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 Notes" sheetId="1" r:id="rId5"/>
    <sheet state="visible" name="Summary" sheetId="2" r:id="rId6"/>
    <sheet state="visible" name="VMware Inventory" sheetId="3" r:id="rId7"/>
    <sheet state="visible" name="SKU Pricing" sheetId="4" r:id="rId8"/>
    <sheet state="visible" name="RVtools V2.1" sheetId="5" r:id="rId9"/>
    <sheet state="visible" name="vCPU" sheetId="6" r:id="rId10"/>
    <sheet state="visible" name="Check" sheetId="7" r:id="rId11"/>
    <sheet state="visible" name="OS Study" sheetId="8" r:id="rId12"/>
    <sheet state="visible" name="vOS" sheetId="9" r:id="rId13"/>
    <sheet state="visible" name="Infra Study" sheetId="10" r:id="rId14"/>
    <sheet state="visible" name="vMemory" sheetId="11" r:id="rId15"/>
    <sheet state="visible" name="vDisk" sheetId="12" r:id="rId16"/>
    <sheet state="visible" name="Detail1" sheetId="13" r:id="rId17"/>
    <sheet state="visible" name="Assumptions" sheetId="14" r:id="rId18"/>
    <sheet state="visible" name="Ref. VM" sheetId="15" r:id="rId19"/>
    <sheet state="visible" name="GCNV Pricing" sheetId="16" r:id="rId20"/>
    <sheet state="visible" name="GKE Pricing" sheetId="17" r:id="rId21"/>
    <sheet state="visible" name="Infra Pricing" sheetId="18" r:id="rId22"/>
    <sheet state="visible" name="GCBDR Pricing" sheetId="19" r:id="rId23"/>
    <sheet state="visible" name="vDisk RVTOOLS" sheetId="20" r:id="rId24"/>
    <sheet state="visible" name="RVTOOLS 1225" sheetId="21" r:id="rId25"/>
    <sheet state="visible" name="Pivot" sheetId="22" r:id="rId26"/>
    <sheet state="visible" name="Top Disk" sheetId="23" r:id="rId27"/>
  </sheets>
  <definedNames>
    <definedName hidden="1" localSheetId="2" name="_xlnm._FilterDatabase">'VMware Inventory'!$A$1:$AR$2579</definedName>
    <definedName hidden="1" localSheetId="4" name="_xlnm._FilterDatabase">'RVtools V2.1'!$A$1:$T$1613</definedName>
    <definedName hidden="1" localSheetId="9" name="_xlnm._FilterDatabase">'Infra Study'!$A$3:$X$1615</definedName>
    <definedName hidden="1" localSheetId="10" name="_xlnm._FilterDatabase">vMemory!$A$1:$W$2219</definedName>
  </definedNames>
  <calcPr/>
  <pivotCaches>
    <pivotCache cacheId="0" r:id="rId28"/>
    <pivotCache cacheId="1" r:id="rId29"/>
    <pivotCache cacheId="2" r:id="rId30"/>
    <pivotCache cacheId="3" r:id="rId31"/>
    <pivotCache cacheId="4" r:id="rId32"/>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Enguerran AMOROS:
Worker, node</t>
      </text>
    </comment>
  </commentList>
</comments>
</file>

<file path=xl/sharedStrings.xml><?xml version="1.0" encoding="utf-8"?>
<sst xmlns="http://schemas.openxmlformats.org/spreadsheetml/2006/main" count="51697" uniqueCount="4552">
  <si>
    <t>Date</t>
  </si>
  <si>
    <t>Version</t>
  </si>
  <si>
    <t>Update</t>
  </si>
  <si>
    <t>Initial version</t>
  </si>
  <si>
    <t>Add Extended Memory pricing for VM
Add Yearly archives data in backup estimation</t>
  </si>
  <si>
    <t>GKE</t>
  </si>
  <si>
    <t>Nb VM</t>
  </si>
  <si>
    <t>Target in GCP</t>
  </si>
  <si>
    <t>Kubernetes Worker Node</t>
  </si>
  <si>
    <t>Kubernetes Control Plane</t>
  </si>
  <si>
    <t>No Lift &amp; Shift</t>
  </si>
  <si>
    <t>TOTAL</t>
  </si>
  <si>
    <t>VM Infra.</t>
  </si>
  <si>
    <t>Current Environment</t>
  </si>
  <si>
    <t># Existing Server</t>
  </si>
  <si>
    <t>Migration Type</t>
  </si>
  <si>
    <t>Target in Google Cloud</t>
  </si>
  <si>
    <t># VM at the target</t>
  </si>
  <si>
    <t>NSX-T Manager</t>
  </si>
  <si>
    <t>GCP Infrastructure</t>
  </si>
  <si>
    <t>Storage &amp; Backup (VxRail, VSAN, vCenter, VEEAM)</t>
  </si>
  <si>
    <t>Google Cloud Backup &amp; DR</t>
  </si>
  <si>
    <t>Firewall OpenSense</t>
  </si>
  <si>
    <t>Lift &amp; Shift Production</t>
  </si>
  <si>
    <t>DHCP Server</t>
  </si>
  <si>
    <t>VPC</t>
  </si>
  <si>
    <t>WSUS Server</t>
  </si>
  <si>
    <t>VMManager</t>
  </si>
  <si>
    <t>Bastion Server</t>
  </si>
  <si>
    <t>SMTP Server</t>
  </si>
  <si>
    <t>Consolidation</t>
  </si>
  <si>
    <t>DNS Server</t>
  </si>
  <si>
    <t>Cloud DNS</t>
  </si>
  <si>
    <t>Active Directory</t>
  </si>
  <si>
    <t>AD Consolidation</t>
  </si>
  <si>
    <t>Fortinet Server</t>
  </si>
  <si>
    <t>Virtual Desktop Infrastructure</t>
  </si>
  <si>
    <t>Windows Server</t>
  </si>
  <si>
    <t>Migration Path</t>
  </si>
  <si>
    <t xml:space="preserve">VM Type </t>
  </si>
  <si>
    <t>Total # Existing Server</t>
  </si>
  <si>
    <t># Target Server</t>
  </si>
  <si>
    <t>Total # Target Server</t>
  </si>
  <si>
    <t>Remark</t>
  </si>
  <si>
    <t>Infrastructure VM</t>
  </si>
  <si>
    <t>Veeam, DHCP, Vmware, WSUS</t>
  </si>
  <si>
    <t>Active Directory, SMTP, VDI</t>
  </si>
  <si>
    <t>Bastion, Fortinet</t>
  </si>
  <si>
    <t>Application VM</t>
  </si>
  <si>
    <t>Old OS (32bits, Windows 2008R2)</t>
  </si>
  <si>
    <t>Lift &amp; Shift No Production</t>
  </si>
  <si>
    <t>Kubernetes</t>
  </si>
  <si>
    <t>Migrate to Google Kubernetes Engine</t>
  </si>
  <si>
    <t>Existing master node</t>
  </si>
  <si>
    <t>File Server</t>
  </si>
  <si>
    <t>GCNV</t>
  </si>
  <si>
    <t>Migrate to Google Cloud Netapp Volume</t>
  </si>
  <si>
    <t>Total</t>
  </si>
  <si>
    <t>Application</t>
  </si>
  <si>
    <t>Environment</t>
  </si>
  <si>
    <t>Machine Type</t>
  </si>
  <si>
    <t>Disk Type</t>
  </si>
  <si>
    <t># VM</t>
  </si>
  <si>
    <t>Non Production</t>
  </si>
  <si>
    <t>All</t>
  </si>
  <si>
    <t>E2</t>
  </si>
  <si>
    <t>Balanced</t>
  </si>
  <si>
    <t>Production</t>
  </si>
  <si>
    <t>Kalisil &amp; Tier 1</t>
  </si>
  <si>
    <t>N4</t>
  </si>
  <si>
    <t>Hyperdisk Balanced</t>
  </si>
  <si>
    <t xml:space="preserve">Critical &amp; Tier 1 </t>
  </si>
  <si>
    <t>N2D</t>
  </si>
  <si>
    <t>Regional SSD</t>
  </si>
  <si>
    <t>Critical &amp; Tier 2 / 3</t>
  </si>
  <si>
    <t>SSD</t>
  </si>
  <si>
    <t>Cloud Storage DRP Kalisil FRONT</t>
  </si>
  <si>
    <t>Standard &amp; Tier 1</t>
  </si>
  <si>
    <t>Regional Balanced</t>
  </si>
  <si>
    <t>Standard &amp; Tier 2 / 3 / N/A</t>
  </si>
  <si>
    <t>BDD Small VMs</t>
  </si>
  <si>
    <t>Migration Strategy</t>
  </si>
  <si>
    <t>Monthly Public Price for Compute</t>
  </si>
  <si>
    <t>Monthly Public Price for OS</t>
  </si>
  <si>
    <t>Monthly Public Price for Storage</t>
  </si>
  <si>
    <t>Total Monthly Public Price for VM</t>
  </si>
  <si>
    <t>Total Yearly Public Price for VM</t>
  </si>
  <si>
    <t>Summary</t>
  </si>
  <si>
    <t>CRYPT3NS  + KALISIL sur PREMI3NS</t>
  </si>
  <si>
    <t>Détails voir tableau ligne 101</t>
  </si>
  <si>
    <t>Product</t>
  </si>
  <si>
    <t>Monthly Public Price GCP $</t>
  </si>
  <si>
    <t>Yearly Public Price GCP $</t>
  </si>
  <si>
    <t>Monthly Public Price Crypt3ns €</t>
  </si>
  <si>
    <t>Yearly Public Price Crypt3ns €</t>
  </si>
  <si>
    <t>Monthly Public Price Premi3ns €</t>
  </si>
  <si>
    <t>Yearly Public Price Premi3ns €</t>
  </si>
  <si>
    <t>TOTAL (CRYPT3NS + PREMI3NS) €/an</t>
  </si>
  <si>
    <t>Crypt3ns - Google Compute Engine (GCE)</t>
  </si>
  <si>
    <t>Crypt3ns - Google Kubernetes Engine (GKE)</t>
  </si>
  <si>
    <t>Crypt3ns - Google Cloud Backup &amp; DR (GCBDR)</t>
  </si>
  <si>
    <t>VM Manager</t>
  </si>
  <si>
    <t>Crypt3ns - Networking &amp; Operation</t>
  </si>
  <si>
    <t>KALISIL - BDD N2 CRYPT3NS (Belgique) x7</t>
  </si>
  <si>
    <t>KALISIL - GCS FRONT CRYPT3NS (Belgique) x17</t>
  </si>
  <si>
    <t>KALISIL - 105 VM PREMI3NS</t>
  </si>
  <si>
    <t>KALISIL - GCS FRONT PREMI3NS</t>
  </si>
  <si>
    <t>Premi3ns - Network and Operation - 5%</t>
  </si>
  <si>
    <r>
      <rPr>
        <rFont val="Arial"/>
        <b/>
        <color theme="1"/>
      </rPr>
      <t>Crypt3ns + Premi3ns</t>
    </r>
    <r>
      <rPr>
        <rFont val="Arial"/>
        <color theme="1"/>
      </rPr>
      <t xml:space="preserve"> - Support Premium</t>
    </r>
  </si>
  <si>
    <t>Price Premium CLS</t>
  </si>
  <si>
    <t>Conversion DOLLAR &gt; EURO</t>
  </si>
  <si>
    <t>VM Name</t>
  </si>
  <si>
    <t>OS Name</t>
  </si>
  <si>
    <t>32-bit</t>
  </si>
  <si>
    <t>OS Type</t>
  </si>
  <si>
    <t>OS</t>
  </si>
  <si>
    <t>OS Version</t>
  </si>
  <si>
    <t>Prod Env.</t>
  </si>
  <si>
    <t>K8S Worker Node</t>
  </si>
  <si>
    <t>K8S Master</t>
  </si>
  <si>
    <t>VM Infra</t>
  </si>
  <si>
    <t>Old OS</t>
  </si>
  <si>
    <t>Application Group</t>
  </si>
  <si>
    <t>Kalisil?</t>
  </si>
  <si>
    <t>Application Tiering</t>
  </si>
  <si>
    <t>App Criticity</t>
  </si>
  <si>
    <t>vCPU</t>
  </si>
  <si>
    <t>RAM (GiB)</t>
  </si>
  <si>
    <t>Disk (GiB)</t>
  </si>
  <si>
    <t>Target</t>
  </si>
  <si>
    <t>Lift &amp; Shift?</t>
  </si>
  <si>
    <t>VM Machine Type</t>
  </si>
  <si>
    <t>VM vCPU</t>
  </si>
  <si>
    <t>VM RAM</t>
  </si>
  <si>
    <t>Extended Memory?</t>
  </si>
  <si>
    <t>VM Disk</t>
  </si>
  <si>
    <t>VM Pricing Type</t>
  </si>
  <si>
    <t>VM vCPU SKU</t>
  </si>
  <si>
    <t>VM RAM SKU</t>
  </si>
  <si>
    <t>VM Extended RAM</t>
  </si>
  <si>
    <t>VM Up Time</t>
  </si>
  <si>
    <t>Compute Monthly Pricing</t>
  </si>
  <si>
    <t>VM OS SKU</t>
  </si>
  <si>
    <t>OS Pricing</t>
  </si>
  <si>
    <t>VM DIsk Scope</t>
  </si>
  <si>
    <t>VM Disk Type</t>
  </si>
  <si>
    <t>VM DIsk SKU</t>
  </si>
  <si>
    <t>VM Disk IOPS</t>
  </si>
  <si>
    <t>VM Disk Throughput</t>
  </si>
  <si>
    <t>Disk Pricing</t>
  </si>
  <si>
    <t>Total VM Monthly Pricing</t>
  </si>
  <si>
    <t>VM Manager SKU</t>
  </si>
  <si>
    <t>VM Manager Monthly Pricing</t>
  </si>
  <si>
    <t>Kalisil Rep</t>
  </si>
  <si>
    <t>VMPROJETUNI</t>
  </si>
  <si>
    <t>vmShadoc_Mirialis</t>
  </si>
  <si>
    <t>DYO-2K8R2-SCANB</t>
  </si>
  <si>
    <t>AURA-BDG01</t>
  </si>
  <si>
    <t>ORI-COMPTA01</t>
  </si>
  <si>
    <t>ORI-SRV-INFEC</t>
  </si>
  <si>
    <t>VMRDP</t>
  </si>
  <si>
    <t>GLBM-QMATIC01</t>
  </si>
  <si>
    <t>AURA-QMATIC</t>
  </si>
  <si>
    <t>ORI-ALERE01</t>
  </si>
  <si>
    <t>ORI-SRV-ALERE01</t>
  </si>
  <si>
    <t>UNI-CASTEL01</t>
  </si>
  <si>
    <t>UNL-MAESTRIA01</t>
  </si>
  <si>
    <t>VMO-PCT-004-A</t>
  </si>
  <si>
    <t>AURA-CFX-001</t>
  </si>
  <si>
    <t>CST-CFX-001</t>
  </si>
  <si>
    <t>UNI-DIFTV01</t>
  </si>
  <si>
    <t>VMAQURE1</t>
  </si>
  <si>
    <t>AURA-INCOMPLETS01</t>
  </si>
  <si>
    <t>AURA-INCOMPLETS-TEST01</t>
  </si>
  <si>
    <t>VMINFECTIOGLOBAL</t>
  </si>
  <si>
    <t>VMKALISILFRONTDLS</t>
  </si>
  <si>
    <t>VMNC1</t>
  </si>
  <si>
    <t>VMNC2</t>
  </si>
  <si>
    <t>VM1204</t>
  </si>
  <si>
    <t>VMinfraMONdcn</t>
  </si>
  <si>
    <t>VMOL5RLOG</t>
  </si>
  <si>
    <t>VMVCS</t>
  </si>
  <si>
    <t>VMADDOK205</t>
  </si>
  <si>
    <t>VMSYSLOGS-BK</t>
  </si>
  <si>
    <t>BSY-A-AMS-APP</t>
  </si>
  <si>
    <t>BSY-A-AMS-BDD</t>
  </si>
  <si>
    <t>BSY-A-IMS</t>
  </si>
  <si>
    <t>BSY-ALINITYPRO</t>
  </si>
  <si>
    <t>LCD-ALINITYPRO</t>
  </si>
  <si>
    <t>SV-85-ANSIBLE</t>
  </si>
  <si>
    <t>VMANSIBLE</t>
  </si>
  <si>
    <t>con_biolittoral</t>
  </si>
  <si>
    <t>OLD_dubertrand2_Concerto</t>
  </si>
  <si>
    <t>2A2B-Concerto</t>
  </si>
  <si>
    <t>SRV-ALYSE-BRUANT</t>
  </si>
  <si>
    <t>SRV-CONCERTO-APP</t>
  </si>
  <si>
    <t>SRV-ALYSE-BIOSANTE</t>
  </si>
  <si>
    <t>DL_Odancio_App_212</t>
  </si>
  <si>
    <t>DL_Odancio_Bdd_22</t>
  </si>
  <si>
    <t>Odancio-Médilabest</t>
  </si>
  <si>
    <t>SRV-MIDISYA</t>
  </si>
  <si>
    <t>INFOCENTRE</t>
  </si>
  <si>
    <t>ODANCIO_APP</t>
  </si>
  <si>
    <t>ODANCIO_BDD</t>
  </si>
  <si>
    <t>ODANCIO-STL</t>
  </si>
  <si>
    <t>Alysé</t>
  </si>
  <si>
    <t>NAS-Alysé</t>
  </si>
  <si>
    <t>HEXALIS</t>
  </si>
  <si>
    <t>HEXALIS-BDD</t>
  </si>
  <si>
    <t>C0NAS1</t>
  </si>
  <si>
    <t>LCD-Archives-Hlx</t>
  </si>
  <si>
    <t>LCD-BIOMANEO</t>
  </si>
  <si>
    <t>HLX-BIOSITES-DED2</t>
  </si>
  <si>
    <t>ORA-BIOSITES-DED2</t>
  </si>
  <si>
    <t>VMARMURE2</t>
  </si>
  <si>
    <t>ASL-PC-HEXALIS</t>
  </si>
  <si>
    <t>HDS-BGO-HISTONE-DOC</t>
  </si>
  <si>
    <t>ARC-ALP-BIOMANAGER</t>
  </si>
  <si>
    <t>ARC-ALP-ODANBDD</t>
  </si>
  <si>
    <t>ARC-ALP-ODANINFO</t>
  </si>
  <si>
    <t>ARC-ALP-SRVBYG</t>
  </si>
  <si>
    <t>ARC-APP-ODANCIO</t>
  </si>
  <si>
    <t>HDS-SAM-CONCERTO</t>
  </si>
  <si>
    <t>ORI-HEXAAPPLI</t>
  </si>
  <si>
    <t>ORI-HEXAORACLE</t>
  </si>
  <si>
    <t>Clarilab_Mirialis</t>
  </si>
  <si>
    <t>VMODANCIOINFO</t>
  </si>
  <si>
    <t>BFC-CA01</t>
  </si>
  <si>
    <t>BM-CA01</t>
  </si>
  <si>
    <t>CAB-CA01</t>
  </si>
  <si>
    <t>EST-CA01</t>
  </si>
  <si>
    <t>LCD-CA01</t>
  </si>
  <si>
    <t>SV-35-CA1</t>
  </si>
  <si>
    <t>HDF-CA01</t>
  </si>
  <si>
    <t>AURA-CA01</t>
  </si>
  <si>
    <t>AURA-CA01-OLD</t>
  </si>
  <si>
    <t>HDS-PACA-CA01</t>
  </si>
  <si>
    <t>HDS-CA01</t>
  </si>
  <si>
    <t>POC-CA01</t>
  </si>
  <si>
    <t>ORI-CA01</t>
  </si>
  <si>
    <t>A SUPPRIMER 20%2f12%2f25_SV-37-FS1</t>
  </si>
  <si>
    <t>HDS-ORI-SCANBAC</t>
  </si>
  <si>
    <t>bacexpressbbd-analiseo-prod-1</t>
  </si>
  <si>
    <t>SRV-CLARISYS</t>
  </si>
  <si>
    <t>CAB-SRV-BACKUP</t>
  </si>
  <si>
    <t>ASL-MCA-prod-1</t>
  </si>
  <si>
    <t>ASL-MCA-prod-2</t>
  </si>
  <si>
    <t>SV-86-BACEXPRESS-BDD</t>
  </si>
  <si>
    <t>SV-86-BACEXPRESS-PROD</t>
  </si>
  <si>
    <t>PT-BACXPRESS-SRV</t>
  </si>
  <si>
    <t>SRVMCA-APP</t>
  </si>
  <si>
    <t>SRVMCA-BDD</t>
  </si>
  <si>
    <t>2A2B-BacExpress-BDD</t>
  </si>
  <si>
    <t>2A2B-BacExpress-Front</t>
  </si>
  <si>
    <t>SV-37-CLARIMCA7</t>
  </si>
  <si>
    <t>SV-37-BACEXPRESS-DB</t>
  </si>
  <si>
    <t>SV-37-BACEXPRESS-PROD</t>
  </si>
  <si>
    <t>BM-BACEXPRESSBDD</t>
  </si>
  <si>
    <t>BM-BACEXPRESSFRONT</t>
  </si>
  <si>
    <t>SV-72-MCA</t>
  </si>
  <si>
    <t>SV-72-MCABDD</t>
  </si>
  <si>
    <t>9MCA</t>
  </si>
  <si>
    <t>9MCA-BDD</t>
  </si>
  <si>
    <t>BPO-BACEXPRESS-FRONT</t>
  </si>
  <si>
    <t>BPO-BACEXPRESS-BDD</t>
  </si>
  <si>
    <t>HDS-ALP-bacexpress-bdd</t>
  </si>
  <si>
    <t>HDS-ALP-bacexpress-front</t>
  </si>
  <si>
    <t>HDS-ALP-bacexpress-test</t>
  </si>
  <si>
    <t>VMSRVBACEXPRESS</t>
  </si>
  <si>
    <t>HDS-SCM-BacExPressFront</t>
  </si>
  <si>
    <t>Serv_Backup_automate</t>
  </si>
  <si>
    <t>SRVKELIO-APP</t>
  </si>
  <si>
    <t>SRVKELIO-BDD</t>
  </si>
  <si>
    <t>SRV-BODET01</t>
  </si>
  <si>
    <t>EST-BIOEGEXP-TEST</t>
  </si>
  <si>
    <t>EST-EXPBIOG</t>
  </si>
  <si>
    <t>HDS-BIT-BIOGEXP</t>
  </si>
  <si>
    <t>HDS-BIOEXPDevLOG1</t>
  </si>
  <si>
    <t>HDS-BIOEXPDevLOG2</t>
  </si>
  <si>
    <t>HDS-BIOEXPDevLOG3</t>
  </si>
  <si>
    <t>HDS-BIOEXPProdLOG1</t>
  </si>
  <si>
    <t>HDS-BIOEXPProdLOG2</t>
  </si>
  <si>
    <t>HDS-BIOEXPProdLOG3</t>
  </si>
  <si>
    <t>HDS-BIOGEXP-PROD0</t>
  </si>
  <si>
    <t>HDS-BIOGEXP-PROD1</t>
  </si>
  <si>
    <t>HDS-BIOGEXPPrd-WRK1</t>
  </si>
  <si>
    <t>HDS-BIOGEXPPrd-WRK10</t>
  </si>
  <si>
    <t>HDS-BIOGEXPPrd-WRK2</t>
  </si>
  <si>
    <t>HDS-BIOGEXPPrd-WRK3</t>
  </si>
  <si>
    <t>HDS-BIOGEXPPrd-WRK4</t>
  </si>
  <si>
    <t>HDS-BIOGEXPPrd-WRK5</t>
  </si>
  <si>
    <t>HDS-BIOGEXPPrd-WRK6</t>
  </si>
  <si>
    <t>HDS-BIOGEXPPrd-WRK7</t>
  </si>
  <si>
    <t>HDS-BIOGEXPPrd-WRK8</t>
  </si>
  <si>
    <t>HDS-BIOGEXPPrd-WRK9</t>
  </si>
  <si>
    <t>HDS-BIT-BIOTRACKER-PREPROD</t>
  </si>
  <si>
    <t>HDS-BIT-BIOTRACKERPROD</t>
  </si>
  <si>
    <t>HDS-BIT-BIOTRACKERDEV</t>
  </si>
  <si>
    <t>ORI-MYLA01</t>
  </si>
  <si>
    <t>PT-MYLA-SRV</t>
  </si>
  <si>
    <t>PV-MYLA-SRV</t>
  </si>
  <si>
    <t>VMMYLADYOM</t>
  </si>
  <si>
    <t>BM-MYLA01</t>
  </si>
  <si>
    <t>Myla</t>
  </si>
  <si>
    <t>VMSRVMYLAUNI</t>
  </si>
  <si>
    <t>CENTREON-DCN</t>
  </si>
  <si>
    <t>pt-cucmsub01-srv</t>
  </si>
  <si>
    <t>pt-cucsub01-srv</t>
  </si>
  <si>
    <t>EST-IMAGICLE FAX</t>
  </si>
  <si>
    <t>pt-cucmpub01-srv</t>
  </si>
  <si>
    <t>pt-cucpub01-srv_restored</t>
  </si>
  <si>
    <t>pt-exwayc01</t>
  </si>
  <si>
    <t>pt-exwayc02</t>
  </si>
  <si>
    <t>pt-exwayc03</t>
  </si>
  <si>
    <t>edge1</t>
  </si>
  <si>
    <t>edge2</t>
  </si>
  <si>
    <t>ASL-Clarilab</t>
  </si>
  <si>
    <t>SRV-CLARILAB</t>
  </si>
  <si>
    <t>SV-28-CLARILAB</t>
  </si>
  <si>
    <t>SV-37-CLARILAB</t>
  </si>
  <si>
    <t>BFC-CPPM01</t>
  </si>
  <si>
    <t>BM-CPPM02</t>
  </si>
  <si>
    <t>BM-CPPM01</t>
  </si>
  <si>
    <t>CAB-CLEARPASS01</t>
  </si>
  <si>
    <t>CAB-CLEARPASS02</t>
  </si>
  <si>
    <t>PT-CLEARPASS-SRV</t>
  </si>
  <si>
    <t>PT-CLEARPASS-SRV-BKP</t>
  </si>
  <si>
    <t>BPO-CPPM01</t>
  </si>
  <si>
    <t>BPO-CPPM02</t>
  </si>
  <si>
    <t>AURA-CLEARPASS01</t>
  </si>
  <si>
    <t>HDS-CPPM02</t>
  </si>
  <si>
    <t>HDS-CPPM01</t>
  </si>
  <si>
    <t>AURA-CLEARPASS02</t>
  </si>
  <si>
    <t>CAB-COAG.ONE</t>
  </si>
  <si>
    <t>EST-COAGONE</t>
  </si>
  <si>
    <t>2A2B-COAGONE</t>
  </si>
  <si>
    <t>BM-COAGONE01</t>
  </si>
  <si>
    <t>LCD-COAGONE</t>
  </si>
  <si>
    <t>VMWEBSYMFONY</t>
  </si>
  <si>
    <t>HDS-PACA-COMPTA</t>
  </si>
  <si>
    <t>HDS-CPT-BDD01</t>
  </si>
  <si>
    <t>HDS-CPT-FS01</t>
  </si>
  <si>
    <t>HDS-CPT-RDS01</t>
  </si>
  <si>
    <t>HDS-CTPA-BRK01</t>
  </si>
  <si>
    <t>ServCompta_replica</t>
  </si>
  <si>
    <t>SERVCOMPTA1</t>
  </si>
  <si>
    <t>ServComptaData</t>
  </si>
  <si>
    <t>ServSage1000</t>
  </si>
  <si>
    <t>CAB-SRV-CSVTOSIL</t>
  </si>
  <si>
    <t>PT-CONNECT-SRV</t>
  </si>
  <si>
    <t>PV-CONNECT-SRV</t>
  </si>
  <si>
    <t>2A2B-GW-CYBERELEMENTS</t>
  </si>
  <si>
    <t>COR-KIOSKFRS01</t>
  </si>
  <si>
    <t>COR-KIOSKFRS02</t>
  </si>
  <si>
    <t>COR-KIOSKFRS03</t>
  </si>
  <si>
    <t>ASL-GW-CYBERELEMENTS</t>
  </si>
  <si>
    <t>BCL-GW-CYBERELEMENTS</t>
  </si>
  <si>
    <t>BFC-KIOSKFRS01</t>
  </si>
  <si>
    <t>BFC-KIOSKFRS02</t>
  </si>
  <si>
    <t>BFC-KIOSKFRS03</t>
  </si>
  <si>
    <t>SV-86-GW-CYBERELEMENTS</t>
  </si>
  <si>
    <t>SV-86-BastionGW</t>
  </si>
  <si>
    <t>BM-GW-CYBERELEMENTS</t>
  </si>
  <si>
    <t>BM-BastionGW</t>
  </si>
  <si>
    <t>NST-KIOSKFRS01</t>
  </si>
  <si>
    <t>NST-KIOSKFRS02</t>
  </si>
  <si>
    <t>CAB-GW-CYBERELEMENTS</t>
  </si>
  <si>
    <t>CAB-KIOSKFRS01</t>
  </si>
  <si>
    <t>CAB-KIOSKFRS02</t>
  </si>
  <si>
    <t>CBM-GW-CYBERELEMENTS</t>
  </si>
  <si>
    <t>EST-GW-CYBERELEMENTS</t>
  </si>
  <si>
    <t>SUD-KIOSKFRS01</t>
  </si>
  <si>
    <t>SUD-KIOSKFRS02</t>
  </si>
  <si>
    <t>SUD-KIOSKFRS03</t>
  </si>
  <si>
    <t>IDF-GW-CYBERELEMENTS</t>
  </si>
  <si>
    <t>BPO-KIOSKFRS01</t>
  </si>
  <si>
    <t>BPO-KIOSKFRS02</t>
  </si>
  <si>
    <t>BPO-KIOSKFRS03</t>
  </si>
  <si>
    <t>BPO-KIOSKFRS04</t>
  </si>
  <si>
    <t>SV-72-GW-CYBERELEMENTS</t>
  </si>
  <si>
    <t>SV-72-BASTIONGW</t>
  </si>
  <si>
    <t>SV-85-GWP</t>
  </si>
  <si>
    <t>ArubaOS_VGW_10.7.1.1_92045</t>
  </si>
  <si>
    <t>SV-85-GW-CYBERELEMENTS</t>
  </si>
  <si>
    <t>SV-85-BastionGW</t>
  </si>
  <si>
    <t>SV-35-GW-CYBERELEMENTS</t>
  </si>
  <si>
    <t>SV-35-BastionGW</t>
  </si>
  <si>
    <t>SV-37-GW-CYBERELEMENTS</t>
  </si>
  <si>
    <t>SV-37-BASTIONGW</t>
  </si>
  <si>
    <t>MAG-GW-CYBERELEMENTS</t>
  </si>
  <si>
    <t>MAG-BastionGW</t>
  </si>
  <si>
    <t>AURA-GW-CYBERELEMENTS</t>
  </si>
  <si>
    <t>AURA-KIOSKFRS02</t>
  </si>
  <si>
    <t>UNL-KIOSKFRS01</t>
  </si>
  <si>
    <t>HDS-VGW-WIFIGUEST</t>
  </si>
  <si>
    <t>HDS-GW-CYBERELEMENTS</t>
  </si>
  <si>
    <t>HDS-SYSTANCIA-CF</t>
  </si>
  <si>
    <t>HDS-KIOSKERP01</t>
  </si>
  <si>
    <t>HDS-KIOSKFRS01</t>
  </si>
  <si>
    <t>HDS-KIOSKFRS02</t>
  </si>
  <si>
    <t>HDS-KIOSKFRS03</t>
  </si>
  <si>
    <t>HDS-KIOSKFRS04</t>
  </si>
  <si>
    <t>HDS-KIOSKFRS05</t>
  </si>
  <si>
    <t>SV-87-GWP</t>
  </si>
  <si>
    <t>VMUBUNTU18</t>
  </si>
  <si>
    <t>VMUBUNTU18b</t>
  </si>
  <si>
    <t>VMUBUNTU18c</t>
  </si>
  <si>
    <t>VMUBUNTU18d</t>
  </si>
  <si>
    <t>CAB-POT-DIAGAST-BDD</t>
  </si>
  <si>
    <t>LCD-DMS-APP</t>
  </si>
  <si>
    <t>LCD-DMS-BDD</t>
  </si>
  <si>
    <t>LCD-DMS-DAS</t>
  </si>
  <si>
    <t>LCD-DMS-ORC</t>
  </si>
  <si>
    <t>PT-EASYCOVID</t>
  </si>
  <si>
    <t>HDS-ENOVACOM-EDR-F</t>
  </si>
  <si>
    <t>HDS-EDR</t>
  </si>
  <si>
    <t>HDS-ESV2</t>
  </si>
  <si>
    <t>HDS-DEVKALI</t>
  </si>
  <si>
    <t>HDS-DEVEL01</t>
  </si>
  <si>
    <t>HDS-DEVEL02</t>
  </si>
  <si>
    <t>HDS-DEVEL21</t>
  </si>
  <si>
    <t>HDS-DEVEL22</t>
  </si>
  <si>
    <t>HDS-DEVEL23</t>
  </si>
  <si>
    <t>HDS-DEVEL24</t>
  </si>
  <si>
    <t>HDS-DEVEL25</t>
  </si>
  <si>
    <t>HDS-DEVEL26</t>
  </si>
  <si>
    <t>HDS-DEVEL27</t>
  </si>
  <si>
    <t>HDS-DEVEL29</t>
  </si>
  <si>
    <t>HDS-DEVEL30</t>
  </si>
  <si>
    <t>HDS-DEVEL31</t>
  </si>
  <si>
    <t>HDS-DEDALUS-RDS01</t>
  </si>
  <si>
    <t>HDS-CLARISYS</t>
  </si>
  <si>
    <t>HDS-PARAM-BRK01</t>
  </si>
  <si>
    <t>HDS-PARAM-RDS01</t>
  </si>
  <si>
    <t>HDS-PRM-BRK01</t>
  </si>
  <si>
    <t>HDS-PRM-RDS01</t>
  </si>
  <si>
    <t>HDS-PRM-RDS02</t>
  </si>
  <si>
    <t>HDS-PRM-RDS03</t>
  </si>
  <si>
    <t>PT-TENDANCE-SRV</t>
  </si>
  <si>
    <t>HDS-QUA-BRK01</t>
  </si>
  <si>
    <t>HDS-QUA-FS01</t>
  </si>
  <si>
    <t>HDS-QUA-RDS01</t>
  </si>
  <si>
    <t>HDS-QUA-RDS02</t>
  </si>
  <si>
    <t>HDS-QUA-RDS03</t>
  </si>
  <si>
    <t>HDS-TENDANCE</t>
  </si>
  <si>
    <t>BPO-FortiAnalyzer-VM64</t>
  </si>
  <si>
    <t>BPO-FortiManager-VM64</t>
  </si>
  <si>
    <t>HDS-FortiAnalyzer</t>
  </si>
  <si>
    <t>HDS-FortiAuthenticator</t>
  </si>
  <si>
    <t>HDS-FortiIOC</t>
  </si>
  <si>
    <t>HDS-FortiManager_Niou</t>
  </si>
  <si>
    <t>HDS-FORTIMONITOR</t>
  </si>
  <si>
    <t>HDS-IOC-BIOGROUP</t>
  </si>
  <si>
    <t>HDS-ORI-GEMWEBPLUS</t>
  </si>
  <si>
    <t>MIR-GEMWEB01</t>
  </si>
  <si>
    <t>SRV-GEMWeb-Plus</t>
  </si>
  <si>
    <t>SRV-TR-GEMWEB</t>
  </si>
  <si>
    <t>PV-GEMWEBPLUS-SRV</t>
  </si>
  <si>
    <t>SV-37-GEMWEBPLUS</t>
  </si>
  <si>
    <t>GEMweb Plus</t>
  </si>
  <si>
    <t>BPO-GEMWEB01</t>
  </si>
  <si>
    <t>BSY-GEMWEB02</t>
  </si>
  <si>
    <t>UNL-GEMSQL01</t>
  </si>
  <si>
    <t>UNL-GEMWEB01</t>
  </si>
  <si>
    <t>BFC-ASSETMGT01</t>
  </si>
  <si>
    <t>BFC-ASSETMGT02</t>
  </si>
  <si>
    <t>BFC-ASSETMGT03</t>
  </si>
  <si>
    <t>BFC-ASSETMGT04</t>
  </si>
  <si>
    <t>BGO-ASSETMGT02</t>
  </si>
  <si>
    <t>SRV-GLPI</t>
  </si>
  <si>
    <t>NST-ASSETMGT01</t>
  </si>
  <si>
    <t>NST-ASSETMGT02</t>
  </si>
  <si>
    <t>NST-ASSETMGT03</t>
  </si>
  <si>
    <t>NST-ASSETMGT04</t>
  </si>
  <si>
    <t>NST-ASSETMGT05</t>
  </si>
  <si>
    <t>CAB-GLPI</t>
  </si>
  <si>
    <t>CAB-ASSETMGT01</t>
  </si>
  <si>
    <t>CAB-ASSETMGT02</t>
  </si>
  <si>
    <t>CAB-ASSETMGT03</t>
  </si>
  <si>
    <t>SRVGLPI</t>
  </si>
  <si>
    <t>SUD-ASSETMGT01</t>
  </si>
  <si>
    <t>SUD-ASSETMGT02</t>
  </si>
  <si>
    <t>SUD-ASSETMGT03</t>
  </si>
  <si>
    <t>SUD-ASSETMGT04</t>
  </si>
  <si>
    <t>SUD-ASSETMGT05</t>
  </si>
  <si>
    <t>IDF-Glpi</t>
  </si>
  <si>
    <t>AURA-GLPI01</t>
  </si>
  <si>
    <t>AURA-GLPI01-NEW</t>
  </si>
  <si>
    <t>VMGLPI</t>
  </si>
  <si>
    <t>CST-ASSETMGT01</t>
  </si>
  <si>
    <t>CST-ASSETMGT02</t>
  </si>
  <si>
    <t>CST-ASSETMGT03</t>
  </si>
  <si>
    <t>HDS-GLPI</t>
  </si>
  <si>
    <t>EST-SNMP-EXPORTER</t>
  </si>
  <si>
    <t>SUD-SNMP-EXPORTER</t>
  </si>
  <si>
    <t>FR-CST-VM-EXPORTER</t>
  </si>
  <si>
    <t>HDS-ORI-HBDrive</t>
  </si>
  <si>
    <t>VMHBDRIVEMIR</t>
  </si>
  <si>
    <t>CABLE-HbDrive-V1</t>
  </si>
  <si>
    <t>CABPOT-HbDrive-V1</t>
  </si>
  <si>
    <t>ASL-HbDrive</t>
  </si>
  <si>
    <t>SRV-TOSOH-hbdrive-dijon2</t>
  </si>
  <si>
    <t>HDS-BFC-HBDrive</t>
  </si>
  <si>
    <t>SV-86-HBDRIVE-5590DCA8</t>
  </si>
  <si>
    <t>SV-85-HBDRIVE</t>
  </si>
  <si>
    <t>SERVEUR-HBDRIVE</t>
  </si>
  <si>
    <t>PT-HBDRIVE-SRV</t>
  </si>
  <si>
    <t>SV-37-HBDrive-E3A9646B</t>
  </si>
  <si>
    <t>EIM-HBDRIVE</t>
  </si>
  <si>
    <t>SRV-hbdrive-95250ad2</t>
  </si>
  <si>
    <t>SV-72-HBDRIVE-2269C5B4</t>
  </si>
  <si>
    <t>hbdrive-d2338fba</t>
  </si>
  <si>
    <t>LCD-HBDRIVE01</t>
  </si>
  <si>
    <t>BPO-HBDRIVE01</t>
  </si>
  <si>
    <t>BSY-HBDRIVE01</t>
  </si>
  <si>
    <t>HDS-ALP-HBDrive-prod</t>
  </si>
  <si>
    <t>UNL-HBDRIVE01</t>
  </si>
  <si>
    <t>FOM_VSA</t>
  </si>
  <si>
    <t>CAB-IPM</t>
  </si>
  <si>
    <t>PCN-APC</t>
  </si>
  <si>
    <t>EIMER-IPM</t>
  </si>
  <si>
    <t>HDS-CCINTUNE</t>
  </si>
  <si>
    <t>2A2B-DHCP01</t>
  </si>
  <si>
    <t>ASL-DHCP01</t>
  </si>
  <si>
    <t>BFC-DHCP01</t>
  </si>
  <si>
    <t>SV-86-DHCP1</t>
  </si>
  <si>
    <t>BM-DHCP</t>
  </si>
  <si>
    <t>EST-DHCP</t>
  </si>
  <si>
    <t>CAB-DHCP01</t>
  </si>
  <si>
    <t>CBM-DHCP01</t>
  </si>
  <si>
    <t>EIM-DHCP01</t>
  </si>
  <si>
    <t>EST-DHCP01</t>
  </si>
  <si>
    <t>EST-DHCP02</t>
  </si>
  <si>
    <t>BPO-DHCP01</t>
  </si>
  <si>
    <t>LCD-DHCP01</t>
  </si>
  <si>
    <t>SV-72-DHCP1</t>
  </si>
  <si>
    <t>SV-85-DHCP1</t>
  </si>
  <si>
    <t>SV-35-DHCP1</t>
  </si>
  <si>
    <t>SV-37-DHCP</t>
  </si>
  <si>
    <t>MAG-DHCP01</t>
  </si>
  <si>
    <t>AURA-DHCP01</t>
  </si>
  <si>
    <t>AURA-DHCP02</t>
  </si>
  <si>
    <t>HDS-BGO-DHCP01</t>
  </si>
  <si>
    <t>HDS-BGO-DHCP02</t>
  </si>
  <si>
    <t>HDS-ALP-DHCP01</t>
  </si>
  <si>
    <t>HDS-IIS01</t>
  </si>
  <si>
    <t>HDS-NST-ECS01</t>
  </si>
  <si>
    <t>HDS-SUD-ECS01</t>
  </si>
  <si>
    <t>HDS-CST-ECS01</t>
  </si>
  <si>
    <t>HDS-ECS01</t>
  </si>
  <si>
    <t>BPO-MDT01</t>
  </si>
  <si>
    <t>BPO-PXE01</t>
  </si>
  <si>
    <t>LCD-MDT01</t>
  </si>
  <si>
    <t>AURA-MDT01</t>
  </si>
  <si>
    <t>HDS-MDT01</t>
  </si>
  <si>
    <t>HDS-NSX-VRealize</t>
  </si>
  <si>
    <t>HDS-nsxt-manager-1</t>
  </si>
  <si>
    <t>HDS-nsxt-manager-2</t>
  </si>
  <si>
    <t>HDS-nsxt-manager-3</t>
  </si>
  <si>
    <t>HDS - FW - OPNSENSE</t>
  </si>
  <si>
    <t>LCD-STD-OPNSENSE</t>
  </si>
  <si>
    <t>LCD-OPNSENSE</t>
  </si>
  <si>
    <t>HDS-OPNSENSE-LYO</t>
  </si>
  <si>
    <t>CST-PAW-T0</t>
  </si>
  <si>
    <t>HDS-PAW-T0</t>
  </si>
  <si>
    <t>HDS-PWS01</t>
  </si>
  <si>
    <t>EST-NTK-MGMT</t>
  </si>
  <si>
    <t>BFC-WSCONNECTOR</t>
  </si>
  <si>
    <t>BM-WSCONNECTOR</t>
  </si>
  <si>
    <t>ALP-TSE01</t>
  </si>
  <si>
    <t>AURA-BRK01</t>
  </si>
  <si>
    <t>AURA-TSE01</t>
  </si>
  <si>
    <t>AURA-TSE02</t>
  </si>
  <si>
    <t>AURA-TSE03</t>
  </si>
  <si>
    <t>SV-35-VCENTER8</t>
  </si>
  <si>
    <t>SV-85-VCENTER8</t>
  </si>
  <si>
    <t>CBM-VCSA8</t>
  </si>
  <si>
    <t>EIMER-VCSA8</t>
  </si>
  <si>
    <t>PT-VCSA8-SRV</t>
  </si>
  <si>
    <t>HDS-MAR-VCSA</t>
  </si>
  <si>
    <t>VCSA8</t>
  </si>
  <si>
    <t>LCD-VCENTER</t>
  </si>
  <si>
    <t>MAG-vCENTER</t>
  </si>
  <si>
    <t>ASL-VCENTER8</t>
  </si>
  <si>
    <t>SV-37-VCENTER</t>
  </si>
  <si>
    <t>UNL-VXRAIL-VCSA</t>
  </si>
  <si>
    <t>SV-72-VCENTER8</t>
  </si>
  <si>
    <t>BFC-VCENTER</t>
  </si>
  <si>
    <t>EST-VEEAMBKP365</t>
  </si>
  <si>
    <t>SRVVEEAMPRA</t>
  </si>
  <si>
    <t>SV-35-VEEAM</t>
  </si>
  <si>
    <t>BPO-PROXYVEEAM2</t>
  </si>
  <si>
    <t>BPO-PROXYVEEAM4</t>
  </si>
  <si>
    <t>SV-35-VPROXY1</t>
  </si>
  <si>
    <t>SV-35-VPROXY2</t>
  </si>
  <si>
    <t>SV-35-VPROXY3</t>
  </si>
  <si>
    <t>BPO-PRXY1</t>
  </si>
  <si>
    <t>BPO-PRXY3</t>
  </si>
  <si>
    <t>BPO-PRXYW1</t>
  </si>
  <si>
    <t>PROXY-EST-VXRAIL01-VEEAM</t>
  </si>
  <si>
    <t>PROXY-EST-VXRAIL02-VEEAM</t>
  </si>
  <si>
    <t>PROXY-EST-VXRAIL03-VEEAM</t>
  </si>
  <si>
    <t>PROXY-EST-VXRAIL04-VEEAM</t>
  </si>
  <si>
    <t>PROXY-EST-VXRAIL05-VEEAM</t>
  </si>
  <si>
    <t>PROXY-EST-VXRAIL06-VEEAM</t>
  </si>
  <si>
    <t>PROXY-EST-VXRAIL07-VEEAM</t>
  </si>
  <si>
    <t>PROXY-EST-VXRAIL08-VEEAM</t>
  </si>
  <si>
    <t>PT-VEEAM-SRV</t>
  </si>
  <si>
    <t>HDS-VEEAMPXY-TEMP</t>
  </si>
  <si>
    <t>PXYVeeam-HDSPRA-ESX01</t>
  </si>
  <si>
    <t>PXYVeeam-HDSPRA-ESX02</t>
  </si>
  <si>
    <t>PXYVeeam-HDSPRA-ESX03</t>
  </si>
  <si>
    <t>HDS-MAR-VBX</t>
  </si>
  <si>
    <t>HDS-MAR-VPX01</t>
  </si>
  <si>
    <t>HDS-MAR-VPX02</t>
  </si>
  <si>
    <t>HDS-MAR-VPX03</t>
  </si>
  <si>
    <t>HDS-MAR-VPX04</t>
  </si>
  <si>
    <t>HDS-MAR-VPX05</t>
  </si>
  <si>
    <t>HDS-MAR-VPX06</t>
  </si>
  <si>
    <t>HDS-MAR-VPX07</t>
  </si>
  <si>
    <t>HDS-MAR-VPX08</t>
  </si>
  <si>
    <t>HDS-MAR-VPX09</t>
  </si>
  <si>
    <t>HDS-MAR-VPX10</t>
  </si>
  <si>
    <t>HDS-MAR-VPX11</t>
  </si>
  <si>
    <t>HDS-MAR-VPX12</t>
  </si>
  <si>
    <t>BFC-VEEAM</t>
  </si>
  <si>
    <t>BFC-VEEAM-PRX1</t>
  </si>
  <si>
    <t>BFC-VEEAM-PRX2</t>
  </si>
  <si>
    <t>BFC-VEEAM-PRX3</t>
  </si>
  <si>
    <t>PV-VEEAM-SRV</t>
  </si>
  <si>
    <t>2A2B-VPROXY-PRA</t>
  </si>
  <si>
    <t>PV-VEEAMPROXY1</t>
  </si>
  <si>
    <t>SRVVEEAM</t>
  </si>
  <si>
    <t>VEEAMPROXY01</t>
  </si>
  <si>
    <t>VEEAMPROXY02</t>
  </si>
  <si>
    <t>VEEAMPROXY03</t>
  </si>
  <si>
    <t>PROXYMUY-VEEAM</t>
  </si>
  <si>
    <t>BSY-PRXY1</t>
  </si>
  <si>
    <t>BSY-PRXY2</t>
  </si>
  <si>
    <t>BSY-PRXY3</t>
  </si>
  <si>
    <t>BSY-PRXYW1</t>
  </si>
  <si>
    <t>MAG-VPX01</t>
  </si>
  <si>
    <t>MAG-VPX02</t>
  </si>
  <si>
    <t>MAG-VPX03</t>
  </si>
  <si>
    <t>MAG-vPRX01</t>
  </si>
  <si>
    <t>MAG-vPRX02</t>
  </si>
  <si>
    <t>MAG-vPRX03</t>
  </si>
  <si>
    <t>CAB-VEEAM-SRV</t>
  </si>
  <si>
    <t>CAB-PROXY01</t>
  </si>
  <si>
    <t>CAB-PROXY02</t>
  </si>
  <si>
    <t>CAB-PROXY03</t>
  </si>
  <si>
    <t>HDS-PRA-VEEAM</t>
  </si>
  <si>
    <t>HDS-PRA-VPROXY01</t>
  </si>
  <si>
    <t>HDS-PRA-VPROXY02</t>
  </si>
  <si>
    <t>HDS-PRA-VPROXY03</t>
  </si>
  <si>
    <t>EIMER-VEEAM-SRV</t>
  </si>
  <si>
    <t>MAG-VEEAM</t>
  </si>
  <si>
    <t>VMSAUVEGARDE2020</t>
  </si>
  <si>
    <t>AURA-PROXY06</t>
  </si>
  <si>
    <t>AURA-PROXY05</t>
  </si>
  <si>
    <t>AURA-PROXY07</t>
  </si>
  <si>
    <t>AURA-PROXY08</t>
  </si>
  <si>
    <t>UNL-VEEAM02</t>
  </si>
  <si>
    <t>AURA-PROXIES04</t>
  </si>
  <si>
    <t>UNL-PROXY01</t>
  </si>
  <si>
    <t>UNL-PROXY02</t>
  </si>
  <si>
    <t>UNL-PROXY03</t>
  </si>
  <si>
    <t>AURA-PROXY01</t>
  </si>
  <si>
    <t>ASL-VEEAM</t>
  </si>
  <si>
    <t>ASL-VPROXY1</t>
  </si>
  <si>
    <t>ASL-VPROXY2</t>
  </si>
  <si>
    <t>ASL-VPROXY3</t>
  </si>
  <si>
    <t>BM-PROXY01</t>
  </si>
  <si>
    <t>BM-PROXY02</t>
  </si>
  <si>
    <t>BM-PROXY03</t>
  </si>
  <si>
    <t>BM-VEEAM02</t>
  </si>
  <si>
    <t>SV-85-VEEAM</t>
  </si>
  <si>
    <t>SV-85-VPROXY1</t>
  </si>
  <si>
    <t>SV-85-VPROXY2</t>
  </si>
  <si>
    <t>SV-85-VPROXY3</t>
  </si>
  <si>
    <t>SV-72-VEEAMPRA</t>
  </si>
  <si>
    <t>LCD-VEEAM</t>
  </si>
  <si>
    <t>LCD-PRXY1</t>
  </si>
  <si>
    <t>LCD-PRXY2</t>
  </si>
  <si>
    <t>LCD-PRXY3</t>
  </si>
  <si>
    <t>LCD-PRXY4</t>
  </si>
  <si>
    <t>HDS-VEEAM</t>
  </si>
  <si>
    <t>PROXY-VXRAIL01-VEEAM</t>
  </si>
  <si>
    <t>PROXY-VXRAIL02-VEEAM</t>
  </si>
  <si>
    <t>PROXY-VXRAIL03-VEEAM</t>
  </si>
  <si>
    <t>PXYVeeam-HDSLYO-VXRAIL01</t>
  </si>
  <si>
    <t>PXYVeeam-HDSLYO-VXRAIL02</t>
  </si>
  <si>
    <t>PXYVeeam-HDSLYO-VXRAIL03</t>
  </si>
  <si>
    <t>PXYVeeam-HDSLYO-VXRAIL04</t>
  </si>
  <si>
    <t>PXYVeeam-HDSLYO-VXRAIL05</t>
  </si>
  <si>
    <t>PXYVeeam-HDSLYO-VXRAIL06</t>
  </si>
  <si>
    <t>PXYVeeam-HDSMRS-VXRAIL04</t>
  </si>
  <si>
    <t>PXYVeeam-HDSMRS-VXRAIL05</t>
  </si>
  <si>
    <t>SV-86-VEEAM</t>
  </si>
  <si>
    <t>SV-86-VP1</t>
  </si>
  <si>
    <t>SV-86-VP2</t>
  </si>
  <si>
    <t>SV-37-PROXY</t>
  </si>
  <si>
    <t>SV-37-VEEAM</t>
  </si>
  <si>
    <t>SV-37-VPROXY1</t>
  </si>
  <si>
    <t>SV-37-VPROXY2</t>
  </si>
  <si>
    <t>SV-37-VPROXY3</t>
  </si>
  <si>
    <t>SV-37-REPLICA</t>
  </si>
  <si>
    <t>SV-72-VEEAM</t>
  </si>
  <si>
    <t>SV-72-VPROXY01</t>
  </si>
  <si>
    <t>SV-72-VPROXY02</t>
  </si>
  <si>
    <t>SV-72-VPROXY03</t>
  </si>
  <si>
    <t>SV-44-RVEEAM</t>
  </si>
  <si>
    <t>SV-85-RVEEAM</t>
  </si>
  <si>
    <t>2A2B-ADMIN01</t>
  </si>
  <si>
    <t>BCL-ADMIN01</t>
  </si>
  <si>
    <t>BCL-ADMIN02</t>
  </si>
  <si>
    <t>BCL-ADMIN03</t>
  </si>
  <si>
    <t>BCL-ADMINL01</t>
  </si>
  <si>
    <t>SV-86-ADMIN1</t>
  </si>
  <si>
    <t>BM-ADMIN01</t>
  </si>
  <si>
    <t>BM-ADMIN02</t>
  </si>
  <si>
    <t>EST-ADMIN02</t>
  </si>
  <si>
    <t>EST-ADMIN03</t>
  </si>
  <si>
    <t>CAB-ADMIN01</t>
  </si>
  <si>
    <t>CAB-ADMIN02</t>
  </si>
  <si>
    <t>EST-ADMIN01</t>
  </si>
  <si>
    <t>CBM-ADMIN01</t>
  </si>
  <si>
    <t>EIM-ADMIN01</t>
  </si>
  <si>
    <t>EST-ADMIN04</t>
  </si>
  <si>
    <t>EST-ADMIN05</t>
  </si>
  <si>
    <t>BPO-ADMIN01</t>
  </si>
  <si>
    <t>BSY-ADMIN01</t>
  </si>
  <si>
    <t>LCD-ADMIN01</t>
  </si>
  <si>
    <t>SV-72-ADMIN1</t>
  </si>
  <si>
    <t>SV-85-ADMIN1</t>
  </si>
  <si>
    <t>SV-35-ADMIN1</t>
  </si>
  <si>
    <t>SV-37-ADMIN1</t>
  </si>
  <si>
    <t>MAG-ADMIN01</t>
  </si>
  <si>
    <t>AURA-ADMIN01</t>
  </si>
  <si>
    <t>AURA-ADMIN02</t>
  </si>
  <si>
    <t>HDS-ADMINSYS01</t>
  </si>
  <si>
    <t>HDS-ADMINSYS02</t>
  </si>
  <si>
    <t>HDS-ADMINSYS03</t>
  </si>
  <si>
    <t>HDS-ALP-ADMIN01</t>
  </si>
  <si>
    <t>HDS-MGT-RSXADMIN01</t>
  </si>
  <si>
    <t>HDS-Systancia-Admin</t>
  </si>
  <si>
    <t>HDS-ADMIN03</t>
  </si>
  <si>
    <t>HDS-ADMINFW01</t>
  </si>
  <si>
    <t>HDS-ADMINRSO01</t>
  </si>
  <si>
    <t>HDS-ADMIN01</t>
  </si>
  <si>
    <t>HDS-ADMIN02</t>
  </si>
  <si>
    <t>POC-ADMIN01</t>
  </si>
  <si>
    <t>HDS-ADMINNTK01</t>
  </si>
  <si>
    <t>AURA-ADMIN03</t>
  </si>
  <si>
    <t>AURA-ADMIN01-NEW</t>
  </si>
  <si>
    <t>EST-vSAN-Witness</t>
  </si>
  <si>
    <t>EST-VXRAIL-WITNESS</t>
  </si>
  <si>
    <t>HDS-MAR-OME</t>
  </si>
  <si>
    <t>HDS-MAR-VSI</t>
  </si>
  <si>
    <t>BFC-VxRail-Mgmt</t>
  </si>
  <si>
    <t>BL-VXRAIL-MGMT</t>
  </si>
  <si>
    <t>SV-85-VXRAIL-MGMT</t>
  </si>
  <si>
    <t>MAG-VxRail-Mgmt</t>
  </si>
  <si>
    <t>VxRail Manager</t>
  </si>
  <si>
    <t>BS-VXRAIL-MGMT</t>
  </si>
  <si>
    <t>VMware-VirtualSAN-Witness-BIOLAM</t>
  </si>
  <si>
    <t>VMware-VirtualSAN-Witness-BPO</t>
  </si>
  <si>
    <t>HDS-VXRAIL-MGMT</t>
  </si>
  <si>
    <t>ASL-VXRAIL-MANAGER</t>
  </si>
  <si>
    <t>SV-86-VXRAIL-MGMT</t>
  </si>
  <si>
    <t>SV-35-VXRAIL-MGMT</t>
  </si>
  <si>
    <t>SV-37-VXRAIL-MGMT</t>
  </si>
  <si>
    <t>HDS-LYO-VXRAIL-MGMT</t>
  </si>
  <si>
    <t>SV-72-VXRAIL-MGMT</t>
  </si>
  <si>
    <t>BPO-VXRAIL-MGMT</t>
  </si>
  <si>
    <t>AURA-WITNESS01</t>
  </si>
  <si>
    <t>hds-lcd-ps-wit01</t>
  </si>
  <si>
    <t>AURA-VXRM01</t>
  </si>
  <si>
    <t>hds-mar-ps-wit01</t>
  </si>
  <si>
    <t>2A2B-WSUS01</t>
  </si>
  <si>
    <t>BFC-WSUS01</t>
  </si>
  <si>
    <t>EST-WSUS01</t>
  </si>
  <si>
    <t>BM-WSUS01</t>
  </si>
  <si>
    <t>CAB-WSUS01</t>
  </si>
  <si>
    <t>EIM-WSUS01</t>
  </si>
  <si>
    <t>SUD-WSUS01</t>
  </si>
  <si>
    <t>LCD-WSUS01</t>
  </si>
  <si>
    <t>MAG-WSUS01</t>
  </si>
  <si>
    <t>AURA-WSUS01</t>
  </si>
  <si>
    <t>AURA-WSUS02</t>
  </si>
  <si>
    <t>HDS-ALP-WSUS01</t>
  </si>
  <si>
    <t>HDS-WSUS01</t>
  </si>
  <si>
    <t>ORI-SRV-DC4</t>
  </si>
  <si>
    <t>ASL-AD01</t>
  </si>
  <si>
    <t>ASL-AD02</t>
  </si>
  <si>
    <t>SV-86-AD1</t>
  </si>
  <si>
    <t>SV-72-AD1</t>
  </si>
  <si>
    <t>SV-85-AD1</t>
  </si>
  <si>
    <t>SV-35-AD1</t>
  </si>
  <si>
    <t>SV-37-AD1</t>
  </si>
  <si>
    <t>HDS-BGO-DC01</t>
  </si>
  <si>
    <t>BCL-AD01</t>
  </si>
  <si>
    <t>BCL-AD02</t>
  </si>
  <si>
    <t>AD01</t>
  </si>
  <si>
    <t>CBM-AD01</t>
  </si>
  <si>
    <t>CBM-AD02</t>
  </si>
  <si>
    <t>AURA-AD03</t>
  </si>
  <si>
    <t>UNL-AD01</t>
  </si>
  <si>
    <t>HDS-CST-DC01</t>
  </si>
  <si>
    <t>HDS-STL-AD01</t>
  </si>
  <si>
    <t>AURA-AD02</t>
  </si>
  <si>
    <t>AURA-AD04</t>
  </si>
  <si>
    <t>HDS-AADC01</t>
  </si>
  <si>
    <t>HDS-AD01</t>
  </si>
  <si>
    <t>HDS-AD02</t>
  </si>
  <si>
    <t>BPO-AD01</t>
  </si>
  <si>
    <t>BPO-AD02</t>
  </si>
  <si>
    <t>BSY-AD01</t>
  </si>
  <si>
    <t>BSY-AD02</t>
  </si>
  <si>
    <t>LCD-AD01</t>
  </si>
  <si>
    <t>LCD-AD02</t>
  </si>
  <si>
    <t>MAG-AD01</t>
  </si>
  <si>
    <t>MAG-AD02</t>
  </si>
  <si>
    <t>HDS-IDF-DC01</t>
  </si>
  <si>
    <t>BM-AD01</t>
  </si>
  <si>
    <t>BM-AD02</t>
  </si>
  <si>
    <t>EST-AD01</t>
  </si>
  <si>
    <t>CAB-AD01</t>
  </si>
  <si>
    <t>EST-AD02</t>
  </si>
  <si>
    <t>EIM-AD01</t>
  </si>
  <si>
    <t>HDS-AD01-CAB</t>
  </si>
  <si>
    <t>HDS-NST-DC01</t>
  </si>
  <si>
    <t>POC-AD01</t>
  </si>
  <si>
    <t>EST-AD03</t>
  </si>
  <si>
    <t>2A2B-AD01</t>
  </si>
  <si>
    <t>2A2B-AD02</t>
  </si>
  <si>
    <t>SUD-AD04</t>
  </si>
  <si>
    <t>HDS-SUD-DC01</t>
  </si>
  <si>
    <t>HDS-ALP-AD01</t>
  </si>
  <si>
    <t>HDS-PACA-AD02</t>
  </si>
  <si>
    <t>CAB-INTRA</t>
  </si>
  <si>
    <t>PT-INTRANETNEW-SRV</t>
  </si>
  <si>
    <t>EST-INTRANET</t>
  </si>
  <si>
    <t>2A2B-K8SBD-MASTER01</t>
  </si>
  <si>
    <t>2A2B-K8SBD-MASTER02</t>
  </si>
  <si>
    <t>2A2B-K8SBD-MASTER03</t>
  </si>
  <si>
    <t>EST - K8S - MASTER01</t>
  </si>
  <si>
    <t>EST - K8S - MASTER02</t>
  </si>
  <si>
    <t>EST - K8S - MASTER03</t>
  </si>
  <si>
    <t>BPO-K8SBD-MASTER01</t>
  </si>
  <si>
    <t>BPO-K8SBD-MASTER02</t>
  </si>
  <si>
    <t>BPO-K8SBD-MASTER03</t>
  </si>
  <si>
    <t>BSY-K8SBD-MASTER01</t>
  </si>
  <si>
    <t>BSY-K8SBD-MASTER02</t>
  </si>
  <si>
    <t>BSY-K8SBD-MASTER03</t>
  </si>
  <si>
    <t>LCD-K8SBD-MASTER01</t>
  </si>
  <si>
    <t>LCD-K8SBD-MASTER02</t>
  </si>
  <si>
    <t>LCD-K8SBD-MASTER03</t>
  </si>
  <si>
    <t>MAG-K8SBD-MASTER01</t>
  </si>
  <si>
    <t>MAG-K8SBD-MASTER02</t>
  </si>
  <si>
    <t>MAG-K8SBD-MASTER03</t>
  </si>
  <si>
    <t>HDS-BI-K8S-01</t>
  </si>
  <si>
    <t>HDS-BI-K8S-02</t>
  </si>
  <si>
    <t>HDS-BI-K8S-06</t>
  </si>
  <si>
    <t>HDS-BI-K8S-MINIO</t>
  </si>
  <si>
    <t>HDS-DATAPROD-CEPH-01</t>
  </si>
  <si>
    <t>HDS-DATAPROD-CEPH-02</t>
  </si>
  <si>
    <t>HDS-DATAPROD-CEPH-03</t>
  </si>
  <si>
    <t>HDS-DATAPROD-CEPH-04</t>
  </si>
  <si>
    <t>juju-2634db-0</t>
  </si>
  <si>
    <t>juju-2634db-1</t>
  </si>
  <si>
    <t>juju-2634db-2</t>
  </si>
  <si>
    <t>juju-2634db-3</t>
  </si>
  <si>
    <t>HDS-DATA-CEPH-01</t>
  </si>
  <si>
    <t>HDS-DATA-CEPH-02</t>
  </si>
  <si>
    <t>HDS-DATA-CEPH-03</t>
  </si>
  <si>
    <t>HDS-DATA-CEPH-04</t>
  </si>
  <si>
    <t>juju-25e413-1</t>
  </si>
  <si>
    <t>juju-25e413-2</t>
  </si>
  <si>
    <t>HDS - K8S - MASTER02</t>
  </si>
  <si>
    <t>HDS - K8S - MASTER03</t>
  </si>
  <si>
    <t>HDS - K8S - MASTER01</t>
  </si>
  <si>
    <t>HDS-EXTERNAL-CEPH-01</t>
  </si>
  <si>
    <t>HDS-EXTERNAL-CEPH-02</t>
  </si>
  <si>
    <t>HDS-EXTERNAL-CEPH-03</t>
  </si>
  <si>
    <t>HDS-EXTERNAL-CEPH-04</t>
  </si>
  <si>
    <t>juju-22ce0e-0</t>
  </si>
  <si>
    <t>juju-ff0112-0</t>
  </si>
  <si>
    <t>juju-ff0112-1</t>
  </si>
  <si>
    <t>juju-ff0112-2</t>
  </si>
  <si>
    <t>juju-ff0112-3</t>
  </si>
  <si>
    <t>HDS - MGMT - CEPH - 01</t>
  </si>
  <si>
    <t>HDS - MGMT - CEPH - 02</t>
  </si>
  <si>
    <t>HDS - MGMT - CEPH - 03</t>
  </si>
  <si>
    <t>HDS - MGMT - CEPH - 04</t>
  </si>
  <si>
    <t>juju-800685-0</t>
  </si>
  <si>
    <t>juju-800685-1</t>
  </si>
  <si>
    <t>juju-800685-2</t>
  </si>
  <si>
    <t>juju-800685-3</t>
  </si>
  <si>
    <t>juju-a313cb-0</t>
  </si>
  <si>
    <t>juju-a313cb-1</t>
  </si>
  <si>
    <t>juju-a313cb-2</t>
  </si>
  <si>
    <t>juju-a313cb-6</t>
  </si>
  <si>
    <t>HDS - Headscale Digital Prod</t>
  </si>
  <si>
    <t>HDS - K8S - JUJU-K8S-OPERATOR</t>
  </si>
  <si>
    <t>juju-a14076-0</t>
  </si>
  <si>
    <t>juju-a48868-0</t>
  </si>
  <si>
    <t>HDS - Reverse 02</t>
  </si>
  <si>
    <t>HDS - Reverse</t>
  </si>
  <si>
    <t>HDS - EXTERNAL - MAILU</t>
  </si>
  <si>
    <t>HDS - K8S - HARBOR</t>
  </si>
  <si>
    <t>HDS - INTERNAL - CEPH - 01</t>
  </si>
  <si>
    <t>HDS - INTERNAL - CEPH - 02</t>
  </si>
  <si>
    <t>HDS - INTERNAL - CEPH - 03</t>
  </si>
  <si>
    <t>HDS - INTERNAL - CEPH - 04</t>
  </si>
  <si>
    <t>HDS - INTERNAL - SekoiaRunner-01</t>
  </si>
  <si>
    <t>HAPROXY-INTERNAL - juju-ce1387-0</t>
  </si>
  <si>
    <t>K8S - INTERNAL - 01 - juju-ce1387-1</t>
  </si>
  <si>
    <t>K8S - INTERNAL - 02 - juju-ce1387-2</t>
  </si>
  <si>
    <t>K8S - INTERNAL - 03 - juju-ce1387-3</t>
  </si>
  <si>
    <t>HDS - DGTL - TAILSCALE - PROD</t>
  </si>
  <si>
    <t>HDS-DIGITAL-CEPH-01</t>
  </si>
  <si>
    <t>HDS-DIGITAL-CEPH-02</t>
  </si>
  <si>
    <t>HDS-DIGITAL-CEPH-03</t>
  </si>
  <si>
    <t>HDS-DIGITAL-CEPH-04</t>
  </si>
  <si>
    <t>juju-7dfaaa-0</t>
  </si>
  <si>
    <t>juju-7dfaaa-1</t>
  </si>
  <si>
    <t>juju-7dfaaa-2</t>
  </si>
  <si>
    <t>juju-7dfaaa-3</t>
  </si>
  <si>
    <t>juju-1d0588-0</t>
  </si>
  <si>
    <t>juju-1d0588-1</t>
  </si>
  <si>
    <t>juju-1d0588-2</t>
  </si>
  <si>
    <t>juju-02c621-0</t>
  </si>
  <si>
    <t>juju-02c621-1</t>
  </si>
  <si>
    <t>juju-02c621-3</t>
  </si>
  <si>
    <t>kalilab_local_synback</t>
  </si>
  <si>
    <t>Kalilab</t>
  </si>
  <si>
    <t>SV-35-KalilabOLD</t>
  </si>
  <si>
    <t>SRVKALILAB</t>
  </si>
  <si>
    <t>ORI-SRV-KALILAB</t>
  </si>
  <si>
    <t>MIR-KALILAB01</t>
  </si>
  <si>
    <t>kalisil_bioazur</t>
  </si>
  <si>
    <t>kalisil_biolittoral</t>
  </si>
  <si>
    <t>SV-RB-KALISIL</t>
  </si>
  <si>
    <t>ASL-KALIBDD</t>
  </si>
  <si>
    <t>ASL-KALIFRONT-PROD</t>
  </si>
  <si>
    <t>ASL-KALISCAN</t>
  </si>
  <si>
    <t>HDS-BGO-ATL-KALIBDD</t>
  </si>
  <si>
    <t>HDS-BGO-ATL-KALIFRONT</t>
  </si>
  <si>
    <t>HDS-BGO-ATL-KALIREPBDD</t>
  </si>
  <si>
    <t>HDS-BGO-ATL-KALIREPFRONT</t>
  </si>
  <si>
    <t>HDS-BGO-ATL-KALISCAN</t>
  </si>
  <si>
    <t>SV-86-KALIBDD</t>
  </si>
  <si>
    <t>SV-86-KALISCAN</t>
  </si>
  <si>
    <t>SV-86-KALISIL</t>
  </si>
  <si>
    <t>SV-86-KALIREP</t>
  </si>
  <si>
    <t>SV-85-KALIBDD</t>
  </si>
  <si>
    <t>SV-85-KALIFRONT</t>
  </si>
  <si>
    <t>SV-85-KALISCAN</t>
  </si>
  <si>
    <t>SV-85-KALIREP</t>
  </si>
  <si>
    <t>SV-35-KALIBDD</t>
  </si>
  <si>
    <t>SV-35-KALIFRONT</t>
  </si>
  <si>
    <t>SV-35-KALISCAN</t>
  </si>
  <si>
    <t>SV-37-KALIBDD</t>
  </si>
  <si>
    <t>SV-37-KALIFRONT</t>
  </si>
  <si>
    <t>SV-37-KALISCAN</t>
  </si>
  <si>
    <t>SV-37-KALIREP</t>
  </si>
  <si>
    <t>SV-72-KALIBDD</t>
  </si>
  <si>
    <t>SV-72-KALIFRONT</t>
  </si>
  <si>
    <t>SV-72-KALISCAN</t>
  </si>
  <si>
    <t>SV-72-KALIREP</t>
  </si>
  <si>
    <t>HDS-ORI-KALIBDD</t>
  </si>
  <si>
    <t>HDS-ORI-KALIFRONT</t>
  </si>
  <si>
    <t>HDS-ORI-KALISCAN</t>
  </si>
  <si>
    <t>HDS-ORI-KALIREP</t>
  </si>
  <si>
    <t>HDS-MIR-KALIBDD</t>
  </si>
  <si>
    <t>HDS-MIR-KALIFRONT</t>
  </si>
  <si>
    <t>HDS-MIR-KALISCAN</t>
  </si>
  <si>
    <t>ANALYSEO-KALISIL</t>
  </si>
  <si>
    <t>HDS-BCL-KALIBDD</t>
  </si>
  <si>
    <t>HDS-BCL-KALIFRONT</t>
  </si>
  <si>
    <t>HDS-BCL-KALISCAN</t>
  </si>
  <si>
    <t>HDS-BFC-KALIBDD</t>
  </si>
  <si>
    <t>HDS-BFC-KALIFRONT</t>
  </si>
  <si>
    <t>HDS-BFC-KALISCAN</t>
  </si>
  <si>
    <t>HDS-BFC-KALIREPBDD</t>
  </si>
  <si>
    <t>HDS-BFC-KALIREPFRONT</t>
  </si>
  <si>
    <t>HDS-LAR-KALIBDD</t>
  </si>
  <si>
    <t>HDS-LAR-KALIFRONT</t>
  </si>
  <si>
    <t>HDS-LAR-KALISCAN</t>
  </si>
  <si>
    <t>HDS-LAR-KALIREPBDD</t>
  </si>
  <si>
    <t>HDS-LAR-KALIREPFRONT</t>
  </si>
  <si>
    <t>UNI-KALIBDD</t>
  </si>
  <si>
    <t>UNI-KALIFRONT</t>
  </si>
  <si>
    <t>UNI-KALISCAN</t>
  </si>
  <si>
    <t>UNI-KALIREQ</t>
  </si>
  <si>
    <t>UNI-KALIBDD-TEST</t>
  </si>
  <si>
    <t>UNI-KALIFRONT-TEST</t>
  </si>
  <si>
    <t>STL-KALIBDD</t>
  </si>
  <si>
    <t>STL-KALIFRONT</t>
  </si>
  <si>
    <t>STL-KALISCAN</t>
  </si>
  <si>
    <t>STL-KALIREP</t>
  </si>
  <si>
    <t>HDS-IDF-AIS-KALIREPBDD</t>
  </si>
  <si>
    <t>HDS-IDF-AIS-KALIREPFRONT</t>
  </si>
  <si>
    <t>HDS-IDF-AIS-KALIBDD</t>
  </si>
  <si>
    <t>HDS-IDF-AIS-KALIFRONT</t>
  </si>
  <si>
    <t>HDS-IDF-AIS-KALISCAN</t>
  </si>
  <si>
    <t>MAG-KALIBDD</t>
  </si>
  <si>
    <t>MAG-KALIFRONT</t>
  </si>
  <si>
    <t>MAG-KALIREP</t>
  </si>
  <si>
    <t>MAG-KALISCAN</t>
  </si>
  <si>
    <t>HDS-MAG-KALIREPBDD</t>
  </si>
  <si>
    <t>HDS-MAG-KALIREPFRONT</t>
  </si>
  <si>
    <t>LCD-KALIBDD</t>
  </si>
  <si>
    <t>LCD-KALISCAN</t>
  </si>
  <si>
    <t>LCD-KALISIL</t>
  </si>
  <si>
    <t>BPO-KALIBDD</t>
  </si>
  <si>
    <t>BPO-KALIFRONT</t>
  </si>
  <si>
    <t>BPO-KALISCAN</t>
  </si>
  <si>
    <t>BSY-KALIBDD</t>
  </si>
  <si>
    <t>BSY-KALIFRONT</t>
  </si>
  <si>
    <t>BSY-KALISCAN</t>
  </si>
  <si>
    <t>HDS-KALIMSFTP</t>
  </si>
  <si>
    <t>HDS-SCM-KALIBDD</t>
  </si>
  <si>
    <t>HDS-SCM-KALIFRONT</t>
  </si>
  <si>
    <t>HDS-MYKALIMIDDLE</t>
  </si>
  <si>
    <t>HDS-BIT-KALISIL</t>
  </si>
  <si>
    <t>HDS-KALIMETA-SRV</t>
  </si>
  <si>
    <t>HDS-MEB-KALIBDD</t>
  </si>
  <si>
    <t>HDS-MEB-KALIFRONT</t>
  </si>
  <si>
    <t>HDS-QUA-KALIBDD</t>
  </si>
  <si>
    <t>HDS-QUA-KALIFRONT</t>
  </si>
  <si>
    <t>HDS-QUA-KALIBDD-TEST</t>
  </si>
  <si>
    <t>HDS-QUA-KALIFRONT-TEST</t>
  </si>
  <si>
    <t>CAB-KALIBDD</t>
  </si>
  <si>
    <t>CAB-KALIFRONT</t>
  </si>
  <si>
    <t>CAB-KALIREP</t>
  </si>
  <si>
    <t>CAB-KALISCAN</t>
  </si>
  <si>
    <t>HDS-EIM-KALIBDD</t>
  </si>
  <si>
    <t>HDS-EIM-KALIFRONT</t>
  </si>
  <si>
    <t>HDS-EIM-KALISCAN</t>
  </si>
  <si>
    <t>HDS-EIM-KALIREP</t>
  </si>
  <si>
    <t>BM-KALIFRONT</t>
  </si>
  <si>
    <t>BM-KALISCAN</t>
  </si>
  <si>
    <t>BM-KALIBDD</t>
  </si>
  <si>
    <t>HDS-DGV-KALIBDD</t>
  </si>
  <si>
    <t>HDS-DGV-KALIFRONT</t>
  </si>
  <si>
    <t>HDS-DGV-KALISCAN</t>
  </si>
  <si>
    <t>HDS-DGV-KALIREPBDD</t>
  </si>
  <si>
    <t>HDS-DGV-KALIREPFRONT</t>
  </si>
  <si>
    <t>ARC-KALISILBIOSANTIS</t>
  </si>
  <si>
    <t>EST-KALIREP-BDD</t>
  </si>
  <si>
    <t>EST-KALIREP-FRONT</t>
  </si>
  <si>
    <t>EST-KALIBDD</t>
  </si>
  <si>
    <t>EST-KALIFRONT</t>
  </si>
  <si>
    <t>EST-KALISCAN</t>
  </si>
  <si>
    <t>EST-KALISCAN-SRV_OLD</t>
  </si>
  <si>
    <t>EST-KALIBDD9-TEST</t>
  </si>
  <si>
    <t>EST-KALIFRONT9-TEST</t>
  </si>
  <si>
    <t>EST-KALITEST-SRV</t>
  </si>
  <si>
    <t>2A2B-KALIBDD</t>
  </si>
  <si>
    <t>2A2B-KALIFRONT</t>
  </si>
  <si>
    <t>2A2B-KALISCAN</t>
  </si>
  <si>
    <t>HDS-MAY-KALISIL</t>
  </si>
  <si>
    <t>HDS-ALP-KALIBDD</t>
  </si>
  <si>
    <t>HDS-ALP-KALIFRONT</t>
  </si>
  <si>
    <t>HDS-ALP-KALISCAN</t>
  </si>
  <si>
    <t>HDS-ALP-KALIREP</t>
  </si>
  <si>
    <t>HDS-UK-KALISIL</t>
  </si>
  <si>
    <t>HDS-VET-KALISIL-KALIPET</t>
  </si>
  <si>
    <t>SRV-LDAP-POTERIES</t>
  </si>
  <si>
    <t>SRV-LIMESURVEY</t>
  </si>
  <si>
    <t>HDS-LIMESURVEY-PRIV</t>
  </si>
  <si>
    <t>HDS-LIMESURVEY-PUB</t>
  </si>
  <si>
    <t>CAB-MEDIFIRST</t>
  </si>
  <si>
    <t>SERVEUR-MEDIFIRST</t>
  </si>
  <si>
    <t>SV-72-MEDIFIRST</t>
  </si>
  <si>
    <t>SV-72-ACM</t>
  </si>
  <si>
    <t>HDF-MESH</t>
  </si>
  <si>
    <t>AURA-MESH01</t>
  </si>
  <si>
    <t>2A2B-MODULEDE</t>
  </si>
  <si>
    <t>ASL-MPLCNX01-MPLHEMATO</t>
  </si>
  <si>
    <t>ASL-MPLCNX02-MPLUCOBAS2</t>
  </si>
  <si>
    <t>MPLEVO2-SRV</t>
  </si>
  <si>
    <t>MPLEVO2-SRV-SOS</t>
  </si>
  <si>
    <t>SV-87-MPL-CNX</t>
  </si>
  <si>
    <t>ASL-MPL-CNX_COAG</t>
  </si>
  <si>
    <t>PC-85-MPL1</t>
  </si>
  <si>
    <t>PC-85-MPL2</t>
  </si>
  <si>
    <t>PC-85-MPL3</t>
  </si>
  <si>
    <t>PC-85-MPL4</t>
  </si>
  <si>
    <t>SV-85-MPL</t>
  </si>
  <si>
    <t>SV-85-MPLSOS</t>
  </si>
  <si>
    <t>SV-37-MPLCNX01</t>
  </si>
  <si>
    <t>SV-37-MPLPROD</t>
  </si>
  <si>
    <t>SV-37-MPLSOS</t>
  </si>
  <si>
    <t>ORI-MPL-PROD</t>
  </si>
  <si>
    <t>ORI-MPL-SECOURS</t>
  </si>
  <si>
    <t>ORI-SRV-MPL-DEEPSEE</t>
  </si>
  <si>
    <t>VMPLRDPMIRIALIS</t>
  </si>
  <si>
    <t>ALP-MPLCNX01</t>
  </si>
  <si>
    <t>BFC-MPL01</t>
  </si>
  <si>
    <t>BFC-MPL02</t>
  </si>
  <si>
    <t>BFC-MPL03</t>
  </si>
  <si>
    <t>HDS-BFC-MPLCNX01</t>
  </si>
  <si>
    <t>HDS-BFC-MPLCNX02</t>
  </si>
  <si>
    <t>HDS-BFC-MPLCNX03</t>
  </si>
  <si>
    <t>HDS-BFC-MPLCNX04</t>
  </si>
  <si>
    <t>HDS-BFC-MPLCNX05</t>
  </si>
  <si>
    <t>HDS-BFC-MPLSRV</t>
  </si>
  <si>
    <t>VMG-PCT-001</t>
  </si>
  <si>
    <t>VMG-PCT-002</t>
  </si>
  <si>
    <t>VMG-PCT-003</t>
  </si>
  <si>
    <t>VMG-PCT-004</t>
  </si>
  <si>
    <t>VMG-PCT-005</t>
  </si>
  <si>
    <t>VMG-PCT-006</t>
  </si>
  <si>
    <t>VMM-PCT-001-A</t>
  </si>
  <si>
    <t>VMM-PCT-002-A</t>
  </si>
  <si>
    <t>VMO-PCT-001-A</t>
  </si>
  <si>
    <t>VMO-PCT-005-A</t>
  </si>
  <si>
    <t>VMU-PCT-001-A</t>
  </si>
  <si>
    <t>VMU-PCT-002-A</t>
  </si>
  <si>
    <t>VMU-PCT-003-A</t>
  </si>
  <si>
    <t>VMU-PCT-004-A</t>
  </si>
  <si>
    <t>VMU-PCT-005-A</t>
  </si>
  <si>
    <t>VMRDPMPLUNILIANS01</t>
  </si>
  <si>
    <t>VMSRVMPLMIRIALIS</t>
  </si>
  <si>
    <t>VMSRVMPLUNILIANS</t>
  </si>
  <si>
    <t>HDS-IDF-AIS-MPLSRV</t>
  </si>
  <si>
    <t>MPLEVO2-SRVPROD</t>
  </si>
  <si>
    <t>MPLEVO2-SRVSOS</t>
  </si>
  <si>
    <t>AD_MPL03</t>
  </si>
  <si>
    <t>AD_MPL05</t>
  </si>
  <si>
    <t>AD_MPL15</t>
  </si>
  <si>
    <t>AD_MPL16</t>
  </si>
  <si>
    <t>AD_MPL17</t>
  </si>
  <si>
    <t>AD_MPL36</t>
  </si>
  <si>
    <t>AD_MPL37</t>
  </si>
  <si>
    <t>AD_MPL01</t>
  </si>
  <si>
    <t>AD_MPL18</t>
  </si>
  <si>
    <t>AD_MPL25</t>
  </si>
  <si>
    <t>AD_MPL30</t>
  </si>
  <si>
    <t>AD_MPL31</t>
  </si>
  <si>
    <t>AD_MPL35</t>
  </si>
  <si>
    <t>AD_MPL22</t>
  </si>
  <si>
    <t>F_MPL02</t>
  </si>
  <si>
    <t>F_MPL03</t>
  </si>
  <si>
    <t>F_MPL05</t>
  </si>
  <si>
    <t>LCD-SRVMPL-TSE01</t>
  </si>
  <si>
    <t>LCD-SRVMPL01</t>
  </si>
  <si>
    <t>LCD-SRVMPL02-SOS</t>
  </si>
  <si>
    <t>AD_MPL32</t>
  </si>
  <si>
    <t>AD_MPL26</t>
  </si>
  <si>
    <t>AD_MPL27</t>
  </si>
  <si>
    <t>AD_MPL28</t>
  </si>
  <si>
    <t>AD_MPL29</t>
  </si>
  <si>
    <t>AD_MPL33</t>
  </si>
  <si>
    <t>AD_MPL02</t>
  </si>
  <si>
    <t>AD_MPL04</t>
  </si>
  <si>
    <t>AD_MPL14</t>
  </si>
  <si>
    <t>AD_MPL34</t>
  </si>
  <si>
    <t>AD_MPL38</t>
  </si>
  <si>
    <t>AD_MPL39</t>
  </si>
  <si>
    <t>BPO-SRVMPL01-TSE</t>
  </si>
  <si>
    <t>CC_MPL01</t>
  </si>
  <si>
    <t>AF_MPL09</t>
  </si>
  <si>
    <t>AF_MPL10</t>
  </si>
  <si>
    <t>AF_MPL12</t>
  </si>
  <si>
    <t>AF_MPL13</t>
  </si>
  <si>
    <t>AF_MPL14</t>
  </si>
  <si>
    <t>AF_MPL01</t>
  </si>
  <si>
    <t>AF_MPL06</t>
  </si>
  <si>
    <t>BPO-SRVMPL01</t>
  </si>
  <si>
    <t>BPO-SRVMPL02-SOS</t>
  </si>
  <si>
    <t>AF_MPL17</t>
  </si>
  <si>
    <t>AF_MPL02</t>
  </si>
  <si>
    <t>AF_MPL05</t>
  </si>
  <si>
    <t>BPO-SRVMPL01-TEST</t>
  </si>
  <si>
    <t>AF_MPL03</t>
  </si>
  <si>
    <t>AF_MPL04</t>
  </si>
  <si>
    <t>AF_MPL15</t>
  </si>
  <si>
    <t>AF_MPL16</t>
  </si>
  <si>
    <t>AX_MPL02</t>
  </si>
  <si>
    <t>AX_MPL03</t>
  </si>
  <si>
    <t>BSY_MPL-TEST-POSTE01</t>
  </si>
  <si>
    <t>BSY-MPLEVO</t>
  </si>
  <si>
    <t>BSY-MPLTSE</t>
  </si>
  <si>
    <t>BSY-SRVMPL01</t>
  </si>
  <si>
    <t>BSY-SRVMPL02-SOS</t>
  </si>
  <si>
    <t>XQ_MPL01</t>
  </si>
  <si>
    <t>XQ_MPL02</t>
  </si>
  <si>
    <t>YJ_MPL04</t>
  </si>
  <si>
    <t>YJ_MPL05</t>
  </si>
  <si>
    <t>YJ_MPL06</t>
  </si>
  <si>
    <t>YJ_MPL07</t>
  </si>
  <si>
    <t>ZI_MPL06</t>
  </si>
  <si>
    <t>ZI_MPL07</t>
  </si>
  <si>
    <t>ZI_MPL08</t>
  </si>
  <si>
    <t>YJ_MPL08</t>
  </si>
  <si>
    <t>YJ_MPL09</t>
  </si>
  <si>
    <t>YJ_MPL01</t>
  </si>
  <si>
    <t>YJ_MPL02</t>
  </si>
  <si>
    <t>YJ_MPL03</t>
  </si>
  <si>
    <t>CABPOT-MPL-HBDRIVE</t>
  </si>
  <si>
    <t>CABPOT-MPL-P501</t>
  </si>
  <si>
    <t>CABPOT-MPLC8000-2</t>
  </si>
  <si>
    <t>CABPOTMPL-CCE</t>
  </si>
  <si>
    <t>CABPOTMPL-HBDRIVE</t>
  </si>
  <si>
    <t>CABPOTMPL-P612</t>
  </si>
  <si>
    <t>NST-CAB-POTMPLP612</t>
  </si>
  <si>
    <t>ServMPLEVO2-SRV</t>
  </si>
  <si>
    <t>CABBWMPL2</t>
  </si>
  <si>
    <t>CABBWMPL3</t>
  </si>
  <si>
    <t>CABBWMPLCHIMIE</t>
  </si>
  <si>
    <t>CABLEMPL11</t>
  </si>
  <si>
    <t>CABLEMPLHEMATO</t>
  </si>
  <si>
    <t>CABLEMPLHEMATO2</t>
  </si>
  <si>
    <t>CABPOT-MPLEUROBLOT</t>
  </si>
  <si>
    <t>CABPOTMPL-ARCHILIAISON</t>
  </si>
  <si>
    <t>CABPOTMPL-VS</t>
  </si>
  <si>
    <t>CABPOTMPL-XN9000</t>
  </si>
  <si>
    <t>CABPOTMPLHEM3</t>
  </si>
  <si>
    <t>CABTFMPL1</t>
  </si>
  <si>
    <t>CABTFMPL2</t>
  </si>
  <si>
    <t>NST-CAB-TFMPL3</t>
  </si>
  <si>
    <t>CABAKMPL</t>
  </si>
  <si>
    <t>CABLEMPL-C8-1</t>
  </si>
  <si>
    <t>CABLEMPL-C8-2</t>
  </si>
  <si>
    <t>CABLEMPL-P612</t>
  </si>
  <si>
    <t>CABLEMPLCOAG</t>
  </si>
  <si>
    <t>CABMPL-ARCHITECT1000</t>
  </si>
  <si>
    <t>CABPOT-MPL-VIDAS</t>
  </si>
  <si>
    <t>CAB-MPLSRV</t>
  </si>
  <si>
    <t>EIMHREMPL4</t>
  </si>
  <si>
    <t>EIMREDMPLCOBASL2</t>
  </si>
  <si>
    <t>EIMREDMPLDM1200</t>
  </si>
  <si>
    <t>EIMREDMPLIHCOAG</t>
  </si>
  <si>
    <t>EIMREDMPLP612</t>
  </si>
  <si>
    <t>MPL2VMSERV-HAG-SOS2016</t>
  </si>
  <si>
    <t>MPLEVO2-HAG-SRV2016</t>
  </si>
  <si>
    <t>EIMREDMPLHEMATO</t>
  </si>
  <si>
    <t>BM-MPLCHM01</t>
  </si>
  <si>
    <t>BM-MPLCHM02</t>
  </si>
  <si>
    <t>BM-MPLCOAGONE</t>
  </si>
  <si>
    <t>BM-MPLHAMSYSMEX</t>
  </si>
  <si>
    <t>BM-MPLLSRALIFAX</t>
  </si>
  <si>
    <t>BM-MPLLSRCOBAS</t>
  </si>
  <si>
    <t>BM-MPLLSRP312</t>
  </si>
  <si>
    <t>BM-MPLLSRQWALYS</t>
  </si>
  <si>
    <t>BM-MPLLSRSTAGO</t>
  </si>
  <si>
    <t>BM-MPLLSRSYSMEX</t>
  </si>
  <si>
    <t>BM-MPLMVEALIFAX</t>
  </si>
  <si>
    <t>BM-MPLMVEARCHI</t>
  </si>
  <si>
    <t>BM-MPLMVECOBAS1</t>
  </si>
  <si>
    <t>BM-MPLMVECOBAS2</t>
  </si>
  <si>
    <t>BM-MPLMVECOBAS3</t>
  </si>
  <si>
    <t>BM-MPLMVECOBAS4</t>
  </si>
  <si>
    <t>BM-MPLMVEELEC</t>
  </si>
  <si>
    <t>BM-MPLMVEG11</t>
  </si>
  <si>
    <t>BM-MPLMVELXL</t>
  </si>
  <si>
    <t>BM-MPLMVEP501</t>
  </si>
  <si>
    <t>BM-MPLMVEP612C1</t>
  </si>
  <si>
    <t>BM-MPLMVEP612C2</t>
  </si>
  <si>
    <t>BM-MPLMVEP612HE</t>
  </si>
  <si>
    <t>BM-MPLMVEQWALYS</t>
  </si>
  <si>
    <t>BM-MPLMVESTAGO</t>
  </si>
  <si>
    <t>BM-MPLMVESYSMEX</t>
  </si>
  <si>
    <t>BM-MPLMVEURISYS-SMARTBOX</t>
  </si>
  <si>
    <t>BM-MPLSTDCOBAS</t>
  </si>
  <si>
    <t>BM-MPLSTDGENET</t>
  </si>
  <si>
    <t>BM-MPLSTDSYSMEX</t>
  </si>
  <si>
    <t>BM-MPLTVMCOBAS</t>
  </si>
  <si>
    <t>BM-MPLTVMGEM5000</t>
  </si>
  <si>
    <t>BM-MPLTVMHEM</t>
  </si>
  <si>
    <t>BM-MPLTVMQWALYS</t>
  </si>
  <si>
    <t>BM-MPLTVMSTAGO</t>
  </si>
  <si>
    <t>BM-MPLVDRALIFAX</t>
  </si>
  <si>
    <t>BM-MPLVDRCOBAS</t>
  </si>
  <si>
    <t>BM-MPLVDRSTAGO</t>
  </si>
  <si>
    <t>BM-MPLVDRSYSMEX</t>
  </si>
  <si>
    <t>BM-MPL</t>
  </si>
  <si>
    <t>BM-MPLSRV2019</t>
  </si>
  <si>
    <t>SRV-MPLEVO2-SOS</t>
  </si>
  <si>
    <t>SRV-MPLEVO2-SRV</t>
  </si>
  <si>
    <t>BM-MPLHAMCOBAS</t>
  </si>
  <si>
    <t>HDS-STL-MPLSRV</t>
  </si>
  <si>
    <t>2A2B-MPL01</t>
  </si>
  <si>
    <t>2A2B-MPL02</t>
  </si>
  <si>
    <t>2A2B-MPL03</t>
  </si>
  <si>
    <t>2A2B-MPL04</t>
  </si>
  <si>
    <t>2A2B-MPL05</t>
  </si>
  <si>
    <t>2A2B-MPLCNX06</t>
  </si>
  <si>
    <t>2A2B-MPLSRV</t>
  </si>
  <si>
    <t>2A2B-MPLSRV-SOS</t>
  </si>
  <si>
    <t>POC-MPLCNX01</t>
  </si>
  <si>
    <t>POC-MPLCNX02</t>
  </si>
  <si>
    <t>POC-MPLCNX03</t>
  </si>
  <si>
    <t>POC-MPLCNX04</t>
  </si>
  <si>
    <t>POC-MPLCNX05</t>
  </si>
  <si>
    <t>POC-MPLSRV-2019</t>
  </si>
  <si>
    <t>POC-MPLXX</t>
  </si>
  <si>
    <t>POC-DMS</t>
  </si>
  <si>
    <t>POC-EIPU</t>
  </si>
  <si>
    <t>HDS-PACA-MPLSRV</t>
  </si>
  <si>
    <t>HDS-SAM-MPLSRV-2019</t>
  </si>
  <si>
    <t>PACA-MPLCNX01</t>
  </si>
  <si>
    <t>PACA-MPLCNX02</t>
  </si>
  <si>
    <t>PACA-MPLCNX03</t>
  </si>
  <si>
    <t>PACA-MPLCNX04</t>
  </si>
  <si>
    <t>PACA-MPLCNX05</t>
  </si>
  <si>
    <t>PACA-MPLCNX06</t>
  </si>
  <si>
    <t>PACA-MPLCNX07</t>
  </si>
  <si>
    <t>PACA-MPLCNX08</t>
  </si>
  <si>
    <t>PACA-MPLCNX09</t>
  </si>
  <si>
    <t>PACA-MPLCNX10</t>
  </si>
  <si>
    <t>PACA-MPLCNX11</t>
  </si>
  <si>
    <t>PACA-MPLCNX12</t>
  </si>
  <si>
    <t>PACA-MPLCNX13</t>
  </si>
  <si>
    <t>PACA-MPLCNX14</t>
  </si>
  <si>
    <t>PACA-MPLCNX15</t>
  </si>
  <si>
    <t>PACA-MPLCNX16</t>
  </si>
  <si>
    <t>PACA-MPLCNX17</t>
  </si>
  <si>
    <t>PACA-MPLCNX18</t>
  </si>
  <si>
    <t>PACA-MPLCNX19</t>
  </si>
  <si>
    <t>BM-APP</t>
  </si>
  <si>
    <t>EST-MYKALI</t>
  </si>
  <si>
    <t>VMMYKALI</t>
  </si>
  <si>
    <t>PT-EST-ADSYNC-SRV</t>
  </si>
  <si>
    <t>TEST_HDS-EIM-KALIBDD</t>
  </si>
  <si>
    <t>TEST_HDS-EIM-KALIFRONT</t>
  </si>
  <si>
    <t>ASL-AIRWAVE</t>
  </si>
  <si>
    <t>BM-AIRWAVE01</t>
  </si>
  <si>
    <t>PT-EST-AIRWAVE-SRV</t>
  </si>
  <si>
    <t>IDF-AIRWAVE</t>
  </si>
  <si>
    <t>SV-35-Airwave</t>
  </si>
  <si>
    <t>SV-37-AIRWAVE</t>
  </si>
  <si>
    <t>VMAIRWAVE</t>
  </si>
  <si>
    <t>HDS-Airwave</t>
  </si>
  <si>
    <t>2A2B-CBD</t>
  </si>
  <si>
    <t>BFC-BCL-CBD</t>
  </si>
  <si>
    <t>BM-CBD</t>
  </si>
  <si>
    <t>CAB-CBD</t>
  </si>
  <si>
    <t>EST-CBD</t>
  </si>
  <si>
    <t>IDF-CBD</t>
  </si>
  <si>
    <t>CISCO-WIRELESS-CONTROLLER</t>
  </si>
  <si>
    <t>EST-SPARK</t>
  </si>
  <si>
    <t>SUD-ORION01</t>
  </si>
  <si>
    <t>BPO-ORION01</t>
  </si>
  <si>
    <t>AURA-ORION01</t>
  </si>
  <si>
    <t>ServPaie</t>
  </si>
  <si>
    <t>ServPaie2</t>
  </si>
  <si>
    <t>ServPaie3</t>
  </si>
  <si>
    <t>ServPaieData</t>
  </si>
  <si>
    <t>ServPaieData2</t>
  </si>
  <si>
    <t>ServPaieData3</t>
  </si>
  <si>
    <t>EST-VMTEST</t>
  </si>
  <si>
    <t>VM-TESTWSCONNECTOR</t>
  </si>
  <si>
    <t>POC-CLT01</t>
  </si>
  <si>
    <t>HDS-QLIK-REBOND1</t>
  </si>
  <si>
    <t>HDS-QLIKREP1</t>
  </si>
  <si>
    <t>HDS-QLK-P-CEN01</t>
  </si>
  <si>
    <t>HDS-QLK-P-ENG01</t>
  </si>
  <si>
    <t>HDS-QLK-P-ENG02</t>
  </si>
  <si>
    <t>HDS-QLK-P-ENG03</t>
  </si>
  <si>
    <t>PT-QLIK1-SRV</t>
  </si>
  <si>
    <t>PT-QLIK2-SRV</t>
  </si>
  <si>
    <t>PT-QLIKDEV1-SRV</t>
  </si>
  <si>
    <t>PT-QLIKDEV2-SRV-res</t>
  </si>
  <si>
    <t>PT-QLIKNPRINT-SRV</t>
  </si>
  <si>
    <t>VM-QLIK</t>
  </si>
  <si>
    <t>AURA-QLIK02</t>
  </si>
  <si>
    <t>BM-RADAR</t>
  </si>
  <si>
    <t>CAB-SRV-RADAR</t>
  </si>
  <si>
    <t>CBM-RADAR</t>
  </si>
  <si>
    <t>PT-RADAR-SRV</t>
  </si>
  <si>
    <t>BPO-RADAR01</t>
  </si>
  <si>
    <t>BSY-RADAR01</t>
  </si>
  <si>
    <t>LCD-RADAR01</t>
  </si>
  <si>
    <t>MAG-RADAR</t>
  </si>
  <si>
    <t>AURA-RADAR01</t>
  </si>
  <si>
    <t>HDS-PRTG1</t>
  </si>
  <si>
    <t>HDS-RADAR01</t>
  </si>
  <si>
    <t>EST-TestKaliRebond</t>
  </si>
  <si>
    <t>HDS-REDMINE</t>
  </si>
  <si>
    <t>2A2B-SMTP01</t>
  </si>
  <si>
    <t>ASL-SMTP</t>
  </si>
  <si>
    <t>BCL-SMTP01</t>
  </si>
  <si>
    <t>BM-SMTPRELAY</t>
  </si>
  <si>
    <t>CAB-SMTP01</t>
  </si>
  <si>
    <t>EST-SMTP01</t>
  </si>
  <si>
    <t>BPO-SMTP01</t>
  </si>
  <si>
    <t>BSY-SMTP01</t>
  </si>
  <si>
    <t>LCD-SMTP001</t>
  </si>
  <si>
    <t>LCD-SMTP01</t>
  </si>
  <si>
    <t>MAG-SMTP01</t>
  </si>
  <si>
    <t>HDS-PACA-SMTP01</t>
  </si>
  <si>
    <t>HDS-SMTP01</t>
  </si>
  <si>
    <t>CAB-RIWITNESS</t>
  </si>
  <si>
    <t>HDS-ORI-RIELEMENTS</t>
  </si>
  <si>
    <t>SV-85-RIWITNESS</t>
  </si>
  <si>
    <t>SRV-TR-WITNESS</t>
  </si>
  <si>
    <t>SV-37-RIWITNESS</t>
  </si>
  <si>
    <t>SV-72-RIWITNESS</t>
  </si>
  <si>
    <t>BSY-RIWITNESS</t>
  </si>
  <si>
    <t>HDS-ALP-RIWITNESS</t>
  </si>
  <si>
    <t>SRV-BD-FSE</t>
  </si>
  <si>
    <t>SRV-BI-FSE</t>
  </si>
  <si>
    <t>SRV-BO-FSE</t>
  </si>
  <si>
    <t>SRV-BR-FSE</t>
  </si>
  <si>
    <t>SRV-CA-FSE</t>
  </si>
  <si>
    <t>SRV-CH-FSE</t>
  </si>
  <si>
    <t>SRV-CL-FSE</t>
  </si>
  <si>
    <t>SRV-CP-FSE</t>
  </si>
  <si>
    <t>SRV-CS-FSE</t>
  </si>
  <si>
    <t>SRV-DO-FSE</t>
  </si>
  <si>
    <t>SRV-DP-FSE</t>
  </si>
  <si>
    <t>SRV-EU-FSE</t>
  </si>
  <si>
    <t>SRV-FL-FSE</t>
  </si>
  <si>
    <t>SRV-FO-FSE</t>
  </si>
  <si>
    <t>SRV-GB-FSE</t>
  </si>
  <si>
    <t>SRV-GC-FSE</t>
  </si>
  <si>
    <t>SRV-IF-FSE</t>
  </si>
  <si>
    <t>SRV-JA-FSE</t>
  </si>
  <si>
    <t>SRV-LL-FSE</t>
  </si>
  <si>
    <t>SRV-LR-FSE</t>
  </si>
  <si>
    <t>SRV-MA-FSE</t>
  </si>
  <si>
    <t>SRV-MI-FSE</t>
  </si>
  <si>
    <t>SRV-MO-FSE</t>
  </si>
  <si>
    <t>SRV-MX-FSE</t>
  </si>
  <si>
    <t>SRV-PC-FSE</t>
  </si>
  <si>
    <t>SRV-PF-FSE</t>
  </si>
  <si>
    <t>SRV-PL-FSE</t>
  </si>
  <si>
    <t>SRV-PO-FSE</t>
  </si>
  <si>
    <t>SRV-RE-FSE</t>
  </si>
  <si>
    <t>SRV-SC-FSE</t>
  </si>
  <si>
    <t>SRV-SL-FSE</t>
  </si>
  <si>
    <t>SRV-SO-FSE</t>
  </si>
  <si>
    <t>SRV-TL-FSE</t>
  </si>
  <si>
    <t>SRV-TR-FSE</t>
  </si>
  <si>
    <t>SRV-VL-FSE</t>
  </si>
  <si>
    <t>SRV-ID-FSE</t>
  </si>
  <si>
    <t>SRV-LV-FSE</t>
  </si>
  <si>
    <t>SRV-MR-FSE</t>
  </si>
  <si>
    <t>SRV-PR-FSE</t>
  </si>
  <si>
    <t>SRV-VA-FSE</t>
  </si>
  <si>
    <t>SV-85-SAGE</t>
  </si>
  <si>
    <t>SV-35-SAGE</t>
  </si>
  <si>
    <t>SV-37-SQLSAGE</t>
  </si>
  <si>
    <t>VMSRVSAGE100</t>
  </si>
  <si>
    <t>VMSRVSAGESQL</t>
  </si>
  <si>
    <t>HDS-SANTO1003</t>
  </si>
  <si>
    <t>HDS-SANTO1002</t>
  </si>
  <si>
    <t>SRV-SANTOSHA</t>
  </si>
  <si>
    <t>LCD-SANTOSHA01</t>
  </si>
  <si>
    <t>SANTOSHA</t>
  </si>
  <si>
    <t>BPO-SANTOSHA01</t>
  </si>
  <si>
    <t>BSY-SANTOSHA01</t>
  </si>
  <si>
    <t>HDS-SANTO13</t>
  </si>
  <si>
    <t>PV-SCANBAC-SRV</t>
  </si>
  <si>
    <t>BCL-SMG-MGMT</t>
  </si>
  <si>
    <t>EST-IMP01</t>
  </si>
  <si>
    <t>CAB-HPWEBJETADMIN</t>
  </si>
  <si>
    <t>CAB-PAPERCUT</t>
  </si>
  <si>
    <t>PT-CAPRINT-SRV</t>
  </si>
  <si>
    <t>PT-NPRINT-SRV</t>
  </si>
  <si>
    <t>EST-HPWJA</t>
  </si>
  <si>
    <t>BPO-PAPERCUT</t>
  </si>
  <si>
    <t>SV-35-IMP1</t>
  </si>
  <si>
    <t>SV-37-IMP1</t>
  </si>
  <si>
    <t>AURA-IMP01</t>
  </si>
  <si>
    <t>CST-IMP01</t>
  </si>
  <si>
    <t>HDS-PACA-HPWJA</t>
  </si>
  <si>
    <t>HP-WJA</t>
  </si>
  <si>
    <t>2A2B-FS01</t>
  </si>
  <si>
    <t>BCL-FS01</t>
  </si>
  <si>
    <t>EST-FS01</t>
  </si>
  <si>
    <t>CAB-FS01</t>
  </si>
  <si>
    <t>CBM-FS01</t>
  </si>
  <si>
    <t>EIM-FS01</t>
  </si>
  <si>
    <t>PT-FILE-SRV-FS0</t>
  </si>
  <si>
    <t>SUD-FS01</t>
  </si>
  <si>
    <t>BPO-FS01</t>
  </si>
  <si>
    <t>BPO-SCM-FS01</t>
  </si>
  <si>
    <t>BSY-FS01</t>
  </si>
  <si>
    <t>BSY-FSPROXY-01</t>
  </si>
  <si>
    <t>LCD-FS01</t>
  </si>
  <si>
    <t>LCD-FSPROXY-01</t>
  </si>
  <si>
    <t>MAG-FS01</t>
  </si>
  <si>
    <t>AURA-FS01</t>
  </si>
  <si>
    <t>AURA-FS01-OLD</t>
  </si>
  <si>
    <t>HDS-PRM-FS01</t>
  </si>
  <si>
    <t>HDS-BGO-FS01</t>
  </si>
  <si>
    <t>HDS-PACA-FS01</t>
  </si>
  <si>
    <t>POC-FS01</t>
  </si>
  <si>
    <t>POC-FS02</t>
  </si>
  <si>
    <t>SV-86-RDSLIC</t>
  </si>
  <si>
    <t>LCD-RDLIC01</t>
  </si>
  <si>
    <t>HDS-RDSLIC01</t>
  </si>
  <si>
    <t>HDS-RDSLIC02</t>
  </si>
  <si>
    <t>SV-37-RDSLIC</t>
  </si>
  <si>
    <t>SV-86-ACM</t>
  </si>
  <si>
    <t>SV-44-ACM</t>
  </si>
  <si>
    <t>EST-AINAR01</t>
  </si>
  <si>
    <t>EST-AINMG01</t>
  </si>
  <si>
    <t>EST-AINMS01</t>
  </si>
  <si>
    <t>EST-REBOND-SiemensTEMP</t>
  </si>
  <si>
    <t>EST-SIEMENS-ATTELICA</t>
  </si>
  <si>
    <t>SV-37-ACM</t>
  </si>
  <si>
    <t>SERVEUR-ONELINK-PROD</t>
  </si>
  <si>
    <t>EST-ONELINK-TEST</t>
  </si>
  <si>
    <t>EST-ONELINKPRDBDD</t>
  </si>
  <si>
    <t>EST-ONELINKPRDFRONT</t>
  </si>
  <si>
    <t>PT-OLNEONEW-SRV</t>
  </si>
  <si>
    <t>EST-SIRWEBR1</t>
  </si>
  <si>
    <t>EST-SIRWEBRQ</t>
  </si>
  <si>
    <t>SV-37-SIRWEB</t>
  </si>
  <si>
    <t>EST-SIRXPERT</t>
  </si>
  <si>
    <t>HDS-MAY-SIRIUS</t>
  </si>
  <si>
    <t>LCD-SIREXPERT</t>
  </si>
  <si>
    <t>BPO-SIREXPERT</t>
  </si>
  <si>
    <t>HDS-ALP-SIRWEB</t>
  </si>
  <si>
    <t>HDS-SIRH-MGT</t>
  </si>
  <si>
    <t>SV-86-VIGISERV</t>
  </si>
  <si>
    <t>SRV-THERMO</t>
  </si>
  <si>
    <t>thermoclient</t>
  </si>
  <si>
    <t>BPO-KPAX</t>
  </si>
  <si>
    <t>LCD-KPAX</t>
  </si>
  <si>
    <t>LCD-VIGITEMP01</t>
  </si>
  <si>
    <t>VIGITEMP_W10</t>
  </si>
  <si>
    <t>VMSRVVIGITEMPMIR</t>
  </si>
  <si>
    <t>VMVIGITEMPBIOAURA</t>
  </si>
  <si>
    <t>SRV-VIGITEMP-2020</t>
  </si>
  <si>
    <t>SV-37-VIGISERV</t>
  </si>
  <si>
    <t>ORI-SRV-VIGISURV</t>
  </si>
  <si>
    <t>ORI-SRV-STAGO</t>
  </si>
  <si>
    <t>ASL-STAGO</t>
  </si>
  <si>
    <t>SV-86-STAGO</t>
  </si>
  <si>
    <t>SV-85-STAGO</t>
  </si>
  <si>
    <t>SV-35-STAGO1</t>
  </si>
  <si>
    <t>SV-37-RDSSTAGO</t>
  </si>
  <si>
    <t>SV-72-STAGO</t>
  </si>
  <si>
    <t>2A2B-DEDALUS-NAVBOX</t>
  </si>
  <si>
    <t>ASL-DEDALUS-NAVBOX</t>
  </si>
  <si>
    <t>SV-86-DEDALUS-NAVBOX</t>
  </si>
  <si>
    <t>BM-DEDALUS-NAVBOX</t>
  </si>
  <si>
    <t>CAB-DEDALUS-NAVBOX</t>
  </si>
  <si>
    <t>EST-DEDALUS-NAVBOX</t>
  </si>
  <si>
    <t>BPO-DEDALUS-NAVBOX</t>
  </si>
  <si>
    <t>BSY-DEDALUS-NAVBOX</t>
  </si>
  <si>
    <t>SV-72-DEDALUS-NAVBOX</t>
  </si>
  <si>
    <t>SV-85-DEDALUS-NAVBOX</t>
  </si>
  <si>
    <t>SV-35-DEDALUS-NAVBOX</t>
  </si>
  <si>
    <t>SV-37-DEDALUS-NAVBOX</t>
  </si>
  <si>
    <t>MAG-DEDALUS-NAVBOX</t>
  </si>
  <si>
    <t>UNI-DEDALUS-NAVBOX</t>
  </si>
  <si>
    <t>LCD-DEDALUS-NAVBOX</t>
  </si>
  <si>
    <t>HDS-MIR-DEDALUS-NAVBOX</t>
  </si>
  <si>
    <t>HDS-ORI-DEDALUS-NAVBOX</t>
  </si>
  <si>
    <t>HDS-ALP-DEDALUS-NAVBOX</t>
  </si>
  <si>
    <t>HDS-MAY-DEDALUS-NAVBOX</t>
  </si>
  <si>
    <t>HDS-VET-DEDALUS-NAVBOX</t>
  </si>
  <si>
    <t>HDS-BIT-DEDALUS-NAVBOX</t>
  </si>
  <si>
    <t>HDS-DEDALUS-NAVBOX</t>
  </si>
  <si>
    <t>HDS-IDF-AIS-DEDALUS-NAVBOX</t>
  </si>
  <si>
    <t>HDS-BGO-ATL-DEDALUS-NAVBOX</t>
  </si>
  <si>
    <t>HDS-CST-LAR-DEDALUS-NAVBOX</t>
  </si>
  <si>
    <t>HDS-STL-DEDALUS-NAVBOX</t>
  </si>
  <si>
    <t>HDS-DGV-DEDALUS-NAVBOX</t>
  </si>
  <si>
    <t>HDS-EIM-DEDALUS-NAVBOX</t>
  </si>
  <si>
    <t>HDS-BCL-DEDALUS-NAVBOX</t>
  </si>
  <si>
    <t>HDS-BFC-DEDALUS-NAVBOX</t>
  </si>
  <si>
    <t>HDS-ORI-SYNAPSE</t>
  </si>
  <si>
    <t>SRV-TR-SYNAPSE</t>
  </si>
  <si>
    <t>2A2B-SYNAPSE</t>
  </si>
  <si>
    <t>EST-SYNAPSYS</t>
  </si>
  <si>
    <t>SV-37-SYNAPSYS</t>
  </si>
  <si>
    <t>IDF-SYNAPSE</t>
  </si>
  <si>
    <t>ORI-SYSMEX</t>
  </si>
  <si>
    <t>SRV-Sysmex</t>
  </si>
  <si>
    <t>SRV-SYSMEX-2019</t>
  </si>
  <si>
    <t>ORI-CELLAVISION01</t>
  </si>
  <si>
    <t>ALP-CELLAVISION01</t>
  </si>
  <si>
    <t>HDS-BGO-ATL-CVISION</t>
  </si>
  <si>
    <t>HDS-BFC-CVISION</t>
  </si>
  <si>
    <t>SV-87-CELLAVISION</t>
  </si>
  <si>
    <t>SV-35-CELVISION</t>
  </si>
  <si>
    <t>PT-CVISION-SRV</t>
  </si>
  <si>
    <t>SV-37-CELVISION</t>
  </si>
  <si>
    <t>SV-72-CVISION</t>
  </si>
  <si>
    <t>Cellavision_serv</t>
  </si>
  <si>
    <t>LCD-CELLAVISION</t>
  </si>
  <si>
    <t>CELLAVISION_RDP_VXRAIL01</t>
  </si>
  <si>
    <t>BPO-CELLAVISION</t>
  </si>
  <si>
    <t>BSY-CELLAVISION</t>
  </si>
  <si>
    <t>HDS-ALP-CVISION</t>
  </si>
  <si>
    <t>VMCELLAVISIONUNI</t>
  </si>
  <si>
    <t>CAB-SYSMEX-EIPU</t>
  </si>
  <si>
    <t>ASL-EXTENDIPU-SYSMEX</t>
  </si>
  <si>
    <t>HDS-BGO-ATL-EIPU</t>
  </si>
  <si>
    <t>BCL-SYSMEX-EIPU</t>
  </si>
  <si>
    <t>HDS-BFC-EIPU</t>
  </si>
  <si>
    <t>SV-86-EIPU</t>
  </si>
  <si>
    <t>SV-85-EIPU</t>
  </si>
  <si>
    <t>SV-35-EIPU</t>
  </si>
  <si>
    <t>EST-EIPU06</t>
  </si>
  <si>
    <t>EST-EIPU83</t>
  </si>
  <si>
    <t>2A2B-EIPU</t>
  </si>
  <si>
    <t>SV-37-EIPU</t>
  </si>
  <si>
    <t>BM-EXIPULUN</t>
  </si>
  <si>
    <t>BM-EXIPUMET</t>
  </si>
  <si>
    <t>SV-72-EIPU</t>
  </si>
  <si>
    <t>VMIPU</t>
  </si>
  <si>
    <t>MAG-IPU-SRV</t>
  </si>
  <si>
    <t>LCD-Sysmex-ExtendedIpu01</t>
  </si>
  <si>
    <t>LCD-SYSMEXIPU01</t>
  </si>
  <si>
    <t>sysmex_ipu</t>
  </si>
  <si>
    <t>BPO-SYSMEXIPU01</t>
  </si>
  <si>
    <t>BSY-SYSMEXIPU01</t>
  </si>
  <si>
    <t>HDS-ALP-SYSMEXEIPU</t>
  </si>
  <si>
    <t>UNL-EIPU01</t>
  </si>
  <si>
    <t>VMIPUMIRIALIS</t>
  </si>
  <si>
    <t>VMSRVIPUSAUVEGARDE</t>
  </si>
  <si>
    <t>CAB-SRV-RDS</t>
  </si>
  <si>
    <t>CAB-TRAVAUX</t>
  </si>
  <si>
    <t>HDS-ALP-TUMOROTEK</t>
  </si>
  <si>
    <t>SV-86-BIORAD</t>
  </si>
  <si>
    <t>SV-85-URT</t>
  </si>
  <si>
    <t>SERVEUR-URT2</t>
  </si>
  <si>
    <t>PT-URT-SRV</t>
  </si>
  <si>
    <t>SV-37-SQL01 (URT SQL)</t>
  </si>
  <si>
    <t>SV-37-RDSURT</t>
  </si>
  <si>
    <t>SV-72-URT</t>
  </si>
  <si>
    <t>BFC-MFA01</t>
  </si>
  <si>
    <t>EST-MFA01</t>
  </si>
  <si>
    <t>BM-MFA01</t>
  </si>
  <si>
    <t>CAB-MFA01</t>
  </si>
  <si>
    <t>IDF-MFA01</t>
  </si>
  <si>
    <t>MAG-MFA01</t>
  </si>
  <si>
    <t>AURA-MFA01</t>
  </si>
  <si>
    <t>HDS-PACA-MFA01</t>
  </si>
  <si>
    <t>HDS-MFA01</t>
  </si>
  <si>
    <t>HDS-VALAB1002</t>
  </si>
  <si>
    <t>SV-85-VALAB</t>
  </si>
  <si>
    <t>SV-35-VALAB</t>
  </si>
  <si>
    <t>EST-VALAB</t>
  </si>
  <si>
    <t>PT-VALAB-SRV</t>
  </si>
  <si>
    <t>SV-72-VALAB</t>
  </si>
  <si>
    <t>HDS-ALP-VALAB13</t>
  </si>
  <si>
    <t>AURA-VALAB01</t>
  </si>
  <si>
    <t>ASL-VAROSAAS</t>
  </si>
  <si>
    <t>BFC-VAROSAAS</t>
  </si>
  <si>
    <t>BM-VAROSAAS</t>
  </si>
  <si>
    <t>NST-VAROSAAS</t>
  </si>
  <si>
    <t>CAB-VAROSAAS</t>
  </si>
  <si>
    <t>EST-VAROSAAS</t>
  </si>
  <si>
    <t>IDF-VAROSAAS</t>
  </si>
  <si>
    <t>HDF-VAROSAAS</t>
  </si>
  <si>
    <t>AURA-VAROSAAS</t>
  </si>
  <si>
    <t>HDS-VARONIS</t>
  </si>
  <si>
    <t>HDS-VAROSAAS365</t>
  </si>
  <si>
    <t>HDS-VAROSAASEDG</t>
  </si>
  <si>
    <t>HDS-VAROSAAS</t>
  </si>
  <si>
    <t>CST-VAROSAAS</t>
  </si>
  <si>
    <t>HDS-VAROCLT01</t>
  </si>
  <si>
    <t>HDS-VARODSPDLS</t>
  </si>
  <si>
    <t>HDS-VAROSQLRZOO</t>
  </si>
  <si>
    <t>HDS-VAROSQLSSRS</t>
  </si>
  <si>
    <t>VITEKMSORIADE</t>
  </si>
  <si>
    <t>2A2B-VITEKMS</t>
  </si>
  <si>
    <t>BM-VITECKMS</t>
  </si>
  <si>
    <t>HDS-ALP-VITEKMS</t>
  </si>
  <si>
    <t>UNL-VITEKMS01</t>
  </si>
  <si>
    <t>CAB-DEV</t>
  </si>
  <si>
    <t>CAB-IT</t>
  </si>
  <si>
    <t>VM-REBOND-MD</t>
  </si>
  <si>
    <t>HDS-JEEBOP-SRV</t>
  </si>
  <si>
    <t>ASL-DATA01</t>
  </si>
  <si>
    <t>ASL-DATA02</t>
  </si>
  <si>
    <t>SRV-LAMP01</t>
  </si>
  <si>
    <t>SRV-SAMBA</t>
  </si>
  <si>
    <t>SIR_clone</t>
  </si>
  <si>
    <t>SV-86-BADGERH</t>
  </si>
  <si>
    <t>APPLIS-03</t>
  </si>
  <si>
    <t>APPLIS-04</t>
  </si>
  <si>
    <t>BIO86DC</t>
  </si>
  <si>
    <t>DL_INFOCENTRE</t>
  </si>
  <si>
    <t>DL_SRV_BIOMANAGER_216</t>
  </si>
  <si>
    <t>DL_SRVCONNEXION_224</t>
  </si>
  <si>
    <t>SGBD</t>
  </si>
  <si>
    <t>SRVDATA2</t>
  </si>
  <si>
    <t>SRV2008</t>
  </si>
  <si>
    <t>SRVCOMPTA</t>
  </si>
  <si>
    <t>SRVLINUX1</t>
  </si>
  <si>
    <t>SRVTEMP</t>
  </si>
  <si>
    <t>Motioneyes</t>
  </si>
  <si>
    <t>SRVP2S</t>
  </si>
  <si>
    <t>SRVDEBIAN</t>
  </si>
  <si>
    <t>EST-REVERSE</t>
  </si>
  <si>
    <t>EST-VAULT</t>
  </si>
  <si>
    <t>METROLOGIE-PC</t>
  </si>
  <si>
    <t>PT-CEGID-SRV</t>
  </si>
  <si>
    <t>PT-FTPS-SRV</t>
  </si>
  <si>
    <t>PT-INTRANETMOODLE-SRV</t>
  </si>
  <si>
    <t>CMC_Luci</t>
  </si>
  <si>
    <t>Concentrateur Hprim BPO</t>
  </si>
  <si>
    <t>dlx_bioepine</t>
  </si>
  <si>
    <t>FOM</t>
  </si>
  <si>
    <t>Moodle</t>
  </si>
  <si>
    <t>vm_dev_web</t>
  </si>
  <si>
    <t>BPO-Controle-Acces</t>
  </si>
  <si>
    <t>IDF_Docker</t>
  </si>
  <si>
    <t>IDF-ELK</t>
  </si>
  <si>
    <t>IDF-Rebond_Linux</t>
  </si>
  <si>
    <t>IDF-WSCONNECTOR01</t>
  </si>
  <si>
    <t>Moodle_IDF</t>
  </si>
  <si>
    <t>dlxex</t>
  </si>
  <si>
    <t>9LONLV1_1</t>
  </si>
  <si>
    <t>9LONLV1_DB</t>
  </si>
  <si>
    <t>dlx</t>
  </si>
  <si>
    <t>DNS</t>
  </si>
  <si>
    <t>LCD-ACCESSCONTROL</t>
  </si>
  <si>
    <t>LCD-Autoclic</t>
  </si>
  <si>
    <t>LCD-CRET01</t>
  </si>
  <si>
    <t>LCD-HEMOHUBSRV</t>
  </si>
  <si>
    <t>LCD-RDSHD01</t>
  </si>
  <si>
    <t>NOMADE_IT_2016</t>
  </si>
  <si>
    <t>SRV-SHADOC</t>
  </si>
  <si>
    <t>SRV-SUP-DEBIAN</t>
  </si>
  <si>
    <t>SV-72-DNS</t>
  </si>
  <si>
    <t>SV-85-ESTAT</t>
  </si>
  <si>
    <t>SV-85-HOROQUARTZ</t>
  </si>
  <si>
    <t>SV-85-TDO</t>
  </si>
  <si>
    <t>SV-35-MEMNOS</t>
  </si>
  <si>
    <t>SV-35-RDS</t>
  </si>
  <si>
    <t>SV-35-RDS-TECHNIQUE</t>
  </si>
  <si>
    <t>SERVEUR-SRS</t>
  </si>
  <si>
    <t>SV-28-CLARISHADOC</t>
  </si>
  <si>
    <t>SV-37-CLARISHADOC</t>
  </si>
  <si>
    <t>SV-37-HOROQ</t>
  </si>
  <si>
    <t>SV-37-SQLT21</t>
  </si>
  <si>
    <t>MAG-CONNECTWS</t>
  </si>
  <si>
    <t>MAG-DEV01</t>
  </si>
  <si>
    <t>VMKAPAX_NEW_190821</t>
  </si>
  <si>
    <t>VMTEMP</t>
  </si>
  <si>
    <t>EST-OPENWRT</t>
  </si>
  <si>
    <t>Serveur RDS (SRV-RDS)</t>
  </si>
  <si>
    <t>SRV-MEMNOS</t>
  </si>
  <si>
    <t>HDS-FTP1003</t>
  </si>
  <si>
    <t>SV-37-CYTOSBII</t>
  </si>
  <si>
    <t>SV-37-NEON</t>
  </si>
  <si>
    <t>SV-37-SBII</t>
  </si>
  <si>
    <t>SV-35-GTIE</t>
  </si>
  <si>
    <t>europe-west9</t>
  </si>
  <si>
    <t>Unit</t>
  </si>
  <si>
    <t>Discount Pricing</t>
  </si>
  <si>
    <t>N2-Predefined vCPUs-CUD 3y</t>
  </si>
  <si>
    <t>/vCPU/Hour</t>
  </si>
  <si>
    <t>N2-Predefined RAM-CUD 3y</t>
  </si>
  <si>
    <t>/GB/Hour</t>
  </si>
  <si>
    <t>N2-Custom vCPUs-CUD 3y</t>
  </si>
  <si>
    <t>N2-Custom RAM-CUD 3y</t>
  </si>
  <si>
    <t>E2-Predefined vCPUs</t>
  </si>
  <si>
    <t>E2-Predefined RAM</t>
  </si>
  <si>
    <t>E2-Custom vCPUs</t>
  </si>
  <si>
    <t>E2-Custom RAM</t>
  </si>
  <si>
    <t>Red Hat Enterprise Linux 2-8</t>
  </si>
  <si>
    <t>Red Hat Enterprise Linux 9-127</t>
  </si>
  <si>
    <t>Red Hat Enterprise Linux 128</t>
  </si>
  <si>
    <t>/GB/Month</t>
  </si>
  <si>
    <t>Hyperdisk Balanced provisioned space</t>
  </si>
  <si>
    <t>Regional Hyperdisk Balanced provisioned space</t>
  </si>
  <si>
    <t>Hyperdisk Balanced provisioned IOPS</t>
  </si>
  <si>
    <t>/IOPS/Hour</t>
  </si>
  <si>
    <t>Hyperdisk Balanced provisioned throughput</t>
  </si>
  <si>
    <t>/Throughput/Hour</t>
  </si>
  <si>
    <t>Regional Hyperdisk Balanced provisioned IOPS</t>
  </si>
  <si>
    <t>Regional Hyperdisk Balanced provisioned throughput</t>
  </si>
  <si>
    <t>N2D-Predefined vCPUs-CUD 3y</t>
  </si>
  <si>
    <t>N2D-Predefined RAM-CUD 3y</t>
  </si>
  <si>
    <t>N2D-Custom vCPUs-CUD 3y</t>
  </si>
  <si>
    <t>N2D-Custom RAM-CUD 3y</t>
  </si>
  <si>
    <t>Cloud Netapp Volume Flex Zonal-CUD 3y</t>
  </si>
  <si>
    <t>Cloud Netapp Volume Flex Regional-CUD 3y</t>
  </si>
  <si>
    <t>Cloud Netapp Volume Backup Usage</t>
  </si>
  <si>
    <t>Cloud Netapp Volume Backup Storage</t>
  </si>
  <si>
    <t>GKE Cluster Management</t>
  </si>
  <si>
    <t>/Cluster/Hour</t>
  </si>
  <si>
    <t>/Hour</t>
  </si>
  <si>
    <t>N4-Predefined vCPUs-CUD 3y</t>
  </si>
  <si>
    <t>N4-Predefined RAM-CUD 3y</t>
  </si>
  <si>
    <t>N4-Custom vCPUs-CUD 3y</t>
  </si>
  <si>
    <t>N4-Custom RAM-CUD 3y</t>
  </si>
  <si>
    <t>N4-Extended custom memory</t>
  </si>
  <si>
    <t>N2D-Extended custom memory-CUD 3y</t>
  </si>
  <si>
    <t>N2D-Extended custom memory</t>
  </si>
  <si>
    <t>N2D-Custom vCPUs</t>
  </si>
  <si>
    <t>N2D-Custom RAM</t>
  </si>
  <si>
    <t>Cloud Storage Archive Storage</t>
  </si>
  <si>
    <t>VM</t>
  </si>
  <si>
    <t>DC / Cluster</t>
  </si>
  <si>
    <t>Réseau</t>
  </si>
  <si>
    <t>PROD (oui/non)</t>
  </si>
  <si>
    <t>Critique (oui/non)</t>
  </si>
  <si>
    <t>Migrable (oui/non)</t>
  </si>
  <si>
    <t>Application Criticality</t>
  </si>
  <si>
    <t>Groupe Applicatif</t>
  </si>
  <si>
    <t>Archive (oui/non)</t>
  </si>
  <si>
    <t>Conteneurs (oui/non)</t>
  </si>
  <si>
    <t>Type de conteneur</t>
  </si>
  <si>
    <t>Decines - Cluster VxRail</t>
  </si>
  <si>
    <t>SEG_UNL_VLAN-150-DG-SRV</t>
  </si>
  <si>
    <t>Non</t>
  </si>
  <si>
    <t>N/A</t>
  </si>
  <si>
    <t>Ancien Serveur Web Incomplet</t>
  </si>
  <si>
    <t>A Supprimer</t>
  </si>
  <si>
    <t>La Sauvegarde - Cluster-HA</t>
  </si>
  <si>
    <t>VM SERVEURS</t>
  </si>
  <si>
    <t>Oui</t>
  </si>
  <si>
    <t>T3</t>
  </si>
  <si>
    <t>Base de donnée Ancien CLARILAB MIRIALIS</t>
  </si>
  <si>
    <t>ScanBAC - RAL</t>
  </si>
  <si>
    <t>Badgeage - RAL</t>
  </si>
  <si>
    <t>VLAN-150-DG-SRV</t>
  </si>
  <si>
    <t>T1</t>
  </si>
  <si>
    <t>Serveur Compta Oriade</t>
  </si>
  <si>
    <t>VLAN112_ORIADE</t>
  </si>
  <si>
    <t>Infectio - ALI</t>
  </si>
  <si>
    <t>T2</t>
  </si>
  <si>
    <t>Infra - TSE</t>
  </si>
  <si>
    <t>SEG_UNL_VLAN-40-ACCES</t>
  </si>
  <si>
    <t>VM AFFICHEUR GLBM</t>
  </si>
  <si>
    <t>VM AFFICHEUR UNILIANS</t>
  </si>
  <si>
    <t>VLAN25_SPECBAC</t>
  </si>
  <si>
    <t>ALERE - ALI</t>
  </si>
  <si>
    <t>SEG_UNL_VLAN-11-BIOMERIEUX</t>
  </si>
  <si>
    <t>Maestria - RAL</t>
  </si>
  <si>
    <t>VLAN-10-ROCHE</t>
  </si>
  <si>
    <t>MPL - CST/ALI</t>
  </si>
  <si>
    <t>SEG_UNL_VLAN-23-EUROBIO</t>
  </si>
  <si>
    <t>VM DEPOT CFX RAL</t>
  </si>
  <si>
    <t>Magic Info PLV - RAL</t>
  </si>
  <si>
    <t>Aqure - RAL</t>
  </si>
  <si>
    <t>VM INCOMPLET AURA</t>
  </si>
  <si>
    <t>VM INCOMPLET TEST AURA</t>
  </si>
  <si>
    <t>SEG_UNL_VLAN-181-AUTOMATE</t>
  </si>
  <si>
    <t>Infectio - RAL</t>
  </si>
  <si>
    <t>VM KALIFRONT REP</t>
  </si>
  <si>
    <t>SEG_UNL_VLAN-1-VM-NETWORK</t>
  </si>
  <si>
    <t>Dev L Tabard</t>
  </si>
  <si>
    <t>BIOSYNERGIE - BSY-VXRAIL</t>
  </si>
  <si>
    <t>SEG_IDF-BSY-VLAN-8-ABBOTT</t>
  </si>
  <si>
    <t>ABBOTT - BSY</t>
  </si>
  <si>
    <t>BIOLAM - BL-VXRAIL</t>
  </si>
  <si>
    <t>SEG_IDF-LCD-VLAN-0-LAN</t>
  </si>
  <si>
    <t>ABBOTT - LCD</t>
  </si>
  <si>
    <t>Biogroup-Biorylis - VxRail-Biorylis</t>
  </si>
  <si>
    <t>SEG_LBZ-BIORYLIS_VLAN-3-SRVMS</t>
  </si>
  <si>
    <t>ANSIBLE</t>
  </si>
  <si>
    <t>Bioesterel_DC - EST-ARCHIVES</t>
  </si>
  <si>
    <t>LAN</t>
  </si>
  <si>
    <t>Archive SIL</t>
  </si>
  <si>
    <t>Bioesterel_vSAN_Flash - EST_vSAN_FullFlash</t>
  </si>
  <si>
    <t>LAN_Vlan1</t>
  </si>
  <si>
    <t>2A2B - 2A2B</t>
  </si>
  <si>
    <t>SEG_2A2B_VLAN-1-LAN</t>
  </si>
  <si>
    <t>BFC-Datacenter - BFC-VxRail-vSAN-Cluster</t>
  </si>
  <si>
    <t>SEG_BFC_VLAN-1</t>
  </si>
  <si>
    <t>SEG_BFC_VLAN-5-LANSRV</t>
  </si>
  <si>
    <t>Biogroup_Bio86 - Biogroup_Bio86_VxRAIL</t>
  </si>
  <si>
    <t>SEG_BIO86_VLAN-3_old_VM Network_VLAN3</t>
  </si>
  <si>
    <t>BIOMER - VxRail-Virtual-SAN</t>
  </si>
  <si>
    <t>SEG_BIOMER_VLAN-2-SRV</t>
  </si>
  <si>
    <t>SEG_BIOMER_VLAN-4001-TMP71</t>
  </si>
  <si>
    <t>SEG_BIOMER_VLAN-4002-TMP70</t>
  </si>
  <si>
    <t>Datacenter CBM25 - Cluster CBM25</t>
  </si>
  <si>
    <t>SEG_CBM25_VLAN-2-SRVPROD</t>
  </si>
  <si>
    <t>SEG_CBM25_VLAN-25-OLDSRV</t>
  </si>
  <si>
    <t>BPO - BPO-VXRAIL</t>
  </si>
  <si>
    <t>SEG_IDF-BPO-VLAN-1-LANOLD</t>
  </si>
  <si>
    <t>SEG_IDF-BSY-VLAN-4002-OLDSRV</t>
  </si>
  <si>
    <t>Biogroup_MaineAnjou - VxRAIL_MaineAnjou</t>
  </si>
  <si>
    <t>SEG_LBZ_MA_VLAN-91-OLD-SIL</t>
  </si>
  <si>
    <t>BIOGROUP_BIOMAG - MAG-VXRAIL</t>
  </si>
  <si>
    <t>SEG_MAG_VLAN-10-VM-NETWORK</t>
  </si>
  <si>
    <t>ASTRALAB-DC - ASL-VXRAIL</t>
  </si>
  <si>
    <t>vLAN 1 - DEFAULT</t>
  </si>
  <si>
    <t>Datacenter-HDS-PRA - Cluster-HDS-PRA</t>
  </si>
  <si>
    <t>VLAN1004-HISTONE-BGO</t>
  </si>
  <si>
    <t>VLAN11-PACA-SIL</t>
  </si>
  <si>
    <t>Autorité de certification MS</t>
  </si>
  <si>
    <t>SEG_BIOMER_VLAN-5-LANSRV</t>
  </si>
  <si>
    <t>Strasbourg - Cluster-VXRAIL</t>
  </si>
  <si>
    <t>SEG_CAB_VLAN-5-ADMIN</t>
  </si>
  <si>
    <t>Bioesterel_DC - EST-VXRAIL-vSAN</t>
  </si>
  <si>
    <t>SEG_EST_VLAN-5-SRVMS</t>
  </si>
  <si>
    <t>Biogroup-Bretagne - Vxrail-Bretagne</t>
  </si>
  <si>
    <t>SEG_LBZ-BRE_VLAN-3-SRVMS</t>
  </si>
  <si>
    <t>SEG_MAG_VLAN-5-SRVMS</t>
  </si>
  <si>
    <t>SEG_UNL_VLAN-5-SRVMS</t>
  </si>
  <si>
    <t>Datacenter-HDS-MAR - Cluster-HDS-MAR</t>
  </si>
  <si>
    <t>VLAN-25_AD-BiogroupPACA</t>
  </si>
  <si>
    <t>VLAN-5_AD-BiogroupHDS</t>
  </si>
  <si>
    <t>VLAN-51_POC-Microsoft</t>
  </si>
  <si>
    <t>Biogroup_Centre - Biogroup_Centre_VxRAIL</t>
  </si>
  <si>
    <t>SEG_LBZ-CENTRE-VLAN-3-SRV-INFRA</t>
  </si>
  <si>
    <t>bac</t>
  </si>
  <si>
    <t>VLAN-1003_SRVCRIT-Oriade</t>
  </si>
  <si>
    <t>Bac Express - ALI</t>
  </si>
  <si>
    <t>SEG_CAB_VLAN-1-LABO</t>
  </si>
  <si>
    <t>Bac Express - ALS</t>
  </si>
  <si>
    <t>SEG_ASL-VLAN-2-LANSRV</t>
  </si>
  <si>
    <t>Bac Express - ASL</t>
  </si>
  <si>
    <t>SEG_BIO86_VLAN-1002_VLAN2-Srv-Metier-v1002</t>
  </si>
  <si>
    <t>Bac Express - Bio86</t>
  </si>
  <si>
    <t>SEG_EST_VLAN-2-SERVEURS-CRITIQUES</t>
  </si>
  <si>
    <t>Bac Express - CAZ</t>
  </si>
  <si>
    <t>SEG_CBM25_VLAN-16-BACTERIO</t>
  </si>
  <si>
    <t>Bac Express - CBM25</t>
  </si>
  <si>
    <t>SEG_2A2B_VLAN-2-SRV</t>
  </si>
  <si>
    <t>Bac Express - COR</t>
  </si>
  <si>
    <t>SEG_LBZ-CENTRE-VLAN-1</t>
  </si>
  <si>
    <t>Bac Express - CVL</t>
  </si>
  <si>
    <t>SEG_LBZ-CENTRE-VLAN-2-SRV-METIER</t>
  </si>
  <si>
    <t>Bac Express - LOR</t>
  </si>
  <si>
    <t>SEG_LBZ_MA_VLAN-2-SRV-METIER</t>
  </si>
  <si>
    <t>Bac Express - MAN</t>
  </si>
  <si>
    <t>Bac Express - PAE</t>
  </si>
  <si>
    <t>Bac Express - PAO</t>
  </si>
  <si>
    <t>SEG_IDF-BPO-VLAN-2-SRV-PROD</t>
  </si>
  <si>
    <t>VLAN-11_SRVCRIT-Alphabio</t>
  </si>
  <si>
    <t>Bac Express - PRO</t>
  </si>
  <si>
    <t>Bac Express - RAL</t>
  </si>
  <si>
    <t>VLAN-19_SRVCRIT-Kalimaster</t>
  </si>
  <si>
    <t>Bac Express - SCM</t>
  </si>
  <si>
    <t>SEG_IDF-BPO-VLAN-5-SRVMS</t>
  </si>
  <si>
    <t>Backup Automate - PAO</t>
  </si>
  <si>
    <t>Badgeage - CBM25</t>
  </si>
  <si>
    <t>SEG_EST_VLAN-112-TESTKALISIL</t>
  </si>
  <si>
    <t>Biogroup Expert EST</t>
  </si>
  <si>
    <t>Docker</t>
  </si>
  <si>
    <t>Biogroup Expert</t>
  </si>
  <si>
    <t>VLAN-88_Env-Biogroup-Expert</t>
  </si>
  <si>
    <t>Biogroup Expert HDS DEV</t>
  </si>
  <si>
    <t>Biogroup Expert HDS PROD</t>
  </si>
  <si>
    <t>Biogroup Expert PROD</t>
  </si>
  <si>
    <t>VLAN-3020_BDD-Biogroup-Tracker</t>
  </si>
  <si>
    <t>Biogroup Tracker BDD PREPROD</t>
  </si>
  <si>
    <t>Biogroup Tracker BDD PROD</t>
  </si>
  <si>
    <t>VLAN-89_Env-Biogroup-Tracker</t>
  </si>
  <si>
    <t>Biogroup Tracker BDD DEV</t>
  </si>
  <si>
    <t>Biomerieux Myla - ALI</t>
  </si>
  <si>
    <t>Biomerieux Myla - CAZ</t>
  </si>
  <si>
    <t>SEG_2A2B_VLAN-254-LAN-SRV</t>
  </si>
  <si>
    <t>Biomerieux Myla - COR</t>
  </si>
  <si>
    <t>Biomerieux Myla - Diomedea</t>
  </si>
  <si>
    <t>Biomerieux Myla - LOR</t>
  </si>
  <si>
    <t>Biomerieux Myla - PAO</t>
  </si>
  <si>
    <t>Biomerieux Myla - RAL</t>
  </si>
  <si>
    <t>Centreon - AURA</t>
  </si>
  <si>
    <t>Bioesterel_DC - LBM</t>
  </si>
  <si>
    <t>LAN_100</t>
  </si>
  <si>
    <t>Cisco PABX</t>
  </si>
  <si>
    <t>SEG_EST_VLAN-100-VOIX</t>
  </si>
  <si>
    <t>SEG_EST_VLAN-98-DMZ-INTERNE</t>
  </si>
  <si>
    <t>VLAN91 - ANCIEN SIL</t>
  </si>
  <si>
    <t>Clarilab - ASL</t>
  </si>
  <si>
    <t>Clarilab - MAN</t>
  </si>
  <si>
    <t>Clarilab - VCL</t>
  </si>
  <si>
    <t>Clearpass (NAC)</t>
  </si>
  <si>
    <t>SEG_BIOMER_CENTRE-VLAN-252-MGMT-NTK</t>
  </si>
  <si>
    <t>SEG_BIOMER_VLAN-249-CPPM-AUTH</t>
  </si>
  <si>
    <t>SEG_CAB_VLAN-253-MGMT-VXRAIL</t>
  </si>
  <si>
    <t>SEG_EST_VLAN-252-MGT-RSX</t>
  </si>
  <si>
    <t>SEG_UNL_VLAN-0-MGMT-VXRAIL</t>
  </si>
  <si>
    <t>VLAN-249_Clearpass</t>
  </si>
  <si>
    <t>VLAN-252_Network-Management</t>
  </si>
  <si>
    <t>VLAN249_CLEARPASS_AUTHENTIFICATION</t>
  </si>
  <si>
    <t>SEG_CAB_VLAN-7-STAGO</t>
  </si>
  <si>
    <t>CoagOne - ALS</t>
  </si>
  <si>
    <t>CoagOne - CAZ</t>
  </si>
  <si>
    <t>SEG_2A2B_VLAN-5-SRV-MS</t>
  </si>
  <si>
    <t>CoagOne - COR</t>
  </si>
  <si>
    <t>CoagOne - LOR</t>
  </si>
  <si>
    <t>CoagOne - PAE</t>
  </si>
  <si>
    <t>Collecteur XPLANET</t>
  </si>
  <si>
    <t>Compta - PRO</t>
  </si>
  <si>
    <t>VLAN-15_Env-Compta-RH</t>
  </si>
  <si>
    <t>Compta - Sage</t>
  </si>
  <si>
    <t>SEG_CAB_VLAN-100-LAN2</t>
  </si>
  <si>
    <t>Cov2Sil - ALS</t>
  </si>
  <si>
    <t>Cov2Sil - CAZ</t>
  </si>
  <si>
    <t>Cov2Sil - COR</t>
  </si>
  <si>
    <t>SEG_2A2B_VLAN-42-BASTION</t>
  </si>
  <si>
    <t>CyberElements (accès Fournisseurs)</t>
  </si>
  <si>
    <t>SEG_2A2B_VLAN-43-SUPPLIERBOUNCE</t>
  </si>
  <si>
    <t>SEG_ASL-VLAN-42-BASTION</t>
  </si>
  <si>
    <t>SEG_BFC_VLAN-42-BASTION</t>
  </si>
  <si>
    <t>SEG_BFC_VLAN-43-REBOND-F</t>
  </si>
  <si>
    <t>SEG_BIO86_VLAN-42_SYSTANCIA</t>
  </si>
  <si>
    <t>SEG_BIOMER_VLAN-42-Bastion</t>
  </si>
  <si>
    <t>SEG_BIOMER_VLAN-43-SUPPLIERBOUNCE</t>
  </si>
  <si>
    <t>SEG_CAB_VLAN-42-BASTION</t>
  </si>
  <si>
    <t>SEG_CAB-VLAN-43-SUPPLIERBOUNCE</t>
  </si>
  <si>
    <t>SEG_CBM25_VLAN-42-BASTION</t>
  </si>
  <si>
    <t>SEG_EST_VLAN-42-BASTION</t>
  </si>
  <si>
    <t>SEG_EST_VLAN-43-SUPPLIERBOUNCE</t>
  </si>
  <si>
    <t>SEG_IDF-BPO-VLAN-42-BASTION</t>
  </si>
  <si>
    <t>SEG_IDF-BPO-VLAN-43-SUPPLIERBOUNCE</t>
  </si>
  <si>
    <t>SEG_LBZ_MA_VLAN-42-BASTION</t>
  </si>
  <si>
    <t>SEG_LBZ-BIORYLIS_VLAN-2-SRVPROD</t>
  </si>
  <si>
    <t>SEG_LBZ-BIORYLIS_VLAN-252-MGMT-NTK</t>
  </si>
  <si>
    <t>SEG_LBZ-BIORYLIS_VLAN-42-BASTION</t>
  </si>
  <si>
    <t>SEG_LBZ-BRE_VLAN-42-BASTION</t>
  </si>
  <si>
    <t>SEG_LBZ-CENTRE-VLAN-42-BASTION</t>
  </si>
  <si>
    <t>SEG_MAG_VLAN42-BASTION</t>
  </si>
  <si>
    <t>SEG_UNL_VLAN-42-BASTION</t>
  </si>
  <si>
    <t>SEG_UNL_VLAN-43-SUPPLIERBOUNCE</t>
  </si>
  <si>
    <t>VLAN-42_Bastion-Fournisseur</t>
  </si>
  <si>
    <t>VLAN-43_Rebond-Fournisseur</t>
  </si>
  <si>
    <t>vLan22-GAZDUSANG</t>
  </si>
  <si>
    <t>SEG_CAB_VLAN-10-ROCHE</t>
  </si>
  <si>
    <t>Diagast Qwalys</t>
  </si>
  <si>
    <t>BIOLAM - Cluster IDF StOuen</t>
  </si>
  <si>
    <t>ROCHE</t>
  </si>
  <si>
    <t>DMS - PAE</t>
  </si>
  <si>
    <t>EasyCOVID - CAZ</t>
  </si>
  <si>
    <t>HDS - vSAN-VXRAIL</t>
  </si>
  <si>
    <t>SEG_HDSMRS_VLAN-84-ENOVACOM</t>
  </si>
  <si>
    <t>EDR Enovacom - CAZ</t>
  </si>
  <si>
    <t>VLAN-2_SRVCRIT-Kalimiddle</t>
  </si>
  <si>
    <t>Enovacom - CAZ</t>
  </si>
  <si>
    <t>VLAN-98_ETL-Jeebop</t>
  </si>
  <si>
    <t>VLAN-20_Dev-Environnement</t>
  </si>
  <si>
    <t>Env Developpeur</t>
  </si>
  <si>
    <t>VLAN-16_Param-Envionnement</t>
  </si>
  <si>
    <t>Environnement PARAM</t>
  </si>
  <si>
    <t>Environnement QUALITE</t>
  </si>
  <si>
    <t>VLAN-31_Env-Tendance</t>
  </si>
  <si>
    <t>Fortinet</t>
  </si>
  <si>
    <t>VLAN-8_AdminFortinet</t>
  </si>
  <si>
    <t>GemWeb - ALI</t>
  </si>
  <si>
    <t>SEG_UNL_VLAN-22-GAZO</t>
  </si>
  <si>
    <t>GemWeb - ALP</t>
  </si>
  <si>
    <t>SEG_BFC_VLAN-22-GAZ-SANG</t>
  </si>
  <si>
    <t>GemWeb - BFC</t>
  </si>
  <si>
    <t>SEG_CBM25_VLAN-22-GAZ-SANG</t>
  </si>
  <si>
    <t>GemWeb - CBM25</t>
  </si>
  <si>
    <t>GemWeb - COR</t>
  </si>
  <si>
    <t>GemWeb - CVL</t>
  </si>
  <si>
    <t>GemWeb - PAE</t>
  </si>
  <si>
    <t>GemWeb - PAO</t>
  </si>
  <si>
    <t>SEG_IDF-BSY-VLAN-10-AUTOMATE</t>
  </si>
  <si>
    <t>GemWeb - PAS</t>
  </si>
  <si>
    <t>GemWeb - RAL</t>
  </si>
  <si>
    <t>SEG_BFC_VLAN-41-ASSET-MGT</t>
  </si>
  <si>
    <t>GLPI - Asset Management</t>
  </si>
  <si>
    <t>SEG_BIO86_VLAN-41-ASSET-MGT</t>
  </si>
  <si>
    <t>SEG_BIOMER_VLAN-41-ASSET-MGT</t>
  </si>
  <si>
    <t>SEG_CAB_VLAN-2-SRV-PROD</t>
  </si>
  <si>
    <t>SEG_CAB_VLAN-41-ASSET-MGT</t>
  </si>
  <si>
    <t>SEG_EST_VLAN-41-ASSET-MGT</t>
  </si>
  <si>
    <t>SEG_UNL_VLAN-41-ASSET-MGT</t>
  </si>
  <si>
    <t>VLAN-41_ITSM</t>
  </si>
  <si>
    <t>Exporter EST</t>
  </si>
  <si>
    <t>Exporter SUD</t>
  </si>
  <si>
    <t>Grafana</t>
  </si>
  <si>
    <t>HBDrive - ALI</t>
  </si>
  <si>
    <t>HBDrive - ALP</t>
  </si>
  <si>
    <t>HBDrive - ALS</t>
  </si>
  <si>
    <t>VLAN 6 - HEMATO</t>
  </si>
  <si>
    <t>HBDrive - Astralab</t>
  </si>
  <si>
    <t>HBDrive - BFC</t>
  </si>
  <si>
    <t>VLAN-33_SRVCRIT-BFC</t>
  </si>
  <si>
    <t>HBDrive - Bio86</t>
  </si>
  <si>
    <t>HBDrive - Biorylis</t>
  </si>
  <si>
    <t>SEG_LBZ-BRE_VLAN-2-SRVPROD</t>
  </si>
  <si>
    <t>HBDrive - BRE</t>
  </si>
  <si>
    <t>HBDrive - CAZ</t>
  </si>
  <si>
    <t>HBDrive - CVL</t>
  </si>
  <si>
    <t>Biogroup - Biogroup Eimer</t>
  </si>
  <si>
    <t>SEG_EIMER_VLAN-2-SRVPRD</t>
  </si>
  <si>
    <t>HBDrive - EIM</t>
  </si>
  <si>
    <t>HBDrive - LOR</t>
  </si>
  <si>
    <t>SEG_LBZ_MA_VLAN-6-SYSMEX</t>
  </si>
  <si>
    <t>HBDrive - MAN</t>
  </si>
  <si>
    <t>HBDrive - OIS</t>
  </si>
  <si>
    <t>VLAN-2-SRV-CRT</t>
  </si>
  <si>
    <t>HBDrive - PAE</t>
  </si>
  <si>
    <t>HBDrive - PAO</t>
  </si>
  <si>
    <t>LAN_SRV_2</t>
  </si>
  <si>
    <t>HBDrive - PAS</t>
  </si>
  <si>
    <t>HBDrive - PRO</t>
  </si>
  <si>
    <t>HBDrive - RAL</t>
  </si>
  <si>
    <t>VSA_iSCSIData</t>
  </si>
  <si>
    <t>Infra</t>
  </si>
  <si>
    <t>MGMT-VXRAIL</t>
  </si>
  <si>
    <t>Infra - APC</t>
  </si>
  <si>
    <t>SEG_2A2B_VLAN-253-MGT</t>
  </si>
  <si>
    <t>SEG_EIMER_VLAN-17-MGT</t>
  </si>
  <si>
    <t>Infra - CC Intune</t>
  </si>
  <si>
    <t>Infra - DHCP</t>
  </si>
  <si>
    <t>SEG_ASL-VLAN-5-SRVMS</t>
  </si>
  <si>
    <t>SEG_BIO86_VLAN-1003_VLAN3-Srv-Infra-v1003</t>
  </si>
  <si>
    <t>SEG_CBM25_VLAN-5-SRVMS</t>
  </si>
  <si>
    <t>SEG_EIMER_VLAN-5-ADMIN</t>
  </si>
  <si>
    <t>SEG_LBZ_MA_VLAN-3-INFRA</t>
  </si>
  <si>
    <t>VLAN-2206_HDS-BGO-SRV-MS-T1</t>
  </si>
  <si>
    <t>VLAN-55_MS-T1-APP</t>
  </si>
  <si>
    <t>Infra - Directory Services Portal</t>
  </si>
  <si>
    <t>VLAN-2305_HDS-NST-SRV-MS-T0</t>
  </si>
  <si>
    <t>Infra - Entra Cloud Sync</t>
  </si>
  <si>
    <t>VLAN-2405_HDS-SUD-SRV-MS-T0</t>
  </si>
  <si>
    <t>VLAN-2505_HDS-CST-SRV-MS-T0</t>
  </si>
  <si>
    <t>Infra - MDT</t>
  </si>
  <si>
    <t>SEG_UNL_VLAN-19-Deploiement</t>
  </si>
  <si>
    <t>VLAN-248_NSX-Management</t>
  </si>
  <si>
    <t>Infra - NSX</t>
  </si>
  <si>
    <t>VLAN-501_Wan-MAR02</t>
  </si>
  <si>
    <t>Infra - OpenSense</t>
  </si>
  <si>
    <t>ALL-VLAN</t>
  </si>
  <si>
    <t>Infra - OpnSense</t>
  </si>
  <si>
    <t>Infra - PAW</t>
  </si>
  <si>
    <t>Infra - PowerShell Admin</t>
  </si>
  <si>
    <t>Infra - Rebond RSX</t>
  </si>
  <si>
    <t>Infra - Relai With Secure</t>
  </si>
  <si>
    <t>Admin</t>
  </si>
  <si>
    <t>Infra - Vcenter</t>
  </si>
  <si>
    <t>DVS_CBM25_MGMT</t>
  </si>
  <si>
    <t>DVS_EIMER_LAN_MGT</t>
  </si>
  <si>
    <t>MGMT-VLAN253</t>
  </si>
  <si>
    <t>vCenter Server Network-0ee282af-5f10-4f63-8a6b-a6dcc33a630c</t>
  </si>
  <si>
    <t>vCenter Server Network-4f2a7f60-8c12-40cc-bb15-354bf89d451e</t>
  </si>
  <si>
    <t>vCenter Server Network-813a0e9d-2b69-421e-b2cb-8483b2f893f7</t>
  </si>
  <si>
    <t>vCenter Server Network-a37bfcb5-91e2-4161-ad13-8849f383dce0</t>
  </si>
  <si>
    <t>vCenter Server Network-e865c25f-f8c9-48b4-ab9e-0d13798ded17</t>
  </si>
  <si>
    <t>vCenter Server Network-f3aa4864-2589-499b-b224-8f4b6fda2eb9</t>
  </si>
  <si>
    <t>VLAN253_MGMT</t>
  </si>
  <si>
    <t>VLAN253-TEMP</t>
  </si>
  <si>
    <t>ADMIN_INFRA_253</t>
  </si>
  <si>
    <t>Infra - Veeam</t>
  </si>
  <si>
    <t>Datacenter CBM25 - PRA</t>
  </si>
  <si>
    <t>BACKUP</t>
  </si>
  <si>
    <t>Backup</t>
  </si>
  <si>
    <t>BACKUP_251</t>
  </si>
  <si>
    <t>Backup_Prod</t>
  </si>
  <si>
    <t>BACKUP-VLAN251</t>
  </si>
  <si>
    <t>BFC-VLAN251</t>
  </si>
  <si>
    <t>DVS_2A2B_BACKUP</t>
  </si>
  <si>
    <t>DVS_CBM25_BACKUP</t>
  </si>
  <si>
    <t>LAN_BKP_251</t>
  </si>
  <si>
    <t>MAG-BACKUP</t>
  </si>
  <si>
    <t>PRA_BACKUP</t>
  </si>
  <si>
    <t>SEG_MAG_VLAN-253-MGMT-VXRAIL</t>
  </si>
  <si>
    <t>AURA-SAUVEGARDE</t>
  </si>
  <si>
    <t>MANAGEMENT</t>
  </si>
  <si>
    <t>SAUVEGARDE</t>
  </si>
  <si>
    <t>vLAN 251 - BACKUP</t>
  </si>
  <si>
    <t>VLAN 251 - BACKUP</t>
  </si>
  <si>
    <t>vLAN BACKUP</t>
  </si>
  <si>
    <t>Biogroup_MaineAnjou - PRA_MaineAnjou</t>
  </si>
  <si>
    <t>vlan_251_VBR</t>
  </si>
  <si>
    <t>VLAN-0-LAN</t>
  </si>
  <si>
    <t>VLAN-251-BAKUP</t>
  </si>
  <si>
    <t>HDS-LYON - HDS-LYO-VXRAIL-vSAN</t>
  </si>
  <si>
    <t>VLAN251</t>
  </si>
  <si>
    <t>Biogroup_Centre - Biogroup_Centre_xPRA</t>
  </si>
  <si>
    <t>vlan251_Backup</t>
  </si>
  <si>
    <t>VLAN251_VBR</t>
  </si>
  <si>
    <t>Biogroup-Bretagne - PRA_Carquefou</t>
  </si>
  <si>
    <t>vlan253_Admin</t>
  </si>
  <si>
    <t>Biogroup-Biorylis - xPRA</t>
  </si>
  <si>
    <t>VM Network</t>
  </si>
  <si>
    <t>Infra - VM Administration</t>
  </si>
  <si>
    <t>SEG_IDF-BSY-VLAN-5-SRVMS</t>
  </si>
  <si>
    <t>VLAN-245_AdminSys</t>
  </si>
  <si>
    <t>vlan serveur</t>
  </si>
  <si>
    <t>VLAN-5-SRVMS</t>
  </si>
  <si>
    <t>Infra - VxRail MGT / Witness</t>
  </si>
  <si>
    <t>vCenter Server Network-076f3cc3-995f-43f3-bffa-f7b55103af71</t>
  </si>
  <si>
    <t>vCenter Server Network-468bf473-1858-414c-81a3-e321a80671db</t>
  </si>
  <si>
    <t>vCenter Server Network-5dfbef85-24ce-435a-982a-d8e600368f25</t>
  </si>
  <si>
    <t>vCenter Server Network-61d466bb-7430-454d-a466-d4a5f6bba418</t>
  </si>
  <si>
    <t>vCenter Server Network-76af6133-7c81-4b94-af3b-1bf36672fe6f</t>
  </si>
  <si>
    <t>vCenter Server Network-85b351bb-11ae-4750-84b4-9fc49949f413</t>
  </si>
  <si>
    <t>vCenter Server Network-8fbfe8cc-118c-4f99-8a18-c3b62838b6d3</t>
  </si>
  <si>
    <t>vCenter Server Network-ac7bfd63-212b-48d5-a123-25e7e91a1ef0</t>
  </si>
  <si>
    <t>vCenter Server Network-b0e038c1-2874-452d-af01-2338a5205d08</t>
  </si>
  <si>
    <t>vCenter Server Network-b2339d94-942c-4ea6-a3e4-81a24d9cbbb1</t>
  </si>
  <si>
    <t>vCenter Server Network-d4e98047-9e6f-4ccb-bc09-ccb872b655ed</t>
  </si>
  <si>
    <t>VLAN-244_External-Witness</t>
  </si>
  <si>
    <t>VLAN4010LYO</t>
  </si>
  <si>
    <t>Infra - WSUS</t>
  </si>
  <si>
    <t>Infra Domain CTRL - ALP</t>
  </si>
  <si>
    <t>Infra Domain CTRL - BGO</t>
  </si>
  <si>
    <t>VLAN-2205_HDS-BGO-SRV-MS-T0</t>
  </si>
  <si>
    <t>Infra Domain CTRL - CST</t>
  </si>
  <si>
    <t>VLAN-27_AD-BiogroupBFC</t>
  </si>
  <si>
    <t>Infra Domain CTRL - HDS</t>
  </si>
  <si>
    <t>Infra Domain CTRL - IDF</t>
  </si>
  <si>
    <t>VLAN-2105_HDS-IDF-SRV-MS-T0</t>
  </si>
  <si>
    <t>Infra Domain CTRL - NST</t>
  </si>
  <si>
    <t>Infra Domain CTRL - POC</t>
  </si>
  <si>
    <t>Infra Domain CTRL - SUD</t>
  </si>
  <si>
    <t>Intranet - ALS</t>
  </si>
  <si>
    <t>SEG_EST_VLAN-1-DEGUEU</t>
  </si>
  <si>
    <t>Intranet - CAZ</t>
  </si>
  <si>
    <t>Intranet - LOR</t>
  </si>
  <si>
    <t>SEG_2A2B_VLAN-85-K8S-BD</t>
  </si>
  <si>
    <t>K8s</t>
  </si>
  <si>
    <t>Kube</t>
  </si>
  <si>
    <t>SEG_EST_VLAN-85-K8S-01</t>
  </si>
  <si>
    <t>SEG_IDF-BPO_VLAN-85-K8S-BD</t>
  </si>
  <si>
    <t>SEG_IDF-BSY_VLAN-85-K8S-BD</t>
  </si>
  <si>
    <t>SEG_IDF-LCD-VLAN-85-K8S-BD</t>
  </si>
  <si>
    <t>SEG_MAG_VLAN-85-K8S-BD</t>
  </si>
  <si>
    <t>VLAN-202-DATA-Prod</t>
  </si>
  <si>
    <t>K8S-BI-OLD</t>
  </si>
  <si>
    <t>K8S-HDS-STORAGE</t>
  </si>
  <si>
    <t>K8S-DATA-PROD</t>
  </si>
  <si>
    <t>VLAN-203-DATA-Staging</t>
  </si>
  <si>
    <t>K8S-HDS-DATA-STAGING</t>
  </si>
  <si>
    <t>VLAN-3001_K8S-External</t>
  </si>
  <si>
    <t>K8S-EXTERNAL-OLD</t>
  </si>
  <si>
    <t>K8S-EXTERNAL</t>
  </si>
  <si>
    <t>VLAN-3002_K8s-MGMT</t>
  </si>
  <si>
    <t>K8S-MANAGEMENT-PROD</t>
  </si>
  <si>
    <t>K8S-MANAGEMENT-PREPROD</t>
  </si>
  <si>
    <t>VLAN-3018_K8S-Operator</t>
  </si>
  <si>
    <t>VM-HEADSCALE</t>
  </si>
  <si>
    <t>K8S-ADMIN-JUJU</t>
  </si>
  <si>
    <t>CONTROLEUR-JUJU-PROD</t>
  </si>
  <si>
    <t>CONTROLEUR-JUJU-PREPROD</t>
  </si>
  <si>
    <t>VLAN-3019_Reverse-Proxy</t>
  </si>
  <si>
    <t>Reverse Proxy</t>
  </si>
  <si>
    <t>EXTERNAL-MAIL</t>
  </si>
  <si>
    <t>VLAN-80_K8S-Internal-Prod</t>
  </si>
  <si>
    <t>SEKOIA</t>
  </si>
  <si>
    <t>K8S-INTERNAL</t>
  </si>
  <si>
    <t>VLAN-85_K8S-Digital-Prod</t>
  </si>
  <si>
    <t>CNX-AWS-PROD</t>
  </si>
  <si>
    <t>K8S-DIGITAL-PROD</t>
  </si>
  <si>
    <t>VLAN-86_K8S-Digital-Acc</t>
  </si>
  <si>
    <t>K8S-DIGITAL-ACC</t>
  </si>
  <si>
    <t>VLAN-87_K8S-Digital-Dev</t>
  </si>
  <si>
    <t>K8S-DIGITAL-DEV</t>
  </si>
  <si>
    <t>KaliLAB - BPO</t>
  </si>
  <si>
    <t>KaliLAB -BGO/BRE</t>
  </si>
  <si>
    <t>KaliLAB CBM25</t>
  </si>
  <si>
    <t>KaliLAB-CST/ALI</t>
  </si>
  <si>
    <t>KaliLAB-CST/ALP</t>
  </si>
  <si>
    <t>Kalisil - Bioazur</t>
  </si>
  <si>
    <t>Kalisil - BioLittoral</t>
  </si>
  <si>
    <t>Vlan91_Anciens-SIL</t>
  </si>
  <si>
    <t>KaliSIL - RB ?</t>
  </si>
  <si>
    <t>KaliSIL -BGO/ASL</t>
  </si>
  <si>
    <t>VLAN-2221_HDS-BGO-ATL-SRV-CRIT</t>
  </si>
  <si>
    <t>KaliSIL -BGO/ATL</t>
  </si>
  <si>
    <t>KaliSIL -BGO/Bio86</t>
  </si>
  <si>
    <t>KaliSIL -BGO/Biorylis</t>
  </si>
  <si>
    <t>KaliSIL -BGO/BRE</t>
  </si>
  <si>
    <t>KaliSIL -BGO/CVL</t>
  </si>
  <si>
    <t>vlan2_Srv-Metier</t>
  </si>
  <si>
    <t>KaliSIL -BGO/MAN</t>
  </si>
  <si>
    <t>VM NET SERVEURS</t>
  </si>
  <si>
    <t>KaliSIL -CST/ALI</t>
  </si>
  <si>
    <t>VLAN1003-ORI-SIL</t>
  </si>
  <si>
    <t>VLAN-1002_SRVCRIT-Mirialis</t>
  </si>
  <si>
    <t>KaliSIL -CST/ALP</t>
  </si>
  <si>
    <t>KaliSIL -CST/Analyseo</t>
  </si>
  <si>
    <t>VLAN-30_SRVCRIT-BCLab</t>
  </si>
  <si>
    <t>KaliSIL -CST/BFC</t>
  </si>
  <si>
    <t>VLAN33-BFC-SIL</t>
  </si>
  <si>
    <t>VLAN-2525_CST-LAR-SRV-CRIT</t>
  </si>
  <si>
    <t>KaliSIL -CST/LAR</t>
  </si>
  <si>
    <t>VLAN2525-LAR-SRVCRIT</t>
  </si>
  <si>
    <t>KaliSIL -CST/RAL</t>
  </si>
  <si>
    <t>KaliSIL -CST/RAL-TEST</t>
  </si>
  <si>
    <t>VLAN-26_SRVCRIT-Sante-Labo</t>
  </si>
  <si>
    <t>KaliSIL -CST/STL</t>
  </si>
  <si>
    <t>VLAN26-STL-SIL</t>
  </si>
  <si>
    <t>VLAN-2125_HDS-IDF-AIS-SRV-CRIT</t>
  </si>
  <si>
    <t>KaliSIL -IDF/AIS</t>
  </si>
  <si>
    <t>KaliSIL -IDF/OIS</t>
  </si>
  <si>
    <t>VLAN32-MAG-SIL</t>
  </si>
  <si>
    <t>KaliSIL -IDF/PAE</t>
  </si>
  <si>
    <t>KaliSIL -IDF/PAO</t>
  </si>
  <si>
    <t>SEG_IDF-BSY-VLAN-2-SRV-PROD</t>
  </si>
  <si>
    <t>KaliSIL -IDF/PAS</t>
  </si>
  <si>
    <t>KaliSIL -National/ ?</t>
  </si>
  <si>
    <t>KaliSIL -National/Kalimiddle</t>
  </si>
  <si>
    <t>VLAN-99_SRVCRIT-MyKalimiddle</t>
  </si>
  <si>
    <t>KaliSIL -National/Master</t>
  </si>
  <si>
    <t>VLAN-6_SRVCRIT-Kalimeta</t>
  </si>
  <si>
    <t>KaliSIL -National/MetaKalisil</t>
  </si>
  <si>
    <t>VLAN-21_MEB-Kalisil</t>
  </si>
  <si>
    <t>KaliSIL -National/MonEspaceBiogroup</t>
  </si>
  <si>
    <t>VLAN-34_SRVCRIT-QUALITE</t>
  </si>
  <si>
    <t>KaliSIL -National/OneKalilab - Prod</t>
  </si>
  <si>
    <t>KaliSIL -National/OneKalilab - Test</t>
  </si>
  <si>
    <t>KaliSIL -NST/ALS</t>
  </si>
  <si>
    <t>VLAN-29_SRVCRIT-Eimer</t>
  </si>
  <si>
    <t>KaliSIL -NST/EIM</t>
  </si>
  <si>
    <t>VLAN29-EIMER-SIL</t>
  </si>
  <si>
    <t>KaliSIL -NST/LOR</t>
  </si>
  <si>
    <t>VLAN-28_SRVCRIT-Diagnovie</t>
  </si>
  <si>
    <t>KaliSIL -NST/NOR</t>
  </si>
  <si>
    <t>VLAN28-DGV-SIL</t>
  </si>
  <si>
    <t>KaliSIL -SUD/Biosantis</t>
  </si>
  <si>
    <t>KaliSIL -SUD/CAZ</t>
  </si>
  <si>
    <t>KaliSIL -SUD/CAZ-TEST</t>
  </si>
  <si>
    <t>KaliSIL -SUD/COR</t>
  </si>
  <si>
    <t>VLAN-13_SRVCRIT-Mayotte</t>
  </si>
  <si>
    <t>KaliSIL -SUD/OIN</t>
  </si>
  <si>
    <t>KaliSIL -SUD/PRO</t>
  </si>
  <si>
    <t>VLAN3-KALIUK</t>
  </si>
  <si>
    <t>KaliSIL -UK/UK</t>
  </si>
  <si>
    <t>VLAN-18_SRVCRIT-Vetanalys</t>
  </si>
  <si>
    <t>KaliSIL -VETANALYS/Vetanalys</t>
  </si>
  <si>
    <t>LimeSurvey</t>
  </si>
  <si>
    <t>SEG_CAB_VLAN-200-DMZ</t>
  </si>
  <si>
    <t>VLAN-97_DMZ-Bastion</t>
  </si>
  <si>
    <t>SEG_CAB_VLAN-172-MEDIFIRST</t>
  </si>
  <si>
    <t>Medifirst - ALS</t>
  </si>
  <si>
    <t>SEG_LBZ-CENTRE-VLAN-17-AMP</t>
  </si>
  <si>
    <t>Medifirst - CVL</t>
  </si>
  <si>
    <t>SEG_LBZ_MA_VLAN-17-AMP</t>
  </si>
  <si>
    <t>Medifirst - MAN</t>
  </si>
  <si>
    <t>SEG_LBZ_MA_VLAN-5-MEDIFIRST</t>
  </si>
  <si>
    <t>MeshCentral</t>
  </si>
  <si>
    <t>Module ED - COR</t>
  </si>
  <si>
    <t>vLan 10 - ROCHE</t>
  </si>
  <si>
    <t>MPL - BGO/ASL</t>
  </si>
  <si>
    <t>VLAN 7 - STAGO</t>
  </si>
  <si>
    <t>SEG_LBZ-BIORYLIS_VLAN-10-ROCHE</t>
  </si>
  <si>
    <t>MPL - BGO/Biorylis</t>
  </si>
  <si>
    <t>SEG_LBZ-CENTRE-VLAN-10-ROCHE</t>
  </si>
  <si>
    <t>MPL - BGO/CVL</t>
  </si>
  <si>
    <t>SEG_UNL_VLAN-112-DG-SRV-ORI</t>
  </si>
  <si>
    <t>MPL - CST/ALP</t>
  </si>
  <si>
    <t>MPL - CST/BFC</t>
  </si>
  <si>
    <t>SEG_UNL_VLAN-10-ROCHE</t>
  </si>
  <si>
    <t>MPL - CST/RAL</t>
  </si>
  <si>
    <t>MPL - IDF/AIS</t>
  </si>
  <si>
    <t>MPL - IDF/OIS</t>
  </si>
  <si>
    <t>VLAN-21-DIAGAST</t>
  </si>
  <si>
    <t>MPL - IDF/PAE</t>
  </si>
  <si>
    <t>VLAN-6-HEMATO-SYSMEX</t>
  </si>
  <si>
    <t>SEG_IDF-LCD-VLAN-0-DG-AUTOMATE</t>
  </si>
  <si>
    <t>TERMOFISHER</t>
  </si>
  <si>
    <t>VLAN-22-WERFEN</t>
  </si>
  <si>
    <t>VLAN-24-SPEC-SANG</t>
  </si>
  <si>
    <t>VLAN-9-SEBIA</t>
  </si>
  <si>
    <t>MPL - IDF/PAO</t>
  </si>
  <si>
    <t>SEG_IDF-BPO-VLAN-10-AUTOMATE</t>
  </si>
  <si>
    <t>SEG_IDF-BPO-VLAN-11-MPL</t>
  </si>
  <si>
    <t>SEG_IDF-BPO-VLAN-21-QWALYS</t>
  </si>
  <si>
    <t>SEG_IDF-BPO-VLAN-24-SPEC-SANG</t>
  </si>
  <si>
    <t>SEG_IDF-BPO-VLAN-6-SYSMEX</t>
  </si>
  <si>
    <t>SEG_IDF-BPO-VLAN-7-STAGO</t>
  </si>
  <si>
    <t>SEG_IDF-BPO-VLAN-8-ARCHITECT</t>
  </si>
  <si>
    <t>MPL - IDF/PAS</t>
  </si>
  <si>
    <t>SEG_IDF-BSY-VLAN-6-SYSMEX</t>
  </si>
  <si>
    <t>MPL - NST/ALS</t>
  </si>
  <si>
    <t>SEG_CAB_VLAN-110-ROCHE</t>
  </si>
  <si>
    <t>SEG_EIMER_VLAN-1</t>
  </si>
  <si>
    <t>MPL - NST/EIM</t>
  </si>
  <si>
    <t>SEG_EIMER_VLAN-10-ROCHE</t>
  </si>
  <si>
    <t>SEG_BIOMER_VLAN-10-Chimie-Prod</t>
  </si>
  <si>
    <t>MPL - NST/LOR</t>
  </si>
  <si>
    <t>VLAN 10 - LAN CHIMIE-PROD</t>
  </si>
  <si>
    <t>MPL - NST/NOR</t>
  </si>
  <si>
    <t>SEG_2A2B_VLAN-10-ROCHE</t>
  </si>
  <si>
    <t>MPL - SUD/COR</t>
  </si>
  <si>
    <t>SEG_EST_VLAN-113-POC-MIDDLEWARE</t>
  </si>
  <si>
    <t>MPL - SUD/POC</t>
  </si>
  <si>
    <t>MPL - SUD/PRO</t>
  </si>
  <si>
    <t>Multiples outils internes - LOR</t>
  </si>
  <si>
    <t>SEG_EST_VLAN-99-DMZ</t>
  </si>
  <si>
    <t>MyKali</t>
  </si>
  <si>
    <t>SEG_UNL_VLAN-502-SRE</t>
  </si>
  <si>
    <t>VLAN-2399_HDS-NST-VIRTUAL-LAB</t>
  </si>
  <si>
    <t>SEG_ASL-VLAN-252-MGMT-NTK</t>
  </si>
  <si>
    <t>NTK - AirWave</t>
  </si>
  <si>
    <t>SEG_IDF-BPO-VLAN-253-MGMT-VXRAIL</t>
  </si>
  <si>
    <t>SEG_LBZ-BRE_VLAN-252-MGMT-NTK</t>
  </si>
  <si>
    <t>SEG_LBZ-CENTRE-VLAN-252-MGMT-NTK</t>
  </si>
  <si>
    <t>SEG_MAG_VLAN-252-MGMT-NTK</t>
  </si>
  <si>
    <t>DVS_2A2B_MGT</t>
  </si>
  <si>
    <t>NTK - Cisco Business Dashboard</t>
  </si>
  <si>
    <t>SEG_CAB_VLAN-252-MGMT</t>
  </si>
  <si>
    <t>NTK - Cisco WLAN Controller</t>
  </si>
  <si>
    <t>OpenFire MSG - LOR</t>
  </si>
  <si>
    <t>Orion</t>
  </si>
  <si>
    <t>Paie - Sage</t>
  </si>
  <si>
    <t>POC</t>
  </si>
  <si>
    <t>VLAN-4_Qlik-BI</t>
  </si>
  <si>
    <t>QlikSense</t>
  </si>
  <si>
    <t>QlikSense - AURA</t>
  </si>
  <si>
    <t>Radar / PRTG</t>
  </si>
  <si>
    <t>VLAN-12_Supervision</t>
  </si>
  <si>
    <t>Rebond Fournisseur</t>
  </si>
  <si>
    <t>Redmine</t>
  </si>
  <si>
    <t>Relais SMTP</t>
  </si>
  <si>
    <t>RI Witness - ALS</t>
  </si>
  <si>
    <t>SEG_LBZ-BIORYLIS-VLAN-17-AMP</t>
  </si>
  <si>
    <t>RI Witness - Biorylis</t>
  </si>
  <si>
    <t>SEG_CBM25_VLAN-17-PMA</t>
  </si>
  <si>
    <t>RI Witness - CBM25</t>
  </si>
  <si>
    <t>RI Witness - CVL</t>
  </si>
  <si>
    <t>RI Witness - MAN</t>
  </si>
  <si>
    <t>RI Witness - PAS</t>
  </si>
  <si>
    <t>RI Witness - PRO</t>
  </si>
  <si>
    <t>SEG_UNL_VLAN-17-AMP</t>
  </si>
  <si>
    <t>RI Witness - RAL</t>
  </si>
  <si>
    <t>DVS_CBM25_SRV-Metier</t>
  </si>
  <si>
    <t>Role SIL - FSE</t>
  </si>
  <si>
    <t>SAGE</t>
  </si>
  <si>
    <t>Santosha - ALI</t>
  </si>
  <si>
    <t>Santosha - ALP</t>
  </si>
  <si>
    <t>Santosha - ALS</t>
  </si>
  <si>
    <t>Santosha - PAE</t>
  </si>
  <si>
    <t>Santosha - PAO</t>
  </si>
  <si>
    <t>Santosha - PAS</t>
  </si>
  <si>
    <t>Santosha - PRO</t>
  </si>
  <si>
    <t>ScanBAC - COR</t>
  </si>
  <si>
    <t>Serveur d'impression</t>
  </si>
  <si>
    <t>VLAN30-IMPRIMANTE</t>
  </si>
  <si>
    <t>Serveur de fichiers</t>
  </si>
  <si>
    <t>Serveur de fichiers (POC)</t>
  </si>
  <si>
    <t>Serveur de Licences RDS</t>
  </si>
  <si>
    <t>vlan3_Srv-Infra</t>
  </si>
  <si>
    <t>SEG_BIO86_VLAN-96_LAN-SIEMENS</t>
  </si>
  <si>
    <t>Siemens Attelica - Bio86</t>
  </si>
  <si>
    <t>Siemens Attelica - BRE</t>
  </si>
  <si>
    <t>Siemens Attelica - CAZ</t>
  </si>
  <si>
    <t>SEG_EST_VLAN-96-DMZ-SIEMENS-ATTELICA</t>
  </si>
  <si>
    <t>vlan5_Siemens</t>
  </si>
  <si>
    <t>Siemens Attelica - CVL</t>
  </si>
  <si>
    <t>Siemens OneLink - BRE</t>
  </si>
  <si>
    <t>Siemens OneLink - CAZ</t>
  </si>
  <si>
    <t>SEG_EST_VLAN-11-BACTERIO</t>
  </si>
  <si>
    <t>SIREXPERT - CAZ</t>
  </si>
  <si>
    <t>SEG_LBZ-CENTRE-VLAN-16-BACTERIO</t>
  </si>
  <si>
    <t>SIREXPERT - CVL</t>
  </si>
  <si>
    <t>SIREXPERT - LOR</t>
  </si>
  <si>
    <t>SIREXPERT - OIN</t>
  </si>
  <si>
    <t>VLAN-25-SPEC-BACT</t>
  </si>
  <si>
    <t>SIREXPERT - PAE</t>
  </si>
  <si>
    <t>AUTOMATE</t>
  </si>
  <si>
    <t>SIREXPERT - PAO</t>
  </si>
  <si>
    <t>SIREXPERT - PRO</t>
  </si>
  <si>
    <t>SIRH - Administration</t>
  </si>
  <si>
    <t>SEG_BIO86_VLAN-28_METROLOGIE</t>
  </si>
  <si>
    <t>Sonde Temperature</t>
  </si>
  <si>
    <t>VLAN28 - VIGITEMP</t>
  </si>
  <si>
    <t>vlan28_Metrologie</t>
  </si>
  <si>
    <t>Stago - ALI</t>
  </si>
  <si>
    <t>Stago - Astralab</t>
  </si>
  <si>
    <t>Stago - Bio86</t>
  </si>
  <si>
    <t>Stago - Biorylis</t>
  </si>
  <si>
    <t>Stago - BRE</t>
  </si>
  <si>
    <t>SEG_LBZ-CENTRE-VLAN-7-STAGO</t>
  </si>
  <si>
    <t>Stago - CVL</t>
  </si>
  <si>
    <t>SEG_LBZ_MA_VLAN-7-STAGO</t>
  </si>
  <si>
    <t>Stago - MAN</t>
  </si>
  <si>
    <t>Supervision SIL (Dedalus)</t>
  </si>
  <si>
    <t>SYNAPSE - ALI</t>
  </si>
  <si>
    <t>SYNAPSE - CBM25</t>
  </si>
  <si>
    <t>SYNAPSE - COR</t>
  </si>
  <si>
    <t>SYNAPSYS - CAZ</t>
  </si>
  <si>
    <t>SYNAPSYS - CVL</t>
  </si>
  <si>
    <t>SYNAPSYS - PAS</t>
  </si>
  <si>
    <t>Sysmex - ALI</t>
  </si>
  <si>
    <t>Sysmex - COR</t>
  </si>
  <si>
    <t>Sysmex - EIM</t>
  </si>
  <si>
    <t>SEG_UNL_VLAN-6</t>
  </si>
  <si>
    <t>Sysmex Cellavision - ALI</t>
  </si>
  <si>
    <t>Sysmex Cellavision - ALP</t>
  </si>
  <si>
    <t>VLAN-2261_HDS-BGO-ATL-SYSMEX</t>
  </si>
  <si>
    <t>Sysmex Cellavision - ATL</t>
  </si>
  <si>
    <t>Sysmex Cellavision - BFC</t>
  </si>
  <si>
    <t>Sysmex Cellavision - Biorylis</t>
  </si>
  <si>
    <t>vlan6_Sysmex</t>
  </si>
  <si>
    <t>Sysmex Cellavision - BRE</t>
  </si>
  <si>
    <t>Sysmex Cellavision - CAZ</t>
  </si>
  <si>
    <t>SEG_LBZ-CENTRE-VLAN-6-SYSMEX</t>
  </si>
  <si>
    <t>Sysmex Cellavision - CVL</t>
  </si>
  <si>
    <t>Sysmex Cellavision - MAN</t>
  </si>
  <si>
    <t>Sysmex Cellavision - PAE</t>
  </si>
  <si>
    <t>SEG_IDF-LCD-VLAN-2</t>
  </si>
  <si>
    <t>Sysmex Cellavision - PAO</t>
  </si>
  <si>
    <t>Sysmex Cellavision - PAS</t>
  </si>
  <si>
    <t>Sysmex Cellavision - PRO</t>
  </si>
  <si>
    <t>Sysmex Cellavision - RAL</t>
  </si>
  <si>
    <t>Sysmex Ext IPU - ALS</t>
  </si>
  <si>
    <t>Sysmex Ext IPU - Astralab</t>
  </si>
  <si>
    <t>Sysmex Ext IPU - ATL</t>
  </si>
  <si>
    <t>Sysmex Ext IPU - BFC</t>
  </si>
  <si>
    <t>Sysmex Ext IPU - Bio86</t>
  </si>
  <si>
    <t>Sysmex Ext IPU - Biorylis</t>
  </si>
  <si>
    <t>Sysmex Ext IPU - BRE</t>
  </si>
  <si>
    <t>Sysmex Ext IPU - CAZ</t>
  </si>
  <si>
    <t>Sysmex Ext IPU - COR</t>
  </si>
  <si>
    <t>Sysmex Ext IPU - CVL</t>
  </si>
  <si>
    <t>Sysmex Ext IPU - LOR</t>
  </si>
  <si>
    <t>Sysmex Ext IPU - MAN</t>
  </si>
  <si>
    <t>Sysmex Ext IPU - OIS</t>
  </si>
  <si>
    <t>Sysmex Ext IPU - PAE</t>
  </si>
  <si>
    <t>Sysmex Ext IPU - PAO</t>
  </si>
  <si>
    <t>Sysmex Ext IPU - PAS</t>
  </si>
  <si>
    <t>Sysmex Ext IPU - PRO</t>
  </si>
  <si>
    <t>Sysmex Ext IPU - RAL</t>
  </si>
  <si>
    <t>TSE Biologiste - ALS</t>
  </si>
  <si>
    <t>TSE SvcesGeneraux - ALS</t>
  </si>
  <si>
    <t>Tumorotek - PRO</t>
  </si>
  <si>
    <t>URT - Bio86</t>
  </si>
  <si>
    <t>URT - Biorylis</t>
  </si>
  <si>
    <t>URT - BRE</t>
  </si>
  <si>
    <t>URT - CAZ</t>
  </si>
  <si>
    <t>URT - CVL</t>
  </si>
  <si>
    <t>URT - MAN</t>
  </si>
  <si>
    <t>UserLock</t>
  </si>
  <si>
    <t>VALAB - ALP</t>
  </si>
  <si>
    <t>VALAB - Biorylis</t>
  </si>
  <si>
    <t>VALAB - BRE</t>
  </si>
  <si>
    <t>VALAB - CAZ</t>
  </si>
  <si>
    <t>VALAB - MAN</t>
  </si>
  <si>
    <t>VALAB - PRO</t>
  </si>
  <si>
    <t>VALAB - RAL</t>
  </si>
  <si>
    <t>Varonis</t>
  </si>
  <si>
    <t>VLAN-17_Varonis</t>
  </si>
  <si>
    <t>VLAN17-VARONIS</t>
  </si>
  <si>
    <t>VITEKMS - ALI</t>
  </si>
  <si>
    <t>VITEKMS - COR</t>
  </si>
  <si>
    <t>VITEKMS - PRO</t>
  </si>
  <si>
    <t>VITEKMS - RAL</t>
  </si>
  <si>
    <t>IT</t>
  </si>
  <si>
    <t>VM Rebond</t>
  </si>
  <si>
    <t>Wraptor</t>
  </si>
  <si>
    <t>ISCSI_DATA</t>
  </si>
  <si>
    <t>Sauvegarde Automate - Astralab</t>
  </si>
  <si>
    <t>Outil gestion des voitures</t>
  </si>
  <si>
    <t>Stockage de saves</t>
  </si>
  <si>
    <t>SirWeb - Bio86</t>
  </si>
  <si>
    <t>Contrôle d'accès BIO86</t>
  </si>
  <si>
    <t>Ancien Controleur de domaine</t>
  </si>
  <si>
    <t>Archive BDD Softs Transversaux</t>
  </si>
  <si>
    <t>Sauvegarde de données automates</t>
  </si>
  <si>
    <t>Archive Compta</t>
  </si>
  <si>
    <t>Agenor</t>
  </si>
  <si>
    <t>???</t>
  </si>
  <si>
    <t>SEG_CBM25_VLAN-40-SECU</t>
  </si>
  <si>
    <t>Gestion des caméras</t>
  </si>
  <si>
    <t>Contrôle d'accès Terre Rouge</t>
  </si>
  <si>
    <t>SEG_CBM25_VLAN-90-DMZ</t>
  </si>
  <si>
    <t>Mini Intranet</t>
  </si>
  <si>
    <t>Reverse</t>
  </si>
  <si>
    <t>VAULT</t>
  </si>
  <si>
    <t>VM de Rebond</t>
  </si>
  <si>
    <t>Cegid</t>
  </si>
  <si>
    <t>FTPS</t>
  </si>
  <si>
    <t>Moodle - CAZ</t>
  </si>
  <si>
    <t>Moodle - Formation</t>
  </si>
  <si>
    <t>GENETEC - Contrôle D'accès</t>
  </si>
  <si>
    <t>Syslog Switches - IDF</t>
  </si>
  <si>
    <t>Ansible - SW - IDF</t>
  </si>
  <si>
    <t>Rebond Fournisseur CRET (telephonie)</t>
  </si>
  <si>
    <t>AUTOIMUN - StOuen</t>
  </si>
  <si>
    <t>Messagerie interne</t>
  </si>
  <si>
    <t>DNS utilisé pour les VXRails</t>
  </si>
  <si>
    <t>PLV</t>
  </si>
  <si>
    <t>Serveur de Badgeage</t>
  </si>
  <si>
    <t>Contrôle d'accès</t>
  </si>
  <si>
    <t>MEMNOS - BRE</t>
  </si>
  <si>
    <t>Sage - BRE</t>
  </si>
  <si>
    <t>Exploitation EIPU</t>
  </si>
  <si>
    <t>SEG_LBZ-BRE_VLAN-5-OLD-SIEMENS5</t>
  </si>
  <si>
    <t>BDD Triso21 -  BRE</t>
  </si>
  <si>
    <t>Sondes de Temperatures - OIS</t>
  </si>
  <si>
    <t>VLAN 255 Interco Mpls</t>
  </si>
  <si>
    <t>Infra - Liaison Site CAZ</t>
  </si>
  <si>
    <t>MEMNOS - Astralab</t>
  </si>
  <si>
    <t>Serveur FTP - ALI</t>
  </si>
  <si>
    <t>vlan18_CytoGen</t>
  </si>
  <si>
    <t>Neon - CVL</t>
  </si>
  <si>
    <t>SBII</t>
  </si>
  <si>
    <t>Vlan98_GTIE</t>
  </si>
  <si>
    <t>CPUs</t>
  </si>
  <si>
    <t>CEPH-STARTING</t>
  </si>
  <si>
    <t>GRP-CAROOT</t>
  </si>
  <si>
    <t>HDS - DGTL - TAILSCALE - ACC</t>
  </si>
  <si>
    <t>HDS - DGTL - TAILSCALE - DEV</t>
  </si>
  <si>
    <t>HDS - Headscale Digital Acc</t>
  </si>
  <si>
    <t>HDS - Headscale Digital Dev</t>
  </si>
  <si>
    <t>HDS - K8S - Reverse</t>
  </si>
  <si>
    <t>HDS - K8S - Reverse 02</t>
  </si>
  <si>
    <t>HDS - K8SBD - MASTER01</t>
  </si>
  <si>
    <t>HDS - K8SBD - MASTER02</t>
  </si>
  <si>
    <t>HDS - K8SBD - MASTER03</t>
  </si>
  <si>
    <t>HDS - Tailscale DGTL</t>
  </si>
  <si>
    <t>HDS-AD01-UK</t>
  </si>
  <si>
    <t>HDS-BastionGW</t>
  </si>
  <si>
    <t>HDS-BASTION-Mediation</t>
  </si>
  <si>
    <t>HDS-BBIOGROUP1</t>
  </si>
  <si>
    <t>HDS-BBIOGROUP2</t>
  </si>
  <si>
    <t>HDS-BGO-AD01</t>
  </si>
  <si>
    <t>HDS-BGO-ADMIN01</t>
  </si>
  <si>
    <t>HDS-BIOGROUP01</t>
  </si>
  <si>
    <t>HDS-BIOGROUP02</t>
  </si>
  <si>
    <t>HDS-CA01-UK</t>
  </si>
  <si>
    <t>HDS-CONNECTUK</t>
  </si>
  <si>
    <t>HDS-DEVEL28</t>
  </si>
  <si>
    <t>HDS-DEVELMOD01</t>
  </si>
  <si>
    <t>HDS-MAY-AD01</t>
  </si>
  <si>
    <t>HDS-MAY-AD02</t>
  </si>
  <si>
    <t>HDS-MAY-CA01</t>
  </si>
  <si>
    <t>HDS-NDES01</t>
  </si>
  <si>
    <t>HDS-OPNSENSE-LYO_replica</t>
  </si>
  <si>
    <t>HDS-PIA-CNIL_Off</t>
  </si>
  <si>
    <t>HDS-PRA-Ubuntu-Bench</t>
  </si>
  <si>
    <t>HDS-QRCTOSIL-UK</t>
  </si>
  <si>
    <t>HDS-SAM-MPLSRV</t>
  </si>
  <si>
    <t>HDS-STL-SYSMEX</t>
  </si>
  <si>
    <t>HDS-UK-FS01-FILE</t>
  </si>
  <si>
    <t>HDS-UK-MEDICON</t>
  </si>
  <si>
    <t>HDS-UK-MEDICORE</t>
  </si>
  <si>
    <t>HDS-UK-MEDITESTCON</t>
  </si>
  <si>
    <t>HDS-UK-MEDITESTCORE</t>
  </si>
  <si>
    <t>Headscale Template</t>
  </si>
  <si>
    <t>HSD - Tailscale</t>
  </si>
  <si>
    <t>juju-b5e022-0</t>
  </si>
  <si>
    <t>juju-b5e022-1</t>
  </si>
  <si>
    <t>juju-b5e022-2</t>
  </si>
  <si>
    <t>juju-b5e022-3</t>
  </si>
  <si>
    <t>juju-template-038719b79569f9fea60bc9fda63d92a9fe44f9cccdb3a77e6181ae93519bdbfa</t>
  </si>
  <si>
    <t>juju-template-08b08131934c4b23a32ca897efb02d1b44585cea2b8e2bd02c3e53145a88f126</t>
  </si>
  <si>
    <t>juju-template-65e0910be2f897b2783fe5af486969491b3fbb1643d89f35de476f2d69035b82</t>
  </si>
  <si>
    <t>juju-template-84a87bd3862fa3c1da09d13ce706695ae094d1d0036373e0341ad9190c351471</t>
  </si>
  <si>
    <t>juju-template-a22118e16e9bf7070639148f90c7ce85bae4ee6b3edb2c9991d884a379f49986</t>
  </si>
  <si>
    <t>juju-template-c0b80681b0579bbfe1ed20b02369b6fdf7cf0305f943fda39685d1005cecefec</t>
  </si>
  <si>
    <t>POC-Aruba-WifiGuest-GW</t>
  </si>
  <si>
    <t>TPL-2022-FR</t>
  </si>
  <si>
    <t>vCLS-3d787539-2f0e-48e7-b7df-108a11cb5bdf</t>
  </si>
  <si>
    <t>vCLS-4c4c4544-0039-5010-8057-b2c04f583634</t>
  </si>
  <si>
    <t>vCLS-4c4c4544-0042-5010-8057-b8c04f583634</t>
  </si>
  <si>
    <t>vCLS-792c3da5-61ea-4d23-81b2-72b437bfa245</t>
  </si>
  <si>
    <t>vCLS-af377066-79de-458d-86e8-31e60f767eea</t>
  </si>
  <si>
    <t>2A2B-ALERE_off</t>
  </si>
  <si>
    <t>2A2B-BastionGW</t>
  </si>
  <si>
    <t>2A2B-CA01</t>
  </si>
  <si>
    <t>2A2B-Openwrt_off</t>
  </si>
  <si>
    <t>2A2B-VAROSAAS</t>
  </si>
  <si>
    <t>2A2B-VIGITEMP_off</t>
  </si>
  <si>
    <t>Centreon6</t>
  </si>
  <si>
    <t>CleanroomMStandalone</t>
  </si>
  <si>
    <t>clonesftp</t>
  </si>
  <si>
    <t>EATON-IPM</t>
  </si>
  <si>
    <t>EST-BastionGW</t>
  </si>
  <si>
    <t>EST-KIOSKFRS11_off</t>
  </si>
  <si>
    <t>EST-KIOSKFRS12_off</t>
  </si>
  <si>
    <t>EST-LIVEOPTICS</t>
  </si>
  <si>
    <t>EST-ONELINKPRDBDD_replica</t>
  </si>
  <si>
    <t>EST-ONELINKPRDFRONT_replica</t>
  </si>
  <si>
    <t>EST-PDQ01</t>
  </si>
  <si>
    <t>EST-SIRWEBR1_replica</t>
  </si>
  <si>
    <t>EST-SIRWEBRQ_replica</t>
  </si>
  <si>
    <t>EST-THERMOSRV</t>
  </si>
  <si>
    <t>EST-VXRAIL-ESRS</t>
  </si>
  <si>
    <t>FortiGate-VM64_off</t>
  </si>
  <si>
    <t>GED</t>
  </si>
  <si>
    <t>HDS-ALP-GEMWEBPLUS</t>
  </si>
  <si>
    <t>HDS-KALISANTELABO-SRV</t>
  </si>
  <si>
    <t>HDS-KALITEST14-SRV</t>
  </si>
  <si>
    <t>HDS-MOD-EXPBIOG</t>
  </si>
  <si>
    <t>HDS-PARAM-W10-01</t>
  </si>
  <si>
    <t>HDS-PRA-SEXILOG</t>
  </si>
  <si>
    <t>Modele Proxy</t>
  </si>
  <si>
    <t>NSX-HaProxy-v0.2.0</t>
  </si>
  <si>
    <t>NSX-napp-automation-v0.2.7</t>
  </si>
  <si>
    <t>OLD_Amrane</t>
  </si>
  <si>
    <t>OLD_bio6med</t>
  </si>
  <si>
    <t>OLD_Biolittoral</t>
  </si>
  <si>
    <t>OLD_carnot</t>
  </si>
  <si>
    <t>OLD_Clone83LS</t>
  </si>
  <si>
    <t>OLD_dadvar</t>
  </si>
  <si>
    <t>OLD_Kalilab_Biosynergie</t>
  </si>
  <si>
    <t>OLD_Kalilab_Jonquieres</t>
  </si>
  <si>
    <t>OLD_Kalilab_Soleillant</t>
  </si>
  <si>
    <t>OLD_label2</t>
  </si>
  <si>
    <t>OLD_log83</t>
  </si>
  <si>
    <t>OLD_log83test</t>
  </si>
  <si>
    <t>OLD_MPLEVO1-SRV</t>
  </si>
  <si>
    <t>OLD_Scanbac Win2008</t>
  </si>
  <si>
    <t>OLD_vencesav</t>
  </si>
  <si>
    <t>OLD_Ville</t>
  </si>
  <si>
    <t>openmanage_enterprise.x86_64-0.0.1</t>
  </si>
  <si>
    <t>POC-DOLPHIN</t>
  </si>
  <si>
    <t>POC-KALIBDD</t>
  </si>
  <si>
    <t>POC-KALICRON</t>
  </si>
  <si>
    <t>POC-KALIFRONT</t>
  </si>
  <si>
    <t>POC-Kalirebond</t>
  </si>
  <si>
    <t>POC-KALISAN</t>
  </si>
  <si>
    <t>PROXY-ESX5-VEEAM</t>
  </si>
  <si>
    <t>PT-ADSYNC-SRV_replica</t>
  </si>
  <si>
    <t>PT-CLIQ1-SRV</t>
  </si>
  <si>
    <t>PT-CONNECTSSL-SRV</t>
  </si>
  <si>
    <t>PT-CVISION-SRV_replica</t>
  </si>
  <si>
    <t>PT-EST-AD01-SRV_KK</t>
  </si>
  <si>
    <t>PT-EVM-SRV_Archive_NPS</t>
  </si>
  <si>
    <t>PT-EVM-SRV_replica</t>
  </si>
  <si>
    <t>PT-HBDRIVE-SRV_replica</t>
  </si>
  <si>
    <t>PT-INTRANETNEW-SRV_Clone</t>
  </si>
  <si>
    <t>PT-KALIQLIK-SRV</t>
  </si>
  <si>
    <t>PT-KALITEST-SRV</t>
  </si>
  <si>
    <t>PT-OLNEOARCHIVE-SRV</t>
  </si>
  <si>
    <t>PT-OLNEONEW-SRV_replica</t>
  </si>
  <si>
    <t>PT-OLNEONEW-SRV_replica-test</t>
  </si>
  <si>
    <t>PT-OLTEST-SRV</t>
  </si>
  <si>
    <t>PT-ONELINKV8-SRV</t>
  </si>
  <si>
    <t>PT-PLANFORMATION-SRV</t>
  </si>
  <si>
    <t>PT-R-SRV</t>
  </si>
  <si>
    <t>PT-SAUV-SRV_off</t>
  </si>
  <si>
    <t>PT-SCANBAC1-SRV_replica</t>
  </si>
  <si>
    <t>PT-SCANBAC-SRV</t>
  </si>
  <si>
    <t>PT-SCANBAC-SRV_replica</t>
  </si>
  <si>
    <t>PT-SIRWEBR1-SRV_replica</t>
  </si>
  <si>
    <t>PT-SIRWEBR2-SRV</t>
  </si>
  <si>
    <t>PT-SIRWEBR2-SRV_replica</t>
  </si>
  <si>
    <t>PT-SIRWEBRQ-SRV_replica</t>
  </si>
  <si>
    <t>PT-SIRWEBR-SRV_replica</t>
  </si>
  <si>
    <t>PT-TESTPHP-SRV</t>
  </si>
  <si>
    <t>PV-EASYCOVID_off</t>
  </si>
  <si>
    <t>PV-FILE-SRV_off</t>
  </si>
  <si>
    <t>PV-URT-SRV_off</t>
  </si>
  <si>
    <t>TMP-MPLSRV</t>
  </si>
  <si>
    <t>Virtual_Lab_2A2B</t>
  </si>
  <si>
    <t>VLab_Bioesterel</t>
  </si>
  <si>
    <t>vSAN_Cluster_Full_Flash_Witness</t>
  </si>
  <si>
    <t>vSAN_Cluster_Hybrid_Witness</t>
  </si>
  <si>
    <t>ZZZ_TEMP_MD</t>
  </si>
  <si>
    <t>AAA_TEST_Enguer</t>
  </si>
  <si>
    <t>AURA-BastionGW</t>
  </si>
  <si>
    <t>AURA-DSI-TEST01</t>
  </si>
  <si>
    <t>AURA-GLPITEST01</t>
  </si>
  <si>
    <t>AURA-MD01</t>
  </si>
  <si>
    <t>AURA-TEMPLATE-LINUX-ROCKY-9.4</t>
  </si>
  <si>
    <t>AURA-TEST02</t>
  </si>
  <si>
    <t>Clariweb_Mirialis</t>
  </si>
  <si>
    <t>dyo-IMConnect</t>
  </si>
  <si>
    <t>GLBM-VALAB01</t>
  </si>
  <si>
    <t>Imagicle-CUCMV2</t>
  </si>
  <si>
    <t>KALILABBIONECY</t>
  </si>
  <si>
    <t>MCA_Mirialis</t>
  </si>
  <si>
    <t>MTS_Mirialis</t>
  </si>
  <si>
    <t>ORI-HEXADLX</t>
  </si>
  <si>
    <t>ORI-HEXADUMP</t>
  </si>
  <si>
    <t>ORI-MYLA</t>
  </si>
  <si>
    <t>ORI-SRV-KALISYNC</t>
  </si>
  <si>
    <t>ORI-SRV-MEMNOS</t>
  </si>
  <si>
    <t>ORI-SRV-MI</t>
  </si>
  <si>
    <t>SRVAPLEXT01.AMPROANNE.DOM_replica</t>
  </si>
  <si>
    <t>SRV-COMPTA_replica</t>
  </si>
  <si>
    <t>SRV-COMPTA-L100_replica</t>
  </si>
  <si>
    <t>SRV-COMPTA-L1000_replica</t>
  </si>
  <si>
    <t>SRV-FAKTO_replica</t>
  </si>
  <si>
    <t>SRV-FS_replica</t>
  </si>
  <si>
    <t>SRV-INVENTAIRE_replica</t>
  </si>
  <si>
    <t>SRV-PAIE_replica</t>
  </si>
  <si>
    <t>SRV-TOSOH_replica</t>
  </si>
  <si>
    <t>SRV-UPDATE_replica</t>
  </si>
  <si>
    <t>SRVVALABBIOGROUPAURA</t>
  </si>
  <si>
    <t>UNIL-SAUVEGARDE</t>
  </si>
  <si>
    <t>UNL-K8S-BD-01</t>
  </si>
  <si>
    <t>UNL-K8S-BD-02</t>
  </si>
  <si>
    <t>UNL-K8S-BD-03</t>
  </si>
  <si>
    <t>UNL-KALIREQ-OLD</t>
  </si>
  <si>
    <t>vCLS-5466e902-2a52-4038-808d-95ac7f027a2c</t>
  </si>
  <si>
    <t>vCLS-6764d10e-2a24-4d9f-aaa6-b42784988ecc</t>
  </si>
  <si>
    <t>vCLS-692e762e-0583-4123-91a3-180d8665727a</t>
  </si>
  <si>
    <t>vCLS-b15d3c53-157a-4989-a08a-c39d172205e3</t>
  </si>
  <si>
    <t>vCLS-cfb8323c-fedf-473c-93ac-ae82415c1c0f</t>
  </si>
  <si>
    <t>vCLS-f8938192-1d25-4319-b811-c6f8e8e80b58</t>
  </si>
  <si>
    <t>Virtual_Lab_AURA_-_DCN_et_DLS</t>
  </si>
  <si>
    <t>VMBIOMANAGER</t>
  </si>
  <si>
    <t>VMhbdrive-Sauvegarde</t>
  </si>
  <si>
    <t>VMMCABIONECY</t>
  </si>
  <si>
    <t>VMNAGIOSUNILIANS</t>
  </si>
  <si>
    <t>VMO-PCT-002-A</t>
  </si>
  <si>
    <t>VMO-PCT-003-A</t>
  </si>
  <si>
    <t>VMRDPMPLUNILIANS1</t>
  </si>
  <si>
    <t>VMSQLSERVER</t>
  </si>
  <si>
    <t>VMSRVCOMMPLAPRESS</t>
  </si>
  <si>
    <t>VMSRVCRANIPU</t>
  </si>
  <si>
    <t>VMSRVFEIPU-OLD</t>
  </si>
  <si>
    <t>VMSRVMEMNOS</t>
  </si>
  <si>
    <t>vMSRVMYLAMIRIALIS</t>
  </si>
  <si>
    <t>VMSRVMYLAMIRIALIS</t>
  </si>
  <si>
    <t>VMSRVPLANETPRESS</t>
  </si>
  <si>
    <t>VMURTFECONN</t>
  </si>
  <si>
    <t>VMURTGROUP</t>
  </si>
  <si>
    <t>VMVITEKMSDECINES</t>
  </si>
  <si>
    <t>VMVITEKMSSAUVEGARDE</t>
  </si>
  <si>
    <t>2nas1</t>
  </si>
  <si>
    <t>9MCA_testv8</t>
  </si>
  <si>
    <t>AD_MPL06</t>
  </si>
  <si>
    <t>AD_MPL07</t>
  </si>
  <si>
    <t>AD_MPL08</t>
  </si>
  <si>
    <t>AD_MPL09</t>
  </si>
  <si>
    <t>AD_MPL10</t>
  </si>
  <si>
    <t>AD_MPL11</t>
  </si>
  <si>
    <t>AD_MPL12</t>
  </si>
  <si>
    <t>AD_MPL13</t>
  </si>
  <si>
    <t>AD_MPL19</t>
  </si>
  <si>
    <t>AD_MPL20</t>
  </si>
  <si>
    <t>AD_MPL21</t>
  </si>
  <si>
    <t>AD_MPL23</t>
  </si>
  <si>
    <t>AD_MPL24</t>
  </si>
  <si>
    <t>AD_MPL40</t>
  </si>
  <si>
    <t>BEP-SYSMEXIPU01</t>
  </si>
  <si>
    <t>BPO-FSPROXY-01</t>
  </si>
  <si>
    <t>BPO-WSUS01</t>
  </si>
  <si>
    <t>BSY-WSUS01</t>
  </si>
  <si>
    <t>IDF-BASTIONGW</t>
  </si>
  <si>
    <t>IDF-SRVMPL2-GEN</t>
  </si>
  <si>
    <t>ModelePRXY</t>
  </si>
  <si>
    <t>mpl_poste</t>
  </si>
  <si>
    <t>Temp_Debian_10.5.0</t>
  </si>
  <si>
    <t>tpl_debian_9_3</t>
  </si>
  <si>
    <t>TPL_WS2016_20220114</t>
  </si>
  <si>
    <t>TST-DOLPHIN</t>
  </si>
  <si>
    <t>vCLS-18c6cdc5-04d3-4392-987b-97247b88076f</t>
  </si>
  <si>
    <t>vCLS-19dd052f-a72b-43fc-93c9-5e9d5690c181</t>
  </si>
  <si>
    <t>vCLS-2c2624e9-4cdd-4725-b81b-21863e8d7d9d</t>
  </si>
  <si>
    <t>vCLS-40a82f6e-898f-4ea9-ada0-98ddb065436d</t>
  </si>
  <si>
    <t>vCLS-534afdcc-f3e6-42f6-a1ce-389e666b1650</t>
  </si>
  <si>
    <t>vCLS-703b4f70-3704-4657-9c5e-adb89a495b99</t>
  </si>
  <si>
    <t>vCLS-880534a0-34e0-4fa9-8e13-350f4cd7f329</t>
  </si>
  <si>
    <t>vCLS-a91c1ddf-1738-4df0-890e-6a7d4bc0471c</t>
  </si>
  <si>
    <t>vCLS-aef0e23e-c7ab-42a3-b7e9-10a39ad15797</t>
  </si>
  <si>
    <t>vCLS-bd888bf5-a4eb-4d52-8d1d-5daac2da5fd8</t>
  </si>
  <si>
    <t>vCLS-dbf744b2-3e54-4004-b231-fde99ee54036</t>
  </si>
  <si>
    <t>vCLS-f3be2a19-d3c3-42b0-811f-8fa350b4ae00</t>
  </si>
  <si>
    <t>Vigitemp</t>
  </si>
  <si>
    <t>W10_Depot_MGI</t>
  </si>
  <si>
    <t>%2fvmfs%2fvolumes%2fvsan:526ac3f73cfa79ed-d7a57a006714ca4f%2f192f2e60-3249-d84f-</t>
  </si>
  <si>
    <t>CAB-K8S-BD-01</t>
  </si>
  <si>
    <t>CAB-K8S-BD-02</t>
  </si>
  <si>
    <t>CAB-K8S-BD-03</t>
  </si>
  <si>
    <t>CAB-MDT01</t>
  </si>
  <si>
    <t>CAB-SCM-FS01</t>
  </si>
  <si>
    <t>MPL</t>
  </si>
  <si>
    <t>SRV-ADConnect</t>
  </si>
  <si>
    <t>SRV-METRO</t>
  </si>
  <si>
    <t>SRV-Myla-Biomerieux</t>
  </si>
  <si>
    <t>SRV-Thermo</t>
  </si>
  <si>
    <t>TEMPLATE-WINDOWS-2K19-US</t>
  </si>
  <si>
    <t>vCLS-0aa8d278-b3ac-4127-ac78-81ac9af6b151</t>
  </si>
  <si>
    <t>vCLS-48d526b7-4ac6-44a2-806c-34ee79ba62dc</t>
  </si>
  <si>
    <t>vCLS-bec919f5-3eb2-49f6-ae4e-3d65a98a0f38</t>
  </si>
  <si>
    <t>BM-FS01</t>
  </si>
  <si>
    <t>BM-FS02</t>
  </si>
  <si>
    <t>BM-IMP01</t>
  </si>
  <si>
    <t>BM-K8S-BD-01</t>
  </si>
  <si>
    <t>BM-K8S-BD-02</t>
  </si>
  <si>
    <t>BM-K8S-BD-03</t>
  </si>
  <si>
    <t>BM-KIOSKFRS01_OLD</t>
  </si>
  <si>
    <t>BM-SPARK</t>
  </si>
  <si>
    <t>vCLS-26c87ffd-ecbb-4156-827e-fbc5cf49d6cb</t>
  </si>
  <si>
    <t>vCLS-c8e3a21c-ab81-4c6b-8d61-57bcd7ee275a</t>
  </si>
  <si>
    <t>vCLS-ea102b64-b3be-46bf-a3cd-214213d83deb</t>
  </si>
  <si>
    <t>Virtual_Lab_BiogroupLorraine</t>
  </si>
  <si>
    <t>VM DE TEST</t>
  </si>
  <si>
    <t>EIMREDSCANBAC</t>
  </si>
  <si>
    <t>SRV2K19</t>
  </si>
  <si>
    <t>vCLS-313573ee-661a-4d5a-9593-6fd3c1c0624a</t>
  </si>
  <si>
    <t>vCLS-333a8a7d-aded-4b97-8401-64e3e0cf60a2</t>
  </si>
  <si>
    <t>vCLS-6cf80f81-c209-4856-a42f-666e86f37a73</t>
  </si>
  <si>
    <t>VLAB_EIMER</t>
  </si>
  <si>
    <t>MAG-PMA-RIWITNES</t>
  </si>
  <si>
    <t>TEMPLATE_W2019</t>
  </si>
  <si>
    <t>vCLS-7c8fae08-eaff-43cb-bd4f-6f36261e2e47</t>
  </si>
  <si>
    <t>vCLS-7d125637-f3e2-4fd5-a4c5-c39d79cb4347</t>
  </si>
  <si>
    <t>vCLS-a66280b0-6d28-4d18-8ceb-621c786db133</t>
  </si>
  <si>
    <t>VIGITEMP_NEW</t>
  </si>
  <si>
    <t>VirtualLab_Biomag</t>
  </si>
  <si>
    <t>VMBIO06</t>
  </si>
  <si>
    <t>VMDC01_off</t>
  </si>
  <si>
    <t>VMDC02_off</t>
  </si>
  <si>
    <t>VMSANTOSHA</t>
  </si>
  <si>
    <t>BCL-DEV-JFM</t>
  </si>
  <si>
    <t>SRV-ARMURE</t>
  </si>
  <si>
    <t>SRV-EIPU</t>
  </si>
  <si>
    <t>SRV-MSSQL01</t>
  </si>
  <si>
    <t>SRV-SCANBAC</t>
  </si>
  <si>
    <t>SRV-SIRIUS</t>
  </si>
  <si>
    <t>SRV-VALAB</t>
  </si>
  <si>
    <t>TEMPLATE_2019</t>
  </si>
  <si>
    <t>vCLS-4dd61749-c5bd-4eee-a617-640725b3cc67</t>
  </si>
  <si>
    <t>vCLS-c5d95bf9-1593-482e-b564-3e96559e6b93</t>
  </si>
  <si>
    <t>vCLS-df9c77cf-102e-4380-8a4a-915edfd93963</t>
  </si>
  <si>
    <t>Virtual_Lab_BC-Lab</t>
  </si>
  <si>
    <t>ZZZ-SRV-INFRA</t>
  </si>
  <si>
    <t>Airwave</t>
  </si>
  <si>
    <t>CBM-DEDALUS-NAVBOX</t>
  </si>
  <si>
    <t>CBM-FS01_replica</t>
  </si>
  <si>
    <t>SRVBIOMANAGER</t>
  </si>
  <si>
    <t>SRV-CV-FSE</t>
  </si>
  <si>
    <t>SRVDEBIAN_replica</t>
  </si>
  <si>
    <t>SRVGW</t>
  </si>
  <si>
    <t>SRVHBDRIVE</t>
  </si>
  <si>
    <t>SRVMCA-APP_replica</t>
  </si>
  <si>
    <t>SRVMCA-BDD_replica</t>
  </si>
  <si>
    <t>SRVMPL2</t>
  </si>
  <si>
    <t>SRVSCANBAC-URT</t>
  </si>
  <si>
    <t>SRV-TR-EIPU</t>
  </si>
  <si>
    <t>SRV-TR-GEMWEB_replica</t>
  </si>
  <si>
    <t>SRVVALAB</t>
  </si>
  <si>
    <t>vCLS-2df42010-1531-42ad-a8fa-0d1d3b0223d8</t>
  </si>
  <si>
    <t>vCLS-455ef4c7-b9e9-4206-a576-d32c02f27b7b</t>
  </si>
  <si>
    <t>vCLS-b169b4a9-db33-401d-87f5-d35b8daf6a59</t>
  </si>
  <si>
    <t>Virtual_Lab_CBM25</t>
  </si>
  <si>
    <t>BIO86FILES</t>
  </si>
  <si>
    <t>DL_ARMURE-L15</t>
  </si>
  <si>
    <t>DL_Serv Archivage</t>
  </si>
  <si>
    <t>SERVEUR-APPLI</t>
  </si>
  <si>
    <t>SERVEUR-APPLI_replica</t>
  </si>
  <si>
    <t>SERVEUR-MEDIFIRST_replica</t>
  </si>
  <si>
    <t>SIR</t>
  </si>
  <si>
    <t>SRVIMP</t>
  </si>
  <si>
    <t>SV-28-CLARIMCA7</t>
  </si>
  <si>
    <t>SV-37-AD1_replica</t>
  </si>
  <si>
    <t>SV-37-ADMIN1_replica</t>
  </si>
  <si>
    <t>SV-37-BACEXPRESS-DB_replica</t>
  </si>
  <si>
    <t>SV-37-BACEXPRESS-PROD_replica</t>
  </si>
  <si>
    <t>SV-37-BastionGW_replica</t>
  </si>
  <si>
    <t>SV-37-CLARIMCA7_replica</t>
  </si>
  <si>
    <t>SV-37-EIPU_replica</t>
  </si>
  <si>
    <t>SV-37-FS1</t>
  </si>
  <si>
    <t>SV-37-FS1_replica</t>
  </si>
  <si>
    <t>SV-37-GW-CYBERELEMENTS_replica</t>
  </si>
  <si>
    <t>SV-37-HBDrive-E3A9646B_replica</t>
  </si>
  <si>
    <t>SV-37-K8S-BD-01</t>
  </si>
  <si>
    <t>SV-37-K8S-BD-02</t>
  </si>
  <si>
    <t>SV-37-K8S-BD-03</t>
  </si>
  <si>
    <t>SV-37-KALIBDD_replica</t>
  </si>
  <si>
    <t>SV-37-KALIFRONT_replica</t>
  </si>
  <si>
    <t>SV-37-KALISCAN_replica</t>
  </si>
  <si>
    <t>SV-37-MPLCNX01_replica</t>
  </si>
  <si>
    <t>SV-37-MPLCNX02</t>
  </si>
  <si>
    <t>SV-37-MPLPROD_replica</t>
  </si>
  <si>
    <t>SV-37-MPLSOS_replica</t>
  </si>
  <si>
    <t>SV-37-RDS01</t>
  </si>
  <si>
    <t>SV-37-RDS01_replica</t>
  </si>
  <si>
    <t>SV-37-RDSLIC_replica</t>
  </si>
  <si>
    <t>SV-37-RDSSTAGO_replica</t>
  </si>
  <si>
    <t>SV-37-RDSURT_replica</t>
  </si>
  <si>
    <t>SV-37-SIRWEB_replica</t>
  </si>
  <si>
    <t>SV-37-SQLSAGE_replica</t>
  </si>
  <si>
    <t>SV-37-SQLT21_replica</t>
  </si>
  <si>
    <t>SV-37-SYNAPSYS_replica</t>
  </si>
  <si>
    <t>SV-37-VALAB</t>
  </si>
  <si>
    <t>SV-37-VALAB_replica</t>
  </si>
  <si>
    <t>SV-37-VCENTER_replica</t>
  </si>
  <si>
    <t>SV-86-IMP1</t>
  </si>
  <si>
    <t>SV-86-K8S-BD-01</t>
  </si>
  <si>
    <t>SV-86-K8S-BD-02</t>
  </si>
  <si>
    <t>SV-86-K8S-BD-03</t>
  </si>
  <si>
    <t>SV-86-MEMNOS</t>
  </si>
  <si>
    <t>SV-86-VALAB</t>
  </si>
  <si>
    <t>SVR-GEMWebPlus_replica</t>
  </si>
  <si>
    <t>SVR-SQL01_replica</t>
  </si>
  <si>
    <t>TEMPLATE_W2019_FR</t>
  </si>
  <si>
    <t>VALBIO</t>
  </si>
  <si>
    <t>vCLS-034b87ab-87e6-404f-8fa0-aa6760866bc8</t>
  </si>
  <si>
    <t>vCLS-1224798f-15ff-454a-a1d0-b560f219839c</t>
  </si>
  <si>
    <t>vCLS-26b10bea-32ba-4329-a198-da36157fc15f</t>
  </si>
  <si>
    <t>vCLS-5daeacd4-54b7-4747-8e64-6ee0fc219f78</t>
  </si>
  <si>
    <t>vCLS-6e9d24e3-948a-4dce-b9c5-397e1025bb02</t>
  </si>
  <si>
    <t>vCLS-7924896d-d7bc-4967-9b2e-ea0b8eb3530a</t>
  </si>
  <si>
    <t>vCLS-90de2092-cd42-4cf1-a09b-5c8a2d3d5ff4</t>
  </si>
  <si>
    <t>vCLS-95ec1b21-8db3-43c6-b4d7-89a3c2090827</t>
  </si>
  <si>
    <t>vCLS-c05bfd61-2d8c-4654-ace9-2512e4965d39</t>
  </si>
  <si>
    <t>Virtual_Lab_LABCENTRE</t>
  </si>
  <si>
    <t>Virtual_Lab_LABCENTRE_replica</t>
  </si>
  <si>
    <t>WAPT</t>
  </si>
  <si>
    <t>HLX-BIOSITES-DED2_replica</t>
  </si>
  <si>
    <t>OLD_SRV-CLARISR</t>
  </si>
  <si>
    <t>OLD_SRV-ESGLBZMA</t>
  </si>
  <si>
    <t>OLD_SRV-EUROIMMUN</t>
  </si>
  <si>
    <t>OLD_SRV-LABGUARD</t>
  </si>
  <si>
    <t>OLD_SRV-MCAMASTER</t>
  </si>
  <si>
    <t>OLD_SRV-MTS</t>
  </si>
  <si>
    <t>OLD_SRV-MYLA</t>
  </si>
  <si>
    <t>OLD_SRV-QLIK</t>
  </si>
  <si>
    <t>OLD_SRV-VALAB</t>
  </si>
  <si>
    <t>OLD_SV-72-INFECTIO</t>
  </si>
  <si>
    <t>OLD_SV-72-SAGE</t>
  </si>
  <si>
    <t>OLD-SRV-IMMULINK</t>
  </si>
  <si>
    <t>ORA-BIOSITES-DED2_replica</t>
  </si>
  <si>
    <t>SRV-CLARILAB_replica</t>
  </si>
  <si>
    <t>SRV-HBDRIVE_replica</t>
  </si>
  <si>
    <t>SRV-MCA_replica</t>
  </si>
  <si>
    <t>SRV-MCA-BDD_replica</t>
  </si>
  <si>
    <t>SRV-MEDIFIRST_replica</t>
  </si>
  <si>
    <t>SRV-SHADOC_replica</t>
  </si>
  <si>
    <t>SRV-SUP-DEBIAN_replica</t>
  </si>
  <si>
    <t>SV-37-HBDRIVE-2269C5B4</t>
  </si>
  <si>
    <t>SV-72-ACM_replica</t>
  </si>
  <si>
    <t>SV-72-AD1_replica</t>
  </si>
  <si>
    <t>SV-72-ADMIN1_replica</t>
  </si>
  <si>
    <t>SV-72-AIRWAVE</t>
  </si>
  <si>
    <t>SV-72-AIRWAVE_replica</t>
  </si>
  <si>
    <t>SV-72-BASTIONGW_replica</t>
  </si>
  <si>
    <t>SV-72-CVISION_replica</t>
  </si>
  <si>
    <t>SV-72-DEDALUS-NAVBOX_replica</t>
  </si>
  <si>
    <t>SV-72-DHCP1_replica</t>
  </si>
  <si>
    <t>SV-72-DNS_replica</t>
  </si>
  <si>
    <t>SV-72-EIPU_replica</t>
  </si>
  <si>
    <t>SV-72-GW-CYBERELEMENTS_replica</t>
  </si>
  <si>
    <t>SV-72-HBDRIVE</t>
  </si>
  <si>
    <t>SV-72-IMP1</t>
  </si>
  <si>
    <t>SV-72-K8S-BD-01</t>
  </si>
  <si>
    <t>SV-72-K8S-BD-01_replica</t>
  </si>
  <si>
    <t>SV-72-K8S-BD-02</t>
  </si>
  <si>
    <t>SV-72-K8S-BD-03</t>
  </si>
  <si>
    <t>SV-72-KALIBDD_replica</t>
  </si>
  <si>
    <t>SV-72-KALIFRONT_replica</t>
  </si>
  <si>
    <t>SV-72-KALISCAN_replica</t>
  </si>
  <si>
    <t>SV-72-RIWITNESS_replica</t>
  </si>
  <si>
    <t>SV-72-STAGO_replica</t>
  </si>
  <si>
    <t>SV-72-URT_replica</t>
  </si>
  <si>
    <t>SV-72-VALAB_replica</t>
  </si>
  <si>
    <t>SV-72-VCENTER8_replica</t>
  </si>
  <si>
    <t>SV-72-VEEAM_replica</t>
  </si>
  <si>
    <t>SV-72-VXRAIL-MGMT_replica</t>
  </si>
  <si>
    <t>vCLS-0dee41f3-bc1c-4dd5-aa5e-d4a17cb37e32</t>
  </si>
  <si>
    <t>vCLS-103404e6-c84d-4e1a-bc8a-951bea1f6725</t>
  </si>
  <si>
    <t>vCLS-33be0197-4184-42ab-a1fc-b6b7b72dd3b7</t>
  </si>
  <si>
    <t>vCLS-88b830cb-f5c1-49a0-966d-22a7d95413e1</t>
  </si>
  <si>
    <t>vCLS-bfc1ada3-f767-4f78-b118-9d467e1ec641</t>
  </si>
  <si>
    <t>vCLS-f0a421e1-50fb-4083-a50c-b486dfd5a358</t>
  </si>
  <si>
    <t>Virtual_Lab_MaineAnjou</t>
  </si>
  <si>
    <t>BGO-VAROCOLLECT_replica</t>
  </si>
  <si>
    <t>HOST-35-REBOND-SAGE</t>
  </si>
  <si>
    <t>SERVEUR-EIPU</t>
  </si>
  <si>
    <t>SERVEUR-EIPU_replica</t>
  </si>
  <si>
    <t>SERVEUR-GTIE_replica</t>
  </si>
  <si>
    <t>SERVEUR-HBDRIVE_replica</t>
  </si>
  <si>
    <t>SERVEUR-ONELINK-PROD_replica</t>
  </si>
  <si>
    <t>SERVEUR-SRS_replica</t>
  </si>
  <si>
    <t>SERVEUR-STAGO_replica</t>
  </si>
  <si>
    <t>SERVEUR-URT2_replica</t>
  </si>
  <si>
    <t>SV-35-AD1_replica</t>
  </si>
  <si>
    <t>SV-35-ADMIN1_replica</t>
  </si>
  <si>
    <t>SV-35-ADMIN1_restored_replica</t>
  </si>
  <si>
    <t>SV-35-BACEXPRESS_replica</t>
  </si>
  <si>
    <t>SV-35-BastionGW_replica</t>
  </si>
  <si>
    <t>SV-35-CA1_replica</t>
  </si>
  <si>
    <t>SV-35-CELVISION_replica</t>
  </si>
  <si>
    <t>SV-35-DHCP1_replica</t>
  </si>
  <si>
    <t>SV-35-EIPU_replica</t>
  </si>
  <si>
    <t>SV-35-FORMATION_replica</t>
  </si>
  <si>
    <t>SV-35-FS1</t>
  </si>
  <si>
    <t>SV-35-FS1_replica</t>
  </si>
  <si>
    <t>SV-35-GW-CYBERELEMENTS_replica</t>
  </si>
  <si>
    <t>SV-35-IMP1_replica</t>
  </si>
  <si>
    <t>SV-35-K8S-BD-01</t>
  </si>
  <si>
    <t>SV-35-K8S-BD-02</t>
  </si>
  <si>
    <t>SV-35-K8S-BD-03</t>
  </si>
  <si>
    <t>SV-35-KalilabOLD_replica</t>
  </si>
  <si>
    <t>SV-35-KaliRep</t>
  </si>
  <si>
    <t>SV-35-KALIREQ_replica</t>
  </si>
  <si>
    <t>SV-35-KALISCAN_replica</t>
  </si>
  <si>
    <t>SV-35-KPAX1-MEMNOS_replica</t>
  </si>
  <si>
    <t>SV-35-RDS_replica</t>
  </si>
  <si>
    <t>SV-35-RDS_Restored_replica</t>
  </si>
  <si>
    <t>SV-35-SAGE_replica</t>
  </si>
  <si>
    <t>SV-35-SMTP_replica</t>
  </si>
  <si>
    <t>SV-35-VALAB_replica</t>
  </si>
  <si>
    <t>SV-35-VCENTER8_replica</t>
  </si>
  <si>
    <t>SV-35-VITEK_replica</t>
  </si>
  <si>
    <t>SV-44-ACM_replica</t>
  </si>
  <si>
    <t>SV-44-Automates</t>
  </si>
  <si>
    <t>SV-RB-KALISIL_replica</t>
  </si>
  <si>
    <t>vCLS-8e5c1dfd-ddaa-4d01-8054-48279e7ba28f</t>
  </si>
  <si>
    <t>vCLS-9206ee94-cfb3-4202-824c-04fa30f0c560</t>
  </si>
  <si>
    <t>vCLS-d00f583c-942a-4fdf-a89d-381d1fdc9f9a</t>
  </si>
  <si>
    <t>vCLS-f74f88ac-5f6a-4f55-a290-43b9c3b60d2e</t>
  </si>
  <si>
    <t>VirtualLab_Bretagne</t>
  </si>
  <si>
    <t>ArubaOS_VGW_TestCampus</t>
  </si>
  <si>
    <t>PC-85-MPL1_replica</t>
  </si>
  <si>
    <t>PC-85-MPL2_replica</t>
  </si>
  <si>
    <t>PC-85-MPL3_replica</t>
  </si>
  <si>
    <t>PC-85-MPL4_replica</t>
  </si>
  <si>
    <t>SERVEUR-ALVAREZ</t>
  </si>
  <si>
    <t>SERVEUR-BIOLONNE</t>
  </si>
  <si>
    <t>SERVEUR-ESTAT_replica</t>
  </si>
  <si>
    <t>SERVEUR-THERMO</t>
  </si>
  <si>
    <t>SERVEUR-THERMO_replica</t>
  </si>
  <si>
    <t>SV-85-ACM</t>
  </si>
  <si>
    <t>SV-85-AD1_replica</t>
  </si>
  <si>
    <t>SV-85-ADMIN1_replica</t>
  </si>
  <si>
    <t>SV-85-AIRWAVE</t>
  </si>
  <si>
    <t>SV-85-AIRWAVE_replica</t>
  </si>
  <si>
    <t>SV-85-Bacexpress</t>
  </si>
  <si>
    <t>SV-85-Bacexpress_replica</t>
  </si>
  <si>
    <t>SV-85-BastionGW_replica</t>
  </si>
  <si>
    <t>SV-85-CSVTOSIL</t>
  </si>
  <si>
    <t>SV-85-CSVTOSIL_replica</t>
  </si>
  <si>
    <t>SV-85-DEDALUS-NAVBOX_replica</t>
  </si>
  <si>
    <t>SV-85-DHCP1_replica</t>
  </si>
  <si>
    <t>SV-85-EIPU_replica</t>
  </si>
  <si>
    <t>SV-85-FS1</t>
  </si>
  <si>
    <t>SV-85-FS1_replica</t>
  </si>
  <si>
    <t>SV-85-GW-CYBERELEMENTS_replica</t>
  </si>
  <si>
    <t>SV-85-GWP_replica</t>
  </si>
  <si>
    <t>SV-85-HBDRIVE_replica</t>
  </si>
  <si>
    <t>SV-85-HOROQUARTZ_replica</t>
  </si>
  <si>
    <t>SV-85-IMP1</t>
  </si>
  <si>
    <t>SV-85-IMP1_replica</t>
  </si>
  <si>
    <t>SV-85-K8S-BD-01</t>
  </si>
  <si>
    <t>SV-85-K8S-BD-02</t>
  </si>
  <si>
    <t>SV-85-K8S-BD-03</t>
  </si>
  <si>
    <t>SV-85-KALIBDD_replica</t>
  </si>
  <si>
    <t>SV-85-KALIREQ_replica</t>
  </si>
  <si>
    <t>SV-85-KALISCAN_replica</t>
  </si>
  <si>
    <t>SV-85-MDT01_replica</t>
  </si>
  <si>
    <t>SV-85-MPL_replica</t>
  </si>
  <si>
    <t>SV-85-MPLSOS_replica</t>
  </si>
  <si>
    <t>SV-85-SAGE_replica</t>
  </si>
  <si>
    <t>SV-85-STAGO_replica</t>
  </si>
  <si>
    <t>SV-85-SUREBACKUP</t>
  </si>
  <si>
    <t>SV-85-SYSLOG</t>
  </si>
  <si>
    <t>SV-85-SYSLOG_replica</t>
  </si>
  <si>
    <t>SV-85-TDO_replica</t>
  </si>
  <si>
    <t>SV-85-URT_replica</t>
  </si>
  <si>
    <t>SV-85-VALAB_replica</t>
  </si>
  <si>
    <t>SV-85-VCENTER8_replica</t>
  </si>
  <si>
    <t>TEMPLATE_PC-85-MPL</t>
  </si>
  <si>
    <t>TEMPLATE_W2K19</t>
  </si>
  <si>
    <t>vCLS-33e910c4-ee1e-417d-87e0-9ddf6769dbfe</t>
  </si>
  <si>
    <t>vCLS-86dd89db-bd91-49b2-8be5-56afc50edef5</t>
  </si>
  <si>
    <t>vCLS-a4870ca9-cdd1-4c0a-9acf-4e5d181f3523</t>
  </si>
  <si>
    <t>vCLS-fe7ab879-0dc3-49c8-943e-c7c7dc4b7312</t>
  </si>
  <si>
    <t>ASL-ADMIN01</t>
  </si>
  <si>
    <t>ASL-BastionGW</t>
  </si>
  <si>
    <t>ASL-CA01</t>
  </si>
  <si>
    <t>ASL-GLPI</t>
  </si>
  <si>
    <t>ASL-KALIREP</t>
  </si>
  <si>
    <t>ASL-KIOSKFRS01</t>
  </si>
  <si>
    <t>ASL-MDREBOND</t>
  </si>
  <si>
    <t>ASL-MDT</t>
  </si>
  <si>
    <t>ASL-MESH</t>
  </si>
  <si>
    <t>ASL-MPLCNX03-MPLUSTAGO</t>
  </si>
  <si>
    <t>ASL-PRINT</t>
  </si>
  <si>
    <t>ASL-RADAR</t>
  </si>
  <si>
    <t>ASL-TEMPLATE-W2019</t>
  </si>
  <si>
    <t>ASL-VALAB</t>
  </si>
  <si>
    <t>ASL-VAROCOLLECT</t>
  </si>
  <si>
    <t>ASL-WSUS01</t>
  </si>
  <si>
    <t>MFL-SRV-BIOWIN</t>
  </si>
  <si>
    <t>PC de TEST EN WKGRP</t>
  </si>
  <si>
    <t>PC-MPL2VMSIL</t>
  </si>
  <si>
    <t>Serveur Cellavision (SRV-Cellavision)</t>
  </si>
  <si>
    <t>SRV-KALILAB-DATA</t>
  </si>
  <si>
    <t>SRV-LABGUARD</t>
  </si>
  <si>
    <t>SRV-MANTIS</t>
  </si>
  <si>
    <t>SRV-SysmexIPU</t>
  </si>
  <si>
    <t>SV-87-EIPU</t>
  </si>
  <si>
    <t>SV-87-K8S-BD-01</t>
  </si>
  <si>
    <t>SV-87-K8S-BD-02</t>
  </si>
  <si>
    <t>SV-87-K8S-BD-03</t>
  </si>
  <si>
    <t>SV-87-UPGW11</t>
  </si>
  <si>
    <t>vCLS-0607c230-d4a0-49ba-8124-b0f76034f511</t>
  </si>
  <si>
    <t>vCLS-5a5c6349-f019-4581-ab8d-d32e5ca7865c</t>
  </si>
  <si>
    <t>vCLS-6c55028b-8f0e-4b84-a5eb-07d90dce1868</t>
  </si>
  <si>
    <t>Virtual_Lab_ASTRALAB2</t>
  </si>
  <si>
    <t>Unknown</t>
  </si>
  <si>
    <t>Uptime</t>
  </si>
  <si>
    <t># vCPU</t>
  </si>
  <si>
    <t>RAM</t>
  </si>
  <si>
    <t>Disk Size</t>
  </si>
  <si>
    <t>Pricing</t>
  </si>
  <si>
    <t>Compute Pricing</t>
  </si>
  <si>
    <t>Calculator</t>
  </si>
  <si>
    <t>ok</t>
  </si>
  <si>
    <t>1275,53</t>
  </si>
  <si>
    <t>194,23</t>
  </si>
  <si>
    <t>Custom</t>
  </si>
  <si>
    <t>CUD</t>
  </si>
  <si>
    <t>1432,16</t>
  </si>
  <si>
    <t>Predefined</t>
  </si>
  <si>
    <t>59,58</t>
  </si>
  <si>
    <t>On demand</t>
  </si>
  <si>
    <t>191,15</t>
  </si>
  <si>
    <t>553,01</t>
  </si>
  <si>
    <t>ok cpu</t>
  </si>
  <si>
    <t>216,68</t>
  </si>
  <si>
    <t>692,28</t>
  </si>
  <si>
    <t>N2D + ext</t>
  </si>
  <si>
    <t>N4 + ext</t>
  </si>
  <si>
    <t>AlmaLinux (64-bit)</t>
  </si>
  <si>
    <t>Linux</t>
  </si>
  <si>
    <t>CentOS 4/5 (64-bit)</t>
  </si>
  <si>
    <t>4/5</t>
  </si>
  <si>
    <t>CentOS 4/5/6 (32-bit)</t>
  </si>
  <si>
    <t>4/5/6</t>
  </si>
  <si>
    <t>CentOS 6 (64-bit)</t>
  </si>
  <si>
    <t>CentOS 7 (64-bit)</t>
  </si>
  <si>
    <t>4/5/6/7</t>
  </si>
  <si>
    <t>Debian GNU/Linux 10 (64-bit)</t>
  </si>
  <si>
    <t>10</t>
  </si>
  <si>
    <t>Debian GNU/Linux 11 (64-bit)</t>
  </si>
  <si>
    <t>11</t>
  </si>
  <si>
    <t>Debian GNU/Linux 12 (64-bit)</t>
  </si>
  <si>
    <t>12</t>
  </si>
  <si>
    <t>Debian GNU/Linux 6 (32-bit)</t>
  </si>
  <si>
    <t>6</t>
  </si>
  <si>
    <t>Debian GNU/Linux 6 (64-bit)</t>
  </si>
  <si>
    <t>Debian GNU/Linux 7 (64-bit)</t>
  </si>
  <si>
    <t>7</t>
  </si>
  <si>
    <t>Debian GNU/Linux 8 (64-bit)</t>
  </si>
  <si>
    <t>8</t>
  </si>
  <si>
    <t>Debian GNU/Linux 9 (64-bit)</t>
  </si>
  <si>
    <t>9</t>
  </si>
  <si>
    <t>FortiAnalyzer-VM64 v7.0.2-build0180 211019 (GA)</t>
  </si>
  <si>
    <t>Appliance</t>
  </si>
  <si>
    <t>FortiAnalyzer-VM64 v7.4.5-build2553 241016 (GA.M)</t>
  </si>
  <si>
    <t>FortiManager-VM64 v7.0.2-build0180 211019 (GA)</t>
  </si>
  <si>
    <t>FortiManager-VM64 v7.4.7-build2685 250527 (GA.M)</t>
  </si>
  <si>
    <t>FreeBSD 14 or later versions (64-bit)</t>
  </si>
  <si>
    <t>FreeBSD</t>
  </si>
  <si>
    <t>14</t>
  </si>
  <si>
    <t>Linux 6.12.48+deb13-amd64 Debian GNU/Linux 13 (trixie) Debian GNU/Linux 13 13 (trixie)</t>
  </si>
  <si>
    <t>Debian</t>
  </si>
  <si>
    <t>13</t>
  </si>
  <si>
    <t>Microsoft Windows 10 (64-bit)</t>
  </si>
  <si>
    <t>Windows</t>
  </si>
  <si>
    <t>Workstation</t>
  </si>
  <si>
    <t>Microsoft Windows 7 (32-bit)</t>
  </si>
  <si>
    <t>Microsoft Windows 7 (64-bit)</t>
  </si>
  <si>
    <t>Microsoft Windows Server 2008 R2 (64-bit)</t>
  </si>
  <si>
    <t>Server</t>
  </si>
  <si>
    <t>2008 R2</t>
  </si>
  <si>
    <t>Microsoft Windows Server 2012 (64-bit)</t>
  </si>
  <si>
    <t>2012</t>
  </si>
  <si>
    <t>Microsoft Windows Server 2016 (64-bit)</t>
  </si>
  <si>
    <t>2016</t>
  </si>
  <si>
    <t>Microsoft Windows Server 2016 or later (64-bit)</t>
  </si>
  <si>
    <t>Microsoft Windows Server 2019 (64-bit)</t>
  </si>
  <si>
    <t>2019</t>
  </si>
  <si>
    <t>Microsoft Windows Server 2022 (64-bit)</t>
  </si>
  <si>
    <t>2022</t>
  </si>
  <si>
    <t>Microsoft Windows Server 2025 (64-bit)</t>
  </si>
  <si>
    <t>2025</t>
  </si>
  <si>
    <t>Other (32-bit)</t>
  </si>
  <si>
    <t>Other</t>
  </si>
  <si>
    <t>Other 2.6.x Linux (64-bit)</t>
  </si>
  <si>
    <t>Other 3.x Linux (64-bit)</t>
  </si>
  <si>
    <t>Other 3.x or later Linux (64-bit)</t>
  </si>
  <si>
    <t>Other 4.x Linux (64-bit)</t>
  </si>
  <si>
    <t>Other 4.x or later Linux (64-bit)</t>
  </si>
  <si>
    <t>Other 5.x Linux (64-bit)</t>
  </si>
  <si>
    <t>Other 5.x or later Linux (64-bit)</t>
  </si>
  <si>
    <t>Other 6.x or later Linux (64-bit)</t>
  </si>
  <si>
    <t>Other Linux (64-bit)</t>
  </si>
  <si>
    <t>Red Hat Enterprise Linux 5 (32-bit)</t>
  </si>
  <si>
    <t>Red Hat</t>
  </si>
  <si>
    <t>5</t>
  </si>
  <si>
    <t>Red Hat Enterprise Linux 5 (64-bit)</t>
  </si>
  <si>
    <t>Red Hat Enterprise Linux 6 (64-bit)</t>
  </si>
  <si>
    <t>Red Hat Enterprise Linux 7 (64-bit)</t>
  </si>
  <si>
    <t>Red Hat Enterprise Linux 9 (64-bit)</t>
  </si>
  <si>
    <t>Red Hat Fedora (32-bit)</t>
  </si>
  <si>
    <t>Rocky Linux (64-bit)</t>
  </si>
  <si>
    <t>Rocky</t>
  </si>
  <si>
    <t>SUSE Linux Enterprise 15 (64-bit)</t>
  </si>
  <si>
    <t>SUSE</t>
  </si>
  <si>
    <t>15</t>
  </si>
  <si>
    <t>Ubuntu Linux (64-bit)</t>
  </si>
  <si>
    <t>Ubuntu</t>
  </si>
  <si>
    <t>VMware ESXi 7.x</t>
  </si>
  <si>
    <t>VMWare</t>
  </si>
  <si>
    <t>VMware ESXi 8.0 or later</t>
  </si>
  <si>
    <t>VMware Photon OS (64-bit)</t>
  </si>
  <si>
    <t>OS according to the VMware Tools</t>
  </si>
  <si>
    <t>CentOS 4/5/6 (64-bit)</t>
  </si>
  <si>
    <t>Lift &amp; Shift Prod</t>
  </si>
  <si>
    <t>DHCP</t>
  </si>
  <si>
    <t>VSAN VirtualSAN Vxrail Veeam Backup vCLS</t>
  </si>
  <si>
    <t>NSXT</t>
  </si>
  <si>
    <t>OPNSENSE</t>
  </si>
  <si>
    <t>WSUS</t>
  </si>
  <si>
    <t>SMTP</t>
  </si>
  <si>
    <t>Bastion Rebond</t>
  </si>
  <si>
    <t>Forti</t>
  </si>
  <si>
    <t>AD0</t>
  </si>
  <si>
    <t>VDI</t>
  </si>
  <si>
    <t>VM INfra</t>
  </si>
  <si>
    <t>RAM (MiB)</t>
  </si>
  <si>
    <t>SUM of Consumed MiB</t>
  </si>
  <si>
    <t>Consumed MiB</t>
  </si>
  <si>
    <t>Parameter</t>
  </si>
  <si>
    <t>Value</t>
  </si>
  <si>
    <t>Traget region</t>
  </si>
  <si>
    <t>Uptime for non production environment</t>
  </si>
  <si>
    <t>Hour</t>
  </si>
  <si>
    <t>Machine type for production environment</t>
  </si>
  <si>
    <t>Machine type for non production environment</t>
  </si>
  <si>
    <t>Machine type for Tier 1 Kalisil environment</t>
  </si>
  <si>
    <t>Disk type for production environment not critical</t>
  </si>
  <si>
    <t>Disk type for production environnement critical</t>
  </si>
  <si>
    <t>Disk type for non production environment</t>
  </si>
  <si>
    <t>Disk type for Tier 1 Kalisil environment</t>
  </si>
  <si>
    <t>Disk IOPS for Critical Kalisil environment</t>
  </si>
  <si>
    <t>IOPS</t>
  </si>
  <si>
    <t>Disk Throughput for Critical Kalisil environment</t>
  </si>
  <si>
    <t>Mips</t>
  </si>
  <si>
    <t>SMTP Server - vCPU</t>
  </si>
  <si>
    <t>SMTP Server - RAM</t>
  </si>
  <si>
    <t>SMTP Server - Disk</t>
  </si>
  <si>
    <t>AD Server - vCPU</t>
  </si>
  <si>
    <t>AD Server - RAM</t>
  </si>
  <si>
    <t>AD Server - Disk</t>
  </si>
  <si>
    <t>VDI Server - vCPU</t>
  </si>
  <si>
    <t>VDI Server - RAM</t>
  </si>
  <si>
    <t>VDI Server - Disk</t>
  </si>
  <si>
    <t>Additional Disk Capacity</t>
  </si>
  <si>
    <t>GCNV Service level</t>
  </si>
  <si>
    <t>Backup GCNV - Nb of Daily</t>
  </si>
  <si>
    <t>Backup GCNV - % of change / day</t>
  </si>
  <si>
    <t>Backup GCNV - Nb of Weekly</t>
  </si>
  <si>
    <t>Backup GCNV - % of change / week</t>
  </si>
  <si>
    <t>Backup GCNV - Nb of Monthly</t>
  </si>
  <si>
    <t>Backup GCNV - % of change / month</t>
  </si>
  <si>
    <t># of GKE Clusters</t>
  </si>
  <si>
    <t>VM Manager Free Tier</t>
  </si>
  <si>
    <t>Hour/Month</t>
  </si>
  <si>
    <t>Networking &amp; Operation</t>
  </si>
  <si>
    <t>GCBDR - Daily Change Rate</t>
  </si>
  <si>
    <t>GCBDR - Retain Daily Backups For Prod (in Days)</t>
  </si>
  <si>
    <t>GCBDR - Retain Weekly Backups For Prod (in Weeks)</t>
  </si>
  <si>
    <t>GCBDR - Retain Monthly Backups For Prod (in Months)</t>
  </si>
  <si>
    <t>GCBDR - Retain Yearly Backups For Prod (in Years)</t>
  </si>
  <si>
    <t>GCBDR - Retain Daily Backups For No Prod (in Days)</t>
  </si>
  <si>
    <t>GCBDR - Retain Weekly Backups For No Prod (in Weeks)</t>
  </si>
  <si>
    <t>GCBDR - Retain Monthly Backups For No Prod (in Months)</t>
  </si>
  <si>
    <t>GCBDR - Retain Yearly Backups For No Prod (in Years)</t>
  </si>
  <si>
    <t>Nb vCPU for Unknown</t>
  </si>
  <si>
    <t>RAM for Unknown</t>
  </si>
  <si>
    <t>GiB</t>
  </si>
  <si>
    <t>Disk for Unknown</t>
  </si>
  <si>
    <t>% of archived data</t>
  </si>
  <si>
    <t>N2</t>
  </si>
  <si>
    <t>2-8</t>
  </si>
  <si>
    <t>4-16</t>
  </si>
  <si>
    <t>8-32</t>
  </si>
  <si>
    <t>16-64</t>
  </si>
  <si>
    <t>32-128</t>
  </si>
  <si>
    <t>48-192</t>
  </si>
  <si>
    <t>64-256</t>
  </si>
  <si>
    <t>80-320</t>
  </si>
  <si>
    <t>96-384</t>
  </si>
  <si>
    <t>2-4</t>
  </si>
  <si>
    <t>128-512</t>
  </si>
  <si>
    <t>4-8</t>
  </si>
  <si>
    <t>2-16</t>
  </si>
  <si>
    <t>224-896</t>
  </si>
  <si>
    <t>8-16</t>
  </si>
  <si>
    <t>4-32</t>
  </si>
  <si>
    <t>16-32</t>
  </si>
  <si>
    <t>8-64</t>
  </si>
  <si>
    <t>32-64</t>
  </si>
  <si>
    <t>16-128</t>
  </si>
  <si>
    <t>48-96</t>
  </si>
  <si>
    <t>32-256</t>
  </si>
  <si>
    <t>64-128</t>
  </si>
  <si>
    <t>48-384</t>
  </si>
  <si>
    <t>80-160</t>
  </si>
  <si>
    <t>64-512</t>
  </si>
  <si>
    <t>80-640</t>
  </si>
  <si>
    <t>96-768</t>
  </si>
  <si>
    <t>128-864</t>
  </si>
  <si>
    <t>16-16</t>
  </si>
  <si>
    <t>32-32</t>
  </si>
  <si>
    <t>48-48</t>
  </si>
  <si>
    <t>64-64</t>
  </si>
  <si>
    <t>80-80</t>
  </si>
  <si>
    <t>96-96</t>
  </si>
  <si>
    <t>128-128</t>
  </si>
  <si>
    <t>224-224</t>
  </si>
  <si>
    <t>Storage</t>
  </si>
  <si>
    <t>Initial</t>
  </si>
  <si>
    <t>Incremental Daily</t>
  </si>
  <si>
    <t>Incremental Weekly</t>
  </si>
  <si>
    <t>Incremental Monthly</t>
  </si>
  <si>
    <t>SKU</t>
  </si>
  <si>
    <t>Volume (GB)</t>
  </si>
  <si>
    <t>Monthly Public Pricing</t>
  </si>
  <si>
    <t>Yearly Public Pricing</t>
  </si>
  <si>
    <r>
      <t xml:space="preserve">
</t>
    </r>
    <r>
      <rPr>
        <rFont val="Arial"/>
        <b/>
        <color theme="1"/>
        <sz val="7.0"/>
      </rPr>
      <t xml:space="preserve">Backup GCNV
</t>
    </r>
    <r>
      <rPr>
        <rFont val="Arial"/>
        <color theme="1"/>
        <sz val="7.0"/>
      </rPr>
      <t>Scénario "Overwrite" (Réécriture) : Si les 5% de changements quotidiens concernent toujours les mêmes fichiers qui tournent en boucle, la taille de votre backup mensuel ne sera pas de 35 To, mais restera proche de 1,2 To (seul le dernier état des blocs est conservé par rapport au backup précédent).
Estimation Réaliste (Overwrite élevé) : Total ~ 60 To - 80 To</t>
    </r>
  </si>
  <si>
    <t>GCNV Storage</t>
  </si>
  <si>
    <t>GCNV Backup Usage</t>
  </si>
  <si>
    <t>GCNV Backup Storage</t>
  </si>
  <si>
    <t>Volume</t>
  </si>
  <si>
    <t>GKE Worker Node Compute</t>
  </si>
  <si>
    <t>GKE Worker Node Storage</t>
  </si>
  <si>
    <t>Disk</t>
  </si>
  <si>
    <t>vCPU SKU</t>
  </si>
  <si>
    <t>RAM SKU</t>
  </si>
  <si>
    <t>Up Time</t>
  </si>
  <si>
    <t>Disk SKU</t>
  </si>
  <si>
    <t>Total VM Pricing</t>
  </si>
  <si>
    <t>OS Monthly Pricing</t>
  </si>
  <si>
    <t>Disk Monthly Pricing</t>
  </si>
  <si>
    <t>Total VM Yearly Pricing</t>
  </si>
  <si>
    <t>SUM of Compute Monthly Pricing</t>
  </si>
  <si>
    <t>SUM of OS Pricing</t>
  </si>
  <si>
    <t>SUM of Disk Pricing</t>
  </si>
  <si>
    <t>SUM of Total VM Monthly Pricing</t>
  </si>
  <si>
    <t>COUNTA of VM Machine Type</t>
  </si>
  <si>
    <t>Grand Total</t>
  </si>
  <si>
    <t>Consolidation Details</t>
  </si>
  <si>
    <t>Total Yearly Pricing</t>
  </si>
  <si>
    <t>Active Directory Server</t>
  </si>
  <si>
    <t>Windows Srever for VDI</t>
  </si>
  <si>
    <t>Backup Vault Monthly Pricing</t>
  </si>
  <si>
    <t>Backup Vault Yearly Pricing</t>
  </si>
  <si>
    <t>Production Standard VM</t>
  </si>
  <si>
    <t>Production Critical VM</t>
  </si>
  <si>
    <t>Non Production VM</t>
  </si>
  <si>
    <t>Yearly Archive</t>
  </si>
  <si>
    <t>Powerstate</t>
  </si>
  <si>
    <t>DNS Name</t>
  </si>
  <si>
    <t>Connection state</t>
  </si>
  <si>
    <t>poweredOn</t>
  </si>
  <si>
    <t>2A2B-AD01.biogrouppaca.local</t>
  </si>
  <si>
    <t>connected</t>
  </si>
  <si>
    <t>oui</t>
  </si>
  <si>
    <t>2A2B-AD02.biogrouppaca.local</t>
  </si>
  <si>
    <t>2A2B-ADMIN01.biogrouppaca.local</t>
  </si>
  <si>
    <t>non</t>
  </si>
  <si>
    <t>bacexpressbdd-biogroupcorse-prod-1</t>
  </si>
  <si>
    <t>bacexpress-biogroupcorse-prod-1</t>
  </si>
  <si>
    <t>2A2B-COAGONE.biogrouppaca.local</t>
  </si>
  <si>
    <t>2A2B-DHCP01.biogrouppaca.local</t>
  </si>
  <si>
    <t>2A2B-EIPU.biogrouppaca.local</t>
  </si>
  <si>
    <t>2A2B-FS01.biogrouppaca.local</t>
  </si>
  <si>
    <t>2A2B-KaliBDD</t>
  </si>
  <si>
    <t>2A2B-KaliFront</t>
  </si>
  <si>
    <t>2A2B-KaliSCAN</t>
  </si>
  <si>
    <t>2A2B-MODULEDE.biogrouppaca.local</t>
  </si>
  <si>
    <t>2A2B-MPL01.biogrouppaca.local</t>
  </si>
  <si>
    <t>2A2B-MPL02.biogrouppaca.local</t>
  </si>
  <si>
    <t>2A2B-MPL03.biogrouppaca.local</t>
  </si>
  <si>
    <t>2A2B-MPL04.biogrouppaca.local</t>
  </si>
  <si>
    <t>2A2B-MPL05.biogrouppaca.local</t>
  </si>
  <si>
    <t>2A2B-MPLCNX06.biogrouppaca.local</t>
  </si>
  <si>
    <t>2A2B-MPLSRV.biogrouppaca.local</t>
  </si>
  <si>
    <t>2A2B-SYNAPSE.biogrouppaca.local</t>
  </si>
  <si>
    <t>2A2B-VITEKMS.biogrouppaca.local</t>
  </si>
  <si>
    <t>2A2B-WSUS01.biogrouppaca.local</t>
  </si>
  <si>
    <t>SRVVEEAM2020</t>
  </si>
  <si>
    <t>mca-biogrouplcd-prod-1</t>
  </si>
  <si>
    <t>mcabdd-biogrouplcd-prod-1</t>
  </si>
  <si>
    <t>SV-37-FS1.biogroup-ouest.local</t>
  </si>
  <si>
    <t>LCD-093-75-AD01</t>
  </si>
  <si>
    <t>LCD-093-75-AD02</t>
  </si>
  <si>
    <t>LCD-093-75-AD03</t>
  </si>
  <si>
    <t>LCD-093-75-AD04</t>
  </si>
  <si>
    <t>LCD-093-75-AD05</t>
  </si>
  <si>
    <t>LCD-093-75-AD14</t>
  </si>
  <si>
    <t>LCD-093-75-AD15</t>
  </si>
  <si>
    <t>LCD-093-75-AD16</t>
  </si>
  <si>
    <t>LCD-093-75-AD17</t>
  </si>
  <si>
    <t>LCD-093-75-AD18</t>
  </si>
  <si>
    <t>LCD-093-75-AD22</t>
  </si>
  <si>
    <t>LCD-093-75-AD25</t>
  </si>
  <si>
    <t>LCD-093-75-AD26</t>
  </si>
  <si>
    <t>LCD-093-75-AD27</t>
  </si>
  <si>
    <t>LCD-093-75-AD28</t>
  </si>
  <si>
    <t>LCD-093-75-AD29</t>
  </si>
  <si>
    <t>LCD-093-75-AD30</t>
  </si>
  <si>
    <t>LCD-093-75-AD31</t>
  </si>
  <si>
    <t>LCD-093-75-AD32</t>
  </si>
  <si>
    <t>LCD-093-75-AD33</t>
  </si>
  <si>
    <t>LCD-093-75-AD34</t>
  </si>
  <si>
    <t>LCD-093-75-AD35</t>
  </si>
  <si>
    <t>LCD-093-75-AD36</t>
  </si>
  <si>
    <t>LCD-093-75-AD37</t>
  </si>
  <si>
    <t>LCD-093-75-AD38</t>
  </si>
  <si>
    <t>LCD-093-75-AD39</t>
  </si>
  <si>
    <t>AD01.cbm25.lan</t>
  </si>
  <si>
    <t>BPO-092-75-AF01</t>
  </si>
  <si>
    <t>BPO-092-75-AF02</t>
  </si>
  <si>
    <t>BPO-092-75-AF03</t>
  </si>
  <si>
    <t>BPO-092-75-AF04</t>
  </si>
  <si>
    <t>BPO-092-75-AF05</t>
  </si>
  <si>
    <t>BPO-092-75-AF06</t>
  </si>
  <si>
    <t>BPO-092-75-AF09</t>
  </si>
  <si>
    <t>BPO-092-75-AF10</t>
  </si>
  <si>
    <t>BPO-092-75-AF12</t>
  </si>
  <si>
    <t>BPO-092-75-AF13</t>
  </si>
  <si>
    <t>BPO-092-75-AF14</t>
  </si>
  <si>
    <t>BPO-092-75-AF15</t>
  </si>
  <si>
    <t>BPO-092-75-AF16</t>
  </si>
  <si>
    <t>BPO-092-75-AF17</t>
  </si>
  <si>
    <t>ALP-MPLCNX01.biogroupaura.local</t>
  </si>
  <si>
    <t>ALP-TSE01.biogroupaura.local</t>
  </si>
  <si>
    <t>cbm25</t>
  </si>
  <si>
    <t>BIOMANAGER</t>
  </si>
  <si>
    <t>bdd-odancio</t>
  </si>
  <si>
    <t>reporting</t>
  </si>
  <si>
    <t>SRVBYG</t>
  </si>
  <si>
    <t>alphabio_app</t>
  </si>
  <si>
    <t>ArubaVGW</t>
  </si>
  <si>
    <t>ASL-AD01.astralab.local</t>
  </si>
  <si>
    <t>ASL-AD02.astralab.local</t>
  </si>
  <si>
    <t>amp.astralab.local</t>
  </si>
  <si>
    <t>ASL-DATA01.astralab.local</t>
  </si>
  <si>
    <t>ASL-DATA02.astralab.local</t>
  </si>
  <si>
    <t>ASL-SYSMEXIPU</t>
  </si>
  <si>
    <t>hbdrive-astralab-limoges</t>
  </si>
  <si>
    <t>kalisil</t>
  </si>
  <si>
    <t>bacexpressbdd-astralab-prod-1</t>
  </si>
  <si>
    <t>bacexpress-astralab-prod-1</t>
  </si>
  <si>
    <t>ASL-MPL-CNX_COA</t>
  </si>
  <si>
    <t>MPLHEMATO</t>
  </si>
  <si>
    <t>EIMER-VCSA.cab.loc</t>
  </si>
  <si>
    <t>ASL-STAGO.astralab.local</t>
  </si>
  <si>
    <t>ASL-VAROSAAS.astralab.local</t>
  </si>
  <si>
    <t>asl-vcenter.astralab.local</t>
  </si>
  <si>
    <t>asl-vxrail-manager</t>
  </si>
  <si>
    <t>AURA-AD02.unilians.lan</t>
  </si>
  <si>
    <t>AURA-AD03.biogroupaura.local</t>
  </si>
  <si>
    <t>AURA-AD04.biogroupaura.local</t>
  </si>
  <si>
    <t>AURA-ADMIN01.unilians.lan</t>
  </si>
  <si>
    <t>AURA-ADMIN01.biogroupaura.local</t>
  </si>
  <si>
    <t>AURA-ADMIN02.unilians.lan</t>
  </si>
  <si>
    <t>AURA-ADMIN03.unilians.lan</t>
  </si>
  <si>
    <t>AURA-BDG01.unilians.lan</t>
  </si>
  <si>
    <t>AURA-BRK01.unilians.lan</t>
  </si>
  <si>
    <t>AURA-CA01.biogroupaura.local</t>
  </si>
  <si>
    <t>AURA-CA01.unilians.lan</t>
  </si>
  <si>
    <t>fom.iscsi</t>
  </si>
  <si>
    <t>AURACLEARPASS01</t>
  </si>
  <si>
    <t>AURACLEARPASS02</t>
  </si>
  <si>
    <t>AURA-DHCP01.unilians.lan</t>
  </si>
  <si>
    <t>AURA-DHCP02.unilians.lan</t>
  </si>
  <si>
    <t>AURA-FS01.biogroupaura.local</t>
  </si>
  <si>
    <t>AURA-FS01.unilians.lan</t>
  </si>
  <si>
    <t>AURA-GLPI01.unilians.lan</t>
  </si>
  <si>
    <t>AURA-IMP01.unilians.lan</t>
  </si>
  <si>
    <t>AURA-KIOSKFRS02.biogroupaura.local</t>
  </si>
  <si>
    <t>cab-dev</t>
  </si>
  <si>
    <t>AURA-MESH01.unilians.lan</t>
  </si>
  <si>
    <t>AURA-MFA01.unilians.lan</t>
  </si>
  <si>
    <t>CAB-IT.biogroupest.local</t>
  </si>
  <si>
    <t>biolittoral</t>
  </si>
  <si>
    <t>AURA-PROXY01.unilians.lan</t>
  </si>
  <si>
    <t>AURA-PROXY05.unilians.lan</t>
  </si>
  <si>
    <t>AURA-PROXY07.unilians.lan</t>
  </si>
  <si>
    <t>AURA-PROXY08.unilians.lan</t>
  </si>
  <si>
    <t>AURA-QLIK02.unilians.lan</t>
  </si>
  <si>
    <t>AURA-QMATIC.unilians.lan</t>
  </si>
  <si>
    <t>AURA-RADAR01.unilians.lan</t>
  </si>
  <si>
    <t>AURA-TSE01.unilians.lan</t>
  </si>
  <si>
    <t>AURA-TSE02.unilians.lan</t>
  </si>
  <si>
    <t>AURA-TSE03.unilians.lan</t>
  </si>
  <si>
    <t>AURA-VALAB01.unilians.lan</t>
  </si>
  <si>
    <t>AURA-VAROSAAS.unilians.lan</t>
  </si>
  <si>
    <t>aura-vxrm01</t>
  </si>
  <si>
    <t>aura-witness01.unilians.lan</t>
  </si>
  <si>
    <t>AURA-WITNESS01.unilians.lan</t>
  </si>
  <si>
    <t>AURA-WSUS01.unilians.lan</t>
  </si>
  <si>
    <t>AURA-WSUS02.biogroupaura.local</t>
  </si>
  <si>
    <t>BSY-078-750-AX2</t>
  </si>
  <si>
    <t>BSY-078-750-AX3</t>
  </si>
  <si>
    <t>bacexpressbdd-analiseo-prod-1</t>
  </si>
  <si>
    <t>BCL-AD01.biogroupbfc.local</t>
  </si>
  <si>
    <t>BCL-AD02.biogroupbfc.local</t>
  </si>
  <si>
    <t>BCL-ADMIN01.biogroupbfc.local</t>
  </si>
  <si>
    <t>BCL-ADMIN02.biogroupbfc.local</t>
  </si>
  <si>
    <t>BCL-ADMIN03.biogroupbfc.local</t>
  </si>
  <si>
    <t>BCL-FS01.biogroupbfc.local</t>
  </si>
  <si>
    <t>BCL-SMG-MGMT.biogroupbfc.local</t>
  </si>
  <si>
    <t>BCL-SYSMEX-EIPU.biogroupbfc.local</t>
  </si>
  <si>
    <t>BFC-ASSETMGT01.biogroupbfc.local</t>
  </si>
  <si>
    <t>BFC-ASSETMGT02.biogroupbfc.local</t>
  </si>
  <si>
    <t>BFC-ASSETMGT03.biogroupbfc.local</t>
  </si>
  <si>
    <t>BFC-ASSETMGT04.biogroupbfc.local</t>
  </si>
  <si>
    <t>BFC-CA01.biogroupbfc.local</t>
  </si>
  <si>
    <t>BFC-DHCP01.biogroupbfc.local</t>
  </si>
  <si>
    <t>BFC-KIOSKFRS01.biogroupbfc.local</t>
  </si>
  <si>
    <t>BFC-KIOSKFRS03.biogroupbfc.local</t>
  </si>
  <si>
    <t>BFC-MFA01.biogroupbfc.local</t>
  </si>
  <si>
    <t>BFC-VAROSAAS.biogroupbfc.local</t>
  </si>
  <si>
    <t>bfc-vcenter.biogroupbfc.local</t>
  </si>
  <si>
    <t>bfc-vxrail-mgmt</t>
  </si>
  <si>
    <t>BFC-WSCONNECTOR.biogroupbfc.local</t>
  </si>
  <si>
    <t>BFC-WSUS01.biogroupbfc.local</t>
  </si>
  <si>
    <t>bl-vxrail-mgmt</t>
  </si>
  <si>
    <t>BM-AD01.biomer.lan</t>
  </si>
  <si>
    <t>BM-AD02.biomer.lan</t>
  </si>
  <si>
    <t>BM-ADMIN01.biomer.lan</t>
  </si>
  <si>
    <t>BM-ADMIN02.biomer.lan</t>
  </si>
  <si>
    <t>airwave.biomer.lan</t>
  </si>
  <si>
    <t>bm-app</t>
  </si>
  <si>
    <t>BM-CA01.biomer.lan</t>
  </si>
  <si>
    <t>cbd-manager</t>
  </si>
  <si>
    <t>BM-COAGONE01.biogroupest.local</t>
  </si>
  <si>
    <t>BM-CP-SRV01</t>
  </si>
  <si>
    <t>BM-CP-SRV02</t>
  </si>
  <si>
    <t>BM-DHCP.biomer.lan</t>
  </si>
  <si>
    <t>BM-EXIPULUN.biogroupest.local</t>
  </si>
  <si>
    <t>BM-EXIPUMET.biogroupest.local</t>
  </si>
  <si>
    <t>KALIBDD</t>
  </si>
  <si>
    <t>KALISIL</t>
  </si>
  <si>
    <t>KALISCAN</t>
  </si>
  <si>
    <t>BM-MFA01.biomer.lan</t>
  </si>
  <si>
    <t>BM-MPLMVEURI-SM</t>
  </si>
  <si>
    <t>BM-MPLTVMGEM</t>
  </si>
  <si>
    <t>BM-MYLA01.biomer.lan</t>
  </si>
  <si>
    <t>bm-proxy01</t>
  </si>
  <si>
    <t>bm-proxy02</t>
  </si>
  <si>
    <t>bm-proxy03</t>
  </si>
  <si>
    <t>BM-RADAR.biomer.lan</t>
  </si>
  <si>
    <t>BM-SMTPRELAY.biomer.lan</t>
  </si>
  <si>
    <t>BM-VAROSAAS.biomer.lan</t>
  </si>
  <si>
    <t>BM-VEEAM-BKP</t>
  </si>
  <si>
    <t>BM-VITEKMS01.biomer.lan</t>
  </si>
  <si>
    <t>BM-WSUS01.biomer.lan</t>
  </si>
  <si>
    <t>BPO-AD01.biogroupidf.local</t>
  </si>
  <si>
    <t>BPO-AD02.biogroupidf.local</t>
  </si>
  <si>
    <t>BPO-ADMIN01.biogroupidf.local</t>
  </si>
  <si>
    <t>bacexpressbdd-biogroupbpo-prod-1</t>
  </si>
  <si>
    <t>bacexpress-biogroupbpo-prod-1</t>
  </si>
  <si>
    <t>BPO-CELLAVISION.biogroupidf.local</t>
  </si>
  <si>
    <t>BPO-VISOR-CT-ACC.biogroupidf.local</t>
  </si>
  <si>
    <t>BPO-DHCP01.biogroupidf.local</t>
  </si>
  <si>
    <t>P202307-FortiAnalyzer</t>
  </si>
  <si>
    <t>P202306-FortiManager-BPO</t>
  </si>
  <si>
    <t>BPO-FS01.biogroupidf.local</t>
  </si>
  <si>
    <t>PT-vCSA-SRV.bioesterel.local</t>
  </si>
  <si>
    <t>bpo-k8sbd-master01</t>
  </si>
  <si>
    <t>bpo-k8sbd-master02</t>
  </si>
  <si>
    <t>bpo-k8sbd-master03</t>
  </si>
  <si>
    <t>BPO-KALISILWEB</t>
  </si>
  <si>
    <t>BPO-KIOSKFRS01.biogroupidf.local</t>
  </si>
  <si>
    <t>BPO-KIOSKFRS02.biogroupidf.local</t>
  </si>
  <si>
    <t>BPO-KIOSKFRS03.biogroupidf.local</t>
  </si>
  <si>
    <t>BPO-KIOSKFRS04.biogroupidf.local</t>
  </si>
  <si>
    <t>BPO-KPAX.biogroupidf.local</t>
  </si>
  <si>
    <t>bpo-mdt01</t>
  </si>
  <si>
    <t>IDF-PAPERCUT.biogroupidf.local</t>
  </si>
  <si>
    <t>BPO-PRXYW1.biogroupidf.local</t>
  </si>
  <si>
    <t>BPO-PXE01.biogroupidf.local</t>
  </si>
  <si>
    <t>BPO-RADAR01.biogroupidf.local</t>
  </si>
  <si>
    <t>BPO-SANTOSHA01.biogroupidf.local</t>
  </si>
  <si>
    <t>BPO-SCM-FS01.biogroupidf.local</t>
  </si>
  <si>
    <t>MPL2VMTSE.3170436429</t>
  </si>
  <si>
    <t>BPO-SRVMPLSOS</t>
  </si>
  <si>
    <t>BPO-SYSMEXIPU01.biogroupidf.local</t>
  </si>
  <si>
    <t>bpo-vxrail-mgmt</t>
  </si>
  <si>
    <t>bs-vxrail-mgmt</t>
  </si>
  <si>
    <t>BSY-078-750-XXX</t>
  </si>
  <si>
    <t>BSY-AD01.biogroupidf.local</t>
  </si>
  <si>
    <t>BSY-AD02.biogroupidf.local</t>
  </si>
  <si>
    <t>BSY-ADMIN01.biogroupidf.local</t>
  </si>
  <si>
    <t>BSY-CELLAVISION.biogroupidf.local</t>
  </si>
  <si>
    <t>BSY-FS01.biogroupidf.local</t>
  </si>
  <si>
    <t>BSY-FSPROXY-01.biogroupidf.local</t>
  </si>
  <si>
    <t>bsy-k8sbd-master01</t>
  </si>
  <si>
    <t>bsy-k8sbd-master02</t>
  </si>
  <si>
    <t>bsy-k8sbd-master03</t>
  </si>
  <si>
    <t>BSY-PRXYW1.biogroupidf.local</t>
  </si>
  <si>
    <t>BSY-RADAR01.biogroupidf.local</t>
  </si>
  <si>
    <t>BSY-RIWITNESS.biogroupidf.local</t>
  </si>
  <si>
    <t>BSY-SANTOSHA01.biogroupidf.local</t>
  </si>
  <si>
    <t>BSY-SRVMPL2</t>
  </si>
  <si>
    <t>BSY-SRVMPL2-SOS</t>
  </si>
  <si>
    <t>BSY-SYSMEXIPU01.biogroupidf.local</t>
  </si>
  <si>
    <t>CB-IPM</t>
  </si>
  <si>
    <t>CAB-AD01.cab.loc</t>
  </si>
  <si>
    <t>CAB-ADMIN01.cab.loc</t>
  </si>
  <si>
    <t>CAB-ADMIN02.cab.loc</t>
  </si>
  <si>
    <t>CAB-ASSETMGT01.biogroupest.local</t>
  </si>
  <si>
    <t>CAB-ASSETMGT02.biogroupest.local</t>
  </si>
  <si>
    <t>CAB-ASSETMGT03.biogroupest.local</t>
  </si>
  <si>
    <t>CAB-CA01.cab.loc</t>
  </si>
  <si>
    <t>CAB-cisco-business-dashboard</t>
  </si>
  <si>
    <t>CAB-COAG-ONE.biogroupest.local</t>
  </si>
  <si>
    <t>CAB-DHCP01.cab.loc</t>
  </si>
  <si>
    <t>CAB-FS01.cab.loc</t>
  </si>
  <si>
    <t>CAB-HPWEBJETADMIN.biogroupest.local</t>
  </si>
  <si>
    <t>cab-vxrail-vcsa.cab.loc</t>
  </si>
  <si>
    <t>AURA-PROXIES04.unilians.lan</t>
  </si>
  <si>
    <t>KaliBDD</t>
  </si>
  <si>
    <t>kalipra</t>
  </si>
  <si>
    <t>srv-kali-acquisition</t>
  </si>
  <si>
    <t>CAB-KIOSKFRS01.cab.loc</t>
  </si>
  <si>
    <t>CAB-KIOSKFRS02.biogroupest.local</t>
  </si>
  <si>
    <t>CAB-MFA01.cab.loc</t>
  </si>
  <si>
    <t>CAB-PAPERCUTE.biogroupest.local</t>
  </si>
  <si>
    <t>CAB-RIWITNESS.cab.loc</t>
  </si>
  <si>
    <t>CAB-SRV-BACKUP.biogroupest.local</t>
  </si>
  <si>
    <t>converter</t>
  </si>
  <si>
    <t>bruant</t>
  </si>
  <si>
    <t>biopole-2</t>
  </si>
  <si>
    <t>CAB-SYSMEX-EIPU.biogroupest.local</t>
  </si>
  <si>
    <t>cab-travaux</t>
  </si>
  <si>
    <t>CAB-VAROSAAS.cab.loc</t>
  </si>
  <si>
    <t>srv-lamp01.biopole21.local</t>
  </si>
  <si>
    <t>CAB-WSUS01.cab.loc</t>
  </si>
  <si>
    <t>hbdrive-biogroup-colmar2</t>
  </si>
  <si>
    <t>CABLEMPLHEMATO2.biogroupest.local</t>
  </si>
  <si>
    <t>CAB-MPLARCHI-i1</t>
  </si>
  <si>
    <t>hbdrive-poteries2</t>
  </si>
  <si>
    <t>MPLHEMATO2</t>
  </si>
  <si>
    <t>MPLTSM</t>
  </si>
  <si>
    <t>MPL6800</t>
  </si>
  <si>
    <t>MPLANCIENC8000</t>
  </si>
  <si>
    <t>MPLMANUEL</t>
  </si>
  <si>
    <t>CABPOTMPL-ARCHI</t>
  </si>
  <si>
    <t>CABPOTMPL-HBDRI</t>
  </si>
  <si>
    <t>MPLXN9000</t>
  </si>
  <si>
    <t>CABTFMPL1.biogroupest.local</t>
  </si>
  <si>
    <t>CBM-AD01.biogroupbfc.local</t>
  </si>
  <si>
    <t>CBM-AD02.biogroupbfc.local</t>
  </si>
  <si>
    <t>CBM-ADMIN01.biogroupbfc.local</t>
  </si>
  <si>
    <t>CBM-DHCP01.biogroupbfc.local</t>
  </si>
  <si>
    <t>CBM-FS01.biogroupbfc.local</t>
  </si>
  <si>
    <t>SRV-TR-PRTG</t>
  </si>
  <si>
    <t>cbm25-vcsa.cbm25.lan</t>
  </si>
  <si>
    <t>BPO-092-75-CC01</t>
  </si>
  <si>
    <t>CELLAVISION_RDP</t>
  </si>
  <si>
    <t>WIN-POV57LA7JS8</t>
  </si>
  <si>
    <t>srv-samba</t>
  </si>
  <si>
    <t>gemweb-plus</t>
  </si>
  <si>
    <t>SV-86-BIORAD.biogroup-ouest.local</t>
  </si>
  <si>
    <t>SV-86-BADGERH.biogroup-ouest.local</t>
  </si>
  <si>
    <t>SV-86-RDSLIC.biogroup-ouest.local</t>
  </si>
  <si>
    <t>COR-KIOSKFRS01.biogrouppaca.local</t>
  </si>
  <si>
    <t>COR-KIOSKFRS02.biogrouppaca.local</t>
  </si>
  <si>
    <t>COR-KIOSKFRS03.biogrouppaca.local</t>
  </si>
  <si>
    <t>CST-ASSETMGT01.biogroupaura.local</t>
  </si>
  <si>
    <t>CST-ASSETMGT02.biogroupaura.local</t>
  </si>
  <si>
    <t>CST-ASSETMGT03.biogroupaura.local</t>
  </si>
  <si>
    <t>SV-86-VIGISERV.biogroup-ouest.local</t>
  </si>
  <si>
    <t>CST-IMP01.biogroupaura.local</t>
  </si>
  <si>
    <t>CST-PAW-T0.biogroupaura.local</t>
  </si>
  <si>
    <t>CST-VAROSAAS.biogroupaura.local</t>
  </si>
  <si>
    <t>APPLIS-03.Bio86.loc</t>
  </si>
  <si>
    <t>APPLIS-04.Bio86.loc</t>
  </si>
  <si>
    <t>BIO86DC.Bio86.loc</t>
  </si>
  <si>
    <t>dlinfocentre</t>
  </si>
  <si>
    <t>Odancio_App</t>
  </si>
  <si>
    <t>Odancio_Bdd</t>
  </si>
  <si>
    <t>SRVBIOMANAGER.Bio86.loc</t>
  </si>
  <si>
    <t>SRVCONNEXION2.Bio86.loc</t>
  </si>
  <si>
    <t>SGBD.Bio86.loc</t>
  </si>
  <si>
    <t>SRVDATA2.Bio86.loc</t>
  </si>
  <si>
    <t>CleanroomGwStandalone</t>
  </si>
  <si>
    <t>EIM-AD01.cab.loc</t>
  </si>
  <si>
    <t>EIM-ADMIN01.cab.loc</t>
  </si>
  <si>
    <t>EIM-DHCP01.cab.loc</t>
  </si>
  <si>
    <t>EIM-FS01.cab.loc</t>
  </si>
  <si>
    <t>hbdrive-D677CE18-fr-biogrouphaguenau</t>
  </si>
  <si>
    <t>EIM-WSUS01.cab.loc</t>
  </si>
  <si>
    <t>infocentre</t>
  </si>
  <si>
    <t>odancio_app</t>
  </si>
  <si>
    <t>REDMPLEEE</t>
  </si>
  <si>
    <t>MPLWISCOAG</t>
  </si>
  <si>
    <t>REDMPLXN3000</t>
  </si>
  <si>
    <t>EIREDMPLQWALYS</t>
  </si>
  <si>
    <t>est-k8s-01</t>
  </si>
  <si>
    <t>est-k8s-02</t>
  </si>
  <si>
    <t>est-k8s-03</t>
  </si>
  <si>
    <t>EST-AD01.BIOESTEREL.local</t>
  </si>
  <si>
    <t>EST-AD01.biogroupest.local</t>
  </si>
  <si>
    <t>EST-AD02.BIOESTEREL.local</t>
  </si>
  <si>
    <t>EST-AD02.biogroupest.local</t>
  </si>
  <si>
    <t>EST-AD03.BIOESTEREL.local</t>
  </si>
  <si>
    <t>EST-ADMIN01.BIOESTEREL.local</t>
  </si>
  <si>
    <t>EST-ADMIN01.biogroupest.local</t>
  </si>
  <si>
    <t>EST-ADMIN02.BIOESTEREL.local</t>
  </si>
  <si>
    <t>EST-ADMIN02.biogroupest.local</t>
  </si>
  <si>
    <t>EST-ADMIN03.BIOESTEREL.local</t>
  </si>
  <si>
    <t>EST-ADMIN03.biogroupest.local</t>
  </si>
  <si>
    <t>EST-ADMIN04.biogrouppaca.local</t>
  </si>
  <si>
    <t>EST-ADMIN05.biogrouppaca.local</t>
  </si>
  <si>
    <t>EST-AINAR01.BIOESTEREL.local</t>
  </si>
  <si>
    <t>EST-AINMG01.BIOESTEREL.local</t>
  </si>
  <si>
    <t>EST-AINMS01.BIOESTEREL.local</t>
  </si>
  <si>
    <t>odancio_bdd</t>
  </si>
  <si>
    <t>EST-CA01.BIOESTEREL.local</t>
  </si>
  <si>
    <t>EST-CA01.biogroupest.local</t>
  </si>
  <si>
    <t>EST-COAGONE.BIOESTEREL.local</t>
  </si>
  <si>
    <t>EST-DHCP.biogroupest.local</t>
  </si>
  <si>
    <t>EST-DHCP01.BIOESTEREL.local</t>
  </si>
  <si>
    <t>EST-DHCP02.BIOESTEREL.local</t>
  </si>
  <si>
    <t>EST-EIPU06.BIOESTEREL.local</t>
  </si>
  <si>
    <t>EST-EIPU83.BIOESTEREL.local</t>
  </si>
  <si>
    <t>est-expbiog</t>
  </si>
  <si>
    <t>EST-FS01.BIOESTEREL.local</t>
  </si>
  <si>
    <t>EST-FS01.biogroupest.local</t>
  </si>
  <si>
    <t>est-gw-cyberelements</t>
  </si>
  <si>
    <t>EST-HPWJA.BIOESTEREL.local</t>
  </si>
  <si>
    <t>EST-IMP01.biogroupest.local</t>
  </si>
  <si>
    <t>BM-INTRANET</t>
  </si>
  <si>
    <t>PT-KALIBDD9-SRV</t>
  </si>
  <si>
    <t>PT-KALISIL9-SRV</t>
  </si>
  <si>
    <t>est-kaliscan</t>
  </si>
  <si>
    <t>pt-kaliscan-srv</t>
  </si>
  <si>
    <t>EST-MFA01.BIOESTEREL.local</t>
  </si>
  <si>
    <t>EST-MFA01.biogroupest.local</t>
  </si>
  <si>
    <t>ol-bioesterelbiogroup-test-1</t>
  </si>
  <si>
    <t>onelinkbdd-bioesterel-biogroup-prod-1</t>
  </si>
  <si>
    <t>onelink-bioesterel-biogroup-prod</t>
  </si>
  <si>
    <t>Wireguard-MPLS</t>
  </si>
  <si>
    <t>est-reverse</t>
  </si>
  <si>
    <t>bacexpress-analyseo-prod-1</t>
  </si>
  <si>
    <t>EST-SIRWEBR1.BIOESTEREL.local</t>
  </si>
  <si>
    <t>EST-SIRWEBRQ.BIOESTEREL.local</t>
  </si>
  <si>
    <t>FR-NST-VM-EXPORTER</t>
  </si>
  <si>
    <t>EST-SYNAPSYS.BIOESTEREL.local</t>
  </si>
  <si>
    <t>EST-VALAB.BIOESTEREL.local</t>
  </si>
  <si>
    <t>EST-VAROSAAS.BIOESTEREL.local</t>
  </si>
  <si>
    <t>est-vault</t>
  </si>
  <si>
    <t>est-vsan-witness.biogroup.local</t>
  </si>
  <si>
    <t>est-vxrailwitness.biogroup.local</t>
  </si>
  <si>
    <t>EST-WSUS01.biogroupest.local</t>
  </si>
  <si>
    <t>LCD-093-750-F02</t>
  </si>
  <si>
    <t>LCD-093-750-F03</t>
  </si>
  <si>
    <t>LCD-093-750-F01</t>
  </si>
  <si>
    <t>SRV-Sysmex-POT.biogroupest.local</t>
  </si>
  <si>
    <t>CAB-INTRA.biogroupest.local</t>
  </si>
  <si>
    <t>CAB-SRV-RADAR.biogroupest.local</t>
  </si>
  <si>
    <t>CAB-SRV-RDS.cab.loc</t>
  </si>
  <si>
    <t>SRV-SANTOSHA-ANALYSEO</t>
  </si>
  <si>
    <t>juju-ce1387-0</t>
  </si>
  <si>
    <t>HDF-CA01.biogrouphdf.local</t>
  </si>
  <si>
    <t>hdf-mesh</t>
  </si>
  <si>
    <t>HDF-VAROSAAS.biogrouphdf.local</t>
  </si>
  <si>
    <t>hds-k8s-dgtl-acc-tailscale-01</t>
  </si>
  <si>
    <t>hds-k8s-dgtl-dev-tailscale-01</t>
  </si>
  <si>
    <t>hds-k8s-dgtl-prod-tailscale</t>
  </si>
  <si>
    <t>hds-mailu-01</t>
  </si>
  <si>
    <t>OPNsense-HDS.biogroup.infra</t>
  </si>
  <si>
    <t>hds-headscale-dgtl-acc</t>
  </si>
  <si>
    <t>hds-headscale-dgtl-dev</t>
  </si>
  <si>
    <t>hds-headscale-dgtl-prod</t>
  </si>
  <si>
    <t>hds-internal-ceph-01</t>
  </si>
  <si>
    <t>hds-internal-ceph-02</t>
  </si>
  <si>
    <t>hds-internal-ceph-03</t>
  </si>
  <si>
    <t>hds-internal-ceph-04</t>
  </si>
  <si>
    <t>hds-sekoia-runner-01</t>
  </si>
  <si>
    <t>hds-k8s-harbor</t>
  </si>
  <si>
    <t>hds-k8s-jujuoperator</t>
  </si>
  <si>
    <t>hds-k8s-master01</t>
  </si>
  <si>
    <t>hds-k8s-master02</t>
  </si>
  <si>
    <t>hds-k8s-master03</t>
  </si>
  <si>
    <t>hds-k8s-reverse</t>
  </si>
  <si>
    <t>hds-k8s-reverse02</t>
  </si>
  <si>
    <t>hds-ceph2-01</t>
  </si>
  <si>
    <t>hds-ceph2-02</t>
  </si>
  <si>
    <t>hds-ceph2-03</t>
  </si>
  <si>
    <t>hds-ceph2-04</t>
  </si>
  <si>
    <t>HDS-AADC01.biogrouphds.local</t>
  </si>
  <si>
    <t>HDS-AD01.biogrouphds.local</t>
  </si>
  <si>
    <t>HDS-AD01-CAB.cab.loc</t>
  </si>
  <si>
    <t>HDS-AD02.biogrouphds.local</t>
  </si>
  <si>
    <t>HDS-ADMIN01.biogrouphds.local</t>
  </si>
  <si>
    <t>HDS-ADMIN02.biogrouphds.local</t>
  </si>
  <si>
    <t>HDS-ADMIN03.biogrouphds.local</t>
  </si>
  <si>
    <t>HDS-ADMINFW01.biogrouphds.local</t>
  </si>
  <si>
    <t>HDS-ADMINNTK01.biogrouphds.local</t>
  </si>
  <si>
    <t>HDS-ADMINRSO01.biogrouphds.local</t>
  </si>
  <si>
    <t>HDS-ADMINSYS01.biogrouphds.local</t>
  </si>
  <si>
    <t>HDS-ADMINSYS02.biogrouphds.local</t>
  </si>
  <si>
    <t>HDS-ADMINSYS03.biogrouphds.local</t>
  </si>
  <si>
    <t>hds-airwave.biogrouphds.local</t>
  </si>
  <si>
    <t>HDS-ALP-AD01.biogrouppaca.local</t>
  </si>
  <si>
    <t>HDS-ALP-ADMIN01.biogrouppaca.local</t>
  </si>
  <si>
    <t>bacexpressbdd-alphabio-prod-1</t>
  </si>
  <si>
    <t>bacexpress-alphabio-prod-1</t>
  </si>
  <si>
    <t>HDS-ALP-CVISION.biogrouppaca.local</t>
  </si>
  <si>
    <t>HDS-ALP-DHCP01.biogrouppaca.local</t>
  </si>
  <si>
    <t>hbdrive-37565C51-fr-biogroup-marseille-2022-02-22-1439</t>
  </si>
  <si>
    <t>HDS-KALIBDD13-SRV</t>
  </si>
  <si>
    <t>HDS-KALI13-SRV</t>
  </si>
  <si>
    <t>HDS-KALIREP13-SRV</t>
  </si>
  <si>
    <t>HDS-KALISCAN13-SRV</t>
  </si>
  <si>
    <t>ALP-RIWITNESS.biogrouppaca.local</t>
  </si>
  <si>
    <t>HDS-ALP-SIRWEB.biogrouppaca.local</t>
  </si>
  <si>
    <t>HDS-ALP-SYSMEXEIPU.biogrouppaca.local</t>
  </si>
  <si>
    <t>ALP-TUMOROTEK.biogrouppaca.local</t>
  </si>
  <si>
    <t>HDS-VALAB13</t>
  </si>
  <si>
    <t>HDS-ALP-VITEKMS.biogrouppaca.local</t>
  </si>
  <si>
    <t>HDS-ALP-WSUS01.biogrouppaca.local</t>
  </si>
  <si>
    <t>hds-bcl-dedalus-navbox</t>
  </si>
  <si>
    <t>BFC-CVISION.biogroupbfc.local</t>
  </si>
  <si>
    <t>hds-bfc-dedalus-navbox</t>
  </si>
  <si>
    <t>BFC-EIPU.biogroupbfc.local</t>
  </si>
  <si>
    <t>hbdrive-EADF2555</t>
  </si>
  <si>
    <t>hds-bfc-kalibdd</t>
  </si>
  <si>
    <t>hds-bfc-kalifront</t>
  </si>
  <si>
    <t>hds-bfc-kalirepbdd</t>
  </si>
  <si>
    <t>hds-bfc-kalirepfront</t>
  </si>
  <si>
    <t>hds-bfc-kaliscan</t>
  </si>
  <si>
    <t>BFC-MPLCNX01.biogroupbfc.local</t>
  </si>
  <si>
    <t>BFC-MPLCNX02.biogroupbfc.local</t>
  </si>
  <si>
    <t>BFC-MPLCNX03.biogroupbfc.local</t>
  </si>
  <si>
    <t>BFC-MPLCNX04.biogroupbfc.local</t>
  </si>
  <si>
    <t>BFC-MPLCNX05.biogroupbfc.local</t>
  </si>
  <si>
    <t>BFC-MPLSRV.biogroupbfc.local</t>
  </si>
  <si>
    <t>HDS-ATL-CVISION.biogroup-ouest.local</t>
  </si>
  <si>
    <t>hds-bgo-atl-dedalus-navbox</t>
  </si>
  <si>
    <t>HDS-ATL-EIPU.biogroup-ouest.local</t>
  </si>
  <si>
    <t>hds-bgo-atl-kalibdd</t>
  </si>
  <si>
    <t>hds-bgo-atl-kalifront</t>
  </si>
  <si>
    <t>hds-bgo-atl-kalirepbdd</t>
  </si>
  <si>
    <t>hds-bgo-atl-kalirepfront</t>
  </si>
  <si>
    <t>hds-bgo-atl-kaliscan</t>
  </si>
  <si>
    <t>HDS-BGO-DC01.biogroup-ouest.local</t>
  </si>
  <si>
    <t>HDS-BGO-DHCP01.biogroup-ouest.local</t>
  </si>
  <si>
    <t>HDS-BGO-DHCP02.biogroup-ouest.local</t>
  </si>
  <si>
    <t>HDS-BGO-FS01.biogroup-ouest.local</t>
  </si>
  <si>
    <t>BGO-HISTONE-DOC</t>
  </si>
  <si>
    <t>hds-k8s-01</t>
  </si>
  <si>
    <t>hds-k8s-02</t>
  </si>
  <si>
    <t>hds-k8s-06</t>
  </si>
  <si>
    <t>hds-k8s-minio</t>
  </si>
  <si>
    <t>hds-bioexpDevlog1</t>
  </si>
  <si>
    <t>hds-bioexpDevlog2</t>
  </si>
  <si>
    <t>hds-bioexpDevlog3</t>
  </si>
  <si>
    <t>hds-bioexpProdlog1</t>
  </si>
  <si>
    <t>hds-bioexpProdlog2</t>
  </si>
  <si>
    <t>hds-bioexpProdlog3</t>
  </si>
  <si>
    <t>hds-biogexp-prod</t>
  </si>
  <si>
    <t>hds-bit-biogexp</t>
  </si>
  <si>
    <t>HDS-KaliSCM</t>
  </si>
  <si>
    <t>HDS-CA01.biogrouphds.local</t>
  </si>
  <si>
    <t>HDS-CPT-BDD01.biogrouphds.local</t>
  </si>
  <si>
    <t>HDS-CPT-FS01.biogrouphds.local</t>
  </si>
  <si>
    <t>HDS-CPT-RDS01.biogrouphds.local</t>
  </si>
  <si>
    <t>HDS-CST-DC01.biogroupaura.local</t>
  </si>
  <si>
    <t>HDS-CST-ECS01.biogroupaura.local</t>
  </si>
  <si>
    <t>hds-cst-lar-dedalus-navbox</t>
  </si>
  <si>
    <t>HDS-CTPA-BRK01.biogrouphds.local</t>
  </si>
  <si>
    <t>hds-data-ceph-01</t>
  </si>
  <si>
    <t>hds-data-ceph-02</t>
  </si>
  <si>
    <t>hds-data-ceph-03</t>
  </si>
  <si>
    <t>hds-data-ceph-04</t>
  </si>
  <si>
    <t>hds-dataprod-ceph-01</t>
  </si>
  <si>
    <t>hds-dataprod-ceph-02</t>
  </si>
  <si>
    <t>hds-dataprod-ceph-03</t>
  </si>
  <si>
    <t>hds-dataprod-ceph-04</t>
  </si>
  <si>
    <t>HDS-DEDALUS-RDS.biogrouphds.local</t>
  </si>
  <si>
    <t>hds-devel02</t>
  </si>
  <si>
    <t>hds-devel26</t>
  </si>
  <si>
    <t>hds-devkali</t>
  </si>
  <si>
    <t>hds-dgv-dedalus-navbox</t>
  </si>
  <si>
    <t>hds-dvg-kalibdd</t>
  </si>
  <si>
    <t>hds-dgv-kalifront</t>
  </si>
  <si>
    <t>hds-dvg-kalirepbdd</t>
  </si>
  <si>
    <t>hds-dgv-kalirepfront</t>
  </si>
  <si>
    <t>hds-dgv-kaliscan</t>
  </si>
  <si>
    <t>hds-digital-ceph-01</t>
  </si>
  <si>
    <t>hds-digital-ceph-02</t>
  </si>
  <si>
    <t>hds-digital-ceph-03</t>
  </si>
  <si>
    <t>hds-digital-ceph-04</t>
  </si>
  <si>
    <t>HDS-ECS01.biogrouphds.local</t>
  </si>
  <si>
    <t>eaton-rc-005056B1BD8B</t>
  </si>
  <si>
    <t>hds-eim-dedalus-navbox</t>
  </si>
  <si>
    <t>hds-eim-KaliBDD</t>
  </si>
  <si>
    <t>hds-eim-KaliFRONT</t>
  </si>
  <si>
    <t>hds-eim-KaliREP</t>
  </si>
  <si>
    <t>hds-eim-KaliSCAN</t>
  </si>
  <si>
    <t>PT-CAPRINT-SRV.BIOESTEREL.local</t>
  </si>
  <si>
    <t>hds-external-ceph-01</t>
  </si>
  <si>
    <t>hds-external-ceph-02</t>
  </si>
  <si>
    <t>hds-external-ceph-03</t>
  </si>
  <si>
    <t>hds-external-ceph-04</t>
  </si>
  <si>
    <t>FAZ-BIOGROUP</t>
  </si>
  <si>
    <t>HDS-FAC01</t>
  </si>
  <si>
    <t>FMG-BIOGROUP</t>
  </si>
  <si>
    <t>PT-NPRINT-SRV.BIOESTEREL.local</t>
  </si>
  <si>
    <t>hds-gw-cyberelements</t>
  </si>
  <si>
    <t>hds-idf-ais-dedalus-navbox</t>
  </si>
  <si>
    <t>hds-idf-ais-kalibdd</t>
  </si>
  <si>
    <t>hds-idf-ais-kalifront</t>
  </si>
  <si>
    <t>hds-idf-ais-kalirepbdd</t>
  </si>
  <si>
    <t>hds-idf-ais-kalirepfront</t>
  </si>
  <si>
    <t>hds-idf-ais-kaliscan</t>
  </si>
  <si>
    <t>HDS-AIS-MPLSRV</t>
  </si>
  <si>
    <t>HDS-IDF-DC01.biogroupidf.local</t>
  </si>
  <si>
    <t>PT-IMAG1-SRV.BIOESTEREL.local</t>
  </si>
  <si>
    <t>pt-cucpub01-srv</t>
  </si>
  <si>
    <t>KALIMETA</t>
  </si>
  <si>
    <t>HDS-KIOSKERP01.biogrouphds.local</t>
  </si>
  <si>
    <t>HDS-KIOSKFRS01.biogrouphds.local</t>
  </si>
  <si>
    <t>HDS-KIOSKFRS02.biogrouphds.local</t>
  </si>
  <si>
    <t>HDS-KIOSKFRS03.biogrouphds.local</t>
  </si>
  <si>
    <t>HDS-KIOSKFRS04.biogrouphds.local</t>
  </si>
  <si>
    <t>HDS-KIOSKFRS05.biogrouphds.local</t>
  </si>
  <si>
    <t>hds-lar-kalibdd</t>
  </si>
  <si>
    <t>hds-lar-kalifront</t>
  </si>
  <si>
    <t>hds-lar-kalirepbdd</t>
  </si>
  <si>
    <t>hds-lar-kalirepfront</t>
  </si>
  <si>
    <t>hds-lar-kaliscan</t>
  </si>
  <si>
    <t>pt-exwayc01-srv</t>
  </si>
  <si>
    <t>pt-exwayc02-srv</t>
  </si>
  <si>
    <t>hds-mag-kalirepbdd</t>
  </si>
  <si>
    <t>hds-mag-kalirepfront</t>
  </si>
  <si>
    <t>hds-mar-vcsa.biogroup.infra</t>
  </si>
  <si>
    <t>photon</t>
  </si>
  <si>
    <t>kalimayotte</t>
  </si>
  <si>
    <t>HDS-MAY-SIRIUS.biogrouppaca.local</t>
  </si>
  <si>
    <t>pt-exwayc03-srv</t>
  </si>
  <si>
    <t>hds-meb-kalibdd</t>
  </si>
  <si>
    <t>hds-meb-kalifront</t>
  </si>
  <si>
    <t>HDS-MFA01.biogrouphds.local</t>
  </si>
  <si>
    <t>kalibdd</t>
  </si>
  <si>
    <t>kaliscan</t>
  </si>
  <si>
    <t>est-biogexp-test</t>
  </si>
  <si>
    <t>HDS-NST-DC01.biogroupest.local</t>
  </si>
  <si>
    <t>EST-XX.BIOESTEREL.local</t>
  </si>
  <si>
    <t>HDS-NSX-VRLi</t>
  </si>
  <si>
    <t>opnsense-lyo.localdomain</t>
  </si>
  <si>
    <t>hbdrive-oriade-stmartin</t>
  </si>
  <si>
    <t>HDS-KALIBDD1003-SRV</t>
  </si>
  <si>
    <t>HDS-KALI1003-SRV</t>
  </si>
  <si>
    <t>HDS-KALIREP1003-SRV</t>
  </si>
  <si>
    <t>HDS-KALISCAN1003-SRV</t>
  </si>
  <si>
    <t>SRV-SCANBAC-ON</t>
  </si>
  <si>
    <t>EST-REBOND-SIEMENS</t>
  </si>
  <si>
    <t>PACA-AD02.biogrouppaca.local</t>
  </si>
  <si>
    <t>HDS-PACA-CA01.biogrouppaca.local</t>
  </si>
  <si>
    <t>PACA-COMPTA.biogrouppaca.local</t>
  </si>
  <si>
    <t>PACA-FS01.biogrouppaca.local</t>
  </si>
  <si>
    <t>HDS-PACA-HPWJA.biogrouppaca.local</t>
  </si>
  <si>
    <t>PACA-MFA01.biogrouppaca.local</t>
  </si>
  <si>
    <t>HDS-PACA-MPLSRV.biogrouppaca.local</t>
  </si>
  <si>
    <t>localhost.localdomain</t>
  </si>
  <si>
    <t>HDS-PRM-FS01.biogrouphds.local</t>
  </si>
  <si>
    <t>GWP</t>
  </si>
  <si>
    <t>cmcluci</t>
  </si>
  <si>
    <t>fom4500</t>
  </si>
  <si>
    <t>kalilab</t>
  </si>
  <si>
    <t>i-PCHP147</t>
  </si>
  <si>
    <t>HDS-QUA-BRK01.biogrouphds.local</t>
  </si>
  <si>
    <t>HDS-QUA-FS01.biogrouphds.local</t>
  </si>
  <si>
    <t>hds-qua-kalibdd</t>
  </si>
  <si>
    <t>hds-qua-kalibdd-test</t>
  </si>
  <si>
    <t>hds-qua-kalifront</t>
  </si>
  <si>
    <t>hds-qua-kalifront-test</t>
  </si>
  <si>
    <t>HDS-QUA-RDS01.biogrouphds.local</t>
  </si>
  <si>
    <t>HDS-QUA-RDS02.biogrouphds.local</t>
  </si>
  <si>
    <t>HDS-QUA-RDS03.biogrouphds.local</t>
  </si>
  <si>
    <t>BPO-ORION01.biogroupidf.local</t>
  </si>
  <si>
    <t>C0nas1</t>
  </si>
  <si>
    <t>SAM-MPLSRV.biogrouppaca.local</t>
  </si>
  <si>
    <t>gemwebplus</t>
  </si>
  <si>
    <t>BSY-A-AMS-APP.biogroupidf.local</t>
  </si>
  <si>
    <t>BSY-A-AMS-BDD.biogroupidf.local</t>
  </si>
  <si>
    <t>bacexpress-biogroupscm-prod-1</t>
  </si>
  <si>
    <t>HDS-KALIBDD-SRV</t>
  </si>
  <si>
    <t>HDS-KALISIL-SRV</t>
  </si>
  <si>
    <t>HDS-SIRH-MGT.biogrouphds.local</t>
  </si>
  <si>
    <t>HDS-STL-AD01.biogroupbfc.local</t>
  </si>
  <si>
    <t>HDS-STL-MPLSRV.biogroupbfc.local</t>
  </si>
  <si>
    <t>HDS-SUD-DC01.biogrouppaca.local</t>
  </si>
  <si>
    <t>BSY-A-IMS.biogroupidf.local</t>
  </si>
  <si>
    <t>QIA</t>
  </si>
  <si>
    <t>9LONLV1-1</t>
  </si>
  <si>
    <t>HDS-TENDANCE.biogrouphds.local</t>
  </si>
  <si>
    <t>HDS-KALIUK</t>
  </si>
  <si>
    <t>HDS-VAROCLT01.biogrouphds.local</t>
  </si>
  <si>
    <t>HDS-VARODSP.biogrouphds.local</t>
  </si>
  <si>
    <t>HDS-VARONIS.biogrouphds.local</t>
  </si>
  <si>
    <t>HDS-VAROSAAS.biogrouphds.local</t>
  </si>
  <si>
    <t>HDS-VAROSAAS365.biogrouphds.local</t>
  </si>
  <si>
    <t>HDS-VAROSAASEDG.biogrouphds.local</t>
  </si>
  <si>
    <t>HDS-VAROSQLRZOO.biogrouphds.local</t>
  </si>
  <si>
    <t>HDS-VAROSQLSSRS.biogrouphds.local</t>
  </si>
  <si>
    <t>HDS-VEEAMPXY-TE</t>
  </si>
  <si>
    <t>HDS-KALIPET-VETANALYS</t>
  </si>
  <si>
    <t>ArubaVGW_21_4E_59</t>
  </si>
  <si>
    <t>hds-vxrail-mgmt</t>
  </si>
  <si>
    <t>HDS-WSUS01.biogrouphds.local</t>
  </si>
  <si>
    <t>lonldb</t>
  </si>
  <si>
    <t>dlxpta.groupe.lcd</t>
  </si>
  <si>
    <t>9DNS1</t>
  </si>
  <si>
    <t>idfdocker</t>
  </si>
  <si>
    <t>HOST-IDF-CBD</t>
  </si>
  <si>
    <t>idf-elk</t>
  </si>
  <si>
    <t>glpi</t>
  </si>
  <si>
    <t>IDF-MFA01.biogroupidf.local</t>
  </si>
  <si>
    <t>idf-rebond</t>
  </si>
  <si>
    <t>IDF-SYNAPSE.biogroupidf.local</t>
  </si>
  <si>
    <t>IDF-VAROSAAS.biogroupidf.local</t>
  </si>
  <si>
    <t>idf-wsconnector01</t>
  </si>
  <si>
    <t>LCD-ACCESSCONTROL.biogroupidf.local</t>
  </si>
  <si>
    <t>juju-ce1387-1</t>
  </si>
  <si>
    <t>juju-ce1387-2</t>
  </si>
  <si>
    <t>juju-ce1387-3</t>
  </si>
  <si>
    <t>VMkalisync</t>
  </si>
  <si>
    <t>lcdhxlarchive</t>
  </si>
  <si>
    <t>LCD-Autoclic.biogroupidf.local</t>
  </si>
  <si>
    <t>LCD-AD01.biogroupidf.local</t>
  </si>
  <si>
    <t>LCD-AD02.biogroupidf.local</t>
  </si>
  <si>
    <t>LCD-ADMIN01.biogroupidf.local</t>
  </si>
  <si>
    <t>LCD-CRET01.biogroupidf.local</t>
  </si>
  <si>
    <t>LCD-HEMOHUBSRV.biogroupidf.local</t>
  </si>
  <si>
    <t>LCD-KPAX.biogroupidf.local</t>
  </si>
  <si>
    <t>lcd-mdt01</t>
  </si>
  <si>
    <t>LCD-CA01.biogroupidf.local</t>
  </si>
  <si>
    <t>LCD-CELLAVISION.biogroupidf.local</t>
  </si>
  <si>
    <t>LCD-COAGONE.biogroupidf.local</t>
  </si>
  <si>
    <t>LCD-RADAR01.biogroupidf.local</t>
  </si>
  <si>
    <t>LCD-DHCP01.biogroupidf.local</t>
  </si>
  <si>
    <t>dmsapp</t>
  </si>
  <si>
    <t>dmsdb</t>
  </si>
  <si>
    <t>LCD-FS01.biogroupidf.local</t>
  </si>
  <si>
    <t>LCD-FSPROXY-01.biogroupidf.local</t>
  </si>
  <si>
    <t>hbdrive-94E58F7E-fr-biogroupstdenis-NEW</t>
  </si>
  <si>
    <t>LCD-RDLIC01.biogroupidf.local</t>
  </si>
  <si>
    <t>lcd-k8sbd-master01</t>
  </si>
  <si>
    <t>lcd-k8sbd-master02</t>
  </si>
  <si>
    <t>lcd-k8sbd-master03</t>
  </si>
  <si>
    <t>LCD-RDSHD01.biogroupidf.local</t>
  </si>
  <si>
    <t>LCD-SANTOSHA01.biogroupidf.local</t>
  </si>
  <si>
    <t>LCD-VIGITEMP01.biogroupidf.local</t>
  </si>
  <si>
    <t>NOMADE_IT_2016.groupe.lcd</t>
  </si>
  <si>
    <t>SANTOSHA_SRV</t>
  </si>
  <si>
    <t>DESKTOP-Q5H6SMU</t>
  </si>
  <si>
    <t>medifirst</t>
  </si>
  <si>
    <t>LCD-SIREXPERT.biogroupidf.local</t>
  </si>
  <si>
    <t>LCD-SMTP01.biogroupidf.local</t>
  </si>
  <si>
    <t>MPL2-TSE</t>
  </si>
  <si>
    <t>MPLSDSERV</t>
  </si>
  <si>
    <t>MPLSDSERVSOS</t>
  </si>
  <si>
    <t>9SYSMEXSRV</t>
  </si>
  <si>
    <t>LCD-SYSMEXIPU01.biogroupidf.local</t>
  </si>
  <si>
    <t>9vcenter8.groupe.lcd</t>
  </si>
  <si>
    <t>SV-72-CVISION.biogroup-ouest.local</t>
  </si>
  <si>
    <t>LCD-WSUS01.biogroupidf.local</t>
  </si>
  <si>
    <t>MAG-AD01.biogrouphdf.local</t>
  </si>
  <si>
    <t>MAG-AD02.biogrouphdf.local</t>
  </si>
  <si>
    <t>MAG-ADMIN01.biogrouphdf.local</t>
  </si>
  <si>
    <t>biosites</t>
  </si>
  <si>
    <t>oraclebiosites</t>
  </si>
  <si>
    <t>sv-85-ansible</t>
  </si>
  <si>
    <t>MAG-DHCP01.biogrouphdf.local</t>
  </si>
  <si>
    <t>MAG-FS01.biogrouphdf.local</t>
  </si>
  <si>
    <t>MAG-IPU-SRV.biogrouphdf.local</t>
  </si>
  <si>
    <t>mag-k8sbd-master01</t>
  </si>
  <si>
    <t>mag-k8sbd-master02</t>
  </si>
  <si>
    <t>mag-k8sbd-master03</t>
  </si>
  <si>
    <t>KALIREP</t>
  </si>
  <si>
    <t>MAG-MFA01.biogrouphdf.local</t>
  </si>
  <si>
    <t>MAG-RADAR.biogrouphdf.local</t>
  </si>
  <si>
    <t>mag-vcenter.biogroupidf.local</t>
  </si>
  <si>
    <t>SERVEUR-ESTAT.biogroup-ouest.local</t>
  </si>
  <si>
    <t>SV-85-HORO.biogroup-ouest.local</t>
  </si>
  <si>
    <t>SV-85-SAGE.biogroup-ouest.local</t>
  </si>
  <si>
    <t>mag-vpx01</t>
  </si>
  <si>
    <t>mag-vpx02</t>
  </si>
  <si>
    <t>mag-vpx03</t>
  </si>
  <si>
    <t>mag-vxrail-mgmt</t>
  </si>
  <si>
    <t>MAG-WSUS01.biogrouphdf.local</t>
  </si>
  <si>
    <t>SERVEUR-ACCES</t>
  </si>
  <si>
    <t>moodleidf</t>
  </si>
  <si>
    <t>motioneyes</t>
  </si>
  <si>
    <t>EIM-MPLSOS-2016</t>
  </si>
  <si>
    <t>EIM-MPLSRV-2016</t>
  </si>
  <si>
    <t>MPL2VMSERV.3170007817</t>
  </si>
  <si>
    <t>MPL2VMSERVSOS.3170007817</t>
  </si>
  <si>
    <t>MPL2VMSERV.3170401645</t>
  </si>
  <si>
    <t>MPL2VMSERVSOS.3170401645</t>
  </si>
  <si>
    <t>WIN-35AUBTVV4OB</t>
  </si>
  <si>
    <t>nas-alyse.cbm25.lan</t>
  </si>
  <si>
    <t>SV-35-CA1.biogroup-ouest.local</t>
  </si>
  <si>
    <t>NST-ASSETMGT01.biogroupest.local</t>
  </si>
  <si>
    <t>NST-ASSETMGT02.biogroupest.local</t>
  </si>
  <si>
    <t>NST-ASSETMGT03.biogroupest.local</t>
  </si>
  <si>
    <t>NST-ASSETMGT04.biogroupest.local</t>
  </si>
  <si>
    <t>NST-ASSETMGT05.biogroupest.local</t>
  </si>
  <si>
    <t>CAB-POTMPLP612</t>
  </si>
  <si>
    <t>NST-KIOSKFRS01.biogroupest.local</t>
  </si>
  <si>
    <t>NST-KIOSKFRS02.biogroupest.local</t>
  </si>
  <si>
    <t>NST-VAROSAAS.biogroupest.local</t>
  </si>
  <si>
    <t>SV-35-IMP1.biogroup-ouest.local</t>
  </si>
  <si>
    <t>SV-35-RDS.biogroup-ouest.local</t>
  </si>
  <si>
    <t>Tannerie-Oeting</t>
  </si>
  <si>
    <t>bio-hd</t>
  </si>
  <si>
    <t>SV-35-RDS-TECH.biogroup-ouest.local</t>
  </si>
  <si>
    <t>SV-35-SAGE.biogroup-ouest.local</t>
  </si>
  <si>
    <t>ORI-CA01.oriade.local</t>
  </si>
  <si>
    <t>ORI-COMPTA01.unilians.lan</t>
  </si>
  <si>
    <t>clarilab-lbzcentremadeleine-prod-1</t>
  </si>
  <si>
    <t>SRV-MPLSOS</t>
  </si>
  <si>
    <t>SRV-MPL-SOS</t>
  </si>
  <si>
    <t>shadoc-madeleine</t>
  </si>
  <si>
    <t>SRV-ALERE.oriade.local</t>
  </si>
  <si>
    <t>SRV-DC4.oriade.local</t>
  </si>
  <si>
    <t>clarilab.bvl</t>
  </si>
  <si>
    <t>SRV-MPL-DEEPSEE</t>
  </si>
  <si>
    <t>SRV-STAGO.oriade.local</t>
  </si>
  <si>
    <t>shadoc-abo</t>
  </si>
  <si>
    <t>SV-37-GEMWEBPlus</t>
  </si>
  <si>
    <t>PACA-MPLCNX01.biogrouppaca.local</t>
  </si>
  <si>
    <t>PACA-MPLCNX02.biogrouppaca.local</t>
  </si>
  <si>
    <t>PACA-MPLCNX03.biogrouppaca.local</t>
  </si>
  <si>
    <t>PACA-MPLCNX04.biogrouppaca.local</t>
  </si>
  <si>
    <t>PACA-MPLCNX05.biogrouppaca.local</t>
  </si>
  <si>
    <t>PACA-MPLCNX06.biogrouppaca.local</t>
  </si>
  <si>
    <t>PACA-MPLCNX07.biogrouppaca.local</t>
  </si>
  <si>
    <t>PACA-MPLCNX08.biogrouppaca.local</t>
  </si>
  <si>
    <t>PACA-MPLCNX09.biogrouppaca.local</t>
  </si>
  <si>
    <t>PACA-MPLCNX10.biogrouppaca.local</t>
  </si>
  <si>
    <t>PACA-MPLCNX11.biogrouppaca.local</t>
  </si>
  <si>
    <t>PACA-MPLCNX12.biogrouppaca.local</t>
  </si>
  <si>
    <t>PACA-MPLCNX13.biogrouppaca.local</t>
  </si>
  <si>
    <t>PACA-MPLCNX14.biogrouppaca.local</t>
  </si>
  <si>
    <t>PACA-MPLCNX15.biogrouppaca.local</t>
  </si>
  <si>
    <t>PACA-MPLCNX16.biogrouppaca.local</t>
  </si>
  <si>
    <t>PACA-MPLCNX17.biogrouppaca.local</t>
  </si>
  <si>
    <t>PACA-MPLCNX18.biogrouppaca.local</t>
  </si>
  <si>
    <t>PACA-MPLCNX19.biogrouppaca.local</t>
  </si>
  <si>
    <t>POC-AD01.biogrouppoc.local</t>
  </si>
  <si>
    <t>POC-ADMIN01.biogrouppoc.local</t>
  </si>
  <si>
    <t>POC-CA01.biogrouppoc.local</t>
  </si>
  <si>
    <t>SVR-HOROQ.biogroup-ouest.local</t>
  </si>
  <si>
    <t>MediFirst</t>
  </si>
  <si>
    <t>POC-FS01.biogrouppoc.local</t>
  </si>
  <si>
    <t>POC-FS02.biogrouppoc.local</t>
  </si>
  <si>
    <t>POC-MPLSRV</t>
  </si>
  <si>
    <t>bacexpress-bioesterel-biogroup-prod</t>
  </si>
  <si>
    <t>SV-37-IMP1.biogroup-ouest.local</t>
  </si>
  <si>
    <t>PT-CEGID-SRV.BIOESTEREL.local</t>
  </si>
  <si>
    <t>PT-CP-SRV</t>
  </si>
  <si>
    <t>PT-CP-SRV-BKP</t>
  </si>
  <si>
    <t>PT-CONNECT-SRV.BIOESTEREL.local</t>
  </si>
  <si>
    <t>SV-37-RDSURT.biogroup-ouest.local</t>
  </si>
  <si>
    <t>SV-37-SQLSage.biogroup-ouest.local</t>
  </si>
  <si>
    <t>PT-CVISION-SRV.BIOESTEREL.local</t>
  </si>
  <si>
    <t>EST-EASYCOVID</t>
  </si>
  <si>
    <t>PT-ADSYNC-SRV.BIOESTEREL.local</t>
  </si>
  <si>
    <t>airwave.bioesterel</t>
  </si>
  <si>
    <t>WIN-LGH39OJ7I6H</t>
  </si>
  <si>
    <t>VM-REMOTE-MD</t>
  </si>
  <si>
    <t>PT-FILE-SRV.BIOESTEREL.local</t>
  </si>
  <si>
    <t>hbdrive-42135FBF</t>
  </si>
  <si>
    <t>moodle</t>
  </si>
  <si>
    <t>VMARMURE2.biomag.local</t>
  </si>
  <si>
    <t>PT-MYLA-SRV.BIOESTEREL.local</t>
  </si>
  <si>
    <t>VMKPAX.biogrouphdf.local</t>
  </si>
  <si>
    <t>neo-vmw-bioesterel</t>
  </si>
  <si>
    <t>VMTEMP.biomag.local</t>
  </si>
  <si>
    <t>vmansible.unilians.lan</t>
  </si>
  <si>
    <t>nc1.unilians.lan</t>
  </si>
  <si>
    <t>PT-RADAR-SRV.BIOESTEREL.local</t>
  </si>
  <si>
    <t>PT-TENDANCE-SRV.BIOESTEREL.local</t>
  </si>
  <si>
    <t>PT-URT-SRV.BIOESTEREL.local</t>
  </si>
  <si>
    <t>PT-VALAB-SRV.BIOESTEREL.local</t>
  </si>
  <si>
    <t>nc2.unilians.lan</t>
  </si>
  <si>
    <t>PV-SCANBAC-SRV.biogrouppaca.local</t>
  </si>
  <si>
    <t>VMSRVMYLAORI</t>
  </si>
  <si>
    <t>VEEAM-PROXY1</t>
  </si>
  <si>
    <t>servbackup</t>
  </si>
  <si>
    <t>ServCompta.cab.loc</t>
  </si>
  <si>
    <t>SERVCOMPTA1.cab.loc</t>
  </si>
  <si>
    <t>ServComptaData.cab.loc</t>
  </si>
  <si>
    <t>SRV-SYSMEX-ON.oriade.local</t>
  </si>
  <si>
    <t>hbdrive-66BADFA0</t>
  </si>
  <si>
    <t>SRVINFECTIOGLOBAL</t>
  </si>
  <si>
    <t>neo-lbzrennes-prod</t>
  </si>
  <si>
    <t>ServMPL2VM-SRV2</t>
  </si>
  <si>
    <t>ServPaie.cab.loc</t>
  </si>
  <si>
    <t>ServPaie2.cab.loc</t>
  </si>
  <si>
    <t>ServPaie3.cab.loc</t>
  </si>
  <si>
    <t>ServPaieData.cab.loc</t>
  </si>
  <si>
    <t>ServPaieData2.cab.loc</t>
  </si>
  <si>
    <t>SERVPAIEDATA3.cab.loc</t>
  </si>
  <si>
    <t>ServSage1000.cab.loc</t>
  </si>
  <si>
    <t>biosante</t>
  </si>
  <si>
    <t>SRV-BD-FSE.biogroupbfc.local</t>
  </si>
  <si>
    <t>SRV-BI-FSE.biogroupbfc.local</t>
  </si>
  <si>
    <t>SRV-BO-FSE.biogroupbfc.local</t>
  </si>
  <si>
    <t>SRV-BR-FSE.biogroupbfc.local</t>
  </si>
  <si>
    <t>SRV-CA-FSE.biogroupbfc.local</t>
  </si>
  <si>
    <t>SRV-CH-FSE.biogroupbfc.local</t>
  </si>
  <si>
    <t>SRV-CL-FSE.biogroupbfc.local</t>
  </si>
  <si>
    <t>clarilab3-biogrouplbzmaineanjou-prod-1</t>
  </si>
  <si>
    <t>AURA-CFX-001.unilians.lan</t>
  </si>
  <si>
    <t>SRV-CP-FSE.biogroupbfc.local</t>
  </si>
  <si>
    <t>SRV-CS-FSE.biogroupbfc.local</t>
  </si>
  <si>
    <t>SRV-DO-FSE.biogroupbfc.local</t>
  </si>
  <si>
    <t>SRV-DP-FSE.biogroupbfc.local</t>
  </si>
  <si>
    <t>SRV-EU-FSE.biogroupbfc.local</t>
  </si>
  <si>
    <t>SRV-FL-FSE.biogroupbfc.local</t>
  </si>
  <si>
    <t>SRV-FO-FSE.biogroupbfc.local</t>
  </si>
  <si>
    <t>SRV-GB-FSE.biogroupbfc.local</t>
  </si>
  <si>
    <t>SRV-GC-FSE.biogroupbfc.local</t>
  </si>
  <si>
    <t>CST-CFX-001.biogroupaura.local</t>
  </si>
  <si>
    <t>SRV-ORCHESTRA.LBMROANNE.DOM</t>
  </si>
  <si>
    <t>hbdrive-95250ad2</t>
  </si>
  <si>
    <t>SRV-ID-FSE.biogroupbfc.local</t>
  </si>
  <si>
    <t>SRV-IF-FSE.biogroupbfc.local</t>
  </si>
  <si>
    <t>SRV-JA-FSE.biogroupbfc.local</t>
  </si>
  <si>
    <t>SRVMYKALI</t>
  </si>
  <si>
    <t>SRV-LL-FSE.biogroupbfc.local</t>
  </si>
  <si>
    <t>SRV-LR-FSE.biogroupbfc.local</t>
  </si>
  <si>
    <t>SRV-LV-FSE.biogroupbfc.local</t>
  </si>
  <si>
    <t>SRV-MA-FSE.biogroupbfc.local</t>
  </si>
  <si>
    <t>SRV-RDS.astralab.local</t>
  </si>
  <si>
    <t>SRV-MI-FSE.biogroupbfc.local</t>
  </si>
  <si>
    <t>SRV-MO-FSE.biogroupbfc.local</t>
  </si>
  <si>
    <t>SRV-MPLEVO2-SERV</t>
  </si>
  <si>
    <t>SRV-MR-FSE.biogroupbfc.local</t>
  </si>
  <si>
    <t>SRV-MX-FSE.biogroupbfc.local</t>
  </si>
  <si>
    <t>SRV-PC-FSE.biogroupbfc.local</t>
  </si>
  <si>
    <t>SRV-PF-FSE.biogroupbfc.local</t>
  </si>
  <si>
    <t>SRV-PL-FSE.biogroupbfc.local</t>
  </si>
  <si>
    <t>SRV-PO-FSE.biogroupbfc.local</t>
  </si>
  <si>
    <t>SRV-PR-FSE.biogroupbfc.local</t>
  </si>
  <si>
    <t>SRV-RE-FSE.biogroupbfc.local</t>
  </si>
  <si>
    <t>SRV-SC-FSE.biogroupbfc.local</t>
  </si>
  <si>
    <t>shadoc-biogroup_lbzma-prod-1</t>
  </si>
  <si>
    <t>SRV-SL-FSE.biogroupbfc.local</t>
  </si>
  <si>
    <t>SRV-SO-FSE.biogroupbfc.local</t>
  </si>
  <si>
    <t>sup-debian</t>
  </si>
  <si>
    <t>SRV-SYSMEX-2019.cab.loc</t>
  </si>
  <si>
    <t>SRV-TL-FSE.biogroupbfc.local</t>
  </si>
  <si>
    <t>hbdrive-dijon2</t>
  </si>
  <si>
    <t>SRV-TR-FSE.biogroupbfc.local</t>
  </si>
  <si>
    <t>SRV-TR-WITNESS.biogroupbfc.local</t>
  </si>
  <si>
    <t>SRV-VA-FSE.biogroupbfc.local</t>
  </si>
  <si>
    <t>HDS-ORI-WEBGENP</t>
  </si>
  <si>
    <t>SRV-VL-FSE.biogroupbfc.local</t>
  </si>
  <si>
    <t>SRV2008.cbm25.lan</t>
  </si>
  <si>
    <t>SRVCOMPTA.biogroupbfc.local</t>
  </si>
  <si>
    <t>HDS-ORI-RIELEME</t>
  </si>
  <si>
    <t>srvdebian1</t>
  </si>
  <si>
    <t>srv-glpi</t>
  </si>
  <si>
    <t>SRVKALILABv17</t>
  </si>
  <si>
    <t>srvlinux1.cbm25.lan</t>
  </si>
  <si>
    <t>bacexpress-cbm25-prod-1</t>
  </si>
  <si>
    <t>bacexpressbdd-cbm25-prod-1</t>
  </si>
  <si>
    <t>SRVP2S.biogroupbfc.local</t>
  </si>
  <si>
    <t>SUD-AD04.biogrouppaca.local</t>
  </si>
  <si>
    <t>SUD-ASSETMGT01.biogrouppaca.local</t>
  </si>
  <si>
    <t>SUD-ASSETMGT02.biogrouppaca.local</t>
  </si>
  <si>
    <t>SUD-ASSETMGT03.biogrouppaca.local</t>
  </si>
  <si>
    <t>SUD-ASSETMGT04.biogrouppaca.local</t>
  </si>
  <si>
    <t>SUD-ASSETMGT05.biogrouppaca.local</t>
  </si>
  <si>
    <t>SUD-FS01.biogrouppaca.local</t>
  </si>
  <si>
    <t>SUD-KIOSKFRS01.biogrouppaca.local</t>
  </si>
  <si>
    <t>SUD-KIOSKFRS02.biogrouppaca.local</t>
  </si>
  <si>
    <t>SUD-KIOSKFRS03.biogrouppaca.local</t>
  </si>
  <si>
    <t>FR-SUD-VM-EXPORTER</t>
  </si>
  <si>
    <t>SUD-WSUS01.biogrouppaca.local</t>
  </si>
  <si>
    <t>HDS-CLARISYS.biogrouphds.local</t>
  </si>
  <si>
    <t>SV-35-AD1.biogroup-ouest.local</t>
  </si>
  <si>
    <t>SV-35-ADMIN1.biogroup-ouest.local</t>
  </si>
  <si>
    <t>HDS-PARAM-BRK01.biogrouphds.local</t>
  </si>
  <si>
    <t>HDS-PARAM-RDS01.biogrouphds.local</t>
  </si>
  <si>
    <t>HDS-PRM-BRK01.biogrouphds.local</t>
  </si>
  <si>
    <t>SV-35-DHCP1.biogroup-ouest.local</t>
  </si>
  <si>
    <t>SV-35-EIPU.biogroup-ouest.local</t>
  </si>
  <si>
    <t>HDS-PRM-RDS01.biogrouphds.local</t>
  </si>
  <si>
    <t>HDS-PRM-RDS02.biogrouphds.local</t>
  </si>
  <si>
    <t>SV-35-KaliBDD</t>
  </si>
  <si>
    <t>SV-35-Kalisil</t>
  </si>
  <si>
    <t>SV-35-MEMNOS.biogroup-ouest.local</t>
  </si>
  <si>
    <t>HDS-PRM-RDS03.biogrouphds.local</t>
  </si>
  <si>
    <t>SV-35-STAGO1.biogroup-ouest.local</t>
  </si>
  <si>
    <t>SV-35-VALAB.biogroup-ouest.local</t>
  </si>
  <si>
    <t>sv-35-vcenter.biogroup-ouest.local</t>
  </si>
  <si>
    <t>HDS-NST-ECS01.biogroupest.local</t>
  </si>
  <si>
    <t>sv-35-vxrail-mgmt</t>
  </si>
  <si>
    <t>HDS-SUD-ECS01.biogrouppaca.local</t>
  </si>
  <si>
    <t>SV-37-AD1.biogroup-ouest.local</t>
  </si>
  <si>
    <t>SV-37-ADMIN1.biogroup-ouest.local</t>
  </si>
  <si>
    <t>bacexpressbdd-lbzcentre-prod-1</t>
  </si>
  <si>
    <t>bacexpress-lbzcentre-prod-1</t>
  </si>
  <si>
    <t>HDS-QLK-REBOND1.BIOESTEREL.local</t>
  </si>
  <si>
    <t>HDS-QLIKREP1.BIOESTEREL.local</t>
  </si>
  <si>
    <t>HDS-QLK-P-CEN01.biogrouphds.local</t>
  </si>
  <si>
    <t>mca-abo</t>
  </si>
  <si>
    <t>HDS-QLK-P-ENG01.biogrouphds.local</t>
  </si>
  <si>
    <t>HDS-QLK-P-ENG02.biogrouphds.local</t>
  </si>
  <si>
    <t>SV-37-DHCP.biogroup-ouest.local</t>
  </si>
  <si>
    <t>HDS-QLK-P-ENG03.biogrouphds.local</t>
  </si>
  <si>
    <t>hbdrive-E3A9646B</t>
  </si>
  <si>
    <t>PT-QLIK1-SRV.BIOESTEREL.local</t>
  </si>
  <si>
    <t>PT-QLIK2-SRV.BIOESTEREL.local</t>
  </si>
  <si>
    <t>sv-37-kalibdd</t>
  </si>
  <si>
    <t>sv-37-kalisil</t>
  </si>
  <si>
    <t>sv-37-kalirep</t>
  </si>
  <si>
    <t>sv-37-kaliscan</t>
  </si>
  <si>
    <t>MPLVMSERV2016</t>
  </si>
  <si>
    <t>MPLVMSERV2016SOS</t>
  </si>
  <si>
    <t>PT-QLIKDEV-SRV.BIOESTEREL.local</t>
  </si>
  <si>
    <t>PT-QLIKDEV2-SRV.BIOESTEREL.local</t>
  </si>
  <si>
    <t>SV-37-RDSSTAGO.biogroup-ouest.local</t>
  </si>
  <si>
    <t>PT-QLIKNP-SRV.BIOESTEREL.local</t>
  </si>
  <si>
    <t>hds-glpi</t>
  </si>
  <si>
    <t>SV-37-SIRWEB.biogroup-ouest.local</t>
  </si>
  <si>
    <t>SVR-SQL01.biogroup-ouest.local</t>
  </si>
  <si>
    <t>hds-systancia-admin</t>
  </si>
  <si>
    <t>SV-37-SYNAPSYS.biogroup-ouest.local</t>
  </si>
  <si>
    <t>sv-37-vcenter.biogroup-ouest.local</t>
  </si>
  <si>
    <t>hds-systancia-cf</t>
  </si>
  <si>
    <t>sv-37-vxrail-mgmt</t>
  </si>
  <si>
    <t>HDS-CCINTUNE.biogrouphds.local</t>
  </si>
  <si>
    <t>SV-72-AD1.biogroup-ouest.local</t>
  </si>
  <si>
    <t>SV-72-ADMIN1.biogroup-ouest.local</t>
  </si>
  <si>
    <t>HDS-PAW-T0.biogrouphds.local</t>
  </si>
  <si>
    <t>SV-72-DHCP1.biogroup-ouest.local</t>
  </si>
  <si>
    <t>HDS-PWS01.biogrouphds.local</t>
  </si>
  <si>
    <t>MCA6-labomaine</t>
  </si>
  <si>
    <t>mcabdd-lbzmaine-prod-1</t>
  </si>
  <si>
    <t>SV-72-STAGO.biogroup-ouest.local</t>
  </si>
  <si>
    <t>SV-72-URT.biogroup-ouest.local</t>
  </si>
  <si>
    <t>SV-72-VALAB.biogroup-ouest.local</t>
  </si>
  <si>
    <t>sv-72-vcenter.biogroup-ouest.local</t>
  </si>
  <si>
    <t>sv-72-vxrail-mgmt</t>
  </si>
  <si>
    <t>SV-85-AD1.biogroup-ouest.local</t>
  </si>
  <si>
    <t>SV-85-ADMIN1.biogroup-ouest.local</t>
  </si>
  <si>
    <t>HDS-RDSLIC01.biogrouphds.local</t>
  </si>
  <si>
    <t>HDS-RDSLIC02.biogrouphds.local</t>
  </si>
  <si>
    <t>SV-85-DHCP1.biogroup-ouest.local</t>
  </si>
  <si>
    <t>SV-85-EIPU.biogroup-ouest.local</t>
  </si>
  <si>
    <t>POC-CLT01.biogrouppoc.local</t>
  </si>
  <si>
    <t>SV-85-CYBERELEMENTS</t>
  </si>
  <si>
    <t>hbdrive-812DB3F7</t>
  </si>
  <si>
    <t>HDS-IIS01.biogrouphds.local</t>
  </si>
  <si>
    <t>SV-85-KALISIL</t>
  </si>
  <si>
    <t>SERVEUR-URT.biogroup-ouest.local</t>
  </si>
  <si>
    <t>SV-85-VALAB.biogroup-ouest.local</t>
  </si>
  <si>
    <t>sv-85-vcenter.biogroup-ouest.local</t>
  </si>
  <si>
    <t>SV-86-AD1.biogroup-ouest.local</t>
  </si>
  <si>
    <t>SV-86-ADMIN1.biogroup-ouest.local</t>
  </si>
  <si>
    <t>bacexpressbdd-biogroupbio86-prod-1</t>
  </si>
  <si>
    <t>bacexpress-biogroupbio86-prod-1</t>
  </si>
  <si>
    <t>SV-86-DHCP1.biogroup-ouest.local</t>
  </si>
  <si>
    <t>SV-86-EIPU.biogroup-ouest.local</t>
  </si>
  <si>
    <t>hbdrive-5590DCA8</t>
  </si>
  <si>
    <t>hexa3</t>
  </si>
  <si>
    <t>SV-86-STAGO.biogroup-ouest.local</t>
  </si>
  <si>
    <t>HEXAORACLE</t>
  </si>
  <si>
    <t>SRV-INFEC.oriade.local</t>
  </si>
  <si>
    <t>sv-rb-kalisil</t>
  </si>
  <si>
    <t>VM-SYSMEX-3570</t>
  </si>
  <si>
    <t>TEMP-hds-eim-KaliBDD</t>
  </si>
  <si>
    <t>TEST-hds-eim-KaliFRONT</t>
  </si>
  <si>
    <t>SRV-VIGISURV.oriade.local</t>
  </si>
  <si>
    <t>AURA-NAVBOX01.unilians.lan</t>
  </si>
  <si>
    <t>srvbddkalisil</t>
  </si>
  <si>
    <t>KALIBDD-TEST</t>
  </si>
  <si>
    <t>KALIFRONT-TEST</t>
  </si>
  <si>
    <t>SRVKALISILBDDDLS</t>
  </si>
  <si>
    <t>srvkaliscan</t>
  </si>
  <si>
    <t>UNL-AD01.unilians.lan</t>
  </si>
  <si>
    <t>SRVFEIPU</t>
  </si>
  <si>
    <t>WIN-0DGAPIG83GT</t>
  </si>
  <si>
    <t>hbdrive-c3a9b0de-biogroup-decines-prod-1</t>
  </si>
  <si>
    <t>UNL-KIOSKFRS01.unilians.lan</t>
  </si>
  <si>
    <t>VIGITEMP2020.astralab.local</t>
  </si>
  <si>
    <t>BMXVITEKMSSW01</t>
  </si>
  <si>
    <t>UNL-VXRAIL-VCSA.unilians.lan</t>
  </si>
  <si>
    <t>bm-vxrail-vcsa.biomer.lan</t>
  </si>
  <si>
    <t>SV-37-RDSLIC.biogroup-ouest.local</t>
  </si>
  <si>
    <t>SRVQLIK.unilians.lan</t>
  </si>
  <si>
    <t>SV-35-CELVISON.biogroup-ouest.local</t>
  </si>
  <si>
    <t>vm1204.unilians.lan</t>
  </si>
  <si>
    <t>ASL-CLARILAB.astralab.local</t>
  </si>
  <si>
    <t>SERVEUR-GTIE</t>
  </si>
  <si>
    <t>SRVAQURE.unilians.lan</t>
  </si>
  <si>
    <t>SRVCELLAVISION</t>
  </si>
  <si>
    <t>glpi.unilians.lan</t>
  </si>
  <si>
    <t>hbdrive-ecf39f62</t>
  </si>
  <si>
    <t>clarilab2</t>
  </si>
  <si>
    <t>SRVINFRAMONDCN.unilians.lan</t>
  </si>
  <si>
    <t>SRVCLUIPU</t>
  </si>
  <si>
    <t>DYO-2K8R2-SCANB.labo-charcot.bil</t>
  </si>
  <si>
    <t>SRV-BODET01.unilians.lan</t>
  </si>
  <si>
    <t>UNI-CASTEL01.biogroupaura.local</t>
  </si>
  <si>
    <t>SRVMYLADYOM</t>
  </si>
  <si>
    <t>PCDIFTV</t>
  </si>
  <si>
    <t>vmaddok205.unilians.lan</t>
  </si>
  <si>
    <t>SRVKALIFRONTDLS</t>
  </si>
  <si>
    <t>centos7test</t>
  </si>
  <si>
    <t>SRVMPLRDPMIR.unilians.lan</t>
  </si>
  <si>
    <t>SRVPROJET.unilians.lan</t>
  </si>
  <si>
    <t>SRVRDP.unilians.lan</t>
  </si>
  <si>
    <t>SRVRDPMPLUNILIANS.unilians.lan</t>
  </si>
  <si>
    <t>shadocUNI</t>
  </si>
  <si>
    <t>SRVIPUSAUVEGARDE</t>
  </si>
  <si>
    <t>MPLVMSERVMIR</t>
  </si>
  <si>
    <t>SRVMPLUNI</t>
  </si>
  <si>
    <t>SRVMYLAUNI</t>
  </si>
  <si>
    <t>SRVSAGE100.unilians.lan</t>
  </si>
  <si>
    <t>SRVSAGE100SQL.unilians.lan</t>
  </si>
  <si>
    <t>SRVVIGITEMPMIR.unilians.lan</t>
  </si>
  <si>
    <t>vmsyslogs-bk.unilians.lan</t>
  </si>
  <si>
    <t>ubuntu18</t>
  </si>
  <si>
    <t>ubuntu18b</t>
  </si>
  <si>
    <t>ubuntu18c</t>
  </si>
  <si>
    <t>ubuntu18d</t>
  </si>
  <si>
    <t>srvcentossymfony</t>
  </si>
  <si>
    <t>centos7vcs</t>
  </si>
  <si>
    <t>SRVVIGITEMPBIOAURA</t>
  </si>
  <si>
    <t>BL-VSAN-WITNESS.localdomain</t>
  </si>
  <si>
    <t>BPO-VSANWITNESS.localdomain</t>
  </si>
  <si>
    <t>fomvsa.iscsid</t>
  </si>
  <si>
    <t>est-vxrail-mgmt</t>
  </si>
  <si>
    <t>cab-vxrail-mgmt</t>
  </si>
  <si>
    <t>bm-vxrail-mgmt</t>
  </si>
  <si>
    <t>BSY-078-75-XQ01</t>
  </si>
  <si>
    <t>BSY-078-75-XQ02</t>
  </si>
  <si>
    <t>BSY-078-75-YJ01</t>
  </si>
  <si>
    <t>BSY-078-75-YJ02</t>
  </si>
  <si>
    <t>BSY-078-75-YJ03</t>
  </si>
  <si>
    <t>BSY-078-75-YJ04</t>
  </si>
  <si>
    <t>BSY-078-75-YJ05</t>
  </si>
  <si>
    <t>BSY-078-75-YJ06</t>
  </si>
  <si>
    <t>BSY-078-75-YJ07</t>
  </si>
  <si>
    <t>BSY-078-75-YJ08</t>
  </si>
  <si>
    <t>BSY-078-75-YJ09</t>
  </si>
  <si>
    <t>BSY-078-750-ZI6</t>
  </si>
  <si>
    <t>BSY-078-750-ZI7</t>
  </si>
  <si>
    <t>BSY-078-750-ZI8</t>
  </si>
  <si>
    <t>COUNTA of VM Name</t>
  </si>
  <si>
    <t>AlmaLinux</t>
  </si>
  <si>
    <t>CentOS</t>
  </si>
  <si>
    <t>Server Total</t>
  </si>
  <si>
    <t>Windows Total</t>
  </si>
  <si>
    <t>COUNTA of 1612</t>
  </si>
  <si>
    <t>SUM of $65,637.75</t>
  </si>
  <si>
    <t>SUM of $88,258.90</t>
  </si>
  <si>
    <t>SUM of $112,768.99</t>
  </si>
  <si>
    <t>SUM of $266,665.65</t>
  </si>
  <si>
    <t>Lift &amp; Shift Noprod</t>
  </si>
  <si>
    <t>Application VM Details</t>
  </si>
  <si>
    <t>0 Total</t>
  </si>
  <si>
    <t>1 Total</t>
  </si>
  <si>
    <t>GCBDR</t>
  </si>
  <si>
    <t>SUM of Disk (GiB)</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</si>
</sst>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0.00"/>
    <numFmt numFmtId="166" formatCode="[$€]#,##0.00"/>
    <numFmt numFmtId="167" formatCode="&quot;€&quot;#,##0.00"/>
    <numFmt numFmtId="168" formatCode="d-m"/>
  </numFmts>
  <fonts count="19">
    <font>
      <sz val="10.0"/>
      <color rgb="FF000000"/>
      <name val="Arial"/>
      <scheme val="minor"/>
    </font>
    <font>
      <b/>
      <sz val="9.0"/>
      <color theme="1"/>
      <name val="Arial"/>
      <scheme val="minor"/>
    </font>
    <font>
      <sz val="9.0"/>
      <color theme="1"/>
      <name val="Arial"/>
      <scheme val="minor"/>
    </font>
    <font>
      <b/>
      <color rgb="FFFFFFFF"/>
      <name val="Arial"/>
      <scheme val="minor"/>
    </font>
    <font>
      <color theme="1"/>
      <name val="Arial"/>
      <scheme val="minor"/>
    </font>
    <font>
      <b/>
      <color theme="1"/>
      <name val="Arial"/>
      <scheme val="minor"/>
    </font>
    <font/>
    <font>
      <u/>
      <color rgb="FF0000FF"/>
      <name val="Arial"/>
    </font>
    <font>
      <color theme="1"/>
      <name val="Arial"/>
    </font>
    <font>
      <u/>
      <color rgb="FF0000FF"/>
    </font>
    <font>
      <b/>
      <color theme="1"/>
      <name val="Arial"/>
    </font>
    <font>
      <sz val="11.0"/>
      <color theme="1"/>
      <name val="Didact Gothic"/>
    </font>
    <font>
      <sz val="9.0"/>
      <color theme="1"/>
      <name val="Verdana"/>
    </font>
    <font>
      <sz val="9.0"/>
      <color rgb="FF000000"/>
      <name val="Verdana"/>
    </font>
    <font>
      <i/>
      <color theme="1"/>
      <name val="Arial"/>
    </font>
    <font>
      <color rgb="FFFFFFFF"/>
      <name val="Arial"/>
    </font>
    <font>
      <sz val="7.0"/>
      <color theme="1"/>
      <name val="Arial"/>
      <scheme val="minor"/>
    </font>
    <font>
      <b/>
      <sz val="9.0"/>
      <color rgb="FFFFFFFF"/>
      <name val="Verdana"/>
    </font>
    <font>
      <sz val="11.0"/>
      <color theme="1"/>
      <name val="Calibri"/>
    </font>
  </fonts>
  <fills count="17">
    <fill>
      <patternFill patternType="none"/>
    </fill>
    <fill>
      <patternFill patternType="lightGray"/>
    </fill>
    <fill>
      <patternFill patternType="solid">
        <fgColor rgb="FFCFE2F3"/>
        <bgColor rgb="FFCFE2F3"/>
      </patternFill>
    </fill>
    <fill>
      <patternFill patternType="solid">
        <fgColor rgb="FF980000"/>
        <bgColor rgb="FF980000"/>
      </patternFill>
    </fill>
    <fill>
      <patternFill patternType="solid">
        <fgColor rgb="FF3C78D8"/>
        <bgColor rgb="FF3C78D8"/>
      </patternFill>
    </fill>
    <fill>
      <patternFill patternType="solid">
        <fgColor rgb="FF1155CC"/>
        <bgColor rgb="FF1155CC"/>
      </patternFill>
    </fill>
    <fill>
      <patternFill patternType="solid">
        <fgColor rgb="FF00FF00"/>
        <bgColor rgb="FF00FF00"/>
      </patternFill>
    </fill>
    <fill>
      <patternFill patternType="solid">
        <fgColor rgb="FFFFFF00"/>
        <bgColor rgb="FFFFFF00"/>
      </patternFill>
    </fill>
    <fill>
      <patternFill patternType="solid">
        <fgColor rgb="FFFFD966"/>
        <bgColor rgb="FFFFD966"/>
      </patternFill>
    </fill>
    <fill>
      <patternFill patternType="solid">
        <fgColor rgb="FFC9DAF8"/>
        <bgColor rgb="FFC9DAF8"/>
      </patternFill>
    </fill>
    <fill>
      <patternFill patternType="solid">
        <fgColor rgb="FFFFF2CC"/>
        <bgColor rgb="FFFFF2CC"/>
      </patternFill>
    </fill>
    <fill>
      <patternFill patternType="solid">
        <fgColor rgb="FFD9D2E9"/>
        <bgColor rgb="FFD9D2E9"/>
      </patternFill>
    </fill>
    <fill>
      <patternFill patternType="solid">
        <fgColor rgb="FFDFE4EC"/>
        <bgColor rgb="FFDFE4EC"/>
      </patternFill>
    </fill>
    <fill>
      <patternFill patternType="solid">
        <fgColor rgb="FF8093B3"/>
        <bgColor rgb="FF8093B3"/>
      </patternFill>
    </fill>
    <fill>
      <patternFill patternType="solid">
        <fgColor rgb="FF1C4587"/>
        <bgColor rgb="FF1C4587"/>
      </patternFill>
    </fill>
    <fill>
      <patternFill patternType="solid">
        <fgColor rgb="FF000000"/>
        <bgColor rgb="FF000000"/>
      </patternFill>
    </fill>
    <fill>
      <patternFill patternType="solid">
        <fgColor rgb="FFB6D7A8"/>
        <bgColor rgb="FFB6D7A8"/>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ck">
        <color rgb="FF8093B3"/>
      </bottom>
    </border>
    <border>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readingOrder="0"/>
    </xf>
    <xf borderId="1" fillId="2" fontId="1" numFmtId="2" xfId="0" applyAlignment="1" applyBorder="1" applyFont="1" applyNumberFormat="1">
      <alignment horizontal="center" readingOrder="0"/>
    </xf>
    <xf borderId="1" fillId="2" fontId="1" numFmtId="0" xfId="0" applyAlignment="1" applyBorder="1" applyFont="1">
      <alignment horizontal="center" readingOrder="0"/>
    </xf>
    <xf borderId="0" fillId="0" fontId="2" numFmtId="0" xfId="0" applyFont="1"/>
    <xf borderId="1" fillId="0" fontId="2" numFmtId="164" xfId="0" applyAlignment="1" applyBorder="1" applyFont="1" applyNumberFormat="1">
      <alignment horizontal="center" readingOrder="0"/>
    </xf>
    <xf borderId="1" fillId="0" fontId="2" numFmtId="2" xfId="0" applyAlignment="1" applyBorder="1" applyFont="1" applyNumberFormat="1">
      <alignment readingOrder="0"/>
    </xf>
    <xf borderId="1" fillId="0" fontId="2" numFmtId="0" xfId="0" applyAlignment="1" applyBorder="1" applyFont="1">
      <alignment readingOrder="0"/>
    </xf>
    <xf borderId="1" fillId="0" fontId="2" numFmtId="164" xfId="0" applyAlignment="1" applyBorder="1" applyFont="1" applyNumberFormat="1">
      <alignment horizontal="center"/>
    </xf>
    <xf borderId="1" fillId="0" fontId="2" numFmtId="2" xfId="0" applyBorder="1" applyFont="1" applyNumberFormat="1"/>
    <xf borderId="1" fillId="0" fontId="2" numFmtId="0" xfId="0" applyBorder="1" applyFont="1"/>
    <xf borderId="0" fillId="3" fontId="3" numFmtId="0" xfId="0" applyAlignment="1" applyFill="1" applyFont="1">
      <alignment readingOrder="0"/>
    </xf>
    <xf borderId="0" fillId="3" fontId="4" numFmtId="0" xfId="0" applyFont="1"/>
    <xf borderId="1" fillId="2" fontId="5" numFmtId="0" xfId="0" applyAlignment="1" applyBorder="1" applyFont="1">
      <alignment horizontal="center"/>
    </xf>
    <xf borderId="1" fillId="2" fontId="5" numFmtId="0" xfId="0" applyAlignment="1" applyBorder="1" applyFont="1">
      <alignment horizontal="center" readingOrder="0"/>
    </xf>
    <xf borderId="1" fillId="0" fontId="4" numFmtId="0" xfId="0" applyAlignment="1" applyBorder="1" applyFont="1">
      <alignment readingOrder="0"/>
    </xf>
    <xf borderId="1" fillId="0" fontId="4" numFmtId="0" xfId="0" applyBorder="1" applyFont="1"/>
    <xf borderId="1" fillId="4" fontId="3" numFmtId="0" xfId="0" applyAlignment="1" applyBorder="1" applyFill="1" applyFont="1">
      <alignment readingOrder="0"/>
    </xf>
    <xf borderId="1" fillId="4" fontId="3" numFmtId="0" xfId="0" applyBorder="1" applyFont="1"/>
    <xf borderId="1" fillId="2" fontId="5"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1" fillId="5" fontId="3" numFmtId="0" xfId="0" applyAlignment="1" applyBorder="1" applyFill="1" applyFont="1">
      <alignment readingOrder="0" shrinkToFit="0" vertical="center" wrapText="1"/>
    </xf>
    <xf borderId="1" fillId="5" fontId="3" numFmtId="0" xfId="0" applyAlignment="1" applyBorder="1" applyFont="1">
      <alignment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horizontal="center" shrinkToFit="0" vertical="center" wrapText="1"/>
    </xf>
    <xf borderId="3" fillId="0" fontId="6" numFmtId="0" xfId="0" applyBorder="1" applyFont="1"/>
    <xf borderId="4" fillId="0" fontId="6" numFmtId="0" xfId="0" applyBorder="1" applyFont="1"/>
    <xf borderId="1" fillId="0" fontId="4"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2" fillId="0" fontId="4" numFmtId="0" xfId="0" applyAlignment="1" applyBorder="1" applyFont="1">
      <alignment readingOrder="0" vertical="center"/>
    </xf>
    <xf borderId="0" fillId="0" fontId="7" numFmtId="0" xfId="0" applyAlignment="1" applyFont="1">
      <alignment readingOrder="0" vertical="bottom"/>
    </xf>
    <xf borderId="0" fillId="0" fontId="8" numFmtId="165" xfId="0" applyAlignment="1" applyFont="1" applyNumberFormat="1">
      <alignment horizontal="right" readingOrder="0" vertical="bottom"/>
    </xf>
    <xf borderId="0" fillId="0" fontId="9" numFmtId="0" xfId="0" applyAlignment="1" applyFont="1">
      <alignment readingOrder="0"/>
    </xf>
    <xf borderId="1" fillId="0" fontId="4" numFmtId="165" xfId="0" applyAlignment="1" applyBorder="1" applyFont="1" applyNumberFormat="1">
      <alignment shrinkToFit="0" vertical="center" wrapText="1"/>
    </xf>
    <xf borderId="1" fillId="5" fontId="3" numFmtId="165" xfId="0" applyAlignment="1" applyBorder="1" applyFont="1" applyNumberFormat="1">
      <alignment readingOrder="0" shrinkToFit="0" vertical="center" wrapText="1"/>
    </xf>
    <xf borderId="0" fillId="6" fontId="10" numFmtId="0" xfId="0" applyAlignment="1" applyFill="1" applyFont="1">
      <alignment vertical="bottom"/>
    </xf>
    <xf borderId="0" fillId="7" fontId="10" numFmtId="0" xfId="0" applyAlignment="1" applyFill="1" applyFont="1">
      <alignment horizontal="center" vertical="bottom"/>
    </xf>
    <xf borderId="1" fillId="0" fontId="4" numFmtId="166" xfId="0" applyBorder="1" applyFont="1" applyNumberFormat="1"/>
    <xf borderId="1" fillId="0" fontId="4" numFmtId="165" xfId="0" applyAlignment="1" applyBorder="1" applyFont="1" applyNumberFormat="1">
      <alignment shrinkToFit="0" vertical="center" wrapText="1"/>
    </xf>
    <xf borderId="1" fillId="0" fontId="4" numFmtId="167" xfId="0" applyAlignment="1" applyBorder="1" applyFont="1" applyNumberFormat="1">
      <alignment readingOrder="0"/>
    </xf>
    <xf borderId="1" fillId="8" fontId="4" numFmtId="0" xfId="0" applyAlignment="1" applyBorder="1" applyFill="1" applyFont="1">
      <alignment readingOrder="0"/>
    </xf>
    <xf borderId="1" fillId="9" fontId="4" numFmtId="0" xfId="0" applyAlignment="1" applyBorder="1" applyFill="1" applyFont="1">
      <alignment readingOrder="0"/>
    </xf>
    <xf borderId="1" fillId="0" fontId="4" numFmtId="167" xfId="0" applyBorder="1" applyFont="1" applyNumberFormat="1"/>
    <xf borderId="4" fillId="5" fontId="3" numFmtId="0" xfId="0" applyAlignment="1" applyBorder="1" applyFont="1">
      <alignment readingOrder="0" shrinkToFit="0" vertical="center" wrapText="1"/>
    </xf>
    <xf borderId="4" fillId="5" fontId="3" numFmtId="165" xfId="0" applyAlignment="1" applyBorder="1" applyFont="1" applyNumberFormat="1">
      <alignment readingOrder="0" shrinkToFit="0" vertical="center" wrapText="1"/>
    </xf>
    <xf borderId="4" fillId="5" fontId="3" numFmtId="166" xfId="0" applyAlignment="1" applyBorder="1" applyFont="1" applyNumberFormat="1">
      <alignment readingOrder="0" shrinkToFit="0" vertical="center" wrapText="1"/>
    </xf>
    <xf borderId="1" fillId="7" fontId="11" numFmtId="0" xfId="0" applyAlignment="1" applyBorder="1" applyFont="1">
      <alignment vertical="bottom"/>
    </xf>
    <xf borderId="1" fillId="7" fontId="11" numFmtId="10" xfId="0" applyAlignment="1" applyBorder="1" applyFont="1" applyNumberFormat="1">
      <alignment horizontal="right" vertical="bottom"/>
    </xf>
    <xf borderId="0" fillId="0" fontId="4" numFmtId="166" xfId="0" applyFont="1" applyNumberFormat="1"/>
    <xf borderId="1" fillId="0" fontId="11" numFmtId="0" xfId="0" applyAlignment="1" applyBorder="1" applyFont="1">
      <alignment readingOrder="0" vertical="bottom"/>
    </xf>
    <xf borderId="1" fillId="0" fontId="11" numFmtId="4" xfId="0" applyAlignment="1" applyBorder="1" applyFont="1" applyNumberFormat="1">
      <alignment horizontal="right" readingOrder="0" vertical="bottom"/>
    </xf>
    <xf borderId="0" fillId="10"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1"/>
    </xf>
    <xf borderId="0" fillId="10" fontId="1" numFmtId="3" xfId="0" applyAlignment="1" applyFont="1" applyNumberFormat="1">
      <alignment horizontal="center" readingOrder="0" shrinkToFit="0" vertical="center" wrapText="1"/>
    </xf>
    <xf borderId="0" fillId="10" fontId="1" numFmtId="0" xfId="0" applyAlignment="1" applyFont="1">
      <alignment horizontal="left" readingOrder="0" shrinkToFit="0" vertical="center" wrapText="1"/>
    </xf>
    <xf borderId="1" fillId="10" fontId="1" numFmtId="165" xfId="0" applyAlignment="1" applyBorder="1" applyFont="1" applyNumberFormat="1">
      <alignment horizontal="center" readingOrder="0" shrinkToFit="0" vertical="center" wrapText="1"/>
    </xf>
    <xf borderId="1" fillId="10" fontId="1"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1" numFmtId="0" xfId="0" applyAlignment="1" applyBorder="1" applyFont="1">
      <alignment horizontal="right" readingOrder="0" shrinkToFit="0" vertical="center" wrapText="1"/>
    </xf>
    <xf borderId="1" fillId="11" fontId="1" numFmtId="0" xfId="0" applyAlignment="1" applyBorder="1" applyFill="1" applyFont="1">
      <alignment horizontal="center"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49" xfId="0" applyAlignment="1" applyBorder="1" applyFont="1" applyNumberFormat="1">
      <alignment shrinkToFit="0" vertical="center" wrapText="1"/>
    </xf>
    <xf borderId="1" fillId="0" fontId="12" numFmtId="3" xfId="0" applyAlignment="1" applyBorder="1" applyFont="1" applyNumberFormat="1">
      <alignment horizontal="right" vertical="bottom"/>
    </xf>
    <xf borderId="1" fillId="0" fontId="12" numFmtId="3" xfId="0" applyAlignment="1" applyBorder="1" applyFont="1" applyNumberFormat="1">
      <alignment horizontal="left" vertical="bottom"/>
    </xf>
    <xf borderId="1" fillId="0" fontId="2" numFmtId="0" xfId="0" applyAlignment="1" applyBorder="1" applyFont="1">
      <alignment horizontal="righ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1" fillId="0" fontId="2" numFmtId="3" xfId="0" applyAlignment="1" applyBorder="1" applyFont="1" applyNumberFormat="1">
      <alignment shrinkToFit="0" vertical="center" wrapText="1"/>
    </xf>
    <xf borderId="1" fillId="0" fontId="2" numFmtId="165" xfId="0" applyAlignment="1" applyBorder="1" applyFont="1" applyNumberFormat="1">
      <alignment shrinkToFit="0" vertical="center" wrapText="1"/>
    </xf>
    <xf borderId="1" fillId="0" fontId="2" numFmtId="0" xfId="0" applyAlignment="1" applyBorder="1" applyFont="1">
      <alignment shrinkToFit="0" vertical="center" wrapText="1"/>
    </xf>
    <xf borderId="0" fillId="0" fontId="2" numFmtId="0" xfId="0" applyAlignment="1" applyFont="1">
      <alignment readingOrder="0" shrinkToFit="0" vertical="center" wrapText="1"/>
    </xf>
    <xf borderId="1" fillId="0" fontId="2" numFmtId="0" xfId="0" applyAlignment="1" applyBorder="1" applyFont="1">
      <alignment horizontal="left" readingOrder="0" shrinkToFit="0" vertical="center" wrapText="1"/>
    </xf>
    <xf borderId="1" fillId="0" fontId="12" numFmtId="3" xfId="0" applyAlignment="1" applyBorder="1" applyFont="1" applyNumberFormat="1">
      <alignment horizontal="right" readingOrder="0" vertical="bottom"/>
    </xf>
    <xf borderId="1" fillId="3" fontId="2" numFmtId="0" xfId="0" applyAlignment="1" applyBorder="1" applyFont="1">
      <alignment readingOrder="0" shrinkToFit="0" vertical="center" wrapText="1"/>
    </xf>
    <xf borderId="1" fillId="3" fontId="2" numFmtId="0" xfId="0" applyAlignment="1" applyBorder="1" applyFont="1">
      <alignment shrinkToFit="0" vertical="center" wrapText="1"/>
    </xf>
    <xf borderId="1" fillId="3" fontId="2" numFmtId="0" xfId="0" applyAlignment="1" applyBorder="1" applyFont="1">
      <alignment horizontal="left" shrinkToFit="0" vertical="center" wrapText="1"/>
    </xf>
    <xf borderId="1" fillId="3" fontId="2" numFmtId="0" xfId="0" applyAlignment="1" applyBorder="1" applyFont="1">
      <alignment horizontal="right" shrinkToFit="0" vertical="center" wrapText="1"/>
    </xf>
    <xf borderId="1" fillId="3" fontId="2" numFmtId="0" xfId="0" applyAlignment="1" applyBorder="1" applyFont="1">
      <alignment horizontal="center" shrinkToFit="0" vertical="center" wrapText="1"/>
    </xf>
    <xf borderId="1" fillId="3" fontId="2" numFmtId="165" xfId="0" applyAlignment="1" applyBorder="1" applyFont="1" applyNumberFormat="1">
      <alignment shrinkToFit="0" vertical="center" wrapText="1"/>
    </xf>
    <xf borderId="1" fillId="3" fontId="2" numFmtId="0" xfId="0" applyAlignment="1" applyBorder="1" applyFont="1">
      <alignment shrinkToFit="0" vertical="center" wrapText="1"/>
    </xf>
    <xf borderId="0" fillId="3" fontId="2" numFmtId="0" xfId="0" applyAlignment="1" applyFont="1">
      <alignment shrinkToFit="0" vertical="center" wrapText="1"/>
    </xf>
    <xf borderId="0" fillId="0" fontId="2" numFmtId="0" xfId="0" applyAlignment="1" applyFont="1">
      <alignment shrinkToFit="0" vertical="center" wrapText="1"/>
    </xf>
    <xf borderId="0" fillId="0" fontId="2" numFmtId="0" xfId="0" applyAlignment="1" applyFont="1">
      <alignment shrinkToFit="0" vertical="center" wrapText="1"/>
    </xf>
    <xf borderId="0" fillId="0" fontId="2" numFmtId="9" xfId="0" applyAlignment="1" applyFont="1" applyNumberFormat="1">
      <alignment readingOrder="0" shrinkToFit="0" vertical="center" wrapText="1"/>
    </xf>
    <xf borderId="1" fillId="0" fontId="8" numFmtId="0" xfId="0" applyAlignment="1" applyBorder="1" applyFont="1">
      <alignment readingOrder="0" shrinkToFit="0" wrapText="1"/>
    </xf>
    <xf borderId="0" fillId="0" fontId="2" numFmtId="0" xfId="0" applyAlignment="1" applyFont="1">
      <alignment horizontal="center"/>
    </xf>
    <xf borderId="1" fillId="2" fontId="5" numFmtId="165" xfId="0" applyAlignment="1" applyBorder="1" applyFont="1" applyNumberFormat="1">
      <alignment horizontal="center" readingOrder="0"/>
    </xf>
    <xf borderId="1" fillId="2" fontId="5" numFmtId="165" xfId="0" applyAlignment="1" applyBorder="1" applyFont="1" applyNumberFormat="1">
      <alignment horizontal="right" readingOrder="0"/>
    </xf>
    <xf borderId="1" fillId="0" fontId="4" numFmtId="3" xfId="0" applyBorder="1" applyFont="1" applyNumberFormat="1"/>
    <xf borderId="1" fillId="0" fontId="4" numFmtId="165" xfId="0" applyBorder="1" applyFont="1" applyNumberFormat="1"/>
    <xf borderId="1" fillId="0" fontId="4" numFmtId="165" xfId="0" applyAlignment="1" applyBorder="1" applyFont="1" applyNumberFormat="1">
      <alignment horizontal="right" readingOrder="0"/>
    </xf>
    <xf borderId="0" fillId="0" fontId="4" numFmtId="0" xfId="0" applyAlignment="1" applyFont="1">
      <alignment readingOrder="0"/>
    </xf>
    <xf borderId="1" fillId="0" fontId="4" numFmtId="165" xfId="0" applyAlignment="1" applyBorder="1" applyFont="1" applyNumberFormat="1">
      <alignment horizontal="right"/>
    </xf>
    <xf borderId="0" fillId="0" fontId="4" numFmtId="0" xfId="0" applyFont="1"/>
    <xf borderId="1" fillId="0" fontId="5" numFmtId="0" xfId="0" applyAlignment="1" applyBorder="1" applyFont="1">
      <alignment horizontal="center" readingOrder="0"/>
    </xf>
    <xf borderId="1" fillId="0" fontId="5" numFmtId="49" xfId="0" applyAlignment="1" applyBorder="1" applyFont="1" applyNumberFormat="1">
      <alignment horizontal="center" readingOrder="0"/>
    </xf>
    <xf borderId="1" fillId="2" fontId="5" numFmtId="49" xfId="0" applyAlignment="1" applyBorder="1" applyFont="1" applyNumberFormat="1">
      <alignment horizontal="center" readingOrder="0"/>
    </xf>
    <xf borderId="1" fillId="0" fontId="4" numFmtId="49" xfId="0" applyAlignment="1" applyBorder="1" applyFont="1" applyNumberFormat="1">
      <alignment readingOrder="0"/>
    </xf>
    <xf borderId="1" fillId="0" fontId="4" numFmtId="49" xfId="0" applyBorder="1" applyFont="1" applyNumberFormat="1"/>
    <xf borderId="0" fillId="0" fontId="4" numFmtId="49" xfId="0" applyFont="1" applyNumberFormat="1"/>
    <xf borderId="1" fillId="0" fontId="1" numFmtId="0" xfId="0" applyAlignment="1" applyBorder="1" applyFont="1">
      <alignment horizontal="center" readingOrder="0" shrinkToFit="0" vertical="center" wrapText="1"/>
    </xf>
    <xf borderId="1" fillId="10" fontId="5" numFmtId="0" xfId="0" applyAlignment="1" applyBorder="1" applyFont="1">
      <alignment horizontal="center" readingOrder="0"/>
    </xf>
    <xf borderId="0" fillId="0" fontId="5" numFmtId="0" xfId="0" applyAlignment="1" applyFont="1">
      <alignment horizontal="center"/>
    </xf>
    <xf borderId="1" fillId="2" fontId="4" numFmtId="0" xfId="0" applyBorder="1" applyFont="1"/>
    <xf borderId="1" fillId="0" fontId="4" numFmtId="3" xfId="0" applyAlignment="1" applyBorder="1" applyFont="1" applyNumberFormat="1">
      <alignment readingOrder="0"/>
    </xf>
    <xf borderId="1" fillId="0" fontId="13" numFmtId="3" xfId="0" applyAlignment="1" applyBorder="1" applyFont="1" applyNumberFormat="1">
      <alignment horizontal="right"/>
    </xf>
    <xf borderId="5" fillId="12" fontId="14" numFmtId="49" xfId="0" applyAlignment="1" applyBorder="1" applyFill="1" applyFont="1" applyNumberFormat="1">
      <alignment vertical="bottom"/>
    </xf>
    <xf borderId="5" fillId="13" fontId="15" numFmtId="0" xfId="0" applyAlignment="1" applyBorder="1" applyFill="1" applyFont="1">
      <alignment vertical="bottom"/>
    </xf>
    <xf borderId="0" fillId="0" fontId="5" numFmtId="0" xfId="0" applyAlignment="1" applyFont="1">
      <alignment horizontal="center" readingOrder="0"/>
    </xf>
    <xf borderId="0" fillId="0" fontId="12" numFmtId="49" xfId="0" applyAlignment="1" applyFont="1" applyNumberFormat="1">
      <alignment vertical="bottom"/>
    </xf>
    <xf borderId="0" fillId="0" fontId="12" numFmtId="3" xfId="0" applyAlignment="1" applyFont="1" applyNumberFormat="1">
      <alignment horizontal="right" vertical="bottom"/>
    </xf>
    <xf borderId="6" fillId="0" fontId="3" numFmtId="49" xfId="0" applyAlignment="1" applyBorder="1" applyFont="1" applyNumberFormat="1">
      <alignment horizontal="center" readingOrder="0"/>
    </xf>
    <xf borderId="7" fillId="0" fontId="3" numFmtId="3" xfId="0" applyAlignment="1" applyBorder="1" applyFont="1" applyNumberFormat="1">
      <alignment horizontal="center" readingOrder="0"/>
    </xf>
    <xf borderId="8" fillId="0" fontId="4" numFmtId="49" xfId="0" applyAlignment="1" applyBorder="1" applyFont="1" applyNumberFormat="1">
      <alignment readingOrder="0"/>
    </xf>
    <xf borderId="9" fillId="0" fontId="4" numFmtId="3" xfId="0" applyAlignment="1" applyBorder="1" applyFont="1" applyNumberFormat="1">
      <alignment readingOrder="0"/>
    </xf>
    <xf borderId="1" fillId="0" fontId="4" numFmtId="10" xfId="0" applyAlignment="1" applyBorder="1" applyFont="1" applyNumberFormat="1">
      <alignment readingOrder="0"/>
    </xf>
    <xf borderId="1" fillId="0" fontId="8" numFmtId="0" xfId="0" applyAlignment="1" applyBorder="1" applyFont="1">
      <alignment horizontal="right" shrinkToFit="0" wrapText="1"/>
    </xf>
    <xf borderId="1" fillId="0" fontId="8" numFmtId="10" xfId="0" applyAlignment="1" applyBorder="1" applyFont="1" applyNumberFormat="1">
      <alignment horizontal="right" shrinkToFit="0" wrapText="1"/>
    </xf>
    <xf borderId="4" fillId="0" fontId="8" numFmtId="0" xfId="0" applyAlignment="1" applyBorder="1" applyFont="1">
      <alignment readingOrder="0" shrinkToFit="0" vertical="bottom" wrapText="1"/>
    </xf>
    <xf borderId="0" fillId="2" fontId="5" numFmtId="0" xfId="0" applyAlignment="1" applyFont="1">
      <alignment horizontal="center" readingOrder="0"/>
    </xf>
    <xf borderId="0" fillId="2" fontId="5" numFmtId="0" xfId="0" applyAlignment="1" applyFont="1">
      <alignment horizontal="center"/>
    </xf>
    <xf borderId="0" fillId="0" fontId="4" numFmtId="168" xfId="0" applyAlignment="1" applyFont="1" applyNumberFormat="1">
      <alignment horizontal="right" readingOrder="0"/>
    </xf>
    <xf borderId="0" fillId="0" fontId="4" numFmtId="0" xfId="0" applyAlignment="1" applyFont="1">
      <alignment horizontal="right" readingOrder="0"/>
    </xf>
    <xf borderId="0" fillId="0" fontId="4" numFmtId="0" xfId="0" applyAlignment="1" applyFont="1">
      <alignment horizontal="right"/>
    </xf>
    <xf borderId="10" fillId="10" fontId="5" numFmtId="0" xfId="0" applyAlignment="1" applyBorder="1" applyFont="1">
      <alignment horizontal="center" readingOrder="0" shrinkToFit="0" vertical="center" wrapText="1"/>
    </xf>
    <xf borderId="11" fillId="0" fontId="6" numFmtId="0" xfId="0" applyBorder="1" applyFont="1"/>
    <xf borderId="12" fillId="0" fontId="6" numFmtId="0" xfId="0" applyBorder="1" applyFont="1"/>
    <xf borderId="0" fillId="0" fontId="4" numFmtId="0" xfId="0" applyAlignment="1" applyFont="1">
      <alignment shrinkToFit="0" vertical="center" wrapText="1"/>
    </xf>
    <xf borderId="1" fillId="10" fontId="5" numFmtId="0" xfId="0" applyAlignment="1" applyBorder="1" applyFont="1">
      <alignment horizontal="center" readingOrder="0" shrinkToFit="0" vertical="center" wrapText="1"/>
    </xf>
    <xf borderId="1" fillId="0" fontId="4" numFmtId="0" xfId="0" applyAlignment="1" applyBorder="1" applyFont="1">
      <alignment shrinkToFit="0" vertical="center" wrapText="1"/>
    </xf>
    <xf borderId="0" fillId="0" fontId="4" numFmtId="0" xfId="0" applyAlignment="1" applyFont="1">
      <alignment readingOrder="0" shrinkToFit="0" vertical="center" wrapText="1"/>
    </xf>
    <xf borderId="1" fillId="14" fontId="3" numFmtId="0" xfId="0" applyAlignment="1" applyBorder="1" applyFill="1" applyFont="1">
      <alignment readingOrder="0" shrinkToFit="0" vertical="center" wrapText="1"/>
    </xf>
    <xf borderId="0" fillId="0" fontId="4" numFmtId="165" xfId="0" applyAlignment="1" applyFont="1" applyNumberFormat="1">
      <alignment shrinkToFit="0" vertical="center" wrapText="1"/>
    </xf>
    <xf borderId="1" fillId="2" fontId="5" numFmtId="165" xfId="0" applyAlignment="1" applyBorder="1" applyFont="1" applyNumberFormat="1">
      <alignment horizontal="center" readingOrder="0" shrinkToFit="0" vertical="center" wrapText="1"/>
    </xf>
    <xf borderId="0" fillId="0" fontId="16" numFmtId="0" xfId="0" applyAlignment="1" applyFont="1">
      <alignment readingOrder="0" shrinkToFit="0" vertical="center" wrapText="1"/>
    </xf>
    <xf borderId="1" fillId="14" fontId="3" numFmtId="165" xfId="0" applyAlignment="1" applyBorder="1" applyFont="1" applyNumberFormat="1">
      <alignment readingOrder="0" shrinkToFit="0" vertical="center" wrapText="1"/>
    </xf>
    <xf borderId="0" fillId="0" fontId="1" numFmtId="0" xfId="0" applyAlignment="1" applyFont="1">
      <alignment horizontal="center" readingOrder="0" shrinkToFit="0" vertical="center" wrapText="1"/>
    </xf>
    <xf borderId="0" fillId="0" fontId="1" numFmtId="165" xfId="0" applyAlignment="1" applyFont="1" applyNumberFormat="1">
      <alignment horizontal="center" readingOrder="0" shrinkToFit="0" vertical="center" wrapText="1"/>
    </xf>
    <xf borderId="1" fillId="2" fontId="1" numFmtId="165" xfId="0" applyAlignment="1" applyBorder="1" applyFont="1" applyNumberFormat="1">
      <alignment horizontal="center" readingOrder="0" shrinkToFit="0" vertical="center" wrapText="1"/>
    </xf>
    <xf borderId="1" fillId="14" fontId="3" numFmtId="3" xfId="0" applyAlignment="1" applyBorder="1" applyFont="1" applyNumberFormat="1">
      <alignment readingOrder="0" shrinkToFit="0" vertical="center" wrapText="1"/>
    </xf>
    <xf borderId="0" fillId="0" fontId="4" numFmtId="165" xfId="0" applyFont="1" applyNumberFormat="1"/>
    <xf borderId="0" fillId="3" fontId="3" numFmtId="0" xfId="0" applyAlignment="1" applyFont="1">
      <alignment readingOrder="0" shrinkToFit="0" vertical="center" wrapText="1"/>
    </xf>
    <xf borderId="0" fillId="2" fontId="5" numFmtId="0" xfId="0" applyAlignment="1" applyFont="1">
      <alignment horizontal="center" readingOrder="0" shrinkToFit="0" vertical="center" wrapText="1"/>
    </xf>
    <xf borderId="1" fillId="0" fontId="4" numFmtId="165" xfId="0" applyAlignment="1" applyBorder="1" applyFont="1" applyNumberFormat="1">
      <alignment horizontal="right" readingOrder="0" shrinkToFit="0" vertical="center" wrapText="1"/>
    </xf>
    <xf borderId="1" fillId="0" fontId="4" numFmtId="165" xfId="0" applyAlignment="1" applyBorder="1" applyFont="1" applyNumberFormat="1">
      <alignment readingOrder="0" shrinkToFit="0" vertical="center" wrapText="1"/>
    </xf>
    <xf borderId="0" fillId="0" fontId="4" numFmtId="165" xfId="0" applyAlignment="1" applyFont="1" applyNumberFormat="1">
      <alignment horizontal="right" shrinkToFit="0" vertical="center" wrapText="1"/>
    </xf>
    <xf borderId="13" fillId="15" fontId="17" numFmtId="49" xfId="0" applyAlignment="1" applyBorder="1" applyFill="1" applyFont="1" applyNumberFormat="1">
      <alignment vertical="bottom"/>
    </xf>
    <xf borderId="13" fillId="15" fontId="17" numFmtId="3" xfId="0" applyAlignment="1" applyBorder="1" applyFont="1" applyNumberFormat="1">
      <alignment vertical="bottom"/>
    </xf>
    <xf borderId="0" fillId="0" fontId="13" numFmtId="3" xfId="0" applyAlignment="1" applyFont="1" applyNumberFormat="1">
      <alignment horizontal="right"/>
    </xf>
    <xf borderId="1" fillId="15" fontId="17" numFmtId="49" xfId="0" applyAlignment="1" applyBorder="1" applyFont="1" applyNumberFormat="1">
      <alignment vertical="bottom"/>
    </xf>
    <xf borderId="1" fillId="0" fontId="12" numFmtId="49" xfId="0" applyAlignment="1" applyBorder="1" applyFont="1" applyNumberFormat="1">
      <alignment vertical="bottom"/>
    </xf>
    <xf borderId="1" fillId="0" fontId="18" numFmtId="49" xfId="0" applyAlignment="1" applyBorder="1" applyFont="1" applyNumberFormat="1">
      <alignment vertical="bottom"/>
    </xf>
    <xf borderId="0" fillId="16" fontId="5" numFmtId="0" xfId="0" applyAlignment="1" applyFill="1" applyFont="1">
      <alignment readingOrder="0"/>
    </xf>
    <xf borderId="0" fillId="0" fontId="4" numFmtId="3" xfId="0" applyFont="1" applyNumberFormat="1"/>
  </cellXfs>
  <cellStyles count="1">
    <cellStyle xfId="0" name="Normal" builtinId="0"/>
  </cellStyles>
  <dxfs count="4">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s>
  <tableStyles count="1">
    <tableStyle count="3" pivot="0" name="Detail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pivotCacheDefinition" Target="pivotCache/pivotCacheDefinition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pivotCacheDefinition" Target="pivotCache/pivotCacheDefinition4.xml"/><Relationship Id="rId3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pivotCacheDefinition" Target="pivotCache/pivotCacheDefinition5.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Q1614" sheet="VMware Inventory"/>
  </cacheSource>
  <cacheFields>
    <cacheField name="VM Name" numFmtId="0">
      <sharedItems>
        <s v="VMPROJETUNI"/>
        <s v="vmShadoc_Mirialis"/>
        <s v="DYO-2K8R2-SCANB"/>
        <s v="AURA-BDG01"/>
        <s v="ORI-COMPTA01"/>
        <s v="ORI-SRV-INFEC"/>
        <s v="VMRDP"/>
        <s v="GLBM-QMATIC01"/>
        <s v="AURA-QMATIC"/>
        <s v="ORI-ALERE01"/>
        <s v="ORI-SRV-ALERE01"/>
        <s v="UNI-CASTEL01"/>
        <s v="UNL-MAESTRIA01"/>
        <s v="VMO-PCT-004-A"/>
        <s v="AURA-CFX-001"/>
        <s v="CST-CFX-001"/>
        <s v="UNI-DIFTV01"/>
        <s v="VMAQURE1"/>
        <s v="AURA-INCOMPLETS01"/>
        <s v="AURA-INCOMPLETS-TEST01"/>
        <s v="VMINFECTIOGLOBAL"/>
        <s v="VMKALISILFRONTDLS"/>
        <s v="VMNC1"/>
        <s v="VMNC2"/>
        <s v="VM1204"/>
        <s v="VMinfraMONdcn"/>
        <s v="VMOL5RLOG"/>
        <s v="VMVCS"/>
        <s v="VMADDOK205"/>
        <s v="VMSYSLOGS-BK"/>
        <s v="BSY-A-AMS-APP"/>
        <s v="BSY-A-AMS-BDD"/>
        <s v="BSY-A-IMS"/>
        <s v="BSY-ALINITYPRO"/>
        <s v="LCD-ALINITYPRO"/>
        <s v="SV-85-ANSIBLE"/>
        <s v="VMANSIBLE"/>
        <s v="con_biolittoral"/>
        <s v="OLD_dubertrand2_Concerto"/>
        <s v="2A2B-Concerto"/>
        <s v="SRV-ALYSE-BRUANT"/>
        <s v="SRV-CONCERTO-APP"/>
        <s v="SRV-ALYSE-BIOSANTE"/>
        <s v="DL_Odancio_App_212"/>
        <s v="DL_Odancio_Bdd_22"/>
        <s v="Odancio-Médilabest"/>
        <s v="SRV-MIDISYA"/>
        <s v="INFOCENTRE"/>
        <s v="ODANCIO_APP"/>
        <s v="ODANCIO_BDD"/>
        <s v="ODANCIO-STL"/>
        <s v="Alysé"/>
        <s v="NAS-Alysé"/>
        <s v="HEXALIS"/>
        <s v="HEXALIS-BDD"/>
        <s v="C0NAS1"/>
        <s v="LCD-Archives-Hlx"/>
        <s v="LCD-BIOMANEO"/>
        <s v="HLX-BIOSITES-DED2"/>
        <s v="ORA-BIOSITES-DED2"/>
        <s v="VMARMURE2"/>
        <s v="ASL-PC-HEXALIS"/>
        <s v="HDS-BGO-HISTONE-DOC"/>
        <s v="ARC-ALP-BIOMANAGER"/>
        <s v="ARC-ALP-ODANBDD"/>
        <s v="ARC-ALP-ODANINFO"/>
        <s v="ARC-ALP-SRVBYG"/>
        <s v="ARC-APP-ODANCIO"/>
        <s v="HDS-SAM-CONCERTO"/>
        <s v="ORI-HEXAAPPLI"/>
        <s v="ORI-HEXAORACLE"/>
        <s v="Clarilab_Mirialis"/>
        <s v="VMODANCIOINFO"/>
        <s v="BFC-CA01"/>
        <s v="BM-CA01"/>
        <s v="CAB-CA01"/>
        <s v="EST-CA01"/>
        <s v="LCD-CA01"/>
        <s v="SV-35-CA1"/>
        <s v="HDF-CA01"/>
        <s v="AURA-CA01"/>
        <s v="AURA-CA01-OLD"/>
        <s v="HDS-PACA-CA01"/>
        <s v="HDS-CA01"/>
        <s v="POC-CA01"/>
        <s v="ORI-CA01"/>
        <s v="A SUPPRIMER 20%2f12%2f25_SV-37-FS1"/>
        <s v="HDS-ORI-SCANBAC"/>
        <s v="bacexpressbbd-analiseo-prod-1"/>
        <s v="SRV-CLARISYS"/>
        <s v="CAB-SRV-BACKUP"/>
        <s v="ASL-MCA-prod-1"/>
        <s v="ASL-MCA-prod-2"/>
        <s v="SV-86-BACEXPRESS-BDD"/>
        <s v="SV-86-BACEXPRESS-PROD"/>
        <s v="PT-BACXPRESS-SRV"/>
        <s v="SRVMCA-APP"/>
        <s v="SRVMCA-BDD"/>
        <s v="2A2B-BacExpress-BDD"/>
        <s v="2A2B-BacExpress-Front"/>
        <s v="SV-37-CLARIMCA7"/>
        <s v="SV-37-BACEXPRESS-DB"/>
        <s v="SV-37-BACEXPRESS-PROD"/>
        <s v="BM-BACEXPRESSBDD"/>
        <s v="BM-BACEXPRESSFRONT"/>
        <s v="SV-72-MCA"/>
        <s v="SV-72-MCABDD"/>
        <s v="9MCA"/>
        <s v="9MCA-BDD"/>
        <s v="BPO-BACEXPRESS-FRONT"/>
        <s v="BPO-BACEXPRESS-BDD"/>
        <s v="HDS-ALP-bacexpress-bdd"/>
        <s v="HDS-ALP-bacexpress-front"/>
        <s v="HDS-ALP-bacexpress-test"/>
        <s v="VMSRVBACEXPRESS"/>
        <s v="HDS-SCM-BacExPressFront"/>
        <s v="Serv_Backup_automate"/>
        <s v="SRVKELIO-APP"/>
        <s v="SRVKELIO-BDD"/>
        <s v="SRV-BODET01"/>
        <s v="EST-BIOEGEXP-TEST"/>
        <s v="EST-EXPBIOG"/>
        <s v="HDS-BIT-BIOGEXP"/>
        <s v="HDS-BIOEXPDevLOG1"/>
        <s v="HDS-BIOEXPDevLOG2"/>
        <s v="HDS-BIOEXPDevLOG3"/>
        <s v="HDS-BIOEXPProdLOG1"/>
        <s v="HDS-BIOEXPProdLOG2"/>
        <s v="HDS-BIOEXPProdLOG3"/>
        <s v="HDS-BIOGEXP-PROD0"/>
        <s v="HDS-BIOGEXP-PROD1"/>
        <s v="HDS-BIOGEXPPrd-WRK1"/>
        <s v="HDS-BIOGEXPPrd-WRK10"/>
        <s v="HDS-BIOGEXPPrd-WRK2"/>
        <s v="HDS-BIOGEXPPrd-WRK3"/>
        <s v="HDS-BIOGEXPPrd-WRK4"/>
        <s v="HDS-BIOGEXPPrd-WRK5"/>
        <s v="HDS-BIOGEXPPrd-WRK6"/>
        <s v="HDS-BIOGEXPPrd-WRK7"/>
        <s v="HDS-BIOGEXPPrd-WRK8"/>
        <s v="HDS-BIOGEXPPrd-WRK9"/>
        <s v="HDS-BIT-BIOTRACKER-PREPROD"/>
        <s v="HDS-BIT-BIOTRACKERPROD"/>
        <s v="HDS-BIT-BIOTRACKERDEV"/>
        <s v="ORI-MYLA01"/>
        <s v="PT-MYLA-SRV"/>
        <s v="PV-MYLA-SRV"/>
        <s v="VMMYLADYOM"/>
        <s v="BM-MYLA01"/>
        <s v="Myla"/>
        <s v="VMSRVMYLAUNI"/>
        <s v="CENTREON-DCN"/>
        <s v="pt-cucmsub01-srv"/>
        <s v="pt-cucsub01-srv"/>
        <s v="EST-IMAGICLE FAX"/>
        <s v="pt-cucmpub01-srv"/>
        <s v="pt-cucpub01-srv_restored"/>
        <s v="pt-exwayc01"/>
        <s v="pt-exwayc02"/>
        <s v="pt-exwayc03"/>
        <s v="edge1"/>
        <s v="edge2"/>
        <s v="ASL-Clarilab"/>
        <s v="SRV-CLARILAB"/>
        <s v="SV-28-CLARILAB"/>
        <s v="SV-37-CLARILAB"/>
        <s v="BFC-CPPM01"/>
        <s v="BM-CPPM02"/>
        <s v="BM-CPPM01"/>
        <s v="CAB-CLEARPASS01"/>
        <s v="CAB-CLEARPASS02"/>
        <s v="PT-CLEARPASS-SRV"/>
        <s v="PT-CLEARPASS-SRV-BKP"/>
        <s v="BPO-CPPM01"/>
        <s v="BPO-CPPM02"/>
        <s v="AURA-CLEARPASS01"/>
        <s v="HDS-CPPM02"/>
        <s v="HDS-CPPM01"/>
        <s v="AURA-CLEARPASS02"/>
        <s v="CAB-COAG.ONE"/>
        <s v="EST-COAGONE"/>
        <s v="2A2B-COAGONE"/>
        <s v="BM-COAGONE01"/>
        <s v="LCD-COAGONE"/>
        <s v="VMWEBSYMFONY"/>
        <s v="HDS-PACA-COMPTA"/>
        <s v="HDS-CPT-BDD01"/>
        <s v="HDS-CPT-FS01"/>
        <s v="HDS-CPT-RDS01"/>
        <s v="HDS-CTPA-BRK01"/>
        <s v="ServCompta_replica"/>
        <s v="SERVCOMPTA1"/>
        <s v="ServComptaData"/>
        <s v="ServSage1000"/>
        <s v="CAB-SRV-CSVTOSIL"/>
        <s v="PT-CONNECT-SRV"/>
        <s v="PV-CONNECT-SRV"/>
        <s v="2A2B-GW-CYBERELEMENTS"/>
        <s v="COR-KIOSKFRS01"/>
        <s v="COR-KIOSKFRS02"/>
        <s v="COR-KIOSKFRS03"/>
        <s v="ASL-GW-CYBERELEMENTS"/>
        <s v="BCL-GW-CYBERELEMENTS"/>
        <s v="BFC-KIOSKFRS01"/>
        <s v="BFC-KIOSKFRS02"/>
        <s v="BFC-KIOSKFRS03"/>
        <s v="SV-86-GW-CYBERELEMENTS"/>
        <s v="SV-86-BastionGW"/>
        <s v="BM-GW-CYBERELEMENTS"/>
        <s v="BM-BastionGW"/>
        <s v="NST-KIOSKFRS01"/>
        <s v="NST-KIOSKFRS02"/>
        <s v="CAB-GW-CYBERELEMENTS"/>
        <s v="CAB-KIOSKFRS01"/>
        <s v="CAB-KIOSKFRS02"/>
        <s v="CBM-GW-CYBERELEMENTS"/>
        <s v="EST-GW-CYBERELEMENTS"/>
        <s v="SUD-KIOSKFRS01"/>
        <s v="SUD-KIOSKFRS02"/>
        <s v="SUD-KIOSKFRS03"/>
        <s v="IDF-GW-CYBERELEMENTS"/>
        <s v="BPO-KIOSKFRS01"/>
        <s v="BPO-KIOSKFRS02"/>
        <s v="BPO-KIOSKFRS03"/>
        <s v="BPO-KIOSKFRS04"/>
        <s v="SV-72-GW-CYBERELEMENTS"/>
        <s v="SV-72-BASTIONGW"/>
        <s v="SV-85-GWP"/>
        <s v="ArubaOS_VGW_10.7.1.1_92045"/>
        <s v="SV-85-GW-CYBERELEMENTS"/>
        <s v="SV-85-BastionGW"/>
        <s v="SV-35-GW-CYBERELEMENTS"/>
        <s v="SV-35-BastionGW"/>
        <s v="SV-37-GW-CYBERELEMENTS"/>
        <s v="SV-37-BASTIONGW"/>
        <s v="MAG-GW-CYBERELEMENTS"/>
        <s v="MAG-BastionGW"/>
        <s v="AURA-GW-CYBERELEMENTS"/>
        <s v="AURA-KIOSKFRS02"/>
        <s v="UNL-KIOSKFRS01"/>
        <s v="HDS-VGW-WIFIGUEST"/>
        <s v="HDS-GW-CYBERELEMENTS"/>
        <s v="HDS-SYSTANCIA-CF"/>
        <s v="HDS-KIOSKERP01"/>
        <s v="HDS-KIOSKFRS01"/>
        <s v="HDS-KIOSKFRS02"/>
        <s v="HDS-KIOSKFRS03"/>
        <s v="HDS-KIOSKFRS04"/>
        <s v="HDS-KIOSKFRS05"/>
        <s v="SV-87-GWP"/>
        <s v="VMUBUNTU18"/>
        <s v="VMUBUNTU18b"/>
        <s v="VMUBUNTU18c"/>
        <s v="VMUBUNTU18d"/>
        <s v="CAB-POT-DIAGAST-BDD"/>
        <s v="LCD-DMS-APP"/>
        <s v="LCD-DMS-BDD"/>
        <s v="LCD-DMS-DAS"/>
        <s v="LCD-DMS-ORC"/>
        <s v="PT-EASYCOVID"/>
        <s v="HDS-ENOVACOM-EDR-F"/>
        <s v="HDS-EDR"/>
        <s v="HDS-ESV2"/>
        <s v="HDS-DEVKALI"/>
        <s v="HDS-DEVEL01"/>
        <s v="HDS-DEVEL02"/>
        <s v="HDS-DEVEL21"/>
        <s v="HDS-DEVEL22"/>
        <s v="HDS-DEVEL23"/>
        <s v="HDS-DEVEL24"/>
        <s v="HDS-DEVEL25"/>
        <s v="HDS-DEVEL26"/>
        <s v="HDS-DEVEL27"/>
        <s v="HDS-DEVEL29"/>
        <s v="HDS-DEVEL30"/>
        <s v="HDS-DEVEL31"/>
        <s v="HDS-DEDALUS-RDS01"/>
        <s v="HDS-CLARISYS"/>
        <s v="HDS-PARAM-BRK01"/>
        <s v="HDS-PARAM-RDS01"/>
        <s v="HDS-PRM-BRK01"/>
        <s v="HDS-PRM-RDS01"/>
        <s v="HDS-PRM-RDS02"/>
        <s v="HDS-PRM-RDS03"/>
        <s v="PT-TENDANCE-SRV"/>
        <s v="HDS-QUA-BRK01"/>
        <s v="HDS-QUA-FS01"/>
        <s v="HDS-QUA-RDS01"/>
        <s v="HDS-QUA-RDS02"/>
        <s v="HDS-QUA-RDS03"/>
        <s v="HDS-TENDANCE"/>
        <s v="BPO-FortiAnalyzer-VM64"/>
        <s v="BPO-FortiManager-VM64"/>
        <s v="HDS-FortiAnalyzer"/>
        <s v="HDS-FortiAuthenticator"/>
        <s v="HDS-FortiIOC"/>
        <s v="HDS-FortiManager_Niou"/>
        <s v="HDS-FORTIMONITOR"/>
        <s v="HDS-IOC-BIOGROUP"/>
        <s v="HDS-ORI-GEMWEBPLUS"/>
        <s v="MIR-GEMWEB01"/>
        <s v="SRV-GEMWeb-Plus"/>
        <s v="SRV-TR-GEMWEB"/>
        <s v="PV-GEMWEBPLUS-SRV"/>
        <s v="SV-37-GEMWEBPLUS"/>
        <s v="GEMweb Plus"/>
        <s v="BPO-GEMWEB01"/>
        <s v="BSY-GEMWEB02"/>
        <s v="UNL-GEMSQL01"/>
        <s v="UNL-GEMWEB01"/>
        <s v="BFC-ASSETMGT01"/>
        <s v="BFC-ASSETMGT02"/>
        <s v="BFC-ASSETMGT03"/>
        <s v="BFC-ASSETMGT04"/>
        <s v="BGO-ASSETMGT02"/>
        <s v="SRV-GLPI"/>
        <s v="NST-ASSETMGT01"/>
        <s v="NST-ASSETMGT02"/>
        <s v="NST-ASSETMGT03"/>
        <s v="NST-ASSETMGT04"/>
        <s v="NST-ASSETMGT05"/>
        <s v="CAB-GLPI"/>
        <s v="CAB-ASSETMGT01"/>
        <s v="CAB-ASSETMGT02"/>
        <s v="CAB-ASSETMGT03"/>
        <s v="SRVGLPI"/>
        <s v="SUD-ASSETMGT01"/>
        <s v="SUD-ASSETMGT02"/>
        <s v="SUD-ASSETMGT03"/>
        <s v="SUD-ASSETMGT04"/>
        <s v="SUD-ASSETMGT05"/>
        <s v="IDF-Glpi"/>
        <s v="AURA-GLPI01"/>
        <s v="AURA-GLPI01-NEW"/>
        <s v="VMGLPI"/>
        <s v="CST-ASSETMGT01"/>
        <s v="CST-ASSETMGT02"/>
        <s v="CST-ASSETMGT03"/>
        <s v="HDS-GLPI"/>
        <s v="EST-SNMP-EXPORTER"/>
        <s v="SUD-SNMP-EXPORTER"/>
        <s v="FR-CST-VM-EXPORTER"/>
        <s v="HDS-ORI-HBDrive"/>
        <s v="VMHBDRIVEMIR"/>
        <s v="CABLE-HbDrive-V1"/>
        <s v="CABPOT-HbDrive-V1"/>
        <s v="ASL-HbDrive"/>
        <s v="SRV-TOSOH-hbdrive-dijon2"/>
        <s v="HDS-BFC-HBDrive"/>
        <s v="SV-86-HBDRIVE-5590DCA8"/>
        <s v="SV-85-HBDRIVE"/>
        <s v="SERVEUR-HBDRIVE"/>
        <s v="PT-HBDRIVE-SRV"/>
        <s v="SV-37-HBDrive-E3A9646B"/>
        <s v="EIM-HBDRIVE"/>
        <s v="SRV-hbdrive-95250ad2"/>
        <s v="SV-72-HBDRIVE-2269C5B4"/>
        <s v="hbdrive-d2338fba"/>
        <s v="LCD-HBDRIVE01"/>
        <s v="BPO-HBDRIVE01"/>
        <s v="BSY-HBDRIVE01"/>
        <s v="HDS-ALP-HBDrive-prod"/>
        <s v="UNL-HBDRIVE01"/>
        <s v="FOM_VSA"/>
        <s v="CAB-IPM"/>
        <s v="PCN-APC"/>
        <s v="EIMER-IPM"/>
        <s v="HDS-CCINTUNE"/>
        <s v="2A2B-DHCP01"/>
        <s v="ASL-DHCP01"/>
        <s v="BFC-DHCP01"/>
        <s v="SV-86-DHCP1"/>
        <s v="BM-DHCP"/>
        <s v="EST-DHCP"/>
        <s v="CAB-DHCP01"/>
        <s v="CBM-DHCP01"/>
        <s v="EIM-DHCP01"/>
        <s v="EST-DHCP01"/>
        <s v="EST-DHCP02"/>
        <s v="BPO-DHCP01"/>
        <s v="LCD-DHCP01"/>
        <s v="SV-72-DHCP1"/>
        <s v="SV-85-DHCP1"/>
        <s v="SV-35-DHCP1"/>
        <s v="SV-37-DHCP"/>
        <s v="MAG-DHCP01"/>
        <s v="AURA-DHCP01"/>
        <s v="AURA-DHCP02"/>
        <s v="HDS-BGO-DHCP01"/>
        <s v="HDS-BGO-DHCP02"/>
        <s v="HDS-ALP-DHCP01"/>
        <s v="HDS-IIS01"/>
        <s v="HDS-NST-ECS01"/>
        <s v="HDS-SUD-ECS01"/>
        <s v="HDS-CST-ECS01"/>
        <s v="HDS-ECS01"/>
        <s v="BPO-MDT01"/>
        <s v="BPO-PXE01"/>
        <s v="LCD-MDT01"/>
        <s v="AURA-MDT01"/>
        <s v="HDS-MDT01"/>
        <s v="HDS-NSX-VRealize"/>
        <s v="HDS-nsxt-manager-1"/>
        <s v="HDS-nsxt-manager-2"/>
        <s v="HDS-nsxt-manager-3"/>
        <s v="HDS - FW - OPNSENSE"/>
        <s v="LCD-STD-OPNSENSE"/>
        <s v="LCD-OPNSENSE"/>
        <s v="HDS-OPNSENSE-LYO"/>
        <s v="CST-PAW-T0"/>
        <s v="HDS-PAW-T0"/>
        <s v="HDS-PWS01"/>
        <s v="EST-NTK-MGMT"/>
        <s v="BFC-WSCONNECTOR"/>
        <s v="BM-WSCONNECTOR"/>
        <s v="ALP-TSE01"/>
        <s v="AURA-BRK01"/>
        <s v="AURA-TSE01"/>
        <s v="AURA-TSE02"/>
        <s v="AURA-TSE03"/>
        <s v="SV-35-VCENTER8"/>
        <s v="SV-85-VCENTER8"/>
        <s v="CBM-VCSA8"/>
        <s v="EIMER-VCSA8"/>
        <s v="PT-VCSA8-SRV"/>
        <s v="HDS-MAR-VCSA"/>
        <s v="VCSA8"/>
        <s v="LCD-VCENTER"/>
        <s v="MAG-vCENTER"/>
        <s v="ASL-VCENTER8"/>
        <s v="SV-37-VCENTER"/>
        <s v="UNL-VXRAIL-VCSA"/>
        <s v="SV-72-VCENTER8"/>
        <s v="BFC-VCENTER"/>
        <s v="EST-VEEAMBKP365"/>
        <s v="SRVVEEAMPRA"/>
        <s v="SV-35-VEEAM"/>
        <s v="BPO-PROXYVEEAM2"/>
        <s v="BPO-PROXYVEEAM4"/>
        <s v="SV-35-VPROXY1"/>
        <s v="SV-35-VPROXY2"/>
        <s v="SV-35-VPROXY3"/>
        <s v="BPO-PRXY1"/>
        <s v="BPO-PRXY3"/>
        <s v="BPO-PRXYW1"/>
        <s v="PROXY-EST-VXRAIL01-VEEAM"/>
        <s v="PROXY-EST-VXRAIL02-VEEAM"/>
        <s v="PROXY-EST-VXRAIL03-VEEAM"/>
        <s v="PROXY-EST-VXRAIL04-VEEAM"/>
        <s v="PROXY-EST-VXRAIL05-VEEAM"/>
        <s v="PROXY-EST-VXRAIL06-VEEAM"/>
        <s v="PROXY-EST-VXRAIL07-VEEAM"/>
        <s v="PROXY-EST-VXRAIL08-VEEAM"/>
        <s v="PT-VEEAM-SRV"/>
        <s v="HDS-VEEAMPXY-TEMP"/>
        <s v="PXYVeeam-HDSPRA-ESX01"/>
        <s v="PXYVeeam-HDSPRA-ESX02"/>
        <s v="PXYVeeam-HDSPRA-ESX03"/>
        <s v="HDS-MAR-VBX"/>
        <s v="HDS-MAR-VPX01"/>
        <s v="HDS-MAR-VPX02"/>
        <s v="HDS-MAR-VPX03"/>
        <s v="HDS-MAR-VPX04"/>
        <s v="HDS-MAR-VPX05"/>
        <s v="HDS-MAR-VPX06"/>
        <s v="HDS-MAR-VPX07"/>
        <s v="HDS-MAR-VPX08"/>
        <s v="HDS-MAR-VPX09"/>
        <s v="HDS-MAR-VPX10"/>
        <s v="HDS-MAR-VPX11"/>
        <s v="HDS-MAR-VPX12"/>
        <s v="BFC-VEEAM"/>
        <s v="BFC-VEEAM-PRX1"/>
        <s v="BFC-VEEAM-PRX2"/>
        <s v="BFC-VEEAM-PRX3"/>
        <s v="PV-VEEAM-SRV"/>
        <s v="2A2B-VPROXY-PRA"/>
        <s v="PV-VEEAMPROXY1"/>
        <s v="SRVVEEAM"/>
        <s v="VEEAMPROXY01"/>
        <s v="VEEAMPROXY02"/>
        <s v="VEEAMPROXY03"/>
        <s v="PROXYMUY-VEEAM"/>
        <s v="BSY-PRXY1"/>
        <s v="BSY-PRXY2"/>
        <s v="BSY-PRXY3"/>
        <s v="BSY-PRXYW1"/>
        <s v="MAG-VPX01"/>
        <s v="MAG-VPX02"/>
        <s v="MAG-VPX03"/>
        <s v="MAG-vPRX01"/>
        <s v="MAG-vPRX02"/>
        <s v="MAG-vPRX03"/>
        <s v="CAB-VEEAM-SRV"/>
        <s v="CAB-PROXY01"/>
        <s v="CAB-PROXY02"/>
        <s v="CAB-PROXY03"/>
        <s v="HDS-PRA-VEEAM"/>
        <s v="HDS-PRA-VPROXY01"/>
        <s v="HDS-PRA-VPROXY02"/>
        <s v="HDS-PRA-VPROXY03"/>
        <s v="EIMER-VEEAM-SRV"/>
        <s v="MAG-VEEAM"/>
        <s v="VMSAUVEGARDE2020"/>
        <s v="AURA-PROXY06"/>
        <s v="AURA-PROXY05"/>
        <s v="AURA-PROXY07"/>
        <s v="AURA-PROXY08"/>
        <s v="UNL-VEEAM02"/>
        <s v="AURA-PROXIES04"/>
        <s v="UNL-PROXY01"/>
        <s v="UNL-PROXY02"/>
        <s v="UNL-PROXY03"/>
        <s v="AURA-PROXY01"/>
        <s v="ASL-VEEAM"/>
        <s v="ASL-VPROXY1"/>
        <s v="ASL-VPROXY2"/>
        <s v="ASL-VPROXY3"/>
        <s v="BM-PROXY01"/>
        <s v="BM-PROXY02"/>
        <s v="BM-PROXY03"/>
        <s v="BM-VEEAM02"/>
        <s v="SV-85-VEEAM"/>
        <s v="SV-85-VPROXY1"/>
        <s v="SV-85-VPROXY2"/>
        <s v="SV-85-VPROXY3"/>
        <s v="SV-72-VEEAMPRA"/>
        <s v="LCD-VEEAM"/>
        <s v="LCD-PRXY1"/>
        <s v="LCD-PRXY2"/>
        <s v="LCD-PRXY3"/>
        <s v="LCD-PRXY4"/>
        <s v="HDS-VEEAM"/>
        <s v="PROXY-VXRAIL01-VEEAM"/>
        <s v="PROXY-VXRAIL02-VEEAM"/>
        <s v="PROXY-VXRAIL03-VEEAM"/>
        <s v="PXYVeeam-HDSLYO-VXRAIL01"/>
        <s v="PXYVeeam-HDSLYO-VXRAIL02"/>
        <s v="PXYVeeam-HDSLYO-VXRAIL03"/>
        <s v="PXYVeeam-HDSLYO-VXRAIL04"/>
        <s v="PXYVeeam-HDSLYO-VXRAIL05"/>
        <s v="PXYVeeam-HDSLYO-VXRAIL06"/>
        <s v="PXYVeeam-HDSMRS-VXRAIL04"/>
        <s v="PXYVeeam-HDSMRS-VXRAIL05"/>
        <s v="SV-86-VEEAM"/>
        <s v="SV-86-VP1"/>
        <s v="SV-86-VP2"/>
        <s v="SV-37-PROXY"/>
        <s v="SV-37-VEEAM"/>
        <s v="SV-37-VPROXY1"/>
        <s v="SV-37-VPROXY2"/>
        <s v="SV-37-VPROXY3"/>
        <s v="SV-37-REPLICA"/>
        <s v="SV-72-VEEAM"/>
        <s v="SV-72-VPROXY01"/>
        <s v="SV-72-VPROXY02"/>
        <s v="SV-72-VPROXY03"/>
        <s v="SV-44-RVEEAM"/>
        <s v="SV-85-RVEEAM"/>
        <s v="2A2B-ADMIN01"/>
        <s v="BCL-ADMIN01"/>
        <s v="BCL-ADMIN02"/>
        <s v="BCL-ADMIN03"/>
        <s v="BCL-ADMINL01"/>
        <s v="SV-86-ADMIN1"/>
        <s v="BM-ADMIN01"/>
        <s v="BM-ADMIN02"/>
        <s v="EST-ADMIN02"/>
        <s v="EST-ADMIN03"/>
        <s v="CAB-ADMIN01"/>
        <s v="CAB-ADMIN02"/>
        <s v="EST-ADMIN01"/>
        <s v="CBM-ADMIN01"/>
        <s v="EIM-ADMIN01"/>
        <s v="EST-ADMIN04"/>
        <s v="EST-ADMIN05"/>
        <s v="BPO-ADMIN01"/>
        <s v="BSY-ADMIN01"/>
        <s v="LCD-ADMIN01"/>
        <s v="SV-72-ADMIN1"/>
        <s v="SV-85-ADMIN1"/>
        <s v="SV-35-ADMIN1"/>
        <s v="SV-37-ADMIN1"/>
        <s v="MAG-ADMIN01"/>
        <s v="AURA-ADMIN01"/>
        <s v="AURA-ADMIN02"/>
        <s v="HDS-ADMINSYS01"/>
        <s v="HDS-ADMINSYS02"/>
        <s v="HDS-ADMINSYS03"/>
        <s v="HDS-ALP-ADMIN01"/>
        <s v="HDS-MGT-RSXADMIN01"/>
        <s v="HDS-Systancia-Admin"/>
        <s v="HDS-ADMIN03"/>
        <s v="HDS-ADMINFW01"/>
        <s v="HDS-ADMINRSO01"/>
        <s v="HDS-ADMIN01"/>
        <s v="HDS-ADMIN02"/>
        <s v="POC-ADMIN01"/>
        <s v="HDS-ADMINNTK01"/>
        <s v="AURA-ADMIN03"/>
        <s v="AURA-ADMIN01-NEW"/>
        <s v="EST-vSAN-Witness"/>
        <s v="EST-VXRAIL-WITNESS"/>
        <s v="HDS-MAR-OME"/>
        <s v="HDS-MAR-VSI"/>
        <s v="BFC-VxRail-Mgmt"/>
        <s v="BL-VXRAIL-MGMT"/>
        <s v="SV-85-VXRAIL-MGMT"/>
        <s v="MAG-VxRail-Mgmt"/>
        <s v="VxRail Manager"/>
        <s v="BS-VXRAIL-MGMT"/>
        <s v="VMware-VirtualSAN-Witness-BIOLAM"/>
        <s v="VMware-VirtualSAN-Witness-BPO"/>
        <s v="HDS-VXRAIL-MGMT"/>
        <s v="ASL-VXRAIL-MANAGER"/>
        <s v="SV-86-VXRAIL-MGMT"/>
        <s v="SV-35-VXRAIL-MGMT"/>
        <s v="SV-37-VXRAIL-MGMT"/>
        <s v="HDS-LYO-VXRAIL-MGMT"/>
        <s v="SV-72-VXRAIL-MGMT"/>
        <s v="BPO-VXRAIL-MGMT"/>
        <s v="AURA-WITNESS01"/>
        <s v="hds-lcd-ps-wit01"/>
        <s v="AURA-VXRM01"/>
        <s v="hds-mar-ps-wit01"/>
        <s v="2A2B-WSUS01"/>
        <s v="BFC-WSUS01"/>
        <s v="EST-WSUS01"/>
        <s v="BM-WSUS01"/>
        <s v="CAB-WSUS01"/>
        <s v="EIM-WSUS01"/>
        <s v="SUD-WSUS01"/>
        <s v="LCD-WSUS01"/>
        <s v="MAG-WSUS01"/>
        <s v="AURA-WSUS01"/>
        <s v="AURA-WSUS02"/>
        <s v="HDS-ALP-WSUS01"/>
        <s v="HDS-WSUS01"/>
        <s v="ORI-SRV-DC4"/>
        <s v="ASL-AD01"/>
        <s v="ASL-AD02"/>
        <s v="SV-86-AD1"/>
        <s v="SV-72-AD1"/>
        <s v="SV-85-AD1"/>
        <s v="SV-35-AD1"/>
        <s v="SV-37-AD1"/>
        <s v="HDS-BGO-DC01"/>
        <s v="BCL-AD01"/>
        <s v="BCL-AD02"/>
        <s v="AD01"/>
        <s v="CBM-AD01"/>
        <s v="CBM-AD02"/>
        <s v="AURA-AD03"/>
        <s v="UNL-AD01"/>
        <s v="HDS-CST-DC01"/>
        <s v="HDS-STL-AD01"/>
        <s v="AURA-AD02"/>
        <s v="AURA-AD04"/>
        <s v="HDS-AADC01"/>
        <s v="HDS-AD01"/>
        <s v="HDS-AD02"/>
        <s v="BPO-AD01"/>
        <s v="BPO-AD02"/>
        <s v="BSY-AD01"/>
        <s v="BSY-AD02"/>
        <s v="LCD-AD01"/>
        <s v="LCD-AD02"/>
        <s v="MAG-AD01"/>
        <s v="MAG-AD02"/>
        <s v="HDS-IDF-DC01"/>
        <s v="BM-AD01"/>
        <s v="BM-AD02"/>
        <s v="EST-AD01"/>
        <s v="CAB-AD01"/>
        <s v="EST-AD02"/>
        <s v="EIM-AD01"/>
        <s v="HDS-AD01-CAB"/>
        <s v="HDS-NST-DC01"/>
        <s v="POC-AD01"/>
        <s v="EST-AD03"/>
        <s v="2A2B-AD01"/>
        <s v="2A2B-AD02"/>
        <s v="SUD-AD04"/>
        <s v="HDS-SUD-DC01"/>
        <s v="HDS-ALP-AD01"/>
        <s v="HDS-PACA-AD02"/>
        <s v="CAB-INTRA"/>
        <s v="PT-INTRANETNEW-SRV"/>
        <s v="EST-INTRANET"/>
        <s v="2A2B-K8SBD-MASTER01"/>
        <s v="2A2B-K8SBD-MASTER02"/>
        <s v="2A2B-K8SBD-MASTER03"/>
        <s v="EST - K8S - MASTER01"/>
        <s v="EST - K8S - MASTER02"/>
        <s v="EST - K8S - MASTER03"/>
        <s v="BPO-K8SBD-MASTER01"/>
        <s v="BPO-K8SBD-MASTER02"/>
        <s v="BPO-K8SBD-MASTER03"/>
        <s v="BSY-K8SBD-MASTER01"/>
        <s v="BSY-K8SBD-MASTER02"/>
        <s v="BSY-K8SBD-MASTER03"/>
        <s v="LCD-K8SBD-MASTER01"/>
        <s v="LCD-K8SBD-MASTER02"/>
        <s v="LCD-K8SBD-MASTER03"/>
        <s v="MAG-K8SBD-MASTER01"/>
        <s v="MAG-K8SBD-MASTER02"/>
        <s v="MAG-K8SBD-MASTER03"/>
        <s v="HDS-BI-K8S-01"/>
        <s v="HDS-BI-K8S-02"/>
        <s v="HDS-BI-K8S-06"/>
        <s v="HDS-BI-K8S-MINIO"/>
        <s v="HDS-DATAPROD-CEPH-01"/>
        <s v="HDS-DATAPROD-CEPH-02"/>
        <s v="HDS-DATAPROD-CEPH-03"/>
        <s v="HDS-DATAPROD-CEPH-04"/>
        <s v="juju-2634db-0"/>
        <s v="juju-2634db-1"/>
        <s v="juju-2634db-2"/>
        <s v="juju-2634db-3"/>
        <s v="HDS-DATA-CEPH-01"/>
        <s v="HDS-DATA-CEPH-02"/>
        <s v="HDS-DATA-CEPH-03"/>
        <s v="HDS-DATA-CEPH-04"/>
        <s v="juju-25e413-1"/>
        <s v="juju-25e413-2"/>
        <s v="HDS - K8S - MASTER02"/>
        <s v="HDS - K8S - MASTER03"/>
        <s v="HDS - K8S - MASTER01"/>
        <s v="HDS-EXTERNAL-CEPH-01"/>
        <s v="HDS-EXTERNAL-CEPH-02"/>
        <s v="HDS-EXTERNAL-CEPH-03"/>
        <s v="HDS-EXTERNAL-CEPH-04"/>
        <s v="juju-22ce0e-0"/>
        <s v="juju-ff0112-0"/>
        <s v="juju-ff0112-1"/>
        <s v="juju-ff0112-2"/>
        <s v="juju-ff0112-3"/>
        <s v="HDS - MGMT - CEPH - 01"/>
        <s v="HDS - MGMT - CEPH - 02"/>
        <s v="HDS - MGMT - CEPH - 03"/>
        <s v="HDS - MGMT - CEPH - 04"/>
        <s v="juju-800685-0"/>
        <s v="juju-800685-1"/>
        <s v="juju-800685-2"/>
        <s v="juju-800685-3"/>
        <s v="juju-a313cb-0"/>
        <s v="juju-a313cb-1"/>
        <s v="juju-a313cb-2"/>
        <s v="juju-a313cb-6"/>
        <s v="HDS - Headscale Digital Prod"/>
        <s v="HDS - K8S - JUJU-K8S-OPERATOR"/>
        <s v="juju-a14076-0"/>
        <s v="juju-a48868-0"/>
        <s v="HDS - Reverse 02"/>
        <s v="HDS - Reverse"/>
        <s v="HDS - EXTERNAL - MAILU"/>
        <s v="HDS - K8S - HARBOR"/>
        <s v="HDS - INTERNAL - CEPH - 01"/>
        <s v="HDS - INTERNAL - CEPH - 02"/>
        <s v="HDS - INTERNAL - CEPH - 03"/>
        <s v="HDS - INTERNAL - CEPH - 04"/>
        <s v="HDS - INTERNAL - SekoiaRunner-01"/>
        <s v="HAPROXY-INTERNAL - juju-ce1387-0"/>
        <s v="K8S - INTERNAL - 01 - juju-ce1387-1"/>
        <s v="K8S - INTERNAL - 02 - juju-ce1387-2"/>
        <s v="K8S - INTERNAL - 03 - juju-ce1387-3"/>
        <s v="HDS - DGTL - TAILSCALE - PROD"/>
        <s v="HDS-DIGITAL-CEPH-01"/>
        <s v="HDS-DIGITAL-CEPH-02"/>
        <s v="HDS-DIGITAL-CEPH-03"/>
        <s v="HDS-DIGITAL-CEPH-04"/>
        <s v="juju-7dfaaa-0"/>
        <s v="juju-7dfaaa-1"/>
        <s v="juju-7dfaaa-2"/>
        <s v="juju-7dfaaa-3"/>
        <s v="juju-1d0588-0"/>
        <s v="juju-1d0588-1"/>
        <s v="juju-1d0588-2"/>
        <s v="juju-02c621-0"/>
        <s v="juju-02c621-1"/>
        <s v="juju-02c621-3"/>
        <s v="kalilab_local_synback"/>
        <s v="Kalilab"/>
        <s v="SV-35-KalilabOLD"/>
        <s v="SRVKALILAB"/>
        <s v="ORI-SRV-KALILAB"/>
        <s v="MIR-KALILAB01"/>
        <s v="kalisil_bioazur"/>
        <s v="kalisil_biolittoral"/>
        <s v="SV-RB-KALISIL"/>
        <s v="ASL-KALIBDD"/>
        <s v="ASL-KALIFRONT-PROD"/>
        <s v="ASL-KALISCAN"/>
        <s v="HDS-BGO-ATL-KALIBDD"/>
        <s v="HDS-BGO-ATL-KALIFRONT"/>
        <s v="HDS-BGO-ATL-KALIREPBDD"/>
        <s v="HDS-BGO-ATL-KALIREPFRONT"/>
        <s v="HDS-BGO-ATL-KALISCAN"/>
        <s v="SV-86-KALIBDD"/>
        <s v="SV-86-KALISCAN"/>
        <s v="SV-86-KALISIL"/>
        <s v="SV-86-KALIREP"/>
        <s v="SV-85-KALIBDD"/>
        <s v="SV-85-KALIFRONT"/>
        <s v="SV-85-KALISCAN"/>
        <s v="SV-85-KALIREP"/>
        <s v="SV-35-KALIBDD"/>
        <s v="SV-35-KALIFRONT"/>
        <s v="SV-35-KALISCAN"/>
        <s v="SV-37-KALIBDD"/>
        <s v="SV-37-KALIFRONT"/>
        <s v="SV-37-KALISCAN"/>
        <s v="SV-37-KALIREP"/>
        <s v="SV-72-KALIBDD"/>
        <s v="SV-72-KALIFRONT"/>
        <s v="SV-72-KALISCAN"/>
        <s v="SV-72-KALIREP"/>
        <s v="HDS-ORI-KALIBDD"/>
        <s v="HDS-ORI-KALIFRONT"/>
        <s v="HDS-ORI-KALISCAN"/>
        <s v="HDS-ORI-KALIREP"/>
        <s v="HDS-MIR-KALIBDD"/>
        <s v="HDS-MIR-KALIFRONT"/>
        <s v="HDS-MIR-KALISCAN"/>
        <s v="ANALYSEO-KALISIL"/>
        <s v="HDS-BCL-KALIBDD"/>
        <s v="HDS-BCL-KALIFRONT"/>
        <s v="HDS-BCL-KALISCAN"/>
        <s v="HDS-BFC-KALIBDD"/>
        <s v="HDS-BFC-KALIFRONT"/>
        <s v="HDS-BFC-KALISCAN"/>
        <s v="HDS-BFC-KALIREPBDD"/>
        <s v="HDS-BFC-KALIREPFRONT"/>
        <s v="HDS-LAR-KALIBDD"/>
        <s v="HDS-LAR-KALIFRONT"/>
        <s v="HDS-LAR-KALISCAN"/>
        <s v="HDS-LAR-KALIREPBDD"/>
        <s v="HDS-LAR-KALIREPFRONT"/>
        <s v="UNI-KALIBDD"/>
        <s v="UNI-KALIFRONT"/>
        <s v="UNI-KALISCAN"/>
        <s v="UNI-KALIREQ"/>
        <s v="UNI-KALIBDD-TEST"/>
        <s v="UNI-KALIFRONT-TEST"/>
        <s v="STL-KALIBDD"/>
        <s v="STL-KALIFRONT"/>
        <s v="STL-KALISCAN"/>
        <s v="STL-KALIREP"/>
        <s v="HDS-IDF-AIS-KALIREPBDD"/>
        <s v="HDS-IDF-AIS-KALIREPFRONT"/>
        <s v="HDS-IDF-AIS-KALIBDD"/>
        <s v="HDS-IDF-AIS-KALIFRONT"/>
        <s v="HDS-IDF-AIS-KALISCAN"/>
        <s v="MAG-KALIBDD"/>
        <s v="MAG-KALIFRONT"/>
        <s v="MAG-KALIREP"/>
        <s v="MAG-KALISCAN"/>
        <s v="HDS-MAG-KALIREPBDD"/>
        <s v="HDS-MAG-KALIREPFRONT"/>
        <s v="LCD-KALIBDD"/>
        <s v="LCD-KALISCAN"/>
        <s v="LCD-KALISIL"/>
        <s v="BPO-KALIBDD"/>
        <s v="BPO-KALIFRONT"/>
        <s v="BPO-KALISCAN"/>
        <s v="BSY-KALIBDD"/>
        <s v="BSY-KALIFRONT"/>
        <s v="BSY-KALISCAN"/>
        <s v="HDS-KALIMSFTP"/>
        <s v="HDS-SCM-KALIBDD"/>
        <s v="HDS-SCM-KALIFRONT"/>
        <s v="HDS-MYKALIMIDDLE"/>
        <s v="HDS-BIT-KALISIL"/>
        <s v="HDS-KALIMETA-SRV"/>
        <s v="HDS-MEB-KALIBDD"/>
        <s v="HDS-MEB-KALIFRONT"/>
        <s v="HDS-QUA-KALIBDD"/>
        <s v="HDS-QUA-KALIFRONT"/>
        <s v="HDS-QUA-KALIBDD-TEST"/>
        <s v="HDS-QUA-KALIFRONT-TEST"/>
        <s v="CAB-KALIBDD"/>
        <s v="CAB-KALIFRONT"/>
        <s v="CAB-KALIREP"/>
        <s v="CAB-KALISCAN"/>
        <s v="HDS-EIM-KALIBDD"/>
        <s v="HDS-EIM-KALIFRONT"/>
        <s v="HDS-EIM-KALISCAN"/>
        <s v="HDS-EIM-KALIREP"/>
        <s v="BM-KALIFRONT"/>
        <s v="BM-KALISCAN"/>
        <s v="BM-KALIBDD"/>
        <s v="HDS-DGV-KALIBDD"/>
        <s v="HDS-DGV-KALIFRONT"/>
        <s v="HDS-DGV-KALISCAN"/>
        <s v="HDS-DGV-KALIREPBDD"/>
        <s v="HDS-DGV-KALIREPFRONT"/>
        <s v="ARC-KALISILBIOSANTIS"/>
        <s v="EST-KALIREP-BDD"/>
        <s v="EST-KALIREP-FRONT"/>
        <s v="EST-KALIBDD"/>
        <s v="EST-KALIFRONT"/>
        <s v="EST-KALISCAN"/>
        <s v="EST-KALISCAN-SRV_OLD"/>
        <s v="EST-KALIBDD9-TEST"/>
        <s v="EST-KALIFRONT9-TEST"/>
        <s v="EST-KALITEST-SRV"/>
        <s v="2A2B-KALIBDD"/>
        <s v="2A2B-KALIFRONT"/>
        <s v="2A2B-KALISCAN"/>
        <s v="HDS-MAY-KALISIL"/>
        <s v="HDS-ALP-KALIBDD"/>
        <s v="HDS-ALP-KALIFRONT"/>
        <s v="HDS-ALP-KALISCAN"/>
        <s v="HDS-ALP-KALIREP"/>
        <s v="HDS-UK-KALISIL"/>
        <s v="HDS-VET-KALISIL-KALIPET"/>
        <s v="SRV-LDAP-POTERIES"/>
        <s v="SRV-LIMESURVEY"/>
        <s v="HDS-LIMESURVEY-PRIV"/>
        <s v="HDS-LIMESURVEY-PUB"/>
        <s v="CAB-MEDIFIRST"/>
        <s v="SERVEUR-MEDIFIRST"/>
        <s v="SV-72-MEDIFIRST"/>
        <s v="SV-72-ACM"/>
        <s v="HDF-MESH"/>
        <s v="AURA-MESH01"/>
        <s v="2A2B-MODULEDE"/>
        <s v="ASL-MPLCNX01-MPLHEMATO"/>
        <s v="ASL-MPLCNX02-MPLUCOBAS2"/>
        <s v="MPLEVO2-SRV"/>
        <s v="MPLEVO2-SRV-SOS"/>
        <s v="SV-87-MPL-CNX"/>
        <s v="ASL-MPL-CNX_COAG"/>
        <s v="PC-85-MPL1"/>
        <s v="PC-85-MPL2"/>
        <s v="PC-85-MPL3"/>
        <s v="PC-85-MPL4"/>
        <s v="SV-85-MPL"/>
        <s v="SV-85-MPLSOS"/>
        <s v="SV-37-MPLCNX01"/>
        <s v="SV-37-MPLPROD"/>
        <s v="SV-37-MPLSOS"/>
        <s v="ORI-MPL-PROD"/>
        <s v="ORI-MPL-SECOURS"/>
        <s v="ORI-SRV-MPL-DEEPSEE"/>
        <s v="VMPLRDPMIRIALIS"/>
        <s v="ALP-MPLCNX01"/>
        <s v="BFC-MPL01"/>
        <s v="BFC-MPL02"/>
        <s v="BFC-MPL03"/>
        <s v="HDS-BFC-MPLCNX01"/>
        <s v="HDS-BFC-MPLCNX02"/>
        <s v="HDS-BFC-MPLCNX03"/>
        <s v="HDS-BFC-MPLCNX04"/>
        <s v="HDS-BFC-MPLCNX05"/>
        <s v="HDS-BFC-MPLSRV"/>
        <s v="VMG-PCT-001"/>
        <s v="VMG-PCT-002"/>
        <s v="VMG-PCT-003"/>
        <s v="VMG-PCT-004"/>
        <s v="VMG-PCT-005"/>
        <s v="VMG-PCT-006"/>
        <s v="VMM-PCT-001-A"/>
        <s v="VMM-PCT-002-A"/>
        <s v="VMO-PCT-001-A"/>
        <s v="VMO-PCT-005-A"/>
        <s v="VMU-PCT-001-A"/>
        <s v="VMU-PCT-002-A"/>
        <s v="VMU-PCT-003-A"/>
        <s v="VMU-PCT-004-A"/>
        <s v="VMU-PCT-005-A"/>
        <s v="VMRDPMPLUNILIANS01"/>
        <s v="VMSRVMPLMIRIALIS"/>
        <s v="VMSRVMPLUNILIANS"/>
        <s v="HDS-IDF-AIS-MPLSRV"/>
        <s v="MPLEVO2-SRVPROD"/>
        <s v="MPLEVO2-SRVSOS"/>
        <s v="AD_MPL03"/>
        <s v="AD_MPL05"/>
        <s v="AD_MPL15"/>
        <s v="AD_MPL16"/>
        <s v="AD_MPL17"/>
        <s v="AD_MPL36"/>
        <s v="AD_MPL37"/>
        <s v="AD_MPL01"/>
        <s v="AD_MPL18"/>
        <s v="AD_MPL25"/>
        <s v="AD_MPL30"/>
        <s v="AD_MPL31"/>
        <s v="AD_MPL35"/>
        <s v="AD_MPL22"/>
        <s v="F_MPL02"/>
        <s v="F_MPL03"/>
        <s v="F_MPL05"/>
        <s v="LCD-SRVMPL-TSE01"/>
        <s v="LCD-SRVMPL01"/>
        <s v="LCD-SRVMPL02-SOS"/>
        <s v="AD_MPL32"/>
        <s v="AD_MPL26"/>
        <s v="AD_MPL27"/>
        <s v="AD_MPL28"/>
        <s v="AD_MPL29"/>
        <s v="AD_MPL33"/>
        <s v="AD_MPL02"/>
        <s v="AD_MPL04"/>
        <s v="AD_MPL14"/>
        <s v="AD_MPL34"/>
        <s v="AD_MPL38"/>
        <s v="AD_MPL39"/>
        <s v="BPO-SRVMPL01-TSE"/>
        <s v="CC_MPL01"/>
        <s v="AF_MPL09"/>
        <s v="AF_MPL10"/>
        <s v="AF_MPL12"/>
        <s v="AF_MPL13"/>
        <s v="AF_MPL14"/>
        <s v="AF_MPL01"/>
        <s v="AF_MPL06"/>
        <s v="BPO-SRVMPL01"/>
        <s v="BPO-SRVMPL02-SOS"/>
        <s v="AF_MPL17"/>
        <s v="AF_MPL02"/>
        <s v="AF_MPL05"/>
        <s v="BPO-SRVMPL01-TEST"/>
        <s v="AF_MPL03"/>
        <s v="AF_MPL04"/>
        <s v="AF_MPL15"/>
        <s v="AF_MPL16"/>
        <s v="AX_MPL02"/>
        <s v="AX_MPL03"/>
        <s v="BSY_MPL-TEST-POSTE01"/>
        <s v="BSY-MPLEVO"/>
        <s v="BSY-MPLTSE"/>
        <s v="BSY-SRVMPL01"/>
        <s v="BSY-SRVMPL02-SOS"/>
        <s v="XQ_MPL01"/>
        <s v="XQ_MPL02"/>
        <s v="YJ_MPL04"/>
        <s v="YJ_MPL05"/>
        <s v="YJ_MPL06"/>
        <s v="YJ_MPL07"/>
        <s v="ZI_MPL06"/>
        <s v="ZI_MPL07"/>
        <s v="ZI_MPL08"/>
        <s v="YJ_MPL08"/>
        <s v="YJ_MPL09"/>
        <s v="YJ_MPL01"/>
        <s v="YJ_MPL02"/>
        <s v="YJ_MPL03"/>
        <s v="CABPOT-MPL-HBDRIVE"/>
        <s v="CABPOT-MPL-P501"/>
        <s v="CABPOT-MPLC8000-2"/>
        <s v="CABPOTMPL-CCE"/>
        <s v="CABPOTMPL-HBDRIVE"/>
        <s v="CABPOTMPL-P612"/>
        <s v="NST-CAB-POTMPLP612"/>
        <s v="ServMPLEVO2-SRV"/>
        <s v="CABBWMPL2"/>
        <s v="CABBWMPL3"/>
        <s v="CABBWMPLCHIMIE"/>
        <s v="CABLEMPL11"/>
        <s v="CABLEMPLHEMATO"/>
        <s v="CABLEMPLHEMATO2"/>
        <s v="CABPOT-MPLEUROBLOT"/>
        <s v="CABPOTMPL-ARCHILIAISON"/>
        <s v="CABPOTMPL-VS"/>
        <s v="CABPOTMPL-XN9000"/>
        <s v="CABPOTMPLHEM3"/>
        <s v="CABTFMPL1"/>
        <s v="CABTFMPL2"/>
        <s v="NST-CAB-TFMPL3"/>
        <s v="CABAKMPL"/>
        <s v="CABLEMPL-C8-1"/>
        <s v="CABLEMPL-C8-2"/>
        <s v="CABLEMPL-P612"/>
        <s v="CABLEMPLCOAG"/>
        <s v="CABMPL-ARCHITECT1000"/>
        <s v="CABPOT-MPL-VIDAS"/>
        <s v="CAB-MPLSRV"/>
        <s v="EIMHREMPL4"/>
        <s v="EIMREDMPLCOBASL2"/>
        <s v="EIMREDMPLDM1200"/>
        <s v="EIMREDMPLIHCOAG"/>
        <s v="EIMREDMPLP612"/>
        <s v="MPL2VMSERV-HAG-SOS2016"/>
        <s v="MPLEVO2-HAG-SRV2016"/>
        <s v="EIMREDMPLHEMATO"/>
        <s v="BM-MPLCHM01"/>
        <s v="BM-MPLCHM02"/>
        <s v="BM-MPLCOAGONE"/>
        <s v="BM-MPLHAMSYSMEX"/>
        <s v="BM-MPLLSRALIFAX"/>
        <s v="BM-MPLLSRCOBAS"/>
        <s v="BM-MPLLSRP312"/>
        <s v="BM-MPLLSRQWALYS"/>
        <s v="BM-MPLLSRSTAGO"/>
        <s v="BM-MPLLSRSYSMEX"/>
        <s v="BM-MPLMVEALIFAX"/>
        <s v="BM-MPLMVEARCHI"/>
        <s v="BM-MPLMVECOBAS1"/>
        <s v="BM-MPLMVECOBAS2"/>
        <s v="BM-MPLMVECOBAS3"/>
        <s v="BM-MPLMVECOBAS4"/>
        <s v="BM-MPLMVEELEC"/>
        <s v="BM-MPLMVEG11"/>
        <s v="BM-MPLMVELXL"/>
        <s v="BM-MPLMVEP501"/>
        <s v="BM-MPLMVEP612C1"/>
        <s v="BM-MPLMVEP612C2"/>
        <s v="BM-MPLMVEP612HE"/>
        <s v="BM-MPLMVEQWALYS"/>
        <s v="BM-MPLMVESTAGO"/>
        <s v="BM-MPLMVESYSMEX"/>
        <s v="BM-MPLMVEURISYS-SMARTBOX"/>
        <s v="BM-MPLSTDCOBAS"/>
        <s v="BM-MPLSTDGENET"/>
        <s v="BM-MPLSTDSYSMEX"/>
        <s v="BM-MPLTVMCOBAS"/>
        <s v="BM-MPLTVMGEM5000"/>
        <s v="BM-MPLTVMHEM"/>
        <s v="BM-MPLTVMQWALYS"/>
        <s v="BM-MPLTVMSTAGO"/>
        <s v="BM-MPLVDRALIFAX"/>
        <s v="BM-MPLVDRCOBAS"/>
        <s v="BM-MPLVDRSTAGO"/>
        <s v="BM-MPLVDRSYSMEX"/>
        <s v="BM-MPL"/>
        <s v="BM-MPLSRV2019"/>
        <s v="SRV-MPLEVO2-SOS"/>
        <s v="SRV-MPLEVO2-SRV"/>
        <s v="BM-MPLHAMCOBAS"/>
        <s v="HDS-STL-MPLSRV"/>
        <s v="2A2B-MPL01"/>
        <s v="2A2B-MPL02"/>
        <s v="2A2B-MPL03"/>
        <s v="2A2B-MPL04"/>
        <s v="2A2B-MPL05"/>
        <s v="2A2B-MPLCNX06"/>
        <s v="2A2B-MPLSRV"/>
        <s v="2A2B-MPLSRV-SOS"/>
        <s v="POC-MPLCNX01"/>
        <s v="POC-MPLCNX02"/>
        <s v="POC-MPLCNX03"/>
        <s v="POC-MPLCNX04"/>
        <s v="POC-MPLCNX05"/>
        <s v="POC-MPLSRV-2019"/>
        <s v="POC-MPLXX"/>
        <s v="POC-DMS"/>
        <s v="POC-EIPU"/>
        <s v="HDS-PACA-MPLSRV"/>
        <s v="HDS-SAM-MPLSRV-2019"/>
        <s v="PACA-MPLCNX01"/>
        <s v="PACA-MPLCNX02"/>
        <s v="PACA-MPLCNX03"/>
        <s v="PACA-MPLCNX04"/>
        <s v="PACA-MPLCNX05"/>
        <s v="PACA-MPLCNX06"/>
        <s v="PACA-MPLCNX07"/>
        <s v="PACA-MPLCNX08"/>
        <s v="PACA-MPLCNX09"/>
        <s v="PACA-MPLCNX10"/>
        <s v="PACA-MPLCNX11"/>
        <s v="PACA-MPLCNX12"/>
        <s v="PACA-MPLCNX13"/>
        <s v="PACA-MPLCNX14"/>
        <s v="PACA-MPLCNX15"/>
        <s v="PACA-MPLCNX16"/>
        <s v="PACA-MPLCNX17"/>
        <s v="PACA-MPLCNX18"/>
        <s v="PACA-MPLCNX19"/>
        <s v="BM-APP"/>
        <s v="EST-MYKALI"/>
        <s v="VMMYKALI"/>
        <s v="PT-EST-ADSYNC-SRV"/>
        <s v="TEST_HDS-EIM-KALIBDD"/>
        <s v="TEST_HDS-EIM-KALIFRONT"/>
        <s v="ASL-AIRWAVE"/>
        <s v="BM-AIRWAVE01"/>
        <s v="PT-EST-AIRWAVE-SRV"/>
        <s v="IDF-AIRWAVE"/>
        <s v="SV-35-Airwave"/>
        <s v="SV-37-AIRWAVE"/>
        <s v="VMAIRWAVE"/>
        <s v="HDS-Airwave"/>
        <s v="2A2B-CBD"/>
        <s v="BFC-BCL-CBD"/>
        <s v="BM-CBD"/>
        <s v="CAB-CBD"/>
        <s v="EST-CBD"/>
        <s v="IDF-CBD"/>
        <s v="CISCO-WIRELESS-CONTROLLER"/>
        <s v="EST-SPARK"/>
        <s v="SUD-ORION01"/>
        <s v="BPO-ORION01"/>
        <s v="AURA-ORION01"/>
        <s v="ServPaie"/>
        <s v="ServPaie2"/>
        <s v="ServPaie3"/>
        <s v="ServPaieData"/>
        <s v="ServPaieData2"/>
        <s v="ServPaieData3"/>
        <s v="EST-VMTEST"/>
        <s v="VM-TESTWSCONNECTOR"/>
        <s v="POC-CLT01"/>
        <s v="HDS-QLIK-REBOND1"/>
        <s v="HDS-QLIKREP1"/>
        <s v="HDS-QLK-P-CEN01"/>
        <s v="HDS-QLK-P-ENG01"/>
        <s v="HDS-QLK-P-ENG02"/>
        <s v="HDS-QLK-P-ENG03"/>
        <s v="PT-QLIK1-SRV"/>
        <s v="PT-QLIK2-SRV"/>
        <s v="PT-QLIKDEV1-SRV"/>
        <s v="PT-QLIKDEV2-SRV-res"/>
        <s v="PT-QLIKNPRINT-SRV"/>
        <s v="VM-QLIK"/>
        <s v="AURA-QLIK02"/>
        <s v="BM-RADAR"/>
        <s v="CAB-SRV-RADAR"/>
        <s v="CBM-RADAR"/>
        <s v="PT-RADAR-SRV"/>
        <s v="BPO-RADAR01"/>
        <s v="BSY-RADAR01"/>
        <s v="LCD-RADAR01"/>
        <s v="MAG-RADAR"/>
        <s v="AURA-RADAR01"/>
        <s v="HDS-PRTG1"/>
        <s v="HDS-RADAR01"/>
        <s v="EST-TestKaliRebond"/>
        <s v="HDS-REDMINE"/>
        <s v="2A2B-SMTP01"/>
        <s v="ASL-SMTP"/>
        <s v="BCL-SMTP01"/>
        <s v="BM-SMTPRELAY"/>
        <s v="CAB-SMTP01"/>
        <s v="EST-SMTP01"/>
        <s v="BPO-SMTP01"/>
        <s v="BSY-SMTP01"/>
        <s v="LCD-SMTP001"/>
        <s v="LCD-SMTP01"/>
        <s v="MAG-SMTP01"/>
        <s v="HDS-PACA-SMTP01"/>
        <s v="HDS-SMTP01"/>
        <s v="CAB-RIWITNESS"/>
        <s v="HDS-ORI-RIELEMENTS"/>
        <s v="SV-85-RIWITNESS"/>
        <s v="SRV-TR-WITNESS"/>
        <s v="SV-37-RIWITNESS"/>
        <s v="SV-72-RIWITNESS"/>
        <s v="BSY-RIWITNESS"/>
        <s v="HDS-ALP-RIWITNESS"/>
        <s v="SRV-BD-FSE"/>
        <s v="SRV-BI-FSE"/>
        <s v="SRV-BO-FSE"/>
        <s v="SRV-BR-FSE"/>
        <s v="SRV-CA-FSE"/>
        <s v="SRV-CH-FSE"/>
        <s v="SRV-CL-FSE"/>
        <s v="SRV-CP-FSE"/>
        <s v="SRV-CS-FSE"/>
        <s v="SRV-DO-FSE"/>
        <s v="SRV-DP-FSE"/>
        <s v="SRV-EU-FSE"/>
        <s v="SRV-FL-FSE"/>
        <s v="SRV-FO-FSE"/>
        <s v="SRV-GB-FSE"/>
        <s v="SRV-GC-FSE"/>
        <s v="SRV-IF-FSE"/>
        <s v="SRV-JA-FSE"/>
        <s v="SRV-LL-FSE"/>
        <s v="SRV-LR-FSE"/>
        <s v="SRV-MA-FSE"/>
        <s v="SRV-MI-FSE"/>
        <s v="SRV-MO-FSE"/>
        <s v="SRV-MX-FSE"/>
        <s v="SRV-PC-FSE"/>
        <s v="SRV-PF-FSE"/>
        <s v="SRV-PL-FSE"/>
        <s v="SRV-PO-FSE"/>
        <s v="SRV-RE-FSE"/>
        <s v="SRV-SC-FSE"/>
        <s v="SRV-SL-FSE"/>
        <s v="SRV-SO-FSE"/>
        <s v="SRV-TL-FSE"/>
        <s v="SRV-TR-FSE"/>
        <s v="SRV-VL-FSE"/>
        <s v="SRV-ID-FSE"/>
        <s v="SRV-LV-FSE"/>
        <s v="SRV-MR-FSE"/>
        <s v="SRV-PR-FSE"/>
        <s v="SRV-VA-FSE"/>
        <s v="SV-85-SAGE"/>
        <s v="SV-35-SAGE"/>
        <s v="SV-37-SQLSAGE"/>
        <s v="VMSRVSAGE100"/>
        <s v="VMSRVSAGESQL"/>
        <s v="HDS-SANTO1003"/>
        <s v="HDS-SANTO1002"/>
        <s v="SRV-SANTOSHA"/>
        <s v="LCD-SANTOSHA01"/>
        <s v="SANTOSHA"/>
        <s v="BPO-SANTOSHA01"/>
        <s v="BSY-SANTOSHA01"/>
        <s v="HDS-SANTO13"/>
        <s v="PV-SCANBAC-SRV"/>
        <s v="BCL-SMG-MGMT"/>
        <s v="EST-IMP01"/>
        <s v="CAB-HPWEBJETADMIN"/>
        <s v="CAB-PAPERCUT"/>
        <s v="PT-CAPRINT-SRV"/>
        <s v="PT-NPRINT-SRV"/>
        <s v="EST-HPWJA"/>
        <s v="BPO-PAPERCUT"/>
        <s v="SV-35-IMP1"/>
        <s v="SV-37-IMP1"/>
        <s v="AURA-IMP01"/>
        <s v="CST-IMP01"/>
        <s v="HDS-PACA-HPWJA"/>
        <s v="HP-WJA"/>
        <s v="2A2B-FS01"/>
        <s v="BCL-FS01"/>
        <s v="EST-FS01"/>
        <s v="CAB-FS01"/>
        <s v="CBM-FS01"/>
        <s v="EIM-FS01"/>
        <s v="PT-FILE-SRV-FS0"/>
        <s v="SUD-FS01"/>
        <s v="BPO-FS01"/>
        <s v="BPO-SCM-FS01"/>
        <s v="BSY-FS01"/>
        <s v="BSY-FSPROXY-01"/>
        <s v="LCD-FS01"/>
        <s v="LCD-FSPROXY-01"/>
        <s v="MAG-FS01"/>
        <s v="AURA-FS01"/>
        <s v="AURA-FS01-OLD"/>
        <s v="HDS-PRM-FS01"/>
        <s v="HDS-BGO-FS01"/>
        <s v="HDS-PACA-FS01"/>
        <s v="POC-FS01"/>
        <s v="POC-FS02"/>
        <s v="SV-86-RDSLIC"/>
        <s v="LCD-RDLIC01"/>
        <s v="HDS-RDSLIC01"/>
        <s v="HDS-RDSLIC02"/>
        <s v="SV-37-RDSLIC"/>
        <s v="SV-86-ACM"/>
        <s v="SV-44-ACM"/>
        <s v="EST-AINAR01"/>
        <s v="EST-AINMG01"/>
        <s v="EST-AINMS01"/>
        <s v="EST-REBOND-SiemensTEMP"/>
        <s v="EST-SIEMENS-ATTELICA"/>
        <s v="SV-37-ACM"/>
        <s v="SERVEUR-ONELINK-PROD"/>
        <s v="EST-ONELINK-TEST"/>
        <s v="EST-ONELINKPRDBDD"/>
        <s v="EST-ONELINKPRDFRONT"/>
        <s v="PT-OLNEONEW-SRV"/>
        <s v="EST-SIRWEBR1"/>
        <s v="EST-SIRWEBRQ"/>
        <s v="SV-37-SIRWEB"/>
        <s v="EST-SIRXPERT"/>
        <s v="HDS-MAY-SIRIUS"/>
        <s v="LCD-SIREXPERT"/>
        <s v="BPO-SIREXPERT"/>
        <s v="HDS-ALP-SIRWEB"/>
        <s v="HDS-SIRH-MGT"/>
        <s v="SV-86-VIGISERV"/>
        <s v="SRV-THERMO"/>
        <s v="thermoclient"/>
        <s v="BPO-KPAX"/>
        <s v="LCD-KPAX"/>
        <s v="LCD-VIGITEMP01"/>
        <s v="VIGITEMP_W10"/>
        <s v="VMSRVVIGITEMPMIR"/>
        <s v="VMVIGITEMPBIOAURA"/>
        <s v="SRV-VIGITEMP-2020"/>
        <s v="SV-37-VIGISERV"/>
        <s v="ORI-SRV-VIGISURV"/>
        <s v="ORI-SRV-STAGO"/>
        <s v="ASL-STAGO"/>
        <s v="SV-86-STAGO"/>
        <s v="SV-85-STAGO"/>
        <s v="SV-35-STAGO1"/>
        <s v="SV-37-RDSSTAGO"/>
        <s v="SV-72-STAGO"/>
        <s v="2A2B-DEDALUS-NAVBOX"/>
        <s v="ASL-DEDALUS-NAVBOX"/>
        <s v="SV-86-DEDALUS-NAVBOX"/>
        <s v="BM-DEDALUS-NAVBOX"/>
        <s v="CAB-DEDALUS-NAVBOX"/>
        <s v="EST-DEDALUS-NAVBOX"/>
        <s v="BPO-DEDALUS-NAVBOX"/>
        <s v="BSY-DEDALUS-NAVBOX"/>
        <s v="SV-72-DEDALUS-NAVBOX"/>
        <s v="SV-85-DEDALUS-NAVBOX"/>
        <s v="SV-35-DEDALUS-NAVBOX"/>
        <s v="SV-37-DEDALUS-NAVBOX"/>
        <s v="MAG-DEDALUS-NAVBOX"/>
        <s v="UNI-DEDALUS-NAVBOX"/>
        <s v="LCD-DEDALUS-NAVBOX"/>
        <s v="HDS-MIR-DEDALUS-NAVBOX"/>
        <s v="HDS-ORI-DEDALUS-NAVBOX"/>
        <s v="HDS-ALP-DEDALUS-NAVBOX"/>
        <s v="HDS-MAY-DEDALUS-NAVBOX"/>
        <s v="HDS-VET-DEDALUS-NAVBOX"/>
        <s v="HDS-BIT-DEDALUS-NAVBOX"/>
        <s v="HDS-DEDALUS-NAVBOX"/>
        <s v="HDS-IDF-AIS-DEDALUS-NAVBOX"/>
        <s v="HDS-BGO-ATL-DEDALUS-NAVBOX"/>
        <s v="HDS-CST-LAR-DEDALUS-NAVBOX"/>
        <s v="HDS-STL-DEDALUS-NAVBOX"/>
        <s v="HDS-DGV-DEDALUS-NAVBOX"/>
        <s v="HDS-EIM-DEDALUS-NAVBOX"/>
        <s v="HDS-BCL-DEDALUS-NAVBOX"/>
        <s v="HDS-BFC-DEDALUS-NAVBOX"/>
        <s v="HDS-ORI-SYNAPSE"/>
        <s v="SRV-TR-SYNAPSE"/>
        <s v="2A2B-SYNAPSE"/>
        <s v="EST-SYNAPSYS"/>
        <s v="SV-37-SYNAPSYS"/>
        <s v="IDF-SYNAPSE"/>
        <s v="ORI-SYSMEX"/>
        <s v="SRV-Sysmex"/>
        <s v="SRV-SYSMEX-2019"/>
        <s v="ORI-CELLAVISION01"/>
        <s v="ALP-CELLAVISION01"/>
        <s v="HDS-BGO-ATL-CVISION"/>
        <s v="HDS-BFC-CVISION"/>
        <s v="SV-87-CELLAVISION"/>
        <s v="SV-35-CELVISION"/>
        <s v="PT-CVISION-SRV"/>
        <s v="SV-37-CELVISION"/>
        <s v="SV-72-CVISION"/>
        <s v="Cellavision_serv"/>
        <s v="LCD-CELLAVISION"/>
        <s v="CELLAVISION_RDP_VXRAIL01"/>
        <s v="BPO-CELLAVISION"/>
        <s v="BSY-CELLAVISION"/>
        <s v="HDS-ALP-CVISION"/>
        <s v="VMCELLAVISIONUNI"/>
        <s v="CAB-SYSMEX-EIPU"/>
        <s v="ASL-EXTENDIPU-SYSMEX"/>
        <s v="HDS-BGO-ATL-EIPU"/>
        <s v="BCL-SYSMEX-EIPU"/>
        <s v="HDS-BFC-EIPU"/>
        <s v="SV-86-EIPU"/>
        <s v="SV-85-EIPU"/>
        <s v="SV-35-EIPU"/>
        <s v="EST-EIPU06"/>
        <s v="EST-EIPU83"/>
        <s v="2A2B-EIPU"/>
        <s v="SV-37-EIPU"/>
        <s v="BM-EXIPULUN"/>
        <s v="BM-EXIPUMET"/>
        <s v="SV-72-EIPU"/>
        <s v="VMIPU"/>
        <s v="MAG-IPU-SRV"/>
        <s v="LCD-Sysmex-ExtendedIpu01"/>
        <s v="LCD-SYSMEXIPU01"/>
        <s v="sysmex_ipu"/>
        <s v="BPO-SYSMEXIPU01"/>
        <s v="BSY-SYSMEXIPU01"/>
        <s v="HDS-ALP-SYSMEXEIPU"/>
        <s v="UNL-EIPU01"/>
        <s v="VMIPUMIRIALIS"/>
        <s v="VMSRVIPUSAUVEGARDE"/>
        <s v="CAB-SRV-RDS"/>
        <s v="CAB-TRAVAUX"/>
        <s v="HDS-ALP-TUMOROTEK"/>
        <s v="SV-86-BIORAD"/>
        <s v="SV-85-URT"/>
        <s v="SERVEUR-URT2"/>
        <s v="PT-URT-SRV"/>
        <s v="SV-37-SQL01 (URT SQL)"/>
        <s v="SV-37-RDSURT"/>
        <s v="SV-72-URT"/>
        <s v="BFC-MFA01"/>
        <s v="EST-MFA01"/>
        <s v="BM-MFA01"/>
        <s v="CAB-MFA01"/>
        <s v="IDF-MFA01"/>
        <s v="MAG-MFA01"/>
        <s v="AURA-MFA01"/>
        <s v="HDS-PACA-MFA01"/>
        <s v="HDS-MFA01"/>
        <s v="HDS-VALAB1002"/>
        <s v="SV-85-VALAB"/>
        <s v="SV-35-VALAB"/>
        <s v="EST-VALAB"/>
        <s v="PT-VALAB-SRV"/>
        <s v="SV-72-VALAB"/>
        <s v="HDS-ALP-VALAB13"/>
        <s v="AURA-VALAB01"/>
        <s v="ASL-VAROSAAS"/>
        <s v="BFC-VAROSAAS"/>
        <s v="BM-VAROSAAS"/>
        <s v="NST-VAROSAAS"/>
        <s v="CAB-VAROSAAS"/>
        <s v="EST-VAROSAAS"/>
        <s v="IDF-VAROSAAS"/>
        <s v="HDF-VAROSAAS"/>
        <s v="AURA-VAROSAAS"/>
        <s v="HDS-VARONIS"/>
        <s v="HDS-VAROSAAS365"/>
        <s v="HDS-VAROSAASEDG"/>
        <s v="HDS-VAROSAAS"/>
        <s v="CST-VAROSAAS"/>
        <s v="HDS-VAROCLT01"/>
        <s v="HDS-VARODSPDLS"/>
        <s v="HDS-VAROSQLRZOO"/>
        <s v="HDS-VAROSQLSSRS"/>
        <s v="VITEKMSORIADE"/>
        <s v="2A2B-VITEKMS"/>
        <s v="BM-VITECKMS"/>
        <s v="HDS-ALP-VITEKMS"/>
        <s v="UNL-VITEKMS01"/>
        <s v="CAB-DEV"/>
        <s v="CAB-IT"/>
        <s v="VM-REBOND-MD"/>
        <s v="HDS-JEEBOP-SRV"/>
        <s v="ASL-DATA01"/>
        <s v="ASL-DATA02"/>
        <s v="SRV-LAMP01"/>
        <s v="SRV-SAMBA"/>
        <s v="SIR_clone"/>
        <s v="SV-86-BADGERH"/>
        <s v="APPLIS-03"/>
        <s v="APPLIS-04"/>
        <s v="BIO86DC"/>
        <s v="DL_INFOCENTRE"/>
        <s v="DL_SRV_BIOMANAGER_216"/>
        <s v="DL_SRVCONNEXION_224"/>
        <s v="SGBD"/>
        <s v="SRVDATA2"/>
        <s v="SRV2008"/>
        <s v="SRVCOMPTA"/>
        <s v="SRVLINUX1"/>
        <s v="SRVTEMP"/>
        <s v="Motioneyes"/>
        <s v="SRVP2S"/>
        <s v="SRVDEBIAN"/>
        <s v="EST-REVERSE"/>
        <s v="EST-VAULT"/>
        <s v="METROLOGIE-PC"/>
        <s v="PT-CEGID-SRV"/>
        <s v="PT-FTPS-SRV"/>
        <s v="PT-INTRANETMOODLE-SRV"/>
        <s v="CMC_Luci"/>
        <s v="Concentrateur Hprim BPO"/>
        <s v="dlx_bioepine"/>
        <s v="FOM"/>
        <s v="Moodle"/>
        <s v="vm_dev_web"/>
        <s v="BPO-Controle-Acces"/>
        <s v="IDF_Docker"/>
        <s v="IDF-ELK"/>
        <s v="IDF-Rebond_Linux"/>
        <s v="IDF-WSCONNECTOR01"/>
        <s v="Moodle_IDF"/>
        <s v="dlxex"/>
        <s v="9LONLV1_1"/>
        <s v="9LONLV1_DB"/>
        <s v="dlx"/>
        <s v="DNS"/>
        <s v="LCD-ACCESSCONTROL"/>
        <s v="LCD-Autoclic"/>
        <s v="LCD-CRET01"/>
        <s v="LCD-HEMOHUBSRV"/>
        <s v="LCD-RDSHD01"/>
        <s v="NOMADE_IT_2016"/>
        <s v="SRV-SHADOC"/>
        <s v="SRV-SUP-DEBIAN"/>
        <s v="SV-72-DNS"/>
        <s v="SV-85-ESTAT"/>
        <s v="SV-85-HOROQUARTZ"/>
        <s v="SV-85-TDO"/>
        <s v="SV-35-MEMNOS"/>
        <s v="SV-35-RDS"/>
        <s v="SV-35-RDS-TECHNIQUE"/>
        <s v="SERVEUR-SRS"/>
        <s v="SV-28-CLARISHADOC"/>
        <s v="SV-37-CLARISHADOC"/>
        <s v="SV-37-HOROQ"/>
        <s v="SV-37-SQLT21"/>
        <s v="MAG-CONNECTWS"/>
        <s v="MAG-DEV01"/>
        <s v="VMKAPAX_NEW_190821"/>
        <s v="VMTEMP"/>
        <s v="EST-OPENWRT"/>
        <s v="Serveur RDS (SRV-RDS)"/>
        <s v="SRV-MEMNOS"/>
        <s v="HDS-FTP1003"/>
        <s v="SV-37-CYTOSBII"/>
        <s v="SV-37-NEON"/>
        <s v="SV-37-SBII"/>
        <s v="SV-35-GTIE"/>
      </sharedItems>
    </cacheField>
    <cacheField name="OS Name" numFmtId="0">
      <sharedItems>
        <s v="Microsoft Windows Server 2012 (64-bit)"/>
        <s v="Debian GNU/Linux 9 (64-bit)"/>
        <s v="Microsoft Windows Server 2008 R2 (64-bit)"/>
        <s v="Microsoft Windows Server 2022 (64-bit)"/>
        <s v="Microsoft Windows Server 2019 (64-bit)"/>
        <s v="Microsoft Windows 10 (64-bit)"/>
        <s v="Rocky Linux (64-bit)"/>
        <s v="Microsoft Windows Server 2016 or later (64-bit)"/>
        <s v="CentOS 7 (64-bit)"/>
        <s v="Ubuntu Linux (64-bit)"/>
        <s v="Red Hat Enterprise Linux 5 (32-bit)"/>
        <s v="Unknown"/>
        <s v="Red Hat Enterprise Linux 5 (64-bit)"/>
        <s v="Red Hat Enterprise Linux 7 (64-bit)"/>
        <s v="CentOS 6 (64-bit)"/>
        <s v="Debian GNU/Linux 12 (64-bit)"/>
        <s v="Red Hat Enterprise Linux 6 (64-bit)"/>
        <s v="Microsoft Windows Server 2016 (64-bit)"/>
        <s v="Debian GNU/Linux 11 (64-bit)"/>
        <s v="Debian GNU/Linux 10 (64-bit)"/>
        <s v="AlmaLinux (64-bit)"/>
        <s v="Other (32-bit)"/>
        <s v="Other 4.x Linux (64-bit)"/>
        <s v="Other 4.x or later Linux (64-bit)"/>
        <s v="Other 5.x Linux (64-bit)"/>
        <s v="Red Hat Fedora (32-bit)"/>
        <s v="Red Hat Enterprise Linux 9 (64-bit)"/>
        <s v="Other 6.x or later Linux (64-bit)"/>
        <s v="FortiAnalyzer-VM64 v7.0.2-build0180 211019 (GA)"/>
        <s v="FortiManager-VM64 v7.0.2-build0180 211019 (GA)"/>
        <s v="FortiAnalyzer-VM64 v7.4.5-build2553 241016 (GA.M)"/>
        <s v="FortiManager-VM64 v7.4.7-build2685 250527 (GA.M)"/>
        <s v="Microsoft Windows Server 2025 (64-bit)"/>
        <s v="Other 3.x or later Linux (64-bit)"/>
        <s v="Debian GNU/Linux 8 (64-bit)"/>
        <s v="Other 3.x Linux (64-bit)"/>
        <s v="CentOS 4/5 (64-bit)"/>
        <s v="VMware Photon OS (64-bit)"/>
        <s v="FreeBSD 14 or later versions (64-bit)"/>
        <s v="Linux 6.12.48+deb13-amd64 Debian GNU/Linux 13 (trixie) Debian GNU/Linux 13 13 (trixie)"/>
        <s v="VMware ESXi 7.x"/>
        <s v="VMware ESXi 8.0 or later"/>
        <s v="SUSE Linux Enterprise 15 (64-bit)"/>
        <s v="Debian GNU/Linux 6 (64-bit)"/>
        <s v="Debian GNU/Linux 7 (64-bit)"/>
        <s v="Other Linux (64-bit)"/>
        <s v="Other 2.6.x Linux (64-bit)"/>
        <s v="Microsoft Windows 7 (32-bit)"/>
        <s v="Microsoft Windows 7 (64-bit)"/>
        <s v="Debian GNU/Linux 6 (32-bit)"/>
        <s v="CentOS 4/5/6 (32-bit)"/>
        <s v="Other 5.x or later Linux (64-bit)"/>
      </sharedItems>
    </cacheField>
    <cacheField name="32-bit" numFmtId="0">
      <sharedItems containsSemiMixedTypes="0" containsString="0" containsNumber="1" containsInteger="1">
        <n v="0.0"/>
        <n v="1.0"/>
      </sharedItems>
    </cacheField>
    <cacheField name="OS Type" numFmtId="0">
      <sharedItems>
        <s v="Windows"/>
        <s v="Linux"/>
        <s v="Unknown"/>
        <s v="Other"/>
        <s v="Appliance"/>
      </sharedItems>
    </cacheField>
    <cacheField name="OS" numFmtId="0">
      <sharedItems>
        <s v="Server"/>
        <s v="Debian"/>
        <s v="Workstation"/>
        <s v="Rocky"/>
        <s v="CentOS"/>
        <s v="Ubuntu"/>
        <s v="Red Hat"/>
        <s v="Unknown"/>
        <s v="AlmaLinux"/>
        <s v="Other"/>
        <s v="Appliance"/>
        <s v="VMWare"/>
        <s v="FreeBSD"/>
        <s v="SUSE"/>
      </sharedItems>
    </cacheField>
    <cacheField name="OS Version" numFmtId="49">
      <sharedItems containsBlank="1">
        <s v="2012"/>
        <s v="9"/>
        <s v="2008 R2"/>
        <s v="2022"/>
        <s v="2019"/>
        <s v="10"/>
        <m/>
        <s v="2016"/>
        <s v="4/5/6/7"/>
        <s v="5"/>
        <s v="7"/>
        <s v="4/5/6"/>
        <s v="12"/>
        <s v="6"/>
        <s v="11"/>
        <s v="2025"/>
        <s v="8"/>
        <s v="4/5"/>
        <s v="14"/>
        <s v="13"/>
        <s v="15"/>
      </sharedItems>
    </cacheField>
    <cacheField name="Prod Env." numFmtId="0">
      <sharedItems containsSemiMixedTypes="0" containsString="0" containsNumber="1" containsInteger="1">
        <n v="0.0"/>
        <n v="1.0"/>
      </sharedItems>
    </cacheField>
    <cacheField name="K8S Worker Node" numFmtId="0">
      <sharedItems containsSemiMixedTypes="0" containsString="0" containsNumber="1" containsInteger="1">
        <n v="0.0"/>
        <n v="1.0"/>
      </sharedItems>
    </cacheField>
    <cacheField name="K8S Master" numFmtId="0">
      <sharedItems containsSemiMixedTypes="0" containsString="0" containsNumber="1" containsInteger="1">
        <n v="0.0"/>
        <n v="1.0"/>
      </sharedItems>
    </cacheField>
    <cacheField name="VM Infra" numFmtId="0">
      <sharedItems containsSemiMixedTypes="0" containsString="0" containsNumber="1" containsInteger="1">
        <n v="0.0"/>
        <n v="1.0"/>
      </sharedItems>
    </cacheField>
    <cacheField name="File Server" numFmtId="3">
      <sharedItems containsSemiMixedTypes="0" containsString="0" containsNumber="1" containsInteger="1">
        <n v="0.0"/>
      </sharedItems>
    </cacheField>
    <cacheField name="Old OS" numFmtId="3">
      <sharedItems containsSemiMixedTypes="0" containsString="0" containsNumber="1" containsInteger="1">
        <n v="0.0"/>
        <n v="1.0"/>
      </sharedItems>
    </cacheField>
    <cacheField name="Application Group" numFmtId="3">
      <sharedItems>
        <s v="Ancien Serveur Web Incomplet"/>
        <s v="Base de donnée Ancien CLARILAB MIRIALIS"/>
        <s v="ScanBAC - RAL"/>
        <s v="Badgeage - RAL"/>
        <s v="Serveur Compta Oriade"/>
        <s v="Infectio - ALI"/>
        <s v="Infra - TSE"/>
        <s v="VM AFFICHEUR GLBM"/>
        <s v="VM AFFICHEUR UNILIANS"/>
        <s v="ALERE - ALI"/>
        <s v="Maestria - RAL"/>
        <s v="MPL - CST/ALI"/>
        <s v="VM DEPOT CFX RAL"/>
        <s v="Magic Info PLV - RAL"/>
        <s v="Aqure - RAL"/>
        <s v="VM INCOMPLET AURA"/>
        <s v="VM INCOMPLET TEST AURA"/>
        <s v="Infectio - RAL"/>
        <s v="VM KALIFRONT REP"/>
        <s v="Dev L Tabard"/>
        <s v="ABBOTT - BSY"/>
        <s v="ABBOTT - LCD"/>
        <s v="ANSIBLE"/>
        <s v="Archive SIL"/>
        <s v="Autorité de certification MS"/>
        <s v="bac"/>
        <s v="Bac Express - ALI"/>
        <s v="Bac Express - ALS"/>
        <s v="Bac Express - ASL"/>
        <s v="Bac Express - Bio86"/>
        <s v="Bac Express - CAZ"/>
        <s v="Bac Express - CBM25"/>
        <s v="Bac Express - COR"/>
        <s v="Bac Express - CVL"/>
        <s v="Bac Express - LOR"/>
        <s v="Bac Express - MAN"/>
        <s v="Bac Express - PAE"/>
        <s v="Bac Express - PAO"/>
        <s v="Bac Express - PRO"/>
        <s v="Bac Express - RAL"/>
        <s v="Bac Express - SCM"/>
        <s v="Backup Automate - PAO"/>
        <s v="Badgeage - CBM25"/>
        <s v="Biogroup Expert EST"/>
        <s v="Biogroup Expert"/>
        <s v="Biogroup Expert HDS DEV"/>
        <s v="Biogroup Expert HDS PROD"/>
        <s v="Biogroup Expert PROD"/>
        <s v="Biogroup Tracker BDD PREPROD"/>
        <s v="Biogroup Tracker BDD PROD"/>
        <s v="Biogroup Tracker BDD DEV"/>
        <s v="Biomerieux Myla - ALI"/>
        <s v="Biomerieux Myla - CAZ"/>
        <s v="Biomerieux Myla - COR"/>
        <s v="Biomerieux Myla - Diomedea"/>
        <s v="Biomerieux Myla - LOR"/>
        <s v="Biomerieux Myla - PAO"/>
        <s v="Biomerieux Myla - RAL"/>
        <s v="Centreon - AURA"/>
        <s v="Cisco PABX"/>
        <s v="Clarilab - ASL"/>
        <s v="Clarilab - MAN"/>
        <s v="Clarilab - VCL"/>
        <s v="Clearpass (NAC)"/>
        <s v="CoagOne - ALS"/>
        <s v="CoagOne - CAZ"/>
        <s v="CoagOne - COR"/>
        <s v="CoagOne - LOR"/>
        <s v="CoagOne - PAE"/>
        <s v="Collecteur XPLANET"/>
        <s v="Compta - PRO"/>
        <s v="Compta - Sage"/>
        <s v="Cov2Sil - ALS"/>
        <s v="Cov2Sil - CAZ"/>
        <s v="Cov2Sil - COR"/>
        <s v="CyberElements (accès Fournisseurs)"/>
        <s v="Diagast Qwalys"/>
        <s v="DMS - PAE"/>
        <s v="EasyCOVID - CAZ"/>
        <s v="EDR Enovacom - CAZ"/>
        <s v="Enovacom - CAZ"/>
        <s v="Env Developpeur"/>
        <s v="Environnement PARAM"/>
        <s v="Environnement QUALITE"/>
        <s v="Fortinet"/>
        <s v="GemWeb - ALI"/>
        <s v="GemWeb - ALP"/>
        <s v="GemWeb - BFC"/>
        <s v="GemWeb - CBM25"/>
        <s v="GemWeb - COR"/>
        <s v="GemWeb - CVL"/>
        <s v="GemWeb - PAE"/>
        <s v="GemWeb - PAO"/>
        <s v="GemWeb - PAS"/>
        <s v="GemWeb - RAL"/>
        <s v="GLPI - Asset Management"/>
        <s v="Exporter EST"/>
        <s v="Exporter SUD"/>
        <s v="Grafana"/>
        <s v="HBDrive - ALI"/>
        <s v="HBDrive - ALP"/>
        <s v="HBDrive - ALS"/>
        <s v="HBDrive - Astralab"/>
        <s v="HBDrive - BFC"/>
        <s v="HBDrive - Bio86"/>
        <s v="HBDrive - Biorylis"/>
        <s v="HBDrive - BRE"/>
        <s v="HBDrive - CAZ"/>
        <s v="HBDrive - CVL"/>
        <s v="HBDrive - EIM"/>
        <s v="HBDrive - LOR"/>
        <s v="HBDrive - MAN"/>
        <s v="HBDrive - OIS"/>
        <s v="HBDrive - PAE"/>
        <s v="HBDrive - PAO"/>
        <s v="HBDrive - PAS"/>
        <s v="HBDrive - PRO"/>
        <s v="HBDrive - RAL"/>
        <s v="Infra"/>
        <s v="Infra - APC"/>
        <s v="Infra - CC Intune"/>
        <s v="Infra - DHCP"/>
        <s v="Infra - Directory Services Portal"/>
        <s v="Infra - Entra Cloud Sync"/>
        <s v="Infra - MDT"/>
        <s v="Infra - NSX"/>
        <s v="Infra - OpenSense"/>
        <s v="Infra - OpnSense"/>
        <s v="Infra - PAW"/>
        <s v="Infra - PowerShell Admin"/>
        <s v="Infra - Rebond RSX"/>
        <s v="Infra - Relai With Secure"/>
        <s v="Infra - Vcenter"/>
        <s v="Infra - Veeam"/>
        <s v="Infra - VM Administration"/>
        <s v="Infra - VxRail MGT / Witness"/>
        <s v="Infra - WSUS"/>
        <s v="Infra Domain CTRL - ALP"/>
        <s v="Infra Domain CTRL - BGO"/>
        <s v="Infra Domain CTRL - CST"/>
        <s v="Infra Domain CTRL - HDS"/>
        <s v="Infra Domain CTRL - IDF"/>
        <s v="Infra Domain CTRL - NST"/>
        <s v="Infra Domain CTRL - POC"/>
        <s v="Infra Domain CTRL - SUD"/>
        <s v="Intranet - ALS"/>
        <s v="Intranet - CAZ"/>
        <s v="Intranet - LOR"/>
        <s v="K8s"/>
        <s v="K8S-BI-OLD"/>
        <s v="K8S-HDS-STORAGE"/>
        <s v="K8S-DATA-PROD"/>
        <s v="K8S-HDS-DATA-STAGING"/>
        <s v="K8S-EXTERNAL-OLD"/>
        <s v="K8S-EXTERNAL"/>
        <s v="K8S-MANAGEMENT-PROD"/>
        <s v="K8S-MANAGEMENT-PREPROD"/>
        <s v="VM-HEADSCALE"/>
        <s v="K8S-ADMIN-JUJU"/>
        <s v="CONTROLEUR-JUJU-PROD"/>
        <s v="CONTROLEUR-JUJU-PREPROD"/>
        <s v="Reverse Proxy"/>
        <s v="EXTERNAL-MAIL"/>
        <s v="SEKOIA"/>
        <s v="K8S-INTERNAL"/>
        <s v="CNX-AWS-PROD"/>
        <s v="K8S-DIGITAL-PROD"/>
        <s v="K8S-DIGITAL-ACC"/>
        <s v="K8S-DIGITAL-DEV"/>
        <s v="KaliLAB - BPO"/>
        <s v="KaliLAB -BGO/BRE"/>
        <s v="KaliLAB CBM25"/>
        <s v="KaliLAB-CST/ALI"/>
        <s v="KaliLAB-CST/ALP"/>
        <s v="Kalisil - Bioazur"/>
        <s v="Kalisil - BioLittoral"/>
        <s v="KaliSIL - RB ?"/>
        <s v="KaliSIL -BGO/ASL"/>
        <s v="KaliSIL -BGO/ATL"/>
        <s v="KaliSIL -BGO/Bio86"/>
        <s v="KaliSIL -BGO/Biorylis"/>
        <s v="KaliSIL -BGO/BRE"/>
        <s v="KaliSIL -BGO/CVL"/>
        <s v="KaliSIL -BGO/MAN"/>
        <s v="KaliSIL -CST/ALI"/>
        <s v="KaliSIL -CST/ALP"/>
        <s v="KaliSIL -CST/Analyseo"/>
        <s v="KaliSIL -CST/BFC"/>
        <s v="KaliSIL -CST/LAR"/>
        <s v="KaliSIL -CST/RAL"/>
        <s v="KaliSIL -CST/RAL-TEST"/>
        <s v="KaliSIL -CST/STL"/>
        <s v="KaliSIL -IDF/AIS"/>
        <s v="KaliSIL -IDF/OIS"/>
        <s v="KaliSIL -IDF/PAE"/>
        <s v="KaliSIL -IDF/PAO"/>
        <s v="KaliSIL -IDF/PAS"/>
        <s v="KaliSIL -National/ ?"/>
        <s v="KaliSIL -National/Kalimiddle"/>
        <s v="KaliSIL -National/Master"/>
        <s v="KaliSIL -National/MetaKalisil"/>
        <s v="KaliSIL -National/MonEspaceBiogroup"/>
        <s v="KaliSIL -National/OneKalilab - Prod"/>
        <s v="KaliSIL -National/OneKalilab - Test"/>
        <s v="KaliSIL -NST/ALS"/>
        <s v="KaliSIL -NST/EIM"/>
        <s v="KaliSIL -NST/LOR"/>
        <s v="KaliSIL -NST/NOR"/>
        <s v="KaliSIL -SUD/Biosantis"/>
        <s v="KaliSIL -SUD/CAZ"/>
        <s v="KaliSIL -SUD/CAZ-TEST"/>
        <s v="KaliSIL -SUD/COR"/>
        <s v="KaliSIL -SUD/OIN"/>
        <s v="KaliSIL -SUD/PRO"/>
        <s v="KaliSIL -UK/UK"/>
        <s v="KaliSIL -VETANALYS/Vetanalys"/>
        <s v="LimeSurvey"/>
        <s v="Medifirst - ALS"/>
        <s v="Medifirst - CVL"/>
        <s v="Medifirst - MAN"/>
        <s v="MeshCentral"/>
        <s v="Module ED - COR"/>
        <s v="MPL - BGO/ASL"/>
        <s v="MPL - BGO/Biorylis"/>
        <s v="MPL - BGO/CVL"/>
        <s v="MPL - CST/ALP"/>
        <s v="MPL - CST/BFC"/>
        <s v="MPL - CST/RAL"/>
        <s v="MPL - IDF/AIS"/>
        <s v="MPL - IDF/OIS"/>
        <s v="MPL - IDF/PAE"/>
        <s v="MPL - IDF/PAO"/>
        <s v="MPL - IDF/PAS"/>
        <s v="MPL - NST/ALS"/>
        <s v="MPL - NST/EIM"/>
        <s v="MPL - NST/LOR"/>
        <s v="MPL - NST/NOR"/>
        <s v="MPL - SUD/COR"/>
        <s v="MPL - SUD/POC"/>
        <s v="MPL - SUD/PRO"/>
        <s v="Multiples outils internes - LOR"/>
        <s v="MyKali"/>
        <s v="N/A"/>
        <s v="NTK - AirWave"/>
        <s v="NTK - Cisco Business Dashboard"/>
        <s v="NTK - Cisco WLAN Controller"/>
        <s v="OpenFire MSG - LOR"/>
        <s v="Orion"/>
        <s v="Paie - Sage"/>
        <s v="POC"/>
        <s v="QlikSense"/>
        <s v="QlikSense - AURA"/>
        <s v="Radar / PRTG"/>
        <s v="Rebond Fournisseur"/>
        <s v="Redmine"/>
        <s v="Relais SMTP"/>
        <s v="RI Witness - ALS"/>
        <s v="RI Witness - Biorylis"/>
        <s v="RI Witness - CBM25"/>
        <s v="RI Witness - CVL"/>
        <s v="RI Witness - MAN"/>
        <s v="RI Witness - PAS"/>
        <s v="RI Witness - PRO"/>
        <s v="Role SIL - FSE"/>
        <s v="SAGE"/>
        <s v="Santosha - ALI"/>
        <s v="Santosha - ALP"/>
        <s v="Santosha - ALS"/>
        <s v="Santosha - PAE"/>
        <s v="Santosha - PAO"/>
        <s v="Santosha - PAS"/>
        <s v="Santosha - PRO"/>
        <s v="ScanBAC - COR"/>
        <s v="Serveur d'impression"/>
        <s v="Serveur de fichiers"/>
        <s v="Serveur de fichiers (POC)"/>
        <s v="Serveur de Licences RDS"/>
        <s v="Siemens Attelica - Bio86"/>
        <s v="Siemens Attelica - BRE"/>
        <s v="Siemens Attelica - CAZ"/>
        <s v="Siemens Attelica - CVL"/>
        <s v="Siemens OneLink - BRE"/>
        <s v="Siemens OneLink - CAZ"/>
        <s v="SIREXPERT - CAZ"/>
        <s v="SIREXPERT - CVL"/>
        <s v="SIREXPERT - LOR"/>
        <s v="SIREXPERT - OIN"/>
        <s v="SIREXPERT - PAE"/>
        <s v="SIREXPERT - PAO"/>
        <s v="SIREXPERT - PRO"/>
        <s v="SIRH - Administration"/>
        <s v="Sonde Temperature"/>
        <s v="Stago - ALI"/>
        <s v="Stago - Astralab"/>
        <s v="Stago - Bio86"/>
        <s v="Stago - Biorylis"/>
        <s v="Stago - BRE"/>
        <s v="Stago - CVL"/>
        <s v="Stago - MAN"/>
        <s v="Supervision SIL (Dedalus)"/>
        <s v="SYNAPSE - ALI"/>
        <s v="SYNAPSE - CBM25"/>
        <s v="SYNAPSE - COR"/>
        <s v="SYNAPSYS - CAZ"/>
        <s v="SYNAPSYS - CVL"/>
        <s v="SYNAPSYS - PAS"/>
        <s v="Sysmex - ALI"/>
        <s v="Sysmex - COR"/>
        <s v="Sysmex - EIM"/>
        <s v="Sysmex Cellavision - ALI"/>
        <s v="Sysmex Cellavision - ALP"/>
        <s v="Sysmex Cellavision - ATL"/>
        <s v="Sysmex Cellavision - BFC"/>
        <s v="Sysmex Cellavision - Biorylis"/>
        <s v="Sysmex Cellavision - BRE"/>
        <s v="Sysmex Cellavision - CAZ"/>
        <s v="Sysmex Cellavision - CVL"/>
        <s v="Sysmex Cellavision - MAN"/>
        <s v="Sysmex Cellavision - PAE"/>
        <s v="Sysmex Cellavision - PAO"/>
        <s v="Sysmex Cellavision - PAS"/>
        <s v="Sysmex Cellavision - PRO"/>
        <s v="Sysmex Cellavision - RAL"/>
        <s v="Sysmex Ext IPU - ALS"/>
        <s v="Sysmex Ext IPU - Astralab"/>
        <s v="Sysmex Ext IPU - ATL"/>
        <s v="Sysmex Ext IPU - BFC"/>
        <s v="Sysmex Ext IPU - Bio86"/>
        <s v="Sysmex Ext IPU - Biorylis"/>
        <s v="Sysmex Ext IPU - BRE"/>
        <s v="Sysmex Ext IPU - CAZ"/>
        <s v="Sysmex Ext IPU - COR"/>
        <s v="Sysmex Ext IPU - CVL"/>
        <s v="Sysmex Ext IPU - LOR"/>
        <s v="Sysmex Ext IPU - MAN"/>
        <s v="Sysmex Ext IPU - OIS"/>
        <s v="Sysmex Ext IPU - PAE"/>
        <s v="Sysmex Ext IPU - PAO"/>
        <s v="Sysmex Ext IPU - PAS"/>
        <s v="Sysmex Ext IPU - PRO"/>
        <s v="Sysmex Ext IPU - RAL"/>
        <s v="TSE Biologiste - ALS"/>
        <s v="TSE SvcesGeneraux - ALS"/>
        <s v="Tumorotek - PRO"/>
        <s v="URT - Bio86"/>
        <s v="URT - Biorylis"/>
        <s v="URT - BRE"/>
        <s v="URT - CAZ"/>
        <s v="URT - CVL"/>
        <s v="URT - MAN"/>
        <s v="UserLock"/>
        <s v="VALAB - ALP"/>
        <s v="VALAB - Biorylis"/>
        <s v="VALAB - BRE"/>
        <s v="VALAB - CAZ"/>
        <s v="VALAB - MAN"/>
        <s v="VALAB - PRO"/>
        <s v="VALAB - RAL"/>
        <s v="Varonis"/>
        <s v="VITEKMS - ALI"/>
        <s v="VITEKMS - COR"/>
        <s v="VITEKMS - PRO"/>
        <s v="VITEKMS - RAL"/>
        <s v="VM Rebond"/>
        <s v="Wraptor"/>
        <s v="Sauvegarde Automate - Astralab"/>
        <s v="Outil gestion des voitures"/>
        <s v="Stockage de saves"/>
        <s v="SirWeb - Bio86"/>
        <s v="Contrôle d'accès BIO86"/>
        <s v="Ancien Controleur de domaine"/>
        <s v="Archive BDD Softs Transversaux"/>
        <s v="Sauvegarde de données automates"/>
        <s v="Archive Compta"/>
        <s v="Agenor"/>
        <s v="???"/>
        <s v="Gestion des caméras"/>
        <s v="Contrôle d'accès Terre Rouge"/>
        <s v="Mini Intranet"/>
        <s v="Reverse"/>
        <s v="VAULT"/>
        <s v="VM de Rebond"/>
        <s v="Cegid"/>
        <s v="FTPS"/>
        <s v="Moodle - CAZ"/>
        <s v="Moodle - Formation"/>
        <s v="GENETEC - Contrôle D'accès"/>
        <s v="Syslog Switches - IDF"/>
        <s v="Ansible - SW - IDF"/>
        <s v="Rebond Fournisseur CRET (telephonie)"/>
        <s v="AUTOIMUN - StOuen"/>
        <s v="Messagerie interne"/>
        <s v="DNS utilisé pour les VXRails"/>
        <s v="PLV"/>
        <s v="Serveur de Badgeage"/>
        <s v="Contrôle d'accès"/>
        <s v="MEMNOS - BRE"/>
        <s v="Sage - BRE"/>
        <s v="Exploitation EIPU"/>
        <s v="BDD Triso21 -  BRE"/>
        <s v="Sondes de Temperatures - OIS"/>
        <s v="Infra - Liaison Site CAZ"/>
        <s v="MEMNOS - Astralab"/>
        <s v="Serveur FTP - ALI"/>
        <s v="Neon - CVL"/>
        <s v="SBII"/>
      </sharedItems>
    </cacheField>
    <cacheField name="Kalisil?" numFmtId="3">
      <sharedItems containsSemiMixedTypes="0" containsString="0" containsNumber="1" containsInteger="1">
        <n v="0.0"/>
        <n v="1.0"/>
      </sharedItems>
    </cacheField>
    <cacheField name="Application Tiering" numFmtId="3">
      <sharedItems>
        <s v="N/A"/>
        <s v="T3"/>
        <s v="T1"/>
        <s v="T2"/>
      </sharedItems>
    </cacheField>
    <cacheField name="App Criticity" numFmtId="3">
      <sharedItems containsSemiMixedTypes="0" containsString="0" containsNumber="1" containsInteger="1">
        <n v="0.0"/>
        <n v="1.0"/>
      </sharedItems>
    </cacheField>
    <cacheField name="vCPU">
      <sharedItems containsMixedTypes="1" containsNumber="1" containsInteger="1">
        <n v="2.0"/>
        <n v="1.0"/>
        <n v="4.0"/>
        <n v="10.0"/>
        <n v="6.0"/>
        <n v="8.0"/>
        <n v="20.0"/>
        <n v="16.0"/>
        <n v="12.0"/>
        <n v="5.0"/>
        <n v="3.0"/>
        <n v="24.0"/>
        <s v="Unknown"/>
        <n v="9.0"/>
        <n v="32.0"/>
        <n v="44.0"/>
        <n v="18.0"/>
        <n v="28.0"/>
        <n v="36.0"/>
        <n v="42.0"/>
        <n v="50.0"/>
        <n v="48.0"/>
        <n v="30.0"/>
      </sharedItems>
    </cacheField>
    <cacheField name="RAM (GiB)" numFmtId="0">
      <sharedItems containsSemiMixedTypes="0" containsString="0" containsNumber="1" containsInteger="1">
        <n v="4.0"/>
        <n v="8.0"/>
        <n v="16.0"/>
        <n v="32.0"/>
        <n v="6.0"/>
        <n v="48.0"/>
        <n v="14.0"/>
        <n v="2.0"/>
        <n v="63.0"/>
        <n v="20.0"/>
        <n v="64.0"/>
        <n v="12.0"/>
        <n v="128.0"/>
        <n v="1.0"/>
        <n v="24.0"/>
        <n v="80.0"/>
        <n v="110.0"/>
        <n v="36.0"/>
        <n v="28.0"/>
        <n v="96.0"/>
        <n v="56.0"/>
        <n v="72.0"/>
        <n v="15.0"/>
        <n v="7.0"/>
        <n v="10.0"/>
        <n v="21.0"/>
        <n v="30.0"/>
        <n v="18.0"/>
        <n v="92.0"/>
        <n v="0.0"/>
        <n v="256.0"/>
        <n v="250.0"/>
        <n v="120.0"/>
        <n v="125.0"/>
        <n v="200.0"/>
        <n v="160.0"/>
        <n v="40.0"/>
        <n v="90.0"/>
        <n v="192.0"/>
        <n v="5.0"/>
        <n v="3.0"/>
      </sharedItems>
    </cacheField>
    <cacheField name="Disk (GiB)" numFmtId="0">
      <sharedItems containsSemiMixedTypes="0" containsString="0" containsNumber="1" containsInteger="1">
        <n v="101.0"/>
        <n v="5393.0"/>
        <n v="270.0"/>
        <n v="156.0"/>
        <n v="58.0"/>
        <n v="237.0"/>
        <n v="199.0"/>
        <n v="194.0"/>
        <n v="243.0"/>
        <n v="149.0"/>
        <n v="130.0"/>
        <n v="120.0"/>
        <n v="849.0"/>
        <n v="108.0"/>
        <n v="94.0"/>
        <n v="46.0"/>
        <n v="569.0"/>
        <n v="810.0"/>
        <n v="17.0"/>
        <n v="13.0"/>
        <n v="648.0"/>
        <n v="32622.0"/>
        <n v="755.0"/>
        <n v="1278.0"/>
        <n v="778.0"/>
        <n v="850.0"/>
        <n v="731.0"/>
        <n v="900.0"/>
        <n v="779.0"/>
        <n v="670.0"/>
        <n v="174.0"/>
        <n v="356.0"/>
        <n v="191.0"/>
        <n v="64.0"/>
        <n v="112.0"/>
        <n v="20.0"/>
        <n v="863.0"/>
        <n v="563.0"/>
        <n v="346.0"/>
        <n v="985.0"/>
        <n v="228.0"/>
        <n v="1031.0"/>
        <n v="963.0"/>
        <n v="4814.0"/>
        <n v="1521.0"/>
        <n v="2008.0"/>
        <n v="1237.0"/>
        <n v="1527.0"/>
        <n v="1017.0"/>
        <n v="1065.0"/>
        <n v="1118.0"/>
        <n v="517.0"/>
        <n v="493.0"/>
        <n v="2457.0"/>
        <n v="15293.0"/>
        <n v="1398.0"/>
        <n v="12200.0"/>
        <n v="39.0"/>
        <n v="1635.0"/>
        <n v="5934.0"/>
        <n v="734.0"/>
        <n v="4755.0"/>
        <n v="260.0"/>
        <n v="256.0"/>
        <n v="445.0"/>
        <n v="999.0"/>
        <n v="796.0"/>
        <n v="1586.0"/>
        <n v="2105.0"/>
        <n v="6666.0"/>
        <n v="1872.0"/>
        <n v="1492.0"/>
        <n v="118.0"/>
        <n v="150.0"/>
        <n v="148.0"/>
        <n v="100.0"/>
        <n v="166.0"/>
        <n v="133.0"/>
        <n v="106.0"/>
        <n v="109.0"/>
        <n v="152.0"/>
        <n v="48.0"/>
        <n v="47.0"/>
        <n v="3014.0"/>
        <n v="1985.0"/>
        <n v="1867.0"/>
        <n v="231.0"/>
        <n v="303.0"/>
        <n v="78.0"/>
        <n v="460.0"/>
        <n v="72.0"/>
        <n v="1500.0"/>
        <n v="56.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08.0"/>
        <n v="318.0"/>
        <n v="102.0"/>
        <n v="10033.0"/>
        <n v="529.0"/>
        <n v="2935.0"/>
        <n v="500.0"/>
        <n v="316.0"/>
        <n v="381.0"/>
        <n v="353.0"/>
        <n v="264.0"/>
        <n v="962.0"/>
        <n v="483.0"/>
        <n v="423.0"/>
        <n v="240.0"/>
        <n v="179.0"/>
        <n v="1297.0"/>
        <n v="902.0"/>
        <n v="631.0"/>
        <n v="857.0"/>
        <n v="322.0"/>
        <n v="948.0"/>
        <n v="189.0"/>
        <n v="2337.0"/>
        <n v="1307.0"/>
        <n v="172.0"/>
        <n v="1340.0"/>
        <n v="548.0"/>
        <n v="1667.0"/>
        <n v="596.0"/>
        <n v="323.0"/>
        <n v="67.0"/>
        <n v="361.0"/>
        <n v="103.0"/>
        <n v="83.0"/>
        <n v="71.0"/>
        <n v="123.0"/>
        <n v="38.0"/>
        <n v="131.0"/>
        <n v="203.0"/>
        <n v="52.0"/>
        <n v="635.0"/>
        <n v="40.0"/>
        <n v="50.0"/>
        <n v="73.0"/>
        <n v="86.0"/>
        <n v="253.0"/>
        <n v="135.0"/>
        <n v="503.0"/>
        <n v="85.0"/>
        <n v="66.0"/>
        <n v="504.0"/>
        <n v="87.0"/>
        <n v="7.0"/>
        <n v="128.0"/>
        <n v="49.0"/>
        <n v="202.0"/>
        <n v="91.0"/>
        <n v="54.0"/>
        <n v="22.0"/>
        <n v="114.0"/>
        <n v="116.0"/>
        <n v="53.0"/>
        <n v="61.0"/>
        <n v="65.0"/>
        <n v="69.0"/>
        <n v="79.0"/>
        <n v="63.0"/>
        <n v="60.0"/>
        <n v="45.0"/>
        <n v="62.0"/>
        <n v="271.0"/>
        <n v="145.0"/>
        <n v="122.0"/>
        <n v="92.0"/>
        <n v="185.0"/>
        <n v="473.0"/>
        <n v="147.0"/>
        <n v="59.0"/>
        <n v="915.0"/>
        <n v="162.0"/>
        <n v="24355.0"/>
        <n v="75.0"/>
        <n v="5.0"/>
        <n v="198.0"/>
        <n v="121.0"/>
        <n v="32.0"/>
        <n v="43.0"/>
        <n v="155.0"/>
        <n v="1.0"/>
        <n v="559.0"/>
        <n v="44.0"/>
        <n v="291.0"/>
        <n v="76.0"/>
        <n v="127.0"/>
        <n v="605.0"/>
        <n v="386.0"/>
        <n v="18.0"/>
        <n v="1611.0"/>
        <n v="90.0"/>
        <n v="95.0"/>
        <n v="163.0"/>
        <n v="268.0"/>
        <n v="279.0"/>
        <n v="777.0"/>
        <n v="420.0"/>
        <n v="263.0"/>
        <n v="129.0"/>
        <n v="248.0"/>
        <n v="516.0"/>
        <n v="230.0"/>
        <n v="227.0"/>
        <n v="478.0"/>
        <n v="296.0"/>
        <n v="484.0"/>
        <n v="429.0"/>
        <n v="165.0"/>
        <n v="4.0"/>
        <n v="138.0"/>
        <n v="125.0"/>
        <n v="115.0"/>
        <n v="104.0"/>
        <n v="297.0"/>
        <n v="404.0"/>
        <n v="499.0"/>
        <n v="642.0"/>
        <n v="173.0"/>
        <n v="213.0"/>
        <n v="245.0"/>
        <n v="80.0"/>
        <n v="137.0"/>
        <n v="702.0"/>
        <n v="217.0"/>
        <n v="1471.0"/>
        <n v="262.0"/>
        <n v="1132.0"/>
        <n v="624.0"/>
        <n v="823.0"/>
        <n v="535.0"/>
        <n v="667.0"/>
        <n v="533.0"/>
        <n v="842.0"/>
        <n v="10991.0"/>
        <n v="266.0"/>
        <n v="637.0"/>
        <n v="25.0"/>
        <n v="787.0"/>
        <n v="111.0"/>
        <n v="110.0"/>
        <n v="24.0"/>
        <n v="590.0"/>
        <n v="3805.0"/>
        <n v="139.0"/>
        <n v="250.0"/>
        <n v="119.0"/>
        <n v="84.0"/>
        <n v="68.0"/>
        <n v="98.0"/>
        <n v="9.0"/>
        <n v="8.0"/>
        <n v="42.0"/>
        <n v="477.0"/>
        <n v="732.0"/>
        <n v="465.0"/>
        <n v="178.0"/>
        <n v="285.0"/>
        <n v="234.0"/>
        <n v="1745.0"/>
        <n v="348.0"/>
        <n v="140.0"/>
        <n v="134.0"/>
        <n v="496.0"/>
        <n v="70.0"/>
        <n v="35.0"/>
        <n v="186.0"/>
        <n v="360.0"/>
        <n v="96.0"/>
        <n v="601.0"/>
        <n v="41.0"/>
        <n v="687.0"/>
        <n v="33988.0"/>
        <n v="82.0"/>
        <n v="201.0"/>
        <n v="324.0"/>
        <n v="126.0"/>
        <n v="224.0"/>
        <n v="183.0"/>
        <n v="97.0"/>
        <n v="372.0"/>
        <n v="117.0"/>
        <n v="444.0"/>
        <n v="274.0"/>
        <n v="233.0"/>
        <n v="295.0"/>
        <n v="443.0"/>
        <n v="219.0"/>
        <n v="154.0"/>
        <n v="711.0"/>
        <n v="750.0"/>
        <n v="712.0"/>
        <n v="408.0"/>
        <n v="766.0"/>
        <n v="874.0"/>
        <n v="721.0"/>
        <n v="890.0"/>
        <n v="716.0"/>
        <n v="709.0"/>
        <n v="422.0"/>
        <n v="358.0"/>
        <n v="501.0"/>
        <n v="747.0"/>
        <n v="1820.0"/>
        <n v="491.0"/>
        <n v="956.0"/>
        <n v="481.0"/>
        <n v="1138.0"/>
        <n v="641.0"/>
        <n v="907.0"/>
        <n v="1690.0"/>
        <n v="301.0"/>
        <n v="143.0"/>
        <n v="220.0"/>
        <n v="157.0"/>
        <n v="182.0"/>
        <n v="1169.0"/>
        <n v="190.0"/>
        <n v="124.0"/>
        <n v="161.0"/>
        <n v="200.0"/>
        <n v="205.0"/>
        <n v="169.0"/>
        <n v="413.0"/>
        <n v="409.0"/>
        <n v="389.0"/>
        <n v="265.0"/>
        <n v="287.0"/>
        <n v="286.0"/>
        <n v="196.0"/>
        <n v="167.0"/>
        <n v="181.0"/>
        <n v="255.0"/>
        <n v="4400.0"/>
        <n v="4387.0"/>
        <n v="4354.0"/>
        <n v="410.0"/>
        <n v="1421.0"/>
        <n v="14.0"/>
        <n v="365.0"/>
        <n v="509.0"/>
        <n v="502.0"/>
        <n v="212.0"/>
        <n v="164.0"/>
        <n v="317.0"/>
        <n v="807.0"/>
        <n v="793.0"/>
        <n v="315.0"/>
        <n v="804.0"/>
        <n v="610.0"/>
        <n v="2168.0"/>
        <n v="4698.0"/>
        <n v="4184.0"/>
        <n v="2249.0"/>
        <n v="20508.0"/>
        <n v="1537.0"/>
        <n v="11857.0"/>
        <n v="2735.0"/>
        <n v="37920.0"/>
        <n v="20166.0"/>
        <n v="2199.0"/>
        <n v="28359.0"/>
        <n v="10131.0"/>
        <n v="4166.0"/>
        <n v="48539.0"/>
        <n v="2570.0"/>
        <n v="25922.0"/>
        <n v="15270.0"/>
        <n v="2463.0"/>
        <n v="17484.0"/>
        <n v="6079.0"/>
        <n v="2860.0"/>
        <n v="20836.0"/>
        <n v="15484.0"/>
        <n v="1311.0"/>
        <n v="12491.0"/>
        <n v="425.0"/>
        <n v="6846.0"/>
        <n v="1696.0"/>
        <n v="12953.0"/>
        <n v="947.0"/>
        <n v="6347.0"/>
        <n v="897.0"/>
        <n v="5539.0"/>
        <n v="1940.0"/>
        <n v="6773.0"/>
        <n v="9209.0"/>
        <n v="74782.0"/>
        <n v="5951.0"/>
        <n v="7453.0"/>
        <n v="64113.0"/>
        <n v="3262.0"/>
        <n v="2106.0"/>
        <n v="836.0"/>
        <n v="5279.0"/>
        <n v="1568.0"/>
        <n v="20584.0"/>
        <n v="1468.0"/>
        <n v="479.0"/>
        <n v="1100.0"/>
        <n v="10529.0"/>
        <n v="3808.0"/>
        <n v="38226.0"/>
        <n v="8121.0"/>
        <n v="53818.0"/>
        <n v="355.0"/>
        <n v="4207.0"/>
        <n v="24810.0"/>
        <n v="2181.0"/>
        <n v="7817.0"/>
        <n v="19.0"/>
        <n v="142.0"/>
        <n v="754.0"/>
        <n v="917.0"/>
        <n v="759.0"/>
        <n v="860.0"/>
        <n v="11325.0"/>
        <n v="81361.0"/>
        <n v="61584.0"/>
        <n v="89.0"/>
        <n v="1168.0"/>
        <n v="9296.0"/>
        <n v="9260.0"/>
        <n v="49365.0"/>
        <n v="6744.0"/>
        <n v="2361.0"/>
        <n v="12891.0"/>
        <n v="2368.0"/>
        <n v="8528.0"/>
        <n v="2955.0"/>
        <n v="11932.0"/>
        <n v="50928.0"/>
        <n v="7441.0"/>
        <n v="36076.0"/>
        <n v="1277.0"/>
        <n v="5545.0"/>
        <n v="2074.0"/>
        <n v="1607.0"/>
        <n v="10761.0"/>
        <n v="105.0"/>
        <n v="11296.0"/>
        <n v="691.0"/>
        <n v="236.0"/>
        <n v="2107.0"/>
        <n v="3334.0"/>
        <n v="411.0"/>
        <n v="321.0"/>
        <n v="2112.0"/>
        <n v="1645.0"/>
        <n v="2158.0"/>
        <n v="2307.0"/>
        <n v="3319.0"/>
        <n v="2429.0"/>
        <n v="2336.0"/>
        <n v="1459.0"/>
        <n v="1858.0"/>
        <n v="1283.0"/>
        <n v="1088.0"/>
        <n v="146.0"/>
        <n v="159.0"/>
        <n v="99.0"/>
        <n v="412.0"/>
        <n v="7288.0"/>
        <n v="16868.0"/>
        <n v="788.0"/>
        <n v="2001.0"/>
        <n v="2415.0"/>
        <n v="160.0"/>
        <n v="7878.0"/>
        <n v="5254.0"/>
        <n v="55.0"/>
        <n v="1439.0"/>
        <n v="4010.0"/>
        <n v="5193.0"/>
        <n v="3634.0"/>
        <n v="13057.0"/>
        <n v="107.0"/>
        <n v="171.0"/>
        <n v="2466.0"/>
        <n v="626.0"/>
        <n v="214.0"/>
        <n v="177.0"/>
        <n v="1021.0"/>
        <n v="187.0"/>
        <n v="247.0"/>
        <n v="132.0"/>
        <n v="1744.0"/>
        <n v="2392.0"/>
        <n v="3196.0"/>
        <n v="153.0"/>
        <n v="756.0"/>
        <n v="872.0"/>
        <n v="536.0"/>
        <n v="1134.0"/>
        <n v="9175.0"/>
        <n v="141.0"/>
        <n v="571.0"/>
        <n v="2125.0"/>
        <n v="616.0"/>
        <n v="584.0"/>
        <n v="2.0"/>
        <n v="7877.0"/>
        <n v="469.0"/>
        <n v="4713.0"/>
        <n v="367.0"/>
        <n v="6648.0"/>
        <n v="17270.0"/>
        <n v="325.0"/>
        <n v="438.0"/>
        <n v="175.0"/>
        <n v="184.0"/>
        <n v="2390.0"/>
        <n v="8450.0"/>
        <n v="197.0"/>
        <n v="656.0"/>
        <n v="869.0"/>
        <n v="1562.0"/>
        <n v="289.0"/>
        <n v="554.0"/>
        <n v="487.0"/>
        <n v="340.0"/>
        <n v="192.0"/>
        <n v="733.0"/>
        <n v="313.0"/>
        <n v="718.0"/>
        <n v="1007.0"/>
        <n v="10063.0"/>
        <n v="3068.0"/>
        <n v="2842.0"/>
        <n v="12002.0"/>
        <n v="2176.0"/>
        <n v="636.0"/>
        <n v="928.0"/>
        <n v="428.0"/>
        <n v="7554.0"/>
        <n v="5966.0"/>
        <n v="6257.0"/>
        <n v="657.0"/>
        <n v="136.0"/>
        <n v="275.0"/>
        <n v="1079.0"/>
        <n v="2019.0"/>
        <n v="209.0"/>
        <n v="7546.0"/>
        <n v="392.0"/>
        <n v="81.0"/>
        <n v="476.0"/>
        <n v="1131.0"/>
        <n v="221.0"/>
        <n v="368.0"/>
        <n v="254.0"/>
        <n v="741.0"/>
        <n v="363.0"/>
        <n v="620.0"/>
        <n v="763.0"/>
        <n v="377.0"/>
        <n v="745.0"/>
        <n v="400.0"/>
        <n v="1349.0"/>
        <n v="218.0"/>
        <n v="4185.0"/>
        <n v="1220.0"/>
        <n v="5419.0"/>
        <n v="306.0"/>
        <n v="3096.0"/>
        <n v="753.0"/>
        <n v="2664.0"/>
        <n v="3923.0"/>
        <n v="269.0"/>
        <n v="814.0"/>
        <n v="515.0"/>
        <n v="320.0"/>
        <n v="7339.0"/>
        <n v="326.0"/>
        <n v="2562.0"/>
        <n v="383.0"/>
        <n v="3569.0"/>
        <n v="402.0"/>
        <n v="195.0"/>
        <n v="572.0"/>
        <n v="330.0"/>
        <n v="278.0"/>
        <n v="168.0"/>
        <n v="856.0"/>
        <n v="725.0"/>
        <n v="466.0"/>
        <n v="2675.0"/>
        <n v="520.0"/>
        <n v="603.0"/>
        <n v="344.0"/>
        <n v="88.0"/>
        <n v="613.0"/>
        <n v="267.0"/>
        <n v="492.0"/>
        <n v="319.0"/>
        <n v="176.0"/>
        <n v="545.0"/>
        <n v="193.0"/>
        <n v="3085.0"/>
        <n v="1441.0"/>
        <n v="644.0"/>
        <n v="339.0"/>
        <n v="328.0"/>
        <n v="10032.0"/>
        <n v="12323.0"/>
        <n v="3166.0"/>
        <n v="609.0"/>
        <n v="975.0"/>
        <n v="2356.0"/>
        <n v="490.0"/>
        <n v="6887.0"/>
        <n v="4031.0"/>
        <n v="314.0"/>
        <n v="2018.0"/>
        <n v="144.0"/>
        <n v="15.0"/>
        <n v="1095.0"/>
        <n v="329.0"/>
        <n v="246.0"/>
        <n v="12440.0"/>
        <n v="249.0"/>
        <n v="282.0"/>
        <n v="12762.0"/>
        <n v="371.0"/>
        <n v="2499.0"/>
        <n v="2969.0"/>
      </sharedItems>
    </cacheField>
    <cacheField name="Target" numFmtId="0">
      <sharedItems>
        <s v="Lift &amp; Shift Noprod"/>
        <s v="Lift &amp; Shift Prod"/>
        <s v="No Lift &amp; Shift"/>
        <s v="Consolidation"/>
        <s v="GKE"/>
      </sharedItems>
    </cacheField>
    <cacheField name="Lift &amp; Shift?" numFmtId="0">
      <sharedItems containsSemiMixedTypes="0" containsString="0" containsNumber="1" containsInteger="1">
        <n v="1.0"/>
        <n v="0.0"/>
      </sharedItems>
    </cacheField>
    <cacheField name="VM Machine Type">
      <sharedItems containsMixedTypes="1" containsNumber="1" containsInteger="1">
        <s v="E2"/>
        <s v="N2D"/>
        <n v="0.0"/>
      </sharedItems>
    </cacheField>
    <cacheField name="VM vCPU" numFmtId="3">
      <sharedItems containsSemiMixedTypes="0" containsString="0" containsNumber="1" containsInteger="1">
        <n v="2.0"/>
        <n v="0.0"/>
        <n v="4.0"/>
        <n v="10.0"/>
        <n v="6.0"/>
        <n v="8.0"/>
        <n v="20.0"/>
        <n v="12.0"/>
        <n v="5.0"/>
        <n v="16.0"/>
        <n v="9.0"/>
        <n v="32.0"/>
        <n v="24.0"/>
        <n v="30.0"/>
        <n v="28.0"/>
        <n v="18.0"/>
      </sharedItems>
    </cacheField>
    <cacheField name="VM RAM" numFmtId="3">
      <sharedItems containsSemiMixedTypes="0" containsString="0" containsNumber="1" containsInteger="1">
        <n v="4.0"/>
        <n v="0.0"/>
        <n v="8.0"/>
        <n v="16.0"/>
        <n v="32.0"/>
        <n v="6.0"/>
        <n v="48.0"/>
        <n v="14.0"/>
        <n v="2.0"/>
        <n v="20.0"/>
        <n v="64.0"/>
        <n v="12.0"/>
        <n v="128.0"/>
        <n v="1.0"/>
        <n v="24.0"/>
        <n v="80.0"/>
        <n v="110.0"/>
        <n v="36.0"/>
        <n v="28.0"/>
        <n v="96.0"/>
        <n v="56.0"/>
        <n v="72.0"/>
        <n v="15.0"/>
        <n v="7.0"/>
        <n v="10.0"/>
        <n v="40.0"/>
        <n v="120.0"/>
        <n v="90.0"/>
        <n v="256.0"/>
        <n v="192.0"/>
        <n v="5.0"/>
        <n v="3.0"/>
      </sharedItems>
    </cacheField>
    <cacheField name="Extended Memory?" numFmtId="0">
      <sharedItems containsSemiMixedTypes="0" containsString="0" containsNumber="1" containsInteger="1">
        <n v="0.0"/>
        <n v="1.0"/>
      </sharedItems>
    </cacheField>
    <cacheField name="VM Disk" numFmtId="0">
      <sharedItems containsSemiMixedTypes="0" containsString="0" containsNumber="1" containsInteger="1">
        <n v="101.0"/>
        <n v="5393.0"/>
        <n v="0.0"/>
        <n v="156.0"/>
        <n v="58.0"/>
        <n v="237.0"/>
        <n v="199.0"/>
        <n v="194.0"/>
        <n v="243.0"/>
        <n v="149.0"/>
        <n v="849.0"/>
        <n v="46.0"/>
        <n v="810.0"/>
        <n v="17.0"/>
        <n v="13.0"/>
        <n v="648.0"/>
        <n v="32622.0"/>
        <n v="755.0"/>
        <n v="1278.0"/>
        <n v="778.0"/>
        <n v="850.0"/>
        <n v="731.0"/>
        <n v="900.0"/>
        <n v="779.0"/>
        <n v="670.0"/>
        <n v="174.0"/>
        <n v="356.0"/>
        <n v="191.0"/>
        <n v="64.0"/>
        <n v="112.0"/>
        <n v="20.0"/>
        <n v="863.0"/>
        <n v="346.0"/>
        <n v="228.0"/>
        <n v="963.0"/>
        <n v="4814.0"/>
        <n v="1521.0"/>
        <n v="2008.0"/>
        <n v="1237.0"/>
        <n v="1527.0"/>
        <n v="1017.0"/>
        <n v="1065.0"/>
        <n v="1118.0"/>
        <n v="517.0"/>
        <n v="493.0"/>
        <n v="2457.0"/>
        <n v="15293.0"/>
        <n v="1398.0"/>
        <n v="12200.0"/>
        <n v="39.0"/>
        <n v="1635.0"/>
        <n v="5934.0"/>
        <n v="734.0"/>
        <n v="108.0"/>
        <n v="4755.0"/>
        <n v="260.0"/>
        <n v="256.0"/>
        <n v="445.0"/>
        <n v="796.0"/>
        <n v="1586.0"/>
        <n v="2105.0"/>
        <n v="6666.0"/>
        <n v="1872.0"/>
        <n v="1492.0"/>
        <n v="118.0"/>
        <n v="150.0"/>
        <n v="148.0"/>
        <n v="100.0"/>
        <n v="166.0"/>
        <n v="133.0"/>
        <n v="106.0"/>
        <n v="109.0"/>
        <n v="152.0"/>
        <n v="48.0"/>
        <n v="47.0"/>
        <n v="130.0"/>
        <n v="3014.0"/>
        <n v="1985.0"/>
        <n v="1867.0"/>
        <n v="303.0"/>
        <n v="78.0"/>
        <n v="460.0"/>
        <n v="72.0"/>
        <n v="1500.0"/>
        <n v="56.0"/>
        <n v="231.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18.0"/>
        <n v="10033.0"/>
        <n v="529.0"/>
        <n v="2935.0"/>
        <n v="500.0"/>
        <n v="316.0"/>
        <n v="381.0"/>
        <n v="353.0"/>
        <n v="264.0"/>
        <n v="962.0"/>
        <n v="483.0"/>
        <n v="423.0"/>
        <n v="240.0"/>
        <n v="179.0"/>
        <n v="1297.0"/>
        <n v="902.0"/>
        <n v="631.0"/>
        <n v="857.0"/>
        <n v="322.0"/>
        <n v="948.0"/>
        <n v="189.0"/>
        <n v="2337.0"/>
        <n v="1307.0"/>
        <n v="172.0"/>
        <n v="548.0"/>
        <n v="1667.0"/>
        <n v="596.0"/>
        <n v="323.0"/>
        <n v="67.0"/>
        <n v="361.0"/>
        <n v="103.0"/>
        <n v="83.0"/>
        <n v="71.0"/>
        <n v="38.0"/>
        <n v="131.0"/>
        <n v="203.0"/>
        <n v="52.0"/>
        <n v="635.0"/>
        <n v="40.0"/>
        <n v="50.0"/>
        <n v="73.0"/>
        <n v="135.0"/>
        <n v="85.0"/>
        <n v="504.0"/>
        <n v="87.0"/>
        <n v="7.0"/>
        <n v="128.0"/>
        <n v="202.0"/>
        <n v="91.0"/>
        <n v="54.0"/>
        <n v="22.0"/>
        <n v="49.0"/>
        <n v="114.0"/>
        <n v="116.0"/>
        <n v="53.0"/>
        <n v="61.0"/>
        <n v="65.0"/>
        <n v="69.0"/>
        <n v="79.0"/>
        <n v="63.0"/>
        <n v="66.0"/>
        <n v="60.0"/>
        <n v="45.0"/>
        <n v="62.0"/>
        <n v="271.0"/>
        <n v="145.0"/>
        <n v="122.0"/>
        <n v="92.0"/>
        <n v="185.0"/>
        <n v="473.0"/>
        <n v="147.0"/>
        <n v="59.0"/>
        <n v="915.0"/>
        <n v="162.0"/>
        <n v="24355.0"/>
        <n v="75.0"/>
        <n v="5.0"/>
        <n v="198.0"/>
        <n v="121.0"/>
        <n v="43.0"/>
        <n v="155.0"/>
        <n v="1.0"/>
        <n v="559.0"/>
        <n v="44.0"/>
        <n v="291.0"/>
        <n v="76.0"/>
        <n v="127.0"/>
        <n v="605.0"/>
        <n v="386.0"/>
        <n v="18.0"/>
        <n v="1611.0"/>
        <n v="90.0"/>
        <n v="95.0"/>
        <n v="163.0"/>
        <n v="268.0"/>
        <n v="279.0"/>
        <n v="777.0"/>
        <n v="420.0"/>
        <n v="263.0"/>
        <n v="129.0"/>
        <n v="248.0"/>
        <n v="516.0"/>
        <n v="230.0"/>
        <n v="227.0"/>
        <n v="478.0"/>
        <n v="296.0"/>
        <n v="484.0"/>
        <n v="429.0"/>
        <n v="165.0"/>
        <n v="4.0"/>
        <n v="297.0"/>
        <n v="404.0"/>
        <n v="499.0"/>
        <n v="80.0"/>
        <n v="137.0"/>
        <n v="120.0"/>
        <n v="787.0"/>
        <n v="111.0"/>
        <n v="110.0"/>
        <n v="139.0"/>
        <n v="25.0"/>
        <n v="98.0"/>
        <n v="84.0"/>
        <n v="9.0"/>
        <n v="8.0"/>
        <n v="42.0"/>
        <n v="732.0"/>
        <n v="465.0"/>
        <n v="1745.0"/>
        <n v="140.0"/>
        <n v="134.0"/>
        <n v="496.0"/>
        <n v="70.0"/>
        <n v="35.0"/>
        <n v="94.0"/>
        <n v="96.0"/>
        <n v="86.0"/>
        <n v="82.0"/>
        <n v="68.0"/>
        <n v="126.0"/>
        <n v="224.0"/>
        <n v="183.0"/>
        <n v="102.0"/>
        <n v="97.0"/>
        <n v="372.0"/>
        <n v="117.0"/>
        <n v="444.0"/>
        <n v="274.0"/>
        <n v="233.0"/>
        <n v="295.0"/>
        <n v="115.0"/>
        <n v="443.0"/>
        <n v="219.0"/>
        <n v="154.0"/>
        <n v="422.0"/>
        <n v="41.0"/>
        <n v="143.0"/>
        <n v="220.0"/>
        <n v="157.0"/>
        <n v="182.0"/>
        <n v="205.0"/>
        <n v="804.0"/>
        <n v="250.0"/>
        <n v="721.0"/>
        <n v="610.0"/>
        <n v="236.0"/>
        <n v="200.0"/>
        <n v="124.0"/>
        <n v="2112.0"/>
        <n v="1645.0"/>
        <n v="2158.0"/>
        <n v="2307.0"/>
        <n v="3319.0"/>
        <n v="2429.0"/>
        <n v="2336.0"/>
        <n v="1459.0"/>
        <n v="1858.0"/>
        <n v="1283.0"/>
        <n v="1088.0"/>
        <n v="412.0"/>
        <n v="7288.0"/>
        <n v="16868.0"/>
        <n v="788.0"/>
        <n v="7878.0"/>
        <n v="5254.0"/>
        <n v="4010.0"/>
        <n v="5193.0"/>
        <n v="167.0"/>
        <n v="3634.0"/>
        <n v="13057.0"/>
        <n v="107.0"/>
        <n v="687.0"/>
        <n v="1021.0"/>
        <n v="1744.0"/>
        <n v="153.0"/>
        <n v="756.0"/>
        <n v="186.0"/>
        <n v="872.0"/>
        <n v="536.0"/>
        <n v="104.0"/>
        <n v="1134.0"/>
        <n v="9175.0"/>
        <n v="142.0"/>
        <n v="141.0"/>
        <n v="571.0"/>
        <n v="173.0"/>
        <n v="2125.0"/>
        <n v="616.0"/>
        <n v="584.0"/>
        <n v="2.0"/>
        <n v="7877.0"/>
        <n v="469.0"/>
        <n v="4713.0"/>
        <n v="367.0"/>
        <n v="6648.0"/>
        <n v="667.0"/>
        <n v="17270.0"/>
        <n v="325.0"/>
        <n v="438.0"/>
        <n v="175.0"/>
        <n v="184.0"/>
        <n v="2390.0"/>
        <n v="19.0"/>
        <n v="8450.0"/>
        <n v="197.0"/>
        <n v="123.0"/>
        <n v="656.0"/>
        <n v="869.0"/>
        <n v="1562.0"/>
        <n v="289.0"/>
        <n v="754.0"/>
        <n v="554.0"/>
        <n v="487.0"/>
        <n v="340.0"/>
        <n v="247.0"/>
        <n v="192.0"/>
        <n v="733.0"/>
        <n v="164.0"/>
        <n v="313.0"/>
        <n v="718.0"/>
        <n v="1007.0"/>
        <n v="10063.0"/>
        <n v="3068.0"/>
        <n v="2842.0"/>
        <n v="12002.0"/>
        <n v="2176.0"/>
        <n v="636.0"/>
        <n v="928.0"/>
        <n v="428.0"/>
        <n v="7554.0"/>
        <n v="5966.0"/>
        <n v="285.0"/>
        <n v="6257.0"/>
        <n v="32.0"/>
        <n v="136.0"/>
        <n v="275.0"/>
        <n v="1079.0"/>
        <n v="2019.0"/>
        <n v="209.0"/>
        <n v="7546.0"/>
        <n v="308.0"/>
        <n v="392.0"/>
        <n v="81.0"/>
        <n v="476.0"/>
        <n v="221.0"/>
        <n v="254.0"/>
        <n v="741.0"/>
        <n v="234.0"/>
        <n v="620.0"/>
        <n v="763.0"/>
        <n v="377.0"/>
        <n v="190.0"/>
        <n v="745.0"/>
        <n v="400.0"/>
        <n v="1349.0"/>
        <n v="218.0"/>
        <n v="4185.0"/>
        <n v="1220.0"/>
        <n v="5419.0"/>
        <n v="306.0"/>
        <n v="3096.0"/>
        <n v="753.0"/>
        <n v="2664.0"/>
        <n v="3923.0"/>
        <n v="269.0"/>
        <n v="814.0"/>
        <n v="515.0"/>
        <n v="320.0"/>
        <n v="7339.0"/>
        <n v="301.0"/>
        <n v="326.0"/>
        <n v="2562.0"/>
        <n v="383.0"/>
        <n v="3569.0"/>
        <n v="402.0"/>
        <n v="195.0"/>
        <n v="572.0"/>
        <n v="330.0"/>
        <n v="278.0"/>
        <n v="856.0"/>
        <n v="725.0"/>
        <n v="466.0"/>
        <n v="2675.0"/>
        <n v="89.0"/>
        <n v="520.0"/>
        <n v="603.0"/>
        <n v="344.0"/>
        <n v="245.0"/>
        <n v="88.0"/>
        <n v="317.0"/>
        <n v="613.0"/>
        <n v="267.0"/>
        <n v="492.0"/>
        <n v="171.0"/>
        <n v="177.0"/>
        <n v="270.0"/>
        <n v="319.0"/>
        <n v="176.0"/>
        <n v="545.0"/>
        <n v="193.0"/>
        <n v="3085.0"/>
        <n v="1441.0"/>
        <n v="644.0"/>
        <n v="339.0"/>
        <n v="328.0"/>
        <n v="10032.0"/>
        <n v="12323.0"/>
        <n v="125.0"/>
        <n v="3166.0"/>
        <n v="609.0"/>
        <n v="975.0"/>
        <n v="187.0"/>
        <n v="2356.0"/>
        <n v="6887.0"/>
        <n v="314.0"/>
        <n v="217.0"/>
        <n v="2018.0"/>
        <n v="160.0"/>
        <n v="1095.0"/>
        <n v="329.0"/>
        <n v="246.0"/>
        <n v="12440.0"/>
        <n v="249.0"/>
        <n v="282.0"/>
        <n v="750.0"/>
        <n v="12762.0"/>
        <n v="371.0"/>
        <n v="2499.0"/>
        <n v="2969.0"/>
      </sharedItems>
    </cacheField>
    <cacheField name="VM Pricing Type">
      <sharedItems containsMixedTypes="1" containsNumber="1" containsInteger="1">
        <s v="Custom"/>
        <n v="0.0"/>
        <s v="Predefined"/>
      </sharedItems>
    </cacheField>
    <cacheField name="VM vCPU SKU">
      <sharedItems containsMixedTypes="1" containsNumber="1" containsInteger="1">
        <s v="E2-Custom vCPUs"/>
        <s v="N2D-Custom vCPUs-CUD 3y"/>
        <n v="0.0"/>
        <s v="N2D-Predefined vCPUs-CUD 3y"/>
        <s v="E2-Predefined vCPUs"/>
        <s v="N2D-Custom vCPUs"/>
      </sharedItems>
    </cacheField>
    <cacheField name="VM RAM SKU">
      <sharedItems containsMixedTypes="1" containsNumber="1" containsInteger="1">
        <s v="E2-Custom RAM"/>
        <s v="N2D-Custom RAM-CUD 3y"/>
        <n v="0.0"/>
        <s v="N2D-Predefined RAM-CUD 3y"/>
        <s v="E2-Predefined RAM"/>
        <s v="N2D-Custom RAM"/>
      </sharedItems>
    </cacheField>
    <cacheField name="VM Extended RAM">
      <sharedItems containsMixedTypes="1" containsNumber="1" containsInteger="1">
        <n v="0.0"/>
        <s v="N2D-Extended custom memory-CUD 3y"/>
        <s v="N2D-Extended custom memory"/>
      </sharedItems>
    </cacheField>
    <cacheField name="VM Up Time" numFmtId="3">
      <sharedItems containsSemiMixedTypes="0" containsString="0" containsNumber="1" containsInteger="1">
        <n v="270.0"/>
        <n v="730.0"/>
        <n v="0.0"/>
      </sharedItems>
    </cacheField>
    <cacheField name="Compute Monthly Pricing" numFmtId="165">
      <sharedItems containsSemiMixedTypes="0" containsString="0" containsNumber="1">
        <n v="18.191628"/>
        <n v="27.908326319999997"/>
        <n v="0.0"/>
        <n v="55.816652639999994"/>
        <n v="33.80865936"/>
        <n v="22.037022"/>
        <n v="64.39744639999999"/>
        <n v="157.24263071999997"/>
        <n v="41.97528"/>
        <n v="36.383256"/>
        <n v="77.82464592"/>
        <n v="128.79489279999999"/>
        <n v="34.460559"/>
        <n v="20.114324999999997"/>
        <n v="290.88392927999996"/>
        <n v="89.62531200000001"/>
        <n v="86.67514548"/>
        <n v="24.9581598"/>
        <n v="49.9163196"/>
        <n v="32.537862"/>
        <n v="76.611906"/>
        <n v="72.766512"/>
        <n v="316.37260928"/>
        <n v="83.95056"/>
        <n v="116.84055599999999"/>
        <n v="58.420277999999996"/>
        <n v="68.921118"/>
        <n v="308.17691136"/>
        <n v="15.3075825"/>
        <n v="40.228649999999995"/>
        <n v="66.628737"/>
        <n v="65.075724"/>
        <n v="66.11106600000001"/>
        <n v="25.882416"/>
        <n v="80.45729999999999"/>
        <n v="295.01428096"/>
        <n v="269.64328464000005"/>
        <n v="85.37644512000001"/>
        <n v="123.43397135999999"/>
        <n v="111.63330527999999"/>
        <n v="61.71698567999999"/>
        <n v="113.22664415999999"/>
        <n v="217.36627752"/>
        <n v="101.42597808000001"/>
        <n v="39.7089924"/>
        <n v="79.4179848"/>
        <n v="87.11274599999999"/>
        <n v="190.157408"/>
        <n v="273.65595264"/>
        <n v="99.8326392"/>
        <n v="257.58978559999997"/>
        <n v="173.74981119999998"/>
        <n v="155.64929184"/>
        <n v="226.45328831999998"/>
        <n v="214.65262224"/>
        <n v="216.24596111999998"/>
        <n v="46.96615308"/>
        <n v="43.437452799999996"/>
        <n v="43.1126955"/>
        <n v="54.34156938"/>
        <n v="86.87490559999999"/>
        <n v="16.268931"/>
        <n v="179.25062400000002"/>
        <n v="58.76681916"/>
        <n v="61.23033"/>
        <n v="29.72781"/>
        <n v="79.12152576"/>
        <n v="101.45898"/>
        <n v="50.72949"/>
        <n v="118.91124"/>
        <n v="30.858492839999997"/>
        <n v="116.73696887999999"/>
        <n v="105.73297224"/>
        <n v="102.78280572000001"/>
        <n v="141.13497048"/>
        <n v="147.03530351999999"/>
        <n v="229.1669436"/>
        <n v="249.40495552000002"/>
        <n v="422.93188896"/>
        <n v="223.26661055999998"/>
        <n v="191.05129008"/>
        <n v="246.86794271999997"/>
        <n v="59.45562"/>
        <n v="353.07393744"/>
        <n v="264.80545308"/>
        <n v="997.6198220800001"/>
        <n v="796.7168608000001"/>
        <n v="591.32789184"/>
        <n v="292.47726816"/>
        <n v="204.988644"/>
        <n v="83.72497896"/>
        <n v="158.18630464"/>
        <n v="163.14296376"/>
        <n v="180.84396288"/>
        <n v="192.64462895999998"/>
        <n v="282.26994096"/>
        <n v="73.51765175999999"/>
        <n v="133.257474"/>
        <n v="80.77481243999999"/>
        <n v="23.48307654"/>
        <n v="51.39140286000001"/>
        <n v="26.43324306"/>
        <n v="33.4992105"/>
        <n v="52.86648612"/>
        <n v="167.44995792"/>
      </sharedItems>
    </cacheField>
    <cacheField name="VM OS SKU">
      <sharedItems containsMixedTypes="1" containsNumber="1" containsInteger="1">
        <s v="Windows Server"/>
        <n v="0.0"/>
        <s v="Red Hat Enterprise Linux 2-8"/>
        <s v="Red Hat Enterprise Linux 9-127"/>
      </sharedItems>
    </cacheField>
    <cacheField name="OS Pricing" numFmtId="165">
      <sharedItems containsSemiMixedTypes="0" containsString="0" containsNumber="1">
        <n v="24.84"/>
        <n v="0.0"/>
        <n v="134.32"/>
        <n v="67.16"/>
        <n v="335.79999999999995"/>
        <n v="49.68"/>
        <n v="201.48000000000002"/>
        <n v="15.552"/>
        <n v="42.048"/>
        <n v="31.104"/>
        <n v="84.096"/>
        <n v="34.992"/>
        <n v="23.328000000000003"/>
        <n v="19.439999999999998"/>
        <n v="99.36"/>
        <n v="7.776"/>
        <n v="268.64"/>
        <n v="537.28"/>
        <n v="402.96000000000004"/>
        <n v="126.144"/>
        <n v="94.60799999999999"/>
        <n v="74.52000000000001"/>
        <n v="149.04000000000002"/>
        <n v="1074.56"/>
        <n v="805.9200000000001"/>
        <n v="1007.4"/>
        <n v="940.24"/>
        <n v="604.4399999999999"/>
        <n v="124.19999999999999"/>
        <n v="21.024"/>
      </sharedItems>
    </cacheField>
    <cacheField name="VM DIsk Scope" numFmtId="0">
      <sharedItems>
        <s v=""/>
        <s v="Regional"/>
      </sharedItems>
    </cacheField>
    <cacheField name="VM Disk Type" numFmtId="0">
      <sharedItems>
        <s v="Balanced"/>
        <s v=""/>
        <s v="SSD"/>
      </sharedItems>
    </cacheField>
    <cacheField name="VM DIsk SKU">
      <sharedItems containsMixedTypes="1" containsNumber="1" containsInteger="1">
        <s v="Balanced"/>
        <n v="0.0"/>
        <s v="SSD"/>
      </sharedItems>
    </cacheField>
    <cacheField name="VM Disk IOPS" numFmtId="3">
      <sharedItems containsSemiMixedTypes="0" containsString="0" containsNumber="1" containsInteger="1">
        <n v="0.0"/>
      </sharedItems>
    </cacheField>
    <cacheField name="VM Disk Throughput" numFmtId="3">
      <sharedItems containsSemiMixedTypes="0" containsString="0" containsNumber="1" containsInteger="1">
        <n v="0.0"/>
      </sharedItems>
    </cacheField>
    <cacheField name="Disk Pricing" numFmtId="165">
      <sharedItems containsSemiMixedTypes="0" containsString="0" containsNumber="1">
        <n v="11.716000000000001"/>
        <n v="625.5880000000001"/>
        <n v="0.0"/>
        <n v="18.096"/>
        <n v="11.426"/>
        <n v="27.492"/>
        <n v="39.203"/>
        <n v="22.504"/>
        <n v="28.188000000000002"/>
        <n v="29.353"/>
        <n v="167.25300000000001"/>
        <n v="9.062000000000001"/>
        <n v="93.96000000000001"/>
        <n v="1.9720000000000002"/>
        <n v="1.508"/>
        <n v="127.656"/>
        <n v="3784.152"/>
        <n v="87.58"/>
        <n v="148.24800000000002"/>
        <n v="90.248"/>
        <n v="98.60000000000001"/>
        <n v="84.796"/>
        <n v="104.4"/>
        <n v="90.364"/>
        <n v="77.72"/>
        <n v="34.278"/>
        <n v="70.132"/>
        <n v="37.627"/>
        <n v="12.608"/>
        <n v="22.064"/>
        <n v="2.3200000000000003"/>
        <n v="100.108"/>
        <n v="40.136"/>
        <n v="26.448"/>
        <n v="111.70800000000001"/>
        <n v="558.424"/>
        <n v="176.436"/>
        <n v="395.576"/>
        <n v="143.49200000000002"/>
        <n v="177.132"/>
        <n v="117.97200000000001"/>
        <n v="123.54"/>
        <n v="129.68800000000002"/>
        <n v="59.972"/>
        <n v="57.188"/>
        <n v="285.012"/>
        <n v="1773.988"/>
        <n v="162.168"/>
        <n v="1415.2"/>
        <n v="7.683000000000001"/>
        <n v="189.66"/>
        <n v="688.344"/>
        <n v="85.144"/>
        <n v="12.528"/>
        <n v="551.58"/>
        <n v="30.16"/>
        <n v="29.696"/>
        <n v="51.620000000000005"/>
        <n v="92.336"/>
        <n v="183.976"/>
        <n v="244.18"/>
        <n v="773.2560000000001"/>
        <n v="217.15200000000002"/>
        <n v="293.92400000000004"/>
        <n v="23.246000000000002"/>
        <n v="29.55"/>
        <n v="29.156000000000002"/>
        <n v="19.7"/>
        <n v="32.702"/>
        <n v="15.428"/>
        <n v="20.882"/>
        <n v="21.473000000000003"/>
        <n v="17.632"/>
        <n v="9.456"/>
        <n v="9.259"/>
        <n v="5.5680000000000005"/>
        <n v="25.61"/>
        <n v="349.624"/>
        <n v="391.045"/>
        <n v="367.79900000000004"/>
        <n v="59.691"/>
        <n v="15.366000000000001"/>
        <n v="90.62"/>
        <n v="14.184000000000001"/>
        <n v="295.5"/>
        <n v="11.032"/>
        <n v="45.507000000000005"/>
        <n v="44.522"/>
        <n v="383.165"/>
        <n v="322.68600000000004"/>
        <n v="15.169"/>
        <n v="55.751000000000005"/>
        <n v="14.578000000000001"/>
        <n v="1039.372"/>
        <n v="880.393"/>
        <n v="889.652"/>
        <n v="350.069"/>
        <n v="30.732000000000003"/>
        <n v="10.047"/>
        <n v="6.698"/>
        <n v="440.886"/>
        <n v="7.289000000000001"/>
        <n v="15.08"/>
        <n v="105.56"/>
        <n v="6.612"/>
        <n v="6.501"/>
        <n v="3.9400000000000004"/>
        <n v="2.1670000000000003"/>
        <n v="1.9700000000000002"/>
        <n v="3.152"/>
        <n v="6.107"/>
        <n v="5.713"/>
        <n v="4.531000000000001"/>
        <n v="5.319"/>
        <n v="5.91"/>
        <n v="5.122"/>
        <n v="5.516"/>
        <n v="72.89"/>
        <n v="4.1370000000000005"/>
        <n v="261.22200000000004"/>
        <n v="160.949"/>
        <n v="140.461"/>
        <n v="312.048"/>
        <n v="540.568"/>
        <n v="157.994"/>
        <n v="349.084"/>
        <n v="258.564"/>
        <n v="10.788"/>
        <n v="13.108"/>
        <n v="172.375"/>
        <n v="37.036"/>
        <n v="46.886"/>
        <n v="57.918"/>
        <n v="36.888000000000005"/>
        <n v="1976.501"/>
        <n v="104.21300000000001"/>
        <n v="578.195"/>
        <n v="98.5"/>
        <n v="62.252"/>
        <n v="75.057"/>
        <n v="69.541"/>
        <n v="52.008"/>
        <n v="189.514"/>
        <n v="95.15100000000001"/>
        <n v="83.331"/>
        <n v="47.28"/>
        <n v="144.598"/>
        <n v="35.263"/>
        <n v="255.50900000000001"/>
        <n v="177.69400000000002"/>
        <n v="124.307"/>
        <n v="168.829"/>
        <n v="63.434000000000005"/>
        <n v="186.756"/>
        <n v="37.233000000000004"/>
        <n v="460.389"/>
        <n v="257.479"/>
        <n v="33.884"/>
        <n v="107.956"/>
        <n v="328.399"/>
        <n v="117.412"/>
        <n v="3.349"/>
        <n v="63.631"/>
        <n v="13.199"/>
        <n v="41.876000000000005"/>
        <n v="8.932"/>
        <n v="9.048"/>
        <n v="11.948"/>
        <n v="9.628"/>
        <n v="3.132"/>
        <n v="8.236"/>
        <n v="5.452"/>
        <n v="22.156000000000002"/>
        <n v="4.408"/>
        <n v="15.196000000000002"/>
        <n v="3.8280000000000003"/>
        <n v="4.524"/>
        <n v="23.548000000000002"/>
        <n v="6.032"/>
        <n v="5.916"/>
        <n v="73.66000000000001"/>
        <n v="4.640000000000001"/>
        <n v="5.800000000000001"/>
        <n v="8.468"/>
        <n v="19.952"/>
        <n v="21.808"/>
        <n v="15.66"/>
        <n v="9.860000000000001"/>
        <n v="58.464000000000006"/>
        <n v="10.092"/>
        <n v="35.148"/>
        <n v="0.812"/>
        <n v="14.848"/>
        <n v="23.432000000000002"/>
        <n v="10.556000000000001"/>
        <n v="159.57"/>
        <n v="156.812"/>
        <n v="16.351"/>
        <n v="10.638"/>
        <n v="2.552"/>
        <n v="5.684"/>
        <n v="13.224"/>
        <n v="13.456000000000001"/>
        <n v="6.148000000000001"/>
        <n v="7.0760000000000005"/>
        <n v="7.54"/>
        <n v="8.004"/>
        <n v="9.164"/>
        <n v="7.308000000000001"/>
        <n v="7.656000000000001"/>
        <n v="6.96"/>
        <n v="5.220000000000001"/>
        <n v="6.496"/>
        <n v="7.192"/>
        <n v="31.436"/>
        <n v="16.82"/>
        <n v="14.152000000000001"/>
        <n v="10.672"/>
        <n v="21.46"/>
        <n v="22.261"/>
        <n v="93.181"/>
        <n v="28.959"/>
        <n v="6.844"/>
        <n v="180.255"/>
        <n v="31.914"/>
        <n v="4797.935"/>
        <n v="14.775"/>
        <n v="0.9850000000000001"/>
        <n v="39.006"/>
        <n v="23.837"/>
        <n v="8.471"/>
        <n v="30.535"/>
        <n v="0.116"/>
        <n v="64.84400000000001"/>
        <n v="5.336"/>
        <n v="5.104"/>
        <n v="33.756"/>
        <n v="8.816"/>
        <n v="8.584"/>
        <n v="14.732000000000001"/>
        <n v="12.296000000000001"/>
        <n v="70.18"/>
        <n v="44.776"/>
        <n v="2.088"/>
        <n v="186.876"/>
        <n v="10.440000000000001"/>
        <n v="11.020000000000001"/>
        <n v="18.908"/>
        <n v="8.668000000000001"/>
        <n v="52.796"/>
        <n v="54.963"/>
        <n v="153.06900000000002"/>
        <n v="82.74000000000001"/>
        <n v="51.811"/>
        <n v="29.944000000000003"/>
        <n v="25.413"/>
        <n v="48.856"/>
        <n v="101.652"/>
        <n v="45.31"/>
        <n v="44.719"/>
        <n v="94.16600000000001"/>
        <n v="58.312000000000005"/>
        <n v="95.348"/>
        <n v="22.458000000000002"/>
        <n v="18.321"/>
        <n v="84.513"/>
        <n v="32.505"/>
        <n v="0.464"/>
        <n v="34.452000000000005"/>
        <n v="46.864000000000004"/>
        <n v="34.104"/>
        <n v="57.884"/>
        <n v="13.688"/>
        <n v="13.593"/>
        <n v="15.760000000000002"/>
        <n v="7.486000000000001"/>
        <n v="12.644"/>
        <n v="26.989"/>
        <n v="23.64"/>
        <n v="91.292"/>
        <n v="12.876000000000001"/>
        <n v="12.992"/>
        <n v="12.76"/>
        <n v="16.124000000000002"/>
        <n v="2.9000000000000004"/>
        <n v="11.368"/>
        <n v="9.744"/>
        <n v="1.044"/>
        <n v="0.928"/>
        <n v="4.872"/>
        <n v="84.912"/>
        <n v="53.940000000000005"/>
        <n v="202.42000000000002"/>
        <n v="16.240000000000002"/>
        <n v="15.544"/>
        <n v="14.964"/>
        <n v="57.536"/>
        <n v="8.120000000000001"/>
        <n v="8.352"/>
        <n v="4.0600000000000005"/>
        <n v="19.14"/>
        <n v="10.904"/>
        <n v="11.136000000000001"/>
        <n v="9.976"/>
        <n v="9.512"/>
        <n v="6.264"/>
        <n v="7.772"/>
        <n v="7.888000000000001"/>
        <n v="14.616000000000001"/>
        <n v="17.400000000000002"/>
        <n v="25.984"/>
        <n v="3.48"/>
        <n v="23.084"/>
        <n v="21.228"/>
        <n v="11.832"/>
        <n v="11.252"/>
        <n v="43.152"/>
        <n v="26.332"/>
        <n v="13.572000000000001"/>
        <n v="22.968"/>
        <n v="51.504000000000005"/>
        <n v="31.784000000000002"/>
        <n v="27.028000000000002"/>
        <n v="34.22"/>
        <n v="13.34"/>
        <n v="51.388000000000005"/>
        <n v="25.404"/>
        <n v="6.728000000000001"/>
        <n v="17.864"/>
        <n v="1.1600000000000001"/>
        <n v="48.952000000000005"/>
        <n v="4.756"/>
        <n v="19.109"/>
        <n v="28.171000000000003"/>
        <n v="43.34"/>
        <n v="30.929000000000002"/>
        <n v="35.854"/>
        <n v="40.385000000000005"/>
        <n v="51.22"/>
        <n v="16.154"/>
        <n v="158.388"/>
        <n v="49.25"/>
        <n v="142.037"/>
        <n v="120.17"/>
        <n v="46.492000000000004"/>
        <n v="23.200000000000003"/>
        <n v="14.384"/>
        <n v="13.396"/>
        <n v="12.017000000000001"/>
        <n v="416.064"/>
        <n v="190.82000000000002"/>
        <n v="425.12600000000003"/>
        <n v="267.612"/>
        <n v="653.8430000000001"/>
        <n v="281.764"/>
        <n v="460.192"/>
        <n v="287.423"/>
        <n v="366.026"/>
        <n v="252.751"/>
        <n v="214.336"/>
        <n v="81.164"/>
        <n v="1435.736"/>
        <n v="3322.996"/>
        <n v="155.23600000000002"/>
        <n v="50.432"/>
        <n v="1551.9660000000001"/>
        <n v="609.464"/>
        <n v="789.97"/>
        <n v="602.388"/>
        <n v="27.376"/>
        <n v="39.794000000000004"/>
        <n v="32.899"/>
        <n v="715.898"/>
        <n v="1514.612"/>
        <n v="21.079"/>
        <n v="135.339"/>
        <n v="201.137"/>
        <n v="343.56800000000004"/>
        <n v="30.141000000000002"/>
        <n v="19.897000000000002"/>
        <n v="148.93200000000002"/>
        <n v="87.696"/>
        <n v="20.184"/>
        <n v="17.052"/>
        <n v="21.576"/>
        <n v="171.78400000000002"/>
        <n v="105.592"/>
        <n v="20.488"/>
        <n v="12.805"/>
        <n v="21.924"/>
        <n v="131.544"/>
        <n v="1064.3"/>
        <n v="16.472"/>
        <n v="16.356"/>
        <n v="1.276"/>
        <n v="112.48700000000001"/>
        <n v="34.081"/>
        <n v="36.051"/>
        <n v="418.625"/>
        <n v="121.352"/>
        <n v="115.048"/>
        <n v="0.232"/>
        <n v="26.201"/>
        <n v="1551.769"/>
        <n v="92.393"/>
        <n v="928.461"/>
        <n v="72.299"/>
        <n v="771.168"/>
        <n v="77.372"/>
        <n v="2003.3200000000002"/>
        <n v="37.7"/>
        <n v="86.286"/>
        <n v="18.518"/>
        <n v="34.475"/>
        <n v="16.745"/>
        <n v="36.248000000000005"/>
        <n v="277.24"/>
        <n v="2.204"/>
        <n v="1664.65"/>
        <n v="12.214"/>
        <n v="38.809000000000005"/>
        <n v="24.231"/>
        <n v="26.398"/>
        <n v="9.653"/>
        <n v="30.338"/>
        <n v="129.232"/>
        <n v="171.193"/>
        <n v="307.714"/>
        <n v="56.933"/>
        <n v="148.538"/>
        <n v="109.138"/>
        <n v="95.93900000000001"/>
        <n v="66.98"/>
        <n v="48.659"/>
        <n v="9.85"/>
        <n v="28.565"/>
        <n v="27.974"/>
        <n v="12.064"/>
        <n v="22.272000000000002"/>
        <n v="144.401"/>
        <n v="27.383000000000003"/>
        <n v="22.655"/>
        <n v="32.308"/>
        <n v="61.661"/>
        <n v="14.381"/>
        <n v="11.82"/>
        <n v="43.143"/>
        <n v="141.446"/>
        <n v="198.37900000000002"/>
        <n v="1982.411"/>
        <n v="604.3960000000001"/>
        <n v="559.874"/>
        <n v="2364.3940000000002"/>
        <n v="428.672"/>
        <n v="125.292"/>
        <n v="182.816"/>
        <n v="84.316"/>
        <n v="1488.1380000000001"/>
        <n v="1175.3020000000001"/>
        <n v="56.145"/>
        <n v="1232.6290000000001"/>
        <n v="32.111000000000004"/>
        <n v="3.9440000000000004"/>
        <n v="3.712"/>
        <n v="25.019000000000002"/>
        <n v="26.792"/>
        <n v="26.595000000000002"/>
        <n v="54.175000000000004"/>
        <n v="39.4"/>
        <n v="212.56300000000002"/>
        <n v="397.743"/>
        <n v="41.173"/>
        <n v="875.336"/>
        <n v="60.676"/>
        <n v="77.224"/>
        <n v="15.957"/>
        <n v="10.244"/>
        <n v="11.623000000000001"/>
        <n v="4.925"/>
        <n v="7.880000000000001"/>
        <n v="55.216"/>
        <n v="43.537"/>
        <n v="50.038000000000004"/>
        <n v="145.977"/>
        <n v="46.689"/>
        <n v="33.524"/>
        <n v="46.098"/>
        <n v="53.978"/>
        <n v="122.14"/>
        <n v="150.311"/>
        <n v="74.269"/>
        <n v="3.3640000000000003"/>
        <n v="3.248"/>
        <n v="3.016"/>
        <n v="37.43"/>
        <n v="146.76500000000001"/>
        <n v="21.276"/>
        <n v="78.8"/>
        <n v="265.753"/>
        <n v="42.946000000000005"/>
        <n v="824.445"/>
        <n v="240.34"/>
        <n v="628.604"/>
        <n v="60.282000000000004"/>
        <n v="609.912"/>
        <n v="148.341"/>
        <n v="524.808"/>
        <n v="772.831"/>
        <n v="52.993"/>
        <n v="160.358"/>
        <n v="101.455"/>
        <n v="63.040000000000006"/>
        <n v="1445.7830000000001"/>
        <n v="59.297000000000004"/>
        <n v="64.22200000000001"/>
        <n v="504.714"/>
        <n v="75.45100000000001"/>
        <n v="703.0930000000001"/>
        <n v="79.194"/>
        <n v="38.415"/>
        <n v="112.68400000000001"/>
        <n v="18.715"/>
        <n v="65.01"/>
        <n v="54.766000000000005"/>
        <n v="27.777"/>
        <n v="168.632"/>
        <n v="142.82500000000002"/>
        <n v="91.802"/>
        <n v="526.975"/>
        <n v="17.533"/>
        <n v="102.44"/>
        <n v="118.79100000000001"/>
        <n v="67.768"/>
        <n v="48.265"/>
        <n v="10.208"/>
        <n v="62.449000000000005"/>
        <n v="76.042"/>
        <n v="120.76100000000001"/>
        <n v="52.599000000000004"/>
        <n v="24.034000000000002"/>
        <n v="96.924"/>
        <n v="19.024"/>
        <n v="19.836000000000002"/>
        <n v="30.972"/>
        <n v="20.532"/>
        <n v="22.040000000000003"/>
        <n v="31.32"/>
        <n v="37.004000000000005"/>
        <n v="20.416"/>
        <n v="16.588"/>
        <n v="63.220000000000006"/>
        <n v="22.388"/>
        <n v="357.86"/>
        <n v="283.877"/>
        <n v="126.86800000000001"/>
        <n v="66.783"/>
        <n v="85.028"/>
        <n v="64.616"/>
        <n v="1163.712"/>
        <n v="1429.468"/>
        <n v="14.5"/>
        <n v="367.25600000000003"/>
        <n v="119.973"/>
        <n v="192.07500000000002"/>
        <n v="21.692"/>
        <n v="273.296"/>
        <n v="798.892"/>
        <n v="36.424"/>
        <n v="25.172"/>
        <n v="234.08800000000002"/>
        <n v="8.700000000000001"/>
        <n v="4.292"/>
        <n v="31.520000000000003"/>
        <n v="215.715"/>
        <n v="64.813"/>
        <n v="21.344"/>
        <n v="28.536"/>
        <n v="2450.6800000000003"/>
        <n v="49.053000000000004"/>
        <n v="18.912"/>
        <n v="55.554"/>
        <n v="147.75"/>
        <n v="2514.114"/>
        <n v="73.087"/>
        <n v="1.379"/>
        <n v="289.884"/>
        <n v="344.404"/>
      </sharedItems>
    </cacheField>
    <cacheField name="Total VM Monthly Pricing" numFmtId="165">
      <sharedItems containsSemiMixedTypes="0" containsString="0" containsNumber="1">
        <n v="54.747628"/>
        <n v="653.4963263200001"/>
        <n v="0.0"/>
        <n v="208.23265264"/>
        <n v="112.39465936"/>
        <n v="74.369022"/>
        <n v="237.92044639999997"/>
        <n v="221.22144639999996"/>
        <n v="226.90544639999996"/>
        <n v="124.42132631999999"/>
        <n v="660.29563072"/>
        <n v="104.13032632"/>
        <n v="185.61528"/>
        <n v="57.788652639999995"/>
        <n v="37.891256000000006"/>
        <n v="406.96064592"/>
        <n v="3912.9468928"/>
        <n v="143.39665263999999"/>
        <n v="176.15632632"/>
        <n v="124.70855900000001"/>
        <n v="118.714325"/>
        <n v="102.987628"/>
        <n v="140.783256"/>
        <n v="381.24792928"/>
        <n v="112.180559"/>
        <n v="232.99544639999996"/>
        <n v="361.23731200000003"/>
        <n v="328.73231200000004"/>
        <n v="99.28314548"/>
        <n v="108.73914547999999"/>
        <n v="27.2781598"/>
        <n v="150.0243196"/>
        <n v="76.51925600000001"/>
        <n v="74.53786199999999"/>
        <n v="218.1534464"/>
        <n v="666.139906"/>
        <n v="280.306512"/>
        <n v="608.4668928"/>
        <n v="594.18460928"/>
        <n v="292.18656"/>
        <n v="269.804556"/>
        <n v="238.59456"/>
        <n v="211.43627800000002"/>
        <n v="159.997118"/>
        <n v="75.379628"/>
        <n v="593.18891136"/>
        <n v="2082.16491136"/>
        <n v="177.4755825"/>
        <n v="1455.42865"/>
        <n v="41.49165936"/>
        <n v="275.728737"/>
        <n v="774.4127370000001"/>
        <n v="249.579724"/>
        <n v="30.719628"/>
        <n v="594.611628"/>
        <n v="121.81528"/>
        <n v="119.13506600000001"/>
        <n v="85.278416"/>
        <n v="181.775066"/>
        <n v="264.4333"/>
        <n v="623.29028096"/>
        <n v="1074.0032846400002"/>
        <n v="302.52844512"/>
        <n v="501.45397136"/>
        <n v="118.31432631999999"/>
        <n v="124.61832632"/>
        <n v="124.22432632"/>
        <n v="114.76832632"/>
        <n v="127.77032632"/>
        <n v="58.459627999999995"/>
        <n v="115.95032632"/>
        <n v="116.54132632"/>
        <n v="60.663628"/>
        <n v="104.52432632"/>
        <n v="104.32732632"/>
        <n v="97.6861598"/>
        <n v="215.74665263999998"/>
        <n v="435.68725600000005"/>
        <n v="455.4424464"/>
        <n v="479.43230528000004"/>
        <n v="115.50765264"/>
        <n v="49.17465936"/>
        <n v="146.43665264"/>
        <n v="70.00065264"/>
        <n v="359.8974464"/>
        <n v="122.66530527999998"/>
        <n v="107.22398568"/>
        <n v="100.33865263999999"/>
        <n v="64.87865264"/>
        <n v="447.5624464"/>
        <n v="387.0834464"/>
        <n v="76.88598567999999"/>
        <n v="111.56765264"/>
        <n v="70.39465263999999"/>
        <n v="93.5534464"/>
        <n v="1152.59864416"/>
        <n v="1097.75927752"/>
        <n v="1001.28530528"/>
        <n v="130.97597808"/>
        <n v="414.4664464"/>
        <n v="95.12944639999999"/>
        <n v="71.76398567999999"/>
        <n v="46.4069924"/>
        <n v="564.31997136"/>
        <n v="63.105652639999995"/>
        <n v="205.21665264"/>
        <n v="295.69665264"/>
        <n v="42.995256000000005"/>
        <n v="34.40932632"/>
        <n v="31.848326319999998"/>
        <n v="30.07532632"/>
        <n v="29.878326319999996"/>
        <n v="31.060326319999998"/>
        <n v="39.91565936"/>
        <n v="61.529652639999995"/>
        <n v="60.34765263999999"/>
        <n v="61.135652639999996"/>
        <n v="61.72665264"/>
        <n v="60.938652639999994"/>
        <n v="61.33265263999999"/>
        <n v="156.15530528"/>
        <n v="201.6848928"/>
        <n v="32.04532632"/>
        <n v="653.2959713600001"/>
        <n v="374.6869848"/>
        <n v="354.1989848"/>
        <n v="626.75464416"/>
        <n v="938.0028927999999"/>
        <n v="371.73198479999996"/>
        <n v="842.1266307199999"/>
        <n v="345.676746"/>
        <n v="47.171256"/>
        <n v="33.222325"/>
        <n v="665.4176307199999"/>
        <n v="92.85265264"/>
        <n v="74.79432632"/>
        <n v="85.82632631999999"/>
        <n v="64.79632632"/>
        <n v="2166.658408"/>
        <n v="138.02165936"/>
        <n v="851.8509526400001"/>
        <n v="198.33263920000002"/>
        <n v="173.88530527999998"/>
        <n v="186.69030528"/>
        <n v="181.17430528"/>
        <n v="163.64130527999998"/>
        <n v="289.3466392"/>
        <n v="194.98363920000003"/>
        <n v="194.96430528"/>
        <n v="158.91330527999997"/>
        <n v="256.23130528"/>
        <n v="162.0846392"/>
        <n v="135.0956392"/>
        <n v="367.14230528"/>
        <n v="972.5637855999998"/>
        <n v="566.6968112"/>
        <n v="611.2188111999999"/>
        <n v="460.86889279999997"/>
        <n v="584.1908927999999"/>
        <n v="38.703256"/>
        <n v="595.8422918399999"/>
        <n v="902.7788112"/>
        <n v="447.61565264"/>
        <n v="663.29728832"/>
        <n v="725.5686222400001"/>
        <n v="880.4449611199999"/>
        <n v="432.11864416000003"/>
        <n v="28.3071598"/>
        <n v="253.76765264"/>
        <n v="203.33565264"/>
        <n v="88.84215308"/>
        <n v="104.00032632"/>
        <n v="56.01415308"/>
        <n v="58.91415308"/>
        <n v="101.7461598"/>
        <n v="95.2501598"/>
        <n v="103.30432632"/>
        <n v="52.418153079999996"/>
        <n v="69.12215308"/>
        <n v="99.47632632"/>
        <n v="62.162153079999996"/>
        <n v="95.9461598"/>
        <n v="99.59232632"/>
        <n v="70.51415308"/>
        <n v="101.10032632"/>
        <n v="100.98432632"/>
        <n v="120.62615308000001"/>
        <n v="99.70832632"/>
        <n v="100.86832632"/>
        <n v="55.43415308"/>
        <n v="51.67345279999999"/>
        <n v="63.0646955"/>
        <n v="68.77415307999999"/>
        <n v="62.626153079999995"/>
        <n v="56.82615308"/>
        <n v="105.43015308"/>
        <n v="96.6421598"/>
        <n v="64.43356938000001"/>
        <n v="82.11415308"/>
        <n v="25.770159800000002"/>
        <n v="412.28289279999996"/>
        <n v="59.815256000000005"/>
        <n v="38.46432632"/>
        <n v="543.3037856"/>
        <n v="453.8657856"/>
        <n v="477.87328832"/>
        <n v="122.7964464"/>
        <n v="60.5543196"/>
        <n v="58.36865263999999"/>
        <n v="70.08144639999999"/>
        <n v="63.1403196"/>
        <n v="86.22251200000001"/>
        <n v="78.914512"/>
        <n v="79.842512"/>
        <n v="49.51528"/>
        <n v="49.979279999999996"/>
        <n v="51.13928"/>
        <n v="43.691256"/>
        <n v="44.387256"/>
        <n v="44.039256"/>
        <n v="43.343256000000004"/>
        <n v="41.603256"/>
        <n v="40.907256000000004"/>
        <n v="41.023256"/>
        <n v="107.46465936"/>
        <n v="205.90944639999998"/>
        <n v="126.50432631999999"/>
        <n v="811.6897855999999"/>
        <n v="232.91090559999998"/>
        <n v="235.34690559999996"/>
        <n v="231.86690559999997"/>
        <n v="107.523256"/>
        <n v="117.32932631999999"/>
        <n v="188.24932632"/>
        <n v="250.15390559999997"/>
        <n v="92.90725599999999"/>
        <n v="236.07165264"/>
        <n v="87.73065263999999"/>
        <n v="4909.5683052800005"/>
        <n v="42.68332632"/>
        <n v="25.9431598"/>
        <n v="150.63930527999997"/>
        <n v="79.65365263999999"/>
        <n v="101.76632631999999"/>
        <n v="70.8984464"/>
        <n v="70.11044639999999"/>
        <n v="101.4334464"/>
        <n v="55.235319600000004"/>
        <n v="55.6293196"/>
        <n v="51.90845279999999"/>
        <n v="131.50365936"/>
        <n v="200.69265264"/>
        <n v="200.80865264"/>
        <n v="55.93265263999999"/>
        <n v="81.112931"/>
        <n v="195.47265264"/>
        <n v="195.35665264"/>
        <n v="195.24065264"/>
        <n v="61.66432632"/>
        <n v="198.95265264"/>
        <n v="198.72065264"/>
        <n v="19.400931"/>
        <n v="204.28865264"/>
        <n v="205.33265264"/>
        <n v="204.86865264"/>
        <n v="202.43265264"/>
        <n v="96.06241600000001"/>
        <n v="81.159256"/>
        <n v="38.471256000000004"/>
        <n v="255.797118"/>
        <n v="200.57665264"/>
        <n v="201.15665264"/>
        <n v="198.15862400000003"/>
        <n v="37.53632632"/>
        <n v="36.57632632"/>
        <n v="32.43932632"/>
        <n v="108.61265264"/>
        <n v="110.77965264"/>
        <n v="208.88565264000002"/>
        <n v="138.55665264"/>
        <n v="107.62765264"/>
        <n v="85.76065263999999"/>
        <n v="81.22965264"/>
        <n v="85.36665264"/>
        <n v="104.67265264"/>
        <n v="157.46865264"/>
        <n v="104.07681916"/>
        <n v="100.53565264"/>
        <n v="149.98265264"/>
        <n v="114.12865264"/>
        <n v="95.01965264"/>
        <n v="206.98130528"/>
        <n v="78.27465264"/>
        <n v="74.13765264"/>
        <n v="70.59165263999999"/>
        <n v="140.32965264"/>
        <n v="21.836931"/>
        <n v="88.32165264"/>
        <n v="15.771582500000001"/>
        <n v="96.14564591999999"/>
        <n v="103.53932632"/>
        <n v="213.38265264"/>
        <n v="108.17632632"/>
        <n v="52.64362800000001"/>
        <n v="147.83265936"/>
        <n v="52.295628"/>
        <n v="85.79232632"/>
        <n v="99.751256"/>
        <n v="203.72965263999998"/>
        <n v="214.47744639999996"/>
        <n v="63.30265263999999"/>
        <n v="96.784559"/>
        <n v="55.675627999999996"/>
        <n v="115.15265936"/>
        <n v="122.05732632"/>
        <n v="237.0323196"/>
        <n v="213.77665264"/>
        <n v="212.20065264"/>
        <n v="180.13051199999998"/>
        <n v="181.174512"/>
        <n v="251.88233"/>
        <n v="85.64251200000001"/>
        <n v="85.75851200000001"/>
        <n v="67.32781"/>
        <n v="149.064278"/>
        <n v="21.091628"/>
        <n v="85.29451200000001"/>
        <n v="84.134512"/>
        <n v="82.510512"/>
        <n v="117.18552576"/>
        <n v="37.427256"/>
        <n v="37.311256"/>
        <n v="90.471256"/>
        <n v="90.587256"/>
        <n v="90.935256"/>
        <n v="335.41098"/>
        <n v="304.43898"/>
        <n v="260.35898000000003"/>
        <n v="385.73056"/>
        <n v="51.463256"/>
        <n v="89.00651200000001"/>
        <n v="187.670512"/>
        <n v="187.554512"/>
        <n v="187.090512"/>
        <n v="102.490325"/>
        <n v="94.183256"/>
        <n v="94.415256"/>
        <n v="94.067256"/>
        <n v="77.17451200000001"/>
        <n v="75.66651200000001"/>
        <n v="76.82651200000001"/>
        <n v="191.26651199999998"/>
        <n v="181.255724"/>
        <n v="83.670512"/>
        <n v="43.209862"/>
        <n v="43.673862"/>
        <n v="42.513861999999996"/>
        <n v="134.76149"/>
        <n v="131.51349000000002"/>
        <n v="177.230512"/>
        <n v="93.835256"/>
        <n v="93.603256"/>
        <n v="185.234512"/>
        <n v="180.014512"/>
        <n v="186.742512"/>
        <n v="180.942512"/>
        <n v="207.53665264"/>
        <n v="216.12065264"/>
        <n v="31.388326319999997"/>
        <n v="207.3203196"/>
        <n v="401.50130528"/>
        <n v="121.4849924"/>
        <n v="201.96865264"/>
        <n v="201.38865264"/>
        <n v="241.86944639999996"/>
        <n v="238.85344639999997"/>
        <n v="225.04944639999997"/>
        <n v="212.28944639999997"/>
        <n v="200.11265264"/>
        <n v="199.88065264"/>
        <n v="221.68544639999996"/>
        <n v="201.27265264"/>
        <n v="222.26544639999997"/>
        <n v="247.54098568"/>
        <n v="126.85232632"/>
        <n v="211.2643196"/>
        <n v="218.4563196"/>
        <n v="203.47665264"/>
        <n v="250.10544639999998"/>
        <n v="224.12144639999997"/>
        <n v="202.78065264"/>
        <n v="212.40544639999996"/>
        <n v="203.82465263999998"/>
        <n v="196.40065264"/>
        <n v="49.56865936"/>
        <n v="26.0021598"/>
        <n v="197.32865264"/>
        <n v="300.617312"/>
        <n v="196.86465264"/>
        <n v="202.08465264"/>
        <n v="199.18465264"/>
        <n v="99.94032632"/>
        <n v="213.56544639999998"/>
        <n v="208.00065264"/>
        <n v="199.64865264"/>
        <n v="133.64324000000002"/>
        <n v="27.127628"/>
        <n v="90.92728"/>
        <n v="30.723628"/>
        <n v="114.17732631999999"/>
        <n v="125.01232632"/>
        <n v="123.23932632"/>
        <n v="144.30865936"/>
        <n v="128.94749284"/>
        <n v="136.82265936"/>
        <n v="230.52165264"/>
        <n v="70.54544639999999"/>
        <n v="27.0461598"/>
        <n v="31.257326319999997"/>
        <n v="124.08655999999999"/>
        <n v="162.85330527999997"/>
        <n v="44.06232632"/>
        <n v="275.12496888"/>
        <n v="77.15832632"/>
        <n v="134.983256"/>
        <n v="231.66231200000001"/>
        <n v="175.98665264"/>
        <n v="53.892326319999995"/>
        <n v="43.56832632"/>
        <n v="29.068326319999997"/>
        <n v="29.416326319999996"/>
        <n v="86.85544639999999"/>
        <n v="236.62865263999998"/>
        <n v="129.15665936"/>
        <n v="66.231628"/>
        <n v="38.81232632"/>
        <n v="42.29232632"/>
        <n v="108.46432632"/>
        <n v="202.15365264"/>
        <n v="790.4369722399999"/>
        <n v="562.24280572"/>
        <n v="796.54880572"/>
        <n v="639.03480572"/>
        <n v="1063.6179704800002"/>
        <n v="697.43930352"/>
        <n v="570.7894527999999"/>
        <n v="225.99065264"/>
        <n v="203.53265263999998"/>
        <n v="667.6963052799999"/>
        <n v="746.29930528"/>
        <n v="451.46844639999995"/>
        <n v="237.02265264"/>
        <n v="594.60930528"/>
        <n v="384.06997808"/>
        <n v="1816.00930528"/>
        <n v="4089.4429436"/>
        <n v="535.50930528"/>
        <n v="501.3169555200001"/>
        <n v="3049.4578889599998"/>
        <n v="1006.8988928"/>
        <n v="1187.4048928"/>
        <n v="999.8228928"/>
        <n v="199.502512"/>
        <n v="437.2288927999999"/>
        <n v="475.28881119999994"/>
        <n v="1113.3328928"/>
        <n v="1912.0468928"/>
        <n v="76.89565264"/>
        <n v="408.4668927999999"/>
        <n v="515.61230528"/>
        <n v="572.55980572"/>
        <n v="145.14589279999998"/>
        <n v="634.6733120000001"/>
        <n v="401.56380572"/>
        <n v="114.96532632"/>
        <n v="520.3548057200001"/>
        <n v="459.11880571999995"/>
        <n v="115.25232632"/>
        <n v="108.64032632"/>
        <n v="108.40832632"/>
        <n v="105.97232632"/>
        <n v="308.15731200000005"/>
        <n v="33.24432632"/>
        <n v="372.61061056"/>
        <n v="220.29344639999997"/>
        <n v="543.20680572"/>
        <n v="396.697312"/>
        <n v="48.39632632"/>
        <n v="55.1363196"/>
        <n v="68.62165264"/>
        <n v="212.06065264"/>
        <n v="322.59529008000004"/>
        <n v="1311.16794272"/>
        <n v="90.21455999999999"/>
        <n v="95.78255999999999"/>
        <n v="97.40656"/>
        <n v="89.75056"/>
        <n v="89.51856"/>
        <n v="91.60656"/>
        <n v="64.90762000000001"/>
        <n v="90.91055999999999"/>
        <n v="24.687628000000004"/>
        <n v="28.979628"/>
        <n v="34.663628"/>
        <n v="35.243628"/>
        <n v="52.855256000000004"/>
        <n v="52.739256000000005"/>
        <n v="17.544931"/>
        <n v="125.52197135999998"/>
        <n v="105.70632632"/>
        <n v="103.18832632"/>
        <n v="108.52432632"/>
        <n v="427.19364416"/>
        <n v="426.15497136"/>
        <n v="338.95697808"/>
        <n v="816.0598928"/>
        <n v="518.7868927999999"/>
        <n v="512.4828928"/>
        <n v="43.263628"/>
        <n v="26.561022"/>
        <n v="423.63589279999997"/>
        <n v="2442.12293744"/>
        <n v="760.1584530800001"/>
        <n v="2732.00082208"/>
        <n v="1875.8388220800002"/>
        <n v="2575.2848608"/>
        <n v="1881.4888608"/>
        <n v="222.55444639999996"/>
        <n v="3534.88789184"/>
        <n v="435.13489279999993"/>
        <n v="390.5366392"/>
        <n v="454.7586392"/>
        <n v="119.48665936"/>
        <n v="402.9476392"/>
        <n v="316.51831200000004"/>
        <n v="222.35744639999996"/>
        <n v="330.308312"/>
        <n v="206.88165264"/>
        <n v="404.7206392"/>
        <n v="1174.15726816"/>
        <n v="204.91165264"/>
        <n v="33.06249284"/>
        <n v="1854.78665264"/>
        <n v="205.30081916"/>
        <n v="139.77765936"/>
        <n v="131.0999924"/>
        <n v="122.44165936"/>
        <n v="127.36665936"/>
        <n v="211.60965264"/>
        <n v="193.8893196"/>
        <n v="131.30665936"/>
        <n v="140.76265936000001"/>
        <n v="236.1009924"/>
        <n v="384.93098480000003"/>
        <n v="497.85065264"/>
        <n v="255.65044639999996"/>
        <n v="463.24464416"/>
        <n v="797.77961056"/>
        <n v="776.70061056"/>
        <n v="293.37431960000004"/>
        <n v="856.4856105599999"/>
        <n v="252.38865264"/>
        <n v="827.52661056"/>
        <n v="809.20561056"/>
        <n v="194.0863196"/>
        <n v="129.53365936"/>
        <n v="218.11065263999998"/>
        <n v="404.13797136"/>
        <n v="147.6334528"/>
        <n v="123.24065936000001"/>
        <n v="541.8358928"/>
        <n v="134.85265936000002"/>
        <n v="137.9804528"/>
        <n v="117.72332632"/>
        <n v="127.37632632"/>
        <n v="162.62965936"/>
        <n v="204.51765264"/>
        <n v="112.78865936"/>
        <n v="227.3793196"/>
        <n v="331.58265264"/>
        <n v="388.51565264"/>
        <n v="2181.1284464"/>
        <n v="794.53265264"/>
        <n v="750.01065264"/>
        <n v="2459.46232632"/>
        <n v="208.65465264"/>
        <n v="618.80865264"/>
        <n v="220.36032632"/>
        <n v="277.88432632"/>
        <n v="111.42432632"/>
        <n v="179.38432632"/>
        <n v="112.12032632"/>
        <n v="242.14465264"/>
        <n v="1678.27465264"/>
        <n v="1365.43865264"/>
        <n v="151.21332632"/>
        <n v="1327.6973263200002"/>
        <n v="222.24765264"/>
        <n v="99.01232632"/>
        <n v="98.78032632"/>
        <n v="211.21565264"/>
        <n v="206.37665264"/>
        <n v="104.91832631999999"/>
        <n v="215.15565264"/>
        <n v="191.4283196"/>
        <n v="127.76065936"/>
        <n v="127.56365936"/>
        <n v="155.14365936000002"/>
        <n v="229.53665264"/>
        <n v="234.65865263999999"/>
        <n v="276.9604464"/>
        <n v="47.519256000000006"/>
        <n v="526.5378928"/>
        <n v="164.60697136"/>
        <n v="1080.324644"/>
        <n v="361.92065264"/>
        <n v="250.81265264"/>
        <n v="267.36065264"/>
        <n v="206.09365264"/>
        <n v="200.38065264"/>
        <n v="201.75965263999998"/>
        <n v="60.74165263999999"/>
        <n v="198.01665264"/>
        <n v="147.07632632"/>
        <n v="245.35265264"/>
        <n v="242.25444639999998"/>
        <n v="219.68665264"/>
        <n v="880.7166105599999"/>
        <n v="145.10632632"/>
        <n v="246.94565936"/>
        <n v="147.65765936"/>
        <n v="318.72897896"/>
        <n v="443.53289279999996"/>
        <n v="279.32430464"/>
        <n v="284.6289056"/>
        <n v="343.33490559999996"/>
        <n v="371.5059056"/>
        <n v="471.70389279999995"/>
        <n v="31.272326319999998"/>
        <n v="33.47632632"/>
        <n v="33.36032632"/>
        <n v="33.59232632"/>
        <n v="33.70832632"/>
        <n v="33.82432632"/>
        <n v="31.04032632"/>
        <n v="31.156326319999998"/>
        <n v="30.92432632"/>
        <n v="114.16765936"/>
        <n v="138.39865936"/>
        <n v="116.13765936"/>
        <n v="275.3699056"/>
        <n v="360.50298480000004"/>
        <n v="122.24465936"/>
        <n v="277.5174464"/>
        <n v="464.47044639999996"/>
        <n v="143.91465936"/>
        <n v="1045.6399056"/>
        <n v="218.61444639999996"/>
        <n v="439.0574464"/>
        <n v="827.3214464"/>
        <n v="258.99944639999995"/>
        <n v="800.04865264"/>
        <n v="347.0584464"/>
        <n v="723.5254464"/>
        <n v="971.5484464"/>
        <n v="251.71044639999997"/>
        <n v="359.0754464"/>
        <n v="300.17244639999996"/>
        <n v="261.7574464"/>
        <n v="1666.9779056000002"/>
        <n v="211.32544639999998"/>
        <n v="258.0144464"/>
        <n v="262.93944639999995"/>
        <n v="259.39344639999996"/>
        <n v="703.4314463999999"/>
        <n v="274.1684464"/>
        <n v="924.2879056"/>
        <n v="469.7338927999999"/>
        <n v="476.62889279999996"/>
        <n v="435.84989279999996"/>
        <n v="285.0034464"/>
        <n v="277.9114464"/>
        <n v="300.0239848"/>
        <n v="311.4014464"/>
        <n v="486.1404464"/>
        <n v="217.43244639999998"/>
        <n v="263.72744639999996"/>
        <n v="253.4834464"/>
        <n v="282.0484464"/>
        <n v="250.52844639999998"/>
        <n v="425.21189279999993"/>
        <n v="667.57496376"/>
        <n v="341.5424464"/>
        <n v="489.23689279999996"/>
        <n v="1043.6189628799998"/>
        <n v="73.34965263999999"/>
        <n v="197.42565263999998"/>
        <n v="318.8874464"/>
        <n v="197.50832631999998"/>
        <n v="317.50844639999997"/>
        <n v="483.5206392"/>
        <n v="257.90465264"/>
        <n v="149.23365936"/>
        <n v="271.30065264"/>
        <n v="107.94432632"/>
        <n v="105.27632632"/>
        <n v="106.78432631999999"/>
        <n v="111.30832631999999"/>
        <n v="102.60832632"/>
        <n v="190.9343196"/>
        <n v="246.6853196"/>
        <n v="266.17865264"/>
        <n v="211.2253196"/>
        <n v="304.9973196"/>
        <n v="242.73565264"/>
        <n v="208.2703196"/>
        <n v="287.06065264"/>
        <n v="399.29730528"/>
        <n v="400.10930528"/>
        <n v="403.24130528"/>
        <n v="395.23730528"/>
        <n v="411.24530527999997"/>
        <n v="400.80530527999997"/>
        <n v="402.31330528"/>
        <n v="411.59330528"/>
        <n v="417.27730528"/>
        <n v="780.96261056"/>
        <n v="770.98661056"/>
        <n v="391.06130528"/>
        <n v="396.86130528"/>
        <n v="108.50865936000001"/>
        <n v="460.65489279999997"/>
        <n v="550.83262896"/>
        <n v="1177.4099409599999"/>
        <n v="232.28498567999998"/>
        <n v="491.71465176"/>
        <n v="334.70565175999997"/>
        <n v="201.74998567999998"/>
        <n v="287.9779056"/>
        <n v="342.485474"/>
        <n v="456.68997135999996"/>
        <n v="1249.775256"/>
        <n v="1515.531256"/>
        <n v="39.458159800000004"/>
        <n v="383.52493100000004"/>
        <n v="220.94165936000002"/>
        <n v="287.14332632"/>
        <n v="213.5893196"/>
        <n v="64.72362799999999"/>
        <n v="303.109022"/>
        <n v="119.221862"/>
        <n v="1167.3646392"/>
        <n v="137.39265936"/>
        <n v="26.195628"/>
        <n v="51.035627999999996"/>
        <n v="24.339628"/>
        <n v="116.04865936"/>
        <n v="41.530492839999994"/>
        <n v="58.980659360000004"/>
        <n v="406.214512"/>
        <n v="290.95481244"/>
        <n v="40.50665936"/>
        <n v="33.34307654"/>
        <n v="29.880326319999998"/>
        <n v="66.93540286000001"/>
        <n v="52.909243059999994"/>
        <n v="20.560930999999997"/>
        <n v="21.140931"/>
        <n v="132.48865936"/>
        <n v="47.1494528"/>
        <n v="24.919628000000003"/>
        <n v="23.643628"/>
        <n v="39.863256"/>
        <n v="46.72321049999999"/>
        <n v="68.46065263999999"/>
        <n v="402.90148611999996"/>
        <n v="120.07765936000001"/>
        <n v="355.918312"/>
        <n v="75.91181"/>
        <n v="598.94595792"/>
        <n v="2475.6381598000003"/>
        <n v="82.86165936"/>
        <n v="239.38665264"/>
        <n v="233.2893196"/>
        <n v="271.01644639999995"/>
        <n v="217.62944639999998"/>
        <n v="239.7903196"/>
        <n v="172.7081598"/>
        <n v="2539.0721598"/>
        <n v="244.11465264"/>
        <n v="92.79125599999999"/>
        <n v="91.747256"/>
        <n v="15.5395825"/>
        <n v="453.36030528"/>
        <n v="26.337159800000002"/>
        <n v="193.0523196"/>
        <n v="488.6014464"/>
        <n v="534.54065264"/>
        <n v="219.29265264"/>
      </sharedItems>
    </cacheField>
    <cacheField name="VM Manager SKU">
      <sharedItems containsMixedTypes="1" containsNumber="1" containsInteger="1">
        <s v="VM Manager"/>
        <n v="0.0"/>
      </sharedItems>
    </cacheField>
    <cacheField name="VM Manager Monthly Pricing" numFmtId="165">
      <sharedItems containsSemiMixedTypes="0" containsString="0" containsNumber="1">
        <n v="0.81"/>
        <n v="2.19"/>
        <n v="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J1614" sheet="VMware Inventory"/>
  </cacheSource>
  <cacheFields>
    <cacheField name="VM Name" numFmtId="0">
      <sharedItems>
        <s v="VMPROJETUNI"/>
        <s v="vmShadoc_Mirialis"/>
        <s v="DYO-2K8R2-SCANB"/>
        <s v="AURA-BDG01"/>
        <s v="ORI-COMPTA01"/>
        <s v="ORI-SRV-INFEC"/>
        <s v="VMRDP"/>
        <s v="GLBM-QMATIC01"/>
        <s v="AURA-QMATIC"/>
        <s v="ORI-ALERE01"/>
        <s v="ORI-SRV-ALERE01"/>
        <s v="UNI-CASTEL01"/>
        <s v="UNL-MAESTRIA01"/>
        <s v="VMO-PCT-004-A"/>
        <s v="AURA-CFX-001"/>
        <s v="CST-CFX-001"/>
        <s v="UNI-DIFTV01"/>
        <s v="VMAQURE1"/>
        <s v="AURA-INCOMPLETS01"/>
        <s v="AURA-INCOMPLETS-TEST01"/>
        <s v="VMINFECTIOGLOBAL"/>
        <s v="VMKALISILFRONTDLS"/>
        <s v="VMNC1"/>
        <s v="VMNC2"/>
        <s v="VM1204"/>
        <s v="VMinfraMONdcn"/>
        <s v="VMOL5RLOG"/>
        <s v="VMVCS"/>
        <s v="VMADDOK205"/>
        <s v="VMSYSLOGS-BK"/>
        <s v="BSY-A-AMS-APP"/>
        <s v="BSY-A-AMS-BDD"/>
        <s v="BSY-A-IMS"/>
        <s v="BSY-ALINITYPRO"/>
        <s v="LCD-ALINITYPRO"/>
        <s v="SV-85-ANSIBLE"/>
        <s v="VMANSIBLE"/>
        <s v="con_biolittoral"/>
        <s v="OLD_dubertrand2_Concerto"/>
        <s v="2A2B-Concerto"/>
        <s v="SRV-ALYSE-BRUANT"/>
        <s v="SRV-CONCERTO-APP"/>
        <s v="SRV-ALYSE-BIOSANTE"/>
        <s v="DL_Odancio_App_212"/>
        <s v="DL_Odancio_Bdd_22"/>
        <s v="Odancio-Médilabest"/>
        <s v="SRV-MIDISYA"/>
        <s v="INFOCENTRE"/>
        <s v="ODANCIO_APP"/>
        <s v="ODANCIO_BDD"/>
        <s v="ODANCIO-STL"/>
        <s v="Alysé"/>
        <s v="NAS-Alysé"/>
        <s v="HEXALIS"/>
        <s v="HEXALIS-BDD"/>
        <s v="C0NAS1"/>
        <s v="LCD-Archives-Hlx"/>
        <s v="LCD-BIOMANEO"/>
        <s v="HLX-BIOSITES-DED2"/>
        <s v="ORA-BIOSITES-DED2"/>
        <s v="VMARMURE2"/>
        <s v="ASL-PC-HEXALIS"/>
        <s v="HDS-BGO-HISTONE-DOC"/>
        <s v="ARC-ALP-BIOMANAGER"/>
        <s v="ARC-ALP-ODANBDD"/>
        <s v="ARC-ALP-ODANINFO"/>
        <s v="ARC-ALP-SRVBYG"/>
        <s v="ARC-APP-ODANCIO"/>
        <s v="HDS-SAM-CONCERTO"/>
        <s v="ORI-HEXAAPPLI"/>
        <s v="ORI-HEXAORACLE"/>
        <s v="Clarilab_Mirialis"/>
        <s v="VMODANCIOINFO"/>
        <s v="BFC-CA01"/>
        <s v="BM-CA01"/>
        <s v="CAB-CA01"/>
        <s v="EST-CA01"/>
        <s v="LCD-CA01"/>
        <s v="SV-35-CA1"/>
        <s v="HDF-CA01"/>
        <s v="AURA-CA01"/>
        <s v="AURA-CA01-OLD"/>
        <s v="HDS-PACA-CA01"/>
        <s v="HDS-CA01"/>
        <s v="POC-CA01"/>
        <s v="ORI-CA01"/>
        <s v="A SUPPRIMER 20%2f12%2f25_SV-37-FS1"/>
        <s v="HDS-ORI-SCANBAC"/>
        <s v="bacexpressbbd-analiseo-prod-1"/>
        <s v="SRV-CLARISYS"/>
        <s v="CAB-SRV-BACKUP"/>
        <s v="ASL-MCA-prod-1"/>
        <s v="ASL-MCA-prod-2"/>
        <s v="SV-86-BACEXPRESS-BDD"/>
        <s v="SV-86-BACEXPRESS-PROD"/>
        <s v="PT-BACXPRESS-SRV"/>
        <s v="SRVMCA-APP"/>
        <s v="SRVMCA-BDD"/>
        <s v="2A2B-BacExpress-BDD"/>
        <s v="2A2B-BacExpress-Front"/>
        <s v="SV-37-CLARIMCA7"/>
        <s v="SV-37-BACEXPRESS-DB"/>
        <s v="SV-37-BACEXPRESS-PROD"/>
        <s v="BM-BACEXPRESSBDD"/>
        <s v="BM-BACEXPRESSFRONT"/>
        <s v="SV-72-MCA"/>
        <s v="SV-72-MCABDD"/>
        <s v="9MCA"/>
        <s v="9MCA-BDD"/>
        <s v="BPO-BACEXPRESS-FRONT"/>
        <s v="BPO-BACEXPRESS-BDD"/>
        <s v="HDS-ALP-bacexpress-bdd"/>
        <s v="HDS-ALP-bacexpress-front"/>
        <s v="HDS-ALP-bacexpress-test"/>
        <s v="VMSRVBACEXPRESS"/>
        <s v="HDS-SCM-BacExPressFront"/>
        <s v="Serv_Backup_automate"/>
        <s v="SRVKELIO-APP"/>
        <s v="SRVKELIO-BDD"/>
        <s v="SRV-BODET01"/>
        <s v="EST-BIOEGEXP-TEST"/>
        <s v="EST-EXPBIOG"/>
        <s v="HDS-BIT-BIOGEXP"/>
        <s v="HDS-BIOEXPDevLOG1"/>
        <s v="HDS-BIOEXPDevLOG2"/>
        <s v="HDS-BIOEXPDevLOG3"/>
        <s v="HDS-BIOEXPProdLOG1"/>
        <s v="HDS-BIOEXPProdLOG2"/>
        <s v="HDS-BIOEXPProdLOG3"/>
        <s v="HDS-BIOGEXP-PROD0"/>
        <s v="HDS-BIOGEXP-PROD1"/>
        <s v="HDS-BIOGEXPPrd-WRK1"/>
        <s v="HDS-BIOGEXPPrd-WRK10"/>
        <s v="HDS-BIOGEXPPrd-WRK2"/>
        <s v="HDS-BIOGEXPPrd-WRK3"/>
        <s v="HDS-BIOGEXPPrd-WRK4"/>
        <s v="HDS-BIOGEXPPrd-WRK5"/>
        <s v="HDS-BIOGEXPPrd-WRK6"/>
        <s v="HDS-BIOGEXPPrd-WRK7"/>
        <s v="HDS-BIOGEXPPrd-WRK8"/>
        <s v="HDS-BIOGEXPPrd-WRK9"/>
        <s v="HDS-BIT-BIOTRACKER-PREPROD"/>
        <s v="HDS-BIT-BIOTRACKERPROD"/>
        <s v="HDS-BIT-BIOTRACKERDEV"/>
        <s v="ORI-MYLA01"/>
        <s v="PT-MYLA-SRV"/>
        <s v="PV-MYLA-SRV"/>
        <s v="VMMYLADYOM"/>
        <s v="BM-MYLA01"/>
        <s v="Myla"/>
        <s v="VMSRVMYLAUNI"/>
        <s v="CENTREON-DCN"/>
        <s v="pt-cucmsub01-srv"/>
        <s v="pt-cucsub01-srv"/>
        <s v="EST-IMAGICLE FAX"/>
        <s v="pt-cucmpub01-srv"/>
        <s v="pt-cucpub01-srv_restored"/>
        <s v="pt-exwayc01"/>
        <s v="pt-exwayc02"/>
        <s v="pt-exwayc03"/>
        <s v="edge1"/>
        <s v="edge2"/>
        <s v="ASL-Clarilab"/>
        <s v="SRV-CLARILAB"/>
        <s v="SV-28-CLARILAB"/>
        <s v="SV-37-CLARILAB"/>
        <s v="BFC-CPPM01"/>
        <s v="BM-CPPM02"/>
        <s v="BM-CPPM01"/>
        <s v="CAB-CLEARPASS01"/>
        <s v="CAB-CLEARPASS02"/>
        <s v="PT-CLEARPASS-SRV"/>
        <s v="PT-CLEARPASS-SRV-BKP"/>
        <s v="BPO-CPPM01"/>
        <s v="BPO-CPPM02"/>
        <s v="AURA-CLEARPASS01"/>
        <s v="HDS-CPPM02"/>
        <s v="HDS-CPPM01"/>
        <s v="AURA-CLEARPASS02"/>
        <s v="CAB-COAG.ONE"/>
        <s v="EST-COAGONE"/>
        <s v="2A2B-COAGONE"/>
        <s v="BM-COAGONE01"/>
        <s v="LCD-COAGONE"/>
        <s v="VMWEBSYMFONY"/>
        <s v="HDS-PACA-COMPTA"/>
        <s v="HDS-CPT-BDD01"/>
        <s v="HDS-CPT-FS01"/>
        <s v="HDS-CPT-RDS01"/>
        <s v="HDS-CTPA-BRK01"/>
        <s v="ServCompta_replica"/>
        <s v="SERVCOMPTA1"/>
        <s v="ServComptaData"/>
        <s v="ServSage1000"/>
        <s v="CAB-SRV-CSVTOSIL"/>
        <s v="PT-CONNECT-SRV"/>
        <s v="PV-CONNECT-SRV"/>
        <s v="2A2B-GW-CYBERELEMENTS"/>
        <s v="COR-KIOSKFRS01"/>
        <s v="COR-KIOSKFRS02"/>
        <s v="COR-KIOSKFRS03"/>
        <s v="ASL-GW-CYBERELEMENTS"/>
        <s v="BCL-GW-CYBERELEMENTS"/>
        <s v="BFC-KIOSKFRS01"/>
        <s v="BFC-KIOSKFRS02"/>
        <s v="BFC-KIOSKFRS03"/>
        <s v="SV-86-GW-CYBERELEMENTS"/>
        <s v="SV-86-BastionGW"/>
        <s v="BM-GW-CYBERELEMENTS"/>
        <s v="BM-BastionGW"/>
        <s v="NST-KIOSKFRS01"/>
        <s v="NST-KIOSKFRS02"/>
        <s v="CAB-GW-CYBERELEMENTS"/>
        <s v="CAB-KIOSKFRS01"/>
        <s v="CAB-KIOSKFRS02"/>
        <s v="CBM-GW-CYBERELEMENTS"/>
        <s v="EST-GW-CYBERELEMENTS"/>
        <s v="SUD-KIOSKFRS01"/>
        <s v="SUD-KIOSKFRS02"/>
        <s v="SUD-KIOSKFRS03"/>
        <s v="IDF-GW-CYBERELEMENTS"/>
        <s v="BPO-KIOSKFRS01"/>
        <s v="BPO-KIOSKFRS02"/>
        <s v="BPO-KIOSKFRS03"/>
        <s v="BPO-KIOSKFRS04"/>
        <s v="SV-72-GW-CYBERELEMENTS"/>
        <s v="SV-72-BASTIONGW"/>
        <s v="SV-85-GWP"/>
        <s v="ArubaOS_VGW_10.7.1.1_92045"/>
        <s v="SV-85-GW-CYBERELEMENTS"/>
        <s v="SV-85-BastionGW"/>
        <s v="SV-35-GW-CYBERELEMENTS"/>
        <s v="SV-35-BastionGW"/>
        <s v="SV-37-GW-CYBERELEMENTS"/>
        <s v="SV-37-BASTIONGW"/>
        <s v="MAG-GW-CYBERELEMENTS"/>
        <s v="MAG-BastionGW"/>
        <s v="AURA-GW-CYBERELEMENTS"/>
        <s v="AURA-KIOSKFRS02"/>
        <s v="UNL-KIOSKFRS01"/>
        <s v="HDS-VGW-WIFIGUEST"/>
        <s v="HDS-GW-CYBERELEMENTS"/>
        <s v="HDS-SYSTANCIA-CF"/>
        <s v="HDS-KIOSKERP01"/>
        <s v="HDS-KIOSKFRS01"/>
        <s v="HDS-KIOSKFRS02"/>
        <s v="HDS-KIOSKFRS03"/>
        <s v="HDS-KIOSKFRS04"/>
        <s v="HDS-KIOSKFRS05"/>
        <s v="SV-87-GWP"/>
        <s v="VMUBUNTU18"/>
        <s v="VMUBUNTU18b"/>
        <s v="VMUBUNTU18c"/>
        <s v="VMUBUNTU18d"/>
        <s v="CAB-POT-DIAGAST-BDD"/>
        <s v="LCD-DMS-APP"/>
        <s v="LCD-DMS-BDD"/>
        <s v="LCD-DMS-DAS"/>
        <s v="LCD-DMS-ORC"/>
        <s v="PT-EASYCOVID"/>
        <s v="HDS-ENOVACOM-EDR-F"/>
        <s v="HDS-EDR"/>
        <s v="HDS-ESV2"/>
        <s v="HDS-DEVKALI"/>
        <s v="HDS-DEVEL01"/>
        <s v="HDS-DEVEL02"/>
        <s v="HDS-DEVEL21"/>
        <s v="HDS-DEVEL22"/>
        <s v="HDS-DEVEL23"/>
        <s v="HDS-DEVEL24"/>
        <s v="HDS-DEVEL25"/>
        <s v="HDS-DEVEL26"/>
        <s v="HDS-DEVEL27"/>
        <s v="HDS-DEVEL29"/>
        <s v="HDS-DEVEL30"/>
        <s v="HDS-DEVEL31"/>
        <s v="HDS-DEDALUS-RDS01"/>
        <s v="HDS-CLARISYS"/>
        <s v="HDS-PARAM-BRK01"/>
        <s v="HDS-PARAM-RDS01"/>
        <s v="HDS-PRM-BRK01"/>
        <s v="HDS-PRM-RDS01"/>
        <s v="HDS-PRM-RDS02"/>
        <s v="HDS-PRM-RDS03"/>
        <s v="PT-TENDANCE-SRV"/>
        <s v="HDS-QUA-BRK01"/>
        <s v="HDS-QUA-FS01"/>
        <s v="HDS-QUA-RDS01"/>
        <s v="HDS-QUA-RDS02"/>
        <s v="HDS-QUA-RDS03"/>
        <s v="HDS-TENDANCE"/>
        <s v="BPO-FortiAnalyzer-VM64"/>
        <s v="BPO-FortiManager-VM64"/>
        <s v="HDS-FortiAnalyzer"/>
        <s v="HDS-FortiAuthenticator"/>
        <s v="HDS-FortiIOC"/>
        <s v="HDS-FortiManager_Niou"/>
        <s v="HDS-FORTIMONITOR"/>
        <s v="HDS-IOC-BIOGROUP"/>
        <s v="HDS-ORI-GEMWEBPLUS"/>
        <s v="MIR-GEMWEB01"/>
        <s v="SRV-GEMWeb-Plus"/>
        <s v="SRV-TR-GEMWEB"/>
        <s v="PV-GEMWEBPLUS-SRV"/>
        <s v="SV-37-GEMWEBPLUS"/>
        <s v="GEMweb Plus"/>
        <s v="BPO-GEMWEB01"/>
        <s v="BSY-GEMWEB02"/>
        <s v="UNL-GEMSQL01"/>
        <s v="UNL-GEMWEB01"/>
        <s v="BFC-ASSETMGT01"/>
        <s v="BFC-ASSETMGT02"/>
        <s v="BFC-ASSETMGT03"/>
        <s v="BFC-ASSETMGT04"/>
        <s v="BGO-ASSETMGT02"/>
        <s v="SRV-GLPI"/>
        <s v="NST-ASSETMGT01"/>
        <s v="NST-ASSETMGT02"/>
        <s v="NST-ASSETMGT03"/>
        <s v="NST-ASSETMGT04"/>
        <s v="NST-ASSETMGT05"/>
        <s v="CAB-GLPI"/>
        <s v="CAB-ASSETMGT01"/>
        <s v="CAB-ASSETMGT02"/>
        <s v="CAB-ASSETMGT03"/>
        <s v="SRVGLPI"/>
        <s v="SUD-ASSETMGT01"/>
        <s v="SUD-ASSETMGT02"/>
        <s v="SUD-ASSETMGT03"/>
        <s v="SUD-ASSETMGT04"/>
        <s v="SUD-ASSETMGT05"/>
        <s v="IDF-Glpi"/>
        <s v="AURA-GLPI01"/>
        <s v="AURA-GLPI01-NEW"/>
        <s v="VMGLPI"/>
        <s v="CST-ASSETMGT01"/>
        <s v="CST-ASSETMGT02"/>
        <s v="CST-ASSETMGT03"/>
        <s v="HDS-GLPI"/>
        <s v="EST-SNMP-EXPORTER"/>
        <s v="SUD-SNMP-EXPORTER"/>
        <s v="FR-CST-VM-EXPORTER"/>
        <s v="HDS-ORI-HBDrive"/>
        <s v="VMHBDRIVEMIR"/>
        <s v="CABLE-HbDrive-V1"/>
        <s v="CABPOT-HbDrive-V1"/>
        <s v="ASL-HbDrive"/>
        <s v="SRV-TOSOH-hbdrive-dijon2"/>
        <s v="HDS-BFC-HBDrive"/>
        <s v="SV-86-HBDRIVE-5590DCA8"/>
        <s v="SV-85-HBDRIVE"/>
        <s v="SERVEUR-HBDRIVE"/>
        <s v="PT-HBDRIVE-SRV"/>
        <s v="SV-37-HBDrive-E3A9646B"/>
        <s v="EIM-HBDRIVE"/>
        <s v="SRV-hbdrive-95250ad2"/>
        <s v="SV-72-HBDRIVE-2269C5B4"/>
        <s v="hbdrive-d2338fba"/>
        <s v="LCD-HBDRIVE01"/>
        <s v="BPO-HBDRIVE01"/>
        <s v="BSY-HBDRIVE01"/>
        <s v="HDS-ALP-HBDrive-prod"/>
        <s v="UNL-HBDRIVE01"/>
        <s v="FOM_VSA"/>
        <s v="CAB-IPM"/>
        <s v="PCN-APC"/>
        <s v="EIMER-IPM"/>
        <s v="HDS-CCINTUNE"/>
        <s v="2A2B-DHCP01"/>
        <s v="ASL-DHCP01"/>
        <s v="BFC-DHCP01"/>
        <s v="SV-86-DHCP1"/>
        <s v="BM-DHCP"/>
        <s v="EST-DHCP"/>
        <s v="CAB-DHCP01"/>
        <s v="CBM-DHCP01"/>
        <s v="EIM-DHCP01"/>
        <s v="EST-DHCP01"/>
        <s v="EST-DHCP02"/>
        <s v="BPO-DHCP01"/>
        <s v="LCD-DHCP01"/>
        <s v="SV-72-DHCP1"/>
        <s v="SV-85-DHCP1"/>
        <s v="SV-35-DHCP1"/>
        <s v="SV-37-DHCP"/>
        <s v="MAG-DHCP01"/>
        <s v="AURA-DHCP01"/>
        <s v="AURA-DHCP02"/>
        <s v="HDS-BGO-DHCP01"/>
        <s v="HDS-BGO-DHCP02"/>
        <s v="HDS-ALP-DHCP01"/>
        <s v="HDS-IIS01"/>
        <s v="HDS-NST-ECS01"/>
        <s v="HDS-SUD-ECS01"/>
        <s v="HDS-CST-ECS01"/>
        <s v="HDS-ECS01"/>
        <s v="BPO-MDT01"/>
        <s v="BPO-PXE01"/>
        <s v="LCD-MDT01"/>
        <s v="AURA-MDT01"/>
        <s v="HDS-MDT01"/>
        <s v="HDS-NSX-VRealize"/>
        <s v="HDS-nsxt-manager-1"/>
        <s v="HDS-nsxt-manager-2"/>
        <s v="HDS-nsxt-manager-3"/>
        <s v="HDS - FW - OPNSENSE"/>
        <s v="LCD-STD-OPNSENSE"/>
        <s v="LCD-OPNSENSE"/>
        <s v="HDS-OPNSENSE-LYO"/>
        <s v="CST-PAW-T0"/>
        <s v="HDS-PAW-T0"/>
        <s v="HDS-PWS01"/>
        <s v="EST-NTK-MGMT"/>
        <s v="BFC-WSCONNECTOR"/>
        <s v="BM-WSCONNECTOR"/>
        <s v="ALP-TSE01"/>
        <s v="AURA-BRK01"/>
        <s v="AURA-TSE01"/>
        <s v="AURA-TSE02"/>
        <s v="AURA-TSE03"/>
        <s v="SV-35-VCENTER8"/>
        <s v="SV-85-VCENTER8"/>
        <s v="CBM-VCSA8"/>
        <s v="EIMER-VCSA8"/>
        <s v="PT-VCSA8-SRV"/>
        <s v="HDS-MAR-VCSA"/>
        <s v="VCSA8"/>
        <s v="LCD-VCENTER"/>
        <s v="MAG-vCENTER"/>
        <s v="ASL-VCENTER8"/>
        <s v="SV-37-VCENTER"/>
        <s v="UNL-VXRAIL-VCSA"/>
        <s v="SV-72-VCENTER8"/>
        <s v="BFC-VCENTER"/>
        <s v="EST-VEEAMBKP365"/>
        <s v="SRVVEEAMPRA"/>
        <s v="SV-35-VEEAM"/>
        <s v="BPO-PROXYVEEAM2"/>
        <s v="BPO-PROXYVEEAM4"/>
        <s v="SV-35-VPROXY1"/>
        <s v="SV-35-VPROXY2"/>
        <s v="SV-35-VPROXY3"/>
        <s v="BPO-PRXY1"/>
        <s v="BPO-PRXY3"/>
        <s v="BPO-PRXYW1"/>
        <s v="PROXY-EST-VXRAIL01-VEEAM"/>
        <s v="PROXY-EST-VXRAIL02-VEEAM"/>
        <s v="PROXY-EST-VXRAIL03-VEEAM"/>
        <s v="PROXY-EST-VXRAIL04-VEEAM"/>
        <s v="PROXY-EST-VXRAIL05-VEEAM"/>
        <s v="PROXY-EST-VXRAIL06-VEEAM"/>
        <s v="PROXY-EST-VXRAIL07-VEEAM"/>
        <s v="PROXY-EST-VXRAIL08-VEEAM"/>
        <s v="PT-VEEAM-SRV"/>
        <s v="HDS-VEEAMPXY-TEMP"/>
        <s v="PXYVeeam-HDSPRA-ESX01"/>
        <s v="PXYVeeam-HDSPRA-ESX02"/>
        <s v="PXYVeeam-HDSPRA-ESX03"/>
        <s v="HDS-MAR-VBX"/>
        <s v="HDS-MAR-VPX01"/>
        <s v="HDS-MAR-VPX02"/>
        <s v="HDS-MAR-VPX03"/>
        <s v="HDS-MAR-VPX04"/>
        <s v="HDS-MAR-VPX05"/>
        <s v="HDS-MAR-VPX06"/>
        <s v="HDS-MAR-VPX07"/>
        <s v="HDS-MAR-VPX08"/>
        <s v="HDS-MAR-VPX09"/>
        <s v="HDS-MAR-VPX10"/>
        <s v="HDS-MAR-VPX11"/>
        <s v="HDS-MAR-VPX12"/>
        <s v="BFC-VEEAM"/>
        <s v="BFC-VEEAM-PRX1"/>
        <s v="BFC-VEEAM-PRX2"/>
        <s v="BFC-VEEAM-PRX3"/>
        <s v="PV-VEEAM-SRV"/>
        <s v="2A2B-VPROXY-PRA"/>
        <s v="PV-VEEAMPROXY1"/>
        <s v="SRVVEEAM"/>
        <s v="VEEAMPROXY01"/>
        <s v="VEEAMPROXY02"/>
        <s v="VEEAMPROXY03"/>
        <s v="PROXYMUY-VEEAM"/>
        <s v="BSY-PRXY1"/>
        <s v="BSY-PRXY2"/>
        <s v="BSY-PRXY3"/>
        <s v="BSY-PRXYW1"/>
        <s v="MAG-VPX01"/>
        <s v="MAG-VPX02"/>
        <s v="MAG-VPX03"/>
        <s v="MAG-vPRX01"/>
        <s v="MAG-vPRX02"/>
        <s v="MAG-vPRX03"/>
        <s v="CAB-VEEAM-SRV"/>
        <s v="CAB-PROXY01"/>
        <s v="CAB-PROXY02"/>
        <s v="CAB-PROXY03"/>
        <s v="HDS-PRA-VEEAM"/>
        <s v="HDS-PRA-VPROXY01"/>
        <s v="HDS-PRA-VPROXY02"/>
        <s v="HDS-PRA-VPROXY03"/>
        <s v="EIMER-VEEAM-SRV"/>
        <s v="MAG-VEEAM"/>
        <s v="VMSAUVEGARDE2020"/>
        <s v="AURA-PROXY06"/>
        <s v="AURA-PROXY05"/>
        <s v="AURA-PROXY07"/>
        <s v="AURA-PROXY08"/>
        <s v="UNL-VEEAM02"/>
        <s v="AURA-PROXIES04"/>
        <s v="UNL-PROXY01"/>
        <s v="UNL-PROXY02"/>
        <s v="UNL-PROXY03"/>
        <s v="AURA-PROXY01"/>
        <s v="ASL-VEEAM"/>
        <s v="ASL-VPROXY1"/>
        <s v="ASL-VPROXY2"/>
        <s v="ASL-VPROXY3"/>
        <s v="BM-PROXY01"/>
        <s v="BM-PROXY02"/>
        <s v="BM-PROXY03"/>
        <s v="BM-VEEAM02"/>
        <s v="SV-85-VEEAM"/>
        <s v="SV-85-VPROXY1"/>
        <s v="SV-85-VPROXY2"/>
        <s v="SV-85-VPROXY3"/>
        <s v="SV-72-VEEAMPRA"/>
        <s v="LCD-VEEAM"/>
        <s v="LCD-PRXY1"/>
        <s v="LCD-PRXY2"/>
        <s v="LCD-PRXY3"/>
        <s v="LCD-PRXY4"/>
        <s v="HDS-VEEAM"/>
        <s v="PROXY-VXRAIL01-VEEAM"/>
        <s v="PROXY-VXRAIL02-VEEAM"/>
        <s v="PROXY-VXRAIL03-VEEAM"/>
        <s v="PXYVeeam-HDSLYO-VXRAIL01"/>
        <s v="PXYVeeam-HDSLYO-VXRAIL02"/>
        <s v="PXYVeeam-HDSLYO-VXRAIL03"/>
        <s v="PXYVeeam-HDSLYO-VXRAIL04"/>
        <s v="PXYVeeam-HDSLYO-VXRAIL05"/>
        <s v="PXYVeeam-HDSLYO-VXRAIL06"/>
        <s v="PXYVeeam-HDSMRS-VXRAIL04"/>
        <s v="PXYVeeam-HDSMRS-VXRAIL05"/>
        <s v="SV-86-VEEAM"/>
        <s v="SV-86-VP1"/>
        <s v="SV-86-VP2"/>
        <s v="SV-37-PROXY"/>
        <s v="SV-37-VEEAM"/>
        <s v="SV-37-VPROXY1"/>
        <s v="SV-37-VPROXY2"/>
        <s v="SV-37-VPROXY3"/>
        <s v="SV-37-REPLICA"/>
        <s v="SV-72-VEEAM"/>
        <s v="SV-72-VPROXY01"/>
        <s v="SV-72-VPROXY02"/>
        <s v="SV-72-VPROXY03"/>
        <s v="SV-44-RVEEAM"/>
        <s v="SV-85-RVEEAM"/>
        <s v="2A2B-ADMIN01"/>
        <s v="BCL-ADMIN01"/>
        <s v="BCL-ADMIN02"/>
        <s v="BCL-ADMIN03"/>
        <s v="BCL-ADMINL01"/>
        <s v="SV-86-ADMIN1"/>
        <s v="BM-ADMIN01"/>
        <s v="BM-ADMIN02"/>
        <s v="EST-ADMIN02"/>
        <s v="EST-ADMIN03"/>
        <s v="CAB-ADMIN01"/>
        <s v="CAB-ADMIN02"/>
        <s v="EST-ADMIN01"/>
        <s v="CBM-ADMIN01"/>
        <s v="EIM-ADMIN01"/>
        <s v="EST-ADMIN04"/>
        <s v="EST-ADMIN05"/>
        <s v="BPO-ADMIN01"/>
        <s v="BSY-ADMIN01"/>
        <s v="LCD-ADMIN01"/>
        <s v="SV-72-ADMIN1"/>
        <s v="SV-85-ADMIN1"/>
        <s v="SV-35-ADMIN1"/>
        <s v="SV-37-ADMIN1"/>
        <s v="MAG-ADMIN01"/>
        <s v="AURA-ADMIN01"/>
        <s v="AURA-ADMIN02"/>
        <s v="HDS-ADMINSYS01"/>
        <s v="HDS-ADMINSYS02"/>
        <s v="HDS-ADMINSYS03"/>
        <s v="HDS-ALP-ADMIN01"/>
        <s v="HDS-MGT-RSXADMIN01"/>
        <s v="HDS-Systancia-Admin"/>
        <s v="HDS-ADMIN03"/>
        <s v="HDS-ADMINFW01"/>
        <s v="HDS-ADMINRSO01"/>
        <s v="HDS-ADMIN01"/>
        <s v="HDS-ADMIN02"/>
        <s v="POC-ADMIN01"/>
        <s v="HDS-ADMINNTK01"/>
        <s v="AURA-ADMIN03"/>
        <s v="AURA-ADMIN01-NEW"/>
        <s v="EST-vSAN-Witness"/>
        <s v="EST-VXRAIL-WITNESS"/>
        <s v="HDS-MAR-OME"/>
        <s v="HDS-MAR-VSI"/>
        <s v="BFC-VxRail-Mgmt"/>
        <s v="BL-VXRAIL-MGMT"/>
        <s v="SV-85-VXRAIL-MGMT"/>
        <s v="MAG-VxRail-Mgmt"/>
        <s v="VxRail Manager"/>
        <s v="BS-VXRAIL-MGMT"/>
        <s v="VMware-VirtualSAN-Witness-BIOLAM"/>
        <s v="VMware-VirtualSAN-Witness-BPO"/>
        <s v="HDS-VXRAIL-MGMT"/>
        <s v="ASL-VXRAIL-MANAGER"/>
        <s v="SV-86-VXRAIL-MGMT"/>
        <s v="SV-35-VXRAIL-MGMT"/>
        <s v="SV-37-VXRAIL-MGMT"/>
        <s v="HDS-LYO-VXRAIL-MGMT"/>
        <s v="SV-72-VXRAIL-MGMT"/>
        <s v="BPO-VXRAIL-MGMT"/>
        <s v="AURA-WITNESS01"/>
        <s v="hds-lcd-ps-wit01"/>
        <s v="AURA-VXRM01"/>
        <s v="hds-mar-ps-wit01"/>
        <s v="2A2B-WSUS01"/>
        <s v="BFC-WSUS01"/>
        <s v="EST-WSUS01"/>
        <s v="BM-WSUS01"/>
        <s v="CAB-WSUS01"/>
        <s v="EIM-WSUS01"/>
        <s v="SUD-WSUS01"/>
        <s v="LCD-WSUS01"/>
        <s v="MAG-WSUS01"/>
        <s v="AURA-WSUS01"/>
        <s v="AURA-WSUS02"/>
        <s v="HDS-ALP-WSUS01"/>
        <s v="HDS-WSUS01"/>
        <s v="ORI-SRV-DC4"/>
        <s v="ASL-AD01"/>
        <s v="ASL-AD02"/>
        <s v="SV-86-AD1"/>
        <s v="SV-72-AD1"/>
        <s v="SV-85-AD1"/>
        <s v="SV-35-AD1"/>
        <s v="SV-37-AD1"/>
        <s v="HDS-BGO-DC01"/>
        <s v="BCL-AD01"/>
        <s v="BCL-AD02"/>
        <s v="AD01"/>
        <s v="CBM-AD01"/>
        <s v="CBM-AD02"/>
        <s v="AURA-AD03"/>
        <s v="UNL-AD01"/>
        <s v="HDS-CST-DC01"/>
        <s v="HDS-STL-AD01"/>
        <s v="AURA-AD02"/>
        <s v="AURA-AD04"/>
        <s v="HDS-AADC01"/>
        <s v="HDS-AD01"/>
        <s v="HDS-AD02"/>
        <s v="BPO-AD01"/>
        <s v="BPO-AD02"/>
        <s v="BSY-AD01"/>
        <s v="BSY-AD02"/>
        <s v="LCD-AD01"/>
        <s v="LCD-AD02"/>
        <s v="MAG-AD01"/>
        <s v="MAG-AD02"/>
        <s v="HDS-IDF-DC01"/>
        <s v="BM-AD01"/>
        <s v="BM-AD02"/>
        <s v="EST-AD01"/>
        <s v="CAB-AD01"/>
        <s v="EST-AD02"/>
        <s v="EIM-AD01"/>
        <s v="HDS-AD01-CAB"/>
        <s v="HDS-NST-DC01"/>
        <s v="POC-AD01"/>
        <s v="EST-AD03"/>
        <s v="2A2B-AD01"/>
        <s v="2A2B-AD02"/>
        <s v="SUD-AD04"/>
        <s v="HDS-SUD-DC01"/>
        <s v="HDS-ALP-AD01"/>
        <s v="HDS-PACA-AD02"/>
        <s v="CAB-INTRA"/>
        <s v="PT-INTRANETNEW-SRV"/>
        <s v="EST-INTRANET"/>
        <s v="2A2B-K8SBD-MASTER01"/>
        <s v="2A2B-K8SBD-MASTER02"/>
        <s v="2A2B-K8SBD-MASTER03"/>
        <s v="EST - K8S - MASTER01"/>
        <s v="EST - K8S - MASTER02"/>
        <s v="EST - K8S - MASTER03"/>
        <s v="BPO-K8SBD-MASTER01"/>
        <s v="BPO-K8SBD-MASTER02"/>
        <s v="BPO-K8SBD-MASTER03"/>
        <s v="BSY-K8SBD-MASTER01"/>
        <s v="BSY-K8SBD-MASTER02"/>
        <s v="BSY-K8SBD-MASTER03"/>
        <s v="LCD-K8SBD-MASTER01"/>
        <s v="LCD-K8SBD-MASTER02"/>
        <s v="LCD-K8SBD-MASTER03"/>
        <s v="MAG-K8SBD-MASTER01"/>
        <s v="MAG-K8SBD-MASTER02"/>
        <s v="MAG-K8SBD-MASTER03"/>
        <s v="HDS-BI-K8S-01"/>
        <s v="HDS-BI-K8S-02"/>
        <s v="HDS-BI-K8S-06"/>
        <s v="HDS-BI-K8S-MINIO"/>
        <s v="HDS-DATAPROD-CEPH-01"/>
        <s v="HDS-DATAPROD-CEPH-02"/>
        <s v="HDS-DATAPROD-CEPH-03"/>
        <s v="HDS-DATAPROD-CEPH-04"/>
        <s v="juju-2634db-0"/>
        <s v="juju-2634db-1"/>
        <s v="juju-2634db-2"/>
        <s v="juju-2634db-3"/>
        <s v="HDS-DATA-CEPH-01"/>
        <s v="HDS-DATA-CEPH-02"/>
        <s v="HDS-DATA-CEPH-03"/>
        <s v="HDS-DATA-CEPH-04"/>
        <s v="juju-25e413-1"/>
        <s v="juju-25e413-2"/>
        <s v="HDS - K8S - MASTER02"/>
        <s v="HDS - K8S - MASTER03"/>
        <s v="HDS - K8S - MASTER01"/>
        <s v="HDS-EXTERNAL-CEPH-01"/>
        <s v="HDS-EXTERNAL-CEPH-02"/>
        <s v="HDS-EXTERNAL-CEPH-03"/>
        <s v="HDS-EXTERNAL-CEPH-04"/>
        <s v="juju-22ce0e-0"/>
        <s v="juju-ff0112-0"/>
        <s v="juju-ff0112-1"/>
        <s v="juju-ff0112-2"/>
        <s v="juju-ff0112-3"/>
        <s v="HDS - MGMT - CEPH - 01"/>
        <s v="HDS - MGMT - CEPH - 02"/>
        <s v="HDS - MGMT - CEPH - 03"/>
        <s v="HDS - MGMT - CEPH - 04"/>
        <s v="juju-800685-0"/>
        <s v="juju-800685-1"/>
        <s v="juju-800685-2"/>
        <s v="juju-800685-3"/>
        <s v="juju-a313cb-0"/>
        <s v="juju-a313cb-1"/>
        <s v="juju-a313cb-2"/>
        <s v="juju-a313cb-6"/>
        <s v="HDS - Headscale Digital Prod"/>
        <s v="HDS - K8S - JUJU-K8S-OPERATOR"/>
        <s v="juju-a14076-0"/>
        <s v="juju-a48868-0"/>
        <s v="HDS - Reverse 02"/>
        <s v="HDS - Reverse"/>
        <s v="HDS - EXTERNAL - MAILU"/>
        <s v="HDS - K8S - HARBOR"/>
        <s v="HDS - INTERNAL - CEPH - 01"/>
        <s v="HDS - INTERNAL - CEPH - 02"/>
        <s v="HDS - INTERNAL - CEPH - 03"/>
        <s v="HDS - INTERNAL - CEPH - 04"/>
        <s v="HDS - INTERNAL - SekoiaRunner-01"/>
        <s v="HAPROXY-INTERNAL - juju-ce1387-0"/>
        <s v="K8S - INTERNAL - 01 - juju-ce1387-1"/>
        <s v="K8S - INTERNAL - 02 - juju-ce1387-2"/>
        <s v="K8S - INTERNAL - 03 - juju-ce1387-3"/>
        <s v="HDS - DGTL - TAILSCALE - PROD"/>
        <s v="HDS-DIGITAL-CEPH-01"/>
        <s v="HDS-DIGITAL-CEPH-02"/>
        <s v="HDS-DIGITAL-CEPH-03"/>
        <s v="HDS-DIGITAL-CEPH-04"/>
        <s v="juju-7dfaaa-0"/>
        <s v="juju-7dfaaa-1"/>
        <s v="juju-7dfaaa-2"/>
        <s v="juju-7dfaaa-3"/>
        <s v="juju-1d0588-0"/>
        <s v="juju-1d0588-1"/>
        <s v="juju-1d0588-2"/>
        <s v="juju-02c621-0"/>
        <s v="juju-02c621-1"/>
        <s v="juju-02c621-3"/>
        <s v="kalilab_local_synback"/>
        <s v="Kalilab"/>
        <s v="SV-35-KalilabOLD"/>
        <s v="SRVKALILAB"/>
        <s v="ORI-SRV-KALILAB"/>
        <s v="MIR-KALILAB01"/>
        <s v="kalisil_bioazur"/>
        <s v="kalisil_biolittoral"/>
        <s v="SV-RB-KALISIL"/>
        <s v="ASL-KALIBDD"/>
        <s v="ASL-KALIFRONT-PROD"/>
        <s v="ASL-KALISCAN"/>
        <s v="HDS-BGO-ATL-KALIBDD"/>
        <s v="HDS-BGO-ATL-KALIFRONT"/>
        <s v="HDS-BGO-ATL-KALIREPBDD"/>
        <s v="HDS-BGO-ATL-KALIREPFRONT"/>
        <s v="HDS-BGO-ATL-KALISCAN"/>
        <s v="SV-86-KALIBDD"/>
        <s v="SV-86-KALISCAN"/>
        <s v="SV-86-KALISIL"/>
        <s v="SV-86-KALIREP"/>
        <s v="SV-85-KALIBDD"/>
        <s v="SV-85-KALIFRONT"/>
        <s v="SV-85-KALISCAN"/>
        <s v="SV-85-KALIREP"/>
        <s v="SV-35-KALIBDD"/>
        <s v="SV-35-KALIFRONT"/>
        <s v="SV-35-KALISCAN"/>
        <s v="SV-37-KALIBDD"/>
        <s v="SV-37-KALIFRONT"/>
        <s v="SV-37-KALISCAN"/>
        <s v="SV-37-KALIREP"/>
        <s v="SV-72-KALIBDD"/>
        <s v="SV-72-KALIFRONT"/>
        <s v="SV-72-KALISCAN"/>
        <s v="SV-72-KALIREP"/>
        <s v="HDS-ORI-KALIBDD"/>
        <s v="HDS-ORI-KALIFRONT"/>
        <s v="HDS-ORI-KALISCAN"/>
        <s v="HDS-ORI-KALIREP"/>
        <s v="HDS-MIR-KALIBDD"/>
        <s v="HDS-MIR-KALIFRONT"/>
        <s v="HDS-MIR-KALISCAN"/>
        <s v="ANALYSEO-KALISIL"/>
        <s v="HDS-BCL-KALIBDD"/>
        <s v="HDS-BCL-KALIFRONT"/>
        <s v="HDS-BCL-KALISCAN"/>
        <s v="HDS-BFC-KALIBDD"/>
        <s v="HDS-BFC-KALIFRONT"/>
        <s v="HDS-BFC-KALISCAN"/>
        <s v="HDS-BFC-KALIREPBDD"/>
        <s v="HDS-BFC-KALIREPFRONT"/>
        <s v="HDS-LAR-KALIBDD"/>
        <s v="HDS-LAR-KALIFRONT"/>
        <s v="HDS-LAR-KALISCAN"/>
        <s v="HDS-LAR-KALIREPBDD"/>
        <s v="HDS-LAR-KALIREPFRONT"/>
        <s v="UNI-KALIBDD"/>
        <s v="UNI-KALIFRONT"/>
        <s v="UNI-KALISCAN"/>
        <s v="UNI-KALIREQ"/>
        <s v="UNI-KALIBDD-TEST"/>
        <s v="UNI-KALIFRONT-TEST"/>
        <s v="STL-KALIBDD"/>
        <s v="STL-KALIFRONT"/>
        <s v="STL-KALISCAN"/>
        <s v="STL-KALIREP"/>
        <s v="HDS-IDF-AIS-KALIREPBDD"/>
        <s v="HDS-IDF-AIS-KALIREPFRONT"/>
        <s v="HDS-IDF-AIS-KALIBDD"/>
        <s v="HDS-IDF-AIS-KALIFRONT"/>
        <s v="HDS-IDF-AIS-KALISCAN"/>
        <s v="MAG-KALIBDD"/>
        <s v="MAG-KALIFRONT"/>
        <s v="MAG-KALIREP"/>
        <s v="MAG-KALISCAN"/>
        <s v="HDS-MAG-KALIREPBDD"/>
        <s v="HDS-MAG-KALIREPFRONT"/>
        <s v="LCD-KALIBDD"/>
        <s v="LCD-KALISCAN"/>
        <s v="LCD-KALISIL"/>
        <s v="BPO-KALIBDD"/>
        <s v="BPO-KALIFRONT"/>
        <s v="BPO-KALISCAN"/>
        <s v="BSY-KALIBDD"/>
        <s v="BSY-KALIFRONT"/>
        <s v="BSY-KALISCAN"/>
        <s v="HDS-KALIMSFTP"/>
        <s v="HDS-SCM-KALIBDD"/>
        <s v="HDS-SCM-KALIFRONT"/>
        <s v="HDS-MYKALIMIDDLE"/>
        <s v="HDS-BIT-KALISIL"/>
        <s v="HDS-KALIMETA-SRV"/>
        <s v="HDS-MEB-KALIBDD"/>
        <s v="HDS-MEB-KALIFRONT"/>
        <s v="HDS-QUA-KALIBDD"/>
        <s v="HDS-QUA-KALIFRONT"/>
        <s v="HDS-QUA-KALIBDD-TEST"/>
        <s v="HDS-QUA-KALIFRONT-TEST"/>
        <s v="CAB-KALIBDD"/>
        <s v="CAB-KALIFRONT"/>
        <s v="CAB-KALIREP"/>
        <s v="CAB-KALISCAN"/>
        <s v="HDS-EIM-KALIBDD"/>
        <s v="HDS-EIM-KALIFRONT"/>
        <s v="HDS-EIM-KALISCAN"/>
        <s v="HDS-EIM-KALIREP"/>
        <s v="BM-KALIFRONT"/>
        <s v="BM-KALISCAN"/>
        <s v="BM-KALIBDD"/>
        <s v="HDS-DGV-KALIBDD"/>
        <s v="HDS-DGV-KALIFRONT"/>
        <s v="HDS-DGV-KALISCAN"/>
        <s v="HDS-DGV-KALIREPBDD"/>
        <s v="HDS-DGV-KALIREPFRONT"/>
        <s v="ARC-KALISILBIOSANTIS"/>
        <s v="EST-KALIREP-BDD"/>
        <s v="EST-KALIREP-FRONT"/>
        <s v="EST-KALIBDD"/>
        <s v="EST-KALIFRONT"/>
        <s v="EST-KALISCAN"/>
        <s v="EST-KALISCAN-SRV_OLD"/>
        <s v="EST-KALIBDD9-TEST"/>
        <s v="EST-KALIFRONT9-TEST"/>
        <s v="EST-KALITEST-SRV"/>
        <s v="2A2B-KALIBDD"/>
        <s v="2A2B-KALIFRONT"/>
        <s v="2A2B-KALISCAN"/>
        <s v="HDS-MAY-KALISIL"/>
        <s v="HDS-ALP-KALIBDD"/>
        <s v="HDS-ALP-KALIFRONT"/>
        <s v="HDS-ALP-KALISCAN"/>
        <s v="HDS-ALP-KALIREP"/>
        <s v="HDS-UK-KALISIL"/>
        <s v="HDS-VET-KALISIL-KALIPET"/>
        <s v="SRV-LDAP-POTERIES"/>
        <s v="SRV-LIMESURVEY"/>
        <s v="HDS-LIMESURVEY-PRIV"/>
        <s v="HDS-LIMESURVEY-PUB"/>
        <s v="CAB-MEDIFIRST"/>
        <s v="SERVEUR-MEDIFIRST"/>
        <s v="SV-72-MEDIFIRST"/>
        <s v="SV-72-ACM"/>
        <s v="HDF-MESH"/>
        <s v="AURA-MESH01"/>
        <s v="2A2B-MODULEDE"/>
        <s v="ASL-MPLCNX01-MPLHEMATO"/>
        <s v="ASL-MPLCNX02-MPLUCOBAS2"/>
        <s v="MPLEVO2-SRV"/>
        <s v="MPLEVO2-SRV-SOS"/>
        <s v="SV-87-MPL-CNX"/>
        <s v="ASL-MPL-CNX_COAG"/>
        <s v="PC-85-MPL1"/>
        <s v="PC-85-MPL2"/>
        <s v="PC-85-MPL3"/>
        <s v="PC-85-MPL4"/>
        <s v="SV-85-MPL"/>
        <s v="SV-85-MPLSOS"/>
        <s v="SV-37-MPLCNX01"/>
        <s v="SV-37-MPLPROD"/>
        <s v="SV-37-MPLSOS"/>
        <s v="ORI-MPL-PROD"/>
        <s v="ORI-MPL-SECOURS"/>
        <s v="ORI-SRV-MPL-DEEPSEE"/>
        <s v="VMPLRDPMIRIALIS"/>
        <s v="ALP-MPLCNX01"/>
        <s v="BFC-MPL01"/>
        <s v="BFC-MPL02"/>
        <s v="BFC-MPL03"/>
        <s v="HDS-BFC-MPLCNX01"/>
        <s v="HDS-BFC-MPLCNX02"/>
        <s v="HDS-BFC-MPLCNX03"/>
        <s v="HDS-BFC-MPLCNX04"/>
        <s v="HDS-BFC-MPLCNX05"/>
        <s v="HDS-BFC-MPLSRV"/>
        <s v="VMG-PCT-001"/>
        <s v="VMG-PCT-002"/>
        <s v="VMG-PCT-003"/>
        <s v="VMG-PCT-004"/>
        <s v="VMG-PCT-005"/>
        <s v="VMG-PCT-006"/>
        <s v="VMM-PCT-001-A"/>
        <s v="VMM-PCT-002-A"/>
        <s v="VMO-PCT-001-A"/>
        <s v="VMO-PCT-005-A"/>
        <s v="VMU-PCT-001-A"/>
        <s v="VMU-PCT-002-A"/>
        <s v="VMU-PCT-003-A"/>
        <s v="VMU-PCT-004-A"/>
        <s v="VMU-PCT-005-A"/>
        <s v="VMRDPMPLUNILIANS01"/>
        <s v="VMSRVMPLMIRIALIS"/>
        <s v="VMSRVMPLUNILIANS"/>
        <s v="HDS-IDF-AIS-MPLSRV"/>
        <s v="MPLEVO2-SRVPROD"/>
        <s v="MPLEVO2-SRVSOS"/>
        <s v="AD_MPL03"/>
        <s v="AD_MPL05"/>
        <s v="AD_MPL15"/>
        <s v="AD_MPL16"/>
        <s v="AD_MPL17"/>
        <s v="AD_MPL36"/>
        <s v="AD_MPL37"/>
        <s v="AD_MPL01"/>
        <s v="AD_MPL18"/>
        <s v="AD_MPL25"/>
        <s v="AD_MPL30"/>
        <s v="AD_MPL31"/>
        <s v="AD_MPL35"/>
        <s v="AD_MPL22"/>
        <s v="F_MPL02"/>
        <s v="F_MPL03"/>
        <s v="F_MPL05"/>
        <s v="LCD-SRVMPL-TSE01"/>
        <s v="LCD-SRVMPL01"/>
        <s v="LCD-SRVMPL02-SOS"/>
        <s v="AD_MPL32"/>
        <s v="AD_MPL26"/>
        <s v="AD_MPL27"/>
        <s v="AD_MPL28"/>
        <s v="AD_MPL29"/>
        <s v="AD_MPL33"/>
        <s v="AD_MPL02"/>
        <s v="AD_MPL04"/>
        <s v="AD_MPL14"/>
        <s v="AD_MPL34"/>
        <s v="AD_MPL38"/>
        <s v="AD_MPL39"/>
        <s v="BPO-SRVMPL01-TSE"/>
        <s v="CC_MPL01"/>
        <s v="AF_MPL09"/>
        <s v="AF_MPL10"/>
        <s v="AF_MPL12"/>
        <s v="AF_MPL13"/>
        <s v="AF_MPL14"/>
        <s v="AF_MPL01"/>
        <s v="AF_MPL06"/>
        <s v="BPO-SRVMPL01"/>
        <s v="BPO-SRVMPL02-SOS"/>
        <s v="AF_MPL17"/>
        <s v="AF_MPL02"/>
        <s v="AF_MPL05"/>
        <s v="BPO-SRVMPL01-TEST"/>
        <s v="AF_MPL03"/>
        <s v="AF_MPL04"/>
        <s v="AF_MPL15"/>
        <s v="AF_MPL16"/>
        <s v="AX_MPL02"/>
        <s v="AX_MPL03"/>
        <s v="BSY_MPL-TEST-POSTE01"/>
        <s v="BSY-MPLEVO"/>
        <s v="BSY-MPLTSE"/>
        <s v="BSY-SRVMPL01"/>
        <s v="BSY-SRVMPL02-SOS"/>
        <s v="XQ_MPL01"/>
        <s v="XQ_MPL02"/>
        <s v="YJ_MPL04"/>
        <s v="YJ_MPL05"/>
        <s v="YJ_MPL06"/>
        <s v="YJ_MPL07"/>
        <s v="ZI_MPL06"/>
        <s v="ZI_MPL07"/>
        <s v="ZI_MPL08"/>
        <s v="YJ_MPL08"/>
        <s v="YJ_MPL09"/>
        <s v="YJ_MPL01"/>
        <s v="YJ_MPL02"/>
        <s v="YJ_MPL03"/>
        <s v="CABPOT-MPL-HBDRIVE"/>
        <s v="CABPOT-MPL-P501"/>
        <s v="CABPOT-MPLC8000-2"/>
        <s v="CABPOTMPL-CCE"/>
        <s v="CABPOTMPL-HBDRIVE"/>
        <s v="CABPOTMPL-P612"/>
        <s v="NST-CAB-POTMPLP612"/>
        <s v="ServMPLEVO2-SRV"/>
        <s v="CABBWMPL2"/>
        <s v="CABBWMPL3"/>
        <s v="CABBWMPLCHIMIE"/>
        <s v="CABLEMPL11"/>
        <s v="CABLEMPLHEMATO"/>
        <s v="CABLEMPLHEMATO2"/>
        <s v="CABPOT-MPLEUROBLOT"/>
        <s v="CABPOTMPL-ARCHILIAISON"/>
        <s v="CABPOTMPL-VS"/>
        <s v="CABPOTMPL-XN9000"/>
        <s v="CABPOTMPLHEM3"/>
        <s v="CABTFMPL1"/>
        <s v="CABTFMPL2"/>
        <s v="NST-CAB-TFMPL3"/>
        <s v="CABAKMPL"/>
        <s v="CABLEMPL-C8-1"/>
        <s v="CABLEMPL-C8-2"/>
        <s v="CABLEMPL-P612"/>
        <s v="CABLEMPLCOAG"/>
        <s v="CABMPL-ARCHITECT1000"/>
        <s v="CABPOT-MPL-VIDAS"/>
        <s v="CAB-MPLSRV"/>
        <s v="EIMHREMPL4"/>
        <s v="EIMREDMPLCOBASL2"/>
        <s v="EIMREDMPLDM1200"/>
        <s v="EIMREDMPLIHCOAG"/>
        <s v="EIMREDMPLP612"/>
        <s v="MPL2VMSERV-HAG-SOS2016"/>
        <s v="MPLEVO2-HAG-SRV2016"/>
        <s v="EIMREDMPLHEMATO"/>
        <s v="BM-MPLCHM01"/>
        <s v="BM-MPLCHM02"/>
        <s v="BM-MPLCOAGONE"/>
        <s v="BM-MPLHAMSYSMEX"/>
        <s v="BM-MPLLSRALIFAX"/>
        <s v="BM-MPLLSRCOBAS"/>
        <s v="BM-MPLLSRP312"/>
        <s v="BM-MPLLSRQWALYS"/>
        <s v="BM-MPLLSRSTAGO"/>
        <s v="BM-MPLLSRSYSMEX"/>
        <s v="BM-MPLMVEALIFAX"/>
        <s v="BM-MPLMVEARCHI"/>
        <s v="BM-MPLMVECOBAS1"/>
        <s v="BM-MPLMVECOBAS2"/>
        <s v="BM-MPLMVECOBAS3"/>
        <s v="BM-MPLMVECOBAS4"/>
        <s v="BM-MPLMVEELEC"/>
        <s v="BM-MPLMVEG11"/>
        <s v="BM-MPLMVELXL"/>
        <s v="BM-MPLMVEP501"/>
        <s v="BM-MPLMVEP612C1"/>
        <s v="BM-MPLMVEP612C2"/>
        <s v="BM-MPLMVEP612HE"/>
        <s v="BM-MPLMVEQWALYS"/>
        <s v="BM-MPLMVESTAGO"/>
        <s v="BM-MPLMVESYSMEX"/>
        <s v="BM-MPLMVEURISYS-SMARTBOX"/>
        <s v="BM-MPLSTDCOBAS"/>
        <s v="BM-MPLSTDGENET"/>
        <s v="BM-MPLSTDSYSMEX"/>
        <s v="BM-MPLTVMCOBAS"/>
        <s v="BM-MPLTVMGEM5000"/>
        <s v="BM-MPLTVMHEM"/>
        <s v="BM-MPLTVMQWALYS"/>
        <s v="BM-MPLTVMSTAGO"/>
        <s v="BM-MPLVDRALIFAX"/>
        <s v="BM-MPLVDRCOBAS"/>
        <s v="BM-MPLVDRSTAGO"/>
        <s v="BM-MPLVDRSYSMEX"/>
        <s v="BM-MPL"/>
        <s v="BM-MPLSRV2019"/>
        <s v="SRV-MPLEVO2-SOS"/>
        <s v="SRV-MPLEVO2-SRV"/>
        <s v="BM-MPLHAMCOBAS"/>
        <s v="HDS-STL-MPLSRV"/>
        <s v="2A2B-MPL01"/>
        <s v="2A2B-MPL02"/>
        <s v="2A2B-MPL03"/>
        <s v="2A2B-MPL04"/>
        <s v="2A2B-MPL05"/>
        <s v="2A2B-MPLCNX06"/>
        <s v="2A2B-MPLSRV"/>
        <s v="2A2B-MPLSRV-SOS"/>
        <s v="POC-MPLCNX01"/>
        <s v="POC-MPLCNX02"/>
        <s v="POC-MPLCNX03"/>
        <s v="POC-MPLCNX04"/>
        <s v="POC-MPLCNX05"/>
        <s v="POC-MPLSRV-2019"/>
        <s v="POC-MPLXX"/>
        <s v="POC-DMS"/>
        <s v="POC-EIPU"/>
        <s v="HDS-PACA-MPLSRV"/>
        <s v="HDS-SAM-MPLSRV-2019"/>
        <s v="PACA-MPLCNX01"/>
        <s v="PACA-MPLCNX02"/>
        <s v="PACA-MPLCNX03"/>
        <s v="PACA-MPLCNX04"/>
        <s v="PACA-MPLCNX05"/>
        <s v="PACA-MPLCNX06"/>
        <s v="PACA-MPLCNX07"/>
        <s v="PACA-MPLCNX08"/>
        <s v="PACA-MPLCNX09"/>
        <s v="PACA-MPLCNX10"/>
        <s v="PACA-MPLCNX11"/>
        <s v="PACA-MPLCNX12"/>
        <s v="PACA-MPLCNX13"/>
        <s v="PACA-MPLCNX14"/>
        <s v="PACA-MPLCNX15"/>
        <s v="PACA-MPLCNX16"/>
        <s v="PACA-MPLCNX17"/>
        <s v="PACA-MPLCNX18"/>
        <s v="PACA-MPLCNX19"/>
        <s v="BM-APP"/>
        <s v="EST-MYKALI"/>
        <s v="VMMYKALI"/>
        <s v="PT-EST-ADSYNC-SRV"/>
        <s v="TEST_HDS-EIM-KALIBDD"/>
        <s v="TEST_HDS-EIM-KALIFRONT"/>
        <s v="ASL-AIRWAVE"/>
        <s v="BM-AIRWAVE01"/>
        <s v="PT-EST-AIRWAVE-SRV"/>
        <s v="IDF-AIRWAVE"/>
        <s v="SV-35-Airwave"/>
        <s v="SV-37-AIRWAVE"/>
        <s v="VMAIRWAVE"/>
        <s v="HDS-Airwave"/>
        <s v="2A2B-CBD"/>
        <s v="BFC-BCL-CBD"/>
        <s v="BM-CBD"/>
        <s v="CAB-CBD"/>
        <s v="EST-CBD"/>
        <s v="IDF-CBD"/>
        <s v="CISCO-WIRELESS-CONTROLLER"/>
        <s v="EST-SPARK"/>
        <s v="SUD-ORION01"/>
        <s v="BPO-ORION01"/>
        <s v="AURA-ORION01"/>
        <s v="ServPaie"/>
        <s v="ServPaie2"/>
        <s v="ServPaie3"/>
        <s v="ServPaieData"/>
        <s v="ServPaieData2"/>
        <s v="ServPaieData3"/>
        <s v="EST-VMTEST"/>
        <s v="VM-TESTWSCONNECTOR"/>
        <s v="POC-CLT01"/>
        <s v="HDS-QLIK-REBOND1"/>
        <s v="HDS-QLIKREP1"/>
        <s v="HDS-QLK-P-CEN01"/>
        <s v="HDS-QLK-P-ENG01"/>
        <s v="HDS-QLK-P-ENG02"/>
        <s v="HDS-QLK-P-ENG03"/>
        <s v="PT-QLIK1-SRV"/>
        <s v="PT-QLIK2-SRV"/>
        <s v="PT-QLIKDEV1-SRV"/>
        <s v="PT-QLIKDEV2-SRV-res"/>
        <s v="PT-QLIKNPRINT-SRV"/>
        <s v="VM-QLIK"/>
        <s v="AURA-QLIK02"/>
        <s v="BM-RADAR"/>
        <s v="CAB-SRV-RADAR"/>
        <s v="CBM-RADAR"/>
        <s v="PT-RADAR-SRV"/>
        <s v="BPO-RADAR01"/>
        <s v="BSY-RADAR01"/>
        <s v="LCD-RADAR01"/>
        <s v="MAG-RADAR"/>
        <s v="AURA-RADAR01"/>
        <s v="HDS-PRTG1"/>
        <s v="HDS-RADAR01"/>
        <s v="EST-TestKaliRebond"/>
        <s v="HDS-REDMINE"/>
        <s v="2A2B-SMTP01"/>
        <s v="ASL-SMTP"/>
        <s v="BCL-SMTP01"/>
        <s v="BM-SMTPRELAY"/>
        <s v="CAB-SMTP01"/>
        <s v="EST-SMTP01"/>
        <s v="BPO-SMTP01"/>
        <s v="BSY-SMTP01"/>
        <s v="LCD-SMTP001"/>
        <s v="LCD-SMTP01"/>
        <s v="MAG-SMTP01"/>
        <s v="HDS-PACA-SMTP01"/>
        <s v="HDS-SMTP01"/>
        <s v="CAB-RIWITNESS"/>
        <s v="HDS-ORI-RIELEMENTS"/>
        <s v="SV-85-RIWITNESS"/>
        <s v="SRV-TR-WITNESS"/>
        <s v="SV-37-RIWITNESS"/>
        <s v="SV-72-RIWITNESS"/>
        <s v="BSY-RIWITNESS"/>
        <s v="HDS-ALP-RIWITNESS"/>
        <s v="SRV-BD-FSE"/>
        <s v="SRV-BI-FSE"/>
        <s v="SRV-BO-FSE"/>
        <s v="SRV-BR-FSE"/>
        <s v="SRV-CA-FSE"/>
        <s v="SRV-CH-FSE"/>
        <s v="SRV-CL-FSE"/>
        <s v="SRV-CP-FSE"/>
        <s v="SRV-CS-FSE"/>
        <s v="SRV-DO-FSE"/>
        <s v="SRV-DP-FSE"/>
        <s v="SRV-EU-FSE"/>
        <s v="SRV-FL-FSE"/>
        <s v="SRV-FO-FSE"/>
        <s v="SRV-GB-FSE"/>
        <s v="SRV-GC-FSE"/>
        <s v="SRV-IF-FSE"/>
        <s v="SRV-JA-FSE"/>
        <s v="SRV-LL-FSE"/>
        <s v="SRV-LR-FSE"/>
        <s v="SRV-MA-FSE"/>
        <s v="SRV-MI-FSE"/>
        <s v="SRV-MO-FSE"/>
        <s v="SRV-MX-FSE"/>
        <s v="SRV-PC-FSE"/>
        <s v="SRV-PF-FSE"/>
        <s v="SRV-PL-FSE"/>
        <s v="SRV-PO-FSE"/>
        <s v="SRV-RE-FSE"/>
        <s v="SRV-SC-FSE"/>
        <s v="SRV-SL-FSE"/>
        <s v="SRV-SO-FSE"/>
        <s v="SRV-TL-FSE"/>
        <s v="SRV-TR-FSE"/>
        <s v="SRV-VL-FSE"/>
        <s v="SRV-ID-FSE"/>
        <s v="SRV-LV-FSE"/>
        <s v="SRV-MR-FSE"/>
        <s v="SRV-PR-FSE"/>
        <s v="SRV-VA-FSE"/>
        <s v="SV-85-SAGE"/>
        <s v="SV-35-SAGE"/>
        <s v="SV-37-SQLSAGE"/>
        <s v="VMSRVSAGE100"/>
        <s v="VMSRVSAGESQL"/>
        <s v="HDS-SANTO1003"/>
        <s v="HDS-SANTO1002"/>
        <s v="SRV-SANTOSHA"/>
        <s v="LCD-SANTOSHA01"/>
        <s v="SANTOSHA"/>
        <s v="BPO-SANTOSHA01"/>
        <s v="BSY-SANTOSHA01"/>
        <s v="HDS-SANTO13"/>
        <s v="PV-SCANBAC-SRV"/>
        <s v="BCL-SMG-MGMT"/>
        <s v="EST-IMP01"/>
        <s v="CAB-HPWEBJETADMIN"/>
        <s v="CAB-PAPERCUT"/>
        <s v="PT-CAPRINT-SRV"/>
        <s v="PT-NPRINT-SRV"/>
        <s v="EST-HPWJA"/>
        <s v="BPO-PAPERCUT"/>
        <s v="SV-35-IMP1"/>
        <s v="SV-37-IMP1"/>
        <s v="AURA-IMP01"/>
        <s v="CST-IMP01"/>
        <s v="HDS-PACA-HPWJA"/>
        <s v="HP-WJA"/>
        <s v="2A2B-FS01"/>
        <s v="BCL-FS01"/>
        <s v="EST-FS01"/>
        <s v="CAB-FS01"/>
        <s v="CBM-FS01"/>
        <s v="EIM-FS01"/>
        <s v="PT-FILE-SRV-FS0"/>
        <s v="SUD-FS01"/>
        <s v="BPO-FS01"/>
        <s v="BPO-SCM-FS01"/>
        <s v="BSY-FS01"/>
        <s v="BSY-FSPROXY-01"/>
        <s v="LCD-FS01"/>
        <s v="LCD-FSPROXY-01"/>
        <s v="MAG-FS01"/>
        <s v="AURA-FS01"/>
        <s v="AURA-FS01-OLD"/>
        <s v="HDS-PRM-FS01"/>
        <s v="HDS-BGO-FS01"/>
        <s v="HDS-PACA-FS01"/>
        <s v="POC-FS01"/>
        <s v="POC-FS02"/>
        <s v="SV-86-RDSLIC"/>
        <s v="LCD-RDLIC01"/>
        <s v="HDS-RDSLIC01"/>
        <s v="HDS-RDSLIC02"/>
        <s v="SV-37-RDSLIC"/>
        <s v="SV-86-ACM"/>
        <s v="SV-44-ACM"/>
        <s v="EST-AINAR01"/>
        <s v="EST-AINMG01"/>
        <s v="EST-AINMS01"/>
        <s v="EST-REBOND-SiemensTEMP"/>
        <s v="EST-SIEMENS-ATTELICA"/>
        <s v="SV-37-ACM"/>
        <s v="SERVEUR-ONELINK-PROD"/>
        <s v="EST-ONELINK-TEST"/>
        <s v="EST-ONELINKPRDBDD"/>
        <s v="EST-ONELINKPRDFRONT"/>
        <s v="PT-OLNEONEW-SRV"/>
        <s v="EST-SIRWEBR1"/>
        <s v="EST-SIRWEBRQ"/>
        <s v="SV-37-SIRWEB"/>
        <s v="EST-SIRXPERT"/>
        <s v="HDS-MAY-SIRIUS"/>
        <s v="LCD-SIREXPERT"/>
        <s v="BPO-SIREXPERT"/>
        <s v="HDS-ALP-SIRWEB"/>
        <s v="HDS-SIRH-MGT"/>
        <s v="SV-86-VIGISERV"/>
        <s v="SRV-THERMO"/>
        <s v="thermoclient"/>
        <s v="BPO-KPAX"/>
        <s v="LCD-KPAX"/>
        <s v="LCD-VIGITEMP01"/>
        <s v="VIGITEMP_W10"/>
        <s v="VMSRVVIGITEMPMIR"/>
        <s v="VMVIGITEMPBIOAURA"/>
        <s v="SRV-VIGITEMP-2020"/>
        <s v="SV-37-VIGISERV"/>
        <s v="ORI-SRV-VIGISURV"/>
        <s v="ORI-SRV-STAGO"/>
        <s v="ASL-STAGO"/>
        <s v="SV-86-STAGO"/>
        <s v="SV-85-STAGO"/>
        <s v="SV-35-STAGO1"/>
        <s v="SV-37-RDSSTAGO"/>
        <s v="SV-72-STAGO"/>
        <s v="2A2B-DEDALUS-NAVBOX"/>
        <s v="ASL-DEDALUS-NAVBOX"/>
        <s v="SV-86-DEDALUS-NAVBOX"/>
        <s v="BM-DEDALUS-NAVBOX"/>
        <s v="CAB-DEDALUS-NAVBOX"/>
        <s v="EST-DEDALUS-NAVBOX"/>
        <s v="BPO-DEDALUS-NAVBOX"/>
        <s v="BSY-DEDALUS-NAVBOX"/>
        <s v="SV-72-DEDALUS-NAVBOX"/>
        <s v="SV-85-DEDALUS-NAVBOX"/>
        <s v="SV-35-DEDALUS-NAVBOX"/>
        <s v="SV-37-DEDALUS-NAVBOX"/>
        <s v="MAG-DEDALUS-NAVBOX"/>
        <s v="UNI-DEDALUS-NAVBOX"/>
        <s v="LCD-DEDALUS-NAVBOX"/>
        <s v="HDS-MIR-DEDALUS-NAVBOX"/>
        <s v="HDS-ORI-DEDALUS-NAVBOX"/>
        <s v="HDS-ALP-DEDALUS-NAVBOX"/>
        <s v="HDS-MAY-DEDALUS-NAVBOX"/>
        <s v="HDS-VET-DEDALUS-NAVBOX"/>
        <s v="HDS-BIT-DEDALUS-NAVBOX"/>
        <s v="HDS-DEDALUS-NAVBOX"/>
        <s v="HDS-IDF-AIS-DEDALUS-NAVBOX"/>
        <s v="HDS-BGO-ATL-DEDALUS-NAVBOX"/>
        <s v="HDS-CST-LAR-DEDALUS-NAVBOX"/>
        <s v="HDS-STL-DEDALUS-NAVBOX"/>
        <s v="HDS-DGV-DEDALUS-NAVBOX"/>
        <s v="HDS-EIM-DEDALUS-NAVBOX"/>
        <s v="HDS-BCL-DEDALUS-NAVBOX"/>
        <s v="HDS-BFC-DEDALUS-NAVBOX"/>
        <s v="HDS-ORI-SYNAPSE"/>
        <s v="SRV-TR-SYNAPSE"/>
        <s v="2A2B-SYNAPSE"/>
        <s v="EST-SYNAPSYS"/>
        <s v="SV-37-SYNAPSYS"/>
        <s v="IDF-SYNAPSE"/>
        <s v="ORI-SYSMEX"/>
        <s v="SRV-Sysmex"/>
        <s v="SRV-SYSMEX-2019"/>
        <s v="ORI-CELLAVISION01"/>
        <s v="ALP-CELLAVISION01"/>
        <s v="HDS-BGO-ATL-CVISION"/>
        <s v="HDS-BFC-CVISION"/>
        <s v="SV-87-CELLAVISION"/>
        <s v="SV-35-CELVISION"/>
        <s v="PT-CVISION-SRV"/>
        <s v="SV-37-CELVISION"/>
        <s v="SV-72-CVISION"/>
        <s v="Cellavision_serv"/>
        <s v="LCD-CELLAVISION"/>
        <s v="CELLAVISION_RDP_VXRAIL01"/>
        <s v="BPO-CELLAVISION"/>
        <s v="BSY-CELLAVISION"/>
        <s v="HDS-ALP-CVISION"/>
        <s v="VMCELLAVISIONUNI"/>
        <s v="CAB-SYSMEX-EIPU"/>
        <s v="ASL-EXTENDIPU-SYSMEX"/>
        <s v="HDS-BGO-ATL-EIPU"/>
        <s v="BCL-SYSMEX-EIPU"/>
        <s v="HDS-BFC-EIPU"/>
        <s v="SV-86-EIPU"/>
        <s v="SV-85-EIPU"/>
        <s v="SV-35-EIPU"/>
        <s v="EST-EIPU06"/>
        <s v="EST-EIPU83"/>
        <s v="2A2B-EIPU"/>
        <s v="SV-37-EIPU"/>
        <s v="BM-EXIPULUN"/>
        <s v="BM-EXIPUMET"/>
        <s v="SV-72-EIPU"/>
        <s v="VMIPU"/>
        <s v="MAG-IPU-SRV"/>
        <s v="LCD-Sysmex-ExtendedIpu01"/>
        <s v="LCD-SYSMEXIPU01"/>
        <s v="sysmex_ipu"/>
        <s v="BPO-SYSMEXIPU01"/>
        <s v="BSY-SYSMEXIPU01"/>
        <s v="HDS-ALP-SYSMEXEIPU"/>
        <s v="UNL-EIPU01"/>
        <s v="VMIPUMIRIALIS"/>
        <s v="VMSRVIPUSAUVEGARDE"/>
        <s v="CAB-SRV-RDS"/>
        <s v="CAB-TRAVAUX"/>
        <s v="HDS-ALP-TUMOROTEK"/>
        <s v="SV-86-BIORAD"/>
        <s v="SV-85-URT"/>
        <s v="SERVEUR-URT2"/>
        <s v="PT-URT-SRV"/>
        <s v="SV-37-SQL01 (URT SQL)"/>
        <s v="SV-37-RDSURT"/>
        <s v="SV-72-URT"/>
        <s v="BFC-MFA01"/>
        <s v="EST-MFA01"/>
        <s v="BM-MFA01"/>
        <s v="CAB-MFA01"/>
        <s v="IDF-MFA01"/>
        <s v="MAG-MFA01"/>
        <s v="AURA-MFA01"/>
        <s v="HDS-PACA-MFA01"/>
        <s v="HDS-MFA01"/>
        <s v="HDS-VALAB1002"/>
        <s v="SV-85-VALAB"/>
        <s v="SV-35-VALAB"/>
        <s v="EST-VALAB"/>
        <s v="PT-VALAB-SRV"/>
        <s v="SV-72-VALAB"/>
        <s v="HDS-ALP-VALAB13"/>
        <s v="AURA-VALAB01"/>
        <s v="ASL-VAROSAAS"/>
        <s v="BFC-VAROSAAS"/>
        <s v="BM-VAROSAAS"/>
        <s v="NST-VAROSAAS"/>
        <s v="CAB-VAROSAAS"/>
        <s v="EST-VAROSAAS"/>
        <s v="IDF-VAROSAAS"/>
        <s v="HDF-VAROSAAS"/>
        <s v="AURA-VAROSAAS"/>
        <s v="HDS-VARONIS"/>
        <s v="HDS-VAROSAAS365"/>
        <s v="HDS-VAROSAASEDG"/>
        <s v="HDS-VAROSAAS"/>
        <s v="CST-VAROSAAS"/>
        <s v="HDS-VAROCLT01"/>
        <s v="HDS-VARODSPDLS"/>
        <s v="HDS-VAROSQLRZOO"/>
        <s v="HDS-VAROSQLSSRS"/>
        <s v="VITEKMSORIADE"/>
        <s v="2A2B-VITEKMS"/>
        <s v="BM-VITECKMS"/>
        <s v="HDS-ALP-VITEKMS"/>
        <s v="UNL-VITEKMS01"/>
        <s v="CAB-DEV"/>
        <s v="CAB-IT"/>
        <s v="VM-REBOND-MD"/>
        <s v="HDS-JEEBOP-SRV"/>
        <s v="ASL-DATA01"/>
        <s v="ASL-DATA02"/>
        <s v="SRV-LAMP01"/>
        <s v="SRV-SAMBA"/>
        <s v="SIR_clone"/>
        <s v="SV-86-BADGERH"/>
        <s v="APPLIS-03"/>
        <s v="APPLIS-04"/>
        <s v="BIO86DC"/>
        <s v="DL_INFOCENTRE"/>
        <s v="DL_SRV_BIOMANAGER_216"/>
        <s v="DL_SRVCONNEXION_224"/>
        <s v="SGBD"/>
        <s v="SRVDATA2"/>
        <s v="SRV2008"/>
        <s v="SRVCOMPTA"/>
        <s v="SRVLINUX1"/>
        <s v="SRVTEMP"/>
        <s v="Motioneyes"/>
        <s v="SRVP2S"/>
        <s v="SRVDEBIAN"/>
        <s v="EST-REVERSE"/>
        <s v="EST-VAULT"/>
        <s v="METROLOGIE-PC"/>
        <s v="PT-CEGID-SRV"/>
        <s v="PT-FTPS-SRV"/>
        <s v="PT-INTRANETMOODLE-SRV"/>
        <s v="CMC_Luci"/>
        <s v="Concentrateur Hprim BPO"/>
        <s v="dlx_bioepine"/>
        <s v="FOM"/>
        <s v="Moodle"/>
        <s v="vm_dev_web"/>
        <s v="BPO-Controle-Acces"/>
        <s v="IDF_Docker"/>
        <s v="IDF-ELK"/>
        <s v="IDF-Rebond_Linux"/>
        <s v="IDF-WSCONNECTOR01"/>
        <s v="Moodle_IDF"/>
        <s v="dlxex"/>
        <s v="9LONLV1_1"/>
        <s v="9LONLV1_DB"/>
        <s v="dlx"/>
        <s v="DNS"/>
        <s v="LCD-ACCESSCONTROL"/>
        <s v="LCD-Autoclic"/>
        <s v="LCD-CRET01"/>
        <s v="LCD-HEMOHUBSRV"/>
        <s v="LCD-RDSHD01"/>
        <s v="NOMADE_IT_2016"/>
        <s v="SRV-SHADOC"/>
        <s v="SRV-SUP-DEBIAN"/>
        <s v="SV-72-DNS"/>
        <s v="SV-85-ESTAT"/>
        <s v="SV-85-HOROQUARTZ"/>
        <s v="SV-85-TDO"/>
        <s v="SV-35-MEMNOS"/>
        <s v="SV-35-RDS"/>
        <s v="SV-35-RDS-TECHNIQUE"/>
        <s v="SERVEUR-SRS"/>
        <s v="SV-28-CLARISHADOC"/>
        <s v="SV-37-CLARISHADOC"/>
        <s v="SV-37-HOROQ"/>
        <s v="SV-37-SQLT21"/>
        <s v="MAG-CONNECTWS"/>
        <s v="MAG-DEV01"/>
        <s v="VMKAPAX_NEW_190821"/>
        <s v="VMTEMP"/>
        <s v="EST-OPENWRT"/>
        <s v="Serveur RDS (SRV-RDS)"/>
        <s v="SRV-MEMNOS"/>
        <s v="HDS-FTP1003"/>
        <s v="SV-37-CYTOSBII"/>
        <s v="SV-37-NEON"/>
        <s v="SV-37-SBII"/>
        <s v="SV-35-GTIE"/>
      </sharedItems>
    </cacheField>
    <cacheField name="OS Name" numFmtId="0">
      <sharedItems>
        <s v="Microsoft Windows Server 2012 (64-bit)"/>
        <s v="Debian GNU/Linux 9 (64-bit)"/>
        <s v="Microsoft Windows Server 2008 R2 (64-bit)"/>
        <s v="Microsoft Windows Server 2022 (64-bit)"/>
        <s v="Microsoft Windows Server 2019 (64-bit)"/>
        <s v="Microsoft Windows 10 (64-bit)"/>
        <s v="Rocky Linux (64-bit)"/>
        <s v="Microsoft Windows Server 2016 or later (64-bit)"/>
        <s v="CentOS 7 (64-bit)"/>
        <s v="Ubuntu Linux (64-bit)"/>
        <s v="Red Hat Enterprise Linux 5 (32-bit)"/>
        <s v="Unknown"/>
        <s v="Red Hat Enterprise Linux 5 (64-bit)"/>
        <s v="Red Hat Enterprise Linux 7 (64-bit)"/>
        <s v="CentOS 6 (64-bit)"/>
        <s v="Debian GNU/Linux 12 (64-bit)"/>
        <s v="Red Hat Enterprise Linux 6 (64-bit)"/>
        <s v="Microsoft Windows Server 2016 (64-bit)"/>
        <s v="Debian GNU/Linux 11 (64-bit)"/>
        <s v="Debian GNU/Linux 10 (64-bit)"/>
        <s v="AlmaLinux (64-bit)"/>
        <s v="Other (32-bit)"/>
        <s v="Other 4.x Linux (64-bit)"/>
        <s v="Other 4.x or later Linux (64-bit)"/>
        <s v="Other 5.x Linux (64-bit)"/>
        <s v="Red Hat Fedora (32-bit)"/>
        <s v="Red Hat Enterprise Linux 9 (64-bit)"/>
        <s v="Other 6.x or later Linux (64-bit)"/>
        <s v="FortiAnalyzer-VM64 v7.0.2-build0180 211019 (GA)"/>
        <s v="FortiManager-VM64 v7.0.2-build0180 211019 (GA)"/>
        <s v="FortiAnalyzer-VM64 v7.4.5-build2553 241016 (GA.M)"/>
        <s v="FortiManager-VM64 v7.4.7-build2685 250527 (GA.M)"/>
        <s v="Microsoft Windows Server 2025 (64-bit)"/>
        <s v="Other 3.x or later Linux (64-bit)"/>
        <s v="Debian GNU/Linux 8 (64-bit)"/>
        <s v="Other 3.x Linux (64-bit)"/>
        <s v="CentOS 4/5 (64-bit)"/>
        <s v="VMware Photon OS (64-bit)"/>
        <s v="FreeBSD 14 or later versions (64-bit)"/>
        <s v="Linux 6.12.48+deb13-amd64 Debian GNU/Linux 13 (trixie) Debian GNU/Linux 13 13 (trixie)"/>
        <s v="VMware ESXi 7.x"/>
        <s v="VMware ESXi 8.0 or later"/>
        <s v="SUSE Linux Enterprise 15 (64-bit)"/>
        <s v="Debian GNU/Linux 6 (64-bit)"/>
        <s v="Debian GNU/Linux 7 (64-bit)"/>
        <s v="Other Linux (64-bit)"/>
        <s v="Other 2.6.x Linux (64-bit)"/>
        <s v="Microsoft Windows 7 (32-bit)"/>
        <s v="Microsoft Windows 7 (64-bit)"/>
        <s v="Debian GNU/Linux 6 (32-bit)"/>
        <s v="CentOS 4/5/6 (32-bit)"/>
        <s v="Other 5.x or later Linux (64-bit)"/>
      </sharedItems>
    </cacheField>
    <cacheField name="32-bit" numFmtId="0">
      <sharedItems containsSemiMixedTypes="0" containsString="0" containsNumber="1" containsInteger="1">
        <n v="0.0"/>
        <n v="1.0"/>
      </sharedItems>
    </cacheField>
    <cacheField name="OS Type" numFmtId="0">
      <sharedItems>
        <s v="Windows"/>
        <s v="Linux"/>
        <s v="Unknown"/>
        <s v="Other"/>
        <s v="Appliance"/>
      </sharedItems>
    </cacheField>
    <cacheField name="OS" numFmtId="0">
      <sharedItems>
        <s v="Server"/>
        <s v="Debian"/>
        <s v="Workstation"/>
        <s v="Rocky"/>
        <s v="CentOS"/>
        <s v="Ubuntu"/>
        <s v="Red Hat"/>
        <s v="Unknown"/>
        <s v="AlmaLinux"/>
        <s v="Other"/>
        <s v="Appliance"/>
        <s v="VMWare"/>
        <s v="FreeBSD"/>
        <s v="SUSE"/>
      </sharedItems>
    </cacheField>
    <cacheField name="OS Version" numFmtId="49">
      <sharedItems containsBlank="1">
        <s v="2012"/>
        <s v="9"/>
        <s v="2008 R2"/>
        <s v="2022"/>
        <s v="2019"/>
        <s v="10"/>
        <m/>
        <s v="2016"/>
        <s v="4/5/6/7"/>
        <s v="5"/>
        <s v="7"/>
        <s v="4/5/6"/>
        <s v="12"/>
        <s v="6"/>
        <s v="11"/>
        <s v="2025"/>
        <s v="8"/>
        <s v="4/5"/>
        <s v="14"/>
        <s v="13"/>
        <s v="15"/>
      </sharedItems>
    </cacheField>
    <cacheField name="Prod Env." numFmtId="0">
      <sharedItems containsSemiMixedTypes="0" containsString="0" containsNumber="1" containsInteger="1">
        <n v="0.0"/>
        <n v="1.0"/>
      </sharedItems>
    </cacheField>
    <cacheField name="K8S Worker Node" numFmtId="0">
      <sharedItems containsSemiMixedTypes="0" containsString="0" containsNumber="1" containsInteger="1">
        <n v="0.0"/>
        <n v="1.0"/>
      </sharedItems>
    </cacheField>
    <cacheField name="K8S Master" numFmtId="0">
      <sharedItems containsSemiMixedTypes="0" containsString="0" containsNumber="1" containsInteger="1">
        <n v="0.0"/>
        <n v="1.0"/>
      </sharedItems>
    </cacheField>
    <cacheField name="VM Infra" numFmtId="0">
      <sharedItems containsSemiMixedTypes="0" containsString="0" containsNumber="1" containsInteger="1">
        <n v="0.0"/>
        <n v="1.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R1614" sheet="VMware Inventory"/>
  </cacheSource>
  <cacheFields>
    <cacheField name="VM Name" numFmtId="0">
      <sharedItems>
        <s v="VMPROJETUNI"/>
        <s v="vmShadoc_Mirialis"/>
        <s v="DYO-2K8R2-SCANB"/>
        <s v="AURA-BDG01"/>
        <s v="ORI-COMPTA01"/>
        <s v="ORI-SRV-INFEC"/>
        <s v="VMRDP"/>
        <s v="GLBM-QMATIC01"/>
        <s v="AURA-QMATIC"/>
        <s v="ORI-ALERE01"/>
        <s v="ORI-SRV-ALERE01"/>
        <s v="UNI-CASTEL01"/>
        <s v="UNL-MAESTRIA01"/>
        <s v="VMO-PCT-004-A"/>
        <s v="AURA-CFX-001"/>
        <s v="CST-CFX-001"/>
        <s v="UNI-DIFTV01"/>
        <s v="VMAQURE1"/>
        <s v="AURA-INCOMPLETS01"/>
        <s v="AURA-INCOMPLETS-TEST01"/>
        <s v="VMINFECTIOGLOBAL"/>
        <s v="VMKALISILFRONTDLS"/>
        <s v="VMNC1"/>
        <s v="VMNC2"/>
        <s v="VM1204"/>
        <s v="VMinfraMONdcn"/>
        <s v="VMOL5RLOG"/>
        <s v="VMVCS"/>
        <s v="VMADDOK205"/>
        <s v="VMSYSLOGS-BK"/>
        <s v="BSY-A-AMS-APP"/>
        <s v="BSY-A-AMS-BDD"/>
        <s v="BSY-A-IMS"/>
        <s v="BSY-ALINITYPRO"/>
        <s v="LCD-ALINITYPRO"/>
        <s v="SV-85-ANSIBLE"/>
        <s v="VMANSIBLE"/>
        <s v="con_biolittoral"/>
        <s v="OLD_dubertrand2_Concerto"/>
        <s v="2A2B-Concerto"/>
        <s v="SRV-ALYSE-BRUANT"/>
        <s v="SRV-CONCERTO-APP"/>
        <s v="SRV-ALYSE-BIOSANTE"/>
        <s v="DL_Odancio_App_212"/>
        <s v="DL_Odancio_Bdd_22"/>
        <s v="Odancio-Médilabest"/>
        <s v="SRV-MIDISYA"/>
        <s v="INFOCENTRE"/>
        <s v="ODANCIO_APP"/>
        <s v="ODANCIO_BDD"/>
        <s v="ODANCIO-STL"/>
        <s v="Alysé"/>
        <s v="NAS-Alysé"/>
        <s v="HEXALIS"/>
        <s v="HEXALIS-BDD"/>
        <s v="C0NAS1"/>
        <s v="LCD-Archives-Hlx"/>
        <s v="LCD-BIOMANEO"/>
        <s v="HLX-BIOSITES-DED2"/>
        <s v="ORA-BIOSITES-DED2"/>
        <s v="VMARMURE2"/>
        <s v="ASL-PC-HEXALIS"/>
        <s v="HDS-BGO-HISTONE-DOC"/>
        <s v="ARC-ALP-BIOMANAGER"/>
        <s v="ARC-ALP-ODANBDD"/>
        <s v="ARC-ALP-ODANINFO"/>
        <s v="ARC-ALP-SRVBYG"/>
        <s v="ARC-APP-ODANCIO"/>
        <s v="HDS-SAM-CONCERTO"/>
        <s v="ORI-HEXAAPPLI"/>
        <s v="ORI-HEXAORACLE"/>
        <s v="Clarilab_Mirialis"/>
        <s v="VMODANCIOINFO"/>
        <s v="BFC-CA01"/>
        <s v="BM-CA01"/>
        <s v="CAB-CA01"/>
        <s v="EST-CA01"/>
        <s v="LCD-CA01"/>
        <s v="SV-35-CA1"/>
        <s v="HDF-CA01"/>
        <s v="AURA-CA01"/>
        <s v="AURA-CA01-OLD"/>
        <s v="HDS-PACA-CA01"/>
        <s v="HDS-CA01"/>
        <s v="POC-CA01"/>
        <s v="ORI-CA01"/>
        <s v="A SUPPRIMER 20%2f12%2f25_SV-37-FS1"/>
        <s v="HDS-ORI-SCANBAC"/>
        <s v="bacexpressbbd-analiseo-prod-1"/>
        <s v="SRV-CLARISYS"/>
        <s v="CAB-SRV-BACKUP"/>
        <s v="ASL-MCA-prod-1"/>
        <s v="ASL-MCA-prod-2"/>
        <s v="SV-86-BACEXPRESS-BDD"/>
        <s v="SV-86-BACEXPRESS-PROD"/>
        <s v="PT-BACXPRESS-SRV"/>
        <s v="SRVMCA-APP"/>
        <s v="SRVMCA-BDD"/>
        <s v="2A2B-BacExpress-BDD"/>
        <s v="2A2B-BacExpress-Front"/>
        <s v="SV-37-CLARIMCA7"/>
        <s v="SV-37-BACEXPRESS-DB"/>
        <s v="SV-37-BACEXPRESS-PROD"/>
        <s v="BM-BACEXPRESSBDD"/>
        <s v="BM-BACEXPRESSFRONT"/>
        <s v="SV-72-MCA"/>
        <s v="SV-72-MCABDD"/>
        <s v="9MCA"/>
        <s v="9MCA-BDD"/>
        <s v="BPO-BACEXPRESS-FRONT"/>
        <s v="BPO-BACEXPRESS-BDD"/>
        <s v="HDS-ALP-bacexpress-bdd"/>
        <s v="HDS-ALP-bacexpress-front"/>
        <s v="HDS-ALP-bacexpress-test"/>
        <s v="VMSRVBACEXPRESS"/>
        <s v="HDS-SCM-BacExPressFront"/>
        <s v="Serv_Backup_automate"/>
        <s v="SRVKELIO-APP"/>
        <s v="SRVKELIO-BDD"/>
        <s v="SRV-BODET01"/>
        <s v="EST-BIOEGEXP-TEST"/>
        <s v="EST-EXPBIOG"/>
        <s v="HDS-BIT-BIOGEXP"/>
        <s v="HDS-BIOEXPDevLOG1"/>
        <s v="HDS-BIOEXPDevLOG2"/>
        <s v="HDS-BIOEXPDevLOG3"/>
        <s v="HDS-BIOEXPProdLOG1"/>
        <s v="HDS-BIOEXPProdLOG2"/>
        <s v="HDS-BIOEXPProdLOG3"/>
        <s v="HDS-BIOGEXP-PROD0"/>
        <s v="HDS-BIOGEXP-PROD1"/>
        <s v="HDS-BIOGEXPPrd-WRK1"/>
        <s v="HDS-BIOGEXPPrd-WRK10"/>
        <s v="HDS-BIOGEXPPrd-WRK2"/>
        <s v="HDS-BIOGEXPPrd-WRK3"/>
        <s v="HDS-BIOGEXPPrd-WRK4"/>
        <s v="HDS-BIOGEXPPrd-WRK5"/>
        <s v="HDS-BIOGEXPPrd-WRK6"/>
        <s v="HDS-BIOGEXPPrd-WRK7"/>
        <s v="HDS-BIOGEXPPrd-WRK8"/>
        <s v="HDS-BIOGEXPPrd-WRK9"/>
        <s v="HDS-BIT-BIOTRACKER-PREPROD"/>
        <s v="HDS-BIT-BIOTRACKERPROD"/>
        <s v="HDS-BIT-BIOTRACKERDEV"/>
        <s v="ORI-MYLA01"/>
        <s v="PT-MYLA-SRV"/>
        <s v="PV-MYLA-SRV"/>
        <s v="VMMYLADYOM"/>
        <s v="BM-MYLA01"/>
        <s v="Myla"/>
        <s v="VMSRVMYLAUNI"/>
        <s v="CENTREON-DCN"/>
        <s v="pt-cucmsub01-srv"/>
        <s v="pt-cucsub01-srv"/>
        <s v="EST-IMAGICLE FAX"/>
        <s v="pt-cucmpub01-srv"/>
        <s v="pt-cucpub01-srv_restored"/>
        <s v="pt-exwayc01"/>
        <s v="pt-exwayc02"/>
        <s v="pt-exwayc03"/>
        <s v="edge1"/>
        <s v="edge2"/>
        <s v="ASL-Clarilab"/>
        <s v="SRV-CLARILAB"/>
        <s v="SV-28-CLARILAB"/>
        <s v="SV-37-CLARILAB"/>
        <s v="BFC-CPPM01"/>
        <s v="BM-CPPM02"/>
        <s v="BM-CPPM01"/>
        <s v="CAB-CLEARPASS01"/>
        <s v="CAB-CLEARPASS02"/>
        <s v="PT-CLEARPASS-SRV"/>
        <s v="PT-CLEARPASS-SRV-BKP"/>
        <s v="BPO-CPPM01"/>
        <s v="BPO-CPPM02"/>
        <s v="AURA-CLEARPASS01"/>
        <s v="HDS-CPPM02"/>
        <s v="HDS-CPPM01"/>
        <s v="AURA-CLEARPASS02"/>
        <s v="CAB-COAG.ONE"/>
        <s v="EST-COAGONE"/>
        <s v="2A2B-COAGONE"/>
        <s v="BM-COAGONE01"/>
        <s v="LCD-COAGONE"/>
        <s v="VMWEBSYMFONY"/>
        <s v="HDS-PACA-COMPTA"/>
        <s v="HDS-CPT-BDD01"/>
        <s v="HDS-CPT-FS01"/>
        <s v="HDS-CPT-RDS01"/>
        <s v="HDS-CTPA-BRK01"/>
        <s v="ServCompta_replica"/>
        <s v="SERVCOMPTA1"/>
        <s v="ServComptaData"/>
        <s v="ServSage1000"/>
        <s v="CAB-SRV-CSVTOSIL"/>
        <s v="PT-CONNECT-SRV"/>
        <s v="PV-CONNECT-SRV"/>
        <s v="2A2B-GW-CYBERELEMENTS"/>
        <s v="COR-KIOSKFRS01"/>
        <s v="COR-KIOSKFRS02"/>
        <s v="COR-KIOSKFRS03"/>
        <s v="ASL-GW-CYBERELEMENTS"/>
        <s v="BCL-GW-CYBERELEMENTS"/>
        <s v="BFC-KIOSKFRS01"/>
        <s v="BFC-KIOSKFRS02"/>
        <s v="BFC-KIOSKFRS03"/>
        <s v="SV-86-GW-CYBERELEMENTS"/>
        <s v="SV-86-BastionGW"/>
        <s v="BM-GW-CYBERELEMENTS"/>
        <s v="BM-BastionGW"/>
        <s v="NST-KIOSKFRS01"/>
        <s v="NST-KIOSKFRS02"/>
        <s v="CAB-GW-CYBERELEMENTS"/>
        <s v="CAB-KIOSKFRS01"/>
        <s v="CAB-KIOSKFRS02"/>
        <s v="CBM-GW-CYBERELEMENTS"/>
        <s v="EST-GW-CYBERELEMENTS"/>
        <s v="SUD-KIOSKFRS01"/>
        <s v="SUD-KIOSKFRS02"/>
        <s v="SUD-KIOSKFRS03"/>
        <s v="IDF-GW-CYBERELEMENTS"/>
        <s v="BPO-KIOSKFRS01"/>
        <s v="BPO-KIOSKFRS02"/>
        <s v="BPO-KIOSKFRS03"/>
        <s v="BPO-KIOSKFRS04"/>
        <s v="SV-72-GW-CYBERELEMENTS"/>
        <s v="SV-72-BASTIONGW"/>
        <s v="SV-85-GWP"/>
        <s v="ArubaOS_VGW_10.7.1.1_92045"/>
        <s v="SV-85-GW-CYBERELEMENTS"/>
        <s v="SV-85-BastionGW"/>
        <s v="SV-35-GW-CYBERELEMENTS"/>
        <s v="SV-35-BastionGW"/>
        <s v="SV-37-GW-CYBERELEMENTS"/>
        <s v="SV-37-BASTIONGW"/>
        <s v="MAG-GW-CYBERELEMENTS"/>
        <s v="MAG-BastionGW"/>
        <s v="AURA-GW-CYBERELEMENTS"/>
        <s v="AURA-KIOSKFRS02"/>
        <s v="UNL-KIOSKFRS01"/>
        <s v="HDS-VGW-WIFIGUEST"/>
        <s v="HDS-GW-CYBERELEMENTS"/>
        <s v="HDS-SYSTANCIA-CF"/>
        <s v="HDS-KIOSKERP01"/>
        <s v="HDS-KIOSKFRS01"/>
        <s v="HDS-KIOSKFRS02"/>
        <s v="HDS-KIOSKFRS03"/>
        <s v="HDS-KIOSKFRS04"/>
        <s v="HDS-KIOSKFRS05"/>
        <s v="SV-87-GWP"/>
        <s v="VMUBUNTU18"/>
        <s v="VMUBUNTU18b"/>
        <s v="VMUBUNTU18c"/>
        <s v="VMUBUNTU18d"/>
        <s v="CAB-POT-DIAGAST-BDD"/>
        <s v="LCD-DMS-APP"/>
        <s v="LCD-DMS-BDD"/>
        <s v="LCD-DMS-DAS"/>
        <s v="LCD-DMS-ORC"/>
        <s v="PT-EASYCOVID"/>
        <s v="HDS-ENOVACOM-EDR-F"/>
        <s v="HDS-EDR"/>
        <s v="HDS-ESV2"/>
        <s v="HDS-DEVKALI"/>
        <s v="HDS-DEVEL01"/>
        <s v="HDS-DEVEL02"/>
        <s v="HDS-DEVEL21"/>
        <s v="HDS-DEVEL22"/>
        <s v="HDS-DEVEL23"/>
        <s v="HDS-DEVEL24"/>
        <s v="HDS-DEVEL25"/>
        <s v="HDS-DEVEL26"/>
        <s v="HDS-DEVEL27"/>
        <s v="HDS-DEVEL29"/>
        <s v="HDS-DEVEL30"/>
        <s v="HDS-DEVEL31"/>
        <s v="HDS-DEDALUS-RDS01"/>
        <s v="HDS-CLARISYS"/>
        <s v="HDS-PARAM-BRK01"/>
        <s v="HDS-PARAM-RDS01"/>
        <s v="HDS-PRM-BRK01"/>
        <s v="HDS-PRM-RDS01"/>
        <s v="HDS-PRM-RDS02"/>
        <s v="HDS-PRM-RDS03"/>
        <s v="PT-TENDANCE-SRV"/>
        <s v="HDS-QUA-BRK01"/>
        <s v="HDS-QUA-FS01"/>
        <s v="HDS-QUA-RDS01"/>
        <s v="HDS-QUA-RDS02"/>
        <s v="HDS-QUA-RDS03"/>
        <s v="HDS-TENDANCE"/>
        <s v="BPO-FortiAnalyzer-VM64"/>
        <s v="BPO-FortiManager-VM64"/>
        <s v="HDS-FortiAnalyzer"/>
        <s v="HDS-FortiAuthenticator"/>
        <s v="HDS-FortiIOC"/>
        <s v="HDS-FortiManager_Niou"/>
        <s v="HDS-FORTIMONITOR"/>
        <s v="HDS-IOC-BIOGROUP"/>
        <s v="HDS-ORI-GEMWEBPLUS"/>
        <s v="MIR-GEMWEB01"/>
        <s v="SRV-GEMWeb-Plus"/>
        <s v="SRV-TR-GEMWEB"/>
        <s v="PV-GEMWEBPLUS-SRV"/>
        <s v="SV-37-GEMWEBPLUS"/>
        <s v="GEMweb Plus"/>
        <s v="BPO-GEMWEB01"/>
        <s v="BSY-GEMWEB02"/>
        <s v="UNL-GEMSQL01"/>
        <s v="UNL-GEMWEB01"/>
        <s v="BFC-ASSETMGT01"/>
        <s v="BFC-ASSETMGT02"/>
        <s v="BFC-ASSETMGT03"/>
        <s v="BFC-ASSETMGT04"/>
        <s v="BGO-ASSETMGT02"/>
        <s v="SRV-GLPI"/>
        <s v="NST-ASSETMGT01"/>
        <s v="NST-ASSETMGT02"/>
        <s v="NST-ASSETMGT03"/>
        <s v="NST-ASSETMGT04"/>
        <s v="NST-ASSETMGT05"/>
        <s v="CAB-GLPI"/>
        <s v="CAB-ASSETMGT01"/>
        <s v="CAB-ASSETMGT02"/>
        <s v="CAB-ASSETMGT03"/>
        <s v="SRVGLPI"/>
        <s v="SUD-ASSETMGT01"/>
        <s v="SUD-ASSETMGT02"/>
        <s v="SUD-ASSETMGT03"/>
        <s v="SUD-ASSETMGT04"/>
        <s v="SUD-ASSETMGT05"/>
        <s v="IDF-Glpi"/>
        <s v="AURA-GLPI01"/>
        <s v="AURA-GLPI01-NEW"/>
        <s v="VMGLPI"/>
        <s v="CST-ASSETMGT01"/>
        <s v="CST-ASSETMGT02"/>
        <s v="CST-ASSETMGT03"/>
        <s v="HDS-GLPI"/>
        <s v="EST-SNMP-EXPORTER"/>
        <s v="SUD-SNMP-EXPORTER"/>
        <s v="FR-CST-VM-EXPORTER"/>
        <s v="HDS-ORI-HBDrive"/>
        <s v="VMHBDRIVEMIR"/>
        <s v="CABLE-HbDrive-V1"/>
        <s v="CABPOT-HbDrive-V1"/>
        <s v="ASL-HbDrive"/>
        <s v="SRV-TOSOH-hbdrive-dijon2"/>
        <s v="HDS-BFC-HBDrive"/>
        <s v="SV-86-HBDRIVE-5590DCA8"/>
        <s v="SV-85-HBDRIVE"/>
        <s v="SERVEUR-HBDRIVE"/>
        <s v="PT-HBDRIVE-SRV"/>
        <s v="SV-37-HBDrive-E3A9646B"/>
        <s v="EIM-HBDRIVE"/>
        <s v="SRV-hbdrive-95250ad2"/>
        <s v="SV-72-HBDRIVE-2269C5B4"/>
        <s v="hbdrive-d2338fba"/>
        <s v="LCD-HBDRIVE01"/>
        <s v="BPO-HBDRIVE01"/>
        <s v="BSY-HBDRIVE01"/>
        <s v="HDS-ALP-HBDrive-prod"/>
        <s v="UNL-HBDRIVE01"/>
        <s v="FOM_VSA"/>
        <s v="CAB-IPM"/>
        <s v="PCN-APC"/>
        <s v="EIMER-IPM"/>
        <s v="HDS-CCINTUNE"/>
        <s v="2A2B-DHCP01"/>
        <s v="ASL-DHCP01"/>
        <s v="BFC-DHCP01"/>
        <s v="SV-86-DHCP1"/>
        <s v="BM-DHCP"/>
        <s v="EST-DHCP"/>
        <s v="CAB-DHCP01"/>
        <s v="CBM-DHCP01"/>
        <s v="EIM-DHCP01"/>
        <s v="EST-DHCP01"/>
        <s v="EST-DHCP02"/>
        <s v="BPO-DHCP01"/>
        <s v="LCD-DHCP01"/>
        <s v="SV-72-DHCP1"/>
        <s v="SV-85-DHCP1"/>
        <s v="SV-35-DHCP1"/>
        <s v="SV-37-DHCP"/>
        <s v="MAG-DHCP01"/>
        <s v="AURA-DHCP01"/>
        <s v="AURA-DHCP02"/>
        <s v="HDS-BGO-DHCP01"/>
        <s v="HDS-BGO-DHCP02"/>
        <s v="HDS-ALP-DHCP01"/>
        <s v="HDS-IIS01"/>
        <s v="HDS-NST-ECS01"/>
        <s v="HDS-SUD-ECS01"/>
        <s v="HDS-CST-ECS01"/>
        <s v="HDS-ECS01"/>
        <s v="BPO-MDT01"/>
        <s v="BPO-PXE01"/>
        <s v="LCD-MDT01"/>
        <s v="AURA-MDT01"/>
        <s v="HDS-MDT01"/>
        <s v="HDS-NSX-VRealize"/>
        <s v="HDS-nsxt-manager-1"/>
        <s v="HDS-nsxt-manager-2"/>
        <s v="HDS-nsxt-manager-3"/>
        <s v="HDS - FW - OPNSENSE"/>
        <s v="LCD-STD-OPNSENSE"/>
        <s v="LCD-OPNSENSE"/>
        <s v="HDS-OPNSENSE-LYO"/>
        <s v="CST-PAW-T0"/>
        <s v="HDS-PAW-T0"/>
        <s v="HDS-PWS01"/>
        <s v="EST-NTK-MGMT"/>
        <s v="BFC-WSCONNECTOR"/>
        <s v="BM-WSCONNECTOR"/>
        <s v="ALP-TSE01"/>
        <s v="AURA-BRK01"/>
        <s v="AURA-TSE01"/>
        <s v="AURA-TSE02"/>
        <s v="AURA-TSE03"/>
        <s v="SV-35-VCENTER8"/>
        <s v="SV-85-VCENTER8"/>
        <s v="CBM-VCSA8"/>
        <s v="EIMER-VCSA8"/>
        <s v="PT-VCSA8-SRV"/>
        <s v="HDS-MAR-VCSA"/>
        <s v="VCSA8"/>
        <s v="LCD-VCENTER"/>
        <s v="MAG-vCENTER"/>
        <s v="ASL-VCENTER8"/>
        <s v="SV-37-VCENTER"/>
        <s v="UNL-VXRAIL-VCSA"/>
        <s v="SV-72-VCENTER8"/>
        <s v="BFC-VCENTER"/>
        <s v="EST-VEEAMBKP365"/>
        <s v="SRVVEEAMPRA"/>
        <s v="SV-35-VEEAM"/>
        <s v="BPO-PROXYVEEAM2"/>
        <s v="BPO-PROXYVEEAM4"/>
        <s v="SV-35-VPROXY1"/>
        <s v="SV-35-VPROXY2"/>
        <s v="SV-35-VPROXY3"/>
        <s v="BPO-PRXY1"/>
        <s v="BPO-PRXY3"/>
        <s v="BPO-PRXYW1"/>
        <s v="PROXY-EST-VXRAIL01-VEEAM"/>
        <s v="PROXY-EST-VXRAIL02-VEEAM"/>
        <s v="PROXY-EST-VXRAIL03-VEEAM"/>
        <s v="PROXY-EST-VXRAIL04-VEEAM"/>
        <s v="PROXY-EST-VXRAIL05-VEEAM"/>
        <s v="PROXY-EST-VXRAIL06-VEEAM"/>
        <s v="PROXY-EST-VXRAIL07-VEEAM"/>
        <s v="PROXY-EST-VXRAIL08-VEEAM"/>
        <s v="PT-VEEAM-SRV"/>
        <s v="HDS-VEEAMPXY-TEMP"/>
        <s v="PXYVeeam-HDSPRA-ESX01"/>
        <s v="PXYVeeam-HDSPRA-ESX02"/>
        <s v="PXYVeeam-HDSPRA-ESX03"/>
        <s v="HDS-MAR-VBX"/>
        <s v="HDS-MAR-VPX01"/>
        <s v="HDS-MAR-VPX02"/>
        <s v="HDS-MAR-VPX03"/>
        <s v="HDS-MAR-VPX04"/>
        <s v="HDS-MAR-VPX05"/>
        <s v="HDS-MAR-VPX06"/>
        <s v="HDS-MAR-VPX07"/>
        <s v="HDS-MAR-VPX08"/>
        <s v="HDS-MAR-VPX09"/>
        <s v="HDS-MAR-VPX10"/>
        <s v="HDS-MAR-VPX11"/>
        <s v="HDS-MAR-VPX12"/>
        <s v="BFC-VEEAM"/>
        <s v="BFC-VEEAM-PRX1"/>
        <s v="BFC-VEEAM-PRX2"/>
        <s v="BFC-VEEAM-PRX3"/>
        <s v="PV-VEEAM-SRV"/>
        <s v="2A2B-VPROXY-PRA"/>
        <s v="PV-VEEAMPROXY1"/>
        <s v="SRVVEEAM"/>
        <s v="VEEAMPROXY01"/>
        <s v="VEEAMPROXY02"/>
        <s v="VEEAMPROXY03"/>
        <s v="PROXYMUY-VEEAM"/>
        <s v="BSY-PRXY1"/>
        <s v="BSY-PRXY2"/>
        <s v="BSY-PRXY3"/>
        <s v="BSY-PRXYW1"/>
        <s v="MAG-VPX01"/>
        <s v="MAG-VPX02"/>
        <s v="MAG-VPX03"/>
        <s v="MAG-vPRX01"/>
        <s v="MAG-vPRX02"/>
        <s v="MAG-vPRX03"/>
        <s v="CAB-VEEAM-SRV"/>
        <s v="CAB-PROXY01"/>
        <s v="CAB-PROXY02"/>
        <s v="CAB-PROXY03"/>
        <s v="HDS-PRA-VEEAM"/>
        <s v="HDS-PRA-VPROXY01"/>
        <s v="HDS-PRA-VPROXY02"/>
        <s v="HDS-PRA-VPROXY03"/>
        <s v="EIMER-VEEAM-SRV"/>
        <s v="MAG-VEEAM"/>
        <s v="VMSAUVEGARDE2020"/>
        <s v="AURA-PROXY06"/>
        <s v="AURA-PROXY05"/>
        <s v="AURA-PROXY07"/>
        <s v="AURA-PROXY08"/>
        <s v="UNL-VEEAM02"/>
        <s v="AURA-PROXIES04"/>
        <s v="UNL-PROXY01"/>
        <s v="UNL-PROXY02"/>
        <s v="UNL-PROXY03"/>
        <s v="AURA-PROXY01"/>
        <s v="ASL-VEEAM"/>
        <s v="ASL-VPROXY1"/>
        <s v="ASL-VPROXY2"/>
        <s v="ASL-VPROXY3"/>
        <s v="BM-PROXY01"/>
        <s v="BM-PROXY02"/>
        <s v="BM-PROXY03"/>
        <s v="BM-VEEAM02"/>
        <s v="SV-85-VEEAM"/>
        <s v="SV-85-VPROXY1"/>
        <s v="SV-85-VPROXY2"/>
        <s v="SV-85-VPROXY3"/>
        <s v="SV-72-VEEAMPRA"/>
        <s v="LCD-VEEAM"/>
        <s v="LCD-PRXY1"/>
        <s v="LCD-PRXY2"/>
        <s v="LCD-PRXY3"/>
        <s v="LCD-PRXY4"/>
        <s v="HDS-VEEAM"/>
        <s v="PROXY-VXRAIL01-VEEAM"/>
        <s v="PROXY-VXRAIL02-VEEAM"/>
        <s v="PROXY-VXRAIL03-VEEAM"/>
        <s v="PXYVeeam-HDSLYO-VXRAIL01"/>
        <s v="PXYVeeam-HDSLYO-VXRAIL02"/>
        <s v="PXYVeeam-HDSLYO-VXRAIL03"/>
        <s v="PXYVeeam-HDSLYO-VXRAIL04"/>
        <s v="PXYVeeam-HDSLYO-VXRAIL05"/>
        <s v="PXYVeeam-HDSLYO-VXRAIL06"/>
        <s v="PXYVeeam-HDSMRS-VXRAIL04"/>
        <s v="PXYVeeam-HDSMRS-VXRAIL05"/>
        <s v="SV-86-VEEAM"/>
        <s v="SV-86-VP1"/>
        <s v="SV-86-VP2"/>
        <s v="SV-37-PROXY"/>
        <s v="SV-37-VEEAM"/>
        <s v="SV-37-VPROXY1"/>
        <s v="SV-37-VPROXY2"/>
        <s v="SV-37-VPROXY3"/>
        <s v="SV-37-REPLICA"/>
        <s v="SV-72-VEEAM"/>
        <s v="SV-72-VPROXY01"/>
        <s v="SV-72-VPROXY02"/>
        <s v="SV-72-VPROXY03"/>
        <s v="SV-44-RVEEAM"/>
        <s v="SV-85-RVEEAM"/>
        <s v="2A2B-ADMIN01"/>
        <s v="BCL-ADMIN01"/>
        <s v="BCL-ADMIN02"/>
        <s v="BCL-ADMIN03"/>
        <s v="BCL-ADMINL01"/>
        <s v="SV-86-ADMIN1"/>
        <s v="BM-ADMIN01"/>
        <s v="BM-ADMIN02"/>
        <s v="EST-ADMIN02"/>
        <s v="EST-ADMIN03"/>
        <s v="CAB-ADMIN01"/>
        <s v="CAB-ADMIN02"/>
        <s v="EST-ADMIN01"/>
        <s v="CBM-ADMIN01"/>
        <s v="EIM-ADMIN01"/>
        <s v="EST-ADMIN04"/>
        <s v="EST-ADMIN05"/>
        <s v="BPO-ADMIN01"/>
        <s v="BSY-ADMIN01"/>
        <s v="LCD-ADMIN01"/>
        <s v="SV-72-ADMIN1"/>
        <s v="SV-85-ADMIN1"/>
        <s v="SV-35-ADMIN1"/>
        <s v="SV-37-ADMIN1"/>
        <s v="MAG-ADMIN01"/>
        <s v="AURA-ADMIN01"/>
        <s v="AURA-ADMIN02"/>
        <s v="HDS-ADMINSYS01"/>
        <s v="HDS-ADMINSYS02"/>
        <s v="HDS-ADMINSYS03"/>
        <s v="HDS-ALP-ADMIN01"/>
        <s v="HDS-MGT-RSXADMIN01"/>
        <s v="HDS-Systancia-Admin"/>
        <s v="HDS-ADMIN03"/>
        <s v="HDS-ADMINFW01"/>
        <s v="HDS-ADMINRSO01"/>
        <s v="HDS-ADMIN01"/>
        <s v="HDS-ADMIN02"/>
        <s v="POC-ADMIN01"/>
        <s v="HDS-ADMINNTK01"/>
        <s v="AURA-ADMIN03"/>
        <s v="AURA-ADMIN01-NEW"/>
        <s v="EST-vSAN-Witness"/>
        <s v="EST-VXRAIL-WITNESS"/>
        <s v="HDS-MAR-OME"/>
        <s v="HDS-MAR-VSI"/>
        <s v="BFC-VxRail-Mgmt"/>
        <s v="BL-VXRAIL-MGMT"/>
        <s v="SV-85-VXRAIL-MGMT"/>
        <s v="MAG-VxRail-Mgmt"/>
        <s v="VxRail Manager"/>
        <s v="BS-VXRAIL-MGMT"/>
        <s v="VMware-VirtualSAN-Witness-BIOLAM"/>
        <s v="VMware-VirtualSAN-Witness-BPO"/>
        <s v="HDS-VXRAIL-MGMT"/>
        <s v="ASL-VXRAIL-MANAGER"/>
        <s v="SV-86-VXRAIL-MGMT"/>
        <s v="SV-35-VXRAIL-MGMT"/>
        <s v="SV-37-VXRAIL-MGMT"/>
        <s v="HDS-LYO-VXRAIL-MGMT"/>
        <s v="SV-72-VXRAIL-MGMT"/>
        <s v="BPO-VXRAIL-MGMT"/>
        <s v="AURA-WITNESS01"/>
        <s v="hds-lcd-ps-wit01"/>
        <s v="AURA-VXRM01"/>
        <s v="hds-mar-ps-wit01"/>
        <s v="2A2B-WSUS01"/>
        <s v="BFC-WSUS01"/>
        <s v="EST-WSUS01"/>
        <s v="BM-WSUS01"/>
        <s v="CAB-WSUS01"/>
        <s v="EIM-WSUS01"/>
        <s v="SUD-WSUS01"/>
        <s v="LCD-WSUS01"/>
        <s v="MAG-WSUS01"/>
        <s v="AURA-WSUS01"/>
        <s v="AURA-WSUS02"/>
        <s v="HDS-ALP-WSUS01"/>
        <s v="HDS-WSUS01"/>
        <s v="ORI-SRV-DC4"/>
        <s v="ASL-AD01"/>
        <s v="ASL-AD02"/>
        <s v="SV-86-AD1"/>
        <s v="SV-72-AD1"/>
        <s v="SV-85-AD1"/>
        <s v="SV-35-AD1"/>
        <s v="SV-37-AD1"/>
        <s v="HDS-BGO-DC01"/>
        <s v="BCL-AD01"/>
        <s v="BCL-AD02"/>
        <s v="AD01"/>
        <s v="CBM-AD01"/>
        <s v="CBM-AD02"/>
        <s v="AURA-AD03"/>
        <s v="UNL-AD01"/>
        <s v="HDS-CST-DC01"/>
        <s v="HDS-STL-AD01"/>
        <s v="AURA-AD02"/>
        <s v="AURA-AD04"/>
        <s v="HDS-AADC01"/>
        <s v="HDS-AD01"/>
        <s v="HDS-AD02"/>
        <s v="BPO-AD01"/>
        <s v="BPO-AD02"/>
        <s v="BSY-AD01"/>
        <s v="BSY-AD02"/>
        <s v="LCD-AD01"/>
        <s v="LCD-AD02"/>
        <s v="MAG-AD01"/>
        <s v="MAG-AD02"/>
        <s v="HDS-IDF-DC01"/>
        <s v="BM-AD01"/>
        <s v="BM-AD02"/>
        <s v="EST-AD01"/>
        <s v="CAB-AD01"/>
        <s v="EST-AD02"/>
        <s v="EIM-AD01"/>
        <s v="HDS-AD01-CAB"/>
        <s v="HDS-NST-DC01"/>
        <s v="POC-AD01"/>
        <s v="EST-AD03"/>
        <s v="2A2B-AD01"/>
        <s v="2A2B-AD02"/>
        <s v="SUD-AD04"/>
        <s v="HDS-SUD-DC01"/>
        <s v="HDS-ALP-AD01"/>
        <s v="HDS-PACA-AD02"/>
        <s v="CAB-INTRA"/>
        <s v="PT-INTRANETNEW-SRV"/>
        <s v="EST-INTRANET"/>
        <s v="2A2B-K8SBD-MASTER01"/>
        <s v="2A2B-K8SBD-MASTER02"/>
        <s v="2A2B-K8SBD-MASTER03"/>
        <s v="EST - K8S - MASTER01"/>
        <s v="EST - K8S - MASTER02"/>
        <s v="EST - K8S - MASTER03"/>
        <s v="BPO-K8SBD-MASTER01"/>
        <s v="BPO-K8SBD-MASTER02"/>
        <s v="BPO-K8SBD-MASTER03"/>
        <s v="BSY-K8SBD-MASTER01"/>
        <s v="BSY-K8SBD-MASTER02"/>
        <s v="BSY-K8SBD-MASTER03"/>
        <s v="LCD-K8SBD-MASTER01"/>
        <s v="LCD-K8SBD-MASTER02"/>
        <s v="LCD-K8SBD-MASTER03"/>
        <s v="MAG-K8SBD-MASTER01"/>
        <s v="MAG-K8SBD-MASTER02"/>
        <s v="MAG-K8SBD-MASTER03"/>
        <s v="HDS-BI-K8S-01"/>
        <s v="HDS-BI-K8S-02"/>
        <s v="HDS-BI-K8S-06"/>
        <s v="HDS-BI-K8S-MINIO"/>
        <s v="HDS-DATAPROD-CEPH-01"/>
        <s v="HDS-DATAPROD-CEPH-02"/>
        <s v="HDS-DATAPROD-CEPH-03"/>
        <s v="HDS-DATAPROD-CEPH-04"/>
        <s v="juju-2634db-0"/>
        <s v="juju-2634db-1"/>
        <s v="juju-2634db-2"/>
        <s v="juju-2634db-3"/>
        <s v="HDS-DATA-CEPH-01"/>
        <s v="HDS-DATA-CEPH-02"/>
        <s v="HDS-DATA-CEPH-03"/>
        <s v="HDS-DATA-CEPH-04"/>
        <s v="juju-25e413-1"/>
        <s v="juju-25e413-2"/>
        <s v="HDS - K8S - MASTER02"/>
        <s v="HDS - K8S - MASTER03"/>
        <s v="HDS - K8S - MASTER01"/>
        <s v="HDS-EXTERNAL-CEPH-01"/>
        <s v="HDS-EXTERNAL-CEPH-02"/>
        <s v="HDS-EXTERNAL-CEPH-03"/>
        <s v="HDS-EXTERNAL-CEPH-04"/>
        <s v="juju-22ce0e-0"/>
        <s v="juju-ff0112-0"/>
        <s v="juju-ff0112-1"/>
        <s v="juju-ff0112-2"/>
        <s v="juju-ff0112-3"/>
        <s v="HDS - MGMT - CEPH - 01"/>
        <s v="HDS - MGMT - CEPH - 02"/>
        <s v="HDS - MGMT - CEPH - 03"/>
        <s v="HDS - MGMT - CEPH - 04"/>
        <s v="juju-800685-0"/>
        <s v="juju-800685-1"/>
        <s v="juju-800685-2"/>
        <s v="juju-800685-3"/>
        <s v="juju-a313cb-0"/>
        <s v="juju-a313cb-1"/>
        <s v="juju-a313cb-2"/>
        <s v="juju-a313cb-6"/>
        <s v="HDS - Headscale Digital Prod"/>
        <s v="HDS - K8S - JUJU-K8S-OPERATOR"/>
        <s v="juju-a14076-0"/>
        <s v="juju-a48868-0"/>
        <s v="HDS - Reverse 02"/>
        <s v="HDS - Reverse"/>
        <s v="HDS - EXTERNAL - MAILU"/>
        <s v="HDS - K8S - HARBOR"/>
        <s v="HDS - INTERNAL - CEPH - 01"/>
        <s v="HDS - INTERNAL - CEPH - 02"/>
        <s v="HDS - INTERNAL - CEPH - 03"/>
        <s v="HDS - INTERNAL - CEPH - 04"/>
        <s v="HDS - INTERNAL - SekoiaRunner-01"/>
        <s v="HAPROXY-INTERNAL - juju-ce1387-0"/>
        <s v="K8S - INTERNAL - 01 - juju-ce1387-1"/>
        <s v="K8S - INTERNAL - 02 - juju-ce1387-2"/>
        <s v="K8S - INTERNAL - 03 - juju-ce1387-3"/>
        <s v="HDS - DGTL - TAILSCALE - PROD"/>
        <s v="HDS-DIGITAL-CEPH-01"/>
        <s v="HDS-DIGITAL-CEPH-02"/>
        <s v="HDS-DIGITAL-CEPH-03"/>
        <s v="HDS-DIGITAL-CEPH-04"/>
        <s v="juju-7dfaaa-0"/>
        <s v="juju-7dfaaa-1"/>
        <s v="juju-7dfaaa-2"/>
        <s v="juju-7dfaaa-3"/>
        <s v="juju-1d0588-0"/>
        <s v="juju-1d0588-1"/>
        <s v="juju-1d0588-2"/>
        <s v="juju-02c621-0"/>
        <s v="juju-02c621-1"/>
        <s v="juju-02c621-3"/>
        <s v="kalilab_local_synback"/>
        <s v="Kalilab"/>
        <s v="SV-35-KalilabOLD"/>
        <s v="SRVKALILAB"/>
        <s v="ORI-SRV-KALILAB"/>
        <s v="MIR-KALILAB01"/>
        <s v="kalisil_bioazur"/>
        <s v="kalisil_biolittoral"/>
        <s v="SV-RB-KALISIL"/>
        <s v="ASL-KALIBDD"/>
        <s v="ASL-KALIFRONT-PROD"/>
        <s v="ASL-KALISCAN"/>
        <s v="HDS-BGO-ATL-KALIBDD"/>
        <s v="HDS-BGO-ATL-KALIFRONT"/>
        <s v="HDS-BGO-ATL-KALIREPBDD"/>
        <s v="HDS-BGO-ATL-KALIREPFRONT"/>
        <s v="HDS-BGO-ATL-KALISCAN"/>
        <s v="SV-86-KALIBDD"/>
        <s v="SV-86-KALISCAN"/>
        <s v="SV-86-KALISIL"/>
        <s v="SV-86-KALIREP"/>
        <s v="SV-85-KALIBDD"/>
        <s v="SV-85-KALIFRONT"/>
        <s v="SV-85-KALISCAN"/>
        <s v="SV-85-KALIREP"/>
        <s v="SV-35-KALIBDD"/>
        <s v="SV-35-KALIFRONT"/>
        <s v="SV-35-KALISCAN"/>
        <s v="SV-37-KALIBDD"/>
        <s v="SV-37-KALIFRONT"/>
        <s v="SV-37-KALISCAN"/>
        <s v="SV-37-KALIREP"/>
        <s v="SV-72-KALIBDD"/>
        <s v="SV-72-KALIFRONT"/>
        <s v="SV-72-KALISCAN"/>
        <s v="SV-72-KALIREP"/>
        <s v="HDS-ORI-KALIBDD"/>
        <s v="HDS-ORI-KALIFRONT"/>
        <s v="HDS-ORI-KALISCAN"/>
        <s v="HDS-ORI-KALIREP"/>
        <s v="HDS-MIR-KALIBDD"/>
        <s v="HDS-MIR-KALIFRONT"/>
        <s v="HDS-MIR-KALISCAN"/>
        <s v="ANALYSEO-KALISIL"/>
        <s v="HDS-BCL-KALIBDD"/>
        <s v="HDS-BCL-KALIFRONT"/>
        <s v="HDS-BCL-KALISCAN"/>
        <s v="HDS-BFC-KALIBDD"/>
        <s v="HDS-BFC-KALIFRONT"/>
        <s v="HDS-BFC-KALISCAN"/>
        <s v="HDS-BFC-KALIREPBDD"/>
        <s v="HDS-BFC-KALIREPFRONT"/>
        <s v="HDS-LAR-KALIBDD"/>
        <s v="HDS-LAR-KALIFRONT"/>
        <s v="HDS-LAR-KALISCAN"/>
        <s v="HDS-LAR-KALIREPBDD"/>
        <s v="HDS-LAR-KALIREPFRONT"/>
        <s v="UNI-KALIBDD"/>
        <s v="UNI-KALIFRONT"/>
        <s v="UNI-KALISCAN"/>
        <s v="UNI-KALIREQ"/>
        <s v="UNI-KALIBDD-TEST"/>
        <s v="UNI-KALIFRONT-TEST"/>
        <s v="STL-KALIBDD"/>
        <s v="STL-KALIFRONT"/>
        <s v="STL-KALISCAN"/>
        <s v="STL-KALIREP"/>
        <s v="HDS-IDF-AIS-KALIREPBDD"/>
        <s v="HDS-IDF-AIS-KALIREPFRONT"/>
        <s v="HDS-IDF-AIS-KALIBDD"/>
        <s v="HDS-IDF-AIS-KALIFRONT"/>
        <s v="HDS-IDF-AIS-KALISCAN"/>
        <s v="MAG-KALIBDD"/>
        <s v="MAG-KALIFRONT"/>
        <s v="MAG-KALIREP"/>
        <s v="MAG-KALISCAN"/>
        <s v="HDS-MAG-KALIREPBDD"/>
        <s v="HDS-MAG-KALIREPFRONT"/>
        <s v="LCD-KALIBDD"/>
        <s v="LCD-KALISCAN"/>
        <s v="LCD-KALISIL"/>
        <s v="BPO-KALIBDD"/>
        <s v="BPO-KALIFRONT"/>
        <s v="BPO-KALISCAN"/>
        <s v="BSY-KALIBDD"/>
        <s v="BSY-KALIFRONT"/>
        <s v="BSY-KALISCAN"/>
        <s v="HDS-KALIMSFTP"/>
        <s v="HDS-SCM-KALIBDD"/>
        <s v="HDS-SCM-KALIFRONT"/>
        <s v="HDS-MYKALIMIDDLE"/>
        <s v="HDS-BIT-KALISIL"/>
        <s v="HDS-KALIMETA-SRV"/>
        <s v="HDS-MEB-KALIBDD"/>
        <s v="HDS-MEB-KALIFRONT"/>
        <s v="HDS-QUA-KALIBDD"/>
        <s v="HDS-QUA-KALIFRONT"/>
        <s v="HDS-QUA-KALIBDD-TEST"/>
        <s v="HDS-QUA-KALIFRONT-TEST"/>
        <s v="CAB-KALIBDD"/>
        <s v="CAB-KALIFRONT"/>
        <s v="CAB-KALIREP"/>
        <s v="CAB-KALISCAN"/>
        <s v="HDS-EIM-KALIBDD"/>
        <s v="HDS-EIM-KALIFRONT"/>
        <s v="HDS-EIM-KALISCAN"/>
        <s v="HDS-EIM-KALIREP"/>
        <s v="BM-KALIFRONT"/>
        <s v="BM-KALISCAN"/>
        <s v="BM-KALIBDD"/>
        <s v="HDS-DGV-KALIBDD"/>
        <s v="HDS-DGV-KALIFRONT"/>
        <s v="HDS-DGV-KALISCAN"/>
        <s v="HDS-DGV-KALIREPBDD"/>
        <s v="HDS-DGV-KALIREPFRONT"/>
        <s v="ARC-KALISILBIOSANTIS"/>
        <s v="EST-KALIREP-BDD"/>
        <s v="EST-KALIREP-FRONT"/>
        <s v="EST-KALIBDD"/>
        <s v="EST-KALIFRONT"/>
        <s v="EST-KALISCAN"/>
        <s v="EST-KALISCAN-SRV_OLD"/>
        <s v="EST-KALIBDD9-TEST"/>
        <s v="EST-KALIFRONT9-TEST"/>
        <s v="EST-KALITEST-SRV"/>
        <s v="2A2B-KALIBDD"/>
        <s v="2A2B-KALIFRONT"/>
        <s v="2A2B-KALISCAN"/>
        <s v="HDS-MAY-KALISIL"/>
        <s v="HDS-ALP-KALIBDD"/>
        <s v="HDS-ALP-KALIFRONT"/>
        <s v="HDS-ALP-KALISCAN"/>
        <s v="HDS-ALP-KALIREP"/>
        <s v="HDS-UK-KALISIL"/>
        <s v="HDS-VET-KALISIL-KALIPET"/>
        <s v="SRV-LDAP-POTERIES"/>
        <s v="SRV-LIMESURVEY"/>
        <s v="HDS-LIMESURVEY-PRIV"/>
        <s v="HDS-LIMESURVEY-PUB"/>
        <s v="CAB-MEDIFIRST"/>
        <s v="SERVEUR-MEDIFIRST"/>
        <s v="SV-72-MEDIFIRST"/>
        <s v="SV-72-ACM"/>
        <s v="HDF-MESH"/>
        <s v="AURA-MESH01"/>
        <s v="2A2B-MODULEDE"/>
        <s v="ASL-MPLCNX01-MPLHEMATO"/>
        <s v="ASL-MPLCNX02-MPLUCOBAS2"/>
        <s v="MPLEVO2-SRV"/>
        <s v="MPLEVO2-SRV-SOS"/>
        <s v="SV-87-MPL-CNX"/>
        <s v="ASL-MPL-CNX_COAG"/>
        <s v="PC-85-MPL1"/>
        <s v="PC-85-MPL2"/>
        <s v="PC-85-MPL3"/>
        <s v="PC-85-MPL4"/>
        <s v="SV-85-MPL"/>
        <s v="SV-85-MPLSOS"/>
        <s v="SV-37-MPLCNX01"/>
        <s v="SV-37-MPLPROD"/>
        <s v="SV-37-MPLSOS"/>
        <s v="ORI-MPL-PROD"/>
        <s v="ORI-MPL-SECOURS"/>
        <s v="ORI-SRV-MPL-DEEPSEE"/>
        <s v="VMPLRDPMIRIALIS"/>
        <s v="ALP-MPLCNX01"/>
        <s v="BFC-MPL01"/>
        <s v="BFC-MPL02"/>
        <s v="BFC-MPL03"/>
        <s v="HDS-BFC-MPLCNX01"/>
        <s v="HDS-BFC-MPLCNX02"/>
        <s v="HDS-BFC-MPLCNX03"/>
        <s v="HDS-BFC-MPLCNX04"/>
        <s v="HDS-BFC-MPLCNX05"/>
        <s v="HDS-BFC-MPLSRV"/>
        <s v="VMG-PCT-001"/>
        <s v="VMG-PCT-002"/>
        <s v="VMG-PCT-003"/>
        <s v="VMG-PCT-004"/>
        <s v="VMG-PCT-005"/>
        <s v="VMG-PCT-006"/>
        <s v="VMM-PCT-001-A"/>
        <s v="VMM-PCT-002-A"/>
        <s v="VMO-PCT-001-A"/>
        <s v="VMO-PCT-005-A"/>
        <s v="VMU-PCT-001-A"/>
        <s v="VMU-PCT-002-A"/>
        <s v="VMU-PCT-003-A"/>
        <s v="VMU-PCT-004-A"/>
        <s v="VMU-PCT-005-A"/>
        <s v="VMRDPMPLUNILIANS01"/>
        <s v="VMSRVMPLMIRIALIS"/>
        <s v="VMSRVMPLUNILIANS"/>
        <s v="HDS-IDF-AIS-MPLSRV"/>
        <s v="MPLEVO2-SRVPROD"/>
        <s v="MPLEVO2-SRVSOS"/>
        <s v="AD_MPL03"/>
        <s v="AD_MPL05"/>
        <s v="AD_MPL15"/>
        <s v="AD_MPL16"/>
        <s v="AD_MPL17"/>
        <s v="AD_MPL36"/>
        <s v="AD_MPL37"/>
        <s v="AD_MPL01"/>
        <s v="AD_MPL18"/>
        <s v="AD_MPL25"/>
        <s v="AD_MPL30"/>
        <s v="AD_MPL31"/>
        <s v="AD_MPL35"/>
        <s v="AD_MPL22"/>
        <s v="F_MPL02"/>
        <s v="F_MPL03"/>
        <s v="F_MPL05"/>
        <s v="LCD-SRVMPL-TSE01"/>
        <s v="LCD-SRVMPL01"/>
        <s v="LCD-SRVMPL02-SOS"/>
        <s v="AD_MPL32"/>
        <s v="AD_MPL26"/>
        <s v="AD_MPL27"/>
        <s v="AD_MPL28"/>
        <s v="AD_MPL29"/>
        <s v="AD_MPL33"/>
        <s v="AD_MPL02"/>
        <s v="AD_MPL04"/>
        <s v="AD_MPL14"/>
        <s v="AD_MPL34"/>
        <s v="AD_MPL38"/>
        <s v="AD_MPL39"/>
        <s v="BPO-SRVMPL01-TSE"/>
        <s v="CC_MPL01"/>
        <s v="AF_MPL09"/>
        <s v="AF_MPL10"/>
        <s v="AF_MPL12"/>
        <s v="AF_MPL13"/>
        <s v="AF_MPL14"/>
        <s v="AF_MPL01"/>
        <s v="AF_MPL06"/>
        <s v="BPO-SRVMPL01"/>
        <s v="BPO-SRVMPL02-SOS"/>
        <s v="AF_MPL17"/>
        <s v="AF_MPL02"/>
        <s v="AF_MPL05"/>
        <s v="BPO-SRVMPL01-TEST"/>
        <s v="AF_MPL03"/>
        <s v="AF_MPL04"/>
        <s v="AF_MPL15"/>
        <s v="AF_MPL16"/>
        <s v="AX_MPL02"/>
        <s v="AX_MPL03"/>
        <s v="BSY_MPL-TEST-POSTE01"/>
        <s v="BSY-MPLEVO"/>
        <s v="BSY-MPLTSE"/>
        <s v="BSY-SRVMPL01"/>
        <s v="BSY-SRVMPL02-SOS"/>
        <s v="XQ_MPL01"/>
        <s v="XQ_MPL02"/>
        <s v="YJ_MPL04"/>
        <s v="YJ_MPL05"/>
        <s v="YJ_MPL06"/>
        <s v="YJ_MPL07"/>
        <s v="ZI_MPL06"/>
        <s v="ZI_MPL07"/>
        <s v="ZI_MPL08"/>
        <s v="YJ_MPL08"/>
        <s v="YJ_MPL09"/>
        <s v="YJ_MPL01"/>
        <s v="YJ_MPL02"/>
        <s v="YJ_MPL03"/>
        <s v="CABPOT-MPL-HBDRIVE"/>
        <s v="CABPOT-MPL-P501"/>
        <s v="CABPOT-MPLC8000-2"/>
        <s v="CABPOTMPL-CCE"/>
        <s v="CABPOTMPL-HBDRIVE"/>
        <s v="CABPOTMPL-P612"/>
        <s v="NST-CAB-POTMPLP612"/>
        <s v="ServMPLEVO2-SRV"/>
        <s v="CABBWMPL2"/>
        <s v="CABBWMPL3"/>
        <s v="CABBWMPLCHIMIE"/>
        <s v="CABLEMPL11"/>
        <s v="CABLEMPLHEMATO"/>
        <s v="CABLEMPLHEMATO2"/>
        <s v="CABPOT-MPLEUROBLOT"/>
        <s v="CABPOTMPL-ARCHILIAISON"/>
        <s v="CABPOTMPL-VS"/>
        <s v="CABPOTMPL-XN9000"/>
        <s v="CABPOTMPLHEM3"/>
        <s v="CABTFMPL1"/>
        <s v="CABTFMPL2"/>
        <s v="NST-CAB-TFMPL3"/>
        <s v="CABAKMPL"/>
        <s v="CABLEMPL-C8-1"/>
        <s v="CABLEMPL-C8-2"/>
        <s v="CABLEMPL-P612"/>
        <s v="CABLEMPLCOAG"/>
        <s v="CABMPL-ARCHITECT1000"/>
        <s v="CABPOT-MPL-VIDAS"/>
        <s v="CAB-MPLSRV"/>
        <s v="EIMHREMPL4"/>
        <s v="EIMREDMPLCOBASL2"/>
        <s v="EIMREDMPLDM1200"/>
        <s v="EIMREDMPLIHCOAG"/>
        <s v="EIMREDMPLP612"/>
        <s v="MPL2VMSERV-HAG-SOS2016"/>
        <s v="MPLEVO2-HAG-SRV2016"/>
        <s v="EIMREDMPLHEMATO"/>
        <s v="BM-MPLCHM01"/>
        <s v="BM-MPLCHM02"/>
        <s v="BM-MPLCOAGONE"/>
        <s v="BM-MPLHAMSYSMEX"/>
        <s v="BM-MPLLSRALIFAX"/>
        <s v="BM-MPLLSRCOBAS"/>
        <s v="BM-MPLLSRP312"/>
        <s v="BM-MPLLSRQWALYS"/>
        <s v="BM-MPLLSRSTAGO"/>
        <s v="BM-MPLLSRSYSMEX"/>
        <s v="BM-MPLMVEALIFAX"/>
        <s v="BM-MPLMVEARCHI"/>
        <s v="BM-MPLMVECOBAS1"/>
        <s v="BM-MPLMVECOBAS2"/>
        <s v="BM-MPLMVECOBAS3"/>
        <s v="BM-MPLMVECOBAS4"/>
        <s v="BM-MPLMVEELEC"/>
        <s v="BM-MPLMVEG11"/>
        <s v="BM-MPLMVELXL"/>
        <s v="BM-MPLMVEP501"/>
        <s v="BM-MPLMVEP612C1"/>
        <s v="BM-MPLMVEP612C2"/>
        <s v="BM-MPLMVEP612HE"/>
        <s v="BM-MPLMVEQWALYS"/>
        <s v="BM-MPLMVESTAGO"/>
        <s v="BM-MPLMVESYSMEX"/>
        <s v="BM-MPLMVEURISYS-SMARTBOX"/>
        <s v="BM-MPLSTDCOBAS"/>
        <s v="BM-MPLSTDGENET"/>
        <s v="BM-MPLSTDSYSMEX"/>
        <s v="BM-MPLTVMCOBAS"/>
        <s v="BM-MPLTVMGEM5000"/>
        <s v="BM-MPLTVMHEM"/>
        <s v="BM-MPLTVMQWALYS"/>
        <s v="BM-MPLTVMSTAGO"/>
        <s v="BM-MPLVDRALIFAX"/>
        <s v="BM-MPLVDRCOBAS"/>
        <s v="BM-MPLVDRSTAGO"/>
        <s v="BM-MPLVDRSYSMEX"/>
        <s v="BM-MPL"/>
        <s v="BM-MPLSRV2019"/>
        <s v="SRV-MPLEVO2-SOS"/>
        <s v="SRV-MPLEVO2-SRV"/>
        <s v="BM-MPLHAMCOBAS"/>
        <s v="HDS-STL-MPLSRV"/>
        <s v="2A2B-MPL01"/>
        <s v="2A2B-MPL02"/>
        <s v="2A2B-MPL03"/>
        <s v="2A2B-MPL04"/>
        <s v="2A2B-MPL05"/>
        <s v="2A2B-MPLCNX06"/>
        <s v="2A2B-MPLSRV"/>
        <s v="2A2B-MPLSRV-SOS"/>
        <s v="POC-MPLCNX01"/>
        <s v="POC-MPLCNX02"/>
        <s v="POC-MPLCNX03"/>
        <s v="POC-MPLCNX04"/>
        <s v="POC-MPLCNX05"/>
        <s v="POC-MPLSRV-2019"/>
        <s v="POC-MPLXX"/>
        <s v="POC-DMS"/>
        <s v="POC-EIPU"/>
        <s v="HDS-PACA-MPLSRV"/>
        <s v="HDS-SAM-MPLSRV-2019"/>
        <s v="PACA-MPLCNX01"/>
        <s v="PACA-MPLCNX02"/>
        <s v="PACA-MPLCNX03"/>
        <s v="PACA-MPLCNX04"/>
        <s v="PACA-MPLCNX05"/>
        <s v="PACA-MPLCNX06"/>
        <s v="PACA-MPLCNX07"/>
        <s v="PACA-MPLCNX08"/>
        <s v="PACA-MPLCNX09"/>
        <s v="PACA-MPLCNX10"/>
        <s v="PACA-MPLCNX11"/>
        <s v="PACA-MPLCNX12"/>
        <s v="PACA-MPLCNX13"/>
        <s v="PACA-MPLCNX14"/>
        <s v="PACA-MPLCNX15"/>
        <s v="PACA-MPLCNX16"/>
        <s v="PACA-MPLCNX17"/>
        <s v="PACA-MPLCNX18"/>
        <s v="PACA-MPLCNX19"/>
        <s v="BM-APP"/>
        <s v="EST-MYKALI"/>
        <s v="VMMYKALI"/>
        <s v="PT-EST-ADSYNC-SRV"/>
        <s v="TEST_HDS-EIM-KALIBDD"/>
        <s v="TEST_HDS-EIM-KALIFRONT"/>
        <s v="ASL-AIRWAVE"/>
        <s v="BM-AIRWAVE01"/>
        <s v="PT-EST-AIRWAVE-SRV"/>
        <s v="IDF-AIRWAVE"/>
        <s v="SV-35-Airwave"/>
        <s v="SV-37-AIRWAVE"/>
        <s v="VMAIRWAVE"/>
        <s v="HDS-Airwave"/>
        <s v="2A2B-CBD"/>
        <s v="BFC-BCL-CBD"/>
        <s v="BM-CBD"/>
        <s v="CAB-CBD"/>
        <s v="EST-CBD"/>
        <s v="IDF-CBD"/>
        <s v="CISCO-WIRELESS-CONTROLLER"/>
        <s v="EST-SPARK"/>
        <s v="SUD-ORION01"/>
        <s v="BPO-ORION01"/>
        <s v="AURA-ORION01"/>
        <s v="ServPaie"/>
        <s v="ServPaie2"/>
        <s v="ServPaie3"/>
        <s v="ServPaieData"/>
        <s v="ServPaieData2"/>
        <s v="ServPaieData3"/>
        <s v="EST-VMTEST"/>
        <s v="VM-TESTWSCONNECTOR"/>
        <s v="POC-CLT01"/>
        <s v="HDS-QLIK-REBOND1"/>
        <s v="HDS-QLIKREP1"/>
        <s v="HDS-QLK-P-CEN01"/>
        <s v="HDS-QLK-P-ENG01"/>
        <s v="HDS-QLK-P-ENG02"/>
        <s v="HDS-QLK-P-ENG03"/>
        <s v="PT-QLIK1-SRV"/>
        <s v="PT-QLIK2-SRV"/>
        <s v="PT-QLIKDEV1-SRV"/>
        <s v="PT-QLIKDEV2-SRV-res"/>
        <s v="PT-QLIKNPRINT-SRV"/>
        <s v="VM-QLIK"/>
        <s v="AURA-QLIK02"/>
        <s v="BM-RADAR"/>
        <s v="CAB-SRV-RADAR"/>
        <s v="CBM-RADAR"/>
        <s v="PT-RADAR-SRV"/>
        <s v="BPO-RADAR01"/>
        <s v="BSY-RADAR01"/>
        <s v="LCD-RADAR01"/>
        <s v="MAG-RADAR"/>
        <s v="AURA-RADAR01"/>
        <s v="HDS-PRTG1"/>
        <s v="HDS-RADAR01"/>
        <s v="EST-TestKaliRebond"/>
        <s v="HDS-REDMINE"/>
        <s v="2A2B-SMTP01"/>
        <s v="ASL-SMTP"/>
        <s v="BCL-SMTP01"/>
        <s v="BM-SMTPRELAY"/>
        <s v="CAB-SMTP01"/>
        <s v="EST-SMTP01"/>
        <s v="BPO-SMTP01"/>
        <s v="BSY-SMTP01"/>
        <s v="LCD-SMTP001"/>
        <s v="LCD-SMTP01"/>
        <s v="MAG-SMTP01"/>
        <s v="HDS-PACA-SMTP01"/>
        <s v="HDS-SMTP01"/>
        <s v="CAB-RIWITNESS"/>
        <s v="HDS-ORI-RIELEMENTS"/>
        <s v="SV-85-RIWITNESS"/>
        <s v="SRV-TR-WITNESS"/>
        <s v="SV-37-RIWITNESS"/>
        <s v="SV-72-RIWITNESS"/>
        <s v="BSY-RIWITNESS"/>
        <s v="HDS-ALP-RIWITNESS"/>
        <s v="SRV-BD-FSE"/>
        <s v="SRV-BI-FSE"/>
        <s v="SRV-BO-FSE"/>
        <s v="SRV-BR-FSE"/>
        <s v="SRV-CA-FSE"/>
        <s v="SRV-CH-FSE"/>
        <s v="SRV-CL-FSE"/>
        <s v="SRV-CP-FSE"/>
        <s v="SRV-CS-FSE"/>
        <s v="SRV-DO-FSE"/>
        <s v="SRV-DP-FSE"/>
        <s v="SRV-EU-FSE"/>
        <s v="SRV-FL-FSE"/>
        <s v="SRV-FO-FSE"/>
        <s v="SRV-GB-FSE"/>
        <s v="SRV-GC-FSE"/>
        <s v="SRV-IF-FSE"/>
        <s v="SRV-JA-FSE"/>
        <s v="SRV-LL-FSE"/>
        <s v="SRV-LR-FSE"/>
        <s v="SRV-MA-FSE"/>
        <s v="SRV-MI-FSE"/>
        <s v="SRV-MO-FSE"/>
        <s v="SRV-MX-FSE"/>
        <s v="SRV-PC-FSE"/>
        <s v="SRV-PF-FSE"/>
        <s v="SRV-PL-FSE"/>
        <s v="SRV-PO-FSE"/>
        <s v="SRV-RE-FSE"/>
        <s v="SRV-SC-FSE"/>
        <s v="SRV-SL-FSE"/>
        <s v="SRV-SO-FSE"/>
        <s v="SRV-TL-FSE"/>
        <s v="SRV-TR-FSE"/>
        <s v="SRV-VL-FSE"/>
        <s v="SRV-ID-FSE"/>
        <s v="SRV-LV-FSE"/>
        <s v="SRV-MR-FSE"/>
        <s v="SRV-PR-FSE"/>
        <s v="SRV-VA-FSE"/>
        <s v="SV-85-SAGE"/>
        <s v="SV-35-SAGE"/>
        <s v="SV-37-SQLSAGE"/>
        <s v="VMSRVSAGE100"/>
        <s v="VMSRVSAGESQL"/>
        <s v="HDS-SANTO1003"/>
        <s v="HDS-SANTO1002"/>
        <s v="SRV-SANTOSHA"/>
        <s v="LCD-SANTOSHA01"/>
        <s v="SANTOSHA"/>
        <s v="BPO-SANTOSHA01"/>
        <s v="BSY-SANTOSHA01"/>
        <s v="HDS-SANTO13"/>
        <s v="PV-SCANBAC-SRV"/>
        <s v="BCL-SMG-MGMT"/>
        <s v="EST-IMP01"/>
        <s v="CAB-HPWEBJETADMIN"/>
        <s v="CAB-PAPERCUT"/>
        <s v="PT-CAPRINT-SRV"/>
        <s v="PT-NPRINT-SRV"/>
        <s v="EST-HPWJA"/>
        <s v="BPO-PAPERCUT"/>
        <s v="SV-35-IMP1"/>
        <s v="SV-37-IMP1"/>
        <s v="AURA-IMP01"/>
        <s v="CST-IMP01"/>
        <s v="HDS-PACA-HPWJA"/>
        <s v="HP-WJA"/>
        <s v="2A2B-FS01"/>
        <s v="BCL-FS01"/>
        <s v="EST-FS01"/>
        <s v="CAB-FS01"/>
        <s v="CBM-FS01"/>
        <s v="EIM-FS01"/>
        <s v="PT-FILE-SRV-FS0"/>
        <s v="SUD-FS01"/>
        <s v="BPO-FS01"/>
        <s v="BPO-SCM-FS01"/>
        <s v="BSY-FS01"/>
        <s v="BSY-FSPROXY-01"/>
        <s v="LCD-FS01"/>
        <s v="LCD-FSPROXY-01"/>
        <s v="MAG-FS01"/>
        <s v="AURA-FS01"/>
        <s v="AURA-FS01-OLD"/>
        <s v="HDS-PRM-FS01"/>
        <s v="HDS-BGO-FS01"/>
        <s v="HDS-PACA-FS01"/>
        <s v="POC-FS01"/>
        <s v="POC-FS02"/>
        <s v="SV-86-RDSLIC"/>
        <s v="LCD-RDLIC01"/>
        <s v="HDS-RDSLIC01"/>
        <s v="HDS-RDSLIC02"/>
        <s v="SV-37-RDSLIC"/>
        <s v="SV-86-ACM"/>
        <s v="SV-44-ACM"/>
        <s v="EST-AINAR01"/>
        <s v="EST-AINMG01"/>
        <s v="EST-AINMS01"/>
        <s v="EST-REBOND-SiemensTEMP"/>
        <s v="EST-SIEMENS-ATTELICA"/>
        <s v="SV-37-ACM"/>
        <s v="SERVEUR-ONELINK-PROD"/>
        <s v="EST-ONELINK-TEST"/>
        <s v="EST-ONELINKPRDBDD"/>
        <s v="EST-ONELINKPRDFRONT"/>
        <s v="PT-OLNEONEW-SRV"/>
        <s v="EST-SIRWEBR1"/>
        <s v="EST-SIRWEBRQ"/>
        <s v="SV-37-SIRWEB"/>
        <s v="EST-SIRXPERT"/>
        <s v="HDS-MAY-SIRIUS"/>
        <s v="LCD-SIREXPERT"/>
        <s v="BPO-SIREXPERT"/>
        <s v="HDS-ALP-SIRWEB"/>
        <s v="HDS-SIRH-MGT"/>
        <s v="SV-86-VIGISERV"/>
        <s v="SRV-THERMO"/>
        <s v="thermoclient"/>
        <s v="BPO-KPAX"/>
        <s v="LCD-KPAX"/>
        <s v="LCD-VIGITEMP01"/>
        <s v="VIGITEMP_W10"/>
        <s v="VMSRVVIGITEMPMIR"/>
        <s v="VMVIGITEMPBIOAURA"/>
        <s v="SRV-VIGITEMP-2020"/>
        <s v="SV-37-VIGISERV"/>
        <s v="ORI-SRV-VIGISURV"/>
        <s v="ORI-SRV-STAGO"/>
        <s v="ASL-STAGO"/>
        <s v="SV-86-STAGO"/>
        <s v="SV-85-STAGO"/>
        <s v="SV-35-STAGO1"/>
        <s v="SV-37-RDSSTAGO"/>
        <s v="SV-72-STAGO"/>
        <s v="2A2B-DEDALUS-NAVBOX"/>
        <s v="ASL-DEDALUS-NAVBOX"/>
        <s v="SV-86-DEDALUS-NAVBOX"/>
        <s v="BM-DEDALUS-NAVBOX"/>
        <s v="CAB-DEDALUS-NAVBOX"/>
        <s v="EST-DEDALUS-NAVBOX"/>
        <s v="BPO-DEDALUS-NAVBOX"/>
        <s v="BSY-DEDALUS-NAVBOX"/>
        <s v="SV-72-DEDALUS-NAVBOX"/>
        <s v="SV-85-DEDALUS-NAVBOX"/>
        <s v="SV-35-DEDALUS-NAVBOX"/>
        <s v="SV-37-DEDALUS-NAVBOX"/>
        <s v="MAG-DEDALUS-NAVBOX"/>
        <s v="UNI-DEDALUS-NAVBOX"/>
        <s v="LCD-DEDALUS-NAVBOX"/>
        <s v="HDS-MIR-DEDALUS-NAVBOX"/>
        <s v="HDS-ORI-DEDALUS-NAVBOX"/>
        <s v="HDS-ALP-DEDALUS-NAVBOX"/>
        <s v="HDS-MAY-DEDALUS-NAVBOX"/>
        <s v="HDS-VET-DEDALUS-NAVBOX"/>
        <s v="HDS-BIT-DEDALUS-NAVBOX"/>
        <s v="HDS-DEDALUS-NAVBOX"/>
        <s v="HDS-IDF-AIS-DEDALUS-NAVBOX"/>
        <s v="HDS-BGO-ATL-DEDALUS-NAVBOX"/>
        <s v="HDS-CST-LAR-DEDALUS-NAVBOX"/>
        <s v="HDS-STL-DEDALUS-NAVBOX"/>
        <s v="HDS-DGV-DEDALUS-NAVBOX"/>
        <s v="HDS-EIM-DEDALUS-NAVBOX"/>
        <s v="HDS-BCL-DEDALUS-NAVBOX"/>
        <s v="HDS-BFC-DEDALUS-NAVBOX"/>
        <s v="HDS-ORI-SYNAPSE"/>
        <s v="SRV-TR-SYNAPSE"/>
        <s v="2A2B-SYNAPSE"/>
        <s v="EST-SYNAPSYS"/>
        <s v="SV-37-SYNAPSYS"/>
        <s v="IDF-SYNAPSE"/>
        <s v="ORI-SYSMEX"/>
        <s v="SRV-Sysmex"/>
        <s v="SRV-SYSMEX-2019"/>
        <s v="ORI-CELLAVISION01"/>
        <s v="ALP-CELLAVISION01"/>
        <s v="HDS-BGO-ATL-CVISION"/>
        <s v="HDS-BFC-CVISION"/>
        <s v="SV-87-CELLAVISION"/>
        <s v="SV-35-CELVISION"/>
        <s v="PT-CVISION-SRV"/>
        <s v="SV-37-CELVISION"/>
        <s v="SV-72-CVISION"/>
        <s v="Cellavision_serv"/>
        <s v="LCD-CELLAVISION"/>
        <s v="CELLAVISION_RDP_VXRAIL01"/>
        <s v="BPO-CELLAVISION"/>
        <s v="BSY-CELLAVISION"/>
        <s v="HDS-ALP-CVISION"/>
        <s v="VMCELLAVISIONUNI"/>
        <s v="CAB-SYSMEX-EIPU"/>
        <s v="ASL-EXTENDIPU-SYSMEX"/>
        <s v="HDS-BGO-ATL-EIPU"/>
        <s v="BCL-SYSMEX-EIPU"/>
        <s v="HDS-BFC-EIPU"/>
        <s v="SV-86-EIPU"/>
        <s v="SV-85-EIPU"/>
        <s v="SV-35-EIPU"/>
        <s v="EST-EIPU06"/>
        <s v="EST-EIPU83"/>
        <s v="2A2B-EIPU"/>
        <s v="SV-37-EIPU"/>
        <s v="BM-EXIPULUN"/>
        <s v="BM-EXIPUMET"/>
        <s v="SV-72-EIPU"/>
        <s v="VMIPU"/>
        <s v="MAG-IPU-SRV"/>
        <s v="LCD-Sysmex-ExtendedIpu01"/>
        <s v="LCD-SYSMEXIPU01"/>
        <s v="sysmex_ipu"/>
        <s v="BPO-SYSMEXIPU01"/>
        <s v="BSY-SYSMEXIPU01"/>
        <s v="HDS-ALP-SYSMEXEIPU"/>
        <s v="UNL-EIPU01"/>
        <s v="VMIPUMIRIALIS"/>
        <s v="VMSRVIPUSAUVEGARDE"/>
        <s v="CAB-SRV-RDS"/>
        <s v="CAB-TRAVAUX"/>
        <s v="HDS-ALP-TUMOROTEK"/>
        <s v="SV-86-BIORAD"/>
        <s v="SV-85-URT"/>
        <s v="SERVEUR-URT2"/>
        <s v="PT-URT-SRV"/>
        <s v="SV-37-SQL01 (URT SQL)"/>
        <s v="SV-37-RDSURT"/>
        <s v="SV-72-URT"/>
        <s v="BFC-MFA01"/>
        <s v="EST-MFA01"/>
        <s v="BM-MFA01"/>
        <s v="CAB-MFA01"/>
        <s v="IDF-MFA01"/>
        <s v="MAG-MFA01"/>
        <s v="AURA-MFA01"/>
        <s v="HDS-PACA-MFA01"/>
        <s v="HDS-MFA01"/>
        <s v="HDS-VALAB1002"/>
        <s v="SV-85-VALAB"/>
        <s v="SV-35-VALAB"/>
        <s v="EST-VALAB"/>
        <s v="PT-VALAB-SRV"/>
        <s v="SV-72-VALAB"/>
        <s v="HDS-ALP-VALAB13"/>
        <s v="AURA-VALAB01"/>
        <s v="ASL-VAROSAAS"/>
        <s v="BFC-VAROSAAS"/>
        <s v="BM-VAROSAAS"/>
        <s v="NST-VAROSAAS"/>
        <s v="CAB-VAROSAAS"/>
        <s v="EST-VAROSAAS"/>
        <s v="IDF-VAROSAAS"/>
        <s v="HDF-VAROSAAS"/>
        <s v="AURA-VAROSAAS"/>
        <s v="HDS-VARONIS"/>
        <s v="HDS-VAROSAAS365"/>
        <s v="HDS-VAROSAASEDG"/>
        <s v="HDS-VAROSAAS"/>
        <s v="CST-VAROSAAS"/>
        <s v="HDS-VAROCLT01"/>
        <s v="HDS-VARODSPDLS"/>
        <s v="HDS-VAROSQLRZOO"/>
        <s v="HDS-VAROSQLSSRS"/>
        <s v="VITEKMSORIADE"/>
        <s v="2A2B-VITEKMS"/>
        <s v="BM-VITECKMS"/>
        <s v="HDS-ALP-VITEKMS"/>
        <s v="UNL-VITEKMS01"/>
        <s v="CAB-DEV"/>
        <s v="CAB-IT"/>
        <s v="VM-REBOND-MD"/>
        <s v="HDS-JEEBOP-SRV"/>
        <s v="ASL-DATA01"/>
        <s v="ASL-DATA02"/>
        <s v="SRV-LAMP01"/>
        <s v="SRV-SAMBA"/>
        <s v="SIR_clone"/>
        <s v="SV-86-BADGERH"/>
        <s v="APPLIS-03"/>
        <s v="APPLIS-04"/>
        <s v="BIO86DC"/>
        <s v="DL_INFOCENTRE"/>
        <s v="DL_SRV_BIOMANAGER_216"/>
        <s v="DL_SRVCONNEXION_224"/>
        <s v="SGBD"/>
        <s v="SRVDATA2"/>
        <s v="SRV2008"/>
        <s v="SRVCOMPTA"/>
        <s v="SRVLINUX1"/>
        <s v="SRVTEMP"/>
        <s v="Motioneyes"/>
        <s v="SRVP2S"/>
        <s v="SRVDEBIAN"/>
        <s v="EST-REVERSE"/>
        <s v="EST-VAULT"/>
        <s v="METROLOGIE-PC"/>
        <s v="PT-CEGID-SRV"/>
        <s v="PT-FTPS-SRV"/>
        <s v="PT-INTRANETMOODLE-SRV"/>
        <s v="CMC_Luci"/>
        <s v="Concentrateur Hprim BPO"/>
        <s v="dlx_bioepine"/>
        <s v="FOM"/>
        <s v="Moodle"/>
        <s v="vm_dev_web"/>
        <s v="BPO-Controle-Acces"/>
        <s v="IDF_Docker"/>
        <s v="IDF-ELK"/>
        <s v="IDF-Rebond_Linux"/>
        <s v="IDF-WSCONNECTOR01"/>
        <s v="Moodle_IDF"/>
        <s v="dlxex"/>
        <s v="9LONLV1_1"/>
        <s v="9LONLV1_DB"/>
        <s v="dlx"/>
        <s v="DNS"/>
        <s v="LCD-ACCESSCONTROL"/>
        <s v="LCD-Autoclic"/>
        <s v="LCD-CRET01"/>
        <s v="LCD-HEMOHUBSRV"/>
        <s v="LCD-RDSHD01"/>
        <s v="NOMADE_IT_2016"/>
        <s v="SRV-SHADOC"/>
        <s v="SRV-SUP-DEBIAN"/>
        <s v="SV-72-DNS"/>
        <s v="SV-85-ESTAT"/>
        <s v="SV-85-HOROQUARTZ"/>
        <s v="SV-85-TDO"/>
        <s v="SV-35-MEMNOS"/>
        <s v="SV-35-RDS"/>
        <s v="SV-35-RDS-TECHNIQUE"/>
        <s v="SERVEUR-SRS"/>
        <s v="SV-28-CLARISHADOC"/>
        <s v="SV-37-CLARISHADOC"/>
        <s v="SV-37-HOROQ"/>
        <s v="SV-37-SQLT21"/>
        <s v="MAG-CONNECTWS"/>
        <s v="MAG-DEV01"/>
        <s v="VMKAPAX_NEW_190821"/>
        <s v="VMTEMP"/>
        <s v="EST-OPENWRT"/>
        <s v="Serveur RDS (SRV-RDS)"/>
        <s v="SRV-MEMNOS"/>
        <s v="HDS-FTP1003"/>
        <s v="SV-37-CYTOSBII"/>
        <s v="SV-37-NEON"/>
        <s v="SV-37-SBII"/>
        <s v="SV-35-GTIE"/>
      </sharedItems>
    </cacheField>
    <cacheField name="OS Name" numFmtId="0">
      <sharedItems>
        <s v="Microsoft Windows Server 2012 (64-bit)"/>
        <s v="Debian GNU/Linux 9 (64-bit)"/>
        <s v="Microsoft Windows Server 2008 R2 (64-bit)"/>
        <s v="Microsoft Windows Server 2022 (64-bit)"/>
        <s v="Microsoft Windows Server 2019 (64-bit)"/>
        <s v="Microsoft Windows 10 (64-bit)"/>
        <s v="Rocky Linux (64-bit)"/>
        <s v="Microsoft Windows Server 2016 or later (64-bit)"/>
        <s v="CentOS 7 (64-bit)"/>
        <s v="Ubuntu Linux (64-bit)"/>
        <s v="Red Hat Enterprise Linux 5 (32-bit)"/>
        <s v="Unknown"/>
        <s v="Red Hat Enterprise Linux 5 (64-bit)"/>
        <s v="Red Hat Enterprise Linux 7 (64-bit)"/>
        <s v="CentOS 6 (64-bit)"/>
        <s v="Debian GNU/Linux 12 (64-bit)"/>
        <s v="Red Hat Enterprise Linux 6 (64-bit)"/>
        <s v="Microsoft Windows Server 2016 (64-bit)"/>
        <s v="Debian GNU/Linux 11 (64-bit)"/>
        <s v="Debian GNU/Linux 10 (64-bit)"/>
        <s v="AlmaLinux (64-bit)"/>
        <s v="Other (32-bit)"/>
        <s v="Other 4.x Linux (64-bit)"/>
        <s v="Other 4.x or later Linux (64-bit)"/>
        <s v="Other 5.x Linux (64-bit)"/>
        <s v="Red Hat Fedora (32-bit)"/>
        <s v="Red Hat Enterprise Linux 9 (64-bit)"/>
        <s v="Other 6.x or later Linux (64-bit)"/>
        <s v="FortiAnalyzer-VM64 v7.0.2-build0180 211019 (GA)"/>
        <s v="FortiManager-VM64 v7.0.2-build0180 211019 (GA)"/>
        <s v="FortiAnalyzer-VM64 v7.4.5-build2553 241016 (GA.M)"/>
        <s v="FortiManager-VM64 v7.4.7-build2685 250527 (GA.M)"/>
        <s v="Microsoft Windows Server 2025 (64-bit)"/>
        <s v="Other 3.x or later Linux (64-bit)"/>
        <s v="Debian GNU/Linux 8 (64-bit)"/>
        <s v="Other 3.x Linux (64-bit)"/>
        <s v="CentOS 4/5 (64-bit)"/>
        <s v="VMware Photon OS (64-bit)"/>
        <s v="FreeBSD 14 or later versions (64-bit)"/>
        <s v="Linux 6.12.48+deb13-amd64 Debian GNU/Linux 13 (trixie) Debian GNU/Linux 13 13 (trixie)"/>
        <s v="VMware ESXi 7.x"/>
        <s v="VMware ESXi 8.0 or later"/>
        <s v="SUSE Linux Enterprise 15 (64-bit)"/>
        <s v="Debian GNU/Linux 6 (64-bit)"/>
        <s v="Debian GNU/Linux 7 (64-bit)"/>
        <s v="Other Linux (64-bit)"/>
        <s v="Other 2.6.x Linux (64-bit)"/>
        <s v="Microsoft Windows 7 (32-bit)"/>
        <s v="Microsoft Windows 7 (64-bit)"/>
        <s v="Debian GNU/Linux 6 (32-bit)"/>
        <s v="CentOS 4/5/6 (32-bit)"/>
        <s v="Other 5.x or later Linux (64-bit)"/>
      </sharedItems>
    </cacheField>
    <cacheField name="32-bit" numFmtId="0">
      <sharedItems containsSemiMixedTypes="0" containsString="0" containsNumber="1" containsInteger="1">
        <n v="0.0"/>
        <n v="1.0"/>
      </sharedItems>
    </cacheField>
    <cacheField name="OS Type" numFmtId="0">
      <sharedItems>
        <s v="Windows"/>
        <s v="Linux"/>
        <s v="Unknown"/>
        <s v="Other"/>
        <s v="Appliance"/>
      </sharedItems>
    </cacheField>
    <cacheField name="OS" numFmtId="0">
      <sharedItems>
        <s v="Server"/>
        <s v="Debian"/>
        <s v="Workstation"/>
        <s v="Rocky"/>
        <s v="CentOS"/>
        <s v="Ubuntu"/>
        <s v="Red Hat"/>
        <s v="Unknown"/>
        <s v="AlmaLinux"/>
        <s v="Other"/>
        <s v="Appliance"/>
        <s v="VMWare"/>
        <s v="FreeBSD"/>
        <s v="SUSE"/>
      </sharedItems>
    </cacheField>
    <cacheField name="OS Version" numFmtId="49">
      <sharedItems containsBlank="1">
        <s v="2012"/>
        <s v="9"/>
        <s v="2008 R2"/>
        <s v="2022"/>
        <s v="2019"/>
        <s v="10"/>
        <m/>
        <s v="2016"/>
        <s v="4/5/6/7"/>
        <s v="5"/>
        <s v="7"/>
        <s v="4/5/6"/>
        <s v="12"/>
        <s v="6"/>
        <s v="11"/>
        <s v="2025"/>
        <s v="8"/>
        <s v="4/5"/>
        <s v="14"/>
        <s v="13"/>
        <s v="15"/>
      </sharedItems>
    </cacheField>
    <cacheField name="Prod Env." numFmtId="0">
      <sharedItems containsSemiMixedTypes="0" containsString="0" containsNumber="1" containsInteger="1">
        <n v="0.0"/>
        <n v="1.0"/>
      </sharedItems>
    </cacheField>
    <cacheField name="K8S Worker Node" numFmtId="0">
      <sharedItems containsSemiMixedTypes="0" containsString="0" containsNumber="1" containsInteger="1">
        <n v="0.0"/>
        <n v="1.0"/>
      </sharedItems>
    </cacheField>
    <cacheField name="K8S Master" numFmtId="0">
      <sharedItems containsSemiMixedTypes="0" containsString="0" containsNumber="1" containsInteger="1">
        <n v="0.0"/>
        <n v="1.0"/>
      </sharedItems>
    </cacheField>
    <cacheField name="VM Infra" numFmtId="0">
      <sharedItems containsSemiMixedTypes="0" containsString="0" containsNumber="1" containsInteger="1">
        <n v="0.0"/>
        <n v="1.0"/>
      </sharedItems>
    </cacheField>
    <cacheField name="File Server" numFmtId="3">
      <sharedItems containsSemiMixedTypes="0" containsString="0" containsNumber="1" containsInteger="1">
        <n v="0.0"/>
      </sharedItems>
    </cacheField>
    <cacheField name="Old OS" numFmtId="3">
      <sharedItems containsSemiMixedTypes="0" containsString="0" containsNumber="1" containsInteger="1">
        <n v="0.0"/>
        <n v="1.0"/>
      </sharedItems>
    </cacheField>
    <cacheField name="Application Group" numFmtId="3">
      <sharedItems>
        <s v="Ancien Serveur Web Incomplet"/>
        <s v="Base de donnée Ancien CLARILAB MIRIALIS"/>
        <s v="ScanBAC - RAL"/>
        <s v="Badgeage - RAL"/>
        <s v="Serveur Compta Oriade"/>
        <s v="Infectio - ALI"/>
        <s v="Infra - TSE"/>
        <s v="VM AFFICHEUR GLBM"/>
        <s v="VM AFFICHEUR UNILIANS"/>
        <s v="ALERE - ALI"/>
        <s v="Maestria - RAL"/>
        <s v="MPL - CST/ALI"/>
        <s v="VM DEPOT CFX RAL"/>
        <s v="Magic Info PLV - RAL"/>
        <s v="Aqure - RAL"/>
        <s v="VM INCOMPLET AURA"/>
        <s v="VM INCOMPLET TEST AURA"/>
        <s v="Infectio - RAL"/>
        <s v="VM KALIFRONT REP"/>
        <s v="Dev L Tabard"/>
        <s v="ABBOTT - BSY"/>
        <s v="ABBOTT - LCD"/>
        <s v="ANSIBLE"/>
        <s v="Archive SIL"/>
        <s v="Autorité de certification MS"/>
        <s v="bac"/>
        <s v="Bac Express - ALI"/>
        <s v="Bac Express - ALS"/>
        <s v="Bac Express - ASL"/>
        <s v="Bac Express - Bio86"/>
        <s v="Bac Express - CAZ"/>
        <s v="Bac Express - CBM25"/>
        <s v="Bac Express - COR"/>
        <s v="Bac Express - CVL"/>
        <s v="Bac Express - LOR"/>
        <s v="Bac Express - MAN"/>
        <s v="Bac Express - PAE"/>
        <s v="Bac Express - PAO"/>
        <s v="Bac Express - PRO"/>
        <s v="Bac Express - RAL"/>
        <s v="Bac Express - SCM"/>
        <s v="Backup Automate - PAO"/>
        <s v="Badgeage - CBM25"/>
        <s v="Biogroup Expert EST"/>
        <s v="Biogroup Expert"/>
        <s v="Biogroup Expert HDS DEV"/>
        <s v="Biogroup Expert HDS PROD"/>
        <s v="Biogroup Expert PROD"/>
        <s v="Biogroup Tracker BDD PREPROD"/>
        <s v="Biogroup Tracker BDD PROD"/>
        <s v="Biogroup Tracker BDD DEV"/>
        <s v="Biomerieux Myla - ALI"/>
        <s v="Biomerieux Myla - CAZ"/>
        <s v="Biomerieux Myla - COR"/>
        <s v="Biomerieux Myla - Diomedea"/>
        <s v="Biomerieux Myla - LOR"/>
        <s v="Biomerieux Myla - PAO"/>
        <s v="Biomerieux Myla - RAL"/>
        <s v="Centreon - AURA"/>
        <s v="Cisco PABX"/>
        <s v="Clarilab - ASL"/>
        <s v="Clarilab - MAN"/>
        <s v="Clarilab - VCL"/>
        <s v="Clearpass (NAC)"/>
        <s v="CoagOne - ALS"/>
        <s v="CoagOne - CAZ"/>
        <s v="CoagOne - COR"/>
        <s v="CoagOne - LOR"/>
        <s v="CoagOne - PAE"/>
        <s v="Collecteur XPLANET"/>
        <s v="Compta - PRO"/>
        <s v="Compta - Sage"/>
        <s v="Cov2Sil - ALS"/>
        <s v="Cov2Sil - CAZ"/>
        <s v="Cov2Sil - COR"/>
        <s v="CyberElements (accès Fournisseurs)"/>
        <s v="Diagast Qwalys"/>
        <s v="DMS - PAE"/>
        <s v="EasyCOVID - CAZ"/>
        <s v="EDR Enovacom - CAZ"/>
        <s v="Enovacom - CAZ"/>
        <s v="Env Developpeur"/>
        <s v="Environnement PARAM"/>
        <s v="Environnement QUALITE"/>
        <s v="Fortinet"/>
        <s v="GemWeb - ALI"/>
        <s v="GemWeb - ALP"/>
        <s v="GemWeb - BFC"/>
        <s v="GemWeb - CBM25"/>
        <s v="GemWeb - COR"/>
        <s v="GemWeb - CVL"/>
        <s v="GemWeb - PAE"/>
        <s v="GemWeb - PAO"/>
        <s v="GemWeb - PAS"/>
        <s v="GemWeb - RAL"/>
        <s v="GLPI - Asset Management"/>
        <s v="Exporter EST"/>
        <s v="Exporter SUD"/>
        <s v="Grafana"/>
        <s v="HBDrive - ALI"/>
        <s v="HBDrive - ALP"/>
        <s v="HBDrive - ALS"/>
        <s v="HBDrive - Astralab"/>
        <s v="HBDrive - BFC"/>
        <s v="HBDrive - Bio86"/>
        <s v="HBDrive - Biorylis"/>
        <s v="HBDrive - BRE"/>
        <s v="HBDrive - CAZ"/>
        <s v="HBDrive - CVL"/>
        <s v="HBDrive - EIM"/>
        <s v="HBDrive - LOR"/>
        <s v="HBDrive - MAN"/>
        <s v="HBDrive - OIS"/>
        <s v="HBDrive - PAE"/>
        <s v="HBDrive - PAO"/>
        <s v="HBDrive - PAS"/>
        <s v="HBDrive - PRO"/>
        <s v="HBDrive - RAL"/>
        <s v="Infra"/>
        <s v="Infra - APC"/>
        <s v="Infra - CC Intune"/>
        <s v="Infra - DHCP"/>
        <s v="Infra - Directory Services Portal"/>
        <s v="Infra - Entra Cloud Sync"/>
        <s v="Infra - MDT"/>
        <s v="Infra - NSX"/>
        <s v="Infra - OpenSense"/>
        <s v="Infra - OpnSense"/>
        <s v="Infra - PAW"/>
        <s v="Infra - PowerShell Admin"/>
        <s v="Infra - Rebond RSX"/>
        <s v="Infra - Relai With Secure"/>
        <s v="Infra - Vcenter"/>
        <s v="Infra - Veeam"/>
        <s v="Infra - VM Administration"/>
        <s v="Infra - VxRail MGT / Witness"/>
        <s v="Infra - WSUS"/>
        <s v="Infra Domain CTRL - ALP"/>
        <s v="Infra Domain CTRL - BGO"/>
        <s v="Infra Domain CTRL - CST"/>
        <s v="Infra Domain CTRL - HDS"/>
        <s v="Infra Domain CTRL - IDF"/>
        <s v="Infra Domain CTRL - NST"/>
        <s v="Infra Domain CTRL - POC"/>
        <s v="Infra Domain CTRL - SUD"/>
        <s v="Intranet - ALS"/>
        <s v="Intranet - CAZ"/>
        <s v="Intranet - LOR"/>
        <s v="K8s"/>
        <s v="K8S-BI-OLD"/>
        <s v="K8S-HDS-STORAGE"/>
        <s v="K8S-DATA-PROD"/>
        <s v="K8S-HDS-DATA-STAGING"/>
        <s v="K8S-EXTERNAL-OLD"/>
        <s v="K8S-EXTERNAL"/>
        <s v="K8S-MANAGEMENT-PROD"/>
        <s v="K8S-MANAGEMENT-PREPROD"/>
        <s v="VM-HEADSCALE"/>
        <s v="K8S-ADMIN-JUJU"/>
        <s v="CONTROLEUR-JUJU-PROD"/>
        <s v="CONTROLEUR-JUJU-PREPROD"/>
        <s v="Reverse Proxy"/>
        <s v="EXTERNAL-MAIL"/>
        <s v="SEKOIA"/>
        <s v="K8S-INTERNAL"/>
        <s v="CNX-AWS-PROD"/>
        <s v="K8S-DIGITAL-PROD"/>
        <s v="K8S-DIGITAL-ACC"/>
        <s v="K8S-DIGITAL-DEV"/>
        <s v="KaliLAB - BPO"/>
        <s v="KaliLAB -BGO/BRE"/>
        <s v="KaliLAB CBM25"/>
        <s v="KaliLAB-CST/ALI"/>
        <s v="KaliLAB-CST/ALP"/>
        <s v="Kalisil - Bioazur"/>
        <s v="Kalisil - BioLittoral"/>
        <s v="KaliSIL - RB ?"/>
        <s v="KaliSIL -BGO/ASL"/>
        <s v="KaliSIL -BGO/ATL"/>
        <s v="KaliSIL -BGO/Bio86"/>
        <s v="KaliSIL -BGO/Biorylis"/>
        <s v="KaliSIL -BGO/BRE"/>
        <s v="KaliSIL -BGO/CVL"/>
        <s v="KaliSIL -BGO/MAN"/>
        <s v="KaliSIL -CST/ALI"/>
        <s v="KaliSIL -CST/ALP"/>
        <s v="KaliSIL -CST/Analyseo"/>
        <s v="KaliSIL -CST/BFC"/>
        <s v="KaliSIL -CST/LAR"/>
        <s v="KaliSIL -CST/RAL"/>
        <s v="KaliSIL -CST/RAL-TEST"/>
        <s v="KaliSIL -CST/STL"/>
        <s v="KaliSIL -IDF/AIS"/>
        <s v="KaliSIL -IDF/OIS"/>
        <s v="KaliSIL -IDF/PAE"/>
        <s v="KaliSIL -IDF/PAO"/>
        <s v="KaliSIL -IDF/PAS"/>
        <s v="KaliSIL -National/ ?"/>
        <s v="KaliSIL -National/Kalimiddle"/>
        <s v="KaliSIL -National/Master"/>
        <s v="KaliSIL -National/MetaKalisil"/>
        <s v="KaliSIL -National/MonEspaceBiogroup"/>
        <s v="KaliSIL -National/OneKalilab - Prod"/>
        <s v="KaliSIL -National/OneKalilab - Test"/>
        <s v="KaliSIL -NST/ALS"/>
        <s v="KaliSIL -NST/EIM"/>
        <s v="KaliSIL -NST/LOR"/>
        <s v="KaliSIL -NST/NOR"/>
        <s v="KaliSIL -SUD/Biosantis"/>
        <s v="KaliSIL -SUD/CAZ"/>
        <s v="KaliSIL -SUD/CAZ-TEST"/>
        <s v="KaliSIL -SUD/COR"/>
        <s v="KaliSIL -SUD/OIN"/>
        <s v="KaliSIL -SUD/PRO"/>
        <s v="KaliSIL -UK/UK"/>
        <s v="KaliSIL -VETANALYS/Vetanalys"/>
        <s v="LimeSurvey"/>
        <s v="Medifirst - ALS"/>
        <s v="Medifirst - CVL"/>
        <s v="Medifirst - MAN"/>
        <s v="MeshCentral"/>
        <s v="Module ED - COR"/>
        <s v="MPL - BGO/ASL"/>
        <s v="MPL - BGO/Biorylis"/>
        <s v="MPL - BGO/CVL"/>
        <s v="MPL - CST/ALP"/>
        <s v="MPL - CST/BFC"/>
        <s v="MPL - CST/RAL"/>
        <s v="MPL - IDF/AIS"/>
        <s v="MPL - IDF/OIS"/>
        <s v="MPL - IDF/PAE"/>
        <s v="MPL - IDF/PAO"/>
        <s v="MPL - IDF/PAS"/>
        <s v="MPL - NST/ALS"/>
        <s v="MPL - NST/EIM"/>
        <s v="MPL - NST/LOR"/>
        <s v="MPL - NST/NOR"/>
        <s v="MPL - SUD/COR"/>
        <s v="MPL - SUD/POC"/>
        <s v="MPL - SUD/PRO"/>
        <s v="Multiples outils internes - LOR"/>
        <s v="MyKali"/>
        <s v="N/A"/>
        <s v="NTK - AirWave"/>
        <s v="NTK - Cisco Business Dashboard"/>
        <s v="NTK - Cisco WLAN Controller"/>
        <s v="OpenFire MSG - LOR"/>
        <s v="Orion"/>
        <s v="Paie - Sage"/>
        <s v="POC"/>
        <s v="QlikSense"/>
        <s v="QlikSense - AURA"/>
        <s v="Radar / PRTG"/>
        <s v="Rebond Fournisseur"/>
        <s v="Redmine"/>
        <s v="Relais SMTP"/>
        <s v="RI Witness - ALS"/>
        <s v="RI Witness - Biorylis"/>
        <s v="RI Witness - CBM25"/>
        <s v="RI Witness - CVL"/>
        <s v="RI Witness - MAN"/>
        <s v="RI Witness - PAS"/>
        <s v="RI Witness - PRO"/>
        <s v="Role SIL - FSE"/>
        <s v="SAGE"/>
        <s v="Santosha - ALI"/>
        <s v="Santosha - ALP"/>
        <s v="Santosha - ALS"/>
        <s v="Santosha - PAE"/>
        <s v="Santosha - PAO"/>
        <s v="Santosha - PAS"/>
        <s v="Santosha - PRO"/>
        <s v="ScanBAC - COR"/>
        <s v="Serveur d'impression"/>
        <s v="Serveur de fichiers"/>
        <s v="Serveur de fichiers (POC)"/>
        <s v="Serveur de Licences RDS"/>
        <s v="Siemens Attelica - Bio86"/>
        <s v="Siemens Attelica - BRE"/>
        <s v="Siemens Attelica - CAZ"/>
        <s v="Siemens Attelica - CVL"/>
        <s v="Siemens OneLink - BRE"/>
        <s v="Siemens OneLink - CAZ"/>
        <s v="SIREXPERT - CAZ"/>
        <s v="SIREXPERT - CVL"/>
        <s v="SIREXPERT - LOR"/>
        <s v="SIREXPERT - OIN"/>
        <s v="SIREXPERT - PAE"/>
        <s v="SIREXPERT - PAO"/>
        <s v="SIREXPERT - PRO"/>
        <s v="SIRH - Administration"/>
        <s v="Sonde Temperature"/>
        <s v="Stago - ALI"/>
        <s v="Stago - Astralab"/>
        <s v="Stago - Bio86"/>
        <s v="Stago - Biorylis"/>
        <s v="Stago - BRE"/>
        <s v="Stago - CVL"/>
        <s v="Stago - MAN"/>
        <s v="Supervision SIL (Dedalus)"/>
        <s v="SYNAPSE - ALI"/>
        <s v="SYNAPSE - CBM25"/>
        <s v="SYNAPSE - COR"/>
        <s v="SYNAPSYS - CAZ"/>
        <s v="SYNAPSYS - CVL"/>
        <s v="SYNAPSYS - PAS"/>
        <s v="Sysmex - ALI"/>
        <s v="Sysmex - COR"/>
        <s v="Sysmex - EIM"/>
        <s v="Sysmex Cellavision - ALI"/>
        <s v="Sysmex Cellavision - ALP"/>
        <s v="Sysmex Cellavision - ATL"/>
        <s v="Sysmex Cellavision - BFC"/>
        <s v="Sysmex Cellavision - Biorylis"/>
        <s v="Sysmex Cellavision - BRE"/>
        <s v="Sysmex Cellavision - CAZ"/>
        <s v="Sysmex Cellavision - CVL"/>
        <s v="Sysmex Cellavision - MAN"/>
        <s v="Sysmex Cellavision - PAE"/>
        <s v="Sysmex Cellavision - PAO"/>
        <s v="Sysmex Cellavision - PAS"/>
        <s v="Sysmex Cellavision - PRO"/>
        <s v="Sysmex Cellavision - RAL"/>
        <s v="Sysmex Ext IPU - ALS"/>
        <s v="Sysmex Ext IPU - Astralab"/>
        <s v="Sysmex Ext IPU - ATL"/>
        <s v="Sysmex Ext IPU - BFC"/>
        <s v="Sysmex Ext IPU - Bio86"/>
        <s v="Sysmex Ext IPU - Biorylis"/>
        <s v="Sysmex Ext IPU - BRE"/>
        <s v="Sysmex Ext IPU - CAZ"/>
        <s v="Sysmex Ext IPU - COR"/>
        <s v="Sysmex Ext IPU - CVL"/>
        <s v="Sysmex Ext IPU - LOR"/>
        <s v="Sysmex Ext IPU - MAN"/>
        <s v="Sysmex Ext IPU - OIS"/>
        <s v="Sysmex Ext IPU - PAE"/>
        <s v="Sysmex Ext IPU - PAO"/>
        <s v="Sysmex Ext IPU - PAS"/>
        <s v="Sysmex Ext IPU - PRO"/>
        <s v="Sysmex Ext IPU - RAL"/>
        <s v="TSE Biologiste - ALS"/>
        <s v="TSE SvcesGeneraux - ALS"/>
        <s v="Tumorotek - PRO"/>
        <s v="URT - Bio86"/>
        <s v="URT - Biorylis"/>
        <s v="URT - BRE"/>
        <s v="URT - CAZ"/>
        <s v="URT - CVL"/>
        <s v="URT - MAN"/>
        <s v="UserLock"/>
        <s v="VALAB - ALP"/>
        <s v="VALAB - Biorylis"/>
        <s v="VALAB - BRE"/>
        <s v="VALAB - CAZ"/>
        <s v="VALAB - MAN"/>
        <s v="VALAB - PRO"/>
        <s v="VALAB - RAL"/>
        <s v="Varonis"/>
        <s v="VITEKMS - ALI"/>
        <s v="VITEKMS - COR"/>
        <s v="VITEKMS - PRO"/>
        <s v="VITEKMS - RAL"/>
        <s v="VM Rebond"/>
        <s v="Wraptor"/>
        <s v="Sauvegarde Automate - Astralab"/>
        <s v="Outil gestion des voitures"/>
        <s v="Stockage de saves"/>
        <s v="SirWeb - Bio86"/>
        <s v="Contrôle d'accès BIO86"/>
        <s v="Ancien Controleur de domaine"/>
        <s v="Archive BDD Softs Transversaux"/>
        <s v="Sauvegarde de données automates"/>
        <s v="Archive Compta"/>
        <s v="Agenor"/>
        <s v="???"/>
        <s v="Gestion des caméras"/>
        <s v="Contrôle d'accès Terre Rouge"/>
        <s v="Mini Intranet"/>
        <s v="Reverse"/>
        <s v="VAULT"/>
        <s v="VM de Rebond"/>
        <s v="Cegid"/>
        <s v="FTPS"/>
        <s v="Moodle - CAZ"/>
        <s v="Moodle - Formation"/>
        <s v="GENETEC - Contrôle D'accès"/>
        <s v="Syslog Switches - IDF"/>
        <s v="Ansible - SW - IDF"/>
        <s v="Rebond Fournisseur CRET (telephonie)"/>
        <s v="AUTOIMUN - StOuen"/>
        <s v="Messagerie interne"/>
        <s v="DNS utilisé pour les VXRails"/>
        <s v="PLV"/>
        <s v="Serveur de Badgeage"/>
        <s v="Contrôle d'accès"/>
        <s v="MEMNOS - BRE"/>
        <s v="Sage - BRE"/>
        <s v="Exploitation EIPU"/>
        <s v="BDD Triso21 -  BRE"/>
        <s v="Sondes de Temperatures - OIS"/>
        <s v="Infra - Liaison Site CAZ"/>
        <s v="MEMNOS - Astralab"/>
        <s v="Serveur FTP - ALI"/>
        <s v="Neon - CVL"/>
        <s v="SBII"/>
      </sharedItems>
    </cacheField>
    <cacheField name="Kalisil?" numFmtId="3">
      <sharedItems containsSemiMixedTypes="0" containsString="0" containsNumber="1" containsInteger="1">
        <n v="0.0"/>
        <n v="1.0"/>
      </sharedItems>
    </cacheField>
    <cacheField name="Application Tiering" numFmtId="3">
      <sharedItems>
        <s v="N/A"/>
        <s v="T3"/>
        <s v="T1"/>
        <s v="T2"/>
      </sharedItems>
    </cacheField>
    <cacheField name="App Criticity" numFmtId="3">
      <sharedItems containsSemiMixedTypes="0" containsString="0" containsNumber="1" containsInteger="1">
        <n v="0.0"/>
        <n v="1.0"/>
      </sharedItems>
    </cacheField>
    <cacheField name="vCPU">
      <sharedItems containsMixedTypes="1" containsNumber="1" containsInteger="1">
        <n v="2.0"/>
        <n v="1.0"/>
        <n v="4.0"/>
        <n v="10.0"/>
        <n v="6.0"/>
        <n v="8.0"/>
        <n v="20.0"/>
        <n v="16.0"/>
        <n v="12.0"/>
        <n v="5.0"/>
        <n v="3.0"/>
        <n v="24.0"/>
        <s v="Unknown"/>
        <n v="9.0"/>
        <n v="32.0"/>
        <n v="44.0"/>
        <n v="18.0"/>
        <n v="28.0"/>
        <n v="36.0"/>
        <n v="42.0"/>
        <n v="50.0"/>
        <n v="48.0"/>
        <n v="30.0"/>
      </sharedItems>
    </cacheField>
    <cacheField name="RAM (GiB)" numFmtId="0">
      <sharedItems containsSemiMixedTypes="0" containsString="0" containsNumber="1" containsInteger="1">
        <n v="4.0"/>
        <n v="8.0"/>
        <n v="16.0"/>
        <n v="32.0"/>
        <n v="6.0"/>
        <n v="48.0"/>
        <n v="14.0"/>
        <n v="2.0"/>
        <n v="63.0"/>
        <n v="20.0"/>
        <n v="64.0"/>
        <n v="12.0"/>
        <n v="128.0"/>
        <n v="1.0"/>
        <n v="24.0"/>
        <n v="80.0"/>
        <n v="110.0"/>
        <n v="36.0"/>
        <n v="28.0"/>
        <n v="96.0"/>
        <n v="56.0"/>
        <n v="72.0"/>
        <n v="15.0"/>
        <n v="7.0"/>
        <n v="10.0"/>
        <n v="21.0"/>
        <n v="30.0"/>
        <n v="18.0"/>
        <n v="92.0"/>
        <n v="0.0"/>
        <n v="256.0"/>
        <n v="250.0"/>
        <n v="120.0"/>
        <n v="125.0"/>
        <n v="200.0"/>
        <n v="160.0"/>
        <n v="40.0"/>
        <n v="90.0"/>
        <n v="192.0"/>
        <n v="5.0"/>
        <n v="3.0"/>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Q2579" sheet="VMware Inventory"/>
  </cacheSource>
  <cacheFields>
    <cacheField name="VM Name" numFmtId="0">
      <sharedItems containsBlank="1">
        <s v="VMPROJETUNI"/>
        <s v="vmShadoc_Mirialis"/>
        <s v="DYO-2K8R2-SCANB"/>
        <s v="AURA-BDG01"/>
        <s v="ORI-COMPTA01"/>
        <s v="ORI-SRV-INFEC"/>
        <s v="VMRDP"/>
        <s v="GLBM-QMATIC01"/>
        <s v="AURA-QMATIC"/>
        <s v="ORI-ALERE01"/>
        <s v="ORI-SRV-ALERE01"/>
        <s v="UNI-CASTEL01"/>
        <s v="UNL-MAESTRIA01"/>
        <s v="VMO-PCT-004-A"/>
        <s v="AURA-CFX-001"/>
        <s v="CST-CFX-001"/>
        <s v="UNI-DIFTV01"/>
        <s v="VMAQURE1"/>
        <s v="AURA-INCOMPLETS01"/>
        <s v="AURA-INCOMPLETS-TEST01"/>
        <s v="VMINFECTIOGLOBAL"/>
        <s v="VMKALISILFRONTDLS"/>
        <s v="VMNC1"/>
        <s v="VMNC2"/>
        <s v="VM1204"/>
        <s v="VMinfraMONdcn"/>
        <s v="VMOL5RLOG"/>
        <s v="VMVCS"/>
        <s v="VMADDOK205"/>
        <s v="VMSYSLOGS-BK"/>
        <s v="BSY-A-AMS-APP"/>
        <s v="BSY-A-AMS-BDD"/>
        <s v="BSY-A-IMS"/>
        <s v="BSY-ALINITYPRO"/>
        <s v="LCD-ALINITYPRO"/>
        <s v="SV-85-ANSIBLE"/>
        <s v="VMANSIBLE"/>
        <s v="con_biolittoral"/>
        <s v="OLD_dubertrand2_Concerto"/>
        <s v="2A2B-Concerto"/>
        <s v="SRV-ALYSE-BRUANT"/>
        <s v="SRV-CONCERTO-APP"/>
        <s v="SRV-ALYSE-BIOSANTE"/>
        <s v="DL_Odancio_App_212"/>
        <s v="DL_Odancio_Bdd_22"/>
        <s v="Odancio-Médilabest"/>
        <s v="SRV-MIDISYA"/>
        <s v="INFOCENTRE"/>
        <s v="ODANCIO_APP"/>
        <s v="ODANCIO_BDD"/>
        <s v="ODANCIO-STL"/>
        <s v="Alysé"/>
        <s v="NAS-Alysé"/>
        <s v="HEXALIS"/>
        <s v="HEXALIS-BDD"/>
        <s v="C0NAS1"/>
        <s v="LCD-Archives-Hlx"/>
        <s v="LCD-BIOMANEO"/>
        <s v="HLX-BIOSITES-DED2"/>
        <s v="ORA-BIOSITES-DED2"/>
        <s v="VMARMURE2"/>
        <s v="ASL-PC-HEXALIS"/>
        <s v="HDS-BGO-HISTONE-DOC"/>
        <s v="ARC-ALP-BIOMANAGER"/>
        <s v="ARC-ALP-ODANBDD"/>
        <s v="ARC-ALP-ODANINFO"/>
        <s v="ARC-ALP-SRVBYG"/>
        <s v="ARC-APP-ODANCIO"/>
        <s v="HDS-SAM-CONCERTO"/>
        <s v="ORI-HEXAAPPLI"/>
        <s v="ORI-HEXAORACLE"/>
        <s v="Clarilab_Mirialis"/>
        <s v="VMODANCIOINFO"/>
        <s v="BFC-CA01"/>
        <s v="BM-CA01"/>
        <s v="CAB-CA01"/>
        <s v="EST-CA01"/>
        <s v="LCD-CA01"/>
        <s v="SV-35-CA1"/>
        <s v="HDF-CA01"/>
        <s v="AURA-CA01"/>
        <s v="AURA-CA01-OLD"/>
        <s v="HDS-PACA-CA01"/>
        <s v="HDS-CA01"/>
        <s v="POC-CA01"/>
        <s v="ORI-CA01"/>
        <s v="A SUPPRIMER 20%2f12%2f25_SV-37-FS1"/>
        <s v="HDS-ORI-SCANBAC"/>
        <s v="bacexpressbbd-analiseo-prod-1"/>
        <s v="SRV-CLARISYS"/>
        <s v="CAB-SRV-BACKUP"/>
        <s v="ASL-MCA-prod-1"/>
        <s v="ASL-MCA-prod-2"/>
        <s v="SV-86-BACEXPRESS-BDD"/>
        <s v="SV-86-BACEXPRESS-PROD"/>
        <s v="PT-BACXPRESS-SRV"/>
        <s v="SRVMCA-APP"/>
        <s v="SRVMCA-BDD"/>
        <s v="2A2B-BacExpress-BDD"/>
        <s v="2A2B-BacExpress-Front"/>
        <s v="SV-37-CLARIMCA7"/>
        <s v="SV-37-BACEXPRESS-DB"/>
        <s v="SV-37-BACEXPRESS-PROD"/>
        <s v="BM-BACEXPRESSBDD"/>
        <s v="BM-BACEXPRESSFRONT"/>
        <s v="SV-72-MCA"/>
        <s v="SV-72-MCABDD"/>
        <s v="9MCA"/>
        <s v="9MCA-BDD"/>
        <s v="BPO-BACEXPRESS-FRONT"/>
        <s v="BPO-BACEXPRESS-BDD"/>
        <s v="HDS-ALP-bacexpress-bdd"/>
        <s v="HDS-ALP-bacexpress-front"/>
        <s v="HDS-ALP-bacexpress-test"/>
        <s v="VMSRVBACEXPRESS"/>
        <s v="HDS-SCM-BacExPressFront"/>
        <s v="Serv_Backup_automate"/>
        <s v="SRVKELIO-APP"/>
        <s v="SRVKELIO-BDD"/>
        <s v="SRV-BODET01"/>
        <s v="EST-BIOEGEXP-TEST"/>
        <s v="EST-EXPBIOG"/>
        <s v="HDS-BIT-BIOGEXP"/>
        <s v="HDS-BIOEXPDevLOG1"/>
        <s v="HDS-BIOEXPDevLOG2"/>
        <s v="HDS-BIOEXPDevLOG3"/>
        <s v="HDS-BIOEXPProdLOG1"/>
        <s v="HDS-BIOEXPProdLOG2"/>
        <s v="HDS-BIOEXPProdLOG3"/>
        <s v="HDS-BIOGEXP-PROD0"/>
        <s v="HDS-BIOGEXP-PROD1"/>
        <s v="HDS-BIOGEXPPrd-WRK1"/>
        <s v="HDS-BIOGEXPPrd-WRK10"/>
        <s v="HDS-BIOGEXPPrd-WRK2"/>
        <s v="HDS-BIOGEXPPrd-WRK3"/>
        <s v="HDS-BIOGEXPPrd-WRK4"/>
        <s v="HDS-BIOGEXPPrd-WRK5"/>
        <s v="HDS-BIOGEXPPrd-WRK6"/>
        <s v="HDS-BIOGEXPPrd-WRK7"/>
        <s v="HDS-BIOGEXPPrd-WRK8"/>
        <s v="HDS-BIOGEXPPrd-WRK9"/>
        <s v="HDS-BIT-BIOTRACKER-PREPROD"/>
        <s v="HDS-BIT-BIOTRACKERPROD"/>
        <s v="HDS-BIT-BIOTRACKERDEV"/>
        <s v="ORI-MYLA01"/>
        <s v="PT-MYLA-SRV"/>
        <s v="PV-MYLA-SRV"/>
        <s v="VMMYLADYOM"/>
        <s v="BM-MYLA01"/>
        <s v="Myla"/>
        <s v="VMSRVMYLAUNI"/>
        <s v="CENTREON-DCN"/>
        <s v="pt-cucmsub01-srv"/>
        <s v="pt-cucsub01-srv"/>
        <s v="EST-IMAGICLE FAX"/>
        <s v="pt-cucmpub01-srv"/>
        <s v="pt-cucpub01-srv_restored"/>
        <s v="pt-exwayc01"/>
        <s v="pt-exwayc02"/>
        <s v="pt-exwayc03"/>
        <s v="edge1"/>
        <s v="edge2"/>
        <s v="ASL-Clarilab"/>
        <s v="SRV-CLARILAB"/>
        <s v="SV-28-CLARILAB"/>
        <s v="SV-37-CLARILAB"/>
        <s v="BFC-CPPM01"/>
        <s v="BM-CPPM02"/>
        <s v="BM-CPPM01"/>
        <s v="CAB-CLEARPASS01"/>
        <s v="CAB-CLEARPASS02"/>
        <s v="PT-CLEARPASS-SRV"/>
        <s v="PT-CLEARPASS-SRV-BKP"/>
        <s v="BPO-CPPM01"/>
        <s v="BPO-CPPM02"/>
        <s v="AURA-CLEARPASS01"/>
        <s v="HDS-CPPM02"/>
        <s v="HDS-CPPM01"/>
        <s v="AURA-CLEARPASS02"/>
        <s v="CAB-COAG.ONE"/>
        <s v="EST-COAGONE"/>
        <s v="2A2B-COAGONE"/>
        <s v="BM-COAGONE01"/>
        <s v="LCD-COAGONE"/>
        <s v="VMWEBSYMFONY"/>
        <s v="HDS-PACA-COMPTA"/>
        <s v="HDS-CPT-BDD01"/>
        <s v="HDS-CPT-FS01"/>
        <s v="HDS-CPT-RDS01"/>
        <s v="HDS-CTPA-BRK01"/>
        <s v="ServCompta_replica"/>
        <s v="SERVCOMPTA1"/>
        <s v="ServComptaData"/>
        <s v="ServSage1000"/>
        <s v="CAB-SRV-CSVTOSIL"/>
        <s v="PT-CONNECT-SRV"/>
        <s v="PV-CONNECT-SRV"/>
        <s v="2A2B-GW-CYBERELEMENTS"/>
        <s v="COR-KIOSKFRS01"/>
        <s v="COR-KIOSKFRS02"/>
        <s v="COR-KIOSKFRS03"/>
        <s v="ASL-GW-CYBERELEMENTS"/>
        <s v="BCL-GW-CYBERELEMENTS"/>
        <s v="BFC-KIOSKFRS01"/>
        <s v="BFC-KIOSKFRS02"/>
        <s v="BFC-KIOSKFRS03"/>
        <s v="SV-86-GW-CYBERELEMENTS"/>
        <s v="SV-86-BastionGW"/>
        <s v="BM-GW-CYBERELEMENTS"/>
        <s v="BM-BastionGW"/>
        <s v="NST-KIOSKFRS01"/>
        <s v="NST-KIOSKFRS02"/>
        <s v="CAB-GW-CYBERELEMENTS"/>
        <s v="CAB-KIOSKFRS01"/>
        <s v="CAB-KIOSKFRS02"/>
        <s v="CBM-GW-CYBERELEMENTS"/>
        <s v="EST-GW-CYBERELEMENTS"/>
        <s v="SUD-KIOSKFRS01"/>
        <s v="SUD-KIOSKFRS02"/>
        <s v="SUD-KIOSKFRS03"/>
        <s v="IDF-GW-CYBERELEMENTS"/>
        <s v="BPO-KIOSKFRS01"/>
        <s v="BPO-KIOSKFRS02"/>
        <s v="BPO-KIOSKFRS03"/>
        <s v="BPO-KIOSKFRS04"/>
        <s v="SV-72-GW-CYBERELEMENTS"/>
        <s v="SV-72-BASTIONGW"/>
        <s v="SV-85-GWP"/>
        <s v="ArubaOS_VGW_10.7.1.1_92045"/>
        <s v="SV-85-GW-CYBERELEMENTS"/>
        <s v="SV-85-BastionGW"/>
        <s v="SV-35-GW-CYBERELEMENTS"/>
        <s v="SV-35-BastionGW"/>
        <s v="SV-37-GW-CYBERELEMENTS"/>
        <s v="SV-37-BASTIONGW"/>
        <s v="MAG-GW-CYBERELEMENTS"/>
        <s v="MAG-BastionGW"/>
        <s v="AURA-GW-CYBERELEMENTS"/>
        <s v="AURA-KIOSKFRS02"/>
        <s v="UNL-KIOSKFRS01"/>
        <s v="HDS-VGW-WIFIGUEST"/>
        <s v="HDS-GW-CYBERELEMENTS"/>
        <s v="HDS-SYSTANCIA-CF"/>
        <s v="HDS-KIOSKERP01"/>
        <s v="HDS-KIOSKFRS01"/>
        <s v="HDS-KIOSKFRS02"/>
        <s v="HDS-KIOSKFRS03"/>
        <s v="HDS-KIOSKFRS04"/>
        <s v="HDS-KIOSKFRS05"/>
        <s v="SV-87-GWP"/>
        <s v="VMUBUNTU18"/>
        <s v="VMUBUNTU18b"/>
        <s v="VMUBUNTU18c"/>
        <s v="VMUBUNTU18d"/>
        <s v="CAB-POT-DIAGAST-BDD"/>
        <s v="LCD-DMS-APP"/>
        <s v="LCD-DMS-BDD"/>
        <s v="LCD-DMS-DAS"/>
        <s v="LCD-DMS-ORC"/>
        <s v="PT-EASYCOVID"/>
        <s v="HDS-ENOVACOM-EDR-F"/>
        <s v="HDS-EDR"/>
        <s v="HDS-ESV2"/>
        <s v="HDS-DEVKALI"/>
        <s v="HDS-DEVEL01"/>
        <s v="HDS-DEVEL02"/>
        <s v="HDS-DEVEL21"/>
        <s v="HDS-DEVEL22"/>
        <s v="HDS-DEVEL23"/>
        <s v="HDS-DEVEL24"/>
        <s v="HDS-DEVEL25"/>
        <s v="HDS-DEVEL26"/>
        <s v="HDS-DEVEL27"/>
        <s v="HDS-DEVEL29"/>
        <s v="HDS-DEVEL30"/>
        <s v="HDS-DEVEL31"/>
        <s v="HDS-DEDALUS-RDS01"/>
        <s v="HDS-CLARISYS"/>
        <s v="HDS-PARAM-BRK01"/>
        <s v="HDS-PARAM-RDS01"/>
        <s v="HDS-PRM-BRK01"/>
        <s v="HDS-PRM-RDS01"/>
        <s v="HDS-PRM-RDS02"/>
        <s v="HDS-PRM-RDS03"/>
        <s v="PT-TENDANCE-SRV"/>
        <s v="HDS-QUA-BRK01"/>
        <s v="HDS-QUA-FS01"/>
        <s v="HDS-QUA-RDS01"/>
        <s v="HDS-QUA-RDS02"/>
        <s v="HDS-QUA-RDS03"/>
        <s v="HDS-TENDANCE"/>
        <s v="BPO-FortiAnalyzer-VM64"/>
        <s v="BPO-FortiManager-VM64"/>
        <s v="HDS-FortiAnalyzer"/>
        <s v="HDS-FortiAuthenticator"/>
        <s v="HDS-FortiIOC"/>
        <s v="HDS-FortiManager_Niou"/>
        <s v="HDS-FORTIMONITOR"/>
        <s v="HDS-IOC-BIOGROUP"/>
        <s v="HDS-ORI-GEMWEBPLUS"/>
        <s v="MIR-GEMWEB01"/>
        <s v="SRV-GEMWeb-Plus"/>
        <s v="SRV-TR-GEMWEB"/>
        <s v="PV-GEMWEBPLUS-SRV"/>
        <s v="SV-37-GEMWEBPLUS"/>
        <s v="GEMweb Plus"/>
        <s v="BPO-GEMWEB01"/>
        <s v="BSY-GEMWEB02"/>
        <s v="UNL-GEMSQL01"/>
        <s v="UNL-GEMWEB01"/>
        <s v="BFC-ASSETMGT01"/>
        <s v="BFC-ASSETMGT02"/>
        <s v="BFC-ASSETMGT03"/>
        <s v="BFC-ASSETMGT04"/>
        <s v="BGO-ASSETMGT02"/>
        <s v="SRV-GLPI"/>
        <s v="NST-ASSETMGT01"/>
        <s v="NST-ASSETMGT02"/>
        <s v="NST-ASSETMGT03"/>
        <s v="NST-ASSETMGT04"/>
        <s v="NST-ASSETMGT05"/>
        <s v="CAB-GLPI"/>
        <s v="CAB-ASSETMGT01"/>
        <s v="CAB-ASSETMGT02"/>
        <s v="CAB-ASSETMGT03"/>
        <s v="SRVGLPI"/>
        <s v="SUD-ASSETMGT01"/>
        <s v="SUD-ASSETMGT02"/>
        <s v="SUD-ASSETMGT03"/>
        <s v="SUD-ASSETMGT04"/>
        <s v="SUD-ASSETMGT05"/>
        <s v="IDF-Glpi"/>
        <s v="AURA-GLPI01"/>
        <s v="AURA-GLPI01-NEW"/>
        <s v="VMGLPI"/>
        <s v="CST-ASSETMGT01"/>
        <s v="CST-ASSETMGT02"/>
        <s v="CST-ASSETMGT03"/>
        <s v="HDS-GLPI"/>
        <s v="EST-SNMP-EXPORTER"/>
        <s v="SUD-SNMP-EXPORTER"/>
        <s v="FR-CST-VM-EXPORTER"/>
        <s v="HDS-ORI-HBDrive"/>
        <s v="VMHBDRIVEMIR"/>
        <s v="CABLE-HbDrive-V1"/>
        <s v="CABPOT-HbDrive-V1"/>
        <s v="ASL-HbDrive"/>
        <s v="SRV-TOSOH-hbdrive-dijon2"/>
        <s v="HDS-BFC-HBDrive"/>
        <s v="SV-86-HBDRIVE-5590DCA8"/>
        <s v="SV-85-HBDRIVE"/>
        <s v="SERVEUR-HBDRIVE"/>
        <s v="PT-HBDRIVE-SRV"/>
        <s v="SV-37-HBDrive-E3A9646B"/>
        <s v="EIM-HBDRIVE"/>
        <s v="SRV-hbdrive-95250ad2"/>
        <s v="SV-72-HBDRIVE-2269C5B4"/>
        <s v="hbdrive-d2338fba"/>
        <s v="LCD-HBDRIVE01"/>
        <s v="BPO-HBDRIVE01"/>
        <s v="BSY-HBDRIVE01"/>
        <s v="HDS-ALP-HBDrive-prod"/>
        <s v="UNL-HBDRIVE01"/>
        <s v="FOM_VSA"/>
        <s v="CAB-IPM"/>
        <s v="PCN-APC"/>
        <s v="EIMER-IPM"/>
        <s v="HDS-CCINTUNE"/>
        <s v="2A2B-DHCP01"/>
        <s v="ASL-DHCP01"/>
        <s v="BFC-DHCP01"/>
        <s v="SV-86-DHCP1"/>
        <s v="BM-DHCP"/>
        <s v="EST-DHCP"/>
        <s v="CAB-DHCP01"/>
        <s v="CBM-DHCP01"/>
        <s v="EIM-DHCP01"/>
        <s v="EST-DHCP01"/>
        <s v="EST-DHCP02"/>
        <s v="BPO-DHCP01"/>
        <s v="LCD-DHCP01"/>
        <s v="SV-72-DHCP1"/>
        <s v="SV-85-DHCP1"/>
        <s v="SV-35-DHCP1"/>
        <s v="SV-37-DHCP"/>
        <s v="MAG-DHCP01"/>
        <s v="AURA-DHCP01"/>
        <s v="AURA-DHCP02"/>
        <s v="HDS-BGO-DHCP01"/>
        <s v="HDS-BGO-DHCP02"/>
        <s v="HDS-ALP-DHCP01"/>
        <s v="HDS-IIS01"/>
        <s v="HDS-NST-ECS01"/>
        <s v="HDS-SUD-ECS01"/>
        <s v="HDS-CST-ECS01"/>
        <s v="HDS-ECS01"/>
        <s v="BPO-MDT01"/>
        <s v="BPO-PXE01"/>
        <s v="LCD-MDT01"/>
        <s v="AURA-MDT01"/>
        <s v="HDS-MDT01"/>
        <s v="HDS-NSX-VRealize"/>
        <s v="HDS-nsxt-manager-1"/>
        <s v="HDS-nsxt-manager-2"/>
        <s v="HDS-nsxt-manager-3"/>
        <s v="HDS - FW - OPNSENSE"/>
        <s v="LCD-STD-OPNSENSE"/>
        <s v="LCD-OPNSENSE"/>
        <s v="HDS-OPNSENSE-LYO"/>
        <s v="CST-PAW-T0"/>
        <s v="HDS-PAW-T0"/>
        <s v="HDS-PWS01"/>
        <s v="EST-NTK-MGMT"/>
        <s v="BFC-WSCONNECTOR"/>
        <s v="BM-WSCONNECTOR"/>
        <s v="ALP-TSE01"/>
        <s v="AURA-BRK01"/>
        <s v="AURA-TSE01"/>
        <s v="AURA-TSE02"/>
        <s v="AURA-TSE03"/>
        <s v="SV-35-VCENTER8"/>
        <s v="SV-85-VCENTER8"/>
        <s v="CBM-VCSA8"/>
        <s v="EIMER-VCSA8"/>
        <s v="PT-VCSA8-SRV"/>
        <s v="HDS-MAR-VCSA"/>
        <s v="VCSA8"/>
        <s v="LCD-VCENTER"/>
        <s v="MAG-vCENTER"/>
        <s v="ASL-VCENTER8"/>
        <s v="SV-37-VCENTER"/>
        <s v="UNL-VXRAIL-VCSA"/>
        <s v="SV-72-VCENTER8"/>
        <s v="BFC-VCENTER"/>
        <s v="EST-VEEAMBKP365"/>
        <s v="SRVVEEAMPRA"/>
        <s v="SV-35-VEEAM"/>
        <s v="BPO-PROXYVEEAM2"/>
        <s v="BPO-PROXYVEEAM4"/>
        <s v="SV-35-VPROXY1"/>
        <s v="SV-35-VPROXY2"/>
        <s v="SV-35-VPROXY3"/>
        <s v="BPO-PRXY1"/>
        <s v="BPO-PRXY3"/>
        <s v="BPO-PRXYW1"/>
        <s v="PROXY-EST-VXRAIL01-VEEAM"/>
        <s v="PROXY-EST-VXRAIL02-VEEAM"/>
        <s v="PROXY-EST-VXRAIL03-VEEAM"/>
        <s v="PROXY-EST-VXRAIL04-VEEAM"/>
        <s v="PROXY-EST-VXRAIL05-VEEAM"/>
        <s v="PROXY-EST-VXRAIL06-VEEAM"/>
        <s v="PROXY-EST-VXRAIL07-VEEAM"/>
        <s v="PROXY-EST-VXRAIL08-VEEAM"/>
        <s v="PT-VEEAM-SRV"/>
        <s v="HDS-VEEAMPXY-TEMP"/>
        <s v="PXYVeeam-HDSPRA-ESX01"/>
        <s v="PXYVeeam-HDSPRA-ESX02"/>
        <s v="PXYVeeam-HDSPRA-ESX03"/>
        <s v="HDS-MAR-VBX"/>
        <s v="HDS-MAR-VPX01"/>
        <s v="HDS-MAR-VPX02"/>
        <s v="HDS-MAR-VPX03"/>
        <s v="HDS-MAR-VPX04"/>
        <s v="HDS-MAR-VPX05"/>
        <s v="HDS-MAR-VPX06"/>
        <s v="HDS-MAR-VPX07"/>
        <s v="HDS-MAR-VPX08"/>
        <s v="HDS-MAR-VPX09"/>
        <s v="HDS-MAR-VPX10"/>
        <s v="HDS-MAR-VPX11"/>
        <s v="HDS-MAR-VPX12"/>
        <s v="BFC-VEEAM"/>
        <s v="BFC-VEEAM-PRX1"/>
        <s v="BFC-VEEAM-PRX2"/>
        <s v="BFC-VEEAM-PRX3"/>
        <s v="PV-VEEAM-SRV"/>
        <s v="2A2B-VPROXY-PRA"/>
        <s v="PV-VEEAMPROXY1"/>
        <s v="SRVVEEAM"/>
        <s v="VEEAMPROXY01"/>
        <s v="VEEAMPROXY02"/>
        <s v="VEEAMPROXY03"/>
        <s v="PROXYMUY-VEEAM"/>
        <s v="BSY-PRXY1"/>
        <s v="BSY-PRXY2"/>
        <s v="BSY-PRXY3"/>
        <s v="BSY-PRXYW1"/>
        <s v="MAG-VPX01"/>
        <s v="MAG-VPX02"/>
        <s v="MAG-VPX03"/>
        <s v="MAG-vPRX01"/>
        <s v="MAG-vPRX02"/>
        <s v="MAG-vPRX03"/>
        <s v="CAB-VEEAM-SRV"/>
        <s v="CAB-PROXY01"/>
        <s v="CAB-PROXY02"/>
        <s v="CAB-PROXY03"/>
        <s v="HDS-PRA-VEEAM"/>
        <s v="HDS-PRA-VPROXY01"/>
        <s v="HDS-PRA-VPROXY02"/>
        <s v="HDS-PRA-VPROXY03"/>
        <s v="EIMER-VEEAM-SRV"/>
        <s v="MAG-VEEAM"/>
        <s v="VMSAUVEGARDE2020"/>
        <s v="AURA-PROXY06"/>
        <s v="AURA-PROXY05"/>
        <s v="AURA-PROXY07"/>
        <s v="AURA-PROXY08"/>
        <s v="UNL-VEEAM02"/>
        <s v="AURA-PROXIES04"/>
        <s v="UNL-PROXY01"/>
        <s v="UNL-PROXY02"/>
        <s v="UNL-PROXY03"/>
        <s v="AURA-PROXY01"/>
        <s v="ASL-VEEAM"/>
        <s v="ASL-VPROXY1"/>
        <s v="ASL-VPROXY2"/>
        <s v="ASL-VPROXY3"/>
        <s v="BM-PROXY01"/>
        <s v="BM-PROXY02"/>
        <s v="BM-PROXY03"/>
        <s v="BM-VEEAM02"/>
        <s v="SV-85-VEEAM"/>
        <s v="SV-85-VPROXY1"/>
        <s v="SV-85-VPROXY2"/>
        <s v="SV-85-VPROXY3"/>
        <s v="SV-72-VEEAMPRA"/>
        <s v="LCD-VEEAM"/>
        <s v="LCD-PRXY1"/>
        <s v="LCD-PRXY2"/>
        <s v="LCD-PRXY3"/>
        <s v="LCD-PRXY4"/>
        <s v="HDS-VEEAM"/>
        <s v="PROXY-VXRAIL01-VEEAM"/>
        <s v="PROXY-VXRAIL02-VEEAM"/>
        <s v="PROXY-VXRAIL03-VEEAM"/>
        <s v="PXYVeeam-HDSLYO-VXRAIL01"/>
        <s v="PXYVeeam-HDSLYO-VXRAIL02"/>
        <s v="PXYVeeam-HDSLYO-VXRAIL03"/>
        <s v="PXYVeeam-HDSLYO-VXRAIL04"/>
        <s v="PXYVeeam-HDSLYO-VXRAIL05"/>
        <s v="PXYVeeam-HDSLYO-VXRAIL06"/>
        <s v="PXYVeeam-HDSMRS-VXRAIL04"/>
        <s v="PXYVeeam-HDSMRS-VXRAIL05"/>
        <s v="SV-86-VEEAM"/>
        <s v="SV-86-VP1"/>
        <s v="SV-86-VP2"/>
        <s v="SV-37-PROXY"/>
        <s v="SV-37-VEEAM"/>
        <s v="SV-37-VPROXY1"/>
        <s v="SV-37-VPROXY2"/>
        <s v="SV-37-VPROXY3"/>
        <s v="SV-37-REPLICA"/>
        <s v="SV-72-VEEAM"/>
        <s v="SV-72-VPROXY01"/>
        <s v="SV-72-VPROXY02"/>
        <s v="SV-72-VPROXY03"/>
        <s v="SV-44-RVEEAM"/>
        <s v="SV-85-RVEEAM"/>
        <s v="2A2B-ADMIN01"/>
        <s v="BCL-ADMIN01"/>
        <s v="BCL-ADMIN02"/>
        <s v="BCL-ADMIN03"/>
        <s v="BCL-ADMINL01"/>
        <s v="SV-86-ADMIN1"/>
        <s v="BM-ADMIN01"/>
        <s v="BM-ADMIN02"/>
        <s v="EST-ADMIN02"/>
        <s v="EST-ADMIN03"/>
        <s v="CAB-ADMIN01"/>
        <s v="CAB-ADMIN02"/>
        <s v="EST-ADMIN01"/>
        <s v="CBM-ADMIN01"/>
        <s v="EIM-ADMIN01"/>
        <s v="EST-ADMIN04"/>
        <s v="EST-ADMIN05"/>
        <s v="BPO-ADMIN01"/>
        <s v="BSY-ADMIN01"/>
        <s v="LCD-ADMIN01"/>
        <s v="SV-72-ADMIN1"/>
        <s v="SV-85-ADMIN1"/>
        <s v="SV-35-ADMIN1"/>
        <s v="SV-37-ADMIN1"/>
        <s v="MAG-ADMIN01"/>
        <s v="AURA-ADMIN01"/>
        <s v="AURA-ADMIN02"/>
        <s v="HDS-ADMINSYS01"/>
        <s v="HDS-ADMINSYS02"/>
        <s v="HDS-ADMINSYS03"/>
        <s v="HDS-ALP-ADMIN01"/>
        <s v="HDS-MGT-RSXADMIN01"/>
        <s v="HDS-Systancia-Admin"/>
        <s v="HDS-ADMIN03"/>
        <s v="HDS-ADMINFW01"/>
        <s v="HDS-ADMINRSO01"/>
        <s v="HDS-ADMIN01"/>
        <s v="HDS-ADMIN02"/>
        <s v="POC-ADMIN01"/>
        <s v="HDS-ADMINNTK01"/>
        <s v="AURA-ADMIN03"/>
        <s v="AURA-ADMIN01-NEW"/>
        <s v="EST-vSAN-Witness"/>
        <s v="EST-VXRAIL-WITNESS"/>
        <s v="HDS-MAR-OME"/>
        <s v="HDS-MAR-VSI"/>
        <s v="BFC-VxRail-Mgmt"/>
        <s v="BL-VXRAIL-MGMT"/>
        <s v="SV-85-VXRAIL-MGMT"/>
        <s v="MAG-VxRail-Mgmt"/>
        <s v="VxRail Manager"/>
        <s v="BS-VXRAIL-MGMT"/>
        <s v="VMware-VirtualSAN-Witness-BIOLAM"/>
        <s v="VMware-VirtualSAN-Witness-BPO"/>
        <s v="HDS-VXRAIL-MGMT"/>
        <s v="ASL-VXRAIL-MANAGER"/>
        <s v="SV-86-VXRAIL-MGMT"/>
        <s v="SV-35-VXRAIL-MGMT"/>
        <s v="SV-37-VXRAIL-MGMT"/>
        <s v="HDS-LYO-VXRAIL-MGMT"/>
        <s v="SV-72-VXRAIL-MGMT"/>
        <s v="BPO-VXRAIL-MGMT"/>
        <s v="AURA-WITNESS01"/>
        <s v="hds-lcd-ps-wit01"/>
        <s v="AURA-VXRM01"/>
        <s v="hds-mar-ps-wit01"/>
        <s v="2A2B-WSUS01"/>
        <s v="BFC-WSUS01"/>
        <s v="EST-WSUS01"/>
        <s v="BM-WSUS01"/>
        <s v="CAB-WSUS01"/>
        <s v="EIM-WSUS01"/>
        <s v="SUD-WSUS01"/>
        <s v="LCD-WSUS01"/>
        <s v="MAG-WSUS01"/>
        <s v="AURA-WSUS01"/>
        <s v="AURA-WSUS02"/>
        <s v="HDS-ALP-WSUS01"/>
        <s v="HDS-WSUS01"/>
        <s v="ORI-SRV-DC4"/>
        <s v="ASL-AD01"/>
        <s v="ASL-AD02"/>
        <s v="SV-86-AD1"/>
        <s v="SV-72-AD1"/>
        <s v="SV-85-AD1"/>
        <s v="SV-35-AD1"/>
        <s v="SV-37-AD1"/>
        <s v="HDS-BGO-DC01"/>
        <s v="BCL-AD01"/>
        <s v="BCL-AD02"/>
        <s v="AD01"/>
        <s v="CBM-AD01"/>
        <s v="CBM-AD02"/>
        <s v="AURA-AD03"/>
        <s v="UNL-AD01"/>
        <s v="HDS-CST-DC01"/>
        <s v="HDS-STL-AD01"/>
        <s v="AURA-AD02"/>
        <s v="AURA-AD04"/>
        <s v="HDS-AADC01"/>
        <s v="HDS-AD01"/>
        <s v="HDS-AD02"/>
        <s v="BPO-AD01"/>
        <s v="BPO-AD02"/>
        <s v="BSY-AD01"/>
        <s v="BSY-AD02"/>
        <s v="LCD-AD01"/>
        <s v="LCD-AD02"/>
        <s v="MAG-AD01"/>
        <s v="MAG-AD02"/>
        <s v="HDS-IDF-DC01"/>
        <s v="BM-AD01"/>
        <s v="BM-AD02"/>
        <s v="EST-AD01"/>
        <s v="CAB-AD01"/>
        <s v="EST-AD02"/>
        <s v="EIM-AD01"/>
        <s v="HDS-AD01-CAB"/>
        <s v="HDS-NST-DC01"/>
        <s v="POC-AD01"/>
        <s v="EST-AD03"/>
        <s v="2A2B-AD01"/>
        <s v="2A2B-AD02"/>
        <s v="SUD-AD04"/>
        <s v="HDS-SUD-DC01"/>
        <s v="HDS-ALP-AD01"/>
        <s v="HDS-PACA-AD02"/>
        <s v="CAB-INTRA"/>
        <s v="PT-INTRANETNEW-SRV"/>
        <s v="EST-INTRANET"/>
        <s v="2A2B-K8SBD-MASTER01"/>
        <s v="2A2B-K8SBD-MASTER02"/>
        <s v="2A2B-K8SBD-MASTER03"/>
        <s v="EST - K8S - MASTER01"/>
        <s v="EST - K8S - MASTER02"/>
        <s v="EST - K8S - MASTER03"/>
        <s v="BPO-K8SBD-MASTER01"/>
        <s v="BPO-K8SBD-MASTER02"/>
        <s v="BPO-K8SBD-MASTER03"/>
        <s v="BSY-K8SBD-MASTER01"/>
        <s v="BSY-K8SBD-MASTER02"/>
        <s v="BSY-K8SBD-MASTER03"/>
        <s v="LCD-K8SBD-MASTER01"/>
        <s v="LCD-K8SBD-MASTER02"/>
        <s v="LCD-K8SBD-MASTER03"/>
        <s v="MAG-K8SBD-MASTER01"/>
        <s v="MAG-K8SBD-MASTER02"/>
        <s v="MAG-K8SBD-MASTER03"/>
        <s v="HDS-BI-K8S-01"/>
        <s v="HDS-BI-K8S-02"/>
        <s v="HDS-BI-K8S-06"/>
        <s v="HDS-BI-K8S-MINIO"/>
        <s v="HDS-DATAPROD-CEPH-01"/>
        <s v="HDS-DATAPROD-CEPH-02"/>
        <s v="HDS-DATAPROD-CEPH-03"/>
        <s v="HDS-DATAPROD-CEPH-04"/>
        <s v="juju-2634db-0"/>
        <s v="juju-2634db-1"/>
        <s v="juju-2634db-2"/>
        <s v="juju-2634db-3"/>
        <s v="HDS-DATA-CEPH-01"/>
        <s v="HDS-DATA-CEPH-02"/>
        <s v="HDS-DATA-CEPH-03"/>
        <s v="HDS-DATA-CEPH-04"/>
        <s v="juju-25e413-1"/>
        <s v="juju-25e413-2"/>
        <s v="HDS - K8S - MASTER02"/>
        <s v="HDS - K8S - MASTER03"/>
        <s v="HDS - K8S - MASTER01"/>
        <s v="HDS-EXTERNAL-CEPH-01"/>
        <s v="HDS-EXTERNAL-CEPH-02"/>
        <s v="HDS-EXTERNAL-CEPH-03"/>
        <s v="HDS-EXTERNAL-CEPH-04"/>
        <s v="juju-22ce0e-0"/>
        <s v="juju-ff0112-0"/>
        <s v="juju-ff0112-1"/>
        <s v="juju-ff0112-2"/>
        <s v="juju-ff0112-3"/>
        <s v="HDS - MGMT - CEPH - 01"/>
        <s v="HDS - MGMT - CEPH - 02"/>
        <s v="HDS - MGMT - CEPH - 03"/>
        <s v="HDS - MGMT - CEPH - 04"/>
        <s v="juju-800685-0"/>
        <s v="juju-800685-1"/>
        <s v="juju-800685-2"/>
        <s v="juju-800685-3"/>
        <s v="juju-a313cb-0"/>
        <s v="juju-a313cb-1"/>
        <s v="juju-a313cb-2"/>
        <s v="juju-a313cb-6"/>
        <s v="HDS - Headscale Digital Prod"/>
        <s v="HDS - K8S - JUJU-K8S-OPERATOR"/>
        <s v="juju-a14076-0"/>
        <s v="juju-a48868-0"/>
        <s v="HDS - Reverse 02"/>
        <s v="HDS - Reverse"/>
        <s v="HDS - EXTERNAL - MAILU"/>
        <s v="HDS - K8S - HARBOR"/>
        <s v="HDS - INTERNAL - CEPH - 01"/>
        <s v="HDS - INTERNAL - CEPH - 02"/>
        <s v="HDS - INTERNAL - CEPH - 03"/>
        <s v="HDS - INTERNAL - CEPH - 04"/>
        <s v="HDS - INTERNAL - SekoiaRunner-01"/>
        <s v="HAPROXY-INTERNAL - juju-ce1387-0"/>
        <s v="K8S - INTERNAL - 01 - juju-ce1387-1"/>
        <s v="K8S - INTERNAL - 02 - juju-ce1387-2"/>
        <s v="K8S - INTERNAL - 03 - juju-ce1387-3"/>
        <s v="HDS - DGTL - TAILSCALE - PROD"/>
        <s v="HDS-DIGITAL-CEPH-01"/>
        <s v="HDS-DIGITAL-CEPH-02"/>
        <s v="HDS-DIGITAL-CEPH-03"/>
        <s v="HDS-DIGITAL-CEPH-04"/>
        <s v="juju-7dfaaa-0"/>
        <s v="juju-7dfaaa-1"/>
        <s v="juju-7dfaaa-2"/>
        <s v="juju-7dfaaa-3"/>
        <s v="juju-1d0588-0"/>
        <s v="juju-1d0588-1"/>
        <s v="juju-1d0588-2"/>
        <s v="juju-02c621-0"/>
        <s v="juju-02c621-1"/>
        <s v="juju-02c621-3"/>
        <s v="kalilab_local_synback"/>
        <s v="Kalilab"/>
        <s v="SV-35-KalilabOLD"/>
        <s v="SRVKALILAB"/>
        <s v="ORI-SRV-KALILAB"/>
        <s v="MIR-KALILAB01"/>
        <s v="kalisil_bioazur"/>
        <s v="kalisil_biolittoral"/>
        <s v="SV-RB-KALISIL"/>
        <s v="ASL-KALIBDD"/>
        <s v="ASL-KALIFRONT-PROD"/>
        <s v="ASL-KALISCAN"/>
        <s v="HDS-BGO-ATL-KALIBDD"/>
        <s v="HDS-BGO-ATL-KALIFRONT"/>
        <s v="HDS-BGO-ATL-KALIREPBDD"/>
        <s v="HDS-BGO-ATL-KALIREPFRONT"/>
        <s v="HDS-BGO-ATL-KALISCAN"/>
        <s v="SV-86-KALIBDD"/>
        <s v="SV-86-KALISCAN"/>
        <s v="SV-86-KALISIL"/>
        <s v="SV-86-KALIREP"/>
        <s v="SV-85-KALIBDD"/>
        <s v="SV-85-KALIFRONT"/>
        <s v="SV-85-KALISCAN"/>
        <s v="SV-85-KALIREP"/>
        <s v="SV-35-KALIBDD"/>
        <s v="SV-35-KALIFRONT"/>
        <s v="SV-35-KALISCAN"/>
        <s v="SV-37-KALIBDD"/>
        <s v="SV-37-KALIFRONT"/>
        <s v="SV-37-KALISCAN"/>
        <s v="SV-37-KALIREP"/>
        <s v="SV-72-KALIBDD"/>
        <s v="SV-72-KALIFRONT"/>
        <s v="SV-72-KALISCAN"/>
        <s v="SV-72-KALIREP"/>
        <s v="HDS-ORI-KALIBDD"/>
        <s v="HDS-ORI-KALIFRONT"/>
        <s v="HDS-ORI-KALISCAN"/>
        <s v="HDS-ORI-KALIREP"/>
        <s v="HDS-MIR-KALIBDD"/>
        <s v="HDS-MIR-KALIFRONT"/>
        <s v="HDS-MIR-KALISCAN"/>
        <s v="ANALYSEO-KALISIL"/>
        <s v="HDS-BCL-KALIBDD"/>
        <s v="HDS-BCL-KALIFRONT"/>
        <s v="HDS-BCL-KALISCAN"/>
        <s v="HDS-BFC-KALIBDD"/>
        <s v="HDS-BFC-KALIFRONT"/>
        <s v="HDS-BFC-KALISCAN"/>
        <s v="HDS-BFC-KALIREPBDD"/>
        <s v="HDS-BFC-KALIREPFRONT"/>
        <s v="HDS-LAR-KALIBDD"/>
        <s v="HDS-LAR-KALIFRONT"/>
        <s v="HDS-LAR-KALISCAN"/>
        <s v="HDS-LAR-KALIREPBDD"/>
        <s v="HDS-LAR-KALIREPFRONT"/>
        <s v="UNI-KALIBDD"/>
        <s v="UNI-KALIFRONT"/>
        <s v="UNI-KALISCAN"/>
        <s v="UNI-KALIREQ"/>
        <s v="UNI-KALIBDD-TEST"/>
        <s v="UNI-KALIFRONT-TEST"/>
        <s v="STL-KALIBDD"/>
        <s v="STL-KALIFRONT"/>
        <s v="STL-KALISCAN"/>
        <s v="STL-KALIREP"/>
        <s v="HDS-IDF-AIS-KALIREPBDD"/>
        <s v="HDS-IDF-AIS-KALIREPFRONT"/>
        <s v="HDS-IDF-AIS-KALIBDD"/>
        <s v="HDS-IDF-AIS-KALIFRONT"/>
        <s v="HDS-IDF-AIS-KALISCAN"/>
        <s v="MAG-KALIBDD"/>
        <s v="MAG-KALIFRONT"/>
        <s v="MAG-KALIREP"/>
        <s v="MAG-KALISCAN"/>
        <s v="HDS-MAG-KALIREPBDD"/>
        <s v="HDS-MAG-KALIREPFRONT"/>
        <s v="LCD-KALIBDD"/>
        <s v="LCD-KALISCAN"/>
        <s v="LCD-KALISIL"/>
        <s v="BPO-KALIBDD"/>
        <s v="BPO-KALIFRONT"/>
        <s v="BPO-KALISCAN"/>
        <s v="BSY-KALIBDD"/>
        <s v="BSY-KALIFRONT"/>
        <s v="BSY-KALISCAN"/>
        <s v="HDS-KALIMSFTP"/>
        <s v="HDS-SCM-KALIBDD"/>
        <s v="HDS-SCM-KALIFRONT"/>
        <s v="HDS-MYKALIMIDDLE"/>
        <s v="HDS-BIT-KALISIL"/>
        <s v="HDS-KALIMETA-SRV"/>
        <s v="HDS-MEB-KALIBDD"/>
        <s v="HDS-MEB-KALIFRONT"/>
        <s v="HDS-QUA-KALIBDD"/>
        <s v="HDS-QUA-KALIFRONT"/>
        <s v="HDS-QUA-KALIBDD-TEST"/>
        <s v="HDS-QUA-KALIFRONT-TEST"/>
        <s v="CAB-KALIBDD"/>
        <s v="CAB-KALIFRONT"/>
        <s v="CAB-KALIREP"/>
        <s v="CAB-KALISCAN"/>
        <s v="HDS-EIM-KALIBDD"/>
        <s v="HDS-EIM-KALIFRONT"/>
        <s v="HDS-EIM-KALISCAN"/>
        <s v="HDS-EIM-KALIREP"/>
        <s v="BM-KALIFRONT"/>
        <s v="BM-KALISCAN"/>
        <s v="BM-KALIBDD"/>
        <s v="HDS-DGV-KALIBDD"/>
        <s v="HDS-DGV-KALIFRONT"/>
        <s v="HDS-DGV-KALISCAN"/>
        <s v="HDS-DGV-KALIREPBDD"/>
        <s v="HDS-DGV-KALIREPFRONT"/>
        <s v="ARC-KALISILBIOSANTIS"/>
        <s v="EST-KALIREP-BDD"/>
        <s v="EST-KALIREP-FRONT"/>
        <s v="EST-KALIBDD"/>
        <s v="EST-KALIFRONT"/>
        <s v="EST-KALISCAN"/>
        <s v="EST-KALISCAN-SRV_OLD"/>
        <s v="EST-KALIBDD9-TEST"/>
        <s v="EST-KALIFRONT9-TEST"/>
        <s v="EST-KALITEST-SRV"/>
        <s v="2A2B-KALIBDD"/>
        <s v="2A2B-KALIFRONT"/>
        <s v="2A2B-KALISCAN"/>
        <s v="HDS-MAY-KALISIL"/>
        <s v="HDS-ALP-KALIBDD"/>
        <s v="HDS-ALP-KALIFRONT"/>
        <s v="HDS-ALP-KALISCAN"/>
        <s v="HDS-ALP-KALIREP"/>
        <s v="HDS-UK-KALISIL"/>
        <s v="HDS-VET-KALISIL-KALIPET"/>
        <s v="SRV-LDAP-POTERIES"/>
        <s v="SRV-LIMESURVEY"/>
        <s v="HDS-LIMESURVEY-PRIV"/>
        <s v="HDS-LIMESURVEY-PUB"/>
        <s v="CAB-MEDIFIRST"/>
        <s v="SERVEUR-MEDIFIRST"/>
        <s v="SV-72-MEDIFIRST"/>
        <s v="SV-72-ACM"/>
        <s v="HDF-MESH"/>
        <s v="AURA-MESH01"/>
        <s v="2A2B-MODULEDE"/>
        <s v="ASL-MPLCNX01-MPLHEMATO"/>
        <s v="ASL-MPLCNX02-MPLUCOBAS2"/>
        <s v="MPLEVO2-SRV"/>
        <s v="MPLEVO2-SRV-SOS"/>
        <s v="SV-87-MPL-CNX"/>
        <s v="ASL-MPL-CNX_COAG"/>
        <s v="PC-85-MPL1"/>
        <s v="PC-85-MPL2"/>
        <s v="PC-85-MPL3"/>
        <s v="PC-85-MPL4"/>
        <s v="SV-85-MPL"/>
        <s v="SV-85-MPLSOS"/>
        <s v="SV-37-MPLCNX01"/>
        <s v="SV-37-MPLPROD"/>
        <s v="SV-37-MPLSOS"/>
        <s v="ORI-MPL-PROD"/>
        <s v="ORI-MPL-SECOURS"/>
        <s v="ORI-SRV-MPL-DEEPSEE"/>
        <s v="VMPLRDPMIRIALIS"/>
        <s v="ALP-MPLCNX01"/>
        <s v="BFC-MPL01"/>
        <s v="BFC-MPL02"/>
        <s v="BFC-MPL03"/>
        <s v="HDS-BFC-MPLCNX01"/>
        <s v="HDS-BFC-MPLCNX02"/>
        <s v="HDS-BFC-MPLCNX03"/>
        <s v="HDS-BFC-MPLCNX04"/>
        <s v="HDS-BFC-MPLCNX05"/>
        <s v="HDS-BFC-MPLSRV"/>
        <s v="VMG-PCT-001"/>
        <s v="VMG-PCT-002"/>
        <s v="VMG-PCT-003"/>
        <s v="VMG-PCT-004"/>
        <s v="VMG-PCT-005"/>
        <s v="VMG-PCT-006"/>
        <s v="VMM-PCT-001-A"/>
        <s v="VMM-PCT-002-A"/>
        <s v="VMO-PCT-001-A"/>
        <s v="VMO-PCT-005-A"/>
        <s v="VMU-PCT-001-A"/>
        <s v="VMU-PCT-002-A"/>
        <s v="VMU-PCT-003-A"/>
        <s v="VMU-PCT-004-A"/>
        <s v="VMU-PCT-005-A"/>
        <s v="VMRDPMPLUNILIANS01"/>
        <s v="VMSRVMPLMIRIALIS"/>
        <s v="VMSRVMPLUNILIANS"/>
        <s v="HDS-IDF-AIS-MPLSRV"/>
        <s v="MPLEVO2-SRVPROD"/>
        <s v="MPLEVO2-SRVSOS"/>
        <s v="AD_MPL03"/>
        <s v="AD_MPL05"/>
        <s v="AD_MPL15"/>
        <s v="AD_MPL16"/>
        <s v="AD_MPL17"/>
        <s v="AD_MPL36"/>
        <s v="AD_MPL37"/>
        <s v="AD_MPL01"/>
        <s v="AD_MPL18"/>
        <s v="AD_MPL25"/>
        <s v="AD_MPL30"/>
        <s v="AD_MPL31"/>
        <s v="AD_MPL35"/>
        <s v="AD_MPL22"/>
        <s v="F_MPL02"/>
        <s v="F_MPL03"/>
        <s v="F_MPL05"/>
        <s v="LCD-SRVMPL-TSE01"/>
        <s v="LCD-SRVMPL01"/>
        <s v="LCD-SRVMPL02-SOS"/>
        <s v="AD_MPL32"/>
        <s v="AD_MPL26"/>
        <s v="AD_MPL27"/>
        <s v="AD_MPL28"/>
        <s v="AD_MPL29"/>
        <s v="AD_MPL33"/>
        <s v="AD_MPL02"/>
        <s v="AD_MPL04"/>
        <s v="AD_MPL14"/>
        <s v="AD_MPL34"/>
        <s v="AD_MPL38"/>
        <s v="AD_MPL39"/>
        <s v="BPO-SRVMPL01-TSE"/>
        <s v="CC_MPL01"/>
        <s v="AF_MPL09"/>
        <s v="AF_MPL10"/>
        <s v="AF_MPL12"/>
        <s v="AF_MPL13"/>
        <s v="AF_MPL14"/>
        <s v="AF_MPL01"/>
        <s v="AF_MPL06"/>
        <s v="BPO-SRVMPL01"/>
        <s v="BPO-SRVMPL02-SOS"/>
        <s v="AF_MPL17"/>
        <s v="AF_MPL02"/>
        <s v="AF_MPL05"/>
        <s v="BPO-SRVMPL01-TEST"/>
        <s v="AF_MPL03"/>
        <s v="AF_MPL04"/>
        <s v="AF_MPL15"/>
        <s v="AF_MPL16"/>
        <s v="AX_MPL02"/>
        <s v="AX_MPL03"/>
        <s v="BSY_MPL-TEST-POSTE01"/>
        <s v="BSY-MPLEVO"/>
        <s v="BSY-MPLTSE"/>
        <s v="BSY-SRVMPL01"/>
        <s v="BSY-SRVMPL02-SOS"/>
        <s v="XQ_MPL01"/>
        <s v="XQ_MPL02"/>
        <s v="YJ_MPL04"/>
        <s v="YJ_MPL05"/>
        <s v="YJ_MPL06"/>
        <s v="YJ_MPL07"/>
        <s v="ZI_MPL06"/>
        <s v="ZI_MPL07"/>
        <s v="ZI_MPL08"/>
        <s v="YJ_MPL08"/>
        <s v="YJ_MPL09"/>
        <s v="YJ_MPL01"/>
        <s v="YJ_MPL02"/>
        <s v="YJ_MPL03"/>
        <s v="CABPOT-MPL-HBDRIVE"/>
        <s v="CABPOT-MPL-P501"/>
        <s v="CABPOT-MPLC8000-2"/>
        <s v="CABPOTMPL-CCE"/>
        <s v="CABPOTMPL-HBDRIVE"/>
        <s v="CABPOTMPL-P612"/>
        <s v="NST-CAB-POTMPLP612"/>
        <s v="ServMPLEVO2-SRV"/>
        <s v="CABBWMPL2"/>
        <s v="CABBWMPL3"/>
        <s v="CABBWMPLCHIMIE"/>
        <s v="CABLEMPL11"/>
        <s v="CABLEMPLHEMATO"/>
        <s v="CABLEMPLHEMATO2"/>
        <s v="CABPOT-MPLEUROBLOT"/>
        <s v="CABPOTMPL-ARCHILIAISON"/>
        <s v="CABPOTMPL-VS"/>
        <s v="CABPOTMPL-XN9000"/>
        <s v="CABPOTMPLHEM3"/>
        <s v="CABTFMPL1"/>
        <s v="CABTFMPL2"/>
        <s v="NST-CAB-TFMPL3"/>
        <s v="CABAKMPL"/>
        <s v="CABLEMPL-C8-1"/>
        <s v="CABLEMPL-C8-2"/>
        <s v="CABLEMPL-P612"/>
        <s v="CABLEMPLCOAG"/>
        <s v="CABMPL-ARCHITECT1000"/>
        <s v="CABPOT-MPL-VIDAS"/>
        <s v="CAB-MPLSRV"/>
        <s v="EIMHREMPL4"/>
        <s v="EIMREDMPLCOBASL2"/>
        <s v="EIMREDMPLDM1200"/>
        <s v="EIMREDMPLIHCOAG"/>
        <s v="EIMREDMPLP612"/>
        <s v="MPL2VMSERV-HAG-SOS2016"/>
        <s v="MPLEVO2-HAG-SRV2016"/>
        <s v="EIMREDMPLHEMATO"/>
        <s v="BM-MPLCHM01"/>
        <s v="BM-MPLCHM02"/>
        <s v="BM-MPLCOAGONE"/>
        <s v="BM-MPLHAMSYSMEX"/>
        <s v="BM-MPLLSRALIFAX"/>
        <s v="BM-MPLLSRCOBAS"/>
        <s v="BM-MPLLSRP312"/>
        <s v="BM-MPLLSRQWALYS"/>
        <s v="BM-MPLLSRSTAGO"/>
        <s v="BM-MPLLSRSYSMEX"/>
        <s v="BM-MPLMVEALIFAX"/>
        <s v="BM-MPLMVEARCHI"/>
        <s v="BM-MPLMVECOBAS1"/>
        <s v="BM-MPLMVECOBAS2"/>
        <s v="BM-MPLMVECOBAS3"/>
        <s v="BM-MPLMVECOBAS4"/>
        <s v="BM-MPLMVEELEC"/>
        <s v="BM-MPLMVEG11"/>
        <s v="BM-MPLMVELXL"/>
        <s v="BM-MPLMVEP501"/>
        <s v="BM-MPLMVEP612C1"/>
        <s v="BM-MPLMVEP612C2"/>
        <s v="BM-MPLMVEP612HE"/>
        <s v="BM-MPLMVEQWALYS"/>
        <s v="BM-MPLMVESTAGO"/>
        <s v="BM-MPLMVESYSMEX"/>
        <s v="BM-MPLMVEURISYS-SMARTBOX"/>
        <s v="BM-MPLSTDCOBAS"/>
        <s v="BM-MPLSTDGENET"/>
        <s v="BM-MPLSTDSYSMEX"/>
        <s v="BM-MPLTVMCOBAS"/>
        <s v="BM-MPLTVMGEM5000"/>
        <s v="BM-MPLTVMHEM"/>
        <s v="BM-MPLTVMQWALYS"/>
        <s v="BM-MPLTVMSTAGO"/>
        <s v="BM-MPLVDRALIFAX"/>
        <s v="BM-MPLVDRCOBAS"/>
        <s v="BM-MPLVDRSTAGO"/>
        <s v="BM-MPLVDRSYSMEX"/>
        <s v="BM-MPL"/>
        <s v="BM-MPLSRV2019"/>
        <s v="SRV-MPLEVO2-SOS"/>
        <s v="SRV-MPLEVO2-SRV"/>
        <s v="BM-MPLHAMCOBAS"/>
        <s v="HDS-STL-MPLSRV"/>
        <s v="2A2B-MPL01"/>
        <s v="2A2B-MPL02"/>
        <s v="2A2B-MPL03"/>
        <s v="2A2B-MPL04"/>
        <s v="2A2B-MPL05"/>
        <s v="2A2B-MPLCNX06"/>
        <s v="2A2B-MPLSRV"/>
        <s v="2A2B-MPLSRV-SOS"/>
        <s v="POC-MPLCNX01"/>
        <s v="POC-MPLCNX02"/>
        <s v="POC-MPLCNX03"/>
        <s v="POC-MPLCNX04"/>
        <s v="POC-MPLCNX05"/>
        <s v="POC-MPLSRV-2019"/>
        <s v="POC-MPLXX"/>
        <s v="POC-DMS"/>
        <s v="POC-EIPU"/>
        <s v="HDS-PACA-MPLSRV"/>
        <s v="HDS-SAM-MPLSRV-2019"/>
        <s v="PACA-MPLCNX01"/>
        <s v="PACA-MPLCNX02"/>
        <s v="PACA-MPLCNX03"/>
        <s v="PACA-MPLCNX04"/>
        <s v="PACA-MPLCNX05"/>
        <s v="PACA-MPLCNX06"/>
        <s v="PACA-MPLCNX07"/>
        <s v="PACA-MPLCNX08"/>
        <s v="PACA-MPLCNX09"/>
        <s v="PACA-MPLCNX10"/>
        <s v="PACA-MPLCNX11"/>
        <s v="PACA-MPLCNX12"/>
        <s v="PACA-MPLCNX13"/>
        <s v="PACA-MPLCNX14"/>
        <s v="PACA-MPLCNX15"/>
        <s v="PACA-MPLCNX16"/>
        <s v="PACA-MPLCNX17"/>
        <s v="PACA-MPLCNX18"/>
        <s v="PACA-MPLCNX19"/>
        <s v="BM-APP"/>
        <s v="EST-MYKALI"/>
        <s v="VMMYKALI"/>
        <s v="PT-EST-ADSYNC-SRV"/>
        <s v="TEST_HDS-EIM-KALIBDD"/>
        <s v="TEST_HDS-EIM-KALIFRONT"/>
        <s v="ASL-AIRWAVE"/>
        <s v="BM-AIRWAVE01"/>
        <s v="PT-EST-AIRWAVE-SRV"/>
        <s v="IDF-AIRWAVE"/>
        <s v="SV-35-Airwave"/>
        <s v="SV-37-AIRWAVE"/>
        <s v="VMAIRWAVE"/>
        <s v="HDS-Airwave"/>
        <s v="2A2B-CBD"/>
        <s v="BFC-BCL-CBD"/>
        <s v="BM-CBD"/>
        <s v="CAB-CBD"/>
        <s v="EST-CBD"/>
        <s v="IDF-CBD"/>
        <s v="CISCO-WIRELESS-CONTROLLER"/>
        <s v="EST-SPARK"/>
        <s v="SUD-ORION01"/>
        <s v="BPO-ORION01"/>
        <s v="AURA-ORION01"/>
        <s v="ServPaie"/>
        <s v="ServPaie2"/>
        <s v="ServPaie3"/>
        <s v="ServPaieData"/>
        <s v="ServPaieData2"/>
        <s v="ServPaieData3"/>
        <s v="EST-VMTEST"/>
        <s v="VM-TESTWSCONNECTOR"/>
        <s v="POC-CLT01"/>
        <s v="HDS-QLIK-REBOND1"/>
        <s v="HDS-QLIKREP1"/>
        <s v="HDS-QLK-P-CEN01"/>
        <s v="HDS-QLK-P-ENG01"/>
        <s v="HDS-QLK-P-ENG02"/>
        <s v="HDS-QLK-P-ENG03"/>
        <s v="PT-QLIK1-SRV"/>
        <s v="PT-QLIK2-SRV"/>
        <s v="PT-QLIKDEV1-SRV"/>
        <s v="PT-QLIKDEV2-SRV-res"/>
        <s v="PT-QLIKNPRINT-SRV"/>
        <s v="VM-QLIK"/>
        <s v="AURA-QLIK02"/>
        <s v="BM-RADAR"/>
        <s v="CAB-SRV-RADAR"/>
        <s v="CBM-RADAR"/>
        <s v="PT-RADAR-SRV"/>
        <s v="BPO-RADAR01"/>
        <s v="BSY-RADAR01"/>
        <s v="LCD-RADAR01"/>
        <s v="MAG-RADAR"/>
        <s v="AURA-RADAR01"/>
        <s v="HDS-PRTG1"/>
        <s v="HDS-RADAR01"/>
        <s v="EST-TestKaliRebond"/>
        <s v="HDS-REDMINE"/>
        <s v="2A2B-SMTP01"/>
        <s v="ASL-SMTP"/>
        <s v="BCL-SMTP01"/>
        <s v="BM-SMTPRELAY"/>
        <s v="CAB-SMTP01"/>
        <s v="EST-SMTP01"/>
        <s v="BPO-SMTP01"/>
        <s v="BSY-SMTP01"/>
        <s v="LCD-SMTP001"/>
        <s v="LCD-SMTP01"/>
        <s v="MAG-SMTP01"/>
        <s v="HDS-PACA-SMTP01"/>
        <s v="HDS-SMTP01"/>
        <s v="CAB-RIWITNESS"/>
        <s v="HDS-ORI-RIELEMENTS"/>
        <s v="SV-85-RIWITNESS"/>
        <s v="SRV-TR-WITNESS"/>
        <s v="SV-37-RIWITNESS"/>
        <s v="SV-72-RIWITNESS"/>
        <s v="BSY-RIWITNESS"/>
        <s v="HDS-ALP-RIWITNESS"/>
        <s v="SRV-BD-FSE"/>
        <s v="SRV-BI-FSE"/>
        <s v="SRV-BO-FSE"/>
        <s v="SRV-BR-FSE"/>
        <s v="SRV-CA-FSE"/>
        <s v="SRV-CH-FSE"/>
        <s v="SRV-CL-FSE"/>
        <s v="SRV-CP-FSE"/>
        <s v="SRV-CS-FSE"/>
        <s v="SRV-DO-FSE"/>
        <s v="SRV-DP-FSE"/>
        <s v="SRV-EU-FSE"/>
        <s v="SRV-FL-FSE"/>
        <s v="SRV-FO-FSE"/>
        <s v="SRV-GB-FSE"/>
        <s v="SRV-GC-FSE"/>
        <s v="SRV-IF-FSE"/>
        <s v="SRV-JA-FSE"/>
        <s v="SRV-LL-FSE"/>
        <s v="SRV-LR-FSE"/>
        <s v="SRV-MA-FSE"/>
        <s v="SRV-MI-FSE"/>
        <s v="SRV-MO-FSE"/>
        <s v="SRV-MX-FSE"/>
        <s v="SRV-PC-FSE"/>
        <s v="SRV-PF-FSE"/>
        <s v="SRV-PL-FSE"/>
        <s v="SRV-PO-FSE"/>
        <s v="SRV-RE-FSE"/>
        <s v="SRV-SC-FSE"/>
        <s v="SRV-SL-FSE"/>
        <s v="SRV-SO-FSE"/>
        <s v="SRV-TL-FSE"/>
        <s v="SRV-TR-FSE"/>
        <s v="SRV-VL-FSE"/>
        <s v="SRV-ID-FSE"/>
        <s v="SRV-LV-FSE"/>
        <s v="SRV-MR-FSE"/>
        <s v="SRV-PR-FSE"/>
        <s v="SRV-VA-FSE"/>
        <s v="SV-85-SAGE"/>
        <s v="SV-35-SAGE"/>
        <s v="SV-37-SQLSAGE"/>
        <s v="VMSRVSAGE100"/>
        <s v="VMSRVSAGESQL"/>
        <s v="HDS-SANTO1003"/>
        <s v="HDS-SANTO1002"/>
        <s v="SRV-SANTOSHA"/>
        <s v="LCD-SANTOSHA01"/>
        <s v="SANTOSHA"/>
        <s v="BPO-SANTOSHA01"/>
        <s v="BSY-SANTOSHA01"/>
        <s v="HDS-SANTO13"/>
        <s v="PV-SCANBAC-SRV"/>
        <s v="BCL-SMG-MGMT"/>
        <s v="EST-IMP01"/>
        <s v="CAB-HPWEBJETADMIN"/>
        <s v="CAB-PAPERCUT"/>
        <s v="PT-CAPRINT-SRV"/>
        <s v="PT-NPRINT-SRV"/>
        <s v="EST-HPWJA"/>
        <s v="BPO-PAPERCUT"/>
        <s v="SV-35-IMP1"/>
        <s v="SV-37-IMP1"/>
        <s v="AURA-IMP01"/>
        <s v="CST-IMP01"/>
        <s v="HDS-PACA-HPWJA"/>
        <s v="HP-WJA"/>
        <s v="2A2B-FS01"/>
        <s v="BCL-FS01"/>
        <s v="EST-FS01"/>
        <s v="CAB-FS01"/>
        <s v="CBM-FS01"/>
        <s v="EIM-FS01"/>
        <s v="PT-FILE-SRV-FS0"/>
        <s v="SUD-FS01"/>
        <s v="BPO-FS01"/>
        <s v="BPO-SCM-FS01"/>
        <s v="BSY-FS01"/>
        <s v="BSY-FSPROXY-01"/>
        <s v="LCD-FS01"/>
        <s v="LCD-FSPROXY-01"/>
        <s v="MAG-FS01"/>
        <s v="AURA-FS01"/>
        <s v="AURA-FS01-OLD"/>
        <s v="HDS-PRM-FS01"/>
        <s v="HDS-BGO-FS01"/>
        <s v="HDS-PACA-FS01"/>
        <s v="POC-FS01"/>
        <s v="POC-FS02"/>
        <s v="SV-86-RDSLIC"/>
        <s v="LCD-RDLIC01"/>
        <s v="HDS-RDSLIC01"/>
        <s v="HDS-RDSLIC02"/>
        <s v="SV-37-RDSLIC"/>
        <s v="SV-86-ACM"/>
        <s v="SV-44-ACM"/>
        <s v="EST-AINAR01"/>
        <s v="EST-AINMG01"/>
        <s v="EST-AINMS01"/>
        <s v="EST-REBOND-SiemensTEMP"/>
        <s v="EST-SIEMENS-ATTELICA"/>
        <s v="SV-37-ACM"/>
        <s v="SERVEUR-ONELINK-PROD"/>
        <s v="EST-ONELINK-TEST"/>
        <s v="EST-ONELINKPRDBDD"/>
        <s v="EST-ONELINKPRDFRONT"/>
        <s v="PT-OLNEONEW-SRV"/>
        <s v="EST-SIRWEBR1"/>
        <s v="EST-SIRWEBRQ"/>
        <s v="SV-37-SIRWEB"/>
        <s v="EST-SIRXPERT"/>
        <s v="HDS-MAY-SIRIUS"/>
        <s v="LCD-SIREXPERT"/>
        <s v="BPO-SIREXPERT"/>
        <s v="HDS-ALP-SIRWEB"/>
        <s v="HDS-SIRH-MGT"/>
        <s v="SV-86-VIGISERV"/>
        <s v="SRV-THERMO"/>
        <s v="thermoclient"/>
        <s v="BPO-KPAX"/>
        <s v="LCD-KPAX"/>
        <s v="LCD-VIGITEMP01"/>
        <s v="VIGITEMP_W10"/>
        <s v="VMSRVVIGITEMPMIR"/>
        <s v="VMVIGITEMPBIOAURA"/>
        <s v="SRV-VIGITEMP-2020"/>
        <s v="SV-37-VIGISERV"/>
        <s v="ORI-SRV-VIGISURV"/>
        <s v="ORI-SRV-STAGO"/>
        <s v="ASL-STAGO"/>
        <s v="SV-86-STAGO"/>
        <s v="SV-85-STAGO"/>
        <s v="SV-35-STAGO1"/>
        <s v="SV-37-RDSSTAGO"/>
        <s v="SV-72-STAGO"/>
        <s v="2A2B-DEDALUS-NAVBOX"/>
        <s v="ASL-DEDALUS-NAVBOX"/>
        <s v="SV-86-DEDALUS-NAVBOX"/>
        <s v="BM-DEDALUS-NAVBOX"/>
        <s v="CAB-DEDALUS-NAVBOX"/>
        <s v="EST-DEDALUS-NAVBOX"/>
        <s v="BPO-DEDALUS-NAVBOX"/>
        <s v="BSY-DEDALUS-NAVBOX"/>
        <s v="SV-72-DEDALUS-NAVBOX"/>
        <s v="SV-85-DEDALUS-NAVBOX"/>
        <s v="SV-35-DEDALUS-NAVBOX"/>
        <s v="SV-37-DEDALUS-NAVBOX"/>
        <s v="MAG-DEDALUS-NAVBOX"/>
        <s v="UNI-DEDALUS-NAVBOX"/>
        <s v="LCD-DEDALUS-NAVBOX"/>
        <s v="HDS-MIR-DEDALUS-NAVBOX"/>
        <s v="HDS-ORI-DEDALUS-NAVBOX"/>
        <s v="HDS-ALP-DEDALUS-NAVBOX"/>
        <s v="HDS-MAY-DEDALUS-NAVBOX"/>
        <s v="HDS-VET-DEDALUS-NAVBOX"/>
        <s v="HDS-BIT-DEDALUS-NAVBOX"/>
        <s v="HDS-DEDALUS-NAVBOX"/>
        <s v="HDS-IDF-AIS-DEDALUS-NAVBOX"/>
        <s v="HDS-BGO-ATL-DEDALUS-NAVBOX"/>
        <s v="HDS-CST-LAR-DEDALUS-NAVBOX"/>
        <s v="HDS-STL-DEDALUS-NAVBOX"/>
        <s v="HDS-DGV-DEDALUS-NAVBOX"/>
        <s v="HDS-EIM-DEDALUS-NAVBOX"/>
        <s v="HDS-BCL-DEDALUS-NAVBOX"/>
        <s v="HDS-BFC-DEDALUS-NAVBOX"/>
        <s v="HDS-ORI-SYNAPSE"/>
        <s v="SRV-TR-SYNAPSE"/>
        <s v="2A2B-SYNAPSE"/>
        <s v="EST-SYNAPSYS"/>
        <s v="SV-37-SYNAPSYS"/>
        <s v="IDF-SYNAPSE"/>
        <s v="ORI-SYSMEX"/>
        <s v="SRV-Sysmex"/>
        <s v="SRV-SYSMEX-2019"/>
        <s v="ORI-CELLAVISION01"/>
        <s v="ALP-CELLAVISION01"/>
        <s v="HDS-BGO-ATL-CVISION"/>
        <s v="HDS-BFC-CVISION"/>
        <s v="SV-87-CELLAVISION"/>
        <s v="SV-35-CELVISION"/>
        <s v="PT-CVISION-SRV"/>
        <s v="SV-37-CELVISION"/>
        <s v="SV-72-CVISION"/>
        <s v="Cellavision_serv"/>
        <s v="LCD-CELLAVISION"/>
        <s v="CELLAVISION_RDP_VXRAIL01"/>
        <s v="BPO-CELLAVISION"/>
        <s v="BSY-CELLAVISION"/>
        <s v="HDS-ALP-CVISION"/>
        <s v="VMCELLAVISIONUNI"/>
        <s v="CAB-SYSMEX-EIPU"/>
        <s v="ASL-EXTENDIPU-SYSMEX"/>
        <s v="HDS-BGO-ATL-EIPU"/>
        <s v="BCL-SYSMEX-EIPU"/>
        <s v="HDS-BFC-EIPU"/>
        <s v="SV-86-EIPU"/>
        <s v="SV-85-EIPU"/>
        <s v="SV-35-EIPU"/>
        <s v="EST-EIPU06"/>
        <s v="EST-EIPU83"/>
        <s v="2A2B-EIPU"/>
        <s v="SV-37-EIPU"/>
        <s v="BM-EXIPULUN"/>
        <s v="BM-EXIPUMET"/>
        <s v="SV-72-EIPU"/>
        <s v="VMIPU"/>
        <s v="MAG-IPU-SRV"/>
        <s v="LCD-Sysmex-ExtendedIpu01"/>
        <s v="LCD-SYSMEXIPU01"/>
        <s v="sysmex_ipu"/>
        <s v="BPO-SYSMEXIPU01"/>
        <s v="BSY-SYSMEXIPU01"/>
        <s v="HDS-ALP-SYSMEXEIPU"/>
        <s v="UNL-EIPU01"/>
        <s v="VMIPUMIRIALIS"/>
        <s v="VMSRVIPUSAUVEGARDE"/>
        <s v="CAB-SRV-RDS"/>
        <s v="CAB-TRAVAUX"/>
        <s v="HDS-ALP-TUMOROTEK"/>
        <s v="SV-86-BIORAD"/>
        <s v="SV-85-URT"/>
        <s v="SERVEUR-URT2"/>
        <s v="PT-URT-SRV"/>
        <s v="SV-37-SQL01 (URT SQL)"/>
        <s v="SV-37-RDSURT"/>
        <s v="SV-72-URT"/>
        <s v="BFC-MFA01"/>
        <s v="EST-MFA01"/>
        <s v="BM-MFA01"/>
        <s v="CAB-MFA01"/>
        <s v="IDF-MFA01"/>
        <s v="MAG-MFA01"/>
        <s v="AURA-MFA01"/>
        <s v="HDS-PACA-MFA01"/>
        <s v="HDS-MFA01"/>
        <s v="HDS-VALAB1002"/>
        <s v="SV-85-VALAB"/>
        <s v="SV-35-VALAB"/>
        <s v="EST-VALAB"/>
        <s v="PT-VALAB-SRV"/>
        <s v="SV-72-VALAB"/>
        <s v="HDS-ALP-VALAB13"/>
        <s v="AURA-VALAB01"/>
        <s v="ASL-VAROSAAS"/>
        <s v="BFC-VAROSAAS"/>
        <s v="BM-VAROSAAS"/>
        <s v="NST-VAROSAAS"/>
        <s v="CAB-VAROSAAS"/>
        <s v="EST-VAROSAAS"/>
        <s v="IDF-VAROSAAS"/>
        <s v="HDF-VAROSAAS"/>
        <s v="AURA-VAROSAAS"/>
        <s v="HDS-VARONIS"/>
        <s v="HDS-VAROSAAS365"/>
        <s v="HDS-VAROSAASEDG"/>
        <s v="HDS-VAROSAAS"/>
        <s v="CST-VAROSAAS"/>
        <s v="HDS-VAROCLT01"/>
        <s v="HDS-VARODSPDLS"/>
        <s v="HDS-VAROSQLRZOO"/>
        <s v="HDS-VAROSQLSSRS"/>
        <s v="VITEKMSORIADE"/>
        <s v="2A2B-VITEKMS"/>
        <s v="BM-VITECKMS"/>
        <s v="HDS-ALP-VITEKMS"/>
        <s v="UNL-VITEKMS01"/>
        <s v="CAB-DEV"/>
        <s v="CAB-IT"/>
        <s v="VM-REBOND-MD"/>
        <s v="HDS-JEEBOP-SRV"/>
        <s v="ASL-DATA01"/>
        <s v="ASL-DATA02"/>
        <s v="SRV-LAMP01"/>
        <s v="SRV-SAMBA"/>
        <s v="SIR_clone"/>
        <s v="SV-86-BADGERH"/>
        <s v="APPLIS-03"/>
        <s v="APPLIS-04"/>
        <s v="BIO86DC"/>
        <s v="DL_INFOCENTRE"/>
        <s v="DL_SRV_BIOMANAGER_216"/>
        <s v="DL_SRVCONNEXION_224"/>
        <s v="SGBD"/>
        <s v="SRVDATA2"/>
        <s v="SRV2008"/>
        <s v="SRVCOMPTA"/>
        <s v="SRVLINUX1"/>
        <s v="SRVTEMP"/>
        <s v="Motioneyes"/>
        <s v="SRVP2S"/>
        <s v="SRVDEBIAN"/>
        <s v="EST-REVERSE"/>
        <s v="EST-VAULT"/>
        <s v="METROLOGIE-PC"/>
        <s v="PT-CEGID-SRV"/>
        <s v="PT-FTPS-SRV"/>
        <s v="PT-INTRANETMOODLE-SRV"/>
        <s v="CMC_Luci"/>
        <s v="Concentrateur Hprim BPO"/>
        <s v="dlx_bioepine"/>
        <s v="FOM"/>
        <s v="Moodle"/>
        <s v="vm_dev_web"/>
        <s v="BPO-Controle-Acces"/>
        <s v="IDF_Docker"/>
        <s v="IDF-ELK"/>
        <s v="IDF-Rebond_Linux"/>
        <s v="IDF-WSCONNECTOR01"/>
        <s v="Moodle_IDF"/>
        <s v="dlxex"/>
        <s v="9LONLV1_1"/>
        <s v="9LONLV1_DB"/>
        <s v="dlx"/>
        <s v="DNS"/>
        <s v="LCD-ACCESSCONTROL"/>
        <s v="LCD-Autoclic"/>
        <s v="LCD-CRET01"/>
        <s v="LCD-HEMOHUBSRV"/>
        <s v="LCD-RDSHD01"/>
        <s v="NOMADE_IT_2016"/>
        <s v="SRV-SHADOC"/>
        <s v="SRV-SUP-DEBIAN"/>
        <s v="SV-72-DNS"/>
        <s v="SV-85-ESTAT"/>
        <s v="SV-85-HOROQUARTZ"/>
        <s v="SV-85-TDO"/>
        <s v="SV-35-MEMNOS"/>
        <s v="SV-35-RDS"/>
        <s v="SV-35-RDS-TECHNIQUE"/>
        <s v="SERVEUR-SRS"/>
        <s v="SV-28-CLARISHADOC"/>
        <s v="SV-37-CLARISHADOC"/>
        <s v="SV-37-HOROQ"/>
        <s v="SV-37-SQLT21"/>
        <s v="MAG-CONNECTWS"/>
        <s v="MAG-DEV01"/>
        <s v="VMKAPAX_NEW_190821"/>
        <s v="VMTEMP"/>
        <s v="EST-OPENWRT"/>
        <s v="Serveur RDS (SRV-RDS)"/>
        <s v="SRV-MEMNOS"/>
        <s v="HDS-FTP1003"/>
        <s v="SV-37-CYTOSBII"/>
        <s v="SV-37-NEON"/>
        <s v="SV-37-SBII"/>
        <s v="SV-35-GTIE"/>
        <m/>
      </sharedItems>
    </cacheField>
    <cacheField name="OS Name" numFmtId="0">
      <sharedItems containsBlank="1">
        <s v="Microsoft Windows Server 2012 (64-bit)"/>
        <s v="Debian GNU/Linux 9 (64-bit)"/>
        <s v="Microsoft Windows Server 2008 R2 (64-bit)"/>
        <s v="Microsoft Windows Server 2022 (64-bit)"/>
        <s v="Microsoft Windows Server 2019 (64-bit)"/>
        <s v="Microsoft Windows 10 (64-bit)"/>
        <s v="Rocky Linux (64-bit)"/>
        <s v="Microsoft Windows Server 2016 or later (64-bit)"/>
        <s v="CentOS 7 (64-bit)"/>
        <s v="Ubuntu Linux (64-bit)"/>
        <s v="Red Hat Enterprise Linux 5 (32-bit)"/>
        <s v="Unknown"/>
        <s v="Red Hat Enterprise Linux 5 (64-bit)"/>
        <s v="Red Hat Enterprise Linux 7 (64-bit)"/>
        <s v="CentOS 6 (64-bit)"/>
        <s v="Debian GNU/Linux 12 (64-bit)"/>
        <s v="Red Hat Enterprise Linux 6 (64-bit)"/>
        <s v="Microsoft Windows Server 2016 (64-bit)"/>
        <s v="Debian GNU/Linux 11 (64-bit)"/>
        <s v="Debian GNU/Linux 10 (64-bit)"/>
        <s v="AlmaLinux (64-bit)"/>
        <s v="Other (32-bit)"/>
        <s v="Other 4.x Linux (64-bit)"/>
        <s v="Other 4.x or later Linux (64-bit)"/>
        <s v="Other 5.x Linux (64-bit)"/>
        <s v="Red Hat Fedora (32-bit)"/>
        <s v="Red Hat Enterprise Linux 9 (64-bit)"/>
        <s v="Other 6.x or later Linux (64-bit)"/>
        <s v="FortiAnalyzer-VM64 v7.0.2-build0180 211019 (GA)"/>
        <s v="FortiManager-VM64 v7.0.2-build0180 211019 (GA)"/>
        <s v="FortiAnalyzer-VM64 v7.4.5-build2553 241016 (GA.M)"/>
        <s v="FortiManager-VM64 v7.4.7-build2685 250527 (GA.M)"/>
        <s v="Microsoft Windows Server 2025 (64-bit)"/>
        <s v="Other 3.x or later Linux (64-bit)"/>
        <s v="Debian GNU/Linux 8 (64-bit)"/>
        <s v="Other 3.x Linux (64-bit)"/>
        <s v="CentOS 4/5 (64-bit)"/>
        <s v="VMware Photon OS (64-bit)"/>
        <s v="FreeBSD 14 or later versions (64-bit)"/>
        <s v="Linux 6.12.48+deb13-amd64 Debian GNU/Linux 13 (trixie) Debian GNU/Linux 13 13 (trixie)"/>
        <s v="VMware ESXi 7.x"/>
        <s v="VMware ESXi 8.0 or later"/>
        <s v="SUSE Linux Enterprise 15 (64-bit)"/>
        <s v="Debian GNU/Linux 6 (64-bit)"/>
        <s v="Debian GNU/Linux 7 (64-bit)"/>
        <s v="Other Linux (64-bit)"/>
        <s v="Other 2.6.x Linux (64-bit)"/>
        <s v="Microsoft Windows 7 (32-bit)"/>
        <s v="Microsoft Windows 7 (64-bit)"/>
        <s v="Debian GNU/Linux 6 (32-bit)"/>
        <s v="CentOS 4/5/6 (32-bit)"/>
        <s v="Other 5.x or later Linux (64-bit)"/>
        <m/>
      </sharedItems>
    </cacheField>
    <cacheField name="32-bit" numFmtId="0">
      <sharedItems containsString="0" containsBlank="1" containsNumber="1" containsInteger="1">
        <n v="0.0"/>
        <n v="1.0"/>
        <m/>
      </sharedItems>
    </cacheField>
    <cacheField name="OS Type" numFmtId="0">
      <sharedItems containsBlank="1">
        <s v="Windows"/>
        <s v="Linux"/>
        <s v="Unknown"/>
        <s v="Other"/>
        <s v="Appliance"/>
        <m/>
      </sharedItems>
    </cacheField>
    <cacheField name="OS" numFmtId="0">
      <sharedItems containsBlank="1">
        <s v="Server"/>
        <s v="Debian"/>
        <s v="Workstation"/>
        <s v="Rocky"/>
        <s v="CentOS"/>
        <s v="Ubuntu"/>
        <s v="Red Hat"/>
        <s v="Unknown"/>
        <s v="AlmaLinux"/>
        <s v="Other"/>
        <s v="Appliance"/>
        <s v="VMWare"/>
        <s v="FreeBSD"/>
        <s v="SUSE"/>
        <m/>
      </sharedItems>
    </cacheField>
    <cacheField name="OS Version" numFmtId="49">
      <sharedItems containsBlank="1">
        <s v="2012"/>
        <s v="9"/>
        <s v="2008 R2"/>
        <s v="2022"/>
        <s v="2019"/>
        <s v="10"/>
        <m/>
        <s v="2016"/>
        <s v="4/5/6/7"/>
        <s v="5"/>
        <s v="7"/>
        <s v="4/5/6"/>
        <s v="12"/>
        <s v="6"/>
        <s v="11"/>
        <s v="2025"/>
        <s v="8"/>
        <s v="4/5"/>
        <s v="14"/>
        <s v="13"/>
        <s v="15"/>
      </sharedItems>
    </cacheField>
    <cacheField name="Prod Env." numFmtId="0">
      <sharedItems containsString="0" containsBlank="1" containsNumber="1" containsInteger="1">
        <n v="0.0"/>
        <n v="1.0"/>
        <m/>
      </sharedItems>
    </cacheField>
    <cacheField name="K8S Worker Node" numFmtId="0">
      <sharedItems containsString="0" containsBlank="1" containsNumber="1" containsInteger="1">
        <n v="0.0"/>
        <n v="1.0"/>
        <m/>
      </sharedItems>
    </cacheField>
    <cacheField name="K8S Master" numFmtId="0">
      <sharedItems containsString="0" containsBlank="1" containsNumber="1" containsInteger="1">
        <n v="0.0"/>
        <n v="1.0"/>
        <m/>
      </sharedItems>
    </cacheField>
    <cacheField name="VM Infra" numFmtId="0">
      <sharedItems containsString="0" containsBlank="1" containsNumber="1" containsInteger="1">
        <n v="0.0"/>
        <n v="1.0"/>
        <m/>
      </sharedItems>
    </cacheField>
    <cacheField name="File Server" numFmtId="3">
      <sharedItems containsString="0" containsBlank="1" containsNumber="1" containsInteger="1">
        <n v="0.0"/>
        <m/>
      </sharedItems>
    </cacheField>
    <cacheField name="Old OS" numFmtId="3">
      <sharedItems containsString="0" containsBlank="1" containsNumber="1" containsInteger="1">
        <n v="0.0"/>
        <n v="1.0"/>
        <m/>
      </sharedItems>
    </cacheField>
    <cacheField name="Application Group" numFmtId="3">
      <sharedItems containsBlank="1">
        <s v="Ancien Serveur Web Incomplet"/>
        <s v="Base de donnée Ancien CLARILAB MIRIALIS"/>
        <s v="ScanBAC - RAL"/>
        <s v="Badgeage - RAL"/>
        <s v="Serveur Compta Oriade"/>
        <s v="Infectio - ALI"/>
        <s v="Infra - TSE"/>
        <s v="VM AFFICHEUR GLBM"/>
        <s v="VM AFFICHEUR UNILIANS"/>
        <s v="ALERE - ALI"/>
        <s v="Maestria - RAL"/>
        <s v="MPL - CST/ALI"/>
        <s v="VM DEPOT CFX RAL"/>
        <s v="Magic Info PLV - RAL"/>
        <s v="Aqure - RAL"/>
        <s v="VM INCOMPLET AURA"/>
        <s v="VM INCOMPLET TEST AURA"/>
        <s v="Infectio - RAL"/>
        <s v="VM KALIFRONT REP"/>
        <s v="Dev L Tabard"/>
        <s v="ABBOTT - BSY"/>
        <s v="ABBOTT - LCD"/>
        <s v="ANSIBLE"/>
        <s v="Archive SIL"/>
        <s v="Autorité de certification MS"/>
        <s v="bac"/>
        <s v="Bac Express - ALI"/>
        <s v="Bac Express - ALS"/>
        <s v="Bac Express - ASL"/>
        <s v="Bac Express - Bio86"/>
        <s v="Bac Express - CAZ"/>
        <s v="Bac Express - CBM25"/>
        <s v="Bac Express - COR"/>
        <s v="Bac Express - CVL"/>
        <s v="Bac Express - LOR"/>
        <s v="Bac Express - MAN"/>
        <s v="Bac Express - PAE"/>
        <s v="Bac Express - PAO"/>
        <s v="Bac Express - PRO"/>
        <s v="Bac Express - RAL"/>
        <s v="Bac Express - SCM"/>
        <s v="Backup Automate - PAO"/>
        <s v="Badgeage - CBM25"/>
        <s v="Biogroup Expert EST"/>
        <s v="Biogroup Expert"/>
        <s v="Biogroup Expert HDS DEV"/>
        <s v="Biogroup Expert HDS PROD"/>
        <s v="Biogroup Expert PROD"/>
        <s v="Biogroup Tracker BDD PREPROD"/>
        <s v="Biogroup Tracker BDD PROD"/>
        <s v="Biogroup Tracker BDD DEV"/>
        <s v="Biomerieux Myla - ALI"/>
        <s v="Biomerieux Myla - CAZ"/>
        <s v="Biomerieux Myla - COR"/>
        <s v="Biomerieux Myla - Diomedea"/>
        <s v="Biomerieux Myla - LOR"/>
        <s v="Biomerieux Myla - PAO"/>
        <s v="Biomerieux Myla - RAL"/>
        <s v="Centreon - AURA"/>
        <s v="Cisco PABX"/>
        <s v="Clarilab - ASL"/>
        <s v="Clarilab - MAN"/>
        <s v="Clarilab - VCL"/>
        <s v="Clearpass (NAC)"/>
        <s v="CoagOne - ALS"/>
        <s v="CoagOne - CAZ"/>
        <s v="CoagOne - COR"/>
        <s v="CoagOne - LOR"/>
        <s v="CoagOne - PAE"/>
        <s v="Collecteur XPLANET"/>
        <s v="Compta - PRO"/>
        <s v="Compta - Sage"/>
        <s v="Cov2Sil - ALS"/>
        <s v="Cov2Sil - CAZ"/>
        <s v="Cov2Sil - COR"/>
        <s v="CyberElements (accès Fournisseurs)"/>
        <s v="Diagast Qwalys"/>
        <s v="DMS - PAE"/>
        <s v="EasyCOVID - CAZ"/>
        <s v="EDR Enovacom - CAZ"/>
        <s v="Enovacom - CAZ"/>
        <s v="Env Developpeur"/>
        <s v="Environnement PARAM"/>
        <s v="Environnement QUALITE"/>
        <s v="Fortinet"/>
        <s v="GemWeb - ALI"/>
        <s v="GemWeb - ALP"/>
        <s v="GemWeb - BFC"/>
        <s v="GemWeb - CBM25"/>
        <s v="GemWeb - COR"/>
        <s v="GemWeb - CVL"/>
        <s v="GemWeb - PAE"/>
        <s v="GemWeb - PAO"/>
        <s v="GemWeb - PAS"/>
        <s v="GemWeb - RAL"/>
        <s v="GLPI - Asset Management"/>
        <s v="Exporter EST"/>
        <s v="Exporter SUD"/>
        <s v="Grafana"/>
        <s v="HBDrive - ALI"/>
        <s v="HBDrive - ALP"/>
        <s v="HBDrive - ALS"/>
        <s v="HBDrive - Astralab"/>
        <s v="HBDrive - BFC"/>
        <s v="HBDrive - Bio86"/>
        <s v="HBDrive - Biorylis"/>
        <s v="HBDrive - BRE"/>
        <s v="HBDrive - CAZ"/>
        <s v="HBDrive - CVL"/>
        <s v="HBDrive - EIM"/>
        <s v="HBDrive - LOR"/>
        <s v="HBDrive - MAN"/>
        <s v="HBDrive - OIS"/>
        <s v="HBDrive - PAE"/>
        <s v="HBDrive - PAO"/>
        <s v="HBDrive - PAS"/>
        <s v="HBDrive - PRO"/>
        <s v="HBDrive - RAL"/>
        <s v="Infra"/>
        <s v="Infra - APC"/>
        <s v="Infra - CC Intune"/>
        <s v="Infra - DHCP"/>
        <s v="Infra - Directory Services Portal"/>
        <s v="Infra - Entra Cloud Sync"/>
        <s v="Infra - MDT"/>
        <s v="Infra - NSX"/>
        <s v="Infra - OpenSense"/>
        <s v="Infra - OpnSense"/>
        <s v="Infra - PAW"/>
        <s v="Infra - PowerShell Admin"/>
        <s v="Infra - Rebond RSX"/>
        <s v="Infra - Relai With Secure"/>
        <s v="Infra - Vcenter"/>
        <s v="Infra - Veeam"/>
        <s v="Infra - VM Administration"/>
        <s v="Infra - VxRail MGT / Witness"/>
        <s v="Infra - WSUS"/>
        <s v="Infra Domain CTRL - ALP"/>
        <s v="Infra Domain CTRL - BGO"/>
        <s v="Infra Domain CTRL - CST"/>
        <s v="Infra Domain CTRL - HDS"/>
        <s v="Infra Domain CTRL - IDF"/>
        <s v="Infra Domain CTRL - NST"/>
        <s v="Infra Domain CTRL - POC"/>
        <s v="Infra Domain CTRL - SUD"/>
        <s v="Intranet - ALS"/>
        <s v="Intranet - CAZ"/>
        <s v="Intranet - LOR"/>
        <s v="K8s"/>
        <s v="K8S-BI-OLD"/>
        <s v="K8S-HDS-STORAGE"/>
        <s v="K8S-DATA-PROD"/>
        <s v="K8S-HDS-DATA-STAGING"/>
        <s v="K8S-EXTERNAL-OLD"/>
        <s v="K8S-EXTERNAL"/>
        <s v="K8S-MANAGEMENT-PROD"/>
        <s v="K8S-MANAGEMENT-PREPROD"/>
        <s v="VM-HEADSCALE"/>
        <s v="K8S-ADMIN-JUJU"/>
        <s v="CONTROLEUR-JUJU-PROD"/>
        <s v="CONTROLEUR-JUJU-PREPROD"/>
        <s v="Reverse Proxy"/>
        <s v="EXTERNAL-MAIL"/>
        <s v="SEKOIA"/>
        <s v="K8S-INTERNAL"/>
        <s v="CNX-AWS-PROD"/>
        <s v="K8S-DIGITAL-PROD"/>
        <s v="K8S-DIGITAL-ACC"/>
        <s v="K8S-DIGITAL-DEV"/>
        <s v="KaliLAB - BPO"/>
        <s v="KaliLAB -BGO/BRE"/>
        <s v="KaliLAB CBM25"/>
        <s v="KaliLAB-CST/ALI"/>
        <s v="KaliLAB-CST/ALP"/>
        <s v="Kalisil - Bioazur"/>
        <s v="Kalisil - BioLittoral"/>
        <s v="KaliSIL - RB ?"/>
        <s v="KaliSIL -BGO/ASL"/>
        <s v="KaliSIL -BGO/ATL"/>
        <s v="KaliSIL -BGO/Bio86"/>
        <s v="KaliSIL -BGO/Biorylis"/>
        <s v="KaliSIL -BGO/BRE"/>
        <s v="KaliSIL -BGO/CVL"/>
        <s v="KaliSIL -BGO/MAN"/>
        <s v="KaliSIL -CST/ALI"/>
        <s v="KaliSIL -CST/ALP"/>
        <s v="KaliSIL -CST/Analyseo"/>
        <s v="KaliSIL -CST/BFC"/>
        <s v="KaliSIL -CST/LAR"/>
        <s v="KaliSIL -CST/RAL"/>
        <s v="KaliSIL -CST/RAL-TEST"/>
        <s v="KaliSIL -CST/STL"/>
        <s v="KaliSIL -IDF/AIS"/>
        <s v="KaliSIL -IDF/OIS"/>
        <s v="KaliSIL -IDF/PAE"/>
        <s v="KaliSIL -IDF/PAO"/>
        <s v="KaliSIL -IDF/PAS"/>
        <s v="KaliSIL -National/ ?"/>
        <s v="KaliSIL -National/Kalimiddle"/>
        <s v="KaliSIL -National/Master"/>
        <s v="KaliSIL -National/MetaKalisil"/>
        <s v="KaliSIL -National/MonEspaceBiogroup"/>
        <s v="KaliSIL -National/OneKalilab - Prod"/>
        <s v="KaliSIL -National/OneKalilab - Test"/>
        <s v="KaliSIL -NST/ALS"/>
        <s v="KaliSIL -NST/EIM"/>
        <s v="KaliSIL -NST/LOR"/>
        <s v="KaliSIL -NST/NOR"/>
        <s v="KaliSIL -SUD/Biosantis"/>
        <s v="KaliSIL -SUD/CAZ"/>
        <s v="KaliSIL -SUD/CAZ-TEST"/>
        <s v="KaliSIL -SUD/COR"/>
        <s v="KaliSIL -SUD/OIN"/>
        <s v="KaliSIL -SUD/PRO"/>
        <s v="KaliSIL -UK/UK"/>
        <s v="KaliSIL -VETANALYS/Vetanalys"/>
        <s v="LimeSurvey"/>
        <s v="Medifirst - ALS"/>
        <s v="Medifirst - CVL"/>
        <s v="Medifirst - MAN"/>
        <s v="MeshCentral"/>
        <s v="Module ED - COR"/>
        <s v="MPL - BGO/ASL"/>
        <s v="MPL - BGO/Biorylis"/>
        <s v="MPL - BGO/CVL"/>
        <s v="MPL - CST/ALP"/>
        <s v="MPL - CST/BFC"/>
        <s v="MPL - CST/RAL"/>
        <s v="MPL - IDF/AIS"/>
        <s v="MPL - IDF/OIS"/>
        <s v="MPL - IDF/PAE"/>
        <s v="MPL - IDF/PAO"/>
        <s v="MPL - IDF/PAS"/>
        <s v="MPL - NST/ALS"/>
        <s v="MPL - NST/EIM"/>
        <s v="MPL - NST/LOR"/>
        <s v="MPL - NST/NOR"/>
        <s v="MPL - SUD/COR"/>
        <s v="MPL - SUD/POC"/>
        <s v="MPL - SUD/PRO"/>
        <s v="Multiples outils internes - LOR"/>
        <s v="MyKali"/>
        <s v="N/A"/>
        <s v="NTK - AirWave"/>
        <s v="NTK - Cisco Business Dashboard"/>
        <s v="NTK - Cisco WLAN Controller"/>
        <s v="OpenFire MSG - LOR"/>
        <s v="Orion"/>
        <s v="Paie - Sage"/>
        <s v="POC"/>
        <s v="QlikSense"/>
        <s v="QlikSense - AURA"/>
        <s v="Radar / PRTG"/>
        <s v="Rebond Fournisseur"/>
        <s v="Redmine"/>
        <s v="Relais SMTP"/>
        <s v="RI Witness - ALS"/>
        <s v="RI Witness - Biorylis"/>
        <s v="RI Witness - CBM25"/>
        <s v="RI Witness - CVL"/>
        <s v="RI Witness - MAN"/>
        <s v="RI Witness - PAS"/>
        <s v="RI Witness - PRO"/>
        <s v="Role SIL - FSE"/>
        <s v="SAGE"/>
        <s v="Santosha - ALI"/>
        <s v="Santosha - ALP"/>
        <s v="Santosha - ALS"/>
        <s v="Santosha - PAE"/>
        <s v="Santosha - PAO"/>
        <s v="Santosha - PAS"/>
        <s v="Santosha - PRO"/>
        <s v="ScanBAC - COR"/>
        <s v="Serveur d'impression"/>
        <s v="Serveur de fichiers"/>
        <s v="Serveur de fichiers (POC)"/>
        <s v="Serveur de Licences RDS"/>
        <s v="Siemens Attelica - Bio86"/>
        <s v="Siemens Attelica - BRE"/>
        <s v="Siemens Attelica - CAZ"/>
        <s v="Siemens Attelica - CVL"/>
        <s v="Siemens OneLink - BRE"/>
        <s v="Siemens OneLink - CAZ"/>
        <s v="SIREXPERT - CAZ"/>
        <s v="SIREXPERT - CVL"/>
        <s v="SIREXPERT - LOR"/>
        <s v="SIREXPERT - OIN"/>
        <s v="SIREXPERT - PAE"/>
        <s v="SIREXPERT - PAO"/>
        <s v="SIREXPERT - PRO"/>
        <s v="SIRH - Administration"/>
        <s v="Sonde Temperature"/>
        <s v="Stago - ALI"/>
        <s v="Stago - Astralab"/>
        <s v="Stago - Bio86"/>
        <s v="Stago - Biorylis"/>
        <s v="Stago - BRE"/>
        <s v="Stago - CVL"/>
        <s v="Stago - MAN"/>
        <s v="Supervision SIL (Dedalus)"/>
        <s v="SYNAPSE - ALI"/>
        <s v="SYNAPSE - CBM25"/>
        <s v="SYNAPSE - COR"/>
        <s v="SYNAPSYS - CAZ"/>
        <s v="SYNAPSYS - CVL"/>
        <s v="SYNAPSYS - PAS"/>
        <s v="Sysmex - ALI"/>
        <s v="Sysmex - COR"/>
        <s v="Sysmex - EIM"/>
        <s v="Sysmex Cellavision - ALI"/>
        <s v="Sysmex Cellavision - ALP"/>
        <s v="Sysmex Cellavision - ATL"/>
        <s v="Sysmex Cellavision - BFC"/>
        <s v="Sysmex Cellavision - Biorylis"/>
        <s v="Sysmex Cellavision - BRE"/>
        <s v="Sysmex Cellavision - CAZ"/>
        <s v="Sysmex Cellavision - CVL"/>
        <s v="Sysmex Cellavision - MAN"/>
        <s v="Sysmex Cellavision - PAE"/>
        <s v="Sysmex Cellavision - PAO"/>
        <s v="Sysmex Cellavision - PAS"/>
        <s v="Sysmex Cellavision - PRO"/>
        <s v="Sysmex Cellavision - RAL"/>
        <s v="Sysmex Ext IPU - ALS"/>
        <s v="Sysmex Ext IPU - Astralab"/>
        <s v="Sysmex Ext IPU - ATL"/>
        <s v="Sysmex Ext IPU - BFC"/>
        <s v="Sysmex Ext IPU - Bio86"/>
        <s v="Sysmex Ext IPU - Biorylis"/>
        <s v="Sysmex Ext IPU - BRE"/>
        <s v="Sysmex Ext IPU - CAZ"/>
        <s v="Sysmex Ext IPU - COR"/>
        <s v="Sysmex Ext IPU - CVL"/>
        <s v="Sysmex Ext IPU - LOR"/>
        <s v="Sysmex Ext IPU - MAN"/>
        <s v="Sysmex Ext IPU - OIS"/>
        <s v="Sysmex Ext IPU - PAE"/>
        <s v="Sysmex Ext IPU - PAO"/>
        <s v="Sysmex Ext IPU - PAS"/>
        <s v="Sysmex Ext IPU - PRO"/>
        <s v="Sysmex Ext IPU - RAL"/>
        <s v="TSE Biologiste - ALS"/>
        <s v="TSE SvcesGeneraux - ALS"/>
        <s v="Tumorotek - PRO"/>
        <s v="URT - Bio86"/>
        <s v="URT - Biorylis"/>
        <s v="URT - BRE"/>
        <s v="URT - CAZ"/>
        <s v="URT - CVL"/>
        <s v="URT - MAN"/>
        <s v="UserLock"/>
        <s v="VALAB - ALP"/>
        <s v="VALAB - Biorylis"/>
        <s v="VALAB - BRE"/>
        <s v="VALAB - CAZ"/>
        <s v="VALAB - MAN"/>
        <s v="VALAB - PRO"/>
        <s v="VALAB - RAL"/>
        <s v="Varonis"/>
        <s v="VITEKMS - ALI"/>
        <s v="VITEKMS - COR"/>
        <s v="VITEKMS - PRO"/>
        <s v="VITEKMS - RAL"/>
        <s v="VM Rebond"/>
        <s v="Wraptor"/>
        <s v="Sauvegarde Automate - Astralab"/>
        <s v="Outil gestion des voitures"/>
        <s v="Stockage de saves"/>
        <s v="SirWeb - Bio86"/>
        <s v="Contrôle d'accès BIO86"/>
        <s v="Ancien Controleur de domaine"/>
        <s v="Archive BDD Softs Transversaux"/>
        <s v="Sauvegarde de données automates"/>
        <s v="Archive Compta"/>
        <s v="Agenor"/>
        <s v="???"/>
        <s v="Gestion des caméras"/>
        <s v="Contrôle d'accès Terre Rouge"/>
        <s v="Mini Intranet"/>
        <s v="Reverse"/>
        <s v="VAULT"/>
        <s v="VM de Rebond"/>
        <s v="Cegid"/>
        <s v="FTPS"/>
        <s v="Moodle - CAZ"/>
        <s v="Moodle - Formation"/>
        <s v="GENETEC - Contrôle D'accès"/>
        <s v="Syslog Switches - IDF"/>
        <s v="Ansible - SW - IDF"/>
        <s v="Rebond Fournisseur CRET (telephonie)"/>
        <s v="AUTOIMUN - StOuen"/>
        <s v="Messagerie interne"/>
        <s v="DNS utilisé pour les VXRails"/>
        <s v="PLV"/>
        <s v="Serveur de Badgeage"/>
        <s v="Contrôle d'accès"/>
        <s v="MEMNOS - BRE"/>
        <s v="Sage - BRE"/>
        <s v="Exploitation EIPU"/>
        <s v="BDD Triso21 -  BRE"/>
        <s v="Sondes de Temperatures - OIS"/>
        <s v="Infra - Liaison Site CAZ"/>
        <s v="MEMNOS - Astralab"/>
        <s v="Serveur FTP - ALI"/>
        <s v="Neon - CVL"/>
        <s v="SBII"/>
        <m/>
      </sharedItems>
    </cacheField>
    <cacheField name="Kalisil?" numFmtId="3">
      <sharedItems containsString="0" containsBlank="1" containsNumber="1" containsInteger="1">
        <n v="0.0"/>
        <n v="1.0"/>
        <m/>
      </sharedItems>
    </cacheField>
    <cacheField name="Application Tiering" numFmtId="3">
      <sharedItems containsBlank="1">
        <s v="N/A"/>
        <s v="T3"/>
        <s v="T1"/>
        <s v="T2"/>
        <m/>
      </sharedItems>
    </cacheField>
    <cacheField name="App Criticity" numFmtId="3">
      <sharedItems containsString="0" containsBlank="1" containsNumber="1" containsInteger="1">
        <n v="0.0"/>
        <n v="1.0"/>
        <m/>
      </sharedItems>
    </cacheField>
    <cacheField name="vCPU">
      <sharedItems containsBlank="1" containsMixedTypes="1" containsNumber="1" containsInteger="1">
        <n v="2.0"/>
        <n v="1.0"/>
        <n v="4.0"/>
        <n v="10.0"/>
        <n v="6.0"/>
        <n v="8.0"/>
        <n v="20.0"/>
        <n v="16.0"/>
        <n v="12.0"/>
        <n v="5.0"/>
        <n v="3.0"/>
        <n v="24.0"/>
        <s v="Unknown"/>
        <n v="9.0"/>
        <n v="32.0"/>
        <n v="44.0"/>
        <n v="18.0"/>
        <n v="28.0"/>
        <n v="36.0"/>
        <n v="42.0"/>
        <n v="50.0"/>
        <n v="48.0"/>
        <n v="30.0"/>
        <m/>
      </sharedItems>
    </cacheField>
    <cacheField name="RAM (GiB)" numFmtId="0">
      <sharedItems containsString="0" containsBlank="1" containsNumber="1" containsInteger="1">
        <n v="4.0"/>
        <n v="8.0"/>
        <n v="16.0"/>
        <n v="32.0"/>
        <n v="6.0"/>
        <n v="48.0"/>
        <n v="14.0"/>
        <n v="2.0"/>
        <n v="63.0"/>
        <n v="20.0"/>
        <n v="64.0"/>
        <n v="12.0"/>
        <n v="128.0"/>
        <n v="1.0"/>
        <n v="24.0"/>
        <n v="80.0"/>
        <n v="110.0"/>
        <n v="36.0"/>
        <n v="28.0"/>
        <n v="96.0"/>
        <n v="56.0"/>
        <n v="72.0"/>
        <n v="15.0"/>
        <n v="7.0"/>
        <n v="10.0"/>
        <n v="21.0"/>
        <n v="30.0"/>
        <n v="18.0"/>
        <n v="92.0"/>
        <n v="0.0"/>
        <n v="256.0"/>
        <n v="250.0"/>
        <n v="120.0"/>
        <n v="125.0"/>
        <n v="200.0"/>
        <n v="160.0"/>
        <n v="40.0"/>
        <n v="90.0"/>
        <n v="192.0"/>
        <n v="5.0"/>
        <n v="3.0"/>
        <m/>
      </sharedItems>
    </cacheField>
    <cacheField name="Disk (GiB)" numFmtId="0">
      <sharedItems containsString="0" containsBlank="1" containsNumber="1" containsInteger="1">
        <n v="101.0"/>
        <n v="5393.0"/>
        <n v="270.0"/>
        <n v="156.0"/>
        <n v="58.0"/>
        <n v="237.0"/>
        <n v="199.0"/>
        <n v="194.0"/>
        <n v="243.0"/>
        <n v="149.0"/>
        <n v="130.0"/>
        <n v="120.0"/>
        <n v="849.0"/>
        <n v="108.0"/>
        <n v="94.0"/>
        <n v="46.0"/>
        <n v="569.0"/>
        <n v="810.0"/>
        <n v="17.0"/>
        <n v="13.0"/>
        <n v="648.0"/>
        <n v="32622.0"/>
        <n v="755.0"/>
        <n v="1278.0"/>
        <n v="778.0"/>
        <n v="850.0"/>
        <n v="731.0"/>
        <n v="900.0"/>
        <n v="779.0"/>
        <n v="670.0"/>
        <n v="174.0"/>
        <n v="356.0"/>
        <n v="191.0"/>
        <n v="64.0"/>
        <n v="112.0"/>
        <n v="20.0"/>
        <n v="863.0"/>
        <n v="563.0"/>
        <n v="346.0"/>
        <n v="985.0"/>
        <n v="228.0"/>
        <n v="1031.0"/>
        <n v="963.0"/>
        <n v="4814.0"/>
        <n v="1521.0"/>
        <n v="2008.0"/>
        <n v="1237.0"/>
        <n v="1527.0"/>
        <n v="1017.0"/>
        <n v="1065.0"/>
        <n v="1118.0"/>
        <n v="517.0"/>
        <n v="493.0"/>
        <n v="2457.0"/>
        <n v="15293.0"/>
        <n v="1398.0"/>
        <n v="12200.0"/>
        <n v="39.0"/>
        <n v="1635.0"/>
        <n v="5934.0"/>
        <n v="734.0"/>
        <n v="4755.0"/>
        <n v="260.0"/>
        <n v="256.0"/>
        <n v="445.0"/>
        <n v="999.0"/>
        <n v="796.0"/>
        <n v="1586.0"/>
        <n v="2105.0"/>
        <n v="6666.0"/>
        <n v="1872.0"/>
        <n v="1492.0"/>
        <n v="118.0"/>
        <n v="150.0"/>
        <n v="148.0"/>
        <n v="100.0"/>
        <n v="166.0"/>
        <n v="133.0"/>
        <n v="106.0"/>
        <n v="109.0"/>
        <n v="152.0"/>
        <n v="48.0"/>
        <n v="47.0"/>
        <n v="3014.0"/>
        <n v="1985.0"/>
        <n v="1867.0"/>
        <n v="231.0"/>
        <n v="303.0"/>
        <n v="78.0"/>
        <n v="460.0"/>
        <n v="72.0"/>
        <n v="1500.0"/>
        <n v="56.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08.0"/>
        <n v="318.0"/>
        <n v="102.0"/>
        <n v="10033.0"/>
        <n v="529.0"/>
        <n v="2935.0"/>
        <n v="500.0"/>
        <n v="316.0"/>
        <n v="381.0"/>
        <n v="353.0"/>
        <n v="264.0"/>
        <n v="962.0"/>
        <n v="483.0"/>
        <n v="423.0"/>
        <n v="240.0"/>
        <n v="179.0"/>
        <n v="1297.0"/>
        <n v="902.0"/>
        <n v="631.0"/>
        <n v="857.0"/>
        <n v="322.0"/>
        <n v="948.0"/>
        <n v="189.0"/>
        <n v="2337.0"/>
        <n v="1307.0"/>
        <n v="172.0"/>
        <n v="1340.0"/>
        <n v="548.0"/>
        <n v="1667.0"/>
        <n v="596.0"/>
        <n v="323.0"/>
        <n v="67.0"/>
        <n v="361.0"/>
        <n v="103.0"/>
        <n v="83.0"/>
        <n v="71.0"/>
        <n v="123.0"/>
        <n v="38.0"/>
        <n v="131.0"/>
        <n v="203.0"/>
        <n v="52.0"/>
        <n v="635.0"/>
        <n v="40.0"/>
        <n v="50.0"/>
        <n v="73.0"/>
        <n v="86.0"/>
        <n v="253.0"/>
        <n v="135.0"/>
        <n v="503.0"/>
        <n v="85.0"/>
        <n v="66.0"/>
        <n v="504.0"/>
        <n v="87.0"/>
        <n v="7.0"/>
        <n v="128.0"/>
        <n v="49.0"/>
        <n v="202.0"/>
        <n v="91.0"/>
        <n v="54.0"/>
        <n v="22.0"/>
        <n v="114.0"/>
        <n v="116.0"/>
        <n v="53.0"/>
        <n v="61.0"/>
        <n v="65.0"/>
        <n v="69.0"/>
        <n v="79.0"/>
        <n v="63.0"/>
        <n v="60.0"/>
        <n v="45.0"/>
        <n v="62.0"/>
        <n v="271.0"/>
        <n v="145.0"/>
        <n v="122.0"/>
        <n v="92.0"/>
        <n v="185.0"/>
        <n v="473.0"/>
        <n v="147.0"/>
        <n v="59.0"/>
        <n v="915.0"/>
        <n v="162.0"/>
        <n v="24355.0"/>
        <n v="75.0"/>
        <n v="5.0"/>
        <n v="198.0"/>
        <n v="121.0"/>
        <n v="32.0"/>
        <n v="43.0"/>
        <n v="155.0"/>
        <n v="1.0"/>
        <n v="559.0"/>
        <n v="44.0"/>
        <n v="291.0"/>
        <n v="76.0"/>
        <n v="127.0"/>
        <n v="605.0"/>
        <n v="386.0"/>
        <n v="18.0"/>
        <n v="1611.0"/>
        <n v="90.0"/>
        <n v="95.0"/>
        <n v="163.0"/>
        <n v="268.0"/>
        <n v="279.0"/>
        <n v="777.0"/>
        <n v="420.0"/>
        <n v="263.0"/>
        <n v="129.0"/>
        <n v="248.0"/>
        <n v="516.0"/>
        <n v="230.0"/>
        <n v="227.0"/>
        <n v="478.0"/>
        <n v="296.0"/>
        <n v="484.0"/>
        <n v="429.0"/>
        <n v="165.0"/>
        <n v="4.0"/>
        <n v="138.0"/>
        <n v="125.0"/>
        <n v="115.0"/>
        <n v="104.0"/>
        <n v="297.0"/>
        <n v="404.0"/>
        <n v="499.0"/>
        <n v="642.0"/>
        <n v="173.0"/>
        <n v="213.0"/>
        <n v="245.0"/>
        <n v="80.0"/>
        <n v="137.0"/>
        <n v="702.0"/>
        <n v="217.0"/>
        <n v="1471.0"/>
        <n v="262.0"/>
        <n v="1132.0"/>
        <n v="624.0"/>
        <n v="823.0"/>
        <n v="535.0"/>
        <n v="667.0"/>
        <n v="533.0"/>
        <n v="842.0"/>
        <n v="10991.0"/>
        <n v="266.0"/>
        <n v="637.0"/>
        <n v="25.0"/>
        <n v="787.0"/>
        <n v="111.0"/>
        <n v="110.0"/>
        <n v="24.0"/>
        <n v="590.0"/>
        <n v="3805.0"/>
        <n v="139.0"/>
        <n v="250.0"/>
        <n v="119.0"/>
        <n v="84.0"/>
        <n v="68.0"/>
        <n v="98.0"/>
        <n v="9.0"/>
        <n v="8.0"/>
        <n v="42.0"/>
        <n v="477.0"/>
        <n v="732.0"/>
        <n v="465.0"/>
        <n v="178.0"/>
        <n v="285.0"/>
        <n v="234.0"/>
        <n v="1745.0"/>
        <n v="348.0"/>
        <n v="140.0"/>
        <n v="134.0"/>
        <n v="496.0"/>
        <n v="70.0"/>
        <n v="35.0"/>
        <n v="186.0"/>
        <n v="360.0"/>
        <n v="96.0"/>
        <n v="601.0"/>
        <n v="41.0"/>
        <n v="687.0"/>
        <n v="33988.0"/>
        <n v="82.0"/>
        <n v="201.0"/>
        <n v="324.0"/>
        <n v="126.0"/>
        <n v="224.0"/>
        <n v="183.0"/>
        <n v="97.0"/>
        <n v="372.0"/>
        <n v="117.0"/>
        <n v="444.0"/>
        <n v="274.0"/>
        <n v="233.0"/>
        <n v="295.0"/>
        <n v="443.0"/>
        <n v="219.0"/>
        <n v="154.0"/>
        <n v="711.0"/>
        <n v="750.0"/>
        <n v="712.0"/>
        <n v="408.0"/>
        <n v="766.0"/>
        <n v="874.0"/>
        <n v="721.0"/>
        <n v="890.0"/>
        <n v="716.0"/>
        <n v="709.0"/>
        <n v="422.0"/>
        <n v="358.0"/>
        <n v="501.0"/>
        <n v="747.0"/>
        <n v="1820.0"/>
        <n v="491.0"/>
        <n v="956.0"/>
        <n v="481.0"/>
        <n v="1138.0"/>
        <n v="641.0"/>
        <n v="907.0"/>
        <n v="1690.0"/>
        <n v="301.0"/>
        <n v="143.0"/>
        <n v="220.0"/>
        <n v="157.0"/>
        <n v="182.0"/>
        <n v="1169.0"/>
        <n v="190.0"/>
        <n v="124.0"/>
        <n v="161.0"/>
        <n v="200.0"/>
        <n v="205.0"/>
        <n v="169.0"/>
        <n v="413.0"/>
        <n v="409.0"/>
        <n v="389.0"/>
        <n v="265.0"/>
        <n v="287.0"/>
        <n v="286.0"/>
        <n v="196.0"/>
        <n v="167.0"/>
        <n v="181.0"/>
        <n v="255.0"/>
        <n v="4400.0"/>
        <n v="4387.0"/>
        <n v="4354.0"/>
        <n v="410.0"/>
        <n v="1421.0"/>
        <n v="14.0"/>
        <n v="365.0"/>
        <n v="509.0"/>
        <n v="502.0"/>
        <n v="212.0"/>
        <n v="164.0"/>
        <n v="317.0"/>
        <n v="807.0"/>
        <n v="793.0"/>
        <n v="315.0"/>
        <n v="804.0"/>
        <n v="610.0"/>
        <n v="2168.0"/>
        <n v="4698.0"/>
        <n v="4184.0"/>
        <n v="2249.0"/>
        <n v="20508.0"/>
        <n v="1537.0"/>
        <n v="11857.0"/>
        <n v="2735.0"/>
        <n v="37920.0"/>
        <n v="20166.0"/>
        <n v="2199.0"/>
        <n v="28359.0"/>
        <n v="10131.0"/>
        <n v="4166.0"/>
        <n v="48539.0"/>
        <n v="2570.0"/>
        <n v="25922.0"/>
        <n v="15270.0"/>
        <n v="2463.0"/>
        <n v="17484.0"/>
        <n v="6079.0"/>
        <n v="2860.0"/>
        <n v="20836.0"/>
        <n v="15484.0"/>
        <n v="1311.0"/>
        <n v="12491.0"/>
        <n v="425.0"/>
        <n v="6846.0"/>
        <n v="1696.0"/>
        <n v="12953.0"/>
        <n v="947.0"/>
        <n v="6347.0"/>
        <n v="897.0"/>
        <n v="5539.0"/>
        <n v="1940.0"/>
        <n v="6773.0"/>
        <n v="9209.0"/>
        <n v="74782.0"/>
        <n v="5951.0"/>
        <n v="7453.0"/>
        <n v="64113.0"/>
        <n v="3262.0"/>
        <n v="2106.0"/>
        <n v="836.0"/>
        <n v="5279.0"/>
        <n v="1568.0"/>
        <n v="20584.0"/>
        <n v="1468.0"/>
        <n v="479.0"/>
        <n v="1100.0"/>
        <n v="10529.0"/>
        <n v="3808.0"/>
        <n v="38226.0"/>
        <n v="8121.0"/>
        <n v="53818.0"/>
        <n v="355.0"/>
        <n v="4207.0"/>
        <n v="24810.0"/>
        <n v="2181.0"/>
        <n v="7817.0"/>
        <n v="19.0"/>
        <n v="142.0"/>
        <n v="754.0"/>
        <n v="917.0"/>
        <n v="759.0"/>
        <n v="860.0"/>
        <n v="11325.0"/>
        <n v="81361.0"/>
        <n v="61584.0"/>
        <n v="89.0"/>
        <n v="1168.0"/>
        <n v="9296.0"/>
        <n v="9260.0"/>
        <n v="49365.0"/>
        <n v="6744.0"/>
        <n v="2361.0"/>
        <n v="12891.0"/>
        <n v="2368.0"/>
        <n v="8528.0"/>
        <n v="2955.0"/>
        <n v="11932.0"/>
        <n v="50928.0"/>
        <n v="7441.0"/>
        <n v="36076.0"/>
        <n v="1277.0"/>
        <n v="5545.0"/>
        <n v="2074.0"/>
        <n v="1607.0"/>
        <n v="10761.0"/>
        <n v="105.0"/>
        <n v="11296.0"/>
        <n v="691.0"/>
        <n v="236.0"/>
        <n v="2107.0"/>
        <n v="3334.0"/>
        <n v="411.0"/>
        <n v="321.0"/>
        <n v="2112.0"/>
        <n v="1645.0"/>
        <n v="2158.0"/>
        <n v="2307.0"/>
        <n v="3319.0"/>
        <n v="2429.0"/>
        <n v="2336.0"/>
        <n v="1459.0"/>
        <n v="1858.0"/>
        <n v="1283.0"/>
        <n v="1088.0"/>
        <n v="146.0"/>
        <n v="159.0"/>
        <n v="99.0"/>
        <n v="412.0"/>
        <n v="7288.0"/>
        <n v="16868.0"/>
        <n v="788.0"/>
        <n v="2001.0"/>
        <n v="2415.0"/>
        <n v="160.0"/>
        <n v="7878.0"/>
        <n v="5254.0"/>
        <n v="55.0"/>
        <n v="1439.0"/>
        <n v="4010.0"/>
        <n v="5193.0"/>
        <n v="3634.0"/>
        <n v="13057.0"/>
        <n v="107.0"/>
        <n v="171.0"/>
        <n v="2466.0"/>
        <n v="626.0"/>
        <n v="214.0"/>
        <n v="177.0"/>
        <n v="1021.0"/>
        <n v="187.0"/>
        <n v="247.0"/>
        <n v="132.0"/>
        <n v="1744.0"/>
        <n v="2392.0"/>
        <n v="3196.0"/>
        <n v="153.0"/>
        <n v="756.0"/>
        <n v="872.0"/>
        <n v="536.0"/>
        <n v="1134.0"/>
        <n v="9175.0"/>
        <n v="141.0"/>
        <n v="571.0"/>
        <n v="2125.0"/>
        <n v="616.0"/>
        <n v="584.0"/>
        <n v="2.0"/>
        <n v="7877.0"/>
        <n v="469.0"/>
        <n v="4713.0"/>
        <n v="367.0"/>
        <n v="6648.0"/>
        <n v="17270.0"/>
        <n v="325.0"/>
        <n v="438.0"/>
        <n v="175.0"/>
        <n v="184.0"/>
        <n v="2390.0"/>
        <n v="8450.0"/>
        <n v="197.0"/>
        <n v="656.0"/>
        <n v="869.0"/>
        <n v="1562.0"/>
        <n v="289.0"/>
        <n v="554.0"/>
        <n v="487.0"/>
        <n v="340.0"/>
        <n v="192.0"/>
        <n v="733.0"/>
        <n v="313.0"/>
        <n v="718.0"/>
        <n v="1007.0"/>
        <n v="10063.0"/>
        <n v="3068.0"/>
        <n v="2842.0"/>
        <n v="12002.0"/>
        <n v="2176.0"/>
        <n v="636.0"/>
        <n v="928.0"/>
        <n v="428.0"/>
        <n v="7554.0"/>
        <n v="5966.0"/>
        <n v="6257.0"/>
        <n v="657.0"/>
        <n v="136.0"/>
        <n v="275.0"/>
        <n v="1079.0"/>
        <n v="2019.0"/>
        <n v="209.0"/>
        <n v="7546.0"/>
        <n v="392.0"/>
        <n v="81.0"/>
        <n v="476.0"/>
        <n v="1131.0"/>
        <n v="221.0"/>
        <n v="368.0"/>
        <n v="254.0"/>
        <n v="741.0"/>
        <n v="363.0"/>
        <n v="620.0"/>
        <n v="763.0"/>
        <n v="377.0"/>
        <n v="745.0"/>
        <n v="400.0"/>
        <n v="1349.0"/>
        <n v="218.0"/>
        <n v="4185.0"/>
        <n v="1220.0"/>
        <n v="5419.0"/>
        <n v="306.0"/>
        <n v="3096.0"/>
        <n v="753.0"/>
        <n v="2664.0"/>
        <n v="3923.0"/>
        <n v="269.0"/>
        <n v="814.0"/>
        <n v="515.0"/>
        <n v="320.0"/>
        <n v="7339.0"/>
        <n v="326.0"/>
        <n v="2562.0"/>
        <n v="383.0"/>
        <n v="3569.0"/>
        <n v="402.0"/>
        <n v="195.0"/>
        <n v="572.0"/>
        <n v="330.0"/>
        <n v="278.0"/>
        <n v="168.0"/>
        <n v="856.0"/>
        <n v="725.0"/>
        <n v="466.0"/>
        <n v="2675.0"/>
        <n v="520.0"/>
        <n v="603.0"/>
        <n v="344.0"/>
        <n v="88.0"/>
        <n v="613.0"/>
        <n v="267.0"/>
        <n v="492.0"/>
        <n v="319.0"/>
        <n v="176.0"/>
        <n v="545.0"/>
        <n v="193.0"/>
        <n v="3085.0"/>
        <n v="1441.0"/>
        <n v="644.0"/>
        <n v="339.0"/>
        <n v="328.0"/>
        <n v="10032.0"/>
        <n v="12323.0"/>
        <n v="3166.0"/>
        <n v="609.0"/>
        <n v="975.0"/>
        <n v="2356.0"/>
        <n v="490.0"/>
        <n v="6887.0"/>
        <n v="4031.0"/>
        <n v="314.0"/>
        <n v="2018.0"/>
        <n v="144.0"/>
        <n v="15.0"/>
        <n v="1095.0"/>
        <n v="329.0"/>
        <n v="246.0"/>
        <n v="12440.0"/>
        <n v="249.0"/>
        <n v="282.0"/>
        <n v="12762.0"/>
        <n v="371.0"/>
        <n v="2499.0"/>
        <n v="2969.0"/>
        <m/>
      </sharedItems>
    </cacheField>
    <cacheField name="Target" numFmtId="0">
      <sharedItems containsBlank="1">
        <s v="Lift &amp; Shift Noprod"/>
        <s v="Lift &amp; Shift Prod"/>
        <s v="No Lift &amp; Shift"/>
        <s v="Consolidation"/>
        <s v="GKE"/>
        <m/>
      </sharedItems>
    </cacheField>
    <cacheField name="Lift &amp; Shift?" numFmtId="0">
      <sharedItems containsString="0" containsBlank="1" containsNumber="1" containsInteger="1">
        <n v="1.0"/>
        <n v="0.0"/>
        <m/>
      </sharedItems>
    </cacheField>
    <cacheField name="VM Machine Type">
      <sharedItems containsBlank="1" containsMixedTypes="1" containsNumber="1" containsInteger="1">
        <s v="E2"/>
        <s v="N2D"/>
        <n v="0.0"/>
        <m/>
      </sharedItems>
    </cacheField>
    <cacheField name="VM vCPU" numFmtId="3">
      <sharedItems containsString="0" containsBlank="1" containsNumber="1" containsInteger="1">
        <n v="2.0"/>
        <n v="0.0"/>
        <n v="4.0"/>
        <n v="10.0"/>
        <n v="6.0"/>
        <n v="8.0"/>
        <n v="20.0"/>
        <n v="12.0"/>
        <n v="5.0"/>
        <n v="16.0"/>
        <n v="9.0"/>
        <n v="32.0"/>
        <n v="24.0"/>
        <n v="30.0"/>
        <n v="28.0"/>
        <n v="18.0"/>
        <m/>
      </sharedItems>
    </cacheField>
    <cacheField name="VM RAM" numFmtId="3">
      <sharedItems containsString="0" containsBlank="1" containsNumber="1" containsInteger="1">
        <n v="4.0"/>
        <n v="0.0"/>
        <n v="8.0"/>
        <n v="16.0"/>
        <n v="32.0"/>
        <n v="6.0"/>
        <n v="48.0"/>
        <n v="14.0"/>
        <n v="2.0"/>
        <n v="20.0"/>
        <n v="64.0"/>
        <n v="12.0"/>
        <n v="128.0"/>
        <n v="1.0"/>
        <n v="24.0"/>
        <n v="80.0"/>
        <n v="110.0"/>
        <n v="36.0"/>
        <n v="28.0"/>
        <n v="96.0"/>
        <n v="56.0"/>
        <n v="72.0"/>
        <n v="15.0"/>
        <n v="7.0"/>
        <n v="10.0"/>
        <n v="40.0"/>
        <n v="120.0"/>
        <n v="90.0"/>
        <n v="256.0"/>
        <n v="192.0"/>
        <n v="5.0"/>
        <n v="3.0"/>
        <m/>
      </sharedItems>
    </cacheField>
    <cacheField name="Extended Memory?" numFmtId="0">
      <sharedItems containsString="0" containsBlank="1" containsNumber="1" containsInteger="1">
        <n v="0.0"/>
        <n v="1.0"/>
        <m/>
      </sharedItems>
    </cacheField>
    <cacheField name="VM Disk" numFmtId="0">
      <sharedItems containsString="0" containsBlank="1" containsNumber="1" containsInteger="1">
        <n v="101.0"/>
        <n v="5393.0"/>
        <n v="0.0"/>
        <n v="156.0"/>
        <n v="58.0"/>
        <n v="237.0"/>
        <n v="199.0"/>
        <n v="194.0"/>
        <n v="243.0"/>
        <n v="149.0"/>
        <n v="849.0"/>
        <n v="46.0"/>
        <n v="810.0"/>
        <n v="17.0"/>
        <n v="13.0"/>
        <n v="648.0"/>
        <n v="32622.0"/>
        <n v="755.0"/>
        <n v="1278.0"/>
        <n v="778.0"/>
        <n v="850.0"/>
        <n v="731.0"/>
        <n v="900.0"/>
        <n v="779.0"/>
        <n v="670.0"/>
        <n v="174.0"/>
        <n v="356.0"/>
        <n v="191.0"/>
        <n v="64.0"/>
        <n v="112.0"/>
        <n v="20.0"/>
        <n v="863.0"/>
        <n v="346.0"/>
        <n v="228.0"/>
        <n v="963.0"/>
        <n v="4814.0"/>
        <n v="1521.0"/>
        <n v="2008.0"/>
        <n v="1237.0"/>
        <n v="1527.0"/>
        <n v="1017.0"/>
        <n v="1065.0"/>
        <n v="1118.0"/>
        <n v="517.0"/>
        <n v="493.0"/>
        <n v="2457.0"/>
        <n v="15293.0"/>
        <n v="1398.0"/>
        <n v="12200.0"/>
        <n v="39.0"/>
        <n v="1635.0"/>
        <n v="5934.0"/>
        <n v="734.0"/>
        <n v="108.0"/>
        <n v="4755.0"/>
        <n v="260.0"/>
        <n v="256.0"/>
        <n v="445.0"/>
        <n v="796.0"/>
        <n v="1586.0"/>
        <n v="2105.0"/>
        <n v="6666.0"/>
        <n v="1872.0"/>
        <n v="1492.0"/>
        <n v="118.0"/>
        <n v="150.0"/>
        <n v="148.0"/>
        <n v="100.0"/>
        <n v="166.0"/>
        <n v="133.0"/>
        <n v="106.0"/>
        <n v="109.0"/>
        <n v="152.0"/>
        <n v="48.0"/>
        <n v="47.0"/>
        <n v="130.0"/>
        <n v="3014.0"/>
        <n v="1985.0"/>
        <n v="1867.0"/>
        <n v="303.0"/>
        <n v="78.0"/>
        <n v="460.0"/>
        <n v="72.0"/>
        <n v="1500.0"/>
        <n v="56.0"/>
        <n v="231.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18.0"/>
        <n v="10033.0"/>
        <n v="529.0"/>
        <n v="2935.0"/>
        <n v="500.0"/>
        <n v="316.0"/>
        <n v="381.0"/>
        <n v="353.0"/>
        <n v="264.0"/>
        <n v="962.0"/>
        <n v="483.0"/>
        <n v="423.0"/>
        <n v="240.0"/>
        <n v="179.0"/>
        <n v="1297.0"/>
        <n v="902.0"/>
        <n v="631.0"/>
        <n v="857.0"/>
        <n v="322.0"/>
        <n v="948.0"/>
        <n v="189.0"/>
        <n v="2337.0"/>
        <n v="1307.0"/>
        <n v="172.0"/>
        <n v="548.0"/>
        <n v="1667.0"/>
        <n v="596.0"/>
        <n v="323.0"/>
        <n v="67.0"/>
        <n v="361.0"/>
        <n v="103.0"/>
        <n v="83.0"/>
        <n v="71.0"/>
        <n v="38.0"/>
        <n v="131.0"/>
        <n v="203.0"/>
        <n v="52.0"/>
        <n v="635.0"/>
        <n v="40.0"/>
        <n v="50.0"/>
        <n v="73.0"/>
        <n v="135.0"/>
        <n v="85.0"/>
        <n v="504.0"/>
        <n v="87.0"/>
        <n v="7.0"/>
        <n v="128.0"/>
        <n v="202.0"/>
        <n v="91.0"/>
        <n v="54.0"/>
        <n v="22.0"/>
        <n v="49.0"/>
        <n v="114.0"/>
        <n v="116.0"/>
        <n v="53.0"/>
        <n v="61.0"/>
        <n v="65.0"/>
        <n v="69.0"/>
        <n v="79.0"/>
        <n v="63.0"/>
        <n v="66.0"/>
        <n v="60.0"/>
        <n v="45.0"/>
        <n v="62.0"/>
        <n v="271.0"/>
        <n v="145.0"/>
        <n v="122.0"/>
        <n v="92.0"/>
        <n v="185.0"/>
        <n v="473.0"/>
        <n v="147.0"/>
        <n v="59.0"/>
        <n v="915.0"/>
        <n v="162.0"/>
        <n v="24355.0"/>
        <n v="75.0"/>
        <n v="5.0"/>
        <n v="198.0"/>
        <n v="121.0"/>
        <n v="43.0"/>
        <n v="155.0"/>
        <n v="1.0"/>
        <n v="559.0"/>
        <n v="44.0"/>
        <n v="291.0"/>
        <n v="76.0"/>
        <n v="127.0"/>
        <n v="605.0"/>
        <n v="386.0"/>
        <n v="18.0"/>
        <n v="1611.0"/>
        <n v="90.0"/>
        <n v="95.0"/>
        <n v="163.0"/>
        <n v="268.0"/>
        <n v="279.0"/>
        <n v="777.0"/>
        <n v="420.0"/>
        <n v="263.0"/>
        <n v="129.0"/>
        <n v="248.0"/>
        <n v="516.0"/>
        <n v="230.0"/>
        <n v="227.0"/>
        <n v="478.0"/>
        <n v="296.0"/>
        <n v="484.0"/>
        <n v="429.0"/>
        <n v="165.0"/>
        <n v="4.0"/>
        <n v="297.0"/>
        <n v="404.0"/>
        <n v="499.0"/>
        <n v="80.0"/>
        <n v="137.0"/>
        <n v="120.0"/>
        <n v="787.0"/>
        <n v="111.0"/>
        <n v="110.0"/>
        <n v="139.0"/>
        <n v="25.0"/>
        <n v="98.0"/>
        <n v="84.0"/>
        <n v="9.0"/>
        <n v="8.0"/>
        <n v="42.0"/>
        <n v="732.0"/>
        <n v="465.0"/>
        <n v="1745.0"/>
        <n v="140.0"/>
        <n v="134.0"/>
        <n v="496.0"/>
        <n v="70.0"/>
        <n v="35.0"/>
        <n v="94.0"/>
        <n v="96.0"/>
        <n v="86.0"/>
        <n v="82.0"/>
        <n v="68.0"/>
        <n v="126.0"/>
        <n v="224.0"/>
        <n v="183.0"/>
        <n v="102.0"/>
        <n v="97.0"/>
        <n v="372.0"/>
        <n v="117.0"/>
        <n v="444.0"/>
        <n v="274.0"/>
        <n v="233.0"/>
        <n v="295.0"/>
        <n v="115.0"/>
        <n v="443.0"/>
        <n v="219.0"/>
        <n v="154.0"/>
        <n v="422.0"/>
        <n v="41.0"/>
        <n v="143.0"/>
        <n v="220.0"/>
        <n v="157.0"/>
        <n v="182.0"/>
        <n v="205.0"/>
        <n v="804.0"/>
        <n v="250.0"/>
        <n v="721.0"/>
        <n v="610.0"/>
        <n v="236.0"/>
        <n v="200.0"/>
        <n v="124.0"/>
        <n v="2112.0"/>
        <n v="1645.0"/>
        <n v="2158.0"/>
        <n v="2307.0"/>
        <n v="3319.0"/>
        <n v="2429.0"/>
        <n v="2336.0"/>
        <n v="1459.0"/>
        <n v="1858.0"/>
        <n v="1283.0"/>
        <n v="1088.0"/>
        <n v="412.0"/>
        <n v="7288.0"/>
        <n v="16868.0"/>
        <n v="788.0"/>
        <n v="7878.0"/>
        <n v="5254.0"/>
        <n v="4010.0"/>
        <n v="5193.0"/>
        <n v="167.0"/>
        <n v="3634.0"/>
        <n v="13057.0"/>
        <n v="107.0"/>
        <n v="687.0"/>
        <n v="1021.0"/>
        <n v="1744.0"/>
        <n v="153.0"/>
        <n v="756.0"/>
        <n v="186.0"/>
        <n v="872.0"/>
        <n v="536.0"/>
        <n v="104.0"/>
        <n v="1134.0"/>
        <n v="9175.0"/>
        <n v="142.0"/>
        <n v="141.0"/>
        <n v="571.0"/>
        <n v="173.0"/>
        <n v="2125.0"/>
        <n v="616.0"/>
        <n v="584.0"/>
        <n v="2.0"/>
        <n v="7877.0"/>
        <n v="469.0"/>
        <n v="4713.0"/>
        <n v="367.0"/>
        <n v="6648.0"/>
        <n v="667.0"/>
        <n v="17270.0"/>
        <n v="325.0"/>
        <n v="438.0"/>
        <n v="175.0"/>
        <n v="184.0"/>
        <n v="2390.0"/>
        <n v="19.0"/>
        <n v="8450.0"/>
        <n v="197.0"/>
        <n v="123.0"/>
        <n v="656.0"/>
        <n v="869.0"/>
        <n v="1562.0"/>
        <n v="289.0"/>
        <n v="754.0"/>
        <n v="554.0"/>
        <n v="487.0"/>
        <n v="340.0"/>
        <n v="247.0"/>
        <n v="192.0"/>
        <n v="733.0"/>
        <n v="164.0"/>
        <n v="313.0"/>
        <n v="718.0"/>
        <n v="1007.0"/>
        <n v="10063.0"/>
        <n v="3068.0"/>
        <n v="2842.0"/>
        <n v="12002.0"/>
        <n v="2176.0"/>
        <n v="636.0"/>
        <n v="928.0"/>
        <n v="428.0"/>
        <n v="7554.0"/>
        <n v="5966.0"/>
        <n v="285.0"/>
        <n v="6257.0"/>
        <n v="32.0"/>
        <n v="136.0"/>
        <n v="275.0"/>
        <n v="1079.0"/>
        <n v="2019.0"/>
        <n v="209.0"/>
        <n v="7546.0"/>
        <n v="308.0"/>
        <n v="392.0"/>
        <n v="81.0"/>
        <n v="476.0"/>
        <n v="221.0"/>
        <n v="254.0"/>
        <n v="741.0"/>
        <n v="234.0"/>
        <n v="620.0"/>
        <n v="763.0"/>
        <n v="377.0"/>
        <n v="190.0"/>
        <n v="745.0"/>
        <n v="400.0"/>
        <n v="1349.0"/>
        <n v="218.0"/>
        <n v="4185.0"/>
        <n v="1220.0"/>
        <n v="5419.0"/>
        <n v="306.0"/>
        <n v="3096.0"/>
        <n v="753.0"/>
        <n v="2664.0"/>
        <n v="3923.0"/>
        <n v="269.0"/>
        <n v="814.0"/>
        <n v="515.0"/>
        <n v="320.0"/>
        <n v="7339.0"/>
        <n v="301.0"/>
        <n v="326.0"/>
        <n v="2562.0"/>
        <n v="383.0"/>
        <n v="3569.0"/>
        <n v="402.0"/>
        <n v="195.0"/>
        <n v="572.0"/>
        <n v="330.0"/>
        <n v="278.0"/>
        <n v="856.0"/>
        <n v="725.0"/>
        <n v="466.0"/>
        <n v="2675.0"/>
        <n v="89.0"/>
        <n v="520.0"/>
        <n v="603.0"/>
        <n v="344.0"/>
        <n v="245.0"/>
        <n v="88.0"/>
        <n v="317.0"/>
        <n v="613.0"/>
        <n v="267.0"/>
        <n v="492.0"/>
        <n v="171.0"/>
        <n v="177.0"/>
        <n v="270.0"/>
        <n v="319.0"/>
        <n v="176.0"/>
        <n v="545.0"/>
        <n v="193.0"/>
        <n v="3085.0"/>
        <n v="1441.0"/>
        <n v="644.0"/>
        <n v="339.0"/>
        <n v="328.0"/>
        <n v="10032.0"/>
        <n v="12323.0"/>
        <n v="125.0"/>
        <n v="3166.0"/>
        <n v="609.0"/>
        <n v="975.0"/>
        <n v="187.0"/>
        <n v="2356.0"/>
        <n v="6887.0"/>
        <n v="314.0"/>
        <n v="217.0"/>
        <n v="2018.0"/>
        <n v="160.0"/>
        <n v="1095.0"/>
        <n v="329.0"/>
        <n v="246.0"/>
        <n v="12440.0"/>
        <n v="249.0"/>
        <n v="282.0"/>
        <n v="750.0"/>
        <n v="12762.0"/>
        <n v="371.0"/>
        <n v="2499.0"/>
        <n v="2969.0"/>
        <m/>
      </sharedItems>
    </cacheField>
    <cacheField name="VM Pricing Type">
      <sharedItems containsBlank="1" containsMixedTypes="1" containsNumber="1" containsInteger="1">
        <s v="Custom"/>
        <n v="0.0"/>
        <s v="Predefined"/>
        <m/>
      </sharedItems>
    </cacheField>
    <cacheField name="VM vCPU SKU">
      <sharedItems containsBlank="1" containsMixedTypes="1" containsNumber="1" containsInteger="1">
        <s v="E2-Custom vCPUs"/>
        <s v="N2D-Custom vCPUs-CUD 3y"/>
        <n v="0.0"/>
        <s v="N2D-Predefined vCPUs-CUD 3y"/>
        <s v="E2-Predefined vCPUs"/>
        <s v="N2D-Custom vCPUs"/>
        <m/>
      </sharedItems>
    </cacheField>
    <cacheField name="VM RAM SKU">
      <sharedItems containsBlank="1" containsMixedTypes="1" containsNumber="1" containsInteger="1">
        <s v="E2-Custom RAM"/>
        <s v="N2D-Custom RAM-CUD 3y"/>
        <n v="0.0"/>
        <s v="N2D-Predefined RAM-CUD 3y"/>
        <s v="E2-Predefined RAM"/>
        <s v="N2D-Custom RAM"/>
        <m/>
      </sharedItems>
    </cacheField>
    <cacheField name="VM Extended RAM">
      <sharedItems containsBlank="1" containsMixedTypes="1" containsNumber="1" containsInteger="1">
        <n v="0.0"/>
        <s v="N2D-Extended custom memory-CUD 3y"/>
        <s v="N2D-Extended custom memory"/>
        <m/>
      </sharedItems>
    </cacheField>
    <cacheField name="VM Up Time" numFmtId="3">
      <sharedItems containsString="0" containsBlank="1" containsNumber="1" containsInteger="1">
        <n v="270.0"/>
        <n v="730.0"/>
        <n v="0.0"/>
        <m/>
      </sharedItems>
    </cacheField>
    <cacheField name="Compute Monthly Pricing" numFmtId="165">
      <sharedItems containsString="0" containsBlank="1" containsNumber="1">
        <n v="18.191628"/>
        <n v="27.908326319999997"/>
        <n v="0.0"/>
        <n v="55.816652639999994"/>
        <n v="33.80865936"/>
        <n v="22.037022"/>
        <n v="64.39744639999999"/>
        <n v="157.24263071999997"/>
        <n v="41.97528"/>
        <n v="36.383256"/>
        <n v="77.82464592"/>
        <n v="128.79489279999999"/>
        <n v="34.460559"/>
        <n v="20.114324999999997"/>
        <n v="290.88392927999996"/>
        <n v="89.62531200000001"/>
        <n v="86.67514548"/>
        <n v="24.9581598"/>
        <n v="49.9163196"/>
        <n v="32.537862"/>
        <n v="76.611906"/>
        <n v="72.766512"/>
        <n v="316.37260928"/>
        <n v="83.95056"/>
        <n v="116.84055599999999"/>
        <n v="58.420277999999996"/>
        <n v="68.921118"/>
        <n v="308.17691136"/>
        <n v="15.3075825"/>
        <n v="40.228649999999995"/>
        <n v="66.628737"/>
        <n v="65.075724"/>
        <n v="66.11106600000001"/>
        <n v="25.882416"/>
        <n v="80.45729999999999"/>
        <n v="295.01428096"/>
        <n v="269.64328464000005"/>
        <n v="85.37644512000001"/>
        <n v="123.43397135999999"/>
        <n v="111.63330527999999"/>
        <n v="61.71698567999999"/>
        <n v="113.22664415999999"/>
        <n v="217.36627752"/>
        <n v="101.42597808000001"/>
        <n v="39.7089924"/>
        <n v="79.4179848"/>
        <n v="87.11274599999999"/>
        <n v="190.157408"/>
        <n v="273.65595264"/>
        <n v="99.8326392"/>
        <n v="257.58978559999997"/>
        <n v="173.74981119999998"/>
        <n v="155.64929184"/>
        <n v="226.45328831999998"/>
        <n v="214.65262224"/>
        <n v="216.24596111999998"/>
        <n v="46.96615308"/>
        <n v="43.437452799999996"/>
        <n v="43.1126955"/>
        <n v="54.34156938"/>
        <n v="86.87490559999999"/>
        <n v="16.268931"/>
        <n v="179.25062400000002"/>
        <n v="58.76681916"/>
        <n v="61.23033"/>
        <n v="29.72781"/>
        <n v="79.12152576"/>
        <n v="101.45898"/>
        <n v="50.72949"/>
        <n v="118.91124"/>
        <n v="30.858492839999997"/>
        <n v="116.73696887999999"/>
        <n v="105.73297224"/>
        <n v="102.78280572000001"/>
        <n v="141.13497048"/>
        <n v="147.03530351999999"/>
        <n v="229.1669436"/>
        <n v="249.40495552000002"/>
        <n v="422.93188896"/>
        <n v="223.26661055999998"/>
        <n v="191.05129008"/>
        <n v="246.86794271999997"/>
        <n v="59.45562"/>
        <n v="353.07393744"/>
        <n v="264.80545308"/>
        <n v="997.6198220800001"/>
        <n v="796.7168608000001"/>
        <n v="591.32789184"/>
        <n v="292.47726816"/>
        <n v="204.988644"/>
        <n v="83.72497896"/>
        <n v="158.18630464"/>
        <n v="163.14296376"/>
        <n v="180.84396288"/>
        <n v="192.64462895999998"/>
        <n v="282.26994096"/>
        <n v="73.51765175999999"/>
        <n v="133.257474"/>
        <n v="80.77481243999999"/>
        <n v="23.48307654"/>
        <n v="51.39140286000001"/>
        <n v="26.43324306"/>
        <n v="33.4992105"/>
        <n v="52.86648612"/>
        <n v="167.44995792"/>
        <m/>
      </sharedItems>
    </cacheField>
    <cacheField name="VM OS SKU">
      <sharedItems containsBlank="1" containsMixedTypes="1" containsNumber="1" containsInteger="1">
        <s v="Windows Server"/>
        <n v="0.0"/>
        <s v="Red Hat Enterprise Linux 2-8"/>
        <s v="Red Hat Enterprise Linux 9-127"/>
        <m/>
      </sharedItems>
    </cacheField>
    <cacheField name="OS Pricing" numFmtId="165">
      <sharedItems containsString="0" containsBlank="1" containsNumber="1">
        <n v="24.84"/>
        <n v="0.0"/>
        <n v="134.32"/>
        <n v="67.16"/>
        <n v="335.79999999999995"/>
        <n v="49.68"/>
        <n v="201.48000000000002"/>
        <n v="15.552"/>
        <n v="42.048"/>
        <n v="31.104"/>
        <n v="84.096"/>
        <n v="34.992"/>
        <n v="23.328000000000003"/>
        <n v="19.439999999999998"/>
        <n v="99.36"/>
        <n v="7.776"/>
        <n v="268.64"/>
        <n v="537.28"/>
        <n v="402.96000000000004"/>
        <n v="126.144"/>
        <n v="94.60799999999999"/>
        <n v="74.52000000000001"/>
        <n v="149.04000000000002"/>
        <n v="1074.56"/>
        <n v="805.9200000000001"/>
        <n v="1007.4"/>
        <n v="940.24"/>
        <n v="604.4399999999999"/>
        <n v="124.19999999999999"/>
        <n v="21.024"/>
        <m/>
      </sharedItems>
    </cacheField>
    <cacheField name="VM DIsk Scope" numFmtId="0">
      <sharedItems containsBlank="1">
        <s v=""/>
        <s v="Regional"/>
        <m/>
      </sharedItems>
    </cacheField>
    <cacheField name="VM Disk Type" numFmtId="0">
      <sharedItems containsBlank="1">
        <s v="Balanced"/>
        <s v=""/>
        <s v="SSD"/>
        <m/>
      </sharedItems>
    </cacheField>
    <cacheField name="VM DIsk SKU">
      <sharedItems containsBlank="1" containsMixedTypes="1" containsNumber="1" containsInteger="1">
        <s v="Balanced"/>
        <n v="0.0"/>
        <s v="SSD"/>
        <m/>
      </sharedItems>
    </cacheField>
    <cacheField name="VM Disk IOPS" numFmtId="3">
      <sharedItems containsString="0" containsBlank="1" containsNumber="1" containsInteger="1">
        <n v="0.0"/>
        <m/>
      </sharedItems>
    </cacheField>
    <cacheField name="VM Disk Throughput" numFmtId="3">
      <sharedItems containsString="0" containsBlank="1" containsNumber="1" containsInteger="1">
        <n v="0.0"/>
        <m/>
      </sharedItems>
    </cacheField>
    <cacheField name="Disk Pricing" numFmtId="165">
      <sharedItems containsString="0" containsBlank="1" containsNumber="1">
        <n v="11.716000000000001"/>
        <n v="625.5880000000001"/>
        <n v="0.0"/>
        <n v="18.096"/>
        <n v="11.426"/>
        <n v="27.492"/>
        <n v="39.203"/>
        <n v="22.504"/>
        <n v="28.188000000000002"/>
        <n v="29.353"/>
        <n v="167.25300000000001"/>
        <n v="9.062000000000001"/>
        <n v="93.96000000000001"/>
        <n v="1.9720000000000002"/>
        <n v="1.508"/>
        <n v="127.656"/>
        <n v="3784.152"/>
        <n v="87.58"/>
        <n v="148.24800000000002"/>
        <n v="90.248"/>
        <n v="98.60000000000001"/>
        <n v="84.796"/>
        <n v="104.4"/>
        <n v="90.364"/>
        <n v="77.72"/>
        <n v="34.278"/>
        <n v="70.132"/>
        <n v="37.627"/>
        <n v="12.608"/>
        <n v="22.064"/>
        <n v="2.3200000000000003"/>
        <n v="100.108"/>
        <n v="40.136"/>
        <n v="26.448"/>
        <n v="111.70800000000001"/>
        <n v="558.424"/>
        <n v="176.436"/>
        <n v="395.576"/>
        <n v="143.49200000000002"/>
        <n v="177.132"/>
        <n v="117.97200000000001"/>
        <n v="123.54"/>
        <n v="129.68800000000002"/>
        <n v="59.972"/>
        <n v="57.188"/>
        <n v="285.012"/>
        <n v="1773.988"/>
        <n v="162.168"/>
        <n v="1415.2"/>
        <n v="7.683000000000001"/>
        <n v="189.66"/>
        <n v="688.344"/>
        <n v="85.144"/>
        <n v="12.528"/>
        <n v="551.58"/>
        <n v="30.16"/>
        <n v="29.696"/>
        <n v="51.620000000000005"/>
        <n v="92.336"/>
        <n v="183.976"/>
        <n v="244.18"/>
        <n v="773.2560000000001"/>
        <n v="217.15200000000002"/>
        <n v="293.92400000000004"/>
        <n v="23.246000000000002"/>
        <n v="29.55"/>
        <n v="29.156000000000002"/>
        <n v="19.7"/>
        <n v="32.702"/>
        <n v="15.428"/>
        <n v="20.882"/>
        <n v="21.473000000000003"/>
        <n v="17.632"/>
        <n v="9.456"/>
        <n v="9.259"/>
        <n v="5.5680000000000005"/>
        <n v="25.61"/>
        <n v="349.624"/>
        <n v="391.045"/>
        <n v="367.79900000000004"/>
        <n v="59.691"/>
        <n v="15.366000000000001"/>
        <n v="90.62"/>
        <n v="14.184000000000001"/>
        <n v="295.5"/>
        <n v="11.032"/>
        <n v="45.507000000000005"/>
        <n v="44.522"/>
        <n v="383.165"/>
        <n v="322.68600000000004"/>
        <n v="15.169"/>
        <n v="55.751000000000005"/>
        <n v="14.578000000000001"/>
        <n v="1039.372"/>
        <n v="880.393"/>
        <n v="889.652"/>
        <n v="350.069"/>
        <n v="30.732000000000003"/>
        <n v="10.047"/>
        <n v="6.698"/>
        <n v="440.886"/>
        <n v="7.289000000000001"/>
        <n v="15.08"/>
        <n v="105.56"/>
        <n v="6.612"/>
        <n v="6.501"/>
        <n v="3.9400000000000004"/>
        <n v="2.1670000000000003"/>
        <n v="1.9700000000000002"/>
        <n v="3.152"/>
        <n v="6.107"/>
        <n v="5.713"/>
        <n v="4.531000000000001"/>
        <n v="5.319"/>
        <n v="5.91"/>
        <n v="5.122"/>
        <n v="5.516"/>
        <n v="72.89"/>
        <n v="4.1370000000000005"/>
        <n v="261.22200000000004"/>
        <n v="160.949"/>
        <n v="140.461"/>
        <n v="312.048"/>
        <n v="540.568"/>
        <n v="157.994"/>
        <n v="349.084"/>
        <n v="258.564"/>
        <n v="10.788"/>
        <n v="13.108"/>
        <n v="172.375"/>
        <n v="37.036"/>
        <n v="46.886"/>
        <n v="57.918"/>
        <n v="36.888000000000005"/>
        <n v="1976.501"/>
        <n v="104.21300000000001"/>
        <n v="578.195"/>
        <n v="98.5"/>
        <n v="62.252"/>
        <n v="75.057"/>
        <n v="69.541"/>
        <n v="52.008"/>
        <n v="189.514"/>
        <n v="95.15100000000001"/>
        <n v="83.331"/>
        <n v="47.28"/>
        <n v="144.598"/>
        <n v="35.263"/>
        <n v="255.50900000000001"/>
        <n v="177.69400000000002"/>
        <n v="124.307"/>
        <n v="168.829"/>
        <n v="63.434000000000005"/>
        <n v="186.756"/>
        <n v="37.233000000000004"/>
        <n v="460.389"/>
        <n v="257.479"/>
        <n v="33.884"/>
        <n v="107.956"/>
        <n v="328.399"/>
        <n v="117.412"/>
        <n v="3.349"/>
        <n v="63.631"/>
        <n v="13.199"/>
        <n v="41.876000000000005"/>
        <n v="8.932"/>
        <n v="9.048"/>
        <n v="11.948"/>
        <n v="9.628"/>
        <n v="3.132"/>
        <n v="8.236"/>
        <n v="5.452"/>
        <n v="22.156000000000002"/>
        <n v="4.408"/>
        <n v="15.196000000000002"/>
        <n v="3.8280000000000003"/>
        <n v="4.524"/>
        <n v="23.548000000000002"/>
        <n v="6.032"/>
        <n v="5.916"/>
        <n v="73.66000000000001"/>
        <n v="4.640000000000001"/>
        <n v="5.800000000000001"/>
        <n v="8.468"/>
        <n v="19.952"/>
        <n v="21.808"/>
        <n v="15.66"/>
        <n v="9.860000000000001"/>
        <n v="58.464000000000006"/>
        <n v="10.092"/>
        <n v="35.148"/>
        <n v="0.812"/>
        <n v="14.848"/>
        <n v="23.432000000000002"/>
        <n v="10.556000000000001"/>
        <n v="159.57"/>
        <n v="156.812"/>
        <n v="16.351"/>
        <n v="10.638"/>
        <n v="2.552"/>
        <n v="5.684"/>
        <n v="13.224"/>
        <n v="13.456000000000001"/>
        <n v="6.148000000000001"/>
        <n v="7.0760000000000005"/>
        <n v="7.54"/>
        <n v="8.004"/>
        <n v="9.164"/>
        <n v="7.308000000000001"/>
        <n v="7.656000000000001"/>
        <n v="6.96"/>
        <n v="5.220000000000001"/>
        <n v="6.496"/>
        <n v="7.192"/>
        <n v="31.436"/>
        <n v="16.82"/>
        <n v="14.152000000000001"/>
        <n v="10.672"/>
        <n v="21.46"/>
        <n v="22.261"/>
        <n v="93.181"/>
        <n v="28.959"/>
        <n v="6.844"/>
        <n v="180.255"/>
        <n v="31.914"/>
        <n v="4797.935"/>
        <n v="14.775"/>
        <n v="0.9850000000000001"/>
        <n v="39.006"/>
        <n v="23.837"/>
        <n v="8.471"/>
        <n v="30.535"/>
        <n v="0.116"/>
        <n v="64.84400000000001"/>
        <n v="5.336"/>
        <n v="5.104"/>
        <n v="33.756"/>
        <n v="8.816"/>
        <n v="8.584"/>
        <n v="14.732000000000001"/>
        <n v="12.296000000000001"/>
        <n v="70.18"/>
        <n v="44.776"/>
        <n v="2.088"/>
        <n v="186.876"/>
        <n v="10.440000000000001"/>
        <n v="11.020000000000001"/>
        <n v="18.908"/>
        <n v="8.668000000000001"/>
        <n v="52.796"/>
        <n v="54.963"/>
        <n v="153.06900000000002"/>
        <n v="82.74000000000001"/>
        <n v="51.811"/>
        <n v="29.944000000000003"/>
        <n v="25.413"/>
        <n v="48.856"/>
        <n v="101.652"/>
        <n v="45.31"/>
        <n v="44.719"/>
        <n v="94.16600000000001"/>
        <n v="58.312000000000005"/>
        <n v="95.348"/>
        <n v="22.458000000000002"/>
        <n v="18.321"/>
        <n v="84.513"/>
        <n v="32.505"/>
        <n v="0.464"/>
        <n v="34.452000000000005"/>
        <n v="46.864000000000004"/>
        <n v="34.104"/>
        <n v="57.884"/>
        <n v="13.688"/>
        <n v="13.593"/>
        <n v="15.760000000000002"/>
        <n v="7.486000000000001"/>
        <n v="12.644"/>
        <n v="26.989"/>
        <n v="23.64"/>
        <n v="91.292"/>
        <n v="12.876000000000001"/>
        <n v="12.992"/>
        <n v="12.76"/>
        <n v="16.124000000000002"/>
        <n v="2.9000000000000004"/>
        <n v="11.368"/>
        <n v="9.744"/>
        <n v="1.044"/>
        <n v="0.928"/>
        <n v="4.872"/>
        <n v="84.912"/>
        <n v="53.940000000000005"/>
        <n v="202.42000000000002"/>
        <n v="16.240000000000002"/>
        <n v="15.544"/>
        <n v="14.964"/>
        <n v="57.536"/>
        <n v="8.120000000000001"/>
        <n v="8.352"/>
        <n v="4.0600000000000005"/>
        <n v="19.14"/>
        <n v="10.904"/>
        <n v="11.136000000000001"/>
        <n v="9.976"/>
        <n v="9.512"/>
        <n v="6.264"/>
        <n v="7.772"/>
        <n v="7.888000000000001"/>
        <n v="14.616000000000001"/>
        <n v="17.400000000000002"/>
        <n v="25.984"/>
        <n v="3.48"/>
        <n v="23.084"/>
        <n v="21.228"/>
        <n v="11.832"/>
        <n v="11.252"/>
        <n v="43.152"/>
        <n v="26.332"/>
        <n v="13.572000000000001"/>
        <n v="22.968"/>
        <n v="51.504000000000005"/>
        <n v="31.784000000000002"/>
        <n v="27.028000000000002"/>
        <n v="34.22"/>
        <n v="13.34"/>
        <n v="51.388000000000005"/>
        <n v="25.404"/>
        <n v="6.728000000000001"/>
        <n v="17.864"/>
        <n v="1.1600000000000001"/>
        <n v="48.952000000000005"/>
        <n v="4.756"/>
        <n v="19.109"/>
        <n v="28.171000000000003"/>
        <n v="43.34"/>
        <n v="30.929000000000002"/>
        <n v="35.854"/>
        <n v="40.385000000000005"/>
        <n v="51.22"/>
        <n v="16.154"/>
        <n v="158.388"/>
        <n v="49.25"/>
        <n v="142.037"/>
        <n v="120.17"/>
        <n v="46.492000000000004"/>
        <n v="23.200000000000003"/>
        <n v="14.384"/>
        <n v="13.396"/>
        <n v="12.017000000000001"/>
        <n v="416.064"/>
        <n v="190.82000000000002"/>
        <n v="425.12600000000003"/>
        <n v="267.612"/>
        <n v="653.8430000000001"/>
        <n v="281.764"/>
        <n v="460.192"/>
        <n v="287.423"/>
        <n v="366.026"/>
        <n v="252.751"/>
        <n v="214.336"/>
        <n v="81.164"/>
        <n v="1435.736"/>
        <n v="3322.996"/>
        <n v="155.23600000000002"/>
        <n v="50.432"/>
        <n v="1551.9660000000001"/>
        <n v="609.464"/>
        <n v="789.97"/>
        <n v="602.388"/>
        <n v="27.376"/>
        <n v="39.794000000000004"/>
        <n v="32.899"/>
        <n v="715.898"/>
        <n v="1514.612"/>
        <n v="21.079"/>
        <n v="135.339"/>
        <n v="201.137"/>
        <n v="343.56800000000004"/>
        <n v="30.141000000000002"/>
        <n v="19.897000000000002"/>
        <n v="148.93200000000002"/>
        <n v="87.696"/>
        <n v="20.184"/>
        <n v="17.052"/>
        <n v="21.576"/>
        <n v="171.78400000000002"/>
        <n v="105.592"/>
        <n v="20.488"/>
        <n v="12.805"/>
        <n v="21.924"/>
        <n v="131.544"/>
        <n v="1064.3"/>
        <n v="16.472"/>
        <n v="16.356"/>
        <n v="1.276"/>
        <n v="112.48700000000001"/>
        <n v="34.081"/>
        <n v="36.051"/>
        <n v="418.625"/>
        <n v="121.352"/>
        <n v="115.048"/>
        <n v="0.232"/>
        <n v="26.201"/>
        <n v="1551.769"/>
        <n v="92.393"/>
        <n v="928.461"/>
        <n v="72.299"/>
        <n v="771.168"/>
        <n v="77.372"/>
        <n v="2003.3200000000002"/>
        <n v="37.7"/>
        <n v="86.286"/>
        <n v="18.518"/>
        <n v="34.475"/>
        <n v="16.745"/>
        <n v="36.248000000000005"/>
        <n v="277.24"/>
        <n v="2.204"/>
        <n v="1664.65"/>
        <n v="12.214"/>
        <n v="38.809000000000005"/>
        <n v="24.231"/>
        <n v="26.398"/>
        <n v="9.653"/>
        <n v="30.338"/>
        <n v="129.232"/>
        <n v="171.193"/>
        <n v="307.714"/>
        <n v="56.933"/>
        <n v="148.538"/>
        <n v="109.138"/>
        <n v="95.93900000000001"/>
        <n v="66.98"/>
        <n v="48.659"/>
        <n v="9.85"/>
        <n v="28.565"/>
        <n v="27.974"/>
        <n v="12.064"/>
        <n v="22.272000000000002"/>
        <n v="144.401"/>
        <n v="27.383000000000003"/>
        <n v="22.655"/>
        <n v="32.308"/>
        <n v="61.661"/>
        <n v="14.381"/>
        <n v="11.82"/>
        <n v="43.143"/>
        <n v="141.446"/>
        <n v="198.37900000000002"/>
        <n v="1982.411"/>
        <n v="604.3960000000001"/>
        <n v="559.874"/>
        <n v="2364.3940000000002"/>
        <n v="428.672"/>
        <n v="125.292"/>
        <n v="182.816"/>
        <n v="84.316"/>
        <n v="1488.1380000000001"/>
        <n v="1175.3020000000001"/>
        <n v="56.145"/>
        <n v="1232.6290000000001"/>
        <n v="32.111000000000004"/>
        <n v="3.9440000000000004"/>
        <n v="3.712"/>
        <n v="25.019000000000002"/>
        <n v="26.792"/>
        <n v="26.595000000000002"/>
        <n v="54.175000000000004"/>
        <n v="39.4"/>
        <n v="212.56300000000002"/>
        <n v="397.743"/>
        <n v="41.173"/>
        <n v="875.336"/>
        <n v="60.676"/>
        <n v="77.224"/>
        <n v="15.957"/>
        <n v="10.244"/>
        <n v="11.623000000000001"/>
        <n v="4.925"/>
        <n v="7.880000000000001"/>
        <n v="55.216"/>
        <n v="43.537"/>
        <n v="50.038000000000004"/>
        <n v="145.977"/>
        <n v="46.689"/>
        <n v="33.524"/>
        <n v="46.098"/>
        <n v="53.978"/>
        <n v="122.14"/>
        <n v="150.311"/>
        <n v="74.269"/>
        <n v="3.3640000000000003"/>
        <n v="3.248"/>
        <n v="3.016"/>
        <n v="37.43"/>
        <n v="146.76500000000001"/>
        <n v="21.276"/>
        <n v="78.8"/>
        <n v="265.753"/>
        <n v="42.946000000000005"/>
        <n v="824.445"/>
        <n v="240.34"/>
        <n v="628.604"/>
        <n v="60.282000000000004"/>
        <n v="609.912"/>
        <n v="148.341"/>
        <n v="524.808"/>
        <n v="772.831"/>
        <n v="52.993"/>
        <n v="160.358"/>
        <n v="101.455"/>
        <n v="63.040000000000006"/>
        <n v="1445.7830000000001"/>
        <n v="59.297000000000004"/>
        <n v="64.22200000000001"/>
        <n v="504.714"/>
        <n v="75.45100000000001"/>
        <n v="703.0930000000001"/>
        <n v="79.194"/>
        <n v="38.415"/>
        <n v="112.68400000000001"/>
        <n v="18.715"/>
        <n v="65.01"/>
        <n v="54.766000000000005"/>
        <n v="27.777"/>
        <n v="168.632"/>
        <n v="142.82500000000002"/>
        <n v="91.802"/>
        <n v="526.975"/>
        <n v="17.533"/>
        <n v="102.44"/>
        <n v="118.79100000000001"/>
        <n v="67.768"/>
        <n v="48.265"/>
        <n v="10.208"/>
        <n v="62.449000000000005"/>
        <n v="76.042"/>
        <n v="120.76100000000001"/>
        <n v="52.599000000000004"/>
        <n v="24.034000000000002"/>
        <n v="96.924"/>
        <n v="19.024"/>
        <n v="19.836000000000002"/>
        <n v="30.972"/>
        <n v="20.532"/>
        <n v="22.040000000000003"/>
        <n v="31.32"/>
        <n v="37.004000000000005"/>
        <n v="20.416"/>
        <n v="16.588"/>
        <n v="63.220000000000006"/>
        <n v="22.388"/>
        <n v="357.86"/>
        <n v="283.877"/>
        <n v="126.86800000000001"/>
        <n v="66.783"/>
        <n v="85.028"/>
        <n v="64.616"/>
        <n v="1163.712"/>
        <n v="1429.468"/>
        <n v="14.5"/>
        <n v="367.25600000000003"/>
        <n v="119.973"/>
        <n v="192.07500000000002"/>
        <n v="21.692"/>
        <n v="273.296"/>
        <n v="798.892"/>
        <n v="36.424"/>
        <n v="25.172"/>
        <n v="234.08800000000002"/>
        <n v="8.700000000000001"/>
        <n v="4.292"/>
        <n v="31.520000000000003"/>
        <n v="215.715"/>
        <n v="64.813"/>
        <n v="21.344"/>
        <n v="28.536"/>
        <n v="2450.6800000000003"/>
        <n v="49.053000000000004"/>
        <n v="18.912"/>
        <n v="55.554"/>
        <n v="147.75"/>
        <n v="2514.114"/>
        <n v="73.087"/>
        <n v="1.379"/>
        <n v="289.884"/>
        <n v="344.404"/>
        <m/>
      </sharedItems>
    </cacheField>
    <cacheField name="Total VM Monthly Pricing" numFmtId="165">
      <sharedItems containsString="0" containsBlank="1" containsNumber="1">
        <n v="54.747628"/>
        <n v="653.4963263200001"/>
        <n v="0.0"/>
        <n v="208.23265264"/>
        <n v="112.39465936"/>
        <n v="74.369022"/>
        <n v="237.92044639999997"/>
        <n v="221.22144639999996"/>
        <n v="226.90544639999996"/>
        <n v="124.42132631999999"/>
        <n v="660.29563072"/>
        <n v="104.13032632"/>
        <n v="185.61528"/>
        <n v="57.788652639999995"/>
        <n v="37.891256000000006"/>
        <n v="406.96064592"/>
        <n v="3912.9468928"/>
        <n v="143.39665263999999"/>
        <n v="176.15632632"/>
        <n v="124.70855900000001"/>
        <n v="118.714325"/>
        <n v="102.987628"/>
        <n v="140.783256"/>
        <n v="381.24792928"/>
        <n v="112.180559"/>
        <n v="232.99544639999996"/>
        <n v="361.23731200000003"/>
        <n v="328.73231200000004"/>
        <n v="99.28314548"/>
        <n v="108.73914547999999"/>
        <n v="27.2781598"/>
        <n v="150.0243196"/>
        <n v="76.51925600000001"/>
        <n v="74.53786199999999"/>
        <n v="218.1534464"/>
        <n v="666.139906"/>
        <n v="280.306512"/>
        <n v="608.4668928"/>
        <n v="594.18460928"/>
        <n v="292.18656"/>
        <n v="269.804556"/>
        <n v="238.59456"/>
        <n v="211.43627800000002"/>
        <n v="159.997118"/>
        <n v="75.379628"/>
        <n v="593.18891136"/>
        <n v="2082.16491136"/>
        <n v="177.4755825"/>
        <n v="1455.42865"/>
        <n v="41.49165936"/>
        <n v="275.728737"/>
        <n v="774.4127370000001"/>
        <n v="249.579724"/>
        <n v="30.719628"/>
        <n v="594.611628"/>
        <n v="121.81528"/>
        <n v="119.13506600000001"/>
        <n v="85.278416"/>
        <n v="181.775066"/>
        <n v="264.4333"/>
        <n v="623.29028096"/>
        <n v="1074.0032846400002"/>
        <n v="302.52844512"/>
        <n v="501.45397136"/>
        <n v="118.31432631999999"/>
        <n v="124.61832632"/>
        <n v="124.22432632"/>
        <n v="114.76832632"/>
        <n v="127.77032632"/>
        <n v="58.459627999999995"/>
        <n v="115.95032632"/>
        <n v="116.54132632"/>
        <n v="60.663628"/>
        <n v="104.52432632"/>
        <n v="104.32732632"/>
        <n v="97.6861598"/>
        <n v="215.74665263999998"/>
        <n v="435.68725600000005"/>
        <n v="455.4424464"/>
        <n v="479.43230528000004"/>
        <n v="115.50765264"/>
        <n v="49.17465936"/>
        <n v="146.43665264"/>
        <n v="70.00065264"/>
        <n v="359.8974464"/>
        <n v="122.66530527999998"/>
        <n v="107.22398568"/>
        <n v="100.33865263999999"/>
        <n v="64.87865264"/>
        <n v="447.5624464"/>
        <n v="387.0834464"/>
        <n v="76.88598567999999"/>
        <n v="111.56765264"/>
        <n v="70.39465263999999"/>
        <n v="93.5534464"/>
        <n v="1152.59864416"/>
        <n v="1097.75927752"/>
        <n v="1001.28530528"/>
        <n v="130.97597808"/>
        <n v="414.4664464"/>
        <n v="95.12944639999999"/>
        <n v="71.76398567999999"/>
        <n v="46.4069924"/>
        <n v="564.31997136"/>
        <n v="63.105652639999995"/>
        <n v="205.21665264"/>
        <n v="295.69665264"/>
        <n v="42.995256000000005"/>
        <n v="34.40932632"/>
        <n v="31.848326319999998"/>
        <n v="30.07532632"/>
        <n v="29.878326319999996"/>
        <n v="31.060326319999998"/>
        <n v="39.91565936"/>
        <n v="61.529652639999995"/>
        <n v="60.34765263999999"/>
        <n v="61.135652639999996"/>
        <n v="61.72665264"/>
        <n v="60.938652639999994"/>
        <n v="61.33265263999999"/>
        <n v="156.15530528"/>
        <n v="201.6848928"/>
        <n v="32.04532632"/>
        <n v="653.2959713600001"/>
        <n v="374.6869848"/>
        <n v="354.1989848"/>
        <n v="626.75464416"/>
        <n v="938.0028927999999"/>
        <n v="371.73198479999996"/>
        <n v="842.1266307199999"/>
        <n v="345.676746"/>
        <n v="47.171256"/>
        <n v="33.222325"/>
        <n v="665.4176307199999"/>
        <n v="92.85265264"/>
        <n v="74.79432632"/>
        <n v="85.82632631999999"/>
        <n v="64.79632632"/>
        <n v="2166.658408"/>
        <n v="138.02165936"/>
        <n v="851.8509526400001"/>
        <n v="198.33263920000002"/>
        <n v="173.88530527999998"/>
        <n v="186.69030528"/>
        <n v="181.17430528"/>
        <n v="163.64130527999998"/>
        <n v="289.3466392"/>
        <n v="194.98363920000003"/>
        <n v="194.96430528"/>
        <n v="158.91330527999997"/>
        <n v="256.23130528"/>
        <n v="162.0846392"/>
        <n v="135.0956392"/>
        <n v="367.14230528"/>
        <n v="972.5637855999998"/>
        <n v="566.6968112"/>
        <n v="611.2188111999999"/>
        <n v="460.86889279999997"/>
        <n v="584.1908927999999"/>
        <n v="38.703256"/>
        <n v="595.8422918399999"/>
        <n v="902.7788112"/>
        <n v="447.61565264"/>
        <n v="663.29728832"/>
        <n v="725.5686222400001"/>
        <n v="880.4449611199999"/>
        <n v="432.11864416000003"/>
        <n v="28.3071598"/>
        <n v="253.76765264"/>
        <n v="203.33565264"/>
        <n v="88.84215308"/>
        <n v="104.00032632"/>
        <n v="56.01415308"/>
        <n v="58.91415308"/>
        <n v="101.7461598"/>
        <n v="95.2501598"/>
        <n v="103.30432632"/>
        <n v="52.418153079999996"/>
        <n v="69.12215308"/>
        <n v="99.47632632"/>
        <n v="62.162153079999996"/>
        <n v="95.9461598"/>
        <n v="99.59232632"/>
        <n v="70.51415308"/>
        <n v="101.10032632"/>
        <n v="100.98432632"/>
        <n v="120.62615308000001"/>
        <n v="99.70832632"/>
        <n v="100.86832632"/>
        <n v="55.43415308"/>
        <n v="51.67345279999999"/>
        <n v="63.0646955"/>
        <n v="68.77415307999999"/>
        <n v="62.626153079999995"/>
        <n v="56.82615308"/>
        <n v="105.43015308"/>
        <n v="96.6421598"/>
        <n v="64.43356938000001"/>
        <n v="82.11415308"/>
        <n v="25.770159800000002"/>
        <n v="412.28289279999996"/>
        <n v="59.815256000000005"/>
        <n v="38.46432632"/>
        <n v="543.3037856"/>
        <n v="453.8657856"/>
        <n v="477.87328832"/>
        <n v="122.7964464"/>
        <n v="60.5543196"/>
        <n v="58.36865263999999"/>
        <n v="70.08144639999999"/>
        <n v="63.1403196"/>
        <n v="86.22251200000001"/>
        <n v="78.914512"/>
        <n v="79.842512"/>
        <n v="49.51528"/>
        <n v="49.979279999999996"/>
        <n v="51.13928"/>
        <n v="43.691256"/>
        <n v="44.387256"/>
        <n v="44.039256"/>
        <n v="43.343256000000004"/>
        <n v="41.603256"/>
        <n v="40.907256000000004"/>
        <n v="41.023256"/>
        <n v="107.46465936"/>
        <n v="205.90944639999998"/>
        <n v="126.50432631999999"/>
        <n v="811.6897855999999"/>
        <n v="232.91090559999998"/>
        <n v="235.34690559999996"/>
        <n v="231.86690559999997"/>
        <n v="107.523256"/>
        <n v="117.32932631999999"/>
        <n v="188.24932632"/>
        <n v="250.15390559999997"/>
        <n v="92.90725599999999"/>
        <n v="236.07165264"/>
        <n v="87.73065263999999"/>
        <n v="4909.5683052800005"/>
        <n v="42.68332632"/>
        <n v="25.9431598"/>
        <n v="150.63930527999997"/>
        <n v="79.65365263999999"/>
        <n v="101.76632631999999"/>
        <n v="70.8984464"/>
        <n v="70.11044639999999"/>
        <n v="101.4334464"/>
        <n v="55.235319600000004"/>
        <n v="55.6293196"/>
        <n v="51.90845279999999"/>
        <n v="131.50365936"/>
        <n v="200.69265264"/>
        <n v="200.80865264"/>
        <n v="55.93265263999999"/>
        <n v="81.112931"/>
        <n v="195.47265264"/>
        <n v="195.35665264"/>
        <n v="195.24065264"/>
        <n v="61.66432632"/>
        <n v="198.95265264"/>
        <n v="198.72065264"/>
        <n v="19.400931"/>
        <n v="204.28865264"/>
        <n v="205.33265264"/>
        <n v="204.86865264"/>
        <n v="202.43265264"/>
        <n v="96.06241600000001"/>
        <n v="81.159256"/>
        <n v="38.471256000000004"/>
        <n v="255.797118"/>
        <n v="200.57665264"/>
        <n v="201.15665264"/>
        <n v="198.15862400000003"/>
        <n v="37.53632632"/>
        <n v="36.57632632"/>
        <n v="32.43932632"/>
        <n v="108.61265264"/>
        <n v="110.77965264"/>
        <n v="208.88565264000002"/>
        <n v="138.55665264"/>
        <n v="107.62765264"/>
        <n v="85.76065263999999"/>
        <n v="81.22965264"/>
        <n v="85.36665264"/>
        <n v="104.67265264"/>
        <n v="157.46865264"/>
        <n v="104.07681916"/>
        <n v="100.53565264"/>
        <n v="149.98265264"/>
        <n v="114.12865264"/>
        <n v="95.01965264"/>
        <n v="206.98130528"/>
        <n v="78.27465264"/>
        <n v="74.13765264"/>
        <n v="70.59165263999999"/>
        <n v="140.32965264"/>
        <n v="21.836931"/>
        <n v="88.32165264"/>
        <n v="15.771582500000001"/>
        <n v="96.14564591999999"/>
        <n v="103.53932632"/>
        <n v="213.38265264"/>
        <n v="108.17632632"/>
        <n v="52.64362800000001"/>
        <n v="147.83265936"/>
        <n v="52.295628"/>
        <n v="85.79232632"/>
        <n v="99.751256"/>
        <n v="203.72965263999998"/>
        <n v="214.47744639999996"/>
        <n v="63.30265263999999"/>
        <n v="96.784559"/>
        <n v="55.675627999999996"/>
        <n v="115.15265936"/>
        <n v="122.05732632"/>
        <n v="237.0323196"/>
        <n v="213.77665264"/>
        <n v="212.20065264"/>
        <n v="180.13051199999998"/>
        <n v="181.174512"/>
        <n v="251.88233"/>
        <n v="85.64251200000001"/>
        <n v="85.75851200000001"/>
        <n v="67.32781"/>
        <n v="149.064278"/>
        <n v="21.091628"/>
        <n v="85.29451200000001"/>
        <n v="84.134512"/>
        <n v="82.510512"/>
        <n v="117.18552576"/>
        <n v="37.427256"/>
        <n v="37.311256"/>
        <n v="90.471256"/>
        <n v="90.587256"/>
        <n v="90.935256"/>
        <n v="335.41098"/>
        <n v="304.43898"/>
        <n v="260.35898000000003"/>
        <n v="385.73056"/>
        <n v="51.463256"/>
        <n v="89.00651200000001"/>
        <n v="187.670512"/>
        <n v="187.554512"/>
        <n v="187.090512"/>
        <n v="102.490325"/>
        <n v="94.183256"/>
        <n v="94.415256"/>
        <n v="94.067256"/>
        <n v="77.17451200000001"/>
        <n v="75.66651200000001"/>
        <n v="76.82651200000001"/>
        <n v="191.26651199999998"/>
        <n v="181.255724"/>
        <n v="83.670512"/>
        <n v="43.209862"/>
        <n v="43.673862"/>
        <n v="42.513861999999996"/>
        <n v="134.76149"/>
        <n v="131.51349000000002"/>
        <n v="177.230512"/>
        <n v="93.835256"/>
        <n v="93.603256"/>
        <n v="185.234512"/>
        <n v="180.014512"/>
        <n v="186.742512"/>
        <n v="180.942512"/>
        <n v="207.53665264"/>
        <n v="216.12065264"/>
        <n v="31.388326319999997"/>
        <n v="207.3203196"/>
        <n v="401.50130528"/>
        <n v="121.4849924"/>
        <n v="201.96865264"/>
        <n v="201.38865264"/>
        <n v="241.86944639999996"/>
        <n v="238.85344639999997"/>
        <n v="225.04944639999997"/>
        <n v="212.28944639999997"/>
        <n v="200.11265264"/>
        <n v="199.88065264"/>
        <n v="221.68544639999996"/>
        <n v="201.27265264"/>
        <n v="222.26544639999997"/>
        <n v="247.54098568"/>
        <n v="126.85232632"/>
        <n v="211.2643196"/>
        <n v="218.4563196"/>
        <n v="203.47665264"/>
        <n v="250.10544639999998"/>
        <n v="224.12144639999997"/>
        <n v="202.78065264"/>
        <n v="212.40544639999996"/>
        <n v="203.82465263999998"/>
        <n v="196.40065264"/>
        <n v="49.56865936"/>
        <n v="26.0021598"/>
        <n v="197.32865264"/>
        <n v="300.617312"/>
        <n v="196.86465264"/>
        <n v="202.08465264"/>
        <n v="199.18465264"/>
        <n v="99.94032632"/>
        <n v="213.56544639999998"/>
        <n v="208.00065264"/>
        <n v="199.64865264"/>
        <n v="133.64324000000002"/>
        <n v="27.127628"/>
        <n v="90.92728"/>
        <n v="30.723628"/>
        <n v="114.17732631999999"/>
        <n v="125.01232632"/>
        <n v="123.23932632"/>
        <n v="144.30865936"/>
        <n v="128.94749284"/>
        <n v="136.82265936"/>
        <n v="230.52165264"/>
        <n v="70.54544639999999"/>
        <n v="27.0461598"/>
        <n v="31.257326319999997"/>
        <n v="124.08655999999999"/>
        <n v="162.85330527999997"/>
        <n v="44.06232632"/>
        <n v="275.12496888"/>
        <n v="77.15832632"/>
        <n v="134.983256"/>
        <n v="231.66231200000001"/>
        <n v="175.98665264"/>
        <n v="53.892326319999995"/>
        <n v="43.56832632"/>
        <n v="29.068326319999997"/>
        <n v="29.416326319999996"/>
        <n v="86.85544639999999"/>
        <n v="236.62865263999998"/>
        <n v="129.15665936"/>
        <n v="66.231628"/>
        <n v="38.81232632"/>
        <n v="42.29232632"/>
        <n v="108.46432632"/>
        <n v="202.15365264"/>
        <n v="790.4369722399999"/>
        <n v="562.24280572"/>
        <n v="796.54880572"/>
        <n v="639.03480572"/>
        <n v="1063.6179704800002"/>
        <n v="697.43930352"/>
        <n v="570.7894527999999"/>
        <n v="225.99065264"/>
        <n v="203.53265263999998"/>
        <n v="667.6963052799999"/>
        <n v="746.29930528"/>
        <n v="451.46844639999995"/>
        <n v="237.02265264"/>
        <n v="594.60930528"/>
        <n v="384.06997808"/>
        <n v="1816.00930528"/>
        <n v="4089.4429436"/>
        <n v="535.50930528"/>
        <n v="501.3169555200001"/>
        <n v="3049.4578889599998"/>
        <n v="1006.8988928"/>
        <n v="1187.4048928"/>
        <n v="999.8228928"/>
        <n v="199.502512"/>
        <n v="437.2288927999999"/>
        <n v="475.28881119999994"/>
        <n v="1113.3328928"/>
        <n v="1912.0468928"/>
        <n v="76.89565264"/>
        <n v="408.4668927999999"/>
        <n v="515.61230528"/>
        <n v="572.55980572"/>
        <n v="145.14589279999998"/>
        <n v="634.6733120000001"/>
        <n v="401.56380572"/>
        <n v="114.96532632"/>
        <n v="520.3548057200001"/>
        <n v="459.11880571999995"/>
        <n v="115.25232632"/>
        <n v="108.64032632"/>
        <n v="108.40832632"/>
        <n v="105.97232632"/>
        <n v="308.15731200000005"/>
        <n v="33.24432632"/>
        <n v="372.61061056"/>
        <n v="220.29344639999997"/>
        <n v="543.20680572"/>
        <n v="396.697312"/>
        <n v="48.39632632"/>
        <n v="55.1363196"/>
        <n v="68.62165264"/>
        <n v="212.06065264"/>
        <n v="322.59529008000004"/>
        <n v="1311.16794272"/>
        <n v="90.21455999999999"/>
        <n v="95.78255999999999"/>
        <n v="97.40656"/>
        <n v="89.75056"/>
        <n v="89.51856"/>
        <n v="91.60656"/>
        <n v="64.90762000000001"/>
        <n v="90.91055999999999"/>
        <n v="24.687628000000004"/>
        <n v="28.979628"/>
        <n v="34.663628"/>
        <n v="35.243628"/>
        <n v="52.855256000000004"/>
        <n v="52.739256000000005"/>
        <n v="17.544931"/>
        <n v="125.52197135999998"/>
        <n v="105.70632632"/>
        <n v="103.18832632"/>
        <n v="108.52432632"/>
        <n v="427.19364416"/>
        <n v="426.15497136"/>
        <n v="338.95697808"/>
        <n v="816.0598928"/>
        <n v="518.7868927999999"/>
        <n v="512.4828928"/>
        <n v="43.263628"/>
        <n v="26.561022"/>
        <n v="423.63589279999997"/>
        <n v="2442.12293744"/>
        <n v="760.1584530800001"/>
        <n v="2732.00082208"/>
        <n v="1875.8388220800002"/>
        <n v="2575.2848608"/>
        <n v="1881.4888608"/>
        <n v="222.55444639999996"/>
        <n v="3534.88789184"/>
        <n v="435.13489279999993"/>
        <n v="390.5366392"/>
        <n v="454.7586392"/>
        <n v="119.48665936"/>
        <n v="402.9476392"/>
        <n v="316.51831200000004"/>
        <n v="222.35744639999996"/>
        <n v="330.308312"/>
        <n v="206.88165264"/>
        <n v="404.7206392"/>
        <n v="1174.15726816"/>
        <n v="204.91165264"/>
        <n v="33.06249284"/>
        <n v="1854.78665264"/>
        <n v="205.30081916"/>
        <n v="139.77765936"/>
        <n v="131.0999924"/>
        <n v="122.44165936"/>
        <n v="127.36665936"/>
        <n v="211.60965264"/>
        <n v="193.8893196"/>
        <n v="131.30665936"/>
        <n v="140.76265936000001"/>
        <n v="236.1009924"/>
        <n v="384.93098480000003"/>
        <n v="497.85065264"/>
        <n v="255.65044639999996"/>
        <n v="463.24464416"/>
        <n v="797.77961056"/>
        <n v="776.70061056"/>
        <n v="293.37431960000004"/>
        <n v="856.4856105599999"/>
        <n v="252.38865264"/>
        <n v="827.52661056"/>
        <n v="809.20561056"/>
        <n v="194.0863196"/>
        <n v="129.53365936"/>
        <n v="218.11065263999998"/>
        <n v="404.13797136"/>
        <n v="147.6334528"/>
        <n v="123.24065936000001"/>
        <n v="541.8358928"/>
        <n v="134.85265936000002"/>
        <n v="137.9804528"/>
        <n v="117.72332632"/>
        <n v="127.37632632"/>
        <n v="162.62965936"/>
        <n v="204.51765264"/>
        <n v="112.78865936"/>
        <n v="227.3793196"/>
        <n v="331.58265264"/>
        <n v="388.51565264"/>
        <n v="2181.1284464"/>
        <n v="794.53265264"/>
        <n v="750.01065264"/>
        <n v="2459.46232632"/>
        <n v="208.65465264"/>
        <n v="618.80865264"/>
        <n v="220.36032632"/>
        <n v="277.88432632"/>
        <n v="111.42432632"/>
        <n v="179.38432632"/>
        <n v="112.12032632"/>
        <n v="242.14465264"/>
        <n v="1678.27465264"/>
        <n v="1365.43865264"/>
        <n v="151.21332632"/>
        <n v="1327.6973263200002"/>
        <n v="222.24765264"/>
        <n v="99.01232632"/>
        <n v="98.78032632"/>
        <n v="211.21565264"/>
        <n v="206.37665264"/>
        <n v="104.91832631999999"/>
        <n v="215.15565264"/>
        <n v="191.4283196"/>
        <n v="127.76065936"/>
        <n v="127.56365936"/>
        <n v="155.14365936000002"/>
        <n v="229.53665264"/>
        <n v="234.65865263999999"/>
        <n v="276.9604464"/>
        <n v="47.519256000000006"/>
        <n v="526.5378928"/>
        <n v="164.60697136"/>
        <n v="1080.324644"/>
        <n v="361.92065264"/>
        <n v="250.81265264"/>
        <n v="267.36065264"/>
        <n v="206.09365264"/>
        <n v="200.38065264"/>
        <n v="201.75965263999998"/>
        <n v="60.74165263999999"/>
        <n v="198.01665264"/>
        <n v="147.07632632"/>
        <n v="245.35265264"/>
        <n v="242.25444639999998"/>
        <n v="219.68665264"/>
        <n v="880.7166105599999"/>
        <n v="145.10632632"/>
        <n v="246.94565936"/>
        <n v="147.65765936"/>
        <n v="318.72897896"/>
        <n v="443.53289279999996"/>
        <n v="279.32430464"/>
        <n v="284.6289056"/>
        <n v="343.33490559999996"/>
        <n v="371.5059056"/>
        <n v="471.70389279999995"/>
        <n v="31.272326319999998"/>
        <n v="33.47632632"/>
        <n v="33.36032632"/>
        <n v="33.59232632"/>
        <n v="33.70832632"/>
        <n v="33.82432632"/>
        <n v="31.04032632"/>
        <n v="31.156326319999998"/>
        <n v="30.92432632"/>
        <n v="114.16765936"/>
        <n v="138.39865936"/>
        <n v="116.13765936"/>
        <n v="275.3699056"/>
        <n v="360.50298480000004"/>
        <n v="122.24465936"/>
        <n v="277.5174464"/>
        <n v="464.47044639999996"/>
        <n v="143.91465936"/>
        <n v="1045.6399056"/>
        <n v="218.61444639999996"/>
        <n v="439.0574464"/>
        <n v="827.3214464"/>
        <n v="258.99944639999995"/>
        <n v="800.04865264"/>
        <n v="347.0584464"/>
        <n v="723.5254464"/>
        <n v="971.5484464"/>
        <n v="251.71044639999997"/>
        <n v="359.0754464"/>
        <n v="300.17244639999996"/>
        <n v="261.7574464"/>
        <n v="1666.9779056000002"/>
        <n v="211.32544639999998"/>
        <n v="258.0144464"/>
        <n v="262.93944639999995"/>
        <n v="259.39344639999996"/>
        <n v="703.4314463999999"/>
        <n v="274.1684464"/>
        <n v="924.2879056"/>
        <n v="469.7338927999999"/>
        <n v="476.62889279999996"/>
        <n v="435.84989279999996"/>
        <n v="285.0034464"/>
        <n v="277.9114464"/>
        <n v="300.0239848"/>
        <n v="311.4014464"/>
        <n v="486.1404464"/>
        <n v="217.43244639999998"/>
        <n v="263.72744639999996"/>
        <n v="253.4834464"/>
        <n v="282.0484464"/>
        <n v="250.52844639999998"/>
        <n v="425.21189279999993"/>
        <n v="667.57496376"/>
        <n v="341.5424464"/>
        <n v="489.23689279999996"/>
        <n v="1043.6189628799998"/>
        <n v="73.34965263999999"/>
        <n v="197.42565263999998"/>
        <n v="318.8874464"/>
        <n v="197.50832631999998"/>
        <n v="317.50844639999997"/>
        <n v="483.5206392"/>
        <n v="257.90465264"/>
        <n v="149.23365936"/>
        <n v="271.30065264"/>
        <n v="107.94432632"/>
        <n v="105.27632632"/>
        <n v="106.78432631999999"/>
        <n v="111.30832631999999"/>
        <n v="102.60832632"/>
        <n v="190.9343196"/>
        <n v="246.6853196"/>
        <n v="266.17865264"/>
        <n v="211.2253196"/>
        <n v="304.9973196"/>
        <n v="242.73565264"/>
        <n v="208.2703196"/>
        <n v="287.06065264"/>
        <n v="399.29730528"/>
        <n v="400.10930528"/>
        <n v="403.24130528"/>
        <n v="395.23730528"/>
        <n v="411.24530527999997"/>
        <n v="400.80530527999997"/>
        <n v="402.31330528"/>
        <n v="411.59330528"/>
        <n v="417.27730528"/>
        <n v="780.96261056"/>
        <n v="770.98661056"/>
        <n v="391.06130528"/>
        <n v="396.86130528"/>
        <n v="108.50865936000001"/>
        <n v="460.65489279999997"/>
        <n v="550.83262896"/>
        <n v="1177.4099409599999"/>
        <n v="232.28498567999998"/>
        <n v="491.71465176"/>
        <n v="334.70565175999997"/>
        <n v="201.74998567999998"/>
        <n v="287.9779056"/>
        <n v="342.485474"/>
        <n v="456.68997135999996"/>
        <n v="1249.775256"/>
        <n v="1515.531256"/>
        <n v="39.458159800000004"/>
        <n v="383.52493100000004"/>
        <n v="220.94165936000002"/>
        <n v="287.14332632"/>
        <n v="213.5893196"/>
        <n v="64.72362799999999"/>
        <n v="303.109022"/>
        <n v="119.221862"/>
        <n v="1167.3646392"/>
        <n v="137.39265936"/>
        <n v="26.195628"/>
        <n v="51.035627999999996"/>
        <n v="24.339628"/>
        <n v="116.04865936"/>
        <n v="41.530492839999994"/>
        <n v="58.980659360000004"/>
        <n v="406.214512"/>
        <n v="290.95481244"/>
        <n v="40.50665936"/>
        <n v="33.34307654"/>
        <n v="29.880326319999998"/>
        <n v="66.93540286000001"/>
        <n v="52.909243059999994"/>
        <n v="20.560930999999997"/>
        <n v="21.140931"/>
        <n v="132.48865936"/>
        <n v="47.1494528"/>
        <n v="24.919628000000003"/>
        <n v="23.643628"/>
        <n v="39.863256"/>
        <n v="46.72321049999999"/>
        <n v="68.46065263999999"/>
        <n v="402.90148611999996"/>
        <n v="120.07765936000001"/>
        <n v="355.918312"/>
        <n v="75.91181"/>
        <n v="598.94595792"/>
        <n v="2475.6381598000003"/>
        <n v="82.86165936"/>
        <n v="239.38665264"/>
        <n v="233.2893196"/>
        <n v="271.01644639999995"/>
        <n v="217.62944639999998"/>
        <n v="239.7903196"/>
        <n v="172.7081598"/>
        <n v="2539.0721598"/>
        <n v="244.11465264"/>
        <n v="92.79125599999999"/>
        <n v="91.747256"/>
        <n v="15.5395825"/>
        <n v="453.36030528"/>
        <n v="26.337159800000002"/>
        <n v="193.0523196"/>
        <n v="488.6014464"/>
        <n v="534.54065264"/>
        <n v="219.29265264"/>
        <m/>
      </sharedItems>
    </cacheField>
    <cacheField name="VM Manager SKU">
      <sharedItems containsBlank="1" containsMixedTypes="1" containsNumber="1" containsInteger="1">
        <s v="VM Manager"/>
        <n v="0.0"/>
        <m/>
      </sharedItems>
    </cacheField>
    <cacheField name="VM Manager Monthly Pricing" numFmtId="165">
      <sharedItems containsString="0" containsBlank="1" containsNumber="1">
        <n v="0.81"/>
        <n v="2.19"/>
        <n v="0.0"/>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R2579" sheet="VMware Inventory"/>
  </cacheSource>
  <cacheFields>
    <cacheField name="VM Name" numFmtId="0">
      <sharedItems containsBlank="1">
        <s v="VMPROJETUNI"/>
        <s v="vmShadoc_Mirialis"/>
        <s v="DYO-2K8R2-SCANB"/>
        <s v="AURA-BDG01"/>
        <s v="ORI-COMPTA01"/>
        <s v="ORI-SRV-INFEC"/>
        <s v="VMRDP"/>
        <s v="GLBM-QMATIC01"/>
        <s v="AURA-QMATIC"/>
        <s v="ORI-ALERE01"/>
        <s v="ORI-SRV-ALERE01"/>
        <s v="UNI-CASTEL01"/>
        <s v="UNL-MAESTRIA01"/>
        <s v="VMO-PCT-004-A"/>
        <s v="AURA-CFX-001"/>
        <s v="CST-CFX-001"/>
        <s v="UNI-DIFTV01"/>
        <s v="VMAQURE1"/>
        <s v="AURA-INCOMPLETS01"/>
        <s v="AURA-INCOMPLETS-TEST01"/>
        <s v="VMINFECTIOGLOBAL"/>
        <s v="VMKALISILFRONTDLS"/>
        <s v="VMNC1"/>
        <s v="VMNC2"/>
        <s v="VM1204"/>
        <s v="VMinfraMONdcn"/>
        <s v="VMOL5RLOG"/>
        <s v="VMVCS"/>
        <s v="VMADDOK205"/>
        <s v="VMSYSLOGS-BK"/>
        <s v="BSY-A-AMS-APP"/>
        <s v="BSY-A-AMS-BDD"/>
        <s v="BSY-A-IMS"/>
        <s v="BSY-ALINITYPRO"/>
        <s v="LCD-ALINITYPRO"/>
        <s v="SV-85-ANSIBLE"/>
        <s v="VMANSIBLE"/>
        <s v="con_biolittoral"/>
        <s v="OLD_dubertrand2_Concerto"/>
        <s v="2A2B-Concerto"/>
        <s v="SRV-ALYSE-BRUANT"/>
        <s v="SRV-CONCERTO-APP"/>
        <s v="SRV-ALYSE-BIOSANTE"/>
        <s v="DL_Odancio_App_212"/>
        <s v="DL_Odancio_Bdd_22"/>
        <s v="Odancio-Médilabest"/>
        <s v="SRV-MIDISYA"/>
        <s v="INFOCENTRE"/>
        <s v="ODANCIO_APP"/>
        <s v="ODANCIO_BDD"/>
        <s v="ODANCIO-STL"/>
        <s v="Alysé"/>
        <s v="NAS-Alysé"/>
        <s v="HEXALIS"/>
        <s v="HEXALIS-BDD"/>
        <s v="C0NAS1"/>
        <s v="LCD-Archives-Hlx"/>
        <s v="LCD-BIOMANEO"/>
        <s v="HLX-BIOSITES-DED2"/>
        <s v="ORA-BIOSITES-DED2"/>
        <s v="VMARMURE2"/>
        <s v="ASL-PC-HEXALIS"/>
        <s v="HDS-BGO-HISTONE-DOC"/>
        <s v="ARC-ALP-BIOMANAGER"/>
        <s v="ARC-ALP-ODANBDD"/>
        <s v="ARC-ALP-ODANINFO"/>
        <s v="ARC-ALP-SRVBYG"/>
        <s v="ARC-APP-ODANCIO"/>
        <s v="HDS-SAM-CONCERTO"/>
        <s v="ORI-HEXAAPPLI"/>
        <s v="ORI-HEXAORACLE"/>
        <s v="Clarilab_Mirialis"/>
        <s v="VMODANCIOINFO"/>
        <s v="BFC-CA01"/>
        <s v="BM-CA01"/>
        <s v="CAB-CA01"/>
        <s v="EST-CA01"/>
        <s v="LCD-CA01"/>
        <s v="SV-35-CA1"/>
        <s v="HDF-CA01"/>
        <s v="AURA-CA01"/>
        <s v="AURA-CA01-OLD"/>
        <s v="HDS-PACA-CA01"/>
        <s v="HDS-CA01"/>
        <s v="POC-CA01"/>
        <s v="ORI-CA01"/>
        <s v="A SUPPRIMER 20%2f12%2f25_SV-37-FS1"/>
        <s v="HDS-ORI-SCANBAC"/>
        <s v="bacexpressbbd-analiseo-prod-1"/>
        <s v="SRV-CLARISYS"/>
        <s v="CAB-SRV-BACKUP"/>
        <s v="ASL-MCA-prod-1"/>
        <s v="ASL-MCA-prod-2"/>
        <s v="SV-86-BACEXPRESS-BDD"/>
        <s v="SV-86-BACEXPRESS-PROD"/>
        <s v="PT-BACXPRESS-SRV"/>
        <s v="SRVMCA-APP"/>
        <s v="SRVMCA-BDD"/>
        <s v="2A2B-BacExpress-BDD"/>
        <s v="2A2B-BacExpress-Front"/>
        <s v="SV-37-CLARIMCA7"/>
        <s v="SV-37-BACEXPRESS-DB"/>
        <s v="SV-37-BACEXPRESS-PROD"/>
        <s v="BM-BACEXPRESSBDD"/>
        <s v="BM-BACEXPRESSFRONT"/>
        <s v="SV-72-MCA"/>
        <s v="SV-72-MCABDD"/>
        <s v="9MCA"/>
        <s v="9MCA-BDD"/>
        <s v="BPO-BACEXPRESS-FRONT"/>
        <s v="BPO-BACEXPRESS-BDD"/>
        <s v="HDS-ALP-bacexpress-bdd"/>
        <s v="HDS-ALP-bacexpress-front"/>
        <s v="HDS-ALP-bacexpress-test"/>
        <s v="VMSRVBACEXPRESS"/>
        <s v="HDS-SCM-BacExPressFront"/>
        <s v="Serv_Backup_automate"/>
        <s v="SRVKELIO-APP"/>
        <s v="SRVKELIO-BDD"/>
        <s v="SRV-BODET01"/>
        <s v="EST-BIOEGEXP-TEST"/>
        <s v="EST-EXPBIOG"/>
        <s v="HDS-BIT-BIOGEXP"/>
        <s v="HDS-BIOEXPDevLOG1"/>
        <s v="HDS-BIOEXPDevLOG2"/>
        <s v="HDS-BIOEXPDevLOG3"/>
        <s v="HDS-BIOEXPProdLOG1"/>
        <s v="HDS-BIOEXPProdLOG2"/>
        <s v="HDS-BIOEXPProdLOG3"/>
        <s v="HDS-BIOGEXP-PROD0"/>
        <s v="HDS-BIOGEXP-PROD1"/>
        <s v="HDS-BIOGEXPPrd-WRK1"/>
        <s v="HDS-BIOGEXPPrd-WRK10"/>
        <s v="HDS-BIOGEXPPrd-WRK2"/>
        <s v="HDS-BIOGEXPPrd-WRK3"/>
        <s v="HDS-BIOGEXPPrd-WRK4"/>
        <s v="HDS-BIOGEXPPrd-WRK5"/>
        <s v="HDS-BIOGEXPPrd-WRK6"/>
        <s v="HDS-BIOGEXPPrd-WRK7"/>
        <s v="HDS-BIOGEXPPrd-WRK8"/>
        <s v="HDS-BIOGEXPPrd-WRK9"/>
        <s v="HDS-BIT-BIOTRACKER-PREPROD"/>
        <s v="HDS-BIT-BIOTRACKERPROD"/>
        <s v="HDS-BIT-BIOTRACKERDEV"/>
        <s v="ORI-MYLA01"/>
        <s v="PT-MYLA-SRV"/>
        <s v="PV-MYLA-SRV"/>
        <s v="VMMYLADYOM"/>
        <s v="BM-MYLA01"/>
        <s v="Myla"/>
        <s v="VMSRVMYLAUNI"/>
        <s v="CENTREON-DCN"/>
        <s v="pt-cucmsub01-srv"/>
        <s v="pt-cucsub01-srv"/>
        <s v="EST-IMAGICLE FAX"/>
        <s v="pt-cucmpub01-srv"/>
        <s v="pt-cucpub01-srv_restored"/>
        <s v="pt-exwayc01"/>
        <s v="pt-exwayc02"/>
        <s v="pt-exwayc03"/>
        <s v="edge1"/>
        <s v="edge2"/>
        <s v="ASL-Clarilab"/>
        <s v="SRV-CLARILAB"/>
        <s v="SV-28-CLARILAB"/>
        <s v="SV-37-CLARILAB"/>
        <s v="BFC-CPPM01"/>
        <s v="BM-CPPM02"/>
        <s v="BM-CPPM01"/>
        <s v="CAB-CLEARPASS01"/>
        <s v="CAB-CLEARPASS02"/>
        <s v="PT-CLEARPASS-SRV"/>
        <s v="PT-CLEARPASS-SRV-BKP"/>
        <s v="BPO-CPPM01"/>
        <s v="BPO-CPPM02"/>
        <s v="AURA-CLEARPASS01"/>
        <s v="HDS-CPPM02"/>
        <s v="HDS-CPPM01"/>
        <s v="AURA-CLEARPASS02"/>
        <s v="CAB-COAG.ONE"/>
        <s v="EST-COAGONE"/>
        <s v="2A2B-COAGONE"/>
        <s v="BM-COAGONE01"/>
        <s v="LCD-COAGONE"/>
        <s v="VMWEBSYMFONY"/>
        <s v="HDS-PACA-COMPTA"/>
        <s v="HDS-CPT-BDD01"/>
        <s v="HDS-CPT-FS01"/>
        <s v="HDS-CPT-RDS01"/>
        <s v="HDS-CTPA-BRK01"/>
        <s v="ServCompta_replica"/>
        <s v="SERVCOMPTA1"/>
        <s v="ServComptaData"/>
        <s v="ServSage1000"/>
        <s v="CAB-SRV-CSVTOSIL"/>
        <s v="PT-CONNECT-SRV"/>
        <s v="PV-CONNECT-SRV"/>
        <s v="2A2B-GW-CYBERELEMENTS"/>
        <s v="COR-KIOSKFRS01"/>
        <s v="COR-KIOSKFRS02"/>
        <s v="COR-KIOSKFRS03"/>
        <s v="ASL-GW-CYBERELEMENTS"/>
        <s v="BCL-GW-CYBERELEMENTS"/>
        <s v="BFC-KIOSKFRS01"/>
        <s v="BFC-KIOSKFRS02"/>
        <s v="BFC-KIOSKFRS03"/>
        <s v="SV-86-GW-CYBERELEMENTS"/>
        <s v="SV-86-BastionGW"/>
        <s v="BM-GW-CYBERELEMENTS"/>
        <s v="BM-BastionGW"/>
        <s v="NST-KIOSKFRS01"/>
        <s v="NST-KIOSKFRS02"/>
        <s v="CAB-GW-CYBERELEMENTS"/>
        <s v="CAB-KIOSKFRS01"/>
        <s v="CAB-KIOSKFRS02"/>
        <s v="CBM-GW-CYBERELEMENTS"/>
        <s v="EST-GW-CYBERELEMENTS"/>
        <s v="SUD-KIOSKFRS01"/>
        <s v="SUD-KIOSKFRS02"/>
        <s v="SUD-KIOSKFRS03"/>
        <s v="IDF-GW-CYBERELEMENTS"/>
        <s v="BPO-KIOSKFRS01"/>
        <s v="BPO-KIOSKFRS02"/>
        <s v="BPO-KIOSKFRS03"/>
        <s v="BPO-KIOSKFRS04"/>
        <s v="SV-72-GW-CYBERELEMENTS"/>
        <s v="SV-72-BASTIONGW"/>
        <s v="SV-85-GWP"/>
        <s v="ArubaOS_VGW_10.7.1.1_92045"/>
        <s v="SV-85-GW-CYBERELEMENTS"/>
        <s v="SV-85-BastionGW"/>
        <s v="SV-35-GW-CYBERELEMENTS"/>
        <s v="SV-35-BastionGW"/>
        <s v="SV-37-GW-CYBERELEMENTS"/>
        <s v="SV-37-BASTIONGW"/>
        <s v="MAG-GW-CYBERELEMENTS"/>
        <s v="MAG-BastionGW"/>
        <s v="AURA-GW-CYBERELEMENTS"/>
        <s v="AURA-KIOSKFRS02"/>
        <s v="UNL-KIOSKFRS01"/>
        <s v="HDS-VGW-WIFIGUEST"/>
        <s v="HDS-GW-CYBERELEMENTS"/>
        <s v="HDS-SYSTANCIA-CF"/>
        <s v="HDS-KIOSKERP01"/>
        <s v="HDS-KIOSKFRS01"/>
        <s v="HDS-KIOSKFRS02"/>
        <s v="HDS-KIOSKFRS03"/>
        <s v="HDS-KIOSKFRS04"/>
        <s v="HDS-KIOSKFRS05"/>
        <s v="SV-87-GWP"/>
        <s v="VMUBUNTU18"/>
        <s v="VMUBUNTU18b"/>
        <s v="VMUBUNTU18c"/>
        <s v="VMUBUNTU18d"/>
        <s v="CAB-POT-DIAGAST-BDD"/>
        <s v="LCD-DMS-APP"/>
        <s v="LCD-DMS-BDD"/>
        <s v="LCD-DMS-DAS"/>
        <s v="LCD-DMS-ORC"/>
        <s v="PT-EASYCOVID"/>
        <s v="HDS-ENOVACOM-EDR-F"/>
        <s v="HDS-EDR"/>
        <s v="HDS-ESV2"/>
        <s v="HDS-DEVKALI"/>
        <s v="HDS-DEVEL01"/>
        <s v="HDS-DEVEL02"/>
        <s v="HDS-DEVEL21"/>
        <s v="HDS-DEVEL22"/>
        <s v="HDS-DEVEL23"/>
        <s v="HDS-DEVEL24"/>
        <s v="HDS-DEVEL25"/>
        <s v="HDS-DEVEL26"/>
        <s v="HDS-DEVEL27"/>
        <s v="HDS-DEVEL29"/>
        <s v="HDS-DEVEL30"/>
        <s v="HDS-DEVEL31"/>
        <s v="HDS-DEDALUS-RDS01"/>
        <s v="HDS-CLARISYS"/>
        <s v="HDS-PARAM-BRK01"/>
        <s v="HDS-PARAM-RDS01"/>
        <s v="HDS-PRM-BRK01"/>
        <s v="HDS-PRM-RDS01"/>
        <s v="HDS-PRM-RDS02"/>
        <s v="HDS-PRM-RDS03"/>
        <s v="PT-TENDANCE-SRV"/>
        <s v="HDS-QUA-BRK01"/>
        <s v="HDS-QUA-FS01"/>
        <s v="HDS-QUA-RDS01"/>
        <s v="HDS-QUA-RDS02"/>
        <s v="HDS-QUA-RDS03"/>
        <s v="HDS-TENDANCE"/>
        <s v="BPO-FortiAnalyzer-VM64"/>
        <s v="BPO-FortiManager-VM64"/>
        <s v="HDS-FortiAnalyzer"/>
        <s v="HDS-FortiAuthenticator"/>
        <s v="HDS-FortiIOC"/>
        <s v="HDS-FortiManager_Niou"/>
        <s v="HDS-FORTIMONITOR"/>
        <s v="HDS-IOC-BIOGROUP"/>
        <s v="HDS-ORI-GEMWEBPLUS"/>
        <s v="MIR-GEMWEB01"/>
        <s v="SRV-GEMWeb-Plus"/>
        <s v="SRV-TR-GEMWEB"/>
        <s v="PV-GEMWEBPLUS-SRV"/>
        <s v="SV-37-GEMWEBPLUS"/>
        <s v="GEMweb Plus"/>
        <s v="BPO-GEMWEB01"/>
        <s v="BSY-GEMWEB02"/>
        <s v="UNL-GEMSQL01"/>
        <s v="UNL-GEMWEB01"/>
        <s v="BFC-ASSETMGT01"/>
        <s v="BFC-ASSETMGT02"/>
        <s v="BFC-ASSETMGT03"/>
        <s v="BFC-ASSETMGT04"/>
        <s v="BGO-ASSETMGT02"/>
        <s v="SRV-GLPI"/>
        <s v="NST-ASSETMGT01"/>
        <s v="NST-ASSETMGT02"/>
        <s v="NST-ASSETMGT03"/>
        <s v="NST-ASSETMGT04"/>
        <s v="NST-ASSETMGT05"/>
        <s v="CAB-GLPI"/>
        <s v="CAB-ASSETMGT01"/>
        <s v="CAB-ASSETMGT02"/>
        <s v="CAB-ASSETMGT03"/>
        <s v="SRVGLPI"/>
        <s v="SUD-ASSETMGT01"/>
        <s v="SUD-ASSETMGT02"/>
        <s v="SUD-ASSETMGT03"/>
        <s v="SUD-ASSETMGT04"/>
        <s v="SUD-ASSETMGT05"/>
        <s v="IDF-Glpi"/>
        <s v="AURA-GLPI01"/>
        <s v="AURA-GLPI01-NEW"/>
        <s v="VMGLPI"/>
        <s v="CST-ASSETMGT01"/>
        <s v="CST-ASSETMGT02"/>
        <s v="CST-ASSETMGT03"/>
        <s v="HDS-GLPI"/>
        <s v="EST-SNMP-EXPORTER"/>
        <s v="SUD-SNMP-EXPORTER"/>
        <s v="FR-CST-VM-EXPORTER"/>
        <s v="HDS-ORI-HBDrive"/>
        <s v="VMHBDRIVEMIR"/>
        <s v="CABLE-HbDrive-V1"/>
        <s v="CABPOT-HbDrive-V1"/>
        <s v="ASL-HbDrive"/>
        <s v="SRV-TOSOH-hbdrive-dijon2"/>
        <s v="HDS-BFC-HBDrive"/>
        <s v="SV-86-HBDRIVE-5590DCA8"/>
        <s v="SV-85-HBDRIVE"/>
        <s v="SERVEUR-HBDRIVE"/>
        <s v="PT-HBDRIVE-SRV"/>
        <s v="SV-37-HBDrive-E3A9646B"/>
        <s v="EIM-HBDRIVE"/>
        <s v="SRV-hbdrive-95250ad2"/>
        <s v="SV-72-HBDRIVE-2269C5B4"/>
        <s v="hbdrive-d2338fba"/>
        <s v="LCD-HBDRIVE01"/>
        <s v="BPO-HBDRIVE01"/>
        <s v="BSY-HBDRIVE01"/>
        <s v="HDS-ALP-HBDrive-prod"/>
        <s v="UNL-HBDRIVE01"/>
        <s v="FOM_VSA"/>
        <s v="CAB-IPM"/>
        <s v="PCN-APC"/>
        <s v="EIMER-IPM"/>
        <s v="HDS-CCINTUNE"/>
        <s v="2A2B-DHCP01"/>
        <s v="ASL-DHCP01"/>
        <s v="BFC-DHCP01"/>
        <s v="SV-86-DHCP1"/>
        <s v="BM-DHCP"/>
        <s v="EST-DHCP"/>
        <s v="CAB-DHCP01"/>
        <s v="CBM-DHCP01"/>
        <s v="EIM-DHCP01"/>
        <s v="EST-DHCP01"/>
        <s v="EST-DHCP02"/>
        <s v="BPO-DHCP01"/>
        <s v="LCD-DHCP01"/>
        <s v="SV-72-DHCP1"/>
        <s v="SV-85-DHCP1"/>
        <s v="SV-35-DHCP1"/>
        <s v="SV-37-DHCP"/>
        <s v="MAG-DHCP01"/>
        <s v="AURA-DHCP01"/>
        <s v="AURA-DHCP02"/>
        <s v="HDS-BGO-DHCP01"/>
        <s v="HDS-BGO-DHCP02"/>
        <s v="HDS-ALP-DHCP01"/>
        <s v="HDS-IIS01"/>
        <s v="HDS-NST-ECS01"/>
        <s v="HDS-SUD-ECS01"/>
        <s v="HDS-CST-ECS01"/>
        <s v="HDS-ECS01"/>
        <s v="BPO-MDT01"/>
        <s v="BPO-PXE01"/>
        <s v="LCD-MDT01"/>
        <s v="AURA-MDT01"/>
        <s v="HDS-MDT01"/>
        <s v="HDS-NSX-VRealize"/>
        <s v="HDS-nsxt-manager-1"/>
        <s v="HDS-nsxt-manager-2"/>
        <s v="HDS-nsxt-manager-3"/>
        <s v="HDS - FW - OPNSENSE"/>
        <s v="LCD-STD-OPNSENSE"/>
        <s v="LCD-OPNSENSE"/>
        <s v="HDS-OPNSENSE-LYO"/>
        <s v="CST-PAW-T0"/>
        <s v="HDS-PAW-T0"/>
        <s v="HDS-PWS01"/>
        <s v="EST-NTK-MGMT"/>
        <s v="BFC-WSCONNECTOR"/>
        <s v="BM-WSCONNECTOR"/>
        <s v="ALP-TSE01"/>
        <s v="AURA-BRK01"/>
        <s v="AURA-TSE01"/>
        <s v="AURA-TSE02"/>
        <s v="AURA-TSE03"/>
        <s v="SV-35-VCENTER8"/>
        <s v="SV-85-VCENTER8"/>
        <s v="CBM-VCSA8"/>
        <s v="EIMER-VCSA8"/>
        <s v="PT-VCSA8-SRV"/>
        <s v="HDS-MAR-VCSA"/>
        <s v="VCSA8"/>
        <s v="LCD-VCENTER"/>
        <s v="MAG-vCENTER"/>
        <s v="ASL-VCENTER8"/>
        <s v="SV-37-VCENTER"/>
        <s v="UNL-VXRAIL-VCSA"/>
        <s v="SV-72-VCENTER8"/>
        <s v="BFC-VCENTER"/>
        <s v="EST-VEEAMBKP365"/>
        <s v="SRVVEEAMPRA"/>
        <s v="SV-35-VEEAM"/>
        <s v="BPO-PROXYVEEAM2"/>
        <s v="BPO-PROXYVEEAM4"/>
        <s v="SV-35-VPROXY1"/>
        <s v="SV-35-VPROXY2"/>
        <s v="SV-35-VPROXY3"/>
        <s v="BPO-PRXY1"/>
        <s v="BPO-PRXY3"/>
        <s v="BPO-PRXYW1"/>
        <s v="PROXY-EST-VXRAIL01-VEEAM"/>
        <s v="PROXY-EST-VXRAIL02-VEEAM"/>
        <s v="PROXY-EST-VXRAIL03-VEEAM"/>
        <s v="PROXY-EST-VXRAIL04-VEEAM"/>
        <s v="PROXY-EST-VXRAIL05-VEEAM"/>
        <s v="PROXY-EST-VXRAIL06-VEEAM"/>
        <s v="PROXY-EST-VXRAIL07-VEEAM"/>
        <s v="PROXY-EST-VXRAIL08-VEEAM"/>
        <s v="PT-VEEAM-SRV"/>
        <s v="HDS-VEEAMPXY-TEMP"/>
        <s v="PXYVeeam-HDSPRA-ESX01"/>
        <s v="PXYVeeam-HDSPRA-ESX02"/>
        <s v="PXYVeeam-HDSPRA-ESX03"/>
        <s v="HDS-MAR-VBX"/>
        <s v="HDS-MAR-VPX01"/>
        <s v="HDS-MAR-VPX02"/>
        <s v="HDS-MAR-VPX03"/>
        <s v="HDS-MAR-VPX04"/>
        <s v="HDS-MAR-VPX05"/>
        <s v="HDS-MAR-VPX06"/>
        <s v="HDS-MAR-VPX07"/>
        <s v="HDS-MAR-VPX08"/>
        <s v="HDS-MAR-VPX09"/>
        <s v="HDS-MAR-VPX10"/>
        <s v="HDS-MAR-VPX11"/>
        <s v="HDS-MAR-VPX12"/>
        <s v="BFC-VEEAM"/>
        <s v="BFC-VEEAM-PRX1"/>
        <s v="BFC-VEEAM-PRX2"/>
        <s v="BFC-VEEAM-PRX3"/>
        <s v="PV-VEEAM-SRV"/>
        <s v="2A2B-VPROXY-PRA"/>
        <s v="PV-VEEAMPROXY1"/>
        <s v="SRVVEEAM"/>
        <s v="VEEAMPROXY01"/>
        <s v="VEEAMPROXY02"/>
        <s v="VEEAMPROXY03"/>
        <s v="PROXYMUY-VEEAM"/>
        <s v="BSY-PRXY1"/>
        <s v="BSY-PRXY2"/>
        <s v="BSY-PRXY3"/>
        <s v="BSY-PRXYW1"/>
        <s v="MAG-VPX01"/>
        <s v="MAG-VPX02"/>
        <s v="MAG-VPX03"/>
        <s v="MAG-vPRX01"/>
        <s v="MAG-vPRX02"/>
        <s v="MAG-vPRX03"/>
        <s v="CAB-VEEAM-SRV"/>
        <s v="CAB-PROXY01"/>
        <s v="CAB-PROXY02"/>
        <s v="CAB-PROXY03"/>
        <s v="HDS-PRA-VEEAM"/>
        <s v="HDS-PRA-VPROXY01"/>
        <s v="HDS-PRA-VPROXY02"/>
        <s v="HDS-PRA-VPROXY03"/>
        <s v="EIMER-VEEAM-SRV"/>
        <s v="MAG-VEEAM"/>
        <s v="VMSAUVEGARDE2020"/>
        <s v="AURA-PROXY06"/>
        <s v="AURA-PROXY05"/>
        <s v="AURA-PROXY07"/>
        <s v="AURA-PROXY08"/>
        <s v="UNL-VEEAM02"/>
        <s v="AURA-PROXIES04"/>
        <s v="UNL-PROXY01"/>
        <s v="UNL-PROXY02"/>
        <s v="UNL-PROXY03"/>
        <s v="AURA-PROXY01"/>
        <s v="ASL-VEEAM"/>
        <s v="ASL-VPROXY1"/>
        <s v="ASL-VPROXY2"/>
        <s v="ASL-VPROXY3"/>
        <s v="BM-PROXY01"/>
        <s v="BM-PROXY02"/>
        <s v="BM-PROXY03"/>
        <s v="BM-VEEAM02"/>
        <s v="SV-85-VEEAM"/>
        <s v="SV-85-VPROXY1"/>
        <s v="SV-85-VPROXY2"/>
        <s v="SV-85-VPROXY3"/>
        <s v="SV-72-VEEAMPRA"/>
        <s v="LCD-VEEAM"/>
        <s v="LCD-PRXY1"/>
        <s v="LCD-PRXY2"/>
        <s v="LCD-PRXY3"/>
        <s v="LCD-PRXY4"/>
        <s v="HDS-VEEAM"/>
        <s v="PROXY-VXRAIL01-VEEAM"/>
        <s v="PROXY-VXRAIL02-VEEAM"/>
        <s v="PROXY-VXRAIL03-VEEAM"/>
        <s v="PXYVeeam-HDSLYO-VXRAIL01"/>
        <s v="PXYVeeam-HDSLYO-VXRAIL02"/>
        <s v="PXYVeeam-HDSLYO-VXRAIL03"/>
        <s v="PXYVeeam-HDSLYO-VXRAIL04"/>
        <s v="PXYVeeam-HDSLYO-VXRAIL05"/>
        <s v="PXYVeeam-HDSLYO-VXRAIL06"/>
        <s v="PXYVeeam-HDSMRS-VXRAIL04"/>
        <s v="PXYVeeam-HDSMRS-VXRAIL05"/>
        <s v="SV-86-VEEAM"/>
        <s v="SV-86-VP1"/>
        <s v="SV-86-VP2"/>
        <s v="SV-37-PROXY"/>
        <s v="SV-37-VEEAM"/>
        <s v="SV-37-VPROXY1"/>
        <s v="SV-37-VPROXY2"/>
        <s v="SV-37-VPROXY3"/>
        <s v="SV-37-REPLICA"/>
        <s v="SV-72-VEEAM"/>
        <s v="SV-72-VPROXY01"/>
        <s v="SV-72-VPROXY02"/>
        <s v="SV-72-VPROXY03"/>
        <s v="SV-44-RVEEAM"/>
        <s v="SV-85-RVEEAM"/>
        <s v="2A2B-ADMIN01"/>
        <s v="BCL-ADMIN01"/>
        <s v="BCL-ADMIN02"/>
        <s v="BCL-ADMIN03"/>
        <s v="BCL-ADMINL01"/>
        <s v="SV-86-ADMIN1"/>
        <s v="BM-ADMIN01"/>
        <s v="BM-ADMIN02"/>
        <s v="EST-ADMIN02"/>
        <s v="EST-ADMIN03"/>
        <s v="CAB-ADMIN01"/>
        <s v="CAB-ADMIN02"/>
        <s v="EST-ADMIN01"/>
        <s v="CBM-ADMIN01"/>
        <s v="EIM-ADMIN01"/>
        <s v="EST-ADMIN04"/>
        <s v="EST-ADMIN05"/>
        <s v="BPO-ADMIN01"/>
        <s v="BSY-ADMIN01"/>
        <s v="LCD-ADMIN01"/>
        <s v="SV-72-ADMIN1"/>
        <s v="SV-85-ADMIN1"/>
        <s v="SV-35-ADMIN1"/>
        <s v="SV-37-ADMIN1"/>
        <s v="MAG-ADMIN01"/>
        <s v="AURA-ADMIN01"/>
        <s v="AURA-ADMIN02"/>
        <s v="HDS-ADMINSYS01"/>
        <s v="HDS-ADMINSYS02"/>
        <s v="HDS-ADMINSYS03"/>
        <s v="HDS-ALP-ADMIN01"/>
        <s v="HDS-MGT-RSXADMIN01"/>
        <s v="HDS-Systancia-Admin"/>
        <s v="HDS-ADMIN03"/>
        <s v="HDS-ADMINFW01"/>
        <s v="HDS-ADMINRSO01"/>
        <s v="HDS-ADMIN01"/>
        <s v="HDS-ADMIN02"/>
        <s v="POC-ADMIN01"/>
        <s v="HDS-ADMINNTK01"/>
        <s v="AURA-ADMIN03"/>
        <s v="AURA-ADMIN01-NEW"/>
        <s v="EST-vSAN-Witness"/>
        <s v="EST-VXRAIL-WITNESS"/>
        <s v="HDS-MAR-OME"/>
        <s v="HDS-MAR-VSI"/>
        <s v="BFC-VxRail-Mgmt"/>
        <s v="BL-VXRAIL-MGMT"/>
        <s v="SV-85-VXRAIL-MGMT"/>
        <s v="MAG-VxRail-Mgmt"/>
        <s v="VxRail Manager"/>
        <s v="BS-VXRAIL-MGMT"/>
        <s v="VMware-VirtualSAN-Witness-BIOLAM"/>
        <s v="VMware-VirtualSAN-Witness-BPO"/>
        <s v="HDS-VXRAIL-MGMT"/>
        <s v="ASL-VXRAIL-MANAGER"/>
        <s v="SV-86-VXRAIL-MGMT"/>
        <s v="SV-35-VXRAIL-MGMT"/>
        <s v="SV-37-VXRAIL-MGMT"/>
        <s v="HDS-LYO-VXRAIL-MGMT"/>
        <s v="SV-72-VXRAIL-MGMT"/>
        <s v="BPO-VXRAIL-MGMT"/>
        <s v="AURA-WITNESS01"/>
        <s v="hds-lcd-ps-wit01"/>
        <s v="AURA-VXRM01"/>
        <s v="hds-mar-ps-wit01"/>
        <s v="2A2B-WSUS01"/>
        <s v="BFC-WSUS01"/>
        <s v="EST-WSUS01"/>
        <s v="BM-WSUS01"/>
        <s v="CAB-WSUS01"/>
        <s v="EIM-WSUS01"/>
        <s v="SUD-WSUS01"/>
        <s v="LCD-WSUS01"/>
        <s v="MAG-WSUS01"/>
        <s v="AURA-WSUS01"/>
        <s v="AURA-WSUS02"/>
        <s v="HDS-ALP-WSUS01"/>
        <s v="HDS-WSUS01"/>
        <s v="ORI-SRV-DC4"/>
        <s v="ASL-AD01"/>
        <s v="ASL-AD02"/>
        <s v="SV-86-AD1"/>
        <s v="SV-72-AD1"/>
        <s v="SV-85-AD1"/>
        <s v="SV-35-AD1"/>
        <s v="SV-37-AD1"/>
        <s v="HDS-BGO-DC01"/>
        <s v="BCL-AD01"/>
        <s v="BCL-AD02"/>
        <s v="AD01"/>
        <s v="CBM-AD01"/>
        <s v="CBM-AD02"/>
        <s v="AURA-AD03"/>
        <s v="UNL-AD01"/>
        <s v="HDS-CST-DC01"/>
        <s v="HDS-STL-AD01"/>
        <s v="AURA-AD02"/>
        <s v="AURA-AD04"/>
        <s v="HDS-AADC01"/>
        <s v="HDS-AD01"/>
        <s v="HDS-AD02"/>
        <s v="BPO-AD01"/>
        <s v="BPO-AD02"/>
        <s v="BSY-AD01"/>
        <s v="BSY-AD02"/>
        <s v="LCD-AD01"/>
        <s v="LCD-AD02"/>
        <s v="MAG-AD01"/>
        <s v="MAG-AD02"/>
        <s v="HDS-IDF-DC01"/>
        <s v="BM-AD01"/>
        <s v="BM-AD02"/>
        <s v="EST-AD01"/>
        <s v="CAB-AD01"/>
        <s v="EST-AD02"/>
        <s v="EIM-AD01"/>
        <s v="HDS-AD01-CAB"/>
        <s v="HDS-NST-DC01"/>
        <s v="POC-AD01"/>
        <s v="EST-AD03"/>
        <s v="2A2B-AD01"/>
        <s v="2A2B-AD02"/>
        <s v="SUD-AD04"/>
        <s v="HDS-SUD-DC01"/>
        <s v="HDS-ALP-AD01"/>
        <s v="HDS-PACA-AD02"/>
        <s v="CAB-INTRA"/>
        <s v="PT-INTRANETNEW-SRV"/>
        <s v="EST-INTRANET"/>
        <s v="2A2B-K8SBD-MASTER01"/>
        <s v="2A2B-K8SBD-MASTER02"/>
        <s v="2A2B-K8SBD-MASTER03"/>
        <s v="EST - K8S - MASTER01"/>
        <s v="EST - K8S - MASTER02"/>
        <s v="EST - K8S - MASTER03"/>
        <s v="BPO-K8SBD-MASTER01"/>
        <s v="BPO-K8SBD-MASTER02"/>
        <s v="BPO-K8SBD-MASTER03"/>
        <s v="BSY-K8SBD-MASTER01"/>
        <s v="BSY-K8SBD-MASTER02"/>
        <s v="BSY-K8SBD-MASTER03"/>
        <s v="LCD-K8SBD-MASTER01"/>
        <s v="LCD-K8SBD-MASTER02"/>
        <s v="LCD-K8SBD-MASTER03"/>
        <s v="MAG-K8SBD-MASTER01"/>
        <s v="MAG-K8SBD-MASTER02"/>
        <s v="MAG-K8SBD-MASTER03"/>
        <s v="HDS-BI-K8S-01"/>
        <s v="HDS-BI-K8S-02"/>
        <s v="HDS-BI-K8S-06"/>
        <s v="HDS-BI-K8S-MINIO"/>
        <s v="HDS-DATAPROD-CEPH-01"/>
        <s v="HDS-DATAPROD-CEPH-02"/>
        <s v="HDS-DATAPROD-CEPH-03"/>
        <s v="HDS-DATAPROD-CEPH-04"/>
        <s v="juju-2634db-0"/>
        <s v="juju-2634db-1"/>
        <s v="juju-2634db-2"/>
        <s v="juju-2634db-3"/>
        <s v="HDS-DATA-CEPH-01"/>
        <s v="HDS-DATA-CEPH-02"/>
        <s v="HDS-DATA-CEPH-03"/>
        <s v="HDS-DATA-CEPH-04"/>
        <s v="juju-25e413-1"/>
        <s v="juju-25e413-2"/>
        <s v="HDS - K8S - MASTER02"/>
        <s v="HDS - K8S - MASTER03"/>
        <s v="HDS - K8S - MASTER01"/>
        <s v="HDS-EXTERNAL-CEPH-01"/>
        <s v="HDS-EXTERNAL-CEPH-02"/>
        <s v="HDS-EXTERNAL-CEPH-03"/>
        <s v="HDS-EXTERNAL-CEPH-04"/>
        <s v="juju-22ce0e-0"/>
        <s v="juju-ff0112-0"/>
        <s v="juju-ff0112-1"/>
        <s v="juju-ff0112-2"/>
        <s v="juju-ff0112-3"/>
        <s v="HDS - MGMT - CEPH - 01"/>
        <s v="HDS - MGMT - CEPH - 02"/>
        <s v="HDS - MGMT - CEPH - 03"/>
        <s v="HDS - MGMT - CEPH - 04"/>
        <s v="juju-800685-0"/>
        <s v="juju-800685-1"/>
        <s v="juju-800685-2"/>
        <s v="juju-800685-3"/>
        <s v="juju-a313cb-0"/>
        <s v="juju-a313cb-1"/>
        <s v="juju-a313cb-2"/>
        <s v="juju-a313cb-6"/>
        <s v="HDS - Headscale Digital Prod"/>
        <s v="HDS - K8S - JUJU-K8S-OPERATOR"/>
        <s v="juju-a14076-0"/>
        <s v="juju-a48868-0"/>
        <s v="HDS - Reverse 02"/>
        <s v="HDS - Reverse"/>
        <s v="HDS - EXTERNAL - MAILU"/>
        <s v="HDS - K8S - HARBOR"/>
        <s v="HDS - INTERNAL - CEPH - 01"/>
        <s v="HDS - INTERNAL - CEPH - 02"/>
        <s v="HDS - INTERNAL - CEPH - 03"/>
        <s v="HDS - INTERNAL - CEPH - 04"/>
        <s v="HDS - INTERNAL - SekoiaRunner-01"/>
        <s v="HAPROXY-INTERNAL - juju-ce1387-0"/>
        <s v="K8S - INTERNAL - 01 - juju-ce1387-1"/>
        <s v="K8S - INTERNAL - 02 - juju-ce1387-2"/>
        <s v="K8S - INTERNAL - 03 - juju-ce1387-3"/>
        <s v="HDS - DGTL - TAILSCALE - PROD"/>
        <s v="HDS-DIGITAL-CEPH-01"/>
        <s v="HDS-DIGITAL-CEPH-02"/>
        <s v="HDS-DIGITAL-CEPH-03"/>
        <s v="HDS-DIGITAL-CEPH-04"/>
        <s v="juju-7dfaaa-0"/>
        <s v="juju-7dfaaa-1"/>
        <s v="juju-7dfaaa-2"/>
        <s v="juju-7dfaaa-3"/>
        <s v="juju-1d0588-0"/>
        <s v="juju-1d0588-1"/>
        <s v="juju-1d0588-2"/>
        <s v="juju-02c621-0"/>
        <s v="juju-02c621-1"/>
        <s v="juju-02c621-3"/>
        <s v="kalilab_local_synback"/>
        <s v="Kalilab"/>
        <s v="SV-35-KalilabOLD"/>
        <s v="SRVKALILAB"/>
        <s v="ORI-SRV-KALILAB"/>
        <s v="MIR-KALILAB01"/>
        <s v="kalisil_bioazur"/>
        <s v="kalisil_biolittoral"/>
        <s v="SV-RB-KALISIL"/>
        <s v="ASL-KALIBDD"/>
        <s v="ASL-KALIFRONT-PROD"/>
        <s v="ASL-KALISCAN"/>
        <s v="HDS-BGO-ATL-KALIBDD"/>
        <s v="HDS-BGO-ATL-KALIFRONT"/>
        <s v="HDS-BGO-ATL-KALIREPBDD"/>
        <s v="HDS-BGO-ATL-KALIREPFRONT"/>
        <s v="HDS-BGO-ATL-KALISCAN"/>
        <s v="SV-86-KALIBDD"/>
        <s v="SV-86-KALISCAN"/>
        <s v="SV-86-KALISIL"/>
        <s v="SV-86-KALIREP"/>
        <s v="SV-85-KALIBDD"/>
        <s v="SV-85-KALIFRONT"/>
        <s v="SV-85-KALISCAN"/>
        <s v="SV-85-KALIREP"/>
        <s v="SV-35-KALIBDD"/>
        <s v="SV-35-KALIFRONT"/>
        <s v="SV-35-KALISCAN"/>
        <s v="SV-37-KALIBDD"/>
        <s v="SV-37-KALIFRONT"/>
        <s v="SV-37-KALISCAN"/>
        <s v="SV-37-KALIREP"/>
        <s v="SV-72-KALIBDD"/>
        <s v="SV-72-KALIFRONT"/>
        <s v="SV-72-KALISCAN"/>
        <s v="SV-72-KALIREP"/>
        <s v="HDS-ORI-KALIBDD"/>
        <s v="HDS-ORI-KALIFRONT"/>
        <s v="HDS-ORI-KALISCAN"/>
        <s v="HDS-ORI-KALIREP"/>
        <s v="HDS-MIR-KALIBDD"/>
        <s v="HDS-MIR-KALIFRONT"/>
        <s v="HDS-MIR-KALISCAN"/>
        <s v="ANALYSEO-KALISIL"/>
        <s v="HDS-BCL-KALIBDD"/>
        <s v="HDS-BCL-KALIFRONT"/>
        <s v="HDS-BCL-KALISCAN"/>
        <s v="HDS-BFC-KALIBDD"/>
        <s v="HDS-BFC-KALIFRONT"/>
        <s v="HDS-BFC-KALISCAN"/>
        <s v="HDS-BFC-KALIREPBDD"/>
        <s v="HDS-BFC-KALIREPFRONT"/>
        <s v="HDS-LAR-KALIBDD"/>
        <s v="HDS-LAR-KALIFRONT"/>
        <s v="HDS-LAR-KALISCAN"/>
        <s v="HDS-LAR-KALIREPBDD"/>
        <s v="HDS-LAR-KALIREPFRONT"/>
        <s v="UNI-KALIBDD"/>
        <s v="UNI-KALIFRONT"/>
        <s v="UNI-KALISCAN"/>
        <s v="UNI-KALIREQ"/>
        <s v="UNI-KALIBDD-TEST"/>
        <s v="UNI-KALIFRONT-TEST"/>
        <s v="STL-KALIBDD"/>
        <s v="STL-KALIFRONT"/>
        <s v="STL-KALISCAN"/>
        <s v="STL-KALIREP"/>
        <s v="HDS-IDF-AIS-KALIREPBDD"/>
        <s v="HDS-IDF-AIS-KALIREPFRONT"/>
        <s v="HDS-IDF-AIS-KALIBDD"/>
        <s v="HDS-IDF-AIS-KALIFRONT"/>
        <s v="HDS-IDF-AIS-KALISCAN"/>
        <s v="MAG-KALIBDD"/>
        <s v="MAG-KALIFRONT"/>
        <s v="MAG-KALIREP"/>
        <s v="MAG-KALISCAN"/>
        <s v="HDS-MAG-KALIREPBDD"/>
        <s v="HDS-MAG-KALIREPFRONT"/>
        <s v="LCD-KALIBDD"/>
        <s v="LCD-KALISCAN"/>
        <s v="LCD-KALISIL"/>
        <s v="BPO-KALIBDD"/>
        <s v="BPO-KALIFRONT"/>
        <s v="BPO-KALISCAN"/>
        <s v="BSY-KALIBDD"/>
        <s v="BSY-KALIFRONT"/>
        <s v="BSY-KALISCAN"/>
        <s v="HDS-KALIMSFTP"/>
        <s v="HDS-SCM-KALIBDD"/>
        <s v="HDS-SCM-KALIFRONT"/>
        <s v="HDS-MYKALIMIDDLE"/>
        <s v="HDS-BIT-KALISIL"/>
        <s v="HDS-KALIMETA-SRV"/>
        <s v="HDS-MEB-KALIBDD"/>
        <s v="HDS-MEB-KALIFRONT"/>
        <s v="HDS-QUA-KALIBDD"/>
        <s v="HDS-QUA-KALIFRONT"/>
        <s v="HDS-QUA-KALIBDD-TEST"/>
        <s v="HDS-QUA-KALIFRONT-TEST"/>
        <s v="CAB-KALIBDD"/>
        <s v="CAB-KALIFRONT"/>
        <s v="CAB-KALIREP"/>
        <s v="CAB-KALISCAN"/>
        <s v="HDS-EIM-KALIBDD"/>
        <s v="HDS-EIM-KALIFRONT"/>
        <s v="HDS-EIM-KALISCAN"/>
        <s v="HDS-EIM-KALIREP"/>
        <s v="BM-KALIFRONT"/>
        <s v="BM-KALISCAN"/>
        <s v="BM-KALIBDD"/>
        <s v="HDS-DGV-KALIBDD"/>
        <s v="HDS-DGV-KALIFRONT"/>
        <s v="HDS-DGV-KALISCAN"/>
        <s v="HDS-DGV-KALIREPBDD"/>
        <s v="HDS-DGV-KALIREPFRONT"/>
        <s v="ARC-KALISILBIOSANTIS"/>
        <s v="EST-KALIREP-BDD"/>
        <s v="EST-KALIREP-FRONT"/>
        <s v="EST-KALIBDD"/>
        <s v="EST-KALIFRONT"/>
        <s v="EST-KALISCAN"/>
        <s v="EST-KALISCAN-SRV_OLD"/>
        <s v="EST-KALIBDD9-TEST"/>
        <s v="EST-KALIFRONT9-TEST"/>
        <s v="EST-KALITEST-SRV"/>
        <s v="2A2B-KALIBDD"/>
        <s v="2A2B-KALIFRONT"/>
        <s v="2A2B-KALISCAN"/>
        <s v="HDS-MAY-KALISIL"/>
        <s v="HDS-ALP-KALIBDD"/>
        <s v="HDS-ALP-KALIFRONT"/>
        <s v="HDS-ALP-KALISCAN"/>
        <s v="HDS-ALP-KALIREP"/>
        <s v="HDS-UK-KALISIL"/>
        <s v="HDS-VET-KALISIL-KALIPET"/>
        <s v="SRV-LDAP-POTERIES"/>
        <s v="SRV-LIMESURVEY"/>
        <s v="HDS-LIMESURVEY-PRIV"/>
        <s v="HDS-LIMESURVEY-PUB"/>
        <s v="CAB-MEDIFIRST"/>
        <s v="SERVEUR-MEDIFIRST"/>
        <s v="SV-72-MEDIFIRST"/>
        <s v="SV-72-ACM"/>
        <s v="HDF-MESH"/>
        <s v="AURA-MESH01"/>
        <s v="2A2B-MODULEDE"/>
        <s v="ASL-MPLCNX01-MPLHEMATO"/>
        <s v="ASL-MPLCNX02-MPLUCOBAS2"/>
        <s v="MPLEVO2-SRV"/>
        <s v="MPLEVO2-SRV-SOS"/>
        <s v="SV-87-MPL-CNX"/>
        <s v="ASL-MPL-CNX_COAG"/>
        <s v="PC-85-MPL1"/>
        <s v="PC-85-MPL2"/>
        <s v="PC-85-MPL3"/>
        <s v="PC-85-MPL4"/>
        <s v="SV-85-MPL"/>
        <s v="SV-85-MPLSOS"/>
        <s v="SV-37-MPLCNX01"/>
        <s v="SV-37-MPLPROD"/>
        <s v="SV-37-MPLSOS"/>
        <s v="ORI-MPL-PROD"/>
        <s v="ORI-MPL-SECOURS"/>
        <s v="ORI-SRV-MPL-DEEPSEE"/>
        <s v="VMPLRDPMIRIALIS"/>
        <s v="ALP-MPLCNX01"/>
        <s v="BFC-MPL01"/>
        <s v="BFC-MPL02"/>
        <s v="BFC-MPL03"/>
        <s v="HDS-BFC-MPLCNX01"/>
        <s v="HDS-BFC-MPLCNX02"/>
        <s v="HDS-BFC-MPLCNX03"/>
        <s v="HDS-BFC-MPLCNX04"/>
        <s v="HDS-BFC-MPLCNX05"/>
        <s v="HDS-BFC-MPLSRV"/>
        <s v="VMG-PCT-001"/>
        <s v="VMG-PCT-002"/>
        <s v="VMG-PCT-003"/>
        <s v="VMG-PCT-004"/>
        <s v="VMG-PCT-005"/>
        <s v="VMG-PCT-006"/>
        <s v="VMM-PCT-001-A"/>
        <s v="VMM-PCT-002-A"/>
        <s v="VMO-PCT-001-A"/>
        <s v="VMO-PCT-005-A"/>
        <s v="VMU-PCT-001-A"/>
        <s v="VMU-PCT-002-A"/>
        <s v="VMU-PCT-003-A"/>
        <s v="VMU-PCT-004-A"/>
        <s v="VMU-PCT-005-A"/>
        <s v="VMRDPMPLUNILIANS01"/>
        <s v="VMSRVMPLMIRIALIS"/>
        <s v="VMSRVMPLUNILIANS"/>
        <s v="HDS-IDF-AIS-MPLSRV"/>
        <s v="MPLEVO2-SRVPROD"/>
        <s v="MPLEVO2-SRVSOS"/>
        <s v="AD_MPL03"/>
        <s v="AD_MPL05"/>
        <s v="AD_MPL15"/>
        <s v="AD_MPL16"/>
        <s v="AD_MPL17"/>
        <s v="AD_MPL36"/>
        <s v="AD_MPL37"/>
        <s v="AD_MPL01"/>
        <s v="AD_MPL18"/>
        <s v="AD_MPL25"/>
        <s v="AD_MPL30"/>
        <s v="AD_MPL31"/>
        <s v="AD_MPL35"/>
        <s v="AD_MPL22"/>
        <s v="F_MPL02"/>
        <s v="F_MPL03"/>
        <s v="F_MPL05"/>
        <s v="LCD-SRVMPL-TSE01"/>
        <s v="LCD-SRVMPL01"/>
        <s v="LCD-SRVMPL02-SOS"/>
        <s v="AD_MPL32"/>
        <s v="AD_MPL26"/>
        <s v="AD_MPL27"/>
        <s v="AD_MPL28"/>
        <s v="AD_MPL29"/>
        <s v="AD_MPL33"/>
        <s v="AD_MPL02"/>
        <s v="AD_MPL04"/>
        <s v="AD_MPL14"/>
        <s v="AD_MPL34"/>
        <s v="AD_MPL38"/>
        <s v="AD_MPL39"/>
        <s v="BPO-SRVMPL01-TSE"/>
        <s v="CC_MPL01"/>
        <s v="AF_MPL09"/>
        <s v="AF_MPL10"/>
        <s v="AF_MPL12"/>
        <s v="AF_MPL13"/>
        <s v="AF_MPL14"/>
        <s v="AF_MPL01"/>
        <s v="AF_MPL06"/>
        <s v="BPO-SRVMPL01"/>
        <s v="BPO-SRVMPL02-SOS"/>
        <s v="AF_MPL17"/>
        <s v="AF_MPL02"/>
        <s v="AF_MPL05"/>
        <s v="BPO-SRVMPL01-TEST"/>
        <s v="AF_MPL03"/>
        <s v="AF_MPL04"/>
        <s v="AF_MPL15"/>
        <s v="AF_MPL16"/>
        <s v="AX_MPL02"/>
        <s v="AX_MPL03"/>
        <s v="BSY_MPL-TEST-POSTE01"/>
        <s v="BSY-MPLEVO"/>
        <s v="BSY-MPLTSE"/>
        <s v="BSY-SRVMPL01"/>
        <s v="BSY-SRVMPL02-SOS"/>
        <s v="XQ_MPL01"/>
        <s v="XQ_MPL02"/>
        <s v="YJ_MPL04"/>
        <s v="YJ_MPL05"/>
        <s v="YJ_MPL06"/>
        <s v="YJ_MPL07"/>
        <s v="ZI_MPL06"/>
        <s v="ZI_MPL07"/>
        <s v="ZI_MPL08"/>
        <s v="YJ_MPL08"/>
        <s v="YJ_MPL09"/>
        <s v="YJ_MPL01"/>
        <s v="YJ_MPL02"/>
        <s v="YJ_MPL03"/>
        <s v="CABPOT-MPL-HBDRIVE"/>
        <s v="CABPOT-MPL-P501"/>
        <s v="CABPOT-MPLC8000-2"/>
        <s v="CABPOTMPL-CCE"/>
        <s v="CABPOTMPL-HBDRIVE"/>
        <s v="CABPOTMPL-P612"/>
        <s v="NST-CAB-POTMPLP612"/>
        <s v="ServMPLEVO2-SRV"/>
        <s v="CABBWMPL2"/>
        <s v="CABBWMPL3"/>
        <s v="CABBWMPLCHIMIE"/>
        <s v="CABLEMPL11"/>
        <s v="CABLEMPLHEMATO"/>
        <s v="CABLEMPLHEMATO2"/>
        <s v="CABPOT-MPLEUROBLOT"/>
        <s v="CABPOTMPL-ARCHILIAISON"/>
        <s v="CABPOTMPL-VS"/>
        <s v="CABPOTMPL-XN9000"/>
        <s v="CABPOTMPLHEM3"/>
        <s v="CABTFMPL1"/>
        <s v="CABTFMPL2"/>
        <s v="NST-CAB-TFMPL3"/>
        <s v="CABAKMPL"/>
        <s v="CABLEMPL-C8-1"/>
        <s v="CABLEMPL-C8-2"/>
        <s v="CABLEMPL-P612"/>
        <s v="CABLEMPLCOAG"/>
        <s v="CABMPL-ARCHITECT1000"/>
        <s v="CABPOT-MPL-VIDAS"/>
        <s v="CAB-MPLSRV"/>
        <s v="EIMHREMPL4"/>
        <s v="EIMREDMPLCOBASL2"/>
        <s v="EIMREDMPLDM1200"/>
        <s v="EIMREDMPLIHCOAG"/>
        <s v="EIMREDMPLP612"/>
        <s v="MPL2VMSERV-HAG-SOS2016"/>
        <s v="MPLEVO2-HAG-SRV2016"/>
        <s v="EIMREDMPLHEMATO"/>
        <s v="BM-MPLCHM01"/>
        <s v="BM-MPLCHM02"/>
        <s v="BM-MPLCOAGONE"/>
        <s v="BM-MPLHAMSYSMEX"/>
        <s v="BM-MPLLSRALIFAX"/>
        <s v="BM-MPLLSRCOBAS"/>
        <s v="BM-MPLLSRP312"/>
        <s v="BM-MPLLSRQWALYS"/>
        <s v="BM-MPLLSRSTAGO"/>
        <s v="BM-MPLLSRSYSMEX"/>
        <s v="BM-MPLMVEALIFAX"/>
        <s v="BM-MPLMVEARCHI"/>
        <s v="BM-MPLMVECOBAS1"/>
        <s v="BM-MPLMVECOBAS2"/>
        <s v="BM-MPLMVECOBAS3"/>
        <s v="BM-MPLMVECOBAS4"/>
        <s v="BM-MPLMVEELEC"/>
        <s v="BM-MPLMVEG11"/>
        <s v="BM-MPLMVELXL"/>
        <s v="BM-MPLMVEP501"/>
        <s v="BM-MPLMVEP612C1"/>
        <s v="BM-MPLMVEP612C2"/>
        <s v="BM-MPLMVEP612HE"/>
        <s v="BM-MPLMVEQWALYS"/>
        <s v="BM-MPLMVESTAGO"/>
        <s v="BM-MPLMVESYSMEX"/>
        <s v="BM-MPLMVEURISYS-SMARTBOX"/>
        <s v="BM-MPLSTDCOBAS"/>
        <s v="BM-MPLSTDGENET"/>
        <s v="BM-MPLSTDSYSMEX"/>
        <s v="BM-MPLTVMCOBAS"/>
        <s v="BM-MPLTVMGEM5000"/>
        <s v="BM-MPLTVMHEM"/>
        <s v="BM-MPLTVMQWALYS"/>
        <s v="BM-MPLTVMSTAGO"/>
        <s v="BM-MPLVDRALIFAX"/>
        <s v="BM-MPLVDRCOBAS"/>
        <s v="BM-MPLVDRSTAGO"/>
        <s v="BM-MPLVDRSYSMEX"/>
        <s v="BM-MPL"/>
        <s v="BM-MPLSRV2019"/>
        <s v="SRV-MPLEVO2-SOS"/>
        <s v="SRV-MPLEVO2-SRV"/>
        <s v="BM-MPLHAMCOBAS"/>
        <s v="HDS-STL-MPLSRV"/>
        <s v="2A2B-MPL01"/>
        <s v="2A2B-MPL02"/>
        <s v="2A2B-MPL03"/>
        <s v="2A2B-MPL04"/>
        <s v="2A2B-MPL05"/>
        <s v="2A2B-MPLCNX06"/>
        <s v="2A2B-MPLSRV"/>
        <s v="2A2B-MPLSRV-SOS"/>
        <s v="POC-MPLCNX01"/>
        <s v="POC-MPLCNX02"/>
        <s v="POC-MPLCNX03"/>
        <s v="POC-MPLCNX04"/>
        <s v="POC-MPLCNX05"/>
        <s v="POC-MPLSRV-2019"/>
        <s v="POC-MPLXX"/>
        <s v="POC-DMS"/>
        <s v="POC-EIPU"/>
        <s v="HDS-PACA-MPLSRV"/>
        <s v="HDS-SAM-MPLSRV-2019"/>
        <s v="PACA-MPLCNX01"/>
        <s v="PACA-MPLCNX02"/>
        <s v="PACA-MPLCNX03"/>
        <s v="PACA-MPLCNX04"/>
        <s v="PACA-MPLCNX05"/>
        <s v="PACA-MPLCNX06"/>
        <s v="PACA-MPLCNX07"/>
        <s v="PACA-MPLCNX08"/>
        <s v="PACA-MPLCNX09"/>
        <s v="PACA-MPLCNX10"/>
        <s v="PACA-MPLCNX11"/>
        <s v="PACA-MPLCNX12"/>
        <s v="PACA-MPLCNX13"/>
        <s v="PACA-MPLCNX14"/>
        <s v="PACA-MPLCNX15"/>
        <s v="PACA-MPLCNX16"/>
        <s v="PACA-MPLCNX17"/>
        <s v="PACA-MPLCNX18"/>
        <s v="PACA-MPLCNX19"/>
        <s v="BM-APP"/>
        <s v="EST-MYKALI"/>
        <s v="VMMYKALI"/>
        <s v="PT-EST-ADSYNC-SRV"/>
        <s v="TEST_HDS-EIM-KALIBDD"/>
        <s v="TEST_HDS-EIM-KALIFRONT"/>
        <s v="ASL-AIRWAVE"/>
        <s v="BM-AIRWAVE01"/>
        <s v="PT-EST-AIRWAVE-SRV"/>
        <s v="IDF-AIRWAVE"/>
        <s v="SV-35-Airwave"/>
        <s v="SV-37-AIRWAVE"/>
        <s v="VMAIRWAVE"/>
        <s v="HDS-Airwave"/>
        <s v="2A2B-CBD"/>
        <s v="BFC-BCL-CBD"/>
        <s v="BM-CBD"/>
        <s v="CAB-CBD"/>
        <s v="EST-CBD"/>
        <s v="IDF-CBD"/>
        <s v="CISCO-WIRELESS-CONTROLLER"/>
        <s v="EST-SPARK"/>
        <s v="SUD-ORION01"/>
        <s v="BPO-ORION01"/>
        <s v="AURA-ORION01"/>
        <s v="ServPaie"/>
        <s v="ServPaie2"/>
        <s v="ServPaie3"/>
        <s v="ServPaieData"/>
        <s v="ServPaieData2"/>
        <s v="ServPaieData3"/>
        <s v="EST-VMTEST"/>
        <s v="VM-TESTWSCONNECTOR"/>
        <s v="POC-CLT01"/>
        <s v="HDS-QLIK-REBOND1"/>
        <s v="HDS-QLIKREP1"/>
        <s v="HDS-QLK-P-CEN01"/>
        <s v="HDS-QLK-P-ENG01"/>
        <s v="HDS-QLK-P-ENG02"/>
        <s v="HDS-QLK-P-ENG03"/>
        <s v="PT-QLIK1-SRV"/>
        <s v="PT-QLIK2-SRV"/>
        <s v="PT-QLIKDEV1-SRV"/>
        <s v="PT-QLIKDEV2-SRV-res"/>
        <s v="PT-QLIKNPRINT-SRV"/>
        <s v="VM-QLIK"/>
        <s v="AURA-QLIK02"/>
        <s v="BM-RADAR"/>
        <s v="CAB-SRV-RADAR"/>
        <s v="CBM-RADAR"/>
        <s v="PT-RADAR-SRV"/>
        <s v="BPO-RADAR01"/>
        <s v="BSY-RADAR01"/>
        <s v="LCD-RADAR01"/>
        <s v="MAG-RADAR"/>
        <s v="AURA-RADAR01"/>
        <s v="HDS-PRTG1"/>
        <s v="HDS-RADAR01"/>
        <s v="EST-TestKaliRebond"/>
        <s v="HDS-REDMINE"/>
        <s v="2A2B-SMTP01"/>
        <s v="ASL-SMTP"/>
        <s v="BCL-SMTP01"/>
        <s v="BM-SMTPRELAY"/>
        <s v="CAB-SMTP01"/>
        <s v="EST-SMTP01"/>
        <s v="BPO-SMTP01"/>
        <s v="BSY-SMTP01"/>
        <s v="LCD-SMTP001"/>
        <s v="LCD-SMTP01"/>
        <s v="MAG-SMTP01"/>
        <s v="HDS-PACA-SMTP01"/>
        <s v="HDS-SMTP01"/>
        <s v="CAB-RIWITNESS"/>
        <s v="HDS-ORI-RIELEMENTS"/>
        <s v="SV-85-RIWITNESS"/>
        <s v="SRV-TR-WITNESS"/>
        <s v="SV-37-RIWITNESS"/>
        <s v="SV-72-RIWITNESS"/>
        <s v="BSY-RIWITNESS"/>
        <s v="HDS-ALP-RIWITNESS"/>
        <s v="SRV-BD-FSE"/>
        <s v="SRV-BI-FSE"/>
        <s v="SRV-BO-FSE"/>
        <s v="SRV-BR-FSE"/>
        <s v="SRV-CA-FSE"/>
        <s v="SRV-CH-FSE"/>
        <s v="SRV-CL-FSE"/>
        <s v="SRV-CP-FSE"/>
        <s v="SRV-CS-FSE"/>
        <s v="SRV-DO-FSE"/>
        <s v="SRV-DP-FSE"/>
        <s v="SRV-EU-FSE"/>
        <s v="SRV-FL-FSE"/>
        <s v="SRV-FO-FSE"/>
        <s v="SRV-GB-FSE"/>
        <s v="SRV-GC-FSE"/>
        <s v="SRV-IF-FSE"/>
        <s v="SRV-JA-FSE"/>
        <s v="SRV-LL-FSE"/>
        <s v="SRV-LR-FSE"/>
        <s v="SRV-MA-FSE"/>
        <s v="SRV-MI-FSE"/>
        <s v="SRV-MO-FSE"/>
        <s v="SRV-MX-FSE"/>
        <s v="SRV-PC-FSE"/>
        <s v="SRV-PF-FSE"/>
        <s v="SRV-PL-FSE"/>
        <s v="SRV-PO-FSE"/>
        <s v="SRV-RE-FSE"/>
        <s v="SRV-SC-FSE"/>
        <s v="SRV-SL-FSE"/>
        <s v="SRV-SO-FSE"/>
        <s v="SRV-TL-FSE"/>
        <s v="SRV-TR-FSE"/>
        <s v="SRV-VL-FSE"/>
        <s v="SRV-ID-FSE"/>
        <s v="SRV-LV-FSE"/>
        <s v="SRV-MR-FSE"/>
        <s v="SRV-PR-FSE"/>
        <s v="SRV-VA-FSE"/>
        <s v="SV-85-SAGE"/>
        <s v="SV-35-SAGE"/>
        <s v="SV-37-SQLSAGE"/>
        <s v="VMSRVSAGE100"/>
        <s v="VMSRVSAGESQL"/>
        <s v="HDS-SANTO1003"/>
        <s v="HDS-SANTO1002"/>
        <s v="SRV-SANTOSHA"/>
        <s v="LCD-SANTOSHA01"/>
        <s v="SANTOSHA"/>
        <s v="BPO-SANTOSHA01"/>
        <s v="BSY-SANTOSHA01"/>
        <s v="HDS-SANTO13"/>
        <s v="PV-SCANBAC-SRV"/>
        <s v="BCL-SMG-MGMT"/>
        <s v="EST-IMP01"/>
        <s v="CAB-HPWEBJETADMIN"/>
        <s v="CAB-PAPERCUT"/>
        <s v="PT-CAPRINT-SRV"/>
        <s v="PT-NPRINT-SRV"/>
        <s v="EST-HPWJA"/>
        <s v="BPO-PAPERCUT"/>
        <s v="SV-35-IMP1"/>
        <s v="SV-37-IMP1"/>
        <s v="AURA-IMP01"/>
        <s v="CST-IMP01"/>
        <s v="HDS-PACA-HPWJA"/>
        <s v="HP-WJA"/>
        <s v="2A2B-FS01"/>
        <s v="BCL-FS01"/>
        <s v="EST-FS01"/>
        <s v="CAB-FS01"/>
        <s v="CBM-FS01"/>
        <s v="EIM-FS01"/>
        <s v="PT-FILE-SRV-FS0"/>
        <s v="SUD-FS01"/>
        <s v="BPO-FS01"/>
        <s v="BPO-SCM-FS01"/>
        <s v="BSY-FS01"/>
        <s v="BSY-FSPROXY-01"/>
        <s v="LCD-FS01"/>
        <s v="LCD-FSPROXY-01"/>
        <s v="MAG-FS01"/>
        <s v="AURA-FS01"/>
        <s v="AURA-FS01-OLD"/>
        <s v="HDS-PRM-FS01"/>
        <s v="HDS-BGO-FS01"/>
        <s v="HDS-PACA-FS01"/>
        <s v="POC-FS01"/>
        <s v="POC-FS02"/>
        <s v="SV-86-RDSLIC"/>
        <s v="LCD-RDLIC01"/>
        <s v="HDS-RDSLIC01"/>
        <s v="HDS-RDSLIC02"/>
        <s v="SV-37-RDSLIC"/>
        <s v="SV-86-ACM"/>
        <s v="SV-44-ACM"/>
        <s v="EST-AINAR01"/>
        <s v="EST-AINMG01"/>
        <s v="EST-AINMS01"/>
        <s v="EST-REBOND-SiemensTEMP"/>
        <s v="EST-SIEMENS-ATTELICA"/>
        <s v="SV-37-ACM"/>
        <s v="SERVEUR-ONELINK-PROD"/>
        <s v="EST-ONELINK-TEST"/>
        <s v="EST-ONELINKPRDBDD"/>
        <s v="EST-ONELINKPRDFRONT"/>
        <s v="PT-OLNEONEW-SRV"/>
        <s v="EST-SIRWEBR1"/>
        <s v="EST-SIRWEBRQ"/>
        <s v="SV-37-SIRWEB"/>
        <s v="EST-SIRXPERT"/>
        <s v="HDS-MAY-SIRIUS"/>
        <s v="LCD-SIREXPERT"/>
        <s v="BPO-SIREXPERT"/>
        <s v="HDS-ALP-SIRWEB"/>
        <s v="HDS-SIRH-MGT"/>
        <s v="SV-86-VIGISERV"/>
        <s v="SRV-THERMO"/>
        <s v="thermoclient"/>
        <s v="BPO-KPAX"/>
        <s v="LCD-KPAX"/>
        <s v="LCD-VIGITEMP01"/>
        <s v="VIGITEMP_W10"/>
        <s v="VMSRVVIGITEMPMIR"/>
        <s v="VMVIGITEMPBIOAURA"/>
        <s v="SRV-VIGITEMP-2020"/>
        <s v="SV-37-VIGISERV"/>
        <s v="ORI-SRV-VIGISURV"/>
        <s v="ORI-SRV-STAGO"/>
        <s v="ASL-STAGO"/>
        <s v="SV-86-STAGO"/>
        <s v="SV-85-STAGO"/>
        <s v="SV-35-STAGO1"/>
        <s v="SV-37-RDSSTAGO"/>
        <s v="SV-72-STAGO"/>
        <s v="2A2B-DEDALUS-NAVBOX"/>
        <s v="ASL-DEDALUS-NAVBOX"/>
        <s v="SV-86-DEDALUS-NAVBOX"/>
        <s v="BM-DEDALUS-NAVBOX"/>
        <s v="CAB-DEDALUS-NAVBOX"/>
        <s v="EST-DEDALUS-NAVBOX"/>
        <s v="BPO-DEDALUS-NAVBOX"/>
        <s v="BSY-DEDALUS-NAVBOX"/>
        <s v="SV-72-DEDALUS-NAVBOX"/>
        <s v="SV-85-DEDALUS-NAVBOX"/>
        <s v="SV-35-DEDALUS-NAVBOX"/>
        <s v="SV-37-DEDALUS-NAVBOX"/>
        <s v="MAG-DEDALUS-NAVBOX"/>
        <s v="UNI-DEDALUS-NAVBOX"/>
        <s v="LCD-DEDALUS-NAVBOX"/>
        <s v="HDS-MIR-DEDALUS-NAVBOX"/>
        <s v="HDS-ORI-DEDALUS-NAVBOX"/>
        <s v="HDS-ALP-DEDALUS-NAVBOX"/>
        <s v="HDS-MAY-DEDALUS-NAVBOX"/>
        <s v="HDS-VET-DEDALUS-NAVBOX"/>
        <s v="HDS-BIT-DEDALUS-NAVBOX"/>
        <s v="HDS-DEDALUS-NAVBOX"/>
        <s v="HDS-IDF-AIS-DEDALUS-NAVBOX"/>
        <s v="HDS-BGO-ATL-DEDALUS-NAVBOX"/>
        <s v="HDS-CST-LAR-DEDALUS-NAVBOX"/>
        <s v="HDS-STL-DEDALUS-NAVBOX"/>
        <s v="HDS-DGV-DEDALUS-NAVBOX"/>
        <s v="HDS-EIM-DEDALUS-NAVBOX"/>
        <s v="HDS-BCL-DEDALUS-NAVBOX"/>
        <s v="HDS-BFC-DEDALUS-NAVBOX"/>
        <s v="HDS-ORI-SYNAPSE"/>
        <s v="SRV-TR-SYNAPSE"/>
        <s v="2A2B-SYNAPSE"/>
        <s v="EST-SYNAPSYS"/>
        <s v="SV-37-SYNAPSYS"/>
        <s v="IDF-SYNAPSE"/>
        <s v="ORI-SYSMEX"/>
        <s v="SRV-Sysmex"/>
        <s v="SRV-SYSMEX-2019"/>
        <s v="ORI-CELLAVISION01"/>
        <s v="ALP-CELLAVISION01"/>
        <s v="HDS-BGO-ATL-CVISION"/>
        <s v="HDS-BFC-CVISION"/>
        <s v="SV-87-CELLAVISION"/>
        <s v="SV-35-CELVISION"/>
        <s v="PT-CVISION-SRV"/>
        <s v="SV-37-CELVISION"/>
        <s v="SV-72-CVISION"/>
        <s v="Cellavision_serv"/>
        <s v="LCD-CELLAVISION"/>
        <s v="CELLAVISION_RDP_VXRAIL01"/>
        <s v="BPO-CELLAVISION"/>
        <s v="BSY-CELLAVISION"/>
        <s v="HDS-ALP-CVISION"/>
        <s v="VMCELLAVISIONUNI"/>
        <s v="CAB-SYSMEX-EIPU"/>
        <s v="ASL-EXTENDIPU-SYSMEX"/>
        <s v="HDS-BGO-ATL-EIPU"/>
        <s v="BCL-SYSMEX-EIPU"/>
        <s v="HDS-BFC-EIPU"/>
        <s v="SV-86-EIPU"/>
        <s v="SV-85-EIPU"/>
        <s v="SV-35-EIPU"/>
        <s v="EST-EIPU06"/>
        <s v="EST-EIPU83"/>
        <s v="2A2B-EIPU"/>
        <s v="SV-37-EIPU"/>
        <s v="BM-EXIPULUN"/>
        <s v="BM-EXIPUMET"/>
        <s v="SV-72-EIPU"/>
        <s v="VMIPU"/>
        <s v="MAG-IPU-SRV"/>
        <s v="LCD-Sysmex-ExtendedIpu01"/>
        <s v="LCD-SYSMEXIPU01"/>
        <s v="sysmex_ipu"/>
        <s v="BPO-SYSMEXIPU01"/>
        <s v="BSY-SYSMEXIPU01"/>
        <s v="HDS-ALP-SYSMEXEIPU"/>
        <s v="UNL-EIPU01"/>
        <s v="VMIPUMIRIALIS"/>
        <s v="VMSRVIPUSAUVEGARDE"/>
        <s v="CAB-SRV-RDS"/>
        <s v="CAB-TRAVAUX"/>
        <s v="HDS-ALP-TUMOROTEK"/>
        <s v="SV-86-BIORAD"/>
        <s v="SV-85-URT"/>
        <s v="SERVEUR-URT2"/>
        <s v="PT-URT-SRV"/>
        <s v="SV-37-SQL01 (URT SQL)"/>
        <s v="SV-37-RDSURT"/>
        <s v="SV-72-URT"/>
        <s v="BFC-MFA01"/>
        <s v="EST-MFA01"/>
        <s v="BM-MFA01"/>
        <s v="CAB-MFA01"/>
        <s v="IDF-MFA01"/>
        <s v="MAG-MFA01"/>
        <s v="AURA-MFA01"/>
        <s v="HDS-PACA-MFA01"/>
        <s v="HDS-MFA01"/>
        <s v="HDS-VALAB1002"/>
        <s v="SV-85-VALAB"/>
        <s v="SV-35-VALAB"/>
        <s v="EST-VALAB"/>
        <s v="PT-VALAB-SRV"/>
        <s v="SV-72-VALAB"/>
        <s v="HDS-ALP-VALAB13"/>
        <s v="AURA-VALAB01"/>
        <s v="ASL-VAROSAAS"/>
        <s v="BFC-VAROSAAS"/>
        <s v="BM-VAROSAAS"/>
        <s v="NST-VAROSAAS"/>
        <s v="CAB-VAROSAAS"/>
        <s v="EST-VAROSAAS"/>
        <s v="IDF-VAROSAAS"/>
        <s v="HDF-VAROSAAS"/>
        <s v="AURA-VAROSAAS"/>
        <s v="HDS-VARONIS"/>
        <s v="HDS-VAROSAAS365"/>
        <s v="HDS-VAROSAASEDG"/>
        <s v="HDS-VAROSAAS"/>
        <s v="CST-VAROSAAS"/>
        <s v="HDS-VAROCLT01"/>
        <s v="HDS-VARODSPDLS"/>
        <s v="HDS-VAROSQLRZOO"/>
        <s v="HDS-VAROSQLSSRS"/>
        <s v="VITEKMSORIADE"/>
        <s v="2A2B-VITEKMS"/>
        <s v="BM-VITECKMS"/>
        <s v="HDS-ALP-VITEKMS"/>
        <s v="UNL-VITEKMS01"/>
        <s v="CAB-DEV"/>
        <s v="CAB-IT"/>
        <s v="VM-REBOND-MD"/>
        <s v="HDS-JEEBOP-SRV"/>
        <s v="ASL-DATA01"/>
        <s v="ASL-DATA02"/>
        <s v="SRV-LAMP01"/>
        <s v="SRV-SAMBA"/>
        <s v="SIR_clone"/>
        <s v="SV-86-BADGERH"/>
        <s v="APPLIS-03"/>
        <s v="APPLIS-04"/>
        <s v="BIO86DC"/>
        <s v="DL_INFOCENTRE"/>
        <s v="DL_SRV_BIOMANAGER_216"/>
        <s v="DL_SRVCONNEXION_224"/>
        <s v="SGBD"/>
        <s v="SRVDATA2"/>
        <s v="SRV2008"/>
        <s v="SRVCOMPTA"/>
        <s v="SRVLINUX1"/>
        <s v="SRVTEMP"/>
        <s v="Motioneyes"/>
        <s v="SRVP2S"/>
        <s v="SRVDEBIAN"/>
        <s v="EST-REVERSE"/>
        <s v="EST-VAULT"/>
        <s v="METROLOGIE-PC"/>
        <s v="PT-CEGID-SRV"/>
        <s v="PT-FTPS-SRV"/>
        <s v="PT-INTRANETMOODLE-SRV"/>
        <s v="CMC_Luci"/>
        <s v="Concentrateur Hprim BPO"/>
        <s v="dlx_bioepine"/>
        <s v="FOM"/>
        <s v="Moodle"/>
        <s v="vm_dev_web"/>
        <s v="BPO-Controle-Acces"/>
        <s v="IDF_Docker"/>
        <s v="IDF-ELK"/>
        <s v="IDF-Rebond_Linux"/>
        <s v="IDF-WSCONNECTOR01"/>
        <s v="Moodle_IDF"/>
        <s v="dlxex"/>
        <s v="9LONLV1_1"/>
        <s v="9LONLV1_DB"/>
        <s v="dlx"/>
        <s v="DNS"/>
        <s v="LCD-ACCESSCONTROL"/>
        <s v="LCD-Autoclic"/>
        <s v="LCD-CRET01"/>
        <s v="LCD-HEMOHUBSRV"/>
        <s v="LCD-RDSHD01"/>
        <s v="NOMADE_IT_2016"/>
        <s v="SRV-SHADOC"/>
        <s v="SRV-SUP-DEBIAN"/>
        <s v="SV-72-DNS"/>
        <s v="SV-85-ESTAT"/>
        <s v="SV-85-HOROQUARTZ"/>
        <s v="SV-85-TDO"/>
        <s v="SV-35-MEMNOS"/>
        <s v="SV-35-RDS"/>
        <s v="SV-35-RDS-TECHNIQUE"/>
        <s v="SERVEUR-SRS"/>
        <s v="SV-28-CLARISHADOC"/>
        <s v="SV-37-CLARISHADOC"/>
        <s v="SV-37-HOROQ"/>
        <s v="SV-37-SQLT21"/>
        <s v="MAG-CONNECTWS"/>
        <s v="MAG-DEV01"/>
        <s v="VMKAPAX_NEW_190821"/>
        <s v="VMTEMP"/>
        <s v="EST-OPENWRT"/>
        <s v="Serveur RDS (SRV-RDS)"/>
        <s v="SRV-MEMNOS"/>
        <s v="HDS-FTP1003"/>
        <s v="SV-37-CYTOSBII"/>
        <s v="SV-37-NEON"/>
        <s v="SV-37-SBII"/>
        <s v="SV-35-GTIE"/>
        <m/>
      </sharedItems>
    </cacheField>
    <cacheField name="OS Name" numFmtId="0">
      <sharedItems containsBlank="1">
        <s v="Microsoft Windows Server 2012 (64-bit)"/>
        <s v="Debian GNU/Linux 9 (64-bit)"/>
        <s v="Microsoft Windows Server 2008 R2 (64-bit)"/>
        <s v="Microsoft Windows Server 2022 (64-bit)"/>
        <s v="Microsoft Windows Server 2019 (64-bit)"/>
        <s v="Microsoft Windows 10 (64-bit)"/>
        <s v="Rocky Linux (64-bit)"/>
        <s v="Microsoft Windows Server 2016 or later (64-bit)"/>
        <s v="CentOS 7 (64-bit)"/>
        <s v="Ubuntu Linux (64-bit)"/>
        <s v="Red Hat Enterprise Linux 5 (32-bit)"/>
        <s v="Unknown"/>
        <s v="Red Hat Enterprise Linux 5 (64-bit)"/>
        <s v="Red Hat Enterprise Linux 7 (64-bit)"/>
        <s v="CentOS 6 (64-bit)"/>
        <s v="Debian GNU/Linux 12 (64-bit)"/>
        <s v="Red Hat Enterprise Linux 6 (64-bit)"/>
        <s v="Microsoft Windows Server 2016 (64-bit)"/>
        <s v="Debian GNU/Linux 11 (64-bit)"/>
        <s v="Debian GNU/Linux 10 (64-bit)"/>
        <s v="AlmaLinux (64-bit)"/>
        <s v="Other (32-bit)"/>
        <s v="Other 4.x Linux (64-bit)"/>
        <s v="Other 4.x or later Linux (64-bit)"/>
        <s v="Other 5.x Linux (64-bit)"/>
        <s v="Red Hat Fedora (32-bit)"/>
        <s v="Red Hat Enterprise Linux 9 (64-bit)"/>
        <s v="Other 6.x or later Linux (64-bit)"/>
        <s v="FortiAnalyzer-VM64 v7.0.2-build0180 211019 (GA)"/>
        <s v="FortiManager-VM64 v7.0.2-build0180 211019 (GA)"/>
        <s v="FortiAnalyzer-VM64 v7.4.5-build2553 241016 (GA.M)"/>
        <s v="FortiManager-VM64 v7.4.7-build2685 250527 (GA.M)"/>
        <s v="Microsoft Windows Server 2025 (64-bit)"/>
        <s v="Other 3.x or later Linux (64-bit)"/>
        <s v="Debian GNU/Linux 8 (64-bit)"/>
        <s v="Other 3.x Linux (64-bit)"/>
        <s v="CentOS 4/5 (64-bit)"/>
        <s v="VMware Photon OS (64-bit)"/>
        <s v="FreeBSD 14 or later versions (64-bit)"/>
        <s v="Linux 6.12.48+deb13-amd64 Debian GNU/Linux 13 (trixie) Debian GNU/Linux 13 13 (trixie)"/>
        <s v="VMware ESXi 7.x"/>
        <s v="VMware ESXi 8.0 or later"/>
        <s v="SUSE Linux Enterprise 15 (64-bit)"/>
        <s v="Debian GNU/Linux 6 (64-bit)"/>
        <s v="Debian GNU/Linux 7 (64-bit)"/>
        <s v="Other Linux (64-bit)"/>
        <s v="Other 2.6.x Linux (64-bit)"/>
        <s v="Microsoft Windows 7 (32-bit)"/>
        <s v="Microsoft Windows 7 (64-bit)"/>
        <s v="Debian GNU/Linux 6 (32-bit)"/>
        <s v="CentOS 4/5/6 (32-bit)"/>
        <s v="Other 5.x or later Linux (64-bit)"/>
        <m/>
      </sharedItems>
    </cacheField>
    <cacheField name="32-bit" numFmtId="0">
      <sharedItems containsString="0" containsBlank="1" containsNumber="1" containsInteger="1">
        <n v="0.0"/>
        <n v="1.0"/>
        <m/>
      </sharedItems>
    </cacheField>
    <cacheField name="OS Type" numFmtId="0">
      <sharedItems containsBlank="1">
        <s v="Windows"/>
        <s v="Linux"/>
        <s v="Unknown"/>
        <s v="Other"/>
        <s v="Appliance"/>
        <m/>
      </sharedItems>
    </cacheField>
    <cacheField name="OS" numFmtId="0">
      <sharedItems containsBlank="1">
        <s v="Server"/>
        <s v="Debian"/>
        <s v="Workstation"/>
        <s v="Rocky"/>
        <s v="CentOS"/>
        <s v="Ubuntu"/>
        <s v="Red Hat"/>
        <s v="Unknown"/>
        <s v="AlmaLinux"/>
        <s v="Other"/>
        <s v="Appliance"/>
        <s v="VMWare"/>
        <s v="FreeBSD"/>
        <s v="SUSE"/>
        <m/>
      </sharedItems>
    </cacheField>
    <cacheField name="OS Version" numFmtId="49">
      <sharedItems containsBlank="1">
        <s v="2012"/>
        <s v="9"/>
        <s v="2008 R2"/>
        <s v="2022"/>
        <s v="2019"/>
        <s v="10"/>
        <m/>
        <s v="2016"/>
        <s v="4/5/6/7"/>
        <s v="5"/>
        <s v="7"/>
        <s v="4/5/6"/>
        <s v="12"/>
        <s v="6"/>
        <s v="11"/>
        <s v="2025"/>
        <s v="8"/>
        <s v="4/5"/>
        <s v="14"/>
        <s v="13"/>
        <s v="15"/>
      </sharedItems>
    </cacheField>
    <cacheField name="Prod Env." numFmtId="0">
      <sharedItems containsString="0" containsBlank="1" containsNumber="1" containsInteger="1">
        <n v="0.0"/>
        <n v="1.0"/>
        <m/>
      </sharedItems>
    </cacheField>
    <cacheField name="K8S Worker Node" numFmtId="0">
      <sharedItems containsString="0" containsBlank="1" containsNumber="1" containsInteger="1">
        <n v="0.0"/>
        <n v="1.0"/>
        <m/>
      </sharedItems>
    </cacheField>
    <cacheField name="K8S Master" numFmtId="0">
      <sharedItems containsString="0" containsBlank="1" containsNumber="1" containsInteger="1">
        <n v="0.0"/>
        <n v="1.0"/>
        <m/>
      </sharedItems>
    </cacheField>
    <cacheField name="VM Infra" numFmtId="0">
      <sharedItems containsString="0" containsBlank="1" containsNumber="1" containsInteger="1">
        <n v="0.0"/>
        <n v="1.0"/>
        <m/>
      </sharedItems>
    </cacheField>
    <cacheField name="File Server" numFmtId="3">
      <sharedItems containsString="0" containsBlank="1" containsNumber="1" containsInteger="1">
        <n v="0.0"/>
        <m/>
      </sharedItems>
    </cacheField>
    <cacheField name="Old OS" numFmtId="3">
      <sharedItems containsString="0" containsBlank="1" containsNumber="1" containsInteger="1">
        <n v="0.0"/>
        <n v="1.0"/>
        <m/>
      </sharedItems>
    </cacheField>
    <cacheField name="Application Group" numFmtId="3">
      <sharedItems containsBlank="1">
        <s v="Ancien Serveur Web Incomplet"/>
        <s v="Base de donnée Ancien CLARILAB MIRIALIS"/>
        <s v="ScanBAC - RAL"/>
        <s v="Badgeage - RAL"/>
        <s v="Serveur Compta Oriade"/>
        <s v="Infectio - ALI"/>
        <s v="Infra - TSE"/>
        <s v="VM AFFICHEUR GLBM"/>
        <s v="VM AFFICHEUR UNILIANS"/>
        <s v="ALERE - ALI"/>
        <s v="Maestria - RAL"/>
        <s v="MPL - CST/ALI"/>
        <s v="VM DEPOT CFX RAL"/>
        <s v="Magic Info PLV - RAL"/>
        <s v="Aqure - RAL"/>
        <s v="VM INCOMPLET AURA"/>
        <s v="VM INCOMPLET TEST AURA"/>
        <s v="Infectio - RAL"/>
        <s v="VM KALIFRONT REP"/>
        <s v="Dev L Tabard"/>
        <s v="ABBOTT - BSY"/>
        <s v="ABBOTT - LCD"/>
        <s v="ANSIBLE"/>
        <s v="Archive SIL"/>
        <s v="Autorité de certification MS"/>
        <s v="bac"/>
        <s v="Bac Express - ALI"/>
        <s v="Bac Express - ALS"/>
        <s v="Bac Express - ASL"/>
        <s v="Bac Express - Bio86"/>
        <s v="Bac Express - CAZ"/>
        <s v="Bac Express - CBM25"/>
        <s v="Bac Express - COR"/>
        <s v="Bac Express - CVL"/>
        <s v="Bac Express - LOR"/>
        <s v="Bac Express - MAN"/>
        <s v="Bac Express - PAE"/>
        <s v="Bac Express - PAO"/>
        <s v="Bac Express - PRO"/>
        <s v="Bac Express - RAL"/>
        <s v="Bac Express - SCM"/>
        <s v="Backup Automate - PAO"/>
        <s v="Badgeage - CBM25"/>
        <s v="Biogroup Expert EST"/>
        <s v="Biogroup Expert"/>
        <s v="Biogroup Expert HDS DEV"/>
        <s v="Biogroup Expert HDS PROD"/>
        <s v="Biogroup Expert PROD"/>
        <s v="Biogroup Tracker BDD PREPROD"/>
        <s v="Biogroup Tracker BDD PROD"/>
        <s v="Biogroup Tracker BDD DEV"/>
        <s v="Biomerieux Myla - ALI"/>
        <s v="Biomerieux Myla - CAZ"/>
        <s v="Biomerieux Myla - COR"/>
        <s v="Biomerieux Myla - Diomedea"/>
        <s v="Biomerieux Myla - LOR"/>
        <s v="Biomerieux Myla - PAO"/>
        <s v="Biomerieux Myla - RAL"/>
        <s v="Centreon - AURA"/>
        <s v="Cisco PABX"/>
        <s v="Clarilab - ASL"/>
        <s v="Clarilab - MAN"/>
        <s v="Clarilab - VCL"/>
        <s v="Clearpass (NAC)"/>
        <s v="CoagOne - ALS"/>
        <s v="CoagOne - CAZ"/>
        <s v="CoagOne - COR"/>
        <s v="CoagOne - LOR"/>
        <s v="CoagOne - PAE"/>
        <s v="Collecteur XPLANET"/>
        <s v="Compta - PRO"/>
        <s v="Compta - Sage"/>
        <s v="Cov2Sil - ALS"/>
        <s v="Cov2Sil - CAZ"/>
        <s v="Cov2Sil - COR"/>
        <s v="CyberElements (accès Fournisseurs)"/>
        <s v="Diagast Qwalys"/>
        <s v="DMS - PAE"/>
        <s v="EasyCOVID - CAZ"/>
        <s v="EDR Enovacom - CAZ"/>
        <s v="Enovacom - CAZ"/>
        <s v="Env Developpeur"/>
        <s v="Environnement PARAM"/>
        <s v="Environnement QUALITE"/>
        <s v="Fortinet"/>
        <s v="GemWeb - ALI"/>
        <s v="GemWeb - ALP"/>
        <s v="GemWeb - BFC"/>
        <s v="GemWeb - CBM25"/>
        <s v="GemWeb - COR"/>
        <s v="GemWeb - CVL"/>
        <s v="GemWeb - PAE"/>
        <s v="GemWeb - PAO"/>
        <s v="GemWeb - PAS"/>
        <s v="GemWeb - RAL"/>
        <s v="GLPI - Asset Management"/>
        <s v="Exporter EST"/>
        <s v="Exporter SUD"/>
        <s v="Grafana"/>
        <s v="HBDrive - ALI"/>
        <s v="HBDrive - ALP"/>
        <s v="HBDrive - ALS"/>
        <s v="HBDrive - Astralab"/>
        <s v="HBDrive - BFC"/>
        <s v="HBDrive - Bio86"/>
        <s v="HBDrive - Biorylis"/>
        <s v="HBDrive - BRE"/>
        <s v="HBDrive - CAZ"/>
        <s v="HBDrive - CVL"/>
        <s v="HBDrive - EIM"/>
        <s v="HBDrive - LOR"/>
        <s v="HBDrive - MAN"/>
        <s v="HBDrive - OIS"/>
        <s v="HBDrive - PAE"/>
        <s v="HBDrive - PAO"/>
        <s v="HBDrive - PAS"/>
        <s v="HBDrive - PRO"/>
        <s v="HBDrive - RAL"/>
        <s v="Infra"/>
        <s v="Infra - APC"/>
        <s v="Infra - CC Intune"/>
        <s v="Infra - DHCP"/>
        <s v="Infra - Directory Services Portal"/>
        <s v="Infra - Entra Cloud Sync"/>
        <s v="Infra - MDT"/>
        <s v="Infra - NSX"/>
        <s v="Infra - OpenSense"/>
        <s v="Infra - OpnSense"/>
        <s v="Infra - PAW"/>
        <s v="Infra - PowerShell Admin"/>
        <s v="Infra - Rebond RSX"/>
        <s v="Infra - Relai With Secure"/>
        <s v="Infra - Vcenter"/>
        <s v="Infra - Veeam"/>
        <s v="Infra - VM Administration"/>
        <s v="Infra - VxRail MGT / Witness"/>
        <s v="Infra - WSUS"/>
        <s v="Infra Domain CTRL - ALP"/>
        <s v="Infra Domain CTRL - BGO"/>
        <s v="Infra Domain CTRL - CST"/>
        <s v="Infra Domain CTRL - HDS"/>
        <s v="Infra Domain CTRL - IDF"/>
        <s v="Infra Domain CTRL - NST"/>
        <s v="Infra Domain CTRL - POC"/>
        <s v="Infra Domain CTRL - SUD"/>
        <s v="Intranet - ALS"/>
        <s v="Intranet - CAZ"/>
        <s v="Intranet - LOR"/>
        <s v="K8s"/>
        <s v="K8S-BI-OLD"/>
        <s v="K8S-HDS-STORAGE"/>
        <s v="K8S-DATA-PROD"/>
        <s v="K8S-HDS-DATA-STAGING"/>
        <s v="K8S-EXTERNAL-OLD"/>
        <s v="K8S-EXTERNAL"/>
        <s v="K8S-MANAGEMENT-PROD"/>
        <s v="K8S-MANAGEMENT-PREPROD"/>
        <s v="VM-HEADSCALE"/>
        <s v="K8S-ADMIN-JUJU"/>
        <s v="CONTROLEUR-JUJU-PROD"/>
        <s v="CONTROLEUR-JUJU-PREPROD"/>
        <s v="Reverse Proxy"/>
        <s v="EXTERNAL-MAIL"/>
        <s v="SEKOIA"/>
        <s v="K8S-INTERNAL"/>
        <s v="CNX-AWS-PROD"/>
        <s v="K8S-DIGITAL-PROD"/>
        <s v="K8S-DIGITAL-ACC"/>
        <s v="K8S-DIGITAL-DEV"/>
        <s v="KaliLAB - BPO"/>
        <s v="KaliLAB -BGO/BRE"/>
        <s v="KaliLAB CBM25"/>
        <s v="KaliLAB-CST/ALI"/>
        <s v="KaliLAB-CST/ALP"/>
        <s v="Kalisil - Bioazur"/>
        <s v="Kalisil - BioLittoral"/>
        <s v="KaliSIL - RB ?"/>
        <s v="KaliSIL -BGO/ASL"/>
        <s v="KaliSIL -BGO/ATL"/>
        <s v="KaliSIL -BGO/Bio86"/>
        <s v="KaliSIL -BGO/Biorylis"/>
        <s v="KaliSIL -BGO/BRE"/>
        <s v="KaliSIL -BGO/CVL"/>
        <s v="KaliSIL -BGO/MAN"/>
        <s v="KaliSIL -CST/ALI"/>
        <s v="KaliSIL -CST/ALP"/>
        <s v="KaliSIL -CST/Analyseo"/>
        <s v="KaliSIL -CST/BFC"/>
        <s v="KaliSIL -CST/LAR"/>
        <s v="KaliSIL -CST/RAL"/>
        <s v="KaliSIL -CST/RAL-TEST"/>
        <s v="KaliSIL -CST/STL"/>
        <s v="KaliSIL -IDF/AIS"/>
        <s v="KaliSIL -IDF/OIS"/>
        <s v="KaliSIL -IDF/PAE"/>
        <s v="KaliSIL -IDF/PAO"/>
        <s v="KaliSIL -IDF/PAS"/>
        <s v="KaliSIL -National/ ?"/>
        <s v="KaliSIL -National/Kalimiddle"/>
        <s v="KaliSIL -National/Master"/>
        <s v="KaliSIL -National/MetaKalisil"/>
        <s v="KaliSIL -National/MonEspaceBiogroup"/>
        <s v="KaliSIL -National/OneKalilab - Prod"/>
        <s v="KaliSIL -National/OneKalilab - Test"/>
        <s v="KaliSIL -NST/ALS"/>
        <s v="KaliSIL -NST/EIM"/>
        <s v="KaliSIL -NST/LOR"/>
        <s v="KaliSIL -NST/NOR"/>
        <s v="KaliSIL -SUD/Biosantis"/>
        <s v="KaliSIL -SUD/CAZ"/>
        <s v="KaliSIL -SUD/CAZ-TEST"/>
        <s v="KaliSIL -SUD/COR"/>
        <s v="KaliSIL -SUD/OIN"/>
        <s v="KaliSIL -SUD/PRO"/>
        <s v="KaliSIL -UK/UK"/>
        <s v="KaliSIL -VETANALYS/Vetanalys"/>
        <s v="LimeSurvey"/>
        <s v="Medifirst - ALS"/>
        <s v="Medifirst - CVL"/>
        <s v="Medifirst - MAN"/>
        <s v="MeshCentral"/>
        <s v="Module ED - COR"/>
        <s v="MPL - BGO/ASL"/>
        <s v="MPL - BGO/Biorylis"/>
        <s v="MPL - BGO/CVL"/>
        <s v="MPL - CST/ALP"/>
        <s v="MPL - CST/BFC"/>
        <s v="MPL - CST/RAL"/>
        <s v="MPL - IDF/AIS"/>
        <s v="MPL - IDF/OIS"/>
        <s v="MPL - IDF/PAE"/>
        <s v="MPL - IDF/PAO"/>
        <s v="MPL - IDF/PAS"/>
        <s v="MPL - NST/ALS"/>
        <s v="MPL - NST/EIM"/>
        <s v="MPL - NST/LOR"/>
        <s v="MPL - NST/NOR"/>
        <s v="MPL - SUD/COR"/>
        <s v="MPL - SUD/POC"/>
        <s v="MPL - SUD/PRO"/>
        <s v="Multiples outils internes - LOR"/>
        <s v="MyKali"/>
        <s v="N/A"/>
        <s v="NTK - AirWave"/>
        <s v="NTK - Cisco Business Dashboard"/>
        <s v="NTK - Cisco WLAN Controller"/>
        <s v="OpenFire MSG - LOR"/>
        <s v="Orion"/>
        <s v="Paie - Sage"/>
        <s v="POC"/>
        <s v="QlikSense"/>
        <s v="QlikSense - AURA"/>
        <s v="Radar / PRTG"/>
        <s v="Rebond Fournisseur"/>
        <s v="Redmine"/>
        <s v="Relais SMTP"/>
        <s v="RI Witness - ALS"/>
        <s v="RI Witness - Biorylis"/>
        <s v="RI Witness - CBM25"/>
        <s v="RI Witness - CVL"/>
        <s v="RI Witness - MAN"/>
        <s v="RI Witness - PAS"/>
        <s v="RI Witness - PRO"/>
        <s v="Role SIL - FSE"/>
        <s v="SAGE"/>
        <s v="Santosha - ALI"/>
        <s v="Santosha - ALP"/>
        <s v="Santosha - ALS"/>
        <s v="Santosha - PAE"/>
        <s v="Santosha - PAO"/>
        <s v="Santosha - PAS"/>
        <s v="Santosha - PRO"/>
        <s v="ScanBAC - COR"/>
        <s v="Serveur d'impression"/>
        <s v="Serveur de fichiers"/>
        <s v="Serveur de fichiers (POC)"/>
        <s v="Serveur de Licences RDS"/>
        <s v="Siemens Attelica - Bio86"/>
        <s v="Siemens Attelica - BRE"/>
        <s v="Siemens Attelica - CAZ"/>
        <s v="Siemens Attelica - CVL"/>
        <s v="Siemens OneLink - BRE"/>
        <s v="Siemens OneLink - CAZ"/>
        <s v="SIREXPERT - CAZ"/>
        <s v="SIREXPERT - CVL"/>
        <s v="SIREXPERT - LOR"/>
        <s v="SIREXPERT - OIN"/>
        <s v="SIREXPERT - PAE"/>
        <s v="SIREXPERT - PAO"/>
        <s v="SIREXPERT - PRO"/>
        <s v="SIRH - Administration"/>
        <s v="Sonde Temperature"/>
        <s v="Stago - ALI"/>
        <s v="Stago - Astralab"/>
        <s v="Stago - Bio86"/>
        <s v="Stago - Biorylis"/>
        <s v="Stago - BRE"/>
        <s v="Stago - CVL"/>
        <s v="Stago - MAN"/>
        <s v="Supervision SIL (Dedalus)"/>
        <s v="SYNAPSE - ALI"/>
        <s v="SYNAPSE - CBM25"/>
        <s v="SYNAPSE - COR"/>
        <s v="SYNAPSYS - CAZ"/>
        <s v="SYNAPSYS - CVL"/>
        <s v="SYNAPSYS - PAS"/>
        <s v="Sysmex - ALI"/>
        <s v="Sysmex - COR"/>
        <s v="Sysmex - EIM"/>
        <s v="Sysmex Cellavision - ALI"/>
        <s v="Sysmex Cellavision - ALP"/>
        <s v="Sysmex Cellavision - ATL"/>
        <s v="Sysmex Cellavision - BFC"/>
        <s v="Sysmex Cellavision - Biorylis"/>
        <s v="Sysmex Cellavision - BRE"/>
        <s v="Sysmex Cellavision - CAZ"/>
        <s v="Sysmex Cellavision - CVL"/>
        <s v="Sysmex Cellavision - MAN"/>
        <s v="Sysmex Cellavision - PAE"/>
        <s v="Sysmex Cellavision - PAO"/>
        <s v="Sysmex Cellavision - PAS"/>
        <s v="Sysmex Cellavision - PRO"/>
        <s v="Sysmex Cellavision - RAL"/>
        <s v="Sysmex Ext IPU - ALS"/>
        <s v="Sysmex Ext IPU - Astralab"/>
        <s v="Sysmex Ext IPU - ATL"/>
        <s v="Sysmex Ext IPU - BFC"/>
        <s v="Sysmex Ext IPU - Bio86"/>
        <s v="Sysmex Ext IPU - Biorylis"/>
        <s v="Sysmex Ext IPU - BRE"/>
        <s v="Sysmex Ext IPU - CAZ"/>
        <s v="Sysmex Ext IPU - COR"/>
        <s v="Sysmex Ext IPU - CVL"/>
        <s v="Sysmex Ext IPU - LOR"/>
        <s v="Sysmex Ext IPU - MAN"/>
        <s v="Sysmex Ext IPU - OIS"/>
        <s v="Sysmex Ext IPU - PAE"/>
        <s v="Sysmex Ext IPU - PAO"/>
        <s v="Sysmex Ext IPU - PAS"/>
        <s v="Sysmex Ext IPU - PRO"/>
        <s v="Sysmex Ext IPU - RAL"/>
        <s v="TSE Biologiste - ALS"/>
        <s v="TSE SvcesGeneraux - ALS"/>
        <s v="Tumorotek - PRO"/>
        <s v="URT - Bio86"/>
        <s v="URT - Biorylis"/>
        <s v="URT - BRE"/>
        <s v="URT - CAZ"/>
        <s v="URT - CVL"/>
        <s v="URT - MAN"/>
        <s v="UserLock"/>
        <s v="VALAB - ALP"/>
        <s v="VALAB - Biorylis"/>
        <s v="VALAB - BRE"/>
        <s v="VALAB - CAZ"/>
        <s v="VALAB - MAN"/>
        <s v="VALAB - PRO"/>
        <s v="VALAB - RAL"/>
        <s v="Varonis"/>
        <s v="VITEKMS - ALI"/>
        <s v="VITEKMS - COR"/>
        <s v="VITEKMS - PRO"/>
        <s v="VITEKMS - RAL"/>
        <s v="VM Rebond"/>
        <s v="Wraptor"/>
        <s v="Sauvegarde Automate - Astralab"/>
        <s v="Outil gestion des voitures"/>
        <s v="Stockage de saves"/>
        <s v="SirWeb - Bio86"/>
        <s v="Contrôle d'accès BIO86"/>
        <s v="Ancien Controleur de domaine"/>
        <s v="Archive BDD Softs Transversaux"/>
        <s v="Sauvegarde de données automates"/>
        <s v="Archive Compta"/>
        <s v="Agenor"/>
        <s v="???"/>
        <s v="Gestion des caméras"/>
        <s v="Contrôle d'accès Terre Rouge"/>
        <s v="Mini Intranet"/>
        <s v="Reverse"/>
        <s v="VAULT"/>
        <s v="VM de Rebond"/>
        <s v="Cegid"/>
        <s v="FTPS"/>
        <s v="Moodle - CAZ"/>
        <s v="Moodle - Formation"/>
        <s v="GENETEC - Contrôle D'accès"/>
        <s v="Syslog Switches - IDF"/>
        <s v="Ansible - SW - IDF"/>
        <s v="Rebond Fournisseur CRET (telephonie)"/>
        <s v="AUTOIMUN - StOuen"/>
        <s v="Messagerie interne"/>
        <s v="DNS utilisé pour les VXRails"/>
        <s v="PLV"/>
        <s v="Serveur de Badgeage"/>
        <s v="Contrôle d'accès"/>
        <s v="MEMNOS - BRE"/>
        <s v="Sage - BRE"/>
        <s v="Exploitation EIPU"/>
        <s v="BDD Triso21 -  BRE"/>
        <s v="Sondes de Temperatures - OIS"/>
        <s v="Infra - Liaison Site CAZ"/>
        <s v="MEMNOS - Astralab"/>
        <s v="Serveur FTP - ALI"/>
        <s v="Neon - CVL"/>
        <s v="SBII"/>
        <m/>
      </sharedItems>
    </cacheField>
    <cacheField name="Kalisil?" numFmtId="3">
      <sharedItems containsString="0" containsBlank="1" containsNumber="1" containsInteger="1">
        <n v="0.0"/>
        <n v="1.0"/>
        <m/>
      </sharedItems>
    </cacheField>
    <cacheField name="Application Tiering" numFmtId="3">
      <sharedItems containsBlank="1">
        <s v="N/A"/>
        <s v="T3"/>
        <s v="T1"/>
        <s v="T2"/>
        <m/>
      </sharedItems>
    </cacheField>
    <cacheField name="App Criticity" numFmtId="3">
      <sharedItems containsString="0" containsBlank="1" containsNumber="1" containsInteger="1">
        <n v="0.0"/>
        <n v="1.0"/>
        <m/>
      </sharedItems>
    </cacheField>
    <cacheField name="vCPU">
      <sharedItems containsBlank="1" containsMixedTypes="1" containsNumber="1" containsInteger="1">
        <n v="2.0"/>
        <n v="1.0"/>
        <n v="4.0"/>
        <n v="10.0"/>
        <n v="6.0"/>
        <n v="8.0"/>
        <n v="20.0"/>
        <n v="16.0"/>
        <n v="12.0"/>
        <n v="5.0"/>
        <n v="3.0"/>
        <n v="24.0"/>
        <s v="Unknown"/>
        <n v="9.0"/>
        <n v="32.0"/>
        <n v="44.0"/>
        <n v="18.0"/>
        <n v="28.0"/>
        <n v="36.0"/>
        <n v="42.0"/>
        <n v="50.0"/>
        <n v="48.0"/>
        <n v="30.0"/>
        <m/>
      </sharedItems>
    </cacheField>
    <cacheField name="RAM (GiB)" numFmtId="0">
      <sharedItems containsString="0" containsBlank="1" containsNumber="1" containsInteger="1">
        <n v="4.0"/>
        <n v="8.0"/>
        <n v="16.0"/>
        <n v="32.0"/>
        <n v="6.0"/>
        <n v="48.0"/>
        <n v="14.0"/>
        <n v="2.0"/>
        <n v="63.0"/>
        <n v="20.0"/>
        <n v="64.0"/>
        <n v="12.0"/>
        <n v="128.0"/>
        <n v="1.0"/>
        <n v="24.0"/>
        <n v="80.0"/>
        <n v="110.0"/>
        <n v="36.0"/>
        <n v="28.0"/>
        <n v="96.0"/>
        <n v="56.0"/>
        <n v="72.0"/>
        <n v="15.0"/>
        <n v="7.0"/>
        <n v="10.0"/>
        <n v="21.0"/>
        <n v="30.0"/>
        <n v="18.0"/>
        <n v="92.0"/>
        <n v="0.0"/>
        <n v="256.0"/>
        <n v="250.0"/>
        <n v="120.0"/>
        <n v="125.0"/>
        <n v="200.0"/>
        <n v="160.0"/>
        <n v="40.0"/>
        <n v="90.0"/>
        <n v="192.0"/>
        <n v="5.0"/>
        <n v="3.0"/>
        <m/>
      </sharedItems>
    </cacheField>
    <cacheField name="Disk (GiB)" numFmtId="0">
      <sharedItems containsString="0" containsBlank="1" containsNumber="1" containsInteger="1">
        <n v="101.0"/>
        <n v="5393.0"/>
        <n v="270.0"/>
        <n v="156.0"/>
        <n v="58.0"/>
        <n v="237.0"/>
        <n v="199.0"/>
        <n v="194.0"/>
        <n v="243.0"/>
        <n v="149.0"/>
        <n v="130.0"/>
        <n v="120.0"/>
        <n v="849.0"/>
        <n v="108.0"/>
        <n v="94.0"/>
        <n v="46.0"/>
        <n v="569.0"/>
        <n v="810.0"/>
        <n v="17.0"/>
        <n v="13.0"/>
        <n v="648.0"/>
        <n v="32622.0"/>
        <n v="755.0"/>
        <n v="1278.0"/>
        <n v="778.0"/>
        <n v="850.0"/>
        <n v="731.0"/>
        <n v="900.0"/>
        <n v="779.0"/>
        <n v="670.0"/>
        <n v="174.0"/>
        <n v="356.0"/>
        <n v="191.0"/>
        <n v="64.0"/>
        <n v="112.0"/>
        <n v="20.0"/>
        <n v="863.0"/>
        <n v="563.0"/>
        <n v="346.0"/>
        <n v="985.0"/>
        <n v="228.0"/>
        <n v="1031.0"/>
        <n v="963.0"/>
        <n v="4814.0"/>
        <n v="1521.0"/>
        <n v="2008.0"/>
        <n v="1237.0"/>
        <n v="1527.0"/>
        <n v="1017.0"/>
        <n v="1065.0"/>
        <n v="1118.0"/>
        <n v="517.0"/>
        <n v="493.0"/>
        <n v="2457.0"/>
        <n v="15293.0"/>
        <n v="1398.0"/>
        <n v="12200.0"/>
        <n v="39.0"/>
        <n v="1635.0"/>
        <n v="5934.0"/>
        <n v="734.0"/>
        <n v="4755.0"/>
        <n v="260.0"/>
        <n v="256.0"/>
        <n v="445.0"/>
        <n v="999.0"/>
        <n v="796.0"/>
        <n v="1586.0"/>
        <n v="2105.0"/>
        <n v="6666.0"/>
        <n v="1872.0"/>
        <n v="1492.0"/>
        <n v="118.0"/>
        <n v="150.0"/>
        <n v="148.0"/>
        <n v="100.0"/>
        <n v="166.0"/>
        <n v="133.0"/>
        <n v="106.0"/>
        <n v="109.0"/>
        <n v="152.0"/>
        <n v="48.0"/>
        <n v="47.0"/>
        <n v="3014.0"/>
        <n v="1985.0"/>
        <n v="1867.0"/>
        <n v="231.0"/>
        <n v="303.0"/>
        <n v="78.0"/>
        <n v="460.0"/>
        <n v="72.0"/>
        <n v="1500.0"/>
        <n v="56.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08.0"/>
        <n v="318.0"/>
        <n v="102.0"/>
        <n v="10033.0"/>
        <n v="529.0"/>
        <n v="2935.0"/>
        <n v="500.0"/>
        <n v="316.0"/>
        <n v="381.0"/>
        <n v="353.0"/>
        <n v="264.0"/>
        <n v="962.0"/>
        <n v="483.0"/>
        <n v="423.0"/>
        <n v="240.0"/>
        <n v="179.0"/>
        <n v="1297.0"/>
        <n v="902.0"/>
        <n v="631.0"/>
        <n v="857.0"/>
        <n v="322.0"/>
        <n v="948.0"/>
        <n v="189.0"/>
        <n v="2337.0"/>
        <n v="1307.0"/>
        <n v="172.0"/>
        <n v="1340.0"/>
        <n v="548.0"/>
        <n v="1667.0"/>
        <n v="596.0"/>
        <n v="323.0"/>
        <n v="67.0"/>
        <n v="361.0"/>
        <n v="103.0"/>
        <n v="83.0"/>
        <n v="71.0"/>
        <n v="123.0"/>
        <n v="38.0"/>
        <n v="131.0"/>
        <n v="203.0"/>
        <n v="52.0"/>
        <n v="635.0"/>
        <n v="40.0"/>
        <n v="50.0"/>
        <n v="73.0"/>
        <n v="86.0"/>
        <n v="253.0"/>
        <n v="135.0"/>
        <n v="503.0"/>
        <n v="85.0"/>
        <n v="66.0"/>
        <n v="504.0"/>
        <n v="87.0"/>
        <n v="7.0"/>
        <n v="128.0"/>
        <n v="49.0"/>
        <n v="202.0"/>
        <n v="91.0"/>
        <n v="54.0"/>
        <n v="22.0"/>
        <n v="114.0"/>
        <n v="116.0"/>
        <n v="53.0"/>
        <n v="61.0"/>
        <n v="65.0"/>
        <n v="69.0"/>
        <n v="79.0"/>
        <n v="63.0"/>
        <n v="60.0"/>
        <n v="45.0"/>
        <n v="62.0"/>
        <n v="271.0"/>
        <n v="145.0"/>
        <n v="122.0"/>
        <n v="92.0"/>
        <n v="185.0"/>
        <n v="473.0"/>
        <n v="147.0"/>
        <n v="59.0"/>
        <n v="915.0"/>
        <n v="162.0"/>
        <n v="24355.0"/>
        <n v="75.0"/>
        <n v="5.0"/>
        <n v="198.0"/>
        <n v="121.0"/>
        <n v="32.0"/>
        <n v="43.0"/>
        <n v="155.0"/>
        <n v="1.0"/>
        <n v="559.0"/>
        <n v="44.0"/>
        <n v="291.0"/>
        <n v="76.0"/>
        <n v="127.0"/>
        <n v="605.0"/>
        <n v="386.0"/>
        <n v="18.0"/>
        <n v="1611.0"/>
        <n v="90.0"/>
        <n v="95.0"/>
        <n v="163.0"/>
        <n v="268.0"/>
        <n v="279.0"/>
        <n v="777.0"/>
        <n v="420.0"/>
        <n v="263.0"/>
        <n v="129.0"/>
        <n v="248.0"/>
        <n v="516.0"/>
        <n v="230.0"/>
        <n v="227.0"/>
        <n v="478.0"/>
        <n v="296.0"/>
        <n v="484.0"/>
        <n v="429.0"/>
        <n v="165.0"/>
        <n v="4.0"/>
        <n v="138.0"/>
        <n v="125.0"/>
        <n v="115.0"/>
        <n v="104.0"/>
        <n v="297.0"/>
        <n v="404.0"/>
        <n v="499.0"/>
        <n v="642.0"/>
        <n v="173.0"/>
        <n v="213.0"/>
        <n v="245.0"/>
        <n v="80.0"/>
        <n v="137.0"/>
        <n v="702.0"/>
        <n v="217.0"/>
        <n v="1471.0"/>
        <n v="262.0"/>
        <n v="1132.0"/>
        <n v="624.0"/>
        <n v="823.0"/>
        <n v="535.0"/>
        <n v="667.0"/>
        <n v="533.0"/>
        <n v="842.0"/>
        <n v="10991.0"/>
        <n v="266.0"/>
        <n v="637.0"/>
        <n v="25.0"/>
        <n v="787.0"/>
        <n v="111.0"/>
        <n v="110.0"/>
        <n v="24.0"/>
        <n v="590.0"/>
        <n v="3805.0"/>
        <n v="139.0"/>
        <n v="250.0"/>
        <n v="119.0"/>
        <n v="84.0"/>
        <n v="68.0"/>
        <n v="98.0"/>
        <n v="9.0"/>
        <n v="8.0"/>
        <n v="42.0"/>
        <n v="477.0"/>
        <n v="732.0"/>
        <n v="465.0"/>
        <n v="178.0"/>
        <n v="285.0"/>
        <n v="234.0"/>
        <n v="1745.0"/>
        <n v="348.0"/>
        <n v="140.0"/>
        <n v="134.0"/>
        <n v="496.0"/>
        <n v="70.0"/>
        <n v="35.0"/>
        <n v="186.0"/>
        <n v="360.0"/>
        <n v="96.0"/>
        <n v="601.0"/>
        <n v="41.0"/>
        <n v="687.0"/>
        <n v="33988.0"/>
        <n v="82.0"/>
        <n v="201.0"/>
        <n v="324.0"/>
        <n v="126.0"/>
        <n v="224.0"/>
        <n v="183.0"/>
        <n v="97.0"/>
        <n v="372.0"/>
        <n v="117.0"/>
        <n v="444.0"/>
        <n v="274.0"/>
        <n v="233.0"/>
        <n v="295.0"/>
        <n v="443.0"/>
        <n v="219.0"/>
        <n v="154.0"/>
        <n v="711.0"/>
        <n v="750.0"/>
        <n v="712.0"/>
        <n v="408.0"/>
        <n v="766.0"/>
        <n v="874.0"/>
        <n v="721.0"/>
        <n v="890.0"/>
        <n v="716.0"/>
        <n v="709.0"/>
        <n v="422.0"/>
        <n v="358.0"/>
        <n v="501.0"/>
        <n v="747.0"/>
        <n v="1820.0"/>
        <n v="491.0"/>
        <n v="956.0"/>
        <n v="481.0"/>
        <n v="1138.0"/>
        <n v="641.0"/>
        <n v="907.0"/>
        <n v="1690.0"/>
        <n v="301.0"/>
        <n v="143.0"/>
        <n v="220.0"/>
        <n v="157.0"/>
        <n v="182.0"/>
        <n v="1169.0"/>
        <n v="190.0"/>
        <n v="124.0"/>
        <n v="161.0"/>
        <n v="200.0"/>
        <n v="205.0"/>
        <n v="169.0"/>
        <n v="413.0"/>
        <n v="409.0"/>
        <n v="389.0"/>
        <n v="265.0"/>
        <n v="287.0"/>
        <n v="286.0"/>
        <n v="196.0"/>
        <n v="167.0"/>
        <n v="181.0"/>
        <n v="255.0"/>
        <n v="4400.0"/>
        <n v="4387.0"/>
        <n v="4354.0"/>
        <n v="410.0"/>
        <n v="1421.0"/>
        <n v="14.0"/>
        <n v="365.0"/>
        <n v="509.0"/>
        <n v="502.0"/>
        <n v="212.0"/>
        <n v="164.0"/>
        <n v="317.0"/>
        <n v="807.0"/>
        <n v="793.0"/>
        <n v="315.0"/>
        <n v="804.0"/>
        <n v="610.0"/>
        <n v="2168.0"/>
        <n v="4698.0"/>
        <n v="4184.0"/>
        <n v="2249.0"/>
        <n v="20508.0"/>
        <n v="1537.0"/>
        <n v="11857.0"/>
        <n v="2735.0"/>
        <n v="37920.0"/>
        <n v="20166.0"/>
        <n v="2199.0"/>
        <n v="28359.0"/>
        <n v="10131.0"/>
        <n v="4166.0"/>
        <n v="48539.0"/>
        <n v="2570.0"/>
        <n v="25922.0"/>
        <n v="15270.0"/>
        <n v="2463.0"/>
        <n v="17484.0"/>
        <n v="6079.0"/>
        <n v="2860.0"/>
        <n v="20836.0"/>
        <n v="15484.0"/>
        <n v="1311.0"/>
        <n v="12491.0"/>
        <n v="425.0"/>
        <n v="6846.0"/>
        <n v="1696.0"/>
        <n v="12953.0"/>
        <n v="947.0"/>
        <n v="6347.0"/>
        <n v="897.0"/>
        <n v="5539.0"/>
        <n v="1940.0"/>
        <n v="6773.0"/>
        <n v="9209.0"/>
        <n v="74782.0"/>
        <n v="5951.0"/>
        <n v="7453.0"/>
        <n v="64113.0"/>
        <n v="3262.0"/>
        <n v="2106.0"/>
        <n v="836.0"/>
        <n v="5279.0"/>
        <n v="1568.0"/>
        <n v="20584.0"/>
        <n v="1468.0"/>
        <n v="479.0"/>
        <n v="1100.0"/>
        <n v="10529.0"/>
        <n v="3808.0"/>
        <n v="38226.0"/>
        <n v="8121.0"/>
        <n v="53818.0"/>
        <n v="355.0"/>
        <n v="4207.0"/>
        <n v="24810.0"/>
        <n v="2181.0"/>
        <n v="7817.0"/>
        <n v="19.0"/>
        <n v="142.0"/>
        <n v="754.0"/>
        <n v="917.0"/>
        <n v="759.0"/>
        <n v="860.0"/>
        <n v="11325.0"/>
        <n v="81361.0"/>
        <n v="61584.0"/>
        <n v="89.0"/>
        <n v="1168.0"/>
        <n v="9296.0"/>
        <n v="9260.0"/>
        <n v="49365.0"/>
        <n v="6744.0"/>
        <n v="2361.0"/>
        <n v="12891.0"/>
        <n v="2368.0"/>
        <n v="8528.0"/>
        <n v="2955.0"/>
        <n v="11932.0"/>
        <n v="50928.0"/>
        <n v="7441.0"/>
        <n v="36076.0"/>
        <n v="1277.0"/>
        <n v="5545.0"/>
        <n v="2074.0"/>
        <n v="1607.0"/>
        <n v="10761.0"/>
        <n v="105.0"/>
        <n v="11296.0"/>
        <n v="691.0"/>
        <n v="236.0"/>
        <n v="2107.0"/>
        <n v="3334.0"/>
        <n v="411.0"/>
        <n v="321.0"/>
        <n v="2112.0"/>
        <n v="1645.0"/>
        <n v="2158.0"/>
        <n v="2307.0"/>
        <n v="3319.0"/>
        <n v="2429.0"/>
        <n v="2336.0"/>
        <n v="1459.0"/>
        <n v="1858.0"/>
        <n v="1283.0"/>
        <n v="1088.0"/>
        <n v="146.0"/>
        <n v="159.0"/>
        <n v="99.0"/>
        <n v="412.0"/>
        <n v="7288.0"/>
        <n v="16868.0"/>
        <n v="788.0"/>
        <n v="2001.0"/>
        <n v="2415.0"/>
        <n v="160.0"/>
        <n v="7878.0"/>
        <n v="5254.0"/>
        <n v="55.0"/>
        <n v="1439.0"/>
        <n v="4010.0"/>
        <n v="5193.0"/>
        <n v="3634.0"/>
        <n v="13057.0"/>
        <n v="107.0"/>
        <n v="171.0"/>
        <n v="2466.0"/>
        <n v="626.0"/>
        <n v="214.0"/>
        <n v="177.0"/>
        <n v="1021.0"/>
        <n v="187.0"/>
        <n v="247.0"/>
        <n v="132.0"/>
        <n v="1744.0"/>
        <n v="2392.0"/>
        <n v="3196.0"/>
        <n v="153.0"/>
        <n v="756.0"/>
        <n v="872.0"/>
        <n v="536.0"/>
        <n v="1134.0"/>
        <n v="9175.0"/>
        <n v="141.0"/>
        <n v="571.0"/>
        <n v="2125.0"/>
        <n v="616.0"/>
        <n v="584.0"/>
        <n v="2.0"/>
        <n v="7877.0"/>
        <n v="469.0"/>
        <n v="4713.0"/>
        <n v="367.0"/>
        <n v="6648.0"/>
        <n v="17270.0"/>
        <n v="325.0"/>
        <n v="438.0"/>
        <n v="175.0"/>
        <n v="184.0"/>
        <n v="2390.0"/>
        <n v="8450.0"/>
        <n v="197.0"/>
        <n v="656.0"/>
        <n v="869.0"/>
        <n v="1562.0"/>
        <n v="289.0"/>
        <n v="554.0"/>
        <n v="487.0"/>
        <n v="340.0"/>
        <n v="192.0"/>
        <n v="733.0"/>
        <n v="313.0"/>
        <n v="718.0"/>
        <n v="1007.0"/>
        <n v="10063.0"/>
        <n v="3068.0"/>
        <n v="2842.0"/>
        <n v="12002.0"/>
        <n v="2176.0"/>
        <n v="636.0"/>
        <n v="928.0"/>
        <n v="428.0"/>
        <n v="7554.0"/>
        <n v="5966.0"/>
        <n v="6257.0"/>
        <n v="657.0"/>
        <n v="136.0"/>
        <n v="275.0"/>
        <n v="1079.0"/>
        <n v="2019.0"/>
        <n v="209.0"/>
        <n v="7546.0"/>
        <n v="392.0"/>
        <n v="81.0"/>
        <n v="476.0"/>
        <n v="1131.0"/>
        <n v="221.0"/>
        <n v="368.0"/>
        <n v="254.0"/>
        <n v="741.0"/>
        <n v="363.0"/>
        <n v="620.0"/>
        <n v="763.0"/>
        <n v="377.0"/>
        <n v="745.0"/>
        <n v="400.0"/>
        <n v="1349.0"/>
        <n v="218.0"/>
        <n v="4185.0"/>
        <n v="1220.0"/>
        <n v="5419.0"/>
        <n v="306.0"/>
        <n v="3096.0"/>
        <n v="753.0"/>
        <n v="2664.0"/>
        <n v="3923.0"/>
        <n v="269.0"/>
        <n v="814.0"/>
        <n v="515.0"/>
        <n v="320.0"/>
        <n v="7339.0"/>
        <n v="326.0"/>
        <n v="2562.0"/>
        <n v="383.0"/>
        <n v="3569.0"/>
        <n v="402.0"/>
        <n v="195.0"/>
        <n v="572.0"/>
        <n v="330.0"/>
        <n v="278.0"/>
        <n v="168.0"/>
        <n v="856.0"/>
        <n v="725.0"/>
        <n v="466.0"/>
        <n v="2675.0"/>
        <n v="520.0"/>
        <n v="603.0"/>
        <n v="344.0"/>
        <n v="88.0"/>
        <n v="613.0"/>
        <n v="267.0"/>
        <n v="492.0"/>
        <n v="319.0"/>
        <n v="176.0"/>
        <n v="545.0"/>
        <n v="193.0"/>
        <n v="3085.0"/>
        <n v="1441.0"/>
        <n v="644.0"/>
        <n v="339.0"/>
        <n v="328.0"/>
        <n v="10032.0"/>
        <n v="12323.0"/>
        <n v="3166.0"/>
        <n v="609.0"/>
        <n v="975.0"/>
        <n v="2356.0"/>
        <n v="490.0"/>
        <n v="6887.0"/>
        <n v="4031.0"/>
        <n v="314.0"/>
        <n v="2018.0"/>
        <n v="144.0"/>
        <n v="15.0"/>
        <n v="1095.0"/>
        <n v="329.0"/>
        <n v="246.0"/>
        <n v="12440.0"/>
        <n v="249.0"/>
        <n v="282.0"/>
        <n v="12762.0"/>
        <n v="371.0"/>
        <n v="2499.0"/>
        <n v="2969.0"/>
        <m/>
      </sharedItems>
    </cacheField>
    <cacheField name="Target" numFmtId="0">
      <sharedItems containsBlank="1">
        <s v="Lift &amp; Shift Noprod"/>
        <s v="Lift &amp; Shift Prod"/>
        <s v="No Lift &amp; Shift"/>
        <s v="Consolidation"/>
        <s v="GKE"/>
        <m/>
      </sharedItems>
    </cacheField>
    <cacheField name="Lift &amp; Shift?" numFmtId="0">
      <sharedItems containsString="0" containsBlank="1" containsNumber="1" containsInteger="1">
        <n v="1.0"/>
        <n v="0.0"/>
        <m/>
      </sharedItems>
    </cacheField>
    <cacheField name="VM Machine Type">
      <sharedItems containsBlank="1" containsMixedTypes="1" containsNumber="1" containsInteger="1">
        <s v="E2"/>
        <s v="N2D"/>
        <n v="0.0"/>
        <m/>
      </sharedItems>
    </cacheField>
    <cacheField name="VM vCPU" numFmtId="3">
      <sharedItems containsString="0" containsBlank="1" containsNumber="1" containsInteger="1">
        <n v="2.0"/>
        <n v="0.0"/>
        <n v="4.0"/>
        <n v="10.0"/>
        <n v="6.0"/>
        <n v="8.0"/>
        <n v="20.0"/>
        <n v="12.0"/>
        <n v="5.0"/>
        <n v="16.0"/>
        <n v="9.0"/>
        <n v="32.0"/>
        <n v="24.0"/>
        <n v="30.0"/>
        <n v="28.0"/>
        <n v="18.0"/>
        <m/>
      </sharedItems>
    </cacheField>
    <cacheField name="VM RAM" numFmtId="3">
      <sharedItems containsString="0" containsBlank="1" containsNumber="1" containsInteger="1">
        <n v="4.0"/>
        <n v="0.0"/>
        <n v="8.0"/>
        <n v="16.0"/>
        <n v="32.0"/>
        <n v="6.0"/>
        <n v="48.0"/>
        <n v="14.0"/>
        <n v="2.0"/>
        <n v="20.0"/>
        <n v="64.0"/>
        <n v="12.0"/>
        <n v="128.0"/>
        <n v="1.0"/>
        <n v="24.0"/>
        <n v="80.0"/>
        <n v="110.0"/>
        <n v="36.0"/>
        <n v="28.0"/>
        <n v="96.0"/>
        <n v="56.0"/>
        <n v="72.0"/>
        <n v="15.0"/>
        <n v="7.0"/>
        <n v="10.0"/>
        <n v="40.0"/>
        <n v="120.0"/>
        <n v="90.0"/>
        <n v="256.0"/>
        <n v="192.0"/>
        <n v="5.0"/>
        <n v="3.0"/>
        <m/>
      </sharedItems>
    </cacheField>
    <cacheField name="Extended Memory?" numFmtId="0">
      <sharedItems containsString="0" containsBlank="1" containsNumber="1" containsInteger="1">
        <n v="0.0"/>
        <n v="1.0"/>
        <m/>
      </sharedItems>
    </cacheField>
    <cacheField name="VM Disk" numFmtId="0">
      <sharedItems containsString="0" containsBlank="1" containsNumber="1" containsInteger="1">
        <n v="101.0"/>
        <n v="5393.0"/>
        <n v="0.0"/>
        <n v="156.0"/>
        <n v="58.0"/>
        <n v="237.0"/>
        <n v="199.0"/>
        <n v="194.0"/>
        <n v="243.0"/>
        <n v="149.0"/>
        <n v="849.0"/>
        <n v="46.0"/>
        <n v="810.0"/>
        <n v="17.0"/>
        <n v="13.0"/>
        <n v="648.0"/>
        <n v="32622.0"/>
        <n v="755.0"/>
        <n v="1278.0"/>
        <n v="778.0"/>
        <n v="850.0"/>
        <n v="731.0"/>
        <n v="900.0"/>
        <n v="779.0"/>
        <n v="670.0"/>
        <n v="174.0"/>
        <n v="356.0"/>
        <n v="191.0"/>
        <n v="64.0"/>
        <n v="112.0"/>
        <n v="20.0"/>
        <n v="863.0"/>
        <n v="346.0"/>
        <n v="228.0"/>
        <n v="963.0"/>
        <n v="4814.0"/>
        <n v="1521.0"/>
        <n v="2008.0"/>
        <n v="1237.0"/>
        <n v="1527.0"/>
        <n v="1017.0"/>
        <n v="1065.0"/>
        <n v="1118.0"/>
        <n v="517.0"/>
        <n v="493.0"/>
        <n v="2457.0"/>
        <n v="15293.0"/>
        <n v="1398.0"/>
        <n v="12200.0"/>
        <n v="39.0"/>
        <n v="1635.0"/>
        <n v="5934.0"/>
        <n v="734.0"/>
        <n v="108.0"/>
        <n v="4755.0"/>
        <n v="260.0"/>
        <n v="256.0"/>
        <n v="445.0"/>
        <n v="796.0"/>
        <n v="1586.0"/>
        <n v="2105.0"/>
        <n v="6666.0"/>
        <n v="1872.0"/>
        <n v="1492.0"/>
        <n v="118.0"/>
        <n v="150.0"/>
        <n v="148.0"/>
        <n v="100.0"/>
        <n v="166.0"/>
        <n v="133.0"/>
        <n v="106.0"/>
        <n v="109.0"/>
        <n v="152.0"/>
        <n v="48.0"/>
        <n v="47.0"/>
        <n v="130.0"/>
        <n v="3014.0"/>
        <n v="1985.0"/>
        <n v="1867.0"/>
        <n v="303.0"/>
        <n v="78.0"/>
        <n v="460.0"/>
        <n v="72.0"/>
        <n v="1500.0"/>
        <n v="56.0"/>
        <n v="231.0"/>
        <n v="226.0"/>
        <n v="1945.0"/>
        <n v="1638.0"/>
        <n v="77.0"/>
        <n v="283.0"/>
        <n v="74.0"/>
        <n v="5276.0"/>
        <n v="4469.0"/>
        <n v="4516.0"/>
        <n v="1777.0"/>
        <n v="51.0"/>
        <n v="34.0"/>
        <n v="2238.0"/>
        <n v="37.0"/>
        <n v="910.0"/>
        <n v="57.0"/>
        <n v="33.0"/>
        <n v="11.0"/>
        <n v="10.0"/>
        <n v="16.0"/>
        <n v="31.0"/>
        <n v="29.0"/>
        <n v="23.0"/>
        <n v="27.0"/>
        <n v="30.0"/>
        <n v="26.0"/>
        <n v="28.0"/>
        <n v="370.0"/>
        <n v="21.0"/>
        <n v="1326.0"/>
        <n v="817.0"/>
        <n v="713.0"/>
        <n v="1584.0"/>
        <n v="2744.0"/>
        <n v="802.0"/>
        <n v="1772.0"/>
        <n v="2229.0"/>
        <n v="93.0"/>
        <n v="113.0"/>
        <n v="875.0"/>
        <n v="188.0"/>
        <n v="238.0"/>
        <n v="294.0"/>
        <n v="318.0"/>
        <n v="10033.0"/>
        <n v="529.0"/>
        <n v="2935.0"/>
        <n v="500.0"/>
        <n v="316.0"/>
        <n v="381.0"/>
        <n v="353.0"/>
        <n v="264.0"/>
        <n v="962.0"/>
        <n v="483.0"/>
        <n v="423.0"/>
        <n v="240.0"/>
        <n v="179.0"/>
        <n v="1297.0"/>
        <n v="902.0"/>
        <n v="631.0"/>
        <n v="857.0"/>
        <n v="322.0"/>
        <n v="948.0"/>
        <n v="189.0"/>
        <n v="2337.0"/>
        <n v="1307.0"/>
        <n v="172.0"/>
        <n v="548.0"/>
        <n v="1667.0"/>
        <n v="596.0"/>
        <n v="323.0"/>
        <n v="67.0"/>
        <n v="361.0"/>
        <n v="103.0"/>
        <n v="83.0"/>
        <n v="71.0"/>
        <n v="38.0"/>
        <n v="131.0"/>
        <n v="203.0"/>
        <n v="52.0"/>
        <n v="635.0"/>
        <n v="40.0"/>
        <n v="50.0"/>
        <n v="73.0"/>
        <n v="135.0"/>
        <n v="85.0"/>
        <n v="504.0"/>
        <n v="87.0"/>
        <n v="7.0"/>
        <n v="128.0"/>
        <n v="202.0"/>
        <n v="91.0"/>
        <n v="54.0"/>
        <n v="22.0"/>
        <n v="49.0"/>
        <n v="114.0"/>
        <n v="116.0"/>
        <n v="53.0"/>
        <n v="61.0"/>
        <n v="65.0"/>
        <n v="69.0"/>
        <n v="79.0"/>
        <n v="63.0"/>
        <n v="66.0"/>
        <n v="60.0"/>
        <n v="45.0"/>
        <n v="62.0"/>
        <n v="271.0"/>
        <n v="145.0"/>
        <n v="122.0"/>
        <n v="92.0"/>
        <n v="185.0"/>
        <n v="473.0"/>
        <n v="147.0"/>
        <n v="59.0"/>
        <n v="915.0"/>
        <n v="162.0"/>
        <n v="24355.0"/>
        <n v="75.0"/>
        <n v="5.0"/>
        <n v="198.0"/>
        <n v="121.0"/>
        <n v="43.0"/>
        <n v="155.0"/>
        <n v="1.0"/>
        <n v="559.0"/>
        <n v="44.0"/>
        <n v="291.0"/>
        <n v="76.0"/>
        <n v="127.0"/>
        <n v="605.0"/>
        <n v="386.0"/>
        <n v="18.0"/>
        <n v="1611.0"/>
        <n v="90.0"/>
        <n v="95.0"/>
        <n v="163.0"/>
        <n v="268.0"/>
        <n v="279.0"/>
        <n v="777.0"/>
        <n v="420.0"/>
        <n v="263.0"/>
        <n v="129.0"/>
        <n v="248.0"/>
        <n v="516.0"/>
        <n v="230.0"/>
        <n v="227.0"/>
        <n v="478.0"/>
        <n v="296.0"/>
        <n v="484.0"/>
        <n v="429.0"/>
        <n v="165.0"/>
        <n v="4.0"/>
        <n v="297.0"/>
        <n v="404.0"/>
        <n v="499.0"/>
        <n v="80.0"/>
        <n v="137.0"/>
        <n v="120.0"/>
        <n v="787.0"/>
        <n v="111.0"/>
        <n v="110.0"/>
        <n v="139.0"/>
        <n v="25.0"/>
        <n v="98.0"/>
        <n v="84.0"/>
        <n v="9.0"/>
        <n v="8.0"/>
        <n v="42.0"/>
        <n v="732.0"/>
        <n v="465.0"/>
        <n v="1745.0"/>
        <n v="140.0"/>
        <n v="134.0"/>
        <n v="496.0"/>
        <n v="70.0"/>
        <n v="35.0"/>
        <n v="94.0"/>
        <n v="96.0"/>
        <n v="86.0"/>
        <n v="82.0"/>
        <n v="68.0"/>
        <n v="126.0"/>
        <n v="224.0"/>
        <n v="183.0"/>
        <n v="102.0"/>
        <n v="97.0"/>
        <n v="372.0"/>
        <n v="117.0"/>
        <n v="444.0"/>
        <n v="274.0"/>
        <n v="233.0"/>
        <n v="295.0"/>
        <n v="115.0"/>
        <n v="443.0"/>
        <n v="219.0"/>
        <n v="154.0"/>
        <n v="422.0"/>
        <n v="41.0"/>
        <n v="143.0"/>
        <n v="220.0"/>
        <n v="157.0"/>
        <n v="182.0"/>
        <n v="205.0"/>
        <n v="804.0"/>
        <n v="250.0"/>
        <n v="721.0"/>
        <n v="610.0"/>
        <n v="236.0"/>
        <n v="200.0"/>
        <n v="124.0"/>
        <n v="2112.0"/>
        <n v="1645.0"/>
        <n v="2158.0"/>
        <n v="2307.0"/>
        <n v="3319.0"/>
        <n v="2429.0"/>
        <n v="2336.0"/>
        <n v="1459.0"/>
        <n v="1858.0"/>
        <n v="1283.0"/>
        <n v="1088.0"/>
        <n v="412.0"/>
        <n v="7288.0"/>
        <n v="16868.0"/>
        <n v="788.0"/>
        <n v="7878.0"/>
        <n v="5254.0"/>
        <n v="4010.0"/>
        <n v="5193.0"/>
        <n v="167.0"/>
        <n v="3634.0"/>
        <n v="13057.0"/>
        <n v="107.0"/>
        <n v="687.0"/>
        <n v="1021.0"/>
        <n v="1744.0"/>
        <n v="153.0"/>
        <n v="756.0"/>
        <n v="186.0"/>
        <n v="872.0"/>
        <n v="536.0"/>
        <n v="104.0"/>
        <n v="1134.0"/>
        <n v="9175.0"/>
        <n v="142.0"/>
        <n v="141.0"/>
        <n v="571.0"/>
        <n v="173.0"/>
        <n v="2125.0"/>
        <n v="616.0"/>
        <n v="584.0"/>
        <n v="2.0"/>
        <n v="7877.0"/>
        <n v="469.0"/>
        <n v="4713.0"/>
        <n v="367.0"/>
        <n v="6648.0"/>
        <n v="667.0"/>
        <n v="17270.0"/>
        <n v="325.0"/>
        <n v="438.0"/>
        <n v="175.0"/>
        <n v="184.0"/>
        <n v="2390.0"/>
        <n v="19.0"/>
        <n v="8450.0"/>
        <n v="197.0"/>
        <n v="123.0"/>
        <n v="656.0"/>
        <n v="869.0"/>
        <n v="1562.0"/>
        <n v="289.0"/>
        <n v="754.0"/>
        <n v="554.0"/>
        <n v="487.0"/>
        <n v="340.0"/>
        <n v="247.0"/>
        <n v="192.0"/>
        <n v="733.0"/>
        <n v="164.0"/>
        <n v="313.0"/>
        <n v="718.0"/>
        <n v="1007.0"/>
        <n v="10063.0"/>
        <n v="3068.0"/>
        <n v="2842.0"/>
        <n v="12002.0"/>
        <n v="2176.0"/>
        <n v="636.0"/>
        <n v="928.0"/>
        <n v="428.0"/>
        <n v="7554.0"/>
        <n v="5966.0"/>
        <n v="285.0"/>
        <n v="6257.0"/>
        <n v="32.0"/>
        <n v="136.0"/>
        <n v="275.0"/>
        <n v="1079.0"/>
        <n v="2019.0"/>
        <n v="209.0"/>
        <n v="7546.0"/>
        <n v="308.0"/>
        <n v="392.0"/>
        <n v="81.0"/>
        <n v="476.0"/>
        <n v="221.0"/>
        <n v="254.0"/>
        <n v="741.0"/>
        <n v="234.0"/>
        <n v="620.0"/>
        <n v="763.0"/>
        <n v="377.0"/>
        <n v="190.0"/>
        <n v="745.0"/>
        <n v="400.0"/>
        <n v="1349.0"/>
        <n v="218.0"/>
        <n v="4185.0"/>
        <n v="1220.0"/>
        <n v="5419.0"/>
        <n v="306.0"/>
        <n v="3096.0"/>
        <n v="753.0"/>
        <n v="2664.0"/>
        <n v="3923.0"/>
        <n v="269.0"/>
        <n v="814.0"/>
        <n v="515.0"/>
        <n v="320.0"/>
        <n v="7339.0"/>
        <n v="301.0"/>
        <n v="326.0"/>
        <n v="2562.0"/>
        <n v="383.0"/>
        <n v="3569.0"/>
        <n v="402.0"/>
        <n v="195.0"/>
        <n v="572.0"/>
        <n v="330.0"/>
        <n v="278.0"/>
        <n v="856.0"/>
        <n v="725.0"/>
        <n v="466.0"/>
        <n v="2675.0"/>
        <n v="89.0"/>
        <n v="520.0"/>
        <n v="603.0"/>
        <n v="344.0"/>
        <n v="245.0"/>
        <n v="88.0"/>
        <n v="317.0"/>
        <n v="613.0"/>
        <n v="267.0"/>
        <n v="492.0"/>
        <n v="171.0"/>
        <n v="177.0"/>
        <n v="270.0"/>
        <n v="319.0"/>
        <n v="176.0"/>
        <n v="545.0"/>
        <n v="193.0"/>
        <n v="3085.0"/>
        <n v="1441.0"/>
        <n v="644.0"/>
        <n v="339.0"/>
        <n v="328.0"/>
        <n v="10032.0"/>
        <n v="12323.0"/>
        <n v="125.0"/>
        <n v="3166.0"/>
        <n v="609.0"/>
        <n v="975.0"/>
        <n v="187.0"/>
        <n v="2356.0"/>
        <n v="6887.0"/>
        <n v="314.0"/>
        <n v="217.0"/>
        <n v="2018.0"/>
        <n v="160.0"/>
        <n v="1095.0"/>
        <n v="329.0"/>
        <n v="246.0"/>
        <n v="12440.0"/>
        <n v="249.0"/>
        <n v="282.0"/>
        <n v="750.0"/>
        <n v="12762.0"/>
        <n v="371.0"/>
        <n v="2499.0"/>
        <n v="2969.0"/>
        <m/>
      </sharedItems>
    </cacheField>
    <cacheField name="VM Pricing Type">
      <sharedItems containsBlank="1" containsMixedTypes="1" containsNumber="1" containsInteger="1">
        <s v="Custom"/>
        <n v="0.0"/>
        <s v="Predefined"/>
        <m/>
      </sharedItems>
    </cacheField>
    <cacheField name="VM vCPU SKU">
      <sharedItems containsBlank="1" containsMixedTypes="1" containsNumber="1" containsInteger="1">
        <s v="E2-Custom vCPUs"/>
        <s v="N2D-Custom vCPUs-CUD 3y"/>
        <n v="0.0"/>
        <s v="N2D-Predefined vCPUs-CUD 3y"/>
        <s v="E2-Predefined vCPUs"/>
        <s v="N2D-Custom vCPUs"/>
        <m/>
      </sharedItems>
    </cacheField>
    <cacheField name="VM RAM SKU">
      <sharedItems containsBlank="1" containsMixedTypes="1" containsNumber="1" containsInteger="1">
        <s v="E2-Custom RAM"/>
        <s v="N2D-Custom RAM-CUD 3y"/>
        <n v="0.0"/>
        <s v="N2D-Predefined RAM-CUD 3y"/>
        <s v="E2-Predefined RAM"/>
        <s v="N2D-Custom RAM"/>
        <m/>
      </sharedItems>
    </cacheField>
    <cacheField name="VM Extended RAM">
      <sharedItems containsBlank="1" containsMixedTypes="1" containsNumber="1" containsInteger="1">
        <n v="0.0"/>
        <s v="N2D-Extended custom memory-CUD 3y"/>
        <s v="N2D-Extended custom memory"/>
        <m/>
      </sharedItems>
    </cacheField>
    <cacheField name="VM Up Time" numFmtId="3">
      <sharedItems containsString="0" containsBlank="1" containsNumber="1" containsInteger="1">
        <n v="270.0"/>
        <n v="730.0"/>
        <n v="0.0"/>
        <m/>
      </sharedItems>
    </cacheField>
    <cacheField name="Compute Monthly Pricing" numFmtId="165">
      <sharedItems containsString="0" containsBlank="1" containsNumber="1">
        <n v="18.191628"/>
        <n v="27.908326319999997"/>
        <n v="0.0"/>
        <n v="55.816652639999994"/>
        <n v="33.80865936"/>
        <n v="22.037022"/>
        <n v="64.39744639999999"/>
        <n v="157.24263071999997"/>
        <n v="41.97528"/>
        <n v="36.383256"/>
        <n v="77.82464592"/>
        <n v="128.79489279999999"/>
        <n v="34.460559"/>
        <n v="20.114324999999997"/>
        <n v="290.88392927999996"/>
        <n v="89.62531200000001"/>
        <n v="86.67514548"/>
        <n v="24.9581598"/>
        <n v="49.9163196"/>
        <n v="32.537862"/>
        <n v="76.611906"/>
        <n v="72.766512"/>
        <n v="316.37260928"/>
        <n v="83.95056"/>
        <n v="116.84055599999999"/>
        <n v="58.420277999999996"/>
        <n v="68.921118"/>
        <n v="308.17691136"/>
        <n v="15.3075825"/>
        <n v="40.228649999999995"/>
        <n v="66.628737"/>
        <n v="65.075724"/>
        <n v="66.11106600000001"/>
        <n v="25.882416"/>
        <n v="80.45729999999999"/>
        <n v="295.01428096"/>
        <n v="269.64328464000005"/>
        <n v="85.37644512000001"/>
        <n v="123.43397135999999"/>
        <n v="111.63330527999999"/>
        <n v="61.71698567999999"/>
        <n v="113.22664415999999"/>
        <n v="217.36627752"/>
        <n v="101.42597808000001"/>
        <n v="39.7089924"/>
        <n v="79.4179848"/>
        <n v="87.11274599999999"/>
        <n v="190.157408"/>
        <n v="273.65595264"/>
        <n v="99.8326392"/>
        <n v="257.58978559999997"/>
        <n v="173.74981119999998"/>
        <n v="155.64929184"/>
        <n v="226.45328831999998"/>
        <n v="214.65262224"/>
        <n v="216.24596111999998"/>
        <n v="46.96615308"/>
        <n v="43.437452799999996"/>
        <n v="43.1126955"/>
        <n v="54.34156938"/>
        <n v="86.87490559999999"/>
        <n v="16.268931"/>
        <n v="179.25062400000002"/>
        <n v="58.76681916"/>
        <n v="61.23033"/>
        <n v="29.72781"/>
        <n v="79.12152576"/>
        <n v="101.45898"/>
        <n v="50.72949"/>
        <n v="118.91124"/>
        <n v="30.858492839999997"/>
        <n v="116.73696887999999"/>
        <n v="105.73297224"/>
        <n v="102.78280572000001"/>
        <n v="141.13497048"/>
        <n v="147.03530351999999"/>
        <n v="229.1669436"/>
        <n v="249.40495552000002"/>
        <n v="422.93188896"/>
        <n v="223.26661055999998"/>
        <n v="191.05129008"/>
        <n v="246.86794271999997"/>
        <n v="59.45562"/>
        <n v="353.07393744"/>
        <n v="264.80545308"/>
        <n v="997.6198220800001"/>
        <n v="796.7168608000001"/>
        <n v="591.32789184"/>
        <n v="292.47726816"/>
        <n v="204.988644"/>
        <n v="83.72497896"/>
        <n v="158.18630464"/>
        <n v="163.14296376"/>
        <n v="180.84396288"/>
        <n v="192.64462895999998"/>
        <n v="282.26994096"/>
        <n v="73.51765175999999"/>
        <n v="133.257474"/>
        <n v="80.77481243999999"/>
        <n v="23.48307654"/>
        <n v="51.39140286000001"/>
        <n v="26.43324306"/>
        <n v="33.4992105"/>
        <n v="52.86648612"/>
        <n v="167.44995792"/>
        <m/>
      </sharedItems>
    </cacheField>
    <cacheField name="VM OS SKU">
      <sharedItems containsBlank="1" containsMixedTypes="1" containsNumber="1" containsInteger="1">
        <s v="Windows Server"/>
        <n v="0.0"/>
        <s v="Red Hat Enterprise Linux 2-8"/>
        <s v="Red Hat Enterprise Linux 9-127"/>
        <m/>
      </sharedItems>
    </cacheField>
    <cacheField name="OS Pricing" numFmtId="165">
      <sharedItems containsString="0" containsBlank="1" containsNumber="1">
        <n v="24.84"/>
        <n v="0.0"/>
        <n v="134.32"/>
        <n v="67.16"/>
        <n v="335.79999999999995"/>
        <n v="49.68"/>
        <n v="201.48000000000002"/>
        <n v="15.552"/>
        <n v="42.048"/>
        <n v="31.104"/>
        <n v="84.096"/>
        <n v="34.992"/>
        <n v="23.328000000000003"/>
        <n v="19.439999999999998"/>
        <n v="99.36"/>
        <n v="7.776"/>
        <n v="268.64"/>
        <n v="537.28"/>
        <n v="402.96000000000004"/>
        <n v="126.144"/>
        <n v="94.60799999999999"/>
        <n v="74.52000000000001"/>
        <n v="149.04000000000002"/>
        <n v="1074.56"/>
        <n v="805.9200000000001"/>
        <n v="1007.4"/>
        <n v="940.24"/>
        <n v="604.4399999999999"/>
        <n v="124.19999999999999"/>
        <n v="21.024"/>
        <m/>
      </sharedItems>
    </cacheField>
    <cacheField name="VM DIsk Scope" numFmtId="0">
      <sharedItems containsBlank="1">
        <s v=""/>
        <s v="Regional"/>
        <m/>
      </sharedItems>
    </cacheField>
    <cacheField name="VM Disk Type" numFmtId="0">
      <sharedItems containsBlank="1">
        <s v="Balanced"/>
        <s v=""/>
        <s v="SSD"/>
        <m/>
      </sharedItems>
    </cacheField>
    <cacheField name="VM DIsk SKU">
      <sharedItems containsBlank="1" containsMixedTypes="1" containsNumber="1" containsInteger="1">
        <s v="Balanced"/>
        <n v="0.0"/>
        <s v="SSD"/>
        <m/>
      </sharedItems>
    </cacheField>
    <cacheField name="VM Disk IOPS" numFmtId="3">
      <sharedItems containsString="0" containsBlank="1" containsNumber="1" containsInteger="1">
        <n v="0.0"/>
        <m/>
      </sharedItems>
    </cacheField>
    <cacheField name="VM Disk Throughput" numFmtId="3">
      <sharedItems containsString="0" containsBlank="1" containsNumber="1" containsInteger="1">
        <n v="0.0"/>
        <m/>
      </sharedItems>
    </cacheField>
    <cacheField name="Disk Pricing" numFmtId="165">
      <sharedItems containsString="0" containsBlank="1" containsNumber="1">
        <n v="11.716000000000001"/>
        <n v="625.5880000000001"/>
        <n v="0.0"/>
        <n v="18.096"/>
        <n v="11.426"/>
        <n v="27.492"/>
        <n v="39.203"/>
        <n v="22.504"/>
        <n v="28.188000000000002"/>
        <n v="29.353"/>
        <n v="167.25300000000001"/>
        <n v="9.062000000000001"/>
        <n v="93.96000000000001"/>
        <n v="1.9720000000000002"/>
        <n v="1.508"/>
        <n v="127.656"/>
        <n v="3784.152"/>
        <n v="87.58"/>
        <n v="148.24800000000002"/>
        <n v="90.248"/>
        <n v="98.60000000000001"/>
        <n v="84.796"/>
        <n v="104.4"/>
        <n v="90.364"/>
        <n v="77.72"/>
        <n v="34.278"/>
        <n v="70.132"/>
        <n v="37.627"/>
        <n v="12.608"/>
        <n v="22.064"/>
        <n v="2.3200000000000003"/>
        <n v="100.108"/>
        <n v="40.136"/>
        <n v="26.448"/>
        <n v="111.70800000000001"/>
        <n v="558.424"/>
        <n v="176.436"/>
        <n v="395.576"/>
        <n v="143.49200000000002"/>
        <n v="177.132"/>
        <n v="117.97200000000001"/>
        <n v="123.54"/>
        <n v="129.68800000000002"/>
        <n v="59.972"/>
        <n v="57.188"/>
        <n v="285.012"/>
        <n v="1773.988"/>
        <n v="162.168"/>
        <n v="1415.2"/>
        <n v="7.683000000000001"/>
        <n v="189.66"/>
        <n v="688.344"/>
        <n v="85.144"/>
        <n v="12.528"/>
        <n v="551.58"/>
        <n v="30.16"/>
        <n v="29.696"/>
        <n v="51.620000000000005"/>
        <n v="92.336"/>
        <n v="183.976"/>
        <n v="244.18"/>
        <n v="773.2560000000001"/>
        <n v="217.15200000000002"/>
        <n v="293.92400000000004"/>
        <n v="23.246000000000002"/>
        <n v="29.55"/>
        <n v="29.156000000000002"/>
        <n v="19.7"/>
        <n v="32.702"/>
        <n v="15.428"/>
        <n v="20.882"/>
        <n v="21.473000000000003"/>
        <n v="17.632"/>
        <n v="9.456"/>
        <n v="9.259"/>
        <n v="5.5680000000000005"/>
        <n v="25.61"/>
        <n v="349.624"/>
        <n v="391.045"/>
        <n v="367.79900000000004"/>
        <n v="59.691"/>
        <n v="15.366000000000001"/>
        <n v="90.62"/>
        <n v="14.184000000000001"/>
        <n v="295.5"/>
        <n v="11.032"/>
        <n v="45.507000000000005"/>
        <n v="44.522"/>
        <n v="383.165"/>
        <n v="322.68600000000004"/>
        <n v="15.169"/>
        <n v="55.751000000000005"/>
        <n v="14.578000000000001"/>
        <n v="1039.372"/>
        <n v="880.393"/>
        <n v="889.652"/>
        <n v="350.069"/>
        <n v="30.732000000000003"/>
        <n v="10.047"/>
        <n v="6.698"/>
        <n v="440.886"/>
        <n v="7.289000000000001"/>
        <n v="15.08"/>
        <n v="105.56"/>
        <n v="6.612"/>
        <n v="6.501"/>
        <n v="3.9400000000000004"/>
        <n v="2.1670000000000003"/>
        <n v="1.9700000000000002"/>
        <n v="3.152"/>
        <n v="6.107"/>
        <n v="5.713"/>
        <n v="4.531000000000001"/>
        <n v="5.319"/>
        <n v="5.91"/>
        <n v="5.122"/>
        <n v="5.516"/>
        <n v="72.89"/>
        <n v="4.1370000000000005"/>
        <n v="261.22200000000004"/>
        <n v="160.949"/>
        <n v="140.461"/>
        <n v="312.048"/>
        <n v="540.568"/>
        <n v="157.994"/>
        <n v="349.084"/>
        <n v="258.564"/>
        <n v="10.788"/>
        <n v="13.108"/>
        <n v="172.375"/>
        <n v="37.036"/>
        <n v="46.886"/>
        <n v="57.918"/>
        <n v="36.888000000000005"/>
        <n v="1976.501"/>
        <n v="104.21300000000001"/>
        <n v="578.195"/>
        <n v="98.5"/>
        <n v="62.252"/>
        <n v="75.057"/>
        <n v="69.541"/>
        <n v="52.008"/>
        <n v="189.514"/>
        <n v="95.15100000000001"/>
        <n v="83.331"/>
        <n v="47.28"/>
        <n v="144.598"/>
        <n v="35.263"/>
        <n v="255.50900000000001"/>
        <n v="177.69400000000002"/>
        <n v="124.307"/>
        <n v="168.829"/>
        <n v="63.434000000000005"/>
        <n v="186.756"/>
        <n v="37.233000000000004"/>
        <n v="460.389"/>
        <n v="257.479"/>
        <n v="33.884"/>
        <n v="107.956"/>
        <n v="328.399"/>
        <n v="117.412"/>
        <n v="3.349"/>
        <n v="63.631"/>
        <n v="13.199"/>
        <n v="41.876000000000005"/>
        <n v="8.932"/>
        <n v="9.048"/>
        <n v="11.948"/>
        <n v="9.628"/>
        <n v="3.132"/>
        <n v="8.236"/>
        <n v="5.452"/>
        <n v="22.156000000000002"/>
        <n v="4.408"/>
        <n v="15.196000000000002"/>
        <n v="3.8280000000000003"/>
        <n v="4.524"/>
        <n v="23.548000000000002"/>
        <n v="6.032"/>
        <n v="5.916"/>
        <n v="73.66000000000001"/>
        <n v="4.640000000000001"/>
        <n v="5.800000000000001"/>
        <n v="8.468"/>
        <n v="19.952"/>
        <n v="21.808"/>
        <n v="15.66"/>
        <n v="9.860000000000001"/>
        <n v="58.464000000000006"/>
        <n v="10.092"/>
        <n v="35.148"/>
        <n v="0.812"/>
        <n v="14.848"/>
        <n v="23.432000000000002"/>
        <n v="10.556000000000001"/>
        <n v="159.57"/>
        <n v="156.812"/>
        <n v="16.351"/>
        <n v="10.638"/>
        <n v="2.552"/>
        <n v="5.684"/>
        <n v="13.224"/>
        <n v="13.456000000000001"/>
        <n v="6.148000000000001"/>
        <n v="7.0760000000000005"/>
        <n v="7.54"/>
        <n v="8.004"/>
        <n v="9.164"/>
        <n v="7.308000000000001"/>
        <n v="7.656000000000001"/>
        <n v="6.96"/>
        <n v="5.220000000000001"/>
        <n v="6.496"/>
        <n v="7.192"/>
        <n v="31.436"/>
        <n v="16.82"/>
        <n v="14.152000000000001"/>
        <n v="10.672"/>
        <n v="21.46"/>
        <n v="22.261"/>
        <n v="93.181"/>
        <n v="28.959"/>
        <n v="6.844"/>
        <n v="180.255"/>
        <n v="31.914"/>
        <n v="4797.935"/>
        <n v="14.775"/>
        <n v="0.9850000000000001"/>
        <n v="39.006"/>
        <n v="23.837"/>
        <n v="8.471"/>
        <n v="30.535"/>
        <n v="0.116"/>
        <n v="64.84400000000001"/>
        <n v="5.336"/>
        <n v="5.104"/>
        <n v="33.756"/>
        <n v="8.816"/>
        <n v="8.584"/>
        <n v="14.732000000000001"/>
        <n v="12.296000000000001"/>
        <n v="70.18"/>
        <n v="44.776"/>
        <n v="2.088"/>
        <n v="186.876"/>
        <n v="10.440000000000001"/>
        <n v="11.020000000000001"/>
        <n v="18.908"/>
        <n v="8.668000000000001"/>
        <n v="52.796"/>
        <n v="54.963"/>
        <n v="153.06900000000002"/>
        <n v="82.74000000000001"/>
        <n v="51.811"/>
        <n v="29.944000000000003"/>
        <n v="25.413"/>
        <n v="48.856"/>
        <n v="101.652"/>
        <n v="45.31"/>
        <n v="44.719"/>
        <n v="94.16600000000001"/>
        <n v="58.312000000000005"/>
        <n v="95.348"/>
        <n v="22.458000000000002"/>
        <n v="18.321"/>
        <n v="84.513"/>
        <n v="32.505"/>
        <n v="0.464"/>
        <n v="34.452000000000005"/>
        <n v="46.864000000000004"/>
        <n v="34.104"/>
        <n v="57.884"/>
        <n v="13.688"/>
        <n v="13.593"/>
        <n v="15.760000000000002"/>
        <n v="7.486000000000001"/>
        <n v="12.644"/>
        <n v="26.989"/>
        <n v="23.64"/>
        <n v="91.292"/>
        <n v="12.876000000000001"/>
        <n v="12.992"/>
        <n v="12.76"/>
        <n v="16.124000000000002"/>
        <n v="2.9000000000000004"/>
        <n v="11.368"/>
        <n v="9.744"/>
        <n v="1.044"/>
        <n v="0.928"/>
        <n v="4.872"/>
        <n v="84.912"/>
        <n v="53.940000000000005"/>
        <n v="202.42000000000002"/>
        <n v="16.240000000000002"/>
        <n v="15.544"/>
        <n v="14.964"/>
        <n v="57.536"/>
        <n v="8.120000000000001"/>
        <n v="8.352"/>
        <n v="4.0600000000000005"/>
        <n v="19.14"/>
        <n v="10.904"/>
        <n v="11.136000000000001"/>
        <n v="9.976"/>
        <n v="9.512"/>
        <n v="6.264"/>
        <n v="7.772"/>
        <n v="7.888000000000001"/>
        <n v="14.616000000000001"/>
        <n v="17.400000000000002"/>
        <n v="25.984"/>
        <n v="3.48"/>
        <n v="23.084"/>
        <n v="21.228"/>
        <n v="11.832"/>
        <n v="11.252"/>
        <n v="43.152"/>
        <n v="26.332"/>
        <n v="13.572000000000001"/>
        <n v="22.968"/>
        <n v="51.504000000000005"/>
        <n v="31.784000000000002"/>
        <n v="27.028000000000002"/>
        <n v="34.22"/>
        <n v="13.34"/>
        <n v="51.388000000000005"/>
        <n v="25.404"/>
        <n v="6.728000000000001"/>
        <n v="17.864"/>
        <n v="1.1600000000000001"/>
        <n v="48.952000000000005"/>
        <n v="4.756"/>
        <n v="19.109"/>
        <n v="28.171000000000003"/>
        <n v="43.34"/>
        <n v="30.929000000000002"/>
        <n v="35.854"/>
        <n v="40.385000000000005"/>
        <n v="51.22"/>
        <n v="16.154"/>
        <n v="158.388"/>
        <n v="49.25"/>
        <n v="142.037"/>
        <n v="120.17"/>
        <n v="46.492000000000004"/>
        <n v="23.200000000000003"/>
        <n v="14.384"/>
        <n v="13.396"/>
        <n v="12.017000000000001"/>
        <n v="416.064"/>
        <n v="190.82000000000002"/>
        <n v="425.12600000000003"/>
        <n v="267.612"/>
        <n v="653.8430000000001"/>
        <n v="281.764"/>
        <n v="460.192"/>
        <n v="287.423"/>
        <n v="366.026"/>
        <n v="252.751"/>
        <n v="214.336"/>
        <n v="81.164"/>
        <n v="1435.736"/>
        <n v="3322.996"/>
        <n v="155.23600000000002"/>
        <n v="50.432"/>
        <n v="1551.9660000000001"/>
        <n v="609.464"/>
        <n v="789.97"/>
        <n v="602.388"/>
        <n v="27.376"/>
        <n v="39.794000000000004"/>
        <n v="32.899"/>
        <n v="715.898"/>
        <n v="1514.612"/>
        <n v="21.079"/>
        <n v="135.339"/>
        <n v="201.137"/>
        <n v="343.56800000000004"/>
        <n v="30.141000000000002"/>
        <n v="19.897000000000002"/>
        <n v="148.93200000000002"/>
        <n v="87.696"/>
        <n v="20.184"/>
        <n v="17.052"/>
        <n v="21.576"/>
        <n v="171.78400000000002"/>
        <n v="105.592"/>
        <n v="20.488"/>
        <n v="12.805"/>
        <n v="21.924"/>
        <n v="131.544"/>
        <n v="1064.3"/>
        <n v="16.472"/>
        <n v="16.356"/>
        <n v="1.276"/>
        <n v="112.48700000000001"/>
        <n v="34.081"/>
        <n v="36.051"/>
        <n v="418.625"/>
        <n v="121.352"/>
        <n v="115.048"/>
        <n v="0.232"/>
        <n v="26.201"/>
        <n v="1551.769"/>
        <n v="92.393"/>
        <n v="928.461"/>
        <n v="72.299"/>
        <n v="771.168"/>
        <n v="77.372"/>
        <n v="2003.3200000000002"/>
        <n v="37.7"/>
        <n v="86.286"/>
        <n v="18.518"/>
        <n v="34.475"/>
        <n v="16.745"/>
        <n v="36.248000000000005"/>
        <n v="277.24"/>
        <n v="2.204"/>
        <n v="1664.65"/>
        <n v="12.214"/>
        <n v="38.809000000000005"/>
        <n v="24.231"/>
        <n v="26.398"/>
        <n v="9.653"/>
        <n v="30.338"/>
        <n v="129.232"/>
        <n v="171.193"/>
        <n v="307.714"/>
        <n v="56.933"/>
        <n v="148.538"/>
        <n v="109.138"/>
        <n v="95.93900000000001"/>
        <n v="66.98"/>
        <n v="48.659"/>
        <n v="9.85"/>
        <n v="28.565"/>
        <n v="27.974"/>
        <n v="12.064"/>
        <n v="22.272000000000002"/>
        <n v="144.401"/>
        <n v="27.383000000000003"/>
        <n v="22.655"/>
        <n v="32.308"/>
        <n v="61.661"/>
        <n v="14.381"/>
        <n v="11.82"/>
        <n v="43.143"/>
        <n v="141.446"/>
        <n v="198.37900000000002"/>
        <n v="1982.411"/>
        <n v="604.3960000000001"/>
        <n v="559.874"/>
        <n v="2364.3940000000002"/>
        <n v="428.672"/>
        <n v="125.292"/>
        <n v="182.816"/>
        <n v="84.316"/>
        <n v="1488.1380000000001"/>
        <n v="1175.3020000000001"/>
        <n v="56.145"/>
        <n v="1232.6290000000001"/>
        <n v="32.111000000000004"/>
        <n v="3.9440000000000004"/>
        <n v="3.712"/>
        <n v="25.019000000000002"/>
        <n v="26.792"/>
        <n v="26.595000000000002"/>
        <n v="54.175000000000004"/>
        <n v="39.4"/>
        <n v="212.56300000000002"/>
        <n v="397.743"/>
        <n v="41.173"/>
        <n v="875.336"/>
        <n v="60.676"/>
        <n v="77.224"/>
        <n v="15.957"/>
        <n v="10.244"/>
        <n v="11.623000000000001"/>
        <n v="4.925"/>
        <n v="7.880000000000001"/>
        <n v="55.216"/>
        <n v="43.537"/>
        <n v="50.038000000000004"/>
        <n v="145.977"/>
        <n v="46.689"/>
        <n v="33.524"/>
        <n v="46.098"/>
        <n v="53.978"/>
        <n v="122.14"/>
        <n v="150.311"/>
        <n v="74.269"/>
        <n v="3.3640000000000003"/>
        <n v="3.248"/>
        <n v="3.016"/>
        <n v="37.43"/>
        <n v="146.76500000000001"/>
        <n v="21.276"/>
        <n v="78.8"/>
        <n v="265.753"/>
        <n v="42.946000000000005"/>
        <n v="824.445"/>
        <n v="240.34"/>
        <n v="628.604"/>
        <n v="60.282000000000004"/>
        <n v="609.912"/>
        <n v="148.341"/>
        <n v="524.808"/>
        <n v="772.831"/>
        <n v="52.993"/>
        <n v="160.358"/>
        <n v="101.455"/>
        <n v="63.040000000000006"/>
        <n v="1445.7830000000001"/>
        <n v="59.297000000000004"/>
        <n v="64.22200000000001"/>
        <n v="504.714"/>
        <n v="75.45100000000001"/>
        <n v="703.0930000000001"/>
        <n v="79.194"/>
        <n v="38.415"/>
        <n v="112.68400000000001"/>
        <n v="18.715"/>
        <n v="65.01"/>
        <n v="54.766000000000005"/>
        <n v="27.777"/>
        <n v="168.632"/>
        <n v="142.82500000000002"/>
        <n v="91.802"/>
        <n v="526.975"/>
        <n v="17.533"/>
        <n v="102.44"/>
        <n v="118.79100000000001"/>
        <n v="67.768"/>
        <n v="48.265"/>
        <n v="10.208"/>
        <n v="62.449000000000005"/>
        <n v="76.042"/>
        <n v="120.76100000000001"/>
        <n v="52.599000000000004"/>
        <n v="24.034000000000002"/>
        <n v="96.924"/>
        <n v="19.024"/>
        <n v="19.836000000000002"/>
        <n v="30.972"/>
        <n v="20.532"/>
        <n v="22.040000000000003"/>
        <n v="31.32"/>
        <n v="37.004000000000005"/>
        <n v="20.416"/>
        <n v="16.588"/>
        <n v="63.220000000000006"/>
        <n v="22.388"/>
        <n v="357.86"/>
        <n v="283.877"/>
        <n v="126.86800000000001"/>
        <n v="66.783"/>
        <n v="85.028"/>
        <n v="64.616"/>
        <n v="1163.712"/>
        <n v="1429.468"/>
        <n v="14.5"/>
        <n v="367.25600000000003"/>
        <n v="119.973"/>
        <n v="192.07500000000002"/>
        <n v="21.692"/>
        <n v="273.296"/>
        <n v="798.892"/>
        <n v="36.424"/>
        <n v="25.172"/>
        <n v="234.08800000000002"/>
        <n v="8.700000000000001"/>
        <n v="4.292"/>
        <n v="31.520000000000003"/>
        <n v="215.715"/>
        <n v="64.813"/>
        <n v="21.344"/>
        <n v="28.536"/>
        <n v="2450.6800000000003"/>
        <n v="49.053000000000004"/>
        <n v="18.912"/>
        <n v="55.554"/>
        <n v="147.75"/>
        <n v="2514.114"/>
        <n v="73.087"/>
        <n v="1.379"/>
        <n v="289.884"/>
        <n v="344.404"/>
        <m/>
      </sharedItems>
    </cacheField>
    <cacheField name="Total VM Monthly Pricing" numFmtId="165">
      <sharedItems containsString="0" containsBlank="1" containsNumber="1">
        <n v="54.747628"/>
        <n v="653.4963263200001"/>
        <n v="0.0"/>
        <n v="208.23265264"/>
        <n v="112.39465936"/>
        <n v="74.369022"/>
        <n v="237.92044639999997"/>
        <n v="221.22144639999996"/>
        <n v="226.90544639999996"/>
        <n v="124.42132631999999"/>
        <n v="660.29563072"/>
        <n v="104.13032632"/>
        <n v="185.61528"/>
        <n v="57.788652639999995"/>
        <n v="37.891256000000006"/>
        <n v="406.96064592"/>
        <n v="3912.9468928"/>
        <n v="143.39665263999999"/>
        <n v="176.15632632"/>
        <n v="124.70855900000001"/>
        <n v="118.714325"/>
        <n v="102.987628"/>
        <n v="140.783256"/>
        <n v="381.24792928"/>
        <n v="112.180559"/>
        <n v="232.99544639999996"/>
        <n v="361.23731200000003"/>
        <n v="328.73231200000004"/>
        <n v="99.28314548"/>
        <n v="108.73914547999999"/>
        <n v="27.2781598"/>
        <n v="150.0243196"/>
        <n v="76.51925600000001"/>
        <n v="74.53786199999999"/>
        <n v="218.1534464"/>
        <n v="666.139906"/>
        <n v="280.306512"/>
        <n v="608.4668928"/>
        <n v="594.18460928"/>
        <n v="292.18656"/>
        <n v="269.804556"/>
        <n v="238.59456"/>
        <n v="211.43627800000002"/>
        <n v="159.997118"/>
        <n v="75.379628"/>
        <n v="593.18891136"/>
        <n v="2082.16491136"/>
        <n v="177.4755825"/>
        <n v="1455.42865"/>
        <n v="41.49165936"/>
        <n v="275.728737"/>
        <n v="774.4127370000001"/>
        <n v="249.579724"/>
        <n v="30.719628"/>
        <n v="594.611628"/>
        <n v="121.81528"/>
        <n v="119.13506600000001"/>
        <n v="85.278416"/>
        <n v="181.775066"/>
        <n v="264.4333"/>
        <n v="623.29028096"/>
        <n v="1074.0032846400002"/>
        <n v="302.52844512"/>
        <n v="501.45397136"/>
        <n v="118.31432631999999"/>
        <n v="124.61832632"/>
        <n v="124.22432632"/>
        <n v="114.76832632"/>
        <n v="127.77032632"/>
        <n v="58.459627999999995"/>
        <n v="115.95032632"/>
        <n v="116.54132632"/>
        <n v="60.663628"/>
        <n v="104.52432632"/>
        <n v="104.32732632"/>
        <n v="97.6861598"/>
        <n v="215.74665263999998"/>
        <n v="435.68725600000005"/>
        <n v="455.4424464"/>
        <n v="479.43230528000004"/>
        <n v="115.50765264"/>
        <n v="49.17465936"/>
        <n v="146.43665264"/>
        <n v="70.00065264"/>
        <n v="359.8974464"/>
        <n v="122.66530527999998"/>
        <n v="107.22398568"/>
        <n v="100.33865263999999"/>
        <n v="64.87865264"/>
        <n v="447.5624464"/>
        <n v="387.0834464"/>
        <n v="76.88598567999999"/>
        <n v="111.56765264"/>
        <n v="70.39465263999999"/>
        <n v="93.5534464"/>
        <n v="1152.59864416"/>
        <n v="1097.75927752"/>
        <n v="1001.28530528"/>
        <n v="130.97597808"/>
        <n v="414.4664464"/>
        <n v="95.12944639999999"/>
        <n v="71.76398567999999"/>
        <n v="46.4069924"/>
        <n v="564.31997136"/>
        <n v="63.105652639999995"/>
        <n v="205.21665264"/>
        <n v="295.69665264"/>
        <n v="42.995256000000005"/>
        <n v="34.40932632"/>
        <n v="31.848326319999998"/>
        <n v="30.07532632"/>
        <n v="29.878326319999996"/>
        <n v="31.060326319999998"/>
        <n v="39.91565936"/>
        <n v="61.529652639999995"/>
        <n v="60.34765263999999"/>
        <n v="61.135652639999996"/>
        <n v="61.72665264"/>
        <n v="60.938652639999994"/>
        <n v="61.33265263999999"/>
        <n v="156.15530528"/>
        <n v="201.6848928"/>
        <n v="32.04532632"/>
        <n v="653.2959713600001"/>
        <n v="374.6869848"/>
        <n v="354.1989848"/>
        <n v="626.75464416"/>
        <n v="938.0028927999999"/>
        <n v="371.73198479999996"/>
        <n v="842.1266307199999"/>
        <n v="345.676746"/>
        <n v="47.171256"/>
        <n v="33.222325"/>
        <n v="665.4176307199999"/>
        <n v="92.85265264"/>
        <n v="74.79432632"/>
        <n v="85.82632631999999"/>
        <n v="64.79632632"/>
        <n v="2166.658408"/>
        <n v="138.02165936"/>
        <n v="851.8509526400001"/>
        <n v="198.33263920000002"/>
        <n v="173.88530527999998"/>
        <n v="186.69030528"/>
        <n v="181.17430528"/>
        <n v="163.64130527999998"/>
        <n v="289.3466392"/>
        <n v="194.98363920000003"/>
        <n v="194.96430528"/>
        <n v="158.91330527999997"/>
        <n v="256.23130528"/>
        <n v="162.0846392"/>
        <n v="135.0956392"/>
        <n v="367.14230528"/>
        <n v="972.5637855999998"/>
        <n v="566.6968112"/>
        <n v="611.2188111999999"/>
        <n v="460.86889279999997"/>
        <n v="584.1908927999999"/>
        <n v="38.703256"/>
        <n v="595.8422918399999"/>
        <n v="902.7788112"/>
        <n v="447.61565264"/>
        <n v="663.29728832"/>
        <n v="725.5686222400001"/>
        <n v="880.4449611199999"/>
        <n v="432.11864416000003"/>
        <n v="28.3071598"/>
        <n v="253.76765264"/>
        <n v="203.33565264"/>
        <n v="88.84215308"/>
        <n v="104.00032632"/>
        <n v="56.01415308"/>
        <n v="58.91415308"/>
        <n v="101.7461598"/>
        <n v="95.2501598"/>
        <n v="103.30432632"/>
        <n v="52.418153079999996"/>
        <n v="69.12215308"/>
        <n v="99.47632632"/>
        <n v="62.162153079999996"/>
        <n v="95.9461598"/>
        <n v="99.59232632"/>
        <n v="70.51415308"/>
        <n v="101.10032632"/>
        <n v="100.98432632"/>
        <n v="120.62615308000001"/>
        <n v="99.70832632"/>
        <n v="100.86832632"/>
        <n v="55.43415308"/>
        <n v="51.67345279999999"/>
        <n v="63.0646955"/>
        <n v="68.77415307999999"/>
        <n v="62.626153079999995"/>
        <n v="56.82615308"/>
        <n v="105.43015308"/>
        <n v="96.6421598"/>
        <n v="64.43356938000001"/>
        <n v="82.11415308"/>
        <n v="25.770159800000002"/>
        <n v="412.28289279999996"/>
        <n v="59.815256000000005"/>
        <n v="38.46432632"/>
        <n v="543.3037856"/>
        <n v="453.8657856"/>
        <n v="477.87328832"/>
        <n v="122.7964464"/>
        <n v="60.5543196"/>
        <n v="58.36865263999999"/>
        <n v="70.08144639999999"/>
        <n v="63.1403196"/>
        <n v="86.22251200000001"/>
        <n v="78.914512"/>
        <n v="79.842512"/>
        <n v="49.51528"/>
        <n v="49.979279999999996"/>
        <n v="51.13928"/>
        <n v="43.691256"/>
        <n v="44.387256"/>
        <n v="44.039256"/>
        <n v="43.343256000000004"/>
        <n v="41.603256"/>
        <n v="40.907256000000004"/>
        <n v="41.023256"/>
        <n v="107.46465936"/>
        <n v="205.90944639999998"/>
        <n v="126.50432631999999"/>
        <n v="811.6897855999999"/>
        <n v="232.91090559999998"/>
        <n v="235.34690559999996"/>
        <n v="231.86690559999997"/>
        <n v="107.523256"/>
        <n v="117.32932631999999"/>
        <n v="188.24932632"/>
        <n v="250.15390559999997"/>
        <n v="92.90725599999999"/>
        <n v="236.07165264"/>
        <n v="87.73065263999999"/>
        <n v="4909.5683052800005"/>
        <n v="42.68332632"/>
        <n v="25.9431598"/>
        <n v="150.63930527999997"/>
        <n v="79.65365263999999"/>
        <n v="101.76632631999999"/>
        <n v="70.8984464"/>
        <n v="70.11044639999999"/>
        <n v="101.4334464"/>
        <n v="55.235319600000004"/>
        <n v="55.6293196"/>
        <n v="51.90845279999999"/>
        <n v="131.50365936"/>
        <n v="200.69265264"/>
        <n v="200.80865264"/>
        <n v="55.93265263999999"/>
        <n v="81.112931"/>
        <n v="195.47265264"/>
        <n v="195.35665264"/>
        <n v="195.24065264"/>
        <n v="61.66432632"/>
        <n v="198.95265264"/>
        <n v="198.72065264"/>
        <n v="19.400931"/>
        <n v="204.28865264"/>
        <n v="205.33265264"/>
        <n v="204.86865264"/>
        <n v="202.43265264"/>
        <n v="96.06241600000001"/>
        <n v="81.159256"/>
        <n v="38.471256000000004"/>
        <n v="255.797118"/>
        <n v="200.57665264"/>
        <n v="201.15665264"/>
        <n v="198.15862400000003"/>
        <n v="37.53632632"/>
        <n v="36.57632632"/>
        <n v="32.43932632"/>
        <n v="108.61265264"/>
        <n v="110.77965264"/>
        <n v="208.88565264000002"/>
        <n v="138.55665264"/>
        <n v="107.62765264"/>
        <n v="85.76065263999999"/>
        <n v="81.22965264"/>
        <n v="85.36665264"/>
        <n v="104.67265264"/>
        <n v="157.46865264"/>
        <n v="104.07681916"/>
        <n v="100.53565264"/>
        <n v="149.98265264"/>
        <n v="114.12865264"/>
        <n v="95.01965264"/>
        <n v="206.98130528"/>
        <n v="78.27465264"/>
        <n v="74.13765264"/>
        <n v="70.59165263999999"/>
        <n v="140.32965264"/>
        <n v="21.836931"/>
        <n v="88.32165264"/>
        <n v="15.771582500000001"/>
        <n v="96.14564591999999"/>
        <n v="103.53932632"/>
        <n v="213.38265264"/>
        <n v="108.17632632"/>
        <n v="52.64362800000001"/>
        <n v="147.83265936"/>
        <n v="52.295628"/>
        <n v="85.79232632"/>
        <n v="99.751256"/>
        <n v="203.72965263999998"/>
        <n v="214.47744639999996"/>
        <n v="63.30265263999999"/>
        <n v="96.784559"/>
        <n v="55.675627999999996"/>
        <n v="115.15265936"/>
        <n v="122.05732632"/>
        <n v="237.0323196"/>
        <n v="213.77665264"/>
        <n v="212.20065264"/>
        <n v="180.13051199999998"/>
        <n v="181.174512"/>
        <n v="251.88233"/>
        <n v="85.64251200000001"/>
        <n v="85.75851200000001"/>
        <n v="67.32781"/>
        <n v="149.064278"/>
        <n v="21.091628"/>
        <n v="85.29451200000001"/>
        <n v="84.134512"/>
        <n v="82.510512"/>
        <n v="117.18552576"/>
        <n v="37.427256"/>
        <n v="37.311256"/>
        <n v="90.471256"/>
        <n v="90.587256"/>
        <n v="90.935256"/>
        <n v="335.41098"/>
        <n v="304.43898"/>
        <n v="260.35898000000003"/>
        <n v="385.73056"/>
        <n v="51.463256"/>
        <n v="89.00651200000001"/>
        <n v="187.670512"/>
        <n v="187.554512"/>
        <n v="187.090512"/>
        <n v="102.490325"/>
        <n v="94.183256"/>
        <n v="94.415256"/>
        <n v="94.067256"/>
        <n v="77.17451200000001"/>
        <n v="75.66651200000001"/>
        <n v="76.82651200000001"/>
        <n v="191.26651199999998"/>
        <n v="181.255724"/>
        <n v="83.670512"/>
        <n v="43.209862"/>
        <n v="43.673862"/>
        <n v="42.513861999999996"/>
        <n v="134.76149"/>
        <n v="131.51349000000002"/>
        <n v="177.230512"/>
        <n v="93.835256"/>
        <n v="93.603256"/>
        <n v="185.234512"/>
        <n v="180.014512"/>
        <n v="186.742512"/>
        <n v="180.942512"/>
        <n v="207.53665264"/>
        <n v="216.12065264"/>
        <n v="31.388326319999997"/>
        <n v="207.3203196"/>
        <n v="401.50130528"/>
        <n v="121.4849924"/>
        <n v="201.96865264"/>
        <n v="201.38865264"/>
        <n v="241.86944639999996"/>
        <n v="238.85344639999997"/>
        <n v="225.04944639999997"/>
        <n v="212.28944639999997"/>
        <n v="200.11265264"/>
        <n v="199.88065264"/>
        <n v="221.68544639999996"/>
        <n v="201.27265264"/>
        <n v="222.26544639999997"/>
        <n v="247.54098568"/>
        <n v="126.85232632"/>
        <n v="211.2643196"/>
        <n v="218.4563196"/>
        <n v="203.47665264"/>
        <n v="250.10544639999998"/>
        <n v="224.12144639999997"/>
        <n v="202.78065264"/>
        <n v="212.40544639999996"/>
        <n v="203.82465263999998"/>
        <n v="196.40065264"/>
        <n v="49.56865936"/>
        <n v="26.0021598"/>
        <n v="197.32865264"/>
        <n v="300.617312"/>
        <n v="196.86465264"/>
        <n v="202.08465264"/>
        <n v="199.18465264"/>
        <n v="99.94032632"/>
        <n v="213.56544639999998"/>
        <n v="208.00065264"/>
        <n v="199.64865264"/>
        <n v="133.64324000000002"/>
        <n v="27.127628"/>
        <n v="90.92728"/>
        <n v="30.723628"/>
        <n v="114.17732631999999"/>
        <n v="125.01232632"/>
        <n v="123.23932632"/>
        <n v="144.30865936"/>
        <n v="128.94749284"/>
        <n v="136.82265936"/>
        <n v="230.52165264"/>
        <n v="70.54544639999999"/>
        <n v="27.0461598"/>
        <n v="31.257326319999997"/>
        <n v="124.08655999999999"/>
        <n v="162.85330527999997"/>
        <n v="44.06232632"/>
        <n v="275.12496888"/>
        <n v="77.15832632"/>
        <n v="134.983256"/>
        <n v="231.66231200000001"/>
        <n v="175.98665264"/>
        <n v="53.892326319999995"/>
        <n v="43.56832632"/>
        <n v="29.068326319999997"/>
        <n v="29.416326319999996"/>
        <n v="86.85544639999999"/>
        <n v="236.62865263999998"/>
        <n v="129.15665936"/>
        <n v="66.231628"/>
        <n v="38.81232632"/>
        <n v="42.29232632"/>
        <n v="108.46432632"/>
        <n v="202.15365264"/>
        <n v="790.4369722399999"/>
        <n v="562.24280572"/>
        <n v="796.54880572"/>
        <n v="639.03480572"/>
        <n v="1063.6179704800002"/>
        <n v="697.43930352"/>
        <n v="570.7894527999999"/>
        <n v="225.99065264"/>
        <n v="203.53265263999998"/>
        <n v="667.6963052799999"/>
        <n v="746.29930528"/>
        <n v="451.46844639999995"/>
        <n v="237.02265264"/>
        <n v="594.60930528"/>
        <n v="384.06997808"/>
        <n v="1816.00930528"/>
        <n v="4089.4429436"/>
        <n v="535.50930528"/>
        <n v="501.3169555200001"/>
        <n v="3049.4578889599998"/>
        <n v="1006.8988928"/>
        <n v="1187.4048928"/>
        <n v="999.8228928"/>
        <n v="199.502512"/>
        <n v="437.2288927999999"/>
        <n v="475.28881119999994"/>
        <n v="1113.3328928"/>
        <n v="1912.0468928"/>
        <n v="76.89565264"/>
        <n v="408.4668927999999"/>
        <n v="515.61230528"/>
        <n v="572.55980572"/>
        <n v="145.14589279999998"/>
        <n v="634.6733120000001"/>
        <n v="401.56380572"/>
        <n v="114.96532632"/>
        <n v="520.3548057200001"/>
        <n v="459.11880571999995"/>
        <n v="115.25232632"/>
        <n v="108.64032632"/>
        <n v="108.40832632"/>
        <n v="105.97232632"/>
        <n v="308.15731200000005"/>
        <n v="33.24432632"/>
        <n v="372.61061056"/>
        <n v="220.29344639999997"/>
        <n v="543.20680572"/>
        <n v="396.697312"/>
        <n v="48.39632632"/>
        <n v="55.1363196"/>
        <n v="68.62165264"/>
        <n v="212.06065264"/>
        <n v="322.59529008000004"/>
        <n v="1311.16794272"/>
        <n v="90.21455999999999"/>
        <n v="95.78255999999999"/>
        <n v="97.40656"/>
        <n v="89.75056"/>
        <n v="89.51856"/>
        <n v="91.60656"/>
        <n v="64.90762000000001"/>
        <n v="90.91055999999999"/>
        <n v="24.687628000000004"/>
        <n v="28.979628"/>
        <n v="34.663628"/>
        <n v="35.243628"/>
        <n v="52.855256000000004"/>
        <n v="52.739256000000005"/>
        <n v="17.544931"/>
        <n v="125.52197135999998"/>
        <n v="105.70632632"/>
        <n v="103.18832632"/>
        <n v="108.52432632"/>
        <n v="427.19364416"/>
        <n v="426.15497136"/>
        <n v="338.95697808"/>
        <n v="816.0598928"/>
        <n v="518.7868927999999"/>
        <n v="512.4828928"/>
        <n v="43.263628"/>
        <n v="26.561022"/>
        <n v="423.63589279999997"/>
        <n v="2442.12293744"/>
        <n v="760.1584530800001"/>
        <n v="2732.00082208"/>
        <n v="1875.8388220800002"/>
        <n v="2575.2848608"/>
        <n v="1881.4888608"/>
        <n v="222.55444639999996"/>
        <n v="3534.88789184"/>
        <n v="435.13489279999993"/>
        <n v="390.5366392"/>
        <n v="454.7586392"/>
        <n v="119.48665936"/>
        <n v="402.9476392"/>
        <n v="316.51831200000004"/>
        <n v="222.35744639999996"/>
        <n v="330.308312"/>
        <n v="206.88165264"/>
        <n v="404.7206392"/>
        <n v="1174.15726816"/>
        <n v="204.91165264"/>
        <n v="33.06249284"/>
        <n v="1854.78665264"/>
        <n v="205.30081916"/>
        <n v="139.77765936"/>
        <n v="131.0999924"/>
        <n v="122.44165936"/>
        <n v="127.36665936"/>
        <n v="211.60965264"/>
        <n v="193.8893196"/>
        <n v="131.30665936"/>
        <n v="140.76265936000001"/>
        <n v="236.1009924"/>
        <n v="384.93098480000003"/>
        <n v="497.85065264"/>
        <n v="255.65044639999996"/>
        <n v="463.24464416"/>
        <n v="797.77961056"/>
        <n v="776.70061056"/>
        <n v="293.37431960000004"/>
        <n v="856.4856105599999"/>
        <n v="252.38865264"/>
        <n v="827.52661056"/>
        <n v="809.20561056"/>
        <n v="194.0863196"/>
        <n v="129.53365936"/>
        <n v="218.11065263999998"/>
        <n v="404.13797136"/>
        <n v="147.6334528"/>
        <n v="123.24065936000001"/>
        <n v="541.8358928"/>
        <n v="134.85265936000002"/>
        <n v="137.9804528"/>
        <n v="117.72332632"/>
        <n v="127.37632632"/>
        <n v="162.62965936"/>
        <n v="204.51765264"/>
        <n v="112.78865936"/>
        <n v="227.3793196"/>
        <n v="331.58265264"/>
        <n v="388.51565264"/>
        <n v="2181.1284464"/>
        <n v="794.53265264"/>
        <n v="750.01065264"/>
        <n v="2459.46232632"/>
        <n v="208.65465264"/>
        <n v="618.80865264"/>
        <n v="220.36032632"/>
        <n v="277.88432632"/>
        <n v="111.42432632"/>
        <n v="179.38432632"/>
        <n v="112.12032632"/>
        <n v="242.14465264"/>
        <n v="1678.27465264"/>
        <n v="1365.43865264"/>
        <n v="151.21332632"/>
        <n v="1327.6973263200002"/>
        <n v="222.24765264"/>
        <n v="99.01232632"/>
        <n v="98.78032632"/>
        <n v="211.21565264"/>
        <n v="206.37665264"/>
        <n v="104.91832631999999"/>
        <n v="215.15565264"/>
        <n v="191.4283196"/>
        <n v="127.76065936"/>
        <n v="127.56365936"/>
        <n v="155.14365936000002"/>
        <n v="229.53665264"/>
        <n v="234.65865263999999"/>
        <n v="276.9604464"/>
        <n v="47.519256000000006"/>
        <n v="526.5378928"/>
        <n v="164.60697136"/>
        <n v="1080.324644"/>
        <n v="361.92065264"/>
        <n v="250.81265264"/>
        <n v="267.36065264"/>
        <n v="206.09365264"/>
        <n v="200.38065264"/>
        <n v="201.75965263999998"/>
        <n v="60.74165263999999"/>
        <n v="198.01665264"/>
        <n v="147.07632632"/>
        <n v="245.35265264"/>
        <n v="242.25444639999998"/>
        <n v="219.68665264"/>
        <n v="880.7166105599999"/>
        <n v="145.10632632"/>
        <n v="246.94565936"/>
        <n v="147.65765936"/>
        <n v="318.72897896"/>
        <n v="443.53289279999996"/>
        <n v="279.32430464"/>
        <n v="284.6289056"/>
        <n v="343.33490559999996"/>
        <n v="371.5059056"/>
        <n v="471.70389279999995"/>
        <n v="31.272326319999998"/>
        <n v="33.47632632"/>
        <n v="33.36032632"/>
        <n v="33.59232632"/>
        <n v="33.70832632"/>
        <n v="33.82432632"/>
        <n v="31.04032632"/>
        <n v="31.156326319999998"/>
        <n v="30.92432632"/>
        <n v="114.16765936"/>
        <n v="138.39865936"/>
        <n v="116.13765936"/>
        <n v="275.3699056"/>
        <n v="360.50298480000004"/>
        <n v="122.24465936"/>
        <n v="277.5174464"/>
        <n v="464.47044639999996"/>
        <n v="143.91465936"/>
        <n v="1045.6399056"/>
        <n v="218.61444639999996"/>
        <n v="439.0574464"/>
        <n v="827.3214464"/>
        <n v="258.99944639999995"/>
        <n v="800.04865264"/>
        <n v="347.0584464"/>
        <n v="723.5254464"/>
        <n v="971.5484464"/>
        <n v="251.71044639999997"/>
        <n v="359.0754464"/>
        <n v="300.17244639999996"/>
        <n v="261.7574464"/>
        <n v="1666.9779056000002"/>
        <n v="211.32544639999998"/>
        <n v="258.0144464"/>
        <n v="262.93944639999995"/>
        <n v="259.39344639999996"/>
        <n v="703.4314463999999"/>
        <n v="274.1684464"/>
        <n v="924.2879056"/>
        <n v="469.7338927999999"/>
        <n v="476.62889279999996"/>
        <n v="435.84989279999996"/>
        <n v="285.0034464"/>
        <n v="277.9114464"/>
        <n v="300.0239848"/>
        <n v="311.4014464"/>
        <n v="486.1404464"/>
        <n v="217.43244639999998"/>
        <n v="263.72744639999996"/>
        <n v="253.4834464"/>
        <n v="282.0484464"/>
        <n v="250.52844639999998"/>
        <n v="425.21189279999993"/>
        <n v="667.57496376"/>
        <n v="341.5424464"/>
        <n v="489.23689279999996"/>
        <n v="1043.6189628799998"/>
        <n v="73.34965263999999"/>
        <n v="197.42565263999998"/>
        <n v="318.8874464"/>
        <n v="197.50832631999998"/>
        <n v="317.50844639999997"/>
        <n v="483.5206392"/>
        <n v="257.90465264"/>
        <n v="149.23365936"/>
        <n v="271.30065264"/>
        <n v="107.94432632"/>
        <n v="105.27632632"/>
        <n v="106.78432631999999"/>
        <n v="111.30832631999999"/>
        <n v="102.60832632"/>
        <n v="190.9343196"/>
        <n v="246.6853196"/>
        <n v="266.17865264"/>
        <n v="211.2253196"/>
        <n v="304.9973196"/>
        <n v="242.73565264"/>
        <n v="208.2703196"/>
        <n v="287.06065264"/>
        <n v="399.29730528"/>
        <n v="400.10930528"/>
        <n v="403.24130528"/>
        <n v="395.23730528"/>
        <n v="411.24530527999997"/>
        <n v="400.80530527999997"/>
        <n v="402.31330528"/>
        <n v="411.59330528"/>
        <n v="417.27730528"/>
        <n v="780.96261056"/>
        <n v="770.98661056"/>
        <n v="391.06130528"/>
        <n v="396.86130528"/>
        <n v="108.50865936000001"/>
        <n v="460.65489279999997"/>
        <n v="550.83262896"/>
        <n v="1177.4099409599999"/>
        <n v="232.28498567999998"/>
        <n v="491.71465176"/>
        <n v="334.70565175999997"/>
        <n v="201.74998567999998"/>
        <n v="287.9779056"/>
        <n v="342.485474"/>
        <n v="456.68997135999996"/>
        <n v="1249.775256"/>
        <n v="1515.531256"/>
        <n v="39.458159800000004"/>
        <n v="383.52493100000004"/>
        <n v="220.94165936000002"/>
        <n v="287.14332632"/>
        <n v="213.5893196"/>
        <n v="64.72362799999999"/>
        <n v="303.109022"/>
        <n v="119.221862"/>
        <n v="1167.3646392"/>
        <n v="137.39265936"/>
        <n v="26.195628"/>
        <n v="51.035627999999996"/>
        <n v="24.339628"/>
        <n v="116.04865936"/>
        <n v="41.530492839999994"/>
        <n v="58.980659360000004"/>
        <n v="406.214512"/>
        <n v="290.95481244"/>
        <n v="40.50665936"/>
        <n v="33.34307654"/>
        <n v="29.880326319999998"/>
        <n v="66.93540286000001"/>
        <n v="52.909243059999994"/>
        <n v="20.560930999999997"/>
        <n v="21.140931"/>
        <n v="132.48865936"/>
        <n v="47.1494528"/>
        <n v="24.919628000000003"/>
        <n v="23.643628"/>
        <n v="39.863256"/>
        <n v="46.72321049999999"/>
        <n v="68.46065263999999"/>
        <n v="402.90148611999996"/>
        <n v="120.07765936000001"/>
        <n v="355.918312"/>
        <n v="75.91181"/>
        <n v="598.94595792"/>
        <n v="2475.6381598000003"/>
        <n v="82.86165936"/>
        <n v="239.38665264"/>
        <n v="233.2893196"/>
        <n v="271.01644639999995"/>
        <n v="217.62944639999998"/>
        <n v="239.7903196"/>
        <n v="172.7081598"/>
        <n v="2539.0721598"/>
        <n v="244.11465264"/>
        <n v="92.79125599999999"/>
        <n v="91.747256"/>
        <n v="15.5395825"/>
        <n v="453.36030528"/>
        <n v="26.337159800000002"/>
        <n v="193.0523196"/>
        <n v="488.6014464"/>
        <n v="534.54065264"/>
        <n v="219.29265264"/>
        <m/>
      </sharedItems>
    </cacheField>
    <cacheField name="VM Manager SKU">
      <sharedItems containsBlank="1" containsMixedTypes="1" containsNumber="1" containsInteger="1">
        <s v="VM Manager"/>
        <n v="0.0"/>
        <m/>
      </sharedItems>
    </cacheField>
    <cacheField name="VM Manager Monthly Pricing" numFmtId="165">
      <sharedItems containsString="0" containsBlank="1" containsNumber="1">
        <n v="0.81"/>
        <n v="2.19"/>
        <n v="0.0"/>
        <m/>
      </sharedItems>
    </cacheField>
    <cacheField name="Kalisil Rep" numFmtId="0">
      <sharedItems containsString="0" containsBlank="1" containsNumber="1" containsInteger="1">
        <n v="0.0"/>
        <n v="1.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 cacheId="1" dataCaption="" compact="0" compactData="0">
  <location ref="A3:B56" firstHeaderRow="0" firstDataRow="1" firstDataCol="0"/>
  <pivotFields>
    <pivotField name="VM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t="default"/>
      </items>
    </pivotField>
    <pivotField name="OS Name" axis="axisRow" compact="0" outline="0" multipleItemSelectionAllowed="1" showAll="0" sortType="ascending">
      <items>
        <item x="20"/>
        <item x="36"/>
        <item x="50"/>
        <item x="14"/>
        <item x="8"/>
        <item x="19"/>
        <item x="18"/>
        <item x="15"/>
        <item x="49"/>
        <item x="43"/>
        <item x="44"/>
        <item x="34"/>
        <item x="1"/>
        <item x="28"/>
        <item x="30"/>
        <item x="29"/>
        <item x="31"/>
        <item x="38"/>
        <item x="39"/>
        <item x="5"/>
        <item x="47"/>
        <item x="48"/>
        <item x="2"/>
        <item x="0"/>
        <item x="17"/>
        <item x="7"/>
        <item x="4"/>
        <item x="3"/>
        <item x="32"/>
        <item x="21"/>
        <item x="46"/>
        <item x="35"/>
        <item x="33"/>
        <item x="22"/>
        <item x="23"/>
        <item x="24"/>
        <item x="51"/>
        <item x="27"/>
        <item x="45"/>
        <item x="10"/>
        <item x="12"/>
        <item x="16"/>
        <item x="13"/>
        <item x="26"/>
        <item x="25"/>
        <item x="6"/>
        <item x="42"/>
        <item x="9"/>
        <item x="11"/>
        <item x="40"/>
        <item x="41"/>
        <item x="37"/>
        <item t="default"/>
      </items>
    </pivotField>
    <pivotField name="32-bit" compact="0" outline="0" multipleItemSelectionAllowed="1" showAll="0">
      <items>
        <item x="0"/>
        <item x="1"/>
        <item t="default"/>
      </items>
    </pivotField>
    <pivotField name="OS Type" compact="0" outline="0" multipleItemSelectionAllowed="1" showAll="0">
      <items>
        <item x="0"/>
        <item x="1"/>
        <item x="2"/>
        <item x="3"/>
        <item x="4"/>
        <item t="default"/>
      </items>
    </pivotField>
    <pivotField name="OS" compact="0" outline="0" multipleItemSelectionAllowed="1" showAll="0">
      <items>
        <item x="0"/>
        <item x="1"/>
        <item x="2"/>
        <item x="3"/>
        <item x="4"/>
        <item x="5"/>
        <item x="6"/>
        <item x="7"/>
        <item x="8"/>
        <item x="9"/>
        <item x="10"/>
        <item x="11"/>
        <item x="12"/>
        <item x="13"/>
        <item t="default"/>
      </items>
    </pivotField>
    <pivotField name="OS Version"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d Env." compact="0" outline="0" multipleItemSelectionAllowed="1" showAll="0">
      <items>
        <item x="0"/>
        <item x="1"/>
        <item t="default"/>
      </items>
    </pivotField>
    <pivotField name="K8S Worker Node" compact="0" outline="0" multipleItemSelectionAllowed="1" showAll="0">
      <items>
        <item x="0"/>
        <item x="1"/>
        <item t="default"/>
      </items>
    </pivotField>
    <pivotField name="K8S Master" compact="0" outline="0" multipleItemSelectionAllowed="1" showAll="0">
      <items>
        <item x="0"/>
        <item x="1"/>
        <item t="default"/>
      </items>
    </pivotField>
    <pivotField name="VM Infra" compact="0" outline="0" multipleItemSelectionAllowed="1" showAll="0">
      <items>
        <item x="0"/>
        <item x="1"/>
        <item t="default"/>
      </items>
    </pivotField>
  </pivotFields>
  <rowFields>
    <field x="1"/>
  </rowFields>
  <dataFields>
    <dataField name="COUNTA of VM Name" fld="0" subtotal="count" baseField="0"/>
  </dataFields>
</pivotTableDefinition>
</file>

<file path=xl/pivotTables/pivotTable2.xml><?xml version="1.0" encoding="utf-8"?>
<pivotTableDefinition xmlns="http://schemas.openxmlformats.org/spreadsheetml/2006/main" name="Pivot 2" cacheId="1" dataCaption="" compact="0" compactData="0">
  <location ref="A71:D80" firstHeaderRow="0" firstDataRow="3" firstDataCol="0" rowPageCount="1" colPageCount="1"/>
  <pivotFields>
    <pivotField name="VM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t="default"/>
      </items>
    </pivotField>
    <pivotField name="O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32-bit" compact="0" outline="0" multipleItemSelectionAllowed="1" showAll="0">
      <items>
        <item x="0"/>
        <item x="1"/>
        <item t="default"/>
      </items>
    </pivotField>
    <pivotField name="OS Type" axis="axisRow" compact="0" outline="0" multipleItemSelectionAllowed="1" showAll="0" sortType="ascending">
      <items>
        <item h="1" x="4"/>
        <item h="1" x="1"/>
        <item h="1" x="3"/>
        <item h="1" x="2"/>
        <item x="0"/>
        <item t="default"/>
      </items>
    </pivotField>
    <pivotField name="OS" axis="axisRow" compact="0" outline="0" multipleItemSelectionAllowed="1" showAll="0" sortType="ascending">
      <items>
        <item x="8"/>
        <item x="10"/>
        <item x="4"/>
        <item x="1"/>
        <item x="12"/>
        <item x="9"/>
        <item x="6"/>
        <item x="3"/>
        <item x="0"/>
        <item x="13"/>
        <item x="5"/>
        <item x="7"/>
        <item x="11"/>
        <item x="2"/>
        <item t="default"/>
      </items>
    </pivotField>
    <pivotField name="OS Version" axis="axisRow" compact="0" numFmtId="49" outline="0" multipleItemSelectionAllowed="1" showAll="0" sortType="ascending">
      <items>
        <item x="6"/>
        <item x="5"/>
        <item x="14"/>
        <item x="12"/>
        <item x="19"/>
        <item x="18"/>
        <item x="20"/>
        <item x="2"/>
        <item x="0"/>
        <item x="7"/>
        <item x="4"/>
        <item x="3"/>
        <item x="15"/>
        <item x="17"/>
        <item x="11"/>
        <item x="8"/>
        <item x="9"/>
        <item x="13"/>
        <item x="10"/>
        <item x="16"/>
        <item x="1"/>
        <item t="default"/>
      </items>
    </pivotField>
    <pivotField name="Prod Env." compact="0" outline="0" multipleItemSelectionAllowed="1" showAll="0">
      <items>
        <item x="0"/>
        <item x="1"/>
        <item t="default"/>
      </items>
    </pivotField>
    <pivotField name="K8S Worker Node" compact="0" outline="0" multipleItemSelectionAllowed="1" showAll="0">
      <items>
        <item x="0"/>
        <item x="1"/>
        <item t="default"/>
      </items>
    </pivotField>
    <pivotField name="K8S Master" compact="0" outline="0" multipleItemSelectionAllowed="1" showAll="0">
      <items>
        <item x="0"/>
        <item x="1"/>
        <item t="default"/>
      </items>
    </pivotField>
    <pivotField name="VM Infra" axis="axisPage" compact="0" outline="0" multipleItemSelectionAllowed="1" showAll="0">
      <items>
        <item x="0"/>
        <item h="1" x="1"/>
        <item t="default"/>
      </items>
    </pivotField>
  </pivotFields>
  <rowFields>
    <field x="3"/>
    <field x="4"/>
    <field x="5"/>
  </rowFields>
  <pageFields>
    <pageField fld="9"/>
  </pageFields>
  <dataFields>
    <dataField name="COUNTA of VM Name" fld="0" subtotal="count" baseField="0"/>
  </dataFields>
</pivotTableDefinition>
</file>

<file path=xl/pivotTables/pivotTable3.xml><?xml version="1.0" encoding="utf-8"?>
<pivotTableDefinition xmlns="http://schemas.openxmlformats.org/spreadsheetml/2006/main" name="Pivot 3" cacheId="1" dataCaption="" compact="0" compactData="0">
  <location ref="A85:B90" firstHeaderRow="0" firstDataRow="1" firstDataCol="0" rowPageCount="2" colPageCount="1"/>
  <pivotFields>
    <pivotField name="VM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t="default"/>
      </items>
    </pivotField>
    <pivotField name="O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32-bit" compact="0" outline="0" multipleItemSelectionAllowed="1" showAll="0">
      <items>
        <item x="0"/>
        <item x="1"/>
        <item t="default"/>
      </items>
    </pivotField>
    <pivotField name="OS Type" axis="axisRow" compact="0" outline="0" multipleItemSelectionAllowed="1" showAll="0" sortType="ascending">
      <items>
        <item x="4"/>
        <item x="1"/>
        <item x="3"/>
        <item x="2"/>
        <item x="0"/>
        <item t="default"/>
      </items>
    </pivotField>
    <pivotField name="OS" compact="0" outline="0" multipleItemSelectionAllowed="1" showAll="0">
      <items>
        <item x="0"/>
        <item x="1"/>
        <item x="2"/>
        <item x="3"/>
        <item x="4"/>
        <item x="5"/>
        <item x="6"/>
        <item x="7"/>
        <item x="8"/>
        <item x="9"/>
        <item x="10"/>
        <item x="11"/>
        <item x="12"/>
        <item x="13"/>
        <item t="default"/>
      </items>
    </pivotField>
    <pivotField name="OS Version"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d Env." compact="0" outline="0" multipleItemSelectionAllowed="1" showAll="0">
      <items>
        <item x="0"/>
        <item x="1"/>
        <item t="default"/>
      </items>
    </pivotField>
    <pivotField name="K8S Worker Node" axis="axisPage" compact="0" outline="0" multipleItemSelectionAllowed="1" showAll="0">
      <items>
        <item x="0"/>
        <item h="1" x="1"/>
        <item t="default"/>
      </items>
    </pivotField>
    <pivotField name="K8S Master" compact="0" outline="0" multipleItemSelectionAllowed="1" showAll="0">
      <items>
        <item x="0"/>
        <item x="1"/>
        <item t="default"/>
      </items>
    </pivotField>
    <pivotField name="VM Infra" axis="axisPage" compact="0" outline="0" multipleItemSelectionAllowed="1" showAll="0">
      <items>
        <item x="0"/>
        <item h="1" x="1"/>
        <item t="default"/>
      </items>
    </pivotField>
  </pivotFields>
  <rowFields>
    <field x="3"/>
  </rowFields>
  <pageFields>
    <pageField fld="7"/>
    <pageField fld="9"/>
  </pageFields>
  <dataFields>
    <dataField name="COUNTA of VM Name" fld="0" subtotal="count" baseField="0"/>
  </dataFields>
</pivotTableDefinition>
</file>

<file path=xl/pivotTables/pivotTable4.xml><?xml version="1.0" encoding="utf-8"?>
<pivotTableDefinition xmlns="http://schemas.openxmlformats.org/spreadsheetml/2006/main" name="Pivot 4" cacheId="2" dataCaption="" compact="0" compactData="0">
  <location ref="A95:B100" firstHeaderRow="0" firstDataRow="1" firstDataCol="0" rowPageCount="2" colPageCount="1"/>
  <pivotFields>
    <pivotField name="VM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t="default"/>
      </items>
    </pivotField>
    <pivotField name="O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32-bit" compact="0" outline="0" multipleItemSelectionAllowed="1" showAll="0">
      <items>
        <item x="0"/>
        <item x="1"/>
        <item t="default"/>
      </items>
    </pivotField>
    <pivotField name="OS Type" axis="axisRow" compact="0" outline="0" multipleItemSelectionAllowed="1" showAll="0" sortType="ascending">
      <items>
        <item x="4"/>
        <item x="1"/>
        <item x="3"/>
        <item x="2"/>
        <item x="0"/>
        <item t="default"/>
      </items>
    </pivotField>
    <pivotField name="OS" compact="0" outline="0" multipleItemSelectionAllowed="1" showAll="0">
      <items>
        <item x="0"/>
        <item x="1"/>
        <item x="2"/>
        <item x="3"/>
        <item x="4"/>
        <item x="5"/>
        <item x="6"/>
        <item x="7"/>
        <item x="8"/>
        <item x="9"/>
        <item x="10"/>
        <item x="11"/>
        <item x="12"/>
        <item x="13"/>
        <item t="default"/>
      </items>
    </pivotField>
    <pivotField name="OS Version"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d Env." compact="0" outline="0" multipleItemSelectionAllowed="1" showAll="0">
      <items>
        <item x="0"/>
        <item x="1"/>
        <item t="default"/>
      </items>
    </pivotField>
    <pivotField name="K8S Worker Node" axis="axisPage" compact="0" outline="0" multipleItemSelectionAllowed="1" showAll="0">
      <items>
        <item x="0"/>
        <item h="1" x="1"/>
        <item t="default"/>
      </items>
    </pivotField>
    <pivotField name="K8S Master" compact="0" outline="0" multipleItemSelectionAllowed="1" showAll="0">
      <items>
        <item x="0"/>
        <item x="1"/>
        <item t="default"/>
      </items>
    </pivotField>
    <pivotField name="VM Infra" axis="axisPage" compact="0" outline="0" multipleItemSelectionAllowed="1" showAll="0">
      <items>
        <item x="0"/>
        <item h="1" x="1"/>
        <item t="default"/>
      </items>
    </pivotField>
    <pivotField name="File Server" compact="0" numFmtId="3" outline="0" multipleItemSelectionAllowed="1" showAll="0">
      <items>
        <item x="0"/>
        <item t="default"/>
      </items>
    </pivotField>
    <pivotField name="Old OS" compact="0" numFmtId="3" outline="0" multipleItemSelectionAllowed="1" showAll="0">
      <items>
        <item x="0"/>
        <item x="1"/>
        <item t="default"/>
      </items>
    </pivotField>
    <pivotField name="Application Grou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t="default"/>
      </items>
    </pivotField>
    <pivotField name="Kalisil?" compact="0" numFmtId="3" outline="0" multipleItemSelectionAllowed="1" showAll="0">
      <items>
        <item x="0"/>
        <item x="1"/>
        <item t="default"/>
      </items>
    </pivotField>
    <pivotField name="Application Tiering" compact="0" numFmtId="3" outline="0" multipleItemSelectionAllowed="1" showAll="0">
      <items>
        <item x="0"/>
        <item x="1"/>
        <item x="2"/>
        <item x="3"/>
        <item t="default"/>
      </items>
    </pivotField>
    <pivotField name="App Criticity" compact="0" numFmtId="3" outline="0" multipleItemSelectionAllowed="1" showAll="0">
      <items>
        <item x="0"/>
        <item x="1"/>
        <item t="default"/>
      </items>
    </pivotField>
    <pivotField name="vCPU"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AM (Gi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s>
  <rowFields>
    <field x="3"/>
  </rowFields>
  <pageFields>
    <pageField fld="7"/>
    <pageField fld="9"/>
  </pageFields>
  <dataFields>
    <dataField name="COUNTA of VM Name" fld="0" subtotal="count" baseField="0"/>
  </dataFields>
</pivotTableDefinition>
</file>

<file path=xl/pivotTables/pivotTable5.xml><?xml version="1.0" encoding="utf-8"?>
<pivotTableDefinition xmlns="http://schemas.openxmlformats.org/spreadsheetml/2006/main" name="Pivot 5" cacheId="4" dataCaption="" compact="0" compactData="0">
  <location ref="A188:C189" firstHeaderRow="0" firstDataRow="2" firstDataCol="0" rowPageCount="6" colPageCount="1"/>
  <pivotFields>
    <pivotField name="VM Name" axis="axis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t="default"/>
      </items>
    </pivotField>
    <pivotField name="OS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32-bit" compact="0" outline="0" multipleItemSelectionAllowed="1" showAll="0">
      <items>
        <item x="0"/>
        <item x="1"/>
        <item x="2"/>
        <item t="default"/>
      </items>
    </pivotField>
    <pivotField name="OS Type" compact="0" outline="0" multipleItemSelectionAllowed="1" showAll="0">
      <items>
        <item x="0"/>
        <item x="1"/>
        <item x="2"/>
        <item x="3"/>
        <item x="4"/>
        <item x="5"/>
        <item t="default"/>
      </items>
    </pivotField>
    <pivotField name="OS" compact="0" outline="0" multipleItemSelectionAllowed="1" showAll="0">
      <items>
        <item x="0"/>
        <item x="1"/>
        <item x="2"/>
        <item x="3"/>
        <item x="4"/>
        <item x="5"/>
        <item x="6"/>
        <item x="7"/>
        <item x="8"/>
        <item x="9"/>
        <item x="10"/>
        <item x="11"/>
        <item x="12"/>
        <item x="13"/>
        <item x="14"/>
        <item t="default"/>
      </items>
    </pivotField>
    <pivotField name="OS Version" compact="0" numFmtId="49"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Prod Env." axis="axisRow" compact="0" outline="0" multipleItemSelectionAllowed="1" showAll="0" sortType="ascending">
      <items>
        <item x="2"/>
        <item x="0"/>
        <item x="1"/>
        <item t="default"/>
      </items>
    </pivotField>
    <pivotField name="K8S Worker Node" compact="0" outline="0" multipleItemSelectionAllowed="1" showAll="0">
      <items>
        <item x="0"/>
        <item x="1"/>
        <item x="2"/>
        <item t="default"/>
      </items>
    </pivotField>
    <pivotField name="K8S Master" axis="axisPage" compact="0" outline="0" multipleItemSelectionAllowed="1" showAll="0">
      <items>
        <item x="0"/>
        <item h="1" x="1"/>
        <item h="1" x="2"/>
        <item t="default"/>
      </items>
    </pivotField>
    <pivotField name="VM Infra" axis="axisPage" compact="0" outline="0" multipleItemSelectionAllowed="1" showAll="0">
      <items>
        <item x="0"/>
        <item h="1" x="1"/>
        <item h="1" x="2"/>
        <item t="default"/>
      </items>
    </pivotField>
    <pivotField name="File Server" compact="0" numFmtId="3" outline="0" multipleItemSelectionAllowed="1" showAll="0">
      <items>
        <item x="0"/>
        <item x="1"/>
        <item t="default"/>
      </items>
    </pivotField>
    <pivotField name="Old OS" compact="0" numFmtId="3" outline="0" multipleItemSelectionAllowed="1" showAll="0">
      <items>
        <item x="0"/>
        <item x="1"/>
        <item x="2"/>
        <item t="default"/>
      </items>
    </pivotField>
    <pivotField name="Application Group"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Kalisil?" compact="0" numFmtId="3" outline="0" multipleItemSelectionAllowed="1" showAll="0">
      <items>
        <item x="0"/>
        <item x="1"/>
        <item x="2"/>
        <item t="default"/>
      </items>
    </pivotField>
    <pivotField name="Application Tiering" compact="0" numFmtId="3" outline="0" multipleItemSelectionAllowed="1" showAll="0">
      <items>
        <item x="0"/>
        <item x="1"/>
        <item x="2"/>
        <item x="3"/>
        <item x="4"/>
        <item t="default"/>
      </items>
    </pivotField>
    <pivotField name="App Criticity" axis="axisRow" compact="0" numFmtId="3" outline="0" multipleItemSelectionAllowed="1" showAll="0" sortType="ascending">
      <items>
        <item x="2"/>
        <item x="0"/>
        <item x="1"/>
        <item t="default"/>
      </items>
    </pivotField>
    <pivotField name="vCPU"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AM (GiB)"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Disk (GiB)"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t="default"/>
      </items>
    </pivotField>
    <pivotField name="Target" axis="axisPage" compact="0" outline="0" multipleItemSelectionAllowed="1" showAll="0">
      <items>
        <item x="0"/>
        <item x="1"/>
        <item h="1" x="2"/>
        <item h="1" x="3"/>
        <item h="1" x="4"/>
        <item h="1" x="5"/>
        <item t="default"/>
      </items>
    </pivotField>
    <pivotField name="Lift &amp; Shift?" compact="0" outline="0" multipleItemSelectionAllowed="1" showAll="0">
      <items>
        <item x="0"/>
        <item x="1"/>
        <item x="2"/>
        <item t="default"/>
      </items>
    </pivotField>
    <pivotField name="VM Machine Type" compact="0" outline="0" multipleItemSelectionAllowed="1" showAll="0">
      <items>
        <item x="0"/>
        <item x="1"/>
        <item x="2"/>
        <item x="3"/>
        <item t="default"/>
      </items>
    </pivotField>
    <pivotField name="VM vCPU" compact="0" numFmtId="3" outline="0" multipleItemSelectionAllowed="1" showAll="0">
      <items>
        <item x="0"/>
        <item x="1"/>
        <item x="2"/>
        <item x="3"/>
        <item x="4"/>
        <item x="5"/>
        <item x="6"/>
        <item x="7"/>
        <item x="8"/>
        <item x="9"/>
        <item x="10"/>
        <item x="11"/>
        <item x="12"/>
        <item x="13"/>
        <item x="14"/>
        <item x="15"/>
        <item x="16"/>
        <item t="default"/>
      </items>
    </pivotField>
    <pivotField name="VM RAM"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xtended Memory?" compact="0" outline="0" multipleItemSelectionAllowed="1" showAll="0">
      <items>
        <item x="0"/>
        <item x="1"/>
        <item x="2"/>
        <item t="default"/>
      </items>
    </pivotField>
    <pivotField name="VM Dis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name="VM Pricing Type" compact="0" outline="0" multipleItemSelectionAllowed="1" showAll="0">
      <items>
        <item x="0"/>
        <item x="1"/>
        <item x="2"/>
        <item x="3"/>
        <item t="default"/>
      </items>
    </pivotField>
    <pivotField name="VM vCPU SKU" compact="0" outline="0" multipleItemSelectionAllowed="1" showAll="0">
      <items>
        <item x="0"/>
        <item x="1"/>
        <item x="2"/>
        <item x="3"/>
        <item x="4"/>
        <item x="5"/>
        <item x="6"/>
        <item t="default"/>
      </items>
    </pivotField>
    <pivotField name="VM RAM SKU" compact="0" outline="0" multipleItemSelectionAllowed="1" showAll="0">
      <items>
        <item x="0"/>
        <item x="1"/>
        <item x="2"/>
        <item x="3"/>
        <item x="4"/>
        <item x="5"/>
        <item x="6"/>
        <item t="default"/>
      </items>
    </pivotField>
    <pivotField name="VM Extended RAM" compact="0" outline="0" multipleItemSelectionAllowed="1" showAll="0">
      <items>
        <item x="0"/>
        <item x="1"/>
        <item x="2"/>
        <item x="3"/>
        <item t="default"/>
      </items>
    </pivotField>
    <pivotField name="VM Up Time" compact="0" numFmtId="3" outline="0" multipleItemSelectionAllowed="1" showAll="0">
      <items>
        <item x="0"/>
        <item x="1"/>
        <item x="2"/>
        <item x="3"/>
        <item t="default"/>
      </items>
    </pivotField>
    <pivotField name="Compute Monthly Pric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t="default"/>
      </items>
    </pivotField>
    <pivotField name="VM OS SKU" compact="0" outline="0" multipleItemSelectionAllowed="1" showAll="0">
      <items>
        <item x="0"/>
        <item x="1"/>
        <item x="2"/>
        <item x="3"/>
        <item x="4"/>
        <item t="default"/>
      </items>
    </pivotField>
    <pivotField name="OS Pric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M DIsk Scope" compact="0" outline="0" multipleItemSelectionAllowed="1" showAll="0">
      <items>
        <item x="0"/>
        <item x="1"/>
        <item x="2"/>
        <item t="default"/>
      </items>
    </pivotField>
    <pivotField name="VM Disk Type" compact="0" outline="0" multipleItemSelectionAllowed="1" showAll="0">
      <items>
        <item x="0"/>
        <item x="1"/>
        <item x="2"/>
        <item x="3"/>
        <item t="default"/>
      </items>
    </pivotField>
    <pivotField name="VM DIsk SKU" compact="0" outline="0" multipleItemSelectionAllowed="1" showAll="0">
      <items>
        <item x="0"/>
        <item x="1"/>
        <item x="2"/>
        <item x="3"/>
        <item t="default"/>
      </items>
    </pivotField>
    <pivotField name="VM Disk IOPS" compact="0" numFmtId="3" outline="0" multipleItemSelectionAllowed="1" showAll="0">
      <items>
        <item x="0"/>
        <item x="1"/>
        <item t="default"/>
      </items>
    </pivotField>
    <pivotField name="VM Disk Throughput" compact="0" numFmtId="3" outline="0" multipleItemSelectionAllowed="1" showAll="0">
      <items>
        <item x="0"/>
        <item x="1"/>
        <item t="default"/>
      </items>
    </pivotField>
    <pivotField name="Disk Pric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t="default"/>
      </items>
    </pivotField>
    <pivotField name="Total VM Monthly Pric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VM Manager SKU" compact="0" outline="0" multipleItemSelectionAllowed="1" showAll="0">
      <items>
        <item x="0"/>
        <item x="1"/>
        <item x="2"/>
        <item t="default"/>
      </items>
    </pivotField>
    <pivotField name="VM Manager Monthly Pricing" axis="axisPage" compact="0" numFmtId="165" outline="0" multipleItemSelectionAllowed="1" showAll="0">
      <items>
        <item x="0"/>
        <item x="1"/>
        <item x="2"/>
        <item x="3"/>
        <item t="default"/>
      </items>
    </pivotField>
    <pivotField name="Kalisil Rep" axis="axisPage" compact="0" outline="0" multipleItemSelectionAllowed="1" showAll="0">
      <items>
        <item x="0"/>
        <item h="1" x="1"/>
        <item h="1" x="2"/>
        <item t="default"/>
      </items>
    </pivotField>
  </pivotFields>
  <rowFields>
    <field x="6"/>
    <field x="15"/>
  </rowFields>
  <pageFields>
    <pageField fld="19"/>
    <pageField fld="8"/>
    <pageField fld="9"/>
    <pageField fld="0"/>
    <pageField fld="42"/>
    <pageField fld="43"/>
  </pageFields>
  <dataFields>
    <dataField name="SUM of Disk (GiB)" fld="18" baseField="0"/>
  </dataFields>
</pivotTableDefinition>
</file>

<file path=xl/tables/table1.xml><?xml version="1.0" encoding="utf-8"?>
<table xmlns="http://schemas.openxmlformats.org/spreadsheetml/2006/main" ref="A1:B5071" displayName="Table_1" name="Table_1" id="1">
  <tableColumns count="2">
    <tableColumn name="VM" id="1"/>
    <tableColumn name="Consumed MiB" id="2"/>
  </tableColumns>
  <tableStyleInfo name="Detail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loud.google.com/products/calculator?e=48754805&amp;dl=CjhDaVJsWWpnek5HSTNNaTA1WWpBNExUUTNabUl0WVRkallpMHhPV014TkRneU9HTTFORGdRQVE9PRAJGiQ2M0I1REUyQi0xQTM3LTQ3MDAtQjlBMC05M0Y5NDc4OUZCODc" TargetMode="External"/><Relationship Id="rId2" Type="http://schemas.openxmlformats.org/officeDocument/2006/relationships/hyperlink" Target="https://cloud.google.com/products/calculator?e=48754805&amp;dl=CjhDaVF5TWpoaU5tSmpPUzA1TXpZd0xUUXlNemd0WWpGak15MHdNbVkwT0RjeVkySmpNR1lRQVE9PRAIGiQ5Q0UyMUYxRi0yREQwLTREMzAtQjk5NC00NkQwMjRGRThFNT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0000"/>
    <outlinePr summaryBelow="0" summaryRight="0"/>
  </sheetPr>
  <sheetViews>
    <sheetView workbookViewId="0"/>
  </sheetViews>
  <sheetFormatPr customHeight="1" defaultColWidth="12.63" defaultRowHeight="15.75"/>
  <cols>
    <col customWidth="1" min="1" max="1" width="15.63"/>
    <col customWidth="1" min="3" max="3" width="77.0"/>
  </cols>
  <sheetData>
    <row r="1">
      <c r="A1" s="1" t="s">
        <v>0</v>
      </c>
      <c r="B1" s="2" t="s">
        <v>1</v>
      </c>
      <c r="C1" s="3" t="s">
        <v>2</v>
      </c>
      <c r="D1" s="4"/>
      <c r="E1" s="4"/>
      <c r="F1" s="4"/>
      <c r="G1" s="4"/>
      <c r="H1" s="4"/>
      <c r="I1" s="4"/>
      <c r="J1" s="4"/>
      <c r="K1" s="4"/>
      <c r="L1" s="4"/>
      <c r="M1" s="4"/>
      <c r="N1" s="4"/>
      <c r="O1" s="4"/>
      <c r="P1" s="4"/>
      <c r="Q1" s="4"/>
      <c r="R1" s="4"/>
      <c r="S1" s="4"/>
      <c r="T1" s="4"/>
      <c r="U1" s="4"/>
      <c r="V1" s="4"/>
      <c r="W1" s="4"/>
      <c r="X1" s="4"/>
      <c r="Y1" s="4"/>
      <c r="Z1" s="4"/>
    </row>
    <row r="2">
      <c r="A2" s="5">
        <v>46045.0</v>
      </c>
      <c r="B2" s="6">
        <v>1.0</v>
      </c>
      <c r="C2" s="7" t="s">
        <v>3</v>
      </c>
      <c r="D2" s="4"/>
      <c r="E2" s="4"/>
      <c r="F2" s="4"/>
      <c r="G2" s="4"/>
      <c r="H2" s="4"/>
      <c r="I2" s="4"/>
      <c r="J2" s="4"/>
      <c r="K2" s="4"/>
      <c r="L2" s="4"/>
      <c r="M2" s="4"/>
      <c r="N2" s="4"/>
      <c r="O2" s="4"/>
      <c r="P2" s="4"/>
      <c r="Q2" s="4"/>
      <c r="R2" s="4"/>
      <c r="S2" s="4"/>
      <c r="T2" s="4"/>
      <c r="U2" s="4"/>
      <c r="V2" s="4"/>
      <c r="W2" s="4"/>
      <c r="X2" s="4"/>
      <c r="Y2" s="4"/>
      <c r="Z2" s="4"/>
    </row>
    <row r="3">
      <c r="A3" s="5">
        <v>46048.0</v>
      </c>
      <c r="B3" s="6">
        <v>1.1</v>
      </c>
      <c r="C3" s="7" t="s">
        <v>4</v>
      </c>
      <c r="D3" s="4"/>
      <c r="E3" s="4"/>
      <c r="F3" s="4"/>
      <c r="G3" s="4"/>
      <c r="H3" s="4"/>
      <c r="I3" s="4"/>
      <c r="J3" s="4"/>
      <c r="K3" s="4"/>
      <c r="L3" s="4"/>
      <c r="M3" s="4"/>
      <c r="N3" s="4"/>
      <c r="O3" s="4"/>
      <c r="P3" s="4"/>
      <c r="Q3" s="4"/>
      <c r="R3" s="4"/>
      <c r="S3" s="4"/>
      <c r="T3" s="4"/>
      <c r="U3" s="4"/>
      <c r="V3" s="4"/>
      <c r="W3" s="4"/>
      <c r="X3" s="4"/>
      <c r="Y3" s="4"/>
      <c r="Z3" s="4"/>
    </row>
    <row r="4">
      <c r="A4" s="8"/>
      <c r="B4" s="9"/>
      <c r="C4" s="10"/>
      <c r="D4" s="4"/>
      <c r="E4" s="4"/>
      <c r="F4" s="4"/>
      <c r="G4" s="4"/>
      <c r="H4" s="4"/>
      <c r="I4" s="4"/>
      <c r="J4" s="4"/>
      <c r="K4" s="4"/>
      <c r="L4" s="4"/>
      <c r="M4" s="4"/>
      <c r="N4" s="4"/>
      <c r="O4" s="4"/>
      <c r="P4" s="4"/>
      <c r="Q4" s="4"/>
      <c r="R4" s="4"/>
      <c r="S4" s="4"/>
      <c r="T4" s="4"/>
      <c r="U4" s="4"/>
      <c r="V4" s="4"/>
      <c r="W4" s="4"/>
      <c r="X4" s="4"/>
      <c r="Y4" s="4"/>
      <c r="Z4" s="4"/>
    </row>
    <row r="5">
      <c r="A5" s="8"/>
      <c r="B5" s="9"/>
      <c r="C5" s="10"/>
      <c r="D5" s="4"/>
      <c r="E5" s="4"/>
      <c r="F5" s="4"/>
      <c r="G5" s="4"/>
      <c r="H5" s="4"/>
      <c r="I5" s="4"/>
      <c r="J5" s="4"/>
      <c r="K5" s="4"/>
      <c r="L5" s="4"/>
      <c r="M5" s="4"/>
      <c r="N5" s="4"/>
      <c r="O5" s="4"/>
      <c r="P5" s="4"/>
      <c r="Q5" s="4"/>
      <c r="R5" s="4"/>
      <c r="S5" s="4"/>
      <c r="T5" s="4"/>
      <c r="U5" s="4"/>
      <c r="V5" s="4"/>
      <c r="W5" s="4"/>
      <c r="X5" s="4"/>
      <c r="Y5" s="4"/>
      <c r="Z5" s="4"/>
    </row>
    <row r="6">
      <c r="A6" s="8"/>
      <c r="B6" s="9"/>
      <c r="C6" s="10"/>
      <c r="D6" s="4"/>
      <c r="E6" s="4"/>
      <c r="F6" s="4"/>
      <c r="G6" s="4"/>
      <c r="H6" s="4"/>
      <c r="I6" s="4"/>
      <c r="J6" s="4"/>
      <c r="K6" s="4"/>
      <c r="L6" s="4"/>
      <c r="M6" s="4"/>
      <c r="N6" s="4"/>
      <c r="O6" s="4"/>
      <c r="P6" s="4"/>
      <c r="Q6" s="4"/>
      <c r="R6" s="4"/>
      <c r="S6" s="4"/>
      <c r="T6" s="4"/>
      <c r="U6" s="4"/>
      <c r="V6" s="4"/>
      <c r="W6" s="4"/>
      <c r="X6" s="4"/>
      <c r="Y6" s="4"/>
      <c r="Z6" s="4"/>
    </row>
    <row r="7">
      <c r="A7" s="8"/>
      <c r="B7" s="9"/>
      <c r="C7" s="10"/>
      <c r="D7" s="4"/>
      <c r="E7" s="4"/>
      <c r="F7" s="4"/>
      <c r="G7" s="4"/>
      <c r="H7" s="4"/>
      <c r="I7" s="4"/>
      <c r="J7" s="4"/>
      <c r="K7" s="4"/>
      <c r="L7" s="4"/>
      <c r="M7" s="4"/>
      <c r="N7" s="4"/>
      <c r="O7" s="4"/>
      <c r="P7" s="4"/>
      <c r="Q7" s="4"/>
      <c r="R7" s="4"/>
      <c r="S7" s="4"/>
      <c r="T7" s="4"/>
      <c r="U7" s="4"/>
      <c r="V7" s="4"/>
      <c r="W7" s="4"/>
      <c r="X7" s="4"/>
      <c r="Y7" s="4"/>
      <c r="Z7" s="4"/>
    </row>
    <row r="8">
      <c r="A8" s="8"/>
      <c r="B8" s="9"/>
      <c r="C8" s="10"/>
      <c r="D8" s="4"/>
      <c r="E8" s="4"/>
      <c r="F8" s="4"/>
      <c r="G8" s="4"/>
      <c r="H8" s="4"/>
      <c r="I8" s="4"/>
      <c r="J8" s="4"/>
      <c r="K8" s="4"/>
      <c r="L8" s="4"/>
      <c r="M8" s="4"/>
      <c r="N8" s="4"/>
      <c r="O8" s="4"/>
      <c r="P8" s="4"/>
      <c r="Q8" s="4"/>
      <c r="R8" s="4"/>
      <c r="S8" s="4"/>
      <c r="T8" s="4"/>
      <c r="U8" s="4"/>
      <c r="V8" s="4"/>
      <c r="W8" s="4"/>
      <c r="X8" s="4"/>
      <c r="Y8" s="4"/>
      <c r="Z8" s="4"/>
    </row>
    <row r="9">
      <c r="A9" s="8"/>
      <c r="B9" s="9"/>
      <c r="C9" s="10"/>
      <c r="D9" s="4"/>
      <c r="E9" s="4"/>
      <c r="F9" s="4"/>
      <c r="G9" s="4"/>
      <c r="H9" s="4"/>
      <c r="I9" s="4"/>
      <c r="J9" s="4"/>
      <c r="K9" s="4"/>
      <c r="L9" s="4"/>
      <c r="M9" s="4"/>
      <c r="N9" s="4"/>
      <c r="O9" s="4"/>
      <c r="P9" s="4"/>
      <c r="Q9" s="4"/>
      <c r="R9" s="4"/>
      <c r="S9" s="4"/>
      <c r="T9" s="4"/>
      <c r="U9" s="4"/>
      <c r="V9" s="4"/>
      <c r="W9" s="4"/>
      <c r="X9" s="4"/>
      <c r="Y9" s="4"/>
      <c r="Z9" s="4"/>
    </row>
    <row r="10">
      <c r="A10" s="8"/>
      <c r="B10" s="9"/>
      <c r="C10" s="10"/>
      <c r="D10" s="4"/>
      <c r="E10" s="4"/>
      <c r="F10" s="4"/>
      <c r="G10" s="4"/>
      <c r="H10" s="4"/>
      <c r="I10" s="4"/>
      <c r="J10" s="4"/>
      <c r="K10" s="4"/>
      <c r="L10" s="4"/>
      <c r="M10" s="4"/>
      <c r="N10" s="4"/>
      <c r="O10" s="4"/>
      <c r="P10" s="4"/>
      <c r="Q10" s="4"/>
      <c r="R10" s="4"/>
      <c r="S10" s="4"/>
      <c r="T10" s="4"/>
      <c r="U10" s="4"/>
      <c r="V10" s="4"/>
      <c r="W10" s="4"/>
      <c r="X10" s="4"/>
      <c r="Y10" s="4"/>
      <c r="Z10" s="4"/>
    </row>
    <row r="11">
      <c r="A11" s="8"/>
      <c r="B11" s="9"/>
      <c r="C11" s="10"/>
      <c r="D11" s="4"/>
      <c r="E11" s="4"/>
      <c r="F11" s="4"/>
      <c r="G11" s="4"/>
      <c r="H11" s="4"/>
      <c r="I11" s="4"/>
      <c r="J11" s="4"/>
      <c r="K11" s="4"/>
      <c r="L11" s="4"/>
      <c r="M11" s="4"/>
      <c r="N11" s="4"/>
      <c r="O11" s="4"/>
      <c r="P11" s="4"/>
      <c r="Q11" s="4"/>
      <c r="R11" s="4"/>
      <c r="S11" s="4"/>
      <c r="T11" s="4"/>
      <c r="U11" s="4"/>
      <c r="V11" s="4"/>
      <c r="W11" s="4"/>
      <c r="X11" s="4"/>
      <c r="Y11" s="4"/>
      <c r="Z11" s="4"/>
    </row>
    <row r="12">
      <c r="A12" s="8"/>
      <c r="B12" s="9"/>
      <c r="C12" s="10"/>
      <c r="D12" s="4"/>
      <c r="E12" s="4"/>
      <c r="F12" s="4"/>
      <c r="G12" s="4"/>
      <c r="H12" s="4"/>
      <c r="I12" s="4"/>
      <c r="J12" s="4"/>
      <c r="K12" s="4"/>
      <c r="L12" s="4"/>
      <c r="M12" s="4"/>
      <c r="N12" s="4"/>
      <c r="O12" s="4"/>
      <c r="P12" s="4"/>
      <c r="Q12" s="4"/>
      <c r="R12" s="4"/>
      <c r="S12" s="4"/>
      <c r="T12" s="4"/>
      <c r="U12" s="4"/>
      <c r="V12" s="4"/>
      <c r="W12" s="4"/>
      <c r="X12" s="4"/>
      <c r="Y12" s="4"/>
      <c r="Z12" s="4"/>
    </row>
    <row r="13">
      <c r="A13" s="8"/>
      <c r="B13" s="9"/>
      <c r="C13" s="10"/>
      <c r="D13" s="4"/>
      <c r="E13" s="4"/>
      <c r="F13" s="4"/>
      <c r="G13" s="4"/>
      <c r="H13" s="4"/>
      <c r="I13" s="4"/>
      <c r="J13" s="4"/>
      <c r="K13" s="4"/>
      <c r="L13" s="4"/>
      <c r="M13" s="4"/>
      <c r="N13" s="4"/>
      <c r="O13" s="4"/>
      <c r="P13" s="4"/>
      <c r="Q13" s="4"/>
      <c r="R13" s="4"/>
      <c r="S13" s="4"/>
      <c r="T13" s="4"/>
      <c r="U13" s="4"/>
      <c r="V13" s="4"/>
      <c r="W13" s="4"/>
      <c r="X13" s="4"/>
      <c r="Y13" s="4"/>
      <c r="Z13" s="4"/>
    </row>
    <row r="14">
      <c r="A14" s="8"/>
      <c r="B14" s="9"/>
      <c r="C14" s="10"/>
      <c r="D14" s="4"/>
      <c r="E14" s="4"/>
      <c r="F14" s="4"/>
      <c r="G14" s="4"/>
      <c r="H14" s="4"/>
      <c r="I14" s="4"/>
      <c r="J14" s="4"/>
      <c r="K14" s="4"/>
      <c r="L14" s="4"/>
      <c r="M14" s="4"/>
      <c r="N14" s="4"/>
      <c r="O14" s="4"/>
      <c r="P14" s="4"/>
      <c r="Q14" s="4"/>
      <c r="R14" s="4"/>
      <c r="S14" s="4"/>
      <c r="T14" s="4"/>
      <c r="U14" s="4"/>
      <c r="V14" s="4"/>
      <c r="W14" s="4"/>
      <c r="X14" s="4"/>
      <c r="Y14" s="4"/>
      <c r="Z14" s="4"/>
    </row>
    <row r="15">
      <c r="A15" s="8"/>
      <c r="B15" s="9"/>
      <c r="C15" s="10"/>
      <c r="D15" s="4"/>
      <c r="E15" s="4"/>
      <c r="F15" s="4"/>
      <c r="G15" s="4"/>
      <c r="H15" s="4"/>
      <c r="I15" s="4"/>
      <c r="J15" s="4"/>
      <c r="K15" s="4"/>
      <c r="L15" s="4"/>
      <c r="M15" s="4"/>
      <c r="N15" s="4"/>
      <c r="O15" s="4"/>
      <c r="P15" s="4"/>
      <c r="Q15" s="4"/>
      <c r="R15" s="4"/>
      <c r="S15" s="4"/>
      <c r="T15" s="4"/>
      <c r="U15" s="4"/>
      <c r="V15" s="4"/>
      <c r="W15" s="4"/>
      <c r="X15" s="4"/>
      <c r="Y15" s="4"/>
      <c r="Z15" s="4"/>
    </row>
    <row r="16">
      <c r="A16" s="8"/>
      <c r="B16" s="9"/>
      <c r="C16" s="10"/>
      <c r="D16" s="4"/>
      <c r="E16" s="4"/>
      <c r="F16" s="4"/>
      <c r="G16" s="4"/>
      <c r="H16" s="4"/>
      <c r="I16" s="4"/>
      <c r="J16" s="4"/>
      <c r="K16" s="4"/>
      <c r="L16" s="4"/>
      <c r="M16" s="4"/>
      <c r="N16" s="4"/>
      <c r="O16" s="4"/>
      <c r="P16" s="4"/>
      <c r="Q16" s="4"/>
      <c r="R16" s="4"/>
      <c r="S16" s="4"/>
      <c r="T16" s="4"/>
      <c r="U16" s="4"/>
      <c r="V16" s="4"/>
      <c r="W16" s="4"/>
      <c r="X16" s="4"/>
      <c r="Y16" s="4"/>
      <c r="Z16" s="4"/>
    </row>
    <row r="17">
      <c r="A17" s="8"/>
      <c r="B17" s="9"/>
      <c r="C17" s="10"/>
      <c r="D17" s="4"/>
      <c r="E17" s="4"/>
      <c r="F17" s="4"/>
      <c r="G17" s="4"/>
      <c r="H17" s="4"/>
      <c r="I17" s="4"/>
      <c r="J17" s="4"/>
      <c r="K17" s="4"/>
      <c r="L17" s="4"/>
      <c r="M17" s="4"/>
      <c r="N17" s="4"/>
      <c r="O17" s="4"/>
      <c r="P17" s="4"/>
      <c r="Q17" s="4"/>
      <c r="R17" s="4"/>
      <c r="S17" s="4"/>
      <c r="T17" s="4"/>
      <c r="U17" s="4"/>
      <c r="V17" s="4"/>
      <c r="W17" s="4"/>
      <c r="X17" s="4"/>
      <c r="Y17" s="4"/>
      <c r="Z17" s="4"/>
    </row>
    <row r="18">
      <c r="A18" s="8"/>
      <c r="B18" s="9"/>
      <c r="C18" s="10"/>
      <c r="D18" s="4"/>
      <c r="E18" s="4"/>
      <c r="F18" s="4"/>
      <c r="G18" s="4"/>
      <c r="H18" s="4"/>
      <c r="I18" s="4"/>
      <c r="J18" s="4"/>
      <c r="K18" s="4"/>
      <c r="L18" s="4"/>
      <c r="M18" s="4"/>
      <c r="N18" s="4"/>
      <c r="O18" s="4"/>
      <c r="P18" s="4"/>
      <c r="Q18" s="4"/>
      <c r="R18" s="4"/>
      <c r="S18" s="4"/>
      <c r="T18" s="4"/>
      <c r="U18" s="4"/>
      <c r="V18" s="4"/>
      <c r="W18" s="4"/>
      <c r="X18" s="4"/>
      <c r="Y18" s="4"/>
      <c r="Z18" s="4"/>
    </row>
    <row r="19">
      <c r="A19" s="8"/>
      <c r="B19" s="9"/>
      <c r="C19" s="10"/>
      <c r="D19" s="4"/>
      <c r="E19" s="4"/>
      <c r="F19" s="4"/>
      <c r="G19" s="4"/>
      <c r="H19" s="4"/>
      <c r="I19" s="4"/>
      <c r="J19" s="4"/>
      <c r="K19" s="4"/>
      <c r="L19" s="4"/>
      <c r="M19" s="4"/>
      <c r="N19" s="4"/>
      <c r="O19" s="4"/>
      <c r="P19" s="4"/>
      <c r="Q19" s="4"/>
      <c r="R19" s="4"/>
      <c r="S19" s="4"/>
      <c r="T19" s="4"/>
      <c r="U19" s="4"/>
      <c r="V19" s="4"/>
      <c r="W19" s="4"/>
      <c r="X19" s="4"/>
      <c r="Y19" s="4"/>
      <c r="Z19" s="4"/>
    </row>
    <row r="20">
      <c r="A20" s="8"/>
      <c r="B20" s="9"/>
      <c r="C20" s="10"/>
      <c r="D20" s="4"/>
      <c r="E20" s="4"/>
      <c r="F20" s="4"/>
      <c r="G20" s="4"/>
      <c r="H20" s="4"/>
      <c r="I20" s="4"/>
      <c r="J20" s="4"/>
      <c r="K20" s="4"/>
      <c r="L20" s="4"/>
      <c r="M20" s="4"/>
      <c r="N20" s="4"/>
      <c r="O20" s="4"/>
      <c r="P20" s="4"/>
      <c r="Q20" s="4"/>
      <c r="R20" s="4"/>
      <c r="S20" s="4"/>
      <c r="T20" s="4"/>
      <c r="U20" s="4"/>
      <c r="V20" s="4"/>
      <c r="W20" s="4"/>
      <c r="X20" s="4"/>
      <c r="Y20" s="4"/>
      <c r="Z20" s="4"/>
    </row>
    <row r="21">
      <c r="A21" s="8"/>
      <c r="B21" s="9"/>
      <c r="C21" s="10"/>
      <c r="D21" s="4"/>
      <c r="E21" s="4"/>
      <c r="F21" s="4"/>
      <c r="G21" s="4"/>
      <c r="H21" s="4"/>
      <c r="I21" s="4"/>
      <c r="J21" s="4"/>
      <c r="K21" s="4"/>
      <c r="L21" s="4"/>
      <c r="M21" s="4"/>
      <c r="N21" s="4"/>
      <c r="O21" s="4"/>
      <c r="P21" s="4"/>
      <c r="Q21" s="4"/>
      <c r="R21" s="4"/>
      <c r="S21" s="4"/>
      <c r="T21" s="4"/>
      <c r="U21" s="4"/>
      <c r="V21" s="4"/>
      <c r="W21" s="4"/>
      <c r="X21" s="4"/>
      <c r="Y21" s="4"/>
      <c r="Z21" s="4"/>
    </row>
    <row r="22">
      <c r="A22" s="8"/>
      <c r="B22" s="9"/>
      <c r="C22" s="10"/>
      <c r="D22" s="4"/>
      <c r="E22" s="4"/>
      <c r="F22" s="4"/>
      <c r="G22" s="4"/>
      <c r="H22" s="4"/>
      <c r="I22" s="4"/>
      <c r="J22" s="4"/>
      <c r="K22" s="4"/>
      <c r="L22" s="4"/>
      <c r="M22" s="4"/>
      <c r="N22" s="4"/>
      <c r="O22" s="4"/>
      <c r="P22" s="4"/>
      <c r="Q22" s="4"/>
      <c r="R22" s="4"/>
      <c r="S22" s="4"/>
      <c r="T22" s="4"/>
      <c r="U22" s="4"/>
      <c r="V22" s="4"/>
      <c r="W22" s="4"/>
      <c r="X22" s="4"/>
      <c r="Y22" s="4"/>
      <c r="Z22" s="4"/>
    </row>
    <row r="23">
      <c r="A23" s="8"/>
      <c r="B23" s="9"/>
      <c r="C23" s="10"/>
      <c r="D23" s="4"/>
      <c r="E23" s="4"/>
      <c r="F23" s="4"/>
      <c r="G23" s="4"/>
      <c r="H23" s="4"/>
      <c r="I23" s="4"/>
      <c r="J23" s="4"/>
      <c r="K23" s="4"/>
      <c r="L23" s="4"/>
      <c r="M23" s="4"/>
      <c r="N23" s="4"/>
      <c r="O23" s="4"/>
      <c r="P23" s="4"/>
      <c r="Q23" s="4"/>
      <c r="R23" s="4"/>
      <c r="S23" s="4"/>
      <c r="T23" s="4"/>
      <c r="U23" s="4"/>
      <c r="V23" s="4"/>
      <c r="W23" s="4"/>
      <c r="X23" s="4"/>
      <c r="Y23" s="4"/>
      <c r="Z23" s="4"/>
    </row>
    <row r="24">
      <c r="A24" s="8"/>
      <c r="B24" s="9"/>
      <c r="C24" s="10"/>
      <c r="D24" s="4"/>
      <c r="E24" s="4"/>
      <c r="F24" s="4"/>
      <c r="G24" s="4"/>
      <c r="H24" s="4"/>
      <c r="I24" s="4"/>
      <c r="J24" s="4"/>
      <c r="K24" s="4"/>
      <c r="L24" s="4"/>
      <c r="M24" s="4"/>
      <c r="N24" s="4"/>
      <c r="O24" s="4"/>
      <c r="P24" s="4"/>
      <c r="Q24" s="4"/>
      <c r="R24" s="4"/>
      <c r="S24" s="4"/>
      <c r="T24" s="4"/>
      <c r="U24" s="4"/>
      <c r="V24" s="4"/>
      <c r="W24" s="4"/>
      <c r="X24" s="4"/>
      <c r="Y24" s="4"/>
      <c r="Z24" s="4"/>
    </row>
    <row r="25">
      <c r="A25" s="8"/>
      <c r="B25" s="9"/>
      <c r="C25" s="10"/>
      <c r="D25" s="4"/>
      <c r="E25" s="4"/>
      <c r="F25" s="4"/>
      <c r="G25" s="4"/>
      <c r="H25" s="4"/>
      <c r="I25" s="4"/>
      <c r="J25" s="4"/>
      <c r="K25" s="4"/>
      <c r="L25" s="4"/>
      <c r="M25" s="4"/>
      <c r="N25" s="4"/>
      <c r="O25" s="4"/>
      <c r="P25" s="4"/>
      <c r="Q25" s="4"/>
      <c r="R25" s="4"/>
      <c r="S25" s="4"/>
      <c r="T25" s="4"/>
      <c r="U25" s="4"/>
      <c r="V25" s="4"/>
      <c r="W25" s="4"/>
      <c r="X25" s="4"/>
      <c r="Y25" s="4"/>
      <c r="Z25" s="4"/>
    </row>
    <row r="26">
      <c r="A26" s="8"/>
      <c r="B26" s="9"/>
      <c r="C26" s="10"/>
      <c r="D26" s="4"/>
      <c r="E26" s="4"/>
      <c r="F26" s="4"/>
      <c r="G26" s="4"/>
      <c r="H26" s="4"/>
      <c r="I26" s="4"/>
      <c r="J26" s="4"/>
      <c r="K26" s="4"/>
      <c r="L26" s="4"/>
      <c r="M26" s="4"/>
      <c r="N26" s="4"/>
      <c r="O26" s="4"/>
      <c r="P26" s="4"/>
      <c r="Q26" s="4"/>
      <c r="R26" s="4"/>
      <c r="S26" s="4"/>
      <c r="T26" s="4"/>
      <c r="U26" s="4"/>
      <c r="V26" s="4"/>
      <c r="W26" s="4"/>
      <c r="X26" s="4"/>
      <c r="Y26" s="4"/>
      <c r="Z26" s="4"/>
    </row>
    <row r="27">
      <c r="A27" s="8"/>
      <c r="B27" s="9"/>
      <c r="C27" s="10"/>
      <c r="D27" s="4"/>
      <c r="E27" s="4"/>
      <c r="F27" s="4"/>
      <c r="G27" s="4"/>
      <c r="H27" s="4"/>
      <c r="I27" s="4"/>
      <c r="J27" s="4"/>
      <c r="K27" s="4"/>
      <c r="L27" s="4"/>
      <c r="M27" s="4"/>
      <c r="N27" s="4"/>
      <c r="O27" s="4"/>
      <c r="P27" s="4"/>
      <c r="Q27" s="4"/>
      <c r="R27" s="4"/>
      <c r="S27" s="4"/>
      <c r="T27" s="4"/>
      <c r="U27" s="4"/>
      <c r="V27" s="4"/>
      <c r="W27" s="4"/>
      <c r="X27" s="4"/>
      <c r="Y27" s="4"/>
      <c r="Z27" s="4"/>
    </row>
    <row r="28">
      <c r="A28" s="8"/>
      <c r="B28" s="9"/>
      <c r="C28" s="10"/>
      <c r="D28" s="4"/>
      <c r="E28" s="4"/>
      <c r="F28" s="4"/>
      <c r="G28" s="4"/>
      <c r="H28" s="4"/>
      <c r="I28" s="4"/>
      <c r="J28" s="4"/>
      <c r="K28" s="4"/>
      <c r="L28" s="4"/>
      <c r="M28" s="4"/>
      <c r="N28" s="4"/>
      <c r="O28" s="4"/>
      <c r="P28" s="4"/>
      <c r="Q28" s="4"/>
      <c r="R28" s="4"/>
      <c r="S28" s="4"/>
      <c r="T28" s="4"/>
      <c r="U28" s="4"/>
      <c r="V28" s="4"/>
      <c r="W28" s="4"/>
      <c r="X28" s="4"/>
      <c r="Y28" s="4"/>
      <c r="Z28" s="4"/>
    </row>
    <row r="29">
      <c r="A29" s="8"/>
      <c r="B29" s="9"/>
      <c r="C29" s="10"/>
      <c r="D29" s="4"/>
      <c r="E29" s="4"/>
      <c r="F29" s="4"/>
      <c r="G29" s="4"/>
      <c r="H29" s="4"/>
      <c r="I29" s="4"/>
      <c r="J29" s="4"/>
      <c r="K29" s="4"/>
      <c r="L29" s="4"/>
      <c r="M29" s="4"/>
      <c r="N29" s="4"/>
      <c r="O29" s="4"/>
      <c r="P29" s="4"/>
      <c r="Q29" s="4"/>
      <c r="R29" s="4"/>
      <c r="S29" s="4"/>
      <c r="T29" s="4"/>
      <c r="U29" s="4"/>
      <c r="V29" s="4"/>
      <c r="W29" s="4"/>
      <c r="X29" s="4"/>
      <c r="Y29" s="4"/>
      <c r="Z29" s="4"/>
    </row>
    <row r="30">
      <c r="A30" s="8"/>
      <c r="B30" s="9"/>
      <c r="C30" s="10"/>
      <c r="D30" s="4"/>
      <c r="E30" s="4"/>
      <c r="F30" s="4"/>
      <c r="G30" s="4"/>
      <c r="H30" s="4"/>
      <c r="I30" s="4"/>
      <c r="J30" s="4"/>
      <c r="K30" s="4"/>
      <c r="L30" s="4"/>
      <c r="M30" s="4"/>
      <c r="N30" s="4"/>
      <c r="O30" s="4"/>
      <c r="P30" s="4"/>
      <c r="Q30" s="4"/>
      <c r="R30" s="4"/>
      <c r="S30" s="4"/>
      <c r="T30" s="4"/>
      <c r="U30" s="4"/>
      <c r="V30" s="4"/>
      <c r="W30" s="4"/>
      <c r="X30" s="4"/>
      <c r="Y30" s="4"/>
      <c r="Z30" s="4"/>
    </row>
    <row r="31">
      <c r="A31" s="8"/>
      <c r="B31" s="9"/>
      <c r="C31" s="10"/>
      <c r="D31" s="4"/>
      <c r="E31" s="4"/>
      <c r="F31" s="4"/>
      <c r="G31" s="4"/>
      <c r="H31" s="4"/>
      <c r="I31" s="4"/>
      <c r="J31" s="4"/>
      <c r="K31" s="4"/>
      <c r="L31" s="4"/>
      <c r="M31" s="4"/>
      <c r="N31" s="4"/>
      <c r="O31" s="4"/>
      <c r="P31" s="4"/>
      <c r="Q31" s="4"/>
      <c r="R31" s="4"/>
      <c r="S31" s="4"/>
      <c r="T31" s="4"/>
      <c r="U31" s="4"/>
      <c r="V31" s="4"/>
      <c r="W31" s="4"/>
      <c r="X31" s="4"/>
      <c r="Y31" s="4"/>
      <c r="Z31" s="4"/>
    </row>
    <row r="32">
      <c r="A32" s="8"/>
      <c r="B32" s="9"/>
      <c r="C32" s="10"/>
      <c r="D32" s="4"/>
      <c r="E32" s="4"/>
      <c r="F32" s="4"/>
      <c r="G32" s="4"/>
      <c r="H32" s="4"/>
      <c r="I32" s="4"/>
      <c r="J32" s="4"/>
      <c r="K32" s="4"/>
      <c r="L32" s="4"/>
      <c r="M32" s="4"/>
      <c r="N32" s="4"/>
      <c r="O32" s="4"/>
      <c r="P32" s="4"/>
      <c r="Q32" s="4"/>
      <c r="R32" s="4"/>
      <c r="S32" s="4"/>
      <c r="T32" s="4"/>
      <c r="U32" s="4"/>
      <c r="V32" s="4"/>
      <c r="W32" s="4"/>
      <c r="X32" s="4"/>
      <c r="Y32" s="4"/>
      <c r="Z32" s="4"/>
    </row>
    <row r="33">
      <c r="A33" s="8"/>
      <c r="B33" s="9"/>
      <c r="C33" s="10"/>
      <c r="D33" s="4"/>
      <c r="E33" s="4"/>
      <c r="F33" s="4"/>
      <c r="G33" s="4"/>
      <c r="H33" s="4"/>
      <c r="I33" s="4"/>
      <c r="J33" s="4"/>
      <c r="K33" s="4"/>
      <c r="L33" s="4"/>
      <c r="M33" s="4"/>
      <c r="N33" s="4"/>
      <c r="O33" s="4"/>
      <c r="P33" s="4"/>
      <c r="Q33" s="4"/>
      <c r="R33" s="4"/>
      <c r="S33" s="4"/>
      <c r="T33" s="4"/>
      <c r="U33" s="4"/>
      <c r="V33" s="4"/>
      <c r="W33" s="4"/>
      <c r="X33" s="4"/>
      <c r="Y33" s="4"/>
      <c r="Z33" s="4"/>
    </row>
    <row r="34">
      <c r="A34" s="8"/>
      <c r="B34" s="9"/>
      <c r="C34" s="10"/>
      <c r="D34" s="4"/>
      <c r="E34" s="4"/>
      <c r="F34" s="4"/>
      <c r="G34" s="4"/>
      <c r="H34" s="4"/>
      <c r="I34" s="4"/>
      <c r="J34" s="4"/>
      <c r="K34" s="4"/>
      <c r="L34" s="4"/>
      <c r="M34" s="4"/>
      <c r="N34" s="4"/>
      <c r="O34" s="4"/>
      <c r="P34" s="4"/>
      <c r="Q34" s="4"/>
      <c r="R34" s="4"/>
      <c r="S34" s="4"/>
      <c r="T34" s="4"/>
      <c r="U34" s="4"/>
      <c r="V34" s="4"/>
      <c r="W34" s="4"/>
      <c r="X34" s="4"/>
      <c r="Y34" s="4"/>
      <c r="Z34" s="4"/>
    </row>
    <row r="35">
      <c r="A35" s="8"/>
      <c r="B35" s="9"/>
      <c r="C35" s="10"/>
      <c r="D35" s="4"/>
      <c r="E35" s="4"/>
      <c r="F35" s="4"/>
      <c r="G35" s="4"/>
      <c r="H35" s="4"/>
      <c r="I35" s="4"/>
      <c r="J35" s="4"/>
      <c r="K35" s="4"/>
      <c r="L35" s="4"/>
      <c r="M35" s="4"/>
      <c r="N35" s="4"/>
      <c r="O35" s="4"/>
      <c r="P35" s="4"/>
      <c r="Q35" s="4"/>
      <c r="R35" s="4"/>
      <c r="S35" s="4"/>
      <c r="T35" s="4"/>
      <c r="U35" s="4"/>
      <c r="V35" s="4"/>
      <c r="W35" s="4"/>
      <c r="X35" s="4"/>
      <c r="Y35" s="4"/>
      <c r="Z35" s="4"/>
    </row>
    <row r="36">
      <c r="A36" s="8"/>
      <c r="B36" s="9"/>
      <c r="C36" s="10"/>
      <c r="D36" s="4"/>
      <c r="E36" s="4"/>
      <c r="F36" s="4"/>
      <c r="G36" s="4"/>
      <c r="H36" s="4"/>
      <c r="I36" s="4"/>
      <c r="J36" s="4"/>
      <c r="K36" s="4"/>
      <c r="L36" s="4"/>
      <c r="M36" s="4"/>
      <c r="N36" s="4"/>
      <c r="O36" s="4"/>
      <c r="P36" s="4"/>
      <c r="Q36" s="4"/>
      <c r="R36" s="4"/>
      <c r="S36" s="4"/>
      <c r="T36" s="4"/>
      <c r="U36" s="4"/>
      <c r="V36" s="4"/>
      <c r="W36" s="4"/>
      <c r="X36" s="4"/>
      <c r="Y36" s="4"/>
      <c r="Z36" s="4"/>
    </row>
    <row r="37">
      <c r="A37" s="8"/>
      <c r="B37" s="9"/>
      <c r="C37" s="10"/>
      <c r="D37" s="4"/>
      <c r="E37" s="4"/>
      <c r="F37" s="4"/>
      <c r="G37" s="4"/>
      <c r="H37" s="4"/>
      <c r="I37" s="4"/>
      <c r="J37" s="4"/>
      <c r="K37" s="4"/>
      <c r="L37" s="4"/>
      <c r="M37" s="4"/>
      <c r="N37" s="4"/>
      <c r="O37" s="4"/>
      <c r="P37" s="4"/>
      <c r="Q37" s="4"/>
      <c r="R37" s="4"/>
      <c r="S37" s="4"/>
      <c r="T37" s="4"/>
      <c r="U37" s="4"/>
      <c r="V37" s="4"/>
      <c r="W37" s="4"/>
      <c r="X37" s="4"/>
      <c r="Y37" s="4"/>
      <c r="Z37" s="4"/>
    </row>
    <row r="38">
      <c r="A38" s="8"/>
      <c r="B38" s="9"/>
      <c r="C38" s="10"/>
      <c r="D38" s="4"/>
      <c r="E38" s="4"/>
      <c r="F38" s="4"/>
      <c r="G38" s="4"/>
      <c r="H38" s="4"/>
      <c r="I38" s="4"/>
      <c r="J38" s="4"/>
      <c r="K38" s="4"/>
      <c r="L38" s="4"/>
      <c r="M38" s="4"/>
      <c r="N38" s="4"/>
      <c r="O38" s="4"/>
      <c r="P38" s="4"/>
      <c r="Q38" s="4"/>
      <c r="R38" s="4"/>
      <c r="S38" s="4"/>
      <c r="T38" s="4"/>
      <c r="U38" s="4"/>
      <c r="V38" s="4"/>
      <c r="W38" s="4"/>
      <c r="X38" s="4"/>
      <c r="Y38" s="4"/>
      <c r="Z38" s="4"/>
    </row>
    <row r="39">
      <c r="A39" s="8"/>
      <c r="B39" s="9"/>
      <c r="C39" s="10"/>
      <c r="D39" s="4"/>
      <c r="E39" s="4"/>
      <c r="F39" s="4"/>
      <c r="G39" s="4"/>
      <c r="H39" s="4"/>
      <c r="I39" s="4"/>
      <c r="J39" s="4"/>
      <c r="K39" s="4"/>
      <c r="L39" s="4"/>
      <c r="M39" s="4"/>
      <c r="N39" s="4"/>
      <c r="O39" s="4"/>
      <c r="P39" s="4"/>
      <c r="Q39" s="4"/>
      <c r="R39" s="4"/>
      <c r="S39" s="4"/>
      <c r="T39" s="4"/>
      <c r="U39" s="4"/>
      <c r="V39" s="4"/>
      <c r="W39" s="4"/>
      <c r="X39" s="4"/>
      <c r="Y39" s="4"/>
      <c r="Z39" s="4"/>
    </row>
    <row r="40">
      <c r="A40" s="8"/>
      <c r="B40" s="9"/>
      <c r="C40" s="10"/>
      <c r="D40" s="4"/>
      <c r="E40" s="4"/>
      <c r="F40" s="4"/>
      <c r="G40" s="4"/>
      <c r="H40" s="4"/>
      <c r="I40" s="4"/>
      <c r="J40" s="4"/>
      <c r="K40" s="4"/>
      <c r="L40" s="4"/>
      <c r="M40" s="4"/>
      <c r="N40" s="4"/>
      <c r="O40" s="4"/>
      <c r="P40" s="4"/>
      <c r="Q40" s="4"/>
      <c r="R40" s="4"/>
      <c r="S40" s="4"/>
      <c r="T40" s="4"/>
      <c r="U40" s="4"/>
      <c r="V40" s="4"/>
      <c r="W40" s="4"/>
      <c r="X40" s="4"/>
      <c r="Y40" s="4"/>
      <c r="Z40" s="4"/>
    </row>
    <row r="41">
      <c r="A41" s="8"/>
      <c r="B41" s="9"/>
      <c r="C41" s="10"/>
      <c r="D41" s="4"/>
      <c r="E41" s="4"/>
      <c r="F41" s="4"/>
      <c r="G41" s="4"/>
      <c r="H41" s="4"/>
      <c r="I41" s="4"/>
      <c r="J41" s="4"/>
      <c r="K41" s="4"/>
      <c r="L41" s="4"/>
      <c r="M41" s="4"/>
      <c r="N41" s="4"/>
      <c r="O41" s="4"/>
      <c r="P41" s="4"/>
      <c r="Q41" s="4"/>
      <c r="R41" s="4"/>
      <c r="S41" s="4"/>
      <c r="T41" s="4"/>
      <c r="U41" s="4"/>
      <c r="V41" s="4"/>
      <c r="W41" s="4"/>
      <c r="X41" s="4"/>
      <c r="Y41" s="4"/>
      <c r="Z41" s="4"/>
    </row>
    <row r="42">
      <c r="A42" s="8"/>
      <c r="B42" s="9"/>
      <c r="C42" s="10"/>
      <c r="D42" s="4"/>
      <c r="E42" s="4"/>
      <c r="F42" s="4"/>
      <c r="G42" s="4"/>
      <c r="H42" s="4"/>
      <c r="I42" s="4"/>
      <c r="J42" s="4"/>
      <c r="K42" s="4"/>
      <c r="L42" s="4"/>
      <c r="M42" s="4"/>
      <c r="N42" s="4"/>
      <c r="O42" s="4"/>
      <c r="P42" s="4"/>
      <c r="Q42" s="4"/>
      <c r="R42" s="4"/>
      <c r="S42" s="4"/>
      <c r="T42" s="4"/>
      <c r="U42" s="4"/>
      <c r="V42" s="4"/>
      <c r="W42" s="4"/>
      <c r="X42" s="4"/>
      <c r="Y42" s="4"/>
      <c r="Z42" s="4"/>
    </row>
    <row r="43">
      <c r="A43" s="8"/>
      <c r="B43" s="9"/>
      <c r="C43" s="10"/>
      <c r="D43" s="4"/>
      <c r="E43" s="4"/>
      <c r="F43" s="4"/>
      <c r="G43" s="4"/>
      <c r="H43" s="4"/>
      <c r="I43" s="4"/>
      <c r="J43" s="4"/>
      <c r="K43" s="4"/>
      <c r="L43" s="4"/>
      <c r="M43" s="4"/>
      <c r="N43" s="4"/>
      <c r="O43" s="4"/>
      <c r="P43" s="4"/>
      <c r="Q43" s="4"/>
      <c r="R43" s="4"/>
      <c r="S43" s="4"/>
      <c r="T43" s="4"/>
      <c r="U43" s="4"/>
      <c r="V43" s="4"/>
      <c r="W43" s="4"/>
      <c r="X43" s="4"/>
      <c r="Y43" s="4"/>
      <c r="Z43" s="4"/>
    </row>
    <row r="44">
      <c r="A44" s="8"/>
      <c r="B44" s="9"/>
      <c r="C44" s="10"/>
      <c r="D44" s="4"/>
      <c r="E44" s="4"/>
      <c r="F44" s="4"/>
      <c r="G44" s="4"/>
      <c r="H44" s="4"/>
      <c r="I44" s="4"/>
      <c r="J44" s="4"/>
      <c r="K44" s="4"/>
      <c r="L44" s="4"/>
      <c r="M44" s="4"/>
      <c r="N44" s="4"/>
      <c r="O44" s="4"/>
      <c r="P44" s="4"/>
      <c r="Q44" s="4"/>
      <c r="R44" s="4"/>
      <c r="S44" s="4"/>
      <c r="T44" s="4"/>
      <c r="U44" s="4"/>
      <c r="V44" s="4"/>
      <c r="W44" s="4"/>
      <c r="X44" s="4"/>
      <c r="Y44" s="4"/>
      <c r="Z44" s="4"/>
    </row>
    <row r="45">
      <c r="A45" s="8"/>
      <c r="B45" s="9"/>
      <c r="C45" s="10"/>
      <c r="D45" s="4"/>
      <c r="E45" s="4"/>
      <c r="F45" s="4"/>
      <c r="G45" s="4"/>
      <c r="H45" s="4"/>
      <c r="I45" s="4"/>
      <c r="J45" s="4"/>
      <c r="K45" s="4"/>
      <c r="L45" s="4"/>
      <c r="M45" s="4"/>
      <c r="N45" s="4"/>
      <c r="O45" s="4"/>
      <c r="P45" s="4"/>
      <c r="Q45" s="4"/>
      <c r="R45" s="4"/>
      <c r="S45" s="4"/>
      <c r="T45" s="4"/>
      <c r="U45" s="4"/>
      <c r="V45" s="4"/>
      <c r="W45" s="4"/>
      <c r="X45" s="4"/>
      <c r="Y45" s="4"/>
      <c r="Z45" s="4"/>
    </row>
    <row r="46">
      <c r="A46" s="8"/>
      <c r="B46" s="9"/>
      <c r="C46" s="10"/>
      <c r="D46" s="4"/>
      <c r="E46" s="4"/>
      <c r="F46" s="4"/>
      <c r="G46" s="4"/>
      <c r="H46" s="4"/>
      <c r="I46" s="4"/>
      <c r="J46" s="4"/>
      <c r="K46" s="4"/>
      <c r="L46" s="4"/>
      <c r="M46" s="4"/>
      <c r="N46" s="4"/>
      <c r="O46" s="4"/>
      <c r="P46" s="4"/>
      <c r="Q46" s="4"/>
      <c r="R46" s="4"/>
      <c r="S46" s="4"/>
      <c r="T46" s="4"/>
      <c r="U46" s="4"/>
      <c r="V46" s="4"/>
      <c r="W46" s="4"/>
      <c r="X46" s="4"/>
      <c r="Y46" s="4"/>
      <c r="Z46" s="4"/>
    </row>
    <row r="47">
      <c r="A47" s="8"/>
      <c r="B47" s="9"/>
      <c r="C47" s="10"/>
      <c r="D47" s="4"/>
      <c r="E47" s="4"/>
      <c r="F47" s="4"/>
      <c r="G47" s="4"/>
      <c r="H47" s="4"/>
      <c r="I47" s="4"/>
      <c r="J47" s="4"/>
      <c r="K47" s="4"/>
      <c r="L47" s="4"/>
      <c r="M47" s="4"/>
      <c r="N47" s="4"/>
      <c r="O47" s="4"/>
      <c r="P47" s="4"/>
      <c r="Q47" s="4"/>
      <c r="R47" s="4"/>
      <c r="S47" s="4"/>
      <c r="T47" s="4"/>
      <c r="U47" s="4"/>
      <c r="V47" s="4"/>
      <c r="W47" s="4"/>
      <c r="X47" s="4"/>
      <c r="Y47" s="4"/>
      <c r="Z47" s="4"/>
    </row>
    <row r="48">
      <c r="A48" s="8"/>
      <c r="B48" s="9"/>
      <c r="C48" s="10"/>
      <c r="D48" s="4"/>
      <c r="E48" s="4"/>
      <c r="F48" s="4"/>
      <c r="G48" s="4"/>
      <c r="H48" s="4"/>
      <c r="I48" s="4"/>
      <c r="J48" s="4"/>
      <c r="K48" s="4"/>
      <c r="L48" s="4"/>
      <c r="M48" s="4"/>
      <c r="N48" s="4"/>
      <c r="O48" s="4"/>
      <c r="P48" s="4"/>
      <c r="Q48" s="4"/>
      <c r="R48" s="4"/>
      <c r="S48" s="4"/>
      <c r="T48" s="4"/>
      <c r="U48" s="4"/>
      <c r="V48" s="4"/>
      <c r="W48" s="4"/>
      <c r="X48" s="4"/>
      <c r="Y48" s="4"/>
      <c r="Z48" s="4"/>
    </row>
    <row r="49">
      <c r="A49" s="8"/>
      <c r="B49" s="9"/>
      <c r="C49" s="10"/>
      <c r="D49" s="4"/>
      <c r="E49" s="4"/>
      <c r="F49" s="4"/>
      <c r="G49" s="4"/>
      <c r="H49" s="4"/>
      <c r="I49" s="4"/>
      <c r="J49" s="4"/>
      <c r="K49" s="4"/>
      <c r="L49" s="4"/>
      <c r="M49" s="4"/>
      <c r="N49" s="4"/>
      <c r="O49" s="4"/>
      <c r="P49" s="4"/>
      <c r="Q49" s="4"/>
      <c r="R49" s="4"/>
      <c r="S49" s="4"/>
      <c r="T49" s="4"/>
      <c r="U49" s="4"/>
      <c r="V49" s="4"/>
      <c r="W49" s="4"/>
      <c r="X49" s="4"/>
      <c r="Y49" s="4"/>
      <c r="Z49" s="4"/>
    </row>
    <row r="50">
      <c r="A50" s="8"/>
      <c r="B50" s="9"/>
      <c r="C50" s="10"/>
      <c r="D50" s="4"/>
      <c r="E50" s="4"/>
      <c r="F50" s="4"/>
      <c r="G50" s="4"/>
      <c r="H50" s="4"/>
      <c r="I50" s="4"/>
      <c r="J50" s="4"/>
      <c r="K50" s="4"/>
      <c r="L50" s="4"/>
      <c r="M50" s="4"/>
      <c r="N50" s="4"/>
      <c r="O50" s="4"/>
      <c r="P50" s="4"/>
      <c r="Q50" s="4"/>
      <c r="R50" s="4"/>
      <c r="S50" s="4"/>
      <c r="T50" s="4"/>
      <c r="U50" s="4"/>
      <c r="V50" s="4"/>
      <c r="W50" s="4"/>
      <c r="X50" s="4"/>
      <c r="Y50" s="4"/>
      <c r="Z50" s="4"/>
    </row>
    <row r="51">
      <c r="A51" s="8"/>
      <c r="B51" s="9"/>
      <c r="C51" s="10"/>
      <c r="D51" s="4"/>
      <c r="E51" s="4"/>
      <c r="F51" s="4"/>
      <c r="G51" s="4"/>
      <c r="H51" s="4"/>
      <c r="I51" s="4"/>
      <c r="J51" s="4"/>
      <c r="K51" s="4"/>
      <c r="L51" s="4"/>
      <c r="M51" s="4"/>
      <c r="N51" s="4"/>
      <c r="O51" s="4"/>
      <c r="P51" s="4"/>
      <c r="Q51" s="4"/>
      <c r="R51" s="4"/>
      <c r="S51" s="4"/>
      <c r="T51" s="4"/>
      <c r="U51" s="4"/>
      <c r="V51" s="4"/>
      <c r="W51" s="4"/>
      <c r="X51" s="4"/>
      <c r="Y51" s="4"/>
      <c r="Z51" s="4"/>
    </row>
    <row r="52">
      <c r="A52" s="8"/>
      <c r="B52" s="9"/>
      <c r="C52" s="10"/>
      <c r="D52" s="4"/>
      <c r="E52" s="4"/>
      <c r="F52" s="4"/>
      <c r="G52" s="4"/>
      <c r="H52" s="4"/>
      <c r="I52" s="4"/>
      <c r="J52" s="4"/>
      <c r="K52" s="4"/>
      <c r="L52" s="4"/>
      <c r="M52" s="4"/>
      <c r="N52" s="4"/>
      <c r="O52" s="4"/>
      <c r="P52" s="4"/>
      <c r="Q52" s="4"/>
      <c r="R52" s="4"/>
      <c r="S52" s="4"/>
      <c r="T52" s="4"/>
      <c r="U52" s="4"/>
      <c r="V52" s="4"/>
      <c r="W52" s="4"/>
      <c r="X52" s="4"/>
      <c r="Y52" s="4"/>
      <c r="Z52" s="4"/>
    </row>
    <row r="53">
      <c r="A53" s="8"/>
      <c r="B53" s="9"/>
      <c r="C53" s="10"/>
      <c r="D53" s="4"/>
      <c r="E53" s="4"/>
      <c r="F53" s="4"/>
      <c r="G53" s="4"/>
      <c r="H53" s="4"/>
      <c r="I53" s="4"/>
      <c r="J53" s="4"/>
      <c r="K53" s="4"/>
      <c r="L53" s="4"/>
      <c r="M53" s="4"/>
      <c r="N53" s="4"/>
      <c r="O53" s="4"/>
      <c r="P53" s="4"/>
      <c r="Q53" s="4"/>
      <c r="R53" s="4"/>
      <c r="S53" s="4"/>
      <c r="T53" s="4"/>
      <c r="U53" s="4"/>
      <c r="V53" s="4"/>
      <c r="W53" s="4"/>
      <c r="X53" s="4"/>
      <c r="Y53" s="4"/>
      <c r="Z53" s="4"/>
    </row>
    <row r="54">
      <c r="A54" s="8"/>
      <c r="B54" s="9"/>
      <c r="C54" s="10"/>
      <c r="D54" s="4"/>
      <c r="E54" s="4"/>
      <c r="F54" s="4"/>
      <c r="G54" s="4"/>
      <c r="H54" s="4"/>
      <c r="I54" s="4"/>
      <c r="J54" s="4"/>
      <c r="K54" s="4"/>
      <c r="L54" s="4"/>
      <c r="M54" s="4"/>
      <c r="N54" s="4"/>
      <c r="O54" s="4"/>
      <c r="P54" s="4"/>
      <c r="Q54" s="4"/>
      <c r="R54" s="4"/>
      <c r="S54" s="4"/>
      <c r="T54" s="4"/>
      <c r="U54" s="4"/>
      <c r="V54" s="4"/>
      <c r="W54" s="4"/>
      <c r="X54" s="4"/>
      <c r="Y54" s="4"/>
      <c r="Z54" s="4"/>
    </row>
    <row r="55">
      <c r="A55" s="8"/>
      <c r="B55" s="9"/>
      <c r="C55" s="10"/>
      <c r="D55" s="4"/>
      <c r="E55" s="4"/>
      <c r="F55" s="4"/>
      <c r="G55" s="4"/>
      <c r="H55" s="4"/>
      <c r="I55" s="4"/>
      <c r="J55" s="4"/>
      <c r="K55" s="4"/>
      <c r="L55" s="4"/>
      <c r="M55" s="4"/>
      <c r="N55" s="4"/>
      <c r="O55" s="4"/>
      <c r="P55" s="4"/>
      <c r="Q55" s="4"/>
      <c r="R55" s="4"/>
      <c r="S55" s="4"/>
      <c r="T55" s="4"/>
      <c r="U55" s="4"/>
      <c r="V55" s="4"/>
      <c r="W55" s="4"/>
      <c r="X55" s="4"/>
      <c r="Y55" s="4"/>
      <c r="Z55" s="4"/>
    </row>
    <row r="56">
      <c r="A56" s="8"/>
      <c r="B56" s="9"/>
      <c r="C56" s="10"/>
      <c r="D56" s="4"/>
      <c r="E56" s="4"/>
      <c r="F56" s="4"/>
      <c r="G56" s="4"/>
      <c r="H56" s="4"/>
      <c r="I56" s="4"/>
      <c r="J56" s="4"/>
      <c r="K56" s="4"/>
      <c r="L56" s="4"/>
      <c r="M56" s="4"/>
      <c r="N56" s="4"/>
      <c r="O56" s="4"/>
      <c r="P56" s="4"/>
      <c r="Q56" s="4"/>
      <c r="R56" s="4"/>
      <c r="S56" s="4"/>
      <c r="T56" s="4"/>
      <c r="U56" s="4"/>
      <c r="V56" s="4"/>
      <c r="W56" s="4"/>
      <c r="X56" s="4"/>
      <c r="Y56" s="4"/>
      <c r="Z56" s="4"/>
    </row>
    <row r="57">
      <c r="A57" s="8"/>
      <c r="B57" s="9"/>
      <c r="C57" s="10"/>
      <c r="D57" s="4"/>
      <c r="E57" s="4"/>
      <c r="F57" s="4"/>
      <c r="G57" s="4"/>
      <c r="H57" s="4"/>
      <c r="I57" s="4"/>
      <c r="J57" s="4"/>
      <c r="K57" s="4"/>
      <c r="L57" s="4"/>
      <c r="M57" s="4"/>
      <c r="N57" s="4"/>
      <c r="O57" s="4"/>
      <c r="P57" s="4"/>
      <c r="Q57" s="4"/>
      <c r="R57" s="4"/>
      <c r="S57" s="4"/>
      <c r="T57" s="4"/>
      <c r="U57" s="4"/>
      <c r="V57" s="4"/>
      <c r="W57" s="4"/>
      <c r="X57" s="4"/>
      <c r="Y57" s="4"/>
      <c r="Z57" s="4"/>
    </row>
    <row r="58">
      <c r="A58" s="8"/>
      <c r="B58" s="9"/>
      <c r="C58" s="10"/>
      <c r="D58" s="4"/>
      <c r="E58" s="4"/>
      <c r="F58" s="4"/>
      <c r="G58" s="4"/>
      <c r="H58" s="4"/>
      <c r="I58" s="4"/>
      <c r="J58" s="4"/>
      <c r="K58" s="4"/>
      <c r="L58" s="4"/>
      <c r="M58" s="4"/>
      <c r="N58" s="4"/>
      <c r="O58" s="4"/>
      <c r="P58" s="4"/>
      <c r="Q58" s="4"/>
      <c r="R58" s="4"/>
      <c r="S58" s="4"/>
      <c r="T58" s="4"/>
      <c r="U58" s="4"/>
      <c r="V58" s="4"/>
      <c r="W58" s="4"/>
      <c r="X58" s="4"/>
      <c r="Y58" s="4"/>
      <c r="Z58" s="4"/>
    </row>
    <row r="59">
      <c r="A59" s="8"/>
      <c r="B59" s="9"/>
      <c r="C59" s="10"/>
      <c r="D59" s="4"/>
      <c r="E59" s="4"/>
      <c r="F59" s="4"/>
      <c r="G59" s="4"/>
      <c r="H59" s="4"/>
      <c r="I59" s="4"/>
      <c r="J59" s="4"/>
      <c r="K59" s="4"/>
      <c r="L59" s="4"/>
      <c r="M59" s="4"/>
      <c r="N59" s="4"/>
      <c r="O59" s="4"/>
      <c r="P59" s="4"/>
      <c r="Q59" s="4"/>
      <c r="R59" s="4"/>
      <c r="S59" s="4"/>
      <c r="T59" s="4"/>
      <c r="U59" s="4"/>
      <c r="V59" s="4"/>
      <c r="W59" s="4"/>
      <c r="X59" s="4"/>
      <c r="Y59" s="4"/>
      <c r="Z59" s="4"/>
    </row>
    <row r="60">
      <c r="A60" s="8"/>
      <c r="B60" s="9"/>
      <c r="C60" s="10"/>
      <c r="D60" s="4"/>
      <c r="E60" s="4"/>
      <c r="F60" s="4"/>
      <c r="G60" s="4"/>
      <c r="H60" s="4"/>
      <c r="I60" s="4"/>
      <c r="J60" s="4"/>
      <c r="K60" s="4"/>
      <c r="L60" s="4"/>
      <c r="M60" s="4"/>
      <c r="N60" s="4"/>
      <c r="O60" s="4"/>
      <c r="P60" s="4"/>
      <c r="Q60" s="4"/>
      <c r="R60" s="4"/>
      <c r="S60" s="4"/>
      <c r="T60" s="4"/>
      <c r="U60" s="4"/>
      <c r="V60" s="4"/>
      <c r="W60" s="4"/>
      <c r="X60" s="4"/>
      <c r="Y60" s="4"/>
      <c r="Z60" s="4"/>
    </row>
    <row r="61">
      <c r="A61" s="8"/>
      <c r="B61" s="9"/>
      <c r="C61" s="10"/>
      <c r="D61" s="4"/>
      <c r="E61" s="4"/>
      <c r="F61" s="4"/>
      <c r="G61" s="4"/>
      <c r="H61" s="4"/>
      <c r="I61" s="4"/>
      <c r="J61" s="4"/>
      <c r="K61" s="4"/>
      <c r="L61" s="4"/>
      <c r="M61" s="4"/>
      <c r="N61" s="4"/>
      <c r="O61" s="4"/>
      <c r="P61" s="4"/>
      <c r="Q61" s="4"/>
      <c r="R61" s="4"/>
      <c r="S61" s="4"/>
      <c r="T61" s="4"/>
      <c r="U61" s="4"/>
      <c r="V61" s="4"/>
      <c r="W61" s="4"/>
      <c r="X61" s="4"/>
      <c r="Y61" s="4"/>
      <c r="Z61" s="4"/>
    </row>
    <row r="62">
      <c r="A62" s="8"/>
      <c r="B62" s="9"/>
      <c r="C62" s="10"/>
      <c r="D62" s="4"/>
      <c r="E62" s="4"/>
      <c r="F62" s="4"/>
      <c r="G62" s="4"/>
      <c r="H62" s="4"/>
      <c r="I62" s="4"/>
      <c r="J62" s="4"/>
      <c r="K62" s="4"/>
      <c r="L62" s="4"/>
      <c r="M62" s="4"/>
      <c r="N62" s="4"/>
      <c r="O62" s="4"/>
      <c r="P62" s="4"/>
      <c r="Q62" s="4"/>
      <c r="R62" s="4"/>
      <c r="S62" s="4"/>
      <c r="T62" s="4"/>
      <c r="U62" s="4"/>
      <c r="V62" s="4"/>
      <c r="W62" s="4"/>
      <c r="X62" s="4"/>
      <c r="Y62" s="4"/>
      <c r="Z62" s="4"/>
    </row>
    <row r="63">
      <c r="A63" s="8"/>
      <c r="B63" s="9"/>
      <c r="C63" s="10"/>
      <c r="D63" s="4"/>
      <c r="E63" s="4"/>
      <c r="F63" s="4"/>
      <c r="G63" s="4"/>
      <c r="H63" s="4"/>
      <c r="I63" s="4"/>
      <c r="J63" s="4"/>
      <c r="K63" s="4"/>
      <c r="L63" s="4"/>
      <c r="M63" s="4"/>
      <c r="N63" s="4"/>
      <c r="O63" s="4"/>
      <c r="P63" s="4"/>
      <c r="Q63" s="4"/>
      <c r="R63" s="4"/>
      <c r="S63" s="4"/>
      <c r="T63" s="4"/>
      <c r="U63" s="4"/>
      <c r="V63" s="4"/>
      <c r="W63" s="4"/>
      <c r="X63" s="4"/>
      <c r="Y63" s="4"/>
      <c r="Z63" s="4"/>
    </row>
    <row r="64">
      <c r="A64" s="8"/>
      <c r="B64" s="9"/>
      <c r="C64" s="10"/>
      <c r="D64" s="4"/>
      <c r="E64" s="4"/>
      <c r="F64" s="4"/>
      <c r="G64" s="4"/>
      <c r="H64" s="4"/>
      <c r="I64" s="4"/>
      <c r="J64" s="4"/>
      <c r="K64" s="4"/>
      <c r="L64" s="4"/>
      <c r="M64" s="4"/>
      <c r="N64" s="4"/>
      <c r="O64" s="4"/>
      <c r="P64" s="4"/>
      <c r="Q64" s="4"/>
      <c r="R64" s="4"/>
      <c r="S64" s="4"/>
      <c r="T64" s="4"/>
      <c r="U64" s="4"/>
      <c r="V64" s="4"/>
      <c r="W64" s="4"/>
      <c r="X64" s="4"/>
      <c r="Y64" s="4"/>
      <c r="Z64" s="4"/>
    </row>
    <row r="65">
      <c r="A65" s="8"/>
      <c r="B65" s="9"/>
      <c r="C65" s="10"/>
      <c r="D65" s="4"/>
      <c r="E65" s="4"/>
      <c r="F65" s="4"/>
      <c r="G65" s="4"/>
      <c r="H65" s="4"/>
      <c r="I65" s="4"/>
      <c r="J65" s="4"/>
      <c r="K65" s="4"/>
      <c r="L65" s="4"/>
      <c r="M65" s="4"/>
      <c r="N65" s="4"/>
      <c r="O65" s="4"/>
      <c r="P65" s="4"/>
      <c r="Q65" s="4"/>
      <c r="R65" s="4"/>
      <c r="S65" s="4"/>
      <c r="T65" s="4"/>
      <c r="U65" s="4"/>
      <c r="V65" s="4"/>
      <c r="W65" s="4"/>
      <c r="X65" s="4"/>
      <c r="Y65" s="4"/>
      <c r="Z65" s="4"/>
    </row>
    <row r="66">
      <c r="A66" s="8"/>
      <c r="B66" s="9"/>
      <c r="C66" s="10"/>
      <c r="D66" s="4"/>
      <c r="E66" s="4"/>
      <c r="F66" s="4"/>
      <c r="G66" s="4"/>
      <c r="H66" s="4"/>
      <c r="I66" s="4"/>
      <c r="J66" s="4"/>
      <c r="K66" s="4"/>
      <c r="L66" s="4"/>
      <c r="M66" s="4"/>
      <c r="N66" s="4"/>
      <c r="O66" s="4"/>
      <c r="P66" s="4"/>
      <c r="Q66" s="4"/>
      <c r="R66" s="4"/>
      <c r="S66" s="4"/>
      <c r="T66" s="4"/>
      <c r="U66" s="4"/>
      <c r="V66" s="4"/>
      <c r="W66" s="4"/>
      <c r="X66" s="4"/>
      <c r="Y66" s="4"/>
      <c r="Z66" s="4"/>
    </row>
    <row r="67">
      <c r="A67" s="8"/>
      <c r="B67" s="9"/>
      <c r="C67" s="10"/>
      <c r="D67" s="4"/>
      <c r="E67" s="4"/>
      <c r="F67" s="4"/>
      <c r="G67" s="4"/>
      <c r="H67" s="4"/>
      <c r="I67" s="4"/>
      <c r="J67" s="4"/>
      <c r="K67" s="4"/>
      <c r="L67" s="4"/>
      <c r="M67" s="4"/>
      <c r="N67" s="4"/>
      <c r="O67" s="4"/>
      <c r="P67" s="4"/>
      <c r="Q67" s="4"/>
      <c r="R67" s="4"/>
      <c r="S67" s="4"/>
      <c r="T67" s="4"/>
      <c r="U67" s="4"/>
      <c r="V67" s="4"/>
      <c r="W67" s="4"/>
      <c r="X67" s="4"/>
      <c r="Y67" s="4"/>
      <c r="Z67" s="4"/>
    </row>
    <row r="68">
      <c r="A68" s="8"/>
      <c r="B68" s="9"/>
      <c r="C68" s="10"/>
      <c r="D68" s="4"/>
      <c r="E68" s="4"/>
      <c r="F68" s="4"/>
      <c r="G68" s="4"/>
      <c r="H68" s="4"/>
      <c r="I68" s="4"/>
      <c r="J68" s="4"/>
      <c r="K68" s="4"/>
      <c r="L68" s="4"/>
      <c r="M68" s="4"/>
      <c r="N68" s="4"/>
      <c r="O68" s="4"/>
      <c r="P68" s="4"/>
      <c r="Q68" s="4"/>
      <c r="R68" s="4"/>
      <c r="S68" s="4"/>
      <c r="T68" s="4"/>
      <c r="U68" s="4"/>
      <c r="V68" s="4"/>
      <c r="W68" s="4"/>
      <c r="X68" s="4"/>
      <c r="Y68" s="4"/>
      <c r="Z68" s="4"/>
    </row>
    <row r="69">
      <c r="A69" s="8"/>
      <c r="B69" s="9"/>
      <c r="C69" s="10"/>
      <c r="D69" s="4"/>
      <c r="E69" s="4"/>
      <c r="F69" s="4"/>
      <c r="G69" s="4"/>
      <c r="H69" s="4"/>
      <c r="I69" s="4"/>
      <c r="J69" s="4"/>
      <c r="K69" s="4"/>
      <c r="L69" s="4"/>
      <c r="M69" s="4"/>
      <c r="N69" s="4"/>
      <c r="O69" s="4"/>
      <c r="P69" s="4"/>
      <c r="Q69" s="4"/>
      <c r="R69" s="4"/>
      <c r="S69" s="4"/>
      <c r="T69" s="4"/>
      <c r="U69" s="4"/>
      <c r="V69" s="4"/>
      <c r="W69" s="4"/>
      <c r="X69" s="4"/>
      <c r="Y69" s="4"/>
      <c r="Z69" s="4"/>
    </row>
    <row r="70">
      <c r="A70" s="8"/>
      <c r="B70" s="9"/>
      <c r="C70" s="10"/>
      <c r="D70" s="4"/>
      <c r="E70" s="4"/>
      <c r="F70" s="4"/>
      <c r="G70" s="4"/>
      <c r="H70" s="4"/>
      <c r="I70" s="4"/>
      <c r="J70" s="4"/>
      <c r="K70" s="4"/>
      <c r="L70" s="4"/>
      <c r="M70" s="4"/>
      <c r="N70" s="4"/>
      <c r="O70" s="4"/>
      <c r="P70" s="4"/>
      <c r="Q70" s="4"/>
      <c r="R70" s="4"/>
      <c r="S70" s="4"/>
      <c r="T70" s="4"/>
      <c r="U70" s="4"/>
      <c r="V70" s="4"/>
      <c r="W70" s="4"/>
      <c r="X70" s="4"/>
      <c r="Y70" s="4"/>
      <c r="Z70" s="4"/>
    </row>
    <row r="71">
      <c r="A71" s="8"/>
      <c r="B71" s="9"/>
      <c r="C71" s="10"/>
      <c r="D71" s="4"/>
      <c r="E71" s="4"/>
      <c r="F71" s="4"/>
      <c r="G71" s="4"/>
      <c r="H71" s="4"/>
      <c r="I71" s="4"/>
      <c r="J71" s="4"/>
      <c r="K71" s="4"/>
      <c r="L71" s="4"/>
      <c r="M71" s="4"/>
      <c r="N71" s="4"/>
      <c r="O71" s="4"/>
      <c r="P71" s="4"/>
      <c r="Q71" s="4"/>
      <c r="R71" s="4"/>
      <c r="S71" s="4"/>
      <c r="T71" s="4"/>
      <c r="U71" s="4"/>
      <c r="V71" s="4"/>
      <c r="W71" s="4"/>
      <c r="X71" s="4"/>
      <c r="Y71" s="4"/>
      <c r="Z71" s="4"/>
    </row>
    <row r="72">
      <c r="A72" s="8"/>
      <c r="B72" s="9"/>
      <c r="C72" s="10"/>
      <c r="D72" s="4"/>
      <c r="E72" s="4"/>
      <c r="F72" s="4"/>
      <c r="G72" s="4"/>
      <c r="H72" s="4"/>
      <c r="I72" s="4"/>
      <c r="J72" s="4"/>
      <c r="K72" s="4"/>
      <c r="L72" s="4"/>
      <c r="M72" s="4"/>
      <c r="N72" s="4"/>
      <c r="O72" s="4"/>
      <c r="P72" s="4"/>
      <c r="Q72" s="4"/>
      <c r="R72" s="4"/>
      <c r="S72" s="4"/>
      <c r="T72" s="4"/>
      <c r="U72" s="4"/>
      <c r="V72" s="4"/>
      <c r="W72" s="4"/>
      <c r="X72" s="4"/>
      <c r="Y72" s="4"/>
      <c r="Z72" s="4"/>
    </row>
    <row r="73">
      <c r="A73" s="8"/>
      <c r="B73" s="9"/>
      <c r="C73" s="10"/>
      <c r="D73" s="4"/>
      <c r="E73" s="4"/>
      <c r="F73" s="4"/>
      <c r="G73" s="4"/>
      <c r="H73" s="4"/>
      <c r="I73" s="4"/>
      <c r="J73" s="4"/>
      <c r="K73" s="4"/>
      <c r="L73" s="4"/>
      <c r="M73" s="4"/>
      <c r="N73" s="4"/>
      <c r="O73" s="4"/>
      <c r="P73" s="4"/>
      <c r="Q73" s="4"/>
      <c r="R73" s="4"/>
      <c r="S73" s="4"/>
      <c r="T73" s="4"/>
      <c r="U73" s="4"/>
      <c r="V73" s="4"/>
      <c r="W73" s="4"/>
      <c r="X73" s="4"/>
      <c r="Y73" s="4"/>
      <c r="Z73" s="4"/>
    </row>
    <row r="74">
      <c r="A74" s="8"/>
      <c r="B74" s="9"/>
      <c r="C74" s="10"/>
      <c r="D74" s="4"/>
      <c r="E74" s="4"/>
      <c r="F74" s="4"/>
      <c r="G74" s="4"/>
      <c r="H74" s="4"/>
      <c r="I74" s="4"/>
      <c r="J74" s="4"/>
      <c r="K74" s="4"/>
      <c r="L74" s="4"/>
      <c r="M74" s="4"/>
      <c r="N74" s="4"/>
      <c r="O74" s="4"/>
      <c r="P74" s="4"/>
      <c r="Q74" s="4"/>
      <c r="R74" s="4"/>
      <c r="S74" s="4"/>
      <c r="T74" s="4"/>
      <c r="U74" s="4"/>
      <c r="V74" s="4"/>
      <c r="W74" s="4"/>
      <c r="X74" s="4"/>
      <c r="Y74" s="4"/>
      <c r="Z74" s="4"/>
    </row>
    <row r="75">
      <c r="A75" s="8"/>
      <c r="B75" s="9"/>
      <c r="C75" s="10"/>
      <c r="D75" s="4"/>
      <c r="E75" s="4"/>
      <c r="F75" s="4"/>
      <c r="G75" s="4"/>
      <c r="H75" s="4"/>
      <c r="I75" s="4"/>
      <c r="J75" s="4"/>
      <c r="K75" s="4"/>
      <c r="L75" s="4"/>
      <c r="M75" s="4"/>
      <c r="N75" s="4"/>
      <c r="O75" s="4"/>
      <c r="P75" s="4"/>
      <c r="Q75" s="4"/>
      <c r="R75" s="4"/>
      <c r="S75" s="4"/>
      <c r="T75" s="4"/>
      <c r="U75" s="4"/>
      <c r="V75" s="4"/>
      <c r="W75" s="4"/>
      <c r="X75" s="4"/>
      <c r="Y75" s="4"/>
      <c r="Z75" s="4"/>
    </row>
    <row r="76">
      <c r="A76" s="8"/>
      <c r="B76" s="9"/>
      <c r="C76" s="10"/>
      <c r="D76" s="4"/>
      <c r="E76" s="4"/>
      <c r="F76" s="4"/>
      <c r="G76" s="4"/>
      <c r="H76" s="4"/>
      <c r="I76" s="4"/>
      <c r="J76" s="4"/>
      <c r="K76" s="4"/>
      <c r="L76" s="4"/>
      <c r="M76" s="4"/>
      <c r="N76" s="4"/>
      <c r="O76" s="4"/>
      <c r="P76" s="4"/>
      <c r="Q76" s="4"/>
      <c r="R76" s="4"/>
      <c r="S76" s="4"/>
      <c r="T76" s="4"/>
      <c r="U76" s="4"/>
      <c r="V76" s="4"/>
      <c r="W76" s="4"/>
      <c r="X76" s="4"/>
      <c r="Y76" s="4"/>
      <c r="Z76" s="4"/>
    </row>
    <row r="77">
      <c r="A77" s="8"/>
      <c r="B77" s="9"/>
      <c r="C77" s="10"/>
      <c r="D77" s="4"/>
      <c r="E77" s="4"/>
      <c r="F77" s="4"/>
      <c r="G77" s="4"/>
      <c r="H77" s="4"/>
      <c r="I77" s="4"/>
      <c r="J77" s="4"/>
      <c r="K77" s="4"/>
      <c r="L77" s="4"/>
      <c r="M77" s="4"/>
      <c r="N77" s="4"/>
      <c r="O77" s="4"/>
      <c r="P77" s="4"/>
      <c r="Q77" s="4"/>
      <c r="R77" s="4"/>
      <c r="S77" s="4"/>
      <c r="T77" s="4"/>
      <c r="U77" s="4"/>
      <c r="V77" s="4"/>
      <c r="W77" s="4"/>
      <c r="X77" s="4"/>
      <c r="Y77" s="4"/>
      <c r="Z77" s="4"/>
    </row>
    <row r="78">
      <c r="A78" s="8"/>
      <c r="B78" s="9"/>
      <c r="C78" s="10"/>
      <c r="D78" s="4"/>
      <c r="E78" s="4"/>
      <c r="F78" s="4"/>
      <c r="G78" s="4"/>
      <c r="H78" s="4"/>
      <c r="I78" s="4"/>
      <c r="J78" s="4"/>
      <c r="K78" s="4"/>
      <c r="L78" s="4"/>
      <c r="M78" s="4"/>
      <c r="N78" s="4"/>
      <c r="O78" s="4"/>
      <c r="P78" s="4"/>
      <c r="Q78" s="4"/>
      <c r="R78" s="4"/>
      <c r="S78" s="4"/>
      <c r="T78" s="4"/>
      <c r="U78" s="4"/>
      <c r="V78" s="4"/>
      <c r="W78" s="4"/>
      <c r="X78" s="4"/>
      <c r="Y78" s="4"/>
      <c r="Z78" s="4"/>
    </row>
    <row r="79">
      <c r="A79" s="8"/>
      <c r="B79" s="9"/>
      <c r="C79" s="10"/>
      <c r="D79" s="4"/>
      <c r="E79" s="4"/>
      <c r="F79" s="4"/>
      <c r="G79" s="4"/>
      <c r="H79" s="4"/>
      <c r="I79" s="4"/>
      <c r="J79" s="4"/>
      <c r="K79" s="4"/>
      <c r="L79" s="4"/>
      <c r="M79" s="4"/>
      <c r="N79" s="4"/>
      <c r="O79" s="4"/>
      <c r="P79" s="4"/>
      <c r="Q79" s="4"/>
      <c r="R79" s="4"/>
      <c r="S79" s="4"/>
      <c r="T79" s="4"/>
      <c r="U79" s="4"/>
      <c r="V79" s="4"/>
      <c r="W79" s="4"/>
      <c r="X79" s="4"/>
      <c r="Y79" s="4"/>
      <c r="Z79" s="4"/>
    </row>
    <row r="80">
      <c r="A80" s="8"/>
      <c r="B80" s="9"/>
      <c r="C80" s="10"/>
      <c r="D80" s="4"/>
      <c r="E80" s="4"/>
      <c r="F80" s="4"/>
      <c r="G80" s="4"/>
      <c r="H80" s="4"/>
      <c r="I80" s="4"/>
      <c r="J80" s="4"/>
      <c r="K80" s="4"/>
      <c r="L80" s="4"/>
      <c r="M80" s="4"/>
      <c r="N80" s="4"/>
      <c r="O80" s="4"/>
      <c r="P80" s="4"/>
      <c r="Q80" s="4"/>
      <c r="R80" s="4"/>
      <c r="S80" s="4"/>
      <c r="T80" s="4"/>
      <c r="U80" s="4"/>
      <c r="V80" s="4"/>
      <c r="W80" s="4"/>
      <c r="X80" s="4"/>
      <c r="Y80" s="4"/>
      <c r="Z80" s="4"/>
    </row>
    <row r="81">
      <c r="A81" s="8"/>
      <c r="B81" s="9"/>
      <c r="C81" s="10"/>
      <c r="D81" s="4"/>
      <c r="E81" s="4"/>
      <c r="F81" s="4"/>
      <c r="G81" s="4"/>
      <c r="H81" s="4"/>
      <c r="I81" s="4"/>
      <c r="J81" s="4"/>
      <c r="K81" s="4"/>
      <c r="L81" s="4"/>
      <c r="M81" s="4"/>
      <c r="N81" s="4"/>
      <c r="O81" s="4"/>
      <c r="P81" s="4"/>
      <c r="Q81" s="4"/>
      <c r="R81" s="4"/>
      <c r="S81" s="4"/>
      <c r="T81" s="4"/>
      <c r="U81" s="4"/>
      <c r="V81" s="4"/>
      <c r="W81" s="4"/>
      <c r="X81" s="4"/>
      <c r="Y81" s="4"/>
      <c r="Z81" s="4"/>
    </row>
    <row r="82">
      <c r="A82" s="8"/>
      <c r="B82" s="9"/>
      <c r="C82" s="10"/>
      <c r="D82" s="4"/>
      <c r="E82" s="4"/>
      <c r="F82" s="4"/>
      <c r="G82" s="4"/>
      <c r="H82" s="4"/>
      <c r="I82" s="4"/>
      <c r="J82" s="4"/>
      <c r="K82" s="4"/>
      <c r="L82" s="4"/>
      <c r="M82" s="4"/>
      <c r="N82" s="4"/>
      <c r="O82" s="4"/>
      <c r="P82" s="4"/>
      <c r="Q82" s="4"/>
      <c r="R82" s="4"/>
      <c r="S82" s="4"/>
      <c r="T82" s="4"/>
      <c r="U82" s="4"/>
      <c r="V82" s="4"/>
      <c r="W82" s="4"/>
      <c r="X82" s="4"/>
      <c r="Y82" s="4"/>
      <c r="Z82" s="4"/>
    </row>
    <row r="83">
      <c r="A83" s="8"/>
      <c r="B83" s="9"/>
      <c r="C83" s="10"/>
      <c r="D83" s="4"/>
      <c r="E83" s="4"/>
      <c r="F83" s="4"/>
      <c r="G83" s="4"/>
      <c r="H83" s="4"/>
      <c r="I83" s="4"/>
      <c r="J83" s="4"/>
      <c r="K83" s="4"/>
      <c r="L83" s="4"/>
      <c r="M83" s="4"/>
      <c r="N83" s="4"/>
      <c r="O83" s="4"/>
      <c r="P83" s="4"/>
      <c r="Q83" s="4"/>
      <c r="R83" s="4"/>
      <c r="S83" s="4"/>
      <c r="T83" s="4"/>
      <c r="U83" s="4"/>
      <c r="V83" s="4"/>
      <c r="W83" s="4"/>
      <c r="X83" s="4"/>
      <c r="Y83" s="4"/>
      <c r="Z83" s="4"/>
    </row>
    <row r="84">
      <c r="A84" s="8"/>
      <c r="B84" s="9"/>
      <c r="C84" s="10"/>
      <c r="D84" s="4"/>
      <c r="E84" s="4"/>
      <c r="F84" s="4"/>
      <c r="G84" s="4"/>
      <c r="H84" s="4"/>
      <c r="I84" s="4"/>
      <c r="J84" s="4"/>
      <c r="K84" s="4"/>
      <c r="L84" s="4"/>
      <c r="M84" s="4"/>
      <c r="N84" s="4"/>
      <c r="O84" s="4"/>
      <c r="P84" s="4"/>
      <c r="Q84" s="4"/>
      <c r="R84" s="4"/>
      <c r="S84" s="4"/>
      <c r="T84" s="4"/>
      <c r="U84" s="4"/>
      <c r="V84" s="4"/>
      <c r="W84" s="4"/>
      <c r="X84" s="4"/>
      <c r="Y84" s="4"/>
      <c r="Z84" s="4"/>
    </row>
    <row r="85">
      <c r="A85" s="8"/>
      <c r="B85" s="9"/>
      <c r="C85" s="10"/>
      <c r="D85" s="4"/>
      <c r="E85" s="4"/>
      <c r="F85" s="4"/>
      <c r="G85" s="4"/>
      <c r="H85" s="4"/>
      <c r="I85" s="4"/>
      <c r="J85" s="4"/>
      <c r="K85" s="4"/>
      <c r="L85" s="4"/>
      <c r="M85" s="4"/>
      <c r="N85" s="4"/>
      <c r="O85" s="4"/>
      <c r="P85" s="4"/>
      <c r="Q85" s="4"/>
      <c r="R85" s="4"/>
      <c r="S85" s="4"/>
      <c r="T85" s="4"/>
      <c r="U85" s="4"/>
      <c r="V85" s="4"/>
      <c r="W85" s="4"/>
      <c r="X85" s="4"/>
      <c r="Y85" s="4"/>
      <c r="Z85" s="4"/>
    </row>
    <row r="86">
      <c r="A86" s="8"/>
      <c r="B86" s="9"/>
      <c r="C86" s="10"/>
      <c r="D86" s="4"/>
      <c r="E86" s="4"/>
      <c r="F86" s="4"/>
      <c r="G86" s="4"/>
      <c r="H86" s="4"/>
      <c r="I86" s="4"/>
      <c r="J86" s="4"/>
      <c r="K86" s="4"/>
      <c r="L86" s="4"/>
      <c r="M86" s="4"/>
      <c r="N86" s="4"/>
      <c r="O86" s="4"/>
      <c r="P86" s="4"/>
      <c r="Q86" s="4"/>
      <c r="R86" s="4"/>
      <c r="S86" s="4"/>
      <c r="T86" s="4"/>
      <c r="U86" s="4"/>
      <c r="V86" s="4"/>
      <c r="W86" s="4"/>
      <c r="X86" s="4"/>
      <c r="Y86" s="4"/>
      <c r="Z86" s="4"/>
    </row>
    <row r="87">
      <c r="A87" s="8"/>
      <c r="B87" s="9"/>
      <c r="C87" s="10"/>
      <c r="D87" s="4"/>
      <c r="E87" s="4"/>
      <c r="F87" s="4"/>
      <c r="G87" s="4"/>
      <c r="H87" s="4"/>
      <c r="I87" s="4"/>
      <c r="J87" s="4"/>
      <c r="K87" s="4"/>
      <c r="L87" s="4"/>
      <c r="M87" s="4"/>
      <c r="N87" s="4"/>
      <c r="O87" s="4"/>
      <c r="P87" s="4"/>
      <c r="Q87" s="4"/>
      <c r="R87" s="4"/>
      <c r="S87" s="4"/>
      <c r="T87" s="4"/>
      <c r="U87" s="4"/>
      <c r="V87" s="4"/>
      <c r="W87" s="4"/>
      <c r="X87" s="4"/>
      <c r="Y87" s="4"/>
      <c r="Z87" s="4"/>
    </row>
    <row r="88">
      <c r="A88" s="8"/>
      <c r="B88" s="9"/>
      <c r="C88" s="10"/>
      <c r="D88" s="4"/>
      <c r="E88" s="4"/>
      <c r="F88" s="4"/>
      <c r="G88" s="4"/>
      <c r="H88" s="4"/>
      <c r="I88" s="4"/>
      <c r="J88" s="4"/>
      <c r="K88" s="4"/>
      <c r="L88" s="4"/>
      <c r="M88" s="4"/>
      <c r="N88" s="4"/>
      <c r="O88" s="4"/>
      <c r="P88" s="4"/>
      <c r="Q88" s="4"/>
      <c r="R88" s="4"/>
      <c r="S88" s="4"/>
      <c r="T88" s="4"/>
      <c r="U88" s="4"/>
      <c r="V88" s="4"/>
      <c r="W88" s="4"/>
      <c r="X88" s="4"/>
      <c r="Y88" s="4"/>
      <c r="Z88" s="4"/>
    </row>
    <row r="89">
      <c r="A89" s="8"/>
      <c r="B89" s="9"/>
      <c r="C89" s="10"/>
      <c r="D89" s="4"/>
      <c r="E89" s="4"/>
      <c r="F89" s="4"/>
      <c r="G89" s="4"/>
      <c r="H89" s="4"/>
      <c r="I89" s="4"/>
      <c r="J89" s="4"/>
      <c r="K89" s="4"/>
      <c r="L89" s="4"/>
      <c r="M89" s="4"/>
      <c r="N89" s="4"/>
      <c r="O89" s="4"/>
      <c r="P89" s="4"/>
      <c r="Q89" s="4"/>
      <c r="R89" s="4"/>
      <c r="S89" s="4"/>
      <c r="T89" s="4"/>
      <c r="U89" s="4"/>
      <c r="V89" s="4"/>
      <c r="W89" s="4"/>
      <c r="X89" s="4"/>
      <c r="Y89" s="4"/>
      <c r="Z89" s="4"/>
    </row>
    <row r="90">
      <c r="A90" s="8"/>
      <c r="B90" s="9"/>
      <c r="C90" s="10"/>
      <c r="D90" s="4"/>
      <c r="E90" s="4"/>
      <c r="F90" s="4"/>
      <c r="G90" s="4"/>
      <c r="H90" s="4"/>
      <c r="I90" s="4"/>
      <c r="J90" s="4"/>
      <c r="K90" s="4"/>
      <c r="L90" s="4"/>
      <c r="M90" s="4"/>
      <c r="N90" s="4"/>
      <c r="O90" s="4"/>
      <c r="P90" s="4"/>
      <c r="Q90" s="4"/>
      <c r="R90" s="4"/>
      <c r="S90" s="4"/>
      <c r="T90" s="4"/>
      <c r="U90" s="4"/>
      <c r="V90" s="4"/>
      <c r="W90" s="4"/>
      <c r="X90" s="4"/>
      <c r="Y90" s="4"/>
      <c r="Z90" s="4"/>
    </row>
    <row r="91">
      <c r="A91" s="8"/>
      <c r="B91" s="9"/>
      <c r="C91" s="10"/>
      <c r="D91" s="4"/>
      <c r="E91" s="4"/>
      <c r="F91" s="4"/>
      <c r="G91" s="4"/>
      <c r="H91" s="4"/>
      <c r="I91" s="4"/>
      <c r="J91" s="4"/>
      <c r="K91" s="4"/>
      <c r="L91" s="4"/>
      <c r="M91" s="4"/>
      <c r="N91" s="4"/>
      <c r="O91" s="4"/>
      <c r="P91" s="4"/>
      <c r="Q91" s="4"/>
      <c r="R91" s="4"/>
      <c r="S91" s="4"/>
      <c r="T91" s="4"/>
      <c r="U91" s="4"/>
      <c r="V91" s="4"/>
      <c r="W91" s="4"/>
      <c r="X91" s="4"/>
      <c r="Y91" s="4"/>
      <c r="Z91" s="4"/>
    </row>
    <row r="92">
      <c r="A92" s="8"/>
      <c r="B92" s="9"/>
      <c r="C92" s="10"/>
      <c r="D92" s="4"/>
      <c r="E92" s="4"/>
      <c r="F92" s="4"/>
      <c r="G92" s="4"/>
      <c r="H92" s="4"/>
      <c r="I92" s="4"/>
      <c r="J92" s="4"/>
      <c r="K92" s="4"/>
      <c r="L92" s="4"/>
      <c r="M92" s="4"/>
      <c r="N92" s="4"/>
      <c r="O92" s="4"/>
      <c r="P92" s="4"/>
      <c r="Q92" s="4"/>
      <c r="R92" s="4"/>
      <c r="S92" s="4"/>
      <c r="T92" s="4"/>
      <c r="U92" s="4"/>
      <c r="V92" s="4"/>
      <c r="W92" s="4"/>
      <c r="X92" s="4"/>
      <c r="Y92" s="4"/>
      <c r="Z92" s="4"/>
    </row>
    <row r="93">
      <c r="A93" s="8"/>
      <c r="B93" s="9"/>
      <c r="C93" s="10"/>
      <c r="D93" s="4"/>
      <c r="E93" s="4"/>
      <c r="F93" s="4"/>
      <c r="G93" s="4"/>
      <c r="H93" s="4"/>
      <c r="I93" s="4"/>
      <c r="J93" s="4"/>
      <c r="K93" s="4"/>
      <c r="L93" s="4"/>
      <c r="M93" s="4"/>
      <c r="N93" s="4"/>
      <c r="O93" s="4"/>
      <c r="P93" s="4"/>
      <c r="Q93" s="4"/>
      <c r="R93" s="4"/>
      <c r="S93" s="4"/>
      <c r="T93" s="4"/>
      <c r="U93" s="4"/>
      <c r="V93" s="4"/>
      <c r="W93" s="4"/>
      <c r="X93" s="4"/>
      <c r="Y93" s="4"/>
      <c r="Z93" s="4"/>
    </row>
    <row r="94">
      <c r="A94" s="8"/>
      <c r="B94" s="9"/>
      <c r="C94" s="10"/>
      <c r="D94" s="4"/>
      <c r="E94" s="4"/>
      <c r="F94" s="4"/>
      <c r="G94" s="4"/>
      <c r="H94" s="4"/>
      <c r="I94" s="4"/>
      <c r="J94" s="4"/>
      <c r="K94" s="4"/>
      <c r="L94" s="4"/>
      <c r="M94" s="4"/>
      <c r="N94" s="4"/>
      <c r="O94" s="4"/>
      <c r="P94" s="4"/>
      <c r="Q94" s="4"/>
      <c r="R94" s="4"/>
      <c r="S94" s="4"/>
      <c r="T94" s="4"/>
      <c r="U94" s="4"/>
      <c r="V94" s="4"/>
      <c r="W94" s="4"/>
      <c r="X94" s="4"/>
      <c r="Y94" s="4"/>
      <c r="Z94" s="4"/>
    </row>
    <row r="95">
      <c r="A95" s="8"/>
      <c r="B95" s="9"/>
      <c r="C95" s="10"/>
      <c r="D95" s="4"/>
      <c r="E95" s="4"/>
      <c r="F95" s="4"/>
      <c r="G95" s="4"/>
      <c r="H95" s="4"/>
      <c r="I95" s="4"/>
      <c r="J95" s="4"/>
      <c r="K95" s="4"/>
      <c r="L95" s="4"/>
      <c r="M95" s="4"/>
      <c r="N95" s="4"/>
      <c r="O95" s="4"/>
      <c r="P95" s="4"/>
      <c r="Q95" s="4"/>
      <c r="R95" s="4"/>
      <c r="S95" s="4"/>
      <c r="T95" s="4"/>
      <c r="U95" s="4"/>
      <c r="V95" s="4"/>
      <c r="W95" s="4"/>
      <c r="X95" s="4"/>
      <c r="Y95" s="4"/>
      <c r="Z95" s="4"/>
    </row>
    <row r="96">
      <c r="A96" s="8"/>
      <c r="B96" s="9"/>
      <c r="C96" s="10"/>
      <c r="D96" s="4"/>
      <c r="E96" s="4"/>
      <c r="F96" s="4"/>
      <c r="G96" s="4"/>
      <c r="H96" s="4"/>
      <c r="I96" s="4"/>
      <c r="J96" s="4"/>
      <c r="K96" s="4"/>
      <c r="L96" s="4"/>
      <c r="M96" s="4"/>
      <c r="N96" s="4"/>
      <c r="O96" s="4"/>
      <c r="P96" s="4"/>
      <c r="Q96" s="4"/>
      <c r="R96" s="4"/>
      <c r="S96" s="4"/>
      <c r="T96" s="4"/>
      <c r="U96" s="4"/>
      <c r="V96" s="4"/>
      <c r="W96" s="4"/>
      <c r="X96" s="4"/>
      <c r="Y96" s="4"/>
      <c r="Z96" s="4"/>
    </row>
    <row r="97">
      <c r="A97" s="8"/>
      <c r="B97" s="9"/>
      <c r="C97" s="10"/>
      <c r="D97" s="4"/>
      <c r="E97" s="4"/>
      <c r="F97" s="4"/>
      <c r="G97" s="4"/>
      <c r="H97" s="4"/>
      <c r="I97" s="4"/>
      <c r="J97" s="4"/>
      <c r="K97" s="4"/>
      <c r="L97" s="4"/>
      <c r="M97" s="4"/>
      <c r="N97" s="4"/>
      <c r="O97" s="4"/>
      <c r="P97" s="4"/>
      <c r="Q97" s="4"/>
      <c r="R97" s="4"/>
      <c r="S97" s="4"/>
      <c r="T97" s="4"/>
      <c r="U97" s="4"/>
      <c r="V97" s="4"/>
      <c r="W97" s="4"/>
      <c r="X97" s="4"/>
      <c r="Y97" s="4"/>
      <c r="Z97" s="4"/>
    </row>
    <row r="98">
      <c r="A98" s="8"/>
      <c r="B98" s="9"/>
      <c r="C98" s="10"/>
      <c r="D98" s="4"/>
      <c r="E98" s="4"/>
      <c r="F98" s="4"/>
      <c r="G98" s="4"/>
      <c r="H98" s="4"/>
      <c r="I98" s="4"/>
      <c r="J98" s="4"/>
      <c r="K98" s="4"/>
      <c r="L98" s="4"/>
      <c r="M98" s="4"/>
      <c r="N98" s="4"/>
      <c r="O98" s="4"/>
      <c r="P98" s="4"/>
      <c r="Q98" s="4"/>
      <c r="R98" s="4"/>
      <c r="S98" s="4"/>
      <c r="T98" s="4"/>
      <c r="U98" s="4"/>
      <c r="V98" s="4"/>
      <c r="W98" s="4"/>
      <c r="X98" s="4"/>
      <c r="Y98" s="4"/>
      <c r="Z98" s="4"/>
    </row>
    <row r="99">
      <c r="A99" s="8"/>
      <c r="B99" s="9"/>
      <c r="C99" s="10"/>
      <c r="D99" s="4"/>
      <c r="E99" s="4"/>
      <c r="F99" s="4"/>
      <c r="G99" s="4"/>
      <c r="H99" s="4"/>
      <c r="I99" s="4"/>
      <c r="J99" s="4"/>
      <c r="K99" s="4"/>
      <c r="L99" s="4"/>
      <c r="M99" s="4"/>
      <c r="N99" s="4"/>
      <c r="O99" s="4"/>
      <c r="P99" s="4"/>
      <c r="Q99" s="4"/>
      <c r="R99" s="4"/>
      <c r="S99" s="4"/>
      <c r="T99" s="4"/>
      <c r="U99" s="4"/>
      <c r="V99" s="4"/>
      <c r="W99" s="4"/>
      <c r="X99" s="4"/>
      <c r="Y99" s="4"/>
      <c r="Z99" s="4"/>
    </row>
    <row r="100">
      <c r="A100" s="8"/>
      <c r="B100" s="9"/>
      <c r="C100" s="10"/>
      <c r="D100" s="4"/>
      <c r="E100" s="4"/>
      <c r="F100" s="4"/>
      <c r="G100" s="4"/>
      <c r="H100" s="4"/>
      <c r="I100" s="4"/>
      <c r="J100" s="4"/>
      <c r="K100" s="4"/>
      <c r="L100" s="4"/>
      <c r="M100" s="4"/>
      <c r="N100" s="4"/>
      <c r="O100" s="4"/>
      <c r="P100" s="4"/>
      <c r="Q100" s="4"/>
      <c r="R100" s="4"/>
      <c r="S100" s="4"/>
      <c r="T100" s="4"/>
      <c r="U100" s="4"/>
      <c r="V100" s="4"/>
      <c r="W100" s="4"/>
      <c r="X100" s="4"/>
      <c r="Y100" s="4"/>
      <c r="Z100" s="4"/>
    </row>
    <row r="101">
      <c r="A101" s="8"/>
      <c r="B101" s="9"/>
      <c r="C101" s="10"/>
      <c r="D101" s="4"/>
      <c r="E101" s="4"/>
      <c r="F101" s="4"/>
      <c r="G101" s="4"/>
      <c r="H101" s="4"/>
      <c r="I101" s="4"/>
      <c r="J101" s="4"/>
      <c r="K101" s="4"/>
      <c r="L101" s="4"/>
      <c r="M101" s="4"/>
      <c r="N101" s="4"/>
      <c r="O101" s="4"/>
      <c r="P101" s="4"/>
      <c r="Q101" s="4"/>
      <c r="R101" s="4"/>
      <c r="S101" s="4"/>
      <c r="T101" s="4"/>
      <c r="U101" s="4"/>
      <c r="V101" s="4"/>
      <c r="W101" s="4"/>
      <c r="X101" s="4"/>
      <c r="Y101" s="4"/>
      <c r="Z101" s="4"/>
    </row>
    <row r="102">
      <c r="A102" s="8"/>
      <c r="B102" s="9"/>
      <c r="C102" s="10"/>
      <c r="D102" s="4"/>
      <c r="E102" s="4"/>
      <c r="F102" s="4"/>
      <c r="G102" s="4"/>
      <c r="H102" s="4"/>
      <c r="I102" s="4"/>
      <c r="J102" s="4"/>
      <c r="K102" s="4"/>
      <c r="L102" s="4"/>
      <c r="M102" s="4"/>
      <c r="N102" s="4"/>
      <c r="O102" s="4"/>
      <c r="P102" s="4"/>
      <c r="Q102" s="4"/>
      <c r="R102" s="4"/>
      <c r="S102" s="4"/>
      <c r="T102" s="4"/>
      <c r="U102" s="4"/>
      <c r="V102" s="4"/>
      <c r="W102" s="4"/>
      <c r="X102" s="4"/>
      <c r="Y102" s="4"/>
      <c r="Z102" s="4"/>
    </row>
    <row r="103">
      <c r="A103" s="8"/>
      <c r="B103" s="9"/>
      <c r="C103" s="10"/>
      <c r="D103" s="4"/>
      <c r="E103" s="4"/>
      <c r="F103" s="4"/>
      <c r="G103" s="4"/>
      <c r="H103" s="4"/>
      <c r="I103" s="4"/>
      <c r="J103" s="4"/>
      <c r="K103" s="4"/>
      <c r="L103" s="4"/>
      <c r="M103" s="4"/>
      <c r="N103" s="4"/>
      <c r="O103" s="4"/>
      <c r="P103" s="4"/>
      <c r="Q103" s="4"/>
      <c r="R103" s="4"/>
      <c r="S103" s="4"/>
      <c r="T103" s="4"/>
      <c r="U103" s="4"/>
      <c r="V103" s="4"/>
      <c r="W103" s="4"/>
      <c r="X103" s="4"/>
      <c r="Y103" s="4"/>
      <c r="Z103" s="4"/>
    </row>
    <row r="104">
      <c r="A104" s="8"/>
      <c r="B104" s="9"/>
      <c r="C104" s="10"/>
      <c r="D104" s="4"/>
      <c r="E104" s="4"/>
      <c r="F104" s="4"/>
      <c r="G104" s="4"/>
      <c r="H104" s="4"/>
      <c r="I104" s="4"/>
      <c r="J104" s="4"/>
      <c r="K104" s="4"/>
      <c r="L104" s="4"/>
      <c r="M104" s="4"/>
      <c r="N104" s="4"/>
      <c r="O104" s="4"/>
      <c r="P104" s="4"/>
      <c r="Q104" s="4"/>
      <c r="R104" s="4"/>
      <c r="S104" s="4"/>
      <c r="T104" s="4"/>
      <c r="U104" s="4"/>
      <c r="V104" s="4"/>
      <c r="W104" s="4"/>
      <c r="X104" s="4"/>
      <c r="Y104" s="4"/>
      <c r="Z104" s="4"/>
    </row>
    <row r="105">
      <c r="A105" s="8"/>
      <c r="B105" s="9"/>
      <c r="C105" s="10"/>
      <c r="D105" s="4"/>
      <c r="E105" s="4"/>
      <c r="F105" s="4"/>
      <c r="G105" s="4"/>
      <c r="H105" s="4"/>
      <c r="I105" s="4"/>
      <c r="J105" s="4"/>
      <c r="K105" s="4"/>
      <c r="L105" s="4"/>
      <c r="M105" s="4"/>
      <c r="N105" s="4"/>
      <c r="O105" s="4"/>
      <c r="P105" s="4"/>
      <c r="Q105" s="4"/>
      <c r="R105" s="4"/>
      <c r="S105" s="4"/>
      <c r="T105" s="4"/>
      <c r="U105" s="4"/>
      <c r="V105" s="4"/>
      <c r="W105" s="4"/>
      <c r="X105" s="4"/>
      <c r="Y105" s="4"/>
      <c r="Z105" s="4"/>
    </row>
    <row r="106">
      <c r="A106" s="8"/>
      <c r="B106" s="9"/>
      <c r="C106" s="10"/>
      <c r="D106" s="4"/>
      <c r="E106" s="4"/>
      <c r="F106" s="4"/>
      <c r="G106" s="4"/>
      <c r="H106" s="4"/>
      <c r="I106" s="4"/>
      <c r="J106" s="4"/>
      <c r="K106" s="4"/>
      <c r="L106" s="4"/>
      <c r="M106" s="4"/>
      <c r="N106" s="4"/>
      <c r="O106" s="4"/>
      <c r="P106" s="4"/>
      <c r="Q106" s="4"/>
      <c r="R106" s="4"/>
      <c r="S106" s="4"/>
      <c r="T106" s="4"/>
      <c r="U106" s="4"/>
      <c r="V106" s="4"/>
      <c r="W106" s="4"/>
      <c r="X106" s="4"/>
      <c r="Y106" s="4"/>
      <c r="Z106" s="4"/>
    </row>
    <row r="107">
      <c r="A107" s="8"/>
      <c r="B107" s="9"/>
      <c r="C107" s="10"/>
      <c r="D107" s="4"/>
      <c r="E107" s="4"/>
      <c r="F107" s="4"/>
      <c r="G107" s="4"/>
      <c r="H107" s="4"/>
      <c r="I107" s="4"/>
      <c r="J107" s="4"/>
      <c r="K107" s="4"/>
      <c r="L107" s="4"/>
      <c r="M107" s="4"/>
      <c r="N107" s="4"/>
      <c r="O107" s="4"/>
      <c r="P107" s="4"/>
      <c r="Q107" s="4"/>
      <c r="R107" s="4"/>
      <c r="S107" s="4"/>
      <c r="T107" s="4"/>
      <c r="U107" s="4"/>
      <c r="V107" s="4"/>
      <c r="W107" s="4"/>
      <c r="X107" s="4"/>
      <c r="Y107" s="4"/>
      <c r="Z107" s="4"/>
    </row>
    <row r="108">
      <c r="A108" s="8"/>
      <c r="B108" s="9"/>
      <c r="C108" s="10"/>
      <c r="D108" s="4"/>
      <c r="E108" s="4"/>
      <c r="F108" s="4"/>
      <c r="G108" s="4"/>
      <c r="H108" s="4"/>
      <c r="I108" s="4"/>
      <c r="J108" s="4"/>
      <c r="K108" s="4"/>
      <c r="L108" s="4"/>
      <c r="M108" s="4"/>
      <c r="N108" s="4"/>
      <c r="O108" s="4"/>
      <c r="P108" s="4"/>
      <c r="Q108" s="4"/>
      <c r="R108" s="4"/>
      <c r="S108" s="4"/>
      <c r="T108" s="4"/>
      <c r="U108" s="4"/>
      <c r="V108" s="4"/>
      <c r="W108" s="4"/>
      <c r="X108" s="4"/>
      <c r="Y108" s="4"/>
      <c r="Z108" s="4"/>
    </row>
    <row r="109">
      <c r="A109" s="8"/>
      <c r="B109" s="9"/>
      <c r="C109" s="10"/>
      <c r="D109" s="4"/>
      <c r="E109" s="4"/>
      <c r="F109" s="4"/>
      <c r="G109" s="4"/>
      <c r="H109" s="4"/>
      <c r="I109" s="4"/>
      <c r="J109" s="4"/>
      <c r="K109" s="4"/>
      <c r="L109" s="4"/>
      <c r="M109" s="4"/>
      <c r="N109" s="4"/>
      <c r="O109" s="4"/>
      <c r="P109" s="4"/>
      <c r="Q109" s="4"/>
      <c r="R109" s="4"/>
      <c r="S109" s="4"/>
      <c r="T109" s="4"/>
      <c r="U109" s="4"/>
      <c r="V109" s="4"/>
      <c r="W109" s="4"/>
      <c r="X109" s="4"/>
      <c r="Y109" s="4"/>
      <c r="Z109" s="4"/>
    </row>
    <row r="110">
      <c r="A110" s="8"/>
      <c r="B110" s="9"/>
      <c r="C110" s="10"/>
      <c r="D110" s="4"/>
      <c r="E110" s="4"/>
      <c r="F110" s="4"/>
      <c r="G110" s="4"/>
      <c r="H110" s="4"/>
      <c r="I110" s="4"/>
      <c r="J110" s="4"/>
      <c r="K110" s="4"/>
      <c r="L110" s="4"/>
      <c r="M110" s="4"/>
      <c r="N110" s="4"/>
      <c r="O110" s="4"/>
      <c r="P110" s="4"/>
      <c r="Q110" s="4"/>
      <c r="R110" s="4"/>
      <c r="S110" s="4"/>
      <c r="T110" s="4"/>
      <c r="U110" s="4"/>
      <c r="V110" s="4"/>
      <c r="W110" s="4"/>
      <c r="X110" s="4"/>
      <c r="Y110" s="4"/>
      <c r="Z110" s="4"/>
    </row>
    <row r="111">
      <c r="A111" s="8"/>
      <c r="B111" s="9"/>
      <c r="C111" s="10"/>
      <c r="D111" s="4"/>
      <c r="E111" s="4"/>
      <c r="F111" s="4"/>
      <c r="G111" s="4"/>
      <c r="H111" s="4"/>
      <c r="I111" s="4"/>
      <c r="J111" s="4"/>
      <c r="K111" s="4"/>
      <c r="L111" s="4"/>
      <c r="M111" s="4"/>
      <c r="N111" s="4"/>
      <c r="O111" s="4"/>
      <c r="P111" s="4"/>
      <c r="Q111" s="4"/>
      <c r="R111" s="4"/>
      <c r="S111" s="4"/>
      <c r="T111" s="4"/>
      <c r="U111" s="4"/>
      <c r="V111" s="4"/>
      <c r="W111" s="4"/>
      <c r="X111" s="4"/>
      <c r="Y111" s="4"/>
      <c r="Z111" s="4"/>
    </row>
    <row r="112">
      <c r="A112" s="8"/>
      <c r="B112" s="9"/>
      <c r="C112" s="10"/>
      <c r="D112" s="4"/>
      <c r="E112" s="4"/>
      <c r="F112" s="4"/>
      <c r="G112" s="4"/>
      <c r="H112" s="4"/>
      <c r="I112" s="4"/>
      <c r="J112" s="4"/>
      <c r="K112" s="4"/>
      <c r="L112" s="4"/>
      <c r="M112" s="4"/>
      <c r="N112" s="4"/>
      <c r="O112" s="4"/>
      <c r="P112" s="4"/>
      <c r="Q112" s="4"/>
      <c r="R112" s="4"/>
      <c r="S112" s="4"/>
      <c r="T112" s="4"/>
      <c r="U112" s="4"/>
      <c r="V112" s="4"/>
      <c r="W112" s="4"/>
      <c r="X112" s="4"/>
      <c r="Y112" s="4"/>
      <c r="Z112" s="4"/>
    </row>
    <row r="113">
      <c r="A113" s="8"/>
      <c r="B113" s="9"/>
      <c r="C113" s="10"/>
      <c r="D113" s="4"/>
      <c r="E113" s="4"/>
      <c r="F113" s="4"/>
      <c r="G113" s="4"/>
      <c r="H113" s="4"/>
      <c r="I113" s="4"/>
      <c r="J113" s="4"/>
      <c r="K113" s="4"/>
      <c r="L113" s="4"/>
      <c r="M113" s="4"/>
      <c r="N113" s="4"/>
      <c r="O113" s="4"/>
      <c r="P113" s="4"/>
      <c r="Q113" s="4"/>
      <c r="R113" s="4"/>
      <c r="S113" s="4"/>
      <c r="T113" s="4"/>
      <c r="U113" s="4"/>
      <c r="V113" s="4"/>
      <c r="W113" s="4"/>
      <c r="X113" s="4"/>
      <c r="Y113" s="4"/>
      <c r="Z113" s="4"/>
    </row>
    <row r="114">
      <c r="A114" s="8"/>
      <c r="B114" s="9"/>
      <c r="C114" s="10"/>
      <c r="D114" s="4"/>
      <c r="E114" s="4"/>
      <c r="F114" s="4"/>
      <c r="G114" s="4"/>
      <c r="H114" s="4"/>
      <c r="I114" s="4"/>
      <c r="J114" s="4"/>
      <c r="K114" s="4"/>
      <c r="L114" s="4"/>
      <c r="M114" s="4"/>
      <c r="N114" s="4"/>
      <c r="O114" s="4"/>
      <c r="P114" s="4"/>
      <c r="Q114" s="4"/>
      <c r="R114" s="4"/>
      <c r="S114" s="4"/>
      <c r="T114" s="4"/>
      <c r="U114" s="4"/>
      <c r="V114" s="4"/>
      <c r="W114" s="4"/>
      <c r="X114" s="4"/>
      <c r="Y114" s="4"/>
      <c r="Z114" s="4"/>
    </row>
    <row r="115">
      <c r="A115" s="8"/>
      <c r="B115" s="9"/>
      <c r="C115" s="10"/>
      <c r="D115" s="4"/>
      <c r="E115" s="4"/>
      <c r="F115" s="4"/>
      <c r="G115" s="4"/>
      <c r="H115" s="4"/>
      <c r="I115" s="4"/>
      <c r="J115" s="4"/>
      <c r="K115" s="4"/>
      <c r="L115" s="4"/>
      <c r="M115" s="4"/>
      <c r="N115" s="4"/>
      <c r="O115" s="4"/>
      <c r="P115" s="4"/>
      <c r="Q115" s="4"/>
      <c r="R115" s="4"/>
      <c r="S115" s="4"/>
      <c r="T115" s="4"/>
      <c r="U115" s="4"/>
      <c r="V115" s="4"/>
      <c r="W115" s="4"/>
      <c r="X115" s="4"/>
      <c r="Y115" s="4"/>
      <c r="Z115" s="4"/>
    </row>
    <row r="116">
      <c r="A116" s="8"/>
      <c r="B116" s="9"/>
      <c r="C116" s="10"/>
      <c r="D116" s="4"/>
      <c r="E116" s="4"/>
      <c r="F116" s="4"/>
      <c r="G116" s="4"/>
      <c r="H116" s="4"/>
      <c r="I116" s="4"/>
      <c r="J116" s="4"/>
      <c r="K116" s="4"/>
      <c r="L116" s="4"/>
      <c r="M116" s="4"/>
      <c r="N116" s="4"/>
      <c r="O116" s="4"/>
      <c r="P116" s="4"/>
      <c r="Q116" s="4"/>
      <c r="R116" s="4"/>
      <c r="S116" s="4"/>
      <c r="T116" s="4"/>
      <c r="U116" s="4"/>
      <c r="V116" s="4"/>
      <c r="W116" s="4"/>
      <c r="X116" s="4"/>
      <c r="Y116" s="4"/>
      <c r="Z116" s="4"/>
    </row>
    <row r="117">
      <c r="A117" s="8"/>
      <c r="B117" s="9"/>
      <c r="C117" s="10"/>
      <c r="D117" s="4"/>
      <c r="E117" s="4"/>
      <c r="F117" s="4"/>
      <c r="G117" s="4"/>
      <c r="H117" s="4"/>
      <c r="I117" s="4"/>
      <c r="J117" s="4"/>
      <c r="K117" s="4"/>
      <c r="L117" s="4"/>
      <c r="M117" s="4"/>
      <c r="N117" s="4"/>
      <c r="O117" s="4"/>
      <c r="P117" s="4"/>
      <c r="Q117" s="4"/>
      <c r="R117" s="4"/>
      <c r="S117" s="4"/>
      <c r="T117" s="4"/>
      <c r="U117" s="4"/>
      <c r="V117" s="4"/>
      <c r="W117" s="4"/>
      <c r="X117" s="4"/>
      <c r="Y117" s="4"/>
      <c r="Z117" s="4"/>
    </row>
    <row r="118">
      <c r="A118" s="8"/>
      <c r="B118" s="9"/>
      <c r="C118" s="10"/>
      <c r="D118" s="4"/>
      <c r="E118" s="4"/>
      <c r="F118" s="4"/>
      <c r="G118" s="4"/>
      <c r="H118" s="4"/>
      <c r="I118" s="4"/>
      <c r="J118" s="4"/>
      <c r="K118" s="4"/>
      <c r="L118" s="4"/>
      <c r="M118" s="4"/>
      <c r="N118" s="4"/>
      <c r="O118" s="4"/>
      <c r="P118" s="4"/>
      <c r="Q118" s="4"/>
      <c r="R118" s="4"/>
      <c r="S118" s="4"/>
      <c r="T118" s="4"/>
      <c r="U118" s="4"/>
      <c r="V118" s="4"/>
      <c r="W118" s="4"/>
      <c r="X118" s="4"/>
      <c r="Y118" s="4"/>
      <c r="Z118" s="4"/>
    </row>
    <row r="119">
      <c r="A119" s="8"/>
      <c r="B119" s="9"/>
      <c r="C119" s="10"/>
      <c r="D119" s="4"/>
      <c r="E119" s="4"/>
      <c r="F119" s="4"/>
      <c r="G119" s="4"/>
      <c r="H119" s="4"/>
      <c r="I119" s="4"/>
      <c r="J119" s="4"/>
      <c r="K119" s="4"/>
      <c r="L119" s="4"/>
      <c r="M119" s="4"/>
      <c r="N119" s="4"/>
      <c r="O119" s="4"/>
      <c r="P119" s="4"/>
      <c r="Q119" s="4"/>
      <c r="R119" s="4"/>
      <c r="S119" s="4"/>
      <c r="T119" s="4"/>
      <c r="U119" s="4"/>
      <c r="V119" s="4"/>
      <c r="W119" s="4"/>
      <c r="X119" s="4"/>
      <c r="Y119" s="4"/>
      <c r="Z119" s="4"/>
    </row>
    <row r="120">
      <c r="A120" s="8"/>
      <c r="B120" s="9"/>
      <c r="C120" s="10"/>
      <c r="D120" s="4"/>
      <c r="E120" s="4"/>
      <c r="F120" s="4"/>
      <c r="G120" s="4"/>
      <c r="H120" s="4"/>
      <c r="I120" s="4"/>
      <c r="J120" s="4"/>
      <c r="K120" s="4"/>
      <c r="L120" s="4"/>
      <c r="M120" s="4"/>
      <c r="N120" s="4"/>
      <c r="O120" s="4"/>
      <c r="P120" s="4"/>
      <c r="Q120" s="4"/>
      <c r="R120" s="4"/>
      <c r="S120" s="4"/>
      <c r="T120" s="4"/>
      <c r="U120" s="4"/>
      <c r="V120" s="4"/>
      <c r="W120" s="4"/>
      <c r="X120" s="4"/>
      <c r="Y120" s="4"/>
      <c r="Z120" s="4"/>
    </row>
    <row r="121">
      <c r="A121" s="8"/>
      <c r="B121" s="9"/>
      <c r="C121" s="10"/>
      <c r="D121" s="4"/>
      <c r="E121" s="4"/>
      <c r="F121" s="4"/>
      <c r="G121" s="4"/>
      <c r="H121" s="4"/>
      <c r="I121" s="4"/>
      <c r="J121" s="4"/>
      <c r="K121" s="4"/>
      <c r="L121" s="4"/>
      <c r="M121" s="4"/>
      <c r="N121" s="4"/>
      <c r="O121" s="4"/>
      <c r="P121" s="4"/>
      <c r="Q121" s="4"/>
      <c r="R121" s="4"/>
      <c r="S121" s="4"/>
      <c r="T121" s="4"/>
      <c r="U121" s="4"/>
      <c r="V121" s="4"/>
      <c r="W121" s="4"/>
      <c r="X121" s="4"/>
      <c r="Y121" s="4"/>
      <c r="Z121" s="4"/>
    </row>
    <row r="122">
      <c r="A122" s="8"/>
      <c r="B122" s="9"/>
      <c r="C122" s="10"/>
      <c r="D122" s="4"/>
      <c r="E122" s="4"/>
      <c r="F122" s="4"/>
      <c r="G122" s="4"/>
      <c r="H122" s="4"/>
      <c r="I122" s="4"/>
      <c r="J122" s="4"/>
      <c r="K122" s="4"/>
      <c r="L122" s="4"/>
      <c r="M122" s="4"/>
      <c r="N122" s="4"/>
      <c r="O122" s="4"/>
      <c r="P122" s="4"/>
      <c r="Q122" s="4"/>
      <c r="R122" s="4"/>
      <c r="S122" s="4"/>
      <c r="T122" s="4"/>
      <c r="U122" s="4"/>
      <c r="V122" s="4"/>
      <c r="W122" s="4"/>
      <c r="X122" s="4"/>
      <c r="Y122" s="4"/>
      <c r="Z122" s="4"/>
    </row>
    <row r="123">
      <c r="A123" s="8"/>
      <c r="B123" s="9"/>
      <c r="C123" s="10"/>
      <c r="D123" s="4"/>
      <c r="E123" s="4"/>
      <c r="F123" s="4"/>
      <c r="G123" s="4"/>
      <c r="H123" s="4"/>
      <c r="I123" s="4"/>
      <c r="J123" s="4"/>
      <c r="K123" s="4"/>
      <c r="L123" s="4"/>
      <c r="M123" s="4"/>
      <c r="N123" s="4"/>
      <c r="O123" s="4"/>
      <c r="P123" s="4"/>
      <c r="Q123" s="4"/>
      <c r="R123" s="4"/>
      <c r="S123" s="4"/>
      <c r="T123" s="4"/>
      <c r="U123" s="4"/>
      <c r="V123" s="4"/>
      <c r="W123" s="4"/>
      <c r="X123" s="4"/>
      <c r="Y123" s="4"/>
      <c r="Z123" s="4"/>
    </row>
    <row r="124">
      <c r="A124" s="8"/>
      <c r="B124" s="9"/>
      <c r="C124" s="10"/>
      <c r="D124" s="4"/>
      <c r="E124" s="4"/>
      <c r="F124" s="4"/>
      <c r="G124" s="4"/>
      <c r="H124" s="4"/>
      <c r="I124" s="4"/>
      <c r="J124" s="4"/>
      <c r="K124" s="4"/>
      <c r="L124" s="4"/>
      <c r="M124" s="4"/>
      <c r="N124" s="4"/>
      <c r="O124" s="4"/>
      <c r="P124" s="4"/>
      <c r="Q124" s="4"/>
      <c r="R124" s="4"/>
      <c r="S124" s="4"/>
      <c r="T124" s="4"/>
      <c r="U124" s="4"/>
      <c r="V124" s="4"/>
      <c r="W124" s="4"/>
      <c r="X124" s="4"/>
      <c r="Y124" s="4"/>
      <c r="Z124" s="4"/>
    </row>
    <row r="125">
      <c r="A125" s="8"/>
      <c r="B125" s="9"/>
      <c r="C125" s="10"/>
      <c r="D125" s="4"/>
      <c r="E125" s="4"/>
      <c r="F125" s="4"/>
      <c r="G125" s="4"/>
      <c r="H125" s="4"/>
      <c r="I125" s="4"/>
      <c r="J125" s="4"/>
      <c r="K125" s="4"/>
      <c r="L125" s="4"/>
      <c r="M125" s="4"/>
      <c r="N125" s="4"/>
      <c r="O125" s="4"/>
      <c r="P125" s="4"/>
      <c r="Q125" s="4"/>
      <c r="R125" s="4"/>
      <c r="S125" s="4"/>
      <c r="T125" s="4"/>
      <c r="U125" s="4"/>
      <c r="V125" s="4"/>
      <c r="W125" s="4"/>
      <c r="X125" s="4"/>
      <c r="Y125" s="4"/>
      <c r="Z125" s="4"/>
    </row>
    <row r="126">
      <c r="A126" s="8"/>
      <c r="B126" s="9"/>
      <c r="C126" s="10"/>
      <c r="D126" s="4"/>
      <c r="E126" s="4"/>
      <c r="F126" s="4"/>
      <c r="G126" s="4"/>
      <c r="H126" s="4"/>
      <c r="I126" s="4"/>
      <c r="J126" s="4"/>
      <c r="K126" s="4"/>
      <c r="L126" s="4"/>
      <c r="M126" s="4"/>
      <c r="N126" s="4"/>
      <c r="O126" s="4"/>
      <c r="P126" s="4"/>
      <c r="Q126" s="4"/>
      <c r="R126" s="4"/>
      <c r="S126" s="4"/>
      <c r="T126" s="4"/>
      <c r="U126" s="4"/>
      <c r="V126" s="4"/>
      <c r="W126" s="4"/>
      <c r="X126" s="4"/>
      <c r="Y126" s="4"/>
      <c r="Z126" s="4"/>
    </row>
    <row r="127">
      <c r="A127" s="8"/>
      <c r="B127" s="9"/>
      <c r="C127" s="10"/>
      <c r="D127" s="4"/>
      <c r="E127" s="4"/>
      <c r="F127" s="4"/>
      <c r="G127" s="4"/>
      <c r="H127" s="4"/>
      <c r="I127" s="4"/>
      <c r="J127" s="4"/>
      <c r="K127" s="4"/>
      <c r="L127" s="4"/>
      <c r="M127" s="4"/>
      <c r="N127" s="4"/>
      <c r="O127" s="4"/>
      <c r="P127" s="4"/>
      <c r="Q127" s="4"/>
      <c r="R127" s="4"/>
      <c r="S127" s="4"/>
      <c r="T127" s="4"/>
      <c r="U127" s="4"/>
      <c r="V127" s="4"/>
      <c r="W127" s="4"/>
      <c r="X127" s="4"/>
      <c r="Y127" s="4"/>
      <c r="Z127" s="4"/>
    </row>
    <row r="128">
      <c r="A128" s="8"/>
      <c r="B128" s="9"/>
      <c r="C128" s="10"/>
      <c r="D128" s="4"/>
      <c r="E128" s="4"/>
      <c r="F128" s="4"/>
      <c r="G128" s="4"/>
      <c r="H128" s="4"/>
      <c r="I128" s="4"/>
      <c r="J128" s="4"/>
      <c r="K128" s="4"/>
      <c r="L128" s="4"/>
      <c r="M128" s="4"/>
      <c r="N128" s="4"/>
      <c r="O128" s="4"/>
      <c r="P128" s="4"/>
      <c r="Q128" s="4"/>
      <c r="R128" s="4"/>
      <c r="S128" s="4"/>
      <c r="T128" s="4"/>
      <c r="U128" s="4"/>
      <c r="V128" s="4"/>
      <c r="W128" s="4"/>
      <c r="X128" s="4"/>
      <c r="Y128" s="4"/>
      <c r="Z128" s="4"/>
    </row>
    <row r="129">
      <c r="A129" s="8"/>
      <c r="B129" s="9"/>
      <c r="C129" s="10"/>
      <c r="D129" s="4"/>
      <c r="E129" s="4"/>
      <c r="F129" s="4"/>
      <c r="G129" s="4"/>
      <c r="H129" s="4"/>
      <c r="I129" s="4"/>
      <c r="J129" s="4"/>
      <c r="K129" s="4"/>
      <c r="L129" s="4"/>
      <c r="M129" s="4"/>
      <c r="N129" s="4"/>
      <c r="O129" s="4"/>
      <c r="P129" s="4"/>
      <c r="Q129" s="4"/>
      <c r="R129" s="4"/>
      <c r="S129" s="4"/>
      <c r="T129" s="4"/>
      <c r="U129" s="4"/>
      <c r="V129" s="4"/>
      <c r="W129" s="4"/>
      <c r="X129" s="4"/>
      <c r="Y129" s="4"/>
      <c r="Z129" s="4"/>
    </row>
    <row r="130">
      <c r="A130" s="8"/>
      <c r="B130" s="9"/>
      <c r="C130" s="10"/>
      <c r="D130" s="4"/>
      <c r="E130" s="4"/>
      <c r="F130" s="4"/>
      <c r="G130" s="4"/>
      <c r="H130" s="4"/>
      <c r="I130" s="4"/>
      <c r="J130" s="4"/>
      <c r="K130" s="4"/>
      <c r="L130" s="4"/>
      <c r="M130" s="4"/>
      <c r="N130" s="4"/>
      <c r="O130" s="4"/>
      <c r="P130" s="4"/>
      <c r="Q130" s="4"/>
      <c r="R130" s="4"/>
      <c r="S130" s="4"/>
      <c r="T130" s="4"/>
      <c r="U130" s="4"/>
      <c r="V130" s="4"/>
      <c r="W130" s="4"/>
      <c r="X130" s="4"/>
      <c r="Y130" s="4"/>
      <c r="Z130" s="4"/>
    </row>
    <row r="131">
      <c r="A131" s="8"/>
      <c r="B131" s="9"/>
      <c r="C131" s="10"/>
      <c r="D131" s="4"/>
      <c r="E131" s="4"/>
      <c r="F131" s="4"/>
      <c r="G131" s="4"/>
      <c r="H131" s="4"/>
      <c r="I131" s="4"/>
      <c r="J131" s="4"/>
      <c r="K131" s="4"/>
      <c r="L131" s="4"/>
      <c r="M131" s="4"/>
      <c r="N131" s="4"/>
      <c r="O131" s="4"/>
      <c r="P131" s="4"/>
      <c r="Q131" s="4"/>
      <c r="R131" s="4"/>
      <c r="S131" s="4"/>
      <c r="T131" s="4"/>
      <c r="U131" s="4"/>
      <c r="V131" s="4"/>
      <c r="W131" s="4"/>
      <c r="X131" s="4"/>
      <c r="Y131" s="4"/>
      <c r="Z131" s="4"/>
    </row>
    <row r="132">
      <c r="A132" s="8"/>
      <c r="B132" s="9"/>
      <c r="C132" s="10"/>
      <c r="D132" s="4"/>
      <c r="E132" s="4"/>
      <c r="F132" s="4"/>
      <c r="G132" s="4"/>
      <c r="H132" s="4"/>
      <c r="I132" s="4"/>
      <c r="J132" s="4"/>
      <c r="K132" s="4"/>
      <c r="L132" s="4"/>
      <c r="M132" s="4"/>
      <c r="N132" s="4"/>
      <c r="O132" s="4"/>
      <c r="P132" s="4"/>
      <c r="Q132" s="4"/>
      <c r="R132" s="4"/>
      <c r="S132" s="4"/>
      <c r="T132" s="4"/>
      <c r="U132" s="4"/>
      <c r="V132" s="4"/>
      <c r="W132" s="4"/>
      <c r="X132" s="4"/>
      <c r="Y132" s="4"/>
      <c r="Z132" s="4"/>
    </row>
    <row r="133">
      <c r="A133" s="8"/>
      <c r="B133" s="9"/>
      <c r="C133" s="10"/>
      <c r="D133" s="4"/>
      <c r="E133" s="4"/>
      <c r="F133" s="4"/>
      <c r="G133" s="4"/>
      <c r="H133" s="4"/>
      <c r="I133" s="4"/>
      <c r="J133" s="4"/>
      <c r="K133" s="4"/>
      <c r="L133" s="4"/>
      <c r="M133" s="4"/>
      <c r="N133" s="4"/>
      <c r="O133" s="4"/>
      <c r="P133" s="4"/>
      <c r="Q133" s="4"/>
      <c r="R133" s="4"/>
      <c r="S133" s="4"/>
      <c r="T133" s="4"/>
      <c r="U133" s="4"/>
      <c r="V133" s="4"/>
      <c r="W133" s="4"/>
      <c r="X133" s="4"/>
      <c r="Y133" s="4"/>
      <c r="Z133" s="4"/>
    </row>
    <row r="134">
      <c r="A134" s="8"/>
      <c r="B134" s="9"/>
      <c r="C134" s="10"/>
      <c r="D134" s="4"/>
      <c r="E134" s="4"/>
      <c r="F134" s="4"/>
      <c r="G134" s="4"/>
      <c r="H134" s="4"/>
      <c r="I134" s="4"/>
      <c r="J134" s="4"/>
      <c r="K134" s="4"/>
      <c r="L134" s="4"/>
      <c r="M134" s="4"/>
      <c r="N134" s="4"/>
      <c r="O134" s="4"/>
      <c r="P134" s="4"/>
      <c r="Q134" s="4"/>
      <c r="R134" s="4"/>
      <c r="S134" s="4"/>
      <c r="T134" s="4"/>
      <c r="U134" s="4"/>
      <c r="V134" s="4"/>
      <c r="W134" s="4"/>
      <c r="X134" s="4"/>
      <c r="Y134" s="4"/>
      <c r="Z134" s="4"/>
    </row>
    <row r="135">
      <c r="A135" s="8"/>
      <c r="B135" s="9"/>
      <c r="C135" s="10"/>
      <c r="D135" s="4"/>
      <c r="E135" s="4"/>
      <c r="F135" s="4"/>
      <c r="G135" s="4"/>
      <c r="H135" s="4"/>
      <c r="I135" s="4"/>
      <c r="J135" s="4"/>
      <c r="K135" s="4"/>
      <c r="L135" s="4"/>
      <c r="M135" s="4"/>
      <c r="N135" s="4"/>
      <c r="O135" s="4"/>
      <c r="P135" s="4"/>
      <c r="Q135" s="4"/>
      <c r="R135" s="4"/>
      <c r="S135" s="4"/>
      <c r="T135" s="4"/>
      <c r="U135" s="4"/>
      <c r="V135" s="4"/>
      <c r="W135" s="4"/>
      <c r="X135" s="4"/>
      <c r="Y135" s="4"/>
      <c r="Z135" s="4"/>
    </row>
    <row r="136">
      <c r="A136" s="8"/>
      <c r="B136" s="9"/>
      <c r="C136" s="10"/>
      <c r="D136" s="4"/>
      <c r="E136" s="4"/>
      <c r="F136" s="4"/>
      <c r="G136" s="4"/>
      <c r="H136" s="4"/>
      <c r="I136" s="4"/>
      <c r="J136" s="4"/>
      <c r="K136" s="4"/>
      <c r="L136" s="4"/>
      <c r="M136" s="4"/>
      <c r="N136" s="4"/>
      <c r="O136" s="4"/>
      <c r="P136" s="4"/>
      <c r="Q136" s="4"/>
      <c r="R136" s="4"/>
      <c r="S136" s="4"/>
      <c r="T136" s="4"/>
      <c r="U136" s="4"/>
      <c r="V136" s="4"/>
      <c r="W136" s="4"/>
      <c r="X136" s="4"/>
      <c r="Y136" s="4"/>
      <c r="Z136" s="4"/>
    </row>
    <row r="137">
      <c r="A137" s="8"/>
      <c r="B137" s="9"/>
      <c r="C137" s="10"/>
      <c r="D137" s="4"/>
      <c r="E137" s="4"/>
      <c r="F137" s="4"/>
      <c r="G137" s="4"/>
      <c r="H137" s="4"/>
      <c r="I137" s="4"/>
      <c r="J137" s="4"/>
      <c r="K137" s="4"/>
      <c r="L137" s="4"/>
      <c r="M137" s="4"/>
      <c r="N137" s="4"/>
      <c r="O137" s="4"/>
      <c r="P137" s="4"/>
      <c r="Q137" s="4"/>
      <c r="R137" s="4"/>
      <c r="S137" s="4"/>
      <c r="T137" s="4"/>
      <c r="U137" s="4"/>
      <c r="V137" s="4"/>
      <c r="W137" s="4"/>
      <c r="X137" s="4"/>
      <c r="Y137" s="4"/>
      <c r="Z137" s="4"/>
    </row>
    <row r="138">
      <c r="A138" s="8"/>
      <c r="B138" s="9"/>
      <c r="C138" s="10"/>
      <c r="D138" s="4"/>
      <c r="E138" s="4"/>
      <c r="F138" s="4"/>
      <c r="G138" s="4"/>
      <c r="H138" s="4"/>
      <c r="I138" s="4"/>
      <c r="J138" s="4"/>
      <c r="K138" s="4"/>
      <c r="L138" s="4"/>
      <c r="M138" s="4"/>
      <c r="N138" s="4"/>
      <c r="O138" s="4"/>
      <c r="P138" s="4"/>
      <c r="Q138" s="4"/>
      <c r="R138" s="4"/>
      <c r="S138" s="4"/>
      <c r="T138" s="4"/>
      <c r="U138" s="4"/>
      <c r="V138" s="4"/>
      <c r="W138" s="4"/>
      <c r="X138" s="4"/>
      <c r="Y138" s="4"/>
      <c r="Z138" s="4"/>
    </row>
    <row r="139">
      <c r="A139" s="8"/>
      <c r="B139" s="9"/>
      <c r="C139" s="10"/>
      <c r="D139" s="4"/>
      <c r="E139" s="4"/>
      <c r="F139" s="4"/>
      <c r="G139" s="4"/>
      <c r="H139" s="4"/>
      <c r="I139" s="4"/>
      <c r="J139" s="4"/>
      <c r="K139" s="4"/>
      <c r="L139" s="4"/>
      <c r="M139" s="4"/>
      <c r="N139" s="4"/>
      <c r="O139" s="4"/>
      <c r="P139" s="4"/>
      <c r="Q139" s="4"/>
      <c r="R139" s="4"/>
      <c r="S139" s="4"/>
      <c r="T139" s="4"/>
      <c r="U139" s="4"/>
      <c r="V139" s="4"/>
      <c r="W139" s="4"/>
      <c r="X139" s="4"/>
      <c r="Y139" s="4"/>
      <c r="Z139" s="4"/>
    </row>
    <row r="140">
      <c r="A140" s="8"/>
      <c r="B140" s="9"/>
      <c r="C140" s="10"/>
      <c r="D140" s="4"/>
      <c r="E140" s="4"/>
      <c r="F140" s="4"/>
      <c r="G140" s="4"/>
      <c r="H140" s="4"/>
      <c r="I140" s="4"/>
      <c r="J140" s="4"/>
      <c r="K140" s="4"/>
      <c r="L140" s="4"/>
      <c r="M140" s="4"/>
      <c r="N140" s="4"/>
      <c r="O140" s="4"/>
      <c r="P140" s="4"/>
      <c r="Q140" s="4"/>
      <c r="R140" s="4"/>
      <c r="S140" s="4"/>
      <c r="T140" s="4"/>
      <c r="U140" s="4"/>
      <c r="V140" s="4"/>
      <c r="W140" s="4"/>
      <c r="X140" s="4"/>
      <c r="Y140" s="4"/>
      <c r="Z140" s="4"/>
    </row>
    <row r="141">
      <c r="A141" s="8"/>
      <c r="B141" s="9"/>
      <c r="C141" s="10"/>
      <c r="D141" s="4"/>
      <c r="E141" s="4"/>
      <c r="F141" s="4"/>
      <c r="G141" s="4"/>
      <c r="H141" s="4"/>
      <c r="I141" s="4"/>
      <c r="J141" s="4"/>
      <c r="K141" s="4"/>
      <c r="L141" s="4"/>
      <c r="M141" s="4"/>
      <c r="N141" s="4"/>
      <c r="O141" s="4"/>
      <c r="P141" s="4"/>
      <c r="Q141" s="4"/>
      <c r="R141" s="4"/>
      <c r="S141" s="4"/>
      <c r="T141" s="4"/>
      <c r="U141" s="4"/>
      <c r="V141" s="4"/>
      <c r="W141" s="4"/>
      <c r="X141" s="4"/>
      <c r="Y141" s="4"/>
      <c r="Z141" s="4"/>
    </row>
    <row r="142">
      <c r="A142" s="8"/>
      <c r="B142" s="9"/>
      <c r="C142" s="10"/>
      <c r="D142" s="4"/>
      <c r="E142" s="4"/>
      <c r="F142" s="4"/>
      <c r="G142" s="4"/>
      <c r="H142" s="4"/>
      <c r="I142" s="4"/>
      <c r="J142" s="4"/>
      <c r="K142" s="4"/>
      <c r="L142" s="4"/>
      <c r="M142" s="4"/>
      <c r="N142" s="4"/>
      <c r="O142" s="4"/>
      <c r="P142" s="4"/>
      <c r="Q142" s="4"/>
      <c r="R142" s="4"/>
      <c r="S142" s="4"/>
      <c r="T142" s="4"/>
      <c r="U142" s="4"/>
      <c r="V142" s="4"/>
      <c r="W142" s="4"/>
      <c r="X142" s="4"/>
      <c r="Y142" s="4"/>
      <c r="Z142" s="4"/>
    </row>
    <row r="143">
      <c r="A143" s="8"/>
      <c r="B143" s="9"/>
      <c r="C143" s="10"/>
      <c r="D143" s="4"/>
      <c r="E143" s="4"/>
      <c r="F143" s="4"/>
      <c r="G143" s="4"/>
      <c r="H143" s="4"/>
      <c r="I143" s="4"/>
      <c r="J143" s="4"/>
      <c r="K143" s="4"/>
      <c r="L143" s="4"/>
      <c r="M143" s="4"/>
      <c r="N143" s="4"/>
      <c r="O143" s="4"/>
      <c r="P143" s="4"/>
      <c r="Q143" s="4"/>
      <c r="R143" s="4"/>
      <c r="S143" s="4"/>
      <c r="T143" s="4"/>
      <c r="U143" s="4"/>
      <c r="V143" s="4"/>
      <c r="W143" s="4"/>
      <c r="X143" s="4"/>
      <c r="Y143" s="4"/>
      <c r="Z143" s="4"/>
    </row>
    <row r="144">
      <c r="A144" s="8"/>
      <c r="B144" s="9"/>
      <c r="C144" s="10"/>
      <c r="D144" s="4"/>
      <c r="E144" s="4"/>
      <c r="F144" s="4"/>
      <c r="G144" s="4"/>
      <c r="H144" s="4"/>
      <c r="I144" s="4"/>
      <c r="J144" s="4"/>
      <c r="K144" s="4"/>
      <c r="L144" s="4"/>
      <c r="M144" s="4"/>
      <c r="N144" s="4"/>
      <c r="O144" s="4"/>
      <c r="P144" s="4"/>
      <c r="Q144" s="4"/>
      <c r="R144" s="4"/>
      <c r="S144" s="4"/>
      <c r="T144" s="4"/>
      <c r="U144" s="4"/>
      <c r="V144" s="4"/>
      <c r="W144" s="4"/>
      <c r="X144" s="4"/>
      <c r="Y144" s="4"/>
      <c r="Z144" s="4"/>
    </row>
    <row r="145">
      <c r="A145" s="8"/>
      <c r="B145" s="9"/>
      <c r="C145" s="10"/>
      <c r="D145" s="4"/>
      <c r="E145" s="4"/>
      <c r="F145" s="4"/>
      <c r="G145" s="4"/>
      <c r="H145" s="4"/>
      <c r="I145" s="4"/>
      <c r="J145" s="4"/>
      <c r="K145" s="4"/>
      <c r="L145" s="4"/>
      <c r="M145" s="4"/>
      <c r="N145" s="4"/>
      <c r="O145" s="4"/>
      <c r="P145" s="4"/>
      <c r="Q145" s="4"/>
      <c r="R145" s="4"/>
      <c r="S145" s="4"/>
      <c r="T145" s="4"/>
      <c r="U145" s="4"/>
      <c r="V145" s="4"/>
      <c r="W145" s="4"/>
      <c r="X145" s="4"/>
      <c r="Y145" s="4"/>
      <c r="Z145" s="4"/>
    </row>
    <row r="146">
      <c r="A146" s="8"/>
      <c r="B146" s="9"/>
      <c r="C146" s="10"/>
      <c r="D146" s="4"/>
      <c r="E146" s="4"/>
      <c r="F146" s="4"/>
      <c r="G146" s="4"/>
      <c r="H146" s="4"/>
      <c r="I146" s="4"/>
      <c r="J146" s="4"/>
      <c r="K146" s="4"/>
      <c r="L146" s="4"/>
      <c r="M146" s="4"/>
      <c r="N146" s="4"/>
      <c r="O146" s="4"/>
      <c r="P146" s="4"/>
      <c r="Q146" s="4"/>
      <c r="R146" s="4"/>
      <c r="S146" s="4"/>
      <c r="T146" s="4"/>
      <c r="U146" s="4"/>
      <c r="V146" s="4"/>
      <c r="W146" s="4"/>
      <c r="X146" s="4"/>
      <c r="Y146" s="4"/>
      <c r="Z146" s="4"/>
    </row>
    <row r="147">
      <c r="A147" s="8"/>
      <c r="B147" s="9"/>
      <c r="C147" s="10"/>
      <c r="D147" s="4"/>
      <c r="E147" s="4"/>
      <c r="F147" s="4"/>
      <c r="G147" s="4"/>
      <c r="H147" s="4"/>
      <c r="I147" s="4"/>
      <c r="J147" s="4"/>
      <c r="K147" s="4"/>
      <c r="L147" s="4"/>
      <c r="M147" s="4"/>
      <c r="N147" s="4"/>
      <c r="O147" s="4"/>
      <c r="P147" s="4"/>
      <c r="Q147" s="4"/>
      <c r="R147" s="4"/>
      <c r="S147" s="4"/>
      <c r="T147" s="4"/>
      <c r="U147" s="4"/>
      <c r="V147" s="4"/>
      <c r="W147" s="4"/>
      <c r="X147" s="4"/>
      <c r="Y147" s="4"/>
      <c r="Z147" s="4"/>
    </row>
    <row r="148">
      <c r="A148" s="8"/>
      <c r="B148" s="9"/>
      <c r="C148" s="10"/>
      <c r="D148" s="4"/>
      <c r="E148" s="4"/>
      <c r="F148" s="4"/>
      <c r="G148" s="4"/>
      <c r="H148" s="4"/>
      <c r="I148" s="4"/>
      <c r="J148" s="4"/>
      <c r="K148" s="4"/>
      <c r="L148" s="4"/>
      <c r="M148" s="4"/>
      <c r="N148" s="4"/>
      <c r="O148" s="4"/>
      <c r="P148" s="4"/>
      <c r="Q148" s="4"/>
      <c r="R148" s="4"/>
      <c r="S148" s="4"/>
      <c r="T148" s="4"/>
      <c r="U148" s="4"/>
      <c r="V148" s="4"/>
      <c r="W148" s="4"/>
      <c r="X148" s="4"/>
      <c r="Y148" s="4"/>
      <c r="Z148" s="4"/>
    </row>
    <row r="149">
      <c r="A149" s="8"/>
      <c r="B149" s="9"/>
      <c r="C149" s="10"/>
      <c r="D149" s="4"/>
      <c r="E149" s="4"/>
      <c r="F149" s="4"/>
      <c r="G149" s="4"/>
      <c r="H149" s="4"/>
      <c r="I149" s="4"/>
      <c r="J149" s="4"/>
      <c r="K149" s="4"/>
      <c r="L149" s="4"/>
      <c r="M149" s="4"/>
      <c r="N149" s="4"/>
      <c r="O149" s="4"/>
      <c r="P149" s="4"/>
      <c r="Q149" s="4"/>
      <c r="R149" s="4"/>
      <c r="S149" s="4"/>
      <c r="T149" s="4"/>
      <c r="U149" s="4"/>
      <c r="V149" s="4"/>
      <c r="W149" s="4"/>
      <c r="X149" s="4"/>
      <c r="Y149" s="4"/>
      <c r="Z149" s="4"/>
    </row>
    <row r="150">
      <c r="A150" s="8"/>
      <c r="B150" s="9"/>
      <c r="C150" s="10"/>
      <c r="D150" s="4"/>
      <c r="E150" s="4"/>
      <c r="F150" s="4"/>
      <c r="G150" s="4"/>
      <c r="H150" s="4"/>
      <c r="I150" s="4"/>
      <c r="J150" s="4"/>
      <c r="K150" s="4"/>
      <c r="L150" s="4"/>
      <c r="M150" s="4"/>
      <c r="N150" s="4"/>
      <c r="O150" s="4"/>
      <c r="P150" s="4"/>
      <c r="Q150" s="4"/>
      <c r="R150" s="4"/>
      <c r="S150" s="4"/>
      <c r="T150" s="4"/>
      <c r="U150" s="4"/>
      <c r="V150" s="4"/>
      <c r="W150" s="4"/>
      <c r="X150" s="4"/>
      <c r="Y150" s="4"/>
      <c r="Z150" s="4"/>
    </row>
    <row r="151">
      <c r="A151" s="8"/>
      <c r="B151" s="9"/>
      <c r="C151" s="10"/>
      <c r="D151" s="4"/>
      <c r="E151" s="4"/>
      <c r="F151" s="4"/>
      <c r="G151" s="4"/>
      <c r="H151" s="4"/>
      <c r="I151" s="4"/>
      <c r="J151" s="4"/>
      <c r="K151" s="4"/>
      <c r="L151" s="4"/>
      <c r="M151" s="4"/>
      <c r="N151" s="4"/>
      <c r="O151" s="4"/>
      <c r="P151" s="4"/>
      <c r="Q151" s="4"/>
      <c r="R151" s="4"/>
      <c r="S151" s="4"/>
      <c r="T151" s="4"/>
      <c r="U151" s="4"/>
      <c r="V151" s="4"/>
      <c r="W151" s="4"/>
      <c r="X151" s="4"/>
      <c r="Y151" s="4"/>
      <c r="Z151" s="4"/>
    </row>
    <row r="152">
      <c r="A152" s="8"/>
      <c r="B152" s="9"/>
      <c r="C152" s="10"/>
      <c r="D152" s="4"/>
      <c r="E152" s="4"/>
      <c r="F152" s="4"/>
      <c r="G152" s="4"/>
      <c r="H152" s="4"/>
      <c r="I152" s="4"/>
      <c r="J152" s="4"/>
      <c r="K152" s="4"/>
      <c r="L152" s="4"/>
      <c r="M152" s="4"/>
      <c r="N152" s="4"/>
      <c r="O152" s="4"/>
      <c r="P152" s="4"/>
      <c r="Q152" s="4"/>
      <c r="R152" s="4"/>
      <c r="S152" s="4"/>
      <c r="T152" s="4"/>
      <c r="U152" s="4"/>
      <c r="V152" s="4"/>
      <c r="W152" s="4"/>
      <c r="X152" s="4"/>
      <c r="Y152" s="4"/>
      <c r="Z152" s="4"/>
    </row>
    <row r="153">
      <c r="A153" s="8"/>
      <c r="B153" s="9"/>
      <c r="C153" s="10"/>
      <c r="D153" s="4"/>
      <c r="E153" s="4"/>
      <c r="F153" s="4"/>
      <c r="G153" s="4"/>
      <c r="H153" s="4"/>
      <c r="I153" s="4"/>
      <c r="J153" s="4"/>
      <c r="K153" s="4"/>
      <c r="L153" s="4"/>
      <c r="M153" s="4"/>
      <c r="N153" s="4"/>
      <c r="O153" s="4"/>
      <c r="P153" s="4"/>
      <c r="Q153" s="4"/>
      <c r="R153" s="4"/>
      <c r="S153" s="4"/>
      <c r="T153" s="4"/>
      <c r="U153" s="4"/>
      <c r="V153" s="4"/>
      <c r="W153" s="4"/>
      <c r="X153" s="4"/>
      <c r="Y153" s="4"/>
      <c r="Z153" s="4"/>
    </row>
    <row r="154">
      <c r="A154" s="8"/>
      <c r="B154" s="9"/>
      <c r="C154" s="10"/>
      <c r="D154" s="4"/>
      <c r="E154" s="4"/>
      <c r="F154" s="4"/>
      <c r="G154" s="4"/>
      <c r="H154" s="4"/>
      <c r="I154" s="4"/>
      <c r="J154" s="4"/>
      <c r="K154" s="4"/>
      <c r="L154" s="4"/>
      <c r="M154" s="4"/>
      <c r="N154" s="4"/>
      <c r="O154" s="4"/>
      <c r="P154" s="4"/>
      <c r="Q154" s="4"/>
      <c r="R154" s="4"/>
      <c r="S154" s="4"/>
      <c r="T154" s="4"/>
      <c r="U154" s="4"/>
      <c r="V154" s="4"/>
      <c r="W154" s="4"/>
      <c r="X154" s="4"/>
      <c r="Y154" s="4"/>
      <c r="Z154" s="4"/>
    </row>
    <row r="155">
      <c r="A155" s="8"/>
      <c r="B155" s="9"/>
      <c r="C155" s="10"/>
      <c r="D155" s="4"/>
      <c r="E155" s="4"/>
      <c r="F155" s="4"/>
      <c r="G155" s="4"/>
      <c r="H155" s="4"/>
      <c r="I155" s="4"/>
      <c r="J155" s="4"/>
      <c r="K155" s="4"/>
      <c r="L155" s="4"/>
      <c r="M155" s="4"/>
      <c r="N155" s="4"/>
      <c r="O155" s="4"/>
      <c r="P155" s="4"/>
      <c r="Q155" s="4"/>
      <c r="R155" s="4"/>
      <c r="S155" s="4"/>
      <c r="T155" s="4"/>
      <c r="U155" s="4"/>
      <c r="V155" s="4"/>
      <c r="W155" s="4"/>
      <c r="X155" s="4"/>
      <c r="Y155" s="4"/>
      <c r="Z155" s="4"/>
    </row>
    <row r="156">
      <c r="A156" s="8"/>
      <c r="B156" s="9"/>
      <c r="C156" s="10"/>
      <c r="D156" s="4"/>
      <c r="E156" s="4"/>
      <c r="F156" s="4"/>
      <c r="G156" s="4"/>
      <c r="H156" s="4"/>
      <c r="I156" s="4"/>
      <c r="J156" s="4"/>
      <c r="K156" s="4"/>
      <c r="L156" s="4"/>
      <c r="M156" s="4"/>
      <c r="N156" s="4"/>
      <c r="O156" s="4"/>
      <c r="P156" s="4"/>
      <c r="Q156" s="4"/>
      <c r="R156" s="4"/>
      <c r="S156" s="4"/>
      <c r="T156" s="4"/>
      <c r="U156" s="4"/>
      <c r="V156" s="4"/>
      <c r="W156" s="4"/>
      <c r="X156" s="4"/>
      <c r="Y156" s="4"/>
      <c r="Z156" s="4"/>
    </row>
    <row r="157">
      <c r="A157" s="8"/>
      <c r="B157" s="9"/>
      <c r="C157" s="10"/>
      <c r="D157" s="4"/>
      <c r="E157" s="4"/>
      <c r="F157" s="4"/>
      <c r="G157" s="4"/>
      <c r="H157" s="4"/>
      <c r="I157" s="4"/>
      <c r="J157" s="4"/>
      <c r="K157" s="4"/>
      <c r="L157" s="4"/>
      <c r="M157" s="4"/>
      <c r="N157" s="4"/>
      <c r="O157" s="4"/>
      <c r="P157" s="4"/>
      <c r="Q157" s="4"/>
      <c r="R157" s="4"/>
      <c r="S157" s="4"/>
      <c r="T157" s="4"/>
      <c r="U157" s="4"/>
      <c r="V157" s="4"/>
      <c r="W157" s="4"/>
      <c r="X157" s="4"/>
      <c r="Y157" s="4"/>
      <c r="Z157" s="4"/>
    </row>
    <row r="158">
      <c r="A158" s="8"/>
      <c r="B158" s="9"/>
      <c r="C158" s="10"/>
      <c r="D158" s="4"/>
      <c r="E158" s="4"/>
      <c r="F158" s="4"/>
      <c r="G158" s="4"/>
      <c r="H158" s="4"/>
      <c r="I158" s="4"/>
      <c r="J158" s="4"/>
      <c r="K158" s="4"/>
      <c r="L158" s="4"/>
      <c r="M158" s="4"/>
      <c r="N158" s="4"/>
      <c r="O158" s="4"/>
      <c r="P158" s="4"/>
      <c r="Q158" s="4"/>
      <c r="R158" s="4"/>
      <c r="S158" s="4"/>
      <c r="T158" s="4"/>
      <c r="U158" s="4"/>
      <c r="V158" s="4"/>
      <c r="W158" s="4"/>
      <c r="X158" s="4"/>
      <c r="Y158" s="4"/>
      <c r="Z158" s="4"/>
    </row>
    <row r="159">
      <c r="A159" s="8"/>
      <c r="B159" s="9"/>
      <c r="C159" s="10"/>
      <c r="D159" s="4"/>
      <c r="E159" s="4"/>
      <c r="F159" s="4"/>
      <c r="G159" s="4"/>
      <c r="H159" s="4"/>
      <c r="I159" s="4"/>
      <c r="J159" s="4"/>
      <c r="K159" s="4"/>
      <c r="L159" s="4"/>
      <c r="M159" s="4"/>
      <c r="N159" s="4"/>
      <c r="O159" s="4"/>
      <c r="P159" s="4"/>
      <c r="Q159" s="4"/>
      <c r="R159" s="4"/>
      <c r="S159" s="4"/>
      <c r="T159" s="4"/>
      <c r="U159" s="4"/>
      <c r="V159" s="4"/>
      <c r="W159" s="4"/>
      <c r="X159" s="4"/>
      <c r="Y159" s="4"/>
      <c r="Z159" s="4"/>
    </row>
    <row r="160">
      <c r="A160" s="8"/>
      <c r="B160" s="9"/>
      <c r="C160" s="10"/>
      <c r="D160" s="4"/>
      <c r="E160" s="4"/>
      <c r="F160" s="4"/>
      <c r="G160" s="4"/>
      <c r="H160" s="4"/>
      <c r="I160" s="4"/>
      <c r="J160" s="4"/>
      <c r="K160" s="4"/>
      <c r="L160" s="4"/>
      <c r="M160" s="4"/>
      <c r="N160" s="4"/>
      <c r="O160" s="4"/>
      <c r="P160" s="4"/>
      <c r="Q160" s="4"/>
      <c r="R160" s="4"/>
      <c r="S160" s="4"/>
      <c r="T160" s="4"/>
      <c r="U160" s="4"/>
      <c r="V160" s="4"/>
      <c r="W160" s="4"/>
      <c r="X160" s="4"/>
      <c r="Y160" s="4"/>
      <c r="Z160" s="4"/>
    </row>
    <row r="161">
      <c r="A161" s="8"/>
      <c r="B161" s="9"/>
      <c r="C161" s="10"/>
      <c r="D161" s="4"/>
      <c r="E161" s="4"/>
      <c r="F161" s="4"/>
      <c r="G161" s="4"/>
      <c r="H161" s="4"/>
      <c r="I161" s="4"/>
      <c r="J161" s="4"/>
      <c r="K161" s="4"/>
      <c r="L161" s="4"/>
      <c r="M161" s="4"/>
      <c r="N161" s="4"/>
      <c r="O161" s="4"/>
      <c r="P161" s="4"/>
      <c r="Q161" s="4"/>
      <c r="R161" s="4"/>
      <c r="S161" s="4"/>
      <c r="T161" s="4"/>
      <c r="U161" s="4"/>
      <c r="V161" s="4"/>
      <c r="W161" s="4"/>
      <c r="X161" s="4"/>
      <c r="Y161" s="4"/>
      <c r="Z161" s="4"/>
    </row>
    <row r="162">
      <c r="A162" s="8"/>
      <c r="B162" s="9"/>
      <c r="C162" s="10"/>
      <c r="D162" s="4"/>
      <c r="E162" s="4"/>
      <c r="F162" s="4"/>
      <c r="G162" s="4"/>
      <c r="H162" s="4"/>
      <c r="I162" s="4"/>
      <c r="J162" s="4"/>
      <c r="K162" s="4"/>
      <c r="L162" s="4"/>
      <c r="M162" s="4"/>
      <c r="N162" s="4"/>
      <c r="O162" s="4"/>
      <c r="P162" s="4"/>
      <c r="Q162" s="4"/>
      <c r="R162" s="4"/>
      <c r="S162" s="4"/>
      <c r="T162" s="4"/>
      <c r="U162" s="4"/>
      <c r="V162" s="4"/>
      <c r="W162" s="4"/>
      <c r="X162" s="4"/>
      <c r="Y162" s="4"/>
      <c r="Z162" s="4"/>
    </row>
    <row r="163">
      <c r="A163" s="8"/>
      <c r="B163" s="9"/>
      <c r="C163" s="10"/>
      <c r="D163" s="4"/>
      <c r="E163" s="4"/>
      <c r="F163" s="4"/>
      <c r="G163" s="4"/>
      <c r="H163" s="4"/>
      <c r="I163" s="4"/>
      <c r="J163" s="4"/>
      <c r="K163" s="4"/>
      <c r="L163" s="4"/>
      <c r="M163" s="4"/>
      <c r="N163" s="4"/>
      <c r="O163" s="4"/>
      <c r="P163" s="4"/>
      <c r="Q163" s="4"/>
      <c r="R163" s="4"/>
      <c r="S163" s="4"/>
      <c r="T163" s="4"/>
      <c r="U163" s="4"/>
      <c r="V163" s="4"/>
      <c r="W163" s="4"/>
      <c r="X163" s="4"/>
      <c r="Y163" s="4"/>
      <c r="Z163" s="4"/>
    </row>
    <row r="164">
      <c r="A164" s="8"/>
      <c r="B164" s="9"/>
      <c r="C164" s="10"/>
      <c r="D164" s="4"/>
      <c r="E164" s="4"/>
      <c r="F164" s="4"/>
      <c r="G164" s="4"/>
      <c r="H164" s="4"/>
      <c r="I164" s="4"/>
      <c r="J164" s="4"/>
      <c r="K164" s="4"/>
      <c r="L164" s="4"/>
      <c r="M164" s="4"/>
      <c r="N164" s="4"/>
      <c r="O164" s="4"/>
      <c r="P164" s="4"/>
      <c r="Q164" s="4"/>
      <c r="R164" s="4"/>
      <c r="S164" s="4"/>
      <c r="T164" s="4"/>
      <c r="U164" s="4"/>
      <c r="V164" s="4"/>
      <c r="W164" s="4"/>
      <c r="X164" s="4"/>
      <c r="Y164" s="4"/>
      <c r="Z164" s="4"/>
    </row>
    <row r="165">
      <c r="A165" s="8"/>
      <c r="B165" s="9"/>
      <c r="C165" s="10"/>
      <c r="D165" s="4"/>
      <c r="E165" s="4"/>
      <c r="F165" s="4"/>
      <c r="G165" s="4"/>
      <c r="H165" s="4"/>
      <c r="I165" s="4"/>
      <c r="J165" s="4"/>
      <c r="K165" s="4"/>
      <c r="L165" s="4"/>
      <c r="M165" s="4"/>
      <c r="N165" s="4"/>
      <c r="O165" s="4"/>
      <c r="P165" s="4"/>
      <c r="Q165" s="4"/>
      <c r="R165" s="4"/>
      <c r="S165" s="4"/>
      <c r="T165" s="4"/>
      <c r="U165" s="4"/>
      <c r="V165" s="4"/>
      <c r="W165" s="4"/>
      <c r="X165" s="4"/>
      <c r="Y165" s="4"/>
      <c r="Z165" s="4"/>
    </row>
    <row r="166">
      <c r="A166" s="8"/>
      <c r="B166" s="9"/>
      <c r="C166" s="10"/>
      <c r="D166" s="4"/>
      <c r="E166" s="4"/>
      <c r="F166" s="4"/>
      <c r="G166" s="4"/>
      <c r="H166" s="4"/>
      <c r="I166" s="4"/>
      <c r="J166" s="4"/>
      <c r="K166" s="4"/>
      <c r="L166" s="4"/>
      <c r="M166" s="4"/>
      <c r="N166" s="4"/>
      <c r="O166" s="4"/>
      <c r="P166" s="4"/>
      <c r="Q166" s="4"/>
      <c r="R166" s="4"/>
      <c r="S166" s="4"/>
      <c r="T166" s="4"/>
      <c r="U166" s="4"/>
      <c r="V166" s="4"/>
      <c r="W166" s="4"/>
      <c r="X166" s="4"/>
      <c r="Y166" s="4"/>
      <c r="Z166" s="4"/>
    </row>
    <row r="167">
      <c r="A167" s="8"/>
      <c r="B167" s="9"/>
      <c r="C167" s="10"/>
      <c r="D167" s="4"/>
      <c r="E167" s="4"/>
      <c r="F167" s="4"/>
      <c r="G167" s="4"/>
      <c r="H167" s="4"/>
      <c r="I167" s="4"/>
      <c r="J167" s="4"/>
      <c r="K167" s="4"/>
      <c r="L167" s="4"/>
      <c r="M167" s="4"/>
      <c r="N167" s="4"/>
      <c r="O167" s="4"/>
      <c r="P167" s="4"/>
      <c r="Q167" s="4"/>
      <c r="R167" s="4"/>
      <c r="S167" s="4"/>
      <c r="T167" s="4"/>
      <c r="U167" s="4"/>
      <c r="V167" s="4"/>
      <c r="W167" s="4"/>
      <c r="X167" s="4"/>
      <c r="Y167" s="4"/>
      <c r="Z167" s="4"/>
    </row>
    <row r="168">
      <c r="A168" s="8"/>
      <c r="B168" s="9"/>
      <c r="C168" s="10"/>
      <c r="D168" s="4"/>
      <c r="E168" s="4"/>
      <c r="F168" s="4"/>
      <c r="G168" s="4"/>
      <c r="H168" s="4"/>
      <c r="I168" s="4"/>
      <c r="J168" s="4"/>
      <c r="K168" s="4"/>
      <c r="L168" s="4"/>
      <c r="M168" s="4"/>
      <c r="N168" s="4"/>
      <c r="O168" s="4"/>
      <c r="P168" s="4"/>
      <c r="Q168" s="4"/>
      <c r="R168" s="4"/>
      <c r="S168" s="4"/>
      <c r="T168" s="4"/>
      <c r="U168" s="4"/>
      <c r="V168" s="4"/>
      <c r="W168" s="4"/>
      <c r="X168" s="4"/>
      <c r="Y168" s="4"/>
      <c r="Z168" s="4"/>
    </row>
    <row r="169">
      <c r="A169" s="8"/>
      <c r="B169" s="9"/>
      <c r="C169" s="10"/>
      <c r="D169" s="4"/>
      <c r="E169" s="4"/>
      <c r="F169" s="4"/>
      <c r="G169" s="4"/>
      <c r="H169" s="4"/>
      <c r="I169" s="4"/>
      <c r="J169" s="4"/>
      <c r="K169" s="4"/>
      <c r="L169" s="4"/>
      <c r="M169" s="4"/>
      <c r="N169" s="4"/>
      <c r="O169" s="4"/>
      <c r="P169" s="4"/>
      <c r="Q169" s="4"/>
      <c r="R169" s="4"/>
      <c r="S169" s="4"/>
      <c r="T169" s="4"/>
      <c r="U169" s="4"/>
      <c r="V169" s="4"/>
      <c r="W169" s="4"/>
      <c r="X169" s="4"/>
      <c r="Y169" s="4"/>
      <c r="Z169" s="4"/>
    </row>
    <row r="170">
      <c r="A170" s="8"/>
      <c r="B170" s="9"/>
      <c r="C170" s="10"/>
      <c r="D170" s="4"/>
      <c r="E170" s="4"/>
      <c r="F170" s="4"/>
      <c r="G170" s="4"/>
      <c r="H170" s="4"/>
      <c r="I170" s="4"/>
      <c r="J170" s="4"/>
      <c r="K170" s="4"/>
      <c r="L170" s="4"/>
      <c r="M170" s="4"/>
      <c r="N170" s="4"/>
      <c r="O170" s="4"/>
      <c r="P170" s="4"/>
      <c r="Q170" s="4"/>
      <c r="R170" s="4"/>
      <c r="S170" s="4"/>
      <c r="T170" s="4"/>
      <c r="U170" s="4"/>
      <c r="V170" s="4"/>
      <c r="W170" s="4"/>
      <c r="X170" s="4"/>
      <c r="Y170" s="4"/>
      <c r="Z170" s="4"/>
    </row>
    <row r="171">
      <c r="A171" s="8"/>
      <c r="B171" s="9"/>
      <c r="C171" s="10"/>
      <c r="D171" s="4"/>
      <c r="E171" s="4"/>
      <c r="F171" s="4"/>
      <c r="G171" s="4"/>
      <c r="H171" s="4"/>
      <c r="I171" s="4"/>
      <c r="J171" s="4"/>
      <c r="K171" s="4"/>
      <c r="L171" s="4"/>
      <c r="M171" s="4"/>
      <c r="N171" s="4"/>
      <c r="O171" s="4"/>
      <c r="P171" s="4"/>
      <c r="Q171" s="4"/>
      <c r="R171" s="4"/>
      <c r="S171" s="4"/>
      <c r="T171" s="4"/>
      <c r="U171" s="4"/>
      <c r="V171" s="4"/>
      <c r="W171" s="4"/>
      <c r="X171" s="4"/>
      <c r="Y171" s="4"/>
      <c r="Z171" s="4"/>
    </row>
    <row r="172">
      <c r="A172" s="8"/>
      <c r="B172" s="9"/>
      <c r="C172" s="10"/>
      <c r="D172" s="4"/>
      <c r="E172" s="4"/>
      <c r="F172" s="4"/>
      <c r="G172" s="4"/>
      <c r="H172" s="4"/>
      <c r="I172" s="4"/>
      <c r="J172" s="4"/>
      <c r="K172" s="4"/>
      <c r="L172" s="4"/>
      <c r="M172" s="4"/>
      <c r="N172" s="4"/>
      <c r="O172" s="4"/>
      <c r="P172" s="4"/>
      <c r="Q172" s="4"/>
      <c r="R172" s="4"/>
      <c r="S172" s="4"/>
      <c r="T172" s="4"/>
      <c r="U172" s="4"/>
      <c r="V172" s="4"/>
      <c r="W172" s="4"/>
      <c r="X172" s="4"/>
      <c r="Y172" s="4"/>
      <c r="Z172" s="4"/>
    </row>
    <row r="173">
      <c r="A173" s="8"/>
      <c r="B173" s="9"/>
      <c r="C173" s="10"/>
      <c r="D173" s="4"/>
      <c r="E173" s="4"/>
      <c r="F173" s="4"/>
      <c r="G173" s="4"/>
      <c r="H173" s="4"/>
      <c r="I173" s="4"/>
      <c r="J173" s="4"/>
      <c r="K173" s="4"/>
      <c r="L173" s="4"/>
      <c r="M173" s="4"/>
      <c r="N173" s="4"/>
      <c r="O173" s="4"/>
      <c r="P173" s="4"/>
      <c r="Q173" s="4"/>
      <c r="R173" s="4"/>
      <c r="S173" s="4"/>
      <c r="T173" s="4"/>
      <c r="U173" s="4"/>
      <c r="V173" s="4"/>
      <c r="W173" s="4"/>
      <c r="X173" s="4"/>
      <c r="Y173" s="4"/>
      <c r="Z173" s="4"/>
    </row>
    <row r="174">
      <c r="A174" s="8"/>
      <c r="B174" s="9"/>
      <c r="C174" s="10"/>
      <c r="D174" s="4"/>
      <c r="E174" s="4"/>
      <c r="F174" s="4"/>
      <c r="G174" s="4"/>
      <c r="H174" s="4"/>
      <c r="I174" s="4"/>
      <c r="J174" s="4"/>
      <c r="K174" s="4"/>
      <c r="L174" s="4"/>
      <c r="M174" s="4"/>
      <c r="N174" s="4"/>
      <c r="O174" s="4"/>
      <c r="P174" s="4"/>
      <c r="Q174" s="4"/>
      <c r="R174" s="4"/>
      <c r="S174" s="4"/>
      <c r="T174" s="4"/>
      <c r="U174" s="4"/>
      <c r="V174" s="4"/>
      <c r="W174" s="4"/>
      <c r="X174" s="4"/>
      <c r="Y174" s="4"/>
      <c r="Z174" s="4"/>
    </row>
    <row r="175">
      <c r="A175" s="8"/>
      <c r="B175" s="9"/>
      <c r="C175" s="10"/>
      <c r="D175" s="4"/>
      <c r="E175" s="4"/>
      <c r="F175" s="4"/>
      <c r="G175" s="4"/>
      <c r="H175" s="4"/>
      <c r="I175" s="4"/>
      <c r="J175" s="4"/>
      <c r="K175" s="4"/>
      <c r="L175" s="4"/>
      <c r="M175" s="4"/>
      <c r="N175" s="4"/>
      <c r="O175" s="4"/>
      <c r="P175" s="4"/>
      <c r="Q175" s="4"/>
      <c r="R175" s="4"/>
      <c r="S175" s="4"/>
      <c r="T175" s="4"/>
      <c r="U175" s="4"/>
      <c r="V175" s="4"/>
      <c r="W175" s="4"/>
      <c r="X175" s="4"/>
      <c r="Y175" s="4"/>
      <c r="Z175" s="4"/>
    </row>
    <row r="176">
      <c r="A176" s="8"/>
      <c r="B176" s="9"/>
      <c r="C176" s="10"/>
      <c r="D176" s="4"/>
      <c r="E176" s="4"/>
      <c r="F176" s="4"/>
      <c r="G176" s="4"/>
      <c r="H176" s="4"/>
      <c r="I176" s="4"/>
      <c r="J176" s="4"/>
      <c r="K176" s="4"/>
      <c r="L176" s="4"/>
      <c r="M176" s="4"/>
      <c r="N176" s="4"/>
      <c r="O176" s="4"/>
      <c r="P176" s="4"/>
      <c r="Q176" s="4"/>
      <c r="R176" s="4"/>
      <c r="S176" s="4"/>
      <c r="T176" s="4"/>
      <c r="U176" s="4"/>
      <c r="V176" s="4"/>
      <c r="W176" s="4"/>
      <c r="X176" s="4"/>
      <c r="Y176" s="4"/>
      <c r="Z176" s="4"/>
    </row>
    <row r="177">
      <c r="A177" s="8"/>
      <c r="B177" s="9"/>
      <c r="C177" s="10"/>
      <c r="D177" s="4"/>
      <c r="E177" s="4"/>
      <c r="F177" s="4"/>
      <c r="G177" s="4"/>
      <c r="H177" s="4"/>
      <c r="I177" s="4"/>
      <c r="J177" s="4"/>
      <c r="K177" s="4"/>
      <c r="L177" s="4"/>
      <c r="M177" s="4"/>
      <c r="N177" s="4"/>
      <c r="O177" s="4"/>
      <c r="P177" s="4"/>
      <c r="Q177" s="4"/>
      <c r="R177" s="4"/>
      <c r="S177" s="4"/>
      <c r="T177" s="4"/>
      <c r="U177" s="4"/>
      <c r="V177" s="4"/>
      <c r="W177" s="4"/>
      <c r="X177" s="4"/>
      <c r="Y177" s="4"/>
      <c r="Z177" s="4"/>
    </row>
    <row r="178">
      <c r="A178" s="8"/>
      <c r="B178" s="9"/>
      <c r="C178" s="10"/>
      <c r="D178" s="4"/>
      <c r="E178" s="4"/>
      <c r="F178" s="4"/>
      <c r="G178" s="4"/>
      <c r="H178" s="4"/>
      <c r="I178" s="4"/>
      <c r="J178" s="4"/>
      <c r="K178" s="4"/>
      <c r="L178" s="4"/>
      <c r="M178" s="4"/>
      <c r="N178" s="4"/>
      <c r="O178" s="4"/>
      <c r="P178" s="4"/>
      <c r="Q178" s="4"/>
      <c r="R178" s="4"/>
      <c r="S178" s="4"/>
      <c r="T178" s="4"/>
      <c r="U178" s="4"/>
      <c r="V178" s="4"/>
      <c r="W178" s="4"/>
      <c r="X178" s="4"/>
      <c r="Y178" s="4"/>
      <c r="Z178" s="4"/>
    </row>
    <row r="179">
      <c r="A179" s="8"/>
      <c r="B179" s="9"/>
      <c r="C179" s="10"/>
      <c r="D179" s="4"/>
      <c r="E179" s="4"/>
      <c r="F179" s="4"/>
      <c r="G179" s="4"/>
      <c r="H179" s="4"/>
      <c r="I179" s="4"/>
      <c r="J179" s="4"/>
      <c r="K179" s="4"/>
      <c r="L179" s="4"/>
      <c r="M179" s="4"/>
      <c r="N179" s="4"/>
      <c r="O179" s="4"/>
      <c r="P179" s="4"/>
      <c r="Q179" s="4"/>
      <c r="R179" s="4"/>
      <c r="S179" s="4"/>
      <c r="T179" s="4"/>
      <c r="U179" s="4"/>
      <c r="V179" s="4"/>
      <c r="W179" s="4"/>
      <c r="X179" s="4"/>
      <c r="Y179" s="4"/>
      <c r="Z179" s="4"/>
    </row>
    <row r="180">
      <c r="A180" s="8"/>
      <c r="B180" s="9"/>
      <c r="C180" s="10"/>
      <c r="D180" s="4"/>
      <c r="E180" s="4"/>
      <c r="F180" s="4"/>
      <c r="G180" s="4"/>
      <c r="H180" s="4"/>
      <c r="I180" s="4"/>
      <c r="J180" s="4"/>
      <c r="K180" s="4"/>
      <c r="L180" s="4"/>
      <c r="M180" s="4"/>
      <c r="N180" s="4"/>
      <c r="O180" s="4"/>
      <c r="P180" s="4"/>
      <c r="Q180" s="4"/>
      <c r="R180" s="4"/>
      <c r="S180" s="4"/>
      <c r="T180" s="4"/>
      <c r="U180" s="4"/>
      <c r="V180" s="4"/>
      <c r="W180" s="4"/>
      <c r="X180" s="4"/>
      <c r="Y180" s="4"/>
      <c r="Z180" s="4"/>
    </row>
    <row r="181">
      <c r="A181" s="8"/>
      <c r="B181" s="9"/>
      <c r="C181" s="10"/>
      <c r="D181" s="4"/>
      <c r="E181" s="4"/>
      <c r="F181" s="4"/>
      <c r="G181" s="4"/>
      <c r="H181" s="4"/>
      <c r="I181" s="4"/>
      <c r="J181" s="4"/>
      <c r="K181" s="4"/>
      <c r="L181" s="4"/>
      <c r="M181" s="4"/>
      <c r="N181" s="4"/>
      <c r="O181" s="4"/>
      <c r="P181" s="4"/>
      <c r="Q181" s="4"/>
      <c r="R181" s="4"/>
      <c r="S181" s="4"/>
      <c r="T181" s="4"/>
      <c r="U181" s="4"/>
      <c r="V181" s="4"/>
      <c r="W181" s="4"/>
      <c r="X181" s="4"/>
      <c r="Y181" s="4"/>
      <c r="Z181" s="4"/>
    </row>
    <row r="182">
      <c r="A182" s="8"/>
      <c r="B182" s="9"/>
      <c r="C182" s="10"/>
      <c r="D182" s="4"/>
      <c r="E182" s="4"/>
      <c r="F182" s="4"/>
      <c r="G182" s="4"/>
      <c r="H182" s="4"/>
      <c r="I182" s="4"/>
      <c r="J182" s="4"/>
      <c r="K182" s="4"/>
      <c r="L182" s="4"/>
      <c r="M182" s="4"/>
      <c r="N182" s="4"/>
      <c r="O182" s="4"/>
      <c r="P182" s="4"/>
      <c r="Q182" s="4"/>
      <c r="R182" s="4"/>
      <c r="S182" s="4"/>
      <c r="T182" s="4"/>
      <c r="U182" s="4"/>
      <c r="V182" s="4"/>
      <c r="W182" s="4"/>
      <c r="X182" s="4"/>
      <c r="Y182" s="4"/>
      <c r="Z182" s="4"/>
    </row>
    <row r="183">
      <c r="A183" s="8"/>
      <c r="B183" s="9"/>
      <c r="C183" s="10"/>
      <c r="D183" s="4"/>
      <c r="E183" s="4"/>
      <c r="F183" s="4"/>
      <c r="G183" s="4"/>
      <c r="H183" s="4"/>
      <c r="I183" s="4"/>
      <c r="J183" s="4"/>
      <c r="K183" s="4"/>
      <c r="L183" s="4"/>
      <c r="M183" s="4"/>
      <c r="N183" s="4"/>
      <c r="O183" s="4"/>
      <c r="P183" s="4"/>
      <c r="Q183" s="4"/>
      <c r="R183" s="4"/>
      <c r="S183" s="4"/>
      <c r="T183" s="4"/>
      <c r="U183" s="4"/>
      <c r="V183" s="4"/>
      <c r="W183" s="4"/>
      <c r="X183" s="4"/>
      <c r="Y183" s="4"/>
      <c r="Z183" s="4"/>
    </row>
    <row r="184">
      <c r="A184" s="8"/>
      <c r="B184" s="9"/>
      <c r="C184" s="10"/>
      <c r="D184" s="4"/>
      <c r="E184" s="4"/>
      <c r="F184" s="4"/>
      <c r="G184" s="4"/>
      <c r="H184" s="4"/>
      <c r="I184" s="4"/>
      <c r="J184" s="4"/>
      <c r="K184" s="4"/>
      <c r="L184" s="4"/>
      <c r="M184" s="4"/>
      <c r="N184" s="4"/>
      <c r="O184" s="4"/>
      <c r="P184" s="4"/>
      <c r="Q184" s="4"/>
      <c r="R184" s="4"/>
      <c r="S184" s="4"/>
      <c r="T184" s="4"/>
      <c r="U184" s="4"/>
      <c r="V184" s="4"/>
      <c r="W184" s="4"/>
      <c r="X184" s="4"/>
      <c r="Y184" s="4"/>
      <c r="Z184" s="4"/>
    </row>
    <row r="185">
      <c r="A185" s="8"/>
      <c r="B185" s="9"/>
      <c r="C185" s="10"/>
      <c r="D185" s="4"/>
      <c r="E185" s="4"/>
      <c r="F185" s="4"/>
      <c r="G185" s="4"/>
      <c r="H185" s="4"/>
      <c r="I185" s="4"/>
      <c r="J185" s="4"/>
      <c r="K185" s="4"/>
      <c r="L185" s="4"/>
      <c r="M185" s="4"/>
      <c r="N185" s="4"/>
      <c r="O185" s="4"/>
      <c r="P185" s="4"/>
      <c r="Q185" s="4"/>
      <c r="R185" s="4"/>
      <c r="S185" s="4"/>
      <c r="T185" s="4"/>
      <c r="U185" s="4"/>
      <c r="V185" s="4"/>
      <c r="W185" s="4"/>
      <c r="X185" s="4"/>
      <c r="Y185" s="4"/>
      <c r="Z185" s="4"/>
    </row>
    <row r="186">
      <c r="A186" s="8"/>
      <c r="B186" s="9"/>
      <c r="C186" s="10"/>
      <c r="D186" s="4"/>
      <c r="E186" s="4"/>
      <c r="F186" s="4"/>
      <c r="G186" s="4"/>
      <c r="H186" s="4"/>
      <c r="I186" s="4"/>
      <c r="J186" s="4"/>
      <c r="K186" s="4"/>
      <c r="L186" s="4"/>
      <c r="M186" s="4"/>
      <c r="N186" s="4"/>
      <c r="O186" s="4"/>
      <c r="P186" s="4"/>
      <c r="Q186" s="4"/>
      <c r="R186" s="4"/>
      <c r="S186" s="4"/>
      <c r="T186" s="4"/>
      <c r="U186" s="4"/>
      <c r="V186" s="4"/>
      <c r="W186" s="4"/>
      <c r="X186" s="4"/>
      <c r="Y186" s="4"/>
      <c r="Z186" s="4"/>
    </row>
    <row r="187">
      <c r="A187" s="8"/>
      <c r="B187" s="9"/>
      <c r="C187" s="10"/>
      <c r="D187" s="4"/>
      <c r="E187" s="4"/>
      <c r="F187" s="4"/>
      <c r="G187" s="4"/>
      <c r="H187" s="4"/>
      <c r="I187" s="4"/>
      <c r="J187" s="4"/>
      <c r="K187" s="4"/>
      <c r="L187" s="4"/>
      <c r="M187" s="4"/>
      <c r="N187" s="4"/>
      <c r="O187" s="4"/>
      <c r="P187" s="4"/>
      <c r="Q187" s="4"/>
      <c r="R187" s="4"/>
      <c r="S187" s="4"/>
      <c r="T187" s="4"/>
      <c r="U187" s="4"/>
      <c r="V187" s="4"/>
      <c r="W187" s="4"/>
      <c r="X187" s="4"/>
      <c r="Y187" s="4"/>
      <c r="Z187" s="4"/>
    </row>
    <row r="188">
      <c r="A188" s="8"/>
      <c r="B188" s="9"/>
      <c r="C188" s="10"/>
      <c r="D188" s="4"/>
      <c r="E188" s="4"/>
      <c r="F188" s="4"/>
      <c r="G188" s="4"/>
      <c r="H188" s="4"/>
      <c r="I188" s="4"/>
      <c r="J188" s="4"/>
      <c r="K188" s="4"/>
      <c r="L188" s="4"/>
      <c r="M188" s="4"/>
      <c r="N188" s="4"/>
      <c r="O188" s="4"/>
      <c r="P188" s="4"/>
      <c r="Q188" s="4"/>
      <c r="R188" s="4"/>
      <c r="S188" s="4"/>
      <c r="T188" s="4"/>
      <c r="U188" s="4"/>
      <c r="V188" s="4"/>
      <c r="W188" s="4"/>
      <c r="X188" s="4"/>
      <c r="Y188" s="4"/>
      <c r="Z188" s="4"/>
    </row>
    <row r="189">
      <c r="A189" s="8"/>
      <c r="B189" s="9"/>
      <c r="C189" s="10"/>
      <c r="D189" s="4"/>
      <c r="E189" s="4"/>
      <c r="F189" s="4"/>
      <c r="G189" s="4"/>
      <c r="H189" s="4"/>
      <c r="I189" s="4"/>
      <c r="J189" s="4"/>
      <c r="K189" s="4"/>
      <c r="L189" s="4"/>
      <c r="M189" s="4"/>
      <c r="N189" s="4"/>
      <c r="O189" s="4"/>
      <c r="P189" s="4"/>
      <c r="Q189" s="4"/>
      <c r="R189" s="4"/>
      <c r="S189" s="4"/>
      <c r="T189" s="4"/>
      <c r="U189" s="4"/>
      <c r="V189" s="4"/>
      <c r="W189" s="4"/>
      <c r="X189" s="4"/>
      <c r="Y189" s="4"/>
      <c r="Z189" s="4"/>
    </row>
    <row r="190">
      <c r="A190" s="8"/>
      <c r="B190" s="9"/>
      <c r="C190" s="10"/>
      <c r="D190" s="4"/>
      <c r="E190" s="4"/>
      <c r="F190" s="4"/>
      <c r="G190" s="4"/>
      <c r="H190" s="4"/>
      <c r="I190" s="4"/>
      <c r="J190" s="4"/>
      <c r="K190" s="4"/>
      <c r="L190" s="4"/>
      <c r="M190" s="4"/>
      <c r="N190" s="4"/>
      <c r="O190" s="4"/>
      <c r="P190" s="4"/>
      <c r="Q190" s="4"/>
      <c r="R190" s="4"/>
      <c r="S190" s="4"/>
      <c r="T190" s="4"/>
      <c r="U190" s="4"/>
      <c r="V190" s="4"/>
      <c r="W190" s="4"/>
      <c r="X190" s="4"/>
      <c r="Y190" s="4"/>
      <c r="Z190" s="4"/>
    </row>
    <row r="191">
      <c r="A191" s="8"/>
      <c r="B191" s="9"/>
      <c r="C191" s="10"/>
      <c r="D191" s="4"/>
      <c r="E191" s="4"/>
      <c r="F191" s="4"/>
      <c r="G191" s="4"/>
      <c r="H191" s="4"/>
      <c r="I191" s="4"/>
      <c r="J191" s="4"/>
      <c r="K191" s="4"/>
      <c r="L191" s="4"/>
      <c r="M191" s="4"/>
      <c r="N191" s="4"/>
      <c r="O191" s="4"/>
      <c r="P191" s="4"/>
      <c r="Q191" s="4"/>
      <c r="R191" s="4"/>
      <c r="S191" s="4"/>
      <c r="T191" s="4"/>
      <c r="U191" s="4"/>
      <c r="V191" s="4"/>
      <c r="W191" s="4"/>
      <c r="X191" s="4"/>
      <c r="Y191" s="4"/>
      <c r="Z191" s="4"/>
    </row>
    <row r="192">
      <c r="A192" s="8"/>
      <c r="B192" s="9"/>
      <c r="C192" s="10"/>
      <c r="D192" s="4"/>
      <c r="E192" s="4"/>
      <c r="F192" s="4"/>
      <c r="G192" s="4"/>
      <c r="H192" s="4"/>
      <c r="I192" s="4"/>
      <c r="J192" s="4"/>
      <c r="K192" s="4"/>
      <c r="L192" s="4"/>
      <c r="M192" s="4"/>
      <c r="N192" s="4"/>
      <c r="O192" s="4"/>
      <c r="P192" s="4"/>
      <c r="Q192" s="4"/>
      <c r="R192" s="4"/>
      <c r="S192" s="4"/>
      <c r="T192" s="4"/>
      <c r="U192" s="4"/>
      <c r="V192" s="4"/>
      <c r="W192" s="4"/>
      <c r="X192" s="4"/>
      <c r="Y192" s="4"/>
      <c r="Z192" s="4"/>
    </row>
    <row r="193">
      <c r="A193" s="8"/>
      <c r="B193" s="9"/>
      <c r="C193" s="10"/>
      <c r="D193" s="4"/>
      <c r="E193" s="4"/>
      <c r="F193" s="4"/>
      <c r="G193" s="4"/>
      <c r="H193" s="4"/>
      <c r="I193" s="4"/>
      <c r="J193" s="4"/>
      <c r="K193" s="4"/>
      <c r="L193" s="4"/>
      <c r="M193" s="4"/>
      <c r="N193" s="4"/>
      <c r="O193" s="4"/>
      <c r="P193" s="4"/>
      <c r="Q193" s="4"/>
      <c r="R193" s="4"/>
      <c r="S193" s="4"/>
      <c r="T193" s="4"/>
      <c r="U193" s="4"/>
      <c r="V193" s="4"/>
      <c r="W193" s="4"/>
      <c r="X193" s="4"/>
      <c r="Y193" s="4"/>
      <c r="Z193" s="4"/>
    </row>
    <row r="194">
      <c r="A194" s="8"/>
      <c r="B194" s="9"/>
      <c r="C194" s="10"/>
      <c r="D194" s="4"/>
      <c r="E194" s="4"/>
      <c r="F194" s="4"/>
      <c r="G194" s="4"/>
      <c r="H194" s="4"/>
      <c r="I194" s="4"/>
      <c r="J194" s="4"/>
      <c r="K194" s="4"/>
      <c r="L194" s="4"/>
      <c r="M194" s="4"/>
      <c r="N194" s="4"/>
      <c r="O194" s="4"/>
      <c r="P194" s="4"/>
      <c r="Q194" s="4"/>
      <c r="R194" s="4"/>
      <c r="S194" s="4"/>
      <c r="T194" s="4"/>
      <c r="U194" s="4"/>
      <c r="V194" s="4"/>
      <c r="W194" s="4"/>
      <c r="X194" s="4"/>
      <c r="Y194" s="4"/>
      <c r="Z194" s="4"/>
    </row>
    <row r="195">
      <c r="A195" s="8"/>
      <c r="B195" s="9"/>
      <c r="C195" s="10"/>
      <c r="D195" s="4"/>
      <c r="E195" s="4"/>
      <c r="F195" s="4"/>
      <c r="G195" s="4"/>
      <c r="H195" s="4"/>
      <c r="I195" s="4"/>
      <c r="J195" s="4"/>
      <c r="K195" s="4"/>
      <c r="L195" s="4"/>
      <c r="M195" s="4"/>
      <c r="N195" s="4"/>
      <c r="O195" s="4"/>
      <c r="P195" s="4"/>
      <c r="Q195" s="4"/>
      <c r="R195" s="4"/>
      <c r="S195" s="4"/>
      <c r="T195" s="4"/>
      <c r="U195" s="4"/>
      <c r="V195" s="4"/>
      <c r="W195" s="4"/>
      <c r="X195" s="4"/>
      <c r="Y195" s="4"/>
      <c r="Z195" s="4"/>
    </row>
    <row r="196">
      <c r="A196" s="8"/>
      <c r="B196" s="9"/>
      <c r="C196" s="10"/>
      <c r="D196" s="4"/>
      <c r="E196" s="4"/>
      <c r="F196" s="4"/>
      <c r="G196" s="4"/>
      <c r="H196" s="4"/>
      <c r="I196" s="4"/>
      <c r="J196" s="4"/>
      <c r="K196" s="4"/>
      <c r="L196" s="4"/>
      <c r="M196" s="4"/>
      <c r="N196" s="4"/>
      <c r="O196" s="4"/>
      <c r="P196" s="4"/>
      <c r="Q196" s="4"/>
      <c r="R196" s="4"/>
      <c r="S196" s="4"/>
      <c r="T196" s="4"/>
      <c r="U196" s="4"/>
      <c r="V196" s="4"/>
      <c r="W196" s="4"/>
      <c r="X196" s="4"/>
      <c r="Y196" s="4"/>
      <c r="Z196" s="4"/>
    </row>
    <row r="197">
      <c r="A197" s="8"/>
      <c r="B197" s="9"/>
      <c r="C197" s="10"/>
      <c r="D197" s="4"/>
      <c r="E197" s="4"/>
      <c r="F197" s="4"/>
      <c r="G197" s="4"/>
      <c r="H197" s="4"/>
      <c r="I197" s="4"/>
      <c r="J197" s="4"/>
      <c r="K197" s="4"/>
      <c r="L197" s="4"/>
      <c r="M197" s="4"/>
      <c r="N197" s="4"/>
      <c r="O197" s="4"/>
      <c r="P197" s="4"/>
      <c r="Q197" s="4"/>
      <c r="R197" s="4"/>
      <c r="S197" s="4"/>
      <c r="T197" s="4"/>
      <c r="U197" s="4"/>
      <c r="V197" s="4"/>
      <c r="W197" s="4"/>
      <c r="X197" s="4"/>
      <c r="Y197" s="4"/>
      <c r="Z197" s="4"/>
    </row>
    <row r="198">
      <c r="A198" s="8"/>
      <c r="B198" s="9"/>
      <c r="C198" s="10"/>
      <c r="D198" s="4"/>
      <c r="E198" s="4"/>
      <c r="F198" s="4"/>
      <c r="G198" s="4"/>
      <c r="H198" s="4"/>
      <c r="I198" s="4"/>
      <c r="J198" s="4"/>
      <c r="K198" s="4"/>
      <c r="L198" s="4"/>
      <c r="M198" s="4"/>
      <c r="N198" s="4"/>
      <c r="O198" s="4"/>
      <c r="P198" s="4"/>
      <c r="Q198" s="4"/>
      <c r="R198" s="4"/>
      <c r="S198" s="4"/>
      <c r="T198" s="4"/>
      <c r="U198" s="4"/>
      <c r="V198" s="4"/>
      <c r="W198" s="4"/>
      <c r="X198" s="4"/>
      <c r="Y198" s="4"/>
      <c r="Z198" s="4"/>
    </row>
    <row r="199">
      <c r="A199" s="8"/>
      <c r="B199" s="9"/>
      <c r="C199" s="10"/>
      <c r="D199" s="4"/>
      <c r="E199" s="4"/>
      <c r="F199" s="4"/>
      <c r="G199" s="4"/>
      <c r="H199" s="4"/>
      <c r="I199" s="4"/>
      <c r="J199" s="4"/>
      <c r="K199" s="4"/>
      <c r="L199" s="4"/>
      <c r="M199" s="4"/>
      <c r="N199" s="4"/>
      <c r="O199" s="4"/>
      <c r="P199" s="4"/>
      <c r="Q199" s="4"/>
      <c r="R199" s="4"/>
      <c r="S199" s="4"/>
      <c r="T199" s="4"/>
      <c r="U199" s="4"/>
      <c r="V199" s="4"/>
      <c r="W199" s="4"/>
      <c r="X199" s="4"/>
      <c r="Y199" s="4"/>
      <c r="Z199" s="4"/>
    </row>
    <row r="200">
      <c r="A200" s="8"/>
      <c r="B200" s="9"/>
      <c r="C200" s="10"/>
      <c r="D200" s="4"/>
      <c r="E200" s="4"/>
      <c r="F200" s="4"/>
      <c r="G200" s="4"/>
      <c r="H200" s="4"/>
      <c r="I200" s="4"/>
      <c r="J200" s="4"/>
      <c r="K200" s="4"/>
      <c r="L200" s="4"/>
      <c r="M200" s="4"/>
      <c r="N200" s="4"/>
      <c r="O200" s="4"/>
      <c r="P200" s="4"/>
      <c r="Q200" s="4"/>
      <c r="R200" s="4"/>
      <c r="S200" s="4"/>
      <c r="T200" s="4"/>
      <c r="U200" s="4"/>
      <c r="V200" s="4"/>
      <c r="W200" s="4"/>
      <c r="X200" s="4"/>
      <c r="Y200" s="4"/>
      <c r="Z200" s="4"/>
    </row>
    <row r="201">
      <c r="A201" s="8"/>
      <c r="B201" s="9"/>
      <c r="C201" s="10"/>
      <c r="D201" s="4"/>
      <c r="E201" s="4"/>
      <c r="F201" s="4"/>
      <c r="G201" s="4"/>
      <c r="H201" s="4"/>
      <c r="I201" s="4"/>
      <c r="J201" s="4"/>
      <c r="K201" s="4"/>
      <c r="L201" s="4"/>
      <c r="M201" s="4"/>
      <c r="N201" s="4"/>
      <c r="O201" s="4"/>
      <c r="P201" s="4"/>
      <c r="Q201" s="4"/>
      <c r="R201" s="4"/>
      <c r="S201" s="4"/>
      <c r="T201" s="4"/>
      <c r="U201" s="4"/>
      <c r="V201" s="4"/>
      <c r="W201" s="4"/>
      <c r="X201" s="4"/>
      <c r="Y201" s="4"/>
      <c r="Z201" s="4"/>
    </row>
    <row r="202">
      <c r="A202" s="8"/>
      <c r="B202" s="9"/>
      <c r="C202" s="10"/>
      <c r="D202" s="4"/>
      <c r="E202" s="4"/>
      <c r="F202" s="4"/>
      <c r="G202" s="4"/>
      <c r="H202" s="4"/>
      <c r="I202" s="4"/>
      <c r="J202" s="4"/>
      <c r="K202" s="4"/>
      <c r="L202" s="4"/>
      <c r="M202" s="4"/>
      <c r="N202" s="4"/>
      <c r="O202" s="4"/>
      <c r="P202" s="4"/>
      <c r="Q202" s="4"/>
      <c r="R202" s="4"/>
      <c r="S202" s="4"/>
      <c r="T202" s="4"/>
      <c r="U202" s="4"/>
      <c r="V202" s="4"/>
      <c r="W202" s="4"/>
      <c r="X202" s="4"/>
      <c r="Y202" s="4"/>
      <c r="Z202" s="4"/>
    </row>
    <row r="203">
      <c r="A203" s="8"/>
      <c r="B203" s="9"/>
      <c r="C203" s="10"/>
      <c r="D203" s="4"/>
      <c r="E203" s="4"/>
      <c r="F203" s="4"/>
      <c r="G203" s="4"/>
      <c r="H203" s="4"/>
      <c r="I203" s="4"/>
      <c r="J203" s="4"/>
      <c r="K203" s="4"/>
      <c r="L203" s="4"/>
      <c r="M203" s="4"/>
      <c r="N203" s="4"/>
      <c r="O203" s="4"/>
      <c r="P203" s="4"/>
      <c r="Q203" s="4"/>
      <c r="R203" s="4"/>
      <c r="S203" s="4"/>
      <c r="T203" s="4"/>
      <c r="U203" s="4"/>
      <c r="V203" s="4"/>
      <c r="W203" s="4"/>
      <c r="X203" s="4"/>
      <c r="Y203" s="4"/>
      <c r="Z203" s="4"/>
    </row>
    <row r="204">
      <c r="A204" s="8"/>
      <c r="B204" s="9"/>
      <c r="C204" s="10"/>
      <c r="D204" s="4"/>
      <c r="E204" s="4"/>
      <c r="F204" s="4"/>
      <c r="G204" s="4"/>
      <c r="H204" s="4"/>
      <c r="I204" s="4"/>
      <c r="J204" s="4"/>
      <c r="K204" s="4"/>
      <c r="L204" s="4"/>
      <c r="M204" s="4"/>
      <c r="N204" s="4"/>
      <c r="O204" s="4"/>
      <c r="P204" s="4"/>
      <c r="Q204" s="4"/>
      <c r="R204" s="4"/>
      <c r="S204" s="4"/>
      <c r="T204" s="4"/>
      <c r="U204" s="4"/>
      <c r="V204" s="4"/>
      <c r="W204" s="4"/>
      <c r="X204" s="4"/>
      <c r="Y204" s="4"/>
      <c r="Z204" s="4"/>
    </row>
    <row r="205">
      <c r="A205" s="8"/>
      <c r="B205" s="9"/>
      <c r="C205" s="10"/>
      <c r="D205" s="4"/>
      <c r="E205" s="4"/>
      <c r="F205" s="4"/>
      <c r="G205" s="4"/>
      <c r="H205" s="4"/>
      <c r="I205" s="4"/>
      <c r="J205" s="4"/>
      <c r="K205" s="4"/>
      <c r="L205" s="4"/>
      <c r="M205" s="4"/>
      <c r="N205" s="4"/>
      <c r="O205" s="4"/>
      <c r="P205" s="4"/>
      <c r="Q205" s="4"/>
      <c r="R205" s="4"/>
      <c r="S205" s="4"/>
      <c r="T205" s="4"/>
      <c r="U205" s="4"/>
      <c r="V205" s="4"/>
      <c r="W205" s="4"/>
      <c r="X205" s="4"/>
      <c r="Y205" s="4"/>
      <c r="Z205" s="4"/>
    </row>
    <row r="206">
      <c r="A206" s="8"/>
      <c r="B206" s="9"/>
      <c r="C206" s="10"/>
      <c r="D206" s="4"/>
      <c r="E206" s="4"/>
      <c r="F206" s="4"/>
      <c r="G206" s="4"/>
      <c r="H206" s="4"/>
      <c r="I206" s="4"/>
      <c r="J206" s="4"/>
      <c r="K206" s="4"/>
      <c r="L206" s="4"/>
      <c r="M206" s="4"/>
      <c r="N206" s="4"/>
      <c r="O206" s="4"/>
      <c r="P206" s="4"/>
      <c r="Q206" s="4"/>
      <c r="R206" s="4"/>
      <c r="S206" s="4"/>
      <c r="T206" s="4"/>
      <c r="U206" s="4"/>
      <c r="V206" s="4"/>
      <c r="W206" s="4"/>
      <c r="X206" s="4"/>
      <c r="Y206" s="4"/>
      <c r="Z206" s="4"/>
    </row>
    <row r="207">
      <c r="A207" s="8"/>
      <c r="B207" s="9"/>
      <c r="C207" s="10"/>
      <c r="D207" s="4"/>
      <c r="E207" s="4"/>
      <c r="F207" s="4"/>
      <c r="G207" s="4"/>
      <c r="H207" s="4"/>
      <c r="I207" s="4"/>
      <c r="J207" s="4"/>
      <c r="K207" s="4"/>
      <c r="L207" s="4"/>
      <c r="M207" s="4"/>
      <c r="N207" s="4"/>
      <c r="O207" s="4"/>
      <c r="P207" s="4"/>
      <c r="Q207" s="4"/>
      <c r="R207" s="4"/>
      <c r="S207" s="4"/>
      <c r="T207" s="4"/>
      <c r="U207" s="4"/>
      <c r="V207" s="4"/>
      <c r="W207" s="4"/>
      <c r="X207" s="4"/>
      <c r="Y207" s="4"/>
      <c r="Z207" s="4"/>
    </row>
    <row r="208">
      <c r="A208" s="8"/>
      <c r="B208" s="9"/>
      <c r="C208" s="10"/>
      <c r="D208" s="4"/>
      <c r="E208" s="4"/>
      <c r="F208" s="4"/>
      <c r="G208" s="4"/>
      <c r="H208" s="4"/>
      <c r="I208" s="4"/>
      <c r="J208" s="4"/>
      <c r="K208" s="4"/>
      <c r="L208" s="4"/>
      <c r="M208" s="4"/>
      <c r="N208" s="4"/>
      <c r="O208" s="4"/>
      <c r="P208" s="4"/>
      <c r="Q208" s="4"/>
      <c r="R208" s="4"/>
      <c r="S208" s="4"/>
      <c r="T208" s="4"/>
      <c r="U208" s="4"/>
      <c r="V208" s="4"/>
      <c r="W208" s="4"/>
      <c r="X208" s="4"/>
      <c r="Y208" s="4"/>
      <c r="Z208" s="4"/>
    </row>
    <row r="209">
      <c r="A209" s="8"/>
      <c r="B209" s="9"/>
      <c r="C209" s="10"/>
      <c r="D209" s="4"/>
      <c r="E209" s="4"/>
      <c r="F209" s="4"/>
      <c r="G209" s="4"/>
      <c r="H209" s="4"/>
      <c r="I209" s="4"/>
      <c r="J209" s="4"/>
      <c r="K209" s="4"/>
      <c r="L209" s="4"/>
      <c r="M209" s="4"/>
      <c r="N209" s="4"/>
      <c r="O209" s="4"/>
      <c r="P209" s="4"/>
      <c r="Q209" s="4"/>
      <c r="R209" s="4"/>
      <c r="S209" s="4"/>
      <c r="T209" s="4"/>
      <c r="U209" s="4"/>
      <c r="V209" s="4"/>
      <c r="W209" s="4"/>
      <c r="X209" s="4"/>
      <c r="Y209" s="4"/>
      <c r="Z209" s="4"/>
    </row>
    <row r="210">
      <c r="A210" s="8"/>
      <c r="B210" s="9"/>
      <c r="C210" s="10"/>
      <c r="D210" s="4"/>
      <c r="E210" s="4"/>
      <c r="F210" s="4"/>
      <c r="G210" s="4"/>
      <c r="H210" s="4"/>
      <c r="I210" s="4"/>
      <c r="J210" s="4"/>
      <c r="K210" s="4"/>
      <c r="L210" s="4"/>
      <c r="M210" s="4"/>
      <c r="N210" s="4"/>
      <c r="O210" s="4"/>
      <c r="P210" s="4"/>
      <c r="Q210" s="4"/>
      <c r="R210" s="4"/>
      <c r="S210" s="4"/>
      <c r="T210" s="4"/>
      <c r="U210" s="4"/>
      <c r="V210" s="4"/>
      <c r="W210" s="4"/>
      <c r="X210" s="4"/>
      <c r="Y210" s="4"/>
      <c r="Z210" s="4"/>
    </row>
    <row r="211">
      <c r="A211" s="8"/>
      <c r="B211" s="9"/>
      <c r="C211" s="10"/>
      <c r="D211" s="4"/>
      <c r="E211" s="4"/>
      <c r="F211" s="4"/>
      <c r="G211" s="4"/>
      <c r="H211" s="4"/>
      <c r="I211" s="4"/>
      <c r="J211" s="4"/>
      <c r="K211" s="4"/>
      <c r="L211" s="4"/>
      <c r="M211" s="4"/>
      <c r="N211" s="4"/>
      <c r="O211" s="4"/>
      <c r="P211" s="4"/>
      <c r="Q211" s="4"/>
      <c r="R211" s="4"/>
      <c r="S211" s="4"/>
      <c r="T211" s="4"/>
      <c r="U211" s="4"/>
      <c r="V211" s="4"/>
      <c r="W211" s="4"/>
      <c r="X211" s="4"/>
      <c r="Y211" s="4"/>
      <c r="Z211" s="4"/>
    </row>
    <row r="212">
      <c r="A212" s="8"/>
      <c r="B212" s="9"/>
      <c r="C212" s="10"/>
      <c r="D212" s="4"/>
      <c r="E212" s="4"/>
      <c r="F212" s="4"/>
      <c r="G212" s="4"/>
      <c r="H212" s="4"/>
      <c r="I212" s="4"/>
      <c r="J212" s="4"/>
      <c r="K212" s="4"/>
      <c r="L212" s="4"/>
      <c r="M212" s="4"/>
      <c r="N212" s="4"/>
      <c r="O212" s="4"/>
      <c r="P212" s="4"/>
      <c r="Q212" s="4"/>
      <c r="R212" s="4"/>
      <c r="S212" s="4"/>
      <c r="T212" s="4"/>
      <c r="U212" s="4"/>
      <c r="V212" s="4"/>
      <c r="W212" s="4"/>
      <c r="X212" s="4"/>
      <c r="Y212" s="4"/>
      <c r="Z212" s="4"/>
    </row>
    <row r="213">
      <c r="A213" s="8"/>
      <c r="B213" s="9"/>
      <c r="C213" s="10"/>
      <c r="D213" s="4"/>
      <c r="E213" s="4"/>
      <c r="F213" s="4"/>
      <c r="G213" s="4"/>
      <c r="H213" s="4"/>
      <c r="I213" s="4"/>
      <c r="J213" s="4"/>
      <c r="K213" s="4"/>
      <c r="L213" s="4"/>
      <c r="M213" s="4"/>
      <c r="N213" s="4"/>
      <c r="O213" s="4"/>
      <c r="P213" s="4"/>
      <c r="Q213" s="4"/>
      <c r="R213" s="4"/>
      <c r="S213" s="4"/>
      <c r="T213" s="4"/>
      <c r="U213" s="4"/>
      <c r="V213" s="4"/>
      <c r="W213" s="4"/>
      <c r="X213" s="4"/>
      <c r="Y213" s="4"/>
      <c r="Z213" s="4"/>
    </row>
    <row r="214">
      <c r="A214" s="8"/>
      <c r="B214" s="9"/>
      <c r="C214" s="10"/>
      <c r="D214" s="4"/>
      <c r="E214" s="4"/>
      <c r="F214" s="4"/>
      <c r="G214" s="4"/>
      <c r="H214" s="4"/>
      <c r="I214" s="4"/>
      <c r="J214" s="4"/>
      <c r="K214" s="4"/>
      <c r="L214" s="4"/>
      <c r="M214" s="4"/>
      <c r="N214" s="4"/>
      <c r="O214" s="4"/>
      <c r="P214" s="4"/>
      <c r="Q214" s="4"/>
      <c r="R214" s="4"/>
      <c r="S214" s="4"/>
      <c r="T214" s="4"/>
      <c r="U214" s="4"/>
      <c r="V214" s="4"/>
      <c r="W214" s="4"/>
      <c r="X214" s="4"/>
      <c r="Y214" s="4"/>
      <c r="Z214" s="4"/>
    </row>
    <row r="215">
      <c r="A215" s="8"/>
      <c r="B215" s="9"/>
      <c r="C215" s="10"/>
      <c r="D215" s="4"/>
      <c r="E215" s="4"/>
      <c r="F215" s="4"/>
      <c r="G215" s="4"/>
      <c r="H215" s="4"/>
      <c r="I215" s="4"/>
      <c r="J215" s="4"/>
      <c r="K215" s="4"/>
      <c r="L215" s="4"/>
      <c r="M215" s="4"/>
      <c r="N215" s="4"/>
      <c r="O215" s="4"/>
      <c r="P215" s="4"/>
      <c r="Q215" s="4"/>
      <c r="R215" s="4"/>
      <c r="S215" s="4"/>
      <c r="T215" s="4"/>
      <c r="U215" s="4"/>
      <c r="V215" s="4"/>
      <c r="W215" s="4"/>
      <c r="X215" s="4"/>
      <c r="Y215" s="4"/>
      <c r="Z215" s="4"/>
    </row>
    <row r="216">
      <c r="A216" s="8"/>
      <c r="B216" s="9"/>
      <c r="C216" s="10"/>
      <c r="D216" s="4"/>
      <c r="E216" s="4"/>
      <c r="F216" s="4"/>
      <c r="G216" s="4"/>
      <c r="H216" s="4"/>
      <c r="I216" s="4"/>
      <c r="J216" s="4"/>
      <c r="K216" s="4"/>
      <c r="L216" s="4"/>
      <c r="M216" s="4"/>
      <c r="N216" s="4"/>
      <c r="O216" s="4"/>
      <c r="P216" s="4"/>
      <c r="Q216" s="4"/>
      <c r="R216" s="4"/>
      <c r="S216" s="4"/>
      <c r="T216" s="4"/>
      <c r="U216" s="4"/>
      <c r="V216" s="4"/>
      <c r="W216" s="4"/>
      <c r="X216" s="4"/>
      <c r="Y216" s="4"/>
      <c r="Z216" s="4"/>
    </row>
    <row r="217">
      <c r="A217" s="8"/>
      <c r="B217" s="9"/>
      <c r="C217" s="10"/>
      <c r="D217" s="4"/>
      <c r="E217" s="4"/>
      <c r="F217" s="4"/>
      <c r="G217" s="4"/>
      <c r="H217" s="4"/>
      <c r="I217" s="4"/>
      <c r="J217" s="4"/>
      <c r="K217" s="4"/>
      <c r="L217" s="4"/>
      <c r="M217" s="4"/>
      <c r="N217" s="4"/>
      <c r="O217" s="4"/>
      <c r="P217" s="4"/>
      <c r="Q217" s="4"/>
      <c r="R217" s="4"/>
      <c r="S217" s="4"/>
      <c r="T217" s="4"/>
      <c r="U217" s="4"/>
      <c r="V217" s="4"/>
      <c r="W217" s="4"/>
      <c r="X217" s="4"/>
      <c r="Y217" s="4"/>
      <c r="Z217" s="4"/>
    </row>
    <row r="218">
      <c r="A218" s="8"/>
      <c r="B218" s="9"/>
      <c r="C218" s="10"/>
      <c r="D218" s="4"/>
      <c r="E218" s="4"/>
      <c r="F218" s="4"/>
      <c r="G218" s="4"/>
      <c r="H218" s="4"/>
      <c r="I218" s="4"/>
      <c r="J218" s="4"/>
      <c r="K218" s="4"/>
      <c r="L218" s="4"/>
      <c r="M218" s="4"/>
      <c r="N218" s="4"/>
      <c r="O218" s="4"/>
      <c r="P218" s="4"/>
      <c r="Q218" s="4"/>
      <c r="R218" s="4"/>
      <c r="S218" s="4"/>
      <c r="T218" s="4"/>
      <c r="U218" s="4"/>
      <c r="V218" s="4"/>
      <c r="W218" s="4"/>
      <c r="X218" s="4"/>
      <c r="Y218" s="4"/>
      <c r="Z218" s="4"/>
    </row>
    <row r="219">
      <c r="A219" s="8"/>
      <c r="B219" s="9"/>
      <c r="C219" s="10"/>
      <c r="D219" s="4"/>
      <c r="E219" s="4"/>
      <c r="F219" s="4"/>
      <c r="G219" s="4"/>
      <c r="H219" s="4"/>
      <c r="I219" s="4"/>
      <c r="J219" s="4"/>
      <c r="K219" s="4"/>
      <c r="L219" s="4"/>
      <c r="M219" s="4"/>
      <c r="N219" s="4"/>
      <c r="O219" s="4"/>
      <c r="P219" s="4"/>
      <c r="Q219" s="4"/>
      <c r="R219" s="4"/>
      <c r="S219" s="4"/>
      <c r="T219" s="4"/>
      <c r="U219" s="4"/>
      <c r="V219" s="4"/>
      <c r="W219" s="4"/>
      <c r="X219" s="4"/>
      <c r="Y219" s="4"/>
      <c r="Z219" s="4"/>
    </row>
    <row r="220">
      <c r="A220" s="8"/>
      <c r="B220" s="9"/>
      <c r="C220" s="10"/>
      <c r="D220" s="4"/>
      <c r="E220" s="4"/>
      <c r="F220" s="4"/>
      <c r="G220" s="4"/>
      <c r="H220" s="4"/>
      <c r="I220" s="4"/>
      <c r="J220" s="4"/>
      <c r="K220" s="4"/>
      <c r="L220" s="4"/>
      <c r="M220" s="4"/>
      <c r="N220" s="4"/>
      <c r="O220" s="4"/>
      <c r="P220" s="4"/>
      <c r="Q220" s="4"/>
      <c r="R220" s="4"/>
      <c r="S220" s="4"/>
      <c r="T220" s="4"/>
      <c r="U220" s="4"/>
      <c r="V220" s="4"/>
      <c r="W220" s="4"/>
      <c r="X220" s="4"/>
      <c r="Y220" s="4"/>
      <c r="Z220" s="4"/>
    </row>
    <row r="221">
      <c r="A221" s="8"/>
      <c r="B221" s="9"/>
      <c r="C221" s="10"/>
      <c r="D221" s="4"/>
      <c r="E221" s="4"/>
      <c r="F221" s="4"/>
      <c r="G221" s="4"/>
      <c r="H221" s="4"/>
      <c r="I221" s="4"/>
      <c r="J221" s="4"/>
      <c r="K221" s="4"/>
      <c r="L221" s="4"/>
      <c r="M221" s="4"/>
      <c r="N221" s="4"/>
      <c r="O221" s="4"/>
      <c r="P221" s="4"/>
      <c r="Q221" s="4"/>
      <c r="R221" s="4"/>
      <c r="S221" s="4"/>
      <c r="T221" s="4"/>
      <c r="U221" s="4"/>
      <c r="V221" s="4"/>
      <c r="W221" s="4"/>
      <c r="X221" s="4"/>
      <c r="Y221" s="4"/>
      <c r="Z221" s="4"/>
    </row>
    <row r="222">
      <c r="A222" s="8"/>
      <c r="B222" s="9"/>
      <c r="C222" s="10"/>
      <c r="D222" s="4"/>
      <c r="E222" s="4"/>
      <c r="F222" s="4"/>
      <c r="G222" s="4"/>
      <c r="H222" s="4"/>
      <c r="I222" s="4"/>
      <c r="J222" s="4"/>
      <c r="K222" s="4"/>
      <c r="L222" s="4"/>
      <c r="M222" s="4"/>
      <c r="N222" s="4"/>
      <c r="O222" s="4"/>
      <c r="P222" s="4"/>
      <c r="Q222" s="4"/>
      <c r="R222" s="4"/>
      <c r="S222" s="4"/>
      <c r="T222" s="4"/>
      <c r="U222" s="4"/>
      <c r="V222" s="4"/>
      <c r="W222" s="4"/>
      <c r="X222" s="4"/>
      <c r="Y222" s="4"/>
      <c r="Z222" s="4"/>
    </row>
    <row r="223">
      <c r="A223" s="8"/>
      <c r="B223" s="9"/>
      <c r="C223" s="10"/>
      <c r="D223" s="4"/>
      <c r="E223" s="4"/>
      <c r="F223" s="4"/>
      <c r="G223" s="4"/>
      <c r="H223" s="4"/>
      <c r="I223" s="4"/>
      <c r="J223" s="4"/>
      <c r="K223" s="4"/>
      <c r="L223" s="4"/>
      <c r="M223" s="4"/>
      <c r="N223" s="4"/>
      <c r="O223" s="4"/>
      <c r="P223" s="4"/>
      <c r="Q223" s="4"/>
      <c r="R223" s="4"/>
      <c r="S223" s="4"/>
      <c r="T223" s="4"/>
      <c r="U223" s="4"/>
      <c r="V223" s="4"/>
      <c r="W223" s="4"/>
      <c r="X223" s="4"/>
      <c r="Y223" s="4"/>
      <c r="Z223" s="4"/>
    </row>
    <row r="224">
      <c r="A224" s="8"/>
      <c r="B224" s="9"/>
      <c r="C224" s="10"/>
      <c r="D224" s="4"/>
      <c r="E224" s="4"/>
      <c r="F224" s="4"/>
      <c r="G224" s="4"/>
      <c r="H224" s="4"/>
      <c r="I224" s="4"/>
      <c r="J224" s="4"/>
      <c r="K224" s="4"/>
      <c r="L224" s="4"/>
      <c r="M224" s="4"/>
      <c r="N224" s="4"/>
      <c r="O224" s="4"/>
      <c r="P224" s="4"/>
      <c r="Q224" s="4"/>
      <c r="R224" s="4"/>
      <c r="S224" s="4"/>
      <c r="T224" s="4"/>
      <c r="U224" s="4"/>
      <c r="V224" s="4"/>
      <c r="W224" s="4"/>
      <c r="X224" s="4"/>
      <c r="Y224" s="4"/>
      <c r="Z224" s="4"/>
    </row>
    <row r="225">
      <c r="A225" s="8"/>
      <c r="B225" s="9"/>
      <c r="C225" s="10"/>
      <c r="D225" s="4"/>
      <c r="E225" s="4"/>
      <c r="F225" s="4"/>
      <c r="G225" s="4"/>
      <c r="H225" s="4"/>
      <c r="I225" s="4"/>
      <c r="J225" s="4"/>
      <c r="K225" s="4"/>
      <c r="L225" s="4"/>
      <c r="M225" s="4"/>
      <c r="N225" s="4"/>
      <c r="O225" s="4"/>
      <c r="P225" s="4"/>
      <c r="Q225" s="4"/>
      <c r="R225" s="4"/>
      <c r="S225" s="4"/>
      <c r="T225" s="4"/>
      <c r="U225" s="4"/>
      <c r="V225" s="4"/>
      <c r="W225" s="4"/>
      <c r="X225" s="4"/>
      <c r="Y225" s="4"/>
      <c r="Z225" s="4"/>
    </row>
    <row r="226">
      <c r="A226" s="8"/>
      <c r="B226" s="9"/>
      <c r="C226" s="10"/>
      <c r="D226" s="4"/>
      <c r="E226" s="4"/>
      <c r="F226" s="4"/>
      <c r="G226" s="4"/>
      <c r="H226" s="4"/>
      <c r="I226" s="4"/>
      <c r="J226" s="4"/>
      <c r="K226" s="4"/>
      <c r="L226" s="4"/>
      <c r="M226" s="4"/>
      <c r="N226" s="4"/>
      <c r="O226" s="4"/>
      <c r="P226" s="4"/>
      <c r="Q226" s="4"/>
      <c r="R226" s="4"/>
      <c r="S226" s="4"/>
      <c r="T226" s="4"/>
      <c r="U226" s="4"/>
      <c r="V226" s="4"/>
      <c r="W226" s="4"/>
      <c r="X226" s="4"/>
      <c r="Y226" s="4"/>
      <c r="Z226" s="4"/>
    </row>
    <row r="227">
      <c r="A227" s="8"/>
      <c r="B227" s="9"/>
      <c r="C227" s="10"/>
      <c r="D227" s="4"/>
      <c r="E227" s="4"/>
      <c r="F227" s="4"/>
      <c r="G227" s="4"/>
      <c r="H227" s="4"/>
      <c r="I227" s="4"/>
      <c r="J227" s="4"/>
      <c r="K227" s="4"/>
      <c r="L227" s="4"/>
      <c r="M227" s="4"/>
      <c r="N227" s="4"/>
      <c r="O227" s="4"/>
      <c r="P227" s="4"/>
      <c r="Q227" s="4"/>
      <c r="R227" s="4"/>
      <c r="S227" s="4"/>
      <c r="T227" s="4"/>
      <c r="U227" s="4"/>
      <c r="V227" s="4"/>
      <c r="W227" s="4"/>
      <c r="X227" s="4"/>
      <c r="Y227" s="4"/>
      <c r="Z227" s="4"/>
    </row>
    <row r="228">
      <c r="A228" s="8"/>
      <c r="B228" s="9"/>
      <c r="C228" s="10"/>
      <c r="D228" s="4"/>
      <c r="E228" s="4"/>
      <c r="F228" s="4"/>
      <c r="G228" s="4"/>
      <c r="H228" s="4"/>
      <c r="I228" s="4"/>
      <c r="J228" s="4"/>
      <c r="K228" s="4"/>
      <c r="L228" s="4"/>
      <c r="M228" s="4"/>
      <c r="N228" s="4"/>
      <c r="O228" s="4"/>
      <c r="P228" s="4"/>
      <c r="Q228" s="4"/>
      <c r="R228" s="4"/>
      <c r="S228" s="4"/>
      <c r="T228" s="4"/>
      <c r="U228" s="4"/>
      <c r="V228" s="4"/>
      <c r="W228" s="4"/>
      <c r="X228" s="4"/>
      <c r="Y228" s="4"/>
      <c r="Z228" s="4"/>
    </row>
    <row r="229">
      <c r="A229" s="8"/>
      <c r="B229" s="9"/>
      <c r="C229" s="10"/>
      <c r="D229" s="4"/>
      <c r="E229" s="4"/>
      <c r="F229" s="4"/>
      <c r="G229" s="4"/>
      <c r="H229" s="4"/>
      <c r="I229" s="4"/>
      <c r="J229" s="4"/>
      <c r="K229" s="4"/>
      <c r="L229" s="4"/>
      <c r="M229" s="4"/>
      <c r="N229" s="4"/>
      <c r="O229" s="4"/>
      <c r="P229" s="4"/>
      <c r="Q229" s="4"/>
      <c r="R229" s="4"/>
      <c r="S229" s="4"/>
      <c r="T229" s="4"/>
      <c r="U229" s="4"/>
      <c r="V229" s="4"/>
      <c r="W229" s="4"/>
      <c r="X229" s="4"/>
      <c r="Y229" s="4"/>
      <c r="Z229" s="4"/>
    </row>
    <row r="230">
      <c r="A230" s="8"/>
      <c r="B230" s="9"/>
      <c r="C230" s="10"/>
      <c r="D230" s="4"/>
      <c r="E230" s="4"/>
      <c r="F230" s="4"/>
      <c r="G230" s="4"/>
      <c r="H230" s="4"/>
      <c r="I230" s="4"/>
      <c r="J230" s="4"/>
      <c r="K230" s="4"/>
      <c r="L230" s="4"/>
      <c r="M230" s="4"/>
      <c r="N230" s="4"/>
      <c r="O230" s="4"/>
      <c r="P230" s="4"/>
      <c r="Q230" s="4"/>
      <c r="R230" s="4"/>
      <c r="S230" s="4"/>
      <c r="T230" s="4"/>
      <c r="U230" s="4"/>
      <c r="V230" s="4"/>
      <c r="W230" s="4"/>
      <c r="X230" s="4"/>
      <c r="Y230" s="4"/>
      <c r="Z230" s="4"/>
    </row>
    <row r="231">
      <c r="A231" s="8"/>
      <c r="B231" s="9"/>
      <c r="C231" s="10"/>
      <c r="D231" s="4"/>
      <c r="E231" s="4"/>
      <c r="F231" s="4"/>
      <c r="G231" s="4"/>
      <c r="H231" s="4"/>
      <c r="I231" s="4"/>
      <c r="J231" s="4"/>
      <c r="K231" s="4"/>
      <c r="L231" s="4"/>
      <c r="M231" s="4"/>
      <c r="N231" s="4"/>
      <c r="O231" s="4"/>
      <c r="P231" s="4"/>
      <c r="Q231" s="4"/>
      <c r="R231" s="4"/>
      <c r="S231" s="4"/>
      <c r="T231" s="4"/>
      <c r="U231" s="4"/>
      <c r="V231" s="4"/>
      <c r="W231" s="4"/>
      <c r="X231" s="4"/>
      <c r="Y231" s="4"/>
      <c r="Z231" s="4"/>
    </row>
    <row r="232">
      <c r="A232" s="8"/>
      <c r="B232" s="9"/>
      <c r="C232" s="10"/>
      <c r="D232" s="4"/>
      <c r="E232" s="4"/>
      <c r="F232" s="4"/>
      <c r="G232" s="4"/>
      <c r="H232" s="4"/>
      <c r="I232" s="4"/>
      <c r="J232" s="4"/>
      <c r="K232" s="4"/>
      <c r="L232" s="4"/>
      <c r="M232" s="4"/>
      <c r="N232" s="4"/>
      <c r="O232" s="4"/>
      <c r="P232" s="4"/>
      <c r="Q232" s="4"/>
      <c r="R232" s="4"/>
      <c r="S232" s="4"/>
      <c r="T232" s="4"/>
      <c r="U232" s="4"/>
      <c r="V232" s="4"/>
      <c r="W232" s="4"/>
      <c r="X232" s="4"/>
      <c r="Y232" s="4"/>
      <c r="Z232" s="4"/>
    </row>
    <row r="233">
      <c r="A233" s="8"/>
      <c r="B233" s="9"/>
      <c r="C233" s="10"/>
      <c r="D233" s="4"/>
      <c r="E233" s="4"/>
      <c r="F233" s="4"/>
      <c r="G233" s="4"/>
      <c r="H233" s="4"/>
      <c r="I233" s="4"/>
      <c r="J233" s="4"/>
      <c r="K233" s="4"/>
      <c r="L233" s="4"/>
      <c r="M233" s="4"/>
      <c r="N233" s="4"/>
      <c r="O233" s="4"/>
      <c r="P233" s="4"/>
      <c r="Q233" s="4"/>
      <c r="R233" s="4"/>
      <c r="S233" s="4"/>
      <c r="T233" s="4"/>
      <c r="U233" s="4"/>
      <c r="V233" s="4"/>
      <c r="W233" s="4"/>
      <c r="X233" s="4"/>
      <c r="Y233" s="4"/>
      <c r="Z233" s="4"/>
    </row>
    <row r="234">
      <c r="A234" s="8"/>
      <c r="B234" s="9"/>
      <c r="C234" s="10"/>
      <c r="D234" s="4"/>
      <c r="E234" s="4"/>
      <c r="F234" s="4"/>
      <c r="G234" s="4"/>
      <c r="H234" s="4"/>
      <c r="I234" s="4"/>
      <c r="J234" s="4"/>
      <c r="K234" s="4"/>
      <c r="L234" s="4"/>
      <c r="M234" s="4"/>
      <c r="N234" s="4"/>
      <c r="O234" s="4"/>
      <c r="P234" s="4"/>
      <c r="Q234" s="4"/>
      <c r="R234" s="4"/>
      <c r="S234" s="4"/>
      <c r="T234" s="4"/>
      <c r="U234" s="4"/>
      <c r="V234" s="4"/>
      <c r="W234" s="4"/>
      <c r="X234" s="4"/>
      <c r="Y234" s="4"/>
      <c r="Z234" s="4"/>
    </row>
    <row r="235">
      <c r="A235" s="8"/>
      <c r="B235" s="9"/>
      <c r="C235" s="10"/>
      <c r="D235" s="4"/>
      <c r="E235" s="4"/>
      <c r="F235" s="4"/>
      <c r="G235" s="4"/>
      <c r="H235" s="4"/>
      <c r="I235" s="4"/>
      <c r="J235" s="4"/>
      <c r="K235" s="4"/>
      <c r="L235" s="4"/>
      <c r="M235" s="4"/>
      <c r="N235" s="4"/>
      <c r="O235" s="4"/>
      <c r="P235" s="4"/>
      <c r="Q235" s="4"/>
      <c r="R235" s="4"/>
      <c r="S235" s="4"/>
      <c r="T235" s="4"/>
      <c r="U235" s="4"/>
      <c r="V235" s="4"/>
      <c r="W235" s="4"/>
      <c r="X235" s="4"/>
      <c r="Y235" s="4"/>
      <c r="Z235" s="4"/>
    </row>
    <row r="236">
      <c r="A236" s="8"/>
      <c r="B236" s="9"/>
      <c r="C236" s="10"/>
      <c r="D236" s="4"/>
      <c r="E236" s="4"/>
      <c r="F236" s="4"/>
      <c r="G236" s="4"/>
      <c r="H236" s="4"/>
      <c r="I236" s="4"/>
      <c r="J236" s="4"/>
      <c r="K236" s="4"/>
      <c r="L236" s="4"/>
      <c r="M236" s="4"/>
      <c r="N236" s="4"/>
      <c r="O236" s="4"/>
      <c r="P236" s="4"/>
      <c r="Q236" s="4"/>
      <c r="R236" s="4"/>
      <c r="S236" s="4"/>
      <c r="T236" s="4"/>
      <c r="U236" s="4"/>
      <c r="V236" s="4"/>
      <c r="W236" s="4"/>
      <c r="X236" s="4"/>
      <c r="Y236" s="4"/>
      <c r="Z236" s="4"/>
    </row>
    <row r="237">
      <c r="A237" s="8"/>
      <c r="B237" s="9"/>
      <c r="C237" s="10"/>
      <c r="D237" s="4"/>
      <c r="E237" s="4"/>
      <c r="F237" s="4"/>
      <c r="G237" s="4"/>
      <c r="H237" s="4"/>
      <c r="I237" s="4"/>
      <c r="J237" s="4"/>
      <c r="K237" s="4"/>
      <c r="L237" s="4"/>
      <c r="M237" s="4"/>
      <c r="N237" s="4"/>
      <c r="O237" s="4"/>
      <c r="P237" s="4"/>
      <c r="Q237" s="4"/>
      <c r="R237" s="4"/>
      <c r="S237" s="4"/>
      <c r="T237" s="4"/>
      <c r="U237" s="4"/>
      <c r="V237" s="4"/>
      <c r="W237" s="4"/>
      <c r="X237" s="4"/>
      <c r="Y237" s="4"/>
      <c r="Z237" s="4"/>
    </row>
    <row r="238">
      <c r="A238" s="8"/>
      <c r="B238" s="9"/>
      <c r="C238" s="10"/>
      <c r="D238" s="4"/>
      <c r="E238" s="4"/>
      <c r="F238" s="4"/>
      <c r="G238" s="4"/>
      <c r="H238" s="4"/>
      <c r="I238" s="4"/>
      <c r="J238" s="4"/>
      <c r="K238" s="4"/>
      <c r="L238" s="4"/>
      <c r="M238" s="4"/>
      <c r="N238" s="4"/>
      <c r="O238" s="4"/>
      <c r="P238" s="4"/>
      <c r="Q238" s="4"/>
      <c r="R238" s="4"/>
      <c r="S238" s="4"/>
      <c r="T238" s="4"/>
      <c r="U238" s="4"/>
      <c r="V238" s="4"/>
      <c r="W238" s="4"/>
      <c r="X238" s="4"/>
      <c r="Y238" s="4"/>
      <c r="Z238" s="4"/>
    </row>
    <row r="239">
      <c r="A239" s="8"/>
      <c r="B239" s="9"/>
      <c r="C239" s="10"/>
      <c r="D239" s="4"/>
      <c r="E239" s="4"/>
      <c r="F239" s="4"/>
      <c r="G239" s="4"/>
      <c r="H239" s="4"/>
      <c r="I239" s="4"/>
      <c r="J239" s="4"/>
      <c r="K239" s="4"/>
      <c r="L239" s="4"/>
      <c r="M239" s="4"/>
      <c r="N239" s="4"/>
      <c r="O239" s="4"/>
      <c r="P239" s="4"/>
      <c r="Q239" s="4"/>
      <c r="R239" s="4"/>
      <c r="S239" s="4"/>
      <c r="T239" s="4"/>
      <c r="U239" s="4"/>
      <c r="V239" s="4"/>
      <c r="W239" s="4"/>
      <c r="X239" s="4"/>
      <c r="Y239" s="4"/>
      <c r="Z239" s="4"/>
    </row>
    <row r="240">
      <c r="A240" s="8"/>
      <c r="B240" s="9"/>
      <c r="C240" s="10"/>
      <c r="D240" s="4"/>
      <c r="E240" s="4"/>
      <c r="F240" s="4"/>
      <c r="G240" s="4"/>
      <c r="H240" s="4"/>
      <c r="I240" s="4"/>
      <c r="J240" s="4"/>
      <c r="K240" s="4"/>
      <c r="L240" s="4"/>
      <c r="M240" s="4"/>
      <c r="N240" s="4"/>
      <c r="O240" s="4"/>
      <c r="P240" s="4"/>
      <c r="Q240" s="4"/>
      <c r="R240" s="4"/>
      <c r="S240" s="4"/>
      <c r="T240" s="4"/>
      <c r="U240" s="4"/>
      <c r="V240" s="4"/>
      <c r="W240" s="4"/>
      <c r="X240" s="4"/>
      <c r="Y240" s="4"/>
      <c r="Z240" s="4"/>
    </row>
    <row r="241">
      <c r="A241" s="8"/>
      <c r="B241" s="9"/>
      <c r="C241" s="10"/>
      <c r="D241" s="4"/>
      <c r="E241" s="4"/>
      <c r="F241" s="4"/>
      <c r="G241" s="4"/>
      <c r="H241" s="4"/>
      <c r="I241" s="4"/>
      <c r="J241" s="4"/>
      <c r="K241" s="4"/>
      <c r="L241" s="4"/>
      <c r="M241" s="4"/>
      <c r="N241" s="4"/>
      <c r="O241" s="4"/>
      <c r="P241" s="4"/>
      <c r="Q241" s="4"/>
      <c r="R241" s="4"/>
      <c r="S241" s="4"/>
      <c r="T241" s="4"/>
      <c r="U241" s="4"/>
      <c r="V241" s="4"/>
      <c r="W241" s="4"/>
      <c r="X241" s="4"/>
      <c r="Y241" s="4"/>
      <c r="Z241" s="4"/>
    </row>
    <row r="242">
      <c r="A242" s="8"/>
      <c r="B242" s="9"/>
      <c r="C242" s="10"/>
      <c r="D242" s="4"/>
      <c r="E242" s="4"/>
      <c r="F242" s="4"/>
      <c r="G242" s="4"/>
      <c r="H242" s="4"/>
      <c r="I242" s="4"/>
      <c r="J242" s="4"/>
      <c r="K242" s="4"/>
      <c r="L242" s="4"/>
      <c r="M242" s="4"/>
      <c r="N242" s="4"/>
      <c r="O242" s="4"/>
      <c r="P242" s="4"/>
      <c r="Q242" s="4"/>
      <c r="R242" s="4"/>
      <c r="S242" s="4"/>
      <c r="T242" s="4"/>
      <c r="U242" s="4"/>
      <c r="V242" s="4"/>
      <c r="W242" s="4"/>
      <c r="X242" s="4"/>
      <c r="Y242" s="4"/>
      <c r="Z242" s="4"/>
    </row>
    <row r="243">
      <c r="A243" s="8"/>
      <c r="B243" s="9"/>
      <c r="C243" s="10"/>
      <c r="D243" s="4"/>
      <c r="E243" s="4"/>
      <c r="F243" s="4"/>
      <c r="G243" s="4"/>
      <c r="H243" s="4"/>
      <c r="I243" s="4"/>
      <c r="J243" s="4"/>
      <c r="K243" s="4"/>
      <c r="L243" s="4"/>
      <c r="M243" s="4"/>
      <c r="N243" s="4"/>
      <c r="O243" s="4"/>
      <c r="P243" s="4"/>
      <c r="Q243" s="4"/>
      <c r="R243" s="4"/>
      <c r="S243" s="4"/>
      <c r="T243" s="4"/>
      <c r="U243" s="4"/>
      <c r="V243" s="4"/>
      <c r="W243" s="4"/>
      <c r="X243" s="4"/>
      <c r="Y243" s="4"/>
      <c r="Z243" s="4"/>
    </row>
    <row r="244">
      <c r="A244" s="8"/>
      <c r="B244" s="9"/>
      <c r="C244" s="10"/>
      <c r="D244" s="4"/>
      <c r="E244" s="4"/>
      <c r="F244" s="4"/>
      <c r="G244" s="4"/>
      <c r="H244" s="4"/>
      <c r="I244" s="4"/>
      <c r="J244" s="4"/>
      <c r="K244" s="4"/>
      <c r="L244" s="4"/>
      <c r="M244" s="4"/>
      <c r="N244" s="4"/>
      <c r="O244" s="4"/>
      <c r="P244" s="4"/>
      <c r="Q244" s="4"/>
      <c r="R244" s="4"/>
      <c r="S244" s="4"/>
      <c r="T244" s="4"/>
      <c r="U244" s="4"/>
      <c r="V244" s="4"/>
      <c r="W244" s="4"/>
      <c r="X244" s="4"/>
      <c r="Y244" s="4"/>
      <c r="Z244" s="4"/>
    </row>
    <row r="245">
      <c r="A245" s="8"/>
      <c r="B245" s="9"/>
      <c r="C245" s="10"/>
      <c r="D245" s="4"/>
      <c r="E245" s="4"/>
      <c r="F245" s="4"/>
      <c r="G245" s="4"/>
      <c r="H245" s="4"/>
      <c r="I245" s="4"/>
      <c r="J245" s="4"/>
      <c r="K245" s="4"/>
      <c r="L245" s="4"/>
      <c r="M245" s="4"/>
      <c r="N245" s="4"/>
      <c r="O245" s="4"/>
      <c r="P245" s="4"/>
      <c r="Q245" s="4"/>
      <c r="R245" s="4"/>
      <c r="S245" s="4"/>
      <c r="T245" s="4"/>
      <c r="U245" s="4"/>
      <c r="V245" s="4"/>
      <c r="W245" s="4"/>
      <c r="X245" s="4"/>
      <c r="Y245" s="4"/>
      <c r="Z245" s="4"/>
    </row>
    <row r="246">
      <c r="A246" s="8"/>
      <c r="B246" s="9"/>
      <c r="C246" s="10"/>
      <c r="D246" s="4"/>
      <c r="E246" s="4"/>
      <c r="F246" s="4"/>
      <c r="G246" s="4"/>
      <c r="H246" s="4"/>
      <c r="I246" s="4"/>
      <c r="J246" s="4"/>
      <c r="K246" s="4"/>
      <c r="L246" s="4"/>
      <c r="M246" s="4"/>
      <c r="N246" s="4"/>
      <c r="O246" s="4"/>
      <c r="P246" s="4"/>
      <c r="Q246" s="4"/>
      <c r="R246" s="4"/>
      <c r="S246" s="4"/>
      <c r="T246" s="4"/>
      <c r="U246" s="4"/>
      <c r="V246" s="4"/>
      <c r="W246" s="4"/>
      <c r="X246" s="4"/>
      <c r="Y246" s="4"/>
      <c r="Z246" s="4"/>
    </row>
    <row r="247">
      <c r="A247" s="8"/>
      <c r="B247" s="9"/>
      <c r="C247" s="10"/>
      <c r="D247" s="4"/>
      <c r="E247" s="4"/>
      <c r="F247" s="4"/>
      <c r="G247" s="4"/>
      <c r="H247" s="4"/>
      <c r="I247" s="4"/>
      <c r="J247" s="4"/>
      <c r="K247" s="4"/>
      <c r="L247" s="4"/>
      <c r="M247" s="4"/>
      <c r="N247" s="4"/>
      <c r="O247" s="4"/>
      <c r="P247" s="4"/>
      <c r="Q247" s="4"/>
      <c r="R247" s="4"/>
      <c r="S247" s="4"/>
      <c r="T247" s="4"/>
      <c r="U247" s="4"/>
      <c r="V247" s="4"/>
      <c r="W247" s="4"/>
      <c r="X247" s="4"/>
      <c r="Y247" s="4"/>
      <c r="Z247" s="4"/>
    </row>
    <row r="248">
      <c r="A248" s="8"/>
      <c r="B248" s="9"/>
      <c r="C248" s="10"/>
      <c r="D248" s="4"/>
      <c r="E248" s="4"/>
      <c r="F248" s="4"/>
      <c r="G248" s="4"/>
      <c r="H248" s="4"/>
      <c r="I248" s="4"/>
      <c r="J248" s="4"/>
      <c r="K248" s="4"/>
      <c r="L248" s="4"/>
      <c r="M248" s="4"/>
      <c r="N248" s="4"/>
      <c r="O248" s="4"/>
      <c r="P248" s="4"/>
      <c r="Q248" s="4"/>
      <c r="R248" s="4"/>
      <c r="S248" s="4"/>
      <c r="T248" s="4"/>
      <c r="U248" s="4"/>
      <c r="V248" s="4"/>
      <c r="W248" s="4"/>
      <c r="X248" s="4"/>
      <c r="Y248" s="4"/>
      <c r="Z248" s="4"/>
    </row>
    <row r="249">
      <c r="A249" s="8"/>
      <c r="B249" s="9"/>
      <c r="C249" s="10"/>
      <c r="D249" s="4"/>
      <c r="E249" s="4"/>
      <c r="F249" s="4"/>
      <c r="G249" s="4"/>
      <c r="H249" s="4"/>
      <c r="I249" s="4"/>
      <c r="J249" s="4"/>
      <c r="K249" s="4"/>
      <c r="L249" s="4"/>
      <c r="M249" s="4"/>
      <c r="N249" s="4"/>
      <c r="O249" s="4"/>
      <c r="P249" s="4"/>
      <c r="Q249" s="4"/>
      <c r="R249" s="4"/>
      <c r="S249" s="4"/>
      <c r="T249" s="4"/>
      <c r="U249" s="4"/>
      <c r="V249" s="4"/>
      <c r="W249" s="4"/>
      <c r="X249" s="4"/>
      <c r="Y249" s="4"/>
      <c r="Z249" s="4"/>
    </row>
    <row r="250">
      <c r="A250" s="8"/>
      <c r="B250" s="9"/>
      <c r="C250" s="10"/>
      <c r="D250" s="4"/>
      <c r="E250" s="4"/>
      <c r="F250" s="4"/>
      <c r="G250" s="4"/>
      <c r="H250" s="4"/>
      <c r="I250" s="4"/>
      <c r="J250" s="4"/>
      <c r="K250" s="4"/>
      <c r="L250" s="4"/>
      <c r="M250" s="4"/>
      <c r="N250" s="4"/>
      <c r="O250" s="4"/>
      <c r="P250" s="4"/>
      <c r="Q250" s="4"/>
      <c r="R250" s="4"/>
      <c r="S250" s="4"/>
      <c r="T250" s="4"/>
      <c r="U250" s="4"/>
      <c r="V250" s="4"/>
      <c r="W250" s="4"/>
      <c r="X250" s="4"/>
      <c r="Y250" s="4"/>
      <c r="Z250" s="4"/>
    </row>
    <row r="251">
      <c r="A251" s="8"/>
      <c r="B251" s="9"/>
      <c r="C251" s="10"/>
      <c r="D251" s="4"/>
      <c r="E251" s="4"/>
      <c r="F251" s="4"/>
      <c r="G251" s="4"/>
      <c r="H251" s="4"/>
      <c r="I251" s="4"/>
      <c r="J251" s="4"/>
      <c r="K251" s="4"/>
      <c r="L251" s="4"/>
      <c r="M251" s="4"/>
      <c r="N251" s="4"/>
      <c r="O251" s="4"/>
      <c r="P251" s="4"/>
      <c r="Q251" s="4"/>
      <c r="R251" s="4"/>
      <c r="S251" s="4"/>
      <c r="T251" s="4"/>
      <c r="U251" s="4"/>
      <c r="V251" s="4"/>
      <c r="W251" s="4"/>
      <c r="X251" s="4"/>
      <c r="Y251" s="4"/>
      <c r="Z251" s="4"/>
    </row>
    <row r="252">
      <c r="A252" s="8"/>
      <c r="B252" s="9"/>
      <c r="C252" s="10"/>
      <c r="D252" s="4"/>
      <c r="E252" s="4"/>
      <c r="F252" s="4"/>
      <c r="G252" s="4"/>
      <c r="H252" s="4"/>
      <c r="I252" s="4"/>
      <c r="J252" s="4"/>
      <c r="K252" s="4"/>
      <c r="L252" s="4"/>
      <c r="M252" s="4"/>
      <c r="N252" s="4"/>
      <c r="O252" s="4"/>
      <c r="P252" s="4"/>
      <c r="Q252" s="4"/>
      <c r="R252" s="4"/>
      <c r="S252" s="4"/>
      <c r="T252" s="4"/>
      <c r="U252" s="4"/>
      <c r="V252" s="4"/>
      <c r="W252" s="4"/>
      <c r="X252" s="4"/>
      <c r="Y252" s="4"/>
      <c r="Z252" s="4"/>
    </row>
    <row r="253">
      <c r="A253" s="8"/>
      <c r="B253" s="9"/>
      <c r="C253" s="10"/>
      <c r="D253" s="4"/>
      <c r="E253" s="4"/>
      <c r="F253" s="4"/>
      <c r="G253" s="4"/>
      <c r="H253" s="4"/>
      <c r="I253" s="4"/>
      <c r="J253" s="4"/>
      <c r="K253" s="4"/>
      <c r="L253" s="4"/>
      <c r="M253" s="4"/>
      <c r="N253" s="4"/>
      <c r="O253" s="4"/>
      <c r="P253" s="4"/>
      <c r="Q253" s="4"/>
      <c r="R253" s="4"/>
      <c r="S253" s="4"/>
      <c r="T253" s="4"/>
      <c r="U253" s="4"/>
      <c r="V253" s="4"/>
      <c r="W253" s="4"/>
      <c r="X253" s="4"/>
      <c r="Y253" s="4"/>
      <c r="Z253" s="4"/>
    </row>
    <row r="254">
      <c r="A254" s="8"/>
      <c r="B254" s="9"/>
      <c r="C254" s="10"/>
      <c r="D254" s="4"/>
      <c r="E254" s="4"/>
      <c r="F254" s="4"/>
      <c r="G254" s="4"/>
      <c r="H254" s="4"/>
      <c r="I254" s="4"/>
      <c r="J254" s="4"/>
      <c r="K254" s="4"/>
      <c r="L254" s="4"/>
      <c r="M254" s="4"/>
      <c r="N254" s="4"/>
      <c r="O254" s="4"/>
      <c r="P254" s="4"/>
      <c r="Q254" s="4"/>
      <c r="R254" s="4"/>
      <c r="S254" s="4"/>
      <c r="T254" s="4"/>
      <c r="U254" s="4"/>
      <c r="V254" s="4"/>
      <c r="W254" s="4"/>
      <c r="X254" s="4"/>
      <c r="Y254" s="4"/>
      <c r="Z254" s="4"/>
    </row>
    <row r="255">
      <c r="A255" s="8"/>
      <c r="B255" s="9"/>
      <c r="C255" s="10"/>
      <c r="D255" s="4"/>
      <c r="E255" s="4"/>
      <c r="F255" s="4"/>
      <c r="G255" s="4"/>
      <c r="H255" s="4"/>
      <c r="I255" s="4"/>
      <c r="J255" s="4"/>
      <c r="K255" s="4"/>
      <c r="L255" s="4"/>
      <c r="M255" s="4"/>
      <c r="N255" s="4"/>
      <c r="O255" s="4"/>
      <c r="P255" s="4"/>
      <c r="Q255" s="4"/>
      <c r="R255" s="4"/>
      <c r="S255" s="4"/>
      <c r="T255" s="4"/>
      <c r="U255" s="4"/>
      <c r="V255" s="4"/>
      <c r="W255" s="4"/>
      <c r="X255" s="4"/>
      <c r="Y255" s="4"/>
      <c r="Z255" s="4"/>
    </row>
    <row r="256">
      <c r="A256" s="8"/>
      <c r="B256" s="9"/>
      <c r="C256" s="10"/>
      <c r="D256" s="4"/>
      <c r="E256" s="4"/>
      <c r="F256" s="4"/>
      <c r="G256" s="4"/>
      <c r="H256" s="4"/>
      <c r="I256" s="4"/>
      <c r="J256" s="4"/>
      <c r="K256" s="4"/>
      <c r="L256" s="4"/>
      <c r="M256" s="4"/>
      <c r="N256" s="4"/>
      <c r="O256" s="4"/>
      <c r="P256" s="4"/>
      <c r="Q256" s="4"/>
      <c r="R256" s="4"/>
      <c r="S256" s="4"/>
      <c r="T256" s="4"/>
      <c r="U256" s="4"/>
      <c r="V256" s="4"/>
      <c r="W256" s="4"/>
      <c r="X256" s="4"/>
      <c r="Y256" s="4"/>
      <c r="Z256" s="4"/>
    </row>
    <row r="257">
      <c r="A257" s="8"/>
      <c r="B257" s="9"/>
      <c r="C257" s="10"/>
      <c r="D257" s="4"/>
      <c r="E257" s="4"/>
      <c r="F257" s="4"/>
      <c r="G257" s="4"/>
      <c r="H257" s="4"/>
      <c r="I257" s="4"/>
      <c r="J257" s="4"/>
      <c r="K257" s="4"/>
      <c r="L257" s="4"/>
      <c r="M257" s="4"/>
      <c r="N257" s="4"/>
      <c r="O257" s="4"/>
      <c r="P257" s="4"/>
      <c r="Q257" s="4"/>
      <c r="R257" s="4"/>
      <c r="S257" s="4"/>
      <c r="T257" s="4"/>
      <c r="U257" s="4"/>
      <c r="V257" s="4"/>
      <c r="W257" s="4"/>
      <c r="X257" s="4"/>
      <c r="Y257" s="4"/>
      <c r="Z257" s="4"/>
    </row>
    <row r="258">
      <c r="A258" s="8"/>
      <c r="B258" s="9"/>
      <c r="C258" s="10"/>
      <c r="D258" s="4"/>
      <c r="E258" s="4"/>
      <c r="F258" s="4"/>
      <c r="G258" s="4"/>
      <c r="H258" s="4"/>
      <c r="I258" s="4"/>
      <c r="J258" s="4"/>
      <c r="K258" s="4"/>
      <c r="L258" s="4"/>
      <c r="M258" s="4"/>
      <c r="N258" s="4"/>
      <c r="O258" s="4"/>
      <c r="P258" s="4"/>
      <c r="Q258" s="4"/>
      <c r="R258" s="4"/>
      <c r="S258" s="4"/>
      <c r="T258" s="4"/>
      <c r="U258" s="4"/>
      <c r="V258" s="4"/>
      <c r="W258" s="4"/>
      <c r="X258" s="4"/>
      <c r="Y258" s="4"/>
      <c r="Z258" s="4"/>
    </row>
    <row r="259">
      <c r="A259" s="8"/>
      <c r="B259" s="9"/>
      <c r="C259" s="10"/>
      <c r="D259" s="4"/>
      <c r="E259" s="4"/>
      <c r="F259" s="4"/>
      <c r="G259" s="4"/>
      <c r="H259" s="4"/>
      <c r="I259" s="4"/>
      <c r="J259" s="4"/>
      <c r="K259" s="4"/>
      <c r="L259" s="4"/>
      <c r="M259" s="4"/>
      <c r="N259" s="4"/>
      <c r="O259" s="4"/>
      <c r="P259" s="4"/>
      <c r="Q259" s="4"/>
      <c r="R259" s="4"/>
      <c r="S259" s="4"/>
      <c r="T259" s="4"/>
      <c r="U259" s="4"/>
      <c r="V259" s="4"/>
      <c r="W259" s="4"/>
      <c r="X259" s="4"/>
      <c r="Y259" s="4"/>
      <c r="Z259" s="4"/>
    </row>
    <row r="260">
      <c r="A260" s="8"/>
      <c r="B260" s="9"/>
      <c r="C260" s="10"/>
      <c r="D260" s="4"/>
      <c r="E260" s="4"/>
      <c r="F260" s="4"/>
      <c r="G260" s="4"/>
      <c r="H260" s="4"/>
      <c r="I260" s="4"/>
      <c r="J260" s="4"/>
      <c r="K260" s="4"/>
      <c r="L260" s="4"/>
      <c r="M260" s="4"/>
      <c r="N260" s="4"/>
      <c r="O260" s="4"/>
      <c r="P260" s="4"/>
      <c r="Q260" s="4"/>
      <c r="R260" s="4"/>
      <c r="S260" s="4"/>
      <c r="T260" s="4"/>
      <c r="U260" s="4"/>
      <c r="V260" s="4"/>
      <c r="W260" s="4"/>
      <c r="X260" s="4"/>
      <c r="Y260" s="4"/>
      <c r="Z260" s="4"/>
    </row>
    <row r="261">
      <c r="A261" s="8"/>
      <c r="B261" s="9"/>
      <c r="C261" s="10"/>
      <c r="D261" s="4"/>
      <c r="E261" s="4"/>
      <c r="F261" s="4"/>
      <c r="G261" s="4"/>
      <c r="H261" s="4"/>
      <c r="I261" s="4"/>
      <c r="J261" s="4"/>
      <c r="K261" s="4"/>
      <c r="L261" s="4"/>
      <c r="M261" s="4"/>
      <c r="N261" s="4"/>
      <c r="O261" s="4"/>
      <c r="P261" s="4"/>
      <c r="Q261" s="4"/>
      <c r="R261" s="4"/>
      <c r="S261" s="4"/>
      <c r="T261" s="4"/>
      <c r="U261" s="4"/>
      <c r="V261" s="4"/>
      <c r="W261" s="4"/>
      <c r="X261" s="4"/>
      <c r="Y261" s="4"/>
      <c r="Z261" s="4"/>
    </row>
    <row r="262">
      <c r="A262" s="8"/>
      <c r="B262" s="9"/>
      <c r="C262" s="10"/>
      <c r="D262" s="4"/>
      <c r="E262" s="4"/>
      <c r="F262" s="4"/>
      <c r="G262" s="4"/>
      <c r="H262" s="4"/>
      <c r="I262" s="4"/>
      <c r="J262" s="4"/>
      <c r="K262" s="4"/>
      <c r="L262" s="4"/>
      <c r="M262" s="4"/>
      <c r="N262" s="4"/>
      <c r="O262" s="4"/>
      <c r="P262" s="4"/>
      <c r="Q262" s="4"/>
      <c r="R262" s="4"/>
      <c r="S262" s="4"/>
      <c r="T262" s="4"/>
      <c r="U262" s="4"/>
      <c r="V262" s="4"/>
      <c r="W262" s="4"/>
      <c r="X262" s="4"/>
      <c r="Y262" s="4"/>
      <c r="Z262" s="4"/>
    </row>
    <row r="263">
      <c r="A263" s="8"/>
      <c r="B263" s="9"/>
      <c r="C263" s="10"/>
      <c r="D263" s="4"/>
      <c r="E263" s="4"/>
      <c r="F263" s="4"/>
      <c r="G263" s="4"/>
      <c r="H263" s="4"/>
      <c r="I263" s="4"/>
      <c r="J263" s="4"/>
      <c r="K263" s="4"/>
      <c r="L263" s="4"/>
      <c r="M263" s="4"/>
      <c r="N263" s="4"/>
      <c r="O263" s="4"/>
      <c r="P263" s="4"/>
      <c r="Q263" s="4"/>
      <c r="R263" s="4"/>
      <c r="S263" s="4"/>
      <c r="T263" s="4"/>
      <c r="U263" s="4"/>
      <c r="V263" s="4"/>
      <c r="W263" s="4"/>
      <c r="X263" s="4"/>
      <c r="Y263" s="4"/>
      <c r="Z263" s="4"/>
    </row>
    <row r="264">
      <c r="A264" s="8"/>
      <c r="B264" s="9"/>
      <c r="C264" s="10"/>
      <c r="D264" s="4"/>
      <c r="E264" s="4"/>
      <c r="F264" s="4"/>
      <c r="G264" s="4"/>
      <c r="H264" s="4"/>
      <c r="I264" s="4"/>
      <c r="J264" s="4"/>
      <c r="K264" s="4"/>
      <c r="L264" s="4"/>
      <c r="M264" s="4"/>
      <c r="N264" s="4"/>
      <c r="O264" s="4"/>
      <c r="P264" s="4"/>
      <c r="Q264" s="4"/>
      <c r="R264" s="4"/>
      <c r="S264" s="4"/>
      <c r="T264" s="4"/>
      <c r="U264" s="4"/>
      <c r="V264" s="4"/>
      <c r="W264" s="4"/>
      <c r="X264" s="4"/>
      <c r="Y264" s="4"/>
      <c r="Z264" s="4"/>
    </row>
    <row r="265">
      <c r="A265" s="8"/>
      <c r="B265" s="9"/>
      <c r="C265" s="10"/>
      <c r="D265" s="4"/>
      <c r="E265" s="4"/>
      <c r="F265" s="4"/>
      <c r="G265" s="4"/>
      <c r="H265" s="4"/>
      <c r="I265" s="4"/>
      <c r="J265" s="4"/>
      <c r="K265" s="4"/>
      <c r="L265" s="4"/>
      <c r="M265" s="4"/>
      <c r="N265" s="4"/>
      <c r="O265" s="4"/>
      <c r="P265" s="4"/>
      <c r="Q265" s="4"/>
      <c r="R265" s="4"/>
      <c r="S265" s="4"/>
      <c r="T265" s="4"/>
      <c r="U265" s="4"/>
      <c r="V265" s="4"/>
      <c r="W265" s="4"/>
      <c r="X265" s="4"/>
      <c r="Y265" s="4"/>
      <c r="Z265" s="4"/>
    </row>
    <row r="266">
      <c r="A266" s="8"/>
      <c r="B266" s="9"/>
      <c r="C266" s="10"/>
      <c r="D266" s="4"/>
      <c r="E266" s="4"/>
      <c r="F266" s="4"/>
      <c r="G266" s="4"/>
      <c r="H266" s="4"/>
      <c r="I266" s="4"/>
      <c r="J266" s="4"/>
      <c r="K266" s="4"/>
      <c r="L266" s="4"/>
      <c r="M266" s="4"/>
      <c r="N266" s="4"/>
      <c r="O266" s="4"/>
      <c r="P266" s="4"/>
      <c r="Q266" s="4"/>
      <c r="R266" s="4"/>
      <c r="S266" s="4"/>
      <c r="T266" s="4"/>
      <c r="U266" s="4"/>
      <c r="V266" s="4"/>
      <c r="W266" s="4"/>
      <c r="X266" s="4"/>
      <c r="Y266" s="4"/>
      <c r="Z266" s="4"/>
    </row>
    <row r="267">
      <c r="A267" s="8"/>
      <c r="B267" s="9"/>
      <c r="C267" s="10"/>
      <c r="D267" s="4"/>
      <c r="E267" s="4"/>
      <c r="F267" s="4"/>
      <c r="G267" s="4"/>
      <c r="H267" s="4"/>
      <c r="I267" s="4"/>
      <c r="J267" s="4"/>
      <c r="K267" s="4"/>
      <c r="L267" s="4"/>
      <c r="M267" s="4"/>
      <c r="N267" s="4"/>
      <c r="O267" s="4"/>
      <c r="P267" s="4"/>
      <c r="Q267" s="4"/>
      <c r="R267" s="4"/>
      <c r="S267" s="4"/>
      <c r="T267" s="4"/>
      <c r="U267" s="4"/>
      <c r="V267" s="4"/>
      <c r="W267" s="4"/>
      <c r="X267" s="4"/>
      <c r="Y267" s="4"/>
      <c r="Z267" s="4"/>
    </row>
    <row r="268">
      <c r="A268" s="8"/>
      <c r="B268" s="9"/>
      <c r="C268" s="10"/>
      <c r="D268" s="4"/>
      <c r="E268" s="4"/>
      <c r="F268" s="4"/>
      <c r="G268" s="4"/>
      <c r="H268" s="4"/>
      <c r="I268" s="4"/>
      <c r="J268" s="4"/>
      <c r="K268" s="4"/>
      <c r="L268" s="4"/>
      <c r="M268" s="4"/>
      <c r="N268" s="4"/>
      <c r="O268" s="4"/>
      <c r="P268" s="4"/>
      <c r="Q268" s="4"/>
      <c r="R268" s="4"/>
      <c r="S268" s="4"/>
      <c r="T268" s="4"/>
      <c r="U268" s="4"/>
      <c r="V268" s="4"/>
      <c r="W268" s="4"/>
      <c r="X268" s="4"/>
      <c r="Y268" s="4"/>
      <c r="Z268" s="4"/>
    </row>
    <row r="269">
      <c r="A269" s="8"/>
      <c r="B269" s="9"/>
      <c r="C269" s="10"/>
      <c r="D269" s="4"/>
      <c r="E269" s="4"/>
      <c r="F269" s="4"/>
      <c r="G269" s="4"/>
      <c r="H269" s="4"/>
      <c r="I269" s="4"/>
      <c r="J269" s="4"/>
      <c r="K269" s="4"/>
      <c r="L269" s="4"/>
      <c r="M269" s="4"/>
      <c r="N269" s="4"/>
      <c r="O269" s="4"/>
      <c r="P269" s="4"/>
      <c r="Q269" s="4"/>
      <c r="R269" s="4"/>
      <c r="S269" s="4"/>
      <c r="T269" s="4"/>
      <c r="U269" s="4"/>
      <c r="V269" s="4"/>
      <c r="W269" s="4"/>
      <c r="X269" s="4"/>
      <c r="Y269" s="4"/>
      <c r="Z269" s="4"/>
    </row>
    <row r="270">
      <c r="A270" s="8"/>
      <c r="B270" s="9"/>
      <c r="C270" s="10"/>
      <c r="D270" s="4"/>
      <c r="E270" s="4"/>
      <c r="F270" s="4"/>
      <c r="G270" s="4"/>
      <c r="H270" s="4"/>
      <c r="I270" s="4"/>
      <c r="J270" s="4"/>
      <c r="K270" s="4"/>
      <c r="L270" s="4"/>
      <c r="M270" s="4"/>
      <c r="N270" s="4"/>
      <c r="O270" s="4"/>
      <c r="P270" s="4"/>
      <c r="Q270" s="4"/>
      <c r="R270" s="4"/>
      <c r="S270" s="4"/>
      <c r="T270" s="4"/>
      <c r="U270" s="4"/>
      <c r="V270" s="4"/>
      <c r="W270" s="4"/>
      <c r="X270" s="4"/>
      <c r="Y270" s="4"/>
      <c r="Z270" s="4"/>
    </row>
    <row r="271">
      <c r="A271" s="8"/>
      <c r="B271" s="9"/>
      <c r="C271" s="10"/>
      <c r="D271" s="4"/>
      <c r="E271" s="4"/>
      <c r="F271" s="4"/>
      <c r="G271" s="4"/>
      <c r="H271" s="4"/>
      <c r="I271" s="4"/>
      <c r="J271" s="4"/>
      <c r="K271" s="4"/>
      <c r="L271" s="4"/>
      <c r="M271" s="4"/>
      <c r="N271" s="4"/>
      <c r="O271" s="4"/>
      <c r="P271" s="4"/>
      <c r="Q271" s="4"/>
      <c r="R271" s="4"/>
      <c r="S271" s="4"/>
      <c r="T271" s="4"/>
      <c r="U271" s="4"/>
      <c r="V271" s="4"/>
      <c r="W271" s="4"/>
      <c r="X271" s="4"/>
      <c r="Y271" s="4"/>
      <c r="Z271" s="4"/>
    </row>
    <row r="272">
      <c r="A272" s="8"/>
      <c r="B272" s="9"/>
      <c r="C272" s="10"/>
      <c r="D272" s="4"/>
      <c r="E272" s="4"/>
      <c r="F272" s="4"/>
      <c r="G272" s="4"/>
      <c r="H272" s="4"/>
      <c r="I272" s="4"/>
      <c r="J272" s="4"/>
      <c r="K272" s="4"/>
      <c r="L272" s="4"/>
      <c r="M272" s="4"/>
      <c r="N272" s="4"/>
      <c r="O272" s="4"/>
      <c r="P272" s="4"/>
      <c r="Q272" s="4"/>
      <c r="R272" s="4"/>
      <c r="S272" s="4"/>
      <c r="T272" s="4"/>
      <c r="U272" s="4"/>
      <c r="V272" s="4"/>
      <c r="W272" s="4"/>
      <c r="X272" s="4"/>
      <c r="Y272" s="4"/>
      <c r="Z272" s="4"/>
    </row>
    <row r="273">
      <c r="A273" s="8"/>
      <c r="B273" s="9"/>
      <c r="C273" s="10"/>
      <c r="D273" s="4"/>
      <c r="E273" s="4"/>
      <c r="F273" s="4"/>
      <c r="G273" s="4"/>
      <c r="H273" s="4"/>
      <c r="I273" s="4"/>
      <c r="J273" s="4"/>
      <c r="K273" s="4"/>
      <c r="L273" s="4"/>
      <c r="M273" s="4"/>
      <c r="N273" s="4"/>
      <c r="O273" s="4"/>
      <c r="P273" s="4"/>
      <c r="Q273" s="4"/>
      <c r="R273" s="4"/>
      <c r="S273" s="4"/>
      <c r="T273" s="4"/>
      <c r="U273" s="4"/>
      <c r="V273" s="4"/>
      <c r="W273" s="4"/>
      <c r="X273" s="4"/>
      <c r="Y273" s="4"/>
      <c r="Z273" s="4"/>
    </row>
    <row r="274">
      <c r="A274" s="8"/>
      <c r="B274" s="9"/>
      <c r="C274" s="10"/>
      <c r="D274" s="4"/>
      <c r="E274" s="4"/>
      <c r="F274" s="4"/>
      <c r="G274" s="4"/>
      <c r="H274" s="4"/>
      <c r="I274" s="4"/>
      <c r="J274" s="4"/>
      <c r="K274" s="4"/>
      <c r="L274" s="4"/>
      <c r="M274" s="4"/>
      <c r="N274" s="4"/>
      <c r="O274" s="4"/>
      <c r="P274" s="4"/>
      <c r="Q274" s="4"/>
      <c r="R274" s="4"/>
      <c r="S274" s="4"/>
      <c r="T274" s="4"/>
      <c r="U274" s="4"/>
      <c r="V274" s="4"/>
      <c r="W274" s="4"/>
      <c r="X274" s="4"/>
      <c r="Y274" s="4"/>
      <c r="Z274" s="4"/>
    </row>
    <row r="275">
      <c r="A275" s="8"/>
      <c r="B275" s="9"/>
      <c r="C275" s="10"/>
      <c r="D275" s="4"/>
      <c r="E275" s="4"/>
      <c r="F275" s="4"/>
      <c r="G275" s="4"/>
      <c r="H275" s="4"/>
      <c r="I275" s="4"/>
      <c r="J275" s="4"/>
      <c r="K275" s="4"/>
      <c r="L275" s="4"/>
      <c r="M275" s="4"/>
      <c r="N275" s="4"/>
      <c r="O275" s="4"/>
      <c r="P275" s="4"/>
      <c r="Q275" s="4"/>
      <c r="R275" s="4"/>
      <c r="S275" s="4"/>
      <c r="T275" s="4"/>
      <c r="U275" s="4"/>
      <c r="V275" s="4"/>
      <c r="W275" s="4"/>
      <c r="X275" s="4"/>
      <c r="Y275" s="4"/>
      <c r="Z275" s="4"/>
    </row>
    <row r="276">
      <c r="A276" s="8"/>
      <c r="B276" s="9"/>
      <c r="C276" s="10"/>
      <c r="D276" s="4"/>
      <c r="E276" s="4"/>
      <c r="F276" s="4"/>
      <c r="G276" s="4"/>
      <c r="H276" s="4"/>
      <c r="I276" s="4"/>
      <c r="J276" s="4"/>
      <c r="K276" s="4"/>
      <c r="L276" s="4"/>
      <c r="M276" s="4"/>
      <c r="N276" s="4"/>
      <c r="O276" s="4"/>
      <c r="P276" s="4"/>
      <c r="Q276" s="4"/>
      <c r="R276" s="4"/>
      <c r="S276" s="4"/>
      <c r="T276" s="4"/>
      <c r="U276" s="4"/>
      <c r="V276" s="4"/>
      <c r="W276" s="4"/>
      <c r="X276" s="4"/>
      <c r="Y276" s="4"/>
      <c r="Z276" s="4"/>
    </row>
    <row r="277">
      <c r="A277" s="8"/>
      <c r="B277" s="9"/>
      <c r="C277" s="10"/>
      <c r="D277" s="4"/>
      <c r="E277" s="4"/>
      <c r="F277" s="4"/>
      <c r="G277" s="4"/>
      <c r="H277" s="4"/>
      <c r="I277" s="4"/>
      <c r="J277" s="4"/>
      <c r="K277" s="4"/>
      <c r="L277" s="4"/>
      <c r="M277" s="4"/>
      <c r="N277" s="4"/>
      <c r="O277" s="4"/>
      <c r="P277" s="4"/>
      <c r="Q277" s="4"/>
      <c r="R277" s="4"/>
      <c r="S277" s="4"/>
      <c r="T277" s="4"/>
      <c r="U277" s="4"/>
      <c r="V277" s="4"/>
      <c r="W277" s="4"/>
      <c r="X277" s="4"/>
      <c r="Y277" s="4"/>
      <c r="Z277" s="4"/>
    </row>
    <row r="278">
      <c r="A278" s="8"/>
      <c r="B278" s="9"/>
      <c r="C278" s="10"/>
      <c r="D278" s="4"/>
      <c r="E278" s="4"/>
      <c r="F278" s="4"/>
      <c r="G278" s="4"/>
      <c r="H278" s="4"/>
      <c r="I278" s="4"/>
      <c r="J278" s="4"/>
      <c r="K278" s="4"/>
      <c r="L278" s="4"/>
      <c r="M278" s="4"/>
      <c r="N278" s="4"/>
      <c r="O278" s="4"/>
      <c r="P278" s="4"/>
      <c r="Q278" s="4"/>
      <c r="R278" s="4"/>
      <c r="S278" s="4"/>
      <c r="T278" s="4"/>
      <c r="U278" s="4"/>
      <c r="V278" s="4"/>
      <c r="W278" s="4"/>
      <c r="X278" s="4"/>
      <c r="Y278" s="4"/>
      <c r="Z278" s="4"/>
    </row>
    <row r="279">
      <c r="A279" s="8"/>
      <c r="B279" s="9"/>
      <c r="C279" s="10"/>
      <c r="D279" s="4"/>
      <c r="E279" s="4"/>
      <c r="F279" s="4"/>
      <c r="G279" s="4"/>
      <c r="H279" s="4"/>
      <c r="I279" s="4"/>
      <c r="J279" s="4"/>
      <c r="K279" s="4"/>
      <c r="L279" s="4"/>
      <c r="M279" s="4"/>
      <c r="N279" s="4"/>
      <c r="O279" s="4"/>
      <c r="P279" s="4"/>
      <c r="Q279" s="4"/>
      <c r="R279" s="4"/>
      <c r="S279" s="4"/>
      <c r="T279" s="4"/>
      <c r="U279" s="4"/>
      <c r="V279" s="4"/>
      <c r="W279" s="4"/>
      <c r="X279" s="4"/>
      <c r="Y279" s="4"/>
      <c r="Z279" s="4"/>
    </row>
    <row r="280">
      <c r="A280" s="8"/>
      <c r="B280" s="9"/>
      <c r="C280" s="10"/>
      <c r="D280" s="4"/>
      <c r="E280" s="4"/>
      <c r="F280" s="4"/>
      <c r="G280" s="4"/>
      <c r="H280" s="4"/>
      <c r="I280" s="4"/>
      <c r="J280" s="4"/>
      <c r="K280" s="4"/>
      <c r="L280" s="4"/>
      <c r="M280" s="4"/>
      <c r="N280" s="4"/>
      <c r="O280" s="4"/>
      <c r="P280" s="4"/>
      <c r="Q280" s="4"/>
      <c r="R280" s="4"/>
      <c r="S280" s="4"/>
      <c r="T280" s="4"/>
      <c r="U280" s="4"/>
      <c r="V280" s="4"/>
      <c r="W280" s="4"/>
      <c r="X280" s="4"/>
      <c r="Y280" s="4"/>
      <c r="Z280" s="4"/>
    </row>
    <row r="281">
      <c r="A281" s="8"/>
      <c r="B281" s="9"/>
      <c r="C281" s="10"/>
      <c r="D281" s="4"/>
      <c r="E281" s="4"/>
      <c r="F281" s="4"/>
      <c r="G281" s="4"/>
      <c r="H281" s="4"/>
      <c r="I281" s="4"/>
      <c r="J281" s="4"/>
      <c r="K281" s="4"/>
      <c r="L281" s="4"/>
      <c r="M281" s="4"/>
      <c r="N281" s="4"/>
      <c r="O281" s="4"/>
      <c r="P281" s="4"/>
      <c r="Q281" s="4"/>
      <c r="R281" s="4"/>
      <c r="S281" s="4"/>
      <c r="T281" s="4"/>
      <c r="U281" s="4"/>
      <c r="V281" s="4"/>
      <c r="W281" s="4"/>
      <c r="X281" s="4"/>
      <c r="Y281" s="4"/>
      <c r="Z281" s="4"/>
    </row>
    <row r="282">
      <c r="A282" s="8"/>
      <c r="B282" s="9"/>
      <c r="C282" s="10"/>
      <c r="D282" s="4"/>
      <c r="E282" s="4"/>
      <c r="F282" s="4"/>
      <c r="G282" s="4"/>
      <c r="H282" s="4"/>
      <c r="I282" s="4"/>
      <c r="J282" s="4"/>
      <c r="K282" s="4"/>
      <c r="L282" s="4"/>
      <c r="M282" s="4"/>
      <c r="N282" s="4"/>
      <c r="O282" s="4"/>
      <c r="P282" s="4"/>
      <c r="Q282" s="4"/>
      <c r="R282" s="4"/>
      <c r="S282" s="4"/>
      <c r="T282" s="4"/>
      <c r="U282" s="4"/>
      <c r="V282" s="4"/>
      <c r="W282" s="4"/>
      <c r="X282" s="4"/>
      <c r="Y282" s="4"/>
      <c r="Z282" s="4"/>
    </row>
    <row r="283">
      <c r="A283" s="8"/>
      <c r="B283" s="9"/>
      <c r="C283" s="10"/>
      <c r="D283" s="4"/>
      <c r="E283" s="4"/>
      <c r="F283" s="4"/>
      <c r="G283" s="4"/>
      <c r="H283" s="4"/>
      <c r="I283" s="4"/>
      <c r="J283" s="4"/>
      <c r="K283" s="4"/>
      <c r="L283" s="4"/>
      <c r="M283" s="4"/>
      <c r="N283" s="4"/>
      <c r="O283" s="4"/>
      <c r="P283" s="4"/>
      <c r="Q283" s="4"/>
      <c r="R283" s="4"/>
      <c r="S283" s="4"/>
      <c r="T283" s="4"/>
      <c r="U283" s="4"/>
      <c r="V283" s="4"/>
      <c r="W283" s="4"/>
      <c r="X283" s="4"/>
      <c r="Y283" s="4"/>
      <c r="Z283" s="4"/>
    </row>
    <row r="284">
      <c r="A284" s="8"/>
      <c r="B284" s="9"/>
      <c r="C284" s="10"/>
      <c r="D284" s="4"/>
      <c r="E284" s="4"/>
      <c r="F284" s="4"/>
      <c r="G284" s="4"/>
      <c r="H284" s="4"/>
      <c r="I284" s="4"/>
      <c r="J284" s="4"/>
      <c r="K284" s="4"/>
      <c r="L284" s="4"/>
      <c r="M284" s="4"/>
      <c r="N284" s="4"/>
      <c r="O284" s="4"/>
      <c r="P284" s="4"/>
      <c r="Q284" s="4"/>
      <c r="R284" s="4"/>
      <c r="S284" s="4"/>
      <c r="T284" s="4"/>
      <c r="U284" s="4"/>
      <c r="V284" s="4"/>
      <c r="W284" s="4"/>
      <c r="X284" s="4"/>
      <c r="Y284" s="4"/>
      <c r="Z284" s="4"/>
    </row>
    <row r="285">
      <c r="A285" s="8"/>
      <c r="B285" s="9"/>
      <c r="C285" s="10"/>
      <c r="D285" s="4"/>
      <c r="E285" s="4"/>
      <c r="F285" s="4"/>
      <c r="G285" s="4"/>
      <c r="H285" s="4"/>
      <c r="I285" s="4"/>
      <c r="J285" s="4"/>
      <c r="K285" s="4"/>
      <c r="L285" s="4"/>
      <c r="M285" s="4"/>
      <c r="N285" s="4"/>
      <c r="O285" s="4"/>
      <c r="P285" s="4"/>
      <c r="Q285" s="4"/>
      <c r="R285" s="4"/>
      <c r="S285" s="4"/>
      <c r="T285" s="4"/>
      <c r="U285" s="4"/>
      <c r="V285" s="4"/>
      <c r="W285" s="4"/>
      <c r="X285" s="4"/>
      <c r="Y285" s="4"/>
      <c r="Z285" s="4"/>
    </row>
    <row r="286">
      <c r="A286" s="8"/>
      <c r="B286" s="9"/>
      <c r="C286" s="10"/>
      <c r="D286" s="4"/>
      <c r="E286" s="4"/>
      <c r="F286" s="4"/>
      <c r="G286" s="4"/>
      <c r="H286" s="4"/>
      <c r="I286" s="4"/>
      <c r="J286" s="4"/>
      <c r="K286" s="4"/>
      <c r="L286" s="4"/>
      <c r="M286" s="4"/>
      <c r="N286" s="4"/>
      <c r="O286" s="4"/>
      <c r="P286" s="4"/>
      <c r="Q286" s="4"/>
      <c r="R286" s="4"/>
      <c r="S286" s="4"/>
      <c r="T286" s="4"/>
      <c r="U286" s="4"/>
      <c r="V286" s="4"/>
      <c r="W286" s="4"/>
      <c r="X286" s="4"/>
      <c r="Y286" s="4"/>
      <c r="Z286" s="4"/>
    </row>
    <row r="287">
      <c r="A287" s="8"/>
      <c r="B287" s="9"/>
      <c r="C287" s="10"/>
      <c r="D287" s="4"/>
      <c r="E287" s="4"/>
      <c r="F287" s="4"/>
      <c r="G287" s="4"/>
      <c r="H287" s="4"/>
      <c r="I287" s="4"/>
      <c r="J287" s="4"/>
      <c r="K287" s="4"/>
      <c r="L287" s="4"/>
      <c r="M287" s="4"/>
      <c r="N287" s="4"/>
      <c r="O287" s="4"/>
      <c r="P287" s="4"/>
      <c r="Q287" s="4"/>
      <c r="R287" s="4"/>
      <c r="S287" s="4"/>
      <c r="T287" s="4"/>
      <c r="U287" s="4"/>
      <c r="V287" s="4"/>
      <c r="W287" s="4"/>
      <c r="X287" s="4"/>
      <c r="Y287" s="4"/>
      <c r="Z287" s="4"/>
    </row>
    <row r="288">
      <c r="A288" s="8"/>
      <c r="B288" s="9"/>
      <c r="C288" s="10"/>
      <c r="D288" s="4"/>
      <c r="E288" s="4"/>
      <c r="F288" s="4"/>
      <c r="G288" s="4"/>
      <c r="H288" s="4"/>
      <c r="I288" s="4"/>
      <c r="J288" s="4"/>
      <c r="K288" s="4"/>
      <c r="L288" s="4"/>
      <c r="M288" s="4"/>
      <c r="N288" s="4"/>
      <c r="O288" s="4"/>
      <c r="P288" s="4"/>
      <c r="Q288" s="4"/>
      <c r="R288" s="4"/>
      <c r="S288" s="4"/>
      <c r="T288" s="4"/>
      <c r="U288" s="4"/>
      <c r="V288" s="4"/>
      <c r="W288" s="4"/>
      <c r="X288" s="4"/>
      <c r="Y288" s="4"/>
      <c r="Z288" s="4"/>
    </row>
    <row r="289">
      <c r="A289" s="8"/>
      <c r="B289" s="9"/>
      <c r="C289" s="10"/>
      <c r="D289" s="4"/>
      <c r="E289" s="4"/>
      <c r="F289" s="4"/>
      <c r="G289" s="4"/>
      <c r="H289" s="4"/>
      <c r="I289" s="4"/>
      <c r="J289" s="4"/>
      <c r="K289" s="4"/>
      <c r="L289" s="4"/>
      <c r="M289" s="4"/>
      <c r="N289" s="4"/>
      <c r="O289" s="4"/>
      <c r="P289" s="4"/>
      <c r="Q289" s="4"/>
      <c r="R289" s="4"/>
      <c r="S289" s="4"/>
      <c r="T289" s="4"/>
      <c r="U289" s="4"/>
      <c r="V289" s="4"/>
      <c r="W289" s="4"/>
      <c r="X289" s="4"/>
      <c r="Y289" s="4"/>
      <c r="Z289" s="4"/>
    </row>
    <row r="290">
      <c r="A290" s="8"/>
      <c r="B290" s="9"/>
      <c r="C290" s="10"/>
      <c r="D290" s="4"/>
      <c r="E290" s="4"/>
      <c r="F290" s="4"/>
      <c r="G290" s="4"/>
      <c r="H290" s="4"/>
      <c r="I290" s="4"/>
      <c r="J290" s="4"/>
      <c r="K290" s="4"/>
      <c r="L290" s="4"/>
      <c r="M290" s="4"/>
      <c r="N290" s="4"/>
      <c r="O290" s="4"/>
      <c r="P290" s="4"/>
      <c r="Q290" s="4"/>
      <c r="R290" s="4"/>
      <c r="S290" s="4"/>
      <c r="T290" s="4"/>
      <c r="U290" s="4"/>
      <c r="V290" s="4"/>
      <c r="W290" s="4"/>
      <c r="X290" s="4"/>
      <c r="Y290" s="4"/>
      <c r="Z290" s="4"/>
    </row>
    <row r="291">
      <c r="A291" s="8"/>
      <c r="B291" s="9"/>
      <c r="C291" s="10"/>
      <c r="D291" s="4"/>
      <c r="E291" s="4"/>
      <c r="F291" s="4"/>
      <c r="G291" s="4"/>
      <c r="H291" s="4"/>
      <c r="I291" s="4"/>
      <c r="J291" s="4"/>
      <c r="K291" s="4"/>
      <c r="L291" s="4"/>
      <c r="M291" s="4"/>
      <c r="N291" s="4"/>
      <c r="O291" s="4"/>
      <c r="P291" s="4"/>
      <c r="Q291" s="4"/>
      <c r="R291" s="4"/>
      <c r="S291" s="4"/>
      <c r="T291" s="4"/>
      <c r="U291" s="4"/>
      <c r="V291" s="4"/>
      <c r="W291" s="4"/>
      <c r="X291" s="4"/>
      <c r="Y291" s="4"/>
      <c r="Z291" s="4"/>
    </row>
    <row r="292">
      <c r="A292" s="8"/>
      <c r="B292" s="9"/>
      <c r="C292" s="10"/>
      <c r="D292" s="4"/>
      <c r="E292" s="4"/>
      <c r="F292" s="4"/>
      <c r="G292" s="4"/>
      <c r="H292" s="4"/>
      <c r="I292" s="4"/>
      <c r="J292" s="4"/>
      <c r="K292" s="4"/>
      <c r="L292" s="4"/>
      <c r="M292" s="4"/>
      <c r="N292" s="4"/>
      <c r="O292" s="4"/>
      <c r="P292" s="4"/>
      <c r="Q292" s="4"/>
      <c r="R292" s="4"/>
      <c r="S292" s="4"/>
      <c r="T292" s="4"/>
      <c r="U292" s="4"/>
      <c r="V292" s="4"/>
      <c r="W292" s="4"/>
      <c r="X292" s="4"/>
      <c r="Y292" s="4"/>
      <c r="Z292" s="4"/>
    </row>
    <row r="293">
      <c r="A293" s="8"/>
      <c r="B293" s="9"/>
      <c r="C293" s="10"/>
      <c r="D293" s="4"/>
      <c r="E293" s="4"/>
      <c r="F293" s="4"/>
      <c r="G293" s="4"/>
      <c r="H293" s="4"/>
      <c r="I293" s="4"/>
      <c r="J293" s="4"/>
      <c r="K293" s="4"/>
      <c r="L293" s="4"/>
      <c r="M293" s="4"/>
      <c r="N293" s="4"/>
      <c r="O293" s="4"/>
      <c r="P293" s="4"/>
      <c r="Q293" s="4"/>
      <c r="R293" s="4"/>
      <c r="S293" s="4"/>
      <c r="T293" s="4"/>
      <c r="U293" s="4"/>
      <c r="V293" s="4"/>
      <c r="W293" s="4"/>
      <c r="X293" s="4"/>
      <c r="Y293" s="4"/>
      <c r="Z293" s="4"/>
    </row>
    <row r="294">
      <c r="A294" s="8"/>
      <c r="B294" s="9"/>
      <c r="C294" s="10"/>
      <c r="D294" s="4"/>
      <c r="E294" s="4"/>
      <c r="F294" s="4"/>
      <c r="G294" s="4"/>
      <c r="H294" s="4"/>
      <c r="I294" s="4"/>
      <c r="J294" s="4"/>
      <c r="K294" s="4"/>
      <c r="L294" s="4"/>
      <c r="M294" s="4"/>
      <c r="N294" s="4"/>
      <c r="O294" s="4"/>
      <c r="P294" s="4"/>
      <c r="Q294" s="4"/>
      <c r="R294" s="4"/>
      <c r="S294" s="4"/>
      <c r="T294" s="4"/>
      <c r="U294" s="4"/>
      <c r="V294" s="4"/>
      <c r="W294" s="4"/>
      <c r="X294" s="4"/>
      <c r="Y294" s="4"/>
      <c r="Z294" s="4"/>
    </row>
    <row r="295">
      <c r="A295" s="8"/>
      <c r="B295" s="9"/>
      <c r="C295" s="10"/>
      <c r="D295" s="4"/>
      <c r="E295" s="4"/>
      <c r="F295" s="4"/>
      <c r="G295" s="4"/>
      <c r="H295" s="4"/>
      <c r="I295" s="4"/>
      <c r="J295" s="4"/>
      <c r="K295" s="4"/>
      <c r="L295" s="4"/>
      <c r="M295" s="4"/>
      <c r="N295" s="4"/>
      <c r="O295" s="4"/>
      <c r="P295" s="4"/>
      <c r="Q295" s="4"/>
      <c r="R295" s="4"/>
      <c r="S295" s="4"/>
      <c r="T295" s="4"/>
      <c r="U295" s="4"/>
      <c r="V295" s="4"/>
      <c r="W295" s="4"/>
      <c r="X295" s="4"/>
      <c r="Y295" s="4"/>
      <c r="Z295" s="4"/>
    </row>
    <row r="296">
      <c r="A296" s="8"/>
      <c r="B296" s="9"/>
      <c r="C296" s="10"/>
      <c r="D296" s="4"/>
      <c r="E296" s="4"/>
      <c r="F296" s="4"/>
      <c r="G296" s="4"/>
      <c r="H296" s="4"/>
      <c r="I296" s="4"/>
      <c r="J296" s="4"/>
      <c r="K296" s="4"/>
      <c r="L296" s="4"/>
      <c r="M296" s="4"/>
      <c r="N296" s="4"/>
      <c r="O296" s="4"/>
      <c r="P296" s="4"/>
      <c r="Q296" s="4"/>
      <c r="R296" s="4"/>
      <c r="S296" s="4"/>
      <c r="T296" s="4"/>
      <c r="U296" s="4"/>
      <c r="V296" s="4"/>
      <c r="W296" s="4"/>
      <c r="X296" s="4"/>
      <c r="Y296" s="4"/>
      <c r="Z296" s="4"/>
    </row>
    <row r="297">
      <c r="A297" s="8"/>
      <c r="B297" s="9"/>
      <c r="C297" s="10"/>
      <c r="D297" s="4"/>
      <c r="E297" s="4"/>
      <c r="F297" s="4"/>
      <c r="G297" s="4"/>
      <c r="H297" s="4"/>
      <c r="I297" s="4"/>
      <c r="J297" s="4"/>
      <c r="K297" s="4"/>
      <c r="L297" s="4"/>
      <c r="M297" s="4"/>
      <c r="N297" s="4"/>
      <c r="O297" s="4"/>
      <c r="P297" s="4"/>
      <c r="Q297" s="4"/>
      <c r="R297" s="4"/>
      <c r="S297" s="4"/>
      <c r="T297" s="4"/>
      <c r="U297" s="4"/>
      <c r="V297" s="4"/>
      <c r="W297" s="4"/>
      <c r="X297" s="4"/>
      <c r="Y297" s="4"/>
      <c r="Z297" s="4"/>
    </row>
    <row r="298">
      <c r="A298" s="8"/>
      <c r="B298" s="9"/>
      <c r="C298" s="10"/>
      <c r="D298" s="4"/>
      <c r="E298" s="4"/>
      <c r="F298" s="4"/>
      <c r="G298" s="4"/>
      <c r="H298" s="4"/>
      <c r="I298" s="4"/>
      <c r="J298" s="4"/>
      <c r="K298" s="4"/>
      <c r="L298" s="4"/>
      <c r="M298" s="4"/>
      <c r="N298" s="4"/>
      <c r="O298" s="4"/>
      <c r="P298" s="4"/>
      <c r="Q298" s="4"/>
      <c r="R298" s="4"/>
      <c r="S298" s="4"/>
      <c r="T298" s="4"/>
      <c r="U298" s="4"/>
      <c r="V298" s="4"/>
      <c r="W298" s="4"/>
      <c r="X298" s="4"/>
      <c r="Y298" s="4"/>
      <c r="Z298" s="4"/>
    </row>
    <row r="299">
      <c r="A299" s="8"/>
      <c r="B299" s="9"/>
      <c r="C299" s="10"/>
      <c r="D299" s="4"/>
      <c r="E299" s="4"/>
      <c r="F299" s="4"/>
      <c r="G299" s="4"/>
      <c r="H299" s="4"/>
      <c r="I299" s="4"/>
      <c r="J299" s="4"/>
      <c r="K299" s="4"/>
      <c r="L299" s="4"/>
      <c r="M299" s="4"/>
      <c r="N299" s="4"/>
      <c r="O299" s="4"/>
      <c r="P299" s="4"/>
      <c r="Q299" s="4"/>
      <c r="R299" s="4"/>
      <c r="S299" s="4"/>
      <c r="T299" s="4"/>
      <c r="U299" s="4"/>
      <c r="V299" s="4"/>
      <c r="W299" s="4"/>
      <c r="X299" s="4"/>
      <c r="Y299" s="4"/>
      <c r="Z299" s="4"/>
    </row>
    <row r="300">
      <c r="A300" s="8"/>
      <c r="B300" s="9"/>
      <c r="C300" s="10"/>
      <c r="D300" s="4"/>
      <c r="E300" s="4"/>
      <c r="F300" s="4"/>
      <c r="G300" s="4"/>
      <c r="H300" s="4"/>
      <c r="I300" s="4"/>
      <c r="J300" s="4"/>
      <c r="K300" s="4"/>
      <c r="L300" s="4"/>
      <c r="M300" s="4"/>
      <c r="N300" s="4"/>
      <c r="O300" s="4"/>
      <c r="P300" s="4"/>
      <c r="Q300" s="4"/>
      <c r="R300" s="4"/>
      <c r="S300" s="4"/>
      <c r="T300" s="4"/>
      <c r="U300" s="4"/>
      <c r="V300" s="4"/>
      <c r="W300" s="4"/>
      <c r="X300" s="4"/>
      <c r="Y300" s="4"/>
      <c r="Z300" s="4"/>
    </row>
    <row r="301">
      <c r="A301" s="8"/>
      <c r="B301" s="9"/>
      <c r="C301" s="10"/>
      <c r="D301" s="4"/>
      <c r="E301" s="4"/>
      <c r="F301" s="4"/>
      <c r="G301" s="4"/>
      <c r="H301" s="4"/>
      <c r="I301" s="4"/>
      <c r="J301" s="4"/>
      <c r="K301" s="4"/>
      <c r="L301" s="4"/>
      <c r="M301" s="4"/>
      <c r="N301" s="4"/>
      <c r="O301" s="4"/>
      <c r="P301" s="4"/>
      <c r="Q301" s="4"/>
      <c r="R301" s="4"/>
      <c r="S301" s="4"/>
      <c r="T301" s="4"/>
      <c r="U301" s="4"/>
      <c r="V301" s="4"/>
      <c r="W301" s="4"/>
      <c r="X301" s="4"/>
      <c r="Y301" s="4"/>
      <c r="Z301" s="4"/>
    </row>
    <row r="302">
      <c r="A302" s="8"/>
      <c r="B302" s="9"/>
      <c r="C302" s="10"/>
      <c r="D302" s="4"/>
      <c r="E302" s="4"/>
      <c r="F302" s="4"/>
      <c r="G302" s="4"/>
      <c r="H302" s="4"/>
      <c r="I302" s="4"/>
      <c r="J302" s="4"/>
      <c r="K302" s="4"/>
      <c r="L302" s="4"/>
      <c r="M302" s="4"/>
      <c r="N302" s="4"/>
      <c r="O302" s="4"/>
      <c r="P302" s="4"/>
      <c r="Q302" s="4"/>
      <c r="R302" s="4"/>
      <c r="S302" s="4"/>
      <c r="T302" s="4"/>
      <c r="U302" s="4"/>
      <c r="V302" s="4"/>
      <c r="W302" s="4"/>
      <c r="X302" s="4"/>
      <c r="Y302" s="4"/>
      <c r="Z302" s="4"/>
    </row>
    <row r="303">
      <c r="A303" s="8"/>
      <c r="B303" s="9"/>
      <c r="C303" s="10"/>
      <c r="D303" s="4"/>
      <c r="E303" s="4"/>
      <c r="F303" s="4"/>
      <c r="G303" s="4"/>
      <c r="H303" s="4"/>
      <c r="I303" s="4"/>
      <c r="J303" s="4"/>
      <c r="K303" s="4"/>
      <c r="L303" s="4"/>
      <c r="M303" s="4"/>
      <c r="N303" s="4"/>
      <c r="O303" s="4"/>
      <c r="P303" s="4"/>
      <c r="Q303" s="4"/>
      <c r="R303" s="4"/>
      <c r="S303" s="4"/>
      <c r="T303" s="4"/>
      <c r="U303" s="4"/>
      <c r="V303" s="4"/>
      <c r="W303" s="4"/>
      <c r="X303" s="4"/>
      <c r="Y303" s="4"/>
      <c r="Z303" s="4"/>
    </row>
    <row r="304">
      <c r="A304" s="8"/>
      <c r="B304" s="9"/>
      <c r="C304" s="10"/>
      <c r="D304" s="4"/>
      <c r="E304" s="4"/>
      <c r="F304" s="4"/>
      <c r="G304" s="4"/>
      <c r="H304" s="4"/>
      <c r="I304" s="4"/>
      <c r="J304" s="4"/>
      <c r="K304" s="4"/>
      <c r="L304" s="4"/>
      <c r="M304" s="4"/>
      <c r="N304" s="4"/>
      <c r="O304" s="4"/>
      <c r="P304" s="4"/>
      <c r="Q304" s="4"/>
      <c r="R304" s="4"/>
      <c r="S304" s="4"/>
      <c r="T304" s="4"/>
      <c r="U304" s="4"/>
      <c r="V304" s="4"/>
      <c r="W304" s="4"/>
      <c r="X304" s="4"/>
      <c r="Y304" s="4"/>
      <c r="Z304" s="4"/>
    </row>
    <row r="305">
      <c r="A305" s="8"/>
      <c r="B305" s="9"/>
      <c r="C305" s="10"/>
      <c r="D305" s="4"/>
      <c r="E305" s="4"/>
      <c r="F305" s="4"/>
      <c r="G305" s="4"/>
      <c r="H305" s="4"/>
      <c r="I305" s="4"/>
      <c r="J305" s="4"/>
      <c r="K305" s="4"/>
      <c r="L305" s="4"/>
      <c r="M305" s="4"/>
      <c r="N305" s="4"/>
      <c r="O305" s="4"/>
      <c r="P305" s="4"/>
      <c r="Q305" s="4"/>
      <c r="R305" s="4"/>
      <c r="S305" s="4"/>
      <c r="T305" s="4"/>
      <c r="U305" s="4"/>
      <c r="V305" s="4"/>
      <c r="W305" s="4"/>
      <c r="X305" s="4"/>
      <c r="Y305" s="4"/>
      <c r="Z305" s="4"/>
    </row>
    <row r="306">
      <c r="A306" s="8"/>
      <c r="B306" s="9"/>
      <c r="C306" s="10"/>
      <c r="D306" s="4"/>
      <c r="E306" s="4"/>
      <c r="F306" s="4"/>
      <c r="G306" s="4"/>
      <c r="H306" s="4"/>
      <c r="I306" s="4"/>
      <c r="J306" s="4"/>
      <c r="K306" s="4"/>
      <c r="L306" s="4"/>
      <c r="M306" s="4"/>
      <c r="N306" s="4"/>
      <c r="O306" s="4"/>
      <c r="P306" s="4"/>
      <c r="Q306" s="4"/>
      <c r="R306" s="4"/>
      <c r="S306" s="4"/>
      <c r="T306" s="4"/>
      <c r="U306" s="4"/>
      <c r="V306" s="4"/>
      <c r="W306" s="4"/>
      <c r="X306" s="4"/>
      <c r="Y306" s="4"/>
      <c r="Z306" s="4"/>
    </row>
    <row r="307">
      <c r="A307" s="8"/>
      <c r="B307" s="9"/>
      <c r="C307" s="10"/>
      <c r="D307" s="4"/>
      <c r="E307" s="4"/>
      <c r="F307" s="4"/>
      <c r="G307" s="4"/>
      <c r="H307" s="4"/>
      <c r="I307" s="4"/>
      <c r="J307" s="4"/>
      <c r="K307" s="4"/>
      <c r="L307" s="4"/>
      <c r="M307" s="4"/>
      <c r="N307" s="4"/>
      <c r="O307" s="4"/>
      <c r="P307" s="4"/>
      <c r="Q307" s="4"/>
      <c r="R307" s="4"/>
      <c r="S307" s="4"/>
      <c r="T307" s="4"/>
      <c r="U307" s="4"/>
      <c r="V307" s="4"/>
      <c r="W307" s="4"/>
      <c r="X307" s="4"/>
      <c r="Y307" s="4"/>
      <c r="Z307" s="4"/>
    </row>
    <row r="308">
      <c r="A308" s="8"/>
      <c r="B308" s="9"/>
      <c r="C308" s="10"/>
      <c r="D308" s="4"/>
      <c r="E308" s="4"/>
      <c r="F308" s="4"/>
      <c r="G308" s="4"/>
      <c r="H308" s="4"/>
      <c r="I308" s="4"/>
      <c r="J308" s="4"/>
      <c r="K308" s="4"/>
      <c r="L308" s="4"/>
      <c r="M308" s="4"/>
      <c r="N308" s="4"/>
      <c r="O308" s="4"/>
      <c r="P308" s="4"/>
      <c r="Q308" s="4"/>
      <c r="R308" s="4"/>
      <c r="S308" s="4"/>
      <c r="T308" s="4"/>
      <c r="U308" s="4"/>
      <c r="V308" s="4"/>
      <c r="W308" s="4"/>
      <c r="X308" s="4"/>
      <c r="Y308" s="4"/>
      <c r="Z308" s="4"/>
    </row>
    <row r="309">
      <c r="A309" s="8"/>
      <c r="B309" s="9"/>
      <c r="C309" s="10"/>
      <c r="D309" s="4"/>
      <c r="E309" s="4"/>
      <c r="F309" s="4"/>
      <c r="G309" s="4"/>
      <c r="H309" s="4"/>
      <c r="I309" s="4"/>
      <c r="J309" s="4"/>
      <c r="K309" s="4"/>
      <c r="L309" s="4"/>
      <c r="M309" s="4"/>
      <c r="N309" s="4"/>
      <c r="O309" s="4"/>
      <c r="P309" s="4"/>
      <c r="Q309" s="4"/>
      <c r="R309" s="4"/>
      <c r="S309" s="4"/>
      <c r="T309" s="4"/>
      <c r="U309" s="4"/>
      <c r="V309" s="4"/>
      <c r="W309" s="4"/>
      <c r="X309" s="4"/>
      <c r="Y309" s="4"/>
      <c r="Z309" s="4"/>
    </row>
    <row r="310">
      <c r="A310" s="8"/>
      <c r="B310" s="9"/>
      <c r="C310" s="10"/>
      <c r="D310" s="4"/>
      <c r="E310" s="4"/>
      <c r="F310" s="4"/>
      <c r="G310" s="4"/>
      <c r="H310" s="4"/>
      <c r="I310" s="4"/>
      <c r="J310" s="4"/>
      <c r="K310" s="4"/>
      <c r="L310" s="4"/>
      <c r="M310" s="4"/>
      <c r="N310" s="4"/>
      <c r="O310" s="4"/>
      <c r="P310" s="4"/>
      <c r="Q310" s="4"/>
      <c r="R310" s="4"/>
      <c r="S310" s="4"/>
      <c r="T310" s="4"/>
      <c r="U310" s="4"/>
      <c r="V310" s="4"/>
      <c r="W310" s="4"/>
      <c r="X310" s="4"/>
      <c r="Y310" s="4"/>
      <c r="Z310" s="4"/>
    </row>
    <row r="311">
      <c r="A311" s="8"/>
      <c r="B311" s="9"/>
      <c r="C311" s="10"/>
      <c r="D311" s="4"/>
      <c r="E311" s="4"/>
      <c r="F311" s="4"/>
      <c r="G311" s="4"/>
      <c r="H311" s="4"/>
      <c r="I311" s="4"/>
      <c r="J311" s="4"/>
      <c r="K311" s="4"/>
      <c r="L311" s="4"/>
      <c r="M311" s="4"/>
      <c r="N311" s="4"/>
      <c r="O311" s="4"/>
      <c r="P311" s="4"/>
      <c r="Q311" s="4"/>
      <c r="R311" s="4"/>
      <c r="S311" s="4"/>
      <c r="T311" s="4"/>
      <c r="U311" s="4"/>
      <c r="V311" s="4"/>
      <c r="W311" s="4"/>
      <c r="X311" s="4"/>
      <c r="Y311" s="4"/>
      <c r="Z311" s="4"/>
    </row>
    <row r="312">
      <c r="A312" s="8"/>
      <c r="B312" s="9"/>
      <c r="C312" s="10"/>
      <c r="D312" s="4"/>
      <c r="E312" s="4"/>
      <c r="F312" s="4"/>
      <c r="G312" s="4"/>
      <c r="H312" s="4"/>
      <c r="I312" s="4"/>
      <c r="J312" s="4"/>
      <c r="K312" s="4"/>
      <c r="L312" s="4"/>
      <c r="M312" s="4"/>
      <c r="N312" s="4"/>
      <c r="O312" s="4"/>
      <c r="P312" s="4"/>
      <c r="Q312" s="4"/>
      <c r="R312" s="4"/>
      <c r="S312" s="4"/>
      <c r="T312" s="4"/>
      <c r="U312" s="4"/>
      <c r="V312" s="4"/>
      <c r="W312" s="4"/>
      <c r="X312" s="4"/>
      <c r="Y312" s="4"/>
      <c r="Z312" s="4"/>
    </row>
    <row r="313">
      <c r="A313" s="8"/>
      <c r="B313" s="9"/>
      <c r="C313" s="10"/>
      <c r="D313" s="4"/>
      <c r="E313" s="4"/>
      <c r="F313" s="4"/>
      <c r="G313" s="4"/>
      <c r="H313" s="4"/>
      <c r="I313" s="4"/>
      <c r="J313" s="4"/>
      <c r="K313" s="4"/>
      <c r="L313" s="4"/>
      <c r="M313" s="4"/>
      <c r="N313" s="4"/>
      <c r="O313" s="4"/>
      <c r="P313" s="4"/>
      <c r="Q313" s="4"/>
      <c r="R313" s="4"/>
      <c r="S313" s="4"/>
      <c r="T313" s="4"/>
      <c r="U313" s="4"/>
      <c r="V313" s="4"/>
      <c r="W313" s="4"/>
      <c r="X313" s="4"/>
      <c r="Y313" s="4"/>
      <c r="Z313" s="4"/>
    </row>
    <row r="314">
      <c r="A314" s="8"/>
      <c r="B314" s="9"/>
      <c r="C314" s="10"/>
      <c r="D314" s="4"/>
      <c r="E314" s="4"/>
      <c r="F314" s="4"/>
      <c r="G314" s="4"/>
      <c r="H314" s="4"/>
      <c r="I314" s="4"/>
      <c r="J314" s="4"/>
      <c r="K314" s="4"/>
      <c r="L314" s="4"/>
      <c r="M314" s="4"/>
      <c r="N314" s="4"/>
      <c r="O314" s="4"/>
      <c r="P314" s="4"/>
      <c r="Q314" s="4"/>
      <c r="R314" s="4"/>
      <c r="S314" s="4"/>
      <c r="T314" s="4"/>
      <c r="U314" s="4"/>
      <c r="V314" s="4"/>
      <c r="W314" s="4"/>
      <c r="X314" s="4"/>
      <c r="Y314" s="4"/>
      <c r="Z314" s="4"/>
    </row>
    <row r="315">
      <c r="A315" s="8"/>
      <c r="B315" s="9"/>
      <c r="C315" s="10"/>
      <c r="D315" s="4"/>
      <c r="E315" s="4"/>
      <c r="F315" s="4"/>
      <c r="G315" s="4"/>
      <c r="H315" s="4"/>
      <c r="I315" s="4"/>
      <c r="J315" s="4"/>
      <c r="K315" s="4"/>
      <c r="L315" s="4"/>
      <c r="M315" s="4"/>
      <c r="N315" s="4"/>
      <c r="O315" s="4"/>
      <c r="P315" s="4"/>
      <c r="Q315" s="4"/>
      <c r="R315" s="4"/>
      <c r="S315" s="4"/>
      <c r="T315" s="4"/>
      <c r="U315" s="4"/>
      <c r="V315" s="4"/>
      <c r="W315" s="4"/>
      <c r="X315" s="4"/>
      <c r="Y315" s="4"/>
      <c r="Z315" s="4"/>
    </row>
    <row r="316">
      <c r="A316" s="8"/>
      <c r="B316" s="9"/>
      <c r="C316" s="10"/>
      <c r="D316" s="4"/>
      <c r="E316" s="4"/>
      <c r="F316" s="4"/>
      <c r="G316" s="4"/>
      <c r="H316" s="4"/>
      <c r="I316" s="4"/>
      <c r="J316" s="4"/>
      <c r="K316" s="4"/>
      <c r="L316" s="4"/>
      <c r="M316" s="4"/>
      <c r="N316" s="4"/>
      <c r="O316" s="4"/>
      <c r="P316" s="4"/>
      <c r="Q316" s="4"/>
      <c r="R316" s="4"/>
      <c r="S316" s="4"/>
      <c r="T316" s="4"/>
      <c r="U316" s="4"/>
      <c r="V316" s="4"/>
      <c r="W316" s="4"/>
      <c r="X316" s="4"/>
      <c r="Y316" s="4"/>
      <c r="Z316" s="4"/>
    </row>
    <row r="317">
      <c r="A317" s="8"/>
      <c r="B317" s="9"/>
      <c r="C317" s="10"/>
      <c r="D317" s="4"/>
      <c r="E317" s="4"/>
      <c r="F317" s="4"/>
      <c r="G317" s="4"/>
      <c r="H317" s="4"/>
      <c r="I317" s="4"/>
      <c r="J317" s="4"/>
      <c r="K317" s="4"/>
      <c r="L317" s="4"/>
      <c r="M317" s="4"/>
      <c r="N317" s="4"/>
      <c r="O317" s="4"/>
      <c r="P317" s="4"/>
      <c r="Q317" s="4"/>
      <c r="R317" s="4"/>
      <c r="S317" s="4"/>
      <c r="T317" s="4"/>
      <c r="U317" s="4"/>
      <c r="V317" s="4"/>
      <c r="W317" s="4"/>
      <c r="X317" s="4"/>
      <c r="Y317" s="4"/>
      <c r="Z317" s="4"/>
    </row>
    <row r="318">
      <c r="A318" s="8"/>
      <c r="B318" s="9"/>
      <c r="C318" s="10"/>
      <c r="D318" s="4"/>
      <c r="E318" s="4"/>
      <c r="F318" s="4"/>
      <c r="G318" s="4"/>
      <c r="H318" s="4"/>
      <c r="I318" s="4"/>
      <c r="J318" s="4"/>
      <c r="K318" s="4"/>
      <c r="L318" s="4"/>
      <c r="M318" s="4"/>
      <c r="N318" s="4"/>
      <c r="O318" s="4"/>
      <c r="P318" s="4"/>
      <c r="Q318" s="4"/>
      <c r="R318" s="4"/>
      <c r="S318" s="4"/>
      <c r="T318" s="4"/>
      <c r="U318" s="4"/>
      <c r="V318" s="4"/>
      <c r="W318" s="4"/>
      <c r="X318" s="4"/>
      <c r="Y318" s="4"/>
      <c r="Z318" s="4"/>
    </row>
    <row r="319">
      <c r="A319" s="8"/>
      <c r="B319" s="9"/>
      <c r="C319" s="10"/>
      <c r="D319" s="4"/>
      <c r="E319" s="4"/>
      <c r="F319" s="4"/>
      <c r="G319" s="4"/>
      <c r="H319" s="4"/>
      <c r="I319" s="4"/>
      <c r="J319" s="4"/>
      <c r="K319" s="4"/>
      <c r="L319" s="4"/>
      <c r="M319" s="4"/>
      <c r="N319" s="4"/>
      <c r="O319" s="4"/>
      <c r="P319" s="4"/>
      <c r="Q319" s="4"/>
      <c r="R319" s="4"/>
      <c r="S319" s="4"/>
      <c r="T319" s="4"/>
      <c r="U319" s="4"/>
      <c r="V319" s="4"/>
      <c r="W319" s="4"/>
      <c r="X319" s="4"/>
      <c r="Y319" s="4"/>
      <c r="Z319" s="4"/>
    </row>
    <row r="320">
      <c r="A320" s="8"/>
      <c r="B320" s="9"/>
      <c r="C320" s="10"/>
      <c r="D320" s="4"/>
      <c r="E320" s="4"/>
      <c r="F320" s="4"/>
      <c r="G320" s="4"/>
      <c r="H320" s="4"/>
      <c r="I320" s="4"/>
      <c r="J320" s="4"/>
      <c r="K320" s="4"/>
      <c r="L320" s="4"/>
      <c r="M320" s="4"/>
      <c r="N320" s="4"/>
      <c r="O320" s="4"/>
      <c r="P320" s="4"/>
      <c r="Q320" s="4"/>
      <c r="R320" s="4"/>
      <c r="S320" s="4"/>
      <c r="T320" s="4"/>
      <c r="U320" s="4"/>
      <c r="V320" s="4"/>
      <c r="W320" s="4"/>
      <c r="X320" s="4"/>
      <c r="Y320" s="4"/>
      <c r="Z320" s="4"/>
    </row>
    <row r="321">
      <c r="A321" s="8"/>
      <c r="B321" s="9"/>
      <c r="C321" s="10"/>
      <c r="D321" s="4"/>
      <c r="E321" s="4"/>
      <c r="F321" s="4"/>
      <c r="G321" s="4"/>
      <c r="H321" s="4"/>
      <c r="I321" s="4"/>
      <c r="J321" s="4"/>
      <c r="K321" s="4"/>
      <c r="L321" s="4"/>
      <c r="M321" s="4"/>
      <c r="N321" s="4"/>
      <c r="O321" s="4"/>
      <c r="P321" s="4"/>
      <c r="Q321" s="4"/>
      <c r="R321" s="4"/>
      <c r="S321" s="4"/>
      <c r="T321" s="4"/>
      <c r="U321" s="4"/>
      <c r="V321" s="4"/>
      <c r="W321" s="4"/>
      <c r="X321" s="4"/>
      <c r="Y321" s="4"/>
      <c r="Z321" s="4"/>
    </row>
    <row r="322">
      <c r="A322" s="8"/>
      <c r="B322" s="9"/>
      <c r="C322" s="10"/>
      <c r="D322" s="4"/>
      <c r="E322" s="4"/>
      <c r="F322" s="4"/>
      <c r="G322" s="4"/>
      <c r="H322" s="4"/>
      <c r="I322" s="4"/>
      <c r="J322" s="4"/>
      <c r="K322" s="4"/>
      <c r="L322" s="4"/>
      <c r="M322" s="4"/>
      <c r="N322" s="4"/>
      <c r="O322" s="4"/>
      <c r="P322" s="4"/>
      <c r="Q322" s="4"/>
      <c r="R322" s="4"/>
      <c r="S322" s="4"/>
      <c r="T322" s="4"/>
      <c r="U322" s="4"/>
      <c r="V322" s="4"/>
      <c r="W322" s="4"/>
      <c r="X322" s="4"/>
      <c r="Y322" s="4"/>
      <c r="Z322" s="4"/>
    </row>
    <row r="323">
      <c r="A323" s="8"/>
      <c r="B323" s="9"/>
      <c r="C323" s="10"/>
      <c r="D323" s="4"/>
      <c r="E323" s="4"/>
      <c r="F323" s="4"/>
      <c r="G323" s="4"/>
      <c r="H323" s="4"/>
      <c r="I323" s="4"/>
      <c r="J323" s="4"/>
      <c r="K323" s="4"/>
      <c r="L323" s="4"/>
      <c r="M323" s="4"/>
      <c r="N323" s="4"/>
      <c r="O323" s="4"/>
      <c r="P323" s="4"/>
      <c r="Q323" s="4"/>
      <c r="R323" s="4"/>
      <c r="S323" s="4"/>
      <c r="T323" s="4"/>
      <c r="U323" s="4"/>
      <c r="V323" s="4"/>
      <c r="W323" s="4"/>
      <c r="X323" s="4"/>
      <c r="Y323" s="4"/>
      <c r="Z323" s="4"/>
    </row>
    <row r="324">
      <c r="A324" s="8"/>
      <c r="B324" s="9"/>
      <c r="C324" s="10"/>
      <c r="D324" s="4"/>
      <c r="E324" s="4"/>
      <c r="F324" s="4"/>
      <c r="G324" s="4"/>
      <c r="H324" s="4"/>
      <c r="I324" s="4"/>
      <c r="J324" s="4"/>
      <c r="K324" s="4"/>
      <c r="L324" s="4"/>
      <c r="M324" s="4"/>
      <c r="N324" s="4"/>
      <c r="O324" s="4"/>
      <c r="P324" s="4"/>
      <c r="Q324" s="4"/>
      <c r="R324" s="4"/>
      <c r="S324" s="4"/>
      <c r="T324" s="4"/>
      <c r="U324" s="4"/>
      <c r="V324" s="4"/>
      <c r="W324" s="4"/>
      <c r="X324" s="4"/>
      <c r="Y324" s="4"/>
      <c r="Z324" s="4"/>
    </row>
    <row r="325">
      <c r="A325" s="8"/>
      <c r="B325" s="9"/>
      <c r="C325" s="10"/>
      <c r="D325" s="4"/>
      <c r="E325" s="4"/>
      <c r="F325" s="4"/>
      <c r="G325" s="4"/>
      <c r="H325" s="4"/>
      <c r="I325" s="4"/>
      <c r="J325" s="4"/>
      <c r="K325" s="4"/>
      <c r="L325" s="4"/>
      <c r="M325" s="4"/>
      <c r="N325" s="4"/>
      <c r="O325" s="4"/>
      <c r="P325" s="4"/>
      <c r="Q325" s="4"/>
      <c r="R325" s="4"/>
      <c r="S325" s="4"/>
      <c r="T325" s="4"/>
      <c r="U325" s="4"/>
      <c r="V325" s="4"/>
      <c r="W325" s="4"/>
      <c r="X325" s="4"/>
      <c r="Y325" s="4"/>
      <c r="Z325" s="4"/>
    </row>
    <row r="326">
      <c r="A326" s="8"/>
      <c r="B326" s="9"/>
      <c r="C326" s="10"/>
      <c r="D326" s="4"/>
      <c r="E326" s="4"/>
      <c r="F326" s="4"/>
      <c r="G326" s="4"/>
      <c r="H326" s="4"/>
      <c r="I326" s="4"/>
      <c r="J326" s="4"/>
      <c r="K326" s="4"/>
      <c r="L326" s="4"/>
      <c r="M326" s="4"/>
      <c r="N326" s="4"/>
      <c r="O326" s="4"/>
      <c r="P326" s="4"/>
      <c r="Q326" s="4"/>
      <c r="R326" s="4"/>
      <c r="S326" s="4"/>
      <c r="T326" s="4"/>
      <c r="U326" s="4"/>
      <c r="V326" s="4"/>
      <c r="W326" s="4"/>
      <c r="X326" s="4"/>
      <c r="Y326" s="4"/>
      <c r="Z326" s="4"/>
    </row>
    <row r="327">
      <c r="A327" s="8"/>
      <c r="B327" s="9"/>
      <c r="C327" s="10"/>
      <c r="D327" s="4"/>
      <c r="E327" s="4"/>
      <c r="F327" s="4"/>
      <c r="G327" s="4"/>
      <c r="H327" s="4"/>
      <c r="I327" s="4"/>
      <c r="J327" s="4"/>
      <c r="K327" s="4"/>
      <c r="L327" s="4"/>
      <c r="M327" s="4"/>
      <c r="N327" s="4"/>
      <c r="O327" s="4"/>
      <c r="P327" s="4"/>
      <c r="Q327" s="4"/>
      <c r="R327" s="4"/>
      <c r="S327" s="4"/>
      <c r="T327" s="4"/>
      <c r="U327" s="4"/>
      <c r="V327" s="4"/>
      <c r="W327" s="4"/>
      <c r="X327" s="4"/>
      <c r="Y327" s="4"/>
      <c r="Z327" s="4"/>
    </row>
    <row r="328">
      <c r="A328" s="8"/>
      <c r="B328" s="9"/>
      <c r="C328" s="10"/>
      <c r="D328" s="4"/>
      <c r="E328" s="4"/>
      <c r="F328" s="4"/>
      <c r="G328" s="4"/>
      <c r="H328" s="4"/>
      <c r="I328" s="4"/>
      <c r="J328" s="4"/>
      <c r="K328" s="4"/>
      <c r="L328" s="4"/>
      <c r="M328" s="4"/>
      <c r="N328" s="4"/>
      <c r="O328" s="4"/>
      <c r="P328" s="4"/>
      <c r="Q328" s="4"/>
      <c r="R328" s="4"/>
      <c r="S328" s="4"/>
      <c r="T328" s="4"/>
      <c r="U328" s="4"/>
      <c r="V328" s="4"/>
      <c r="W328" s="4"/>
      <c r="X328" s="4"/>
      <c r="Y328" s="4"/>
      <c r="Z328" s="4"/>
    </row>
    <row r="329">
      <c r="A329" s="8"/>
      <c r="B329" s="9"/>
      <c r="C329" s="10"/>
      <c r="D329" s="4"/>
      <c r="E329" s="4"/>
      <c r="F329" s="4"/>
      <c r="G329" s="4"/>
      <c r="H329" s="4"/>
      <c r="I329" s="4"/>
      <c r="J329" s="4"/>
      <c r="K329" s="4"/>
      <c r="L329" s="4"/>
      <c r="M329" s="4"/>
      <c r="N329" s="4"/>
      <c r="O329" s="4"/>
      <c r="P329" s="4"/>
      <c r="Q329" s="4"/>
      <c r="R329" s="4"/>
      <c r="S329" s="4"/>
      <c r="T329" s="4"/>
      <c r="U329" s="4"/>
      <c r="V329" s="4"/>
      <c r="W329" s="4"/>
      <c r="X329" s="4"/>
      <c r="Y329" s="4"/>
      <c r="Z329" s="4"/>
    </row>
    <row r="330">
      <c r="A330" s="8"/>
      <c r="B330" s="9"/>
      <c r="C330" s="10"/>
      <c r="D330" s="4"/>
      <c r="E330" s="4"/>
      <c r="F330" s="4"/>
      <c r="G330" s="4"/>
      <c r="H330" s="4"/>
      <c r="I330" s="4"/>
      <c r="J330" s="4"/>
      <c r="K330" s="4"/>
      <c r="L330" s="4"/>
      <c r="M330" s="4"/>
      <c r="N330" s="4"/>
      <c r="O330" s="4"/>
      <c r="P330" s="4"/>
      <c r="Q330" s="4"/>
      <c r="R330" s="4"/>
      <c r="S330" s="4"/>
      <c r="T330" s="4"/>
      <c r="U330" s="4"/>
      <c r="V330" s="4"/>
      <c r="W330" s="4"/>
      <c r="X330" s="4"/>
      <c r="Y330" s="4"/>
      <c r="Z330" s="4"/>
    </row>
    <row r="331">
      <c r="A331" s="8"/>
      <c r="B331" s="9"/>
      <c r="C331" s="10"/>
      <c r="D331" s="4"/>
      <c r="E331" s="4"/>
      <c r="F331" s="4"/>
      <c r="G331" s="4"/>
      <c r="H331" s="4"/>
      <c r="I331" s="4"/>
      <c r="J331" s="4"/>
      <c r="K331" s="4"/>
      <c r="L331" s="4"/>
      <c r="M331" s="4"/>
      <c r="N331" s="4"/>
      <c r="O331" s="4"/>
      <c r="P331" s="4"/>
      <c r="Q331" s="4"/>
      <c r="R331" s="4"/>
      <c r="S331" s="4"/>
      <c r="T331" s="4"/>
      <c r="U331" s="4"/>
      <c r="V331" s="4"/>
      <c r="W331" s="4"/>
      <c r="X331" s="4"/>
      <c r="Y331" s="4"/>
      <c r="Z331" s="4"/>
    </row>
    <row r="332">
      <c r="A332" s="8"/>
      <c r="B332" s="9"/>
      <c r="C332" s="10"/>
      <c r="D332" s="4"/>
      <c r="E332" s="4"/>
      <c r="F332" s="4"/>
      <c r="G332" s="4"/>
      <c r="H332" s="4"/>
      <c r="I332" s="4"/>
      <c r="J332" s="4"/>
      <c r="K332" s="4"/>
      <c r="L332" s="4"/>
      <c r="M332" s="4"/>
      <c r="N332" s="4"/>
      <c r="O332" s="4"/>
      <c r="P332" s="4"/>
      <c r="Q332" s="4"/>
      <c r="R332" s="4"/>
      <c r="S332" s="4"/>
      <c r="T332" s="4"/>
      <c r="U332" s="4"/>
      <c r="V332" s="4"/>
      <c r="W332" s="4"/>
      <c r="X332" s="4"/>
      <c r="Y332" s="4"/>
      <c r="Z332" s="4"/>
    </row>
    <row r="333">
      <c r="A333" s="8"/>
      <c r="B333" s="9"/>
      <c r="C333" s="10"/>
      <c r="D333" s="4"/>
      <c r="E333" s="4"/>
      <c r="F333" s="4"/>
      <c r="G333" s="4"/>
      <c r="H333" s="4"/>
      <c r="I333" s="4"/>
      <c r="J333" s="4"/>
      <c r="K333" s="4"/>
      <c r="L333" s="4"/>
      <c r="M333" s="4"/>
      <c r="N333" s="4"/>
      <c r="O333" s="4"/>
      <c r="P333" s="4"/>
      <c r="Q333" s="4"/>
      <c r="R333" s="4"/>
      <c r="S333" s="4"/>
      <c r="T333" s="4"/>
      <c r="U333" s="4"/>
      <c r="V333" s="4"/>
      <c r="W333" s="4"/>
      <c r="X333" s="4"/>
      <c r="Y333" s="4"/>
      <c r="Z333" s="4"/>
    </row>
    <row r="334">
      <c r="A334" s="8"/>
      <c r="B334" s="9"/>
      <c r="C334" s="10"/>
      <c r="D334" s="4"/>
      <c r="E334" s="4"/>
      <c r="F334" s="4"/>
      <c r="G334" s="4"/>
      <c r="H334" s="4"/>
      <c r="I334" s="4"/>
      <c r="J334" s="4"/>
      <c r="K334" s="4"/>
      <c r="L334" s="4"/>
      <c r="M334" s="4"/>
      <c r="N334" s="4"/>
      <c r="O334" s="4"/>
      <c r="P334" s="4"/>
      <c r="Q334" s="4"/>
      <c r="R334" s="4"/>
      <c r="S334" s="4"/>
      <c r="T334" s="4"/>
      <c r="U334" s="4"/>
      <c r="V334" s="4"/>
      <c r="W334" s="4"/>
      <c r="X334" s="4"/>
      <c r="Y334" s="4"/>
      <c r="Z334" s="4"/>
    </row>
    <row r="335">
      <c r="A335" s="8"/>
      <c r="B335" s="9"/>
      <c r="C335" s="10"/>
      <c r="D335" s="4"/>
      <c r="E335" s="4"/>
      <c r="F335" s="4"/>
      <c r="G335" s="4"/>
      <c r="H335" s="4"/>
      <c r="I335" s="4"/>
      <c r="J335" s="4"/>
      <c r="K335" s="4"/>
      <c r="L335" s="4"/>
      <c r="M335" s="4"/>
      <c r="N335" s="4"/>
      <c r="O335" s="4"/>
      <c r="P335" s="4"/>
      <c r="Q335" s="4"/>
      <c r="R335" s="4"/>
      <c r="S335" s="4"/>
      <c r="T335" s="4"/>
      <c r="U335" s="4"/>
      <c r="V335" s="4"/>
      <c r="W335" s="4"/>
      <c r="X335" s="4"/>
      <c r="Y335" s="4"/>
      <c r="Z335" s="4"/>
    </row>
    <row r="336">
      <c r="A336" s="8"/>
      <c r="B336" s="9"/>
      <c r="C336" s="10"/>
      <c r="D336" s="4"/>
      <c r="E336" s="4"/>
      <c r="F336" s="4"/>
      <c r="G336" s="4"/>
      <c r="H336" s="4"/>
      <c r="I336" s="4"/>
      <c r="J336" s="4"/>
      <c r="K336" s="4"/>
      <c r="L336" s="4"/>
      <c r="M336" s="4"/>
      <c r="N336" s="4"/>
      <c r="O336" s="4"/>
      <c r="P336" s="4"/>
      <c r="Q336" s="4"/>
      <c r="R336" s="4"/>
      <c r="S336" s="4"/>
      <c r="T336" s="4"/>
      <c r="U336" s="4"/>
      <c r="V336" s="4"/>
      <c r="W336" s="4"/>
      <c r="X336" s="4"/>
      <c r="Y336" s="4"/>
      <c r="Z336" s="4"/>
    </row>
    <row r="337">
      <c r="A337" s="8"/>
      <c r="B337" s="9"/>
      <c r="C337" s="10"/>
      <c r="D337" s="4"/>
      <c r="E337" s="4"/>
      <c r="F337" s="4"/>
      <c r="G337" s="4"/>
      <c r="H337" s="4"/>
      <c r="I337" s="4"/>
      <c r="J337" s="4"/>
      <c r="K337" s="4"/>
      <c r="L337" s="4"/>
      <c r="M337" s="4"/>
      <c r="N337" s="4"/>
      <c r="O337" s="4"/>
      <c r="P337" s="4"/>
      <c r="Q337" s="4"/>
      <c r="R337" s="4"/>
      <c r="S337" s="4"/>
      <c r="T337" s="4"/>
      <c r="U337" s="4"/>
      <c r="V337" s="4"/>
      <c r="W337" s="4"/>
      <c r="X337" s="4"/>
      <c r="Y337" s="4"/>
      <c r="Z337" s="4"/>
    </row>
    <row r="338">
      <c r="A338" s="8"/>
      <c r="B338" s="9"/>
      <c r="C338" s="10"/>
      <c r="D338" s="4"/>
      <c r="E338" s="4"/>
      <c r="F338" s="4"/>
      <c r="G338" s="4"/>
      <c r="H338" s="4"/>
      <c r="I338" s="4"/>
      <c r="J338" s="4"/>
      <c r="K338" s="4"/>
      <c r="L338" s="4"/>
      <c r="M338" s="4"/>
      <c r="N338" s="4"/>
      <c r="O338" s="4"/>
      <c r="P338" s="4"/>
      <c r="Q338" s="4"/>
      <c r="R338" s="4"/>
      <c r="S338" s="4"/>
      <c r="T338" s="4"/>
      <c r="U338" s="4"/>
      <c r="V338" s="4"/>
      <c r="W338" s="4"/>
      <c r="X338" s="4"/>
      <c r="Y338" s="4"/>
      <c r="Z338" s="4"/>
    </row>
    <row r="339">
      <c r="A339" s="8"/>
      <c r="B339" s="9"/>
      <c r="C339" s="10"/>
      <c r="D339" s="4"/>
      <c r="E339" s="4"/>
      <c r="F339" s="4"/>
      <c r="G339" s="4"/>
      <c r="H339" s="4"/>
      <c r="I339" s="4"/>
      <c r="J339" s="4"/>
      <c r="K339" s="4"/>
      <c r="L339" s="4"/>
      <c r="M339" s="4"/>
      <c r="N339" s="4"/>
      <c r="O339" s="4"/>
      <c r="P339" s="4"/>
      <c r="Q339" s="4"/>
      <c r="R339" s="4"/>
      <c r="S339" s="4"/>
      <c r="T339" s="4"/>
      <c r="U339" s="4"/>
      <c r="V339" s="4"/>
      <c r="W339" s="4"/>
      <c r="X339" s="4"/>
      <c r="Y339" s="4"/>
      <c r="Z339" s="4"/>
    </row>
    <row r="340">
      <c r="A340" s="8"/>
      <c r="B340" s="9"/>
      <c r="C340" s="10"/>
      <c r="D340" s="4"/>
      <c r="E340" s="4"/>
      <c r="F340" s="4"/>
      <c r="G340" s="4"/>
      <c r="H340" s="4"/>
      <c r="I340" s="4"/>
      <c r="J340" s="4"/>
      <c r="K340" s="4"/>
      <c r="L340" s="4"/>
      <c r="M340" s="4"/>
      <c r="N340" s="4"/>
      <c r="O340" s="4"/>
      <c r="P340" s="4"/>
      <c r="Q340" s="4"/>
      <c r="R340" s="4"/>
      <c r="S340" s="4"/>
      <c r="T340" s="4"/>
      <c r="U340" s="4"/>
      <c r="V340" s="4"/>
      <c r="W340" s="4"/>
      <c r="X340" s="4"/>
      <c r="Y340" s="4"/>
      <c r="Z340" s="4"/>
    </row>
    <row r="341">
      <c r="A341" s="8"/>
      <c r="B341" s="9"/>
      <c r="C341" s="10"/>
      <c r="D341" s="4"/>
      <c r="E341" s="4"/>
      <c r="F341" s="4"/>
      <c r="G341" s="4"/>
      <c r="H341" s="4"/>
      <c r="I341" s="4"/>
      <c r="J341" s="4"/>
      <c r="K341" s="4"/>
      <c r="L341" s="4"/>
      <c r="M341" s="4"/>
      <c r="N341" s="4"/>
      <c r="O341" s="4"/>
      <c r="P341" s="4"/>
      <c r="Q341" s="4"/>
      <c r="R341" s="4"/>
      <c r="S341" s="4"/>
      <c r="T341" s="4"/>
      <c r="U341" s="4"/>
      <c r="V341" s="4"/>
      <c r="W341" s="4"/>
      <c r="X341" s="4"/>
      <c r="Y341" s="4"/>
      <c r="Z341" s="4"/>
    </row>
    <row r="342">
      <c r="A342" s="8"/>
      <c r="B342" s="9"/>
      <c r="C342" s="10"/>
      <c r="D342" s="4"/>
      <c r="E342" s="4"/>
      <c r="F342" s="4"/>
      <c r="G342" s="4"/>
      <c r="H342" s="4"/>
      <c r="I342" s="4"/>
      <c r="J342" s="4"/>
      <c r="K342" s="4"/>
      <c r="L342" s="4"/>
      <c r="M342" s="4"/>
      <c r="N342" s="4"/>
      <c r="O342" s="4"/>
      <c r="P342" s="4"/>
      <c r="Q342" s="4"/>
      <c r="R342" s="4"/>
      <c r="S342" s="4"/>
      <c r="T342" s="4"/>
      <c r="U342" s="4"/>
      <c r="V342" s="4"/>
      <c r="W342" s="4"/>
      <c r="X342" s="4"/>
      <c r="Y342" s="4"/>
      <c r="Z342" s="4"/>
    </row>
    <row r="343">
      <c r="A343" s="8"/>
      <c r="B343" s="9"/>
      <c r="C343" s="10"/>
      <c r="D343" s="4"/>
      <c r="E343" s="4"/>
      <c r="F343" s="4"/>
      <c r="G343" s="4"/>
      <c r="H343" s="4"/>
      <c r="I343" s="4"/>
      <c r="J343" s="4"/>
      <c r="K343" s="4"/>
      <c r="L343" s="4"/>
      <c r="M343" s="4"/>
      <c r="N343" s="4"/>
      <c r="O343" s="4"/>
      <c r="P343" s="4"/>
      <c r="Q343" s="4"/>
      <c r="R343" s="4"/>
      <c r="S343" s="4"/>
      <c r="T343" s="4"/>
      <c r="U343" s="4"/>
      <c r="V343" s="4"/>
      <c r="W343" s="4"/>
      <c r="X343" s="4"/>
      <c r="Y343" s="4"/>
      <c r="Z343" s="4"/>
    </row>
    <row r="344">
      <c r="A344" s="8"/>
      <c r="B344" s="9"/>
      <c r="C344" s="10"/>
      <c r="D344" s="4"/>
      <c r="E344" s="4"/>
      <c r="F344" s="4"/>
      <c r="G344" s="4"/>
      <c r="H344" s="4"/>
      <c r="I344" s="4"/>
      <c r="J344" s="4"/>
      <c r="K344" s="4"/>
      <c r="L344" s="4"/>
      <c r="M344" s="4"/>
      <c r="N344" s="4"/>
      <c r="O344" s="4"/>
      <c r="P344" s="4"/>
      <c r="Q344" s="4"/>
      <c r="R344" s="4"/>
      <c r="S344" s="4"/>
      <c r="T344" s="4"/>
      <c r="U344" s="4"/>
      <c r="V344" s="4"/>
      <c r="W344" s="4"/>
      <c r="X344" s="4"/>
      <c r="Y344" s="4"/>
      <c r="Z344" s="4"/>
    </row>
    <row r="345">
      <c r="A345" s="8"/>
      <c r="B345" s="9"/>
      <c r="C345" s="10"/>
      <c r="D345" s="4"/>
      <c r="E345" s="4"/>
      <c r="F345" s="4"/>
      <c r="G345" s="4"/>
      <c r="H345" s="4"/>
      <c r="I345" s="4"/>
      <c r="J345" s="4"/>
      <c r="K345" s="4"/>
      <c r="L345" s="4"/>
      <c r="M345" s="4"/>
      <c r="N345" s="4"/>
      <c r="O345" s="4"/>
      <c r="P345" s="4"/>
      <c r="Q345" s="4"/>
      <c r="R345" s="4"/>
      <c r="S345" s="4"/>
      <c r="T345" s="4"/>
      <c r="U345" s="4"/>
      <c r="V345" s="4"/>
      <c r="W345" s="4"/>
      <c r="X345" s="4"/>
      <c r="Y345" s="4"/>
      <c r="Z345" s="4"/>
    </row>
    <row r="346">
      <c r="A346" s="8"/>
      <c r="B346" s="9"/>
      <c r="C346" s="10"/>
      <c r="D346" s="4"/>
      <c r="E346" s="4"/>
      <c r="F346" s="4"/>
      <c r="G346" s="4"/>
      <c r="H346" s="4"/>
      <c r="I346" s="4"/>
      <c r="J346" s="4"/>
      <c r="K346" s="4"/>
      <c r="L346" s="4"/>
      <c r="M346" s="4"/>
      <c r="N346" s="4"/>
      <c r="O346" s="4"/>
      <c r="P346" s="4"/>
      <c r="Q346" s="4"/>
      <c r="R346" s="4"/>
      <c r="S346" s="4"/>
      <c r="T346" s="4"/>
      <c r="U346" s="4"/>
      <c r="V346" s="4"/>
      <c r="W346" s="4"/>
      <c r="X346" s="4"/>
      <c r="Y346" s="4"/>
      <c r="Z346" s="4"/>
    </row>
    <row r="347">
      <c r="A347" s="8"/>
      <c r="B347" s="9"/>
      <c r="C347" s="10"/>
      <c r="D347" s="4"/>
      <c r="E347" s="4"/>
      <c r="F347" s="4"/>
      <c r="G347" s="4"/>
      <c r="H347" s="4"/>
      <c r="I347" s="4"/>
      <c r="J347" s="4"/>
      <c r="K347" s="4"/>
      <c r="L347" s="4"/>
      <c r="M347" s="4"/>
      <c r="N347" s="4"/>
      <c r="O347" s="4"/>
      <c r="P347" s="4"/>
      <c r="Q347" s="4"/>
      <c r="R347" s="4"/>
      <c r="S347" s="4"/>
      <c r="T347" s="4"/>
      <c r="U347" s="4"/>
      <c r="V347" s="4"/>
      <c r="W347" s="4"/>
      <c r="X347" s="4"/>
      <c r="Y347" s="4"/>
      <c r="Z347" s="4"/>
    </row>
    <row r="348">
      <c r="A348" s="8"/>
      <c r="B348" s="9"/>
      <c r="C348" s="10"/>
      <c r="D348" s="4"/>
      <c r="E348" s="4"/>
      <c r="F348" s="4"/>
      <c r="G348" s="4"/>
      <c r="H348" s="4"/>
      <c r="I348" s="4"/>
      <c r="J348" s="4"/>
      <c r="K348" s="4"/>
      <c r="L348" s="4"/>
      <c r="M348" s="4"/>
      <c r="N348" s="4"/>
      <c r="O348" s="4"/>
      <c r="P348" s="4"/>
      <c r="Q348" s="4"/>
      <c r="R348" s="4"/>
      <c r="S348" s="4"/>
      <c r="T348" s="4"/>
      <c r="U348" s="4"/>
      <c r="V348" s="4"/>
      <c r="W348" s="4"/>
      <c r="X348" s="4"/>
      <c r="Y348" s="4"/>
      <c r="Z348" s="4"/>
    </row>
    <row r="349">
      <c r="A349" s="8"/>
      <c r="B349" s="9"/>
      <c r="C349" s="10"/>
      <c r="D349" s="4"/>
      <c r="E349" s="4"/>
      <c r="F349" s="4"/>
      <c r="G349" s="4"/>
      <c r="H349" s="4"/>
      <c r="I349" s="4"/>
      <c r="J349" s="4"/>
      <c r="K349" s="4"/>
      <c r="L349" s="4"/>
      <c r="M349" s="4"/>
      <c r="N349" s="4"/>
      <c r="O349" s="4"/>
      <c r="P349" s="4"/>
      <c r="Q349" s="4"/>
      <c r="R349" s="4"/>
      <c r="S349" s="4"/>
      <c r="T349" s="4"/>
      <c r="U349" s="4"/>
      <c r="V349" s="4"/>
      <c r="W349" s="4"/>
      <c r="X349" s="4"/>
      <c r="Y349" s="4"/>
      <c r="Z349" s="4"/>
    </row>
    <row r="350">
      <c r="A350" s="8"/>
      <c r="B350" s="9"/>
      <c r="C350" s="10"/>
      <c r="D350" s="4"/>
      <c r="E350" s="4"/>
      <c r="F350" s="4"/>
      <c r="G350" s="4"/>
      <c r="H350" s="4"/>
      <c r="I350" s="4"/>
      <c r="J350" s="4"/>
      <c r="K350" s="4"/>
      <c r="L350" s="4"/>
      <c r="M350" s="4"/>
      <c r="N350" s="4"/>
      <c r="O350" s="4"/>
      <c r="P350" s="4"/>
      <c r="Q350" s="4"/>
      <c r="R350" s="4"/>
      <c r="S350" s="4"/>
      <c r="T350" s="4"/>
      <c r="U350" s="4"/>
      <c r="V350" s="4"/>
      <c r="W350" s="4"/>
      <c r="X350" s="4"/>
      <c r="Y350" s="4"/>
      <c r="Z350" s="4"/>
    </row>
    <row r="351">
      <c r="A351" s="8"/>
      <c r="B351" s="9"/>
      <c r="C351" s="10"/>
      <c r="D351" s="4"/>
      <c r="E351" s="4"/>
      <c r="F351" s="4"/>
      <c r="G351" s="4"/>
      <c r="H351" s="4"/>
      <c r="I351" s="4"/>
      <c r="J351" s="4"/>
      <c r="K351" s="4"/>
      <c r="L351" s="4"/>
      <c r="M351" s="4"/>
      <c r="N351" s="4"/>
      <c r="O351" s="4"/>
      <c r="P351" s="4"/>
      <c r="Q351" s="4"/>
      <c r="R351" s="4"/>
      <c r="S351" s="4"/>
      <c r="T351" s="4"/>
      <c r="U351" s="4"/>
      <c r="V351" s="4"/>
      <c r="W351" s="4"/>
      <c r="X351" s="4"/>
      <c r="Y351" s="4"/>
      <c r="Z351" s="4"/>
    </row>
    <row r="352">
      <c r="A352" s="8"/>
      <c r="B352" s="9"/>
      <c r="C352" s="10"/>
      <c r="D352" s="4"/>
      <c r="E352" s="4"/>
      <c r="F352" s="4"/>
      <c r="G352" s="4"/>
      <c r="H352" s="4"/>
      <c r="I352" s="4"/>
      <c r="J352" s="4"/>
      <c r="K352" s="4"/>
      <c r="L352" s="4"/>
      <c r="M352" s="4"/>
      <c r="N352" s="4"/>
      <c r="O352" s="4"/>
      <c r="P352" s="4"/>
      <c r="Q352" s="4"/>
      <c r="R352" s="4"/>
      <c r="S352" s="4"/>
      <c r="T352" s="4"/>
      <c r="U352" s="4"/>
      <c r="V352" s="4"/>
      <c r="W352" s="4"/>
      <c r="X352" s="4"/>
      <c r="Y352" s="4"/>
      <c r="Z352" s="4"/>
    </row>
    <row r="353">
      <c r="A353" s="8"/>
      <c r="B353" s="9"/>
      <c r="C353" s="10"/>
      <c r="D353" s="4"/>
      <c r="E353" s="4"/>
      <c r="F353" s="4"/>
      <c r="G353" s="4"/>
      <c r="H353" s="4"/>
      <c r="I353" s="4"/>
      <c r="J353" s="4"/>
      <c r="K353" s="4"/>
      <c r="L353" s="4"/>
      <c r="M353" s="4"/>
      <c r="N353" s="4"/>
      <c r="O353" s="4"/>
      <c r="P353" s="4"/>
      <c r="Q353" s="4"/>
      <c r="R353" s="4"/>
      <c r="S353" s="4"/>
      <c r="T353" s="4"/>
      <c r="U353" s="4"/>
      <c r="V353" s="4"/>
      <c r="W353" s="4"/>
      <c r="X353" s="4"/>
      <c r="Y353" s="4"/>
      <c r="Z353" s="4"/>
    </row>
    <row r="354">
      <c r="A354" s="8"/>
      <c r="B354" s="9"/>
      <c r="C354" s="10"/>
      <c r="D354" s="4"/>
      <c r="E354" s="4"/>
      <c r="F354" s="4"/>
      <c r="G354" s="4"/>
      <c r="H354" s="4"/>
      <c r="I354" s="4"/>
      <c r="J354" s="4"/>
      <c r="K354" s="4"/>
      <c r="L354" s="4"/>
      <c r="M354" s="4"/>
      <c r="N354" s="4"/>
      <c r="O354" s="4"/>
      <c r="P354" s="4"/>
      <c r="Q354" s="4"/>
      <c r="R354" s="4"/>
      <c r="S354" s="4"/>
      <c r="T354" s="4"/>
      <c r="U354" s="4"/>
      <c r="V354" s="4"/>
      <c r="W354" s="4"/>
      <c r="X354" s="4"/>
      <c r="Y354" s="4"/>
      <c r="Z354" s="4"/>
    </row>
    <row r="355">
      <c r="A355" s="8"/>
      <c r="B355" s="9"/>
      <c r="C355" s="10"/>
      <c r="D355" s="4"/>
      <c r="E355" s="4"/>
      <c r="F355" s="4"/>
      <c r="G355" s="4"/>
      <c r="H355" s="4"/>
      <c r="I355" s="4"/>
      <c r="J355" s="4"/>
      <c r="K355" s="4"/>
      <c r="L355" s="4"/>
      <c r="M355" s="4"/>
      <c r="N355" s="4"/>
      <c r="O355" s="4"/>
      <c r="P355" s="4"/>
      <c r="Q355" s="4"/>
      <c r="R355" s="4"/>
      <c r="S355" s="4"/>
      <c r="T355" s="4"/>
      <c r="U355" s="4"/>
      <c r="V355" s="4"/>
      <c r="W355" s="4"/>
      <c r="X355" s="4"/>
      <c r="Y355" s="4"/>
      <c r="Z355" s="4"/>
    </row>
    <row r="356">
      <c r="A356" s="8"/>
      <c r="B356" s="9"/>
      <c r="C356" s="10"/>
      <c r="D356" s="4"/>
      <c r="E356" s="4"/>
      <c r="F356" s="4"/>
      <c r="G356" s="4"/>
      <c r="H356" s="4"/>
      <c r="I356" s="4"/>
      <c r="J356" s="4"/>
      <c r="K356" s="4"/>
      <c r="L356" s="4"/>
      <c r="M356" s="4"/>
      <c r="N356" s="4"/>
      <c r="O356" s="4"/>
      <c r="P356" s="4"/>
      <c r="Q356" s="4"/>
      <c r="R356" s="4"/>
      <c r="S356" s="4"/>
      <c r="T356" s="4"/>
      <c r="U356" s="4"/>
      <c r="V356" s="4"/>
      <c r="W356" s="4"/>
      <c r="X356" s="4"/>
      <c r="Y356" s="4"/>
      <c r="Z356" s="4"/>
    </row>
    <row r="357">
      <c r="A357" s="8"/>
      <c r="B357" s="9"/>
      <c r="C357" s="10"/>
      <c r="D357" s="4"/>
      <c r="E357" s="4"/>
      <c r="F357" s="4"/>
      <c r="G357" s="4"/>
      <c r="H357" s="4"/>
      <c r="I357" s="4"/>
      <c r="J357" s="4"/>
      <c r="K357" s="4"/>
      <c r="L357" s="4"/>
      <c r="M357" s="4"/>
      <c r="N357" s="4"/>
      <c r="O357" s="4"/>
      <c r="P357" s="4"/>
      <c r="Q357" s="4"/>
      <c r="R357" s="4"/>
      <c r="S357" s="4"/>
      <c r="T357" s="4"/>
      <c r="U357" s="4"/>
      <c r="V357" s="4"/>
      <c r="W357" s="4"/>
      <c r="X357" s="4"/>
      <c r="Y357" s="4"/>
      <c r="Z357" s="4"/>
    </row>
    <row r="358">
      <c r="A358" s="8"/>
      <c r="B358" s="9"/>
      <c r="C358" s="10"/>
      <c r="D358" s="4"/>
      <c r="E358" s="4"/>
      <c r="F358" s="4"/>
      <c r="G358" s="4"/>
      <c r="H358" s="4"/>
      <c r="I358" s="4"/>
      <c r="J358" s="4"/>
      <c r="K358" s="4"/>
      <c r="L358" s="4"/>
      <c r="M358" s="4"/>
      <c r="N358" s="4"/>
      <c r="O358" s="4"/>
      <c r="P358" s="4"/>
      <c r="Q358" s="4"/>
      <c r="R358" s="4"/>
      <c r="S358" s="4"/>
      <c r="T358" s="4"/>
      <c r="U358" s="4"/>
      <c r="V358" s="4"/>
      <c r="W358" s="4"/>
      <c r="X358" s="4"/>
      <c r="Y358" s="4"/>
      <c r="Z358" s="4"/>
    </row>
    <row r="359">
      <c r="A359" s="8"/>
      <c r="B359" s="9"/>
      <c r="C359" s="10"/>
      <c r="D359" s="4"/>
      <c r="E359" s="4"/>
      <c r="F359" s="4"/>
      <c r="G359" s="4"/>
      <c r="H359" s="4"/>
      <c r="I359" s="4"/>
      <c r="J359" s="4"/>
      <c r="K359" s="4"/>
      <c r="L359" s="4"/>
      <c r="M359" s="4"/>
      <c r="N359" s="4"/>
      <c r="O359" s="4"/>
      <c r="P359" s="4"/>
      <c r="Q359" s="4"/>
      <c r="R359" s="4"/>
      <c r="S359" s="4"/>
      <c r="T359" s="4"/>
      <c r="U359" s="4"/>
      <c r="V359" s="4"/>
      <c r="W359" s="4"/>
      <c r="X359" s="4"/>
      <c r="Y359" s="4"/>
      <c r="Z359" s="4"/>
    </row>
    <row r="360">
      <c r="A360" s="8"/>
      <c r="B360" s="9"/>
      <c r="C360" s="10"/>
      <c r="D360" s="4"/>
      <c r="E360" s="4"/>
      <c r="F360" s="4"/>
      <c r="G360" s="4"/>
      <c r="H360" s="4"/>
      <c r="I360" s="4"/>
      <c r="J360" s="4"/>
      <c r="K360" s="4"/>
      <c r="L360" s="4"/>
      <c r="M360" s="4"/>
      <c r="N360" s="4"/>
      <c r="O360" s="4"/>
      <c r="P360" s="4"/>
      <c r="Q360" s="4"/>
      <c r="R360" s="4"/>
      <c r="S360" s="4"/>
      <c r="T360" s="4"/>
      <c r="U360" s="4"/>
      <c r="V360" s="4"/>
      <c r="W360" s="4"/>
      <c r="X360" s="4"/>
      <c r="Y360" s="4"/>
      <c r="Z360" s="4"/>
    </row>
    <row r="361">
      <c r="A361" s="8"/>
      <c r="B361" s="9"/>
      <c r="C361" s="10"/>
      <c r="D361" s="4"/>
      <c r="E361" s="4"/>
      <c r="F361" s="4"/>
      <c r="G361" s="4"/>
      <c r="H361" s="4"/>
      <c r="I361" s="4"/>
      <c r="J361" s="4"/>
      <c r="K361" s="4"/>
      <c r="L361" s="4"/>
      <c r="M361" s="4"/>
      <c r="N361" s="4"/>
      <c r="O361" s="4"/>
      <c r="P361" s="4"/>
      <c r="Q361" s="4"/>
      <c r="R361" s="4"/>
      <c r="S361" s="4"/>
      <c r="T361" s="4"/>
      <c r="U361" s="4"/>
      <c r="V361" s="4"/>
      <c r="W361" s="4"/>
      <c r="X361" s="4"/>
      <c r="Y361" s="4"/>
      <c r="Z361" s="4"/>
    </row>
    <row r="362">
      <c r="A362" s="8"/>
      <c r="B362" s="9"/>
      <c r="C362" s="10"/>
      <c r="D362" s="4"/>
      <c r="E362" s="4"/>
      <c r="F362" s="4"/>
      <c r="G362" s="4"/>
      <c r="H362" s="4"/>
      <c r="I362" s="4"/>
      <c r="J362" s="4"/>
      <c r="K362" s="4"/>
      <c r="L362" s="4"/>
      <c r="M362" s="4"/>
      <c r="N362" s="4"/>
      <c r="O362" s="4"/>
      <c r="P362" s="4"/>
      <c r="Q362" s="4"/>
      <c r="R362" s="4"/>
      <c r="S362" s="4"/>
      <c r="T362" s="4"/>
      <c r="U362" s="4"/>
      <c r="V362" s="4"/>
      <c r="W362" s="4"/>
      <c r="X362" s="4"/>
      <c r="Y362" s="4"/>
      <c r="Z362" s="4"/>
    </row>
    <row r="363">
      <c r="A363" s="8"/>
      <c r="B363" s="9"/>
      <c r="C363" s="10"/>
      <c r="D363" s="4"/>
      <c r="E363" s="4"/>
      <c r="F363" s="4"/>
      <c r="G363" s="4"/>
      <c r="H363" s="4"/>
      <c r="I363" s="4"/>
      <c r="J363" s="4"/>
      <c r="K363" s="4"/>
      <c r="L363" s="4"/>
      <c r="M363" s="4"/>
      <c r="N363" s="4"/>
      <c r="O363" s="4"/>
      <c r="P363" s="4"/>
      <c r="Q363" s="4"/>
      <c r="R363" s="4"/>
      <c r="S363" s="4"/>
      <c r="T363" s="4"/>
      <c r="U363" s="4"/>
      <c r="V363" s="4"/>
      <c r="W363" s="4"/>
      <c r="X363" s="4"/>
      <c r="Y363" s="4"/>
      <c r="Z363" s="4"/>
    </row>
    <row r="364">
      <c r="A364" s="8"/>
      <c r="B364" s="9"/>
      <c r="C364" s="10"/>
      <c r="D364" s="4"/>
      <c r="E364" s="4"/>
      <c r="F364" s="4"/>
      <c r="G364" s="4"/>
      <c r="H364" s="4"/>
      <c r="I364" s="4"/>
      <c r="J364" s="4"/>
      <c r="K364" s="4"/>
      <c r="L364" s="4"/>
      <c r="M364" s="4"/>
      <c r="N364" s="4"/>
      <c r="O364" s="4"/>
      <c r="P364" s="4"/>
      <c r="Q364" s="4"/>
      <c r="R364" s="4"/>
      <c r="S364" s="4"/>
      <c r="T364" s="4"/>
      <c r="U364" s="4"/>
      <c r="V364" s="4"/>
      <c r="W364" s="4"/>
      <c r="X364" s="4"/>
      <c r="Y364" s="4"/>
      <c r="Z364" s="4"/>
    </row>
    <row r="365">
      <c r="A365" s="8"/>
      <c r="B365" s="9"/>
      <c r="C365" s="10"/>
      <c r="D365" s="4"/>
      <c r="E365" s="4"/>
      <c r="F365" s="4"/>
      <c r="G365" s="4"/>
      <c r="H365" s="4"/>
      <c r="I365" s="4"/>
      <c r="J365" s="4"/>
      <c r="K365" s="4"/>
      <c r="L365" s="4"/>
      <c r="M365" s="4"/>
      <c r="N365" s="4"/>
      <c r="O365" s="4"/>
      <c r="P365" s="4"/>
      <c r="Q365" s="4"/>
      <c r="R365" s="4"/>
      <c r="S365" s="4"/>
      <c r="T365" s="4"/>
      <c r="U365" s="4"/>
      <c r="V365" s="4"/>
      <c r="W365" s="4"/>
      <c r="X365" s="4"/>
      <c r="Y365" s="4"/>
      <c r="Z365" s="4"/>
    </row>
    <row r="366">
      <c r="A366" s="8"/>
      <c r="B366" s="9"/>
      <c r="C366" s="10"/>
      <c r="D366" s="4"/>
      <c r="E366" s="4"/>
      <c r="F366" s="4"/>
      <c r="G366" s="4"/>
      <c r="H366" s="4"/>
      <c r="I366" s="4"/>
      <c r="J366" s="4"/>
      <c r="K366" s="4"/>
      <c r="L366" s="4"/>
      <c r="M366" s="4"/>
      <c r="N366" s="4"/>
      <c r="O366" s="4"/>
      <c r="P366" s="4"/>
      <c r="Q366" s="4"/>
      <c r="R366" s="4"/>
      <c r="S366" s="4"/>
      <c r="T366" s="4"/>
      <c r="U366" s="4"/>
      <c r="V366" s="4"/>
      <c r="W366" s="4"/>
      <c r="X366" s="4"/>
      <c r="Y366" s="4"/>
      <c r="Z366" s="4"/>
    </row>
    <row r="367">
      <c r="A367" s="8"/>
      <c r="B367" s="9"/>
      <c r="C367" s="10"/>
      <c r="D367" s="4"/>
      <c r="E367" s="4"/>
      <c r="F367" s="4"/>
      <c r="G367" s="4"/>
      <c r="H367" s="4"/>
      <c r="I367" s="4"/>
      <c r="J367" s="4"/>
      <c r="K367" s="4"/>
      <c r="L367" s="4"/>
      <c r="M367" s="4"/>
      <c r="N367" s="4"/>
      <c r="O367" s="4"/>
      <c r="P367" s="4"/>
      <c r="Q367" s="4"/>
      <c r="R367" s="4"/>
      <c r="S367" s="4"/>
      <c r="T367" s="4"/>
      <c r="U367" s="4"/>
      <c r="V367" s="4"/>
      <c r="W367" s="4"/>
      <c r="X367" s="4"/>
      <c r="Y367" s="4"/>
      <c r="Z367" s="4"/>
    </row>
    <row r="368">
      <c r="A368" s="8"/>
      <c r="B368" s="9"/>
      <c r="C368" s="10"/>
      <c r="D368" s="4"/>
      <c r="E368" s="4"/>
      <c r="F368" s="4"/>
      <c r="G368" s="4"/>
      <c r="H368" s="4"/>
      <c r="I368" s="4"/>
      <c r="J368" s="4"/>
      <c r="K368" s="4"/>
      <c r="L368" s="4"/>
      <c r="M368" s="4"/>
      <c r="N368" s="4"/>
      <c r="O368" s="4"/>
      <c r="P368" s="4"/>
      <c r="Q368" s="4"/>
      <c r="R368" s="4"/>
      <c r="S368" s="4"/>
      <c r="T368" s="4"/>
      <c r="U368" s="4"/>
      <c r="V368" s="4"/>
      <c r="W368" s="4"/>
      <c r="X368" s="4"/>
      <c r="Y368" s="4"/>
      <c r="Z368" s="4"/>
    </row>
    <row r="369">
      <c r="A369" s="8"/>
      <c r="B369" s="9"/>
      <c r="C369" s="10"/>
      <c r="D369" s="4"/>
      <c r="E369" s="4"/>
      <c r="F369" s="4"/>
      <c r="G369" s="4"/>
      <c r="H369" s="4"/>
      <c r="I369" s="4"/>
      <c r="J369" s="4"/>
      <c r="K369" s="4"/>
      <c r="L369" s="4"/>
      <c r="M369" s="4"/>
      <c r="N369" s="4"/>
      <c r="O369" s="4"/>
      <c r="P369" s="4"/>
      <c r="Q369" s="4"/>
      <c r="R369" s="4"/>
      <c r="S369" s="4"/>
      <c r="T369" s="4"/>
      <c r="U369" s="4"/>
      <c r="V369" s="4"/>
      <c r="W369" s="4"/>
      <c r="X369" s="4"/>
      <c r="Y369" s="4"/>
      <c r="Z369" s="4"/>
    </row>
    <row r="370">
      <c r="A370" s="8"/>
      <c r="B370" s="9"/>
      <c r="C370" s="10"/>
      <c r="D370" s="4"/>
      <c r="E370" s="4"/>
      <c r="F370" s="4"/>
      <c r="G370" s="4"/>
      <c r="H370" s="4"/>
      <c r="I370" s="4"/>
      <c r="J370" s="4"/>
      <c r="K370" s="4"/>
      <c r="L370" s="4"/>
      <c r="M370" s="4"/>
      <c r="N370" s="4"/>
      <c r="O370" s="4"/>
      <c r="P370" s="4"/>
      <c r="Q370" s="4"/>
      <c r="R370" s="4"/>
      <c r="S370" s="4"/>
      <c r="T370" s="4"/>
      <c r="U370" s="4"/>
      <c r="V370" s="4"/>
      <c r="W370" s="4"/>
      <c r="X370" s="4"/>
      <c r="Y370" s="4"/>
      <c r="Z370" s="4"/>
    </row>
    <row r="371">
      <c r="A371" s="8"/>
      <c r="B371" s="9"/>
      <c r="C371" s="10"/>
      <c r="D371" s="4"/>
      <c r="E371" s="4"/>
      <c r="F371" s="4"/>
      <c r="G371" s="4"/>
      <c r="H371" s="4"/>
      <c r="I371" s="4"/>
      <c r="J371" s="4"/>
      <c r="K371" s="4"/>
      <c r="L371" s="4"/>
      <c r="M371" s="4"/>
      <c r="N371" s="4"/>
      <c r="O371" s="4"/>
      <c r="P371" s="4"/>
      <c r="Q371" s="4"/>
      <c r="R371" s="4"/>
      <c r="S371" s="4"/>
      <c r="T371" s="4"/>
      <c r="U371" s="4"/>
      <c r="V371" s="4"/>
      <c r="W371" s="4"/>
      <c r="X371" s="4"/>
      <c r="Y371" s="4"/>
      <c r="Z371" s="4"/>
    </row>
    <row r="372">
      <c r="A372" s="8"/>
      <c r="B372" s="9"/>
      <c r="C372" s="10"/>
      <c r="D372" s="4"/>
      <c r="E372" s="4"/>
      <c r="F372" s="4"/>
      <c r="G372" s="4"/>
      <c r="H372" s="4"/>
      <c r="I372" s="4"/>
      <c r="J372" s="4"/>
      <c r="K372" s="4"/>
      <c r="L372" s="4"/>
      <c r="M372" s="4"/>
      <c r="N372" s="4"/>
      <c r="O372" s="4"/>
      <c r="P372" s="4"/>
      <c r="Q372" s="4"/>
      <c r="R372" s="4"/>
      <c r="S372" s="4"/>
      <c r="T372" s="4"/>
      <c r="U372" s="4"/>
      <c r="V372" s="4"/>
      <c r="W372" s="4"/>
      <c r="X372" s="4"/>
      <c r="Y372" s="4"/>
      <c r="Z372" s="4"/>
    </row>
    <row r="373">
      <c r="A373" s="8"/>
      <c r="B373" s="9"/>
      <c r="C373" s="10"/>
      <c r="D373" s="4"/>
      <c r="E373" s="4"/>
      <c r="F373" s="4"/>
      <c r="G373" s="4"/>
      <c r="H373" s="4"/>
      <c r="I373" s="4"/>
      <c r="J373" s="4"/>
      <c r="K373" s="4"/>
      <c r="L373" s="4"/>
      <c r="M373" s="4"/>
      <c r="N373" s="4"/>
      <c r="O373" s="4"/>
      <c r="P373" s="4"/>
      <c r="Q373" s="4"/>
      <c r="R373" s="4"/>
      <c r="S373" s="4"/>
      <c r="T373" s="4"/>
      <c r="U373" s="4"/>
      <c r="V373" s="4"/>
      <c r="W373" s="4"/>
      <c r="X373" s="4"/>
      <c r="Y373" s="4"/>
      <c r="Z373" s="4"/>
    </row>
    <row r="374">
      <c r="A374" s="8"/>
      <c r="B374" s="9"/>
      <c r="C374" s="10"/>
      <c r="D374" s="4"/>
      <c r="E374" s="4"/>
      <c r="F374" s="4"/>
      <c r="G374" s="4"/>
      <c r="H374" s="4"/>
      <c r="I374" s="4"/>
      <c r="J374" s="4"/>
      <c r="K374" s="4"/>
      <c r="L374" s="4"/>
      <c r="M374" s="4"/>
      <c r="N374" s="4"/>
      <c r="O374" s="4"/>
      <c r="P374" s="4"/>
      <c r="Q374" s="4"/>
      <c r="R374" s="4"/>
      <c r="S374" s="4"/>
      <c r="T374" s="4"/>
      <c r="U374" s="4"/>
      <c r="V374" s="4"/>
      <c r="W374" s="4"/>
      <c r="X374" s="4"/>
      <c r="Y374" s="4"/>
      <c r="Z374" s="4"/>
    </row>
    <row r="375">
      <c r="A375" s="8"/>
      <c r="B375" s="9"/>
      <c r="C375" s="10"/>
      <c r="D375" s="4"/>
      <c r="E375" s="4"/>
      <c r="F375" s="4"/>
      <c r="G375" s="4"/>
      <c r="H375" s="4"/>
      <c r="I375" s="4"/>
      <c r="J375" s="4"/>
      <c r="K375" s="4"/>
      <c r="L375" s="4"/>
      <c r="M375" s="4"/>
      <c r="N375" s="4"/>
      <c r="O375" s="4"/>
      <c r="P375" s="4"/>
      <c r="Q375" s="4"/>
      <c r="R375" s="4"/>
      <c r="S375" s="4"/>
      <c r="T375" s="4"/>
      <c r="U375" s="4"/>
      <c r="V375" s="4"/>
      <c r="W375" s="4"/>
      <c r="X375" s="4"/>
      <c r="Y375" s="4"/>
      <c r="Z375" s="4"/>
    </row>
    <row r="376">
      <c r="A376" s="8"/>
      <c r="B376" s="9"/>
      <c r="C376" s="10"/>
      <c r="D376" s="4"/>
      <c r="E376" s="4"/>
      <c r="F376" s="4"/>
      <c r="G376" s="4"/>
      <c r="H376" s="4"/>
      <c r="I376" s="4"/>
      <c r="J376" s="4"/>
      <c r="K376" s="4"/>
      <c r="L376" s="4"/>
      <c r="M376" s="4"/>
      <c r="N376" s="4"/>
      <c r="O376" s="4"/>
      <c r="P376" s="4"/>
      <c r="Q376" s="4"/>
      <c r="R376" s="4"/>
      <c r="S376" s="4"/>
      <c r="T376" s="4"/>
      <c r="U376" s="4"/>
      <c r="V376" s="4"/>
      <c r="W376" s="4"/>
      <c r="X376" s="4"/>
      <c r="Y376" s="4"/>
      <c r="Z376" s="4"/>
    </row>
    <row r="377">
      <c r="A377" s="8"/>
      <c r="B377" s="9"/>
      <c r="C377" s="10"/>
      <c r="D377" s="4"/>
      <c r="E377" s="4"/>
      <c r="F377" s="4"/>
      <c r="G377" s="4"/>
      <c r="H377" s="4"/>
      <c r="I377" s="4"/>
      <c r="J377" s="4"/>
      <c r="K377" s="4"/>
      <c r="L377" s="4"/>
      <c r="M377" s="4"/>
      <c r="N377" s="4"/>
      <c r="O377" s="4"/>
      <c r="P377" s="4"/>
      <c r="Q377" s="4"/>
      <c r="R377" s="4"/>
      <c r="S377" s="4"/>
      <c r="T377" s="4"/>
      <c r="U377" s="4"/>
      <c r="V377" s="4"/>
      <c r="W377" s="4"/>
      <c r="X377" s="4"/>
      <c r="Y377" s="4"/>
      <c r="Z377" s="4"/>
    </row>
    <row r="378">
      <c r="A378" s="8"/>
      <c r="B378" s="9"/>
      <c r="C378" s="10"/>
      <c r="D378" s="4"/>
      <c r="E378" s="4"/>
      <c r="F378" s="4"/>
      <c r="G378" s="4"/>
      <c r="H378" s="4"/>
      <c r="I378" s="4"/>
      <c r="J378" s="4"/>
      <c r="K378" s="4"/>
      <c r="L378" s="4"/>
      <c r="M378" s="4"/>
      <c r="N378" s="4"/>
      <c r="O378" s="4"/>
      <c r="P378" s="4"/>
      <c r="Q378" s="4"/>
      <c r="R378" s="4"/>
      <c r="S378" s="4"/>
      <c r="T378" s="4"/>
      <c r="U378" s="4"/>
      <c r="V378" s="4"/>
      <c r="W378" s="4"/>
      <c r="X378" s="4"/>
      <c r="Y378" s="4"/>
      <c r="Z378" s="4"/>
    </row>
    <row r="379">
      <c r="A379" s="8"/>
      <c r="B379" s="9"/>
      <c r="C379" s="10"/>
      <c r="D379" s="4"/>
      <c r="E379" s="4"/>
      <c r="F379" s="4"/>
      <c r="G379" s="4"/>
      <c r="H379" s="4"/>
      <c r="I379" s="4"/>
      <c r="J379" s="4"/>
      <c r="K379" s="4"/>
      <c r="L379" s="4"/>
      <c r="M379" s="4"/>
      <c r="N379" s="4"/>
      <c r="O379" s="4"/>
      <c r="P379" s="4"/>
      <c r="Q379" s="4"/>
      <c r="R379" s="4"/>
      <c r="S379" s="4"/>
      <c r="T379" s="4"/>
      <c r="U379" s="4"/>
      <c r="V379" s="4"/>
      <c r="W379" s="4"/>
      <c r="X379" s="4"/>
      <c r="Y379" s="4"/>
      <c r="Z379" s="4"/>
    </row>
    <row r="380">
      <c r="A380" s="8"/>
      <c r="B380" s="9"/>
      <c r="C380" s="10"/>
      <c r="D380" s="4"/>
      <c r="E380" s="4"/>
      <c r="F380" s="4"/>
      <c r="G380" s="4"/>
      <c r="H380" s="4"/>
      <c r="I380" s="4"/>
      <c r="J380" s="4"/>
      <c r="K380" s="4"/>
      <c r="L380" s="4"/>
      <c r="M380" s="4"/>
      <c r="N380" s="4"/>
      <c r="O380" s="4"/>
      <c r="P380" s="4"/>
      <c r="Q380" s="4"/>
      <c r="R380" s="4"/>
      <c r="S380" s="4"/>
      <c r="T380" s="4"/>
      <c r="U380" s="4"/>
      <c r="V380" s="4"/>
      <c r="W380" s="4"/>
      <c r="X380" s="4"/>
      <c r="Y380" s="4"/>
      <c r="Z380" s="4"/>
    </row>
    <row r="381">
      <c r="A381" s="8"/>
      <c r="B381" s="9"/>
      <c r="C381" s="10"/>
      <c r="D381" s="4"/>
      <c r="E381" s="4"/>
      <c r="F381" s="4"/>
      <c r="G381" s="4"/>
      <c r="H381" s="4"/>
      <c r="I381" s="4"/>
      <c r="J381" s="4"/>
      <c r="K381" s="4"/>
      <c r="L381" s="4"/>
      <c r="M381" s="4"/>
      <c r="N381" s="4"/>
      <c r="O381" s="4"/>
      <c r="P381" s="4"/>
      <c r="Q381" s="4"/>
      <c r="R381" s="4"/>
      <c r="S381" s="4"/>
      <c r="T381" s="4"/>
      <c r="U381" s="4"/>
      <c r="V381" s="4"/>
      <c r="W381" s="4"/>
      <c r="X381" s="4"/>
      <c r="Y381" s="4"/>
      <c r="Z381" s="4"/>
    </row>
    <row r="382">
      <c r="A382" s="8"/>
      <c r="B382" s="9"/>
      <c r="C382" s="10"/>
      <c r="D382" s="4"/>
      <c r="E382" s="4"/>
      <c r="F382" s="4"/>
      <c r="G382" s="4"/>
      <c r="H382" s="4"/>
      <c r="I382" s="4"/>
      <c r="J382" s="4"/>
      <c r="K382" s="4"/>
      <c r="L382" s="4"/>
      <c r="M382" s="4"/>
      <c r="N382" s="4"/>
      <c r="O382" s="4"/>
      <c r="P382" s="4"/>
      <c r="Q382" s="4"/>
      <c r="R382" s="4"/>
      <c r="S382" s="4"/>
      <c r="T382" s="4"/>
      <c r="U382" s="4"/>
      <c r="V382" s="4"/>
      <c r="W382" s="4"/>
      <c r="X382" s="4"/>
      <c r="Y382" s="4"/>
      <c r="Z382" s="4"/>
    </row>
    <row r="383">
      <c r="A383" s="8"/>
      <c r="B383" s="9"/>
      <c r="C383" s="10"/>
      <c r="D383" s="4"/>
      <c r="E383" s="4"/>
      <c r="F383" s="4"/>
      <c r="G383" s="4"/>
      <c r="H383" s="4"/>
      <c r="I383" s="4"/>
      <c r="J383" s="4"/>
      <c r="K383" s="4"/>
      <c r="L383" s="4"/>
      <c r="M383" s="4"/>
      <c r="N383" s="4"/>
      <c r="O383" s="4"/>
      <c r="P383" s="4"/>
      <c r="Q383" s="4"/>
      <c r="R383" s="4"/>
      <c r="S383" s="4"/>
      <c r="T383" s="4"/>
      <c r="U383" s="4"/>
      <c r="V383" s="4"/>
      <c r="W383" s="4"/>
      <c r="X383" s="4"/>
      <c r="Y383" s="4"/>
      <c r="Z383" s="4"/>
    </row>
    <row r="384">
      <c r="A384" s="8"/>
      <c r="B384" s="9"/>
      <c r="C384" s="10"/>
      <c r="D384" s="4"/>
      <c r="E384" s="4"/>
      <c r="F384" s="4"/>
      <c r="G384" s="4"/>
      <c r="H384" s="4"/>
      <c r="I384" s="4"/>
      <c r="J384" s="4"/>
      <c r="K384" s="4"/>
      <c r="L384" s="4"/>
      <c r="M384" s="4"/>
      <c r="N384" s="4"/>
      <c r="O384" s="4"/>
      <c r="P384" s="4"/>
      <c r="Q384" s="4"/>
      <c r="R384" s="4"/>
      <c r="S384" s="4"/>
      <c r="T384" s="4"/>
      <c r="U384" s="4"/>
      <c r="V384" s="4"/>
      <c r="W384" s="4"/>
      <c r="X384" s="4"/>
      <c r="Y384" s="4"/>
      <c r="Z384" s="4"/>
    </row>
    <row r="385">
      <c r="A385" s="8"/>
      <c r="B385" s="9"/>
      <c r="C385" s="10"/>
      <c r="D385" s="4"/>
      <c r="E385" s="4"/>
      <c r="F385" s="4"/>
      <c r="G385" s="4"/>
      <c r="H385" s="4"/>
      <c r="I385" s="4"/>
      <c r="J385" s="4"/>
      <c r="K385" s="4"/>
      <c r="L385" s="4"/>
      <c r="M385" s="4"/>
      <c r="N385" s="4"/>
      <c r="O385" s="4"/>
      <c r="P385" s="4"/>
      <c r="Q385" s="4"/>
      <c r="R385" s="4"/>
      <c r="S385" s="4"/>
      <c r="T385" s="4"/>
      <c r="U385" s="4"/>
      <c r="V385" s="4"/>
      <c r="W385" s="4"/>
      <c r="X385" s="4"/>
      <c r="Y385" s="4"/>
      <c r="Z385" s="4"/>
    </row>
    <row r="386">
      <c r="A386" s="8"/>
      <c r="B386" s="9"/>
      <c r="C386" s="10"/>
      <c r="D386" s="4"/>
      <c r="E386" s="4"/>
      <c r="F386" s="4"/>
      <c r="G386" s="4"/>
      <c r="H386" s="4"/>
      <c r="I386" s="4"/>
      <c r="J386" s="4"/>
      <c r="K386" s="4"/>
      <c r="L386" s="4"/>
      <c r="M386" s="4"/>
      <c r="N386" s="4"/>
      <c r="O386" s="4"/>
      <c r="P386" s="4"/>
      <c r="Q386" s="4"/>
      <c r="R386" s="4"/>
      <c r="S386" s="4"/>
      <c r="T386" s="4"/>
      <c r="U386" s="4"/>
      <c r="V386" s="4"/>
      <c r="W386" s="4"/>
      <c r="X386" s="4"/>
      <c r="Y386" s="4"/>
      <c r="Z386" s="4"/>
    </row>
    <row r="387">
      <c r="A387" s="8"/>
      <c r="B387" s="9"/>
      <c r="C387" s="10"/>
      <c r="D387" s="4"/>
      <c r="E387" s="4"/>
      <c r="F387" s="4"/>
      <c r="G387" s="4"/>
      <c r="H387" s="4"/>
      <c r="I387" s="4"/>
      <c r="J387" s="4"/>
      <c r="K387" s="4"/>
      <c r="L387" s="4"/>
      <c r="M387" s="4"/>
      <c r="N387" s="4"/>
      <c r="O387" s="4"/>
      <c r="P387" s="4"/>
      <c r="Q387" s="4"/>
      <c r="R387" s="4"/>
      <c r="S387" s="4"/>
      <c r="T387" s="4"/>
      <c r="U387" s="4"/>
      <c r="V387" s="4"/>
      <c r="W387" s="4"/>
      <c r="X387" s="4"/>
      <c r="Y387" s="4"/>
      <c r="Z387" s="4"/>
    </row>
    <row r="388">
      <c r="A388" s="8"/>
      <c r="B388" s="9"/>
      <c r="C388" s="10"/>
      <c r="D388" s="4"/>
      <c r="E388" s="4"/>
      <c r="F388" s="4"/>
      <c r="G388" s="4"/>
      <c r="H388" s="4"/>
      <c r="I388" s="4"/>
      <c r="J388" s="4"/>
      <c r="K388" s="4"/>
      <c r="L388" s="4"/>
      <c r="M388" s="4"/>
      <c r="N388" s="4"/>
      <c r="O388" s="4"/>
      <c r="P388" s="4"/>
      <c r="Q388" s="4"/>
      <c r="R388" s="4"/>
      <c r="S388" s="4"/>
      <c r="T388" s="4"/>
      <c r="U388" s="4"/>
      <c r="V388" s="4"/>
      <c r="W388" s="4"/>
      <c r="X388" s="4"/>
      <c r="Y388" s="4"/>
      <c r="Z388" s="4"/>
    </row>
    <row r="389">
      <c r="A389" s="8"/>
      <c r="B389" s="9"/>
      <c r="C389" s="10"/>
      <c r="D389" s="4"/>
      <c r="E389" s="4"/>
      <c r="F389" s="4"/>
      <c r="G389" s="4"/>
      <c r="H389" s="4"/>
      <c r="I389" s="4"/>
      <c r="J389" s="4"/>
      <c r="K389" s="4"/>
      <c r="L389" s="4"/>
      <c r="M389" s="4"/>
      <c r="N389" s="4"/>
      <c r="O389" s="4"/>
      <c r="P389" s="4"/>
      <c r="Q389" s="4"/>
      <c r="R389" s="4"/>
      <c r="S389" s="4"/>
      <c r="T389" s="4"/>
      <c r="U389" s="4"/>
      <c r="V389" s="4"/>
      <c r="W389" s="4"/>
      <c r="X389" s="4"/>
      <c r="Y389" s="4"/>
      <c r="Z389" s="4"/>
    </row>
    <row r="390">
      <c r="A390" s="8"/>
      <c r="B390" s="9"/>
      <c r="C390" s="10"/>
      <c r="D390" s="4"/>
      <c r="E390" s="4"/>
      <c r="F390" s="4"/>
      <c r="G390" s="4"/>
      <c r="H390" s="4"/>
      <c r="I390" s="4"/>
      <c r="J390" s="4"/>
      <c r="K390" s="4"/>
      <c r="L390" s="4"/>
      <c r="M390" s="4"/>
      <c r="N390" s="4"/>
      <c r="O390" s="4"/>
      <c r="P390" s="4"/>
      <c r="Q390" s="4"/>
      <c r="R390" s="4"/>
      <c r="S390" s="4"/>
      <c r="T390" s="4"/>
      <c r="U390" s="4"/>
      <c r="V390" s="4"/>
      <c r="W390" s="4"/>
      <c r="X390" s="4"/>
      <c r="Y390" s="4"/>
      <c r="Z390" s="4"/>
    </row>
    <row r="391">
      <c r="A391" s="8"/>
      <c r="B391" s="9"/>
      <c r="C391" s="10"/>
      <c r="D391" s="4"/>
      <c r="E391" s="4"/>
      <c r="F391" s="4"/>
      <c r="G391" s="4"/>
      <c r="H391" s="4"/>
      <c r="I391" s="4"/>
      <c r="J391" s="4"/>
      <c r="K391" s="4"/>
      <c r="L391" s="4"/>
      <c r="M391" s="4"/>
      <c r="N391" s="4"/>
      <c r="O391" s="4"/>
      <c r="P391" s="4"/>
      <c r="Q391" s="4"/>
      <c r="R391" s="4"/>
      <c r="S391" s="4"/>
      <c r="T391" s="4"/>
      <c r="U391" s="4"/>
      <c r="V391" s="4"/>
      <c r="W391" s="4"/>
      <c r="X391" s="4"/>
      <c r="Y391" s="4"/>
      <c r="Z391" s="4"/>
    </row>
    <row r="392">
      <c r="A392" s="8"/>
      <c r="B392" s="9"/>
      <c r="C392" s="10"/>
      <c r="D392" s="4"/>
      <c r="E392" s="4"/>
      <c r="F392" s="4"/>
      <c r="G392" s="4"/>
      <c r="H392" s="4"/>
      <c r="I392" s="4"/>
      <c r="J392" s="4"/>
      <c r="K392" s="4"/>
      <c r="L392" s="4"/>
      <c r="M392" s="4"/>
      <c r="N392" s="4"/>
      <c r="O392" s="4"/>
      <c r="P392" s="4"/>
      <c r="Q392" s="4"/>
      <c r="R392" s="4"/>
      <c r="S392" s="4"/>
      <c r="T392" s="4"/>
      <c r="U392" s="4"/>
      <c r="V392" s="4"/>
      <c r="W392" s="4"/>
      <c r="X392" s="4"/>
      <c r="Y392" s="4"/>
      <c r="Z392" s="4"/>
    </row>
    <row r="393">
      <c r="A393" s="8"/>
      <c r="B393" s="9"/>
      <c r="C393" s="10"/>
      <c r="D393" s="4"/>
      <c r="E393" s="4"/>
      <c r="F393" s="4"/>
      <c r="G393" s="4"/>
      <c r="H393" s="4"/>
      <c r="I393" s="4"/>
      <c r="J393" s="4"/>
      <c r="K393" s="4"/>
      <c r="L393" s="4"/>
      <c r="M393" s="4"/>
      <c r="N393" s="4"/>
      <c r="O393" s="4"/>
      <c r="P393" s="4"/>
      <c r="Q393" s="4"/>
      <c r="R393" s="4"/>
      <c r="S393" s="4"/>
      <c r="T393" s="4"/>
      <c r="U393" s="4"/>
      <c r="V393" s="4"/>
      <c r="W393" s="4"/>
      <c r="X393" s="4"/>
      <c r="Y393" s="4"/>
      <c r="Z393" s="4"/>
    </row>
    <row r="394">
      <c r="A394" s="8"/>
      <c r="B394" s="9"/>
      <c r="C394" s="10"/>
      <c r="D394" s="4"/>
      <c r="E394" s="4"/>
      <c r="F394" s="4"/>
      <c r="G394" s="4"/>
      <c r="H394" s="4"/>
      <c r="I394" s="4"/>
      <c r="J394" s="4"/>
      <c r="K394" s="4"/>
      <c r="L394" s="4"/>
      <c r="M394" s="4"/>
      <c r="N394" s="4"/>
      <c r="O394" s="4"/>
      <c r="P394" s="4"/>
      <c r="Q394" s="4"/>
      <c r="R394" s="4"/>
      <c r="S394" s="4"/>
      <c r="T394" s="4"/>
      <c r="U394" s="4"/>
      <c r="V394" s="4"/>
      <c r="W394" s="4"/>
      <c r="X394" s="4"/>
      <c r="Y394" s="4"/>
      <c r="Z394" s="4"/>
    </row>
    <row r="395">
      <c r="A395" s="8"/>
      <c r="B395" s="9"/>
      <c r="C395" s="10"/>
      <c r="D395" s="4"/>
      <c r="E395" s="4"/>
      <c r="F395" s="4"/>
      <c r="G395" s="4"/>
      <c r="H395" s="4"/>
      <c r="I395" s="4"/>
      <c r="J395" s="4"/>
      <c r="K395" s="4"/>
      <c r="L395" s="4"/>
      <c r="M395" s="4"/>
      <c r="N395" s="4"/>
      <c r="O395" s="4"/>
      <c r="P395" s="4"/>
      <c r="Q395" s="4"/>
      <c r="R395" s="4"/>
      <c r="S395" s="4"/>
      <c r="T395" s="4"/>
      <c r="U395" s="4"/>
      <c r="V395" s="4"/>
      <c r="W395" s="4"/>
      <c r="X395" s="4"/>
      <c r="Y395" s="4"/>
      <c r="Z395" s="4"/>
    </row>
    <row r="396">
      <c r="A396" s="8"/>
      <c r="B396" s="9"/>
      <c r="C396" s="10"/>
      <c r="D396" s="4"/>
      <c r="E396" s="4"/>
      <c r="F396" s="4"/>
      <c r="G396" s="4"/>
      <c r="H396" s="4"/>
      <c r="I396" s="4"/>
      <c r="J396" s="4"/>
      <c r="K396" s="4"/>
      <c r="L396" s="4"/>
      <c r="M396" s="4"/>
      <c r="N396" s="4"/>
      <c r="O396" s="4"/>
      <c r="P396" s="4"/>
      <c r="Q396" s="4"/>
      <c r="R396" s="4"/>
      <c r="S396" s="4"/>
      <c r="T396" s="4"/>
      <c r="U396" s="4"/>
      <c r="V396" s="4"/>
      <c r="W396" s="4"/>
      <c r="X396" s="4"/>
      <c r="Y396" s="4"/>
      <c r="Z396" s="4"/>
    </row>
    <row r="397">
      <c r="A397" s="8"/>
      <c r="B397" s="9"/>
      <c r="C397" s="10"/>
      <c r="D397" s="4"/>
      <c r="E397" s="4"/>
      <c r="F397" s="4"/>
      <c r="G397" s="4"/>
      <c r="H397" s="4"/>
      <c r="I397" s="4"/>
      <c r="J397" s="4"/>
      <c r="K397" s="4"/>
      <c r="L397" s="4"/>
      <c r="M397" s="4"/>
      <c r="N397" s="4"/>
      <c r="O397" s="4"/>
      <c r="P397" s="4"/>
      <c r="Q397" s="4"/>
      <c r="R397" s="4"/>
      <c r="S397" s="4"/>
      <c r="T397" s="4"/>
      <c r="U397" s="4"/>
      <c r="V397" s="4"/>
      <c r="W397" s="4"/>
      <c r="X397" s="4"/>
      <c r="Y397" s="4"/>
      <c r="Z397" s="4"/>
    </row>
    <row r="398">
      <c r="A398" s="8"/>
      <c r="B398" s="9"/>
      <c r="C398" s="10"/>
      <c r="D398" s="4"/>
      <c r="E398" s="4"/>
      <c r="F398" s="4"/>
      <c r="G398" s="4"/>
      <c r="H398" s="4"/>
      <c r="I398" s="4"/>
      <c r="J398" s="4"/>
      <c r="K398" s="4"/>
      <c r="L398" s="4"/>
      <c r="M398" s="4"/>
      <c r="N398" s="4"/>
      <c r="O398" s="4"/>
      <c r="P398" s="4"/>
      <c r="Q398" s="4"/>
      <c r="R398" s="4"/>
      <c r="S398" s="4"/>
      <c r="T398" s="4"/>
      <c r="U398" s="4"/>
      <c r="V398" s="4"/>
      <c r="W398" s="4"/>
      <c r="X398" s="4"/>
      <c r="Y398" s="4"/>
      <c r="Z398" s="4"/>
    </row>
    <row r="399">
      <c r="A399" s="8"/>
      <c r="B399" s="9"/>
      <c r="C399" s="10"/>
      <c r="D399" s="4"/>
      <c r="E399" s="4"/>
      <c r="F399" s="4"/>
      <c r="G399" s="4"/>
      <c r="H399" s="4"/>
      <c r="I399" s="4"/>
      <c r="J399" s="4"/>
      <c r="K399" s="4"/>
      <c r="L399" s="4"/>
      <c r="M399" s="4"/>
      <c r="N399" s="4"/>
      <c r="O399" s="4"/>
      <c r="P399" s="4"/>
      <c r="Q399" s="4"/>
      <c r="R399" s="4"/>
      <c r="S399" s="4"/>
      <c r="T399" s="4"/>
      <c r="U399" s="4"/>
      <c r="V399" s="4"/>
      <c r="W399" s="4"/>
      <c r="X399" s="4"/>
      <c r="Y399" s="4"/>
      <c r="Z399" s="4"/>
    </row>
    <row r="400">
      <c r="A400" s="8"/>
      <c r="B400" s="9"/>
      <c r="C400" s="10"/>
      <c r="D400" s="4"/>
      <c r="E400" s="4"/>
      <c r="F400" s="4"/>
      <c r="G400" s="4"/>
      <c r="H400" s="4"/>
      <c r="I400" s="4"/>
      <c r="J400" s="4"/>
      <c r="K400" s="4"/>
      <c r="L400" s="4"/>
      <c r="M400" s="4"/>
      <c r="N400" s="4"/>
      <c r="O400" s="4"/>
      <c r="P400" s="4"/>
      <c r="Q400" s="4"/>
      <c r="R400" s="4"/>
      <c r="S400" s="4"/>
      <c r="T400" s="4"/>
      <c r="U400" s="4"/>
      <c r="V400" s="4"/>
      <c r="W400" s="4"/>
      <c r="X400" s="4"/>
      <c r="Y400" s="4"/>
      <c r="Z400" s="4"/>
    </row>
    <row r="401">
      <c r="A401" s="8"/>
      <c r="B401" s="9"/>
      <c r="C401" s="10"/>
      <c r="D401" s="4"/>
      <c r="E401" s="4"/>
      <c r="F401" s="4"/>
      <c r="G401" s="4"/>
      <c r="H401" s="4"/>
      <c r="I401" s="4"/>
      <c r="J401" s="4"/>
      <c r="K401" s="4"/>
      <c r="L401" s="4"/>
      <c r="M401" s="4"/>
      <c r="N401" s="4"/>
      <c r="O401" s="4"/>
      <c r="P401" s="4"/>
      <c r="Q401" s="4"/>
      <c r="R401" s="4"/>
      <c r="S401" s="4"/>
      <c r="T401" s="4"/>
      <c r="U401" s="4"/>
      <c r="V401" s="4"/>
      <c r="W401" s="4"/>
      <c r="X401" s="4"/>
      <c r="Y401" s="4"/>
      <c r="Z401" s="4"/>
    </row>
    <row r="402">
      <c r="A402" s="8"/>
      <c r="B402" s="9"/>
      <c r="C402" s="10"/>
      <c r="D402" s="4"/>
      <c r="E402" s="4"/>
      <c r="F402" s="4"/>
      <c r="G402" s="4"/>
      <c r="H402" s="4"/>
      <c r="I402" s="4"/>
      <c r="J402" s="4"/>
      <c r="K402" s="4"/>
      <c r="L402" s="4"/>
      <c r="M402" s="4"/>
      <c r="N402" s="4"/>
      <c r="O402" s="4"/>
      <c r="P402" s="4"/>
      <c r="Q402" s="4"/>
      <c r="R402" s="4"/>
      <c r="S402" s="4"/>
      <c r="T402" s="4"/>
      <c r="U402" s="4"/>
      <c r="V402" s="4"/>
      <c r="W402" s="4"/>
      <c r="X402" s="4"/>
      <c r="Y402" s="4"/>
      <c r="Z402" s="4"/>
    </row>
    <row r="403">
      <c r="A403" s="8"/>
      <c r="B403" s="9"/>
      <c r="C403" s="10"/>
      <c r="D403" s="4"/>
      <c r="E403" s="4"/>
      <c r="F403" s="4"/>
      <c r="G403" s="4"/>
      <c r="H403" s="4"/>
      <c r="I403" s="4"/>
      <c r="J403" s="4"/>
      <c r="K403" s="4"/>
      <c r="L403" s="4"/>
      <c r="M403" s="4"/>
      <c r="N403" s="4"/>
      <c r="O403" s="4"/>
      <c r="P403" s="4"/>
      <c r="Q403" s="4"/>
      <c r="R403" s="4"/>
      <c r="S403" s="4"/>
      <c r="T403" s="4"/>
      <c r="U403" s="4"/>
      <c r="V403" s="4"/>
      <c r="W403" s="4"/>
      <c r="X403" s="4"/>
      <c r="Y403" s="4"/>
      <c r="Z403" s="4"/>
    </row>
    <row r="404">
      <c r="A404" s="8"/>
      <c r="B404" s="9"/>
      <c r="C404" s="10"/>
      <c r="D404" s="4"/>
      <c r="E404" s="4"/>
      <c r="F404" s="4"/>
      <c r="G404" s="4"/>
      <c r="H404" s="4"/>
      <c r="I404" s="4"/>
      <c r="J404" s="4"/>
      <c r="K404" s="4"/>
      <c r="L404" s="4"/>
      <c r="M404" s="4"/>
      <c r="N404" s="4"/>
      <c r="O404" s="4"/>
      <c r="P404" s="4"/>
      <c r="Q404" s="4"/>
      <c r="R404" s="4"/>
      <c r="S404" s="4"/>
      <c r="T404" s="4"/>
      <c r="U404" s="4"/>
      <c r="V404" s="4"/>
      <c r="W404" s="4"/>
      <c r="X404" s="4"/>
      <c r="Y404" s="4"/>
      <c r="Z404" s="4"/>
    </row>
    <row r="405">
      <c r="A405" s="8"/>
      <c r="B405" s="9"/>
      <c r="C405" s="10"/>
      <c r="D405" s="4"/>
      <c r="E405" s="4"/>
      <c r="F405" s="4"/>
      <c r="G405" s="4"/>
      <c r="H405" s="4"/>
      <c r="I405" s="4"/>
      <c r="J405" s="4"/>
      <c r="K405" s="4"/>
      <c r="L405" s="4"/>
      <c r="M405" s="4"/>
      <c r="N405" s="4"/>
      <c r="O405" s="4"/>
      <c r="P405" s="4"/>
      <c r="Q405" s="4"/>
      <c r="R405" s="4"/>
      <c r="S405" s="4"/>
      <c r="T405" s="4"/>
      <c r="U405" s="4"/>
      <c r="V405" s="4"/>
      <c r="W405" s="4"/>
      <c r="X405" s="4"/>
      <c r="Y405" s="4"/>
      <c r="Z405" s="4"/>
    </row>
    <row r="406">
      <c r="A406" s="8"/>
      <c r="B406" s="9"/>
      <c r="C406" s="10"/>
      <c r="D406" s="4"/>
      <c r="E406" s="4"/>
      <c r="F406" s="4"/>
      <c r="G406" s="4"/>
      <c r="H406" s="4"/>
      <c r="I406" s="4"/>
      <c r="J406" s="4"/>
      <c r="K406" s="4"/>
      <c r="L406" s="4"/>
      <c r="M406" s="4"/>
      <c r="N406" s="4"/>
      <c r="O406" s="4"/>
      <c r="P406" s="4"/>
      <c r="Q406" s="4"/>
      <c r="R406" s="4"/>
      <c r="S406" s="4"/>
      <c r="T406" s="4"/>
      <c r="U406" s="4"/>
      <c r="V406" s="4"/>
      <c r="W406" s="4"/>
      <c r="X406" s="4"/>
      <c r="Y406" s="4"/>
      <c r="Z406" s="4"/>
    </row>
    <row r="407">
      <c r="A407" s="8"/>
      <c r="B407" s="9"/>
      <c r="C407" s="10"/>
      <c r="D407" s="4"/>
      <c r="E407" s="4"/>
      <c r="F407" s="4"/>
      <c r="G407" s="4"/>
      <c r="H407" s="4"/>
      <c r="I407" s="4"/>
      <c r="J407" s="4"/>
      <c r="K407" s="4"/>
      <c r="L407" s="4"/>
      <c r="M407" s="4"/>
      <c r="N407" s="4"/>
      <c r="O407" s="4"/>
      <c r="P407" s="4"/>
      <c r="Q407" s="4"/>
      <c r="R407" s="4"/>
      <c r="S407" s="4"/>
      <c r="T407" s="4"/>
      <c r="U407" s="4"/>
      <c r="V407" s="4"/>
      <c r="W407" s="4"/>
      <c r="X407" s="4"/>
      <c r="Y407" s="4"/>
      <c r="Z407" s="4"/>
    </row>
    <row r="408">
      <c r="A408" s="8"/>
      <c r="B408" s="9"/>
      <c r="C408" s="10"/>
      <c r="D408" s="4"/>
      <c r="E408" s="4"/>
      <c r="F408" s="4"/>
      <c r="G408" s="4"/>
      <c r="H408" s="4"/>
      <c r="I408" s="4"/>
      <c r="J408" s="4"/>
      <c r="K408" s="4"/>
      <c r="L408" s="4"/>
      <c r="M408" s="4"/>
      <c r="N408" s="4"/>
      <c r="O408" s="4"/>
      <c r="P408" s="4"/>
      <c r="Q408" s="4"/>
      <c r="R408" s="4"/>
      <c r="S408" s="4"/>
      <c r="T408" s="4"/>
      <c r="U408" s="4"/>
      <c r="V408" s="4"/>
      <c r="W408" s="4"/>
      <c r="X408" s="4"/>
      <c r="Y408" s="4"/>
      <c r="Z408" s="4"/>
    </row>
    <row r="409">
      <c r="A409" s="8"/>
      <c r="B409" s="9"/>
      <c r="C409" s="10"/>
      <c r="D409" s="4"/>
      <c r="E409" s="4"/>
      <c r="F409" s="4"/>
      <c r="G409" s="4"/>
      <c r="H409" s="4"/>
      <c r="I409" s="4"/>
      <c r="J409" s="4"/>
      <c r="K409" s="4"/>
      <c r="L409" s="4"/>
      <c r="M409" s="4"/>
      <c r="N409" s="4"/>
      <c r="O409" s="4"/>
      <c r="P409" s="4"/>
      <c r="Q409" s="4"/>
      <c r="R409" s="4"/>
      <c r="S409" s="4"/>
      <c r="T409" s="4"/>
      <c r="U409" s="4"/>
      <c r="V409" s="4"/>
      <c r="W409" s="4"/>
      <c r="X409" s="4"/>
      <c r="Y409" s="4"/>
      <c r="Z409" s="4"/>
    </row>
    <row r="410">
      <c r="A410" s="8"/>
      <c r="B410" s="9"/>
      <c r="C410" s="10"/>
      <c r="D410" s="4"/>
      <c r="E410" s="4"/>
      <c r="F410" s="4"/>
      <c r="G410" s="4"/>
      <c r="H410" s="4"/>
      <c r="I410" s="4"/>
      <c r="J410" s="4"/>
      <c r="K410" s="4"/>
      <c r="L410" s="4"/>
      <c r="M410" s="4"/>
      <c r="N410" s="4"/>
      <c r="O410" s="4"/>
      <c r="P410" s="4"/>
      <c r="Q410" s="4"/>
      <c r="R410" s="4"/>
      <c r="S410" s="4"/>
      <c r="T410" s="4"/>
      <c r="U410" s="4"/>
      <c r="V410" s="4"/>
      <c r="W410" s="4"/>
      <c r="X410" s="4"/>
      <c r="Y410" s="4"/>
      <c r="Z410" s="4"/>
    </row>
    <row r="411">
      <c r="A411" s="8"/>
      <c r="B411" s="9"/>
      <c r="C411" s="10"/>
      <c r="D411" s="4"/>
      <c r="E411" s="4"/>
      <c r="F411" s="4"/>
      <c r="G411" s="4"/>
      <c r="H411" s="4"/>
      <c r="I411" s="4"/>
      <c r="J411" s="4"/>
      <c r="K411" s="4"/>
      <c r="L411" s="4"/>
      <c r="M411" s="4"/>
      <c r="N411" s="4"/>
      <c r="O411" s="4"/>
      <c r="P411" s="4"/>
      <c r="Q411" s="4"/>
      <c r="R411" s="4"/>
      <c r="S411" s="4"/>
      <c r="T411" s="4"/>
      <c r="U411" s="4"/>
      <c r="V411" s="4"/>
      <c r="W411" s="4"/>
      <c r="X411" s="4"/>
      <c r="Y411" s="4"/>
      <c r="Z411" s="4"/>
    </row>
    <row r="412">
      <c r="A412" s="8"/>
      <c r="B412" s="9"/>
      <c r="C412" s="10"/>
      <c r="D412" s="4"/>
      <c r="E412" s="4"/>
      <c r="F412" s="4"/>
      <c r="G412" s="4"/>
      <c r="H412" s="4"/>
      <c r="I412" s="4"/>
      <c r="J412" s="4"/>
      <c r="K412" s="4"/>
      <c r="L412" s="4"/>
      <c r="M412" s="4"/>
      <c r="N412" s="4"/>
      <c r="O412" s="4"/>
      <c r="P412" s="4"/>
      <c r="Q412" s="4"/>
      <c r="R412" s="4"/>
      <c r="S412" s="4"/>
      <c r="T412" s="4"/>
      <c r="U412" s="4"/>
      <c r="V412" s="4"/>
      <c r="W412" s="4"/>
      <c r="X412" s="4"/>
      <c r="Y412" s="4"/>
      <c r="Z412" s="4"/>
    </row>
    <row r="413">
      <c r="A413" s="8"/>
      <c r="B413" s="9"/>
      <c r="C413" s="10"/>
      <c r="D413" s="4"/>
      <c r="E413" s="4"/>
      <c r="F413" s="4"/>
      <c r="G413" s="4"/>
      <c r="H413" s="4"/>
      <c r="I413" s="4"/>
      <c r="J413" s="4"/>
      <c r="K413" s="4"/>
      <c r="L413" s="4"/>
      <c r="M413" s="4"/>
      <c r="N413" s="4"/>
      <c r="O413" s="4"/>
      <c r="P413" s="4"/>
      <c r="Q413" s="4"/>
      <c r="R413" s="4"/>
      <c r="S413" s="4"/>
      <c r="T413" s="4"/>
      <c r="U413" s="4"/>
      <c r="V413" s="4"/>
      <c r="W413" s="4"/>
      <c r="X413" s="4"/>
      <c r="Y413" s="4"/>
      <c r="Z413" s="4"/>
    </row>
    <row r="414">
      <c r="A414" s="8"/>
      <c r="B414" s="9"/>
      <c r="C414" s="10"/>
      <c r="D414" s="4"/>
      <c r="E414" s="4"/>
      <c r="F414" s="4"/>
      <c r="G414" s="4"/>
      <c r="H414" s="4"/>
      <c r="I414" s="4"/>
      <c r="J414" s="4"/>
      <c r="K414" s="4"/>
      <c r="L414" s="4"/>
      <c r="M414" s="4"/>
      <c r="N414" s="4"/>
      <c r="O414" s="4"/>
      <c r="P414" s="4"/>
      <c r="Q414" s="4"/>
      <c r="R414" s="4"/>
      <c r="S414" s="4"/>
      <c r="T414" s="4"/>
      <c r="U414" s="4"/>
      <c r="V414" s="4"/>
      <c r="W414" s="4"/>
      <c r="X414" s="4"/>
      <c r="Y414" s="4"/>
      <c r="Z414" s="4"/>
    </row>
    <row r="415">
      <c r="A415" s="8"/>
      <c r="B415" s="9"/>
      <c r="C415" s="10"/>
      <c r="D415" s="4"/>
      <c r="E415" s="4"/>
      <c r="F415" s="4"/>
      <c r="G415" s="4"/>
      <c r="H415" s="4"/>
      <c r="I415" s="4"/>
      <c r="J415" s="4"/>
      <c r="K415" s="4"/>
      <c r="L415" s="4"/>
      <c r="M415" s="4"/>
      <c r="N415" s="4"/>
      <c r="O415" s="4"/>
      <c r="P415" s="4"/>
      <c r="Q415" s="4"/>
      <c r="R415" s="4"/>
      <c r="S415" s="4"/>
      <c r="T415" s="4"/>
      <c r="U415" s="4"/>
      <c r="V415" s="4"/>
      <c r="W415" s="4"/>
      <c r="X415" s="4"/>
      <c r="Y415" s="4"/>
      <c r="Z415" s="4"/>
    </row>
    <row r="416">
      <c r="A416" s="8"/>
      <c r="B416" s="9"/>
      <c r="C416" s="10"/>
      <c r="D416" s="4"/>
      <c r="E416" s="4"/>
      <c r="F416" s="4"/>
      <c r="G416" s="4"/>
      <c r="H416" s="4"/>
      <c r="I416" s="4"/>
      <c r="J416" s="4"/>
      <c r="K416" s="4"/>
      <c r="L416" s="4"/>
      <c r="M416" s="4"/>
      <c r="N416" s="4"/>
      <c r="O416" s="4"/>
      <c r="P416" s="4"/>
      <c r="Q416" s="4"/>
      <c r="R416" s="4"/>
      <c r="S416" s="4"/>
      <c r="T416" s="4"/>
      <c r="U416" s="4"/>
      <c r="V416" s="4"/>
      <c r="W416" s="4"/>
      <c r="X416" s="4"/>
      <c r="Y416" s="4"/>
      <c r="Z416" s="4"/>
    </row>
    <row r="417">
      <c r="A417" s="8"/>
      <c r="B417" s="9"/>
      <c r="C417" s="10"/>
      <c r="D417" s="4"/>
      <c r="E417" s="4"/>
      <c r="F417" s="4"/>
      <c r="G417" s="4"/>
      <c r="H417" s="4"/>
      <c r="I417" s="4"/>
      <c r="J417" s="4"/>
      <c r="K417" s="4"/>
      <c r="L417" s="4"/>
      <c r="M417" s="4"/>
      <c r="N417" s="4"/>
      <c r="O417" s="4"/>
      <c r="P417" s="4"/>
      <c r="Q417" s="4"/>
      <c r="R417" s="4"/>
      <c r="S417" s="4"/>
      <c r="T417" s="4"/>
      <c r="U417" s="4"/>
      <c r="V417" s="4"/>
      <c r="W417" s="4"/>
      <c r="X417" s="4"/>
      <c r="Y417" s="4"/>
      <c r="Z417" s="4"/>
    </row>
    <row r="418">
      <c r="A418" s="8"/>
      <c r="B418" s="9"/>
      <c r="C418" s="10"/>
      <c r="D418" s="4"/>
      <c r="E418" s="4"/>
      <c r="F418" s="4"/>
      <c r="G418" s="4"/>
      <c r="H418" s="4"/>
      <c r="I418" s="4"/>
      <c r="J418" s="4"/>
      <c r="K418" s="4"/>
      <c r="L418" s="4"/>
      <c r="M418" s="4"/>
      <c r="N418" s="4"/>
      <c r="O418" s="4"/>
      <c r="P418" s="4"/>
      <c r="Q418" s="4"/>
      <c r="R418" s="4"/>
      <c r="S418" s="4"/>
      <c r="T418" s="4"/>
      <c r="U418" s="4"/>
      <c r="V418" s="4"/>
      <c r="W418" s="4"/>
      <c r="X418" s="4"/>
      <c r="Y418" s="4"/>
      <c r="Z418" s="4"/>
    </row>
    <row r="419">
      <c r="A419" s="8"/>
      <c r="B419" s="9"/>
      <c r="C419" s="10"/>
      <c r="D419" s="4"/>
      <c r="E419" s="4"/>
      <c r="F419" s="4"/>
      <c r="G419" s="4"/>
      <c r="H419" s="4"/>
      <c r="I419" s="4"/>
      <c r="J419" s="4"/>
      <c r="K419" s="4"/>
      <c r="L419" s="4"/>
      <c r="M419" s="4"/>
      <c r="N419" s="4"/>
      <c r="O419" s="4"/>
      <c r="P419" s="4"/>
      <c r="Q419" s="4"/>
      <c r="R419" s="4"/>
      <c r="S419" s="4"/>
      <c r="T419" s="4"/>
      <c r="U419" s="4"/>
      <c r="V419" s="4"/>
      <c r="W419" s="4"/>
      <c r="X419" s="4"/>
      <c r="Y419" s="4"/>
      <c r="Z419" s="4"/>
    </row>
    <row r="420">
      <c r="A420" s="8"/>
      <c r="B420" s="9"/>
      <c r="C420" s="10"/>
      <c r="D420" s="4"/>
      <c r="E420" s="4"/>
      <c r="F420" s="4"/>
      <c r="G420" s="4"/>
      <c r="H420" s="4"/>
      <c r="I420" s="4"/>
      <c r="J420" s="4"/>
      <c r="K420" s="4"/>
      <c r="L420" s="4"/>
      <c r="M420" s="4"/>
      <c r="N420" s="4"/>
      <c r="O420" s="4"/>
      <c r="P420" s="4"/>
      <c r="Q420" s="4"/>
      <c r="R420" s="4"/>
      <c r="S420" s="4"/>
      <c r="T420" s="4"/>
      <c r="U420" s="4"/>
      <c r="V420" s="4"/>
      <c r="W420" s="4"/>
      <c r="X420" s="4"/>
      <c r="Y420" s="4"/>
      <c r="Z420" s="4"/>
    </row>
    <row r="421">
      <c r="A421" s="8"/>
      <c r="B421" s="9"/>
      <c r="C421" s="10"/>
      <c r="D421" s="4"/>
      <c r="E421" s="4"/>
      <c r="F421" s="4"/>
      <c r="G421" s="4"/>
      <c r="H421" s="4"/>
      <c r="I421" s="4"/>
      <c r="J421" s="4"/>
      <c r="K421" s="4"/>
      <c r="L421" s="4"/>
      <c r="M421" s="4"/>
      <c r="N421" s="4"/>
      <c r="O421" s="4"/>
      <c r="P421" s="4"/>
      <c r="Q421" s="4"/>
      <c r="R421" s="4"/>
      <c r="S421" s="4"/>
      <c r="T421" s="4"/>
      <c r="U421" s="4"/>
      <c r="V421" s="4"/>
      <c r="W421" s="4"/>
      <c r="X421" s="4"/>
      <c r="Y421" s="4"/>
      <c r="Z421" s="4"/>
    </row>
    <row r="422">
      <c r="A422" s="8"/>
      <c r="B422" s="9"/>
      <c r="C422" s="10"/>
      <c r="D422" s="4"/>
      <c r="E422" s="4"/>
      <c r="F422" s="4"/>
      <c r="G422" s="4"/>
      <c r="H422" s="4"/>
      <c r="I422" s="4"/>
      <c r="J422" s="4"/>
      <c r="K422" s="4"/>
      <c r="L422" s="4"/>
      <c r="M422" s="4"/>
      <c r="N422" s="4"/>
      <c r="O422" s="4"/>
      <c r="P422" s="4"/>
      <c r="Q422" s="4"/>
      <c r="R422" s="4"/>
      <c r="S422" s="4"/>
      <c r="T422" s="4"/>
      <c r="U422" s="4"/>
      <c r="V422" s="4"/>
      <c r="W422" s="4"/>
      <c r="X422" s="4"/>
      <c r="Y422" s="4"/>
      <c r="Z422" s="4"/>
    </row>
    <row r="423">
      <c r="A423" s="8"/>
      <c r="B423" s="9"/>
      <c r="C423" s="10"/>
      <c r="D423" s="4"/>
      <c r="E423" s="4"/>
      <c r="F423" s="4"/>
      <c r="G423" s="4"/>
      <c r="H423" s="4"/>
      <c r="I423" s="4"/>
      <c r="J423" s="4"/>
      <c r="K423" s="4"/>
      <c r="L423" s="4"/>
      <c r="M423" s="4"/>
      <c r="N423" s="4"/>
      <c r="O423" s="4"/>
      <c r="P423" s="4"/>
      <c r="Q423" s="4"/>
      <c r="R423" s="4"/>
      <c r="S423" s="4"/>
      <c r="T423" s="4"/>
      <c r="U423" s="4"/>
      <c r="V423" s="4"/>
      <c r="W423" s="4"/>
      <c r="X423" s="4"/>
      <c r="Y423" s="4"/>
      <c r="Z423" s="4"/>
    </row>
    <row r="424">
      <c r="A424" s="8"/>
      <c r="B424" s="9"/>
      <c r="C424" s="10"/>
      <c r="D424" s="4"/>
      <c r="E424" s="4"/>
      <c r="F424" s="4"/>
      <c r="G424" s="4"/>
      <c r="H424" s="4"/>
      <c r="I424" s="4"/>
      <c r="J424" s="4"/>
      <c r="K424" s="4"/>
      <c r="L424" s="4"/>
      <c r="M424" s="4"/>
      <c r="N424" s="4"/>
      <c r="O424" s="4"/>
      <c r="P424" s="4"/>
      <c r="Q424" s="4"/>
      <c r="R424" s="4"/>
      <c r="S424" s="4"/>
      <c r="T424" s="4"/>
      <c r="U424" s="4"/>
      <c r="V424" s="4"/>
      <c r="W424" s="4"/>
      <c r="X424" s="4"/>
      <c r="Y424" s="4"/>
      <c r="Z424" s="4"/>
    </row>
    <row r="425">
      <c r="A425" s="8"/>
      <c r="B425" s="9"/>
      <c r="C425" s="10"/>
      <c r="D425" s="4"/>
      <c r="E425" s="4"/>
      <c r="F425" s="4"/>
      <c r="G425" s="4"/>
      <c r="H425" s="4"/>
      <c r="I425" s="4"/>
      <c r="J425" s="4"/>
      <c r="K425" s="4"/>
      <c r="L425" s="4"/>
      <c r="M425" s="4"/>
      <c r="N425" s="4"/>
      <c r="O425" s="4"/>
      <c r="P425" s="4"/>
      <c r="Q425" s="4"/>
      <c r="R425" s="4"/>
      <c r="S425" s="4"/>
      <c r="T425" s="4"/>
      <c r="U425" s="4"/>
      <c r="V425" s="4"/>
      <c r="W425" s="4"/>
      <c r="X425" s="4"/>
      <c r="Y425" s="4"/>
      <c r="Z425" s="4"/>
    </row>
    <row r="426">
      <c r="A426" s="8"/>
      <c r="B426" s="9"/>
      <c r="C426" s="10"/>
      <c r="D426" s="4"/>
      <c r="E426" s="4"/>
      <c r="F426" s="4"/>
      <c r="G426" s="4"/>
      <c r="H426" s="4"/>
      <c r="I426" s="4"/>
      <c r="J426" s="4"/>
      <c r="K426" s="4"/>
      <c r="L426" s="4"/>
      <c r="M426" s="4"/>
      <c r="N426" s="4"/>
      <c r="O426" s="4"/>
      <c r="P426" s="4"/>
      <c r="Q426" s="4"/>
      <c r="R426" s="4"/>
      <c r="S426" s="4"/>
      <c r="T426" s="4"/>
      <c r="U426" s="4"/>
      <c r="V426" s="4"/>
      <c r="W426" s="4"/>
      <c r="X426" s="4"/>
      <c r="Y426" s="4"/>
      <c r="Z426" s="4"/>
    </row>
    <row r="427">
      <c r="A427" s="8"/>
      <c r="B427" s="9"/>
      <c r="C427" s="10"/>
      <c r="D427" s="4"/>
      <c r="E427" s="4"/>
      <c r="F427" s="4"/>
      <c r="G427" s="4"/>
      <c r="H427" s="4"/>
      <c r="I427" s="4"/>
      <c r="J427" s="4"/>
      <c r="K427" s="4"/>
      <c r="L427" s="4"/>
      <c r="M427" s="4"/>
      <c r="N427" s="4"/>
      <c r="O427" s="4"/>
      <c r="P427" s="4"/>
      <c r="Q427" s="4"/>
      <c r="R427" s="4"/>
      <c r="S427" s="4"/>
      <c r="T427" s="4"/>
      <c r="U427" s="4"/>
      <c r="V427" s="4"/>
      <c r="W427" s="4"/>
      <c r="X427" s="4"/>
      <c r="Y427" s="4"/>
      <c r="Z427" s="4"/>
    </row>
    <row r="428">
      <c r="A428" s="8"/>
      <c r="B428" s="9"/>
      <c r="C428" s="10"/>
      <c r="D428" s="4"/>
      <c r="E428" s="4"/>
      <c r="F428" s="4"/>
      <c r="G428" s="4"/>
      <c r="H428" s="4"/>
      <c r="I428" s="4"/>
      <c r="J428" s="4"/>
      <c r="K428" s="4"/>
      <c r="L428" s="4"/>
      <c r="M428" s="4"/>
      <c r="N428" s="4"/>
      <c r="O428" s="4"/>
      <c r="P428" s="4"/>
      <c r="Q428" s="4"/>
      <c r="R428" s="4"/>
      <c r="S428" s="4"/>
      <c r="T428" s="4"/>
      <c r="U428" s="4"/>
      <c r="V428" s="4"/>
      <c r="W428" s="4"/>
      <c r="X428" s="4"/>
      <c r="Y428" s="4"/>
      <c r="Z428" s="4"/>
    </row>
    <row r="429">
      <c r="A429" s="8"/>
      <c r="B429" s="9"/>
      <c r="C429" s="10"/>
      <c r="D429" s="4"/>
      <c r="E429" s="4"/>
      <c r="F429" s="4"/>
      <c r="G429" s="4"/>
      <c r="H429" s="4"/>
      <c r="I429" s="4"/>
      <c r="J429" s="4"/>
      <c r="K429" s="4"/>
      <c r="L429" s="4"/>
      <c r="M429" s="4"/>
      <c r="N429" s="4"/>
      <c r="O429" s="4"/>
      <c r="P429" s="4"/>
      <c r="Q429" s="4"/>
      <c r="R429" s="4"/>
      <c r="S429" s="4"/>
      <c r="T429" s="4"/>
      <c r="U429" s="4"/>
      <c r="V429" s="4"/>
      <c r="W429" s="4"/>
      <c r="X429" s="4"/>
      <c r="Y429" s="4"/>
      <c r="Z429" s="4"/>
    </row>
    <row r="430">
      <c r="A430" s="8"/>
      <c r="B430" s="9"/>
      <c r="C430" s="10"/>
      <c r="D430" s="4"/>
      <c r="E430" s="4"/>
      <c r="F430" s="4"/>
      <c r="G430" s="4"/>
      <c r="H430" s="4"/>
      <c r="I430" s="4"/>
      <c r="J430" s="4"/>
      <c r="K430" s="4"/>
      <c r="L430" s="4"/>
      <c r="M430" s="4"/>
      <c r="N430" s="4"/>
      <c r="O430" s="4"/>
      <c r="P430" s="4"/>
      <c r="Q430" s="4"/>
      <c r="R430" s="4"/>
      <c r="S430" s="4"/>
      <c r="T430" s="4"/>
      <c r="U430" s="4"/>
      <c r="V430" s="4"/>
      <c r="W430" s="4"/>
      <c r="X430" s="4"/>
      <c r="Y430" s="4"/>
      <c r="Z430" s="4"/>
    </row>
    <row r="431">
      <c r="A431" s="8"/>
      <c r="B431" s="9"/>
      <c r="C431" s="10"/>
      <c r="D431" s="4"/>
      <c r="E431" s="4"/>
      <c r="F431" s="4"/>
      <c r="G431" s="4"/>
      <c r="H431" s="4"/>
      <c r="I431" s="4"/>
      <c r="J431" s="4"/>
      <c r="K431" s="4"/>
      <c r="L431" s="4"/>
      <c r="M431" s="4"/>
      <c r="N431" s="4"/>
      <c r="O431" s="4"/>
      <c r="P431" s="4"/>
      <c r="Q431" s="4"/>
      <c r="R431" s="4"/>
      <c r="S431" s="4"/>
      <c r="T431" s="4"/>
      <c r="U431" s="4"/>
      <c r="V431" s="4"/>
      <c r="W431" s="4"/>
      <c r="X431" s="4"/>
      <c r="Y431" s="4"/>
      <c r="Z431" s="4"/>
    </row>
    <row r="432">
      <c r="A432" s="8"/>
      <c r="B432" s="9"/>
      <c r="C432" s="10"/>
      <c r="D432" s="4"/>
      <c r="E432" s="4"/>
      <c r="F432" s="4"/>
      <c r="G432" s="4"/>
      <c r="H432" s="4"/>
      <c r="I432" s="4"/>
      <c r="J432" s="4"/>
      <c r="K432" s="4"/>
      <c r="L432" s="4"/>
      <c r="M432" s="4"/>
      <c r="N432" s="4"/>
      <c r="O432" s="4"/>
      <c r="P432" s="4"/>
      <c r="Q432" s="4"/>
      <c r="R432" s="4"/>
      <c r="S432" s="4"/>
      <c r="T432" s="4"/>
      <c r="U432" s="4"/>
      <c r="V432" s="4"/>
      <c r="W432" s="4"/>
      <c r="X432" s="4"/>
      <c r="Y432" s="4"/>
      <c r="Z432" s="4"/>
    </row>
    <row r="433">
      <c r="A433" s="8"/>
      <c r="B433" s="9"/>
      <c r="C433" s="10"/>
      <c r="D433" s="4"/>
      <c r="E433" s="4"/>
      <c r="F433" s="4"/>
      <c r="G433" s="4"/>
      <c r="H433" s="4"/>
      <c r="I433" s="4"/>
      <c r="J433" s="4"/>
      <c r="K433" s="4"/>
      <c r="L433" s="4"/>
      <c r="M433" s="4"/>
      <c r="N433" s="4"/>
      <c r="O433" s="4"/>
      <c r="P433" s="4"/>
      <c r="Q433" s="4"/>
      <c r="R433" s="4"/>
      <c r="S433" s="4"/>
      <c r="T433" s="4"/>
      <c r="U433" s="4"/>
      <c r="V433" s="4"/>
      <c r="W433" s="4"/>
      <c r="X433" s="4"/>
      <c r="Y433" s="4"/>
      <c r="Z433" s="4"/>
    </row>
    <row r="434">
      <c r="A434" s="8"/>
      <c r="B434" s="9"/>
      <c r="C434" s="10"/>
      <c r="D434" s="4"/>
      <c r="E434" s="4"/>
      <c r="F434" s="4"/>
      <c r="G434" s="4"/>
      <c r="H434" s="4"/>
      <c r="I434" s="4"/>
      <c r="J434" s="4"/>
      <c r="K434" s="4"/>
      <c r="L434" s="4"/>
      <c r="M434" s="4"/>
      <c r="N434" s="4"/>
      <c r="O434" s="4"/>
      <c r="P434" s="4"/>
      <c r="Q434" s="4"/>
      <c r="R434" s="4"/>
      <c r="S434" s="4"/>
      <c r="T434" s="4"/>
      <c r="U434" s="4"/>
      <c r="V434" s="4"/>
      <c r="W434" s="4"/>
      <c r="X434" s="4"/>
      <c r="Y434" s="4"/>
      <c r="Z434" s="4"/>
    </row>
    <row r="435">
      <c r="A435" s="8"/>
      <c r="B435" s="9"/>
      <c r="C435" s="10"/>
      <c r="D435" s="4"/>
      <c r="E435" s="4"/>
      <c r="F435" s="4"/>
      <c r="G435" s="4"/>
      <c r="H435" s="4"/>
      <c r="I435" s="4"/>
      <c r="J435" s="4"/>
      <c r="K435" s="4"/>
      <c r="L435" s="4"/>
      <c r="M435" s="4"/>
      <c r="N435" s="4"/>
      <c r="O435" s="4"/>
      <c r="P435" s="4"/>
      <c r="Q435" s="4"/>
      <c r="R435" s="4"/>
      <c r="S435" s="4"/>
      <c r="T435" s="4"/>
      <c r="U435" s="4"/>
      <c r="V435" s="4"/>
      <c r="W435" s="4"/>
      <c r="X435" s="4"/>
      <c r="Y435" s="4"/>
      <c r="Z435" s="4"/>
    </row>
    <row r="436">
      <c r="A436" s="8"/>
      <c r="B436" s="9"/>
      <c r="C436" s="10"/>
      <c r="D436" s="4"/>
      <c r="E436" s="4"/>
      <c r="F436" s="4"/>
      <c r="G436" s="4"/>
      <c r="H436" s="4"/>
      <c r="I436" s="4"/>
      <c r="J436" s="4"/>
      <c r="K436" s="4"/>
      <c r="L436" s="4"/>
      <c r="M436" s="4"/>
      <c r="N436" s="4"/>
      <c r="O436" s="4"/>
      <c r="P436" s="4"/>
      <c r="Q436" s="4"/>
      <c r="R436" s="4"/>
      <c r="S436" s="4"/>
      <c r="T436" s="4"/>
      <c r="U436" s="4"/>
      <c r="V436" s="4"/>
      <c r="W436" s="4"/>
      <c r="X436" s="4"/>
      <c r="Y436" s="4"/>
      <c r="Z436" s="4"/>
    </row>
    <row r="437">
      <c r="A437" s="8"/>
      <c r="B437" s="9"/>
      <c r="C437" s="10"/>
      <c r="D437" s="4"/>
      <c r="E437" s="4"/>
      <c r="F437" s="4"/>
      <c r="G437" s="4"/>
      <c r="H437" s="4"/>
      <c r="I437" s="4"/>
      <c r="J437" s="4"/>
      <c r="K437" s="4"/>
      <c r="L437" s="4"/>
      <c r="M437" s="4"/>
      <c r="N437" s="4"/>
      <c r="O437" s="4"/>
      <c r="P437" s="4"/>
      <c r="Q437" s="4"/>
      <c r="R437" s="4"/>
      <c r="S437" s="4"/>
      <c r="T437" s="4"/>
      <c r="U437" s="4"/>
      <c r="V437" s="4"/>
      <c r="W437" s="4"/>
      <c r="X437" s="4"/>
      <c r="Y437" s="4"/>
      <c r="Z437" s="4"/>
    </row>
    <row r="438">
      <c r="A438" s="8"/>
      <c r="B438" s="9"/>
      <c r="C438" s="10"/>
      <c r="D438" s="4"/>
      <c r="E438" s="4"/>
      <c r="F438" s="4"/>
      <c r="G438" s="4"/>
      <c r="H438" s="4"/>
      <c r="I438" s="4"/>
      <c r="J438" s="4"/>
      <c r="K438" s="4"/>
      <c r="L438" s="4"/>
      <c r="M438" s="4"/>
      <c r="N438" s="4"/>
      <c r="O438" s="4"/>
      <c r="P438" s="4"/>
      <c r="Q438" s="4"/>
      <c r="R438" s="4"/>
      <c r="S438" s="4"/>
      <c r="T438" s="4"/>
      <c r="U438" s="4"/>
      <c r="V438" s="4"/>
      <c r="W438" s="4"/>
      <c r="X438" s="4"/>
      <c r="Y438" s="4"/>
      <c r="Z438" s="4"/>
    </row>
    <row r="439">
      <c r="A439" s="8"/>
      <c r="B439" s="9"/>
      <c r="C439" s="10"/>
      <c r="D439" s="4"/>
      <c r="E439" s="4"/>
      <c r="F439" s="4"/>
      <c r="G439" s="4"/>
      <c r="H439" s="4"/>
      <c r="I439" s="4"/>
      <c r="J439" s="4"/>
      <c r="K439" s="4"/>
      <c r="L439" s="4"/>
      <c r="M439" s="4"/>
      <c r="N439" s="4"/>
      <c r="O439" s="4"/>
      <c r="P439" s="4"/>
      <c r="Q439" s="4"/>
      <c r="R439" s="4"/>
      <c r="S439" s="4"/>
      <c r="T439" s="4"/>
      <c r="U439" s="4"/>
      <c r="V439" s="4"/>
      <c r="W439" s="4"/>
      <c r="X439" s="4"/>
      <c r="Y439" s="4"/>
      <c r="Z439" s="4"/>
    </row>
    <row r="440">
      <c r="A440" s="8"/>
      <c r="B440" s="9"/>
      <c r="C440" s="10"/>
      <c r="D440" s="4"/>
      <c r="E440" s="4"/>
      <c r="F440" s="4"/>
      <c r="G440" s="4"/>
      <c r="H440" s="4"/>
      <c r="I440" s="4"/>
      <c r="J440" s="4"/>
      <c r="K440" s="4"/>
      <c r="L440" s="4"/>
      <c r="M440" s="4"/>
      <c r="N440" s="4"/>
      <c r="O440" s="4"/>
      <c r="P440" s="4"/>
      <c r="Q440" s="4"/>
      <c r="R440" s="4"/>
      <c r="S440" s="4"/>
      <c r="T440" s="4"/>
      <c r="U440" s="4"/>
      <c r="V440" s="4"/>
      <c r="W440" s="4"/>
      <c r="X440" s="4"/>
      <c r="Y440" s="4"/>
      <c r="Z440" s="4"/>
    </row>
    <row r="441">
      <c r="A441" s="8"/>
      <c r="B441" s="9"/>
      <c r="C441" s="10"/>
      <c r="D441" s="4"/>
      <c r="E441" s="4"/>
      <c r="F441" s="4"/>
      <c r="G441" s="4"/>
      <c r="H441" s="4"/>
      <c r="I441" s="4"/>
      <c r="J441" s="4"/>
      <c r="K441" s="4"/>
      <c r="L441" s="4"/>
      <c r="M441" s="4"/>
      <c r="N441" s="4"/>
      <c r="O441" s="4"/>
      <c r="P441" s="4"/>
      <c r="Q441" s="4"/>
      <c r="R441" s="4"/>
      <c r="S441" s="4"/>
      <c r="T441" s="4"/>
      <c r="U441" s="4"/>
      <c r="V441" s="4"/>
      <c r="W441" s="4"/>
      <c r="X441" s="4"/>
      <c r="Y441" s="4"/>
      <c r="Z441" s="4"/>
    </row>
    <row r="442">
      <c r="A442" s="8"/>
      <c r="B442" s="9"/>
      <c r="C442" s="10"/>
      <c r="D442" s="4"/>
      <c r="E442" s="4"/>
      <c r="F442" s="4"/>
      <c r="G442" s="4"/>
      <c r="H442" s="4"/>
      <c r="I442" s="4"/>
      <c r="J442" s="4"/>
      <c r="K442" s="4"/>
      <c r="L442" s="4"/>
      <c r="M442" s="4"/>
      <c r="N442" s="4"/>
      <c r="O442" s="4"/>
      <c r="P442" s="4"/>
      <c r="Q442" s="4"/>
      <c r="R442" s="4"/>
      <c r="S442" s="4"/>
      <c r="T442" s="4"/>
      <c r="U442" s="4"/>
      <c r="V442" s="4"/>
      <c r="W442" s="4"/>
      <c r="X442" s="4"/>
      <c r="Y442" s="4"/>
      <c r="Z442" s="4"/>
    </row>
    <row r="443">
      <c r="A443" s="8"/>
      <c r="B443" s="9"/>
      <c r="C443" s="10"/>
      <c r="D443" s="4"/>
      <c r="E443" s="4"/>
      <c r="F443" s="4"/>
      <c r="G443" s="4"/>
      <c r="H443" s="4"/>
      <c r="I443" s="4"/>
      <c r="J443" s="4"/>
      <c r="K443" s="4"/>
      <c r="L443" s="4"/>
      <c r="M443" s="4"/>
      <c r="N443" s="4"/>
      <c r="O443" s="4"/>
      <c r="P443" s="4"/>
      <c r="Q443" s="4"/>
      <c r="R443" s="4"/>
      <c r="S443" s="4"/>
      <c r="T443" s="4"/>
      <c r="U443" s="4"/>
      <c r="V443" s="4"/>
      <c r="W443" s="4"/>
      <c r="X443" s="4"/>
      <c r="Y443" s="4"/>
      <c r="Z443" s="4"/>
    </row>
    <row r="444">
      <c r="A444" s="8"/>
      <c r="B444" s="9"/>
      <c r="C444" s="10"/>
      <c r="D444" s="4"/>
      <c r="E444" s="4"/>
      <c r="F444" s="4"/>
      <c r="G444" s="4"/>
      <c r="H444" s="4"/>
      <c r="I444" s="4"/>
      <c r="J444" s="4"/>
      <c r="K444" s="4"/>
      <c r="L444" s="4"/>
      <c r="M444" s="4"/>
      <c r="N444" s="4"/>
      <c r="O444" s="4"/>
      <c r="P444" s="4"/>
      <c r="Q444" s="4"/>
      <c r="R444" s="4"/>
      <c r="S444" s="4"/>
      <c r="T444" s="4"/>
      <c r="U444" s="4"/>
      <c r="V444" s="4"/>
      <c r="W444" s="4"/>
      <c r="X444" s="4"/>
      <c r="Y444" s="4"/>
      <c r="Z444" s="4"/>
    </row>
    <row r="445">
      <c r="A445" s="8"/>
      <c r="B445" s="9"/>
      <c r="C445" s="10"/>
      <c r="D445" s="4"/>
      <c r="E445" s="4"/>
      <c r="F445" s="4"/>
      <c r="G445" s="4"/>
      <c r="H445" s="4"/>
      <c r="I445" s="4"/>
      <c r="J445" s="4"/>
      <c r="K445" s="4"/>
      <c r="L445" s="4"/>
      <c r="M445" s="4"/>
      <c r="N445" s="4"/>
      <c r="O445" s="4"/>
      <c r="P445" s="4"/>
      <c r="Q445" s="4"/>
      <c r="R445" s="4"/>
      <c r="S445" s="4"/>
      <c r="T445" s="4"/>
      <c r="U445" s="4"/>
      <c r="V445" s="4"/>
      <c r="W445" s="4"/>
      <c r="X445" s="4"/>
      <c r="Y445" s="4"/>
      <c r="Z445" s="4"/>
    </row>
    <row r="446">
      <c r="A446" s="8"/>
      <c r="B446" s="9"/>
      <c r="C446" s="10"/>
      <c r="D446" s="4"/>
      <c r="E446" s="4"/>
      <c r="F446" s="4"/>
      <c r="G446" s="4"/>
      <c r="H446" s="4"/>
      <c r="I446" s="4"/>
      <c r="J446" s="4"/>
      <c r="K446" s="4"/>
      <c r="L446" s="4"/>
      <c r="M446" s="4"/>
      <c r="N446" s="4"/>
      <c r="O446" s="4"/>
      <c r="P446" s="4"/>
      <c r="Q446" s="4"/>
      <c r="R446" s="4"/>
      <c r="S446" s="4"/>
      <c r="T446" s="4"/>
      <c r="U446" s="4"/>
      <c r="V446" s="4"/>
      <c r="W446" s="4"/>
      <c r="X446" s="4"/>
      <c r="Y446" s="4"/>
      <c r="Z446" s="4"/>
    </row>
    <row r="447">
      <c r="A447" s="8"/>
      <c r="B447" s="9"/>
      <c r="C447" s="10"/>
      <c r="D447" s="4"/>
      <c r="E447" s="4"/>
      <c r="F447" s="4"/>
      <c r="G447" s="4"/>
      <c r="H447" s="4"/>
      <c r="I447" s="4"/>
      <c r="J447" s="4"/>
      <c r="K447" s="4"/>
      <c r="L447" s="4"/>
      <c r="M447" s="4"/>
      <c r="N447" s="4"/>
      <c r="O447" s="4"/>
      <c r="P447" s="4"/>
      <c r="Q447" s="4"/>
      <c r="R447" s="4"/>
      <c r="S447" s="4"/>
      <c r="T447" s="4"/>
      <c r="U447" s="4"/>
      <c r="V447" s="4"/>
      <c r="W447" s="4"/>
      <c r="X447" s="4"/>
      <c r="Y447" s="4"/>
      <c r="Z447" s="4"/>
    </row>
    <row r="448">
      <c r="A448" s="8"/>
      <c r="B448" s="9"/>
      <c r="C448" s="10"/>
      <c r="D448" s="4"/>
      <c r="E448" s="4"/>
      <c r="F448" s="4"/>
      <c r="G448" s="4"/>
      <c r="H448" s="4"/>
      <c r="I448" s="4"/>
      <c r="J448" s="4"/>
      <c r="K448" s="4"/>
      <c r="L448" s="4"/>
      <c r="M448" s="4"/>
      <c r="N448" s="4"/>
      <c r="O448" s="4"/>
      <c r="P448" s="4"/>
      <c r="Q448" s="4"/>
      <c r="R448" s="4"/>
      <c r="S448" s="4"/>
      <c r="T448" s="4"/>
      <c r="U448" s="4"/>
      <c r="V448" s="4"/>
      <c r="W448" s="4"/>
      <c r="X448" s="4"/>
      <c r="Y448" s="4"/>
      <c r="Z448" s="4"/>
    </row>
    <row r="449">
      <c r="A449" s="8"/>
      <c r="B449" s="9"/>
      <c r="C449" s="10"/>
      <c r="D449" s="4"/>
      <c r="E449" s="4"/>
      <c r="F449" s="4"/>
      <c r="G449" s="4"/>
      <c r="H449" s="4"/>
      <c r="I449" s="4"/>
      <c r="J449" s="4"/>
      <c r="K449" s="4"/>
      <c r="L449" s="4"/>
      <c r="M449" s="4"/>
      <c r="N449" s="4"/>
      <c r="O449" s="4"/>
      <c r="P449" s="4"/>
      <c r="Q449" s="4"/>
      <c r="R449" s="4"/>
      <c r="S449" s="4"/>
      <c r="T449" s="4"/>
      <c r="U449" s="4"/>
      <c r="V449" s="4"/>
      <c r="W449" s="4"/>
      <c r="X449" s="4"/>
      <c r="Y449" s="4"/>
      <c r="Z449" s="4"/>
    </row>
    <row r="450">
      <c r="A450" s="8"/>
      <c r="B450" s="9"/>
      <c r="C450" s="10"/>
      <c r="D450" s="4"/>
      <c r="E450" s="4"/>
      <c r="F450" s="4"/>
      <c r="G450" s="4"/>
      <c r="H450" s="4"/>
      <c r="I450" s="4"/>
      <c r="J450" s="4"/>
      <c r="K450" s="4"/>
      <c r="L450" s="4"/>
      <c r="M450" s="4"/>
      <c r="N450" s="4"/>
      <c r="O450" s="4"/>
      <c r="P450" s="4"/>
      <c r="Q450" s="4"/>
      <c r="R450" s="4"/>
      <c r="S450" s="4"/>
      <c r="T450" s="4"/>
      <c r="U450" s="4"/>
      <c r="V450" s="4"/>
      <c r="W450" s="4"/>
      <c r="X450" s="4"/>
      <c r="Y450" s="4"/>
      <c r="Z450" s="4"/>
    </row>
    <row r="451">
      <c r="A451" s="8"/>
      <c r="B451" s="9"/>
      <c r="C451" s="10"/>
      <c r="D451" s="4"/>
      <c r="E451" s="4"/>
      <c r="F451" s="4"/>
      <c r="G451" s="4"/>
      <c r="H451" s="4"/>
      <c r="I451" s="4"/>
      <c r="J451" s="4"/>
      <c r="K451" s="4"/>
      <c r="L451" s="4"/>
      <c r="M451" s="4"/>
      <c r="N451" s="4"/>
      <c r="O451" s="4"/>
      <c r="P451" s="4"/>
      <c r="Q451" s="4"/>
      <c r="R451" s="4"/>
      <c r="S451" s="4"/>
      <c r="T451" s="4"/>
      <c r="U451" s="4"/>
      <c r="V451" s="4"/>
      <c r="W451" s="4"/>
      <c r="X451" s="4"/>
      <c r="Y451" s="4"/>
      <c r="Z451" s="4"/>
    </row>
    <row r="452">
      <c r="A452" s="8"/>
      <c r="B452" s="9"/>
      <c r="C452" s="10"/>
      <c r="D452" s="4"/>
      <c r="E452" s="4"/>
      <c r="F452" s="4"/>
      <c r="G452" s="4"/>
      <c r="H452" s="4"/>
      <c r="I452" s="4"/>
      <c r="J452" s="4"/>
      <c r="K452" s="4"/>
      <c r="L452" s="4"/>
      <c r="M452" s="4"/>
      <c r="N452" s="4"/>
      <c r="O452" s="4"/>
      <c r="P452" s="4"/>
      <c r="Q452" s="4"/>
      <c r="R452" s="4"/>
      <c r="S452" s="4"/>
      <c r="T452" s="4"/>
      <c r="U452" s="4"/>
      <c r="V452" s="4"/>
      <c r="W452" s="4"/>
      <c r="X452" s="4"/>
      <c r="Y452" s="4"/>
      <c r="Z452" s="4"/>
    </row>
    <row r="453">
      <c r="A453" s="8"/>
      <c r="B453" s="9"/>
      <c r="C453" s="10"/>
      <c r="D453" s="4"/>
      <c r="E453" s="4"/>
      <c r="F453" s="4"/>
      <c r="G453" s="4"/>
      <c r="H453" s="4"/>
      <c r="I453" s="4"/>
      <c r="J453" s="4"/>
      <c r="K453" s="4"/>
      <c r="L453" s="4"/>
      <c r="M453" s="4"/>
      <c r="N453" s="4"/>
      <c r="O453" s="4"/>
      <c r="P453" s="4"/>
      <c r="Q453" s="4"/>
      <c r="R453" s="4"/>
      <c r="S453" s="4"/>
      <c r="T453" s="4"/>
      <c r="U453" s="4"/>
      <c r="V453" s="4"/>
      <c r="W453" s="4"/>
      <c r="X453" s="4"/>
      <c r="Y453" s="4"/>
      <c r="Z453" s="4"/>
    </row>
    <row r="454">
      <c r="A454" s="8"/>
      <c r="B454" s="9"/>
      <c r="C454" s="10"/>
      <c r="D454" s="4"/>
      <c r="E454" s="4"/>
      <c r="F454" s="4"/>
      <c r="G454" s="4"/>
      <c r="H454" s="4"/>
      <c r="I454" s="4"/>
      <c r="J454" s="4"/>
      <c r="K454" s="4"/>
      <c r="L454" s="4"/>
      <c r="M454" s="4"/>
      <c r="N454" s="4"/>
      <c r="O454" s="4"/>
      <c r="P454" s="4"/>
      <c r="Q454" s="4"/>
      <c r="R454" s="4"/>
      <c r="S454" s="4"/>
      <c r="T454" s="4"/>
      <c r="U454" s="4"/>
      <c r="V454" s="4"/>
      <c r="W454" s="4"/>
      <c r="X454" s="4"/>
      <c r="Y454" s="4"/>
      <c r="Z454" s="4"/>
    </row>
    <row r="455">
      <c r="A455" s="8"/>
      <c r="B455" s="9"/>
      <c r="C455" s="10"/>
      <c r="D455" s="4"/>
      <c r="E455" s="4"/>
      <c r="F455" s="4"/>
      <c r="G455" s="4"/>
      <c r="H455" s="4"/>
      <c r="I455" s="4"/>
      <c r="J455" s="4"/>
      <c r="K455" s="4"/>
      <c r="L455" s="4"/>
      <c r="M455" s="4"/>
      <c r="N455" s="4"/>
      <c r="O455" s="4"/>
      <c r="P455" s="4"/>
      <c r="Q455" s="4"/>
      <c r="R455" s="4"/>
      <c r="S455" s="4"/>
      <c r="T455" s="4"/>
      <c r="U455" s="4"/>
      <c r="V455" s="4"/>
      <c r="W455" s="4"/>
      <c r="X455" s="4"/>
      <c r="Y455" s="4"/>
      <c r="Z455" s="4"/>
    </row>
    <row r="456">
      <c r="A456" s="8"/>
      <c r="B456" s="9"/>
      <c r="C456" s="10"/>
      <c r="D456" s="4"/>
      <c r="E456" s="4"/>
      <c r="F456" s="4"/>
      <c r="G456" s="4"/>
      <c r="H456" s="4"/>
      <c r="I456" s="4"/>
      <c r="J456" s="4"/>
      <c r="K456" s="4"/>
      <c r="L456" s="4"/>
      <c r="M456" s="4"/>
      <c r="N456" s="4"/>
      <c r="O456" s="4"/>
      <c r="P456" s="4"/>
      <c r="Q456" s="4"/>
      <c r="R456" s="4"/>
      <c r="S456" s="4"/>
      <c r="T456" s="4"/>
      <c r="U456" s="4"/>
      <c r="V456" s="4"/>
      <c r="W456" s="4"/>
      <c r="X456" s="4"/>
      <c r="Y456" s="4"/>
      <c r="Z456" s="4"/>
    </row>
    <row r="457">
      <c r="A457" s="8"/>
      <c r="B457" s="9"/>
      <c r="C457" s="10"/>
      <c r="D457" s="4"/>
      <c r="E457" s="4"/>
      <c r="F457" s="4"/>
      <c r="G457" s="4"/>
      <c r="H457" s="4"/>
      <c r="I457" s="4"/>
      <c r="J457" s="4"/>
      <c r="K457" s="4"/>
      <c r="L457" s="4"/>
      <c r="M457" s="4"/>
      <c r="N457" s="4"/>
      <c r="O457" s="4"/>
      <c r="P457" s="4"/>
      <c r="Q457" s="4"/>
      <c r="R457" s="4"/>
      <c r="S457" s="4"/>
      <c r="T457" s="4"/>
      <c r="U457" s="4"/>
      <c r="V457" s="4"/>
      <c r="W457" s="4"/>
      <c r="X457" s="4"/>
      <c r="Y457" s="4"/>
      <c r="Z457" s="4"/>
    </row>
    <row r="458">
      <c r="A458" s="8"/>
      <c r="B458" s="9"/>
      <c r="C458" s="10"/>
      <c r="D458" s="4"/>
      <c r="E458" s="4"/>
      <c r="F458" s="4"/>
      <c r="G458" s="4"/>
      <c r="H458" s="4"/>
      <c r="I458" s="4"/>
      <c r="J458" s="4"/>
      <c r="K458" s="4"/>
      <c r="L458" s="4"/>
      <c r="M458" s="4"/>
      <c r="N458" s="4"/>
      <c r="O458" s="4"/>
      <c r="P458" s="4"/>
      <c r="Q458" s="4"/>
      <c r="R458" s="4"/>
      <c r="S458" s="4"/>
      <c r="T458" s="4"/>
      <c r="U458" s="4"/>
      <c r="V458" s="4"/>
      <c r="W458" s="4"/>
      <c r="X458" s="4"/>
      <c r="Y458" s="4"/>
      <c r="Z458" s="4"/>
    </row>
    <row r="459">
      <c r="A459" s="8"/>
      <c r="B459" s="9"/>
      <c r="C459" s="10"/>
      <c r="D459" s="4"/>
      <c r="E459" s="4"/>
      <c r="F459" s="4"/>
      <c r="G459" s="4"/>
      <c r="H459" s="4"/>
      <c r="I459" s="4"/>
      <c r="J459" s="4"/>
      <c r="K459" s="4"/>
      <c r="L459" s="4"/>
      <c r="M459" s="4"/>
      <c r="N459" s="4"/>
      <c r="O459" s="4"/>
      <c r="P459" s="4"/>
      <c r="Q459" s="4"/>
      <c r="R459" s="4"/>
      <c r="S459" s="4"/>
      <c r="T459" s="4"/>
      <c r="U459" s="4"/>
      <c r="V459" s="4"/>
      <c r="W459" s="4"/>
      <c r="X459" s="4"/>
      <c r="Y459" s="4"/>
      <c r="Z459" s="4"/>
    </row>
    <row r="460">
      <c r="A460" s="8"/>
      <c r="B460" s="9"/>
      <c r="C460" s="10"/>
      <c r="D460" s="4"/>
      <c r="E460" s="4"/>
      <c r="F460" s="4"/>
      <c r="G460" s="4"/>
      <c r="H460" s="4"/>
      <c r="I460" s="4"/>
      <c r="J460" s="4"/>
      <c r="K460" s="4"/>
      <c r="L460" s="4"/>
      <c r="M460" s="4"/>
      <c r="N460" s="4"/>
      <c r="O460" s="4"/>
      <c r="P460" s="4"/>
      <c r="Q460" s="4"/>
      <c r="R460" s="4"/>
      <c r="S460" s="4"/>
      <c r="T460" s="4"/>
      <c r="U460" s="4"/>
      <c r="V460" s="4"/>
      <c r="W460" s="4"/>
      <c r="X460" s="4"/>
      <c r="Y460" s="4"/>
      <c r="Z460" s="4"/>
    </row>
    <row r="461">
      <c r="A461" s="8"/>
      <c r="B461" s="9"/>
      <c r="C461" s="10"/>
      <c r="D461" s="4"/>
      <c r="E461" s="4"/>
      <c r="F461" s="4"/>
      <c r="G461" s="4"/>
      <c r="H461" s="4"/>
      <c r="I461" s="4"/>
      <c r="J461" s="4"/>
      <c r="K461" s="4"/>
      <c r="L461" s="4"/>
      <c r="M461" s="4"/>
      <c r="N461" s="4"/>
      <c r="O461" s="4"/>
      <c r="P461" s="4"/>
      <c r="Q461" s="4"/>
      <c r="R461" s="4"/>
      <c r="S461" s="4"/>
      <c r="T461" s="4"/>
      <c r="U461" s="4"/>
      <c r="V461" s="4"/>
      <c r="W461" s="4"/>
      <c r="X461" s="4"/>
      <c r="Y461" s="4"/>
      <c r="Z461" s="4"/>
    </row>
    <row r="462">
      <c r="A462" s="8"/>
      <c r="B462" s="9"/>
      <c r="C462" s="10"/>
      <c r="D462" s="4"/>
      <c r="E462" s="4"/>
      <c r="F462" s="4"/>
      <c r="G462" s="4"/>
      <c r="H462" s="4"/>
      <c r="I462" s="4"/>
      <c r="J462" s="4"/>
      <c r="K462" s="4"/>
      <c r="L462" s="4"/>
      <c r="M462" s="4"/>
      <c r="N462" s="4"/>
      <c r="O462" s="4"/>
      <c r="P462" s="4"/>
      <c r="Q462" s="4"/>
      <c r="R462" s="4"/>
      <c r="S462" s="4"/>
      <c r="T462" s="4"/>
      <c r="U462" s="4"/>
      <c r="V462" s="4"/>
      <c r="W462" s="4"/>
      <c r="X462" s="4"/>
      <c r="Y462" s="4"/>
      <c r="Z462" s="4"/>
    </row>
    <row r="463">
      <c r="A463" s="8"/>
      <c r="B463" s="9"/>
      <c r="C463" s="10"/>
      <c r="D463" s="4"/>
      <c r="E463" s="4"/>
      <c r="F463" s="4"/>
      <c r="G463" s="4"/>
      <c r="H463" s="4"/>
      <c r="I463" s="4"/>
      <c r="J463" s="4"/>
      <c r="K463" s="4"/>
      <c r="L463" s="4"/>
      <c r="M463" s="4"/>
      <c r="N463" s="4"/>
      <c r="O463" s="4"/>
      <c r="P463" s="4"/>
      <c r="Q463" s="4"/>
      <c r="R463" s="4"/>
      <c r="S463" s="4"/>
      <c r="T463" s="4"/>
      <c r="U463" s="4"/>
      <c r="V463" s="4"/>
      <c r="W463" s="4"/>
      <c r="X463" s="4"/>
      <c r="Y463" s="4"/>
      <c r="Z463" s="4"/>
    </row>
    <row r="464">
      <c r="A464" s="8"/>
      <c r="B464" s="9"/>
      <c r="C464" s="10"/>
      <c r="D464" s="4"/>
      <c r="E464" s="4"/>
      <c r="F464" s="4"/>
      <c r="G464" s="4"/>
      <c r="H464" s="4"/>
      <c r="I464" s="4"/>
      <c r="J464" s="4"/>
      <c r="K464" s="4"/>
      <c r="L464" s="4"/>
      <c r="M464" s="4"/>
      <c r="N464" s="4"/>
      <c r="O464" s="4"/>
      <c r="P464" s="4"/>
      <c r="Q464" s="4"/>
      <c r="R464" s="4"/>
      <c r="S464" s="4"/>
      <c r="T464" s="4"/>
      <c r="U464" s="4"/>
      <c r="V464" s="4"/>
      <c r="W464" s="4"/>
      <c r="X464" s="4"/>
      <c r="Y464" s="4"/>
      <c r="Z464" s="4"/>
    </row>
    <row r="465">
      <c r="A465" s="8"/>
      <c r="B465" s="9"/>
      <c r="C465" s="10"/>
      <c r="D465" s="4"/>
      <c r="E465" s="4"/>
      <c r="F465" s="4"/>
      <c r="G465" s="4"/>
      <c r="H465" s="4"/>
      <c r="I465" s="4"/>
      <c r="J465" s="4"/>
      <c r="K465" s="4"/>
      <c r="L465" s="4"/>
      <c r="M465" s="4"/>
      <c r="N465" s="4"/>
      <c r="O465" s="4"/>
      <c r="P465" s="4"/>
      <c r="Q465" s="4"/>
      <c r="R465" s="4"/>
      <c r="S465" s="4"/>
      <c r="T465" s="4"/>
      <c r="U465" s="4"/>
      <c r="V465" s="4"/>
      <c r="W465" s="4"/>
      <c r="X465" s="4"/>
      <c r="Y465" s="4"/>
      <c r="Z465" s="4"/>
    </row>
    <row r="466">
      <c r="A466" s="8"/>
      <c r="B466" s="9"/>
      <c r="C466" s="10"/>
      <c r="D466" s="4"/>
      <c r="E466" s="4"/>
      <c r="F466" s="4"/>
      <c r="G466" s="4"/>
      <c r="H466" s="4"/>
      <c r="I466" s="4"/>
      <c r="J466" s="4"/>
      <c r="K466" s="4"/>
      <c r="L466" s="4"/>
      <c r="M466" s="4"/>
      <c r="N466" s="4"/>
      <c r="O466" s="4"/>
      <c r="P466" s="4"/>
      <c r="Q466" s="4"/>
      <c r="R466" s="4"/>
      <c r="S466" s="4"/>
      <c r="T466" s="4"/>
      <c r="U466" s="4"/>
      <c r="V466" s="4"/>
      <c r="W466" s="4"/>
      <c r="X466" s="4"/>
      <c r="Y466" s="4"/>
      <c r="Z466" s="4"/>
    </row>
    <row r="467">
      <c r="A467" s="8"/>
      <c r="B467" s="9"/>
      <c r="C467" s="10"/>
      <c r="D467" s="4"/>
      <c r="E467" s="4"/>
      <c r="F467" s="4"/>
      <c r="G467" s="4"/>
      <c r="H467" s="4"/>
      <c r="I467" s="4"/>
      <c r="J467" s="4"/>
      <c r="K467" s="4"/>
      <c r="L467" s="4"/>
      <c r="M467" s="4"/>
      <c r="N467" s="4"/>
      <c r="O467" s="4"/>
      <c r="P467" s="4"/>
      <c r="Q467" s="4"/>
      <c r="R467" s="4"/>
      <c r="S467" s="4"/>
      <c r="T467" s="4"/>
      <c r="U467" s="4"/>
      <c r="V467" s="4"/>
      <c r="W467" s="4"/>
      <c r="X467" s="4"/>
      <c r="Y467" s="4"/>
      <c r="Z467" s="4"/>
    </row>
    <row r="468">
      <c r="A468" s="8"/>
      <c r="B468" s="9"/>
      <c r="C468" s="10"/>
      <c r="D468" s="4"/>
      <c r="E468" s="4"/>
      <c r="F468" s="4"/>
      <c r="G468" s="4"/>
      <c r="H468" s="4"/>
      <c r="I468" s="4"/>
      <c r="J468" s="4"/>
      <c r="K468" s="4"/>
      <c r="L468" s="4"/>
      <c r="M468" s="4"/>
      <c r="N468" s="4"/>
      <c r="O468" s="4"/>
      <c r="P468" s="4"/>
      <c r="Q468" s="4"/>
      <c r="R468" s="4"/>
      <c r="S468" s="4"/>
      <c r="T468" s="4"/>
      <c r="U468" s="4"/>
      <c r="V468" s="4"/>
      <c r="W468" s="4"/>
      <c r="X468" s="4"/>
      <c r="Y468" s="4"/>
      <c r="Z468" s="4"/>
    </row>
    <row r="469">
      <c r="A469" s="8"/>
      <c r="B469" s="9"/>
      <c r="C469" s="10"/>
      <c r="D469" s="4"/>
      <c r="E469" s="4"/>
      <c r="F469" s="4"/>
      <c r="G469" s="4"/>
      <c r="H469" s="4"/>
      <c r="I469" s="4"/>
      <c r="J469" s="4"/>
      <c r="K469" s="4"/>
      <c r="L469" s="4"/>
      <c r="M469" s="4"/>
      <c r="N469" s="4"/>
      <c r="O469" s="4"/>
      <c r="P469" s="4"/>
      <c r="Q469" s="4"/>
      <c r="R469" s="4"/>
      <c r="S469" s="4"/>
      <c r="T469" s="4"/>
      <c r="U469" s="4"/>
      <c r="V469" s="4"/>
      <c r="W469" s="4"/>
      <c r="X469" s="4"/>
      <c r="Y469" s="4"/>
      <c r="Z469" s="4"/>
    </row>
    <row r="470">
      <c r="A470" s="8"/>
      <c r="B470" s="9"/>
      <c r="C470" s="10"/>
      <c r="D470" s="4"/>
      <c r="E470" s="4"/>
      <c r="F470" s="4"/>
      <c r="G470" s="4"/>
      <c r="H470" s="4"/>
      <c r="I470" s="4"/>
      <c r="J470" s="4"/>
      <c r="K470" s="4"/>
      <c r="L470" s="4"/>
      <c r="M470" s="4"/>
      <c r="N470" s="4"/>
      <c r="O470" s="4"/>
      <c r="P470" s="4"/>
      <c r="Q470" s="4"/>
      <c r="R470" s="4"/>
      <c r="S470" s="4"/>
      <c r="T470" s="4"/>
      <c r="U470" s="4"/>
      <c r="V470" s="4"/>
      <c r="W470" s="4"/>
      <c r="X470" s="4"/>
      <c r="Y470" s="4"/>
      <c r="Z470" s="4"/>
    </row>
    <row r="471">
      <c r="A471" s="8"/>
      <c r="B471" s="9"/>
      <c r="C471" s="10"/>
      <c r="D471" s="4"/>
      <c r="E471" s="4"/>
      <c r="F471" s="4"/>
      <c r="G471" s="4"/>
      <c r="H471" s="4"/>
      <c r="I471" s="4"/>
      <c r="J471" s="4"/>
      <c r="K471" s="4"/>
      <c r="L471" s="4"/>
      <c r="M471" s="4"/>
      <c r="N471" s="4"/>
      <c r="O471" s="4"/>
      <c r="P471" s="4"/>
      <c r="Q471" s="4"/>
      <c r="R471" s="4"/>
      <c r="S471" s="4"/>
      <c r="T471" s="4"/>
      <c r="U471" s="4"/>
      <c r="V471" s="4"/>
      <c r="W471" s="4"/>
      <c r="X471" s="4"/>
      <c r="Y471" s="4"/>
      <c r="Z471" s="4"/>
    </row>
    <row r="472">
      <c r="A472" s="8"/>
      <c r="B472" s="9"/>
      <c r="C472" s="10"/>
      <c r="D472" s="4"/>
      <c r="E472" s="4"/>
      <c r="F472" s="4"/>
      <c r="G472" s="4"/>
      <c r="H472" s="4"/>
      <c r="I472" s="4"/>
      <c r="J472" s="4"/>
      <c r="K472" s="4"/>
      <c r="L472" s="4"/>
      <c r="M472" s="4"/>
      <c r="N472" s="4"/>
      <c r="O472" s="4"/>
      <c r="P472" s="4"/>
      <c r="Q472" s="4"/>
      <c r="R472" s="4"/>
      <c r="S472" s="4"/>
      <c r="T472" s="4"/>
      <c r="U472" s="4"/>
      <c r="V472" s="4"/>
      <c r="W472" s="4"/>
      <c r="X472" s="4"/>
      <c r="Y472" s="4"/>
      <c r="Z472" s="4"/>
    </row>
    <row r="473">
      <c r="A473" s="8"/>
      <c r="B473" s="9"/>
      <c r="C473" s="10"/>
      <c r="D473" s="4"/>
      <c r="E473" s="4"/>
      <c r="F473" s="4"/>
      <c r="G473" s="4"/>
      <c r="H473" s="4"/>
      <c r="I473" s="4"/>
      <c r="J473" s="4"/>
      <c r="K473" s="4"/>
      <c r="L473" s="4"/>
      <c r="M473" s="4"/>
      <c r="N473" s="4"/>
      <c r="O473" s="4"/>
      <c r="P473" s="4"/>
      <c r="Q473" s="4"/>
      <c r="R473" s="4"/>
      <c r="S473" s="4"/>
      <c r="T473" s="4"/>
      <c r="U473" s="4"/>
      <c r="V473" s="4"/>
      <c r="W473" s="4"/>
      <c r="X473" s="4"/>
      <c r="Y473" s="4"/>
      <c r="Z473" s="4"/>
    </row>
    <row r="474">
      <c r="A474" s="8"/>
      <c r="B474" s="9"/>
      <c r="C474" s="10"/>
      <c r="D474" s="4"/>
      <c r="E474" s="4"/>
      <c r="F474" s="4"/>
      <c r="G474" s="4"/>
      <c r="H474" s="4"/>
      <c r="I474" s="4"/>
      <c r="J474" s="4"/>
      <c r="K474" s="4"/>
      <c r="L474" s="4"/>
      <c r="M474" s="4"/>
      <c r="N474" s="4"/>
      <c r="O474" s="4"/>
      <c r="P474" s="4"/>
      <c r="Q474" s="4"/>
      <c r="R474" s="4"/>
      <c r="S474" s="4"/>
      <c r="T474" s="4"/>
      <c r="U474" s="4"/>
      <c r="V474" s="4"/>
      <c r="W474" s="4"/>
      <c r="X474" s="4"/>
      <c r="Y474" s="4"/>
      <c r="Z474" s="4"/>
    </row>
    <row r="475">
      <c r="A475" s="8"/>
      <c r="B475" s="9"/>
      <c r="C475" s="10"/>
      <c r="D475" s="4"/>
      <c r="E475" s="4"/>
      <c r="F475" s="4"/>
      <c r="G475" s="4"/>
      <c r="H475" s="4"/>
      <c r="I475" s="4"/>
      <c r="J475" s="4"/>
      <c r="K475" s="4"/>
      <c r="L475" s="4"/>
      <c r="M475" s="4"/>
      <c r="N475" s="4"/>
      <c r="O475" s="4"/>
      <c r="P475" s="4"/>
      <c r="Q475" s="4"/>
      <c r="R475" s="4"/>
      <c r="S475" s="4"/>
      <c r="T475" s="4"/>
      <c r="U475" s="4"/>
      <c r="V475" s="4"/>
      <c r="W475" s="4"/>
      <c r="X475" s="4"/>
      <c r="Y475" s="4"/>
      <c r="Z475" s="4"/>
    </row>
    <row r="476">
      <c r="A476" s="8"/>
      <c r="B476" s="9"/>
      <c r="C476" s="10"/>
      <c r="D476" s="4"/>
      <c r="E476" s="4"/>
      <c r="F476" s="4"/>
      <c r="G476" s="4"/>
      <c r="H476" s="4"/>
      <c r="I476" s="4"/>
      <c r="J476" s="4"/>
      <c r="K476" s="4"/>
      <c r="L476" s="4"/>
      <c r="M476" s="4"/>
      <c r="N476" s="4"/>
      <c r="O476" s="4"/>
      <c r="P476" s="4"/>
      <c r="Q476" s="4"/>
      <c r="R476" s="4"/>
      <c r="S476" s="4"/>
      <c r="T476" s="4"/>
      <c r="U476" s="4"/>
      <c r="V476" s="4"/>
      <c r="W476" s="4"/>
      <c r="X476" s="4"/>
      <c r="Y476" s="4"/>
      <c r="Z476" s="4"/>
    </row>
    <row r="477">
      <c r="A477" s="8"/>
      <c r="B477" s="9"/>
      <c r="C477" s="10"/>
      <c r="D477" s="4"/>
      <c r="E477" s="4"/>
      <c r="F477" s="4"/>
      <c r="G477" s="4"/>
      <c r="H477" s="4"/>
      <c r="I477" s="4"/>
      <c r="J477" s="4"/>
      <c r="K477" s="4"/>
      <c r="L477" s="4"/>
      <c r="M477" s="4"/>
      <c r="N477" s="4"/>
      <c r="O477" s="4"/>
      <c r="P477" s="4"/>
      <c r="Q477" s="4"/>
      <c r="R477" s="4"/>
      <c r="S477" s="4"/>
      <c r="T477" s="4"/>
      <c r="U477" s="4"/>
      <c r="V477" s="4"/>
      <c r="W477" s="4"/>
      <c r="X477" s="4"/>
      <c r="Y477" s="4"/>
      <c r="Z477" s="4"/>
    </row>
    <row r="478">
      <c r="A478" s="8"/>
      <c r="B478" s="9"/>
      <c r="C478" s="10"/>
      <c r="D478" s="4"/>
      <c r="E478" s="4"/>
      <c r="F478" s="4"/>
      <c r="G478" s="4"/>
      <c r="H478" s="4"/>
      <c r="I478" s="4"/>
      <c r="J478" s="4"/>
      <c r="K478" s="4"/>
      <c r="L478" s="4"/>
      <c r="M478" s="4"/>
      <c r="N478" s="4"/>
      <c r="O478" s="4"/>
      <c r="P478" s="4"/>
      <c r="Q478" s="4"/>
      <c r="R478" s="4"/>
      <c r="S478" s="4"/>
      <c r="T478" s="4"/>
      <c r="U478" s="4"/>
      <c r="V478" s="4"/>
      <c r="W478" s="4"/>
      <c r="X478" s="4"/>
      <c r="Y478" s="4"/>
      <c r="Z478" s="4"/>
    </row>
    <row r="479">
      <c r="A479" s="8"/>
      <c r="B479" s="9"/>
      <c r="C479" s="10"/>
      <c r="D479" s="4"/>
      <c r="E479" s="4"/>
      <c r="F479" s="4"/>
      <c r="G479" s="4"/>
      <c r="H479" s="4"/>
      <c r="I479" s="4"/>
      <c r="J479" s="4"/>
      <c r="K479" s="4"/>
      <c r="L479" s="4"/>
      <c r="M479" s="4"/>
      <c r="N479" s="4"/>
      <c r="O479" s="4"/>
      <c r="P479" s="4"/>
      <c r="Q479" s="4"/>
      <c r="R479" s="4"/>
      <c r="S479" s="4"/>
      <c r="T479" s="4"/>
      <c r="U479" s="4"/>
      <c r="V479" s="4"/>
      <c r="W479" s="4"/>
      <c r="X479" s="4"/>
      <c r="Y479" s="4"/>
      <c r="Z479" s="4"/>
    </row>
    <row r="480">
      <c r="A480" s="8"/>
      <c r="B480" s="9"/>
      <c r="C480" s="10"/>
      <c r="D480" s="4"/>
      <c r="E480" s="4"/>
      <c r="F480" s="4"/>
      <c r="G480" s="4"/>
      <c r="H480" s="4"/>
      <c r="I480" s="4"/>
      <c r="J480" s="4"/>
      <c r="K480" s="4"/>
      <c r="L480" s="4"/>
      <c r="M480" s="4"/>
      <c r="N480" s="4"/>
      <c r="O480" s="4"/>
      <c r="P480" s="4"/>
      <c r="Q480" s="4"/>
      <c r="R480" s="4"/>
      <c r="S480" s="4"/>
      <c r="T480" s="4"/>
      <c r="U480" s="4"/>
      <c r="V480" s="4"/>
      <c r="W480" s="4"/>
      <c r="X480" s="4"/>
      <c r="Y480" s="4"/>
      <c r="Z480" s="4"/>
    </row>
    <row r="481">
      <c r="A481" s="8"/>
      <c r="B481" s="9"/>
      <c r="C481" s="10"/>
      <c r="D481" s="4"/>
      <c r="E481" s="4"/>
      <c r="F481" s="4"/>
      <c r="G481" s="4"/>
      <c r="H481" s="4"/>
      <c r="I481" s="4"/>
      <c r="J481" s="4"/>
      <c r="K481" s="4"/>
      <c r="L481" s="4"/>
      <c r="M481" s="4"/>
      <c r="N481" s="4"/>
      <c r="O481" s="4"/>
      <c r="P481" s="4"/>
      <c r="Q481" s="4"/>
      <c r="R481" s="4"/>
      <c r="S481" s="4"/>
      <c r="T481" s="4"/>
      <c r="U481" s="4"/>
      <c r="V481" s="4"/>
      <c r="W481" s="4"/>
      <c r="X481" s="4"/>
      <c r="Y481" s="4"/>
      <c r="Z481" s="4"/>
    </row>
    <row r="482">
      <c r="A482" s="8"/>
      <c r="B482" s="9"/>
      <c r="C482" s="10"/>
      <c r="D482" s="4"/>
      <c r="E482" s="4"/>
      <c r="F482" s="4"/>
      <c r="G482" s="4"/>
      <c r="H482" s="4"/>
      <c r="I482" s="4"/>
      <c r="J482" s="4"/>
      <c r="K482" s="4"/>
      <c r="L482" s="4"/>
      <c r="M482" s="4"/>
      <c r="N482" s="4"/>
      <c r="O482" s="4"/>
      <c r="P482" s="4"/>
      <c r="Q482" s="4"/>
      <c r="R482" s="4"/>
      <c r="S482" s="4"/>
      <c r="T482" s="4"/>
      <c r="U482" s="4"/>
      <c r="V482" s="4"/>
      <c r="W482" s="4"/>
      <c r="X482" s="4"/>
      <c r="Y482" s="4"/>
      <c r="Z482" s="4"/>
    </row>
    <row r="483">
      <c r="A483" s="8"/>
      <c r="B483" s="9"/>
      <c r="C483" s="10"/>
      <c r="D483" s="4"/>
      <c r="E483" s="4"/>
      <c r="F483" s="4"/>
      <c r="G483" s="4"/>
      <c r="H483" s="4"/>
      <c r="I483" s="4"/>
      <c r="J483" s="4"/>
      <c r="K483" s="4"/>
      <c r="L483" s="4"/>
      <c r="M483" s="4"/>
      <c r="N483" s="4"/>
      <c r="O483" s="4"/>
      <c r="P483" s="4"/>
      <c r="Q483" s="4"/>
      <c r="R483" s="4"/>
      <c r="S483" s="4"/>
      <c r="T483" s="4"/>
      <c r="U483" s="4"/>
      <c r="V483" s="4"/>
      <c r="W483" s="4"/>
      <c r="X483" s="4"/>
      <c r="Y483" s="4"/>
      <c r="Z483" s="4"/>
    </row>
    <row r="484">
      <c r="A484" s="8"/>
      <c r="B484" s="9"/>
      <c r="C484" s="10"/>
      <c r="D484" s="4"/>
      <c r="E484" s="4"/>
      <c r="F484" s="4"/>
      <c r="G484" s="4"/>
      <c r="H484" s="4"/>
      <c r="I484" s="4"/>
      <c r="J484" s="4"/>
      <c r="K484" s="4"/>
      <c r="L484" s="4"/>
      <c r="M484" s="4"/>
      <c r="N484" s="4"/>
      <c r="O484" s="4"/>
      <c r="P484" s="4"/>
      <c r="Q484" s="4"/>
      <c r="R484" s="4"/>
      <c r="S484" s="4"/>
      <c r="T484" s="4"/>
      <c r="U484" s="4"/>
      <c r="V484" s="4"/>
      <c r="W484" s="4"/>
      <c r="X484" s="4"/>
      <c r="Y484" s="4"/>
      <c r="Z484" s="4"/>
    </row>
    <row r="485">
      <c r="A485" s="8"/>
      <c r="B485" s="9"/>
      <c r="C485" s="10"/>
      <c r="D485" s="4"/>
      <c r="E485" s="4"/>
      <c r="F485" s="4"/>
      <c r="G485" s="4"/>
      <c r="H485" s="4"/>
      <c r="I485" s="4"/>
      <c r="J485" s="4"/>
      <c r="K485" s="4"/>
      <c r="L485" s="4"/>
      <c r="M485" s="4"/>
      <c r="N485" s="4"/>
      <c r="O485" s="4"/>
      <c r="P485" s="4"/>
      <c r="Q485" s="4"/>
      <c r="R485" s="4"/>
      <c r="S485" s="4"/>
      <c r="T485" s="4"/>
      <c r="U485" s="4"/>
      <c r="V485" s="4"/>
      <c r="W485" s="4"/>
      <c r="X485" s="4"/>
      <c r="Y485" s="4"/>
      <c r="Z485" s="4"/>
    </row>
    <row r="486">
      <c r="A486" s="8"/>
      <c r="B486" s="9"/>
      <c r="C486" s="10"/>
      <c r="D486" s="4"/>
      <c r="E486" s="4"/>
      <c r="F486" s="4"/>
      <c r="G486" s="4"/>
      <c r="H486" s="4"/>
      <c r="I486" s="4"/>
      <c r="J486" s="4"/>
      <c r="K486" s="4"/>
      <c r="L486" s="4"/>
      <c r="M486" s="4"/>
      <c r="N486" s="4"/>
      <c r="O486" s="4"/>
      <c r="P486" s="4"/>
      <c r="Q486" s="4"/>
      <c r="R486" s="4"/>
      <c r="S486" s="4"/>
      <c r="T486" s="4"/>
      <c r="U486" s="4"/>
      <c r="V486" s="4"/>
      <c r="W486" s="4"/>
      <c r="X486" s="4"/>
      <c r="Y486" s="4"/>
      <c r="Z486" s="4"/>
    </row>
    <row r="487">
      <c r="A487" s="8"/>
      <c r="B487" s="9"/>
      <c r="C487" s="10"/>
      <c r="D487" s="4"/>
      <c r="E487" s="4"/>
      <c r="F487" s="4"/>
      <c r="G487" s="4"/>
      <c r="H487" s="4"/>
      <c r="I487" s="4"/>
      <c r="J487" s="4"/>
      <c r="K487" s="4"/>
      <c r="L487" s="4"/>
      <c r="M487" s="4"/>
      <c r="N487" s="4"/>
      <c r="O487" s="4"/>
      <c r="P487" s="4"/>
      <c r="Q487" s="4"/>
      <c r="R487" s="4"/>
      <c r="S487" s="4"/>
      <c r="T487" s="4"/>
      <c r="U487" s="4"/>
      <c r="V487" s="4"/>
      <c r="W487" s="4"/>
      <c r="X487" s="4"/>
      <c r="Y487" s="4"/>
      <c r="Z487" s="4"/>
    </row>
    <row r="488">
      <c r="A488" s="8"/>
      <c r="B488" s="9"/>
      <c r="C488" s="10"/>
      <c r="D488" s="4"/>
      <c r="E488" s="4"/>
      <c r="F488" s="4"/>
      <c r="G488" s="4"/>
      <c r="H488" s="4"/>
      <c r="I488" s="4"/>
      <c r="J488" s="4"/>
      <c r="K488" s="4"/>
      <c r="L488" s="4"/>
      <c r="M488" s="4"/>
      <c r="N488" s="4"/>
      <c r="O488" s="4"/>
      <c r="P488" s="4"/>
      <c r="Q488" s="4"/>
      <c r="R488" s="4"/>
      <c r="S488" s="4"/>
      <c r="T488" s="4"/>
      <c r="U488" s="4"/>
      <c r="V488" s="4"/>
      <c r="W488" s="4"/>
      <c r="X488" s="4"/>
      <c r="Y488" s="4"/>
      <c r="Z488" s="4"/>
    </row>
    <row r="489">
      <c r="A489" s="8"/>
      <c r="B489" s="9"/>
      <c r="C489" s="10"/>
      <c r="D489" s="4"/>
      <c r="E489" s="4"/>
      <c r="F489" s="4"/>
      <c r="G489" s="4"/>
      <c r="H489" s="4"/>
      <c r="I489" s="4"/>
      <c r="J489" s="4"/>
      <c r="K489" s="4"/>
      <c r="L489" s="4"/>
      <c r="M489" s="4"/>
      <c r="N489" s="4"/>
      <c r="O489" s="4"/>
      <c r="P489" s="4"/>
      <c r="Q489" s="4"/>
      <c r="R489" s="4"/>
      <c r="S489" s="4"/>
      <c r="T489" s="4"/>
      <c r="U489" s="4"/>
      <c r="V489" s="4"/>
      <c r="W489" s="4"/>
      <c r="X489" s="4"/>
      <c r="Y489" s="4"/>
      <c r="Z489" s="4"/>
    </row>
    <row r="490">
      <c r="A490" s="8"/>
      <c r="B490" s="9"/>
      <c r="C490" s="10"/>
      <c r="D490" s="4"/>
      <c r="E490" s="4"/>
      <c r="F490" s="4"/>
      <c r="G490" s="4"/>
      <c r="H490" s="4"/>
      <c r="I490" s="4"/>
      <c r="J490" s="4"/>
      <c r="K490" s="4"/>
      <c r="L490" s="4"/>
      <c r="M490" s="4"/>
      <c r="N490" s="4"/>
      <c r="O490" s="4"/>
      <c r="P490" s="4"/>
      <c r="Q490" s="4"/>
      <c r="R490" s="4"/>
      <c r="S490" s="4"/>
      <c r="T490" s="4"/>
      <c r="U490" s="4"/>
      <c r="V490" s="4"/>
      <c r="W490" s="4"/>
      <c r="X490" s="4"/>
      <c r="Y490" s="4"/>
      <c r="Z490" s="4"/>
    </row>
    <row r="491">
      <c r="A491" s="8"/>
      <c r="B491" s="9"/>
      <c r="C491" s="10"/>
      <c r="D491" s="4"/>
      <c r="E491" s="4"/>
      <c r="F491" s="4"/>
      <c r="G491" s="4"/>
      <c r="H491" s="4"/>
      <c r="I491" s="4"/>
      <c r="J491" s="4"/>
      <c r="K491" s="4"/>
      <c r="L491" s="4"/>
      <c r="M491" s="4"/>
      <c r="N491" s="4"/>
      <c r="O491" s="4"/>
      <c r="P491" s="4"/>
      <c r="Q491" s="4"/>
      <c r="R491" s="4"/>
      <c r="S491" s="4"/>
      <c r="T491" s="4"/>
      <c r="U491" s="4"/>
      <c r="V491" s="4"/>
      <c r="W491" s="4"/>
      <c r="X491" s="4"/>
      <c r="Y491" s="4"/>
      <c r="Z491" s="4"/>
    </row>
    <row r="492">
      <c r="A492" s="8"/>
      <c r="B492" s="9"/>
      <c r="C492" s="10"/>
      <c r="D492" s="4"/>
      <c r="E492" s="4"/>
      <c r="F492" s="4"/>
      <c r="G492" s="4"/>
      <c r="H492" s="4"/>
      <c r="I492" s="4"/>
      <c r="J492" s="4"/>
      <c r="K492" s="4"/>
      <c r="L492" s="4"/>
      <c r="M492" s="4"/>
      <c r="N492" s="4"/>
      <c r="O492" s="4"/>
      <c r="P492" s="4"/>
      <c r="Q492" s="4"/>
      <c r="R492" s="4"/>
      <c r="S492" s="4"/>
      <c r="T492" s="4"/>
      <c r="U492" s="4"/>
      <c r="V492" s="4"/>
      <c r="W492" s="4"/>
      <c r="X492" s="4"/>
      <c r="Y492" s="4"/>
      <c r="Z492" s="4"/>
    </row>
    <row r="493">
      <c r="A493" s="8"/>
      <c r="B493" s="9"/>
      <c r="C493" s="10"/>
      <c r="D493" s="4"/>
      <c r="E493" s="4"/>
      <c r="F493" s="4"/>
      <c r="G493" s="4"/>
      <c r="H493" s="4"/>
      <c r="I493" s="4"/>
      <c r="J493" s="4"/>
      <c r="K493" s="4"/>
      <c r="L493" s="4"/>
      <c r="M493" s="4"/>
      <c r="N493" s="4"/>
      <c r="O493" s="4"/>
      <c r="P493" s="4"/>
      <c r="Q493" s="4"/>
      <c r="R493" s="4"/>
      <c r="S493" s="4"/>
      <c r="T493" s="4"/>
      <c r="U493" s="4"/>
      <c r="V493" s="4"/>
      <c r="W493" s="4"/>
      <c r="X493" s="4"/>
      <c r="Y493" s="4"/>
      <c r="Z493" s="4"/>
    </row>
    <row r="494">
      <c r="A494" s="8"/>
      <c r="B494" s="9"/>
      <c r="C494" s="10"/>
      <c r="D494" s="4"/>
      <c r="E494" s="4"/>
      <c r="F494" s="4"/>
      <c r="G494" s="4"/>
      <c r="H494" s="4"/>
      <c r="I494" s="4"/>
      <c r="J494" s="4"/>
      <c r="K494" s="4"/>
      <c r="L494" s="4"/>
      <c r="M494" s="4"/>
      <c r="N494" s="4"/>
      <c r="O494" s="4"/>
      <c r="P494" s="4"/>
      <c r="Q494" s="4"/>
      <c r="R494" s="4"/>
      <c r="S494" s="4"/>
      <c r="T494" s="4"/>
      <c r="U494" s="4"/>
      <c r="V494" s="4"/>
      <c r="W494" s="4"/>
      <c r="X494" s="4"/>
      <c r="Y494" s="4"/>
      <c r="Z494" s="4"/>
    </row>
    <row r="495">
      <c r="A495" s="8"/>
      <c r="B495" s="9"/>
      <c r="C495" s="10"/>
      <c r="D495" s="4"/>
      <c r="E495" s="4"/>
      <c r="F495" s="4"/>
      <c r="G495" s="4"/>
      <c r="H495" s="4"/>
      <c r="I495" s="4"/>
      <c r="J495" s="4"/>
      <c r="K495" s="4"/>
      <c r="L495" s="4"/>
      <c r="M495" s="4"/>
      <c r="N495" s="4"/>
      <c r="O495" s="4"/>
      <c r="P495" s="4"/>
      <c r="Q495" s="4"/>
      <c r="R495" s="4"/>
      <c r="S495" s="4"/>
      <c r="T495" s="4"/>
      <c r="U495" s="4"/>
      <c r="V495" s="4"/>
      <c r="W495" s="4"/>
      <c r="X495" s="4"/>
      <c r="Y495" s="4"/>
      <c r="Z495" s="4"/>
    </row>
    <row r="496">
      <c r="A496" s="8"/>
      <c r="B496" s="9"/>
      <c r="C496" s="10"/>
      <c r="D496" s="4"/>
      <c r="E496" s="4"/>
      <c r="F496" s="4"/>
      <c r="G496" s="4"/>
      <c r="H496" s="4"/>
      <c r="I496" s="4"/>
      <c r="J496" s="4"/>
      <c r="K496" s="4"/>
      <c r="L496" s="4"/>
      <c r="M496" s="4"/>
      <c r="N496" s="4"/>
      <c r="O496" s="4"/>
      <c r="P496" s="4"/>
      <c r="Q496" s="4"/>
      <c r="R496" s="4"/>
      <c r="S496" s="4"/>
      <c r="T496" s="4"/>
      <c r="U496" s="4"/>
      <c r="V496" s="4"/>
      <c r="W496" s="4"/>
      <c r="X496" s="4"/>
      <c r="Y496" s="4"/>
      <c r="Z496" s="4"/>
    </row>
    <row r="497">
      <c r="A497" s="8"/>
      <c r="B497" s="9"/>
      <c r="C497" s="10"/>
      <c r="D497" s="4"/>
      <c r="E497" s="4"/>
      <c r="F497" s="4"/>
      <c r="G497" s="4"/>
      <c r="H497" s="4"/>
      <c r="I497" s="4"/>
      <c r="J497" s="4"/>
      <c r="K497" s="4"/>
      <c r="L497" s="4"/>
      <c r="M497" s="4"/>
      <c r="N497" s="4"/>
      <c r="O497" s="4"/>
      <c r="P497" s="4"/>
      <c r="Q497" s="4"/>
      <c r="R497" s="4"/>
      <c r="S497" s="4"/>
      <c r="T497" s="4"/>
      <c r="U497" s="4"/>
      <c r="V497" s="4"/>
      <c r="W497" s="4"/>
      <c r="X497" s="4"/>
      <c r="Y497" s="4"/>
      <c r="Z497" s="4"/>
    </row>
    <row r="498">
      <c r="A498" s="8"/>
      <c r="B498" s="9"/>
      <c r="C498" s="10"/>
      <c r="D498" s="4"/>
      <c r="E498" s="4"/>
      <c r="F498" s="4"/>
      <c r="G498" s="4"/>
      <c r="H498" s="4"/>
      <c r="I498" s="4"/>
      <c r="J498" s="4"/>
      <c r="K498" s="4"/>
      <c r="L498" s="4"/>
      <c r="M498" s="4"/>
      <c r="N498" s="4"/>
      <c r="O498" s="4"/>
      <c r="P498" s="4"/>
      <c r="Q498" s="4"/>
      <c r="R498" s="4"/>
      <c r="S498" s="4"/>
      <c r="T498" s="4"/>
      <c r="U498" s="4"/>
      <c r="V498" s="4"/>
      <c r="W498" s="4"/>
      <c r="X498" s="4"/>
      <c r="Y498" s="4"/>
      <c r="Z498" s="4"/>
    </row>
    <row r="499">
      <c r="A499" s="8"/>
      <c r="B499" s="9"/>
      <c r="C499" s="10"/>
      <c r="D499" s="4"/>
      <c r="E499" s="4"/>
      <c r="F499" s="4"/>
      <c r="G499" s="4"/>
      <c r="H499" s="4"/>
      <c r="I499" s="4"/>
      <c r="J499" s="4"/>
      <c r="K499" s="4"/>
      <c r="L499" s="4"/>
      <c r="M499" s="4"/>
      <c r="N499" s="4"/>
      <c r="O499" s="4"/>
      <c r="P499" s="4"/>
      <c r="Q499" s="4"/>
      <c r="R499" s="4"/>
      <c r="S499" s="4"/>
      <c r="T499" s="4"/>
      <c r="U499" s="4"/>
      <c r="V499" s="4"/>
      <c r="W499" s="4"/>
      <c r="X499" s="4"/>
      <c r="Y499" s="4"/>
      <c r="Z499" s="4"/>
    </row>
    <row r="500">
      <c r="A500" s="8"/>
      <c r="B500" s="9"/>
      <c r="C500" s="10"/>
      <c r="D500" s="4"/>
      <c r="E500" s="4"/>
      <c r="F500" s="4"/>
      <c r="G500" s="4"/>
      <c r="H500" s="4"/>
      <c r="I500" s="4"/>
      <c r="J500" s="4"/>
      <c r="K500" s="4"/>
      <c r="L500" s="4"/>
      <c r="M500" s="4"/>
      <c r="N500" s="4"/>
      <c r="O500" s="4"/>
      <c r="P500" s="4"/>
      <c r="Q500" s="4"/>
      <c r="R500" s="4"/>
      <c r="S500" s="4"/>
      <c r="T500" s="4"/>
      <c r="U500" s="4"/>
      <c r="V500" s="4"/>
      <c r="W500" s="4"/>
      <c r="X500" s="4"/>
      <c r="Y500" s="4"/>
      <c r="Z500" s="4"/>
    </row>
    <row r="501">
      <c r="A501" s="8"/>
      <c r="B501" s="9"/>
      <c r="C501" s="10"/>
      <c r="D501" s="4"/>
      <c r="E501" s="4"/>
      <c r="F501" s="4"/>
      <c r="G501" s="4"/>
      <c r="H501" s="4"/>
      <c r="I501" s="4"/>
      <c r="J501" s="4"/>
      <c r="K501" s="4"/>
      <c r="L501" s="4"/>
      <c r="M501" s="4"/>
      <c r="N501" s="4"/>
      <c r="O501" s="4"/>
      <c r="P501" s="4"/>
      <c r="Q501" s="4"/>
      <c r="R501" s="4"/>
      <c r="S501" s="4"/>
      <c r="T501" s="4"/>
      <c r="U501" s="4"/>
      <c r="V501" s="4"/>
      <c r="W501" s="4"/>
      <c r="X501" s="4"/>
      <c r="Y501" s="4"/>
      <c r="Z501" s="4"/>
    </row>
    <row r="502">
      <c r="A502" s="8"/>
      <c r="B502" s="9"/>
      <c r="C502" s="10"/>
      <c r="D502" s="4"/>
      <c r="E502" s="4"/>
      <c r="F502" s="4"/>
      <c r="G502" s="4"/>
      <c r="H502" s="4"/>
      <c r="I502" s="4"/>
      <c r="J502" s="4"/>
      <c r="K502" s="4"/>
      <c r="L502" s="4"/>
      <c r="M502" s="4"/>
      <c r="N502" s="4"/>
      <c r="O502" s="4"/>
      <c r="P502" s="4"/>
      <c r="Q502" s="4"/>
      <c r="R502" s="4"/>
      <c r="S502" s="4"/>
      <c r="T502" s="4"/>
      <c r="U502" s="4"/>
      <c r="V502" s="4"/>
      <c r="W502" s="4"/>
      <c r="X502" s="4"/>
      <c r="Y502" s="4"/>
      <c r="Z502" s="4"/>
    </row>
    <row r="503">
      <c r="A503" s="8"/>
      <c r="B503" s="9"/>
      <c r="C503" s="10"/>
      <c r="D503" s="4"/>
      <c r="E503" s="4"/>
      <c r="F503" s="4"/>
      <c r="G503" s="4"/>
      <c r="H503" s="4"/>
      <c r="I503" s="4"/>
      <c r="J503" s="4"/>
      <c r="K503" s="4"/>
      <c r="L503" s="4"/>
      <c r="M503" s="4"/>
      <c r="N503" s="4"/>
      <c r="O503" s="4"/>
      <c r="P503" s="4"/>
      <c r="Q503" s="4"/>
      <c r="R503" s="4"/>
      <c r="S503" s="4"/>
      <c r="T503" s="4"/>
      <c r="U503" s="4"/>
      <c r="V503" s="4"/>
      <c r="W503" s="4"/>
      <c r="X503" s="4"/>
      <c r="Y503" s="4"/>
      <c r="Z503" s="4"/>
    </row>
    <row r="504">
      <c r="A504" s="8"/>
      <c r="B504" s="9"/>
      <c r="C504" s="10"/>
      <c r="D504" s="4"/>
      <c r="E504" s="4"/>
      <c r="F504" s="4"/>
      <c r="G504" s="4"/>
      <c r="H504" s="4"/>
      <c r="I504" s="4"/>
      <c r="J504" s="4"/>
      <c r="K504" s="4"/>
      <c r="L504" s="4"/>
      <c r="M504" s="4"/>
      <c r="N504" s="4"/>
      <c r="O504" s="4"/>
      <c r="P504" s="4"/>
      <c r="Q504" s="4"/>
      <c r="R504" s="4"/>
      <c r="S504" s="4"/>
      <c r="T504" s="4"/>
      <c r="U504" s="4"/>
      <c r="V504" s="4"/>
      <c r="W504" s="4"/>
      <c r="X504" s="4"/>
      <c r="Y504" s="4"/>
      <c r="Z504" s="4"/>
    </row>
    <row r="505">
      <c r="A505" s="8"/>
      <c r="B505" s="9"/>
      <c r="C505" s="10"/>
      <c r="D505" s="4"/>
      <c r="E505" s="4"/>
      <c r="F505" s="4"/>
      <c r="G505" s="4"/>
      <c r="H505" s="4"/>
      <c r="I505" s="4"/>
      <c r="J505" s="4"/>
      <c r="K505" s="4"/>
      <c r="L505" s="4"/>
      <c r="M505" s="4"/>
      <c r="N505" s="4"/>
      <c r="O505" s="4"/>
      <c r="P505" s="4"/>
      <c r="Q505" s="4"/>
      <c r="R505" s="4"/>
      <c r="S505" s="4"/>
      <c r="T505" s="4"/>
      <c r="U505" s="4"/>
      <c r="V505" s="4"/>
      <c r="W505" s="4"/>
      <c r="X505" s="4"/>
      <c r="Y505" s="4"/>
      <c r="Z505" s="4"/>
    </row>
    <row r="506">
      <c r="A506" s="8"/>
      <c r="B506" s="9"/>
      <c r="C506" s="10"/>
      <c r="D506" s="4"/>
      <c r="E506" s="4"/>
      <c r="F506" s="4"/>
      <c r="G506" s="4"/>
      <c r="H506" s="4"/>
      <c r="I506" s="4"/>
      <c r="J506" s="4"/>
      <c r="K506" s="4"/>
      <c r="L506" s="4"/>
      <c r="M506" s="4"/>
      <c r="N506" s="4"/>
      <c r="O506" s="4"/>
      <c r="P506" s="4"/>
      <c r="Q506" s="4"/>
      <c r="R506" s="4"/>
      <c r="S506" s="4"/>
      <c r="T506" s="4"/>
      <c r="U506" s="4"/>
      <c r="V506" s="4"/>
      <c r="W506" s="4"/>
      <c r="X506" s="4"/>
      <c r="Y506" s="4"/>
      <c r="Z506" s="4"/>
    </row>
    <row r="507">
      <c r="A507" s="8"/>
      <c r="B507" s="9"/>
      <c r="C507" s="10"/>
      <c r="D507" s="4"/>
      <c r="E507" s="4"/>
      <c r="F507" s="4"/>
      <c r="G507" s="4"/>
      <c r="H507" s="4"/>
      <c r="I507" s="4"/>
      <c r="J507" s="4"/>
      <c r="K507" s="4"/>
      <c r="L507" s="4"/>
      <c r="M507" s="4"/>
      <c r="N507" s="4"/>
      <c r="O507" s="4"/>
      <c r="P507" s="4"/>
      <c r="Q507" s="4"/>
      <c r="R507" s="4"/>
      <c r="S507" s="4"/>
      <c r="T507" s="4"/>
      <c r="U507" s="4"/>
      <c r="V507" s="4"/>
      <c r="W507" s="4"/>
      <c r="X507" s="4"/>
      <c r="Y507" s="4"/>
      <c r="Z507" s="4"/>
    </row>
    <row r="508">
      <c r="A508" s="8"/>
      <c r="B508" s="9"/>
      <c r="C508" s="10"/>
      <c r="D508" s="4"/>
      <c r="E508" s="4"/>
      <c r="F508" s="4"/>
      <c r="G508" s="4"/>
      <c r="H508" s="4"/>
      <c r="I508" s="4"/>
      <c r="J508" s="4"/>
      <c r="K508" s="4"/>
      <c r="L508" s="4"/>
      <c r="M508" s="4"/>
      <c r="N508" s="4"/>
      <c r="O508" s="4"/>
      <c r="P508" s="4"/>
      <c r="Q508" s="4"/>
      <c r="R508" s="4"/>
      <c r="S508" s="4"/>
      <c r="T508" s="4"/>
      <c r="U508" s="4"/>
      <c r="V508" s="4"/>
      <c r="W508" s="4"/>
      <c r="X508" s="4"/>
      <c r="Y508" s="4"/>
      <c r="Z508" s="4"/>
    </row>
    <row r="509">
      <c r="A509" s="8"/>
      <c r="B509" s="9"/>
      <c r="C509" s="10"/>
      <c r="D509" s="4"/>
      <c r="E509" s="4"/>
      <c r="F509" s="4"/>
      <c r="G509" s="4"/>
      <c r="H509" s="4"/>
      <c r="I509" s="4"/>
      <c r="J509" s="4"/>
      <c r="K509" s="4"/>
      <c r="L509" s="4"/>
      <c r="M509" s="4"/>
      <c r="N509" s="4"/>
      <c r="O509" s="4"/>
      <c r="P509" s="4"/>
      <c r="Q509" s="4"/>
      <c r="R509" s="4"/>
      <c r="S509" s="4"/>
      <c r="T509" s="4"/>
      <c r="U509" s="4"/>
      <c r="V509" s="4"/>
      <c r="W509" s="4"/>
      <c r="X509" s="4"/>
      <c r="Y509" s="4"/>
      <c r="Z509" s="4"/>
    </row>
    <row r="510">
      <c r="A510" s="8"/>
      <c r="B510" s="9"/>
      <c r="C510" s="10"/>
      <c r="D510" s="4"/>
      <c r="E510" s="4"/>
      <c r="F510" s="4"/>
      <c r="G510" s="4"/>
      <c r="H510" s="4"/>
      <c r="I510" s="4"/>
      <c r="J510" s="4"/>
      <c r="K510" s="4"/>
      <c r="L510" s="4"/>
      <c r="M510" s="4"/>
      <c r="N510" s="4"/>
      <c r="O510" s="4"/>
      <c r="P510" s="4"/>
      <c r="Q510" s="4"/>
      <c r="R510" s="4"/>
      <c r="S510" s="4"/>
      <c r="T510" s="4"/>
      <c r="U510" s="4"/>
      <c r="V510" s="4"/>
      <c r="W510" s="4"/>
      <c r="X510" s="4"/>
      <c r="Y510" s="4"/>
      <c r="Z510" s="4"/>
    </row>
    <row r="511">
      <c r="A511" s="8"/>
      <c r="B511" s="9"/>
      <c r="C511" s="10"/>
      <c r="D511" s="4"/>
      <c r="E511" s="4"/>
      <c r="F511" s="4"/>
      <c r="G511" s="4"/>
      <c r="H511" s="4"/>
      <c r="I511" s="4"/>
      <c r="J511" s="4"/>
      <c r="K511" s="4"/>
      <c r="L511" s="4"/>
      <c r="M511" s="4"/>
      <c r="N511" s="4"/>
      <c r="O511" s="4"/>
      <c r="P511" s="4"/>
      <c r="Q511" s="4"/>
      <c r="R511" s="4"/>
      <c r="S511" s="4"/>
      <c r="T511" s="4"/>
      <c r="U511" s="4"/>
      <c r="V511" s="4"/>
      <c r="W511" s="4"/>
      <c r="X511" s="4"/>
      <c r="Y511" s="4"/>
      <c r="Z511" s="4"/>
    </row>
    <row r="512">
      <c r="A512" s="8"/>
      <c r="B512" s="9"/>
      <c r="C512" s="10"/>
      <c r="D512" s="4"/>
      <c r="E512" s="4"/>
      <c r="F512" s="4"/>
      <c r="G512" s="4"/>
      <c r="H512" s="4"/>
      <c r="I512" s="4"/>
      <c r="J512" s="4"/>
      <c r="K512" s="4"/>
      <c r="L512" s="4"/>
      <c r="M512" s="4"/>
      <c r="N512" s="4"/>
      <c r="O512" s="4"/>
      <c r="P512" s="4"/>
      <c r="Q512" s="4"/>
      <c r="R512" s="4"/>
      <c r="S512" s="4"/>
      <c r="T512" s="4"/>
      <c r="U512" s="4"/>
      <c r="V512" s="4"/>
      <c r="W512" s="4"/>
      <c r="X512" s="4"/>
      <c r="Y512" s="4"/>
      <c r="Z512" s="4"/>
    </row>
    <row r="513">
      <c r="A513" s="8"/>
      <c r="B513" s="9"/>
      <c r="C513" s="10"/>
      <c r="D513" s="4"/>
      <c r="E513" s="4"/>
      <c r="F513" s="4"/>
      <c r="G513" s="4"/>
      <c r="H513" s="4"/>
      <c r="I513" s="4"/>
      <c r="J513" s="4"/>
      <c r="K513" s="4"/>
      <c r="L513" s="4"/>
      <c r="M513" s="4"/>
      <c r="N513" s="4"/>
      <c r="O513" s="4"/>
      <c r="P513" s="4"/>
      <c r="Q513" s="4"/>
      <c r="R513" s="4"/>
      <c r="S513" s="4"/>
      <c r="T513" s="4"/>
      <c r="U513" s="4"/>
      <c r="V513" s="4"/>
      <c r="W513" s="4"/>
      <c r="X513" s="4"/>
      <c r="Y513" s="4"/>
      <c r="Z513" s="4"/>
    </row>
    <row r="514">
      <c r="A514" s="8"/>
      <c r="B514" s="9"/>
      <c r="C514" s="10"/>
      <c r="D514" s="4"/>
      <c r="E514" s="4"/>
      <c r="F514" s="4"/>
      <c r="G514" s="4"/>
      <c r="H514" s="4"/>
      <c r="I514" s="4"/>
      <c r="J514" s="4"/>
      <c r="K514" s="4"/>
      <c r="L514" s="4"/>
      <c r="M514" s="4"/>
      <c r="N514" s="4"/>
      <c r="O514" s="4"/>
      <c r="P514" s="4"/>
      <c r="Q514" s="4"/>
      <c r="R514" s="4"/>
      <c r="S514" s="4"/>
      <c r="T514" s="4"/>
      <c r="U514" s="4"/>
      <c r="V514" s="4"/>
      <c r="W514" s="4"/>
      <c r="X514" s="4"/>
      <c r="Y514" s="4"/>
      <c r="Z514" s="4"/>
    </row>
    <row r="515">
      <c r="A515" s="8"/>
      <c r="B515" s="9"/>
      <c r="C515" s="10"/>
      <c r="D515" s="4"/>
      <c r="E515" s="4"/>
      <c r="F515" s="4"/>
      <c r="G515" s="4"/>
      <c r="H515" s="4"/>
      <c r="I515" s="4"/>
      <c r="J515" s="4"/>
      <c r="K515" s="4"/>
      <c r="L515" s="4"/>
      <c r="M515" s="4"/>
      <c r="N515" s="4"/>
      <c r="O515" s="4"/>
      <c r="P515" s="4"/>
      <c r="Q515" s="4"/>
      <c r="R515" s="4"/>
      <c r="S515" s="4"/>
      <c r="T515" s="4"/>
      <c r="U515" s="4"/>
      <c r="V515" s="4"/>
      <c r="W515" s="4"/>
      <c r="X515" s="4"/>
      <c r="Y515" s="4"/>
      <c r="Z515" s="4"/>
    </row>
    <row r="516">
      <c r="A516" s="8"/>
      <c r="B516" s="9"/>
      <c r="C516" s="10"/>
      <c r="D516" s="4"/>
      <c r="E516" s="4"/>
      <c r="F516" s="4"/>
      <c r="G516" s="4"/>
      <c r="H516" s="4"/>
      <c r="I516" s="4"/>
      <c r="J516" s="4"/>
      <c r="K516" s="4"/>
      <c r="L516" s="4"/>
      <c r="M516" s="4"/>
      <c r="N516" s="4"/>
      <c r="O516" s="4"/>
      <c r="P516" s="4"/>
      <c r="Q516" s="4"/>
      <c r="R516" s="4"/>
      <c r="S516" s="4"/>
      <c r="T516" s="4"/>
      <c r="U516" s="4"/>
      <c r="V516" s="4"/>
      <c r="W516" s="4"/>
      <c r="X516" s="4"/>
      <c r="Y516" s="4"/>
      <c r="Z516" s="4"/>
    </row>
    <row r="517">
      <c r="A517" s="8"/>
      <c r="B517" s="9"/>
      <c r="C517" s="10"/>
      <c r="D517" s="4"/>
      <c r="E517" s="4"/>
      <c r="F517" s="4"/>
      <c r="G517" s="4"/>
      <c r="H517" s="4"/>
      <c r="I517" s="4"/>
      <c r="J517" s="4"/>
      <c r="K517" s="4"/>
      <c r="L517" s="4"/>
      <c r="M517" s="4"/>
      <c r="N517" s="4"/>
      <c r="O517" s="4"/>
      <c r="P517" s="4"/>
      <c r="Q517" s="4"/>
      <c r="R517" s="4"/>
      <c r="S517" s="4"/>
      <c r="T517" s="4"/>
      <c r="U517" s="4"/>
      <c r="V517" s="4"/>
      <c r="W517" s="4"/>
      <c r="X517" s="4"/>
      <c r="Y517" s="4"/>
      <c r="Z517" s="4"/>
    </row>
    <row r="518">
      <c r="A518" s="8"/>
      <c r="B518" s="9"/>
      <c r="C518" s="10"/>
      <c r="D518" s="4"/>
      <c r="E518" s="4"/>
      <c r="F518" s="4"/>
      <c r="G518" s="4"/>
      <c r="H518" s="4"/>
      <c r="I518" s="4"/>
      <c r="J518" s="4"/>
      <c r="K518" s="4"/>
      <c r="L518" s="4"/>
      <c r="M518" s="4"/>
      <c r="N518" s="4"/>
      <c r="O518" s="4"/>
      <c r="P518" s="4"/>
      <c r="Q518" s="4"/>
      <c r="R518" s="4"/>
      <c r="S518" s="4"/>
      <c r="T518" s="4"/>
      <c r="U518" s="4"/>
      <c r="V518" s="4"/>
      <c r="W518" s="4"/>
      <c r="X518" s="4"/>
      <c r="Y518" s="4"/>
      <c r="Z518" s="4"/>
    </row>
    <row r="519">
      <c r="A519" s="8"/>
      <c r="B519" s="9"/>
      <c r="C519" s="10"/>
      <c r="D519" s="4"/>
      <c r="E519" s="4"/>
      <c r="F519" s="4"/>
      <c r="G519" s="4"/>
      <c r="H519" s="4"/>
      <c r="I519" s="4"/>
      <c r="J519" s="4"/>
      <c r="K519" s="4"/>
      <c r="L519" s="4"/>
      <c r="M519" s="4"/>
      <c r="N519" s="4"/>
      <c r="O519" s="4"/>
      <c r="P519" s="4"/>
      <c r="Q519" s="4"/>
      <c r="R519" s="4"/>
      <c r="S519" s="4"/>
      <c r="T519" s="4"/>
      <c r="U519" s="4"/>
      <c r="V519" s="4"/>
      <c r="W519" s="4"/>
      <c r="X519" s="4"/>
      <c r="Y519" s="4"/>
      <c r="Z519" s="4"/>
    </row>
    <row r="520">
      <c r="A520" s="8"/>
      <c r="B520" s="9"/>
      <c r="C520" s="10"/>
      <c r="D520" s="4"/>
      <c r="E520" s="4"/>
      <c r="F520" s="4"/>
      <c r="G520" s="4"/>
      <c r="H520" s="4"/>
      <c r="I520" s="4"/>
      <c r="J520" s="4"/>
      <c r="K520" s="4"/>
      <c r="L520" s="4"/>
      <c r="M520" s="4"/>
      <c r="N520" s="4"/>
      <c r="O520" s="4"/>
      <c r="P520" s="4"/>
      <c r="Q520" s="4"/>
      <c r="R520" s="4"/>
      <c r="S520" s="4"/>
      <c r="T520" s="4"/>
      <c r="U520" s="4"/>
      <c r="V520" s="4"/>
      <c r="W520" s="4"/>
      <c r="X520" s="4"/>
      <c r="Y520" s="4"/>
      <c r="Z520" s="4"/>
    </row>
    <row r="521">
      <c r="A521" s="8"/>
      <c r="B521" s="9"/>
      <c r="C521" s="10"/>
      <c r="D521" s="4"/>
      <c r="E521" s="4"/>
      <c r="F521" s="4"/>
      <c r="G521" s="4"/>
      <c r="H521" s="4"/>
      <c r="I521" s="4"/>
      <c r="J521" s="4"/>
      <c r="K521" s="4"/>
      <c r="L521" s="4"/>
      <c r="M521" s="4"/>
      <c r="N521" s="4"/>
      <c r="O521" s="4"/>
      <c r="P521" s="4"/>
      <c r="Q521" s="4"/>
      <c r="R521" s="4"/>
      <c r="S521" s="4"/>
      <c r="T521" s="4"/>
      <c r="U521" s="4"/>
      <c r="V521" s="4"/>
      <c r="W521" s="4"/>
      <c r="X521" s="4"/>
      <c r="Y521" s="4"/>
      <c r="Z521" s="4"/>
    </row>
    <row r="522">
      <c r="A522" s="8"/>
      <c r="B522" s="9"/>
      <c r="C522" s="10"/>
      <c r="D522" s="4"/>
      <c r="E522" s="4"/>
      <c r="F522" s="4"/>
      <c r="G522" s="4"/>
      <c r="H522" s="4"/>
      <c r="I522" s="4"/>
      <c r="J522" s="4"/>
      <c r="K522" s="4"/>
      <c r="L522" s="4"/>
      <c r="M522" s="4"/>
      <c r="N522" s="4"/>
      <c r="O522" s="4"/>
      <c r="P522" s="4"/>
      <c r="Q522" s="4"/>
      <c r="R522" s="4"/>
      <c r="S522" s="4"/>
      <c r="T522" s="4"/>
      <c r="U522" s="4"/>
      <c r="V522" s="4"/>
      <c r="W522" s="4"/>
      <c r="X522" s="4"/>
      <c r="Y522" s="4"/>
      <c r="Z522" s="4"/>
    </row>
    <row r="523">
      <c r="A523" s="8"/>
      <c r="B523" s="9"/>
      <c r="C523" s="10"/>
      <c r="D523" s="4"/>
      <c r="E523" s="4"/>
      <c r="F523" s="4"/>
      <c r="G523" s="4"/>
      <c r="H523" s="4"/>
      <c r="I523" s="4"/>
      <c r="J523" s="4"/>
      <c r="K523" s="4"/>
      <c r="L523" s="4"/>
      <c r="M523" s="4"/>
      <c r="N523" s="4"/>
      <c r="O523" s="4"/>
      <c r="P523" s="4"/>
      <c r="Q523" s="4"/>
      <c r="R523" s="4"/>
      <c r="S523" s="4"/>
      <c r="T523" s="4"/>
      <c r="U523" s="4"/>
      <c r="V523" s="4"/>
      <c r="W523" s="4"/>
      <c r="X523" s="4"/>
      <c r="Y523" s="4"/>
      <c r="Z523" s="4"/>
    </row>
    <row r="524">
      <c r="A524" s="8"/>
      <c r="B524" s="9"/>
      <c r="C524" s="10"/>
      <c r="D524" s="4"/>
      <c r="E524" s="4"/>
      <c r="F524" s="4"/>
      <c r="G524" s="4"/>
      <c r="H524" s="4"/>
      <c r="I524" s="4"/>
      <c r="J524" s="4"/>
      <c r="K524" s="4"/>
      <c r="L524" s="4"/>
      <c r="M524" s="4"/>
      <c r="N524" s="4"/>
      <c r="O524" s="4"/>
      <c r="P524" s="4"/>
      <c r="Q524" s="4"/>
      <c r="R524" s="4"/>
      <c r="S524" s="4"/>
      <c r="T524" s="4"/>
      <c r="U524" s="4"/>
      <c r="V524" s="4"/>
      <c r="W524" s="4"/>
      <c r="X524" s="4"/>
      <c r="Y524" s="4"/>
      <c r="Z524" s="4"/>
    </row>
    <row r="525">
      <c r="A525" s="8"/>
      <c r="B525" s="9"/>
      <c r="C525" s="10"/>
      <c r="D525" s="4"/>
      <c r="E525" s="4"/>
      <c r="F525" s="4"/>
      <c r="G525" s="4"/>
      <c r="H525" s="4"/>
      <c r="I525" s="4"/>
      <c r="J525" s="4"/>
      <c r="K525" s="4"/>
      <c r="L525" s="4"/>
      <c r="M525" s="4"/>
      <c r="N525" s="4"/>
      <c r="O525" s="4"/>
      <c r="P525" s="4"/>
      <c r="Q525" s="4"/>
      <c r="R525" s="4"/>
      <c r="S525" s="4"/>
      <c r="T525" s="4"/>
      <c r="U525" s="4"/>
      <c r="V525" s="4"/>
      <c r="W525" s="4"/>
      <c r="X525" s="4"/>
      <c r="Y525" s="4"/>
      <c r="Z525" s="4"/>
    </row>
    <row r="526">
      <c r="A526" s="8"/>
      <c r="B526" s="9"/>
      <c r="C526" s="10"/>
      <c r="D526" s="4"/>
      <c r="E526" s="4"/>
      <c r="F526" s="4"/>
      <c r="G526" s="4"/>
      <c r="H526" s="4"/>
      <c r="I526" s="4"/>
      <c r="J526" s="4"/>
      <c r="K526" s="4"/>
      <c r="L526" s="4"/>
      <c r="M526" s="4"/>
      <c r="N526" s="4"/>
      <c r="O526" s="4"/>
      <c r="P526" s="4"/>
      <c r="Q526" s="4"/>
      <c r="R526" s="4"/>
      <c r="S526" s="4"/>
      <c r="T526" s="4"/>
      <c r="U526" s="4"/>
      <c r="V526" s="4"/>
      <c r="W526" s="4"/>
      <c r="X526" s="4"/>
      <c r="Y526" s="4"/>
      <c r="Z526" s="4"/>
    </row>
    <row r="527">
      <c r="A527" s="8"/>
      <c r="B527" s="9"/>
      <c r="C527" s="10"/>
      <c r="D527" s="4"/>
      <c r="E527" s="4"/>
      <c r="F527" s="4"/>
      <c r="G527" s="4"/>
      <c r="H527" s="4"/>
      <c r="I527" s="4"/>
      <c r="J527" s="4"/>
      <c r="K527" s="4"/>
      <c r="L527" s="4"/>
      <c r="M527" s="4"/>
      <c r="N527" s="4"/>
      <c r="O527" s="4"/>
      <c r="P527" s="4"/>
      <c r="Q527" s="4"/>
      <c r="R527" s="4"/>
      <c r="S527" s="4"/>
      <c r="T527" s="4"/>
      <c r="U527" s="4"/>
      <c r="V527" s="4"/>
      <c r="W527" s="4"/>
      <c r="X527" s="4"/>
      <c r="Y527" s="4"/>
      <c r="Z527" s="4"/>
    </row>
    <row r="528">
      <c r="A528" s="8"/>
      <c r="B528" s="9"/>
      <c r="C528" s="10"/>
      <c r="D528" s="4"/>
      <c r="E528" s="4"/>
      <c r="F528" s="4"/>
      <c r="G528" s="4"/>
      <c r="H528" s="4"/>
      <c r="I528" s="4"/>
      <c r="J528" s="4"/>
      <c r="K528" s="4"/>
      <c r="L528" s="4"/>
      <c r="M528" s="4"/>
      <c r="N528" s="4"/>
      <c r="O528" s="4"/>
      <c r="P528" s="4"/>
      <c r="Q528" s="4"/>
      <c r="R528" s="4"/>
      <c r="S528" s="4"/>
      <c r="T528" s="4"/>
      <c r="U528" s="4"/>
      <c r="V528" s="4"/>
      <c r="W528" s="4"/>
      <c r="X528" s="4"/>
      <c r="Y528" s="4"/>
      <c r="Z528" s="4"/>
    </row>
    <row r="529">
      <c r="A529" s="8"/>
      <c r="B529" s="9"/>
      <c r="C529" s="10"/>
      <c r="D529" s="4"/>
      <c r="E529" s="4"/>
      <c r="F529" s="4"/>
      <c r="G529" s="4"/>
      <c r="H529" s="4"/>
      <c r="I529" s="4"/>
      <c r="J529" s="4"/>
      <c r="K529" s="4"/>
      <c r="L529" s="4"/>
      <c r="M529" s="4"/>
      <c r="N529" s="4"/>
      <c r="O529" s="4"/>
      <c r="P529" s="4"/>
      <c r="Q529" s="4"/>
      <c r="R529" s="4"/>
      <c r="S529" s="4"/>
      <c r="T529" s="4"/>
      <c r="U529" s="4"/>
      <c r="V529" s="4"/>
      <c r="W529" s="4"/>
      <c r="X529" s="4"/>
      <c r="Y529" s="4"/>
      <c r="Z529" s="4"/>
    </row>
    <row r="530">
      <c r="A530" s="8"/>
      <c r="B530" s="9"/>
      <c r="C530" s="10"/>
      <c r="D530" s="4"/>
      <c r="E530" s="4"/>
      <c r="F530" s="4"/>
      <c r="G530" s="4"/>
      <c r="H530" s="4"/>
      <c r="I530" s="4"/>
      <c r="J530" s="4"/>
      <c r="K530" s="4"/>
      <c r="L530" s="4"/>
      <c r="M530" s="4"/>
      <c r="N530" s="4"/>
      <c r="O530" s="4"/>
      <c r="P530" s="4"/>
      <c r="Q530" s="4"/>
      <c r="R530" s="4"/>
      <c r="S530" s="4"/>
      <c r="T530" s="4"/>
      <c r="U530" s="4"/>
      <c r="V530" s="4"/>
      <c r="W530" s="4"/>
      <c r="X530" s="4"/>
      <c r="Y530" s="4"/>
      <c r="Z530" s="4"/>
    </row>
    <row r="531">
      <c r="A531" s="8"/>
      <c r="B531" s="9"/>
      <c r="C531" s="10"/>
      <c r="D531" s="4"/>
      <c r="E531" s="4"/>
      <c r="F531" s="4"/>
      <c r="G531" s="4"/>
      <c r="H531" s="4"/>
      <c r="I531" s="4"/>
      <c r="J531" s="4"/>
      <c r="K531" s="4"/>
      <c r="L531" s="4"/>
      <c r="M531" s="4"/>
      <c r="N531" s="4"/>
      <c r="O531" s="4"/>
      <c r="P531" s="4"/>
      <c r="Q531" s="4"/>
      <c r="R531" s="4"/>
      <c r="S531" s="4"/>
      <c r="T531" s="4"/>
      <c r="U531" s="4"/>
      <c r="V531" s="4"/>
      <c r="W531" s="4"/>
      <c r="X531" s="4"/>
      <c r="Y531" s="4"/>
      <c r="Z531" s="4"/>
    </row>
    <row r="532">
      <c r="A532" s="8"/>
      <c r="B532" s="9"/>
      <c r="C532" s="10"/>
      <c r="D532" s="4"/>
      <c r="E532" s="4"/>
      <c r="F532" s="4"/>
      <c r="G532" s="4"/>
      <c r="H532" s="4"/>
      <c r="I532" s="4"/>
      <c r="J532" s="4"/>
      <c r="K532" s="4"/>
      <c r="L532" s="4"/>
      <c r="M532" s="4"/>
      <c r="N532" s="4"/>
      <c r="O532" s="4"/>
      <c r="P532" s="4"/>
      <c r="Q532" s="4"/>
      <c r="R532" s="4"/>
      <c r="S532" s="4"/>
      <c r="T532" s="4"/>
      <c r="U532" s="4"/>
      <c r="V532" s="4"/>
      <c r="W532" s="4"/>
      <c r="X532" s="4"/>
      <c r="Y532" s="4"/>
      <c r="Z532" s="4"/>
    </row>
    <row r="533">
      <c r="A533" s="8"/>
      <c r="B533" s="9"/>
      <c r="C533" s="10"/>
      <c r="D533" s="4"/>
      <c r="E533" s="4"/>
      <c r="F533" s="4"/>
      <c r="G533" s="4"/>
      <c r="H533" s="4"/>
      <c r="I533" s="4"/>
      <c r="J533" s="4"/>
      <c r="K533" s="4"/>
      <c r="L533" s="4"/>
      <c r="M533" s="4"/>
      <c r="N533" s="4"/>
      <c r="O533" s="4"/>
      <c r="P533" s="4"/>
      <c r="Q533" s="4"/>
      <c r="R533" s="4"/>
      <c r="S533" s="4"/>
      <c r="T533" s="4"/>
      <c r="U533" s="4"/>
      <c r="V533" s="4"/>
      <c r="W533" s="4"/>
      <c r="X533" s="4"/>
      <c r="Y533" s="4"/>
      <c r="Z533" s="4"/>
    </row>
    <row r="534">
      <c r="A534" s="8"/>
      <c r="B534" s="9"/>
      <c r="C534" s="10"/>
      <c r="D534" s="4"/>
      <c r="E534" s="4"/>
      <c r="F534" s="4"/>
      <c r="G534" s="4"/>
      <c r="H534" s="4"/>
      <c r="I534" s="4"/>
      <c r="J534" s="4"/>
      <c r="K534" s="4"/>
      <c r="L534" s="4"/>
      <c r="M534" s="4"/>
      <c r="N534" s="4"/>
      <c r="O534" s="4"/>
      <c r="P534" s="4"/>
      <c r="Q534" s="4"/>
      <c r="R534" s="4"/>
      <c r="S534" s="4"/>
      <c r="T534" s="4"/>
      <c r="U534" s="4"/>
      <c r="V534" s="4"/>
      <c r="W534" s="4"/>
      <c r="X534" s="4"/>
      <c r="Y534" s="4"/>
      <c r="Z534" s="4"/>
    </row>
    <row r="535">
      <c r="A535" s="8"/>
      <c r="B535" s="9"/>
      <c r="C535" s="10"/>
      <c r="D535" s="4"/>
      <c r="E535" s="4"/>
      <c r="F535" s="4"/>
      <c r="G535" s="4"/>
      <c r="H535" s="4"/>
      <c r="I535" s="4"/>
      <c r="J535" s="4"/>
      <c r="K535" s="4"/>
      <c r="L535" s="4"/>
      <c r="M535" s="4"/>
      <c r="N535" s="4"/>
      <c r="O535" s="4"/>
      <c r="P535" s="4"/>
      <c r="Q535" s="4"/>
      <c r="R535" s="4"/>
      <c r="S535" s="4"/>
      <c r="T535" s="4"/>
      <c r="U535" s="4"/>
      <c r="V535" s="4"/>
      <c r="W535" s="4"/>
      <c r="X535" s="4"/>
      <c r="Y535" s="4"/>
      <c r="Z535" s="4"/>
    </row>
    <row r="536">
      <c r="A536" s="8"/>
      <c r="B536" s="9"/>
      <c r="C536" s="10"/>
      <c r="D536" s="4"/>
      <c r="E536" s="4"/>
      <c r="F536" s="4"/>
      <c r="G536" s="4"/>
      <c r="H536" s="4"/>
      <c r="I536" s="4"/>
      <c r="J536" s="4"/>
      <c r="K536" s="4"/>
      <c r="L536" s="4"/>
      <c r="M536" s="4"/>
      <c r="N536" s="4"/>
      <c r="O536" s="4"/>
      <c r="P536" s="4"/>
      <c r="Q536" s="4"/>
      <c r="R536" s="4"/>
      <c r="S536" s="4"/>
      <c r="T536" s="4"/>
      <c r="U536" s="4"/>
      <c r="V536" s="4"/>
      <c r="W536" s="4"/>
      <c r="X536" s="4"/>
      <c r="Y536" s="4"/>
      <c r="Z536" s="4"/>
    </row>
    <row r="537">
      <c r="A537" s="8"/>
      <c r="B537" s="9"/>
      <c r="C537" s="10"/>
      <c r="D537" s="4"/>
      <c r="E537" s="4"/>
      <c r="F537" s="4"/>
      <c r="G537" s="4"/>
      <c r="H537" s="4"/>
      <c r="I537" s="4"/>
      <c r="J537" s="4"/>
      <c r="K537" s="4"/>
      <c r="L537" s="4"/>
      <c r="M537" s="4"/>
      <c r="N537" s="4"/>
      <c r="O537" s="4"/>
      <c r="P537" s="4"/>
      <c r="Q537" s="4"/>
      <c r="R537" s="4"/>
      <c r="S537" s="4"/>
      <c r="T537" s="4"/>
      <c r="U537" s="4"/>
      <c r="V537" s="4"/>
      <c r="W537" s="4"/>
      <c r="X537" s="4"/>
      <c r="Y537" s="4"/>
      <c r="Z537" s="4"/>
    </row>
    <row r="538">
      <c r="A538" s="8"/>
      <c r="B538" s="9"/>
      <c r="C538" s="10"/>
      <c r="D538" s="4"/>
      <c r="E538" s="4"/>
      <c r="F538" s="4"/>
      <c r="G538" s="4"/>
      <c r="H538" s="4"/>
      <c r="I538" s="4"/>
      <c r="J538" s="4"/>
      <c r="K538" s="4"/>
      <c r="L538" s="4"/>
      <c r="M538" s="4"/>
      <c r="N538" s="4"/>
      <c r="O538" s="4"/>
      <c r="P538" s="4"/>
      <c r="Q538" s="4"/>
      <c r="R538" s="4"/>
      <c r="S538" s="4"/>
      <c r="T538" s="4"/>
      <c r="U538" s="4"/>
      <c r="V538" s="4"/>
      <c r="W538" s="4"/>
      <c r="X538" s="4"/>
      <c r="Y538" s="4"/>
      <c r="Z538" s="4"/>
    </row>
    <row r="539">
      <c r="A539" s="8"/>
      <c r="B539" s="9"/>
      <c r="C539" s="10"/>
      <c r="D539" s="4"/>
      <c r="E539" s="4"/>
      <c r="F539" s="4"/>
      <c r="G539" s="4"/>
      <c r="H539" s="4"/>
      <c r="I539" s="4"/>
      <c r="J539" s="4"/>
      <c r="K539" s="4"/>
      <c r="L539" s="4"/>
      <c r="M539" s="4"/>
      <c r="N539" s="4"/>
      <c r="O539" s="4"/>
      <c r="P539" s="4"/>
      <c r="Q539" s="4"/>
      <c r="R539" s="4"/>
      <c r="S539" s="4"/>
      <c r="T539" s="4"/>
      <c r="U539" s="4"/>
      <c r="V539" s="4"/>
      <c r="W539" s="4"/>
      <c r="X539" s="4"/>
      <c r="Y539" s="4"/>
      <c r="Z539" s="4"/>
    </row>
    <row r="540">
      <c r="A540" s="8"/>
      <c r="B540" s="9"/>
      <c r="C540" s="10"/>
      <c r="D540" s="4"/>
      <c r="E540" s="4"/>
      <c r="F540" s="4"/>
      <c r="G540" s="4"/>
      <c r="H540" s="4"/>
      <c r="I540" s="4"/>
      <c r="J540" s="4"/>
      <c r="K540" s="4"/>
      <c r="L540" s="4"/>
      <c r="M540" s="4"/>
      <c r="N540" s="4"/>
      <c r="O540" s="4"/>
      <c r="P540" s="4"/>
      <c r="Q540" s="4"/>
      <c r="R540" s="4"/>
      <c r="S540" s="4"/>
      <c r="T540" s="4"/>
      <c r="U540" s="4"/>
      <c r="V540" s="4"/>
      <c r="W540" s="4"/>
      <c r="X540" s="4"/>
      <c r="Y540" s="4"/>
      <c r="Z540" s="4"/>
    </row>
    <row r="541">
      <c r="A541" s="8"/>
      <c r="B541" s="9"/>
      <c r="C541" s="10"/>
      <c r="D541" s="4"/>
      <c r="E541" s="4"/>
      <c r="F541" s="4"/>
      <c r="G541" s="4"/>
      <c r="H541" s="4"/>
      <c r="I541" s="4"/>
      <c r="J541" s="4"/>
      <c r="K541" s="4"/>
      <c r="L541" s="4"/>
      <c r="M541" s="4"/>
      <c r="N541" s="4"/>
      <c r="O541" s="4"/>
      <c r="P541" s="4"/>
      <c r="Q541" s="4"/>
      <c r="R541" s="4"/>
      <c r="S541" s="4"/>
      <c r="T541" s="4"/>
      <c r="U541" s="4"/>
      <c r="V541" s="4"/>
      <c r="W541" s="4"/>
      <c r="X541" s="4"/>
      <c r="Y541" s="4"/>
      <c r="Z541" s="4"/>
    </row>
    <row r="542">
      <c r="A542" s="8"/>
      <c r="B542" s="9"/>
      <c r="C542" s="10"/>
      <c r="D542" s="4"/>
      <c r="E542" s="4"/>
      <c r="F542" s="4"/>
      <c r="G542" s="4"/>
      <c r="H542" s="4"/>
      <c r="I542" s="4"/>
      <c r="J542" s="4"/>
      <c r="K542" s="4"/>
      <c r="L542" s="4"/>
      <c r="M542" s="4"/>
      <c r="N542" s="4"/>
      <c r="O542" s="4"/>
      <c r="P542" s="4"/>
      <c r="Q542" s="4"/>
      <c r="R542" s="4"/>
      <c r="S542" s="4"/>
      <c r="T542" s="4"/>
      <c r="U542" s="4"/>
      <c r="V542" s="4"/>
      <c r="W542" s="4"/>
      <c r="X542" s="4"/>
      <c r="Y542" s="4"/>
      <c r="Z542" s="4"/>
    </row>
    <row r="543">
      <c r="A543" s="8"/>
      <c r="B543" s="9"/>
      <c r="C543" s="10"/>
      <c r="D543" s="4"/>
      <c r="E543" s="4"/>
      <c r="F543" s="4"/>
      <c r="G543" s="4"/>
      <c r="H543" s="4"/>
      <c r="I543" s="4"/>
      <c r="J543" s="4"/>
      <c r="K543" s="4"/>
      <c r="L543" s="4"/>
      <c r="M543" s="4"/>
      <c r="N543" s="4"/>
      <c r="O543" s="4"/>
      <c r="P543" s="4"/>
      <c r="Q543" s="4"/>
      <c r="R543" s="4"/>
      <c r="S543" s="4"/>
      <c r="T543" s="4"/>
      <c r="U543" s="4"/>
      <c r="V543" s="4"/>
      <c r="W543" s="4"/>
      <c r="X543" s="4"/>
      <c r="Y543" s="4"/>
      <c r="Z543" s="4"/>
    </row>
    <row r="544">
      <c r="A544" s="8"/>
      <c r="B544" s="9"/>
      <c r="C544" s="10"/>
      <c r="D544" s="4"/>
      <c r="E544" s="4"/>
      <c r="F544" s="4"/>
      <c r="G544" s="4"/>
      <c r="H544" s="4"/>
      <c r="I544" s="4"/>
      <c r="J544" s="4"/>
      <c r="K544" s="4"/>
      <c r="L544" s="4"/>
      <c r="M544" s="4"/>
      <c r="N544" s="4"/>
      <c r="O544" s="4"/>
      <c r="P544" s="4"/>
      <c r="Q544" s="4"/>
      <c r="R544" s="4"/>
      <c r="S544" s="4"/>
      <c r="T544" s="4"/>
      <c r="U544" s="4"/>
      <c r="V544" s="4"/>
      <c r="W544" s="4"/>
      <c r="X544" s="4"/>
      <c r="Y544" s="4"/>
      <c r="Z544" s="4"/>
    </row>
    <row r="545">
      <c r="A545" s="8"/>
      <c r="B545" s="9"/>
      <c r="C545" s="10"/>
      <c r="D545" s="4"/>
      <c r="E545" s="4"/>
      <c r="F545" s="4"/>
      <c r="G545" s="4"/>
      <c r="H545" s="4"/>
      <c r="I545" s="4"/>
      <c r="J545" s="4"/>
      <c r="K545" s="4"/>
      <c r="L545" s="4"/>
      <c r="M545" s="4"/>
      <c r="N545" s="4"/>
      <c r="O545" s="4"/>
      <c r="P545" s="4"/>
      <c r="Q545" s="4"/>
      <c r="R545" s="4"/>
      <c r="S545" s="4"/>
      <c r="T545" s="4"/>
      <c r="U545" s="4"/>
      <c r="V545" s="4"/>
      <c r="W545" s="4"/>
      <c r="X545" s="4"/>
      <c r="Y545" s="4"/>
      <c r="Z545" s="4"/>
    </row>
    <row r="546">
      <c r="A546" s="8"/>
      <c r="B546" s="9"/>
      <c r="C546" s="10"/>
      <c r="D546" s="4"/>
      <c r="E546" s="4"/>
      <c r="F546" s="4"/>
      <c r="G546" s="4"/>
      <c r="H546" s="4"/>
      <c r="I546" s="4"/>
      <c r="J546" s="4"/>
      <c r="K546" s="4"/>
      <c r="L546" s="4"/>
      <c r="M546" s="4"/>
      <c r="N546" s="4"/>
      <c r="O546" s="4"/>
      <c r="P546" s="4"/>
      <c r="Q546" s="4"/>
      <c r="R546" s="4"/>
      <c r="S546" s="4"/>
      <c r="T546" s="4"/>
      <c r="U546" s="4"/>
      <c r="V546" s="4"/>
      <c r="W546" s="4"/>
      <c r="X546" s="4"/>
      <c r="Y546" s="4"/>
      <c r="Z546" s="4"/>
    </row>
    <row r="547">
      <c r="A547" s="8"/>
      <c r="B547" s="9"/>
      <c r="C547" s="10"/>
      <c r="D547" s="4"/>
      <c r="E547" s="4"/>
      <c r="F547" s="4"/>
      <c r="G547" s="4"/>
      <c r="H547" s="4"/>
      <c r="I547" s="4"/>
      <c r="J547" s="4"/>
      <c r="K547" s="4"/>
      <c r="L547" s="4"/>
      <c r="M547" s="4"/>
      <c r="N547" s="4"/>
      <c r="O547" s="4"/>
      <c r="P547" s="4"/>
      <c r="Q547" s="4"/>
      <c r="R547" s="4"/>
      <c r="S547" s="4"/>
      <c r="T547" s="4"/>
      <c r="U547" s="4"/>
      <c r="V547" s="4"/>
      <c r="W547" s="4"/>
      <c r="X547" s="4"/>
      <c r="Y547" s="4"/>
      <c r="Z547" s="4"/>
    </row>
    <row r="548">
      <c r="A548" s="8"/>
      <c r="B548" s="9"/>
      <c r="C548" s="10"/>
      <c r="D548" s="4"/>
      <c r="E548" s="4"/>
      <c r="F548" s="4"/>
      <c r="G548" s="4"/>
      <c r="H548" s="4"/>
      <c r="I548" s="4"/>
      <c r="J548" s="4"/>
      <c r="K548" s="4"/>
      <c r="L548" s="4"/>
      <c r="M548" s="4"/>
      <c r="N548" s="4"/>
      <c r="O548" s="4"/>
      <c r="P548" s="4"/>
      <c r="Q548" s="4"/>
      <c r="R548" s="4"/>
      <c r="S548" s="4"/>
      <c r="T548" s="4"/>
      <c r="U548" s="4"/>
      <c r="V548" s="4"/>
      <c r="W548" s="4"/>
      <c r="X548" s="4"/>
      <c r="Y548" s="4"/>
      <c r="Z548" s="4"/>
    </row>
    <row r="549">
      <c r="A549" s="8"/>
      <c r="B549" s="9"/>
      <c r="C549" s="10"/>
      <c r="D549" s="4"/>
      <c r="E549" s="4"/>
      <c r="F549" s="4"/>
      <c r="G549" s="4"/>
      <c r="H549" s="4"/>
      <c r="I549" s="4"/>
      <c r="J549" s="4"/>
      <c r="K549" s="4"/>
      <c r="L549" s="4"/>
      <c r="M549" s="4"/>
      <c r="N549" s="4"/>
      <c r="O549" s="4"/>
      <c r="P549" s="4"/>
      <c r="Q549" s="4"/>
      <c r="R549" s="4"/>
      <c r="S549" s="4"/>
      <c r="T549" s="4"/>
      <c r="U549" s="4"/>
      <c r="V549" s="4"/>
      <c r="W549" s="4"/>
      <c r="X549" s="4"/>
      <c r="Y549" s="4"/>
      <c r="Z549" s="4"/>
    </row>
    <row r="550">
      <c r="A550" s="8"/>
      <c r="B550" s="9"/>
      <c r="C550" s="10"/>
      <c r="D550" s="4"/>
      <c r="E550" s="4"/>
      <c r="F550" s="4"/>
      <c r="G550" s="4"/>
      <c r="H550" s="4"/>
      <c r="I550" s="4"/>
      <c r="J550" s="4"/>
      <c r="K550" s="4"/>
      <c r="L550" s="4"/>
      <c r="M550" s="4"/>
      <c r="N550" s="4"/>
      <c r="O550" s="4"/>
      <c r="P550" s="4"/>
      <c r="Q550" s="4"/>
      <c r="R550" s="4"/>
      <c r="S550" s="4"/>
      <c r="T550" s="4"/>
      <c r="U550" s="4"/>
      <c r="V550" s="4"/>
      <c r="W550" s="4"/>
      <c r="X550" s="4"/>
      <c r="Y550" s="4"/>
      <c r="Z550" s="4"/>
    </row>
    <row r="551">
      <c r="A551" s="8"/>
      <c r="B551" s="9"/>
      <c r="C551" s="10"/>
      <c r="D551" s="4"/>
      <c r="E551" s="4"/>
      <c r="F551" s="4"/>
      <c r="G551" s="4"/>
      <c r="H551" s="4"/>
      <c r="I551" s="4"/>
      <c r="J551" s="4"/>
      <c r="K551" s="4"/>
      <c r="L551" s="4"/>
      <c r="M551" s="4"/>
      <c r="N551" s="4"/>
      <c r="O551" s="4"/>
      <c r="P551" s="4"/>
      <c r="Q551" s="4"/>
      <c r="R551" s="4"/>
      <c r="S551" s="4"/>
      <c r="T551" s="4"/>
      <c r="U551" s="4"/>
      <c r="V551" s="4"/>
      <c r="W551" s="4"/>
      <c r="X551" s="4"/>
      <c r="Y551" s="4"/>
      <c r="Z551" s="4"/>
    </row>
    <row r="552">
      <c r="A552" s="8"/>
      <c r="B552" s="9"/>
      <c r="C552" s="10"/>
      <c r="D552" s="4"/>
      <c r="E552" s="4"/>
      <c r="F552" s="4"/>
      <c r="G552" s="4"/>
      <c r="H552" s="4"/>
      <c r="I552" s="4"/>
      <c r="J552" s="4"/>
      <c r="K552" s="4"/>
      <c r="L552" s="4"/>
      <c r="M552" s="4"/>
      <c r="N552" s="4"/>
      <c r="O552" s="4"/>
      <c r="P552" s="4"/>
      <c r="Q552" s="4"/>
      <c r="R552" s="4"/>
      <c r="S552" s="4"/>
      <c r="T552" s="4"/>
      <c r="U552" s="4"/>
      <c r="V552" s="4"/>
      <c r="W552" s="4"/>
      <c r="X552" s="4"/>
      <c r="Y552" s="4"/>
      <c r="Z552" s="4"/>
    </row>
    <row r="553">
      <c r="A553" s="8"/>
      <c r="B553" s="9"/>
      <c r="C553" s="10"/>
      <c r="D553" s="4"/>
      <c r="E553" s="4"/>
      <c r="F553" s="4"/>
      <c r="G553" s="4"/>
      <c r="H553" s="4"/>
      <c r="I553" s="4"/>
      <c r="J553" s="4"/>
      <c r="K553" s="4"/>
      <c r="L553" s="4"/>
      <c r="M553" s="4"/>
      <c r="N553" s="4"/>
      <c r="O553" s="4"/>
      <c r="P553" s="4"/>
      <c r="Q553" s="4"/>
      <c r="R553" s="4"/>
      <c r="S553" s="4"/>
      <c r="T553" s="4"/>
      <c r="U553" s="4"/>
      <c r="V553" s="4"/>
      <c r="W553" s="4"/>
      <c r="X553" s="4"/>
      <c r="Y553" s="4"/>
      <c r="Z553" s="4"/>
    </row>
    <row r="554">
      <c r="A554" s="8"/>
      <c r="B554" s="9"/>
      <c r="C554" s="10"/>
      <c r="D554" s="4"/>
      <c r="E554" s="4"/>
      <c r="F554" s="4"/>
      <c r="G554" s="4"/>
      <c r="H554" s="4"/>
      <c r="I554" s="4"/>
      <c r="J554" s="4"/>
      <c r="K554" s="4"/>
      <c r="L554" s="4"/>
      <c r="M554" s="4"/>
      <c r="N554" s="4"/>
      <c r="O554" s="4"/>
      <c r="P554" s="4"/>
      <c r="Q554" s="4"/>
      <c r="R554" s="4"/>
      <c r="S554" s="4"/>
      <c r="T554" s="4"/>
      <c r="U554" s="4"/>
      <c r="V554" s="4"/>
      <c r="W554" s="4"/>
      <c r="X554" s="4"/>
      <c r="Y554" s="4"/>
      <c r="Z554" s="4"/>
    </row>
    <row r="555">
      <c r="A555" s="8"/>
      <c r="B555" s="9"/>
      <c r="C555" s="10"/>
      <c r="D555" s="4"/>
      <c r="E555" s="4"/>
      <c r="F555" s="4"/>
      <c r="G555" s="4"/>
      <c r="H555" s="4"/>
      <c r="I555" s="4"/>
      <c r="J555" s="4"/>
      <c r="K555" s="4"/>
      <c r="L555" s="4"/>
      <c r="M555" s="4"/>
      <c r="N555" s="4"/>
      <c r="O555" s="4"/>
      <c r="P555" s="4"/>
      <c r="Q555" s="4"/>
      <c r="R555" s="4"/>
      <c r="S555" s="4"/>
      <c r="T555" s="4"/>
      <c r="U555" s="4"/>
      <c r="V555" s="4"/>
      <c r="W555" s="4"/>
      <c r="X555" s="4"/>
      <c r="Y555" s="4"/>
      <c r="Z555" s="4"/>
    </row>
    <row r="556">
      <c r="A556" s="8"/>
      <c r="B556" s="9"/>
      <c r="C556" s="10"/>
      <c r="D556" s="4"/>
      <c r="E556" s="4"/>
      <c r="F556" s="4"/>
      <c r="G556" s="4"/>
      <c r="H556" s="4"/>
      <c r="I556" s="4"/>
      <c r="J556" s="4"/>
      <c r="K556" s="4"/>
      <c r="L556" s="4"/>
      <c r="M556" s="4"/>
      <c r="N556" s="4"/>
      <c r="O556" s="4"/>
      <c r="P556" s="4"/>
      <c r="Q556" s="4"/>
      <c r="R556" s="4"/>
      <c r="S556" s="4"/>
      <c r="T556" s="4"/>
      <c r="U556" s="4"/>
      <c r="V556" s="4"/>
      <c r="W556" s="4"/>
      <c r="X556" s="4"/>
      <c r="Y556" s="4"/>
      <c r="Z556" s="4"/>
    </row>
    <row r="557">
      <c r="A557" s="8"/>
      <c r="B557" s="9"/>
      <c r="C557" s="10"/>
      <c r="D557" s="4"/>
      <c r="E557" s="4"/>
      <c r="F557" s="4"/>
      <c r="G557" s="4"/>
      <c r="H557" s="4"/>
      <c r="I557" s="4"/>
      <c r="J557" s="4"/>
      <c r="K557" s="4"/>
      <c r="L557" s="4"/>
      <c r="M557" s="4"/>
      <c r="N557" s="4"/>
      <c r="O557" s="4"/>
      <c r="P557" s="4"/>
      <c r="Q557" s="4"/>
      <c r="R557" s="4"/>
      <c r="S557" s="4"/>
      <c r="T557" s="4"/>
      <c r="U557" s="4"/>
      <c r="V557" s="4"/>
      <c r="W557" s="4"/>
      <c r="X557" s="4"/>
      <c r="Y557" s="4"/>
      <c r="Z557" s="4"/>
    </row>
    <row r="558">
      <c r="A558" s="8"/>
      <c r="B558" s="9"/>
      <c r="C558" s="10"/>
      <c r="D558" s="4"/>
      <c r="E558" s="4"/>
      <c r="F558" s="4"/>
      <c r="G558" s="4"/>
      <c r="H558" s="4"/>
      <c r="I558" s="4"/>
      <c r="J558" s="4"/>
      <c r="K558" s="4"/>
      <c r="L558" s="4"/>
      <c r="M558" s="4"/>
      <c r="N558" s="4"/>
      <c r="O558" s="4"/>
      <c r="P558" s="4"/>
      <c r="Q558" s="4"/>
      <c r="R558" s="4"/>
      <c r="S558" s="4"/>
      <c r="T558" s="4"/>
      <c r="U558" s="4"/>
      <c r="V558" s="4"/>
      <c r="W558" s="4"/>
      <c r="X558" s="4"/>
      <c r="Y558" s="4"/>
      <c r="Z558" s="4"/>
    </row>
    <row r="559">
      <c r="A559" s="8"/>
      <c r="B559" s="9"/>
      <c r="C559" s="10"/>
      <c r="D559" s="4"/>
      <c r="E559" s="4"/>
      <c r="F559" s="4"/>
      <c r="G559" s="4"/>
      <c r="H559" s="4"/>
      <c r="I559" s="4"/>
      <c r="J559" s="4"/>
      <c r="K559" s="4"/>
      <c r="L559" s="4"/>
      <c r="M559" s="4"/>
      <c r="N559" s="4"/>
      <c r="O559" s="4"/>
      <c r="P559" s="4"/>
      <c r="Q559" s="4"/>
      <c r="R559" s="4"/>
      <c r="S559" s="4"/>
      <c r="T559" s="4"/>
      <c r="U559" s="4"/>
      <c r="V559" s="4"/>
      <c r="W559" s="4"/>
      <c r="X559" s="4"/>
      <c r="Y559" s="4"/>
      <c r="Z559" s="4"/>
    </row>
    <row r="560">
      <c r="A560" s="8"/>
      <c r="B560" s="9"/>
      <c r="C560" s="10"/>
      <c r="D560" s="4"/>
      <c r="E560" s="4"/>
      <c r="F560" s="4"/>
      <c r="G560" s="4"/>
      <c r="H560" s="4"/>
      <c r="I560" s="4"/>
      <c r="J560" s="4"/>
      <c r="K560" s="4"/>
      <c r="L560" s="4"/>
      <c r="M560" s="4"/>
      <c r="N560" s="4"/>
      <c r="O560" s="4"/>
      <c r="P560" s="4"/>
      <c r="Q560" s="4"/>
      <c r="R560" s="4"/>
      <c r="S560" s="4"/>
      <c r="T560" s="4"/>
      <c r="U560" s="4"/>
      <c r="V560" s="4"/>
      <c r="W560" s="4"/>
      <c r="X560" s="4"/>
      <c r="Y560" s="4"/>
      <c r="Z560" s="4"/>
    </row>
    <row r="561">
      <c r="A561" s="8"/>
      <c r="B561" s="9"/>
      <c r="C561" s="10"/>
      <c r="D561" s="4"/>
      <c r="E561" s="4"/>
      <c r="F561" s="4"/>
      <c r="G561" s="4"/>
      <c r="H561" s="4"/>
      <c r="I561" s="4"/>
      <c r="J561" s="4"/>
      <c r="K561" s="4"/>
      <c r="L561" s="4"/>
      <c r="M561" s="4"/>
      <c r="N561" s="4"/>
      <c r="O561" s="4"/>
      <c r="P561" s="4"/>
      <c r="Q561" s="4"/>
      <c r="R561" s="4"/>
      <c r="S561" s="4"/>
      <c r="T561" s="4"/>
      <c r="U561" s="4"/>
      <c r="V561" s="4"/>
      <c r="W561" s="4"/>
      <c r="X561" s="4"/>
      <c r="Y561" s="4"/>
      <c r="Z561" s="4"/>
    </row>
    <row r="562">
      <c r="A562" s="8"/>
      <c r="B562" s="9"/>
      <c r="C562" s="10"/>
      <c r="D562" s="4"/>
      <c r="E562" s="4"/>
      <c r="F562" s="4"/>
      <c r="G562" s="4"/>
      <c r="H562" s="4"/>
      <c r="I562" s="4"/>
      <c r="J562" s="4"/>
      <c r="K562" s="4"/>
      <c r="L562" s="4"/>
      <c r="M562" s="4"/>
      <c r="N562" s="4"/>
      <c r="O562" s="4"/>
      <c r="P562" s="4"/>
      <c r="Q562" s="4"/>
      <c r="R562" s="4"/>
      <c r="S562" s="4"/>
      <c r="T562" s="4"/>
      <c r="U562" s="4"/>
      <c r="V562" s="4"/>
      <c r="W562" s="4"/>
      <c r="X562" s="4"/>
      <c r="Y562" s="4"/>
      <c r="Z562" s="4"/>
    </row>
    <row r="563">
      <c r="A563" s="8"/>
      <c r="B563" s="9"/>
      <c r="C563" s="10"/>
      <c r="D563" s="4"/>
      <c r="E563" s="4"/>
      <c r="F563" s="4"/>
      <c r="G563" s="4"/>
      <c r="H563" s="4"/>
      <c r="I563" s="4"/>
      <c r="J563" s="4"/>
      <c r="K563" s="4"/>
      <c r="L563" s="4"/>
      <c r="M563" s="4"/>
      <c r="N563" s="4"/>
      <c r="O563" s="4"/>
      <c r="P563" s="4"/>
      <c r="Q563" s="4"/>
      <c r="R563" s="4"/>
      <c r="S563" s="4"/>
      <c r="T563" s="4"/>
      <c r="U563" s="4"/>
      <c r="V563" s="4"/>
      <c r="W563" s="4"/>
      <c r="X563" s="4"/>
      <c r="Y563" s="4"/>
      <c r="Z563" s="4"/>
    </row>
    <row r="564">
      <c r="A564" s="8"/>
      <c r="B564" s="9"/>
      <c r="C564" s="10"/>
      <c r="D564" s="4"/>
      <c r="E564" s="4"/>
      <c r="F564" s="4"/>
      <c r="G564" s="4"/>
      <c r="H564" s="4"/>
      <c r="I564" s="4"/>
      <c r="J564" s="4"/>
      <c r="K564" s="4"/>
      <c r="L564" s="4"/>
      <c r="M564" s="4"/>
      <c r="N564" s="4"/>
      <c r="O564" s="4"/>
      <c r="P564" s="4"/>
      <c r="Q564" s="4"/>
      <c r="R564" s="4"/>
      <c r="S564" s="4"/>
      <c r="T564" s="4"/>
      <c r="U564" s="4"/>
      <c r="V564" s="4"/>
      <c r="W564" s="4"/>
      <c r="X564" s="4"/>
      <c r="Y564" s="4"/>
      <c r="Z564" s="4"/>
    </row>
    <row r="565">
      <c r="A565" s="8"/>
      <c r="B565" s="9"/>
      <c r="C565" s="10"/>
      <c r="D565" s="4"/>
      <c r="E565" s="4"/>
      <c r="F565" s="4"/>
      <c r="G565" s="4"/>
      <c r="H565" s="4"/>
      <c r="I565" s="4"/>
      <c r="J565" s="4"/>
      <c r="K565" s="4"/>
      <c r="L565" s="4"/>
      <c r="M565" s="4"/>
      <c r="N565" s="4"/>
      <c r="O565" s="4"/>
      <c r="P565" s="4"/>
      <c r="Q565" s="4"/>
      <c r="R565" s="4"/>
      <c r="S565" s="4"/>
      <c r="T565" s="4"/>
      <c r="U565" s="4"/>
      <c r="V565" s="4"/>
      <c r="W565" s="4"/>
      <c r="X565" s="4"/>
      <c r="Y565" s="4"/>
      <c r="Z565" s="4"/>
    </row>
    <row r="566">
      <c r="A566" s="8"/>
      <c r="B566" s="9"/>
      <c r="C566" s="10"/>
      <c r="D566" s="4"/>
      <c r="E566" s="4"/>
      <c r="F566" s="4"/>
      <c r="G566" s="4"/>
      <c r="H566" s="4"/>
      <c r="I566" s="4"/>
      <c r="J566" s="4"/>
      <c r="K566" s="4"/>
      <c r="L566" s="4"/>
      <c r="M566" s="4"/>
      <c r="N566" s="4"/>
      <c r="O566" s="4"/>
      <c r="P566" s="4"/>
      <c r="Q566" s="4"/>
      <c r="R566" s="4"/>
      <c r="S566" s="4"/>
      <c r="T566" s="4"/>
      <c r="U566" s="4"/>
      <c r="V566" s="4"/>
      <c r="W566" s="4"/>
      <c r="X566" s="4"/>
      <c r="Y566" s="4"/>
      <c r="Z566" s="4"/>
    </row>
    <row r="567">
      <c r="A567" s="8"/>
      <c r="B567" s="9"/>
      <c r="C567" s="10"/>
      <c r="D567" s="4"/>
      <c r="E567" s="4"/>
      <c r="F567" s="4"/>
      <c r="G567" s="4"/>
      <c r="H567" s="4"/>
      <c r="I567" s="4"/>
      <c r="J567" s="4"/>
      <c r="K567" s="4"/>
      <c r="L567" s="4"/>
      <c r="M567" s="4"/>
      <c r="N567" s="4"/>
      <c r="O567" s="4"/>
      <c r="P567" s="4"/>
      <c r="Q567" s="4"/>
      <c r="R567" s="4"/>
      <c r="S567" s="4"/>
      <c r="T567" s="4"/>
      <c r="U567" s="4"/>
      <c r="V567" s="4"/>
      <c r="W567" s="4"/>
      <c r="X567" s="4"/>
      <c r="Y567" s="4"/>
      <c r="Z567" s="4"/>
    </row>
    <row r="568">
      <c r="A568" s="8"/>
      <c r="B568" s="9"/>
      <c r="C568" s="10"/>
      <c r="D568" s="4"/>
      <c r="E568" s="4"/>
      <c r="F568" s="4"/>
      <c r="G568" s="4"/>
      <c r="H568" s="4"/>
      <c r="I568" s="4"/>
      <c r="J568" s="4"/>
      <c r="K568" s="4"/>
      <c r="L568" s="4"/>
      <c r="M568" s="4"/>
      <c r="N568" s="4"/>
      <c r="O568" s="4"/>
      <c r="P568" s="4"/>
      <c r="Q568" s="4"/>
      <c r="R568" s="4"/>
      <c r="S568" s="4"/>
      <c r="T568" s="4"/>
      <c r="U568" s="4"/>
      <c r="V568" s="4"/>
      <c r="W568" s="4"/>
      <c r="X568" s="4"/>
      <c r="Y568" s="4"/>
      <c r="Z568" s="4"/>
    </row>
    <row r="569">
      <c r="A569" s="8"/>
      <c r="B569" s="9"/>
      <c r="C569" s="10"/>
      <c r="D569" s="4"/>
      <c r="E569" s="4"/>
      <c r="F569" s="4"/>
      <c r="G569" s="4"/>
      <c r="H569" s="4"/>
      <c r="I569" s="4"/>
      <c r="J569" s="4"/>
      <c r="K569" s="4"/>
      <c r="L569" s="4"/>
      <c r="M569" s="4"/>
      <c r="N569" s="4"/>
      <c r="O569" s="4"/>
      <c r="P569" s="4"/>
      <c r="Q569" s="4"/>
      <c r="R569" s="4"/>
      <c r="S569" s="4"/>
      <c r="T569" s="4"/>
      <c r="U569" s="4"/>
      <c r="V569" s="4"/>
      <c r="W569" s="4"/>
      <c r="X569" s="4"/>
      <c r="Y569" s="4"/>
      <c r="Z569" s="4"/>
    </row>
    <row r="570">
      <c r="A570" s="8"/>
      <c r="B570" s="9"/>
      <c r="C570" s="10"/>
      <c r="D570" s="4"/>
      <c r="E570" s="4"/>
      <c r="F570" s="4"/>
      <c r="G570" s="4"/>
      <c r="H570" s="4"/>
      <c r="I570" s="4"/>
      <c r="J570" s="4"/>
      <c r="K570" s="4"/>
      <c r="L570" s="4"/>
      <c r="M570" s="4"/>
      <c r="N570" s="4"/>
      <c r="O570" s="4"/>
      <c r="P570" s="4"/>
      <c r="Q570" s="4"/>
      <c r="R570" s="4"/>
      <c r="S570" s="4"/>
      <c r="T570" s="4"/>
      <c r="U570" s="4"/>
      <c r="V570" s="4"/>
      <c r="W570" s="4"/>
      <c r="X570" s="4"/>
      <c r="Y570" s="4"/>
      <c r="Z570" s="4"/>
    </row>
    <row r="571">
      <c r="A571" s="8"/>
      <c r="B571" s="9"/>
      <c r="C571" s="10"/>
      <c r="D571" s="4"/>
      <c r="E571" s="4"/>
      <c r="F571" s="4"/>
      <c r="G571" s="4"/>
      <c r="H571" s="4"/>
      <c r="I571" s="4"/>
      <c r="J571" s="4"/>
      <c r="K571" s="4"/>
      <c r="L571" s="4"/>
      <c r="M571" s="4"/>
      <c r="N571" s="4"/>
      <c r="O571" s="4"/>
      <c r="P571" s="4"/>
      <c r="Q571" s="4"/>
      <c r="R571" s="4"/>
      <c r="S571" s="4"/>
      <c r="T571" s="4"/>
      <c r="U571" s="4"/>
      <c r="V571" s="4"/>
      <c r="W571" s="4"/>
      <c r="X571" s="4"/>
      <c r="Y571" s="4"/>
      <c r="Z571" s="4"/>
    </row>
    <row r="572">
      <c r="A572" s="8"/>
      <c r="B572" s="9"/>
      <c r="C572" s="10"/>
      <c r="D572" s="4"/>
      <c r="E572" s="4"/>
      <c r="F572" s="4"/>
      <c r="G572" s="4"/>
      <c r="H572" s="4"/>
      <c r="I572" s="4"/>
      <c r="J572" s="4"/>
      <c r="K572" s="4"/>
      <c r="L572" s="4"/>
      <c r="M572" s="4"/>
      <c r="N572" s="4"/>
      <c r="O572" s="4"/>
      <c r="P572" s="4"/>
      <c r="Q572" s="4"/>
      <c r="R572" s="4"/>
      <c r="S572" s="4"/>
      <c r="T572" s="4"/>
      <c r="U572" s="4"/>
      <c r="V572" s="4"/>
      <c r="W572" s="4"/>
      <c r="X572" s="4"/>
      <c r="Y572" s="4"/>
      <c r="Z572" s="4"/>
    </row>
    <row r="573">
      <c r="A573" s="8"/>
      <c r="B573" s="9"/>
      <c r="C573" s="10"/>
      <c r="D573" s="4"/>
      <c r="E573" s="4"/>
      <c r="F573" s="4"/>
      <c r="G573" s="4"/>
      <c r="H573" s="4"/>
      <c r="I573" s="4"/>
      <c r="J573" s="4"/>
      <c r="K573" s="4"/>
      <c r="L573" s="4"/>
      <c r="M573" s="4"/>
      <c r="N573" s="4"/>
      <c r="O573" s="4"/>
      <c r="P573" s="4"/>
      <c r="Q573" s="4"/>
      <c r="R573" s="4"/>
      <c r="S573" s="4"/>
      <c r="T573" s="4"/>
      <c r="U573" s="4"/>
      <c r="V573" s="4"/>
      <c r="W573" s="4"/>
      <c r="X573" s="4"/>
      <c r="Y573" s="4"/>
      <c r="Z573" s="4"/>
    </row>
    <row r="574">
      <c r="A574" s="8"/>
      <c r="B574" s="9"/>
      <c r="C574" s="10"/>
      <c r="D574" s="4"/>
      <c r="E574" s="4"/>
      <c r="F574" s="4"/>
      <c r="G574" s="4"/>
      <c r="H574" s="4"/>
      <c r="I574" s="4"/>
      <c r="J574" s="4"/>
      <c r="K574" s="4"/>
      <c r="L574" s="4"/>
      <c r="M574" s="4"/>
      <c r="N574" s="4"/>
      <c r="O574" s="4"/>
      <c r="P574" s="4"/>
      <c r="Q574" s="4"/>
      <c r="R574" s="4"/>
      <c r="S574" s="4"/>
      <c r="T574" s="4"/>
      <c r="U574" s="4"/>
      <c r="V574" s="4"/>
      <c r="W574" s="4"/>
      <c r="X574" s="4"/>
      <c r="Y574" s="4"/>
      <c r="Z574" s="4"/>
    </row>
    <row r="575">
      <c r="A575" s="8"/>
      <c r="B575" s="9"/>
      <c r="C575" s="10"/>
      <c r="D575" s="4"/>
      <c r="E575" s="4"/>
      <c r="F575" s="4"/>
      <c r="G575" s="4"/>
      <c r="H575" s="4"/>
      <c r="I575" s="4"/>
      <c r="J575" s="4"/>
      <c r="K575" s="4"/>
      <c r="L575" s="4"/>
      <c r="M575" s="4"/>
      <c r="N575" s="4"/>
      <c r="O575" s="4"/>
      <c r="P575" s="4"/>
      <c r="Q575" s="4"/>
      <c r="R575" s="4"/>
      <c r="S575" s="4"/>
      <c r="T575" s="4"/>
      <c r="U575" s="4"/>
      <c r="V575" s="4"/>
      <c r="W575" s="4"/>
      <c r="X575" s="4"/>
      <c r="Y575" s="4"/>
      <c r="Z575" s="4"/>
    </row>
    <row r="576">
      <c r="A576" s="8"/>
      <c r="B576" s="9"/>
      <c r="C576" s="10"/>
      <c r="D576" s="4"/>
      <c r="E576" s="4"/>
      <c r="F576" s="4"/>
      <c r="G576" s="4"/>
      <c r="H576" s="4"/>
      <c r="I576" s="4"/>
      <c r="J576" s="4"/>
      <c r="K576" s="4"/>
      <c r="L576" s="4"/>
      <c r="M576" s="4"/>
      <c r="N576" s="4"/>
      <c r="O576" s="4"/>
      <c r="P576" s="4"/>
      <c r="Q576" s="4"/>
      <c r="R576" s="4"/>
      <c r="S576" s="4"/>
      <c r="T576" s="4"/>
      <c r="U576" s="4"/>
      <c r="V576" s="4"/>
      <c r="W576" s="4"/>
      <c r="X576" s="4"/>
      <c r="Y576" s="4"/>
      <c r="Z576" s="4"/>
    </row>
    <row r="577">
      <c r="A577" s="8"/>
      <c r="B577" s="9"/>
      <c r="C577" s="10"/>
      <c r="D577" s="4"/>
      <c r="E577" s="4"/>
      <c r="F577" s="4"/>
      <c r="G577" s="4"/>
      <c r="H577" s="4"/>
      <c r="I577" s="4"/>
      <c r="J577" s="4"/>
      <c r="K577" s="4"/>
      <c r="L577" s="4"/>
      <c r="M577" s="4"/>
      <c r="N577" s="4"/>
      <c r="O577" s="4"/>
      <c r="P577" s="4"/>
      <c r="Q577" s="4"/>
      <c r="R577" s="4"/>
      <c r="S577" s="4"/>
      <c r="T577" s="4"/>
      <c r="U577" s="4"/>
      <c r="V577" s="4"/>
      <c r="W577" s="4"/>
      <c r="X577" s="4"/>
      <c r="Y577" s="4"/>
      <c r="Z577" s="4"/>
    </row>
    <row r="578">
      <c r="A578" s="8"/>
      <c r="B578" s="9"/>
      <c r="C578" s="10"/>
      <c r="D578" s="4"/>
      <c r="E578" s="4"/>
      <c r="F578" s="4"/>
      <c r="G578" s="4"/>
      <c r="H578" s="4"/>
      <c r="I578" s="4"/>
      <c r="J578" s="4"/>
      <c r="K578" s="4"/>
      <c r="L578" s="4"/>
      <c r="M578" s="4"/>
      <c r="N578" s="4"/>
      <c r="O578" s="4"/>
      <c r="P578" s="4"/>
      <c r="Q578" s="4"/>
      <c r="R578" s="4"/>
      <c r="S578" s="4"/>
      <c r="T578" s="4"/>
      <c r="U578" s="4"/>
      <c r="V578" s="4"/>
      <c r="W578" s="4"/>
      <c r="X578" s="4"/>
      <c r="Y578" s="4"/>
      <c r="Z578" s="4"/>
    </row>
    <row r="579">
      <c r="A579" s="8"/>
      <c r="B579" s="9"/>
      <c r="C579" s="10"/>
      <c r="D579" s="4"/>
      <c r="E579" s="4"/>
      <c r="F579" s="4"/>
      <c r="G579" s="4"/>
      <c r="H579" s="4"/>
      <c r="I579" s="4"/>
      <c r="J579" s="4"/>
      <c r="K579" s="4"/>
      <c r="L579" s="4"/>
      <c r="M579" s="4"/>
      <c r="N579" s="4"/>
      <c r="O579" s="4"/>
      <c r="P579" s="4"/>
      <c r="Q579" s="4"/>
      <c r="R579" s="4"/>
      <c r="S579" s="4"/>
      <c r="T579" s="4"/>
      <c r="U579" s="4"/>
      <c r="V579" s="4"/>
      <c r="W579" s="4"/>
      <c r="X579" s="4"/>
      <c r="Y579" s="4"/>
      <c r="Z579" s="4"/>
    </row>
    <row r="580">
      <c r="A580" s="8"/>
      <c r="B580" s="9"/>
      <c r="C580" s="10"/>
      <c r="D580" s="4"/>
      <c r="E580" s="4"/>
      <c r="F580" s="4"/>
      <c r="G580" s="4"/>
      <c r="H580" s="4"/>
      <c r="I580" s="4"/>
      <c r="J580" s="4"/>
      <c r="K580" s="4"/>
      <c r="L580" s="4"/>
      <c r="M580" s="4"/>
      <c r="N580" s="4"/>
      <c r="O580" s="4"/>
      <c r="P580" s="4"/>
      <c r="Q580" s="4"/>
      <c r="R580" s="4"/>
      <c r="S580" s="4"/>
      <c r="T580" s="4"/>
      <c r="U580" s="4"/>
      <c r="V580" s="4"/>
      <c r="W580" s="4"/>
      <c r="X580" s="4"/>
      <c r="Y580" s="4"/>
      <c r="Z580" s="4"/>
    </row>
    <row r="581">
      <c r="A581" s="8"/>
      <c r="B581" s="9"/>
      <c r="C581" s="10"/>
      <c r="D581" s="4"/>
      <c r="E581" s="4"/>
      <c r="F581" s="4"/>
      <c r="G581" s="4"/>
      <c r="H581" s="4"/>
      <c r="I581" s="4"/>
      <c r="J581" s="4"/>
      <c r="K581" s="4"/>
      <c r="L581" s="4"/>
      <c r="M581" s="4"/>
      <c r="N581" s="4"/>
      <c r="O581" s="4"/>
      <c r="P581" s="4"/>
      <c r="Q581" s="4"/>
      <c r="R581" s="4"/>
      <c r="S581" s="4"/>
      <c r="T581" s="4"/>
      <c r="U581" s="4"/>
      <c r="V581" s="4"/>
      <c r="W581" s="4"/>
      <c r="X581" s="4"/>
      <c r="Y581" s="4"/>
      <c r="Z581" s="4"/>
    </row>
    <row r="582">
      <c r="A582" s="8"/>
      <c r="B582" s="9"/>
      <c r="C582" s="10"/>
      <c r="D582" s="4"/>
      <c r="E582" s="4"/>
      <c r="F582" s="4"/>
      <c r="G582" s="4"/>
      <c r="H582" s="4"/>
      <c r="I582" s="4"/>
      <c r="J582" s="4"/>
      <c r="K582" s="4"/>
      <c r="L582" s="4"/>
      <c r="M582" s="4"/>
      <c r="N582" s="4"/>
      <c r="O582" s="4"/>
      <c r="P582" s="4"/>
      <c r="Q582" s="4"/>
      <c r="R582" s="4"/>
      <c r="S582" s="4"/>
      <c r="T582" s="4"/>
      <c r="U582" s="4"/>
      <c r="V582" s="4"/>
      <c r="W582" s="4"/>
      <c r="X582" s="4"/>
      <c r="Y582" s="4"/>
      <c r="Z582" s="4"/>
    </row>
    <row r="583">
      <c r="A583" s="8"/>
      <c r="B583" s="9"/>
      <c r="C583" s="10"/>
      <c r="D583" s="4"/>
      <c r="E583" s="4"/>
      <c r="F583" s="4"/>
      <c r="G583" s="4"/>
      <c r="H583" s="4"/>
      <c r="I583" s="4"/>
      <c r="J583" s="4"/>
      <c r="K583" s="4"/>
      <c r="L583" s="4"/>
      <c r="M583" s="4"/>
      <c r="N583" s="4"/>
      <c r="O583" s="4"/>
      <c r="P583" s="4"/>
      <c r="Q583" s="4"/>
      <c r="R583" s="4"/>
      <c r="S583" s="4"/>
      <c r="T583" s="4"/>
      <c r="U583" s="4"/>
      <c r="V583" s="4"/>
      <c r="W583" s="4"/>
      <c r="X583" s="4"/>
      <c r="Y583" s="4"/>
      <c r="Z583" s="4"/>
    </row>
    <row r="584">
      <c r="A584" s="8"/>
      <c r="B584" s="9"/>
      <c r="C584" s="10"/>
      <c r="D584" s="4"/>
      <c r="E584" s="4"/>
      <c r="F584" s="4"/>
      <c r="G584" s="4"/>
      <c r="H584" s="4"/>
      <c r="I584" s="4"/>
      <c r="J584" s="4"/>
      <c r="K584" s="4"/>
      <c r="L584" s="4"/>
      <c r="M584" s="4"/>
      <c r="N584" s="4"/>
      <c r="O584" s="4"/>
      <c r="P584" s="4"/>
      <c r="Q584" s="4"/>
      <c r="R584" s="4"/>
      <c r="S584" s="4"/>
      <c r="T584" s="4"/>
      <c r="U584" s="4"/>
      <c r="V584" s="4"/>
      <c r="W584" s="4"/>
      <c r="X584" s="4"/>
      <c r="Y584" s="4"/>
      <c r="Z584" s="4"/>
    </row>
    <row r="585">
      <c r="A585" s="8"/>
      <c r="B585" s="9"/>
      <c r="C585" s="10"/>
      <c r="D585" s="4"/>
      <c r="E585" s="4"/>
      <c r="F585" s="4"/>
      <c r="G585" s="4"/>
      <c r="H585" s="4"/>
      <c r="I585" s="4"/>
      <c r="J585" s="4"/>
      <c r="K585" s="4"/>
      <c r="L585" s="4"/>
      <c r="M585" s="4"/>
      <c r="N585" s="4"/>
      <c r="O585" s="4"/>
      <c r="P585" s="4"/>
      <c r="Q585" s="4"/>
      <c r="R585" s="4"/>
      <c r="S585" s="4"/>
      <c r="T585" s="4"/>
      <c r="U585" s="4"/>
      <c r="V585" s="4"/>
      <c r="W585" s="4"/>
      <c r="X585" s="4"/>
      <c r="Y585" s="4"/>
      <c r="Z585" s="4"/>
    </row>
    <row r="586">
      <c r="A586" s="8"/>
      <c r="B586" s="9"/>
      <c r="C586" s="10"/>
      <c r="D586" s="4"/>
      <c r="E586" s="4"/>
      <c r="F586" s="4"/>
      <c r="G586" s="4"/>
      <c r="H586" s="4"/>
      <c r="I586" s="4"/>
      <c r="J586" s="4"/>
      <c r="K586" s="4"/>
      <c r="L586" s="4"/>
      <c r="M586" s="4"/>
      <c r="N586" s="4"/>
      <c r="O586" s="4"/>
      <c r="P586" s="4"/>
      <c r="Q586" s="4"/>
      <c r="R586" s="4"/>
      <c r="S586" s="4"/>
      <c r="T586" s="4"/>
      <c r="U586" s="4"/>
      <c r="V586" s="4"/>
      <c r="W586" s="4"/>
      <c r="X586" s="4"/>
      <c r="Y586" s="4"/>
      <c r="Z586" s="4"/>
    </row>
    <row r="587">
      <c r="A587" s="8"/>
      <c r="B587" s="9"/>
      <c r="C587" s="10"/>
      <c r="D587" s="4"/>
      <c r="E587" s="4"/>
      <c r="F587" s="4"/>
      <c r="G587" s="4"/>
      <c r="H587" s="4"/>
      <c r="I587" s="4"/>
      <c r="J587" s="4"/>
      <c r="K587" s="4"/>
      <c r="L587" s="4"/>
      <c r="M587" s="4"/>
      <c r="N587" s="4"/>
      <c r="O587" s="4"/>
      <c r="P587" s="4"/>
      <c r="Q587" s="4"/>
      <c r="R587" s="4"/>
      <c r="S587" s="4"/>
      <c r="T587" s="4"/>
      <c r="U587" s="4"/>
      <c r="V587" s="4"/>
      <c r="W587" s="4"/>
      <c r="X587" s="4"/>
      <c r="Y587" s="4"/>
      <c r="Z587" s="4"/>
    </row>
    <row r="588">
      <c r="A588" s="8"/>
      <c r="B588" s="9"/>
      <c r="C588" s="10"/>
      <c r="D588" s="4"/>
      <c r="E588" s="4"/>
      <c r="F588" s="4"/>
      <c r="G588" s="4"/>
      <c r="H588" s="4"/>
      <c r="I588" s="4"/>
      <c r="J588" s="4"/>
      <c r="K588" s="4"/>
      <c r="L588" s="4"/>
      <c r="M588" s="4"/>
      <c r="N588" s="4"/>
      <c r="O588" s="4"/>
      <c r="P588" s="4"/>
      <c r="Q588" s="4"/>
      <c r="R588" s="4"/>
      <c r="S588" s="4"/>
      <c r="T588" s="4"/>
      <c r="U588" s="4"/>
      <c r="V588" s="4"/>
      <c r="W588" s="4"/>
      <c r="X588" s="4"/>
      <c r="Y588" s="4"/>
      <c r="Z588" s="4"/>
    </row>
    <row r="589">
      <c r="A589" s="8"/>
      <c r="B589" s="9"/>
      <c r="C589" s="10"/>
      <c r="D589" s="4"/>
      <c r="E589" s="4"/>
      <c r="F589" s="4"/>
      <c r="G589" s="4"/>
      <c r="H589" s="4"/>
      <c r="I589" s="4"/>
      <c r="J589" s="4"/>
      <c r="K589" s="4"/>
      <c r="L589" s="4"/>
      <c r="M589" s="4"/>
      <c r="N589" s="4"/>
      <c r="O589" s="4"/>
      <c r="P589" s="4"/>
      <c r="Q589" s="4"/>
      <c r="R589" s="4"/>
      <c r="S589" s="4"/>
      <c r="T589" s="4"/>
      <c r="U589" s="4"/>
      <c r="V589" s="4"/>
      <c r="W589" s="4"/>
      <c r="X589" s="4"/>
      <c r="Y589" s="4"/>
      <c r="Z589" s="4"/>
    </row>
    <row r="590">
      <c r="A590" s="8"/>
      <c r="B590" s="9"/>
      <c r="C590" s="10"/>
      <c r="D590" s="4"/>
      <c r="E590" s="4"/>
      <c r="F590" s="4"/>
      <c r="G590" s="4"/>
      <c r="H590" s="4"/>
      <c r="I590" s="4"/>
      <c r="J590" s="4"/>
      <c r="K590" s="4"/>
      <c r="L590" s="4"/>
      <c r="M590" s="4"/>
      <c r="N590" s="4"/>
      <c r="O590" s="4"/>
      <c r="P590" s="4"/>
      <c r="Q590" s="4"/>
      <c r="R590" s="4"/>
      <c r="S590" s="4"/>
      <c r="T590" s="4"/>
      <c r="U590" s="4"/>
      <c r="V590" s="4"/>
      <c r="W590" s="4"/>
      <c r="X590" s="4"/>
      <c r="Y590" s="4"/>
      <c r="Z590" s="4"/>
    </row>
    <row r="591">
      <c r="A591" s="8"/>
      <c r="B591" s="9"/>
      <c r="C591" s="10"/>
      <c r="D591" s="4"/>
      <c r="E591" s="4"/>
      <c r="F591" s="4"/>
      <c r="G591" s="4"/>
      <c r="H591" s="4"/>
      <c r="I591" s="4"/>
      <c r="J591" s="4"/>
      <c r="K591" s="4"/>
      <c r="L591" s="4"/>
      <c r="M591" s="4"/>
      <c r="N591" s="4"/>
      <c r="O591" s="4"/>
      <c r="P591" s="4"/>
      <c r="Q591" s="4"/>
      <c r="R591" s="4"/>
      <c r="S591" s="4"/>
      <c r="T591" s="4"/>
      <c r="U591" s="4"/>
      <c r="V591" s="4"/>
      <c r="W591" s="4"/>
      <c r="X591" s="4"/>
      <c r="Y591" s="4"/>
      <c r="Z591" s="4"/>
    </row>
    <row r="592">
      <c r="A592" s="8"/>
      <c r="B592" s="9"/>
      <c r="C592" s="10"/>
      <c r="D592" s="4"/>
      <c r="E592" s="4"/>
      <c r="F592" s="4"/>
      <c r="G592" s="4"/>
      <c r="H592" s="4"/>
      <c r="I592" s="4"/>
      <c r="J592" s="4"/>
      <c r="K592" s="4"/>
      <c r="L592" s="4"/>
      <c r="M592" s="4"/>
      <c r="N592" s="4"/>
      <c r="O592" s="4"/>
      <c r="P592" s="4"/>
      <c r="Q592" s="4"/>
      <c r="R592" s="4"/>
      <c r="S592" s="4"/>
      <c r="T592" s="4"/>
      <c r="U592" s="4"/>
      <c r="V592" s="4"/>
      <c r="W592" s="4"/>
      <c r="X592" s="4"/>
      <c r="Y592" s="4"/>
      <c r="Z592" s="4"/>
    </row>
    <row r="593">
      <c r="A593" s="8"/>
      <c r="B593" s="9"/>
      <c r="C593" s="10"/>
      <c r="D593" s="4"/>
      <c r="E593" s="4"/>
      <c r="F593" s="4"/>
      <c r="G593" s="4"/>
      <c r="H593" s="4"/>
      <c r="I593" s="4"/>
      <c r="J593" s="4"/>
      <c r="K593" s="4"/>
      <c r="L593" s="4"/>
      <c r="M593" s="4"/>
      <c r="N593" s="4"/>
      <c r="O593" s="4"/>
      <c r="P593" s="4"/>
      <c r="Q593" s="4"/>
      <c r="R593" s="4"/>
      <c r="S593" s="4"/>
      <c r="T593" s="4"/>
      <c r="U593" s="4"/>
      <c r="V593" s="4"/>
      <c r="W593" s="4"/>
      <c r="X593" s="4"/>
      <c r="Y593" s="4"/>
      <c r="Z593" s="4"/>
    </row>
    <row r="594">
      <c r="A594" s="8"/>
      <c r="B594" s="9"/>
      <c r="C594" s="10"/>
      <c r="D594" s="4"/>
      <c r="E594" s="4"/>
      <c r="F594" s="4"/>
      <c r="G594" s="4"/>
      <c r="H594" s="4"/>
      <c r="I594" s="4"/>
      <c r="J594" s="4"/>
      <c r="K594" s="4"/>
      <c r="L594" s="4"/>
      <c r="M594" s="4"/>
      <c r="N594" s="4"/>
      <c r="O594" s="4"/>
      <c r="P594" s="4"/>
      <c r="Q594" s="4"/>
      <c r="R594" s="4"/>
      <c r="S594" s="4"/>
      <c r="T594" s="4"/>
      <c r="U594" s="4"/>
      <c r="V594" s="4"/>
      <c r="W594" s="4"/>
      <c r="X594" s="4"/>
      <c r="Y594" s="4"/>
      <c r="Z594" s="4"/>
    </row>
    <row r="595">
      <c r="A595" s="8"/>
      <c r="B595" s="9"/>
      <c r="C595" s="10"/>
      <c r="D595" s="4"/>
      <c r="E595" s="4"/>
      <c r="F595" s="4"/>
      <c r="G595" s="4"/>
      <c r="H595" s="4"/>
      <c r="I595" s="4"/>
      <c r="J595" s="4"/>
      <c r="K595" s="4"/>
      <c r="L595" s="4"/>
      <c r="M595" s="4"/>
      <c r="N595" s="4"/>
      <c r="O595" s="4"/>
      <c r="P595" s="4"/>
      <c r="Q595" s="4"/>
      <c r="R595" s="4"/>
      <c r="S595" s="4"/>
      <c r="T595" s="4"/>
      <c r="U595" s="4"/>
      <c r="V595" s="4"/>
      <c r="W595" s="4"/>
      <c r="X595" s="4"/>
      <c r="Y595" s="4"/>
      <c r="Z595" s="4"/>
    </row>
    <row r="596">
      <c r="A596" s="8"/>
      <c r="B596" s="9"/>
      <c r="C596" s="10"/>
      <c r="D596" s="4"/>
      <c r="E596" s="4"/>
      <c r="F596" s="4"/>
      <c r="G596" s="4"/>
      <c r="H596" s="4"/>
      <c r="I596" s="4"/>
      <c r="J596" s="4"/>
      <c r="K596" s="4"/>
      <c r="L596" s="4"/>
      <c r="M596" s="4"/>
      <c r="N596" s="4"/>
      <c r="O596" s="4"/>
      <c r="P596" s="4"/>
      <c r="Q596" s="4"/>
      <c r="R596" s="4"/>
      <c r="S596" s="4"/>
      <c r="T596" s="4"/>
      <c r="U596" s="4"/>
      <c r="V596" s="4"/>
      <c r="W596" s="4"/>
      <c r="X596" s="4"/>
      <c r="Y596" s="4"/>
      <c r="Z596" s="4"/>
    </row>
    <row r="597">
      <c r="A597" s="8"/>
      <c r="B597" s="9"/>
      <c r="C597" s="10"/>
      <c r="D597" s="4"/>
      <c r="E597" s="4"/>
      <c r="F597" s="4"/>
      <c r="G597" s="4"/>
      <c r="H597" s="4"/>
      <c r="I597" s="4"/>
      <c r="J597" s="4"/>
      <c r="K597" s="4"/>
      <c r="L597" s="4"/>
      <c r="M597" s="4"/>
      <c r="N597" s="4"/>
      <c r="O597" s="4"/>
      <c r="P597" s="4"/>
      <c r="Q597" s="4"/>
      <c r="R597" s="4"/>
      <c r="S597" s="4"/>
      <c r="T597" s="4"/>
      <c r="U597" s="4"/>
      <c r="V597" s="4"/>
      <c r="W597" s="4"/>
      <c r="X597" s="4"/>
      <c r="Y597" s="4"/>
      <c r="Z597" s="4"/>
    </row>
    <row r="598">
      <c r="A598" s="8"/>
      <c r="B598" s="9"/>
      <c r="C598" s="10"/>
      <c r="D598" s="4"/>
      <c r="E598" s="4"/>
      <c r="F598" s="4"/>
      <c r="G598" s="4"/>
      <c r="H598" s="4"/>
      <c r="I598" s="4"/>
      <c r="J598" s="4"/>
      <c r="K598" s="4"/>
      <c r="L598" s="4"/>
      <c r="M598" s="4"/>
      <c r="N598" s="4"/>
      <c r="O598" s="4"/>
      <c r="P598" s="4"/>
      <c r="Q598" s="4"/>
      <c r="R598" s="4"/>
      <c r="S598" s="4"/>
      <c r="T598" s="4"/>
      <c r="U598" s="4"/>
      <c r="V598" s="4"/>
      <c r="W598" s="4"/>
      <c r="X598" s="4"/>
      <c r="Y598" s="4"/>
      <c r="Z598" s="4"/>
    </row>
    <row r="599">
      <c r="A599" s="8"/>
      <c r="B599" s="9"/>
      <c r="C599" s="10"/>
      <c r="D599" s="4"/>
      <c r="E599" s="4"/>
      <c r="F599" s="4"/>
      <c r="G599" s="4"/>
      <c r="H599" s="4"/>
      <c r="I599" s="4"/>
      <c r="J599" s="4"/>
      <c r="K599" s="4"/>
      <c r="L599" s="4"/>
      <c r="M599" s="4"/>
      <c r="N599" s="4"/>
      <c r="O599" s="4"/>
      <c r="P599" s="4"/>
      <c r="Q599" s="4"/>
      <c r="R599" s="4"/>
      <c r="S599" s="4"/>
      <c r="T599" s="4"/>
      <c r="U599" s="4"/>
      <c r="V599" s="4"/>
      <c r="W599" s="4"/>
      <c r="X599" s="4"/>
      <c r="Y599" s="4"/>
      <c r="Z599" s="4"/>
    </row>
    <row r="600">
      <c r="A600" s="8"/>
      <c r="B600" s="9"/>
      <c r="C600" s="10"/>
      <c r="D600" s="4"/>
      <c r="E600" s="4"/>
      <c r="F600" s="4"/>
      <c r="G600" s="4"/>
      <c r="H600" s="4"/>
      <c r="I600" s="4"/>
      <c r="J600" s="4"/>
      <c r="K600" s="4"/>
      <c r="L600" s="4"/>
      <c r="M600" s="4"/>
      <c r="N600" s="4"/>
      <c r="O600" s="4"/>
      <c r="P600" s="4"/>
      <c r="Q600" s="4"/>
      <c r="R600" s="4"/>
      <c r="S600" s="4"/>
      <c r="T600" s="4"/>
      <c r="U600" s="4"/>
      <c r="V600" s="4"/>
      <c r="W600" s="4"/>
      <c r="X600" s="4"/>
      <c r="Y600" s="4"/>
      <c r="Z600" s="4"/>
    </row>
    <row r="601">
      <c r="A601" s="8"/>
      <c r="B601" s="9"/>
      <c r="C601" s="10"/>
      <c r="D601" s="4"/>
      <c r="E601" s="4"/>
      <c r="F601" s="4"/>
      <c r="G601" s="4"/>
      <c r="H601" s="4"/>
      <c r="I601" s="4"/>
      <c r="J601" s="4"/>
      <c r="K601" s="4"/>
      <c r="L601" s="4"/>
      <c r="M601" s="4"/>
      <c r="N601" s="4"/>
      <c r="O601" s="4"/>
      <c r="P601" s="4"/>
      <c r="Q601" s="4"/>
      <c r="R601" s="4"/>
      <c r="S601" s="4"/>
      <c r="T601" s="4"/>
      <c r="U601" s="4"/>
      <c r="V601" s="4"/>
      <c r="W601" s="4"/>
      <c r="X601" s="4"/>
      <c r="Y601" s="4"/>
      <c r="Z601" s="4"/>
    </row>
    <row r="602">
      <c r="A602" s="8"/>
      <c r="B602" s="9"/>
      <c r="C602" s="10"/>
      <c r="D602" s="4"/>
      <c r="E602" s="4"/>
      <c r="F602" s="4"/>
      <c r="G602" s="4"/>
      <c r="H602" s="4"/>
      <c r="I602" s="4"/>
      <c r="J602" s="4"/>
      <c r="K602" s="4"/>
      <c r="L602" s="4"/>
      <c r="M602" s="4"/>
      <c r="N602" s="4"/>
      <c r="O602" s="4"/>
      <c r="P602" s="4"/>
      <c r="Q602" s="4"/>
      <c r="R602" s="4"/>
      <c r="S602" s="4"/>
      <c r="T602" s="4"/>
      <c r="U602" s="4"/>
      <c r="V602" s="4"/>
      <c r="W602" s="4"/>
      <c r="X602" s="4"/>
      <c r="Y602" s="4"/>
      <c r="Z602" s="4"/>
    </row>
    <row r="603">
      <c r="A603" s="8"/>
      <c r="B603" s="9"/>
      <c r="C603" s="10"/>
      <c r="D603" s="4"/>
      <c r="E603" s="4"/>
      <c r="F603" s="4"/>
      <c r="G603" s="4"/>
      <c r="H603" s="4"/>
      <c r="I603" s="4"/>
      <c r="J603" s="4"/>
      <c r="K603" s="4"/>
      <c r="L603" s="4"/>
      <c r="M603" s="4"/>
      <c r="N603" s="4"/>
      <c r="O603" s="4"/>
      <c r="P603" s="4"/>
      <c r="Q603" s="4"/>
      <c r="R603" s="4"/>
      <c r="S603" s="4"/>
      <c r="T603" s="4"/>
      <c r="U603" s="4"/>
      <c r="V603" s="4"/>
      <c r="W603" s="4"/>
      <c r="X603" s="4"/>
      <c r="Y603" s="4"/>
      <c r="Z603" s="4"/>
    </row>
    <row r="604">
      <c r="A604" s="8"/>
      <c r="B604" s="9"/>
      <c r="C604" s="10"/>
      <c r="D604" s="4"/>
      <c r="E604" s="4"/>
      <c r="F604" s="4"/>
      <c r="G604" s="4"/>
      <c r="H604" s="4"/>
      <c r="I604" s="4"/>
      <c r="J604" s="4"/>
      <c r="K604" s="4"/>
      <c r="L604" s="4"/>
      <c r="M604" s="4"/>
      <c r="N604" s="4"/>
      <c r="O604" s="4"/>
      <c r="P604" s="4"/>
      <c r="Q604" s="4"/>
      <c r="R604" s="4"/>
      <c r="S604" s="4"/>
      <c r="T604" s="4"/>
      <c r="U604" s="4"/>
      <c r="V604" s="4"/>
      <c r="W604" s="4"/>
      <c r="X604" s="4"/>
      <c r="Y604" s="4"/>
      <c r="Z604" s="4"/>
    </row>
    <row r="605">
      <c r="A605" s="8"/>
      <c r="B605" s="9"/>
      <c r="C605" s="10"/>
      <c r="D605" s="4"/>
      <c r="E605" s="4"/>
      <c r="F605" s="4"/>
      <c r="G605" s="4"/>
      <c r="H605" s="4"/>
      <c r="I605" s="4"/>
      <c r="J605" s="4"/>
      <c r="K605" s="4"/>
      <c r="L605" s="4"/>
      <c r="M605" s="4"/>
      <c r="N605" s="4"/>
      <c r="O605" s="4"/>
      <c r="P605" s="4"/>
      <c r="Q605" s="4"/>
      <c r="R605" s="4"/>
      <c r="S605" s="4"/>
      <c r="T605" s="4"/>
      <c r="U605" s="4"/>
      <c r="V605" s="4"/>
      <c r="W605" s="4"/>
      <c r="X605" s="4"/>
      <c r="Y605" s="4"/>
      <c r="Z605" s="4"/>
    </row>
    <row r="606">
      <c r="A606" s="8"/>
      <c r="B606" s="9"/>
      <c r="C606" s="10"/>
      <c r="D606" s="4"/>
      <c r="E606" s="4"/>
      <c r="F606" s="4"/>
      <c r="G606" s="4"/>
      <c r="H606" s="4"/>
      <c r="I606" s="4"/>
      <c r="J606" s="4"/>
      <c r="K606" s="4"/>
      <c r="L606" s="4"/>
      <c r="M606" s="4"/>
      <c r="N606" s="4"/>
      <c r="O606" s="4"/>
      <c r="P606" s="4"/>
      <c r="Q606" s="4"/>
      <c r="R606" s="4"/>
      <c r="S606" s="4"/>
      <c r="T606" s="4"/>
      <c r="U606" s="4"/>
      <c r="V606" s="4"/>
      <c r="W606" s="4"/>
      <c r="X606" s="4"/>
      <c r="Y606" s="4"/>
      <c r="Z606" s="4"/>
    </row>
    <row r="607">
      <c r="A607" s="8"/>
      <c r="B607" s="9"/>
      <c r="C607" s="10"/>
      <c r="D607" s="4"/>
      <c r="E607" s="4"/>
      <c r="F607" s="4"/>
      <c r="G607" s="4"/>
      <c r="H607" s="4"/>
      <c r="I607" s="4"/>
      <c r="J607" s="4"/>
      <c r="K607" s="4"/>
      <c r="L607" s="4"/>
      <c r="M607" s="4"/>
      <c r="N607" s="4"/>
      <c r="O607" s="4"/>
      <c r="P607" s="4"/>
      <c r="Q607" s="4"/>
      <c r="R607" s="4"/>
      <c r="S607" s="4"/>
      <c r="T607" s="4"/>
      <c r="U607" s="4"/>
      <c r="V607" s="4"/>
      <c r="W607" s="4"/>
      <c r="X607" s="4"/>
      <c r="Y607" s="4"/>
      <c r="Z607" s="4"/>
    </row>
    <row r="608">
      <c r="A608" s="8"/>
      <c r="B608" s="9"/>
      <c r="C608" s="10"/>
      <c r="D608" s="4"/>
      <c r="E608" s="4"/>
      <c r="F608" s="4"/>
      <c r="G608" s="4"/>
      <c r="H608" s="4"/>
      <c r="I608" s="4"/>
      <c r="J608" s="4"/>
      <c r="K608" s="4"/>
      <c r="L608" s="4"/>
      <c r="M608" s="4"/>
      <c r="N608" s="4"/>
      <c r="O608" s="4"/>
      <c r="P608" s="4"/>
      <c r="Q608" s="4"/>
      <c r="R608" s="4"/>
      <c r="S608" s="4"/>
      <c r="T608" s="4"/>
      <c r="U608" s="4"/>
      <c r="V608" s="4"/>
      <c r="W608" s="4"/>
      <c r="X608" s="4"/>
      <c r="Y608" s="4"/>
      <c r="Z608" s="4"/>
    </row>
    <row r="609">
      <c r="A609" s="8"/>
      <c r="B609" s="9"/>
      <c r="C609" s="10"/>
      <c r="D609" s="4"/>
      <c r="E609" s="4"/>
      <c r="F609" s="4"/>
      <c r="G609" s="4"/>
      <c r="H609" s="4"/>
      <c r="I609" s="4"/>
      <c r="J609" s="4"/>
      <c r="K609" s="4"/>
      <c r="L609" s="4"/>
      <c r="M609" s="4"/>
      <c r="N609" s="4"/>
      <c r="O609" s="4"/>
      <c r="P609" s="4"/>
      <c r="Q609" s="4"/>
      <c r="R609" s="4"/>
      <c r="S609" s="4"/>
      <c r="T609" s="4"/>
      <c r="U609" s="4"/>
      <c r="V609" s="4"/>
      <c r="W609" s="4"/>
      <c r="X609" s="4"/>
      <c r="Y609" s="4"/>
      <c r="Z609" s="4"/>
    </row>
    <row r="610">
      <c r="A610" s="8"/>
      <c r="B610" s="9"/>
      <c r="C610" s="10"/>
      <c r="D610" s="4"/>
      <c r="E610" s="4"/>
      <c r="F610" s="4"/>
      <c r="G610" s="4"/>
      <c r="H610" s="4"/>
      <c r="I610" s="4"/>
      <c r="J610" s="4"/>
      <c r="K610" s="4"/>
      <c r="L610" s="4"/>
      <c r="M610" s="4"/>
      <c r="N610" s="4"/>
      <c r="O610" s="4"/>
      <c r="P610" s="4"/>
      <c r="Q610" s="4"/>
      <c r="R610" s="4"/>
      <c r="S610" s="4"/>
      <c r="T610" s="4"/>
      <c r="U610" s="4"/>
      <c r="V610" s="4"/>
      <c r="W610" s="4"/>
      <c r="X610" s="4"/>
      <c r="Y610" s="4"/>
      <c r="Z610" s="4"/>
    </row>
    <row r="611">
      <c r="A611" s="8"/>
      <c r="B611" s="9"/>
      <c r="C611" s="10"/>
      <c r="D611" s="4"/>
      <c r="E611" s="4"/>
      <c r="F611" s="4"/>
      <c r="G611" s="4"/>
      <c r="H611" s="4"/>
      <c r="I611" s="4"/>
      <c r="J611" s="4"/>
      <c r="K611" s="4"/>
      <c r="L611" s="4"/>
      <c r="M611" s="4"/>
      <c r="N611" s="4"/>
      <c r="O611" s="4"/>
      <c r="P611" s="4"/>
      <c r="Q611" s="4"/>
      <c r="R611" s="4"/>
      <c r="S611" s="4"/>
      <c r="T611" s="4"/>
      <c r="U611" s="4"/>
      <c r="V611" s="4"/>
      <c r="W611" s="4"/>
      <c r="X611" s="4"/>
      <c r="Y611" s="4"/>
      <c r="Z611" s="4"/>
    </row>
    <row r="612">
      <c r="A612" s="8"/>
      <c r="B612" s="9"/>
      <c r="C612" s="10"/>
      <c r="D612" s="4"/>
      <c r="E612" s="4"/>
      <c r="F612" s="4"/>
      <c r="G612" s="4"/>
      <c r="H612" s="4"/>
      <c r="I612" s="4"/>
      <c r="J612" s="4"/>
      <c r="K612" s="4"/>
      <c r="L612" s="4"/>
      <c r="M612" s="4"/>
      <c r="N612" s="4"/>
      <c r="O612" s="4"/>
      <c r="P612" s="4"/>
      <c r="Q612" s="4"/>
      <c r="R612" s="4"/>
      <c r="S612" s="4"/>
      <c r="T612" s="4"/>
      <c r="U612" s="4"/>
      <c r="V612" s="4"/>
      <c r="W612" s="4"/>
      <c r="X612" s="4"/>
      <c r="Y612" s="4"/>
      <c r="Z612" s="4"/>
    </row>
    <row r="613">
      <c r="A613" s="8"/>
      <c r="B613" s="9"/>
      <c r="C613" s="10"/>
      <c r="D613" s="4"/>
      <c r="E613" s="4"/>
      <c r="F613" s="4"/>
      <c r="G613" s="4"/>
      <c r="H613" s="4"/>
      <c r="I613" s="4"/>
      <c r="J613" s="4"/>
      <c r="K613" s="4"/>
      <c r="L613" s="4"/>
      <c r="M613" s="4"/>
      <c r="N613" s="4"/>
      <c r="O613" s="4"/>
      <c r="P613" s="4"/>
      <c r="Q613" s="4"/>
      <c r="R613" s="4"/>
      <c r="S613" s="4"/>
      <c r="T613" s="4"/>
      <c r="U613" s="4"/>
      <c r="V613" s="4"/>
      <c r="W613" s="4"/>
      <c r="X613" s="4"/>
      <c r="Y613" s="4"/>
      <c r="Z613" s="4"/>
    </row>
    <row r="614">
      <c r="A614" s="8"/>
      <c r="B614" s="9"/>
      <c r="C614" s="10"/>
      <c r="D614" s="4"/>
      <c r="E614" s="4"/>
      <c r="F614" s="4"/>
      <c r="G614" s="4"/>
      <c r="H614" s="4"/>
      <c r="I614" s="4"/>
      <c r="J614" s="4"/>
      <c r="K614" s="4"/>
      <c r="L614" s="4"/>
      <c r="M614" s="4"/>
      <c r="N614" s="4"/>
      <c r="O614" s="4"/>
      <c r="P614" s="4"/>
      <c r="Q614" s="4"/>
      <c r="R614" s="4"/>
      <c r="S614" s="4"/>
      <c r="T614" s="4"/>
      <c r="U614" s="4"/>
      <c r="V614" s="4"/>
      <c r="W614" s="4"/>
      <c r="X614" s="4"/>
      <c r="Y614" s="4"/>
      <c r="Z614" s="4"/>
    </row>
    <row r="615">
      <c r="A615" s="8"/>
      <c r="B615" s="9"/>
      <c r="C615" s="10"/>
      <c r="D615" s="4"/>
      <c r="E615" s="4"/>
      <c r="F615" s="4"/>
      <c r="G615" s="4"/>
      <c r="H615" s="4"/>
      <c r="I615" s="4"/>
      <c r="J615" s="4"/>
      <c r="K615" s="4"/>
      <c r="L615" s="4"/>
      <c r="M615" s="4"/>
      <c r="N615" s="4"/>
      <c r="O615" s="4"/>
      <c r="P615" s="4"/>
      <c r="Q615" s="4"/>
      <c r="R615" s="4"/>
      <c r="S615" s="4"/>
      <c r="T615" s="4"/>
      <c r="U615" s="4"/>
      <c r="V615" s="4"/>
      <c r="W615" s="4"/>
      <c r="X615" s="4"/>
      <c r="Y615" s="4"/>
      <c r="Z615" s="4"/>
    </row>
    <row r="616">
      <c r="A616" s="8"/>
      <c r="B616" s="9"/>
      <c r="C616" s="10"/>
      <c r="D616" s="4"/>
      <c r="E616" s="4"/>
      <c r="F616" s="4"/>
      <c r="G616" s="4"/>
      <c r="H616" s="4"/>
      <c r="I616" s="4"/>
      <c r="J616" s="4"/>
      <c r="K616" s="4"/>
      <c r="L616" s="4"/>
      <c r="M616" s="4"/>
      <c r="N616" s="4"/>
      <c r="O616" s="4"/>
      <c r="P616" s="4"/>
      <c r="Q616" s="4"/>
      <c r="R616" s="4"/>
      <c r="S616" s="4"/>
      <c r="T616" s="4"/>
      <c r="U616" s="4"/>
      <c r="V616" s="4"/>
      <c r="W616" s="4"/>
      <c r="X616" s="4"/>
      <c r="Y616" s="4"/>
      <c r="Z616" s="4"/>
    </row>
    <row r="617">
      <c r="A617" s="8"/>
      <c r="B617" s="9"/>
      <c r="C617" s="10"/>
      <c r="D617" s="4"/>
      <c r="E617" s="4"/>
      <c r="F617" s="4"/>
      <c r="G617" s="4"/>
      <c r="H617" s="4"/>
      <c r="I617" s="4"/>
      <c r="J617" s="4"/>
      <c r="K617" s="4"/>
      <c r="L617" s="4"/>
      <c r="M617" s="4"/>
      <c r="N617" s="4"/>
      <c r="O617" s="4"/>
      <c r="P617" s="4"/>
      <c r="Q617" s="4"/>
      <c r="R617" s="4"/>
      <c r="S617" s="4"/>
      <c r="T617" s="4"/>
      <c r="U617" s="4"/>
      <c r="V617" s="4"/>
      <c r="W617" s="4"/>
      <c r="X617" s="4"/>
      <c r="Y617" s="4"/>
      <c r="Z617" s="4"/>
    </row>
    <row r="618">
      <c r="A618" s="8"/>
      <c r="B618" s="9"/>
      <c r="C618" s="10"/>
      <c r="D618" s="4"/>
      <c r="E618" s="4"/>
      <c r="F618" s="4"/>
      <c r="G618" s="4"/>
      <c r="H618" s="4"/>
      <c r="I618" s="4"/>
      <c r="J618" s="4"/>
      <c r="K618" s="4"/>
      <c r="L618" s="4"/>
      <c r="M618" s="4"/>
      <c r="N618" s="4"/>
      <c r="O618" s="4"/>
      <c r="P618" s="4"/>
      <c r="Q618" s="4"/>
      <c r="R618" s="4"/>
      <c r="S618" s="4"/>
      <c r="T618" s="4"/>
      <c r="U618" s="4"/>
      <c r="V618" s="4"/>
      <c r="W618" s="4"/>
      <c r="X618" s="4"/>
      <c r="Y618" s="4"/>
      <c r="Z618" s="4"/>
    </row>
    <row r="619">
      <c r="A619" s="8"/>
      <c r="B619" s="9"/>
      <c r="C619" s="10"/>
      <c r="D619" s="4"/>
      <c r="E619" s="4"/>
      <c r="F619" s="4"/>
      <c r="G619" s="4"/>
      <c r="H619" s="4"/>
      <c r="I619" s="4"/>
      <c r="J619" s="4"/>
      <c r="K619" s="4"/>
      <c r="L619" s="4"/>
      <c r="M619" s="4"/>
      <c r="N619" s="4"/>
      <c r="O619" s="4"/>
      <c r="P619" s="4"/>
      <c r="Q619" s="4"/>
      <c r="R619" s="4"/>
      <c r="S619" s="4"/>
      <c r="T619" s="4"/>
      <c r="U619" s="4"/>
      <c r="V619" s="4"/>
      <c r="W619" s="4"/>
      <c r="X619" s="4"/>
      <c r="Y619" s="4"/>
      <c r="Z619" s="4"/>
    </row>
    <row r="620">
      <c r="A620" s="8"/>
      <c r="B620" s="9"/>
      <c r="C620" s="10"/>
      <c r="D620" s="4"/>
      <c r="E620" s="4"/>
      <c r="F620" s="4"/>
      <c r="G620" s="4"/>
      <c r="H620" s="4"/>
      <c r="I620" s="4"/>
      <c r="J620" s="4"/>
      <c r="K620" s="4"/>
      <c r="L620" s="4"/>
      <c r="M620" s="4"/>
      <c r="N620" s="4"/>
      <c r="O620" s="4"/>
      <c r="P620" s="4"/>
      <c r="Q620" s="4"/>
      <c r="R620" s="4"/>
      <c r="S620" s="4"/>
      <c r="T620" s="4"/>
      <c r="U620" s="4"/>
      <c r="V620" s="4"/>
      <c r="W620" s="4"/>
      <c r="X620" s="4"/>
      <c r="Y620" s="4"/>
      <c r="Z620" s="4"/>
    </row>
    <row r="621">
      <c r="A621" s="8"/>
      <c r="B621" s="9"/>
      <c r="C621" s="10"/>
      <c r="D621" s="4"/>
      <c r="E621" s="4"/>
      <c r="F621" s="4"/>
      <c r="G621" s="4"/>
      <c r="H621" s="4"/>
      <c r="I621" s="4"/>
      <c r="J621" s="4"/>
      <c r="K621" s="4"/>
      <c r="L621" s="4"/>
      <c r="M621" s="4"/>
      <c r="N621" s="4"/>
      <c r="O621" s="4"/>
      <c r="P621" s="4"/>
      <c r="Q621" s="4"/>
      <c r="R621" s="4"/>
      <c r="S621" s="4"/>
      <c r="T621" s="4"/>
      <c r="U621" s="4"/>
      <c r="V621" s="4"/>
      <c r="W621" s="4"/>
      <c r="X621" s="4"/>
      <c r="Y621" s="4"/>
      <c r="Z621" s="4"/>
    </row>
    <row r="622">
      <c r="A622" s="8"/>
      <c r="B622" s="9"/>
      <c r="C622" s="10"/>
      <c r="D622" s="4"/>
      <c r="E622" s="4"/>
      <c r="F622" s="4"/>
      <c r="G622" s="4"/>
      <c r="H622" s="4"/>
      <c r="I622" s="4"/>
      <c r="J622" s="4"/>
      <c r="K622" s="4"/>
      <c r="L622" s="4"/>
      <c r="M622" s="4"/>
      <c r="N622" s="4"/>
      <c r="O622" s="4"/>
      <c r="P622" s="4"/>
      <c r="Q622" s="4"/>
      <c r="R622" s="4"/>
      <c r="S622" s="4"/>
      <c r="T622" s="4"/>
      <c r="U622" s="4"/>
      <c r="V622" s="4"/>
      <c r="W622" s="4"/>
      <c r="X622" s="4"/>
      <c r="Y622" s="4"/>
      <c r="Z622" s="4"/>
    </row>
    <row r="623">
      <c r="A623" s="8"/>
      <c r="B623" s="9"/>
      <c r="C623" s="10"/>
      <c r="D623" s="4"/>
      <c r="E623" s="4"/>
      <c r="F623" s="4"/>
      <c r="G623" s="4"/>
      <c r="H623" s="4"/>
      <c r="I623" s="4"/>
      <c r="J623" s="4"/>
      <c r="K623" s="4"/>
      <c r="L623" s="4"/>
      <c r="M623" s="4"/>
      <c r="N623" s="4"/>
      <c r="O623" s="4"/>
      <c r="P623" s="4"/>
      <c r="Q623" s="4"/>
      <c r="R623" s="4"/>
      <c r="S623" s="4"/>
      <c r="T623" s="4"/>
      <c r="U623" s="4"/>
      <c r="V623" s="4"/>
      <c r="W623" s="4"/>
      <c r="X623" s="4"/>
      <c r="Y623" s="4"/>
      <c r="Z623" s="4"/>
    </row>
    <row r="624">
      <c r="A624" s="8"/>
      <c r="B624" s="9"/>
      <c r="C624" s="10"/>
      <c r="D624" s="4"/>
      <c r="E624" s="4"/>
      <c r="F624" s="4"/>
      <c r="G624" s="4"/>
      <c r="H624" s="4"/>
      <c r="I624" s="4"/>
      <c r="J624" s="4"/>
      <c r="K624" s="4"/>
      <c r="L624" s="4"/>
      <c r="M624" s="4"/>
      <c r="N624" s="4"/>
      <c r="O624" s="4"/>
      <c r="P624" s="4"/>
      <c r="Q624" s="4"/>
      <c r="R624" s="4"/>
      <c r="S624" s="4"/>
      <c r="T624" s="4"/>
      <c r="U624" s="4"/>
      <c r="V624" s="4"/>
      <c r="W624" s="4"/>
      <c r="X624" s="4"/>
      <c r="Y624" s="4"/>
      <c r="Z624" s="4"/>
    </row>
    <row r="625">
      <c r="A625" s="8"/>
      <c r="B625" s="9"/>
      <c r="C625" s="10"/>
      <c r="D625" s="4"/>
      <c r="E625" s="4"/>
      <c r="F625" s="4"/>
      <c r="G625" s="4"/>
      <c r="H625" s="4"/>
      <c r="I625" s="4"/>
      <c r="J625" s="4"/>
      <c r="K625" s="4"/>
      <c r="L625" s="4"/>
      <c r="M625" s="4"/>
      <c r="N625" s="4"/>
      <c r="O625" s="4"/>
      <c r="P625" s="4"/>
      <c r="Q625" s="4"/>
      <c r="R625" s="4"/>
      <c r="S625" s="4"/>
      <c r="T625" s="4"/>
      <c r="U625" s="4"/>
      <c r="V625" s="4"/>
      <c r="W625" s="4"/>
      <c r="X625" s="4"/>
      <c r="Y625" s="4"/>
      <c r="Z625" s="4"/>
    </row>
    <row r="626">
      <c r="A626" s="8"/>
      <c r="B626" s="9"/>
      <c r="C626" s="10"/>
      <c r="D626" s="4"/>
      <c r="E626" s="4"/>
      <c r="F626" s="4"/>
      <c r="G626" s="4"/>
      <c r="H626" s="4"/>
      <c r="I626" s="4"/>
      <c r="J626" s="4"/>
      <c r="K626" s="4"/>
      <c r="L626" s="4"/>
      <c r="M626" s="4"/>
      <c r="N626" s="4"/>
      <c r="O626" s="4"/>
      <c r="P626" s="4"/>
      <c r="Q626" s="4"/>
      <c r="R626" s="4"/>
      <c r="S626" s="4"/>
      <c r="T626" s="4"/>
      <c r="U626" s="4"/>
      <c r="V626" s="4"/>
      <c r="W626" s="4"/>
      <c r="X626" s="4"/>
      <c r="Y626" s="4"/>
      <c r="Z626" s="4"/>
    </row>
    <row r="627">
      <c r="A627" s="8"/>
      <c r="B627" s="9"/>
      <c r="C627" s="10"/>
      <c r="D627" s="4"/>
      <c r="E627" s="4"/>
      <c r="F627" s="4"/>
      <c r="G627" s="4"/>
      <c r="H627" s="4"/>
      <c r="I627" s="4"/>
      <c r="J627" s="4"/>
      <c r="K627" s="4"/>
      <c r="L627" s="4"/>
      <c r="M627" s="4"/>
      <c r="N627" s="4"/>
      <c r="O627" s="4"/>
      <c r="P627" s="4"/>
      <c r="Q627" s="4"/>
      <c r="R627" s="4"/>
      <c r="S627" s="4"/>
      <c r="T627" s="4"/>
      <c r="U627" s="4"/>
      <c r="V627" s="4"/>
      <c r="W627" s="4"/>
      <c r="X627" s="4"/>
      <c r="Y627" s="4"/>
      <c r="Z627" s="4"/>
    </row>
    <row r="628">
      <c r="A628" s="8"/>
      <c r="B628" s="9"/>
      <c r="C628" s="10"/>
      <c r="D628" s="4"/>
      <c r="E628" s="4"/>
      <c r="F628" s="4"/>
      <c r="G628" s="4"/>
      <c r="H628" s="4"/>
      <c r="I628" s="4"/>
      <c r="J628" s="4"/>
      <c r="K628" s="4"/>
      <c r="L628" s="4"/>
      <c r="M628" s="4"/>
      <c r="N628" s="4"/>
      <c r="O628" s="4"/>
      <c r="P628" s="4"/>
      <c r="Q628" s="4"/>
      <c r="R628" s="4"/>
      <c r="S628" s="4"/>
      <c r="T628" s="4"/>
      <c r="U628" s="4"/>
      <c r="V628" s="4"/>
      <c r="W628" s="4"/>
      <c r="X628" s="4"/>
      <c r="Y628" s="4"/>
      <c r="Z628" s="4"/>
    </row>
    <row r="629">
      <c r="A629" s="8"/>
      <c r="B629" s="9"/>
      <c r="C629" s="10"/>
      <c r="D629" s="4"/>
      <c r="E629" s="4"/>
      <c r="F629" s="4"/>
      <c r="G629" s="4"/>
      <c r="H629" s="4"/>
      <c r="I629" s="4"/>
      <c r="J629" s="4"/>
      <c r="K629" s="4"/>
      <c r="L629" s="4"/>
      <c r="M629" s="4"/>
      <c r="N629" s="4"/>
      <c r="O629" s="4"/>
      <c r="P629" s="4"/>
      <c r="Q629" s="4"/>
      <c r="R629" s="4"/>
      <c r="S629" s="4"/>
      <c r="T629" s="4"/>
      <c r="U629" s="4"/>
      <c r="V629" s="4"/>
      <c r="W629" s="4"/>
      <c r="X629" s="4"/>
      <c r="Y629" s="4"/>
      <c r="Z629" s="4"/>
    </row>
    <row r="630">
      <c r="A630" s="8"/>
      <c r="B630" s="9"/>
      <c r="C630" s="10"/>
      <c r="D630" s="4"/>
      <c r="E630" s="4"/>
      <c r="F630" s="4"/>
      <c r="G630" s="4"/>
      <c r="H630" s="4"/>
      <c r="I630" s="4"/>
      <c r="J630" s="4"/>
      <c r="K630" s="4"/>
      <c r="L630" s="4"/>
      <c r="M630" s="4"/>
      <c r="N630" s="4"/>
      <c r="O630" s="4"/>
      <c r="P630" s="4"/>
      <c r="Q630" s="4"/>
      <c r="R630" s="4"/>
      <c r="S630" s="4"/>
      <c r="T630" s="4"/>
      <c r="U630" s="4"/>
      <c r="V630" s="4"/>
      <c r="W630" s="4"/>
      <c r="X630" s="4"/>
      <c r="Y630" s="4"/>
      <c r="Z630" s="4"/>
    </row>
    <row r="631">
      <c r="A631" s="8"/>
      <c r="B631" s="9"/>
      <c r="C631" s="10"/>
      <c r="D631" s="4"/>
      <c r="E631" s="4"/>
      <c r="F631" s="4"/>
      <c r="G631" s="4"/>
      <c r="H631" s="4"/>
      <c r="I631" s="4"/>
      <c r="J631" s="4"/>
      <c r="K631" s="4"/>
      <c r="L631" s="4"/>
      <c r="M631" s="4"/>
      <c r="N631" s="4"/>
      <c r="O631" s="4"/>
      <c r="P631" s="4"/>
      <c r="Q631" s="4"/>
      <c r="R631" s="4"/>
      <c r="S631" s="4"/>
      <c r="T631" s="4"/>
      <c r="U631" s="4"/>
      <c r="V631" s="4"/>
      <c r="W631" s="4"/>
      <c r="X631" s="4"/>
      <c r="Y631" s="4"/>
      <c r="Z631" s="4"/>
    </row>
    <row r="632">
      <c r="A632" s="8"/>
      <c r="B632" s="9"/>
      <c r="C632" s="10"/>
      <c r="D632" s="4"/>
      <c r="E632" s="4"/>
      <c r="F632" s="4"/>
      <c r="G632" s="4"/>
      <c r="H632" s="4"/>
      <c r="I632" s="4"/>
      <c r="J632" s="4"/>
      <c r="K632" s="4"/>
      <c r="L632" s="4"/>
      <c r="M632" s="4"/>
      <c r="N632" s="4"/>
      <c r="O632" s="4"/>
      <c r="P632" s="4"/>
      <c r="Q632" s="4"/>
      <c r="R632" s="4"/>
      <c r="S632" s="4"/>
      <c r="T632" s="4"/>
      <c r="U632" s="4"/>
      <c r="V632" s="4"/>
      <c r="W632" s="4"/>
      <c r="X632" s="4"/>
      <c r="Y632" s="4"/>
      <c r="Z632" s="4"/>
    </row>
    <row r="633">
      <c r="A633" s="8"/>
      <c r="B633" s="9"/>
      <c r="C633" s="10"/>
      <c r="D633" s="4"/>
      <c r="E633" s="4"/>
      <c r="F633" s="4"/>
      <c r="G633" s="4"/>
      <c r="H633" s="4"/>
      <c r="I633" s="4"/>
      <c r="J633" s="4"/>
      <c r="K633" s="4"/>
      <c r="L633" s="4"/>
      <c r="M633" s="4"/>
      <c r="N633" s="4"/>
      <c r="O633" s="4"/>
      <c r="P633" s="4"/>
      <c r="Q633" s="4"/>
      <c r="R633" s="4"/>
      <c r="S633" s="4"/>
      <c r="T633" s="4"/>
      <c r="U633" s="4"/>
      <c r="V633" s="4"/>
      <c r="W633" s="4"/>
      <c r="X633" s="4"/>
      <c r="Y633" s="4"/>
      <c r="Z633" s="4"/>
    </row>
    <row r="634">
      <c r="A634" s="8"/>
      <c r="B634" s="9"/>
      <c r="C634" s="10"/>
      <c r="D634" s="4"/>
      <c r="E634" s="4"/>
      <c r="F634" s="4"/>
      <c r="G634" s="4"/>
      <c r="H634" s="4"/>
      <c r="I634" s="4"/>
      <c r="J634" s="4"/>
      <c r="K634" s="4"/>
      <c r="L634" s="4"/>
      <c r="M634" s="4"/>
      <c r="N634" s="4"/>
      <c r="O634" s="4"/>
      <c r="P634" s="4"/>
      <c r="Q634" s="4"/>
      <c r="R634" s="4"/>
      <c r="S634" s="4"/>
      <c r="T634" s="4"/>
      <c r="U634" s="4"/>
      <c r="V634" s="4"/>
      <c r="W634" s="4"/>
      <c r="X634" s="4"/>
      <c r="Y634" s="4"/>
      <c r="Z634" s="4"/>
    </row>
    <row r="635">
      <c r="A635" s="8"/>
      <c r="B635" s="9"/>
      <c r="C635" s="10"/>
      <c r="D635" s="4"/>
      <c r="E635" s="4"/>
      <c r="F635" s="4"/>
      <c r="G635" s="4"/>
      <c r="H635" s="4"/>
      <c r="I635" s="4"/>
      <c r="J635" s="4"/>
      <c r="K635" s="4"/>
      <c r="L635" s="4"/>
      <c r="M635" s="4"/>
      <c r="N635" s="4"/>
      <c r="O635" s="4"/>
      <c r="P635" s="4"/>
      <c r="Q635" s="4"/>
      <c r="R635" s="4"/>
      <c r="S635" s="4"/>
      <c r="T635" s="4"/>
      <c r="U635" s="4"/>
      <c r="V635" s="4"/>
      <c r="W635" s="4"/>
      <c r="X635" s="4"/>
      <c r="Y635" s="4"/>
      <c r="Z635" s="4"/>
    </row>
    <row r="636">
      <c r="A636" s="8"/>
      <c r="B636" s="9"/>
      <c r="C636" s="10"/>
      <c r="D636" s="4"/>
      <c r="E636" s="4"/>
      <c r="F636" s="4"/>
      <c r="G636" s="4"/>
      <c r="H636" s="4"/>
      <c r="I636" s="4"/>
      <c r="J636" s="4"/>
      <c r="K636" s="4"/>
      <c r="L636" s="4"/>
      <c r="M636" s="4"/>
      <c r="N636" s="4"/>
      <c r="O636" s="4"/>
      <c r="P636" s="4"/>
      <c r="Q636" s="4"/>
      <c r="R636" s="4"/>
      <c r="S636" s="4"/>
      <c r="T636" s="4"/>
      <c r="U636" s="4"/>
      <c r="V636" s="4"/>
      <c r="W636" s="4"/>
      <c r="X636" s="4"/>
      <c r="Y636" s="4"/>
      <c r="Z636" s="4"/>
    </row>
    <row r="637">
      <c r="A637" s="8"/>
      <c r="B637" s="9"/>
      <c r="C637" s="10"/>
      <c r="D637" s="4"/>
      <c r="E637" s="4"/>
      <c r="F637" s="4"/>
      <c r="G637" s="4"/>
      <c r="H637" s="4"/>
      <c r="I637" s="4"/>
      <c r="J637" s="4"/>
      <c r="K637" s="4"/>
      <c r="L637" s="4"/>
      <c r="M637" s="4"/>
      <c r="N637" s="4"/>
      <c r="O637" s="4"/>
      <c r="P637" s="4"/>
      <c r="Q637" s="4"/>
      <c r="R637" s="4"/>
      <c r="S637" s="4"/>
      <c r="T637" s="4"/>
      <c r="U637" s="4"/>
      <c r="V637" s="4"/>
      <c r="W637" s="4"/>
      <c r="X637" s="4"/>
      <c r="Y637" s="4"/>
      <c r="Z637" s="4"/>
    </row>
    <row r="638">
      <c r="A638" s="8"/>
      <c r="B638" s="9"/>
      <c r="C638" s="10"/>
      <c r="D638" s="4"/>
      <c r="E638" s="4"/>
      <c r="F638" s="4"/>
      <c r="G638" s="4"/>
      <c r="H638" s="4"/>
      <c r="I638" s="4"/>
      <c r="J638" s="4"/>
      <c r="K638" s="4"/>
      <c r="L638" s="4"/>
      <c r="M638" s="4"/>
      <c r="N638" s="4"/>
      <c r="O638" s="4"/>
      <c r="P638" s="4"/>
      <c r="Q638" s="4"/>
      <c r="R638" s="4"/>
      <c r="S638" s="4"/>
      <c r="T638" s="4"/>
      <c r="U638" s="4"/>
      <c r="V638" s="4"/>
      <c r="W638" s="4"/>
      <c r="X638" s="4"/>
      <c r="Y638" s="4"/>
      <c r="Z638" s="4"/>
    </row>
    <row r="639">
      <c r="A639" s="8"/>
      <c r="B639" s="9"/>
      <c r="C639" s="10"/>
      <c r="D639" s="4"/>
      <c r="E639" s="4"/>
      <c r="F639" s="4"/>
      <c r="G639" s="4"/>
      <c r="H639" s="4"/>
      <c r="I639" s="4"/>
      <c r="J639" s="4"/>
      <c r="K639" s="4"/>
      <c r="L639" s="4"/>
      <c r="M639" s="4"/>
      <c r="N639" s="4"/>
      <c r="O639" s="4"/>
      <c r="P639" s="4"/>
      <c r="Q639" s="4"/>
      <c r="R639" s="4"/>
      <c r="S639" s="4"/>
      <c r="T639" s="4"/>
      <c r="U639" s="4"/>
      <c r="V639" s="4"/>
      <c r="W639" s="4"/>
      <c r="X639" s="4"/>
      <c r="Y639" s="4"/>
      <c r="Z639" s="4"/>
    </row>
    <row r="640">
      <c r="A640" s="8"/>
      <c r="B640" s="9"/>
      <c r="C640" s="10"/>
      <c r="D640" s="4"/>
      <c r="E640" s="4"/>
      <c r="F640" s="4"/>
      <c r="G640" s="4"/>
      <c r="H640" s="4"/>
      <c r="I640" s="4"/>
      <c r="J640" s="4"/>
      <c r="K640" s="4"/>
      <c r="L640" s="4"/>
      <c r="M640" s="4"/>
      <c r="N640" s="4"/>
      <c r="O640" s="4"/>
      <c r="P640" s="4"/>
      <c r="Q640" s="4"/>
      <c r="R640" s="4"/>
      <c r="S640" s="4"/>
      <c r="T640" s="4"/>
      <c r="U640" s="4"/>
      <c r="V640" s="4"/>
      <c r="W640" s="4"/>
      <c r="X640" s="4"/>
      <c r="Y640" s="4"/>
      <c r="Z640" s="4"/>
    </row>
    <row r="641">
      <c r="A641" s="8"/>
      <c r="B641" s="9"/>
      <c r="C641" s="10"/>
      <c r="D641" s="4"/>
      <c r="E641" s="4"/>
      <c r="F641" s="4"/>
      <c r="G641" s="4"/>
      <c r="H641" s="4"/>
      <c r="I641" s="4"/>
      <c r="J641" s="4"/>
      <c r="K641" s="4"/>
      <c r="L641" s="4"/>
      <c r="M641" s="4"/>
      <c r="N641" s="4"/>
      <c r="O641" s="4"/>
      <c r="P641" s="4"/>
      <c r="Q641" s="4"/>
      <c r="R641" s="4"/>
      <c r="S641" s="4"/>
      <c r="T641" s="4"/>
      <c r="U641" s="4"/>
      <c r="V641" s="4"/>
      <c r="W641" s="4"/>
      <c r="X641" s="4"/>
      <c r="Y641" s="4"/>
      <c r="Z641" s="4"/>
    </row>
    <row r="642">
      <c r="A642" s="8"/>
      <c r="B642" s="9"/>
      <c r="C642" s="10"/>
      <c r="D642" s="4"/>
      <c r="E642" s="4"/>
      <c r="F642" s="4"/>
      <c r="G642" s="4"/>
      <c r="H642" s="4"/>
      <c r="I642" s="4"/>
      <c r="J642" s="4"/>
      <c r="K642" s="4"/>
      <c r="L642" s="4"/>
      <c r="M642" s="4"/>
      <c r="N642" s="4"/>
      <c r="O642" s="4"/>
      <c r="P642" s="4"/>
      <c r="Q642" s="4"/>
      <c r="R642" s="4"/>
      <c r="S642" s="4"/>
      <c r="T642" s="4"/>
      <c r="U642" s="4"/>
      <c r="V642" s="4"/>
      <c r="W642" s="4"/>
      <c r="X642" s="4"/>
      <c r="Y642" s="4"/>
      <c r="Z642" s="4"/>
    </row>
    <row r="643">
      <c r="A643" s="8"/>
      <c r="B643" s="9"/>
      <c r="C643" s="10"/>
      <c r="D643" s="4"/>
      <c r="E643" s="4"/>
      <c r="F643" s="4"/>
      <c r="G643" s="4"/>
      <c r="H643" s="4"/>
      <c r="I643" s="4"/>
      <c r="J643" s="4"/>
      <c r="K643" s="4"/>
      <c r="L643" s="4"/>
      <c r="M643" s="4"/>
      <c r="N643" s="4"/>
      <c r="O643" s="4"/>
      <c r="P643" s="4"/>
      <c r="Q643" s="4"/>
      <c r="R643" s="4"/>
      <c r="S643" s="4"/>
      <c r="T643" s="4"/>
      <c r="U643" s="4"/>
      <c r="V643" s="4"/>
      <c r="W643" s="4"/>
      <c r="X643" s="4"/>
      <c r="Y643" s="4"/>
      <c r="Z643" s="4"/>
    </row>
    <row r="644">
      <c r="A644" s="8"/>
      <c r="B644" s="9"/>
      <c r="C644" s="10"/>
      <c r="D644" s="4"/>
      <c r="E644" s="4"/>
      <c r="F644" s="4"/>
      <c r="G644" s="4"/>
      <c r="H644" s="4"/>
      <c r="I644" s="4"/>
      <c r="J644" s="4"/>
      <c r="K644" s="4"/>
      <c r="L644" s="4"/>
      <c r="M644" s="4"/>
      <c r="N644" s="4"/>
      <c r="O644" s="4"/>
      <c r="P644" s="4"/>
      <c r="Q644" s="4"/>
      <c r="R644" s="4"/>
      <c r="S644" s="4"/>
      <c r="T644" s="4"/>
      <c r="U644" s="4"/>
      <c r="V644" s="4"/>
      <c r="W644" s="4"/>
      <c r="X644" s="4"/>
      <c r="Y644" s="4"/>
      <c r="Z644" s="4"/>
    </row>
    <row r="645">
      <c r="A645" s="8"/>
      <c r="B645" s="9"/>
      <c r="C645" s="10"/>
      <c r="D645" s="4"/>
      <c r="E645" s="4"/>
      <c r="F645" s="4"/>
      <c r="G645" s="4"/>
      <c r="H645" s="4"/>
      <c r="I645" s="4"/>
      <c r="J645" s="4"/>
      <c r="K645" s="4"/>
      <c r="L645" s="4"/>
      <c r="M645" s="4"/>
      <c r="N645" s="4"/>
      <c r="O645" s="4"/>
      <c r="P645" s="4"/>
      <c r="Q645" s="4"/>
      <c r="R645" s="4"/>
      <c r="S645" s="4"/>
      <c r="T645" s="4"/>
      <c r="U645" s="4"/>
      <c r="V645" s="4"/>
      <c r="W645" s="4"/>
      <c r="X645" s="4"/>
      <c r="Y645" s="4"/>
      <c r="Z645" s="4"/>
    </row>
    <row r="646">
      <c r="A646" s="8"/>
      <c r="B646" s="9"/>
      <c r="C646" s="10"/>
      <c r="D646" s="4"/>
      <c r="E646" s="4"/>
      <c r="F646" s="4"/>
      <c r="G646" s="4"/>
      <c r="H646" s="4"/>
      <c r="I646" s="4"/>
      <c r="J646" s="4"/>
      <c r="K646" s="4"/>
      <c r="L646" s="4"/>
      <c r="M646" s="4"/>
      <c r="N646" s="4"/>
      <c r="O646" s="4"/>
      <c r="P646" s="4"/>
      <c r="Q646" s="4"/>
      <c r="R646" s="4"/>
      <c r="S646" s="4"/>
      <c r="T646" s="4"/>
      <c r="U646" s="4"/>
      <c r="V646" s="4"/>
      <c r="W646" s="4"/>
      <c r="X646" s="4"/>
      <c r="Y646" s="4"/>
      <c r="Z646" s="4"/>
    </row>
    <row r="647">
      <c r="A647" s="8"/>
      <c r="B647" s="9"/>
      <c r="C647" s="10"/>
      <c r="D647" s="4"/>
      <c r="E647" s="4"/>
      <c r="F647" s="4"/>
      <c r="G647" s="4"/>
      <c r="H647" s="4"/>
      <c r="I647" s="4"/>
      <c r="J647" s="4"/>
      <c r="K647" s="4"/>
      <c r="L647" s="4"/>
      <c r="M647" s="4"/>
      <c r="N647" s="4"/>
      <c r="O647" s="4"/>
      <c r="P647" s="4"/>
      <c r="Q647" s="4"/>
      <c r="R647" s="4"/>
      <c r="S647" s="4"/>
      <c r="T647" s="4"/>
      <c r="U647" s="4"/>
      <c r="V647" s="4"/>
      <c r="W647" s="4"/>
      <c r="X647" s="4"/>
      <c r="Y647" s="4"/>
      <c r="Z647" s="4"/>
    </row>
    <row r="648">
      <c r="A648" s="8"/>
      <c r="B648" s="9"/>
      <c r="C648" s="10"/>
      <c r="D648" s="4"/>
      <c r="E648" s="4"/>
      <c r="F648" s="4"/>
      <c r="G648" s="4"/>
      <c r="H648" s="4"/>
      <c r="I648" s="4"/>
      <c r="J648" s="4"/>
      <c r="K648" s="4"/>
      <c r="L648" s="4"/>
      <c r="M648" s="4"/>
      <c r="N648" s="4"/>
      <c r="O648" s="4"/>
      <c r="P648" s="4"/>
      <c r="Q648" s="4"/>
      <c r="R648" s="4"/>
      <c r="S648" s="4"/>
      <c r="T648" s="4"/>
      <c r="U648" s="4"/>
      <c r="V648" s="4"/>
      <c r="W648" s="4"/>
      <c r="X648" s="4"/>
      <c r="Y648" s="4"/>
      <c r="Z648" s="4"/>
    </row>
    <row r="649">
      <c r="A649" s="8"/>
      <c r="B649" s="9"/>
      <c r="C649" s="10"/>
      <c r="D649" s="4"/>
      <c r="E649" s="4"/>
      <c r="F649" s="4"/>
      <c r="G649" s="4"/>
      <c r="H649" s="4"/>
      <c r="I649" s="4"/>
      <c r="J649" s="4"/>
      <c r="K649" s="4"/>
      <c r="L649" s="4"/>
      <c r="M649" s="4"/>
      <c r="N649" s="4"/>
      <c r="O649" s="4"/>
      <c r="P649" s="4"/>
      <c r="Q649" s="4"/>
      <c r="R649" s="4"/>
      <c r="S649" s="4"/>
      <c r="T649" s="4"/>
      <c r="U649" s="4"/>
      <c r="V649" s="4"/>
      <c r="W649" s="4"/>
      <c r="X649" s="4"/>
      <c r="Y649" s="4"/>
      <c r="Z649" s="4"/>
    </row>
    <row r="650">
      <c r="A650" s="8"/>
      <c r="B650" s="9"/>
      <c r="C650" s="10"/>
      <c r="D650" s="4"/>
      <c r="E650" s="4"/>
      <c r="F650" s="4"/>
      <c r="G650" s="4"/>
      <c r="H650" s="4"/>
      <c r="I650" s="4"/>
      <c r="J650" s="4"/>
      <c r="K650" s="4"/>
      <c r="L650" s="4"/>
      <c r="M650" s="4"/>
      <c r="N650" s="4"/>
      <c r="O650" s="4"/>
      <c r="P650" s="4"/>
      <c r="Q650" s="4"/>
      <c r="R650" s="4"/>
      <c r="S650" s="4"/>
      <c r="T650" s="4"/>
      <c r="U650" s="4"/>
      <c r="V650" s="4"/>
      <c r="W650" s="4"/>
      <c r="X650" s="4"/>
      <c r="Y650" s="4"/>
      <c r="Z650" s="4"/>
    </row>
    <row r="651">
      <c r="A651" s="8"/>
      <c r="B651" s="9"/>
      <c r="C651" s="10"/>
      <c r="D651" s="4"/>
      <c r="E651" s="4"/>
      <c r="F651" s="4"/>
      <c r="G651" s="4"/>
      <c r="H651" s="4"/>
      <c r="I651" s="4"/>
      <c r="J651" s="4"/>
      <c r="K651" s="4"/>
      <c r="L651" s="4"/>
      <c r="M651" s="4"/>
      <c r="N651" s="4"/>
      <c r="O651" s="4"/>
      <c r="P651" s="4"/>
      <c r="Q651" s="4"/>
      <c r="R651" s="4"/>
      <c r="S651" s="4"/>
      <c r="T651" s="4"/>
      <c r="U651" s="4"/>
      <c r="V651" s="4"/>
      <c r="W651" s="4"/>
      <c r="X651" s="4"/>
      <c r="Y651" s="4"/>
      <c r="Z651" s="4"/>
    </row>
    <row r="652">
      <c r="A652" s="8"/>
      <c r="B652" s="9"/>
      <c r="C652" s="10"/>
      <c r="D652" s="4"/>
      <c r="E652" s="4"/>
      <c r="F652" s="4"/>
      <c r="G652" s="4"/>
      <c r="H652" s="4"/>
      <c r="I652" s="4"/>
      <c r="J652" s="4"/>
      <c r="K652" s="4"/>
      <c r="L652" s="4"/>
      <c r="M652" s="4"/>
      <c r="N652" s="4"/>
      <c r="O652" s="4"/>
      <c r="P652" s="4"/>
      <c r="Q652" s="4"/>
      <c r="R652" s="4"/>
      <c r="S652" s="4"/>
      <c r="T652" s="4"/>
      <c r="U652" s="4"/>
      <c r="V652" s="4"/>
      <c r="W652" s="4"/>
      <c r="X652" s="4"/>
      <c r="Y652" s="4"/>
      <c r="Z652" s="4"/>
    </row>
    <row r="653">
      <c r="A653" s="8"/>
      <c r="B653" s="9"/>
      <c r="C653" s="10"/>
      <c r="D653" s="4"/>
      <c r="E653" s="4"/>
      <c r="F653" s="4"/>
      <c r="G653" s="4"/>
      <c r="H653" s="4"/>
      <c r="I653" s="4"/>
      <c r="J653" s="4"/>
      <c r="K653" s="4"/>
      <c r="L653" s="4"/>
      <c r="M653" s="4"/>
      <c r="N653" s="4"/>
      <c r="O653" s="4"/>
      <c r="P653" s="4"/>
      <c r="Q653" s="4"/>
      <c r="R653" s="4"/>
      <c r="S653" s="4"/>
      <c r="T653" s="4"/>
      <c r="U653" s="4"/>
      <c r="V653" s="4"/>
      <c r="W653" s="4"/>
      <c r="X653" s="4"/>
      <c r="Y653" s="4"/>
      <c r="Z653" s="4"/>
    </row>
    <row r="654">
      <c r="A654" s="8"/>
      <c r="B654" s="9"/>
      <c r="C654" s="10"/>
      <c r="D654" s="4"/>
      <c r="E654" s="4"/>
      <c r="F654" s="4"/>
      <c r="G654" s="4"/>
      <c r="H654" s="4"/>
      <c r="I654" s="4"/>
      <c r="J654" s="4"/>
      <c r="K654" s="4"/>
      <c r="L654" s="4"/>
      <c r="M654" s="4"/>
      <c r="N654" s="4"/>
      <c r="O654" s="4"/>
      <c r="P654" s="4"/>
      <c r="Q654" s="4"/>
      <c r="R654" s="4"/>
      <c r="S654" s="4"/>
      <c r="T654" s="4"/>
      <c r="U654" s="4"/>
      <c r="V654" s="4"/>
      <c r="W654" s="4"/>
      <c r="X654" s="4"/>
      <c r="Y654" s="4"/>
      <c r="Z654" s="4"/>
    </row>
    <row r="655">
      <c r="A655" s="8"/>
      <c r="B655" s="9"/>
      <c r="C655" s="10"/>
      <c r="D655" s="4"/>
      <c r="E655" s="4"/>
      <c r="F655" s="4"/>
      <c r="G655" s="4"/>
      <c r="H655" s="4"/>
      <c r="I655" s="4"/>
      <c r="J655" s="4"/>
      <c r="K655" s="4"/>
      <c r="L655" s="4"/>
      <c r="M655" s="4"/>
      <c r="N655" s="4"/>
      <c r="O655" s="4"/>
      <c r="P655" s="4"/>
      <c r="Q655" s="4"/>
      <c r="R655" s="4"/>
      <c r="S655" s="4"/>
      <c r="T655" s="4"/>
      <c r="U655" s="4"/>
      <c r="V655" s="4"/>
      <c r="W655" s="4"/>
      <c r="X655" s="4"/>
      <c r="Y655" s="4"/>
      <c r="Z655" s="4"/>
    </row>
    <row r="656">
      <c r="A656" s="8"/>
      <c r="B656" s="9"/>
      <c r="C656" s="10"/>
      <c r="D656" s="4"/>
      <c r="E656" s="4"/>
      <c r="F656" s="4"/>
      <c r="G656" s="4"/>
      <c r="H656" s="4"/>
      <c r="I656" s="4"/>
      <c r="J656" s="4"/>
      <c r="K656" s="4"/>
      <c r="L656" s="4"/>
      <c r="M656" s="4"/>
      <c r="N656" s="4"/>
      <c r="O656" s="4"/>
      <c r="P656" s="4"/>
      <c r="Q656" s="4"/>
      <c r="R656" s="4"/>
      <c r="S656" s="4"/>
      <c r="T656" s="4"/>
      <c r="U656" s="4"/>
      <c r="V656" s="4"/>
      <c r="W656" s="4"/>
      <c r="X656" s="4"/>
      <c r="Y656" s="4"/>
      <c r="Z656" s="4"/>
    </row>
    <row r="657">
      <c r="A657" s="8"/>
      <c r="B657" s="9"/>
      <c r="C657" s="10"/>
      <c r="D657" s="4"/>
      <c r="E657" s="4"/>
      <c r="F657" s="4"/>
      <c r="G657" s="4"/>
      <c r="H657" s="4"/>
      <c r="I657" s="4"/>
      <c r="J657" s="4"/>
      <c r="K657" s="4"/>
      <c r="L657" s="4"/>
      <c r="M657" s="4"/>
      <c r="N657" s="4"/>
      <c r="O657" s="4"/>
      <c r="P657" s="4"/>
      <c r="Q657" s="4"/>
      <c r="R657" s="4"/>
      <c r="S657" s="4"/>
      <c r="T657" s="4"/>
      <c r="U657" s="4"/>
      <c r="V657" s="4"/>
      <c r="W657" s="4"/>
      <c r="X657" s="4"/>
      <c r="Y657" s="4"/>
      <c r="Z657" s="4"/>
    </row>
    <row r="658">
      <c r="A658" s="8"/>
      <c r="B658" s="9"/>
      <c r="C658" s="10"/>
      <c r="D658" s="4"/>
      <c r="E658" s="4"/>
      <c r="F658" s="4"/>
      <c r="G658" s="4"/>
      <c r="H658" s="4"/>
      <c r="I658" s="4"/>
      <c r="J658" s="4"/>
      <c r="K658" s="4"/>
      <c r="L658" s="4"/>
      <c r="M658" s="4"/>
      <c r="N658" s="4"/>
      <c r="O658" s="4"/>
      <c r="P658" s="4"/>
      <c r="Q658" s="4"/>
      <c r="R658" s="4"/>
      <c r="S658" s="4"/>
      <c r="T658" s="4"/>
      <c r="U658" s="4"/>
      <c r="V658" s="4"/>
      <c r="W658" s="4"/>
      <c r="X658" s="4"/>
      <c r="Y658" s="4"/>
      <c r="Z658" s="4"/>
    </row>
    <row r="659">
      <c r="A659" s="8"/>
      <c r="B659" s="9"/>
      <c r="C659" s="10"/>
      <c r="D659" s="4"/>
      <c r="E659" s="4"/>
      <c r="F659" s="4"/>
      <c r="G659" s="4"/>
      <c r="H659" s="4"/>
      <c r="I659" s="4"/>
      <c r="J659" s="4"/>
      <c r="K659" s="4"/>
      <c r="L659" s="4"/>
      <c r="M659" s="4"/>
      <c r="N659" s="4"/>
      <c r="O659" s="4"/>
      <c r="P659" s="4"/>
      <c r="Q659" s="4"/>
      <c r="R659" s="4"/>
      <c r="S659" s="4"/>
      <c r="T659" s="4"/>
      <c r="U659" s="4"/>
      <c r="V659" s="4"/>
      <c r="W659" s="4"/>
      <c r="X659" s="4"/>
      <c r="Y659" s="4"/>
      <c r="Z659" s="4"/>
    </row>
    <row r="660">
      <c r="A660" s="8"/>
      <c r="B660" s="9"/>
      <c r="C660" s="10"/>
      <c r="D660" s="4"/>
      <c r="E660" s="4"/>
      <c r="F660" s="4"/>
      <c r="G660" s="4"/>
      <c r="H660" s="4"/>
      <c r="I660" s="4"/>
      <c r="J660" s="4"/>
      <c r="K660" s="4"/>
      <c r="L660" s="4"/>
      <c r="M660" s="4"/>
      <c r="N660" s="4"/>
      <c r="O660" s="4"/>
      <c r="P660" s="4"/>
      <c r="Q660" s="4"/>
      <c r="R660" s="4"/>
      <c r="S660" s="4"/>
      <c r="T660" s="4"/>
      <c r="U660" s="4"/>
      <c r="V660" s="4"/>
      <c r="W660" s="4"/>
      <c r="X660" s="4"/>
      <c r="Y660" s="4"/>
      <c r="Z660" s="4"/>
    </row>
    <row r="661">
      <c r="A661" s="8"/>
      <c r="B661" s="9"/>
      <c r="C661" s="10"/>
      <c r="D661" s="4"/>
      <c r="E661" s="4"/>
      <c r="F661" s="4"/>
      <c r="G661" s="4"/>
      <c r="H661" s="4"/>
      <c r="I661" s="4"/>
      <c r="J661" s="4"/>
      <c r="K661" s="4"/>
      <c r="L661" s="4"/>
      <c r="M661" s="4"/>
      <c r="N661" s="4"/>
      <c r="O661" s="4"/>
      <c r="P661" s="4"/>
      <c r="Q661" s="4"/>
      <c r="R661" s="4"/>
      <c r="S661" s="4"/>
      <c r="T661" s="4"/>
      <c r="U661" s="4"/>
      <c r="V661" s="4"/>
      <c r="W661" s="4"/>
      <c r="X661" s="4"/>
      <c r="Y661" s="4"/>
      <c r="Z661" s="4"/>
    </row>
    <row r="662">
      <c r="A662" s="8"/>
      <c r="B662" s="9"/>
      <c r="C662" s="10"/>
      <c r="D662" s="4"/>
      <c r="E662" s="4"/>
      <c r="F662" s="4"/>
      <c r="G662" s="4"/>
      <c r="H662" s="4"/>
      <c r="I662" s="4"/>
      <c r="J662" s="4"/>
      <c r="K662" s="4"/>
      <c r="L662" s="4"/>
      <c r="M662" s="4"/>
      <c r="N662" s="4"/>
      <c r="O662" s="4"/>
      <c r="P662" s="4"/>
      <c r="Q662" s="4"/>
      <c r="R662" s="4"/>
      <c r="S662" s="4"/>
      <c r="T662" s="4"/>
      <c r="U662" s="4"/>
      <c r="V662" s="4"/>
      <c r="W662" s="4"/>
      <c r="X662" s="4"/>
      <c r="Y662" s="4"/>
      <c r="Z662" s="4"/>
    </row>
    <row r="663">
      <c r="A663" s="8"/>
      <c r="B663" s="9"/>
      <c r="C663" s="10"/>
      <c r="D663" s="4"/>
      <c r="E663" s="4"/>
      <c r="F663" s="4"/>
      <c r="G663" s="4"/>
      <c r="H663" s="4"/>
      <c r="I663" s="4"/>
      <c r="J663" s="4"/>
      <c r="K663" s="4"/>
      <c r="L663" s="4"/>
      <c r="M663" s="4"/>
      <c r="N663" s="4"/>
      <c r="O663" s="4"/>
      <c r="P663" s="4"/>
      <c r="Q663" s="4"/>
      <c r="R663" s="4"/>
      <c r="S663" s="4"/>
      <c r="T663" s="4"/>
      <c r="U663" s="4"/>
      <c r="V663" s="4"/>
      <c r="W663" s="4"/>
      <c r="X663" s="4"/>
      <c r="Y663" s="4"/>
      <c r="Z663" s="4"/>
    </row>
    <row r="664">
      <c r="A664" s="8"/>
      <c r="B664" s="9"/>
      <c r="C664" s="10"/>
      <c r="D664" s="4"/>
      <c r="E664" s="4"/>
      <c r="F664" s="4"/>
      <c r="G664" s="4"/>
      <c r="H664" s="4"/>
      <c r="I664" s="4"/>
      <c r="J664" s="4"/>
      <c r="K664" s="4"/>
      <c r="L664" s="4"/>
      <c r="M664" s="4"/>
      <c r="N664" s="4"/>
      <c r="O664" s="4"/>
      <c r="P664" s="4"/>
      <c r="Q664" s="4"/>
      <c r="R664" s="4"/>
      <c r="S664" s="4"/>
      <c r="T664" s="4"/>
      <c r="U664" s="4"/>
      <c r="V664" s="4"/>
      <c r="W664" s="4"/>
      <c r="X664" s="4"/>
      <c r="Y664" s="4"/>
      <c r="Z664" s="4"/>
    </row>
    <row r="665">
      <c r="A665" s="8"/>
      <c r="B665" s="9"/>
      <c r="C665" s="10"/>
      <c r="D665" s="4"/>
      <c r="E665" s="4"/>
      <c r="F665" s="4"/>
      <c r="G665" s="4"/>
      <c r="H665" s="4"/>
      <c r="I665" s="4"/>
      <c r="J665" s="4"/>
      <c r="K665" s="4"/>
      <c r="L665" s="4"/>
      <c r="M665" s="4"/>
      <c r="N665" s="4"/>
      <c r="O665" s="4"/>
      <c r="P665" s="4"/>
      <c r="Q665" s="4"/>
      <c r="R665" s="4"/>
      <c r="S665" s="4"/>
      <c r="T665" s="4"/>
      <c r="U665" s="4"/>
      <c r="V665" s="4"/>
      <c r="W665" s="4"/>
      <c r="X665" s="4"/>
      <c r="Y665" s="4"/>
      <c r="Z665" s="4"/>
    </row>
    <row r="666">
      <c r="A666" s="8"/>
      <c r="B666" s="9"/>
      <c r="C666" s="10"/>
      <c r="D666" s="4"/>
      <c r="E666" s="4"/>
      <c r="F666" s="4"/>
      <c r="G666" s="4"/>
      <c r="H666" s="4"/>
      <c r="I666" s="4"/>
      <c r="J666" s="4"/>
      <c r="K666" s="4"/>
      <c r="L666" s="4"/>
      <c r="M666" s="4"/>
      <c r="N666" s="4"/>
      <c r="O666" s="4"/>
      <c r="P666" s="4"/>
      <c r="Q666" s="4"/>
      <c r="R666" s="4"/>
      <c r="S666" s="4"/>
      <c r="T666" s="4"/>
      <c r="U666" s="4"/>
      <c r="V666" s="4"/>
      <c r="W666" s="4"/>
      <c r="X666" s="4"/>
      <c r="Y666" s="4"/>
      <c r="Z666" s="4"/>
    </row>
    <row r="667">
      <c r="A667" s="8"/>
      <c r="B667" s="9"/>
      <c r="C667" s="10"/>
      <c r="D667" s="4"/>
      <c r="E667" s="4"/>
      <c r="F667" s="4"/>
      <c r="G667" s="4"/>
      <c r="H667" s="4"/>
      <c r="I667" s="4"/>
      <c r="J667" s="4"/>
      <c r="K667" s="4"/>
      <c r="L667" s="4"/>
      <c r="M667" s="4"/>
      <c r="N667" s="4"/>
      <c r="O667" s="4"/>
      <c r="P667" s="4"/>
      <c r="Q667" s="4"/>
      <c r="R667" s="4"/>
      <c r="S667" s="4"/>
      <c r="T667" s="4"/>
      <c r="U667" s="4"/>
      <c r="V667" s="4"/>
      <c r="W667" s="4"/>
      <c r="X667" s="4"/>
      <c r="Y667" s="4"/>
      <c r="Z667" s="4"/>
    </row>
    <row r="668">
      <c r="A668" s="8"/>
      <c r="B668" s="9"/>
      <c r="C668" s="10"/>
      <c r="D668" s="4"/>
      <c r="E668" s="4"/>
      <c r="F668" s="4"/>
      <c r="G668" s="4"/>
      <c r="H668" s="4"/>
      <c r="I668" s="4"/>
      <c r="J668" s="4"/>
      <c r="K668" s="4"/>
      <c r="L668" s="4"/>
      <c r="M668" s="4"/>
      <c r="N668" s="4"/>
      <c r="O668" s="4"/>
      <c r="P668" s="4"/>
      <c r="Q668" s="4"/>
      <c r="R668" s="4"/>
      <c r="S668" s="4"/>
      <c r="T668" s="4"/>
      <c r="U668" s="4"/>
      <c r="V668" s="4"/>
      <c r="W668" s="4"/>
      <c r="X668" s="4"/>
      <c r="Y668" s="4"/>
      <c r="Z668" s="4"/>
    </row>
    <row r="669">
      <c r="A669" s="8"/>
      <c r="B669" s="9"/>
      <c r="C669" s="10"/>
      <c r="D669" s="4"/>
      <c r="E669" s="4"/>
      <c r="F669" s="4"/>
      <c r="G669" s="4"/>
      <c r="H669" s="4"/>
      <c r="I669" s="4"/>
      <c r="J669" s="4"/>
      <c r="K669" s="4"/>
      <c r="L669" s="4"/>
      <c r="M669" s="4"/>
      <c r="N669" s="4"/>
      <c r="O669" s="4"/>
      <c r="P669" s="4"/>
      <c r="Q669" s="4"/>
      <c r="R669" s="4"/>
      <c r="S669" s="4"/>
      <c r="T669" s="4"/>
      <c r="U669" s="4"/>
      <c r="V669" s="4"/>
      <c r="W669" s="4"/>
      <c r="X669" s="4"/>
      <c r="Y669" s="4"/>
      <c r="Z669" s="4"/>
    </row>
    <row r="670">
      <c r="A670" s="8"/>
      <c r="B670" s="9"/>
      <c r="C670" s="10"/>
      <c r="D670" s="4"/>
      <c r="E670" s="4"/>
      <c r="F670" s="4"/>
      <c r="G670" s="4"/>
      <c r="H670" s="4"/>
      <c r="I670" s="4"/>
      <c r="J670" s="4"/>
      <c r="K670" s="4"/>
      <c r="L670" s="4"/>
      <c r="M670" s="4"/>
      <c r="N670" s="4"/>
      <c r="O670" s="4"/>
      <c r="P670" s="4"/>
      <c r="Q670" s="4"/>
      <c r="R670" s="4"/>
      <c r="S670" s="4"/>
      <c r="T670" s="4"/>
      <c r="U670" s="4"/>
      <c r="V670" s="4"/>
      <c r="W670" s="4"/>
      <c r="X670" s="4"/>
      <c r="Y670" s="4"/>
      <c r="Z670" s="4"/>
    </row>
    <row r="671">
      <c r="A671" s="8"/>
      <c r="B671" s="9"/>
      <c r="C671" s="10"/>
      <c r="D671" s="4"/>
      <c r="E671" s="4"/>
      <c r="F671" s="4"/>
      <c r="G671" s="4"/>
      <c r="H671" s="4"/>
      <c r="I671" s="4"/>
      <c r="J671" s="4"/>
      <c r="K671" s="4"/>
      <c r="L671" s="4"/>
      <c r="M671" s="4"/>
      <c r="N671" s="4"/>
      <c r="O671" s="4"/>
      <c r="P671" s="4"/>
      <c r="Q671" s="4"/>
      <c r="R671" s="4"/>
      <c r="S671" s="4"/>
      <c r="T671" s="4"/>
      <c r="U671" s="4"/>
      <c r="V671" s="4"/>
      <c r="W671" s="4"/>
      <c r="X671" s="4"/>
      <c r="Y671" s="4"/>
      <c r="Z671" s="4"/>
    </row>
    <row r="672">
      <c r="A672" s="8"/>
      <c r="B672" s="9"/>
      <c r="C672" s="10"/>
      <c r="D672" s="4"/>
      <c r="E672" s="4"/>
      <c r="F672" s="4"/>
      <c r="G672" s="4"/>
      <c r="H672" s="4"/>
      <c r="I672" s="4"/>
      <c r="J672" s="4"/>
      <c r="K672" s="4"/>
      <c r="L672" s="4"/>
      <c r="M672" s="4"/>
      <c r="N672" s="4"/>
      <c r="O672" s="4"/>
      <c r="P672" s="4"/>
      <c r="Q672" s="4"/>
      <c r="R672" s="4"/>
      <c r="S672" s="4"/>
      <c r="T672" s="4"/>
      <c r="U672" s="4"/>
      <c r="V672" s="4"/>
      <c r="W672" s="4"/>
      <c r="X672" s="4"/>
      <c r="Y672" s="4"/>
      <c r="Z672" s="4"/>
    </row>
    <row r="673">
      <c r="A673" s="8"/>
      <c r="B673" s="9"/>
      <c r="C673" s="10"/>
      <c r="D673" s="4"/>
      <c r="E673" s="4"/>
      <c r="F673" s="4"/>
      <c r="G673" s="4"/>
      <c r="H673" s="4"/>
      <c r="I673" s="4"/>
      <c r="J673" s="4"/>
      <c r="K673" s="4"/>
      <c r="L673" s="4"/>
      <c r="M673" s="4"/>
      <c r="N673" s="4"/>
      <c r="O673" s="4"/>
      <c r="P673" s="4"/>
      <c r="Q673" s="4"/>
      <c r="R673" s="4"/>
      <c r="S673" s="4"/>
      <c r="T673" s="4"/>
      <c r="U673" s="4"/>
      <c r="V673" s="4"/>
      <c r="W673" s="4"/>
      <c r="X673" s="4"/>
      <c r="Y673" s="4"/>
      <c r="Z673" s="4"/>
    </row>
    <row r="674">
      <c r="A674" s="8"/>
      <c r="B674" s="9"/>
      <c r="C674" s="10"/>
      <c r="D674" s="4"/>
      <c r="E674" s="4"/>
      <c r="F674" s="4"/>
      <c r="G674" s="4"/>
      <c r="H674" s="4"/>
      <c r="I674" s="4"/>
      <c r="J674" s="4"/>
      <c r="K674" s="4"/>
      <c r="L674" s="4"/>
      <c r="M674" s="4"/>
      <c r="N674" s="4"/>
      <c r="O674" s="4"/>
      <c r="P674" s="4"/>
      <c r="Q674" s="4"/>
      <c r="R674" s="4"/>
      <c r="S674" s="4"/>
      <c r="T674" s="4"/>
      <c r="U674" s="4"/>
      <c r="V674" s="4"/>
      <c r="W674" s="4"/>
      <c r="X674" s="4"/>
      <c r="Y674" s="4"/>
      <c r="Z674" s="4"/>
    </row>
    <row r="675">
      <c r="A675" s="8"/>
      <c r="B675" s="9"/>
      <c r="C675" s="10"/>
      <c r="D675" s="4"/>
      <c r="E675" s="4"/>
      <c r="F675" s="4"/>
      <c r="G675" s="4"/>
      <c r="H675" s="4"/>
      <c r="I675" s="4"/>
      <c r="J675" s="4"/>
      <c r="K675" s="4"/>
      <c r="L675" s="4"/>
      <c r="M675" s="4"/>
      <c r="N675" s="4"/>
      <c r="O675" s="4"/>
      <c r="P675" s="4"/>
      <c r="Q675" s="4"/>
      <c r="R675" s="4"/>
      <c r="S675" s="4"/>
      <c r="T675" s="4"/>
      <c r="U675" s="4"/>
      <c r="V675" s="4"/>
      <c r="W675" s="4"/>
      <c r="X675" s="4"/>
      <c r="Y675" s="4"/>
      <c r="Z675" s="4"/>
    </row>
    <row r="676">
      <c r="A676" s="8"/>
      <c r="B676" s="9"/>
      <c r="C676" s="10"/>
      <c r="D676" s="4"/>
      <c r="E676" s="4"/>
      <c r="F676" s="4"/>
      <c r="G676" s="4"/>
      <c r="H676" s="4"/>
      <c r="I676" s="4"/>
      <c r="J676" s="4"/>
      <c r="K676" s="4"/>
      <c r="L676" s="4"/>
      <c r="M676" s="4"/>
      <c r="N676" s="4"/>
      <c r="O676" s="4"/>
      <c r="P676" s="4"/>
      <c r="Q676" s="4"/>
      <c r="R676" s="4"/>
      <c r="S676" s="4"/>
      <c r="T676" s="4"/>
      <c r="U676" s="4"/>
      <c r="V676" s="4"/>
      <c r="W676" s="4"/>
      <c r="X676" s="4"/>
      <c r="Y676" s="4"/>
      <c r="Z676" s="4"/>
    </row>
    <row r="677">
      <c r="A677" s="8"/>
      <c r="B677" s="9"/>
      <c r="C677" s="10"/>
      <c r="D677" s="4"/>
      <c r="E677" s="4"/>
      <c r="F677" s="4"/>
      <c r="G677" s="4"/>
      <c r="H677" s="4"/>
      <c r="I677" s="4"/>
      <c r="J677" s="4"/>
      <c r="K677" s="4"/>
      <c r="L677" s="4"/>
      <c r="M677" s="4"/>
      <c r="N677" s="4"/>
      <c r="O677" s="4"/>
      <c r="P677" s="4"/>
      <c r="Q677" s="4"/>
      <c r="R677" s="4"/>
      <c r="S677" s="4"/>
      <c r="T677" s="4"/>
      <c r="U677" s="4"/>
      <c r="V677" s="4"/>
      <c r="W677" s="4"/>
      <c r="X677" s="4"/>
      <c r="Y677" s="4"/>
      <c r="Z677" s="4"/>
    </row>
    <row r="678">
      <c r="A678" s="8"/>
      <c r="B678" s="9"/>
      <c r="C678" s="10"/>
      <c r="D678" s="4"/>
      <c r="E678" s="4"/>
      <c r="F678" s="4"/>
      <c r="G678" s="4"/>
      <c r="H678" s="4"/>
      <c r="I678" s="4"/>
      <c r="J678" s="4"/>
      <c r="K678" s="4"/>
      <c r="L678" s="4"/>
      <c r="M678" s="4"/>
      <c r="N678" s="4"/>
      <c r="O678" s="4"/>
      <c r="P678" s="4"/>
      <c r="Q678" s="4"/>
      <c r="R678" s="4"/>
      <c r="S678" s="4"/>
      <c r="T678" s="4"/>
      <c r="U678" s="4"/>
      <c r="V678" s="4"/>
      <c r="W678" s="4"/>
      <c r="X678" s="4"/>
      <c r="Y678" s="4"/>
      <c r="Z678" s="4"/>
    </row>
    <row r="679">
      <c r="A679" s="8"/>
      <c r="B679" s="9"/>
      <c r="C679" s="10"/>
      <c r="D679" s="4"/>
      <c r="E679" s="4"/>
      <c r="F679" s="4"/>
      <c r="G679" s="4"/>
      <c r="H679" s="4"/>
      <c r="I679" s="4"/>
      <c r="J679" s="4"/>
      <c r="K679" s="4"/>
      <c r="L679" s="4"/>
      <c r="M679" s="4"/>
      <c r="N679" s="4"/>
      <c r="O679" s="4"/>
      <c r="P679" s="4"/>
      <c r="Q679" s="4"/>
      <c r="R679" s="4"/>
      <c r="S679" s="4"/>
      <c r="T679" s="4"/>
      <c r="U679" s="4"/>
      <c r="V679" s="4"/>
      <c r="W679" s="4"/>
      <c r="X679" s="4"/>
      <c r="Y679" s="4"/>
      <c r="Z679" s="4"/>
    </row>
    <row r="680">
      <c r="A680" s="8"/>
      <c r="B680" s="9"/>
      <c r="C680" s="10"/>
      <c r="D680" s="4"/>
      <c r="E680" s="4"/>
      <c r="F680" s="4"/>
      <c r="G680" s="4"/>
      <c r="H680" s="4"/>
      <c r="I680" s="4"/>
      <c r="J680" s="4"/>
      <c r="K680" s="4"/>
      <c r="L680" s="4"/>
      <c r="M680" s="4"/>
      <c r="N680" s="4"/>
      <c r="O680" s="4"/>
      <c r="P680" s="4"/>
      <c r="Q680" s="4"/>
      <c r="R680" s="4"/>
      <c r="S680" s="4"/>
      <c r="T680" s="4"/>
      <c r="U680" s="4"/>
      <c r="V680" s="4"/>
      <c r="W680" s="4"/>
      <c r="X680" s="4"/>
      <c r="Y680" s="4"/>
      <c r="Z680" s="4"/>
    </row>
    <row r="681">
      <c r="A681" s="8"/>
      <c r="B681" s="9"/>
      <c r="C681" s="10"/>
      <c r="D681" s="4"/>
      <c r="E681" s="4"/>
      <c r="F681" s="4"/>
      <c r="G681" s="4"/>
      <c r="H681" s="4"/>
      <c r="I681" s="4"/>
      <c r="J681" s="4"/>
      <c r="K681" s="4"/>
      <c r="L681" s="4"/>
      <c r="M681" s="4"/>
      <c r="N681" s="4"/>
      <c r="O681" s="4"/>
      <c r="P681" s="4"/>
      <c r="Q681" s="4"/>
      <c r="R681" s="4"/>
      <c r="S681" s="4"/>
      <c r="T681" s="4"/>
      <c r="U681" s="4"/>
      <c r="V681" s="4"/>
      <c r="W681" s="4"/>
      <c r="X681" s="4"/>
      <c r="Y681" s="4"/>
      <c r="Z681" s="4"/>
    </row>
    <row r="682">
      <c r="A682" s="8"/>
      <c r="B682" s="9"/>
      <c r="C682" s="10"/>
      <c r="D682" s="4"/>
      <c r="E682" s="4"/>
      <c r="F682" s="4"/>
      <c r="G682" s="4"/>
      <c r="H682" s="4"/>
      <c r="I682" s="4"/>
      <c r="J682" s="4"/>
      <c r="K682" s="4"/>
      <c r="L682" s="4"/>
      <c r="M682" s="4"/>
      <c r="N682" s="4"/>
      <c r="O682" s="4"/>
      <c r="P682" s="4"/>
      <c r="Q682" s="4"/>
      <c r="R682" s="4"/>
      <c r="S682" s="4"/>
      <c r="T682" s="4"/>
      <c r="U682" s="4"/>
      <c r="V682" s="4"/>
      <c r="W682" s="4"/>
      <c r="X682" s="4"/>
      <c r="Y682" s="4"/>
      <c r="Z682" s="4"/>
    </row>
    <row r="683">
      <c r="A683" s="8"/>
      <c r="B683" s="9"/>
      <c r="C683" s="10"/>
      <c r="D683" s="4"/>
      <c r="E683" s="4"/>
      <c r="F683" s="4"/>
      <c r="G683" s="4"/>
      <c r="H683" s="4"/>
      <c r="I683" s="4"/>
      <c r="J683" s="4"/>
      <c r="K683" s="4"/>
      <c r="L683" s="4"/>
      <c r="M683" s="4"/>
      <c r="N683" s="4"/>
      <c r="O683" s="4"/>
      <c r="P683" s="4"/>
      <c r="Q683" s="4"/>
      <c r="R683" s="4"/>
      <c r="S683" s="4"/>
      <c r="T683" s="4"/>
      <c r="U683" s="4"/>
      <c r="V683" s="4"/>
      <c r="W683" s="4"/>
      <c r="X683" s="4"/>
      <c r="Y683" s="4"/>
      <c r="Z683" s="4"/>
    </row>
    <row r="684">
      <c r="A684" s="8"/>
      <c r="B684" s="9"/>
      <c r="C684" s="10"/>
      <c r="D684" s="4"/>
      <c r="E684" s="4"/>
      <c r="F684" s="4"/>
      <c r="G684" s="4"/>
      <c r="H684" s="4"/>
      <c r="I684" s="4"/>
      <c r="J684" s="4"/>
      <c r="K684" s="4"/>
      <c r="L684" s="4"/>
      <c r="M684" s="4"/>
      <c r="N684" s="4"/>
      <c r="O684" s="4"/>
      <c r="P684" s="4"/>
      <c r="Q684" s="4"/>
      <c r="R684" s="4"/>
      <c r="S684" s="4"/>
      <c r="T684" s="4"/>
      <c r="U684" s="4"/>
      <c r="V684" s="4"/>
      <c r="W684" s="4"/>
      <c r="X684" s="4"/>
      <c r="Y684" s="4"/>
      <c r="Z684" s="4"/>
    </row>
    <row r="685">
      <c r="A685" s="8"/>
      <c r="B685" s="9"/>
      <c r="C685" s="10"/>
      <c r="D685" s="4"/>
      <c r="E685" s="4"/>
      <c r="F685" s="4"/>
      <c r="G685" s="4"/>
      <c r="H685" s="4"/>
      <c r="I685" s="4"/>
      <c r="J685" s="4"/>
      <c r="K685" s="4"/>
      <c r="L685" s="4"/>
      <c r="M685" s="4"/>
      <c r="N685" s="4"/>
      <c r="O685" s="4"/>
      <c r="P685" s="4"/>
      <c r="Q685" s="4"/>
      <c r="R685" s="4"/>
      <c r="S685" s="4"/>
      <c r="T685" s="4"/>
      <c r="U685" s="4"/>
      <c r="V685" s="4"/>
      <c r="W685" s="4"/>
      <c r="X685" s="4"/>
      <c r="Y685" s="4"/>
      <c r="Z685" s="4"/>
    </row>
    <row r="686">
      <c r="A686" s="8"/>
      <c r="B686" s="9"/>
      <c r="C686" s="10"/>
      <c r="D686" s="4"/>
      <c r="E686" s="4"/>
      <c r="F686" s="4"/>
      <c r="G686" s="4"/>
      <c r="H686" s="4"/>
      <c r="I686" s="4"/>
      <c r="J686" s="4"/>
      <c r="K686" s="4"/>
      <c r="L686" s="4"/>
      <c r="M686" s="4"/>
      <c r="N686" s="4"/>
      <c r="O686" s="4"/>
      <c r="P686" s="4"/>
      <c r="Q686" s="4"/>
      <c r="R686" s="4"/>
      <c r="S686" s="4"/>
      <c r="T686" s="4"/>
      <c r="U686" s="4"/>
      <c r="V686" s="4"/>
      <c r="W686" s="4"/>
      <c r="X686" s="4"/>
      <c r="Y686" s="4"/>
      <c r="Z686" s="4"/>
    </row>
    <row r="687">
      <c r="A687" s="8"/>
      <c r="B687" s="9"/>
      <c r="C687" s="10"/>
      <c r="D687" s="4"/>
      <c r="E687" s="4"/>
      <c r="F687" s="4"/>
      <c r="G687" s="4"/>
      <c r="H687" s="4"/>
      <c r="I687" s="4"/>
      <c r="J687" s="4"/>
      <c r="K687" s="4"/>
      <c r="L687" s="4"/>
      <c r="M687" s="4"/>
      <c r="N687" s="4"/>
      <c r="O687" s="4"/>
      <c r="P687" s="4"/>
      <c r="Q687" s="4"/>
      <c r="R687" s="4"/>
      <c r="S687" s="4"/>
      <c r="T687" s="4"/>
      <c r="U687" s="4"/>
      <c r="V687" s="4"/>
      <c r="W687" s="4"/>
      <c r="X687" s="4"/>
      <c r="Y687" s="4"/>
      <c r="Z687" s="4"/>
    </row>
    <row r="688">
      <c r="A688" s="8"/>
      <c r="B688" s="9"/>
      <c r="C688" s="10"/>
      <c r="D688" s="4"/>
      <c r="E688" s="4"/>
      <c r="F688" s="4"/>
      <c r="G688" s="4"/>
      <c r="H688" s="4"/>
      <c r="I688" s="4"/>
      <c r="J688" s="4"/>
      <c r="K688" s="4"/>
      <c r="L688" s="4"/>
      <c r="M688" s="4"/>
      <c r="N688" s="4"/>
      <c r="O688" s="4"/>
      <c r="P688" s="4"/>
      <c r="Q688" s="4"/>
      <c r="R688" s="4"/>
      <c r="S688" s="4"/>
      <c r="T688" s="4"/>
      <c r="U688" s="4"/>
      <c r="V688" s="4"/>
      <c r="W688" s="4"/>
      <c r="X688" s="4"/>
      <c r="Y688" s="4"/>
      <c r="Z688" s="4"/>
    </row>
    <row r="689">
      <c r="A689" s="8"/>
      <c r="B689" s="9"/>
      <c r="C689" s="10"/>
      <c r="D689" s="4"/>
      <c r="E689" s="4"/>
      <c r="F689" s="4"/>
      <c r="G689" s="4"/>
      <c r="H689" s="4"/>
      <c r="I689" s="4"/>
      <c r="J689" s="4"/>
      <c r="K689" s="4"/>
      <c r="L689" s="4"/>
      <c r="M689" s="4"/>
      <c r="N689" s="4"/>
      <c r="O689" s="4"/>
      <c r="P689" s="4"/>
      <c r="Q689" s="4"/>
      <c r="R689" s="4"/>
      <c r="S689" s="4"/>
      <c r="T689" s="4"/>
      <c r="U689" s="4"/>
      <c r="V689" s="4"/>
      <c r="W689" s="4"/>
      <c r="X689" s="4"/>
      <c r="Y689" s="4"/>
      <c r="Z689" s="4"/>
    </row>
    <row r="690">
      <c r="A690" s="8"/>
      <c r="B690" s="9"/>
      <c r="C690" s="10"/>
      <c r="D690" s="4"/>
      <c r="E690" s="4"/>
      <c r="F690" s="4"/>
      <c r="G690" s="4"/>
      <c r="H690" s="4"/>
      <c r="I690" s="4"/>
      <c r="J690" s="4"/>
      <c r="K690" s="4"/>
      <c r="L690" s="4"/>
      <c r="M690" s="4"/>
      <c r="N690" s="4"/>
      <c r="O690" s="4"/>
      <c r="P690" s="4"/>
      <c r="Q690" s="4"/>
      <c r="R690" s="4"/>
      <c r="S690" s="4"/>
      <c r="T690" s="4"/>
      <c r="U690" s="4"/>
      <c r="V690" s="4"/>
      <c r="W690" s="4"/>
      <c r="X690" s="4"/>
      <c r="Y690" s="4"/>
      <c r="Z690" s="4"/>
    </row>
    <row r="691">
      <c r="A691" s="8"/>
      <c r="B691" s="9"/>
      <c r="C691" s="10"/>
      <c r="D691" s="4"/>
      <c r="E691" s="4"/>
      <c r="F691" s="4"/>
      <c r="G691" s="4"/>
      <c r="H691" s="4"/>
      <c r="I691" s="4"/>
      <c r="J691" s="4"/>
      <c r="K691" s="4"/>
      <c r="L691" s="4"/>
      <c r="M691" s="4"/>
      <c r="N691" s="4"/>
      <c r="O691" s="4"/>
      <c r="P691" s="4"/>
      <c r="Q691" s="4"/>
      <c r="R691" s="4"/>
      <c r="S691" s="4"/>
      <c r="T691" s="4"/>
      <c r="U691" s="4"/>
      <c r="V691" s="4"/>
      <c r="W691" s="4"/>
      <c r="X691" s="4"/>
      <c r="Y691" s="4"/>
      <c r="Z691" s="4"/>
    </row>
    <row r="692">
      <c r="A692" s="8"/>
      <c r="B692" s="9"/>
      <c r="C692" s="10"/>
      <c r="D692" s="4"/>
      <c r="E692" s="4"/>
      <c r="F692" s="4"/>
      <c r="G692" s="4"/>
      <c r="H692" s="4"/>
      <c r="I692" s="4"/>
      <c r="J692" s="4"/>
      <c r="K692" s="4"/>
      <c r="L692" s="4"/>
      <c r="M692" s="4"/>
      <c r="N692" s="4"/>
      <c r="O692" s="4"/>
      <c r="P692" s="4"/>
      <c r="Q692" s="4"/>
      <c r="R692" s="4"/>
      <c r="S692" s="4"/>
      <c r="T692" s="4"/>
      <c r="U692" s="4"/>
      <c r="V692" s="4"/>
      <c r="W692" s="4"/>
      <c r="X692" s="4"/>
      <c r="Y692" s="4"/>
      <c r="Z692" s="4"/>
    </row>
    <row r="693">
      <c r="A693" s="8"/>
      <c r="B693" s="9"/>
      <c r="C693" s="10"/>
      <c r="D693" s="4"/>
      <c r="E693" s="4"/>
      <c r="F693" s="4"/>
      <c r="G693" s="4"/>
      <c r="H693" s="4"/>
      <c r="I693" s="4"/>
      <c r="J693" s="4"/>
      <c r="K693" s="4"/>
      <c r="L693" s="4"/>
      <c r="M693" s="4"/>
      <c r="N693" s="4"/>
      <c r="O693" s="4"/>
      <c r="P693" s="4"/>
      <c r="Q693" s="4"/>
      <c r="R693" s="4"/>
      <c r="S693" s="4"/>
      <c r="T693" s="4"/>
      <c r="U693" s="4"/>
      <c r="V693" s="4"/>
      <c r="W693" s="4"/>
      <c r="X693" s="4"/>
      <c r="Y693" s="4"/>
      <c r="Z693" s="4"/>
    </row>
    <row r="694">
      <c r="A694" s="8"/>
      <c r="B694" s="9"/>
      <c r="C694" s="10"/>
      <c r="D694" s="4"/>
      <c r="E694" s="4"/>
      <c r="F694" s="4"/>
      <c r="G694" s="4"/>
      <c r="H694" s="4"/>
      <c r="I694" s="4"/>
      <c r="J694" s="4"/>
      <c r="K694" s="4"/>
      <c r="L694" s="4"/>
      <c r="M694" s="4"/>
      <c r="N694" s="4"/>
      <c r="O694" s="4"/>
      <c r="P694" s="4"/>
      <c r="Q694" s="4"/>
      <c r="R694" s="4"/>
      <c r="S694" s="4"/>
      <c r="T694" s="4"/>
      <c r="U694" s="4"/>
      <c r="V694" s="4"/>
      <c r="W694" s="4"/>
      <c r="X694" s="4"/>
      <c r="Y694" s="4"/>
      <c r="Z694" s="4"/>
    </row>
    <row r="695">
      <c r="A695" s="8"/>
      <c r="B695" s="9"/>
      <c r="C695" s="10"/>
      <c r="D695" s="4"/>
      <c r="E695" s="4"/>
      <c r="F695" s="4"/>
      <c r="G695" s="4"/>
      <c r="H695" s="4"/>
      <c r="I695" s="4"/>
      <c r="J695" s="4"/>
      <c r="K695" s="4"/>
      <c r="L695" s="4"/>
      <c r="M695" s="4"/>
      <c r="N695" s="4"/>
      <c r="O695" s="4"/>
      <c r="P695" s="4"/>
      <c r="Q695" s="4"/>
      <c r="R695" s="4"/>
      <c r="S695" s="4"/>
      <c r="T695" s="4"/>
      <c r="U695" s="4"/>
      <c r="V695" s="4"/>
      <c r="W695" s="4"/>
      <c r="X695" s="4"/>
      <c r="Y695" s="4"/>
      <c r="Z695" s="4"/>
    </row>
    <row r="696">
      <c r="A696" s="8"/>
      <c r="B696" s="9"/>
      <c r="C696" s="10"/>
      <c r="D696" s="4"/>
      <c r="E696" s="4"/>
      <c r="F696" s="4"/>
      <c r="G696" s="4"/>
      <c r="H696" s="4"/>
      <c r="I696" s="4"/>
      <c r="J696" s="4"/>
      <c r="K696" s="4"/>
      <c r="L696" s="4"/>
      <c r="M696" s="4"/>
      <c r="N696" s="4"/>
      <c r="O696" s="4"/>
      <c r="P696" s="4"/>
      <c r="Q696" s="4"/>
      <c r="R696" s="4"/>
      <c r="S696" s="4"/>
      <c r="T696" s="4"/>
      <c r="U696" s="4"/>
      <c r="V696" s="4"/>
      <c r="W696" s="4"/>
      <c r="X696" s="4"/>
      <c r="Y696" s="4"/>
      <c r="Z696" s="4"/>
    </row>
    <row r="697">
      <c r="A697" s="8"/>
      <c r="B697" s="9"/>
      <c r="C697" s="10"/>
      <c r="D697" s="4"/>
      <c r="E697" s="4"/>
      <c r="F697" s="4"/>
      <c r="G697" s="4"/>
      <c r="H697" s="4"/>
      <c r="I697" s="4"/>
      <c r="J697" s="4"/>
      <c r="K697" s="4"/>
      <c r="L697" s="4"/>
      <c r="M697" s="4"/>
      <c r="N697" s="4"/>
      <c r="O697" s="4"/>
      <c r="P697" s="4"/>
      <c r="Q697" s="4"/>
      <c r="R697" s="4"/>
      <c r="S697" s="4"/>
      <c r="T697" s="4"/>
      <c r="U697" s="4"/>
      <c r="V697" s="4"/>
      <c r="W697" s="4"/>
      <c r="X697" s="4"/>
      <c r="Y697" s="4"/>
      <c r="Z697" s="4"/>
    </row>
    <row r="698">
      <c r="A698" s="8"/>
      <c r="B698" s="9"/>
      <c r="C698" s="10"/>
      <c r="D698" s="4"/>
      <c r="E698" s="4"/>
      <c r="F698" s="4"/>
      <c r="G698" s="4"/>
      <c r="H698" s="4"/>
      <c r="I698" s="4"/>
      <c r="J698" s="4"/>
      <c r="K698" s="4"/>
      <c r="L698" s="4"/>
      <c r="M698" s="4"/>
      <c r="N698" s="4"/>
      <c r="O698" s="4"/>
      <c r="P698" s="4"/>
      <c r="Q698" s="4"/>
      <c r="R698" s="4"/>
      <c r="S698" s="4"/>
      <c r="T698" s="4"/>
      <c r="U698" s="4"/>
      <c r="V698" s="4"/>
      <c r="W698" s="4"/>
      <c r="X698" s="4"/>
      <c r="Y698" s="4"/>
      <c r="Z698" s="4"/>
    </row>
    <row r="699">
      <c r="A699" s="8"/>
      <c r="B699" s="9"/>
      <c r="C699" s="10"/>
      <c r="D699" s="4"/>
      <c r="E699" s="4"/>
      <c r="F699" s="4"/>
      <c r="G699" s="4"/>
      <c r="H699" s="4"/>
      <c r="I699" s="4"/>
      <c r="J699" s="4"/>
      <c r="K699" s="4"/>
      <c r="L699" s="4"/>
      <c r="M699" s="4"/>
      <c r="N699" s="4"/>
      <c r="O699" s="4"/>
      <c r="P699" s="4"/>
      <c r="Q699" s="4"/>
      <c r="R699" s="4"/>
      <c r="S699" s="4"/>
      <c r="T699" s="4"/>
      <c r="U699" s="4"/>
      <c r="V699" s="4"/>
      <c r="W699" s="4"/>
      <c r="X699" s="4"/>
      <c r="Y699" s="4"/>
      <c r="Z699" s="4"/>
    </row>
    <row r="700">
      <c r="A700" s="8"/>
      <c r="B700" s="9"/>
      <c r="C700" s="10"/>
      <c r="D700" s="4"/>
      <c r="E700" s="4"/>
      <c r="F700" s="4"/>
      <c r="G700" s="4"/>
      <c r="H700" s="4"/>
      <c r="I700" s="4"/>
      <c r="J700" s="4"/>
      <c r="K700" s="4"/>
      <c r="L700" s="4"/>
      <c r="M700" s="4"/>
      <c r="N700" s="4"/>
      <c r="O700" s="4"/>
      <c r="P700" s="4"/>
      <c r="Q700" s="4"/>
      <c r="R700" s="4"/>
      <c r="S700" s="4"/>
      <c r="T700" s="4"/>
      <c r="U700" s="4"/>
      <c r="V700" s="4"/>
      <c r="W700" s="4"/>
      <c r="X700" s="4"/>
      <c r="Y700" s="4"/>
      <c r="Z700" s="4"/>
    </row>
    <row r="701">
      <c r="A701" s="8"/>
      <c r="B701" s="9"/>
      <c r="C701" s="10"/>
      <c r="D701" s="4"/>
      <c r="E701" s="4"/>
      <c r="F701" s="4"/>
      <c r="G701" s="4"/>
      <c r="H701" s="4"/>
      <c r="I701" s="4"/>
      <c r="J701" s="4"/>
      <c r="K701" s="4"/>
      <c r="L701" s="4"/>
      <c r="M701" s="4"/>
      <c r="N701" s="4"/>
      <c r="O701" s="4"/>
      <c r="P701" s="4"/>
      <c r="Q701" s="4"/>
      <c r="R701" s="4"/>
      <c r="S701" s="4"/>
      <c r="T701" s="4"/>
      <c r="U701" s="4"/>
      <c r="V701" s="4"/>
      <c r="W701" s="4"/>
      <c r="X701" s="4"/>
      <c r="Y701" s="4"/>
      <c r="Z701" s="4"/>
    </row>
    <row r="702">
      <c r="A702" s="8"/>
      <c r="B702" s="9"/>
      <c r="C702" s="10"/>
      <c r="D702" s="4"/>
      <c r="E702" s="4"/>
      <c r="F702" s="4"/>
      <c r="G702" s="4"/>
      <c r="H702" s="4"/>
      <c r="I702" s="4"/>
      <c r="J702" s="4"/>
      <c r="K702" s="4"/>
      <c r="L702" s="4"/>
      <c r="M702" s="4"/>
      <c r="N702" s="4"/>
      <c r="O702" s="4"/>
      <c r="P702" s="4"/>
      <c r="Q702" s="4"/>
      <c r="R702" s="4"/>
      <c r="S702" s="4"/>
      <c r="T702" s="4"/>
      <c r="U702" s="4"/>
      <c r="V702" s="4"/>
      <c r="W702" s="4"/>
      <c r="X702" s="4"/>
      <c r="Y702" s="4"/>
      <c r="Z702" s="4"/>
    </row>
    <row r="703">
      <c r="A703" s="8"/>
      <c r="B703" s="9"/>
      <c r="C703" s="10"/>
      <c r="D703" s="4"/>
      <c r="E703" s="4"/>
      <c r="F703" s="4"/>
      <c r="G703" s="4"/>
      <c r="H703" s="4"/>
      <c r="I703" s="4"/>
      <c r="J703" s="4"/>
      <c r="K703" s="4"/>
      <c r="L703" s="4"/>
      <c r="M703" s="4"/>
      <c r="N703" s="4"/>
      <c r="O703" s="4"/>
      <c r="P703" s="4"/>
      <c r="Q703" s="4"/>
      <c r="R703" s="4"/>
      <c r="S703" s="4"/>
      <c r="T703" s="4"/>
      <c r="U703" s="4"/>
      <c r="V703" s="4"/>
      <c r="W703" s="4"/>
      <c r="X703" s="4"/>
      <c r="Y703" s="4"/>
      <c r="Z703" s="4"/>
    </row>
    <row r="704">
      <c r="A704" s="8"/>
      <c r="B704" s="9"/>
      <c r="C704" s="10"/>
      <c r="D704" s="4"/>
      <c r="E704" s="4"/>
      <c r="F704" s="4"/>
      <c r="G704" s="4"/>
      <c r="H704" s="4"/>
      <c r="I704" s="4"/>
      <c r="J704" s="4"/>
      <c r="K704" s="4"/>
      <c r="L704" s="4"/>
      <c r="M704" s="4"/>
      <c r="N704" s="4"/>
      <c r="O704" s="4"/>
      <c r="P704" s="4"/>
      <c r="Q704" s="4"/>
      <c r="R704" s="4"/>
      <c r="S704" s="4"/>
      <c r="T704" s="4"/>
      <c r="U704" s="4"/>
      <c r="V704" s="4"/>
      <c r="W704" s="4"/>
      <c r="X704" s="4"/>
      <c r="Y704" s="4"/>
      <c r="Z704" s="4"/>
    </row>
    <row r="705">
      <c r="A705" s="8"/>
      <c r="B705" s="9"/>
      <c r="C705" s="10"/>
      <c r="D705" s="4"/>
      <c r="E705" s="4"/>
      <c r="F705" s="4"/>
      <c r="G705" s="4"/>
      <c r="H705" s="4"/>
      <c r="I705" s="4"/>
      <c r="J705" s="4"/>
      <c r="K705" s="4"/>
      <c r="L705" s="4"/>
      <c r="M705" s="4"/>
      <c r="N705" s="4"/>
      <c r="O705" s="4"/>
      <c r="P705" s="4"/>
      <c r="Q705" s="4"/>
      <c r="R705" s="4"/>
      <c r="S705" s="4"/>
      <c r="T705" s="4"/>
      <c r="U705" s="4"/>
      <c r="V705" s="4"/>
      <c r="W705" s="4"/>
      <c r="X705" s="4"/>
      <c r="Y705" s="4"/>
      <c r="Z705" s="4"/>
    </row>
    <row r="706">
      <c r="A706" s="8"/>
      <c r="B706" s="9"/>
      <c r="C706" s="10"/>
      <c r="D706" s="4"/>
      <c r="E706" s="4"/>
      <c r="F706" s="4"/>
      <c r="G706" s="4"/>
      <c r="H706" s="4"/>
      <c r="I706" s="4"/>
      <c r="J706" s="4"/>
      <c r="K706" s="4"/>
      <c r="L706" s="4"/>
      <c r="M706" s="4"/>
      <c r="N706" s="4"/>
      <c r="O706" s="4"/>
      <c r="P706" s="4"/>
      <c r="Q706" s="4"/>
      <c r="R706" s="4"/>
      <c r="S706" s="4"/>
      <c r="T706" s="4"/>
      <c r="U706" s="4"/>
      <c r="V706" s="4"/>
      <c r="W706" s="4"/>
      <c r="X706" s="4"/>
      <c r="Y706" s="4"/>
      <c r="Z706" s="4"/>
    </row>
    <row r="707">
      <c r="A707" s="8"/>
      <c r="B707" s="9"/>
      <c r="C707" s="10"/>
      <c r="D707" s="4"/>
      <c r="E707" s="4"/>
      <c r="F707" s="4"/>
      <c r="G707" s="4"/>
      <c r="H707" s="4"/>
      <c r="I707" s="4"/>
      <c r="J707" s="4"/>
      <c r="K707" s="4"/>
      <c r="L707" s="4"/>
      <c r="M707" s="4"/>
      <c r="N707" s="4"/>
      <c r="O707" s="4"/>
      <c r="P707" s="4"/>
      <c r="Q707" s="4"/>
      <c r="R707" s="4"/>
      <c r="S707" s="4"/>
      <c r="T707" s="4"/>
      <c r="U707" s="4"/>
      <c r="V707" s="4"/>
      <c r="W707" s="4"/>
      <c r="X707" s="4"/>
      <c r="Y707" s="4"/>
      <c r="Z707" s="4"/>
    </row>
    <row r="708">
      <c r="A708" s="8"/>
      <c r="B708" s="9"/>
      <c r="C708" s="10"/>
      <c r="D708" s="4"/>
      <c r="E708" s="4"/>
      <c r="F708" s="4"/>
      <c r="G708" s="4"/>
      <c r="H708" s="4"/>
      <c r="I708" s="4"/>
      <c r="J708" s="4"/>
      <c r="K708" s="4"/>
      <c r="L708" s="4"/>
      <c r="M708" s="4"/>
      <c r="N708" s="4"/>
      <c r="O708" s="4"/>
      <c r="P708" s="4"/>
      <c r="Q708" s="4"/>
      <c r="R708" s="4"/>
      <c r="S708" s="4"/>
      <c r="T708" s="4"/>
      <c r="U708" s="4"/>
      <c r="V708" s="4"/>
      <c r="W708" s="4"/>
      <c r="X708" s="4"/>
      <c r="Y708" s="4"/>
      <c r="Z708" s="4"/>
    </row>
    <row r="709">
      <c r="A709" s="8"/>
      <c r="B709" s="9"/>
      <c r="C709" s="10"/>
      <c r="D709" s="4"/>
      <c r="E709" s="4"/>
      <c r="F709" s="4"/>
      <c r="G709" s="4"/>
      <c r="H709" s="4"/>
      <c r="I709" s="4"/>
      <c r="J709" s="4"/>
      <c r="K709" s="4"/>
      <c r="L709" s="4"/>
      <c r="M709" s="4"/>
      <c r="N709" s="4"/>
      <c r="O709" s="4"/>
      <c r="P709" s="4"/>
      <c r="Q709" s="4"/>
      <c r="R709" s="4"/>
      <c r="S709" s="4"/>
      <c r="T709" s="4"/>
      <c r="U709" s="4"/>
      <c r="V709" s="4"/>
      <c r="W709" s="4"/>
      <c r="X709" s="4"/>
      <c r="Y709" s="4"/>
      <c r="Z709" s="4"/>
    </row>
    <row r="710">
      <c r="A710" s="8"/>
      <c r="B710" s="9"/>
      <c r="C710" s="10"/>
      <c r="D710" s="4"/>
      <c r="E710" s="4"/>
      <c r="F710" s="4"/>
      <c r="G710" s="4"/>
      <c r="H710" s="4"/>
      <c r="I710" s="4"/>
      <c r="J710" s="4"/>
      <c r="K710" s="4"/>
      <c r="L710" s="4"/>
      <c r="M710" s="4"/>
      <c r="N710" s="4"/>
      <c r="O710" s="4"/>
      <c r="P710" s="4"/>
      <c r="Q710" s="4"/>
      <c r="R710" s="4"/>
      <c r="S710" s="4"/>
      <c r="T710" s="4"/>
      <c r="U710" s="4"/>
      <c r="V710" s="4"/>
      <c r="W710" s="4"/>
      <c r="X710" s="4"/>
      <c r="Y710" s="4"/>
      <c r="Z710" s="4"/>
    </row>
    <row r="711">
      <c r="A711" s="8"/>
      <c r="B711" s="9"/>
      <c r="C711" s="10"/>
      <c r="D711" s="4"/>
      <c r="E711" s="4"/>
      <c r="F711" s="4"/>
      <c r="G711" s="4"/>
      <c r="H711" s="4"/>
      <c r="I711" s="4"/>
      <c r="J711" s="4"/>
      <c r="K711" s="4"/>
      <c r="L711" s="4"/>
      <c r="M711" s="4"/>
      <c r="N711" s="4"/>
      <c r="O711" s="4"/>
      <c r="P711" s="4"/>
      <c r="Q711" s="4"/>
      <c r="R711" s="4"/>
      <c r="S711" s="4"/>
      <c r="T711" s="4"/>
      <c r="U711" s="4"/>
      <c r="V711" s="4"/>
      <c r="W711" s="4"/>
      <c r="X711" s="4"/>
      <c r="Y711" s="4"/>
      <c r="Z711" s="4"/>
    </row>
    <row r="712">
      <c r="A712" s="8"/>
      <c r="B712" s="9"/>
      <c r="C712" s="10"/>
      <c r="D712" s="4"/>
      <c r="E712" s="4"/>
      <c r="F712" s="4"/>
      <c r="G712" s="4"/>
      <c r="H712" s="4"/>
      <c r="I712" s="4"/>
      <c r="J712" s="4"/>
      <c r="K712" s="4"/>
      <c r="L712" s="4"/>
      <c r="M712" s="4"/>
      <c r="N712" s="4"/>
      <c r="O712" s="4"/>
      <c r="P712" s="4"/>
      <c r="Q712" s="4"/>
      <c r="R712" s="4"/>
      <c r="S712" s="4"/>
      <c r="T712" s="4"/>
      <c r="U712" s="4"/>
      <c r="V712" s="4"/>
      <c r="W712" s="4"/>
      <c r="X712" s="4"/>
      <c r="Y712" s="4"/>
      <c r="Z712" s="4"/>
    </row>
    <row r="713">
      <c r="A713" s="8"/>
      <c r="B713" s="9"/>
      <c r="C713" s="10"/>
      <c r="D713" s="4"/>
      <c r="E713" s="4"/>
      <c r="F713" s="4"/>
      <c r="G713" s="4"/>
      <c r="H713" s="4"/>
      <c r="I713" s="4"/>
      <c r="J713" s="4"/>
      <c r="K713" s="4"/>
      <c r="L713" s="4"/>
      <c r="M713" s="4"/>
      <c r="N713" s="4"/>
      <c r="O713" s="4"/>
      <c r="P713" s="4"/>
      <c r="Q713" s="4"/>
      <c r="R713" s="4"/>
      <c r="S713" s="4"/>
      <c r="T713" s="4"/>
      <c r="U713" s="4"/>
      <c r="V713" s="4"/>
      <c r="W713" s="4"/>
      <c r="X713" s="4"/>
      <c r="Y713" s="4"/>
      <c r="Z713" s="4"/>
    </row>
    <row r="714">
      <c r="A714" s="8"/>
      <c r="B714" s="9"/>
      <c r="C714" s="10"/>
      <c r="D714" s="4"/>
      <c r="E714" s="4"/>
      <c r="F714" s="4"/>
      <c r="G714" s="4"/>
      <c r="H714" s="4"/>
      <c r="I714" s="4"/>
      <c r="J714" s="4"/>
      <c r="K714" s="4"/>
      <c r="L714" s="4"/>
      <c r="M714" s="4"/>
      <c r="N714" s="4"/>
      <c r="O714" s="4"/>
      <c r="P714" s="4"/>
      <c r="Q714" s="4"/>
      <c r="R714" s="4"/>
      <c r="S714" s="4"/>
      <c r="T714" s="4"/>
      <c r="U714" s="4"/>
      <c r="V714" s="4"/>
      <c r="W714" s="4"/>
      <c r="X714" s="4"/>
      <c r="Y714" s="4"/>
      <c r="Z714" s="4"/>
    </row>
    <row r="715">
      <c r="A715" s="8"/>
      <c r="B715" s="9"/>
      <c r="C715" s="10"/>
      <c r="D715" s="4"/>
      <c r="E715" s="4"/>
      <c r="F715" s="4"/>
      <c r="G715" s="4"/>
      <c r="H715" s="4"/>
      <c r="I715" s="4"/>
      <c r="J715" s="4"/>
      <c r="K715" s="4"/>
      <c r="L715" s="4"/>
      <c r="M715" s="4"/>
      <c r="N715" s="4"/>
      <c r="O715" s="4"/>
      <c r="P715" s="4"/>
      <c r="Q715" s="4"/>
      <c r="R715" s="4"/>
      <c r="S715" s="4"/>
      <c r="T715" s="4"/>
      <c r="U715" s="4"/>
      <c r="V715" s="4"/>
      <c r="W715" s="4"/>
      <c r="X715" s="4"/>
      <c r="Y715" s="4"/>
      <c r="Z715" s="4"/>
    </row>
    <row r="716">
      <c r="A716" s="8"/>
      <c r="B716" s="9"/>
      <c r="C716" s="10"/>
      <c r="D716" s="4"/>
      <c r="E716" s="4"/>
      <c r="F716" s="4"/>
      <c r="G716" s="4"/>
      <c r="H716" s="4"/>
      <c r="I716" s="4"/>
      <c r="J716" s="4"/>
      <c r="K716" s="4"/>
      <c r="L716" s="4"/>
      <c r="M716" s="4"/>
      <c r="N716" s="4"/>
      <c r="O716" s="4"/>
      <c r="P716" s="4"/>
      <c r="Q716" s="4"/>
      <c r="R716" s="4"/>
      <c r="S716" s="4"/>
      <c r="T716" s="4"/>
      <c r="U716" s="4"/>
      <c r="V716" s="4"/>
      <c r="W716" s="4"/>
      <c r="X716" s="4"/>
      <c r="Y716" s="4"/>
      <c r="Z716" s="4"/>
    </row>
    <row r="717">
      <c r="A717" s="8"/>
      <c r="B717" s="9"/>
      <c r="C717" s="10"/>
      <c r="D717" s="4"/>
      <c r="E717" s="4"/>
      <c r="F717" s="4"/>
      <c r="G717" s="4"/>
      <c r="H717" s="4"/>
      <c r="I717" s="4"/>
      <c r="J717" s="4"/>
      <c r="K717" s="4"/>
      <c r="L717" s="4"/>
      <c r="M717" s="4"/>
      <c r="N717" s="4"/>
      <c r="O717" s="4"/>
      <c r="P717" s="4"/>
      <c r="Q717" s="4"/>
      <c r="R717" s="4"/>
      <c r="S717" s="4"/>
      <c r="T717" s="4"/>
      <c r="U717" s="4"/>
      <c r="V717" s="4"/>
      <c r="W717" s="4"/>
      <c r="X717" s="4"/>
      <c r="Y717" s="4"/>
      <c r="Z717" s="4"/>
    </row>
    <row r="718">
      <c r="A718" s="8"/>
      <c r="B718" s="9"/>
      <c r="C718" s="10"/>
      <c r="D718" s="4"/>
      <c r="E718" s="4"/>
      <c r="F718" s="4"/>
      <c r="G718" s="4"/>
      <c r="H718" s="4"/>
      <c r="I718" s="4"/>
      <c r="J718" s="4"/>
      <c r="K718" s="4"/>
      <c r="L718" s="4"/>
      <c r="M718" s="4"/>
      <c r="N718" s="4"/>
      <c r="O718" s="4"/>
      <c r="P718" s="4"/>
      <c r="Q718" s="4"/>
      <c r="R718" s="4"/>
      <c r="S718" s="4"/>
      <c r="T718" s="4"/>
      <c r="U718" s="4"/>
      <c r="V718" s="4"/>
      <c r="W718" s="4"/>
      <c r="X718" s="4"/>
      <c r="Y718" s="4"/>
      <c r="Z718" s="4"/>
    </row>
    <row r="719">
      <c r="A719" s="8"/>
      <c r="B719" s="9"/>
      <c r="C719" s="10"/>
      <c r="D719" s="4"/>
      <c r="E719" s="4"/>
      <c r="F719" s="4"/>
      <c r="G719" s="4"/>
      <c r="H719" s="4"/>
      <c r="I719" s="4"/>
      <c r="J719" s="4"/>
      <c r="K719" s="4"/>
      <c r="L719" s="4"/>
      <c r="M719" s="4"/>
      <c r="N719" s="4"/>
      <c r="O719" s="4"/>
      <c r="P719" s="4"/>
      <c r="Q719" s="4"/>
      <c r="R719" s="4"/>
      <c r="S719" s="4"/>
      <c r="T719" s="4"/>
      <c r="U719" s="4"/>
      <c r="V719" s="4"/>
      <c r="W719" s="4"/>
      <c r="X719" s="4"/>
      <c r="Y719" s="4"/>
      <c r="Z719" s="4"/>
    </row>
    <row r="720">
      <c r="A720" s="8"/>
      <c r="B720" s="9"/>
      <c r="C720" s="10"/>
      <c r="D720" s="4"/>
      <c r="E720" s="4"/>
      <c r="F720" s="4"/>
      <c r="G720" s="4"/>
      <c r="H720" s="4"/>
      <c r="I720" s="4"/>
      <c r="J720" s="4"/>
      <c r="K720" s="4"/>
      <c r="L720" s="4"/>
      <c r="M720" s="4"/>
      <c r="N720" s="4"/>
      <c r="O720" s="4"/>
      <c r="P720" s="4"/>
      <c r="Q720" s="4"/>
      <c r="R720" s="4"/>
      <c r="S720" s="4"/>
      <c r="T720" s="4"/>
      <c r="U720" s="4"/>
      <c r="V720" s="4"/>
      <c r="W720" s="4"/>
      <c r="X720" s="4"/>
      <c r="Y720" s="4"/>
      <c r="Z720" s="4"/>
    </row>
    <row r="721">
      <c r="A721" s="8"/>
      <c r="B721" s="9"/>
      <c r="C721" s="10"/>
      <c r="D721" s="4"/>
      <c r="E721" s="4"/>
      <c r="F721" s="4"/>
      <c r="G721" s="4"/>
      <c r="H721" s="4"/>
      <c r="I721" s="4"/>
      <c r="J721" s="4"/>
      <c r="K721" s="4"/>
      <c r="L721" s="4"/>
      <c r="M721" s="4"/>
      <c r="N721" s="4"/>
      <c r="O721" s="4"/>
      <c r="P721" s="4"/>
      <c r="Q721" s="4"/>
      <c r="R721" s="4"/>
      <c r="S721" s="4"/>
      <c r="T721" s="4"/>
      <c r="U721" s="4"/>
      <c r="V721" s="4"/>
      <c r="W721" s="4"/>
      <c r="X721" s="4"/>
      <c r="Y721" s="4"/>
      <c r="Z721" s="4"/>
    </row>
    <row r="722">
      <c r="A722" s="8"/>
      <c r="B722" s="9"/>
      <c r="C722" s="10"/>
      <c r="D722" s="4"/>
      <c r="E722" s="4"/>
      <c r="F722" s="4"/>
      <c r="G722" s="4"/>
      <c r="H722" s="4"/>
      <c r="I722" s="4"/>
      <c r="J722" s="4"/>
      <c r="K722" s="4"/>
      <c r="L722" s="4"/>
      <c r="M722" s="4"/>
      <c r="N722" s="4"/>
      <c r="O722" s="4"/>
      <c r="P722" s="4"/>
      <c r="Q722" s="4"/>
      <c r="R722" s="4"/>
      <c r="S722" s="4"/>
      <c r="T722" s="4"/>
      <c r="U722" s="4"/>
      <c r="V722" s="4"/>
      <c r="W722" s="4"/>
      <c r="X722" s="4"/>
      <c r="Y722" s="4"/>
      <c r="Z722" s="4"/>
    </row>
    <row r="723">
      <c r="A723" s="8"/>
      <c r="B723" s="9"/>
      <c r="C723" s="10"/>
      <c r="D723" s="4"/>
      <c r="E723" s="4"/>
      <c r="F723" s="4"/>
      <c r="G723" s="4"/>
      <c r="H723" s="4"/>
      <c r="I723" s="4"/>
      <c r="J723" s="4"/>
      <c r="K723" s="4"/>
      <c r="L723" s="4"/>
      <c r="M723" s="4"/>
      <c r="N723" s="4"/>
      <c r="O723" s="4"/>
      <c r="P723" s="4"/>
      <c r="Q723" s="4"/>
      <c r="R723" s="4"/>
      <c r="S723" s="4"/>
      <c r="T723" s="4"/>
      <c r="U723" s="4"/>
      <c r="V723" s="4"/>
      <c r="W723" s="4"/>
      <c r="X723" s="4"/>
      <c r="Y723" s="4"/>
      <c r="Z723" s="4"/>
    </row>
    <row r="724">
      <c r="A724" s="8"/>
      <c r="B724" s="9"/>
      <c r="C724" s="10"/>
      <c r="D724" s="4"/>
      <c r="E724" s="4"/>
      <c r="F724" s="4"/>
      <c r="G724" s="4"/>
      <c r="H724" s="4"/>
      <c r="I724" s="4"/>
      <c r="J724" s="4"/>
      <c r="K724" s="4"/>
      <c r="L724" s="4"/>
      <c r="M724" s="4"/>
      <c r="N724" s="4"/>
      <c r="O724" s="4"/>
      <c r="P724" s="4"/>
      <c r="Q724" s="4"/>
      <c r="R724" s="4"/>
      <c r="S724" s="4"/>
      <c r="T724" s="4"/>
      <c r="U724" s="4"/>
      <c r="V724" s="4"/>
      <c r="W724" s="4"/>
      <c r="X724" s="4"/>
      <c r="Y724" s="4"/>
      <c r="Z724" s="4"/>
    </row>
    <row r="725">
      <c r="A725" s="8"/>
      <c r="B725" s="9"/>
      <c r="C725" s="10"/>
      <c r="D725" s="4"/>
      <c r="E725" s="4"/>
      <c r="F725" s="4"/>
      <c r="G725" s="4"/>
      <c r="H725" s="4"/>
      <c r="I725" s="4"/>
      <c r="J725" s="4"/>
      <c r="K725" s="4"/>
      <c r="L725" s="4"/>
      <c r="M725" s="4"/>
      <c r="N725" s="4"/>
      <c r="O725" s="4"/>
      <c r="P725" s="4"/>
      <c r="Q725" s="4"/>
      <c r="R725" s="4"/>
      <c r="S725" s="4"/>
      <c r="T725" s="4"/>
      <c r="U725" s="4"/>
      <c r="V725" s="4"/>
      <c r="W725" s="4"/>
      <c r="X725" s="4"/>
      <c r="Y725" s="4"/>
      <c r="Z725" s="4"/>
    </row>
    <row r="726">
      <c r="A726" s="8"/>
      <c r="B726" s="9"/>
      <c r="C726" s="10"/>
      <c r="D726" s="4"/>
      <c r="E726" s="4"/>
      <c r="F726" s="4"/>
      <c r="G726" s="4"/>
      <c r="H726" s="4"/>
      <c r="I726" s="4"/>
      <c r="J726" s="4"/>
      <c r="K726" s="4"/>
      <c r="L726" s="4"/>
      <c r="M726" s="4"/>
      <c r="N726" s="4"/>
      <c r="O726" s="4"/>
      <c r="P726" s="4"/>
      <c r="Q726" s="4"/>
      <c r="R726" s="4"/>
      <c r="S726" s="4"/>
      <c r="T726" s="4"/>
      <c r="U726" s="4"/>
      <c r="V726" s="4"/>
      <c r="W726" s="4"/>
      <c r="X726" s="4"/>
      <c r="Y726" s="4"/>
      <c r="Z726" s="4"/>
    </row>
    <row r="727">
      <c r="A727" s="8"/>
      <c r="B727" s="9"/>
      <c r="C727" s="10"/>
      <c r="D727" s="4"/>
      <c r="E727" s="4"/>
      <c r="F727" s="4"/>
      <c r="G727" s="4"/>
      <c r="H727" s="4"/>
      <c r="I727" s="4"/>
      <c r="J727" s="4"/>
      <c r="K727" s="4"/>
      <c r="L727" s="4"/>
      <c r="M727" s="4"/>
      <c r="N727" s="4"/>
      <c r="O727" s="4"/>
      <c r="P727" s="4"/>
      <c r="Q727" s="4"/>
      <c r="R727" s="4"/>
      <c r="S727" s="4"/>
      <c r="T727" s="4"/>
      <c r="U727" s="4"/>
      <c r="V727" s="4"/>
      <c r="W727" s="4"/>
      <c r="X727" s="4"/>
      <c r="Y727" s="4"/>
      <c r="Z727" s="4"/>
    </row>
    <row r="728">
      <c r="A728" s="8"/>
      <c r="B728" s="9"/>
      <c r="C728" s="10"/>
      <c r="D728" s="4"/>
      <c r="E728" s="4"/>
      <c r="F728" s="4"/>
      <c r="G728" s="4"/>
      <c r="H728" s="4"/>
      <c r="I728" s="4"/>
      <c r="J728" s="4"/>
      <c r="K728" s="4"/>
      <c r="L728" s="4"/>
      <c r="M728" s="4"/>
      <c r="N728" s="4"/>
      <c r="O728" s="4"/>
      <c r="P728" s="4"/>
      <c r="Q728" s="4"/>
      <c r="R728" s="4"/>
      <c r="S728" s="4"/>
      <c r="T728" s="4"/>
      <c r="U728" s="4"/>
      <c r="V728" s="4"/>
      <c r="W728" s="4"/>
      <c r="X728" s="4"/>
      <c r="Y728" s="4"/>
      <c r="Z728" s="4"/>
    </row>
    <row r="729">
      <c r="A729" s="8"/>
      <c r="B729" s="9"/>
      <c r="C729" s="10"/>
      <c r="D729" s="4"/>
      <c r="E729" s="4"/>
      <c r="F729" s="4"/>
      <c r="G729" s="4"/>
      <c r="H729" s="4"/>
      <c r="I729" s="4"/>
      <c r="J729" s="4"/>
      <c r="K729" s="4"/>
      <c r="L729" s="4"/>
      <c r="M729" s="4"/>
      <c r="N729" s="4"/>
      <c r="O729" s="4"/>
      <c r="P729" s="4"/>
      <c r="Q729" s="4"/>
      <c r="R729" s="4"/>
      <c r="S729" s="4"/>
      <c r="T729" s="4"/>
      <c r="U729" s="4"/>
      <c r="V729" s="4"/>
      <c r="W729" s="4"/>
      <c r="X729" s="4"/>
      <c r="Y729" s="4"/>
      <c r="Z729" s="4"/>
    </row>
    <row r="730">
      <c r="A730" s="8"/>
      <c r="B730" s="9"/>
      <c r="C730" s="10"/>
      <c r="D730" s="4"/>
      <c r="E730" s="4"/>
      <c r="F730" s="4"/>
      <c r="G730" s="4"/>
      <c r="H730" s="4"/>
      <c r="I730" s="4"/>
      <c r="J730" s="4"/>
      <c r="K730" s="4"/>
      <c r="L730" s="4"/>
      <c r="M730" s="4"/>
      <c r="N730" s="4"/>
      <c r="O730" s="4"/>
      <c r="P730" s="4"/>
      <c r="Q730" s="4"/>
      <c r="R730" s="4"/>
      <c r="S730" s="4"/>
      <c r="T730" s="4"/>
      <c r="U730" s="4"/>
      <c r="V730" s="4"/>
      <c r="W730" s="4"/>
      <c r="X730" s="4"/>
      <c r="Y730" s="4"/>
      <c r="Z730" s="4"/>
    </row>
    <row r="731">
      <c r="A731" s="8"/>
      <c r="B731" s="9"/>
      <c r="C731" s="10"/>
      <c r="D731" s="4"/>
      <c r="E731" s="4"/>
      <c r="F731" s="4"/>
      <c r="G731" s="4"/>
      <c r="H731" s="4"/>
      <c r="I731" s="4"/>
      <c r="J731" s="4"/>
      <c r="K731" s="4"/>
      <c r="L731" s="4"/>
      <c r="M731" s="4"/>
      <c r="N731" s="4"/>
      <c r="O731" s="4"/>
      <c r="P731" s="4"/>
      <c r="Q731" s="4"/>
      <c r="R731" s="4"/>
      <c r="S731" s="4"/>
      <c r="T731" s="4"/>
      <c r="U731" s="4"/>
      <c r="V731" s="4"/>
      <c r="W731" s="4"/>
      <c r="X731" s="4"/>
      <c r="Y731" s="4"/>
      <c r="Z731" s="4"/>
    </row>
    <row r="732">
      <c r="A732" s="8"/>
      <c r="B732" s="9"/>
      <c r="C732" s="10"/>
      <c r="D732" s="4"/>
      <c r="E732" s="4"/>
      <c r="F732" s="4"/>
      <c r="G732" s="4"/>
      <c r="H732" s="4"/>
      <c r="I732" s="4"/>
      <c r="J732" s="4"/>
      <c r="K732" s="4"/>
      <c r="L732" s="4"/>
      <c r="M732" s="4"/>
      <c r="N732" s="4"/>
      <c r="O732" s="4"/>
      <c r="P732" s="4"/>
      <c r="Q732" s="4"/>
      <c r="R732" s="4"/>
      <c r="S732" s="4"/>
      <c r="T732" s="4"/>
      <c r="U732" s="4"/>
      <c r="V732" s="4"/>
      <c r="W732" s="4"/>
      <c r="X732" s="4"/>
      <c r="Y732" s="4"/>
      <c r="Z732" s="4"/>
    </row>
    <row r="733">
      <c r="A733" s="8"/>
      <c r="B733" s="9"/>
      <c r="C733" s="10"/>
      <c r="D733" s="4"/>
      <c r="E733" s="4"/>
      <c r="F733" s="4"/>
      <c r="G733" s="4"/>
      <c r="H733" s="4"/>
      <c r="I733" s="4"/>
      <c r="J733" s="4"/>
      <c r="K733" s="4"/>
      <c r="L733" s="4"/>
      <c r="M733" s="4"/>
      <c r="N733" s="4"/>
      <c r="O733" s="4"/>
      <c r="P733" s="4"/>
      <c r="Q733" s="4"/>
      <c r="R733" s="4"/>
      <c r="S733" s="4"/>
      <c r="T733" s="4"/>
      <c r="U733" s="4"/>
      <c r="V733" s="4"/>
      <c r="W733" s="4"/>
      <c r="X733" s="4"/>
      <c r="Y733" s="4"/>
      <c r="Z733" s="4"/>
    </row>
    <row r="734">
      <c r="A734" s="8"/>
      <c r="B734" s="9"/>
      <c r="C734" s="10"/>
      <c r="D734" s="4"/>
      <c r="E734" s="4"/>
      <c r="F734" s="4"/>
      <c r="G734" s="4"/>
      <c r="H734" s="4"/>
      <c r="I734" s="4"/>
      <c r="J734" s="4"/>
      <c r="K734" s="4"/>
      <c r="L734" s="4"/>
      <c r="M734" s="4"/>
      <c r="N734" s="4"/>
      <c r="O734" s="4"/>
      <c r="P734" s="4"/>
      <c r="Q734" s="4"/>
      <c r="R734" s="4"/>
      <c r="S734" s="4"/>
      <c r="T734" s="4"/>
      <c r="U734" s="4"/>
      <c r="V734" s="4"/>
      <c r="W734" s="4"/>
      <c r="X734" s="4"/>
      <c r="Y734" s="4"/>
      <c r="Z734" s="4"/>
    </row>
    <row r="735">
      <c r="A735" s="8"/>
      <c r="B735" s="9"/>
      <c r="C735" s="10"/>
      <c r="D735" s="4"/>
      <c r="E735" s="4"/>
      <c r="F735" s="4"/>
      <c r="G735" s="4"/>
      <c r="H735" s="4"/>
      <c r="I735" s="4"/>
      <c r="J735" s="4"/>
      <c r="K735" s="4"/>
      <c r="L735" s="4"/>
      <c r="M735" s="4"/>
      <c r="N735" s="4"/>
      <c r="O735" s="4"/>
      <c r="P735" s="4"/>
      <c r="Q735" s="4"/>
      <c r="R735" s="4"/>
      <c r="S735" s="4"/>
      <c r="T735" s="4"/>
      <c r="U735" s="4"/>
      <c r="V735" s="4"/>
      <c r="W735" s="4"/>
      <c r="X735" s="4"/>
      <c r="Y735" s="4"/>
      <c r="Z735" s="4"/>
    </row>
    <row r="736">
      <c r="A736" s="8"/>
      <c r="B736" s="9"/>
      <c r="C736" s="10"/>
      <c r="D736" s="4"/>
      <c r="E736" s="4"/>
      <c r="F736" s="4"/>
      <c r="G736" s="4"/>
      <c r="H736" s="4"/>
      <c r="I736" s="4"/>
      <c r="J736" s="4"/>
      <c r="K736" s="4"/>
      <c r="L736" s="4"/>
      <c r="M736" s="4"/>
      <c r="N736" s="4"/>
      <c r="O736" s="4"/>
      <c r="P736" s="4"/>
      <c r="Q736" s="4"/>
      <c r="R736" s="4"/>
      <c r="S736" s="4"/>
      <c r="T736" s="4"/>
      <c r="U736" s="4"/>
      <c r="V736" s="4"/>
      <c r="W736" s="4"/>
      <c r="X736" s="4"/>
      <c r="Y736" s="4"/>
      <c r="Z736" s="4"/>
    </row>
    <row r="737">
      <c r="A737" s="8"/>
      <c r="B737" s="9"/>
      <c r="C737" s="10"/>
      <c r="D737" s="4"/>
      <c r="E737" s="4"/>
      <c r="F737" s="4"/>
      <c r="G737" s="4"/>
      <c r="H737" s="4"/>
      <c r="I737" s="4"/>
      <c r="J737" s="4"/>
      <c r="K737" s="4"/>
      <c r="L737" s="4"/>
      <c r="M737" s="4"/>
      <c r="N737" s="4"/>
      <c r="O737" s="4"/>
      <c r="P737" s="4"/>
      <c r="Q737" s="4"/>
      <c r="R737" s="4"/>
      <c r="S737" s="4"/>
      <c r="T737" s="4"/>
      <c r="U737" s="4"/>
      <c r="V737" s="4"/>
      <c r="W737" s="4"/>
      <c r="X737" s="4"/>
      <c r="Y737" s="4"/>
      <c r="Z737" s="4"/>
    </row>
    <row r="738">
      <c r="A738" s="8"/>
      <c r="B738" s="9"/>
      <c r="C738" s="10"/>
      <c r="D738" s="4"/>
      <c r="E738" s="4"/>
      <c r="F738" s="4"/>
      <c r="G738" s="4"/>
      <c r="H738" s="4"/>
      <c r="I738" s="4"/>
      <c r="J738" s="4"/>
      <c r="K738" s="4"/>
      <c r="L738" s="4"/>
      <c r="M738" s="4"/>
      <c r="N738" s="4"/>
      <c r="O738" s="4"/>
      <c r="P738" s="4"/>
      <c r="Q738" s="4"/>
      <c r="R738" s="4"/>
      <c r="S738" s="4"/>
      <c r="T738" s="4"/>
      <c r="U738" s="4"/>
      <c r="V738" s="4"/>
      <c r="W738" s="4"/>
      <c r="X738" s="4"/>
      <c r="Y738" s="4"/>
      <c r="Z738" s="4"/>
    </row>
    <row r="739">
      <c r="A739" s="8"/>
      <c r="B739" s="9"/>
      <c r="C739" s="10"/>
      <c r="D739" s="4"/>
      <c r="E739" s="4"/>
      <c r="F739" s="4"/>
      <c r="G739" s="4"/>
      <c r="H739" s="4"/>
      <c r="I739" s="4"/>
      <c r="J739" s="4"/>
      <c r="K739" s="4"/>
      <c r="L739" s="4"/>
      <c r="M739" s="4"/>
      <c r="N739" s="4"/>
      <c r="O739" s="4"/>
      <c r="P739" s="4"/>
      <c r="Q739" s="4"/>
      <c r="R739" s="4"/>
      <c r="S739" s="4"/>
      <c r="T739" s="4"/>
      <c r="U739" s="4"/>
      <c r="V739" s="4"/>
      <c r="W739" s="4"/>
      <c r="X739" s="4"/>
      <c r="Y739" s="4"/>
      <c r="Z739" s="4"/>
    </row>
    <row r="740">
      <c r="A740" s="8"/>
      <c r="B740" s="9"/>
      <c r="C740" s="10"/>
      <c r="D740" s="4"/>
      <c r="E740" s="4"/>
      <c r="F740" s="4"/>
      <c r="G740" s="4"/>
      <c r="H740" s="4"/>
      <c r="I740" s="4"/>
      <c r="J740" s="4"/>
      <c r="K740" s="4"/>
      <c r="L740" s="4"/>
      <c r="M740" s="4"/>
      <c r="N740" s="4"/>
      <c r="O740" s="4"/>
      <c r="P740" s="4"/>
      <c r="Q740" s="4"/>
      <c r="R740" s="4"/>
      <c r="S740" s="4"/>
      <c r="T740" s="4"/>
      <c r="U740" s="4"/>
      <c r="V740" s="4"/>
      <c r="W740" s="4"/>
      <c r="X740" s="4"/>
      <c r="Y740" s="4"/>
      <c r="Z740" s="4"/>
    </row>
    <row r="741">
      <c r="A741" s="8"/>
      <c r="B741" s="9"/>
      <c r="C741" s="10"/>
      <c r="D741" s="4"/>
      <c r="E741" s="4"/>
      <c r="F741" s="4"/>
      <c r="G741" s="4"/>
      <c r="H741" s="4"/>
      <c r="I741" s="4"/>
      <c r="J741" s="4"/>
      <c r="K741" s="4"/>
      <c r="L741" s="4"/>
      <c r="M741" s="4"/>
      <c r="N741" s="4"/>
      <c r="O741" s="4"/>
      <c r="P741" s="4"/>
      <c r="Q741" s="4"/>
      <c r="R741" s="4"/>
      <c r="S741" s="4"/>
      <c r="T741" s="4"/>
      <c r="U741" s="4"/>
      <c r="V741" s="4"/>
      <c r="W741" s="4"/>
      <c r="X741" s="4"/>
      <c r="Y741" s="4"/>
      <c r="Z741" s="4"/>
    </row>
    <row r="742">
      <c r="A742" s="8"/>
      <c r="B742" s="9"/>
      <c r="C742" s="10"/>
      <c r="D742" s="4"/>
      <c r="E742" s="4"/>
      <c r="F742" s="4"/>
      <c r="G742" s="4"/>
      <c r="H742" s="4"/>
      <c r="I742" s="4"/>
      <c r="J742" s="4"/>
      <c r="K742" s="4"/>
      <c r="L742" s="4"/>
      <c r="M742" s="4"/>
      <c r="N742" s="4"/>
      <c r="O742" s="4"/>
      <c r="P742" s="4"/>
      <c r="Q742" s="4"/>
      <c r="R742" s="4"/>
      <c r="S742" s="4"/>
      <c r="T742" s="4"/>
      <c r="U742" s="4"/>
      <c r="V742" s="4"/>
      <c r="W742" s="4"/>
      <c r="X742" s="4"/>
      <c r="Y742" s="4"/>
      <c r="Z742" s="4"/>
    </row>
    <row r="743">
      <c r="A743" s="8"/>
      <c r="B743" s="9"/>
      <c r="C743" s="10"/>
      <c r="D743" s="4"/>
      <c r="E743" s="4"/>
      <c r="F743" s="4"/>
      <c r="G743" s="4"/>
      <c r="H743" s="4"/>
      <c r="I743" s="4"/>
      <c r="J743" s="4"/>
      <c r="K743" s="4"/>
      <c r="L743" s="4"/>
      <c r="M743" s="4"/>
      <c r="N743" s="4"/>
      <c r="O743" s="4"/>
      <c r="P743" s="4"/>
      <c r="Q743" s="4"/>
      <c r="R743" s="4"/>
      <c r="S743" s="4"/>
      <c r="T743" s="4"/>
      <c r="U743" s="4"/>
      <c r="V743" s="4"/>
      <c r="W743" s="4"/>
      <c r="X743" s="4"/>
      <c r="Y743" s="4"/>
      <c r="Z743" s="4"/>
    </row>
    <row r="744">
      <c r="A744" s="8"/>
      <c r="B744" s="9"/>
      <c r="C744" s="10"/>
      <c r="D744" s="4"/>
      <c r="E744" s="4"/>
      <c r="F744" s="4"/>
      <c r="G744" s="4"/>
      <c r="H744" s="4"/>
      <c r="I744" s="4"/>
      <c r="J744" s="4"/>
      <c r="K744" s="4"/>
      <c r="L744" s="4"/>
      <c r="M744" s="4"/>
      <c r="N744" s="4"/>
      <c r="O744" s="4"/>
      <c r="P744" s="4"/>
      <c r="Q744" s="4"/>
      <c r="R744" s="4"/>
      <c r="S744" s="4"/>
      <c r="T744" s="4"/>
      <c r="U744" s="4"/>
      <c r="V744" s="4"/>
      <c r="W744" s="4"/>
      <c r="X744" s="4"/>
      <c r="Y744" s="4"/>
      <c r="Z744" s="4"/>
    </row>
    <row r="745">
      <c r="A745" s="8"/>
      <c r="B745" s="9"/>
      <c r="C745" s="10"/>
      <c r="D745" s="4"/>
      <c r="E745" s="4"/>
      <c r="F745" s="4"/>
      <c r="G745" s="4"/>
      <c r="H745" s="4"/>
      <c r="I745" s="4"/>
      <c r="J745" s="4"/>
      <c r="K745" s="4"/>
      <c r="L745" s="4"/>
      <c r="M745" s="4"/>
      <c r="N745" s="4"/>
      <c r="O745" s="4"/>
      <c r="P745" s="4"/>
      <c r="Q745" s="4"/>
      <c r="R745" s="4"/>
      <c r="S745" s="4"/>
      <c r="T745" s="4"/>
      <c r="U745" s="4"/>
      <c r="V745" s="4"/>
      <c r="W745" s="4"/>
      <c r="X745" s="4"/>
      <c r="Y745" s="4"/>
      <c r="Z745" s="4"/>
    </row>
    <row r="746">
      <c r="A746" s="8"/>
      <c r="B746" s="9"/>
      <c r="C746" s="10"/>
      <c r="D746" s="4"/>
      <c r="E746" s="4"/>
      <c r="F746" s="4"/>
      <c r="G746" s="4"/>
      <c r="H746" s="4"/>
      <c r="I746" s="4"/>
      <c r="J746" s="4"/>
      <c r="K746" s="4"/>
      <c r="L746" s="4"/>
      <c r="M746" s="4"/>
      <c r="N746" s="4"/>
      <c r="O746" s="4"/>
      <c r="P746" s="4"/>
      <c r="Q746" s="4"/>
      <c r="R746" s="4"/>
      <c r="S746" s="4"/>
      <c r="T746" s="4"/>
      <c r="U746" s="4"/>
      <c r="V746" s="4"/>
      <c r="W746" s="4"/>
      <c r="X746" s="4"/>
      <c r="Y746" s="4"/>
      <c r="Z746" s="4"/>
    </row>
    <row r="747">
      <c r="A747" s="8"/>
      <c r="B747" s="9"/>
      <c r="C747" s="10"/>
      <c r="D747" s="4"/>
      <c r="E747" s="4"/>
      <c r="F747" s="4"/>
      <c r="G747" s="4"/>
      <c r="H747" s="4"/>
      <c r="I747" s="4"/>
      <c r="J747" s="4"/>
      <c r="K747" s="4"/>
      <c r="L747" s="4"/>
      <c r="M747" s="4"/>
      <c r="N747" s="4"/>
      <c r="O747" s="4"/>
      <c r="P747" s="4"/>
      <c r="Q747" s="4"/>
      <c r="R747" s="4"/>
      <c r="S747" s="4"/>
      <c r="T747" s="4"/>
      <c r="U747" s="4"/>
      <c r="V747" s="4"/>
      <c r="W747" s="4"/>
      <c r="X747" s="4"/>
      <c r="Y747" s="4"/>
      <c r="Z747" s="4"/>
    </row>
    <row r="748">
      <c r="A748" s="8"/>
      <c r="B748" s="9"/>
      <c r="C748" s="10"/>
      <c r="D748" s="4"/>
      <c r="E748" s="4"/>
      <c r="F748" s="4"/>
      <c r="G748" s="4"/>
      <c r="H748" s="4"/>
      <c r="I748" s="4"/>
      <c r="J748" s="4"/>
      <c r="K748" s="4"/>
      <c r="L748" s="4"/>
      <c r="M748" s="4"/>
      <c r="N748" s="4"/>
      <c r="O748" s="4"/>
      <c r="P748" s="4"/>
      <c r="Q748" s="4"/>
      <c r="R748" s="4"/>
      <c r="S748" s="4"/>
      <c r="T748" s="4"/>
      <c r="U748" s="4"/>
      <c r="V748" s="4"/>
      <c r="W748" s="4"/>
      <c r="X748" s="4"/>
      <c r="Y748" s="4"/>
      <c r="Z748" s="4"/>
    </row>
    <row r="749">
      <c r="A749" s="8"/>
      <c r="B749" s="9"/>
      <c r="C749" s="10"/>
      <c r="D749" s="4"/>
      <c r="E749" s="4"/>
      <c r="F749" s="4"/>
      <c r="G749" s="4"/>
      <c r="H749" s="4"/>
      <c r="I749" s="4"/>
      <c r="J749" s="4"/>
      <c r="K749" s="4"/>
      <c r="L749" s="4"/>
      <c r="M749" s="4"/>
      <c r="N749" s="4"/>
      <c r="O749" s="4"/>
      <c r="P749" s="4"/>
      <c r="Q749" s="4"/>
      <c r="R749" s="4"/>
      <c r="S749" s="4"/>
      <c r="T749" s="4"/>
      <c r="U749" s="4"/>
      <c r="V749" s="4"/>
      <c r="W749" s="4"/>
      <c r="X749" s="4"/>
      <c r="Y749" s="4"/>
      <c r="Z749" s="4"/>
    </row>
    <row r="750">
      <c r="A750" s="8"/>
      <c r="B750" s="9"/>
      <c r="C750" s="10"/>
      <c r="D750" s="4"/>
      <c r="E750" s="4"/>
      <c r="F750" s="4"/>
      <c r="G750" s="4"/>
      <c r="H750" s="4"/>
      <c r="I750" s="4"/>
      <c r="J750" s="4"/>
      <c r="K750" s="4"/>
      <c r="L750" s="4"/>
      <c r="M750" s="4"/>
      <c r="N750" s="4"/>
      <c r="O750" s="4"/>
      <c r="P750" s="4"/>
      <c r="Q750" s="4"/>
      <c r="R750" s="4"/>
      <c r="S750" s="4"/>
      <c r="T750" s="4"/>
      <c r="U750" s="4"/>
      <c r="V750" s="4"/>
      <c r="W750" s="4"/>
      <c r="X750" s="4"/>
      <c r="Y750" s="4"/>
      <c r="Z750" s="4"/>
    </row>
    <row r="751">
      <c r="A751" s="8"/>
      <c r="B751" s="9"/>
      <c r="C751" s="10"/>
      <c r="D751" s="4"/>
      <c r="E751" s="4"/>
      <c r="F751" s="4"/>
      <c r="G751" s="4"/>
      <c r="H751" s="4"/>
      <c r="I751" s="4"/>
      <c r="J751" s="4"/>
      <c r="K751" s="4"/>
      <c r="L751" s="4"/>
      <c r="M751" s="4"/>
      <c r="N751" s="4"/>
      <c r="O751" s="4"/>
      <c r="P751" s="4"/>
      <c r="Q751" s="4"/>
      <c r="R751" s="4"/>
      <c r="S751" s="4"/>
      <c r="T751" s="4"/>
      <c r="U751" s="4"/>
      <c r="V751" s="4"/>
      <c r="W751" s="4"/>
      <c r="X751" s="4"/>
      <c r="Y751" s="4"/>
      <c r="Z751" s="4"/>
    </row>
    <row r="752">
      <c r="A752" s="8"/>
      <c r="B752" s="9"/>
      <c r="C752" s="10"/>
      <c r="D752" s="4"/>
      <c r="E752" s="4"/>
      <c r="F752" s="4"/>
      <c r="G752" s="4"/>
      <c r="H752" s="4"/>
      <c r="I752" s="4"/>
      <c r="J752" s="4"/>
      <c r="K752" s="4"/>
      <c r="L752" s="4"/>
      <c r="M752" s="4"/>
      <c r="N752" s="4"/>
      <c r="O752" s="4"/>
      <c r="P752" s="4"/>
      <c r="Q752" s="4"/>
      <c r="R752" s="4"/>
      <c r="S752" s="4"/>
      <c r="T752" s="4"/>
      <c r="U752" s="4"/>
      <c r="V752" s="4"/>
      <c r="W752" s="4"/>
      <c r="X752" s="4"/>
      <c r="Y752" s="4"/>
      <c r="Z752" s="4"/>
    </row>
    <row r="753">
      <c r="A753" s="8"/>
      <c r="B753" s="9"/>
      <c r="C753" s="10"/>
      <c r="D753" s="4"/>
      <c r="E753" s="4"/>
      <c r="F753" s="4"/>
      <c r="G753" s="4"/>
      <c r="H753" s="4"/>
      <c r="I753" s="4"/>
      <c r="J753" s="4"/>
      <c r="K753" s="4"/>
      <c r="L753" s="4"/>
      <c r="M753" s="4"/>
      <c r="N753" s="4"/>
      <c r="O753" s="4"/>
      <c r="P753" s="4"/>
      <c r="Q753" s="4"/>
      <c r="R753" s="4"/>
      <c r="S753" s="4"/>
      <c r="T753" s="4"/>
      <c r="U753" s="4"/>
      <c r="V753" s="4"/>
      <c r="W753" s="4"/>
      <c r="X753" s="4"/>
      <c r="Y753" s="4"/>
      <c r="Z753" s="4"/>
    </row>
    <row r="754">
      <c r="A754" s="8"/>
      <c r="B754" s="9"/>
      <c r="C754" s="10"/>
      <c r="D754" s="4"/>
      <c r="E754" s="4"/>
      <c r="F754" s="4"/>
      <c r="G754" s="4"/>
      <c r="H754" s="4"/>
      <c r="I754" s="4"/>
      <c r="J754" s="4"/>
      <c r="K754" s="4"/>
      <c r="L754" s="4"/>
      <c r="M754" s="4"/>
      <c r="N754" s="4"/>
      <c r="O754" s="4"/>
      <c r="P754" s="4"/>
      <c r="Q754" s="4"/>
      <c r="R754" s="4"/>
      <c r="S754" s="4"/>
      <c r="T754" s="4"/>
      <c r="U754" s="4"/>
      <c r="V754" s="4"/>
      <c r="W754" s="4"/>
      <c r="X754" s="4"/>
      <c r="Y754" s="4"/>
      <c r="Z754" s="4"/>
    </row>
    <row r="755">
      <c r="A755" s="8"/>
      <c r="B755" s="9"/>
      <c r="C755" s="10"/>
      <c r="D755" s="4"/>
      <c r="E755" s="4"/>
      <c r="F755" s="4"/>
      <c r="G755" s="4"/>
      <c r="H755" s="4"/>
      <c r="I755" s="4"/>
      <c r="J755" s="4"/>
      <c r="K755" s="4"/>
      <c r="L755" s="4"/>
      <c r="M755" s="4"/>
      <c r="N755" s="4"/>
      <c r="O755" s="4"/>
      <c r="P755" s="4"/>
      <c r="Q755" s="4"/>
      <c r="R755" s="4"/>
      <c r="S755" s="4"/>
      <c r="T755" s="4"/>
      <c r="U755" s="4"/>
      <c r="V755" s="4"/>
      <c r="W755" s="4"/>
      <c r="X755" s="4"/>
      <c r="Y755" s="4"/>
      <c r="Z755" s="4"/>
    </row>
    <row r="756">
      <c r="A756" s="8"/>
      <c r="B756" s="9"/>
      <c r="C756" s="10"/>
      <c r="D756" s="4"/>
      <c r="E756" s="4"/>
      <c r="F756" s="4"/>
      <c r="G756" s="4"/>
      <c r="H756" s="4"/>
      <c r="I756" s="4"/>
      <c r="J756" s="4"/>
      <c r="K756" s="4"/>
      <c r="L756" s="4"/>
      <c r="M756" s="4"/>
      <c r="N756" s="4"/>
      <c r="O756" s="4"/>
      <c r="P756" s="4"/>
      <c r="Q756" s="4"/>
      <c r="R756" s="4"/>
      <c r="S756" s="4"/>
      <c r="T756" s="4"/>
      <c r="U756" s="4"/>
      <c r="V756" s="4"/>
      <c r="W756" s="4"/>
      <c r="X756" s="4"/>
      <c r="Y756" s="4"/>
      <c r="Z756" s="4"/>
    </row>
    <row r="757">
      <c r="A757" s="8"/>
      <c r="B757" s="9"/>
      <c r="C757" s="10"/>
      <c r="D757" s="4"/>
      <c r="E757" s="4"/>
      <c r="F757" s="4"/>
      <c r="G757" s="4"/>
      <c r="H757" s="4"/>
      <c r="I757" s="4"/>
      <c r="J757" s="4"/>
      <c r="K757" s="4"/>
      <c r="L757" s="4"/>
      <c r="M757" s="4"/>
      <c r="N757" s="4"/>
      <c r="O757" s="4"/>
      <c r="P757" s="4"/>
      <c r="Q757" s="4"/>
      <c r="R757" s="4"/>
      <c r="S757" s="4"/>
      <c r="T757" s="4"/>
      <c r="U757" s="4"/>
      <c r="V757" s="4"/>
      <c r="W757" s="4"/>
      <c r="X757" s="4"/>
      <c r="Y757" s="4"/>
      <c r="Z757" s="4"/>
    </row>
    <row r="758">
      <c r="A758" s="8"/>
      <c r="B758" s="9"/>
      <c r="C758" s="10"/>
      <c r="D758" s="4"/>
      <c r="E758" s="4"/>
      <c r="F758" s="4"/>
      <c r="G758" s="4"/>
      <c r="H758" s="4"/>
      <c r="I758" s="4"/>
      <c r="J758" s="4"/>
      <c r="K758" s="4"/>
      <c r="L758" s="4"/>
      <c r="M758" s="4"/>
      <c r="N758" s="4"/>
      <c r="O758" s="4"/>
      <c r="P758" s="4"/>
      <c r="Q758" s="4"/>
      <c r="R758" s="4"/>
      <c r="S758" s="4"/>
      <c r="T758" s="4"/>
      <c r="U758" s="4"/>
      <c r="V758" s="4"/>
      <c r="W758" s="4"/>
      <c r="X758" s="4"/>
      <c r="Y758" s="4"/>
      <c r="Z758" s="4"/>
    </row>
    <row r="759">
      <c r="A759" s="8"/>
      <c r="B759" s="9"/>
      <c r="C759" s="10"/>
      <c r="D759" s="4"/>
      <c r="E759" s="4"/>
      <c r="F759" s="4"/>
      <c r="G759" s="4"/>
      <c r="H759" s="4"/>
      <c r="I759" s="4"/>
      <c r="J759" s="4"/>
      <c r="K759" s="4"/>
      <c r="L759" s="4"/>
      <c r="M759" s="4"/>
      <c r="N759" s="4"/>
      <c r="O759" s="4"/>
      <c r="P759" s="4"/>
      <c r="Q759" s="4"/>
      <c r="R759" s="4"/>
      <c r="S759" s="4"/>
      <c r="T759" s="4"/>
      <c r="U759" s="4"/>
      <c r="V759" s="4"/>
      <c r="W759" s="4"/>
      <c r="X759" s="4"/>
      <c r="Y759" s="4"/>
      <c r="Z759" s="4"/>
    </row>
    <row r="760">
      <c r="A760" s="8"/>
      <c r="B760" s="9"/>
      <c r="C760" s="10"/>
      <c r="D760" s="4"/>
      <c r="E760" s="4"/>
      <c r="F760" s="4"/>
      <c r="G760" s="4"/>
      <c r="H760" s="4"/>
      <c r="I760" s="4"/>
      <c r="J760" s="4"/>
      <c r="K760" s="4"/>
      <c r="L760" s="4"/>
      <c r="M760" s="4"/>
      <c r="N760" s="4"/>
      <c r="O760" s="4"/>
      <c r="P760" s="4"/>
      <c r="Q760" s="4"/>
      <c r="R760" s="4"/>
      <c r="S760" s="4"/>
      <c r="T760" s="4"/>
      <c r="U760" s="4"/>
      <c r="V760" s="4"/>
      <c r="W760" s="4"/>
      <c r="X760" s="4"/>
      <c r="Y760" s="4"/>
      <c r="Z760" s="4"/>
    </row>
    <row r="761">
      <c r="A761" s="8"/>
      <c r="B761" s="9"/>
      <c r="C761" s="10"/>
      <c r="D761" s="4"/>
      <c r="E761" s="4"/>
      <c r="F761" s="4"/>
      <c r="G761" s="4"/>
      <c r="H761" s="4"/>
      <c r="I761" s="4"/>
      <c r="J761" s="4"/>
      <c r="K761" s="4"/>
      <c r="L761" s="4"/>
      <c r="M761" s="4"/>
      <c r="N761" s="4"/>
      <c r="O761" s="4"/>
      <c r="P761" s="4"/>
      <c r="Q761" s="4"/>
      <c r="R761" s="4"/>
      <c r="S761" s="4"/>
      <c r="T761" s="4"/>
      <c r="U761" s="4"/>
      <c r="V761" s="4"/>
      <c r="W761" s="4"/>
      <c r="X761" s="4"/>
      <c r="Y761" s="4"/>
      <c r="Z761" s="4"/>
    </row>
    <row r="762">
      <c r="A762" s="8"/>
      <c r="B762" s="9"/>
      <c r="C762" s="10"/>
      <c r="D762" s="4"/>
      <c r="E762" s="4"/>
      <c r="F762" s="4"/>
      <c r="G762" s="4"/>
      <c r="H762" s="4"/>
      <c r="I762" s="4"/>
      <c r="J762" s="4"/>
      <c r="K762" s="4"/>
      <c r="L762" s="4"/>
      <c r="M762" s="4"/>
      <c r="N762" s="4"/>
      <c r="O762" s="4"/>
      <c r="P762" s="4"/>
      <c r="Q762" s="4"/>
      <c r="R762" s="4"/>
      <c r="S762" s="4"/>
      <c r="T762" s="4"/>
      <c r="U762" s="4"/>
      <c r="V762" s="4"/>
      <c r="W762" s="4"/>
      <c r="X762" s="4"/>
      <c r="Y762" s="4"/>
      <c r="Z762" s="4"/>
    </row>
    <row r="763">
      <c r="A763" s="8"/>
      <c r="B763" s="9"/>
      <c r="C763" s="10"/>
      <c r="D763" s="4"/>
      <c r="E763" s="4"/>
      <c r="F763" s="4"/>
      <c r="G763" s="4"/>
      <c r="H763" s="4"/>
      <c r="I763" s="4"/>
      <c r="J763" s="4"/>
      <c r="K763" s="4"/>
      <c r="L763" s="4"/>
      <c r="M763" s="4"/>
      <c r="N763" s="4"/>
      <c r="O763" s="4"/>
      <c r="P763" s="4"/>
      <c r="Q763" s="4"/>
      <c r="R763" s="4"/>
      <c r="S763" s="4"/>
      <c r="T763" s="4"/>
      <c r="U763" s="4"/>
      <c r="V763" s="4"/>
      <c r="W763" s="4"/>
      <c r="X763" s="4"/>
      <c r="Y763" s="4"/>
      <c r="Z763" s="4"/>
    </row>
    <row r="764">
      <c r="A764" s="8"/>
      <c r="B764" s="9"/>
      <c r="C764" s="10"/>
      <c r="D764" s="4"/>
      <c r="E764" s="4"/>
      <c r="F764" s="4"/>
      <c r="G764" s="4"/>
      <c r="H764" s="4"/>
      <c r="I764" s="4"/>
      <c r="J764" s="4"/>
      <c r="K764" s="4"/>
      <c r="L764" s="4"/>
      <c r="M764" s="4"/>
      <c r="N764" s="4"/>
      <c r="O764" s="4"/>
      <c r="P764" s="4"/>
      <c r="Q764" s="4"/>
      <c r="R764" s="4"/>
      <c r="S764" s="4"/>
      <c r="T764" s="4"/>
      <c r="U764" s="4"/>
      <c r="V764" s="4"/>
      <c r="W764" s="4"/>
      <c r="X764" s="4"/>
      <c r="Y764" s="4"/>
      <c r="Z764" s="4"/>
    </row>
    <row r="765">
      <c r="A765" s="8"/>
      <c r="B765" s="9"/>
      <c r="C765" s="10"/>
      <c r="D765" s="4"/>
      <c r="E765" s="4"/>
      <c r="F765" s="4"/>
      <c r="G765" s="4"/>
      <c r="H765" s="4"/>
      <c r="I765" s="4"/>
      <c r="J765" s="4"/>
      <c r="K765" s="4"/>
      <c r="L765" s="4"/>
      <c r="M765" s="4"/>
      <c r="N765" s="4"/>
      <c r="O765" s="4"/>
      <c r="P765" s="4"/>
      <c r="Q765" s="4"/>
      <c r="R765" s="4"/>
      <c r="S765" s="4"/>
      <c r="T765" s="4"/>
      <c r="U765" s="4"/>
      <c r="V765" s="4"/>
      <c r="W765" s="4"/>
      <c r="X765" s="4"/>
      <c r="Y765" s="4"/>
      <c r="Z765" s="4"/>
    </row>
    <row r="766">
      <c r="A766" s="8"/>
      <c r="B766" s="9"/>
      <c r="C766" s="10"/>
      <c r="D766" s="4"/>
      <c r="E766" s="4"/>
      <c r="F766" s="4"/>
      <c r="G766" s="4"/>
      <c r="H766" s="4"/>
      <c r="I766" s="4"/>
      <c r="J766" s="4"/>
      <c r="K766" s="4"/>
      <c r="L766" s="4"/>
      <c r="M766" s="4"/>
      <c r="N766" s="4"/>
      <c r="O766" s="4"/>
      <c r="P766" s="4"/>
      <c r="Q766" s="4"/>
      <c r="R766" s="4"/>
      <c r="S766" s="4"/>
      <c r="T766" s="4"/>
      <c r="U766" s="4"/>
      <c r="V766" s="4"/>
      <c r="W766" s="4"/>
      <c r="X766" s="4"/>
      <c r="Y766" s="4"/>
      <c r="Z766" s="4"/>
    </row>
    <row r="767">
      <c r="A767" s="8"/>
      <c r="B767" s="9"/>
      <c r="C767" s="10"/>
      <c r="D767" s="4"/>
      <c r="E767" s="4"/>
      <c r="F767" s="4"/>
      <c r="G767" s="4"/>
      <c r="H767" s="4"/>
      <c r="I767" s="4"/>
      <c r="J767" s="4"/>
      <c r="K767" s="4"/>
      <c r="L767" s="4"/>
      <c r="M767" s="4"/>
      <c r="N767" s="4"/>
      <c r="O767" s="4"/>
      <c r="P767" s="4"/>
      <c r="Q767" s="4"/>
      <c r="R767" s="4"/>
      <c r="S767" s="4"/>
      <c r="T767" s="4"/>
      <c r="U767" s="4"/>
      <c r="V767" s="4"/>
      <c r="W767" s="4"/>
      <c r="X767" s="4"/>
      <c r="Y767" s="4"/>
      <c r="Z767" s="4"/>
    </row>
    <row r="768">
      <c r="A768" s="8"/>
      <c r="B768" s="9"/>
      <c r="C768" s="10"/>
      <c r="D768" s="4"/>
      <c r="E768" s="4"/>
      <c r="F768" s="4"/>
      <c r="G768" s="4"/>
      <c r="H768" s="4"/>
      <c r="I768" s="4"/>
      <c r="J768" s="4"/>
      <c r="K768" s="4"/>
      <c r="L768" s="4"/>
      <c r="M768" s="4"/>
      <c r="N768" s="4"/>
      <c r="O768" s="4"/>
      <c r="P768" s="4"/>
      <c r="Q768" s="4"/>
      <c r="R768" s="4"/>
      <c r="S768" s="4"/>
      <c r="T768" s="4"/>
      <c r="U768" s="4"/>
      <c r="V768" s="4"/>
      <c r="W768" s="4"/>
      <c r="X768" s="4"/>
      <c r="Y768" s="4"/>
      <c r="Z768" s="4"/>
    </row>
    <row r="769">
      <c r="A769" s="8"/>
      <c r="B769" s="9"/>
      <c r="C769" s="10"/>
      <c r="D769" s="4"/>
      <c r="E769" s="4"/>
      <c r="F769" s="4"/>
      <c r="G769" s="4"/>
      <c r="H769" s="4"/>
      <c r="I769" s="4"/>
      <c r="J769" s="4"/>
      <c r="K769" s="4"/>
      <c r="L769" s="4"/>
      <c r="M769" s="4"/>
      <c r="N769" s="4"/>
      <c r="O769" s="4"/>
      <c r="P769" s="4"/>
      <c r="Q769" s="4"/>
      <c r="R769" s="4"/>
      <c r="S769" s="4"/>
      <c r="T769" s="4"/>
      <c r="U769" s="4"/>
      <c r="V769" s="4"/>
      <c r="W769" s="4"/>
      <c r="X769" s="4"/>
      <c r="Y769" s="4"/>
      <c r="Z769" s="4"/>
    </row>
    <row r="770">
      <c r="A770" s="8"/>
      <c r="B770" s="9"/>
      <c r="C770" s="10"/>
      <c r="D770" s="4"/>
      <c r="E770" s="4"/>
      <c r="F770" s="4"/>
      <c r="G770" s="4"/>
      <c r="H770" s="4"/>
      <c r="I770" s="4"/>
      <c r="J770" s="4"/>
      <c r="K770" s="4"/>
      <c r="L770" s="4"/>
      <c r="M770" s="4"/>
      <c r="N770" s="4"/>
      <c r="O770" s="4"/>
      <c r="P770" s="4"/>
      <c r="Q770" s="4"/>
      <c r="R770" s="4"/>
      <c r="S770" s="4"/>
      <c r="T770" s="4"/>
      <c r="U770" s="4"/>
      <c r="V770" s="4"/>
      <c r="W770" s="4"/>
      <c r="X770" s="4"/>
      <c r="Y770" s="4"/>
      <c r="Z770" s="4"/>
    </row>
    <row r="771">
      <c r="A771" s="8"/>
      <c r="B771" s="9"/>
      <c r="C771" s="10"/>
      <c r="D771" s="4"/>
      <c r="E771" s="4"/>
      <c r="F771" s="4"/>
      <c r="G771" s="4"/>
      <c r="H771" s="4"/>
      <c r="I771" s="4"/>
      <c r="J771" s="4"/>
      <c r="K771" s="4"/>
      <c r="L771" s="4"/>
      <c r="M771" s="4"/>
      <c r="N771" s="4"/>
      <c r="O771" s="4"/>
      <c r="P771" s="4"/>
      <c r="Q771" s="4"/>
      <c r="R771" s="4"/>
      <c r="S771" s="4"/>
      <c r="T771" s="4"/>
      <c r="U771" s="4"/>
      <c r="V771" s="4"/>
      <c r="W771" s="4"/>
      <c r="X771" s="4"/>
      <c r="Y771" s="4"/>
      <c r="Z771" s="4"/>
    </row>
    <row r="772">
      <c r="A772" s="8"/>
      <c r="B772" s="9"/>
      <c r="C772" s="10"/>
      <c r="D772" s="4"/>
      <c r="E772" s="4"/>
      <c r="F772" s="4"/>
      <c r="G772" s="4"/>
      <c r="H772" s="4"/>
      <c r="I772" s="4"/>
      <c r="J772" s="4"/>
      <c r="K772" s="4"/>
      <c r="L772" s="4"/>
      <c r="M772" s="4"/>
      <c r="N772" s="4"/>
      <c r="O772" s="4"/>
      <c r="P772" s="4"/>
      <c r="Q772" s="4"/>
      <c r="R772" s="4"/>
      <c r="S772" s="4"/>
      <c r="T772" s="4"/>
      <c r="U772" s="4"/>
      <c r="V772" s="4"/>
      <c r="W772" s="4"/>
      <c r="X772" s="4"/>
      <c r="Y772" s="4"/>
      <c r="Z772" s="4"/>
    </row>
    <row r="773">
      <c r="A773" s="8"/>
      <c r="B773" s="9"/>
      <c r="C773" s="10"/>
      <c r="D773" s="4"/>
      <c r="E773" s="4"/>
      <c r="F773" s="4"/>
      <c r="G773" s="4"/>
      <c r="H773" s="4"/>
      <c r="I773" s="4"/>
      <c r="J773" s="4"/>
      <c r="K773" s="4"/>
      <c r="L773" s="4"/>
      <c r="M773" s="4"/>
      <c r="N773" s="4"/>
      <c r="O773" s="4"/>
      <c r="P773" s="4"/>
      <c r="Q773" s="4"/>
      <c r="R773" s="4"/>
      <c r="S773" s="4"/>
      <c r="T773" s="4"/>
      <c r="U773" s="4"/>
      <c r="V773" s="4"/>
      <c r="W773" s="4"/>
      <c r="X773" s="4"/>
      <c r="Y773" s="4"/>
      <c r="Z773" s="4"/>
    </row>
    <row r="774">
      <c r="A774" s="8"/>
      <c r="B774" s="9"/>
      <c r="C774" s="10"/>
      <c r="D774" s="4"/>
      <c r="E774" s="4"/>
      <c r="F774" s="4"/>
      <c r="G774" s="4"/>
      <c r="H774" s="4"/>
      <c r="I774" s="4"/>
      <c r="J774" s="4"/>
      <c r="K774" s="4"/>
      <c r="L774" s="4"/>
      <c r="M774" s="4"/>
      <c r="N774" s="4"/>
      <c r="O774" s="4"/>
      <c r="P774" s="4"/>
      <c r="Q774" s="4"/>
      <c r="R774" s="4"/>
      <c r="S774" s="4"/>
      <c r="T774" s="4"/>
      <c r="U774" s="4"/>
      <c r="V774" s="4"/>
      <c r="W774" s="4"/>
      <c r="X774" s="4"/>
      <c r="Y774" s="4"/>
      <c r="Z774" s="4"/>
    </row>
    <row r="775">
      <c r="A775" s="8"/>
      <c r="B775" s="9"/>
      <c r="C775" s="10"/>
      <c r="D775" s="4"/>
      <c r="E775" s="4"/>
      <c r="F775" s="4"/>
      <c r="G775" s="4"/>
      <c r="H775" s="4"/>
      <c r="I775" s="4"/>
      <c r="J775" s="4"/>
      <c r="K775" s="4"/>
      <c r="L775" s="4"/>
      <c r="M775" s="4"/>
      <c r="N775" s="4"/>
      <c r="O775" s="4"/>
      <c r="P775" s="4"/>
      <c r="Q775" s="4"/>
      <c r="R775" s="4"/>
      <c r="S775" s="4"/>
      <c r="T775" s="4"/>
      <c r="U775" s="4"/>
      <c r="V775" s="4"/>
      <c r="W775" s="4"/>
      <c r="X775" s="4"/>
      <c r="Y775" s="4"/>
      <c r="Z775" s="4"/>
    </row>
    <row r="776">
      <c r="A776" s="8"/>
      <c r="B776" s="9"/>
      <c r="C776" s="10"/>
      <c r="D776" s="4"/>
      <c r="E776" s="4"/>
      <c r="F776" s="4"/>
      <c r="G776" s="4"/>
      <c r="H776" s="4"/>
      <c r="I776" s="4"/>
      <c r="J776" s="4"/>
      <c r="K776" s="4"/>
      <c r="L776" s="4"/>
      <c r="M776" s="4"/>
      <c r="N776" s="4"/>
      <c r="O776" s="4"/>
      <c r="P776" s="4"/>
      <c r="Q776" s="4"/>
      <c r="R776" s="4"/>
      <c r="S776" s="4"/>
      <c r="T776" s="4"/>
      <c r="U776" s="4"/>
      <c r="V776" s="4"/>
      <c r="W776" s="4"/>
      <c r="X776" s="4"/>
      <c r="Y776" s="4"/>
      <c r="Z776" s="4"/>
    </row>
    <row r="777">
      <c r="A777" s="8"/>
      <c r="B777" s="9"/>
      <c r="C777" s="10"/>
      <c r="D777" s="4"/>
      <c r="E777" s="4"/>
      <c r="F777" s="4"/>
      <c r="G777" s="4"/>
      <c r="H777" s="4"/>
      <c r="I777" s="4"/>
      <c r="J777" s="4"/>
      <c r="K777" s="4"/>
      <c r="L777" s="4"/>
      <c r="M777" s="4"/>
      <c r="N777" s="4"/>
      <c r="O777" s="4"/>
      <c r="P777" s="4"/>
      <c r="Q777" s="4"/>
      <c r="R777" s="4"/>
      <c r="S777" s="4"/>
      <c r="T777" s="4"/>
      <c r="U777" s="4"/>
      <c r="V777" s="4"/>
      <c r="W777" s="4"/>
      <c r="X777" s="4"/>
      <c r="Y777" s="4"/>
      <c r="Z777" s="4"/>
    </row>
    <row r="778">
      <c r="A778" s="8"/>
      <c r="B778" s="9"/>
      <c r="C778" s="10"/>
      <c r="D778" s="4"/>
      <c r="E778" s="4"/>
      <c r="F778" s="4"/>
      <c r="G778" s="4"/>
      <c r="H778" s="4"/>
      <c r="I778" s="4"/>
      <c r="J778" s="4"/>
      <c r="K778" s="4"/>
      <c r="L778" s="4"/>
      <c r="M778" s="4"/>
      <c r="N778" s="4"/>
      <c r="O778" s="4"/>
      <c r="P778" s="4"/>
      <c r="Q778" s="4"/>
      <c r="R778" s="4"/>
      <c r="S778" s="4"/>
      <c r="T778" s="4"/>
      <c r="U778" s="4"/>
      <c r="V778" s="4"/>
      <c r="W778" s="4"/>
      <c r="X778" s="4"/>
      <c r="Y778" s="4"/>
      <c r="Z778" s="4"/>
    </row>
    <row r="779">
      <c r="A779" s="8"/>
      <c r="B779" s="9"/>
      <c r="C779" s="10"/>
      <c r="D779" s="4"/>
      <c r="E779" s="4"/>
      <c r="F779" s="4"/>
      <c r="G779" s="4"/>
      <c r="H779" s="4"/>
      <c r="I779" s="4"/>
      <c r="J779" s="4"/>
      <c r="K779" s="4"/>
      <c r="L779" s="4"/>
      <c r="M779" s="4"/>
      <c r="N779" s="4"/>
      <c r="O779" s="4"/>
      <c r="P779" s="4"/>
      <c r="Q779" s="4"/>
      <c r="R779" s="4"/>
      <c r="S779" s="4"/>
      <c r="T779" s="4"/>
      <c r="U779" s="4"/>
      <c r="V779" s="4"/>
      <c r="W779" s="4"/>
      <c r="X779" s="4"/>
      <c r="Y779" s="4"/>
      <c r="Z779" s="4"/>
    </row>
    <row r="780">
      <c r="A780" s="8"/>
      <c r="B780" s="9"/>
      <c r="C780" s="10"/>
      <c r="D780" s="4"/>
      <c r="E780" s="4"/>
      <c r="F780" s="4"/>
      <c r="G780" s="4"/>
      <c r="H780" s="4"/>
      <c r="I780" s="4"/>
      <c r="J780" s="4"/>
      <c r="K780" s="4"/>
      <c r="L780" s="4"/>
      <c r="M780" s="4"/>
      <c r="N780" s="4"/>
      <c r="O780" s="4"/>
      <c r="P780" s="4"/>
      <c r="Q780" s="4"/>
      <c r="R780" s="4"/>
      <c r="S780" s="4"/>
      <c r="T780" s="4"/>
      <c r="U780" s="4"/>
      <c r="V780" s="4"/>
      <c r="W780" s="4"/>
      <c r="X780" s="4"/>
      <c r="Y780" s="4"/>
      <c r="Z780" s="4"/>
    </row>
    <row r="781">
      <c r="A781" s="8"/>
      <c r="B781" s="9"/>
      <c r="C781" s="10"/>
      <c r="D781" s="4"/>
      <c r="E781" s="4"/>
      <c r="F781" s="4"/>
      <c r="G781" s="4"/>
      <c r="H781" s="4"/>
      <c r="I781" s="4"/>
      <c r="J781" s="4"/>
      <c r="K781" s="4"/>
      <c r="L781" s="4"/>
      <c r="M781" s="4"/>
      <c r="N781" s="4"/>
      <c r="O781" s="4"/>
      <c r="P781" s="4"/>
      <c r="Q781" s="4"/>
      <c r="R781" s="4"/>
      <c r="S781" s="4"/>
      <c r="T781" s="4"/>
      <c r="U781" s="4"/>
      <c r="V781" s="4"/>
      <c r="W781" s="4"/>
      <c r="X781" s="4"/>
      <c r="Y781" s="4"/>
      <c r="Z781" s="4"/>
    </row>
    <row r="782">
      <c r="A782" s="8"/>
      <c r="B782" s="9"/>
      <c r="C782" s="10"/>
      <c r="D782" s="4"/>
      <c r="E782" s="4"/>
      <c r="F782" s="4"/>
      <c r="G782" s="4"/>
      <c r="H782" s="4"/>
      <c r="I782" s="4"/>
      <c r="J782" s="4"/>
      <c r="K782" s="4"/>
      <c r="L782" s="4"/>
      <c r="M782" s="4"/>
      <c r="N782" s="4"/>
      <c r="O782" s="4"/>
      <c r="P782" s="4"/>
      <c r="Q782" s="4"/>
      <c r="R782" s="4"/>
      <c r="S782" s="4"/>
      <c r="T782" s="4"/>
      <c r="U782" s="4"/>
      <c r="V782" s="4"/>
      <c r="W782" s="4"/>
      <c r="X782" s="4"/>
      <c r="Y782" s="4"/>
      <c r="Z782" s="4"/>
    </row>
    <row r="783">
      <c r="A783" s="8"/>
      <c r="B783" s="9"/>
      <c r="C783" s="10"/>
      <c r="D783" s="4"/>
      <c r="E783" s="4"/>
      <c r="F783" s="4"/>
      <c r="G783" s="4"/>
      <c r="H783" s="4"/>
      <c r="I783" s="4"/>
      <c r="J783" s="4"/>
      <c r="K783" s="4"/>
      <c r="L783" s="4"/>
      <c r="M783" s="4"/>
      <c r="N783" s="4"/>
      <c r="O783" s="4"/>
      <c r="P783" s="4"/>
      <c r="Q783" s="4"/>
      <c r="R783" s="4"/>
      <c r="S783" s="4"/>
      <c r="T783" s="4"/>
      <c r="U783" s="4"/>
      <c r="V783" s="4"/>
      <c r="W783" s="4"/>
      <c r="X783" s="4"/>
      <c r="Y783" s="4"/>
      <c r="Z783" s="4"/>
    </row>
    <row r="784">
      <c r="A784" s="8"/>
      <c r="B784" s="9"/>
      <c r="C784" s="10"/>
      <c r="D784" s="4"/>
      <c r="E784" s="4"/>
      <c r="F784" s="4"/>
      <c r="G784" s="4"/>
      <c r="H784" s="4"/>
      <c r="I784" s="4"/>
      <c r="J784" s="4"/>
      <c r="K784" s="4"/>
      <c r="L784" s="4"/>
      <c r="M784" s="4"/>
      <c r="N784" s="4"/>
      <c r="O784" s="4"/>
      <c r="P784" s="4"/>
      <c r="Q784" s="4"/>
      <c r="R784" s="4"/>
      <c r="S784" s="4"/>
      <c r="T784" s="4"/>
      <c r="U784" s="4"/>
      <c r="V784" s="4"/>
      <c r="W784" s="4"/>
      <c r="X784" s="4"/>
      <c r="Y784" s="4"/>
      <c r="Z784" s="4"/>
    </row>
    <row r="785">
      <c r="A785" s="8"/>
      <c r="B785" s="9"/>
      <c r="C785" s="10"/>
      <c r="D785" s="4"/>
      <c r="E785" s="4"/>
      <c r="F785" s="4"/>
      <c r="G785" s="4"/>
      <c r="H785" s="4"/>
      <c r="I785" s="4"/>
      <c r="J785" s="4"/>
      <c r="K785" s="4"/>
      <c r="L785" s="4"/>
      <c r="M785" s="4"/>
      <c r="N785" s="4"/>
      <c r="O785" s="4"/>
      <c r="P785" s="4"/>
      <c r="Q785" s="4"/>
      <c r="R785" s="4"/>
      <c r="S785" s="4"/>
      <c r="T785" s="4"/>
      <c r="U785" s="4"/>
      <c r="V785" s="4"/>
      <c r="W785" s="4"/>
      <c r="X785" s="4"/>
      <c r="Y785" s="4"/>
      <c r="Z785" s="4"/>
    </row>
    <row r="786">
      <c r="A786" s="8"/>
      <c r="B786" s="9"/>
      <c r="C786" s="10"/>
      <c r="D786" s="4"/>
      <c r="E786" s="4"/>
      <c r="F786" s="4"/>
      <c r="G786" s="4"/>
      <c r="H786" s="4"/>
      <c r="I786" s="4"/>
      <c r="J786" s="4"/>
      <c r="K786" s="4"/>
      <c r="L786" s="4"/>
      <c r="M786" s="4"/>
      <c r="N786" s="4"/>
      <c r="O786" s="4"/>
      <c r="P786" s="4"/>
      <c r="Q786" s="4"/>
      <c r="R786" s="4"/>
      <c r="S786" s="4"/>
      <c r="T786" s="4"/>
      <c r="U786" s="4"/>
      <c r="V786" s="4"/>
      <c r="W786" s="4"/>
      <c r="X786" s="4"/>
      <c r="Y786" s="4"/>
      <c r="Z786" s="4"/>
    </row>
    <row r="787">
      <c r="A787" s="8"/>
      <c r="B787" s="9"/>
      <c r="C787" s="10"/>
      <c r="D787" s="4"/>
      <c r="E787" s="4"/>
      <c r="F787" s="4"/>
      <c r="G787" s="4"/>
      <c r="H787" s="4"/>
      <c r="I787" s="4"/>
      <c r="J787" s="4"/>
      <c r="K787" s="4"/>
      <c r="L787" s="4"/>
      <c r="M787" s="4"/>
      <c r="N787" s="4"/>
      <c r="O787" s="4"/>
      <c r="P787" s="4"/>
      <c r="Q787" s="4"/>
      <c r="R787" s="4"/>
      <c r="S787" s="4"/>
      <c r="T787" s="4"/>
      <c r="U787" s="4"/>
      <c r="V787" s="4"/>
      <c r="W787" s="4"/>
      <c r="X787" s="4"/>
      <c r="Y787" s="4"/>
      <c r="Z787" s="4"/>
    </row>
    <row r="788">
      <c r="A788" s="8"/>
      <c r="B788" s="9"/>
      <c r="C788" s="10"/>
      <c r="D788" s="4"/>
      <c r="E788" s="4"/>
      <c r="F788" s="4"/>
      <c r="G788" s="4"/>
      <c r="H788" s="4"/>
      <c r="I788" s="4"/>
      <c r="J788" s="4"/>
      <c r="K788" s="4"/>
      <c r="L788" s="4"/>
      <c r="M788" s="4"/>
      <c r="N788" s="4"/>
      <c r="O788" s="4"/>
      <c r="P788" s="4"/>
      <c r="Q788" s="4"/>
      <c r="R788" s="4"/>
      <c r="S788" s="4"/>
      <c r="T788" s="4"/>
      <c r="U788" s="4"/>
      <c r="V788" s="4"/>
      <c r="W788" s="4"/>
      <c r="X788" s="4"/>
      <c r="Y788" s="4"/>
      <c r="Z788" s="4"/>
    </row>
    <row r="789">
      <c r="A789" s="8"/>
      <c r="B789" s="9"/>
      <c r="C789" s="10"/>
      <c r="D789" s="4"/>
      <c r="E789" s="4"/>
      <c r="F789" s="4"/>
      <c r="G789" s="4"/>
      <c r="H789" s="4"/>
      <c r="I789" s="4"/>
      <c r="J789" s="4"/>
      <c r="K789" s="4"/>
      <c r="L789" s="4"/>
      <c r="M789" s="4"/>
      <c r="N789" s="4"/>
      <c r="O789" s="4"/>
      <c r="P789" s="4"/>
      <c r="Q789" s="4"/>
      <c r="R789" s="4"/>
      <c r="S789" s="4"/>
      <c r="T789" s="4"/>
      <c r="U789" s="4"/>
      <c r="V789" s="4"/>
      <c r="W789" s="4"/>
      <c r="X789" s="4"/>
      <c r="Y789" s="4"/>
      <c r="Z789" s="4"/>
    </row>
    <row r="790">
      <c r="A790" s="8"/>
      <c r="B790" s="9"/>
      <c r="C790" s="10"/>
      <c r="D790" s="4"/>
      <c r="E790" s="4"/>
      <c r="F790" s="4"/>
      <c r="G790" s="4"/>
      <c r="H790" s="4"/>
      <c r="I790" s="4"/>
      <c r="J790" s="4"/>
      <c r="K790" s="4"/>
      <c r="L790" s="4"/>
      <c r="M790" s="4"/>
      <c r="N790" s="4"/>
      <c r="O790" s="4"/>
      <c r="P790" s="4"/>
      <c r="Q790" s="4"/>
      <c r="R790" s="4"/>
      <c r="S790" s="4"/>
      <c r="T790" s="4"/>
      <c r="U790" s="4"/>
      <c r="V790" s="4"/>
      <c r="W790" s="4"/>
      <c r="X790" s="4"/>
      <c r="Y790" s="4"/>
      <c r="Z790" s="4"/>
    </row>
    <row r="791">
      <c r="A791" s="8"/>
      <c r="B791" s="9"/>
      <c r="C791" s="10"/>
      <c r="D791" s="4"/>
      <c r="E791" s="4"/>
      <c r="F791" s="4"/>
      <c r="G791" s="4"/>
      <c r="H791" s="4"/>
      <c r="I791" s="4"/>
      <c r="J791" s="4"/>
      <c r="K791" s="4"/>
      <c r="L791" s="4"/>
      <c r="M791" s="4"/>
      <c r="N791" s="4"/>
      <c r="O791" s="4"/>
      <c r="P791" s="4"/>
      <c r="Q791" s="4"/>
      <c r="R791" s="4"/>
      <c r="S791" s="4"/>
      <c r="T791" s="4"/>
      <c r="U791" s="4"/>
      <c r="V791" s="4"/>
      <c r="W791" s="4"/>
      <c r="X791" s="4"/>
      <c r="Y791" s="4"/>
      <c r="Z791" s="4"/>
    </row>
    <row r="792">
      <c r="A792" s="8"/>
      <c r="B792" s="9"/>
      <c r="C792" s="10"/>
      <c r="D792" s="4"/>
      <c r="E792" s="4"/>
      <c r="F792" s="4"/>
      <c r="G792" s="4"/>
      <c r="H792" s="4"/>
      <c r="I792" s="4"/>
      <c r="J792" s="4"/>
      <c r="K792" s="4"/>
      <c r="L792" s="4"/>
      <c r="M792" s="4"/>
      <c r="N792" s="4"/>
      <c r="O792" s="4"/>
      <c r="P792" s="4"/>
      <c r="Q792" s="4"/>
      <c r="R792" s="4"/>
      <c r="S792" s="4"/>
      <c r="T792" s="4"/>
      <c r="U792" s="4"/>
      <c r="V792" s="4"/>
      <c r="W792" s="4"/>
      <c r="X792" s="4"/>
      <c r="Y792" s="4"/>
      <c r="Z792" s="4"/>
    </row>
    <row r="793">
      <c r="A793" s="8"/>
      <c r="B793" s="9"/>
      <c r="C793" s="10"/>
      <c r="D793" s="4"/>
      <c r="E793" s="4"/>
      <c r="F793" s="4"/>
      <c r="G793" s="4"/>
      <c r="H793" s="4"/>
      <c r="I793" s="4"/>
      <c r="J793" s="4"/>
      <c r="K793" s="4"/>
      <c r="L793" s="4"/>
      <c r="M793" s="4"/>
      <c r="N793" s="4"/>
      <c r="O793" s="4"/>
      <c r="P793" s="4"/>
      <c r="Q793" s="4"/>
      <c r="R793" s="4"/>
      <c r="S793" s="4"/>
      <c r="T793" s="4"/>
      <c r="U793" s="4"/>
      <c r="V793" s="4"/>
      <c r="W793" s="4"/>
      <c r="X793" s="4"/>
      <c r="Y793" s="4"/>
      <c r="Z793" s="4"/>
    </row>
    <row r="794">
      <c r="A794" s="8"/>
      <c r="B794" s="9"/>
      <c r="C794" s="10"/>
      <c r="D794" s="4"/>
      <c r="E794" s="4"/>
      <c r="F794" s="4"/>
      <c r="G794" s="4"/>
      <c r="H794" s="4"/>
      <c r="I794" s="4"/>
      <c r="J794" s="4"/>
      <c r="K794" s="4"/>
      <c r="L794" s="4"/>
      <c r="M794" s="4"/>
      <c r="N794" s="4"/>
      <c r="O794" s="4"/>
      <c r="P794" s="4"/>
      <c r="Q794" s="4"/>
      <c r="R794" s="4"/>
      <c r="S794" s="4"/>
      <c r="T794" s="4"/>
      <c r="U794" s="4"/>
      <c r="V794" s="4"/>
      <c r="W794" s="4"/>
      <c r="X794" s="4"/>
      <c r="Y794" s="4"/>
      <c r="Z794" s="4"/>
    </row>
    <row r="795">
      <c r="A795" s="8"/>
      <c r="B795" s="9"/>
      <c r="C795" s="10"/>
      <c r="D795" s="4"/>
      <c r="E795" s="4"/>
      <c r="F795" s="4"/>
      <c r="G795" s="4"/>
      <c r="H795" s="4"/>
      <c r="I795" s="4"/>
      <c r="J795" s="4"/>
      <c r="K795" s="4"/>
      <c r="L795" s="4"/>
      <c r="M795" s="4"/>
      <c r="N795" s="4"/>
      <c r="O795" s="4"/>
      <c r="P795" s="4"/>
      <c r="Q795" s="4"/>
      <c r="R795" s="4"/>
      <c r="S795" s="4"/>
      <c r="T795" s="4"/>
      <c r="U795" s="4"/>
      <c r="V795" s="4"/>
      <c r="W795" s="4"/>
      <c r="X795" s="4"/>
      <c r="Y795" s="4"/>
      <c r="Z795" s="4"/>
    </row>
    <row r="796">
      <c r="A796" s="8"/>
      <c r="B796" s="9"/>
      <c r="C796" s="10"/>
      <c r="D796" s="4"/>
      <c r="E796" s="4"/>
      <c r="F796" s="4"/>
      <c r="G796" s="4"/>
      <c r="H796" s="4"/>
      <c r="I796" s="4"/>
      <c r="J796" s="4"/>
      <c r="K796" s="4"/>
      <c r="L796" s="4"/>
      <c r="M796" s="4"/>
      <c r="N796" s="4"/>
      <c r="O796" s="4"/>
      <c r="P796" s="4"/>
      <c r="Q796" s="4"/>
      <c r="R796" s="4"/>
      <c r="S796" s="4"/>
      <c r="T796" s="4"/>
      <c r="U796" s="4"/>
      <c r="V796" s="4"/>
      <c r="W796" s="4"/>
      <c r="X796" s="4"/>
      <c r="Y796" s="4"/>
      <c r="Z796" s="4"/>
    </row>
    <row r="797">
      <c r="A797" s="8"/>
      <c r="B797" s="9"/>
      <c r="C797" s="10"/>
      <c r="D797" s="4"/>
      <c r="E797" s="4"/>
      <c r="F797" s="4"/>
      <c r="G797" s="4"/>
      <c r="H797" s="4"/>
      <c r="I797" s="4"/>
      <c r="J797" s="4"/>
      <c r="K797" s="4"/>
      <c r="L797" s="4"/>
      <c r="M797" s="4"/>
      <c r="N797" s="4"/>
      <c r="O797" s="4"/>
      <c r="P797" s="4"/>
      <c r="Q797" s="4"/>
      <c r="R797" s="4"/>
      <c r="S797" s="4"/>
      <c r="T797" s="4"/>
      <c r="U797" s="4"/>
      <c r="V797" s="4"/>
      <c r="W797" s="4"/>
      <c r="X797" s="4"/>
      <c r="Y797" s="4"/>
      <c r="Z797" s="4"/>
    </row>
    <row r="798">
      <c r="A798" s="8"/>
      <c r="B798" s="9"/>
      <c r="C798" s="10"/>
      <c r="D798" s="4"/>
      <c r="E798" s="4"/>
      <c r="F798" s="4"/>
      <c r="G798" s="4"/>
      <c r="H798" s="4"/>
      <c r="I798" s="4"/>
      <c r="J798" s="4"/>
      <c r="K798" s="4"/>
      <c r="L798" s="4"/>
      <c r="M798" s="4"/>
      <c r="N798" s="4"/>
      <c r="O798" s="4"/>
      <c r="P798" s="4"/>
      <c r="Q798" s="4"/>
      <c r="R798" s="4"/>
      <c r="S798" s="4"/>
      <c r="T798" s="4"/>
      <c r="U798" s="4"/>
      <c r="V798" s="4"/>
      <c r="W798" s="4"/>
      <c r="X798" s="4"/>
      <c r="Y798" s="4"/>
      <c r="Z798" s="4"/>
    </row>
    <row r="799">
      <c r="A799" s="8"/>
      <c r="B799" s="9"/>
      <c r="C799" s="10"/>
      <c r="D799" s="4"/>
      <c r="E799" s="4"/>
      <c r="F799" s="4"/>
      <c r="G799" s="4"/>
      <c r="H799" s="4"/>
      <c r="I799" s="4"/>
      <c r="J799" s="4"/>
      <c r="K799" s="4"/>
      <c r="L799" s="4"/>
      <c r="M799" s="4"/>
      <c r="N799" s="4"/>
      <c r="O799" s="4"/>
      <c r="P799" s="4"/>
      <c r="Q799" s="4"/>
      <c r="R799" s="4"/>
      <c r="S799" s="4"/>
      <c r="T799" s="4"/>
      <c r="U799" s="4"/>
      <c r="V799" s="4"/>
      <c r="W799" s="4"/>
      <c r="X799" s="4"/>
      <c r="Y799" s="4"/>
      <c r="Z799" s="4"/>
    </row>
    <row r="800">
      <c r="A800" s="8"/>
      <c r="B800" s="9"/>
      <c r="C800" s="10"/>
      <c r="D800" s="4"/>
      <c r="E800" s="4"/>
      <c r="F800" s="4"/>
      <c r="G800" s="4"/>
      <c r="H800" s="4"/>
      <c r="I800" s="4"/>
      <c r="J800" s="4"/>
      <c r="K800" s="4"/>
      <c r="L800" s="4"/>
      <c r="M800" s="4"/>
      <c r="N800" s="4"/>
      <c r="O800" s="4"/>
      <c r="P800" s="4"/>
      <c r="Q800" s="4"/>
      <c r="R800" s="4"/>
      <c r="S800" s="4"/>
      <c r="T800" s="4"/>
      <c r="U800" s="4"/>
      <c r="V800" s="4"/>
      <c r="W800" s="4"/>
      <c r="X800" s="4"/>
      <c r="Y800" s="4"/>
      <c r="Z800" s="4"/>
    </row>
    <row r="801">
      <c r="A801" s="8"/>
      <c r="B801" s="9"/>
      <c r="C801" s="10"/>
      <c r="D801" s="4"/>
      <c r="E801" s="4"/>
      <c r="F801" s="4"/>
      <c r="G801" s="4"/>
      <c r="H801" s="4"/>
      <c r="I801" s="4"/>
      <c r="J801" s="4"/>
      <c r="K801" s="4"/>
      <c r="L801" s="4"/>
      <c r="M801" s="4"/>
      <c r="N801" s="4"/>
      <c r="O801" s="4"/>
      <c r="P801" s="4"/>
      <c r="Q801" s="4"/>
      <c r="R801" s="4"/>
      <c r="S801" s="4"/>
      <c r="T801" s="4"/>
      <c r="U801" s="4"/>
      <c r="V801" s="4"/>
      <c r="W801" s="4"/>
      <c r="X801" s="4"/>
      <c r="Y801" s="4"/>
      <c r="Z801" s="4"/>
    </row>
    <row r="802">
      <c r="A802" s="8"/>
      <c r="B802" s="9"/>
      <c r="C802" s="10"/>
      <c r="D802" s="4"/>
      <c r="E802" s="4"/>
      <c r="F802" s="4"/>
      <c r="G802" s="4"/>
      <c r="H802" s="4"/>
      <c r="I802" s="4"/>
      <c r="J802" s="4"/>
      <c r="K802" s="4"/>
      <c r="L802" s="4"/>
      <c r="M802" s="4"/>
      <c r="N802" s="4"/>
      <c r="O802" s="4"/>
      <c r="P802" s="4"/>
      <c r="Q802" s="4"/>
      <c r="R802" s="4"/>
      <c r="S802" s="4"/>
      <c r="T802" s="4"/>
      <c r="U802" s="4"/>
      <c r="V802" s="4"/>
      <c r="W802" s="4"/>
      <c r="X802" s="4"/>
      <c r="Y802" s="4"/>
      <c r="Z802" s="4"/>
    </row>
    <row r="803">
      <c r="A803" s="8"/>
      <c r="B803" s="9"/>
      <c r="C803" s="10"/>
      <c r="D803" s="4"/>
      <c r="E803" s="4"/>
      <c r="F803" s="4"/>
      <c r="G803" s="4"/>
      <c r="H803" s="4"/>
      <c r="I803" s="4"/>
      <c r="J803" s="4"/>
      <c r="K803" s="4"/>
      <c r="L803" s="4"/>
      <c r="M803" s="4"/>
      <c r="N803" s="4"/>
      <c r="O803" s="4"/>
      <c r="P803" s="4"/>
      <c r="Q803" s="4"/>
      <c r="R803" s="4"/>
      <c r="S803" s="4"/>
      <c r="T803" s="4"/>
      <c r="U803" s="4"/>
      <c r="V803" s="4"/>
      <c r="W803" s="4"/>
      <c r="X803" s="4"/>
      <c r="Y803" s="4"/>
      <c r="Z803" s="4"/>
    </row>
    <row r="804">
      <c r="A804" s="8"/>
      <c r="B804" s="9"/>
      <c r="C804" s="10"/>
      <c r="D804" s="4"/>
      <c r="E804" s="4"/>
      <c r="F804" s="4"/>
      <c r="G804" s="4"/>
      <c r="H804" s="4"/>
      <c r="I804" s="4"/>
      <c r="J804" s="4"/>
      <c r="K804" s="4"/>
      <c r="L804" s="4"/>
      <c r="M804" s="4"/>
      <c r="N804" s="4"/>
      <c r="O804" s="4"/>
      <c r="P804" s="4"/>
      <c r="Q804" s="4"/>
      <c r="R804" s="4"/>
      <c r="S804" s="4"/>
      <c r="T804" s="4"/>
      <c r="U804" s="4"/>
      <c r="V804" s="4"/>
      <c r="W804" s="4"/>
      <c r="X804" s="4"/>
      <c r="Y804" s="4"/>
      <c r="Z804" s="4"/>
    </row>
    <row r="805">
      <c r="A805" s="8"/>
      <c r="B805" s="9"/>
      <c r="C805" s="10"/>
      <c r="D805" s="4"/>
      <c r="E805" s="4"/>
      <c r="F805" s="4"/>
      <c r="G805" s="4"/>
      <c r="H805" s="4"/>
      <c r="I805" s="4"/>
      <c r="J805" s="4"/>
      <c r="K805" s="4"/>
      <c r="L805" s="4"/>
      <c r="M805" s="4"/>
      <c r="N805" s="4"/>
      <c r="O805" s="4"/>
      <c r="P805" s="4"/>
      <c r="Q805" s="4"/>
      <c r="R805" s="4"/>
      <c r="S805" s="4"/>
      <c r="T805" s="4"/>
      <c r="U805" s="4"/>
      <c r="V805" s="4"/>
      <c r="W805" s="4"/>
      <c r="X805" s="4"/>
      <c r="Y805" s="4"/>
      <c r="Z805" s="4"/>
    </row>
    <row r="806">
      <c r="A806" s="8"/>
      <c r="B806" s="9"/>
      <c r="C806" s="10"/>
      <c r="D806" s="4"/>
      <c r="E806" s="4"/>
      <c r="F806" s="4"/>
      <c r="G806" s="4"/>
      <c r="H806" s="4"/>
      <c r="I806" s="4"/>
      <c r="J806" s="4"/>
      <c r="K806" s="4"/>
      <c r="L806" s="4"/>
      <c r="M806" s="4"/>
      <c r="N806" s="4"/>
      <c r="O806" s="4"/>
      <c r="P806" s="4"/>
      <c r="Q806" s="4"/>
      <c r="R806" s="4"/>
      <c r="S806" s="4"/>
      <c r="T806" s="4"/>
      <c r="U806" s="4"/>
      <c r="V806" s="4"/>
      <c r="W806" s="4"/>
      <c r="X806" s="4"/>
      <c r="Y806" s="4"/>
      <c r="Z806" s="4"/>
    </row>
    <row r="807">
      <c r="A807" s="8"/>
      <c r="B807" s="9"/>
      <c r="C807" s="10"/>
      <c r="D807" s="4"/>
      <c r="E807" s="4"/>
      <c r="F807" s="4"/>
      <c r="G807" s="4"/>
      <c r="H807" s="4"/>
      <c r="I807" s="4"/>
      <c r="J807" s="4"/>
      <c r="K807" s="4"/>
      <c r="L807" s="4"/>
      <c r="M807" s="4"/>
      <c r="N807" s="4"/>
      <c r="O807" s="4"/>
      <c r="P807" s="4"/>
      <c r="Q807" s="4"/>
      <c r="R807" s="4"/>
      <c r="S807" s="4"/>
      <c r="T807" s="4"/>
      <c r="U807" s="4"/>
      <c r="V807" s="4"/>
      <c r="W807" s="4"/>
      <c r="X807" s="4"/>
      <c r="Y807" s="4"/>
      <c r="Z807" s="4"/>
    </row>
    <row r="808">
      <c r="A808" s="8"/>
      <c r="B808" s="9"/>
      <c r="C808" s="10"/>
      <c r="D808" s="4"/>
      <c r="E808" s="4"/>
      <c r="F808" s="4"/>
      <c r="G808" s="4"/>
      <c r="H808" s="4"/>
      <c r="I808" s="4"/>
      <c r="J808" s="4"/>
      <c r="K808" s="4"/>
      <c r="L808" s="4"/>
      <c r="M808" s="4"/>
      <c r="N808" s="4"/>
      <c r="O808" s="4"/>
      <c r="P808" s="4"/>
      <c r="Q808" s="4"/>
      <c r="R808" s="4"/>
      <c r="S808" s="4"/>
      <c r="T808" s="4"/>
      <c r="U808" s="4"/>
      <c r="V808" s="4"/>
      <c r="W808" s="4"/>
      <c r="X808" s="4"/>
      <c r="Y808" s="4"/>
      <c r="Z808" s="4"/>
    </row>
    <row r="809">
      <c r="A809" s="8"/>
      <c r="B809" s="9"/>
      <c r="C809" s="10"/>
      <c r="D809" s="4"/>
      <c r="E809" s="4"/>
      <c r="F809" s="4"/>
      <c r="G809" s="4"/>
      <c r="H809" s="4"/>
      <c r="I809" s="4"/>
      <c r="J809" s="4"/>
      <c r="K809" s="4"/>
      <c r="L809" s="4"/>
      <c r="M809" s="4"/>
      <c r="N809" s="4"/>
      <c r="O809" s="4"/>
      <c r="P809" s="4"/>
      <c r="Q809" s="4"/>
      <c r="R809" s="4"/>
      <c r="S809" s="4"/>
      <c r="T809" s="4"/>
      <c r="U809" s="4"/>
      <c r="V809" s="4"/>
      <c r="W809" s="4"/>
      <c r="X809" s="4"/>
      <c r="Y809" s="4"/>
      <c r="Z809" s="4"/>
    </row>
    <row r="810">
      <c r="A810" s="8"/>
      <c r="B810" s="9"/>
      <c r="C810" s="10"/>
      <c r="D810" s="4"/>
      <c r="E810" s="4"/>
      <c r="F810" s="4"/>
      <c r="G810" s="4"/>
      <c r="H810" s="4"/>
      <c r="I810" s="4"/>
      <c r="J810" s="4"/>
      <c r="K810" s="4"/>
      <c r="L810" s="4"/>
      <c r="M810" s="4"/>
      <c r="N810" s="4"/>
      <c r="O810" s="4"/>
      <c r="P810" s="4"/>
      <c r="Q810" s="4"/>
      <c r="R810" s="4"/>
      <c r="S810" s="4"/>
      <c r="T810" s="4"/>
      <c r="U810" s="4"/>
      <c r="V810" s="4"/>
      <c r="W810" s="4"/>
      <c r="X810" s="4"/>
      <c r="Y810" s="4"/>
      <c r="Z810" s="4"/>
    </row>
    <row r="811">
      <c r="A811" s="8"/>
      <c r="B811" s="9"/>
      <c r="C811" s="10"/>
      <c r="D811" s="4"/>
      <c r="E811" s="4"/>
      <c r="F811" s="4"/>
      <c r="G811" s="4"/>
      <c r="H811" s="4"/>
      <c r="I811" s="4"/>
      <c r="J811" s="4"/>
      <c r="K811" s="4"/>
      <c r="L811" s="4"/>
      <c r="M811" s="4"/>
      <c r="N811" s="4"/>
      <c r="O811" s="4"/>
      <c r="P811" s="4"/>
      <c r="Q811" s="4"/>
      <c r="R811" s="4"/>
      <c r="S811" s="4"/>
      <c r="T811" s="4"/>
      <c r="U811" s="4"/>
      <c r="V811" s="4"/>
      <c r="W811" s="4"/>
      <c r="X811" s="4"/>
      <c r="Y811" s="4"/>
      <c r="Z811" s="4"/>
    </row>
    <row r="812">
      <c r="A812" s="8"/>
      <c r="B812" s="9"/>
      <c r="C812" s="10"/>
      <c r="D812" s="4"/>
      <c r="E812" s="4"/>
      <c r="F812" s="4"/>
      <c r="G812" s="4"/>
      <c r="H812" s="4"/>
      <c r="I812" s="4"/>
      <c r="J812" s="4"/>
      <c r="K812" s="4"/>
      <c r="L812" s="4"/>
      <c r="M812" s="4"/>
      <c r="N812" s="4"/>
      <c r="O812" s="4"/>
      <c r="P812" s="4"/>
      <c r="Q812" s="4"/>
      <c r="R812" s="4"/>
      <c r="S812" s="4"/>
      <c r="T812" s="4"/>
      <c r="U812" s="4"/>
      <c r="V812" s="4"/>
      <c r="W812" s="4"/>
      <c r="X812" s="4"/>
      <c r="Y812" s="4"/>
      <c r="Z812" s="4"/>
    </row>
    <row r="813">
      <c r="A813" s="8"/>
      <c r="B813" s="9"/>
      <c r="C813" s="10"/>
      <c r="D813" s="4"/>
      <c r="E813" s="4"/>
      <c r="F813" s="4"/>
      <c r="G813" s="4"/>
      <c r="H813" s="4"/>
      <c r="I813" s="4"/>
      <c r="J813" s="4"/>
      <c r="K813" s="4"/>
      <c r="L813" s="4"/>
      <c r="M813" s="4"/>
      <c r="N813" s="4"/>
      <c r="O813" s="4"/>
      <c r="P813" s="4"/>
      <c r="Q813" s="4"/>
      <c r="R813" s="4"/>
      <c r="S813" s="4"/>
      <c r="T813" s="4"/>
      <c r="U813" s="4"/>
      <c r="V813" s="4"/>
      <c r="W813" s="4"/>
      <c r="X813" s="4"/>
      <c r="Y813" s="4"/>
      <c r="Z813" s="4"/>
    </row>
    <row r="814">
      <c r="A814" s="8"/>
      <c r="B814" s="9"/>
      <c r="C814" s="10"/>
      <c r="D814" s="4"/>
      <c r="E814" s="4"/>
      <c r="F814" s="4"/>
      <c r="G814" s="4"/>
      <c r="H814" s="4"/>
      <c r="I814" s="4"/>
      <c r="J814" s="4"/>
      <c r="K814" s="4"/>
      <c r="L814" s="4"/>
      <c r="M814" s="4"/>
      <c r="N814" s="4"/>
      <c r="O814" s="4"/>
      <c r="P814" s="4"/>
      <c r="Q814" s="4"/>
      <c r="R814" s="4"/>
      <c r="S814" s="4"/>
      <c r="T814" s="4"/>
      <c r="U814" s="4"/>
      <c r="V814" s="4"/>
      <c r="W814" s="4"/>
      <c r="X814" s="4"/>
      <c r="Y814" s="4"/>
      <c r="Z814" s="4"/>
    </row>
    <row r="815">
      <c r="A815" s="8"/>
      <c r="B815" s="9"/>
      <c r="C815" s="10"/>
      <c r="D815" s="4"/>
      <c r="E815" s="4"/>
      <c r="F815" s="4"/>
      <c r="G815" s="4"/>
      <c r="H815" s="4"/>
      <c r="I815" s="4"/>
      <c r="J815" s="4"/>
      <c r="K815" s="4"/>
      <c r="L815" s="4"/>
      <c r="M815" s="4"/>
      <c r="N815" s="4"/>
      <c r="O815" s="4"/>
      <c r="P815" s="4"/>
      <c r="Q815" s="4"/>
      <c r="R815" s="4"/>
      <c r="S815" s="4"/>
      <c r="T815" s="4"/>
      <c r="U815" s="4"/>
      <c r="V815" s="4"/>
      <c r="W815" s="4"/>
      <c r="X815" s="4"/>
      <c r="Y815" s="4"/>
      <c r="Z815" s="4"/>
    </row>
    <row r="816">
      <c r="A816" s="8"/>
      <c r="B816" s="9"/>
      <c r="C816" s="10"/>
      <c r="D816" s="4"/>
      <c r="E816" s="4"/>
      <c r="F816" s="4"/>
      <c r="G816" s="4"/>
      <c r="H816" s="4"/>
      <c r="I816" s="4"/>
      <c r="J816" s="4"/>
      <c r="K816" s="4"/>
      <c r="L816" s="4"/>
      <c r="M816" s="4"/>
      <c r="N816" s="4"/>
      <c r="O816" s="4"/>
      <c r="P816" s="4"/>
      <c r="Q816" s="4"/>
      <c r="R816" s="4"/>
      <c r="S816" s="4"/>
      <c r="T816" s="4"/>
      <c r="U816" s="4"/>
      <c r="V816" s="4"/>
      <c r="W816" s="4"/>
      <c r="X816" s="4"/>
      <c r="Y816" s="4"/>
      <c r="Z816" s="4"/>
    </row>
    <row r="817">
      <c r="A817" s="8"/>
      <c r="B817" s="9"/>
      <c r="C817" s="10"/>
      <c r="D817" s="4"/>
      <c r="E817" s="4"/>
      <c r="F817" s="4"/>
      <c r="G817" s="4"/>
      <c r="H817" s="4"/>
      <c r="I817" s="4"/>
      <c r="J817" s="4"/>
      <c r="K817" s="4"/>
      <c r="L817" s="4"/>
      <c r="M817" s="4"/>
      <c r="N817" s="4"/>
      <c r="O817" s="4"/>
      <c r="P817" s="4"/>
      <c r="Q817" s="4"/>
      <c r="R817" s="4"/>
      <c r="S817" s="4"/>
      <c r="T817" s="4"/>
      <c r="U817" s="4"/>
      <c r="V817" s="4"/>
      <c r="W817" s="4"/>
      <c r="X817" s="4"/>
      <c r="Y817" s="4"/>
      <c r="Z817" s="4"/>
    </row>
    <row r="818">
      <c r="A818" s="8"/>
      <c r="B818" s="9"/>
      <c r="C818" s="10"/>
      <c r="D818" s="4"/>
      <c r="E818" s="4"/>
      <c r="F818" s="4"/>
      <c r="G818" s="4"/>
      <c r="H818" s="4"/>
      <c r="I818" s="4"/>
      <c r="J818" s="4"/>
      <c r="K818" s="4"/>
      <c r="L818" s="4"/>
      <c r="M818" s="4"/>
      <c r="N818" s="4"/>
      <c r="O818" s="4"/>
      <c r="P818" s="4"/>
      <c r="Q818" s="4"/>
      <c r="R818" s="4"/>
      <c r="S818" s="4"/>
      <c r="T818" s="4"/>
      <c r="U818" s="4"/>
      <c r="V818" s="4"/>
      <c r="W818" s="4"/>
      <c r="X818" s="4"/>
      <c r="Y818" s="4"/>
      <c r="Z818" s="4"/>
    </row>
    <row r="819">
      <c r="A819" s="8"/>
      <c r="B819" s="9"/>
      <c r="C819" s="10"/>
      <c r="D819" s="4"/>
      <c r="E819" s="4"/>
      <c r="F819" s="4"/>
      <c r="G819" s="4"/>
      <c r="H819" s="4"/>
      <c r="I819" s="4"/>
      <c r="J819" s="4"/>
      <c r="K819" s="4"/>
      <c r="L819" s="4"/>
      <c r="M819" s="4"/>
      <c r="N819" s="4"/>
      <c r="O819" s="4"/>
      <c r="P819" s="4"/>
      <c r="Q819" s="4"/>
      <c r="R819" s="4"/>
      <c r="S819" s="4"/>
      <c r="T819" s="4"/>
      <c r="U819" s="4"/>
      <c r="V819" s="4"/>
      <c r="W819" s="4"/>
      <c r="X819" s="4"/>
      <c r="Y819" s="4"/>
      <c r="Z819" s="4"/>
    </row>
    <row r="820">
      <c r="A820" s="8"/>
      <c r="B820" s="9"/>
      <c r="C820" s="10"/>
      <c r="D820" s="4"/>
      <c r="E820" s="4"/>
      <c r="F820" s="4"/>
      <c r="G820" s="4"/>
      <c r="H820" s="4"/>
      <c r="I820" s="4"/>
      <c r="J820" s="4"/>
      <c r="K820" s="4"/>
      <c r="L820" s="4"/>
      <c r="M820" s="4"/>
      <c r="N820" s="4"/>
      <c r="O820" s="4"/>
      <c r="P820" s="4"/>
      <c r="Q820" s="4"/>
      <c r="R820" s="4"/>
      <c r="S820" s="4"/>
      <c r="T820" s="4"/>
      <c r="U820" s="4"/>
      <c r="V820" s="4"/>
      <c r="W820" s="4"/>
      <c r="X820" s="4"/>
      <c r="Y820" s="4"/>
      <c r="Z820" s="4"/>
    </row>
    <row r="821">
      <c r="A821" s="8"/>
      <c r="B821" s="9"/>
      <c r="C821" s="10"/>
      <c r="D821" s="4"/>
      <c r="E821" s="4"/>
      <c r="F821" s="4"/>
      <c r="G821" s="4"/>
      <c r="H821" s="4"/>
      <c r="I821" s="4"/>
      <c r="J821" s="4"/>
      <c r="K821" s="4"/>
      <c r="L821" s="4"/>
      <c r="M821" s="4"/>
      <c r="N821" s="4"/>
      <c r="O821" s="4"/>
      <c r="P821" s="4"/>
      <c r="Q821" s="4"/>
      <c r="R821" s="4"/>
      <c r="S821" s="4"/>
      <c r="T821" s="4"/>
      <c r="U821" s="4"/>
      <c r="V821" s="4"/>
      <c r="W821" s="4"/>
      <c r="X821" s="4"/>
      <c r="Y821" s="4"/>
      <c r="Z821" s="4"/>
    </row>
    <row r="822">
      <c r="A822" s="8"/>
      <c r="B822" s="9"/>
      <c r="C822" s="10"/>
      <c r="D822" s="4"/>
      <c r="E822" s="4"/>
      <c r="F822" s="4"/>
      <c r="G822" s="4"/>
      <c r="H822" s="4"/>
      <c r="I822" s="4"/>
      <c r="J822" s="4"/>
      <c r="K822" s="4"/>
      <c r="L822" s="4"/>
      <c r="M822" s="4"/>
      <c r="N822" s="4"/>
      <c r="O822" s="4"/>
      <c r="P822" s="4"/>
      <c r="Q822" s="4"/>
      <c r="R822" s="4"/>
      <c r="S822" s="4"/>
      <c r="T822" s="4"/>
      <c r="U822" s="4"/>
      <c r="V822" s="4"/>
      <c r="W822" s="4"/>
      <c r="X822" s="4"/>
      <c r="Y822" s="4"/>
      <c r="Z822" s="4"/>
    </row>
    <row r="823">
      <c r="A823" s="8"/>
      <c r="B823" s="9"/>
      <c r="C823" s="10"/>
      <c r="D823" s="4"/>
      <c r="E823" s="4"/>
      <c r="F823" s="4"/>
      <c r="G823" s="4"/>
      <c r="H823" s="4"/>
      <c r="I823" s="4"/>
      <c r="J823" s="4"/>
      <c r="K823" s="4"/>
      <c r="L823" s="4"/>
      <c r="M823" s="4"/>
      <c r="N823" s="4"/>
      <c r="O823" s="4"/>
      <c r="P823" s="4"/>
      <c r="Q823" s="4"/>
      <c r="R823" s="4"/>
      <c r="S823" s="4"/>
      <c r="T823" s="4"/>
      <c r="U823" s="4"/>
      <c r="V823" s="4"/>
      <c r="W823" s="4"/>
      <c r="X823" s="4"/>
      <c r="Y823" s="4"/>
      <c r="Z823" s="4"/>
    </row>
    <row r="824">
      <c r="A824" s="8"/>
      <c r="B824" s="9"/>
      <c r="C824" s="10"/>
      <c r="D824" s="4"/>
      <c r="E824" s="4"/>
      <c r="F824" s="4"/>
      <c r="G824" s="4"/>
      <c r="H824" s="4"/>
      <c r="I824" s="4"/>
      <c r="J824" s="4"/>
      <c r="K824" s="4"/>
      <c r="L824" s="4"/>
      <c r="M824" s="4"/>
      <c r="N824" s="4"/>
      <c r="O824" s="4"/>
      <c r="P824" s="4"/>
      <c r="Q824" s="4"/>
      <c r="R824" s="4"/>
      <c r="S824" s="4"/>
      <c r="T824" s="4"/>
      <c r="U824" s="4"/>
      <c r="V824" s="4"/>
      <c r="W824" s="4"/>
      <c r="X824" s="4"/>
      <c r="Y824" s="4"/>
      <c r="Z824" s="4"/>
    </row>
    <row r="825">
      <c r="A825" s="8"/>
      <c r="B825" s="9"/>
      <c r="C825" s="10"/>
      <c r="D825" s="4"/>
      <c r="E825" s="4"/>
      <c r="F825" s="4"/>
      <c r="G825" s="4"/>
      <c r="H825" s="4"/>
      <c r="I825" s="4"/>
      <c r="J825" s="4"/>
      <c r="K825" s="4"/>
      <c r="L825" s="4"/>
      <c r="M825" s="4"/>
      <c r="N825" s="4"/>
      <c r="O825" s="4"/>
      <c r="P825" s="4"/>
      <c r="Q825" s="4"/>
      <c r="R825" s="4"/>
      <c r="S825" s="4"/>
      <c r="T825" s="4"/>
      <c r="U825" s="4"/>
      <c r="V825" s="4"/>
      <c r="W825" s="4"/>
      <c r="X825" s="4"/>
      <c r="Y825" s="4"/>
      <c r="Z825" s="4"/>
    </row>
    <row r="826">
      <c r="A826" s="8"/>
      <c r="B826" s="9"/>
      <c r="C826" s="10"/>
      <c r="D826" s="4"/>
      <c r="E826" s="4"/>
      <c r="F826" s="4"/>
      <c r="G826" s="4"/>
      <c r="H826" s="4"/>
      <c r="I826" s="4"/>
      <c r="J826" s="4"/>
      <c r="K826" s="4"/>
      <c r="L826" s="4"/>
      <c r="M826" s="4"/>
      <c r="N826" s="4"/>
      <c r="O826" s="4"/>
      <c r="P826" s="4"/>
      <c r="Q826" s="4"/>
      <c r="R826" s="4"/>
      <c r="S826" s="4"/>
      <c r="T826" s="4"/>
      <c r="U826" s="4"/>
      <c r="V826" s="4"/>
      <c r="W826" s="4"/>
      <c r="X826" s="4"/>
      <c r="Y826" s="4"/>
      <c r="Z826" s="4"/>
    </row>
    <row r="827">
      <c r="A827" s="8"/>
      <c r="B827" s="9"/>
      <c r="C827" s="10"/>
      <c r="D827" s="4"/>
      <c r="E827" s="4"/>
      <c r="F827" s="4"/>
      <c r="G827" s="4"/>
      <c r="H827" s="4"/>
      <c r="I827" s="4"/>
      <c r="J827" s="4"/>
      <c r="K827" s="4"/>
      <c r="L827" s="4"/>
      <c r="M827" s="4"/>
      <c r="N827" s="4"/>
      <c r="O827" s="4"/>
      <c r="P827" s="4"/>
      <c r="Q827" s="4"/>
      <c r="R827" s="4"/>
      <c r="S827" s="4"/>
      <c r="T827" s="4"/>
      <c r="U827" s="4"/>
      <c r="V827" s="4"/>
      <c r="W827" s="4"/>
      <c r="X827" s="4"/>
      <c r="Y827" s="4"/>
      <c r="Z827" s="4"/>
    </row>
    <row r="828">
      <c r="A828" s="8"/>
      <c r="B828" s="9"/>
      <c r="C828" s="10"/>
      <c r="D828" s="4"/>
      <c r="E828" s="4"/>
      <c r="F828" s="4"/>
      <c r="G828" s="4"/>
      <c r="H828" s="4"/>
      <c r="I828" s="4"/>
      <c r="J828" s="4"/>
      <c r="K828" s="4"/>
      <c r="L828" s="4"/>
      <c r="M828" s="4"/>
      <c r="N828" s="4"/>
      <c r="O828" s="4"/>
      <c r="P828" s="4"/>
      <c r="Q828" s="4"/>
      <c r="R828" s="4"/>
      <c r="S828" s="4"/>
      <c r="T828" s="4"/>
      <c r="U828" s="4"/>
      <c r="V828" s="4"/>
      <c r="W828" s="4"/>
      <c r="X828" s="4"/>
      <c r="Y828" s="4"/>
      <c r="Z828" s="4"/>
    </row>
    <row r="829">
      <c r="A829" s="8"/>
      <c r="B829" s="9"/>
      <c r="C829" s="10"/>
      <c r="D829" s="4"/>
      <c r="E829" s="4"/>
      <c r="F829" s="4"/>
      <c r="G829" s="4"/>
      <c r="H829" s="4"/>
      <c r="I829" s="4"/>
      <c r="J829" s="4"/>
      <c r="K829" s="4"/>
      <c r="L829" s="4"/>
      <c r="M829" s="4"/>
      <c r="N829" s="4"/>
      <c r="O829" s="4"/>
      <c r="P829" s="4"/>
      <c r="Q829" s="4"/>
      <c r="R829" s="4"/>
      <c r="S829" s="4"/>
      <c r="T829" s="4"/>
      <c r="U829" s="4"/>
      <c r="V829" s="4"/>
      <c r="W829" s="4"/>
      <c r="X829" s="4"/>
      <c r="Y829" s="4"/>
      <c r="Z829" s="4"/>
    </row>
    <row r="830">
      <c r="A830" s="8"/>
      <c r="B830" s="9"/>
      <c r="C830" s="10"/>
      <c r="D830" s="4"/>
      <c r="E830" s="4"/>
      <c r="F830" s="4"/>
      <c r="G830" s="4"/>
      <c r="H830" s="4"/>
      <c r="I830" s="4"/>
      <c r="J830" s="4"/>
      <c r="K830" s="4"/>
      <c r="L830" s="4"/>
      <c r="M830" s="4"/>
      <c r="N830" s="4"/>
      <c r="O830" s="4"/>
      <c r="P830" s="4"/>
      <c r="Q830" s="4"/>
      <c r="R830" s="4"/>
      <c r="S830" s="4"/>
      <c r="T830" s="4"/>
      <c r="U830" s="4"/>
      <c r="V830" s="4"/>
      <c r="W830" s="4"/>
      <c r="X830" s="4"/>
      <c r="Y830" s="4"/>
      <c r="Z830" s="4"/>
    </row>
    <row r="831">
      <c r="A831" s="8"/>
      <c r="B831" s="9"/>
      <c r="C831" s="10"/>
      <c r="D831" s="4"/>
      <c r="E831" s="4"/>
      <c r="F831" s="4"/>
      <c r="G831" s="4"/>
      <c r="H831" s="4"/>
      <c r="I831" s="4"/>
      <c r="J831" s="4"/>
      <c r="K831" s="4"/>
      <c r="L831" s="4"/>
      <c r="M831" s="4"/>
      <c r="N831" s="4"/>
      <c r="O831" s="4"/>
      <c r="P831" s="4"/>
      <c r="Q831" s="4"/>
      <c r="R831" s="4"/>
      <c r="S831" s="4"/>
      <c r="T831" s="4"/>
      <c r="U831" s="4"/>
      <c r="V831" s="4"/>
      <c r="W831" s="4"/>
      <c r="X831" s="4"/>
      <c r="Y831" s="4"/>
      <c r="Z831" s="4"/>
    </row>
    <row r="832">
      <c r="A832" s="8"/>
      <c r="B832" s="9"/>
      <c r="C832" s="10"/>
      <c r="D832" s="4"/>
      <c r="E832" s="4"/>
      <c r="F832" s="4"/>
      <c r="G832" s="4"/>
      <c r="H832" s="4"/>
      <c r="I832" s="4"/>
      <c r="J832" s="4"/>
      <c r="K832" s="4"/>
      <c r="L832" s="4"/>
      <c r="M832" s="4"/>
      <c r="N832" s="4"/>
      <c r="O832" s="4"/>
      <c r="P832" s="4"/>
      <c r="Q832" s="4"/>
      <c r="R832" s="4"/>
      <c r="S832" s="4"/>
      <c r="T832" s="4"/>
      <c r="U832" s="4"/>
      <c r="V832" s="4"/>
      <c r="W832" s="4"/>
      <c r="X832" s="4"/>
      <c r="Y832" s="4"/>
      <c r="Z832" s="4"/>
    </row>
    <row r="833">
      <c r="A833" s="8"/>
      <c r="B833" s="9"/>
      <c r="C833" s="10"/>
      <c r="D833" s="4"/>
      <c r="E833" s="4"/>
      <c r="F833" s="4"/>
      <c r="G833" s="4"/>
      <c r="H833" s="4"/>
      <c r="I833" s="4"/>
      <c r="J833" s="4"/>
      <c r="K833" s="4"/>
      <c r="L833" s="4"/>
      <c r="M833" s="4"/>
      <c r="N833" s="4"/>
      <c r="O833" s="4"/>
      <c r="P833" s="4"/>
      <c r="Q833" s="4"/>
      <c r="R833" s="4"/>
      <c r="S833" s="4"/>
      <c r="T833" s="4"/>
      <c r="U833" s="4"/>
      <c r="V833" s="4"/>
      <c r="W833" s="4"/>
      <c r="X833" s="4"/>
      <c r="Y833" s="4"/>
      <c r="Z833" s="4"/>
    </row>
    <row r="834">
      <c r="A834" s="8"/>
      <c r="B834" s="9"/>
      <c r="C834" s="10"/>
      <c r="D834" s="4"/>
      <c r="E834" s="4"/>
      <c r="F834" s="4"/>
      <c r="G834" s="4"/>
      <c r="H834" s="4"/>
      <c r="I834" s="4"/>
      <c r="J834" s="4"/>
      <c r="K834" s="4"/>
      <c r="L834" s="4"/>
      <c r="M834" s="4"/>
      <c r="N834" s="4"/>
      <c r="O834" s="4"/>
      <c r="P834" s="4"/>
      <c r="Q834" s="4"/>
      <c r="R834" s="4"/>
      <c r="S834" s="4"/>
      <c r="T834" s="4"/>
      <c r="U834" s="4"/>
      <c r="V834" s="4"/>
      <c r="W834" s="4"/>
      <c r="X834" s="4"/>
      <c r="Y834" s="4"/>
      <c r="Z834" s="4"/>
    </row>
    <row r="835">
      <c r="A835" s="8"/>
      <c r="B835" s="9"/>
      <c r="C835" s="10"/>
      <c r="D835" s="4"/>
      <c r="E835" s="4"/>
      <c r="F835" s="4"/>
      <c r="G835" s="4"/>
      <c r="H835" s="4"/>
      <c r="I835" s="4"/>
      <c r="J835" s="4"/>
      <c r="K835" s="4"/>
      <c r="L835" s="4"/>
      <c r="M835" s="4"/>
      <c r="N835" s="4"/>
      <c r="O835" s="4"/>
      <c r="P835" s="4"/>
      <c r="Q835" s="4"/>
      <c r="R835" s="4"/>
      <c r="S835" s="4"/>
      <c r="T835" s="4"/>
      <c r="U835" s="4"/>
      <c r="V835" s="4"/>
      <c r="W835" s="4"/>
      <c r="X835" s="4"/>
      <c r="Y835" s="4"/>
      <c r="Z835" s="4"/>
    </row>
    <row r="836">
      <c r="A836" s="8"/>
      <c r="B836" s="9"/>
      <c r="C836" s="10"/>
      <c r="D836" s="4"/>
      <c r="E836" s="4"/>
      <c r="F836" s="4"/>
      <c r="G836" s="4"/>
      <c r="H836" s="4"/>
      <c r="I836" s="4"/>
      <c r="J836" s="4"/>
      <c r="K836" s="4"/>
      <c r="L836" s="4"/>
      <c r="M836" s="4"/>
      <c r="N836" s="4"/>
      <c r="O836" s="4"/>
      <c r="P836" s="4"/>
      <c r="Q836" s="4"/>
      <c r="R836" s="4"/>
      <c r="S836" s="4"/>
      <c r="T836" s="4"/>
      <c r="U836" s="4"/>
      <c r="V836" s="4"/>
      <c r="W836" s="4"/>
      <c r="X836" s="4"/>
      <c r="Y836" s="4"/>
      <c r="Z836" s="4"/>
    </row>
    <row r="837">
      <c r="A837" s="8"/>
      <c r="B837" s="9"/>
      <c r="C837" s="10"/>
      <c r="D837" s="4"/>
      <c r="E837" s="4"/>
      <c r="F837" s="4"/>
      <c r="G837" s="4"/>
      <c r="H837" s="4"/>
      <c r="I837" s="4"/>
      <c r="J837" s="4"/>
      <c r="K837" s="4"/>
      <c r="L837" s="4"/>
      <c r="M837" s="4"/>
      <c r="N837" s="4"/>
      <c r="O837" s="4"/>
      <c r="P837" s="4"/>
      <c r="Q837" s="4"/>
      <c r="R837" s="4"/>
      <c r="S837" s="4"/>
      <c r="T837" s="4"/>
      <c r="U837" s="4"/>
      <c r="V837" s="4"/>
      <c r="W837" s="4"/>
      <c r="X837" s="4"/>
      <c r="Y837" s="4"/>
      <c r="Z837" s="4"/>
    </row>
    <row r="838">
      <c r="A838" s="8"/>
      <c r="B838" s="9"/>
      <c r="C838" s="10"/>
      <c r="D838" s="4"/>
      <c r="E838" s="4"/>
      <c r="F838" s="4"/>
      <c r="G838" s="4"/>
      <c r="H838" s="4"/>
      <c r="I838" s="4"/>
      <c r="J838" s="4"/>
      <c r="K838" s="4"/>
      <c r="L838" s="4"/>
      <c r="M838" s="4"/>
      <c r="N838" s="4"/>
      <c r="O838" s="4"/>
      <c r="P838" s="4"/>
      <c r="Q838" s="4"/>
      <c r="R838" s="4"/>
      <c r="S838" s="4"/>
      <c r="T838" s="4"/>
      <c r="U838" s="4"/>
      <c r="V838" s="4"/>
      <c r="W838" s="4"/>
      <c r="X838" s="4"/>
      <c r="Y838" s="4"/>
      <c r="Z838" s="4"/>
    </row>
    <row r="839">
      <c r="A839" s="8"/>
      <c r="B839" s="9"/>
      <c r="C839" s="10"/>
      <c r="D839" s="4"/>
      <c r="E839" s="4"/>
      <c r="F839" s="4"/>
      <c r="G839" s="4"/>
      <c r="H839" s="4"/>
      <c r="I839" s="4"/>
      <c r="J839" s="4"/>
      <c r="K839" s="4"/>
      <c r="L839" s="4"/>
      <c r="M839" s="4"/>
      <c r="N839" s="4"/>
      <c r="O839" s="4"/>
      <c r="P839" s="4"/>
      <c r="Q839" s="4"/>
      <c r="R839" s="4"/>
      <c r="S839" s="4"/>
      <c r="T839" s="4"/>
      <c r="U839" s="4"/>
      <c r="V839" s="4"/>
      <c r="W839" s="4"/>
      <c r="X839" s="4"/>
      <c r="Y839" s="4"/>
      <c r="Z839" s="4"/>
    </row>
    <row r="840">
      <c r="A840" s="8"/>
      <c r="B840" s="9"/>
      <c r="C840" s="10"/>
      <c r="D840" s="4"/>
      <c r="E840" s="4"/>
      <c r="F840" s="4"/>
      <c r="G840" s="4"/>
      <c r="H840" s="4"/>
      <c r="I840" s="4"/>
      <c r="J840" s="4"/>
      <c r="K840" s="4"/>
      <c r="L840" s="4"/>
      <c r="M840" s="4"/>
      <c r="N840" s="4"/>
      <c r="O840" s="4"/>
      <c r="P840" s="4"/>
      <c r="Q840" s="4"/>
      <c r="R840" s="4"/>
      <c r="S840" s="4"/>
      <c r="T840" s="4"/>
      <c r="U840" s="4"/>
      <c r="V840" s="4"/>
      <c r="W840" s="4"/>
      <c r="X840" s="4"/>
      <c r="Y840" s="4"/>
      <c r="Z840" s="4"/>
    </row>
    <row r="841">
      <c r="A841" s="8"/>
      <c r="B841" s="9"/>
      <c r="C841" s="10"/>
      <c r="D841" s="4"/>
      <c r="E841" s="4"/>
      <c r="F841" s="4"/>
      <c r="G841" s="4"/>
      <c r="H841" s="4"/>
      <c r="I841" s="4"/>
      <c r="J841" s="4"/>
      <c r="K841" s="4"/>
      <c r="L841" s="4"/>
      <c r="M841" s="4"/>
      <c r="N841" s="4"/>
      <c r="O841" s="4"/>
      <c r="P841" s="4"/>
      <c r="Q841" s="4"/>
      <c r="R841" s="4"/>
      <c r="S841" s="4"/>
      <c r="T841" s="4"/>
      <c r="U841" s="4"/>
      <c r="V841" s="4"/>
      <c r="W841" s="4"/>
      <c r="X841" s="4"/>
      <c r="Y841" s="4"/>
      <c r="Z841" s="4"/>
    </row>
    <row r="842">
      <c r="A842" s="8"/>
      <c r="B842" s="9"/>
      <c r="C842" s="10"/>
      <c r="D842" s="4"/>
      <c r="E842" s="4"/>
      <c r="F842" s="4"/>
      <c r="G842" s="4"/>
      <c r="H842" s="4"/>
      <c r="I842" s="4"/>
      <c r="J842" s="4"/>
      <c r="K842" s="4"/>
      <c r="L842" s="4"/>
      <c r="M842" s="4"/>
      <c r="N842" s="4"/>
      <c r="O842" s="4"/>
      <c r="P842" s="4"/>
      <c r="Q842" s="4"/>
      <c r="R842" s="4"/>
      <c r="S842" s="4"/>
      <c r="T842" s="4"/>
      <c r="U842" s="4"/>
      <c r="V842" s="4"/>
      <c r="W842" s="4"/>
      <c r="X842" s="4"/>
      <c r="Y842" s="4"/>
      <c r="Z842" s="4"/>
    </row>
    <row r="843">
      <c r="A843" s="8"/>
      <c r="B843" s="9"/>
      <c r="C843" s="10"/>
      <c r="D843" s="4"/>
      <c r="E843" s="4"/>
      <c r="F843" s="4"/>
      <c r="G843" s="4"/>
      <c r="H843" s="4"/>
      <c r="I843" s="4"/>
      <c r="J843" s="4"/>
      <c r="K843" s="4"/>
      <c r="L843" s="4"/>
      <c r="M843" s="4"/>
      <c r="N843" s="4"/>
      <c r="O843" s="4"/>
      <c r="P843" s="4"/>
      <c r="Q843" s="4"/>
      <c r="R843" s="4"/>
      <c r="S843" s="4"/>
      <c r="T843" s="4"/>
      <c r="U843" s="4"/>
      <c r="V843" s="4"/>
      <c r="W843" s="4"/>
      <c r="X843" s="4"/>
      <c r="Y843" s="4"/>
      <c r="Z843" s="4"/>
    </row>
    <row r="844">
      <c r="A844" s="8"/>
      <c r="B844" s="9"/>
      <c r="C844" s="10"/>
      <c r="D844" s="4"/>
      <c r="E844" s="4"/>
      <c r="F844" s="4"/>
      <c r="G844" s="4"/>
      <c r="H844" s="4"/>
      <c r="I844" s="4"/>
      <c r="J844" s="4"/>
      <c r="K844" s="4"/>
      <c r="L844" s="4"/>
      <c r="M844" s="4"/>
      <c r="N844" s="4"/>
      <c r="O844" s="4"/>
      <c r="P844" s="4"/>
      <c r="Q844" s="4"/>
      <c r="R844" s="4"/>
      <c r="S844" s="4"/>
      <c r="T844" s="4"/>
      <c r="U844" s="4"/>
      <c r="V844" s="4"/>
      <c r="W844" s="4"/>
      <c r="X844" s="4"/>
      <c r="Y844" s="4"/>
      <c r="Z844" s="4"/>
    </row>
    <row r="845">
      <c r="A845" s="8"/>
      <c r="B845" s="9"/>
      <c r="C845" s="10"/>
      <c r="D845" s="4"/>
      <c r="E845" s="4"/>
      <c r="F845" s="4"/>
      <c r="G845" s="4"/>
      <c r="H845" s="4"/>
      <c r="I845" s="4"/>
      <c r="J845" s="4"/>
      <c r="K845" s="4"/>
      <c r="L845" s="4"/>
      <c r="M845" s="4"/>
      <c r="N845" s="4"/>
      <c r="O845" s="4"/>
      <c r="P845" s="4"/>
      <c r="Q845" s="4"/>
      <c r="R845" s="4"/>
      <c r="S845" s="4"/>
      <c r="T845" s="4"/>
      <c r="U845" s="4"/>
      <c r="V845" s="4"/>
      <c r="W845" s="4"/>
      <c r="X845" s="4"/>
      <c r="Y845" s="4"/>
      <c r="Z845" s="4"/>
    </row>
    <row r="846">
      <c r="A846" s="8"/>
      <c r="B846" s="9"/>
      <c r="C846" s="10"/>
      <c r="D846" s="4"/>
      <c r="E846" s="4"/>
      <c r="F846" s="4"/>
      <c r="G846" s="4"/>
      <c r="H846" s="4"/>
      <c r="I846" s="4"/>
      <c r="J846" s="4"/>
      <c r="K846" s="4"/>
      <c r="L846" s="4"/>
      <c r="M846" s="4"/>
      <c r="N846" s="4"/>
      <c r="O846" s="4"/>
      <c r="P846" s="4"/>
      <c r="Q846" s="4"/>
      <c r="R846" s="4"/>
      <c r="S846" s="4"/>
      <c r="T846" s="4"/>
      <c r="U846" s="4"/>
      <c r="V846" s="4"/>
      <c r="W846" s="4"/>
      <c r="X846" s="4"/>
      <c r="Y846" s="4"/>
      <c r="Z846" s="4"/>
    </row>
    <row r="847">
      <c r="A847" s="8"/>
      <c r="B847" s="9"/>
      <c r="C847" s="10"/>
      <c r="D847" s="4"/>
      <c r="E847" s="4"/>
      <c r="F847" s="4"/>
      <c r="G847" s="4"/>
      <c r="H847" s="4"/>
      <c r="I847" s="4"/>
      <c r="J847" s="4"/>
      <c r="K847" s="4"/>
      <c r="L847" s="4"/>
      <c r="M847" s="4"/>
      <c r="N847" s="4"/>
      <c r="O847" s="4"/>
      <c r="P847" s="4"/>
      <c r="Q847" s="4"/>
      <c r="R847" s="4"/>
      <c r="S847" s="4"/>
      <c r="T847" s="4"/>
      <c r="U847" s="4"/>
      <c r="V847" s="4"/>
      <c r="W847" s="4"/>
      <c r="X847" s="4"/>
      <c r="Y847" s="4"/>
      <c r="Z847" s="4"/>
    </row>
    <row r="848">
      <c r="A848" s="8"/>
      <c r="B848" s="9"/>
      <c r="C848" s="10"/>
      <c r="D848" s="4"/>
      <c r="E848" s="4"/>
      <c r="F848" s="4"/>
      <c r="G848" s="4"/>
      <c r="H848" s="4"/>
      <c r="I848" s="4"/>
      <c r="J848" s="4"/>
      <c r="K848" s="4"/>
      <c r="L848" s="4"/>
      <c r="M848" s="4"/>
      <c r="N848" s="4"/>
      <c r="O848" s="4"/>
      <c r="P848" s="4"/>
      <c r="Q848" s="4"/>
      <c r="R848" s="4"/>
      <c r="S848" s="4"/>
      <c r="T848" s="4"/>
      <c r="U848" s="4"/>
      <c r="V848" s="4"/>
      <c r="W848" s="4"/>
      <c r="X848" s="4"/>
      <c r="Y848" s="4"/>
      <c r="Z848" s="4"/>
    </row>
    <row r="849">
      <c r="A849" s="8"/>
      <c r="B849" s="9"/>
      <c r="C849" s="10"/>
      <c r="D849" s="4"/>
      <c r="E849" s="4"/>
      <c r="F849" s="4"/>
      <c r="G849" s="4"/>
      <c r="H849" s="4"/>
      <c r="I849" s="4"/>
      <c r="J849" s="4"/>
      <c r="K849" s="4"/>
      <c r="L849" s="4"/>
      <c r="M849" s="4"/>
      <c r="N849" s="4"/>
      <c r="O849" s="4"/>
      <c r="P849" s="4"/>
      <c r="Q849" s="4"/>
      <c r="R849" s="4"/>
      <c r="S849" s="4"/>
      <c r="T849" s="4"/>
      <c r="U849" s="4"/>
      <c r="V849" s="4"/>
      <c r="W849" s="4"/>
      <c r="X849" s="4"/>
      <c r="Y849" s="4"/>
      <c r="Z849" s="4"/>
    </row>
    <row r="850">
      <c r="A850" s="8"/>
      <c r="B850" s="9"/>
      <c r="C850" s="10"/>
      <c r="D850" s="4"/>
      <c r="E850" s="4"/>
      <c r="F850" s="4"/>
      <c r="G850" s="4"/>
      <c r="H850" s="4"/>
      <c r="I850" s="4"/>
      <c r="J850" s="4"/>
      <c r="K850" s="4"/>
      <c r="L850" s="4"/>
      <c r="M850" s="4"/>
      <c r="N850" s="4"/>
      <c r="O850" s="4"/>
      <c r="P850" s="4"/>
      <c r="Q850" s="4"/>
      <c r="R850" s="4"/>
      <c r="S850" s="4"/>
      <c r="T850" s="4"/>
      <c r="U850" s="4"/>
      <c r="V850" s="4"/>
      <c r="W850" s="4"/>
      <c r="X850" s="4"/>
      <c r="Y850" s="4"/>
      <c r="Z850" s="4"/>
    </row>
    <row r="851">
      <c r="A851" s="8"/>
      <c r="B851" s="9"/>
      <c r="C851" s="10"/>
      <c r="D851" s="4"/>
      <c r="E851" s="4"/>
      <c r="F851" s="4"/>
      <c r="G851" s="4"/>
      <c r="H851" s="4"/>
      <c r="I851" s="4"/>
      <c r="J851" s="4"/>
      <c r="K851" s="4"/>
      <c r="L851" s="4"/>
      <c r="M851" s="4"/>
      <c r="N851" s="4"/>
      <c r="O851" s="4"/>
      <c r="P851" s="4"/>
      <c r="Q851" s="4"/>
      <c r="R851" s="4"/>
      <c r="S851" s="4"/>
      <c r="T851" s="4"/>
      <c r="U851" s="4"/>
      <c r="V851" s="4"/>
      <c r="W851" s="4"/>
      <c r="X851" s="4"/>
      <c r="Y851" s="4"/>
      <c r="Z851" s="4"/>
    </row>
    <row r="852">
      <c r="A852" s="8"/>
      <c r="B852" s="9"/>
      <c r="C852" s="10"/>
      <c r="D852" s="4"/>
      <c r="E852" s="4"/>
      <c r="F852" s="4"/>
      <c r="G852" s="4"/>
      <c r="H852" s="4"/>
      <c r="I852" s="4"/>
      <c r="J852" s="4"/>
      <c r="K852" s="4"/>
      <c r="L852" s="4"/>
      <c r="M852" s="4"/>
      <c r="N852" s="4"/>
      <c r="O852" s="4"/>
      <c r="P852" s="4"/>
      <c r="Q852" s="4"/>
      <c r="R852" s="4"/>
      <c r="S852" s="4"/>
      <c r="T852" s="4"/>
      <c r="U852" s="4"/>
      <c r="V852" s="4"/>
      <c r="W852" s="4"/>
      <c r="X852" s="4"/>
      <c r="Y852" s="4"/>
      <c r="Z852" s="4"/>
    </row>
    <row r="853">
      <c r="A853" s="8"/>
      <c r="B853" s="9"/>
      <c r="C853" s="10"/>
      <c r="D853" s="4"/>
      <c r="E853" s="4"/>
      <c r="F853" s="4"/>
      <c r="G853" s="4"/>
      <c r="H853" s="4"/>
      <c r="I853" s="4"/>
      <c r="J853" s="4"/>
      <c r="K853" s="4"/>
      <c r="L853" s="4"/>
      <c r="M853" s="4"/>
      <c r="N853" s="4"/>
      <c r="O853" s="4"/>
      <c r="P853" s="4"/>
      <c r="Q853" s="4"/>
      <c r="R853" s="4"/>
      <c r="S853" s="4"/>
      <c r="T853" s="4"/>
      <c r="U853" s="4"/>
      <c r="V853" s="4"/>
      <c r="W853" s="4"/>
      <c r="X853" s="4"/>
      <c r="Y853" s="4"/>
      <c r="Z853" s="4"/>
    </row>
    <row r="854">
      <c r="A854" s="8"/>
      <c r="B854" s="9"/>
      <c r="C854" s="10"/>
      <c r="D854" s="4"/>
      <c r="E854" s="4"/>
      <c r="F854" s="4"/>
      <c r="G854" s="4"/>
      <c r="H854" s="4"/>
      <c r="I854" s="4"/>
      <c r="J854" s="4"/>
      <c r="K854" s="4"/>
      <c r="L854" s="4"/>
      <c r="M854" s="4"/>
      <c r="N854" s="4"/>
      <c r="O854" s="4"/>
      <c r="P854" s="4"/>
      <c r="Q854" s="4"/>
      <c r="R854" s="4"/>
      <c r="S854" s="4"/>
      <c r="T854" s="4"/>
      <c r="U854" s="4"/>
      <c r="V854" s="4"/>
      <c r="W854" s="4"/>
      <c r="X854" s="4"/>
      <c r="Y854" s="4"/>
      <c r="Z854" s="4"/>
    </row>
    <row r="855">
      <c r="A855" s="8"/>
      <c r="B855" s="9"/>
      <c r="C855" s="10"/>
      <c r="D855" s="4"/>
      <c r="E855" s="4"/>
      <c r="F855" s="4"/>
      <c r="G855" s="4"/>
      <c r="H855" s="4"/>
      <c r="I855" s="4"/>
      <c r="J855" s="4"/>
      <c r="K855" s="4"/>
      <c r="L855" s="4"/>
      <c r="M855" s="4"/>
      <c r="N855" s="4"/>
      <c r="O855" s="4"/>
      <c r="P855" s="4"/>
      <c r="Q855" s="4"/>
      <c r="R855" s="4"/>
      <c r="S855" s="4"/>
      <c r="T855" s="4"/>
      <c r="U855" s="4"/>
      <c r="V855" s="4"/>
      <c r="W855" s="4"/>
      <c r="X855" s="4"/>
      <c r="Y855" s="4"/>
      <c r="Z855" s="4"/>
    </row>
    <row r="856">
      <c r="A856" s="8"/>
      <c r="B856" s="9"/>
      <c r="C856" s="10"/>
      <c r="D856" s="4"/>
      <c r="E856" s="4"/>
      <c r="F856" s="4"/>
      <c r="G856" s="4"/>
      <c r="H856" s="4"/>
      <c r="I856" s="4"/>
      <c r="J856" s="4"/>
      <c r="K856" s="4"/>
      <c r="L856" s="4"/>
      <c r="M856" s="4"/>
      <c r="N856" s="4"/>
      <c r="O856" s="4"/>
      <c r="P856" s="4"/>
      <c r="Q856" s="4"/>
      <c r="R856" s="4"/>
      <c r="S856" s="4"/>
      <c r="T856" s="4"/>
      <c r="U856" s="4"/>
      <c r="V856" s="4"/>
      <c r="W856" s="4"/>
      <c r="X856" s="4"/>
      <c r="Y856" s="4"/>
      <c r="Z856" s="4"/>
    </row>
    <row r="857">
      <c r="A857" s="8"/>
      <c r="B857" s="9"/>
      <c r="C857" s="10"/>
      <c r="D857" s="4"/>
      <c r="E857" s="4"/>
      <c r="F857" s="4"/>
      <c r="G857" s="4"/>
      <c r="H857" s="4"/>
      <c r="I857" s="4"/>
      <c r="J857" s="4"/>
      <c r="K857" s="4"/>
      <c r="L857" s="4"/>
      <c r="M857" s="4"/>
      <c r="N857" s="4"/>
      <c r="O857" s="4"/>
      <c r="P857" s="4"/>
      <c r="Q857" s="4"/>
      <c r="R857" s="4"/>
      <c r="S857" s="4"/>
      <c r="T857" s="4"/>
      <c r="U857" s="4"/>
      <c r="V857" s="4"/>
      <c r="W857" s="4"/>
      <c r="X857" s="4"/>
      <c r="Y857" s="4"/>
      <c r="Z857" s="4"/>
    </row>
    <row r="858">
      <c r="A858" s="8"/>
      <c r="B858" s="9"/>
      <c r="C858" s="10"/>
      <c r="D858" s="4"/>
      <c r="E858" s="4"/>
      <c r="F858" s="4"/>
      <c r="G858" s="4"/>
      <c r="H858" s="4"/>
      <c r="I858" s="4"/>
      <c r="J858" s="4"/>
      <c r="K858" s="4"/>
      <c r="L858" s="4"/>
      <c r="M858" s="4"/>
      <c r="N858" s="4"/>
      <c r="O858" s="4"/>
      <c r="P858" s="4"/>
      <c r="Q858" s="4"/>
      <c r="R858" s="4"/>
      <c r="S858" s="4"/>
      <c r="T858" s="4"/>
      <c r="U858" s="4"/>
      <c r="V858" s="4"/>
      <c r="W858" s="4"/>
      <c r="X858" s="4"/>
      <c r="Y858" s="4"/>
      <c r="Z858" s="4"/>
    </row>
    <row r="859">
      <c r="A859" s="8"/>
      <c r="B859" s="9"/>
      <c r="C859" s="10"/>
      <c r="D859" s="4"/>
      <c r="E859" s="4"/>
      <c r="F859" s="4"/>
      <c r="G859" s="4"/>
      <c r="H859" s="4"/>
      <c r="I859" s="4"/>
      <c r="J859" s="4"/>
      <c r="K859" s="4"/>
      <c r="L859" s="4"/>
      <c r="M859" s="4"/>
      <c r="N859" s="4"/>
      <c r="O859" s="4"/>
      <c r="P859" s="4"/>
      <c r="Q859" s="4"/>
      <c r="R859" s="4"/>
      <c r="S859" s="4"/>
      <c r="T859" s="4"/>
      <c r="U859" s="4"/>
      <c r="V859" s="4"/>
      <c r="W859" s="4"/>
      <c r="X859" s="4"/>
      <c r="Y859" s="4"/>
      <c r="Z859" s="4"/>
    </row>
    <row r="860">
      <c r="A860" s="8"/>
      <c r="B860" s="9"/>
      <c r="C860" s="10"/>
      <c r="D860" s="4"/>
      <c r="E860" s="4"/>
      <c r="F860" s="4"/>
      <c r="G860" s="4"/>
      <c r="H860" s="4"/>
      <c r="I860" s="4"/>
      <c r="J860" s="4"/>
      <c r="K860" s="4"/>
      <c r="L860" s="4"/>
      <c r="M860" s="4"/>
      <c r="N860" s="4"/>
      <c r="O860" s="4"/>
      <c r="P860" s="4"/>
      <c r="Q860" s="4"/>
      <c r="R860" s="4"/>
      <c r="S860" s="4"/>
      <c r="T860" s="4"/>
      <c r="U860" s="4"/>
      <c r="V860" s="4"/>
      <c r="W860" s="4"/>
      <c r="X860" s="4"/>
      <c r="Y860" s="4"/>
      <c r="Z860" s="4"/>
    </row>
    <row r="861">
      <c r="A861" s="8"/>
      <c r="B861" s="9"/>
      <c r="C861" s="10"/>
      <c r="D861" s="4"/>
      <c r="E861" s="4"/>
      <c r="F861" s="4"/>
      <c r="G861" s="4"/>
      <c r="H861" s="4"/>
      <c r="I861" s="4"/>
      <c r="J861" s="4"/>
      <c r="K861" s="4"/>
      <c r="L861" s="4"/>
      <c r="M861" s="4"/>
      <c r="N861" s="4"/>
      <c r="O861" s="4"/>
      <c r="P861" s="4"/>
      <c r="Q861" s="4"/>
      <c r="R861" s="4"/>
      <c r="S861" s="4"/>
      <c r="T861" s="4"/>
      <c r="U861" s="4"/>
      <c r="V861" s="4"/>
      <c r="W861" s="4"/>
      <c r="X861" s="4"/>
      <c r="Y861" s="4"/>
      <c r="Z861" s="4"/>
    </row>
    <row r="862">
      <c r="A862" s="8"/>
      <c r="B862" s="9"/>
      <c r="C862" s="10"/>
      <c r="D862" s="4"/>
      <c r="E862" s="4"/>
      <c r="F862" s="4"/>
      <c r="G862" s="4"/>
      <c r="H862" s="4"/>
      <c r="I862" s="4"/>
      <c r="J862" s="4"/>
      <c r="K862" s="4"/>
      <c r="L862" s="4"/>
      <c r="M862" s="4"/>
      <c r="N862" s="4"/>
      <c r="O862" s="4"/>
      <c r="P862" s="4"/>
      <c r="Q862" s="4"/>
      <c r="R862" s="4"/>
      <c r="S862" s="4"/>
      <c r="T862" s="4"/>
      <c r="U862" s="4"/>
      <c r="V862" s="4"/>
      <c r="W862" s="4"/>
      <c r="X862" s="4"/>
      <c r="Y862" s="4"/>
      <c r="Z862" s="4"/>
    </row>
    <row r="863">
      <c r="A863" s="8"/>
      <c r="B863" s="9"/>
      <c r="C863" s="10"/>
      <c r="D863" s="4"/>
      <c r="E863" s="4"/>
      <c r="F863" s="4"/>
      <c r="G863" s="4"/>
      <c r="H863" s="4"/>
      <c r="I863" s="4"/>
      <c r="J863" s="4"/>
      <c r="K863" s="4"/>
      <c r="L863" s="4"/>
      <c r="M863" s="4"/>
      <c r="N863" s="4"/>
      <c r="O863" s="4"/>
      <c r="P863" s="4"/>
      <c r="Q863" s="4"/>
      <c r="R863" s="4"/>
      <c r="S863" s="4"/>
      <c r="T863" s="4"/>
      <c r="U863" s="4"/>
      <c r="V863" s="4"/>
      <c r="W863" s="4"/>
      <c r="X863" s="4"/>
      <c r="Y863" s="4"/>
      <c r="Z863" s="4"/>
    </row>
    <row r="864">
      <c r="A864" s="8"/>
      <c r="B864" s="9"/>
      <c r="C864" s="10"/>
      <c r="D864" s="4"/>
      <c r="E864" s="4"/>
      <c r="F864" s="4"/>
      <c r="G864" s="4"/>
      <c r="H864" s="4"/>
      <c r="I864" s="4"/>
      <c r="J864" s="4"/>
      <c r="K864" s="4"/>
      <c r="L864" s="4"/>
      <c r="M864" s="4"/>
      <c r="N864" s="4"/>
      <c r="O864" s="4"/>
      <c r="P864" s="4"/>
      <c r="Q864" s="4"/>
      <c r="R864" s="4"/>
      <c r="S864" s="4"/>
      <c r="T864" s="4"/>
      <c r="U864" s="4"/>
      <c r="V864" s="4"/>
      <c r="W864" s="4"/>
      <c r="X864" s="4"/>
      <c r="Y864" s="4"/>
      <c r="Z864" s="4"/>
    </row>
    <row r="865">
      <c r="A865" s="8"/>
      <c r="B865" s="9"/>
      <c r="C865" s="10"/>
      <c r="D865" s="4"/>
      <c r="E865" s="4"/>
      <c r="F865" s="4"/>
      <c r="G865" s="4"/>
      <c r="H865" s="4"/>
      <c r="I865" s="4"/>
      <c r="J865" s="4"/>
      <c r="K865" s="4"/>
      <c r="L865" s="4"/>
      <c r="M865" s="4"/>
      <c r="N865" s="4"/>
      <c r="O865" s="4"/>
      <c r="P865" s="4"/>
      <c r="Q865" s="4"/>
      <c r="R865" s="4"/>
      <c r="S865" s="4"/>
      <c r="T865" s="4"/>
      <c r="U865" s="4"/>
      <c r="V865" s="4"/>
      <c r="W865" s="4"/>
      <c r="X865" s="4"/>
      <c r="Y865" s="4"/>
      <c r="Z865" s="4"/>
    </row>
    <row r="866">
      <c r="A866" s="8"/>
      <c r="B866" s="9"/>
      <c r="C866" s="10"/>
      <c r="D866" s="4"/>
      <c r="E866" s="4"/>
      <c r="F866" s="4"/>
      <c r="G866" s="4"/>
      <c r="H866" s="4"/>
      <c r="I866" s="4"/>
      <c r="J866" s="4"/>
      <c r="K866" s="4"/>
      <c r="L866" s="4"/>
      <c r="M866" s="4"/>
      <c r="N866" s="4"/>
      <c r="O866" s="4"/>
      <c r="P866" s="4"/>
      <c r="Q866" s="4"/>
      <c r="R866" s="4"/>
      <c r="S866" s="4"/>
      <c r="T866" s="4"/>
      <c r="U866" s="4"/>
      <c r="V866" s="4"/>
      <c r="W866" s="4"/>
      <c r="X866" s="4"/>
      <c r="Y866" s="4"/>
      <c r="Z866" s="4"/>
    </row>
    <row r="867">
      <c r="A867" s="8"/>
      <c r="B867" s="9"/>
      <c r="C867" s="10"/>
      <c r="D867" s="4"/>
      <c r="E867" s="4"/>
      <c r="F867" s="4"/>
      <c r="G867" s="4"/>
      <c r="H867" s="4"/>
      <c r="I867" s="4"/>
      <c r="J867" s="4"/>
      <c r="K867" s="4"/>
      <c r="L867" s="4"/>
      <c r="M867" s="4"/>
      <c r="N867" s="4"/>
      <c r="O867" s="4"/>
      <c r="P867" s="4"/>
      <c r="Q867" s="4"/>
      <c r="R867" s="4"/>
      <c r="S867" s="4"/>
      <c r="T867" s="4"/>
      <c r="U867" s="4"/>
      <c r="V867" s="4"/>
      <c r="W867" s="4"/>
      <c r="X867" s="4"/>
      <c r="Y867" s="4"/>
      <c r="Z867" s="4"/>
    </row>
    <row r="868">
      <c r="A868" s="8"/>
      <c r="B868" s="9"/>
      <c r="C868" s="10"/>
      <c r="D868" s="4"/>
      <c r="E868" s="4"/>
      <c r="F868" s="4"/>
      <c r="G868" s="4"/>
      <c r="H868" s="4"/>
      <c r="I868" s="4"/>
      <c r="J868" s="4"/>
      <c r="K868" s="4"/>
      <c r="L868" s="4"/>
      <c r="M868" s="4"/>
      <c r="N868" s="4"/>
      <c r="O868" s="4"/>
      <c r="P868" s="4"/>
      <c r="Q868" s="4"/>
      <c r="R868" s="4"/>
      <c r="S868" s="4"/>
      <c r="T868" s="4"/>
      <c r="U868" s="4"/>
      <c r="V868" s="4"/>
      <c r="W868" s="4"/>
      <c r="X868" s="4"/>
      <c r="Y868" s="4"/>
      <c r="Z868" s="4"/>
    </row>
    <row r="869">
      <c r="A869" s="8"/>
      <c r="B869" s="9"/>
      <c r="C869" s="10"/>
      <c r="D869" s="4"/>
      <c r="E869" s="4"/>
      <c r="F869" s="4"/>
      <c r="G869" s="4"/>
      <c r="H869" s="4"/>
      <c r="I869" s="4"/>
      <c r="J869" s="4"/>
      <c r="K869" s="4"/>
      <c r="L869" s="4"/>
      <c r="M869" s="4"/>
      <c r="N869" s="4"/>
      <c r="O869" s="4"/>
      <c r="P869" s="4"/>
      <c r="Q869" s="4"/>
      <c r="R869" s="4"/>
      <c r="S869" s="4"/>
      <c r="T869" s="4"/>
      <c r="U869" s="4"/>
      <c r="V869" s="4"/>
      <c r="W869" s="4"/>
      <c r="X869" s="4"/>
      <c r="Y869" s="4"/>
      <c r="Z869" s="4"/>
    </row>
    <row r="870">
      <c r="A870" s="8"/>
      <c r="B870" s="9"/>
      <c r="C870" s="10"/>
      <c r="D870" s="4"/>
      <c r="E870" s="4"/>
      <c r="F870" s="4"/>
      <c r="G870" s="4"/>
      <c r="H870" s="4"/>
      <c r="I870" s="4"/>
      <c r="J870" s="4"/>
      <c r="K870" s="4"/>
      <c r="L870" s="4"/>
      <c r="M870" s="4"/>
      <c r="N870" s="4"/>
      <c r="O870" s="4"/>
      <c r="P870" s="4"/>
      <c r="Q870" s="4"/>
      <c r="R870" s="4"/>
      <c r="S870" s="4"/>
      <c r="T870" s="4"/>
      <c r="U870" s="4"/>
      <c r="V870" s="4"/>
      <c r="W870" s="4"/>
      <c r="X870" s="4"/>
      <c r="Y870" s="4"/>
      <c r="Z870" s="4"/>
    </row>
    <row r="871">
      <c r="A871" s="8"/>
      <c r="B871" s="9"/>
      <c r="C871" s="10"/>
      <c r="D871" s="4"/>
      <c r="E871" s="4"/>
      <c r="F871" s="4"/>
      <c r="G871" s="4"/>
      <c r="H871" s="4"/>
      <c r="I871" s="4"/>
      <c r="J871" s="4"/>
      <c r="K871" s="4"/>
      <c r="L871" s="4"/>
      <c r="M871" s="4"/>
      <c r="N871" s="4"/>
      <c r="O871" s="4"/>
      <c r="P871" s="4"/>
      <c r="Q871" s="4"/>
      <c r="R871" s="4"/>
      <c r="S871" s="4"/>
      <c r="T871" s="4"/>
      <c r="U871" s="4"/>
      <c r="V871" s="4"/>
      <c r="W871" s="4"/>
      <c r="X871" s="4"/>
      <c r="Y871" s="4"/>
      <c r="Z871" s="4"/>
    </row>
    <row r="872">
      <c r="A872" s="8"/>
      <c r="B872" s="9"/>
      <c r="C872" s="10"/>
      <c r="D872" s="4"/>
      <c r="E872" s="4"/>
      <c r="F872" s="4"/>
      <c r="G872" s="4"/>
      <c r="H872" s="4"/>
      <c r="I872" s="4"/>
      <c r="J872" s="4"/>
      <c r="K872" s="4"/>
      <c r="L872" s="4"/>
      <c r="M872" s="4"/>
      <c r="N872" s="4"/>
      <c r="O872" s="4"/>
      <c r="P872" s="4"/>
      <c r="Q872" s="4"/>
      <c r="R872" s="4"/>
      <c r="S872" s="4"/>
      <c r="T872" s="4"/>
      <c r="U872" s="4"/>
      <c r="V872" s="4"/>
      <c r="W872" s="4"/>
      <c r="X872" s="4"/>
      <c r="Y872" s="4"/>
      <c r="Z872" s="4"/>
    </row>
    <row r="873">
      <c r="A873" s="8"/>
      <c r="B873" s="9"/>
      <c r="C873" s="10"/>
      <c r="D873" s="4"/>
      <c r="E873" s="4"/>
      <c r="F873" s="4"/>
      <c r="G873" s="4"/>
      <c r="H873" s="4"/>
      <c r="I873" s="4"/>
      <c r="J873" s="4"/>
      <c r="K873" s="4"/>
      <c r="L873" s="4"/>
      <c r="M873" s="4"/>
      <c r="N873" s="4"/>
      <c r="O873" s="4"/>
      <c r="P873" s="4"/>
      <c r="Q873" s="4"/>
      <c r="R873" s="4"/>
      <c r="S873" s="4"/>
      <c r="T873" s="4"/>
      <c r="U873" s="4"/>
      <c r="V873" s="4"/>
      <c r="W873" s="4"/>
      <c r="X873" s="4"/>
      <c r="Y873" s="4"/>
      <c r="Z873" s="4"/>
    </row>
    <row r="874">
      <c r="A874" s="8"/>
      <c r="B874" s="9"/>
      <c r="C874" s="10"/>
      <c r="D874" s="4"/>
      <c r="E874" s="4"/>
      <c r="F874" s="4"/>
      <c r="G874" s="4"/>
      <c r="H874" s="4"/>
      <c r="I874" s="4"/>
      <c r="J874" s="4"/>
      <c r="K874" s="4"/>
      <c r="L874" s="4"/>
      <c r="M874" s="4"/>
      <c r="N874" s="4"/>
      <c r="O874" s="4"/>
      <c r="P874" s="4"/>
      <c r="Q874" s="4"/>
      <c r="R874" s="4"/>
      <c r="S874" s="4"/>
      <c r="T874" s="4"/>
      <c r="U874" s="4"/>
      <c r="V874" s="4"/>
      <c r="W874" s="4"/>
      <c r="X874" s="4"/>
      <c r="Y874" s="4"/>
      <c r="Z874" s="4"/>
    </row>
    <row r="875">
      <c r="A875" s="8"/>
      <c r="B875" s="9"/>
      <c r="C875" s="10"/>
      <c r="D875" s="4"/>
      <c r="E875" s="4"/>
      <c r="F875" s="4"/>
      <c r="G875" s="4"/>
      <c r="H875" s="4"/>
      <c r="I875" s="4"/>
      <c r="J875" s="4"/>
      <c r="K875" s="4"/>
      <c r="L875" s="4"/>
      <c r="M875" s="4"/>
      <c r="N875" s="4"/>
      <c r="O875" s="4"/>
      <c r="P875" s="4"/>
      <c r="Q875" s="4"/>
      <c r="R875" s="4"/>
      <c r="S875" s="4"/>
      <c r="T875" s="4"/>
      <c r="U875" s="4"/>
      <c r="V875" s="4"/>
      <c r="W875" s="4"/>
      <c r="X875" s="4"/>
      <c r="Y875" s="4"/>
      <c r="Z875" s="4"/>
    </row>
    <row r="876">
      <c r="A876" s="8"/>
      <c r="B876" s="9"/>
      <c r="C876" s="10"/>
      <c r="D876" s="4"/>
      <c r="E876" s="4"/>
      <c r="F876" s="4"/>
      <c r="G876" s="4"/>
      <c r="H876" s="4"/>
      <c r="I876" s="4"/>
      <c r="J876" s="4"/>
      <c r="K876" s="4"/>
      <c r="L876" s="4"/>
      <c r="M876" s="4"/>
      <c r="N876" s="4"/>
      <c r="O876" s="4"/>
      <c r="P876" s="4"/>
      <c r="Q876" s="4"/>
      <c r="R876" s="4"/>
      <c r="S876" s="4"/>
      <c r="T876" s="4"/>
      <c r="U876" s="4"/>
      <c r="V876" s="4"/>
      <c r="W876" s="4"/>
      <c r="X876" s="4"/>
      <c r="Y876" s="4"/>
      <c r="Z876" s="4"/>
    </row>
    <row r="877">
      <c r="A877" s="8"/>
      <c r="B877" s="9"/>
      <c r="C877" s="10"/>
      <c r="D877" s="4"/>
      <c r="E877" s="4"/>
      <c r="F877" s="4"/>
      <c r="G877" s="4"/>
      <c r="H877" s="4"/>
      <c r="I877" s="4"/>
      <c r="J877" s="4"/>
      <c r="K877" s="4"/>
      <c r="L877" s="4"/>
      <c r="M877" s="4"/>
      <c r="N877" s="4"/>
      <c r="O877" s="4"/>
      <c r="P877" s="4"/>
      <c r="Q877" s="4"/>
      <c r="R877" s="4"/>
      <c r="S877" s="4"/>
      <c r="T877" s="4"/>
      <c r="U877" s="4"/>
      <c r="V877" s="4"/>
      <c r="W877" s="4"/>
      <c r="X877" s="4"/>
      <c r="Y877" s="4"/>
      <c r="Z877" s="4"/>
    </row>
    <row r="878">
      <c r="A878" s="8"/>
      <c r="B878" s="9"/>
      <c r="C878" s="10"/>
      <c r="D878" s="4"/>
      <c r="E878" s="4"/>
      <c r="F878" s="4"/>
      <c r="G878" s="4"/>
      <c r="H878" s="4"/>
      <c r="I878" s="4"/>
      <c r="J878" s="4"/>
      <c r="K878" s="4"/>
      <c r="L878" s="4"/>
      <c r="M878" s="4"/>
      <c r="N878" s="4"/>
      <c r="O878" s="4"/>
      <c r="P878" s="4"/>
      <c r="Q878" s="4"/>
      <c r="R878" s="4"/>
      <c r="S878" s="4"/>
      <c r="T878" s="4"/>
      <c r="U878" s="4"/>
      <c r="V878" s="4"/>
      <c r="W878" s="4"/>
      <c r="X878" s="4"/>
      <c r="Y878" s="4"/>
      <c r="Z878" s="4"/>
    </row>
    <row r="879">
      <c r="A879" s="8"/>
      <c r="B879" s="9"/>
      <c r="C879" s="10"/>
      <c r="D879" s="4"/>
      <c r="E879" s="4"/>
      <c r="F879" s="4"/>
      <c r="G879" s="4"/>
      <c r="H879" s="4"/>
      <c r="I879" s="4"/>
      <c r="J879" s="4"/>
      <c r="K879" s="4"/>
      <c r="L879" s="4"/>
      <c r="M879" s="4"/>
      <c r="N879" s="4"/>
      <c r="O879" s="4"/>
      <c r="P879" s="4"/>
      <c r="Q879" s="4"/>
      <c r="R879" s="4"/>
      <c r="S879" s="4"/>
      <c r="T879" s="4"/>
      <c r="U879" s="4"/>
      <c r="V879" s="4"/>
      <c r="W879" s="4"/>
      <c r="X879" s="4"/>
      <c r="Y879" s="4"/>
      <c r="Z879" s="4"/>
    </row>
    <row r="880">
      <c r="A880" s="8"/>
      <c r="B880" s="9"/>
      <c r="C880" s="10"/>
      <c r="D880" s="4"/>
      <c r="E880" s="4"/>
      <c r="F880" s="4"/>
      <c r="G880" s="4"/>
      <c r="H880" s="4"/>
      <c r="I880" s="4"/>
      <c r="J880" s="4"/>
      <c r="K880" s="4"/>
      <c r="L880" s="4"/>
      <c r="M880" s="4"/>
      <c r="N880" s="4"/>
      <c r="O880" s="4"/>
      <c r="P880" s="4"/>
      <c r="Q880" s="4"/>
      <c r="R880" s="4"/>
      <c r="S880" s="4"/>
      <c r="T880" s="4"/>
      <c r="U880" s="4"/>
      <c r="V880" s="4"/>
      <c r="W880" s="4"/>
      <c r="X880" s="4"/>
      <c r="Y880" s="4"/>
      <c r="Z880" s="4"/>
    </row>
    <row r="881">
      <c r="A881" s="8"/>
      <c r="B881" s="9"/>
      <c r="C881" s="10"/>
      <c r="D881" s="4"/>
      <c r="E881" s="4"/>
      <c r="F881" s="4"/>
      <c r="G881" s="4"/>
      <c r="H881" s="4"/>
      <c r="I881" s="4"/>
      <c r="J881" s="4"/>
      <c r="K881" s="4"/>
      <c r="L881" s="4"/>
      <c r="M881" s="4"/>
      <c r="N881" s="4"/>
      <c r="O881" s="4"/>
      <c r="P881" s="4"/>
      <c r="Q881" s="4"/>
      <c r="R881" s="4"/>
      <c r="S881" s="4"/>
      <c r="T881" s="4"/>
      <c r="U881" s="4"/>
      <c r="V881" s="4"/>
      <c r="W881" s="4"/>
      <c r="X881" s="4"/>
      <c r="Y881" s="4"/>
      <c r="Z881" s="4"/>
    </row>
    <row r="882">
      <c r="A882" s="8"/>
      <c r="B882" s="9"/>
      <c r="C882" s="10"/>
      <c r="D882" s="4"/>
      <c r="E882" s="4"/>
      <c r="F882" s="4"/>
      <c r="G882" s="4"/>
      <c r="H882" s="4"/>
      <c r="I882" s="4"/>
      <c r="J882" s="4"/>
      <c r="K882" s="4"/>
      <c r="L882" s="4"/>
      <c r="M882" s="4"/>
      <c r="N882" s="4"/>
      <c r="O882" s="4"/>
      <c r="P882" s="4"/>
      <c r="Q882" s="4"/>
      <c r="R882" s="4"/>
      <c r="S882" s="4"/>
      <c r="T882" s="4"/>
      <c r="U882" s="4"/>
      <c r="V882" s="4"/>
      <c r="W882" s="4"/>
      <c r="X882" s="4"/>
      <c r="Y882" s="4"/>
      <c r="Z882" s="4"/>
    </row>
    <row r="883">
      <c r="A883" s="8"/>
      <c r="B883" s="9"/>
      <c r="C883" s="10"/>
      <c r="D883" s="4"/>
      <c r="E883" s="4"/>
      <c r="F883" s="4"/>
      <c r="G883" s="4"/>
      <c r="H883" s="4"/>
      <c r="I883" s="4"/>
      <c r="J883" s="4"/>
      <c r="K883" s="4"/>
      <c r="L883" s="4"/>
      <c r="M883" s="4"/>
      <c r="N883" s="4"/>
      <c r="O883" s="4"/>
      <c r="P883" s="4"/>
      <c r="Q883" s="4"/>
      <c r="R883" s="4"/>
      <c r="S883" s="4"/>
      <c r="T883" s="4"/>
      <c r="U883" s="4"/>
      <c r="V883" s="4"/>
      <c r="W883" s="4"/>
      <c r="X883" s="4"/>
      <c r="Y883" s="4"/>
      <c r="Z883" s="4"/>
    </row>
    <row r="884">
      <c r="A884" s="8"/>
      <c r="B884" s="9"/>
      <c r="C884" s="10"/>
      <c r="D884" s="4"/>
      <c r="E884" s="4"/>
      <c r="F884" s="4"/>
      <c r="G884" s="4"/>
      <c r="H884" s="4"/>
      <c r="I884" s="4"/>
      <c r="J884" s="4"/>
      <c r="K884" s="4"/>
      <c r="L884" s="4"/>
      <c r="M884" s="4"/>
      <c r="N884" s="4"/>
      <c r="O884" s="4"/>
      <c r="P884" s="4"/>
      <c r="Q884" s="4"/>
      <c r="R884" s="4"/>
      <c r="S884" s="4"/>
      <c r="T884" s="4"/>
      <c r="U884" s="4"/>
      <c r="V884" s="4"/>
      <c r="W884" s="4"/>
      <c r="X884" s="4"/>
      <c r="Y884" s="4"/>
      <c r="Z884" s="4"/>
    </row>
    <row r="885">
      <c r="A885" s="8"/>
      <c r="B885" s="9"/>
      <c r="C885" s="10"/>
      <c r="D885" s="4"/>
      <c r="E885" s="4"/>
      <c r="F885" s="4"/>
      <c r="G885" s="4"/>
      <c r="H885" s="4"/>
      <c r="I885" s="4"/>
      <c r="J885" s="4"/>
      <c r="K885" s="4"/>
      <c r="L885" s="4"/>
      <c r="M885" s="4"/>
      <c r="N885" s="4"/>
      <c r="O885" s="4"/>
      <c r="P885" s="4"/>
      <c r="Q885" s="4"/>
      <c r="R885" s="4"/>
      <c r="S885" s="4"/>
      <c r="T885" s="4"/>
      <c r="U885" s="4"/>
      <c r="V885" s="4"/>
      <c r="W885" s="4"/>
      <c r="X885" s="4"/>
      <c r="Y885" s="4"/>
      <c r="Z885" s="4"/>
    </row>
    <row r="886">
      <c r="A886" s="8"/>
      <c r="B886" s="9"/>
      <c r="C886" s="10"/>
      <c r="D886" s="4"/>
      <c r="E886" s="4"/>
      <c r="F886" s="4"/>
      <c r="G886" s="4"/>
      <c r="H886" s="4"/>
      <c r="I886" s="4"/>
      <c r="J886" s="4"/>
      <c r="K886" s="4"/>
      <c r="L886" s="4"/>
      <c r="M886" s="4"/>
      <c r="N886" s="4"/>
      <c r="O886" s="4"/>
      <c r="P886" s="4"/>
      <c r="Q886" s="4"/>
      <c r="R886" s="4"/>
      <c r="S886" s="4"/>
      <c r="T886" s="4"/>
      <c r="U886" s="4"/>
      <c r="V886" s="4"/>
      <c r="W886" s="4"/>
      <c r="X886" s="4"/>
      <c r="Y886" s="4"/>
      <c r="Z886" s="4"/>
    </row>
    <row r="887">
      <c r="A887" s="8"/>
      <c r="B887" s="9"/>
      <c r="C887" s="10"/>
      <c r="D887" s="4"/>
      <c r="E887" s="4"/>
      <c r="F887" s="4"/>
      <c r="G887" s="4"/>
      <c r="H887" s="4"/>
      <c r="I887" s="4"/>
      <c r="J887" s="4"/>
      <c r="K887" s="4"/>
      <c r="L887" s="4"/>
      <c r="M887" s="4"/>
      <c r="N887" s="4"/>
      <c r="O887" s="4"/>
      <c r="P887" s="4"/>
      <c r="Q887" s="4"/>
      <c r="R887" s="4"/>
      <c r="S887" s="4"/>
      <c r="T887" s="4"/>
      <c r="U887" s="4"/>
      <c r="V887" s="4"/>
      <c r="W887" s="4"/>
      <c r="X887" s="4"/>
      <c r="Y887" s="4"/>
      <c r="Z887" s="4"/>
    </row>
    <row r="888">
      <c r="A888" s="8"/>
      <c r="B888" s="9"/>
      <c r="C888" s="10"/>
      <c r="D888" s="4"/>
      <c r="E888" s="4"/>
      <c r="F888" s="4"/>
      <c r="G888" s="4"/>
      <c r="H888" s="4"/>
      <c r="I888" s="4"/>
      <c r="J888" s="4"/>
      <c r="K888" s="4"/>
      <c r="L888" s="4"/>
      <c r="M888" s="4"/>
      <c r="N888" s="4"/>
      <c r="O888" s="4"/>
      <c r="P888" s="4"/>
      <c r="Q888" s="4"/>
      <c r="R888" s="4"/>
      <c r="S888" s="4"/>
      <c r="T888" s="4"/>
      <c r="U888" s="4"/>
      <c r="V888" s="4"/>
      <c r="W888" s="4"/>
      <c r="X888" s="4"/>
      <c r="Y888" s="4"/>
      <c r="Z888" s="4"/>
    </row>
    <row r="889">
      <c r="A889" s="8"/>
      <c r="B889" s="9"/>
      <c r="C889" s="10"/>
      <c r="D889" s="4"/>
      <c r="E889" s="4"/>
      <c r="F889" s="4"/>
      <c r="G889" s="4"/>
      <c r="H889" s="4"/>
      <c r="I889" s="4"/>
      <c r="J889" s="4"/>
      <c r="K889" s="4"/>
      <c r="L889" s="4"/>
      <c r="M889" s="4"/>
      <c r="N889" s="4"/>
      <c r="O889" s="4"/>
      <c r="P889" s="4"/>
      <c r="Q889" s="4"/>
      <c r="R889" s="4"/>
      <c r="S889" s="4"/>
      <c r="T889" s="4"/>
      <c r="U889" s="4"/>
      <c r="V889" s="4"/>
      <c r="W889" s="4"/>
      <c r="X889" s="4"/>
      <c r="Y889" s="4"/>
      <c r="Z889" s="4"/>
    </row>
    <row r="890">
      <c r="A890" s="8"/>
      <c r="B890" s="9"/>
      <c r="C890" s="10"/>
      <c r="D890" s="4"/>
      <c r="E890" s="4"/>
      <c r="F890" s="4"/>
      <c r="G890" s="4"/>
      <c r="H890" s="4"/>
      <c r="I890" s="4"/>
      <c r="J890" s="4"/>
      <c r="K890" s="4"/>
      <c r="L890" s="4"/>
      <c r="M890" s="4"/>
      <c r="N890" s="4"/>
      <c r="O890" s="4"/>
      <c r="P890" s="4"/>
      <c r="Q890" s="4"/>
      <c r="R890" s="4"/>
      <c r="S890" s="4"/>
      <c r="T890" s="4"/>
      <c r="U890" s="4"/>
      <c r="V890" s="4"/>
      <c r="W890" s="4"/>
      <c r="X890" s="4"/>
      <c r="Y890" s="4"/>
      <c r="Z890" s="4"/>
    </row>
    <row r="891">
      <c r="A891" s="8"/>
      <c r="B891" s="9"/>
      <c r="C891" s="10"/>
      <c r="D891" s="4"/>
      <c r="E891" s="4"/>
      <c r="F891" s="4"/>
      <c r="G891" s="4"/>
      <c r="H891" s="4"/>
      <c r="I891" s="4"/>
      <c r="J891" s="4"/>
      <c r="K891" s="4"/>
      <c r="L891" s="4"/>
      <c r="M891" s="4"/>
      <c r="N891" s="4"/>
      <c r="O891" s="4"/>
      <c r="P891" s="4"/>
      <c r="Q891" s="4"/>
      <c r="R891" s="4"/>
      <c r="S891" s="4"/>
      <c r="T891" s="4"/>
      <c r="U891" s="4"/>
      <c r="V891" s="4"/>
      <c r="W891" s="4"/>
      <c r="X891" s="4"/>
      <c r="Y891" s="4"/>
      <c r="Z891" s="4"/>
    </row>
    <row r="892">
      <c r="A892" s="8"/>
      <c r="B892" s="9"/>
      <c r="C892" s="10"/>
      <c r="D892" s="4"/>
      <c r="E892" s="4"/>
      <c r="F892" s="4"/>
      <c r="G892" s="4"/>
      <c r="H892" s="4"/>
      <c r="I892" s="4"/>
      <c r="J892" s="4"/>
      <c r="K892" s="4"/>
      <c r="L892" s="4"/>
      <c r="M892" s="4"/>
      <c r="N892" s="4"/>
      <c r="O892" s="4"/>
      <c r="P892" s="4"/>
      <c r="Q892" s="4"/>
      <c r="R892" s="4"/>
      <c r="S892" s="4"/>
      <c r="T892" s="4"/>
      <c r="U892" s="4"/>
      <c r="V892" s="4"/>
      <c r="W892" s="4"/>
      <c r="X892" s="4"/>
      <c r="Y892" s="4"/>
      <c r="Z892" s="4"/>
    </row>
    <row r="893">
      <c r="A893" s="8"/>
      <c r="B893" s="9"/>
      <c r="C893" s="10"/>
      <c r="D893" s="4"/>
      <c r="E893" s="4"/>
      <c r="F893" s="4"/>
      <c r="G893" s="4"/>
      <c r="H893" s="4"/>
      <c r="I893" s="4"/>
      <c r="J893" s="4"/>
      <c r="K893" s="4"/>
      <c r="L893" s="4"/>
      <c r="M893" s="4"/>
      <c r="N893" s="4"/>
      <c r="O893" s="4"/>
      <c r="P893" s="4"/>
      <c r="Q893" s="4"/>
      <c r="R893" s="4"/>
      <c r="S893" s="4"/>
      <c r="T893" s="4"/>
      <c r="U893" s="4"/>
      <c r="V893" s="4"/>
      <c r="W893" s="4"/>
      <c r="X893" s="4"/>
      <c r="Y893" s="4"/>
      <c r="Z893" s="4"/>
    </row>
    <row r="894">
      <c r="A894" s="8"/>
      <c r="B894" s="9"/>
      <c r="C894" s="10"/>
      <c r="D894" s="4"/>
      <c r="E894" s="4"/>
      <c r="F894" s="4"/>
      <c r="G894" s="4"/>
      <c r="H894" s="4"/>
      <c r="I894" s="4"/>
      <c r="J894" s="4"/>
      <c r="K894" s="4"/>
      <c r="L894" s="4"/>
      <c r="M894" s="4"/>
      <c r="N894" s="4"/>
      <c r="O894" s="4"/>
      <c r="P894" s="4"/>
      <c r="Q894" s="4"/>
      <c r="R894" s="4"/>
      <c r="S894" s="4"/>
      <c r="T894" s="4"/>
      <c r="U894" s="4"/>
      <c r="V894" s="4"/>
      <c r="W894" s="4"/>
      <c r="X894" s="4"/>
      <c r="Y894" s="4"/>
      <c r="Z894" s="4"/>
    </row>
    <row r="895">
      <c r="A895" s="8"/>
      <c r="B895" s="9"/>
      <c r="C895" s="10"/>
      <c r="D895" s="4"/>
      <c r="E895" s="4"/>
      <c r="F895" s="4"/>
      <c r="G895" s="4"/>
      <c r="H895" s="4"/>
      <c r="I895" s="4"/>
      <c r="J895" s="4"/>
      <c r="K895" s="4"/>
      <c r="L895" s="4"/>
      <c r="M895" s="4"/>
      <c r="N895" s="4"/>
      <c r="O895" s="4"/>
      <c r="P895" s="4"/>
      <c r="Q895" s="4"/>
      <c r="R895" s="4"/>
      <c r="S895" s="4"/>
      <c r="T895" s="4"/>
      <c r="U895" s="4"/>
      <c r="V895" s="4"/>
      <c r="W895" s="4"/>
      <c r="X895" s="4"/>
      <c r="Y895" s="4"/>
      <c r="Z895" s="4"/>
    </row>
    <row r="896">
      <c r="A896" s="8"/>
      <c r="B896" s="9"/>
      <c r="C896" s="10"/>
      <c r="D896" s="4"/>
      <c r="E896" s="4"/>
      <c r="F896" s="4"/>
      <c r="G896" s="4"/>
      <c r="H896" s="4"/>
      <c r="I896" s="4"/>
      <c r="J896" s="4"/>
      <c r="K896" s="4"/>
      <c r="L896" s="4"/>
      <c r="M896" s="4"/>
      <c r="N896" s="4"/>
      <c r="O896" s="4"/>
      <c r="P896" s="4"/>
      <c r="Q896" s="4"/>
      <c r="R896" s="4"/>
      <c r="S896" s="4"/>
      <c r="T896" s="4"/>
      <c r="U896" s="4"/>
      <c r="V896" s="4"/>
      <c r="W896" s="4"/>
      <c r="X896" s="4"/>
      <c r="Y896" s="4"/>
      <c r="Z896" s="4"/>
    </row>
    <row r="897">
      <c r="A897" s="8"/>
      <c r="B897" s="9"/>
      <c r="C897" s="10"/>
      <c r="D897" s="4"/>
      <c r="E897" s="4"/>
      <c r="F897" s="4"/>
      <c r="G897" s="4"/>
      <c r="H897" s="4"/>
      <c r="I897" s="4"/>
      <c r="J897" s="4"/>
      <c r="K897" s="4"/>
      <c r="L897" s="4"/>
      <c r="M897" s="4"/>
      <c r="N897" s="4"/>
      <c r="O897" s="4"/>
      <c r="P897" s="4"/>
      <c r="Q897" s="4"/>
      <c r="R897" s="4"/>
      <c r="S897" s="4"/>
      <c r="T897" s="4"/>
      <c r="U897" s="4"/>
      <c r="V897" s="4"/>
      <c r="W897" s="4"/>
      <c r="X897" s="4"/>
      <c r="Y897" s="4"/>
      <c r="Z897" s="4"/>
    </row>
    <row r="898">
      <c r="A898" s="8"/>
      <c r="B898" s="9"/>
      <c r="C898" s="10"/>
      <c r="D898" s="4"/>
      <c r="E898" s="4"/>
      <c r="F898" s="4"/>
      <c r="G898" s="4"/>
      <c r="H898" s="4"/>
      <c r="I898" s="4"/>
      <c r="J898" s="4"/>
      <c r="K898" s="4"/>
      <c r="L898" s="4"/>
      <c r="M898" s="4"/>
      <c r="N898" s="4"/>
      <c r="O898" s="4"/>
      <c r="P898" s="4"/>
      <c r="Q898" s="4"/>
      <c r="R898" s="4"/>
      <c r="S898" s="4"/>
      <c r="T898" s="4"/>
      <c r="U898" s="4"/>
      <c r="V898" s="4"/>
      <c r="W898" s="4"/>
      <c r="X898" s="4"/>
      <c r="Y898" s="4"/>
      <c r="Z898" s="4"/>
    </row>
    <row r="899">
      <c r="A899" s="8"/>
      <c r="B899" s="9"/>
      <c r="C899" s="10"/>
      <c r="D899" s="4"/>
      <c r="E899" s="4"/>
      <c r="F899" s="4"/>
      <c r="G899" s="4"/>
      <c r="H899" s="4"/>
      <c r="I899" s="4"/>
      <c r="J899" s="4"/>
      <c r="K899" s="4"/>
      <c r="L899" s="4"/>
      <c r="M899" s="4"/>
      <c r="N899" s="4"/>
      <c r="O899" s="4"/>
      <c r="P899" s="4"/>
      <c r="Q899" s="4"/>
      <c r="R899" s="4"/>
      <c r="S899" s="4"/>
      <c r="T899" s="4"/>
      <c r="U899" s="4"/>
      <c r="V899" s="4"/>
      <c r="W899" s="4"/>
      <c r="X899" s="4"/>
      <c r="Y899" s="4"/>
      <c r="Z899" s="4"/>
    </row>
    <row r="900">
      <c r="A900" s="8"/>
      <c r="B900" s="9"/>
      <c r="C900" s="10"/>
      <c r="D900" s="4"/>
      <c r="E900" s="4"/>
      <c r="F900" s="4"/>
      <c r="G900" s="4"/>
      <c r="H900" s="4"/>
      <c r="I900" s="4"/>
      <c r="J900" s="4"/>
      <c r="K900" s="4"/>
      <c r="L900" s="4"/>
      <c r="M900" s="4"/>
      <c r="N900" s="4"/>
      <c r="O900" s="4"/>
      <c r="P900" s="4"/>
      <c r="Q900" s="4"/>
      <c r="R900" s="4"/>
      <c r="S900" s="4"/>
      <c r="T900" s="4"/>
      <c r="U900" s="4"/>
      <c r="V900" s="4"/>
      <c r="W900" s="4"/>
      <c r="X900" s="4"/>
      <c r="Y900" s="4"/>
      <c r="Z900" s="4"/>
    </row>
    <row r="901">
      <c r="A901" s="8"/>
      <c r="B901" s="9"/>
      <c r="C901" s="10"/>
      <c r="D901" s="4"/>
      <c r="E901" s="4"/>
      <c r="F901" s="4"/>
      <c r="G901" s="4"/>
      <c r="H901" s="4"/>
      <c r="I901" s="4"/>
      <c r="J901" s="4"/>
      <c r="K901" s="4"/>
      <c r="L901" s="4"/>
      <c r="M901" s="4"/>
      <c r="N901" s="4"/>
      <c r="O901" s="4"/>
      <c r="P901" s="4"/>
      <c r="Q901" s="4"/>
      <c r="R901" s="4"/>
      <c r="S901" s="4"/>
      <c r="T901" s="4"/>
      <c r="U901" s="4"/>
      <c r="V901" s="4"/>
      <c r="W901" s="4"/>
      <c r="X901" s="4"/>
      <c r="Y901" s="4"/>
      <c r="Z901" s="4"/>
    </row>
    <row r="902">
      <c r="A902" s="8"/>
      <c r="B902" s="9"/>
      <c r="C902" s="10"/>
      <c r="D902" s="4"/>
      <c r="E902" s="4"/>
      <c r="F902" s="4"/>
      <c r="G902" s="4"/>
      <c r="H902" s="4"/>
      <c r="I902" s="4"/>
      <c r="J902" s="4"/>
      <c r="K902" s="4"/>
      <c r="L902" s="4"/>
      <c r="M902" s="4"/>
      <c r="N902" s="4"/>
      <c r="O902" s="4"/>
      <c r="P902" s="4"/>
      <c r="Q902" s="4"/>
      <c r="R902" s="4"/>
      <c r="S902" s="4"/>
      <c r="T902" s="4"/>
      <c r="U902" s="4"/>
      <c r="V902" s="4"/>
      <c r="W902" s="4"/>
      <c r="X902" s="4"/>
      <c r="Y902" s="4"/>
      <c r="Z902" s="4"/>
    </row>
    <row r="903">
      <c r="A903" s="8"/>
      <c r="B903" s="9"/>
      <c r="C903" s="10"/>
      <c r="D903" s="4"/>
      <c r="E903" s="4"/>
      <c r="F903" s="4"/>
      <c r="G903" s="4"/>
      <c r="H903" s="4"/>
      <c r="I903" s="4"/>
      <c r="J903" s="4"/>
      <c r="K903" s="4"/>
      <c r="L903" s="4"/>
      <c r="M903" s="4"/>
      <c r="N903" s="4"/>
      <c r="O903" s="4"/>
      <c r="P903" s="4"/>
      <c r="Q903" s="4"/>
      <c r="R903" s="4"/>
      <c r="S903" s="4"/>
      <c r="T903" s="4"/>
      <c r="U903" s="4"/>
      <c r="V903" s="4"/>
      <c r="W903" s="4"/>
      <c r="X903" s="4"/>
      <c r="Y903" s="4"/>
      <c r="Z903" s="4"/>
    </row>
    <row r="904">
      <c r="A904" s="8"/>
      <c r="B904" s="9"/>
      <c r="C904" s="10"/>
      <c r="D904" s="4"/>
      <c r="E904" s="4"/>
      <c r="F904" s="4"/>
      <c r="G904" s="4"/>
      <c r="H904" s="4"/>
      <c r="I904" s="4"/>
      <c r="J904" s="4"/>
      <c r="K904" s="4"/>
      <c r="L904" s="4"/>
      <c r="M904" s="4"/>
      <c r="N904" s="4"/>
      <c r="O904" s="4"/>
      <c r="P904" s="4"/>
      <c r="Q904" s="4"/>
      <c r="R904" s="4"/>
      <c r="S904" s="4"/>
      <c r="T904" s="4"/>
      <c r="U904" s="4"/>
      <c r="V904" s="4"/>
      <c r="W904" s="4"/>
      <c r="X904" s="4"/>
      <c r="Y904" s="4"/>
      <c r="Z904" s="4"/>
    </row>
    <row r="905">
      <c r="A905" s="8"/>
      <c r="B905" s="9"/>
      <c r="C905" s="10"/>
      <c r="D905" s="4"/>
      <c r="E905" s="4"/>
      <c r="F905" s="4"/>
      <c r="G905" s="4"/>
      <c r="H905" s="4"/>
      <c r="I905" s="4"/>
      <c r="J905" s="4"/>
      <c r="K905" s="4"/>
      <c r="L905" s="4"/>
      <c r="M905" s="4"/>
      <c r="N905" s="4"/>
      <c r="O905" s="4"/>
      <c r="P905" s="4"/>
      <c r="Q905" s="4"/>
      <c r="R905" s="4"/>
      <c r="S905" s="4"/>
      <c r="T905" s="4"/>
      <c r="U905" s="4"/>
      <c r="V905" s="4"/>
      <c r="W905" s="4"/>
      <c r="X905" s="4"/>
      <c r="Y905" s="4"/>
      <c r="Z905" s="4"/>
    </row>
    <row r="906">
      <c r="A906" s="8"/>
      <c r="B906" s="9"/>
      <c r="C906" s="10"/>
      <c r="D906" s="4"/>
      <c r="E906" s="4"/>
      <c r="F906" s="4"/>
      <c r="G906" s="4"/>
      <c r="H906" s="4"/>
      <c r="I906" s="4"/>
      <c r="J906" s="4"/>
      <c r="K906" s="4"/>
      <c r="L906" s="4"/>
      <c r="M906" s="4"/>
      <c r="N906" s="4"/>
      <c r="O906" s="4"/>
      <c r="P906" s="4"/>
      <c r="Q906" s="4"/>
      <c r="R906" s="4"/>
      <c r="S906" s="4"/>
      <c r="T906" s="4"/>
      <c r="U906" s="4"/>
      <c r="V906" s="4"/>
      <c r="W906" s="4"/>
      <c r="X906" s="4"/>
      <c r="Y906" s="4"/>
      <c r="Z906" s="4"/>
    </row>
    <row r="907">
      <c r="A907" s="8"/>
      <c r="B907" s="9"/>
      <c r="C907" s="10"/>
      <c r="D907" s="4"/>
      <c r="E907" s="4"/>
      <c r="F907" s="4"/>
      <c r="G907" s="4"/>
      <c r="H907" s="4"/>
      <c r="I907" s="4"/>
      <c r="J907" s="4"/>
      <c r="K907" s="4"/>
      <c r="L907" s="4"/>
      <c r="M907" s="4"/>
      <c r="N907" s="4"/>
      <c r="O907" s="4"/>
      <c r="P907" s="4"/>
      <c r="Q907" s="4"/>
      <c r="R907" s="4"/>
      <c r="S907" s="4"/>
      <c r="T907" s="4"/>
      <c r="U907" s="4"/>
      <c r="V907" s="4"/>
      <c r="W907" s="4"/>
      <c r="X907" s="4"/>
      <c r="Y907" s="4"/>
      <c r="Z907" s="4"/>
    </row>
    <row r="908">
      <c r="A908" s="8"/>
      <c r="B908" s="9"/>
      <c r="C908" s="10"/>
      <c r="D908" s="4"/>
      <c r="E908" s="4"/>
      <c r="F908" s="4"/>
      <c r="G908" s="4"/>
      <c r="H908" s="4"/>
      <c r="I908" s="4"/>
      <c r="J908" s="4"/>
      <c r="K908" s="4"/>
      <c r="L908" s="4"/>
      <c r="M908" s="4"/>
      <c r="N908" s="4"/>
      <c r="O908" s="4"/>
      <c r="P908" s="4"/>
      <c r="Q908" s="4"/>
      <c r="R908" s="4"/>
      <c r="S908" s="4"/>
      <c r="T908" s="4"/>
      <c r="U908" s="4"/>
      <c r="V908" s="4"/>
      <c r="W908" s="4"/>
      <c r="X908" s="4"/>
      <c r="Y908" s="4"/>
      <c r="Z908" s="4"/>
    </row>
    <row r="909">
      <c r="A909" s="8"/>
      <c r="B909" s="9"/>
      <c r="C909" s="10"/>
      <c r="D909" s="4"/>
      <c r="E909" s="4"/>
      <c r="F909" s="4"/>
      <c r="G909" s="4"/>
      <c r="H909" s="4"/>
      <c r="I909" s="4"/>
      <c r="J909" s="4"/>
      <c r="K909" s="4"/>
      <c r="L909" s="4"/>
      <c r="M909" s="4"/>
      <c r="N909" s="4"/>
      <c r="O909" s="4"/>
      <c r="P909" s="4"/>
      <c r="Q909" s="4"/>
      <c r="R909" s="4"/>
      <c r="S909" s="4"/>
      <c r="T909" s="4"/>
      <c r="U909" s="4"/>
      <c r="V909" s="4"/>
      <c r="W909" s="4"/>
      <c r="X909" s="4"/>
      <c r="Y909" s="4"/>
      <c r="Z909" s="4"/>
    </row>
    <row r="910">
      <c r="A910" s="8"/>
      <c r="B910" s="9"/>
      <c r="C910" s="10"/>
      <c r="D910" s="4"/>
      <c r="E910" s="4"/>
      <c r="F910" s="4"/>
      <c r="G910" s="4"/>
      <c r="H910" s="4"/>
      <c r="I910" s="4"/>
      <c r="J910" s="4"/>
      <c r="K910" s="4"/>
      <c r="L910" s="4"/>
      <c r="M910" s="4"/>
      <c r="N910" s="4"/>
      <c r="O910" s="4"/>
      <c r="P910" s="4"/>
      <c r="Q910" s="4"/>
      <c r="R910" s="4"/>
      <c r="S910" s="4"/>
      <c r="T910" s="4"/>
      <c r="U910" s="4"/>
      <c r="V910" s="4"/>
      <c r="W910" s="4"/>
      <c r="X910" s="4"/>
      <c r="Y910" s="4"/>
      <c r="Z910" s="4"/>
    </row>
    <row r="911">
      <c r="A911" s="8"/>
      <c r="B911" s="9"/>
      <c r="C911" s="10"/>
      <c r="D911" s="4"/>
      <c r="E911" s="4"/>
      <c r="F911" s="4"/>
      <c r="G911" s="4"/>
      <c r="H911" s="4"/>
      <c r="I911" s="4"/>
      <c r="J911" s="4"/>
      <c r="K911" s="4"/>
      <c r="L911" s="4"/>
      <c r="M911" s="4"/>
      <c r="N911" s="4"/>
      <c r="O911" s="4"/>
      <c r="P911" s="4"/>
      <c r="Q911" s="4"/>
      <c r="R911" s="4"/>
      <c r="S911" s="4"/>
      <c r="T911" s="4"/>
      <c r="U911" s="4"/>
      <c r="V911" s="4"/>
      <c r="W911" s="4"/>
      <c r="X911" s="4"/>
      <c r="Y911" s="4"/>
      <c r="Z911" s="4"/>
    </row>
    <row r="912">
      <c r="A912" s="8"/>
      <c r="B912" s="9"/>
      <c r="C912" s="10"/>
      <c r="D912" s="4"/>
      <c r="E912" s="4"/>
      <c r="F912" s="4"/>
      <c r="G912" s="4"/>
      <c r="H912" s="4"/>
      <c r="I912" s="4"/>
      <c r="J912" s="4"/>
      <c r="K912" s="4"/>
      <c r="L912" s="4"/>
      <c r="M912" s="4"/>
      <c r="N912" s="4"/>
      <c r="O912" s="4"/>
      <c r="P912" s="4"/>
      <c r="Q912" s="4"/>
      <c r="R912" s="4"/>
      <c r="S912" s="4"/>
      <c r="T912" s="4"/>
      <c r="U912" s="4"/>
      <c r="V912" s="4"/>
      <c r="W912" s="4"/>
      <c r="X912" s="4"/>
      <c r="Y912" s="4"/>
      <c r="Z912" s="4"/>
    </row>
    <row r="913">
      <c r="A913" s="8"/>
      <c r="B913" s="9"/>
      <c r="C913" s="10"/>
      <c r="D913" s="4"/>
      <c r="E913" s="4"/>
      <c r="F913" s="4"/>
      <c r="G913" s="4"/>
      <c r="H913" s="4"/>
      <c r="I913" s="4"/>
      <c r="J913" s="4"/>
      <c r="K913" s="4"/>
      <c r="L913" s="4"/>
      <c r="M913" s="4"/>
      <c r="N913" s="4"/>
      <c r="O913" s="4"/>
      <c r="P913" s="4"/>
      <c r="Q913" s="4"/>
      <c r="R913" s="4"/>
      <c r="S913" s="4"/>
      <c r="T913" s="4"/>
      <c r="U913" s="4"/>
      <c r="V913" s="4"/>
      <c r="W913" s="4"/>
      <c r="X913" s="4"/>
      <c r="Y913" s="4"/>
      <c r="Z913" s="4"/>
    </row>
    <row r="914">
      <c r="A914" s="8"/>
      <c r="B914" s="9"/>
      <c r="C914" s="10"/>
      <c r="D914" s="4"/>
      <c r="E914" s="4"/>
      <c r="F914" s="4"/>
      <c r="G914" s="4"/>
      <c r="H914" s="4"/>
      <c r="I914" s="4"/>
      <c r="J914" s="4"/>
      <c r="K914" s="4"/>
      <c r="L914" s="4"/>
      <c r="M914" s="4"/>
      <c r="N914" s="4"/>
      <c r="O914" s="4"/>
      <c r="P914" s="4"/>
      <c r="Q914" s="4"/>
      <c r="R914" s="4"/>
      <c r="S914" s="4"/>
      <c r="T914" s="4"/>
      <c r="U914" s="4"/>
      <c r="V914" s="4"/>
      <c r="W914" s="4"/>
      <c r="X914" s="4"/>
      <c r="Y914" s="4"/>
      <c r="Z914" s="4"/>
    </row>
    <row r="915">
      <c r="A915" s="8"/>
      <c r="B915" s="9"/>
      <c r="C915" s="10"/>
      <c r="D915" s="4"/>
      <c r="E915" s="4"/>
      <c r="F915" s="4"/>
      <c r="G915" s="4"/>
      <c r="H915" s="4"/>
      <c r="I915" s="4"/>
      <c r="J915" s="4"/>
      <c r="K915" s="4"/>
      <c r="L915" s="4"/>
      <c r="M915" s="4"/>
      <c r="N915" s="4"/>
      <c r="O915" s="4"/>
      <c r="P915" s="4"/>
      <c r="Q915" s="4"/>
      <c r="R915" s="4"/>
      <c r="S915" s="4"/>
      <c r="T915" s="4"/>
      <c r="U915" s="4"/>
      <c r="V915" s="4"/>
      <c r="W915" s="4"/>
      <c r="X915" s="4"/>
      <c r="Y915" s="4"/>
      <c r="Z915" s="4"/>
    </row>
    <row r="916">
      <c r="A916" s="8"/>
      <c r="B916" s="9"/>
      <c r="C916" s="10"/>
      <c r="D916" s="4"/>
      <c r="E916" s="4"/>
      <c r="F916" s="4"/>
      <c r="G916" s="4"/>
      <c r="H916" s="4"/>
      <c r="I916" s="4"/>
      <c r="J916" s="4"/>
      <c r="K916" s="4"/>
      <c r="L916" s="4"/>
      <c r="M916" s="4"/>
      <c r="N916" s="4"/>
      <c r="O916" s="4"/>
      <c r="P916" s="4"/>
      <c r="Q916" s="4"/>
      <c r="R916" s="4"/>
      <c r="S916" s="4"/>
      <c r="T916" s="4"/>
      <c r="U916" s="4"/>
      <c r="V916" s="4"/>
      <c r="W916" s="4"/>
      <c r="X916" s="4"/>
      <c r="Y916" s="4"/>
      <c r="Z916" s="4"/>
    </row>
    <row r="917">
      <c r="A917" s="8"/>
      <c r="B917" s="9"/>
      <c r="C917" s="10"/>
      <c r="D917" s="4"/>
      <c r="E917" s="4"/>
      <c r="F917" s="4"/>
      <c r="G917" s="4"/>
      <c r="H917" s="4"/>
      <c r="I917" s="4"/>
      <c r="J917" s="4"/>
      <c r="K917" s="4"/>
      <c r="L917" s="4"/>
      <c r="M917" s="4"/>
      <c r="N917" s="4"/>
      <c r="O917" s="4"/>
      <c r="P917" s="4"/>
      <c r="Q917" s="4"/>
      <c r="R917" s="4"/>
      <c r="S917" s="4"/>
      <c r="T917" s="4"/>
      <c r="U917" s="4"/>
      <c r="V917" s="4"/>
      <c r="W917" s="4"/>
      <c r="X917" s="4"/>
      <c r="Y917" s="4"/>
      <c r="Z917" s="4"/>
    </row>
    <row r="918">
      <c r="A918" s="8"/>
      <c r="B918" s="9"/>
      <c r="C918" s="10"/>
      <c r="D918" s="4"/>
      <c r="E918" s="4"/>
      <c r="F918" s="4"/>
      <c r="G918" s="4"/>
      <c r="H918" s="4"/>
      <c r="I918" s="4"/>
      <c r="J918" s="4"/>
      <c r="K918" s="4"/>
      <c r="L918" s="4"/>
      <c r="M918" s="4"/>
      <c r="N918" s="4"/>
      <c r="O918" s="4"/>
      <c r="P918" s="4"/>
      <c r="Q918" s="4"/>
      <c r="R918" s="4"/>
      <c r="S918" s="4"/>
      <c r="T918" s="4"/>
      <c r="U918" s="4"/>
      <c r="V918" s="4"/>
      <c r="W918" s="4"/>
      <c r="X918" s="4"/>
      <c r="Y918" s="4"/>
      <c r="Z918" s="4"/>
    </row>
    <row r="919">
      <c r="A919" s="8"/>
      <c r="B919" s="9"/>
      <c r="C919" s="10"/>
      <c r="D919" s="4"/>
      <c r="E919" s="4"/>
      <c r="F919" s="4"/>
      <c r="G919" s="4"/>
      <c r="H919" s="4"/>
      <c r="I919" s="4"/>
      <c r="J919" s="4"/>
      <c r="K919" s="4"/>
      <c r="L919" s="4"/>
      <c r="M919" s="4"/>
      <c r="N919" s="4"/>
      <c r="O919" s="4"/>
      <c r="P919" s="4"/>
      <c r="Q919" s="4"/>
      <c r="R919" s="4"/>
      <c r="S919" s="4"/>
      <c r="T919" s="4"/>
      <c r="U919" s="4"/>
      <c r="V919" s="4"/>
      <c r="W919" s="4"/>
      <c r="X919" s="4"/>
      <c r="Y919" s="4"/>
      <c r="Z919" s="4"/>
    </row>
    <row r="920">
      <c r="A920" s="8"/>
      <c r="B920" s="9"/>
      <c r="C920" s="10"/>
      <c r="D920" s="4"/>
      <c r="E920" s="4"/>
      <c r="F920" s="4"/>
      <c r="G920" s="4"/>
      <c r="H920" s="4"/>
      <c r="I920" s="4"/>
      <c r="J920" s="4"/>
      <c r="K920" s="4"/>
      <c r="L920" s="4"/>
      <c r="M920" s="4"/>
      <c r="N920" s="4"/>
      <c r="O920" s="4"/>
      <c r="P920" s="4"/>
      <c r="Q920" s="4"/>
      <c r="R920" s="4"/>
      <c r="S920" s="4"/>
      <c r="T920" s="4"/>
      <c r="U920" s="4"/>
      <c r="V920" s="4"/>
      <c r="W920" s="4"/>
      <c r="X920" s="4"/>
      <c r="Y920" s="4"/>
      <c r="Z920" s="4"/>
    </row>
    <row r="921">
      <c r="A921" s="8"/>
      <c r="B921" s="9"/>
      <c r="C921" s="10"/>
      <c r="D921" s="4"/>
      <c r="E921" s="4"/>
      <c r="F921" s="4"/>
      <c r="G921" s="4"/>
      <c r="H921" s="4"/>
      <c r="I921" s="4"/>
      <c r="J921" s="4"/>
      <c r="K921" s="4"/>
      <c r="L921" s="4"/>
      <c r="M921" s="4"/>
      <c r="N921" s="4"/>
      <c r="O921" s="4"/>
      <c r="P921" s="4"/>
      <c r="Q921" s="4"/>
      <c r="R921" s="4"/>
      <c r="S921" s="4"/>
      <c r="T921" s="4"/>
      <c r="U921" s="4"/>
      <c r="V921" s="4"/>
      <c r="W921" s="4"/>
      <c r="X921" s="4"/>
      <c r="Y921" s="4"/>
      <c r="Z921" s="4"/>
    </row>
    <row r="922">
      <c r="A922" s="8"/>
      <c r="B922" s="9"/>
      <c r="C922" s="10"/>
      <c r="D922" s="4"/>
      <c r="E922" s="4"/>
      <c r="F922" s="4"/>
      <c r="G922" s="4"/>
      <c r="H922" s="4"/>
      <c r="I922" s="4"/>
      <c r="J922" s="4"/>
      <c r="K922" s="4"/>
      <c r="L922" s="4"/>
      <c r="M922" s="4"/>
      <c r="N922" s="4"/>
      <c r="O922" s="4"/>
      <c r="P922" s="4"/>
      <c r="Q922" s="4"/>
      <c r="R922" s="4"/>
      <c r="S922" s="4"/>
      <c r="T922" s="4"/>
      <c r="U922" s="4"/>
      <c r="V922" s="4"/>
      <c r="W922" s="4"/>
      <c r="X922" s="4"/>
      <c r="Y922" s="4"/>
      <c r="Z922" s="4"/>
    </row>
    <row r="923">
      <c r="A923" s="8"/>
      <c r="B923" s="9"/>
      <c r="C923" s="10"/>
      <c r="D923" s="4"/>
      <c r="E923" s="4"/>
      <c r="F923" s="4"/>
      <c r="G923" s="4"/>
      <c r="H923" s="4"/>
      <c r="I923" s="4"/>
      <c r="J923" s="4"/>
      <c r="K923" s="4"/>
      <c r="L923" s="4"/>
      <c r="M923" s="4"/>
      <c r="N923" s="4"/>
      <c r="O923" s="4"/>
      <c r="P923" s="4"/>
      <c r="Q923" s="4"/>
      <c r="R923" s="4"/>
      <c r="S923" s="4"/>
      <c r="T923" s="4"/>
      <c r="U923" s="4"/>
      <c r="V923" s="4"/>
      <c r="W923" s="4"/>
      <c r="X923" s="4"/>
      <c r="Y923" s="4"/>
      <c r="Z923" s="4"/>
    </row>
    <row r="924">
      <c r="A924" s="8"/>
      <c r="B924" s="9"/>
      <c r="C924" s="10"/>
      <c r="D924" s="4"/>
      <c r="E924" s="4"/>
      <c r="F924" s="4"/>
      <c r="G924" s="4"/>
      <c r="H924" s="4"/>
      <c r="I924" s="4"/>
      <c r="J924" s="4"/>
      <c r="K924" s="4"/>
      <c r="L924" s="4"/>
      <c r="M924" s="4"/>
      <c r="N924" s="4"/>
      <c r="O924" s="4"/>
      <c r="P924" s="4"/>
      <c r="Q924" s="4"/>
      <c r="R924" s="4"/>
      <c r="S924" s="4"/>
      <c r="T924" s="4"/>
      <c r="U924" s="4"/>
      <c r="V924" s="4"/>
      <c r="W924" s="4"/>
      <c r="X924" s="4"/>
      <c r="Y924" s="4"/>
      <c r="Z924" s="4"/>
    </row>
    <row r="925">
      <c r="A925" s="8"/>
      <c r="B925" s="9"/>
      <c r="C925" s="10"/>
      <c r="D925" s="4"/>
      <c r="E925" s="4"/>
      <c r="F925" s="4"/>
      <c r="G925" s="4"/>
      <c r="H925" s="4"/>
      <c r="I925" s="4"/>
      <c r="J925" s="4"/>
      <c r="K925" s="4"/>
      <c r="L925" s="4"/>
      <c r="M925" s="4"/>
      <c r="N925" s="4"/>
      <c r="O925" s="4"/>
      <c r="P925" s="4"/>
      <c r="Q925" s="4"/>
      <c r="R925" s="4"/>
      <c r="S925" s="4"/>
      <c r="T925" s="4"/>
      <c r="U925" s="4"/>
      <c r="V925" s="4"/>
      <c r="W925" s="4"/>
      <c r="X925" s="4"/>
      <c r="Y925" s="4"/>
      <c r="Z925" s="4"/>
    </row>
    <row r="926">
      <c r="A926" s="8"/>
      <c r="B926" s="9"/>
      <c r="C926" s="10"/>
      <c r="D926" s="4"/>
      <c r="E926" s="4"/>
      <c r="F926" s="4"/>
      <c r="G926" s="4"/>
      <c r="H926" s="4"/>
      <c r="I926" s="4"/>
      <c r="J926" s="4"/>
      <c r="K926" s="4"/>
      <c r="L926" s="4"/>
      <c r="M926" s="4"/>
      <c r="N926" s="4"/>
      <c r="O926" s="4"/>
      <c r="P926" s="4"/>
      <c r="Q926" s="4"/>
      <c r="R926" s="4"/>
      <c r="S926" s="4"/>
      <c r="T926" s="4"/>
      <c r="U926" s="4"/>
      <c r="V926" s="4"/>
      <c r="W926" s="4"/>
      <c r="X926" s="4"/>
      <c r="Y926" s="4"/>
      <c r="Z926" s="4"/>
    </row>
    <row r="927">
      <c r="A927" s="8"/>
      <c r="B927" s="9"/>
      <c r="C927" s="10"/>
      <c r="D927" s="4"/>
      <c r="E927" s="4"/>
      <c r="F927" s="4"/>
      <c r="G927" s="4"/>
      <c r="H927" s="4"/>
      <c r="I927" s="4"/>
      <c r="J927" s="4"/>
      <c r="K927" s="4"/>
      <c r="L927" s="4"/>
      <c r="M927" s="4"/>
      <c r="N927" s="4"/>
      <c r="O927" s="4"/>
      <c r="P927" s="4"/>
      <c r="Q927" s="4"/>
      <c r="R927" s="4"/>
      <c r="S927" s="4"/>
      <c r="T927" s="4"/>
      <c r="U927" s="4"/>
      <c r="V927" s="4"/>
      <c r="W927" s="4"/>
      <c r="X927" s="4"/>
      <c r="Y927" s="4"/>
      <c r="Z927" s="4"/>
    </row>
    <row r="928">
      <c r="A928" s="8"/>
      <c r="B928" s="9"/>
      <c r="C928" s="10"/>
      <c r="D928" s="4"/>
      <c r="E928" s="4"/>
      <c r="F928" s="4"/>
      <c r="G928" s="4"/>
      <c r="H928" s="4"/>
      <c r="I928" s="4"/>
      <c r="J928" s="4"/>
      <c r="K928" s="4"/>
      <c r="L928" s="4"/>
      <c r="M928" s="4"/>
      <c r="N928" s="4"/>
      <c r="O928" s="4"/>
      <c r="P928" s="4"/>
      <c r="Q928" s="4"/>
      <c r="R928" s="4"/>
      <c r="S928" s="4"/>
      <c r="T928" s="4"/>
      <c r="U928" s="4"/>
      <c r="V928" s="4"/>
      <c r="W928" s="4"/>
      <c r="X928" s="4"/>
      <c r="Y928" s="4"/>
      <c r="Z928" s="4"/>
    </row>
    <row r="929">
      <c r="A929" s="8"/>
      <c r="B929" s="9"/>
      <c r="C929" s="10"/>
      <c r="D929" s="4"/>
      <c r="E929" s="4"/>
      <c r="F929" s="4"/>
      <c r="G929" s="4"/>
      <c r="H929" s="4"/>
      <c r="I929" s="4"/>
      <c r="J929" s="4"/>
      <c r="K929" s="4"/>
      <c r="L929" s="4"/>
      <c r="M929" s="4"/>
      <c r="N929" s="4"/>
      <c r="O929" s="4"/>
      <c r="P929" s="4"/>
      <c r="Q929" s="4"/>
      <c r="R929" s="4"/>
      <c r="S929" s="4"/>
      <c r="T929" s="4"/>
      <c r="U929" s="4"/>
      <c r="V929" s="4"/>
      <c r="W929" s="4"/>
      <c r="X929" s="4"/>
      <c r="Y929" s="4"/>
      <c r="Z929" s="4"/>
    </row>
    <row r="930">
      <c r="A930" s="8"/>
      <c r="B930" s="9"/>
      <c r="C930" s="10"/>
      <c r="D930" s="4"/>
      <c r="E930" s="4"/>
      <c r="F930" s="4"/>
      <c r="G930" s="4"/>
      <c r="H930" s="4"/>
      <c r="I930" s="4"/>
      <c r="J930" s="4"/>
      <c r="K930" s="4"/>
      <c r="L930" s="4"/>
      <c r="M930" s="4"/>
      <c r="N930" s="4"/>
      <c r="O930" s="4"/>
      <c r="P930" s="4"/>
      <c r="Q930" s="4"/>
      <c r="R930" s="4"/>
      <c r="S930" s="4"/>
      <c r="T930" s="4"/>
      <c r="U930" s="4"/>
      <c r="V930" s="4"/>
      <c r="W930" s="4"/>
      <c r="X930" s="4"/>
      <c r="Y930" s="4"/>
      <c r="Z930" s="4"/>
    </row>
    <row r="931">
      <c r="A931" s="8"/>
      <c r="B931" s="9"/>
      <c r="C931" s="10"/>
      <c r="D931" s="4"/>
      <c r="E931" s="4"/>
      <c r="F931" s="4"/>
      <c r="G931" s="4"/>
      <c r="H931" s="4"/>
      <c r="I931" s="4"/>
      <c r="J931" s="4"/>
      <c r="K931" s="4"/>
      <c r="L931" s="4"/>
      <c r="M931" s="4"/>
      <c r="N931" s="4"/>
      <c r="O931" s="4"/>
      <c r="P931" s="4"/>
      <c r="Q931" s="4"/>
      <c r="R931" s="4"/>
      <c r="S931" s="4"/>
      <c r="T931" s="4"/>
      <c r="U931" s="4"/>
      <c r="V931" s="4"/>
      <c r="W931" s="4"/>
      <c r="X931" s="4"/>
      <c r="Y931" s="4"/>
      <c r="Z931" s="4"/>
    </row>
    <row r="932">
      <c r="A932" s="8"/>
      <c r="B932" s="9"/>
      <c r="C932" s="10"/>
      <c r="D932" s="4"/>
      <c r="E932" s="4"/>
      <c r="F932" s="4"/>
      <c r="G932" s="4"/>
      <c r="H932" s="4"/>
      <c r="I932" s="4"/>
      <c r="J932" s="4"/>
      <c r="K932" s="4"/>
      <c r="L932" s="4"/>
      <c r="M932" s="4"/>
      <c r="N932" s="4"/>
      <c r="O932" s="4"/>
      <c r="P932" s="4"/>
      <c r="Q932" s="4"/>
      <c r="R932" s="4"/>
      <c r="S932" s="4"/>
      <c r="T932" s="4"/>
      <c r="U932" s="4"/>
      <c r="V932" s="4"/>
      <c r="W932" s="4"/>
      <c r="X932" s="4"/>
      <c r="Y932" s="4"/>
      <c r="Z932" s="4"/>
    </row>
    <row r="933">
      <c r="A933" s="8"/>
      <c r="B933" s="9"/>
      <c r="C933" s="10"/>
      <c r="D933" s="4"/>
      <c r="E933" s="4"/>
      <c r="F933" s="4"/>
      <c r="G933" s="4"/>
      <c r="H933" s="4"/>
      <c r="I933" s="4"/>
      <c r="J933" s="4"/>
      <c r="K933" s="4"/>
      <c r="L933" s="4"/>
      <c r="M933" s="4"/>
      <c r="N933" s="4"/>
      <c r="O933" s="4"/>
      <c r="P933" s="4"/>
      <c r="Q933" s="4"/>
      <c r="R933" s="4"/>
      <c r="S933" s="4"/>
      <c r="T933" s="4"/>
      <c r="U933" s="4"/>
      <c r="V933" s="4"/>
      <c r="W933" s="4"/>
      <c r="X933" s="4"/>
      <c r="Y933" s="4"/>
      <c r="Z933" s="4"/>
    </row>
    <row r="934">
      <c r="A934" s="8"/>
      <c r="B934" s="9"/>
      <c r="C934" s="10"/>
      <c r="D934" s="4"/>
      <c r="E934" s="4"/>
      <c r="F934" s="4"/>
      <c r="G934" s="4"/>
      <c r="H934" s="4"/>
      <c r="I934" s="4"/>
      <c r="J934" s="4"/>
      <c r="K934" s="4"/>
      <c r="L934" s="4"/>
      <c r="M934" s="4"/>
      <c r="N934" s="4"/>
      <c r="O934" s="4"/>
      <c r="P934" s="4"/>
      <c r="Q934" s="4"/>
      <c r="R934" s="4"/>
      <c r="S934" s="4"/>
      <c r="T934" s="4"/>
      <c r="U934" s="4"/>
      <c r="V934" s="4"/>
      <c r="W934" s="4"/>
      <c r="X934" s="4"/>
      <c r="Y934" s="4"/>
      <c r="Z934" s="4"/>
    </row>
    <row r="935">
      <c r="A935" s="8"/>
      <c r="B935" s="9"/>
      <c r="C935" s="10"/>
      <c r="D935" s="4"/>
      <c r="E935" s="4"/>
      <c r="F935" s="4"/>
      <c r="G935" s="4"/>
      <c r="H935" s="4"/>
      <c r="I935" s="4"/>
      <c r="J935" s="4"/>
      <c r="K935" s="4"/>
      <c r="L935" s="4"/>
      <c r="M935" s="4"/>
      <c r="N935" s="4"/>
      <c r="O935" s="4"/>
      <c r="P935" s="4"/>
      <c r="Q935" s="4"/>
      <c r="R935" s="4"/>
      <c r="S935" s="4"/>
      <c r="T935" s="4"/>
      <c r="U935" s="4"/>
      <c r="V935" s="4"/>
      <c r="W935" s="4"/>
      <c r="X935" s="4"/>
      <c r="Y935" s="4"/>
      <c r="Z935" s="4"/>
    </row>
    <row r="936">
      <c r="A936" s="8"/>
      <c r="B936" s="9"/>
      <c r="C936" s="10"/>
      <c r="D936" s="4"/>
      <c r="E936" s="4"/>
      <c r="F936" s="4"/>
      <c r="G936" s="4"/>
      <c r="H936" s="4"/>
      <c r="I936" s="4"/>
      <c r="J936" s="4"/>
      <c r="K936" s="4"/>
      <c r="L936" s="4"/>
      <c r="M936" s="4"/>
      <c r="N936" s="4"/>
      <c r="O936" s="4"/>
      <c r="P936" s="4"/>
      <c r="Q936" s="4"/>
      <c r="R936" s="4"/>
      <c r="S936" s="4"/>
      <c r="T936" s="4"/>
      <c r="U936" s="4"/>
      <c r="V936" s="4"/>
      <c r="W936" s="4"/>
      <c r="X936" s="4"/>
      <c r="Y936" s="4"/>
      <c r="Z936" s="4"/>
    </row>
    <row r="937">
      <c r="A937" s="8"/>
      <c r="B937" s="9"/>
      <c r="C937" s="10"/>
      <c r="D937" s="4"/>
      <c r="E937" s="4"/>
      <c r="F937" s="4"/>
      <c r="G937" s="4"/>
      <c r="H937" s="4"/>
      <c r="I937" s="4"/>
      <c r="J937" s="4"/>
      <c r="K937" s="4"/>
      <c r="L937" s="4"/>
      <c r="M937" s="4"/>
      <c r="N937" s="4"/>
      <c r="O937" s="4"/>
      <c r="P937" s="4"/>
      <c r="Q937" s="4"/>
      <c r="R937" s="4"/>
      <c r="S937" s="4"/>
      <c r="T937" s="4"/>
      <c r="U937" s="4"/>
      <c r="V937" s="4"/>
      <c r="W937" s="4"/>
      <c r="X937" s="4"/>
      <c r="Y937" s="4"/>
      <c r="Z937" s="4"/>
    </row>
    <row r="938">
      <c r="A938" s="8"/>
      <c r="B938" s="9"/>
      <c r="C938" s="10"/>
      <c r="D938" s="4"/>
      <c r="E938" s="4"/>
      <c r="F938" s="4"/>
      <c r="G938" s="4"/>
      <c r="H938" s="4"/>
      <c r="I938" s="4"/>
      <c r="J938" s="4"/>
      <c r="K938" s="4"/>
      <c r="L938" s="4"/>
      <c r="M938" s="4"/>
      <c r="N938" s="4"/>
      <c r="O938" s="4"/>
      <c r="P938" s="4"/>
      <c r="Q938" s="4"/>
      <c r="R938" s="4"/>
      <c r="S938" s="4"/>
      <c r="T938" s="4"/>
      <c r="U938" s="4"/>
      <c r="V938" s="4"/>
      <c r="W938" s="4"/>
      <c r="X938" s="4"/>
      <c r="Y938" s="4"/>
      <c r="Z938" s="4"/>
    </row>
    <row r="939">
      <c r="A939" s="8"/>
      <c r="B939" s="9"/>
      <c r="C939" s="10"/>
      <c r="D939" s="4"/>
      <c r="E939" s="4"/>
      <c r="F939" s="4"/>
      <c r="G939" s="4"/>
      <c r="H939" s="4"/>
      <c r="I939" s="4"/>
      <c r="J939" s="4"/>
      <c r="K939" s="4"/>
      <c r="L939" s="4"/>
      <c r="M939" s="4"/>
      <c r="N939" s="4"/>
      <c r="O939" s="4"/>
      <c r="P939" s="4"/>
      <c r="Q939" s="4"/>
      <c r="R939" s="4"/>
      <c r="S939" s="4"/>
      <c r="T939" s="4"/>
      <c r="U939" s="4"/>
      <c r="V939" s="4"/>
      <c r="W939" s="4"/>
      <c r="X939" s="4"/>
      <c r="Y939" s="4"/>
      <c r="Z939" s="4"/>
    </row>
    <row r="940">
      <c r="A940" s="8"/>
      <c r="B940" s="9"/>
      <c r="C940" s="10"/>
      <c r="D940" s="4"/>
      <c r="E940" s="4"/>
      <c r="F940" s="4"/>
      <c r="G940" s="4"/>
      <c r="H940" s="4"/>
      <c r="I940" s="4"/>
      <c r="J940" s="4"/>
      <c r="K940" s="4"/>
      <c r="L940" s="4"/>
      <c r="M940" s="4"/>
      <c r="N940" s="4"/>
      <c r="O940" s="4"/>
      <c r="P940" s="4"/>
      <c r="Q940" s="4"/>
      <c r="R940" s="4"/>
      <c r="S940" s="4"/>
      <c r="T940" s="4"/>
      <c r="U940" s="4"/>
      <c r="V940" s="4"/>
      <c r="W940" s="4"/>
      <c r="X940" s="4"/>
      <c r="Y940" s="4"/>
      <c r="Z940" s="4"/>
    </row>
    <row r="941">
      <c r="A941" s="8"/>
      <c r="B941" s="9"/>
      <c r="C941" s="10"/>
      <c r="D941" s="4"/>
      <c r="E941" s="4"/>
      <c r="F941" s="4"/>
      <c r="G941" s="4"/>
      <c r="H941" s="4"/>
      <c r="I941" s="4"/>
      <c r="J941" s="4"/>
      <c r="K941" s="4"/>
      <c r="L941" s="4"/>
      <c r="M941" s="4"/>
      <c r="N941" s="4"/>
      <c r="O941" s="4"/>
      <c r="P941" s="4"/>
      <c r="Q941" s="4"/>
      <c r="R941" s="4"/>
      <c r="S941" s="4"/>
      <c r="T941" s="4"/>
      <c r="U941" s="4"/>
      <c r="V941" s="4"/>
      <c r="W941" s="4"/>
      <c r="X941" s="4"/>
      <c r="Y941" s="4"/>
      <c r="Z941" s="4"/>
    </row>
    <row r="942">
      <c r="A942" s="8"/>
      <c r="B942" s="9"/>
      <c r="C942" s="10"/>
      <c r="D942" s="4"/>
      <c r="E942" s="4"/>
      <c r="F942" s="4"/>
      <c r="G942" s="4"/>
      <c r="H942" s="4"/>
      <c r="I942" s="4"/>
      <c r="J942" s="4"/>
      <c r="K942" s="4"/>
      <c r="L942" s="4"/>
      <c r="M942" s="4"/>
      <c r="N942" s="4"/>
      <c r="O942" s="4"/>
      <c r="P942" s="4"/>
      <c r="Q942" s="4"/>
      <c r="R942" s="4"/>
      <c r="S942" s="4"/>
      <c r="T942" s="4"/>
      <c r="U942" s="4"/>
      <c r="V942" s="4"/>
      <c r="W942" s="4"/>
      <c r="X942" s="4"/>
      <c r="Y942" s="4"/>
      <c r="Z942" s="4"/>
    </row>
    <row r="943">
      <c r="A943" s="8"/>
      <c r="B943" s="9"/>
      <c r="C943" s="10"/>
      <c r="D943" s="4"/>
      <c r="E943" s="4"/>
      <c r="F943" s="4"/>
      <c r="G943" s="4"/>
      <c r="H943" s="4"/>
      <c r="I943" s="4"/>
      <c r="J943" s="4"/>
      <c r="K943" s="4"/>
      <c r="L943" s="4"/>
      <c r="M943" s="4"/>
      <c r="N943" s="4"/>
      <c r="O943" s="4"/>
      <c r="P943" s="4"/>
      <c r="Q943" s="4"/>
      <c r="R943" s="4"/>
      <c r="S943" s="4"/>
      <c r="T943" s="4"/>
      <c r="U943" s="4"/>
      <c r="V943" s="4"/>
      <c r="W943" s="4"/>
      <c r="X943" s="4"/>
      <c r="Y943" s="4"/>
      <c r="Z943" s="4"/>
    </row>
    <row r="944">
      <c r="A944" s="8"/>
      <c r="B944" s="9"/>
      <c r="C944" s="10"/>
      <c r="D944" s="4"/>
      <c r="E944" s="4"/>
      <c r="F944" s="4"/>
      <c r="G944" s="4"/>
      <c r="H944" s="4"/>
      <c r="I944" s="4"/>
      <c r="J944" s="4"/>
      <c r="K944" s="4"/>
      <c r="L944" s="4"/>
      <c r="M944" s="4"/>
      <c r="N944" s="4"/>
      <c r="O944" s="4"/>
      <c r="P944" s="4"/>
      <c r="Q944" s="4"/>
      <c r="R944" s="4"/>
      <c r="S944" s="4"/>
      <c r="T944" s="4"/>
      <c r="U944" s="4"/>
      <c r="V944" s="4"/>
      <c r="W944" s="4"/>
      <c r="X944" s="4"/>
      <c r="Y944" s="4"/>
      <c r="Z944" s="4"/>
    </row>
    <row r="945">
      <c r="A945" s="8"/>
      <c r="B945" s="9"/>
      <c r="C945" s="10"/>
      <c r="D945" s="4"/>
      <c r="E945" s="4"/>
      <c r="F945" s="4"/>
      <c r="G945" s="4"/>
      <c r="H945" s="4"/>
      <c r="I945" s="4"/>
      <c r="J945" s="4"/>
      <c r="K945" s="4"/>
      <c r="L945" s="4"/>
      <c r="M945" s="4"/>
      <c r="N945" s="4"/>
      <c r="O945" s="4"/>
      <c r="P945" s="4"/>
      <c r="Q945" s="4"/>
      <c r="R945" s="4"/>
      <c r="S945" s="4"/>
      <c r="T945" s="4"/>
      <c r="U945" s="4"/>
      <c r="V945" s="4"/>
      <c r="W945" s="4"/>
      <c r="X945" s="4"/>
      <c r="Y945" s="4"/>
      <c r="Z945" s="4"/>
    </row>
    <row r="946">
      <c r="A946" s="8"/>
      <c r="B946" s="9"/>
      <c r="C946" s="10"/>
      <c r="D946" s="4"/>
      <c r="E946" s="4"/>
      <c r="F946" s="4"/>
      <c r="G946" s="4"/>
      <c r="H946" s="4"/>
      <c r="I946" s="4"/>
      <c r="J946" s="4"/>
      <c r="K946" s="4"/>
      <c r="L946" s="4"/>
      <c r="M946" s="4"/>
      <c r="N946" s="4"/>
      <c r="O946" s="4"/>
      <c r="P946" s="4"/>
      <c r="Q946" s="4"/>
      <c r="R946" s="4"/>
      <c r="S946" s="4"/>
      <c r="T946" s="4"/>
      <c r="U946" s="4"/>
      <c r="V946" s="4"/>
      <c r="W946" s="4"/>
      <c r="X946" s="4"/>
      <c r="Y946" s="4"/>
      <c r="Z946" s="4"/>
    </row>
    <row r="947">
      <c r="A947" s="8"/>
      <c r="B947" s="9"/>
      <c r="C947" s="10"/>
      <c r="D947" s="4"/>
      <c r="E947" s="4"/>
      <c r="F947" s="4"/>
      <c r="G947" s="4"/>
      <c r="H947" s="4"/>
      <c r="I947" s="4"/>
      <c r="J947" s="4"/>
      <c r="K947" s="4"/>
      <c r="L947" s="4"/>
      <c r="M947" s="4"/>
      <c r="N947" s="4"/>
      <c r="O947" s="4"/>
      <c r="P947" s="4"/>
      <c r="Q947" s="4"/>
      <c r="R947" s="4"/>
      <c r="S947" s="4"/>
      <c r="T947" s="4"/>
      <c r="U947" s="4"/>
      <c r="V947" s="4"/>
      <c r="W947" s="4"/>
      <c r="X947" s="4"/>
      <c r="Y947" s="4"/>
      <c r="Z947" s="4"/>
    </row>
    <row r="948">
      <c r="A948" s="8"/>
      <c r="B948" s="9"/>
      <c r="C948" s="10"/>
      <c r="D948" s="4"/>
      <c r="E948" s="4"/>
      <c r="F948" s="4"/>
      <c r="G948" s="4"/>
      <c r="H948" s="4"/>
      <c r="I948" s="4"/>
      <c r="J948" s="4"/>
      <c r="K948" s="4"/>
      <c r="L948" s="4"/>
      <c r="M948" s="4"/>
      <c r="N948" s="4"/>
      <c r="O948" s="4"/>
      <c r="P948" s="4"/>
      <c r="Q948" s="4"/>
      <c r="R948" s="4"/>
      <c r="S948" s="4"/>
      <c r="T948" s="4"/>
      <c r="U948" s="4"/>
      <c r="V948" s="4"/>
      <c r="W948" s="4"/>
      <c r="X948" s="4"/>
      <c r="Y948" s="4"/>
      <c r="Z948" s="4"/>
    </row>
    <row r="949">
      <c r="A949" s="8"/>
      <c r="B949" s="9"/>
      <c r="C949" s="10"/>
      <c r="D949" s="4"/>
      <c r="E949" s="4"/>
      <c r="F949" s="4"/>
      <c r="G949" s="4"/>
      <c r="H949" s="4"/>
      <c r="I949" s="4"/>
      <c r="J949" s="4"/>
      <c r="K949" s="4"/>
      <c r="L949" s="4"/>
      <c r="M949" s="4"/>
      <c r="N949" s="4"/>
      <c r="O949" s="4"/>
      <c r="P949" s="4"/>
      <c r="Q949" s="4"/>
      <c r="R949" s="4"/>
      <c r="S949" s="4"/>
      <c r="T949" s="4"/>
      <c r="U949" s="4"/>
      <c r="V949" s="4"/>
      <c r="W949" s="4"/>
      <c r="X949" s="4"/>
      <c r="Y949" s="4"/>
      <c r="Z949" s="4"/>
    </row>
    <row r="950">
      <c r="A950" s="8"/>
      <c r="B950" s="9"/>
      <c r="C950" s="10"/>
      <c r="D950" s="4"/>
      <c r="E950" s="4"/>
      <c r="F950" s="4"/>
      <c r="G950" s="4"/>
      <c r="H950" s="4"/>
      <c r="I950" s="4"/>
      <c r="J950" s="4"/>
      <c r="K950" s="4"/>
      <c r="L950" s="4"/>
      <c r="M950" s="4"/>
      <c r="N950" s="4"/>
      <c r="O950" s="4"/>
      <c r="P950" s="4"/>
      <c r="Q950" s="4"/>
      <c r="R950" s="4"/>
      <c r="S950" s="4"/>
      <c r="T950" s="4"/>
      <c r="U950" s="4"/>
      <c r="V950" s="4"/>
      <c r="W950" s="4"/>
      <c r="X950" s="4"/>
      <c r="Y950" s="4"/>
      <c r="Z950" s="4"/>
    </row>
    <row r="951">
      <c r="A951" s="8"/>
      <c r="B951" s="9"/>
      <c r="C951" s="10"/>
      <c r="D951" s="4"/>
      <c r="E951" s="4"/>
      <c r="F951" s="4"/>
      <c r="G951" s="4"/>
      <c r="H951" s="4"/>
      <c r="I951" s="4"/>
      <c r="J951" s="4"/>
      <c r="K951" s="4"/>
      <c r="L951" s="4"/>
      <c r="M951" s="4"/>
      <c r="N951" s="4"/>
      <c r="O951" s="4"/>
      <c r="P951" s="4"/>
      <c r="Q951" s="4"/>
      <c r="R951" s="4"/>
      <c r="S951" s="4"/>
      <c r="T951" s="4"/>
      <c r="U951" s="4"/>
      <c r="V951" s="4"/>
      <c r="W951" s="4"/>
      <c r="X951" s="4"/>
      <c r="Y951" s="4"/>
      <c r="Z951" s="4"/>
    </row>
    <row r="952">
      <c r="A952" s="8"/>
      <c r="B952" s="9"/>
      <c r="C952" s="10"/>
      <c r="D952" s="4"/>
      <c r="E952" s="4"/>
      <c r="F952" s="4"/>
      <c r="G952" s="4"/>
      <c r="H952" s="4"/>
      <c r="I952" s="4"/>
      <c r="J952" s="4"/>
      <c r="K952" s="4"/>
      <c r="L952" s="4"/>
      <c r="M952" s="4"/>
      <c r="N952" s="4"/>
      <c r="O952" s="4"/>
      <c r="P952" s="4"/>
      <c r="Q952" s="4"/>
      <c r="R952" s="4"/>
      <c r="S952" s="4"/>
      <c r="T952" s="4"/>
      <c r="U952" s="4"/>
      <c r="V952" s="4"/>
      <c r="W952" s="4"/>
      <c r="X952" s="4"/>
      <c r="Y952" s="4"/>
      <c r="Z952" s="4"/>
    </row>
    <row r="953">
      <c r="A953" s="8"/>
      <c r="B953" s="9"/>
      <c r="C953" s="10"/>
      <c r="D953" s="4"/>
      <c r="E953" s="4"/>
      <c r="F953" s="4"/>
      <c r="G953" s="4"/>
      <c r="H953" s="4"/>
      <c r="I953" s="4"/>
      <c r="J953" s="4"/>
      <c r="K953" s="4"/>
      <c r="L953" s="4"/>
      <c r="M953" s="4"/>
      <c r="N953" s="4"/>
      <c r="O953" s="4"/>
      <c r="P953" s="4"/>
      <c r="Q953" s="4"/>
      <c r="R953" s="4"/>
      <c r="S953" s="4"/>
      <c r="T953" s="4"/>
      <c r="U953" s="4"/>
      <c r="V953" s="4"/>
      <c r="W953" s="4"/>
      <c r="X953" s="4"/>
      <c r="Y953" s="4"/>
      <c r="Z953" s="4"/>
    </row>
    <row r="954">
      <c r="A954" s="8"/>
      <c r="B954" s="9"/>
      <c r="C954" s="10"/>
      <c r="D954" s="4"/>
      <c r="E954" s="4"/>
      <c r="F954" s="4"/>
      <c r="G954" s="4"/>
      <c r="H954" s="4"/>
      <c r="I954" s="4"/>
      <c r="J954" s="4"/>
      <c r="K954" s="4"/>
      <c r="L954" s="4"/>
      <c r="M954" s="4"/>
      <c r="N954" s="4"/>
      <c r="O954" s="4"/>
      <c r="P954" s="4"/>
      <c r="Q954" s="4"/>
      <c r="R954" s="4"/>
      <c r="S954" s="4"/>
      <c r="T954" s="4"/>
      <c r="U954" s="4"/>
      <c r="V954" s="4"/>
      <c r="W954" s="4"/>
      <c r="X954" s="4"/>
      <c r="Y954" s="4"/>
      <c r="Z954" s="4"/>
    </row>
    <row r="955">
      <c r="A955" s="8"/>
      <c r="B955" s="9"/>
      <c r="C955" s="10"/>
      <c r="D955" s="4"/>
      <c r="E955" s="4"/>
      <c r="F955" s="4"/>
      <c r="G955" s="4"/>
      <c r="H955" s="4"/>
      <c r="I955" s="4"/>
      <c r="J955" s="4"/>
      <c r="K955" s="4"/>
      <c r="L955" s="4"/>
      <c r="M955" s="4"/>
      <c r="N955" s="4"/>
      <c r="O955" s="4"/>
      <c r="P955" s="4"/>
      <c r="Q955" s="4"/>
      <c r="R955" s="4"/>
      <c r="S955" s="4"/>
      <c r="T955" s="4"/>
      <c r="U955" s="4"/>
      <c r="V955" s="4"/>
      <c r="W955" s="4"/>
      <c r="X955" s="4"/>
      <c r="Y955" s="4"/>
      <c r="Z955" s="4"/>
    </row>
    <row r="956">
      <c r="A956" s="8"/>
      <c r="B956" s="9"/>
      <c r="C956" s="10"/>
      <c r="D956" s="4"/>
      <c r="E956" s="4"/>
      <c r="F956" s="4"/>
      <c r="G956" s="4"/>
      <c r="H956" s="4"/>
      <c r="I956" s="4"/>
      <c r="J956" s="4"/>
      <c r="K956" s="4"/>
      <c r="L956" s="4"/>
      <c r="M956" s="4"/>
      <c r="N956" s="4"/>
      <c r="O956" s="4"/>
      <c r="P956" s="4"/>
      <c r="Q956" s="4"/>
      <c r="R956" s="4"/>
      <c r="S956" s="4"/>
      <c r="T956" s="4"/>
      <c r="U956" s="4"/>
      <c r="V956" s="4"/>
      <c r="W956" s="4"/>
      <c r="X956" s="4"/>
      <c r="Y956" s="4"/>
      <c r="Z956" s="4"/>
    </row>
    <row r="957">
      <c r="A957" s="8"/>
      <c r="B957" s="9"/>
      <c r="C957" s="10"/>
      <c r="D957" s="4"/>
      <c r="E957" s="4"/>
      <c r="F957" s="4"/>
      <c r="G957" s="4"/>
      <c r="H957" s="4"/>
      <c r="I957" s="4"/>
      <c r="J957" s="4"/>
      <c r="K957" s="4"/>
      <c r="L957" s="4"/>
      <c r="M957" s="4"/>
      <c r="N957" s="4"/>
      <c r="O957" s="4"/>
      <c r="P957" s="4"/>
      <c r="Q957" s="4"/>
      <c r="R957" s="4"/>
      <c r="S957" s="4"/>
      <c r="T957" s="4"/>
      <c r="U957" s="4"/>
      <c r="V957" s="4"/>
      <c r="W957" s="4"/>
      <c r="X957" s="4"/>
      <c r="Y957" s="4"/>
      <c r="Z957" s="4"/>
    </row>
    <row r="958">
      <c r="A958" s="8"/>
      <c r="B958" s="9"/>
      <c r="C958" s="10"/>
      <c r="D958" s="4"/>
      <c r="E958" s="4"/>
      <c r="F958" s="4"/>
      <c r="G958" s="4"/>
      <c r="H958" s="4"/>
      <c r="I958" s="4"/>
      <c r="J958" s="4"/>
      <c r="K958" s="4"/>
      <c r="L958" s="4"/>
      <c r="M958" s="4"/>
      <c r="N958" s="4"/>
      <c r="O958" s="4"/>
      <c r="P958" s="4"/>
      <c r="Q958" s="4"/>
      <c r="R958" s="4"/>
      <c r="S958" s="4"/>
      <c r="T958" s="4"/>
      <c r="U958" s="4"/>
      <c r="V958" s="4"/>
      <c r="W958" s="4"/>
      <c r="X958" s="4"/>
      <c r="Y958" s="4"/>
      <c r="Z958" s="4"/>
    </row>
    <row r="959">
      <c r="A959" s="8"/>
      <c r="B959" s="9"/>
      <c r="C959" s="10"/>
      <c r="D959" s="4"/>
      <c r="E959" s="4"/>
      <c r="F959" s="4"/>
      <c r="G959" s="4"/>
      <c r="H959" s="4"/>
      <c r="I959" s="4"/>
      <c r="J959" s="4"/>
      <c r="K959" s="4"/>
      <c r="L959" s="4"/>
      <c r="M959" s="4"/>
      <c r="N959" s="4"/>
      <c r="O959" s="4"/>
      <c r="P959" s="4"/>
      <c r="Q959" s="4"/>
      <c r="R959" s="4"/>
      <c r="S959" s="4"/>
      <c r="T959" s="4"/>
      <c r="U959" s="4"/>
      <c r="V959" s="4"/>
      <c r="W959" s="4"/>
      <c r="X959" s="4"/>
      <c r="Y959" s="4"/>
      <c r="Z959" s="4"/>
    </row>
    <row r="960">
      <c r="A960" s="8"/>
      <c r="B960" s="9"/>
      <c r="C960" s="10"/>
      <c r="D960" s="4"/>
      <c r="E960" s="4"/>
      <c r="F960" s="4"/>
      <c r="G960" s="4"/>
      <c r="H960" s="4"/>
      <c r="I960" s="4"/>
      <c r="J960" s="4"/>
      <c r="K960" s="4"/>
      <c r="L960" s="4"/>
      <c r="M960" s="4"/>
      <c r="N960" s="4"/>
      <c r="O960" s="4"/>
      <c r="P960" s="4"/>
      <c r="Q960" s="4"/>
      <c r="R960" s="4"/>
      <c r="S960" s="4"/>
      <c r="T960" s="4"/>
      <c r="U960" s="4"/>
      <c r="V960" s="4"/>
      <c r="W960" s="4"/>
      <c r="X960" s="4"/>
      <c r="Y960" s="4"/>
      <c r="Z960" s="4"/>
    </row>
    <row r="961">
      <c r="A961" s="8"/>
      <c r="B961" s="9"/>
      <c r="C961" s="10"/>
      <c r="D961" s="4"/>
      <c r="E961" s="4"/>
      <c r="F961" s="4"/>
      <c r="G961" s="4"/>
      <c r="H961" s="4"/>
      <c r="I961" s="4"/>
      <c r="J961" s="4"/>
      <c r="K961" s="4"/>
      <c r="L961" s="4"/>
      <c r="M961" s="4"/>
      <c r="N961" s="4"/>
      <c r="O961" s="4"/>
      <c r="P961" s="4"/>
      <c r="Q961" s="4"/>
      <c r="R961" s="4"/>
      <c r="S961" s="4"/>
      <c r="T961" s="4"/>
      <c r="U961" s="4"/>
      <c r="V961" s="4"/>
      <c r="W961" s="4"/>
      <c r="X961" s="4"/>
      <c r="Y961" s="4"/>
      <c r="Z961" s="4"/>
    </row>
    <row r="962">
      <c r="A962" s="8"/>
      <c r="B962" s="9"/>
      <c r="C962" s="10"/>
      <c r="D962" s="4"/>
      <c r="E962" s="4"/>
      <c r="F962" s="4"/>
      <c r="G962" s="4"/>
      <c r="H962" s="4"/>
      <c r="I962" s="4"/>
      <c r="J962" s="4"/>
      <c r="K962" s="4"/>
      <c r="L962" s="4"/>
      <c r="M962" s="4"/>
      <c r="N962" s="4"/>
      <c r="O962" s="4"/>
      <c r="P962" s="4"/>
      <c r="Q962" s="4"/>
      <c r="R962" s="4"/>
      <c r="S962" s="4"/>
      <c r="T962" s="4"/>
      <c r="U962" s="4"/>
      <c r="V962" s="4"/>
      <c r="W962" s="4"/>
      <c r="X962" s="4"/>
      <c r="Y962" s="4"/>
      <c r="Z962" s="4"/>
    </row>
    <row r="963">
      <c r="A963" s="8"/>
      <c r="B963" s="9"/>
      <c r="C963" s="10"/>
      <c r="D963" s="4"/>
      <c r="E963" s="4"/>
      <c r="F963" s="4"/>
      <c r="G963" s="4"/>
      <c r="H963" s="4"/>
      <c r="I963" s="4"/>
      <c r="J963" s="4"/>
      <c r="K963" s="4"/>
      <c r="L963" s="4"/>
      <c r="M963" s="4"/>
      <c r="N963" s="4"/>
      <c r="O963" s="4"/>
      <c r="P963" s="4"/>
      <c r="Q963" s="4"/>
      <c r="R963" s="4"/>
      <c r="S963" s="4"/>
      <c r="T963" s="4"/>
      <c r="U963" s="4"/>
      <c r="V963" s="4"/>
      <c r="W963" s="4"/>
      <c r="X963" s="4"/>
      <c r="Y963" s="4"/>
      <c r="Z963" s="4"/>
    </row>
    <row r="964">
      <c r="A964" s="8"/>
      <c r="B964" s="9"/>
      <c r="C964" s="10"/>
      <c r="D964" s="4"/>
      <c r="E964" s="4"/>
      <c r="F964" s="4"/>
      <c r="G964" s="4"/>
      <c r="H964" s="4"/>
      <c r="I964" s="4"/>
      <c r="J964" s="4"/>
      <c r="K964" s="4"/>
      <c r="L964" s="4"/>
      <c r="M964" s="4"/>
      <c r="N964" s="4"/>
      <c r="O964" s="4"/>
      <c r="P964" s="4"/>
      <c r="Q964" s="4"/>
      <c r="R964" s="4"/>
      <c r="S964" s="4"/>
      <c r="T964" s="4"/>
      <c r="U964" s="4"/>
      <c r="V964" s="4"/>
      <c r="W964" s="4"/>
      <c r="X964" s="4"/>
      <c r="Y964" s="4"/>
      <c r="Z964" s="4"/>
    </row>
    <row r="965">
      <c r="A965" s="8"/>
      <c r="B965" s="9"/>
      <c r="C965" s="10"/>
      <c r="D965" s="4"/>
      <c r="E965" s="4"/>
      <c r="F965" s="4"/>
      <c r="G965" s="4"/>
      <c r="H965" s="4"/>
      <c r="I965" s="4"/>
      <c r="J965" s="4"/>
      <c r="K965" s="4"/>
      <c r="L965" s="4"/>
      <c r="M965" s="4"/>
      <c r="N965" s="4"/>
      <c r="O965" s="4"/>
      <c r="P965" s="4"/>
      <c r="Q965" s="4"/>
      <c r="R965" s="4"/>
      <c r="S965" s="4"/>
      <c r="T965" s="4"/>
      <c r="U965" s="4"/>
      <c r="V965" s="4"/>
      <c r="W965" s="4"/>
      <c r="X965" s="4"/>
      <c r="Y965" s="4"/>
      <c r="Z965" s="4"/>
    </row>
    <row r="966">
      <c r="A966" s="8"/>
      <c r="B966" s="9"/>
      <c r="C966" s="10"/>
      <c r="D966" s="4"/>
      <c r="E966" s="4"/>
      <c r="F966" s="4"/>
      <c r="G966" s="4"/>
      <c r="H966" s="4"/>
      <c r="I966" s="4"/>
      <c r="J966" s="4"/>
      <c r="K966" s="4"/>
      <c r="L966" s="4"/>
      <c r="M966" s="4"/>
      <c r="N966" s="4"/>
      <c r="O966" s="4"/>
      <c r="P966" s="4"/>
      <c r="Q966" s="4"/>
      <c r="R966" s="4"/>
      <c r="S966" s="4"/>
      <c r="T966" s="4"/>
      <c r="U966" s="4"/>
      <c r="V966" s="4"/>
      <c r="W966" s="4"/>
      <c r="X966" s="4"/>
      <c r="Y966" s="4"/>
      <c r="Z966" s="4"/>
    </row>
    <row r="967">
      <c r="A967" s="8"/>
      <c r="B967" s="9"/>
      <c r="C967" s="10"/>
      <c r="D967" s="4"/>
      <c r="E967" s="4"/>
      <c r="F967" s="4"/>
      <c r="G967" s="4"/>
      <c r="H967" s="4"/>
      <c r="I967" s="4"/>
      <c r="J967" s="4"/>
      <c r="K967" s="4"/>
      <c r="L967" s="4"/>
      <c r="M967" s="4"/>
      <c r="N967" s="4"/>
      <c r="O967" s="4"/>
      <c r="P967" s="4"/>
      <c r="Q967" s="4"/>
      <c r="R967" s="4"/>
      <c r="S967" s="4"/>
      <c r="T967" s="4"/>
      <c r="U967" s="4"/>
      <c r="V967" s="4"/>
      <c r="W967" s="4"/>
      <c r="X967" s="4"/>
      <c r="Y967" s="4"/>
      <c r="Z967" s="4"/>
    </row>
    <row r="968">
      <c r="A968" s="8"/>
      <c r="B968" s="9"/>
      <c r="C968" s="10"/>
      <c r="D968" s="4"/>
      <c r="E968" s="4"/>
      <c r="F968" s="4"/>
      <c r="G968" s="4"/>
      <c r="H968" s="4"/>
      <c r="I968" s="4"/>
      <c r="J968" s="4"/>
      <c r="K968" s="4"/>
      <c r="L968" s="4"/>
      <c r="M968" s="4"/>
      <c r="N968" s="4"/>
      <c r="O968" s="4"/>
      <c r="P968" s="4"/>
      <c r="Q968" s="4"/>
      <c r="R968" s="4"/>
      <c r="S968" s="4"/>
      <c r="T968" s="4"/>
      <c r="U968" s="4"/>
      <c r="V968" s="4"/>
      <c r="W968" s="4"/>
      <c r="X968" s="4"/>
      <c r="Y968" s="4"/>
      <c r="Z968" s="4"/>
    </row>
    <row r="969">
      <c r="A969" s="8"/>
      <c r="B969" s="9"/>
      <c r="C969" s="10"/>
      <c r="D969" s="4"/>
      <c r="E969" s="4"/>
      <c r="F969" s="4"/>
      <c r="G969" s="4"/>
      <c r="H969" s="4"/>
      <c r="I969" s="4"/>
      <c r="J969" s="4"/>
      <c r="K969" s="4"/>
      <c r="L969" s="4"/>
      <c r="M969" s="4"/>
      <c r="N969" s="4"/>
      <c r="O969" s="4"/>
      <c r="P969" s="4"/>
      <c r="Q969" s="4"/>
      <c r="R969" s="4"/>
      <c r="S969" s="4"/>
      <c r="T969" s="4"/>
      <c r="U969" s="4"/>
      <c r="V969" s="4"/>
      <c r="W969" s="4"/>
      <c r="X969" s="4"/>
      <c r="Y969" s="4"/>
      <c r="Z969" s="4"/>
    </row>
    <row r="970">
      <c r="A970" s="8"/>
      <c r="B970" s="9"/>
      <c r="C970" s="10"/>
      <c r="D970" s="4"/>
      <c r="E970" s="4"/>
      <c r="F970" s="4"/>
      <c r="G970" s="4"/>
      <c r="H970" s="4"/>
      <c r="I970" s="4"/>
      <c r="J970" s="4"/>
      <c r="K970" s="4"/>
      <c r="L970" s="4"/>
      <c r="M970" s="4"/>
      <c r="N970" s="4"/>
      <c r="O970" s="4"/>
      <c r="P970" s="4"/>
      <c r="Q970" s="4"/>
      <c r="R970" s="4"/>
      <c r="S970" s="4"/>
      <c r="T970" s="4"/>
      <c r="U970" s="4"/>
      <c r="V970" s="4"/>
      <c r="W970" s="4"/>
      <c r="X970" s="4"/>
      <c r="Y970" s="4"/>
      <c r="Z970" s="4"/>
    </row>
    <row r="971">
      <c r="A971" s="8"/>
      <c r="B971" s="9"/>
      <c r="C971" s="10"/>
      <c r="D971" s="4"/>
      <c r="E971" s="4"/>
      <c r="F971" s="4"/>
      <c r="G971" s="4"/>
      <c r="H971" s="4"/>
      <c r="I971" s="4"/>
      <c r="J971" s="4"/>
      <c r="K971" s="4"/>
      <c r="L971" s="4"/>
      <c r="M971" s="4"/>
      <c r="N971" s="4"/>
      <c r="O971" s="4"/>
      <c r="P971" s="4"/>
      <c r="Q971" s="4"/>
      <c r="R971" s="4"/>
      <c r="S971" s="4"/>
      <c r="T971" s="4"/>
      <c r="U971" s="4"/>
      <c r="V971" s="4"/>
      <c r="W971" s="4"/>
      <c r="X971" s="4"/>
      <c r="Y971" s="4"/>
      <c r="Z971" s="4"/>
    </row>
    <row r="972">
      <c r="A972" s="8"/>
      <c r="B972" s="9"/>
      <c r="C972" s="10"/>
      <c r="D972" s="4"/>
      <c r="E972" s="4"/>
      <c r="F972" s="4"/>
      <c r="G972" s="4"/>
      <c r="H972" s="4"/>
      <c r="I972" s="4"/>
      <c r="J972" s="4"/>
      <c r="K972" s="4"/>
      <c r="L972" s="4"/>
      <c r="M972" s="4"/>
      <c r="N972" s="4"/>
      <c r="O972" s="4"/>
      <c r="P972" s="4"/>
      <c r="Q972" s="4"/>
      <c r="R972" s="4"/>
      <c r="S972" s="4"/>
      <c r="T972" s="4"/>
      <c r="U972" s="4"/>
      <c r="V972" s="4"/>
      <c r="W972" s="4"/>
      <c r="X972" s="4"/>
      <c r="Y972" s="4"/>
      <c r="Z972" s="4"/>
    </row>
    <row r="973">
      <c r="A973" s="8"/>
      <c r="B973" s="9"/>
      <c r="C973" s="10"/>
      <c r="D973" s="4"/>
      <c r="E973" s="4"/>
      <c r="F973" s="4"/>
      <c r="G973" s="4"/>
      <c r="H973" s="4"/>
      <c r="I973" s="4"/>
      <c r="J973" s="4"/>
      <c r="K973" s="4"/>
      <c r="L973" s="4"/>
      <c r="M973" s="4"/>
      <c r="N973" s="4"/>
      <c r="O973" s="4"/>
      <c r="P973" s="4"/>
      <c r="Q973" s="4"/>
      <c r="R973" s="4"/>
      <c r="S973" s="4"/>
      <c r="T973" s="4"/>
      <c r="U973" s="4"/>
      <c r="V973" s="4"/>
      <c r="W973" s="4"/>
      <c r="X973" s="4"/>
      <c r="Y973" s="4"/>
      <c r="Z973" s="4"/>
    </row>
    <row r="974">
      <c r="A974" s="8"/>
      <c r="B974" s="9"/>
      <c r="C974" s="10"/>
      <c r="D974" s="4"/>
      <c r="E974" s="4"/>
      <c r="F974" s="4"/>
      <c r="G974" s="4"/>
      <c r="H974" s="4"/>
      <c r="I974" s="4"/>
      <c r="J974" s="4"/>
      <c r="K974" s="4"/>
      <c r="L974" s="4"/>
      <c r="M974" s="4"/>
      <c r="N974" s="4"/>
      <c r="O974" s="4"/>
      <c r="P974" s="4"/>
      <c r="Q974" s="4"/>
      <c r="R974" s="4"/>
      <c r="S974" s="4"/>
      <c r="T974" s="4"/>
      <c r="U974" s="4"/>
      <c r="V974" s="4"/>
      <c r="W974" s="4"/>
      <c r="X974" s="4"/>
      <c r="Y974" s="4"/>
      <c r="Z974" s="4"/>
    </row>
    <row r="975">
      <c r="A975" s="8"/>
      <c r="B975" s="9"/>
      <c r="C975" s="10"/>
      <c r="D975" s="4"/>
      <c r="E975" s="4"/>
      <c r="F975" s="4"/>
      <c r="G975" s="4"/>
      <c r="H975" s="4"/>
      <c r="I975" s="4"/>
      <c r="J975" s="4"/>
      <c r="K975" s="4"/>
      <c r="L975" s="4"/>
      <c r="M975" s="4"/>
      <c r="N975" s="4"/>
      <c r="O975" s="4"/>
      <c r="P975" s="4"/>
      <c r="Q975" s="4"/>
      <c r="R975" s="4"/>
      <c r="S975" s="4"/>
      <c r="T975" s="4"/>
      <c r="U975" s="4"/>
      <c r="V975" s="4"/>
      <c r="W975" s="4"/>
      <c r="X975" s="4"/>
      <c r="Y975" s="4"/>
      <c r="Z975" s="4"/>
    </row>
    <row r="976">
      <c r="A976" s="8"/>
      <c r="B976" s="9"/>
      <c r="C976" s="10"/>
      <c r="D976" s="4"/>
      <c r="E976" s="4"/>
      <c r="F976" s="4"/>
      <c r="G976" s="4"/>
      <c r="H976" s="4"/>
      <c r="I976" s="4"/>
      <c r="J976" s="4"/>
      <c r="K976" s="4"/>
      <c r="L976" s="4"/>
      <c r="M976" s="4"/>
      <c r="N976" s="4"/>
      <c r="O976" s="4"/>
      <c r="P976" s="4"/>
      <c r="Q976" s="4"/>
      <c r="R976" s="4"/>
      <c r="S976" s="4"/>
      <c r="T976" s="4"/>
      <c r="U976" s="4"/>
      <c r="V976" s="4"/>
      <c r="W976" s="4"/>
      <c r="X976" s="4"/>
      <c r="Y976" s="4"/>
      <c r="Z976" s="4"/>
    </row>
    <row r="977">
      <c r="A977" s="8"/>
      <c r="B977" s="9"/>
      <c r="C977" s="10"/>
      <c r="D977" s="4"/>
      <c r="E977" s="4"/>
      <c r="F977" s="4"/>
      <c r="G977" s="4"/>
      <c r="H977" s="4"/>
      <c r="I977" s="4"/>
      <c r="J977" s="4"/>
      <c r="K977" s="4"/>
      <c r="L977" s="4"/>
      <c r="M977" s="4"/>
      <c r="N977" s="4"/>
      <c r="O977" s="4"/>
      <c r="P977" s="4"/>
      <c r="Q977" s="4"/>
      <c r="R977" s="4"/>
      <c r="S977" s="4"/>
      <c r="T977" s="4"/>
      <c r="U977" s="4"/>
      <c r="V977" s="4"/>
      <c r="W977" s="4"/>
      <c r="X977" s="4"/>
      <c r="Y977" s="4"/>
      <c r="Z977" s="4"/>
    </row>
    <row r="978">
      <c r="A978" s="8"/>
      <c r="B978" s="9"/>
      <c r="C978" s="10"/>
      <c r="D978" s="4"/>
      <c r="E978" s="4"/>
      <c r="F978" s="4"/>
      <c r="G978" s="4"/>
      <c r="H978" s="4"/>
      <c r="I978" s="4"/>
      <c r="J978" s="4"/>
      <c r="K978" s="4"/>
      <c r="L978" s="4"/>
      <c r="M978" s="4"/>
      <c r="N978" s="4"/>
      <c r="O978" s="4"/>
      <c r="P978" s="4"/>
      <c r="Q978" s="4"/>
      <c r="R978" s="4"/>
      <c r="S978" s="4"/>
      <c r="T978" s="4"/>
      <c r="U978" s="4"/>
      <c r="V978" s="4"/>
      <c r="W978" s="4"/>
      <c r="X978" s="4"/>
      <c r="Y978" s="4"/>
      <c r="Z978" s="4"/>
    </row>
    <row r="979">
      <c r="A979" s="8"/>
      <c r="B979" s="9"/>
      <c r="C979" s="10"/>
      <c r="D979" s="4"/>
      <c r="E979" s="4"/>
      <c r="F979" s="4"/>
      <c r="G979" s="4"/>
      <c r="H979" s="4"/>
      <c r="I979" s="4"/>
      <c r="J979" s="4"/>
      <c r="K979" s="4"/>
      <c r="L979" s="4"/>
      <c r="M979" s="4"/>
      <c r="N979" s="4"/>
      <c r="O979" s="4"/>
      <c r="P979" s="4"/>
      <c r="Q979" s="4"/>
      <c r="R979" s="4"/>
      <c r="S979" s="4"/>
      <c r="T979" s="4"/>
      <c r="U979" s="4"/>
      <c r="V979" s="4"/>
      <c r="W979" s="4"/>
      <c r="X979" s="4"/>
      <c r="Y979" s="4"/>
      <c r="Z979" s="4"/>
    </row>
    <row r="980">
      <c r="A980" s="8"/>
      <c r="B980" s="9"/>
      <c r="C980" s="10"/>
      <c r="D980" s="4"/>
      <c r="E980" s="4"/>
      <c r="F980" s="4"/>
      <c r="G980" s="4"/>
      <c r="H980" s="4"/>
      <c r="I980" s="4"/>
      <c r="J980" s="4"/>
      <c r="K980" s="4"/>
      <c r="L980" s="4"/>
      <c r="M980" s="4"/>
      <c r="N980" s="4"/>
      <c r="O980" s="4"/>
      <c r="P980" s="4"/>
      <c r="Q980" s="4"/>
      <c r="R980" s="4"/>
      <c r="S980" s="4"/>
      <c r="T980" s="4"/>
      <c r="U980" s="4"/>
      <c r="V980" s="4"/>
      <c r="W980" s="4"/>
      <c r="X980" s="4"/>
      <c r="Y980" s="4"/>
      <c r="Z980" s="4"/>
    </row>
    <row r="981">
      <c r="A981" s="8"/>
      <c r="B981" s="9"/>
      <c r="C981" s="10"/>
      <c r="D981" s="4"/>
      <c r="E981" s="4"/>
      <c r="F981" s="4"/>
      <c r="G981" s="4"/>
      <c r="H981" s="4"/>
      <c r="I981" s="4"/>
      <c r="J981" s="4"/>
      <c r="K981" s="4"/>
      <c r="L981" s="4"/>
      <c r="M981" s="4"/>
      <c r="N981" s="4"/>
      <c r="O981" s="4"/>
      <c r="P981" s="4"/>
      <c r="Q981" s="4"/>
      <c r="R981" s="4"/>
      <c r="S981" s="4"/>
      <c r="T981" s="4"/>
      <c r="U981" s="4"/>
      <c r="V981" s="4"/>
      <c r="W981" s="4"/>
      <c r="X981" s="4"/>
      <c r="Y981" s="4"/>
      <c r="Z981" s="4"/>
    </row>
    <row r="982">
      <c r="A982" s="8"/>
      <c r="B982" s="9"/>
      <c r="C982" s="10"/>
      <c r="D982" s="4"/>
      <c r="E982" s="4"/>
      <c r="F982" s="4"/>
      <c r="G982" s="4"/>
      <c r="H982" s="4"/>
      <c r="I982" s="4"/>
      <c r="J982" s="4"/>
      <c r="K982" s="4"/>
      <c r="L982" s="4"/>
      <c r="M982" s="4"/>
      <c r="N982" s="4"/>
      <c r="O982" s="4"/>
      <c r="P982" s="4"/>
      <c r="Q982" s="4"/>
      <c r="R982" s="4"/>
      <c r="S982" s="4"/>
      <c r="T982" s="4"/>
      <c r="U982" s="4"/>
      <c r="V982" s="4"/>
      <c r="W982" s="4"/>
      <c r="X982" s="4"/>
      <c r="Y982" s="4"/>
      <c r="Z982" s="4"/>
    </row>
    <row r="983">
      <c r="A983" s="8"/>
      <c r="B983" s="9"/>
      <c r="C983" s="10"/>
      <c r="D983" s="4"/>
      <c r="E983" s="4"/>
      <c r="F983" s="4"/>
      <c r="G983" s="4"/>
      <c r="H983" s="4"/>
      <c r="I983" s="4"/>
      <c r="J983" s="4"/>
      <c r="K983" s="4"/>
      <c r="L983" s="4"/>
      <c r="M983" s="4"/>
      <c r="N983" s="4"/>
      <c r="O983" s="4"/>
      <c r="P983" s="4"/>
      <c r="Q983" s="4"/>
      <c r="R983" s="4"/>
      <c r="S983" s="4"/>
      <c r="T983" s="4"/>
      <c r="U983" s="4"/>
      <c r="V983" s="4"/>
      <c r="W983" s="4"/>
      <c r="X983" s="4"/>
      <c r="Y983" s="4"/>
      <c r="Z983" s="4"/>
    </row>
    <row r="984">
      <c r="A984" s="8"/>
      <c r="B984" s="9"/>
      <c r="C984" s="10"/>
      <c r="D984" s="4"/>
      <c r="E984" s="4"/>
      <c r="F984" s="4"/>
      <c r="G984" s="4"/>
      <c r="H984" s="4"/>
      <c r="I984" s="4"/>
      <c r="J984" s="4"/>
      <c r="K984" s="4"/>
      <c r="L984" s="4"/>
      <c r="M984" s="4"/>
      <c r="N984" s="4"/>
      <c r="O984" s="4"/>
      <c r="P984" s="4"/>
      <c r="Q984" s="4"/>
      <c r="R984" s="4"/>
      <c r="S984" s="4"/>
      <c r="T984" s="4"/>
      <c r="U984" s="4"/>
      <c r="V984" s="4"/>
      <c r="W984" s="4"/>
      <c r="X984" s="4"/>
      <c r="Y984" s="4"/>
      <c r="Z984" s="4"/>
    </row>
    <row r="985">
      <c r="A985" s="8"/>
      <c r="B985" s="9"/>
      <c r="C985" s="10"/>
      <c r="D985" s="4"/>
      <c r="E985" s="4"/>
      <c r="F985" s="4"/>
      <c r="G985" s="4"/>
      <c r="H985" s="4"/>
      <c r="I985" s="4"/>
      <c r="J985" s="4"/>
      <c r="K985" s="4"/>
      <c r="L985" s="4"/>
      <c r="M985" s="4"/>
      <c r="N985" s="4"/>
      <c r="O985" s="4"/>
      <c r="P985" s="4"/>
      <c r="Q985" s="4"/>
      <c r="R985" s="4"/>
      <c r="S985" s="4"/>
      <c r="T985" s="4"/>
      <c r="U985" s="4"/>
      <c r="V985" s="4"/>
      <c r="W985" s="4"/>
      <c r="X985" s="4"/>
      <c r="Y985" s="4"/>
      <c r="Z985" s="4"/>
    </row>
    <row r="986">
      <c r="A986" s="8"/>
      <c r="B986" s="9"/>
      <c r="C986" s="10"/>
      <c r="D986" s="4"/>
      <c r="E986" s="4"/>
      <c r="F986" s="4"/>
      <c r="G986" s="4"/>
      <c r="H986" s="4"/>
      <c r="I986" s="4"/>
      <c r="J986" s="4"/>
      <c r="K986" s="4"/>
      <c r="L986" s="4"/>
      <c r="M986" s="4"/>
      <c r="N986" s="4"/>
      <c r="O986" s="4"/>
      <c r="P986" s="4"/>
      <c r="Q986" s="4"/>
      <c r="R986" s="4"/>
      <c r="S986" s="4"/>
      <c r="T986" s="4"/>
      <c r="U986" s="4"/>
      <c r="V986" s="4"/>
      <c r="W986" s="4"/>
      <c r="X986" s="4"/>
      <c r="Y986" s="4"/>
      <c r="Z986" s="4"/>
    </row>
    <row r="987">
      <c r="A987" s="8"/>
      <c r="B987" s="9"/>
      <c r="C987" s="10"/>
      <c r="D987" s="4"/>
      <c r="E987" s="4"/>
      <c r="F987" s="4"/>
      <c r="G987" s="4"/>
      <c r="H987" s="4"/>
      <c r="I987" s="4"/>
      <c r="J987" s="4"/>
      <c r="K987" s="4"/>
      <c r="L987" s="4"/>
      <c r="M987" s="4"/>
      <c r="N987" s="4"/>
      <c r="O987" s="4"/>
      <c r="P987" s="4"/>
      <c r="Q987" s="4"/>
      <c r="R987" s="4"/>
      <c r="S987" s="4"/>
      <c r="T987" s="4"/>
      <c r="U987" s="4"/>
      <c r="V987" s="4"/>
      <c r="W987" s="4"/>
      <c r="X987" s="4"/>
      <c r="Y987" s="4"/>
      <c r="Z987" s="4"/>
    </row>
    <row r="988">
      <c r="A988" s="8"/>
      <c r="B988" s="9"/>
      <c r="C988" s="10"/>
      <c r="D988" s="4"/>
      <c r="E988" s="4"/>
      <c r="F988" s="4"/>
      <c r="G988" s="4"/>
      <c r="H988" s="4"/>
      <c r="I988" s="4"/>
      <c r="J988" s="4"/>
      <c r="K988" s="4"/>
      <c r="L988" s="4"/>
      <c r="M988" s="4"/>
      <c r="N988" s="4"/>
      <c r="O988" s="4"/>
      <c r="P988" s="4"/>
      <c r="Q988" s="4"/>
      <c r="R988" s="4"/>
      <c r="S988" s="4"/>
      <c r="T988" s="4"/>
      <c r="U988" s="4"/>
      <c r="V988" s="4"/>
      <c r="W988" s="4"/>
      <c r="X988" s="4"/>
      <c r="Y988" s="4"/>
      <c r="Z988" s="4"/>
    </row>
    <row r="989">
      <c r="A989" s="8"/>
      <c r="B989" s="9"/>
      <c r="C989" s="10"/>
      <c r="D989" s="4"/>
      <c r="E989" s="4"/>
      <c r="F989" s="4"/>
      <c r="G989" s="4"/>
      <c r="H989" s="4"/>
      <c r="I989" s="4"/>
      <c r="J989" s="4"/>
      <c r="K989" s="4"/>
      <c r="L989" s="4"/>
      <c r="M989" s="4"/>
      <c r="N989" s="4"/>
      <c r="O989" s="4"/>
      <c r="P989" s="4"/>
      <c r="Q989" s="4"/>
      <c r="R989" s="4"/>
      <c r="S989" s="4"/>
      <c r="T989" s="4"/>
      <c r="U989" s="4"/>
      <c r="V989" s="4"/>
      <c r="W989" s="4"/>
      <c r="X989" s="4"/>
      <c r="Y989" s="4"/>
      <c r="Z989" s="4"/>
    </row>
    <row r="990">
      <c r="A990" s="8"/>
      <c r="B990" s="9"/>
      <c r="C990" s="10"/>
      <c r="D990" s="4"/>
      <c r="E990" s="4"/>
      <c r="F990" s="4"/>
      <c r="G990" s="4"/>
      <c r="H990" s="4"/>
      <c r="I990" s="4"/>
      <c r="J990" s="4"/>
      <c r="K990" s="4"/>
      <c r="L990" s="4"/>
      <c r="M990" s="4"/>
      <c r="N990" s="4"/>
      <c r="O990" s="4"/>
      <c r="P990" s="4"/>
      <c r="Q990" s="4"/>
      <c r="R990" s="4"/>
      <c r="S990" s="4"/>
      <c r="T990" s="4"/>
      <c r="U990" s="4"/>
      <c r="V990" s="4"/>
      <c r="W990" s="4"/>
      <c r="X990" s="4"/>
      <c r="Y990" s="4"/>
      <c r="Z990" s="4"/>
    </row>
    <row r="991">
      <c r="A991" s="8"/>
      <c r="B991" s="9"/>
      <c r="C991" s="10"/>
      <c r="D991" s="4"/>
      <c r="E991" s="4"/>
      <c r="F991" s="4"/>
      <c r="G991" s="4"/>
      <c r="H991" s="4"/>
      <c r="I991" s="4"/>
      <c r="J991" s="4"/>
      <c r="K991" s="4"/>
      <c r="L991" s="4"/>
      <c r="M991" s="4"/>
      <c r="N991" s="4"/>
      <c r="O991" s="4"/>
      <c r="P991" s="4"/>
      <c r="Q991" s="4"/>
      <c r="R991" s="4"/>
      <c r="S991" s="4"/>
      <c r="T991" s="4"/>
      <c r="U991" s="4"/>
      <c r="V991" s="4"/>
      <c r="W991" s="4"/>
      <c r="X991" s="4"/>
      <c r="Y991" s="4"/>
      <c r="Z991" s="4"/>
    </row>
    <row r="992">
      <c r="A992" s="8"/>
      <c r="B992" s="9"/>
      <c r="C992" s="10"/>
      <c r="D992" s="4"/>
      <c r="E992" s="4"/>
      <c r="F992" s="4"/>
      <c r="G992" s="4"/>
      <c r="H992" s="4"/>
      <c r="I992" s="4"/>
      <c r="J992" s="4"/>
      <c r="K992" s="4"/>
      <c r="L992" s="4"/>
      <c r="M992" s="4"/>
      <c r="N992" s="4"/>
      <c r="O992" s="4"/>
      <c r="P992" s="4"/>
      <c r="Q992" s="4"/>
      <c r="R992" s="4"/>
      <c r="S992" s="4"/>
      <c r="T992" s="4"/>
      <c r="U992" s="4"/>
      <c r="V992" s="4"/>
      <c r="W992" s="4"/>
      <c r="X992" s="4"/>
      <c r="Y992" s="4"/>
      <c r="Z992" s="4"/>
    </row>
    <row r="993">
      <c r="A993" s="8"/>
      <c r="B993" s="9"/>
      <c r="C993" s="10"/>
      <c r="D993" s="4"/>
      <c r="E993" s="4"/>
      <c r="F993" s="4"/>
      <c r="G993" s="4"/>
      <c r="H993" s="4"/>
      <c r="I993" s="4"/>
      <c r="J993" s="4"/>
      <c r="K993" s="4"/>
      <c r="L993" s="4"/>
      <c r="M993" s="4"/>
      <c r="N993" s="4"/>
      <c r="O993" s="4"/>
      <c r="P993" s="4"/>
      <c r="Q993" s="4"/>
      <c r="R993" s="4"/>
      <c r="S993" s="4"/>
      <c r="T993" s="4"/>
      <c r="U993" s="4"/>
      <c r="V993" s="4"/>
      <c r="W993" s="4"/>
      <c r="X993" s="4"/>
      <c r="Y993" s="4"/>
      <c r="Z993" s="4"/>
    </row>
    <row r="994">
      <c r="A994" s="8"/>
      <c r="B994" s="9"/>
      <c r="C994" s="10"/>
      <c r="D994" s="4"/>
      <c r="E994" s="4"/>
      <c r="F994" s="4"/>
      <c r="G994" s="4"/>
      <c r="H994" s="4"/>
      <c r="I994" s="4"/>
      <c r="J994" s="4"/>
      <c r="K994" s="4"/>
      <c r="L994" s="4"/>
      <c r="M994" s="4"/>
      <c r="N994" s="4"/>
      <c r="O994" s="4"/>
      <c r="P994" s="4"/>
      <c r="Q994" s="4"/>
      <c r="R994" s="4"/>
      <c r="S994" s="4"/>
      <c r="T994" s="4"/>
      <c r="U994" s="4"/>
      <c r="V994" s="4"/>
      <c r="W994" s="4"/>
      <c r="X994" s="4"/>
      <c r="Y994" s="4"/>
      <c r="Z994" s="4"/>
    </row>
    <row r="995">
      <c r="A995" s="8"/>
      <c r="B995" s="9"/>
      <c r="C995" s="10"/>
      <c r="D995" s="4"/>
      <c r="E995" s="4"/>
      <c r="F995" s="4"/>
      <c r="G995" s="4"/>
      <c r="H995" s="4"/>
      <c r="I995" s="4"/>
      <c r="J995" s="4"/>
      <c r="K995" s="4"/>
      <c r="L995" s="4"/>
      <c r="M995" s="4"/>
      <c r="N995" s="4"/>
      <c r="O995" s="4"/>
      <c r="P995" s="4"/>
      <c r="Q995" s="4"/>
      <c r="R995" s="4"/>
      <c r="S995" s="4"/>
      <c r="T995" s="4"/>
      <c r="U995" s="4"/>
      <c r="V995" s="4"/>
      <c r="W995" s="4"/>
      <c r="X995" s="4"/>
      <c r="Y995" s="4"/>
      <c r="Z995" s="4"/>
    </row>
    <row r="996">
      <c r="A996" s="8"/>
      <c r="B996" s="9"/>
      <c r="C996" s="10"/>
      <c r="D996" s="4"/>
      <c r="E996" s="4"/>
      <c r="F996" s="4"/>
      <c r="G996" s="4"/>
      <c r="H996" s="4"/>
      <c r="I996" s="4"/>
      <c r="J996" s="4"/>
      <c r="K996" s="4"/>
      <c r="L996" s="4"/>
      <c r="M996" s="4"/>
      <c r="N996" s="4"/>
      <c r="O996" s="4"/>
      <c r="P996" s="4"/>
      <c r="Q996" s="4"/>
      <c r="R996" s="4"/>
      <c r="S996" s="4"/>
      <c r="T996" s="4"/>
      <c r="U996" s="4"/>
      <c r="V996" s="4"/>
      <c r="W996" s="4"/>
      <c r="X996" s="4"/>
      <c r="Y996" s="4"/>
      <c r="Z996" s="4"/>
    </row>
    <row r="997">
      <c r="A997" s="8"/>
      <c r="B997" s="9"/>
      <c r="C997" s="10"/>
      <c r="D997" s="4"/>
      <c r="E997" s="4"/>
      <c r="F997" s="4"/>
      <c r="G997" s="4"/>
      <c r="H997" s="4"/>
      <c r="I997" s="4"/>
      <c r="J997" s="4"/>
      <c r="K997" s="4"/>
      <c r="L997" s="4"/>
      <c r="M997" s="4"/>
      <c r="N997" s="4"/>
      <c r="O997" s="4"/>
      <c r="P997" s="4"/>
      <c r="Q997" s="4"/>
      <c r="R997" s="4"/>
      <c r="S997" s="4"/>
      <c r="T997" s="4"/>
      <c r="U997" s="4"/>
      <c r="V997" s="4"/>
      <c r="W997" s="4"/>
      <c r="X997" s="4"/>
      <c r="Y997" s="4"/>
      <c r="Z997" s="4"/>
    </row>
    <row r="998">
      <c r="A998" s="8"/>
      <c r="B998" s="9"/>
      <c r="C998" s="10"/>
      <c r="D998" s="4"/>
      <c r="E998" s="4"/>
      <c r="F998" s="4"/>
      <c r="G998" s="4"/>
      <c r="H998" s="4"/>
      <c r="I998" s="4"/>
      <c r="J998" s="4"/>
      <c r="K998" s="4"/>
      <c r="L998" s="4"/>
      <c r="M998" s="4"/>
      <c r="N998" s="4"/>
      <c r="O998" s="4"/>
      <c r="P998" s="4"/>
      <c r="Q998" s="4"/>
      <c r="R998" s="4"/>
      <c r="S998" s="4"/>
      <c r="T998" s="4"/>
      <c r="U998" s="4"/>
      <c r="V998" s="4"/>
      <c r="W998" s="4"/>
      <c r="X998" s="4"/>
      <c r="Y998" s="4"/>
      <c r="Z998" s="4"/>
    </row>
    <row r="999">
      <c r="A999" s="8"/>
      <c r="B999" s="9"/>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c r="A1000" s="8"/>
      <c r="B1000" s="9"/>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 max="1" width="57.5"/>
    <col customWidth="1" min="2" max="2" width="26.13"/>
    <col customWidth="1" min="3" max="3" width="22.25"/>
    <col customWidth="1" min="4" max="4" width="20.88"/>
    <col customWidth="1" min="5" max="5" width="19.75"/>
    <col customWidth="1" min="6" max="6" width="27.38"/>
    <col customWidth="1" min="7" max="7" width="26.63"/>
    <col customWidth="1" min="8" max="8" width="27.63"/>
  </cols>
  <sheetData>
    <row r="1">
      <c r="A1" s="11" t="s">
        <v>5</v>
      </c>
      <c r="B1" s="12"/>
      <c r="C1" s="12"/>
      <c r="D1" s="12"/>
      <c r="E1" s="12"/>
      <c r="F1" s="12"/>
      <c r="G1" s="12"/>
      <c r="H1" s="12"/>
      <c r="I1" s="12"/>
      <c r="J1" s="12"/>
      <c r="K1" s="12"/>
      <c r="L1" s="12"/>
      <c r="M1" s="12"/>
      <c r="N1" s="12"/>
      <c r="O1" s="12"/>
      <c r="P1" s="12"/>
      <c r="Q1" s="12"/>
      <c r="R1" s="12"/>
      <c r="S1" s="12"/>
      <c r="T1" s="12"/>
      <c r="U1" s="12"/>
      <c r="V1" s="12"/>
      <c r="W1" s="12"/>
      <c r="X1" s="12"/>
      <c r="Y1" s="12"/>
      <c r="Z1" s="12"/>
      <c r="AA1" s="12"/>
    </row>
    <row r="3">
      <c r="A3" s="13"/>
      <c r="B3" s="14" t="s">
        <v>6</v>
      </c>
      <c r="C3" s="14"/>
      <c r="D3" s="14" t="s">
        <v>7</v>
      </c>
    </row>
    <row r="4">
      <c r="A4" s="15" t="s">
        <v>8</v>
      </c>
      <c r="B4" s="16">
        <f>'VMware Inventory'!H1-'VMware Inventory'!I1</f>
        <v>66</v>
      </c>
      <c r="C4" s="15"/>
      <c r="D4" s="15" t="s">
        <v>5</v>
      </c>
    </row>
    <row r="5">
      <c r="A5" s="15" t="s">
        <v>9</v>
      </c>
      <c r="B5" s="16">
        <f>'VMware Inventory'!I1</f>
        <v>21</v>
      </c>
      <c r="C5" s="15"/>
      <c r="D5" s="15" t="s">
        <v>10</v>
      </c>
    </row>
    <row r="6">
      <c r="A6" s="16"/>
      <c r="B6" s="16"/>
      <c r="C6" s="16"/>
      <c r="D6" s="16"/>
    </row>
    <row r="7">
      <c r="A7" s="17" t="s">
        <v>11</v>
      </c>
      <c r="B7" s="18">
        <f>sum(B4:B6)</f>
        <v>87</v>
      </c>
      <c r="C7" s="18"/>
      <c r="D7" s="18"/>
    </row>
    <row r="9">
      <c r="A9" s="11" t="s">
        <v>12</v>
      </c>
      <c r="B9" s="12"/>
      <c r="C9" s="12"/>
      <c r="D9" s="12"/>
      <c r="E9" s="12"/>
      <c r="F9" s="12"/>
      <c r="G9" s="12"/>
      <c r="H9" s="12"/>
      <c r="I9" s="12"/>
      <c r="J9" s="12"/>
      <c r="K9" s="12"/>
      <c r="L9" s="12"/>
      <c r="M9" s="12"/>
      <c r="N9" s="12"/>
      <c r="O9" s="12"/>
      <c r="P9" s="12"/>
      <c r="Q9" s="12"/>
      <c r="R9" s="12"/>
      <c r="S9" s="12"/>
      <c r="T9" s="12"/>
      <c r="U9" s="12"/>
      <c r="V9" s="12"/>
      <c r="W9" s="12"/>
      <c r="X9" s="12"/>
      <c r="Y9" s="12"/>
      <c r="Z9" s="12"/>
      <c r="AA9" s="12"/>
    </row>
    <row r="11">
      <c r="A11" s="19" t="s">
        <v>13</v>
      </c>
      <c r="B11" s="19" t="s">
        <v>14</v>
      </c>
      <c r="C11" s="19" t="s">
        <v>15</v>
      </c>
      <c r="D11" s="19" t="s">
        <v>16</v>
      </c>
      <c r="E11" s="19" t="s">
        <v>17</v>
      </c>
    </row>
    <row r="12">
      <c r="A12" s="20" t="s">
        <v>18</v>
      </c>
      <c r="B12" s="21">
        <f>'Infra Study'!D1</f>
        <v>3</v>
      </c>
      <c r="C12" s="20" t="s">
        <v>10</v>
      </c>
      <c r="D12" s="20" t="s">
        <v>19</v>
      </c>
      <c r="E12" s="20">
        <v>0.0</v>
      </c>
    </row>
    <row r="13">
      <c r="A13" s="20" t="s">
        <v>20</v>
      </c>
      <c r="B13" s="21">
        <f>'Infra Study'!C1</f>
        <v>98</v>
      </c>
      <c r="C13" s="20" t="s">
        <v>10</v>
      </c>
      <c r="D13" s="20" t="s">
        <v>21</v>
      </c>
      <c r="E13" s="20">
        <v>0.0</v>
      </c>
    </row>
    <row r="14">
      <c r="A14" s="20" t="s">
        <v>22</v>
      </c>
      <c r="B14" s="21">
        <f>'Infra Study'!E1</f>
        <v>4</v>
      </c>
      <c r="C14" s="20" t="s">
        <v>23</v>
      </c>
      <c r="D14" s="20" t="s">
        <v>22</v>
      </c>
      <c r="E14" s="20">
        <f>B14</f>
        <v>4</v>
      </c>
    </row>
    <row r="15">
      <c r="A15" s="20" t="s">
        <v>24</v>
      </c>
      <c r="B15" s="21">
        <f>'Infra Study'!B1</f>
        <v>23</v>
      </c>
      <c r="C15" s="20" t="s">
        <v>10</v>
      </c>
      <c r="D15" s="20" t="s">
        <v>25</v>
      </c>
      <c r="E15" s="20">
        <v>0.0</v>
      </c>
    </row>
    <row r="16">
      <c r="A16" s="20" t="s">
        <v>26</v>
      </c>
      <c r="B16" s="21">
        <f>'Infra Study'!F1</f>
        <v>13</v>
      </c>
      <c r="C16" s="20" t="s">
        <v>10</v>
      </c>
      <c r="D16" s="20" t="s">
        <v>27</v>
      </c>
      <c r="E16" s="20">
        <v>0.0</v>
      </c>
    </row>
    <row r="17">
      <c r="A17" s="20" t="s">
        <v>28</v>
      </c>
      <c r="B17" s="21">
        <f>'Infra Study'!H1</f>
        <v>12</v>
      </c>
      <c r="C17" s="20" t="s">
        <v>23</v>
      </c>
      <c r="D17" s="20" t="s">
        <v>28</v>
      </c>
      <c r="E17" s="20">
        <f>B17</f>
        <v>12</v>
      </c>
    </row>
    <row r="18">
      <c r="A18" s="20" t="s">
        <v>29</v>
      </c>
      <c r="B18" s="21">
        <f>'Infra Study'!G1</f>
        <v>13</v>
      </c>
      <c r="C18" s="20" t="s">
        <v>30</v>
      </c>
      <c r="D18" s="20" t="s">
        <v>29</v>
      </c>
      <c r="E18" s="20">
        <v>2.0</v>
      </c>
    </row>
    <row r="19">
      <c r="A19" s="20" t="s">
        <v>31</v>
      </c>
      <c r="B19" s="21">
        <f>'Infra Study'!I1</f>
        <v>2</v>
      </c>
      <c r="C19" s="20" t="s">
        <v>10</v>
      </c>
      <c r="D19" s="20" t="s">
        <v>32</v>
      </c>
      <c r="E19" s="20">
        <v>0.0</v>
      </c>
    </row>
    <row r="20">
      <c r="A20" s="20" t="s">
        <v>33</v>
      </c>
      <c r="B20" s="21">
        <f>'Infra Study'!K1</f>
        <v>38</v>
      </c>
      <c r="C20" s="20" t="s">
        <v>30</v>
      </c>
      <c r="D20" s="20" t="s">
        <v>34</v>
      </c>
      <c r="E20" s="20">
        <v>12.0</v>
      </c>
    </row>
    <row r="21">
      <c r="A21" s="20" t="s">
        <v>35</v>
      </c>
      <c r="B21" s="21">
        <f>'Infra Study'!J1</f>
        <v>7</v>
      </c>
      <c r="C21" s="20" t="s">
        <v>23</v>
      </c>
      <c r="D21" s="20" t="s">
        <v>35</v>
      </c>
      <c r="E21" s="21">
        <f>B21</f>
        <v>7</v>
      </c>
    </row>
    <row r="22">
      <c r="A22" s="20" t="s">
        <v>36</v>
      </c>
      <c r="B22" s="21">
        <f>'Infra Study'!L1</f>
        <v>200</v>
      </c>
      <c r="C22" s="20" t="s">
        <v>30</v>
      </c>
      <c r="D22" s="20" t="s">
        <v>37</v>
      </c>
      <c r="E22" s="20">
        <v>21.0</v>
      </c>
    </row>
    <row r="23">
      <c r="A23" s="21"/>
      <c r="B23" s="21"/>
      <c r="C23" s="21"/>
      <c r="D23" s="21"/>
      <c r="E23" s="21"/>
    </row>
    <row r="24">
      <c r="A24" s="22" t="s">
        <v>11</v>
      </c>
      <c r="B24" s="23">
        <f>SUM(B12:B23)</f>
        <v>413</v>
      </c>
      <c r="C24" s="23"/>
      <c r="D24" s="23"/>
      <c r="E24" s="23">
        <f>SUM(E12:E23)</f>
        <v>58</v>
      </c>
    </row>
    <row r="26">
      <c r="A26" s="11" t="s">
        <v>38</v>
      </c>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8">
      <c r="A28" s="19" t="s">
        <v>39</v>
      </c>
      <c r="B28" s="19" t="s">
        <v>40</v>
      </c>
      <c r="C28" s="19" t="s">
        <v>14</v>
      </c>
      <c r="D28" s="19" t="s">
        <v>15</v>
      </c>
      <c r="E28" s="19" t="s">
        <v>41</v>
      </c>
      <c r="F28" s="19" t="s">
        <v>42</v>
      </c>
      <c r="G28" s="19" t="s">
        <v>43</v>
      </c>
    </row>
    <row r="29">
      <c r="A29" s="24" t="s">
        <v>44</v>
      </c>
      <c r="B29" s="25">
        <f>sum(C29:C31)</f>
        <v>413</v>
      </c>
      <c r="C29" s="20">
        <f>sum(B12,B13,B15,B16,B19)</f>
        <v>139</v>
      </c>
      <c r="D29" s="20" t="s">
        <v>10</v>
      </c>
      <c r="E29" s="20">
        <v>0.0</v>
      </c>
      <c r="F29" s="25">
        <f>sum(E29:E31)</f>
        <v>41</v>
      </c>
      <c r="G29" s="20" t="s">
        <v>45</v>
      </c>
    </row>
    <row r="30">
      <c r="A30" s="26"/>
      <c r="B30" s="26"/>
      <c r="C30" s="20">
        <f>B18+B20+B22</f>
        <v>251</v>
      </c>
      <c r="D30" s="20" t="s">
        <v>30</v>
      </c>
      <c r="E30" s="21">
        <f>E18+E20+E22</f>
        <v>35</v>
      </c>
      <c r="F30" s="26"/>
      <c r="G30" s="20" t="s">
        <v>46</v>
      </c>
    </row>
    <row r="31">
      <c r="A31" s="27"/>
      <c r="B31" s="27"/>
      <c r="C31" s="20">
        <f>B14+B17+B21</f>
        <v>23</v>
      </c>
      <c r="D31" s="20" t="s">
        <v>23</v>
      </c>
      <c r="E31" s="21">
        <f>Pivot!B65</f>
        <v>6</v>
      </c>
      <c r="F31" s="27"/>
      <c r="G31" s="20" t="s">
        <v>47</v>
      </c>
    </row>
    <row r="32">
      <c r="A32" s="24" t="s">
        <v>48</v>
      </c>
      <c r="B32" s="25">
        <f>sum(C32:C34)</f>
        <v>1112</v>
      </c>
      <c r="C32" s="20">
        <f>Pivot!B144</f>
        <v>157</v>
      </c>
      <c r="D32" s="20" t="s">
        <v>10</v>
      </c>
      <c r="E32" s="20">
        <v>0.0</v>
      </c>
      <c r="F32" s="25">
        <f>sum(E32:E34)</f>
        <v>955</v>
      </c>
      <c r="G32" s="20" t="s">
        <v>49</v>
      </c>
    </row>
    <row r="33">
      <c r="A33" s="26"/>
      <c r="B33" s="26"/>
      <c r="C33" s="20">
        <f>Pivot!B143</f>
        <v>759</v>
      </c>
      <c r="D33" s="20" t="s">
        <v>23</v>
      </c>
      <c r="E33" s="21">
        <f t="shared" ref="E33:E35" si="1">C33</f>
        <v>759</v>
      </c>
      <c r="F33" s="26"/>
      <c r="G33" s="21"/>
    </row>
    <row r="34">
      <c r="A34" s="27"/>
      <c r="B34" s="27"/>
      <c r="C34" s="20">
        <f>Pivot!B142</f>
        <v>196</v>
      </c>
      <c r="D34" s="20" t="s">
        <v>50</v>
      </c>
      <c r="E34" s="21">
        <f t="shared" si="1"/>
        <v>196</v>
      </c>
      <c r="F34" s="27"/>
      <c r="G34" s="21"/>
    </row>
    <row r="35">
      <c r="A35" s="24" t="s">
        <v>51</v>
      </c>
      <c r="B35" s="25">
        <f>sum(C35:C36)</f>
        <v>87</v>
      </c>
      <c r="C35" s="21">
        <f t="shared" ref="C35:C36" si="2">B4</f>
        <v>66</v>
      </c>
      <c r="D35" s="20" t="s">
        <v>5</v>
      </c>
      <c r="E35" s="21">
        <f t="shared" si="1"/>
        <v>66</v>
      </c>
      <c r="F35" s="25">
        <f>sum(E35:E36)</f>
        <v>66</v>
      </c>
      <c r="G35" s="20" t="s">
        <v>52</v>
      </c>
    </row>
    <row r="36">
      <c r="A36" s="27"/>
      <c r="B36" s="27"/>
      <c r="C36" s="21">
        <f t="shared" si="2"/>
        <v>21</v>
      </c>
      <c r="D36" s="20" t="s">
        <v>10</v>
      </c>
      <c r="E36" s="20">
        <v>0.0</v>
      </c>
      <c r="F36" s="27"/>
      <c r="G36" s="20" t="s">
        <v>53</v>
      </c>
    </row>
    <row r="37">
      <c r="A37" s="20" t="s">
        <v>54</v>
      </c>
      <c r="B37" s="28">
        <f>sum(C37)</f>
        <v>23</v>
      </c>
      <c r="C37" s="21">
        <f>'GCNV Pricing'!A27</f>
        <v>23</v>
      </c>
      <c r="D37" s="20" t="s">
        <v>55</v>
      </c>
      <c r="E37" s="20">
        <v>0.0</v>
      </c>
      <c r="F37" s="28">
        <f>sum(E37)</f>
        <v>0</v>
      </c>
      <c r="G37" s="20" t="s">
        <v>56</v>
      </c>
    </row>
    <row r="38">
      <c r="A38" s="20"/>
      <c r="B38" s="28"/>
      <c r="C38" s="21"/>
      <c r="D38" s="20"/>
      <c r="E38" s="20"/>
      <c r="F38" s="28"/>
      <c r="G38" s="20"/>
    </row>
    <row r="39">
      <c r="A39" s="22" t="s">
        <v>57</v>
      </c>
      <c r="B39" s="29">
        <f t="shared" ref="B39:C39" si="3">sum(B29:B37)</f>
        <v>1635</v>
      </c>
      <c r="C39" s="29">
        <f t="shared" si="3"/>
        <v>1635</v>
      </c>
      <c r="D39" s="23"/>
      <c r="E39" s="29">
        <f t="shared" ref="E39:F39" si="4">sum(E29:E36)</f>
        <v>1062</v>
      </c>
      <c r="F39" s="29">
        <f t="shared" si="4"/>
        <v>1062</v>
      </c>
      <c r="G39" s="23"/>
    </row>
    <row r="41">
      <c r="A41" s="11" t="s">
        <v>58</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3">
      <c r="A43" s="14" t="s">
        <v>59</v>
      </c>
      <c r="B43" s="14" t="s">
        <v>58</v>
      </c>
      <c r="C43" s="14" t="s">
        <v>60</v>
      </c>
      <c r="D43" s="14" t="s">
        <v>61</v>
      </c>
      <c r="E43" s="14" t="s">
        <v>62</v>
      </c>
    </row>
    <row r="44">
      <c r="A44" s="15" t="s">
        <v>63</v>
      </c>
      <c r="B44" s="15" t="s">
        <v>64</v>
      </c>
      <c r="C44" s="15" t="s">
        <v>65</v>
      </c>
      <c r="D44" s="15" t="s">
        <v>66</v>
      </c>
      <c r="E44" s="16">
        <f>E34</f>
        <v>196</v>
      </c>
    </row>
    <row r="45">
      <c r="A45" s="30" t="s">
        <v>67</v>
      </c>
      <c r="B45" s="15" t="s">
        <v>68</v>
      </c>
      <c r="C45" s="15" t="s">
        <v>69</v>
      </c>
      <c r="D45" s="15" t="s">
        <v>70</v>
      </c>
      <c r="E45" s="16" t="str">
        <f>Pivot!B150</f>
        <v/>
      </c>
    </row>
    <row r="46">
      <c r="A46" s="26"/>
      <c r="B46" s="15" t="s">
        <v>71</v>
      </c>
      <c r="C46" s="15" t="s">
        <v>72</v>
      </c>
      <c r="D46" s="15" t="s">
        <v>73</v>
      </c>
      <c r="E46" s="16">
        <f>Pivot!C159</f>
        <v>353</v>
      </c>
    </row>
    <row r="47">
      <c r="A47" s="26"/>
      <c r="B47" s="15" t="s">
        <v>74</v>
      </c>
      <c r="C47" s="15" t="s">
        <v>72</v>
      </c>
      <c r="D47" s="15" t="s">
        <v>75</v>
      </c>
      <c r="E47" s="16">
        <f>Pivot!C160+Pivot!C161</f>
        <v>134</v>
      </c>
      <c r="G47" s="31" t="s">
        <v>76</v>
      </c>
    </row>
    <row r="48">
      <c r="A48" s="26"/>
      <c r="B48" s="15" t="s">
        <v>77</v>
      </c>
      <c r="C48" s="15" t="s">
        <v>72</v>
      </c>
      <c r="D48" s="15" t="s">
        <v>78</v>
      </c>
      <c r="E48" s="16">
        <f>Pivot!C155</f>
        <v>11</v>
      </c>
      <c r="G48" s="32">
        <v>1679.36</v>
      </c>
    </row>
    <row r="49">
      <c r="A49" s="27"/>
      <c r="B49" s="15" t="s">
        <v>79</v>
      </c>
      <c r="C49" s="15" t="s">
        <v>72</v>
      </c>
      <c r="D49" s="15" t="s">
        <v>66</v>
      </c>
      <c r="E49" s="16">
        <f>Pivot!C156+Pivot!C157+Pivot!C154</f>
        <v>261</v>
      </c>
      <c r="G49" s="33" t="s">
        <v>80</v>
      </c>
    </row>
    <row r="50">
      <c r="A50" s="16"/>
      <c r="B50" s="16"/>
      <c r="C50" s="16"/>
      <c r="D50" s="16"/>
      <c r="E50" s="16"/>
      <c r="G50" s="32">
        <v>1435.65</v>
      </c>
    </row>
    <row r="51">
      <c r="A51" s="22" t="s">
        <v>57</v>
      </c>
      <c r="B51" s="22"/>
      <c r="C51" s="22"/>
      <c r="D51" s="22"/>
      <c r="E51" s="22">
        <f>sum(E44:E49)</f>
        <v>955</v>
      </c>
    </row>
    <row r="53">
      <c r="A53" s="19" t="s">
        <v>81</v>
      </c>
      <c r="B53" s="19" t="s">
        <v>62</v>
      </c>
      <c r="C53" s="19" t="s">
        <v>82</v>
      </c>
      <c r="D53" s="19" t="s">
        <v>83</v>
      </c>
      <c r="E53" s="19" t="s">
        <v>84</v>
      </c>
      <c r="F53" s="19" t="s">
        <v>85</v>
      </c>
      <c r="G53" s="19" t="s">
        <v>86</v>
      </c>
    </row>
    <row r="54">
      <c r="A54" s="20" t="s">
        <v>50</v>
      </c>
      <c r="B54" s="20">
        <f>Pivot!B166</f>
        <v>196</v>
      </c>
      <c r="C54" s="34">
        <f>Pivot!C166</f>
        <v>9801.876896</v>
      </c>
      <c r="D54" s="34">
        <f>Pivot!D166</f>
        <v>4351.536</v>
      </c>
      <c r="E54" s="34">
        <f>Pivot!E166</f>
        <v>16067.16</v>
      </c>
      <c r="F54" s="34">
        <f>Pivot!F166</f>
        <v>30220.5729</v>
      </c>
      <c r="G54" s="34">
        <f t="shared" ref="G54:G56" si="5">F54*12</f>
        <v>362646.8747</v>
      </c>
    </row>
    <row r="55">
      <c r="A55" s="20" t="s">
        <v>23</v>
      </c>
      <c r="B55" s="20">
        <f>Pivot!B167</f>
        <v>759</v>
      </c>
      <c r="C55" s="34">
        <f>Pivot!C167</f>
        <v>55392.29398</v>
      </c>
      <c r="D55" s="34">
        <f>Pivot!D167</f>
        <v>83907.368</v>
      </c>
      <c r="E55" s="34">
        <f>Pivot!E167</f>
        <v>91613.127</v>
      </c>
      <c r="F55" s="34">
        <f>Pivot!F167</f>
        <v>230912.789</v>
      </c>
      <c r="G55" s="34">
        <f t="shared" si="5"/>
        <v>2770953.468</v>
      </c>
    </row>
    <row r="56">
      <c r="A56" s="21" t="s">
        <v>10</v>
      </c>
      <c r="B56" s="20">
        <f>Pivot!B168</f>
        <v>157</v>
      </c>
      <c r="C56" s="34">
        <f>Pivot!C168</f>
        <v>0</v>
      </c>
      <c r="D56" s="34">
        <f>Pivot!D168</f>
        <v>0</v>
      </c>
      <c r="E56" s="34">
        <f>Pivot!E168</f>
        <v>0</v>
      </c>
      <c r="F56" s="34">
        <f>Pivot!F168</f>
        <v>0</v>
      </c>
      <c r="G56" s="34">
        <f t="shared" si="5"/>
        <v>0</v>
      </c>
    </row>
    <row r="57">
      <c r="A57" s="21"/>
      <c r="B57" s="21"/>
      <c r="C57" s="21"/>
      <c r="D57" s="21"/>
      <c r="E57" s="21"/>
      <c r="F57" s="21"/>
      <c r="G57" s="21"/>
    </row>
    <row r="58">
      <c r="A58" s="22" t="s">
        <v>11</v>
      </c>
      <c r="B58" s="22">
        <f t="shared" ref="B58:G58" si="6">sum(B54:B57)</f>
        <v>1112</v>
      </c>
      <c r="C58" s="35">
        <f t="shared" si="6"/>
        <v>65194.17087</v>
      </c>
      <c r="D58" s="35">
        <f t="shared" si="6"/>
        <v>88258.904</v>
      </c>
      <c r="E58" s="35">
        <f t="shared" si="6"/>
        <v>107680.287</v>
      </c>
      <c r="F58" s="35">
        <f t="shared" si="6"/>
        <v>261133.3619</v>
      </c>
      <c r="G58" s="35">
        <f t="shared" si="6"/>
        <v>3133600.342</v>
      </c>
    </row>
    <row r="60">
      <c r="A60" s="11" t="s">
        <v>87</v>
      </c>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row>
    <row r="61">
      <c r="A61" s="36" t="s">
        <v>88</v>
      </c>
      <c r="B61" s="37" t="s">
        <v>89</v>
      </c>
    </row>
    <row r="62">
      <c r="A62" s="19" t="s">
        <v>90</v>
      </c>
      <c r="B62" s="19" t="s">
        <v>91</v>
      </c>
      <c r="C62" s="19" t="s">
        <v>92</v>
      </c>
      <c r="D62" s="19" t="s">
        <v>93</v>
      </c>
      <c r="E62" s="19" t="s">
        <v>94</v>
      </c>
      <c r="F62" s="19" t="s">
        <v>95</v>
      </c>
      <c r="G62" s="19" t="s">
        <v>96</v>
      </c>
      <c r="H62" s="19" t="s">
        <v>97</v>
      </c>
    </row>
    <row r="63">
      <c r="A63" s="20" t="s">
        <v>98</v>
      </c>
      <c r="B63" s="34">
        <f>F58+'Infra Pricing'!F5</f>
        <v>278294.2098</v>
      </c>
      <c r="C63" s="34">
        <f t="shared" ref="C63:C69" si="7">B63*12</f>
        <v>3339530.517</v>
      </c>
      <c r="D63" s="38">
        <v>204767.99749858255</v>
      </c>
      <c r="E63" s="38">
        <f t="shared" ref="E63:E67" si="8">D63*12</f>
        <v>2457215.97</v>
      </c>
      <c r="F63" s="16"/>
      <c r="G63" s="16"/>
      <c r="H63" s="16"/>
    </row>
    <row r="64">
      <c r="A64" s="20" t="s">
        <v>99</v>
      </c>
      <c r="B64" s="34">
        <f>'GKE Pricing'!D6</f>
        <v>24154.50776</v>
      </c>
      <c r="C64" s="34">
        <f t="shared" si="7"/>
        <v>289854.0931</v>
      </c>
      <c r="D64" s="38">
        <v>15119.322296124878</v>
      </c>
      <c r="E64" s="38">
        <f t="shared" si="8"/>
        <v>181431.8676</v>
      </c>
      <c r="F64" s="16"/>
      <c r="G64" s="16"/>
      <c r="H64" s="16"/>
    </row>
    <row r="65">
      <c r="A65" s="20" t="s">
        <v>100</v>
      </c>
      <c r="B65" s="34">
        <f>'GCBDR Pricing'!C7</f>
        <v>106110</v>
      </c>
      <c r="C65" s="34">
        <f t="shared" si="7"/>
        <v>1273320</v>
      </c>
      <c r="D65" s="38">
        <v>107395.35782303697</v>
      </c>
      <c r="E65" s="38">
        <f t="shared" si="8"/>
        <v>1288744.294</v>
      </c>
      <c r="F65" s="16"/>
      <c r="G65" s="16"/>
      <c r="H65" s="16"/>
    </row>
    <row r="66">
      <c r="A66" s="20" t="s">
        <v>101</v>
      </c>
      <c r="B66" s="34">
        <f>('VMware Inventory'!AQ1+ 'Infra Pricing'!Q19)-Assumptions!$B$31*vlookup(A66,'SKU Pricing'!A:B,Assumptions!$B$2,0)</f>
        <v>1689.75</v>
      </c>
      <c r="C66" s="34">
        <f t="shared" si="7"/>
        <v>20277</v>
      </c>
      <c r="D66" s="38">
        <v>1656.0479720389274</v>
      </c>
      <c r="E66" s="38">
        <f t="shared" si="8"/>
        <v>19872.57566</v>
      </c>
      <c r="F66" s="16"/>
      <c r="G66" s="16"/>
      <c r="H66" s="16"/>
    </row>
    <row r="67">
      <c r="A67" s="20" t="s">
        <v>102</v>
      </c>
      <c r="B67" s="34">
        <f>sum(B63:B64)*Assumptions!$B$32</f>
        <v>9073.461525</v>
      </c>
      <c r="C67" s="34">
        <f t="shared" si="7"/>
        <v>108881.5383</v>
      </c>
      <c r="D67" s="38">
        <v>6596.619593841222</v>
      </c>
      <c r="E67" s="38">
        <f t="shared" si="8"/>
        <v>79159.43513</v>
      </c>
      <c r="F67" s="16"/>
      <c r="G67" s="16"/>
      <c r="H67" s="16"/>
    </row>
    <row r="68">
      <c r="A68" s="20" t="s">
        <v>103</v>
      </c>
      <c r="B68" s="39">
        <f>G50</f>
        <v>1435.65</v>
      </c>
      <c r="C68" s="34">
        <f t="shared" si="7"/>
        <v>17227.8</v>
      </c>
      <c r="D68" s="16"/>
      <c r="E68" s="38"/>
      <c r="F68" s="40"/>
      <c r="G68" s="40"/>
      <c r="H68" s="16"/>
    </row>
    <row r="69">
      <c r="A69" s="20" t="s">
        <v>104</v>
      </c>
      <c r="B69" s="39">
        <f>G48</f>
        <v>1679.36</v>
      </c>
      <c r="C69" s="34">
        <f t="shared" si="7"/>
        <v>20152.32</v>
      </c>
      <c r="D69" s="16"/>
      <c r="E69" s="38"/>
      <c r="F69" s="40"/>
      <c r="G69" s="40"/>
      <c r="H69" s="16"/>
    </row>
    <row r="70">
      <c r="A70" s="41" t="s">
        <v>105</v>
      </c>
      <c r="B70" s="21"/>
      <c r="C70" s="21"/>
      <c r="D70" s="16"/>
      <c r="E70" s="38"/>
      <c r="F70" s="40">
        <v>82563.88</v>
      </c>
      <c r="G70" s="40">
        <f t="shared" ref="G70:G72" si="9">F70*12</f>
        <v>990766.56</v>
      </c>
      <c r="H70" s="16"/>
    </row>
    <row r="71">
      <c r="A71" s="41" t="s">
        <v>106</v>
      </c>
      <c r="B71" s="15"/>
      <c r="C71" s="15"/>
      <c r="D71" s="15"/>
      <c r="E71" s="38"/>
      <c r="F71" s="40">
        <v>2610.13</v>
      </c>
      <c r="G71" s="40">
        <f t="shared" si="9"/>
        <v>31321.56</v>
      </c>
      <c r="H71" s="16"/>
    </row>
    <row r="72">
      <c r="A72" s="42" t="s">
        <v>107</v>
      </c>
      <c r="B72" s="16"/>
      <c r="C72" s="16"/>
      <c r="D72" s="16"/>
      <c r="E72" s="38"/>
      <c r="F72" s="43">
        <f>SUM(F70:F71)*0.05</f>
        <v>4258.7005</v>
      </c>
      <c r="G72" s="38">
        <f t="shared" si="9"/>
        <v>51104.406</v>
      </c>
      <c r="H72" s="16"/>
    </row>
    <row r="74">
      <c r="A74" s="15" t="s">
        <v>108</v>
      </c>
      <c r="B74" s="16"/>
      <c r="C74" s="16"/>
      <c r="D74" s="16"/>
      <c r="E74" s="16"/>
      <c r="F74" s="16"/>
      <c r="G74" s="16"/>
      <c r="H74" s="38">
        <f>(9000+0.09*(D75+F75))*12</f>
        <v>566965.5001</v>
      </c>
    </row>
    <row r="75">
      <c r="A75" s="44" t="s">
        <v>11</v>
      </c>
      <c r="B75" s="45">
        <f t="shared" ref="B75:E75" si="10">SUM(B63:B70)</f>
        <v>422436.939</v>
      </c>
      <c r="C75" s="45">
        <f t="shared" si="10"/>
        <v>5069243.268</v>
      </c>
      <c r="D75" s="46">
        <f t="shared" si="10"/>
        <v>335535.3452</v>
      </c>
      <c r="E75" s="46">
        <f t="shared" si="10"/>
        <v>4026424.142</v>
      </c>
      <c r="F75" s="46">
        <f>SUM(F63:F72)</f>
        <v>89432.7105</v>
      </c>
      <c r="G75" s="46">
        <f>SUM(G70:G72)</f>
        <v>1073192.526</v>
      </c>
      <c r="H75" s="46">
        <f>SUM(E75+G75+H74)</f>
        <v>5666582.168</v>
      </c>
    </row>
    <row r="78">
      <c r="A78" s="47" t="s">
        <v>109</v>
      </c>
      <c r="B78" s="48">
        <v>0.14</v>
      </c>
      <c r="D78" s="49"/>
    </row>
    <row r="79">
      <c r="A79" s="50" t="s">
        <v>110</v>
      </c>
      <c r="B79" s="51">
        <v>0.859697387</v>
      </c>
      <c r="D79" s="49"/>
    </row>
    <row r="80">
      <c r="D80" s="49"/>
    </row>
    <row r="81">
      <c r="D81" s="49"/>
    </row>
    <row r="82">
      <c r="D82" s="49"/>
    </row>
  </sheetData>
  <mergeCells count="10">
    <mergeCell ref="F32:F34"/>
    <mergeCell ref="F35:F36"/>
    <mergeCell ref="A29:A31"/>
    <mergeCell ref="B29:B31"/>
    <mergeCell ref="F29:F31"/>
    <mergeCell ref="A32:A34"/>
    <mergeCell ref="B32:B34"/>
    <mergeCell ref="A35:A36"/>
    <mergeCell ref="B35:B36"/>
    <mergeCell ref="A45:A49"/>
  </mergeCells>
  <hyperlinks>
    <hyperlink r:id="rId1" ref="G47"/>
    <hyperlink r:id="rId2" ref="G4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0.0"/>
    <col customWidth="1" min="2" max="2" width="41.25"/>
    <col customWidth="1" min="3" max="6" width="15.5"/>
    <col customWidth="1" min="7" max="7" width="10.75"/>
    <col customWidth="1" min="8" max="8" width="13.0"/>
    <col customWidth="1" min="9" max="9" width="15.88"/>
    <col customWidth="1" min="10" max="10" width="15.5"/>
    <col customWidth="1" min="11" max="12" width="13.13"/>
    <col customWidth="1" min="13" max="13" width="38.0"/>
    <col customWidth="1" min="15" max="15" width="13.63"/>
    <col customWidth="1" min="16" max="17" width="10.75"/>
    <col customWidth="1" min="20" max="20" width="22.63"/>
    <col customWidth="1" min="21" max="21" width="14.75"/>
    <col customWidth="1" min="23" max="24" width="9.75"/>
    <col customWidth="1" min="28" max="29" width="28.38"/>
    <col customWidth="1" min="30" max="30" width="17.88"/>
    <col customWidth="1" min="31" max="31" width="9.75"/>
    <col customWidth="1" min="32" max="32" width="14.63"/>
    <col customWidth="1" min="33" max="33" width="23.5"/>
    <col customWidth="1" min="34" max="34" width="14.63"/>
    <col customWidth="1" min="35" max="36" width="16.13"/>
    <col customWidth="1" min="37" max="39" width="13.13"/>
    <col customWidth="1" min="40" max="43" width="14.63"/>
  </cols>
  <sheetData>
    <row r="1">
      <c r="A1" s="52">
        <f>COUNTA(A3:A1614)</f>
        <v>1612</v>
      </c>
      <c r="B1" s="53"/>
      <c r="C1" s="52">
        <f>sum(C3:C1614)</f>
        <v>14</v>
      </c>
      <c r="D1" s="53"/>
      <c r="E1" s="53"/>
      <c r="F1" s="53"/>
      <c r="G1" s="52">
        <f t="shared" ref="G1:L1" si="1">sum(G3:G1614)</f>
        <v>1265</v>
      </c>
      <c r="H1" s="52">
        <f t="shared" si="1"/>
        <v>87</v>
      </c>
      <c r="I1" s="52">
        <f t="shared" si="1"/>
        <v>21</v>
      </c>
      <c r="J1" s="52">
        <f t="shared" si="1"/>
        <v>413</v>
      </c>
      <c r="K1" s="54">
        <f t="shared" si="1"/>
        <v>0</v>
      </c>
      <c r="L1" s="54">
        <f t="shared" si="1"/>
        <v>32</v>
      </c>
      <c r="M1" s="55"/>
      <c r="N1" s="54">
        <f>sum(N3:N1614)</f>
        <v>129</v>
      </c>
      <c r="O1" s="52"/>
      <c r="P1" s="54">
        <f t="shared" ref="P1:S1" si="2">sum(P3:P1614)</f>
        <v>939</v>
      </c>
      <c r="Q1" s="54">
        <f t="shared" si="2"/>
        <v>8952</v>
      </c>
      <c r="R1" s="52">
        <f t="shared" si="2"/>
        <v>30592</v>
      </c>
      <c r="S1" s="52">
        <f t="shared" si="2"/>
        <v>2068228</v>
      </c>
      <c r="T1" s="55"/>
      <c r="U1" s="52">
        <f>sum(U3:U1614)</f>
        <v>962</v>
      </c>
      <c r="V1" s="52"/>
      <c r="W1" s="54">
        <f t="shared" ref="W1:X1" si="3">sum(W3:W1614)</f>
        <v>4479</v>
      </c>
      <c r="X1" s="54">
        <f t="shared" si="3"/>
        <v>13833</v>
      </c>
      <c r="Y1" s="52"/>
      <c r="Z1" s="52">
        <f>sum(Z3:Z1614)</f>
        <v>697354</v>
      </c>
      <c r="AA1" s="52"/>
      <c r="AB1" s="55"/>
      <c r="AC1" s="55"/>
      <c r="AD1" s="55"/>
      <c r="AE1" s="54"/>
      <c r="AF1" s="56">
        <f>sum(AF3:AF1614)</f>
        <v>65637.75393</v>
      </c>
      <c r="AG1" s="55"/>
      <c r="AH1" s="56">
        <f>sum(AH3:AH1614)</f>
        <v>88258.904</v>
      </c>
      <c r="AI1" s="57"/>
      <c r="AJ1" s="54"/>
      <c r="AK1" s="54"/>
      <c r="AL1" s="54"/>
      <c r="AM1" s="54"/>
      <c r="AN1" s="56">
        <f t="shared" ref="AN1:AO1" si="4">sum(AN3:AN1614)</f>
        <v>112768.994</v>
      </c>
      <c r="AO1" s="56">
        <f t="shared" si="4"/>
        <v>266665.6519</v>
      </c>
      <c r="AP1" s="57"/>
      <c r="AQ1" s="56">
        <f>sum(AQ3:AQ1614)</f>
        <v>1836.3</v>
      </c>
    </row>
    <row r="2">
      <c r="A2" s="58" t="s">
        <v>111</v>
      </c>
      <c r="B2" s="58" t="s">
        <v>112</v>
      </c>
      <c r="C2" s="58" t="s">
        <v>113</v>
      </c>
      <c r="D2" s="58" t="s">
        <v>114</v>
      </c>
      <c r="E2" s="58" t="s">
        <v>115</v>
      </c>
      <c r="F2" s="58" t="s">
        <v>116</v>
      </c>
      <c r="G2" s="58" t="s">
        <v>117</v>
      </c>
      <c r="H2" s="58" t="s">
        <v>118</v>
      </c>
      <c r="I2" s="58" t="s">
        <v>119</v>
      </c>
      <c r="J2" s="58" t="s">
        <v>120</v>
      </c>
      <c r="K2" s="58" t="s">
        <v>54</v>
      </c>
      <c r="L2" s="58" t="s">
        <v>121</v>
      </c>
      <c r="M2" s="58" t="s">
        <v>122</v>
      </c>
      <c r="N2" s="58" t="s">
        <v>123</v>
      </c>
      <c r="O2" s="58" t="s">
        <v>124</v>
      </c>
      <c r="P2" s="58" t="s">
        <v>125</v>
      </c>
      <c r="Q2" s="58" t="s">
        <v>126</v>
      </c>
      <c r="R2" s="59" t="s">
        <v>127</v>
      </c>
      <c r="S2" s="59" t="s">
        <v>128</v>
      </c>
      <c r="T2" s="58" t="s">
        <v>129</v>
      </c>
      <c r="U2" s="58" t="s">
        <v>130</v>
      </c>
      <c r="V2" s="60" t="s">
        <v>131</v>
      </c>
      <c r="W2" s="60" t="s">
        <v>132</v>
      </c>
      <c r="X2" s="60" t="s">
        <v>133</v>
      </c>
      <c r="Y2" s="60" t="s">
        <v>134</v>
      </c>
      <c r="Z2" s="60" t="s">
        <v>135</v>
      </c>
      <c r="AA2" s="60" t="s">
        <v>136</v>
      </c>
      <c r="AB2" s="60" t="s">
        <v>137</v>
      </c>
      <c r="AC2" s="60" t="s">
        <v>138</v>
      </c>
      <c r="AD2" s="60" t="s">
        <v>139</v>
      </c>
      <c r="AE2" s="60" t="s">
        <v>140</v>
      </c>
      <c r="AF2" s="60" t="s">
        <v>141</v>
      </c>
      <c r="AG2" s="60" t="s">
        <v>142</v>
      </c>
      <c r="AH2" s="60" t="s">
        <v>143</v>
      </c>
      <c r="AI2" s="60" t="s">
        <v>144</v>
      </c>
      <c r="AJ2" s="60" t="s">
        <v>145</v>
      </c>
      <c r="AK2" s="60" t="s">
        <v>146</v>
      </c>
      <c r="AL2" s="60" t="s">
        <v>147</v>
      </c>
      <c r="AM2" s="60" t="s">
        <v>148</v>
      </c>
      <c r="AN2" s="60" t="s">
        <v>149</v>
      </c>
      <c r="AO2" s="60" t="s">
        <v>150</v>
      </c>
      <c r="AP2" s="60" t="s">
        <v>151</v>
      </c>
      <c r="AQ2" s="60" t="s">
        <v>152</v>
      </c>
      <c r="AR2" s="60" t="s">
        <v>153</v>
      </c>
    </row>
    <row r="3">
      <c r="A3" s="61" t="s">
        <v>154</v>
      </c>
      <c r="B3" s="62" t="str">
        <f>ifna(if(vlookup(A3,vOS!A:B,2,0)="","Unknown",vlookup(A3,vOS!A:B,2,0)),"Unknown")</f>
        <v>Microsoft Windows Server 2012 (64-bit)</v>
      </c>
      <c r="C3" s="62">
        <f>vlookup(B3,'OS Study'!A:D,2,0)</f>
        <v>0</v>
      </c>
      <c r="D3" s="62" t="str">
        <f>vlookup(B3,'OS Study'!A:D,3,0)</f>
        <v>Windows</v>
      </c>
      <c r="E3" s="62" t="str">
        <f>vlookup(B3,'OS Study'!A:D,4,0)</f>
        <v>Server</v>
      </c>
      <c r="F3" s="63" t="str">
        <f>vlookup(B3,'OS Study'!A:E,5,0)</f>
        <v>2012</v>
      </c>
      <c r="G3" s="62">
        <f>IF(vlookup(A3,'RVtools V2.1'!A:J,4,0)="non",0,1)</f>
        <v>0</v>
      </c>
      <c r="H3" s="62">
        <f>if(vlookup(A3,'RVtools V2.1'!A:K,11,0)="kube",1,0)</f>
        <v>0</v>
      </c>
      <c r="I3" s="62">
        <f t="shared" ref="I3:I1614" si="5">if(H3=1, IF(COUNTIF(A3, "*MASTER*"), 1, 0),0)</f>
        <v>0</v>
      </c>
      <c r="J3" s="62">
        <f>ifna(vlookup(A3,'Infra Study'!A:Q,17,0),0)</f>
        <v>0</v>
      </c>
      <c r="K3" s="64">
        <f>IFERROR(__xludf.DUMMYFUNCTION("N(REGEXMATCH(VLOOKUP(A3, 'RVtools V2.1'!A:H, 8, 0), ""^Serveur de fichiers""))"),0.0)</f>
        <v>0</v>
      </c>
      <c r="L3" s="64">
        <f t="shared" ref="L3:L1614" si="6">if(OR(C3=1,F3="2008 R2"),1,0)</f>
        <v>0</v>
      </c>
      <c r="M3" s="65" t="str">
        <f>ifna(vlookup(A3,'RVtools V2.1'!A:I,8,0),"N/A")</f>
        <v>Ancien Serveur Web Incomplet</v>
      </c>
      <c r="N3" s="64">
        <f>IFERROR(__xludf.DUMMYFUNCTION("IF(REGEXMATCH(M3, ""(?i)"" &amp; JOIN(""|"", SPLIT(""kalisil"", "" ""))), 1, 0)"),0.0)</f>
        <v>0</v>
      </c>
      <c r="O3" s="64" t="str">
        <f>vlookup(A3,'RVtools V2.1'!A:H,7,0)</f>
        <v>N/A</v>
      </c>
      <c r="P3" s="64">
        <f>if(vlookup(A3,'RVtools V2.1'!A:H,5,0)="oui",1,0)</f>
        <v>0</v>
      </c>
      <c r="Q3" s="64">
        <f>ifna(vlookup(A3,vCPU!A:B,2,0),"Unknown")</f>
        <v>2</v>
      </c>
      <c r="R3" s="66">
        <f>ifna(vlookup(A3,vMemory!A:C,3,0),"Unknown")</f>
        <v>4</v>
      </c>
      <c r="S3" s="66">
        <f>ifna(vlookup(A3,vDisk!A:C,3,0),"Unknown")</f>
        <v>101</v>
      </c>
      <c r="T3" s="67" t="str">
        <f t="array" ref="T3">IFS(
   L3=1, "No Lift &amp; Shift",
   J3=1, XLOOKUP(A3, 'Infra Study'!A:A, 'Infra Study'!P:P),
   I3=1, "No Lift &amp; Shift",
   H3=1, "GKE",
   K3=1, "GCNV",
   G3=1, "Lift &amp; Shift Prod",
   TRUE, "Lift &amp; Shift Noprod"
)</f>
        <v>Lift &amp; Shift Noprod</v>
      </c>
      <c r="U3" s="67">
        <f t="shared" ref="U3:U1614" si="7">if(OR(T3="Lift &amp; Shift Prod", T3="Lift &amp; Shift Noprod"),1,0)</f>
        <v>1</v>
      </c>
      <c r="V3" s="68" t="str">
        <f>if(T3="Lift &amp; Shift Noprod",if( Y3=0,Assumptions!$B$5, Assumptions!$B$4),if(T3="Lift &amp; Shift Prod",if(AND(N3=1,O3="T1"),Assumptions!$B$6,Assumptions!$B$4),0))</f>
        <v>E2</v>
      </c>
      <c r="W3" s="69">
        <f>if(V3&lt;&gt;0,if(Q3="Unknown", Assumptions!$B$42,If(Q3&gt;1,Q3,2)),0)</f>
        <v>2</v>
      </c>
      <c r="X3" s="69">
        <f>if(V3&lt;&gt;0,if(R3="Unknown", Assumptions!$B$43,R3),0)</f>
        <v>4</v>
      </c>
      <c r="Y3" s="68">
        <f t="shared" ref="Y3:Y1614" si="8">if(U3=1,if(X3/W3&gt;8,1,0),0)</f>
        <v>0</v>
      </c>
      <c r="Z3" s="68">
        <f>if(V3&lt;&gt;0,if(  S3="Unknown", Assumptions!$B$44,S3),0)</f>
        <v>101</v>
      </c>
      <c r="AA3" s="68" t="str">
        <f>if(V3 ="N2",ifna(vlookup(W3&amp;"-"&amp;X3,'Ref. VM'!A:B,2,0),"Custom"),if(V3 ="E2" , ifna(vlookup(W3&amp;"-"&amp;X3,'Ref. VM'!D:E,2,0),"Custom"),if(V3="N2D",ifna(vlookup(W3&amp;"-"&amp;X3,'Ref. VM'!G:H,2,0),"Custom"),if(V3="N4",ifna(vlookup(W3&amp;"-"&amp;X3,'Ref. VM'!J:K,2,0),"Custom"),0))))</f>
        <v>Custom</v>
      </c>
      <c r="AB3" s="67" t="str">
        <f t="shared" ref="AB3:AB1614" si="9">if( V3&lt;&gt;0,if(T3="Lift &amp; Shift Prod",V3&amp;"-"&amp;AA3&amp;" vCPUs-"&amp;"CUD 3y",V3&amp;"-"&amp;AA3&amp;" vCPUs"),0)</f>
        <v>E2-Custom vCPUs</v>
      </c>
      <c r="AC3" s="67" t="str">
        <f t="shared" ref="AC3:AC1614" si="10">if( V3&lt;&gt;0,if(T3="Lift &amp; Shift Prod",V3&amp;"-"&amp;AA3&amp;" RAM-"&amp;"CUD 3y",V3&amp;"-"&amp;AA3&amp;" RAM"),0)</f>
        <v>E2-Custom RAM</v>
      </c>
      <c r="AD3" s="67">
        <f t="shared" ref="AD3:AD1614" si="11">if(Y3=0,0,if(  V3="N2D",if(T3="Lift &amp; Shift Noprod","N2D-Extended custom memory","N2D-Extended custom memory-CUD 3y"),"N4-Extended custom memory"))</f>
        <v>0</v>
      </c>
      <c r="AE3" s="69">
        <f>if(T3="Lift &amp; Shift Prod",730,if(T3="Lift &amp; Shift Noprod",Assumptions!$B$3,0))</f>
        <v>270</v>
      </c>
      <c r="AF3" s="70">
        <f>if( U3=0,0,if(Y3=0, ((vlookup(AB3,'SKU Pricing'!A:B,Assumptions!$B$2,0)*W3)+(vlookup(AC3,'SKU Pricing'!A:B,Assumptions!$B$2,0)*X3))*AE3,((vlookup(AB3,'SKU Pricing'!A:B,Assumptions!$B$2,0)*W3)+(vlookup(AC3,'SKU Pricing'!A:B,Assumptions!$B$2,0)*(W3*8))+(vlookup(AD3,'SKU Pricing'!A:B,Assumptions!$B$2,0)*(X3-(W3*8))))*AE3))</f>
        <v>18.191628</v>
      </c>
      <c r="AG3" s="67" t="str">
        <f t="shared" ref="AG3:AG1614" si="12">if(V3&lt;&gt;0, if(D3="Windows","Windows Server",if(D3="Linux",if( E3="Red Hat",if( W3&lt;=8,"Red Hat Enterprise Linux 2-8", if(W3&lt;128,"Red Hat Enterprise Linux 9-127","Red Hat Enterprise Linux 128")),0),0)),0)</f>
        <v>Windows Server</v>
      </c>
      <c r="AH3" s="70">
        <f>ifna(vlookup(AG3,'SKU Pricing'!A:B,Assumptions!$B$2,0)*W3*AE3,0)</f>
        <v>24.84</v>
      </c>
      <c r="AI3" s="62" t="str">
        <f t="shared" ref="AI3:AI1614" si="13">if(V3&lt;&gt;0, if(O3="T1","Regional",""),"")</f>
        <v/>
      </c>
      <c r="AJ3" s="62" t="str">
        <f>if(V3&lt;&gt;0, if(T3="Lift &amp; Shift Noprod",Assumptions!$B$9,if(V3=Assumptions!$B$6,Assumptions!$B$10,if(P3=1,Assumptions!$B$8,Assumptions!$B$7))),"")</f>
        <v>Balanced</v>
      </c>
      <c r="AK3" s="69" t="str">
        <f t="shared" ref="AK3:AK1614" si="14">if( AJ3="",0,if(AI3="",AJ3,AJ3))</f>
        <v>Balanced</v>
      </c>
      <c r="AL3" s="69">
        <f>if(AJ3="Hyperdisk Balanced",Assumptions!$B$11,0)</f>
        <v>0</v>
      </c>
      <c r="AM3" s="69">
        <f>if(AJ3="Hyperdisk Balanced",Assumptions!$B$12,0)</f>
        <v>0</v>
      </c>
      <c r="AN3" s="70">
        <f>if(AK3=0,0,if(AJ3="Hyperdisk Balanced",vlookup(AK3&amp;" provisioned space",'SKU Pricing'!A:B,Assumptions!$B$2,0)*Z3+vlookup(AK3&amp;" provisioned IOPS",'SKU Pricing'!A:B,Assumptions!$B$2,0)*AL3*730+vlookup(AK3&amp;" provisioned throughput",'SKU Pricing'!A:B,Assumptions!$B$2,0)*AM3*730,vlookup(AK3,'SKU Pricing'!A:B,Assumptions!$B$2,0)*Z3))</f>
        <v>11.716</v>
      </c>
      <c r="AO3" s="70">
        <f t="shared" ref="AO3:AO1614" si="15">AF3+AH3+AN3</f>
        <v>54.747628</v>
      </c>
      <c r="AP3" s="71" t="str">
        <f t="shared" ref="AP3:AP1614" si="16">if(V3&lt;&gt;0, "VM Manager",0)</f>
        <v>VM Manager</v>
      </c>
      <c r="AQ3" s="70">
        <f>ifna(vlookup(AP3,'SKU Pricing'!A:B,Assumptions!$B$2,0)*AE3,0)</f>
        <v>0.81</v>
      </c>
      <c r="AR3" s="72">
        <v>0.0</v>
      </c>
    </row>
    <row r="4">
      <c r="A4" s="61" t="s">
        <v>155</v>
      </c>
      <c r="B4" s="62" t="str">
        <f>ifna(if(vlookup(A4,vOS!A:B,2,0)="","Unknown",vlookup(A4,vOS!A:B,2,0)),"Unknown")</f>
        <v>Debian GNU/Linux 9 (64-bit)</v>
      </c>
      <c r="C4" s="62">
        <f>vlookup(B4,'OS Study'!A:D,2,0)</f>
        <v>0</v>
      </c>
      <c r="D4" s="62" t="str">
        <f>vlookup(B4,'OS Study'!A:D,3,0)</f>
        <v>Linux</v>
      </c>
      <c r="E4" s="62" t="str">
        <f>vlookup(B4,'OS Study'!A:D,4,0)</f>
        <v>Debian</v>
      </c>
      <c r="F4" s="63" t="str">
        <f>vlookup(B4,'OS Study'!A:E,5,0)</f>
        <v>9</v>
      </c>
      <c r="G4" s="62">
        <f>IF(vlookup(A4,'RVtools V2.1'!A:J,4,0)="non",0,1)</f>
        <v>1</v>
      </c>
      <c r="H4" s="62">
        <f>if(vlookup(A4,'RVtools V2.1'!A:K,11,0)="kube",1,0)</f>
        <v>0</v>
      </c>
      <c r="I4" s="62">
        <f t="shared" si="5"/>
        <v>0</v>
      </c>
      <c r="J4" s="62">
        <f>ifna(vlookup(A4,'Infra Study'!A:Q,17,0),0)</f>
        <v>0</v>
      </c>
      <c r="K4" s="64">
        <f>IFERROR(__xludf.DUMMYFUNCTION("N(REGEXMATCH(VLOOKUP(A4, 'RVtools V2.1'!A:H, 8, 0), ""^Serveur de fichiers""))"),0.0)</f>
        <v>0</v>
      </c>
      <c r="L4" s="64">
        <f t="shared" si="6"/>
        <v>0</v>
      </c>
      <c r="M4" s="67" t="str">
        <f>ifna(vlookup(A4,'RVtools V2.1'!A:I,8,0),"N/A")</f>
        <v>Base de donnée Ancien CLARILAB MIRIALIS</v>
      </c>
      <c r="N4" s="64">
        <f>IFERROR(__xludf.DUMMYFUNCTION("IF(REGEXMATCH(M4, ""(?i)"" &amp; JOIN(""|"", SPLIT(""kalisil"", "" ""))), 1, 0)"),0.0)</f>
        <v>0</v>
      </c>
      <c r="O4" s="64" t="str">
        <f>vlookup(A4,'RVtools V2.1'!A:H,7,0)</f>
        <v>T3</v>
      </c>
      <c r="P4" s="64">
        <f>if(vlookup(A4,'RVtools V2.1'!A:H,5,0)="oui",1,0)</f>
        <v>0</v>
      </c>
      <c r="Q4" s="64">
        <f>ifna(vlookup(A4,vCPU!A:B,2,0),"Unknown")</f>
        <v>1</v>
      </c>
      <c r="R4" s="66">
        <f>ifna(vlookup(A4,vMemory!A:C,3,0),"Unknown")</f>
        <v>4</v>
      </c>
      <c r="S4" s="66">
        <f>ifna(vlookup(A4,vDisk!A:C,3,0),"Unknown")</f>
        <v>5393</v>
      </c>
      <c r="T4" s="67" t="str">
        <f t="array" ref="T4">IFS(
   L4=1, "No Lift &amp; Shift",
   J4=1, XLOOKUP(A4, 'Infra Study'!A:A, 'Infra Study'!P:P),
   I4=1, "No Lift &amp; Shift",
   H4=1, "GKE",
   K4=1, "GCNV",
   G4=1, "Lift &amp; Shift Prod",
   TRUE, "Lift &amp; Shift Noprod"
)</f>
        <v>Lift &amp; Shift Prod</v>
      </c>
      <c r="U4" s="67">
        <f t="shared" si="7"/>
        <v>1</v>
      </c>
      <c r="V4" s="68" t="str">
        <f>if(T4="Lift &amp; Shift Noprod",if( Y4=0,Assumptions!$B$5, Assumptions!$B$4),if(T4="Lift &amp; Shift Prod",if(AND(N4=1,O4="T1"),Assumptions!$B$6,Assumptions!$B$4),0))</f>
        <v>N2D</v>
      </c>
      <c r="W4" s="62">
        <f>if(V4&lt;&gt;0,if(Q4="Unknown", Assumptions!$B$42,If(Q4&gt;1,Q4,2)),0)</f>
        <v>2</v>
      </c>
      <c r="X4" s="69">
        <f>if(V4&lt;&gt;0,if(R4="Unknown", Assumptions!$B$43,R4),0)</f>
        <v>4</v>
      </c>
      <c r="Y4" s="68">
        <f t="shared" si="8"/>
        <v>0</v>
      </c>
      <c r="Z4" s="68">
        <f>if(V4&lt;&gt;0,if(  S4="Unknown", Assumptions!$B$44,S4),0)</f>
        <v>5393</v>
      </c>
      <c r="AA4" s="68" t="str">
        <f>if(V4 ="N2",ifna(vlookup(W4&amp;"-"&amp;X4,'Ref. VM'!A:B,2,0),"Custom"),if(V4 ="E2" , ifna(vlookup(W4&amp;"-"&amp;X4,'Ref. VM'!D:E,2,0),"Custom"),if(V4="N2D",ifna(vlookup(W4&amp;"-"&amp;X4,'Ref. VM'!G:H,2,0),"Custom"),if(V4="N4",ifna(vlookup(W4&amp;"-"&amp;X4,'Ref. VM'!J:K,2,0),"Custom"),0))))</f>
        <v>Custom</v>
      </c>
      <c r="AB4" s="67" t="str">
        <f t="shared" si="9"/>
        <v>N2D-Custom vCPUs-CUD 3y</v>
      </c>
      <c r="AC4" s="67" t="str">
        <f t="shared" si="10"/>
        <v>N2D-Custom RAM-CUD 3y</v>
      </c>
      <c r="AD4" s="67">
        <f t="shared" si="11"/>
        <v>0</v>
      </c>
      <c r="AE4" s="62">
        <f>if(T4="Lift &amp; Shift Prod",730,if(T4="Lift &amp; Shift Noprod",Assumptions!$B$3,0))</f>
        <v>730</v>
      </c>
      <c r="AF4" s="70">
        <f>if( U4=0,0,if(Y4=0, ((vlookup(AB4,'SKU Pricing'!A:B,Assumptions!$B$2,0)*W4)+(vlookup(AC4,'SKU Pricing'!A:B,Assumptions!$B$2,0)*X4))*AE4,((vlookup(AB4,'SKU Pricing'!A:B,Assumptions!$B$2,0)*W4)+(vlookup(AC4,'SKU Pricing'!A:B,Assumptions!$B$2,0)*(W4*8))+(vlookup(AD4,'SKU Pricing'!A:B,Assumptions!$B$2,0)*(X4-(W4*8))))*AE4))</f>
        <v>27.90832632</v>
      </c>
      <c r="AG4" s="67">
        <f t="shared" si="12"/>
        <v>0</v>
      </c>
      <c r="AH4" s="70">
        <f>ifna(vlookup(AG4,'SKU Pricing'!A:B,Assumptions!$B$2,0)*W4*AE4,0)</f>
        <v>0</v>
      </c>
      <c r="AI4" s="62" t="str">
        <f t="shared" si="13"/>
        <v/>
      </c>
      <c r="AJ4" s="62" t="str">
        <f>if(V4&lt;&gt;0, if(T4="Lift &amp; Shift Noprod",Assumptions!$B$9,if(V4=Assumptions!$B$6,Assumptions!$B$10,if(P4=1,Assumptions!$B$8,Assumptions!$B$7))),"")</f>
        <v>Balanced</v>
      </c>
      <c r="AK4" s="69" t="str">
        <f t="shared" si="14"/>
        <v>Balanced</v>
      </c>
      <c r="AL4" s="69">
        <f>if(AJ4="Hyperdisk Balanced",Assumptions!$B$11,0)</f>
        <v>0</v>
      </c>
      <c r="AM4" s="69">
        <f>if(AJ4="Hyperdisk Balanced",Assumptions!$B$12,0)</f>
        <v>0</v>
      </c>
      <c r="AN4" s="70">
        <f>if(AK4=0,0,if(AJ4="Hyperdisk Balanced",vlookup(AK4&amp;" provisioned space",'SKU Pricing'!A:B,Assumptions!$B$2,0)*Z4+vlookup(AK4&amp;" provisioned IOPS",'SKU Pricing'!A:B,Assumptions!$B$2,0)*AL4*730+vlookup(AK4&amp;" provisioned throughput",'SKU Pricing'!A:B,Assumptions!$B$2,0)*AM4*730,vlookup(AK4,'SKU Pricing'!A:B,Assumptions!$B$2,0)*Z4))</f>
        <v>625.588</v>
      </c>
      <c r="AO4" s="70">
        <f t="shared" si="15"/>
        <v>653.4963263</v>
      </c>
      <c r="AP4" s="71" t="str">
        <f t="shared" si="16"/>
        <v>VM Manager</v>
      </c>
      <c r="AQ4" s="70">
        <f>ifna(vlookup(AP4,'SKU Pricing'!A:B,Assumptions!$B$2,0)*AE4,0)</f>
        <v>2.19</v>
      </c>
      <c r="AR4" s="72">
        <v>0.0</v>
      </c>
    </row>
    <row r="5">
      <c r="A5" s="61" t="s">
        <v>156</v>
      </c>
      <c r="B5" s="62" t="str">
        <f>ifna(if(vlookup(A5,vOS!A:B,2,0)="","Unknown",vlookup(A5,vOS!A:B,2,0)),"Unknown")</f>
        <v>Microsoft Windows Server 2008 R2 (64-bit)</v>
      </c>
      <c r="C5" s="62">
        <f>vlookup(B5,'OS Study'!A:D,2,0)</f>
        <v>0</v>
      </c>
      <c r="D5" s="62" t="str">
        <f>vlookup(B5,'OS Study'!A:D,3,0)</f>
        <v>Windows</v>
      </c>
      <c r="E5" s="62" t="str">
        <f>vlookup(B5,'OS Study'!A:D,4,0)</f>
        <v>Server</v>
      </c>
      <c r="F5" s="63" t="str">
        <f>vlookup(B5,'OS Study'!A:E,5,0)</f>
        <v>2008 R2</v>
      </c>
      <c r="G5" s="62">
        <f>IF(vlookup(A5,'RVtools V2.1'!A:J,4,0)="non",0,1)</f>
        <v>0</v>
      </c>
      <c r="H5" s="62">
        <f>if(vlookup(A5,'RVtools V2.1'!A:K,11,0)="kube",1,0)</f>
        <v>0</v>
      </c>
      <c r="I5" s="62">
        <f t="shared" si="5"/>
        <v>0</v>
      </c>
      <c r="J5" s="62">
        <f>ifna(vlookup(A5,'Infra Study'!A:Q,17,0),0)</f>
        <v>0</v>
      </c>
      <c r="K5" s="64">
        <f>IFERROR(__xludf.DUMMYFUNCTION("N(REGEXMATCH(VLOOKUP(A5, 'RVtools V2.1'!A:H, 8, 0), ""^Serveur de fichiers""))"),0.0)</f>
        <v>0</v>
      </c>
      <c r="L5" s="64">
        <f t="shared" si="6"/>
        <v>1</v>
      </c>
      <c r="M5" s="65" t="str">
        <f>ifna(vlookup(A5,'RVtools V2.1'!A:I,8,0),"N/A")</f>
        <v>ScanBAC - RAL</v>
      </c>
      <c r="N5" s="64">
        <f>IFERROR(__xludf.DUMMYFUNCTION("IF(REGEXMATCH(M5, ""(?i)"" &amp; JOIN(""|"", SPLIT(""kalisil"", "" ""))), 1, 0)"),0.0)</f>
        <v>0</v>
      </c>
      <c r="O5" s="64" t="str">
        <f>vlookup(A5,'RVtools V2.1'!A:H,7,0)</f>
        <v>N/A</v>
      </c>
      <c r="P5" s="64">
        <f>if(vlookup(A5,'RVtools V2.1'!A:H,5,0)="oui",1,0)</f>
        <v>0</v>
      </c>
      <c r="Q5" s="64">
        <f>ifna(vlookup(A5,vCPU!A:B,2,0),"Unknown")</f>
        <v>2</v>
      </c>
      <c r="R5" s="66">
        <f>ifna(vlookup(A5,vMemory!A:C,3,0),"Unknown")</f>
        <v>8</v>
      </c>
      <c r="S5" s="66">
        <f>ifna(vlookup(A5,vDisk!A:C,3,0),"Unknown")</f>
        <v>270</v>
      </c>
      <c r="T5" s="67" t="str">
        <f t="array" ref="T5">IFS(
   L5=1, "No Lift &amp; Shift",
   J5=1, XLOOKUP(A5, 'Infra Study'!A:A, 'Infra Study'!P:P),
   I5=1, "No Lift &amp; Shift",
   H5=1, "GKE",
   K5=1, "GCNV",
   G5=1, "Lift &amp; Shift Prod",
   TRUE, "Lift &amp; Shift Noprod"
)</f>
        <v>No Lift &amp; Shift</v>
      </c>
      <c r="U5" s="67">
        <f t="shared" si="7"/>
        <v>0</v>
      </c>
      <c r="V5" s="68">
        <f>if(T5="Lift &amp; Shift Noprod",if( Y5=0,Assumptions!$B$5, Assumptions!$B$4),if(T5="Lift &amp; Shift Prod",if(AND(N5=1,O5="T1"),Assumptions!$B$6,Assumptions!$B$4),0))</f>
        <v>0</v>
      </c>
      <c r="W5" s="62">
        <f>if(V5&lt;&gt;0,if(Q5="Unknown", Assumptions!$B$42,If(Q5&gt;1,Q5,2)),0)</f>
        <v>0</v>
      </c>
      <c r="X5" s="69">
        <f>if(V5&lt;&gt;0,if(R5="Unknown", Assumptions!$B$43,R5),0)</f>
        <v>0</v>
      </c>
      <c r="Y5" s="68">
        <f t="shared" si="8"/>
        <v>0</v>
      </c>
      <c r="Z5" s="68">
        <f>if(V5&lt;&gt;0,if(  S5="Unknown", Assumptions!$B$44,S5),0)</f>
        <v>0</v>
      </c>
      <c r="AA5" s="68">
        <f>if(V5 ="N2",ifna(vlookup(W5&amp;"-"&amp;X5,'Ref. VM'!A:B,2,0),"Custom"),if(V5 ="E2" , ifna(vlookup(W5&amp;"-"&amp;X5,'Ref. VM'!D:E,2,0),"Custom"),if(V5="N2D",ifna(vlookup(W5&amp;"-"&amp;X5,'Ref. VM'!G:H,2,0),"Custom"),if(V5="N4",ifna(vlookup(W5&amp;"-"&amp;X5,'Ref. VM'!J:K,2,0),"Custom"),0))))</f>
        <v>0</v>
      </c>
      <c r="AB5" s="67">
        <f t="shared" si="9"/>
        <v>0</v>
      </c>
      <c r="AC5" s="67">
        <f t="shared" si="10"/>
        <v>0</v>
      </c>
      <c r="AD5" s="67">
        <f t="shared" si="11"/>
        <v>0</v>
      </c>
      <c r="AE5" s="62">
        <f>if(T5="Lift &amp; Shift Prod",730,if(T5="Lift &amp; Shift Noprod",Assumptions!$B$3,0))</f>
        <v>0</v>
      </c>
      <c r="AF5" s="70">
        <f>if( U5=0,0,if(Y5=0, ((vlookup(AB5,'SKU Pricing'!A:B,Assumptions!$B$2,0)*W5)+(vlookup(AC5,'SKU Pricing'!A:B,Assumptions!$B$2,0)*X5))*AE5,((vlookup(AB5,'SKU Pricing'!A:B,Assumptions!$B$2,0)*W5)+(vlookup(AC5,'SKU Pricing'!A:B,Assumptions!$B$2,0)*(W5*8))+(vlookup(AD5,'SKU Pricing'!A:B,Assumptions!$B$2,0)*(X5-(W5*8))))*AE5))</f>
        <v>0</v>
      </c>
      <c r="AG5" s="67">
        <f t="shared" si="12"/>
        <v>0</v>
      </c>
      <c r="AH5" s="70">
        <f>ifna(vlookup(AG5,'SKU Pricing'!A:B,Assumptions!$B$2,0)*W5*AE5,0)</f>
        <v>0</v>
      </c>
      <c r="AI5" s="62" t="str">
        <f t="shared" si="13"/>
        <v/>
      </c>
      <c r="AJ5" s="62" t="str">
        <f>if(V5&lt;&gt;0, if(T5="Lift &amp; Shift Noprod",Assumptions!$B$9,if(V5=Assumptions!$B$6,Assumptions!$B$10,if(P5=1,Assumptions!$B$8,Assumptions!$B$7))),"")</f>
        <v/>
      </c>
      <c r="AK5" s="69">
        <f t="shared" si="14"/>
        <v>0</v>
      </c>
      <c r="AL5" s="69">
        <f>if(AJ5="Hyperdisk Balanced",Assumptions!$B$11,0)</f>
        <v>0</v>
      </c>
      <c r="AM5" s="69">
        <f>if(AJ5="Hyperdisk Balanced",Assumptions!$B$12,0)</f>
        <v>0</v>
      </c>
      <c r="AN5" s="70">
        <f>if(AK5=0,0,if(AJ5="Hyperdisk Balanced",vlookup(AK5&amp;" provisioned space",'SKU Pricing'!A:B,Assumptions!$B$2,0)*Z5+vlookup(AK5&amp;" provisioned IOPS",'SKU Pricing'!A:B,Assumptions!$B$2,0)*AL5*730+vlookup(AK5&amp;" provisioned throughput",'SKU Pricing'!A:B,Assumptions!$B$2,0)*AM5*730,vlookup(AK5,'SKU Pricing'!A:B,Assumptions!$B$2,0)*Z5))</f>
        <v>0</v>
      </c>
      <c r="AO5" s="70">
        <f t="shared" si="15"/>
        <v>0</v>
      </c>
      <c r="AP5" s="71">
        <f t="shared" si="16"/>
        <v>0</v>
      </c>
      <c r="AQ5" s="70">
        <f>ifna(vlookup(AP5,'SKU Pricing'!A:B,Assumptions!$B$2,0)*AE5,0)</f>
        <v>0</v>
      </c>
      <c r="AR5" s="72">
        <v>0.0</v>
      </c>
    </row>
    <row r="6">
      <c r="A6" s="61" t="s">
        <v>157</v>
      </c>
      <c r="B6" s="62" t="str">
        <f>ifna(if(vlookup(A6,vOS!A:B,2,0)="","Unknown",vlookup(A6,vOS!A:B,2,0)),"Unknown")</f>
        <v>Microsoft Windows Server 2022 (64-bit)</v>
      </c>
      <c r="C6" s="62">
        <f>vlookup(B6,'OS Study'!A:D,2,0)</f>
        <v>0</v>
      </c>
      <c r="D6" s="62" t="str">
        <f>vlookup(B6,'OS Study'!A:D,3,0)</f>
        <v>Windows</v>
      </c>
      <c r="E6" s="62" t="str">
        <f>vlookup(B6,'OS Study'!A:D,4,0)</f>
        <v>Server</v>
      </c>
      <c r="F6" s="63" t="str">
        <f>vlookup(B6,'OS Study'!A:E,5,0)</f>
        <v>2022</v>
      </c>
      <c r="G6" s="62">
        <f>IF(vlookup(A6,'RVtools V2.1'!A:J,4,0)="non",0,1)</f>
        <v>1</v>
      </c>
      <c r="H6" s="62">
        <f>if(vlookup(A6,'RVtools V2.1'!A:K,11,0)="kube",1,0)</f>
        <v>0</v>
      </c>
      <c r="I6" s="62">
        <f t="shared" si="5"/>
        <v>0</v>
      </c>
      <c r="J6" s="62">
        <f>ifna(vlookup(A6,'Infra Study'!A:Q,17,0),0)</f>
        <v>0</v>
      </c>
      <c r="K6" s="64">
        <f>IFERROR(__xludf.DUMMYFUNCTION("N(REGEXMATCH(VLOOKUP(A6, 'RVtools V2.1'!A:H, 8, 0), ""^Serveur de fichiers""))"),0.0)</f>
        <v>0</v>
      </c>
      <c r="L6" s="64">
        <f t="shared" si="6"/>
        <v>0</v>
      </c>
      <c r="M6" s="67" t="str">
        <f>ifna(vlookup(A6,'RVtools V2.1'!A:I,8,0),"N/A")</f>
        <v>Badgeage - RAL</v>
      </c>
      <c r="N6" s="64">
        <f>IFERROR(__xludf.DUMMYFUNCTION("IF(REGEXMATCH(M6, ""(?i)"" &amp; JOIN(""|"", SPLIT(""kalisil"", "" ""))), 1, 0)"),0.0)</f>
        <v>0</v>
      </c>
      <c r="O6" s="64" t="str">
        <f>vlookup(A6,'RVtools V2.1'!A:H,7,0)</f>
        <v>T3</v>
      </c>
      <c r="P6" s="64">
        <f>if(vlookup(A6,'RVtools V2.1'!A:H,5,0)="oui",1,0)</f>
        <v>0</v>
      </c>
      <c r="Q6" s="64">
        <f>ifna(vlookup(A6,vCPU!A:B,2,0),"Unknown")</f>
        <v>4</v>
      </c>
      <c r="R6" s="66">
        <f>ifna(vlookup(A6,vMemory!A:C,3,0),"Unknown")</f>
        <v>8</v>
      </c>
      <c r="S6" s="66">
        <f>ifna(vlookup(A6,vDisk!A:C,3,0),"Unknown")</f>
        <v>156</v>
      </c>
      <c r="T6" s="67" t="str">
        <f t="array" ref="T6">IFS(
   L6=1, "No Lift &amp; Shift",
   J6=1, XLOOKUP(A6, 'Infra Study'!A:A, 'Infra Study'!P:P),
   I6=1, "No Lift &amp; Shift",
   H6=1, "GKE",
   K6=1, "GCNV",
   G6=1, "Lift &amp; Shift Prod",
   TRUE, "Lift &amp; Shift Noprod"
)</f>
        <v>Lift &amp; Shift Prod</v>
      </c>
      <c r="U6" s="67">
        <f t="shared" si="7"/>
        <v>1</v>
      </c>
      <c r="V6" s="68" t="str">
        <f>if(T6="Lift &amp; Shift Noprod",if( Y6=0,Assumptions!$B$5, Assumptions!$B$4),if(T6="Lift &amp; Shift Prod",if(AND(N6=1,O6="T1"),Assumptions!$B$6,Assumptions!$B$4),0))</f>
        <v>N2D</v>
      </c>
      <c r="W6" s="69">
        <f>if(V6&lt;&gt;0,if(Q6="Unknown", Assumptions!$B$42,If(Q6&gt;1,Q6,2)),0)</f>
        <v>4</v>
      </c>
      <c r="X6" s="69">
        <f>if(V6&lt;&gt;0,if(R6="Unknown", Assumptions!$B$43,R6),0)</f>
        <v>8</v>
      </c>
      <c r="Y6" s="68">
        <f t="shared" si="8"/>
        <v>0</v>
      </c>
      <c r="Z6" s="68">
        <f>if(V6&lt;&gt;0,if(  S6="Unknown", Assumptions!$B$44,S6),0)</f>
        <v>156</v>
      </c>
      <c r="AA6" s="68" t="str">
        <f>if(V6 ="N2",ifna(vlookup(W6&amp;"-"&amp;X6,'Ref. VM'!A:B,2,0),"Custom"),if(V6 ="E2" , ifna(vlookup(W6&amp;"-"&amp;X6,'Ref. VM'!D:E,2,0),"Custom"),if(V6="N2D",ifna(vlookup(W6&amp;"-"&amp;X6,'Ref. VM'!G:H,2,0),"Custom"),if(V6="N4",ifna(vlookup(W6&amp;"-"&amp;X6,'Ref. VM'!J:K,2,0),"Custom"),0))))</f>
        <v>Custom</v>
      </c>
      <c r="AB6" s="67" t="str">
        <f t="shared" si="9"/>
        <v>N2D-Custom vCPUs-CUD 3y</v>
      </c>
      <c r="AC6" s="67" t="str">
        <f t="shared" si="10"/>
        <v>N2D-Custom RAM-CUD 3y</v>
      </c>
      <c r="AD6" s="67">
        <f t="shared" si="11"/>
        <v>0</v>
      </c>
      <c r="AE6" s="69">
        <f>if(T6="Lift &amp; Shift Prod",730,if(T6="Lift &amp; Shift Noprod",Assumptions!$B$3,0))</f>
        <v>730</v>
      </c>
      <c r="AF6" s="70">
        <f>if( U6=0,0,if(Y6=0, ((vlookup(AB6,'SKU Pricing'!A:B,Assumptions!$B$2,0)*W6)+(vlookup(AC6,'SKU Pricing'!A:B,Assumptions!$B$2,0)*X6))*AE6,((vlookup(AB6,'SKU Pricing'!A:B,Assumptions!$B$2,0)*W6)+(vlookup(AC6,'SKU Pricing'!A:B,Assumptions!$B$2,0)*(W6*8))+(vlookup(AD6,'SKU Pricing'!A:B,Assumptions!$B$2,0)*(X6-(W6*8))))*AE6))</f>
        <v>55.81665264</v>
      </c>
      <c r="AG6" s="67" t="str">
        <f t="shared" si="12"/>
        <v>Windows Server</v>
      </c>
      <c r="AH6" s="70">
        <f>ifna(vlookup(AG6,'SKU Pricing'!A:B,Assumptions!$B$2,0)*W6*AE6,0)</f>
        <v>134.32</v>
      </c>
      <c r="AI6" s="62" t="str">
        <f t="shared" si="13"/>
        <v/>
      </c>
      <c r="AJ6" s="62" t="str">
        <f>if(V6&lt;&gt;0, if(T6="Lift &amp; Shift Noprod",Assumptions!$B$9,if(V6=Assumptions!$B$6,Assumptions!$B$10,if(P6=1,Assumptions!$B$8,Assumptions!$B$7))),"")</f>
        <v>Balanced</v>
      </c>
      <c r="AK6" s="69" t="str">
        <f t="shared" si="14"/>
        <v>Balanced</v>
      </c>
      <c r="AL6" s="69">
        <f>if(AJ6="Hyperdisk Balanced",Assumptions!$B$11,0)</f>
        <v>0</v>
      </c>
      <c r="AM6" s="69">
        <f>if(AJ6="Hyperdisk Balanced",Assumptions!$B$12,0)</f>
        <v>0</v>
      </c>
      <c r="AN6" s="70">
        <f>if(AK6=0,0,if(AJ6="Hyperdisk Balanced",vlookup(AK6&amp;" provisioned space",'SKU Pricing'!A:B,Assumptions!$B$2,0)*Z6+vlookup(AK6&amp;" provisioned IOPS",'SKU Pricing'!A:B,Assumptions!$B$2,0)*AL6*730+vlookup(AK6&amp;" provisioned throughput",'SKU Pricing'!A:B,Assumptions!$B$2,0)*AM6*730,vlookup(AK6,'SKU Pricing'!A:B,Assumptions!$B$2,0)*Z6))</f>
        <v>18.096</v>
      </c>
      <c r="AO6" s="70">
        <f t="shared" si="15"/>
        <v>208.2326526</v>
      </c>
      <c r="AP6" s="71" t="str">
        <f t="shared" si="16"/>
        <v>VM Manager</v>
      </c>
      <c r="AQ6" s="70">
        <f>ifna(vlookup(AP6,'SKU Pricing'!A:B,Assumptions!$B$2,0)*AE6,0)</f>
        <v>2.19</v>
      </c>
      <c r="AR6" s="72">
        <v>0.0</v>
      </c>
    </row>
    <row r="7">
      <c r="A7" s="61" t="s">
        <v>158</v>
      </c>
      <c r="B7" s="62" t="str">
        <f>ifna(if(vlookup(A7,vOS!A:B,2,0)="","Unknown",vlookup(A7,vOS!A:B,2,0)),"Unknown")</f>
        <v>Microsoft Windows Server 2022 (64-bit)</v>
      </c>
      <c r="C7" s="62">
        <f>vlookup(B7,'OS Study'!A:D,2,0)</f>
        <v>0</v>
      </c>
      <c r="D7" s="62" t="str">
        <f>vlookup(B7,'OS Study'!A:D,3,0)</f>
        <v>Windows</v>
      </c>
      <c r="E7" s="62" t="str">
        <f>vlookup(B7,'OS Study'!A:D,4,0)</f>
        <v>Server</v>
      </c>
      <c r="F7" s="63" t="str">
        <f>vlookup(B7,'OS Study'!A:E,5,0)</f>
        <v>2022</v>
      </c>
      <c r="G7" s="62">
        <f>IF(vlookup(A7,'RVtools V2.1'!A:J,4,0)="non",0,1)</f>
        <v>1</v>
      </c>
      <c r="H7" s="62">
        <f>if(vlookup(A7,'RVtools V2.1'!A:K,11,0)="kube",1,0)</f>
        <v>0</v>
      </c>
      <c r="I7" s="62">
        <f t="shared" si="5"/>
        <v>0</v>
      </c>
      <c r="J7" s="62">
        <f>ifna(vlookup(A7,'Infra Study'!A:Q,17,0),0)</f>
        <v>0</v>
      </c>
      <c r="K7" s="64">
        <f>IFERROR(__xludf.DUMMYFUNCTION("N(REGEXMATCH(VLOOKUP(A7, 'RVtools V2.1'!A:H, 8, 0), ""^Serveur de fichiers""))"),0.0)</f>
        <v>0</v>
      </c>
      <c r="L7" s="64">
        <f t="shared" si="6"/>
        <v>0</v>
      </c>
      <c r="M7" s="67" t="str">
        <f>ifna(vlookup(A7,'RVtools V2.1'!A:I,8,0),"N/A")</f>
        <v>Serveur Compta Oriade</v>
      </c>
      <c r="N7" s="64">
        <f>IFERROR(__xludf.DUMMYFUNCTION("IF(REGEXMATCH(M7, ""(?i)"" &amp; JOIN(""|"", SPLIT(""kalisil"", "" ""))), 1, 0)"),0.0)</f>
        <v>0</v>
      </c>
      <c r="O7" s="64" t="str">
        <f>vlookup(A7,'RVtools V2.1'!A:H,7,0)</f>
        <v>T1</v>
      </c>
      <c r="P7" s="64">
        <f>if(vlookup(A7,'RVtools V2.1'!A:H,5,0)="oui",1,0)</f>
        <v>1</v>
      </c>
      <c r="Q7" s="64">
        <f>ifna(vlookup(A7,vCPU!A:B,2,0),"Unknown")</f>
        <v>2</v>
      </c>
      <c r="R7" s="66">
        <f>ifna(vlookup(A7,vMemory!A:C,3,0),"Unknown")</f>
        <v>8</v>
      </c>
      <c r="S7" s="66">
        <f>ifna(vlookup(A7,vDisk!A:C,3,0),"Unknown")</f>
        <v>58</v>
      </c>
      <c r="T7" s="67" t="str">
        <f t="array" ref="T7">IFS(
   L7=1, "No Lift &amp; Shift",
   J7=1, XLOOKUP(A7, 'Infra Study'!A:A, 'Infra Study'!P:P),
   I7=1, "No Lift &amp; Shift",
   H7=1, "GKE",
   K7=1, "GCNV",
   G7=1, "Lift &amp; Shift Prod",
   TRUE, "Lift &amp; Shift Noprod"
)</f>
        <v>Lift &amp; Shift Prod</v>
      </c>
      <c r="U7" s="67">
        <f t="shared" si="7"/>
        <v>1</v>
      </c>
      <c r="V7" s="68" t="str">
        <f>if(T7="Lift &amp; Shift Noprod",if( Y7=0,Assumptions!$B$5, Assumptions!$B$4),if(T7="Lift &amp; Shift Prod",if(AND(N7=1,O7="T1"),Assumptions!$B$6,Assumptions!$B$4),0))</f>
        <v>N2D</v>
      </c>
      <c r="W7" s="69">
        <f>if(V7&lt;&gt;0,if(Q7="Unknown", Assumptions!$B$42,If(Q7&gt;1,Q7,2)),0)</f>
        <v>2</v>
      </c>
      <c r="X7" s="69">
        <f>if(V7&lt;&gt;0,if(R7="Unknown", Assumptions!$B$43,R7),0)</f>
        <v>8</v>
      </c>
      <c r="Y7" s="68">
        <f t="shared" si="8"/>
        <v>0</v>
      </c>
      <c r="Z7" s="68">
        <f>if(V7&lt;&gt;0,if(  S7="Unknown", Assumptions!$B$44,S7),0)</f>
        <v>58</v>
      </c>
      <c r="AA7" s="68" t="str">
        <f>if(V7 ="N2",ifna(vlookup(W7&amp;"-"&amp;X7,'Ref. VM'!A:B,2,0),"Custom"),if(V7 ="E2" , ifna(vlookup(W7&amp;"-"&amp;X7,'Ref. VM'!D:E,2,0),"Custom"),if(V7="N2D",ifna(vlookup(W7&amp;"-"&amp;X7,'Ref. VM'!G:H,2,0),"Custom"),if(V7="N4",ifna(vlookup(W7&amp;"-"&amp;X7,'Ref. VM'!J:K,2,0),"Custom"),0))))</f>
        <v>Custom</v>
      </c>
      <c r="AB7" s="67" t="str">
        <f t="shared" si="9"/>
        <v>N2D-Custom vCPUs-CUD 3y</v>
      </c>
      <c r="AC7" s="67" t="str">
        <f t="shared" si="10"/>
        <v>N2D-Custom RAM-CUD 3y</v>
      </c>
      <c r="AD7" s="67">
        <f t="shared" si="11"/>
        <v>0</v>
      </c>
      <c r="AE7" s="69">
        <f>if(T7="Lift &amp; Shift Prod",730,if(T7="Lift &amp; Shift Noprod",Assumptions!$B$3,0))</f>
        <v>730</v>
      </c>
      <c r="AF7" s="70">
        <f>if( U7=0,0,if(Y7=0, ((vlookup(AB7,'SKU Pricing'!A:B,Assumptions!$B$2,0)*W7)+(vlookup(AC7,'SKU Pricing'!A:B,Assumptions!$B$2,0)*X7))*AE7,((vlookup(AB7,'SKU Pricing'!A:B,Assumptions!$B$2,0)*W7)+(vlookup(AC7,'SKU Pricing'!A:B,Assumptions!$B$2,0)*(W7*8))+(vlookup(AD7,'SKU Pricing'!A:B,Assumptions!$B$2,0)*(X7-(W7*8))))*AE7))</f>
        <v>33.80865936</v>
      </c>
      <c r="AG7" s="67" t="str">
        <f t="shared" si="12"/>
        <v>Windows Server</v>
      </c>
      <c r="AH7" s="70">
        <f>ifna(vlookup(AG7,'SKU Pricing'!A:B,Assumptions!$B$2,0)*W7*AE7,0)</f>
        <v>67.16</v>
      </c>
      <c r="AI7" s="62" t="str">
        <f t="shared" si="13"/>
        <v>Regional</v>
      </c>
      <c r="AJ7" s="62" t="str">
        <f>if(V7&lt;&gt;0, if(T7="Lift &amp; Shift Noprod",Assumptions!$B$9,if(V7=Assumptions!$B$6,Assumptions!$B$10,if(P7=1,Assumptions!$B$8,Assumptions!$B$7))),"")</f>
        <v>SSD</v>
      </c>
      <c r="AK7" s="69" t="str">
        <f t="shared" si="14"/>
        <v>SSD</v>
      </c>
      <c r="AL7" s="69">
        <f>if(AJ7="Hyperdisk Balanced",Assumptions!$B$11,0)</f>
        <v>0</v>
      </c>
      <c r="AM7" s="69">
        <f>if(AJ7="Hyperdisk Balanced",Assumptions!$B$12,0)</f>
        <v>0</v>
      </c>
      <c r="AN7" s="70">
        <f>if(AK7=0,0,if(AJ7="Hyperdisk Balanced",vlookup(AK7&amp;" provisioned space",'SKU Pricing'!A:B,Assumptions!$B$2,0)*Z7+vlookup(AK7&amp;" provisioned IOPS",'SKU Pricing'!A:B,Assumptions!$B$2,0)*AL7*730+vlookup(AK7&amp;" provisioned throughput",'SKU Pricing'!A:B,Assumptions!$B$2,0)*AM7*730,vlookup(AK7,'SKU Pricing'!A:B,Assumptions!$B$2,0)*Z7))</f>
        <v>11.426</v>
      </c>
      <c r="AO7" s="70">
        <f t="shared" si="15"/>
        <v>112.3946594</v>
      </c>
      <c r="AP7" s="71" t="str">
        <f t="shared" si="16"/>
        <v>VM Manager</v>
      </c>
      <c r="AQ7" s="70">
        <f>ifna(vlookup(AP7,'SKU Pricing'!A:B,Assumptions!$B$2,0)*AE7,0)</f>
        <v>2.19</v>
      </c>
      <c r="AR7" s="72">
        <v>0.0</v>
      </c>
    </row>
    <row r="8">
      <c r="A8" s="61" t="s">
        <v>159</v>
      </c>
      <c r="B8" s="62" t="str">
        <f>ifna(if(vlookup(A8,vOS!A:B,2,0)="","Unknown",vlookup(A8,vOS!A:B,2,0)),"Unknown")</f>
        <v>Microsoft Windows Server 2012 (64-bit)</v>
      </c>
      <c r="C8" s="62">
        <f>vlookup(B8,'OS Study'!A:D,2,0)</f>
        <v>0</v>
      </c>
      <c r="D8" s="62" t="str">
        <f>vlookup(B8,'OS Study'!A:D,3,0)</f>
        <v>Windows</v>
      </c>
      <c r="E8" s="62" t="str">
        <f>vlookup(B8,'OS Study'!A:D,4,0)</f>
        <v>Server</v>
      </c>
      <c r="F8" s="63" t="str">
        <f>vlookup(B8,'OS Study'!A:E,5,0)</f>
        <v>2012</v>
      </c>
      <c r="G8" s="62">
        <f>IF(vlookup(A8,'RVtools V2.1'!A:J,4,0)="non",0,1)</f>
        <v>0</v>
      </c>
      <c r="H8" s="62">
        <f>if(vlookup(A8,'RVtools V2.1'!A:K,11,0)="kube",1,0)</f>
        <v>0</v>
      </c>
      <c r="I8" s="62">
        <f t="shared" si="5"/>
        <v>0</v>
      </c>
      <c r="J8" s="62">
        <f>ifna(vlookup(A8,'Infra Study'!A:Q,17,0),0)</f>
        <v>0</v>
      </c>
      <c r="K8" s="64">
        <f>IFERROR(__xludf.DUMMYFUNCTION("N(REGEXMATCH(VLOOKUP(A8, 'RVtools V2.1'!A:H, 8, 0), ""^Serveur de fichiers""))"),0.0)</f>
        <v>0</v>
      </c>
      <c r="L8" s="64">
        <f t="shared" si="6"/>
        <v>0</v>
      </c>
      <c r="M8" s="65" t="str">
        <f>ifna(vlookup(A8,'RVtools V2.1'!A:I,8,0),"N/A")</f>
        <v>Infectio - ALI</v>
      </c>
      <c r="N8" s="64">
        <f>IFERROR(__xludf.DUMMYFUNCTION("IF(REGEXMATCH(M8, ""(?i)"" &amp; JOIN(""|"", SPLIT(""kalisil"", "" ""))), 1, 0)"),0.0)</f>
        <v>0</v>
      </c>
      <c r="O8" s="64" t="str">
        <f>vlookup(A8,'RVtools V2.1'!A:H,7,0)</f>
        <v>N/A</v>
      </c>
      <c r="P8" s="64">
        <f>if(vlookup(A8,'RVtools V2.1'!A:H,5,0)="oui",1,0)</f>
        <v>0</v>
      </c>
      <c r="Q8" s="64">
        <f>ifna(vlookup(A8,vCPU!A:B,2,0),"Unknown")</f>
        <v>2</v>
      </c>
      <c r="R8" s="66">
        <f>ifna(vlookup(A8,vMemory!A:C,3,0),"Unknown")</f>
        <v>8</v>
      </c>
      <c r="S8" s="66">
        <f>ifna(vlookup(A8,vDisk!A:C,3,0),"Unknown")</f>
        <v>237</v>
      </c>
      <c r="T8" s="67" t="str">
        <f t="array" ref="T8">IFS(
   L8=1, "No Lift &amp; Shift",
   J8=1, XLOOKUP(A8, 'Infra Study'!A:A, 'Infra Study'!P:P),
   I8=1, "No Lift &amp; Shift",
   H8=1, "GKE",
   K8=1, "GCNV",
   G8=1, "Lift &amp; Shift Prod",
   TRUE, "Lift &amp; Shift Noprod"
)</f>
        <v>Lift &amp; Shift Noprod</v>
      </c>
      <c r="U8" s="67">
        <f t="shared" si="7"/>
        <v>1</v>
      </c>
      <c r="V8" s="68" t="str">
        <f>if(T8="Lift &amp; Shift Noprod",if( Y8=0,Assumptions!$B$5, Assumptions!$B$4),if(T8="Lift &amp; Shift Prod",if(AND(N8=1,O8="T1"),Assumptions!$B$6,Assumptions!$B$4),0))</f>
        <v>E2</v>
      </c>
      <c r="W8" s="69">
        <f>if(V8&lt;&gt;0,if(Q8="Unknown", Assumptions!$B$42,If(Q8&gt;1,Q8,2)),0)</f>
        <v>2</v>
      </c>
      <c r="X8" s="69">
        <f>if(V8&lt;&gt;0,if(R8="Unknown", Assumptions!$B$43,R8),0)</f>
        <v>8</v>
      </c>
      <c r="Y8" s="68">
        <f t="shared" si="8"/>
        <v>0</v>
      </c>
      <c r="Z8" s="68">
        <f>if(V8&lt;&gt;0,if(  S8="Unknown", Assumptions!$B$44,S8),0)</f>
        <v>237</v>
      </c>
      <c r="AA8" s="68" t="str">
        <f>if(V8 ="N2",ifna(vlookup(W8&amp;"-"&amp;X8,'Ref. VM'!A:B,2,0),"Custom"),if(V8 ="E2" , ifna(vlookup(W8&amp;"-"&amp;X8,'Ref. VM'!D:E,2,0),"Custom"),if(V8="N2D",ifna(vlookup(W8&amp;"-"&amp;X8,'Ref. VM'!G:H,2,0),"Custom"),if(V8="N4",ifna(vlookup(W8&amp;"-"&amp;X8,'Ref. VM'!J:K,2,0),"Custom"),0))))</f>
        <v>Custom</v>
      </c>
      <c r="AB8" s="67" t="str">
        <f t="shared" si="9"/>
        <v>E2-Custom vCPUs</v>
      </c>
      <c r="AC8" s="67" t="str">
        <f t="shared" si="10"/>
        <v>E2-Custom RAM</v>
      </c>
      <c r="AD8" s="67">
        <f t="shared" si="11"/>
        <v>0</v>
      </c>
      <c r="AE8" s="69">
        <f>if(T8="Lift &amp; Shift Prod",730,if(T8="Lift &amp; Shift Noprod",Assumptions!$B$3,0))</f>
        <v>270</v>
      </c>
      <c r="AF8" s="70">
        <f>if( U8=0,0,if(Y8=0, ((vlookup(AB8,'SKU Pricing'!A:B,Assumptions!$B$2,0)*W8)+(vlookup(AC8,'SKU Pricing'!A:B,Assumptions!$B$2,0)*X8))*AE8,((vlookup(AB8,'SKU Pricing'!A:B,Assumptions!$B$2,0)*W8)+(vlookup(AC8,'SKU Pricing'!A:B,Assumptions!$B$2,0)*(W8*8))+(vlookup(AD8,'SKU Pricing'!A:B,Assumptions!$B$2,0)*(X8-(W8*8))))*AE8))</f>
        <v>22.037022</v>
      </c>
      <c r="AG8" s="67" t="str">
        <f t="shared" si="12"/>
        <v>Windows Server</v>
      </c>
      <c r="AH8" s="70">
        <f>ifna(vlookup(AG8,'SKU Pricing'!A:B,Assumptions!$B$2,0)*W8*AE8,0)</f>
        <v>24.84</v>
      </c>
      <c r="AI8" s="62" t="str">
        <f t="shared" si="13"/>
        <v/>
      </c>
      <c r="AJ8" s="62" t="str">
        <f>if(V8&lt;&gt;0, if(T8="Lift &amp; Shift Noprod",Assumptions!$B$9,if(V8=Assumptions!$B$6,Assumptions!$B$10,if(P8=1,Assumptions!$B$8,Assumptions!$B$7))),"")</f>
        <v>Balanced</v>
      </c>
      <c r="AK8" s="69" t="str">
        <f t="shared" si="14"/>
        <v>Balanced</v>
      </c>
      <c r="AL8" s="69">
        <f>if(AJ8="Hyperdisk Balanced",Assumptions!$B$11,0)</f>
        <v>0</v>
      </c>
      <c r="AM8" s="69">
        <f>if(AJ8="Hyperdisk Balanced",Assumptions!$B$12,0)</f>
        <v>0</v>
      </c>
      <c r="AN8" s="70">
        <f>if(AK8=0,0,if(AJ8="Hyperdisk Balanced",vlookup(AK8&amp;" provisioned space",'SKU Pricing'!A:B,Assumptions!$B$2,0)*Z8+vlookup(AK8&amp;" provisioned IOPS",'SKU Pricing'!A:B,Assumptions!$B$2,0)*AL8*730+vlookup(AK8&amp;" provisioned throughput",'SKU Pricing'!A:B,Assumptions!$B$2,0)*AM8*730,vlookup(AK8,'SKU Pricing'!A:B,Assumptions!$B$2,0)*Z8))</f>
        <v>27.492</v>
      </c>
      <c r="AO8" s="70">
        <f t="shared" si="15"/>
        <v>74.369022</v>
      </c>
      <c r="AP8" s="71" t="str">
        <f t="shared" si="16"/>
        <v>VM Manager</v>
      </c>
      <c r="AQ8" s="70">
        <f>ifna(vlookup(AP8,'SKU Pricing'!A:B,Assumptions!$B$2,0)*AE8,0)</f>
        <v>0.81</v>
      </c>
      <c r="AR8" s="72">
        <v>0.0</v>
      </c>
    </row>
    <row r="9">
      <c r="A9" s="61" t="s">
        <v>160</v>
      </c>
      <c r="B9" s="62" t="str">
        <f>ifna(if(vlookup(A9,vOS!A:B,2,0)="","Unknown",vlookup(A9,vOS!A:B,2,0)),"Unknown")</f>
        <v>Microsoft Windows Server 2012 (64-bit)</v>
      </c>
      <c r="C9" s="62">
        <f>vlookup(B9,'OS Study'!A:D,2,0)</f>
        <v>0</v>
      </c>
      <c r="D9" s="62" t="str">
        <f>vlookup(B9,'OS Study'!A:D,3,0)</f>
        <v>Windows</v>
      </c>
      <c r="E9" s="62" t="str">
        <f>vlookup(B9,'OS Study'!A:D,4,0)</f>
        <v>Server</v>
      </c>
      <c r="F9" s="63" t="str">
        <f>vlookup(B9,'OS Study'!A:E,5,0)</f>
        <v>2012</v>
      </c>
      <c r="G9" s="62">
        <f>IF(vlookup(A9,'RVtools V2.1'!A:J,4,0)="non",0,1)</f>
        <v>1</v>
      </c>
      <c r="H9" s="62">
        <f>if(vlookup(A9,'RVtools V2.1'!A:K,11,0)="kube",1,0)</f>
        <v>0</v>
      </c>
      <c r="I9" s="62">
        <f t="shared" si="5"/>
        <v>0</v>
      </c>
      <c r="J9" s="62">
        <f>ifna(vlookup(A9,'Infra Study'!A:Q,17,0),0)</f>
        <v>0</v>
      </c>
      <c r="K9" s="64">
        <f>IFERROR(__xludf.DUMMYFUNCTION("N(REGEXMATCH(VLOOKUP(A9, 'RVtools V2.1'!A:H, 8, 0), ""^Serveur de fichiers""))"),0.0)</f>
        <v>0</v>
      </c>
      <c r="L9" s="64">
        <f t="shared" si="6"/>
        <v>0</v>
      </c>
      <c r="M9" s="67" t="str">
        <f>ifna(vlookup(A9,'RVtools V2.1'!A:I,8,0),"N/A")</f>
        <v>Infra - TSE</v>
      </c>
      <c r="N9" s="64">
        <f>IFERROR(__xludf.DUMMYFUNCTION("IF(REGEXMATCH(M9, ""(?i)"" &amp; JOIN(""|"", SPLIT(""kalisil"", "" ""))), 1, 0)"),0.0)</f>
        <v>0</v>
      </c>
      <c r="O9" s="64" t="str">
        <f>vlookup(A9,'RVtools V2.1'!A:H,7,0)</f>
        <v>T2</v>
      </c>
      <c r="P9" s="64">
        <f>if(vlookup(A9,'RVtools V2.1'!A:H,5,0)="oui",1,0)</f>
        <v>1</v>
      </c>
      <c r="Q9" s="64">
        <f>ifna(vlookup(A9,vCPU!A:B,2,0),"Unknown")</f>
        <v>4</v>
      </c>
      <c r="R9" s="66">
        <f>ifna(vlookup(A9,vMemory!A:C,3,0),"Unknown")</f>
        <v>16</v>
      </c>
      <c r="S9" s="66">
        <f>ifna(vlookup(A9,vDisk!A:C,3,0),"Unknown")</f>
        <v>199</v>
      </c>
      <c r="T9" s="67" t="str">
        <f t="array" ref="T9">IFS(
   L9=1, "No Lift &amp; Shift",
   J9=1, XLOOKUP(A9, 'Infra Study'!A:A, 'Infra Study'!P:P),
   I9=1, "No Lift &amp; Shift",
   H9=1, "GKE",
   K9=1, "GCNV",
   G9=1, "Lift &amp; Shift Prod",
   TRUE, "Lift &amp; Shift Noprod"
)</f>
        <v>Lift &amp; Shift Prod</v>
      </c>
      <c r="U9" s="67">
        <f t="shared" si="7"/>
        <v>1</v>
      </c>
      <c r="V9" s="68" t="str">
        <f>if(T9="Lift &amp; Shift Noprod",if( Y9=0,Assumptions!$B$5, Assumptions!$B$4),if(T9="Lift &amp; Shift Prod",if(AND(N9=1,O9="T1"),Assumptions!$B$6,Assumptions!$B$4),0))</f>
        <v>N2D</v>
      </c>
      <c r="W9" s="69">
        <f>if(V9&lt;&gt;0,if(Q9="Unknown", Assumptions!$B$42,If(Q9&gt;1,Q9,2)),0)</f>
        <v>4</v>
      </c>
      <c r="X9" s="69">
        <f>if(V9&lt;&gt;0,if(R9="Unknown", Assumptions!$B$43,R9),0)</f>
        <v>16</v>
      </c>
      <c r="Y9" s="68">
        <f t="shared" si="8"/>
        <v>0</v>
      </c>
      <c r="Z9" s="68">
        <f>if(V9&lt;&gt;0,if(  S9="Unknown", Assumptions!$B$44,S9),0)</f>
        <v>199</v>
      </c>
      <c r="AA9" s="68" t="str">
        <f>if(V9 ="N2",ifna(vlookup(W9&amp;"-"&amp;X9,'Ref. VM'!A:B,2,0),"Custom"),if(V9 ="E2" , ifna(vlookup(W9&amp;"-"&amp;X9,'Ref. VM'!D:E,2,0),"Custom"),if(V9="N2D",ifna(vlookup(W9&amp;"-"&amp;X9,'Ref. VM'!G:H,2,0),"Custom"),if(V9="N4",ifna(vlookup(W9&amp;"-"&amp;X9,'Ref. VM'!J:K,2,0),"Custom"),0))))</f>
        <v>Predefined</v>
      </c>
      <c r="AB9" s="67" t="str">
        <f t="shared" si="9"/>
        <v>N2D-Predefined vCPUs-CUD 3y</v>
      </c>
      <c r="AC9" s="67" t="str">
        <f t="shared" si="10"/>
        <v>N2D-Predefined RAM-CUD 3y</v>
      </c>
      <c r="AD9" s="67">
        <f t="shared" si="11"/>
        <v>0</v>
      </c>
      <c r="AE9" s="69">
        <f>if(T9="Lift &amp; Shift Prod",730,if(T9="Lift &amp; Shift Noprod",Assumptions!$B$3,0))</f>
        <v>730</v>
      </c>
      <c r="AF9" s="70">
        <f>if( U9=0,0,if(Y9=0, ((vlookup(AB9,'SKU Pricing'!A:B,Assumptions!$B$2,0)*W9)+(vlookup(AC9,'SKU Pricing'!A:B,Assumptions!$B$2,0)*X9))*AE9,((vlookup(AB9,'SKU Pricing'!A:B,Assumptions!$B$2,0)*W9)+(vlookup(AC9,'SKU Pricing'!A:B,Assumptions!$B$2,0)*(W9*8))+(vlookup(AD9,'SKU Pricing'!A:B,Assumptions!$B$2,0)*(X9-(W9*8))))*AE9))</f>
        <v>64.3974464</v>
      </c>
      <c r="AG9" s="67" t="str">
        <f t="shared" si="12"/>
        <v>Windows Server</v>
      </c>
      <c r="AH9" s="70">
        <f>ifna(vlookup(AG9,'SKU Pricing'!A:B,Assumptions!$B$2,0)*W9*AE9,0)</f>
        <v>134.32</v>
      </c>
      <c r="AI9" s="62" t="str">
        <f t="shared" si="13"/>
        <v/>
      </c>
      <c r="AJ9" s="62" t="str">
        <f>if(V9&lt;&gt;0, if(T9="Lift &amp; Shift Noprod",Assumptions!$B$9,if(V9=Assumptions!$B$6,Assumptions!$B$10,if(P9=1,Assumptions!$B$8,Assumptions!$B$7))),"")</f>
        <v>SSD</v>
      </c>
      <c r="AK9" s="69" t="str">
        <f t="shared" si="14"/>
        <v>SSD</v>
      </c>
      <c r="AL9" s="69">
        <f>if(AJ9="Hyperdisk Balanced",Assumptions!$B$11,0)</f>
        <v>0</v>
      </c>
      <c r="AM9" s="69">
        <f>if(AJ9="Hyperdisk Balanced",Assumptions!$B$12,0)</f>
        <v>0</v>
      </c>
      <c r="AN9" s="70">
        <f>if(AK9=0,0,if(AJ9="Hyperdisk Balanced",vlookup(AK9&amp;" provisioned space",'SKU Pricing'!A:B,Assumptions!$B$2,0)*Z9+vlookup(AK9&amp;" provisioned IOPS",'SKU Pricing'!A:B,Assumptions!$B$2,0)*AL9*730+vlookup(AK9&amp;" provisioned throughput",'SKU Pricing'!A:B,Assumptions!$B$2,0)*AM9*730,vlookup(AK9,'SKU Pricing'!A:B,Assumptions!$B$2,0)*Z9))</f>
        <v>39.203</v>
      </c>
      <c r="AO9" s="70">
        <f t="shared" si="15"/>
        <v>237.9204464</v>
      </c>
      <c r="AP9" s="71" t="str">
        <f t="shared" si="16"/>
        <v>VM Manager</v>
      </c>
      <c r="AQ9" s="70">
        <f>ifna(vlookup(AP9,'SKU Pricing'!A:B,Assumptions!$B$2,0)*AE9,0)</f>
        <v>2.19</v>
      </c>
      <c r="AR9" s="72">
        <v>0.0</v>
      </c>
    </row>
    <row r="10">
      <c r="A10" s="61" t="s">
        <v>161</v>
      </c>
      <c r="B10" s="62" t="str">
        <f>ifna(if(vlookup(A10,vOS!A:B,2,0)="","Unknown",vlookup(A10,vOS!A:B,2,0)),"Unknown")</f>
        <v>Microsoft Windows Server 2019 (64-bit)</v>
      </c>
      <c r="C10" s="62">
        <f>vlookup(B10,'OS Study'!A:D,2,0)</f>
        <v>0</v>
      </c>
      <c r="D10" s="62" t="str">
        <f>vlookup(B10,'OS Study'!A:D,3,0)</f>
        <v>Windows</v>
      </c>
      <c r="E10" s="62" t="str">
        <f>vlookup(B10,'OS Study'!A:D,4,0)</f>
        <v>Server</v>
      </c>
      <c r="F10" s="63" t="str">
        <f>vlookup(B10,'OS Study'!A:E,5,0)</f>
        <v>2019</v>
      </c>
      <c r="G10" s="62">
        <f>IF(vlookup(A10,'RVtools V2.1'!A:J,4,0)="non",0,1)</f>
        <v>1</v>
      </c>
      <c r="H10" s="62">
        <f>if(vlookup(A10,'RVtools V2.1'!A:K,11,0)="kube",1,0)</f>
        <v>0</v>
      </c>
      <c r="I10" s="62">
        <f t="shared" si="5"/>
        <v>0</v>
      </c>
      <c r="J10" s="62">
        <f>ifna(vlookup(A10,'Infra Study'!A:Q,17,0),0)</f>
        <v>0</v>
      </c>
      <c r="K10" s="64">
        <f>IFERROR(__xludf.DUMMYFUNCTION("N(REGEXMATCH(VLOOKUP(A10, 'RVtools V2.1'!A:H, 8, 0), ""^Serveur de fichiers""))"),0.0)</f>
        <v>0</v>
      </c>
      <c r="L10" s="64">
        <f t="shared" si="6"/>
        <v>0</v>
      </c>
      <c r="M10" s="67" t="str">
        <f>ifna(vlookup(A10,'RVtools V2.1'!A:I,8,0),"N/A")</f>
        <v>VM AFFICHEUR GLBM</v>
      </c>
      <c r="N10" s="64">
        <f>IFERROR(__xludf.DUMMYFUNCTION("IF(REGEXMATCH(M10, ""(?i)"" &amp; JOIN(""|"", SPLIT(""kalisil"", "" ""))), 1, 0)"),0.0)</f>
        <v>0</v>
      </c>
      <c r="O10" s="64" t="str">
        <f>vlookup(A10,'RVtools V2.1'!A:H,7,0)</f>
        <v>N/A</v>
      </c>
      <c r="P10" s="64">
        <f>if(vlookup(A10,'RVtools V2.1'!A:H,5,0)="oui",1,0)</f>
        <v>0</v>
      </c>
      <c r="Q10" s="64">
        <f>ifna(vlookup(A10,vCPU!A:B,2,0),"Unknown")</f>
        <v>4</v>
      </c>
      <c r="R10" s="66">
        <f>ifna(vlookup(A10,vMemory!A:C,3,0),"Unknown")</f>
        <v>16</v>
      </c>
      <c r="S10" s="66">
        <f>ifna(vlookup(A10,vDisk!A:C,3,0),"Unknown")</f>
        <v>194</v>
      </c>
      <c r="T10" s="67" t="str">
        <f t="array" ref="T10">IFS(
   L10=1, "No Lift &amp; Shift",
   J10=1, XLOOKUP(A10, 'Infra Study'!A:A, 'Infra Study'!P:P),
   I10=1, "No Lift &amp; Shift",
   H10=1, "GKE",
   K10=1, "GCNV",
   G10=1, "Lift &amp; Shift Prod",
   TRUE, "Lift &amp; Shift Noprod"
)</f>
        <v>Lift &amp; Shift Prod</v>
      </c>
      <c r="U10" s="67">
        <f t="shared" si="7"/>
        <v>1</v>
      </c>
      <c r="V10" s="68" t="str">
        <f>if(T10="Lift &amp; Shift Noprod",if( Y10=0,Assumptions!$B$5, Assumptions!$B$4),if(T10="Lift &amp; Shift Prod",if(AND(N10=1,O10="T1"),Assumptions!$B$6,Assumptions!$B$4),0))</f>
        <v>N2D</v>
      </c>
      <c r="W10" s="69">
        <f>if(V10&lt;&gt;0,if(Q10="Unknown", Assumptions!$B$42,If(Q10&gt;1,Q10,2)),0)</f>
        <v>4</v>
      </c>
      <c r="X10" s="69">
        <f>if(V10&lt;&gt;0,if(R10="Unknown", Assumptions!$B$43,R10),0)</f>
        <v>16</v>
      </c>
      <c r="Y10" s="68">
        <f t="shared" si="8"/>
        <v>0</v>
      </c>
      <c r="Z10" s="68">
        <f>if(V10&lt;&gt;0,if(  S10="Unknown", Assumptions!$B$44,S10),0)</f>
        <v>194</v>
      </c>
      <c r="AA10" s="68" t="str">
        <f>if(V10 ="N2",ifna(vlookup(W10&amp;"-"&amp;X10,'Ref. VM'!A:B,2,0),"Custom"),if(V10 ="E2" , ifna(vlookup(W10&amp;"-"&amp;X10,'Ref. VM'!D:E,2,0),"Custom"),if(V10="N2D",ifna(vlookup(W10&amp;"-"&amp;X10,'Ref. VM'!G:H,2,0),"Custom"),if(V10="N4",ifna(vlookup(W10&amp;"-"&amp;X10,'Ref. VM'!J:K,2,0),"Custom"),0))))</f>
        <v>Predefined</v>
      </c>
      <c r="AB10" s="67" t="str">
        <f t="shared" si="9"/>
        <v>N2D-Predefined vCPUs-CUD 3y</v>
      </c>
      <c r="AC10" s="67" t="str">
        <f t="shared" si="10"/>
        <v>N2D-Predefined RAM-CUD 3y</v>
      </c>
      <c r="AD10" s="67">
        <f t="shared" si="11"/>
        <v>0</v>
      </c>
      <c r="AE10" s="69">
        <f>if(T10="Lift &amp; Shift Prod",730,if(T10="Lift &amp; Shift Noprod",Assumptions!$B$3,0))</f>
        <v>730</v>
      </c>
      <c r="AF10" s="70">
        <f>if( U10=0,0,if(Y10=0, ((vlookup(AB10,'SKU Pricing'!A:B,Assumptions!$B$2,0)*W10)+(vlookup(AC10,'SKU Pricing'!A:B,Assumptions!$B$2,0)*X10))*AE10,((vlookup(AB10,'SKU Pricing'!A:B,Assumptions!$B$2,0)*W10)+(vlookup(AC10,'SKU Pricing'!A:B,Assumptions!$B$2,0)*(W10*8))+(vlookup(AD10,'SKU Pricing'!A:B,Assumptions!$B$2,0)*(X10-(W10*8))))*AE10))</f>
        <v>64.3974464</v>
      </c>
      <c r="AG10" s="67" t="str">
        <f t="shared" si="12"/>
        <v>Windows Server</v>
      </c>
      <c r="AH10" s="70">
        <f>ifna(vlookup(AG10,'SKU Pricing'!A:B,Assumptions!$B$2,0)*W10*AE10,0)</f>
        <v>134.32</v>
      </c>
      <c r="AI10" s="62" t="str">
        <f t="shared" si="13"/>
        <v/>
      </c>
      <c r="AJ10" s="62" t="str">
        <f>if(V10&lt;&gt;0, if(T10="Lift &amp; Shift Noprod",Assumptions!$B$9,if(V10=Assumptions!$B$6,Assumptions!$B$10,if(P10=1,Assumptions!$B$8,Assumptions!$B$7))),"")</f>
        <v>Balanced</v>
      </c>
      <c r="AK10" s="69" t="str">
        <f t="shared" si="14"/>
        <v>Balanced</v>
      </c>
      <c r="AL10" s="69">
        <f>if(AJ10="Hyperdisk Balanced",Assumptions!$B$11,0)</f>
        <v>0</v>
      </c>
      <c r="AM10" s="69">
        <f>if(AJ10="Hyperdisk Balanced",Assumptions!$B$12,0)</f>
        <v>0</v>
      </c>
      <c r="AN10" s="70">
        <f>if(AK10=0,0,if(AJ10="Hyperdisk Balanced",vlookup(AK10&amp;" provisioned space",'SKU Pricing'!A:B,Assumptions!$B$2,0)*Z10+vlookup(AK10&amp;" provisioned IOPS",'SKU Pricing'!A:B,Assumptions!$B$2,0)*AL10*730+vlookup(AK10&amp;" provisioned throughput",'SKU Pricing'!A:B,Assumptions!$B$2,0)*AM10*730,vlookup(AK10,'SKU Pricing'!A:B,Assumptions!$B$2,0)*Z10))</f>
        <v>22.504</v>
      </c>
      <c r="AO10" s="70">
        <f t="shared" si="15"/>
        <v>221.2214464</v>
      </c>
      <c r="AP10" s="71" t="str">
        <f t="shared" si="16"/>
        <v>VM Manager</v>
      </c>
      <c r="AQ10" s="70">
        <f>ifna(vlookup(AP10,'SKU Pricing'!A:B,Assumptions!$B$2,0)*AE10,0)</f>
        <v>2.19</v>
      </c>
      <c r="AR10" s="72">
        <v>0.0</v>
      </c>
    </row>
    <row r="11">
      <c r="A11" s="61" t="s">
        <v>162</v>
      </c>
      <c r="B11" s="62" t="str">
        <f>ifna(if(vlookup(A11,vOS!A:B,2,0)="","Unknown",vlookup(A11,vOS!A:B,2,0)),"Unknown")</f>
        <v>Microsoft Windows Server 2019 (64-bit)</v>
      </c>
      <c r="C11" s="62">
        <f>vlookup(B11,'OS Study'!A:D,2,0)</f>
        <v>0</v>
      </c>
      <c r="D11" s="62" t="str">
        <f>vlookup(B11,'OS Study'!A:D,3,0)</f>
        <v>Windows</v>
      </c>
      <c r="E11" s="62" t="str">
        <f>vlookup(B11,'OS Study'!A:D,4,0)</f>
        <v>Server</v>
      </c>
      <c r="F11" s="63" t="str">
        <f>vlookup(B11,'OS Study'!A:E,5,0)</f>
        <v>2019</v>
      </c>
      <c r="G11" s="62">
        <f>IF(vlookup(A11,'RVtools V2.1'!A:J,4,0)="non",0,1)</f>
        <v>1</v>
      </c>
      <c r="H11" s="62">
        <f>if(vlookup(A11,'RVtools V2.1'!A:K,11,0)="kube",1,0)</f>
        <v>0</v>
      </c>
      <c r="I11" s="62">
        <f t="shared" si="5"/>
        <v>0</v>
      </c>
      <c r="J11" s="62">
        <f>ifna(vlookup(A11,'Infra Study'!A:Q,17,0),0)</f>
        <v>0</v>
      </c>
      <c r="K11" s="64">
        <f>IFERROR(__xludf.DUMMYFUNCTION("N(REGEXMATCH(VLOOKUP(A11, 'RVtools V2.1'!A:H, 8, 0), ""^Serveur de fichiers""))"),0.0)</f>
        <v>0</v>
      </c>
      <c r="L11" s="64">
        <f t="shared" si="6"/>
        <v>0</v>
      </c>
      <c r="M11" s="67" t="str">
        <f>ifna(vlookup(A11,'RVtools V2.1'!A:I,8,0),"N/A")</f>
        <v>VM AFFICHEUR UNILIANS</v>
      </c>
      <c r="N11" s="64">
        <f>IFERROR(__xludf.DUMMYFUNCTION("IF(REGEXMATCH(M11, ""(?i)"" &amp; JOIN(""|"", SPLIT(""kalisil"", "" ""))), 1, 0)"),0.0)</f>
        <v>0</v>
      </c>
      <c r="O11" s="64" t="str">
        <f>vlookup(A11,'RVtools V2.1'!A:H,7,0)</f>
        <v>N/A</v>
      </c>
      <c r="P11" s="64">
        <f>if(vlookup(A11,'RVtools V2.1'!A:H,5,0)="oui",1,0)</f>
        <v>0</v>
      </c>
      <c r="Q11" s="64">
        <f>ifna(vlookup(A11,vCPU!A:B,2,0),"Unknown")</f>
        <v>4</v>
      </c>
      <c r="R11" s="66">
        <f>ifna(vlookup(A11,vMemory!A:C,3,0),"Unknown")</f>
        <v>16</v>
      </c>
      <c r="S11" s="66">
        <f>ifna(vlookup(A11,vDisk!A:C,3,0),"Unknown")</f>
        <v>243</v>
      </c>
      <c r="T11" s="67" t="str">
        <f t="array" ref="T11">IFS(
   L11=1, "No Lift &amp; Shift",
   J11=1, XLOOKUP(A11, 'Infra Study'!A:A, 'Infra Study'!P:P),
   I11=1, "No Lift &amp; Shift",
   H11=1, "GKE",
   K11=1, "GCNV",
   G11=1, "Lift &amp; Shift Prod",
   TRUE, "Lift &amp; Shift Noprod"
)</f>
        <v>Lift &amp; Shift Prod</v>
      </c>
      <c r="U11" s="67">
        <f t="shared" si="7"/>
        <v>1</v>
      </c>
      <c r="V11" s="68" t="str">
        <f>if(T11="Lift &amp; Shift Noprod",if( Y11=0,Assumptions!$B$5, Assumptions!$B$4),if(T11="Lift &amp; Shift Prod",if(AND(N11=1,O11="T1"),Assumptions!$B$6,Assumptions!$B$4),0))</f>
        <v>N2D</v>
      </c>
      <c r="W11" s="69">
        <f>if(V11&lt;&gt;0,if(Q11="Unknown", Assumptions!$B$42,If(Q11&gt;1,Q11,2)),0)</f>
        <v>4</v>
      </c>
      <c r="X11" s="69">
        <f>if(V11&lt;&gt;0,if(R11="Unknown", Assumptions!$B$43,R11),0)</f>
        <v>16</v>
      </c>
      <c r="Y11" s="68">
        <f t="shared" si="8"/>
        <v>0</v>
      </c>
      <c r="Z11" s="68">
        <f>if(V11&lt;&gt;0,if(  S11="Unknown", Assumptions!$B$44,S11),0)</f>
        <v>243</v>
      </c>
      <c r="AA11" s="68" t="str">
        <f>if(V11 ="N2",ifna(vlookup(W11&amp;"-"&amp;X11,'Ref. VM'!A:B,2,0),"Custom"),if(V11 ="E2" , ifna(vlookup(W11&amp;"-"&amp;X11,'Ref. VM'!D:E,2,0),"Custom"),if(V11="N2D",ifna(vlookup(W11&amp;"-"&amp;X11,'Ref. VM'!G:H,2,0),"Custom"),if(V11="N4",ifna(vlookup(W11&amp;"-"&amp;X11,'Ref. VM'!J:K,2,0),"Custom"),0))))</f>
        <v>Predefined</v>
      </c>
      <c r="AB11" s="67" t="str">
        <f t="shared" si="9"/>
        <v>N2D-Predefined vCPUs-CUD 3y</v>
      </c>
      <c r="AC11" s="67" t="str">
        <f t="shared" si="10"/>
        <v>N2D-Predefined RAM-CUD 3y</v>
      </c>
      <c r="AD11" s="67">
        <f t="shared" si="11"/>
        <v>0</v>
      </c>
      <c r="AE11" s="69">
        <f>if(T11="Lift &amp; Shift Prod",730,if(T11="Lift &amp; Shift Noprod",Assumptions!$B$3,0))</f>
        <v>730</v>
      </c>
      <c r="AF11" s="70">
        <f>if( U11=0,0,if(Y11=0, ((vlookup(AB11,'SKU Pricing'!A:B,Assumptions!$B$2,0)*W11)+(vlookup(AC11,'SKU Pricing'!A:B,Assumptions!$B$2,0)*X11))*AE11,((vlookup(AB11,'SKU Pricing'!A:B,Assumptions!$B$2,0)*W11)+(vlookup(AC11,'SKU Pricing'!A:B,Assumptions!$B$2,0)*(W11*8))+(vlookup(AD11,'SKU Pricing'!A:B,Assumptions!$B$2,0)*(X11-(W11*8))))*AE11))</f>
        <v>64.3974464</v>
      </c>
      <c r="AG11" s="67" t="str">
        <f t="shared" si="12"/>
        <v>Windows Server</v>
      </c>
      <c r="AH11" s="70">
        <f>ifna(vlookup(AG11,'SKU Pricing'!A:B,Assumptions!$B$2,0)*W11*AE11,0)</f>
        <v>134.32</v>
      </c>
      <c r="AI11" s="62" t="str">
        <f t="shared" si="13"/>
        <v/>
      </c>
      <c r="AJ11" s="62" t="str">
        <f>if(V11&lt;&gt;0, if(T11="Lift &amp; Shift Noprod",Assumptions!$B$9,if(V11=Assumptions!$B$6,Assumptions!$B$10,if(P11=1,Assumptions!$B$8,Assumptions!$B$7))),"")</f>
        <v>Balanced</v>
      </c>
      <c r="AK11" s="69" t="str">
        <f t="shared" si="14"/>
        <v>Balanced</v>
      </c>
      <c r="AL11" s="69">
        <f>if(AJ11="Hyperdisk Balanced",Assumptions!$B$11,0)</f>
        <v>0</v>
      </c>
      <c r="AM11" s="69">
        <f>if(AJ11="Hyperdisk Balanced",Assumptions!$B$12,0)</f>
        <v>0</v>
      </c>
      <c r="AN11" s="70">
        <f>if(AK11=0,0,if(AJ11="Hyperdisk Balanced",vlookup(AK11&amp;" provisioned space",'SKU Pricing'!A:B,Assumptions!$B$2,0)*Z11+vlookup(AK11&amp;" provisioned IOPS",'SKU Pricing'!A:B,Assumptions!$B$2,0)*AL11*730+vlookup(AK11&amp;" provisioned throughput",'SKU Pricing'!A:B,Assumptions!$B$2,0)*AM11*730,vlookup(AK11,'SKU Pricing'!A:B,Assumptions!$B$2,0)*Z11))</f>
        <v>28.188</v>
      </c>
      <c r="AO11" s="70">
        <f t="shared" si="15"/>
        <v>226.9054464</v>
      </c>
      <c r="AP11" s="71" t="str">
        <f t="shared" si="16"/>
        <v>VM Manager</v>
      </c>
      <c r="AQ11" s="70">
        <f>ifna(vlookup(AP11,'SKU Pricing'!A:B,Assumptions!$B$2,0)*AE11,0)</f>
        <v>2.19</v>
      </c>
      <c r="AR11" s="72">
        <v>0.0</v>
      </c>
    </row>
    <row r="12">
      <c r="A12" s="61" t="s">
        <v>163</v>
      </c>
      <c r="B12" s="62" t="str">
        <f>ifna(if(vlookup(A12,vOS!A:B,2,0)="","Unknown",vlookup(A12,vOS!A:B,2,0)),"Unknown")</f>
        <v>Microsoft Windows Server 2022 (64-bit)</v>
      </c>
      <c r="C12" s="62">
        <f>vlookup(B12,'OS Study'!A:D,2,0)</f>
        <v>0</v>
      </c>
      <c r="D12" s="62" t="str">
        <f>vlookup(B12,'OS Study'!A:D,3,0)</f>
        <v>Windows</v>
      </c>
      <c r="E12" s="62" t="str">
        <f>vlookup(B12,'OS Study'!A:D,4,0)</f>
        <v>Server</v>
      </c>
      <c r="F12" s="63" t="str">
        <f>vlookup(B12,'OS Study'!A:E,5,0)</f>
        <v>2022</v>
      </c>
      <c r="G12" s="62">
        <f>IF(vlookup(A12,'RVtools V2.1'!A:J,4,0)="non",0,1)</f>
        <v>1</v>
      </c>
      <c r="H12" s="62">
        <f>if(vlookup(A12,'RVtools V2.1'!A:K,11,0)="kube",1,0)</f>
        <v>0</v>
      </c>
      <c r="I12" s="62">
        <f t="shared" si="5"/>
        <v>0</v>
      </c>
      <c r="J12" s="62">
        <f>ifna(vlookup(A12,'Infra Study'!A:Q,17,0),0)</f>
        <v>0</v>
      </c>
      <c r="K12" s="64">
        <f>IFERROR(__xludf.DUMMYFUNCTION("N(REGEXMATCH(VLOOKUP(A12, 'RVtools V2.1'!A:H, 8, 0), ""^Serveur de fichiers""))"),0.0)</f>
        <v>0</v>
      </c>
      <c r="L12" s="64">
        <f t="shared" si="6"/>
        <v>0</v>
      </c>
      <c r="M12" s="67" t="str">
        <f>ifna(vlookup(A12,'RVtools V2.1'!A:I,8,0),"N/A")</f>
        <v>ALERE - ALI</v>
      </c>
      <c r="N12" s="64">
        <f>IFERROR(__xludf.DUMMYFUNCTION("IF(REGEXMATCH(M12, ""(?i)"" &amp; JOIN(""|"", SPLIT(""kalisil"", "" ""))), 1, 0)"),0.0)</f>
        <v>0</v>
      </c>
      <c r="O12" s="64" t="str">
        <f>vlookup(A12,'RVtools V2.1'!A:H,7,0)</f>
        <v>T1</v>
      </c>
      <c r="P12" s="64">
        <f>if(vlookup(A12,'RVtools V2.1'!A:H,5,0)="oui",1,0)</f>
        <v>1</v>
      </c>
      <c r="Q12" s="64">
        <f>ifna(vlookup(A12,vCPU!A:B,2,0),"Unknown")</f>
        <v>2</v>
      </c>
      <c r="R12" s="66">
        <f>ifna(vlookup(A12,vMemory!A:C,3,0),"Unknown")</f>
        <v>4</v>
      </c>
      <c r="S12" s="66">
        <f>ifna(vlookup(A12,vDisk!A:C,3,0),"Unknown")</f>
        <v>149</v>
      </c>
      <c r="T12" s="67" t="str">
        <f t="array" ref="T12">IFS(
   L12=1, "No Lift &amp; Shift",
   J12=1, XLOOKUP(A12, 'Infra Study'!A:A, 'Infra Study'!P:P),
   I12=1, "No Lift &amp; Shift",
   H12=1, "GKE",
   K12=1, "GCNV",
   G12=1, "Lift &amp; Shift Prod",
   TRUE, "Lift &amp; Shift Noprod"
)</f>
        <v>Lift &amp; Shift Prod</v>
      </c>
      <c r="U12" s="67">
        <f t="shared" si="7"/>
        <v>1</v>
      </c>
      <c r="V12" s="68" t="str">
        <f>if(T12="Lift &amp; Shift Noprod",if( Y12=0,Assumptions!$B$5, Assumptions!$B$4),if(T12="Lift &amp; Shift Prod",if(AND(N12=1,O12="T1"),Assumptions!$B$6,Assumptions!$B$4),0))</f>
        <v>N2D</v>
      </c>
      <c r="W12" s="69">
        <f>if(V12&lt;&gt;0,if(Q12="Unknown", Assumptions!$B$42,If(Q12&gt;1,Q12,2)),0)</f>
        <v>2</v>
      </c>
      <c r="X12" s="69">
        <f>if(V12&lt;&gt;0,if(R12="Unknown", Assumptions!$B$43,R12),0)</f>
        <v>4</v>
      </c>
      <c r="Y12" s="68">
        <f t="shared" si="8"/>
        <v>0</v>
      </c>
      <c r="Z12" s="68">
        <f>if(V12&lt;&gt;0,if(  S12="Unknown", Assumptions!$B$44,S12),0)</f>
        <v>149</v>
      </c>
      <c r="AA12" s="68" t="str">
        <f>if(V12 ="N2",ifna(vlookup(W12&amp;"-"&amp;X12,'Ref. VM'!A:B,2,0),"Custom"),if(V12 ="E2" , ifna(vlookup(W12&amp;"-"&amp;X12,'Ref. VM'!D:E,2,0),"Custom"),if(V12="N2D",ifna(vlookup(W12&amp;"-"&amp;X12,'Ref. VM'!G:H,2,0),"Custom"),if(V12="N4",ifna(vlookup(W12&amp;"-"&amp;X12,'Ref. VM'!J:K,2,0),"Custom"),0))))</f>
        <v>Custom</v>
      </c>
      <c r="AB12" s="67" t="str">
        <f t="shared" si="9"/>
        <v>N2D-Custom vCPUs-CUD 3y</v>
      </c>
      <c r="AC12" s="67" t="str">
        <f t="shared" si="10"/>
        <v>N2D-Custom RAM-CUD 3y</v>
      </c>
      <c r="AD12" s="67">
        <f t="shared" si="11"/>
        <v>0</v>
      </c>
      <c r="AE12" s="69">
        <f>if(T12="Lift &amp; Shift Prod",730,if(T12="Lift &amp; Shift Noprod",Assumptions!$B$3,0))</f>
        <v>730</v>
      </c>
      <c r="AF12" s="70">
        <f>if( U12=0,0,if(Y12=0, ((vlookup(AB12,'SKU Pricing'!A:B,Assumptions!$B$2,0)*W12)+(vlookup(AC12,'SKU Pricing'!A:B,Assumptions!$B$2,0)*X12))*AE12,((vlookup(AB12,'SKU Pricing'!A:B,Assumptions!$B$2,0)*W12)+(vlookup(AC12,'SKU Pricing'!A:B,Assumptions!$B$2,0)*(W12*8))+(vlookup(AD12,'SKU Pricing'!A:B,Assumptions!$B$2,0)*(X12-(W12*8))))*AE12))</f>
        <v>27.90832632</v>
      </c>
      <c r="AG12" s="67" t="str">
        <f t="shared" si="12"/>
        <v>Windows Server</v>
      </c>
      <c r="AH12" s="70">
        <f>ifna(vlookup(AG12,'SKU Pricing'!A:B,Assumptions!$B$2,0)*W12*AE12,0)</f>
        <v>67.16</v>
      </c>
      <c r="AI12" s="62" t="str">
        <f t="shared" si="13"/>
        <v>Regional</v>
      </c>
      <c r="AJ12" s="62" t="str">
        <f>if(V12&lt;&gt;0, if(T12="Lift &amp; Shift Noprod",Assumptions!$B$9,if(V12=Assumptions!$B$6,Assumptions!$B$10,if(P12=1,Assumptions!$B$8,Assumptions!$B$7))),"")</f>
        <v>SSD</v>
      </c>
      <c r="AK12" s="69" t="str">
        <f t="shared" si="14"/>
        <v>SSD</v>
      </c>
      <c r="AL12" s="69">
        <f>if(AJ12="Hyperdisk Balanced",Assumptions!$B$11,0)</f>
        <v>0</v>
      </c>
      <c r="AM12" s="69">
        <f>if(AJ12="Hyperdisk Balanced",Assumptions!$B$12,0)</f>
        <v>0</v>
      </c>
      <c r="AN12" s="70">
        <f>if(AK12=0,0,if(AJ12="Hyperdisk Balanced",vlookup(AK12&amp;" provisioned space",'SKU Pricing'!A:B,Assumptions!$B$2,0)*Z12+vlookup(AK12&amp;" provisioned IOPS",'SKU Pricing'!A:B,Assumptions!$B$2,0)*AL12*730+vlookup(AK12&amp;" provisioned throughput",'SKU Pricing'!A:B,Assumptions!$B$2,0)*AM12*730,vlookup(AK12,'SKU Pricing'!A:B,Assumptions!$B$2,0)*Z12))</f>
        <v>29.353</v>
      </c>
      <c r="AO12" s="70">
        <f t="shared" si="15"/>
        <v>124.4213263</v>
      </c>
      <c r="AP12" s="71" t="str">
        <f t="shared" si="16"/>
        <v>VM Manager</v>
      </c>
      <c r="AQ12" s="70">
        <f>ifna(vlookup(AP12,'SKU Pricing'!A:B,Assumptions!$B$2,0)*AE12,0)</f>
        <v>2.19</v>
      </c>
      <c r="AR12" s="72">
        <v>0.0</v>
      </c>
    </row>
    <row r="13">
      <c r="A13" s="61" t="s">
        <v>164</v>
      </c>
      <c r="B13" s="62" t="str">
        <f>ifna(if(vlookup(A13,vOS!A:B,2,0)="","Unknown",vlookup(A13,vOS!A:B,2,0)),"Unknown")</f>
        <v>Microsoft Windows Server 2008 R2 (64-bit)</v>
      </c>
      <c r="C13" s="62">
        <f>vlookup(B13,'OS Study'!A:D,2,0)</f>
        <v>0</v>
      </c>
      <c r="D13" s="62" t="str">
        <f>vlookup(B13,'OS Study'!A:D,3,0)</f>
        <v>Windows</v>
      </c>
      <c r="E13" s="62" t="str">
        <f>vlookup(B13,'OS Study'!A:D,4,0)</f>
        <v>Server</v>
      </c>
      <c r="F13" s="63" t="str">
        <f>vlookup(B13,'OS Study'!A:E,5,0)</f>
        <v>2008 R2</v>
      </c>
      <c r="G13" s="62">
        <f>IF(vlookup(A13,'RVtools V2.1'!A:J,4,0)="non",0,1)</f>
        <v>1</v>
      </c>
      <c r="H13" s="62">
        <f>if(vlookup(A13,'RVtools V2.1'!A:K,11,0)="kube",1,0)</f>
        <v>0</v>
      </c>
      <c r="I13" s="62">
        <f t="shared" si="5"/>
        <v>0</v>
      </c>
      <c r="J13" s="62">
        <f>ifna(vlookup(A13,'Infra Study'!A:Q,17,0),0)</f>
        <v>0</v>
      </c>
      <c r="K13" s="64">
        <f>IFERROR(__xludf.DUMMYFUNCTION("N(REGEXMATCH(VLOOKUP(A13, 'RVtools V2.1'!A:H, 8, 0), ""^Serveur de fichiers""))"),0.0)</f>
        <v>0</v>
      </c>
      <c r="L13" s="64">
        <f t="shared" si="6"/>
        <v>1</v>
      </c>
      <c r="M13" s="67" t="str">
        <f>ifna(vlookup(A13,'RVtools V2.1'!A:I,8,0),"N/A")</f>
        <v>ALERE - ALI</v>
      </c>
      <c r="N13" s="64">
        <f>IFERROR(__xludf.DUMMYFUNCTION("IF(REGEXMATCH(M13, ""(?i)"" &amp; JOIN(""|"", SPLIT(""kalisil"", "" ""))), 1, 0)"),0.0)</f>
        <v>0</v>
      </c>
      <c r="O13" s="64" t="str">
        <f>vlookup(A13,'RVtools V2.1'!A:H,7,0)</f>
        <v>T1</v>
      </c>
      <c r="P13" s="64">
        <f>if(vlookup(A13,'RVtools V2.1'!A:H,5,0)="oui",1,0)</f>
        <v>1</v>
      </c>
      <c r="Q13" s="64">
        <f>ifna(vlookup(A13,vCPU!A:B,2,0),"Unknown")</f>
        <v>2</v>
      </c>
      <c r="R13" s="66">
        <f>ifna(vlookup(A13,vMemory!A:C,3,0),"Unknown")</f>
        <v>8</v>
      </c>
      <c r="S13" s="66">
        <f>ifna(vlookup(A13,vDisk!A:C,3,0),"Unknown")</f>
        <v>130</v>
      </c>
      <c r="T13" s="67" t="str">
        <f t="array" ref="T13">IFS(
   L13=1, "No Lift &amp; Shift",
   J13=1, XLOOKUP(A13, 'Infra Study'!A:A, 'Infra Study'!P:P),
   I13=1, "No Lift &amp; Shift",
   H13=1, "GKE",
   K13=1, "GCNV",
   G13=1, "Lift &amp; Shift Prod",
   TRUE, "Lift &amp; Shift Noprod"
)</f>
        <v>No Lift &amp; Shift</v>
      </c>
      <c r="U13" s="67">
        <f t="shared" si="7"/>
        <v>0</v>
      </c>
      <c r="V13" s="68">
        <f>if(T13="Lift &amp; Shift Noprod",if( Y13=0,Assumptions!$B$5, Assumptions!$B$4),if(T13="Lift &amp; Shift Prod",if(AND(N13=1,O13="T1"),Assumptions!$B$6,Assumptions!$B$4),0))</f>
        <v>0</v>
      </c>
      <c r="W13" s="62">
        <f>if(V13&lt;&gt;0,if(Q13="Unknown", Assumptions!$B$42,If(Q13&gt;1,Q13,2)),0)</f>
        <v>0</v>
      </c>
      <c r="X13" s="69">
        <f>if(V13&lt;&gt;0,if(R13="Unknown", Assumptions!$B$43,R13),0)</f>
        <v>0</v>
      </c>
      <c r="Y13" s="68">
        <f t="shared" si="8"/>
        <v>0</v>
      </c>
      <c r="Z13" s="68">
        <f>if(V13&lt;&gt;0,if(  S13="Unknown", Assumptions!$B$44,S13),0)</f>
        <v>0</v>
      </c>
      <c r="AA13" s="68">
        <f>if(V13 ="N2",ifna(vlookup(W13&amp;"-"&amp;X13,'Ref. VM'!A:B,2,0),"Custom"),if(V13 ="E2" , ifna(vlookup(W13&amp;"-"&amp;X13,'Ref. VM'!D:E,2,0),"Custom"),if(V13="N2D",ifna(vlookup(W13&amp;"-"&amp;X13,'Ref. VM'!G:H,2,0),"Custom"),if(V13="N4",ifna(vlookup(W13&amp;"-"&amp;X13,'Ref. VM'!J:K,2,0),"Custom"),0))))</f>
        <v>0</v>
      </c>
      <c r="AB13" s="67">
        <f t="shared" si="9"/>
        <v>0</v>
      </c>
      <c r="AC13" s="67">
        <f t="shared" si="10"/>
        <v>0</v>
      </c>
      <c r="AD13" s="67">
        <f t="shared" si="11"/>
        <v>0</v>
      </c>
      <c r="AE13" s="62">
        <f>if(T13="Lift &amp; Shift Prod",730,if(T13="Lift &amp; Shift Noprod",Assumptions!$B$3,0))</f>
        <v>0</v>
      </c>
      <c r="AF13" s="70">
        <f>if( U13=0,0,if(Y13=0, ((vlookup(AB13,'SKU Pricing'!A:B,Assumptions!$B$2,0)*W13)+(vlookup(AC13,'SKU Pricing'!A:B,Assumptions!$B$2,0)*X13))*AE13,((vlookup(AB13,'SKU Pricing'!A:B,Assumptions!$B$2,0)*W13)+(vlookup(AC13,'SKU Pricing'!A:B,Assumptions!$B$2,0)*(W13*8))+(vlookup(AD13,'SKU Pricing'!A:B,Assumptions!$B$2,0)*(X13-(W13*8))))*AE13))</f>
        <v>0</v>
      </c>
      <c r="AG13" s="67">
        <f t="shared" si="12"/>
        <v>0</v>
      </c>
      <c r="AH13" s="70">
        <f>ifna(vlookup(AG13,'SKU Pricing'!A:B,Assumptions!$B$2,0)*W13*AE13,0)</f>
        <v>0</v>
      </c>
      <c r="AI13" s="62" t="str">
        <f t="shared" si="13"/>
        <v/>
      </c>
      <c r="AJ13" s="62" t="str">
        <f>if(V13&lt;&gt;0, if(T13="Lift &amp; Shift Noprod",Assumptions!$B$9,if(V13=Assumptions!$B$6,Assumptions!$B$10,if(P13=1,Assumptions!$B$8,Assumptions!$B$7))),"")</f>
        <v/>
      </c>
      <c r="AK13" s="69">
        <f t="shared" si="14"/>
        <v>0</v>
      </c>
      <c r="AL13" s="69">
        <f>if(AJ13="Hyperdisk Balanced",Assumptions!$B$11,0)</f>
        <v>0</v>
      </c>
      <c r="AM13" s="69">
        <f>if(AJ13="Hyperdisk Balanced",Assumptions!$B$12,0)</f>
        <v>0</v>
      </c>
      <c r="AN13" s="70">
        <f>if(AK13=0,0,if(AJ13="Hyperdisk Balanced",vlookup(AK13&amp;" provisioned space",'SKU Pricing'!A:B,Assumptions!$B$2,0)*Z13+vlookup(AK13&amp;" provisioned IOPS",'SKU Pricing'!A:B,Assumptions!$B$2,0)*AL13*730+vlookup(AK13&amp;" provisioned throughput",'SKU Pricing'!A:B,Assumptions!$B$2,0)*AM13*730,vlookup(AK13,'SKU Pricing'!A:B,Assumptions!$B$2,0)*Z13))</f>
        <v>0</v>
      </c>
      <c r="AO13" s="70">
        <f t="shared" si="15"/>
        <v>0</v>
      </c>
      <c r="AP13" s="71">
        <f t="shared" si="16"/>
        <v>0</v>
      </c>
      <c r="AQ13" s="70">
        <f>ifna(vlookup(AP13,'SKU Pricing'!A:B,Assumptions!$B$2,0)*AE13,0)</f>
        <v>0</v>
      </c>
      <c r="AR13" s="72">
        <v>0.0</v>
      </c>
    </row>
    <row r="14">
      <c r="A14" s="61" t="s">
        <v>165</v>
      </c>
      <c r="B14" s="62" t="str">
        <f>ifna(if(vlookup(A14,vOS!A:B,2,0)="","Unknown",vlookup(A14,vOS!A:B,2,0)),"Unknown")</f>
        <v>Microsoft Windows 10 (64-bit)</v>
      </c>
      <c r="C14" s="62">
        <f>vlookup(B14,'OS Study'!A:D,2,0)</f>
        <v>0</v>
      </c>
      <c r="D14" s="62" t="str">
        <f>vlookup(B14,'OS Study'!A:D,3,0)</f>
        <v>Windows</v>
      </c>
      <c r="E14" s="62" t="str">
        <f>vlookup(B14,'OS Study'!A:D,4,0)</f>
        <v>Workstation</v>
      </c>
      <c r="F14" s="63" t="str">
        <f>vlookup(B14,'OS Study'!A:E,5,0)</f>
        <v>10</v>
      </c>
      <c r="G14" s="62">
        <f>IF(vlookup(A14,'RVtools V2.1'!A:J,4,0)="non",0,1)</f>
        <v>1</v>
      </c>
      <c r="H14" s="62">
        <f>if(vlookup(A14,'RVtools V2.1'!A:K,11,0)="kube",1,0)</f>
        <v>0</v>
      </c>
      <c r="I14" s="62">
        <f t="shared" si="5"/>
        <v>0</v>
      </c>
      <c r="J14" s="62">
        <f>ifna(vlookup(A14,'Infra Study'!A:Q,17,0),0)</f>
        <v>1</v>
      </c>
      <c r="K14" s="64">
        <f>IFERROR(__xludf.DUMMYFUNCTION("N(REGEXMATCH(VLOOKUP(A14, 'RVtools V2.1'!A:H, 8, 0), ""^Serveur de fichiers""))"),0.0)</f>
        <v>0</v>
      </c>
      <c r="L14" s="64">
        <f t="shared" si="6"/>
        <v>0</v>
      </c>
      <c r="M14" s="67" t="str">
        <f>ifna(vlookup(A14,'RVtools V2.1'!A:I,8,0),"N/A")</f>
        <v>Badgeage - RAL</v>
      </c>
      <c r="N14" s="64">
        <f>IFERROR(__xludf.DUMMYFUNCTION("IF(REGEXMATCH(M14, ""(?i)"" &amp; JOIN(""|"", SPLIT(""kalisil"", "" ""))), 1, 0)"),0.0)</f>
        <v>0</v>
      </c>
      <c r="O14" s="64" t="str">
        <f>vlookup(A14,'RVtools V2.1'!A:H,7,0)</f>
        <v>T3</v>
      </c>
      <c r="P14" s="64">
        <f>if(vlookup(A14,'RVtools V2.1'!A:H,5,0)="oui",1,0)</f>
        <v>0</v>
      </c>
      <c r="Q14" s="64">
        <f>ifna(vlookup(A14,vCPU!A:B,2,0),"Unknown")</f>
        <v>4</v>
      </c>
      <c r="R14" s="66">
        <f>ifna(vlookup(A14,vMemory!A:C,3,0),"Unknown")</f>
        <v>4</v>
      </c>
      <c r="S14" s="66">
        <f>ifna(vlookup(A14,vDisk!A:C,3,0),"Unknown")</f>
        <v>120</v>
      </c>
      <c r="T14" s="67" t="str">
        <f t="array" ref="T14">IFS(
   L14=1, "No Lift &amp; Shift",
   J14=1, XLOOKUP(A14, 'Infra Study'!A:A, 'Infra Study'!P:P),
   I14=1, "No Lift &amp; Shift",
   H14=1, "GKE",
   K14=1, "GCNV",
   G14=1, "Lift &amp; Shift Prod",
   TRUE, "Lift &amp; Shift Noprod"
)</f>
        <v>Consolidation</v>
      </c>
      <c r="U14" s="67">
        <f t="shared" si="7"/>
        <v>0</v>
      </c>
      <c r="V14" s="68">
        <f>if(T14="Lift &amp; Shift Noprod",if( Y14=0,Assumptions!$B$5, Assumptions!$B$4),if(T14="Lift &amp; Shift Prod",if(AND(N14=1,O14="T1"),Assumptions!$B$6,Assumptions!$B$4),0))</f>
        <v>0</v>
      </c>
      <c r="W14" s="62">
        <f>if(V14&lt;&gt;0,if(Q14="Unknown", Assumptions!$B$42,If(Q14&gt;1,Q14,2)),0)</f>
        <v>0</v>
      </c>
      <c r="X14" s="69">
        <f>if(V14&lt;&gt;0,if(R14="Unknown", Assumptions!$B$43,R14),0)</f>
        <v>0</v>
      </c>
      <c r="Y14" s="68">
        <f t="shared" si="8"/>
        <v>0</v>
      </c>
      <c r="Z14" s="68">
        <f>if(V14&lt;&gt;0,if(  S14="Unknown", Assumptions!$B$44,S14),0)</f>
        <v>0</v>
      </c>
      <c r="AA14" s="68">
        <f>if(V14 ="N2",ifna(vlookup(W14&amp;"-"&amp;X14,'Ref. VM'!A:B,2,0),"Custom"),if(V14 ="E2" , ifna(vlookup(W14&amp;"-"&amp;X14,'Ref. VM'!D:E,2,0),"Custom"),if(V14="N2D",ifna(vlookup(W14&amp;"-"&amp;X14,'Ref. VM'!G:H,2,0),"Custom"),if(V14="N4",ifna(vlookup(W14&amp;"-"&amp;X14,'Ref. VM'!J:K,2,0),"Custom"),0))))</f>
        <v>0</v>
      </c>
      <c r="AB14" s="67">
        <f t="shared" si="9"/>
        <v>0</v>
      </c>
      <c r="AC14" s="67">
        <f t="shared" si="10"/>
        <v>0</v>
      </c>
      <c r="AD14" s="67">
        <f t="shared" si="11"/>
        <v>0</v>
      </c>
      <c r="AE14" s="62">
        <f>if(T14="Lift &amp; Shift Prod",730,if(T14="Lift &amp; Shift Noprod",Assumptions!$B$3,0))</f>
        <v>0</v>
      </c>
      <c r="AF14" s="70">
        <f>if( U14=0,0,if(Y14=0, ((vlookup(AB14,'SKU Pricing'!A:B,Assumptions!$B$2,0)*W14)+(vlookup(AC14,'SKU Pricing'!A:B,Assumptions!$B$2,0)*X14))*AE14,((vlookup(AB14,'SKU Pricing'!A:B,Assumptions!$B$2,0)*W14)+(vlookup(AC14,'SKU Pricing'!A:B,Assumptions!$B$2,0)*(W14*8))+(vlookup(AD14,'SKU Pricing'!A:B,Assumptions!$B$2,0)*(X14-(W14*8))))*AE14))</f>
        <v>0</v>
      </c>
      <c r="AG14" s="67">
        <f t="shared" si="12"/>
        <v>0</v>
      </c>
      <c r="AH14" s="70">
        <f>ifna(vlookup(AG14,'SKU Pricing'!A:B,Assumptions!$B$2,0)*W14*AE14,0)</f>
        <v>0</v>
      </c>
      <c r="AI14" s="62" t="str">
        <f t="shared" si="13"/>
        <v/>
      </c>
      <c r="AJ14" s="62" t="str">
        <f>if(V14&lt;&gt;0, if(T14="Lift &amp; Shift Noprod",Assumptions!$B$9,if(V14=Assumptions!$B$6,Assumptions!$B$10,if(P14=1,Assumptions!$B$8,Assumptions!$B$7))),"")</f>
        <v/>
      </c>
      <c r="AK14" s="69">
        <f t="shared" si="14"/>
        <v>0</v>
      </c>
      <c r="AL14" s="69">
        <f>if(AJ14="Hyperdisk Balanced",Assumptions!$B$11,0)</f>
        <v>0</v>
      </c>
      <c r="AM14" s="69">
        <f>if(AJ14="Hyperdisk Balanced",Assumptions!$B$12,0)</f>
        <v>0</v>
      </c>
      <c r="AN14" s="70">
        <f>if(AK14=0,0,if(AJ14="Hyperdisk Balanced",vlookup(AK14&amp;" provisioned space",'SKU Pricing'!A:B,Assumptions!$B$2,0)*Z14+vlookup(AK14&amp;" provisioned IOPS",'SKU Pricing'!A:B,Assumptions!$B$2,0)*AL14*730+vlookup(AK14&amp;" provisioned throughput",'SKU Pricing'!A:B,Assumptions!$B$2,0)*AM14*730,vlookup(AK14,'SKU Pricing'!A:B,Assumptions!$B$2,0)*Z14))</f>
        <v>0</v>
      </c>
      <c r="AO14" s="70">
        <f t="shared" si="15"/>
        <v>0</v>
      </c>
      <c r="AP14" s="71">
        <f t="shared" si="16"/>
        <v>0</v>
      </c>
      <c r="AQ14" s="70">
        <f>ifna(vlookup(AP14,'SKU Pricing'!A:B,Assumptions!$B$2,0)*AE14,0)</f>
        <v>0</v>
      </c>
      <c r="AR14" s="72">
        <v>0.0</v>
      </c>
    </row>
    <row r="15">
      <c r="A15" s="61" t="s">
        <v>166</v>
      </c>
      <c r="B15" s="62" t="str">
        <f>ifna(if(vlookup(A15,vOS!A:B,2,0)="","Unknown",vlookup(A15,vOS!A:B,2,0)),"Unknown")</f>
        <v>Microsoft Windows Server 2022 (64-bit)</v>
      </c>
      <c r="C15" s="62">
        <f>vlookup(B15,'OS Study'!A:D,2,0)</f>
        <v>0</v>
      </c>
      <c r="D15" s="62" t="str">
        <f>vlookup(B15,'OS Study'!A:D,3,0)</f>
        <v>Windows</v>
      </c>
      <c r="E15" s="62" t="str">
        <f>vlookup(B15,'OS Study'!A:D,4,0)</f>
        <v>Server</v>
      </c>
      <c r="F15" s="63" t="str">
        <f>vlookup(B15,'OS Study'!A:E,5,0)</f>
        <v>2022</v>
      </c>
      <c r="G15" s="62">
        <f>IF(vlookup(A15,'RVtools V2.1'!A:J,4,0)="non",0,1)</f>
        <v>1</v>
      </c>
      <c r="H15" s="62">
        <f>if(vlookup(A15,'RVtools V2.1'!A:K,11,0)="kube",1,0)</f>
        <v>0</v>
      </c>
      <c r="I15" s="62">
        <f t="shared" si="5"/>
        <v>0</v>
      </c>
      <c r="J15" s="62">
        <f>ifna(vlookup(A15,'Infra Study'!A:Q,17,0),0)</f>
        <v>0</v>
      </c>
      <c r="K15" s="64">
        <f>IFERROR(__xludf.DUMMYFUNCTION("N(REGEXMATCH(VLOOKUP(A15, 'RVtools V2.1'!A:H, 8, 0), ""^Serveur de fichiers""))"),0.0)</f>
        <v>0</v>
      </c>
      <c r="L15" s="64">
        <f t="shared" si="6"/>
        <v>0</v>
      </c>
      <c r="M15" s="67" t="str">
        <f>ifna(vlookup(A15,'RVtools V2.1'!A:I,8,0),"N/A")</f>
        <v>Maestria - RAL</v>
      </c>
      <c r="N15" s="64">
        <f>IFERROR(__xludf.DUMMYFUNCTION("IF(REGEXMATCH(M15, ""(?i)"" &amp; JOIN(""|"", SPLIT(""kalisil"", "" ""))), 1, 0)"),0.0)</f>
        <v>0</v>
      </c>
      <c r="O15" s="64" t="str">
        <f>vlookup(A15,'RVtools V2.1'!A:H,7,0)</f>
        <v>T1</v>
      </c>
      <c r="P15" s="64">
        <f>if(vlookup(A15,'RVtools V2.1'!A:H,5,0)="oui",1,0)</f>
        <v>1</v>
      </c>
      <c r="Q15" s="64">
        <f>ifna(vlookup(A15,vCPU!A:B,2,0),"Unknown")</f>
        <v>10</v>
      </c>
      <c r="R15" s="66">
        <f>ifna(vlookup(A15,vMemory!A:C,3,0),"Unknown")</f>
        <v>32</v>
      </c>
      <c r="S15" s="66">
        <f>ifna(vlookup(A15,vDisk!A:C,3,0),"Unknown")</f>
        <v>849</v>
      </c>
      <c r="T15" s="67" t="str">
        <f t="array" ref="T15">IFS(
   L15=1, "No Lift &amp; Shift",
   J15=1, XLOOKUP(A15, 'Infra Study'!A:A, 'Infra Study'!P:P),
   I15=1, "No Lift &amp; Shift",
   H15=1, "GKE",
   K15=1, "GCNV",
   G15=1, "Lift &amp; Shift Prod",
   TRUE, "Lift &amp; Shift Noprod"
)</f>
        <v>Lift &amp; Shift Prod</v>
      </c>
      <c r="U15" s="67">
        <f t="shared" si="7"/>
        <v>1</v>
      </c>
      <c r="V15" s="68" t="str">
        <f>if(T15="Lift &amp; Shift Noprod",if( Y15=0,Assumptions!$B$5, Assumptions!$B$4),if(T15="Lift &amp; Shift Prod",if(AND(N15=1,O15="T1"),Assumptions!$B$6,Assumptions!$B$4),0))</f>
        <v>N2D</v>
      </c>
      <c r="W15" s="69">
        <f>if(V15&lt;&gt;0,if(Q15="Unknown", Assumptions!$B$42,If(Q15&gt;1,Q15,2)),0)</f>
        <v>10</v>
      </c>
      <c r="X15" s="69">
        <f>if(V15&lt;&gt;0,if(R15="Unknown", Assumptions!$B$43,R15),0)</f>
        <v>32</v>
      </c>
      <c r="Y15" s="68">
        <f t="shared" si="8"/>
        <v>0</v>
      </c>
      <c r="Z15" s="68">
        <f>if(V15&lt;&gt;0,if(  S15="Unknown", Assumptions!$B$44,S15),0)</f>
        <v>849</v>
      </c>
      <c r="AA15" s="68" t="str">
        <f>if(V15 ="N2",ifna(vlookup(W15&amp;"-"&amp;X15,'Ref. VM'!A:B,2,0),"Custom"),if(V15 ="E2" , ifna(vlookup(W15&amp;"-"&amp;X15,'Ref. VM'!D:E,2,0),"Custom"),if(V15="N2D",ifna(vlookup(W15&amp;"-"&amp;X15,'Ref. VM'!G:H,2,0),"Custom"),if(V15="N4",ifna(vlookup(W15&amp;"-"&amp;X15,'Ref. VM'!J:K,2,0),"Custom"),0))))</f>
        <v>Custom</v>
      </c>
      <c r="AB15" s="67" t="str">
        <f t="shared" si="9"/>
        <v>N2D-Custom vCPUs-CUD 3y</v>
      </c>
      <c r="AC15" s="67" t="str">
        <f t="shared" si="10"/>
        <v>N2D-Custom RAM-CUD 3y</v>
      </c>
      <c r="AD15" s="67">
        <f t="shared" si="11"/>
        <v>0</v>
      </c>
      <c r="AE15" s="69">
        <f>if(T15="Lift &amp; Shift Prod",730,if(T15="Lift &amp; Shift Noprod",Assumptions!$B$3,0))</f>
        <v>730</v>
      </c>
      <c r="AF15" s="70">
        <f>if( U15=0,0,if(Y15=0, ((vlookup(AB15,'SKU Pricing'!A:B,Assumptions!$B$2,0)*W15)+(vlookup(AC15,'SKU Pricing'!A:B,Assumptions!$B$2,0)*X15))*AE15,((vlookup(AB15,'SKU Pricing'!A:B,Assumptions!$B$2,0)*W15)+(vlookup(AC15,'SKU Pricing'!A:B,Assumptions!$B$2,0)*(W15*8))+(vlookup(AD15,'SKU Pricing'!A:B,Assumptions!$B$2,0)*(X15-(W15*8))))*AE15))</f>
        <v>157.2426307</v>
      </c>
      <c r="AG15" s="67" t="str">
        <f t="shared" si="12"/>
        <v>Windows Server</v>
      </c>
      <c r="AH15" s="70">
        <f>ifna(vlookup(AG15,'SKU Pricing'!A:B,Assumptions!$B$2,0)*W15*AE15,0)</f>
        <v>335.8</v>
      </c>
      <c r="AI15" s="62" t="str">
        <f t="shared" si="13"/>
        <v>Regional</v>
      </c>
      <c r="AJ15" s="62" t="str">
        <f>if(V15&lt;&gt;0, if(T15="Lift &amp; Shift Noprod",Assumptions!$B$9,if(V15=Assumptions!$B$6,Assumptions!$B$10,if(P15=1,Assumptions!$B$8,Assumptions!$B$7))),"")</f>
        <v>SSD</v>
      </c>
      <c r="AK15" s="69" t="str">
        <f t="shared" si="14"/>
        <v>SSD</v>
      </c>
      <c r="AL15" s="69">
        <f>if(AJ15="Hyperdisk Balanced",Assumptions!$B$11,0)</f>
        <v>0</v>
      </c>
      <c r="AM15" s="69">
        <f>if(AJ15="Hyperdisk Balanced",Assumptions!$B$12,0)</f>
        <v>0</v>
      </c>
      <c r="AN15" s="70">
        <f>if(AK15=0,0,if(AJ15="Hyperdisk Balanced",vlookup(AK15&amp;" provisioned space",'SKU Pricing'!A:B,Assumptions!$B$2,0)*Z15+vlookup(AK15&amp;" provisioned IOPS",'SKU Pricing'!A:B,Assumptions!$B$2,0)*AL15*730+vlookup(AK15&amp;" provisioned throughput",'SKU Pricing'!A:B,Assumptions!$B$2,0)*AM15*730,vlookup(AK15,'SKU Pricing'!A:B,Assumptions!$B$2,0)*Z15))</f>
        <v>167.253</v>
      </c>
      <c r="AO15" s="70">
        <f t="shared" si="15"/>
        <v>660.2956307</v>
      </c>
      <c r="AP15" s="71" t="str">
        <f t="shared" si="16"/>
        <v>VM Manager</v>
      </c>
      <c r="AQ15" s="70">
        <f>ifna(vlookup(AP15,'SKU Pricing'!A:B,Assumptions!$B$2,0)*AE15,0)</f>
        <v>2.19</v>
      </c>
      <c r="AR15" s="72">
        <v>0.0</v>
      </c>
    </row>
    <row r="16">
      <c r="A16" s="61" t="s">
        <v>167</v>
      </c>
      <c r="B16" s="62" t="str">
        <f>ifna(if(vlookup(A16,vOS!A:B,2,0)="","Unknown",vlookup(A16,vOS!A:B,2,0)),"Unknown")</f>
        <v>Microsoft Windows 10 (64-bit)</v>
      </c>
      <c r="C16" s="62">
        <f>vlookup(B16,'OS Study'!A:D,2,0)</f>
        <v>0</v>
      </c>
      <c r="D16" s="62" t="str">
        <f>vlookup(B16,'OS Study'!A:D,3,0)</f>
        <v>Windows</v>
      </c>
      <c r="E16" s="62" t="str">
        <f>vlookup(B16,'OS Study'!A:D,4,0)</f>
        <v>Workstation</v>
      </c>
      <c r="F16" s="63" t="str">
        <f>vlookup(B16,'OS Study'!A:E,5,0)</f>
        <v>10</v>
      </c>
      <c r="G16" s="62">
        <f>IF(vlookup(A16,'RVtools V2.1'!A:J,4,0)="non",0,1)</f>
        <v>1</v>
      </c>
      <c r="H16" s="62">
        <f>if(vlookup(A16,'RVtools V2.1'!A:K,11,0)="kube",1,0)</f>
        <v>0</v>
      </c>
      <c r="I16" s="62">
        <f t="shared" si="5"/>
        <v>0</v>
      </c>
      <c r="J16" s="62">
        <f>ifna(vlookup(A16,'Infra Study'!A:Q,17,0),0)</f>
        <v>1</v>
      </c>
      <c r="K16" s="64">
        <f>IFERROR(__xludf.DUMMYFUNCTION("N(REGEXMATCH(VLOOKUP(A16, 'RVtools V2.1'!A:H, 8, 0), ""^Serveur de fichiers""))"),0.0)</f>
        <v>0</v>
      </c>
      <c r="L16" s="64">
        <f t="shared" si="6"/>
        <v>0</v>
      </c>
      <c r="M16" s="67" t="str">
        <f>ifna(vlookup(A16,'RVtools V2.1'!A:I,8,0),"N/A")</f>
        <v>MPL - CST/ALI</v>
      </c>
      <c r="N16" s="64">
        <f>IFERROR(__xludf.DUMMYFUNCTION("IF(REGEXMATCH(M16, ""(?i)"" &amp; JOIN(""|"", SPLIT(""kalisil"", "" ""))), 1, 0)"),0.0)</f>
        <v>0</v>
      </c>
      <c r="O16" s="64" t="str">
        <f>vlookup(A16,'RVtools V2.1'!A:H,7,0)</f>
        <v>T1</v>
      </c>
      <c r="P16" s="64">
        <f>if(vlookup(A16,'RVtools V2.1'!A:H,5,0)="oui",1,0)</f>
        <v>1</v>
      </c>
      <c r="Q16" s="64">
        <f>ifna(vlookup(A16,vCPU!A:B,2,0),"Unknown")</f>
        <v>2</v>
      </c>
      <c r="R16" s="66">
        <f>ifna(vlookup(A16,vMemory!A:C,3,0),"Unknown")</f>
        <v>4</v>
      </c>
      <c r="S16" s="66">
        <f>ifna(vlookup(A16,vDisk!A:C,3,0),"Unknown")</f>
        <v>108</v>
      </c>
      <c r="T16" s="67" t="str">
        <f t="array" ref="T16">IFS(
   L16=1, "No Lift &amp; Shift",
   J16=1, XLOOKUP(A16, 'Infra Study'!A:A, 'Infra Study'!P:P),
   I16=1, "No Lift &amp; Shift",
   H16=1, "GKE",
   K16=1, "GCNV",
   G16=1, "Lift &amp; Shift Prod",
   TRUE, "Lift &amp; Shift Noprod"
)</f>
        <v>Consolidation</v>
      </c>
      <c r="U16" s="67">
        <f t="shared" si="7"/>
        <v>0</v>
      </c>
      <c r="V16" s="68">
        <f>if(T16="Lift &amp; Shift Noprod",if( Y16=0,Assumptions!$B$5, Assumptions!$B$4),if(T16="Lift &amp; Shift Prod",if(AND(N16=1,O16="T1"),Assumptions!$B$6,Assumptions!$B$4),0))</f>
        <v>0</v>
      </c>
      <c r="W16" s="62">
        <f>if(V16&lt;&gt;0,if(Q16="Unknown", Assumptions!$B$42,If(Q16&gt;1,Q16,2)),0)</f>
        <v>0</v>
      </c>
      <c r="X16" s="69">
        <f>if(V16&lt;&gt;0,if(R16="Unknown", Assumptions!$B$43,R16),0)</f>
        <v>0</v>
      </c>
      <c r="Y16" s="68">
        <f t="shared" si="8"/>
        <v>0</v>
      </c>
      <c r="Z16" s="68">
        <f>if(V16&lt;&gt;0,if(  S16="Unknown", Assumptions!$B$44,S16),0)</f>
        <v>0</v>
      </c>
      <c r="AA16" s="68">
        <f>if(V16 ="N2",ifna(vlookup(W16&amp;"-"&amp;X16,'Ref. VM'!A:B,2,0),"Custom"),if(V16 ="E2" , ifna(vlookup(W16&amp;"-"&amp;X16,'Ref. VM'!D:E,2,0),"Custom"),if(V16="N2D",ifna(vlookup(W16&amp;"-"&amp;X16,'Ref. VM'!G:H,2,0),"Custom"),if(V16="N4",ifna(vlookup(W16&amp;"-"&amp;X16,'Ref. VM'!J:K,2,0),"Custom"),0))))</f>
        <v>0</v>
      </c>
      <c r="AB16" s="67">
        <f t="shared" si="9"/>
        <v>0</v>
      </c>
      <c r="AC16" s="67">
        <f t="shared" si="10"/>
        <v>0</v>
      </c>
      <c r="AD16" s="67">
        <f t="shared" si="11"/>
        <v>0</v>
      </c>
      <c r="AE16" s="62">
        <f>if(T16="Lift &amp; Shift Prod",730,if(T16="Lift &amp; Shift Noprod",Assumptions!$B$3,0))</f>
        <v>0</v>
      </c>
      <c r="AF16" s="70">
        <f>if( U16=0,0,if(Y16=0, ((vlookup(AB16,'SKU Pricing'!A:B,Assumptions!$B$2,0)*W16)+(vlookup(AC16,'SKU Pricing'!A:B,Assumptions!$B$2,0)*X16))*AE16,((vlookup(AB16,'SKU Pricing'!A:B,Assumptions!$B$2,0)*W16)+(vlookup(AC16,'SKU Pricing'!A:B,Assumptions!$B$2,0)*(W16*8))+(vlookup(AD16,'SKU Pricing'!A:B,Assumptions!$B$2,0)*(X16-(W16*8))))*AE16))</f>
        <v>0</v>
      </c>
      <c r="AG16" s="67">
        <f t="shared" si="12"/>
        <v>0</v>
      </c>
      <c r="AH16" s="70">
        <f>ifna(vlookup(AG16,'SKU Pricing'!A:B,Assumptions!$B$2,0)*W16*AE16,0)</f>
        <v>0</v>
      </c>
      <c r="AI16" s="62" t="str">
        <f t="shared" si="13"/>
        <v/>
      </c>
      <c r="AJ16" s="62" t="str">
        <f>if(V16&lt;&gt;0, if(T16="Lift &amp; Shift Noprod",Assumptions!$B$9,if(V16=Assumptions!$B$6,Assumptions!$B$10,if(P16=1,Assumptions!$B$8,Assumptions!$B$7))),"")</f>
        <v/>
      </c>
      <c r="AK16" s="69">
        <f t="shared" si="14"/>
        <v>0</v>
      </c>
      <c r="AL16" s="69">
        <f>if(AJ16="Hyperdisk Balanced",Assumptions!$B$11,0)</f>
        <v>0</v>
      </c>
      <c r="AM16" s="69">
        <f>if(AJ16="Hyperdisk Balanced",Assumptions!$B$12,0)</f>
        <v>0</v>
      </c>
      <c r="AN16" s="70">
        <f>if(AK16=0,0,if(AJ16="Hyperdisk Balanced",vlookup(AK16&amp;" provisioned space",'SKU Pricing'!A:B,Assumptions!$B$2,0)*Z16+vlookup(AK16&amp;" provisioned IOPS",'SKU Pricing'!A:B,Assumptions!$B$2,0)*AL16*730+vlookup(AK16&amp;" provisioned throughput",'SKU Pricing'!A:B,Assumptions!$B$2,0)*AM16*730,vlookup(AK16,'SKU Pricing'!A:B,Assumptions!$B$2,0)*Z16))</f>
        <v>0</v>
      </c>
      <c r="AO16" s="70">
        <f t="shared" si="15"/>
        <v>0</v>
      </c>
      <c r="AP16" s="71">
        <f t="shared" si="16"/>
        <v>0</v>
      </c>
      <c r="AQ16" s="70">
        <f>ifna(vlookup(AP16,'SKU Pricing'!A:B,Assumptions!$B$2,0)*AE16,0)</f>
        <v>0</v>
      </c>
      <c r="AR16" s="72">
        <v>0.0</v>
      </c>
    </row>
    <row r="17">
      <c r="A17" s="61" t="s">
        <v>168</v>
      </c>
      <c r="B17" s="62" t="str">
        <f>ifna(if(vlookup(A17,vOS!A:B,2,0)="","Unknown",vlookup(A17,vOS!A:B,2,0)),"Unknown")</f>
        <v>Microsoft Windows 10 (64-bit)</v>
      </c>
      <c r="C17" s="62">
        <f>vlookup(B17,'OS Study'!A:D,2,0)</f>
        <v>0</v>
      </c>
      <c r="D17" s="62" t="str">
        <f>vlookup(B17,'OS Study'!A:D,3,0)</f>
        <v>Windows</v>
      </c>
      <c r="E17" s="62" t="str">
        <f>vlookup(B17,'OS Study'!A:D,4,0)</f>
        <v>Workstation</v>
      </c>
      <c r="F17" s="63" t="str">
        <f>vlookup(B17,'OS Study'!A:E,5,0)</f>
        <v>10</v>
      </c>
      <c r="G17" s="62">
        <f>IF(vlookup(A17,'RVtools V2.1'!A:J,4,0)="non",0,1)</f>
        <v>1</v>
      </c>
      <c r="H17" s="62">
        <f>if(vlookup(A17,'RVtools V2.1'!A:K,11,0)="kube",1,0)</f>
        <v>0</v>
      </c>
      <c r="I17" s="62">
        <f t="shared" si="5"/>
        <v>0</v>
      </c>
      <c r="J17" s="62">
        <f>ifna(vlookup(A17,'Infra Study'!A:Q,17,0),0)</f>
        <v>1</v>
      </c>
      <c r="K17" s="64">
        <f>IFERROR(__xludf.DUMMYFUNCTION("N(REGEXMATCH(VLOOKUP(A17, 'RVtools V2.1'!A:H, 8, 0), ""^Serveur de fichiers""))"),0.0)</f>
        <v>0</v>
      </c>
      <c r="L17" s="64">
        <f t="shared" si="6"/>
        <v>0</v>
      </c>
      <c r="M17" s="67" t="str">
        <f>ifna(vlookup(A17,'RVtools V2.1'!A:I,8,0),"N/A")</f>
        <v>VM DEPOT CFX RAL</v>
      </c>
      <c r="N17" s="64">
        <f>IFERROR(__xludf.DUMMYFUNCTION("IF(REGEXMATCH(M17, ""(?i)"" &amp; JOIN(""|"", SPLIT(""kalisil"", "" ""))), 1, 0)"),0.0)</f>
        <v>0</v>
      </c>
      <c r="O17" s="64" t="str">
        <f>vlookup(A17,'RVtools V2.1'!A:H,7,0)</f>
        <v>T1</v>
      </c>
      <c r="P17" s="64">
        <f>if(vlookup(A17,'RVtools V2.1'!A:H,5,0)="oui",1,0)</f>
        <v>1</v>
      </c>
      <c r="Q17" s="64">
        <f>ifna(vlookup(A17,vCPU!A:B,2,0),"Unknown")</f>
        <v>2</v>
      </c>
      <c r="R17" s="66">
        <f>ifna(vlookup(A17,vMemory!A:C,3,0),"Unknown")</f>
        <v>4</v>
      </c>
      <c r="S17" s="66">
        <f>ifna(vlookup(A17,vDisk!A:C,3,0),"Unknown")</f>
        <v>94</v>
      </c>
      <c r="T17" s="67" t="str">
        <f t="array" ref="T17">IFS(
   L17=1, "No Lift &amp; Shift",
   J17=1, XLOOKUP(A17, 'Infra Study'!A:A, 'Infra Study'!P:P),
   I17=1, "No Lift &amp; Shift",
   H17=1, "GKE",
   K17=1, "GCNV",
   G17=1, "Lift &amp; Shift Prod",
   TRUE, "Lift &amp; Shift Noprod"
)</f>
        <v>Consolidation</v>
      </c>
      <c r="U17" s="67">
        <f t="shared" si="7"/>
        <v>0</v>
      </c>
      <c r="V17" s="68">
        <f>if(T17="Lift &amp; Shift Noprod",if( Y17=0,Assumptions!$B$5, Assumptions!$B$4),if(T17="Lift &amp; Shift Prod",if(AND(N17=1,O17="T1"),Assumptions!$B$6,Assumptions!$B$4),0))</f>
        <v>0</v>
      </c>
      <c r="W17" s="62">
        <f>if(V17&lt;&gt;0,if(Q17="Unknown", Assumptions!$B$42,If(Q17&gt;1,Q17,2)),0)</f>
        <v>0</v>
      </c>
      <c r="X17" s="69">
        <f>if(V17&lt;&gt;0,if(R17="Unknown", Assumptions!$B$43,R17),0)</f>
        <v>0</v>
      </c>
      <c r="Y17" s="68">
        <f t="shared" si="8"/>
        <v>0</v>
      </c>
      <c r="Z17" s="68">
        <f>if(V17&lt;&gt;0,if(  S17="Unknown", Assumptions!$B$44,S17),0)</f>
        <v>0</v>
      </c>
      <c r="AA17" s="68">
        <f>if(V17 ="N2",ifna(vlookup(W17&amp;"-"&amp;X17,'Ref. VM'!A:B,2,0),"Custom"),if(V17 ="E2" , ifna(vlookup(W17&amp;"-"&amp;X17,'Ref. VM'!D:E,2,0),"Custom"),if(V17="N2D",ifna(vlookup(W17&amp;"-"&amp;X17,'Ref. VM'!G:H,2,0),"Custom"),if(V17="N4",ifna(vlookup(W17&amp;"-"&amp;X17,'Ref. VM'!J:K,2,0),"Custom"),0))))</f>
        <v>0</v>
      </c>
      <c r="AB17" s="67">
        <f t="shared" si="9"/>
        <v>0</v>
      </c>
      <c r="AC17" s="67">
        <f t="shared" si="10"/>
        <v>0</v>
      </c>
      <c r="AD17" s="67">
        <f t="shared" si="11"/>
        <v>0</v>
      </c>
      <c r="AE17" s="62">
        <f>if(T17="Lift &amp; Shift Prod",730,if(T17="Lift &amp; Shift Noprod",Assumptions!$B$3,0))</f>
        <v>0</v>
      </c>
      <c r="AF17" s="70">
        <f>if( U17=0,0,if(Y17=0, ((vlookup(AB17,'SKU Pricing'!A:B,Assumptions!$B$2,0)*W17)+(vlookup(AC17,'SKU Pricing'!A:B,Assumptions!$B$2,0)*X17))*AE17,((vlookup(AB17,'SKU Pricing'!A:B,Assumptions!$B$2,0)*W17)+(vlookup(AC17,'SKU Pricing'!A:B,Assumptions!$B$2,0)*(W17*8))+(vlookup(AD17,'SKU Pricing'!A:B,Assumptions!$B$2,0)*(X17-(W17*8))))*AE17))</f>
        <v>0</v>
      </c>
      <c r="AG17" s="67">
        <f t="shared" si="12"/>
        <v>0</v>
      </c>
      <c r="AH17" s="70">
        <f>ifna(vlookup(AG17,'SKU Pricing'!A:B,Assumptions!$B$2,0)*W17*AE17,0)</f>
        <v>0</v>
      </c>
      <c r="AI17" s="62" t="str">
        <f t="shared" si="13"/>
        <v/>
      </c>
      <c r="AJ17" s="62" t="str">
        <f>if(V17&lt;&gt;0, if(T17="Lift &amp; Shift Noprod",Assumptions!$B$9,if(V17=Assumptions!$B$6,Assumptions!$B$10,if(P17=1,Assumptions!$B$8,Assumptions!$B$7))),"")</f>
        <v/>
      </c>
      <c r="AK17" s="69">
        <f t="shared" si="14"/>
        <v>0</v>
      </c>
      <c r="AL17" s="69">
        <f>if(AJ17="Hyperdisk Balanced",Assumptions!$B$11,0)</f>
        <v>0</v>
      </c>
      <c r="AM17" s="69">
        <f>if(AJ17="Hyperdisk Balanced",Assumptions!$B$12,0)</f>
        <v>0</v>
      </c>
      <c r="AN17" s="70">
        <f>if(AK17=0,0,if(AJ17="Hyperdisk Balanced",vlookup(AK17&amp;" provisioned space",'SKU Pricing'!A:B,Assumptions!$B$2,0)*Z17+vlookup(AK17&amp;" provisioned IOPS",'SKU Pricing'!A:B,Assumptions!$B$2,0)*AL17*730+vlookup(AK17&amp;" provisioned throughput",'SKU Pricing'!A:B,Assumptions!$B$2,0)*AM17*730,vlookup(AK17,'SKU Pricing'!A:B,Assumptions!$B$2,0)*Z17))</f>
        <v>0</v>
      </c>
      <c r="AO17" s="70">
        <f t="shared" si="15"/>
        <v>0</v>
      </c>
      <c r="AP17" s="71">
        <f t="shared" si="16"/>
        <v>0</v>
      </c>
      <c r="AQ17" s="70">
        <f>ifna(vlookup(AP17,'SKU Pricing'!A:B,Assumptions!$B$2,0)*AE17,0)</f>
        <v>0</v>
      </c>
      <c r="AR17" s="72">
        <v>0.0</v>
      </c>
    </row>
    <row r="18">
      <c r="A18" s="61" t="s">
        <v>169</v>
      </c>
      <c r="B18" s="62" t="str">
        <f>ifna(if(vlookup(A18,vOS!A:B,2,0)="","Unknown",vlookup(A18,vOS!A:B,2,0)),"Unknown")</f>
        <v>Microsoft Windows Server 2022 (64-bit)</v>
      </c>
      <c r="C18" s="62">
        <f>vlookup(B18,'OS Study'!A:D,2,0)</f>
        <v>0</v>
      </c>
      <c r="D18" s="62" t="str">
        <f>vlookup(B18,'OS Study'!A:D,3,0)</f>
        <v>Windows</v>
      </c>
      <c r="E18" s="62" t="str">
        <f>vlookup(B18,'OS Study'!A:D,4,0)</f>
        <v>Server</v>
      </c>
      <c r="F18" s="63" t="str">
        <f>vlookup(B18,'OS Study'!A:E,5,0)</f>
        <v>2022</v>
      </c>
      <c r="G18" s="62">
        <f>IF(vlookup(A18,'RVtools V2.1'!A:J,4,0)="non",0,1)</f>
        <v>1</v>
      </c>
      <c r="H18" s="62">
        <f>if(vlookup(A18,'RVtools V2.1'!A:K,11,0)="kube",1,0)</f>
        <v>0</v>
      </c>
      <c r="I18" s="62">
        <f t="shared" si="5"/>
        <v>0</v>
      </c>
      <c r="J18" s="62">
        <f>ifna(vlookup(A18,'Infra Study'!A:Q,17,0),0)</f>
        <v>0</v>
      </c>
      <c r="K18" s="64">
        <f>IFERROR(__xludf.DUMMYFUNCTION("N(REGEXMATCH(VLOOKUP(A18, 'RVtools V2.1'!A:H, 8, 0), ""^Serveur de fichiers""))"),0.0)</f>
        <v>0</v>
      </c>
      <c r="L18" s="64">
        <f t="shared" si="6"/>
        <v>0</v>
      </c>
      <c r="M18" s="67" t="str">
        <f>ifna(vlookup(A18,'RVtools V2.1'!A:I,8,0),"N/A")</f>
        <v>VM DEPOT CFX RAL</v>
      </c>
      <c r="N18" s="64">
        <f>IFERROR(__xludf.DUMMYFUNCTION("IF(REGEXMATCH(M18, ""(?i)"" &amp; JOIN(""|"", SPLIT(""kalisil"", "" ""))), 1, 0)"),0.0)</f>
        <v>0</v>
      </c>
      <c r="O18" s="64" t="str">
        <f>vlookup(A18,'RVtools V2.1'!A:H,7,0)</f>
        <v>T1</v>
      </c>
      <c r="P18" s="64">
        <f>if(vlookup(A18,'RVtools V2.1'!A:H,5,0)="oui",1,0)</f>
        <v>1</v>
      </c>
      <c r="Q18" s="64">
        <f>ifna(vlookup(A18,vCPU!A:B,2,0),"Unknown")</f>
        <v>2</v>
      </c>
      <c r="R18" s="66">
        <f>ifna(vlookup(A18,vMemory!A:C,3,0),"Unknown")</f>
        <v>4</v>
      </c>
      <c r="S18" s="66">
        <f>ifna(vlookup(A18,vDisk!A:C,3,0),"Unknown")</f>
        <v>46</v>
      </c>
      <c r="T18" s="67" t="str">
        <f t="array" ref="T18">IFS(
   L18=1, "No Lift &amp; Shift",
   J18=1, XLOOKUP(A18, 'Infra Study'!A:A, 'Infra Study'!P:P),
   I18=1, "No Lift &amp; Shift",
   H18=1, "GKE",
   K18=1, "GCNV",
   G18=1, "Lift &amp; Shift Prod",
   TRUE, "Lift &amp; Shift Noprod"
)</f>
        <v>Lift &amp; Shift Prod</v>
      </c>
      <c r="U18" s="67">
        <f t="shared" si="7"/>
        <v>1</v>
      </c>
      <c r="V18" s="68" t="str">
        <f>if(T18="Lift &amp; Shift Noprod",if( Y18=0,Assumptions!$B$5, Assumptions!$B$4),if(T18="Lift &amp; Shift Prod",if(AND(N18=1,O18="T1"),Assumptions!$B$6,Assumptions!$B$4),0))</f>
        <v>N2D</v>
      </c>
      <c r="W18" s="69">
        <f>if(V18&lt;&gt;0,if(Q18="Unknown", Assumptions!$B$42,If(Q18&gt;1,Q18,2)),0)</f>
        <v>2</v>
      </c>
      <c r="X18" s="69">
        <f>if(V18&lt;&gt;0,if(R18="Unknown", Assumptions!$B$43,R18),0)</f>
        <v>4</v>
      </c>
      <c r="Y18" s="68">
        <f t="shared" si="8"/>
        <v>0</v>
      </c>
      <c r="Z18" s="68">
        <f>if(V18&lt;&gt;0,if(  S18="Unknown", Assumptions!$B$44,S18),0)</f>
        <v>46</v>
      </c>
      <c r="AA18" s="68" t="str">
        <f>if(V18 ="N2",ifna(vlookup(W18&amp;"-"&amp;X18,'Ref. VM'!A:B,2,0),"Custom"),if(V18 ="E2" , ifna(vlookup(W18&amp;"-"&amp;X18,'Ref. VM'!D:E,2,0),"Custom"),if(V18="N2D",ifna(vlookup(W18&amp;"-"&amp;X18,'Ref. VM'!G:H,2,0),"Custom"),if(V18="N4",ifna(vlookup(W18&amp;"-"&amp;X18,'Ref. VM'!J:K,2,0),"Custom"),0))))</f>
        <v>Custom</v>
      </c>
      <c r="AB18" s="67" t="str">
        <f t="shared" si="9"/>
        <v>N2D-Custom vCPUs-CUD 3y</v>
      </c>
      <c r="AC18" s="67" t="str">
        <f t="shared" si="10"/>
        <v>N2D-Custom RAM-CUD 3y</v>
      </c>
      <c r="AD18" s="67">
        <f t="shared" si="11"/>
        <v>0</v>
      </c>
      <c r="AE18" s="62">
        <f>if(T18="Lift &amp; Shift Prod",730,if(T18="Lift &amp; Shift Noprod",Assumptions!$B$3,0))</f>
        <v>730</v>
      </c>
      <c r="AF18" s="70">
        <f>if( U18=0,0,if(Y18=0, ((vlookup(AB18,'SKU Pricing'!A:B,Assumptions!$B$2,0)*W18)+(vlookup(AC18,'SKU Pricing'!A:B,Assumptions!$B$2,0)*X18))*AE18,((vlookup(AB18,'SKU Pricing'!A:B,Assumptions!$B$2,0)*W18)+(vlookup(AC18,'SKU Pricing'!A:B,Assumptions!$B$2,0)*(W18*8))+(vlookup(AD18,'SKU Pricing'!A:B,Assumptions!$B$2,0)*(X18-(W18*8))))*AE18))</f>
        <v>27.90832632</v>
      </c>
      <c r="AG18" s="67" t="str">
        <f t="shared" si="12"/>
        <v>Windows Server</v>
      </c>
      <c r="AH18" s="70">
        <f>ifna(vlookup(AG18,'SKU Pricing'!A:B,Assumptions!$B$2,0)*W18*AE18,0)</f>
        <v>67.16</v>
      </c>
      <c r="AI18" s="62" t="str">
        <f t="shared" si="13"/>
        <v>Regional</v>
      </c>
      <c r="AJ18" s="62" t="str">
        <f>if(V18&lt;&gt;0, if(T18="Lift &amp; Shift Noprod",Assumptions!$B$9,if(V18=Assumptions!$B$6,Assumptions!$B$10,if(P18=1,Assumptions!$B$8,Assumptions!$B$7))),"")</f>
        <v>SSD</v>
      </c>
      <c r="AK18" s="69" t="str">
        <f t="shared" si="14"/>
        <v>SSD</v>
      </c>
      <c r="AL18" s="69">
        <f>if(AJ18="Hyperdisk Balanced",Assumptions!$B$11,0)</f>
        <v>0</v>
      </c>
      <c r="AM18" s="69">
        <f>if(AJ18="Hyperdisk Balanced",Assumptions!$B$12,0)</f>
        <v>0</v>
      </c>
      <c r="AN18" s="70">
        <f>if(AK18=0,0,if(AJ18="Hyperdisk Balanced",vlookup(AK18&amp;" provisioned space",'SKU Pricing'!A:B,Assumptions!$B$2,0)*Z18+vlookup(AK18&amp;" provisioned IOPS",'SKU Pricing'!A:B,Assumptions!$B$2,0)*AL18*730+vlookup(AK18&amp;" provisioned throughput",'SKU Pricing'!A:B,Assumptions!$B$2,0)*AM18*730,vlookup(AK18,'SKU Pricing'!A:B,Assumptions!$B$2,0)*Z18))</f>
        <v>9.062</v>
      </c>
      <c r="AO18" s="70">
        <f t="shared" si="15"/>
        <v>104.1303263</v>
      </c>
      <c r="AP18" s="71" t="str">
        <f t="shared" si="16"/>
        <v>VM Manager</v>
      </c>
      <c r="AQ18" s="70">
        <f>ifna(vlookup(AP18,'SKU Pricing'!A:B,Assumptions!$B$2,0)*AE18,0)</f>
        <v>2.19</v>
      </c>
      <c r="AR18" s="72">
        <v>0.0</v>
      </c>
    </row>
    <row r="19">
      <c r="A19" s="61" t="s">
        <v>170</v>
      </c>
      <c r="B19" s="62" t="str">
        <f>ifna(if(vlookup(A19,vOS!A:B,2,0)="","Unknown",vlookup(A19,vOS!A:B,2,0)),"Unknown")</f>
        <v>Microsoft Windows 10 (64-bit)</v>
      </c>
      <c r="C19" s="62">
        <f>vlookup(B19,'OS Study'!A:D,2,0)</f>
        <v>0</v>
      </c>
      <c r="D19" s="62" t="str">
        <f>vlookup(B19,'OS Study'!A:D,3,0)</f>
        <v>Windows</v>
      </c>
      <c r="E19" s="62" t="str">
        <f>vlookup(B19,'OS Study'!A:D,4,0)</f>
        <v>Workstation</v>
      </c>
      <c r="F19" s="63" t="str">
        <f>vlookup(B19,'OS Study'!A:E,5,0)</f>
        <v>10</v>
      </c>
      <c r="G19" s="62">
        <f>IF(vlookup(A19,'RVtools V2.1'!A:J,4,0)="non",0,1)</f>
        <v>0</v>
      </c>
      <c r="H19" s="62">
        <f>if(vlookup(A19,'RVtools V2.1'!A:K,11,0)="kube",1,0)</f>
        <v>0</v>
      </c>
      <c r="I19" s="62">
        <f t="shared" si="5"/>
        <v>0</v>
      </c>
      <c r="J19" s="62">
        <f>ifna(vlookup(A19,'Infra Study'!A:Q,17,0),0)</f>
        <v>1</v>
      </c>
      <c r="K19" s="64">
        <f>IFERROR(__xludf.DUMMYFUNCTION("N(REGEXMATCH(VLOOKUP(A19, 'RVtools V2.1'!A:H, 8, 0), ""^Serveur de fichiers""))"),0.0)</f>
        <v>0</v>
      </c>
      <c r="L19" s="64">
        <f t="shared" si="6"/>
        <v>0</v>
      </c>
      <c r="M19" s="65" t="str">
        <f>ifna(vlookup(A19,'RVtools V2.1'!A:I,8,0),"N/A")</f>
        <v>Magic Info PLV - RAL</v>
      </c>
      <c r="N19" s="64">
        <f>IFERROR(__xludf.DUMMYFUNCTION("IF(REGEXMATCH(M19, ""(?i)"" &amp; JOIN(""|"", SPLIT(""kalisil"", "" ""))), 1, 0)"),0.0)</f>
        <v>0</v>
      </c>
      <c r="O19" s="64" t="str">
        <f>vlookup(A19,'RVtools V2.1'!A:H,7,0)</f>
        <v>T3</v>
      </c>
      <c r="P19" s="64">
        <f>if(vlookup(A19,'RVtools V2.1'!A:H,5,0)="oui",1,0)</f>
        <v>0</v>
      </c>
      <c r="Q19" s="64">
        <f>ifna(vlookup(A19,vCPU!A:B,2,0),"Unknown")</f>
        <v>4</v>
      </c>
      <c r="R19" s="66">
        <f>ifna(vlookup(A19,vMemory!A:C,3,0),"Unknown")</f>
        <v>8</v>
      </c>
      <c r="S19" s="66">
        <f>ifna(vlookup(A19,vDisk!A:C,3,0),"Unknown")</f>
        <v>569</v>
      </c>
      <c r="T19" s="67" t="str">
        <f t="array" ref="T19">IFS(
   L19=1, "No Lift &amp; Shift",
   J19=1, XLOOKUP(A19, 'Infra Study'!A:A, 'Infra Study'!P:P),
   I19=1, "No Lift &amp; Shift",
   H19=1, "GKE",
   K19=1, "GCNV",
   G19=1, "Lift &amp; Shift Prod",
   TRUE, "Lift &amp; Shift Noprod"
)</f>
        <v>Consolidation</v>
      </c>
      <c r="U19" s="67">
        <f t="shared" si="7"/>
        <v>0</v>
      </c>
      <c r="V19" s="68">
        <f>if(T19="Lift &amp; Shift Noprod",if( Y19=0,Assumptions!$B$5, Assumptions!$B$4),if(T19="Lift &amp; Shift Prod",if(AND(N19=1,O19="T1"),Assumptions!$B$6,Assumptions!$B$4),0))</f>
        <v>0</v>
      </c>
      <c r="W19" s="62">
        <f>if(V19&lt;&gt;0,if(Q19="Unknown", Assumptions!$B$42,If(Q19&gt;1,Q19,2)),0)</f>
        <v>0</v>
      </c>
      <c r="X19" s="69">
        <f>if(V19&lt;&gt;0,if(R19="Unknown", Assumptions!$B$43,R19),0)</f>
        <v>0</v>
      </c>
      <c r="Y19" s="68">
        <f t="shared" si="8"/>
        <v>0</v>
      </c>
      <c r="Z19" s="68">
        <f>if(V19&lt;&gt;0,if(  S19="Unknown", Assumptions!$B$44,S19),0)</f>
        <v>0</v>
      </c>
      <c r="AA19" s="68">
        <f>if(V19 ="N2",ifna(vlookup(W19&amp;"-"&amp;X19,'Ref. VM'!A:B,2,0),"Custom"),if(V19 ="E2" , ifna(vlookup(W19&amp;"-"&amp;X19,'Ref. VM'!D:E,2,0),"Custom"),if(V19="N2D",ifna(vlookup(W19&amp;"-"&amp;X19,'Ref. VM'!G:H,2,0),"Custom"),if(V19="N4",ifna(vlookup(W19&amp;"-"&amp;X19,'Ref. VM'!J:K,2,0),"Custom"),0))))</f>
        <v>0</v>
      </c>
      <c r="AB19" s="67">
        <f t="shared" si="9"/>
        <v>0</v>
      </c>
      <c r="AC19" s="67">
        <f t="shared" si="10"/>
        <v>0</v>
      </c>
      <c r="AD19" s="67">
        <f t="shared" si="11"/>
        <v>0</v>
      </c>
      <c r="AE19" s="62">
        <f>if(T19="Lift &amp; Shift Prod",730,if(T19="Lift &amp; Shift Noprod",Assumptions!$B$3,0))</f>
        <v>0</v>
      </c>
      <c r="AF19" s="70">
        <f>if( U19=0,0,if(Y19=0, ((vlookup(AB19,'SKU Pricing'!A:B,Assumptions!$B$2,0)*W19)+(vlookup(AC19,'SKU Pricing'!A:B,Assumptions!$B$2,0)*X19))*AE19,((vlookup(AB19,'SKU Pricing'!A:B,Assumptions!$B$2,0)*W19)+(vlookup(AC19,'SKU Pricing'!A:B,Assumptions!$B$2,0)*(W19*8))+(vlookup(AD19,'SKU Pricing'!A:B,Assumptions!$B$2,0)*(X19-(W19*8))))*AE19))</f>
        <v>0</v>
      </c>
      <c r="AG19" s="67">
        <f t="shared" si="12"/>
        <v>0</v>
      </c>
      <c r="AH19" s="70">
        <f>ifna(vlookup(AG19,'SKU Pricing'!A:B,Assumptions!$B$2,0)*W19*AE19,0)</f>
        <v>0</v>
      </c>
      <c r="AI19" s="62" t="str">
        <f t="shared" si="13"/>
        <v/>
      </c>
      <c r="AJ19" s="62" t="str">
        <f>if(V19&lt;&gt;0, if(T19="Lift &amp; Shift Noprod",Assumptions!$B$9,if(V19=Assumptions!$B$6,Assumptions!$B$10,if(P19=1,Assumptions!$B$8,Assumptions!$B$7))),"")</f>
        <v/>
      </c>
      <c r="AK19" s="69">
        <f t="shared" si="14"/>
        <v>0</v>
      </c>
      <c r="AL19" s="69">
        <f>if(AJ19="Hyperdisk Balanced",Assumptions!$B$11,0)</f>
        <v>0</v>
      </c>
      <c r="AM19" s="69">
        <f>if(AJ19="Hyperdisk Balanced",Assumptions!$B$12,0)</f>
        <v>0</v>
      </c>
      <c r="AN19" s="70">
        <f>if(AK19=0,0,if(AJ19="Hyperdisk Balanced",vlookup(AK19&amp;" provisioned space",'SKU Pricing'!A:B,Assumptions!$B$2,0)*Z19+vlookup(AK19&amp;" provisioned IOPS",'SKU Pricing'!A:B,Assumptions!$B$2,0)*AL19*730+vlookup(AK19&amp;" provisioned throughput",'SKU Pricing'!A:B,Assumptions!$B$2,0)*AM19*730,vlookup(AK19,'SKU Pricing'!A:B,Assumptions!$B$2,0)*Z19))</f>
        <v>0</v>
      </c>
      <c r="AO19" s="70">
        <f t="shared" si="15"/>
        <v>0</v>
      </c>
      <c r="AP19" s="71">
        <f t="shared" si="16"/>
        <v>0</v>
      </c>
      <c r="AQ19" s="70">
        <f>ifna(vlookup(AP19,'SKU Pricing'!A:B,Assumptions!$B$2,0)*AE19,0)</f>
        <v>0</v>
      </c>
      <c r="AR19" s="72">
        <v>0.0</v>
      </c>
    </row>
    <row r="20">
      <c r="A20" s="61" t="s">
        <v>171</v>
      </c>
      <c r="B20" s="62" t="str">
        <f>ifna(if(vlookup(A20,vOS!A:B,2,0)="","Unknown",vlookup(A20,vOS!A:B,2,0)),"Unknown")</f>
        <v>Microsoft Windows Server 2019 (64-bit)</v>
      </c>
      <c r="C20" s="62">
        <f>vlookup(B20,'OS Study'!A:D,2,0)</f>
        <v>0</v>
      </c>
      <c r="D20" s="62" t="str">
        <f>vlookup(B20,'OS Study'!A:D,3,0)</f>
        <v>Windows</v>
      </c>
      <c r="E20" s="62" t="str">
        <f>vlookup(B20,'OS Study'!A:D,4,0)</f>
        <v>Server</v>
      </c>
      <c r="F20" s="63" t="str">
        <f>vlookup(B20,'OS Study'!A:E,5,0)</f>
        <v>2019</v>
      </c>
      <c r="G20" s="62">
        <f>IF(vlookup(A20,'RVtools V2.1'!A:J,4,0)="non",0,1)</f>
        <v>0</v>
      </c>
      <c r="H20" s="62">
        <f>if(vlookup(A20,'RVtools V2.1'!A:K,11,0)="kube",1,0)</f>
        <v>0</v>
      </c>
      <c r="I20" s="62">
        <f t="shared" si="5"/>
        <v>0</v>
      </c>
      <c r="J20" s="62">
        <f>ifna(vlookup(A20,'Infra Study'!A:Q,17,0),0)</f>
        <v>0</v>
      </c>
      <c r="K20" s="64">
        <f>IFERROR(__xludf.DUMMYFUNCTION("N(REGEXMATCH(VLOOKUP(A20, 'RVtools V2.1'!A:H, 8, 0), ""^Serveur de fichiers""))"),0.0)</f>
        <v>0</v>
      </c>
      <c r="L20" s="64">
        <f t="shared" si="6"/>
        <v>0</v>
      </c>
      <c r="M20" s="65" t="str">
        <f>ifna(vlookup(A20,'RVtools V2.1'!A:I,8,0),"N/A")</f>
        <v>Aqure - RAL</v>
      </c>
      <c r="N20" s="64">
        <f>IFERROR(__xludf.DUMMYFUNCTION("IF(REGEXMATCH(M20, ""(?i)"" &amp; JOIN(""|"", SPLIT(""kalisil"", "" ""))), 1, 0)"),0.0)</f>
        <v>0</v>
      </c>
      <c r="O20" s="64" t="str">
        <f>vlookup(A20,'RVtools V2.1'!A:H,7,0)</f>
        <v>N/A</v>
      </c>
      <c r="P20" s="64">
        <f>if(vlookup(A20,'RVtools V2.1'!A:H,5,0)="oui",1,0)</f>
        <v>0</v>
      </c>
      <c r="Q20" s="64">
        <f>ifna(vlookup(A20,vCPU!A:B,2,0),"Unknown")</f>
        <v>4</v>
      </c>
      <c r="R20" s="66">
        <f>ifna(vlookup(A20,vMemory!A:C,3,0),"Unknown")</f>
        <v>16</v>
      </c>
      <c r="S20" s="66">
        <f>ifna(vlookup(A20,vDisk!A:C,3,0),"Unknown")</f>
        <v>810</v>
      </c>
      <c r="T20" s="67" t="str">
        <f t="array" ref="T20">IFS(
   L20=1, "No Lift &amp; Shift",
   J20=1, XLOOKUP(A20, 'Infra Study'!A:A, 'Infra Study'!P:P),
   I20=1, "No Lift &amp; Shift",
   H20=1, "GKE",
   K20=1, "GCNV",
   G20=1, "Lift &amp; Shift Prod",
   TRUE, "Lift &amp; Shift Noprod"
)</f>
        <v>Lift &amp; Shift Noprod</v>
      </c>
      <c r="U20" s="67">
        <f t="shared" si="7"/>
        <v>1</v>
      </c>
      <c r="V20" s="68" t="str">
        <f>if(T20="Lift &amp; Shift Noprod",if( Y20=0,Assumptions!$B$5, Assumptions!$B$4),if(T20="Lift &amp; Shift Prod",if(AND(N20=1,O20="T1"),Assumptions!$B$6,Assumptions!$B$4),0))</f>
        <v>E2</v>
      </c>
      <c r="W20" s="69">
        <f>if(V20&lt;&gt;0,if(Q20="Unknown", Assumptions!$B$42,If(Q20&gt;1,Q20,2)),0)</f>
        <v>4</v>
      </c>
      <c r="X20" s="69">
        <f>if(V20&lt;&gt;0,if(R20="Unknown", Assumptions!$B$43,R20),0)</f>
        <v>16</v>
      </c>
      <c r="Y20" s="68">
        <f t="shared" si="8"/>
        <v>0</v>
      </c>
      <c r="Z20" s="68">
        <f>if(V20&lt;&gt;0,if(  S20="Unknown", Assumptions!$B$44,S20),0)</f>
        <v>810</v>
      </c>
      <c r="AA20" s="68" t="str">
        <f>if(V20 ="N2",ifna(vlookup(W20&amp;"-"&amp;X20,'Ref. VM'!A:B,2,0),"Custom"),if(V20 ="E2" , ifna(vlookup(W20&amp;"-"&amp;X20,'Ref. VM'!D:E,2,0),"Custom"),if(V20="N2D",ifna(vlookup(W20&amp;"-"&amp;X20,'Ref. VM'!G:H,2,0),"Custom"),if(V20="N4",ifna(vlookup(W20&amp;"-"&amp;X20,'Ref. VM'!J:K,2,0),"Custom"),0))))</f>
        <v>Predefined</v>
      </c>
      <c r="AB20" s="67" t="str">
        <f t="shared" si="9"/>
        <v>E2-Predefined vCPUs</v>
      </c>
      <c r="AC20" s="67" t="str">
        <f t="shared" si="10"/>
        <v>E2-Predefined RAM</v>
      </c>
      <c r="AD20" s="67">
        <f t="shared" si="11"/>
        <v>0</v>
      </c>
      <c r="AE20" s="69">
        <f>if(T20="Lift &amp; Shift Prod",730,if(T20="Lift &amp; Shift Noprod",Assumptions!$B$3,0))</f>
        <v>270</v>
      </c>
      <c r="AF20" s="70">
        <f>if( U20=0,0,if(Y20=0, ((vlookup(AB20,'SKU Pricing'!A:B,Assumptions!$B$2,0)*W20)+(vlookup(AC20,'SKU Pricing'!A:B,Assumptions!$B$2,0)*X20))*AE20,((vlookup(AB20,'SKU Pricing'!A:B,Assumptions!$B$2,0)*W20)+(vlookup(AC20,'SKU Pricing'!A:B,Assumptions!$B$2,0)*(W20*8))+(vlookup(AD20,'SKU Pricing'!A:B,Assumptions!$B$2,0)*(X20-(W20*8))))*AE20))</f>
        <v>41.97528</v>
      </c>
      <c r="AG20" s="67" t="str">
        <f t="shared" si="12"/>
        <v>Windows Server</v>
      </c>
      <c r="AH20" s="70">
        <f>ifna(vlookup(AG20,'SKU Pricing'!A:B,Assumptions!$B$2,0)*W20*AE20,0)</f>
        <v>49.68</v>
      </c>
      <c r="AI20" s="62" t="str">
        <f t="shared" si="13"/>
        <v/>
      </c>
      <c r="AJ20" s="62" t="str">
        <f>if(V20&lt;&gt;0, if(T20="Lift &amp; Shift Noprod",Assumptions!$B$9,if(V20=Assumptions!$B$6,Assumptions!$B$10,if(P20=1,Assumptions!$B$8,Assumptions!$B$7))),"")</f>
        <v>Balanced</v>
      </c>
      <c r="AK20" s="69" t="str">
        <f t="shared" si="14"/>
        <v>Balanced</v>
      </c>
      <c r="AL20" s="69">
        <f>if(AJ20="Hyperdisk Balanced",Assumptions!$B$11,0)</f>
        <v>0</v>
      </c>
      <c r="AM20" s="69">
        <f>if(AJ20="Hyperdisk Balanced",Assumptions!$B$12,0)</f>
        <v>0</v>
      </c>
      <c r="AN20" s="70">
        <f>if(AK20=0,0,if(AJ20="Hyperdisk Balanced",vlookup(AK20&amp;" provisioned space",'SKU Pricing'!A:B,Assumptions!$B$2,0)*Z20+vlookup(AK20&amp;" provisioned IOPS",'SKU Pricing'!A:B,Assumptions!$B$2,0)*AL20*730+vlookup(AK20&amp;" provisioned throughput",'SKU Pricing'!A:B,Assumptions!$B$2,0)*AM20*730,vlookup(AK20,'SKU Pricing'!A:B,Assumptions!$B$2,0)*Z20))</f>
        <v>93.96</v>
      </c>
      <c r="AO20" s="70">
        <f t="shared" si="15"/>
        <v>185.61528</v>
      </c>
      <c r="AP20" s="71" t="str">
        <f t="shared" si="16"/>
        <v>VM Manager</v>
      </c>
      <c r="AQ20" s="70">
        <f>ifna(vlookup(AP20,'SKU Pricing'!A:B,Assumptions!$B$2,0)*AE20,0)</f>
        <v>0.81</v>
      </c>
      <c r="AR20" s="72">
        <v>0.0</v>
      </c>
    </row>
    <row r="21">
      <c r="A21" s="61" t="s">
        <v>172</v>
      </c>
      <c r="B21" s="62" t="str">
        <f>ifna(if(vlookup(A21,vOS!A:B,2,0)="","Unknown",vlookup(A21,vOS!A:B,2,0)),"Unknown")</f>
        <v>Rocky Linux (64-bit)</v>
      </c>
      <c r="C21" s="62">
        <f>vlookup(B21,'OS Study'!A:D,2,0)</f>
        <v>0</v>
      </c>
      <c r="D21" s="62" t="str">
        <f>vlookup(B21,'OS Study'!A:D,3,0)</f>
        <v>Linux</v>
      </c>
      <c r="E21" s="62" t="str">
        <f>vlookup(B21,'OS Study'!A:D,4,0)</f>
        <v>Rocky</v>
      </c>
      <c r="F21" s="63" t="str">
        <f>vlookup(B21,'OS Study'!A:E,5,0)</f>
        <v/>
      </c>
      <c r="G21" s="62">
        <f>IF(vlookup(A21,'RVtools V2.1'!A:J,4,0)="non",0,1)</f>
        <v>1</v>
      </c>
      <c r="H21" s="62">
        <f>if(vlookup(A21,'RVtools V2.1'!A:K,11,0)="kube",1,0)</f>
        <v>0</v>
      </c>
      <c r="I21" s="62">
        <f t="shared" si="5"/>
        <v>0</v>
      </c>
      <c r="J21" s="62">
        <f>ifna(vlookup(A21,'Infra Study'!A:Q,17,0),0)</f>
        <v>0</v>
      </c>
      <c r="K21" s="64">
        <f>IFERROR(__xludf.DUMMYFUNCTION("N(REGEXMATCH(VLOOKUP(A21, 'RVtools V2.1'!A:H, 8, 0), ""^Serveur de fichiers""))"),0.0)</f>
        <v>0</v>
      </c>
      <c r="L21" s="64">
        <f t="shared" si="6"/>
        <v>0</v>
      </c>
      <c r="M21" s="67" t="str">
        <f>ifna(vlookup(A21,'RVtools V2.1'!A:I,8,0),"N/A")</f>
        <v>VM INCOMPLET AURA</v>
      </c>
      <c r="N21" s="64">
        <f>IFERROR(__xludf.DUMMYFUNCTION("IF(REGEXMATCH(M21, ""(?i)"" &amp; JOIN(""|"", SPLIT(""kalisil"", "" ""))), 1, 0)"),0.0)</f>
        <v>0</v>
      </c>
      <c r="O21" s="64" t="str">
        <f>vlookup(A21,'RVtools V2.1'!A:H,7,0)</f>
        <v>N/A</v>
      </c>
      <c r="P21" s="64">
        <f>if(vlookup(A21,'RVtools V2.1'!A:H,5,0)="oui",1,0)</f>
        <v>0</v>
      </c>
      <c r="Q21" s="64">
        <f>ifna(vlookup(A21,vCPU!A:B,2,0),"Unknown")</f>
        <v>4</v>
      </c>
      <c r="R21" s="66">
        <f>ifna(vlookup(A21,vMemory!A:C,3,0),"Unknown")</f>
        <v>8</v>
      </c>
      <c r="S21" s="66">
        <f>ifna(vlookup(A21,vDisk!A:C,3,0),"Unknown")</f>
        <v>17</v>
      </c>
      <c r="T21" s="67" t="str">
        <f t="array" ref="T21">IFS(
   L21=1, "No Lift &amp; Shift",
   J21=1, XLOOKUP(A21, 'Infra Study'!A:A, 'Infra Study'!P:P),
   I21=1, "No Lift &amp; Shift",
   H21=1, "GKE",
   K21=1, "GCNV",
   G21=1, "Lift &amp; Shift Prod",
   TRUE, "Lift &amp; Shift Noprod"
)</f>
        <v>Lift &amp; Shift Prod</v>
      </c>
      <c r="U21" s="67">
        <f t="shared" si="7"/>
        <v>1</v>
      </c>
      <c r="V21" s="68" t="str">
        <f>if(T21="Lift &amp; Shift Noprod",if( Y21=0,Assumptions!$B$5, Assumptions!$B$4),if(T21="Lift &amp; Shift Prod",if(AND(N21=1,O21="T1"),Assumptions!$B$6,Assumptions!$B$4),0))</f>
        <v>N2D</v>
      </c>
      <c r="W21" s="69">
        <f>if(V21&lt;&gt;0,if(Q21="Unknown", Assumptions!$B$42,If(Q21&gt;1,Q21,2)),0)</f>
        <v>4</v>
      </c>
      <c r="X21" s="69">
        <f>if(V21&lt;&gt;0,if(R21="Unknown", Assumptions!$B$43,R21),0)</f>
        <v>8</v>
      </c>
      <c r="Y21" s="68">
        <f t="shared" si="8"/>
        <v>0</v>
      </c>
      <c r="Z21" s="68">
        <f>if(V21&lt;&gt;0,if(  S21="Unknown", Assumptions!$B$44,S21),0)</f>
        <v>17</v>
      </c>
      <c r="AA21" s="68" t="str">
        <f>if(V21 ="N2",ifna(vlookup(W21&amp;"-"&amp;X21,'Ref. VM'!A:B,2,0),"Custom"),if(V21 ="E2" , ifna(vlookup(W21&amp;"-"&amp;X21,'Ref. VM'!D:E,2,0),"Custom"),if(V21="N2D",ifna(vlookup(W21&amp;"-"&amp;X21,'Ref. VM'!G:H,2,0),"Custom"),if(V21="N4",ifna(vlookup(W21&amp;"-"&amp;X21,'Ref. VM'!J:K,2,0),"Custom"),0))))</f>
        <v>Custom</v>
      </c>
      <c r="AB21" s="67" t="str">
        <f t="shared" si="9"/>
        <v>N2D-Custom vCPUs-CUD 3y</v>
      </c>
      <c r="AC21" s="67" t="str">
        <f t="shared" si="10"/>
        <v>N2D-Custom RAM-CUD 3y</v>
      </c>
      <c r="AD21" s="67">
        <f t="shared" si="11"/>
        <v>0</v>
      </c>
      <c r="AE21" s="69">
        <f>if(T21="Lift &amp; Shift Prod",730,if(T21="Lift &amp; Shift Noprod",Assumptions!$B$3,0))</f>
        <v>730</v>
      </c>
      <c r="AF21" s="70">
        <f>if( U21=0,0,if(Y21=0, ((vlookup(AB21,'SKU Pricing'!A:B,Assumptions!$B$2,0)*W21)+(vlookup(AC21,'SKU Pricing'!A:B,Assumptions!$B$2,0)*X21))*AE21,((vlookup(AB21,'SKU Pricing'!A:B,Assumptions!$B$2,0)*W21)+(vlookup(AC21,'SKU Pricing'!A:B,Assumptions!$B$2,0)*(W21*8))+(vlookup(AD21,'SKU Pricing'!A:B,Assumptions!$B$2,0)*(X21-(W21*8))))*AE21))</f>
        <v>55.81665264</v>
      </c>
      <c r="AG21" s="67">
        <f t="shared" si="12"/>
        <v>0</v>
      </c>
      <c r="AH21" s="70">
        <f>ifna(vlookup(AG21,'SKU Pricing'!A:B,Assumptions!$B$2,0)*W21*AE21,0)</f>
        <v>0</v>
      </c>
      <c r="AI21" s="62" t="str">
        <f t="shared" si="13"/>
        <v/>
      </c>
      <c r="AJ21" s="62" t="str">
        <f>if(V21&lt;&gt;0, if(T21="Lift &amp; Shift Noprod",Assumptions!$B$9,if(V21=Assumptions!$B$6,Assumptions!$B$10,if(P21=1,Assumptions!$B$8,Assumptions!$B$7))),"")</f>
        <v>Balanced</v>
      </c>
      <c r="AK21" s="69" t="str">
        <f t="shared" si="14"/>
        <v>Balanced</v>
      </c>
      <c r="AL21" s="69">
        <f>if(AJ21="Hyperdisk Balanced",Assumptions!$B$11,0)</f>
        <v>0</v>
      </c>
      <c r="AM21" s="69">
        <f>if(AJ21="Hyperdisk Balanced",Assumptions!$B$12,0)</f>
        <v>0</v>
      </c>
      <c r="AN21" s="70">
        <f>if(AK21=0,0,if(AJ21="Hyperdisk Balanced",vlookup(AK21&amp;" provisioned space",'SKU Pricing'!A:B,Assumptions!$B$2,0)*Z21+vlookup(AK21&amp;" provisioned IOPS",'SKU Pricing'!A:B,Assumptions!$B$2,0)*AL21*730+vlookup(AK21&amp;" provisioned throughput",'SKU Pricing'!A:B,Assumptions!$B$2,0)*AM21*730,vlookup(AK21,'SKU Pricing'!A:B,Assumptions!$B$2,0)*Z21))</f>
        <v>1.972</v>
      </c>
      <c r="AO21" s="70">
        <f t="shared" si="15"/>
        <v>57.78865264</v>
      </c>
      <c r="AP21" s="71" t="str">
        <f t="shared" si="16"/>
        <v>VM Manager</v>
      </c>
      <c r="AQ21" s="70">
        <f>ifna(vlookup(AP21,'SKU Pricing'!A:B,Assumptions!$B$2,0)*AE21,0)</f>
        <v>2.19</v>
      </c>
      <c r="AR21" s="72">
        <v>0.0</v>
      </c>
    </row>
    <row r="22">
      <c r="A22" s="61" t="s">
        <v>173</v>
      </c>
      <c r="B22" s="62" t="str">
        <f>ifna(if(vlookup(A22,vOS!A:B,2,0)="","Unknown",vlookup(A22,vOS!A:B,2,0)),"Unknown")</f>
        <v>Rocky Linux (64-bit)</v>
      </c>
      <c r="C22" s="62">
        <f>vlookup(B22,'OS Study'!A:D,2,0)</f>
        <v>0</v>
      </c>
      <c r="D22" s="62" t="str">
        <f>vlookup(B22,'OS Study'!A:D,3,0)</f>
        <v>Linux</v>
      </c>
      <c r="E22" s="62" t="str">
        <f>vlookup(B22,'OS Study'!A:D,4,0)</f>
        <v>Rocky</v>
      </c>
      <c r="F22" s="63" t="str">
        <f>vlookup(B22,'OS Study'!A:E,5,0)</f>
        <v/>
      </c>
      <c r="G22" s="62">
        <f>IF(vlookup(A22,'RVtools V2.1'!A:J,4,0)="non",0,1)</f>
        <v>0</v>
      </c>
      <c r="H22" s="62">
        <f>if(vlookup(A22,'RVtools V2.1'!A:K,11,0)="kube",1,0)</f>
        <v>0</v>
      </c>
      <c r="I22" s="62">
        <f t="shared" si="5"/>
        <v>0</v>
      </c>
      <c r="J22" s="62">
        <f>ifna(vlookup(A22,'Infra Study'!A:Q,17,0),0)</f>
        <v>0</v>
      </c>
      <c r="K22" s="64">
        <f>IFERROR(__xludf.DUMMYFUNCTION("N(REGEXMATCH(VLOOKUP(A22, 'RVtools V2.1'!A:H, 8, 0), ""^Serveur de fichiers""))"),0.0)</f>
        <v>0</v>
      </c>
      <c r="L22" s="64">
        <f t="shared" si="6"/>
        <v>0</v>
      </c>
      <c r="M22" s="65" t="str">
        <f>ifna(vlookup(A22,'RVtools V2.1'!A:I,8,0),"N/A")</f>
        <v>VM INCOMPLET TEST AURA</v>
      </c>
      <c r="N22" s="64">
        <f>IFERROR(__xludf.DUMMYFUNCTION("IF(REGEXMATCH(M22, ""(?i)"" &amp; JOIN(""|"", SPLIT(""kalisil"", "" ""))), 1, 0)"),0.0)</f>
        <v>0</v>
      </c>
      <c r="O22" s="64" t="str">
        <f>vlookup(A22,'RVtools V2.1'!A:H,7,0)</f>
        <v>N/A</v>
      </c>
      <c r="P22" s="64">
        <f>if(vlookup(A22,'RVtools V2.1'!A:H,5,0)="oui",1,0)</f>
        <v>0</v>
      </c>
      <c r="Q22" s="64">
        <f>ifna(vlookup(A22,vCPU!A:B,2,0),"Unknown")</f>
        <v>4</v>
      </c>
      <c r="R22" s="66">
        <f>ifna(vlookup(A22,vMemory!A:C,3,0),"Unknown")</f>
        <v>8</v>
      </c>
      <c r="S22" s="66">
        <f>ifna(vlookup(A22,vDisk!A:C,3,0),"Unknown")</f>
        <v>13</v>
      </c>
      <c r="T22" s="67" t="str">
        <f t="array" ref="T22">IFS(
   L22=1, "No Lift &amp; Shift",
   J22=1, XLOOKUP(A22, 'Infra Study'!A:A, 'Infra Study'!P:P),
   I22=1, "No Lift &amp; Shift",
   H22=1, "GKE",
   K22=1, "GCNV",
   G22=1, "Lift &amp; Shift Prod",
   TRUE, "Lift &amp; Shift Noprod"
)</f>
        <v>Lift &amp; Shift Noprod</v>
      </c>
      <c r="U22" s="67">
        <f t="shared" si="7"/>
        <v>1</v>
      </c>
      <c r="V22" s="68" t="str">
        <f>if(T22="Lift &amp; Shift Noprod",if( Y22=0,Assumptions!$B$5, Assumptions!$B$4),if(T22="Lift &amp; Shift Prod",if(AND(N22=1,O22="T1"),Assumptions!$B$6,Assumptions!$B$4),0))</f>
        <v>E2</v>
      </c>
      <c r="W22" s="69">
        <f>if(V22&lt;&gt;0,if(Q22="Unknown", Assumptions!$B$42,If(Q22&gt;1,Q22,2)),0)</f>
        <v>4</v>
      </c>
      <c r="X22" s="69">
        <f>if(V22&lt;&gt;0,if(R22="Unknown", Assumptions!$B$43,R22),0)</f>
        <v>8</v>
      </c>
      <c r="Y22" s="68">
        <f t="shared" si="8"/>
        <v>0</v>
      </c>
      <c r="Z22" s="68">
        <f>if(V22&lt;&gt;0,if(  S22="Unknown", Assumptions!$B$44,S22),0)</f>
        <v>13</v>
      </c>
      <c r="AA22" s="68" t="str">
        <f>if(V22 ="N2",ifna(vlookup(W22&amp;"-"&amp;X22,'Ref. VM'!A:B,2,0),"Custom"),if(V22 ="E2" , ifna(vlookup(W22&amp;"-"&amp;X22,'Ref. VM'!D:E,2,0),"Custom"),if(V22="N2D",ifna(vlookup(W22&amp;"-"&amp;X22,'Ref. VM'!G:H,2,0),"Custom"),if(V22="N4",ifna(vlookup(W22&amp;"-"&amp;X22,'Ref. VM'!J:K,2,0),"Custom"),0))))</f>
        <v>Custom</v>
      </c>
      <c r="AB22" s="67" t="str">
        <f t="shared" si="9"/>
        <v>E2-Custom vCPUs</v>
      </c>
      <c r="AC22" s="67" t="str">
        <f t="shared" si="10"/>
        <v>E2-Custom RAM</v>
      </c>
      <c r="AD22" s="67">
        <f t="shared" si="11"/>
        <v>0</v>
      </c>
      <c r="AE22" s="69">
        <f>if(T22="Lift &amp; Shift Prod",730,if(T22="Lift &amp; Shift Noprod",Assumptions!$B$3,0))</f>
        <v>270</v>
      </c>
      <c r="AF22" s="70">
        <f>if( U22=0,0,if(Y22=0, ((vlookup(AB22,'SKU Pricing'!A:B,Assumptions!$B$2,0)*W22)+(vlookup(AC22,'SKU Pricing'!A:B,Assumptions!$B$2,0)*X22))*AE22,((vlookup(AB22,'SKU Pricing'!A:B,Assumptions!$B$2,0)*W22)+(vlookup(AC22,'SKU Pricing'!A:B,Assumptions!$B$2,0)*(W22*8))+(vlookup(AD22,'SKU Pricing'!A:B,Assumptions!$B$2,0)*(X22-(W22*8))))*AE22))</f>
        <v>36.383256</v>
      </c>
      <c r="AG22" s="67">
        <f t="shared" si="12"/>
        <v>0</v>
      </c>
      <c r="AH22" s="70">
        <f>ifna(vlookup(AG22,'SKU Pricing'!A:B,Assumptions!$B$2,0)*W22*AE22,0)</f>
        <v>0</v>
      </c>
      <c r="AI22" s="62" t="str">
        <f t="shared" si="13"/>
        <v/>
      </c>
      <c r="AJ22" s="62" t="str">
        <f>if(V22&lt;&gt;0, if(T22="Lift &amp; Shift Noprod",Assumptions!$B$9,if(V22=Assumptions!$B$6,Assumptions!$B$10,if(P22=1,Assumptions!$B$8,Assumptions!$B$7))),"")</f>
        <v>Balanced</v>
      </c>
      <c r="AK22" s="69" t="str">
        <f t="shared" si="14"/>
        <v>Balanced</v>
      </c>
      <c r="AL22" s="69">
        <f>if(AJ22="Hyperdisk Balanced",Assumptions!$B$11,0)</f>
        <v>0</v>
      </c>
      <c r="AM22" s="69">
        <f>if(AJ22="Hyperdisk Balanced",Assumptions!$B$12,0)</f>
        <v>0</v>
      </c>
      <c r="AN22" s="70">
        <f>if(AK22=0,0,if(AJ22="Hyperdisk Balanced",vlookup(AK22&amp;" provisioned space",'SKU Pricing'!A:B,Assumptions!$B$2,0)*Z22+vlookup(AK22&amp;" provisioned IOPS",'SKU Pricing'!A:B,Assumptions!$B$2,0)*AL22*730+vlookup(AK22&amp;" provisioned throughput",'SKU Pricing'!A:B,Assumptions!$B$2,0)*AM22*730,vlookup(AK22,'SKU Pricing'!A:B,Assumptions!$B$2,0)*Z22))</f>
        <v>1.508</v>
      </c>
      <c r="AO22" s="70">
        <f t="shared" si="15"/>
        <v>37.891256</v>
      </c>
      <c r="AP22" s="71" t="str">
        <f t="shared" si="16"/>
        <v>VM Manager</v>
      </c>
      <c r="AQ22" s="70">
        <f>ifna(vlookup(AP22,'SKU Pricing'!A:B,Assumptions!$B$2,0)*AE22,0)</f>
        <v>0.81</v>
      </c>
      <c r="AR22" s="72">
        <v>0.0</v>
      </c>
    </row>
    <row r="23">
      <c r="A23" s="61" t="s">
        <v>174</v>
      </c>
      <c r="B23" s="62" t="str">
        <f>ifna(if(vlookup(A23,vOS!A:B,2,0)="","Unknown",vlookup(A23,vOS!A:B,2,0)),"Unknown")</f>
        <v>Microsoft Windows Server 2016 or later (64-bit)</v>
      </c>
      <c r="C23" s="62">
        <f>vlookup(B23,'OS Study'!A:D,2,0)</f>
        <v>0</v>
      </c>
      <c r="D23" s="62" t="str">
        <f>vlookup(B23,'OS Study'!A:D,3,0)</f>
        <v>Windows</v>
      </c>
      <c r="E23" s="62" t="str">
        <f>vlookup(B23,'OS Study'!A:D,4,0)</f>
        <v>Server</v>
      </c>
      <c r="F23" s="63" t="str">
        <f>vlookup(B23,'OS Study'!A:E,5,0)</f>
        <v>2016</v>
      </c>
      <c r="G23" s="62">
        <f>IF(vlookup(A23,'RVtools V2.1'!A:J,4,0)="non",0,1)</f>
        <v>1</v>
      </c>
      <c r="H23" s="62">
        <f>if(vlookup(A23,'RVtools V2.1'!A:K,11,0)="kube",1,0)</f>
        <v>0</v>
      </c>
      <c r="I23" s="62">
        <f t="shared" si="5"/>
        <v>0</v>
      </c>
      <c r="J23" s="62">
        <f>ifna(vlookup(A23,'Infra Study'!A:Q,17,0),0)</f>
        <v>0</v>
      </c>
      <c r="K23" s="64">
        <f>IFERROR(__xludf.DUMMYFUNCTION("N(REGEXMATCH(VLOOKUP(A23, 'RVtools V2.1'!A:H, 8, 0), ""^Serveur de fichiers""))"),0.0)</f>
        <v>0</v>
      </c>
      <c r="L23" s="64">
        <f t="shared" si="6"/>
        <v>0</v>
      </c>
      <c r="M23" s="67" t="str">
        <f>ifna(vlookup(A23,'RVtools V2.1'!A:I,8,0),"N/A")</f>
        <v>Infectio - RAL</v>
      </c>
      <c r="N23" s="64">
        <f>IFERROR(__xludf.DUMMYFUNCTION("IF(REGEXMATCH(M23, ""(?i)"" &amp; JOIN(""|"", SPLIT(""kalisil"", "" ""))), 1, 0)"),0.0)</f>
        <v>0</v>
      </c>
      <c r="O23" s="64" t="str">
        <f>vlookup(A23,'RVtools V2.1'!A:H,7,0)</f>
        <v>T1</v>
      </c>
      <c r="P23" s="64">
        <f>if(vlookup(A23,'RVtools V2.1'!A:H,5,0)="oui",1,0)</f>
        <v>1</v>
      </c>
      <c r="Q23" s="64">
        <f>ifna(vlookup(A23,vCPU!A:B,2,0),"Unknown")</f>
        <v>6</v>
      </c>
      <c r="R23" s="66">
        <f>ifna(vlookup(A23,vMemory!A:C,3,0),"Unknown")</f>
        <v>8</v>
      </c>
      <c r="S23" s="66">
        <f>ifna(vlookup(A23,vDisk!A:C,3,0),"Unknown")</f>
        <v>648</v>
      </c>
      <c r="T23" s="67" t="str">
        <f t="array" ref="T23">IFS(
   L23=1, "No Lift &amp; Shift",
   J23=1, XLOOKUP(A23, 'Infra Study'!A:A, 'Infra Study'!P:P),
   I23=1, "No Lift &amp; Shift",
   H23=1, "GKE",
   K23=1, "GCNV",
   G23=1, "Lift &amp; Shift Prod",
   TRUE, "Lift &amp; Shift Noprod"
)</f>
        <v>Lift &amp; Shift Prod</v>
      </c>
      <c r="U23" s="67">
        <f t="shared" si="7"/>
        <v>1</v>
      </c>
      <c r="V23" s="68" t="str">
        <f>if(T23="Lift &amp; Shift Noprod",if( Y23=0,Assumptions!$B$5, Assumptions!$B$4),if(T23="Lift &amp; Shift Prod",if(AND(N23=1,O23="T1"),Assumptions!$B$6,Assumptions!$B$4),0))</f>
        <v>N2D</v>
      </c>
      <c r="W23" s="69">
        <f>if(V23&lt;&gt;0,if(Q23="Unknown", Assumptions!$B$42,If(Q23&gt;1,Q23,2)),0)</f>
        <v>6</v>
      </c>
      <c r="X23" s="69">
        <f>if(V23&lt;&gt;0,if(R23="Unknown", Assumptions!$B$43,R23),0)</f>
        <v>8</v>
      </c>
      <c r="Y23" s="68">
        <f t="shared" si="8"/>
        <v>0</v>
      </c>
      <c r="Z23" s="68">
        <f>if(V23&lt;&gt;0,if(  S23="Unknown", Assumptions!$B$44,S23),0)</f>
        <v>648</v>
      </c>
      <c r="AA23" s="68" t="str">
        <f>if(V23 ="N2",ifna(vlookup(W23&amp;"-"&amp;X23,'Ref. VM'!A:B,2,0),"Custom"),if(V23 ="E2" , ifna(vlookup(W23&amp;"-"&amp;X23,'Ref. VM'!D:E,2,0),"Custom"),if(V23="N2D",ifna(vlookup(W23&amp;"-"&amp;X23,'Ref. VM'!G:H,2,0),"Custom"),if(V23="N4",ifna(vlookup(W23&amp;"-"&amp;X23,'Ref. VM'!J:K,2,0),"Custom"),0))))</f>
        <v>Custom</v>
      </c>
      <c r="AB23" s="67" t="str">
        <f t="shared" si="9"/>
        <v>N2D-Custom vCPUs-CUD 3y</v>
      </c>
      <c r="AC23" s="67" t="str">
        <f t="shared" si="10"/>
        <v>N2D-Custom RAM-CUD 3y</v>
      </c>
      <c r="AD23" s="67">
        <f t="shared" si="11"/>
        <v>0</v>
      </c>
      <c r="AE23" s="69">
        <f>if(T23="Lift &amp; Shift Prod",730,if(T23="Lift &amp; Shift Noprod",Assumptions!$B$3,0))</f>
        <v>730</v>
      </c>
      <c r="AF23" s="70">
        <f>if( U23=0,0,if(Y23=0, ((vlookup(AB23,'SKU Pricing'!A:B,Assumptions!$B$2,0)*W23)+(vlookup(AC23,'SKU Pricing'!A:B,Assumptions!$B$2,0)*X23))*AE23,((vlookup(AB23,'SKU Pricing'!A:B,Assumptions!$B$2,0)*W23)+(vlookup(AC23,'SKU Pricing'!A:B,Assumptions!$B$2,0)*(W23*8))+(vlookup(AD23,'SKU Pricing'!A:B,Assumptions!$B$2,0)*(X23-(W23*8))))*AE23))</f>
        <v>77.82464592</v>
      </c>
      <c r="AG23" s="67" t="str">
        <f t="shared" si="12"/>
        <v>Windows Server</v>
      </c>
      <c r="AH23" s="70">
        <f>ifna(vlookup(AG23,'SKU Pricing'!A:B,Assumptions!$B$2,0)*W23*AE23,0)</f>
        <v>201.48</v>
      </c>
      <c r="AI23" s="62" t="str">
        <f t="shared" si="13"/>
        <v>Regional</v>
      </c>
      <c r="AJ23" s="62" t="str">
        <f>if(V23&lt;&gt;0, if(T23="Lift &amp; Shift Noprod",Assumptions!$B$9,if(V23=Assumptions!$B$6,Assumptions!$B$10,if(P23=1,Assumptions!$B$8,Assumptions!$B$7))),"")</f>
        <v>SSD</v>
      </c>
      <c r="AK23" s="69" t="str">
        <f t="shared" si="14"/>
        <v>SSD</v>
      </c>
      <c r="AL23" s="69">
        <f>if(AJ23="Hyperdisk Balanced",Assumptions!$B$11,0)</f>
        <v>0</v>
      </c>
      <c r="AM23" s="69">
        <f>if(AJ23="Hyperdisk Balanced",Assumptions!$B$12,0)</f>
        <v>0</v>
      </c>
      <c r="AN23" s="70">
        <f>if(AK23=0,0,if(AJ23="Hyperdisk Balanced",vlookup(AK23&amp;" provisioned space",'SKU Pricing'!A:B,Assumptions!$B$2,0)*Z23+vlookup(AK23&amp;" provisioned IOPS",'SKU Pricing'!A:B,Assumptions!$B$2,0)*AL23*730+vlookup(AK23&amp;" provisioned throughput",'SKU Pricing'!A:B,Assumptions!$B$2,0)*AM23*730,vlookup(AK23,'SKU Pricing'!A:B,Assumptions!$B$2,0)*Z23))</f>
        <v>127.656</v>
      </c>
      <c r="AO23" s="70">
        <f t="shared" si="15"/>
        <v>406.9606459</v>
      </c>
      <c r="AP23" s="71" t="str">
        <f t="shared" si="16"/>
        <v>VM Manager</v>
      </c>
      <c r="AQ23" s="70">
        <f>ifna(vlookup(AP23,'SKU Pricing'!A:B,Assumptions!$B$2,0)*AE23,0)</f>
        <v>2.19</v>
      </c>
      <c r="AR23" s="72">
        <v>0.0</v>
      </c>
    </row>
    <row r="24">
      <c r="A24" s="61" t="s">
        <v>175</v>
      </c>
      <c r="B24" s="62" t="str">
        <f>ifna(if(vlookup(A24,vOS!A:B,2,0)="","Unknown",vlookup(A24,vOS!A:B,2,0)),"Unknown")</f>
        <v>Debian GNU/Linux 9 (64-bit)</v>
      </c>
      <c r="C24" s="62">
        <f>vlookup(B24,'OS Study'!A:D,2,0)</f>
        <v>0</v>
      </c>
      <c r="D24" s="62" t="str">
        <f>vlookup(B24,'OS Study'!A:D,3,0)</f>
        <v>Linux</v>
      </c>
      <c r="E24" s="62" t="str">
        <f>vlookup(B24,'OS Study'!A:D,4,0)</f>
        <v>Debian</v>
      </c>
      <c r="F24" s="63" t="str">
        <f>vlookup(B24,'OS Study'!A:E,5,0)</f>
        <v>9</v>
      </c>
      <c r="G24" s="62">
        <f>IF(vlookup(A24,'RVtools V2.1'!A:J,4,0)="non",0,1)</f>
        <v>1</v>
      </c>
      <c r="H24" s="62">
        <f>if(vlookup(A24,'RVtools V2.1'!A:K,11,0)="kube",1,0)</f>
        <v>0</v>
      </c>
      <c r="I24" s="62">
        <f t="shared" si="5"/>
        <v>0</v>
      </c>
      <c r="J24" s="62">
        <f>ifna(vlookup(A24,'Infra Study'!A:Q,17,0),0)</f>
        <v>0</v>
      </c>
      <c r="K24" s="64">
        <f>IFERROR(__xludf.DUMMYFUNCTION("N(REGEXMATCH(VLOOKUP(A24, 'RVtools V2.1'!A:H, 8, 0), ""^Serveur de fichiers""))"),0.0)</f>
        <v>0</v>
      </c>
      <c r="L24" s="64">
        <f t="shared" si="6"/>
        <v>0</v>
      </c>
      <c r="M24" s="67" t="str">
        <f>ifna(vlookup(A24,'RVtools V2.1'!A:I,8,0),"N/A")</f>
        <v>VM KALIFRONT REP</v>
      </c>
      <c r="N24" s="64">
        <f>IFERROR(__xludf.DUMMYFUNCTION("IF(REGEXMATCH(M24, ""(?i)"" &amp; JOIN(""|"", SPLIT(""kalisil"", "" ""))), 1, 0)"),0.0)</f>
        <v>0</v>
      </c>
      <c r="O24" s="64" t="str">
        <f>vlookup(A24,'RVtools V2.1'!A:H,7,0)</f>
        <v>N/A</v>
      </c>
      <c r="P24" s="64">
        <f>if(vlookup(A24,'RVtools V2.1'!A:H,5,0)="oui",1,0)</f>
        <v>0</v>
      </c>
      <c r="Q24" s="64">
        <f>ifna(vlookup(A24,vCPU!A:B,2,0),"Unknown")</f>
        <v>8</v>
      </c>
      <c r="R24" s="66">
        <f>ifna(vlookup(A24,vMemory!A:C,3,0),"Unknown")</f>
        <v>32</v>
      </c>
      <c r="S24" s="66">
        <f>ifna(vlookup(A24,vDisk!A:C,3,0),"Unknown")</f>
        <v>32622</v>
      </c>
      <c r="T24" s="67" t="str">
        <f t="array" ref="T24">IFS(
   L24=1, "No Lift &amp; Shift",
   J24=1, XLOOKUP(A24, 'Infra Study'!A:A, 'Infra Study'!P:P),
   I24=1, "No Lift &amp; Shift",
   H24=1, "GKE",
   K24=1, "GCNV",
   G24=1, "Lift &amp; Shift Prod",
   TRUE, "Lift &amp; Shift Noprod"
)</f>
        <v>Lift &amp; Shift Prod</v>
      </c>
      <c r="U24" s="67">
        <f t="shared" si="7"/>
        <v>1</v>
      </c>
      <c r="V24" s="68" t="str">
        <f>if(T24="Lift &amp; Shift Noprod",if( Y24=0,Assumptions!$B$5, Assumptions!$B$4),if(T24="Lift &amp; Shift Prod",if(AND(N24=1,O24="T1"),Assumptions!$B$6,Assumptions!$B$4),0))</f>
        <v>N2D</v>
      </c>
      <c r="W24" s="69">
        <f>if(V24&lt;&gt;0,if(Q24="Unknown", Assumptions!$B$42,If(Q24&gt;1,Q24,2)),0)</f>
        <v>8</v>
      </c>
      <c r="X24" s="69">
        <f>if(V24&lt;&gt;0,if(R24="Unknown", Assumptions!$B$43,R24),0)</f>
        <v>32</v>
      </c>
      <c r="Y24" s="68">
        <f t="shared" si="8"/>
        <v>0</v>
      </c>
      <c r="Z24" s="68">
        <f>if(V24&lt;&gt;0,if(  S24="Unknown", Assumptions!$B$44,S24),0)</f>
        <v>32622</v>
      </c>
      <c r="AA24" s="68" t="str">
        <f>if(V24 ="N2",ifna(vlookup(W24&amp;"-"&amp;X24,'Ref. VM'!A:B,2,0),"Custom"),if(V24 ="E2" , ifna(vlookup(W24&amp;"-"&amp;X24,'Ref. VM'!D:E,2,0),"Custom"),if(V24="N2D",ifna(vlookup(W24&amp;"-"&amp;X24,'Ref. VM'!G:H,2,0),"Custom"),if(V24="N4",ifna(vlookup(W24&amp;"-"&amp;X24,'Ref. VM'!J:K,2,0),"Custom"),0))))</f>
        <v>Predefined</v>
      </c>
      <c r="AB24" s="67" t="str">
        <f t="shared" si="9"/>
        <v>N2D-Predefined vCPUs-CUD 3y</v>
      </c>
      <c r="AC24" s="67" t="str">
        <f t="shared" si="10"/>
        <v>N2D-Predefined RAM-CUD 3y</v>
      </c>
      <c r="AD24" s="67">
        <f t="shared" si="11"/>
        <v>0</v>
      </c>
      <c r="AE24" s="69">
        <f>if(T24="Lift &amp; Shift Prod",730,if(T24="Lift &amp; Shift Noprod",Assumptions!$B$3,0))</f>
        <v>730</v>
      </c>
      <c r="AF24" s="70">
        <f>if( U24=0,0,if(Y24=0, ((vlookup(AB24,'SKU Pricing'!A:B,Assumptions!$B$2,0)*W24)+(vlookup(AC24,'SKU Pricing'!A:B,Assumptions!$B$2,0)*X24))*AE24,((vlookup(AB24,'SKU Pricing'!A:B,Assumptions!$B$2,0)*W24)+(vlookup(AC24,'SKU Pricing'!A:B,Assumptions!$B$2,0)*(W24*8))+(vlookup(AD24,'SKU Pricing'!A:B,Assumptions!$B$2,0)*(X24-(W24*8))))*AE24))</f>
        <v>128.7948928</v>
      </c>
      <c r="AG24" s="67">
        <f t="shared" si="12"/>
        <v>0</v>
      </c>
      <c r="AH24" s="70">
        <f>ifna(vlookup(AG24,'SKU Pricing'!A:B,Assumptions!$B$2,0)*W24*AE24,0)</f>
        <v>0</v>
      </c>
      <c r="AI24" s="62" t="str">
        <f t="shared" si="13"/>
        <v/>
      </c>
      <c r="AJ24" s="62" t="str">
        <f>if(V24&lt;&gt;0, if(T24="Lift &amp; Shift Noprod",Assumptions!$B$9,if(V24=Assumptions!$B$6,Assumptions!$B$10,if(P24=1,Assumptions!$B$8,Assumptions!$B$7))),"")</f>
        <v>Balanced</v>
      </c>
      <c r="AK24" s="69" t="str">
        <f t="shared" si="14"/>
        <v>Balanced</v>
      </c>
      <c r="AL24" s="69">
        <f>if(AJ24="Hyperdisk Balanced",Assumptions!$B$11,0)</f>
        <v>0</v>
      </c>
      <c r="AM24" s="69">
        <f>if(AJ24="Hyperdisk Balanced",Assumptions!$B$12,0)</f>
        <v>0</v>
      </c>
      <c r="AN24" s="70">
        <f>if(AK24=0,0,if(AJ24="Hyperdisk Balanced",vlookup(AK24&amp;" provisioned space",'SKU Pricing'!A:B,Assumptions!$B$2,0)*Z24+vlookup(AK24&amp;" provisioned IOPS",'SKU Pricing'!A:B,Assumptions!$B$2,0)*AL24*730+vlookup(AK24&amp;" provisioned throughput",'SKU Pricing'!A:B,Assumptions!$B$2,0)*AM24*730,vlookup(AK24,'SKU Pricing'!A:B,Assumptions!$B$2,0)*Z24))</f>
        <v>3784.152</v>
      </c>
      <c r="AO24" s="70">
        <f t="shared" si="15"/>
        <v>3912.946893</v>
      </c>
      <c r="AP24" s="71" t="str">
        <f t="shared" si="16"/>
        <v>VM Manager</v>
      </c>
      <c r="AQ24" s="70">
        <f>ifna(vlookup(AP24,'SKU Pricing'!A:B,Assumptions!$B$2,0)*AE24,0)</f>
        <v>2.19</v>
      </c>
      <c r="AR24" s="72">
        <v>0.0</v>
      </c>
    </row>
    <row r="25">
      <c r="A25" s="61" t="s">
        <v>176</v>
      </c>
      <c r="B25" s="62" t="str">
        <f>ifna(if(vlookup(A25,vOS!A:B,2,0)="","Unknown",vlookup(A25,vOS!A:B,2,0)),"Unknown")</f>
        <v>CentOS 7 (64-bit)</v>
      </c>
      <c r="C25" s="62">
        <f>vlookup(B25,'OS Study'!A:D,2,0)</f>
        <v>0</v>
      </c>
      <c r="D25" s="62" t="str">
        <f>vlookup(B25,'OS Study'!A:D,3,0)</f>
        <v>Linux</v>
      </c>
      <c r="E25" s="62" t="str">
        <f>vlookup(B25,'OS Study'!A:D,4,0)</f>
        <v>CentOS</v>
      </c>
      <c r="F25" s="63" t="str">
        <f>vlookup(B25,'OS Study'!A:E,5,0)</f>
        <v>4/5/6/7</v>
      </c>
      <c r="G25" s="62">
        <f>IF(vlookup(A25,'RVtools V2.1'!A:J,4,0)="non",0,1)</f>
        <v>1</v>
      </c>
      <c r="H25" s="62">
        <f>if(vlookup(A25,'RVtools V2.1'!A:K,11,0)="kube",1,0)</f>
        <v>0</v>
      </c>
      <c r="I25" s="62">
        <f t="shared" si="5"/>
        <v>0</v>
      </c>
      <c r="J25" s="62">
        <f>ifna(vlookup(A25,'Infra Study'!A:Q,17,0),0)</f>
        <v>0</v>
      </c>
      <c r="K25" s="64">
        <f>IFERROR(__xludf.DUMMYFUNCTION("N(REGEXMATCH(VLOOKUP(A25, 'RVtools V2.1'!A:H, 8, 0), ""^Serveur de fichiers""))"),0.0)</f>
        <v>0</v>
      </c>
      <c r="L25" s="64">
        <f t="shared" si="6"/>
        <v>0</v>
      </c>
      <c r="M25" s="67" t="str">
        <f>ifna(vlookup(A25,'RVtools V2.1'!A:I,8,0),"N/A")</f>
        <v>Dev L Tabard</v>
      </c>
      <c r="N25" s="64">
        <f>IFERROR(__xludf.DUMMYFUNCTION("IF(REGEXMATCH(M25, ""(?i)"" &amp; JOIN(""|"", SPLIT(""kalisil"", "" ""))), 1, 0)"),0.0)</f>
        <v>0</v>
      </c>
      <c r="O25" s="64" t="str">
        <f>vlookup(A25,'RVtools V2.1'!A:H,7,0)</f>
        <v>N/A</v>
      </c>
      <c r="P25" s="64">
        <f>if(vlookup(A25,'RVtools V2.1'!A:H,5,0)="oui",1,0)</f>
        <v>0</v>
      </c>
      <c r="Q25" s="64">
        <f>ifna(vlookup(A25,vCPU!A:B,2,0),"Unknown")</f>
        <v>4</v>
      </c>
      <c r="R25" s="66">
        <f>ifna(vlookup(A25,vMemory!A:C,3,0),"Unknown")</f>
        <v>8</v>
      </c>
      <c r="S25" s="66">
        <f>ifna(vlookup(A25,vDisk!A:C,3,0),"Unknown")</f>
        <v>755</v>
      </c>
      <c r="T25" s="67" t="str">
        <f t="array" ref="T25">IFS(
   L25=1, "No Lift &amp; Shift",
   J25=1, XLOOKUP(A25, 'Infra Study'!A:A, 'Infra Study'!P:P),
   I25=1, "No Lift &amp; Shift",
   H25=1, "GKE",
   K25=1, "GCNV",
   G25=1, "Lift &amp; Shift Prod",
   TRUE, "Lift &amp; Shift Noprod"
)</f>
        <v>Lift &amp; Shift Prod</v>
      </c>
      <c r="U25" s="67">
        <f t="shared" si="7"/>
        <v>1</v>
      </c>
      <c r="V25" s="68" t="str">
        <f>if(T25="Lift &amp; Shift Noprod",if( Y25=0,Assumptions!$B$5, Assumptions!$B$4),if(T25="Lift &amp; Shift Prod",if(AND(N25=1,O25="T1"),Assumptions!$B$6,Assumptions!$B$4),0))</f>
        <v>N2D</v>
      </c>
      <c r="W25" s="69">
        <f>if(V25&lt;&gt;0,if(Q25="Unknown", Assumptions!$B$42,If(Q25&gt;1,Q25,2)),0)</f>
        <v>4</v>
      </c>
      <c r="X25" s="69">
        <f>if(V25&lt;&gt;0,if(R25="Unknown", Assumptions!$B$43,R25),0)</f>
        <v>8</v>
      </c>
      <c r="Y25" s="68">
        <f t="shared" si="8"/>
        <v>0</v>
      </c>
      <c r="Z25" s="68">
        <f>if(V25&lt;&gt;0,if(  S25="Unknown", Assumptions!$B$44,S25),0)</f>
        <v>755</v>
      </c>
      <c r="AA25" s="68" t="str">
        <f>if(V25 ="N2",ifna(vlookup(W25&amp;"-"&amp;X25,'Ref. VM'!A:B,2,0),"Custom"),if(V25 ="E2" , ifna(vlookup(W25&amp;"-"&amp;X25,'Ref. VM'!D:E,2,0),"Custom"),if(V25="N2D",ifna(vlookup(W25&amp;"-"&amp;X25,'Ref. VM'!G:H,2,0),"Custom"),if(V25="N4",ifna(vlookup(W25&amp;"-"&amp;X25,'Ref. VM'!J:K,2,0),"Custom"),0))))</f>
        <v>Custom</v>
      </c>
      <c r="AB25" s="67" t="str">
        <f t="shared" si="9"/>
        <v>N2D-Custom vCPUs-CUD 3y</v>
      </c>
      <c r="AC25" s="67" t="str">
        <f t="shared" si="10"/>
        <v>N2D-Custom RAM-CUD 3y</v>
      </c>
      <c r="AD25" s="67">
        <f t="shared" si="11"/>
        <v>0</v>
      </c>
      <c r="AE25" s="69">
        <f>if(T25="Lift &amp; Shift Prod",730,if(T25="Lift &amp; Shift Noprod",Assumptions!$B$3,0))</f>
        <v>730</v>
      </c>
      <c r="AF25" s="70">
        <f>if( U25=0,0,if(Y25=0, ((vlookup(AB25,'SKU Pricing'!A:B,Assumptions!$B$2,0)*W25)+(vlookup(AC25,'SKU Pricing'!A:B,Assumptions!$B$2,0)*X25))*AE25,((vlookup(AB25,'SKU Pricing'!A:B,Assumptions!$B$2,0)*W25)+(vlookup(AC25,'SKU Pricing'!A:B,Assumptions!$B$2,0)*(W25*8))+(vlookup(AD25,'SKU Pricing'!A:B,Assumptions!$B$2,0)*(X25-(W25*8))))*AE25))</f>
        <v>55.81665264</v>
      </c>
      <c r="AG25" s="67">
        <f t="shared" si="12"/>
        <v>0</v>
      </c>
      <c r="AH25" s="70">
        <f>ifna(vlookup(AG25,'SKU Pricing'!A:B,Assumptions!$B$2,0)*W25*AE25,0)</f>
        <v>0</v>
      </c>
      <c r="AI25" s="62" t="str">
        <f t="shared" si="13"/>
        <v/>
      </c>
      <c r="AJ25" s="62" t="str">
        <f>if(V25&lt;&gt;0, if(T25="Lift &amp; Shift Noprod",Assumptions!$B$9,if(V25=Assumptions!$B$6,Assumptions!$B$10,if(P25=1,Assumptions!$B$8,Assumptions!$B$7))),"")</f>
        <v>Balanced</v>
      </c>
      <c r="AK25" s="69" t="str">
        <f t="shared" si="14"/>
        <v>Balanced</v>
      </c>
      <c r="AL25" s="69">
        <f>if(AJ25="Hyperdisk Balanced",Assumptions!$B$11,0)</f>
        <v>0</v>
      </c>
      <c r="AM25" s="69">
        <f>if(AJ25="Hyperdisk Balanced",Assumptions!$B$12,0)</f>
        <v>0</v>
      </c>
      <c r="AN25" s="70">
        <f>if(AK25=0,0,if(AJ25="Hyperdisk Balanced",vlookup(AK25&amp;" provisioned space",'SKU Pricing'!A:B,Assumptions!$B$2,0)*Z25+vlookup(AK25&amp;" provisioned IOPS",'SKU Pricing'!A:B,Assumptions!$B$2,0)*AL25*730+vlookup(AK25&amp;" provisioned throughput",'SKU Pricing'!A:B,Assumptions!$B$2,0)*AM25*730,vlookup(AK25,'SKU Pricing'!A:B,Assumptions!$B$2,0)*Z25))</f>
        <v>87.58</v>
      </c>
      <c r="AO25" s="70">
        <f t="shared" si="15"/>
        <v>143.3966526</v>
      </c>
      <c r="AP25" s="71" t="str">
        <f t="shared" si="16"/>
        <v>VM Manager</v>
      </c>
      <c r="AQ25" s="70">
        <f>ifna(vlookup(AP25,'SKU Pricing'!A:B,Assumptions!$B$2,0)*AE25,0)</f>
        <v>2.19</v>
      </c>
      <c r="AR25" s="72">
        <v>0.0</v>
      </c>
    </row>
    <row r="26">
      <c r="A26" s="61" t="s">
        <v>177</v>
      </c>
      <c r="B26" s="62" t="str">
        <f>ifna(if(vlookup(A26,vOS!A:B,2,0)="","Unknown",vlookup(A26,vOS!A:B,2,0)),"Unknown")</f>
        <v>CentOS 7 (64-bit)</v>
      </c>
      <c r="C26" s="62">
        <f>vlookup(B26,'OS Study'!A:D,2,0)</f>
        <v>0</v>
      </c>
      <c r="D26" s="62" t="str">
        <f>vlookup(B26,'OS Study'!A:D,3,0)</f>
        <v>Linux</v>
      </c>
      <c r="E26" s="62" t="str">
        <f>vlookup(B26,'OS Study'!A:D,4,0)</f>
        <v>CentOS</v>
      </c>
      <c r="F26" s="63" t="str">
        <f>vlookup(B26,'OS Study'!A:E,5,0)</f>
        <v>4/5/6/7</v>
      </c>
      <c r="G26" s="62">
        <f>IF(vlookup(A26,'RVtools V2.1'!A:J,4,0)="non",0,1)</f>
        <v>1</v>
      </c>
      <c r="H26" s="62">
        <f>if(vlookup(A26,'RVtools V2.1'!A:K,11,0)="kube",1,0)</f>
        <v>0</v>
      </c>
      <c r="I26" s="62">
        <f t="shared" si="5"/>
        <v>0</v>
      </c>
      <c r="J26" s="62">
        <f>ifna(vlookup(A26,'Infra Study'!A:Q,17,0),0)</f>
        <v>0</v>
      </c>
      <c r="K26" s="64">
        <f>IFERROR(__xludf.DUMMYFUNCTION("N(REGEXMATCH(VLOOKUP(A26, 'RVtools V2.1'!A:H, 8, 0), ""^Serveur de fichiers""))"),0.0)</f>
        <v>0</v>
      </c>
      <c r="L26" s="64">
        <f t="shared" si="6"/>
        <v>0</v>
      </c>
      <c r="M26" s="67" t="str">
        <f>ifna(vlookup(A26,'RVtools V2.1'!A:I,8,0),"N/A")</f>
        <v>Dev L Tabard</v>
      </c>
      <c r="N26" s="64">
        <f>IFERROR(__xludf.DUMMYFUNCTION("IF(REGEXMATCH(M26, ""(?i)"" &amp; JOIN(""|"", SPLIT(""kalisil"", "" ""))), 1, 0)"),0.0)</f>
        <v>0</v>
      </c>
      <c r="O26" s="64" t="str">
        <f>vlookup(A26,'RVtools V2.1'!A:H,7,0)</f>
        <v>N/A</v>
      </c>
      <c r="P26" s="64">
        <f>if(vlookup(A26,'RVtools V2.1'!A:H,5,0)="oui",1,0)</f>
        <v>0</v>
      </c>
      <c r="Q26" s="64">
        <f>ifna(vlookup(A26,vCPU!A:B,2,0),"Unknown")</f>
        <v>2</v>
      </c>
      <c r="R26" s="66">
        <f>ifna(vlookup(A26,vMemory!A:C,3,0),"Unknown")</f>
        <v>4</v>
      </c>
      <c r="S26" s="66">
        <f>ifna(vlookup(A26,vDisk!A:C,3,0),"Unknown")</f>
        <v>1278</v>
      </c>
      <c r="T26" s="67" t="str">
        <f t="array" ref="T26">IFS(
   L26=1, "No Lift &amp; Shift",
   J26=1, XLOOKUP(A26, 'Infra Study'!A:A, 'Infra Study'!P:P),
   I26=1, "No Lift &amp; Shift",
   H26=1, "GKE",
   K26=1, "GCNV",
   G26=1, "Lift &amp; Shift Prod",
   TRUE, "Lift &amp; Shift Noprod"
)</f>
        <v>Lift &amp; Shift Prod</v>
      </c>
      <c r="U26" s="67">
        <f t="shared" si="7"/>
        <v>1</v>
      </c>
      <c r="V26" s="68" t="str">
        <f>if(T26="Lift &amp; Shift Noprod",if( Y26=0,Assumptions!$B$5, Assumptions!$B$4),if(T26="Lift &amp; Shift Prod",if(AND(N26=1,O26="T1"),Assumptions!$B$6,Assumptions!$B$4),0))</f>
        <v>N2D</v>
      </c>
      <c r="W26" s="69">
        <f>if(V26&lt;&gt;0,if(Q26="Unknown", Assumptions!$B$42,If(Q26&gt;1,Q26,2)),0)</f>
        <v>2</v>
      </c>
      <c r="X26" s="69">
        <f>if(V26&lt;&gt;0,if(R26="Unknown", Assumptions!$B$43,R26),0)</f>
        <v>4</v>
      </c>
      <c r="Y26" s="68">
        <f t="shared" si="8"/>
        <v>0</v>
      </c>
      <c r="Z26" s="68">
        <f>if(V26&lt;&gt;0,if(  S26="Unknown", Assumptions!$B$44,S26),0)</f>
        <v>1278</v>
      </c>
      <c r="AA26" s="68" t="str">
        <f>if(V26 ="N2",ifna(vlookup(W26&amp;"-"&amp;X26,'Ref. VM'!A:B,2,0),"Custom"),if(V26 ="E2" , ifna(vlookup(W26&amp;"-"&amp;X26,'Ref. VM'!D:E,2,0),"Custom"),if(V26="N2D",ifna(vlookup(W26&amp;"-"&amp;X26,'Ref. VM'!G:H,2,0),"Custom"),if(V26="N4",ifna(vlookup(W26&amp;"-"&amp;X26,'Ref. VM'!J:K,2,0),"Custom"),0))))</f>
        <v>Custom</v>
      </c>
      <c r="AB26" s="67" t="str">
        <f t="shared" si="9"/>
        <v>N2D-Custom vCPUs-CUD 3y</v>
      </c>
      <c r="AC26" s="67" t="str">
        <f t="shared" si="10"/>
        <v>N2D-Custom RAM-CUD 3y</v>
      </c>
      <c r="AD26" s="67">
        <f t="shared" si="11"/>
        <v>0</v>
      </c>
      <c r="AE26" s="69">
        <f>if(T26="Lift &amp; Shift Prod",730,if(T26="Lift &amp; Shift Noprod",Assumptions!$B$3,0))</f>
        <v>730</v>
      </c>
      <c r="AF26" s="70">
        <f>if( U26=0,0,if(Y26=0, ((vlookup(AB26,'SKU Pricing'!A:B,Assumptions!$B$2,0)*W26)+(vlookup(AC26,'SKU Pricing'!A:B,Assumptions!$B$2,0)*X26))*AE26,((vlookup(AB26,'SKU Pricing'!A:B,Assumptions!$B$2,0)*W26)+(vlookup(AC26,'SKU Pricing'!A:B,Assumptions!$B$2,0)*(W26*8))+(vlookup(AD26,'SKU Pricing'!A:B,Assumptions!$B$2,0)*(X26-(W26*8))))*AE26))</f>
        <v>27.90832632</v>
      </c>
      <c r="AG26" s="67">
        <f t="shared" si="12"/>
        <v>0</v>
      </c>
      <c r="AH26" s="70">
        <f>ifna(vlookup(AG26,'SKU Pricing'!A:B,Assumptions!$B$2,0)*W26*AE26,0)</f>
        <v>0</v>
      </c>
      <c r="AI26" s="62" t="str">
        <f t="shared" si="13"/>
        <v/>
      </c>
      <c r="AJ26" s="62" t="str">
        <f>if(V26&lt;&gt;0, if(T26="Lift &amp; Shift Noprod",Assumptions!$B$9,if(V26=Assumptions!$B$6,Assumptions!$B$10,if(P26=1,Assumptions!$B$8,Assumptions!$B$7))),"")</f>
        <v>Balanced</v>
      </c>
      <c r="AK26" s="69" t="str">
        <f t="shared" si="14"/>
        <v>Balanced</v>
      </c>
      <c r="AL26" s="69">
        <f>if(AJ26="Hyperdisk Balanced",Assumptions!$B$11,0)</f>
        <v>0</v>
      </c>
      <c r="AM26" s="69">
        <f>if(AJ26="Hyperdisk Balanced",Assumptions!$B$12,0)</f>
        <v>0</v>
      </c>
      <c r="AN26" s="70">
        <f>if(AK26=0,0,if(AJ26="Hyperdisk Balanced",vlookup(AK26&amp;" provisioned space",'SKU Pricing'!A:B,Assumptions!$B$2,0)*Z26+vlookup(AK26&amp;" provisioned IOPS",'SKU Pricing'!A:B,Assumptions!$B$2,0)*AL26*730+vlookup(AK26&amp;" provisioned throughput",'SKU Pricing'!A:B,Assumptions!$B$2,0)*AM26*730,vlookup(AK26,'SKU Pricing'!A:B,Assumptions!$B$2,0)*Z26))</f>
        <v>148.248</v>
      </c>
      <c r="AO26" s="70">
        <f t="shared" si="15"/>
        <v>176.1563263</v>
      </c>
      <c r="AP26" s="71" t="str">
        <f t="shared" si="16"/>
        <v>VM Manager</v>
      </c>
      <c r="AQ26" s="70">
        <f>ifna(vlookup(AP26,'SKU Pricing'!A:B,Assumptions!$B$2,0)*AE26,0)</f>
        <v>2.19</v>
      </c>
      <c r="AR26" s="72">
        <v>0.0</v>
      </c>
    </row>
    <row r="27">
      <c r="A27" s="61" t="s">
        <v>178</v>
      </c>
      <c r="B27" s="62" t="str">
        <f>ifna(if(vlookup(A27,vOS!A:B,2,0)="","Unknown",vlookup(A27,vOS!A:B,2,0)),"Unknown")</f>
        <v>CentOS 7 (64-bit)</v>
      </c>
      <c r="C27" s="62">
        <f>vlookup(B27,'OS Study'!A:D,2,0)</f>
        <v>0</v>
      </c>
      <c r="D27" s="62" t="str">
        <f>vlookup(B27,'OS Study'!A:D,3,0)</f>
        <v>Linux</v>
      </c>
      <c r="E27" s="62" t="str">
        <f>vlookup(B27,'OS Study'!A:D,4,0)</f>
        <v>CentOS</v>
      </c>
      <c r="F27" s="63" t="str">
        <f>vlookup(B27,'OS Study'!A:E,5,0)</f>
        <v>4/5/6/7</v>
      </c>
      <c r="G27" s="62">
        <f>IF(vlookup(A27,'RVtools V2.1'!A:J,4,0)="non",0,1)</f>
        <v>0</v>
      </c>
      <c r="H27" s="62">
        <f>if(vlookup(A27,'RVtools V2.1'!A:K,11,0)="kube",1,0)</f>
        <v>0</v>
      </c>
      <c r="I27" s="62">
        <f t="shared" si="5"/>
        <v>0</v>
      </c>
      <c r="J27" s="62">
        <f>ifna(vlookup(A27,'Infra Study'!A:Q,17,0),0)</f>
        <v>0</v>
      </c>
      <c r="K27" s="64">
        <f>IFERROR(__xludf.DUMMYFUNCTION("N(REGEXMATCH(VLOOKUP(A27, 'RVtools V2.1'!A:H, 8, 0), ""^Serveur de fichiers""))"),0.0)</f>
        <v>0</v>
      </c>
      <c r="L27" s="64">
        <f t="shared" si="6"/>
        <v>0</v>
      </c>
      <c r="M27" s="65" t="str">
        <f>ifna(vlookup(A27,'RVtools V2.1'!A:I,8,0),"N/A")</f>
        <v>Dev L Tabard</v>
      </c>
      <c r="N27" s="64">
        <f>IFERROR(__xludf.DUMMYFUNCTION("IF(REGEXMATCH(M27, ""(?i)"" &amp; JOIN(""|"", SPLIT(""kalisil"", "" ""))), 1, 0)"),0.0)</f>
        <v>0</v>
      </c>
      <c r="O27" s="64" t="str">
        <f>vlookup(A27,'RVtools V2.1'!A:H,7,0)</f>
        <v>N/A</v>
      </c>
      <c r="P27" s="64">
        <f>if(vlookup(A27,'RVtools V2.1'!A:H,5,0)="oui",1,0)</f>
        <v>0</v>
      </c>
      <c r="Q27" s="64">
        <f>ifna(vlookup(A27,vCPU!A:B,2,0),"Unknown")</f>
        <v>4</v>
      </c>
      <c r="R27" s="66">
        <f>ifna(vlookup(A27,vMemory!A:C,3,0),"Unknown")</f>
        <v>6</v>
      </c>
      <c r="S27" s="66">
        <f>ifna(vlookup(A27,vDisk!A:C,3,0),"Unknown")</f>
        <v>778</v>
      </c>
      <c r="T27" s="67" t="str">
        <f t="array" ref="T27">IFS(
   L27=1, "No Lift &amp; Shift",
   J27=1, XLOOKUP(A27, 'Infra Study'!A:A, 'Infra Study'!P:P),
   I27=1, "No Lift &amp; Shift",
   H27=1, "GKE",
   K27=1, "GCNV",
   G27=1, "Lift &amp; Shift Prod",
   TRUE, "Lift &amp; Shift Noprod"
)</f>
        <v>Lift &amp; Shift Noprod</v>
      </c>
      <c r="U27" s="67">
        <f t="shared" si="7"/>
        <v>1</v>
      </c>
      <c r="V27" s="68" t="str">
        <f>if(T27="Lift &amp; Shift Noprod",if( Y27=0,Assumptions!$B$5, Assumptions!$B$4),if(T27="Lift &amp; Shift Prod",if(AND(N27=1,O27="T1"),Assumptions!$B$6,Assumptions!$B$4),0))</f>
        <v>E2</v>
      </c>
      <c r="W27" s="69">
        <f>if(V27&lt;&gt;0,if(Q27="Unknown", Assumptions!$B$42,If(Q27&gt;1,Q27,2)),0)</f>
        <v>4</v>
      </c>
      <c r="X27" s="69">
        <f>if(V27&lt;&gt;0,if(R27="Unknown", Assumptions!$B$43,R27),0)</f>
        <v>6</v>
      </c>
      <c r="Y27" s="68">
        <f t="shared" si="8"/>
        <v>0</v>
      </c>
      <c r="Z27" s="68">
        <f>if(V27&lt;&gt;0,if(  S27="Unknown", Assumptions!$B$44,S27),0)</f>
        <v>778</v>
      </c>
      <c r="AA27" s="68" t="str">
        <f>if(V27 ="N2",ifna(vlookup(W27&amp;"-"&amp;X27,'Ref. VM'!A:B,2,0),"Custom"),if(V27 ="E2" , ifna(vlookup(W27&amp;"-"&amp;X27,'Ref. VM'!D:E,2,0),"Custom"),if(V27="N2D",ifna(vlookup(W27&amp;"-"&amp;X27,'Ref. VM'!G:H,2,0),"Custom"),if(V27="N4",ifna(vlookup(W27&amp;"-"&amp;X27,'Ref. VM'!J:K,2,0),"Custom"),0))))</f>
        <v>Custom</v>
      </c>
      <c r="AB27" s="67" t="str">
        <f t="shared" si="9"/>
        <v>E2-Custom vCPUs</v>
      </c>
      <c r="AC27" s="67" t="str">
        <f t="shared" si="10"/>
        <v>E2-Custom RAM</v>
      </c>
      <c r="AD27" s="67">
        <f t="shared" si="11"/>
        <v>0</v>
      </c>
      <c r="AE27" s="69">
        <f>if(T27="Lift &amp; Shift Prod",730,if(T27="Lift &amp; Shift Noprod",Assumptions!$B$3,0))</f>
        <v>270</v>
      </c>
      <c r="AF27" s="70">
        <f>if( U27=0,0,if(Y27=0, ((vlookup(AB27,'SKU Pricing'!A:B,Assumptions!$B$2,0)*W27)+(vlookup(AC27,'SKU Pricing'!A:B,Assumptions!$B$2,0)*X27))*AE27,((vlookup(AB27,'SKU Pricing'!A:B,Assumptions!$B$2,0)*W27)+(vlookup(AC27,'SKU Pricing'!A:B,Assumptions!$B$2,0)*(W27*8))+(vlookup(AD27,'SKU Pricing'!A:B,Assumptions!$B$2,0)*(X27-(W27*8))))*AE27))</f>
        <v>34.460559</v>
      </c>
      <c r="AG27" s="67">
        <f t="shared" si="12"/>
        <v>0</v>
      </c>
      <c r="AH27" s="70">
        <f>ifna(vlookup(AG27,'SKU Pricing'!A:B,Assumptions!$B$2,0)*W27*AE27,0)</f>
        <v>0</v>
      </c>
      <c r="AI27" s="62" t="str">
        <f t="shared" si="13"/>
        <v/>
      </c>
      <c r="AJ27" s="62" t="str">
        <f>if(V27&lt;&gt;0, if(T27="Lift &amp; Shift Noprod",Assumptions!$B$9,if(V27=Assumptions!$B$6,Assumptions!$B$10,if(P27=1,Assumptions!$B$8,Assumptions!$B$7))),"")</f>
        <v>Balanced</v>
      </c>
      <c r="AK27" s="69" t="str">
        <f t="shared" si="14"/>
        <v>Balanced</v>
      </c>
      <c r="AL27" s="69">
        <f>if(AJ27="Hyperdisk Balanced",Assumptions!$B$11,0)</f>
        <v>0</v>
      </c>
      <c r="AM27" s="69">
        <f>if(AJ27="Hyperdisk Balanced",Assumptions!$B$12,0)</f>
        <v>0</v>
      </c>
      <c r="AN27" s="70">
        <f>if(AK27=0,0,if(AJ27="Hyperdisk Balanced",vlookup(AK27&amp;" provisioned space",'SKU Pricing'!A:B,Assumptions!$B$2,0)*Z27+vlookup(AK27&amp;" provisioned IOPS",'SKU Pricing'!A:B,Assumptions!$B$2,0)*AL27*730+vlookup(AK27&amp;" provisioned throughput",'SKU Pricing'!A:B,Assumptions!$B$2,0)*AM27*730,vlookup(AK27,'SKU Pricing'!A:B,Assumptions!$B$2,0)*Z27))</f>
        <v>90.248</v>
      </c>
      <c r="AO27" s="70">
        <f t="shared" si="15"/>
        <v>124.708559</v>
      </c>
      <c r="AP27" s="71" t="str">
        <f t="shared" si="16"/>
        <v>VM Manager</v>
      </c>
      <c r="AQ27" s="70">
        <f>ifna(vlookup(AP27,'SKU Pricing'!A:B,Assumptions!$B$2,0)*AE27,0)</f>
        <v>0.81</v>
      </c>
      <c r="AR27" s="72">
        <v>0.0</v>
      </c>
    </row>
    <row r="28">
      <c r="A28" s="61" t="s">
        <v>179</v>
      </c>
      <c r="B28" s="62" t="str">
        <f>ifna(if(vlookup(A28,vOS!A:B,2,0)="","Unknown",vlookup(A28,vOS!A:B,2,0)),"Unknown")</f>
        <v>CentOS 7 (64-bit)</v>
      </c>
      <c r="C28" s="62">
        <f>vlookup(B28,'OS Study'!A:D,2,0)</f>
        <v>0</v>
      </c>
      <c r="D28" s="62" t="str">
        <f>vlookup(B28,'OS Study'!A:D,3,0)</f>
        <v>Linux</v>
      </c>
      <c r="E28" s="62" t="str">
        <f>vlookup(B28,'OS Study'!A:D,4,0)</f>
        <v>CentOS</v>
      </c>
      <c r="F28" s="63" t="str">
        <f>vlookup(B28,'OS Study'!A:E,5,0)</f>
        <v>4/5/6/7</v>
      </c>
      <c r="G28" s="62">
        <f>IF(vlookup(A28,'RVtools V2.1'!A:J,4,0)="non",0,1)</f>
        <v>0</v>
      </c>
      <c r="H28" s="62">
        <f>if(vlookup(A28,'RVtools V2.1'!A:K,11,0)="kube",1,0)</f>
        <v>0</v>
      </c>
      <c r="I28" s="62">
        <f t="shared" si="5"/>
        <v>0</v>
      </c>
      <c r="J28" s="62">
        <f>ifna(vlookup(A28,'Infra Study'!A:Q,17,0),0)</f>
        <v>0</v>
      </c>
      <c r="K28" s="64">
        <f>IFERROR(__xludf.DUMMYFUNCTION("N(REGEXMATCH(VLOOKUP(A28, 'RVtools V2.1'!A:H, 8, 0), ""^Serveur de fichiers""))"),0.0)</f>
        <v>0</v>
      </c>
      <c r="L28" s="64">
        <f t="shared" si="6"/>
        <v>0</v>
      </c>
      <c r="M28" s="65" t="str">
        <f>ifna(vlookup(A28,'RVtools V2.1'!A:I,8,0),"N/A")</f>
        <v>Dev L Tabard</v>
      </c>
      <c r="N28" s="64">
        <f>IFERROR(__xludf.DUMMYFUNCTION("IF(REGEXMATCH(M28, ""(?i)"" &amp; JOIN(""|"", SPLIT(""kalisil"", "" ""))), 1, 0)"),0.0)</f>
        <v>0</v>
      </c>
      <c r="O28" s="64" t="str">
        <f>vlookup(A28,'RVtools V2.1'!A:H,7,0)</f>
        <v>N/A</v>
      </c>
      <c r="P28" s="64">
        <f>if(vlookup(A28,'RVtools V2.1'!A:H,5,0)="oui",1,0)</f>
        <v>0</v>
      </c>
      <c r="Q28" s="64">
        <f>ifna(vlookup(A28,vCPU!A:B,2,0),"Unknown")</f>
        <v>2</v>
      </c>
      <c r="R28" s="66">
        <f>ifna(vlookup(A28,vMemory!A:C,3,0),"Unknown")</f>
        <v>6</v>
      </c>
      <c r="S28" s="66">
        <f>ifna(vlookup(A28,vDisk!A:C,3,0),"Unknown")</f>
        <v>850</v>
      </c>
      <c r="T28" s="67" t="str">
        <f t="array" ref="T28">IFS(
   L28=1, "No Lift &amp; Shift",
   J28=1, XLOOKUP(A28, 'Infra Study'!A:A, 'Infra Study'!P:P),
   I28=1, "No Lift &amp; Shift",
   H28=1, "GKE",
   K28=1, "GCNV",
   G28=1, "Lift &amp; Shift Prod",
   TRUE, "Lift &amp; Shift Noprod"
)</f>
        <v>Lift &amp; Shift Noprod</v>
      </c>
      <c r="U28" s="67">
        <f t="shared" si="7"/>
        <v>1</v>
      </c>
      <c r="V28" s="68" t="str">
        <f>if(T28="Lift &amp; Shift Noprod",if( Y28=0,Assumptions!$B$5, Assumptions!$B$4),if(T28="Lift &amp; Shift Prod",if(AND(N28=1,O28="T1"),Assumptions!$B$6,Assumptions!$B$4),0))</f>
        <v>E2</v>
      </c>
      <c r="W28" s="69">
        <f>if(V28&lt;&gt;0,if(Q28="Unknown", Assumptions!$B$42,If(Q28&gt;1,Q28,2)),0)</f>
        <v>2</v>
      </c>
      <c r="X28" s="69">
        <f>if(V28&lt;&gt;0,if(R28="Unknown", Assumptions!$B$43,R28),0)</f>
        <v>6</v>
      </c>
      <c r="Y28" s="68">
        <f t="shared" si="8"/>
        <v>0</v>
      </c>
      <c r="Z28" s="68">
        <f>if(V28&lt;&gt;0,if(  S28="Unknown", Assumptions!$B$44,S28),0)</f>
        <v>850</v>
      </c>
      <c r="AA28" s="68" t="str">
        <f>if(V28 ="N2",ifna(vlookup(W28&amp;"-"&amp;X28,'Ref. VM'!A:B,2,0),"Custom"),if(V28 ="E2" , ifna(vlookup(W28&amp;"-"&amp;X28,'Ref. VM'!D:E,2,0),"Custom"),if(V28="N2D",ifna(vlookup(W28&amp;"-"&amp;X28,'Ref. VM'!G:H,2,0),"Custom"),if(V28="N4",ifna(vlookup(W28&amp;"-"&amp;X28,'Ref. VM'!J:K,2,0),"Custom"),0))))</f>
        <v>Custom</v>
      </c>
      <c r="AB28" s="67" t="str">
        <f t="shared" si="9"/>
        <v>E2-Custom vCPUs</v>
      </c>
      <c r="AC28" s="67" t="str">
        <f t="shared" si="10"/>
        <v>E2-Custom RAM</v>
      </c>
      <c r="AD28" s="67">
        <f t="shared" si="11"/>
        <v>0</v>
      </c>
      <c r="AE28" s="69">
        <f>if(T28="Lift &amp; Shift Prod",730,if(T28="Lift &amp; Shift Noprod",Assumptions!$B$3,0))</f>
        <v>270</v>
      </c>
      <c r="AF28" s="70">
        <f>if( U28=0,0,if(Y28=0, ((vlookup(AB28,'SKU Pricing'!A:B,Assumptions!$B$2,0)*W28)+(vlookup(AC28,'SKU Pricing'!A:B,Assumptions!$B$2,0)*X28))*AE28,((vlookup(AB28,'SKU Pricing'!A:B,Assumptions!$B$2,0)*W28)+(vlookup(AC28,'SKU Pricing'!A:B,Assumptions!$B$2,0)*(W28*8))+(vlookup(AD28,'SKU Pricing'!A:B,Assumptions!$B$2,0)*(X28-(W28*8))))*AE28))</f>
        <v>20.114325</v>
      </c>
      <c r="AG28" s="67">
        <f t="shared" si="12"/>
        <v>0</v>
      </c>
      <c r="AH28" s="70">
        <f>ifna(vlookup(AG28,'SKU Pricing'!A:B,Assumptions!$B$2,0)*W28*AE28,0)</f>
        <v>0</v>
      </c>
      <c r="AI28" s="62" t="str">
        <f t="shared" si="13"/>
        <v/>
      </c>
      <c r="AJ28" s="62" t="str">
        <f>if(V28&lt;&gt;0, if(T28="Lift &amp; Shift Noprod",Assumptions!$B$9,if(V28=Assumptions!$B$6,Assumptions!$B$10,if(P28=1,Assumptions!$B$8,Assumptions!$B$7))),"")</f>
        <v>Balanced</v>
      </c>
      <c r="AK28" s="69" t="str">
        <f t="shared" si="14"/>
        <v>Balanced</v>
      </c>
      <c r="AL28" s="69">
        <f>if(AJ28="Hyperdisk Balanced",Assumptions!$B$11,0)</f>
        <v>0</v>
      </c>
      <c r="AM28" s="69">
        <f>if(AJ28="Hyperdisk Balanced",Assumptions!$B$12,0)</f>
        <v>0</v>
      </c>
      <c r="AN28" s="70">
        <f>if(AK28=0,0,if(AJ28="Hyperdisk Balanced",vlookup(AK28&amp;" provisioned space",'SKU Pricing'!A:B,Assumptions!$B$2,0)*Z28+vlookup(AK28&amp;" provisioned IOPS",'SKU Pricing'!A:B,Assumptions!$B$2,0)*AL28*730+vlookup(AK28&amp;" provisioned throughput",'SKU Pricing'!A:B,Assumptions!$B$2,0)*AM28*730,vlookup(AK28,'SKU Pricing'!A:B,Assumptions!$B$2,0)*Z28))</f>
        <v>98.6</v>
      </c>
      <c r="AO28" s="70">
        <f t="shared" si="15"/>
        <v>118.714325</v>
      </c>
      <c r="AP28" s="71" t="str">
        <f t="shared" si="16"/>
        <v>VM Manager</v>
      </c>
      <c r="AQ28" s="70">
        <f>ifna(vlookup(AP28,'SKU Pricing'!A:B,Assumptions!$B$2,0)*AE28,0)</f>
        <v>0.81</v>
      </c>
      <c r="AR28" s="72">
        <v>0.0</v>
      </c>
    </row>
    <row r="29">
      <c r="A29" s="61" t="s">
        <v>180</v>
      </c>
      <c r="B29" s="62" t="str">
        <f>ifna(if(vlookup(A29,vOS!A:B,2,0)="","Unknown",vlookup(A29,vOS!A:B,2,0)),"Unknown")</f>
        <v>CentOS 7 (64-bit)</v>
      </c>
      <c r="C29" s="62">
        <f>vlookup(B29,'OS Study'!A:D,2,0)</f>
        <v>0</v>
      </c>
      <c r="D29" s="62" t="str">
        <f>vlookup(B29,'OS Study'!A:D,3,0)</f>
        <v>Linux</v>
      </c>
      <c r="E29" s="62" t="str">
        <f>vlookup(B29,'OS Study'!A:D,4,0)</f>
        <v>CentOS</v>
      </c>
      <c r="F29" s="63" t="str">
        <f>vlookup(B29,'OS Study'!A:E,5,0)</f>
        <v>4/5/6/7</v>
      </c>
      <c r="G29" s="62">
        <f>IF(vlookup(A29,'RVtools V2.1'!A:J,4,0)="non",0,1)</f>
        <v>0</v>
      </c>
      <c r="H29" s="62">
        <f>if(vlookup(A29,'RVtools V2.1'!A:K,11,0)="kube",1,0)</f>
        <v>0</v>
      </c>
      <c r="I29" s="62">
        <f t="shared" si="5"/>
        <v>0</v>
      </c>
      <c r="J29" s="62">
        <f>ifna(vlookup(A29,'Infra Study'!A:Q,17,0),0)</f>
        <v>0</v>
      </c>
      <c r="K29" s="64">
        <f>IFERROR(__xludf.DUMMYFUNCTION("N(REGEXMATCH(VLOOKUP(A29, 'RVtools V2.1'!A:H, 8, 0), ""^Serveur de fichiers""))"),0.0)</f>
        <v>0</v>
      </c>
      <c r="L29" s="64">
        <f t="shared" si="6"/>
        <v>0</v>
      </c>
      <c r="M29" s="65" t="str">
        <f>ifna(vlookup(A29,'RVtools V2.1'!A:I,8,0),"N/A")</f>
        <v>Dev L Tabard</v>
      </c>
      <c r="N29" s="64">
        <f>IFERROR(__xludf.DUMMYFUNCTION("IF(REGEXMATCH(M29, ""(?i)"" &amp; JOIN(""|"", SPLIT(""kalisil"", "" ""))), 1, 0)"),0.0)</f>
        <v>0</v>
      </c>
      <c r="O29" s="64" t="str">
        <f>vlookup(A29,'RVtools V2.1'!A:H,7,0)</f>
        <v>N/A</v>
      </c>
      <c r="P29" s="64">
        <f>if(vlookup(A29,'RVtools V2.1'!A:H,5,0)="oui",1,0)</f>
        <v>0</v>
      </c>
      <c r="Q29" s="64">
        <f>ifna(vlookup(A29,vCPU!A:B,2,0),"Unknown")</f>
        <v>2</v>
      </c>
      <c r="R29" s="66">
        <f>ifna(vlookup(A29,vMemory!A:C,3,0),"Unknown")</f>
        <v>4</v>
      </c>
      <c r="S29" s="66">
        <f>ifna(vlookup(A29,vDisk!A:C,3,0),"Unknown")</f>
        <v>731</v>
      </c>
      <c r="T29" s="67" t="str">
        <f t="array" ref="T29">IFS(
   L29=1, "No Lift &amp; Shift",
   J29=1, XLOOKUP(A29, 'Infra Study'!A:A, 'Infra Study'!P:P),
   I29=1, "No Lift &amp; Shift",
   H29=1, "GKE",
   K29=1, "GCNV",
   G29=1, "Lift &amp; Shift Prod",
   TRUE, "Lift &amp; Shift Noprod"
)</f>
        <v>Lift &amp; Shift Noprod</v>
      </c>
      <c r="U29" s="67">
        <f t="shared" si="7"/>
        <v>1</v>
      </c>
      <c r="V29" s="68" t="str">
        <f>if(T29="Lift &amp; Shift Noprod",if( Y29=0,Assumptions!$B$5, Assumptions!$B$4),if(T29="Lift &amp; Shift Prod",if(AND(N29=1,O29="T1"),Assumptions!$B$6,Assumptions!$B$4),0))</f>
        <v>E2</v>
      </c>
      <c r="W29" s="69">
        <f>if(V29&lt;&gt;0,if(Q29="Unknown", Assumptions!$B$42,If(Q29&gt;1,Q29,2)),0)</f>
        <v>2</v>
      </c>
      <c r="X29" s="69">
        <f>if(V29&lt;&gt;0,if(R29="Unknown", Assumptions!$B$43,R29),0)</f>
        <v>4</v>
      </c>
      <c r="Y29" s="68">
        <f t="shared" si="8"/>
        <v>0</v>
      </c>
      <c r="Z29" s="68">
        <f>if(V29&lt;&gt;0,if(  S29="Unknown", Assumptions!$B$44,S29),0)</f>
        <v>731</v>
      </c>
      <c r="AA29" s="68" t="str">
        <f>if(V29 ="N2",ifna(vlookup(W29&amp;"-"&amp;X29,'Ref. VM'!A:B,2,0),"Custom"),if(V29 ="E2" , ifna(vlookup(W29&amp;"-"&amp;X29,'Ref. VM'!D:E,2,0),"Custom"),if(V29="N2D",ifna(vlookup(W29&amp;"-"&amp;X29,'Ref. VM'!G:H,2,0),"Custom"),if(V29="N4",ifna(vlookup(W29&amp;"-"&amp;X29,'Ref. VM'!J:K,2,0),"Custom"),0))))</f>
        <v>Custom</v>
      </c>
      <c r="AB29" s="67" t="str">
        <f t="shared" si="9"/>
        <v>E2-Custom vCPUs</v>
      </c>
      <c r="AC29" s="67" t="str">
        <f t="shared" si="10"/>
        <v>E2-Custom RAM</v>
      </c>
      <c r="AD29" s="67">
        <f t="shared" si="11"/>
        <v>0</v>
      </c>
      <c r="AE29" s="69">
        <f>if(T29="Lift &amp; Shift Prod",730,if(T29="Lift &amp; Shift Noprod",Assumptions!$B$3,0))</f>
        <v>270</v>
      </c>
      <c r="AF29" s="70">
        <f>if( U29=0,0,if(Y29=0, ((vlookup(AB29,'SKU Pricing'!A:B,Assumptions!$B$2,0)*W29)+(vlookup(AC29,'SKU Pricing'!A:B,Assumptions!$B$2,0)*X29))*AE29,((vlookup(AB29,'SKU Pricing'!A:B,Assumptions!$B$2,0)*W29)+(vlookup(AC29,'SKU Pricing'!A:B,Assumptions!$B$2,0)*(W29*8))+(vlookup(AD29,'SKU Pricing'!A:B,Assumptions!$B$2,0)*(X29-(W29*8))))*AE29))</f>
        <v>18.191628</v>
      </c>
      <c r="AG29" s="67">
        <f t="shared" si="12"/>
        <v>0</v>
      </c>
      <c r="AH29" s="70">
        <f>ifna(vlookup(AG29,'SKU Pricing'!A:B,Assumptions!$B$2,0)*W29*AE29,0)</f>
        <v>0</v>
      </c>
      <c r="AI29" s="62" t="str">
        <f t="shared" si="13"/>
        <v/>
      </c>
      <c r="AJ29" s="62" t="str">
        <f>if(V29&lt;&gt;0, if(T29="Lift &amp; Shift Noprod",Assumptions!$B$9,if(V29=Assumptions!$B$6,Assumptions!$B$10,if(P29=1,Assumptions!$B$8,Assumptions!$B$7))),"")</f>
        <v>Balanced</v>
      </c>
      <c r="AK29" s="69" t="str">
        <f t="shared" si="14"/>
        <v>Balanced</v>
      </c>
      <c r="AL29" s="69">
        <f>if(AJ29="Hyperdisk Balanced",Assumptions!$B$11,0)</f>
        <v>0</v>
      </c>
      <c r="AM29" s="69">
        <f>if(AJ29="Hyperdisk Balanced",Assumptions!$B$12,0)</f>
        <v>0</v>
      </c>
      <c r="AN29" s="70">
        <f>if(AK29=0,0,if(AJ29="Hyperdisk Balanced",vlookup(AK29&amp;" provisioned space",'SKU Pricing'!A:B,Assumptions!$B$2,0)*Z29+vlookup(AK29&amp;" provisioned IOPS",'SKU Pricing'!A:B,Assumptions!$B$2,0)*AL29*730+vlookup(AK29&amp;" provisioned throughput",'SKU Pricing'!A:B,Assumptions!$B$2,0)*AM29*730,vlookup(AK29,'SKU Pricing'!A:B,Assumptions!$B$2,0)*Z29))</f>
        <v>84.796</v>
      </c>
      <c r="AO29" s="70">
        <f t="shared" si="15"/>
        <v>102.987628</v>
      </c>
      <c r="AP29" s="71" t="str">
        <f t="shared" si="16"/>
        <v>VM Manager</v>
      </c>
      <c r="AQ29" s="70">
        <f>ifna(vlookup(AP29,'SKU Pricing'!A:B,Assumptions!$B$2,0)*AE29,0)</f>
        <v>0.81</v>
      </c>
      <c r="AR29" s="72">
        <v>0.0</v>
      </c>
    </row>
    <row r="30">
      <c r="A30" s="61" t="s">
        <v>181</v>
      </c>
      <c r="B30" s="62" t="str">
        <f>ifna(if(vlookup(A30,vOS!A:B,2,0)="","Unknown",vlookup(A30,vOS!A:B,2,0)),"Unknown")</f>
        <v>CentOS 7 (64-bit)</v>
      </c>
      <c r="C30" s="62">
        <f>vlookup(B30,'OS Study'!A:D,2,0)</f>
        <v>0</v>
      </c>
      <c r="D30" s="62" t="str">
        <f>vlookup(B30,'OS Study'!A:D,3,0)</f>
        <v>Linux</v>
      </c>
      <c r="E30" s="62" t="str">
        <f>vlookup(B30,'OS Study'!A:D,4,0)</f>
        <v>CentOS</v>
      </c>
      <c r="F30" s="63" t="str">
        <f>vlookup(B30,'OS Study'!A:E,5,0)</f>
        <v>4/5/6/7</v>
      </c>
      <c r="G30" s="62">
        <f>IF(vlookup(A30,'RVtools V2.1'!A:J,4,0)="non",0,1)</f>
        <v>0</v>
      </c>
      <c r="H30" s="62">
        <f>if(vlookup(A30,'RVtools V2.1'!A:K,11,0)="kube",1,0)</f>
        <v>0</v>
      </c>
      <c r="I30" s="62">
        <f t="shared" si="5"/>
        <v>0</v>
      </c>
      <c r="J30" s="62">
        <f>ifna(vlookup(A30,'Infra Study'!A:Q,17,0),0)</f>
        <v>0</v>
      </c>
      <c r="K30" s="64">
        <f>IFERROR(__xludf.DUMMYFUNCTION("N(REGEXMATCH(VLOOKUP(A30, 'RVtools V2.1'!A:H, 8, 0), ""^Serveur de fichiers""))"),0.0)</f>
        <v>0</v>
      </c>
      <c r="L30" s="64">
        <f t="shared" si="6"/>
        <v>0</v>
      </c>
      <c r="M30" s="65" t="str">
        <f>ifna(vlookup(A30,'RVtools V2.1'!A:I,8,0),"N/A")</f>
        <v>Dev L Tabard</v>
      </c>
      <c r="N30" s="64">
        <f>IFERROR(__xludf.DUMMYFUNCTION("IF(REGEXMATCH(M30, ""(?i)"" &amp; JOIN(""|"", SPLIT(""kalisil"", "" ""))), 1, 0)"),0.0)</f>
        <v>0</v>
      </c>
      <c r="O30" s="64" t="str">
        <f>vlookup(A30,'RVtools V2.1'!A:H,7,0)</f>
        <v>N/A</v>
      </c>
      <c r="P30" s="64">
        <f>if(vlookup(A30,'RVtools V2.1'!A:H,5,0)="oui",1,0)</f>
        <v>0</v>
      </c>
      <c r="Q30" s="64">
        <f>ifna(vlookup(A30,vCPU!A:B,2,0),"Unknown")</f>
        <v>4</v>
      </c>
      <c r="R30" s="66">
        <f>ifna(vlookup(A30,vMemory!A:C,3,0),"Unknown")</f>
        <v>8</v>
      </c>
      <c r="S30" s="66">
        <f>ifna(vlookup(A30,vDisk!A:C,3,0),"Unknown")</f>
        <v>900</v>
      </c>
      <c r="T30" s="67" t="str">
        <f t="array" ref="T30">IFS(
   L30=1, "No Lift &amp; Shift",
   J30=1, XLOOKUP(A30, 'Infra Study'!A:A, 'Infra Study'!P:P),
   I30=1, "No Lift &amp; Shift",
   H30=1, "GKE",
   K30=1, "GCNV",
   G30=1, "Lift &amp; Shift Prod",
   TRUE, "Lift &amp; Shift Noprod"
)</f>
        <v>Lift &amp; Shift Noprod</v>
      </c>
      <c r="U30" s="67">
        <f t="shared" si="7"/>
        <v>1</v>
      </c>
      <c r="V30" s="68" t="str">
        <f>if(T30="Lift &amp; Shift Noprod",if( Y30=0,Assumptions!$B$5, Assumptions!$B$4),if(T30="Lift &amp; Shift Prod",if(AND(N30=1,O30="T1"),Assumptions!$B$6,Assumptions!$B$4),0))</f>
        <v>E2</v>
      </c>
      <c r="W30" s="69">
        <f>if(V30&lt;&gt;0,if(Q30="Unknown", Assumptions!$B$42,If(Q30&gt;1,Q30,2)),0)</f>
        <v>4</v>
      </c>
      <c r="X30" s="69">
        <f>if(V30&lt;&gt;0,if(R30="Unknown", Assumptions!$B$43,R30),0)</f>
        <v>8</v>
      </c>
      <c r="Y30" s="68">
        <f t="shared" si="8"/>
        <v>0</v>
      </c>
      <c r="Z30" s="68">
        <f>if(V30&lt;&gt;0,if(  S30="Unknown", Assumptions!$B$44,S30),0)</f>
        <v>900</v>
      </c>
      <c r="AA30" s="68" t="str">
        <f>if(V30 ="N2",ifna(vlookup(W30&amp;"-"&amp;X30,'Ref. VM'!A:B,2,0),"Custom"),if(V30 ="E2" , ifna(vlookup(W30&amp;"-"&amp;X30,'Ref. VM'!D:E,2,0),"Custom"),if(V30="N2D",ifna(vlookup(W30&amp;"-"&amp;X30,'Ref. VM'!G:H,2,0),"Custom"),if(V30="N4",ifna(vlookup(W30&amp;"-"&amp;X30,'Ref. VM'!J:K,2,0),"Custom"),0))))</f>
        <v>Custom</v>
      </c>
      <c r="AB30" s="67" t="str">
        <f t="shared" si="9"/>
        <v>E2-Custom vCPUs</v>
      </c>
      <c r="AC30" s="67" t="str">
        <f t="shared" si="10"/>
        <v>E2-Custom RAM</v>
      </c>
      <c r="AD30" s="67">
        <f t="shared" si="11"/>
        <v>0</v>
      </c>
      <c r="AE30" s="69">
        <f>if(T30="Lift &amp; Shift Prod",730,if(T30="Lift &amp; Shift Noprod",Assumptions!$B$3,0))</f>
        <v>270</v>
      </c>
      <c r="AF30" s="70">
        <f>if( U30=0,0,if(Y30=0, ((vlookup(AB30,'SKU Pricing'!A:B,Assumptions!$B$2,0)*W30)+(vlookup(AC30,'SKU Pricing'!A:B,Assumptions!$B$2,0)*X30))*AE30,((vlookup(AB30,'SKU Pricing'!A:B,Assumptions!$B$2,0)*W30)+(vlookup(AC30,'SKU Pricing'!A:B,Assumptions!$B$2,0)*(W30*8))+(vlookup(AD30,'SKU Pricing'!A:B,Assumptions!$B$2,0)*(X30-(W30*8))))*AE30))</f>
        <v>36.383256</v>
      </c>
      <c r="AG30" s="67">
        <f t="shared" si="12"/>
        <v>0</v>
      </c>
      <c r="AH30" s="70">
        <f>ifna(vlookup(AG30,'SKU Pricing'!A:B,Assumptions!$B$2,0)*W30*AE30,0)</f>
        <v>0</v>
      </c>
      <c r="AI30" s="62" t="str">
        <f t="shared" si="13"/>
        <v/>
      </c>
      <c r="AJ30" s="62" t="str">
        <f>if(V30&lt;&gt;0, if(T30="Lift &amp; Shift Noprod",Assumptions!$B$9,if(V30=Assumptions!$B$6,Assumptions!$B$10,if(P30=1,Assumptions!$B$8,Assumptions!$B$7))),"")</f>
        <v>Balanced</v>
      </c>
      <c r="AK30" s="69" t="str">
        <f t="shared" si="14"/>
        <v>Balanced</v>
      </c>
      <c r="AL30" s="69">
        <f>if(AJ30="Hyperdisk Balanced",Assumptions!$B$11,0)</f>
        <v>0</v>
      </c>
      <c r="AM30" s="69">
        <f>if(AJ30="Hyperdisk Balanced",Assumptions!$B$12,0)</f>
        <v>0</v>
      </c>
      <c r="AN30" s="70">
        <f>if(AK30=0,0,if(AJ30="Hyperdisk Balanced",vlookup(AK30&amp;" provisioned space",'SKU Pricing'!A:B,Assumptions!$B$2,0)*Z30+vlookup(AK30&amp;" provisioned IOPS",'SKU Pricing'!A:B,Assumptions!$B$2,0)*AL30*730+vlookup(AK30&amp;" provisioned throughput",'SKU Pricing'!A:B,Assumptions!$B$2,0)*AM30*730,vlookup(AK30,'SKU Pricing'!A:B,Assumptions!$B$2,0)*Z30))</f>
        <v>104.4</v>
      </c>
      <c r="AO30" s="70">
        <f t="shared" si="15"/>
        <v>140.783256</v>
      </c>
      <c r="AP30" s="71" t="str">
        <f t="shared" si="16"/>
        <v>VM Manager</v>
      </c>
      <c r="AQ30" s="70">
        <f>ifna(vlookup(AP30,'SKU Pricing'!A:B,Assumptions!$B$2,0)*AE30,0)</f>
        <v>0.81</v>
      </c>
      <c r="AR30" s="72">
        <v>0.0</v>
      </c>
    </row>
    <row r="31">
      <c r="A31" s="61" t="s">
        <v>182</v>
      </c>
      <c r="B31" s="62" t="str">
        <f>ifna(if(vlookup(A31,vOS!A:B,2,0)="","Unknown",vlookup(A31,vOS!A:B,2,0)),"Unknown")</f>
        <v>CentOS 7 (64-bit)</v>
      </c>
      <c r="C31" s="62">
        <f>vlookup(B31,'OS Study'!A:D,2,0)</f>
        <v>0</v>
      </c>
      <c r="D31" s="62" t="str">
        <f>vlookup(B31,'OS Study'!A:D,3,0)</f>
        <v>Linux</v>
      </c>
      <c r="E31" s="62" t="str">
        <f>vlookup(B31,'OS Study'!A:D,4,0)</f>
        <v>CentOS</v>
      </c>
      <c r="F31" s="63" t="str">
        <f>vlookup(B31,'OS Study'!A:E,5,0)</f>
        <v>4/5/6/7</v>
      </c>
      <c r="G31" s="62">
        <f>IF(vlookup(A31,'RVtools V2.1'!A:J,4,0)="non",0,1)</f>
        <v>1</v>
      </c>
      <c r="H31" s="62">
        <f>if(vlookup(A31,'RVtools V2.1'!A:K,11,0)="kube",1,0)</f>
        <v>0</v>
      </c>
      <c r="I31" s="62">
        <f t="shared" si="5"/>
        <v>0</v>
      </c>
      <c r="J31" s="62">
        <f>ifna(vlookup(A31,'Infra Study'!A:Q,17,0),0)</f>
        <v>0</v>
      </c>
      <c r="K31" s="64">
        <f>IFERROR(__xludf.DUMMYFUNCTION("N(REGEXMATCH(VLOOKUP(A31, 'RVtools V2.1'!A:H, 8, 0), ""^Serveur de fichiers""))"),0.0)</f>
        <v>0</v>
      </c>
      <c r="L31" s="64">
        <f t="shared" si="6"/>
        <v>0</v>
      </c>
      <c r="M31" s="67" t="str">
        <f>ifna(vlookup(A31,'RVtools V2.1'!A:I,8,0),"N/A")</f>
        <v>Dev L Tabard</v>
      </c>
      <c r="N31" s="64">
        <f>IFERROR(__xludf.DUMMYFUNCTION("IF(REGEXMATCH(M31, ""(?i)"" &amp; JOIN(""|"", SPLIT(""kalisil"", "" ""))), 1, 0)"),0.0)</f>
        <v>0</v>
      </c>
      <c r="O31" s="64" t="str">
        <f>vlookup(A31,'RVtools V2.1'!A:H,7,0)</f>
        <v>N/A</v>
      </c>
      <c r="P31" s="64">
        <f>if(vlookup(A31,'RVtools V2.1'!A:H,5,0)="oui",1,0)</f>
        <v>0</v>
      </c>
      <c r="Q31" s="64">
        <f>ifna(vlookup(A31,vCPU!A:B,2,0),"Unknown")</f>
        <v>20</v>
      </c>
      <c r="R31" s="66">
        <f>ifna(vlookup(A31,vMemory!A:C,3,0),"Unknown")</f>
        <v>48</v>
      </c>
      <c r="S31" s="66">
        <f>ifna(vlookup(A31,vDisk!A:C,3,0),"Unknown")</f>
        <v>779</v>
      </c>
      <c r="T31" s="67" t="str">
        <f t="array" ref="T31">IFS(
   L31=1, "No Lift &amp; Shift",
   J31=1, XLOOKUP(A31, 'Infra Study'!A:A, 'Infra Study'!P:P),
   I31=1, "No Lift &amp; Shift",
   H31=1, "GKE",
   K31=1, "GCNV",
   G31=1, "Lift &amp; Shift Prod",
   TRUE, "Lift &amp; Shift Noprod"
)</f>
        <v>Lift &amp; Shift Prod</v>
      </c>
      <c r="U31" s="67">
        <f t="shared" si="7"/>
        <v>1</v>
      </c>
      <c r="V31" s="68" t="str">
        <f>if(T31="Lift &amp; Shift Noprod",if( Y31=0,Assumptions!$B$5, Assumptions!$B$4),if(T31="Lift &amp; Shift Prod",if(AND(N31=1,O31="T1"),Assumptions!$B$6,Assumptions!$B$4),0))</f>
        <v>N2D</v>
      </c>
      <c r="W31" s="69">
        <f>if(V31&lt;&gt;0,if(Q31="Unknown", Assumptions!$B$42,If(Q31&gt;1,Q31,2)),0)</f>
        <v>20</v>
      </c>
      <c r="X31" s="69">
        <f>if(V31&lt;&gt;0,if(R31="Unknown", Assumptions!$B$43,R31),0)</f>
        <v>48</v>
      </c>
      <c r="Y31" s="68">
        <f t="shared" si="8"/>
        <v>0</v>
      </c>
      <c r="Z31" s="68">
        <f>if(V31&lt;&gt;0,if(  S31="Unknown", Assumptions!$B$44,S31),0)</f>
        <v>779</v>
      </c>
      <c r="AA31" s="68" t="str">
        <f>if(V31 ="N2",ifna(vlookup(W31&amp;"-"&amp;X31,'Ref. VM'!A:B,2,0),"Custom"),if(V31 ="E2" , ifna(vlookup(W31&amp;"-"&amp;X31,'Ref. VM'!D:E,2,0),"Custom"),if(V31="N2D",ifna(vlookup(W31&amp;"-"&amp;X31,'Ref. VM'!G:H,2,0),"Custom"),if(V31="N4",ifna(vlookup(W31&amp;"-"&amp;X31,'Ref. VM'!J:K,2,0),"Custom"),0))))</f>
        <v>Custom</v>
      </c>
      <c r="AB31" s="67" t="str">
        <f t="shared" si="9"/>
        <v>N2D-Custom vCPUs-CUD 3y</v>
      </c>
      <c r="AC31" s="67" t="str">
        <f t="shared" si="10"/>
        <v>N2D-Custom RAM-CUD 3y</v>
      </c>
      <c r="AD31" s="67">
        <f t="shared" si="11"/>
        <v>0</v>
      </c>
      <c r="AE31" s="69">
        <f>if(T31="Lift &amp; Shift Prod",730,if(T31="Lift &amp; Shift Noprod",Assumptions!$B$3,0))</f>
        <v>730</v>
      </c>
      <c r="AF31" s="70">
        <f>if( U31=0,0,if(Y31=0, ((vlookup(AB31,'SKU Pricing'!A:B,Assumptions!$B$2,0)*W31)+(vlookup(AC31,'SKU Pricing'!A:B,Assumptions!$B$2,0)*X31))*AE31,((vlookup(AB31,'SKU Pricing'!A:B,Assumptions!$B$2,0)*W31)+(vlookup(AC31,'SKU Pricing'!A:B,Assumptions!$B$2,0)*(W31*8))+(vlookup(AD31,'SKU Pricing'!A:B,Assumptions!$B$2,0)*(X31-(W31*8))))*AE31))</f>
        <v>290.8839293</v>
      </c>
      <c r="AG31" s="67">
        <f t="shared" si="12"/>
        <v>0</v>
      </c>
      <c r="AH31" s="70">
        <f>ifna(vlookup(AG31,'SKU Pricing'!A:B,Assumptions!$B$2,0)*W31*AE31,0)</f>
        <v>0</v>
      </c>
      <c r="AI31" s="62" t="str">
        <f t="shared" si="13"/>
        <v/>
      </c>
      <c r="AJ31" s="62" t="str">
        <f>if(V31&lt;&gt;0, if(T31="Lift &amp; Shift Noprod",Assumptions!$B$9,if(V31=Assumptions!$B$6,Assumptions!$B$10,if(P31=1,Assumptions!$B$8,Assumptions!$B$7))),"")</f>
        <v>Balanced</v>
      </c>
      <c r="AK31" s="69" t="str">
        <f t="shared" si="14"/>
        <v>Balanced</v>
      </c>
      <c r="AL31" s="69">
        <f>if(AJ31="Hyperdisk Balanced",Assumptions!$B$11,0)</f>
        <v>0</v>
      </c>
      <c r="AM31" s="69">
        <f>if(AJ31="Hyperdisk Balanced",Assumptions!$B$12,0)</f>
        <v>0</v>
      </c>
      <c r="AN31" s="70">
        <f>if(AK31=0,0,if(AJ31="Hyperdisk Balanced",vlookup(AK31&amp;" provisioned space",'SKU Pricing'!A:B,Assumptions!$B$2,0)*Z31+vlookup(AK31&amp;" provisioned IOPS",'SKU Pricing'!A:B,Assumptions!$B$2,0)*AL31*730+vlookup(AK31&amp;" provisioned throughput",'SKU Pricing'!A:B,Assumptions!$B$2,0)*AM31*730,vlookup(AK31,'SKU Pricing'!A:B,Assumptions!$B$2,0)*Z31))</f>
        <v>90.364</v>
      </c>
      <c r="AO31" s="70">
        <f t="shared" si="15"/>
        <v>381.2479293</v>
      </c>
      <c r="AP31" s="71" t="str">
        <f t="shared" si="16"/>
        <v>VM Manager</v>
      </c>
      <c r="AQ31" s="70">
        <f>ifna(vlookup(AP31,'SKU Pricing'!A:B,Assumptions!$B$2,0)*AE31,0)</f>
        <v>2.19</v>
      </c>
      <c r="AR31" s="72">
        <v>0.0</v>
      </c>
    </row>
    <row r="32">
      <c r="A32" s="61" t="s">
        <v>183</v>
      </c>
      <c r="B32" s="62" t="str">
        <f>ifna(if(vlookup(A32,vOS!A:B,2,0)="","Unknown",vlookup(A32,vOS!A:B,2,0)),"Unknown")</f>
        <v>CentOS 7 (64-bit)</v>
      </c>
      <c r="C32" s="62">
        <f>vlookup(B32,'OS Study'!A:D,2,0)</f>
        <v>0</v>
      </c>
      <c r="D32" s="62" t="str">
        <f>vlookup(B32,'OS Study'!A:D,3,0)</f>
        <v>Linux</v>
      </c>
      <c r="E32" s="62" t="str">
        <f>vlookup(B32,'OS Study'!A:D,4,0)</f>
        <v>CentOS</v>
      </c>
      <c r="F32" s="63" t="str">
        <f>vlookup(B32,'OS Study'!A:E,5,0)</f>
        <v>4/5/6/7</v>
      </c>
      <c r="G32" s="62">
        <f>IF(vlookup(A32,'RVtools V2.1'!A:J,4,0)="non",0,1)</f>
        <v>0</v>
      </c>
      <c r="H32" s="62">
        <f>if(vlookup(A32,'RVtools V2.1'!A:K,11,0)="kube",1,0)</f>
        <v>0</v>
      </c>
      <c r="I32" s="62">
        <f t="shared" si="5"/>
        <v>0</v>
      </c>
      <c r="J32" s="62">
        <f>ifna(vlookup(A32,'Infra Study'!A:Q,17,0),0)</f>
        <v>0</v>
      </c>
      <c r="K32" s="64">
        <f>IFERROR(__xludf.DUMMYFUNCTION("N(REGEXMATCH(VLOOKUP(A32, 'RVtools V2.1'!A:H, 8, 0), ""^Serveur de fichiers""))"),0.0)</f>
        <v>0</v>
      </c>
      <c r="L32" s="64">
        <f t="shared" si="6"/>
        <v>0</v>
      </c>
      <c r="M32" s="65" t="str">
        <f>ifna(vlookup(A32,'RVtools V2.1'!A:I,8,0),"N/A")</f>
        <v>Dev L Tabard</v>
      </c>
      <c r="N32" s="64">
        <f>IFERROR(__xludf.DUMMYFUNCTION("IF(REGEXMATCH(M32, ""(?i)"" &amp; JOIN(""|"", SPLIT(""kalisil"", "" ""))), 1, 0)"),0.0)</f>
        <v>0</v>
      </c>
      <c r="O32" s="64" t="str">
        <f>vlookup(A32,'RVtools V2.1'!A:H,7,0)</f>
        <v>N/A</v>
      </c>
      <c r="P32" s="64">
        <f>if(vlookup(A32,'RVtools V2.1'!A:H,5,0)="oui",1,0)</f>
        <v>0</v>
      </c>
      <c r="Q32" s="64">
        <f>ifna(vlookup(A32,vCPU!A:B,2,0),"Unknown")</f>
        <v>4</v>
      </c>
      <c r="R32" s="66">
        <f>ifna(vlookup(A32,vMemory!A:C,3,0),"Unknown")</f>
        <v>6</v>
      </c>
      <c r="S32" s="66">
        <f>ifna(vlookup(A32,vDisk!A:C,3,0),"Unknown")</f>
        <v>670</v>
      </c>
      <c r="T32" s="67" t="str">
        <f t="array" ref="T32">IFS(
   L32=1, "No Lift &amp; Shift",
   J32=1, XLOOKUP(A32, 'Infra Study'!A:A, 'Infra Study'!P:P),
   I32=1, "No Lift &amp; Shift",
   H32=1, "GKE",
   K32=1, "GCNV",
   G32=1, "Lift &amp; Shift Prod",
   TRUE, "Lift &amp; Shift Noprod"
)</f>
        <v>Lift &amp; Shift Noprod</v>
      </c>
      <c r="U32" s="67">
        <f t="shared" si="7"/>
        <v>1</v>
      </c>
      <c r="V32" s="68" t="str">
        <f>if(T32="Lift &amp; Shift Noprod",if( Y32=0,Assumptions!$B$5, Assumptions!$B$4),if(T32="Lift &amp; Shift Prod",if(AND(N32=1,O32="T1"),Assumptions!$B$6,Assumptions!$B$4),0))</f>
        <v>E2</v>
      </c>
      <c r="W32" s="69">
        <f>if(V32&lt;&gt;0,if(Q32="Unknown", Assumptions!$B$42,If(Q32&gt;1,Q32,2)),0)</f>
        <v>4</v>
      </c>
      <c r="X32" s="69">
        <f>if(V32&lt;&gt;0,if(R32="Unknown", Assumptions!$B$43,R32),0)</f>
        <v>6</v>
      </c>
      <c r="Y32" s="68">
        <f t="shared" si="8"/>
        <v>0</v>
      </c>
      <c r="Z32" s="68">
        <f>if(V32&lt;&gt;0,if(  S32="Unknown", Assumptions!$B$44,S32),0)</f>
        <v>670</v>
      </c>
      <c r="AA32" s="68" t="str">
        <f>if(V32 ="N2",ifna(vlookup(W32&amp;"-"&amp;X32,'Ref. VM'!A:B,2,0),"Custom"),if(V32 ="E2" , ifna(vlookup(W32&amp;"-"&amp;X32,'Ref. VM'!D:E,2,0),"Custom"),if(V32="N2D",ifna(vlookup(W32&amp;"-"&amp;X32,'Ref. VM'!G:H,2,0),"Custom"),if(V32="N4",ifna(vlookup(W32&amp;"-"&amp;X32,'Ref. VM'!J:K,2,0),"Custom"),0))))</f>
        <v>Custom</v>
      </c>
      <c r="AB32" s="67" t="str">
        <f t="shared" si="9"/>
        <v>E2-Custom vCPUs</v>
      </c>
      <c r="AC32" s="67" t="str">
        <f t="shared" si="10"/>
        <v>E2-Custom RAM</v>
      </c>
      <c r="AD32" s="67">
        <f t="shared" si="11"/>
        <v>0</v>
      </c>
      <c r="AE32" s="69">
        <f>if(T32="Lift &amp; Shift Prod",730,if(T32="Lift &amp; Shift Noprod",Assumptions!$B$3,0))</f>
        <v>270</v>
      </c>
      <c r="AF32" s="70">
        <f>if( U32=0,0,if(Y32=0, ((vlookup(AB32,'SKU Pricing'!A:B,Assumptions!$B$2,0)*W32)+(vlookup(AC32,'SKU Pricing'!A:B,Assumptions!$B$2,0)*X32))*AE32,((vlookup(AB32,'SKU Pricing'!A:B,Assumptions!$B$2,0)*W32)+(vlookup(AC32,'SKU Pricing'!A:B,Assumptions!$B$2,0)*(W32*8))+(vlookup(AD32,'SKU Pricing'!A:B,Assumptions!$B$2,0)*(X32-(W32*8))))*AE32))</f>
        <v>34.460559</v>
      </c>
      <c r="AG32" s="67">
        <f t="shared" si="12"/>
        <v>0</v>
      </c>
      <c r="AH32" s="70">
        <f>ifna(vlookup(AG32,'SKU Pricing'!A:B,Assumptions!$B$2,0)*W32*AE32,0)</f>
        <v>0</v>
      </c>
      <c r="AI32" s="62" t="str">
        <f t="shared" si="13"/>
        <v/>
      </c>
      <c r="AJ32" s="62" t="str">
        <f>if(V32&lt;&gt;0, if(T32="Lift &amp; Shift Noprod",Assumptions!$B$9,if(V32=Assumptions!$B$6,Assumptions!$B$10,if(P32=1,Assumptions!$B$8,Assumptions!$B$7))),"")</f>
        <v>Balanced</v>
      </c>
      <c r="AK32" s="69" t="str">
        <f t="shared" si="14"/>
        <v>Balanced</v>
      </c>
      <c r="AL32" s="69">
        <f>if(AJ32="Hyperdisk Balanced",Assumptions!$B$11,0)</f>
        <v>0</v>
      </c>
      <c r="AM32" s="69">
        <f>if(AJ32="Hyperdisk Balanced",Assumptions!$B$12,0)</f>
        <v>0</v>
      </c>
      <c r="AN32" s="70">
        <f>if(AK32=0,0,if(AJ32="Hyperdisk Balanced",vlookup(AK32&amp;" provisioned space",'SKU Pricing'!A:B,Assumptions!$B$2,0)*Z32+vlookup(AK32&amp;" provisioned IOPS",'SKU Pricing'!A:B,Assumptions!$B$2,0)*AL32*730+vlookup(AK32&amp;" provisioned throughput",'SKU Pricing'!A:B,Assumptions!$B$2,0)*AM32*730,vlookup(AK32,'SKU Pricing'!A:B,Assumptions!$B$2,0)*Z32))</f>
        <v>77.72</v>
      </c>
      <c r="AO32" s="70">
        <f t="shared" si="15"/>
        <v>112.180559</v>
      </c>
      <c r="AP32" s="71" t="str">
        <f t="shared" si="16"/>
        <v>VM Manager</v>
      </c>
      <c r="AQ32" s="70">
        <f>ifna(vlookup(AP32,'SKU Pricing'!A:B,Assumptions!$B$2,0)*AE32,0)</f>
        <v>0.81</v>
      </c>
      <c r="AR32" s="72">
        <v>0.0</v>
      </c>
    </row>
    <row r="33">
      <c r="A33" s="61" t="s">
        <v>184</v>
      </c>
      <c r="B33" s="62" t="str">
        <f>ifna(if(vlookup(A33,vOS!A:B,2,0)="","Unknown",vlookup(A33,vOS!A:B,2,0)),"Unknown")</f>
        <v>Microsoft Windows Server 2022 (64-bit)</v>
      </c>
      <c r="C33" s="62">
        <f>vlookup(B33,'OS Study'!A:D,2,0)</f>
        <v>0</v>
      </c>
      <c r="D33" s="62" t="str">
        <f>vlookup(B33,'OS Study'!A:D,3,0)</f>
        <v>Windows</v>
      </c>
      <c r="E33" s="62" t="str">
        <f>vlookup(B33,'OS Study'!A:D,4,0)</f>
        <v>Server</v>
      </c>
      <c r="F33" s="63" t="str">
        <f>vlookup(B33,'OS Study'!A:E,5,0)</f>
        <v>2022</v>
      </c>
      <c r="G33" s="62">
        <f>IF(vlookup(A33,'RVtools V2.1'!A:J,4,0)="non",0,1)</f>
        <v>1</v>
      </c>
      <c r="H33" s="62">
        <f>if(vlookup(A33,'RVtools V2.1'!A:K,11,0)="kube",1,0)</f>
        <v>0</v>
      </c>
      <c r="I33" s="62">
        <f t="shared" si="5"/>
        <v>0</v>
      </c>
      <c r="J33" s="62">
        <f>ifna(vlookup(A33,'Infra Study'!A:Q,17,0),0)</f>
        <v>0</v>
      </c>
      <c r="K33" s="64">
        <f>IFERROR(__xludf.DUMMYFUNCTION("N(REGEXMATCH(VLOOKUP(A33, 'RVtools V2.1'!A:H, 8, 0), ""^Serveur de fichiers""))"),0.0)</f>
        <v>0</v>
      </c>
      <c r="L33" s="64">
        <f t="shared" si="6"/>
        <v>0</v>
      </c>
      <c r="M33" s="67" t="str">
        <f>ifna(vlookup(A33,'RVtools V2.1'!A:I,8,0),"N/A")</f>
        <v>ABBOTT - BSY</v>
      </c>
      <c r="N33" s="64">
        <f>IFERROR(__xludf.DUMMYFUNCTION("IF(REGEXMATCH(M33, ""(?i)"" &amp; JOIN(""|"", SPLIT(""kalisil"", "" ""))), 1, 0)"),0.0)</f>
        <v>0</v>
      </c>
      <c r="O33" s="64" t="str">
        <f>vlookup(A33,'RVtools V2.1'!A:H,7,0)</f>
        <v>T1</v>
      </c>
      <c r="P33" s="64">
        <f>if(vlookup(A33,'RVtools V2.1'!A:H,5,0)="oui",1,0)</f>
        <v>1</v>
      </c>
      <c r="Q33" s="64">
        <f>ifna(vlookup(A33,vCPU!A:B,2,0),"Unknown")</f>
        <v>4</v>
      </c>
      <c r="R33" s="66">
        <f>ifna(vlookup(A33,vMemory!A:C,3,0),"Unknown")</f>
        <v>16</v>
      </c>
      <c r="S33" s="66">
        <f>ifna(vlookup(A33,vDisk!A:C,3,0),"Unknown")</f>
        <v>174</v>
      </c>
      <c r="T33" s="67" t="str">
        <f t="array" ref="T33">IFS(
   L33=1, "No Lift &amp; Shift",
   J33=1, XLOOKUP(A33, 'Infra Study'!A:A, 'Infra Study'!P:P),
   I33=1, "No Lift &amp; Shift",
   H33=1, "GKE",
   K33=1, "GCNV",
   G33=1, "Lift &amp; Shift Prod",
   TRUE, "Lift &amp; Shift Noprod"
)</f>
        <v>Lift &amp; Shift Prod</v>
      </c>
      <c r="U33" s="67">
        <f t="shared" si="7"/>
        <v>1</v>
      </c>
      <c r="V33" s="68" t="str">
        <f>if(T33="Lift &amp; Shift Noprod",if( Y33=0,Assumptions!$B$5, Assumptions!$B$4),if(T33="Lift &amp; Shift Prod",if(AND(N33=1,O33="T1"),Assumptions!$B$6,Assumptions!$B$4),0))</f>
        <v>N2D</v>
      </c>
      <c r="W33" s="69">
        <f>if(V33&lt;&gt;0,if(Q33="Unknown", Assumptions!$B$42,If(Q33&gt;1,Q33,2)),0)</f>
        <v>4</v>
      </c>
      <c r="X33" s="69">
        <f>if(V33&lt;&gt;0,if(R33="Unknown", Assumptions!$B$43,R33),0)</f>
        <v>16</v>
      </c>
      <c r="Y33" s="68">
        <f t="shared" si="8"/>
        <v>0</v>
      </c>
      <c r="Z33" s="68">
        <f>if(V33&lt;&gt;0,if(  S33="Unknown", Assumptions!$B$44,S33),0)</f>
        <v>174</v>
      </c>
      <c r="AA33" s="68" t="str">
        <f>if(V33 ="N2",ifna(vlookup(W33&amp;"-"&amp;X33,'Ref. VM'!A:B,2,0),"Custom"),if(V33 ="E2" , ifna(vlookup(W33&amp;"-"&amp;X33,'Ref. VM'!D:E,2,0),"Custom"),if(V33="N2D",ifna(vlookup(W33&amp;"-"&amp;X33,'Ref. VM'!G:H,2,0),"Custom"),if(V33="N4",ifna(vlookup(W33&amp;"-"&amp;X33,'Ref. VM'!J:K,2,0),"Custom"),0))))</f>
        <v>Predefined</v>
      </c>
      <c r="AB33" s="67" t="str">
        <f t="shared" si="9"/>
        <v>N2D-Predefined vCPUs-CUD 3y</v>
      </c>
      <c r="AC33" s="67" t="str">
        <f t="shared" si="10"/>
        <v>N2D-Predefined RAM-CUD 3y</v>
      </c>
      <c r="AD33" s="67">
        <f t="shared" si="11"/>
        <v>0</v>
      </c>
      <c r="AE33" s="69">
        <f>if(T33="Lift &amp; Shift Prod",730,if(T33="Lift &amp; Shift Noprod",Assumptions!$B$3,0))</f>
        <v>730</v>
      </c>
      <c r="AF33" s="70">
        <f>if( U33=0,0,if(Y33=0, ((vlookup(AB33,'SKU Pricing'!A:B,Assumptions!$B$2,0)*W33)+(vlookup(AC33,'SKU Pricing'!A:B,Assumptions!$B$2,0)*X33))*AE33,((vlookup(AB33,'SKU Pricing'!A:B,Assumptions!$B$2,0)*W33)+(vlookup(AC33,'SKU Pricing'!A:B,Assumptions!$B$2,0)*(W33*8))+(vlookup(AD33,'SKU Pricing'!A:B,Assumptions!$B$2,0)*(X33-(W33*8))))*AE33))</f>
        <v>64.3974464</v>
      </c>
      <c r="AG33" s="67" t="str">
        <f t="shared" si="12"/>
        <v>Windows Server</v>
      </c>
      <c r="AH33" s="70">
        <f>ifna(vlookup(AG33,'SKU Pricing'!A:B,Assumptions!$B$2,0)*W33*AE33,0)</f>
        <v>134.32</v>
      </c>
      <c r="AI33" s="62" t="str">
        <f t="shared" si="13"/>
        <v>Regional</v>
      </c>
      <c r="AJ33" s="62" t="str">
        <f>if(V33&lt;&gt;0, if(T33="Lift &amp; Shift Noprod",Assumptions!$B$9,if(V33=Assumptions!$B$6,Assumptions!$B$10,if(P33=1,Assumptions!$B$8,Assumptions!$B$7))),"")</f>
        <v>SSD</v>
      </c>
      <c r="AK33" s="69" t="str">
        <f t="shared" si="14"/>
        <v>SSD</v>
      </c>
      <c r="AL33" s="69">
        <f>if(AJ33="Hyperdisk Balanced",Assumptions!$B$11,0)</f>
        <v>0</v>
      </c>
      <c r="AM33" s="69">
        <f>if(AJ33="Hyperdisk Balanced",Assumptions!$B$12,0)</f>
        <v>0</v>
      </c>
      <c r="AN33" s="70">
        <f>if(AK33=0,0,if(AJ33="Hyperdisk Balanced",vlookup(AK33&amp;" provisioned space",'SKU Pricing'!A:B,Assumptions!$B$2,0)*Z33+vlookup(AK33&amp;" provisioned IOPS",'SKU Pricing'!A:B,Assumptions!$B$2,0)*AL33*730+vlookup(AK33&amp;" provisioned throughput",'SKU Pricing'!A:B,Assumptions!$B$2,0)*AM33*730,vlookup(AK33,'SKU Pricing'!A:B,Assumptions!$B$2,0)*Z33))</f>
        <v>34.278</v>
      </c>
      <c r="AO33" s="70">
        <f t="shared" si="15"/>
        <v>232.9954464</v>
      </c>
      <c r="AP33" s="71" t="str">
        <f t="shared" si="16"/>
        <v>VM Manager</v>
      </c>
      <c r="AQ33" s="70">
        <f>ifna(vlookup(AP33,'SKU Pricing'!A:B,Assumptions!$B$2,0)*AE33,0)</f>
        <v>2.19</v>
      </c>
      <c r="AR33" s="72">
        <v>0.0</v>
      </c>
    </row>
    <row r="34">
      <c r="A34" s="61" t="s">
        <v>185</v>
      </c>
      <c r="B34" s="62" t="str">
        <f>ifna(if(vlookup(A34,vOS!A:B,2,0)="","Unknown",vlookup(A34,vOS!A:B,2,0)),"Unknown")</f>
        <v>Microsoft Windows Server 2022 (64-bit)</v>
      </c>
      <c r="C34" s="62">
        <f>vlookup(B34,'OS Study'!A:D,2,0)</f>
        <v>0</v>
      </c>
      <c r="D34" s="62" t="str">
        <f>vlookup(B34,'OS Study'!A:D,3,0)</f>
        <v>Windows</v>
      </c>
      <c r="E34" s="62" t="str">
        <f>vlookup(B34,'OS Study'!A:D,4,0)</f>
        <v>Server</v>
      </c>
      <c r="F34" s="63" t="str">
        <f>vlookup(B34,'OS Study'!A:E,5,0)</f>
        <v>2022</v>
      </c>
      <c r="G34" s="62">
        <f>IF(vlookup(A34,'RVtools V2.1'!A:J,4,0)="non",0,1)</f>
        <v>1</v>
      </c>
      <c r="H34" s="62">
        <f>if(vlookup(A34,'RVtools V2.1'!A:K,11,0)="kube",1,0)</f>
        <v>0</v>
      </c>
      <c r="I34" s="62">
        <f t="shared" si="5"/>
        <v>0</v>
      </c>
      <c r="J34" s="62">
        <f>ifna(vlookup(A34,'Infra Study'!A:Q,17,0),0)</f>
        <v>0</v>
      </c>
      <c r="K34" s="64">
        <f>IFERROR(__xludf.DUMMYFUNCTION("N(REGEXMATCH(VLOOKUP(A34, 'RVtools V2.1'!A:H, 8, 0), ""^Serveur de fichiers""))"),0.0)</f>
        <v>0</v>
      </c>
      <c r="L34" s="64">
        <f t="shared" si="6"/>
        <v>0</v>
      </c>
      <c r="M34" s="67" t="str">
        <f>ifna(vlookup(A34,'RVtools V2.1'!A:I,8,0),"N/A")</f>
        <v>ABBOTT - BSY</v>
      </c>
      <c r="N34" s="64">
        <f>IFERROR(__xludf.DUMMYFUNCTION("IF(REGEXMATCH(M34, ""(?i)"" &amp; JOIN(""|"", SPLIT(""kalisil"", "" ""))), 1, 0)"),0.0)</f>
        <v>0</v>
      </c>
      <c r="O34" s="64" t="str">
        <f>vlookup(A34,'RVtools V2.1'!A:H,7,0)</f>
        <v>T1</v>
      </c>
      <c r="P34" s="64">
        <f>if(vlookup(A34,'RVtools V2.1'!A:H,5,0)="oui",1,0)</f>
        <v>1</v>
      </c>
      <c r="Q34" s="64">
        <f>ifna(vlookup(A34,vCPU!A:B,2,0),"Unknown")</f>
        <v>6</v>
      </c>
      <c r="R34" s="66">
        <f>ifna(vlookup(A34,vMemory!A:C,3,0),"Unknown")</f>
        <v>16</v>
      </c>
      <c r="S34" s="66">
        <f>ifna(vlookup(A34,vDisk!A:C,3,0),"Unknown")</f>
        <v>356</v>
      </c>
      <c r="T34" s="67" t="str">
        <f t="array" ref="T34">IFS(
   L34=1, "No Lift &amp; Shift",
   J34=1, XLOOKUP(A34, 'Infra Study'!A:A, 'Infra Study'!P:P),
   I34=1, "No Lift &amp; Shift",
   H34=1, "GKE",
   K34=1, "GCNV",
   G34=1, "Lift &amp; Shift Prod",
   TRUE, "Lift &amp; Shift Noprod"
)</f>
        <v>Lift &amp; Shift Prod</v>
      </c>
      <c r="U34" s="67">
        <f t="shared" si="7"/>
        <v>1</v>
      </c>
      <c r="V34" s="68" t="str">
        <f>if(T34="Lift &amp; Shift Noprod",if( Y34=0,Assumptions!$B$5, Assumptions!$B$4),if(T34="Lift &amp; Shift Prod",if(AND(N34=1,O34="T1"),Assumptions!$B$6,Assumptions!$B$4),0))</f>
        <v>N2D</v>
      </c>
      <c r="W34" s="69">
        <f>if(V34&lt;&gt;0,if(Q34="Unknown", Assumptions!$B$42,If(Q34&gt;1,Q34,2)),0)</f>
        <v>6</v>
      </c>
      <c r="X34" s="69">
        <f>if(V34&lt;&gt;0,if(R34="Unknown", Assumptions!$B$43,R34),0)</f>
        <v>16</v>
      </c>
      <c r="Y34" s="68">
        <f t="shared" si="8"/>
        <v>0</v>
      </c>
      <c r="Z34" s="68">
        <f>if(V34&lt;&gt;0,if(  S34="Unknown", Assumptions!$B$44,S34),0)</f>
        <v>356</v>
      </c>
      <c r="AA34" s="68" t="str">
        <f>if(V34 ="N2",ifna(vlookup(W34&amp;"-"&amp;X34,'Ref. VM'!A:B,2,0),"Custom"),if(V34 ="E2" , ifna(vlookup(W34&amp;"-"&amp;X34,'Ref. VM'!D:E,2,0),"Custom"),if(V34="N2D",ifna(vlookup(W34&amp;"-"&amp;X34,'Ref. VM'!G:H,2,0),"Custom"),if(V34="N4",ifna(vlookup(W34&amp;"-"&amp;X34,'Ref. VM'!J:K,2,0),"Custom"),0))))</f>
        <v>Custom</v>
      </c>
      <c r="AB34" s="67" t="str">
        <f t="shared" si="9"/>
        <v>N2D-Custom vCPUs-CUD 3y</v>
      </c>
      <c r="AC34" s="67" t="str">
        <f t="shared" si="10"/>
        <v>N2D-Custom RAM-CUD 3y</v>
      </c>
      <c r="AD34" s="67">
        <f t="shared" si="11"/>
        <v>0</v>
      </c>
      <c r="AE34" s="69">
        <f>if(T34="Lift &amp; Shift Prod",730,if(T34="Lift &amp; Shift Noprod",Assumptions!$B$3,0))</f>
        <v>730</v>
      </c>
      <c r="AF34" s="70">
        <f>if( U34=0,0,if(Y34=0, ((vlookup(AB34,'SKU Pricing'!A:B,Assumptions!$B$2,0)*W34)+(vlookup(AC34,'SKU Pricing'!A:B,Assumptions!$B$2,0)*X34))*AE34,((vlookup(AB34,'SKU Pricing'!A:B,Assumptions!$B$2,0)*W34)+(vlookup(AC34,'SKU Pricing'!A:B,Assumptions!$B$2,0)*(W34*8))+(vlookup(AD34,'SKU Pricing'!A:B,Assumptions!$B$2,0)*(X34-(W34*8))))*AE34))</f>
        <v>89.625312</v>
      </c>
      <c r="AG34" s="67" t="str">
        <f t="shared" si="12"/>
        <v>Windows Server</v>
      </c>
      <c r="AH34" s="70">
        <f>ifna(vlookup(AG34,'SKU Pricing'!A:B,Assumptions!$B$2,0)*W34*AE34,0)</f>
        <v>201.48</v>
      </c>
      <c r="AI34" s="62" t="str">
        <f t="shared" si="13"/>
        <v>Regional</v>
      </c>
      <c r="AJ34" s="62" t="str">
        <f>if(V34&lt;&gt;0, if(T34="Lift &amp; Shift Noprod",Assumptions!$B$9,if(V34=Assumptions!$B$6,Assumptions!$B$10,if(P34=1,Assumptions!$B$8,Assumptions!$B$7))),"")</f>
        <v>SSD</v>
      </c>
      <c r="AK34" s="69" t="str">
        <f t="shared" si="14"/>
        <v>SSD</v>
      </c>
      <c r="AL34" s="69">
        <f>if(AJ34="Hyperdisk Balanced",Assumptions!$B$11,0)</f>
        <v>0</v>
      </c>
      <c r="AM34" s="69">
        <f>if(AJ34="Hyperdisk Balanced",Assumptions!$B$12,0)</f>
        <v>0</v>
      </c>
      <c r="AN34" s="70">
        <f>if(AK34=0,0,if(AJ34="Hyperdisk Balanced",vlookup(AK34&amp;" provisioned space",'SKU Pricing'!A:B,Assumptions!$B$2,0)*Z34+vlookup(AK34&amp;" provisioned IOPS",'SKU Pricing'!A:B,Assumptions!$B$2,0)*AL34*730+vlookup(AK34&amp;" provisioned throughput",'SKU Pricing'!A:B,Assumptions!$B$2,0)*AM34*730,vlookup(AK34,'SKU Pricing'!A:B,Assumptions!$B$2,0)*Z34))</f>
        <v>70.132</v>
      </c>
      <c r="AO34" s="70">
        <f t="shared" si="15"/>
        <v>361.237312</v>
      </c>
      <c r="AP34" s="71" t="str">
        <f t="shared" si="16"/>
        <v>VM Manager</v>
      </c>
      <c r="AQ34" s="70">
        <f>ifna(vlookup(AP34,'SKU Pricing'!A:B,Assumptions!$B$2,0)*AE34,0)</f>
        <v>2.19</v>
      </c>
      <c r="AR34" s="72">
        <v>0.0</v>
      </c>
    </row>
    <row r="35">
      <c r="A35" s="61" t="s">
        <v>186</v>
      </c>
      <c r="B35" s="62" t="str">
        <f>ifna(if(vlookup(A35,vOS!A:B,2,0)="","Unknown",vlookup(A35,vOS!A:B,2,0)),"Unknown")</f>
        <v>Microsoft Windows Server 2022 (64-bit)</v>
      </c>
      <c r="C35" s="62">
        <f>vlookup(B35,'OS Study'!A:D,2,0)</f>
        <v>0</v>
      </c>
      <c r="D35" s="62" t="str">
        <f>vlookup(B35,'OS Study'!A:D,3,0)</f>
        <v>Windows</v>
      </c>
      <c r="E35" s="62" t="str">
        <f>vlookup(B35,'OS Study'!A:D,4,0)</f>
        <v>Server</v>
      </c>
      <c r="F35" s="63" t="str">
        <f>vlookup(B35,'OS Study'!A:E,5,0)</f>
        <v>2022</v>
      </c>
      <c r="G35" s="62">
        <f>IF(vlookup(A35,'RVtools V2.1'!A:J,4,0)="non",0,1)</f>
        <v>1</v>
      </c>
      <c r="H35" s="62">
        <f>if(vlookup(A35,'RVtools V2.1'!A:K,11,0)="kube",1,0)</f>
        <v>0</v>
      </c>
      <c r="I35" s="62">
        <f t="shared" si="5"/>
        <v>0</v>
      </c>
      <c r="J35" s="62">
        <f>ifna(vlookup(A35,'Infra Study'!A:Q,17,0),0)</f>
        <v>0</v>
      </c>
      <c r="K35" s="64">
        <f>IFERROR(__xludf.DUMMYFUNCTION("N(REGEXMATCH(VLOOKUP(A35, 'RVtools V2.1'!A:H, 8, 0), ""^Serveur de fichiers""))"),0.0)</f>
        <v>0</v>
      </c>
      <c r="L35" s="64">
        <f t="shared" si="6"/>
        <v>0</v>
      </c>
      <c r="M35" s="67" t="str">
        <f>ifna(vlookup(A35,'RVtools V2.1'!A:I,8,0),"N/A")</f>
        <v>ABBOTT - BSY</v>
      </c>
      <c r="N35" s="64">
        <f>IFERROR(__xludf.DUMMYFUNCTION("IF(REGEXMATCH(M35, ""(?i)"" &amp; JOIN(""|"", SPLIT(""kalisil"", "" ""))), 1, 0)"),0.0)</f>
        <v>0</v>
      </c>
      <c r="O35" s="64" t="str">
        <f>vlookup(A35,'RVtools V2.1'!A:H,7,0)</f>
        <v>T1</v>
      </c>
      <c r="P35" s="64">
        <f>if(vlookup(A35,'RVtools V2.1'!A:H,5,0)="oui",1,0)</f>
        <v>1</v>
      </c>
      <c r="Q35" s="64">
        <f>ifna(vlookup(A35,vCPU!A:B,2,0),"Unknown")</f>
        <v>6</v>
      </c>
      <c r="R35" s="66">
        <f>ifna(vlookup(A35,vMemory!A:C,3,0),"Unknown")</f>
        <v>16</v>
      </c>
      <c r="S35" s="66">
        <f>ifna(vlookup(A35,vDisk!A:C,3,0),"Unknown")</f>
        <v>191</v>
      </c>
      <c r="T35" s="67" t="str">
        <f t="array" ref="T35">IFS(
   L35=1, "No Lift &amp; Shift",
   J35=1, XLOOKUP(A35, 'Infra Study'!A:A, 'Infra Study'!P:P),
   I35=1, "No Lift &amp; Shift",
   H35=1, "GKE",
   K35=1, "GCNV",
   G35=1, "Lift &amp; Shift Prod",
   TRUE, "Lift &amp; Shift Noprod"
)</f>
        <v>Lift &amp; Shift Prod</v>
      </c>
      <c r="U35" s="67">
        <f t="shared" si="7"/>
        <v>1</v>
      </c>
      <c r="V35" s="68" t="str">
        <f>if(T35="Lift &amp; Shift Noprod",if( Y35=0,Assumptions!$B$5, Assumptions!$B$4),if(T35="Lift &amp; Shift Prod",if(AND(N35=1,O35="T1"),Assumptions!$B$6,Assumptions!$B$4),0))</f>
        <v>N2D</v>
      </c>
      <c r="W35" s="69">
        <f>if(V35&lt;&gt;0,if(Q35="Unknown", Assumptions!$B$42,If(Q35&gt;1,Q35,2)),0)</f>
        <v>6</v>
      </c>
      <c r="X35" s="69">
        <f>if(V35&lt;&gt;0,if(R35="Unknown", Assumptions!$B$43,R35),0)</f>
        <v>16</v>
      </c>
      <c r="Y35" s="68">
        <f t="shared" si="8"/>
        <v>0</v>
      </c>
      <c r="Z35" s="68">
        <f>if(V35&lt;&gt;0,if(  S35="Unknown", Assumptions!$B$44,S35),0)</f>
        <v>191</v>
      </c>
      <c r="AA35" s="68" t="str">
        <f>if(V35 ="N2",ifna(vlookup(W35&amp;"-"&amp;X35,'Ref. VM'!A:B,2,0),"Custom"),if(V35 ="E2" , ifna(vlookup(W35&amp;"-"&amp;X35,'Ref. VM'!D:E,2,0),"Custom"),if(V35="N2D",ifna(vlookup(W35&amp;"-"&amp;X35,'Ref. VM'!G:H,2,0),"Custom"),if(V35="N4",ifna(vlookup(W35&amp;"-"&amp;X35,'Ref. VM'!J:K,2,0),"Custom"),0))))</f>
        <v>Custom</v>
      </c>
      <c r="AB35" s="67" t="str">
        <f t="shared" si="9"/>
        <v>N2D-Custom vCPUs-CUD 3y</v>
      </c>
      <c r="AC35" s="67" t="str">
        <f t="shared" si="10"/>
        <v>N2D-Custom RAM-CUD 3y</v>
      </c>
      <c r="AD35" s="67">
        <f t="shared" si="11"/>
        <v>0</v>
      </c>
      <c r="AE35" s="69">
        <f>if(T35="Lift &amp; Shift Prod",730,if(T35="Lift &amp; Shift Noprod",Assumptions!$B$3,0))</f>
        <v>730</v>
      </c>
      <c r="AF35" s="70">
        <f>if( U35=0,0,if(Y35=0, ((vlookup(AB35,'SKU Pricing'!A:B,Assumptions!$B$2,0)*W35)+(vlookup(AC35,'SKU Pricing'!A:B,Assumptions!$B$2,0)*X35))*AE35,((vlookup(AB35,'SKU Pricing'!A:B,Assumptions!$B$2,0)*W35)+(vlookup(AC35,'SKU Pricing'!A:B,Assumptions!$B$2,0)*(W35*8))+(vlookup(AD35,'SKU Pricing'!A:B,Assumptions!$B$2,0)*(X35-(W35*8))))*AE35))</f>
        <v>89.625312</v>
      </c>
      <c r="AG35" s="67" t="str">
        <f t="shared" si="12"/>
        <v>Windows Server</v>
      </c>
      <c r="AH35" s="70">
        <f>ifna(vlookup(AG35,'SKU Pricing'!A:B,Assumptions!$B$2,0)*W35*AE35,0)</f>
        <v>201.48</v>
      </c>
      <c r="AI35" s="62" t="str">
        <f t="shared" si="13"/>
        <v>Regional</v>
      </c>
      <c r="AJ35" s="62" t="str">
        <f>if(V35&lt;&gt;0, if(T35="Lift &amp; Shift Noprod",Assumptions!$B$9,if(V35=Assumptions!$B$6,Assumptions!$B$10,if(P35=1,Assumptions!$B$8,Assumptions!$B$7))),"")</f>
        <v>SSD</v>
      </c>
      <c r="AK35" s="69" t="str">
        <f t="shared" si="14"/>
        <v>SSD</v>
      </c>
      <c r="AL35" s="69">
        <f>if(AJ35="Hyperdisk Balanced",Assumptions!$B$11,0)</f>
        <v>0</v>
      </c>
      <c r="AM35" s="69">
        <f>if(AJ35="Hyperdisk Balanced",Assumptions!$B$12,0)</f>
        <v>0</v>
      </c>
      <c r="AN35" s="70">
        <f>if(AK35=0,0,if(AJ35="Hyperdisk Balanced",vlookup(AK35&amp;" provisioned space",'SKU Pricing'!A:B,Assumptions!$B$2,0)*Z35+vlookup(AK35&amp;" provisioned IOPS",'SKU Pricing'!A:B,Assumptions!$B$2,0)*AL35*730+vlookup(AK35&amp;" provisioned throughput",'SKU Pricing'!A:B,Assumptions!$B$2,0)*AM35*730,vlookup(AK35,'SKU Pricing'!A:B,Assumptions!$B$2,0)*Z35))</f>
        <v>37.627</v>
      </c>
      <c r="AO35" s="70">
        <f t="shared" si="15"/>
        <v>328.732312</v>
      </c>
      <c r="AP35" s="71" t="str">
        <f t="shared" si="16"/>
        <v>VM Manager</v>
      </c>
      <c r="AQ35" s="70">
        <f>ifna(vlookup(AP35,'SKU Pricing'!A:B,Assumptions!$B$2,0)*AE35,0)</f>
        <v>2.19</v>
      </c>
      <c r="AR35" s="72">
        <v>0.0</v>
      </c>
    </row>
    <row r="36">
      <c r="A36" s="61" t="s">
        <v>187</v>
      </c>
      <c r="B36" s="62" t="str">
        <f>ifna(if(vlookup(A36,vOS!A:B,2,0)="","Unknown",vlookup(A36,vOS!A:B,2,0)),"Unknown")</f>
        <v>Ubuntu Linux (64-bit)</v>
      </c>
      <c r="C36" s="62">
        <f>vlookup(B36,'OS Study'!A:D,2,0)</f>
        <v>0</v>
      </c>
      <c r="D36" s="62" t="str">
        <f>vlookup(B36,'OS Study'!A:D,3,0)</f>
        <v>Linux</v>
      </c>
      <c r="E36" s="62" t="str">
        <f>vlookup(B36,'OS Study'!A:D,4,0)</f>
        <v>Ubuntu</v>
      </c>
      <c r="F36" s="63" t="str">
        <f>vlookup(B36,'OS Study'!A:E,5,0)</f>
        <v/>
      </c>
      <c r="G36" s="62">
        <f>IF(vlookup(A36,'RVtools V2.1'!A:J,4,0)="non",0,1)</f>
        <v>1</v>
      </c>
      <c r="H36" s="62">
        <f>if(vlookup(A36,'RVtools V2.1'!A:K,11,0)="kube",1,0)</f>
        <v>0</v>
      </c>
      <c r="I36" s="62">
        <f t="shared" si="5"/>
        <v>0</v>
      </c>
      <c r="J36" s="62">
        <f>ifna(vlookup(A36,'Infra Study'!A:Q,17,0),0)</f>
        <v>0</v>
      </c>
      <c r="K36" s="64">
        <f>IFERROR(__xludf.DUMMYFUNCTION("N(REGEXMATCH(VLOOKUP(A36, 'RVtools V2.1'!A:H, 8, 0), ""^Serveur de fichiers""))"),0.0)</f>
        <v>0</v>
      </c>
      <c r="L36" s="64">
        <f t="shared" si="6"/>
        <v>0</v>
      </c>
      <c r="M36" s="67" t="str">
        <f>ifna(vlookup(A36,'RVtools V2.1'!A:I,8,0),"N/A")</f>
        <v>ABBOTT - BSY</v>
      </c>
      <c r="N36" s="64">
        <f>IFERROR(__xludf.DUMMYFUNCTION("IF(REGEXMATCH(M36, ""(?i)"" &amp; JOIN(""|"", SPLIT(""kalisil"", "" ""))), 1, 0)"),0.0)</f>
        <v>0</v>
      </c>
      <c r="O36" s="64" t="str">
        <f>vlookup(A36,'RVtools V2.1'!A:H,7,0)</f>
        <v>T1</v>
      </c>
      <c r="P36" s="64">
        <f>if(vlookup(A36,'RVtools V2.1'!A:H,5,0)="oui",1,0)</f>
        <v>1</v>
      </c>
      <c r="Q36" s="64">
        <f>ifna(vlookup(A36,vCPU!A:B,2,0),"Unknown")</f>
        <v>6</v>
      </c>
      <c r="R36" s="66">
        <f>ifna(vlookup(A36,vMemory!A:C,3,0),"Unknown")</f>
        <v>14</v>
      </c>
      <c r="S36" s="66">
        <f>ifna(vlookup(A36,vDisk!A:C,3,0),"Unknown")</f>
        <v>64</v>
      </c>
      <c r="T36" s="67" t="str">
        <f t="array" ref="T36">IFS(
   L36=1, "No Lift &amp; Shift",
   J36=1, XLOOKUP(A36, 'Infra Study'!A:A, 'Infra Study'!P:P),
   I36=1, "No Lift &amp; Shift",
   H36=1, "GKE",
   K36=1, "GCNV",
   G36=1, "Lift &amp; Shift Prod",
   TRUE, "Lift &amp; Shift Noprod"
)</f>
        <v>Lift &amp; Shift Prod</v>
      </c>
      <c r="U36" s="67">
        <f t="shared" si="7"/>
        <v>1</v>
      </c>
      <c r="V36" s="68" t="str">
        <f>if(T36="Lift &amp; Shift Noprod",if( Y36=0,Assumptions!$B$5, Assumptions!$B$4),if(T36="Lift &amp; Shift Prod",if(AND(N36=1,O36="T1"),Assumptions!$B$6,Assumptions!$B$4),0))</f>
        <v>N2D</v>
      </c>
      <c r="W36" s="69">
        <f>if(V36&lt;&gt;0,if(Q36="Unknown", Assumptions!$B$42,If(Q36&gt;1,Q36,2)),0)</f>
        <v>6</v>
      </c>
      <c r="X36" s="69">
        <f>if(V36&lt;&gt;0,if(R36="Unknown", Assumptions!$B$43,R36),0)</f>
        <v>14</v>
      </c>
      <c r="Y36" s="68">
        <f t="shared" si="8"/>
        <v>0</v>
      </c>
      <c r="Z36" s="68">
        <f>if(V36&lt;&gt;0,if(  S36="Unknown", Assumptions!$B$44,S36),0)</f>
        <v>64</v>
      </c>
      <c r="AA36" s="68" t="str">
        <f>if(V36 ="N2",ifna(vlookup(W36&amp;"-"&amp;X36,'Ref. VM'!A:B,2,0),"Custom"),if(V36 ="E2" , ifna(vlookup(W36&amp;"-"&amp;X36,'Ref. VM'!D:E,2,0),"Custom"),if(V36="N2D",ifna(vlookup(W36&amp;"-"&amp;X36,'Ref. VM'!G:H,2,0),"Custom"),if(V36="N4",ifna(vlookup(W36&amp;"-"&amp;X36,'Ref. VM'!J:K,2,0),"Custom"),0))))</f>
        <v>Custom</v>
      </c>
      <c r="AB36" s="67" t="str">
        <f t="shared" si="9"/>
        <v>N2D-Custom vCPUs-CUD 3y</v>
      </c>
      <c r="AC36" s="67" t="str">
        <f t="shared" si="10"/>
        <v>N2D-Custom RAM-CUD 3y</v>
      </c>
      <c r="AD36" s="67">
        <f t="shared" si="11"/>
        <v>0</v>
      </c>
      <c r="AE36" s="69">
        <f>if(T36="Lift &amp; Shift Prod",730,if(T36="Lift &amp; Shift Noprod",Assumptions!$B$3,0))</f>
        <v>730</v>
      </c>
      <c r="AF36" s="70">
        <f>if( U36=0,0,if(Y36=0, ((vlookup(AB36,'SKU Pricing'!A:B,Assumptions!$B$2,0)*W36)+(vlookup(AC36,'SKU Pricing'!A:B,Assumptions!$B$2,0)*X36))*AE36,((vlookup(AB36,'SKU Pricing'!A:B,Assumptions!$B$2,0)*W36)+(vlookup(AC36,'SKU Pricing'!A:B,Assumptions!$B$2,0)*(W36*8))+(vlookup(AD36,'SKU Pricing'!A:B,Assumptions!$B$2,0)*(X36-(W36*8))))*AE36))</f>
        <v>86.67514548</v>
      </c>
      <c r="AG36" s="67">
        <f t="shared" si="12"/>
        <v>0</v>
      </c>
      <c r="AH36" s="70">
        <f>ifna(vlookup(AG36,'SKU Pricing'!A:B,Assumptions!$B$2,0)*W36*AE36,0)</f>
        <v>0</v>
      </c>
      <c r="AI36" s="62" t="str">
        <f t="shared" si="13"/>
        <v>Regional</v>
      </c>
      <c r="AJ36" s="62" t="str">
        <f>if(V36&lt;&gt;0, if(T36="Lift &amp; Shift Noprod",Assumptions!$B$9,if(V36=Assumptions!$B$6,Assumptions!$B$10,if(P36=1,Assumptions!$B$8,Assumptions!$B$7))),"")</f>
        <v>SSD</v>
      </c>
      <c r="AK36" s="69" t="str">
        <f t="shared" si="14"/>
        <v>SSD</v>
      </c>
      <c r="AL36" s="69">
        <f>if(AJ36="Hyperdisk Balanced",Assumptions!$B$11,0)</f>
        <v>0</v>
      </c>
      <c r="AM36" s="69">
        <f>if(AJ36="Hyperdisk Balanced",Assumptions!$B$12,0)</f>
        <v>0</v>
      </c>
      <c r="AN36" s="70">
        <f>if(AK36=0,0,if(AJ36="Hyperdisk Balanced",vlookup(AK36&amp;" provisioned space",'SKU Pricing'!A:B,Assumptions!$B$2,0)*Z36+vlookup(AK36&amp;" provisioned IOPS",'SKU Pricing'!A:B,Assumptions!$B$2,0)*AL36*730+vlookup(AK36&amp;" provisioned throughput",'SKU Pricing'!A:B,Assumptions!$B$2,0)*AM36*730,vlookup(AK36,'SKU Pricing'!A:B,Assumptions!$B$2,0)*Z36))</f>
        <v>12.608</v>
      </c>
      <c r="AO36" s="70">
        <f t="shared" si="15"/>
        <v>99.28314548</v>
      </c>
      <c r="AP36" s="71" t="str">
        <f t="shared" si="16"/>
        <v>VM Manager</v>
      </c>
      <c r="AQ36" s="70">
        <f>ifna(vlookup(AP36,'SKU Pricing'!A:B,Assumptions!$B$2,0)*AE36,0)</f>
        <v>2.19</v>
      </c>
      <c r="AR36" s="72">
        <v>0.0</v>
      </c>
    </row>
    <row r="37">
      <c r="A37" s="61" t="s">
        <v>188</v>
      </c>
      <c r="B37" s="62" t="str">
        <f>ifna(if(vlookup(A37,vOS!A:B,2,0)="","Unknown",vlookup(A37,vOS!A:B,2,0)),"Unknown")</f>
        <v>Ubuntu Linux (64-bit)</v>
      </c>
      <c r="C37" s="62">
        <f>vlookup(B37,'OS Study'!A:D,2,0)</f>
        <v>0</v>
      </c>
      <c r="D37" s="62" t="str">
        <f>vlookup(B37,'OS Study'!A:D,3,0)</f>
        <v>Linux</v>
      </c>
      <c r="E37" s="62" t="str">
        <f>vlookup(B37,'OS Study'!A:D,4,0)</f>
        <v>Ubuntu</v>
      </c>
      <c r="F37" s="63" t="str">
        <f>vlookup(B37,'OS Study'!A:E,5,0)</f>
        <v/>
      </c>
      <c r="G37" s="62">
        <f>IF(vlookup(A37,'RVtools V2.1'!A:J,4,0)="non",0,1)</f>
        <v>1</v>
      </c>
      <c r="H37" s="62">
        <f>if(vlookup(A37,'RVtools V2.1'!A:K,11,0)="kube",1,0)</f>
        <v>0</v>
      </c>
      <c r="I37" s="62">
        <f t="shared" si="5"/>
        <v>0</v>
      </c>
      <c r="J37" s="62">
        <f>ifna(vlookup(A37,'Infra Study'!A:Q,17,0),0)</f>
        <v>0</v>
      </c>
      <c r="K37" s="64">
        <f>IFERROR(__xludf.DUMMYFUNCTION("N(REGEXMATCH(VLOOKUP(A37, 'RVtools V2.1'!A:H, 8, 0), ""^Serveur de fichiers""))"),0.0)</f>
        <v>0</v>
      </c>
      <c r="L37" s="64">
        <f t="shared" si="6"/>
        <v>0</v>
      </c>
      <c r="M37" s="67" t="str">
        <f>ifna(vlookup(A37,'RVtools V2.1'!A:I,8,0),"N/A")</f>
        <v>ABBOTT - LCD</v>
      </c>
      <c r="N37" s="64">
        <f>IFERROR(__xludf.DUMMYFUNCTION("IF(REGEXMATCH(M37, ""(?i)"" &amp; JOIN(""|"", SPLIT(""kalisil"", "" ""))), 1, 0)"),0.0)</f>
        <v>0</v>
      </c>
      <c r="O37" s="64" t="str">
        <f>vlookup(A37,'RVtools V2.1'!A:H,7,0)</f>
        <v>T1</v>
      </c>
      <c r="P37" s="64">
        <f>if(vlookup(A37,'RVtools V2.1'!A:H,5,0)="oui",1,0)</f>
        <v>1</v>
      </c>
      <c r="Q37" s="64">
        <f>ifna(vlookup(A37,vCPU!A:B,2,0),"Unknown")</f>
        <v>6</v>
      </c>
      <c r="R37" s="66">
        <f>ifna(vlookup(A37,vMemory!A:C,3,0),"Unknown")</f>
        <v>14</v>
      </c>
      <c r="S37" s="66">
        <f>ifna(vlookup(A37,vDisk!A:C,3,0),"Unknown")</f>
        <v>112</v>
      </c>
      <c r="T37" s="67" t="str">
        <f t="array" ref="T37">IFS(
   L37=1, "No Lift &amp; Shift",
   J37=1, XLOOKUP(A37, 'Infra Study'!A:A, 'Infra Study'!P:P),
   I37=1, "No Lift &amp; Shift",
   H37=1, "GKE",
   K37=1, "GCNV",
   G37=1, "Lift &amp; Shift Prod",
   TRUE, "Lift &amp; Shift Noprod"
)</f>
        <v>Lift &amp; Shift Prod</v>
      </c>
      <c r="U37" s="67">
        <f t="shared" si="7"/>
        <v>1</v>
      </c>
      <c r="V37" s="68" t="str">
        <f>if(T37="Lift &amp; Shift Noprod",if( Y37=0,Assumptions!$B$5, Assumptions!$B$4),if(T37="Lift &amp; Shift Prod",if(AND(N37=1,O37="T1"),Assumptions!$B$6,Assumptions!$B$4),0))</f>
        <v>N2D</v>
      </c>
      <c r="W37" s="69">
        <f>if(V37&lt;&gt;0,if(Q37="Unknown", Assumptions!$B$42,If(Q37&gt;1,Q37,2)),0)</f>
        <v>6</v>
      </c>
      <c r="X37" s="69">
        <f>if(V37&lt;&gt;0,if(R37="Unknown", Assumptions!$B$43,R37),0)</f>
        <v>14</v>
      </c>
      <c r="Y37" s="68">
        <f t="shared" si="8"/>
        <v>0</v>
      </c>
      <c r="Z37" s="68">
        <f>if(V37&lt;&gt;0,if(  S37="Unknown", Assumptions!$B$44,S37),0)</f>
        <v>112</v>
      </c>
      <c r="AA37" s="68" t="str">
        <f>if(V37 ="N2",ifna(vlookup(W37&amp;"-"&amp;X37,'Ref. VM'!A:B,2,0),"Custom"),if(V37 ="E2" , ifna(vlookup(W37&amp;"-"&amp;X37,'Ref. VM'!D:E,2,0),"Custom"),if(V37="N2D",ifna(vlookup(W37&amp;"-"&amp;X37,'Ref. VM'!G:H,2,0),"Custom"),if(V37="N4",ifna(vlookup(W37&amp;"-"&amp;X37,'Ref. VM'!J:K,2,0),"Custom"),0))))</f>
        <v>Custom</v>
      </c>
      <c r="AB37" s="67" t="str">
        <f t="shared" si="9"/>
        <v>N2D-Custom vCPUs-CUD 3y</v>
      </c>
      <c r="AC37" s="67" t="str">
        <f t="shared" si="10"/>
        <v>N2D-Custom RAM-CUD 3y</v>
      </c>
      <c r="AD37" s="67">
        <f t="shared" si="11"/>
        <v>0</v>
      </c>
      <c r="AE37" s="69">
        <f>if(T37="Lift &amp; Shift Prod",730,if(T37="Lift &amp; Shift Noprod",Assumptions!$B$3,0))</f>
        <v>730</v>
      </c>
      <c r="AF37" s="70">
        <f>if( U37=0,0,if(Y37=0, ((vlookup(AB37,'SKU Pricing'!A:B,Assumptions!$B$2,0)*W37)+(vlookup(AC37,'SKU Pricing'!A:B,Assumptions!$B$2,0)*X37))*AE37,((vlookup(AB37,'SKU Pricing'!A:B,Assumptions!$B$2,0)*W37)+(vlookup(AC37,'SKU Pricing'!A:B,Assumptions!$B$2,0)*(W37*8))+(vlookup(AD37,'SKU Pricing'!A:B,Assumptions!$B$2,0)*(X37-(W37*8))))*AE37))</f>
        <v>86.67514548</v>
      </c>
      <c r="AG37" s="67">
        <f t="shared" si="12"/>
        <v>0</v>
      </c>
      <c r="AH37" s="70">
        <f>ifna(vlookup(AG37,'SKU Pricing'!A:B,Assumptions!$B$2,0)*W37*AE37,0)</f>
        <v>0</v>
      </c>
      <c r="AI37" s="62" t="str">
        <f t="shared" si="13"/>
        <v>Regional</v>
      </c>
      <c r="AJ37" s="62" t="str">
        <f>if(V37&lt;&gt;0, if(T37="Lift &amp; Shift Noprod",Assumptions!$B$9,if(V37=Assumptions!$B$6,Assumptions!$B$10,if(P37=1,Assumptions!$B$8,Assumptions!$B$7))),"")</f>
        <v>SSD</v>
      </c>
      <c r="AK37" s="69" t="str">
        <f t="shared" si="14"/>
        <v>SSD</v>
      </c>
      <c r="AL37" s="69">
        <f>if(AJ37="Hyperdisk Balanced",Assumptions!$B$11,0)</f>
        <v>0</v>
      </c>
      <c r="AM37" s="69">
        <f>if(AJ37="Hyperdisk Balanced",Assumptions!$B$12,0)</f>
        <v>0</v>
      </c>
      <c r="AN37" s="70">
        <f>if(AK37=0,0,if(AJ37="Hyperdisk Balanced",vlookup(AK37&amp;" provisioned space",'SKU Pricing'!A:B,Assumptions!$B$2,0)*Z37+vlookup(AK37&amp;" provisioned IOPS",'SKU Pricing'!A:B,Assumptions!$B$2,0)*AL37*730+vlookup(AK37&amp;" provisioned throughput",'SKU Pricing'!A:B,Assumptions!$B$2,0)*AM37*730,vlookup(AK37,'SKU Pricing'!A:B,Assumptions!$B$2,0)*Z37))</f>
        <v>22.064</v>
      </c>
      <c r="AO37" s="70">
        <f t="shared" si="15"/>
        <v>108.7391455</v>
      </c>
      <c r="AP37" s="71" t="str">
        <f t="shared" si="16"/>
        <v>VM Manager</v>
      </c>
      <c r="AQ37" s="70">
        <f>ifna(vlookup(AP37,'SKU Pricing'!A:B,Assumptions!$B$2,0)*AE37,0)</f>
        <v>2.19</v>
      </c>
      <c r="AR37" s="72">
        <v>0.0</v>
      </c>
    </row>
    <row r="38">
      <c r="A38" s="61" t="s">
        <v>189</v>
      </c>
      <c r="B38" s="62" t="str">
        <f>ifna(if(vlookup(A38,vOS!A:B,2,0)="","Unknown",vlookup(A38,vOS!A:B,2,0)),"Unknown")</f>
        <v>Ubuntu Linux (64-bit)</v>
      </c>
      <c r="C38" s="62">
        <f>vlookup(B38,'OS Study'!A:D,2,0)</f>
        <v>0</v>
      </c>
      <c r="D38" s="62" t="str">
        <f>vlookup(B38,'OS Study'!A:D,3,0)</f>
        <v>Linux</v>
      </c>
      <c r="E38" s="62" t="str">
        <f>vlookup(B38,'OS Study'!A:D,4,0)</f>
        <v>Ubuntu</v>
      </c>
      <c r="F38" s="63" t="str">
        <f>vlookup(B38,'OS Study'!A:E,5,0)</f>
        <v/>
      </c>
      <c r="G38" s="62">
        <f>IF(vlookup(A38,'RVtools V2.1'!A:J,4,0)="non",0,1)</f>
        <v>1</v>
      </c>
      <c r="H38" s="62">
        <f>if(vlookup(A38,'RVtools V2.1'!A:K,11,0)="kube",1,0)</f>
        <v>0</v>
      </c>
      <c r="I38" s="62">
        <f t="shared" si="5"/>
        <v>0</v>
      </c>
      <c r="J38" s="62">
        <f>ifna(vlookup(A38,'Infra Study'!A:Q,17,0),0)</f>
        <v>0</v>
      </c>
      <c r="K38" s="64">
        <f>IFERROR(__xludf.DUMMYFUNCTION("N(REGEXMATCH(VLOOKUP(A38, 'RVtools V2.1'!A:H, 8, 0), ""^Serveur de fichiers""))"),0.0)</f>
        <v>0</v>
      </c>
      <c r="L38" s="64">
        <f t="shared" si="6"/>
        <v>0</v>
      </c>
      <c r="M38" s="67" t="str">
        <f>ifna(vlookup(A38,'RVtools V2.1'!A:I,8,0),"N/A")</f>
        <v>ANSIBLE</v>
      </c>
      <c r="N38" s="64">
        <f>IFERROR(__xludf.DUMMYFUNCTION("IF(REGEXMATCH(M38, ""(?i)"" &amp; JOIN(""|"", SPLIT(""kalisil"", "" ""))), 1, 0)"),0.0)</f>
        <v>0</v>
      </c>
      <c r="O38" s="64" t="str">
        <f>vlookup(A38,'RVtools V2.1'!A:H,7,0)</f>
        <v>T3</v>
      </c>
      <c r="P38" s="64">
        <f>if(vlookup(A38,'RVtools V2.1'!A:H,5,0)="oui",1,0)</f>
        <v>0</v>
      </c>
      <c r="Q38" s="64">
        <f>ifna(vlookup(A38,vCPU!A:B,2,0),"Unknown")</f>
        <v>2</v>
      </c>
      <c r="R38" s="66">
        <f>ifna(vlookup(A38,vMemory!A:C,3,0),"Unknown")</f>
        <v>2</v>
      </c>
      <c r="S38" s="66">
        <f>ifna(vlookup(A38,vDisk!A:C,3,0),"Unknown")</f>
        <v>20</v>
      </c>
      <c r="T38" s="67" t="str">
        <f t="array" ref="T38">IFS(
   L38=1, "No Lift &amp; Shift",
   J38=1, XLOOKUP(A38, 'Infra Study'!A:A, 'Infra Study'!P:P),
   I38=1, "No Lift &amp; Shift",
   H38=1, "GKE",
   K38=1, "GCNV",
   G38=1, "Lift &amp; Shift Prod",
   TRUE, "Lift &amp; Shift Noprod"
)</f>
        <v>Lift &amp; Shift Prod</v>
      </c>
      <c r="U38" s="67">
        <f t="shared" si="7"/>
        <v>1</v>
      </c>
      <c r="V38" s="68" t="str">
        <f>if(T38="Lift &amp; Shift Noprod",if( Y38=0,Assumptions!$B$5, Assumptions!$B$4),if(T38="Lift &amp; Shift Prod",if(AND(N38=1,O38="T1"),Assumptions!$B$6,Assumptions!$B$4),0))</f>
        <v>N2D</v>
      </c>
      <c r="W38" s="69">
        <f>if(V38&lt;&gt;0,if(Q38="Unknown", Assumptions!$B$42,If(Q38&gt;1,Q38,2)),0)</f>
        <v>2</v>
      </c>
      <c r="X38" s="69">
        <f>if(V38&lt;&gt;0,if(R38="Unknown", Assumptions!$B$43,R38),0)</f>
        <v>2</v>
      </c>
      <c r="Y38" s="68">
        <f t="shared" si="8"/>
        <v>0</v>
      </c>
      <c r="Z38" s="68">
        <f>if(V38&lt;&gt;0,if(  S38="Unknown", Assumptions!$B$44,S38),0)</f>
        <v>20</v>
      </c>
      <c r="AA38" s="68" t="str">
        <f>if(V38 ="N2",ifna(vlookup(W38&amp;"-"&amp;X38,'Ref. VM'!A:B,2,0),"Custom"),if(V38 ="E2" , ifna(vlookup(W38&amp;"-"&amp;X38,'Ref. VM'!D:E,2,0),"Custom"),if(V38="N2D",ifna(vlookup(W38&amp;"-"&amp;X38,'Ref. VM'!G:H,2,0),"Custom"),if(V38="N4",ifna(vlookup(W38&amp;"-"&amp;X38,'Ref. VM'!J:K,2,0),"Custom"),0))))</f>
        <v>Custom</v>
      </c>
      <c r="AB38" s="67" t="str">
        <f t="shared" si="9"/>
        <v>N2D-Custom vCPUs-CUD 3y</v>
      </c>
      <c r="AC38" s="67" t="str">
        <f t="shared" si="10"/>
        <v>N2D-Custom RAM-CUD 3y</v>
      </c>
      <c r="AD38" s="67">
        <f t="shared" si="11"/>
        <v>0</v>
      </c>
      <c r="AE38" s="62">
        <f>if(T38="Lift &amp; Shift Prod",730,if(T38="Lift &amp; Shift Noprod",Assumptions!$B$3,0))</f>
        <v>730</v>
      </c>
      <c r="AF38" s="70">
        <f>if( U38=0,0,if(Y38=0, ((vlookup(AB38,'SKU Pricing'!A:B,Assumptions!$B$2,0)*W38)+(vlookup(AC38,'SKU Pricing'!A:B,Assumptions!$B$2,0)*X38))*AE38,((vlookup(AB38,'SKU Pricing'!A:B,Assumptions!$B$2,0)*W38)+(vlookup(AC38,'SKU Pricing'!A:B,Assumptions!$B$2,0)*(W38*8))+(vlookup(AD38,'SKU Pricing'!A:B,Assumptions!$B$2,0)*(X38-(W38*8))))*AE38))</f>
        <v>24.9581598</v>
      </c>
      <c r="AG38" s="67">
        <f t="shared" si="12"/>
        <v>0</v>
      </c>
      <c r="AH38" s="70">
        <f>ifna(vlookup(AG38,'SKU Pricing'!A:B,Assumptions!$B$2,0)*W38*AE38,0)</f>
        <v>0</v>
      </c>
      <c r="AI38" s="62" t="str">
        <f t="shared" si="13"/>
        <v/>
      </c>
      <c r="AJ38" s="62" t="str">
        <f>if(V38&lt;&gt;0, if(T38="Lift &amp; Shift Noprod",Assumptions!$B$9,if(V38=Assumptions!$B$6,Assumptions!$B$10,if(P38=1,Assumptions!$B$8,Assumptions!$B$7))),"")</f>
        <v>Balanced</v>
      </c>
      <c r="AK38" s="69" t="str">
        <f t="shared" si="14"/>
        <v>Balanced</v>
      </c>
      <c r="AL38" s="69">
        <f>if(AJ38="Hyperdisk Balanced",Assumptions!$B$11,0)</f>
        <v>0</v>
      </c>
      <c r="AM38" s="69">
        <f>if(AJ38="Hyperdisk Balanced",Assumptions!$B$12,0)</f>
        <v>0</v>
      </c>
      <c r="AN38" s="70">
        <f>if(AK38=0,0,if(AJ38="Hyperdisk Balanced",vlookup(AK38&amp;" provisioned space",'SKU Pricing'!A:B,Assumptions!$B$2,0)*Z38+vlookup(AK38&amp;" provisioned IOPS",'SKU Pricing'!A:B,Assumptions!$B$2,0)*AL38*730+vlookup(AK38&amp;" provisioned throughput",'SKU Pricing'!A:B,Assumptions!$B$2,0)*AM38*730,vlookup(AK38,'SKU Pricing'!A:B,Assumptions!$B$2,0)*Z38))</f>
        <v>2.32</v>
      </c>
      <c r="AO38" s="70">
        <f t="shared" si="15"/>
        <v>27.2781598</v>
      </c>
      <c r="AP38" s="71" t="str">
        <f t="shared" si="16"/>
        <v>VM Manager</v>
      </c>
      <c r="AQ38" s="70">
        <f>ifna(vlookup(AP38,'SKU Pricing'!A:B,Assumptions!$B$2,0)*AE38,0)</f>
        <v>2.19</v>
      </c>
      <c r="AR38" s="72">
        <v>0.0</v>
      </c>
    </row>
    <row r="39">
      <c r="A39" s="61" t="s">
        <v>190</v>
      </c>
      <c r="B39" s="62" t="str">
        <f>ifna(if(vlookup(A39,vOS!A:B,2,0)="","Unknown",vlookup(A39,vOS!A:B,2,0)),"Unknown")</f>
        <v>CentOS 7 (64-bit)</v>
      </c>
      <c r="C39" s="62">
        <f>vlookup(B39,'OS Study'!A:D,2,0)</f>
        <v>0</v>
      </c>
      <c r="D39" s="62" t="str">
        <f>vlookup(B39,'OS Study'!A:D,3,0)</f>
        <v>Linux</v>
      </c>
      <c r="E39" s="62" t="str">
        <f>vlookup(B39,'OS Study'!A:D,4,0)</f>
        <v>CentOS</v>
      </c>
      <c r="F39" s="63" t="str">
        <f>vlookup(B39,'OS Study'!A:E,5,0)</f>
        <v>4/5/6/7</v>
      </c>
      <c r="G39" s="62">
        <f>IF(vlookup(A39,'RVtools V2.1'!A:J,4,0)="non",0,1)</f>
        <v>1</v>
      </c>
      <c r="H39" s="62">
        <f>if(vlookup(A39,'RVtools V2.1'!A:K,11,0)="kube",1,0)</f>
        <v>0</v>
      </c>
      <c r="I39" s="62">
        <f t="shared" si="5"/>
        <v>0</v>
      </c>
      <c r="J39" s="62">
        <f>ifna(vlookup(A39,'Infra Study'!A:Q,17,0),0)</f>
        <v>0</v>
      </c>
      <c r="K39" s="64">
        <f>IFERROR(__xludf.DUMMYFUNCTION("N(REGEXMATCH(VLOOKUP(A39, 'RVtools V2.1'!A:H, 8, 0), ""^Serveur de fichiers""))"),0.0)</f>
        <v>0</v>
      </c>
      <c r="L39" s="64">
        <f t="shared" si="6"/>
        <v>0</v>
      </c>
      <c r="M39" s="67" t="str">
        <f>ifna(vlookup(A39,'RVtools V2.1'!A:I,8,0),"N/A")</f>
        <v>ANSIBLE</v>
      </c>
      <c r="N39" s="64">
        <f>IFERROR(__xludf.DUMMYFUNCTION("IF(REGEXMATCH(M39, ""(?i)"" &amp; JOIN(""|"", SPLIT(""kalisil"", "" ""))), 1, 0)"),0.0)</f>
        <v>0</v>
      </c>
      <c r="O39" s="64" t="str">
        <f>vlookup(A39,'RVtools V2.1'!A:H,7,0)</f>
        <v>T3</v>
      </c>
      <c r="P39" s="64">
        <f>if(vlookup(A39,'RVtools V2.1'!A:H,5,0)="oui",1,0)</f>
        <v>0</v>
      </c>
      <c r="Q39" s="64">
        <f>ifna(vlookup(A39,vCPU!A:B,2,0),"Unknown")</f>
        <v>4</v>
      </c>
      <c r="R39" s="66">
        <f>ifna(vlookup(A39,vMemory!A:C,3,0),"Unknown")</f>
        <v>4</v>
      </c>
      <c r="S39" s="66">
        <f>ifna(vlookup(A39,vDisk!A:C,3,0),"Unknown")</f>
        <v>863</v>
      </c>
      <c r="T39" s="67" t="str">
        <f t="array" ref="T39">IFS(
   L39=1, "No Lift &amp; Shift",
   J39=1, XLOOKUP(A39, 'Infra Study'!A:A, 'Infra Study'!P:P),
   I39=1, "No Lift &amp; Shift",
   H39=1, "GKE",
   K39=1, "GCNV",
   G39=1, "Lift &amp; Shift Prod",
   TRUE, "Lift &amp; Shift Noprod"
)</f>
        <v>Lift &amp; Shift Prod</v>
      </c>
      <c r="U39" s="67">
        <f t="shared" si="7"/>
        <v>1</v>
      </c>
      <c r="V39" s="68" t="str">
        <f>if(T39="Lift &amp; Shift Noprod",if( Y39=0,Assumptions!$B$5, Assumptions!$B$4),if(T39="Lift &amp; Shift Prod",if(AND(N39=1,O39="T1"),Assumptions!$B$6,Assumptions!$B$4),0))</f>
        <v>N2D</v>
      </c>
      <c r="W39" s="69">
        <f>if(V39&lt;&gt;0,if(Q39="Unknown", Assumptions!$B$42,If(Q39&gt;1,Q39,2)),0)</f>
        <v>4</v>
      </c>
      <c r="X39" s="69">
        <f>if(V39&lt;&gt;0,if(R39="Unknown", Assumptions!$B$43,R39),0)</f>
        <v>4</v>
      </c>
      <c r="Y39" s="68">
        <f t="shared" si="8"/>
        <v>0</v>
      </c>
      <c r="Z39" s="68">
        <f>if(V39&lt;&gt;0,if(  S39="Unknown", Assumptions!$B$44,S39),0)</f>
        <v>863</v>
      </c>
      <c r="AA39" s="68" t="str">
        <f>if(V39 ="N2",ifna(vlookup(W39&amp;"-"&amp;X39,'Ref. VM'!A:B,2,0),"Custom"),if(V39 ="E2" , ifna(vlookup(W39&amp;"-"&amp;X39,'Ref. VM'!D:E,2,0),"Custom"),if(V39="N2D",ifna(vlookup(W39&amp;"-"&amp;X39,'Ref. VM'!G:H,2,0),"Custom"),if(V39="N4",ifna(vlookup(W39&amp;"-"&amp;X39,'Ref. VM'!J:K,2,0),"Custom"),0))))</f>
        <v>Custom</v>
      </c>
      <c r="AB39" s="67" t="str">
        <f t="shared" si="9"/>
        <v>N2D-Custom vCPUs-CUD 3y</v>
      </c>
      <c r="AC39" s="67" t="str">
        <f t="shared" si="10"/>
        <v>N2D-Custom RAM-CUD 3y</v>
      </c>
      <c r="AD39" s="67">
        <f t="shared" si="11"/>
        <v>0</v>
      </c>
      <c r="AE39" s="69">
        <f>if(T39="Lift &amp; Shift Prod",730,if(T39="Lift &amp; Shift Noprod",Assumptions!$B$3,0))</f>
        <v>730</v>
      </c>
      <c r="AF39" s="70">
        <f>if( U39=0,0,if(Y39=0, ((vlookup(AB39,'SKU Pricing'!A:B,Assumptions!$B$2,0)*W39)+(vlookup(AC39,'SKU Pricing'!A:B,Assumptions!$B$2,0)*X39))*AE39,((vlookup(AB39,'SKU Pricing'!A:B,Assumptions!$B$2,0)*W39)+(vlookup(AC39,'SKU Pricing'!A:B,Assumptions!$B$2,0)*(W39*8))+(vlookup(AD39,'SKU Pricing'!A:B,Assumptions!$B$2,0)*(X39-(W39*8))))*AE39))</f>
        <v>49.9163196</v>
      </c>
      <c r="AG39" s="67">
        <f t="shared" si="12"/>
        <v>0</v>
      </c>
      <c r="AH39" s="70">
        <f>ifna(vlookup(AG39,'SKU Pricing'!A:B,Assumptions!$B$2,0)*W39*AE39,0)</f>
        <v>0</v>
      </c>
      <c r="AI39" s="62" t="str">
        <f t="shared" si="13"/>
        <v/>
      </c>
      <c r="AJ39" s="62" t="str">
        <f>if(V39&lt;&gt;0, if(T39="Lift &amp; Shift Noprod",Assumptions!$B$9,if(V39=Assumptions!$B$6,Assumptions!$B$10,if(P39=1,Assumptions!$B$8,Assumptions!$B$7))),"")</f>
        <v>Balanced</v>
      </c>
      <c r="AK39" s="69" t="str">
        <f t="shared" si="14"/>
        <v>Balanced</v>
      </c>
      <c r="AL39" s="69">
        <f>if(AJ39="Hyperdisk Balanced",Assumptions!$B$11,0)</f>
        <v>0</v>
      </c>
      <c r="AM39" s="69">
        <f>if(AJ39="Hyperdisk Balanced",Assumptions!$B$12,0)</f>
        <v>0</v>
      </c>
      <c r="AN39" s="70">
        <f>if(AK39=0,0,if(AJ39="Hyperdisk Balanced",vlookup(AK39&amp;" provisioned space",'SKU Pricing'!A:B,Assumptions!$B$2,0)*Z39+vlookup(AK39&amp;" provisioned IOPS",'SKU Pricing'!A:B,Assumptions!$B$2,0)*AL39*730+vlookup(AK39&amp;" provisioned throughput",'SKU Pricing'!A:B,Assumptions!$B$2,0)*AM39*730,vlookup(AK39,'SKU Pricing'!A:B,Assumptions!$B$2,0)*Z39))</f>
        <v>100.108</v>
      </c>
      <c r="AO39" s="70">
        <f t="shared" si="15"/>
        <v>150.0243196</v>
      </c>
      <c r="AP39" s="71" t="str">
        <f t="shared" si="16"/>
        <v>VM Manager</v>
      </c>
      <c r="AQ39" s="70">
        <f>ifna(vlookup(AP39,'SKU Pricing'!A:B,Assumptions!$B$2,0)*AE39,0)</f>
        <v>2.19</v>
      </c>
      <c r="AR39" s="72">
        <v>0.0</v>
      </c>
    </row>
    <row r="40">
      <c r="A40" s="61" t="s">
        <v>191</v>
      </c>
      <c r="B40" s="62" t="str">
        <f>ifna(if(vlookup(A40,vOS!A:B,2,0)="","Unknown",vlookup(A40,vOS!A:B,2,0)),"Unknown")</f>
        <v>Red Hat Enterprise Linux 5 (32-bit)</v>
      </c>
      <c r="C40" s="62">
        <f>vlookup(B40,'OS Study'!A:D,2,0)</f>
        <v>1</v>
      </c>
      <c r="D40" s="62" t="str">
        <f>vlookup(B40,'OS Study'!A:D,3,0)</f>
        <v>Linux</v>
      </c>
      <c r="E40" s="62" t="str">
        <f>vlookup(B40,'OS Study'!A:D,4,0)</f>
        <v>Red Hat</v>
      </c>
      <c r="F40" s="63" t="str">
        <f>vlookup(B40,'OS Study'!A:E,5,0)</f>
        <v>5</v>
      </c>
      <c r="G40" s="62">
        <f>IF(vlookup(A40,'RVtools V2.1'!A:J,4,0)="non",0,1)</f>
        <v>0</v>
      </c>
      <c r="H40" s="62">
        <f>if(vlookup(A40,'RVtools V2.1'!A:K,11,0)="kube",1,0)</f>
        <v>0</v>
      </c>
      <c r="I40" s="62">
        <f t="shared" si="5"/>
        <v>0</v>
      </c>
      <c r="J40" s="62">
        <f>ifna(vlookup(A40,'Infra Study'!A:Q,17,0),0)</f>
        <v>0</v>
      </c>
      <c r="K40" s="64">
        <f>IFERROR(__xludf.DUMMYFUNCTION("N(REGEXMATCH(VLOOKUP(A40, 'RVtools V2.1'!A:H, 8, 0), ""^Serveur de fichiers""))"),0.0)</f>
        <v>0</v>
      </c>
      <c r="L40" s="64">
        <f t="shared" si="6"/>
        <v>1</v>
      </c>
      <c r="M40" s="65" t="str">
        <f>ifna(vlookup(A40,'RVtools V2.1'!A:I,8,0),"N/A")</f>
        <v>Archive SIL</v>
      </c>
      <c r="N40" s="64">
        <f>IFERROR(__xludf.DUMMYFUNCTION("IF(REGEXMATCH(M40, ""(?i)"" &amp; JOIN(""|"", SPLIT(""kalisil"", "" ""))), 1, 0)"),0.0)</f>
        <v>0</v>
      </c>
      <c r="O40" s="64" t="str">
        <f>vlookup(A40,'RVtools V2.1'!A:H,7,0)</f>
        <v>T3</v>
      </c>
      <c r="P40" s="64">
        <f>if(vlookup(A40,'RVtools V2.1'!A:H,5,0)="oui",1,0)</f>
        <v>0</v>
      </c>
      <c r="Q40" s="64">
        <f>ifna(vlookup(A40,vCPU!A:B,2,0),"Unknown")</f>
        <v>8</v>
      </c>
      <c r="R40" s="66">
        <f>ifna(vlookup(A40,vMemory!A:C,3,0),"Unknown")</f>
        <v>16</v>
      </c>
      <c r="S40" s="66">
        <f>ifna(vlookup(A40,vDisk!A:C,3,0),"Unknown")</f>
        <v>563</v>
      </c>
      <c r="T40" s="67" t="str">
        <f t="array" ref="T40">IFS(
   L40=1, "No Lift &amp; Shift",
   J40=1, XLOOKUP(A40, 'Infra Study'!A:A, 'Infra Study'!P:P),
   I40=1, "No Lift &amp; Shift",
   H40=1, "GKE",
   K40=1, "GCNV",
   G40=1, "Lift &amp; Shift Prod",
   TRUE, "Lift &amp; Shift Noprod"
)</f>
        <v>No Lift &amp; Shift</v>
      </c>
      <c r="U40" s="67">
        <f t="shared" si="7"/>
        <v>0</v>
      </c>
      <c r="V40" s="68">
        <f>if(T40="Lift &amp; Shift Noprod",if( Y40=0,Assumptions!$B$5, Assumptions!$B$4),if(T40="Lift &amp; Shift Prod",if(AND(N40=1,O40="T1"),Assumptions!$B$6,Assumptions!$B$4),0))</f>
        <v>0</v>
      </c>
      <c r="W40" s="62">
        <f>if(V40&lt;&gt;0,if(Q40="Unknown", Assumptions!$B$42,If(Q40&gt;1,Q40,2)),0)</f>
        <v>0</v>
      </c>
      <c r="X40" s="69">
        <f>if(V40&lt;&gt;0,if(R40="Unknown", Assumptions!$B$43,R40),0)</f>
        <v>0</v>
      </c>
      <c r="Y40" s="68">
        <f t="shared" si="8"/>
        <v>0</v>
      </c>
      <c r="Z40" s="68">
        <f>if(V40&lt;&gt;0,if(  S40="Unknown", Assumptions!$B$44,S40),0)</f>
        <v>0</v>
      </c>
      <c r="AA40" s="68">
        <f>if(V40 ="N2",ifna(vlookup(W40&amp;"-"&amp;X40,'Ref. VM'!A:B,2,0),"Custom"),if(V40 ="E2" , ifna(vlookup(W40&amp;"-"&amp;X40,'Ref. VM'!D:E,2,0),"Custom"),if(V40="N2D",ifna(vlookup(W40&amp;"-"&amp;X40,'Ref. VM'!G:H,2,0),"Custom"),if(V40="N4",ifna(vlookup(W40&amp;"-"&amp;X40,'Ref. VM'!J:K,2,0),"Custom"),0))))</f>
        <v>0</v>
      </c>
      <c r="AB40" s="67">
        <f t="shared" si="9"/>
        <v>0</v>
      </c>
      <c r="AC40" s="67">
        <f t="shared" si="10"/>
        <v>0</v>
      </c>
      <c r="AD40" s="67">
        <f t="shared" si="11"/>
        <v>0</v>
      </c>
      <c r="AE40" s="62">
        <f>if(T40="Lift &amp; Shift Prod",730,if(T40="Lift &amp; Shift Noprod",Assumptions!$B$3,0))</f>
        <v>0</v>
      </c>
      <c r="AF40" s="70">
        <f>if( U40=0,0,if(Y40=0, ((vlookup(AB40,'SKU Pricing'!A:B,Assumptions!$B$2,0)*W40)+(vlookup(AC40,'SKU Pricing'!A:B,Assumptions!$B$2,0)*X40))*AE40,((vlookup(AB40,'SKU Pricing'!A:B,Assumptions!$B$2,0)*W40)+(vlookup(AC40,'SKU Pricing'!A:B,Assumptions!$B$2,0)*(W40*8))+(vlookup(AD40,'SKU Pricing'!A:B,Assumptions!$B$2,0)*(X40-(W40*8))))*AE40))</f>
        <v>0</v>
      </c>
      <c r="AG40" s="67">
        <f t="shared" si="12"/>
        <v>0</v>
      </c>
      <c r="AH40" s="70">
        <f>ifna(vlookup(AG40,'SKU Pricing'!A:B,Assumptions!$B$2,0)*W40*AE40,0)</f>
        <v>0</v>
      </c>
      <c r="AI40" s="62" t="str">
        <f t="shared" si="13"/>
        <v/>
      </c>
      <c r="AJ40" s="62" t="str">
        <f>if(V40&lt;&gt;0, if(T40="Lift &amp; Shift Noprod",Assumptions!$B$9,if(V40=Assumptions!$B$6,Assumptions!$B$10,if(P40=1,Assumptions!$B$8,Assumptions!$B$7))),"")</f>
        <v/>
      </c>
      <c r="AK40" s="69">
        <f t="shared" si="14"/>
        <v>0</v>
      </c>
      <c r="AL40" s="69">
        <f>if(AJ40="Hyperdisk Balanced",Assumptions!$B$11,0)</f>
        <v>0</v>
      </c>
      <c r="AM40" s="69">
        <f>if(AJ40="Hyperdisk Balanced",Assumptions!$B$12,0)</f>
        <v>0</v>
      </c>
      <c r="AN40" s="70">
        <f>if(AK40=0,0,if(AJ40="Hyperdisk Balanced",vlookup(AK40&amp;" provisioned space",'SKU Pricing'!A:B,Assumptions!$B$2,0)*Z40+vlookup(AK40&amp;" provisioned IOPS",'SKU Pricing'!A:B,Assumptions!$B$2,0)*AL40*730+vlookup(AK40&amp;" provisioned throughput",'SKU Pricing'!A:B,Assumptions!$B$2,0)*AM40*730,vlookup(AK40,'SKU Pricing'!A:B,Assumptions!$B$2,0)*Z40))</f>
        <v>0</v>
      </c>
      <c r="AO40" s="70">
        <f t="shared" si="15"/>
        <v>0</v>
      </c>
      <c r="AP40" s="71">
        <f t="shared" si="16"/>
        <v>0</v>
      </c>
      <c r="AQ40" s="70">
        <f>ifna(vlookup(AP40,'SKU Pricing'!A:B,Assumptions!$B$2,0)*AE40,0)</f>
        <v>0</v>
      </c>
      <c r="AR40" s="72">
        <v>0.0</v>
      </c>
    </row>
    <row r="41">
      <c r="A41" s="61" t="s">
        <v>192</v>
      </c>
      <c r="B41" s="62" t="str">
        <f>ifna(if(vlookup(A41,vOS!A:B,2,0)="","Unknown",vlookup(A41,vOS!A:B,2,0)),"Unknown")</f>
        <v>Unknown</v>
      </c>
      <c r="C41" s="62">
        <f>vlookup(B41,'OS Study'!A:D,2,0)</f>
        <v>0</v>
      </c>
      <c r="D41" s="62" t="str">
        <f>vlookup(B41,'OS Study'!A:D,3,0)</f>
        <v>Unknown</v>
      </c>
      <c r="E41" s="62" t="str">
        <f>vlookup(B41,'OS Study'!A:D,4,0)</f>
        <v>Unknown</v>
      </c>
      <c r="F41" s="63" t="str">
        <f>vlookup(B41,'OS Study'!A:E,5,0)</f>
        <v/>
      </c>
      <c r="G41" s="62">
        <f>IF(vlookup(A41,'RVtools V2.1'!A:J,4,0)="non",0,1)</f>
        <v>0</v>
      </c>
      <c r="H41" s="62">
        <f>if(vlookup(A41,'RVtools V2.1'!A:K,11,0)="kube",1,0)</f>
        <v>0</v>
      </c>
      <c r="I41" s="62">
        <f t="shared" si="5"/>
        <v>0</v>
      </c>
      <c r="J41" s="62">
        <f>ifna(vlookup(A41,'Infra Study'!A:Q,17,0),0)</f>
        <v>0</v>
      </c>
      <c r="K41" s="64">
        <f>IFERROR(__xludf.DUMMYFUNCTION("N(REGEXMATCH(VLOOKUP(A41, 'RVtools V2.1'!A:H, 8, 0), ""^Serveur de fichiers""))"),0.0)</f>
        <v>0</v>
      </c>
      <c r="L41" s="64">
        <f t="shared" si="6"/>
        <v>0</v>
      </c>
      <c r="M41" s="65" t="str">
        <f>ifna(vlookup(A41,'RVtools V2.1'!A:I,8,0),"N/A")</f>
        <v>Archive SIL</v>
      </c>
      <c r="N41" s="64">
        <f>IFERROR(__xludf.DUMMYFUNCTION("IF(REGEXMATCH(M41, ""(?i)"" &amp; JOIN(""|"", SPLIT(""kalisil"", "" ""))), 1, 0)"),0.0)</f>
        <v>0</v>
      </c>
      <c r="O41" s="64" t="str">
        <f>vlookup(A41,'RVtools V2.1'!A:H,7,0)</f>
        <v>T3</v>
      </c>
      <c r="P41" s="64">
        <f>if(vlookup(A41,'RVtools V2.1'!A:H,5,0)="oui",1,0)</f>
        <v>0</v>
      </c>
      <c r="Q41" s="64">
        <f>ifna(vlookup(A41,vCPU!A:B,2,0),"Unknown")</f>
        <v>4</v>
      </c>
      <c r="R41" s="66">
        <f>ifna(vlookup(A41,vMemory!A:C,3,0),"Unknown")</f>
        <v>8</v>
      </c>
      <c r="S41" s="66">
        <f>ifna(vlookup(A41,vDisk!A:C,3,0),"Unknown")</f>
        <v>346</v>
      </c>
      <c r="T41" s="67" t="str">
        <f t="array" ref="T41">IFS(
   L41=1, "No Lift &amp; Shift",
   J41=1, XLOOKUP(A41, 'Infra Study'!A:A, 'Infra Study'!P:P),
   I41=1, "No Lift &amp; Shift",
   H41=1, "GKE",
   K41=1, "GCNV",
   G41=1, "Lift &amp; Shift Prod",
   TRUE, "Lift &amp; Shift Noprod"
)</f>
        <v>Lift &amp; Shift Noprod</v>
      </c>
      <c r="U41" s="67">
        <f t="shared" si="7"/>
        <v>1</v>
      </c>
      <c r="V41" s="68" t="str">
        <f>if(T41="Lift &amp; Shift Noprod",if( Y41=0,Assumptions!$B$5, Assumptions!$B$4),if(T41="Lift &amp; Shift Prod",if(AND(N41=1,O41="T1"),Assumptions!$B$6,Assumptions!$B$4),0))</f>
        <v>E2</v>
      </c>
      <c r="W41" s="69">
        <f>if(V41&lt;&gt;0,if(Q41="Unknown", Assumptions!$B$42,If(Q41&gt;1,Q41,2)),0)</f>
        <v>4</v>
      </c>
      <c r="X41" s="69">
        <f>if(V41&lt;&gt;0,if(R41="Unknown", Assumptions!$B$43,R41),0)</f>
        <v>8</v>
      </c>
      <c r="Y41" s="68">
        <f t="shared" si="8"/>
        <v>0</v>
      </c>
      <c r="Z41" s="68">
        <f>if(V41&lt;&gt;0,if(  S41="Unknown", Assumptions!$B$44,S41),0)</f>
        <v>346</v>
      </c>
      <c r="AA41" s="68" t="str">
        <f>if(V41 ="N2",ifna(vlookup(W41&amp;"-"&amp;X41,'Ref. VM'!A:B,2,0),"Custom"),if(V41 ="E2" , ifna(vlookup(W41&amp;"-"&amp;X41,'Ref. VM'!D:E,2,0),"Custom"),if(V41="N2D",ifna(vlookup(W41&amp;"-"&amp;X41,'Ref. VM'!G:H,2,0),"Custom"),if(V41="N4",ifna(vlookup(W41&amp;"-"&amp;X41,'Ref. VM'!J:K,2,0),"Custom"),0))))</f>
        <v>Custom</v>
      </c>
      <c r="AB41" s="67" t="str">
        <f t="shared" si="9"/>
        <v>E2-Custom vCPUs</v>
      </c>
      <c r="AC41" s="67" t="str">
        <f t="shared" si="10"/>
        <v>E2-Custom RAM</v>
      </c>
      <c r="AD41" s="67">
        <f t="shared" si="11"/>
        <v>0</v>
      </c>
      <c r="AE41" s="69">
        <f>if(T41="Lift &amp; Shift Prod",730,if(T41="Lift &amp; Shift Noprod",Assumptions!$B$3,0))</f>
        <v>270</v>
      </c>
      <c r="AF41" s="70">
        <f>if( U41=0,0,if(Y41=0, ((vlookup(AB41,'SKU Pricing'!A:B,Assumptions!$B$2,0)*W41)+(vlookup(AC41,'SKU Pricing'!A:B,Assumptions!$B$2,0)*X41))*AE41,((vlookup(AB41,'SKU Pricing'!A:B,Assumptions!$B$2,0)*W41)+(vlookup(AC41,'SKU Pricing'!A:B,Assumptions!$B$2,0)*(W41*8))+(vlookup(AD41,'SKU Pricing'!A:B,Assumptions!$B$2,0)*(X41-(W41*8))))*AE41))</f>
        <v>36.383256</v>
      </c>
      <c r="AG41" s="67">
        <f t="shared" si="12"/>
        <v>0</v>
      </c>
      <c r="AH41" s="70">
        <f>ifna(vlookup(AG41,'SKU Pricing'!A:B,Assumptions!$B$2,0)*W41*AE41,0)</f>
        <v>0</v>
      </c>
      <c r="AI41" s="62" t="str">
        <f t="shared" si="13"/>
        <v/>
      </c>
      <c r="AJ41" s="62" t="str">
        <f>if(V41&lt;&gt;0, if(T41="Lift &amp; Shift Noprod",Assumptions!$B$9,if(V41=Assumptions!$B$6,Assumptions!$B$10,if(P41=1,Assumptions!$B$8,Assumptions!$B$7))),"")</f>
        <v>Balanced</v>
      </c>
      <c r="AK41" s="69" t="str">
        <f t="shared" si="14"/>
        <v>Balanced</v>
      </c>
      <c r="AL41" s="69">
        <f>if(AJ41="Hyperdisk Balanced",Assumptions!$B$11,0)</f>
        <v>0</v>
      </c>
      <c r="AM41" s="69">
        <f>if(AJ41="Hyperdisk Balanced",Assumptions!$B$12,0)</f>
        <v>0</v>
      </c>
      <c r="AN41" s="70">
        <f>if(AK41=0,0,if(AJ41="Hyperdisk Balanced",vlookup(AK41&amp;" provisioned space",'SKU Pricing'!A:B,Assumptions!$B$2,0)*Z41+vlookup(AK41&amp;" provisioned IOPS",'SKU Pricing'!A:B,Assumptions!$B$2,0)*AL41*730+vlookup(AK41&amp;" provisioned throughput",'SKU Pricing'!A:B,Assumptions!$B$2,0)*AM41*730,vlookup(AK41,'SKU Pricing'!A:B,Assumptions!$B$2,0)*Z41))</f>
        <v>40.136</v>
      </c>
      <c r="AO41" s="70">
        <f t="shared" si="15"/>
        <v>76.519256</v>
      </c>
      <c r="AP41" s="71" t="str">
        <f t="shared" si="16"/>
        <v>VM Manager</v>
      </c>
      <c r="AQ41" s="70">
        <f>ifna(vlookup(AP41,'SKU Pricing'!A:B,Assumptions!$B$2,0)*AE41,0)</f>
        <v>0.81</v>
      </c>
      <c r="AR41" s="72">
        <v>0.0</v>
      </c>
    </row>
    <row r="42">
      <c r="A42" s="61" t="s">
        <v>193</v>
      </c>
      <c r="B42" s="62" t="str">
        <f>ifna(if(vlookup(A42,vOS!A:B,2,0)="","Unknown",vlookup(A42,vOS!A:B,2,0)),"Unknown")</f>
        <v>Red Hat Enterprise Linux 5 (32-bit)</v>
      </c>
      <c r="C42" s="62">
        <f>vlookup(B42,'OS Study'!A:D,2,0)</f>
        <v>1</v>
      </c>
      <c r="D42" s="62" t="str">
        <f>vlookup(B42,'OS Study'!A:D,3,0)</f>
        <v>Linux</v>
      </c>
      <c r="E42" s="62" t="str">
        <f>vlookup(B42,'OS Study'!A:D,4,0)</f>
        <v>Red Hat</v>
      </c>
      <c r="F42" s="63" t="str">
        <f>vlookup(B42,'OS Study'!A:E,5,0)</f>
        <v>5</v>
      </c>
      <c r="G42" s="62">
        <f>IF(vlookup(A42,'RVtools V2.1'!A:J,4,0)="non",0,1)</f>
        <v>0</v>
      </c>
      <c r="H42" s="62">
        <f>if(vlookup(A42,'RVtools V2.1'!A:K,11,0)="kube",1,0)</f>
        <v>0</v>
      </c>
      <c r="I42" s="62">
        <f t="shared" si="5"/>
        <v>0</v>
      </c>
      <c r="J42" s="62">
        <f>ifna(vlookup(A42,'Infra Study'!A:Q,17,0),0)</f>
        <v>0</v>
      </c>
      <c r="K42" s="64">
        <f>IFERROR(__xludf.DUMMYFUNCTION("N(REGEXMATCH(VLOOKUP(A42, 'RVtools V2.1'!A:H, 8, 0), ""^Serveur de fichiers""))"),0.0)</f>
        <v>0</v>
      </c>
      <c r="L42" s="64">
        <f t="shared" si="6"/>
        <v>1</v>
      </c>
      <c r="M42" s="65" t="str">
        <f>ifna(vlookup(A42,'RVtools V2.1'!A:I,8,0),"N/A")</f>
        <v>Archive SIL</v>
      </c>
      <c r="N42" s="64">
        <f>IFERROR(__xludf.DUMMYFUNCTION("IF(REGEXMATCH(M42, ""(?i)"" &amp; JOIN(""|"", SPLIT(""kalisil"", "" ""))), 1, 0)"),0.0)</f>
        <v>0</v>
      </c>
      <c r="O42" s="64" t="str">
        <f>vlookup(A42,'RVtools V2.1'!A:H,7,0)</f>
        <v>T3</v>
      </c>
      <c r="P42" s="64">
        <f>if(vlookup(A42,'RVtools V2.1'!A:H,5,0)="oui",1,0)</f>
        <v>0</v>
      </c>
      <c r="Q42" s="64">
        <f>ifna(vlookup(A42,vCPU!A:B,2,0),"Unknown")</f>
        <v>8</v>
      </c>
      <c r="R42" s="66">
        <f>ifna(vlookup(A42,vMemory!A:C,3,0),"Unknown")</f>
        <v>63</v>
      </c>
      <c r="S42" s="66">
        <f>ifna(vlookup(A42,vDisk!A:C,3,0),"Unknown")</f>
        <v>985</v>
      </c>
      <c r="T42" s="67" t="str">
        <f t="array" ref="T42">IFS(
   L42=1, "No Lift &amp; Shift",
   J42=1, XLOOKUP(A42, 'Infra Study'!A:A, 'Infra Study'!P:P),
   I42=1, "No Lift &amp; Shift",
   H42=1, "GKE",
   K42=1, "GCNV",
   G42=1, "Lift &amp; Shift Prod",
   TRUE, "Lift &amp; Shift Noprod"
)</f>
        <v>No Lift &amp; Shift</v>
      </c>
      <c r="U42" s="67">
        <f t="shared" si="7"/>
        <v>0</v>
      </c>
      <c r="V42" s="68">
        <f>if(T42="Lift &amp; Shift Noprod",if( Y42=0,Assumptions!$B$5, Assumptions!$B$4),if(T42="Lift &amp; Shift Prod",if(AND(N42=1,O42="T1"),Assumptions!$B$6,Assumptions!$B$4),0))</f>
        <v>0</v>
      </c>
      <c r="W42" s="62">
        <f>if(V42&lt;&gt;0,if(Q42="Unknown", Assumptions!$B$42,If(Q42&gt;1,Q42,2)),0)</f>
        <v>0</v>
      </c>
      <c r="X42" s="69">
        <f>if(V42&lt;&gt;0,if(R42="Unknown", Assumptions!$B$43,R42),0)</f>
        <v>0</v>
      </c>
      <c r="Y42" s="68">
        <f t="shared" si="8"/>
        <v>0</v>
      </c>
      <c r="Z42" s="68">
        <f>if(V42&lt;&gt;0,if(  S42="Unknown", Assumptions!$B$44,S42),0)</f>
        <v>0</v>
      </c>
      <c r="AA42" s="68">
        <f>if(V42 ="N2",ifna(vlookup(W42&amp;"-"&amp;X42,'Ref. VM'!A:B,2,0),"Custom"),if(V42 ="E2" , ifna(vlookup(W42&amp;"-"&amp;X42,'Ref. VM'!D:E,2,0),"Custom"),if(V42="N2D",ifna(vlookup(W42&amp;"-"&amp;X42,'Ref. VM'!G:H,2,0),"Custom"),if(V42="N4",ifna(vlookup(W42&amp;"-"&amp;X42,'Ref. VM'!J:K,2,0),"Custom"),0))))</f>
        <v>0</v>
      </c>
      <c r="AB42" s="67">
        <f t="shared" si="9"/>
        <v>0</v>
      </c>
      <c r="AC42" s="67">
        <f t="shared" si="10"/>
        <v>0</v>
      </c>
      <c r="AD42" s="67">
        <f t="shared" si="11"/>
        <v>0</v>
      </c>
      <c r="AE42" s="62">
        <f>if(T42="Lift &amp; Shift Prod",730,if(T42="Lift &amp; Shift Noprod",Assumptions!$B$3,0))</f>
        <v>0</v>
      </c>
      <c r="AF42" s="70">
        <f>if( U42=0,0,if(Y42=0, ((vlookup(AB42,'SKU Pricing'!A:B,Assumptions!$B$2,0)*W42)+(vlookup(AC42,'SKU Pricing'!A:B,Assumptions!$B$2,0)*X42))*AE42,((vlookup(AB42,'SKU Pricing'!A:B,Assumptions!$B$2,0)*W42)+(vlookup(AC42,'SKU Pricing'!A:B,Assumptions!$B$2,0)*(W42*8))+(vlookup(AD42,'SKU Pricing'!A:B,Assumptions!$B$2,0)*(X42-(W42*8))))*AE42))</f>
        <v>0</v>
      </c>
      <c r="AG42" s="67">
        <f t="shared" si="12"/>
        <v>0</v>
      </c>
      <c r="AH42" s="70">
        <f>ifna(vlookup(AG42,'SKU Pricing'!A:B,Assumptions!$B$2,0)*W42*AE42,0)</f>
        <v>0</v>
      </c>
      <c r="AI42" s="62" t="str">
        <f t="shared" si="13"/>
        <v/>
      </c>
      <c r="AJ42" s="62" t="str">
        <f>if(V42&lt;&gt;0, if(T42="Lift &amp; Shift Noprod",Assumptions!$B$9,if(V42=Assumptions!$B$6,Assumptions!$B$10,if(P42=1,Assumptions!$B$8,Assumptions!$B$7))),"")</f>
        <v/>
      </c>
      <c r="AK42" s="69">
        <f t="shared" si="14"/>
        <v>0</v>
      </c>
      <c r="AL42" s="69">
        <f>if(AJ42="Hyperdisk Balanced",Assumptions!$B$11,0)</f>
        <v>0</v>
      </c>
      <c r="AM42" s="69">
        <f>if(AJ42="Hyperdisk Balanced",Assumptions!$B$12,0)</f>
        <v>0</v>
      </c>
      <c r="AN42" s="70">
        <f>if(AK42=0,0,if(AJ42="Hyperdisk Balanced",vlookup(AK42&amp;" provisioned space",'SKU Pricing'!A:B,Assumptions!$B$2,0)*Z42+vlookup(AK42&amp;" provisioned IOPS",'SKU Pricing'!A:B,Assumptions!$B$2,0)*AL42*730+vlookup(AK42&amp;" provisioned throughput",'SKU Pricing'!A:B,Assumptions!$B$2,0)*AM42*730,vlookup(AK42,'SKU Pricing'!A:B,Assumptions!$B$2,0)*Z42))</f>
        <v>0</v>
      </c>
      <c r="AO42" s="70">
        <f t="shared" si="15"/>
        <v>0</v>
      </c>
      <c r="AP42" s="71">
        <f t="shared" si="16"/>
        <v>0</v>
      </c>
      <c r="AQ42" s="70">
        <f>ifna(vlookup(AP42,'SKU Pricing'!A:B,Assumptions!$B$2,0)*AE42,0)</f>
        <v>0</v>
      </c>
      <c r="AR42" s="72">
        <v>0.0</v>
      </c>
    </row>
    <row r="43">
      <c r="A43" s="61" t="s">
        <v>194</v>
      </c>
      <c r="B43" s="62" t="str">
        <f>ifna(if(vlookup(A43,vOS!A:B,2,0)="","Unknown",vlookup(A43,vOS!A:B,2,0)),"Unknown")</f>
        <v>Red Hat Enterprise Linux 5 (64-bit)</v>
      </c>
      <c r="C43" s="62">
        <f>vlookup(B43,'OS Study'!A:D,2,0)</f>
        <v>0</v>
      </c>
      <c r="D43" s="62" t="str">
        <f>vlookup(B43,'OS Study'!A:D,3,0)</f>
        <v>Linux</v>
      </c>
      <c r="E43" s="62" t="str">
        <f>vlookup(B43,'OS Study'!A:D,4,0)</f>
        <v>Red Hat</v>
      </c>
      <c r="F43" s="63" t="str">
        <f>vlookup(B43,'OS Study'!A:E,5,0)</f>
        <v>5</v>
      </c>
      <c r="G43" s="62">
        <f>IF(vlookup(A43,'RVtools V2.1'!A:J,4,0)="non",0,1)</f>
        <v>0</v>
      </c>
      <c r="H43" s="62">
        <f>if(vlookup(A43,'RVtools V2.1'!A:K,11,0)="kube",1,0)</f>
        <v>0</v>
      </c>
      <c r="I43" s="62">
        <f t="shared" si="5"/>
        <v>0</v>
      </c>
      <c r="J43" s="62">
        <f>ifna(vlookup(A43,'Infra Study'!A:Q,17,0),0)</f>
        <v>0</v>
      </c>
      <c r="K43" s="64">
        <f>IFERROR(__xludf.DUMMYFUNCTION("N(REGEXMATCH(VLOOKUP(A43, 'RVtools V2.1'!A:H, 8, 0), ""^Serveur de fichiers""))"),0.0)</f>
        <v>0</v>
      </c>
      <c r="L43" s="64">
        <f t="shared" si="6"/>
        <v>0</v>
      </c>
      <c r="M43" s="65" t="str">
        <f>ifna(vlookup(A43,'RVtools V2.1'!A:I,8,0),"N/A")</f>
        <v>Archive SIL</v>
      </c>
      <c r="N43" s="64">
        <f>IFERROR(__xludf.DUMMYFUNCTION("IF(REGEXMATCH(M43, ""(?i)"" &amp; JOIN(""|"", SPLIT(""kalisil"", "" ""))), 1, 0)"),0.0)</f>
        <v>0</v>
      </c>
      <c r="O43" s="64" t="str">
        <f>vlookup(A43,'RVtools V2.1'!A:H,7,0)</f>
        <v>T3</v>
      </c>
      <c r="P43" s="64">
        <f>if(vlookup(A43,'RVtools V2.1'!A:H,5,0)="oui",1,0)</f>
        <v>0</v>
      </c>
      <c r="Q43" s="64">
        <f>ifna(vlookup(A43,vCPU!A:B,2,0),"Unknown")</f>
        <v>4</v>
      </c>
      <c r="R43" s="66">
        <f>ifna(vlookup(A43,vMemory!A:C,3,0),"Unknown")</f>
        <v>4</v>
      </c>
      <c r="S43" s="66">
        <f>ifna(vlookup(A43,vDisk!A:C,3,0),"Unknown")</f>
        <v>228</v>
      </c>
      <c r="T43" s="67" t="str">
        <f t="array" ref="T43">IFS(
   L43=1, "No Lift &amp; Shift",
   J43=1, XLOOKUP(A43, 'Infra Study'!A:A, 'Infra Study'!P:P),
   I43=1, "No Lift &amp; Shift",
   H43=1, "GKE",
   K43=1, "GCNV",
   G43=1, "Lift &amp; Shift Prod",
   TRUE, "Lift &amp; Shift Noprod"
)</f>
        <v>Lift &amp; Shift Noprod</v>
      </c>
      <c r="U43" s="67">
        <f t="shared" si="7"/>
        <v>1</v>
      </c>
      <c r="V43" s="68" t="str">
        <f>if(T43="Lift &amp; Shift Noprod",if( Y43=0,Assumptions!$B$5, Assumptions!$B$4),if(T43="Lift &amp; Shift Prod",if(AND(N43=1,O43="T1"),Assumptions!$B$6,Assumptions!$B$4),0))</f>
        <v>E2</v>
      </c>
      <c r="W43" s="69">
        <f>if(V43&lt;&gt;0,if(Q43="Unknown", Assumptions!$B$42,If(Q43&gt;1,Q43,2)),0)</f>
        <v>4</v>
      </c>
      <c r="X43" s="69">
        <f>if(V43&lt;&gt;0,if(R43="Unknown", Assumptions!$B$43,R43),0)</f>
        <v>4</v>
      </c>
      <c r="Y43" s="68">
        <f t="shared" si="8"/>
        <v>0</v>
      </c>
      <c r="Z43" s="68">
        <f>if(V43&lt;&gt;0,if(  S43="Unknown", Assumptions!$B$44,S43),0)</f>
        <v>228</v>
      </c>
      <c r="AA43" s="68" t="str">
        <f>if(V43 ="N2",ifna(vlookup(W43&amp;"-"&amp;X43,'Ref. VM'!A:B,2,0),"Custom"),if(V43 ="E2" , ifna(vlookup(W43&amp;"-"&amp;X43,'Ref. VM'!D:E,2,0),"Custom"),if(V43="N2D",ifna(vlookup(W43&amp;"-"&amp;X43,'Ref. VM'!G:H,2,0),"Custom"),if(V43="N4",ifna(vlookup(W43&amp;"-"&amp;X43,'Ref. VM'!J:K,2,0),"Custom"),0))))</f>
        <v>Custom</v>
      </c>
      <c r="AB43" s="67" t="str">
        <f t="shared" si="9"/>
        <v>E2-Custom vCPUs</v>
      </c>
      <c r="AC43" s="67" t="str">
        <f t="shared" si="10"/>
        <v>E2-Custom RAM</v>
      </c>
      <c r="AD43" s="67">
        <f t="shared" si="11"/>
        <v>0</v>
      </c>
      <c r="AE43" s="69">
        <f>if(T43="Lift &amp; Shift Prod",730,if(T43="Lift &amp; Shift Noprod",Assumptions!$B$3,0))</f>
        <v>270</v>
      </c>
      <c r="AF43" s="70">
        <f>if( U43=0,0,if(Y43=0, ((vlookup(AB43,'SKU Pricing'!A:B,Assumptions!$B$2,0)*W43)+(vlookup(AC43,'SKU Pricing'!A:B,Assumptions!$B$2,0)*X43))*AE43,((vlookup(AB43,'SKU Pricing'!A:B,Assumptions!$B$2,0)*W43)+(vlookup(AC43,'SKU Pricing'!A:B,Assumptions!$B$2,0)*(W43*8))+(vlookup(AD43,'SKU Pricing'!A:B,Assumptions!$B$2,0)*(X43-(W43*8))))*AE43))</f>
        <v>32.537862</v>
      </c>
      <c r="AG43" s="67" t="str">
        <f t="shared" si="12"/>
        <v>Red Hat Enterprise Linux 2-8</v>
      </c>
      <c r="AH43" s="70">
        <f>ifna(vlookup(AG43,'SKU Pricing'!A:B,Assumptions!$B$2,0)*W43*AE43,0)</f>
        <v>15.552</v>
      </c>
      <c r="AI43" s="62" t="str">
        <f t="shared" si="13"/>
        <v/>
      </c>
      <c r="AJ43" s="62" t="str">
        <f>if(V43&lt;&gt;0, if(T43="Lift &amp; Shift Noprod",Assumptions!$B$9,if(V43=Assumptions!$B$6,Assumptions!$B$10,if(P43=1,Assumptions!$B$8,Assumptions!$B$7))),"")</f>
        <v>Balanced</v>
      </c>
      <c r="AK43" s="69" t="str">
        <f t="shared" si="14"/>
        <v>Balanced</v>
      </c>
      <c r="AL43" s="69">
        <f>if(AJ43="Hyperdisk Balanced",Assumptions!$B$11,0)</f>
        <v>0</v>
      </c>
      <c r="AM43" s="69">
        <f>if(AJ43="Hyperdisk Balanced",Assumptions!$B$12,0)</f>
        <v>0</v>
      </c>
      <c r="AN43" s="70">
        <f>if(AK43=0,0,if(AJ43="Hyperdisk Balanced",vlookup(AK43&amp;" provisioned space",'SKU Pricing'!A:B,Assumptions!$B$2,0)*Z43+vlookup(AK43&amp;" provisioned IOPS",'SKU Pricing'!A:B,Assumptions!$B$2,0)*AL43*730+vlookup(AK43&amp;" provisioned throughput",'SKU Pricing'!A:B,Assumptions!$B$2,0)*AM43*730,vlookup(AK43,'SKU Pricing'!A:B,Assumptions!$B$2,0)*Z43))</f>
        <v>26.448</v>
      </c>
      <c r="AO43" s="70">
        <f t="shared" si="15"/>
        <v>74.537862</v>
      </c>
      <c r="AP43" s="71" t="str">
        <f t="shared" si="16"/>
        <v>VM Manager</v>
      </c>
      <c r="AQ43" s="70">
        <f>ifna(vlookup(AP43,'SKU Pricing'!A:B,Assumptions!$B$2,0)*AE43,0)</f>
        <v>0.81</v>
      </c>
      <c r="AR43" s="72">
        <v>0.0</v>
      </c>
    </row>
    <row r="44">
      <c r="A44" s="61" t="s">
        <v>195</v>
      </c>
      <c r="B44" s="62" t="str">
        <f>ifna(if(vlookup(A44,vOS!A:B,2,0)="","Unknown",vlookup(A44,vOS!A:B,2,0)),"Unknown")</f>
        <v>Red Hat Enterprise Linux 5 (32-bit)</v>
      </c>
      <c r="C44" s="62">
        <f>vlookup(B44,'OS Study'!A:D,2,0)</f>
        <v>1</v>
      </c>
      <c r="D44" s="62" t="str">
        <f>vlookup(B44,'OS Study'!A:D,3,0)</f>
        <v>Linux</v>
      </c>
      <c r="E44" s="62" t="str">
        <f>vlookup(B44,'OS Study'!A:D,4,0)</f>
        <v>Red Hat</v>
      </c>
      <c r="F44" s="63" t="str">
        <f>vlookup(B44,'OS Study'!A:E,5,0)</f>
        <v>5</v>
      </c>
      <c r="G44" s="62">
        <f>IF(vlookup(A44,'RVtools V2.1'!A:J,4,0)="non",0,1)</f>
        <v>0</v>
      </c>
      <c r="H44" s="62">
        <f>if(vlookup(A44,'RVtools V2.1'!A:K,11,0)="kube",1,0)</f>
        <v>0</v>
      </c>
      <c r="I44" s="62">
        <f t="shared" si="5"/>
        <v>0</v>
      </c>
      <c r="J44" s="62">
        <f>ifna(vlookup(A44,'Infra Study'!A:Q,17,0),0)</f>
        <v>0</v>
      </c>
      <c r="K44" s="64">
        <f>IFERROR(__xludf.DUMMYFUNCTION("N(REGEXMATCH(VLOOKUP(A44, 'RVtools V2.1'!A:H, 8, 0), ""^Serveur de fichiers""))"),0.0)</f>
        <v>0</v>
      </c>
      <c r="L44" s="64">
        <f t="shared" si="6"/>
        <v>1</v>
      </c>
      <c r="M44" s="65" t="str">
        <f>ifna(vlookup(A44,'RVtools V2.1'!A:I,8,0),"N/A")</f>
        <v>Archive SIL</v>
      </c>
      <c r="N44" s="64">
        <f>IFERROR(__xludf.DUMMYFUNCTION("IF(REGEXMATCH(M44, ""(?i)"" &amp; JOIN(""|"", SPLIT(""kalisil"", "" ""))), 1, 0)"),0.0)</f>
        <v>0</v>
      </c>
      <c r="O44" s="64" t="str">
        <f>vlookup(A44,'RVtools V2.1'!A:H,7,0)</f>
        <v>T3</v>
      </c>
      <c r="P44" s="64">
        <f>if(vlookup(A44,'RVtools V2.1'!A:H,5,0)="oui",1,0)</f>
        <v>0</v>
      </c>
      <c r="Q44" s="64">
        <f>ifna(vlookup(A44,vCPU!A:B,2,0),"Unknown")</f>
        <v>16</v>
      </c>
      <c r="R44" s="66">
        <f>ifna(vlookup(A44,vMemory!A:C,3,0),"Unknown")</f>
        <v>16</v>
      </c>
      <c r="S44" s="66">
        <f>ifna(vlookup(A44,vDisk!A:C,3,0),"Unknown")</f>
        <v>1031</v>
      </c>
      <c r="T44" s="67" t="str">
        <f t="array" ref="T44">IFS(
   L44=1, "No Lift &amp; Shift",
   J44=1, XLOOKUP(A44, 'Infra Study'!A:A, 'Infra Study'!P:P),
   I44=1, "No Lift &amp; Shift",
   H44=1, "GKE",
   K44=1, "GCNV",
   G44=1, "Lift &amp; Shift Prod",
   TRUE, "Lift &amp; Shift Noprod"
)</f>
        <v>No Lift &amp; Shift</v>
      </c>
      <c r="U44" s="67">
        <f t="shared" si="7"/>
        <v>0</v>
      </c>
      <c r="V44" s="68">
        <f>if(T44="Lift &amp; Shift Noprod",if( Y44=0,Assumptions!$B$5, Assumptions!$B$4),if(T44="Lift &amp; Shift Prod",if(AND(N44=1,O44="T1"),Assumptions!$B$6,Assumptions!$B$4),0))</f>
        <v>0</v>
      </c>
      <c r="W44" s="62">
        <f>if(V44&lt;&gt;0,if(Q44="Unknown", Assumptions!$B$42,If(Q44&gt;1,Q44,2)),0)</f>
        <v>0</v>
      </c>
      <c r="X44" s="69">
        <f>if(V44&lt;&gt;0,if(R44="Unknown", Assumptions!$B$43,R44),0)</f>
        <v>0</v>
      </c>
      <c r="Y44" s="68">
        <f t="shared" si="8"/>
        <v>0</v>
      </c>
      <c r="Z44" s="68">
        <f>if(V44&lt;&gt;0,if(  S44="Unknown", Assumptions!$B$44,S44),0)</f>
        <v>0</v>
      </c>
      <c r="AA44" s="68">
        <f>if(V44 ="N2",ifna(vlookup(W44&amp;"-"&amp;X44,'Ref. VM'!A:B,2,0),"Custom"),if(V44 ="E2" , ifna(vlookup(W44&amp;"-"&amp;X44,'Ref. VM'!D:E,2,0),"Custom"),if(V44="N2D",ifna(vlookup(W44&amp;"-"&amp;X44,'Ref. VM'!G:H,2,0),"Custom"),if(V44="N4",ifna(vlookup(W44&amp;"-"&amp;X44,'Ref. VM'!J:K,2,0),"Custom"),0))))</f>
        <v>0</v>
      </c>
      <c r="AB44" s="67">
        <f t="shared" si="9"/>
        <v>0</v>
      </c>
      <c r="AC44" s="67">
        <f t="shared" si="10"/>
        <v>0</v>
      </c>
      <c r="AD44" s="67">
        <f t="shared" si="11"/>
        <v>0</v>
      </c>
      <c r="AE44" s="62">
        <f>if(T44="Lift &amp; Shift Prod",730,if(T44="Lift &amp; Shift Noprod",Assumptions!$B$3,0))</f>
        <v>0</v>
      </c>
      <c r="AF44" s="70">
        <f>if( U44=0,0,if(Y44=0, ((vlookup(AB44,'SKU Pricing'!A:B,Assumptions!$B$2,0)*W44)+(vlookup(AC44,'SKU Pricing'!A:B,Assumptions!$B$2,0)*X44))*AE44,((vlookup(AB44,'SKU Pricing'!A:B,Assumptions!$B$2,0)*W44)+(vlookup(AC44,'SKU Pricing'!A:B,Assumptions!$B$2,0)*(W44*8))+(vlookup(AD44,'SKU Pricing'!A:B,Assumptions!$B$2,0)*(X44-(W44*8))))*AE44))</f>
        <v>0</v>
      </c>
      <c r="AG44" s="67">
        <f t="shared" si="12"/>
        <v>0</v>
      </c>
      <c r="AH44" s="70">
        <f>ifna(vlookup(AG44,'SKU Pricing'!A:B,Assumptions!$B$2,0)*W44*AE44,0)</f>
        <v>0</v>
      </c>
      <c r="AI44" s="62" t="str">
        <f t="shared" si="13"/>
        <v/>
      </c>
      <c r="AJ44" s="62" t="str">
        <f>if(V44&lt;&gt;0, if(T44="Lift &amp; Shift Noprod",Assumptions!$B$9,if(V44=Assumptions!$B$6,Assumptions!$B$10,if(P44=1,Assumptions!$B$8,Assumptions!$B$7))),"")</f>
        <v/>
      </c>
      <c r="AK44" s="69">
        <f t="shared" si="14"/>
        <v>0</v>
      </c>
      <c r="AL44" s="69">
        <f>if(AJ44="Hyperdisk Balanced",Assumptions!$B$11,0)</f>
        <v>0</v>
      </c>
      <c r="AM44" s="69">
        <f>if(AJ44="Hyperdisk Balanced",Assumptions!$B$12,0)</f>
        <v>0</v>
      </c>
      <c r="AN44" s="70">
        <f>if(AK44=0,0,if(AJ44="Hyperdisk Balanced",vlookup(AK44&amp;" provisioned space",'SKU Pricing'!A:B,Assumptions!$B$2,0)*Z44+vlookup(AK44&amp;" provisioned IOPS",'SKU Pricing'!A:B,Assumptions!$B$2,0)*AL44*730+vlookup(AK44&amp;" provisioned throughput",'SKU Pricing'!A:B,Assumptions!$B$2,0)*AM44*730,vlookup(AK44,'SKU Pricing'!A:B,Assumptions!$B$2,0)*Z44))</f>
        <v>0</v>
      </c>
      <c r="AO44" s="70">
        <f t="shared" si="15"/>
        <v>0</v>
      </c>
      <c r="AP44" s="71">
        <f t="shared" si="16"/>
        <v>0</v>
      </c>
      <c r="AQ44" s="70">
        <f>ifna(vlookup(AP44,'SKU Pricing'!A:B,Assumptions!$B$2,0)*AE44,0)</f>
        <v>0</v>
      </c>
      <c r="AR44" s="72">
        <v>0.0</v>
      </c>
    </row>
    <row r="45">
      <c r="A45" s="61" t="s">
        <v>196</v>
      </c>
      <c r="B45" s="62" t="str">
        <f>ifna(if(vlookup(A45,vOS!A:B,2,0)="","Unknown",vlookup(A45,vOS!A:B,2,0)),"Unknown")</f>
        <v>Red Hat Enterprise Linux 5 (64-bit)</v>
      </c>
      <c r="C45" s="62">
        <f>vlookup(B45,'OS Study'!A:D,2,0)</f>
        <v>0</v>
      </c>
      <c r="D45" s="62" t="str">
        <f>vlookup(B45,'OS Study'!A:D,3,0)</f>
        <v>Linux</v>
      </c>
      <c r="E45" s="62" t="str">
        <f>vlookup(B45,'OS Study'!A:D,4,0)</f>
        <v>Red Hat</v>
      </c>
      <c r="F45" s="63" t="str">
        <f>vlookup(B45,'OS Study'!A:E,5,0)</f>
        <v>5</v>
      </c>
      <c r="G45" s="62">
        <f>IF(vlookup(A45,'RVtools V2.1'!A:J,4,0)="non",0,1)</f>
        <v>1</v>
      </c>
      <c r="H45" s="62">
        <f>if(vlookup(A45,'RVtools V2.1'!A:K,11,0)="kube",1,0)</f>
        <v>0</v>
      </c>
      <c r="I45" s="62">
        <f t="shared" si="5"/>
        <v>0</v>
      </c>
      <c r="J45" s="62">
        <f>ifna(vlookup(A45,'Infra Study'!A:Q,17,0),0)</f>
        <v>0</v>
      </c>
      <c r="K45" s="64">
        <f>IFERROR(__xludf.DUMMYFUNCTION("N(REGEXMATCH(VLOOKUP(A45, 'RVtools V2.1'!A:H, 8, 0), ""^Serveur de fichiers""))"),0.0)</f>
        <v>0</v>
      </c>
      <c r="L45" s="64">
        <f t="shared" si="6"/>
        <v>0</v>
      </c>
      <c r="M45" s="67" t="str">
        <f>ifna(vlookup(A45,'RVtools V2.1'!A:I,8,0),"N/A")</f>
        <v>Archive SIL</v>
      </c>
      <c r="N45" s="64">
        <f>IFERROR(__xludf.DUMMYFUNCTION("IF(REGEXMATCH(M45, ""(?i)"" &amp; JOIN(""|"", SPLIT(""kalisil"", "" ""))), 1, 0)"),0.0)</f>
        <v>0</v>
      </c>
      <c r="O45" s="64" t="str">
        <f>vlookup(A45,'RVtools V2.1'!A:H,7,0)</f>
        <v>T3</v>
      </c>
      <c r="P45" s="64">
        <f>if(vlookup(A45,'RVtools V2.1'!A:H,5,0)="oui",1,0)</f>
        <v>0</v>
      </c>
      <c r="Q45" s="64">
        <f>ifna(vlookup(A45,vCPU!A:B,2,0),"Unknown")</f>
        <v>4</v>
      </c>
      <c r="R45" s="66">
        <f>ifna(vlookup(A45,vMemory!A:C,3,0),"Unknown")</f>
        <v>16</v>
      </c>
      <c r="S45" s="66">
        <f>ifna(vlookup(A45,vDisk!A:C,3,0),"Unknown")</f>
        <v>963</v>
      </c>
      <c r="T45" s="67" t="str">
        <f t="array" ref="T45">IFS(
   L45=1, "No Lift &amp; Shift",
   J45=1, XLOOKUP(A45, 'Infra Study'!A:A, 'Infra Study'!P:P),
   I45=1, "No Lift &amp; Shift",
   H45=1, "GKE",
   K45=1, "GCNV",
   G45=1, "Lift &amp; Shift Prod",
   TRUE, "Lift &amp; Shift Noprod"
)</f>
        <v>Lift &amp; Shift Prod</v>
      </c>
      <c r="U45" s="67">
        <f t="shared" si="7"/>
        <v>1</v>
      </c>
      <c r="V45" s="68" t="str">
        <f>if(T45="Lift &amp; Shift Noprod",if( Y45=0,Assumptions!$B$5, Assumptions!$B$4),if(T45="Lift &amp; Shift Prod",if(AND(N45=1,O45="T1"),Assumptions!$B$6,Assumptions!$B$4),0))</f>
        <v>N2D</v>
      </c>
      <c r="W45" s="69">
        <f>if(V45&lt;&gt;0,if(Q45="Unknown", Assumptions!$B$42,If(Q45&gt;1,Q45,2)),0)</f>
        <v>4</v>
      </c>
      <c r="X45" s="69">
        <f>if(V45&lt;&gt;0,if(R45="Unknown", Assumptions!$B$43,R45),0)</f>
        <v>16</v>
      </c>
      <c r="Y45" s="68">
        <f t="shared" si="8"/>
        <v>0</v>
      </c>
      <c r="Z45" s="68">
        <f>if(V45&lt;&gt;0,if(  S45="Unknown", Assumptions!$B$44,S45),0)</f>
        <v>963</v>
      </c>
      <c r="AA45" s="68" t="str">
        <f>if(V45 ="N2",ifna(vlookup(W45&amp;"-"&amp;X45,'Ref. VM'!A:B,2,0),"Custom"),if(V45 ="E2" , ifna(vlookup(W45&amp;"-"&amp;X45,'Ref. VM'!D:E,2,0),"Custom"),if(V45="N2D",ifna(vlookup(W45&amp;"-"&amp;X45,'Ref. VM'!G:H,2,0),"Custom"),if(V45="N4",ifna(vlookup(W45&amp;"-"&amp;X45,'Ref. VM'!J:K,2,0),"Custom"),0))))</f>
        <v>Predefined</v>
      </c>
      <c r="AB45" s="67" t="str">
        <f t="shared" si="9"/>
        <v>N2D-Predefined vCPUs-CUD 3y</v>
      </c>
      <c r="AC45" s="67" t="str">
        <f t="shared" si="10"/>
        <v>N2D-Predefined RAM-CUD 3y</v>
      </c>
      <c r="AD45" s="67">
        <f t="shared" si="11"/>
        <v>0</v>
      </c>
      <c r="AE45" s="69">
        <f>if(T45="Lift &amp; Shift Prod",730,if(T45="Lift &amp; Shift Noprod",Assumptions!$B$3,0))</f>
        <v>730</v>
      </c>
      <c r="AF45" s="70">
        <f>if( U45=0,0,if(Y45=0, ((vlookup(AB45,'SKU Pricing'!A:B,Assumptions!$B$2,0)*W45)+(vlookup(AC45,'SKU Pricing'!A:B,Assumptions!$B$2,0)*X45))*AE45,((vlookup(AB45,'SKU Pricing'!A:B,Assumptions!$B$2,0)*W45)+(vlookup(AC45,'SKU Pricing'!A:B,Assumptions!$B$2,0)*(W45*8))+(vlookup(AD45,'SKU Pricing'!A:B,Assumptions!$B$2,0)*(X45-(W45*8))))*AE45))</f>
        <v>64.3974464</v>
      </c>
      <c r="AG45" s="67" t="str">
        <f t="shared" si="12"/>
        <v>Red Hat Enterprise Linux 2-8</v>
      </c>
      <c r="AH45" s="70">
        <f>ifna(vlookup(AG45,'SKU Pricing'!A:B,Assumptions!$B$2,0)*W45*AE45,0)</f>
        <v>42.048</v>
      </c>
      <c r="AI45" s="62" t="str">
        <f t="shared" si="13"/>
        <v/>
      </c>
      <c r="AJ45" s="62" t="str">
        <f>if(V45&lt;&gt;0, if(T45="Lift &amp; Shift Noprod",Assumptions!$B$9,if(V45=Assumptions!$B$6,Assumptions!$B$10,if(P45=1,Assumptions!$B$8,Assumptions!$B$7))),"")</f>
        <v>Balanced</v>
      </c>
      <c r="AK45" s="69" t="str">
        <f t="shared" si="14"/>
        <v>Balanced</v>
      </c>
      <c r="AL45" s="69">
        <f>if(AJ45="Hyperdisk Balanced",Assumptions!$B$11,0)</f>
        <v>0</v>
      </c>
      <c r="AM45" s="69">
        <f>if(AJ45="Hyperdisk Balanced",Assumptions!$B$12,0)</f>
        <v>0</v>
      </c>
      <c r="AN45" s="70">
        <f>if(AK45=0,0,if(AJ45="Hyperdisk Balanced",vlookup(AK45&amp;" provisioned space",'SKU Pricing'!A:B,Assumptions!$B$2,0)*Z45+vlookup(AK45&amp;" provisioned IOPS",'SKU Pricing'!A:B,Assumptions!$B$2,0)*AL45*730+vlookup(AK45&amp;" provisioned throughput",'SKU Pricing'!A:B,Assumptions!$B$2,0)*AM45*730,vlookup(AK45,'SKU Pricing'!A:B,Assumptions!$B$2,0)*Z45))</f>
        <v>111.708</v>
      </c>
      <c r="AO45" s="70">
        <f t="shared" si="15"/>
        <v>218.1534464</v>
      </c>
      <c r="AP45" s="71" t="str">
        <f t="shared" si="16"/>
        <v>VM Manager</v>
      </c>
      <c r="AQ45" s="70">
        <f>ifna(vlookup(AP45,'SKU Pricing'!A:B,Assumptions!$B$2,0)*AE45,0)</f>
        <v>2.19</v>
      </c>
      <c r="AR45" s="72">
        <v>0.0</v>
      </c>
    </row>
    <row r="46">
      <c r="A46" s="61" t="s">
        <v>197</v>
      </c>
      <c r="B46" s="62" t="str">
        <f>ifna(if(vlookup(A46,vOS!A:B,2,0)="","Unknown",vlookup(A46,vOS!A:B,2,0)),"Unknown")</f>
        <v>Red Hat Enterprise Linux 5 (64-bit)</v>
      </c>
      <c r="C46" s="62">
        <f>vlookup(B46,'OS Study'!A:D,2,0)</f>
        <v>0</v>
      </c>
      <c r="D46" s="62" t="str">
        <f>vlookup(B46,'OS Study'!A:D,3,0)</f>
        <v>Linux</v>
      </c>
      <c r="E46" s="62" t="str">
        <f>vlookup(B46,'OS Study'!A:D,4,0)</f>
        <v>Red Hat</v>
      </c>
      <c r="F46" s="63" t="str">
        <f>vlookup(B46,'OS Study'!A:E,5,0)</f>
        <v>5</v>
      </c>
      <c r="G46" s="62">
        <f>IF(vlookup(A46,'RVtools V2.1'!A:J,4,0)="non",0,1)</f>
        <v>0</v>
      </c>
      <c r="H46" s="62">
        <f>if(vlookup(A46,'RVtools V2.1'!A:K,11,0)="kube",1,0)</f>
        <v>0</v>
      </c>
      <c r="I46" s="62">
        <f t="shared" si="5"/>
        <v>0</v>
      </c>
      <c r="J46" s="62">
        <f>ifna(vlookup(A46,'Infra Study'!A:Q,17,0),0)</f>
        <v>0</v>
      </c>
      <c r="K46" s="64">
        <f>IFERROR(__xludf.DUMMYFUNCTION("N(REGEXMATCH(VLOOKUP(A46, 'RVtools V2.1'!A:H, 8, 0), ""^Serveur de fichiers""))"),0.0)</f>
        <v>0</v>
      </c>
      <c r="L46" s="64">
        <f t="shared" si="6"/>
        <v>0</v>
      </c>
      <c r="M46" s="65" t="str">
        <f>ifna(vlookup(A46,'RVtools V2.1'!A:I,8,0),"N/A")</f>
        <v>Archive SIL</v>
      </c>
      <c r="N46" s="64">
        <f>IFERROR(__xludf.DUMMYFUNCTION("IF(REGEXMATCH(M46, ""(?i)"" &amp; JOIN(""|"", SPLIT(""kalisil"", "" ""))), 1, 0)"),0.0)</f>
        <v>0</v>
      </c>
      <c r="O46" s="64" t="str">
        <f>vlookup(A46,'RVtools V2.1'!A:H,7,0)</f>
        <v>T3</v>
      </c>
      <c r="P46" s="64">
        <f>if(vlookup(A46,'RVtools V2.1'!A:H,5,0)="oui",1,0)</f>
        <v>0</v>
      </c>
      <c r="Q46" s="64">
        <f>ifna(vlookup(A46,vCPU!A:B,2,0),"Unknown")</f>
        <v>8</v>
      </c>
      <c r="R46" s="66">
        <f>ifna(vlookup(A46,vMemory!A:C,3,0),"Unknown")</f>
        <v>20</v>
      </c>
      <c r="S46" s="66">
        <f>ifna(vlookup(A46,vDisk!A:C,3,0),"Unknown")</f>
        <v>4814</v>
      </c>
      <c r="T46" s="67" t="str">
        <f t="array" ref="T46">IFS(
   L46=1, "No Lift &amp; Shift",
   J46=1, XLOOKUP(A46, 'Infra Study'!A:A, 'Infra Study'!P:P),
   I46=1, "No Lift &amp; Shift",
   H46=1, "GKE",
   K46=1, "GCNV",
   G46=1, "Lift &amp; Shift Prod",
   TRUE, "Lift &amp; Shift Noprod"
)</f>
        <v>Lift &amp; Shift Noprod</v>
      </c>
      <c r="U46" s="67">
        <f t="shared" si="7"/>
        <v>1</v>
      </c>
      <c r="V46" s="68" t="str">
        <f>if(T46="Lift &amp; Shift Noprod",if( Y46=0,Assumptions!$B$5, Assumptions!$B$4),if(T46="Lift &amp; Shift Prod",if(AND(N46=1,O46="T1"),Assumptions!$B$6,Assumptions!$B$4),0))</f>
        <v>E2</v>
      </c>
      <c r="W46" s="69">
        <f>if(V46&lt;&gt;0,if(Q46="Unknown", Assumptions!$B$42,If(Q46&gt;1,Q46,2)),0)</f>
        <v>8</v>
      </c>
      <c r="X46" s="69">
        <f>if(V46&lt;&gt;0,if(R46="Unknown", Assumptions!$B$43,R46),0)</f>
        <v>20</v>
      </c>
      <c r="Y46" s="68">
        <f t="shared" si="8"/>
        <v>0</v>
      </c>
      <c r="Z46" s="68">
        <f>if(V46&lt;&gt;0,if(  S46="Unknown", Assumptions!$B$44,S46),0)</f>
        <v>4814</v>
      </c>
      <c r="AA46" s="68" t="str">
        <f>if(V46 ="N2",ifna(vlookup(W46&amp;"-"&amp;X46,'Ref. VM'!A:B,2,0),"Custom"),if(V46 ="E2" , ifna(vlookup(W46&amp;"-"&amp;X46,'Ref. VM'!D:E,2,0),"Custom"),if(V46="N2D",ifna(vlookup(W46&amp;"-"&amp;X46,'Ref. VM'!G:H,2,0),"Custom"),if(V46="N4",ifna(vlookup(W46&amp;"-"&amp;X46,'Ref. VM'!J:K,2,0),"Custom"),0))))</f>
        <v>Custom</v>
      </c>
      <c r="AB46" s="67" t="str">
        <f t="shared" si="9"/>
        <v>E2-Custom vCPUs</v>
      </c>
      <c r="AC46" s="67" t="str">
        <f t="shared" si="10"/>
        <v>E2-Custom RAM</v>
      </c>
      <c r="AD46" s="67">
        <f t="shared" si="11"/>
        <v>0</v>
      </c>
      <c r="AE46" s="69">
        <f>if(T46="Lift &amp; Shift Prod",730,if(T46="Lift &amp; Shift Noprod",Assumptions!$B$3,0))</f>
        <v>270</v>
      </c>
      <c r="AF46" s="70">
        <f>if( U46=0,0,if(Y46=0, ((vlookup(AB46,'SKU Pricing'!A:B,Assumptions!$B$2,0)*W46)+(vlookup(AC46,'SKU Pricing'!A:B,Assumptions!$B$2,0)*X46))*AE46,((vlookup(AB46,'SKU Pricing'!A:B,Assumptions!$B$2,0)*W46)+(vlookup(AC46,'SKU Pricing'!A:B,Assumptions!$B$2,0)*(W46*8))+(vlookup(AD46,'SKU Pricing'!A:B,Assumptions!$B$2,0)*(X46-(W46*8))))*AE46))</f>
        <v>76.611906</v>
      </c>
      <c r="AG46" s="67" t="str">
        <f t="shared" si="12"/>
        <v>Red Hat Enterprise Linux 2-8</v>
      </c>
      <c r="AH46" s="70">
        <f>ifna(vlookup(AG46,'SKU Pricing'!A:B,Assumptions!$B$2,0)*W46*AE46,0)</f>
        <v>31.104</v>
      </c>
      <c r="AI46" s="62" t="str">
        <f t="shared" si="13"/>
        <v/>
      </c>
      <c r="AJ46" s="62" t="str">
        <f>if(V46&lt;&gt;0, if(T46="Lift &amp; Shift Noprod",Assumptions!$B$9,if(V46=Assumptions!$B$6,Assumptions!$B$10,if(P46=1,Assumptions!$B$8,Assumptions!$B$7))),"")</f>
        <v>Balanced</v>
      </c>
      <c r="AK46" s="69" t="str">
        <f t="shared" si="14"/>
        <v>Balanced</v>
      </c>
      <c r="AL46" s="69">
        <f>if(AJ46="Hyperdisk Balanced",Assumptions!$B$11,0)</f>
        <v>0</v>
      </c>
      <c r="AM46" s="69">
        <f>if(AJ46="Hyperdisk Balanced",Assumptions!$B$12,0)</f>
        <v>0</v>
      </c>
      <c r="AN46" s="70">
        <f>if(AK46=0,0,if(AJ46="Hyperdisk Balanced",vlookup(AK46&amp;" provisioned space",'SKU Pricing'!A:B,Assumptions!$B$2,0)*Z46+vlookup(AK46&amp;" provisioned IOPS",'SKU Pricing'!A:B,Assumptions!$B$2,0)*AL46*730+vlookup(AK46&amp;" provisioned throughput",'SKU Pricing'!A:B,Assumptions!$B$2,0)*AM46*730,vlookup(AK46,'SKU Pricing'!A:B,Assumptions!$B$2,0)*Z46))</f>
        <v>558.424</v>
      </c>
      <c r="AO46" s="70">
        <f t="shared" si="15"/>
        <v>666.139906</v>
      </c>
      <c r="AP46" s="71" t="str">
        <f t="shared" si="16"/>
        <v>VM Manager</v>
      </c>
      <c r="AQ46" s="70">
        <f>ifna(vlookup(AP46,'SKU Pricing'!A:B,Assumptions!$B$2,0)*AE46,0)</f>
        <v>0.81</v>
      </c>
      <c r="AR46" s="72">
        <v>0.0</v>
      </c>
    </row>
    <row r="47">
      <c r="A47" s="61" t="s">
        <v>198</v>
      </c>
      <c r="B47" s="62" t="str">
        <f>ifna(if(vlookup(A47,vOS!A:B,2,0)="","Unknown",vlookup(A47,vOS!A:B,2,0)),"Unknown")</f>
        <v>Red Hat Enterprise Linux 5 (64-bit)</v>
      </c>
      <c r="C47" s="62">
        <f>vlookup(B47,'OS Study'!A:D,2,0)</f>
        <v>0</v>
      </c>
      <c r="D47" s="62" t="str">
        <f>vlookup(B47,'OS Study'!A:D,3,0)</f>
        <v>Linux</v>
      </c>
      <c r="E47" s="62" t="str">
        <f>vlookup(B47,'OS Study'!A:D,4,0)</f>
        <v>Red Hat</v>
      </c>
      <c r="F47" s="63" t="str">
        <f>vlookup(B47,'OS Study'!A:E,5,0)</f>
        <v>5</v>
      </c>
      <c r="G47" s="62">
        <f>IF(vlookup(A47,'RVtools V2.1'!A:J,4,0)="non",0,1)</f>
        <v>0</v>
      </c>
      <c r="H47" s="62">
        <f>if(vlookup(A47,'RVtools V2.1'!A:K,11,0)="kube",1,0)</f>
        <v>0</v>
      </c>
      <c r="I47" s="62">
        <f t="shared" si="5"/>
        <v>0</v>
      </c>
      <c r="J47" s="62">
        <f>ifna(vlookup(A47,'Infra Study'!A:Q,17,0),0)</f>
        <v>0</v>
      </c>
      <c r="K47" s="64">
        <f>IFERROR(__xludf.DUMMYFUNCTION("N(REGEXMATCH(VLOOKUP(A47, 'RVtools V2.1'!A:H, 8, 0), ""^Serveur de fichiers""))"),0.0)</f>
        <v>0</v>
      </c>
      <c r="L47" s="64">
        <f t="shared" si="6"/>
        <v>0</v>
      </c>
      <c r="M47" s="65" t="str">
        <f>ifna(vlookup(A47,'RVtools V2.1'!A:I,8,0),"N/A")</f>
        <v>Archive SIL</v>
      </c>
      <c r="N47" s="64">
        <f>IFERROR(__xludf.DUMMYFUNCTION("IF(REGEXMATCH(M47, ""(?i)"" &amp; JOIN(""|"", SPLIT(""kalisil"", "" ""))), 1, 0)"),0.0)</f>
        <v>0</v>
      </c>
      <c r="O47" s="64" t="str">
        <f>vlookup(A47,'RVtools V2.1'!A:H,7,0)</f>
        <v>T3</v>
      </c>
      <c r="P47" s="64">
        <f>if(vlookup(A47,'RVtools V2.1'!A:H,5,0)="oui",1,0)</f>
        <v>0</v>
      </c>
      <c r="Q47" s="64">
        <f>ifna(vlookup(A47,vCPU!A:B,2,0),"Unknown")</f>
        <v>8</v>
      </c>
      <c r="R47" s="66">
        <f>ifna(vlookup(A47,vMemory!A:C,3,0),"Unknown")</f>
        <v>16</v>
      </c>
      <c r="S47" s="66">
        <f>ifna(vlookup(A47,vDisk!A:C,3,0),"Unknown")</f>
        <v>1521</v>
      </c>
      <c r="T47" s="67" t="str">
        <f t="array" ref="T47">IFS(
   L47=1, "No Lift &amp; Shift",
   J47=1, XLOOKUP(A47, 'Infra Study'!A:A, 'Infra Study'!P:P),
   I47=1, "No Lift &amp; Shift",
   H47=1, "GKE",
   K47=1, "GCNV",
   G47=1, "Lift &amp; Shift Prod",
   TRUE, "Lift &amp; Shift Noprod"
)</f>
        <v>Lift &amp; Shift Noprod</v>
      </c>
      <c r="U47" s="67">
        <f t="shared" si="7"/>
        <v>1</v>
      </c>
      <c r="V47" s="68" t="str">
        <f>if(T47="Lift &amp; Shift Noprod",if( Y47=0,Assumptions!$B$5, Assumptions!$B$4),if(T47="Lift &amp; Shift Prod",if(AND(N47=1,O47="T1"),Assumptions!$B$6,Assumptions!$B$4),0))</f>
        <v>E2</v>
      </c>
      <c r="W47" s="69">
        <f>if(V47&lt;&gt;0,if(Q47="Unknown", Assumptions!$B$42,If(Q47&gt;1,Q47,2)),0)</f>
        <v>8</v>
      </c>
      <c r="X47" s="69">
        <f>if(V47&lt;&gt;0,if(R47="Unknown", Assumptions!$B$43,R47),0)</f>
        <v>16</v>
      </c>
      <c r="Y47" s="68">
        <f t="shared" si="8"/>
        <v>0</v>
      </c>
      <c r="Z47" s="68">
        <f>if(V47&lt;&gt;0,if(  S47="Unknown", Assumptions!$B$44,S47),0)</f>
        <v>1521</v>
      </c>
      <c r="AA47" s="68" t="str">
        <f>if(V47 ="N2",ifna(vlookup(W47&amp;"-"&amp;X47,'Ref. VM'!A:B,2,0),"Custom"),if(V47 ="E2" , ifna(vlookup(W47&amp;"-"&amp;X47,'Ref. VM'!D:E,2,0),"Custom"),if(V47="N2D",ifna(vlookup(W47&amp;"-"&amp;X47,'Ref. VM'!G:H,2,0),"Custom"),if(V47="N4",ifna(vlookup(W47&amp;"-"&amp;X47,'Ref. VM'!J:K,2,0),"Custom"),0))))</f>
        <v>Custom</v>
      </c>
      <c r="AB47" s="67" t="str">
        <f t="shared" si="9"/>
        <v>E2-Custom vCPUs</v>
      </c>
      <c r="AC47" s="67" t="str">
        <f t="shared" si="10"/>
        <v>E2-Custom RAM</v>
      </c>
      <c r="AD47" s="67">
        <f t="shared" si="11"/>
        <v>0</v>
      </c>
      <c r="AE47" s="69">
        <f>if(T47="Lift &amp; Shift Prod",730,if(T47="Lift &amp; Shift Noprod",Assumptions!$B$3,0))</f>
        <v>270</v>
      </c>
      <c r="AF47" s="70">
        <f>if( U47=0,0,if(Y47=0, ((vlookup(AB47,'SKU Pricing'!A:B,Assumptions!$B$2,0)*W47)+(vlookup(AC47,'SKU Pricing'!A:B,Assumptions!$B$2,0)*X47))*AE47,((vlookup(AB47,'SKU Pricing'!A:B,Assumptions!$B$2,0)*W47)+(vlookup(AC47,'SKU Pricing'!A:B,Assumptions!$B$2,0)*(W47*8))+(vlookup(AD47,'SKU Pricing'!A:B,Assumptions!$B$2,0)*(X47-(W47*8))))*AE47))</f>
        <v>72.766512</v>
      </c>
      <c r="AG47" s="67" t="str">
        <f t="shared" si="12"/>
        <v>Red Hat Enterprise Linux 2-8</v>
      </c>
      <c r="AH47" s="70">
        <f>ifna(vlookup(AG47,'SKU Pricing'!A:B,Assumptions!$B$2,0)*W47*AE47,0)</f>
        <v>31.104</v>
      </c>
      <c r="AI47" s="62" t="str">
        <f t="shared" si="13"/>
        <v/>
      </c>
      <c r="AJ47" s="62" t="str">
        <f>if(V47&lt;&gt;0, if(T47="Lift &amp; Shift Noprod",Assumptions!$B$9,if(V47=Assumptions!$B$6,Assumptions!$B$10,if(P47=1,Assumptions!$B$8,Assumptions!$B$7))),"")</f>
        <v>Balanced</v>
      </c>
      <c r="AK47" s="69" t="str">
        <f t="shared" si="14"/>
        <v>Balanced</v>
      </c>
      <c r="AL47" s="69">
        <f>if(AJ47="Hyperdisk Balanced",Assumptions!$B$11,0)</f>
        <v>0</v>
      </c>
      <c r="AM47" s="69">
        <f>if(AJ47="Hyperdisk Balanced",Assumptions!$B$12,0)</f>
        <v>0</v>
      </c>
      <c r="AN47" s="70">
        <f>if(AK47=0,0,if(AJ47="Hyperdisk Balanced",vlookup(AK47&amp;" provisioned space",'SKU Pricing'!A:B,Assumptions!$B$2,0)*Z47+vlookup(AK47&amp;" provisioned IOPS",'SKU Pricing'!A:B,Assumptions!$B$2,0)*AL47*730+vlookup(AK47&amp;" provisioned throughput",'SKU Pricing'!A:B,Assumptions!$B$2,0)*AM47*730,vlookup(AK47,'SKU Pricing'!A:B,Assumptions!$B$2,0)*Z47))</f>
        <v>176.436</v>
      </c>
      <c r="AO47" s="70">
        <f t="shared" si="15"/>
        <v>280.306512</v>
      </c>
      <c r="AP47" s="71" t="str">
        <f t="shared" si="16"/>
        <v>VM Manager</v>
      </c>
      <c r="AQ47" s="70">
        <f>ifna(vlookup(AP47,'SKU Pricing'!A:B,Assumptions!$B$2,0)*AE47,0)</f>
        <v>0.81</v>
      </c>
      <c r="AR47" s="72">
        <v>0.0</v>
      </c>
    </row>
    <row r="48">
      <c r="A48" s="61" t="s">
        <v>199</v>
      </c>
      <c r="B48" s="62" t="str">
        <f>ifna(if(vlookup(A48,vOS!A:B,2,0)="","Unknown",vlookup(A48,vOS!A:B,2,0)),"Unknown")</f>
        <v>Red Hat Enterprise Linux 5 (64-bit)</v>
      </c>
      <c r="C48" s="62">
        <f>vlookup(B48,'OS Study'!A:D,2,0)</f>
        <v>0</v>
      </c>
      <c r="D48" s="62" t="str">
        <f>vlookup(B48,'OS Study'!A:D,3,0)</f>
        <v>Linux</v>
      </c>
      <c r="E48" s="62" t="str">
        <f>vlookup(B48,'OS Study'!A:D,4,0)</f>
        <v>Red Hat</v>
      </c>
      <c r="F48" s="63" t="str">
        <f>vlookup(B48,'OS Study'!A:E,5,0)</f>
        <v>5</v>
      </c>
      <c r="G48" s="62">
        <f>IF(vlookup(A48,'RVtools V2.1'!A:J,4,0)="non",0,1)</f>
        <v>1</v>
      </c>
      <c r="H48" s="62">
        <f>if(vlookup(A48,'RVtools V2.1'!A:K,11,0)="kube",1,0)</f>
        <v>0</v>
      </c>
      <c r="I48" s="62">
        <f t="shared" si="5"/>
        <v>0</v>
      </c>
      <c r="J48" s="62">
        <f>ifna(vlookup(A48,'Infra Study'!A:Q,17,0),0)</f>
        <v>0</v>
      </c>
      <c r="K48" s="64">
        <f>IFERROR(__xludf.DUMMYFUNCTION("N(REGEXMATCH(VLOOKUP(A48, 'RVtools V2.1'!A:H, 8, 0), ""^Serveur de fichiers""))"),0.0)</f>
        <v>0</v>
      </c>
      <c r="L48" s="64">
        <f t="shared" si="6"/>
        <v>0</v>
      </c>
      <c r="M48" s="67" t="str">
        <f>ifna(vlookup(A48,'RVtools V2.1'!A:I,8,0),"N/A")</f>
        <v>Archive SIL</v>
      </c>
      <c r="N48" s="64">
        <f>IFERROR(__xludf.DUMMYFUNCTION("IF(REGEXMATCH(M48, ""(?i)"" &amp; JOIN(""|"", SPLIT(""kalisil"", "" ""))), 1, 0)"),0.0)</f>
        <v>0</v>
      </c>
      <c r="O48" s="64" t="str">
        <f>vlookup(A48,'RVtools V2.1'!A:H,7,0)</f>
        <v>T3</v>
      </c>
      <c r="P48" s="64">
        <f>if(vlookup(A48,'RVtools V2.1'!A:H,5,0)="oui",1,0)</f>
        <v>1</v>
      </c>
      <c r="Q48" s="64">
        <f>ifna(vlookup(A48,vCPU!A:B,2,0),"Unknown")</f>
        <v>8</v>
      </c>
      <c r="R48" s="66">
        <f>ifna(vlookup(A48,vMemory!A:C,3,0),"Unknown")</f>
        <v>32</v>
      </c>
      <c r="S48" s="66">
        <f>ifna(vlookup(A48,vDisk!A:C,3,0),"Unknown")</f>
        <v>2008</v>
      </c>
      <c r="T48" s="67" t="str">
        <f t="array" ref="T48">IFS(
   L48=1, "No Lift &amp; Shift",
   J48=1, XLOOKUP(A48, 'Infra Study'!A:A, 'Infra Study'!P:P),
   I48=1, "No Lift &amp; Shift",
   H48=1, "GKE",
   K48=1, "GCNV",
   G48=1, "Lift &amp; Shift Prod",
   TRUE, "Lift &amp; Shift Noprod"
)</f>
        <v>Lift &amp; Shift Prod</v>
      </c>
      <c r="U48" s="67">
        <f t="shared" si="7"/>
        <v>1</v>
      </c>
      <c r="V48" s="68" t="str">
        <f>if(T48="Lift &amp; Shift Noprod",if( Y48=0,Assumptions!$B$5, Assumptions!$B$4),if(T48="Lift &amp; Shift Prod",if(AND(N48=1,O48="T1"),Assumptions!$B$6,Assumptions!$B$4),0))</f>
        <v>N2D</v>
      </c>
      <c r="W48" s="69">
        <f>if(V48&lt;&gt;0,if(Q48="Unknown", Assumptions!$B$42,If(Q48&gt;1,Q48,2)),0)</f>
        <v>8</v>
      </c>
      <c r="X48" s="69">
        <f>if(V48&lt;&gt;0,if(R48="Unknown", Assumptions!$B$43,R48),0)</f>
        <v>32</v>
      </c>
      <c r="Y48" s="68">
        <f t="shared" si="8"/>
        <v>0</v>
      </c>
      <c r="Z48" s="68">
        <f>if(V48&lt;&gt;0,if(  S48="Unknown", Assumptions!$B$44,S48),0)</f>
        <v>2008</v>
      </c>
      <c r="AA48" s="68" t="str">
        <f>if(V48 ="N2",ifna(vlookup(W48&amp;"-"&amp;X48,'Ref. VM'!A:B,2,0),"Custom"),if(V48 ="E2" , ifna(vlookup(W48&amp;"-"&amp;X48,'Ref. VM'!D:E,2,0),"Custom"),if(V48="N2D",ifna(vlookup(W48&amp;"-"&amp;X48,'Ref. VM'!G:H,2,0),"Custom"),if(V48="N4",ifna(vlookup(W48&amp;"-"&amp;X48,'Ref. VM'!J:K,2,0),"Custom"),0))))</f>
        <v>Predefined</v>
      </c>
      <c r="AB48" s="67" t="str">
        <f t="shared" si="9"/>
        <v>N2D-Predefined vCPUs-CUD 3y</v>
      </c>
      <c r="AC48" s="67" t="str">
        <f t="shared" si="10"/>
        <v>N2D-Predefined RAM-CUD 3y</v>
      </c>
      <c r="AD48" s="67">
        <f t="shared" si="11"/>
        <v>0</v>
      </c>
      <c r="AE48" s="69">
        <f>if(T48="Lift &amp; Shift Prod",730,if(T48="Lift &amp; Shift Noprod",Assumptions!$B$3,0))</f>
        <v>730</v>
      </c>
      <c r="AF48" s="70">
        <f>if( U48=0,0,if(Y48=0, ((vlookup(AB48,'SKU Pricing'!A:B,Assumptions!$B$2,0)*W48)+(vlookup(AC48,'SKU Pricing'!A:B,Assumptions!$B$2,0)*X48))*AE48,((vlookup(AB48,'SKU Pricing'!A:B,Assumptions!$B$2,0)*W48)+(vlookup(AC48,'SKU Pricing'!A:B,Assumptions!$B$2,0)*(W48*8))+(vlookup(AD48,'SKU Pricing'!A:B,Assumptions!$B$2,0)*(X48-(W48*8))))*AE48))</f>
        <v>128.7948928</v>
      </c>
      <c r="AG48" s="67" t="str">
        <f t="shared" si="12"/>
        <v>Red Hat Enterprise Linux 2-8</v>
      </c>
      <c r="AH48" s="70">
        <f>ifna(vlookup(AG48,'SKU Pricing'!A:B,Assumptions!$B$2,0)*W48*AE48,0)</f>
        <v>84.096</v>
      </c>
      <c r="AI48" s="62" t="str">
        <f t="shared" si="13"/>
        <v/>
      </c>
      <c r="AJ48" s="62" t="str">
        <f>if(V48&lt;&gt;0, if(T48="Lift &amp; Shift Noprod",Assumptions!$B$9,if(V48=Assumptions!$B$6,Assumptions!$B$10,if(P48=1,Assumptions!$B$8,Assumptions!$B$7))),"")</f>
        <v>SSD</v>
      </c>
      <c r="AK48" s="69" t="str">
        <f t="shared" si="14"/>
        <v>SSD</v>
      </c>
      <c r="AL48" s="69">
        <f>if(AJ48="Hyperdisk Balanced",Assumptions!$B$11,0)</f>
        <v>0</v>
      </c>
      <c r="AM48" s="69">
        <f>if(AJ48="Hyperdisk Balanced",Assumptions!$B$12,0)</f>
        <v>0</v>
      </c>
      <c r="AN48" s="70">
        <f>if(AK48=0,0,if(AJ48="Hyperdisk Balanced",vlookup(AK48&amp;" provisioned space",'SKU Pricing'!A:B,Assumptions!$B$2,0)*Z48+vlookup(AK48&amp;" provisioned IOPS",'SKU Pricing'!A:B,Assumptions!$B$2,0)*AL48*730+vlookup(AK48&amp;" provisioned throughput",'SKU Pricing'!A:B,Assumptions!$B$2,0)*AM48*730,vlookup(AK48,'SKU Pricing'!A:B,Assumptions!$B$2,0)*Z48))</f>
        <v>395.576</v>
      </c>
      <c r="AO48" s="70">
        <f t="shared" si="15"/>
        <v>608.4668928</v>
      </c>
      <c r="AP48" s="71" t="str">
        <f t="shared" si="16"/>
        <v>VM Manager</v>
      </c>
      <c r="AQ48" s="70">
        <f>ifna(vlookup(AP48,'SKU Pricing'!A:B,Assumptions!$B$2,0)*AE48,0)</f>
        <v>2.19</v>
      </c>
      <c r="AR48" s="72">
        <v>0.0</v>
      </c>
    </row>
    <row r="49">
      <c r="A49" s="61" t="s">
        <v>200</v>
      </c>
      <c r="B49" s="62" t="str">
        <f>ifna(if(vlookup(A49,vOS!A:B,2,0)="","Unknown",vlookup(A49,vOS!A:B,2,0)),"Unknown")</f>
        <v>Microsoft Windows Server 2016 or later (64-bit)</v>
      </c>
      <c r="C49" s="62">
        <f>vlookup(B49,'OS Study'!A:D,2,0)</f>
        <v>0</v>
      </c>
      <c r="D49" s="62" t="str">
        <f>vlookup(B49,'OS Study'!A:D,3,0)</f>
        <v>Windows</v>
      </c>
      <c r="E49" s="62" t="str">
        <f>vlookup(B49,'OS Study'!A:D,4,0)</f>
        <v>Server</v>
      </c>
      <c r="F49" s="63" t="str">
        <f>vlookup(B49,'OS Study'!A:E,5,0)</f>
        <v>2016</v>
      </c>
      <c r="G49" s="62">
        <f>IF(vlookup(A49,'RVtools V2.1'!A:J,4,0)="non",0,1)</f>
        <v>1</v>
      </c>
      <c r="H49" s="62">
        <f>if(vlookup(A49,'RVtools V2.1'!A:K,11,0)="kube",1,0)</f>
        <v>0</v>
      </c>
      <c r="I49" s="62">
        <f t="shared" si="5"/>
        <v>0</v>
      </c>
      <c r="J49" s="62">
        <f>ifna(vlookup(A49,'Infra Study'!A:Q,17,0),0)</f>
        <v>0</v>
      </c>
      <c r="K49" s="64">
        <f>IFERROR(__xludf.DUMMYFUNCTION("N(REGEXMATCH(VLOOKUP(A49, 'RVtools V2.1'!A:H, 8, 0), ""^Serveur de fichiers""))"),0.0)</f>
        <v>0</v>
      </c>
      <c r="L49" s="64">
        <f t="shared" si="6"/>
        <v>0</v>
      </c>
      <c r="M49" s="67" t="str">
        <f>ifna(vlookup(A49,'RVtools V2.1'!A:I,8,0),"N/A")</f>
        <v>Archive SIL</v>
      </c>
      <c r="N49" s="64">
        <f>IFERROR(__xludf.DUMMYFUNCTION("IF(REGEXMATCH(M49, ""(?i)"" &amp; JOIN(""|"", SPLIT(""kalisil"", "" ""))), 1, 0)"),0.0)</f>
        <v>0</v>
      </c>
      <c r="O49" s="64" t="str">
        <f>vlookup(A49,'RVtools V2.1'!A:H,7,0)</f>
        <v>T3</v>
      </c>
      <c r="P49" s="64">
        <f>if(vlookup(A49,'RVtools V2.1'!A:H,5,0)="oui",1,0)</f>
        <v>0</v>
      </c>
      <c r="Q49" s="64">
        <f>ifna(vlookup(A49,vCPU!A:B,2,0),"Unknown")</f>
        <v>4</v>
      </c>
      <c r="R49" s="66">
        <f>ifna(vlookup(A49,vMemory!A:C,3,0),"Unknown")</f>
        <v>64</v>
      </c>
      <c r="S49" s="66">
        <f>ifna(vlookup(A49,vDisk!A:C,3,0),"Unknown")</f>
        <v>1237</v>
      </c>
      <c r="T49" s="67" t="str">
        <f t="array" ref="T49">IFS(
   L49=1, "No Lift &amp; Shift",
   J49=1, XLOOKUP(A49, 'Infra Study'!A:A, 'Infra Study'!P:P),
   I49=1, "No Lift &amp; Shift",
   H49=1, "GKE",
   K49=1, "GCNV",
   G49=1, "Lift &amp; Shift Prod",
   TRUE, "Lift &amp; Shift Noprod"
)</f>
        <v>Lift &amp; Shift Prod</v>
      </c>
      <c r="U49" s="67">
        <f t="shared" si="7"/>
        <v>1</v>
      </c>
      <c r="V49" s="68" t="str">
        <f>if(T49="Lift &amp; Shift Noprod",if( Y49=0,Assumptions!$B$5, Assumptions!$B$4),if(T49="Lift &amp; Shift Prod",if(AND(N49=1,O49="T1"),Assumptions!$B$6,Assumptions!$B$4),0))</f>
        <v>N2D</v>
      </c>
      <c r="W49" s="69">
        <f>if(V49&lt;&gt;0,if(Q49="Unknown", Assumptions!$B$42,If(Q49&gt;1,Q49,2)),0)</f>
        <v>4</v>
      </c>
      <c r="X49" s="69">
        <f>if(V49&lt;&gt;0,if(R49="Unknown", Assumptions!$B$43,R49),0)</f>
        <v>64</v>
      </c>
      <c r="Y49" s="68">
        <f t="shared" si="8"/>
        <v>1</v>
      </c>
      <c r="Z49" s="68">
        <f>if(V49&lt;&gt;0,if(  S49="Unknown", Assumptions!$B$44,S49),0)</f>
        <v>1237</v>
      </c>
      <c r="AA49" s="68" t="str">
        <f>if(V49 ="N2",ifna(vlookup(W49&amp;"-"&amp;X49,'Ref. VM'!A:B,2,0),"Custom"),if(V49 ="E2" , ifna(vlookup(W49&amp;"-"&amp;X49,'Ref. VM'!D:E,2,0),"Custom"),if(V49="N2D",ifna(vlookup(W49&amp;"-"&amp;X49,'Ref. VM'!G:H,2,0),"Custom"),if(V49="N4",ifna(vlookup(W49&amp;"-"&amp;X49,'Ref. VM'!J:K,2,0),"Custom"),0))))</f>
        <v>Custom</v>
      </c>
      <c r="AB49" s="67" t="str">
        <f t="shared" si="9"/>
        <v>N2D-Custom vCPUs-CUD 3y</v>
      </c>
      <c r="AC49" s="67" t="str">
        <f t="shared" si="10"/>
        <v>N2D-Custom RAM-CUD 3y</v>
      </c>
      <c r="AD49" s="67" t="str">
        <f t="shared" si="11"/>
        <v>N2D-Extended custom memory-CUD 3y</v>
      </c>
      <c r="AE49" s="69">
        <f>if(T49="Lift &amp; Shift Prod",730,if(T49="Lift &amp; Shift Noprod",Assumptions!$B$3,0))</f>
        <v>730</v>
      </c>
      <c r="AF49" s="70">
        <f>if( U49=0,0,if(Y49=0, ((vlookup(AB49,'SKU Pricing'!A:B,Assumptions!$B$2,0)*W49)+(vlookup(AC49,'SKU Pricing'!A:B,Assumptions!$B$2,0)*X49))*AE49,((vlookup(AB49,'SKU Pricing'!A:B,Assumptions!$B$2,0)*W49)+(vlookup(AC49,'SKU Pricing'!A:B,Assumptions!$B$2,0)*(W49*8))+(vlookup(AD49,'SKU Pricing'!A:B,Assumptions!$B$2,0)*(X49-(W49*8))))*AE49))</f>
        <v>316.3726093</v>
      </c>
      <c r="AG49" s="67" t="str">
        <f t="shared" si="12"/>
        <v>Windows Server</v>
      </c>
      <c r="AH49" s="70">
        <f>ifna(vlookup(AG49,'SKU Pricing'!A:B,Assumptions!$B$2,0)*W49*AE49,0)</f>
        <v>134.32</v>
      </c>
      <c r="AI49" s="62" t="str">
        <f t="shared" si="13"/>
        <v/>
      </c>
      <c r="AJ49" s="62" t="str">
        <f>if(V49&lt;&gt;0, if(T49="Lift &amp; Shift Noprod",Assumptions!$B$9,if(V49=Assumptions!$B$6,Assumptions!$B$10,if(P49=1,Assumptions!$B$8,Assumptions!$B$7))),"")</f>
        <v>Balanced</v>
      </c>
      <c r="AK49" s="69" t="str">
        <f t="shared" si="14"/>
        <v>Balanced</v>
      </c>
      <c r="AL49" s="69">
        <f>if(AJ49="Hyperdisk Balanced",Assumptions!$B$11,0)</f>
        <v>0</v>
      </c>
      <c r="AM49" s="69">
        <f>if(AJ49="Hyperdisk Balanced",Assumptions!$B$12,0)</f>
        <v>0</v>
      </c>
      <c r="AN49" s="70">
        <f>if(AK49=0,0,if(AJ49="Hyperdisk Balanced",vlookup(AK49&amp;" provisioned space",'SKU Pricing'!A:B,Assumptions!$B$2,0)*Z49+vlookup(AK49&amp;" provisioned IOPS",'SKU Pricing'!A:B,Assumptions!$B$2,0)*AL49*730+vlookup(AK49&amp;" provisioned throughput",'SKU Pricing'!A:B,Assumptions!$B$2,0)*AM49*730,vlookup(AK49,'SKU Pricing'!A:B,Assumptions!$B$2,0)*Z49))</f>
        <v>143.492</v>
      </c>
      <c r="AO49" s="70">
        <f t="shared" si="15"/>
        <v>594.1846093</v>
      </c>
      <c r="AP49" s="71" t="str">
        <f t="shared" si="16"/>
        <v>VM Manager</v>
      </c>
      <c r="AQ49" s="70">
        <f>ifna(vlookup(AP49,'SKU Pricing'!A:B,Assumptions!$B$2,0)*AE49,0)</f>
        <v>2.19</v>
      </c>
      <c r="AR49" s="72">
        <v>0.0</v>
      </c>
    </row>
    <row r="50">
      <c r="A50" s="61" t="s">
        <v>201</v>
      </c>
      <c r="B50" s="62" t="str">
        <f>ifna(if(vlookup(A50,vOS!A:B,2,0)="","Unknown",vlookup(A50,vOS!A:B,2,0)),"Unknown")</f>
        <v>Red Hat Enterprise Linux 7 (64-bit)</v>
      </c>
      <c r="C50" s="62">
        <f>vlookup(B50,'OS Study'!A:D,2,0)</f>
        <v>0</v>
      </c>
      <c r="D50" s="62" t="str">
        <f>vlookup(B50,'OS Study'!A:D,3,0)</f>
        <v>Linux</v>
      </c>
      <c r="E50" s="62" t="str">
        <f>vlookup(B50,'OS Study'!A:D,4,0)</f>
        <v>Red Hat</v>
      </c>
      <c r="F50" s="63" t="str">
        <f>vlookup(B50,'OS Study'!A:E,5,0)</f>
        <v>7</v>
      </c>
      <c r="G50" s="62">
        <f>IF(vlookup(A50,'RVtools V2.1'!A:J,4,0)="non",0,1)</f>
        <v>0</v>
      </c>
      <c r="H50" s="62">
        <f>if(vlookup(A50,'RVtools V2.1'!A:K,11,0)="kube",1,0)</f>
        <v>0</v>
      </c>
      <c r="I50" s="62">
        <f t="shared" si="5"/>
        <v>0</v>
      </c>
      <c r="J50" s="62">
        <f>ifna(vlookup(A50,'Infra Study'!A:Q,17,0),0)</f>
        <v>0</v>
      </c>
      <c r="K50" s="64">
        <f>IFERROR(__xludf.DUMMYFUNCTION("N(REGEXMATCH(VLOOKUP(A50, 'RVtools V2.1'!A:H, 8, 0), ""^Serveur de fichiers""))"),0.0)</f>
        <v>0</v>
      </c>
      <c r="L50" s="64">
        <f t="shared" si="6"/>
        <v>0</v>
      </c>
      <c r="M50" s="65" t="str">
        <f>ifna(vlookup(A50,'RVtools V2.1'!A:I,8,0),"N/A")</f>
        <v>Archive SIL</v>
      </c>
      <c r="N50" s="64">
        <f>IFERROR(__xludf.DUMMYFUNCTION("IF(REGEXMATCH(M50, ""(?i)"" &amp; JOIN(""|"", SPLIT(""kalisil"", "" ""))), 1, 0)"),0.0)</f>
        <v>0</v>
      </c>
      <c r="O50" s="64" t="str">
        <f>vlookup(A50,'RVtools V2.1'!A:H,7,0)</f>
        <v>T3</v>
      </c>
      <c r="P50" s="64">
        <f>if(vlookup(A50,'RVtools V2.1'!A:H,5,0)="oui",1,0)</f>
        <v>0</v>
      </c>
      <c r="Q50" s="64">
        <f>ifna(vlookup(A50,vCPU!A:B,2,0),"Unknown")</f>
        <v>8</v>
      </c>
      <c r="R50" s="66">
        <f>ifna(vlookup(A50,vMemory!A:C,3,0),"Unknown")</f>
        <v>32</v>
      </c>
      <c r="S50" s="66">
        <f>ifna(vlookup(A50,vDisk!A:C,3,0),"Unknown")</f>
        <v>1527</v>
      </c>
      <c r="T50" s="67" t="str">
        <f t="array" ref="T50">IFS(
   L50=1, "No Lift &amp; Shift",
   J50=1, XLOOKUP(A50, 'Infra Study'!A:A, 'Infra Study'!P:P),
   I50=1, "No Lift &amp; Shift",
   H50=1, "GKE",
   K50=1, "GCNV",
   G50=1, "Lift &amp; Shift Prod",
   TRUE, "Lift &amp; Shift Noprod"
)</f>
        <v>Lift &amp; Shift Noprod</v>
      </c>
      <c r="U50" s="67">
        <f t="shared" si="7"/>
        <v>1</v>
      </c>
      <c r="V50" s="68" t="str">
        <f>if(T50="Lift &amp; Shift Noprod",if( Y50=0,Assumptions!$B$5, Assumptions!$B$4),if(T50="Lift &amp; Shift Prod",if(AND(N50=1,O50="T1"),Assumptions!$B$6,Assumptions!$B$4),0))</f>
        <v>E2</v>
      </c>
      <c r="W50" s="69">
        <f>if(V50&lt;&gt;0,if(Q50="Unknown", Assumptions!$B$42,If(Q50&gt;1,Q50,2)),0)</f>
        <v>8</v>
      </c>
      <c r="X50" s="69">
        <f>if(V50&lt;&gt;0,if(R50="Unknown", Assumptions!$B$43,R50),0)</f>
        <v>32</v>
      </c>
      <c r="Y50" s="68">
        <f t="shared" si="8"/>
        <v>0</v>
      </c>
      <c r="Z50" s="68">
        <f>if(V50&lt;&gt;0,if(  S50="Unknown", Assumptions!$B$44,S50),0)</f>
        <v>1527</v>
      </c>
      <c r="AA50" s="68" t="str">
        <f>if(V50 ="N2",ifna(vlookup(W50&amp;"-"&amp;X50,'Ref. VM'!A:B,2,0),"Custom"),if(V50 ="E2" , ifna(vlookup(W50&amp;"-"&amp;X50,'Ref. VM'!D:E,2,0),"Custom"),if(V50="N2D",ifna(vlookup(W50&amp;"-"&amp;X50,'Ref. VM'!G:H,2,0),"Custom"),if(V50="N4",ifna(vlookup(W50&amp;"-"&amp;X50,'Ref. VM'!J:K,2,0),"Custom"),0))))</f>
        <v>Predefined</v>
      </c>
      <c r="AB50" s="67" t="str">
        <f t="shared" si="9"/>
        <v>E2-Predefined vCPUs</v>
      </c>
      <c r="AC50" s="67" t="str">
        <f t="shared" si="10"/>
        <v>E2-Predefined RAM</v>
      </c>
      <c r="AD50" s="67">
        <f t="shared" si="11"/>
        <v>0</v>
      </c>
      <c r="AE50" s="69">
        <f>if(T50="Lift &amp; Shift Prod",730,if(T50="Lift &amp; Shift Noprod",Assumptions!$B$3,0))</f>
        <v>270</v>
      </c>
      <c r="AF50" s="70">
        <f>if( U50=0,0,if(Y50=0, ((vlookup(AB50,'SKU Pricing'!A:B,Assumptions!$B$2,0)*W50)+(vlookup(AC50,'SKU Pricing'!A:B,Assumptions!$B$2,0)*X50))*AE50,((vlookup(AB50,'SKU Pricing'!A:B,Assumptions!$B$2,0)*W50)+(vlookup(AC50,'SKU Pricing'!A:B,Assumptions!$B$2,0)*(W50*8))+(vlookup(AD50,'SKU Pricing'!A:B,Assumptions!$B$2,0)*(X50-(W50*8))))*AE50))</f>
        <v>83.95056</v>
      </c>
      <c r="AG50" s="67" t="str">
        <f t="shared" si="12"/>
        <v>Red Hat Enterprise Linux 2-8</v>
      </c>
      <c r="AH50" s="70">
        <f>ifna(vlookup(AG50,'SKU Pricing'!A:B,Assumptions!$B$2,0)*W50*AE50,0)</f>
        <v>31.104</v>
      </c>
      <c r="AI50" s="62" t="str">
        <f t="shared" si="13"/>
        <v/>
      </c>
      <c r="AJ50" s="62" t="str">
        <f>if(V50&lt;&gt;0, if(T50="Lift &amp; Shift Noprod",Assumptions!$B$9,if(V50=Assumptions!$B$6,Assumptions!$B$10,if(P50=1,Assumptions!$B$8,Assumptions!$B$7))),"")</f>
        <v>Balanced</v>
      </c>
      <c r="AK50" s="69" t="str">
        <f t="shared" si="14"/>
        <v>Balanced</v>
      </c>
      <c r="AL50" s="69">
        <f>if(AJ50="Hyperdisk Balanced",Assumptions!$B$11,0)</f>
        <v>0</v>
      </c>
      <c r="AM50" s="69">
        <f>if(AJ50="Hyperdisk Balanced",Assumptions!$B$12,0)</f>
        <v>0</v>
      </c>
      <c r="AN50" s="70">
        <f>if(AK50=0,0,if(AJ50="Hyperdisk Balanced",vlookup(AK50&amp;" provisioned space",'SKU Pricing'!A:B,Assumptions!$B$2,0)*Z50+vlookup(AK50&amp;" provisioned IOPS",'SKU Pricing'!A:B,Assumptions!$B$2,0)*AL50*730+vlookup(AK50&amp;" provisioned throughput",'SKU Pricing'!A:B,Assumptions!$B$2,0)*AM50*730,vlookup(AK50,'SKU Pricing'!A:B,Assumptions!$B$2,0)*Z50))</f>
        <v>177.132</v>
      </c>
      <c r="AO50" s="70">
        <f t="shared" si="15"/>
        <v>292.18656</v>
      </c>
      <c r="AP50" s="71" t="str">
        <f t="shared" si="16"/>
        <v>VM Manager</v>
      </c>
      <c r="AQ50" s="70">
        <f>ifna(vlookup(AP50,'SKU Pricing'!A:B,Assumptions!$B$2,0)*AE50,0)</f>
        <v>0.81</v>
      </c>
      <c r="AR50" s="72">
        <v>0.0</v>
      </c>
    </row>
    <row r="51">
      <c r="A51" s="61" t="s">
        <v>202</v>
      </c>
      <c r="B51" s="62" t="str">
        <f>ifna(if(vlookup(A51,vOS!A:B,2,0)="","Unknown",vlookup(A51,vOS!A:B,2,0)),"Unknown")</f>
        <v>Red Hat Enterprise Linux 5 (64-bit)</v>
      </c>
      <c r="C51" s="62">
        <f>vlookup(B51,'OS Study'!A:D,2,0)</f>
        <v>0</v>
      </c>
      <c r="D51" s="62" t="str">
        <f>vlookup(B51,'OS Study'!A:D,3,0)</f>
        <v>Linux</v>
      </c>
      <c r="E51" s="62" t="str">
        <f>vlookup(B51,'OS Study'!A:D,4,0)</f>
        <v>Red Hat</v>
      </c>
      <c r="F51" s="63" t="str">
        <f>vlookup(B51,'OS Study'!A:E,5,0)</f>
        <v>5</v>
      </c>
      <c r="G51" s="62">
        <f>IF(vlookup(A51,'RVtools V2.1'!A:J,4,0)="non",0,1)</f>
        <v>0</v>
      </c>
      <c r="H51" s="62">
        <f>if(vlookup(A51,'RVtools V2.1'!A:K,11,0)="kube",1,0)</f>
        <v>0</v>
      </c>
      <c r="I51" s="62">
        <f t="shared" si="5"/>
        <v>0</v>
      </c>
      <c r="J51" s="62">
        <f>ifna(vlookup(A51,'Infra Study'!A:Q,17,0),0)</f>
        <v>0</v>
      </c>
      <c r="K51" s="64">
        <f>IFERROR(__xludf.DUMMYFUNCTION("N(REGEXMATCH(VLOOKUP(A51, 'RVtools V2.1'!A:H, 8, 0), ""^Serveur de fichiers""))"),0.0)</f>
        <v>0</v>
      </c>
      <c r="L51" s="64">
        <f t="shared" si="6"/>
        <v>0</v>
      </c>
      <c r="M51" s="65" t="str">
        <f>ifna(vlookup(A51,'RVtools V2.1'!A:I,8,0),"N/A")</f>
        <v>Archive SIL</v>
      </c>
      <c r="N51" s="64">
        <f>IFERROR(__xludf.DUMMYFUNCTION("IF(REGEXMATCH(M51, ""(?i)"" &amp; JOIN(""|"", SPLIT(""kalisil"", "" ""))), 1, 0)"),0.0)</f>
        <v>0</v>
      </c>
      <c r="O51" s="64" t="str">
        <f>vlookup(A51,'RVtools V2.1'!A:H,7,0)</f>
        <v>T3</v>
      </c>
      <c r="P51" s="64">
        <f>if(vlookup(A51,'RVtools V2.1'!A:H,5,0)="oui",1,0)</f>
        <v>0</v>
      </c>
      <c r="Q51" s="64">
        <f>ifna(vlookup(A51,vCPU!A:B,2,0),"Unknown")</f>
        <v>12</v>
      </c>
      <c r="R51" s="66">
        <f>ifna(vlookup(A51,vMemory!A:C,3,0),"Unknown")</f>
        <v>32</v>
      </c>
      <c r="S51" s="66">
        <f>ifna(vlookup(A51,vDisk!A:C,3,0),"Unknown")</f>
        <v>1017</v>
      </c>
      <c r="T51" s="67" t="str">
        <f t="array" ref="T51">IFS(
   L51=1, "No Lift &amp; Shift",
   J51=1, XLOOKUP(A51, 'Infra Study'!A:A, 'Infra Study'!P:P),
   I51=1, "No Lift &amp; Shift",
   H51=1, "GKE",
   K51=1, "GCNV",
   G51=1, "Lift &amp; Shift Prod",
   TRUE, "Lift &amp; Shift Noprod"
)</f>
        <v>Lift &amp; Shift Noprod</v>
      </c>
      <c r="U51" s="67">
        <f t="shared" si="7"/>
        <v>1</v>
      </c>
      <c r="V51" s="68" t="str">
        <f>if(T51="Lift &amp; Shift Noprod",if( Y51=0,Assumptions!$B$5, Assumptions!$B$4),if(T51="Lift &amp; Shift Prod",if(AND(N51=1,O51="T1"),Assumptions!$B$6,Assumptions!$B$4),0))</f>
        <v>E2</v>
      </c>
      <c r="W51" s="69">
        <f>if(V51&lt;&gt;0,if(Q51="Unknown", Assumptions!$B$42,If(Q51&gt;1,Q51,2)),0)</f>
        <v>12</v>
      </c>
      <c r="X51" s="69">
        <f>if(V51&lt;&gt;0,if(R51="Unknown", Assumptions!$B$43,R51),0)</f>
        <v>32</v>
      </c>
      <c r="Y51" s="68">
        <f t="shared" si="8"/>
        <v>0</v>
      </c>
      <c r="Z51" s="68">
        <f>if(V51&lt;&gt;0,if(  S51="Unknown", Assumptions!$B$44,S51),0)</f>
        <v>1017</v>
      </c>
      <c r="AA51" s="68" t="str">
        <f>if(V51 ="N2",ifna(vlookup(W51&amp;"-"&amp;X51,'Ref. VM'!A:B,2,0),"Custom"),if(V51 ="E2" , ifna(vlookup(W51&amp;"-"&amp;X51,'Ref. VM'!D:E,2,0),"Custom"),if(V51="N2D",ifna(vlookup(W51&amp;"-"&amp;X51,'Ref. VM'!G:H,2,0),"Custom"),if(V51="N4",ifna(vlookup(W51&amp;"-"&amp;X51,'Ref. VM'!J:K,2,0),"Custom"),0))))</f>
        <v>Custom</v>
      </c>
      <c r="AB51" s="67" t="str">
        <f t="shared" si="9"/>
        <v>E2-Custom vCPUs</v>
      </c>
      <c r="AC51" s="67" t="str">
        <f t="shared" si="10"/>
        <v>E2-Custom RAM</v>
      </c>
      <c r="AD51" s="67">
        <f t="shared" si="11"/>
        <v>0</v>
      </c>
      <c r="AE51" s="69">
        <f>if(T51="Lift &amp; Shift Prod",730,if(T51="Lift &amp; Shift Noprod",Assumptions!$B$3,0))</f>
        <v>270</v>
      </c>
      <c r="AF51" s="70">
        <f>if( U51=0,0,if(Y51=0, ((vlookup(AB51,'SKU Pricing'!A:B,Assumptions!$B$2,0)*W51)+(vlookup(AC51,'SKU Pricing'!A:B,Assumptions!$B$2,0)*X51))*AE51,((vlookup(AB51,'SKU Pricing'!A:B,Assumptions!$B$2,0)*W51)+(vlookup(AC51,'SKU Pricing'!A:B,Assumptions!$B$2,0)*(W51*8))+(vlookup(AD51,'SKU Pricing'!A:B,Assumptions!$B$2,0)*(X51-(W51*8))))*AE51))</f>
        <v>116.840556</v>
      </c>
      <c r="AG51" s="67" t="str">
        <f t="shared" si="12"/>
        <v>Red Hat Enterprise Linux 9-127</v>
      </c>
      <c r="AH51" s="70">
        <f>ifna(vlookup(AG51,'SKU Pricing'!A:B,Assumptions!$B$2,0)*W51*AE51,0)</f>
        <v>34.992</v>
      </c>
      <c r="AI51" s="62" t="str">
        <f t="shared" si="13"/>
        <v/>
      </c>
      <c r="AJ51" s="62" t="str">
        <f>if(V51&lt;&gt;0, if(T51="Lift &amp; Shift Noprod",Assumptions!$B$9,if(V51=Assumptions!$B$6,Assumptions!$B$10,if(P51=1,Assumptions!$B$8,Assumptions!$B$7))),"")</f>
        <v>Balanced</v>
      </c>
      <c r="AK51" s="69" t="str">
        <f t="shared" si="14"/>
        <v>Balanced</v>
      </c>
      <c r="AL51" s="69">
        <f>if(AJ51="Hyperdisk Balanced",Assumptions!$B$11,0)</f>
        <v>0</v>
      </c>
      <c r="AM51" s="69">
        <f>if(AJ51="Hyperdisk Balanced",Assumptions!$B$12,0)</f>
        <v>0</v>
      </c>
      <c r="AN51" s="70">
        <f>if(AK51=0,0,if(AJ51="Hyperdisk Balanced",vlookup(AK51&amp;" provisioned space",'SKU Pricing'!A:B,Assumptions!$B$2,0)*Z51+vlookup(AK51&amp;" provisioned IOPS",'SKU Pricing'!A:B,Assumptions!$B$2,0)*AL51*730+vlookup(AK51&amp;" provisioned throughput",'SKU Pricing'!A:B,Assumptions!$B$2,0)*AM51*730,vlookup(AK51,'SKU Pricing'!A:B,Assumptions!$B$2,0)*Z51))</f>
        <v>117.972</v>
      </c>
      <c r="AO51" s="70">
        <f t="shared" si="15"/>
        <v>269.804556</v>
      </c>
      <c r="AP51" s="71" t="str">
        <f t="shared" si="16"/>
        <v>VM Manager</v>
      </c>
      <c r="AQ51" s="70">
        <f>ifna(vlookup(AP51,'SKU Pricing'!A:B,Assumptions!$B$2,0)*AE51,0)</f>
        <v>0.81</v>
      </c>
      <c r="AR51" s="72">
        <v>0.0</v>
      </c>
    </row>
    <row r="52">
      <c r="A52" s="61" t="s">
        <v>203</v>
      </c>
      <c r="B52" s="62" t="str">
        <f>ifna(if(vlookup(A52,vOS!A:B,2,0)="","Unknown",vlookup(A52,vOS!A:B,2,0)),"Unknown")</f>
        <v>Red Hat Enterprise Linux 5 (64-bit)</v>
      </c>
      <c r="C52" s="62">
        <f>vlookup(B52,'OS Study'!A:D,2,0)</f>
        <v>0</v>
      </c>
      <c r="D52" s="62" t="str">
        <f>vlookup(B52,'OS Study'!A:D,3,0)</f>
        <v>Linux</v>
      </c>
      <c r="E52" s="62" t="str">
        <f>vlookup(B52,'OS Study'!A:D,4,0)</f>
        <v>Red Hat</v>
      </c>
      <c r="F52" s="63" t="str">
        <f>vlookup(B52,'OS Study'!A:E,5,0)</f>
        <v>5</v>
      </c>
      <c r="G52" s="62">
        <f>IF(vlookup(A52,'RVtools V2.1'!A:J,4,0)="non",0,1)</f>
        <v>0</v>
      </c>
      <c r="H52" s="62">
        <f>if(vlookup(A52,'RVtools V2.1'!A:K,11,0)="kube",1,0)</f>
        <v>0</v>
      </c>
      <c r="I52" s="62">
        <f t="shared" si="5"/>
        <v>0</v>
      </c>
      <c r="J52" s="62">
        <f>ifna(vlookup(A52,'Infra Study'!A:Q,17,0),0)</f>
        <v>0</v>
      </c>
      <c r="K52" s="64">
        <f>IFERROR(__xludf.DUMMYFUNCTION("N(REGEXMATCH(VLOOKUP(A52, 'RVtools V2.1'!A:H, 8, 0), ""^Serveur de fichiers""))"),0.0)</f>
        <v>0</v>
      </c>
      <c r="L52" s="64">
        <f t="shared" si="6"/>
        <v>0</v>
      </c>
      <c r="M52" s="65" t="str">
        <f>ifna(vlookup(A52,'RVtools V2.1'!A:I,8,0),"N/A")</f>
        <v>Archive SIL</v>
      </c>
      <c r="N52" s="64">
        <f>IFERROR(__xludf.DUMMYFUNCTION("IF(REGEXMATCH(M52, ""(?i)"" &amp; JOIN(""|"", SPLIT(""kalisil"", "" ""))), 1, 0)"),0.0)</f>
        <v>0</v>
      </c>
      <c r="O52" s="64" t="str">
        <f>vlookup(A52,'RVtools V2.1'!A:H,7,0)</f>
        <v>T3</v>
      </c>
      <c r="P52" s="64">
        <f>if(vlookup(A52,'RVtools V2.1'!A:H,5,0)="oui",1,0)</f>
        <v>0</v>
      </c>
      <c r="Q52" s="64">
        <f>ifna(vlookup(A52,vCPU!A:B,2,0),"Unknown")</f>
        <v>8</v>
      </c>
      <c r="R52" s="66">
        <f>ifna(vlookup(A52,vMemory!A:C,3,0),"Unknown")</f>
        <v>32</v>
      </c>
      <c r="S52" s="66">
        <f>ifna(vlookup(A52,vDisk!A:C,3,0),"Unknown")</f>
        <v>1065</v>
      </c>
      <c r="T52" s="67" t="str">
        <f t="array" ref="T52">IFS(
   L52=1, "No Lift &amp; Shift",
   J52=1, XLOOKUP(A52, 'Infra Study'!A:A, 'Infra Study'!P:P),
   I52=1, "No Lift &amp; Shift",
   H52=1, "GKE",
   K52=1, "GCNV",
   G52=1, "Lift &amp; Shift Prod",
   TRUE, "Lift &amp; Shift Noprod"
)</f>
        <v>Lift &amp; Shift Noprod</v>
      </c>
      <c r="U52" s="67">
        <f t="shared" si="7"/>
        <v>1</v>
      </c>
      <c r="V52" s="68" t="str">
        <f>if(T52="Lift &amp; Shift Noprod",if( Y52=0,Assumptions!$B$5, Assumptions!$B$4),if(T52="Lift &amp; Shift Prod",if(AND(N52=1,O52="T1"),Assumptions!$B$6,Assumptions!$B$4),0))</f>
        <v>E2</v>
      </c>
      <c r="W52" s="69">
        <f>if(V52&lt;&gt;0,if(Q52="Unknown", Assumptions!$B$42,If(Q52&gt;1,Q52,2)),0)</f>
        <v>8</v>
      </c>
      <c r="X52" s="69">
        <f>if(V52&lt;&gt;0,if(R52="Unknown", Assumptions!$B$43,R52),0)</f>
        <v>32</v>
      </c>
      <c r="Y52" s="68">
        <f t="shared" si="8"/>
        <v>0</v>
      </c>
      <c r="Z52" s="68">
        <f>if(V52&lt;&gt;0,if(  S52="Unknown", Assumptions!$B$44,S52),0)</f>
        <v>1065</v>
      </c>
      <c r="AA52" s="68" t="str">
        <f>if(V52 ="N2",ifna(vlookup(W52&amp;"-"&amp;X52,'Ref. VM'!A:B,2,0),"Custom"),if(V52 ="E2" , ifna(vlookup(W52&amp;"-"&amp;X52,'Ref. VM'!D:E,2,0),"Custom"),if(V52="N2D",ifna(vlookup(W52&amp;"-"&amp;X52,'Ref. VM'!G:H,2,0),"Custom"),if(V52="N4",ifna(vlookup(W52&amp;"-"&amp;X52,'Ref. VM'!J:K,2,0),"Custom"),0))))</f>
        <v>Predefined</v>
      </c>
      <c r="AB52" s="67" t="str">
        <f t="shared" si="9"/>
        <v>E2-Predefined vCPUs</v>
      </c>
      <c r="AC52" s="67" t="str">
        <f t="shared" si="10"/>
        <v>E2-Predefined RAM</v>
      </c>
      <c r="AD52" s="67">
        <f t="shared" si="11"/>
        <v>0</v>
      </c>
      <c r="AE52" s="69">
        <f>if(T52="Lift &amp; Shift Prod",730,if(T52="Lift &amp; Shift Noprod",Assumptions!$B$3,0))</f>
        <v>270</v>
      </c>
      <c r="AF52" s="70">
        <f>if( U52=0,0,if(Y52=0, ((vlookup(AB52,'SKU Pricing'!A:B,Assumptions!$B$2,0)*W52)+(vlookup(AC52,'SKU Pricing'!A:B,Assumptions!$B$2,0)*X52))*AE52,((vlookup(AB52,'SKU Pricing'!A:B,Assumptions!$B$2,0)*W52)+(vlookup(AC52,'SKU Pricing'!A:B,Assumptions!$B$2,0)*(W52*8))+(vlookup(AD52,'SKU Pricing'!A:B,Assumptions!$B$2,0)*(X52-(W52*8))))*AE52))</f>
        <v>83.95056</v>
      </c>
      <c r="AG52" s="67" t="str">
        <f t="shared" si="12"/>
        <v>Red Hat Enterprise Linux 2-8</v>
      </c>
      <c r="AH52" s="70">
        <f>ifna(vlookup(AG52,'SKU Pricing'!A:B,Assumptions!$B$2,0)*W52*AE52,0)</f>
        <v>31.104</v>
      </c>
      <c r="AI52" s="62" t="str">
        <f t="shared" si="13"/>
        <v/>
      </c>
      <c r="AJ52" s="62" t="str">
        <f>if(V52&lt;&gt;0, if(T52="Lift &amp; Shift Noprod",Assumptions!$B$9,if(V52=Assumptions!$B$6,Assumptions!$B$10,if(P52=1,Assumptions!$B$8,Assumptions!$B$7))),"")</f>
        <v>Balanced</v>
      </c>
      <c r="AK52" s="69" t="str">
        <f t="shared" si="14"/>
        <v>Balanced</v>
      </c>
      <c r="AL52" s="69">
        <f>if(AJ52="Hyperdisk Balanced",Assumptions!$B$11,0)</f>
        <v>0</v>
      </c>
      <c r="AM52" s="69">
        <f>if(AJ52="Hyperdisk Balanced",Assumptions!$B$12,0)</f>
        <v>0</v>
      </c>
      <c r="AN52" s="70">
        <f>if(AK52=0,0,if(AJ52="Hyperdisk Balanced",vlookup(AK52&amp;" provisioned space",'SKU Pricing'!A:B,Assumptions!$B$2,0)*Z52+vlookup(AK52&amp;" provisioned IOPS",'SKU Pricing'!A:B,Assumptions!$B$2,0)*AL52*730+vlookup(AK52&amp;" provisioned throughput",'SKU Pricing'!A:B,Assumptions!$B$2,0)*AM52*730,vlookup(AK52,'SKU Pricing'!A:B,Assumptions!$B$2,0)*Z52))</f>
        <v>123.54</v>
      </c>
      <c r="AO52" s="70">
        <f t="shared" si="15"/>
        <v>238.59456</v>
      </c>
      <c r="AP52" s="71" t="str">
        <f t="shared" si="16"/>
        <v>VM Manager</v>
      </c>
      <c r="AQ52" s="70">
        <f>ifna(vlookup(AP52,'SKU Pricing'!A:B,Assumptions!$B$2,0)*AE52,0)</f>
        <v>0.81</v>
      </c>
      <c r="AR52" s="72">
        <v>0.0</v>
      </c>
    </row>
    <row r="53">
      <c r="A53" s="61" t="s">
        <v>204</v>
      </c>
      <c r="B53" s="62" t="str">
        <f>ifna(if(vlookup(A53,vOS!A:B,2,0)="","Unknown",vlookup(A53,vOS!A:B,2,0)),"Unknown")</f>
        <v>Red Hat Enterprise Linux 5 (64-bit)</v>
      </c>
      <c r="C53" s="62">
        <f>vlookup(B53,'OS Study'!A:D,2,0)</f>
        <v>0</v>
      </c>
      <c r="D53" s="62" t="str">
        <f>vlookup(B53,'OS Study'!A:D,3,0)</f>
        <v>Linux</v>
      </c>
      <c r="E53" s="62" t="str">
        <f>vlookup(B53,'OS Study'!A:D,4,0)</f>
        <v>Red Hat</v>
      </c>
      <c r="F53" s="63" t="str">
        <f>vlookup(B53,'OS Study'!A:E,5,0)</f>
        <v>5</v>
      </c>
      <c r="G53" s="62">
        <f>IF(vlookup(A53,'RVtools V2.1'!A:J,4,0)="non",0,1)</f>
        <v>0</v>
      </c>
      <c r="H53" s="62">
        <f>if(vlookup(A53,'RVtools V2.1'!A:K,11,0)="kube",1,0)</f>
        <v>0</v>
      </c>
      <c r="I53" s="62">
        <f t="shared" si="5"/>
        <v>0</v>
      </c>
      <c r="J53" s="62">
        <f>ifna(vlookup(A53,'Infra Study'!A:Q,17,0),0)</f>
        <v>0</v>
      </c>
      <c r="K53" s="64">
        <f>IFERROR(__xludf.DUMMYFUNCTION("N(REGEXMATCH(VLOOKUP(A53, 'RVtools V2.1'!A:H, 8, 0), ""^Serveur de fichiers""))"),0.0)</f>
        <v>0</v>
      </c>
      <c r="L53" s="64">
        <f t="shared" si="6"/>
        <v>0</v>
      </c>
      <c r="M53" s="65" t="str">
        <f>ifna(vlookup(A53,'RVtools V2.1'!A:I,8,0),"N/A")</f>
        <v>Archive SIL</v>
      </c>
      <c r="N53" s="64">
        <f>IFERROR(__xludf.DUMMYFUNCTION("IF(REGEXMATCH(M53, ""(?i)"" &amp; JOIN(""|"", SPLIT(""kalisil"", "" ""))), 1, 0)"),0.0)</f>
        <v>0</v>
      </c>
      <c r="O53" s="64" t="str">
        <f>vlookup(A53,'RVtools V2.1'!A:H,7,0)</f>
        <v>T3</v>
      </c>
      <c r="P53" s="64">
        <f>if(vlookup(A53,'RVtools V2.1'!A:H,5,0)="oui",1,0)</f>
        <v>0</v>
      </c>
      <c r="Q53" s="64">
        <f>ifna(vlookup(A53,vCPU!A:B,2,0),"Unknown")</f>
        <v>6</v>
      </c>
      <c r="R53" s="66">
        <f>ifna(vlookup(A53,vMemory!A:C,3,0),"Unknown")</f>
        <v>16</v>
      </c>
      <c r="S53" s="66">
        <f>ifna(vlookup(A53,vDisk!A:C,3,0),"Unknown")</f>
        <v>1118</v>
      </c>
      <c r="T53" s="67" t="str">
        <f t="array" ref="T53">IFS(
   L53=1, "No Lift &amp; Shift",
   J53=1, XLOOKUP(A53, 'Infra Study'!A:A, 'Infra Study'!P:P),
   I53=1, "No Lift &amp; Shift",
   H53=1, "GKE",
   K53=1, "GCNV",
   G53=1, "Lift &amp; Shift Prod",
   TRUE, "Lift &amp; Shift Noprod"
)</f>
        <v>Lift &amp; Shift Noprod</v>
      </c>
      <c r="U53" s="67">
        <f t="shared" si="7"/>
        <v>1</v>
      </c>
      <c r="V53" s="68" t="str">
        <f>if(T53="Lift &amp; Shift Noprod",if( Y53=0,Assumptions!$B$5, Assumptions!$B$4),if(T53="Lift &amp; Shift Prod",if(AND(N53=1,O53="T1"),Assumptions!$B$6,Assumptions!$B$4),0))</f>
        <v>E2</v>
      </c>
      <c r="W53" s="69">
        <f>if(V53&lt;&gt;0,if(Q53="Unknown", Assumptions!$B$42,If(Q53&gt;1,Q53,2)),0)</f>
        <v>6</v>
      </c>
      <c r="X53" s="69">
        <f>if(V53&lt;&gt;0,if(R53="Unknown", Assumptions!$B$43,R53),0)</f>
        <v>16</v>
      </c>
      <c r="Y53" s="68">
        <f t="shared" si="8"/>
        <v>0</v>
      </c>
      <c r="Z53" s="68">
        <f>if(V53&lt;&gt;0,if(  S53="Unknown", Assumptions!$B$44,S53),0)</f>
        <v>1118</v>
      </c>
      <c r="AA53" s="68" t="str">
        <f>if(V53 ="N2",ifna(vlookup(W53&amp;"-"&amp;X53,'Ref. VM'!A:B,2,0),"Custom"),if(V53 ="E2" , ifna(vlookup(W53&amp;"-"&amp;X53,'Ref. VM'!D:E,2,0),"Custom"),if(V53="N2D",ifna(vlookup(W53&amp;"-"&amp;X53,'Ref. VM'!G:H,2,0),"Custom"),if(V53="N4",ifna(vlookup(W53&amp;"-"&amp;X53,'Ref. VM'!J:K,2,0),"Custom"),0))))</f>
        <v>Custom</v>
      </c>
      <c r="AB53" s="67" t="str">
        <f t="shared" si="9"/>
        <v>E2-Custom vCPUs</v>
      </c>
      <c r="AC53" s="67" t="str">
        <f t="shared" si="10"/>
        <v>E2-Custom RAM</v>
      </c>
      <c r="AD53" s="67">
        <f t="shared" si="11"/>
        <v>0</v>
      </c>
      <c r="AE53" s="69">
        <f>if(T53="Lift &amp; Shift Prod",730,if(T53="Lift &amp; Shift Noprod",Assumptions!$B$3,0))</f>
        <v>270</v>
      </c>
      <c r="AF53" s="70">
        <f>if( U53=0,0,if(Y53=0, ((vlookup(AB53,'SKU Pricing'!A:B,Assumptions!$B$2,0)*W53)+(vlookup(AC53,'SKU Pricing'!A:B,Assumptions!$B$2,0)*X53))*AE53,((vlookup(AB53,'SKU Pricing'!A:B,Assumptions!$B$2,0)*W53)+(vlookup(AC53,'SKU Pricing'!A:B,Assumptions!$B$2,0)*(W53*8))+(vlookup(AD53,'SKU Pricing'!A:B,Assumptions!$B$2,0)*(X53-(W53*8))))*AE53))</f>
        <v>58.420278</v>
      </c>
      <c r="AG53" s="67" t="str">
        <f t="shared" si="12"/>
        <v>Red Hat Enterprise Linux 2-8</v>
      </c>
      <c r="AH53" s="70">
        <f>ifna(vlookup(AG53,'SKU Pricing'!A:B,Assumptions!$B$2,0)*W53*AE53,0)</f>
        <v>23.328</v>
      </c>
      <c r="AI53" s="62" t="str">
        <f t="shared" si="13"/>
        <v/>
      </c>
      <c r="AJ53" s="62" t="str">
        <f>if(V53&lt;&gt;0, if(T53="Lift &amp; Shift Noprod",Assumptions!$B$9,if(V53=Assumptions!$B$6,Assumptions!$B$10,if(P53=1,Assumptions!$B$8,Assumptions!$B$7))),"")</f>
        <v>Balanced</v>
      </c>
      <c r="AK53" s="69" t="str">
        <f t="shared" si="14"/>
        <v>Balanced</v>
      </c>
      <c r="AL53" s="69">
        <f>if(AJ53="Hyperdisk Balanced",Assumptions!$B$11,0)</f>
        <v>0</v>
      </c>
      <c r="AM53" s="69">
        <f>if(AJ53="Hyperdisk Balanced",Assumptions!$B$12,0)</f>
        <v>0</v>
      </c>
      <c r="AN53" s="70">
        <f>if(AK53=0,0,if(AJ53="Hyperdisk Balanced",vlookup(AK53&amp;" provisioned space",'SKU Pricing'!A:B,Assumptions!$B$2,0)*Z53+vlookup(AK53&amp;" provisioned IOPS",'SKU Pricing'!A:B,Assumptions!$B$2,0)*AL53*730+vlookup(AK53&amp;" provisioned throughput",'SKU Pricing'!A:B,Assumptions!$B$2,0)*AM53*730,vlookup(AK53,'SKU Pricing'!A:B,Assumptions!$B$2,0)*Z53))</f>
        <v>129.688</v>
      </c>
      <c r="AO53" s="70">
        <f t="shared" si="15"/>
        <v>211.436278</v>
      </c>
      <c r="AP53" s="71" t="str">
        <f t="shared" si="16"/>
        <v>VM Manager</v>
      </c>
      <c r="AQ53" s="70">
        <f>ifna(vlookup(AP53,'SKU Pricing'!A:B,Assumptions!$B$2,0)*AE53,0)</f>
        <v>0.81</v>
      </c>
      <c r="AR53" s="72">
        <v>0.0</v>
      </c>
    </row>
    <row r="54">
      <c r="A54" s="61" t="s">
        <v>205</v>
      </c>
      <c r="B54" s="62" t="str">
        <f>ifna(if(vlookup(A54,vOS!A:B,2,0)="","Unknown",vlookup(A54,vOS!A:B,2,0)),"Unknown")</f>
        <v>Red Hat Enterprise Linux 5 (64-bit)</v>
      </c>
      <c r="C54" s="62">
        <f>vlookup(B54,'OS Study'!A:D,2,0)</f>
        <v>0</v>
      </c>
      <c r="D54" s="62" t="str">
        <f>vlookup(B54,'OS Study'!A:D,3,0)</f>
        <v>Linux</v>
      </c>
      <c r="E54" s="62" t="str">
        <f>vlookup(B54,'OS Study'!A:D,4,0)</f>
        <v>Red Hat</v>
      </c>
      <c r="F54" s="63" t="str">
        <f>vlookup(B54,'OS Study'!A:E,5,0)</f>
        <v>5</v>
      </c>
      <c r="G54" s="62">
        <f>IF(vlookup(A54,'RVtools V2.1'!A:J,4,0)="non",0,1)</f>
        <v>0</v>
      </c>
      <c r="H54" s="62">
        <f>if(vlookup(A54,'RVtools V2.1'!A:K,11,0)="kube",1,0)</f>
        <v>0</v>
      </c>
      <c r="I54" s="62">
        <f t="shared" si="5"/>
        <v>0</v>
      </c>
      <c r="J54" s="62">
        <f>ifna(vlookup(A54,'Infra Study'!A:Q,17,0),0)</f>
        <v>0</v>
      </c>
      <c r="K54" s="64">
        <f>IFERROR(__xludf.DUMMYFUNCTION("N(REGEXMATCH(VLOOKUP(A54, 'RVtools V2.1'!A:H, 8, 0), ""^Serveur de fichiers""))"),0.0)</f>
        <v>0</v>
      </c>
      <c r="L54" s="64">
        <f t="shared" si="6"/>
        <v>0</v>
      </c>
      <c r="M54" s="65" t="str">
        <f>ifna(vlookup(A54,'RVtools V2.1'!A:I,8,0),"N/A")</f>
        <v>Archive SIL</v>
      </c>
      <c r="N54" s="64">
        <f>IFERROR(__xludf.DUMMYFUNCTION("IF(REGEXMATCH(M54, ""(?i)"" &amp; JOIN(""|"", SPLIT(""kalisil"", "" ""))), 1, 0)"),0.0)</f>
        <v>0</v>
      </c>
      <c r="O54" s="64" t="str">
        <f>vlookup(A54,'RVtools V2.1'!A:H,7,0)</f>
        <v>T3</v>
      </c>
      <c r="P54" s="64">
        <f>if(vlookup(A54,'RVtools V2.1'!A:H,5,0)="oui",1,0)</f>
        <v>0</v>
      </c>
      <c r="Q54" s="64">
        <f>ifna(vlookup(A54,vCPU!A:B,2,0),"Unknown")</f>
        <v>8</v>
      </c>
      <c r="R54" s="66">
        <f>ifna(vlookup(A54,vMemory!A:C,3,0),"Unknown")</f>
        <v>12</v>
      </c>
      <c r="S54" s="66">
        <f>ifna(vlookup(A54,vDisk!A:C,3,0),"Unknown")</f>
        <v>517</v>
      </c>
      <c r="T54" s="67" t="str">
        <f t="array" ref="T54">IFS(
   L54=1, "No Lift &amp; Shift",
   J54=1, XLOOKUP(A54, 'Infra Study'!A:A, 'Infra Study'!P:P),
   I54=1, "No Lift &amp; Shift",
   H54=1, "GKE",
   K54=1, "GCNV",
   G54=1, "Lift &amp; Shift Prod",
   TRUE, "Lift &amp; Shift Noprod"
)</f>
        <v>Lift &amp; Shift Noprod</v>
      </c>
      <c r="U54" s="67">
        <f t="shared" si="7"/>
        <v>1</v>
      </c>
      <c r="V54" s="68" t="str">
        <f>if(T54="Lift &amp; Shift Noprod",if( Y54=0,Assumptions!$B$5, Assumptions!$B$4),if(T54="Lift &amp; Shift Prod",if(AND(N54=1,O54="T1"),Assumptions!$B$6,Assumptions!$B$4),0))</f>
        <v>E2</v>
      </c>
      <c r="W54" s="69">
        <f>if(V54&lt;&gt;0,if(Q54="Unknown", Assumptions!$B$42,If(Q54&gt;1,Q54,2)),0)</f>
        <v>8</v>
      </c>
      <c r="X54" s="69">
        <f>if(V54&lt;&gt;0,if(R54="Unknown", Assumptions!$B$43,R54),0)</f>
        <v>12</v>
      </c>
      <c r="Y54" s="68">
        <f t="shared" si="8"/>
        <v>0</v>
      </c>
      <c r="Z54" s="68">
        <f>if(V54&lt;&gt;0,if(  S54="Unknown", Assumptions!$B$44,S54),0)</f>
        <v>517</v>
      </c>
      <c r="AA54" s="68" t="str">
        <f>if(V54 ="N2",ifna(vlookup(W54&amp;"-"&amp;X54,'Ref. VM'!A:B,2,0),"Custom"),if(V54 ="E2" , ifna(vlookup(W54&amp;"-"&amp;X54,'Ref. VM'!D:E,2,0),"Custom"),if(V54="N2D",ifna(vlookup(W54&amp;"-"&amp;X54,'Ref. VM'!G:H,2,0),"Custom"),if(V54="N4",ifna(vlookup(W54&amp;"-"&amp;X54,'Ref. VM'!J:K,2,0),"Custom"),0))))</f>
        <v>Custom</v>
      </c>
      <c r="AB54" s="67" t="str">
        <f t="shared" si="9"/>
        <v>E2-Custom vCPUs</v>
      </c>
      <c r="AC54" s="67" t="str">
        <f t="shared" si="10"/>
        <v>E2-Custom RAM</v>
      </c>
      <c r="AD54" s="67">
        <f t="shared" si="11"/>
        <v>0</v>
      </c>
      <c r="AE54" s="69">
        <f>if(T54="Lift &amp; Shift Prod",730,if(T54="Lift &amp; Shift Noprod",Assumptions!$B$3,0))</f>
        <v>270</v>
      </c>
      <c r="AF54" s="70">
        <f>if( U54=0,0,if(Y54=0, ((vlookup(AB54,'SKU Pricing'!A:B,Assumptions!$B$2,0)*W54)+(vlookup(AC54,'SKU Pricing'!A:B,Assumptions!$B$2,0)*X54))*AE54,((vlookup(AB54,'SKU Pricing'!A:B,Assumptions!$B$2,0)*W54)+(vlookup(AC54,'SKU Pricing'!A:B,Assumptions!$B$2,0)*(W54*8))+(vlookup(AD54,'SKU Pricing'!A:B,Assumptions!$B$2,0)*(X54-(W54*8))))*AE54))</f>
        <v>68.921118</v>
      </c>
      <c r="AG54" s="67" t="str">
        <f t="shared" si="12"/>
        <v>Red Hat Enterprise Linux 2-8</v>
      </c>
      <c r="AH54" s="70">
        <f>ifna(vlookup(AG54,'SKU Pricing'!A:B,Assumptions!$B$2,0)*W54*AE54,0)</f>
        <v>31.104</v>
      </c>
      <c r="AI54" s="62" t="str">
        <f t="shared" si="13"/>
        <v/>
      </c>
      <c r="AJ54" s="62" t="str">
        <f>if(V54&lt;&gt;0, if(T54="Lift &amp; Shift Noprod",Assumptions!$B$9,if(V54=Assumptions!$B$6,Assumptions!$B$10,if(P54=1,Assumptions!$B$8,Assumptions!$B$7))),"")</f>
        <v>Balanced</v>
      </c>
      <c r="AK54" s="69" t="str">
        <f t="shared" si="14"/>
        <v>Balanced</v>
      </c>
      <c r="AL54" s="69">
        <f>if(AJ54="Hyperdisk Balanced",Assumptions!$B$11,0)</f>
        <v>0</v>
      </c>
      <c r="AM54" s="69">
        <f>if(AJ54="Hyperdisk Balanced",Assumptions!$B$12,0)</f>
        <v>0</v>
      </c>
      <c r="AN54" s="70">
        <f>if(AK54=0,0,if(AJ54="Hyperdisk Balanced",vlookup(AK54&amp;" provisioned space",'SKU Pricing'!A:B,Assumptions!$B$2,0)*Z54+vlookup(AK54&amp;" provisioned IOPS",'SKU Pricing'!A:B,Assumptions!$B$2,0)*AL54*730+vlookup(AK54&amp;" provisioned throughput",'SKU Pricing'!A:B,Assumptions!$B$2,0)*AM54*730,vlookup(AK54,'SKU Pricing'!A:B,Assumptions!$B$2,0)*Z54))</f>
        <v>59.972</v>
      </c>
      <c r="AO54" s="70">
        <f t="shared" si="15"/>
        <v>159.997118</v>
      </c>
      <c r="AP54" s="71" t="str">
        <f t="shared" si="16"/>
        <v>VM Manager</v>
      </c>
      <c r="AQ54" s="70">
        <f>ifna(vlookup(AP54,'SKU Pricing'!A:B,Assumptions!$B$2,0)*AE54,0)</f>
        <v>0.81</v>
      </c>
      <c r="AR54" s="72">
        <v>0.0</v>
      </c>
    </row>
    <row r="55">
      <c r="A55" s="61" t="s">
        <v>206</v>
      </c>
      <c r="B55" s="62" t="str">
        <f>ifna(if(vlookup(A55,vOS!A:B,2,0)="","Unknown",vlookup(A55,vOS!A:B,2,0)),"Unknown")</f>
        <v>CentOS 7 (64-bit)</v>
      </c>
      <c r="C55" s="62">
        <f>vlookup(B55,'OS Study'!A:D,2,0)</f>
        <v>0</v>
      </c>
      <c r="D55" s="62" t="str">
        <f>vlookup(B55,'OS Study'!A:D,3,0)</f>
        <v>Linux</v>
      </c>
      <c r="E55" s="62" t="str">
        <f>vlookup(B55,'OS Study'!A:D,4,0)</f>
        <v>CentOS</v>
      </c>
      <c r="F55" s="63" t="str">
        <f>vlookup(B55,'OS Study'!A:E,5,0)</f>
        <v>4/5/6/7</v>
      </c>
      <c r="G55" s="62">
        <f>IF(vlookup(A55,'RVtools V2.1'!A:J,4,0)="non",0,1)</f>
        <v>0</v>
      </c>
      <c r="H55" s="62">
        <f>if(vlookup(A55,'RVtools V2.1'!A:K,11,0)="kube",1,0)</f>
        <v>0</v>
      </c>
      <c r="I55" s="62">
        <f t="shared" si="5"/>
        <v>0</v>
      </c>
      <c r="J55" s="62">
        <f>ifna(vlookup(A55,'Infra Study'!A:Q,17,0),0)</f>
        <v>0</v>
      </c>
      <c r="K55" s="64">
        <f>IFERROR(__xludf.DUMMYFUNCTION("N(REGEXMATCH(VLOOKUP(A55, 'RVtools V2.1'!A:H, 8, 0), ""^Serveur de fichiers""))"),0.0)</f>
        <v>0</v>
      </c>
      <c r="L55" s="64">
        <f t="shared" si="6"/>
        <v>0</v>
      </c>
      <c r="M55" s="65" t="str">
        <f>ifna(vlookup(A55,'RVtools V2.1'!A:I,8,0),"N/A")</f>
        <v>Archive SIL</v>
      </c>
      <c r="N55" s="64">
        <f>IFERROR(__xludf.DUMMYFUNCTION("IF(REGEXMATCH(M55, ""(?i)"" &amp; JOIN(""|"", SPLIT(""kalisil"", "" ""))), 1, 0)"),0.0)</f>
        <v>0</v>
      </c>
      <c r="O55" s="64" t="str">
        <f>vlookup(A55,'RVtools V2.1'!A:H,7,0)</f>
        <v>T3</v>
      </c>
      <c r="P55" s="64">
        <f>if(vlookup(A55,'RVtools V2.1'!A:H,5,0)="oui",1,0)</f>
        <v>0</v>
      </c>
      <c r="Q55" s="64">
        <f>ifna(vlookup(A55,vCPU!A:B,2,0),"Unknown")</f>
        <v>1</v>
      </c>
      <c r="R55" s="66">
        <f>ifna(vlookup(A55,vMemory!A:C,3,0),"Unknown")</f>
        <v>4</v>
      </c>
      <c r="S55" s="66">
        <f>ifna(vlookup(A55,vDisk!A:C,3,0),"Unknown")</f>
        <v>493</v>
      </c>
      <c r="T55" s="67" t="str">
        <f t="array" ref="T55">IFS(
   L55=1, "No Lift &amp; Shift",
   J55=1, XLOOKUP(A55, 'Infra Study'!A:A, 'Infra Study'!P:P),
   I55=1, "No Lift &amp; Shift",
   H55=1, "GKE",
   K55=1, "GCNV",
   G55=1, "Lift &amp; Shift Prod",
   TRUE, "Lift &amp; Shift Noprod"
)</f>
        <v>Lift &amp; Shift Noprod</v>
      </c>
      <c r="U55" s="67">
        <f t="shared" si="7"/>
        <v>1</v>
      </c>
      <c r="V55" s="68" t="str">
        <f>if(T55="Lift &amp; Shift Noprod",if( Y55=0,Assumptions!$B$5, Assumptions!$B$4),if(T55="Lift &amp; Shift Prod",if(AND(N55=1,O55="T1"),Assumptions!$B$6,Assumptions!$B$4),0))</f>
        <v>E2</v>
      </c>
      <c r="W55" s="62">
        <f>if(V55&lt;&gt;0,if(Q55="Unknown", Assumptions!$B$42,If(Q55&gt;1,Q55,2)),0)</f>
        <v>2</v>
      </c>
      <c r="X55" s="69">
        <f>if(V55&lt;&gt;0,if(R55="Unknown", Assumptions!$B$43,R55),0)</f>
        <v>4</v>
      </c>
      <c r="Y55" s="68">
        <f t="shared" si="8"/>
        <v>0</v>
      </c>
      <c r="Z55" s="68">
        <f>if(V55&lt;&gt;0,if(  S55="Unknown", Assumptions!$B$44,S55),0)</f>
        <v>493</v>
      </c>
      <c r="AA55" s="68" t="str">
        <f>if(V55 ="N2",ifna(vlookup(W55&amp;"-"&amp;X55,'Ref. VM'!A:B,2,0),"Custom"),if(V55 ="E2" , ifna(vlookup(W55&amp;"-"&amp;X55,'Ref. VM'!D:E,2,0),"Custom"),if(V55="N2D",ifna(vlookup(W55&amp;"-"&amp;X55,'Ref. VM'!G:H,2,0),"Custom"),if(V55="N4",ifna(vlookup(W55&amp;"-"&amp;X55,'Ref. VM'!J:K,2,0),"Custom"),0))))</f>
        <v>Custom</v>
      </c>
      <c r="AB55" s="67" t="str">
        <f t="shared" si="9"/>
        <v>E2-Custom vCPUs</v>
      </c>
      <c r="AC55" s="67" t="str">
        <f t="shared" si="10"/>
        <v>E2-Custom RAM</v>
      </c>
      <c r="AD55" s="67">
        <f t="shared" si="11"/>
        <v>0</v>
      </c>
      <c r="AE55" s="62">
        <f>if(T55="Lift &amp; Shift Prod",730,if(T55="Lift &amp; Shift Noprod",Assumptions!$B$3,0))</f>
        <v>270</v>
      </c>
      <c r="AF55" s="70">
        <f>if( U55=0,0,if(Y55=0, ((vlookup(AB55,'SKU Pricing'!A:B,Assumptions!$B$2,0)*W55)+(vlookup(AC55,'SKU Pricing'!A:B,Assumptions!$B$2,0)*X55))*AE55,((vlookup(AB55,'SKU Pricing'!A:B,Assumptions!$B$2,0)*W55)+(vlookup(AC55,'SKU Pricing'!A:B,Assumptions!$B$2,0)*(W55*8))+(vlookup(AD55,'SKU Pricing'!A:B,Assumptions!$B$2,0)*(X55-(W55*8))))*AE55))</f>
        <v>18.191628</v>
      </c>
      <c r="AG55" s="67">
        <f t="shared" si="12"/>
        <v>0</v>
      </c>
      <c r="AH55" s="70">
        <f>ifna(vlookup(AG55,'SKU Pricing'!A:B,Assumptions!$B$2,0)*W55*AE55,0)</f>
        <v>0</v>
      </c>
      <c r="AI55" s="62" t="str">
        <f t="shared" si="13"/>
        <v/>
      </c>
      <c r="AJ55" s="62" t="str">
        <f>if(V55&lt;&gt;0, if(T55="Lift &amp; Shift Noprod",Assumptions!$B$9,if(V55=Assumptions!$B$6,Assumptions!$B$10,if(P55=1,Assumptions!$B$8,Assumptions!$B$7))),"")</f>
        <v>Balanced</v>
      </c>
      <c r="AK55" s="69" t="str">
        <f t="shared" si="14"/>
        <v>Balanced</v>
      </c>
      <c r="AL55" s="69">
        <f>if(AJ55="Hyperdisk Balanced",Assumptions!$B$11,0)</f>
        <v>0</v>
      </c>
      <c r="AM55" s="69">
        <f>if(AJ55="Hyperdisk Balanced",Assumptions!$B$12,0)</f>
        <v>0</v>
      </c>
      <c r="AN55" s="70">
        <f>if(AK55=0,0,if(AJ55="Hyperdisk Balanced",vlookup(AK55&amp;" provisioned space",'SKU Pricing'!A:B,Assumptions!$B$2,0)*Z55+vlookup(AK55&amp;" provisioned IOPS",'SKU Pricing'!A:B,Assumptions!$B$2,0)*AL55*730+vlookup(AK55&amp;" provisioned throughput",'SKU Pricing'!A:B,Assumptions!$B$2,0)*AM55*730,vlookup(AK55,'SKU Pricing'!A:B,Assumptions!$B$2,0)*Z55))</f>
        <v>57.188</v>
      </c>
      <c r="AO55" s="70">
        <f t="shared" si="15"/>
        <v>75.379628</v>
      </c>
      <c r="AP55" s="71" t="str">
        <f t="shared" si="16"/>
        <v>VM Manager</v>
      </c>
      <c r="AQ55" s="70">
        <f>ifna(vlookup(AP55,'SKU Pricing'!A:B,Assumptions!$B$2,0)*AE55,0)</f>
        <v>0.81</v>
      </c>
      <c r="AR55" s="72">
        <v>0.0</v>
      </c>
    </row>
    <row r="56">
      <c r="A56" s="61" t="s">
        <v>207</v>
      </c>
      <c r="B56" s="62" t="str">
        <f>ifna(if(vlookup(A56,vOS!A:B,2,0)="","Unknown",vlookup(A56,vOS!A:B,2,0)),"Unknown")</f>
        <v>Unknown</v>
      </c>
      <c r="C56" s="62">
        <f>vlookup(B56,'OS Study'!A:D,2,0)</f>
        <v>0</v>
      </c>
      <c r="D56" s="62" t="str">
        <f>vlookup(B56,'OS Study'!A:D,3,0)</f>
        <v>Unknown</v>
      </c>
      <c r="E56" s="62" t="str">
        <f>vlookup(B56,'OS Study'!A:D,4,0)</f>
        <v>Unknown</v>
      </c>
      <c r="F56" s="63" t="str">
        <f>vlookup(B56,'OS Study'!A:E,5,0)</f>
        <v/>
      </c>
      <c r="G56" s="62">
        <f>IF(vlookup(A56,'RVtools V2.1'!A:J,4,0)="non",0,1)</f>
        <v>0</v>
      </c>
      <c r="H56" s="62">
        <f>if(vlookup(A56,'RVtools V2.1'!A:K,11,0)="kube",1,0)</f>
        <v>0</v>
      </c>
      <c r="I56" s="62">
        <f t="shared" si="5"/>
        <v>0</v>
      </c>
      <c r="J56" s="62">
        <f>ifna(vlookup(A56,'Infra Study'!A:Q,17,0),0)</f>
        <v>0</v>
      </c>
      <c r="K56" s="64">
        <f>IFERROR(__xludf.DUMMYFUNCTION("N(REGEXMATCH(VLOOKUP(A56, 'RVtools V2.1'!A:H, 8, 0), ""^Serveur de fichiers""))"),0.0)</f>
        <v>0</v>
      </c>
      <c r="L56" s="64">
        <f t="shared" si="6"/>
        <v>0</v>
      </c>
      <c r="M56" s="65" t="str">
        <f>ifna(vlookup(A56,'RVtools V2.1'!A:I,8,0),"N/A")</f>
        <v>Archive SIL</v>
      </c>
      <c r="N56" s="64">
        <f>IFERROR(__xludf.DUMMYFUNCTION("IF(REGEXMATCH(M56, ""(?i)"" &amp; JOIN(""|"", SPLIT(""kalisil"", "" ""))), 1, 0)"),0.0)</f>
        <v>0</v>
      </c>
      <c r="O56" s="64" t="str">
        <f>vlookup(A56,'RVtools V2.1'!A:H,7,0)</f>
        <v>T3</v>
      </c>
      <c r="P56" s="64">
        <f>if(vlookup(A56,'RVtools V2.1'!A:H,5,0)="oui",1,0)</f>
        <v>0</v>
      </c>
      <c r="Q56" s="64">
        <f>ifna(vlookup(A56,vCPU!A:B,2,0),"Unknown")</f>
        <v>12</v>
      </c>
      <c r="R56" s="66">
        <f>ifna(vlookup(A56,vMemory!A:C,3,0),"Unknown")</f>
        <v>128</v>
      </c>
      <c r="S56" s="66">
        <f>ifna(vlookup(A56,vDisk!A:C,3,0),"Unknown")</f>
        <v>2457</v>
      </c>
      <c r="T56" s="67" t="str">
        <f t="array" ref="T56">IFS(
   L56=1, "No Lift &amp; Shift",
   J56=1, XLOOKUP(A56, 'Infra Study'!A:A, 'Infra Study'!P:P),
   I56=1, "No Lift &amp; Shift",
   H56=1, "GKE",
   K56=1, "GCNV",
   G56=1, "Lift &amp; Shift Prod",
   TRUE, "Lift &amp; Shift Noprod"
)</f>
        <v>Lift &amp; Shift Noprod</v>
      </c>
      <c r="U56" s="67">
        <f t="shared" si="7"/>
        <v>1</v>
      </c>
      <c r="V56" s="68" t="str">
        <f>if(T56="Lift &amp; Shift Noprod",if( Y56=0,Assumptions!$B$5, Assumptions!$B$4),if(T56="Lift &amp; Shift Prod",if(AND(N56=1,O56="T1"),Assumptions!$B$6,Assumptions!$B$4),0))</f>
        <v>N2D</v>
      </c>
      <c r="W56" s="69">
        <f>if(V56&lt;&gt;0,if(Q56="Unknown", Assumptions!$B$42,If(Q56&gt;1,Q56,2)),0)</f>
        <v>12</v>
      </c>
      <c r="X56" s="69">
        <f>if(V56&lt;&gt;0,if(R56="Unknown", Assumptions!$B$43,R56),0)</f>
        <v>128</v>
      </c>
      <c r="Y56" s="68">
        <f t="shared" si="8"/>
        <v>1</v>
      </c>
      <c r="Z56" s="68">
        <f>if(V56&lt;&gt;0,if(  S56="Unknown", Assumptions!$B$44,S56),0)</f>
        <v>2457</v>
      </c>
      <c r="AA56" s="68" t="str">
        <f>if(V56 ="N2",ifna(vlookup(W56&amp;"-"&amp;X56,'Ref. VM'!A:B,2,0),"Custom"),if(V56 ="E2" , ifna(vlookup(W56&amp;"-"&amp;X56,'Ref. VM'!D:E,2,0),"Custom"),if(V56="N2D",ifna(vlookup(W56&amp;"-"&amp;X56,'Ref. VM'!G:H,2,0),"Custom"),if(V56="N4",ifna(vlookup(W56&amp;"-"&amp;X56,'Ref. VM'!J:K,2,0),"Custom"),0))))</f>
        <v>Custom</v>
      </c>
      <c r="AB56" s="67" t="str">
        <f t="shared" si="9"/>
        <v>N2D-Custom vCPUs</v>
      </c>
      <c r="AC56" s="67" t="str">
        <f t="shared" si="10"/>
        <v>N2D-Custom RAM</v>
      </c>
      <c r="AD56" s="67" t="str">
        <f t="shared" si="11"/>
        <v>N2D-Extended custom memory</v>
      </c>
      <c r="AE56" s="69">
        <f>if(T56="Lift &amp; Shift Prod",730,if(T56="Lift &amp; Shift Noprod",Assumptions!$B$3,0))</f>
        <v>270</v>
      </c>
      <c r="AF56" s="70">
        <f>if( U56=0,0,if(Y56=0, ((vlookup(AB56,'SKU Pricing'!A:B,Assumptions!$B$2,0)*W56)+(vlookup(AC56,'SKU Pricing'!A:B,Assumptions!$B$2,0)*X56))*AE56,((vlookup(AB56,'SKU Pricing'!A:B,Assumptions!$B$2,0)*W56)+(vlookup(AC56,'SKU Pricing'!A:B,Assumptions!$B$2,0)*(W56*8))+(vlookup(AD56,'SKU Pricing'!A:B,Assumptions!$B$2,0)*(X56-(W56*8))))*AE56))</f>
        <v>308.1769114</v>
      </c>
      <c r="AG56" s="67">
        <f t="shared" si="12"/>
        <v>0</v>
      </c>
      <c r="AH56" s="70">
        <f>ifna(vlookup(AG56,'SKU Pricing'!A:B,Assumptions!$B$2,0)*W56*AE56,0)</f>
        <v>0</v>
      </c>
      <c r="AI56" s="62" t="str">
        <f t="shared" si="13"/>
        <v/>
      </c>
      <c r="AJ56" s="62" t="str">
        <f>if(V56&lt;&gt;0, if(T56="Lift &amp; Shift Noprod",Assumptions!$B$9,if(V56=Assumptions!$B$6,Assumptions!$B$10,if(P56=1,Assumptions!$B$8,Assumptions!$B$7))),"")</f>
        <v>Balanced</v>
      </c>
      <c r="AK56" s="69" t="str">
        <f t="shared" si="14"/>
        <v>Balanced</v>
      </c>
      <c r="AL56" s="69">
        <f>if(AJ56="Hyperdisk Balanced",Assumptions!$B$11,0)</f>
        <v>0</v>
      </c>
      <c r="AM56" s="69">
        <f>if(AJ56="Hyperdisk Balanced",Assumptions!$B$12,0)</f>
        <v>0</v>
      </c>
      <c r="AN56" s="70">
        <f>if(AK56=0,0,if(AJ56="Hyperdisk Balanced",vlookup(AK56&amp;" provisioned space",'SKU Pricing'!A:B,Assumptions!$B$2,0)*Z56+vlookup(AK56&amp;" provisioned IOPS",'SKU Pricing'!A:B,Assumptions!$B$2,0)*AL56*730+vlookup(AK56&amp;" provisioned throughput",'SKU Pricing'!A:B,Assumptions!$B$2,0)*AM56*730,vlookup(AK56,'SKU Pricing'!A:B,Assumptions!$B$2,0)*Z56))</f>
        <v>285.012</v>
      </c>
      <c r="AO56" s="70">
        <f t="shared" si="15"/>
        <v>593.1889114</v>
      </c>
      <c r="AP56" s="71" t="str">
        <f t="shared" si="16"/>
        <v>VM Manager</v>
      </c>
      <c r="AQ56" s="70">
        <f>ifna(vlookup(AP56,'SKU Pricing'!A:B,Assumptions!$B$2,0)*AE56,0)</f>
        <v>0.81</v>
      </c>
      <c r="AR56" s="72">
        <v>0.0</v>
      </c>
    </row>
    <row r="57">
      <c r="A57" s="61" t="s">
        <v>208</v>
      </c>
      <c r="B57" s="62" t="str">
        <f>ifna(if(vlookup(A57,vOS!A:B,2,0)="","Unknown",vlookup(A57,vOS!A:B,2,0)),"Unknown")</f>
        <v>Unknown</v>
      </c>
      <c r="C57" s="62">
        <f>vlookup(B57,'OS Study'!A:D,2,0)</f>
        <v>0</v>
      </c>
      <c r="D57" s="62" t="str">
        <f>vlookup(B57,'OS Study'!A:D,3,0)</f>
        <v>Unknown</v>
      </c>
      <c r="E57" s="62" t="str">
        <f>vlookup(B57,'OS Study'!A:D,4,0)</f>
        <v>Unknown</v>
      </c>
      <c r="F57" s="63" t="str">
        <f>vlookup(B57,'OS Study'!A:E,5,0)</f>
        <v/>
      </c>
      <c r="G57" s="62">
        <f>IF(vlookup(A57,'RVtools V2.1'!A:J,4,0)="non",0,1)</f>
        <v>0</v>
      </c>
      <c r="H57" s="62">
        <f>if(vlookup(A57,'RVtools V2.1'!A:K,11,0)="kube",1,0)</f>
        <v>0</v>
      </c>
      <c r="I57" s="62">
        <f t="shared" si="5"/>
        <v>0</v>
      </c>
      <c r="J57" s="62">
        <f>ifna(vlookup(A57,'Infra Study'!A:Q,17,0),0)</f>
        <v>0</v>
      </c>
      <c r="K57" s="64">
        <f>IFERROR(__xludf.DUMMYFUNCTION("N(REGEXMATCH(VLOOKUP(A57, 'RVtools V2.1'!A:H, 8, 0), ""^Serveur de fichiers""))"),0.0)</f>
        <v>0</v>
      </c>
      <c r="L57" s="64">
        <f t="shared" si="6"/>
        <v>0</v>
      </c>
      <c r="M57" s="65" t="str">
        <f>ifna(vlookup(A57,'RVtools V2.1'!A:I,8,0),"N/A")</f>
        <v>Archive SIL</v>
      </c>
      <c r="N57" s="64">
        <f>IFERROR(__xludf.DUMMYFUNCTION("IF(REGEXMATCH(M57, ""(?i)"" &amp; JOIN(""|"", SPLIT(""kalisil"", "" ""))), 1, 0)"),0.0)</f>
        <v>0</v>
      </c>
      <c r="O57" s="64" t="str">
        <f>vlookup(A57,'RVtools V2.1'!A:H,7,0)</f>
        <v>T3</v>
      </c>
      <c r="P57" s="64">
        <f>if(vlookup(A57,'RVtools V2.1'!A:H,5,0)="oui",1,0)</f>
        <v>0</v>
      </c>
      <c r="Q57" s="64">
        <f>ifna(vlookup(A57,vCPU!A:B,2,0),"Unknown")</f>
        <v>12</v>
      </c>
      <c r="R57" s="66">
        <f>ifna(vlookup(A57,vMemory!A:C,3,0),"Unknown")</f>
        <v>128</v>
      </c>
      <c r="S57" s="66">
        <f>ifna(vlookup(A57,vDisk!A:C,3,0),"Unknown")</f>
        <v>15293</v>
      </c>
      <c r="T57" s="67" t="str">
        <f t="array" ref="T57">IFS(
   L57=1, "No Lift &amp; Shift",
   J57=1, XLOOKUP(A57, 'Infra Study'!A:A, 'Infra Study'!P:P),
   I57=1, "No Lift &amp; Shift",
   H57=1, "GKE",
   K57=1, "GCNV",
   G57=1, "Lift &amp; Shift Prod",
   TRUE, "Lift &amp; Shift Noprod"
)</f>
        <v>Lift &amp; Shift Noprod</v>
      </c>
      <c r="U57" s="67">
        <f t="shared" si="7"/>
        <v>1</v>
      </c>
      <c r="V57" s="68" t="str">
        <f>if(T57="Lift &amp; Shift Noprod",if( Y57=0,Assumptions!$B$5, Assumptions!$B$4),if(T57="Lift &amp; Shift Prod",if(AND(N57=1,O57="T1"),Assumptions!$B$6,Assumptions!$B$4),0))</f>
        <v>N2D</v>
      </c>
      <c r="W57" s="69">
        <f>if(V57&lt;&gt;0,if(Q57="Unknown", Assumptions!$B$42,If(Q57&gt;1,Q57,2)),0)</f>
        <v>12</v>
      </c>
      <c r="X57" s="69">
        <f>if(V57&lt;&gt;0,if(R57="Unknown", Assumptions!$B$43,R57),0)</f>
        <v>128</v>
      </c>
      <c r="Y57" s="68">
        <f t="shared" si="8"/>
        <v>1</v>
      </c>
      <c r="Z57" s="68">
        <f>if(V57&lt;&gt;0,if(  S57="Unknown", Assumptions!$B$44,S57),0)</f>
        <v>15293</v>
      </c>
      <c r="AA57" s="68" t="str">
        <f>if(V57 ="N2",ifna(vlookup(W57&amp;"-"&amp;X57,'Ref. VM'!A:B,2,0),"Custom"),if(V57 ="E2" , ifna(vlookup(W57&amp;"-"&amp;X57,'Ref. VM'!D:E,2,0),"Custom"),if(V57="N2D",ifna(vlookup(W57&amp;"-"&amp;X57,'Ref. VM'!G:H,2,0),"Custom"),if(V57="N4",ifna(vlookup(W57&amp;"-"&amp;X57,'Ref. VM'!J:K,2,0),"Custom"),0))))</f>
        <v>Custom</v>
      </c>
      <c r="AB57" s="67" t="str">
        <f t="shared" si="9"/>
        <v>N2D-Custom vCPUs</v>
      </c>
      <c r="AC57" s="67" t="str">
        <f t="shared" si="10"/>
        <v>N2D-Custom RAM</v>
      </c>
      <c r="AD57" s="67" t="str">
        <f t="shared" si="11"/>
        <v>N2D-Extended custom memory</v>
      </c>
      <c r="AE57" s="69">
        <f>if(T57="Lift &amp; Shift Prod",730,if(T57="Lift &amp; Shift Noprod",Assumptions!$B$3,0))</f>
        <v>270</v>
      </c>
      <c r="AF57" s="70">
        <f>if( U57=0,0,if(Y57=0, ((vlookup(AB57,'SKU Pricing'!A:B,Assumptions!$B$2,0)*W57)+(vlookup(AC57,'SKU Pricing'!A:B,Assumptions!$B$2,0)*X57))*AE57,((vlookup(AB57,'SKU Pricing'!A:B,Assumptions!$B$2,0)*W57)+(vlookup(AC57,'SKU Pricing'!A:B,Assumptions!$B$2,0)*(W57*8))+(vlookup(AD57,'SKU Pricing'!A:B,Assumptions!$B$2,0)*(X57-(W57*8))))*AE57))</f>
        <v>308.1769114</v>
      </c>
      <c r="AG57" s="67">
        <f t="shared" si="12"/>
        <v>0</v>
      </c>
      <c r="AH57" s="70">
        <f>ifna(vlookup(AG57,'SKU Pricing'!A:B,Assumptions!$B$2,0)*W57*AE57,0)</f>
        <v>0</v>
      </c>
      <c r="AI57" s="62" t="str">
        <f t="shared" si="13"/>
        <v/>
      </c>
      <c r="AJ57" s="62" t="str">
        <f>if(V57&lt;&gt;0, if(T57="Lift &amp; Shift Noprod",Assumptions!$B$9,if(V57=Assumptions!$B$6,Assumptions!$B$10,if(P57=1,Assumptions!$B$8,Assumptions!$B$7))),"")</f>
        <v>Balanced</v>
      </c>
      <c r="AK57" s="69" t="str">
        <f t="shared" si="14"/>
        <v>Balanced</v>
      </c>
      <c r="AL57" s="69">
        <f>if(AJ57="Hyperdisk Balanced",Assumptions!$B$11,0)</f>
        <v>0</v>
      </c>
      <c r="AM57" s="69">
        <f>if(AJ57="Hyperdisk Balanced",Assumptions!$B$12,0)</f>
        <v>0</v>
      </c>
      <c r="AN57" s="70">
        <f>if(AK57=0,0,if(AJ57="Hyperdisk Balanced",vlookup(AK57&amp;" provisioned space",'SKU Pricing'!A:B,Assumptions!$B$2,0)*Z57+vlookup(AK57&amp;" provisioned IOPS",'SKU Pricing'!A:B,Assumptions!$B$2,0)*AL57*730+vlookup(AK57&amp;" provisioned throughput",'SKU Pricing'!A:B,Assumptions!$B$2,0)*AM57*730,vlookup(AK57,'SKU Pricing'!A:B,Assumptions!$B$2,0)*Z57))</f>
        <v>1773.988</v>
      </c>
      <c r="AO57" s="70">
        <f t="shared" si="15"/>
        <v>2082.164911</v>
      </c>
      <c r="AP57" s="71" t="str">
        <f t="shared" si="16"/>
        <v>VM Manager</v>
      </c>
      <c r="AQ57" s="70">
        <f>ifna(vlookup(AP57,'SKU Pricing'!A:B,Assumptions!$B$2,0)*AE57,0)</f>
        <v>0.81</v>
      </c>
      <c r="AR57" s="72">
        <v>0.0</v>
      </c>
    </row>
    <row r="58">
      <c r="A58" s="61" t="s">
        <v>209</v>
      </c>
      <c r="B58" s="62" t="str">
        <f>ifna(if(vlookup(A58,vOS!A:B,2,0)="","Unknown",vlookup(A58,vOS!A:B,2,0)),"Unknown")</f>
        <v>Debian GNU/Linux 9 (64-bit)</v>
      </c>
      <c r="C58" s="62">
        <f>vlookup(B58,'OS Study'!A:D,2,0)</f>
        <v>0</v>
      </c>
      <c r="D58" s="62" t="str">
        <f>vlookup(B58,'OS Study'!A:D,3,0)</f>
        <v>Linux</v>
      </c>
      <c r="E58" s="62" t="str">
        <f>vlookup(B58,'OS Study'!A:D,4,0)</f>
        <v>Debian</v>
      </c>
      <c r="F58" s="63" t="str">
        <f>vlookup(B58,'OS Study'!A:E,5,0)</f>
        <v>9</v>
      </c>
      <c r="G58" s="62">
        <f>IF(vlookup(A58,'RVtools V2.1'!A:J,4,0)="non",0,1)</f>
        <v>0</v>
      </c>
      <c r="H58" s="62">
        <f>if(vlookup(A58,'RVtools V2.1'!A:K,11,0)="kube",1,0)</f>
        <v>0</v>
      </c>
      <c r="I58" s="62">
        <f t="shared" si="5"/>
        <v>0</v>
      </c>
      <c r="J58" s="62">
        <f>ifna(vlookup(A58,'Infra Study'!A:Q,17,0),0)</f>
        <v>0</v>
      </c>
      <c r="K58" s="64">
        <f>IFERROR(__xludf.DUMMYFUNCTION("N(REGEXMATCH(VLOOKUP(A58, 'RVtools V2.1'!A:H, 8, 0), ""^Serveur de fichiers""))"),0.0)</f>
        <v>0</v>
      </c>
      <c r="L58" s="64">
        <f t="shared" si="6"/>
        <v>0</v>
      </c>
      <c r="M58" s="65" t="str">
        <f>ifna(vlookup(A58,'RVtools V2.1'!A:I,8,0),"N/A")</f>
        <v>Archive SIL</v>
      </c>
      <c r="N58" s="64">
        <f>IFERROR(__xludf.DUMMYFUNCTION("IF(REGEXMATCH(M58, ""(?i)"" &amp; JOIN(""|"", SPLIT(""kalisil"", "" ""))), 1, 0)"),0.0)</f>
        <v>0</v>
      </c>
      <c r="O58" s="64" t="str">
        <f>vlookup(A58,'RVtools V2.1'!A:H,7,0)</f>
        <v>T3</v>
      </c>
      <c r="P58" s="64">
        <f>if(vlookup(A58,'RVtools V2.1'!A:H,5,0)="oui",1,0)</f>
        <v>0</v>
      </c>
      <c r="Q58" s="64">
        <f>ifna(vlookup(A58,vCPU!A:B,2,0),"Unknown")</f>
        <v>2</v>
      </c>
      <c r="R58" s="66">
        <f>ifna(vlookup(A58,vMemory!A:C,3,0),"Unknown")</f>
        <v>1</v>
      </c>
      <c r="S58" s="66">
        <f>ifna(vlookup(A58,vDisk!A:C,3,0),"Unknown")</f>
        <v>1398</v>
      </c>
      <c r="T58" s="67" t="str">
        <f t="array" ref="T58">IFS(
   L58=1, "No Lift &amp; Shift",
   J58=1, XLOOKUP(A58, 'Infra Study'!A:A, 'Infra Study'!P:P),
   I58=1, "No Lift &amp; Shift",
   H58=1, "GKE",
   K58=1, "GCNV",
   G58=1, "Lift &amp; Shift Prod",
   TRUE, "Lift &amp; Shift Noprod"
)</f>
        <v>Lift &amp; Shift Noprod</v>
      </c>
      <c r="U58" s="67">
        <f t="shared" si="7"/>
        <v>1</v>
      </c>
      <c r="V58" s="68" t="str">
        <f>if(T58="Lift &amp; Shift Noprod",if( Y58=0,Assumptions!$B$5, Assumptions!$B$4),if(T58="Lift &amp; Shift Prod",if(AND(N58=1,O58="T1"),Assumptions!$B$6,Assumptions!$B$4),0))</f>
        <v>E2</v>
      </c>
      <c r="W58" s="69">
        <f>if(V58&lt;&gt;0,if(Q58="Unknown", Assumptions!$B$42,If(Q58&gt;1,Q58,2)),0)</f>
        <v>2</v>
      </c>
      <c r="X58" s="69">
        <f>if(V58&lt;&gt;0,if(R58="Unknown", Assumptions!$B$43,R58),0)</f>
        <v>1</v>
      </c>
      <c r="Y58" s="68">
        <f t="shared" si="8"/>
        <v>0</v>
      </c>
      <c r="Z58" s="68">
        <f>if(V58&lt;&gt;0,if(  S58="Unknown", Assumptions!$B$44,S58),0)</f>
        <v>1398</v>
      </c>
      <c r="AA58" s="68" t="str">
        <f>if(V58 ="N2",ifna(vlookup(W58&amp;"-"&amp;X58,'Ref. VM'!A:B,2,0),"Custom"),if(V58 ="E2" , ifna(vlookup(W58&amp;"-"&amp;X58,'Ref. VM'!D:E,2,0),"Custom"),if(V58="N2D",ifna(vlookup(W58&amp;"-"&amp;X58,'Ref. VM'!G:H,2,0),"Custom"),if(V58="N4",ifna(vlookup(W58&amp;"-"&amp;X58,'Ref. VM'!J:K,2,0),"Custom"),0))))</f>
        <v>Custom</v>
      </c>
      <c r="AB58" s="67" t="str">
        <f t="shared" si="9"/>
        <v>E2-Custom vCPUs</v>
      </c>
      <c r="AC58" s="67" t="str">
        <f t="shared" si="10"/>
        <v>E2-Custom RAM</v>
      </c>
      <c r="AD58" s="67">
        <f t="shared" si="11"/>
        <v>0</v>
      </c>
      <c r="AE58" s="69">
        <f>if(T58="Lift &amp; Shift Prod",730,if(T58="Lift &amp; Shift Noprod",Assumptions!$B$3,0))</f>
        <v>270</v>
      </c>
      <c r="AF58" s="70">
        <f>if( U58=0,0,if(Y58=0, ((vlookup(AB58,'SKU Pricing'!A:B,Assumptions!$B$2,0)*W58)+(vlookup(AC58,'SKU Pricing'!A:B,Assumptions!$B$2,0)*X58))*AE58,((vlookup(AB58,'SKU Pricing'!A:B,Assumptions!$B$2,0)*W58)+(vlookup(AC58,'SKU Pricing'!A:B,Assumptions!$B$2,0)*(W58*8))+(vlookup(AD58,'SKU Pricing'!A:B,Assumptions!$B$2,0)*(X58-(W58*8))))*AE58))</f>
        <v>15.3075825</v>
      </c>
      <c r="AG58" s="67">
        <f t="shared" si="12"/>
        <v>0</v>
      </c>
      <c r="AH58" s="70">
        <f>ifna(vlookup(AG58,'SKU Pricing'!A:B,Assumptions!$B$2,0)*W58*AE58,0)</f>
        <v>0</v>
      </c>
      <c r="AI58" s="62" t="str">
        <f t="shared" si="13"/>
        <v/>
      </c>
      <c r="AJ58" s="62" t="str">
        <f>if(V58&lt;&gt;0, if(T58="Lift &amp; Shift Noprod",Assumptions!$B$9,if(V58=Assumptions!$B$6,Assumptions!$B$10,if(P58=1,Assumptions!$B$8,Assumptions!$B$7))),"")</f>
        <v>Balanced</v>
      </c>
      <c r="AK58" s="69" t="str">
        <f t="shared" si="14"/>
        <v>Balanced</v>
      </c>
      <c r="AL58" s="69">
        <f>if(AJ58="Hyperdisk Balanced",Assumptions!$B$11,0)</f>
        <v>0</v>
      </c>
      <c r="AM58" s="69">
        <f>if(AJ58="Hyperdisk Balanced",Assumptions!$B$12,0)</f>
        <v>0</v>
      </c>
      <c r="AN58" s="70">
        <f>if(AK58=0,0,if(AJ58="Hyperdisk Balanced",vlookup(AK58&amp;" provisioned space",'SKU Pricing'!A:B,Assumptions!$B$2,0)*Z58+vlookup(AK58&amp;" provisioned IOPS",'SKU Pricing'!A:B,Assumptions!$B$2,0)*AL58*730+vlookup(AK58&amp;" provisioned throughput",'SKU Pricing'!A:B,Assumptions!$B$2,0)*AM58*730,vlookup(AK58,'SKU Pricing'!A:B,Assumptions!$B$2,0)*Z58))</f>
        <v>162.168</v>
      </c>
      <c r="AO58" s="70">
        <f t="shared" si="15"/>
        <v>177.4755825</v>
      </c>
      <c r="AP58" s="71" t="str">
        <f t="shared" si="16"/>
        <v>VM Manager</v>
      </c>
      <c r="AQ58" s="70">
        <f>ifna(vlookup(AP58,'SKU Pricing'!A:B,Assumptions!$B$2,0)*AE58,0)</f>
        <v>0.81</v>
      </c>
      <c r="AR58" s="72">
        <v>0.0</v>
      </c>
    </row>
    <row r="59">
      <c r="A59" s="61" t="s">
        <v>210</v>
      </c>
      <c r="B59" s="62" t="str">
        <f>ifna(if(vlookup(A59,vOS!A:B,2,0)="","Unknown",vlookup(A59,vOS!A:B,2,0)),"Unknown")</f>
        <v>CentOS 6 (64-bit)</v>
      </c>
      <c r="C59" s="62">
        <f>vlookup(B59,'OS Study'!A:D,2,0)</f>
        <v>0</v>
      </c>
      <c r="D59" s="62" t="str">
        <f>vlookup(B59,'OS Study'!A:D,3,0)</f>
        <v>Linux</v>
      </c>
      <c r="E59" s="62" t="str">
        <f>vlookup(B59,'OS Study'!A:D,4,0)</f>
        <v>CentOS</v>
      </c>
      <c r="F59" s="63" t="str">
        <f>vlookup(B59,'OS Study'!A:E,5,0)</f>
        <v>4/5/6</v>
      </c>
      <c r="G59" s="62">
        <f>IF(vlookup(A59,'RVtools V2.1'!A:J,4,0)="non",0,1)</f>
        <v>0</v>
      </c>
      <c r="H59" s="62">
        <f>if(vlookup(A59,'RVtools V2.1'!A:K,11,0)="kube",1,0)</f>
        <v>0</v>
      </c>
      <c r="I59" s="62">
        <f t="shared" si="5"/>
        <v>0</v>
      </c>
      <c r="J59" s="62">
        <f>ifna(vlookup(A59,'Infra Study'!A:Q,17,0),0)</f>
        <v>0</v>
      </c>
      <c r="K59" s="64">
        <f>IFERROR(__xludf.DUMMYFUNCTION("N(REGEXMATCH(VLOOKUP(A59, 'RVtools V2.1'!A:H, 8, 0), ""^Serveur de fichiers""))"),0.0)</f>
        <v>0</v>
      </c>
      <c r="L59" s="64">
        <f t="shared" si="6"/>
        <v>0</v>
      </c>
      <c r="M59" s="65" t="str">
        <f>ifna(vlookup(A59,'RVtools V2.1'!A:I,8,0),"N/A")</f>
        <v>Archive SIL</v>
      </c>
      <c r="N59" s="64">
        <f>IFERROR(__xludf.DUMMYFUNCTION("IF(REGEXMATCH(M59, ""(?i)"" &amp; JOIN(""|"", SPLIT(""kalisil"", "" ""))), 1, 0)"),0.0)</f>
        <v>0</v>
      </c>
      <c r="O59" s="64" t="str">
        <f>vlookup(A59,'RVtools V2.1'!A:H,7,0)</f>
        <v>T3</v>
      </c>
      <c r="P59" s="64">
        <f>if(vlookup(A59,'RVtools V2.1'!A:H,5,0)="oui",1,0)</f>
        <v>0</v>
      </c>
      <c r="Q59" s="64">
        <f>ifna(vlookup(A59,vCPU!A:B,2,0),"Unknown")</f>
        <v>4</v>
      </c>
      <c r="R59" s="66">
        <f>ifna(vlookup(A59,vMemory!A:C,3,0),"Unknown")</f>
        <v>12</v>
      </c>
      <c r="S59" s="66">
        <f>ifna(vlookup(A59,vDisk!A:C,3,0),"Unknown")</f>
        <v>12200</v>
      </c>
      <c r="T59" s="67" t="str">
        <f t="array" ref="T59">IFS(
   L59=1, "No Lift &amp; Shift",
   J59=1, XLOOKUP(A59, 'Infra Study'!A:A, 'Infra Study'!P:P),
   I59=1, "No Lift &amp; Shift",
   H59=1, "GKE",
   K59=1, "GCNV",
   G59=1, "Lift &amp; Shift Prod",
   TRUE, "Lift &amp; Shift Noprod"
)</f>
        <v>Lift &amp; Shift Noprod</v>
      </c>
      <c r="U59" s="67">
        <f t="shared" si="7"/>
        <v>1</v>
      </c>
      <c r="V59" s="68" t="str">
        <f>if(T59="Lift &amp; Shift Noprod",if( Y59=0,Assumptions!$B$5, Assumptions!$B$4),if(T59="Lift &amp; Shift Prod",if(AND(N59=1,O59="T1"),Assumptions!$B$6,Assumptions!$B$4),0))</f>
        <v>E2</v>
      </c>
      <c r="W59" s="69">
        <f>if(V59&lt;&gt;0,if(Q59="Unknown", Assumptions!$B$42,If(Q59&gt;1,Q59,2)),0)</f>
        <v>4</v>
      </c>
      <c r="X59" s="69">
        <f>if(V59&lt;&gt;0,if(R59="Unknown", Assumptions!$B$43,R59),0)</f>
        <v>12</v>
      </c>
      <c r="Y59" s="68">
        <f t="shared" si="8"/>
        <v>0</v>
      </c>
      <c r="Z59" s="68">
        <f>if(V59&lt;&gt;0,if(  S59="Unknown", Assumptions!$B$44,S59),0)</f>
        <v>12200</v>
      </c>
      <c r="AA59" s="68" t="str">
        <f>if(V59 ="N2",ifna(vlookup(W59&amp;"-"&amp;X59,'Ref. VM'!A:B,2,0),"Custom"),if(V59 ="E2" , ifna(vlookup(W59&amp;"-"&amp;X59,'Ref. VM'!D:E,2,0),"Custom"),if(V59="N2D",ifna(vlookup(W59&amp;"-"&amp;X59,'Ref. VM'!G:H,2,0),"Custom"),if(V59="N4",ifna(vlookup(W59&amp;"-"&amp;X59,'Ref. VM'!J:K,2,0),"Custom"),0))))</f>
        <v>Custom</v>
      </c>
      <c r="AB59" s="67" t="str">
        <f t="shared" si="9"/>
        <v>E2-Custom vCPUs</v>
      </c>
      <c r="AC59" s="67" t="str">
        <f t="shared" si="10"/>
        <v>E2-Custom RAM</v>
      </c>
      <c r="AD59" s="67">
        <f t="shared" si="11"/>
        <v>0</v>
      </c>
      <c r="AE59" s="69">
        <f>if(T59="Lift &amp; Shift Prod",730,if(T59="Lift &amp; Shift Noprod",Assumptions!$B$3,0))</f>
        <v>270</v>
      </c>
      <c r="AF59" s="70">
        <f>if( U59=0,0,if(Y59=0, ((vlookup(AB59,'SKU Pricing'!A:B,Assumptions!$B$2,0)*W59)+(vlookup(AC59,'SKU Pricing'!A:B,Assumptions!$B$2,0)*X59))*AE59,((vlookup(AB59,'SKU Pricing'!A:B,Assumptions!$B$2,0)*W59)+(vlookup(AC59,'SKU Pricing'!A:B,Assumptions!$B$2,0)*(W59*8))+(vlookup(AD59,'SKU Pricing'!A:B,Assumptions!$B$2,0)*(X59-(W59*8))))*AE59))</f>
        <v>40.22865</v>
      </c>
      <c r="AG59" s="67">
        <f t="shared" si="12"/>
        <v>0</v>
      </c>
      <c r="AH59" s="70">
        <f>ifna(vlookup(AG59,'SKU Pricing'!A:B,Assumptions!$B$2,0)*W59*AE59,0)</f>
        <v>0</v>
      </c>
      <c r="AI59" s="62" t="str">
        <f t="shared" si="13"/>
        <v/>
      </c>
      <c r="AJ59" s="62" t="str">
        <f>if(V59&lt;&gt;0, if(T59="Lift &amp; Shift Noprod",Assumptions!$B$9,if(V59=Assumptions!$B$6,Assumptions!$B$10,if(P59=1,Assumptions!$B$8,Assumptions!$B$7))),"")</f>
        <v>Balanced</v>
      </c>
      <c r="AK59" s="69" t="str">
        <f t="shared" si="14"/>
        <v>Balanced</v>
      </c>
      <c r="AL59" s="69">
        <f>if(AJ59="Hyperdisk Balanced",Assumptions!$B$11,0)</f>
        <v>0</v>
      </c>
      <c r="AM59" s="69">
        <f>if(AJ59="Hyperdisk Balanced",Assumptions!$B$12,0)</f>
        <v>0</v>
      </c>
      <c r="AN59" s="70">
        <f>if(AK59=0,0,if(AJ59="Hyperdisk Balanced",vlookup(AK59&amp;" provisioned space",'SKU Pricing'!A:B,Assumptions!$B$2,0)*Z59+vlookup(AK59&amp;" provisioned IOPS",'SKU Pricing'!A:B,Assumptions!$B$2,0)*AL59*730+vlookup(AK59&amp;" provisioned throughput",'SKU Pricing'!A:B,Assumptions!$B$2,0)*AM59*730,vlookup(AK59,'SKU Pricing'!A:B,Assumptions!$B$2,0)*Z59))</f>
        <v>1415.2</v>
      </c>
      <c r="AO59" s="70">
        <f t="shared" si="15"/>
        <v>1455.42865</v>
      </c>
      <c r="AP59" s="71" t="str">
        <f t="shared" si="16"/>
        <v>VM Manager</v>
      </c>
      <c r="AQ59" s="70">
        <f>ifna(vlookup(AP59,'SKU Pricing'!A:B,Assumptions!$B$2,0)*AE59,0)</f>
        <v>0.81</v>
      </c>
      <c r="AR59" s="72">
        <v>0.0</v>
      </c>
    </row>
    <row r="60">
      <c r="A60" s="61" t="s">
        <v>211</v>
      </c>
      <c r="B60" s="62" t="str">
        <f>ifna(if(vlookup(A60,vOS!A:B,2,0)="","Unknown",vlookup(A60,vOS!A:B,2,0)),"Unknown")</f>
        <v>Debian GNU/Linux 12 (64-bit)</v>
      </c>
      <c r="C60" s="62">
        <f>vlookup(B60,'OS Study'!A:D,2,0)</f>
        <v>0</v>
      </c>
      <c r="D60" s="62" t="str">
        <f>vlookup(B60,'OS Study'!A:D,3,0)</f>
        <v>Linux</v>
      </c>
      <c r="E60" s="62" t="str">
        <f>vlookup(B60,'OS Study'!A:D,4,0)</f>
        <v>Debian</v>
      </c>
      <c r="F60" s="63" t="str">
        <f>vlookup(B60,'OS Study'!A:E,5,0)</f>
        <v>12</v>
      </c>
      <c r="G60" s="62">
        <f>IF(vlookup(A60,'RVtools V2.1'!A:J,4,0)="non",0,1)</f>
        <v>1</v>
      </c>
      <c r="H60" s="62">
        <f>if(vlookup(A60,'RVtools V2.1'!A:K,11,0)="kube",1,0)</f>
        <v>0</v>
      </c>
      <c r="I60" s="62">
        <f t="shared" si="5"/>
        <v>0</v>
      </c>
      <c r="J60" s="62">
        <f>ifna(vlookup(A60,'Infra Study'!A:Q,17,0),0)</f>
        <v>0</v>
      </c>
      <c r="K60" s="64">
        <f>IFERROR(__xludf.DUMMYFUNCTION("N(REGEXMATCH(VLOOKUP(A60, 'RVtools V2.1'!A:H, 8, 0), ""^Serveur de fichiers""))"),0.0)</f>
        <v>0</v>
      </c>
      <c r="L60" s="64">
        <f t="shared" si="6"/>
        <v>0</v>
      </c>
      <c r="M60" s="67" t="str">
        <f>ifna(vlookup(A60,'RVtools V2.1'!A:I,8,0),"N/A")</f>
        <v>Archive SIL</v>
      </c>
      <c r="N60" s="64">
        <f>IFERROR(__xludf.DUMMYFUNCTION("IF(REGEXMATCH(M60, ""(?i)"" &amp; JOIN(""|"", SPLIT(""kalisil"", "" ""))), 1, 0)"),0.0)</f>
        <v>0</v>
      </c>
      <c r="O60" s="64" t="str">
        <f>vlookup(A60,'RVtools V2.1'!A:H,7,0)</f>
        <v>T3</v>
      </c>
      <c r="P60" s="64">
        <f>if(vlookup(A60,'RVtools V2.1'!A:H,5,0)="oui",1,0)</f>
        <v>1</v>
      </c>
      <c r="Q60" s="64">
        <f>ifna(vlookup(A60,vCPU!A:B,2,0),"Unknown")</f>
        <v>2</v>
      </c>
      <c r="R60" s="66">
        <f>ifna(vlookup(A60,vMemory!A:C,3,0),"Unknown")</f>
        <v>8</v>
      </c>
      <c r="S60" s="66">
        <f>ifna(vlookup(A60,vDisk!A:C,3,0),"Unknown")</f>
        <v>39</v>
      </c>
      <c r="T60" s="67" t="str">
        <f t="array" ref="T60">IFS(
   L60=1, "No Lift &amp; Shift",
   J60=1, XLOOKUP(A60, 'Infra Study'!A:A, 'Infra Study'!P:P),
   I60=1, "No Lift &amp; Shift",
   H60=1, "GKE",
   K60=1, "GCNV",
   G60=1, "Lift &amp; Shift Prod",
   TRUE, "Lift &amp; Shift Noprod"
)</f>
        <v>Lift &amp; Shift Prod</v>
      </c>
      <c r="U60" s="67">
        <f t="shared" si="7"/>
        <v>1</v>
      </c>
      <c r="V60" s="68" t="str">
        <f>if(T60="Lift &amp; Shift Noprod",if( Y60=0,Assumptions!$B$5, Assumptions!$B$4),if(T60="Lift &amp; Shift Prod",if(AND(N60=1,O60="T1"),Assumptions!$B$6,Assumptions!$B$4),0))</f>
        <v>N2D</v>
      </c>
      <c r="W60" s="69">
        <f>if(V60&lt;&gt;0,if(Q60="Unknown", Assumptions!$B$42,If(Q60&gt;1,Q60,2)),0)</f>
        <v>2</v>
      </c>
      <c r="X60" s="69">
        <f>if(V60&lt;&gt;0,if(R60="Unknown", Assumptions!$B$43,R60),0)</f>
        <v>8</v>
      </c>
      <c r="Y60" s="68">
        <f t="shared" si="8"/>
        <v>0</v>
      </c>
      <c r="Z60" s="68">
        <f>if(V60&lt;&gt;0,if(  S60="Unknown", Assumptions!$B$44,S60),0)</f>
        <v>39</v>
      </c>
      <c r="AA60" s="68" t="str">
        <f>if(V60 ="N2",ifna(vlookup(W60&amp;"-"&amp;X60,'Ref. VM'!A:B,2,0),"Custom"),if(V60 ="E2" , ifna(vlookup(W60&amp;"-"&amp;X60,'Ref. VM'!D:E,2,0),"Custom"),if(V60="N2D",ifna(vlookup(W60&amp;"-"&amp;X60,'Ref. VM'!G:H,2,0),"Custom"),if(V60="N4",ifna(vlookup(W60&amp;"-"&amp;X60,'Ref. VM'!J:K,2,0),"Custom"),0))))</f>
        <v>Custom</v>
      </c>
      <c r="AB60" s="67" t="str">
        <f t="shared" si="9"/>
        <v>N2D-Custom vCPUs-CUD 3y</v>
      </c>
      <c r="AC60" s="67" t="str">
        <f t="shared" si="10"/>
        <v>N2D-Custom RAM-CUD 3y</v>
      </c>
      <c r="AD60" s="67">
        <f t="shared" si="11"/>
        <v>0</v>
      </c>
      <c r="AE60" s="69">
        <f>if(T60="Lift &amp; Shift Prod",730,if(T60="Lift &amp; Shift Noprod",Assumptions!$B$3,0))</f>
        <v>730</v>
      </c>
      <c r="AF60" s="70">
        <f>if( U60=0,0,if(Y60=0, ((vlookup(AB60,'SKU Pricing'!A:B,Assumptions!$B$2,0)*W60)+(vlookup(AC60,'SKU Pricing'!A:B,Assumptions!$B$2,0)*X60))*AE60,((vlookup(AB60,'SKU Pricing'!A:B,Assumptions!$B$2,0)*W60)+(vlookup(AC60,'SKU Pricing'!A:B,Assumptions!$B$2,0)*(W60*8))+(vlookup(AD60,'SKU Pricing'!A:B,Assumptions!$B$2,0)*(X60-(W60*8))))*AE60))</f>
        <v>33.80865936</v>
      </c>
      <c r="AG60" s="67">
        <f t="shared" si="12"/>
        <v>0</v>
      </c>
      <c r="AH60" s="70">
        <f>ifna(vlookup(AG60,'SKU Pricing'!A:B,Assumptions!$B$2,0)*W60*AE60,0)</f>
        <v>0</v>
      </c>
      <c r="AI60" s="62" t="str">
        <f t="shared" si="13"/>
        <v/>
      </c>
      <c r="AJ60" s="62" t="str">
        <f>if(V60&lt;&gt;0, if(T60="Lift &amp; Shift Noprod",Assumptions!$B$9,if(V60=Assumptions!$B$6,Assumptions!$B$10,if(P60=1,Assumptions!$B$8,Assumptions!$B$7))),"")</f>
        <v>SSD</v>
      </c>
      <c r="AK60" s="69" t="str">
        <f t="shared" si="14"/>
        <v>SSD</v>
      </c>
      <c r="AL60" s="69">
        <f>if(AJ60="Hyperdisk Balanced",Assumptions!$B$11,0)</f>
        <v>0</v>
      </c>
      <c r="AM60" s="69">
        <f>if(AJ60="Hyperdisk Balanced",Assumptions!$B$12,0)</f>
        <v>0</v>
      </c>
      <c r="AN60" s="70">
        <f>if(AK60=0,0,if(AJ60="Hyperdisk Balanced",vlookup(AK60&amp;" provisioned space",'SKU Pricing'!A:B,Assumptions!$B$2,0)*Z60+vlookup(AK60&amp;" provisioned IOPS",'SKU Pricing'!A:B,Assumptions!$B$2,0)*AL60*730+vlookup(AK60&amp;" provisioned throughput",'SKU Pricing'!A:B,Assumptions!$B$2,0)*AM60*730,vlookup(AK60,'SKU Pricing'!A:B,Assumptions!$B$2,0)*Z60))</f>
        <v>7.683</v>
      </c>
      <c r="AO60" s="70">
        <f t="shared" si="15"/>
        <v>41.49165936</v>
      </c>
      <c r="AP60" s="71" t="str">
        <f t="shared" si="16"/>
        <v>VM Manager</v>
      </c>
      <c r="AQ60" s="70">
        <f>ifna(vlookup(AP60,'SKU Pricing'!A:B,Assumptions!$B$2,0)*AE60,0)</f>
        <v>2.19</v>
      </c>
      <c r="AR60" s="72">
        <v>0.0</v>
      </c>
    </row>
    <row r="61">
      <c r="A61" s="61" t="s">
        <v>212</v>
      </c>
      <c r="B61" s="62" t="str">
        <f>ifna(if(vlookup(A61,vOS!A:B,2,0)="","Unknown",vlookup(A61,vOS!A:B,2,0)),"Unknown")</f>
        <v>Red Hat Enterprise Linux 7 (64-bit)</v>
      </c>
      <c r="C61" s="62">
        <f>vlookup(B61,'OS Study'!A:D,2,0)</f>
        <v>0</v>
      </c>
      <c r="D61" s="62" t="str">
        <f>vlookup(B61,'OS Study'!A:D,3,0)</f>
        <v>Linux</v>
      </c>
      <c r="E61" s="62" t="str">
        <f>vlookup(B61,'OS Study'!A:D,4,0)</f>
        <v>Red Hat</v>
      </c>
      <c r="F61" s="63" t="str">
        <f>vlookup(B61,'OS Study'!A:E,5,0)</f>
        <v>7</v>
      </c>
      <c r="G61" s="62">
        <f>IF(vlookup(A61,'RVtools V2.1'!A:J,4,0)="non",0,1)</f>
        <v>0</v>
      </c>
      <c r="H61" s="62">
        <f>if(vlookup(A61,'RVtools V2.1'!A:K,11,0)="kube",1,0)</f>
        <v>0</v>
      </c>
      <c r="I61" s="62">
        <f t="shared" si="5"/>
        <v>0</v>
      </c>
      <c r="J61" s="62">
        <f>ifna(vlookup(A61,'Infra Study'!A:Q,17,0),0)</f>
        <v>0</v>
      </c>
      <c r="K61" s="64">
        <f>IFERROR(__xludf.DUMMYFUNCTION("N(REGEXMATCH(VLOOKUP(A61, 'RVtools V2.1'!A:H, 8, 0), ""^Serveur de fichiers""))"),0.0)</f>
        <v>0</v>
      </c>
      <c r="L61" s="64">
        <f t="shared" si="6"/>
        <v>0</v>
      </c>
      <c r="M61" s="65" t="str">
        <f>ifna(vlookup(A61,'RVtools V2.1'!A:I,8,0),"N/A")</f>
        <v>Archive SIL</v>
      </c>
      <c r="N61" s="64">
        <f>IFERROR(__xludf.DUMMYFUNCTION("IF(REGEXMATCH(M61, ""(?i)"" &amp; JOIN(""|"", SPLIT(""kalisil"", "" ""))), 1, 0)"),0.0)</f>
        <v>0</v>
      </c>
      <c r="O61" s="64" t="str">
        <f>vlookup(A61,'RVtools V2.1'!A:H,7,0)</f>
        <v>T3</v>
      </c>
      <c r="P61" s="64">
        <f>if(vlookup(A61,'RVtools V2.1'!A:H,5,0)="oui",1,0)</f>
        <v>0</v>
      </c>
      <c r="Q61" s="64">
        <f>ifna(vlookup(A61,vCPU!A:B,2,0),"Unknown")</f>
        <v>5</v>
      </c>
      <c r="R61" s="66">
        <f>ifna(vlookup(A61,vMemory!A:C,3,0),"Unknown")</f>
        <v>32</v>
      </c>
      <c r="S61" s="66">
        <f>ifna(vlookup(A61,vDisk!A:C,3,0),"Unknown")</f>
        <v>1635</v>
      </c>
      <c r="T61" s="67" t="str">
        <f t="array" ref="T61">IFS(
   L61=1, "No Lift &amp; Shift",
   J61=1, XLOOKUP(A61, 'Infra Study'!A:A, 'Infra Study'!P:P),
   I61=1, "No Lift &amp; Shift",
   H61=1, "GKE",
   K61=1, "GCNV",
   G61=1, "Lift &amp; Shift Prod",
   TRUE, "Lift &amp; Shift Noprod"
)</f>
        <v>Lift &amp; Shift Noprod</v>
      </c>
      <c r="U61" s="67">
        <f t="shared" si="7"/>
        <v>1</v>
      </c>
      <c r="V61" s="68" t="str">
        <f>if(T61="Lift &amp; Shift Noprod",if( Y61=0,Assumptions!$B$5, Assumptions!$B$4),if(T61="Lift &amp; Shift Prod",if(AND(N61=1,O61="T1"),Assumptions!$B$6,Assumptions!$B$4),0))</f>
        <v>E2</v>
      </c>
      <c r="W61" s="69">
        <f>if(V61&lt;&gt;0,if(Q61="Unknown", Assumptions!$B$42,If(Q61&gt;1,Q61,2)),0)</f>
        <v>5</v>
      </c>
      <c r="X61" s="69">
        <f>if(V61&lt;&gt;0,if(R61="Unknown", Assumptions!$B$43,R61),0)</f>
        <v>32</v>
      </c>
      <c r="Y61" s="68">
        <f t="shared" si="8"/>
        <v>0</v>
      </c>
      <c r="Z61" s="68">
        <f>if(V61&lt;&gt;0,if(  S61="Unknown", Assumptions!$B$44,S61),0)</f>
        <v>1635</v>
      </c>
      <c r="AA61" s="68" t="str">
        <f>if(V61 ="N2",ifna(vlookup(W61&amp;"-"&amp;X61,'Ref. VM'!A:B,2,0),"Custom"),if(V61 ="E2" , ifna(vlookup(W61&amp;"-"&amp;X61,'Ref. VM'!D:E,2,0),"Custom"),if(V61="N2D",ifna(vlookup(W61&amp;"-"&amp;X61,'Ref. VM'!G:H,2,0),"Custom"),if(V61="N4",ifna(vlookup(W61&amp;"-"&amp;X61,'Ref. VM'!J:K,2,0),"Custom"),0))))</f>
        <v>Custom</v>
      </c>
      <c r="AB61" s="67" t="str">
        <f t="shared" si="9"/>
        <v>E2-Custom vCPUs</v>
      </c>
      <c r="AC61" s="67" t="str">
        <f t="shared" si="10"/>
        <v>E2-Custom RAM</v>
      </c>
      <c r="AD61" s="67">
        <f t="shared" si="11"/>
        <v>0</v>
      </c>
      <c r="AE61" s="69">
        <f>if(T61="Lift &amp; Shift Prod",730,if(T61="Lift &amp; Shift Noprod",Assumptions!$B$3,0))</f>
        <v>270</v>
      </c>
      <c r="AF61" s="70">
        <f>if( U61=0,0,if(Y61=0, ((vlookup(AB61,'SKU Pricing'!A:B,Assumptions!$B$2,0)*W61)+(vlookup(AC61,'SKU Pricing'!A:B,Assumptions!$B$2,0)*X61))*AE61,((vlookup(AB61,'SKU Pricing'!A:B,Assumptions!$B$2,0)*W61)+(vlookup(AC61,'SKU Pricing'!A:B,Assumptions!$B$2,0)*(W61*8))+(vlookup(AD61,'SKU Pricing'!A:B,Assumptions!$B$2,0)*(X61-(W61*8))))*AE61))</f>
        <v>66.628737</v>
      </c>
      <c r="AG61" s="67" t="str">
        <f t="shared" si="12"/>
        <v>Red Hat Enterprise Linux 2-8</v>
      </c>
      <c r="AH61" s="70">
        <f>ifna(vlookup(AG61,'SKU Pricing'!A:B,Assumptions!$B$2,0)*W61*AE61,0)</f>
        <v>19.44</v>
      </c>
      <c r="AI61" s="62" t="str">
        <f t="shared" si="13"/>
        <v/>
      </c>
      <c r="AJ61" s="62" t="str">
        <f>if(V61&lt;&gt;0, if(T61="Lift &amp; Shift Noprod",Assumptions!$B$9,if(V61=Assumptions!$B$6,Assumptions!$B$10,if(P61=1,Assumptions!$B$8,Assumptions!$B$7))),"")</f>
        <v>Balanced</v>
      </c>
      <c r="AK61" s="69" t="str">
        <f t="shared" si="14"/>
        <v>Balanced</v>
      </c>
      <c r="AL61" s="69">
        <f>if(AJ61="Hyperdisk Balanced",Assumptions!$B$11,0)</f>
        <v>0</v>
      </c>
      <c r="AM61" s="69">
        <f>if(AJ61="Hyperdisk Balanced",Assumptions!$B$12,0)</f>
        <v>0</v>
      </c>
      <c r="AN61" s="70">
        <f>if(AK61=0,0,if(AJ61="Hyperdisk Balanced",vlookup(AK61&amp;" provisioned space",'SKU Pricing'!A:B,Assumptions!$B$2,0)*Z61+vlookup(AK61&amp;" provisioned IOPS",'SKU Pricing'!A:B,Assumptions!$B$2,0)*AL61*730+vlookup(AK61&amp;" provisioned throughput",'SKU Pricing'!A:B,Assumptions!$B$2,0)*AM61*730,vlookup(AK61,'SKU Pricing'!A:B,Assumptions!$B$2,0)*Z61))</f>
        <v>189.66</v>
      </c>
      <c r="AO61" s="70">
        <f t="shared" si="15"/>
        <v>275.728737</v>
      </c>
      <c r="AP61" s="71" t="str">
        <f t="shared" si="16"/>
        <v>VM Manager</v>
      </c>
      <c r="AQ61" s="70">
        <f>ifna(vlookup(AP61,'SKU Pricing'!A:B,Assumptions!$B$2,0)*AE61,0)</f>
        <v>0.81</v>
      </c>
      <c r="AR61" s="72">
        <v>0.0</v>
      </c>
    </row>
    <row r="62">
      <c r="A62" s="61" t="s">
        <v>213</v>
      </c>
      <c r="B62" s="62" t="str">
        <f>ifna(if(vlookup(A62,vOS!A:B,2,0)="","Unknown",vlookup(A62,vOS!A:B,2,0)),"Unknown")</f>
        <v>Red Hat Enterprise Linux 7 (64-bit)</v>
      </c>
      <c r="C62" s="62">
        <f>vlookup(B62,'OS Study'!A:D,2,0)</f>
        <v>0</v>
      </c>
      <c r="D62" s="62" t="str">
        <f>vlookup(B62,'OS Study'!A:D,3,0)</f>
        <v>Linux</v>
      </c>
      <c r="E62" s="62" t="str">
        <f>vlookup(B62,'OS Study'!A:D,4,0)</f>
        <v>Red Hat</v>
      </c>
      <c r="F62" s="63" t="str">
        <f>vlookup(B62,'OS Study'!A:E,5,0)</f>
        <v>7</v>
      </c>
      <c r="G62" s="62">
        <f>IF(vlookup(A62,'RVtools V2.1'!A:J,4,0)="non",0,1)</f>
        <v>0</v>
      </c>
      <c r="H62" s="62">
        <f>if(vlookup(A62,'RVtools V2.1'!A:K,11,0)="kube",1,0)</f>
        <v>0</v>
      </c>
      <c r="I62" s="62">
        <f t="shared" si="5"/>
        <v>0</v>
      </c>
      <c r="J62" s="62">
        <f>ifna(vlookup(A62,'Infra Study'!A:Q,17,0),0)</f>
        <v>0</v>
      </c>
      <c r="K62" s="64">
        <f>IFERROR(__xludf.DUMMYFUNCTION("N(REGEXMATCH(VLOOKUP(A62, 'RVtools V2.1'!A:H, 8, 0), ""^Serveur de fichiers""))"),0.0)</f>
        <v>0</v>
      </c>
      <c r="L62" s="64">
        <f t="shared" si="6"/>
        <v>0</v>
      </c>
      <c r="M62" s="65" t="str">
        <f>ifna(vlookup(A62,'RVtools V2.1'!A:I,8,0),"N/A")</f>
        <v>Archive SIL</v>
      </c>
      <c r="N62" s="64">
        <f>IFERROR(__xludf.DUMMYFUNCTION("IF(REGEXMATCH(M62, ""(?i)"" &amp; JOIN(""|"", SPLIT(""kalisil"", "" ""))), 1, 0)"),0.0)</f>
        <v>0</v>
      </c>
      <c r="O62" s="64" t="str">
        <f>vlookup(A62,'RVtools V2.1'!A:H,7,0)</f>
        <v>T3</v>
      </c>
      <c r="P62" s="64">
        <f>if(vlookup(A62,'RVtools V2.1'!A:H,5,0)="oui",1,0)</f>
        <v>0</v>
      </c>
      <c r="Q62" s="64">
        <f>ifna(vlookup(A62,vCPU!A:B,2,0),"Unknown")</f>
        <v>5</v>
      </c>
      <c r="R62" s="66">
        <f>ifna(vlookup(A62,vMemory!A:C,3,0),"Unknown")</f>
        <v>32</v>
      </c>
      <c r="S62" s="66">
        <f>ifna(vlookup(A62,vDisk!A:C,3,0),"Unknown")</f>
        <v>5934</v>
      </c>
      <c r="T62" s="67" t="str">
        <f t="array" ref="T62">IFS(
   L62=1, "No Lift &amp; Shift",
   J62=1, XLOOKUP(A62, 'Infra Study'!A:A, 'Infra Study'!P:P),
   I62=1, "No Lift &amp; Shift",
   H62=1, "GKE",
   K62=1, "GCNV",
   G62=1, "Lift &amp; Shift Prod",
   TRUE, "Lift &amp; Shift Noprod"
)</f>
        <v>Lift &amp; Shift Noprod</v>
      </c>
      <c r="U62" s="67">
        <f t="shared" si="7"/>
        <v>1</v>
      </c>
      <c r="V62" s="68" t="str">
        <f>if(T62="Lift &amp; Shift Noprod",if( Y62=0,Assumptions!$B$5, Assumptions!$B$4),if(T62="Lift &amp; Shift Prod",if(AND(N62=1,O62="T1"),Assumptions!$B$6,Assumptions!$B$4),0))</f>
        <v>E2</v>
      </c>
      <c r="W62" s="69">
        <f>if(V62&lt;&gt;0,if(Q62="Unknown", Assumptions!$B$42,If(Q62&gt;1,Q62,2)),0)</f>
        <v>5</v>
      </c>
      <c r="X62" s="69">
        <f>if(V62&lt;&gt;0,if(R62="Unknown", Assumptions!$B$43,R62),0)</f>
        <v>32</v>
      </c>
      <c r="Y62" s="68">
        <f t="shared" si="8"/>
        <v>0</v>
      </c>
      <c r="Z62" s="68">
        <f>if(V62&lt;&gt;0,if(  S62="Unknown", Assumptions!$B$44,S62),0)</f>
        <v>5934</v>
      </c>
      <c r="AA62" s="68" t="str">
        <f>if(V62 ="N2",ifna(vlookup(W62&amp;"-"&amp;X62,'Ref. VM'!A:B,2,0),"Custom"),if(V62 ="E2" , ifna(vlookup(W62&amp;"-"&amp;X62,'Ref. VM'!D:E,2,0),"Custom"),if(V62="N2D",ifna(vlookup(W62&amp;"-"&amp;X62,'Ref. VM'!G:H,2,0),"Custom"),if(V62="N4",ifna(vlookup(W62&amp;"-"&amp;X62,'Ref. VM'!J:K,2,0),"Custom"),0))))</f>
        <v>Custom</v>
      </c>
      <c r="AB62" s="67" t="str">
        <f t="shared" si="9"/>
        <v>E2-Custom vCPUs</v>
      </c>
      <c r="AC62" s="67" t="str">
        <f t="shared" si="10"/>
        <v>E2-Custom RAM</v>
      </c>
      <c r="AD62" s="67">
        <f t="shared" si="11"/>
        <v>0</v>
      </c>
      <c r="AE62" s="69">
        <f>if(T62="Lift &amp; Shift Prod",730,if(T62="Lift &amp; Shift Noprod",Assumptions!$B$3,0))</f>
        <v>270</v>
      </c>
      <c r="AF62" s="70">
        <f>if( U62=0,0,if(Y62=0, ((vlookup(AB62,'SKU Pricing'!A:B,Assumptions!$B$2,0)*W62)+(vlookup(AC62,'SKU Pricing'!A:B,Assumptions!$B$2,0)*X62))*AE62,((vlookup(AB62,'SKU Pricing'!A:B,Assumptions!$B$2,0)*W62)+(vlookup(AC62,'SKU Pricing'!A:B,Assumptions!$B$2,0)*(W62*8))+(vlookup(AD62,'SKU Pricing'!A:B,Assumptions!$B$2,0)*(X62-(W62*8))))*AE62))</f>
        <v>66.628737</v>
      </c>
      <c r="AG62" s="67" t="str">
        <f t="shared" si="12"/>
        <v>Red Hat Enterprise Linux 2-8</v>
      </c>
      <c r="AH62" s="70">
        <f>ifna(vlookup(AG62,'SKU Pricing'!A:B,Assumptions!$B$2,0)*W62*AE62,0)</f>
        <v>19.44</v>
      </c>
      <c r="AI62" s="62" t="str">
        <f t="shared" si="13"/>
        <v/>
      </c>
      <c r="AJ62" s="62" t="str">
        <f>if(V62&lt;&gt;0, if(T62="Lift &amp; Shift Noprod",Assumptions!$B$9,if(V62=Assumptions!$B$6,Assumptions!$B$10,if(P62=1,Assumptions!$B$8,Assumptions!$B$7))),"")</f>
        <v>Balanced</v>
      </c>
      <c r="AK62" s="69" t="str">
        <f t="shared" si="14"/>
        <v>Balanced</v>
      </c>
      <c r="AL62" s="69">
        <f>if(AJ62="Hyperdisk Balanced",Assumptions!$B$11,0)</f>
        <v>0</v>
      </c>
      <c r="AM62" s="69">
        <f>if(AJ62="Hyperdisk Balanced",Assumptions!$B$12,0)</f>
        <v>0</v>
      </c>
      <c r="AN62" s="70">
        <f>if(AK62=0,0,if(AJ62="Hyperdisk Balanced",vlookup(AK62&amp;" provisioned space",'SKU Pricing'!A:B,Assumptions!$B$2,0)*Z62+vlookup(AK62&amp;" provisioned IOPS",'SKU Pricing'!A:B,Assumptions!$B$2,0)*AL62*730+vlookup(AK62&amp;" provisioned throughput",'SKU Pricing'!A:B,Assumptions!$B$2,0)*AM62*730,vlookup(AK62,'SKU Pricing'!A:B,Assumptions!$B$2,0)*Z62))</f>
        <v>688.344</v>
      </c>
      <c r="AO62" s="70">
        <f t="shared" si="15"/>
        <v>774.412737</v>
      </c>
      <c r="AP62" s="71" t="str">
        <f t="shared" si="16"/>
        <v>VM Manager</v>
      </c>
      <c r="AQ62" s="70">
        <f>ifna(vlookup(AP62,'SKU Pricing'!A:B,Assumptions!$B$2,0)*AE62,0)</f>
        <v>0.81</v>
      </c>
      <c r="AR62" s="72">
        <v>0.0</v>
      </c>
    </row>
    <row r="63">
      <c r="A63" s="61" t="s">
        <v>214</v>
      </c>
      <c r="B63" s="62" t="str">
        <f>ifna(if(vlookup(A63,vOS!A:B,2,0)="","Unknown",vlookup(A63,vOS!A:B,2,0)),"Unknown")</f>
        <v>Microsoft Windows Server 2012 (64-bit)</v>
      </c>
      <c r="C63" s="62">
        <f>vlookup(B63,'OS Study'!A:D,2,0)</f>
        <v>0</v>
      </c>
      <c r="D63" s="62" t="str">
        <f>vlookup(B63,'OS Study'!A:D,3,0)</f>
        <v>Windows</v>
      </c>
      <c r="E63" s="62" t="str">
        <f>vlookup(B63,'OS Study'!A:D,4,0)</f>
        <v>Server</v>
      </c>
      <c r="F63" s="63" t="str">
        <f>vlookup(B63,'OS Study'!A:E,5,0)</f>
        <v>2012</v>
      </c>
      <c r="G63" s="62">
        <f>IF(vlookup(A63,'RVtools V2.1'!A:J,4,0)="non",0,1)</f>
        <v>0</v>
      </c>
      <c r="H63" s="62">
        <f>if(vlookup(A63,'RVtools V2.1'!A:K,11,0)="kube",1,0)</f>
        <v>0</v>
      </c>
      <c r="I63" s="62">
        <f t="shared" si="5"/>
        <v>0</v>
      </c>
      <c r="J63" s="62">
        <f>ifna(vlookup(A63,'Infra Study'!A:Q,17,0),0)</f>
        <v>0</v>
      </c>
      <c r="K63" s="64">
        <f>IFERROR(__xludf.DUMMYFUNCTION("N(REGEXMATCH(VLOOKUP(A63, 'RVtools V2.1'!A:H, 8, 0), ""^Serveur de fichiers""))"),0.0)</f>
        <v>0</v>
      </c>
      <c r="L63" s="64">
        <f t="shared" si="6"/>
        <v>0</v>
      </c>
      <c r="M63" s="65" t="str">
        <f>ifna(vlookup(A63,'RVtools V2.1'!A:I,8,0),"N/A")</f>
        <v>Archive SIL</v>
      </c>
      <c r="N63" s="64">
        <f>IFERROR(__xludf.DUMMYFUNCTION("IF(REGEXMATCH(M63, ""(?i)"" &amp; JOIN(""|"", SPLIT(""kalisil"", "" ""))), 1, 0)"),0.0)</f>
        <v>0</v>
      </c>
      <c r="O63" s="64" t="str">
        <f>vlookup(A63,'RVtools V2.1'!A:H,7,0)</f>
        <v>T3</v>
      </c>
      <c r="P63" s="64">
        <f>if(vlookup(A63,'RVtools V2.1'!A:H,5,0)="oui",1,0)</f>
        <v>0</v>
      </c>
      <c r="Q63" s="64">
        <f>ifna(vlookup(A63,vCPU!A:B,2,0),"Unknown")</f>
        <v>8</v>
      </c>
      <c r="R63" s="66">
        <f>ifna(vlookup(A63,vMemory!A:C,3,0),"Unknown")</f>
        <v>8</v>
      </c>
      <c r="S63" s="66">
        <f>ifna(vlookup(A63,vDisk!A:C,3,0),"Unknown")</f>
        <v>734</v>
      </c>
      <c r="T63" s="67" t="str">
        <f t="array" ref="T63">IFS(
   L63=1, "No Lift &amp; Shift",
   J63=1, XLOOKUP(A63, 'Infra Study'!A:A, 'Infra Study'!P:P),
   I63=1, "No Lift &amp; Shift",
   H63=1, "GKE",
   K63=1, "GCNV",
   G63=1, "Lift &amp; Shift Prod",
   TRUE, "Lift &amp; Shift Noprod"
)</f>
        <v>Lift &amp; Shift Noprod</v>
      </c>
      <c r="U63" s="67">
        <f t="shared" si="7"/>
        <v>1</v>
      </c>
      <c r="V63" s="68" t="str">
        <f>if(T63="Lift &amp; Shift Noprod",if( Y63=0,Assumptions!$B$5, Assumptions!$B$4),if(T63="Lift &amp; Shift Prod",if(AND(N63=1,O63="T1"),Assumptions!$B$6,Assumptions!$B$4),0))</f>
        <v>E2</v>
      </c>
      <c r="W63" s="69">
        <f>if(V63&lt;&gt;0,if(Q63="Unknown", Assumptions!$B$42,If(Q63&gt;1,Q63,2)),0)</f>
        <v>8</v>
      </c>
      <c r="X63" s="69">
        <f>if(V63&lt;&gt;0,if(R63="Unknown", Assumptions!$B$43,R63),0)</f>
        <v>8</v>
      </c>
      <c r="Y63" s="68">
        <f t="shared" si="8"/>
        <v>0</v>
      </c>
      <c r="Z63" s="68">
        <f>if(V63&lt;&gt;0,if(  S63="Unknown", Assumptions!$B$44,S63),0)</f>
        <v>734</v>
      </c>
      <c r="AA63" s="68" t="str">
        <f>if(V63 ="N2",ifna(vlookup(W63&amp;"-"&amp;X63,'Ref. VM'!A:B,2,0),"Custom"),if(V63 ="E2" , ifna(vlookup(W63&amp;"-"&amp;X63,'Ref. VM'!D:E,2,0),"Custom"),if(V63="N2D",ifna(vlookup(W63&amp;"-"&amp;X63,'Ref. VM'!G:H,2,0),"Custom"),if(V63="N4",ifna(vlookup(W63&amp;"-"&amp;X63,'Ref. VM'!J:K,2,0),"Custom"),0))))</f>
        <v>Custom</v>
      </c>
      <c r="AB63" s="67" t="str">
        <f t="shared" si="9"/>
        <v>E2-Custom vCPUs</v>
      </c>
      <c r="AC63" s="67" t="str">
        <f t="shared" si="10"/>
        <v>E2-Custom RAM</v>
      </c>
      <c r="AD63" s="67">
        <f t="shared" si="11"/>
        <v>0</v>
      </c>
      <c r="AE63" s="69">
        <f>if(T63="Lift &amp; Shift Prod",730,if(T63="Lift &amp; Shift Noprod",Assumptions!$B$3,0))</f>
        <v>270</v>
      </c>
      <c r="AF63" s="70">
        <f>if( U63=0,0,if(Y63=0, ((vlookup(AB63,'SKU Pricing'!A:B,Assumptions!$B$2,0)*W63)+(vlookup(AC63,'SKU Pricing'!A:B,Assumptions!$B$2,0)*X63))*AE63,((vlookup(AB63,'SKU Pricing'!A:B,Assumptions!$B$2,0)*W63)+(vlookup(AC63,'SKU Pricing'!A:B,Assumptions!$B$2,0)*(W63*8))+(vlookup(AD63,'SKU Pricing'!A:B,Assumptions!$B$2,0)*(X63-(W63*8))))*AE63))</f>
        <v>65.075724</v>
      </c>
      <c r="AG63" s="67" t="str">
        <f t="shared" si="12"/>
        <v>Windows Server</v>
      </c>
      <c r="AH63" s="70">
        <f>ifna(vlookup(AG63,'SKU Pricing'!A:B,Assumptions!$B$2,0)*W63*AE63,0)</f>
        <v>99.36</v>
      </c>
      <c r="AI63" s="62" t="str">
        <f t="shared" si="13"/>
        <v/>
      </c>
      <c r="AJ63" s="62" t="str">
        <f>if(V63&lt;&gt;0, if(T63="Lift &amp; Shift Noprod",Assumptions!$B$9,if(V63=Assumptions!$B$6,Assumptions!$B$10,if(P63=1,Assumptions!$B$8,Assumptions!$B$7))),"")</f>
        <v>Balanced</v>
      </c>
      <c r="AK63" s="69" t="str">
        <f t="shared" si="14"/>
        <v>Balanced</v>
      </c>
      <c r="AL63" s="69">
        <f>if(AJ63="Hyperdisk Balanced",Assumptions!$B$11,0)</f>
        <v>0</v>
      </c>
      <c r="AM63" s="69">
        <f>if(AJ63="Hyperdisk Balanced",Assumptions!$B$12,0)</f>
        <v>0</v>
      </c>
      <c r="AN63" s="70">
        <f>if(AK63=0,0,if(AJ63="Hyperdisk Balanced",vlookup(AK63&amp;" provisioned space",'SKU Pricing'!A:B,Assumptions!$B$2,0)*Z63+vlookup(AK63&amp;" provisioned IOPS",'SKU Pricing'!A:B,Assumptions!$B$2,0)*AL63*730+vlookup(AK63&amp;" provisioned throughput",'SKU Pricing'!A:B,Assumptions!$B$2,0)*AM63*730,vlookup(AK63,'SKU Pricing'!A:B,Assumptions!$B$2,0)*Z63))</f>
        <v>85.144</v>
      </c>
      <c r="AO63" s="70">
        <f t="shared" si="15"/>
        <v>249.579724</v>
      </c>
      <c r="AP63" s="71" t="str">
        <f t="shared" si="16"/>
        <v>VM Manager</v>
      </c>
      <c r="AQ63" s="70">
        <f>ifna(vlookup(AP63,'SKU Pricing'!A:B,Assumptions!$B$2,0)*AE63,0)</f>
        <v>0.81</v>
      </c>
      <c r="AR63" s="72">
        <v>0.0</v>
      </c>
    </row>
    <row r="64">
      <c r="A64" s="61" t="s">
        <v>215</v>
      </c>
      <c r="B64" s="62" t="str">
        <f>ifna(if(vlookup(A64,vOS!A:B,2,0)="","Unknown",vlookup(A64,vOS!A:B,2,0)),"Unknown")</f>
        <v>Unknown</v>
      </c>
      <c r="C64" s="62">
        <f>vlookup(B64,'OS Study'!A:D,2,0)</f>
        <v>0</v>
      </c>
      <c r="D64" s="62" t="str">
        <f>vlookup(B64,'OS Study'!A:D,3,0)</f>
        <v>Unknown</v>
      </c>
      <c r="E64" s="62" t="str">
        <f>vlookup(B64,'OS Study'!A:D,4,0)</f>
        <v>Unknown</v>
      </c>
      <c r="F64" s="63" t="str">
        <f>vlookup(B64,'OS Study'!A:E,5,0)</f>
        <v/>
      </c>
      <c r="G64" s="62">
        <f>IF(vlookup(A64,'RVtools V2.1'!A:J,4,0)="non",0,1)</f>
        <v>0</v>
      </c>
      <c r="H64" s="62">
        <f>if(vlookup(A64,'RVtools V2.1'!A:K,11,0)="kube",1,0)</f>
        <v>0</v>
      </c>
      <c r="I64" s="62">
        <f t="shared" si="5"/>
        <v>0</v>
      </c>
      <c r="J64" s="62">
        <f>ifna(vlookup(A64,'Infra Study'!A:Q,17,0),0)</f>
        <v>0</v>
      </c>
      <c r="K64" s="64">
        <f>IFERROR(__xludf.DUMMYFUNCTION("N(REGEXMATCH(VLOOKUP(A64, 'RVtools V2.1'!A:H, 8, 0), ""^Serveur de fichiers""))"),0.0)</f>
        <v>0</v>
      </c>
      <c r="L64" s="64">
        <f t="shared" si="6"/>
        <v>0</v>
      </c>
      <c r="M64" s="65" t="str">
        <f>ifna(vlookup(A64,'RVtools V2.1'!A:I,8,0),"N/A")</f>
        <v>Archive SIL</v>
      </c>
      <c r="N64" s="64">
        <f>IFERROR(__xludf.DUMMYFUNCTION("IF(REGEXMATCH(M64, ""(?i)"" &amp; JOIN(""|"", SPLIT(""kalisil"", "" ""))), 1, 0)"),0.0)</f>
        <v>0</v>
      </c>
      <c r="O64" s="64" t="str">
        <f>vlookup(A64,'RVtools V2.1'!A:H,7,0)</f>
        <v>T3</v>
      </c>
      <c r="P64" s="64">
        <f>if(vlookup(A64,'RVtools V2.1'!A:H,5,0)="oui",1,0)</f>
        <v>0</v>
      </c>
      <c r="Q64" s="64">
        <f>ifna(vlookup(A64,vCPU!A:B,2,0),"Unknown")</f>
        <v>2</v>
      </c>
      <c r="R64" s="66">
        <f>ifna(vlookup(A64,vMemory!A:C,3,0),"Unknown")</f>
        <v>4</v>
      </c>
      <c r="S64" s="66">
        <f>ifna(vlookup(A64,vDisk!A:C,3,0),"Unknown")</f>
        <v>108</v>
      </c>
      <c r="T64" s="67" t="str">
        <f t="array" ref="T64">IFS(
   L64=1, "No Lift &amp; Shift",
   J64=1, XLOOKUP(A64, 'Infra Study'!A:A, 'Infra Study'!P:P),
   I64=1, "No Lift &amp; Shift",
   H64=1, "GKE",
   K64=1, "GCNV",
   G64=1, "Lift &amp; Shift Prod",
   TRUE, "Lift &amp; Shift Noprod"
)</f>
        <v>Lift &amp; Shift Noprod</v>
      </c>
      <c r="U64" s="67">
        <f t="shared" si="7"/>
        <v>1</v>
      </c>
      <c r="V64" s="68" t="str">
        <f>if(T64="Lift &amp; Shift Noprod",if( Y64=0,Assumptions!$B$5, Assumptions!$B$4),if(T64="Lift &amp; Shift Prod",if(AND(N64=1,O64="T1"),Assumptions!$B$6,Assumptions!$B$4),0))</f>
        <v>E2</v>
      </c>
      <c r="W64" s="69">
        <f>if(V64&lt;&gt;0,if(Q64="Unknown", Assumptions!$B$42,If(Q64&gt;1,Q64,2)),0)</f>
        <v>2</v>
      </c>
      <c r="X64" s="69">
        <f>if(V64&lt;&gt;0,if(R64="Unknown", Assumptions!$B$43,R64),0)</f>
        <v>4</v>
      </c>
      <c r="Y64" s="68">
        <f t="shared" si="8"/>
        <v>0</v>
      </c>
      <c r="Z64" s="68">
        <f>if(V64&lt;&gt;0,if(  S64="Unknown", Assumptions!$B$44,S64),0)</f>
        <v>108</v>
      </c>
      <c r="AA64" s="68" t="str">
        <f>if(V64 ="N2",ifna(vlookup(W64&amp;"-"&amp;X64,'Ref. VM'!A:B,2,0),"Custom"),if(V64 ="E2" , ifna(vlookup(W64&amp;"-"&amp;X64,'Ref. VM'!D:E,2,0),"Custom"),if(V64="N2D",ifna(vlookup(W64&amp;"-"&amp;X64,'Ref. VM'!G:H,2,0),"Custom"),if(V64="N4",ifna(vlookup(W64&amp;"-"&amp;X64,'Ref. VM'!J:K,2,0),"Custom"),0))))</f>
        <v>Custom</v>
      </c>
      <c r="AB64" s="67" t="str">
        <f t="shared" si="9"/>
        <v>E2-Custom vCPUs</v>
      </c>
      <c r="AC64" s="67" t="str">
        <f t="shared" si="10"/>
        <v>E2-Custom RAM</v>
      </c>
      <c r="AD64" s="67">
        <f t="shared" si="11"/>
        <v>0</v>
      </c>
      <c r="AE64" s="69">
        <f>if(T64="Lift &amp; Shift Prod",730,if(T64="Lift &amp; Shift Noprod",Assumptions!$B$3,0))</f>
        <v>270</v>
      </c>
      <c r="AF64" s="70">
        <f>if( U64=0,0,if(Y64=0, ((vlookup(AB64,'SKU Pricing'!A:B,Assumptions!$B$2,0)*W64)+(vlookup(AC64,'SKU Pricing'!A:B,Assumptions!$B$2,0)*X64))*AE64,((vlookup(AB64,'SKU Pricing'!A:B,Assumptions!$B$2,0)*W64)+(vlookup(AC64,'SKU Pricing'!A:B,Assumptions!$B$2,0)*(W64*8))+(vlookup(AD64,'SKU Pricing'!A:B,Assumptions!$B$2,0)*(X64-(W64*8))))*AE64))</f>
        <v>18.191628</v>
      </c>
      <c r="AG64" s="67">
        <f t="shared" si="12"/>
        <v>0</v>
      </c>
      <c r="AH64" s="70">
        <f>ifna(vlookup(AG64,'SKU Pricing'!A:B,Assumptions!$B$2,0)*W64*AE64,0)</f>
        <v>0</v>
      </c>
      <c r="AI64" s="62" t="str">
        <f t="shared" si="13"/>
        <v/>
      </c>
      <c r="AJ64" s="62" t="str">
        <f>if(V64&lt;&gt;0, if(T64="Lift &amp; Shift Noprod",Assumptions!$B$9,if(V64=Assumptions!$B$6,Assumptions!$B$10,if(P64=1,Assumptions!$B$8,Assumptions!$B$7))),"")</f>
        <v>Balanced</v>
      </c>
      <c r="AK64" s="69" t="str">
        <f t="shared" si="14"/>
        <v>Balanced</v>
      </c>
      <c r="AL64" s="69">
        <f>if(AJ64="Hyperdisk Balanced",Assumptions!$B$11,0)</f>
        <v>0</v>
      </c>
      <c r="AM64" s="69">
        <f>if(AJ64="Hyperdisk Balanced",Assumptions!$B$12,0)</f>
        <v>0</v>
      </c>
      <c r="AN64" s="70">
        <f>if(AK64=0,0,if(AJ64="Hyperdisk Balanced",vlookup(AK64&amp;" provisioned space",'SKU Pricing'!A:B,Assumptions!$B$2,0)*Z64+vlookup(AK64&amp;" provisioned IOPS",'SKU Pricing'!A:B,Assumptions!$B$2,0)*AL64*730+vlookup(AK64&amp;" provisioned throughput",'SKU Pricing'!A:B,Assumptions!$B$2,0)*AM64*730,vlookup(AK64,'SKU Pricing'!A:B,Assumptions!$B$2,0)*Z64))</f>
        <v>12.528</v>
      </c>
      <c r="AO64" s="70">
        <f t="shared" si="15"/>
        <v>30.719628</v>
      </c>
      <c r="AP64" s="71" t="str">
        <f t="shared" si="16"/>
        <v>VM Manager</v>
      </c>
      <c r="AQ64" s="70">
        <f>ifna(vlookup(AP64,'SKU Pricing'!A:B,Assumptions!$B$2,0)*AE64,0)</f>
        <v>0.81</v>
      </c>
      <c r="AR64" s="72">
        <v>0.0</v>
      </c>
    </row>
    <row r="65">
      <c r="A65" s="61" t="s">
        <v>216</v>
      </c>
      <c r="B65" s="62" t="str">
        <f>ifna(if(vlookup(A65,vOS!A:B,2,0)="","Unknown",vlookup(A65,vOS!A:B,2,0)),"Unknown")</f>
        <v>Microsoft Windows Server 2022 (64-bit)</v>
      </c>
      <c r="C65" s="62">
        <f>vlookup(B65,'OS Study'!A:D,2,0)</f>
        <v>0</v>
      </c>
      <c r="D65" s="62" t="str">
        <f>vlookup(B65,'OS Study'!A:D,3,0)</f>
        <v>Windows</v>
      </c>
      <c r="E65" s="62" t="str">
        <f>vlookup(B65,'OS Study'!A:D,4,0)</f>
        <v>Server</v>
      </c>
      <c r="F65" s="63" t="str">
        <f>vlookup(B65,'OS Study'!A:E,5,0)</f>
        <v>2022</v>
      </c>
      <c r="G65" s="62">
        <f>IF(vlookup(A65,'RVtools V2.1'!A:J,4,0)="non",0,1)</f>
        <v>0</v>
      </c>
      <c r="H65" s="62">
        <f>if(vlookup(A65,'RVtools V2.1'!A:K,11,0)="kube",1,0)</f>
        <v>0</v>
      </c>
      <c r="I65" s="62">
        <f t="shared" si="5"/>
        <v>0</v>
      </c>
      <c r="J65" s="62">
        <f>ifna(vlookup(A65,'Infra Study'!A:Q,17,0),0)</f>
        <v>0</v>
      </c>
      <c r="K65" s="64">
        <f>IFERROR(__xludf.DUMMYFUNCTION("N(REGEXMATCH(VLOOKUP(A65, 'RVtools V2.1'!A:H, 8, 0), ""^Serveur de fichiers""))"),0.0)</f>
        <v>0</v>
      </c>
      <c r="L65" s="64">
        <f t="shared" si="6"/>
        <v>0</v>
      </c>
      <c r="M65" s="65" t="str">
        <f>ifna(vlookup(A65,'RVtools V2.1'!A:I,8,0),"N/A")</f>
        <v>Archive SIL</v>
      </c>
      <c r="N65" s="64">
        <f>IFERROR(__xludf.DUMMYFUNCTION("IF(REGEXMATCH(M65, ""(?i)"" &amp; JOIN(""|"", SPLIT(""kalisil"", "" ""))), 1, 0)"),0.0)</f>
        <v>0</v>
      </c>
      <c r="O65" s="64" t="str">
        <f>vlookup(A65,'RVtools V2.1'!A:H,7,0)</f>
        <v>T3</v>
      </c>
      <c r="P65" s="64">
        <f>if(vlookup(A65,'RVtools V2.1'!A:H,5,0)="oui",1,0)</f>
        <v>0</v>
      </c>
      <c r="Q65" s="64">
        <f>ifna(vlookup(A65,vCPU!A:B,2,0),"Unknown")</f>
        <v>2</v>
      </c>
      <c r="R65" s="66">
        <f>ifna(vlookup(A65,vMemory!A:C,3,0),"Unknown")</f>
        <v>4</v>
      </c>
      <c r="S65" s="66">
        <f>ifna(vlookup(A65,vDisk!A:C,3,0),"Unknown")</f>
        <v>4755</v>
      </c>
      <c r="T65" s="67" t="str">
        <f t="array" ref="T65">IFS(
   L65=1, "No Lift &amp; Shift",
   J65=1, XLOOKUP(A65, 'Infra Study'!A:A, 'Infra Study'!P:P),
   I65=1, "No Lift &amp; Shift",
   H65=1, "GKE",
   K65=1, "GCNV",
   G65=1, "Lift &amp; Shift Prod",
   TRUE, "Lift &amp; Shift Noprod"
)</f>
        <v>Lift &amp; Shift Noprod</v>
      </c>
      <c r="U65" s="67">
        <f t="shared" si="7"/>
        <v>1</v>
      </c>
      <c r="V65" s="68" t="str">
        <f>if(T65="Lift &amp; Shift Noprod",if( Y65=0,Assumptions!$B$5, Assumptions!$B$4),if(T65="Lift &amp; Shift Prod",if(AND(N65=1,O65="T1"),Assumptions!$B$6,Assumptions!$B$4),0))</f>
        <v>E2</v>
      </c>
      <c r="W65" s="69">
        <f>if(V65&lt;&gt;0,if(Q65="Unknown", Assumptions!$B$42,If(Q65&gt;1,Q65,2)),0)</f>
        <v>2</v>
      </c>
      <c r="X65" s="69">
        <f>if(V65&lt;&gt;0,if(R65="Unknown", Assumptions!$B$43,R65),0)</f>
        <v>4</v>
      </c>
      <c r="Y65" s="68">
        <f t="shared" si="8"/>
        <v>0</v>
      </c>
      <c r="Z65" s="68">
        <f>if(V65&lt;&gt;0,if(  S65="Unknown", Assumptions!$B$44,S65),0)</f>
        <v>4755</v>
      </c>
      <c r="AA65" s="68" t="str">
        <f>if(V65 ="N2",ifna(vlookup(W65&amp;"-"&amp;X65,'Ref. VM'!A:B,2,0),"Custom"),if(V65 ="E2" , ifna(vlookup(W65&amp;"-"&amp;X65,'Ref. VM'!D:E,2,0),"Custom"),if(V65="N2D",ifna(vlookup(W65&amp;"-"&amp;X65,'Ref. VM'!G:H,2,0),"Custom"),if(V65="N4",ifna(vlookup(W65&amp;"-"&amp;X65,'Ref. VM'!J:K,2,0),"Custom"),0))))</f>
        <v>Custom</v>
      </c>
      <c r="AB65" s="67" t="str">
        <f t="shared" si="9"/>
        <v>E2-Custom vCPUs</v>
      </c>
      <c r="AC65" s="67" t="str">
        <f t="shared" si="10"/>
        <v>E2-Custom RAM</v>
      </c>
      <c r="AD65" s="67">
        <f t="shared" si="11"/>
        <v>0</v>
      </c>
      <c r="AE65" s="69">
        <f>if(T65="Lift &amp; Shift Prod",730,if(T65="Lift &amp; Shift Noprod",Assumptions!$B$3,0))</f>
        <v>270</v>
      </c>
      <c r="AF65" s="70">
        <f>if( U65=0,0,if(Y65=0, ((vlookup(AB65,'SKU Pricing'!A:B,Assumptions!$B$2,0)*W65)+(vlookup(AC65,'SKU Pricing'!A:B,Assumptions!$B$2,0)*X65))*AE65,((vlookup(AB65,'SKU Pricing'!A:B,Assumptions!$B$2,0)*W65)+(vlookup(AC65,'SKU Pricing'!A:B,Assumptions!$B$2,0)*(W65*8))+(vlookup(AD65,'SKU Pricing'!A:B,Assumptions!$B$2,0)*(X65-(W65*8))))*AE65))</f>
        <v>18.191628</v>
      </c>
      <c r="AG65" s="67" t="str">
        <f t="shared" si="12"/>
        <v>Windows Server</v>
      </c>
      <c r="AH65" s="70">
        <f>ifna(vlookup(AG65,'SKU Pricing'!A:B,Assumptions!$B$2,0)*W65*AE65,0)</f>
        <v>24.84</v>
      </c>
      <c r="AI65" s="62" t="str">
        <f t="shared" si="13"/>
        <v/>
      </c>
      <c r="AJ65" s="62" t="str">
        <f>if(V65&lt;&gt;0, if(T65="Lift &amp; Shift Noprod",Assumptions!$B$9,if(V65=Assumptions!$B$6,Assumptions!$B$10,if(P65=1,Assumptions!$B$8,Assumptions!$B$7))),"")</f>
        <v>Balanced</v>
      </c>
      <c r="AK65" s="69" t="str">
        <f t="shared" si="14"/>
        <v>Balanced</v>
      </c>
      <c r="AL65" s="69">
        <f>if(AJ65="Hyperdisk Balanced",Assumptions!$B$11,0)</f>
        <v>0</v>
      </c>
      <c r="AM65" s="69">
        <f>if(AJ65="Hyperdisk Balanced",Assumptions!$B$12,0)</f>
        <v>0</v>
      </c>
      <c r="AN65" s="70">
        <f>if(AK65=0,0,if(AJ65="Hyperdisk Balanced",vlookup(AK65&amp;" provisioned space",'SKU Pricing'!A:B,Assumptions!$B$2,0)*Z65+vlookup(AK65&amp;" provisioned IOPS",'SKU Pricing'!A:B,Assumptions!$B$2,0)*AL65*730+vlookup(AK65&amp;" provisioned throughput",'SKU Pricing'!A:B,Assumptions!$B$2,0)*AM65*730,vlookup(AK65,'SKU Pricing'!A:B,Assumptions!$B$2,0)*Z65))</f>
        <v>551.58</v>
      </c>
      <c r="AO65" s="70">
        <f t="shared" si="15"/>
        <v>594.611628</v>
      </c>
      <c r="AP65" s="71" t="str">
        <f t="shared" si="16"/>
        <v>VM Manager</v>
      </c>
      <c r="AQ65" s="70">
        <f>ifna(vlookup(AP65,'SKU Pricing'!A:B,Assumptions!$B$2,0)*AE65,0)</f>
        <v>0.81</v>
      </c>
      <c r="AR65" s="72">
        <v>0.0</v>
      </c>
    </row>
    <row r="66">
      <c r="A66" s="61" t="s">
        <v>217</v>
      </c>
      <c r="B66" s="62" t="str">
        <f>ifna(if(vlookup(A66,vOS!A:B,2,0)="","Unknown",vlookup(A66,vOS!A:B,2,0)),"Unknown")</f>
        <v>Microsoft Windows Server 2012 (64-bit)</v>
      </c>
      <c r="C66" s="62">
        <f>vlookup(B66,'OS Study'!A:D,2,0)</f>
        <v>0</v>
      </c>
      <c r="D66" s="62" t="str">
        <f>vlookup(B66,'OS Study'!A:D,3,0)</f>
        <v>Windows</v>
      </c>
      <c r="E66" s="62" t="str">
        <f>vlookup(B66,'OS Study'!A:D,4,0)</f>
        <v>Server</v>
      </c>
      <c r="F66" s="63" t="str">
        <f>vlookup(B66,'OS Study'!A:E,5,0)</f>
        <v>2012</v>
      </c>
      <c r="G66" s="62">
        <f>IF(vlookup(A66,'RVtools V2.1'!A:J,4,0)="non",0,1)</f>
        <v>0</v>
      </c>
      <c r="H66" s="62">
        <f>if(vlookup(A66,'RVtools V2.1'!A:K,11,0)="kube",1,0)</f>
        <v>0</v>
      </c>
      <c r="I66" s="62">
        <f t="shared" si="5"/>
        <v>0</v>
      </c>
      <c r="J66" s="62">
        <f>ifna(vlookup(A66,'Infra Study'!A:Q,17,0),0)</f>
        <v>0</v>
      </c>
      <c r="K66" s="64">
        <f>IFERROR(__xludf.DUMMYFUNCTION("N(REGEXMATCH(VLOOKUP(A66, 'RVtools V2.1'!A:H, 8, 0), ""^Serveur de fichiers""))"),0.0)</f>
        <v>0</v>
      </c>
      <c r="L66" s="64">
        <f t="shared" si="6"/>
        <v>0</v>
      </c>
      <c r="M66" s="65" t="str">
        <f>ifna(vlookup(A66,'RVtools V2.1'!A:I,8,0),"N/A")</f>
        <v>Archive SIL</v>
      </c>
      <c r="N66" s="64">
        <f>IFERROR(__xludf.DUMMYFUNCTION("IF(REGEXMATCH(M66, ""(?i)"" &amp; JOIN(""|"", SPLIT(""kalisil"", "" ""))), 1, 0)"),0.0)</f>
        <v>0</v>
      </c>
      <c r="O66" s="64" t="str">
        <f>vlookup(A66,'RVtools V2.1'!A:H,7,0)</f>
        <v>N/A</v>
      </c>
      <c r="P66" s="64">
        <f>if(vlookup(A66,'RVtools V2.1'!A:H,5,0)="oui",1,0)</f>
        <v>0</v>
      </c>
      <c r="Q66" s="64">
        <f>ifna(vlookup(A66,vCPU!A:B,2,0),"Unknown")</f>
        <v>4</v>
      </c>
      <c r="R66" s="66">
        <f>ifna(vlookup(A66,vMemory!A:C,3,0),"Unknown")</f>
        <v>16</v>
      </c>
      <c r="S66" s="66">
        <f>ifna(vlookup(A66,vDisk!A:C,3,0),"Unknown")</f>
        <v>260</v>
      </c>
      <c r="T66" s="67" t="str">
        <f t="array" ref="T66">IFS(
   L66=1, "No Lift &amp; Shift",
   J66=1, XLOOKUP(A66, 'Infra Study'!A:A, 'Infra Study'!P:P),
   I66=1, "No Lift &amp; Shift",
   H66=1, "GKE",
   K66=1, "GCNV",
   G66=1, "Lift &amp; Shift Prod",
   TRUE, "Lift &amp; Shift Noprod"
)</f>
        <v>Lift &amp; Shift Noprod</v>
      </c>
      <c r="U66" s="67">
        <f t="shared" si="7"/>
        <v>1</v>
      </c>
      <c r="V66" s="68" t="str">
        <f>if(T66="Lift &amp; Shift Noprod",if( Y66=0,Assumptions!$B$5, Assumptions!$B$4),if(T66="Lift &amp; Shift Prod",if(AND(N66=1,O66="T1"),Assumptions!$B$6,Assumptions!$B$4),0))</f>
        <v>E2</v>
      </c>
      <c r="W66" s="69">
        <f>if(V66&lt;&gt;0,if(Q66="Unknown", Assumptions!$B$42,If(Q66&gt;1,Q66,2)),0)</f>
        <v>4</v>
      </c>
      <c r="X66" s="69">
        <f>if(V66&lt;&gt;0,if(R66="Unknown", Assumptions!$B$43,R66),0)</f>
        <v>16</v>
      </c>
      <c r="Y66" s="68">
        <f t="shared" si="8"/>
        <v>0</v>
      </c>
      <c r="Z66" s="68">
        <f>if(V66&lt;&gt;0,if(  S66="Unknown", Assumptions!$B$44,S66),0)</f>
        <v>260</v>
      </c>
      <c r="AA66" s="68" t="str">
        <f>if(V66 ="N2",ifna(vlookup(W66&amp;"-"&amp;X66,'Ref. VM'!A:B,2,0),"Custom"),if(V66 ="E2" , ifna(vlookup(W66&amp;"-"&amp;X66,'Ref. VM'!D:E,2,0),"Custom"),if(V66="N2D",ifna(vlookup(W66&amp;"-"&amp;X66,'Ref. VM'!G:H,2,0),"Custom"),if(V66="N4",ifna(vlookup(W66&amp;"-"&amp;X66,'Ref. VM'!J:K,2,0),"Custom"),0))))</f>
        <v>Predefined</v>
      </c>
      <c r="AB66" s="67" t="str">
        <f t="shared" si="9"/>
        <v>E2-Predefined vCPUs</v>
      </c>
      <c r="AC66" s="67" t="str">
        <f t="shared" si="10"/>
        <v>E2-Predefined RAM</v>
      </c>
      <c r="AD66" s="67">
        <f t="shared" si="11"/>
        <v>0</v>
      </c>
      <c r="AE66" s="69">
        <f>if(T66="Lift &amp; Shift Prod",730,if(T66="Lift &amp; Shift Noprod",Assumptions!$B$3,0))</f>
        <v>270</v>
      </c>
      <c r="AF66" s="70">
        <f>if( U66=0,0,if(Y66=0, ((vlookup(AB66,'SKU Pricing'!A:B,Assumptions!$B$2,0)*W66)+(vlookup(AC66,'SKU Pricing'!A:B,Assumptions!$B$2,0)*X66))*AE66,((vlookup(AB66,'SKU Pricing'!A:B,Assumptions!$B$2,0)*W66)+(vlookup(AC66,'SKU Pricing'!A:B,Assumptions!$B$2,0)*(W66*8))+(vlookup(AD66,'SKU Pricing'!A:B,Assumptions!$B$2,0)*(X66-(W66*8))))*AE66))</f>
        <v>41.97528</v>
      </c>
      <c r="AG66" s="67" t="str">
        <f t="shared" si="12"/>
        <v>Windows Server</v>
      </c>
      <c r="AH66" s="70">
        <f>ifna(vlookup(AG66,'SKU Pricing'!A:B,Assumptions!$B$2,0)*W66*AE66,0)</f>
        <v>49.68</v>
      </c>
      <c r="AI66" s="62" t="str">
        <f t="shared" si="13"/>
        <v/>
      </c>
      <c r="AJ66" s="62" t="str">
        <f>if(V66&lt;&gt;0, if(T66="Lift &amp; Shift Noprod",Assumptions!$B$9,if(V66=Assumptions!$B$6,Assumptions!$B$10,if(P66=1,Assumptions!$B$8,Assumptions!$B$7))),"")</f>
        <v>Balanced</v>
      </c>
      <c r="AK66" s="69" t="str">
        <f t="shared" si="14"/>
        <v>Balanced</v>
      </c>
      <c r="AL66" s="69">
        <f>if(AJ66="Hyperdisk Balanced",Assumptions!$B$11,0)</f>
        <v>0</v>
      </c>
      <c r="AM66" s="69">
        <f>if(AJ66="Hyperdisk Balanced",Assumptions!$B$12,0)</f>
        <v>0</v>
      </c>
      <c r="AN66" s="70">
        <f>if(AK66=0,0,if(AJ66="Hyperdisk Balanced",vlookup(AK66&amp;" provisioned space",'SKU Pricing'!A:B,Assumptions!$B$2,0)*Z66+vlookup(AK66&amp;" provisioned IOPS",'SKU Pricing'!A:B,Assumptions!$B$2,0)*AL66*730+vlookup(AK66&amp;" provisioned throughput",'SKU Pricing'!A:B,Assumptions!$B$2,0)*AM66*730,vlookup(AK66,'SKU Pricing'!A:B,Assumptions!$B$2,0)*Z66))</f>
        <v>30.16</v>
      </c>
      <c r="AO66" s="70">
        <f t="shared" si="15"/>
        <v>121.81528</v>
      </c>
      <c r="AP66" s="71" t="str">
        <f t="shared" si="16"/>
        <v>VM Manager</v>
      </c>
      <c r="AQ66" s="70">
        <f>ifna(vlookup(AP66,'SKU Pricing'!A:B,Assumptions!$B$2,0)*AE66,0)</f>
        <v>0.81</v>
      </c>
      <c r="AR66" s="72">
        <v>0.0</v>
      </c>
    </row>
    <row r="67">
      <c r="A67" s="61" t="s">
        <v>218</v>
      </c>
      <c r="B67" s="62" t="str">
        <f>ifna(if(vlookup(A67,vOS!A:B,2,0)="","Unknown",vlookup(A67,vOS!A:B,2,0)),"Unknown")</f>
        <v>Red Hat Enterprise Linux 7 (64-bit)</v>
      </c>
      <c r="C67" s="62">
        <f>vlookup(B67,'OS Study'!A:D,2,0)</f>
        <v>0</v>
      </c>
      <c r="D67" s="62" t="str">
        <f>vlookup(B67,'OS Study'!A:D,3,0)</f>
        <v>Linux</v>
      </c>
      <c r="E67" s="62" t="str">
        <f>vlookup(B67,'OS Study'!A:D,4,0)</f>
        <v>Red Hat</v>
      </c>
      <c r="F67" s="63" t="str">
        <f>vlookup(B67,'OS Study'!A:E,5,0)</f>
        <v>7</v>
      </c>
      <c r="G67" s="62">
        <f>IF(vlookup(A67,'RVtools V2.1'!A:J,4,0)="non",0,1)</f>
        <v>0</v>
      </c>
      <c r="H67" s="62">
        <f>if(vlookup(A67,'RVtools V2.1'!A:K,11,0)="kube",1,0)</f>
        <v>0</v>
      </c>
      <c r="I67" s="62">
        <f t="shared" si="5"/>
        <v>0</v>
      </c>
      <c r="J67" s="62">
        <f>ifna(vlookup(A67,'Infra Study'!A:Q,17,0),0)</f>
        <v>0</v>
      </c>
      <c r="K67" s="64">
        <f>IFERROR(__xludf.DUMMYFUNCTION("N(REGEXMATCH(VLOOKUP(A67, 'RVtools V2.1'!A:H, 8, 0), ""^Serveur de fichiers""))"),0.0)</f>
        <v>0</v>
      </c>
      <c r="L67" s="64">
        <f t="shared" si="6"/>
        <v>0</v>
      </c>
      <c r="M67" s="65" t="str">
        <f>ifna(vlookup(A67,'RVtools V2.1'!A:I,8,0),"N/A")</f>
        <v>Archive SIL</v>
      </c>
      <c r="N67" s="64">
        <f>IFERROR(__xludf.DUMMYFUNCTION("IF(REGEXMATCH(M67, ""(?i)"" &amp; JOIN(""|"", SPLIT(""kalisil"", "" ""))), 1, 0)"),0.0)</f>
        <v>0</v>
      </c>
      <c r="O67" s="64" t="str">
        <f>vlookup(A67,'RVtools V2.1'!A:H,7,0)</f>
        <v>T3</v>
      </c>
      <c r="P67" s="64">
        <f>if(vlookup(A67,'RVtools V2.1'!A:H,5,0)="oui",1,0)</f>
        <v>0</v>
      </c>
      <c r="Q67" s="64">
        <f>ifna(vlookup(A67,vCPU!A:B,2,0),"Unknown")</f>
        <v>6</v>
      </c>
      <c r="R67" s="66">
        <f>ifna(vlookup(A67,vMemory!A:C,3,0),"Unknown")</f>
        <v>24</v>
      </c>
      <c r="S67" s="66">
        <f>ifna(vlookup(A67,vDisk!A:C,3,0),"Unknown")</f>
        <v>256</v>
      </c>
      <c r="T67" s="67" t="str">
        <f t="array" ref="T67">IFS(
   L67=1, "No Lift &amp; Shift",
   J67=1, XLOOKUP(A67, 'Infra Study'!A:A, 'Infra Study'!P:P),
   I67=1, "No Lift &amp; Shift",
   H67=1, "GKE",
   K67=1, "GCNV",
   G67=1, "Lift &amp; Shift Prod",
   TRUE, "Lift &amp; Shift Noprod"
)</f>
        <v>Lift &amp; Shift Noprod</v>
      </c>
      <c r="U67" s="67">
        <f t="shared" si="7"/>
        <v>1</v>
      </c>
      <c r="V67" s="68" t="str">
        <f>if(T67="Lift &amp; Shift Noprod",if( Y67=0,Assumptions!$B$5, Assumptions!$B$4),if(T67="Lift &amp; Shift Prod",if(AND(N67=1,O67="T1"),Assumptions!$B$6,Assumptions!$B$4),0))</f>
        <v>E2</v>
      </c>
      <c r="W67" s="69">
        <f>if(V67&lt;&gt;0,if(Q67="Unknown", Assumptions!$B$42,If(Q67&gt;1,Q67,2)),0)</f>
        <v>6</v>
      </c>
      <c r="X67" s="69">
        <f>if(V67&lt;&gt;0,if(R67="Unknown", Assumptions!$B$43,R67),0)</f>
        <v>24</v>
      </c>
      <c r="Y67" s="68">
        <f t="shared" si="8"/>
        <v>0</v>
      </c>
      <c r="Z67" s="68">
        <f>if(V67&lt;&gt;0,if(  S67="Unknown", Assumptions!$B$44,S67),0)</f>
        <v>256</v>
      </c>
      <c r="AA67" s="68" t="str">
        <f>if(V67 ="N2",ifna(vlookup(W67&amp;"-"&amp;X67,'Ref. VM'!A:B,2,0),"Custom"),if(V67 ="E2" , ifna(vlookup(W67&amp;"-"&amp;X67,'Ref. VM'!D:E,2,0),"Custom"),if(V67="N2D",ifna(vlookup(W67&amp;"-"&amp;X67,'Ref. VM'!G:H,2,0),"Custom"),if(V67="N4",ifna(vlookup(W67&amp;"-"&amp;X67,'Ref. VM'!J:K,2,0),"Custom"),0))))</f>
        <v>Custom</v>
      </c>
      <c r="AB67" s="67" t="str">
        <f t="shared" si="9"/>
        <v>E2-Custom vCPUs</v>
      </c>
      <c r="AC67" s="67" t="str">
        <f t="shared" si="10"/>
        <v>E2-Custom RAM</v>
      </c>
      <c r="AD67" s="67">
        <f t="shared" si="11"/>
        <v>0</v>
      </c>
      <c r="AE67" s="69">
        <f>if(T67="Lift &amp; Shift Prod",730,if(T67="Lift &amp; Shift Noprod",Assumptions!$B$3,0))</f>
        <v>270</v>
      </c>
      <c r="AF67" s="70">
        <f>if( U67=0,0,if(Y67=0, ((vlookup(AB67,'SKU Pricing'!A:B,Assumptions!$B$2,0)*W67)+(vlookup(AC67,'SKU Pricing'!A:B,Assumptions!$B$2,0)*X67))*AE67,((vlookup(AB67,'SKU Pricing'!A:B,Assumptions!$B$2,0)*W67)+(vlookup(AC67,'SKU Pricing'!A:B,Assumptions!$B$2,0)*(W67*8))+(vlookup(AD67,'SKU Pricing'!A:B,Assumptions!$B$2,0)*(X67-(W67*8))))*AE67))</f>
        <v>66.111066</v>
      </c>
      <c r="AG67" s="67" t="str">
        <f t="shared" si="12"/>
        <v>Red Hat Enterprise Linux 2-8</v>
      </c>
      <c r="AH67" s="70">
        <f>ifna(vlookup(AG67,'SKU Pricing'!A:B,Assumptions!$B$2,0)*W67*AE67,0)</f>
        <v>23.328</v>
      </c>
      <c r="AI67" s="62" t="str">
        <f t="shared" si="13"/>
        <v/>
      </c>
      <c r="AJ67" s="62" t="str">
        <f>if(V67&lt;&gt;0, if(T67="Lift &amp; Shift Noprod",Assumptions!$B$9,if(V67=Assumptions!$B$6,Assumptions!$B$10,if(P67=1,Assumptions!$B$8,Assumptions!$B$7))),"")</f>
        <v>Balanced</v>
      </c>
      <c r="AK67" s="69" t="str">
        <f t="shared" si="14"/>
        <v>Balanced</v>
      </c>
      <c r="AL67" s="69">
        <f>if(AJ67="Hyperdisk Balanced",Assumptions!$B$11,0)</f>
        <v>0</v>
      </c>
      <c r="AM67" s="69">
        <f>if(AJ67="Hyperdisk Balanced",Assumptions!$B$12,0)</f>
        <v>0</v>
      </c>
      <c r="AN67" s="70">
        <f>if(AK67=0,0,if(AJ67="Hyperdisk Balanced",vlookup(AK67&amp;" provisioned space",'SKU Pricing'!A:B,Assumptions!$B$2,0)*Z67+vlookup(AK67&amp;" provisioned IOPS",'SKU Pricing'!A:B,Assumptions!$B$2,0)*AL67*730+vlookup(AK67&amp;" provisioned throughput",'SKU Pricing'!A:B,Assumptions!$B$2,0)*AM67*730,vlookup(AK67,'SKU Pricing'!A:B,Assumptions!$B$2,0)*Z67))</f>
        <v>29.696</v>
      </c>
      <c r="AO67" s="70">
        <f t="shared" si="15"/>
        <v>119.135066</v>
      </c>
      <c r="AP67" s="71" t="str">
        <f t="shared" si="16"/>
        <v>VM Manager</v>
      </c>
      <c r="AQ67" s="70">
        <f>ifna(vlookup(AP67,'SKU Pricing'!A:B,Assumptions!$B$2,0)*AE67,0)</f>
        <v>0.81</v>
      </c>
      <c r="AR67" s="72">
        <v>0.0</v>
      </c>
    </row>
    <row r="68">
      <c r="A68" s="61" t="s">
        <v>219</v>
      </c>
      <c r="B68" s="62" t="str">
        <f>ifna(if(vlookup(A68,vOS!A:B,2,0)="","Unknown",vlookup(A68,vOS!A:B,2,0)),"Unknown")</f>
        <v>Red Hat Enterprise Linux 7 (64-bit)</v>
      </c>
      <c r="C68" s="62">
        <f>vlookup(B68,'OS Study'!A:D,2,0)</f>
        <v>0</v>
      </c>
      <c r="D68" s="62" t="str">
        <f>vlookup(B68,'OS Study'!A:D,3,0)</f>
        <v>Linux</v>
      </c>
      <c r="E68" s="62" t="str">
        <f>vlookup(B68,'OS Study'!A:D,4,0)</f>
        <v>Red Hat</v>
      </c>
      <c r="F68" s="63" t="str">
        <f>vlookup(B68,'OS Study'!A:E,5,0)</f>
        <v>7</v>
      </c>
      <c r="G68" s="62">
        <f>IF(vlookup(A68,'RVtools V2.1'!A:J,4,0)="non",0,1)</f>
        <v>0</v>
      </c>
      <c r="H68" s="62">
        <f>if(vlookup(A68,'RVtools V2.1'!A:K,11,0)="kube",1,0)</f>
        <v>0</v>
      </c>
      <c r="I68" s="62">
        <f t="shared" si="5"/>
        <v>0</v>
      </c>
      <c r="J68" s="62">
        <f>ifna(vlookup(A68,'Infra Study'!A:Q,17,0),0)</f>
        <v>0</v>
      </c>
      <c r="K68" s="64">
        <f>IFERROR(__xludf.DUMMYFUNCTION("N(REGEXMATCH(VLOOKUP(A68, 'RVtools V2.1'!A:H, 8, 0), ""^Serveur de fichiers""))"),0.0)</f>
        <v>0</v>
      </c>
      <c r="L68" s="64">
        <f t="shared" si="6"/>
        <v>0</v>
      </c>
      <c r="M68" s="65" t="str">
        <f>ifna(vlookup(A68,'RVtools V2.1'!A:I,8,0),"N/A")</f>
        <v>Archive SIL</v>
      </c>
      <c r="N68" s="64">
        <f>IFERROR(__xludf.DUMMYFUNCTION("IF(REGEXMATCH(M68, ""(?i)"" &amp; JOIN(""|"", SPLIT(""kalisil"", "" ""))), 1, 0)"),0.0)</f>
        <v>0</v>
      </c>
      <c r="O68" s="64" t="str">
        <f>vlookup(A68,'RVtools V2.1'!A:H,7,0)</f>
        <v>T3</v>
      </c>
      <c r="P68" s="64">
        <f>if(vlookup(A68,'RVtools V2.1'!A:H,5,0)="oui",1,0)</f>
        <v>0</v>
      </c>
      <c r="Q68" s="64">
        <f>ifna(vlookup(A68,vCPU!A:B,2,0),"Unknown")</f>
        <v>2</v>
      </c>
      <c r="R68" s="66">
        <f>ifna(vlookup(A68,vMemory!A:C,3,0),"Unknown")</f>
        <v>12</v>
      </c>
      <c r="S68" s="66">
        <f>ifna(vlookup(A68,vDisk!A:C,3,0),"Unknown")</f>
        <v>445</v>
      </c>
      <c r="T68" s="67" t="str">
        <f t="array" ref="T68">IFS(
   L68=1, "No Lift &amp; Shift",
   J68=1, XLOOKUP(A68, 'Infra Study'!A:A, 'Infra Study'!P:P),
   I68=1, "No Lift &amp; Shift",
   H68=1, "GKE",
   K68=1, "GCNV",
   G68=1, "Lift &amp; Shift Prod",
   TRUE, "Lift &amp; Shift Noprod"
)</f>
        <v>Lift &amp; Shift Noprod</v>
      </c>
      <c r="U68" s="67">
        <f t="shared" si="7"/>
        <v>1</v>
      </c>
      <c r="V68" s="68" t="str">
        <f>if(T68="Lift &amp; Shift Noprod",if( Y68=0,Assumptions!$B$5, Assumptions!$B$4),if(T68="Lift &amp; Shift Prod",if(AND(N68=1,O68="T1"),Assumptions!$B$6,Assumptions!$B$4),0))</f>
        <v>E2</v>
      </c>
      <c r="W68" s="69">
        <f>if(V68&lt;&gt;0,if(Q68="Unknown", Assumptions!$B$42,If(Q68&gt;1,Q68,2)),0)</f>
        <v>2</v>
      </c>
      <c r="X68" s="69">
        <f>if(V68&lt;&gt;0,if(R68="Unknown", Assumptions!$B$43,R68),0)</f>
        <v>12</v>
      </c>
      <c r="Y68" s="68">
        <f t="shared" si="8"/>
        <v>0</v>
      </c>
      <c r="Z68" s="68">
        <f>if(V68&lt;&gt;0,if(  S68="Unknown", Assumptions!$B$44,S68),0)</f>
        <v>445</v>
      </c>
      <c r="AA68" s="68" t="str">
        <f>if(V68 ="N2",ifna(vlookup(W68&amp;"-"&amp;X68,'Ref. VM'!A:B,2,0),"Custom"),if(V68 ="E2" , ifna(vlookup(W68&amp;"-"&amp;X68,'Ref. VM'!D:E,2,0),"Custom"),if(V68="N2D",ifna(vlookup(W68&amp;"-"&amp;X68,'Ref. VM'!G:H,2,0),"Custom"),if(V68="N4",ifna(vlookup(W68&amp;"-"&amp;X68,'Ref. VM'!J:K,2,0),"Custom"),0))))</f>
        <v>Custom</v>
      </c>
      <c r="AB68" s="67" t="str">
        <f t="shared" si="9"/>
        <v>E2-Custom vCPUs</v>
      </c>
      <c r="AC68" s="67" t="str">
        <f t="shared" si="10"/>
        <v>E2-Custom RAM</v>
      </c>
      <c r="AD68" s="67">
        <f t="shared" si="11"/>
        <v>0</v>
      </c>
      <c r="AE68" s="69">
        <f>if(T68="Lift &amp; Shift Prod",730,if(T68="Lift &amp; Shift Noprod",Assumptions!$B$3,0))</f>
        <v>270</v>
      </c>
      <c r="AF68" s="70">
        <f>if( U68=0,0,if(Y68=0, ((vlookup(AB68,'SKU Pricing'!A:B,Assumptions!$B$2,0)*W68)+(vlookup(AC68,'SKU Pricing'!A:B,Assumptions!$B$2,0)*X68))*AE68,((vlookup(AB68,'SKU Pricing'!A:B,Assumptions!$B$2,0)*W68)+(vlookup(AC68,'SKU Pricing'!A:B,Assumptions!$B$2,0)*(W68*8))+(vlookup(AD68,'SKU Pricing'!A:B,Assumptions!$B$2,0)*(X68-(W68*8))))*AE68))</f>
        <v>25.882416</v>
      </c>
      <c r="AG68" s="67" t="str">
        <f t="shared" si="12"/>
        <v>Red Hat Enterprise Linux 2-8</v>
      </c>
      <c r="AH68" s="70">
        <f>ifna(vlookup(AG68,'SKU Pricing'!A:B,Assumptions!$B$2,0)*W68*AE68,0)</f>
        <v>7.776</v>
      </c>
      <c r="AI68" s="62" t="str">
        <f t="shared" si="13"/>
        <v/>
      </c>
      <c r="AJ68" s="62" t="str">
        <f>if(V68&lt;&gt;0, if(T68="Lift &amp; Shift Noprod",Assumptions!$B$9,if(V68=Assumptions!$B$6,Assumptions!$B$10,if(P68=1,Assumptions!$B$8,Assumptions!$B$7))),"")</f>
        <v>Balanced</v>
      </c>
      <c r="AK68" s="69" t="str">
        <f t="shared" si="14"/>
        <v>Balanced</v>
      </c>
      <c r="AL68" s="69">
        <f>if(AJ68="Hyperdisk Balanced",Assumptions!$B$11,0)</f>
        <v>0</v>
      </c>
      <c r="AM68" s="69">
        <f>if(AJ68="Hyperdisk Balanced",Assumptions!$B$12,0)</f>
        <v>0</v>
      </c>
      <c r="AN68" s="70">
        <f>if(AK68=0,0,if(AJ68="Hyperdisk Balanced",vlookup(AK68&amp;" provisioned space",'SKU Pricing'!A:B,Assumptions!$B$2,0)*Z68+vlookup(AK68&amp;" provisioned IOPS",'SKU Pricing'!A:B,Assumptions!$B$2,0)*AL68*730+vlookup(AK68&amp;" provisioned throughput",'SKU Pricing'!A:B,Assumptions!$B$2,0)*AM68*730,vlookup(AK68,'SKU Pricing'!A:B,Assumptions!$B$2,0)*Z68))</f>
        <v>51.62</v>
      </c>
      <c r="AO68" s="70">
        <f t="shared" si="15"/>
        <v>85.278416</v>
      </c>
      <c r="AP68" s="71" t="str">
        <f t="shared" si="16"/>
        <v>VM Manager</v>
      </c>
      <c r="AQ68" s="70">
        <f>ifna(vlookup(AP68,'SKU Pricing'!A:B,Assumptions!$B$2,0)*AE68,0)</f>
        <v>0.81</v>
      </c>
      <c r="AR68" s="72">
        <v>0.0</v>
      </c>
    </row>
    <row r="69">
      <c r="A69" s="61" t="s">
        <v>220</v>
      </c>
      <c r="B69" s="62" t="str">
        <f>ifna(if(vlookup(A69,vOS!A:B,2,0)="","Unknown",vlookup(A69,vOS!A:B,2,0)),"Unknown")</f>
        <v>Microsoft Windows Server 2008 R2 (64-bit)</v>
      </c>
      <c r="C69" s="62">
        <f>vlookup(B69,'OS Study'!A:D,2,0)</f>
        <v>0</v>
      </c>
      <c r="D69" s="62" t="str">
        <f>vlookup(B69,'OS Study'!A:D,3,0)</f>
        <v>Windows</v>
      </c>
      <c r="E69" s="62" t="str">
        <f>vlookup(B69,'OS Study'!A:D,4,0)</f>
        <v>Server</v>
      </c>
      <c r="F69" s="63" t="str">
        <f>vlookup(B69,'OS Study'!A:E,5,0)</f>
        <v>2008 R2</v>
      </c>
      <c r="G69" s="62">
        <f>IF(vlookup(A69,'RVtools V2.1'!A:J,4,0)="non",0,1)</f>
        <v>0</v>
      </c>
      <c r="H69" s="62">
        <f>if(vlookup(A69,'RVtools V2.1'!A:K,11,0)="kube",1,0)</f>
        <v>0</v>
      </c>
      <c r="I69" s="62">
        <f t="shared" si="5"/>
        <v>0</v>
      </c>
      <c r="J69" s="62">
        <f>ifna(vlookup(A69,'Infra Study'!A:Q,17,0),0)</f>
        <v>0</v>
      </c>
      <c r="K69" s="64">
        <f>IFERROR(__xludf.DUMMYFUNCTION("N(REGEXMATCH(VLOOKUP(A69, 'RVtools V2.1'!A:H, 8, 0), ""^Serveur de fichiers""))"),0.0)</f>
        <v>0</v>
      </c>
      <c r="L69" s="64">
        <f t="shared" si="6"/>
        <v>1</v>
      </c>
      <c r="M69" s="65" t="str">
        <f>ifna(vlookup(A69,'RVtools V2.1'!A:I,8,0),"N/A")</f>
        <v>Archive SIL</v>
      </c>
      <c r="N69" s="64">
        <f>IFERROR(__xludf.DUMMYFUNCTION("IF(REGEXMATCH(M69, ""(?i)"" &amp; JOIN(""|"", SPLIT(""kalisil"", "" ""))), 1, 0)"),0.0)</f>
        <v>0</v>
      </c>
      <c r="O69" s="64" t="str">
        <f>vlookup(A69,'RVtools V2.1'!A:H,7,0)</f>
        <v>N/A</v>
      </c>
      <c r="P69" s="64">
        <f>if(vlookup(A69,'RVtools V2.1'!A:H,5,0)="oui",1,0)</f>
        <v>0</v>
      </c>
      <c r="Q69" s="64">
        <f>ifna(vlookup(A69,vCPU!A:B,2,0),"Unknown")</f>
        <v>3</v>
      </c>
      <c r="R69" s="66">
        <f>ifna(vlookup(A69,vMemory!A:C,3,0),"Unknown")</f>
        <v>32</v>
      </c>
      <c r="S69" s="66">
        <f>ifna(vlookup(A69,vDisk!A:C,3,0),"Unknown")</f>
        <v>999</v>
      </c>
      <c r="T69" s="67" t="str">
        <f t="array" ref="T69">IFS(
   L69=1, "No Lift &amp; Shift",
   J69=1, XLOOKUP(A69, 'Infra Study'!A:A, 'Infra Study'!P:P),
   I69=1, "No Lift &amp; Shift",
   H69=1, "GKE",
   K69=1, "GCNV",
   G69=1, "Lift &amp; Shift Prod",
   TRUE, "Lift &amp; Shift Noprod"
)</f>
        <v>No Lift &amp; Shift</v>
      </c>
      <c r="U69" s="67">
        <f t="shared" si="7"/>
        <v>0</v>
      </c>
      <c r="V69" s="68">
        <f>if(T69="Lift &amp; Shift Noprod",if( Y69=0,Assumptions!$B$5, Assumptions!$B$4),if(T69="Lift &amp; Shift Prod",if(AND(N69=1,O69="T1"),Assumptions!$B$6,Assumptions!$B$4),0))</f>
        <v>0</v>
      </c>
      <c r="W69" s="62">
        <f>if(V69&lt;&gt;0,if(Q69="Unknown", Assumptions!$B$42,If(Q69&gt;1,Q69,2)),0)</f>
        <v>0</v>
      </c>
      <c r="X69" s="69">
        <f>if(V69&lt;&gt;0,if(R69="Unknown", Assumptions!$B$43,R69),0)</f>
        <v>0</v>
      </c>
      <c r="Y69" s="68">
        <f t="shared" si="8"/>
        <v>0</v>
      </c>
      <c r="Z69" s="68">
        <f>if(V69&lt;&gt;0,if(  S69="Unknown", Assumptions!$B$44,S69),0)</f>
        <v>0</v>
      </c>
      <c r="AA69" s="68">
        <f>if(V69 ="N2",ifna(vlookup(W69&amp;"-"&amp;X69,'Ref. VM'!A:B,2,0),"Custom"),if(V69 ="E2" , ifna(vlookup(W69&amp;"-"&amp;X69,'Ref. VM'!D:E,2,0),"Custom"),if(V69="N2D",ifna(vlookup(W69&amp;"-"&amp;X69,'Ref. VM'!G:H,2,0),"Custom"),if(V69="N4",ifna(vlookup(W69&amp;"-"&amp;X69,'Ref. VM'!J:K,2,0),"Custom"),0))))</f>
        <v>0</v>
      </c>
      <c r="AB69" s="67">
        <f t="shared" si="9"/>
        <v>0</v>
      </c>
      <c r="AC69" s="67">
        <f t="shared" si="10"/>
        <v>0</v>
      </c>
      <c r="AD69" s="67">
        <f t="shared" si="11"/>
        <v>0</v>
      </c>
      <c r="AE69" s="62">
        <f>if(T69="Lift &amp; Shift Prod",730,if(T69="Lift &amp; Shift Noprod",Assumptions!$B$3,0))</f>
        <v>0</v>
      </c>
      <c r="AF69" s="70">
        <f>if( U69=0,0,if(Y69=0, ((vlookup(AB69,'SKU Pricing'!A:B,Assumptions!$B$2,0)*W69)+(vlookup(AC69,'SKU Pricing'!A:B,Assumptions!$B$2,0)*X69))*AE69,((vlookup(AB69,'SKU Pricing'!A:B,Assumptions!$B$2,0)*W69)+(vlookup(AC69,'SKU Pricing'!A:B,Assumptions!$B$2,0)*(W69*8))+(vlookup(AD69,'SKU Pricing'!A:B,Assumptions!$B$2,0)*(X69-(W69*8))))*AE69))</f>
        <v>0</v>
      </c>
      <c r="AG69" s="67">
        <f t="shared" si="12"/>
        <v>0</v>
      </c>
      <c r="AH69" s="70">
        <f>ifna(vlookup(AG69,'SKU Pricing'!A:B,Assumptions!$B$2,0)*W69*AE69,0)</f>
        <v>0</v>
      </c>
      <c r="AI69" s="62" t="str">
        <f t="shared" si="13"/>
        <v/>
      </c>
      <c r="AJ69" s="62" t="str">
        <f>if(V69&lt;&gt;0, if(T69="Lift &amp; Shift Noprod",Assumptions!$B$9,if(V69=Assumptions!$B$6,Assumptions!$B$10,if(P69=1,Assumptions!$B$8,Assumptions!$B$7))),"")</f>
        <v/>
      </c>
      <c r="AK69" s="69">
        <f t="shared" si="14"/>
        <v>0</v>
      </c>
      <c r="AL69" s="69">
        <f>if(AJ69="Hyperdisk Balanced",Assumptions!$B$11,0)</f>
        <v>0</v>
      </c>
      <c r="AM69" s="69">
        <f>if(AJ69="Hyperdisk Balanced",Assumptions!$B$12,0)</f>
        <v>0</v>
      </c>
      <c r="AN69" s="70">
        <f>if(AK69=0,0,if(AJ69="Hyperdisk Balanced",vlookup(AK69&amp;" provisioned space",'SKU Pricing'!A:B,Assumptions!$B$2,0)*Z69+vlookup(AK69&amp;" provisioned IOPS",'SKU Pricing'!A:B,Assumptions!$B$2,0)*AL69*730+vlookup(AK69&amp;" provisioned throughput",'SKU Pricing'!A:B,Assumptions!$B$2,0)*AM69*730,vlookup(AK69,'SKU Pricing'!A:B,Assumptions!$B$2,0)*Z69))</f>
        <v>0</v>
      </c>
      <c r="AO69" s="70">
        <f t="shared" si="15"/>
        <v>0</v>
      </c>
      <c r="AP69" s="71">
        <f t="shared" si="16"/>
        <v>0</v>
      </c>
      <c r="AQ69" s="70">
        <f>ifna(vlookup(AP69,'SKU Pricing'!A:B,Assumptions!$B$2,0)*AE69,0)</f>
        <v>0</v>
      </c>
      <c r="AR69" s="72">
        <v>0.0</v>
      </c>
    </row>
    <row r="70">
      <c r="A70" s="61" t="s">
        <v>221</v>
      </c>
      <c r="B70" s="62" t="str">
        <f>ifna(if(vlookup(A70,vOS!A:B,2,0)="","Unknown",vlookup(A70,vOS!A:B,2,0)),"Unknown")</f>
        <v>Red Hat Enterprise Linux 7 (64-bit)</v>
      </c>
      <c r="C70" s="62">
        <f>vlookup(B70,'OS Study'!A:D,2,0)</f>
        <v>0</v>
      </c>
      <c r="D70" s="62" t="str">
        <f>vlookup(B70,'OS Study'!A:D,3,0)</f>
        <v>Linux</v>
      </c>
      <c r="E70" s="62" t="str">
        <f>vlookup(B70,'OS Study'!A:D,4,0)</f>
        <v>Red Hat</v>
      </c>
      <c r="F70" s="63" t="str">
        <f>vlookup(B70,'OS Study'!A:E,5,0)</f>
        <v>7</v>
      </c>
      <c r="G70" s="62">
        <f>IF(vlookup(A70,'RVtools V2.1'!A:J,4,0)="non",0,1)</f>
        <v>0</v>
      </c>
      <c r="H70" s="62">
        <f>if(vlookup(A70,'RVtools V2.1'!A:K,11,0)="kube",1,0)</f>
        <v>0</v>
      </c>
      <c r="I70" s="62">
        <f t="shared" si="5"/>
        <v>0</v>
      </c>
      <c r="J70" s="62">
        <f>ifna(vlookup(A70,'Infra Study'!A:Q,17,0),0)</f>
        <v>0</v>
      </c>
      <c r="K70" s="64">
        <f>IFERROR(__xludf.DUMMYFUNCTION("N(REGEXMATCH(VLOOKUP(A70, 'RVtools V2.1'!A:H, 8, 0), ""^Serveur de fichiers""))"),0.0)</f>
        <v>0</v>
      </c>
      <c r="L70" s="64">
        <f t="shared" si="6"/>
        <v>0</v>
      </c>
      <c r="M70" s="65" t="str">
        <f>ifna(vlookup(A70,'RVtools V2.1'!A:I,8,0),"N/A")</f>
        <v>Archive SIL</v>
      </c>
      <c r="N70" s="64">
        <f>IFERROR(__xludf.DUMMYFUNCTION("IF(REGEXMATCH(M70, ""(?i)"" &amp; JOIN(""|"", SPLIT(""kalisil"", "" ""))), 1, 0)"),0.0)</f>
        <v>0</v>
      </c>
      <c r="O70" s="64" t="str">
        <f>vlookup(A70,'RVtools V2.1'!A:H,7,0)</f>
        <v>T3</v>
      </c>
      <c r="P70" s="64">
        <f>if(vlookup(A70,'RVtools V2.1'!A:H,5,0)="oui",1,0)</f>
        <v>0</v>
      </c>
      <c r="Q70" s="64">
        <f>ifna(vlookup(A70,vCPU!A:B,2,0),"Unknown")</f>
        <v>6</v>
      </c>
      <c r="R70" s="66">
        <f>ifna(vlookup(A70,vMemory!A:C,3,0),"Unknown")</f>
        <v>24</v>
      </c>
      <c r="S70" s="66">
        <f>ifna(vlookup(A70,vDisk!A:C,3,0),"Unknown")</f>
        <v>796</v>
      </c>
      <c r="T70" s="67" t="str">
        <f t="array" ref="T70">IFS(
   L70=1, "No Lift &amp; Shift",
   J70=1, XLOOKUP(A70, 'Infra Study'!A:A, 'Infra Study'!P:P),
   I70=1, "No Lift &amp; Shift",
   H70=1, "GKE",
   K70=1, "GCNV",
   G70=1, "Lift &amp; Shift Prod",
   TRUE, "Lift &amp; Shift Noprod"
)</f>
        <v>Lift &amp; Shift Noprod</v>
      </c>
      <c r="U70" s="67">
        <f t="shared" si="7"/>
        <v>1</v>
      </c>
      <c r="V70" s="68" t="str">
        <f>if(T70="Lift &amp; Shift Noprod",if( Y70=0,Assumptions!$B$5, Assumptions!$B$4),if(T70="Lift &amp; Shift Prod",if(AND(N70=1,O70="T1"),Assumptions!$B$6,Assumptions!$B$4),0))</f>
        <v>E2</v>
      </c>
      <c r="W70" s="69">
        <f>if(V70&lt;&gt;0,if(Q70="Unknown", Assumptions!$B$42,If(Q70&gt;1,Q70,2)),0)</f>
        <v>6</v>
      </c>
      <c r="X70" s="69">
        <f>if(V70&lt;&gt;0,if(R70="Unknown", Assumptions!$B$43,R70),0)</f>
        <v>24</v>
      </c>
      <c r="Y70" s="68">
        <f t="shared" si="8"/>
        <v>0</v>
      </c>
      <c r="Z70" s="68">
        <f>if(V70&lt;&gt;0,if(  S70="Unknown", Assumptions!$B$44,S70),0)</f>
        <v>796</v>
      </c>
      <c r="AA70" s="68" t="str">
        <f>if(V70 ="N2",ifna(vlookup(W70&amp;"-"&amp;X70,'Ref. VM'!A:B,2,0),"Custom"),if(V70 ="E2" , ifna(vlookup(W70&amp;"-"&amp;X70,'Ref. VM'!D:E,2,0),"Custom"),if(V70="N2D",ifna(vlookup(W70&amp;"-"&amp;X70,'Ref. VM'!G:H,2,0),"Custom"),if(V70="N4",ifna(vlookup(W70&amp;"-"&amp;X70,'Ref. VM'!J:K,2,0),"Custom"),0))))</f>
        <v>Custom</v>
      </c>
      <c r="AB70" s="67" t="str">
        <f t="shared" si="9"/>
        <v>E2-Custom vCPUs</v>
      </c>
      <c r="AC70" s="67" t="str">
        <f t="shared" si="10"/>
        <v>E2-Custom RAM</v>
      </c>
      <c r="AD70" s="67">
        <f t="shared" si="11"/>
        <v>0</v>
      </c>
      <c r="AE70" s="69">
        <f>if(T70="Lift &amp; Shift Prod",730,if(T70="Lift &amp; Shift Noprod",Assumptions!$B$3,0))</f>
        <v>270</v>
      </c>
      <c r="AF70" s="70">
        <f>if( U70=0,0,if(Y70=0, ((vlookup(AB70,'SKU Pricing'!A:B,Assumptions!$B$2,0)*W70)+(vlookup(AC70,'SKU Pricing'!A:B,Assumptions!$B$2,0)*X70))*AE70,((vlookup(AB70,'SKU Pricing'!A:B,Assumptions!$B$2,0)*W70)+(vlookup(AC70,'SKU Pricing'!A:B,Assumptions!$B$2,0)*(W70*8))+(vlookup(AD70,'SKU Pricing'!A:B,Assumptions!$B$2,0)*(X70-(W70*8))))*AE70))</f>
        <v>66.111066</v>
      </c>
      <c r="AG70" s="67" t="str">
        <f t="shared" si="12"/>
        <v>Red Hat Enterprise Linux 2-8</v>
      </c>
      <c r="AH70" s="70">
        <f>ifna(vlookup(AG70,'SKU Pricing'!A:B,Assumptions!$B$2,0)*W70*AE70,0)</f>
        <v>23.328</v>
      </c>
      <c r="AI70" s="62" t="str">
        <f t="shared" si="13"/>
        <v/>
      </c>
      <c r="AJ70" s="62" t="str">
        <f>if(V70&lt;&gt;0, if(T70="Lift &amp; Shift Noprod",Assumptions!$B$9,if(V70=Assumptions!$B$6,Assumptions!$B$10,if(P70=1,Assumptions!$B$8,Assumptions!$B$7))),"")</f>
        <v>Balanced</v>
      </c>
      <c r="AK70" s="69" t="str">
        <f t="shared" si="14"/>
        <v>Balanced</v>
      </c>
      <c r="AL70" s="69">
        <f>if(AJ70="Hyperdisk Balanced",Assumptions!$B$11,0)</f>
        <v>0</v>
      </c>
      <c r="AM70" s="69">
        <f>if(AJ70="Hyperdisk Balanced",Assumptions!$B$12,0)</f>
        <v>0</v>
      </c>
      <c r="AN70" s="70">
        <f>if(AK70=0,0,if(AJ70="Hyperdisk Balanced",vlookup(AK70&amp;" provisioned space",'SKU Pricing'!A:B,Assumptions!$B$2,0)*Z70+vlookup(AK70&amp;" provisioned IOPS",'SKU Pricing'!A:B,Assumptions!$B$2,0)*AL70*730+vlookup(AK70&amp;" provisioned throughput",'SKU Pricing'!A:B,Assumptions!$B$2,0)*AM70*730,vlookup(AK70,'SKU Pricing'!A:B,Assumptions!$B$2,0)*Z70))</f>
        <v>92.336</v>
      </c>
      <c r="AO70" s="70">
        <f t="shared" si="15"/>
        <v>181.775066</v>
      </c>
      <c r="AP70" s="71" t="str">
        <f t="shared" si="16"/>
        <v>VM Manager</v>
      </c>
      <c r="AQ70" s="70">
        <f>ifna(vlookup(AP70,'SKU Pricing'!A:B,Assumptions!$B$2,0)*AE70,0)</f>
        <v>0.81</v>
      </c>
      <c r="AR70" s="72">
        <v>0.0</v>
      </c>
    </row>
    <row r="71">
      <c r="A71" s="61" t="s">
        <v>222</v>
      </c>
      <c r="B71" s="62" t="str">
        <f>ifna(if(vlookup(A71,vOS!A:B,2,0)="","Unknown",vlookup(A71,vOS!A:B,2,0)),"Unknown")</f>
        <v>Unknown</v>
      </c>
      <c r="C71" s="62">
        <f>vlookup(B71,'OS Study'!A:D,2,0)</f>
        <v>0</v>
      </c>
      <c r="D71" s="62" t="str">
        <f>vlookup(B71,'OS Study'!A:D,3,0)</f>
        <v>Unknown</v>
      </c>
      <c r="E71" s="62" t="str">
        <f>vlookup(B71,'OS Study'!A:D,4,0)</f>
        <v>Unknown</v>
      </c>
      <c r="F71" s="63" t="str">
        <f>vlookup(B71,'OS Study'!A:E,5,0)</f>
        <v/>
      </c>
      <c r="G71" s="62">
        <f>IF(vlookup(A71,'RVtools V2.1'!A:J,4,0)="non",0,1)</f>
        <v>0</v>
      </c>
      <c r="H71" s="62">
        <f>if(vlookup(A71,'RVtools V2.1'!A:K,11,0)="kube",1,0)</f>
        <v>0</v>
      </c>
      <c r="I71" s="62">
        <f t="shared" si="5"/>
        <v>0</v>
      </c>
      <c r="J71" s="62">
        <f>ifna(vlookup(A71,'Infra Study'!A:Q,17,0),0)</f>
        <v>0</v>
      </c>
      <c r="K71" s="64">
        <f>IFERROR(__xludf.DUMMYFUNCTION("N(REGEXMATCH(VLOOKUP(A71, 'RVtools V2.1'!A:H, 8, 0), ""^Serveur de fichiers""))"),0.0)</f>
        <v>0</v>
      </c>
      <c r="L71" s="64">
        <f t="shared" si="6"/>
        <v>0</v>
      </c>
      <c r="M71" s="65" t="str">
        <f>ifna(vlookup(A71,'RVtools V2.1'!A:I,8,0),"N/A")</f>
        <v>Archive SIL</v>
      </c>
      <c r="N71" s="64">
        <f>IFERROR(__xludf.DUMMYFUNCTION("IF(REGEXMATCH(M71, ""(?i)"" &amp; JOIN(""|"", SPLIT(""kalisil"", "" ""))), 1, 0)"),0.0)</f>
        <v>0</v>
      </c>
      <c r="O71" s="64" t="str">
        <f>vlookup(A71,'RVtools V2.1'!A:H,7,0)</f>
        <v>T3</v>
      </c>
      <c r="P71" s="64">
        <f>if(vlookup(A71,'RVtools V2.1'!A:H,5,0)="oui",1,0)</f>
        <v>0</v>
      </c>
      <c r="Q71" s="64">
        <f>ifna(vlookup(A71,vCPU!A:B,2,0),"Unknown")</f>
        <v>8</v>
      </c>
      <c r="R71" s="66">
        <f>ifna(vlookup(A71,vMemory!A:C,3,0),"Unknown")</f>
        <v>24</v>
      </c>
      <c r="S71" s="66">
        <f>ifna(vlookup(A71,vDisk!A:C,3,0),"Unknown")</f>
        <v>1586</v>
      </c>
      <c r="T71" s="67" t="str">
        <f t="array" ref="T71">IFS(
   L71=1, "No Lift &amp; Shift",
   J71=1, XLOOKUP(A71, 'Infra Study'!A:A, 'Infra Study'!P:P),
   I71=1, "No Lift &amp; Shift",
   H71=1, "GKE",
   K71=1, "GCNV",
   G71=1, "Lift &amp; Shift Prod",
   TRUE, "Lift &amp; Shift Noprod"
)</f>
        <v>Lift &amp; Shift Noprod</v>
      </c>
      <c r="U71" s="67">
        <f t="shared" si="7"/>
        <v>1</v>
      </c>
      <c r="V71" s="68" t="str">
        <f>if(T71="Lift &amp; Shift Noprod",if( Y71=0,Assumptions!$B$5, Assumptions!$B$4),if(T71="Lift &amp; Shift Prod",if(AND(N71=1,O71="T1"),Assumptions!$B$6,Assumptions!$B$4),0))</f>
        <v>E2</v>
      </c>
      <c r="W71" s="69">
        <f>if(V71&lt;&gt;0,if(Q71="Unknown", Assumptions!$B$42,If(Q71&gt;1,Q71,2)),0)</f>
        <v>8</v>
      </c>
      <c r="X71" s="69">
        <f>if(V71&lt;&gt;0,if(R71="Unknown", Assumptions!$B$43,R71),0)</f>
        <v>24</v>
      </c>
      <c r="Y71" s="68">
        <f t="shared" si="8"/>
        <v>0</v>
      </c>
      <c r="Z71" s="68">
        <f>if(V71&lt;&gt;0,if(  S71="Unknown", Assumptions!$B$44,S71),0)</f>
        <v>1586</v>
      </c>
      <c r="AA71" s="68" t="str">
        <f>if(V71 ="N2",ifna(vlookup(W71&amp;"-"&amp;X71,'Ref. VM'!A:B,2,0),"Custom"),if(V71 ="E2" , ifna(vlookup(W71&amp;"-"&amp;X71,'Ref. VM'!D:E,2,0),"Custom"),if(V71="N2D",ifna(vlookup(W71&amp;"-"&amp;X71,'Ref. VM'!G:H,2,0),"Custom"),if(V71="N4",ifna(vlookup(W71&amp;"-"&amp;X71,'Ref. VM'!J:K,2,0),"Custom"),0))))</f>
        <v>Custom</v>
      </c>
      <c r="AB71" s="67" t="str">
        <f t="shared" si="9"/>
        <v>E2-Custom vCPUs</v>
      </c>
      <c r="AC71" s="67" t="str">
        <f t="shared" si="10"/>
        <v>E2-Custom RAM</v>
      </c>
      <c r="AD71" s="67">
        <f t="shared" si="11"/>
        <v>0</v>
      </c>
      <c r="AE71" s="69">
        <f>if(T71="Lift &amp; Shift Prod",730,if(T71="Lift &amp; Shift Noprod",Assumptions!$B$3,0))</f>
        <v>270</v>
      </c>
      <c r="AF71" s="70">
        <f>if( U71=0,0,if(Y71=0, ((vlookup(AB71,'SKU Pricing'!A:B,Assumptions!$B$2,0)*W71)+(vlookup(AC71,'SKU Pricing'!A:B,Assumptions!$B$2,0)*X71))*AE71,((vlookup(AB71,'SKU Pricing'!A:B,Assumptions!$B$2,0)*W71)+(vlookup(AC71,'SKU Pricing'!A:B,Assumptions!$B$2,0)*(W71*8))+(vlookup(AD71,'SKU Pricing'!A:B,Assumptions!$B$2,0)*(X71-(W71*8))))*AE71))</f>
        <v>80.4573</v>
      </c>
      <c r="AG71" s="67">
        <f t="shared" si="12"/>
        <v>0</v>
      </c>
      <c r="AH71" s="70">
        <f>ifna(vlookup(AG71,'SKU Pricing'!A:B,Assumptions!$B$2,0)*W71*AE71,0)</f>
        <v>0</v>
      </c>
      <c r="AI71" s="62" t="str">
        <f t="shared" si="13"/>
        <v/>
      </c>
      <c r="AJ71" s="62" t="str">
        <f>if(V71&lt;&gt;0, if(T71="Lift &amp; Shift Noprod",Assumptions!$B$9,if(V71=Assumptions!$B$6,Assumptions!$B$10,if(P71=1,Assumptions!$B$8,Assumptions!$B$7))),"")</f>
        <v>Balanced</v>
      </c>
      <c r="AK71" s="69" t="str">
        <f t="shared" si="14"/>
        <v>Balanced</v>
      </c>
      <c r="AL71" s="69">
        <f>if(AJ71="Hyperdisk Balanced",Assumptions!$B$11,0)</f>
        <v>0</v>
      </c>
      <c r="AM71" s="69">
        <f>if(AJ71="Hyperdisk Balanced",Assumptions!$B$12,0)</f>
        <v>0</v>
      </c>
      <c r="AN71" s="70">
        <f>if(AK71=0,0,if(AJ71="Hyperdisk Balanced",vlookup(AK71&amp;" provisioned space",'SKU Pricing'!A:B,Assumptions!$B$2,0)*Z71+vlookup(AK71&amp;" provisioned IOPS",'SKU Pricing'!A:B,Assumptions!$B$2,0)*AL71*730+vlookup(AK71&amp;" provisioned throughput",'SKU Pricing'!A:B,Assumptions!$B$2,0)*AM71*730,vlookup(AK71,'SKU Pricing'!A:B,Assumptions!$B$2,0)*Z71))</f>
        <v>183.976</v>
      </c>
      <c r="AO71" s="70">
        <f t="shared" si="15"/>
        <v>264.4333</v>
      </c>
      <c r="AP71" s="71" t="str">
        <f t="shared" si="16"/>
        <v>VM Manager</v>
      </c>
      <c r="AQ71" s="70">
        <f>ifna(vlookup(AP71,'SKU Pricing'!A:B,Assumptions!$B$2,0)*AE71,0)</f>
        <v>0.81</v>
      </c>
      <c r="AR71" s="72">
        <v>0.0</v>
      </c>
    </row>
    <row r="72">
      <c r="A72" s="61" t="s">
        <v>223</v>
      </c>
      <c r="B72" s="62" t="str">
        <f>ifna(if(vlookup(A72,vOS!A:B,2,0)="","Unknown",vlookup(A72,vOS!A:B,2,0)),"Unknown")</f>
        <v>Red Hat Enterprise Linux 6 (64-bit)</v>
      </c>
      <c r="C72" s="62">
        <f>vlookup(B72,'OS Study'!A:D,2,0)</f>
        <v>0</v>
      </c>
      <c r="D72" s="62" t="str">
        <f>vlookup(B72,'OS Study'!A:D,3,0)</f>
        <v>Linux</v>
      </c>
      <c r="E72" s="62" t="str">
        <f>vlookup(B72,'OS Study'!A:D,4,0)</f>
        <v>Red Hat</v>
      </c>
      <c r="F72" s="63" t="str">
        <f>vlookup(B72,'OS Study'!A:E,5,0)</f>
        <v>6</v>
      </c>
      <c r="G72" s="62">
        <f>IF(vlookup(A72,'RVtools V2.1'!A:J,4,0)="non",0,1)</f>
        <v>1</v>
      </c>
      <c r="H72" s="62">
        <f>if(vlookup(A72,'RVtools V2.1'!A:K,11,0)="kube",1,0)</f>
        <v>0</v>
      </c>
      <c r="I72" s="62">
        <f t="shared" si="5"/>
        <v>0</v>
      </c>
      <c r="J72" s="62">
        <f>ifna(vlookup(A72,'Infra Study'!A:Q,17,0),0)</f>
        <v>0</v>
      </c>
      <c r="K72" s="64">
        <f>IFERROR(__xludf.DUMMYFUNCTION("N(REGEXMATCH(VLOOKUP(A72, 'RVtools V2.1'!A:H, 8, 0), ""^Serveur de fichiers""))"),0.0)</f>
        <v>0</v>
      </c>
      <c r="L72" s="64">
        <f t="shared" si="6"/>
        <v>0</v>
      </c>
      <c r="M72" s="67" t="str">
        <f>ifna(vlookup(A72,'RVtools V2.1'!A:I,8,0),"N/A")</f>
        <v>Archive SIL</v>
      </c>
      <c r="N72" s="64">
        <f>IFERROR(__xludf.DUMMYFUNCTION("IF(REGEXMATCH(M72, ""(?i)"" &amp; JOIN(""|"", SPLIT(""kalisil"", "" ""))), 1, 0)"),0.0)</f>
        <v>0</v>
      </c>
      <c r="O72" s="64" t="str">
        <f>vlookup(A72,'RVtools V2.1'!A:H,7,0)</f>
        <v>T3</v>
      </c>
      <c r="P72" s="64">
        <f>if(vlookup(A72,'RVtools V2.1'!A:H,5,0)="oui",1,0)</f>
        <v>0</v>
      </c>
      <c r="Q72" s="64">
        <f>ifna(vlookup(A72,vCPU!A:B,2,0),"Unknown")</f>
        <v>8</v>
      </c>
      <c r="R72" s="66">
        <f>ifna(vlookup(A72,vMemory!A:C,3,0),"Unknown")</f>
        <v>80</v>
      </c>
      <c r="S72" s="66">
        <f>ifna(vlookup(A72,vDisk!A:C,3,0),"Unknown")</f>
        <v>2105</v>
      </c>
      <c r="T72" s="67" t="str">
        <f t="array" ref="T72">IFS(
   L72=1, "No Lift &amp; Shift",
   J72=1, XLOOKUP(A72, 'Infra Study'!A:A, 'Infra Study'!P:P),
   I72=1, "No Lift &amp; Shift",
   H72=1, "GKE",
   K72=1, "GCNV",
   G72=1, "Lift &amp; Shift Prod",
   TRUE, "Lift &amp; Shift Noprod"
)</f>
        <v>Lift &amp; Shift Prod</v>
      </c>
      <c r="U72" s="67">
        <f t="shared" si="7"/>
        <v>1</v>
      </c>
      <c r="V72" s="68" t="str">
        <f>if(T72="Lift &amp; Shift Noprod",if( Y72=0,Assumptions!$B$5, Assumptions!$B$4),if(T72="Lift &amp; Shift Prod",if(AND(N72=1,O72="T1"),Assumptions!$B$6,Assumptions!$B$4),0))</f>
        <v>N2D</v>
      </c>
      <c r="W72" s="69">
        <f>if(V72&lt;&gt;0,if(Q72="Unknown", Assumptions!$B$42,If(Q72&gt;1,Q72,2)),0)</f>
        <v>8</v>
      </c>
      <c r="X72" s="69">
        <f>if(V72&lt;&gt;0,if(R72="Unknown", Assumptions!$B$43,R72),0)</f>
        <v>80</v>
      </c>
      <c r="Y72" s="68">
        <f t="shared" si="8"/>
        <v>1</v>
      </c>
      <c r="Z72" s="68">
        <f>if(V72&lt;&gt;0,if(  S72="Unknown", Assumptions!$B$44,S72),0)</f>
        <v>2105</v>
      </c>
      <c r="AA72" s="68" t="str">
        <f>if(V72 ="N2",ifna(vlookup(W72&amp;"-"&amp;X72,'Ref. VM'!A:B,2,0),"Custom"),if(V72 ="E2" , ifna(vlookup(W72&amp;"-"&amp;X72,'Ref. VM'!D:E,2,0),"Custom"),if(V72="N2D",ifna(vlookup(W72&amp;"-"&amp;X72,'Ref. VM'!G:H,2,0),"Custom"),if(V72="N4",ifna(vlookup(W72&amp;"-"&amp;X72,'Ref. VM'!J:K,2,0),"Custom"),0))))</f>
        <v>Custom</v>
      </c>
      <c r="AB72" s="67" t="str">
        <f t="shared" si="9"/>
        <v>N2D-Custom vCPUs-CUD 3y</v>
      </c>
      <c r="AC72" s="67" t="str">
        <f t="shared" si="10"/>
        <v>N2D-Custom RAM-CUD 3y</v>
      </c>
      <c r="AD72" s="67" t="str">
        <f t="shared" si="11"/>
        <v>N2D-Extended custom memory-CUD 3y</v>
      </c>
      <c r="AE72" s="69">
        <f>if(T72="Lift &amp; Shift Prod",730,if(T72="Lift &amp; Shift Noprod",Assumptions!$B$3,0))</f>
        <v>730</v>
      </c>
      <c r="AF72" s="70">
        <f>if( U72=0,0,if(Y72=0, ((vlookup(AB72,'SKU Pricing'!A:B,Assumptions!$B$2,0)*W72)+(vlookup(AC72,'SKU Pricing'!A:B,Assumptions!$B$2,0)*X72))*AE72,((vlookup(AB72,'SKU Pricing'!A:B,Assumptions!$B$2,0)*W72)+(vlookup(AC72,'SKU Pricing'!A:B,Assumptions!$B$2,0)*(W72*8))+(vlookup(AD72,'SKU Pricing'!A:B,Assumptions!$B$2,0)*(X72-(W72*8))))*AE72))</f>
        <v>295.014281</v>
      </c>
      <c r="AG72" s="67" t="str">
        <f t="shared" si="12"/>
        <v>Red Hat Enterprise Linux 2-8</v>
      </c>
      <c r="AH72" s="70">
        <f>ifna(vlookup(AG72,'SKU Pricing'!A:B,Assumptions!$B$2,0)*W72*AE72,0)</f>
        <v>84.096</v>
      </c>
      <c r="AI72" s="62" t="str">
        <f t="shared" si="13"/>
        <v/>
      </c>
      <c r="AJ72" s="62" t="str">
        <f>if(V72&lt;&gt;0, if(T72="Lift &amp; Shift Noprod",Assumptions!$B$9,if(V72=Assumptions!$B$6,Assumptions!$B$10,if(P72=1,Assumptions!$B$8,Assumptions!$B$7))),"")</f>
        <v>Balanced</v>
      </c>
      <c r="AK72" s="69" t="str">
        <f t="shared" si="14"/>
        <v>Balanced</v>
      </c>
      <c r="AL72" s="69">
        <f>if(AJ72="Hyperdisk Balanced",Assumptions!$B$11,0)</f>
        <v>0</v>
      </c>
      <c r="AM72" s="69">
        <f>if(AJ72="Hyperdisk Balanced",Assumptions!$B$12,0)</f>
        <v>0</v>
      </c>
      <c r="AN72" s="70">
        <f>if(AK72=0,0,if(AJ72="Hyperdisk Balanced",vlookup(AK72&amp;" provisioned space",'SKU Pricing'!A:B,Assumptions!$B$2,0)*Z72+vlookup(AK72&amp;" provisioned IOPS",'SKU Pricing'!A:B,Assumptions!$B$2,0)*AL72*730+vlookup(AK72&amp;" provisioned throughput",'SKU Pricing'!A:B,Assumptions!$B$2,0)*AM72*730,vlookup(AK72,'SKU Pricing'!A:B,Assumptions!$B$2,0)*Z72))</f>
        <v>244.18</v>
      </c>
      <c r="AO72" s="70">
        <f t="shared" si="15"/>
        <v>623.290281</v>
      </c>
      <c r="AP72" s="71" t="str">
        <f t="shared" si="16"/>
        <v>VM Manager</v>
      </c>
      <c r="AQ72" s="70">
        <f>ifna(vlookup(AP72,'SKU Pricing'!A:B,Assumptions!$B$2,0)*AE72,0)</f>
        <v>2.19</v>
      </c>
      <c r="AR72" s="72">
        <v>0.0</v>
      </c>
    </row>
    <row r="73">
      <c r="A73" s="61" t="s">
        <v>224</v>
      </c>
      <c r="B73" s="62" t="str">
        <f>ifna(if(vlookup(A73,vOS!A:B,2,0)="","Unknown",vlookup(A73,vOS!A:B,2,0)),"Unknown")</f>
        <v>Red Hat Enterprise Linux 6 (64-bit)</v>
      </c>
      <c r="C73" s="62">
        <f>vlookup(B73,'OS Study'!A:D,2,0)</f>
        <v>0</v>
      </c>
      <c r="D73" s="62" t="str">
        <f>vlookup(B73,'OS Study'!A:D,3,0)</f>
        <v>Linux</v>
      </c>
      <c r="E73" s="62" t="str">
        <f>vlookup(B73,'OS Study'!A:D,4,0)</f>
        <v>Red Hat</v>
      </c>
      <c r="F73" s="63" t="str">
        <f>vlookup(B73,'OS Study'!A:E,5,0)</f>
        <v>6</v>
      </c>
      <c r="G73" s="62">
        <f>IF(vlookup(A73,'RVtools V2.1'!A:J,4,0)="non",0,1)</f>
        <v>0</v>
      </c>
      <c r="H73" s="62">
        <f>if(vlookup(A73,'RVtools V2.1'!A:K,11,0)="kube",1,0)</f>
        <v>0</v>
      </c>
      <c r="I73" s="62">
        <f t="shared" si="5"/>
        <v>0</v>
      </c>
      <c r="J73" s="62">
        <f>ifna(vlookup(A73,'Infra Study'!A:Q,17,0),0)</f>
        <v>0</v>
      </c>
      <c r="K73" s="64">
        <f>IFERROR(__xludf.DUMMYFUNCTION("N(REGEXMATCH(VLOOKUP(A73, 'RVtools V2.1'!A:H, 8, 0), ""^Serveur de fichiers""))"),0.0)</f>
        <v>0</v>
      </c>
      <c r="L73" s="64">
        <f t="shared" si="6"/>
        <v>0</v>
      </c>
      <c r="M73" s="65" t="str">
        <f>ifna(vlookup(A73,'RVtools V2.1'!A:I,8,0),"N/A")</f>
        <v>Archive SIL</v>
      </c>
      <c r="N73" s="64">
        <f>IFERROR(__xludf.DUMMYFUNCTION("IF(REGEXMATCH(M73, ""(?i)"" &amp; JOIN(""|"", SPLIT(""kalisil"", "" ""))), 1, 0)"),0.0)</f>
        <v>0</v>
      </c>
      <c r="O73" s="64" t="str">
        <f>vlookup(A73,'RVtools V2.1'!A:H,7,0)</f>
        <v>T3</v>
      </c>
      <c r="P73" s="64">
        <f>if(vlookup(A73,'RVtools V2.1'!A:H,5,0)="oui",1,0)</f>
        <v>0</v>
      </c>
      <c r="Q73" s="64">
        <f>ifna(vlookup(A73,vCPU!A:B,2,0),"Unknown")</f>
        <v>8</v>
      </c>
      <c r="R73" s="66">
        <f>ifna(vlookup(A73,vMemory!A:C,3,0),"Unknown")</f>
        <v>110</v>
      </c>
      <c r="S73" s="66">
        <f>ifna(vlookup(A73,vDisk!A:C,3,0),"Unknown")</f>
        <v>6666</v>
      </c>
      <c r="T73" s="67" t="str">
        <f t="array" ref="T73">IFS(
   L73=1, "No Lift &amp; Shift",
   J73=1, XLOOKUP(A73, 'Infra Study'!A:A, 'Infra Study'!P:P),
   I73=1, "No Lift &amp; Shift",
   H73=1, "GKE",
   K73=1, "GCNV",
   G73=1, "Lift &amp; Shift Prod",
   TRUE, "Lift &amp; Shift Noprod"
)</f>
        <v>Lift &amp; Shift Noprod</v>
      </c>
      <c r="U73" s="67">
        <f t="shared" si="7"/>
        <v>1</v>
      </c>
      <c r="V73" s="68" t="str">
        <f>if(T73="Lift &amp; Shift Noprod",if( Y73=0,Assumptions!$B$5, Assumptions!$B$4),if(T73="Lift &amp; Shift Prod",if(AND(N73=1,O73="T1"),Assumptions!$B$6,Assumptions!$B$4),0))</f>
        <v>N2D</v>
      </c>
      <c r="W73" s="69">
        <f>if(V73&lt;&gt;0,if(Q73="Unknown", Assumptions!$B$42,If(Q73&gt;1,Q73,2)),0)</f>
        <v>8</v>
      </c>
      <c r="X73" s="69">
        <f>if(V73&lt;&gt;0,if(R73="Unknown", Assumptions!$B$43,R73),0)</f>
        <v>110</v>
      </c>
      <c r="Y73" s="68">
        <f t="shared" si="8"/>
        <v>1</v>
      </c>
      <c r="Z73" s="68">
        <f>if(V73&lt;&gt;0,if(  S73="Unknown", Assumptions!$B$44,S73),0)</f>
        <v>6666</v>
      </c>
      <c r="AA73" s="68" t="str">
        <f>if(V73 ="N2",ifna(vlookup(W73&amp;"-"&amp;X73,'Ref. VM'!A:B,2,0),"Custom"),if(V73 ="E2" , ifna(vlookup(W73&amp;"-"&amp;X73,'Ref. VM'!D:E,2,0),"Custom"),if(V73="N2D",ifna(vlookup(W73&amp;"-"&amp;X73,'Ref. VM'!G:H,2,0),"Custom"),if(V73="N4",ifna(vlookup(W73&amp;"-"&amp;X73,'Ref. VM'!J:K,2,0),"Custom"),0))))</f>
        <v>Custom</v>
      </c>
      <c r="AB73" s="67" t="str">
        <f t="shared" si="9"/>
        <v>N2D-Custom vCPUs</v>
      </c>
      <c r="AC73" s="67" t="str">
        <f t="shared" si="10"/>
        <v>N2D-Custom RAM</v>
      </c>
      <c r="AD73" s="67" t="str">
        <f t="shared" si="11"/>
        <v>N2D-Extended custom memory</v>
      </c>
      <c r="AE73" s="69">
        <f>if(T73="Lift &amp; Shift Prod",730,if(T73="Lift &amp; Shift Noprod",Assumptions!$B$3,0))</f>
        <v>270</v>
      </c>
      <c r="AF73" s="70">
        <f>if( U73=0,0,if(Y73=0, ((vlookup(AB73,'SKU Pricing'!A:B,Assumptions!$B$2,0)*W73)+(vlookup(AC73,'SKU Pricing'!A:B,Assumptions!$B$2,0)*X73))*AE73,((vlookup(AB73,'SKU Pricing'!A:B,Assumptions!$B$2,0)*W73)+(vlookup(AC73,'SKU Pricing'!A:B,Assumptions!$B$2,0)*(W73*8))+(vlookup(AD73,'SKU Pricing'!A:B,Assumptions!$B$2,0)*(X73-(W73*8))))*AE73))</f>
        <v>269.6432846</v>
      </c>
      <c r="AG73" s="67" t="str">
        <f t="shared" si="12"/>
        <v>Red Hat Enterprise Linux 2-8</v>
      </c>
      <c r="AH73" s="70">
        <f>ifna(vlookup(AG73,'SKU Pricing'!A:B,Assumptions!$B$2,0)*W73*AE73,0)</f>
        <v>31.104</v>
      </c>
      <c r="AI73" s="62" t="str">
        <f t="shared" si="13"/>
        <v/>
      </c>
      <c r="AJ73" s="62" t="str">
        <f>if(V73&lt;&gt;0, if(T73="Lift &amp; Shift Noprod",Assumptions!$B$9,if(V73=Assumptions!$B$6,Assumptions!$B$10,if(P73=1,Assumptions!$B$8,Assumptions!$B$7))),"")</f>
        <v>Balanced</v>
      </c>
      <c r="AK73" s="69" t="str">
        <f t="shared" si="14"/>
        <v>Balanced</v>
      </c>
      <c r="AL73" s="69">
        <f>if(AJ73="Hyperdisk Balanced",Assumptions!$B$11,0)</f>
        <v>0</v>
      </c>
      <c r="AM73" s="69">
        <f>if(AJ73="Hyperdisk Balanced",Assumptions!$B$12,0)</f>
        <v>0</v>
      </c>
      <c r="AN73" s="70">
        <f>if(AK73=0,0,if(AJ73="Hyperdisk Balanced",vlookup(AK73&amp;" provisioned space",'SKU Pricing'!A:B,Assumptions!$B$2,0)*Z73+vlookup(AK73&amp;" provisioned IOPS",'SKU Pricing'!A:B,Assumptions!$B$2,0)*AL73*730+vlookup(AK73&amp;" provisioned throughput",'SKU Pricing'!A:B,Assumptions!$B$2,0)*AM73*730,vlookup(AK73,'SKU Pricing'!A:B,Assumptions!$B$2,0)*Z73))</f>
        <v>773.256</v>
      </c>
      <c r="AO73" s="70">
        <f t="shared" si="15"/>
        <v>1074.003285</v>
      </c>
      <c r="AP73" s="71" t="str">
        <f t="shared" si="16"/>
        <v>VM Manager</v>
      </c>
      <c r="AQ73" s="70">
        <f>ifna(vlookup(AP73,'SKU Pricing'!A:B,Assumptions!$B$2,0)*AE73,0)</f>
        <v>0.81</v>
      </c>
      <c r="AR73" s="72">
        <v>0.0</v>
      </c>
    </row>
    <row r="74">
      <c r="A74" s="61" t="s">
        <v>225</v>
      </c>
      <c r="B74" s="62" t="str">
        <f>ifna(if(vlookup(A74,vOS!A:B,2,0)="","Unknown",vlookup(A74,vOS!A:B,2,0)),"Unknown")</f>
        <v>Debian GNU/Linux 9 (64-bit)</v>
      </c>
      <c r="C74" s="62">
        <f>vlookup(B74,'OS Study'!A:D,2,0)</f>
        <v>0</v>
      </c>
      <c r="D74" s="62" t="str">
        <f>vlookup(B74,'OS Study'!A:D,3,0)</f>
        <v>Linux</v>
      </c>
      <c r="E74" s="62" t="str">
        <f>vlookup(B74,'OS Study'!A:D,4,0)</f>
        <v>Debian</v>
      </c>
      <c r="F74" s="63" t="str">
        <f>vlookup(B74,'OS Study'!A:E,5,0)</f>
        <v>9</v>
      </c>
      <c r="G74" s="62">
        <f>IF(vlookup(A74,'RVtools V2.1'!A:J,4,0)="non",0,1)</f>
        <v>0</v>
      </c>
      <c r="H74" s="62">
        <f>if(vlookup(A74,'RVtools V2.1'!A:K,11,0)="kube",1,0)</f>
        <v>0</v>
      </c>
      <c r="I74" s="62">
        <f t="shared" si="5"/>
        <v>0</v>
      </c>
      <c r="J74" s="62">
        <f>ifna(vlookup(A74,'Infra Study'!A:Q,17,0),0)</f>
        <v>0</v>
      </c>
      <c r="K74" s="64">
        <f>IFERROR(__xludf.DUMMYFUNCTION("N(REGEXMATCH(VLOOKUP(A74, 'RVtools V2.1'!A:H, 8, 0), ""^Serveur de fichiers""))"),0.0)</f>
        <v>0</v>
      </c>
      <c r="L74" s="64">
        <f t="shared" si="6"/>
        <v>0</v>
      </c>
      <c r="M74" s="65" t="str">
        <f>ifna(vlookup(A74,'RVtools V2.1'!A:I,8,0),"N/A")</f>
        <v>Archive SIL</v>
      </c>
      <c r="N74" s="64">
        <f>IFERROR(__xludf.DUMMYFUNCTION("IF(REGEXMATCH(M74, ""(?i)"" &amp; JOIN(""|"", SPLIT(""kalisil"", "" ""))), 1, 0)"),0.0)</f>
        <v>0</v>
      </c>
      <c r="O74" s="64" t="str">
        <f>vlookup(A74,'RVtools V2.1'!A:H,7,0)</f>
        <v>N/A</v>
      </c>
      <c r="P74" s="64">
        <f>if(vlookup(A74,'RVtools V2.1'!A:H,5,0)="oui",1,0)</f>
        <v>0</v>
      </c>
      <c r="Q74" s="64">
        <f>ifna(vlookup(A74,vCPU!A:B,2,0),"Unknown")</f>
        <v>4</v>
      </c>
      <c r="R74" s="66">
        <f>ifna(vlookup(A74,vMemory!A:C,3,0),"Unknown")</f>
        <v>36</v>
      </c>
      <c r="S74" s="66">
        <f>ifna(vlookup(A74,vDisk!A:C,3,0),"Unknown")</f>
        <v>1872</v>
      </c>
      <c r="T74" s="67" t="str">
        <f t="array" ref="T74">IFS(
   L74=1, "No Lift &amp; Shift",
   J74=1, XLOOKUP(A74, 'Infra Study'!A:A, 'Infra Study'!P:P),
   I74=1, "No Lift &amp; Shift",
   H74=1, "GKE",
   K74=1, "GCNV",
   G74=1, "Lift &amp; Shift Prod",
   TRUE, "Lift &amp; Shift Noprod"
)</f>
        <v>Lift &amp; Shift Noprod</v>
      </c>
      <c r="U74" s="67">
        <f t="shared" si="7"/>
        <v>1</v>
      </c>
      <c r="V74" s="68" t="str">
        <f>if(T74="Lift &amp; Shift Noprod",if( Y74=0,Assumptions!$B$5, Assumptions!$B$4),if(T74="Lift &amp; Shift Prod",if(AND(N74=1,O74="T1"),Assumptions!$B$6,Assumptions!$B$4),0))</f>
        <v>N2D</v>
      </c>
      <c r="W74" s="69">
        <f>if(V74&lt;&gt;0,if(Q74="Unknown", Assumptions!$B$42,If(Q74&gt;1,Q74,2)),0)</f>
        <v>4</v>
      </c>
      <c r="X74" s="69">
        <f>if(V74&lt;&gt;0,if(R74="Unknown", Assumptions!$B$43,R74),0)</f>
        <v>36</v>
      </c>
      <c r="Y74" s="68">
        <f t="shared" si="8"/>
        <v>1</v>
      </c>
      <c r="Z74" s="68">
        <f>if(V74&lt;&gt;0,if(  S74="Unknown", Assumptions!$B$44,S74),0)</f>
        <v>1872</v>
      </c>
      <c r="AA74" s="68" t="str">
        <f>if(V74 ="N2",ifna(vlookup(W74&amp;"-"&amp;X74,'Ref. VM'!A:B,2,0),"Custom"),if(V74 ="E2" , ifna(vlookup(W74&amp;"-"&amp;X74,'Ref. VM'!D:E,2,0),"Custom"),if(V74="N2D",ifna(vlookup(W74&amp;"-"&amp;X74,'Ref. VM'!G:H,2,0),"Custom"),if(V74="N4",ifna(vlookup(W74&amp;"-"&amp;X74,'Ref. VM'!J:K,2,0),"Custom"),0))))</f>
        <v>Custom</v>
      </c>
      <c r="AB74" s="67" t="str">
        <f t="shared" si="9"/>
        <v>N2D-Custom vCPUs</v>
      </c>
      <c r="AC74" s="67" t="str">
        <f t="shared" si="10"/>
        <v>N2D-Custom RAM</v>
      </c>
      <c r="AD74" s="67" t="str">
        <f t="shared" si="11"/>
        <v>N2D-Extended custom memory</v>
      </c>
      <c r="AE74" s="69">
        <f>if(T74="Lift &amp; Shift Prod",730,if(T74="Lift &amp; Shift Noprod",Assumptions!$B$3,0))</f>
        <v>270</v>
      </c>
      <c r="AF74" s="70">
        <f>if( U74=0,0,if(Y74=0, ((vlookup(AB74,'SKU Pricing'!A:B,Assumptions!$B$2,0)*W74)+(vlookup(AC74,'SKU Pricing'!A:B,Assumptions!$B$2,0)*X74))*AE74,((vlookup(AB74,'SKU Pricing'!A:B,Assumptions!$B$2,0)*W74)+(vlookup(AC74,'SKU Pricing'!A:B,Assumptions!$B$2,0)*(W74*8))+(vlookup(AD74,'SKU Pricing'!A:B,Assumptions!$B$2,0)*(X74-(W74*8))))*AE74))</f>
        <v>85.37644512</v>
      </c>
      <c r="AG74" s="67">
        <f t="shared" si="12"/>
        <v>0</v>
      </c>
      <c r="AH74" s="70">
        <f>ifna(vlookup(AG74,'SKU Pricing'!A:B,Assumptions!$B$2,0)*W74*AE74,0)</f>
        <v>0</v>
      </c>
      <c r="AI74" s="62" t="str">
        <f t="shared" si="13"/>
        <v/>
      </c>
      <c r="AJ74" s="62" t="str">
        <f>if(V74&lt;&gt;0, if(T74="Lift &amp; Shift Noprod",Assumptions!$B$9,if(V74=Assumptions!$B$6,Assumptions!$B$10,if(P74=1,Assumptions!$B$8,Assumptions!$B$7))),"")</f>
        <v>Balanced</v>
      </c>
      <c r="AK74" s="69" t="str">
        <f t="shared" si="14"/>
        <v>Balanced</v>
      </c>
      <c r="AL74" s="69">
        <f>if(AJ74="Hyperdisk Balanced",Assumptions!$B$11,0)</f>
        <v>0</v>
      </c>
      <c r="AM74" s="69">
        <f>if(AJ74="Hyperdisk Balanced",Assumptions!$B$12,0)</f>
        <v>0</v>
      </c>
      <c r="AN74" s="70">
        <f>if(AK74=0,0,if(AJ74="Hyperdisk Balanced",vlookup(AK74&amp;" provisioned space",'SKU Pricing'!A:B,Assumptions!$B$2,0)*Z74+vlookup(AK74&amp;" provisioned IOPS",'SKU Pricing'!A:B,Assumptions!$B$2,0)*AL74*730+vlookup(AK74&amp;" provisioned throughput",'SKU Pricing'!A:B,Assumptions!$B$2,0)*AM74*730,vlookup(AK74,'SKU Pricing'!A:B,Assumptions!$B$2,0)*Z74))</f>
        <v>217.152</v>
      </c>
      <c r="AO74" s="70">
        <f t="shared" si="15"/>
        <v>302.5284451</v>
      </c>
      <c r="AP74" s="71" t="str">
        <f t="shared" si="16"/>
        <v>VM Manager</v>
      </c>
      <c r="AQ74" s="70">
        <f>ifna(vlookup(AP74,'SKU Pricing'!A:B,Assumptions!$B$2,0)*AE74,0)</f>
        <v>0.81</v>
      </c>
      <c r="AR74" s="72">
        <v>0.0</v>
      </c>
    </row>
    <row r="75">
      <c r="A75" s="61" t="s">
        <v>226</v>
      </c>
      <c r="B75" s="62" t="str">
        <f>ifna(if(vlookup(A75,vOS!A:B,2,0)="","Unknown",vlookup(A75,vOS!A:B,2,0)),"Unknown")</f>
        <v>Red Hat Enterprise Linux 7 (64-bit)</v>
      </c>
      <c r="C75" s="62">
        <f>vlookup(B75,'OS Study'!A:D,2,0)</f>
        <v>0</v>
      </c>
      <c r="D75" s="62" t="str">
        <f>vlookup(B75,'OS Study'!A:D,3,0)</f>
        <v>Linux</v>
      </c>
      <c r="E75" s="62" t="str">
        <f>vlookup(B75,'OS Study'!A:D,4,0)</f>
        <v>Red Hat</v>
      </c>
      <c r="F75" s="63" t="str">
        <f>vlookup(B75,'OS Study'!A:E,5,0)</f>
        <v>7</v>
      </c>
      <c r="G75" s="62">
        <f>IF(vlookup(A75,'RVtools V2.1'!A:J,4,0)="non",0,1)</f>
        <v>1</v>
      </c>
      <c r="H75" s="62">
        <f>if(vlookup(A75,'RVtools V2.1'!A:K,11,0)="kube",1,0)</f>
        <v>0</v>
      </c>
      <c r="I75" s="62">
        <f t="shared" si="5"/>
        <v>0</v>
      </c>
      <c r="J75" s="62">
        <f>ifna(vlookup(A75,'Infra Study'!A:Q,17,0),0)</f>
        <v>0</v>
      </c>
      <c r="K75" s="64">
        <f>IFERROR(__xludf.DUMMYFUNCTION("N(REGEXMATCH(VLOOKUP(A75, 'RVtools V2.1'!A:H, 8, 0), ""^Serveur de fichiers""))"),0.0)</f>
        <v>0</v>
      </c>
      <c r="L75" s="64">
        <f t="shared" si="6"/>
        <v>0</v>
      </c>
      <c r="M75" s="67" t="str">
        <f>ifna(vlookup(A75,'RVtools V2.1'!A:I,8,0),"N/A")</f>
        <v>Archive SIL</v>
      </c>
      <c r="N75" s="64">
        <f>IFERROR(__xludf.DUMMYFUNCTION("IF(REGEXMATCH(M75, ""(?i)"" &amp; JOIN(""|"", SPLIT(""kalisil"", "" ""))), 1, 0)"),0.0)</f>
        <v>0</v>
      </c>
      <c r="O75" s="64" t="str">
        <f>vlookup(A75,'RVtools V2.1'!A:H,7,0)</f>
        <v>T3</v>
      </c>
      <c r="P75" s="64">
        <f>if(vlookup(A75,'RVtools V2.1'!A:H,5,0)="oui",1,0)</f>
        <v>1</v>
      </c>
      <c r="Q75" s="64">
        <f>ifna(vlookup(A75,vCPU!A:B,2,0),"Unknown")</f>
        <v>8</v>
      </c>
      <c r="R75" s="66">
        <f>ifna(vlookup(A75,vMemory!A:C,3,0),"Unknown")</f>
        <v>24</v>
      </c>
      <c r="S75" s="66">
        <f>ifna(vlookup(A75,vDisk!A:C,3,0),"Unknown")</f>
        <v>1492</v>
      </c>
      <c r="T75" s="67" t="str">
        <f t="array" ref="T75">IFS(
   L75=1, "No Lift &amp; Shift",
   J75=1, XLOOKUP(A75, 'Infra Study'!A:A, 'Infra Study'!P:P),
   I75=1, "No Lift &amp; Shift",
   H75=1, "GKE",
   K75=1, "GCNV",
   G75=1, "Lift &amp; Shift Prod",
   TRUE, "Lift &amp; Shift Noprod"
)</f>
        <v>Lift &amp; Shift Prod</v>
      </c>
      <c r="U75" s="67">
        <f t="shared" si="7"/>
        <v>1</v>
      </c>
      <c r="V75" s="68" t="str">
        <f>if(T75="Lift &amp; Shift Noprod",if( Y75=0,Assumptions!$B$5, Assumptions!$B$4),if(T75="Lift &amp; Shift Prod",if(AND(N75=1,O75="T1"),Assumptions!$B$6,Assumptions!$B$4),0))</f>
        <v>N2D</v>
      </c>
      <c r="W75" s="69">
        <f>if(V75&lt;&gt;0,if(Q75="Unknown", Assumptions!$B$42,If(Q75&gt;1,Q75,2)),0)</f>
        <v>8</v>
      </c>
      <c r="X75" s="69">
        <f>if(V75&lt;&gt;0,if(R75="Unknown", Assumptions!$B$43,R75),0)</f>
        <v>24</v>
      </c>
      <c r="Y75" s="68">
        <f t="shared" si="8"/>
        <v>0</v>
      </c>
      <c r="Z75" s="68">
        <f>if(V75&lt;&gt;0,if(  S75="Unknown", Assumptions!$B$44,S75),0)</f>
        <v>1492</v>
      </c>
      <c r="AA75" s="68" t="str">
        <f>if(V75 ="N2",ifna(vlookup(W75&amp;"-"&amp;X75,'Ref. VM'!A:B,2,0),"Custom"),if(V75 ="E2" , ifna(vlookup(W75&amp;"-"&amp;X75,'Ref. VM'!D:E,2,0),"Custom"),if(V75="N2D",ifna(vlookup(W75&amp;"-"&amp;X75,'Ref. VM'!G:H,2,0),"Custom"),if(V75="N4",ifna(vlookup(W75&amp;"-"&amp;X75,'Ref. VM'!J:K,2,0),"Custom"),0))))</f>
        <v>Custom</v>
      </c>
      <c r="AB75" s="67" t="str">
        <f t="shared" si="9"/>
        <v>N2D-Custom vCPUs-CUD 3y</v>
      </c>
      <c r="AC75" s="67" t="str">
        <f t="shared" si="10"/>
        <v>N2D-Custom RAM-CUD 3y</v>
      </c>
      <c r="AD75" s="67">
        <f t="shared" si="11"/>
        <v>0</v>
      </c>
      <c r="AE75" s="69">
        <f>if(T75="Lift &amp; Shift Prod",730,if(T75="Lift &amp; Shift Noprod",Assumptions!$B$3,0))</f>
        <v>730</v>
      </c>
      <c r="AF75" s="70">
        <f>if( U75=0,0,if(Y75=0, ((vlookup(AB75,'SKU Pricing'!A:B,Assumptions!$B$2,0)*W75)+(vlookup(AC75,'SKU Pricing'!A:B,Assumptions!$B$2,0)*X75))*AE75,((vlookup(AB75,'SKU Pricing'!A:B,Assumptions!$B$2,0)*W75)+(vlookup(AC75,'SKU Pricing'!A:B,Assumptions!$B$2,0)*(W75*8))+(vlookup(AD75,'SKU Pricing'!A:B,Assumptions!$B$2,0)*(X75-(W75*8))))*AE75))</f>
        <v>123.4339714</v>
      </c>
      <c r="AG75" s="67" t="str">
        <f t="shared" si="12"/>
        <v>Red Hat Enterprise Linux 2-8</v>
      </c>
      <c r="AH75" s="70">
        <f>ifna(vlookup(AG75,'SKU Pricing'!A:B,Assumptions!$B$2,0)*W75*AE75,0)</f>
        <v>84.096</v>
      </c>
      <c r="AI75" s="62" t="str">
        <f t="shared" si="13"/>
        <v/>
      </c>
      <c r="AJ75" s="62" t="str">
        <f>if(V75&lt;&gt;0, if(T75="Lift &amp; Shift Noprod",Assumptions!$B$9,if(V75=Assumptions!$B$6,Assumptions!$B$10,if(P75=1,Assumptions!$B$8,Assumptions!$B$7))),"")</f>
        <v>SSD</v>
      </c>
      <c r="AK75" s="69" t="str">
        <f t="shared" si="14"/>
        <v>SSD</v>
      </c>
      <c r="AL75" s="69">
        <f>if(AJ75="Hyperdisk Balanced",Assumptions!$B$11,0)</f>
        <v>0</v>
      </c>
      <c r="AM75" s="69">
        <f>if(AJ75="Hyperdisk Balanced",Assumptions!$B$12,0)</f>
        <v>0</v>
      </c>
      <c r="AN75" s="70">
        <f>if(AK75=0,0,if(AJ75="Hyperdisk Balanced",vlookup(AK75&amp;" provisioned space",'SKU Pricing'!A:B,Assumptions!$B$2,0)*Z75+vlookup(AK75&amp;" provisioned IOPS",'SKU Pricing'!A:B,Assumptions!$B$2,0)*AL75*730+vlookup(AK75&amp;" provisioned throughput",'SKU Pricing'!A:B,Assumptions!$B$2,0)*AM75*730,vlookup(AK75,'SKU Pricing'!A:B,Assumptions!$B$2,0)*Z75))</f>
        <v>293.924</v>
      </c>
      <c r="AO75" s="70">
        <f t="shared" si="15"/>
        <v>501.4539714</v>
      </c>
      <c r="AP75" s="71" t="str">
        <f t="shared" si="16"/>
        <v>VM Manager</v>
      </c>
      <c r="AQ75" s="70">
        <f>ifna(vlookup(AP75,'SKU Pricing'!A:B,Assumptions!$B$2,0)*AE75,0)</f>
        <v>2.19</v>
      </c>
      <c r="AR75" s="72">
        <v>0.0</v>
      </c>
    </row>
    <row r="76">
      <c r="A76" s="61" t="s">
        <v>227</v>
      </c>
      <c r="B76" s="62" t="str">
        <f>ifna(if(vlookup(A76,vOS!A:B,2,0)="","Unknown",vlookup(A76,vOS!A:B,2,0)),"Unknown")</f>
        <v>Microsoft Windows Server 2019 (64-bit)</v>
      </c>
      <c r="C76" s="62">
        <f>vlookup(B76,'OS Study'!A:D,2,0)</f>
        <v>0</v>
      </c>
      <c r="D76" s="62" t="str">
        <f>vlookup(B76,'OS Study'!A:D,3,0)</f>
        <v>Windows</v>
      </c>
      <c r="E76" s="62" t="str">
        <f>vlookup(B76,'OS Study'!A:D,4,0)</f>
        <v>Server</v>
      </c>
      <c r="F76" s="63" t="str">
        <f>vlookup(B76,'OS Study'!A:E,5,0)</f>
        <v>2019</v>
      </c>
      <c r="G76" s="62">
        <f>IF(vlookup(A76,'RVtools V2.1'!A:J,4,0)="non",0,1)</f>
        <v>1</v>
      </c>
      <c r="H76" s="62">
        <f>if(vlookup(A76,'RVtools V2.1'!A:K,11,0)="kube",1,0)</f>
        <v>0</v>
      </c>
      <c r="I76" s="62">
        <f t="shared" si="5"/>
        <v>0</v>
      </c>
      <c r="J76" s="62">
        <f>ifna(vlookup(A76,'Infra Study'!A:Q,17,0),0)</f>
        <v>0</v>
      </c>
      <c r="K76" s="64">
        <f>IFERROR(__xludf.DUMMYFUNCTION("N(REGEXMATCH(VLOOKUP(A76, 'RVtools V2.1'!A:H, 8, 0), ""^Serveur de fichiers""))"),0.0)</f>
        <v>0</v>
      </c>
      <c r="L76" s="64">
        <f t="shared" si="6"/>
        <v>0</v>
      </c>
      <c r="M76" s="67" t="str">
        <f>ifna(vlookup(A76,'RVtools V2.1'!A:I,8,0),"N/A")</f>
        <v>Autorité de certification MS</v>
      </c>
      <c r="N76" s="64">
        <f>IFERROR(__xludf.DUMMYFUNCTION("IF(REGEXMATCH(M76, ""(?i)"" &amp; JOIN(""|"", SPLIT(""kalisil"", "" ""))), 1, 0)"),0.0)</f>
        <v>0</v>
      </c>
      <c r="O76" s="64" t="str">
        <f>vlookup(A76,'RVtools V2.1'!A:H,7,0)</f>
        <v>T1</v>
      </c>
      <c r="P76" s="64">
        <f>if(vlookup(A76,'RVtools V2.1'!A:H,5,0)="oui",1,0)</f>
        <v>1</v>
      </c>
      <c r="Q76" s="64">
        <f>ifna(vlookup(A76,vCPU!A:B,2,0),"Unknown")</f>
        <v>2</v>
      </c>
      <c r="R76" s="66">
        <f>ifna(vlookup(A76,vMemory!A:C,3,0),"Unknown")</f>
        <v>4</v>
      </c>
      <c r="S76" s="66">
        <f>ifna(vlookup(A76,vDisk!A:C,3,0),"Unknown")</f>
        <v>118</v>
      </c>
      <c r="T76" s="67" t="str">
        <f t="array" ref="T76">IFS(
   L76=1, "No Lift &amp; Shift",
   J76=1, XLOOKUP(A76, 'Infra Study'!A:A, 'Infra Study'!P:P),
   I76=1, "No Lift &amp; Shift",
   H76=1, "GKE",
   K76=1, "GCNV",
   G76=1, "Lift &amp; Shift Prod",
   TRUE, "Lift &amp; Shift Noprod"
)</f>
        <v>Lift &amp; Shift Prod</v>
      </c>
      <c r="U76" s="67">
        <f t="shared" si="7"/>
        <v>1</v>
      </c>
      <c r="V76" s="68" t="str">
        <f>if(T76="Lift &amp; Shift Noprod",if( Y76=0,Assumptions!$B$5, Assumptions!$B$4),if(T76="Lift &amp; Shift Prod",if(AND(N76=1,O76="T1"),Assumptions!$B$6,Assumptions!$B$4),0))</f>
        <v>N2D</v>
      </c>
      <c r="W76" s="69">
        <f>if(V76&lt;&gt;0,if(Q76="Unknown", Assumptions!$B$42,If(Q76&gt;1,Q76,2)),0)</f>
        <v>2</v>
      </c>
      <c r="X76" s="69">
        <f>if(V76&lt;&gt;0,if(R76="Unknown", Assumptions!$B$43,R76),0)</f>
        <v>4</v>
      </c>
      <c r="Y76" s="68">
        <f t="shared" si="8"/>
        <v>0</v>
      </c>
      <c r="Z76" s="68">
        <f>if(V76&lt;&gt;0,if(  S76="Unknown", Assumptions!$B$44,S76),0)</f>
        <v>118</v>
      </c>
      <c r="AA76" s="68" t="str">
        <f>if(V76 ="N2",ifna(vlookup(W76&amp;"-"&amp;X76,'Ref. VM'!A:B,2,0),"Custom"),if(V76 ="E2" , ifna(vlookup(W76&amp;"-"&amp;X76,'Ref. VM'!D:E,2,0),"Custom"),if(V76="N2D",ifna(vlookup(W76&amp;"-"&amp;X76,'Ref. VM'!G:H,2,0),"Custom"),if(V76="N4",ifna(vlookup(W76&amp;"-"&amp;X76,'Ref. VM'!J:K,2,0),"Custom"),0))))</f>
        <v>Custom</v>
      </c>
      <c r="AB76" s="67" t="str">
        <f t="shared" si="9"/>
        <v>N2D-Custom vCPUs-CUD 3y</v>
      </c>
      <c r="AC76" s="67" t="str">
        <f t="shared" si="10"/>
        <v>N2D-Custom RAM-CUD 3y</v>
      </c>
      <c r="AD76" s="67">
        <f t="shared" si="11"/>
        <v>0</v>
      </c>
      <c r="AE76" s="69">
        <f>if(T76="Lift &amp; Shift Prod",730,if(T76="Lift &amp; Shift Noprod",Assumptions!$B$3,0))</f>
        <v>730</v>
      </c>
      <c r="AF76" s="70">
        <f>if( U76=0,0,if(Y76=0, ((vlookup(AB76,'SKU Pricing'!A:B,Assumptions!$B$2,0)*W76)+(vlookup(AC76,'SKU Pricing'!A:B,Assumptions!$B$2,0)*X76))*AE76,((vlookup(AB76,'SKU Pricing'!A:B,Assumptions!$B$2,0)*W76)+(vlookup(AC76,'SKU Pricing'!A:B,Assumptions!$B$2,0)*(W76*8))+(vlookup(AD76,'SKU Pricing'!A:B,Assumptions!$B$2,0)*(X76-(W76*8))))*AE76))</f>
        <v>27.90832632</v>
      </c>
      <c r="AG76" s="67" t="str">
        <f t="shared" si="12"/>
        <v>Windows Server</v>
      </c>
      <c r="AH76" s="70">
        <f>ifna(vlookup(AG76,'SKU Pricing'!A:B,Assumptions!$B$2,0)*W76*AE76,0)</f>
        <v>67.16</v>
      </c>
      <c r="AI76" s="62" t="str">
        <f t="shared" si="13"/>
        <v>Regional</v>
      </c>
      <c r="AJ76" s="62" t="str">
        <f>if(V76&lt;&gt;0, if(T76="Lift &amp; Shift Noprod",Assumptions!$B$9,if(V76=Assumptions!$B$6,Assumptions!$B$10,if(P76=1,Assumptions!$B$8,Assumptions!$B$7))),"")</f>
        <v>SSD</v>
      </c>
      <c r="AK76" s="69" t="str">
        <f t="shared" si="14"/>
        <v>SSD</v>
      </c>
      <c r="AL76" s="69">
        <f>if(AJ76="Hyperdisk Balanced",Assumptions!$B$11,0)</f>
        <v>0</v>
      </c>
      <c r="AM76" s="69">
        <f>if(AJ76="Hyperdisk Balanced",Assumptions!$B$12,0)</f>
        <v>0</v>
      </c>
      <c r="AN76" s="70">
        <f>if(AK76=0,0,if(AJ76="Hyperdisk Balanced",vlookup(AK76&amp;" provisioned space",'SKU Pricing'!A:B,Assumptions!$B$2,0)*Z76+vlookup(AK76&amp;" provisioned IOPS",'SKU Pricing'!A:B,Assumptions!$B$2,0)*AL76*730+vlookup(AK76&amp;" provisioned throughput",'SKU Pricing'!A:B,Assumptions!$B$2,0)*AM76*730,vlookup(AK76,'SKU Pricing'!A:B,Assumptions!$B$2,0)*Z76))</f>
        <v>23.246</v>
      </c>
      <c r="AO76" s="70">
        <f t="shared" si="15"/>
        <v>118.3143263</v>
      </c>
      <c r="AP76" s="71" t="str">
        <f t="shared" si="16"/>
        <v>VM Manager</v>
      </c>
      <c r="AQ76" s="70">
        <f>ifna(vlookup(AP76,'SKU Pricing'!A:B,Assumptions!$B$2,0)*AE76,0)</f>
        <v>2.19</v>
      </c>
      <c r="AR76" s="72">
        <v>0.0</v>
      </c>
    </row>
    <row r="77">
      <c r="A77" s="61" t="s">
        <v>228</v>
      </c>
      <c r="B77" s="62" t="str">
        <f>ifna(if(vlookup(A77,vOS!A:B,2,0)="","Unknown",vlookup(A77,vOS!A:B,2,0)),"Unknown")</f>
        <v>Microsoft Windows Server 2019 (64-bit)</v>
      </c>
      <c r="C77" s="62">
        <f>vlookup(B77,'OS Study'!A:D,2,0)</f>
        <v>0</v>
      </c>
      <c r="D77" s="62" t="str">
        <f>vlookup(B77,'OS Study'!A:D,3,0)</f>
        <v>Windows</v>
      </c>
      <c r="E77" s="62" t="str">
        <f>vlookup(B77,'OS Study'!A:D,4,0)</f>
        <v>Server</v>
      </c>
      <c r="F77" s="63" t="str">
        <f>vlookup(B77,'OS Study'!A:E,5,0)</f>
        <v>2019</v>
      </c>
      <c r="G77" s="62">
        <f>IF(vlookup(A77,'RVtools V2.1'!A:J,4,0)="non",0,1)</f>
        <v>1</v>
      </c>
      <c r="H77" s="62">
        <f>if(vlookup(A77,'RVtools V2.1'!A:K,11,0)="kube",1,0)</f>
        <v>0</v>
      </c>
      <c r="I77" s="62">
        <f t="shared" si="5"/>
        <v>0</v>
      </c>
      <c r="J77" s="62">
        <f>ifna(vlookup(A77,'Infra Study'!A:Q,17,0),0)</f>
        <v>0</v>
      </c>
      <c r="K77" s="64">
        <f>IFERROR(__xludf.DUMMYFUNCTION("N(REGEXMATCH(VLOOKUP(A77, 'RVtools V2.1'!A:H, 8, 0), ""^Serveur de fichiers""))"),0.0)</f>
        <v>0</v>
      </c>
      <c r="L77" s="64">
        <f t="shared" si="6"/>
        <v>0</v>
      </c>
      <c r="M77" s="67" t="str">
        <f>ifna(vlookup(A77,'RVtools V2.1'!A:I,8,0),"N/A")</f>
        <v>Autorité de certification MS</v>
      </c>
      <c r="N77" s="64">
        <f>IFERROR(__xludf.DUMMYFUNCTION("IF(REGEXMATCH(M77, ""(?i)"" &amp; JOIN(""|"", SPLIT(""kalisil"", "" ""))), 1, 0)"),0.0)</f>
        <v>0</v>
      </c>
      <c r="O77" s="64" t="str">
        <f>vlookup(A77,'RVtools V2.1'!A:H,7,0)</f>
        <v>T1</v>
      </c>
      <c r="P77" s="64">
        <f>if(vlookup(A77,'RVtools V2.1'!A:H,5,0)="oui",1,0)</f>
        <v>1</v>
      </c>
      <c r="Q77" s="64">
        <f>ifna(vlookup(A77,vCPU!A:B,2,0),"Unknown")</f>
        <v>2</v>
      </c>
      <c r="R77" s="66">
        <f>ifna(vlookup(A77,vMemory!A:C,3,0),"Unknown")</f>
        <v>4</v>
      </c>
      <c r="S77" s="66">
        <f>ifna(vlookup(A77,vDisk!A:C,3,0),"Unknown")</f>
        <v>150</v>
      </c>
      <c r="T77" s="67" t="str">
        <f t="array" ref="T77">IFS(
   L77=1, "No Lift &amp; Shift",
   J77=1, XLOOKUP(A77, 'Infra Study'!A:A, 'Infra Study'!P:P),
   I77=1, "No Lift &amp; Shift",
   H77=1, "GKE",
   K77=1, "GCNV",
   G77=1, "Lift &amp; Shift Prod",
   TRUE, "Lift &amp; Shift Noprod"
)</f>
        <v>Lift &amp; Shift Prod</v>
      </c>
      <c r="U77" s="67">
        <f t="shared" si="7"/>
        <v>1</v>
      </c>
      <c r="V77" s="68" t="str">
        <f>if(T77="Lift &amp; Shift Noprod",if( Y77=0,Assumptions!$B$5, Assumptions!$B$4),if(T77="Lift &amp; Shift Prod",if(AND(N77=1,O77="T1"),Assumptions!$B$6,Assumptions!$B$4),0))</f>
        <v>N2D</v>
      </c>
      <c r="W77" s="69">
        <f>if(V77&lt;&gt;0,if(Q77="Unknown", Assumptions!$B$42,If(Q77&gt;1,Q77,2)),0)</f>
        <v>2</v>
      </c>
      <c r="X77" s="69">
        <f>if(V77&lt;&gt;0,if(R77="Unknown", Assumptions!$B$43,R77),0)</f>
        <v>4</v>
      </c>
      <c r="Y77" s="68">
        <f t="shared" si="8"/>
        <v>0</v>
      </c>
      <c r="Z77" s="68">
        <f>if(V77&lt;&gt;0,if(  S77="Unknown", Assumptions!$B$44,S77),0)</f>
        <v>150</v>
      </c>
      <c r="AA77" s="68" t="str">
        <f>if(V77 ="N2",ifna(vlookup(W77&amp;"-"&amp;X77,'Ref. VM'!A:B,2,0),"Custom"),if(V77 ="E2" , ifna(vlookup(W77&amp;"-"&amp;X77,'Ref. VM'!D:E,2,0),"Custom"),if(V77="N2D",ifna(vlookup(W77&amp;"-"&amp;X77,'Ref. VM'!G:H,2,0),"Custom"),if(V77="N4",ifna(vlookup(W77&amp;"-"&amp;X77,'Ref. VM'!J:K,2,0),"Custom"),0))))</f>
        <v>Custom</v>
      </c>
      <c r="AB77" s="67" t="str">
        <f t="shared" si="9"/>
        <v>N2D-Custom vCPUs-CUD 3y</v>
      </c>
      <c r="AC77" s="67" t="str">
        <f t="shared" si="10"/>
        <v>N2D-Custom RAM-CUD 3y</v>
      </c>
      <c r="AD77" s="67">
        <f t="shared" si="11"/>
        <v>0</v>
      </c>
      <c r="AE77" s="69">
        <f>if(T77="Lift &amp; Shift Prod",730,if(T77="Lift &amp; Shift Noprod",Assumptions!$B$3,0))</f>
        <v>730</v>
      </c>
      <c r="AF77" s="70">
        <f>if( U77=0,0,if(Y77=0, ((vlookup(AB77,'SKU Pricing'!A:B,Assumptions!$B$2,0)*W77)+(vlookup(AC77,'SKU Pricing'!A:B,Assumptions!$B$2,0)*X77))*AE77,((vlookup(AB77,'SKU Pricing'!A:B,Assumptions!$B$2,0)*W77)+(vlookup(AC77,'SKU Pricing'!A:B,Assumptions!$B$2,0)*(W77*8))+(vlookup(AD77,'SKU Pricing'!A:B,Assumptions!$B$2,0)*(X77-(W77*8))))*AE77))</f>
        <v>27.90832632</v>
      </c>
      <c r="AG77" s="67" t="str">
        <f t="shared" si="12"/>
        <v>Windows Server</v>
      </c>
      <c r="AH77" s="70">
        <f>ifna(vlookup(AG77,'SKU Pricing'!A:B,Assumptions!$B$2,0)*W77*AE77,0)</f>
        <v>67.16</v>
      </c>
      <c r="AI77" s="62" t="str">
        <f t="shared" si="13"/>
        <v>Regional</v>
      </c>
      <c r="AJ77" s="62" t="str">
        <f>if(V77&lt;&gt;0, if(T77="Lift &amp; Shift Noprod",Assumptions!$B$9,if(V77=Assumptions!$B$6,Assumptions!$B$10,if(P77=1,Assumptions!$B$8,Assumptions!$B$7))),"")</f>
        <v>SSD</v>
      </c>
      <c r="AK77" s="69" t="str">
        <f t="shared" si="14"/>
        <v>SSD</v>
      </c>
      <c r="AL77" s="69">
        <f>if(AJ77="Hyperdisk Balanced",Assumptions!$B$11,0)</f>
        <v>0</v>
      </c>
      <c r="AM77" s="69">
        <f>if(AJ77="Hyperdisk Balanced",Assumptions!$B$12,0)</f>
        <v>0</v>
      </c>
      <c r="AN77" s="70">
        <f>if(AK77=0,0,if(AJ77="Hyperdisk Balanced",vlookup(AK77&amp;" provisioned space",'SKU Pricing'!A:B,Assumptions!$B$2,0)*Z77+vlookup(AK77&amp;" provisioned IOPS",'SKU Pricing'!A:B,Assumptions!$B$2,0)*AL77*730+vlookup(AK77&amp;" provisioned throughput",'SKU Pricing'!A:B,Assumptions!$B$2,0)*AM77*730,vlookup(AK77,'SKU Pricing'!A:B,Assumptions!$B$2,0)*Z77))</f>
        <v>29.55</v>
      </c>
      <c r="AO77" s="70">
        <f t="shared" si="15"/>
        <v>124.6183263</v>
      </c>
      <c r="AP77" s="71" t="str">
        <f t="shared" si="16"/>
        <v>VM Manager</v>
      </c>
      <c r="AQ77" s="70">
        <f>ifna(vlookup(AP77,'SKU Pricing'!A:B,Assumptions!$B$2,0)*AE77,0)</f>
        <v>2.19</v>
      </c>
      <c r="AR77" s="72">
        <v>0.0</v>
      </c>
    </row>
    <row r="78">
      <c r="A78" s="61" t="s">
        <v>229</v>
      </c>
      <c r="B78" s="62" t="str">
        <f>ifna(if(vlookup(A78,vOS!A:B,2,0)="","Unknown",vlookup(A78,vOS!A:B,2,0)),"Unknown")</f>
        <v>Microsoft Windows Server 2019 (64-bit)</v>
      </c>
      <c r="C78" s="62">
        <f>vlookup(B78,'OS Study'!A:D,2,0)</f>
        <v>0</v>
      </c>
      <c r="D78" s="62" t="str">
        <f>vlookup(B78,'OS Study'!A:D,3,0)</f>
        <v>Windows</v>
      </c>
      <c r="E78" s="62" t="str">
        <f>vlookup(B78,'OS Study'!A:D,4,0)</f>
        <v>Server</v>
      </c>
      <c r="F78" s="63" t="str">
        <f>vlookup(B78,'OS Study'!A:E,5,0)</f>
        <v>2019</v>
      </c>
      <c r="G78" s="62">
        <f>IF(vlookup(A78,'RVtools V2.1'!A:J,4,0)="non",0,1)</f>
        <v>1</v>
      </c>
      <c r="H78" s="62">
        <f>if(vlookup(A78,'RVtools V2.1'!A:K,11,0)="kube",1,0)</f>
        <v>0</v>
      </c>
      <c r="I78" s="62">
        <f t="shared" si="5"/>
        <v>0</v>
      </c>
      <c r="J78" s="62">
        <f>ifna(vlookup(A78,'Infra Study'!A:Q,17,0),0)</f>
        <v>0</v>
      </c>
      <c r="K78" s="64">
        <f>IFERROR(__xludf.DUMMYFUNCTION("N(REGEXMATCH(VLOOKUP(A78, 'RVtools V2.1'!A:H, 8, 0), ""^Serveur de fichiers""))"),0.0)</f>
        <v>0</v>
      </c>
      <c r="L78" s="64">
        <f t="shared" si="6"/>
        <v>0</v>
      </c>
      <c r="M78" s="67" t="str">
        <f>ifna(vlookup(A78,'RVtools V2.1'!A:I,8,0),"N/A")</f>
        <v>Autorité de certification MS</v>
      </c>
      <c r="N78" s="64">
        <f>IFERROR(__xludf.DUMMYFUNCTION("IF(REGEXMATCH(M78, ""(?i)"" &amp; JOIN(""|"", SPLIT(""kalisil"", "" ""))), 1, 0)"),0.0)</f>
        <v>0</v>
      </c>
      <c r="O78" s="64" t="str">
        <f>vlookup(A78,'RVtools V2.1'!A:H,7,0)</f>
        <v>T1</v>
      </c>
      <c r="P78" s="64">
        <f>if(vlookup(A78,'RVtools V2.1'!A:H,5,0)="oui",1,0)</f>
        <v>1</v>
      </c>
      <c r="Q78" s="64">
        <f>ifna(vlookup(A78,vCPU!A:B,2,0),"Unknown")</f>
        <v>2</v>
      </c>
      <c r="R78" s="66">
        <f>ifna(vlookup(A78,vMemory!A:C,3,0),"Unknown")</f>
        <v>4</v>
      </c>
      <c r="S78" s="66">
        <f>ifna(vlookup(A78,vDisk!A:C,3,0),"Unknown")</f>
        <v>148</v>
      </c>
      <c r="T78" s="67" t="str">
        <f t="array" ref="T78">IFS(
   L78=1, "No Lift &amp; Shift",
   J78=1, XLOOKUP(A78, 'Infra Study'!A:A, 'Infra Study'!P:P),
   I78=1, "No Lift &amp; Shift",
   H78=1, "GKE",
   K78=1, "GCNV",
   G78=1, "Lift &amp; Shift Prod",
   TRUE, "Lift &amp; Shift Noprod"
)</f>
        <v>Lift &amp; Shift Prod</v>
      </c>
      <c r="U78" s="67">
        <f t="shared" si="7"/>
        <v>1</v>
      </c>
      <c r="V78" s="68" t="str">
        <f>if(T78="Lift &amp; Shift Noprod",if( Y78=0,Assumptions!$B$5, Assumptions!$B$4),if(T78="Lift &amp; Shift Prod",if(AND(N78=1,O78="T1"),Assumptions!$B$6,Assumptions!$B$4),0))</f>
        <v>N2D</v>
      </c>
      <c r="W78" s="69">
        <f>if(V78&lt;&gt;0,if(Q78="Unknown", Assumptions!$B$42,If(Q78&gt;1,Q78,2)),0)</f>
        <v>2</v>
      </c>
      <c r="X78" s="69">
        <f>if(V78&lt;&gt;0,if(R78="Unknown", Assumptions!$B$43,R78),0)</f>
        <v>4</v>
      </c>
      <c r="Y78" s="68">
        <f t="shared" si="8"/>
        <v>0</v>
      </c>
      <c r="Z78" s="68">
        <f>if(V78&lt;&gt;0,if(  S78="Unknown", Assumptions!$B$44,S78),0)</f>
        <v>148</v>
      </c>
      <c r="AA78" s="68" t="str">
        <f>if(V78 ="N2",ifna(vlookup(W78&amp;"-"&amp;X78,'Ref. VM'!A:B,2,0),"Custom"),if(V78 ="E2" , ifna(vlookup(W78&amp;"-"&amp;X78,'Ref. VM'!D:E,2,0),"Custom"),if(V78="N2D",ifna(vlookup(W78&amp;"-"&amp;X78,'Ref. VM'!G:H,2,0),"Custom"),if(V78="N4",ifna(vlookup(W78&amp;"-"&amp;X78,'Ref. VM'!J:K,2,0),"Custom"),0))))</f>
        <v>Custom</v>
      </c>
      <c r="AB78" s="67" t="str">
        <f t="shared" si="9"/>
        <v>N2D-Custom vCPUs-CUD 3y</v>
      </c>
      <c r="AC78" s="67" t="str">
        <f t="shared" si="10"/>
        <v>N2D-Custom RAM-CUD 3y</v>
      </c>
      <c r="AD78" s="67">
        <f t="shared" si="11"/>
        <v>0</v>
      </c>
      <c r="AE78" s="69">
        <f>if(T78="Lift &amp; Shift Prod",730,if(T78="Lift &amp; Shift Noprod",Assumptions!$B$3,0))</f>
        <v>730</v>
      </c>
      <c r="AF78" s="70">
        <f>if( U78=0,0,if(Y78=0, ((vlookup(AB78,'SKU Pricing'!A:B,Assumptions!$B$2,0)*W78)+(vlookup(AC78,'SKU Pricing'!A:B,Assumptions!$B$2,0)*X78))*AE78,((vlookup(AB78,'SKU Pricing'!A:B,Assumptions!$B$2,0)*W78)+(vlookup(AC78,'SKU Pricing'!A:B,Assumptions!$B$2,0)*(W78*8))+(vlookup(AD78,'SKU Pricing'!A:B,Assumptions!$B$2,0)*(X78-(W78*8))))*AE78))</f>
        <v>27.90832632</v>
      </c>
      <c r="AG78" s="67" t="str">
        <f t="shared" si="12"/>
        <v>Windows Server</v>
      </c>
      <c r="AH78" s="70">
        <f>ifna(vlookup(AG78,'SKU Pricing'!A:B,Assumptions!$B$2,0)*W78*AE78,0)</f>
        <v>67.16</v>
      </c>
      <c r="AI78" s="62" t="str">
        <f t="shared" si="13"/>
        <v>Regional</v>
      </c>
      <c r="AJ78" s="62" t="str">
        <f>if(V78&lt;&gt;0, if(T78="Lift &amp; Shift Noprod",Assumptions!$B$9,if(V78=Assumptions!$B$6,Assumptions!$B$10,if(P78=1,Assumptions!$B$8,Assumptions!$B$7))),"")</f>
        <v>SSD</v>
      </c>
      <c r="AK78" s="69" t="str">
        <f t="shared" si="14"/>
        <v>SSD</v>
      </c>
      <c r="AL78" s="69">
        <f>if(AJ78="Hyperdisk Balanced",Assumptions!$B$11,0)</f>
        <v>0</v>
      </c>
      <c r="AM78" s="69">
        <f>if(AJ78="Hyperdisk Balanced",Assumptions!$B$12,0)</f>
        <v>0</v>
      </c>
      <c r="AN78" s="70">
        <f>if(AK78=0,0,if(AJ78="Hyperdisk Balanced",vlookup(AK78&amp;" provisioned space",'SKU Pricing'!A:B,Assumptions!$B$2,0)*Z78+vlookup(AK78&amp;" provisioned IOPS",'SKU Pricing'!A:B,Assumptions!$B$2,0)*AL78*730+vlookup(AK78&amp;" provisioned throughput",'SKU Pricing'!A:B,Assumptions!$B$2,0)*AM78*730,vlookup(AK78,'SKU Pricing'!A:B,Assumptions!$B$2,0)*Z78))</f>
        <v>29.156</v>
      </c>
      <c r="AO78" s="70">
        <f t="shared" si="15"/>
        <v>124.2243263</v>
      </c>
      <c r="AP78" s="71" t="str">
        <f t="shared" si="16"/>
        <v>VM Manager</v>
      </c>
      <c r="AQ78" s="70">
        <f>ifna(vlookup(AP78,'SKU Pricing'!A:B,Assumptions!$B$2,0)*AE78,0)</f>
        <v>2.19</v>
      </c>
      <c r="AR78" s="72">
        <v>0.0</v>
      </c>
    </row>
    <row r="79">
      <c r="A79" s="61" t="s">
        <v>230</v>
      </c>
      <c r="B79" s="62" t="str">
        <f>ifna(if(vlookup(A79,vOS!A:B,2,0)="","Unknown",vlookup(A79,vOS!A:B,2,0)),"Unknown")</f>
        <v>Microsoft Windows Server 2022 (64-bit)</v>
      </c>
      <c r="C79" s="62">
        <f>vlookup(B79,'OS Study'!A:D,2,0)</f>
        <v>0</v>
      </c>
      <c r="D79" s="62" t="str">
        <f>vlookup(B79,'OS Study'!A:D,3,0)</f>
        <v>Windows</v>
      </c>
      <c r="E79" s="62" t="str">
        <f>vlookup(B79,'OS Study'!A:D,4,0)</f>
        <v>Server</v>
      </c>
      <c r="F79" s="63" t="str">
        <f>vlookup(B79,'OS Study'!A:E,5,0)</f>
        <v>2022</v>
      </c>
      <c r="G79" s="62">
        <f>IF(vlookup(A79,'RVtools V2.1'!A:J,4,0)="non",0,1)</f>
        <v>1</v>
      </c>
      <c r="H79" s="62">
        <f>if(vlookup(A79,'RVtools V2.1'!A:K,11,0)="kube",1,0)</f>
        <v>0</v>
      </c>
      <c r="I79" s="62">
        <f t="shared" si="5"/>
        <v>0</v>
      </c>
      <c r="J79" s="62">
        <f>ifna(vlookup(A79,'Infra Study'!A:Q,17,0),0)</f>
        <v>0</v>
      </c>
      <c r="K79" s="64">
        <f>IFERROR(__xludf.DUMMYFUNCTION("N(REGEXMATCH(VLOOKUP(A79, 'RVtools V2.1'!A:H, 8, 0), ""^Serveur de fichiers""))"),0.0)</f>
        <v>0</v>
      </c>
      <c r="L79" s="64">
        <f t="shared" si="6"/>
        <v>0</v>
      </c>
      <c r="M79" s="67" t="str">
        <f>ifna(vlookup(A79,'RVtools V2.1'!A:I,8,0),"N/A")</f>
        <v>Autorité de certification MS</v>
      </c>
      <c r="N79" s="64">
        <f>IFERROR(__xludf.DUMMYFUNCTION("IF(REGEXMATCH(M79, ""(?i)"" &amp; JOIN(""|"", SPLIT(""kalisil"", "" ""))), 1, 0)"),0.0)</f>
        <v>0</v>
      </c>
      <c r="O79" s="64" t="str">
        <f>vlookup(A79,'RVtools V2.1'!A:H,7,0)</f>
        <v>T1</v>
      </c>
      <c r="P79" s="64">
        <f>if(vlookup(A79,'RVtools V2.1'!A:H,5,0)="oui",1,0)</f>
        <v>1</v>
      </c>
      <c r="Q79" s="64">
        <f>ifna(vlookup(A79,vCPU!A:B,2,0),"Unknown")</f>
        <v>2</v>
      </c>
      <c r="R79" s="66">
        <f>ifna(vlookup(A79,vMemory!A:C,3,0),"Unknown")</f>
        <v>4</v>
      </c>
      <c r="S79" s="66">
        <f>ifna(vlookup(A79,vDisk!A:C,3,0),"Unknown")</f>
        <v>100</v>
      </c>
      <c r="T79" s="67" t="str">
        <f t="array" ref="T79">IFS(
   L79=1, "No Lift &amp; Shift",
   J79=1, XLOOKUP(A79, 'Infra Study'!A:A, 'Infra Study'!P:P),
   I79=1, "No Lift &amp; Shift",
   H79=1, "GKE",
   K79=1, "GCNV",
   G79=1, "Lift &amp; Shift Prod",
   TRUE, "Lift &amp; Shift Noprod"
)</f>
        <v>Lift &amp; Shift Prod</v>
      </c>
      <c r="U79" s="67">
        <f t="shared" si="7"/>
        <v>1</v>
      </c>
      <c r="V79" s="68" t="str">
        <f>if(T79="Lift &amp; Shift Noprod",if( Y79=0,Assumptions!$B$5, Assumptions!$B$4),if(T79="Lift &amp; Shift Prod",if(AND(N79=1,O79="T1"),Assumptions!$B$6,Assumptions!$B$4),0))</f>
        <v>N2D</v>
      </c>
      <c r="W79" s="69">
        <f>if(V79&lt;&gt;0,if(Q79="Unknown", Assumptions!$B$42,If(Q79&gt;1,Q79,2)),0)</f>
        <v>2</v>
      </c>
      <c r="X79" s="69">
        <f>if(V79&lt;&gt;0,if(R79="Unknown", Assumptions!$B$43,R79),0)</f>
        <v>4</v>
      </c>
      <c r="Y79" s="68">
        <f t="shared" si="8"/>
        <v>0</v>
      </c>
      <c r="Z79" s="68">
        <f>if(V79&lt;&gt;0,if(  S79="Unknown", Assumptions!$B$44,S79),0)</f>
        <v>100</v>
      </c>
      <c r="AA79" s="68" t="str">
        <f>if(V79 ="N2",ifna(vlookup(W79&amp;"-"&amp;X79,'Ref. VM'!A:B,2,0),"Custom"),if(V79 ="E2" , ifna(vlookup(W79&amp;"-"&amp;X79,'Ref. VM'!D:E,2,0),"Custom"),if(V79="N2D",ifna(vlookup(W79&amp;"-"&amp;X79,'Ref. VM'!G:H,2,0),"Custom"),if(V79="N4",ifna(vlookup(W79&amp;"-"&amp;X79,'Ref. VM'!J:K,2,0),"Custom"),0))))</f>
        <v>Custom</v>
      </c>
      <c r="AB79" s="67" t="str">
        <f t="shared" si="9"/>
        <v>N2D-Custom vCPUs-CUD 3y</v>
      </c>
      <c r="AC79" s="67" t="str">
        <f t="shared" si="10"/>
        <v>N2D-Custom RAM-CUD 3y</v>
      </c>
      <c r="AD79" s="67">
        <f t="shared" si="11"/>
        <v>0</v>
      </c>
      <c r="AE79" s="69">
        <f>if(T79="Lift &amp; Shift Prod",730,if(T79="Lift &amp; Shift Noprod",Assumptions!$B$3,0))</f>
        <v>730</v>
      </c>
      <c r="AF79" s="70">
        <f>if( U79=0,0,if(Y79=0, ((vlookup(AB79,'SKU Pricing'!A:B,Assumptions!$B$2,0)*W79)+(vlookup(AC79,'SKU Pricing'!A:B,Assumptions!$B$2,0)*X79))*AE79,((vlookup(AB79,'SKU Pricing'!A:B,Assumptions!$B$2,0)*W79)+(vlookup(AC79,'SKU Pricing'!A:B,Assumptions!$B$2,0)*(W79*8))+(vlookup(AD79,'SKU Pricing'!A:B,Assumptions!$B$2,0)*(X79-(W79*8))))*AE79))</f>
        <v>27.90832632</v>
      </c>
      <c r="AG79" s="67" t="str">
        <f t="shared" si="12"/>
        <v>Windows Server</v>
      </c>
      <c r="AH79" s="70">
        <f>ifna(vlookup(AG79,'SKU Pricing'!A:B,Assumptions!$B$2,0)*W79*AE79,0)</f>
        <v>67.16</v>
      </c>
      <c r="AI79" s="62" t="str">
        <f t="shared" si="13"/>
        <v>Regional</v>
      </c>
      <c r="AJ79" s="62" t="str">
        <f>if(V79&lt;&gt;0, if(T79="Lift &amp; Shift Noprod",Assumptions!$B$9,if(V79=Assumptions!$B$6,Assumptions!$B$10,if(P79=1,Assumptions!$B$8,Assumptions!$B$7))),"")</f>
        <v>SSD</v>
      </c>
      <c r="AK79" s="69" t="str">
        <f t="shared" si="14"/>
        <v>SSD</v>
      </c>
      <c r="AL79" s="69">
        <f>if(AJ79="Hyperdisk Balanced",Assumptions!$B$11,0)</f>
        <v>0</v>
      </c>
      <c r="AM79" s="69">
        <f>if(AJ79="Hyperdisk Balanced",Assumptions!$B$12,0)</f>
        <v>0</v>
      </c>
      <c r="AN79" s="70">
        <f>if(AK79=0,0,if(AJ79="Hyperdisk Balanced",vlookup(AK79&amp;" provisioned space",'SKU Pricing'!A:B,Assumptions!$B$2,0)*Z79+vlookup(AK79&amp;" provisioned IOPS",'SKU Pricing'!A:B,Assumptions!$B$2,0)*AL79*730+vlookup(AK79&amp;" provisioned throughput",'SKU Pricing'!A:B,Assumptions!$B$2,0)*AM79*730,vlookup(AK79,'SKU Pricing'!A:B,Assumptions!$B$2,0)*Z79))</f>
        <v>19.7</v>
      </c>
      <c r="AO79" s="70">
        <f t="shared" si="15"/>
        <v>114.7683263</v>
      </c>
      <c r="AP79" s="71" t="str">
        <f t="shared" si="16"/>
        <v>VM Manager</v>
      </c>
      <c r="AQ79" s="70">
        <f>ifna(vlookup(AP79,'SKU Pricing'!A:B,Assumptions!$B$2,0)*AE79,0)</f>
        <v>2.19</v>
      </c>
      <c r="AR79" s="72">
        <v>0.0</v>
      </c>
    </row>
    <row r="80">
      <c r="A80" s="61" t="s">
        <v>230</v>
      </c>
      <c r="B80" s="62" t="str">
        <f>ifna(if(vlookup(A80,vOS!A:B,2,0)="","Unknown",vlookup(A80,vOS!A:B,2,0)),"Unknown")</f>
        <v>Microsoft Windows Server 2022 (64-bit)</v>
      </c>
      <c r="C80" s="62">
        <f>vlookup(B80,'OS Study'!A:D,2,0)</f>
        <v>0</v>
      </c>
      <c r="D80" s="62" t="str">
        <f>vlookup(B80,'OS Study'!A:D,3,0)</f>
        <v>Windows</v>
      </c>
      <c r="E80" s="62" t="str">
        <f>vlookup(B80,'OS Study'!A:D,4,0)</f>
        <v>Server</v>
      </c>
      <c r="F80" s="63" t="str">
        <f>vlookup(B80,'OS Study'!A:E,5,0)</f>
        <v>2022</v>
      </c>
      <c r="G80" s="62">
        <f>IF(vlookup(A80,'RVtools V2.1'!A:J,4,0)="non",0,1)</f>
        <v>1</v>
      </c>
      <c r="H80" s="62">
        <f>if(vlookup(A80,'RVtools V2.1'!A:K,11,0)="kube",1,0)</f>
        <v>0</v>
      </c>
      <c r="I80" s="62">
        <f t="shared" si="5"/>
        <v>0</v>
      </c>
      <c r="J80" s="62">
        <f>ifna(vlookup(A80,'Infra Study'!A:Q,17,0),0)</f>
        <v>0</v>
      </c>
      <c r="K80" s="64">
        <f>IFERROR(__xludf.DUMMYFUNCTION("N(REGEXMATCH(VLOOKUP(A80, 'RVtools V2.1'!A:H, 8, 0), ""^Serveur de fichiers""))"),0.0)</f>
        <v>0</v>
      </c>
      <c r="L80" s="64">
        <f t="shared" si="6"/>
        <v>0</v>
      </c>
      <c r="M80" s="67" t="str">
        <f>ifna(vlookup(A80,'RVtools V2.1'!A:I,8,0),"N/A")</f>
        <v>Autorité de certification MS</v>
      </c>
      <c r="N80" s="64">
        <f>IFERROR(__xludf.DUMMYFUNCTION("IF(REGEXMATCH(M80, ""(?i)"" &amp; JOIN(""|"", SPLIT(""kalisil"", "" ""))), 1, 0)"),0.0)</f>
        <v>0</v>
      </c>
      <c r="O80" s="64" t="str">
        <f>vlookup(A80,'RVtools V2.1'!A:H,7,0)</f>
        <v>T1</v>
      </c>
      <c r="P80" s="64">
        <f>if(vlookup(A80,'RVtools V2.1'!A:H,5,0)="oui",1,0)</f>
        <v>1</v>
      </c>
      <c r="Q80" s="64">
        <f>ifna(vlookup(A80,vCPU!A:B,2,0),"Unknown")</f>
        <v>2</v>
      </c>
      <c r="R80" s="66">
        <f>ifna(vlookup(A80,vMemory!A:C,3,0),"Unknown")</f>
        <v>4</v>
      </c>
      <c r="S80" s="66">
        <f>ifna(vlookup(A80,vDisk!A:C,3,0),"Unknown")</f>
        <v>100</v>
      </c>
      <c r="T80" s="67" t="str">
        <f t="array" ref="T80">IFS(
   L80=1, "No Lift &amp; Shift",
   J80=1, XLOOKUP(A80, 'Infra Study'!A:A, 'Infra Study'!P:P),
   I80=1, "No Lift &amp; Shift",
   H80=1, "GKE",
   K80=1, "GCNV",
   G80=1, "Lift &amp; Shift Prod",
   TRUE, "Lift &amp; Shift Noprod"
)</f>
        <v>Lift &amp; Shift Prod</v>
      </c>
      <c r="U80" s="67">
        <f t="shared" si="7"/>
        <v>1</v>
      </c>
      <c r="V80" s="68" t="str">
        <f>if(T80="Lift &amp; Shift Noprod",if( Y80=0,Assumptions!$B$5, Assumptions!$B$4),if(T80="Lift &amp; Shift Prod",if(AND(N80=1,O80="T1"),Assumptions!$B$6,Assumptions!$B$4),0))</f>
        <v>N2D</v>
      </c>
      <c r="W80" s="69">
        <f>if(V80&lt;&gt;0,if(Q80="Unknown", Assumptions!$B$42,If(Q80&gt;1,Q80,2)),0)</f>
        <v>2</v>
      </c>
      <c r="X80" s="69">
        <f>if(V80&lt;&gt;0,if(R80="Unknown", Assumptions!$B$43,R80),0)</f>
        <v>4</v>
      </c>
      <c r="Y80" s="68">
        <f t="shared" si="8"/>
        <v>0</v>
      </c>
      <c r="Z80" s="68">
        <f>if(V80&lt;&gt;0,if(  S80="Unknown", Assumptions!$B$44,S80),0)</f>
        <v>100</v>
      </c>
      <c r="AA80" s="68" t="str">
        <f>if(V80 ="N2",ifna(vlookup(W80&amp;"-"&amp;X80,'Ref. VM'!A:B,2,0),"Custom"),if(V80 ="E2" , ifna(vlookup(W80&amp;"-"&amp;X80,'Ref. VM'!D:E,2,0),"Custom"),if(V80="N2D",ifna(vlookup(W80&amp;"-"&amp;X80,'Ref. VM'!G:H,2,0),"Custom"),if(V80="N4",ifna(vlookup(W80&amp;"-"&amp;X80,'Ref. VM'!J:K,2,0),"Custom"),0))))</f>
        <v>Custom</v>
      </c>
      <c r="AB80" s="67" t="str">
        <f t="shared" si="9"/>
        <v>N2D-Custom vCPUs-CUD 3y</v>
      </c>
      <c r="AC80" s="67" t="str">
        <f t="shared" si="10"/>
        <v>N2D-Custom RAM-CUD 3y</v>
      </c>
      <c r="AD80" s="67">
        <f t="shared" si="11"/>
        <v>0</v>
      </c>
      <c r="AE80" s="69">
        <f>if(T80="Lift &amp; Shift Prod",730,if(T80="Lift &amp; Shift Noprod",Assumptions!$B$3,0))</f>
        <v>730</v>
      </c>
      <c r="AF80" s="70">
        <f>if( U80=0,0,if(Y80=0, ((vlookup(AB80,'SKU Pricing'!A:B,Assumptions!$B$2,0)*W80)+(vlookup(AC80,'SKU Pricing'!A:B,Assumptions!$B$2,0)*X80))*AE80,((vlookup(AB80,'SKU Pricing'!A:B,Assumptions!$B$2,0)*W80)+(vlookup(AC80,'SKU Pricing'!A:B,Assumptions!$B$2,0)*(W80*8))+(vlookup(AD80,'SKU Pricing'!A:B,Assumptions!$B$2,0)*(X80-(W80*8))))*AE80))</f>
        <v>27.90832632</v>
      </c>
      <c r="AG80" s="67" t="str">
        <f t="shared" si="12"/>
        <v>Windows Server</v>
      </c>
      <c r="AH80" s="70">
        <f>ifna(vlookup(AG80,'SKU Pricing'!A:B,Assumptions!$B$2,0)*W80*AE80,0)</f>
        <v>67.16</v>
      </c>
      <c r="AI80" s="62" t="str">
        <f t="shared" si="13"/>
        <v>Regional</v>
      </c>
      <c r="AJ80" s="62" t="str">
        <f>if(V80&lt;&gt;0, if(T80="Lift &amp; Shift Noprod",Assumptions!$B$9,if(V80=Assumptions!$B$6,Assumptions!$B$10,if(P80=1,Assumptions!$B$8,Assumptions!$B$7))),"")</f>
        <v>SSD</v>
      </c>
      <c r="AK80" s="69" t="str">
        <f t="shared" si="14"/>
        <v>SSD</v>
      </c>
      <c r="AL80" s="69">
        <f>if(AJ80="Hyperdisk Balanced",Assumptions!$B$11,0)</f>
        <v>0</v>
      </c>
      <c r="AM80" s="69">
        <f>if(AJ80="Hyperdisk Balanced",Assumptions!$B$12,0)</f>
        <v>0</v>
      </c>
      <c r="AN80" s="70">
        <f>if(AK80=0,0,if(AJ80="Hyperdisk Balanced",vlookup(AK80&amp;" provisioned space",'SKU Pricing'!A:B,Assumptions!$B$2,0)*Z80+vlookup(AK80&amp;" provisioned IOPS",'SKU Pricing'!A:B,Assumptions!$B$2,0)*AL80*730+vlookup(AK80&amp;" provisioned throughput",'SKU Pricing'!A:B,Assumptions!$B$2,0)*AM80*730,vlookup(AK80,'SKU Pricing'!A:B,Assumptions!$B$2,0)*Z80))</f>
        <v>19.7</v>
      </c>
      <c r="AO80" s="70">
        <f t="shared" si="15"/>
        <v>114.7683263</v>
      </c>
      <c r="AP80" s="71" t="str">
        <f t="shared" si="16"/>
        <v>VM Manager</v>
      </c>
      <c r="AQ80" s="70">
        <f>ifna(vlookup(AP80,'SKU Pricing'!A:B,Assumptions!$B$2,0)*AE80,0)</f>
        <v>2.19</v>
      </c>
      <c r="AR80" s="72">
        <v>0.0</v>
      </c>
    </row>
    <row r="81">
      <c r="A81" s="61" t="s">
        <v>231</v>
      </c>
      <c r="B81" s="62" t="str">
        <f>ifna(if(vlookup(A81,vOS!A:B,2,0)="","Unknown",vlookup(A81,vOS!A:B,2,0)),"Unknown")</f>
        <v>Microsoft Windows Server 2019 (64-bit)</v>
      </c>
      <c r="C81" s="62">
        <f>vlookup(B81,'OS Study'!A:D,2,0)</f>
        <v>0</v>
      </c>
      <c r="D81" s="62" t="str">
        <f>vlookup(B81,'OS Study'!A:D,3,0)</f>
        <v>Windows</v>
      </c>
      <c r="E81" s="62" t="str">
        <f>vlookup(B81,'OS Study'!A:D,4,0)</f>
        <v>Server</v>
      </c>
      <c r="F81" s="63" t="str">
        <f>vlookup(B81,'OS Study'!A:E,5,0)</f>
        <v>2019</v>
      </c>
      <c r="G81" s="62">
        <f>IF(vlookup(A81,'RVtools V2.1'!A:J,4,0)="non",0,1)</f>
        <v>1</v>
      </c>
      <c r="H81" s="62">
        <f>if(vlookup(A81,'RVtools V2.1'!A:K,11,0)="kube",1,0)</f>
        <v>0</v>
      </c>
      <c r="I81" s="62">
        <f t="shared" si="5"/>
        <v>0</v>
      </c>
      <c r="J81" s="62">
        <f>ifna(vlookup(A81,'Infra Study'!A:Q,17,0),0)</f>
        <v>0</v>
      </c>
      <c r="K81" s="64">
        <f>IFERROR(__xludf.DUMMYFUNCTION("N(REGEXMATCH(VLOOKUP(A81, 'RVtools V2.1'!A:H, 8, 0), ""^Serveur de fichiers""))"),0.0)</f>
        <v>0</v>
      </c>
      <c r="L81" s="64">
        <f t="shared" si="6"/>
        <v>0</v>
      </c>
      <c r="M81" s="67" t="str">
        <f>ifna(vlookup(A81,'RVtools V2.1'!A:I,8,0),"N/A")</f>
        <v>Autorité de certification MS</v>
      </c>
      <c r="N81" s="64">
        <f>IFERROR(__xludf.DUMMYFUNCTION("IF(REGEXMATCH(M81, ""(?i)"" &amp; JOIN(""|"", SPLIT(""kalisil"", "" ""))), 1, 0)"),0.0)</f>
        <v>0</v>
      </c>
      <c r="O81" s="64" t="str">
        <f>vlookup(A81,'RVtools V2.1'!A:H,7,0)</f>
        <v>T1</v>
      </c>
      <c r="P81" s="64">
        <f>if(vlookup(A81,'RVtools V2.1'!A:H,5,0)="oui",1,0)</f>
        <v>1</v>
      </c>
      <c r="Q81" s="64">
        <f>ifna(vlookup(A81,vCPU!A:B,2,0),"Unknown")</f>
        <v>2</v>
      </c>
      <c r="R81" s="66">
        <f>ifna(vlookup(A81,vMemory!A:C,3,0),"Unknown")</f>
        <v>4</v>
      </c>
      <c r="S81" s="66">
        <f>ifna(vlookup(A81,vDisk!A:C,3,0),"Unknown")</f>
        <v>166</v>
      </c>
      <c r="T81" s="67" t="str">
        <f t="array" ref="T81">IFS(
   L81=1, "No Lift &amp; Shift",
   J81=1, XLOOKUP(A81, 'Infra Study'!A:A, 'Infra Study'!P:P),
   I81=1, "No Lift &amp; Shift",
   H81=1, "GKE",
   K81=1, "GCNV",
   G81=1, "Lift &amp; Shift Prod",
   TRUE, "Lift &amp; Shift Noprod"
)</f>
        <v>Lift &amp; Shift Prod</v>
      </c>
      <c r="U81" s="67">
        <f t="shared" si="7"/>
        <v>1</v>
      </c>
      <c r="V81" s="68" t="str">
        <f>if(T81="Lift &amp; Shift Noprod",if( Y81=0,Assumptions!$B$5, Assumptions!$B$4),if(T81="Lift &amp; Shift Prod",if(AND(N81=1,O81="T1"),Assumptions!$B$6,Assumptions!$B$4),0))</f>
        <v>N2D</v>
      </c>
      <c r="W81" s="69">
        <f>if(V81&lt;&gt;0,if(Q81="Unknown", Assumptions!$B$42,If(Q81&gt;1,Q81,2)),0)</f>
        <v>2</v>
      </c>
      <c r="X81" s="69">
        <f>if(V81&lt;&gt;0,if(R81="Unknown", Assumptions!$B$43,R81),0)</f>
        <v>4</v>
      </c>
      <c r="Y81" s="68">
        <f t="shared" si="8"/>
        <v>0</v>
      </c>
      <c r="Z81" s="68">
        <f>if(V81&lt;&gt;0,if(  S81="Unknown", Assumptions!$B$44,S81),0)</f>
        <v>166</v>
      </c>
      <c r="AA81" s="68" t="str">
        <f>if(V81 ="N2",ifna(vlookup(W81&amp;"-"&amp;X81,'Ref. VM'!A:B,2,0),"Custom"),if(V81 ="E2" , ifna(vlookup(W81&amp;"-"&amp;X81,'Ref. VM'!D:E,2,0),"Custom"),if(V81="N2D",ifna(vlookup(W81&amp;"-"&amp;X81,'Ref. VM'!G:H,2,0),"Custom"),if(V81="N4",ifna(vlookup(W81&amp;"-"&amp;X81,'Ref. VM'!J:K,2,0),"Custom"),0))))</f>
        <v>Custom</v>
      </c>
      <c r="AB81" s="67" t="str">
        <f t="shared" si="9"/>
        <v>N2D-Custom vCPUs-CUD 3y</v>
      </c>
      <c r="AC81" s="67" t="str">
        <f t="shared" si="10"/>
        <v>N2D-Custom RAM-CUD 3y</v>
      </c>
      <c r="AD81" s="67">
        <f t="shared" si="11"/>
        <v>0</v>
      </c>
      <c r="AE81" s="69">
        <f>if(T81="Lift &amp; Shift Prod",730,if(T81="Lift &amp; Shift Noprod",Assumptions!$B$3,0))</f>
        <v>730</v>
      </c>
      <c r="AF81" s="70">
        <f>if( U81=0,0,if(Y81=0, ((vlookup(AB81,'SKU Pricing'!A:B,Assumptions!$B$2,0)*W81)+(vlookup(AC81,'SKU Pricing'!A:B,Assumptions!$B$2,0)*X81))*AE81,((vlookup(AB81,'SKU Pricing'!A:B,Assumptions!$B$2,0)*W81)+(vlookup(AC81,'SKU Pricing'!A:B,Assumptions!$B$2,0)*(W81*8))+(vlookup(AD81,'SKU Pricing'!A:B,Assumptions!$B$2,0)*(X81-(W81*8))))*AE81))</f>
        <v>27.90832632</v>
      </c>
      <c r="AG81" s="67" t="str">
        <f t="shared" si="12"/>
        <v>Windows Server</v>
      </c>
      <c r="AH81" s="70">
        <f>ifna(vlookup(AG81,'SKU Pricing'!A:B,Assumptions!$B$2,0)*W81*AE81,0)</f>
        <v>67.16</v>
      </c>
      <c r="AI81" s="62" t="str">
        <f t="shared" si="13"/>
        <v>Regional</v>
      </c>
      <c r="AJ81" s="62" t="str">
        <f>if(V81&lt;&gt;0, if(T81="Lift &amp; Shift Noprod",Assumptions!$B$9,if(V81=Assumptions!$B$6,Assumptions!$B$10,if(P81=1,Assumptions!$B$8,Assumptions!$B$7))),"")</f>
        <v>SSD</v>
      </c>
      <c r="AK81" s="69" t="str">
        <f t="shared" si="14"/>
        <v>SSD</v>
      </c>
      <c r="AL81" s="69">
        <f>if(AJ81="Hyperdisk Balanced",Assumptions!$B$11,0)</f>
        <v>0</v>
      </c>
      <c r="AM81" s="69">
        <f>if(AJ81="Hyperdisk Balanced",Assumptions!$B$12,0)</f>
        <v>0</v>
      </c>
      <c r="AN81" s="70">
        <f>if(AK81=0,0,if(AJ81="Hyperdisk Balanced",vlookup(AK81&amp;" provisioned space",'SKU Pricing'!A:B,Assumptions!$B$2,0)*Z81+vlookup(AK81&amp;" provisioned IOPS",'SKU Pricing'!A:B,Assumptions!$B$2,0)*AL81*730+vlookup(AK81&amp;" provisioned throughput",'SKU Pricing'!A:B,Assumptions!$B$2,0)*AM81*730,vlookup(AK81,'SKU Pricing'!A:B,Assumptions!$B$2,0)*Z81))</f>
        <v>32.702</v>
      </c>
      <c r="AO81" s="70">
        <f t="shared" si="15"/>
        <v>127.7703263</v>
      </c>
      <c r="AP81" s="71" t="str">
        <f t="shared" si="16"/>
        <v>VM Manager</v>
      </c>
      <c r="AQ81" s="70">
        <f>ifna(vlookup(AP81,'SKU Pricing'!A:B,Assumptions!$B$2,0)*AE81,0)</f>
        <v>2.19</v>
      </c>
      <c r="AR81" s="72">
        <v>0.0</v>
      </c>
    </row>
    <row r="82">
      <c r="A82" s="61" t="s">
        <v>232</v>
      </c>
      <c r="B82" s="62" t="str">
        <f>ifna(if(vlookup(A82,vOS!A:B,2,0)="","Unknown",vlookup(A82,vOS!A:B,2,0)),"Unknown")</f>
        <v>Microsoft Windows Server 2019 (64-bit)</v>
      </c>
      <c r="C82" s="62">
        <f>vlookup(B82,'OS Study'!A:D,2,0)</f>
        <v>0</v>
      </c>
      <c r="D82" s="62" t="str">
        <f>vlookup(B82,'OS Study'!A:D,3,0)</f>
        <v>Windows</v>
      </c>
      <c r="E82" s="62" t="str">
        <f>vlookup(B82,'OS Study'!A:D,4,0)</f>
        <v>Server</v>
      </c>
      <c r="F82" s="63" t="str">
        <f>vlookup(B82,'OS Study'!A:E,5,0)</f>
        <v>2019</v>
      </c>
      <c r="G82" s="62">
        <f>IF(vlookup(A82,'RVtools V2.1'!A:J,4,0)="non",0,1)</f>
        <v>0</v>
      </c>
      <c r="H82" s="62">
        <f>if(vlookup(A82,'RVtools V2.1'!A:K,11,0)="kube",1,0)</f>
        <v>0</v>
      </c>
      <c r="I82" s="62">
        <f t="shared" si="5"/>
        <v>0</v>
      </c>
      <c r="J82" s="62">
        <f>ifna(vlookup(A82,'Infra Study'!A:Q,17,0),0)</f>
        <v>0</v>
      </c>
      <c r="K82" s="64">
        <f>IFERROR(__xludf.DUMMYFUNCTION("N(REGEXMATCH(VLOOKUP(A82, 'RVtools V2.1'!A:H, 8, 0), ""^Serveur de fichiers""))"),0.0)</f>
        <v>0</v>
      </c>
      <c r="L82" s="64">
        <f t="shared" si="6"/>
        <v>0</v>
      </c>
      <c r="M82" s="65" t="str">
        <f>ifna(vlookup(A82,'RVtools V2.1'!A:I,8,0),"N/A")</f>
        <v>Autorité de certification MS</v>
      </c>
      <c r="N82" s="64">
        <f>IFERROR(__xludf.DUMMYFUNCTION("IF(REGEXMATCH(M82, ""(?i)"" &amp; JOIN(""|"", SPLIT(""kalisil"", "" ""))), 1, 0)"),0.0)</f>
        <v>0</v>
      </c>
      <c r="O82" s="64" t="str">
        <f>vlookup(A82,'RVtools V2.1'!A:H,7,0)</f>
        <v>N/A</v>
      </c>
      <c r="P82" s="64">
        <f>if(vlookup(A82,'RVtools V2.1'!A:H,5,0)="oui",1,0)</f>
        <v>0</v>
      </c>
      <c r="Q82" s="64">
        <f>ifna(vlookup(A82,vCPU!A:B,2,0),"Unknown")</f>
        <v>2</v>
      </c>
      <c r="R82" s="66">
        <f>ifna(vlookup(A82,vMemory!A:C,3,0),"Unknown")</f>
        <v>4</v>
      </c>
      <c r="S82" s="66">
        <f>ifna(vlookup(A82,vDisk!A:C,3,0),"Unknown")</f>
        <v>133</v>
      </c>
      <c r="T82" s="67" t="str">
        <f t="array" ref="T82">IFS(
   L82=1, "No Lift &amp; Shift",
   J82=1, XLOOKUP(A82, 'Infra Study'!A:A, 'Infra Study'!P:P),
   I82=1, "No Lift &amp; Shift",
   H82=1, "GKE",
   K82=1, "GCNV",
   G82=1, "Lift &amp; Shift Prod",
   TRUE, "Lift &amp; Shift Noprod"
)</f>
        <v>Lift &amp; Shift Noprod</v>
      </c>
      <c r="U82" s="67">
        <f t="shared" si="7"/>
        <v>1</v>
      </c>
      <c r="V82" s="68" t="str">
        <f>if(T82="Lift &amp; Shift Noprod",if( Y82=0,Assumptions!$B$5, Assumptions!$B$4),if(T82="Lift &amp; Shift Prod",if(AND(N82=1,O82="T1"),Assumptions!$B$6,Assumptions!$B$4),0))</f>
        <v>E2</v>
      </c>
      <c r="W82" s="69">
        <f>if(V82&lt;&gt;0,if(Q82="Unknown", Assumptions!$B$42,If(Q82&gt;1,Q82,2)),0)</f>
        <v>2</v>
      </c>
      <c r="X82" s="69">
        <f>if(V82&lt;&gt;0,if(R82="Unknown", Assumptions!$B$43,R82),0)</f>
        <v>4</v>
      </c>
      <c r="Y82" s="68">
        <f t="shared" si="8"/>
        <v>0</v>
      </c>
      <c r="Z82" s="68">
        <f>if(V82&lt;&gt;0,if(  S82="Unknown", Assumptions!$B$44,S82),0)</f>
        <v>133</v>
      </c>
      <c r="AA82" s="68" t="str">
        <f>if(V82 ="N2",ifna(vlookup(W82&amp;"-"&amp;X82,'Ref. VM'!A:B,2,0),"Custom"),if(V82 ="E2" , ifna(vlookup(W82&amp;"-"&amp;X82,'Ref. VM'!D:E,2,0),"Custom"),if(V82="N2D",ifna(vlookup(W82&amp;"-"&amp;X82,'Ref. VM'!G:H,2,0),"Custom"),if(V82="N4",ifna(vlookup(W82&amp;"-"&amp;X82,'Ref. VM'!J:K,2,0),"Custom"),0))))</f>
        <v>Custom</v>
      </c>
      <c r="AB82" s="67" t="str">
        <f t="shared" si="9"/>
        <v>E2-Custom vCPUs</v>
      </c>
      <c r="AC82" s="67" t="str">
        <f t="shared" si="10"/>
        <v>E2-Custom RAM</v>
      </c>
      <c r="AD82" s="67">
        <f t="shared" si="11"/>
        <v>0</v>
      </c>
      <c r="AE82" s="69">
        <f>if(T82="Lift &amp; Shift Prod",730,if(T82="Lift &amp; Shift Noprod",Assumptions!$B$3,0))</f>
        <v>270</v>
      </c>
      <c r="AF82" s="70">
        <f>if( U82=0,0,if(Y82=0, ((vlookup(AB82,'SKU Pricing'!A:B,Assumptions!$B$2,0)*W82)+(vlookup(AC82,'SKU Pricing'!A:B,Assumptions!$B$2,0)*X82))*AE82,((vlookup(AB82,'SKU Pricing'!A:B,Assumptions!$B$2,0)*W82)+(vlookup(AC82,'SKU Pricing'!A:B,Assumptions!$B$2,0)*(W82*8))+(vlookup(AD82,'SKU Pricing'!A:B,Assumptions!$B$2,0)*(X82-(W82*8))))*AE82))</f>
        <v>18.191628</v>
      </c>
      <c r="AG82" s="67" t="str">
        <f t="shared" si="12"/>
        <v>Windows Server</v>
      </c>
      <c r="AH82" s="70">
        <f>ifna(vlookup(AG82,'SKU Pricing'!A:B,Assumptions!$B$2,0)*W82*AE82,0)</f>
        <v>24.84</v>
      </c>
      <c r="AI82" s="62" t="str">
        <f t="shared" si="13"/>
        <v/>
      </c>
      <c r="AJ82" s="62" t="str">
        <f>if(V82&lt;&gt;0, if(T82="Lift &amp; Shift Noprod",Assumptions!$B$9,if(V82=Assumptions!$B$6,Assumptions!$B$10,if(P82=1,Assumptions!$B$8,Assumptions!$B$7))),"")</f>
        <v>Balanced</v>
      </c>
      <c r="AK82" s="69" t="str">
        <f t="shared" si="14"/>
        <v>Balanced</v>
      </c>
      <c r="AL82" s="69">
        <f>if(AJ82="Hyperdisk Balanced",Assumptions!$B$11,0)</f>
        <v>0</v>
      </c>
      <c r="AM82" s="69">
        <f>if(AJ82="Hyperdisk Balanced",Assumptions!$B$12,0)</f>
        <v>0</v>
      </c>
      <c r="AN82" s="70">
        <f>if(AK82=0,0,if(AJ82="Hyperdisk Balanced",vlookup(AK82&amp;" provisioned space",'SKU Pricing'!A:B,Assumptions!$B$2,0)*Z82+vlookup(AK82&amp;" provisioned IOPS",'SKU Pricing'!A:B,Assumptions!$B$2,0)*AL82*730+vlookup(AK82&amp;" provisioned throughput",'SKU Pricing'!A:B,Assumptions!$B$2,0)*AM82*730,vlookup(AK82,'SKU Pricing'!A:B,Assumptions!$B$2,0)*Z82))</f>
        <v>15.428</v>
      </c>
      <c r="AO82" s="70">
        <f t="shared" si="15"/>
        <v>58.459628</v>
      </c>
      <c r="AP82" s="71" t="str">
        <f t="shared" si="16"/>
        <v>VM Manager</v>
      </c>
      <c r="AQ82" s="70">
        <f>ifna(vlookup(AP82,'SKU Pricing'!A:B,Assumptions!$B$2,0)*AE82,0)</f>
        <v>0.81</v>
      </c>
      <c r="AR82" s="72">
        <v>0.0</v>
      </c>
    </row>
    <row r="83">
      <c r="A83" s="61" t="s">
        <v>233</v>
      </c>
      <c r="B83" s="62" t="str">
        <f>ifna(if(vlookup(A83,vOS!A:B,2,0)="","Unknown",vlookup(A83,vOS!A:B,2,0)),"Unknown")</f>
        <v>Microsoft Windows Server 2022 (64-bit)</v>
      </c>
      <c r="C83" s="62">
        <f>vlookup(B83,'OS Study'!A:D,2,0)</f>
        <v>0</v>
      </c>
      <c r="D83" s="62" t="str">
        <f>vlookup(B83,'OS Study'!A:D,3,0)</f>
        <v>Windows</v>
      </c>
      <c r="E83" s="62" t="str">
        <f>vlookup(B83,'OS Study'!A:D,4,0)</f>
        <v>Server</v>
      </c>
      <c r="F83" s="63" t="str">
        <f>vlookup(B83,'OS Study'!A:E,5,0)</f>
        <v>2022</v>
      </c>
      <c r="G83" s="62">
        <f>IF(vlookup(A83,'RVtools V2.1'!A:J,4,0)="non",0,1)</f>
        <v>1</v>
      </c>
      <c r="H83" s="62">
        <f>if(vlookup(A83,'RVtools V2.1'!A:K,11,0)="kube",1,0)</f>
        <v>0</v>
      </c>
      <c r="I83" s="62">
        <f t="shared" si="5"/>
        <v>0</v>
      </c>
      <c r="J83" s="62">
        <f>ifna(vlookup(A83,'Infra Study'!A:Q,17,0),0)</f>
        <v>0</v>
      </c>
      <c r="K83" s="64">
        <f>IFERROR(__xludf.DUMMYFUNCTION("N(REGEXMATCH(VLOOKUP(A83, 'RVtools V2.1'!A:H, 8, 0), ""^Serveur de fichiers""))"),0.0)</f>
        <v>0</v>
      </c>
      <c r="L83" s="64">
        <f t="shared" si="6"/>
        <v>0</v>
      </c>
      <c r="M83" s="67" t="str">
        <f>ifna(vlookup(A83,'RVtools V2.1'!A:I,8,0),"N/A")</f>
        <v>Autorité de certification MS</v>
      </c>
      <c r="N83" s="64">
        <f>IFERROR(__xludf.DUMMYFUNCTION("IF(REGEXMATCH(M83, ""(?i)"" &amp; JOIN(""|"", SPLIT(""kalisil"", "" ""))), 1, 0)"),0.0)</f>
        <v>0</v>
      </c>
      <c r="O83" s="64" t="str">
        <f>vlookup(A83,'RVtools V2.1'!A:H,7,0)</f>
        <v>T1</v>
      </c>
      <c r="P83" s="64">
        <f>if(vlookup(A83,'RVtools V2.1'!A:H,5,0)="oui",1,0)</f>
        <v>1</v>
      </c>
      <c r="Q83" s="64">
        <f>ifna(vlookup(A83,vCPU!A:B,2,0),"Unknown")</f>
        <v>2</v>
      </c>
      <c r="R83" s="66">
        <f>ifna(vlookup(A83,vMemory!A:C,3,0),"Unknown")</f>
        <v>4</v>
      </c>
      <c r="S83" s="66">
        <f>ifna(vlookup(A83,vDisk!A:C,3,0),"Unknown")</f>
        <v>106</v>
      </c>
      <c r="T83" s="67" t="str">
        <f t="array" ref="T83">IFS(
   L83=1, "No Lift &amp; Shift",
   J83=1, XLOOKUP(A83, 'Infra Study'!A:A, 'Infra Study'!P:P),
   I83=1, "No Lift &amp; Shift",
   H83=1, "GKE",
   K83=1, "GCNV",
   G83=1, "Lift &amp; Shift Prod",
   TRUE, "Lift &amp; Shift Noprod"
)</f>
        <v>Lift &amp; Shift Prod</v>
      </c>
      <c r="U83" s="67">
        <f t="shared" si="7"/>
        <v>1</v>
      </c>
      <c r="V83" s="68" t="str">
        <f>if(T83="Lift &amp; Shift Noprod",if( Y83=0,Assumptions!$B$5, Assumptions!$B$4),if(T83="Lift &amp; Shift Prod",if(AND(N83=1,O83="T1"),Assumptions!$B$6,Assumptions!$B$4),0))</f>
        <v>N2D</v>
      </c>
      <c r="W83" s="69">
        <f>if(V83&lt;&gt;0,if(Q83="Unknown", Assumptions!$B$42,If(Q83&gt;1,Q83,2)),0)</f>
        <v>2</v>
      </c>
      <c r="X83" s="69">
        <f>if(V83&lt;&gt;0,if(R83="Unknown", Assumptions!$B$43,R83),0)</f>
        <v>4</v>
      </c>
      <c r="Y83" s="68">
        <f t="shared" si="8"/>
        <v>0</v>
      </c>
      <c r="Z83" s="68">
        <f>if(V83&lt;&gt;0,if(  S83="Unknown", Assumptions!$B$44,S83),0)</f>
        <v>106</v>
      </c>
      <c r="AA83" s="68" t="str">
        <f>if(V83 ="N2",ifna(vlookup(W83&amp;"-"&amp;X83,'Ref. VM'!A:B,2,0),"Custom"),if(V83 ="E2" , ifna(vlookup(W83&amp;"-"&amp;X83,'Ref. VM'!D:E,2,0),"Custom"),if(V83="N2D",ifna(vlookup(W83&amp;"-"&amp;X83,'Ref. VM'!G:H,2,0),"Custom"),if(V83="N4",ifna(vlookup(W83&amp;"-"&amp;X83,'Ref. VM'!J:K,2,0),"Custom"),0))))</f>
        <v>Custom</v>
      </c>
      <c r="AB83" s="67" t="str">
        <f t="shared" si="9"/>
        <v>N2D-Custom vCPUs-CUD 3y</v>
      </c>
      <c r="AC83" s="67" t="str">
        <f t="shared" si="10"/>
        <v>N2D-Custom RAM-CUD 3y</v>
      </c>
      <c r="AD83" s="67">
        <f t="shared" si="11"/>
        <v>0</v>
      </c>
      <c r="AE83" s="69">
        <f>if(T83="Lift &amp; Shift Prod",730,if(T83="Lift &amp; Shift Noprod",Assumptions!$B$3,0))</f>
        <v>730</v>
      </c>
      <c r="AF83" s="70">
        <f>if( U83=0,0,if(Y83=0, ((vlookup(AB83,'SKU Pricing'!A:B,Assumptions!$B$2,0)*W83)+(vlookup(AC83,'SKU Pricing'!A:B,Assumptions!$B$2,0)*X83))*AE83,((vlookup(AB83,'SKU Pricing'!A:B,Assumptions!$B$2,0)*W83)+(vlookup(AC83,'SKU Pricing'!A:B,Assumptions!$B$2,0)*(W83*8))+(vlookup(AD83,'SKU Pricing'!A:B,Assumptions!$B$2,0)*(X83-(W83*8))))*AE83))</f>
        <v>27.90832632</v>
      </c>
      <c r="AG83" s="67" t="str">
        <f t="shared" si="12"/>
        <v>Windows Server</v>
      </c>
      <c r="AH83" s="70">
        <f>ifna(vlookup(AG83,'SKU Pricing'!A:B,Assumptions!$B$2,0)*W83*AE83,0)</f>
        <v>67.16</v>
      </c>
      <c r="AI83" s="62" t="str">
        <f t="shared" si="13"/>
        <v>Regional</v>
      </c>
      <c r="AJ83" s="62" t="str">
        <f>if(V83&lt;&gt;0, if(T83="Lift &amp; Shift Noprod",Assumptions!$B$9,if(V83=Assumptions!$B$6,Assumptions!$B$10,if(P83=1,Assumptions!$B$8,Assumptions!$B$7))),"")</f>
        <v>SSD</v>
      </c>
      <c r="AK83" s="69" t="str">
        <f t="shared" si="14"/>
        <v>SSD</v>
      </c>
      <c r="AL83" s="69">
        <f>if(AJ83="Hyperdisk Balanced",Assumptions!$B$11,0)</f>
        <v>0</v>
      </c>
      <c r="AM83" s="69">
        <f>if(AJ83="Hyperdisk Balanced",Assumptions!$B$12,0)</f>
        <v>0</v>
      </c>
      <c r="AN83" s="70">
        <f>if(AK83=0,0,if(AJ83="Hyperdisk Balanced",vlookup(AK83&amp;" provisioned space",'SKU Pricing'!A:B,Assumptions!$B$2,0)*Z83+vlookup(AK83&amp;" provisioned IOPS",'SKU Pricing'!A:B,Assumptions!$B$2,0)*AL83*730+vlookup(AK83&amp;" provisioned throughput",'SKU Pricing'!A:B,Assumptions!$B$2,0)*AM83*730,vlookup(AK83,'SKU Pricing'!A:B,Assumptions!$B$2,0)*Z83))</f>
        <v>20.882</v>
      </c>
      <c r="AO83" s="70">
        <f t="shared" si="15"/>
        <v>115.9503263</v>
      </c>
      <c r="AP83" s="71" t="str">
        <f t="shared" si="16"/>
        <v>VM Manager</v>
      </c>
      <c r="AQ83" s="70">
        <f>ifna(vlookup(AP83,'SKU Pricing'!A:B,Assumptions!$B$2,0)*AE83,0)</f>
        <v>2.19</v>
      </c>
      <c r="AR83" s="72">
        <v>0.0</v>
      </c>
    </row>
    <row r="84">
      <c r="A84" s="61" t="s">
        <v>234</v>
      </c>
      <c r="B84" s="62" t="str">
        <f>ifna(if(vlookup(A84,vOS!A:B,2,0)="","Unknown",vlookup(A84,vOS!A:B,2,0)),"Unknown")</f>
        <v>Microsoft Windows Server 2022 (64-bit)</v>
      </c>
      <c r="C84" s="62">
        <f>vlookup(B84,'OS Study'!A:D,2,0)</f>
        <v>0</v>
      </c>
      <c r="D84" s="62" t="str">
        <f>vlookup(B84,'OS Study'!A:D,3,0)</f>
        <v>Windows</v>
      </c>
      <c r="E84" s="62" t="str">
        <f>vlookup(B84,'OS Study'!A:D,4,0)</f>
        <v>Server</v>
      </c>
      <c r="F84" s="63" t="str">
        <f>vlookup(B84,'OS Study'!A:E,5,0)</f>
        <v>2022</v>
      </c>
      <c r="G84" s="62">
        <f>IF(vlookup(A84,'RVtools V2.1'!A:J,4,0)="non",0,1)</f>
        <v>1</v>
      </c>
      <c r="H84" s="62">
        <f>if(vlookup(A84,'RVtools V2.1'!A:K,11,0)="kube",1,0)</f>
        <v>0</v>
      </c>
      <c r="I84" s="62">
        <f t="shared" si="5"/>
        <v>0</v>
      </c>
      <c r="J84" s="62">
        <f>ifna(vlookup(A84,'Infra Study'!A:Q,17,0),0)</f>
        <v>0</v>
      </c>
      <c r="K84" s="64">
        <f>IFERROR(__xludf.DUMMYFUNCTION("N(REGEXMATCH(VLOOKUP(A84, 'RVtools V2.1'!A:H, 8, 0), ""^Serveur de fichiers""))"),0.0)</f>
        <v>0</v>
      </c>
      <c r="L84" s="64">
        <f t="shared" si="6"/>
        <v>0</v>
      </c>
      <c r="M84" s="67" t="str">
        <f>ifna(vlookup(A84,'RVtools V2.1'!A:I,8,0),"N/A")</f>
        <v>Autorité de certification MS</v>
      </c>
      <c r="N84" s="64">
        <f>IFERROR(__xludf.DUMMYFUNCTION("IF(REGEXMATCH(M84, ""(?i)"" &amp; JOIN(""|"", SPLIT(""kalisil"", "" ""))), 1, 0)"),0.0)</f>
        <v>0</v>
      </c>
      <c r="O84" s="64" t="str">
        <f>vlookup(A84,'RVtools V2.1'!A:H,7,0)</f>
        <v>T1</v>
      </c>
      <c r="P84" s="64">
        <f>if(vlookup(A84,'RVtools V2.1'!A:H,5,0)="oui",1,0)</f>
        <v>1</v>
      </c>
      <c r="Q84" s="64">
        <f>ifna(vlookup(A84,vCPU!A:B,2,0),"Unknown")</f>
        <v>2</v>
      </c>
      <c r="R84" s="66">
        <f>ifna(vlookup(A84,vMemory!A:C,3,0),"Unknown")</f>
        <v>4</v>
      </c>
      <c r="S84" s="66">
        <f>ifna(vlookup(A84,vDisk!A:C,3,0),"Unknown")</f>
        <v>109</v>
      </c>
      <c r="T84" s="67" t="str">
        <f t="array" ref="T84">IFS(
   L84=1, "No Lift &amp; Shift",
   J84=1, XLOOKUP(A84, 'Infra Study'!A:A, 'Infra Study'!P:P),
   I84=1, "No Lift &amp; Shift",
   H84=1, "GKE",
   K84=1, "GCNV",
   G84=1, "Lift &amp; Shift Prod",
   TRUE, "Lift &amp; Shift Noprod"
)</f>
        <v>Lift &amp; Shift Prod</v>
      </c>
      <c r="U84" s="67">
        <f t="shared" si="7"/>
        <v>1</v>
      </c>
      <c r="V84" s="68" t="str">
        <f>if(T84="Lift &amp; Shift Noprod",if( Y84=0,Assumptions!$B$5, Assumptions!$B$4),if(T84="Lift &amp; Shift Prod",if(AND(N84=1,O84="T1"),Assumptions!$B$6,Assumptions!$B$4),0))</f>
        <v>N2D</v>
      </c>
      <c r="W84" s="69">
        <f>if(V84&lt;&gt;0,if(Q84="Unknown", Assumptions!$B$42,If(Q84&gt;1,Q84,2)),0)</f>
        <v>2</v>
      </c>
      <c r="X84" s="69">
        <f>if(V84&lt;&gt;0,if(R84="Unknown", Assumptions!$B$43,R84),0)</f>
        <v>4</v>
      </c>
      <c r="Y84" s="68">
        <f t="shared" si="8"/>
        <v>0</v>
      </c>
      <c r="Z84" s="68">
        <f>if(V84&lt;&gt;0,if(  S84="Unknown", Assumptions!$B$44,S84),0)</f>
        <v>109</v>
      </c>
      <c r="AA84" s="68" t="str">
        <f>if(V84 ="N2",ifna(vlookup(W84&amp;"-"&amp;X84,'Ref. VM'!A:B,2,0),"Custom"),if(V84 ="E2" , ifna(vlookup(W84&amp;"-"&amp;X84,'Ref. VM'!D:E,2,0),"Custom"),if(V84="N2D",ifna(vlookup(W84&amp;"-"&amp;X84,'Ref. VM'!G:H,2,0),"Custom"),if(V84="N4",ifna(vlookup(W84&amp;"-"&amp;X84,'Ref. VM'!J:K,2,0),"Custom"),0))))</f>
        <v>Custom</v>
      </c>
      <c r="AB84" s="67" t="str">
        <f t="shared" si="9"/>
        <v>N2D-Custom vCPUs-CUD 3y</v>
      </c>
      <c r="AC84" s="67" t="str">
        <f t="shared" si="10"/>
        <v>N2D-Custom RAM-CUD 3y</v>
      </c>
      <c r="AD84" s="67">
        <f t="shared" si="11"/>
        <v>0</v>
      </c>
      <c r="AE84" s="69">
        <f>if(T84="Lift &amp; Shift Prod",730,if(T84="Lift &amp; Shift Noprod",Assumptions!$B$3,0))</f>
        <v>730</v>
      </c>
      <c r="AF84" s="70">
        <f>if( U84=0,0,if(Y84=0, ((vlookup(AB84,'SKU Pricing'!A:B,Assumptions!$B$2,0)*W84)+(vlookup(AC84,'SKU Pricing'!A:B,Assumptions!$B$2,0)*X84))*AE84,((vlookup(AB84,'SKU Pricing'!A:B,Assumptions!$B$2,0)*W84)+(vlookup(AC84,'SKU Pricing'!A:B,Assumptions!$B$2,0)*(W84*8))+(vlookup(AD84,'SKU Pricing'!A:B,Assumptions!$B$2,0)*(X84-(W84*8))))*AE84))</f>
        <v>27.90832632</v>
      </c>
      <c r="AG84" s="67" t="str">
        <f t="shared" si="12"/>
        <v>Windows Server</v>
      </c>
      <c r="AH84" s="70">
        <f>ifna(vlookup(AG84,'SKU Pricing'!A:B,Assumptions!$B$2,0)*W84*AE84,0)</f>
        <v>67.16</v>
      </c>
      <c r="AI84" s="62" t="str">
        <f t="shared" si="13"/>
        <v>Regional</v>
      </c>
      <c r="AJ84" s="62" t="str">
        <f>if(V84&lt;&gt;0, if(T84="Lift &amp; Shift Noprod",Assumptions!$B$9,if(V84=Assumptions!$B$6,Assumptions!$B$10,if(P84=1,Assumptions!$B$8,Assumptions!$B$7))),"")</f>
        <v>SSD</v>
      </c>
      <c r="AK84" s="69" t="str">
        <f t="shared" si="14"/>
        <v>SSD</v>
      </c>
      <c r="AL84" s="69">
        <f>if(AJ84="Hyperdisk Balanced",Assumptions!$B$11,0)</f>
        <v>0</v>
      </c>
      <c r="AM84" s="69">
        <f>if(AJ84="Hyperdisk Balanced",Assumptions!$B$12,0)</f>
        <v>0</v>
      </c>
      <c r="AN84" s="70">
        <f>if(AK84=0,0,if(AJ84="Hyperdisk Balanced",vlookup(AK84&amp;" provisioned space",'SKU Pricing'!A:B,Assumptions!$B$2,0)*Z84+vlookup(AK84&amp;" provisioned IOPS",'SKU Pricing'!A:B,Assumptions!$B$2,0)*AL84*730+vlookup(AK84&amp;" provisioned throughput",'SKU Pricing'!A:B,Assumptions!$B$2,0)*AM84*730,vlookup(AK84,'SKU Pricing'!A:B,Assumptions!$B$2,0)*Z84))</f>
        <v>21.473</v>
      </c>
      <c r="AO84" s="70">
        <f t="shared" si="15"/>
        <v>116.5413263</v>
      </c>
      <c r="AP84" s="71" t="str">
        <f t="shared" si="16"/>
        <v>VM Manager</v>
      </c>
      <c r="AQ84" s="70">
        <f>ifna(vlookup(AP84,'SKU Pricing'!A:B,Assumptions!$B$2,0)*AE84,0)</f>
        <v>2.19</v>
      </c>
      <c r="AR84" s="72">
        <v>0.0</v>
      </c>
    </row>
    <row r="85">
      <c r="A85" s="61" t="s">
        <v>235</v>
      </c>
      <c r="B85" s="62" t="str">
        <f>ifna(if(vlookup(A85,vOS!A:B,2,0)="","Unknown",vlookup(A85,vOS!A:B,2,0)),"Unknown")</f>
        <v>Microsoft Windows Server 2019 (64-bit)</v>
      </c>
      <c r="C85" s="62">
        <f>vlookup(B85,'OS Study'!A:D,2,0)</f>
        <v>0</v>
      </c>
      <c r="D85" s="62" t="str">
        <f>vlookup(B85,'OS Study'!A:D,3,0)</f>
        <v>Windows</v>
      </c>
      <c r="E85" s="62" t="str">
        <f>vlookup(B85,'OS Study'!A:D,4,0)</f>
        <v>Server</v>
      </c>
      <c r="F85" s="63" t="str">
        <f>vlookup(B85,'OS Study'!A:E,5,0)</f>
        <v>2019</v>
      </c>
      <c r="G85" s="62">
        <f>IF(vlookup(A85,'RVtools V2.1'!A:J,4,0)="non",0,1)</f>
        <v>0</v>
      </c>
      <c r="H85" s="62">
        <f>if(vlookup(A85,'RVtools V2.1'!A:K,11,0)="kube",1,0)</f>
        <v>0</v>
      </c>
      <c r="I85" s="62">
        <f t="shared" si="5"/>
        <v>0</v>
      </c>
      <c r="J85" s="62">
        <f>ifna(vlookup(A85,'Infra Study'!A:Q,17,0),0)</f>
        <v>0</v>
      </c>
      <c r="K85" s="64">
        <f>IFERROR(__xludf.DUMMYFUNCTION("N(REGEXMATCH(VLOOKUP(A85, 'RVtools V2.1'!A:H, 8, 0), ""^Serveur de fichiers""))"),0.0)</f>
        <v>0</v>
      </c>
      <c r="L85" s="64">
        <f t="shared" si="6"/>
        <v>0</v>
      </c>
      <c r="M85" s="65" t="str">
        <f>ifna(vlookup(A85,'RVtools V2.1'!A:I,8,0),"N/A")</f>
        <v>Autorité de certification MS</v>
      </c>
      <c r="N85" s="64">
        <f>IFERROR(__xludf.DUMMYFUNCTION("IF(REGEXMATCH(M85, ""(?i)"" &amp; JOIN(""|"", SPLIT(""kalisil"", "" ""))), 1, 0)"),0.0)</f>
        <v>0</v>
      </c>
      <c r="O85" s="64" t="str">
        <f>vlookup(A85,'RVtools V2.1'!A:H,7,0)</f>
        <v>N/A</v>
      </c>
      <c r="P85" s="64">
        <f>if(vlookup(A85,'RVtools V2.1'!A:H,5,0)="oui",1,0)</f>
        <v>0</v>
      </c>
      <c r="Q85" s="64">
        <f>ifna(vlookup(A85,vCPU!A:B,2,0),"Unknown")</f>
        <v>2</v>
      </c>
      <c r="R85" s="66">
        <f>ifna(vlookup(A85,vMemory!A:C,3,0),"Unknown")</f>
        <v>4</v>
      </c>
      <c r="S85" s="66">
        <f>ifna(vlookup(A85,vDisk!A:C,3,0),"Unknown")</f>
        <v>152</v>
      </c>
      <c r="T85" s="67" t="str">
        <f t="array" ref="T85">IFS(
   L85=1, "No Lift &amp; Shift",
   J85=1, XLOOKUP(A85, 'Infra Study'!A:A, 'Infra Study'!P:P),
   I85=1, "No Lift &amp; Shift",
   H85=1, "GKE",
   K85=1, "GCNV",
   G85=1, "Lift &amp; Shift Prod",
   TRUE, "Lift &amp; Shift Noprod"
)</f>
        <v>Lift &amp; Shift Noprod</v>
      </c>
      <c r="U85" s="67">
        <f t="shared" si="7"/>
        <v>1</v>
      </c>
      <c r="V85" s="68" t="str">
        <f>if(T85="Lift &amp; Shift Noprod",if( Y85=0,Assumptions!$B$5, Assumptions!$B$4),if(T85="Lift &amp; Shift Prod",if(AND(N85=1,O85="T1"),Assumptions!$B$6,Assumptions!$B$4),0))</f>
        <v>E2</v>
      </c>
      <c r="W85" s="69">
        <f>if(V85&lt;&gt;0,if(Q85="Unknown", Assumptions!$B$42,If(Q85&gt;1,Q85,2)),0)</f>
        <v>2</v>
      </c>
      <c r="X85" s="69">
        <f>if(V85&lt;&gt;0,if(R85="Unknown", Assumptions!$B$43,R85),0)</f>
        <v>4</v>
      </c>
      <c r="Y85" s="68">
        <f t="shared" si="8"/>
        <v>0</v>
      </c>
      <c r="Z85" s="68">
        <f>if(V85&lt;&gt;0,if(  S85="Unknown", Assumptions!$B$44,S85),0)</f>
        <v>152</v>
      </c>
      <c r="AA85" s="68" t="str">
        <f>if(V85 ="N2",ifna(vlookup(W85&amp;"-"&amp;X85,'Ref. VM'!A:B,2,0),"Custom"),if(V85 ="E2" , ifna(vlookup(W85&amp;"-"&amp;X85,'Ref. VM'!D:E,2,0),"Custom"),if(V85="N2D",ifna(vlookup(W85&amp;"-"&amp;X85,'Ref. VM'!G:H,2,0),"Custom"),if(V85="N4",ifna(vlookup(W85&amp;"-"&amp;X85,'Ref. VM'!J:K,2,0),"Custom"),0))))</f>
        <v>Custom</v>
      </c>
      <c r="AB85" s="67" t="str">
        <f t="shared" si="9"/>
        <v>E2-Custom vCPUs</v>
      </c>
      <c r="AC85" s="67" t="str">
        <f t="shared" si="10"/>
        <v>E2-Custom RAM</v>
      </c>
      <c r="AD85" s="67">
        <f t="shared" si="11"/>
        <v>0</v>
      </c>
      <c r="AE85" s="69">
        <f>if(T85="Lift &amp; Shift Prod",730,if(T85="Lift &amp; Shift Noprod",Assumptions!$B$3,0))</f>
        <v>270</v>
      </c>
      <c r="AF85" s="70">
        <f>if( U85=0,0,if(Y85=0, ((vlookup(AB85,'SKU Pricing'!A:B,Assumptions!$B$2,0)*W85)+(vlookup(AC85,'SKU Pricing'!A:B,Assumptions!$B$2,0)*X85))*AE85,((vlookup(AB85,'SKU Pricing'!A:B,Assumptions!$B$2,0)*W85)+(vlookup(AC85,'SKU Pricing'!A:B,Assumptions!$B$2,0)*(W85*8))+(vlookup(AD85,'SKU Pricing'!A:B,Assumptions!$B$2,0)*(X85-(W85*8))))*AE85))</f>
        <v>18.191628</v>
      </c>
      <c r="AG85" s="67" t="str">
        <f t="shared" si="12"/>
        <v>Windows Server</v>
      </c>
      <c r="AH85" s="70">
        <f>ifna(vlookup(AG85,'SKU Pricing'!A:B,Assumptions!$B$2,0)*W85*AE85,0)</f>
        <v>24.84</v>
      </c>
      <c r="AI85" s="62" t="str">
        <f t="shared" si="13"/>
        <v/>
      </c>
      <c r="AJ85" s="62" t="str">
        <f>if(V85&lt;&gt;0, if(T85="Lift &amp; Shift Noprod",Assumptions!$B$9,if(V85=Assumptions!$B$6,Assumptions!$B$10,if(P85=1,Assumptions!$B$8,Assumptions!$B$7))),"")</f>
        <v>Balanced</v>
      </c>
      <c r="AK85" s="69" t="str">
        <f t="shared" si="14"/>
        <v>Balanced</v>
      </c>
      <c r="AL85" s="69">
        <f>if(AJ85="Hyperdisk Balanced",Assumptions!$B$11,0)</f>
        <v>0</v>
      </c>
      <c r="AM85" s="69">
        <f>if(AJ85="Hyperdisk Balanced",Assumptions!$B$12,0)</f>
        <v>0</v>
      </c>
      <c r="AN85" s="70">
        <f>if(AK85=0,0,if(AJ85="Hyperdisk Balanced",vlookup(AK85&amp;" provisioned space",'SKU Pricing'!A:B,Assumptions!$B$2,0)*Z85+vlookup(AK85&amp;" provisioned IOPS",'SKU Pricing'!A:B,Assumptions!$B$2,0)*AL85*730+vlookup(AK85&amp;" provisioned throughput",'SKU Pricing'!A:B,Assumptions!$B$2,0)*AM85*730,vlookup(AK85,'SKU Pricing'!A:B,Assumptions!$B$2,0)*Z85))</f>
        <v>17.632</v>
      </c>
      <c r="AO85" s="70">
        <f t="shared" si="15"/>
        <v>60.663628</v>
      </c>
      <c r="AP85" s="71" t="str">
        <f t="shared" si="16"/>
        <v>VM Manager</v>
      </c>
      <c r="AQ85" s="70">
        <f>ifna(vlookup(AP85,'SKU Pricing'!A:B,Assumptions!$B$2,0)*AE85,0)</f>
        <v>0.81</v>
      </c>
      <c r="AR85" s="72">
        <v>0.0</v>
      </c>
    </row>
    <row r="86">
      <c r="A86" s="61" t="s">
        <v>236</v>
      </c>
      <c r="B86" s="62" t="str">
        <f>ifna(if(vlookup(A86,vOS!A:B,2,0)="","Unknown",vlookup(A86,vOS!A:B,2,0)),"Unknown")</f>
        <v>Microsoft Windows Server 2019 (64-bit)</v>
      </c>
      <c r="C86" s="62">
        <f>vlookup(B86,'OS Study'!A:D,2,0)</f>
        <v>0</v>
      </c>
      <c r="D86" s="62" t="str">
        <f>vlookup(B86,'OS Study'!A:D,3,0)</f>
        <v>Windows</v>
      </c>
      <c r="E86" s="62" t="str">
        <f>vlookup(B86,'OS Study'!A:D,4,0)</f>
        <v>Server</v>
      </c>
      <c r="F86" s="63" t="str">
        <f>vlookup(B86,'OS Study'!A:E,5,0)</f>
        <v>2019</v>
      </c>
      <c r="G86" s="62">
        <f>IF(vlookup(A86,'RVtools V2.1'!A:J,4,0)="non",0,1)</f>
        <v>1</v>
      </c>
      <c r="H86" s="62">
        <f>if(vlookup(A86,'RVtools V2.1'!A:K,11,0)="kube",1,0)</f>
        <v>0</v>
      </c>
      <c r="I86" s="62">
        <f t="shared" si="5"/>
        <v>0</v>
      </c>
      <c r="J86" s="62">
        <f>ifna(vlookup(A86,'Infra Study'!A:Q,17,0),0)</f>
        <v>0</v>
      </c>
      <c r="K86" s="64">
        <f>IFERROR(__xludf.DUMMYFUNCTION("N(REGEXMATCH(VLOOKUP(A86, 'RVtools V2.1'!A:H, 8, 0), ""^Serveur de fichiers""))"),0.0)</f>
        <v>0</v>
      </c>
      <c r="L86" s="64">
        <f t="shared" si="6"/>
        <v>0</v>
      </c>
      <c r="M86" s="67" t="str">
        <f>ifna(vlookup(A86,'RVtools V2.1'!A:I,8,0),"N/A")</f>
        <v>Autorité de certification MS</v>
      </c>
      <c r="N86" s="64">
        <f>IFERROR(__xludf.DUMMYFUNCTION("IF(REGEXMATCH(M86, ""(?i)"" &amp; JOIN(""|"", SPLIT(""kalisil"", "" ""))), 1, 0)"),0.0)</f>
        <v>0</v>
      </c>
      <c r="O86" s="64" t="str">
        <f>vlookup(A86,'RVtools V2.1'!A:H,7,0)</f>
        <v>T1</v>
      </c>
      <c r="P86" s="64">
        <f>if(vlookup(A86,'RVtools V2.1'!A:H,5,0)="oui",1,0)</f>
        <v>1</v>
      </c>
      <c r="Q86" s="64">
        <f>ifna(vlookup(A86,vCPU!A:B,2,0),"Unknown")</f>
        <v>2</v>
      </c>
      <c r="R86" s="66">
        <f>ifna(vlookup(A86,vMemory!A:C,3,0),"Unknown")</f>
        <v>4</v>
      </c>
      <c r="S86" s="66">
        <f>ifna(vlookup(A86,vDisk!A:C,3,0),"Unknown")</f>
        <v>48</v>
      </c>
      <c r="T86" s="67" t="str">
        <f t="array" ref="T86">IFS(
   L86=1, "No Lift &amp; Shift",
   J86=1, XLOOKUP(A86, 'Infra Study'!A:A, 'Infra Study'!P:P),
   I86=1, "No Lift &amp; Shift",
   H86=1, "GKE",
   K86=1, "GCNV",
   G86=1, "Lift &amp; Shift Prod",
   TRUE, "Lift &amp; Shift Noprod"
)</f>
        <v>Lift &amp; Shift Prod</v>
      </c>
      <c r="U86" s="67">
        <f t="shared" si="7"/>
        <v>1</v>
      </c>
      <c r="V86" s="68" t="str">
        <f>if(T86="Lift &amp; Shift Noprod",if( Y86=0,Assumptions!$B$5, Assumptions!$B$4),if(T86="Lift &amp; Shift Prod",if(AND(N86=1,O86="T1"),Assumptions!$B$6,Assumptions!$B$4),0))</f>
        <v>N2D</v>
      </c>
      <c r="W86" s="69">
        <f>if(V86&lt;&gt;0,if(Q86="Unknown", Assumptions!$B$42,If(Q86&gt;1,Q86,2)),0)</f>
        <v>2</v>
      </c>
      <c r="X86" s="69">
        <f>if(V86&lt;&gt;0,if(R86="Unknown", Assumptions!$B$43,R86),0)</f>
        <v>4</v>
      </c>
      <c r="Y86" s="68">
        <f t="shared" si="8"/>
        <v>0</v>
      </c>
      <c r="Z86" s="68">
        <f>if(V86&lt;&gt;0,if(  S86="Unknown", Assumptions!$B$44,S86),0)</f>
        <v>48</v>
      </c>
      <c r="AA86" s="68" t="str">
        <f>if(V86 ="N2",ifna(vlookup(W86&amp;"-"&amp;X86,'Ref. VM'!A:B,2,0),"Custom"),if(V86 ="E2" , ifna(vlookup(W86&amp;"-"&amp;X86,'Ref. VM'!D:E,2,0),"Custom"),if(V86="N2D",ifna(vlookup(W86&amp;"-"&amp;X86,'Ref. VM'!G:H,2,0),"Custom"),if(V86="N4",ifna(vlookup(W86&amp;"-"&amp;X86,'Ref. VM'!J:K,2,0),"Custom"),0))))</f>
        <v>Custom</v>
      </c>
      <c r="AB86" s="67" t="str">
        <f t="shared" si="9"/>
        <v>N2D-Custom vCPUs-CUD 3y</v>
      </c>
      <c r="AC86" s="67" t="str">
        <f t="shared" si="10"/>
        <v>N2D-Custom RAM-CUD 3y</v>
      </c>
      <c r="AD86" s="67">
        <f t="shared" si="11"/>
        <v>0</v>
      </c>
      <c r="AE86" s="69">
        <f>if(T86="Lift &amp; Shift Prod",730,if(T86="Lift &amp; Shift Noprod",Assumptions!$B$3,0))</f>
        <v>730</v>
      </c>
      <c r="AF86" s="70">
        <f>if( U86=0,0,if(Y86=0, ((vlookup(AB86,'SKU Pricing'!A:B,Assumptions!$B$2,0)*W86)+(vlookup(AC86,'SKU Pricing'!A:B,Assumptions!$B$2,0)*X86))*AE86,((vlookup(AB86,'SKU Pricing'!A:B,Assumptions!$B$2,0)*W86)+(vlookup(AC86,'SKU Pricing'!A:B,Assumptions!$B$2,0)*(W86*8))+(vlookup(AD86,'SKU Pricing'!A:B,Assumptions!$B$2,0)*(X86-(W86*8))))*AE86))</f>
        <v>27.90832632</v>
      </c>
      <c r="AG86" s="67" t="str">
        <f t="shared" si="12"/>
        <v>Windows Server</v>
      </c>
      <c r="AH86" s="70">
        <f>ifna(vlookup(AG86,'SKU Pricing'!A:B,Assumptions!$B$2,0)*W86*AE86,0)</f>
        <v>67.16</v>
      </c>
      <c r="AI86" s="62" t="str">
        <f t="shared" si="13"/>
        <v>Regional</v>
      </c>
      <c r="AJ86" s="62" t="str">
        <f>if(V86&lt;&gt;0, if(T86="Lift &amp; Shift Noprod",Assumptions!$B$9,if(V86=Assumptions!$B$6,Assumptions!$B$10,if(P86=1,Assumptions!$B$8,Assumptions!$B$7))),"")</f>
        <v>SSD</v>
      </c>
      <c r="AK86" s="69" t="str">
        <f t="shared" si="14"/>
        <v>SSD</v>
      </c>
      <c r="AL86" s="69">
        <f>if(AJ86="Hyperdisk Balanced",Assumptions!$B$11,0)</f>
        <v>0</v>
      </c>
      <c r="AM86" s="69">
        <f>if(AJ86="Hyperdisk Balanced",Assumptions!$B$12,0)</f>
        <v>0</v>
      </c>
      <c r="AN86" s="70">
        <f>if(AK86=0,0,if(AJ86="Hyperdisk Balanced",vlookup(AK86&amp;" provisioned space",'SKU Pricing'!A:B,Assumptions!$B$2,0)*Z86+vlookup(AK86&amp;" provisioned IOPS",'SKU Pricing'!A:B,Assumptions!$B$2,0)*AL86*730+vlookup(AK86&amp;" provisioned throughput",'SKU Pricing'!A:B,Assumptions!$B$2,0)*AM86*730,vlookup(AK86,'SKU Pricing'!A:B,Assumptions!$B$2,0)*Z86))</f>
        <v>9.456</v>
      </c>
      <c r="AO86" s="70">
        <f t="shared" si="15"/>
        <v>104.5243263</v>
      </c>
      <c r="AP86" s="71" t="str">
        <f t="shared" si="16"/>
        <v>VM Manager</v>
      </c>
      <c r="AQ86" s="70">
        <f>ifna(vlookup(AP86,'SKU Pricing'!A:B,Assumptions!$B$2,0)*AE86,0)</f>
        <v>2.19</v>
      </c>
      <c r="AR86" s="72">
        <v>0.0</v>
      </c>
    </row>
    <row r="87">
      <c r="A87" s="61" t="s">
        <v>237</v>
      </c>
      <c r="B87" s="62" t="str">
        <f>ifna(if(vlookup(A87,vOS!A:B,2,0)="","Unknown",vlookup(A87,vOS!A:B,2,0)),"Unknown")</f>
        <v>Microsoft Windows Server 2022 (64-bit)</v>
      </c>
      <c r="C87" s="62">
        <f>vlookup(B87,'OS Study'!A:D,2,0)</f>
        <v>0</v>
      </c>
      <c r="D87" s="62" t="str">
        <f>vlookup(B87,'OS Study'!A:D,3,0)</f>
        <v>Windows</v>
      </c>
      <c r="E87" s="62" t="str">
        <f>vlookup(B87,'OS Study'!A:D,4,0)</f>
        <v>Server</v>
      </c>
      <c r="F87" s="63" t="str">
        <f>vlookup(B87,'OS Study'!A:E,5,0)</f>
        <v>2022</v>
      </c>
      <c r="G87" s="62">
        <f>IF(vlookup(A87,'RVtools V2.1'!A:J,4,0)="non",0,1)</f>
        <v>1</v>
      </c>
      <c r="H87" s="62">
        <f>if(vlookup(A87,'RVtools V2.1'!A:K,11,0)="kube",1,0)</f>
        <v>0</v>
      </c>
      <c r="I87" s="62">
        <f t="shared" si="5"/>
        <v>0</v>
      </c>
      <c r="J87" s="62">
        <f>ifna(vlookup(A87,'Infra Study'!A:Q,17,0),0)</f>
        <v>0</v>
      </c>
      <c r="K87" s="64">
        <f>IFERROR(__xludf.DUMMYFUNCTION("N(REGEXMATCH(VLOOKUP(A87, 'RVtools V2.1'!A:H, 8, 0), ""^Serveur de fichiers""))"),0.0)</f>
        <v>0</v>
      </c>
      <c r="L87" s="64">
        <f t="shared" si="6"/>
        <v>0</v>
      </c>
      <c r="M87" s="67" t="str">
        <f>ifna(vlookup(A87,'RVtools V2.1'!A:I,8,0),"N/A")</f>
        <v>Autorité de certification MS</v>
      </c>
      <c r="N87" s="64">
        <f>IFERROR(__xludf.DUMMYFUNCTION("IF(REGEXMATCH(M87, ""(?i)"" &amp; JOIN(""|"", SPLIT(""kalisil"", "" ""))), 1, 0)"),0.0)</f>
        <v>0</v>
      </c>
      <c r="O87" s="64" t="str">
        <f>vlookup(A87,'RVtools V2.1'!A:H,7,0)</f>
        <v>T1</v>
      </c>
      <c r="P87" s="64">
        <f>if(vlookup(A87,'RVtools V2.1'!A:H,5,0)="oui",1,0)</f>
        <v>1</v>
      </c>
      <c r="Q87" s="64">
        <f>ifna(vlookup(A87,vCPU!A:B,2,0),"Unknown")</f>
        <v>2</v>
      </c>
      <c r="R87" s="66">
        <f>ifna(vlookup(A87,vMemory!A:C,3,0),"Unknown")</f>
        <v>4</v>
      </c>
      <c r="S87" s="66">
        <f>ifna(vlookup(A87,vDisk!A:C,3,0),"Unknown")</f>
        <v>47</v>
      </c>
      <c r="T87" s="67" t="str">
        <f t="array" ref="T87">IFS(
   L87=1, "No Lift &amp; Shift",
   J87=1, XLOOKUP(A87, 'Infra Study'!A:A, 'Infra Study'!P:P),
   I87=1, "No Lift &amp; Shift",
   H87=1, "GKE",
   K87=1, "GCNV",
   G87=1, "Lift &amp; Shift Prod",
   TRUE, "Lift &amp; Shift Noprod"
)</f>
        <v>Lift &amp; Shift Prod</v>
      </c>
      <c r="U87" s="67">
        <f t="shared" si="7"/>
        <v>1</v>
      </c>
      <c r="V87" s="68" t="str">
        <f>if(T87="Lift &amp; Shift Noprod",if( Y87=0,Assumptions!$B$5, Assumptions!$B$4),if(T87="Lift &amp; Shift Prod",if(AND(N87=1,O87="T1"),Assumptions!$B$6,Assumptions!$B$4),0))</f>
        <v>N2D</v>
      </c>
      <c r="W87" s="69">
        <f>if(V87&lt;&gt;0,if(Q87="Unknown", Assumptions!$B$42,If(Q87&gt;1,Q87,2)),0)</f>
        <v>2</v>
      </c>
      <c r="X87" s="69">
        <f>if(V87&lt;&gt;0,if(R87="Unknown", Assumptions!$B$43,R87),0)</f>
        <v>4</v>
      </c>
      <c r="Y87" s="68">
        <f t="shared" si="8"/>
        <v>0</v>
      </c>
      <c r="Z87" s="68">
        <f>if(V87&lt;&gt;0,if(  S87="Unknown", Assumptions!$B$44,S87),0)</f>
        <v>47</v>
      </c>
      <c r="AA87" s="68" t="str">
        <f>if(V87 ="N2",ifna(vlookup(W87&amp;"-"&amp;X87,'Ref. VM'!A:B,2,0),"Custom"),if(V87 ="E2" , ifna(vlookup(W87&amp;"-"&amp;X87,'Ref. VM'!D:E,2,0),"Custom"),if(V87="N2D",ifna(vlookup(W87&amp;"-"&amp;X87,'Ref. VM'!G:H,2,0),"Custom"),if(V87="N4",ifna(vlookup(W87&amp;"-"&amp;X87,'Ref. VM'!J:K,2,0),"Custom"),0))))</f>
        <v>Custom</v>
      </c>
      <c r="AB87" s="67" t="str">
        <f t="shared" si="9"/>
        <v>N2D-Custom vCPUs-CUD 3y</v>
      </c>
      <c r="AC87" s="67" t="str">
        <f t="shared" si="10"/>
        <v>N2D-Custom RAM-CUD 3y</v>
      </c>
      <c r="AD87" s="67">
        <f t="shared" si="11"/>
        <v>0</v>
      </c>
      <c r="AE87" s="69">
        <f>if(T87="Lift &amp; Shift Prod",730,if(T87="Lift &amp; Shift Noprod",Assumptions!$B$3,0))</f>
        <v>730</v>
      </c>
      <c r="AF87" s="70">
        <f>if( U87=0,0,if(Y87=0, ((vlookup(AB87,'SKU Pricing'!A:B,Assumptions!$B$2,0)*W87)+(vlookup(AC87,'SKU Pricing'!A:B,Assumptions!$B$2,0)*X87))*AE87,((vlookup(AB87,'SKU Pricing'!A:B,Assumptions!$B$2,0)*W87)+(vlookup(AC87,'SKU Pricing'!A:B,Assumptions!$B$2,0)*(W87*8))+(vlookup(AD87,'SKU Pricing'!A:B,Assumptions!$B$2,0)*(X87-(W87*8))))*AE87))</f>
        <v>27.90832632</v>
      </c>
      <c r="AG87" s="67" t="str">
        <f t="shared" si="12"/>
        <v>Windows Server</v>
      </c>
      <c r="AH87" s="70">
        <f>ifna(vlookup(AG87,'SKU Pricing'!A:B,Assumptions!$B$2,0)*W87*AE87,0)</f>
        <v>67.16</v>
      </c>
      <c r="AI87" s="62" t="str">
        <f t="shared" si="13"/>
        <v>Regional</v>
      </c>
      <c r="AJ87" s="62" t="str">
        <f>if(V87&lt;&gt;0, if(T87="Lift &amp; Shift Noprod",Assumptions!$B$9,if(V87=Assumptions!$B$6,Assumptions!$B$10,if(P87=1,Assumptions!$B$8,Assumptions!$B$7))),"")</f>
        <v>SSD</v>
      </c>
      <c r="AK87" s="69" t="str">
        <f t="shared" si="14"/>
        <v>SSD</v>
      </c>
      <c r="AL87" s="69">
        <f>if(AJ87="Hyperdisk Balanced",Assumptions!$B$11,0)</f>
        <v>0</v>
      </c>
      <c r="AM87" s="69">
        <f>if(AJ87="Hyperdisk Balanced",Assumptions!$B$12,0)</f>
        <v>0</v>
      </c>
      <c r="AN87" s="70">
        <f>if(AK87=0,0,if(AJ87="Hyperdisk Balanced",vlookup(AK87&amp;" provisioned space",'SKU Pricing'!A:B,Assumptions!$B$2,0)*Z87+vlookup(AK87&amp;" provisioned IOPS",'SKU Pricing'!A:B,Assumptions!$B$2,0)*AL87*730+vlookup(AK87&amp;" provisioned throughput",'SKU Pricing'!A:B,Assumptions!$B$2,0)*AM87*730,vlookup(AK87,'SKU Pricing'!A:B,Assumptions!$B$2,0)*Z87))</f>
        <v>9.259</v>
      </c>
      <c r="AO87" s="70">
        <f t="shared" si="15"/>
        <v>104.3273263</v>
      </c>
      <c r="AP87" s="71" t="str">
        <f t="shared" si="16"/>
        <v>VM Manager</v>
      </c>
      <c r="AQ87" s="70">
        <f>ifna(vlookup(AP87,'SKU Pricing'!A:B,Assumptions!$B$2,0)*AE87,0)</f>
        <v>2.19</v>
      </c>
      <c r="AR87" s="72">
        <v>0.0</v>
      </c>
    </row>
    <row r="88">
      <c r="A88" s="61" t="s">
        <v>238</v>
      </c>
      <c r="B88" s="62" t="str">
        <f>ifna(if(vlookup(A88,vOS!A:B,2,0)="","Unknown",vlookup(A88,vOS!A:B,2,0)),"Unknown")</f>
        <v>Microsoft Windows Server 2022 (64-bit)</v>
      </c>
      <c r="C88" s="62">
        <f>vlookup(B88,'OS Study'!A:D,2,0)</f>
        <v>0</v>
      </c>
      <c r="D88" s="62" t="str">
        <f>vlookup(B88,'OS Study'!A:D,3,0)</f>
        <v>Windows</v>
      </c>
      <c r="E88" s="62" t="str">
        <f>vlookup(B88,'OS Study'!A:D,4,0)</f>
        <v>Server</v>
      </c>
      <c r="F88" s="63" t="str">
        <f>vlookup(B88,'OS Study'!A:E,5,0)</f>
        <v>2022</v>
      </c>
      <c r="G88" s="62">
        <f>IF(vlookup(A88,'RVtools V2.1'!A:J,4,0)="non",0,1)</f>
        <v>1</v>
      </c>
      <c r="H88" s="62">
        <f>if(vlookup(A88,'RVtools V2.1'!A:K,11,0)="kube",1,0)</f>
        <v>0</v>
      </c>
      <c r="I88" s="62">
        <f t="shared" si="5"/>
        <v>0</v>
      </c>
      <c r="J88" s="62">
        <f>ifna(vlookup(A88,'Infra Study'!A:Q,17,0),0)</f>
        <v>0</v>
      </c>
      <c r="K88" s="64">
        <f>IFERROR(__xludf.DUMMYFUNCTION("N(REGEXMATCH(VLOOKUP(A88, 'RVtools V2.1'!A:H, 8, 0), ""^Serveur de fichiers""))"),0.0)</f>
        <v>0</v>
      </c>
      <c r="L88" s="64">
        <f t="shared" si="6"/>
        <v>0</v>
      </c>
      <c r="M88" s="67" t="str">
        <f>ifna(vlookup(A88,'RVtools V2.1'!A:I,8,0),"N/A")</f>
        <v>Autorité de certification MS</v>
      </c>
      <c r="N88" s="64">
        <f>IFERROR(__xludf.DUMMYFUNCTION("IF(REGEXMATCH(M88, ""(?i)"" &amp; JOIN(""|"", SPLIT(""kalisil"", "" ""))), 1, 0)"),0.0)</f>
        <v>0</v>
      </c>
      <c r="O88" s="64" t="str">
        <f>vlookup(A88,'RVtools V2.1'!A:H,7,0)</f>
        <v>N/A</v>
      </c>
      <c r="P88" s="64">
        <f>if(vlookup(A88,'RVtools V2.1'!A:H,5,0)="oui",1,0)</f>
        <v>0</v>
      </c>
      <c r="Q88" s="64">
        <f>ifna(vlookup(A88,vCPU!A:B,2,0),"Unknown")</f>
        <v>2</v>
      </c>
      <c r="R88" s="66">
        <f>ifna(vlookup(A88,vMemory!A:C,3,0),"Unknown")</f>
        <v>2</v>
      </c>
      <c r="S88" s="66">
        <f>ifna(vlookup(A88,vDisk!A:C,3,0),"Unknown")</f>
        <v>48</v>
      </c>
      <c r="T88" s="67" t="str">
        <f t="array" ref="T88">IFS(
   L88=1, "No Lift &amp; Shift",
   J88=1, XLOOKUP(A88, 'Infra Study'!A:A, 'Infra Study'!P:P),
   I88=1, "No Lift &amp; Shift",
   H88=1, "GKE",
   K88=1, "GCNV",
   G88=1, "Lift &amp; Shift Prod",
   TRUE, "Lift &amp; Shift Noprod"
)</f>
        <v>Lift &amp; Shift Prod</v>
      </c>
      <c r="U88" s="67">
        <f t="shared" si="7"/>
        <v>1</v>
      </c>
      <c r="V88" s="68" t="str">
        <f>if(T88="Lift &amp; Shift Noprod",if( Y88=0,Assumptions!$B$5, Assumptions!$B$4),if(T88="Lift &amp; Shift Prod",if(AND(N88=1,O88="T1"),Assumptions!$B$6,Assumptions!$B$4),0))</f>
        <v>N2D</v>
      </c>
      <c r="W88" s="69">
        <f>if(V88&lt;&gt;0,if(Q88="Unknown", Assumptions!$B$42,If(Q88&gt;1,Q88,2)),0)</f>
        <v>2</v>
      </c>
      <c r="X88" s="69">
        <f>if(V88&lt;&gt;0,if(R88="Unknown", Assumptions!$B$43,R88),0)</f>
        <v>2</v>
      </c>
      <c r="Y88" s="68">
        <f t="shared" si="8"/>
        <v>0</v>
      </c>
      <c r="Z88" s="68">
        <f>if(V88&lt;&gt;0,if(  S88="Unknown", Assumptions!$B$44,S88),0)</f>
        <v>48</v>
      </c>
      <c r="AA88" s="68" t="str">
        <f>if(V88 ="N2",ifna(vlookup(W88&amp;"-"&amp;X88,'Ref. VM'!A:B,2,0),"Custom"),if(V88 ="E2" , ifna(vlookup(W88&amp;"-"&amp;X88,'Ref. VM'!D:E,2,0),"Custom"),if(V88="N2D",ifna(vlookup(W88&amp;"-"&amp;X88,'Ref. VM'!G:H,2,0),"Custom"),if(V88="N4",ifna(vlookup(W88&amp;"-"&amp;X88,'Ref. VM'!J:K,2,0),"Custom"),0))))</f>
        <v>Custom</v>
      </c>
      <c r="AB88" s="67" t="str">
        <f t="shared" si="9"/>
        <v>N2D-Custom vCPUs-CUD 3y</v>
      </c>
      <c r="AC88" s="67" t="str">
        <f t="shared" si="10"/>
        <v>N2D-Custom RAM-CUD 3y</v>
      </c>
      <c r="AD88" s="67">
        <f t="shared" si="11"/>
        <v>0</v>
      </c>
      <c r="AE88" s="69">
        <f>if(T88="Lift &amp; Shift Prod",730,if(T88="Lift &amp; Shift Noprod",Assumptions!$B$3,0))</f>
        <v>730</v>
      </c>
      <c r="AF88" s="70">
        <f>if( U88=0,0,if(Y88=0, ((vlookup(AB88,'SKU Pricing'!A:B,Assumptions!$B$2,0)*W88)+(vlookup(AC88,'SKU Pricing'!A:B,Assumptions!$B$2,0)*X88))*AE88,((vlookup(AB88,'SKU Pricing'!A:B,Assumptions!$B$2,0)*W88)+(vlookup(AC88,'SKU Pricing'!A:B,Assumptions!$B$2,0)*(W88*8))+(vlookup(AD88,'SKU Pricing'!A:B,Assumptions!$B$2,0)*(X88-(W88*8))))*AE88))</f>
        <v>24.9581598</v>
      </c>
      <c r="AG88" s="67" t="str">
        <f t="shared" si="12"/>
        <v>Windows Server</v>
      </c>
      <c r="AH88" s="70">
        <f>ifna(vlookup(AG88,'SKU Pricing'!A:B,Assumptions!$B$2,0)*W88*AE88,0)</f>
        <v>67.16</v>
      </c>
      <c r="AI88" s="62" t="str">
        <f t="shared" si="13"/>
        <v/>
      </c>
      <c r="AJ88" s="62" t="str">
        <f>if(V88&lt;&gt;0, if(T88="Lift &amp; Shift Noprod",Assumptions!$B$9,if(V88=Assumptions!$B$6,Assumptions!$B$10,if(P88=1,Assumptions!$B$8,Assumptions!$B$7))),"")</f>
        <v>Balanced</v>
      </c>
      <c r="AK88" s="69" t="str">
        <f t="shared" si="14"/>
        <v>Balanced</v>
      </c>
      <c r="AL88" s="69">
        <f>if(AJ88="Hyperdisk Balanced",Assumptions!$B$11,0)</f>
        <v>0</v>
      </c>
      <c r="AM88" s="69">
        <f>if(AJ88="Hyperdisk Balanced",Assumptions!$B$12,0)</f>
        <v>0</v>
      </c>
      <c r="AN88" s="70">
        <f>if(AK88=0,0,if(AJ88="Hyperdisk Balanced",vlookup(AK88&amp;" provisioned space",'SKU Pricing'!A:B,Assumptions!$B$2,0)*Z88+vlookup(AK88&amp;" provisioned IOPS",'SKU Pricing'!A:B,Assumptions!$B$2,0)*AL88*730+vlookup(AK88&amp;" provisioned throughput",'SKU Pricing'!A:B,Assumptions!$B$2,0)*AM88*730,vlookup(AK88,'SKU Pricing'!A:B,Assumptions!$B$2,0)*Z88))</f>
        <v>5.568</v>
      </c>
      <c r="AO88" s="70">
        <f t="shared" si="15"/>
        <v>97.6861598</v>
      </c>
      <c r="AP88" s="71" t="str">
        <f t="shared" si="16"/>
        <v>VM Manager</v>
      </c>
      <c r="AQ88" s="70">
        <f>ifna(vlookup(AP88,'SKU Pricing'!A:B,Assumptions!$B$2,0)*AE88,0)</f>
        <v>2.19</v>
      </c>
      <c r="AR88" s="72">
        <v>0.0</v>
      </c>
    </row>
    <row r="89">
      <c r="A89" s="61" t="s">
        <v>239</v>
      </c>
      <c r="B89" s="62" t="str">
        <f>ifna(if(vlookup(A89,vOS!A:B,2,0)="","Unknown",vlookup(A89,vOS!A:B,2,0)),"Unknown")</f>
        <v>Microsoft Windows Server 2022 (64-bit)</v>
      </c>
      <c r="C89" s="62">
        <f>vlookup(B89,'OS Study'!A:D,2,0)</f>
        <v>0</v>
      </c>
      <c r="D89" s="62" t="str">
        <f>vlookup(B89,'OS Study'!A:D,3,0)</f>
        <v>Windows</v>
      </c>
      <c r="E89" s="62" t="str">
        <f>vlookup(B89,'OS Study'!A:D,4,0)</f>
        <v>Server</v>
      </c>
      <c r="F89" s="63" t="str">
        <f>vlookup(B89,'OS Study'!A:E,5,0)</f>
        <v>2022</v>
      </c>
      <c r="G89" s="62">
        <f>IF(vlookup(A89,'RVtools V2.1'!A:J,4,0)="non",0,1)</f>
        <v>1</v>
      </c>
      <c r="H89" s="62">
        <f>if(vlookup(A89,'RVtools V2.1'!A:K,11,0)="kube",1,0)</f>
        <v>0</v>
      </c>
      <c r="I89" s="62">
        <f t="shared" si="5"/>
        <v>0</v>
      </c>
      <c r="J89" s="62">
        <f>ifna(vlookup(A89,'Infra Study'!A:Q,17,0),0)</f>
        <v>0</v>
      </c>
      <c r="K89" s="64">
        <f>IFERROR(__xludf.DUMMYFUNCTION("N(REGEXMATCH(VLOOKUP(A89, 'RVtools V2.1'!A:H, 8, 0), ""^Serveur de fichiers""))"),0.0)</f>
        <v>0</v>
      </c>
      <c r="L89" s="64">
        <f t="shared" si="6"/>
        <v>0</v>
      </c>
      <c r="M89" s="67" t="str">
        <f>ifna(vlookup(A89,'RVtools V2.1'!A:I,8,0),"N/A")</f>
        <v>Autorité de certification MS</v>
      </c>
      <c r="N89" s="64">
        <f>IFERROR(__xludf.DUMMYFUNCTION("IF(REGEXMATCH(M89, ""(?i)"" &amp; JOIN(""|"", SPLIT(""kalisil"", "" ""))), 1, 0)"),0.0)</f>
        <v>0</v>
      </c>
      <c r="O89" s="64" t="str">
        <f>vlookup(A89,'RVtools V2.1'!A:H,7,0)</f>
        <v>T1</v>
      </c>
      <c r="P89" s="64">
        <f>if(vlookup(A89,'RVtools V2.1'!A:H,5,0)="oui",1,0)</f>
        <v>1</v>
      </c>
      <c r="Q89" s="64">
        <f>ifna(vlookup(A89,vCPU!A:B,2,0),"Unknown")</f>
        <v>4</v>
      </c>
      <c r="R89" s="66">
        <f>ifna(vlookup(A89,vMemory!A:C,3,0),"Unknown")</f>
        <v>8</v>
      </c>
      <c r="S89" s="66">
        <f>ifna(vlookup(A89,vDisk!A:C,3,0),"Unknown")</f>
        <v>130</v>
      </c>
      <c r="T89" s="67" t="str">
        <f t="array" ref="T89">IFS(
   L89=1, "No Lift &amp; Shift",
   J89=1, XLOOKUP(A89, 'Infra Study'!A:A, 'Infra Study'!P:P),
   I89=1, "No Lift &amp; Shift",
   H89=1, "GKE",
   K89=1, "GCNV",
   G89=1, "Lift &amp; Shift Prod",
   TRUE, "Lift &amp; Shift Noprod"
)</f>
        <v>Lift &amp; Shift Prod</v>
      </c>
      <c r="U89" s="67">
        <f t="shared" si="7"/>
        <v>1</v>
      </c>
      <c r="V89" s="68" t="str">
        <f>if(T89="Lift &amp; Shift Noprod",if( Y89=0,Assumptions!$B$5, Assumptions!$B$4),if(T89="Lift &amp; Shift Prod",if(AND(N89=1,O89="T1"),Assumptions!$B$6,Assumptions!$B$4),0))</f>
        <v>N2D</v>
      </c>
      <c r="W89" s="69">
        <f>if(V89&lt;&gt;0,if(Q89="Unknown", Assumptions!$B$42,If(Q89&gt;1,Q89,2)),0)</f>
        <v>4</v>
      </c>
      <c r="X89" s="69">
        <f>if(V89&lt;&gt;0,if(R89="Unknown", Assumptions!$B$43,R89),0)</f>
        <v>8</v>
      </c>
      <c r="Y89" s="68">
        <f t="shared" si="8"/>
        <v>0</v>
      </c>
      <c r="Z89" s="68">
        <f>if(V89&lt;&gt;0,if(  S89="Unknown", Assumptions!$B$44,S89),0)</f>
        <v>130</v>
      </c>
      <c r="AA89" s="68" t="str">
        <f>if(V89 ="N2",ifna(vlookup(W89&amp;"-"&amp;X89,'Ref. VM'!A:B,2,0),"Custom"),if(V89 ="E2" , ifna(vlookup(W89&amp;"-"&amp;X89,'Ref. VM'!D:E,2,0),"Custom"),if(V89="N2D",ifna(vlookup(W89&amp;"-"&amp;X89,'Ref. VM'!G:H,2,0),"Custom"),if(V89="N4",ifna(vlookup(W89&amp;"-"&amp;X89,'Ref. VM'!J:K,2,0),"Custom"),0))))</f>
        <v>Custom</v>
      </c>
      <c r="AB89" s="67" t="str">
        <f t="shared" si="9"/>
        <v>N2D-Custom vCPUs-CUD 3y</v>
      </c>
      <c r="AC89" s="67" t="str">
        <f t="shared" si="10"/>
        <v>N2D-Custom RAM-CUD 3y</v>
      </c>
      <c r="AD89" s="67">
        <f t="shared" si="11"/>
        <v>0</v>
      </c>
      <c r="AE89" s="69">
        <f>if(T89="Lift &amp; Shift Prod",730,if(T89="Lift &amp; Shift Noprod",Assumptions!$B$3,0))</f>
        <v>730</v>
      </c>
      <c r="AF89" s="70">
        <f>if( U89=0,0,if(Y89=0, ((vlookup(AB89,'SKU Pricing'!A:B,Assumptions!$B$2,0)*W89)+(vlookup(AC89,'SKU Pricing'!A:B,Assumptions!$B$2,0)*X89))*AE89,((vlookup(AB89,'SKU Pricing'!A:B,Assumptions!$B$2,0)*W89)+(vlookup(AC89,'SKU Pricing'!A:B,Assumptions!$B$2,0)*(W89*8))+(vlookup(AD89,'SKU Pricing'!A:B,Assumptions!$B$2,0)*(X89-(W89*8))))*AE89))</f>
        <v>55.81665264</v>
      </c>
      <c r="AG89" s="67" t="str">
        <f t="shared" si="12"/>
        <v>Windows Server</v>
      </c>
      <c r="AH89" s="70">
        <f>ifna(vlookup(AG89,'SKU Pricing'!A:B,Assumptions!$B$2,0)*W89*AE89,0)</f>
        <v>134.32</v>
      </c>
      <c r="AI89" s="62" t="str">
        <f t="shared" si="13"/>
        <v>Regional</v>
      </c>
      <c r="AJ89" s="62" t="str">
        <f>if(V89&lt;&gt;0, if(T89="Lift &amp; Shift Noprod",Assumptions!$B$9,if(V89=Assumptions!$B$6,Assumptions!$B$10,if(P89=1,Assumptions!$B$8,Assumptions!$B$7))),"")</f>
        <v>SSD</v>
      </c>
      <c r="AK89" s="69" t="str">
        <f t="shared" si="14"/>
        <v>SSD</v>
      </c>
      <c r="AL89" s="69">
        <f>if(AJ89="Hyperdisk Balanced",Assumptions!$B$11,0)</f>
        <v>0</v>
      </c>
      <c r="AM89" s="69">
        <f>if(AJ89="Hyperdisk Balanced",Assumptions!$B$12,0)</f>
        <v>0</v>
      </c>
      <c r="AN89" s="70">
        <f>if(AK89=0,0,if(AJ89="Hyperdisk Balanced",vlookup(AK89&amp;" provisioned space",'SKU Pricing'!A:B,Assumptions!$B$2,0)*Z89+vlookup(AK89&amp;" provisioned IOPS",'SKU Pricing'!A:B,Assumptions!$B$2,0)*AL89*730+vlookup(AK89&amp;" provisioned throughput",'SKU Pricing'!A:B,Assumptions!$B$2,0)*AM89*730,vlookup(AK89,'SKU Pricing'!A:B,Assumptions!$B$2,0)*Z89))</f>
        <v>25.61</v>
      </c>
      <c r="AO89" s="70">
        <f t="shared" si="15"/>
        <v>215.7466526</v>
      </c>
      <c r="AP89" s="71" t="str">
        <f t="shared" si="16"/>
        <v>VM Manager</v>
      </c>
      <c r="AQ89" s="70">
        <f>ifna(vlookup(AP89,'SKU Pricing'!A:B,Assumptions!$B$2,0)*AE89,0)</f>
        <v>2.19</v>
      </c>
      <c r="AR89" s="72">
        <v>0.0</v>
      </c>
    </row>
    <row r="90">
      <c r="A90" s="61" t="s">
        <v>240</v>
      </c>
      <c r="B90" s="62" t="str">
        <f>ifna(if(vlookup(A90,vOS!A:B,2,0)="","Unknown",vlookup(A90,vOS!A:B,2,0)),"Unknown")</f>
        <v>Microsoft Windows Server 2022 (64-bit)</v>
      </c>
      <c r="C90" s="62">
        <f>vlookup(B90,'OS Study'!A:D,2,0)</f>
        <v>0</v>
      </c>
      <c r="D90" s="62" t="str">
        <f>vlookup(B90,'OS Study'!A:D,3,0)</f>
        <v>Windows</v>
      </c>
      <c r="E90" s="62" t="str">
        <f>vlookup(B90,'OS Study'!A:D,4,0)</f>
        <v>Server</v>
      </c>
      <c r="F90" s="63" t="str">
        <f>vlookup(B90,'OS Study'!A:E,5,0)</f>
        <v>2022</v>
      </c>
      <c r="G90" s="62">
        <f>IF(vlookup(A90,'RVtools V2.1'!A:J,4,0)="non",0,1)</f>
        <v>0</v>
      </c>
      <c r="H90" s="62">
        <f>if(vlookup(A90,'RVtools V2.1'!A:K,11,0)="kube",1,0)</f>
        <v>0</v>
      </c>
      <c r="I90" s="62">
        <f t="shared" si="5"/>
        <v>0</v>
      </c>
      <c r="J90" s="62">
        <f>ifna(vlookup(A90,'Infra Study'!A:Q,17,0),0)</f>
        <v>0</v>
      </c>
      <c r="K90" s="64">
        <f>IFERROR(__xludf.DUMMYFUNCTION("N(REGEXMATCH(VLOOKUP(A90, 'RVtools V2.1'!A:H, 8, 0), ""^Serveur de fichiers""))"),0.0)</f>
        <v>0</v>
      </c>
      <c r="L90" s="64">
        <f t="shared" si="6"/>
        <v>0</v>
      </c>
      <c r="M90" s="65" t="str">
        <f>ifna(vlookup(A90,'RVtools V2.1'!A:I,8,0),"N/A")</f>
        <v>bac</v>
      </c>
      <c r="N90" s="64">
        <f>IFERROR(__xludf.DUMMYFUNCTION("IF(REGEXMATCH(M90, ""(?i)"" &amp; JOIN(""|"", SPLIT(""kalisil"", "" ""))), 1, 0)"),0.0)</f>
        <v>0</v>
      </c>
      <c r="O90" s="64" t="str">
        <f>vlookup(A90,'RVtools V2.1'!A:H,7,0)</f>
        <v>N/A</v>
      </c>
      <c r="P90" s="64">
        <f>if(vlookup(A90,'RVtools V2.1'!A:H,5,0)="oui",1,0)</f>
        <v>0</v>
      </c>
      <c r="Q90" s="64">
        <f>ifna(vlookup(A90,vCPU!A:B,2,0),"Unknown")</f>
        <v>4</v>
      </c>
      <c r="R90" s="66">
        <f>ifna(vlookup(A90,vMemory!A:C,3,0),"Unknown")</f>
        <v>8</v>
      </c>
      <c r="S90" s="66">
        <f>ifna(vlookup(A90,vDisk!A:C,3,0),"Unknown")</f>
        <v>3014</v>
      </c>
      <c r="T90" s="67" t="str">
        <f t="array" ref="T90">IFS(
   L90=1, "No Lift &amp; Shift",
   J90=1, XLOOKUP(A90, 'Infra Study'!A:A, 'Infra Study'!P:P),
   I90=1, "No Lift &amp; Shift",
   H90=1, "GKE",
   K90=1, "GCNV",
   G90=1, "Lift &amp; Shift Prod",
   TRUE, "Lift &amp; Shift Noprod"
)</f>
        <v>Lift &amp; Shift Noprod</v>
      </c>
      <c r="U90" s="67">
        <f t="shared" si="7"/>
        <v>1</v>
      </c>
      <c r="V90" s="68" t="str">
        <f>if(T90="Lift &amp; Shift Noprod",if( Y90=0,Assumptions!$B$5, Assumptions!$B$4),if(T90="Lift &amp; Shift Prod",if(AND(N90=1,O90="T1"),Assumptions!$B$6,Assumptions!$B$4),0))</f>
        <v>E2</v>
      </c>
      <c r="W90" s="69">
        <f>if(V90&lt;&gt;0,if(Q90="Unknown", Assumptions!$B$42,If(Q90&gt;1,Q90,2)),0)</f>
        <v>4</v>
      </c>
      <c r="X90" s="69">
        <f>if(V90&lt;&gt;0,if(R90="Unknown", Assumptions!$B$43,R90),0)</f>
        <v>8</v>
      </c>
      <c r="Y90" s="68">
        <f t="shared" si="8"/>
        <v>0</v>
      </c>
      <c r="Z90" s="68">
        <f>if(V90&lt;&gt;0,if(  S90="Unknown", Assumptions!$B$44,S90),0)</f>
        <v>3014</v>
      </c>
      <c r="AA90" s="68" t="str">
        <f>if(V90 ="N2",ifna(vlookup(W90&amp;"-"&amp;X90,'Ref. VM'!A:B,2,0),"Custom"),if(V90 ="E2" , ifna(vlookup(W90&amp;"-"&amp;X90,'Ref. VM'!D:E,2,0),"Custom"),if(V90="N2D",ifna(vlookup(W90&amp;"-"&amp;X90,'Ref. VM'!G:H,2,0),"Custom"),if(V90="N4",ifna(vlookup(W90&amp;"-"&amp;X90,'Ref. VM'!J:K,2,0),"Custom"),0))))</f>
        <v>Custom</v>
      </c>
      <c r="AB90" s="67" t="str">
        <f t="shared" si="9"/>
        <v>E2-Custom vCPUs</v>
      </c>
      <c r="AC90" s="67" t="str">
        <f t="shared" si="10"/>
        <v>E2-Custom RAM</v>
      </c>
      <c r="AD90" s="67">
        <f t="shared" si="11"/>
        <v>0</v>
      </c>
      <c r="AE90" s="62">
        <f>if(T90="Lift &amp; Shift Prod",730,if(T90="Lift &amp; Shift Noprod",Assumptions!$B$3,0))</f>
        <v>270</v>
      </c>
      <c r="AF90" s="70">
        <f>if( U90=0,0,if(Y90=0, ((vlookup(AB90,'SKU Pricing'!A:B,Assumptions!$B$2,0)*W90)+(vlookup(AC90,'SKU Pricing'!A:B,Assumptions!$B$2,0)*X90))*AE90,((vlookup(AB90,'SKU Pricing'!A:B,Assumptions!$B$2,0)*W90)+(vlookup(AC90,'SKU Pricing'!A:B,Assumptions!$B$2,0)*(W90*8))+(vlookup(AD90,'SKU Pricing'!A:B,Assumptions!$B$2,0)*(X90-(W90*8))))*AE90))</f>
        <v>36.383256</v>
      </c>
      <c r="AG90" s="67" t="str">
        <f t="shared" si="12"/>
        <v>Windows Server</v>
      </c>
      <c r="AH90" s="70">
        <f>ifna(vlookup(AG90,'SKU Pricing'!A:B,Assumptions!$B$2,0)*W90*AE90,0)</f>
        <v>49.68</v>
      </c>
      <c r="AI90" s="62" t="str">
        <f t="shared" si="13"/>
        <v/>
      </c>
      <c r="AJ90" s="62" t="str">
        <f>if(V90&lt;&gt;0, if(T90="Lift &amp; Shift Noprod",Assumptions!$B$9,if(V90=Assumptions!$B$6,Assumptions!$B$10,if(P90=1,Assumptions!$B$8,Assumptions!$B$7))),"")</f>
        <v>Balanced</v>
      </c>
      <c r="AK90" s="69" t="str">
        <f t="shared" si="14"/>
        <v>Balanced</v>
      </c>
      <c r="AL90" s="69">
        <f>if(AJ90="Hyperdisk Balanced",Assumptions!$B$11,0)</f>
        <v>0</v>
      </c>
      <c r="AM90" s="69">
        <f>if(AJ90="Hyperdisk Balanced",Assumptions!$B$12,0)</f>
        <v>0</v>
      </c>
      <c r="AN90" s="70">
        <f>if(AK90=0,0,if(AJ90="Hyperdisk Balanced",vlookup(AK90&amp;" provisioned space",'SKU Pricing'!A:B,Assumptions!$B$2,0)*Z90+vlookup(AK90&amp;" provisioned IOPS",'SKU Pricing'!A:B,Assumptions!$B$2,0)*AL90*730+vlookup(AK90&amp;" provisioned throughput",'SKU Pricing'!A:B,Assumptions!$B$2,0)*AM90*730,vlookup(AK90,'SKU Pricing'!A:B,Assumptions!$B$2,0)*Z90))</f>
        <v>349.624</v>
      </c>
      <c r="AO90" s="70">
        <f t="shared" si="15"/>
        <v>435.687256</v>
      </c>
      <c r="AP90" s="71" t="str">
        <f t="shared" si="16"/>
        <v>VM Manager</v>
      </c>
      <c r="AQ90" s="70">
        <f>ifna(vlookup(AP90,'SKU Pricing'!A:B,Assumptions!$B$2,0)*AE90,0)</f>
        <v>0.81</v>
      </c>
      <c r="AR90" s="72">
        <v>0.0</v>
      </c>
    </row>
    <row r="91">
      <c r="A91" s="61" t="s">
        <v>241</v>
      </c>
      <c r="B91" s="62" t="str">
        <f>ifna(if(vlookup(A91,vOS!A:B,2,0)="","Unknown",vlookup(A91,vOS!A:B,2,0)),"Unknown")</f>
        <v>Microsoft Windows Server 2016 (64-bit)</v>
      </c>
      <c r="C91" s="62">
        <f>vlookup(B91,'OS Study'!A:D,2,0)</f>
        <v>0</v>
      </c>
      <c r="D91" s="62" t="str">
        <f>vlookup(B91,'OS Study'!A:D,3,0)</f>
        <v>Windows</v>
      </c>
      <c r="E91" s="62" t="str">
        <f>vlookup(B91,'OS Study'!A:D,4,0)</f>
        <v>Server</v>
      </c>
      <c r="F91" s="63" t="str">
        <f>vlookup(B91,'OS Study'!A:E,5,0)</f>
        <v>2016</v>
      </c>
      <c r="G91" s="62">
        <f>IF(vlookup(A91,'RVtools V2.1'!A:J,4,0)="non",0,1)</f>
        <v>1</v>
      </c>
      <c r="H91" s="62">
        <f>if(vlookup(A91,'RVtools V2.1'!A:K,11,0)="kube",1,0)</f>
        <v>0</v>
      </c>
      <c r="I91" s="62">
        <f t="shared" si="5"/>
        <v>0</v>
      </c>
      <c r="J91" s="62">
        <f>ifna(vlookup(A91,'Infra Study'!A:Q,17,0),0)</f>
        <v>0</v>
      </c>
      <c r="K91" s="64">
        <f>IFERROR(__xludf.DUMMYFUNCTION("N(REGEXMATCH(VLOOKUP(A91, 'RVtools V2.1'!A:H, 8, 0), ""^Serveur de fichiers""))"),0.0)</f>
        <v>0</v>
      </c>
      <c r="L91" s="64">
        <f t="shared" si="6"/>
        <v>0</v>
      </c>
      <c r="M91" s="67" t="str">
        <f>ifna(vlookup(A91,'RVtools V2.1'!A:I,8,0),"N/A")</f>
        <v>Bac Express - ALI</v>
      </c>
      <c r="N91" s="64">
        <f>IFERROR(__xludf.DUMMYFUNCTION("IF(REGEXMATCH(M91, ""(?i)"" &amp; JOIN(""|"", SPLIT(""kalisil"", "" ""))), 1, 0)"),0.0)</f>
        <v>0</v>
      </c>
      <c r="O91" s="64" t="str">
        <f>vlookup(A91,'RVtools V2.1'!A:H,7,0)</f>
        <v>T1</v>
      </c>
      <c r="P91" s="64">
        <f>if(vlookup(A91,'RVtools V2.1'!A:H,5,0)="oui",1,0)</f>
        <v>1</v>
      </c>
      <c r="Q91" s="64">
        <f>ifna(vlookup(A91,vCPU!A:B,2,0),"Unknown")</f>
        <v>2</v>
      </c>
      <c r="R91" s="66">
        <f>ifna(vlookup(A91,vMemory!A:C,3,0),"Unknown")</f>
        <v>4</v>
      </c>
      <c r="S91" s="66">
        <f>ifna(vlookup(A91,vDisk!A:C,3,0),"Unknown")</f>
        <v>118</v>
      </c>
      <c r="T91" s="67" t="str">
        <f t="array" ref="T91">IFS(
   L91=1, "No Lift &amp; Shift",
   J91=1, XLOOKUP(A91, 'Infra Study'!A:A, 'Infra Study'!P:P),
   I91=1, "No Lift &amp; Shift",
   H91=1, "GKE",
   K91=1, "GCNV",
   G91=1, "Lift &amp; Shift Prod",
   TRUE, "Lift &amp; Shift Noprod"
)</f>
        <v>Lift &amp; Shift Prod</v>
      </c>
      <c r="U91" s="67">
        <f t="shared" si="7"/>
        <v>1</v>
      </c>
      <c r="V91" s="68" t="str">
        <f>if(T91="Lift &amp; Shift Noprod",if( Y91=0,Assumptions!$B$5, Assumptions!$B$4),if(T91="Lift &amp; Shift Prod",if(AND(N91=1,O91="T1"),Assumptions!$B$6,Assumptions!$B$4),0))</f>
        <v>N2D</v>
      </c>
      <c r="W91" s="69">
        <f>if(V91&lt;&gt;0,if(Q91="Unknown", Assumptions!$B$42,If(Q91&gt;1,Q91,2)),0)</f>
        <v>2</v>
      </c>
      <c r="X91" s="69">
        <f>if(V91&lt;&gt;0,if(R91="Unknown", Assumptions!$B$43,R91),0)</f>
        <v>4</v>
      </c>
      <c r="Y91" s="68">
        <f t="shared" si="8"/>
        <v>0</v>
      </c>
      <c r="Z91" s="68">
        <f>if(V91&lt;&gt;0,if(  S91="Unknown", Assumptions!$B$44,S91),0)</f>
        <v>118</v>
      </c>
      <c r="AA91" s="68" t="str">
        <f>if(V91 ="N2",ifna(vlookup(W91&amp;"-"&amp;X91,'Ref. VM'!A:B,2,0),"Custom"),if(V91 ="E2" , ifna(vlookup(W91&amp;"-"&amp;X91,'Ref. VM'!D:E,2,0),"Custom"),if(V91="N2D",ifna(vlookup(W91&amp;"-"&amp;X91,'Ref. VM'!G:H,2,0),"Custom"),if(V91="N4",ifna(vlookup(W91&amp;"-"&amp;X91,'Ref. VM'!J:K,2,0),"Custom"),0))))</f>
        <v>Custom</v>
      </c>
      <c r="AB91" s="67" t="str">
        <f t="shared" si="9"/>
        <v>N2D-Custom vCPUs-CUD 3y</v>
      </c>
      <c r="AC91" s="67" t="str">
        <f t="shared" si="10"/>
        <v>N2D-Custom RAM-CUD 3y</v>
      </c>
      <c r="AD91" s="67">
        <f t="shared" si="11"/>
        <v>0</v>
      </c>
      <c r="AE91" s="69">
        <f>if(T91="Lift &amp; Shift Prod",730,if(T91="Lift &amp; Shift Noprod",Assumptions!$B$3,0))</f>
        <v>730</v>
      </c>
      <c r="AF91" s="70">
        <f>if( U91=0,0,if(Y91=0, ((vlookup(AB91,'SKU Pricing'!A:B,Assumptions!$B$2,0)*W91)+(vlookup(AC91,'SKU Pricing'!A:B,Assumptions!$B$2,0)*X91))*AE91,((vlookup(AB91,'SKU Pricing'!A:B,Assumptions!$B$2,0)*W91)+(vlookup(AC91,'SKU Pricing'!A:B,Assumptions!$B$2,0)*(W91*8))+(vlookup(AD91,'SKU Pricing'!A:B,Assumptions!$B$2,0)*(X91-(W91*8))))*AE91))</f>
        <v>27.90832632</v>
      </c>
      <c r="AG91" s="67" t="str">
        <f t="shared" si="12"/>
        <v>Windows Server</v>
      </c>
      <c r="AH91" s="70">
        <f>ifna(vlookup(AG91,'SKU Pricing'!A:B,Assumptions!$B$2,0)*W91*AE91,0)</f>
        <v>67.16</v>
      </c>
      <c r="AI91" s="62" t="str">
        <f t="shared" si="13"/>
        <v>Regional</v>
      </c>
      <c r="AJ91" s="62" t="str">
        <f>if(V91&lt;&gt;0, if(T91="Lift &amp; Shift Noprod",Assumptions!$B$9,if(V91=Assumptions!$B$6,Assumptions!$B$10,if(P91=1,Assumptions!$B$8,Assumptions!$B$7))),"")</f>
        <v>SSD</v>
      </c>
      <c r="AK91" s="69" t="str">
        <f t="shared" si="14"/>
        <v>SSD</v>
      </c>
      <c r="AL91" s="69">
        <f>if(AJ91="Hyperdisk Balanced",Assumptions!$B$11,0)</f>
        <v>0</v>
      </c>
      <c r="AM91" s="69">
        <f>if(AJ91="Hyperdisk Balanced",Assumptions!$B$12,0)</f>
        <v>0</v>
      </c>
      <c r="AN91" s="70">
        <f>if(AK91=0,0,if(AJ91="Hyperdisk Balanced",vlookup(AK91&amp;" provisioned space",'SKU Pricing'!A:B,Assumptions!$B$2,0)*Z91+vlookup(AK91&amp;" provisioned IOPS",'SKU Pricing'!A:B,Assumptions!$B$2,0)*AL91*730+vlookup(AK91&amp;" provisioned throughput",'SKU Pricing'!A:B,Assumptions!$B$2,0)*AM91*730,vlookup(AK91,'SKU Pricing'!A:B,Assumptions!$B$2,0)*Z91))</f>
        <v>23.246</v>
      </c>
      <c r="AO91" s="70">
        <f t="shared" si="15"/>
        <v>118.3143263</v>
      </c>
      <c r="AP91" s="71" t="str">
        <f t="shared" si="16"/>
        <v>VM Manager</v>
      </c>
      <c r="AQ91" s="70">
        <f>ifna(vlookup(AP91,'SKU Pricing'!A:B,Assumptions!$B$2,0)*AE91,0)</f>
        <v>2.19</v>
      </c>
      <c r="AR91" s="72">
        <v>0.0</v>
      </c>
    </row>
    <row r="92">
      <c r="A92" s="61" t="s">
        <v>242</v>
      </c>
      <c r="B92" s="62" t="str">
        <f>ifna(if(vlookup(A92,vOS!A:B,2,0)="","Unknown",vlookup(A92,vOS!A:B,2,0)),"Unknown")</f>
        <v>Debian GNU/Linux 12 (64-bit)</v>
      </c>
      <c r="C92" s="62">
        <f>vlookup(B92,'OS Study'!A:D,2,0)</f>
        <v>0</v>
      </c>
      <c r="D92" s="62" t="str">
        <f>vlookup(B92,'OS Study'!A:D,3,0)</f>
        <v>Linux</v>
      </c>
      <c r="E92" s="62" t="str">
        <f>vlookup(B92,'OS Study'!A:D,4,0)</f>
        <v>Debian</v>
      </c>
      <c r="F92" s="63" t="str">
        <f>vlookup(B92,'OS Study'!A:E,5,0)</f>
        <v>12</v>
      </c>
      <c r="G92" s="62">
        <f>IF(vlookup(A92,'RVtools V2.1'!A:J,4,0)="non",0,1)</f>
        <v>1</v>
      </c>
      <c r="H92" s="62">
        <f>if(vlookup(A92,'RVtools V2.1'!A:K,11,0)="kube",1,0)</f>
        <v>0</v>
      </c>
      <c r="I92" s="62">
        <f t="shared" si="5"/>
        <v>0</v>
      </c>
      <c r="J92" s="62">
        <f>ifna(vlookup(A92,'Infra Study'!A:Q,17,0),0)</f>
        <v>0</v>
      </c>
      <c r="K92" s="64">
        <f>IFERROR(__xludf.DUMMYFUNCTION("N(REGEXMATCH(VLOOKUP(A92, 'RVtools V2.1'!A:H, 8, 0), ""^Serveur de fichiers""))"),0.0)</f>
        <v>0</v>
      </c>
      <c r="L92" s="64">
        <f t="shared" si="6"/>
        <v>0</v>
      </c>
      <c r="M92" s="67" t="str">
        <f>ifna(vlookup(A92,'RVtools V2.1'!A:I,8,0),"N/A")</f>
        <v>Bac Express - ALS</v>
      </c>
      <c r="N92" s="64">
        <f>IFERROR(__xludf.DUMMYFUNCTION("IF(REGEXMATCH(M92, ""(?i)"" &amp; JOIN(""|"", SPLIT(""kalisil"", "" ""))), 1, 0)"),0.0)</f>
        <v>0</v>
      </c>
      <c r="O92" s="64" t="str">
        <f>vlookup(A92,'RVtools V2.1'!A:H,7,0)</f>
        <v>T1</v>
      </c>
      <c r="P92" s="64">
        <f>if(vlookup(A92,'RVtools V2.1'!A:H,5,0)="oui",1,0)</f>
        <v>1</v>
      </c>
      <c r="Q92" s="64">
        <f>ifna(vlookup(A92,vCPU!A:B,2,0),"Unknown")</f>
        <v>4</v>
      </c>
      <c r="R92" s="66">
        <f>ifna(vlookup(A92,vMemory!A:C,3,0),"Unknown")</f>
        <v>16</v>
      </c>
      <c r="S92" s="66">
        <f>ifna(vlookup(A92,vDisk!A:C,3,0),"Unknown")</f>
        <v>1985</v>
      </c>
      <c r="T92" s="67" t="str">
        <f t="array" ref="T92">IFS(
   L92=1, "No Lift &amp; Shift",
   J92=1, XLOOKUP(A92, 'Infra Study'!A:A, 'Infra Study'!P:P),
   I92=1, "No Lift &amp; Shift",
   H92=1, "GKE",
   K92=1, "GCNV",
   G92=1, "Lift &amp; Shift Prod",
   TRUE, "Lift &amp; Shift Noprod"
)</f>
        <v>Lift &amp; Shift Prod</v>
      </c>
      <c r="U92" s="67">
        <f t="shared" si="7"/>
        <v>1</v>
      </c>
      <c r="V92" s="68" t="str">
        <f>if(T92="Lift &amp; Shift Noprod",if( Y92=0,Assumptions!$B$5, Assumptions!$B$4),if(T92="Lift &amp; Shift Prod",if(AND(N92=1,O92="T1"),Assumptions!$B$6,Assumptions!$B$4),0))</f>
        <v>N2D</v>
      </c>
      <c r="W92" s="69">
        <f>if(V92&lt;&gt;0,if(Q92="Unknown", Assumptions!$B$42,If(Q92&gt;1,Q92,2)),0)</f>
        <v>4</v>
      </c>
      <c r="X92" s="69">
        <f>if(V92&lt;&gt;0,if(R92="Unknown", Assumptions!$B$43,R92),0)</f>
        <v>16</v>
      </c>
      <c r="Y92" s="68">
        <f t="shared" si="8"/>
        <v>0</v>
      </c>
      <c r="Z92" s="68">
        <f>if(V92&lt;&gt;0,if(  S92="Unknown", Assumptions!$B$44,S92),0)</f>
        <v>1985</v>
      </c>
      <c r="AA92" s="68" t="str">
        <f>if(V92 ="N2",ifna(vlookup(W92&amp;"-"&amp;X92,'Ref. VM'!A:B,2,0),"Custom"),if(V92 ="E2" , ifna(vlookup(W92&amp;"-"&amp;X92,'Ref. VM'!D:E,2,0),"Custom"),if(V92="N2D",ifna(vlookup(W92&amp;"-"&amp;X92,'Ref. VM'!G:H,2,0),"Custom"),if(V92="N4",ifna(vlookup(W92&amp;"-"&amp;X92,'Ref. VM'!J:K,2,0),"Custom"),0))))</f>
        <v>Predefined</v>
      </c>
      <c r="AB92" s="67" t="str">
        <f t="shared" si="9"/>
        <v>N2D-Predefined vCPUs-CUD 3y</v>
      </c>
      <c r="AC92" s="67" t="str">
        <f t="shared" si="10"/>
        <v>N2D-Predefined RAM-CUD 3y</v>
      </c>
      <c r="AD92" s="67">
        <f t="shared" si="11"/>
        <v>0</v>
      </c>
      <c r="AE92" s="69">
        <f>if(T92="Lift &amp; Shift Prod",730,if(T92="Lift &amp; Shift Noprod",Assumptions!$B$3,0))</f>
        <v>730</v>
      </c>
      <c r="AF92" s="70">
        <f>if( U92=0,0,if(Y92=0, ((vlookup(AB92,'SKU Pricing'!A:B,Assumptions!$B$2,0)*W92)+(vlookup(AC92,'SKU Pricing'!A:B,Assumptions!$B$2,0)*X92))*AE92,((vlookup(AB92,'SKU Pricing'!A:B,Assumptions!$B$2,0)*W92)+(vlookup(AC92,'SKU Pricing'!A:B,Assumptions!$B$2,0)*(W92*8))+(vlookup(AD92,'SKU Pricing'!A:B,Assumptions!$B$2,0)*(X92-(W92*8))))*AE92))</f>
        <v>64.3974464</v>
      </c>
      <c r="AG92" s="67">
        <f t="shared" si="12"/>
        <v>0</v>
      </c>
      <c r="AH92" s="70">
        <f>ifna(vlookup(AG92,'SKU Pricing'!A:B,Assumptions!$B$2,0)*W92*AE92,0)</f>
        <v>0</v>
      </c>
      <c r="AI92" s="62" t="str">
        <f t="shared" si="13"/>
        <v>Regional</v>
      </c>
      <c r="AJ92" s="62" t="str">
        <f>if(V92&lt;&gt;0, if(T92="Lift &amp; Shift Noprod",Assumptions!$B$9,if(V92=Assumptions!$B$6,Assumptions!$B$10,if(P92=1,Assumptions!$B$8,Assumptions!$B$7))),"")</f>
        <v>SSD</v>
      </c>
      <c r="AK92" s="69" t="str">
        <f t="shared" si="14"/>
        <v>SSD</v>
      </c>
      <c r="AL92" s="69">
        <f>if(AJ92="Hyperdisk Balanced",Assumptions!$B$11,0)</f>
        <v>0</v>
      </c>
      <c r="AM92" s="69">
        <f>if(AJ92="Hyperdisk Balanced",Assumptions!$B$12,0)</f>
        <v>0</v>
      </c>
      <c r="AN92" s="70">
        <f>if(AK92=0,0,if(AJ92="Hyperdisk Balanced",vlookup(AK92&amp;" provisioned space",'SKU Pricing'!A:B,Assumptions!$B$2,0)*Z92+vlookup(AK92&amp;" provisioned IOPS",'SKU Pricing'!A:B,Assumptions!$B$2,0)*AL92*730+vlookup(AK92&amp;" provisioned throughput",'SKU Pricing'!A:B,Assumptions!$B$2,0)*AM92*730,vlookup(AK92,'SKU Pricing'!A:B,Assumptions!$B$2,0)*Z92))</f>
        <v>391.045</v>
      </c>
      <c r="AO92" s="70">
        <f t="shared" si="15"/>
        <v>455.4424464</v>
      </c>
      <c r="AP92" s="71" t="str">
        <f t="shared" si="16"/>
        <v>VM Manager</v>
      </c>
      <c r="AQ92" s="70">
        <f>ifna(vlookup(AP92,'SKU Pricing'!A:B,Assumptions!$B$2,0)*AE92,0)</f>
        <v>2.19</v>
      </c>
      <c r="AR92" s="72">
        <v>0.0</v>
      </c>
    </row>
    <row r="93">
      <c r="A93" s="61" t="s">
        <v>243</v>
      </c>
      <c r="B93" s="62" t="str">
        <f>ifna(if(vlookup(A93,vOS!A:B,2,0)="","Unknown",vlookup(A93,vOS!A:B,2,0)),"Unknown")</f>
        <v>Debian GNU/Linux 11 (64-bit)</v>
      </c>
      <c r="C93" s="62">
        <f>vlookup(B93,'OS Study'!A:D,2,0)</f>
        <v>0</v>
      </c>
      <c r="D93" s="62" t="str">
        <f>vlookup(B93,'OS Study'!A:D,3,0)</f>
        <v>Linux</v>
      </c>
      <c r="E93" s="62" t="str">
        <f>vlookup(B93,'OS Study'!A:D,4,0)</f>
        <v>Debian</v>
      </c>
      <c r="F93" s="63" t="str">
        <f>vlookup(B93,'OS Study'!A:E,5,0)</f>
        <v>11</v>
      </c>
      <c r="G93" s="62">
        <f>IF(vlookup(A93,'RVtools V2.1'!A:J,4,0)="non",0,1)</f>
        <v>1</v>
      </c>
      <c r="H93" s="62">
        <f>if(vlookup(A93,'RVtools V2.1'!A:K,11,0)="kube",1,0)</f>
        <v>0</v>
      </c>
      <c r="I93" s="62">
        <f t="shared" si="5"/>
        <v>0</v>
      </c>
      <c r="J93" s="62">
        <f>ifna(vlookup(A93,'Infra Study'!A:Q,17,0),0)</f>
        <v>0</v>
      </c>
      <c r="K93" s="64">
        <f>IFERROR(__xludf.DUMMYFUNCTION("N(REGEXMATCH(VLOOKUP(A93, 'RVtools V2.1'!A:H, 8, 0), ""^Serveur de fichiers""))"),0.0)</f>
        <v>0</v>
      </c>
      <c r="L93" s="64">
        <f t="shared" si="6"/>
        <v>0</v>
      </c>
      <c r="M93" s="67" t="str">
        <f>ifna(vlookup(A93,'RVtools V2.1'!A:I,8,0),"N/A")</f>
        <v>Bac Express - ALS</v>
      </c>
      <c r="N93" s="64">
        <f>IFERROR(__xludf.DUMMYFUNCTION("IF(REGEXMATCH(M93, ""(?i)"" &amp; JOIN(""|"", SPLIT(""kalisil"", "" ""))), 1, 0)"),0.0)</f>
        <v>0</v>
      </c>
      <c r="O93" s="64" t="str">
        <f>vlookup(A93,'RVtools V2.1'!A:H,7,0)</f>
        <v>T1</v>
      </c>
      <c r="P93" s="64">
        <f>if(vlookup(A93,'RVtools V2.1'!A:H,5,0)="oui",1,0)</f>
        <v>1</v>
      </c>
      <c r="Q93" s="64">
        <f>ifna(vlookup(A93,vCPU!A:B,2,0),"Unknown")</f>
        <v>8</v>
      </c>
      <c r="R93" s="66">
        <f>ifna(vlookup(A93,vMemory!A:C,3,0),"Unknown")</f>
        <v>16</v>
      </c>
      <c r="S93" s="66">
        <f>ifna(vlookup(A93,vDisk!A:C,3,0),"Unknown")</f>
        <v>1867</v>
      </c>
      <c r="T93" s="67" t="str">
        <f t="array" ref="T93">IFS(
   L93=1, "No Lift &amp; Shift",
   J93=1, XLOOKUP(A93, 'Infra Study'!A:A, 'Infra Study'!P:P),
   I93=1, "No Lift &amp; Shift",
   H93=1, "GKE",
   K93=1, "GCNV",
   G93=1, "Lift &amp; Shift Prod",
   TRUE, "Lift &amp; Shift Noprod"
)</f>
        <v>Lift &amp; Shift Prod</v>
      </c>
      <c r="U93" s="67">
        <f t="shared" si="7"/>
        <v>1</v>
      </c>
      <c r="V93" s="68" t="str">
        <f>if(T93="Lift &amp; Shift Noprod",if( Y93=0,Assumptions!$B$5, Assumptions!$B$4),if(T93="Lift &amp; Shift Prod",if(AND(N93=1,O93="T1"),Assumptions!$B$6,Assumptions!$B$4),0))</f>
        <v>N2D</v>
      </c>
      <c r="W93" s="69">
        <f>if(V93&lt;&gt;0,if(Q93="Unknown", Assumptions!$B$42,If(Q93&gt;1,Q93,2)),0)</f>
        <v>8</v>
      </c>
      <c r="X93" s="69">
        <f>if(V93&lt;&gt;0,if(R93="Unknown", Assumptions!$B$43,R93),0)</f>
        <v>16</v>
      </c>
      <c r="Y93" s="68">
        <f t="shared" si="8"/>
        <v>0</v>
      </c>
      <c r="Z93" s="68">
        <f>if(V93&lt;&gt;0,if(  S93="Unknown", Assumptions!$B$44,S93),0)</f>
        <v>1867</v>
      </c>
      <c r="AA93" s="68" t="str">
        <f>if(V93 ="N2",ifna(vlookup(W93&amp;"-"&amp;X93,'Ref. VM'!A:B,2,0),"Custom"),if(V93 ="E2" , ifna(vlookup(W93&amp;"-"&amp;X93,'Ref. VM'!D:E,2,0),"Custom"),if(V93="N2D",ifna(vlookup(W93&amp;"-"&amp;X93,'Ref. VM'!G:H,2,0),"Custom"),if(V93="N4",ifna(vlookup(W93&amp;"-"&amp;X93,'Ref. VM'!J:K,2,0),"Custom"),0))))</f>
        <v>Custom</v>
      </c>
      <c r="AB93" s="67" t="str">
        <f t="shared" si="9"/>
        <v>N2D-Custom vCPUs-CUD 3y</v>
      </c>
      <c r="AC93" s="67" t="str">
        <f t="shared" si="10"/>
        <v>N2D-Custom RAM-CUD 3y</v>
      </c>
      <c r="AD93" s="67">
        <f t="shared" si="11"/>
        <v>0</v>
      </c>
      <c r="AE93" s="69">
        <f>if(T93="Lift &amp; Shift Prod",730,if(T93="Lift &amp; Shift Noprod",Assumptions!$B$3,0))</f>
        <v>730</v>
      </c>
      <c r="AF93" s="70">
        <f>if( U93=0,0,if(Y93=0, ((vlookup(AB93,'SKU Pricing'!A:B,Assumptions!$B$2,0)*W93)+(vlookup(AC93,'SKU Pricing'!A:B,Assumptions!$B$2,0)*X93))*AE93,((vlookup(AB93,'SKU Pricing'!A:B,Assumptions!$B$2,0)*W93)+(vlookup(AC93,'SKU Pricing'!A:B,Assumptions!$B$2,0)*(W93*8))+(vlookup(AD93,'SKU Pricing'!A:B,Assumptions!$B$2,0)*(X93-(W93*8))))*AE93))</f>
        <v>111.6333053</v>
      </c>
      <c r="AG93" s="67">
        <f t="shared" si="12"/>
        <v>0</v>
      </c>
      <c r="AH93" s="70">
        <f>ifna(vlookup(AG93,'SKU Pricing'!A:B,Assumptions!$B$2,0)*W93*AE93,0)</f>
        <v>0</v>
      </c>
      <c r="AI93" s="62" t="str">
        <f t="shared" si="13"/>
        <v>Regional</v>
      </c>
      <c r="AJ93" s="62" t="str">
        <f>if(V93&lt;&gt;0, if(T93="Lift &amp; Shift Noprod",Assumptions!$B$9,if(V93=Assumptions!$B$6,Assumptions!$B$10,if(P93=1,Assumptions!$B$8,Assumptions!$B$7))),"")</f>
        <v>SSD</v>
      </c>
      <c r="AK93" s="69" t="str">
        <f t="shared" si="14"/>
        <v>SSD</v>
      </c>
      <c r="AL93" s="69">
        <f>if(AJ93="Hyperdisk Balanced",Assumptions!$B$11,0)</f>
        <v>0</v>
      </c>
      <c r="AM93" s="69">
        <f>if(AJ93="Hyperdisk Balanced",Assumptions!$B$12,0)</f>
        <v>0</v>
      </c>
      <c r="AN93" s="70">
        <f>if(AK93=0,0,if(AJ93="Hyperdisk Balanced",vlookup(AK93&amp;" provisioned space",'SKU Pricing'!A:B,Assumptions!$B$2,0)*Z93+vlookup(AK93&amp;" provisioned IOPS",'SKU Pricing'!A:B,Assumptions!$B$2,0)*AL93*730+vlookup(AK93&amp;" provisioned throughput",'SKU Pricing'!A:B,Assumptions!$B$2,0)*AM93*730,vlookup(AK93,'SKU Pricing'!A:B,Assumptions!$B$2,0)*Z93))</f>
        <v>367.799</v>
      </c>
      <c r="AO93" s="70">
        <f t="shared" si="15"/>
        <v>479.4323053</v>
      </c>
      <c r="AP93" s="71" t="str">
        <f t="shared" si="16"/>
        <v>VM Manager</v>
      </c>
      <c r="AQ93" s="70">
        <f>ifna(vlookup(AP93,'SKU Pricing'!A:B,Assumptions!$B$2,0)*AE93,0)</f>
        <v>2.19</v>
      </c>
      <c r="AR93" s="72">
        <v>0.0</v>
      </c>
    </row>
    <row r="94">
      <c r="A94" s="61" t="s">
        <v>244</v>
      </c>
      <c r="B94" s="62" t="str">
        <f>ifna(if(vlookup(A94,vOS!A:B,2,0)="","Unknown",vlookup(A94,vOS!A:B,2,0)),"Unknown")</f>
        <v>Microsoft Windows Server 2019 (64-bit)</v>
      </c>
      <c r="C94" s="62">
        <f>vlookup(B94,'OS Study'!A:D,2,0)</f>
        <v>0</v>
      </c>
      <c r="D94" s="62" t="str">
        <f>vlookup(B94,'OS Study'!A:D,3,0)</f>
        <v>Windows</v>
      </c>
      <c r="E94" s="62" t="str">
        <f>vlookup(B94,'OS Study'!A:D,4,0)</f>
        <v>Server</v>
      </c>
      <c r="F94" s="63" t="str">
        <f>vlookup(B94,'OS Study'!A:E,5,0)</f>
        <v>2019</v>
      </c>
      <c r="G94" s="62">
        <f>IF(vlookup(A94,'RVtools V2.1'!A:J,4,0)="non",0,1)</f>
        <v>1</v>
      </c>
      <c r="H94" s="62">
        <f>if(vlookup(A94,'RVtools V2.1'!A:K,11,0)="kube",1,0)</f>
        <v>0</v>
      </c>
      <c r="I94" s="62">
        <f t="shared" si="5"/>
        <v>0</v>
      </c>
      <c r="J94" s="62">
        <f>ifna(vlookup(A94,'Infra Study'!A:Q,17,0),0)</f>
        <v>1</v>
      </c>
      <c r="K94" s="64">
        <f>IFERROR(__xludf.DUMMYFUNCTION("N(REGEXMATCH(VLOOKUP(A94, 'RVtools V2.1'!A:H, 8, 0), ""^Serveur de fichiers""))"),0.0)</f>
        <v>0</v>
      </c>
      <c r="L94" s="64">
        <f t="shared" si="6"/>
        <v>0</v>
      </c>
      <c r="M94" s="67" t="str">
        <f>ifna(vlookup(A94,'RVtools V2.1'!A:I,8,0),"N/A")</f>
        <v>Bac Express - ALS</v>
      </c>
      <c r="N94" s="64">
        <f>IFERROR(__xludf.DUMMYFUNCTION("IF(REGEXMATCH(M94, ""(?i)"" &amp; JOIN(""|"", SPLIT(""kalisil"", "" ""))), 1, 0)"),0.0)</f>
        <v>0</v>
      </c>
      <c r="O94" s="64" t="str">
        <f>vlookup(A94,'RVtools V2.1'!A:H,7,0)</f>
        <v>T1</v>
      </c>
      <c r="P94" s="64">
        <f>if(vlookup(A94,'RVtools V2.1'!A:H,5,0)="oui",1,0)</f>
        <v>1</v>
      </c>
      <c r="Q94" s="64">
        <f>ifna(vlookup(A94,vCPU!A:B,2,0),"Unknown")</f>
        <v>2</v>
      </c>
      <c r="R94" s="66">
        <f>ifna(vlookup(A94,vMemory!A:C,3,0),"Unknown")</f>
        <v>4</v>
      </c>
      <c r="S94" s="66">
        <f>ifna(vlookup(A94,vDisk!A:C,3,0),"Unknown")</f>
        <v>231</v>
      </c>
      <c r="T94" s="67" t="str">
        <f t="array" ref="T94">IFS(
   L94=1, "No Lift &amp; Shift",
   J94=1, XLOOKUP(A94, 'Infra Study'!A:A, 'Infra Study'!P:P),
   I94=1, "No Lift &amp; Shift",
   H94=1, "GKE",
   K94=1, "GCNV",
   G94=1, "Lift &amp; Shift Prod",
   TRUE, "Lift &amp; Shift Noprod"
)</f>
        <v>No Lift &amp; Shift</v>
      </c>
      <c r="U94" s="67">
        <f t="shared" si="7"/>
        <v>0</v>
      </c>
      <c r="V94" s="68">
        <f>if(T94="Lift &amp; Shift Noprod",if( Y94=0,Assumptions!$B$5, Assumptions!$B$4),if(T94="Lift &amp; Shift Prod",if(AND(N94=1,O94="T1"),Assumptions!$B$6,Assumptions!$B$4),0))</f>
        <v>0</v>
      </c>
      <c r="W94" s="62">
        <f>if(V94&lt;&gt;0,if(Q94="Unknown", Assumptions!$B$42,If(Q94&gt;1,Q94,2)),0)</f>
        <v>0</v>
      </c>
      <c r="X94" s="69">
        <f>if(V94&lt;&gt;0,if(R94="Unknown", Assumptions!$B$43,R94),0)</f>
        <v>0</v>
      </c>
      <c r="Y94" s="68">
        <f t="shared" si="8"/>
        <v>0</v>
      </c>
      <c r="Z94" s="68">
        <f>if(V94&lt;&gt;0,if(  S94="Unknown", Assumptions!$B$44,S94),0)</f>
        <v>0</v>
      </c>
      <c r="AA94" s="68">
        <f>if(V94 ="N2",ifna(vlookup(W94&amp;"-"&amp;X94,'Ref. VM'!A:B,2,0),"Custom"),if(V94 ="E2" , ifna(vlookup(W94&amp;"-"&amp;X94,'Ref. VM'!D:E,2,0),"Custom"),if(V94="N2D",ifna(vlookup(W94&amp;"-"&amp;X94,'Ref. VM'!G:H,2,0),"Custom"),if(V94="N4",ifna(vlookup(W94&amp;"-"&amp;X94,'Ref. VM'!J:K,2,0),"Custom"),0))))</f>
        <v>0</v>
      </c>
      <c r="AB94" s="67">
        <f t="shared" si="9"/>
        <v>0</v>
      </c>
      <c r="AC94" s="67">
        <f t="shared" si="10"/>
        <v>0</v>
      </c>
      <c r="AD94" s="67">
        <f t="shared" si="11"/>
        <v>0</v>
      </c>
      <c r="AE94" s="62">
        <f>if(T94="Lift &amp; Shift Prod",730,if(T94="Lift &amp; Shift Noprod",Assumptions!$B$3,0))</f>
        <v>0</v>
      </c>
      <c r="AF94" s="70">
        <f>if( U94=0,0,if(Y94=0, ((vlookup(AB94,'SKU Pricing'!A:B,Assumptions!$B$2,0)*W94)+(vlookup(AC94,'SKU Pricing'!A:B,Assumptions!$B$2,0)*X94))*AE94,((vlookup(AB94,'SKU Pricing'!A:B,Assumptions!$B$2,0)*W94)+(vlookup(AC94,'SKU Pricing'!A:B,Assumptions!$B$2,0)*(W94*8))+(vlookup(AD94,'SKU Pricing'!A:B,Assumptions!$B$2,0)*(X94-(W94*8))))*AE94))</f>
        <v>0</v>
      </c>
      <c r="AG94" s="67">
        <f t="shared" si="12"/>
        <v>0</v>
      </c>
      <c r="AH94" s="70">
        <f>ifna(vlookup(AG94,'SKU Pricing'!A:B,Assumptions!$B$2,0)*W94*AE94,0)</f>
        <v>0</v>
      </c>
      <c r="AI94" s="62" t="str">
        <f t="shared" si="13"/>
        <v/>
      </c>
      <c r="AJ94" s="62" t="str">
        <f>if(V94&lt;&gt;0, if(T94="Lift &amp; Shift Noprod",Assumptions!$B$9,if(V94=Assumptions!$B$6,Assumptions!$B$10,if(P94=1,Assumptions!$B$8,Assumptions!$B$7))),"")</f>
        <v/>
      </c>
      <c r="AK94" s="69">
        <f t="shared" si="14"/>
        <v>0</v>
      </c>
      <c r="AL94" s="69">
        <f>if(AJ94="Hyperdisk Balanced",Assumptions!$B$11,0)</f>
        <v>0</v>
      </c>
      <c r="AM94" s="69">
        <f>if(AJ94="Hyperdisk Balanced",Assumptions!$B$12,0)</f>
        <v>0</v>
      </c>
      <c r="AN94" s="70">
        <f>if(AK94=0,0,if(AJ94="Hyperdisk Balanced",vlookup(AK94&amp;" provisioned space",'SKU Pricing'!A:B,Assumptions!$B$2,0)*Z94+vlookup(AK94&amp;" provisioned IOPS",'SKU Pricing'!A:B,Assumptions!$B$2,0)*AL94*730+vlookup(AK94&amp;" provisioned throughput",'SKU Pricing'!A:B,Assumptions!$B$2,0)*AM94*730,vlookup(AK94,'SKU Pricing'!A:B,Assumptions!$B$2,0)*Z94))</f>
        <v>0</v>
      </c>
      <c r="AO94" s="70">
        <f t="shared" si="15"/>
        <v>0</v>
      </c>
      <c r="AP94" s="71">
        <f t="shared" si="16"/>
        <v>0</v>
      </c>
      <c r="AQ94" s="70">
        <f>ifna(vlookup(AP94,'SKU Pricing'!A:B,Assumptions!$B$2,0)*AE94,0)</f>
        <v>0</v>
      </c>
      <c r="AR94" s="72">
        <v>0.0</v>
      </c>
    </row>
    <row r="95">
      <c r="A95" s="61" t="s">
        <v>245</v>
      </c>
      <c r="B95" s="62" t="str">
        <f>ifna(if(vlookup(A95,vOS!A:B,2,0)="","Unknown",vlookup(A95,vOS!A:B,2,0)),"Unknown")</f>
        <v>Debian GNU/Linux 11 (64-bit)</v>
      </c>
      <c r="C95" s="62">
        <f>vlookup(B95,'OS Study'!A:D,2,0)</f>
        <v>0</v>
      </c>
      <c r="D95" s="62" t="str">
        <f>vlookup(B95,'OS Study'!A:D,3,0)</f>
        <v>Linux</v>
      </c>
      <c r="E95" s="62" t="str">
        <f>vlookup(B95,'OS Study'!A:D,4,0)</f>
        <v>Debian</v>
      </c>
      <c r="F95" s="63" t="str">
        <f>vlookup(B95,'OS Study'!A:E,5,0)</f>
        <v>11</v>
      </c>
      <c r="G95" s="62">
        <f>IF(vlookup(A95,'RVtools V2.1'!A:J,4,0)="non",0,1)</f>
        <v>1</v>
      </c>
      <c r="H95" s="62">
        <f>if(vlookup(A95,'RVtools V2.1'!A:K,11,0)="kube",1,0)</f>
        <v>0</v>
      </c>
      <c r="I95" s="62">
        <f t="shared" si="5"/>
        <v>0</v>
      </c>
      <c r="J95" s="62">
        <f>ifna(vlookup(A95,'Infra Study'!A:Q,17,0),0)</f>
        <v>0</v>
      </c>
      <c r="K95" s="64">
        <f>IFERROR(__xludf.DUMMYFUNCTION("N(REGEXMATCH(VLOOKUP(A95, 'RVtools V2.1'!A:H, 8, 0), ""^Serveur de fichiers""))"),0.0)</f>
        <v>0</v>
      </c>
      <c r="L95" s="64">
        <f t="shared" si="6"/>
        <v>0</v>
      </c>
      <c r="M95" s="67" t="str">
        <f>ifna(vlookup(A95,'RVtools V2.1'!A:I,8,0),"N/A")</f>
        <v>Bac Express - ASL</v>
      </c>
      <c r="N95" s="64">
        <f>IFERROR(__xludf.DUMMYFUNCTION("IF(REGEXMATCH(M95, ""(?i)"" &amp; JOIN(""|"", SPLIT(""kalisil"", "" ""))), 1, 0)"),0.0)</f>
        <v>0</v>
      </c>
      <c r="O95" s="64" t="str">
        <f>vlookup(A95,'RVtools V2.1'!A:H,7,0)</f>
        <v>T1</v>
      </c>
      <c r="P95" s="64">
        <f>if(vlookup(A95,'RVtools V2.1'!A:H,5,0)="oui",1,0)</f>
        <v>1</v>
      </c>
      <c r="Q95" s="64">
        <f>ifna(vlookup(A95,vCPU!A:B,2,0),"Unknown")</f>
        <v>4</v>
      </c>
      <c r="R95" s="66">
        <f>ifna(vlookup(A95,vMemory!A:C,3,0),"Unknown")</f>
        <v>8</v>
      </c>
      <c r="S95" s="66">
        <f>ifna(vlookup(A95,vDisk!A:C,3,0),"Unknown")</f>
        <v>303</v>
      </c>
      <c r="T95" s="67" t="str">
        <f t="array" ref="T95">IFS(
   L95=1, "No Lift &amp; Shift",
   J95=1, XLOOKUP(A95, 'Infra Study'!A:A, 'Infra Study'!P:P),
   I95=1, "No Lift &amp; Shift",
   H95=1, "GKE",
   K95=1, "GCNV",
   G95=1, "Lift &amp; Shift Prod",
   TRUE, "Lift &amp; Shift Noprod"
)</f>
        <v>Lift &amp; Shift Prod</v>
      </c>
      <c r="U95" s="67">
        <f t="shared" si="7"/>
        <v>1</v>
      </c>
      <c r="V95" s="68" t="str">
        <f>if(T95="Lift &amp; Shift Noprod",if( Y95=0,Assumptions!$B$5, Assumptions!$B$4),if(T95="Lift &amp; Shift Prod",if(AND(N95=1,O95="T1"),Assumptions!$B$6,Assumptions!$B$4),0))</f>
        <v>N2D</v>
      </c>
      <c r="W95" s="69">
        <f>if(V95&lt;&gt;0,if(Q95="Unknown", Assumptions!$B$42,If(Q95&gt;1,Q95,2)),0)</f>
        <v>4</v>
      </c>
      <c r="X95" s="69">
        <f>if(V95&lt;&gt;0,if(R95="Unknown", Assumptions!$B$43,R95),0)</f>
        <v>8</v>
      </c>
      <c r="Y95" s="68">
        <f t="shared" si="8"/>
        <v>0</v>
      </c>
      <c r="Z95" s="68">
        <f>if(V95&lt;&gt;0,if(  S95="Unknown", Assumptions!$B$44,S95),0)</f>
        <v>303</v>
      </c>
      <c r="AA95" s="68" t="str">
        <f>if(V95 ="N2",ifna(vlookup(W95&amp;"-"&amp;X95,'Ref. VM'!A:B,2,0),"Custom"),if(V95 ="E2" , ifna(vlookup(W95&amp;"-"&amp;X95,'Ref. VM'!D:E,2,0),"Custom"),if(V95="N2D",ifna(vlookup(W95&amp;"-"&amp;X95,'Ref. VM'!G:H,2,0),"Custom"),if(V95="N4",ifna(vlookup(W95&amp;"-"&amp;X95,'Ref. VM'!J:K,2,0),"Custom"),0))))</f>
        <v>Custom</v>
      </c>
      <c r="AB95" s="67" t="str">
        <f t="shared" si="9"/>
        <v>N2D-Custom vCPUs-CUD 3y</v>
      </c>
      <c r="AC95" s="67" t="str">
        <f t="shared" si="10"/>
        <v>N2D-Custom RAM-CUD 3y</v>
      </c>
      <c r="AD95" s="67">
        <f t="shared" si="11"/>
        <v>0</v>
      </c>
      <c r="AE95" s="69">
        <f>if(T95="Lift &amp; Shift Prod",730,if(T95="Lift &amp; Shift Noprod",Assumptions!$B$3,0))</f>
        <v>730</v>
      </c>
      <c r="AF95" s="70">
        <f>if( U95=0,0,if(Y95=0, ((vlookup(AB95,'SKU Pricing'!A:B,Assumptions!$B$2,0)*W95)+(vlookup(AC95,'SKU Pricing'!A:B,Assumptions!$B$2,0)*X95))*AE95,((vlookup(AB95,'SKU Pricing'!A:B,Assumptions!$B$2,0)*W95)+(vlookup(AC95,'SKU Pricing'!A:B,Assumptions!$B$2,0)*(W95*8))+(vlookup(AD95,'SKU Pricing'!A:B,Assumptions!$B$2,0)*(X95-(W95*8))))*AE95))</f>
        <v>55.81665264</v>
      </c>
      <c r="AG95" s="67">
        <f t="shared" si="12"/>
        <v>0</v>
      </c>
      <c r="AH95" s="70">
        <f>ifna(vlookup(AG95,'SKU Pricing'!A:B,Assumptions!$B$2,0)*W95*AE95,0)</f>
        <v>0</v>
      </c>
      <c r="AI95" s="62" t="str">
        <f t="shared" si="13"/>
        <v>Regional</v>
      </c>
      <c r="AJ95" s="62" t="str">
        <f>if(V95&lt;&gt;0, if(T95="Lift &amp; Shift Noprod",Assumptions!$B$9,if(V95=Assumptions!$B$6,Assumptions!$B$10,if(P95=1,Assumptions!$B$8,Assumptions!$B$7))),"")</f>
        <v>SSD</v>
      </c>
      <c r="AK95" s="69" t="str">
        <f t="shared" si="14"/>
        <v>SSD</v>
      </c>
      <c r="AL95" s="69">
        <f>if(AJ95="Hyperdisk Balanced",Assumptions!$B$11,0)</f>
        <v>0</v>
      </c>
      <c r="AM95" s="69">
        <f>if(AJ95="Hyperdisk Balanced",Assumptions!$B$12,0)</f>
        <v>0</v>
      </c>
      <c r="AN95" s="70">
        <f>if(AK95=0,0,if(AJ95="Hyperdisk Balanced",vlookup(AK95&amp;" provisioned space",'SKU Pricing'!A:B,Assumptions!$B$2,0)*Z95+vlookup(AK95&amp;" provisioned IOPS",'SKU Pricing'!A:B,Assumptions!$B$2,0)*AL95*730+vlookup(AK95&amp;" provisioned throughput",'SKU Pricing'!A:B,Assumptions!$B$2,0)*AM95*730,vlookup(AK95,'SKU Pricing'!A:B,Assumptions!$B$2,0)*Z95))</f>
        <v>59.691</v>
      </c>
      <c r="AO95" s="70">
        <f t="shared" si="15"/>
        <v>115.5076526</v>
      </c>
      <c r="AP95" s="71" t="str">
        <f t="shared" si="16"/>
        <v>VM Manager</v>
      </c>
      <c r="AQ95" s="70">
        <f>ifna(vlookup(AP95,'SKU Pricing'!A:B,Assumptions!$B$2,0)*AE95,0)</f>
        <v>2.19</v>
      </c>
      <c r="AR95" s="72">
        <v>0.0</v>
      </c>
    </row>
    <row r="96">
      <c r="A96" s="61" t="s">
        <v>246</v>
      </c>
      <c r="B96" s="62" t="str">
        <f>ifna(if(vlookup(A96,vOS!A:B,2,0)="","Unknown",vlookup(A96,vOS!A:B,2,0)),"Unknown")</f>
        <v>Debian GNU/Linux 11 (64-bit)</v>
      </c>
      <c r="C96" s="62">
        <f>vlookup(B96,'OS Study'!A:D,2,0)</f>
        <v>0</v>
      </c>
      <c r="D96" s="62" t="str">
        <f>vlookup(B96,'OS Study'!A:D,3,0)</f>
        <v>Linux</v>
      </c>
      <c r="E96" s="62" t="str">
        <f>vlookup(B96,'OS Study'!A:D,4,0)</f>
        <v>Debian</v>
      </c>
      <c r="F96" s="63" t="str">
        <f>vlookup(B96,'OS Study'!A:E,5,0)</f>
        <v>11</v>
      </c>
      <c r="G96" s="62">
        <f>IF(vlookup(A96,'RVtools V2.1'!A:J,4,0)="non",0,1)</f>
        <v>1</v>
      </c>
      <c r="H96" s="62">
        <f>if(vlookup(A96,'RVtools V2.1'!A:K,11,0)="kube",1,0)</f>
        <v>0</v>
      </c>
      <c r="I96" s="62">
        <f t="shared" si="5"/>
        <v>0</v>
      </c>
      <c r="J96" s="62">
        <f>ifna(vlookup(A96,'Infra Study'!A:Q,17,0),0)</f>
        <v>0</v>
      </c>
      <c r="K96" s="64">
        <f>IFERROR(__xludf.DUMMYFUNCTION("N(REGEXMATCH(VLOOKUP(A96, 'RVtools V2.1'!A:H, 8, 0), ""^Serveur de fichiers""))"),0.0)</f>
        <v>0</v>
      </c>
      <c r="L96" s="64">
        <f t="shared" si="6"/>
        <v>0</v>
      </c>
      <c r="M96" s="67" t="str">
        <f>ifna(vlookup(A96,'RVtools V2.1'!A:I,8,0),"N/A")</f>
        <v>Bac Express - ASL</v>
      </c>
      <c r="N96" s="64">
        <f>IFERROR(__xludf.DUMMYFUNCTION("IF(REGEXMATCH(M96, ""(?i)"" &amp; JOIN(""|"", SPLIT(""kalisil"", "" ""))), 1, 0)"),0.0)</f>
        <v>0</v>
      </c>
      <c r="O96" s="64" t="str">
        <f>vlookup(A96,'RVtools V2.1'!A:H,7,0)</f>
        <v>T1</v>
      </c>
      <c r="P96" s="64">
        <f>if(vlookup(A96,'RVtools V2.1'!A:H,5,0)="oui",1,0)</f>
        <v>1</v>
      </c>
      <c r="Q96" s="64">
        <f>ifna(vlookup(A96,vCPU!A:B,2,0),"Unknown")</f>
        <v>2</v>
      </c>
      <c r="R96" s="66">
        <f>ifna(vlookup(A96,vMemory!A:C,3,0),"Unknown")</f>
        <v>8</v>
      </c>
      <c r="S96" s="66">
        <f>ifna(vlookup(A96,vDisk!A:C,3,0),"Unknown")</f>
        <v>78</v>
      </c>
      <c r="T96" s="67" t="str">
        <f t="array" ref="T96">IFS(
   L96=1, "No Lift &amp; Shift",
   J96=1, XLOOKUP(A96, 'Infra Study'!A:A, 'Infra Study'!P:P),
   I96=1, "No Lift &amp; Shift",
   H96=1, "GKE",
   K96=1, "GCNV",
   G96=1, "Lift &amp; Shift Prod",
   TRUE, "Lift &amp; Shift Noprod"
)</f>
        <v>Lift &amp; Shift Prod</v>
      </c>
      <c r="U96" s="67">
        <f t="shared" si="7"/>
        <v>1</v>
      </c>
      <c r="V96" s="68" t="str">
        <f>if(T96="Lift &amp; Shift Noprod",if( Y96=0,Assumptions!$B$5, Assumptions!$B$4),if(T96="Lift &amp; Shift Prod",if(AND(N96=1,O96="T1"),Assumptions!$B$6,Assumptions!$B$4),0))</f>
        <v>N2D</v>
      </c>
      <c r="W96" s="69">
        <f>if(V96&lt;&gt;0,if(Q96="Unknown", Assumptions!$B$42,If(Q96&gt;1,Q96,2)),0)</f>
        <v>2</v>
      </c>
      <c r="X96" s="69">
        <f>if(V96&lt;&gt;0,if(R96="Unknown", Assumptions!$B$43,R96),0)</f>
        <v>8</v>
      </c>
      <c r="Y96" s="68">
        <f t="shared" si="8"/>
        <v>0</v>
      </c>
      <c r="Z96" s="68">
        <f>if(V96&lt;&gt;0,if(  S96="Unknown", Assumptions!$B$44,S96),0)</f>
        <v>78</v>
      </c>
      <c r="AA96" s="68" t="str">
        <f>if(V96 ="N2",ifna(vlookup(W96&amp;"-"&amp;X96,'Ref. VM'!A:B,2,0),"Custom"),if(V96 ="E2" , ifna(vlookup(W96&amp;"-"&amp;X96,'Ref. VM'!D:E,2,0),"Custom"),if(V96="N2D",ifna(vlookup(W96&amp;"-"&amp;X96,'Ref. VM'!G:H,2,0),"Custom"),if(V96="N4",ifna(vlookup(W96&amp;"-"&amp;X96,'Ref. VM'!J:K,2,0),"Custom"),0))))</f>
        <v>Custom</v>
      </c>
      <c r="AB96" s="67" t="str">
        <f t="shared" si="9"/>
        <v>N2D-Custom vCPUs-CUD 3y</v>
      </c>
      <c r="AC96" s="67" t="str">
        <f t="shared" si="10"/>
        <v>N2D-Custom RAM-CUD 3y</v>
      </c>
      <c r="AD96" s="67">
        <f t="shared" si="11"/>
        <v>0</v>
      </c>
      <c r="AE96" s="69">
        <f>if(T96="Lift &amp; Shift Prod",730,if(T96="Lift &amp; Shift Noprod",Assumptions!$B$3,0))</f>
        <v>730</v>
      </c>
      <c r="AF96" s="70">
        <f>if( U96=0,0,if(Y96=0, ((vlookup(AB96,'SKU Pricing'!A:B,Assumptions!$B$2,0)*W96)+(vlookup(AC96,'SKU Pricing'!A:B,Assumptions!$B$2,0)*X96))*AE96,((vlookup(AB96,'SKU Pricing'!A:B,Assumptions!$B$2,0)*W96)+(vlookup(AC96,'SKU Pricing'!A:B,Assumptions!$B$2,0)*(W96*8))+(vlookup(AD96,'SKU Pricing'!A:B,Assumptions!$B$2,0)*(X96-(W96*8))))*AE96))</f>
        <v>33.80865936</v>
      </c>
      <c r="AG96" s="67">
        <f t="shared" si="12"/>
        <v>0</v>
      </c>
      <c r="AH96" s="70">
        <f>ifna(vlookup(AG96,'SKU Pricing'!A:B,Assumptions!$B$2,0)*W96*AE96,0)</f>
        <v>0</v>
      </c>
      <c r="AI96" s="62" t="str">
        <f t="shared" si="13"/>
        <v>Regional</v>
      </c>
      <c r="AJ96" s="62" t="str">
        <f>if(V96&lt;&gt;0, if(T96="Lift &amp; Shift Noprod",Assumptions!$B$9,if(V96=Assumptions!$B$6,Assumptions!$B$10,if(P96=1,Assumptions!$B$8,Assumptions!$B$7))),"")</f>
        <v>SSD</v>
      </c>
      <c r="AK96" s="69" t="str">
        <f t="shared" si="14"/>
        <v>SSD</v>
      </c>
      <c r="AL96" s="69">
        <f>if(AJ96="Hyperdisk Balanced",Assumptions!$B$11,0)</f>
        <v>0</v>
      </c>
      <c r="AM96" s="69">
        <f>if(AJ96="Hyperdisk Balanced",Assumptions!$B$12,0)</f>
        <v>0</v>
      </c>
      <c r="AN96" s="70">
        <f>if(AK96=0,0,if(AJ96="Hyperdisk Balanced",vlookup(AK96&amp;" provisioned space",'SKU Pricing'!A:B,Assumptions!$B$2,0)*Z96+vlookup(AK96&amp;" provisioned IOPS",'SKU Pricing'!A:B,Assumptions!$B$2,0)*AL96*730+vlookup(AK96&amp;" provisioned throughput",'SKU Pricing'!A:B,Assumptions!$B$2,0)*AM96*730,vlookup(AK96,'SKU Pricing'!A:B,Assumptions!$B$2,0)*Z96))</f>
        <v>15.366</v>
      </c>
      <c r="AO96" s="70">
        <f t="shared" si="15"/>
        <v>49.17465936</v>
      </c>
      <c r="AP96" s="71" t="str">
        <f t="shared" si="16"/>
        <v>VM Manager</v>
      </c>
      <c r="AQ96" s="70">
        <f>ifna(vlookup(AP96,'SKU Pricing'!A:B,Assumptions!$B$2,0)*AE96,0)</f>
        <v>2.19</v>
      </c>
      <c r="AR96" s="72">
        <v>0.0</v>
      </c>
    </row>
    <row r="97">
      <c r="A97" s="61" t="s">
        <v>247</v>
      </c>
      <c r="B97" s="62" t="str">
        <f>ifna(if(vlookup(A97,vOS!A:B,2,0)="","Unknown",vlookup(A97,vOS!A:B,2,0)),"Unknown")</f>
        <v>Debian GNU/Linux 12 (64-bit)</v>
      </c>
      <c r="C97" s="62">
        <f>vlookup(B97,'OS Study'!A:D,2,0)</f>
        <v>0</v>
      </c>
      <c r="D97" s="62" t="str">
        <f>vlookup(B97,'OS Study'!A:D,3,0)</f>
        <v>Linux</v>
      </c>
      <c r="E97" s="62" t="str">
        <f>vlookup(B97,'OS Study'!A:D,4,0)</f>
        <v>Debian</v>
      </c>
      <c r="F97" s="63" t="str">
        <f>vlookup(B97,'OS Study'!A:E,5,0)</f>
        <v>12</v>
      </c>
      <c r="G97" s="62">
        <f>IF(vlookup(A97,'RVtools V2.1'!A:J,4,0)="non",0,1)</f>
        <v>1</v>
      </c>
      <c r="H97" s="62">
        <f>if(vlookup(A97,'RVtools V2.1'!A:K,11,0)="kube",1,0)</f>
        <v>0</v>
      </c>
      <c r="I97" s="62">
        <f t="shared" si="5"/>
        <v>0</v>
      </c>
      <c r="J97" s="62">
        <f>ifna(vlookup(A97,'Infra Study'!A:Q,17,0),0)</f>
        <v>0</v>
      </c>
      <c r="K97" s="64">
        <f>IFERROR(__xludf.DUMMYFUNCTION("N(REGEXMATCH(VLOOKUP(A97, 'RVtools V2.1'!A:H, 8, 0), ""^Serveur de fichiers""))"),0.0)</f>
        <v>0</v>
      </c>
      <c r="L97" s="64">
        <f t="shared" si="6"/>
        <v>0</v>
      </c>
      <c r="M97" s="67" t="str">
        <f>ifna(vlookup(A97,'RVtools V2.1'!A:I,8,0),"N/A")</f>
        <v>Bac Express - Bio86</v>
      </c>
      <c r="N97" s="64">
        <f>IFERROR(__xludf.DUMMYFUNCTION("IF(REGEXMATCH(M97, ""(?i)"" &amp; JOIN(""|"", SPLIT(""kalisil"", "" ""))), 1, 0)"),0.0)</f>
        <v>0</v>
      </c>
      <c r="O97" s="64" t="str">
        <f>vlookup(A97,'RVtools V2.1'!A:H,7,0)</f>
        <v>T1</v>
      </c>
      <c r="P97" s="64">
        <f>if(vlookup(A97,'RVtools V2.1'!A:H,5,0)="oui",1,0)</f>
        <v>1</v>
      </c>
      <c r="Q97" s="64">
        <f>ifna(vlookup(A97,vCPU!A:B,2,0),"Unknown")</f>
        <v>4</v>
      </c>
      <c r="R97" s="66">
        <f>ifna(vlookup(A97,vMemory!A:C,3,0),"Unknown")</f>
        <v>8</v>
      </c>
      <c r="S97" s="66">
        <f>ifna(vlookup(A97,vDisk!A:C,3,0),"Unknown")</f>
        <v>460</v>
      </c>
      <c r="T97" s="67" t="str">
        <f t="array" ref="T97">IFS(
   L97=1, "No Lift &amp; Shift",
   J97=1, XLOOKUP(A97, 'Infra Study'!A:A, 'Infra Study'!P:P),
   I97=1, "No Lift &amp; Shift",
   H97=1, "GKE",
   K97=1, "GCNV",
   G97=1, "Lift &amp; Shift Prod",
   TRUE, "Lift &amp; Shift Noprod"
)</f>
        <v>Lift &amp; Shift Prod</v>
      </c>
      <c r="U97" s="67">
        <f t="shared" si="7"/>
        <v>1</v>
      </c>
      <c r="V97" s="68" t="str">
        <f>if(T97="Lift &amp; Shift Noprod",if( Y97=0,Assumptions!$B$5, Assumptions!$B$4),if(T97="Lift &amp; Shift Prod",if(AND(N97=1,O97="T1"),Assumptions!$B$6,Assumptions!$B$4),0))</f>
        <v>N2D</v>
      </c>
      <c r="W97" s="69">
        <f>if(V97&lt;&gt;0,if(Q97="Unknown", Assumptions!$B$42,If(Q97&gt;1,Q97,2)),0)</f>
        <v>4</v>
      </c>
      <c r="X97" s="69">
        <f>if(V97&lt;&gt;0,if(R97="Unknown", Assumptions!$B$43,R97),0)</f>
        <v>8</v>
      </c>
      <c r="Y97" s="68">
        <f t="shared" si="8"/>
        <v>0</v>
      </c>
      <c r="Z97" s="68">
        <f>if(V97&lt;&gt;0,if(  S97="Unknown", Assumptions!$B$44,S97),0)</f>
        <v>460</v>
      </c>
      <c r="AA97" s="68" t="str">
        <f>if(V97 ="N2",ifna(vlookup(W97&amp;"-"&amp;X97,'Ref. VM'!A:B,2,0),"Custom"),if(V97 ="E2" , ifna(vlookup(W97&amp;"-"&amp;X97,'Ref. VM'!D:E,2,0),"Custom"),if(V97="N2D",ifna(vlookup(W97&amp;"-"&amp;X97,'Ref. VM'!G:H,2,0),"Custom"),if(V97="N4",ifna(vlookup(W97&amp;"-"&amp;X97,'Ref. VM'!J:K,2,0),"Custom"),0))))</f>
        <v>Custom</v>
      </c>
      <c r="AB97" s="67" t="str">
        <f t="shared" si="9"/>
        <v>N2D-Custom vCPUs-CUD 3y</v>
      </c>
      <c r="AC97" s="67" t="str">
        <f t="shared" si="10"/>
        <v>N2D-Custom RAM-CUD 3y</v>
      </c>
      <c r="AD97" s="67">
        <f t="shared" si="11"/>
        <v>0</v>
      </c>
      <c r="AE97" s="69">
        <f>if(T97="Lift &amp; Shift Prod",730,if(T97="Lift &amp; Shift Noprod",Assumptions!$B$3,0))</f>
        <v>730</v>
      </c>
      <c r="AF97" s="70">
        <f>if( U97=0,0,if(Y97=0, ((vlookup(AB97,'SKU Pricing'!A:B,Assumptions!$B$2,0)*W97)+(vlookup(AC97,'SKU Pricing'!A:B,Assumptions!$B$2,0)*X97))*AE97,((vlookup(AB97,'SKU Pricing'!A:B,Assumptions!$B$2,0)*W97)+(vlookup(AC97,'SKU Pricing'!A:B,Assumptions!$B$2,0)*(W97*8))+(vlookup(AD97,'SKU Pricing'!A:B,Assumptions!$B$2,0)*(X97-(W97*8))))*AE97))</f>
        <v>55.81665264</v>
      </c>
      <c r="AG97" s="67">
        <f t="shared" si="12"/>
        <v>0</v>
      </c>
      <c r="AH97" s="70">
        <f>ifna(vlookup(AG97,'SKU Pricing'!A:B,Assumptions!$B$2,0)*W97*AE97,0)</f>
        <v>0</v>
      </c>
      <c r="AI97" s="62" t="str">
        <f t="shared" si="13"/>
        <v>Regional</v>
      </c>
      <c r="AJ97" s="62" t="str">
        <f>if(V97&lt;&gt;0, if(T97="Lift &amp; Shift Noprod",Assumptions!$B$9,if(V97=Assumptions!$B$6,Assumptions!$B$10,if(P97=1,Assumptions!$B$8,Assumptions!$B$7))),"")</f>
        <v>SSD</v>
      </c>
      <c r="AK97" s="69" t="str">
        <f t="shared" si="14"/>
        <v>SSD</v>
      </c>
      <c r="AL97" s="69">
        <f>if(AJ97="Hyperdisk Balanced",Assumptions!$B$11,0)</f>
        <v>0</v>
      </c>
      <c r="AM97" s="69">
        <f>if(AJ97="Hyperdisk Balanced",Assumptions!$B$12,0)</f>
        <v>0</v>
      </c>
      <c r="AN97" s="70">
        <f>if(AK97=0,0,if(AJ97="Hyperdisk Balanced",vlookup(AK97&amp;" provisioned space",'SKU Pricing'!A:B,Assumptions!$B$2,0)*Z97+vlookup(AK97&amp;" provisioned IOPS",'SKU Pricing'!A:B,Assumptions!$B$2,0)*AL97*730+vlookup(AK97&amp;" provisioned throughput",'SKU Pricing'!A:B,Assumptions!$B$2,0)*AM97*730,vlookup(AK97,'SKU Pricing'!A:B,Assumptions!$B$2,0)*Z97))</f>
        <v>90.62</v>
      </c>
      <c r="AO97" s="70">
        <f t="shared" si="15"/>
        <v>146.4366526</v>
      </c>
      <c r="AP97" s="71" t="str">
        <f t="shared" si="16"/>
        <v>VM Manager</v>
      </c>
      <c r="AQ97" s="70">
        <f>ifna(vlookup(AP97,'SKU Pricing'!A:B,Assumptions!$B$2,0)*AE97,0)</f>
        <v>2.19</v>
      </c>
      <c r="AR97" s="72">
        <v>0.0</v>
      </c>
    </row>
    <row r="98">
      <c r="A98" s="61" t="s">
        <v>248</v>
      </c>
      <c r="B98" s="62" t="str">
        <f>ifna(if(vlookup(A98,vOS!A:B,2,0)="","Unknown",vlookup(A98,vOS!A:B,2,0)),"Unknown")</f>
        <v>Debian GNU/Linux 11 (64-bit)</v>
      </c>
      <c r="C98" s="62">
        <f>vlookup(B98,'OS Study'!A:D,2,0)</f>
        <v>0</v>
      </c>
      <c r="D98" s="62" t="str">
        <f>vlookup(B98,'OS Study'!A:D,3,0)</f>
        <v>Linux</v>
      </c>
      <c r="E98" s="62" t="str">
        <f>vlookup(B98,'OS Study'!A:D,4,0)</f>
        <v>Debian</v>
      </c>
      <c r="F98" s="63" t="str">
        <f>vlookup(B98,'OS Study'!A:E,5,0)</f>
        <v>11</v>
      </c>
      <c r="G98" s="62">
        <f>IF(vlookup(A98,'RVtools V2.1'!A:J,4,0)="non",0,1)</f>
        <v>1</v>
      </c>
      <c r="H98" s="62">
        <f>if(vlookup(A98,'RVtools V2.1'!A:K,11,0)="kube",1,0)</f>
        <v>0</v>
      </c>
      <c r="I98" s="62">
        <f t="shared" si="5"/>
        <v>0</v>
      </c>
      <c r="J98" s="62">
        <f>ifna(vlookup(A98,'Infra Study'!A:Q,17,0),0)</f>
        <v>0</v>
      </c>
      <c r="K98" s="64">
        <f>IFERROR(__xludf.DUMMYFUNCTION("N(REGEXMATCH(VLOOKUP(A98, 'RVtools V2.1'!A:H, 8, 0), ""^Serveur de fichiers""))"),0.0)</f>
        <v>0</v>
      </c>
      <c r="L98" s="64">
        <f t="shared" si="6"/>
        <v>0</v>
      </c>
      <c r="M98" s="67" t="str">
        <f>ifna(vlookup(A98,'RVtools V2.1'!A:I,8,0),"N/A")</f>
        <v>Bac Express - Bio86</v>
      </c>
      <c r="N98" s="64">
        <f>IFERROR(__xludf.DUMMYFUNCTION("IF(REGEXMATCH(M98, ""(?i)"" &amp; JOIN(""|"", SPLIT(""kalisil"", "" ""))), 1, 0)"),0.0)</f>
        <v>0</v>
      </c>
      <c r="O98" s="64" t="str">
        <f>vlookup(A98,'RVtools V2.1'!A:H,7,0)</f>
        <v>T1</v>
      </c>
      <c r="P98" s="64">
        <f>if(vlookup(A98,'RVtools V2.1'!A:H,5,0)="oui",1,0)</f>
        <v>1</v>
      </c>
      <c r="Q98" s="64">
        <f>ifna(vlookup(A98,vCPU!A:B,2,0),"Unknown")</f>
        <v>4</v>
      </c>
      <c r="R98" s="66">
        <f>ifna(vlookup(A98,vMemory!A:C,3,0),"Unknown")</f>
        <v>8</v>
      </c>
      <c r="S98" s="66">
        <f>ifna(vlookup(A98,vDisk!A:C,3,0),"Unknown")</f>
        <v>72</v>
      </c>
      <c r="T98" s="67" t="str">
        <f t="array" ref="T98">IFS(
   L98=1, "No Lift &amp; Shift",
   J98=1, XLOOKUP(A98, 'Infra Study'!A:A, 'Infra Study'!P:P),
   I98=1, "No Lift &amp; Shift",
   H98=1, "GKE",
   K98=1, "GCNV",
   G98=1, "Lift &amp; Shift Prod",
   TRUE, "Lift &amp; Shift Noprod"
)</f>
        <v>Lift &amp; Shift Prod</v>
      </c>
      <c r="U98" s="67">
        <f t="shared" si="7"/>
        <v>1</v>
      </c>
      <c r="V98" s="68" t="str">
        <f>if(T98="Lift &amp; Shift Noprod",if( Y98=0,Assumptions!$B$5, Assumptions!$B$4),if(T98="Lift &amp; Shift Prod",if(AND(N98=1,O98="T1"),Assumptions!$B$6,Assumptions!$B$4),0))</f>
        <v>N2D</v>
      </c>
      <c r="W98" s="69">
        <f>if(V98&lt;&gt;0,if(Q98="Unknown", Assumptions!$B$42,If(Q98&gt;1,Q98,2)),0)</f>
        <v>4</v>
      </c>
      <c r="X98" s="69">
        <f>if(V98&lt;&gt;0,if(R98="Unknown", Assumptions!$B$43,R98),0)</f>
        <v>8</v>
      </c>
      <c r="Y98" s="68">
        <f t="shared" si="8"/>
        <v>0</v>
      </c>
      <c r="Z98" s="68">
        <f>if(V98&lt;&gt;0,if(  S98="Unknown", Assumptions!$B$44,S98),0)</f>
        <v>72</v>
      </c>
      <c r="AA98" s="68" t="str">
        <f>if(V98 ="N2",ifna(vlookup(W98&amp;"-"&amp;X98,'Ref. VM'!A:B,2,0),"Custom"),if(V98 ="E2" , ifna(vlookup(W98&amp;"-"&amp;X98,'Ref. VM'!D:E,2,0),"Custom"),if(V98="N2D",ifna(vlookup(W98&amp;"-"&amp;X98,'Ref. VM'!G:H,2,0),"Custom"),if(V98="N4",ifna(vlookup(W98&amp;"-"&amp;X98,'Ref. VM'!J:K,2,0),"Custom"),0))))</f>
        <v>Custom</v>
      </c>
      <c r="AB98" s="67" t="str">
        <f t="shared" si="9"/>
        <v>N2D-Custom vCPUs-CUD 3y</v>
      </c>
      <c r="AC98" s="67" t="str">
        <f t="shared" si="10"/>
        <v>N2D-Custom RAM-CUD 3y</v>
      </c>
      <c r="AD98" s="67">
        <f t="shared" si="11"/>
        <v>0</v>
      </c>
      <c r="AE98" s="69">
        <f>if(T98="Lift &amp; Shift Prod",730,if(T98="Lift &amp; Shift Noprod",Assumptions!$B$3,0))</f>
        <v>730</v>
      </c>
      <c r="AF98" s="70">
        <f>if( U98=0,0,if(Y98=0, ((vlookup(AB98,'SKU Pricing'!A:B,Assumptions!$B$2,0)*W98)+(vlookup(AC98,'SKU Pricing'!A:B,Assumptions!$B$2,0)*X98))*AE98,((vlookup(AB98,'SKU Pricing'!A:B,Assumptions!$B$2,0)*W98)+(vlookup(AC98,'SKU Pricing'!A:B,Assumptions!$B$2,0)*(W98*8))+(vlookup(AD98,'SKU Pricing'!A:B,Assumptions!$B$2,0)*(X98-(W98*8))))*AE98))</f>
        <v>55.81665264</v>
      </c>
      <c r="AG98" s="67">
        <f t="shared" si="12"/>
        <v>0</v>
      </c>
      <c r="AH98" s="70">
        <f>ifna(vlookup(AG98,'SKU Pricing'!A:B,Assumptions!$B$2,0)*W98*AE98,0)</f>
        <v>0</v>
      </c>
      <c r="AI98" s="62" t="str">
        <f t="shared" si="13"/>
        <v>Regional</v>
      </c>
      <c r="AJ98" s="62" t="str">
        <f>if(V98&lt;&gt;0, if(T98="Lift &amp; Shift Noprod",Assumptions!$B$9,if(V98=Assumptions!$B$6,Assumptions!$B$10,if(P98=1,Assumptions!$B$8,Assumptions!$B$7))),"")</f>
        <v>SSD</v>
      </c>
      <c r="AK98" s="69" t="str">
        <f t="shared" si="14"/>
        <v>SSD</v>
      </c>
      <c r="AL98" s="69">
        <f>if(AJ98="Hyperdisk Balanced",Assumptions!$B$11,0)</f>
        <v>0</v>
      </c>
      <c r="AM98" s="69">
        <f>if(AJ98="Hyperdisk Balanced",Assumptions!$B$12,0)</f>
        <v>0</v>
      </c>
      <c r="AN98" s="70">
        <f>if(AK98=0,0,if(AJ98="Hyperdisk Balanced",vlookup(AK98&amp;" provisioned space",'SKU Pricing'!A:B,Assumptions!$B$2,0)*Z98+vlookup(AK98&amp;" provisioned IOPS",'SKU Pricing'!A:B,Assumptions!$B$2,0)*AL98*730+vlookup(AK98&amp;" provisioned throughput",'SKU Pricing'!A:B,Assumptions!$B$2,0)*AM98*730,vlookup(AK98,'SKU Pricing'!A:B,Assumptions!$B$2,0)*Z98))</f>
        <v>14.184</v>
      </c>
      <c r="AO98" s="70">
        <f t="shared" si="15"/>
        <v>70.00065264</v>
      </c>
      <c r="AP98" s="71" t="str">
        <f t="shared" si="16"/>
        <v>VM Manager</v>
      </c>
      <c r="AQ98" s="70">
        <f>ifna(vlookup(AP98,'SKU Pricing'!A:B,Assumptions!$B$2,0)*AE98,0)</f>
        <v>2.19</v>
      </c>
      <c r="AR98" s="72">
        <v>0.0</v>
      </c>
    </row>
    <row r="99">
      <c r="A99" s="61" t="s">
        <v>249</v>
      </c>
      <c r="B99" s="62" t="str">
        <f>ifna(if(vlookup(A99,vOS!A:B,2,0)="","Unknown",vlookup(A99,vOS!A:B,2,0)),"Unknown")</f>
        <v>Debian GNU/Linux 11 (64-bit)</v>
      </c>
      <c r="C99" s="62">
        <f>vlookup(B99,'OS Study'!A:D,2,0)</f>
        <v>0</v>
      </c>
      <c r="D99" s="62" t="str">
        <f>vlookup(B99,'OS Study'!A:D,3,0)</f>
        <v>Linux</v>
      </c>
      <c r="E99" s="62" t="str">
        <f>vlookup(B99,'OS Study'!A:D,4,0)</f>
        <v>Debian</v>
      </c>
      <c r="F99" s="63" t="str">
        <f>vlookup(B99,'OS Study'!A:E,5,0)</f>
        <v>11</v>
      </c>
      <c r="G99" s="62">
        <f>IF(vlookup(A99,'RVtools V2.1'!A:J,4,0)="non",0,1)</f>
        <v>1</v>
      </c>
      <c r="H99" s="62">
        <f>if(vlookup(A99,'RVtools V2.1'!A:K,11,0)="kube",1,0)</f>
        <v>0</v>
      </c>
      <c r="I99" s="62">
        <f t="shared" si="5"/>
        <v>0</v>
      </c>
      <c r="J99" s="62">
        <f>ifna(vlookup(A99,'Infra Study'!A:Q,17,0),0)</f>
        <v>0</v>
      </c>
      <c r="K99" s="64">
        <f>IFERROR(__xludf.DUMMYFUNCTION("N(REGEXMATCH(VLOOKUP(A99, 'RVtools V2.1'!A:H, 8, 0), ""^Serveur de fichiers""))"),0.0)</f>
        <v>0</v>
      </c>
      <c r="L99" s="64">
        <f t="shared" si="6"/>
        <v>0</v>
      </c>
      <c r="M99" s="67" t="str">
        <f>ifna(vlookup(A99,'RVtools V2.1'!A:I,8,0),"N/A")</f>
        <v>Bac Express - CAZ</v>
      </c>
      <c r="N99" s="64">
        <f>IFERROR(__xludf.DUMMYFUNCTION("IF(REGEXMATCH(M99, ""(?i)"" &amp; JOIN(""|"", SPLIT(""kalisil"", "" ""))), 1, 0)"),0.0)</f>
        <v>0</v>
      </c>
      <c r="O99" s="64" t="str">
        <f>vlookup(A99,'RVtools V2.1'!A:H,7,0)</f>
        <v>T1</v>
      </c>
      <c r="P99" s="64">
        <f>if(vlookup(A99,'RVtools V2.1'!A:H,5,0)="oui",1,0)</f>
        <v>1</v>
      </c>
      <c r="Q99" s="64">
        <f>ifna(vlookup(A99,vCPU!A:B,2,0),"Unknown")</f>
        <v>4</v>
      </c>
      <c r="R99" s="66">
        <f>ifna(vlookup(A99,vMemory!A:C,3,0),"Unknown")</f>
        <v>16</v>
      </c>
      <c r="S99" s="66">
        <f>ifna(vlookup(A99,vDisk!A:C,3,0),"Unknown")</f>
        <v>1500</v>
      </c>
      <c r="T99" s="67" t="str">
        <f t="array" ref="T99">IFS(
   L99=1, "No Lift &amp; Shift",
   J99=1, XLOOKUP(A99, 'Infra Study'!A:A, 'Infra Study'!P:P),
   I99=1, "No Lift &amp; Shift",
   H99=1, "GKE",
   K99=1, "GCNV",
   G99=1, "Lift &amp; Shift Prod",
   TRUE, "Lift &amp; Shift Noprod"
)</f>
        <v>Lift &amp; Shift Prod</v>
      </c>
      <c r="U99" s="67">
        <f t="shared" si="7"/>
        <v>1</v>
      </c>
      <c r="V99" s="68" t="str">
        <f>if(T99="Lift &amp; Shift Noprod",if( Y99=0,Assumptions!$B$5, Assumptions!$B$4),if(T99="Lift &amp; Shift Prod",if(AND(N99=1,O99="T1"),Assumptions!$B$6,Assumptions!$B$4),0))</f>
        <v>N2D</v>
      </c>
      <c r="W99" s="69">
        <f>if(V99&lt;&gt;0,if(Q99="Unknown", Assumptions!$B$42,If(Q99&gt;1,Q99,2)),0)</f>
        <v>4</v>
      </c>
      <c r="X99" s="69">
        <f>if(V99&lt;&gt;0,if(R99="Unknown", Assumptions!$B$43,R99),0)</f>
        <v>16</v>
      </c>
      <c r="Y99" s="68">
        <f t="shared" si="8"/>
        <v>0</v>
      </c>
      <c r="Z99" s="68">
        <f>if(V99&lt;&gt;0,if(  S99="Unknown", Assumptions!$B$44,S99),0)</f>
        <v>1500</v>
      </c>
      <c r="AA99" s="68" t="str">
        <f>if(V99 ="N2",ifna(vlookup(W99&amp;"-"&amp;X99,'Ref. VM'!A:B,2,0),"Custom"),if(V99 ="E2" , ifna(vlookup(W99&amp;"-"&amp;X99,'Ref. VM'!D:E,2,0),"Custom"),if(V99="N2D",ifna(vlookup(W99&amp;"-"&amp;X99,'Ref. VM'!G:H,2,0),"Custom"),if(V99="N4",ifna(vlookup(W99&amp;"-"&amp;X99,'Ref. VM'!J:K,2,0),"Custom"),0))))</f>
        <v>Predefined</v>
      </c>
      <c r="AB99" s="67" t="str">
        <f t="shared" si="9"/>
        <v>N2D-Predefined vCPUs-CUD 3y</v>
      </c>
      <c r="AC99" s="67" t="str">
        <f t="shared" si="10"/>
        <v>N2D-Predefined RAM-CUD 3y</v>
      </c>
      <c r="AD99" s="67">
        <f t="shared" si="11"/>
        <v>0</v>
      </c>
      <c r="AE99" s="69">
        <f>if(T99="Lift &amp; Shift Prod",730,if(T99="Lift &amp; Shift Noprod",Assumptions!$B$3,0))</f>
        <v>730</v>
      </c>
      <c r="AF99" s="70">
        <f>if( U99=0,0,if(Y99=0, ((vlookup(AB99,'SKU Pricing'!A:B,Assumptions!$B$2,0)*W99)+(vlookup(AC99,'SKU Pricing'!A:B,Assumptions!$B$2,0)*X99))*AE99,((vlookup(AB99,'SKU Pricing'!A:B,Assumptions!$B$2,0)*W99)+(vlookup(AC99,'SKU Pricing'!A:B,Assumptions!$B$2,0)*(W99*8))+(vlookup(AD99,'SKU Pricing'!A:B,Assumptions!$B$2,0)*(X99-(W99*8))))*AE99))</f>
        <v>64.3974464</v>
      </c>
      <c r="AG99" s="67">
        <f t="shared" si="12"/>
        <v>0</v>
      </c>
      <c r="AH99" s="70">
        <f>ifna(vlookup(AG99,'SKU Pricing'!A:B,Assumptions!$B$2,0)*W99*AE99,0)</f>
        <v>0</v>
      </c>
      <c r="AI99" s="62" t="str">
        <f t="shared" si="13"/>
        <v>Regional</v>
      </c>
      <c r="AJ99" s="62" t="str">
        <f>if(V99&lt;&gt;0, if(T99="Lift &amp; Shift Noprod",Assumptions!$B$9,if(V99=Assumptions!$B$6,Assumptions!$B$10,if(P99=1,Assumptions!$B$8,Assumptions!$B$7))),"")</f>
        <v>SSD</v>
      </c>
      <c r="AK99" s="69" t="str">
        <f t="shared" si="14"/>
        <v>SSD</v>
      </c>
      <c r="AL99" s="69">
        <f>if(AJ99="Hyperdisk Balanced",Assumptions!$B$11,0)</f>
        <v>0</v>
      </c>
      <c r="AM99" s="69">
        <f>if(AJ99="Hyperdisk Balanced",Assumptions!$B$12,0)</f>
        <v>0</v>
      </c>
      <c r="AN99" s="70">
        <f>if(AK99=0,0,if(AJ99="Hyperdisk Balanced",vlookup(AK99&amp;" provisioned space",'SKU Pricing'!A:B,Assumptions!$B$2,0)*Z99+vlookup(AK99&amp;" provisioned IOPS",'SKU Pricing'!A:B,Assumptions!$B$2,0)*AL99*730+vlookup(AK99&amp;" provisioned throughput",'SKU Pricing'!A:B,Assumptions!$B$2,0)*AM99*730,vlookup(AK99,'SKU Pricing'!A:B,Assumptions!$B$2,0)*Z99))</f>
        <v>295.5</v>
      </c>
      <c r="AO99" s="70">
        <f t="shared" si="15"/>
        <v>359.8974464</v>
      </c>
      <c r="AP99" s="71" t="str">
        <f t="shared" si="16"/>
        <v>VM Manager</v>
      </c>
      <c r="AQ99" s="70">
        <f>ifna(vlookup(AP99,'SKU Pricing'!A:B,Assumptions!$B$2,0)*AE99,0)</f>
        <v>2.19</v>
      </c>
      <c r="AR99" s="72">
        <v>0.0</v>
      </c>
    </row>
    <row r="100">
      <c r="A100" s="61" t="s">
        <v>250</v>
      </c>
      <c r="B100" s="62" t="str">
        <f>ifna(if(vlookup(A100,vOS!A:B,2,0)="","Unknown",vlookup(A100,vOS!A:B,2,0)),"Unknown")</f>
        <v>Debian GNU/Linux 11 (64-bit)</v>
      </c>
      <c r="C100" s="62">
        <f>vlookup(B100,'OS Study'!A:D,2,0)</f>
        <v>0</v>
      </c>
      <c r="D100" s="62" t="str">
        <f>vlookup(B100,'OS Study'!A:D,3,0)</f>
        <v>Linux</v>
      </c>
      <c r="E100" s="62" t="str">
        <f>vlookup(B100,'OS Study'!A:D,4,0)</f>
        <v>Debian</v>
      </c>
      <c r="F100" s="63" t="str">
        <f>vlookup(B100,'OS Study'!A:E,5,0)</f>
        <v>11</v>
      </c>
      <c r="G100" s="62">
        <f>IF(vlookup(A100,'RVtools V2.1'!A:J,4,0)="non",0,1)</f>
        <v>1</v>
      </c>
      <c r="H100" s="62">
        <f>if(vlookup(A100,'RVtools V2.1'!A:K,11,0)="kube",1,0)</f>
        <v>0</v>
      </c>
      <c r="I100" s="62">
        <f t="shared" si="5"/>
        <v>0</v>
      </c>
      <c r="J100" s="62">
        <f>ifna(vlookup(A100,'Infra Study'!A:Q,17,0),0)</f>
        <v>0</v>
      </c>
      <c r="K100" s="64">
        <f>IFERROR(__xludf.DUMMYFUNCTION("N(REGEXMATCH(VLOOKUP(A100, 'RVtools V2.1'!A:H, 8, 0), ""^Serveur de fichiers""))"),0.0)</f>
        <v>0</v>
      </c>
      <c r="L100" s="64">
        <f t="shared" si="6"/>
        <v>0</v>
      </c>
      <c r="M100" s="67" t="str">
        <f>ifna(vlookup(A100,'RVtools V2.1'!A:I,8,0),"N/A")</f>
        <v>Bac Express - CBM25</v>
      </c>
      <c r="N100" s="64">
        <f>IFERROR(__xludf.DUMMYFUNCTION("IF(REGEXMATCH(M100, ""(?i)"" &amp; JOIN(""|"", SPLIT(""kalisil"", "" ""))), 1, 0)"),0.0)</f>
        <v>0</v>
      </c>
      <c r="O100" s="64" t="str">
        <f>vlookup(A100,'RVtools V2.1'!A:H,7,0)</f>
        <v>T1</v>
      </c>
      <c r="P100" s="64">
        <f>if(vlookup(A100,'RVtools V2.1'!A:H,5,0)="oui",1,0)</f>
        <v>1</v>
      </c>
      <c r="Q100" s="64">
        <f>ifna(vlookup(A100,vCPU!A:B,2,0),"Unknown")</f>
        <v>8</v>
      </c>
      <c r="R100" s="66">
        <f>ifna(vlookup(A100,vMemory!A:C,3,0),"Unknown")</f>
        <v>16</v>
      </c>
      <c r="S100" s="66">
        <f>ifna(vlookup(A100,vDisk!A:C,3,0),"Unknown")</f>
        <v>56</v>
      </c>
      <c r="T100" s="67" t="str">
        <f t="array" ref="T100">IFS(
   L100=1, "No Lift &amp; Shift",
   J100=1, XLOOKUP(A100, 'Infra Study'!A:A, 'Infra Study'!P:P),
   I100=1, "No Lift &amp; Shift",
   H100=1, "GKE",
   K100=1, "GCNV",
   G100=1, "Lift &amp; Shift Prod",
   TRUE, "Lift &amp; Shift Noprod"
)</f>
        <v>Lift &amp; Shift Prod</v>
      </c>
      <c r="U100" s="67">
        <f t="shared" si="7"/>
        <v>1</v>
      </c>
      <c r="V100" s="68" t="str">
        <f>if(T100="Lift &amp; Shift Noprod",if( Y100=0,Assumptions!$B$5, Assumptions!$B$4),if(T100="Lift &amp; Shift Prod",if(AND(N100=1,O100="T1"),Assumptions!$B$6,Assumptions!$B$4),0))</f>
        <v>N2D</v>
      </c>
      <c r="W100" s="69">
        <f>if(V100&lt;&gt;0,if(Q100="Unknown", Assumptions!$B$42,If(Q100&gt;1,Q100,2)),0)</f>
        <v>8</v>
      </c>
      <c r="X100" s="69">
        <f>if(V100&lt;&gt;0,if(R100="Unknown", Assumptions!$B$43,R100),0)</f>
        <v>16</v>
      </c>
      <c r="Y100" s="68">
        <f t="shared" si="8"/>
        <v>0</v>
      </c>
      <c r="Z100" s="68">
        <f>if(V100&lt;&gt;0,if(  S100="Unknown", Assumptions!$B$44,S100),0)</f>
        <v>56</v>
      </c>
      <c r="AA100" s="68" t="str">
        <f>if(V100 ="N2",ifna(vlookup(W100&amp;"-"&amp;X100,'Ref. VM'!A:B,2,0),"Custom"),if(V100 ="E2" , ifna(vlookup(W100&amp;"-"&amp;X100,'Ref. VM'!D:E,2,0),"Custom"),if(V100="N2D",ifna(vlookup(W100&amp;"-"&amp;X100,'Ref. VM'!G:H,2,0),"Custom"),if(V100="N4",ifna(vlookup(W100&amp;"-"&amp;X100,'Ref. VM'!J:K,2,0),"Custom"),0))))</f>
        <v>Custom</v>
      </c>
      <c r="AB100" s="67" t="str">
        <f t="shared" si="9"/>
        <v>N2D-Custom vCPUs-CUD 3y</v>
      </c>
      <c r="AC100" s="67" t="str">
        <f t="shared" si="10"/>
        <v>N2D-Custom RAM-CUD 3y</v>
      </c>
      <c r="AD100" s="67">
        <f t="shared" si="11"/>
        <v>0</v>
      </c>
      <c r="AE100" s="69">
        <f>if(T100="Lift &amp; Shift Prod",730,if(T100="Lift &amp; Shift Noprod",Assumptions!$B$3,0))</f>
        <v>730</v>
      </c>
      <c r="AF100" s="70">
        <f>if( U100=0,0,if(Y100=0, ((vlookup(AB100,'SKU Pricing'!A:B,Assumptions!$B$2,0)*W100)+(vlookup(AC100,'SKU Pricing'!A:B,Assumptions!$B$2,0)*X100))*AE100,((vlookup(AB100,'SKU Pricing'!A:B,Assumptions!$B$2,0)*W100)+(vlookup(AC100,'SKU Pricing'!A:B,Assumptions!$B$2,0)*(W100*8))+(vlookup(AD100,'SKU Pricing'!A:B,Assumptions!$B$2,0)*(X100-(W100*8))))*AE100))</f>
        <v>111.6333053</v>
      </c>
      <c r="AG100" s="67">
        <f t="shared" si="12"/>
        <v>0</v>
      </c>
      <c r="AH100" s="70">
        <f>ifna(vlookup(AG100,'SKU Pricing'!A:B,Assumptions!$B$2,0)*W100*AE100,0)</f>
        <v>0</v>
      </c>
      <c r="AI100" s="62" t="str">
        <f t="shared" si="13"/>
        <v>Regional</v>
      </c>
      <c r="AJ100" s="62" t="str">
        <f>if(V100&lt;&gt;0, if(T100="Lift &amp; Shift Noprod",Assumptions!$B$9,if(V100=Assumptions!$B$6,Assumptions!$B$10,if(P100=1,Assumptions!$B$8,Assumptions!$B$7))),"")</f>
        <v>SSD</v>
      </c>
      <c r="AK100" s="69" t="str">
        <f t="shared" si="14"/>
        <v>SSD</v>
      </c>
      <c r="AL100" s="69">
        <f>if(AJ100="Hyperdisk Balanced",Assumptions!$B$11,0)</f>
        <v>0</v>
      </c>
      <c r="AM100" s="69">
        <f>if(AJ100="Hyperdisk Balanced",Assumptions!$B$12,0)</f>
        <v>0</v>
      </c>
      <c r="AN100" s="70">
        <f>if(AK100=0,0,if(AJ100="Hyperdisk Balanced",vlookup(AK100&amp;" provisioned space",'SKU Pricing'!A:B,Assumptions!$B$2,0)*Z100+vlookup(AK100&amp;" provisioned IOPS",'SKU Pricing'!A:B,Assumptions!$B$2,0)*AL100*730+vlookup(AK100&amp;" provisioned throughput",'SKU Pricing'!A:B,Assumptions!$B$2,0)*AM100*730,vlookup(AK100,'SKU Pricing'!A:B,Assumptions!$B$2,0)*Z100))</f>
        <v>11.032</v>
      </c>
      <c r="AO100" s="70">
        <f t="shared" si="15"/>
        <v>122.6653053</v>
      </c>
      <c r="AP100" s="71" t="str">
        <f t="shared" si="16"/>
        <v>VM Manager</v>
      </c>
      <c r="AQ100" s="70">
        <f>ifna(vlookup(AP100,'SKU Pricing'!A:B,Assumptions!$B$2,0)*AE100,0)</f>
        <v>2.19</v>
      </c>
      <c r="AR100" s="72">
        <v>0.0</v>
      </c>
    </row>
    <row r="101">
      <c r="A101" s="61" t="s">
        <v>251</v>
      </c>
      <c r="B101" s="62" t="str">
        <f>ifna(if(vlookup(A101,vOS!A:B,2,0)="","Unknown",vlookup(A101,vOS!A:B,2,0)),"Unknown")</f>
        <v>Debian GNU/Linux 12 (64-bit)</v>
      </c>
      <c r="C101" s="62">
        <f>vlookup(B101,'OS Study'!A:D,2,0)</f>
        <v>0</v>
      </c>
      <c r="D101" s="62" t="str">
        <f>vlookup(B101,'OS Study'!A:D,3,0)</f>
        <v>Linux</v>
      </c>
      <c r="E101" s="62" t="str">
        <f>vlookup(B101,'OS Study'!A:D,4,0)</f>
        <v>Debian</v>
      </c>
      <c r="F101" s="63" t="str">
        <f>vlookup(B101,'OS Study'!A:E,5,0)</f>
        <v>12</v>
      </c>
      <c r="G101" s="62">
        <f>IF(vlookup(A101,'RVtools V2.1'!A:J,4,0)="non",0,1)</f>
        <v>1</v>
      </c>
      <c r="H101" s="62">
        <f>if(vlookup(A101,'RVtools V2.1'!A:K,11,0)="kube",1,0)</f>
        <v>0</v>
      </c>
      <c r="I101" s="62">
        <f t="shared" si="5"/>
        <v>0</v>
      </c>
      <c r="J101" s="62">
        <f>ifna(vlookup(A101,'Infra Study'!A:Q,17,0),0)</f>
        <v>0</v>
      </c>
      <c r="K101" s="64">
        <f>IFERROR(__xludf.DUMMYFUNCTION("N(REGEXMATCH(VLOOKUP(A101, 'RVtools V2.1'!A:H, 8, 0), ""^Serveur de fichiers""))"),0.0)</f>
        <v>0</v>
      </c>
      <c r="L101" s="64">
        <f t="shared" si="6"/>
        <v>0</v>
      </c>
      <c r="M101" s="67" t="str">
        <f>ifna(vlookup(A101,'RVtools V2.1'!A:I,8,0),"N/A")</f>
        <v>Bac Express - CBM25</v>
      </c>
      <c r="N101" s="64">
        <f>IFERROR(__xludf.DUMMYFUNCTION("IF(REGEXMATCH(M101, ""(?i)"" &amp; JOIN(""|"", SPLIT(""kalisil"", "" ""))), 1, 0)"),0.0)</f>
        <v>0</v>
      </c>
      <c r="O101" s="64" t="str">
        <f>vlookup(A101,'RVtools V2.1'!A:H,7,0)</f>
        <v>T1</v>
      </c>
      <c r="P101" s="64">
        <f>if(vlookup(A101,'RVtools V2.1'!A:H,5,0)="oui",1,0)</f>
        <v>1</v>
      </c>
      <c r="Q101" s="64">
        <f>ifna(vlookup(A101,vCPU!A:B,2,0),"Unknown")</f>
        <v>4</v>
      </c>
      <c r="R101" s="66">
        <f>ifna(vlookup(A101,vMemory!A:C,3,0),"Unknown")</f>
        <v>12</v>
      </c>
      <c r="S101" s="66">
        <f>ifna(vlookup(A101,vDisk!A:C,3,0),"Unknown")</f>
        <v>231</v>
      </c>
      <c r="T101" s="67" t="str">
        <f t="array" ref="T101">IFS(
   L101=1, "No Lift &amp; Shift",
   J101=1, XLOOKUP(A101, 'Infra Study'!A:A, 'Infra Study'!P:P),
   I101=1, "No Lift &amp; Shift",
   H101=1, "GKE",
   K101=1, "GCNV",
   G101=1, "Lift &amp; Shift Prod",
   TRUE, "Lift &amp; Shift Noprod"
)</f>
        <v>Lift &amp; Shift Prod</v>
      </c>
      <c r="U101" s="67">
        <f t="shared" si="7"/>
        <v>1</v>
      </c>
      <c r="V101" s="68" t="str">
        <f>if(T101="Lift &amp; Shift Noprod",if( Y101=0,Assumptions!$B$5, Assumptions!$B$4),if(T101="Lift &amp; Shift Prod",if(AND(N101=1,O101="T1"),Assumptions!$B$6,Assumptions!$B$4),0))</f>
        <v>N2D</v>
      </c>
      <c r="W101" s="69">
        <f>if(V101&lt;&gt;0,if(Q101="Unknown", Assumptions!$B$42,If(Q101&gt;1,Q101,2)),0)</f>
        <v>4</v>
      </c>
      <c r="X101" s="69">
        <f>if(V101&lt;&gt;0,if(R101="Unknown", Assumptions!$B$43,R101),0)</f>
        <v>12</v>
      </c>
      <c r="Y101" s="68">
        <f t="shared" si="8"/>
        <v>0</v>
      </c>
      <c r="Z101" s="68">
        <f>if(V101&lt;&gt;0,if(  S101="Unknown", Assumptions!$B$44,S101),0)</f>
        <v>231</v>
      </c>
      <c r="AA101" s="68" t="str">
        <f>if(V101 ="N2",ifna(vlookup(W101&amp;"-"&amp;X101,'Ref. VM'!A:B,2,0),"Custom"),if(V101 ="E2" , ifna(vlookup(W101&amp;"-"&amp;X101,'Ref. VM'!D:E,2,0),"Custom"),if(V101="N2D",ifna(vlookup(W101&amp;"-"&amp;X101,'Ref. VM'!G:H,2,0),"Custom"),if(V101="N4",ifna(vlookup(W101&amp;"-"&amp;X101,'Ref. VM'!J:K,2,0),"Custom"),0))))</f>
        <v>Custom</v>
      </c>
      <c r="AB101" s="67" t="str">
        <f t="shared" si="9"/>
        <v>N2D-Custom vCPUs-CUD 3y</v>
      </c>
      <c r="AC101" s="67" t="str">
        <f t="shared" si="10"/>
        <v>N2D-Custom RAM-CUD 3y</v>
      </c>
      <c r="AD101" s="67">
        <f t="shared" si="11"/>
        <v>0</v>
      </c>
      <c r="AE101" s="69">
        <f>if(T101="Lift &amp; Shift Prod",730,if(T101="Lift &amp; Shift Noprod",Assumptions!$B$3,0))</f>
        <v>730</v>
      </c>
      <c r="AF101" s="70">
        <f>if( U101=0,0,if(Y101=0, ((vlookup(AB101,'SKU Pricing'!A:B,Assumptions!$B$2,0)*W101)+(vlookup(AC101,'SKU Pricing'!A:B,Assumptions!$B$2,0)*X101))*AE101,((vlookup(AB101,'SKU Pricing'!A:B,Assumptions!$B$2,0)*W101)+(vlookup(AC101,'SKU Pricing'!A:B,Assumptions!$B$2,0)*(W101*8))+(vlookup(AD101,'SKU Pricing'!A:B,Assumptions!$B$2,0)*(X101-(W101*8))))*AE101))</f>
        <v>61.71698568</v>
      </c>
      <c r="AG101" s="67">
        <f t="shared" si="12"/>
        <v>0</v>
      </c>
      <c r="AH101" s="70">
        <f>ifna(vlookup(AG101,'SKU Pricing'!A:B,Assumptions!$B$2,0)*W101*AE101,0)</f>
        <v>0</v>
      </c>
      <c r="AI101" s="62" t="str">
        <f t="shared" si="13"/>
        <v>Regional</v>
      </c>
      <c r="AJ101" s="62" t="str">
        <f>if(V101&lt;&gt;0, if(T101="Lift &amp; Shift Noprod",Assumptions!$B$9,if(V101=Assumptions!$B$6,Assumptions!$B$10,if(P101=1,Assumptions!$B$8,Assumptions!$B$7))),"")</f>
        <v>SSD</v>
      </c>
      <c r="AK101" s="69" t="str">
        <f t="shared" si="14"/>
        <v>SSD</v>
      </c>
      <c r="AL101" s="69">
        <f>if(AJ101="Hyperdisk Balanced",Assumptions!$B$11,0)</f>
        <v>0</v>
      </c>
      <c r="AM101" s="69">
        <f>if(AJ101="Hyperdisk Balanced",Assumptions!$B$12,0)</f>
        <v>0</v>
      </c>
      <c r="AN101" s="70">
        <f>if(AK101=0,0,if(AJ101="Hyperdisk Balanced",vlookup(AK101&amp;" provisioned space",'SKU Pricing'!A:B,Assumptions!$B$2,0)*Z101+vlookup(AK101&amp;" provisioned IOPS",'SKU Pricing'!A:B,Assumptions!$B$2,0)*AL101*730+vlookup(AK101&amp;" provisioned throughput",'SKU Pricing'!A:B,Assumptions!$B$2,0)*AM101*730,vlookup(AK101,'SKU Pricing'!A:B,Assumptions!$B$2,0)*Z101))</f>
        <v>45.507</v>
      </c>
      <c r="AO101" s="70">
        <f t="shared" si="15"/>
        <v>107.2239857</v>
      </c>
      <c r="AP101" s="71" t="str">
        <f t="shared" si="16"/>
        <v>VM Manager</v>
      </c>
      <c r="AQ101" s="70">
        <f>ifna(vlookup(AP101,'SKU Pricing'!A:B,Assumptions!$B$2,0)*AE101,0)</f>
        <v>2.19</v>
      </c>
      <c r="AR101" s="72">
        <v>0.0</v>
      </c>
    </row>
    <row r="102">
      <c r="A102" s="61" t="s">
        <v>252</v>
      </c>
      <c r="B102" s="62" t="str">
        <f>ifna(if(vlookup(A102,vOS!A:B,2,0)="","Unknown",vlookup(A102,vOS!A:B,2,0)),"Unknown")</f>
        <v>Debian GNU/Linux 12 (64-bit)</v>
      </c>
      <c r="C102" s="62">
        <f>vlookup(B102,'OS Study'!A:D,2,0)</f>
        <v>0</v>
      </c>
      <c r="D102" s="62" t="str">
        <f>vlookup(B102,'OS Study'!A:D,3,0)</f>
        <v>Linux</v>
      </c>
      <c r="E102" s="62" t="str">
        <f>vlookup(B102,'OS Study'!A:D,4,0)</f>
        <v>Debian</v>
      </c>
      <c r="F102" s="63" t="str">
        <f>vlookup(B102,'OS Study'!A:E,5,0)</f>
        <v>12</v>
      </c>
      <c r="G102" s="62">
        <f>IF(vlookup(A102,'RVtools V2.1'!A:J,4,0)="non",0,1)</f>
        <v>1</v>
      </c>
      <c r="H102" s="62">
        <f>if(vlookup(A102,'RVtools V2.1'!A:K,11,0)="kube",1,0)</f>
        <v>0</v>
      </c>
      <c r="I102" s="62">
        <f t="shared" si="5"/>
        <v>0</v>
      </c>
      <c r="J102" s="62">
        <f>ifna(vlookup(A102,'Infra Study'!A:Q,17,0),0)</f>
        <v>0</v>
      </c>
      <c r="K102" s="64">
        <f>IFERROR(__xludf.DUMMYFUNCTION("N(REGEXMATCH(VLOOKUP(A102, 'RVtools V2.1'!A:H, 8, 0), ""^Serveur de fichiers""))"),0.0)</f>
        <v>0</v>
      </c>
      <c r="L102" s="64">
        <f t="shared" si="6"/>
        <v>0</v>
      </c>
      <c r="M102" s="67" t="str">
        <f>ifna(vlookup(A102,'RVtools V2.1'!A:I,8,0),"N/A")</f>
        <v>Bac Express - COR</v>
      </c>
      <c r="N102" s="64">
        <f>IFERROR(__xludf.DUMMYFUNCTION("IF(REGEXMATCH(M102, ""(?i)"" &amp; JOIN(""|"", SPLIT(""kalisil"", "" ""))), 1, 0)"),0.0)</f>
        <v>0</v>
      </c>
      <c r="O102" s="64" t="str">
        <f>vlookup(A102,'RVtools V2.1'!A:H,7,0)</f>
        <v>T1</v>
      </c>
      <c r="P102" s="64">
        <f>if(vlookup(A102,'RVtools V2.1'!A:H,5,0)="oui",1,0)</f>
        <v>1</v>
      </c>
      <c r="Q102" s="64">
        <f>ifna(vlookup(A102,vCPU!A:B,2,0),"Unknown")</f>
        <v>4</v>
      </c>
      <c r="R102" s="66">
        <f>ifna(vlookup(A102,vMemory!A:C,3,0),"Unknown")</f>
        <v>8</v>
      </c>
      <c r="S102" s="66">
        <f>ifna(vlookup(A102,vDisk!A:C,3,0),"Unknown")</f>
        <v>226</v>
      </c>
      <c r="T102" s="67" t="str">
        <f t="array" ref="T102">IFS(
   L102=1, "No Lift &amp; Shift",
   J102=1, XLOOKUP(A102, 'Infra Study'!A:A, 'Infra Study'!P:P),
   I102=1, "No Lift &amp; Shift",
   H102=1, "GKE",
   K102=1, "GCNV",
   G102=1, "Lift &amp; Shift Prod",
   TRUE, "Lift &amp; Shift Noprod"
)</f>
        <v>Lift &amp; Shift Prod</v>
      </c>
      <c r="U102" s="67">
        <f t="shared" si="7"/>
        <v>1</v>
      </c>
      <c r="V102" s="68" t="str">
        <f>if(T102="Lift &amp; Shift Noprod",if( Y102=0,Assumptions!$B$5, Assumptions!$B$4),if(T102="Lift &amp; Shift Prod",if(AND(N102=1,O102="T1"),Assumptions!$B$6,Assumptions!$B$4),0))</f>
        <v>N2D</v>
      </c>
      <c r="W102" s="69">
        <f>if(V102&lt;&gt;0,if(Q102="Unknown", Assumptions!$B$42,If(Q102&gt;1,Q102,2)),0)</f>
        <v>4</v>
      </c>
      <c r="X102" s="69">
        <f>if(V102&lt;&gt;0,if(R102="Unknown", Assumptions!$B$43,R102),0)</f>
        <v>8</v>
      </c>
      <c r="Y102" s="68">
        <f t="shared" si="8"/>
        <v>0</v>
      </c>
      <c r="Z102" s="68">
        <f>if(V102&lt;&gt;0,if(  S102="Unknown", Assumptions!$B$44,S102),0)</f>
        <v>226</v>
      </c>
      <c r="AA102" s="68" t="str">
        <f>if(V102 ="N2",ifna(vlookup(W102&amp;"-"&amp;X102,'Ref. VM'!A:B,2,0),"Custom"),if(V102 ="E2" , ifna(vlookup(W102&amp;"-"&amp;X102,'Ref. VM'!D:E,2,0),"Custom"),if(V102="N2D",ifna(vlookup(W102&amp;"-"&amp;X102,'Ref. VM'!G:H,2,0),"Custom"),if(V102="N4",ifna(vlookup(W102&amp;"-"&amp;X102,'Ref. VM'!J:K,2,0),"Custom"),0))))</f>
        <v>Custom</v>
      </c>
      <c r="AB102" s="67" t="str">
        <f t="shared" si="9"/>
        <v>N2D-Custom vCPUs-CUD 3y</v>
      </c>
      <c r="AC102" s="67" t="str">
        <f t="shared" si="10"/>
        <v>N2D-Custom RAM-CUD 3y</v>
      </c>
      <c r="AD102" s="67">
        <f t="shared" si="11"/>
        <v>0</v>
      </c>
      <c r="AE102" s="69">
        <f>if(T102="Lift &amp; Shift Prod",730,if(T102="Lift &amp; Shift Noprod",Assumptions!$B$3,0))</f>
        <v>730</v>
      </c>
      <c r="AF102" s="70">
        <f>if( U102=0,0,if(Y102=0, ((vlookup(AB102,'SKU Pricing'!A:B,Assumptions!$B$2,0)*W102)+(vlookup(AC102,'SKU Pricing'!A:B,Assumptions!$B$2,0)*X102))*AE102,((vlookup(AB102,'SKU Pricing'!A:B,Assumptions!$B$2,0)*W102)+(vlookup(AC102,'SKU Pricing'!A:B,Assumptions!$B$2,0)*(W102*8))+(vlookup(AD102,'SKU Pricing'!A:B,Assumptions!$B$2,0)*(X102-(W102*8))))*AE102))</f>
        <v>55.81665264</v>
      </c>
      <c r="AG102" s="67">
        <f t="shared" si="12"/>
        <v>0</v>
      </c>
      <c r="AH102" s="70">
        <f>ifna(vlookup(AG102,'SKU Pricing'!A:B,Assumptions!$B$2,0)*W102*AE102,0)</f>
        <v>0</v>
      </c>
      <c r="AI102" s="62" t="str">
        <f t="shared" si="13"/>
        <v>Regional</v>
      </c>
      <c r="AJ102" s="62" t="str">
        <f>if(V102&lt;&gt;0, if(T102="Lift &amp; Shift Noprod",Assumptions!$B$9,if(V102=Assumptions!$B$6,Assumptions!$B$10,if(P102=1,Assumptions!$B$8,Assumptions!$B$7))),"")</f>
        <v>SSD</v>
      </c>
      <c r="AK102" s="69" t="str">
        <f t="shared" si="14"/>
        <v>SSD</v>
      </c>
      <c r="AL102" s="69">
        <f>if(AJ102="Hyperdisk Balanced",Assumptions!$B$11,0)</f>
        <v>0</v>
      </c>
      <c r="AM102" s="69">
        <f>if(AJ102="Hyperdisk Balanced",Assumptions!$B$12,0)</f>
        <v>0</v>
      </c>
      <c r="AN102" s="70">
        <f>if(AK102=0,0,if(AJ102="Hyperdisk Balanced",vlookup(AK102&amp;" provisioned space",'SKU Pricing'!A:B,Assumptions!$B$2,0)*Z102+vlookup(AK102&amp;" provisioned IOPS",'SKU Pricing'!A:B,Assumptions!$B$2,0)*AL102*730+vlookup(AK102&amp;" provisioned throughput",'SKU Pricing'!A:B,Assumptions!$B$2,0)*AM102*730,vlookup(AK102,'SKU Pricing'!A:B,Assumptions!$B$2,0)*Z102))</f>
        <v>44.522</v>
      </c>
      <c r="AO102" s="70">
        <f t="shared" si="15"/>
        <v>100.3386526</v>
      </c>
      <c r="AP102" s="71" t="str">
        <f t="shared" si="16"/>
        <v>VM Manager</v>
      </c>
      <c r="AQ102" s="70">
        <f>ifna(vlookup(AP102,'SKU Pricing'!A:B,Assumptions!$B$2,0)*AE102,0)</f>
        <v>2.19</v>
      </c>
      <c r="AR102" s="72">
        <v>0.0</v>
      </c>
    </row>
    <row r="103">
      <c r="A103" s="61" t="s">
        <v>253</v>
      </c>
      <c r="B103" s="62" t="str">
        <f>ifna(if(vlookup(A103,vOS!A:B,2,0)="","Unknown",vlookup(A103,vOS!A:B,2,0)),"Unknown")</f>
        <v>Debian GNU/Linux 11 (64-bit)</v>
      </c>
      <c r="C103" s="62">
        <f>vlookup(B103,'OS Study'!A:D,2,0)</f>
        <v>0</v>
      </c>
      <c r="D103" s="62" t="str">
        <f>vlookup(B103,'OS Study'!A:D,3,0)</f>
        <v>Linux</v>
      </c>
      <c r="E103" s="62" t="str">
        <f>vlookup(B103,'OS Study'!A:D,4,0)</f>
        <v>Debian</v>
      </c>
      <c r="F103" s="63" t="str">
        <f>vlookup(B103,'OS Study'!A:E,5,0)</f>
        <v>11</v>
      </c>
      <c r="G103" s="62">
        <f>IF(vlookup(A103,'RVtools V2.1'!A:J,4,0)="non",0,1)</f>
        <v>1</v>
      </c>
      <c r="H103" s="62">
        <f>if(vlookup(A103,'RVtools V2.1'!A:K,11,0)="kube",1,0)</f>
        <v>0</v>
      </c>
      <c r="I103" s="62">
        <f t="shared" si="5"/>
        <v>0</v>
      </c>
      <c r="J103" s="62">
        <f>ifna(vlookup(A103,'Infra Study'!A:Q,17,0),0)</f>
        <v>0</v>
      </c>
      <c r="K103" s="64">
        <f>IFERROR(__xludf.DUMMYFUNCTION("N(REGEXMATCH(VLOOKUP(A103, 'RVtools V2.1'!A:H, 8, 0), ""^Serveur de fichiers""))"),0.0)</f>
        <v>0</v>
      </c>
      <c r="L103" s="64">
        <f t="shared" si="6"/>
        <v>0</v>
      </c>
      <c r="M103" s="67" t="str">
        <f>ifna(vlookup(A103,'RVtools V2.1'!A:I,8,0),"N/A")</f>
        <v>Bac Express - COR</v>
      </c>
      <c r="N103" s="64">
        <f>IFERROR(__xludf.DUMMYFUNCTION("IF(REGEXMATCH(M103, ""(?i)"" &amp; JOIN(""|"", SPLIT(""kalisil"", "" ""))), 1, 0)"),0.0)</f>
        <v>0</v>
      </c>
      <c r="O103" s="64" t="str">
        <f>vlookup(A103,'RVtools V2.1'!A:H,7,0)</f>
        <v>T1</v>
      </c>
      <c r="P103" s="64">
        <f>if(vlookup(A103,'RVtools V2.1'!A:H,5,0)="oui",1,0)</f>
        <v>1</v>
      </c>
      <c r="Q103" s="64">
        <f>ifna(vlookup(A103,vCPU!A:B,2,0),"Unknown")</f>
        <v>4</v>
      </c>
      <c r="R103" s="66">
        <f>ifna(vlookup(A103,vMemory!A:C,3,0),"Unknown")</f>
        <v>8</v>
      </c>
      <c r="S103" s="66">
        <f>ifna(vlookup(A103,vDisk!A:C,3,0),"Unknown")</f>
        <v>46</v>
      </c>
      <c r="T103" s="67" t="str">
        <f t="array" ref="T103">IFS(
   L103=1, "No Lift &amp; Shift",
   J103=1, XLOOKUP(A103, 'Infra Study'!A:A, 'Infra Study'!P:P),
   I103=1, "No Lift &amp; Shift",
   H103=1, "GKE",
   K103=1, "GCNV",
   G103=1, "Lift &amp; Shift Prod",
   TRUE, "Lift &amp; Shift Noprod"
)</f>
        <v>Lift &amp; Shift Prod</v>
      </c>
      <c r="U103" s="67">
        <f t="shared" si="7"/>
        <v>1</v>
      </c>
      <c r="V103" s="68" t="str">
        <f>if(T103="Lift &amp; Shift Noprod",if( Y103=0,Assumptions!$B$5, Assumptions!$B$4),if(T103="Lift &amp; Shift Prod",if(AND(N103=1,O103="T1"),Assumptions!$B$6,Assumptions!$B$4),0))</f>
        <v>N2D</v>
      </c>
      <c r="W103" s="69">
        <f>if(V103&lt;&gt;0,if(Q103="Unknown", Assumptions!$B$42,If(Q103&gt;1,Q103,2)),0)</f>
        <v>4</v>
      </c>
      <c r="X103" s="69">
        <f>if(V103&lt;&gt;0,if(R103="Unknown", Assumptions!$B$43,R103),0)</f>
        <v>8</v>
      </c>
      <c r="Y103" s="68">
        <f t="shared" si="8"/>
        <v>0</v>
      </c>
      <c r="Z103" s="68">
        <f>if(V103&lt;&gt;0,if(  S103="Unknown", Assumptions!$B$44,S103),0)</f>
        <v>46</v>
      </c>
      <c r="AA103" s="68" t="str">
        <f>if(V103 ="N2",ifna(vlookup(W103&amp;"-"&amp;X103,'Ref. VM'!A:B,2,0),"Custom"),if(V103 ="E2" , ifna(vlookup(W103&amp;"-"&amp;X103,'Ref. VM'!D:E,2,0),"Custom"),if(V103="N2D",ifna(vlookup(W103&amp;"-"&amp;X103,'Ref. VM'!G:H,2,0),"Custom"),if(V103="N4",ifna(vlookup(W103&amp;"-"&amp;X103,'Ref. VM'!J:K,2,0),"Custom"),0))))</f>
        <v>Custom</v>
      </c>
      <c r="AB103" s="67" t="str">
        <f t="shared" si="9"/>
        <v>N2D-Custom vCPUs-CUD 3y</v>
      </c>
      <c r="AC103" s="67" t="str">
        <f t="shared" si="10"/>
        <v>N2D-Custom RAM-CUD 3y</v>
      </c>
      <c r="AD103" s="67">
        <f t="shared" si="11"/>
        <v>0</v>
      </c>
      <c r="AE103" s="69">
        <f>if(T103="Lift &amp; Shift Prod",730,if(T103="Lift &amp; Shift Noprod",Assumptions!$B$3,0))</f>
        <v>730</v>
      </c>
      <c r="AF103" s="70">
        <f>if( U103=0,0,if(Y103=0, ((vlookup(AB103,'SKU Pricing'!A:B,Assumptions!$B$2,0)*W103)+(vlookup(AC103,'SKU Pricing'!A:B,Assumptions!$B$2,0)*X103))*AE103,((vlookup(AB103,'SKU Pricing'!A:B,Assumptions!$B$2,0)*W103)+(vlookup(AC103,'SKU Pricing'!A:B,Assumptions!$B$2,0)*(W103*8))+(vlookup(AD103,'SKU Pricing'!A:B,Assumptions!$B$2,0)*(X103-(W103*8))))*AE103))</f>
        <v>55.81665264</v>
      </c>
      <c r="AG103" s="67">
        <f t="shared" si="12"/>
        <v>0</v>
      </c>
      <c r="AH103" s="70">
        <f>ifna(vlookup(AG103,'SKU Pricing'!A:B,Assumptions!$B$2,0)*W103*AE103,0)</f>
        <v>0</v>
      </c>
      <c r="AI103" s="62" t="str">
        <f t="shared" si="13"/>
        <v>Regional</v>
      </c>
      <c r="AJ103" s="62" t="str">
        <f>if(V103&lt;&gt;0, if(T103="Lift &amp; Shift Noprod",Assumptions!$B$9,if(V103=Assumptions!$B$6,Assumptions!$B$10,if(P103=1,Assumptions!$B$8,Assumptions!$B$7))),"")</f>
        <v>SSD</v>
      </c>
      <c r="AK103" s="69" t="str">
        <f t="shared" si="14"/>
        <v>SSD</v>
      </c>
      <c r="AL103" s="69">
        <f>if(AJ103="Hyperdisk Balanced",Assumptions!$B$11,0)</f>
        <v>0</v>
      </c>
      <c r="AM103" s="69">
        <f>if(AJ103="Hyperdisk Balanced",Assumptions!$B$12,0)</f>
        <v>0</v>
      </c>
      <c r="AN103" s="70">
        <f>if(AK103=0,0,if(AJ103="Hyperdisk Balanced",vlookup(AK103&amp;" provisioned space",'SKU Pricing'!A:B,Assumptions!$B$2,0)*Z103+vlookup(AK103&amp;" provisioned IOPS",'SKU Pricing'!A:B,Assumptions!$B$2,0)*AL103*730+vlookup(AK103&amp;" provisioned throughput",'SKU Pricing'!A:B,Assumptions!$B$2,0)*AM103*730,vlookup(AK103,'SKU Pricing'!A:B,Assumptions!$B$2,0)*Z103))</f>
        <v>9.062</v>
      </c>
      <c r="AO103" s="70">
        <f t="shared" si="15"/>
        <v>64.87865264</v>
      </c>
      <c r="AP103" s="71" t="str">
        <f t="shared" si="16"/>
        <v>VM Manager</v>
      </c>
      <c r="AQ103" s="70">
        <f>ifna(vlookup(AP103,'SKU Pricing'!A:B,Assumptions!$B$2,0)*AE103,0)</f>
        <v>2.19</v>
      </c>
      <c r="AR103" s="72">
        <v>0.0</v>
      </c>
    </row>
    <row r="104">
      <c r="A104" s="61" t="s">
        <v>254</v>
      </c>
      <c r="B104" s="62" t="str">
        <f>ifna(if(vlookup(A104,vOS!A:B,2,0)="","Unknown",vlookup(A104,vOS!A:B,2,0)),"Unknown")</f>
        <v>Debian GNU/Linux 9 (64-bit)</v>
      </c>
      <c r="C104" s="62">
        <f>vlookup(B104,'OS Study'!A:D,2,0)</f>
        <v>0</v>
      </c>
      <c r="D104" s="62" t="str">
        <f>vlookup(B104,'OS Study'!A:D,3,0)</f>
        <v>Linux</v>
      </c>
      <c r="E104" s="62" t="str">
        <f>vlookup(B104,'OS Study'!A:D,4,0)</f>
        <v>Debian</v>
      </c>
      <c r="F104" s="63" t="str">
        <f>vlookup(B104,'OS Study'!A:E,5,0)</f>
        <v>9</v>
      </c>
      <c r="G104" s="62">
        <f>IF(vlookup(A104,'RVtools V2.1'!A:J,4,0)="non",0,1)</f>
        <v>1</v>
      </c>
      <c r="H104" s="62">
        <f>if(vlookup(A104,'RVtools V2.1'!A:K,11,0)="kube",1,0)</f>
        <v>0</v>
      </c>
      <c r="I104" s="62">
        <f t="shared" si="5"/>
        <v>0</v>
      </c>
      <c r="J104" s="62">
        <f>ifna(vlookup(A104,'Infra Study'!A:Q,17,0),0)</f>
        <v>0</v>
      </c>
      <c r="K104" s="64">
        <f>IFERROR(__xludf.DUMMYFUNCTION("N(REGEXMATCH(VLOOKUP(A104, 'RVtools V2.1'!A:H, 8, 0), ""^Serveur de fichiers""))"),0.0)</f>
        <v>0</v>
      </c>
      <c r="L104" s="64">
        <f t="shared" si="6"/>
        <v>0</v>
      </c>
      <c r="M104" s="67" t="str">
        <f>ifna(vlookup(A104,'RVtools V2.1'!A:I,8,0),"N/A")</f>
        <v>Bac Express - CVL</v>
      </c>
      <c r="N104" s="64">
        <f>IFERROR(__xludf.DUMMYFUNCTION("IF(REGEXMATCH(M104, ""(?i)"" &amp; JOIN(""|"", SPLIT(""kalisil"", "" ""))), 1, 0)"),0.0)</f>
        <v>0</v>
      </c>
      <c r="O104" s="64" t="str">
        <f>vlookup(A104,'RVtools V2.1'!A:H,7,0)</f>
        <v>T1</v>
      </c>
      <c r="P104" s="64">
        <f>if(vlookup(A104,'RVtools V2.1'!A:H,5,0)="oui",1,0)</f>
        <v>1</v>
      </c>
      <c r="Q104" s="64">
        <f>ifna(vlookup(A104,vCPU!A:B,2,0),"Unknown")</f>
        <v>4</v>
      </c>
      <c r="R104" s="66">
        <f>ifna(vlookup(A104,vMemory!A:C,3,0),"Unknown")</f>
        <v>16</v>
      </c>
      <c r="S104" s="66">
        <f>ifna(vlookup(A104,vDisk!A:C,3,0),"Unknown")</f>
        <v>1945</v>
      </c>
      <c r="T104" s="67" t="str">
        <f t="array" ref="T104">IFS(
   L104=1, "No Lift &amp; Shift",
   J104=1, XLOOKUP(A104, 'Infra Study'!A:A, 'Infra Study'!P:P),
   I104=1, "No Lift &amp; Shift",
   H104=1, "GKE",
   K104=1, "GCNV",
   G104=1, "Lift &amp; Shift Prod",
   TRUE, "Lift &amp; Shift Noprod"
)</f>
        <v>Lift &amp; Shift Prod</v>
      </c>
      <c r="U104" s="67">
        <f t="shared" si="7"/>
        <v>1</v>
      </c>
      <c r="V104" s="68" t="str">
        <f>if(T104="Lift &amp; Shift Noprod",if( Y104=0,Assumptions!$B$5, Assumptions!$B$4),if(T104="Lift &amp; Shift Prod",if(AND(N104=1,O104="T1"),Assumptions!$B$6,Assumptions!$B$4),0))</f>
        <v>N2D</v>
      </c>
      <c r="W104" s="69">
        <f>if(V104&lt;&gt;0,if(Q104="Unknown", Assumptions!$B$42,If(Q104&gt;1,Q104,2)),0)</f>
        <v>4</v>
      </c>
      <c r="X104" s="69">
        <f>if(V104&lt;&gt;0,if(R104="Unknown", Assumptions!$B$43,R104),0)</f>
        <v>16</v>
      </c>
      <c r="Y104" s="68">
        <f t="shared" si="8"/>
        <v>0</v>
      </c>
      <c r="Z104" s="68">
        <f>if(V104&lt;&gt;0,if(  S104="Unknown", Assumptions!$B$44,S104),0)</f>
        <v>1945</v>
      </c>
      <c r="AA104" s="68" t="str">
        <f>if(V104 ="N2",ifna(vlookup(W104&amp;"-"&amp;X104,'Ref. VM'!A:B,2,0),"Custom"),if(V104 ="E2" , ifna(vlookup(W104&amp;"-"&amp;X104,'Ref. VM'!D:E,2,0),"Custom"),if(V104="N2D",ifna(vlookup(W104&amp;"-"&amp;X104,'Ref. VM'!G:H,2,0),"Custom"),if(V104="N4",ifna(vlookup(W104&amp;"-"&amp;X104,'Ref. VM'!J:K,2,0),"Custom"),0))))</f>
        <v>Predefined</v>
      </c>
      <c r="AB104" s="67" t="str">
        <f t="shared" si="9"/>
        <v>N2D-Predefined vCPUs-CUD 3y</v>
      </c>
      <c r="AC104" s="67" t="str">
        <f t="shared" si="10"/>
        <v>N2D-Predefined RAM-CUD 3y</v>
      </c>
      <c r="AD104" s="67">
        <f t="shared" si="11"/>
        <v>0</v>
      </c>
      <c r="AE104" s="69">
        <f>if(T104="Lift &amp; Shift Prod",730,if(T104="Lift &amp; Shift Noprod",Assumptions!$B$3,0))</f>
        <v>730</v>
      </c>
      <c r="AF104" s="70">
        <f>if( U104=0,0,if(Y104=0, ((vlookup(AB104,'SKU Pricing'!A:B,Assumptions!$B$2,0)*W104)+(vlookup(AC104,'SKU Pricing'!A:B,Assumptions!$B$2,0)*X104))*AE104,((vlookup(AB104,'SKU Pricing'!A:B,Assumptions!$B$2,0)*W104)+(vlookup(AC104,'SKU Pricing'!A:B,Assumptions!$B$2,0)*(W104*8))+(vlookup(AD104,'SKU Pricing'!A:B,Assumptions!$B$2,0)*(X104-(W104*8))))*AE104))</f>
        <v>64.3974464</v>
      </c>
      <c r="AG104" s="67">
        <f t="shared" si="12"/>
        <v>0</v>
      </c>
      <c r="AH104" s="70">
        <f>ifna(vlookup(AG104,'SKU Pricing'!A:B,Assumptions!$B$2,0)*W104*AE104,0)</f>
        <v>0</v>
      </c>
      <c r="AI104" s="62" t="str">
        <f t="shared" si="13"/>
        <v>Regional</v>
      </c>
      <c r="AJ104" s="62" t="str">
        <f>if(V104&lt;&gt;0, if(T104="Lift &amp; Shift Noprod",Assumptions!$B$9,if(V104=Assumptions!$B$6,Assumptions!$B$10,if(P104=1,Assumptions!$B$8,Assumptions!$B$7))),"")</f>
        <v>SSD</v>
      </c>
      <c r="AK104" s="69" t="str">
        <f t="shared" si="14"/>
        <v>SSD</v>
      </c>
      <c r="AL104" s="69">
        <f>if(AJ104="Hyperdisk Balanced",Assumptions!$B$11,0)</f>
        <v>0</v>
      </c>
      <c r="AM104" s="69">
        <f>if(AJ104="Hyperdisk Balanced",Assumptions!$B$12,0)</f>
        <v>0</v>
      </c>
      <c r="AN104" s="70">
        <f>if(AK104=0,0,if(AJ104="Hyperdisk Balanced",vlookup(AK104&amp;" provisioned space",'SKU Pricing'!A:B,Assumptions!$B$2,0)*Z104+vlookup(AK104&amp;" provisioned IOPS",'SKU Pricing'!A:B,Assumptions!$B$2,0)*AL104*730+vlookup(AK104&amp;" provisioned throughput",'SKU Pricing'!A:B,Assumptions!$B$2,0)*AM104*730,vlookup(AK104,'SKU Pricing'!A:B,Assumptions!$B$2,0)*Z104))</f>
        <v>383.165</v>
      </c>
      <c r="AO104" s="70">
        <f t="shared" si="15"/>
        <v>447.5624464</v>
      </c>
      <c r="AP104" s="71" t="str">
        <f t="shared" si="16"/>
        <v>VM Manager</v>
      </c>
      <c r="AQ104" s="70">
        <f>ifna(vlookup(AP104,'SKU Pricing'!A:B,Assumptions!$B$2,0)*AE104,0)</f>
        <v>2.19</v>
      </c>
      <c r="AR104" s="72">
        <v>0.0</v>
      </c>
    </row>
    <row r="105">
      <c r="A105" s="61" t="s">
        <v>255</v>
      </c>
      <c r="B105" s="62" t="str">
        <f>ifna(if(vlookup(A105,vOS!A:B,2,0)="","Unknown",vlookup(A105,vOS!A:B,2,0)),"Unknown")</f>
        <v>Debian GNU/Linux 12 (64-bit)</v>
      </c>
      <c r="C105" s="62">
        <f>vlookup(B105,'OS Study'!A:D,2,0)</f>
        <v>0</v>
      </c>
      <c r="D105" s="62" t="str">
        <f>vlookup(B105,'OS Study'!A:D,3,0)</f>
        <v>Linux</v>
      </c>
      <c r="E105" s="62" t="str">
        <f>vlookup(B105,'OS Study'!A:D,4,0)</f>
        <v>Debian</v>
      </c>
      <c r="F105" s="63" t="str">
        <f>vlookup(B105,'OS Study'!A:E,5,0)</f>
        <v>12</v>
      </c>
      <c r="G105" s="62">
        <f>IF(vlookup(A105,'RVtools V2.1'!A:J,4,0)="non",0,1)</f>
        <v>1</v>
      </c>
      <c r="H105" s="62">
        <f>if(vlookup(A105,'RVtools V2.1'!A:K,11,0)="kube",1,0)</f>
        <v>0</v>
      </c>
      <c r="I105" s="62">
        <f t="shared" si="5"/>
        <v>0</v>
      </c>
      <c r="J105" s="62">
        <f>ifna(vlookup(A105,'Infra Study'!A:Q,17,0),0)</f>
        <v>0</v>
      </c>
      <c r="K105" s="64">
        <f>IFERROR(__xludf.DUMMYFUNCTION("N(REGEXMATCH(VLOOKUP(A105, 'RVtools V2.1'!A:H, 8, 0), ""^Serveur de fichiers""))"),0.0)</f>
        <v>0</v>
      </c>
      <c r="L105" s="64">
        <f t="shared" si="6"/>
        <v>0</v>
      </c>
      <c r="M105" s="67" t="str">
        <f>ifna(vlookup(A105,'RVtools V2.1'!A:I,8,0),"N/A")</f>
        <v>Bac Express - CVL</v>
      </c>
      <c r="N105" s="64">
        <f>IFERROR(__xludf.DUMMYFUNCTION("IF(REGEXMATCH(M105, ""(?i)"" &amp; JOIN(""|"", SPLIT(""kalisil"", "" ""))), 1, 0)"),0.0)</f>
        <v>0</v>
      </c>
      <c r="O105" s="64" t="str">
        <f>vlookup(A105,'RVtools V2.1'!A:H,7,0)</f>
        <v>T1</v>
      </c>
      <c r="P105" s="64">
        <f>if(vlookup(A105,'RVtools V2.1'!A:H,5,0)="oui",1,0)</f>
        <v>1</v>
      </c>
      <c r="Q105" s="64">
        <f>ifna(vlookup(A105,vCPU!A:B,2,0),"Unknown")</f>
        <v>4</v>
      </c>
      <c r="R105" s="66">
        <f>ifna(vlookup(A105,vMemory!A:C,3,0),"Unknown")</f>
        <v>16</v>
      </c>
      <c r="S105" s="66">
        <f>ifna(vlookup(A105,vDisk!A:C,3,0),"Unknown")</f>
        <v>1638</v>
      </c>
      <c r="T105" s="67" t="str">
        <f t="array" ref="T105">IFS(
   L105=1, "No Lift &amp; Shift",
   J105=1, XLOOKUP(A105, 'Infra Study'!A:A, 'Infra Study'!P:P),
   I105=1, "No Lift &amp; Shift",
   H105=1, "GKE",
   K105=1, "GCNV",
   G105=1, "Lift &amp; Shift Prod",
   TRUE, "Lift &amp; Shift Noprod"
)</f>
        <v>Lift &amp; Shift Prod</v>
      </c>
      <c r="U105" s="67">
        <f t="shared" si="7"/>
        <v>1</v>
      </c>
      <c r="V105" s="68" t="str">
        <f>if(T105="Lift &amp; Shift Noprod",if( Y105=0,Assumptions!$B$5, Assumptions!$B$4),if(T105="Lift &amp; Shift Prod",if(AND(N105=1,O105="T1"),Assumptions!$B$6,Assumptions!$B$4),0))</f>
        <v>N2D</v>
      </c>
      <c r="W105" s="69">
        <f>if(V105&lt;&gt;0,if(Q105="Unknown", Assumptions!$B$42,If(Q105&gt;1,Q105,2)),0)</f>
        <v>4</v>
      </c>
      <c r="X105" s="69">
        <f>if(V105&lt;&gt;0,if(R105="Unknown", Assumptions!$B$43,R105),0)</f>
        <v>16</v>
      </c>
      <c r="Y105" s="68">
        <f t="shared" si="8"/>
        <v>0</v>
      </c>
      <c r="Z105" s="68">
        <f>if(V105&lt;&gt;0,if(  S105="Unknown", Assumptions!$B$44,S105),0)</f>
        <v>1638</v>
      </c>
      <c r="AA105" s="68" t="str">
        <f>if(V105 ="N2",ifna(vlookup(W105&amp;"-"&amp;X105,'Ref. VM'!A:B,2,0),"Custom"),if(V105 ="E2" , ifna(vlookup(W105&amp;"-"&amp;X105,'Ref. VM'!D:E,2,0),"Custom"),if(V105="N2D",ifna(vlookup(W105&amp;"-"&amp;X105,'Ref. VM'!G:H,2,0),"Custom"),if(V105="N4",ifna(vlookup(W105&amp;"-"&amp;X105,'Ref. VM'!J:K,2,0),"Custom"),0))))</f>
        <v>Predefined</v>
      </c>
      <c r="AB105" s="67" t="str">
        <f t="shared" si="9"/>
        <v>N2D-Predefined vCPUs-CUD 3y</v>
      </c>
      <c r="AC105" s="67" t="str">
        <f t="shared" si="10"/>
        <v>N2D-Predefined RAM-CUD 3y</v>
      </c>
      <c r="AD105" s="67">
        <f t="shared" si="11"/>
        <v>0</v>
      </c>
      <c r="AE105" s="69">
        <f>if(T105="Lift &amp; Shift Prod",730,if(T105="Lift &amp; Shift Noprod",Assumptions!$B$3,0))</f>
        <v>730</v>
      </c>
      <c r="AF105" s="70">
        <f>if( U105=0,0,if(Y105=0, ((vlookup(AB105,'SKU Pricing'!A:B,Assumptions!$B$2,0)*W105)+(vlookup(AC105,'SKU Pricing'!A:B,Assumptions!$B$2,0)*X105))*AE105,((vlookup(AB105,'SKU Pricing'!A:B,Assumptions!$B$2,0)*W105)+(vlookup(AC105,'SKU Pricing'!A:B,Assumptions!$B$2,0)*(W105*8))+(vlookup(AD105,'SKU Pricing'!A:B,Assumptions!$B$2,0)*(X105-(W105*8))))*AE105))</f>
        <v>64.3974464</v>
      </c>
      <c r="AG105" s="67">
        <f t="shared" si="12"/>
        <v>0</v>
      </c>
      <c r="AH105" s="70">
        <f>ifna(vlookup(AG105,'SKU Pricing'!A:B,Assumptions!$B$2,0)*W105*AE105,0)</f>
        <v>0</v>
      </c>
      <c r="AI105" s="62" t="str">
        <f t="shared" si="13"/>
        <v>Regional</v>
      </c>
      <c r="AJ105" s="62" t="str">
        <f>if(V105&lt;&gt;0, if(T105="Lift &amp; Shift Noprod",Assumptions!$B$9,if(V105=Assumptions!$B$6,Assumptions!$B$10,if(P105=1,Assumptions!$B$8,Assumptions!$B$7))),"")</f>
        <v>SSD</v>
      </c>
      <c r="AK105" s="69" t="str">
        <f t="shared" si="14"/>
        <v>SSD</v>
      </c>
      <c r="AL105" s="69">
        <f>if(AJ105="Hyperdisk Balanced",Assumptions!$B$11,0)</f>
        <v>0</v>
      </c>
      <c r="AM105" s="69">
        <f>if(AJ105="Hyperdisk Balanced",Assumptions!$B$12,0)</f>
        <v>0</v>
      </c>
      <c r="AN105" s="70">
        <f>if(AK105=0,0,if(AJ105="Hyperdisk Balanced",vlookup(AK105&amp;" provisioned space",'SKU Pricing'!A:B,Assumptions!$B$2,0)*Z105+vlookup(AK105&amp;" provisioned IOPS",'SKU Pricing'!A:B,Assumptions!$B$2,0)*AL105*730+vlookup(AK105&amp;" provisioned throughput",'SKU Pricing'!A:B,Assumptions!$B$2,0)*AM105*730,vlookup(AK105,'SKU Pricing'!A:B,Assumptions!$B$2,0)*Z105))</f>
        <v>322.686</v>
      </c>
      <c r="AO105" s="70">
        <f t="shared" si="15"/>
        <v>387.0834464</v>
      </c>
      <c r="AP105" s="71" t="str">
        <f t="shared" si="16"/>
        <v>VM Manager</v>
      </c>
      <c r="AQ105" s="70">
        <f>ifna(vlookup(AP105,'SKU Pricing'!A:B,Assumptions!$B$2,0)*AE105,0)</f>
        <v>2.19</v>
      </c>
      <c r="AR105" s="72">
        <v>0.0</v>
      </c>
    </row>
    <row r="106">
      <c r="A106" s="61" t="s">
        <v>256</v>
      </c>
      <c r="B106" s="62" t="str">
        <f>ifna(if(vlookup(A106,vOS!A:B,2,0)="","Unknown",vlookup(A106,vOS!A:B,2,0)),"Unknown")</f>
        <v>Debian GNU/Linux 11 (64-bit)</v>
      </c>
      <c r="C106" s="62">
        <f>vlookup(B106,'OS Study'!A:D,2,0)</f>
        <v>0</v>
      </c>
      <c r="D106" s="62" t="str">
        <f>vlookup(B106,'OS Study'!A:D,3,0)</f>
        <v>Linux</v>
      </c>
      <c r="E106" s="62" t="str">
        <f>vlookup(B106,'OS Study'!A:D,4,0)</f>
        <v>Debian</v>
      </c>
      <c r="F106" s="63" t="str">
        <f>vlookup(B106,'OS Study'!A:E,5,0)</f>
        <v>11</v>
      </c>
      <c r="G106" s="62">
        <f>IF(vlookup(A106,'RVtools V2.1'!A:J,4,0)="non",0,1)</f>
        <v>1</v>
      </c>
      <c r="H106" s="62">
        <f>if(vlookup(A106,'RVtools V2.1'!A:K,11,0)="kube",1,0)</f>
        <v>0</v>
      </c>
      <c r="I106" s="62">
        <f t="shared" si="5"/>
        <v>0</v>
      </c>
      <c r="J106" s="62">
        <f>ifna(vlookup(A106,'Infra Study'!A:Q,17,0),0)</f>
        <v>0</v>
      </c>
      <c r="K106" s="64">
        <f>IFERROR(__xludf.DUMMYFUNCTION("N(REGEXMATCH(VLOOKUP(A106, 'RVtools V2.1'!A:H, 8, 0), ""^Serveur de fichiers""))"),0.0)</f>
        <v>0</v>
      </c>
      <c r="L106" s="64">
        <f t="shared" si="6"/>
        <v>0</v>
      </c>
      <c r="M106" s="67" t="str">
        <f>ifna(vlookup(A106,'RVtools V2.1'!A:I,8,0),"N/A")</f>
        <v>Bac Express - CVL</v>
      </c>
      <c r="N106" s="64">
        <f>IFERROR(__xludf.DUMMYFUNCTION("IF(REGEXMATCH(M106, ""(?i)"" &amp; JOIN(""|"", SPLIT(""kalisil"", "" ""))), 1, 0)"),0.0)</f>
        <v>0</v>
      </c>
      <c r="O106" s="64" t="str">
        <f>vlookup(A106,'RVtools V2.1'!A:H,7,0)</f>
        <v>T1</v>
      </c>
      <c r="P106" s="64">
        <f>if(vlookup(A106,'RVtools V2.1'!A:H,5,0)="oui",1,0)</f>
        <v>1</v>
      </c>
      <c r="Q106" s="64">
        <f>ifna(vlookup(A106,vCPU!A:B,2,0),"Unknown")</f>
        <v>4</v>
      </c>
      <c r="R106" s="66">
        <f>ifna(vlookup(A106,vMemory!A:C,3,0),"Unknown")</f>
        <v>12</v>
      </c>
      <c r="S106" s="66">
        <f>ifna(vlookup(A106,vDisk!A:C,3,0),"Unknown")</f>
        <v>77</v>
      </c>
      <c r="T106" s="67" t="str">
        <f t="array" ref="T106">IFS(
   L106=1, "No Lift &amp; Shift",
   J106=1, XLOOKUP(A106, 'Infra Study'!A:A, 'Infra Study'!P:P),
   I106=1, "No Lift &amp; Shift",
   H106=1, "GKE",
   K106=1, "GCNV",
   G106=1, "Lift &amp; Shift Prod",
   TRUE, "Lift &amp; Shift Noprod"
)</f>
        <v>Lift &amp; Shift Prod</v>
      </c>
      <c r="U106" s="67">
        <f t="shared" si="7"/>
        <v>1</v>
      </c>
      <c r="V106" s="68" t="str">
        <f>if(T106="Lift &amp; Shift Noprod",if( Y106=0,Assumptions!$B$5, Assumptions!$B$4),if(T106="Lift &amp; Shift Prod",if(AND(N106=1,O106="T1"),Assumptions!$B$6,Assumptions!$B$4),0))</f>
        <v>N2D</v>
      </c>
      <c r="W106" s="69">
        <f>if(V106&lt;&gt;0,if(Q106="Unknown", Assumptions!$B$42,If(Q106&gt;1,Q106,2)),0)</f>
        <v>4</v>
      </c>
      <c r="X106" s="69">
        <f>if(V106&lt;&gt;0,if(R106="Unknown", Assumptions!$B$43,R106),0)</f>
        <v>12</v>
      </c>
      <c r="Y106" s="68">
        <f t="shared" si="8"/>
        <v>0</v>
      </c>
      <c r="Z106" s="68">
        <f>if(V106&lt;&gt;0,if(  S106="Unknown", Assumptions!$B$44,S106),0)</f>
        <v>77</v>
      </c>
      <c r="AA106" s="68" t="str">
        <f>if(V106 ="N2",ifna(vlookup(W106&amp;"-"&amp;X106,'Ref. VM'!A:B,2,0),"Custom"),if(V106 ="E2" , ifna(vlookup(W106&amp;"-"&amp;X106,'Ref. VM'!D:E,2,0),"Custom"),if(V106="N2D",ifna(vlookup(W106&amp;"-"&amp;X106,'Ref. VM'!G:H,2,0),"Custom"),if(V106="N4",ifna(vlookup(W106&amp;"-"&amp;X106,'Ref. VM'!J:K,2,0),"Custom"),0))))</f>
        <v>Custom</v>
      </c>
      <c r="AB106" s="67" t="str">
        <f t="shared" si="9"/>
        <v>N2D-Custom vCPUs-CUD 3y</v>
      </c>
      <c r="AC106" s="67" t="str">
        <f t="shared" si="10"/>
        <v>N2D-Custom RAM-CUD 3y</v>
      </c>
      <c r="AD106" s="67">
        <f t="shared" si="11"/>
        <v>0</v>
      </c>
      <c r="AE106" s="69">
        <f>if(T106="Lift &amp; Shift Prod",730,if(T106="Lift &amp; Shift Noprod",Assumptions!$B$3,0))</f>
        <v>730</v>
      </c>
      <c r="AF106" s="70">
        <f>if( U106=0,0,if(Y106=0, ((vlookup(AB106,'SKU Pricing'!A:B,Assumptions!$B$2,0)*W106)+(vlookup(AC106,'SKU Pricing'!A:B,Assumptions!$B$2,0)*X106))*AE106,((vlookup(AB106,'SKU Pricing'!A:B,Assumptions!$B$2,0)*W106)+(vlookup(AC106,'SKU Pricing'!A:B,Assumptions!$B$2,0)*(W106*8))+(vlookup(AD106,'SKU Pricing'!A:B,Assumptions!$B$2,0)*(X106-(W106*8))))*AE106))</f>
        <v>61.71698568</v>
      </c>
      <c r="AG106" s="67">
        <f t="shared" si="12"/>
        <v>0</v>
      </c>
      <c r="AH106" s="70">
        <f>ifna(vlookup(AG106,'SKU Pricing'!A:B,Assumptions!$B$2,0)*W106*AE106,0)</f>
        <v>0</v>
      </c>
      <c r="AI106" s="62" t="str">
        <f t="shared" si="13"/>
        <v>Regional</v>
      </c>
      <c r="AJ106" s="62" t="str">
        <f>if(V106&lt;&gt;0, if(T106="Lift &amp; Shift Noprod",Assumptions!$B$9,if(V106=Assumptions!$B$6,Assumptions!$B$10,if(P106=1,Assumptions!$B$8,Assumptions!$B$7))),"")</f>
        <v>SSD</v>
      </c>
      <c r="AK106" s="69" t="str">
        <f t="shared" si="14"/>
        <v>SSD</v>
      </c>
      <c r="AL106" s="69">
        <f>if(AJ106="Hyperdisk Balanced",Assumptions!$B$11,0)</f>
        <v>0</v>
      </c>
      <c r="AM106" s="69">
        <f>if(AJ106="Hyperdisk Balanced",Assumptions!$B$12,0)</f>
        <v>0</v>
      </c>
      <c r="AN106" s="70">
        <f>if(AK106=0,0,if(AJ106="Hyperdisk Balanced",vlookup(AK106&amp;" provisioned space",'SKU Pricing'!A:B,Assumptions!$B$2,0)*Z106+vlookup(AK106&amp;" provisioned IOPS",'SKU Pricing'!A:B,Assumptions!$B$2,0)*AL106*730+vlookup(AK106&amp;" provisioned throughput",'SKU Pricing'!A:B,Assumptions!$B$2,0)*AM106*730,vlookup(AK106,'SKU Pricing'!A:B,Assumptions!$B$2,0)*Z106))</f>
        <v>15.169</v>
      </c>
      <c r="AO106" s="70">
        <f t="shared" si="15"/>
        <v>76.88598568</v>
      </c>
      <c r="AP106" s="71" t="str">
        <f t="shared" si="16"/>
        <v>VM Manager</v>
      </c>
      <c r="AQ106" s="70">
        <f>ifna(vlookup(AP106,'SKU Pricing'!A:B,Assumptions!$B$2,0)*AE106,0)</f>
        <v>2.19</v>
      </c>
      <c r="AR106" s="72">
        <v>0.0</v>
      </c>
    </row>
    <row r="107">
      <c r="A107" s="61" t="s">
        <v>257</v>
      </c>
      <c r="B107" s="62" t="str">
        <f>ifna(if(vlookup(A107,vOS!A:B,2,0)="","Unknown",vlookup(A107,vOS!A:B,2,0)),"Unknown")</f>
        <v>Unknown</v>
      </c>
      <c r="C107" s="62">
        <f>vlookup(B107,'OS Study'!A:D,2,0)</f>
        <v>0</v>
      </c>
      <c r="D107" s="62" t="str">
        <f>vlookup(B107,'OS Study'!A:D,3,0)</f>
        <v>Unknown</v>
      </c>
      <c r="E107" s="62" t="str">
        <f>vlookup(B107,'OS Study'!A:D,4,0)</f>
        <v>Unknown</v>
      </c>
      <c r="F107" s="63" t="str">
        <f>vlookup(B107,'OS Study'!A:E,5,0)</f>
        <v/>
      </c>
      <c r="G107" s="62">
        <f>IF(vlookup(A107,'RVtools V2.1'!A:J,4,0)="non",0,1)</f>
        <v>1</v>
      </c>
      <c r="H107" s="62">
        <f>if(vlookup(A107,'RVtools V2.1'!A:K,11,0)="kube",1,0)</f>
        <v>0</v>
      </c>
      <c r="I107" s="62">
        <f t="shared" si="5"/>
        <v>0</v>
      </c>
      <c r="J107" s="62">
        <f>ifna(vlookup(A107,'Infra Study'!A:Q,17,0),0)</f>
        <v>0</v>
      </c>
      <c r="K107" s="64">
        <f>IFERROR(__xludf.DUMMYFUNCTION("N(REGEXMATCH(VLOOKUP(A107, 'RVtools V2.1'!A:H, 8, 0), ""^Serveur de fichiers""))"),0.0)</f>
        <v>0</v>
      </c>
      <c r="L107" s="64">
        <f t="shared" si="6"/>
        <v>0</v>
      </c>
      <c r="M107" s="67" t="str">
        <f>ifna(vlookup(A107,'RVtools V2.1'!A:I,8,0),"N/A")</f>
        <v>Bac Express - LOR</v>
      </c>
      <c r="N107" s="64">
        <f>IFERROR(__xludf.DUMMYFUNCTION("IF(REGEXMATCH(M107, ""(?i)"" &amp; JOIN(""|"", SPLIT(""kalisil"", "" ""))), 1, 0)"),0.0)</f>
        <v>0</v>
      </c>
      <c r="O107" s="64" t="str">
        <f>vlookup(A107,'RVtools V2.1'!A:H,7,0)</f>
        <v>T1</v>
      </c>
      <c r="P107" s="64">
        <f>if(vlookup(A107,'RVtools V2.1'!A:H,5,0)="oui",1,0)</f>
        <v>1</v>
      </c>
      <c r="Q107" s="64">
        <f>ifna(vlookup(A107,vCPU!A:B,2,0),"Unknown")</f>
        <v>4</v>
      </c>
      <c r="R107" s="66">
        <f>ifna(vlookup(A107,vMemory!A:C,3,0),"Unknown")</f>
        <v>8</v>
      </c>
      <c r="S107" s="66">
        <f>ifna(vlookup(A107,vDisk!A:C,3,0),"Unknown")</f>
        <v>283</v>
      </c>
      <c r="T107" s="67" t="str">
        <f t="array" ref="T107">IFS(
   L107=1, "No Lift &amp; Shift",
   J107=1, XLOOKUP(A107, 'Infra Study'!A:A, 'Infra Study'!P:P),
   I107=1, "No Lift &amp; Shift",
   H107=1, "GKE",
   K107=1, "GCNV",
   G107=1, "Lift &amp; Shift Prod",
   TRUE, "Lift &amp; Shift Noprod"
)</f>
        <v>Lift &amp; Shift Prod</v>
      </c>
      <c r="U107" s="67">
        <f t="shared" si="7"/>
        <v>1</v>
      </c>
      <c r="V107" s="68" t="str">
        <f>if(T107="Lift &amp; Shift Noprod",if( Y107=0,Assumptions!$B$5, Assumptions!$B$4),if(T107="Lift &amp; Shift Prod",if(AND(N107=1,O107="T1"),Assumptions!$B$6,Assumptions!$B$4),0))</f>
        <v>N2D</v>
      </c>
      <c r="W107" s="69">
        <f>if(V107&lt;&gt;0,if(Q107="Unknown", Assumptions!$B$42,If(Q107&gt;1,Q107,2)),0)</f>
        <v>4</v>
      </c>
      <c r="X107" s="69">
        <f>if(V107&lt;&gt;0,if(R107="Unknown", Assumptions!$B$43,R107),0)</f>
        <v>8</v>
      </c>
      <c r="Y107" s="68">
        <f t="shared" si="8"/>
        <v>0</v>
      </c>
      <c r="Z107" s="68">
        <f>if(V107&lt;&gt;0,if(  S107="Unknown", Assumptions!$B$44,S107),0)</f>
        <v>283</v>
      </c>
      <c r="AA107" s="68" t="str">
        <f>if(V107 ="N2",ifna(vlookup(W107&amp;"-"&amp;X107,'Ref. VM'!A:B,2,0),"Custom"),if(V107 ="E2" , ifna(vlookup(W107&amp;"-"&amp;X107,'Ref. VM'!D:E,2,0),"Custom"),if(V107="N2D",ifna(vlookup(W107&amp;"-"&amp;X107,'Ref. VM'!G:H,2,0),"Custom"),if(V107="N4",ifna(vlookup(W107&amp;"-"&amp;X107,'Ref. VM'!J:K,2,0),"Custom"),0))))</f>
        <v>Custom</v>
      </c>
      <c r="AB107" s="67" t="str">
        <f t="shared" si="9"/>
        <v>N2D-Custom vCPUs-CUD 3y</v>
      </c>
      <c r="AC107" s="67" t="str">
        <f t="shared" si="10"/>
        <v>N2D-Custom RAM-CUD 3y</v>
      </c>
      <c r="AD107" s="67">
        <f t="shared" si="11"/>
        <v>0</v>
      </c>
      <c r="AE107" s="69">
        <f>if(T107="Lift &amp; Shift Prod",730,if(T107="Lift &amp; Shift Noprod",Assumptions!$B$3,0))</f>
        <v>730</v>
      </c>
      <c r="AF107" s="70">
        <f>if( U107=0,0,if(Y107=0, ((vlookup(AB107,'SKU Pricing'!A:B,Assumptions!$B$2,0)*W107)+(vlookup(AC107,'SKU Pricing'!A:B,Assumptions!$B$2,0)*X107))*AE107,((vlookup(AB107,'SKU Pricing'!A:B,Assumptions!$B$2,0)*W107)+(vlookup(AC107,'SKU Pricing'!A:B,Assumptions!$B$2,0)*(W107*8))+(vlookup(AD107,'SKU Pricing'!A:B,Assumptions!$B$2,0)*(X107-(W107*8))))*AE107))</f>
        <v>55.81665264</v>
      </c>
      <c r="AG107" s="67">
        <f t="shared" si="12"/>
        <v>0</v>
      </c>
      <c r="AH107" s="70">
        <f>ifna(vlookup(AG107,'SKU Pricing'!A:B,Assumptions!$B$2,0)*W107*AE107,0)</f>
        <v>0</v>
      </c>
      <c r="AI107" s="62" t="str">
        <f t="shared" si="13"/>
        <v>Regional</v>
      </c>
      <c r="AJ107" s="62" t="str">
        <f>if(V107&lt;&gt;0, if(T107="Lift &amp; Shift Noprod",Assumptions!$B$9,if(V107=Assumptions!$B$6,Assumptions!$B$10,if(P107=1,Assumptions!$B$8,Assumptions!$B$7))),"")</f>
        <v>SSD</v>
      </c>
      <c r="AK107" s="69" t="str">
        <f t="shared" si="14"/>
        <v>SSD</v>
      </c>
      <c r="AL107" s="69">
        <f>if(AJ107="Hyperdisk Balanced",Assumptions!$B$11,0)</f>
        <v>0</v>
      </c>
      <c r="AM107" s="69">
        <f>if(AJ107="Hyperdisk Balanced",Assumptions!$B$12,0)</f>
        <v>0</v>
      </c>
      <c r="AN107" s="70">
        <f>if(AK107=0,0,if(AJ107="Hyperdisk Balanced",vlookup(AK107&amp;" provisioned space",'SKU Pricing'!A:B,Assumptions!$B$2,0)*Z107+vlookup(AK107&amp;" provisioned IOPS",'SKU Pricing'!A:B,Assumptions!$B$2,0)*AL107*730+vlookup(AK107&amp;" provisioned throughput",'SKU Pricing'!A:B,Assumptions!$B$2,0)*AM107*730,vlookup(AK107,'SKU Pricing'!A:B,Assumptions!$B$2,0)*Z107))</f>
        <v>55.751</v>
      </c>
      <c r="AO107" s="70">
        <f t="shared" si="15"/>
        <v>111.5676526</v>
      </c>
      <c r="AP107" s="71" t="str">
        <f t="shared" si="16"/>
        <v>VM Manager</v>
      </c>
      <c r="AQ107" s="70">
        <f>ifna(vlookup(AP107,'SKU Pricing'!A:B,Assumptions!$B$2,0)*AE107,0)</f>
        <v>2.19</v>
      </c>
      <c r="AR107" s="72">
        <v>0.0</v>
      </c>
    </row>
    <row r="108">
      <c r="A108" s="61" t="s">
        <v>258</v>
      </c>
      <c r="B108" s="62" t="str">
        <f>ifna(if(vlookup(A108,vOS!A:B,2,0)="","Unknown",vlookup(A108,vOS!A:B,2,0)),"Unknown")</f>
        <v>Unknown</v>
      </c>
      <c r="C108" s="62">
        <f>vlookup(B108,'OS Study'!A:D,2,0)</f>
        <v>0</v>
      </c>
      <c r="D108" s="62" t="str">
        <f>vlookup(B108,'OS Study'!A:D,3,0)</f>
        <v>Unknown</v>
      </c>
      <c r="E108" s="62" t="str">
        <f>vlookup(B108,'OS Study'!A:D,4,0)</f>
        <v>Unknown</v>
      </c>
      <c r="F108" s="63" t="str">
        <f>vlookup(B108,'OS Study'!A:E,5,0)</f>
        <v/>
      </c>
      <c r="G108" s="62">
        <f>IF(vlookup(A108,'RVtools V2.1'!A:J,4,0)="non",0,1)</f>
        <v>1</v>
      </c>
      <c r="H108" s="62">
        <f>if(vlookup(A108,'RVtools V2.1'!A:K,11,0)="kube",1,0)</f>
        <v>0</v>
      </c>
      <c r="I108" s="62">
        <f t="shared" si="5"/>
        <v>0</v>
      </c>
      <c r="J108" s="62">
        <f>ifna(vlookup(A108,'Infra Study'!A:Q,17,0),0)</f>
        <v>0</v>
      </c>
      <c r="K108" s="64">
        <f>IFERROR(__xludf.DUMMYFUNCTION("N(REGEXMATCH(VLOOKUP(A108, 'RVtools V2.1'!A:H, 8, 0), ""^Serveur de fichiers""))"),0.0)</f>
        <v>0</v>
      </c>
      <c r="L108" s="64">
        <f t="shared" si="6"/>
        <v>0</v>
      </c>
      <c r="M108" s="67" t="str">
        <f>ifna(vlookup(A108,'RVtools V2.1'!A:I,8,0),"N/A")</f>
        <v>Bac Express - LOR</v>
      </c>
      <c r="N108" s="64">
        <f>IFERROR(__xludf.DUMMYFUNCTION("IF(REGEXMATCH(M108, ""(?i)"" &amp; JOIN(""|"", SPLIT(""kalisil"", "" ""))), 1, 0)"),0.0)</f>
        <v>0</v>
      </c>
      <c r="O108" s="64" t="str">
        <f>vlookup(A108,'RVtools V2.1'!A:H,7,0)</f>
        <v>T1</v>
      </c>
      <c r="P108" s="64">
        <f>if(vlookup(A108,'RVtools V2.1'!A:H,5,0)="oui",1,0)</f>
        <v>1</v>
      </c>
      <c r="Q108" s="64">
        <f>ifna(vlookup(A108,vCPU!A:B,2,0),"Unknown")</f>
        <v>4</v>
      </c>
      <c r="R108" s="66">
        <f>ifna(vlookup(A108,vMemory!A:C,3,0),"Unknown")</f>
        <v>8</v>
      </c>
      <c r="S108" s="66">
        <f>ifna(vlookup(A108,vDisk!A:C,3,0),"Unknown")</f>
        <v>74</v>
      </c>
      <c r="T108" s="67" t="str">
        <f t="array" ref="T108">IFS(
   L108=1, "No Lift &amp; Shift",
   J108=1, XLOOKUP(A108, 'Infra Study'!A:A, 'Infra Study'!P:P),
   I108=1, "No Lift &amp; Shift",
   H108=1, "GKE",
   K108=1, "GCNV",
   G108=1, "Lift &amp; Shift Prod",
   TRUE, "Lift &amp; Shift Noprod"
)</f>
        <v>Lift &amp; Shift Prod</v>
      </c>
      <c r="U108" s="67">
        <f t="shared" si="7"/>
        <v>1</v>
      </c>
      <c r="V108" s="68" t="str">
        <f>if(T108="Lift &amp; Shift Noprod",if( Y108=0,Assumptions!$B$5, Assumptions!$B$4),if(T108="Lift &amp; Shift Prod",if(AND(N108=1,O108="T1"),Assumptions!$B$6,Assumptions!$B$4),0))</f>
        <v>N2D</v>
      </c>
      <c r="W108" s="69">
        <f>if(V108&lt;&gt;0,if(Q108="Unknown", Assumptions!$B$42,If(Q108&gt;1,Q108,2)),0)</f>
        <v>4</v>
      </c>
      <c r="X108" s="69">
        <f>if(V108&lt;&gt;0,if(R108="Unknown", Assumptions!$B$43,R108),0)</f>
        <v>8</v>
      </c>
      <c r="Y108" s="68">
        <f t="shared" si="8"/>
        <v>0</v>
      </c>
      <c r="Z108" s="68">
        <f>if(V108&lt;&gt;0,if(  S108="Unknown", Assumptions!$B$44,S108),0)</f>
        <v>74</v>
      </c>
      <c r="AA108" s="68" t="str">
        <f>if(V108 ="N2",ifna(vlookup(W108&amp;"-"&amp;X108,'Ref. VM'!A:B,2,0),"Custom"),if(V108 ="E2" , ifna(vlookup(W108&amp;"-"&amp;X108,'Ref. VM'!D:E,2,0),"Custom"),if(V108="N2D",ifna(vlookup(W108&amp;"-"&amp;X108,'Ref. VM'!G:H,2,0),"Custom"),if(V108="N4",ifna(vlookup(W108&amp;"-"&amp;X108,'Ref. VM'!J:K,2,0),"Custom"),0))))</f>
        <v>Custom</v>
      </c>
      <c r="AB108" s="67" t="str">
        <f t="shared" si="9"/>
        <v>N2D-Custom vCPUs-CUD 3y</v>
      </c>
      <c r="AC108" s="67" t="str">
        <f t="shared" si="10"/>
        <v>N2D-Custom RAM-CUD 3y</v>
      </c>
      <c r="AD108" s="67">
        <f t="shared" si="11"/>
        <v>0</v>
      </c>
      <c r="AE108" s="69">
        <f>if(T108="Lift &amp; Shift Prod",730,if(T108="Lift &amp; Shift Noprod",Assumptions!$B$3,0))</f>
        <v>730</v>
      </c>
      <c r="AF108" s="70">
        <f>if( U108=0,0,if(Y108=0, ((vlookup(AB108,'SKU Pricing'!A:B,Assumptions!$B$2,0)*W108)+(vlookup(AC108,'SKU Pricing'!A:B,Assumptions!$B$2,0)*X108))*AE108,((vlookup(AB108,'SKU Pricing'!A:B,Assumptions!$B$2,0)*W108)+(vlookup(AC108,'SKU Pricing'!A:B,Assumptions!$B$2,0)*(W108*8))+(vlookup(AD108,'SKU Pricing'!A:B,Assumptions!$B$2,0)*(X108-(W108*8))))*AE108))</f>
        <v>55.81665264</v>
      </c>
      <c r="AG108" s="67">
        <f t="shared" si="12"/>
        <v>0</v>
      </c>
      <c r="AH108" s="70">
        <f>ifna(vlookup(AG108,'SKU Pricing'!A:B,Assumptions!$B$2,0)*W108*AE108,0)</f>
        <v>0</v>
      </c>
      <c r="AI108" s="62" t="str">
        <f t="shared" si="13"/>
        <v>Regional</v>
      </c>
      <c r="AJ108" s="62" t="str">
        <f>if(V108&lt;&gt;0, if(T108="Lift &amp; Shift Noprod",Assumptions!$B$9,if(V108=Assumptions!$B$6,Assumptions!$B$10,if(P108=1,Assumptions!$B$8,Assumptions!$B$7))),"")</f>
        <v>SSD</v>
      </c>
      <c r="AK108" s="69" t="str">
        <f t="shared" si="14"/>
        <v>SSD</v>
      </c>
      <c r="AL108" s="69">
        <f>if(AJ108="Hyperdisk Balanced",Assumptions!$B$11,0)</f>
        <v>0</v>
      </c>
      <c r="AM108" s="69">
        <f>if(AJ108="Hyperdisk Balanced",Assumptions!$B$12,0)</f>
        <v>0</v>
      </c>
      <c r="AN108" s="70">
        <f>if(AK108=0,0,if(AJ108="Hyperdisk Balanced",vlookup(AK108&amp;" provisioned space",'SKU Pricing'!A:B,Assumptions!$B$2,0)*Z108+vlookup(AK108&amp;" provisioned IOPS",'SKU Pricing'!A:B,Assumptions!$B$2,0)*AL108*730+vlookup(AK108&amp;" provisioned throughput",'SKU Pricing'!A:B,Assumptions!$B$2,0)*AM108*730,vlookup(AK108,'SKU Pricing'!A:B,Assumptions!$B$2,0)*Z108))</f>
        <v>14.578</v>
      </c>
      <c r="AO108" s="70">
        <f t="shared" si="15"/>
        <v>70.39465264</v>
      </c>
      <c r="AP108" s="71" t="str">
        <f t="shared" si="16"/>
        <v>VM Manager</v>
      </c>
      <c r="AQ108" s="70">
        <f>ifna(vlookup(AP108,'SKU Pricing'!A:B,Assumptions!$B$2,0)*AE108,0)</f>
        <v>2.19</v>
      </c>
      <c r="AR108" s="72">
        <v>0.0</v>
      </c>
    </row>
    <row r="109">
      <c r="A109" s="61" t="s">
        <v>259</v>
      </c>
      <c r="B109" s="62" t="str">
        <f>ifna(if(vlookup(A109,vOS!A:B,2,0)="","Unknown",vlookup(A109,vOS!A:B,2,0)),"Unknown")</f>
        <v>Debian GNU/Linux 10 (64-bit)</v>
      </c>
      <c r="C109" s="62">
        <f>vlookup(B109,'OS Study'!A:D,2,0)</f>
        <v>0</v>
      </c>
      <c r="D109" s="62" t="str">
        <f>vlookup(B109,'OS Study'!A:D,3,0)</f>
        <v>Linux</v>
      </c>
      <c r="E109" s="62" t="str">
        <f>vlookup(B109,'OS Study'!A:D,4,0)</f>
        <v>Debian</v>
      </c>
      <c r="F109" s="63" t="str">
        <f>vlookup(B109,'OS Study'!A:E,5,0)</f>
        <v>10</v>
      </c>
      <c r="G109" s="62">
        <f>IF(vlookup(A109,'RVtools V2.1'!A:J,4,0)="non",0,1)</f>
        <v>1</v>
      </c>
      <c r="H109" s="62">
        <f>if(vlookup(A109,'RVtools V2.1'!A:K,11,0)="kube",1,0)</f>
        <v>0</v>
      </c>
      <c r="I109" s="62">
        <f t="shared" si="5"/>
        <v>0</v>
      </c>
      <c r="J109" s="62">
        <f>ifna(vlookup(A109,'Infra Study'!A:Q,17,0),0)</f>
        <v>0</v>
      </c>
      <c r="K109" s="64">
        <f>IFERROR(__xludf.DUMMYFUNCTION("N(REGEXMATCH(VLOOKUP(A109, 'RVtools V2.1'!A:H, 8, 0), ""^Serveur de fichiers""))"),0.0)</f>
        <v>0</v>
      </c>
      <c r="L109" s="64">
        <f t="shared" si="6"/>
        <v>0</v>
      </c>
      <c r="M109" s="67" t="str">
        <f>ifna(vlookup(A109,'RVtools V2.1'!A:I,8,0),"N/A")</f>
        <v>Bac Express - MAN</v>
      </c>
      <c r="N109" s="64">
        <f>IFERROR(__xludf.DUMMYFUNCTION("IF(REGEXMATCH(M109, ""(?i)"" &amp; JOIN(""|"", SPLIT(""kalisil"", "" ""))), 1, 0)"),0.0)</f>
        <v>0</v>
      </c>
      <c r="O109" s="64" t="str">
        <f>vlookup(A109,'RVtools V2.1'!A:H,7,0)</f>
        <v>T1</v>
      </c>
      <c r="P109" s="64">
        <f>if(vlookup(A109,'RVtools V2.1'!A:H,5,0)="oui",1,0)</f>
        <v>1</v>
      </c>
      <c r="Q109" s="64">
        <f>ifna(vlookup(A109,vCPU!A:B,2,0),"Unknown")</f>
        <v>4</v>
      </c>
      <c r="R109" s="66">
        <f>ifna(vlookup(A109,vMemory!A:C,3,0),"Unknown")</f>
        <v>16</v>
      </c>
      <c r="S109" s="66">
        <f>ifna(vlookup(A109,vDisk!A:C,3,0),"Unknown")</f>
        <v>148</v>
      </c>
      <c r="T109" s="67" t="str">
        <f t="array" ref="T109">IFS(
   L109=1, "No Lift &amp; Shift",
   J109=1, XLOOKUP(A109, 'Infra Study'!A:A, 'Infra Study'!P:P),
   I109=1, "No Lift &amp; Shift",
   H109=1, "GKE",
   K109=1, "GCNV",
   G109=1, "Lift &amp; Shift Prod",
   TRUE, "Lift &amp; Shift Noprod"
)</f>
        <v>Lift &amp; Shift Prod</v>
      </c>
      <c r="U109" s="67">
        <f t="shared" si="7"/>
        <v>1</v>
      </c>
      <c r="V109" s="68" t="str">
        <f>if(T109="Lift &amp; Shift Noprod",if( Y109=0,Assumptions!$B$5, Assumptions!$B$4),if(T109="Lift &amp; Shift Prod",if(AND(N109=1,O109="T1"),Assumptions!$B$6,Assumptions!$B$4),0))</f>
        <v>N2D</v>
      </c>
      <c r="W109" s="69">
        <f>if(V109&lt;&gt;0,if(Q109="Unknown", Assumptions!$B$42,If(Q109&gt;1,Q109,2)),0)</f>
        <v>4</v>
      </c>
      <c r="X109" s="69">
        <f>if(V109&lt;&gt;0,if(R109="Unknown", Assumptions!$B$43,R109),0)</f>
        <v>16</v>
      </c>
      <c r="Y109" s="68">
        <f t="shared" si="8"/>
        <v>0</v>
      </c>
      <c r="Z109" s="68">
        <f>if(V109&lt;&gt;0,if(  S109="Unknown", Assumptions!$B$44,S109),0)</f>
        <v>148</v>
      </c>
      <c r="AA109" s="68" t="str">
        <f>if(V109 ="N2",ifna(vlookup(W109&amp;"-"&amp;X109,'Ref. VM'!A:B,2,0),"Custom"),if(V109 ="E2" , ifna(vlookup(W109&amp;"-"&amp;X109,'Ref. VM'!D:E,2,0),"Custom"),if(V109="N2D",ifna(vlookup(W109&amp;"-"&amp;X109,'Ref. VM'!G:H,2,0),"Custom"),if(V109="N4",ifna(vlookup(W109&amp;"-"&amp;X109,'Ref. VM'!J:K,2,0),"Custom"),0))))</f>
        <v>Predefined</v>
      </c>
      <c r="AB109" s="67" t="str">
        <f t="shared" si="9"/>
        <v>N2D-Predefined vCPUs-CUD 3y</v>
      </c>
      <c r="AC109" s="67" t="str">
        <f t="shared" si="10"/>
        <v>N2D-Predefined RAM-CUD 3y</v>
      </c>
      <c r="AD109" s="67">
        <f t="shared" si="11"/>
        <v>0</v>
      </c>
      <c r="AE109" s="69">
        <f>if(T109="Lift &amp; Shift Prod",730,if(T109="Lift &amp; Shift Noprod",Assumptions!$B$3,0))</f>
        <v>730</v>
      </c>
      <c r="AF109" s="70">
        <f>if( U109=0,0,if(Y109=0, ((vlookup(AB109,'SKU Pricing'!A:B,Assumptions!$B$2,0)*W109)+(vlookup(AC109,'SKU Pricing'!A:B,Assumptions!$B$2,0)*X109))*AE109,((vlookup(AB109,'SKU Pricing'!A:B,Assumptions!$B$2,0)*W109)+(vlookup(AC109,'SKU Pricing'!A:B,Assumptions!$B$2,0)*(W109*8))+(vlookup(AD109,'SKU Pricing'!A:B,Assumptions!$B$2,0)*(X109-(W109*8))))*AE109))</f>
        <v>64.3974464</v>
      </c>
      <c r="AG109" s="67">
        <f t="shared" si="12"/>
        <v>0</v>
      </c>
      <c r="AH109" s="70">
        <f>ifna(vlookup(AG109,'SKU Pricing'!A:B,Assumptions!$B$2,0)*W109*AE109,0)</f>
        <v>0</v>
      </c>
      <c r="AI109" s="62" t="str">
        <f t="shared" si="13"/>
        <v>Regional</v>
      </c>
      <c r="AJ109" s="62" t="str">
        <f>if(V109&lt;&gt;0, if(T109="Lift &amp; Shift Noprod",Assumptions!$B$9,if(V109=Assumptions!$B$6,Assumptions!$B$10,if(P109=1,Assumptions!$B$8,Assumptions!$B$7))),"")</f>
        <v>SSD</v>
      </c>
      <c r="AK109" s="69" t="str">
        <f t="shared" si="14"/>
        <v>SSD</v>
      </c>
      <c r="AL109" s="69">
        <f>if(AJ109="Hyperdisk Balanced",Assumptions!$B$11,0)</f>
        <v>0</v>
      </c>
      <c r="AM109" s="69">
        <f>if(AJ109="Hyperdisk Balanced",Assumptions!$B$12,0)</f>
        <v>0</v>
      </c>
      <c r="AN109" s="70">
        <f>if(AK109=0,0,if(AJ109="Hyperdisk Balanced",vlookup(AK109&amp;" provisioned space",'SKU Pricing'!A:B,Assumptions!$B$2,0)*Z109+vlookup(AK109&amp;" provisioned IOPS",'SKU Pricing'!A:B,Assumptions!$B$2,0)*AL109*730+vlookup(AK109&amp;" provisioned throughput",'SKU Pricing'!A:B,Assumptions!$B$2,0)*AM109*730,vlookup(AK109,'SKU Pricing'!A:B,Assumptions!$B$2,0)*Z109))</f>
        <v>29.156</v>
      </c>
      <c r="AO109" s="70">
        <f t="shared" si="15"/>
        <v>93.5534464</v>
      </c>
      <c r="AP109" s="71" t="str">
        <f t="shared" si="16"/>
        <v>VM Manager</v>
      </c>
      <c r="AQ109" s="70">
        <f>ifna(vlookup(AP109,'SKU Pricing'!A:B,Assumptions!$B$2,0)*AE109,0)</f>
        <v>2.19</v>
      </c>
      <c r="AR109" s="72">
        <v>0.0</v>
      </c>
    </row>
    <row r="110">
      <c r="A110" s="61" t="s">
        <v>260</v>
      </c>
      <c r="B110" s="62" t="str">
        <f>ifna(if(vlookup(A110,vOS!A:B,2,0)="","Unknown",vlookup(A110,vOS!A:B,2,0)),"Unknown")</f>
        <v>Debian GNU/Linux 10 (64-bit)</v>
      </c>
      <c r="C110" s="62">
        <f>vlookup(B110,'OS Study'!A:D,2,0)</f>
        <v>0</v>
      </c>
      <c r="D110" s="62" t="str">
        <f>vlookup(B110,'OS Study'!A:D,3,0)</f>
        <v>Linux</v>
      </c>
      <c r="E110" s="62" t="str">
        <f>vlookup(B110,'OS Study'!A:D,4,0)</f>
        <v>Debian</v>
      </c>
      <c r="F110" s="63" t="str">
        <f>vlookup(B110,'OS Study'!A:E,5,0)</f>
        <v>10</v>
      </c>
      <c r="G110" s="62">
        <f>IF(vlookup(A110,'RVtools V2.1'!A:J,4,0)="non",0,1)</f>
        <v>1</v>
      </c>
      <c r="H110" s="62">
        <f>if(vlookup(A110,'RVtools V2.1'!A:K,11,0)="kube",1,0)</f>
        <v>0</v>
      </c>
      <c r="I110" s="62">
        <f t="shared" si="5"/>
        <v>0</v>
      </c>
      <c r="J110" s="62">
        <f>ifna(vlookup(A110,'Infra Study'!A:Q,17,0),0)</f>
        <v>0</v>
      </c>
      <c r="K110" s="64">
        <f>IFERROR(__xludf.DUMMYFUNCTION("N(REGEXMATCH(VLOOKUP(A110, 'RVtools V2.1'!A:H, 8, 0), ""^Serveur de fichiers""))"),0.0)</f>
        <v>0</v>
      </c>
      <c r="L110" s="64">
        <f t="shared" si="6"/>
        <v>0</v>
      </c>
      <c r="M110" s="67" t="str">
        <f>ifna(vlookup(A110,'RVtools V2.1'!A:I,8,0),"N/A")</f>
        <v>Bac Express - MAN</v>
      </c>
      <c r="N110" s="64">
        <f>IFERROR(__xludf.DUMMYFUNCTION("IF(REGEXMATCH(M110, ""(?i)"" &amp; JOIN(""|"", SPLIT(""kalisil"", "" ""))), 1, 0)"),0.0)</f>
        <v>0</v>
      </c>
      <c r="O110" s="64" t="str">
        <f>vlookup(A110,'RVtools V2.1'!A:H,7,0)</f>
        <v>T1</v>
      </c>
      <c r="P110" s="64">
        <f>if(vlookup(A110,'RVtools V2.1'!A:H,5,0)="oui",1,0)</f>
        <v>1</v>
      </c>
      <c r="Q110" s="64">
        <f>ifna(vlookup(A110,vCPU!A:B,2,0),"Unknown")</f>
        <v>6</v>
      </c>
      <c r="R110" s="66">
        <f>ifna(vlookup(A110,vMemory!A:C,3,0),"Unknown")</f>
        <v>32</v>
      </c>
      <c r="S110" s="66">
        <f>ifna(vlookup(A110,vDisk!A:C,3,0),"Unknown")</f>
        <v>5276</v>
      </c>
      <c r="T110" s="67" t="str">
        <f t="array" ref="T110">IFS(
   L110=1, "No Lift &amp; Shift",
   J110=1, XLOOKUP(A110, 'Infra Study'!A:A, 'Infra Study'!P:P),
   I110=1, "No Lift &amp; Shift",
   H110=1, "GKE",
   K110=1, "GCNV",
   G110=1, "Lift &amp; Shift Prod",
   TRUE, "Lift &amp; Shift Noprod"
)</f>
        <v>Lift &amp; Shift Prod</v>
      </c>
      <c r="U110" s="67">
        <f t="shared" si="7"/>
        <v>1</v>
      </c>
      <c r="V110" s="68" t="str">
        <f>if(T110="Lift &amp; Shift Noprod",if( Y110=0,Assumptions!$B$5, Assumptions!$B$4),if(T110="Lift &amp; Shift Prod",if(AND(N110=1,O110="T1"),Assumptions!$B$6,Assumptions!$B$4),0))</f>
        <v>N2D</v>
      </c>
      <c r="W110" s="69">
        <f>if(V110&lt;&gt;0,if(Q110="Unknown", Assumptions!$B$42,If(Q110&gt;1,Q110,2)),0)</f>
        <v>6</v>
      </c>
      <c r="X110" s="69">
        <f>if(V110&lt;&gt;0,if(R110="Unknown", Assumptions!$B$43,R110),0)</f>
        <v>32</v>
      </c>
      <c r="Y110" s="68">
        <f t="shared" si="8"/>
        <v>0</v>
      </c>
      <c r="Z110" s="68">
        <f>if(V110&lt;&gt;0,if(  S110="Unknown", Assumptions!$B$44,S110),0)</f>
        <v>5276</v>
      </c>
      <c r="AA110" s="68" t="str">
        <f>if(V110 ="N2",ifna(vlookup(W110&amp;"-"&amp;X110,'Ref. VM'!A:B,2,0),"Custom"),if(V110 ="E2" , ifna(vlookup(W110&amp;"-"&amp;X110,'Ref. VM'!D:E,2,0),"Custom"),if(V110="N2D",ifna(vlookup(W110&amp;"-"&amp;X110,'Ref. VM'!G:H,2,0),"Custom"),if(V110="N4",ifna(vlookup(W110&amp;"-"&amp;X110,'Ref. VM'!J:K,2,0),"Custom"),0))))</f>
        <v>Custom</v>
      </c>
      <c r="AB110" s="67" t="str">
        <f t="shared" si="9"/>
        <v>N2D-Custom vCPUs-CUD 3y</v>
      </c>
      <c r="AC110" s="67" t="str">
        <f t="shared" si="10"/>
        <v>N2D-Custom RAM-CUD 3y</v>
      </c>
      <c r="AD110" s="67">
        <f t="shared" si="11"/>
        <v>0</v>
      </c>
      <c r="AE110" s="69">
        <f>if(T110="Lift &amp; Shift Prod",730,if(T110="Lift &amp; Shift Noprod",Assumptions!$B$3,0))</f>
        <v>730</v>
      </c>
      <c r="AF110" s="70">
        <f>if( U110=0,0,if(Y110=0, ((vlookup(AB110,'SKU Pricing'!A:B,Assumptions!$B$2,0)*W110)+(vlookup(AC110,'SKU Pricing'!A:B,Assumptions!$B$2,0)*X110))*AE110,((vlookup(AB110,'SKU Pricing'!A:B,Assumptions!$B$2,0)*W110)+(vlookup(AC110,'SKU Pricing'!A:B,Assumptions!$B$2,0)*(W110*8))+(vlookup(AD110,'SKU Pricing'!A:B,Assumptions!$B$2,0)*(X110-(W110*8))))*AE110))</f>
        <v>113.2266442</v>
      </c>
      <c r="AG110" s="67">
        <f t="shared" si="12"/>
        <v>0</v>
      </c>
      <c r="AH110" s="70">
        <f>ifna(vlookup(AG110,'SKU Pricing'!A:B,Assumptions!$B$2,0)*W110*AE110,0)</f>
        <v>0</v>
      </c>
      <c r="AI110" s="62" t="str">
        <f t="shared" si="13"/>
        <v>Regional</v>
      </c>
      <c r="AJ110" s="62" t="str">
        <f>if(V110&lt;&gt;0, if(T110="Lift &amp; Shift Noprod",Assumptions!$B$9,if(V110=Assumptions!$B$6,Assumptions!$B$10,if(P110=1,Assumptions!$B$8,Assumptions!$B$7))),"")</f>
        <v>SSD</v>
      </c>
      <c r="AK110" s="69" t="str">
        <f t="shared" si="14"/>
        <v>SSD</v>
      </c>
      <c r="AL110" s="69">
        <f>if(AJ110="Hyperdisk Balanced",Assumptions!$B$11,0)</f>
        <v>0</v>
      </c>
      <c r="AM110" s="69">
        <f>if(AJ110="Hyperdisk Balanced",Assumptions!$B$12,0)</f>
        <v>0</v>
      </c>
      <c r="AN110" s="70">
        <f>if(AK110=0,0,if(AJ110="Hyperdisk Balanced",vlookup(AK110&amp;" provisioned space",'SKU Pricing'!A:B,Assumptions!$B$2,0)*Z110+vlookup(AK110&amp;" provisioned IOPS",'SKU Pricing'!A:B,Assumptions!$B$2,0)*AL110*730+vlookup(AK110&amp;" provisioned throughput",'SKU Pricing'!A:B,Assumptions!$B$2,0)*AM110*730,vlookup(AK110,'SKU Pricing'!A:B,Assumptions!$B$2,0)*Z110))</f>
        <v>1039.372</v>
      </c>
      <c r="AO110" s="70">
        <f t="shared" si="15"/>
        <v>1152.598644</v>
      </c>
      <c r="AP110" s="71" t="str">
        <f t="shared" si="16"/>
        <v>VM Manager</v>
      </c>
      <c r="AQ110" s="70">
        <f>ifna(vlookup(AP110,'SKU Pricing'!A:B,Assumptions!$B$2,0)*AE110,0)</f>
        <v>2.19</v>
      </c>
      <c r="AR110" s="72">
        <v>0.0</v>
      </c>
    </row>
    <row r="111">
      <c r="A111" s="61" t="s">
        <v>261</v>
      </c>
      <c r="B111" s="62" t="str">
        <f>ifna(if(vlookup(A111,vOS!A:B,2,0)="","Unknown",vlookup(A111,vOS!A:B,2,0)),"Unknown")</f>
        <v>Debian GNU/Linux 11 (64-bit)</v>
      </c>
      <c r="C111" s="62">
        <f>vlookup(B111,'OS Study'!A:D,2,0)</f>
        <v>0</v>
      </c>
      <c r="D111" s="62" t="str">
        <f>vlookup(B111,'OS Study'!A:D,3,0)</f>
        <v>Linux</v>
      </c>
      <c r="E111" s="62" t="str">
        <f>vlookup(B111,'OS Study'!A:D,4,0)</f>
        <v>Debian</v>
      </c>
      <c r="F111" s="63" t="str">
        <f>vlookup(B111,'OS Study'!A:E,5,0)</f>
        <v>11</v>
      </c>
      <c r="G111" s="62">
        <f>IF(vlookup(A111,'RVtools V2.1'!A:J,4,0)="non",0,1)</f>
        <v>1</v>
      </c>
      <c r="H111" s="62">
        <f>if(vlookup(A111,'RVtools V2.1'!A:K,11,0)="kube",1,0)</f>
        <v>0</v>
      </c>
      <c r="I111" s="62">
        <f t="shared" si="5"/>
        <v>0</v>
      </c>
      <c r="J111" s="62">
        <f>ifna(vlookup(A111,'Infra Study'!A:Q,17,0),0)</f>
        <v>0</v>
      </c>
      <c r="K111" s="64">
        <f>IFERROR(__xludf.DUMMYFUNCTION("N(REGEXMATCH(VLOOKUP(A111, 'RVtools V2.1'!A:H, 8, 0), ""^Serveur de fichiers""))"),0.0)</f>
        <v>0</v>
      </c>
      <c r="L111" s="64">
        <f t="shared" si="6"/>
        <v>0</v>
      </c>
      <c r="M111" s="67" t="str">
        <f>ifna(vlookup(A111,'RVtools V2.1'!A:I,8,0),"N/A")</f>
        <v>Bac Express - PAE</v>
      </c>
      <c r="N111" s="64">
        <f>IFERROR(__xludf.DUMMYFUNCTION("IF(REGEXMATCH(M111, ""(?i)"" &amp; JOIN(""|"", SPLIT(""kalisil"", "" ""))), 1, 0)"),0.0)</f>
        <v>0</v>
      </c>
      <c r="O111" s="64" t="str">
        <f>vlookup(A111,'RVtools V2.1'!A:H,7,0)</f>
        <v>T1</v>
      </c>
      <c r="P111" s="64">
        <f>if(vlookup(A111,'RVtools V2.1'!A:H,5,0)="oui",1,0)</f>
        <v>1</v>
      </c>
      <c r="Q111" s="64">
        <f>ifna(vlookup(A111,vCPU!A:B,2,0),"Unknown")</f>
        <v>16</v>
      </c>
      <c r="R111" s="66">
        <f>ifna(vlookup(A111,vMemory!A:C,3,0),"Unknown")</f>
        <v>28</v>
      </c>
      <c r="S111" s="66">
        <f>ifna(vlookup(A111,vDisk!A:C,3,0),"Unknown")</f>
        <v>4469</v>
      </c>
      <c r="T111" s="67" t="str">
        <f t="array" ref="T111">IFS(
   L111=1, "No Lift &amp; Shift",
   J111=1, XLOOKUP(A111, 'Infra Study'!A:A, 'Infra Study'!P:P),
   I111=1, "No Lift &amp; Shift",
   H111=1, "GKE",
   K111=1, "GCNV",
   G111=1, "Lift &amp; Shift Prod",
   TRUE, "Lift &amp; Shift Noprod"
)</f>
        <v>Lift &amp; Shift Prod</v>
      </c>
      <c r="U111" s="67">
        <f t="shared" si="7"/>
        <v>1</v>
      </c>
      <c r="V111" s="68" t="str">
        <f>if(T111="Lift &amp; Shift Noprod",if( Y111=0,Assumptions!$B$5, Assumptions!$B$4),if(T111="Lift &amp; Shift Prod",if(AND(N111=1,O111="T1"),Assumptions!$B$6,Assumptions!$B$4),0))</f>
        <v>N2D</v>
      </c>
      <c r="W111" s="69">
        <f>if(V111&lt;&gt;0,if(Q111="Unknown", Assumptions!$B$42,If(Q111&gt;1,Q111,2)),0)</f>
        <v>16</v>
      </c>
      <c r="X111" s="69">
        <f>if(V111&lt;&gt;0,if(R111="Unknown", Assumptions!$B$43,R111),0)</f>
        <v>28</v>
      </c>
      <c r="Y111" s="68">
        <f t="shared" si="8"/>
        <v>0</v>
      </c>
      <c r="Z111" s="68">
        <f>if(V111&lt;&gt;0,if(  S111="Unknown", Assumptions!$B$44,S111),0)</f>
        <v>4469</v>
      </c>
      <c r="AA111" s="68" t="str">
        <f>if(V111 ="N2",ifna(vlookup(W111&amp;"-"&amp;X111,'Ref. VM'!A:B,2,0),"Custom"),if(V111 ="E2" , ifna(vlookup(W111&amp;"-"&amp;X111,'Ref. VM'!D:E,2,0),"Custom"),if(V111="N2D",ifna(vlookup(W111&amp;"-"&amp;X111,'Ref. VM'!G:H,2,0),"Custom"),if(V111="N4",ifna(vlookup(W111&amp;"-"&amp;X111,'Ref. VM'!J:K,2,0),"Custom"),0))))</f>
        <v>Custom</v>
      </c>
      <c r="AB111" s="67" t="str">
        <f t="shared" si="9"/>
        <v>N2D-Custom vCPUs-CUD 3y</v>
      </c>
      <c r="AC111" s="67" t="str">
        <f t="shared" si="10"/>
        <v>N2D-Custom RAM-CUD 3y</v>
      </c>
      <c r="AD111" s="67">
        <f t="shared" si="11"/>
        <v>0</v>
      </c>
      <c r="AE111" s="69">
        <f>if(T111="Lift &amp; Shift Prod",730,if(T111="Lift &amp; Shift Noprod",Assumptions!$B$3,0))</f>
        <v>730</v>
      </c>
      <c r="AF111" s="70">
        <f>if( U111=0,0,if(Y111=0, ((vlookup(AB111,'SKU Pricing'!A:B,Assumptions!$B$2,0)*W111)+(vlookup(AC111,'SKU Pricing'!A:B,Assumptions!$B$2,0)*X111))*AE111,((vlookup(AB111,'SKU Pricing'!A:B,Assumptions!$B$2,0)*W111)+(vlookup(AC111,'SKU Pricing'!A:B,Assumptions!$B$2,0)*(W111*8))+(vlookup(AD111,'SKU Pricing'!A:B,Assumptions!$B$2,0)*(X111-(W111*8))))*AE111))</f>
        <v>217.3662775</v>
      </c>
      <c r="AG111" s="67">
        <f t="shared" si="12"/>
        <v>0</v>
      </c>
      <c r="AH111" s="70">
        <f>ifna(vlookup(AG111,'SKU Pricing'!A:B,Assumptions!$B$2,0)*W111*AE111,0)</f>
        <v>0</v>
      </c>
      <c r="AI111" s="62" t="str">
        <f t="shared" si="13"/>
        <v>Regional</v>
      </c>
      <c r="AJ111" s="62" t="str">
        <f>if(V111&lt;&gt;0, if(T111="Lift &amp; Shift Noprod",Assumptions!$B$9,if(V111=Assumptions!$B$6,Assumptions!$B$10,if(P111=1,Assumptions!$B$8,Assumptions!$B$7))),"")</f>
        <v>SSD</v>
      </c>
      <c r="AK111" s="69" t="str">
        <f t="shared" si="14"/>
        <v>SSD</v>
      </c>
      <c r="AL111" s="69">
        <f>if(AJ111="Hyperdisk Balanced",Assumptions!$B$11,0)</f>
        <v>0</v>
      </c>
      <c r="AM111" s="69">
        <f>if(AJ111="Hyperdisk Balanced",Assumptions!$B$12,0)</f>
        <v>0</v>
      </c>
      <c r="AN111" s="70">
        <f>if(AK111=0,0,if(AJ111="Hyperdisk Balanced",vlookup(AK111&amp;" provisioned space",'SKU Pricing'!A:B,Assumptions!$B$2,0)*Z111+vlookup(AK111&amp;" provisioned IOPS",'SKU Pricing'!A:B,Assumptions!$B$2,0)*AL111*730+vlookup(AK111&amp;" provisioned throughput",'SKU Pricing'!A:B,Assumptions!$B$2,0)*AM111*730,vlookup(AK111,'SKU Pricing'!A:B,Assumptions!$B$2,0)*Z111))</f>
        <v>880.393</v>
      </c>
      <c r="AO111" s="70">
        <f t="shared" si="15"/>
        <v>1097.759278</v>
      </c>
      <c r="AP111" s="71" t="str">
        <f t="shared" si="16"/>
        <v>VM Manager</v>
      </c>
      <c r="AQ111" s="70">
        <f>ifna(vlookup(AP111,'SKU Pricing'!A:B,Assumptions!$B$2,0)*AE111,0)</f>
        <v>2.19</v>
      </c>
      <c r="AR111" s="72">
        <v>0.0</v>
      </c>
    </row>
    <row r="112">
      <c r="A112" s="61" t="s">
        <v>262</v>
      </c>
      <c r="B112" s="62" t="str">
        <f>ifna(if(vlookup(A112,vOS!A:B,2,0)="","Unknown",vlookup(A112,vOS!A:B,2,0)),"Unknown")</f>
        <v>Debian GNU/Linux 12 (64-bit)</v>
      </c>
      <c r="C112" s="62">
        <f>vlookup(B112,'OS Study'!A:D,2,0)</f>
        <v>0</v>
      </c>
      <c r="D112" s="62" t="str">
        <f>vlookup(B112,'OS Study'!A:D,3,0)</f>
        <v>Linux</v>
      </c>
      <c r="E112" s="62" t="str">
        <f>vlookup(B112,'OS Study'!A:D,4,0)</f>
        <v>Debian</v>
      </c>
      <c r="F112" s="63" t="str">
        <f>vlookup(B112,'OS Study'!A:E,5,0)</f>
        <v>12</v>
      </c>
      <c r="G112" s="62">
        <f>IF(vlookup(A112,'RVtools V2.1'!A:J,4,0)="non",0,1)</f>
        <v>1</v>
      </c>
      <c r="H112" s="62">
        <f>if(vlookup(A112,'RVtools V2.1'!A:K,11,0)="kube",1,0)</f>
        <v>0</v>
      </c>
      <c r="I112" s="62">
        <f t="shared" si="5"/>
        <v>0</v>
      </c>
      <c r="J112" s="62">
        <f>ifna(vlookup(A112,'Infra Study'!A:Q,17,0),0)</f>
        <v>0</v>
      </c>
      <c r="K112" s="64">
        <f>IFERROR(__xludf.DUMMYFUNCTION("N(REGEXMATCH(VLOOKUP(A112, 'RVtools V2.1'!A:H, 8, 0), ""^Serveur de fichiers""))"),0.0)</f>
        <v>0</v>
      </c>
      <c r="L112" s="64">
        <f t="shared" si="6"/>
        <v>0</v>
      </c>
      <c r="M112" s="67" t="str">
        <f>ifna(vlookup(A112,'RVtools V2.1'!A:I,8,0),"N/A")</f>
        <v>Bac Express - PAE</v>
      </c>
      <c r="N112" s="64">
        <f>IFERROR(__xludf.DUMMYFUNCTION("IF(REGEXMATCH(M112, ""(?i)"" &amp; JOIN(""|"", SPLIT(""kalisil"", "" ""))), 1, 0)"),0.0)</f>
        <v>0</v>
      </c>
      <c r="O112" s="64" t="str">
        <f>vlookup(A112,'RVtools V2.1'!A:H,7,0)</f>
        <v>T1</v>
      </c>
      <c r="P112" s="64">
        <f>if(vlookup(A112,'RVtools V2.1'!A:H,5,0)="oui",1,0)</f>
        <v>1</v>
      </c>
      <c r="Q112" s="64">
        <f>ifna(vlookup(A112,vCPU!A:B,2,0),"Unknown")</f>
        <v>8</v>
      </c>
      <c r="R112" s="66">
        <f>ifna(vlookup(A112,vMemory!A:C,3,0),"Unknown")</f>
        <v>16</v>
      </c>
      <c r="S112" s="66">
        <f>ifna(vlookup(A112,vDisk!A:C,3,0),"Unknown")</f>
        <v>4516</v>
      </c>
      <c r="T112" s="67" t="str">
        <f t="array" ref="T112">IFS(
   L112=1, "No Lift &amp; Shift",
   J112=1, XLOOKUP(A112, 'Infra Study'!A:A, 'Infra Study'!P:P),
   I112=1, "No Lift &amp; Shift",
   H112=1, "GKE",
   K112=1, "GCNV",
   G112=1, "Lift &amp; Shift Prod",
   TRUE, "Lift &amp; Shift Noprod"
)</f>
        <v>Lift &amp; Shift Prod</v>
      </c>
      <c r="U112" s="67">
        <f t="shared" si="7"/>
        <v>1</v>
      </c>
      <c r="V112" s="68" t="str">
        <f>if(T112="Lift &amp; Shift Noprod",if( Y112=0,Assumptions!$B$5, Assumptions!$B$4),if(T112="Lift &amp; Shift Prod",if(AND(N112=1,O112="T1"),Assumptions!$B$6,Assumptions!$B$4),0))</f>
        <v>N2D</v>
      </c>
      <c r="W112" s="69">
        <f>if(V112&lt;&gt;0,if(Q112="Unknown", Assumptions!$B$42,If(Q112&gt;1,Q112,2)),0)</f>
        <v>8</v>
      </c>
      <c r="X112" s="69">
        <f>if(V112&lt;&gt;0,if(R112="Unknown", Assumptions!$B$43,R112),0)</f>
        <v>16</v>
      </c>
      <c r="Y112" s="68">
        <f t="shared" si="8"/>
        <v>0</v>
      </c>
      <c r="Z112" s="68">
        <f>if(V112&lt;&gt;0,if(  S112="Unknown", Assumptions!$B$44,S112),0)</f>
        <v>4516</v>
      </c>
      <c r="AA112" s="68" t="str">
        <f>if(V112 ="N2",ifna(vlookup(W112&amp;"-"&amp;X112,'Ref. VM'!A:B,2,0),"Custom"),if(V112 ="E2" , ifna(vlookup(W112&amp;"-"&amp;X112,'Ref. VM'!D:E,2,0),"Custom"),if(V112="N2D",ifna(vlookup(W112&amp;"-"&amp;X112,'Ref. VM'!G:H,2,0),"Custom"),if(V112="N4",ifna(vlookup(W112&amp;"-"&amp;X112,'Ref. VM'!J:K,2,0),"Custom"),0))))</f>
        <v>Custom</v>
      </c>
      <c r="AB112" s="67" t="str">
        <f t="shared" si="9"/>
        <v>N2D-Custom vCPUs-CUD 3y</v>
      </c>
      <c r="AC112" s="67" t="str">
        <f t="shared" si="10"/>
        <v>N2D-Custom RAM-CUD 3y</v>
      </c>
      <c r="AD112" s="67">
        <f t="shared" si="11"/>
        <v>0</v>
      </c>
      <c r="AE112" s="69">
        <f>if(T112="Lift &amp; Shift Prod",730,if(T112="Lift &amp; Shift Noprod",Assumptions!$B$3,0))</f>
        <v>730</v>
      </c>
      <c r="AF112" s="70">
        <f>if( U112=0,0,if(Y112=0, ((vlookup(AB112,'SKU Pricing'!A:B,Assumptions!$B$2,0)*W112)+(vlookup(AC112,'SKU Pricing'!A:B,Assumptions!$B$2,0)*X112))*AE112,((vlookup(AB112,'SKU Pricing'!A:B,Assumptions!$B$2,0)*W112)+(vlookup(AC112,'SKU Pricing'!A:B,Assumptions!$B$2,0)*(W112*8))+(vlookup(AD112,'SKU Pricing'!A:B,Assumptions!$B$2,0)*(X112-(W112*8))))*AE112))</f>
        <v>111.6333053</v>
      </c>
      <c r="AG112" s="67">
        <f t="shared" si="12"/>
        <v>0</v>
      </c>
      <c r="AH112" s="70">
        <f>ifna(vlookup(AG112,'SKU Pricing'!A:B,Assumptions!$B$2,0)*W112*AE112,0)</f>
        <v>0</v>
      </c>
      <c r="AI112" s="62" t="str">
        <f t="shared" si="13"/>
        <v>Regional</v>
      </c>
      <c r="AJ112" s="62" t="str">
        <f>if(V112&lt;&gt;0, if(T112="Lift &amp; Shift Noprod",Assumptions!$B$9,if(V112=Assumptions!$B$6,Assumptions!$B$10,if(P112=1,Assumptions!$B$8,Assumptions!$B$7))),"")</f>
        <v>SSD</v>
      </c>
      <c r="AK112" s="69" t="str">
        <f t="shared" si="14"/>
        <v>SSD</v>
      </c>
      <c r="AL112" s="69">
        <f>if(AJ112="Hyperdisk Balanced",Assumptions!$B$11,0)</f>
        <v>0</v>
      </c>
      <c r="AM112" s="69">
        <f>if(AJ112="Hyperdisk Balanced",Assumptions!$B$12,0)</f>
        <v>0</v>
      </c>
      <c r="AN112" s="70">
        <f>if(AK112=0,0,if(AJ112="Hyperdisk Balanced",vlookup(AK112&amp;" provisioned space",'SKU Pricing'!A:B,Assumptions!$B$2,0)*Z112+vlookup(AK112&amp;" provisioned IOPS",'SKU Pricing'!A:B,Assumptions!$B$2,0)*AL112*730+vlookup(AK112&amp;" provisioned throughput",'SKU Pricing'!A:B,Assumptions!$B$2,0)*AM112*730,vlookup(AK112,'SKU Pricing'!A:B,Assumptions!$B$2,0)*Z112))</f>
        <v>889.652</v>
      </c>
      <c r="AO112" s="70">
        <f t="shared" si="15"/>
        <v>1001.285305</v>
      </c>
      <c r="AP112" s="71" t="str">
        <f t="shared" si="16"/>
        <v>VM Manager</v>
      </c>
      <c r="AQ112" s="70">
        <f>ifna(vlookup(AP112,'SKU Pricing'!A:B,Assumptions!$B$2,0)*AE112,0)</f>
        <v>2.19</v>
      </c>
      <c r="AR112" s="72">
        <v>0.0</v>
      </c>
    </row>
    <row r="113">
      <c r="A113" s="61" t="s">
        <v>263</v>
      </c>
      <c r="B113" s="62" t="str">
        <f>ifna(if(vlookup(A113,vOS!A:B,2,0)="","Unknown",vlookup(A113,vOS!A:B,2,0)),"Unknown")</f>
        <v>Debian GNU/Linux 11 (64-bit)</v>
      </c>
      <c r="C113" s="62">
        <f>vlookup(B113,'OS Study'!A:D,2,0)</f>
        <v>0</v>
      </c>
      <c r="D113" s="62" t="str">
        <f>vlookup(B113,'OS Study'!A:D,3,0)</f>
        <v>Linux</v>
      </c>
      <c r="E113" s="62" t="str">
        <f>vlookup(B113,'OS Study'!A:D,4,0)</f>
        <v>Debian</v>
      </c>
      <c r="F113" s="63" t="str">
        <f>vlookup(B113,'OS Study'!A:E,5,0)</f>
        <v>11</v>
      </c>
      <c r="G113" s="62">
        <f>IF(vlookup(A113,'RVtools V2.1'!A:J,4,0)="non",0,1)</f>
        <v>1</v>
      </c>
      <c r="H113" s="62">
        <f>if(vlookup(A113,'RVtools V2.1'!A:K,11,0)="kube",1,0)</f>
        <v>0</v>
      </c>
      <c r="I113" s="62">
        <f t="shared" si="5"/>
        <v>0</v>
      </c>
      <c r="J113" s="62">
        <f>ifna(vlookup(A113,'Infra Study'!A:Q,17,0),0)</f>
        <v>0</v>
      </c>
      <c r="K113" s="64">
        <f>IFERROR(__xludf.DUMMYFUNCTION("N(REGEXMATCH(VLOOKUP(A113, 'RVtools V2.1'!A:H, 8, 0), ""^Serveur de fichiers""))"),0.0)</f>
        <v>0</v>
      </c>
      <c r="L113" s="64">
        <f t="shared" si="6"/>
        <v>0</v>
      </c>
      <c r="M113" s="67" t="str">
        <f>ifna(vlookup(A113,'RVtools V2.1'!A:I,8,0),"N/A")</f>
        <v>Bac Express - PAO</v>
      </c>
      <c r="N113" s="64">
        <f>IFERROR(__xludf.DUMMYFUNCTION("IF(REGEXMATCH(M113, ""(?i)"" &amp; JOIN(""|"", SPLIT(""kalisil"", "" ""))), 1, 0)"),0.0)</f>
        <v>0</v>
      </c>
      <c r="O113" s="64" t="str">
        <f>vlookup(A113,'RVtools V2.1'!A:H,7,0)</f>
        <v>T1</v>
      </c>
      <c r="P113" s="64">
        <f>if(vlookup(A113,'RVtools V2.1'!A:H,5,0)="oui",1,0)</f>
        <v>1</v>
      </c>
      <c r="Q113" s="64">
        <f>ifna(vlookup(A113,vCPU!A:B,2,0),"Unknown")</f>
        <v>6</v>
      </c>
      <c r="R113" s="66">
        <f>ifna(vlookup(A113,vMemory!A:C,3,0),"Unknown")</f>
        <v>24</v>
      </c>
      <c r="S113" s="66">
        <f>ifna(vlookup(A113,vDisk!A:C,3,0),"Unknown")</f>
        <v>150</v>
      </c>
      <c r="T113" s="67" t="str">
        <f t="array" ref="T113">IFS(
   L113=1, "No Lift &amp; Shift",
   J113=1, XLOOKUP(A113, 'Infra Study'!A:A, 'Infra Study'!P:P),
   I113=1, "No Lift &amp; Shift",
   H113=1, "GKE",
   K113=1, "GCNV",
   G113=1, "Lift &amp; Shift Prod",
   TRUE, "Lift &amp; Shift Noprod"
)</f>
        <v>Lift &amp; Shift Prod</v>
      </c>
      <c r="U113" s="67">
        <f t="shared" si="7"/>
        <v>1</v>
      </c>
      <c r="V113" s="68" t="str">
        <f>if(T113="Lift &amp; Shift Noprod",if( Y113=0,Assumptions!$B$5, Assumptions!$B$4),if(T113="Lift &amp; Shift Prod",if(AND(N113=1,O113="T1"),Assumptions!$B$6,Assumptions!$B$4),0))</f>
        <v>N2D</v>
      </c>
      <c r="W113" s="69">
        <f>if(V113&lt;&gt;0,if(Q113="Unknown", Assumptions!$B$42,If(Q113&gt;1,Q113,2)),0)</f>
        <v>6</v>
      </c>
      <c r="X113" s="69">
        <f>if(V113&lt;&gt;0,if(R113="Unknown", Assumptions!$B$43,R113),0)</f>
        <v>24</v>
      </c>
      <c r="Y113" s="68">
        <f t="shared" si="8"/>
        <v>0</v>
      </c>
      <c r="Z113" s="68">
        <f>if(V113&lt;&gt;0,if(  S113="Unknown", Assumptions!$B$44,S113),0)</f>
        <v>150</v>
      </c>
      <c r="AA113" s="68" t="str">
        <f>if(V113 ="N2",ifna(vlookup(W113&amp;"-"&amp;X113,'Ref. VM'!A:B,2,0),"Custom"),if(V113 ="E2" , ifna(vlookup(W113&amp;"-"&amp;X113,'Ref. VM'!D:E,2,0),"Custom"),if(V113="N2D",ifna(vlookup(W113&amp;"-"&amp;X113,'Ref. VM'!G:H,2,0),"Custom"),if(V113="N4",ifna(vlookup(W113&amp;"-"&amp;X113,'Ref. VM'!J:K,2,0),"Custom"),0))))</f>
        <v>Custom</v>
      </c>
      <c r="AB113" s="67" t="str">
        <f t="shared" si="9"/>
        <v>N2D-Custom vCPUs-CUD 3y</v>
      </c>
      <c r="AC113" s="67" t="str">
        <f t="shared" si="10"/>
        <v>N2D-Custom RAM-CUD 3y</v>
      </c>
      <c r="AD113" s="67">
        <f t="shared" si="11"/>
        <v>0</v>
      </c>
      <c r="AE113" s="69">
        <f>if(T113="Lift &amp; Shift Prod",730,if(T113="Lift &amp; Shift Noprod",Assumptions!$B$3,0))</f>
        <v>730</v>
      </c>
      <c r="AF113" s="70">
        <f>if( U113=0,0,if(Y113=0, ((vlookup(AB113,'SKU Pricing'!A:B,Assumptions!$B$2,0)*W113)+(vlookup(AC113,'SKU Pricing'!A:B,Assumptions!$B$2,0)*X113))*AE113,((vlookup(AB113,'SKU Pricing'!A:B,Assumptions!$B$2,0)*W113)+(vlookup(AC113,'SKU Pricing'!A:B,Assumptions!$B$2,0)*(W113*8))+(vlookup(AD113,'SKU Pricing'!A:B,Assumptions!$B$2,0)*(X113-(W113*8))))*AE113))</f>
        <v>101.4259781</v>
      </c>
      <c r="AG113" s="67">
        <f t="shared" si="12"/>
        <v>0</v>
      </c>
      <c r="AH113" s="70">
        <f>ifna(vlookup(AG113,'SKU Pricing'!A:B,Assumptions!$B$2,0)*W113*AE113,0)</f>
        <v>0</v>
      </c>
      <c r="AI113" s="62" t="str">
        <f t="shared" si="13"/>
        <v>Regional</v>
      </c>
      <c r="AJ113" s="62" t="str">
        <f>if(V113&lt;&gt;0, if(T113="Lift &amp; Shift Noprod",Assumptions!$B$9,if(V113=Assumptions!$B$6,Assumptions!$B$10,if(P113=1,Assumptions!$B$8,Assumptions!$B$7))),"")</f>
        <v>SSD</v>
      </c>
      <c r="AK113" s="69" t="str">
        <f t="shared" si="14"/>
        <v>SSD</v>
      </c>
      <c r="AL113" s="69">
        <f>if(AJ113="Hyperdisk Balanced",Assumptions!$B$11,0)</f>
        <v>0</v>
      </c>
      <c r="AM113" s="69">
        <f>if(AJ113="Hyperdisk Balanced",Assumptions!$B$12,0)</f>
        <v>0</v>
      </c>
      <c r="AN113" s="70">
        <f>if(AK113=0,0,if(AJ113="Hyperdisk Balanced",vlookup(AK113&amp;" provisioned space",'SKU Pricing'!A:B,Assumptions!$B$2,0)*Z113+vlookup(AK113&amp;" provisioned IOPS",'SKU Pricing'!A:B,Assumptions!$B$2,0)*AL113*730+vlookup(AK113&amp;" provisioned throughput",'SKU Pricing'!A:B,Assumptions!$B$2,0)*AM113*730,vlookup(AK113,'SKU Pricing'!A:B,Assumptions!$B$2,0)*Z113))</f>
        <v>29.55</v>
      </c>
      <c r="AO113" s="70">
        <f t="shared" si="15"/>
        <v>130.9759781</v>
      </c>
      <c r="AP113" s="71" t="str">
        <f t="shared" si="16"/>
        <v>VM Manager</v>
      </c>
      <c r="AQ113" s="70">
        <f>ifna(vlookup(AP113,'SKU Pricing'!A:B,Assumptions!$B$2,0)*AE113,0)</f>
        <v>2.19</v>
      </c>
      <c r="AR113" s="72">
        <v>0.0</v>
      </c>
    </row>
    <row r="114">
      <c r="A114" s="61" t="s">
        <v>264</v>
      </c>
      <c r="B114" s="62" t="str">
        <f>ifna(if(vlookup(A114,vOS!A:B,2,0)="","Unknown",vlookup(A114,vOS!A:B,2,0)),"Unknown")</f>
        <v>Debian GNU/Linux 12 (64-bit)</v>
      </c>
      <c r="C114" s="62">
        <f>vlookup(B114,'OS Study'!A:D,2,0)</f>
        <v>0</v>
      </c>
      <c r="D114" s="62" t="str">
        <f>vlookup(B114,'OS Study'!A:D,3,0)</f>
        <v>Linux</v>
      </c>
      <c r="E114" s="62" t="str">
        <f>vlookup(B114,'OS Study'!A:D,4,0)</f>
        <v>Debian</v>
      </c>
      <c r="F114" s="63" t="str">
        <f>vlookup(B114,'OS Study'!A:E,5,0)</f>
        <v>12</v>
      </c>
      <c r="G114" s="62">
        <f>IF(vlookup(A114,'RVtools V2.1'!A:J,4,0)="non",0,1)</f>
        <v>1</v>
      </c>
      <c r="H114" s="62">
        <f>if(vlookup(A114,'RVtools V2.1'!A:K,11,0)="kube",1,0)</f>
        <v>0</v>
      </c>
      <c r="I114" s="62">
        <f t="shared" si="5"/>
        <v>0</v>
      </c>
      <c r="J114" s="62">
        <f>ifna(vlookup(A114,'Infra Study'!A:Q,17,0),0)</f>
        <v>0</v>
      </c>
      <c r="K114" s="64">
        <f>IFERROR(__xludf.DUMMYFUNCTION("N(REGEXMATCH(VLOOKUP(A114, 'RVtools V2.1'!A:H, 8, 0), ""^Serveur de fichiers""))"),0.0)</f>
        <v>0</v>
      </c>
      <c r="L114" s="64">
        <f t="shared" si="6"/>
        <v>0</v>
      </c>
      <c r="M114" s="67" t="str">
        <f>ifna(vlookup(A114,'RVtools V2.1'!A:I,8,0),"N/A")</f>
        <v>Bac Express - PAO</v>
      </c>
      <c r="N114" s="64">
        <f>IFERROR(__xludf.DUMMYFUNCTION("IF(REGEXMATCH(M114, ""(?i)"" &amp; JOIN(""|"", SPLIT(""kalisil"", "" ""))), 1, 0)"),0.0)</f>
        <v>0</v>
      </c>
      <c r="O114" s="64" t="str">
        <f>vlookup(A114,'RVtools V2.1'!A:H,7,0)</f>
        <v>T1</v>
      </c>
      <c r="P114" s="64">
        <f>if(vlookup(A114,'RVtools V2.1'!A:H,5,0)="oui",1,0)</f>
        <v>1</v>
      </c>
      <c r="Q114" s="64">
        <f>ifna(vlookup(A114,vCPU!A:B,2,0),"Unknown")</f>
        <v>4</v>
      </c>
      <c r="R114" s="66">
        <f>ifna(vlookup(A114,vMemory!A:C,3,0),"Unknown")</f>
        <v>16</v>
      </c>
      <c r="S114" s="66">
        <f>ifna(vlookup(A114,vDisk!A:C,3,0),"Unknown")</f>
        <v>1777</v>
      </c>
      <c r="T114" s="67" t="str">
        <f t="array" ref="T114">IFS(
   L114=1, "No Lift &amp; Shift",
   J114=1, XLOOKUP(A114, 'Infra Study'!A:A, 'Infra Study'!P:P),
   I114=1, "No Lift &amp; Shift",
   H114=1, "GKE",
   K114=1, "GCNV",
   G114=1, "Lift &amp; Shift Prod",
   TRUE, "Lift &amp; Shift Noprod"
)</f>
        <v>Lift &amp; Shift Prod</v>
      </c>
      <c r="U114" s="67">
        <f t="shared" si="7"/>
        <v>1</v>
      </c>
      <c r="V114" s="68" t="str">
        <f>if(T114="Lift &amp; Shift Noprod",if( Y114=0,Assumptions!$B$5, Assumptions!$B$4),if(T114="Lift &amp; Shift Prod",if(AND(N114=1,O114="T1"),Assumptions!$B$6,Assumptions!$B$4),0))</f>
        <v>N2D</v>
      </c>
      <c r="W114" s="69">
        <f>if(V114&lt;&gt;0,if(Q114="Unknown", Assumptions!$B$42,If(Q114&gt;1,Q114,2)),0)</f>
        <v>4</v>
      </c>
      <c r="X114" s="69">
        <f>if(V114&lt;&gt;0,if(R114="Unknown", Assumptions!$B$43,R114),0)</f>
        <v>16</v>
      </c>
      <c r="Y114" s="68">
        <f t="shared" si="8"/>
        <v>0</v>
      </c>
      <c r="Z114" s="68">
        <f>if(V114&lt;&gt;0,if(  S114="Unknown", Assumptions!$B$44,S114),0)</f>
        <v>1777</v>
      </c>
      <c r="AA114" s="68" t="str">
        <f>if(V114 ="N2",ifna(vlookup(W114&amp;"-"&amp;X114,'Ref. VM'!A:B,2,0),"Custom"),if(V114 ="E2" , ifna(vlookup(W114&amp;"-"&amp;X114,'Ref. VM'!D:E,2,0),"Custom"),if(V114="N2D",ifna(vlookup(W114&amp;"-"&amp;X114,'Ref. VM'!G:H,2,0),"Custom"),if(V114="N4",ifna(vlookup(W114&amp;"-"&amp;X114,'Ref. VM'!J:K,2,0),"Custom"),0))))</f>
        <v>Predefined</v>
      </c>
      <c r="AB114" s="67" t="str">
        <f t="shared" si="9"/>
        <v>N2D-Predefined vCPUs-CUD 3y</v>
      </c>
      <c r="AC114" s="67" t="str">
        <f t="shared" si="10"/>
        <v>N2D-Predefined RAM-CUD 3y</v>
      </c>
      <c r="AD114" s="67">
        <f t="shared" si="11"/>
        <v>0</v>
      </c>
      <c r="AE114" s="69">
        <f>if(T114="Lift &amp; Shift Prod",730,if(T114="Lift &amp; Shift Noprod",Assumptions!$B$3,0))</f>
        <v>730</v>
      </c>
      <c r="AF114" s="70">
        <f>if( U114=0,0,if(Y114=0, ((vlookup(AB114,'SKU Pricing'!A:B,Assumptions!$B$2,0)*W114)+(vlookup(AC114,'SKU Pricing'!A:B,Assumptions!$B$2,0)*X114))*AE114,((vlookup(AB114,'SKU Pricing'!A:B,Assumptions!$B$2,0)*W114)+(vlookup(AC114,'SKU Pricing'!A:B,Assumptions!$B$2,0)*(W114*8))+(vlookup(AD114,'SKU Pricing'!A:B,Assumptions!$B$2,0)*(X114-(W114*8))))*AE114))</f>
        <v>64.3974464</v>
      </c>
      <c r="AG114" s="67">
        <f t="shared" si="12"/>
        <v>0</v>
      </c>
      <c r="AH114" s="70">
        <f>ifna(vlookup(AG114,'SKU Pricing'!A:B,Assumptions!$B$2,0)*W114*AE114,0)</f>
        <v>0</v>
      </c>
      <c r="AI114" s="62" t="str">
        <f t="shared" si="13"/>
        <v>Regional</v>
      </c>
      <c r="AJ114" s="62" t="str">
        <f>if(V114&lt;&gt;0, if(T114="Lift &amp; Shift Noprod",Assumptions!$B$9,if(V114=Assumptions!$B$6,Assumptions!$B$10,if(P114=1,Assumptions!$B$8,Assumptions!$B$7))),"")</f>
        <v>SSD</v>
      </c>
      <c r="AK114" s="69" t="str">
        <f t="shared" si="14"/>
        <v>SSD</v>
      </c>
      <c r="AL114" s="69">
        <f>if(AJ114="Hyperdisk Balanced",Assumptions!$B$11,0)</f>
        <v>0</v>
      </c>
      <c r="AM114" s="69">
        <f>if(AJ114="Hyperdisk Balanced",Assumptions!$B$12,0)</f>
        <v>0</v>
      </c>
      <c r="AN114" s="70">
        <f>if(AK114=0,0,if(AJ114="Hyperdisk Balanced",vlookup(AK114&amp;" provisioned space",'SKU Pricing'!A:B,Assumptions!$B$2,0)*Z114+vlookup(AK114&amp;" provisioned IOPS",'SKU Pricing'!A:B,Assumptions!$B$2,0)*AL114*730+vlookup(AK114&amp;" provisioned throughput",'SKU Pricing'!A:B,Assumptions!$B$2,0)*AM114*730,vlookup(AK114,'SKU Pricing'!A:B,Assumptions!$B$2,0)*Z114))</f>
        <v>350.069</v>
      </c>
      <c r="AO114" s="70">
        <f t="shared" si="15"/>
        <v>414.4664464</v>
      </c>
      <c r="AP114" s="71" t="str">
        <f t="shared" si="16"/>
        <v>VM Manager</v>
      </c>
      <c r="AQ114" s="70">
        <f>ifna(vlookup(AP114,'SKU Pricing'!A:B,Assumptions!$B$2,0)*AE114,0)</f>
        <v>2.19</v>
      </c>
      <c r="AR114" s="72">
        <v>0.0</v>
      </c>
    </row>
    <row r="115">
      <c r="A115" s="61" t="s">
        <v>265</v>
      </c>
      <c r="B115" s="62" t="str">
        <f>ifna(if(vlookup(A115,vOS!A:B,2,0)="","Unknown",vlookup(A115,vOS!A:B,2,0)),"Unknown")</f>
        <v>Debian GNU/Linux 12 (64-bit)</v>
      </c>
      <c r="C115" s="62">
        <f>vlookup(B115,'OS Study'!A:D,2,0)</f>
        <v>0</v>
      </c>
      <c r="D115" s="62" t="str">
        <f>vlookup(B115,'OS Study'!A:D,3,0)</f>
        <v>Linux</v>
      </c>
      <c r="E115" s="62" t="str">
        <f>vlookup(B115,'OS Study'!A:D,4,0)</f>
        <v>Debian</v>
      </c>
      <c r="F115" s="63" t="str">
        <f>vlookup(B115,'OS Study'!A:E,5,0)</f>
        <v>12</v>
      </c>
      <c r="G115" s="62">
        <f>IF(vlookup(A115,'RVtools V2.1'!A:J,4,0)="non",0,1)</f>
        <v>1</v>
      </c>
      <c r="H115" s="62">
        <f>if(vlookup(A115,'RVtools V2.1'!A:K,11,0)="kube",1,0)</f>
        <v>0</v>
      </c>
      <c r="I115" s="62">
        <f t="shared" si="5"/>
        <v>0</v>
      </c>
      <c r="J115" s="62">
        <f>ifna(vlookup(A115,'Infra Study'!A:Q,17,0),0)</f>
        <v>0</v>
      </c>
      <c r="K115" s="64">
        <f>IFERROR(__xludf.DUMMYFUNCTION("N(REGEXMATCH(VLOOKUP(A115, 'RVtools V2.1'!A:H, 8, 0), ""^Serveur de fichiers""))"),0.0)</f>
        <v>0</v>
      </c>
      <c r="L115" s="64">
        <f t="shared" si="6"/>
        <v>0</v>
      </c>
      <c r="M115" s="67" t="str">
        <f>ifna(vlookup(A115,'RVtools V2.1'!A:I,8,0),"N/A")</f>
        <v>Bac Express - PRO</v>
      </c>
      <c r="N115" s="64">
        <f>IFERROR(__xludf.DUMMYFUNCTION("IF(REGEXMATCH(M115, ""(?i)"" &amp; JOIN(""|"", SPLIT(""kalisil"", "" ""))), 1, 0)"),0.0)</f>
        <v>0</v>
      </c>
      <c r="O115" s="64" t="str">
        <f>vlookup(A115,'RVtools V2.1'!A:H,7,0)</f>
        <v>T1</v>
      </c>
      <c r="P115" s="64">
        <f>if(vlookup(A115,'RVtools V2.1'!A:H,5,0)="oui",1,0)</f>
        <v>1</v>
      </c>
      <c r="Q115" s="64">
        <f>ifna(vlookup(A115,vCPU!A:B,2,0),"Unknown")</f>
        <v>4</v>
      </c>
      <c r="R115" s="66">
        <f>ifna(vlookup(A115,vMemory!A:C,3,0),"Unknown")</f>
        <v>16</v>
      </c>
      <c r="S115" s="66">
        <f>ifna(vlookup(A115,vDisk!A:C,3,0),"Unknown")</f>
        <v>156</v>
      </c>
      <c r="T115" s="67" t="str">
        <f t="array" ref="T115">IFS(
   L115=1, "No Lift &amp; Shift",
   J115=1, XLOOKUP(A115, 'Infra Study'!A:A, 'Infra Study'!P:P),
   I115=1, "No Lift &amp; Shift",
   H115=1, "GKE",
   K115=1, "GCNV",
   G115=1, "Lift &amp; Shift Prod",
   TRUE, "Lift &amp; Shift Noprod"
)</f>
        <v>Lift &amp; Shift Prod</v>
      </c>
      <c r="U115" s="67">
        <f t="shared" si="7"/>
        <v>1</v>
      </c>
      <c r="V115" s="68" t="str">
        <f>if(T115="Lift &amp; Shift Noprod",if( Y115=0,Assumptions!$B$5, Assumptions!$B$4),if(T115="Lift &amp; Shift Prod",if(AND(N115=1,O115="T1"),Assumptions!$B$6,Assumptions!$B$4),0))</f>
        <v>N2D</v>
      </c>
      <c r="W115" s="69">
        <f>if(V115&lt;&gt;0,if(Q115="Unknown", Assumptions!$B$42,If(Q115&gt;1,Q115,2)),0)</f>
        <v>4</v>
      </c>
      <c r="X115" s="69">
        <f>if(V115&lt;&gt;0,if(R115="Unknown", Assumptions!$B$43,R115),0)</f>
        <v>16</v>
      </c>
      <c r="Y115" s="68">
        <f t="shared" si="8"/>
        <v>0</v>
      </c>
      <c r="Z115" s="68">
        <f>if(V115&lt;&gt;0,if(  S115="Unknown", Assumptions!$B$44,S115),0)</f>
        <v>156</v>
      </c>
      <c r="AA115" s="68" t="str">
        <f>if(V115 ="N2",ifna(vlookup(W115&amp;"-"&amp;X115,'Ref. VM'!A:B,2,0),"Custom"),if(V115 ="E2" , ifna(vlookup(W115&amp;"-"&amp;X115,'Ref. VM'!D:E,2,0),"Custom"),if(V115="N2D",ifna(vlookup(W115&amp;"-"&amp;X115,'Ref. VM'!G:H,2,0),"Custom"),if(V115="N4",ifna(vlookup(W115&amp;"-"&amp;X115,'Ref. VM'!J:K,2,0),"Custom"),0))))</f>
        <v>Predefined</v>
      </c>
      <c r="AB115" s="67" t="str">
        <f t="shared" si="9"/>
        <v>N2D-Predefined vCPUs-CUD 3y</v>
      </c>
      <c r="AC115" s="67" t="str">
        <f t="shared" si="10"/>
        <v>N2D-Predefined RAM-CUD 3y</v>
      </c>
      <c r="AD115" s="67">
        <f t="shared" si="11"/>
        <v>0</v>
      </c>
      <c r="AE115" s="69">
        <f>if(T115="Lift &amp; Shift Prod",730,if(T115="Lift &amp; Shift Noprod",Assumptions!$B$3,0))</f>
        <v>730</v>
      </c>
      <c r="AF115" s="70">
        <f>if( U115=0,0,if(Y115=0, ((vlookup(AB115,'SKU Pricing'!A:B,Assumptions!$B$2,0)*W115)+(vlookup(AC115,'SKU Pricing'!A:B,Assumptions!$B$2,0)*X115))*AE115,((vlookup(AB115,'SKU Pricing'!A:B,Assumptions!$B$2,0)*W115)+(vlookup(AC115,'SKU Pricing'!A:B,Assumptions!$B$2,0)*(W115*8))+(vlookup(AD115,'SKU Pricing'!A:B,Assumptions!$B$2,0)*(X115-(W115*8))))*AE115))</f>
        <v>64.3974464</v>
      </c>
      <c r="AG115" s="67">
        <f t="shared" si="12"/>
        <v>0</v>
      </c>
      <c r="AH115" s="70">
        <f>ifna(vlookup(AG115,'SKU Pricing'!A:B,Assumptions!$B$2,0)*W115*AE115,0)</f>
        <v>0</v>
      </c>
      <c r="AI115" s="62" t="str">
        <f t="shared" si="13"/>
        <v>Regional</v>
      </c>
      <c r="AJ115" s="62" t="str">
        <f>if(V115&lt;&gt;0, if(T115="Lift &amp; Shift Noprod",Assumptions!$B$9,if(V115=Assumptions!$B$6,Assumptions!$B$10,if(P115=1,Assumptions!$B$8,Assumptions!$B$7))),"")</f>
        <v>SSD</v>
      </c>
      <c r="AK115" s="69" t="str">
        <f t="shared" si="14"/>
        <v>SSD</v>
      </c>
      <c r="AL115" s="69">
        <f>if(AJ115="Hyperdisk Balanced",Assumptions!$B$11,0)</f>
        <v>0</v>
      </c>
      <c r="AM115" s="69">
        <f>if(AJ115="Hyperdisk Balanced",Assumptions!$B$12,0)</f>
        <v>0</v>
      </c>
      <c r="AN115" s="70">
        <f>if(AK115=0,0,if(AJ115="Hyperdisk Balanced",vlookup(AK115&amp;" provisioned space",'SKU Pricing'!A:B,Assumptions!$B$2,0)*Z115+vlookup(AK115&amp;" provisioned IOPS",'SKU Pricing'!A:B,Assumptions!$B$2,0)*AL115*730+vlookup(AK115&amp;" provisioned throughput",'SKU Pricing'!A:B,Assumptions!$B$2,0)*AM115*730,vlookup(AK115,'SKU Pricing'!A:B,Assumptions!$B$2,0)*Z115))</f>
        <v>30.732</v>
      </c>
      <c r="AO115" s="70">
        <f t="shared" si="15"/>
        <v>95.1294464</v>
      </c>
      <c r="AP115" s="71" t="str">
        <f t="shared" si="16"/>
        <v>VM Manager</v>
      </c>
      <c r="AQ115" s="70">
        <f>ifna(vlookup(AP115,'SKU Pricing'!A:B,Assumptions!$B$2,0)*AE115,0)</f>
        <v>2.19</v>
      </c>
      <c r="AR115" s="72">
        <v>0.0</v>
      </c>
    </row>
    <row r="116">
      <c r="A116" s="61" t="s">
        <v>266</v>
      </c>
      <c r="B116" s="62" t="str">
        <f>ifna(if(vlookup(A116,vOS!A:B,2,0)="","Unknown",vlookup(A116,vOS!A:B,2,0)),"Unknown")</f>
        <v>Debian GNU/Linux 11 (64-bit)</v>
      </c>
      <c r="C116" s="62">
        <f>vlookup(B116,'OS Study'!A:D,2,0)</f>
        <v>0</v>
      </c>
      <c r="D116" s="62" t="str">
        <f>vlookup(B116,'OS Study'!A:D,3,0)</f>
        <v>Linux</v>
      </c>
      <c r="E116" s="62" t="str">
        <f>vlookup(B116,'OS Study'!A:D,4,0)</f>
        <v>Debian</v>
      </c>
      <c r="F116" s="63" t="str">
        <f>vlookup(B116,'OS Study'!A:E,5,0)</f>
        <v>11</v>
      </c>
      <c r="G116" s="62">
        <f>IF(vlookup(A116,'RVtools V2.1'!A:J,4,0)="non",0,1)</f>
        <v>1</v>
      </c>
      <c r="H116" s="62">
        <f>if(vlookup(A116,'RVtools V2.1'!A:K,11,0)="kube",1,0)</f>
        <v>0</v>
      </c>
      <c r="I116" s="62">
        <f t="shared" si="5"/>
        <v>0</v>
      </c>
      <c r="J116" s="62">
        <f>ifna(vlookup(A116,'Infra Study'!A:Q,17,0),0)</f>
        <v>0</v>
      </c>
      <c r="K116" s="64">
        <f>IFERROR(__xludf.DUMMYFUNCTION("N(REGEXMATCH(VLOOKUP(A116, 'RVtools V2.1'!A:H, 8, 0), ""^Serveur de fichiers""))"),0.0)</f>
        <v>0</v>
      </c>
      <c r="L116" s="64">
        <f t="shared" si="6"/>
        <v>0</v>
      </c>
      <c r="M116" s="67" t="str">
        <f>ifna(vlookup(A116,'RVtools V2.1'!A:I,8,0),"N/A")</f>
        <v>Bac Express - PRO</v>
      </c>
      <c r="N116" s="64">
        <f>IFERROR(__xludf.DUMMYFUNCTION("IF(REGEXMATCH(M116, ""(?i)"" &amp; JOIN(""|"", SPLIT(""kalisil"", "" ""))), 1, 0)"),0.0)</f>
        <v>0</v>
      </c>
      <c r="O116" s="64" t="str">
        <f>vlookup(A116,'RVtools V2.1'!A:H,7,0)</f>
        <v>T1</v>
      </c>
      <c r="P116" s="64">
        <f>if(vlookup(A116,'RVtools V2.1'!A:H,5,0)="oui",1,0)</f>
        <v>1</v>
      </c>
      <c r="Q116" s="64">
        <f>ifna(vlookup(A116,vCPU!A:B,2,0),"Unknown")</f>
        <v>4</v>
      </c>
      <c r="R116" s="66">
        <f>ifna(vlookup(A116,vMemory!A:C,3,0),"Unknown")</f>
        <v>12</v>
      </c>
      <c r="S116" s="66">
        <f>ifna(vlookup(A116,vDisk!A:C,3,0),"Unknown")</f>
        <v>51</v>
      </c>
      <c r="T116" s="67" t="str">
        <f t="array" ref="T116">IFS(
   L116=1, "No Lift &amp; Shift",
   J116=1, XLOOKUP(A116, 'Infra Study'!A:A, 'Infra Study'!P:P),
   I116=1, "No Lift &amp; Shift",
   H116=1, "GKE",
   K116=1, "GCNV",
   G116=1, "Lift &amp; Shift Prod",
   TRUE, "Lift &amp; Shift Noprod"
)</f>
        <v>Lift &amp; Shift Prod</v>
      </c>
      <c r="U116" s="67">
        <f t="shared" si="7"/>
        <v>1</v>
      </c>
      <c r="V116" s="68" t="str">
        <f>if(T116="Lift &amp; Shift Noprod",if( Y116=0,Assumptions!$B$5, Assumptions!$B$4),if(T116="Lift &amp; Shift Prod",if(AND(N116=1,O116="T1"),Assumptions!$B$6,Assumptions!$B$4),0))</f>
        <v>N2D</v>
      </c>
      <c r="W116" s="69">
        <f>if(V116&lt;&gt;0,if(Q116="Unknown", Assumptions!$B$42,If(Q116&gt;1,Q116,2)),0)</f>
        <v>4</v>
      </c>
      <c r="X116" s="69">
        <f>if(V116&lt;&gt;0,if(R116="Unknown", Assumptions!$B$43,R116),0)</f>
        <v>12</v>
      </c>
      <c r="Y116" s="68">
        <f t="shared" si="8"/>
        <v>0</v>
      </c>
      <c r="Z116" s="68">
        <f>if(V116&lt;&gt;0,if(  S116="Unknown", Assumptions!$B$44,S116),0)</f>
        <v>51</v>
      </c>
      <c r="AA116" s="68" t="str">
        <f>if(V116 ="N2",ifna(vlookup(W116&amp;"-"&amp;X116,'Ref. VM'!A:B,2,0),"Custom"),if(V116 ="E2" , ifna(vlookup(W116&amp;"-"&amp;X116,'Ref. VM'!D:E,2,0),"Custom"),if(V116="N2D",ifna(vlookup(W116&amp;"-"&amp;X116,'Ref. VM'!G:H,2,0),"Custom"),if(V116="N4",ifna(vlookup(W116&amp;"-"&amp;X116,'Ref. VM'!J:K,2,0),"Custom"),0))))</f>
        <v>Custom</v>
      </c>
      <c r="AB116" s="67" t="str">
        <f t="shared" si="9"/>
        <v>N2D-Custom vCPUs-CUD 3y</v>
      </c>
      <c r="AC116" s="67" t="str">
        <f t="shared" si="10"/>
        <v>N2D-Custom RAM-CUD 3y</v>
      </c>
      <c r="AD116" s="67">
        <f t="shared" si="11"/>
        <v>0</v>
      </c>
      <c r="AE116" s="69">
        <f>if(T116="Lift &amp; Shift Prod",730,if(T116="Lift &amp; Shift Noprod",Assumptions!$B$3,0))</f>
        <v>730</v>
      </c>
      <c r="AF116" s="70">
        <f>if( U116=0,0,if(Y116=0, ((vlookup(AB116,'SKU Pricing'!A:B,Assumptions!$B$2,0)*W116)+(vlookup(AC116,'SKU Pricing'!A:B,Assumptions!$B$2,0)*X116))*AE116,((vlookup(AB116,'SKU Pricing'!A:B,Assumptions!$B$2,0)*W116)+(vlookup(AC116,'SKU Pricing'!A:B,Assumptions!$B$2,0)*(W116*8))+(vlookup(AD116,'SKU Pricing'!A:B,Assumptions!$B$2,0)*(X116-(W116*8))))*AE116))</f>
        <v>61.71698568</v>
      </c>
      <c r="AG116" s="67">
        <f t="shared" si="12"/>
        <v>0</v>
      </c>
      <c r="AH116" s="70">
        <f>ifna(vlookup(AG116,'SKU Pricing'!A:B,Assumptions!$B$2,0)*W116*AE116,0)</f>
        <v>0</v>
      </c>
      <c r="AI116" s="62" t="str">
        <f t="shared" si="13"/>
        <v>Regional</v>
      </c>
      <c r="AJ116" s="62" t="str">
        <f>if(V116&lt;&gt;0, if(T116="Lift &amp; Shift Noprod",Assumptions!$B$9,if(V116=Assumptions!$B$6,Assumptions!$B$10,if(P116=1,Assumptions!$B$8,Assumptions!$B$7))),"")</f>
        <v>SSD</v>
      </c>
      <c r="AK116" s="69" t="str">
        <f t="shared" si="14"/>
        <v>SSD</v>
      </c>
      <c r="AL116" s="69">
        <f>if(AJ116="Hyperdisk Balanced",Assumptions!$B$11,0)</f>
        <v>0</v>
      </c>
      <c r="AM116" s="69">
        <f>if(AJ116="Hyperdisk Balanced",Assumptions!$B$12,0)</f>
        <v>0</v>
      </c>
      <c r="AN116" s="70">
        <f>if(AK116=0,0,if(AJ116="Hyperdisk Balanced",vlookup(AK116&amp;" provisioned space",'SKU Pricing'!A:B,Assumptions!$B$2,0)*Z116+vlookup(AK116&amp;" provisioned IOPS",'SKU Pricing'!A:B,Assumptions!$B$2,0)*AL116*730+vlookup(AK116&amp;" provisioned throughput",'SKU Pricing'!A:B,Assumptions!$B$2,0)*AM116*730,vlookup(AK116,'SKU Pricing'!A:B,Assumptions!$B$2,0)*Z116))</f>
        <v>10.047</v>
      </c>
      <c r="AO116" s="70">
        <f t="shared" si="15"/>
        <v>71.76398568</v>
      </c>
      <c r="AP116" s="71" t="str">
        <f t="shared" si="16"/>
        <v>VM Manager</v>
      </c>
      <c r="AQ116" s="70">
        <f>ifna(vlookup(AP116,'SKU Pricing'!A:B,Assumptions!$B$2,0)*AE116,0)</f>
        <v>2.19</v>
      </c>
      <c r="AR116" s="72">
        <v>0.0</v>
      </c>
    </row>
    <row r="117">
      <c r="A117" s="61" t="s">
        <v>267</v>
      </c>
      <c r="B117" s="62" t="str">
        <f>ifna(if(vlookup(A117,vOS!A:B,2,0)="","Unknown",vlookup(A117,vOS!A:B,2,0)),"Unknown")</f>
        <v>Debian GNU/Linux 10 (64-bit)</v>
      </c>
      <c r="C117" s="62">
        <f>vlookup(B117,'OS Study'!A:D,2,0)</f>
        <v>0</v>
      </c>
      <c r="D117" s="62" t="str">
        <f>vlookup(B117,'OS Study'!A:D,3,0)</f>
        <v>Linux</v>
      </c>
      <c r="E117" s="62" t="str">
        <f>vlookup(B117,'OS Study'!A:D,4,0)</f>
        <v>Debian</v>
      </c>
      <c r="F117" s="63" t="str">
        <f>vlookup(B117,'OS Study'!A:E,5,0)</f>
        <v>10</v>
      </c>
      <c r="G117" s="62">
        <f>IF(vlookup(A117,'RVtools V2.1'!A:J,4,0)="non",0,1)</f>
        <v>1</v>
      </c>
      <c r="H117" s="62">
        <f>if(vlookup(A117,'RVtools V2.1'!A:K,11,0)="kube",1,0)</f>
        <v>0</v>
      </c>
      <c r="I117" s="62">
        <f t="shared" si="5"/>
        <v>0</v>
      </c>
      <c r="J117" s="62">
        <f>ifna(vlookup(A117,'Infra Study'!A:Q,17,0),0)</f>
        <v>0</v>
      </c>
      <c r="K117" s="64">
        <f>IFERROR(__xludf.DUMMYFUNCTION("N(REGEXMATCH(VLOOKUP(A117, 'RVtools V2.1'!A:H, 8, 0), ""^Serveur de fichiers""))"),0.0)</f>
        <v>0</v>
      </c>
      <c r="L117" s="64">
        <f t="shared" si="6"/>
        <v>0</v>
      </c>
      <c r="M117" s="67" t="str">
        <f>ifna(vlookup(A117,'RVtools V2.1'!A:I,8,0),"N/A")</f>
        <v>Bac Express - PRO</v>
      </c>
      <c r="N117" s="64">
        <f>IFERROR(__xludf.DUMMYFUNCTION("IF(REGEXMATCH(M117, ""(?i)"" &amp; JOIN(""|"", SPLIT(""kalisil"", "" ""))), 1, 0)"),0.0)</f>
        <v>0</v>
      </c>
      <c r="O117" s="64" t="str">
        <f>vlookup(A117,'RVtools V2.1'!A:H,7,0)</f>
        <v>T1</v>
      </c>
      <c r="P117" s="64">
        <f>if(vlookup(A117,'RVtools V2.1'!A:H,5,0)="oui",1,0)</f>
        <v>1</v>
      </c>
      <c r="Q117" s="64">
        <f>ifna(vlookup(A117,vCPU!A:B,2,0),"Unknown")</f>
        <v>2</v>
      </c>
      <c r="R117" s="66">
        <f>ifna(vlookup(A117,vMemory!A:C,3,0),"Unknown")</f>
        <v>12</v>
      </c>
      <c r="S117" s="66">
        <f>ifna(vlookup(A117,vDisk!A:C,3,0),"Unknown")</f>
        <v>34</v>
      </c>
      <c r="T117" s="67" t="str">
        <f t="array" ref="T117">IFS(
   L117=1, "No Lift &amp; Shift",
   J117=1, XLOOKUP(A117, 'Infra Study'!A:A, 'Infra Study'!P:P),
   I117=1, "No Lift &amp; Shift",
   H117=1, "GKE",
   K117=1, "GCNV",
   G117=1, "Lift &amp; Shift Prod",
   TRUE, "Lift &amp; Shift Noprod"
)</f>
        <v>Lift &amp; Shift Prod</v>
      </c>
      <c r="U117" s="67">
        <f t="shared" si="7"/>
        <v>1</v>
      </c>
      <c r="V117" s="68" t="str">
        <f>if(T117="Lift &amp; Shift Noprod",if( Y117=0,Assumptions!$B$5, Assumptions!$B$4),if(T117="Lift &amp; Shift Prod",if(AND(N117=1,O117="T1"),Assumptions!$B$6,Assumptions!$B$4),0))</f>
        <v>N2D</v>
      </c>
      <c r="W117" s="69">
        <f>if(V117&lt;&gt;0,if(Q117="Unknown", Assumptions!$B$42,If(Q117&gt;1,Q117,2)),0)</f>
        <v>2</v>
      </c>
      <c r="X117" s="69">
        <f>if(V117&lt;&gt;0,if(R117="Unknown", Assumptions!$B$43,R117),0)</f>
        <v>12</v>
      </c>
      <c r="Y117" s="68">
        <f t="shared" si="8"/>
        <v>0</v>
      </c>
      <c r="Z117" s="68">
        <f>if(V117&lt;&gt;0,if(  S117="Unknown", Assumptions!$B$44,S117),0)</f>
        <v>34</v>
      </c>
      <c r="AA117" s="68" t="str">
        <f>if(V117 ="N2",ifna(vlookup(W117&amp;"-"&amp;X117,'Ref. VM'!A:B,2,0),"Custom"),if(V117 ="E2" , ifna(vlookup(W117&amp;"-"&amp;X117,'Ref. VM'!D:E,2,0),"Custom"),if(V117="N2D",ifna(vlookup(W117&amp;"-"&amp;X117,'Ref. VM'!G:H,2,0),"Custom"),if(V117="N4",ifna(vlookup(W117&amp;"-"&amp;X117,'Ref. VM'!J:K,2,0),"Custom"),0))))</f>
        <v>Custom</v>
      </c>
      <c r="AB117" s="67" t="str">
        <f t="shared" si="9"/>
        <v>N2D-Custom vCPUs-CUD 3y</v>
      </c>
      <c r="AC117" s="67" t="str">
        <f t="shared" si="10"/>
        <v>N2D-Custom RAM-CUD 3y</v>
      </c>
      <c r="AD117" s="67">
        <f t="shared" si="11"/>
        <v>0</v>
      </c>
      <c r="AE117" s="69">
        <f>if(T117="Lift &amp; Shift Prod",730,if(T117="Lift &amp; Shift Noprod",Assumptions!$B$3,0))</f>
        <v>730</v>
      </c>
      <c r="AF117" s="70">
        <f>if( U117=0,0,if(Y117=0, ((vlookup(AB117,'SKU Pricing'!A:B,Assumptions!$B$2,0)*W117)+(vlookup(AC117,'SKU Pricing'!A:B,Assumptions!$B$2,0)*X117))*AE117,((vlookup(AB117,'SKU Pricing'!A:B,Assumptions!$B$2,0)*W117)+(vlookup(AC117,'SKU Pricing'!A:B,Assumptions!$B$2,0)*(W117*8))+(vlookup(AD117,'SKU Pricing'!A:B,Assumptions!$B$2,0)*(X117-(W117*8))))*AE117))</f>
        <v>39.7089924</v>
      </c>
      <c r="AG117" s="67">
        <f t="shared" si="12"/>
        <v>0</v>
      </c>
      <c r="AH117" s="70">
        <f>ifna(vlookup(AG117,'SKU Pricing'!A:B,Assumptions!$B$2,0)*W117*AE117,0)</f>
        <v>0</v>
      </c>
      <c r="AI117" s="62" t="str">
        <f t="shared" si="13"/>
        <v>Regional</v>
      </c>
      <c r="AJ117" s="62" t="str">
        <f>if(V117&lt;&gt;0, if(T117="Lift &amp; Shift Noprod",Assumptions!$B$9,if(V117=Assumptions!$B$6,Assumptions!$B$10,if(P117=1,Assumptions!$B$8,Assumptions!$B$7))),"")</f>
        <v>SSD</v>
      </c>
      <c r="AK117" s="69" t="str">
        <f t="shared" si="14"/>
        <v>SSD</v>
      </c>
      <c r="AL117" s="69">
        <f>if(AJ117="Hyperdisk Balanced",Assumptions!$B$11,0)</f>
        <v>0</v>
      </c>
      <c r="AM117" s="69">
        <f>if(AJ117="Hyperdisk Balanced",Assumptions!$B$12,0)</f>
        <v>0</v>
      </c>
      <c r="AN117" s="70">
        <f>if(AK117=0,0,if(AJ117="Hyperdisk Balanced",vlookup(AK117&amp;" provisioned space",'SKU Pricing'!A:B,Assumptions!$B$2,0)*Z117+vlookup(AK117&amp;" provisioned IOPS",'SKU Pricing'!A:B,Assumptions!$B$2,0)*AL117*730+vlookup(AK117&amp;" provisioned throughput",'SKU Pricing'!A:B,Assumptions!$B$2,0)*AM117*730,vlookup(AK117,'SKU Pricing'!A:B,Assumptions!$B$2,0)*Z117))</f>
        <v>6.698</v>
      </c>
      <c r="AO117" s="70">
        <f t="shared" si="15"/>
        <v>46.4069924</v>
      </c>
      <c r="AP117" s="71" t="str">
        <f t="shared" si="16"/>
        <v>VM Manager</v>
      </c>
      <c r="AQ117" s="70">
        <f>ifna(vlookup(AP117,'SKU Pricing'!A:B,Assumptions!$B$2,0)*AE117,0)</f>
        <v>2.19</v>
      </c>
      <c r="AR117" s="72">
        <v>0.0</v>
      </c>
    </row>
    <row r="118">
      <c r="A118" s="61" t="s">
        <v>268</v>
      </c>
      <c r="B118" s="62" t="str">
        <f>ifna(if(vlookup(A118,vOS!A:B,2,0)="","Unknown",vlookup(A118,vOS!A:B,2,0)),"Unknown")</f>
        <v>Unknown</v>
      </c>
      <c r="C118" s="62">
        <f>vlookup(B118,'OS Study'!A:D,2,0)</f>
        <v>0</v>
      </c>
      <c r="D118" s="62" t="str">
        <f>vlookup(B118,'OS Study'!A:D,3,0)</f>
        <v>Unknown</v>
      </c>
      <c r="E118" s="62" t="str">
        <f>vlookup(B118,'OS Study'!A:D,4,0)</f>
        <v>Unknown</v>
      </c>
      <c r="F118" s="63" t="str">
        <f>vlookup(B118,'OS Study'!A:E,5,0)</f>
        <v/>
      </c>
      <c r="G118" s="62">
        <f>IF(vlookup(A118,'RVtools V2.1'!A:J,4,0)="non",0,1)</f>
        <v>1</v>
      </c>
      <c r="H118" s="62">
        <f>if(vlookup(A118,'RVtools V2.1'!A:K,11,0)="kube",1,0)</f>
        <v>0</v>
      </c>
      <c r="I118" s="62">
        <f t="shared" si="5"/>
        <v>0</v>
      </c>
      <c r="J118" s="62">
        <f>ifna(vlookup(A118,'Infra Study'!A:Q,17,0),0)</f>
        <v>0</v>
      </c>
      <c r="K118" s="64">
        <f>IFERROR(__xludf.DUMMYFUNCTION("N(REGEXMATCH(VLOOKUP(A118, 'RVtools V2.1'!A:H, 8, 0), ""^Serveur de fichiers""))"),0.0)</f>
        <v>0</v>
      </c>
      <c r="L118" s="64">
        <f t="shared" si="6"/>
        <v>0</v>
      </c>
      <c r="M118" s="67" t="str">
        <f>ifna(vlookup(A118,'RVtools V2.1'!A:I,8,0),"N/A")</f>
        <v>Bac Express - RAL</v>
      </c>
      <c r="N118" s="64">
        <f>IFERROR(__xludf.DUMMYFUNCTION("IF(REGEXMATCH(M118, ""(?i)"" &amp; JOIN(""|"", SPLIT(""kalisil"", "" ""))), 1, 0)"),0.0)</f>
        <v>0</v>
      </c>
      <c r="O118" s="64" t="str">
        <f>vlookup(A118,'RVtools V2.1'!A:H,7,0)</f>
        <v>T1</v>
      </c>
      <c r="P118" s="64">
        <f>if(vlookup(A118,'RVtools V2.1'!A:H,5,0)="oui",1,0)</f>
        <v>1</v>
      </c>
      <c r="Q118" s="64">
        <f>ifna(vlookup(A118,vCPU!A:B,2,0),"Unknown")</f>
        <v>8</v>
      </c>
      <c r="R118" s="66">
        <f>ifna(vlookup(A118,vMemory!A:C,3,0),"Unknown")</f>
        <v>24</v>
      </c>
      <c r="S118" s="66">
        <f>ifna(vlookup(A118,vDisk!A:C,3,0),"Unknown")</f>
        <v>2238</v>
      </c>
      <c r="T118" s="67" t="str">
        <f t="array" ref="T118">IFS(
   L118=1, "No Lift &amp; Shift",
   J118=1, XLOOKUP(A118, 'Infra Study'!A:A, 'Infra Study'!P:P),
   I118=1, "No Lift &amp; Shift",
   H118=1, "GKE",
   K118=1, "GCNV",
   G118=1, "Lift &amp; Shift Prod",
   TRUE, "Lift &amp; Shift Noprod"
)</f>
        <v>Lift &amp; Shift Prod</v>
      </c>
      <c r="U118" s="67">
        <f t="shared" si="7"/>
        <v>1</v>
      </c>
      <c r="V118" s="68" t="str">
        <f>if(T118="Lift &amp; Shift Noprod",if( Y118=0,Assumptions!$B$5, Assumptions!$B$4),if(T118="Lift &amp; Shift Prod",if(AND(N118=1,O118="T1"),Assumptions!$B$6,Assumptions!$B$4),0))</f>
        <v>N2D</v>
      </c>
      <c r="W118" s="69">
        <f>if(V118&lt;&gt;0,if(Q118="Unknown", Assumptions!$B$42,If(Q118&gt;1,Q118,2)),0)</f>
        <v>8</v>
      </c>
      <c r="X118" s="69">
        <f>if(V118&lt;&gt;0,if(R118="Unknown", Assumptions!$B$43,R118),0)</f>
        <v>24</v>
      </c>
      <c r="Y118" s="68">
        <f t="shared" si="8"/>
        <v>0</v>
      </c>
      <c r="Z118" s="68">
        <f>if(V118&lt;&gt;0,if(  S118="Unknown", Assumptions!$B$44,S118),0)</f>
        <v>2238</v>
      </c>
      <c r="AA118" s="68" t="str">
        <f>if(V118 ="N2",ifna(vlookup(W118&amp;"-"&amp;X118,'Ref. VM'!A:B,2,0),"Custom"),if(V118 ="E2" , ifna(vlookup(W118&amp;"-"&amp;X118,'Ref. VM'!D:E,2,0),"Custom"),if(V118="N2D",ifna(vlookup(W118&amp;"-"&amp;X118,'Ref. VM'!G:H,2,0),"Custom"),if(V118="N4",ifna(vlookup(W118&amp;"-"&amp;X118,'Ref. VM'!J:K,2,0),"Custom"),0))))</f>
        <v>Custom</v>
      </c>
      <c r="AB118" s="67" t="str">
        <f t="shared" si="9"/>
        <v>N2D-Custom vCPUs-CUD 3y</v>
      </c>
      <c r="AC118" s="67" t="str">
        <f t="shared" si="10"/>
        <v>N2D-Custom RAM-CUD 3y</v>
      </c>
      <c r="AD118" s="67">
        <f t="shared" si="11"/>
        <v>0</v>
      </c>
      <c r="AE118" s="69">
        <f>if(T118="Lift &amp; Shift Prod",730,if(T118="Lift &amp; Shift Noprod",Assumptions!$B$3,0))</f>
        <v>730</v>
      </c>
      <c r="AF118" s="70">
        <f>if( U118=0,0,if(Y118=0, ((vlookup(AB118,'SKU Pricing'!A:B,Assumptions!$B$2,0)*W118)+(vlookup(AC118,'SKU Pricing'!A:B,Assumptions!$B$2,0)*X118))*AE118,((vlookup(AB118,'SKU Pricing'!A:B,Assumptions!$B$2,0)*W118)+(vlookup(AC118,'SKU Pricing'!A:B,Assumptions!$B$2,0)*(W118*8))+(vlookup(AD118,'SKU Pricing'!A:B,Assumptions!$B$2,0)*(X118-(W118*8))))*AE118))</f>
        <v>123.4339714</v>
      </c>
      <c r="AG118" s="67">
        <f t="shared" si="12"/>
        <v>0</v>
      </c>
      <c r="AH118" s="70">
        <f>ifna(vlookup(AG118,'SKU Pricing'!A:B,Assumptions!$B$2,0)*W118*AE118,0)</f>
        <v>0</v>
      </c>
      <c r="AI118" s="62" t="str">
        <f t="shared" si="13"/>
        <v>Regional</v>
      </c>
      <c r="AJ118" s="62" t="str">
        <f>if(V118&lt;&gt;0, if(T118="Lift &amp; Shift Noprod",Assumptions!$B$9,if(V118=Assumptions!$B$6,Assumptions!$B$10,if(P118=1,Assumptions!$B$8,Assumptions!$B$7))),"")</f>
        <v>SSD</v>
      </c>
      <c r="AK118" s="69" t="str">
        <f t="shared" si="14"/>
        <v>SSD</v>
      </c>
      <c r="AL118" s="69">
        <f>if(AJ118="Hyperdisk Balanced",Assumptions!$B$11,0)</f>
        <v>0</v>
      </c>
      <c r="AM118" s="69">
        <f>if(AJ118="Hyperdisk Balanced",Assumptions!$B$12,0)</f>
        <v>0</v>
      </c>
      <c r="AN118" s="70">
        <f>if(AK118=0,0,if(AJ118="Hyperdisk Balanced",vlookup(AK118&amp;" provisioned space",'SKU Pricing'!A:B,Assumptions!$B$2,0)*Z118+vlookup(AK118&amp;" provisioned IOPS",'SKU Pricing'!A:B,Assumptions!$B$2,0)*AL118*730+vlookup(AK118&amp;" provisioned throughput",'SKU Pricing'!A:B,Assumptions!$B$2,0)*AM118*730,vlookup(AK118,'SKU Pricing'!A:B,Assumptions!$B$2,0)*Z118))</f>
        <v>440.886</v>
      </c>
      <c r="AO118" s="70">
        <f t="shared" si="15"/>
        <v>564.3199714</v>
      </c>
      <c r="AP118" s="71" t="str">
        <f t="shared" si="16"/>
        <v>VM Manager</v>
      </c>
      <c r="AQ118" s="70">
        <f>ifna(vlookup(AP118,'SKU Pricing'!A:B,Assumptions!$B$2,0)*AE118,0)</f>
        <v>2.19</v>
      </c>
      <c r="AR118" s="72">
        <v>0.0</v>
      </c>
    </row>
    <row r="119">
      <c r="A119" s="61" t="s">
        <v>269</v>
      </c>
      <c r="B119" s="62" t="str">
        <f>ifna(if(vlookup(A119,vOS!A:B,2,0)="","Unknown",vlookup(A119,vOS!A:B,2,0)),"Unknown")</f>
        <v>Debian GNU/Linux 11 (64-bit)</v>
      </c>
      <c r="C119" s="62">
        <f>vlookup(B119,'OS Study'!A:D,2,0)</f>
        <v>0</v>
      </c>
      <c r="D119" s="62" t="str">
        <f>vlookup(B119,'OS Study'!A:D,3,0)</f>
        <v>Linux</v>
      </c>
      <c r="E119" s="62" t="str">
        <f>vlookup(B119,'OS Study'!A:D,4,0)</f>
        <v>Debian</v>
      </c>
      <c r="F119" s="63" t="str">
        <f>vlookup(B119,'OS Study'!A:E,5,0)</f>
        <v>11</v>
      </c>
      <c r="G119" s="62">
        <f>IF(vlookup(A119,'RVtools V2.1'!A:J,4,0)="non",0,1)</f>
        <v>1</v>
      </c>
      <c r="H119" s="62">
        <f>if(vlookup(A119,'RVtools V2.1'!A:K,11,0)="kube",1,0)</f>
        <v>0</v>
      </c>
      <c r="I119" s="62">
        <f t="shared" si="5"/>
        <v>0</v>
      </c>
      <c r="J119" s="62">
        <f>ifna(vlookup(A119,'Infra Study'!A:Q,17,0),0)</f>
        <v>0</v>
      </c>
      <c r="K119" s="64">
        <f>IFERROR(__xludf.DUMMYFUNCTION("N(REGEXMATCH(VLOOKUP(A119, 'RVtools V2.1'!A:H, 8, 0), ""^Serveur de fichiers""))"),0.0)</f>
        <v>0</v>
      </c>
      <c r="L119" s="64">
        <f t="shared" si="6"/>
        <v>0</v>
      </c>
      <c r="M119" s="67" t="str">
        <f>ifna(vlookup(A119,'RVtools V2.1'!A:I,8,0),"N/A")</f>
        <v>Bac Express - SCM</v>
      </c>
      <c r="N119" s="64">
        <f>IFERROR(__xludf.DUMMYFUNCTION("IF(REGEXMATCH(M119, ""(?i)"" &amp; JOIN(""|"", SPLIT(""kalisil"", "" ""))), 1, 0)"),0.0)</f>
        <v>0</v>
      </c>
      <c r="O119" s="64" t="str">
        <f>vlookup(A119,'RVtools V2.1'!A:H,7,0)</f>
        <v>T1</v>
      </c>
      <c r="P119" s="64">
        <f>if(vlookup(A119,'RVtools V2.1'!A:H,5,0)="oui",1,0)</f>
        <v>1</v>
      </c>
      <c r="Q119" s="64">
        <f>ifna(vlookup(A119,vCPU!A:B,2,0),"Unknown")</f>
        <v>4</v>
      </c>
      <c r="R119" s="66">
        <f>ifna(vlookup(A119,vMemory!A:C,3,0),"Unknown")</f>
        <v>8</v>
      </c>
      <c r="S119" s="66">
        <f>ifna(vlookup(A119,vDisk!A:C,3,0),"Unknown")</f>
        <v>37</v>
      </c>
      <c r="T119" s="67" t="str">
        <f t="array" ref="T119">IFS(
   L119=1, "No Lift &amp; Shift",
   J119=1, XLOOKUP(A119, 'Infra Study'!A:A, 'Infra Study'!P:P),
   I119=1, "No Lift &amp; Shift",
   H119=1, "GKE",
   K119=1, "GCNV",
   G119=1, "Lift &amp; Shift Prod",
   TRUE, "Lift &amp; Shift Noprod"
)</f>
        <v>Lift &amp; Shift Prod</v>
      </c>
      <c r="U119" s="67">
        <f t="shared" si="7"/>
        <v>1</v>
      </c>
      <c r="V119" s="68" t="str">
        <f>if(T119="Lift &amp; Shift Noprod",if( Y119=0,Assumptions!$B$5, Assumptions!$B$4),if(T119="Lift &amp; Shift Prod",if(AND(N119=1,O119="T1"),Assumptions!$B$6,Assumptions!$B$4),0))</f>
        <v>N2D</v>
      </c>
      <c r="W119" s="69">
        <f>if(V119&lt;&gt;0,if(Q119="Unknown", Assumptions!$B$42,If(Q119&gt;1,Q119,2)),0)</f>
        <v>4</v>
      </c>
      <c r="X119" s="69">
        <f>if(V119&lt;&gt;0,if(R119="Unknown", Assumptions!$B$43,R119),0)</f>
        <v>8</v>
      </c>
      <c r="Y119" s="68">
        <f t="shared" si="8"/>
        <v>0</v>
      </c>
      <c r="Z119" s="68">
        <f>if(V119&lt;&gt;0,if(  S119="Unknown", Assumptions!$B$44,S119),0)</f>
        <v>37</v>
      </c>
      <c r="AA119" s="68" t="str">
        <f>if(V119 ="N2",ifna(vlookup(W119&amp;"-"&amp;X119,'Ref. VM'!A:B,2,0),"Custom"),if(V119 ="E2" , ifna(vlookup(W119&amp;"-"&amp;X119,'Ref. VM'!D:E,2,0),"Custom"),if(V119="N2D",ifna(vlookup(W119&amp;"-"&amp;X119,'Ref. VM'!G:H,2,0),"Custom"),if(V119="N4",ifna(vlookup(W119&amp;"-"&amp;X119,'Ref. VM'!J:K,2,0),"Custom"),0))))</f>
        <v>Custom</v>
      </c>
      <c r="AB119" s="67" t="str">
        <f t="shared" si="9"/>
        <v>N2D-Custom vCPUs-CUD 3y</v>
      </c>
      <c r="AC119" s="67" t="str">
        <f t="shared" si="10"/>
        <v>N2D-Custom RAM-CUD 3y</v>
      </c>
      <c r="AD119" s="67">
        <f t="shared" si="11"/>
        <v>0</v>
      </c>
      <c r="AE119" s="69">
        <f>if(T119="Lift &amp; Shift Prod",730,if(T119="Lift &amp; Shift Noprod",Assumptions!$B$3,0))</f>
        <v>730</v>
      </c>
      <c r="AF119" s="70">
        <f>if( U119=0,0,if(Y119=0, ((vlookup(AB119,'SKU Pricing'!A:B,Assumptions!$B$2,0)*W119)+(vlookup(AC119,'SKU Pricing'!A:B,Assumptions!$B$2,0)*X119))*AE119,((vlookup(AB119,'SKU Pricing'!A:B,Assumptions!$B$2,0)*W119)+(vlookup(AC119,'SKU Pricing'!A:B,Assumptions!$B$2,0)*(W119*8))+(vlookup(AD119,'SKU Pricing'!A:B,Assumptions!$B$2,0)*(X119-(W119*8))))*AE119))</f>
        <v>55.81665264</v>
      </c>
      <c r="AG119" s="67">
        <f t="shared" si="12"/>
        <v>0</v>
      </c>
      <c r="AH119" s="70">
        <f>ifna(vlookup(AG119,'SKU Pricing'!A:B,Assumptions!$B$2,0)*W119*AE119,0)</f>
        <v>0</v>
      </c>
      <c r="AI119" s="62" t="str">
        <f t="shared" si="13"/>
        <v>Regional</v>
      </c>
      <c r="AJ119" s="62" t="str">
        <f>if(V119&lt;&gt;0, if(T119="Lift &amp; Shift Noprod",Assumptions!$B$9,if(V119=Assumptions!$B$6,Assumptions!$B$10,if(P119=1,Assumptions!$B$8,Assumptions!$B$7))),"")</f>
        <v>SSD</v>
      </c>
      <c r="AK119" s="69" t="str">
        <f t="shared" si="14"/>
        <v>SSD</v>
      </c>
      <c r="AL119" s="69">
        <f>if(AJ119="Hyperdisk Balanced",Assumptions!$B$11,0)</f>
        <v>0</v>
      </c>
      <c r="AM119" s="69">
        <f>if(AJ119="Hyperdisk Balanced",Assumptions!$B$12,0)</f>
        <v>0</v>
      </c>
      <c r="AN119" s="70">
        <f>if(AK119=0,0,if(AJ119="Hyperdisk Balanced",vlookup(AK119&amp;" provisioned space",'SKU Pricing'!A:B,Assumptions!$B$2,0)*Z119+vlookup(AK119&amp;" provisioned IOPS",'SKU Pricing'!A:B,Assumptions!$B$2,0)*AL119*730+vlookup(AK119&amp;" provisioned throughput",'SKU Pricing'!A:B,Assumptions!$B$2,0)*AM119*730,vlookup(AK119,'SKU Pricing'!A:B,Assumptions!$B$2,0)*Z119))</f>
        <v>7.289</v>
      </c>
      <c r="AO119" s="70">
        <f t="shared" si="15"/>
        <v>63.10565264</v>
      </c>
      <c r="AP119" s="71" t="str">
        <f t="shared" si="16"/>
        <v>VM Manager</v>
      </c>
      <c r="AQ119" s="70">
        <f>ifna(vlookup(AP119,'SKU Pricing'!A:B,Assumptions!$B$2,0)*AE119,0)</f>
        <v>2.19</v>
      </c>
      <c r="AR119" s="72">
        <v>0.0</v>
      </c>
    </row>
    <row r="120">
      <c r="A120" s="61" t="s">
        <v>270</v>
      </c>
      <c r="B120" s="62" t="str">
        <f>ifna(if(vlookup(A120,vOS!A:B,2,0)="","Unknown",vlookup(A120,vOS!A:B,2,0)),"Unknown")</f>
        <v>Debian GNU/Linux 11 (64-bit)</v>
      </c>
      <c r="C120" s="62">
        <f>vlookup(B120,'OS Study'!A:D,2,0)</f>
        <v>0</v>
      </c>
      <c r="D120" s="62" t="str">
        <f>vlookup(B120,'OS Study'!A:D,3,0)</f>
        <v>Linux</v>
      </c>
      <c r="E120" s="62" t="str">
        <f>vlookup(B120,'OS Study'!A:D,4,0)</f>
        <v>Debian</v>
      </c>
      <c r="F120" s="63" t="str">
        <f>vlookup(B120,'OS Study'!A:E,5,0)</f>
        <v>11</v>
      </c>
      <c r="G120" s="62">
        <f>IF(vlookup(A120,'RVtools V2.1'!A:J,4,0)="non",0,1)</f>
        <v>1</v>
      </c>
      <c r="H120" s="62">
        <f>if(vlookup(A120,'RVtools V2.1'!A:K,11,0)="kube",1,0)</f>
        <v>0</v>
      </c>
      <c r="I120" s="62">
        <f t="shared" si="5"/>
        <v>0</v>
      </c>
      <c r="J120" s="62">
        <f>ifna(vlookup(A120,'Infra Study'!A:Q,17,0),0)</f>
        <v>1</v>
      </c>
      <c r="K120" s="64">
        <f>IFERROR(__xludf.DUMMYFUNCTION("N(REGEXMATCH(VLOOKUP(A120, 'RVtools V2.1'!A:H, 8, 0), ""^Serveur de fichiers""))"),0.0)</f>
        <v>0</v>
      </c>
      <c r="L120" s="64">
        <f t="shared" si="6"/>
        <v>0</v>
      </c>
      <c r="M120" s="67" t="str">
        <f>ifna(vlookup(A120,'RVtools V2.1'!A:I,8,0),"N/A")</f>
        <v>Backup Automate - PAO</v>
      </c>
      <c r="N120" s="64">
        <f>IFERROR(__xludf.DUMMYFUNCTION("IF(REGEXMATCH(M120, ""(?i)"" &amp; JOIN(""|"", SPLIT(""kalisil"", "" ""))), 1, 0)"),0.0)</f>
        <v>0</v>
      </c>
      <c r="O120" s="64" t="str">
        <f>vlookup(A120,'RVtools V2.1'!A:H,7,0)</f>
        <v>T1</v>
      </c>
      <c r="P120" s="64">
        <f>if(vlookup(A120,'RVtools V2.1'!A:H,5,0)="oui",1,0)</f>
        <v>0</v>
      </c>
      <c r="Q120" s="64">
        <f>ifna(vlookup(A120,vCPU!A:B,2,0),"Unknown")</f>
        <v>2</v>
      </c>
      <c r="R120" s="66">
        <f>ifna(vlookup(A120,vMemory!A:C,3,0),"Unknown")</f>
        <v>8</v>
      </c>
      <c r="S120" s="66">
        <f>ifna(vlookup(A120,vDisk!A:C,3,0),"Unknown")</f>
        <v>101</v>
      </c>
      <c r="T120" s="67" t="str">
        <f t="array" ref="T120">IFS(
   L120=1, "No Lift &amp; Shift",
   J120=1, XLOOKUP(A120, 'Infra Study'!A:A, 'Infra Study'!P:P),
   I120=1, "No Lift &amp; Shift",
   H120=1, "GKE",
   K120=1, "GCNV",
   G120=1, "Lift &amp; Shift Prod",
   TRUE, "Lift &amp; Shift Noprod"
)</f>
        <v>No Lift &amp; Shift</v>
      </c>
      <c r="U120" s="67">
        <f t="shared" si="7"/>
        <v>0</v>
      </c>
      <c r="V120" s="68">
        <f>if(T120="Lift &amp; Shift Noprod",if( Y120=0,Assumptions!$B$5, Assumptions!$B$4),if(T120="Lift &amp; Shift Prod",if(AND(N120=1,O120="T1"),Assumptions!$B$6,Assumptions!$B$4),0))</f>
        <v>0</v>
      </c>
      <c r="W120" s="62">
        <f>if(V120&lt;&gt;0,if(Q120="Unknown", Assumptions!$B$42,If(Q120&gt;1,Q120,2)),0)</f>
        <v>0</v>
      </c>
      <c r="X120" s="69">
        <f>if(V120&lt;&gt;0,if(R120="Unknown", Assumptions!$B$43,R120),0)</f>
        <v>0</v>
      </c>
      <c r="Y120" s="68">
        <f t="shared" si="8"/>
        <v>0</v>
      </c>
      <c r="Z120" s="68">
        <f>if(V120&lt;&gt;0,if(  S120="Unknown", Assumptions!$B$44,S120),0)</f>
        <v>0</v>
      </c>
      <c r="AA120" s="68">
        <f>if(V120 ="N2",ifna(vlookup(W120&amp;"-"&amp;X120,'Ref. VM'!A:B,2,0),"Custom"),if(V120 ="E2" , ifna(vlookup(W120&amp;"-"&amp;X120,'Ref. VM'!D:E,2,0),"Custom"),if(V120="N2D",ifna(vlookup(W120&amp;"-"&amp;X120,'Ref. VM'!G:H,2,0),"Custom"),if(V120="N4",ifna(vlookup(W120&amp;"-"&amp;X120,'Ref. VM'!J:K,2,0),"Custom"),0))))</f>
        <v>0</v>
      </c>
      <c r="AB120" s="67">
        <f t="shared" si="9"/>
        <v>0</v>
      </c>
      <c r="AC120" s="67">
        <f t="shared" si="10"/>
        <v>0</v>
      </c>
      <c r="AD120" s="67">
        <f t="shared" si="11"/>
        <v>0</v>
      </c>
      <c r="AE120" s="62">
        <f>if(T120="Lift &amp; Shift Prod",730,if(T120="Lift &amp; Shift Noprod",Assumptions!$B$3,0))</f>
        <v>0</v>
      </c>
      <c r="AF120" s="70">
        <f>if( U120=0,0,if(Y120=0, ((vlookup(AB120,'SKU Pricing'!A:B,Assumptions!$B$2,0)*W120)+(vlookup(AC120,'SKU Pricing'!A:B,Assumptions!$B$2,0)*X120))*AE120,((vlookup(AB120,'SKU Pricing'!A:B,Assumptions!$B$2,0)*W120)+(vlookup(AC120,'SKU Pricing'!A:B,Assumptions!$B$2,0)*(W120*8))+(vlookup(AD120,'SKU Pricing'!A:B,Assumptions!$B$2,0)*(X120-(W120*8))))*AE120))</f>
        <v>0</v>
      </c>
      <c r="AG120" s="67">
        <f t="shared" si="12"/>
        <v>0</v>
      </c>
      <c r="AH120" s="70">
        <f>ifna(vlookup(AG120,'SKU Pricing'!A:B,Assumptions!$B$2,0)*W120*AE120,0)</f>
        <v>0</v>
      </c>
      <c r="AI120" s="62" t="str">
        <f t="shared" si="13"/>
        <v/>
      </c>
      <c r="AJ120" s="62" t="str">
        <f>if(V120&lt;&gt;0, if(T120="Lift &amp; Shift Noprod",Assumptions!$B$9,if(V120=Assumptions!$B$6,Assumptions!$B$10,if(P120=1,Assumptions!$B$8,Assumptions!$B$7))),"")</f>
        <v/>
      </c>
      <c r="AK120" s="69">
        <f t="shared" si="14"/>
        <v>0</v>
      </c>
      <c r="AL120" s="69">
        <f>if(AJ120="Hyperdisk Balanced",Assumptions!$B$11,0)</f>
        <v>0</v>
      </c>
      <c r="AM120" s="69">
        <f>if(AJ120="Hyperdisk Balanced",Assumptions!$B$12,0)</f>
        <v>0</v>
      </c>
      <c r="AN120" s="70">
        <f>if(AK120=0,0,if(AJ120="Hyperdisk Balanced",vlookup(AK120&amp;" provisioned space",'SKU Pricing'!A:B,Assumptions!$B$2,0)*Z120+vlookup(AK120&amp;" provisioned IOPS",'SKU Pricing'!A:B,Assumptions!$B$2,0)*AL120*730+vlookup(AK120&amp;" provisioned throughput",'SKU Pricing'!A:B,Assumptions!$B$2,0)*AM120*730,vlookup(AK120,'SKU Pricing'!A:B,Assumptions!$B$2,0)*Z120))</f>
        <v>0</v>
      </c>
      <c r="AO120" s="70">
        <f t="shared" si="15"/>
        <v>0</v>
      </c>
      <c r="AP120" s="71">
        <f t="shared" si="16"/>
        <v>0</v>
      </c>
      <c r="AQ120" s="70">
        <f>ifna(vlookup(AP120,'SKU Pricing'!A:B,Assumptions!$B$2,0)*AE120,0)</f>
        <v>0</v>
      </c>
      <c r="AR120" s="72">
        <v>0.0</v>
      </c>
    </row>
    <row r="121">
      <c r="A121" s="61" t="s">
        <v>271</v>
      </c>
      <c r="B121" s="62" t="str">
        <f>ifna(if(vlookup(A121,vOS!A:B,2,0)="","Unknown",vlookup(A121,vOS!A:B,2,0)),"Unknown")</f>
        <v>Microsoft Windows Server 2019 (64-bit)</v>
      </c>
      <c r="C121" s="62">
        <f>vlookup(B121,'OS Study'!A:D,2,0)</f>
        <v>0</v>
      </c>
      <c r="D121" s="62" t="str">
        <f>vlookup(B121,'OS Study'!A:D,3,0)</f>
        <v>Windows</v>
      </c>
      <c r="E121" s="62" t="str">
        <f>vlookup(B121,'OS Study'!A:D,4,0)</f>
        <v>Server</v>
      </c>
      <c r="F121" s="63" t="str">
        <f>vlookup(B121,'OS Study'!A:E,5,0)</f>
        <v>2019</v>
      </c>
      <c r="G121" s="62">
        <f>IF(vlookup(A121,'RVtools V2.1'!A:J,4,0)="non",0,1)</f>
        <v>1</v>
      </c>
      <c r="H121" s="62">
        <f>if(vlookup(A121,'RVtools V2.1'!A:K,11,0)="kube",1,0)</f>
        <v>0</v>
      </c>
      <c r="I121" s="62">
        <f t="shared" si="5"/>
        <v>0</v>
      </c>
      <c r="J121" s="62">
        <f>ifna(vlookup(A121,'Infra Study'!A:Q,17,0),0)</f>
        <v>0</v>
      </c>
      <c r="K121" s="64">
        <f>IFERROR(__xludf.DUMMYFUNCTION("N(REGEXMATCH(VLOOKUP(A121, 'RVtools V2.1'!A:H, 8, 0), ""^Serveur de fichiers""))"),0.0)</f>
        <v>0</v>
      </c>
      <c r="L121" s="64">
        <f t="shared" si="6"/>
        <v>0</v>
      </c>
      <c r="M121" s="67" t="str">
        <f>ifna(vlookup(A121,'RVtools V2.1'!A:I,8,0),"N/A")</f>
        <v>Badgeage - CBM25</v>
      </c>
      <c r="N121" s="64">
        <f>IFERROR(__xludf.DUMMYFUNCTION("IF(REGEXMATCH(M121, ""(?i)"" &amp; JOIN(""|"", SPLIT(""kalisil"", "" ""))), 1, 0)"),0.0)</f>
        <v>0</v>
      </c>
      <c r="O121" s="64" t="str">
        <f>vlookup(A121,'RVtools V2.1'!A:H,7,0)</f>
        <v>T2</v>
      </c>
      <c r="P121" s="64">
        <f>if(vlookup(A121,'RVtools V2.1'!A:H,5,0)="oui",1,0)</f>
        <v>0</v>
      </c>
      <c r="Q121" s="64">
        <f>ifna(vlookup(A121,vCPU!A:B,2,0),"Unknown")</f>
        <v>4</v>
      </c>
      <c r="R121" s="66">
        <f>ifna(vlookup(A121,vMemory!A:C,3,0),"Unknown")</f>
        <v>8</v>
      </c>
      <c r="S121" s="66">
        <f>ifna(vlookup(A121,vDisk!A:C,3,0),"Unknown")</f>
        <v>130</v>
      </c>
      <c r="T121" s="67" t="str">
        <f t="array" ref="T121">IFS(
   L121=1, "No Lift &amp; Shift",
   J121=1, XLOOKUP(A121, 'Infra Study'!A:A, 'Infra Study'!P:P),
   I121=1, "No Lift &amp; Shift",
   H121=1, "GKE",
   K121=1, "GCNV",
   G121=1, "Lift &amp; Shift Prod",
   TRUE, "Lift &amp; Shift Noprod"
)</f>
        <v>Lift &amp; Shift Prod</v>
      </c>
      <c r="U121" s="67">
        <f t="shared" si="7"/>
        <v>1</v>
      </c>
      <c r="V121" s="68" t="str">
        <f>if(T121="Lift &amp; Shift Noprod",if( Y121=0,Assumptions!$B$5, Assumptions!$B$4),if(T121="Lift &amp; Shift Prod",if(AND(N121=1,O121="T1"),Assumptions!$B$6,Assumptions!$B$4),0))</f>
        <v>N2D</v>
      </c>
      <c r="W121" s="69">
        <f>if(V121&lt;&gt;0,if(Q121="Unknown", Assumptions!$B$42,If(Q121&gt;1,Q121,2)),0)</f>
        <v>4</v>
      </c>
      <c r="X121" s="69">
        <f>if(V121&lt;&gt;0,if(R121="Unknown", Assumptions!$B$43,R121),0)</f>
        <v>8</v>
      </c>
      <c r="Y121" s="68">
        <f t="shared" si="8"/>
        <v>0</v>
      </c>
      <c r="Z121" s="68">
        <f>if(V121&lt;&gt;0,if(  S121="Unknown", Assumptions!$B$44,S121),0)</f>
        <v>130</v>
      </c>
      <c r="AA121" s="68" t="str">
        <f>if(V121 ="N2",ifna(vlookup(W121&amp;"-"&amp;X121,'Ref. VM'!A:B,2,0),"Custom"),if(V121 ="E2" , ifna(vlookup(W121&amp;"-"&amp;X121,'Ref. VM'!D:E,2,0),"Custom"),if(V121="N2D",ifna(vlookup(W121&amp;"-"&amp;X121,'Ref. VM'!G:H,2,0),"Custom"),if(V121="N4",ifna(vlookup(W121&amp;"-"&amp;X121,'Ref. VM'!J:K,2,0),"Custom"),0))))</f>
        <v>Custom</v>
      </c>
      <c r="AB121" s="67" t="str">
        <f t="shared" si="9"/>
        <v>N2D-Custom vCPUs-CUD 3y</v>
      </c>
      <c r="AC121" s="67" t="str">
        <f t="shared" si="10"/>
        <v>N2D-Custom RAM-CUD 3y</v>
      </c>
      <c r="AD121" s="67">
        <f t="shared" si="11"/>
        <v>0</v>
      </c>
      <c r="AE121" s="69">
        <f>if(T121="Lift &amp; Shift Prod",730,if(T121="Lift &amp; Shift Noprod",Assumptions!$B$3,0))</f>
        <v>730</v>
      </c>
      <c r="AF121" s="70">
        <f>if( U121=0,0,if(Y121=0, ((vlookup(AB121,'SKU Pricing'!A:B,Assumptions!$B$2,0)*W121)+(vlookup(AC121,'SKU Pricing'!A:B,Assumptions!$B$2,0)*X121))*AE121,((vlookup(AB121,'SKU Pricing'!A:B,Assumptions!$B$2,0)*W121)+(vlookup(AC121,'SKU Pricing'!A:B,Assumptions!$B$2,0)*(W121*8))+(vlookup(AD121,'SKU Pricing'!A:B,Assumptions!$B$2,0)*(X121-(W121*8))))*AE121))</f>
        <v>55.81665264</v>
      </c>
      <c r="AG121" s="67" t="str">
        <f t="shared" si="12"/>
        <v>Windows Server</v>
      </c>
      <c r="AH121" s="70">
        <f>ifna(vlookup(AG121,'SKU Pricing'!A:B,Assumptions!$B$2,0)*W121*AE121,0)</f>
        <v>134.32</v>
      </c>
      <c r="AI121" s="62" t="str">
        <f t="shared" si="13"/>
        <v/>
      </c>
      <c r="AJ121" s="62" t="str">
        <f>if(V121&lt;&gt;0, if(T121="Lift &amp; Shift Noprod",Assumptions!$B$9,if(V121=Assumptions!$B$6,Assumptions!$B$10,if(P121=1,Assumptions!$B$8,Assumptions!$B$7))),"")</f>
        <v>Balanced</v>
      </c>
      <c r="AK121" s="69" t="str">
        <f t="shared" si="14"/>
        <v>Balanced</v>
      </c>
      <c r="AL121" s="69">
        <f>if(AJ121="Hyperdisk Balanced",Assumptions!$B$11,0)</f>
        <v>0</v>
      </c>
      <c r="AM121" s="69">
        <f>if(AJ121="Hyperdisk Balanced",Assumptions!$B$12,0)</f>
        <v>0</v>
      </c>
      <c r="AN121" s="70">
        <f>if(AK121=0,0,if(AJ121="Hyperdisk Balanced",vlookup(AK121&amp;" provisioned space",'SKU Pricing'!A:B,Assumptions!$B$2,0)*Z121+vlookup(AK121&amp;" provisioned IOPS",'SKU Pricing'!A:B,Assumptions!$B$2,0)*AL121*730+vlookup(AK121&amp;" provisioned throughput",'SKU Pricing'!A:B,Assumptions!$B$2,0)*AM121*730,vlookup(AK121,'SKU Pricing'!A:B,Assumptions!$B$2,0)*Z121))</f>
        <v>15.08</v>
      </c>
      <c r="AO121" s="70">
        <f t="shared" si="15"/>
        <v>205.2166526</v>
      </c>
      <c r="AP121" s="71" t="str">
        <f t="shared" si="16"/>
        <v>VM Manager</v>
      </c>
      <c r="AQ121" s="70">
        <f>ifna(vlookup(AP121,'SKU Pricing'!A:B,Assumptions!$B$2,0)*AE121,0)</f>
        <v>2.19</v>
      </c>
      <c r="AR121" s="72">
        <v>0.0</v>
      </c>
    </row>
    <row r="122">
      <c r="A122" s="61" t="s">
        <v>272</v>
      </c>
      <c r="B122" s="62" t="str">
        <f>ifna(if(vlookup(A122,vOS!A:B,2,0)="","Unknown",vlookup(A122,vOS!A:B,2,0)),"Unknown")</f>
        <v>Microsoft Windows Server 2019 (64-bit)</v>
      </c>
      <c r="C122" s="62">
        <f>vlookup(B122,'OS Study'!A:D,2,0)</f>
        <v>0</v>
      </c>
      <c r="D122" s="62" t="str">
        <f>vlookup(B122,'OS Study'!A:D,3,0)</f>
        <v>Windows</v>
      </c>
      <c r="E122" s="62" t="str">
        <f>vlookup(B122,'OS Study'!A:D,4,0)</f>
        <v>Server</v>
      </c>
      <c r="F122" s="63" t="str">
        <f>vlookup(B122,'OS Study'!A:E,5,0)</f>
        <v>2019</v>
      </c>
      <c r="G122" s="62">
        <f>IF(vlookup(A122,'RVtools V2.1'!A:J,4,0)="non",0,1)</f>
        <v>1</v>
      </c>
      <c r="H122" s="62">
        <f>if(vlookup(A122,'RVtools V2.1'!A:K,11,0)="kube",1,0)</f>
        <v>0</v>
      </c>
      <c r="I122" s="62">
        <f t="shared" si="5"/>
        <v>0</v>
      </c>
      <c r="J122" s="62">
        <f>ifna(vlookup(A122,'Infra Study'!A:Q,17,0),0)</f>
        <v>0</v>
      </c>
      <c r="K122" s="64">
        <f>IFERROR(__xludf.DUMMYFUNCTION("N(REGEXMATCH(VLOOKUP(A122, 'RVtools V2.1'!A:H, 8, 0), ""^Serveur de fichiers""))"),0.0)</f>
        <v>0</v>
      </c>
      <c r="L122" s="64">
        <f t="shared" si="6"/>
        <v>0</v>
      </c>
      <c r="M122" s="67" t="str">
        <f>ifna(vlookup(A122,'RVtools V2.1'!A:I,8,0),"N/A")</f>
        <v>Badgeage - CBM25</v>
      </c>
      <c r="N122" s="64">
        <f>IFERROR(__xludf.DUMMYFUNCTION("IF(REGEXMATCH(M122, ""(?i)"" &amp; JOIN(""|"", SPLIT(""kalisil"", "" ""))), 1, 0)"),0.0)</f>
        <v>0</v>
      </c>
      <c r="O122" s="64" t="str">
        <f>vlookup(A122,'RVtools V2.1'!A:H,7,0)</f>
        <v>T2</v>
      </c>
      <c r="P122" s="64">
        <f>if(vlookup(A122,'RVtools V2.1'!A:H,5,0)="oui",1,0)</f>
        <v>0</v>
      </c>
      <c r="Q122" s="64">
        <f>ifna(vlookup(A122,vCPU!A:B,2,0),"Unknown")</f>
        <v>4</v>
      </c>
      <c r="R122" s="66">
        <f>ifna(vlookup(A122,vMemory!A:C,3,0),"Unknown")</f>
        <v>8</v>
      </c>
      <c r="S122" s="66">
        <f>ifna(vlookup(A122,vDisk!A:C,3,0),"Unknown")</f>
        <v>910</v>
      </c>
      <c r="T122" s="67" t="str">
        <f t="array" ref="T122">IFS(
   L122=1, "No Lift &amp; Shift",
   J122=1, XLOOKUP(A122, 'Infra Study'!A:A, 'Infra Study'!P:P),
   I122=1, "No Lift &amp; Shift",
   H122=1, "GKE",
   K122=1, "GCNV",
   G122=1, "Lift &amp; Shift Prod",
   TRUE, "Lift &amp; Shift Noprod"
)</f>
        <v>Lift &amp; Shift Prod</v>
      </c>
      <c r="U122" s="67">
        <f t="shared" si="7"/>
        <v>1</v>
      </c>
      <c r="V122" s="68" t="str">
        <f>if(T122="Lift &amp; Shift Noprod",if( Y122=0,Assumptions!$B$5, Assumptions!$B$4),if(T122="Lift &amp; Shift Prod",if(AND(N122=1,O122="T1"),Assumptions!$B$6,Assumptions!$B$4),0))</f>
        <v>N2D</v>
      </c>
      <c r="W122" s="69">
        <f>if(V122&lt;&gt;0,if(Q122="Unknown", Assumptions!$B$42,If(Q122&gt;1,Q122,2)),0)</f>
        <v>4</v>
      </c>
      <c r="X122" s="69">
        <f>if(V122&lt;&gt;0,if(R122="Unknown", Assumptions!$B$43,R122),0)</f>
        <v>8</v>
      </c>
      <c r="Y122" s="68">
        <f t="shared" si="8"/>
        <v>0</v>
      </c>
      <c r="Z122" s="68">
        <f>if(V122&lt;&gt;0,if(  S122="Unknown", Assumptions!$B$44,S122),0)</f>
        <v>910</v>
      </c>
      <c r="AA122" s="68" t="str">
        <f>if(V122 ="N2",ifna(vlookup(W122&amp;"-"&amp;X122,'Ref. VM'!A:B,2,0),"Custom"),if(V122 ="E2" , ifna(vlookup(W122&amp;"-"&amp;X122,'Ref. VM'!D:E,2,0),"Custom"),if(V122="N2D",ifna(vlookup(W122&amp;"-"&amp;X122,'Ref. VM'!G:H,2,0),"Custom"),if(V122="N4",ifna(vlookup(W122&amp;"-"&amp;X122,'Ref. VM'!J:K,2,0),"Custom"),0))))</f>
        <v>Custom</v>
      </c>
      <c r="AB122" s="67" t="str">
        <f t="shared" si="9"/>
        <v>N2D-Custom vCPUs-CUD 3y</v>
      </c>
      <c r="AC122" s="67" t="str">
        <f t="shared" si="10"/>
        <v>N2D-Custom RAM-CUD 3y</v>
      </c>
      <c r="AD122" s="67">
        <f t="shared" si="11"/>
        <v>0</v>
      </c>
      <c r="AE122" s="69">
        <f>if(T122="Lift &amp; Shift Prod",730,if(T122="Lift &amp; Shift Noprod",Assumptions!$B$3,0))</f>
        <v>730</v>
      </c>
      <c r="AF122" s="70">
        <f>if( U122=0,0,if(Y122=0, ((vlookup(AB122,'SKU Pricing'!A:B,Assumptions!$B$2,0)*W122)+(vlookup(AC122,'SKU Pricing'!A:B,Assumptions!$B$2,0)*X122))*AE122,((vlookup(AB122,'SKU Pricing'!A:B,Assumptions!$B$2,0)*W122)+(vlookup(AC122,'SKU Pricing'!A:B,Assumptions!$B$2,0)*(W122*8))+(vlookup(AD122,'SKU Pricing'!A:B,Assumptions!$B$2,0)*(X122-(W122*8))))*AE122))</f>
        <v>55.81665264</v>
      </c>
      <c r="AG122" s="67" t="str">
        <f t="shared" si="12"/>
        <v>Windows Server</v>
      </c>
      <c r="AH122" s="70">
        <f>ifna(vlookup(AG122,'SKU Pricing'!A:B,Assumptions!$B$2,0)*W122*AE122,0)</f>
        <v>134.32</v>
      </c>
      <c r="AI122" s="62" t="str">
        <f t="shared" si="13"/>
        <v/>
      </c>
      <c r="AJ122" s="62" t="str">
        <f>if(V122&lt;&gt;0, if(T122="Lift &amp; Shift Noprod",Assumptions!$B$9,if(V122=Assumptions!$B$6,Assumptions!$B$10,if(P122=1,Assumptions!$B$8,Assumptions!$B$7))),"")</f>
        <v>Balanced</v>
      </c>
      <c r="AK122" s="69" t="str">
        <f t="shared" si="14"/>
        <v>Balanced</v>
      </c>
      <c r="AL122" s="69">
        <f>if(AJ122="Hyperdisk Balanced",Assumptions!$B$11,0)</f>
        <v>0</v>
      </c>
      <c r="AM122" s="69">
        <f>if(AJ122="Hyperdisk Balanced",Assumptions!$B$12,0)</f>
        <v>0</v>
      </c>
      <c r="AN122" s="70">
        <f>if(AK122=0,0,if(AJ122="Hyperdisk Balanced",vlookup(AK122&amp;" provisioned space",'SKU Pricing'!A:B,Assumptions!$B$2,0)*Z122+vlookup(AK122&amp;" provisioned IOPS",'SKU Pricing'!A:B,Assumptions!$B$2,0)*AL122*730+vlookup(AK122&amp;" provisioned throughput",'SKU Pricing'!A:B,Assumptions!$B$2,0)*AM122*730,vlookup(AK122,'SKU Pricing'!A:B,Assumptions!$B$2,0)*Z122))</f>
        <v>105.56</v>
      </c>
      <c r="AO122" s="70">
        <f t="shared" si="15"/>
        <v>295.6966526</v>
      </c>
      <c r="AP122" s="71" t="str">
        <f t="shared" si="16"/>
        <v>VM Manager</v>
      </c>
      <c r="AQ122" s="70">
        <f>ifna(vlookup(AP122,'SKU Pricing'!A:B,Assumptions!$B$2,0)*AE122,0)</f>
        <v>2.19</v>
      </c>
      <c r="AR122" s="72">
        <v>0.0</v>
      </c>
    </row>
    <row r="123">
      <c r="A123" s="61" t="s">
        <v>273</v>
      </c>
      <c r="B123" s="62" t="str">
        <f>ifna(if(vlookup(A123,vOS!A:B,2,0)="","Unknown",vlookup(A123,vOS!A:B,2,0)),"Unknown")</f>
        <v>Microsoft Windows Server 2022 (64-bit)</v>
      </c>
      <c r="C123" s="62">
        <f>vlookup(B123,'OS Study'!A:D,2,0)</f>
        <v>0</v>
      </c>
      <c r="D123" s="62" t="str">
        <f>vlookup(B123,'OS Study'!A:D,3,0)</f>
        <v>Windows</v>
      </c>
      <c r="E123" s="62" t="str">
        <f>vlookup(B123,'OS Study'!A:D,4,0)</f>
        <v>Server</v>
      </c>
      <c r="F123" s="63" t="str">
        <f>vlookup(B123,'OS Study'!A:E,5,0)</f>
        <v>2022</v>
      </c>
      <c r="G123" s="62">
        <f>IF(vlookup(A123,'RVtools V2.1'!A:J,4,0)="non",0,1)</f>
        <v>1</v>
      </c>
      <c r="H123" s="62">
        <f>if(vlookup(A123,'RVtools V2.1'!A:K,11,0)="kube",1,0)</f>
        <v>0</v>
      </c>
      <c r="I123" s="62">
        <f t="shared" si="5"/>
        <v>0</v>
      </c>
      <c r="J123" s="62">
        <f>ifna(vlookup(A123,'Infra Study'!A:Q,17,0),0)</f>
        <v>0</v>
      </c>
      <c r="K123" s="64">
        <f>IFERROR(__xludf.DUMMYFUNCTION("N(REGEXMATCH(VLOOKUP(A123, 'RVtools V2.1'!A:H, 8, 0), ""^Serveur de fichiers""))"),0.0)</f>
        <v>0</v>
      </c>
      <c r="L123" s="64">
        <f t="shared" si="6"/>
        <v>0</v>
      </c>
      <c r="M123" s="67" t="str">
        <f>ifna(vlookup(A123,'RVtools V2.1'!A:I,8,0),"N/A")</f>
        <v>Badgeage - RAL</v>
      </c>
      <c r="N123" s="64">
        <f>IFERROR(__xludf.DUMMYFUNCTION("IF(REGEXMATCH(M123, ""(?i)"" &amp; JOIN(""|"", SPLIT(""kalisil"", "" ""))), 1, 0)"),0.0)</f>
        <v>0</v>
      </c>
      <c r="O123" s="64" t="str">
        <f>vlookup(A123,'RVtools V2.1'!A:H,7,0)</f>
        <v>T3</v>
      </c>
      <c r="P123" s="64">
        <f>if(vlookup(A123,'RVtools V2.1'!A:H,5,0)="oui",1,0)</f>
        <v>1</v>
      </c>
      <c r="Q123" s="64">
        <f>ifna(vlookup(A123,vCPU!A:B,2,0),"Unknown")</f>
        <v>2</v>
      </c>
      <c r="R123" s="66">
        <f>ifna(vlookup(A123,vMemory!A:C,3,0),"Unknown")</f>
        <v>4</v>
      </c>
      <c r="S123" s="66">
        <f>ifna(vlookup(A123,vDisk!A:C,3,0),"Unknown")</f>
        <v>149</v>
      </c>
      <c r="T123" s="67" t="str">
        <f t="array" ref="T123">IFS(
   L123=1, "No Lift &amp; Shift",
   J123=1, XLOOKUP(A123, 'Infra Study'!A:A, 'Infra Study'!P:P),
   I123=1, "No Lift &amp; Shift",
   H123=1, "GKE",
   K123=1, "GCNV",
   G123=1, "Lift &amp; Shift Prod",
   TRUE, "Lift &amp; Shift Noprod"
)</f>
        <v>Lift &amp; Shift Prod</v>
      </c>
      <c r="U123" s="67">
        <f t="shared" si="7"/>
        <v>1</v>
      </c>
      <c r="V123" s="68" t="str">
        <f>if(T123="Lift &amp; Shift Noprod",if( Y123=0,Assumptions!$B$5, Assumptions!$B$4),if(T123="Lift &amp; Shift Prod",if(AND(N123=1,O123="T1"),Assumptions!$B$6,Assumptions!$B$4),0))</f>
        <v>N2D</v>
      </c>
      <c r="W123" s="69">
        <f>if(V123&lt;&gt;0,if(Q123="Unknown", Assumptions!$B$42,If(Q123&gt;1,Q123,2)),0)</f>
        <v>2</v>
      </c>
      <c r="X123" s="69">
        <f>if(V123&lt;&gt;0,if(R123="Unknown", Assumptions!$B$43,R123),0)</f>
        <v>4</v>
      </c>
      <c r="Y123" s="68">
        <f t="shared" si="8"/>
        <v>0</v>
      </c>
      <c r="Z123" s="68">
        <f>if(V123&lt;&gt;0,if(  S123="Unknown", Assumptions!$B$44,S123),0)</f>
        <v>149</v>
      </c>
      <c r="AA123" s="68" t="str">
        <f>if(V123 ="N2",ifna(vlookup(W123&amp;"-"&amp;X123,'Ref. VM'!A:B,2,0),"Custom"),if(V123 ="E2" , ifna(vlookup(W123&amp;"-"&amp;X123,'Ref. VM'!D:E,2,0),"Custom"),if(V123="N2D",ifna(vlookup(W123&amp;"-"&amp;X123,'Ref. VM'!G:H,2,0),"Custom"),if(V123="N4",ifna(vlookup(W123&amp;"-"&amp;X123,'Ref. VM'!J:K,2,0),"Custom"),0))))</f>
        <v>Custom</v>
      </c>
      <c r="AB123" s="67" t="str">
        <f t="shared" si="9"/>
        <v>N2D-Custom vCPUs-CUD 3y</v>
      </c>
      <c r="AC123" s="67" t="str">
        <f t="shared" si="10"/>
        <v>N2D-Custom RAM-CUD 3y</v>
      </c>
      <c r="AD123" s="67">
        <f t="shared" si="11"/>
        <v>0</v>
      </c>
      <c r="AE123" s="69">
        <f>if(T123="Lift &amp; Shift Prod",730,if(T123="Lift &amp; Shift Noprod",Assumptions!$B$3,0))</f>
        <v>730</v>
      </c>
      <c r="AF123" s="70">
        <f>if( U123=0,0,if(Y123=0, ((vlookup(AB123,'SKU Pricing'!A:B,Assumptions!$B$2,0)*W123)+(vlookup(AC123,'SKU Pricing'!A:B,Assumptions!$B$2,0)*X123))*AE123,((vlookup(AB123,'SKU Pricing'!A:B,Assumptions!$B$2,0)*W123)+(vlookup(AC123,'SKU Pricing'!A:B,Assumptions!$B$2,0)*(W123*8))+(vlookup(AD123,'SKU Pricing'!A:B,Assumptions!$B$2,0)*(X123-(W123*8))))*AE123))</f>
        <v>27.90832632</v>
      </c>
      <c r="AG123" s="67" t="str">
        <f t="shared" si="12"/>
        <v>Windows Server</v>
      </c>
      <c r="AH123" s="70">
        <f>ifna(vlookup(AG123,'SKU Pricing'!A:B,Assumptions!$B$2,0)*W123*AE123,0)</f>
        <v>67.16</v>
      </c>
      <c r="AI123" s="62" t="str">
        <f t="shared" si="13"/>
        <v/>
      </c>
      <c r="AJ123" s="62" t="str">
        <f>if(V123&lt;&gt;0, if(T123="Lift &amp; Shift Noprod",Assumptions!$B$9,if(V123=Assumptions!$B$6,Assumptions!$B$10,if(P123=1,Assumptions!$B$8,Assumptions!$B$7))),"")</f>
        <v>SSD</v>
      </c>
      <c r="AK123" s="69" t="str">
        <f t="shared" si="14"/>
        <v>SSD</v>
      </c>
      <c r="AL123" s="69">
        <f>if(AJ123="Hyperdisk Balanced",Assumptions!$B$11,0)</f>
        <v>0</v>
      </c>
      <c r="AM123" s="69">
        <f>if(AJ123="Hyperdisk Balanced",Assumptions!$B$12,0)</f>
        <v>0</v>
      </c>
      <c r="AN123" s="70">
        <f>if(AK123=0,0,if(AJ123="Hyperdisk Balanced",vlookup(AK123&amp;" provisioned space",'SKU Pricing'!A:B,Assumptions!$B$2,0)*Z123+vlookup(AK123&amp;" provisioned IOPS",'SKU Pricing'!A:B,Assumptions!$B$2,0)*AL123*730+vlookup(AK123&amp;" provisioned throughput",'SKU Pricing'!A:B,Assumptions!$B$2,0)*AM123*730,vlookup(AK123,'SKU Pricing'!A:B,Assumptions!$B$2,0)*Z123))</f>
        <v>29.353</v>
      </c>
      <c r="AO123" s="70">
        <f t="shared" si="15"/>
        <v>124.4213263</v>
      </c>
      <c r="AP123" s="71" t="str">
        <f t="shared" si="16"/>
        <v>VM Manager</v>
      </c>
      <c r="AQ123" s="70">
        <f>ifna(vlookup(AP123,'SKU Pricing'!A:B,Assumptions!$B$2,0)*AE123,0)</f>
        <v>2.19</v>
      </c>
      <c r="AR123" s="72">
        <v>0.0</v>
      </c>
    </row>
    <row r="124">
      <c r="A124" s="61" t="s">
        <v>274</v>
      </c>
      <c r="B124" s="62" t="str">
        <f>ifna(if(vlookup(A124,vOS!A:B,2,0)="","Unknown",vlookup(A124,vOS!A:B,2,0)),"Unknown")</f>
        <v>Ubuntu Linux (64-bit)</v>
      </c>
      <c r="C124" s="62">
        <f>vlookup(B124,'OS Study'!A:D,2,0)</f>
        <v>0</v>
      </c>
      <c r="D124" s="62" t="str">
        <f>vlookup(B124,'OS Study'!A:D,3,0)</f>
        <v>Linux</v>
      </c>
      <c r="E124" s="62" t="str">
        <f>vlookup(B124,'OS Study'!A:D,4,0)</f>
        <v>Ubuntu</v>
      </c>
      <c r="F124" s="63" t="str">
        <f>vlookup(B124,'OS Study'!A:E,5,0)</f>
        <v/>
      </c>
      <c r="G124" s="62">
        <f>IF(vlookup(A124,'RVtools V2.1'!A:J,4,0)="non",0,1)</f>
        <v>0</v>
      </c>
      <c r="H124" s="62">
        <f>if(vlookup(A124,'RVtools V2.1'!A:K,11,0)="kube",1,0)</f>
        <v>0</v>
      </c>
      <c r="I124" s="62">
        <f t="shared" si="5"/>
        <v>0</v>
      </c>
      <c r="J124" s="62">
        <f>ifna(vlookup(A124,'Infra Study'!A:Q,17,0),0)</f>
        <v>0</v>
      </c>
      <c r="K124" s="64">
        <f>IFERROR(__xludf.DUMMYFUNCTION("N(REGEXMATCH(VLOOKUP(A124, 'RVtools V2.1'!A:H, 8, 0), ""^Serveur de fichiers""))"),0.0)</f>
        <v>0</v>
      </c>
      <c r="L124" s="64">
        <f t="shared" si="6"/>
        <v>0</v>
      </c>
      <c r="M124" s="65" t="str">
        <f>ifna(vlookup(A124,'RVtools V2.1'!A:I,8,0),"N/A")</f>
        <v>Biogroup Expert EST</v>
      </c>
      <c r="N124" s="64">
        <f>IFERROR(__xludf.DUMMYFUNCTION("IF(REGEXMATCH(M124, ""(?i)"" &amp; JOIN(""|"", SPLIT(""kalisil"", "" ""))), 1, 0)"),0.0)</f>
        <v>0</v>
      </c>
      <c r="O124" s="64" t="str">
        <f>vlookup(A124,'RVtools V2.1'!A:H,7,0)</f>
        <v>T3</v>
      </c>
      <c r="P124" s="64">
        <f>if(vlookup(A124,'RVtools V2.1'!A:H,5,0)="oui",1,0)</f>
        <v>0</v>
      </c>
      <c r="Q124" s="64">
        <f>ifna(vlookup(A124,vCPU!A:B,2,0),"Unknown")</f>
        <v>4</v>
      </c>
      <c r="R124" s="66">
        <f>ifna(vlookup(A124,vMemory!A:C,3,0),"Unknown")</f>
        <v>8</v>
      </c>
      <c r="S124" s="66">
        <f>ifna(vlookup(A124,vDisk!A:C,3,0),"Unknown")</f>
        <v>57</v>
      </c>
      <c r="T124" s="67" t="str">
        <f t="array" ref="T124">IFS(
   L124=1, "No Lift &amp; Shift",
   J124=1, XLOOKUP(A124, 'Infra Study'!A:A, 'Infra Study'!P:P),
   I124=1, "No Lift &amp; Shift",
   H124=1, "GKE",
   K124=1, "GCNV",
   G124=1, "Lift &amp; Shift Prod",
   TRUE, "Lift &amp; Shift Noprod"
)</f>
        <v>Lift &amp; Shift Noprod</v>
      </c>
      <c r="U124" s="67">
        <f t="shared" si="7"/>
        <v>1</v>
      </c>
      <c r="V124" s="68" t="str">
        <f>if(T124="Lift &amp; Shift Noprod",if( Y124=0,Assumptions!$B$5, Assumptions!$B$4),if(T124="Lift &amp; Shift Prod",if(AND(N124=1,O124="T1"),Assumptions!$B$6,Assumptions!$B$4),0))</f>
        <v>E2</v>
      </c>
      <c r="W124" s="69">
        <f>if(V124&lt;&gt;0,if(Q124="Unknown", Assumptions!$B$42,If(Q124&gt;1,Q124,2)),0)</f>
        <v>4</v>
      </c>
      <c r="X124" s="69">
        <f>if(V124&lt;&gt;0,if(R124="Unknown", Assumptions!$B$43,R124),0)</f>
        <v>8</v>
      </c>
      <c r="Y124" s="68">
        <f t="shared" si="8"/>
        <v>0</v>
      </c>
      <c r="Z124" s="68">
        <f>if(V124&lt;&gt;0,if(  S124="Unknown", Assumptions!$B$44,S124),0)</f>
        <v>57</v>
      </c>
      <c r="AA124" s="68" t="str">
        <f>if(V124 ="N2",ifna(vlookup(W124&amp;"-"&amp;X124,'Ref. VM'!A:B,2,0),"Custom"),if(V124 ="E2" , ifna(vlookup(W124&amp;"-"&amp;X124,'Ref. VM'!D:E,2,0),"Custom"),if(V124="N2D",ifna(vlookup(W124&amp;"-"&amp;X124,'Ref. VM'!G:H,2,0),"Custom"),if(V124="N4",ifna(vlookup(W124&amp;"-"&amp;X124,'Ref. VM'!J:K,2,0),"Custom"),0))))</f>
        <v>Custom</v>
      </c>
      <c r="AB124" s="67" t="str">
        <f t="shared" si="9"/>
        <v>E2-Custom vCPUs</v>
      </c>
      <c r="AC124" s="67" t="str">
        <f t="shared" si="10"/>
        <v>E2-Custom RAM</v>
      </c>
      <c r="AD124" s="67">
        <f t="shared" si="11"/>
        <v>0</v>
      </c>
      <c r="AE124" s="69">
        <f>if(T124="Lift &amp; Shift Prod",730,if(T124="Lift &amp; Shift Noprod",Assumptions!$B$3,0))</f>
        <v>270</v>
      </c>
      <c r="AF124" s="70">
        <f>if( U124=0,0,if(Y124=0, ((vlookup(AB124,'SKU Pricing'!A:B,Assumptions!$B$2,0)*W124)+(vlookup(AC124,'SKU Pricing'!A:B,Assumptions!$B$2,0)*X124))*AE124,((vlookup(AB124,'SKU Pricing'!A:B,Assumptions!$B$2,0)*W124)+(vlookup(AC124,'SKU Pricing'!A:B,Assumptions!$B$2,0)*(W124*8))+(vlookup(AD124,'SKU Pricing'!A:B,Assumptions!$B$2,0)*(X124-(W124*8))))*AE124))</f>
        <v>36.383256</v>
      </c>
      <c r="AG124" s="67">
        <f t="shared" si="12"/>
        <v>0</v>
      </c>
      <c r="AH124" s="70">
        <f>ifna(vlookup(AG124,'SKU Pricing'!A:B,Assumptions!$B$2,0)*W124*AE124,0)</f>
        <v>0</v>
      </c>
      <c r="AI124" s="62" t="str">
        <f t="shared" si="13"/>
        <v/>
      </c>
      <c r="AJ124" s="62" t="str">
        <f>if(V124&lt;&gt;0, if(T124="Lift &amp; Shift Noprod",Assumptions!$B$9,if(V124=Assumptions!$B$6,Assumptions!$B$10,if(P124=1,Assumptions!$B$8,Assumptions!$B$7))),"")</f>
        <v>Balanced</v>
      </c>
      <c r="AK124" s="69" t="str">
        <f t="shared" si="14"/>
        <v>Balanced</v>
      </c>
      <c r="AL124" s="69">
        <f>if(AJ124="Hyperdisk Balanced",Assumptions!$B$11,0)</f>
        <v>0</v>
      </c>
      <c r="AM124" s="69">
        <f>if(AJ124="Hyperdisk Balanced",Assumptions!$B$12,0)</f>
        <v>0</v>
      </c>
      <c r="AN124" s="70">
        <f>if(AK124=0,0,if(AJ124="Hyperdisk Balanced",vlookup(AK124&amp;" provisioned space",'SKU Pricing'!A:B,Assumptions!$B$2,0)*Z124+vlookup(AK124&amp;" provisioned IOPS",'SKU Pricing'!A:B,Assumptions!$B$2,0)*AL124*730+vlookup(AK124&amp;" provisioned throughput",'SKU Pricing'!A:B,Assumptions!$B$2,0)*AM124*730,vlookup(AK124,'SKU Pricing'!A:B,Assumptions!$B$2,0)*Z124))</f>
        <v>6.612</v>
      </c>
      <c r="AO124" s="70">
        <f t="shared" si="15"/>
        <v>42.995256</v>
      </c>
      <c r="AP124" s="71" t="str">
        <f t="shared" si="16"/>
        <v>VM Manager</v>
      </c>
      <c r="AQ124" s="70">
        <f>ifna(vlookup(AP124,'SKU Pricing'!A:B,Assumptions!$B$2,0)*AE124,0)</f>
        <v>0.81</v>
      </c>
      <c r="AR124" s="72">
        <v>0.0</v>
      </c>
    </row>
    <row r="125">
      <c r="A125" s="61" t="s">
        <v>275</v>
      </c>
      <c r="B125" s="62" t="str">
        <f>ifna(if(vlookup(A125,vOS!A:B,2,0)="","Unknown",vlookup(A125,vOS!A:B,2,0)),"Unknown")</f>
        <v>Ubuntu Linux (64-bit)</v>
      </c>
      <c r="C125" s="62">
        <f>vlookup(B125,'OS Study'!A:D,2,0)</f>
        <v>0</v>
      </c>
      <c r="D125" s="62" t="str">
        <f>vlookup(B125,'OS Study'!A:D,3,0)</f>
        <v>Linux</v>
      </c>
      <c r="E125" s="62" t="str">
        <f>vlookup(B125,'OS Study'!A:D,4,0)</f>
        <v>Ubuntu</v>
      </c>
      <c r="F125" s="63" t="str">
        <f>vlookup(B125,'OS Study'!A:E,5,0)</f>
        <v/>
      </c>
      <c r="G125" s="62">
        <f>IF(vlookup(A125,'RVtools V2.1'!A:J,4,0)="non",0,1)</f>
        <v>1</v>
      </c>
      <c r="H125" s="62">
        <f>if(vlookup(A125,'RVtools V2.1'!A:K,11,0)="kube",1,0)</f>
        <v>0</v>
      </c>
      <c r="I125" s="62">
        <f t="shared" si="5"/>
        <v>0</v>
      </c>
      <c r="J125" s="62">
        <f>ifna(vlookup(A125,'Infra Study'!A:Q,17,0),0)</f>
        <v>0</v>
      </c>
      <c r="K125" s="64">
        <f>IFERROR(__xludf.DUMMYFUNCTION("N(REGEXMATCH(VLOOKUP(A125, 'RVtools V2.1'!A:H, 8, 0), ""^Serveur de fichiers""))"),0.0)</f>
        <v>0</v>
      </c>
      <c r="L125" s="64">
        <f t="shared" si="6"/>
        <v>0</v>
      </c>
      <c r="M125" s="67" t="str">
        <f>ifna(vlookup(A125,'RVtools V2.1'!A:I,8,0),"N/A")</f>
        <v>Biogroup Expert</v>
      </c>
      <c r="N125" s="64">
        <f>IFERROR(__xludf.DUMMYFUNCTION("IF(REGEXMATCH(M125, ""(?i)"" &amp; JOIN(""|"", SPLIT(""kalisil"", "" ""))), 1, 0)"),0.0)</f>
        <v>0</v>
      </c>
      <c r="O125" s="64" t="str">
        <f>vlookup(A125,'RVtools V2.1'!A:H,7,0)</f>
        <v>T2</v>
      </c>
      <c r="P125" s="64">
        <f>if(vlookup(A125,'RVtools V2.1'!A:H,5,0)="oui",1,0)</f>
        <v>1</v>
      </c>
      <c r="Q125" s="64">
        <f>ifna(vlookup(A125,vCPU!A:B,2,0),"Unknown")</f>
        <v>2</v>
      </c>
      <c r="R125" s="66">
        <f>ifna(vlookup(A125,vMemory!A:C,3,0),"Unknown")</f>
        <v>4</v>
      </c>
      <c r="S125" s="66">
        <f>ifna(vlookup(A125,vDisk!A:C,3,0),"Unknown")</f>
        <v>33</v>
      </c>
      <c r="T125" s="67" t="str">
        <f t="array" ref="T125">IFS(
   L125=1, "No Lift &amp; Shift",
   J125=1, XLOOKUP(A125, 'Infra Study'!A:A, 'Infra Study'!P:P),
   I125=1, "No Lift &amp; Shift",
   H125=1, "GKE",
   K125=1, "GCNV",
   G125=1, "Lift &amp; Shift Prod",
   TRUE, "Lift &amp; Shift Noprod"
)</f>
        <v>Lift &amp; Shift Prod</v>
      </c>
      <c r="U125" s="67">
        <f t="shared" si="7"/>
        <v>1</v>
      </c>
      <c r="V125" s="68" t="str">
        <f>if(T125="Lift &amp; Shift Noprod",if( Y125=0,Assumptions!$B$5, Assumptions!$B$4),if(T125="Lift &amp; Shift Prod",if(AND(N125=1,O125="T1"),Assumptions!$B$6,Assumptions!$B$4),0))</f>
        <v>N2D</v>
      </c>
      <c r="W125" s="69">
        <f>if(V125&lt;&gt;0,if(Q125="Unknown", Assumptions!$B$42,If(Q125&gt;1,Q125,2)),0)</f>
        <v>2</v>
      </c>
      <c r="X125" s="69">
        <f>if(V125&lt;&gt;0,if(R125="Unknown", Assumptions!$B$43,R125),0)</f>
        <v>4</v>
      </c>
      <c r="Y125" s="68">
        <f t="shared" si="8"/>
        <v>0</v>
      </c>
      <c r="Z125" s="68">
        <f>if(V125&lt;&gt;0,if(  S125="Unknown", Assumptions!$B$44,S125),0)</f>
        <v>33</v>
      </c>
      <c r="AA125" s="68" t="str">
        <f>if(V125 ="N2",ifna(vlookup(W125&amp;"-"&amp;X125,'Ref. VM'!A:B,2,0),"Custom"),if(V125 ="E2" , ifna(vlookup(W125&amp;"-"&amp;X125,'Ref. VM'!D:E,2,0),"Custom"),if(V125="N2D",ifna(vlookup(W125&amp;"-"&amp;X125,'Ref. VM'!G:H,2,0),"Custom"),if(V125="N4",ifna(vlookup(W125&amp;"-"&amp;X125,'Ref. VM'!J:K,2,0),"Custom"),0))))</f>
        <v>Custom</v>
      </c>
      <c r="AB125" s="67" t="str">
        <f t="shared" si="9"/>
        <v>N2D-Custom vCPUs-CUD 3y</v>
      </c>
      <c r="AC125" s="67" t="str">
        <f t="shared" si="10"/>
        <v>N2D-Custom RAM-CUD 3y</v>
      </c>
      <c r="AD125" s="67">
        <f t="shared" si="11"/>
        <v>0</v>
      </c>
      <c r="AE125" s="69">
        <f>if(T125="Lift &amp; Shift Prod",730,if(T125="Lift &amp; Shift Noprod",Assumptions!$B$3,0))</f>
        <v>730</v>
      </c>
      <c r="AF125" s="70">
        <f>if( U125=0,0,if(Y125=0, ((vlookup(AB125,'SKU Pricing'!A:B,Assumptions!$B$2,0)*W125)+(vlookup(AC125,'SKU Pricing'!A:B,Assumptions!$B$2,0)*X125))*AE125,((vlookup(AB125,'SKU Pricing'!A:B,Assumptions!$B$2,0)*W125)+(vlookup(AC125,'SKU Pricing'!A:B,Assumptions!$B$2,0)*(W125*8))+(vlookup(AD125,'SKU Pricing'!A:B,Assumptions!$B$2,0)*(X125-(W125*8))))*AE125))</f>
        <v>27.90832632</v>
      </c>
      <c r="AG125" s="67">
        <f t="shared" si="12"/>
        <v>0</v>
      </c>
      <c r="AH125" s="70">
        <f>ifna(vlookup(AG125,'SKU Pricing'!A:B,Assumptions!$B$2,0)*W125*AE125,0)</f>
        <v>0</v>
      </c>
      <c r="AI125" s="62" t="str">
        <f t="shared" si="13"/>
        <v/>
      </c>
      <c r="AJ125" s="62" t="str">
        <f>if(V125&lt;&gt;0, if(T125="Lift &amp; Shift Noprod",Assumptions!$B$9,if(V125=Assumptions!$B$6,Assumptions!$B$10,if(P125=1,Assumptions!$B$8,Assumptions!$B$7))),"")</f>
        <v>SSD</v>
      </c>
      <c r="AK125" s="69" t="str">
        <f t="shared" si="14"/>
        <v>SSD</v>
      </c>
      <c r="AL125" s="69">
        <f>if(AJ125="Hyperdisk Balanced",Assumptions!$B$11,0)</f>
        <v>0</v>
      </c>
      <c r="AM125" s="69">
        <f>if(AJ125="Hyperdisk Balanced",Assumptions!$B$12,0)</f>
        <v>0</v>
      </c>
      <c r="AN125" s="70">
        <f>if(AK125=0,0,if(AJ125="Hyperdisk Balanced",vlookup(AK125&amp;" provisioned space",'SKU Pricing'!A:B,Assumptions!$B$2,0)*Z125+vlookup(AK125&amp;" provisioned IOPS",'SKU Pricing'!A:B,Assumptions!$B$2,0)*AL125*730+vlookup(AK125&amp;" provisioned throughput",'SKU Pricing'!A:B,Assumptions!$B$2,0)*AM125*730,vlookup(AK125,'SKU Pricing'!A:B,Assumptions!$B$2,0)*Z125))</f>
        <v>6.501</v>
      </c>
      <c r="AO125" s="70">
        <f t="shared" si="15"/>
        <v>34.40932632</v>
      </c>
      <c r="AP125" s="71" t="str">
        <f t="shared" si="16"/>
        <v>VM Manager</v>
      </c>
      <c r="AQ125" s="70">
        <f>ifna(vlookup(AP125,'SKU Pricing'!A:B,Assumptions!$B$2,0)*AE125,0)</f>
        <v>2.19</v>
      </c>
      <c r="AR125" s="72">
        <v>0.0</v>
      </c>
    </row>
    <row r="126">
      <c r="A126" s="61" t="s">
        <v>276</v>
      </c>
      <c r="B126" s="62" t="str">
        <f>ifna(if(vlookup(A126,vOS!A:B,2,0)="","Unknown",vlookup(A126,vOS!A:B,2,0)),"Unknown")</f>
        <v>Ubuntu Linux (64-bit)</v>
      </c>
      <c r="C126" s="62">
        <f>vlookup(B126,'OS Study'!A:D,2,0)</f>
        <v>0</v>
      </c>
      <c r="D126" s="62" t="str">
        <f>vlookup(B126,'OS Study'!A:D,3,0)</f>
        <v>Linux</v>
      </c>
      <c r="E126" s="62" t="str">
        <f>vlookup(B126,'OS Study'!A:D,4,0)</f>
        <v>Ubuntu</v>
      </c>
      <c r="F126" s="63" t="str">
        <f>vlookup(B126,'OS Study'!A:E,5,0)</f>
        <v/>
      </c>
      <c r="G126" s="62">
        <f>IF(vlookup(A126,'RVtools V2.1'!A:J,4,0)="non",0,1)</f>
        <v>1</v>
      </c>
      <c r="H126" s="62">
        <f>if(vlookup(A126,'RVtools V2.1'!A:K,11,0)="kube",1,0)</f>
        <v>0</v>
      </c>
      <c r="I126" s="62">
        <f t="shared" si="5"/>
        <v>0</v>
      </c>
      <c r="J126" s="62">
        <f>ifna(vlookup(A126,'Infra Study'!A:Q,17,0),0)</f>
        <v>0</v>
      </c>
      <c r="K126" s="64">
        <f>IFERROR(__xludf.DUMMYFUNCTION("N(REGEXMATCH(VLOOKUP(A126, 'RVtools V2.1'!A:H, 8, 0), ""^Serveur de fichiers""))"),0.0)</f>
        <v>0</v>
      </c>
      <c r="L126" s="64">
        <f t="shared" si="6"/>
        <v>0</v>
      </c>
      <c r="M126" s="67" t="str">
        <f>ifna(vlookup(A126,'RVtools V2.1'!A:I,8,0),"N/A")</f>
        <v>Biogroup Expert</v>
      </c>
      <c r="N126" s="64">
        <f>IFERROR(__xludf.DUMMYFUNCTION("IF(REGEXMATCH(M126, ""(?i)"" &amp; JOIN(""|"", SPLIT(""kalisil"", "" ""))), 1, 0)"),0.0)</f>
        <v>0</v>
      </c>
      <c r="O126" s="64" t="str">
        <f>vlookup(A126,'RVtools V2.1'!A:H,7,0)</f>
        <v>T1</v>
      </c>
      <c r="P126" s="64">
        <f>if(vlookup(A126,'RVtools V2.1'!A:H,5,0)="oui",1,0)</f>
        <v>1</v>
      </c>
      <c r="Q126" s="64">
        <f>ifna(vlookup(A126,vCPU!A:B,2,0),"Unknown")</f>
        <v>2</v>
      </c>
      <c r="R126" s="66">
        <f>ifna(vlookup(A126,vMemory!A:C,3,0),"Unknown")</f>
        <v>4</v>
      </c>
      <c r="S126" s="66">
        <f>ifna(vlookup(A126,vDisk!A:C,3,0),"Unknown")</f>
        <v>20</v>
      </c>
      <c r="T126" s="67" t="str">
        <f t="array" ref="T126">IFS(
   L126=1, "No Lift &amp; Shift",
   J126=1, XLOOKUP(A126, 'Infra Study'!A:A, 'Infra Study'!P:P),
   I126=1, "No Lift &amp; Shift",
   H126=1, "GKE",
   K126=1, "GCNV",
   G126=1, "Lift &amp; Shift Prod",
   TRUE, "Lift &amp; Shift Noprod"
)</f>
        <v>Lift &amp; Shift Prod</v>
      </c>
      <c r="U126" s="67">
        <f t="shared" si="7"/>
        <v>1</v>
      </c>
      <c r="V126" s="68" t="str">
        <f>if(T126="Lift &amp; Shift Noprod",if( Y126=0,Assumptions!$B$5, Assumptions!$B$4),if(T126="Lift &amp; Shift Prod",if(AND(N126=1,O126="T1"),Assumptions!$B$6,Assumptions!$B$4),0))</f>
        <v>N2D</v>
      </c>
      <c r="W126" s="69">
        <f>if(V126&lt;&gt;0,if(Q126="Unknown", Assumptions!$B$42,If(Q126&gt;1,Q126,2)),0)</f>
        <v>2</v>
      </c>
      <c r="X126" s="69">
        <f>if(V126&lt;&gt;0,if(R126="Unknown", Assumptions!$B$43,R126),0)</f>
        <v>4</v>
      </c>
      <c r="Y126" s="68">
        <f t="shared" si="8"/>
        <v>0</v>
      </c>
      <c r="Z126" s="68">
        <f>if(V126&lt;&gt;0,if(  S126="Unknown", Assumptions!$B$44,S126),0)</f>
        <v>20</v>
      </c>
      <c r="AA126" s="68" t="str">
        <f>if(V126 ="N2",ifna(vlookup(W126&amp;"-"&amp;X126,'Ref. VM'!A:B,2,0),"Custom"),if(V126 ="E2" , ifna(vlookup(W126&amp;"-"&amp;X126,'Ref. VM'!D:E,2,0),"Custom"),if(V126="N2D",ifna(vlookup(W126&amp;"-"&amp;X126,'Ref. VM'!G:H,2,0),"Custom"),if(V126="N4",ifna(vlookup(W126&amp;"-"&amp;X126,'Ref. VM'!J:K,2,0),"Custom"),0))))</f>
        <v>Custom</v>
      </c>
      <c r="AB126" s="67" t="str">
        <f t="shared" si="9"/>
        <v>N2D-Custom vCPUs-CUD 3y</v>
      </c>
      <c r="AC126" s="67" t="str">
        <f t="shared" si="10"/>
        <v>N2D-Custom RAM-CUD 3y</v>
      </c>
      <c r="AD126" s="67">
        <f t="shared" si="11"/>
        <v>0</v>
      </c>
      <c r="AE126" s="69">
        <f>if(T126="Lift &amp; Shift Prod",730,if(T126="Lift &amp; Shift Noprod",Assumptions!$B$3,0))</f>
        <v>730</v>
      </c>
      <c r="AF126" s="70">
        <f>if( U126=0,0,if(Y126=0, ((vlookup(AB126,'SKU Pricing'!A:B,Assumptions!$B$2,0)*W126)+(vlookup(AC126,'SKU Pricing'!A:B,Assumptions!$B$2,0)*X126))*AE126,((vlookup(AB126,'SKU Pricing'!A:B,Assumptions!$B$2,0)*W126)+(vlookup(AC126,'SKU Pricing'!A:B,Assumptions!$B$2,0)*(W126*8))+(vlookup(AD126,'SKU Pricing'!A:B,Assumptions!$B$2,0)*(X126-(W126*8))))*AE126))</f>
        <v>27.90832632</v>
      </c>
      <c r="AG126" s="67">
        <f t="shared" si="12"/>
        <v>0</v>
      </c>
      <c r="AH126" s="70">
        <f>ifna(vlookup(AG126,'SKU Pricing'!A:B,Assumptions!$B$2,0)*W126*AE126,0)</f>
        <v>0</v>
      </c>
      <c r="AI126" s="62" t="str">
        <f t="shared" si="13"/>
        <v>Regional</v>
      </c>
      <c r="AJ126" s="62" t="str">
        <f>if(V126&lt;&gt;0, if(T126="Lift &amp; Shift Noprod",Assumptions!$B$9,if(V126=Assumptions!$B$6,Assumptions!$B$10,if(P126=1,Assumptions!$B$8,Assumptions!$B$7))),"")</f>
        <v>SSD</v>
      </c>
      <c r="AK126" s="69" t="str">
        <f t="shared" si="14"/>
        <v>SSD</v>
      </c>
      <c r="AL126" s="69">
        <f>if(AJ126="Hyperdisk Balanced",Assumptions!$B$11,0)</f>
        <v>0</v>
      </c>
      <c r="AM126" s="69">
        <f>if(AJ126="Hyperdisk Balanced",Assumptions!$B$12,0)</f>
        <v>0</v>
      </c>
      <c r="AN126" s="70">
        <f>if(AK126=0,0,if(AJ126="Hyperdisk Balanced",vlookup(AK126&amp;" provisioned space",'SKU Pricing'!A:B,Assumptions!$B$2,0)*Z126+vlookup(AK126&amp;" provisioned IOPS",'SKU Pricing'!A:B,Assumptions!$B$2,0)*AL126*730+vlookup(AK126&amp;" provisioned throughput",'SKU Pricing'!A:B,Assumptions!$B$2,0)*AM126*730,vlookup(AK126,'SKU Pricing'!A:B,Assumptions!$B$2,0)*Z126))</f>
        <v>3.94</v>
      </c>
      <c r="AO126" s="70">
        <f t="shared" si="15"/>
        <v>31.84832632</v>
      </c>
      <c r="AP126" s="71" t="str">
        <f t="shared" si="16"/>
        <v>VM Manager</v>
      </c>
      <c r="AQ126" s="70">
        <f>ifna(vlookup(AP126,'SKU Pricing'!A:B,Assumptions!$B$2,0)*AE126,0)</f>
        <v>2.19</v>
      </c>
      <c r="AR126" s="72">
        <v>0.0</v>
      </c>
    </row>
    <row r="127">
      <c r="A127" s="61" t="s">
        <v>277</v>
      </c>
      <c r="B127" s="62" t="str">
        <f>ifna(if(vlookup(A127,vOS!A:B,2,0)="","Unknown",vlookup(A127,vOS!A:B,2,0)),"Unknown")</f>
        <v>Ubuntu Linux (64-bit)</v>
      </c>
      <c r="C127" s="62">
        <f>vlookup(B127,'OS Study'!A:D,2,0)</f>
        <v>0</v>
      </c>
      <c r="D127" s="62" t="str">
        <f>vlookup(B127,'OS Study'!A:D,3,0)</f>
        <v>Linux</v>
      </c>
      <c r="E127" s="62" t="str">
        <f>vlookup(B127,'OS Study'!A:D,4,0)</f>
        <v>Ubuntu</v>
      </c>
      <c r="F127" s="63" t="str">
        <f>vlookup(B127,'OS Study'!A:E,5,0)</f>
        <v/>
      </c>
      <c r="G127" s="62">
        <f>IF(vlookup(A127,'RVtools V2.1'!A:J,4,0)="non",0,1)</f>
        <v>1</v>
      </c>
      <c r="H127" s="62">
        <f>if(vlookup(A127,'RVtools V2.1'!A:K,11,0)="kube",1,0)</f>
        <v>0</v>
      </c>
      <c r="I127" s="62">
        <f t="shared" si="5"/>
        <v>0</v>
      </c>
      <c r="J127" s="62">
        <f>ifna(vlookup(A127,'Infra Study'!A:Q,17,0),0)</f>
        <v>0</v>
      </c>
      <c r="K127" s="64">
        <f>IFERROR(__xludf.DUMMYFUNCTION("N(REGEXMATCH(VLOOKUP(A127, 'RVtools V2.1'!A:H, 8, 0), ""^Serveur de fichiers""))"),0.0)</f>
        <v>0</v>
      </c>
      <c r="L127" s="64">
        <f t="shared" si="6"/>
        <v>0</v>
      </c>
      <c r="M127" s="67" t="str">
        <f>ifna(vlookup(A127,'RVtools V2.1'!A:I,8,0),"N/A")</f>
        <v>Biogroup Expert HDS DEV</v>
      </c>
      <c r="N127" s="64">
        <f>IFERROR(__xludf.DUMMYFUNCTION("IF(REGEXMATCH(M127, ""(?i)"" &amp; JOIN(""|"", SPLIT(""kalisil"", "" ""))), 1, 0)"),0.0)</f>
        <v>0</v>
      </c>
      <c r="O127" s="64" t="str">
        <f>vlookup(A127,'RVtools V2.1'!A:H,7,0)</f>
        <v>T1</v>
      </c>
      <c r="P127" s="64">
        <f>if(vlookup(A127,'RVtools V2.1'!A:H,5,0)="oui",1,0)</f>
        <v>1</v>
      </c>
      <c r="Q127" s="64">
        <f>ifna(vlookup(A127,vCPU!A:B,2,0),"Unknown")</f>
        <v>2</v>
      </c>
      <c r="R127" s="66">
        <f>ifna(vlookup(A127,vMemory!A:C,3,0),"Unknown")</f>
        <v>4</v>
      </c>
      <c r="S127" s="66">
        <f>ifna(vlookup(A127,vDisk!A:C,3,0),"Unknown")</f>
        <v>11</v>
      </c>
      <c r="T127" s="67" t="str">
        <f t="array" ref="T127">IFS(
   L127=1, "No Lift &amp; Shift",
   J127=1, XLOOKUP(A127, 'Infra Study'!A:A, 'Infra Study'!P:P),
   I127=1, "No Lift &amp; Shift",
   H127=1, "GKE",
   K127=1, "GCNV",
   G127=1, "Lift &amp; Shift Prod",
   TRUE, "Lift &amp; Shift Noprod"
)</f>
        <v>Lift &amp; Shift Prod</v>
      </c>
      <c r="U127" s="67">
        <f t="shared" si="7"/>
        <v>1</v>
      </c>
      <c r="V127" s="68" t="str">
        <f>if(T127="Lift &amp; Shift Noprod",if( Y127=0,Assumptions!$B$5, Assumptions!$B$4),if(T127="Lift &amp; Shift Prod",if(AND(N127=1,O127="T1"),Assumptions!$B$6,Assumptions!$B$4),0))</f>
        <v>N2D</v>
      </c>
      <c r="W127" s="69">
        <f>if(V127&lt;&gt;0,if(Q127="Unknown", Assumptions!$B$42,If(Q127&gt;1,Q127,2)),0)</f>
        <v>2</v>
      </c>
      <c r="X127" s="69">
        <f>if(V127&lt;&gt;0,if(R127="Unknown", Assumptions!$B$43,R127),0)</f>
        <v>4</v>
      </c>
      <c r="Y127" s="68">
        <f t="shared" si="8"/>
        <v>0</v>
      </c>
      <c r="Z127" s="68">
        <f>if(V127&lt;&gt;0,if(  S127="Unknown", Assumptions!$B$44,S127),0)</f>
        <v>11</v>
      </c>
      <c r="AA127" s="68" t="str">
        <f>if(V127 ="N2",ifna(vlookup(W127&amp;"-"&amp;X127,'Ref. VM'!A:B,2,0),"Custom"),if(V127 ="E2" , ifna(vlookup(W127&amp;"-"&amp;X127,'Ref. VM'!D:E,2,0),"Custom"),if(V127="N2D",ifna(vlookup(W127&amp;"-"&amp;X127,'Ref. VM'!G:H,2,0),"Custom"),if(V127="N4",ifna(vlookup(W127&amp;"-"&amp;X127,'Ref. VM'!J:K,2,0),"Custom"),0))))</f>
        <v>Custom</v>
      </c>
      <c r="AB127" s="67" t="str">
        <f t="shared" si="9"/>
        <v>N2D-Custom vCPUs-CUD 3y</v>
      </c>
      <c r="AC127" s="67" t="str">
        <f t="shared" si="10"/>
        <v>N2D-Custom RAM-CUD 3y</v>
      </c>
      <c r="AD127" s="67">
        <f t="shared" si="11"/>
        <v>0</v>
      </c>
      <c r="AE127" s="69">
        <f>if(T127="Lift &amp; Shift Prod",730,if(T127="Lift &amp; Shift Noprod",Assumptions!$B$3,0))</f>
        <v>730</v>
      </c>
      <c r="AF127" s="70">
        <f>if( U127=0,0,if(Y127=0, ((vlookup(AB127,'SKU Pricing'!A:B,Assumptions!$B$2,0)*W127)+(vlookup(AC127,'SKU Pricing'!A:B,Assumptions!$B$2,0)*X127))*AE127,((vlookup(AB127,'SKU Pricing'!A:B,Assumptions!$B$2,0)*W127)+(vlookup(AC127,'SKU Pricing'!A:B,Assumptions!$B$2,0)*(W127*8))+(vlookup(AD127,'SKU Pricing'!A:B,Assumptions!$B$2,0)*(X127-(W127*8))))*AE127))</f>
        <v>27.90832632</v>
      </c>
      <c r="AG127" s="67">
        <f t="shared" si="12"/>
        <v>0</v>
      </c>
      <c r="AH127" s="70">
        <f>ifna(vlookup(AG127,'SKU Pricing'!A:B,Assumptions!$B$2,0)*W127*AE127,0)</f>
        <v>0</v>
      </c>
      <c r="AI127" s="62" t="str">
        <f t="shared" si="13"/>
        <v>Regional</v>
      </c>
      <c r="AJ127" s="62" t="str">
        <f>if(V127&lt;&gt;0, if(T127="Lift &amp; Shift Noprod",Assumptions!$B$9,if(V127=Assumptions!$B$6,Assumptions!$B$10,if(P127=1,Assumptions!$B$8,Assumptions!$B$7))),"")</f>
        <v>SSD</v>
      </c>
      <c r="AK127" s="69" t="str">
        <f t="shared" si="14"/>
        <v>SSD</v>
      </c>
      <c r="AL127" s="69">
        <f>if(AJ127="Hyperdisk Balanced",Assumptions!$B$11,0)</f>
        <v>0</v>
      </c>
      <c r="AM127" s="69">
        <f>if(AJ127="Hyperdisk Balanced",Assumptions!$B$12,0)</f>
        <v>0</v>
      </c>
      <c r="AN127" s="70">
        <f>if(AK127=0,0,if(AJ127="Hyperdisk Balanced",vlookup(AK127&amp;" provisioned space",'SKU Pricing'!A:B,Assumptions!$B$2,0)*Z127+vlookup(AK127&amp;" provisioned IOPS",'SKU Pricing'!A:B,Assumptions!$B$2,0)*AL127*730+vlookup(AK127&amp;" provisioned throughput",'SKU Pricing'!A:B,Assumptions!$B$2,0)*AM127*730,vlookup(AK127,'SKU Pricing'!A:B,Assumptions!$B$2,0)*Z127))</f>
        <v>2.167</v>
      </c>
      <c r="AO127" s="70">
        <f t="shared" si="15"/>
        <v>30.07532632</v>
      </c>
      <c r="AP127" s="71" t="str">
        <f t="shared" si="16"/>
        <v>VM Manager</v>
      </c>
      <c r="AQ127" s="70">
        <f>ifna(vlookup(AP127,'SKU Pricing'!A:B,Assumptions!$B$2,0)*AE127,0)</f>
        <v>2.19</v>
      </c>
      <c r="AR127" s="72">
        <v>0.0</v>
      </c>
    </row>
    <row r="128">
      <c r="A128" s="61" t="s">
        <v>278</v>
      </c>
      <c r="B128" s="62" t="str">
        <f>ifna(if(vlookup(A128,vOS!A:B,2,0)="","Unknown",vlookup(A128,vOS!A:B,2,0)),"Unknown")</f>
        <v>Ubuntu Linux (64-bit)</v>
      </c>
      <c r="C128" s="62">
        <f>vlookup(B128,'OS Study'!A:D,2,0)</f>
        <v>0</v>
      </c>
      <c r="D128" s="62" t="str">
        <f>vlookup(B128,'OS Study'!A:D,3,0)</f>
        <v>Linux</v>
      </c>
      <c r="E128" s="62" t="str">
        <f>vlookup(B128,'OS Study'!A:D,4,0)</f>
        <v>Ubuntu</v>
      </c>
      <c r="F128" s="63" t="str">
        <f>vlookup(B128,'OS Study'!A:E,5,0)</f>
        <v/>
      </c>
      <c r="G128" s="62">
        <f>IF(vlookup(A128,'RVtools V2.1'!A:J,4,0)="non",0,1)</f>
        <v>1</v>
      </c>
      <c r="H128" s="62">
        <f>if(vlookup(A128,'RVtools V2.1'!A:K,11,0)="kube",1,0)</f>
        <v>0</v>
      </c>
      <c r="I128" s="62">
        <f t="shared" si="5"/>
        <v>0</v>
      </c>
      <c r="J128" s="62">
        <f>ifna(vlookup(A128,'Infra Study'!A:Q,17,0),0)</f>
        <v>0</v>
      </c>
      <c r="K128" s="64">
        <f>IFERROR(__xludf.DUMMYFUNCTION("N(REGEXMATCH(VLOOKUP(A128, 'RVtools V2.1'!A:H, 8, 0), ""^Serveur de fichiers""))"),0.0)</f>
        <v>0</v>
      </c>
      <c r="L128" s="64">
        <f t="shared" si="6"/>
        <v>0</v>
      </c>
      <c r="M128" s="67" t="str">
        <f>ifna(vlookup(A128,'RVtools V2.1'!A:I,8,0),"N/A")</f>
        <v>Biogroup Expert HDS DEV</v>
      </c>
      <c r="N128" s="64">
        <f>IFERROR(__xludf.DUMMYFUNCTION("IF(REGEXMATCH(M128, ""(?i)"" &amp; JOIN(""|"", SPLIT(""kalisil"", "" ""))), 1, 0)"),0.0)</f>
        <v>0</v>
      </c>
      <c r="O128" s="64" t="str">
        <f>vlookup(A128,'RVtools V2.1'!A:H,7,0)</f>
        <v>T1</v>
      </c>
      <c r="P128" s="64">
        <f>if(vlookup(A128,'RVtools V2.1'!A:H,5,0)="oui",1,0)</f>
        <v>1</v>
      </c>
      <c r="Q128" s="64">
        <f>ifna(vlookup(A128,vCPU!A:B,2,0),"Unknown")</f>
        <v>2</v>
      </c>
      <c r="R128" s="66">
        <f>ifna(vlookup(A128,vMemory!A:C,3,0),"Unknown")</f>
        <v>4</v>
      </c>
      <c r="S128" s="66">
        <f>ifna(vlookup(A128,vDisk!A:C,3,0),"Unknown")</f>
        <v>10</v>
      </c>
      <c r="T128" s="67" t="str">
        <f t="array" ref="T128">IFS(
   L128=1, "No Lift &amp; Shift",
   J128=1, XLOOKUP(A128, 'Infra Study'!A:A, 'Infra Study'!P:P),
   I128=1, "No Lift &amp; Shift",
   H128=1, "GKE",
   K128=1, "GCNV",
   G128=1, "Lift &amp; Shift Prod",
   TRUE, "Lift &amp; Shift Noprod"
)</f>
        <v>Lift &amp; Shift Prod</v>
      </c>
      <c r="U128" s="67">
        <f t="shared" si="7"/>
        <v>1</v>
      </c>
      <c r="V128" s="68" t="str">
        <f>if(T128="Lift &amp; Shift Noprod",if( Y128=0,Assumptions!$B$5, Assumptions!$B$4),if(T128="Lift &amp; Shift Prod",if(AND(N128=1,O128="T1"),Assumptions!$B$6,Assumptions!$B$4),0))</f>
        <v>N2D</v>
      </c>
      <c r="W128" s="69">
        <f>if(V128&lt;&gt;0,if(Q128="Unknown", Assumptions!$B$42,If(Q128&gt;1,Q128,2)),0)</f>
        <v>2</v>
      </c>
      <c r="X128" s="69">
        <f>if(V128&lt;&gt;0,if(R128="Unknown", Assumptions!$B$43,R128),0)</f>
        <v>4</v>
      </c>
      <c r="Y128" s="68">
        <f t="shared" si="8"/>
        <v>0</v>
      </c>
      <c r="Z128" s="68">
        <f>if(V128&lt;&gt;0,if(  S128="Unknown", Assumptions!$B$44,S128),0)</f>
        <v>10</v>
      </c>
      <c r="AA128" s="68" t="str">
        <f>if(V128 ="N2",ifna(vlookup(W128&amp;"-"&amp;X128,'Ref. VM'!A:B,2,0),"Custom"),if(V128 ="E2" , ifna(vlookup(W128&amp;"-"&amp;X128,'Ref. VM'!D:E,2,0),"Custom"),if(V128="N2D",ifna(vlookup(W128&amp;"-"&amp;X128,'Ref. VM'!G:H,2,0),"Custom"),if(V128="N4",ifna(vlookup(W128&amp;"-"&amp;X128,'Ref. VM'!J:K,2,0),"Custom"),0))))</f>
        <v>Custom</v>
      </c>
      <c r="AB128" s="67" t="str">
        <f t="shared" si="9"/>
        <v>N2D-Custom vCPUs-CUD 3y</v>
      </c>
      <c r="AC128" s="67" t="str">
        <f t="shared" si="10"/>
        <v>N2D-Custom RAM-CUD 3y</v>
      </c>
      <c r="AD128" s="67">
        <f t="shared" si="11"/>
        <v>0</v>
      </c>
      <c r="AE128" s="69">
        <f>if(T128="Lift &amp; Shift Prod",730,if(T128="Lift &amp; Shift Noprod",Assumptions!$B$3,0))</f>
        <v>730</v>
      </c>
      <c r="AF128" s="70">
        <f>if( U128=0,0,if(Y128=0, ((vlookup(AB128,'SKU Pricing'!A:B,Assumptions!$B$2,0)*W128)+(vlookup(AC128,'SKU Pricing'!A:B,Assumptions!$B$2,0)*X128))*AE128,((vlookup(AB128,'SKU Pricing'!A:B,Assumptions!$B$2,0)*W128)+(vlookup(AC128,'SKU Pricing'!A:B,Assumptions!$B$2,0)*(W128*8))+(vlookup(AD128,'SKU Pricing'!A:B,Assumptions!$B$2,0)*(X128-(W128*8))))*AE128))</f>
        <v>27.90832632</v>
      </c>
      <c r="AG128" s="67">
        <f t="shared" si="12"/>
        <v>0</v>
      </c>
      <c r="AH128" s="70">
        <f>ifna(vlookup(AG128,'SKU Pricing'!A:B,Assumptions!$B$2,0)*W128*AE128,0)</f>
        <v>0</v>
      </c>
      <c r="AI128" s="62" t="str">
        <f t="shared" si="13"/>
        <v>Regional</v>
      </c>
      <c r="AJ128" s="62" t="str">
        <f>if(V128&lt;&gt;0, if(T128="Lift &amp; Shift Noprod",Assumptions!$B$9,if(V128=Assumptions!$B$6,Assumptions!$B$10,if(P128=1,Assumptions!$B$8,Assumptions!$B$7))),"")</f>
        <v>SSD</v>
      </c>
      <c r="AK128" s="69" t="str">
        <f t="shared" si="14"/>
        <v>SSD</v>
      </c>
      <c r="AL128" s="69">
        <f>if(AJ128="Hyperdisk Balanced",Assumptions!$B$11,0)</f>
        <v>0</v>
      </c>
      <c r="AM128" s="69">
        <f>if(AJ128="Hyperdisk Balanced",Assumptions!$B$12,0)</f>
        <v>0</v>
      </c>
      <c r="AN128" s="70">
        <f>if(AK128=0,0,if(AJ128="Hyperdisk Balanced",vlookup(AK128&amp;" provisioned space",'SKU Pricing'!A:B,Assumptions!$B$2,0)*Z128+vlookup(AK128&amp;" provisioned IOPS",'SKU Pricing'!A:B,Assumptions!$B$2,0)*AL128*730+vlookup(AK128&amp;" provisioned throughput",'SKU Pricing'!A:B,Assumptions!$B$2,0)*AM128*730,vlookup(AK128,'SKU Pricing'!A:B,Assumptions!$B$2,0)*Z128))</f>
        <v>1.97</v>
      </c>
      <c r="AO128" s="70">
        <f t="shared" si="15"/>
        <v>29.87832632</v>
      </c>
      <c r="AP128" s="71" t="str">
        <f t="shared" si="16"/>
        <v>VM Manager</v>
      </c>
      <c r="AQ128" s="70">
        <f>ifna(vlookup(AP128,'SKU Pricing'!A:B,Assumptions!$B$2,0)*AE128,0)</f>
        <v>2.19</v>
      </c>
      <c r="AR128" s="72">
        <v>0.0</v>
      </c>
    </row>
    <row r="129">
      <c r="A129" s="61" t="s">
        <v>279</v>
      </c>
      <c r="B129" s="62" t="str">
        <f>ifna(if(vlookup(A129,vOS!A:B,2,0)="","Unknown",vlookup(A129,vOS!A:B,2,0)),"Unknown")</f>
        <v>Ubuntu Linux (64-bit)</v>
      </c>
      <c r="C129" s="62">
        <f>vlookup(B129,'OS Study'!A:D,2,0)</f>
        <v>0</v>
      </c>
      <c r="D129" s="62" t="str">
        <f>vlookup(B129,'OS Study'!A:D,3,0)</f>
        <v>Linux</v>
      </c>
      <c r="E129" s="62" t="str">
        <f>vlookup(B129,'OS Study'!A:D,4,0)</f>
        <v>Ubuntu</v>
      </c>
      <c r="F129" s="63" t="str">
        <f>vlookup(B129,'OS Study'!A:E,5,0)</f>
        <v/>
      </c>
      <c r="G129" s="62">
        <f>IF(vlookup(A129,'RVtools V2.1'!A:J,4,0)="non",0,1)</f>
        <v>1</v>
      </c>
      <c r="H129" s="62">
        <f>if(vlookup(A129,'RVtools V2.1'!A:K,11,0)="kube",1,0)</f>
        <v>0</v>
      </c>
      <c r="I129" s="62">
        <f t="shared" si="5"/>
        <v>0</v>
      </c>
      <c r="J129" s="62">
        <f>ifna(vlookup(A129,'Infra Study'!A:Q,17,0),0)</f>
        <v>0</v>
      </c>
      <c r="K129" s="64">
        <f>IFERROR(__xludf.DUMMYFUNCTION("N(REGEXMATCH(VLOOKUP(A129, 'RVtools V2.1'!A:H, 8, 0), ""^Serveur de fichiers""))"),0.0)</f>
        <v>0</v>
      </c>
      <c r="L129" s="64">
        <f t="shared" si="6"/>
        <v>0</v>
      </c>
      <c r="M129" s="67" t="str">
        <f>ifna(vlookup(A129,'RVtools V2.1'!A:I,8,0),"N/A")</f>
        <v>Biogroup Expert HDS DEV</v>
      </c>
      <c r="N129" s="64">
        <f>IFERROR(__xludf.DUMMYFUNCTION("IF(REGEXMATCH(M129, ""(?i)"" &amp; JOIN(""|"", SPLIT(""kalisil"", "" ""))), 1, 0)"),0.0)</f>
        <v>0</v>
      </c>
      <c r="O129" s="64" t="str">
        <f>vlookup(A129,'RVtools V2.1'!A:H,7,0)</f>
        <v>T1</v>
      </c>
      <c r="P129" s="64">
        <f>if(vlookup(A129,'RVtools V2.1'!A:H,5,0)="oui",1,0)</f>
        <v>1</v>
      </c>
      <c r="Q129" s="64">
        <f>ifna(vlookup(A129,vCPU!A:B,2,0),"Unknown")</f>
        <v>2</v>
      </c>
      <c r="R129" s="66">
        <f>ifna(vlookup(A129,vMemory!A:C,3,0),"Unknown")</f>
        <v>4</v>
      </c>
      <c r="S129" s="66">
        <f>ifna(vlookup(A129,vDisk!A:C,3,0),"Unknown")</f>
        <v>10</v>
      </c>
      <c r="T129" s="67" t="str">
        <f t="array" ref="T129">IFS(
   L129=1, "No Lift &amp; Shift",
   J129=1, XLOOKUP(A129, 'Infra Study'!A:A, 'Infra Study'!P:P),
   I129=1, "No Lift &amp; Shift",
   H129=1, "GKE",
   K129=1, "GCNV",
   G129=1, "Lift &amp; Shift Prod",
   TRUE, "Lift &amp; Shift Noprod"
)</f>
        <v>Lift &amp; Shift Prod</v>
      </c>
      <c r="U129" s="67">
        <f t="shared" si="7"/>
        <v>1</v>
      </c>
      <c r="V129" s="68" t="str">
        <f>if(T129="Lift &amp; Shift Noprod",if( Y129=0,Assumptions!$B$5, Assumptions!$B$4),if(T129="Lift &amp; Shift Prod",if(AND(N129=1,O129="T1"),Assumptions!$B$6,Assumptions!$B$4),0))</f>
        <v>N2D</v>
      </c>
      <c r="W129" s="69">
        <f>if(V129&lt;&gt;0,if(Q129="Unknown", Assumptions!$B$42,If(Q129&gt;1,Q129,2)),0)</f>
        <v>2</v>
      </c>
      <c r="X129" s="69">
        <f>if(V129&lt;&gt;0,if(R129="Unknown", Assumptions!$B$43,R129),0)</f>
        <v>4</v>
      </c>
      <c r="Y129" s="68">
        <f t="shared" si="8"/>
        <v>0</v>
      </c>
      <c r="Z129" s="68">
        <f>if(V129&lt;&gt;0,if(  S129="Unknown", Assumptions!$B$44,S129),0)</f>
        <v>10</v>
      </c>
      <c r="AA129" s="68" t="str">
        <f>if(V129 ="N2",ifna(vlookup(W129&amp;"-"&amp;X129,'Ref. VM'!A:B,2,0),"Custom"),if(V129 ="E2" , ifna(vlookup(W129&amp;"-"&amp;X129,'Ref. VM'!D:E,2,0),"Custom"),if(V129="N2D",ifna(vlookup(W129&amp;"-"&amp;X129,'Ref. VM'!G:H,2,0),"Custom"),if(V129="N4",ifna(vlookup(W129&amp;"-"&amp;X129,'Ref. VM'!J:K,2,0),"Custom"),0))))</f>
        <v>Custom</v>
      </c>
      <c r="AB129" s="67" t="str">
        <f t="shared" si="9"/>
        <v>N2D-Custom vCPUs-CUD 3y</v>
      </c>
      <c r="AC129" s="67" t="str">
        <f t="shared" si="10"/>
        <v>N2D-Custom RAM-CUD 3y</v>
      </c>
      <c r="AD129" s="67">
        <f t="shared" si="11"/>
        <v>0</v>
      </c>
      <c r="AE129" s="69">
        <f>if(T129="Lift &amp; Shift Prod",730,if(T129="Lift &amp; Shift Noprod",Assumptions!$B$3,0))</f>
        <v>730</v>
      </c>
      <c r="AF129" s="70">
        <f>if( U129=0,0,if(Y129=0, ((vlookup(AB129,'SKU Pricing'!A:B,Assumptions!$B$2,0)*W129)+(vlookup(AC129,'SKU Pricing'!A:B,Assumptions!$B$2,0)*X129))*AE129,((vlookup(AB129,'SKU Pricing'!A:B,Assumptions!$B$2,0)*W129)+(vlookup(AC129,'SKU Pricing'!A:B,Assumptions!$B$2,0)*(W129*8))+(vlookup(AD129,'SKU Pricing'!A:B,Assumptions!$B$2,0)*(X129-(W129*8))))*AE129))</f>
        <v>27.90832632</v>
      </c>
      <c r="AG129" s="67">
        <f t="shared" si="12"/>
        <v>0</v>
      </c>
      <c r="AH129" s="70">
        <f>ifna(vlookup(AG129,'SKU Pricing'!A:B,Assumptions!$B$2,0)*W129*AE129,0)</f>
        <v>0</v>
      </c>
      <c r="AI129" s="62" t="str">
        <f t="shared" si="13"/>
        <v>Regional</v>
      </c>
      <c r="AJ129" s="62" t="str">
        <f>if(V129&lt;&gt;0, if(T129="Lift &amp; Shift Noprod",Assumptions!$B$9,if(V129=Assumptions!$B$6,Assumptions!$B$10,if(P129=1,Assumptions!$B$8,Assumptions!$B$7))),"")</f>
        <v>SSD</v>
      </c>
      <c r="AK129" s="69" t="str">
        <f t="shared" si="14"/>
        <v>SSD</v>
      </c>
      <c r="AL129" s="69">
        <f>if(AJ129="Hyperdisk Balanced",Assumptions!$B$11,0)</f>
        <v>0</v>
      </c>
      <c r="AM129" s="69">
        <f>if(AJ129="Hyperdisk Balanced",Assumptions!$B$12,0)</f>
        <v>0</v>
      </c>
      <c r="AN129" s="70">
        <f>if(AK129=0,0,if(AJ129="Hyperdisk Balanced",vlookup(AK129&amp;" provisioned space",'SKU Pricing'!A:B,Assumptions!$B$2,0)*Z129+vlookup(AK129&amp;" provisioned IOPS",'SKU Pricing'!A:B,Assumptions!$B$2,0)*AL129*730+vlookup(AK129&amp;" provisioned throughput",'SKU Pricing'!A:B,Assumptions!$B$2,0)*AM129*730,vlookup(AK129,'SKU Pricing'!A:B,Assumptions!$B$2,0)*Z129))</f>
        <v>1.97</v>
      </c>
      <c r="AO129" s="70">
        <f t="shared" si="15"/>
        <v>29.87832632</v>
      </c>
      <c r="AP129" s="71" t="str">
        <f t="shared" si="16"/>
        <v>VM Manager</v>
      </c>
      <c r="AQ129" s="70">
        <f>ifna(vlookup(AP129,'SKU Pricing'!A:B,Assumptions!$B$2,0)*AE129,0)</f>
        <v>2.19</v>
      </c>
      <c r="AR129" s="72">
        <v>0.0</v>
      </c>
    </row>
    <row r="130">
      <c r="A130" s="61" t="s">
        <v>280</v>
      </c>
      <c r="B130" s="62" t="str">
        <f>ifna(if(vlookup(A130,vOS!A:B,2,0)="","Unknown",vlookup(A130,vOS!A:B,2,0)),"Unknown")</f>
        <v>Ubuntu Linux (64-bit)</v>
      </c>
      <c r="C130" s="62">
        <f>vlookup(B130,'OS Study'!A:D,2,0)</f>
        <v>0</v>
      </c>
      <c r="D130" s="62" t="str">
        <f>vlookup(B130,'OS Study'!A:D,3,0)</f>
        <v>Linux</v>
      </c>
      <c r="E130" s="62" t="str">
        <f>vlookup(B130,'OS Study'!A:D,4,0)</f>
        <v>Ubuntu</v>
      </c>
      <c r="F130" s="63" t="str">
        <f>vlookup(B130,'OS Study'!A:E,5,0)</f>
        <v/>
      </c>
      <c r="G130" s="62">
        <f>IF(vlookup(A130,'RVtools V2.1'!A:J,4,0)="non",0,1)</f>
        <v>1</v>
      </c>
      <c r="H130" s="62">
        <f>if(vlookup(A130,'RVtools V2.1'!A:K,11,0)="kube",1,0)</f>
        <v>0</v>
      </c>
      <c r="I130" s="62">
        <f t="shared" si="5"/>
        <v>0</v>
      </c>
      <c r="J130" s="62">
        <f>ifna(vlookup(A130,'Infra Study'!A:Q,17,0),0)</f>
        <v>0</v>
      </c>
      <c r="K130" s="64">
        <f>IFERROR(__xludf.DUMMYFUNCTION("N(REGEXMATCH(VLOOKUP(A130, 'RVtools V2.1'!A:H, 8, 0), ""^Serveur de fichiers""))"),0.0)</f>
        <v>0</v>
      </c>
      <c r="L130" s="64">
        <f t="shared" si="6"/>
        <v>0</v>
      </c>
      <c r="M130" s="67" t="str">
        <f>ifna(vlookup(A130,'RVtools V2.1'!A:I,8,0),"N/A")</f>
        <v>Biogroup Expert HDS PROD</v>
      </c>
      <c r="N130" s="64">
        <f>IFERROR(__xludf.DUMMYFUNCTION("IF(REGEXMATCH(M130, ""(?i)"" &amp; JOIN(""|"", SPLIT(""kalisil"", "" ""))), 1, 0)"),0.0)</f>
        <v>0</v>
      </c>
      <c r="O130" s="64" t="str">
        <f>vlookup(A130,'RVtools V2.1'!A:H,7,0)</f>
        <v>T1</v>
      </c>
      <c r="P130" s="64">
        <f>if(vlookup(A130,'RVtools V2.1'!A:H,5,0)="oui",1,0)</f>
        <v>1</v>
      </c>
      <c r="Q130" s="64">
        <f>ifna(vlookup(A130,vCPU!A:B,2,0),"Unknown")</f>
        <v>2</v>
      </c>
      <c r="R130" s="66">
        <f>ifna(vlookup(A130,vMemory!A:C,3,0),"Unknown")</f>
        <v>4</v>
      </c>
      <c r="S130" s="66">
        <f>ifna(vlookup(A130,vDisk!A:C,3,0),"Unknown")</f>
        <v>11</v>
      </c>
      <c r="T130" s="67" t="str">
        <f t="array" ref="T130">IFS(
   L130=1, "No Lift &amp; Shift",
   J130=1, XLOOKUP(A130, 'Infra Study'!A:A, 'Infra Study'!P:P),
   I130=1, "No Lift &amp; Shift",
   H130=1, "GKE",
   K130=1, "GCNV",
   G130=1, "Lift &amp; Shift Prod",
   TRUE, "Lift &amp; Shift Noprod"
)</f>
        <v>Lift &amp; Shift Prod</v>
      </c>
      <c r="U130" s="67">
        <f t="shared" si="7"/>
        <v>1</v>
      </c>
      <c r="V130" s="68" t="str">
        <f>if(T130="Lift &amp; Shift Noprod",if( Y130=0,Assumptions!$B$5, Assumptions!$B$4),if(T130="Lift &amp; Shift Prod",if(AND(N130=1,O130="T1"),Assumptions!$B$6,Assumptions!$B$4),0))</f>
        <v>N2D</v>
      </c>
      <c r="W130" s="69">
        <f>if(V130&lt;&gt;0,if(Q130="Unknown", Assumptions!$B$42,If(Q130&gt;1,Q130,2)),0)</f>
        <v>2</v>
      </c>
      <c r="X130" s="69">
        <f>if(V130&lt;&gt;0,if(R130="Unknown", Assumptions!$B$43,R130),0)</f>
        <v>4</v>
      </c>
      <c r="Y130" s="68">
        <f t="shared" si="8"/>
        <v>0</v>
      </c>
      <c r="Z130" s="68">
        <f>if(V130&lt;&gt;0,if(  S130="Unknown", Assumptions!$B$44,S130),0)</f>
        <v>11</v>
      </c>
      <c r="AA130" s="68" t="str">
        <f>if(V130 ="N2",ifna(vlookup(W130&amp;"-"&amp;X130,'Ref. VM'!A:B,2,0),"Custom"),if(V130 ="E2" , ifna(vlookup(W130&amp;"-"&amp;X130,'Ref. VM'!D:E,2,0),"Custom"),if(V130="N2D",ifna(vlookup(W130&amp;"-"&amp;X130,'Ref. VM'!G:H,2,0),"Custom"),if(V130="N4",ifna(vlookup(W130&amp;"-"&amp;X130,'Ref. VM'!J:K,2,0),"Custom"),0))))</f>
        <v>Custom</v>
      </c>
      <c r="AB130" s="67" t="str">
        <f t="shared" si="9"/>
        <v>N2D-Custom vCPUs-CUD 3y</v>
      </c>
      <c r="AC130" s="67" t="str">
        <f t="shared" si="10"/>
        <v>N2D-Custom RAM-CUD 3y</v>
      </c>
      <c r="AD130" s="67">
        <f t="shared" si="11"/>
        <v>0</v>
      </c>
      <c r="AE130" s="69">
        <f>if(T130="Lift &amp; Shift Prod",730,if(T130="Lift &amp; Shift Noprod",Assumptions!$B$3,0))</f>
        <v>730</v>
      </c>
      <c r="AF130" s="70">
        <f>if( U130=0,0,if(Y130=0, ((vlookup(AB130,'SKU Pricing'!A:B,Assumptions!$B$2,0)*W130)+(vlookup(AC130,'SKU Pricing'!A:B,Assumptions!$B$2,0)*X130))*AE130,((vlookup(AB130,'SKU Pricing'!A:B,Assumptions!$B$2,0)*W130)+(vlookup(AC130,'SKU Pricing'!A:B,Assumptions!$B$2,0)*(W130*8))+(vlookup(AD130,'SKU Pricing'!A:B,Assumptions!$B$2,0)*(X130-(W130*8))))*AE130))</f>
        <v>27.90832632</v>
      </c>
      <c r="AG130" s="67">
        <f t="shared" si="12"/>
        <v>0</v>
      </c>
      <c r="AH130" s="70">
        <f>ifna(vlookup(AG130,'SKU Pricing'!A:B,Assumptions!$B$2,0)*W130*AE130,0)</f>
        <v>0</v>
      </c>
      <c r="AI130" s="62" t="str">
        <f t="shared" si="13"/>
        <v>Regional</v>
      </c>
      <c r="AJ130" s="62" t="str">
        <f>if(V130&lt;&gt;0, if(T130="Lift &amp; Shift Noprod",Assumptions!$B$9,if(V130=Assumptions!$B$6,Assumptions!$B$10,if(P130=1,Assumptions!$B$8,Assumptions!$B$7))),"")</f>
        <v>SSD</v>
      </c>
      <c r="AK130" s="69" t="str">
        <f t="shared" si="14"/>
        <v>SSD</v>
      </c>
      <c r="AL130" s="69">
        <f>if(AJ130="Hyperdisk Balanced",Assumptions!$B$11,0)</f>
        <v>0</v>
      </c>
      <c r="AM130" s="69">
        <f>if(AJ130="Hyperdisk Balanced",Assumptions!$B$12,0)</f>
        <v>0</v>
      </c>
      <c r="AN130" s="70">
        <f>if(AK130=0,0,if(AJ130="Hyperdisk Balanced",vlookup(AK130&amp;" provisioned space",'SKU Pricing'!A:B,Assumptions!$B$2,0)*Z130+vlookup(AK130&amp;" provisioned IOPS",'SKU Pricing'!A:B,Assumptions!$B$2,0)*AL130*730+vlookup(AK130&amp;" provisioned throughput",'SKU Pricing'!A:B,Assumptions!$B$2,0)*AM130*730,vlookup(AK130,'SKU Pricing'!A:B,Assumptions!$B$2,0)*Z130))</f>
        <v>2.167</v>
      </c>
      <c r="AO130" s="70">
        <f t="shared" si="15"/>
        <v>30.07532632</v>
      </c>
      <c r="AP130" s="71" t="str">
        <f t="shared" si="16"/>
        <v>VM Manager</v>
      </c>
      <c r="AQ130" s="70">
        <f>ifna(vlookup(AP130,'SKU Pricing'!A:B,Assumptions!$B$2,0)*AE130,0)</f>
        <v>2.19</v>
      </c>
      <c r="AR130" s="72">
        <v>0.0</v>
      </c>
    </row>
    <row r="131">
      <c r="A131" s="61" t="s">
        <v>281</v>
      </c>
      <c r="B131" s="62" t="str">
        <f>ifna(if(vlookup(A131,vOS!A:B,2,0)="","Unknown",vlookup(A131,vOS!A:B,2,0)),"Unknown")</f>
        <v>Ubuntu Linux (64-bit)</v>
      </c>
      <c r="C131" s="62">
        <f>vlookup(B131,'OS Study'!A:D,2,0)</f>
        <v>0</v>
      </c>
      <c r="D131" s="62" t="str">
        <f>vlookup(B131,'OS Study'!A:D,3,0)</f>
        <v>Linux</v>
      </c>
      <c r="E131" s="62" t="str">
        <f>vlookup(B131,'OS Study'!A:D,4,0)</f>
        <v>Ubuntu</v>
      </c>
      <c r="F131" s="63" t="str">
        <f>vlookup(B131,'OS Study'!A:E,5,0)</f>
        <v/>
      </c>
      <c r="G131" s="62">
        <f>IF(vlookup(A131,'RVtools V2.1'!A:J,4,0)="non",0,1)</f>
        <v>1</v>
      </c>
      <c r="H131" s="62">
        <f>if(vlookup(A131,'RVtools V2.1'!A:K,11,0)="kube",1,0)</f>
        <v>0</v>
      </c>
      <c r="I131" s="62">
        <f t="shared" si="5"/>
        <v>0</v>
      </c>
      <c r="J131" s="62">
        <f>ifna(vlookup(A131,'Infra Study'!A:Q,17,0),0)</f>
        <v>0</v>
      </c>
      <c r="K131" s="64">
        <f>IFERROR(__xludf.DUMMYFUNCTION("N(REGEXMATCH(VLOOKUP(A131, 'RVtools V2.1'!A:H, 8, 0), ""^Serveur de fichiers""))"),0.0)</f>
        <v>0</v>
      </c>
      <c r="L131" s="64">
        <f t="shared" si="6"/>
        <v>0</v>
      </c>
      <c r="M131" s="67" t="str">
        <f>ifna(vlookup(A131,'RVtools V2.1'!A:I,8,0),"N/A")</f>
        <v>Biogroup Expert HDS PROD</v>
      </c>
      <c r="N131" s="64">
        <f>IFERROR(__xludf.DUMMYFUNCTION("IF(REGEXMATCH(M131, ""(?i)"" &amp; JOIN(""|"", SPLIT(""kalisil"", "" ""))), 1, 0)"),0.0)</f>
        <v>0</v>
      </c>
      <c r="O131" s="64" t="str">
        <f>vlookup(A131,'RVtools V2.1'!A:H,7,0)</f>
        <v>T1</v>
      </c>
      <c r="P131" s="64">
        <f>if(vlookup(A131,'RVtools V2.1'!A:H,5,0)="oui",1,0)</f>
        <v>1</v>
      </c>
      <c r="Q131" s="64">
        <f>ifna(vlookup(A131,vCPU!A:B,2,0),"Unknown")</f>
        <v>2</v>
      </c>
      <c r="R131" s="66">
        <f>ifna(vlookup(A131,vMemory!A:C,3,0),"Unknown")</f>
        <v>4</v>
      </c>
      <c r="S131" s="66">
        <f>ifna(vlookup(A131,vDisk!A:C,3,0),"Unknown")</f>
        <v>11</v>
      </c>
      <c r="T131" s="67" t="str">
        <f t="array" ref="T131">IFS(
   L131=1, "No Lift &amp; Shift",
   J131=1, XLOOKUP(A131, 'Infra Study'!A:A, 'Infra Study'!P:P),
   I131=1, "No Lift &amp; Shift",
   H131=1, "GKE",
   K131=1, "GCNV",
   G131=1, "Lift &amp; Shift Prod",
   TRUE, "Lift &amp; Shift Noprod"
)</f>
        <v>Lift &amp; Shift Prod</v>
      </c>
      <c r="U131" s="67">
        <f t="shared" si="7"/>
        <v>1</v>
      </c>
      <c r="V131" s="68" t="str">
        <f>if(T131="Lift &amp; Shift Noprod",if( Y131=0,Assumptions!$B$5, Assumptions!$B$4),if(T131="Lift &amp; Shift Prod",if(AND(N131=1,O131="T1"),Assumptions!$B$6,Assumptions!$B$4),0))</f>
        <v>N2D</v>
      </c>
      <c r="W131" s="69">
        <f>if(V131&lt;&gt;0,if(Q131="Unknown", Assumptions!$B$42,If(Q131&gt;1,Q131,2)),0)</f>
        <v>2</v>
      </c>
      <c r="X131" s="69">
        <f>if(V131&lt;&gt;0,if(R131="Unknown", Assumptions!$B$43,R131),0)</f>
        <v>4</v>
      </c>
      <c r="Y131" s="68">
        <f t="shared" si="8"/>
        <v>0</v>
      </c>
      <c r="Z131" s="68">
        <f>if(V131&lt;&gt;0,if(  S131="Unknown", Assumptions!$B$44,S131),0)</f>
        <v>11</v>
      </c>
      <c r="AA131" s="68" t="str">
        <f>if(V131 ="N2",ifna(vlookup(W131&amp;"-"&amp;X131,'Ref. VM'!A:B,2,0),"Custom"),if(V131 ="E2" , ifna(vlookup(W131&amp;"-"&amp;X131,'Ref. VM'!D:E,2,0),"Custom"),if(V131="N2D",ifna(vlookup(W131&amp;"-"&amp;X131,'Ref. VM'!G:H,2,0),"Custom"),if(V131="N4",ifna(vlookup(W131&amp;"-"&amp;X131,'Ref. VM'!J:K,2,0),"Custom"),0))))</f>
        <v>Custom</v>
      </c>
      <c r="AB131" s="67" t="str">
        <f t="shared" si="9"/>
        <v>N2D-Custom vCPUs-CUD 3y</v>
      </c>
      <c r="AC131" s="67" t="str">
        <f t="shared" si="10"/>
        <v>N2D-Custom RAM-CUD 3y</v>
      </c>
      <c r="AD131" s="67">
        <f t="shared" si="11"/>
        <v>0</v>
      </c>
      <c r="AE131" s="69">
        <f>if(T131="Lift &amp; Shift Prod",730,if(T131="Lift &amp; Shift Noprod",Assumptions!$B$3,0))</f>
        <v>730</v>
      </c>
      <c r="AF131" s="70">
        <f>if( U131=0,0,if(Y131=0, ((vlookup(AB131,'SKU Pricing'!A:B,Assumptions!$B$2,0)*W131)+(vlookup(AC131,'SKU Pricing'!A:B,Assumptions!$B$2,0)*X131))*AE131,((vlookup(AB131,'SKU Pricing'!A:B,Assumptions!$B$2,0)*W131)+(vlookup(AC131,'SKU Pricing'!A:B,Assumptions!$B$2,0)*(W131*8))+(vlookup(AD131,'SKU Pricing'!A:B,Assumptions!$B$2,0)*(X131-(W131*8))))*AE131))</f>
        <v>27.90832632</v>
      </c>
      <c r="AG131" s="67">
        <f t="shared" si="12"/>
        <v>0</v>
      </c>
      <c r="AH131" s="70">
        <f>ifna(vlookup(AG131,'SKU Pricing'!A:B,Assumptions!$B$2,0)*W131*AE131,0)</f>
        <v>0</v>
      </c>
      <c r="AI131" s="62" t="str">
        <f t="shared" si="13"/>
        <v>Regional</v>
      </c>
      <c r="AJ131" s="62" t="str">
        <f>if(V131&lt;&gt;0, if(T131="Lift &amp; Shift Noprod",Assumptions!$B$9,if(V131=Assumptions!$B$6,Assumptions!$B$10,if(P131=1,Assumptions!$B$8,Assumptions!$B$7))),"")</f>
        <v>SSD</v>
      </c>
      <c r="AK131" s="69" t="str">
        <f t="shared" si="14"/>
        <v>SSD</v>
      </c>
      <c r="AL131" s="69">
        <f>if(AJ131="Hyperdisk Balanced",Assumptions!$B$11,0)</f>
        <v>0</v>
      </c>
      <c r="AM131" s="69">
        <f>if(AJ131="Hyperdisk Balanced",Assumptions!$B$12,0)</f>
        <v>0</v>
      </c>
      <c r="AN131" s="70">
        <f>if(AK131=0,0,if(AJ131="Hyperdisk Balanced",vlookup(AK131&amp;" provisioned space",'SKU Pricing'!A:B,Assumptions!$B$2,0)*Z131+vlookup(AK131&amp;" provisioned IOPS",'SKU Pricing'!A:B,Assumptions!$B$2,0)*AL131*730+vlookup(AK131&amp;" provisioned throughput",'SKU Pricing'!A:B,Assumptions!$B$2,0)*AM131*730,vlookup(AK131,'SKU Pricing'!A:B,Assumptions!$B$2,0)*Z131))</f>
        <v>2.167</v>
      </c>
      <c r="AO131" s="70">
        <f t="shared" si="15"/>
        <v>30.07532632</v>
      </c>
      <c r="AP131" s="71" t="str">
        <f t="shared" si="16"/>
        <v>VM Manager</v>
      </c>
      <c r="AQ131" s="70">
        <f>ifna(vlookup(AP131,'SKU Pricing'!A:B,Assumptions!$B$2,0)*AE131,0)</f>
        <v>2.19</v>
      </c>
      <c r="AR131" s="72">
        <v>0.0</v>
      </c>
    </row>
    <row r="132">
      <c r="A132" s="61" t="s">
        <v>282</v>
      </c>
      <c r="B132" s="62" t="str">
        <f>ifna(if(vlookup(A132,vOS!A:B,2,0)="","Unknown",vlookup(A132,vOS!A:B,2,0)),"Unknown")</f>
        <v>Ubuntu Linux (64-bit)</v>
      </c>
      <c r="C132" s="62">
        <f>vlookup(B132,'OS Study'!A:D,2,0)</f>
        <v>0</v>
      </c>
      <c r="D132" s="62" t="str">
        <f>vlookup(B132,'OS Study'!A:D,3,0)</f>
        <v>Linux</v>
      </c>
      <c r="E132" s="62" t="str">
        <f>vlookup(B132,'OS Study'!A:D,4,0)</f>
        <v>Ubuntu</v>
      </c>
      <c r="F132" s="63" t="str">
        <f>vlookup(B132,'OS Study'!A:E,5,0)</f>
        <v/>
      </c>
      <c r="G132" s="62">
        <f>IF(vlookup(A132,'RVtools V2.1'!A:J,4,0)="non",0,1)</f>
        <v>1</v>
      </c>
      <c r="H132" s="62">
        <f>if(vlookup(A132,'RVtools V2.1'!A:K,11,0)="kube",1,0)</f>
        <v>0</v>
      </c>
      <c r="I132" s="62">
        <f t="shared" si="5"/>
        <v>0</v>
      </c>
      <c r="J132" s="62">
        <f>ifna(vlookup(A132,'Infra Study'!A:Q,17,0),0)</f>
        <v>0</v>
      </c>
      <c r="K132" s="64">
        <f>IFERROR(__xludf.DUMMYFUNCTION("N(REGEXMATCH(VLOOKUP(A132, 'RVtools V2.1'!A:H, 8, 0), ""^Serveur de fichiers""))"),0.0)</f>
        <v>0</v>
      </c>
      <c r="L132" s="64">
        <f t="shared" si="6"/>
        <v>0</v>
      </c>
      <c r="M132" s="67" t="str">
        <f>ifna(vlookup(A132,'RVtools V2.1'!A:I,8,0),"N/A")</f>
        <v>Biogroup Expert HDS PROD</v>
      </c>
      <c r="N132" s="64">
        <f>IFERROR(__xludf.DUMMYFUNCTION("IF(REGEXMATCH(M132, ""(?i)"" &amp; JOIN(""|"", SPLIT(""kalisil"", "" ""))), 1, 0)"),0.0)</f>
        <v>0</v>
      </c>
      <c r="O132" s="64" t="str">
        <f>vlookup(A132,'RVtools V2.1'!A:H,7,0)</f>
        <v>T1</v>
      </c>
      <c r="P132" s="64">
        <f>if(vlookup(A132,'RVtools V2.1'!A:H,5,0)="oui",1,0)</f>
        <v>1</v>
      </c>
      <c r="Q132" s="64">
        <f>ifna(vlookup(A132,vCPU!A:B,2,0),"Unknown")</f>
        <v>2</v>
      </c>
      <c r="R132" s="66">
        <f>ifna(vlookup(A132,vMemory!A:C,3,0),"Unknown")</f>
        <v>4</v>
      </c>
      <c r="S132" s="66">
        <f>ifna(vlookup(A132,vDisk!A:C,3,0),"Unknown")</f>
        <v>11</v>
      </c>
      <c r="T132" s="67" t="str">
        <f t="array" ref="T132">IFS(
   L132=1, "No Lift &amp; Shift",
   J132=1, XLOOKUP(A132, 'Infra Study'!A:A, 'Infra Study'!P:P),
   I132=1, "No Lift &amp; Shift",
   H132=1, "GKE",
   K132=1, "GCNV",
   G132=1, "Lift &amp; Shift Prod",
   TRUE, "Lift &amp; Shift Noprod"
)</f>
        <v>Lift &amp; Shift Prod</v>
      </c>
      <c r="U132" s="67">
        <f t="shared" si="7"/>
        <v>1</v>
      </c>
      <c r="V132" s="68" t="str">
        <f>if(T132="Lift &amp; Shift Noprod",if( Y132=0,Assumptions!$B$5, Assumptions!$B$4),if(T132="Lift &amp; Shift Prod",if(AND(N132=1,O132="T1"),Assumptions!$B$6,Assumptions!$B$4),0))</f>
        <v>N2D</v>
      </c>
      <c r="W132" s="69">
        <f>if(V132&lt;&gt;0,if(Q132="Unknown", Assumptions!$B$42,If(Q132&gt;1,Q132,2)),0)</f>
        <v>2</v>
      </c>
      <c r="X132" s="69">
        <f>if(V132&lt;&gt;0,if(R132="Unknown", Assumptions!$B$43,R132),0)</f>
        <v>4</v>
      </c>
      <c r="Y132" s="68">
        <f t="shared" si="8"/>
        <v>0</v>
      </c>
      <c r="Z132" s="68">
        <f>if(V132&lt;&gt;0,if(  S132="Unknown", Assumptions!$B$44,S132),0)</f>
        <v>11</v>
      </c>
      <c r="AA132" s="68" t="str">
        <f>if(V132 ="N2",ifna(vlookup(W132&amp;"-"&amp;X132,'Ref. VM'!A:B,2,0),"Custom"),if(V132 ="E2" , ifna(vlookup(W132&amp;"-"&amp;X132,'Ref. VM'!D:E,2,0),"Custom"),if(V132="N2D",ifna(vlookup(W132&amp;"-"&amp;X132,'Ref. VM'!G:H,2,0),"Custom"),if(V132="N4",ifna(vlookup(W132&amp;"-"&amp;X132,'Ref. VM'!J:K,2,0),"Custom"),0))))</f>
        <v>Custom</v>
      </c>
      <c r="AB132" s="67" t="str">
        <f t="shared" si="9"/>
        <v>N2D-Custom vCPUs-CUD 3y</v>
      </c>
      <c r="AC132" s="67" t="str">
        <f t="shared" si="10"/>
        <v>N2D-Custom RAM-CUD 3y</v>
      </c>
      <c r="AD132" s="67">
        <f t="shared" si="11"/>
        <v>0</v>
      </c>
      <c r="AE132" s="69">
        <f>if(T132="Lift &amp; Shift Prod",730,if(T132="Lift &amp; Shift Noprod",Assumptions!$B$3,0))</f>
        <v>730</v>
      </c>
      <c r="AF132" s="70">
        <f>if( U132=0,0,if(Y132=0, ((vlookup(AB132,'SKU Pricing'!A:B,Assumptions!$B$2,0)*W132)+(vlookup(AC132,'SKU Pricing'!A:B,Assumptions!$B$2,0)*X132))*AE132,((vlookup(AB132,'SKU Pricing'!A:B,Assumptions!$B$2,0)*W132)+(vlookup(AC132,'SKU Pricing'!A:B,Assumptions!$B$2,0)*(W132*8))+(vlookup(AD132,'SKU Pricing'!A:B,Assumptions!$B$2,0)*(X132-(W132*8))))*AE132))</f>
        <v>27.90832632</v>
      </c>
      <c r="AG132" s="67">
        <f t="shared" si="12"/>
        <v>0</v>
      </c>
      <c r="AH132" s="70">
        <f>ifna(vlookup(AG132,'SKU Pricing'!A:B,Assumptions!$B$2,0)*W132*AE132,0)</f>
        <v>0</v>
      </c>
      <c r="AI132" s="62" t="str">
        <f t="shared" si="13"/>
        <v>Regional</v>
      </c>
      <c r="AJ132" s="62" t="str">
        <f>if(V132&lt;&gt;0, if(T132="Lift &amp; Shift Noprod",Assumptions!$B$9,if(V132=Assumptions!$B$6,Assumptions!$B$10,if(P132=1,Assumptions!$B$8,Assumptions!$B$7))),"")</f>
        <v>SSD</v>
      </c>
      <c r="AK132" s="69" t="str">
        <f t="shared" si="14"/>
        <v>SSD</v>
      </c>
      <c r="AL132" s="69">
        <f>if(AJ132="Hyperdisk Balanced",Assumptions!$B$11,0)</f>
        <v>0</v>
      </c>
      <c r="AM132" s="69">
        <f>if(AJ132="Hyperdisk Balanced",Assumptions!$B$12,0)</f>
        <v>0</v>
      </c>
      <c r="AN132" s="70">
        <f>if(AK132=0,0,if(AJ132="Hyperdisk Balanced",vlookup(AK132&amp;" provisioned space",'SKU Pricing'!A:B,Assumptions!$B$2,0)*Z132+vlookup(AK132&amp;" provisioned IOPS",'SKU Pricing'!A:B,Assumptions!$B$2,0)*AL132*730+vlookup(AK132&amp;" provisioned throughput",'SKU Pricing'!A:B,Assumptions!$B$2,0)*AM132*730,vlookup(AK132,'SKU Pricing'!A:B,Assumptions!$B$2,0)*Z132))</f>
        <v>2.167</v>
      </c>
      <c r="AO132" s="70">
        <f t="shared" si="15"/>
        <v>30.07532632</v>
      </c>
      <c r="AP132" s="71" t="str">
        <f t="shared" si="16"/>
        <v>VM Manager</v>
      </c>
      <c r="AQ132" s="70">
        <f>ifna(vlookup(AP132,'SKU Pricing'!A:B,Assumptions!$B$2,0)*AE132,0)</f>
        <v>2.19</v>
      </c>
      <c r="AR132" s="72">
        <v>0.0</v>
      </c>
    </row>
    <row r="133">
      <c r="A133" s="61" t="s">
        <v>283</v>
      </c>
      <c r="B133" s="62" t="str">
        <f>ifna(if(vlookup(A133,vOS!A:B,2,0)="","Unknown",vlookup(A133,vOS!A:B,2,0)),"Unknown")</f>
        <v>Ubuntu Linux (64-bit)</v>
      </c>
      <c r="C133" s="62">
        <f>vlookup(B133,'OS Study'!A:D,2,0)</f>
        <v>0</v>
      </c>
      <c r="D133" s="62" t="str">
        <f>vlookup(B133,'OS Study'!A:D,3,0)</f>
        <v>Linux</v>
      </c>
      <c r="E133" s="62" t="str">
        <f>vlookup(B133,'OS Study'!A:D,4,0)</f>
        <v>Ubuntu</v>
      </c>
      <c r="F133" s="63" t="str">
        <f>vlookup(B133,'OS Study'!A:E,5,0)</f>
        <v/>
      </c>
      <c r="G133" s="62">
        <f>IF(vlookup(A133,'RVtools V2.1'!A:J,4,0)="non",0,1)</f>
        <v>1</v>
      </c>
      <c r="H133" s="62">
        <f>if(vlookup(A133,'RVtools V2.1'!A:K,11,0)="kube",1,0)</f>
        <v>0</v>
      </c>
      <c r="I133" s="62">
        <f t="shared" si="5"/>
        <v>0</v>
      </c>
      <c r="J133" s="62">
        <f>ifna(vlookup(A133,'Infra Study'!A:Q,17,0),0)</f>
        <v>0</v>
      </c>
      <c r="K133" s="64">
        <f>IFERROR(__xludf.DUMMYFUNCTION("N(REGEXMATCH(VLOOKUP(A133, 'RVtools V2.1'!A:H, 8, 0), ""^Serveur de fichiers""))"),0.0)</f>
        <v>0</v>
      </c>
      <c r="L133" s="64">
        <f t="shared" si="6"/>
        <v>0</v>
      </c>
      <c r="M133" s="67" t="str">
        <f>ifna(vlookup(A133,'RVtools V2.1'!A:I,8,0),"N/A")</f>
        <v>Biogroup Expert HDS PROD</v>
      </c>
      <c r="N133" s="64">
        <f>IFERROR(__xludf.DUMMYFUNCTION("IF(REGEXMATCH(M133, ""(?i)"" &amp; JOIN(""|"", SPLIT(""kalisil"", "" ""))), 1, 0)"),0.0)</f>
        <v>0</v>
      </c>
      <c r="O133" s="64" t="str">
        <f>vlookup(A133,'RVtools V2.1'!A:H,7,0)</f>
        <v>T1</v>
      </c>
      <c r="P133" s="64">
        <f>if(vlookup(A133,'RVtools V2.1'!A:H,5,0)="oui",1,0)</f>
        <v>1</v>
      </c>
      <c r="Q133" s="64">
        <f>ifna(vlookup(A133,vCPU!A:B,2,0),"Unknown")</f>
        <v>2</v>
      </c>
      <c r="R133" s="66">
        <f>ifna(vlookup(A133,vMemory!A:C,3,0),"Unknown")</f>
        <v>4</v>
      </c>
      <c r="S133" s="66">
        <f>ifna(vlookup(A133,vDisk!A:C,3,0),"Unknown")</f>
        <v>16</v>
      </c>
      <c r="T133" s="67" t="str">
        <f t="array" ref="T133">IFS(
   L133=1, "No Lift &amp; Shift",
   J133=1, XLOOKUP(A133, 'Infra Study'!A:A, 'Infra Study'!P:P),
   I133=1, "No Lift &amp; Shift",
   H133=1, "GKE",
   K133=1, "GCNV",
   G133=1, "Lift &amp; Shift Prod",
   TRUE, "Lift &amp; Shift Noprod"
)</f>
        <v>Lift &amp; Shift Prod</v>
      </c>
      <c r="U133" s="67">
        <f t="shared" si="7"/>
        <v>1</v>
      </c>
      <c r="V133" s="68" t="str">
        <f>if(T133="Lift &amp; Shift Noprod",if( Y133=0,Assumptions!$B$5, Assumptions!$B$4),if(T133="Lift &amp; Shift Prod",if(AND(N133=1,O133="T1"),Assumptions!$B$6,Assumptions!$B$4),0))</f>
        <v>N2D</v>
      </c>
      <c r="W133" s="69">
        <f>if(V133&lt;&gt;0,if(Q133="Unknown", Assumptions!$B$42,If(Q133&gt;1,Q133,2)),0)</f>
        <v>2</v>
      </c>
      <c r="X133" s="69">
        <f>if(V133&lt;&gt;0,if(R133="Unknown", Assumptions!$B$43,R133),0)</f>
        <v>4</v>
      </c>
      <c r="Y133" s="68">
        <f t="shared" si="8"/>
        <v>0</v>
      </c>
      <c r="Z133" s="68">
        <f>if(V133&lt;&gt;0,if(  S133="Unknown", Assumptions!$B$44,S133),0)</f>
        <v>16</v>
      </c>
      <c r="AA133" s="68" t="str">
        <f>if(V133 ="N2",ifna(vlookup(W133&amp;"-"&amp;X133,'Ref. VM'!A:B,2,0),"Custom"),if(V133 ="E2" , ifna(vlookup(W133&amp;"-"&amp;X133,'Ref. VM'!D:E,2,0),"Custom"),if(V133="N2D",ifna(vlookup(W133&amp;"-"&amp;X133,'Ref. VM'!G:H,2,0),"Custom"),if(V133="N4",ifna(vlookup(W133&amp;"-"&amp;X133,'Ref. VM'!J:K,2,0),"Custom"),0))))</f>
        <v>Custom</v>
      </c>
      <c r="AB133" s="67" t="str">
        <f t="shared" si="9"/>
        <v>N2D-Custom vCPUs-CUD 3y</v>
      </c>
      <c r="AC133" s="67" t="str">
        <f t="shared" si="10"/>
        <v>N2D-Custom RAM-CUD 3y</v>
      </c>
      <c r="AD133" s="67">
        <f t="shared" si="11"/>
        <v>0</v>
      </c>
      <c r="AE133" s="69">
        <f>if(T133="Lift &amp; Shift Prod",730,if(T133="Lift &amp; Shift Noprod",Assumptions!$B$3,0))</f>
        <v>730</v>
      </c>
      <c r="AF133" s="70">
        <f>if( U133=0,0,if(Y133=0, ((vlookup(AB133,'SKU Pricing'!A:B,Assumptions!$B$2,0)*W133)+(vlookup(AC133,'SKU Pricing'!A:B,Assumptions!$B$2,0)*X133))*AE133,((vlookup(AB133,'SKU Pricing'!A:B,Assumptions!$B$2,0)*W133)+(vlookup(AC133,'SKU Pricing'!A:B,Assumptions!$B$2,0)*(W133*8))+(vlookup(AD133,'SKU Pricing'!A:B,Assumptions!$B$2,0)*(X133-(W133*8))))*AE133))</f>
        <v>27.90832632</v>
      </c>
      <c r="AG133" s="67">
        <f t="shared" si="12"/>
        <v>0</v>
      </c>
      <c r="AH133" s="70">
        <f>ifna(vlookup(AG133,'SKU Pricing'!A:B,Assumptions!$B$2,0)*W133*AE133,0)</f>
        <v>0</v>
      </c>
      <c r="AI133" s="62" t="str">
        <f t="shared" si="13"/>
        <v>Regional</v>
      </c>
      <c r="AJ133" s="62" t="str">
        <f>if(V133&lt;&gt;0, if(T133="Lift &amp; Shift Noprod",Assumptions!$B$9,if(V133=Assumptions!$B$6,Assumptions!$B$10,if(P133=1,Assumptions!$B$8,Assumptions!$B$7))),"")</f>
        <v>SSD</v>
      </c>
      <c r="AK133" s="69" t="str">
        <f t="shared" si="14"/>
        <v>SSD</v>
      </c>
      <c r="AL133" s="69">
        <f>if(AJ133="Hyperdisk Balanced",Assumptions!$B$11,0)</f>
        <v>0</v>
      </c>
      <c r="AM133" s="69">
        <f>if(AJ133="Hyperdisk Balanced",Assumptions!$B$12,0)</f>
        <v>0</v>
      </c>
      <c r="AN133" s="70">
        <f>if(AK133=0,0,if(AJ133="Hyperdisk Balanced",vlookup(AK133&amp;" provisioned space",'SKU Pricing'!A:B,Assumptions!$B$2,0)*Z133+vlookup(AK133&amp;" provisioned IOPS",'SKU Pricing'!A:B,Assumptions!$B$2,0)*AL133*730+vlookup(AK133&amp;" provisioned throughput",'SKU Pricing'!A:B,Assumptions!$B$2,0)*AM133*730,vlookup(AK133,'SKU Pricing'!A:B,Assumptions!$B$2,0)*Z133))</f>
        <v>3.152</v>
      </c>
      <c r="AO133" s="70">
        <f t="shared" si="15"/>
        <v>31.06032632</v>
      </c>
      <c r="AP133" s="71" t="str">
        <f t="shared" si="16"/>
        <v>VM Manager</v>
      </c>
      <c r="AQ133" s="70">
        <f>ifna(vlookup(AP133,'SKU Pricing'!A:B,Assumptions!$B$2,0)*AE133,0)</f>
        <v>2.19</v>
      </c>
      <c r="AR133" s="72">
        <v>0.0</v>
      </c>
    </row>
    <row r="134">
      <c r="A134" s="61" t="s">
        <v>284</v>
      </c>
      <c r="B134" s="62" t="str">
        <f>ifna(if(vlookup(A134,vOS!A:B,2,0)="","Unknown",vlookup(A134,vOS!A:B,2,0)),"Unknown")</f>
        <v>Ubuntu Linux (64-bit)</v>
      </c>
      <c r="C134" s="62">
        <f>vlookup(B134,'OS Study'!A:D,2,0)</f>
        <v>0</v>
      </c>
      <c r="D134" s="62" t="str">
        <f>vlookup(B134,'OS Study'!A:D,3,0)</f>
        <v>Linux</v>
      </c>
      <c r="E134" s="62" t="str">
        <f>vlookup(B134,'OS Study'!A:D,4,0)</f>
        <v>Ubuntu</v>
      </c>
      <c r="F134" s="63" t="str">
        <f>vlookup(B134,'OS Study'!A:E,5,0)</f>
        <v/>
      </c>
      <c r="G134" s="62">
        <f>IF(vlookup(A134,'RVtools V2.1'!A:J,4,0)="non",0,1)</f>
        <v>1</v>
      </c>
      <c r="H134" s="62">
        <f>if(vlookup(A134,'RVtools V2.1'!A:K,11,0)="kube",1,0)</f>
        <v>0</v>
      </c>
      <c r="I134" s="62">
        <f t="shared" si="5"/>
        <v>0</v>
      </c>
      <c r="J134" s="62">
        <f>ifna(vlookup(A134,'Infra Study'!A:Q,17,0),0)</f>
        <v>0</v>
      </c>
      <c r="K134" s="64">
        <f>IFERROR(__xludf.DUMMYFUNCTION("N(REGEXMATCH(VLOOKUP(A134, 'RVtools V2.1'!A:H, 8, 0), ""^Serveur de fichiers""))"),0.0)</f>
        <v>0</v>
      </c>
      <c r="L134" s="64">
        <f t="shared" si="6"/>
        <v>0</v>
      </c>
      <c r="M134" s="67" t="str">
        <f>ifna(vlookup(A134,'RVtools V2.1'!A:I,8,0),"N/A")</f>
        <v>Biogroup Expert HDS PROD</v>
      </c>
      <c r="N134" s="64">
        <f>IFERROR(__xludf.DUMMYFUNCTION("IF(REGEXMATCH(M134, ""(?i)"" &amp; JOIN(""|"", SPLIT(""kalisil"", "" ""))), 1, 0)"),0.0)</f>
        <v>0</v>
      </c>
      <c r="O134" s="64" t="str">
        <f>vlookup(A134,'RVtools V2.1'!A:H,7,0)</f>
        <v>T1</v>
      </c>
      <c r="P134" s="64">
        <f>if(vlookup(A134,'RVtools V2.1'!A:H,5,0)="oui",1,0)</f>
        <v>1</v>
      </c>
      <c r="Q134" s="64">
        <f>ifna(vlookup(A134,vCPU!A:B,2,0),"Unknown")</f>
        <v>2</v>
      </c>
      <c r="R134" s="66">
        <f>ifna(vlookup(A134,vMemory!A:C,3,0),"Unknown")</f>
        <v>8</v>
      </c>
      <c r="S134" s="66">
        <f>ifna(vlookup(A134,vDisk!A:C,3,0),"Unknown")</f>
        <v>31</v>
      </c>
      <c r="T134" s="67" t="str">
        <f t="array" ref="T134">IFS(
   L134=1, "No Lift &amp; Shift",
   J134=1, XLOOKUP(A134, 'Infra Study'!A:A, 'Infra Study'!P:P),
   I134=1, "No Lift &amp; Shift",
   H134=1, "GKE",
   K134=1, "GCNV",
   G134=1, "Lift &amp; Shift Prod",
   TRUE, "Lift &amp; Shift Noprod"
)</f>
        <v>Lift &amp; Shift Prod</v>
      </c>
      <c r="U134" s="67">
        <f t="shared" si="7"/>
        <v>1</v>
      </c>
      <c r="V134" s="68" t="str">
        <f>if(T134="Lift &amp; Shift Noprod",if( Y134=0,Assumptions!$B$5, Assumptions!$B$4),if(T134="Lift &amp; Shift Prod",if(AND(N134=1,O134="T1"),Assumptions!$B$6,Assumptions!$B$4),0))</f>
        <v>N2D</v>
      </c>
      <c r="W134" s="69">
        <f>if(V134&lt;&gt;0,if(Q134="Unknown", Assumptions!$B$42,If(Q134&gt;1,Q134,2)),0)</f>
        <v>2</v>
      </c>
      <c r="X134" s="69">
        <f>if(V134&lt;&gt;0,if(R134="Unknown", Assumptions!$B$43,R134),0)</f>
        <v>8</v>
      </c>
      <c r="Y134" s="68">
        <f t="shared" si="8"/>
        <v>0</v>
      </c>
      <c r="Z134" s="68">
        <f>if(V134&lt;&gt;0,if(  S134="Unknown", Assumptions!$B$44,S134),0)</f>
        <v>31</v>
      </c>
      <c r="AA134" s="68" t="str">
        <f>if(V134 ="N2",ifna(vlookup(W134&amp;"-"&amp;X134,'Ref. VM'!A:B,2,0),"Custom"),if(V134 ="E2" , ifna(vlookup(W134&amp;"-"&amp;X134,'Ref. VM'!D:E,2,0),"Custom"),if(V134="N2D",ifna(vlookup(W134&amp;"-"&amp;X134,'Ref. VM'!G:H,2,0),"Custom"),if(V134="N4",ifna(vlookup(W134&amp;"-"&amp;X134,'Ref. VM'!J:K,2,0),"Custom"),0))))</f>
        <v>Custom</v>
      </c>
      <c r="AB134" s="67" t="str">
        <f t="shared" si="9"/>
        <v>N2D-Custom vCPUs-CUD 3y</v>
      </c>
      <c r="AC134" s="67" t="str">
        <f t="shared" si="10"/>
        <v>N2D-Custom RAM-CUD 3y</v>
      </c>
      <c r="AD134" s="67">
        <f t="shared" si="11"/>
        <v>0</v>
      </c>
      <c r="AE134" s="69">
        <f>if(T134="Lift &amp; Shift Prod",730,if(T134="Lift &amp; Shift Noprod",Assumptions!$B$3,0))</f>
        <v>730</v>
      </c>
      <c r="AF134" s="70">
        <f>if( U134=0,0,if(Y134=0, ((vlookup(AB134,'SKU Pricing'!A:B,Assumptions!$B$2,0)*W134)+(vlookup(AC134,'SKU Pricing'!A:B,Assumptions!$B$2,0)*X134))*AE134,((vlookup(AB134,'SKU Pricing'!A:B,Assumptions!$B$2,0)*W134)+(vlookup(AC134,'SKU Pricing'!A:B,Assumptions!$B$2,0)*(W134*8))+(vlookup(AD134,'SKU Pricing'!A:B,Assumptions!$B$2,0)*(X134-(W134*8))))*AE134))</f>
        <v>33.80865936</v>
      </c>
      <c r="AG134" s="67">
        <f t="shared" si="12"/>
        <v>0</v>
      </c>
      <c r="AH134" s="70">
        <f>ifna(vlookup(AG134,'SKU Pricing'!A:B,Assumptions!$B$2,0)*W134*AE134,0)</f>
        <v>0</v>
      </c>
      <c r="AI134" s="62" t="str">
        <f t="shared" si="13"/>
        <v>Regional</v>
      </c>
      <c r="AJ134" s="62" t="str">
        <f>if(V134&lt;&gt;0, if(T134="Lift &amp; Shift Noprod",Assumptions!$B$9,if(V134=Assumptions!$B$6,Assumptions!$B$10,if(P134=1,Assumptions!$B$8,Assumptions!$B$7))),"")</f>
        <v>SSD</v>
      </c>
      <c r="AK134" s="69" t="str">
        <f t="shared" si="14"/>
        <v>SSD</v>
      </c>
      <c r="AL134" s="69">
        <f>if(AJ134="Hyperdisk Balanced",Assumptions!$B$11,0)</f>
        <v>0</v>
      </c>
      <c r="AM134" s="69">
        <f>if(AJ134="Hyperdisk Balanced",Assumptions!$B$12,0)</f>
        <v>0</v>
      </c>
      <c r="AN134" s="70">
        <f>if(AK134=0,0,if(AJ134="Hyperdisk Balanced",vlookup(AK134&amp;" provisioned space",'SKU Pricing'!A:B,Assumptions!$B$2,0)*Z134+vlookup(AK134&amp;" provisioned IOPS",'SKU Pricing'!A:B,Assumptions!$B$2,0)*AL134*730+vlookup(AK134&amp;" provisioned throughput",'SKU Pricing'!A:B,Assumptions!$B$2,0)*AM134*730,vlookup(AK134,'SKU Pricing'!A:B,Assumptions!$B$2,0)*Z134))</f>
        <v>6.107</v>
      </c>
      <c r="AO134" s="70">
        <f t="shared" si="15"/>
        <v>39.91565936</v>
      </c>
      <c r="AP134" s="71" t="str">
        <f t="shared" si="16"/>
        <v>VM Manager</v>
      </c>
      <c r="AQ134" s="70">
        <f>ifna(vlookup(AP134,'SKU Pricing'!A:B,Assumptions!$B$2,0)*AE134,0)</f>
        <v>2.19</v>
      </c>
      <c r="AR134" s="72">
        <v>0.0</v>
      </c>
    </row>
    <row r="135">
      <c r="A135" s="61" t="s">
        <v>285</v>
      </c>
      <c r="B135" s="62" t="str">
        <f>ifna(if(vlookup(A135,vOS!A:B,2,0)="","Unknown",vlookup(A135,vOS!A:B,2,0)),"Unknown")</f>
        <v>Ubuntu Linux (64-bit)</v>
      </c>
      <c r="C135" s="62">
        <f>vlookup(B135,'OS Study'!A:D,2,0)</f>
        <v>0</v>
      </c>
      <c r="D135" s="62" t="str">
        <f>vlookup(B135,'OS Study'!A:D,3,0)</f>
        <v>Linux</v>
      </c>
      <c r="E135" s="62" t="str">
        <f>vlookup(B135,'OS Study'!A:D,4,0)</f>
        <v>Ubuntu</v>
      </c>
      <c r="F135" s="63" t="str">
        <f>vlookup(B135,'OS Study'!A:E,5,0)</f>
        <v/>
      </c>
      <c r="G135" s="62">
        <f>IF(vlookup(A135,'RVtools V2.1'!A:J,4,0)="non",0,1)</f>
        <v>1</v>
      </c>
      <c r="H135" s="62">
        <f>if(vlookup(A135,'RVtools V2.1'!A:K,11,0)="kube",1,0)</f>
        <v>0</v>
      </c>
      <c r="I135" s="62">
        <f t="shared" si="5"/>
        <v>0</v>
      </c>
      <c r="J135" s="62">
        <f>ifna(vlookup(A135,'Infra Study'!A:Q,17,0),0)</f>
        <v>0</v>
      </c>
      <c r="K135" s="64">
        <f>IFERROR(__xludf.DUMMYFUNCTION("N(REGEXMATCH(VLOOKUP(A135, 'RVtools V2.1'!A:H, 8, 0), ""^Serveur de fichiers""))"),0.0)</f>
        <v>0</v>
      </c>
      <c r="L135" s="64">
        <f t="shared" si="6"/>
        <v>0</v>
      </c>
      <c r="M135" s="67" t="str">
        <f>ifna(vlookup(A135,'RVtools V2.1'!A:I,8,0),"N/A")</f>
        <v>Biogroup Expert PROD</v>
      </c>
      <c r="N135" s="64">
        <f>IFERROR(__xludf.DUMMYFUNCTION("IF(REGEXMATCH(M135, ""(?i)"" &amp; JOIN(""|"", SPLIT(""kalisil"", "" ""))), 1, 0)"),0.0)</f>
        <v>0</v>
      </c>
      <c r="O135" s="64" t="str">
        <f>vlookup(A135,'RVtools V2.1'!A:H,7,0)</f>
        <v>T1</v>
      </c>
      <c r="P135" s="64">
        <f>if(vlookup(A135,'RVtools V2.1'!A:H,5,0)="oui",1,0)</f>
        <v>1</v>
      </c>
      <c r="Q135" s="64">
        <f>ifna(vlookup(A135,vCPU!A:B,2,0),"Unknown")</f>
        <v>4</v>
      </c>
      <c r="R135" s="66">
        <f>ifna(vlookup(A135,vMemory!A:C,3,0),"Unknown")</f>
        <v>8</v>
      </c>
      <c r="S135" s="66">
        <f>ifna(vlookup(A135,vDisk!A:C,3,0),"Unknown")</f>
        <v>29</v>
      </c>
      <c r="T135" s="67" t="str">
        <f t="array" ref="T135">IFS(
   L135=1, "No Lift &amp; Shift",
   J135=1, XLOOKUP(A135, 'Infra Study'!A:A, 'Infra Study'!P:P),
   I135=1, "No Lift &amp; Shift",
   H135=1, "GKE",
   K135=1, "GCNV",
   G135=1, "Lift &amp; Shift Prod",
   TRUE, "Lift &amp; Shift Noprod"
)</f>
        <v>Lift &amp; Shift Prod</v>
      </c>
      <c r="U135" s="67">
        <f t="shared" si="7"/>
        <v>1</v>
      </c>
      <c r="V135" s="68" t="str">
        <f>if(T135="Lift &amp; Shift Noprod",if( Y135=0,Assumptions!$B$5, Assumptions!$B$4),if(T135="Lift &amp; Shift Prod",if(AND(N135=1,O135="T1"),Assumptions!$B$6,Assumptions!$B$4),0))</f>
        <v>N2D</v>
      </c>
      <c r="W135" s="69">
        <f>if(V135&lt;&gt;0,if(Q135="Unknown", Assumptions!$B$42,If(Q135&gt;1,Q135,2)),0)</f>
        <v>4</v>
      </c>
      <c r="X135" s="69">
        <f>if(V135&lt;&gt;0,if(R135="Unknown", Assumptions!$B$43,R135),0)</f>
        <v>8</v>
      </c>
      <c r="Y135" s="68">
        <f t="shared" si="8"/>
        <v>0</v>
      </c>
      <c r="Z135" s="68">
        <f>if(V135&lt;&gt;0,if(  S135="Unknown", Assumptions!$B$44,S135),0)</f>
        <v>29</v>
      </c>
      <c r="AA135" s="68" t="str">
        <f>if(V135 ="N2",ifna(vlookup(W135&amp;"-"&amp;X135,'Ref. VM'!A:B,2,0),"Custom"),if(V135 ="E2" , ifna(vlookup(W135&amp;"-"&amp;X135,'Ref. VM'!D:E,2,0),"Custom"),if(V135="N2D",ifna(vlookup(W135&amp;"-"&amp;X135,'Ref. VM'!G:H,2,0),"Custom"),if(V135="N4",ifna(vlookup(W135&amp;"-"&amp;X135,'Ref. VM'!J:K,2,0),"Custom"),0))))</f>
        <v>Custom</v>
      </c>
      <c r="AB135" s="67" t="str">
        <f t="shared" si="9"/>
        <v>N2D-Custom vCPUs-CUD 3y</v>
      </c>
      <c r="AC135" s="67" t="str">
        <f t="shared" si="10"/>
        <v>N2D-Custom RAM-CUD 3y</v>
      </c>
      <c r="AD135" s="67">
        <f t="shared" si="11"/>
        <v>0</v>
      </c>
      <c r="AE135" s="69">
        <f>if(T135="Lift &amp; Shift Prod",730,if(T135="Lift &amp; Shift Noprod",Assumptions!$B$3,0))</f>
        <v>730</v>
      </c>
      <c r="AF135" s="70">
        <f>if( U135=0,0,if(Y135=0, ((vlookup(AB135,'SKU Pricing'!A:B,Assumptions!$B$2,0)*W135)+(vlookup(AC135,'SKU Pricing'!A:B,Assumptions!$B$2,0)*X135))*AE135,((vlookup(AB135,'SKU Pricing'!A:B,Assumptions!$B$2,0)*W135)+(vlookup(AC135,'SKU Pricing'!A:B,Assumptions!$B$2,0)*(W135*8))+(vlookup(AD135,'SKU Pricing'!A:B,Assumptions!$B$2,0)*(X135-(W135*8))))*AE135))</f>
        <v>55.81665264</v>
      </c>
      <c r="AG135" s="67">
        <f t="shared" si="12"/>
        <v>0</v>
      </c>
      <c r="AH135" s="70">
        <f>ifna(vlookup(AG135,'SKU Pricing'!A:B,Assumptions!$B$2,0)*W135*AE135,0)</f>
        <v>0</v>
      </c>
      <c r="AI135" s="62" t="str">
        <f t="shared" si="13"/>
        <v>Regional</v>
      </c>
      <c r="AJ135" s="62" t="str">
        <f>if(V135&lt;&gt;0, if(T135="Lift &amp; Shift Noprod",Assumptions!$B$9,if(V135=Assumptions!$B$6,Assumptions!$B$10,if(P135=1,Assumptions!$B$8,Assumptions!$B$7))),"")</f>
        <v>SSD</v>
      </c>
      <c r="AK135" s="69" t="str">
        <f t="shared" si="14"/>
        <v>SSD</v>
      </c>
      <c r="AL135" s="69">
        <f>if(AJ135="Hyperdisk Balanced",Assumptions!$B$11,0)</f>
        <v>0</v>
      </c>
      <c r="AM135" s="69">
        <f>if(AJ135="Hyperdisk Balanced",Assumptions!$B$12,0)</f>
        <v>0</v>
      </c>
      <c r="AN135" s="70">
        <f>if(AK135=0,0,if(AJ135="Hyperdisk Balanced",vlookup(AK135&amp;" provisioned space",'SKU Pricing'!A:B,Assumptions!$B$2,0)*Z135+vlookup(AK135&amp;" provisioned IOPS",'SKU Pricing'!A:B,Assumptions!$B$2,0)*AL135*730+vlookup(AK135&amp;" provisioned throughput",'SKU Pricing'!A:B,Assumptions!$B$2,0)*AM135*730,vlookup(AK135,'SKU Pricing'!A:B,Assumptions!$B$2,0)*Z135))</f>
        <v>5.713</v>
      </c>
      <c r="AO135" s="70">
        <f t="shared" si="15"/>
        <v>61.52965264</v>
      </c>
      <c r="AP135" s="71" t="str">
        <f t="shared" si="16"/>
        <v>VM Manager</v>
      </c>
      <c r="AQ135" s="70">
        <f>ifna(vlookup(AP135,'SKU Pricing'!A:B,Assumptions!$B$2,0)*AE135,0)</f>
        <v>2.19</v>
      </c>
      <c r="AR135" s="72">
        <v>0.0</v>
      </c>
    </row>
    <row r="136">
      <c r="A136" s="61" t="s">
        <v>286</v>
      </c>
      <c r="B136" s="62" t="str">
        <f>ifna(if(vlookup(A136,vOS!A:B,2,0)="","Unknown",vlookup(A136,vOS!A:B,2,0)),"Unknown")</f>
        <v>Ubuntu Linux (64-bit)</v>
      </c>
      <c r="C136" s="62">
        <f>vlookup(B136,'OS Study'!A:D,2,0)</f>
        <v>0</v>
      </c>
      <c r="D136" s="62" t="str">
        <f>vlookup(B136,'OS Study'!A:D,3,0)</f>
        <v>Linux</v>
      </c>
      <c r="E136" s="62" t="str">
        <f>vlookup(B136,'OS Study'!A:D,4,0)</f>
        <v>Ubuntu</v>
      </c>
      <c r="F136" s="63" t="str">
        <f>vlookup(B136,'OS Study'!A:E,5,0)</f>
        <v/>
      </c>
      <c r="G136" s="62">
        <f>IF(vlookup(A136,'RVtools V2.1'!A:J,4,0)="non",0,1)</f>
        <v>1</v>
      </c>
      <c r="H136" s="62">
        <f>if(vlookup(A136,'RVtools V2.1'!A:K,11,0)="kube",1,0)</f>
        <v>0</v>
      </c>
      <c r="I136" s="62">
        <f t="shared" si="5"/>
        <v>0</v>
      </c>
      <c r="J136" s="62">
        <f>ifna(vlookup(A136,'Infra Study'!A:Q,17,0),0)</f>
        <v>0</v>
      </c>
      <c r="K136" s="64">
        <f>IFERROR(__xludf.DUMMYFUNCTION("N(REGEXMATCH(VLOOKUP(A136, 'RVtools V2.1'!A:H, 8, 0), ""^Serveur de fichiers""))"),0.0)</f>
        <v>0</v>
      </c>
      <c r="L136" s="64">
        <f t="shared" si="6"/>
        <v>0</v>
      </c>
      <c r="M136" s="67" t="str">
        <f>ifna(vlookup(A136,'RVtools V2.1'!A:I,8,0),"N/A")</f>
        <v>Biogroup Expert PROD</v>
      </c>
      <c r="N136" s="64">
        <f>IFERROR(__xludf.DUMMYFUNCTION("IF(REGEXMATCH(M136, ""(?i)"" &amp; JOIN(""|"", SPLIT(""kalisil"", "" ""))), 1, 0)"),0.0)</f>
        <v>0</v>
      </c>
      <c r="O136" s="64" t="str">
        <f>vlookup(A136,'RVtools V2.1'!A:H,7,0)</f>
        <v>T1</v>
      </c>
      <c r="P136" s="64">
        <f>if(vlookup(A136,'RVtools V2.1'!A:H,5,0)="oui",1,0)</f>
        <v>1</v>
      </c>
      <c r="Q136" s="64">
        <f>ifna(vlookup(A136,vCPU!A:B,2,0),"Unknown")</f>
        <v>4</v>
      </c>
      <c r="R136" s="66">
        <f>ifna(vlookup(A136,vMemory!A:C,3,0),"Unknown")</f>
        <v>8</v>
      </c>
      <c r="S136" s="66">
        <f>ifna(vlookup(A136,vDisk!A:C,3,0),"Unknown")</f>
        <v>23</v>
      </c>
      <c r="T136" s="67" t="str">
        <f t="array" ref="T136">IFS(
   L136=1, "No Lift &amp; Shift",
   J136=1, XLOOKUP(A136, 'Infra Study'!A:A, 'Infra Study'!P:P),
   I136=1, "No Lift &amp; Shift",
   H136=1, "GKE",
   K136=1, "GCNV",
   G136=1, "Lift &amp; Shift Prod",
   TRUE, "Lift &amp; Shift Noprod"
)</f>
        <v>Lift &amp; Shift Prod</v>
      </c>
      <c r="U136" s="67">
        <f t="shared" si="7"/>
        <v>1</v>
      </c>
      <c r="V136" s="68" t="str">
        <f>if(T136="Lift &amp; Shift Noprod",if( Y136=0,Assumptions!$B$5, Assumptions!$B$4),if(T136="Lift &amp; Shift Prod",if(AND(N136=1,O136="T1"),Assumptions!$B$6,Assumptions!$B$4),0))</f>
        <v>N2D</v>
      </c>
      <c r="W136" s="69">
        <f>if(V136&lt;&gt;0,if(Q136="Unknown", Assumptions!$B$42,If(Q136&gt;1,Q136,2)),0)</f>
        <v>4</v>
      </c>
      <c r="X136" s="69">
        <f>if(V136&lt;&gt;0,if(R136="Unknown", Assumptions!$B$43,R136),0)</f>
        <v>8</v>
      </c>
      <c r="Y136" s="68">
        <f t="shared" si="8"/>
        <v>0</v>
      </c>
      <c r="Z136" s="68">
        <f>if(V136&lt;&gt;0,if(  S136="Unknown", Assumptions!$B$44,S136),0)</f>
        <v>23</v>
      </c>
      <c r="AA136" s="68" t="str">
        <f>if(V136 ="N2",ifna(vlookup(W136&amp;"-"&amp;X136,'Ref. VM'!A:B,2,0),"Custom"),if(V136 ="E2" , ifna(vlookup(W136&amp;"-"&amp;X136,'Ref. VM'!D:E,2,0),"Custom"),if(V136="N2D",ifna(vlookup(W136&amp;"-"&amp;X136,'Ref. VM'!G:H,2,0),"Custom"),if(V136="N4",ifna(vlookup(W136&amp;"-"&amp;X136,'Ref. VM'!J:K,2,0),"Custom"),0))))</f>
        <v>Custom</v>
      </c>
      <c r="AB136" s="67" t="str">
        <f t="shared" si="9"/>
        <v>N2D-Custom vCPUs-CUD 3y</v>
      </c>
      <c r="AC136" s="67" t="str">
        <f t="shared" si="10"/>
        <v>N2D-Custom RAM-CUD 3y</v>
      </c>
      <c r="AD136" s="67">
        <f t="shared" si="11"/>
        <v>0</v>
      </c>
      <c r="AE136" s="69">
        <f>if(T136="Lift &amp; Shift Prod",730,if(T136="Lift &amp; Shift Noprod",Assumptions!$B$3,0))</f>
        <v>730</v>
      </c>
      <c r="AF136" s="70">
        <f>if( U136=0,0,if(Y136=0, ((vlookup(AB136,'SKU Pricing'!A:B,Assumptions!$B$2,0)*W136)+(vlookup(AC136,'SKU Pricing'!A:B,Assumptions!$B$2,0)*X136))*AE136,((vlookup(AB136,'SKU Pricing'!A:B,Assumptions!$B$2,0)*W136)+(vlookup(AC136,'SKU Pricing'!A:B,Assumptions!$B$2,0)*(W136*8))+(vlookup(AD136,'SKU Pricing'!A:B,Assumptions!$B$2,0)*(X136-(W136*8))))*AE136))</f>
        <v>55.81665264</v>
      </c>
      <c r="AG136" s="67">
        <f t="shared" si="12"/>
        <v>0</v>
      </c>
      <c r="AH136" s="70">
        <f>ifna(vlookup(AG136,'SKU Pricing'!A:B,Assumptions!$B$2,0)*W136*AE136,0)</f>
        <v>0</v>
      </c>
      <c r="AI136" s="62" t="str">
        <f t="shared" si="13"/>
        <v>Regional</v>
      </c>
      <c r="AJ136" s="62" t="str">
        <f>if(V136&lt;&gt;0, if(T136="Lift &amp; Shift Noprod",Assumptions!$B$9,if(V136=Assumptions!$B$6,Assumptions!$B$10,if(P136=1,Assumptions!$B$8,Assumptions!$B$7))),"")</f>
        <v>SSD</v>
      </c>
      <c r="AK136" s="69" t="str">
        <f t="shared" si="14"/>
        <v>SSD</v>
      </c>
      <c r="AL136" s="69">
        <f>if(AJ136="Hyperdisk Balanced",Assumptions!$B$11,0)</f>
        <v>0</v>
      </c>
      <c r="AM136" s="69">
        <f>if(AJ136="Hyperdisk Balanced",Assumptions!$B$12,0)</f>
        <v>0</v>
      </c>
      <c r="AN136" s="70">
        <f>if(AK136=0,0,if(AJ136="Hyperdisk Balanced",vlookup(AK136&amp;" provisioned space",'SKU Pricing'!A:B,Assumptions!$B$2,0)*Z136+vlookup(AK136&amp;" provisioned IOPS",'SKU Pricing'!A:B,Assumptions!$B$2,0)*AL136*730+vlookup(AK136&amp;" provisioned throughput",'SKU Pricing'!A:B,Assumptions!$B$2,0)*AM136*730,vlookup(AK136,'SKU Pricing'!A:B,Assumptions!$B$2,0)*Z136))</f>
        <v>4.531</v>
      </c>
      <c r="AO136" s="70">
        <f t="shared" si="15"/>
        <v>60.34765264</v>
      </c>
      <c r="AP136" s="71" t="str">
        <f t="shared" si="16"/>
        <v>VM Manager</v>
      </c>
      <c r="AQ136" s="70">
        <f>ifna(vlookup(AP136,'SKU Pricing'!A:B,Assumptions!$B$2,0)*AE136,0)</f>
        <v>2.19</v>
      </c>
      <c r="AR136" s="72">
        <v>0.0</v>
      </c>
    </row>
    <row r="137">
      <c r="A137" s="61" t="s">
        <v>287</v>
      </c>
      <c r="B137" s="62" t="str">
        <f>ifna(if(vlookup(A137,vOS!A:B,2,0)="","Unknown",vlookup(A137,vOS!A:B,2,0)),"Unknown")</f>
        <v>Ubuntu Linux (64-bit)</v>
      </c>
      <c r="C137" s="62">
        <f>vlookup(B137,'OS Study'!A:D,2,0)</f>
        <v>0</v>
      </c>
      <c r="D137" s="62" t="str">
        <f>vlookup(B137,'OS Study'!A:D,3,0)</f>
        <v>Linux</v>
      </c>
      <c r="E137" s="62" t="str">
        <f>vlookup(B137,'OS Study'!A:D,4,0)</f>
        <v>Ubuntu</v>
      </c>
      <c r="F137" s="63" t="str">
        <f>vlookup(B137,'OS Study'!A:E,5,0)</f>
        <v/>
      </c>
      <c r="G137" s="62">
        <f>IF(vlookup(A137,'RVtools V2.1'!A:J,4,0)="non",0,1)</f>
        <v>1</v>
      </c>
      <c r="H137" s="62">
        <f>if(vlookup(A137,'RVtools V2.1'!A:K,11,0)="kube",1,0)</f>
        <v>0</v>
      </c>
      <c r="I137" s="62">
        <f t="shared" si="5"/>
        <v>0</v>
      </c>
      <c r="J137" s="62">
        <f>ifna(vlookup(A137,'Infra Study'!A:Q,17,0),0)</f>
        <v>0</v>
      </c>
      <c r="K137" s="64">
        <f>IFERROR(__xludf.DUMMYFUNCTION("N(REGEXMATCH(VLOOKUP(A137, 'RVtools V2.1'!A:H, 8, 0), ""^Serveur de fichiers""))"),0.0)</f>
        <v>0</v>
      </c>
      <c r="L137" s="64">
        <f t="shared" si="6"/>
        <v>0</v>
      </c>
      <c r="M137" s="67" t="str">
        <f>ifna(vlookup(A137,'RVtools V2.1'!A:I,8,0),"N/A")</f>
        <v>Biogroup Expert PROD</v>
      </c>
      <c r="N137" s="64">
        <f>IFERROR(__xludf.DUMMYFUNCTION("IF(REGEXMATCH(M137, ""(?i)"" &amp; JOIN(""|"", SPLIT(""kalisil"", "" ""))), 1, 0)"),0.0)</f>
        <v>0</v>
      </c>
      <c r="O137" s="64" t="str">
        <f>vlookup(A137,'RVtools V2.1'!A:H,7,0)</f>
        <v>T1</v>
      </c>
      <c r="P137" s="64">
        <f>if(vlookup(A137,'RVtools V2.1'!A:H,5,0)="oui",1,0)</f>
        <v>1</v>
      </c>
      <c r="Q137" s="64">
        <f>ifna(vlookup(A137,vCPU!A:B,2,0),"Unknown")</f>
        <v>4</v>
      </c>
      <c r="R137" s="66">
        <f>ifna(vlookup(A137,vMemory!A:C,3,0),"Unknown")</f>
        <v>8</v>
      </c>
      <c r="S137" s="66">
        <f>ifna(vlookup(A137,vDisk!A:C,3,0),"Unknown")</f>
        <v>27</v>
      </c>
      <c r="T137" s="67" t="str">
        <f t="array" ref="T137">IFS(
   L137=1, "No Lift &amp; Shift",
   J137=1, XLOOKUP(A137, 'Infra Study'!A:A, 'Infra Study'!P:P),
   I137=1, "No Lift &amp; Shift",
   H137=1, "GKE",
   K137=1, "GCNV",
   G137=1, "Lift &amp; Shift Prod",
   TRUE, "Lift &amp; Shift Noprod"
)</f>
        <v>Lift &amp; Shift Prod</v>
      </c>
      <c r="U137" s="67">
        <f t="shared" si="7"/>
        <v>1</v>
      </c>
      <c r="V137" s="68" t="str">
        <f>if(T137="Lift &amp; Shift Noprod",if( Y137=0,Assumptions!$B$5, Assumptions!$B$4),if(T137="Lift &amp; Shift Prod",if(AND(N137=1,O137="T1"),Assumptions!$B$6,Assumptions!$B$4),0))</f>
        <v>N2D</v>
      </c>
      <c r="W137" s="69">
        <f>if(V137&lt;&gt;0,if(Q137="Unknown", Assumptions!$B$42,If(Q137&gt;1,Q137,2)),0)</f>
        <v>4</v>
      </c>
      <c r="X137" s="69">
        <f>if(V137&lt;&gt;0,if(R137="Unknown", Assumptions!$B$43,R137),0)</f>
        <v>8</v>
      </c>
      <c r="Y137" s="68">
        <f t="shared" si="8"/>
        <v>0</v>
      </c>
      <c r="Z137" s="68">
        <f>if(V137&lt;&gt;0,if(  S137="Unknown", Assumptions!$B$44,S137),0)</f>
        <v>27</v>
      </c>
      <c r="AA137" s="68" t="str">
        <f>if(V137 ="N2",ifna(vlookup(W137&amp;"-"&amp;X137,'Ref. VM'!A:B,2,0),"Custom"),if(V137 ="E2" , ifna(vlookup(W137&amp;"-"&amp;X137,'Ref. VM'!D:E,2,0),"Custom"),if(V137="N2D",ifna(vlookup(W137&amp;"-"&amp;X137,'Ref. VM'!G:H,2,0),"Custom"),if(V137="N4",ifna(vlookup(W137&amp;"-"&amp;X137,'Ref. VM'!J:K,2,0),"Custom"),0))))</f>
        <v>Custom</v>
      </c>
      <c r="AB137" s="67" t="str">
        <f t="shared" si="9"/>
        <v>N2D-Custom vCPUs-CUD 3y</v>
      </c>
      <c r="AC137" s="67" t="str">
        <f t="shared" si="10"/>
        <v>N2D-Custom RAM-CUD 3y</v>
      </c>
      <c r="AD137" s="67">
        <f t="shared" si="11"/>
        <v>0</v>
      </c>
      <c r="AE137" s="69">
        <f>if(T137="Lift &amp; Shift Prod",730,if(T137="Lift &amp; Shift Noprod",Assumptions!$B$3,0))</f>
        <v>730</v>
      </c>
      <c r="AF137" s="70">
        <f>if( U137=0,0,if(Y137=0, ((vlookup(AB137,'SKU Pricing'!A:B,Assumptions!$B$2,0)*W137)+(vlookup(AC137,'SKU Pricing'!A:B,Assumptions!$B$2,0)*X137))*AE137,((vlookup(AB137,'SKU Pricing'!A:B,Assumptions!$B$2,0)*W137)+(vlookup(AC137,'SKU Pricing'!A:B,Assumptions!$B$2,0)*(W137*8))+(vlookup(AD137,'SKU Pricing'!A:B,Assumptions!$B$2,0)*(X137-(W137*8))))*AE137))</f>
        <v>55.81665264</v>
      </c>
      <c r="AG137" s="67">
        <f t="shared" si="12"/>
        <v>0</v>
      </c>
      <c r="AH137" s="70">
        <f>ifna(vlookup(AG137,'SKU Pricing'!A:B,Assumptions!$B$2,0)*W137*AE137,0)</f>
        <v>0</v>
      </c>
      <c r="AI137" s="62" t="str">
        <f t="shared" si="13"/>
        <v>Regional</v>
      </c>
      <c r="AJ137" s="62" t="str">
        <f>if(V137&lt;&gt;0, if(T137="Lift &amp; Shift Noprod",Assumptions!$B$9,if(V137=Assumptions!$B$6,Assumptions!$B$10,if(P137=1,Assumptions!$B$8,Assumptions!$B$7))),"")</f>
        <v>SSD</v>
      </c>
      <c r="AK137" s="69" t="str">
        <f t="shared" si="14"/>
        <v>SSD</v>
      </c>
      <c r="AL137" s="69">
        <f>if(AJ137="Hyperdisk Balanced",Assumptions!$B$11,0)</f>
        <v>0</v>
      </c>
      <c r="AM137" s="69">
        <f>if(AJ137="Hyperdisk Balanced",Assumptions!$B$12,0)</f>
        <v>0</v>
      </c>
      <c r="AN137" s="70">
        <f>if(AK137=0,0,if(AJ137="Hyperdisk Balanced",vlookup(AK137&amp;" provisioned space",'SKU Pricing'!A:B,Assumptions!$B$2,0)*Z137+vlookup(AK137&amp;" provisioned IOPS",'SKU Pricing'!A:B,Assumptions!$B$2,0)*AL137*730+vlookup(AK137&amp;" provisioned throughput",'SKU Pricing'!A:B,Assumptions!$B$2,0)*AM137*730,vlookup(AK137,'SKU Pricing'!A:B,Assumptions!$B$2,0)*Z137))</f>
        <v>5.319</v>
      </c>
      <c r="AO137" s="70">
        <f t="shared" si="15"/>
        <v>61.13565264</v>
      </c>
      <c r="AP137" s="71" t="str">
        <f t="shared" si="16"/>
        <v>VM Manager</v>
      </c>
      <c r="AQ137" s="70">
        <f>ifna(vlookup(AP137,'SKU Pricing'!A:B,Assumptions!$B$2,0)*AE137,0)</f>
        <v>2.19</v>
      </c>
      <c r="AR137" s="72">
        <v>0.0</v>
      </c>
    </row>
    <row r="138">
      <c r="A138" s="61" t="s">
        <v>288</v>
      </c>
      <c r="B138" s="62" t="str">
        <f>ifna(if(vlookup(A138,vOS!A:B,2,0)="","Unknown",vlookup(A138,vOS!A:B,2,0)),"Unknown")</f>
        <v>Ubuntu Linux (64-bit)</v>
      </c>
      <c r="C138" s="62">
        <f>vlookup(B138,'OS Study'!A:D,2,0)</f>
        <v>0</v>
      </c>
      <c r="D138" s="62" t="str">
        <f>vlookup(B138,'OS Study'!A:D,3,0)</f>
        <v>Linux</v>
      </c>
      <c r="E138" s="62" t="str">
        <f>vlookup(B138,'OS Study'!A:D,4,0)</f>
        <v>Ubuntu</v>
      </c>
      <c r="F138" s="63" t="str">
        <f>vlookup(B138,'OS Study'!A:E,5,0)</f>
        <v/>
      </c>
      <c r="G138" s="62">
        <f>IF(vlookup(A138,'RVtools V2.1'!A:J,4,0)="non",0,1)</f>
        <v>1</v>
      </c>
      <c r="H138" s="62">
        <f>if(vlookup(A138,'RVtools V2.1'!A:K,11,0)="kube",1,0)</f>
        <v>0</v>
      </c>
      <c r="I138" s="62">
        <f t="shared" si="5"/>
        <v>0</v>
      </c>
      <c r="J138" s="62">
        <f>ifna(vlookup(A138,'Infra Study'!A:Q,17,0),0)</f>
        <v>0</v>
      </c>
      <c r="K138" s="64">
        <f>IFERROR(__xludf.DUMMYFUNCTION("N(REGEXMATCH(VLOOKUP(A138, 'RVtools V2.1'!A:H, 8, 0), ""^Serveur de fichiers""))"),0.0)</f>
        <v>0</v>
      </c>
      <c r="L138" s="64">
        <f t="shared" si="6"/>
        <v>0</v>
      </c>
      <c r="M138" s="67" t="str">
        <f>ifna(vlookup(A138,'RVtools V2.1'!A:I,8,0),"N/A")</f>
        <v>Biogroup Expert PROD</v>
      </c>
      <c r="N138" s="64">
        <f>IFERROR(__xludf.DUMMYFUNCTION("IF(REGEXMATCH(M138, ""(?i)"" &amp; JOIN(""|"", SPLIT(""kalisil"", "" ""))), 1, 0)"),0.0)</f>
        <v>0</v>
      </c>
      <c r="O138" s="64" t="str">
        <f>vlookup(A138,'RVtools V2.1'!A:H,7,0)</f>
        <v>T1</v>
      </c>
      <c r="P138" s="64">
        <f>if(vlookup(A138,'RVtools V2.1'!A:H,5,0)="oui",1,0)</f>
        <v>1</v>
      </c>
      <c r="Q138" s="64">
        <f>ifna(vlookup(A138,vCPU!A:B,2,0),"Unknown")</f>
        <v>4</v>
      </c>
      <c r="R138" s="66">
        <f>ifna(vlookup(A138,vMemory!A:C,3,0),"Unknown")</f>
        <v>8</v>
      </c>
      <c r="S138" s="66">
        <f>ifna(vlookup(A138,vDisk!A:C,3,0),"Unknown")</f>
        <v>27</v>
      </c>
      <c r="T138" s="67" t="str">
        <f t="array" ref="T138">IFS(
   L138=1, "No Lift &amp; Shift",
   J138=1, XLOOKUP(A138, 'Infra Study'!A:A, 'Infra Study'!P:P),
   I138=1, "No Lift &amp; Shift",
   H138=1, "GKE",
   K138=1, "GCNV",
   G138=1, "Lift &amp; Shift Prod",
   TRUE, "Lift &amp; Shift Noprod"
)</f>
        <v>Lift &amp; Shift Prod</v>
      </c>
      <c r="U138" s="67">
        <f t="shared" si="7"/>
        <v>1</v>
      </c>
      <c r="V138" s="68" t="str">
        <f>if(T138="Lift &amp; Shift Noprod",if( Y138=0,Assumptions!$B$5, Assumptions!$B$4),if(T138="Lift &amp; Shift Prod",if(AND(N138=1,O138="T1"),Assumptions!$B$6,Assumptions!$B$4),0))</f>
        <v>N2D</v>
      </c>
      <c r="W138" s="69">
        <f>if(V138&lt;&gt;0,if(Q138="Unknown", Assumptions!$B$42,If(Q138&gt;1,Q138,2)),0)</f>
        <v>4</v>
      </c>
      <c r="X138" s="69">
        <f>if(V138&lt;&gt;0,if(R138="Unknown", Assumptions!$B$43,R138),0)</f>
        <v>8</v>
      </c>
      <c r="Y138" s="68">
        <f t="shared" si="8"/>
        <v>0</v>
      </c>
      <c r="Z138" s="68">
        <f>if(V138&lt;&gt;0,if(  S138="Unknown", Assumptions!$B$44,S138),0)</f>
        <v>27</v>
      </c>
      <c r="AA138" s="68" t="str">
        <f>if(V138 ="N2",ifna(vlookup(W138&amp;"-"&amp;X138,'Ref. VM'!A:B,2,0),"Custom"),if(V138 ="E2" , ifna(vlookup(W138&amp;"-"&amp;X138,'Ref. VM'!D:E,2,0),"Custom"),if(V138="N2D",ifna(vlookup(W138&amp;"-"&amp;X138,'Ref. VM'!G:H,2,0),"Custom"),if(V138="N4",ifna(vlookup(W138&amp;"-"&amp;X138,'Ref. VM'!J:K,2,0),"Custom"),0))))</f>
        <v>Custom</v>
      </c>
      <c r="AB138" s="67" t="str">
        <f t="shared" si="9"/>
        <v>N2D-Custom vCPUs-CUD 3y</v>
      </c>
      <c r="AC138" s="67" t="str">
        <f t="shared" si="10"/>
        <v>N2D-Custom RAM-CUD 3y</v>
      </c>
      <c r="AD138" s="67">
        <f t="shared" si="11"/>
        <v>0</v>
      </c>
      <c r="AE138" s="69">
        <f>if(T138="Lift &amp; Shift Prod",730,if(T138="Lift &amp; Shift Noprod",Assumptions!$B$3,0))</f>
        <v>730</v>
      </c>
      <c r="AF138" s="70">
        <f>if( U138=0,0,if(Y138=0, ((vlookup(AB138,'SKU Pricing'!A:B,Assumptions!$B$2,0)*W138)+(vlookup(AC138,'SKU Pricing'!A:B,Assumptions!$B$2,0)*X138))*AE138,((vlookup(AB138,'SKU Pricing'!A:B,Assumptions!$B$2,0)*W138)+(vlookup(AC138,'SKU Pricing'!A:B,Assumptions!$B$2,0)*(W138*8))+(vlookup(AD138,'SKU Pricing'!A:B,Assumptions!$B$2,0)*(X138-(W138*8))))*AE138))</f>
        <v>55.81665264</v>
      </c>
      <c r="AG138" s="67">
        <f t="shared" si="12"/>
        <v>0</v>
      </c>
      <c r="AH138" s="70">
        <f>ifna(vlookup(AG138,'SKU Pricing'!A:B,Assumptions!$B$2,0)*W138*AE138,0)</f>
        <v>0</v>
      </c>
      <c r="AI138" s="62" t="str">
        <f t="shared" si="13"/>
        <v>Regional</v>
      </c>
      <c r="AJ138" s="62" t="str">
        <f>if(V138&lt;&gt;0, if(T138="Lift &amp; Shift Noprod",Assumptions!$B$9,if(V138=Assumptions!$B$6,Assumptions!$B$10,if(P138=1,Assumptions!$B$8,Assumptions!$B$7))),"")</f>
        <v>SSD</v>
      </c>
      <c r="AK138" s="69" t="str">
        <f t="shared" si="14"/>
        <v>SSD</v>
      </c>
      <c r="AL138" s="69">
        <f>if(AJ138="Hyperdisk Balanced",Assumptions!$B$11,0)</f>
        <v>0</v>
      </c>
      <c r="AM138" s="69">
        <f>if(AJ138="Hyperdisk Balanced",Assumptions!$B$12,0)</f>
        <v>0</v>
      </c>
      <c r="AN138" s="70">
        <f>if(AK138=0,0,if(AJ138="Hyperdisk Balanced",vlookup(AK138&amp;" provisioned space",'SKU Pricing'!A:B,Assumptions!$B$2,0)*Z138+vlookup(AK138&amp;" provisioned IOPS",'SKU Pricing'!A:B,Assumptions!$B$2,0)*AL138*730+vlookup(AK138&amp;" provisioned throughput",'SKU Pricing'!A:B,Assumptions!$B$2,0)*AM138*730,vlookup(AK138,'SKU Pricing'!A:B,Assumptions!$B$2,0)*Z138))</f>
        <v>5.319</v>
      </c>
      <c r="AO138" s="70">
        <f t="shared" si="15"/>
        <v>61.13565264</v>
      </c>
      <c r="AP138" s="71" t="str">
        <f t="shared" si="16"/>
        <v>VM Manager</v>
      </c>
      <c r="AQ138" s="70">
        <f>ifna(vlookup(AP138,'SKU Pricing'!A:B,Assumptions!$B$2,0)*AE138,0)</f>
        <v>2.19</v>
      </c>
      <c r="AR138" s="72">
        <v>0.0</v>
      </c>
    </row>
    <row r="139">
      <c r="A139" s="61" t="s">
        <v>289</v>
      </c>
      <c r="B139" s="62" t="str">
        <f>ifna(if(vlookup(A139,vOS!A:B,2,0)="","Unknown",vlookup(A139,vOS!A:B,2,0)),"Unknown")</f>
        <v>Ubuntu Linux (64-bit)</v>
      </c>
      <c r="C139" s="62">
        <f>vlookup(B139,'OS Study'!A:D,2,0)</f>
        <v>0</v>
      </c>
      <c r="D139" s="62" t="str">
        <f>vlookup(B139,'OS Study'!A:D,3,0)</f>
        <v>Linux</v>
      </c>
      <c r="E139" s="62" t="str">
        <f>vlookup(B139,'OS Study'!A:D,4,0)</f>
        <v>Ubuntu</v>
      </c>
      <c r="F139" s="63" t="str">
        <f>vlookup(B139,'OS Study'!A:E,5,0)</f>
        <v/>
      </c>
      <c r="G139" s="62">
        <f>IF(vlookup(A139,'RVtools V2.1'!A:J,4,0)="non",0,1)</f>
        <v>1</v>
      </c>
      <c r="H139" s="62">
        <f>if(vlookup(A139,'RVtools V2.1'!A:K,11,0)="kube",1,0)</f>
        <v>0</v>
      </c>
      <c r="I139" s="62">
        <f t="shared" si="5"/>
        <v>0</v>
      </c>
      <c r="J139" s="62">
        <f>ifna(vlookup(A139,'Infra Study'!A:Q,17,0),0)</f>
        <v>0</v>
      </c>
      <c r="K139" s="64">
        <f>IFERROR(__xludf.DUMMYFUNCTION("N(REGEXMATCH(VLOOKUP(A139, 'RVtools V2.1'!A:H, 8, 0), ""^Serveur de fichiers""))"),0.0)</f>
        <v>0</v>
      </c>
      <c r="L139" s="64">
        <f t="shared" si="6"/>
        <v>0</v>
      </c>
      <c r="M139" s="67" t="str">
        <f>ifna(vlookup(A139,'RVtools V2.1'!A:I,8,0),"N/A")</f>
        <v>Biogroup Expert PROD</v>
      </c>
      <c r="N139" s="64">
        <f>IFERROR(__xludf.DUMMYFUNCTION("IF(REGEXMATCH(M139, ""(?i)"" &amp; JOIN(""|"", SPLIT(""kalisil"", "" ""))), 1, 0)"),0.0)</f>
        <v>0</v>
      </c>
      <c r="O139" s="64" t="str">
        <f>vlookup(A139,'RVtools V2.1'!A:H,7,0)</f>
        <v>T1</v>
      </c>
      <c r="P139" s="64">
        <f>if(vlookup(A139,'RVtools V2.1'!A:H,5,0)="oui",1,0)</f>
        <v>1</v>
      </c>
      <c r="Q139" s="64">
        <f>ifna(vlookup(A139,vCPU!A:B,2,0),"Unknown")</f>
        <v>4</v>
      </c>
      <c r="R139" s="66">
        <f>ifna(vlookup(A139,vMemory!A:C,3,0),"Unknown")</f>
        <v>8</v>
      </c>
      <c r="S139" s="66">
        <f>ifna(vlookup(A139,vDisk!A:C,3,0),"Unknown")</f>
        <v>27</v>
      </c>
      <c r="T139" s="67" t="str">
        <f t="array" ref="T139">IFS(
   L139=1, "No Lift &amp; Shift",
   J139=1, XLOOKUP(A139, 'Infra Study'!A:A, 'Infra Study'!P:P),
   I139=1, "No Lift &amp; Shift",
   H139=1, "GKE",
   K139=1, "GCNV",
   G139=1, "Lift &amp; Shift Prod",
   TRUE, "Lift &amp; Shift Noprod"
)</f>
        <v>Lift &amp; Shift Prod</v>
      </c>
      <c r="U139" s="67">
        <f t="shared" si="7"/>
        <v>1</v>
      </c>
      <c r="V139" s="68" t="str">
        <f>if(T139="Lift &amp; Shift Noprod",if( Y139=0,Assumptions!$B$5, Assumptions!$B$4),if(T139="Lift &amp; Shift Prod",if(AND(N139=1,O139="T1"),Assumptions!$B$6,Assumptions!$B$4),0))</f>
        <v>N2D</v>
      </c>
      <c r="W139" s="69">
        <f>if(V139&lt;&gt;0,if(Q139="Unknown", Assumptions!$B$42,If(Q139&gt;1,Q139,2)),0)</f>
        <v>4</v>
      </c>
      <c r="X139" s="69">
        <f>if(V139&lt;&gt;0,if(R139="Unknown", Assumptions!$B$43,R139),0)</f>
        <v>8</v>
      </c>
      <c r="Y139" s="68">
        <f t="shared" si="8"/>
        <v>0</v>
      </c>
      <c r="Z139" s="68">
        <f>if(V139&lt;&gt;0,if(  S139="Unknown", Assumptions!$B$44,S139),0)</f>
        <v>27</v>
      </c>
      <c r="AA139" s="68" t="str">
        <f>if(V139 ="N2",ifna(vlookup(W139&amp;"-"&amp;X139,'Ref. VM'!A:B,2,0),"Custom"),if(V139 ="E2" , ifna(vlookup(W139&amp;"-"&amp;X139,'Ref. VM'!D:E,2,0),"Custom"),if(V139="N2D",ifna(vlookup(W139&amp;"-"&amp;X139,'Ref. VM'!G:H,2,0),"Custom"),if(V139="N4",ifna(vlookup(W139&amp;"-"&amp;X139,'Ref. VM'!J:K,2,0),"Custom"),0))))</f>
        <v>Custom</v>
      </c>
      <c r="AB139" s="67" t="str">
        <f t="shared" si="9"/>
        <v>N2D-Custom vCPUs-CUD 3y</v>
      </c>
      <c r="AC139" s="67" t="str">
        <f t="shared" si="10"/>
        <v>N2D-Custom RAM-CUD 3y</v>
      </c>
      <c r="AD139" s="67">
        <f t="shared" si="11"/>
        <v>0</v>
      </c>
      <c r="AE139" s="69">
        <f>if(T139="Lift &amp; Shift Prod",730,if(T139="Lift &amp; Shift Noprod",Assumptions!$B$3,0))</f>
        <v>730</v>
      </c>
      <c r="AF139" s="70">
        <f>if( U139=0,0,if(Y139=0, ((vlookup(AB139,'SKU Pricing'!A:B,Assumptions!$B$2,0)*W139)+(vlookup(AC139,'SKU Pricing'!A:B,Assumptions!$B$2,0)*X139))*AE139,((vlookup(AB139,'SKU Pricing'!A:B,Assumptions!$B$2,0)*W139)+(vlookup(AC139,'SKU Pricing'!A:B,Assumptions!$B$2,0)*(W139*8))+(vlookup(AD139,'SKU Pricing'!A:B,Assumptions!$B$2,0)*(X139-(W139*8))))*AE139))</f>
        <v>55.81665264</v>
      </c>
      <c r="AG139" s="67">
        <f t="shared" si="12"/>
        <v>0</v>
      </c>
      <c r="AH139" s="70">
        <f>ifna(vlookup(AG139,'SKU Pricing'!A:B,Assumptions!$B$2,0)*W139*AE139,0)</f>
        <v>0</v>
      </c>
      <c r="AI139" s="62" t="str">
        <f t="shared" si="13"/>
        <v>Regional</v>
      </c>
      <c r="AJ139" s="62" t="str">
        <f>if(V139&lt;&gt;0, if(T139="Lift &amp; Shift Noprod",Assumptions!$B$9,if(V139=Assumptions!$B$6,Assumptions!$B$10,if(P139=1,Assumptions!$B$8,Assumptions!$B$7))),"")</f>
        <v>SSD</v>
      </c>
      <c r="AK139" s="69" t="str">
        <f t="shared" si="14"/>
        <v>SSD</v>
      </c>
      <c r="AL139" s="69">
        <f>if(AJ139="Hyperdisk Balanced",Assumptions!$B$11,0)</f>
        <v>0</v>
      </c>
      <c r="AM139" s="69">
        <f>if(AJ139="Hyperdisk Balanced",Assumptions!$B$12,0)</f>
        <v>0</v>
      </c>
      <c r="AN139" s="70">
        <f>if(AK139=0,0,if(AJ139="Hyperdisk Balanced",vlookup(AK139&amp;" provisioned space",'SKU Pricing'!A:B,Assumptions!$B$2,0)*Z139+vlookup(AK139&amp;" provisioned IOPS",'SKU Pricing'!A:B,Assumptions!$B$2,0)*AL139*730+vlookup(AK139&amp;" provisioned throughput",'SKU Pricing'!A:B,Assumptions!$B$2,0)*AM139*730,vlookup(AK139,'SKU Pricing'!A:B,Assumptions!$B$2,0)*Z139))</f>
        <v>5.319</v>
      </c>
      <c r="AO139" s="70">
        <f t="shared" si="15"/>
        <v>61.13565264</v>
      </c>
      <c r="AP139" s="71" t="str">
        <f t="shared" si="16"/>
        <v>VM Manager</v>
      </c>
      <c r="AQ139" s="70">
        <f>ifna(vlookup(AP139,'SKU Pricing'!A:B,Assumptions!$B$2,0)*AE139,0)</f>
        <v>2.19</v>
      </c>
      <c r="AR139" s="72">
        <v>0.0</v>
      </c>
    </row>
    <row r="140">
      <c r="A140" s="61" t="s">
        <v>290</v>
      </c>
      <c r="B140" s="62" t="str">
        <f>ifna(if(vlookup(A140,vOS!A:B,2,0)="","Unknown",vlookup(A140,vOS!A:B,2,0)),"Unknown")</f>
        <v>Ubuntu Linux (64-bit)</v>
      </c>
      <c r="C140" s="62">
        <f>vlookup(B140,'OS Study'!A:D,2,0)</f>
        <v>0</v>
      </c>
      <c r="D140" s="62" t="str">
        <f>vlookup(B140,'OS Study'!A:D,3,0)</f>
        <v>Linux</v>
      </c>
      <c r="E140" s="62" t="str">
        <f>vlookup(B140,'OS Study'!A:D,4,0)</f>
        <v>Ubuntu</v>
      </c>
      <c r="F140" s="63" t="str">
        <f>vlookup(B140,'OS Study'!A:E,5,0)</f>
        <v/>
      </c>
      <c r="G140" s="62">
        <f>IF(vlookup(A140,'RVtools V2.1'!A:J,4,0)="non",0,1)</f>
        <v>1</v>
      </c>
      <c r="H140" s="62">
        <f>if(vlookup(A140,'RVtools V2.1'!A:K,11,0)="kube",1,0)</f>
        <v>0</v>
      </c>
      <c r="I140" s="62">
        <f t="shared" si="5"/>
        <v>0</v>
      </c>
      <c r="J140" s="62">
        <f>ifna(vlookup(A140,'Infra Study'!A:Q,17,0),0)</f>
        <v>0</v>
      </c>
      <c r="K140" s="64">
        <f>IFERROR(__xludf.DUMMYFUNCTION("N(REGEXMATCH(VLOOKUP(A140, 'RVtools V2.1'!A:H, 8, 0), ""^Serveur de fichiers""))"),0.0)</f>
        <v>0</v>
      </c>
      <c r="L140" s="64">
        <f t="shared" si="6"/>
        <v>0</v>
      </c>
      <c r="M140" s="67" t="str">
        <f>ifna(vlookup(A140,'RVtools V2.1'!A:I,8,0),"N/A")</f>
        <v>Biogroup Expert PROD</v>
      </c>
      <c r="N140" s="64">
        <f>IFERROR(__xludf.DUMMYFUNCTION("IF(REGEXMATCH(M140, ""(?i)"" &amp; JOIN(""|"", SPLIT(""kalisil"", "" ""))), 1, 0)"),0.0)</f>
        <v>0</v>
      </c>
      <c r="O140" s="64" t="str">
        <f>vlookup(A140,'RVtools V2.1'!A:H,7,0)</f>
        <v>T1</v>
      </c>
      <c r="P140" s="64">
        <f>if(vlookup(A140,'RVtools V2.1'!A:H,5,0)="oui",1,0)</f>
        <v>1</v>
      </c>
      <c r="Q140" s="64">
        <f>ifna(vlookup(A140,vCPU!A:B,2,0),"Unknown")</f>
        <v>4</v>
      </c>
      <c r="R140" s="66">
        <f>ifna(vlookup(A140,vMemory!A:C,3,0),"Unknown")</f>
        <v>8</v>
      </c>
      <c r="S140" s="66">
        <f>ifna(vlookup(A140,vDisk!A:C,3,0),"Unknown")</f>
        <v>27</v>
      </c>
      <c r="T140" s="67" t="str">
        <f t="array" ref="T140">IFS(
   L140=1, "No Lift &amp; Shift",
   J140=1, XLOOKUP(A140, 'Infra Study'!A:A, 'Infra Study'!P:P),
   I140=1, "No Lift &amp; Shift",
   H140=1, "GKE",
   K140=1, "GCNV",
   G140=1, "Lift &amp; Shift Prod",
   TRUE, "Lift &amp; Shift Noprod"
)</f>
        <v>Lift &amp; Shift Prod</v>
      </c>
      <c r="U140" s="67">
        <f t="shared" si="7"/>
        <v>1</v>
      </c>
      <c r="V140" s="68" t="str">
        <f>if(T140="Lift &amp; Shift Noprod",if( Y140=0,Assumptions!$B$5, Assumptions!$B$4),if(T140="Lift &amp; Shift Prod",if(AND(N140=1,O140="T1"),Assumptions!$B$6,Assumptions!$B$4),0))</f>
        <v>N2D</v>
      </c>
      <c r="W140" s="69">
        <f>if(V140&lt;&gt;0,if(Q140="Unknown", Assumptions!$B$42,If(Q140&gt;1,Q140,2)),0)</f>
        <v>4</v>
      </c>
      <c r="X140" s="69">
        <f>if(V140&lt;&gt;0,if(R140="Unknown", Assumptions!$B$43,R140),0)</f>
        <v>8</v>
      </c>
      <c r="Y140" s="68">
        <f t="shared" si="8"/>
        <v>0</v>
      </c>
      <c r="Z140" s="68">
        <f>if(V140&lt;&gt;0,if(  S140="Unknown", Assumptions!$B$44,S140),0)</f>
        <v>27</v>
      </c>
      <c r="AA140" s="68" t="str">
        <f>if(V140 ="N2",ifna(vlookup(W140&amp;"-"&amp;X140,'Ref. VM'!A:B,2,0),"Custom"),if(V140 ="E2" , ifna(vlookup(W140&amp;"-"&amp;X140,'Ref. VM'!D:E,2,0),"Custom"),if(V140="N2D",ifna(vlookup(W140&amp;"-"&amp;X140,'Ref. VM'!G:H,2,0),"Custom"),if(V140="N4",ifna(vlookup(W140&amp;"-"&amp;X140,'Ref. VM'!J:K,2,0),"Custom"),0))))</f>
        <v>Custom</v>
      </c>
      <c r="AB140" s="67" t="str">
        <f t="shared" si="9"/>
        <v>N2D-Custom vCPUs-CUD 3y</v>
      </c>
      <c r="AC140" s="67" t="str">
        <f t="shared" si="10"/>
        <v>N2D-Custom RAM-CUD 3y</v>
      </c>
      <c r="AD140" s="67">
        <f t="shared" si="11"/>
        <v>0</v>
      </c>
      <c r="AE140" s="69">
        <f>if(T140="Lift &amp; Shift Prod",730,if(T140="Lift &amp; Shift Noprod",Assumptions!$B$3,0))</f>
        <v>730</v>
      </c>
      <c r="AF140" s="70">
        <f>if( U140=0,0,if(Y140=0, ((vlookup(AB140,'SKU Pricing'!A:B,Assumptions!$B$2,0)*W140)+(vlookup(AC140,'SKU Pricing'!A:B,Assumptions!$B$2,0)*X140))*AE140,((vlookup(AB140,'SKU Pricing'!A:B,Assumptions!$B$2,0)*W140)+(vlookup(AC140,'SKU Pricing'!A:B,Assumptions!$B$2,0)*(W140*8))+(vlookup(AD140,'SKU Pricing'!A:B,Assumptions!$B$2,0)*(X140-(W140*8))))*AE140))</f>
        <v>55.81665264</v>
      </c>
      <c r="AG140" s="67">
        <f t="shared" si="12"/>
        <v>0</v>
      </c>
      <c r="AH140" s="70">
        <f>ifna(vlookup(AG140,'SKU Pricing'!A:B,Assumptions!$B$2,0)*W140*AE140,0)</f>
        <v>0</v>
      </c>
      <c r="AI140" s="62" t="str">
        <f t="shared" si="13"/>
        <v>Regional</v>
      </c>
      <c r="AJ140" s="62" t="str">
        <f>if(V140&lt;&gt;0, if(T140="Lift &amp; Shift Noprod",Assumptions!$B$9,if(V140=Assumptions!$B$6,Assumptions!$B$10,if(P140=1,Assumptions!$B$8,Assumptions!$B$7))),"")</f>
        <v>SSD</v>
      </c>
      <c r="AK140" s="69" t="str">
        <f t="shared" si="14"/>
        <v>SSD</v>
      </c>
      <c r="AL140" s="69">
        <f>if(AJ140="Hyperdisk Balanced",Assumptions!$B$11,0)</f>
        <v>0</v>
      </c>
      <c r="AM140" s="69">
        <f>if(AJ140="Hyperdisk Balanced",Assumptions!$B$12,0)</f>
        <v>0</v>
      </c>
      <c r="AN140" s="70">
        <f>if(AK140=0,0,if(AJ140="Hyperdisk Balanced",vlookup(AK140&amp;" provisioned space",'SKU Pricing'!A:B,Assumptions!$B$2,0)*Z140+vlookup(AK140&amp;" provisioned IOPS",'SKU Pricing'!A:B,Assumptions!$B$2,0)*AL140*730+vlookup(AK140&amp;" provisioned throughput",'SKU Pricing'!A:B,Assumptions!$B$2,0)*AM140*730,vlookup(AK140,'SKU Pricing'!A:B,Assumptions!$B$2,0)*Z140))</f>
        <v>5.319</v>
      </c>
      <c r="AO140" s="70">
        <f t="shared" si="15"/>
        <v>61.13565264</v>
      </c>
      <c r="AP140" s="71" t="str">
        <f t="shared" si="16"/>
        <v>VM Manager</v>
      </c>
      <c r="AQ140" s="70">
        <f>ifna(vlookup(AP140,'SKU Pricing'!A:B,Assumptions!$B$2,0)*AE140,0)</f>
        <v>2.19</v>
      </c>
      <c r="AR140" s="72">
        <v>0.0</v>
      </c>
    </row>
    <row r="141">
      <c r="A141" s="61" t="s">
        <v>291</v>
      </c>
      <c r="B141" s="62" t="str">
        <f>ifna(if(vlookup(A141,vOS!A:B,2,0)="","Unknown",vlookup(A141,vOS!A:B,2,0)),"Unknown")</f>
        <v>Ubuntu Linux (64-bit)</v>
      </c>
      <c r="C141" s="62">
        <f>vlookup(B141,'OS Study'!A:D,2,0)</f>
        <v>0</v>
      </c>
      <c r="D141" s="62" t="str">
        <f>vlookup(B141,'OS Study'!A:D,3,0)</f>
        <v>Linux</v>
      </c>
      <c r="E141" s="62" t="str">
        <f>vlookup(B141,'OS Study'!A:D,4,0)</f>
        <v>Ubuntu</v>
      </c>
      <c r="F141" s="63" t="str">
        <f>vlookup(B141,'OS Study'!A:E,5,0)</f>
        <v/>
      </c>
      <c r="G141" s="62">
        <f>IF(vlookup(A141,'RVtools V2.1'!A:J,4,0)="non",0,1)</f>
        <v>1</v>
      </c>
      <c r="H141" s="62">
        <f>if(vlookup(A141,'RVtools V2.1'!A:K,11,0)="kube",1,0)</f>
        <v>0</v>
      </c>
      <c r="I141" s="62">
        <f t="shared" si="5"/>
        <v>0</v>
      </c>
      <c r="J141" s="62">
        <f>ifna(vlookup(A141,'Infra Study'!A:Q,17,0),0)</f>
        <v>0</v>
      </c>
      <c r="K141" s="64">
        <f>IFERROR(__xludf.DUMMYFUNCTION("N(REGEXMATCH(VLOOKUP(A141, 'RVtools V2.1'!A:H, 8, 0), ""^Serveur de fichiers""))"),0.0)</f>
        <v>0</v>
      </c>
      <c r="L141" s="64">
        <f t="shared" si="6"/>
        <v>0</v>
      </c>
      <c r="M141" s="67" t="str">
        <f>ifna(vlookup(A141,'RVtools V2.1'!A:I,8,0),"N/A")</f>
        <v>Biogroup Expert PROD</v>
      </c>
      <c r="N141" s="64">
        <f>IFERROR(__xludf.DUMMYFUNCTION("IF(REGEXMATCH(M141, ""(?i)"" &amp; JOIN(""|"", SPLIT(""kalisil"", "" ""))), 1, 0)"),0.0)</f>
        <v>0</v>
      </c>
      <c r="O141" s="64" t="str">
        <f>vlookup(A141,'RVtools V2.1'!A:H,7,0)</f>
        <v>T1</v>
      </c>
      <c r="P141" s="64">
        <f>if(vlookup(A141,'RVtools V2.1'!A:H,5,0)="oui",1,0)</f>
        <v>1</v>
      </c>
      <c r="Q141" s="64">
        <f>ifna(vlookup(A141,vCPU!A:B,2,0),"Unknown")</f>
        <v>4</v>
      </c>
      <c r="R141" s="66">
        <f>ifna(vlookup(A141,vMemory!A:C,3,0),"Unknown")</f>
        <v>8</v>
      </c>
      <c r="S141" s="66">
        <f>ifna(vlookup(A141,vDisk!A:C,3,0),"Unknown")</f>
        <v>30</v>
      </c>
      <c r="T141" s="67" t="str">
        <f t="array" ref="T141">IFS(
   L141=1, "No Lift &amp; Shift",
   J141=1, XLOOKUP(A141, 'Infra Study'!A:A, 'Infra Study'!P:P),
   I141=1, "No Lift &amp; Shift",
   H141=1, "GKE",
   K141=1, "GCNV",
   G141=1, "Lift &amp; Shift Prod",
   TRUE, "Lift &amp; Shift Noprod"
)</f>
        <v>Lift &amp; Shift Prod</v>
      </c>
      <c r="U141" s="67">
        <f t="shared" si="7"/>
        <v>1</v>
      </c>
      <c r="V141" s="68" t="str">
        <f>if(T141="Lift &amp; Shift Noprod",if( Y141=0,Assumptions!$B$5, Assumptions!$B$4),if(T141="Lift &amp; Shift Prod",if(AND(N141=1,O141="T1"),Assumptions!$B$6,Assumptions!$B$4),0))</f>
        <v>N2D</v>
      </c>
      <c r="W141" s="69">
        <f>if(V141&lt;&gt;0,if(Q141="Unknown", Assumptions!$B$42,If(Q141&gt;1,Q141,2)),0)</f>
        <v>4</v>
      </c>
      <c r="X141" s="69">
        <f>if(V141&lt;&gt;0,if(R141="Unknown", Assumptions!$B$43,R141),0)</f>
        <v>8</v>
      </c>
      <c r="Y141" s="68">
        <f t="shared" si="8"/>
        <v>0</v>
      </c>
      <c r="Z141" s="68">
        <f>if(V141&lt;&gt;0,if(  S141="Unknown", Assumptions!$B$44,S141),0)</f>
        <v>30</v>
      </c>
      <c r="AA141" s="68" t="str">
        <f>if(V141 ="N2",ifna(vlookup(W141&amp;"-"&amp;X141,'Ref. VM'!A:B,2,0),"Custom"),if(V141 ="E2" , ifna(vlookup(W141&amp;"-"&amp;X141,'Ref. VM'!D:E,2,0),"Custom"),if(V141="N2D",ifna(vlookup(W141&amp;"-"&amp;X141,'Ref. VM'!G:H,2,0),"Custom"),if(V141="N4",ifna(vlookup(W141&amp;"-"&amp;X141,'Ref. VM'!J:K,2,0),"Custom"),0))))</f>
        <v>Custom</v>
      </c>
      <c r="AB141" s="67" t="str">
        <f t="shared" si="9"/>
        <v>N2D-Custom vCPUs-CUD 3y</v>
      </c>
      <c r="AC141" s="67" t="str">
        <f t="shared" si="10"/>
        <v>N2D-Custom RAM-CUD 3y</v>
      </c>
      <c r="AD141" s="67">
        <f t="shared" si="11"/>
        <v>0</v>
      </c>
      <c r="AE141" s="69">
        <f>if(T141="Lift &amp; Shift Prod",730,if(T141="Lift &amp; Shift Noprod",Assumptions!$B$3,0))</f>
        <v>730</v>
      </c>
      <c r="AF141" s="70">
        <f>if( U141=0,0,if(Y141=0, ((vlookup(AB141,'SKU Pricing'!A:B,Assumptions!$B$2,0)*W141)+(vlookup(AC141,'SKU Pricing'!A:B,Assumptions!$B$2,0)*X141))*AE141,((vlookup(AB141,'SKU Pricing'!A:B,Assumptions!$B$2,0)*W141)+(vlookup(AC141,'SKU Pricing'!A:B,Assumptions!$B$2,0)*(W141*8))+(vlookup(AD141,'SKU Pricing'!A:B,Assumptions!$B$2,0)*(X141-(W141*8))))*AE141))</f>
        <v>55.81665264</v>
      </c>
      <c r="AG141" s="67">
        <f t="shared" si="12"/>
        <v>0</v>
      </c>
      <c r="AH141" s="70">
        <f>ifna(vlookup(AG141,'SKU Pricing'!A:B,Assumptions!$B$2,0)*W141*AE141,0)</f>
        <v>0</v>
      </c>
      <c r="AI141" s="62" t="str">
        <f t="shared" si="13"/>
        <v>Regional</v>
      </c>
      <c r="AJ141" s="62" t="str">
        <f>if(V141&lt;&gt;0, if(T141="Lift &amp; Shift Noprod",Assumptions!$B$9,if(V141=Assumptions!$B$6,Assumptions!$B$10,if(P141=1,Assumptions!$B$8,Assumptions!$B$7))),"")</f>
        <v>SSD</v>
      </c>
      <c r="AK141" s="69" t="str">
        <f t="shared" si="14"/>
        <v>SSD</v>
      </c>
      <c r="AL141" s="69">
        <f>if(AJ141="Hyperdisk Balanced",Assumptions!$B$11,0)</f>
        <v>0</v>
      </c>
      <c r="AM141" s="69">
        <f>if(AJ141="Hyperdisk Balanced",Assumptions!$B$12,0)</f>
        <v>0</v>
      </c>
      <c r="AN141" s="70">
        <f>if(AK141=0,0,if(AJ141="Hyperdisk Balanced",vlookup(AK141&amp;" provisioned space",'SKU Pricing'!A:B,Assumptions!$B$2,0)*Z141+vlookup(AK141&amp;" provisioned IOPS",'SKU Pricing'!A:B,Assumptions!$B$2,0)*AL141*730+vlookup(AK141&amp;" provisioned throughput",'SKU Pricing'!A:B,Assumptions!$B$2,0)*AM141*730,vlookup(AK141,'SKU Pricing'!A:B,Assumptions!$B$2,0)*Z141))</f>
        <v>5.91</v>
      </c>
      <c r="AO141" s="70">
        <f t="shared" si="15"/>
        <v>61.72665264</v>
      </c>
      <c r="AP141" s="71" t="str">
        <f t="shared" si="16"/>
        <v>VM Manager</v>
      </c>
      <c r="AQ141" s="70">
        <f>ifna(vlookup(AP141,'SKU Pricing'!A:B,Assumptions!$B$2,0)*AE141,0)</f>
        <v>2.19</v>
      </c>
      <c r="AR141" s="72">
        <v>0.0</v>
      </c>
    </row>
    <row r="142">
      <c r="A142" s="61" t="s">
        <v>292</v>
      </c>
      <c r="B142" s="62" t="str">
        <f>ifna(if(vlookup(A142,vOS!A:B,2,0)="","Unknown",vlookup(A142,vOS!A:B,2,0)),"Unknown")</f>
        <v>Ubuntu Linux (64-bit)</v>
      </c>
      <c r="C142" s="62">
        <f>vlookup(B142,'OS Study'!A:D,2,0)</f>
        <v>0</v>
      </c>
      <c r="D142" s="62" t="str">
        <f>vlookup(B142,'OS Study'!A:D,3,0)</f>
        <v>Linux</v>
      </c>
      <c r="E142" s="62" t="str">
        <f>vlookup(B142,'OS Study'!A:D,4,0)</f>
        <v>Ubuntu</v>
      </c>
      <c r="F142" s="63" t="str">
        <f>vlookup(B142,'OS Study'!A:E,5,0)</f>
        <v/>
      </c>
      <c r="G142" s="62">
        <f>IF(vlookup(A142,'RVtools V2.1'!A:J,4,0)="non",0,1)</f>
        <v>1</v>
      </c>
      <c r="H142" s="62">
        <f>if(vlookup(A142,'RVtools V2.1'!A:K,11,0)="kube",1,0)</f>
        <v>0</v>
      </c>
      <c r="I142" s="62">
        <f t="shared" si="5"/>
        <v>0</v>
      </c>
      <c r="J142" s="62">
        <f>ifna(vlookup(A142,'Infra Study'!A:Q,17,0),0)</f>
        <v>0</v>
      </c>
      <c r="K142" s="64">
        <f>IFERROR(__xludf.DUMMYFUNCTION("N(REGEXMATCH(VLOOKUP(A142, 'RVtools V2.1'!A:H, 8, 0), ""^Serveur de fichiers""))"),0.0)</f>
        <v>0</v>
      </c>
      <c r="L142" s="64">
        <f t="shared" si="6"/>
        <v>0</v>
      </c>
      <c r="M142" s="67" t="str">
        <f>ifna(vlookup(A142,'RVtools V2.1'!A:I,8,0),"N/A")</f>
        <v>Biogroup Expert PROD</v>
      </c>
      <c r="N142" s="64">
        <f>IFERROR(__xludf.DUMMYFUNCTION("IF(REGEXMATCH(M142, ""(?i)"" &amp; JOIN(""|"", SPLIT(""kalisil"", "" ""))), 1, 0)"),0.0)</f>
        <v>0</v>
      </c>
      <c r="O142" s="64" t="str">
        <f>vlookup(A142,'RVtools V2.1'!A:H,7,0)</f>
        <v>T1</v>
      </c>
      <c r="P142" s="64">
        <f>if(vlookup(A142,'RVtools V2.1'!A:H,5,0)="oui",1,0)</f>
        <v>1</v>
      </c>
      <c r="Q142" s="64">
        <f>ifna(vlookup(A142,vCPU!A:B,2,0),"Unknown")</f>
        <v>4</v>
      </c>
      <c r="R142" s="66">
        <f>ifna(vlookup(A142,vMemory!A:C,3,0),"Unknown")</f>
        <v>8</v>
      </c>
      <c r="S142" s="66">
        <f>ifna(vlookup(A142,vDisk!A:C,3,0),"Unknown")</f>
        <v>26</v>
      </c>
      <c r="T142" s="67" t="str">
        <f t="array" ref="T142">IFS(
   L142=1, "No Lift &amp; Shift",
   J142=1, XLOOKUP(A142, 'Infra Study'!A:A, 'Infra Study'!P:P),
   I142=1, "No Lift &amp; Shift",
   H142=1, "GKE",
   K142=1, "GCNV",
   G142=1, "Lift &amp; Shift Prod",
   TRUE, "Lift &amp; Shift Noprod"
)</f>
        <v>Lift &amp; Shift Prod</v>
      </c>
      <c r="U142" s="67">
        <f t="shared" si="7"/>
        <v>1</v>
      </c>
      <c r="V142" s="68" t="str">
        <f>if(T142="Lift &amp; Shift Noprod",if( Y142=0,Assumptions!$B$5, Assumptions!$B$4),if(T142="Lift &amp; Shift Prod",if(AND(N142=1,O142="T1"),Assumptions!$B$6,Assumptions!$B$4),0))</f>
        <v>N2D</v>
      </c>
      <c r="W142" s="69">
        <f>if(V142&lt;&gt;0,if(Q142="Unknown", Assumptions!$B$42,If(Q142&gt;1,Q142,2)),0)</f>
        <v>4</v>
      </c>
      <c r="X142" s="69">
        <f>if(V142&lt;&gt;0,if(R142="Unknown", Assumptions!$B$43,R142),0)</f>
        <v>8</v>
      </c>
      <c r="Y142" s="68">
        <f t="shared" si="8"/>
        <v>0</v>
      </c>
      <c r="Z142" s="68">
        <f>if(V142&lt;&gt;0,if(  S142="Unknown", Assumptions!$B$44,S142),0)</f>
        <v>26</v>
      </c>
      <c r="AA142" s="68" t="str">
        <f>if(V142 ="N2",ifna(vlookup(W142&amp;"-"&amp;X142,'Ref. VM'!A:B,2,0),"Custom"),if(V142 ="E2" , ifna(vlookup(W142&amp;"-"&amp;X142,'Ref. VM'!D:E,2,0),"Custom"),if(V142="N2D",ifna(vlookup(W142&amp;"-"&amp;X142,'Ref. VM'!G:H,2,0),"Custom"),if(V142="N4",ifna(vlookup(W142&amp;"-"&amp;X142,'Ref. VM'!J:K,2,0),"Custom"),0))))</f>
        <v>Custom</v>
      </c>
      <c r="AB142" s="67" t="str">
        <f t="shared" si="9"/>
        <v>N2D-Custom vCPUs-CUD 3y</v>
      </c>
      <c r="AC142" s="67" t="str">
        <f t="shared" si="10"/>
        <v>N2D-Custom RAM-CUD 3y</v>
      </c>
      <c r="AD142" s="67">
        <f t="shared" si="11"/>
        <v>0</v>
      </c>
      <c r="AE142" s="69">
        <f>if(T142="Lift &amp; Shift Prod",730,if(T142="Lift &amp; Shift Noprod",Assumptions!$B$3,0))</f>
        <v>730</v>
      </c>
      <c r="AF142" s="70">
        <f>if( U142=0,0,if(Y142=0, ((vlookup(AB142,'SKU Pricing'!A:B,Assumptions!$B$2,0)*W142)+(vlookup(AC142,'SKU Pricing'!A:B,Assumptions!$B$2,0)*X142))*AE142,((vlookup(AB142,'SKU Pricing'!A:B,Assumptions!$B$2,0)*W142)+(vlookup(AC142,'SKU Pricing'!A:B,Assumptions!$B$2,0)*(W142*8))+(vlookup(AD142,'SKU Pricing'!A:B,Assumptions!$B$2,0)*(X142-(W142*8))))*AE142))</f>
        <v>55.81665264</v>
      </c>
      <c r="AG142" s="67">
        <f t="shared" si="12"/>
        <v>0</v>
      </c>
      <c r="AH142" s="70">
        <f>ifna(vlookup(AG142,'SKU Pricing'!A:B,Assumptions!$B$2,0)*W142*AE142,0)</f>
        <v>0</v>
      </c>
      <c r="AI142" s="62" t="str">
        <f t="shared" si="13"/>
        <v>Regional</v>
      </c>
      <c r="AJ142" s="62" t="str">
        <f>if(V142&lt;&gt;0, if(T142="Lift &amp; Shift Noprod",Assumptions!$B$9,if(V142=Assumptions!$B$6,Assumptions!$B$10,if(P142=1,Assumptions!$B$8,Assumptions!$B$7))),"")</f>
        <v>SSD</v>
      </c>
      <c r="AK142" s="69" t="str">
        <f t="shared" si="14"/>
        <v>SSD</v>
      </c>
      <c r="AL142" s="69">
        <f>if(AJ142="Hyperdisk Balanced",Assumptions!$B$11,0)</f>
        <v>0</v>
      </c>
      <c r="AM142" s="69">
        <f>if(AJ142="Hyperdisk Balanced",Assumptions!$B$12,0)</f>
        <v>0</v>
      </c>
      <c r="AN142" s="70">
        <f>if(AK142=0,0,if(AJ142="Hyperdisk Balanced",vlookup(AK142&amp;" provisioned space",'SKU Pricing'!A:B,Assumptions!$B$2,0)*Z142+vlookup(AK142&amp;" provisioned IOPS",'SKU Pricing'!A:B,Assumptions!$B$2,0)*AL142*730+vlookup(AK142&amp;" provisioned throughput",'SKU Pricing'!A:B,Assumptions!$B$2,0)*AM142*730,vlookup(AK142,'SKU Pricing'!A:B,Assumptions!$B$2,0)*Z142))</f>
        <v>5.122</v>
      </c>
      <c r="AO142" s="70">
        <f t="shared" si="15"/>
        <v>60.93865264</v>
      </c>
      <c r="AP142" s="71" t="str">
        <f t="shared" si="16"/>
        <v>VM Manager</v>
      </c>
      <c r="AQ142" s="70">
        <f>ifna(vlookup(AP142,'SKU Pricing'!A:B,Assumptions!$B$2,0)*AE142,0)</f>
        <v>2.19</v>
      </c>
      <c r="AR142" s="72">
        <v>0.0</v>
      </c>
    </row>
    <row r="143">
      <c r="A143" s="61" t="s">
        <v>293</v>
      </c>
      <c r="B143" s="62" t="str">
        <f>ifna(if(vlookup(A143,vOS!A:B,2,0)="","Unknown",vlookup(A143,vOS!A:B,2,0)),"Unknown")</f>
        <v>Ubuntu Linux (64-bit)</v>
      </c>
      <c r="C143" s="62">
        <f>vlookup(B143,'OS Study'!A:D,2,0)</f>
        <v>0</v>
      </c>
      <c r="D143" s="62" t="str">
        <f>vlookup(B143,'OS Study'!A:D,3,0)</f>
        <v>Linux</v>
      </c>
      <c r="E143" s="62" t="str">
        <f>vlookup(B143,'OS Study'!A:D,4,0)</f>
        <v>Ubuntu</v>
      </c>
      <c r="F143" s="63" t="str">
        <f>vlookup(B143,'OS Study'!A:E,5,0)</f>
        <v/>
      </c>
      <c r="G143" s="62">
        <f>IF(vlookup(A143,'RVtools V2.1'!A:J,4,0)="non",0,1)</f>
        <v>1</v>
      </c>
      <c r="H143" s="62">
        <f>if(vlookup(A143,'RVtools V2.1'!A:K,11,0)="kube",1,0)</f>
        <v>0</v>
      </c>
      <c r="I143" s="62">
        <f t="shared" si="5"/>
        <v>0</v>
      </c>
      <c r="J143" s="62">
        <f>ifna(vlookup(A143,'Infra Study'!A:Q,17,0),0)</f>
        <v>0</v>
      </c>
      <c r="K143" s="64">
        <f>IFERROR(__xludf.DUMMYFUNCTION("N(REGEXMATCH(VLOOKUP(A143, 'RVtools V2.1'!A:H, 8, 0), ""^Serveur de fichiers""))"),0.0)</f>
        <v>0</v>
      </c>
      <c r="L143" s="64">
        <f t="shared" si="6"/>
        <v>0</v>
      </c>
      <c r="M143" s="67" t="str">
        <f>ifna(vlookup(A143,'RVtools V2.1'!A:I,8,0),"N/A")</f>
        <v>Biogroup Expert PROD</v>
      </c>
      <c r="N143" s="64">
        <f>IFERROR(__xludf.DUMMYFUNCTION("IF(REGEXMATCH(M143, ""(?i)"" &amp; JOIN(""|"", SPLIT(""kalisil"", "" ""))), 1, 0)"),0.0)</f>
        <v>0</v>
      </c>
      <c r="O143" s="64" t="str">
        <f>vlookup(A143,'RVtools V2.1'!A:H,7,0)</f>
        <v>T1</v>
      </c>
      <c r="P143" s="64">
        <f>if(vlookup(A143,'RVtools V2.1'!A:H,5,0)="oui",1,0)</f>
        <v>1</v>
      </c>
      <c r="Q143" s="64">
        <f>ifna(vlookup(A143,vCPU!A:B,2,0),"Unknown")</f>
        <v>4</v>
      </c>
      <c r="R143" s="66">
        <f>ifna(vlookup(A143,vMemory!A:C,3,0),"Unknown")</f>
        <v>8</v>
      </c>
      <c r="S143" s="66">
        <f>ifna(vlookup(A143,vDisk!A:C,3,0),"Unknown")</f>
        <v>28</v>
      </c>
      <c r="T143" s="67" t="str">
        <f t="array" ref="T143">IFS(
   L143=1, "No Lift &amp; Shift",
   J143=1, XLOOKUP(A143, 'Infra Study'!A:A, 'Infra Study'!P:P),
   I143=1, "No Lift &amp; Shift",
   H143=1, "GKE",
   K143=1, "GCNV",
   G143=1, "Lift &amp; Shift Prod",
   TRUE, "Lift &amp; Shift Noprod"
)</f>
        <v>Lift &amp; Shift Prod</v>
      </c>
      <c r="U143" s="67">
        <f t="shared" si="7"/>
        <v>1</v>
      </c>
      <c r="V143" s="68" t="str">
        <f>if(T143="Lift &amp; Shift Noprod",if( Y143=0,Assumptions!$B$5, Assumptions!$B$4),if(T143="Lift &amp; Shift Prod",if(AND(N143=1,O143="T1"),Assumptions!$B$6,Assumptions!$B$4),0))</f>
        <v>N2D</v>
      </c>
      <c r="W143" s="69">
        <f>if(V143&lt;&gt;0,if(Q143="Unknown", Assumptions!$B$42,If(Q143&gt;1,Q143,2)),0)</f>
        <v>4</v>
      </c>
      <c r="X143" s="69">
        <f>if(V143&lt;&gt;0,if(R143="Unknown", Assumptions!$B$43,R143),0)</f>
        <v>8</v>
      </c>
      <c r="Y143" s="68">
        <f t="shared" si="8"/>
        <v>0</v>
      </c>
      <c r="Z143" s="68">
        <f>if(V143&lt;&gt;0,if(  S143="Unknown", Assumptions!$B$44,S143),0)</f>
        <v>28</v>
      </c>
      <c r="AA143" s="68" t="str">
        <f>if(V143 ="N2",ifna(vlookup(W143&amp;"-"&amp;X143,'Ref. VM'!A:B,2,0),"Custom"),if(V143 ="E2" , ifna(vlookup(W143&amp;"-"&amp;X143,'Ref. VM'!D:E,2,0),"Custom"),if(V143="N2D",ifna(vlookup(W143&amp;"-"&amp;X143,'Ref. VM'!G:H,2,0),"Custom"),if(V143="N4",ifna(vlookup(W143&amp;"-"&amp;X143,'Ref. VM'!J:K,2,0),"Custom"),0))))</f>
        <v>Custom</v>
      </c>
      <c r="AB143" s="67" t="str">
        <f t="shared" si="9"/>
        <v>N2D-Custom vCPUs-CUD 3y</v>
      </c>
      <c r="AC143" s="67" t="str">
        <f t="shared" si="10"/>
        <v>N2D-Custom RAM-CUD 3y</v>
      </c>
      <c r="AD143" s="67">
        <f t="shared" si="11"/>
        <v>0</v>
      </c>
      <c r="AE143" s="69">
        <f>if(T143="Lift &amp; Shift Prod",730,if(T143="Lift &amp; Shift Noprod",Assumptions!$B$3,0))</f>
        <v>730</v>
      </c>
      <c r="AF143" s="70">
        <f>if( U143=0,0,if(Y143=0, ((vlookup(AB143,'SKU Pricing'!A:B,Assumptions!$B$2,0)*W143)+(vlookup(AC143,'SKU Pricing'!A:B,Assumptions!$B$2,0)*X143))*AE143,((vlookup(AB143,'SKU Pricing'!A:B,Assumptions!$B$2,0)*W143)+(vlookup(AC143,'SKU Pricing'!A:B,Assumptions!$B$2,0)*(W143*8))+(vlookup(AD143,'SKU Pricing'!A:B,Assumptions!$B$2,0)*(X143-(W143*8))))*AE143))</f>
        <v>55.81665264</v>
      </c>
      <c r="AG143" s="67">
        <f t="shared" si="12"/>
        <v>0</v>
      </c>
      <c r="AH143" s="70">
        <f>ifna(vlookup(AG143,'SKU Pricing'!A:B,Assumptions!$B$2,0)*W143*AE143,0)</f>
        <v>0</v>
      </c>
      <c r="AI143" s="62" t="str">
        <f t="shared" si="13"/>
        <v>Regional</v>
      </c>
      <c r="AJ143" s="62" t="str">
        <f>if(V143&lt;&gt;0, if(T143="Lift &amp; Shift Noprod",Assumptions!$B$9,if(V143=Assumptions!$B$6,Assumptions!$B$10,if(P143=1,Assumptions!$B$8,Assumptions!$B$7))),"")</f>
        <v>SSD</v>
      </c>
      <c r="AK143" s="69" t="str">
        <f t="shared" si="14"/>
        <v>SSD</v>
      </c>
      <c r="AL143" s="69">
        <f>if(AJ143="Hyperdisk Balanced",Assumptions!$B$11,0)</f>
        <v>0</v>
      </c>
      <c r="AM143" s="69">
        <f>if(AJ143="Hyperdisk Balanced",Assumptions!$B$12,0)</f>
        <v>0</v>
      </c>
      <c r="AN143" s="70">
        <f>if(AK143=0,0,if(AJ143="Hyperdisk Balanced",vlookup(AK143&amp;" provisioned space",'SKU Pricing'!A:B,Assumptions!$B$2,0)*Z143+vlookup(AK143&amp;" provisioned IOPS",'SKU Pricing'!A:B,Assumptions!$B$2,0)*AL143*730+vlookup(AK143&amp;" provisioned throughput",'SKU Pricing'!A:B,Assumptions!$B$2,0)*AM143*730,vlookup(AK143,'SKU Pricing'!A:B,Assumptions!$B$2,0)*Z143))</f>
        <v>5.516</v>
      </c>
      <c r="AO143" s="70">
        <f t="shared" si="15"/>
        <v>61.33265264</v>
      </c>
      <c r="AP143" s="71" t="str">
        <f t="shared" si="16"/>
        <v>VM Manager</v>
      </c>
      <c r="AQ143" s="70">
        <f>ifna(vlookup(AP143,'SKU Pricing'!A:B,Assumptions!$B$2,0)*AE143,0)</f>
        <v>2.19</v>
      </c>
      <c r="AR143" s="72">
        <v>0.0</v>
      </c>
    </row>
    <row r="144">
      <c r="A144" s="61" t="s">
        <v>294</v>
      </c>
      <c r="B144" s="62" t="str">
        <f>ifna(if(vlookup(A144,vOS!A:B,2,0)="","Unknown",vlookup(A144,vOS!A:B,2,0)),"Unknown")</f>
        <v>Ubuntu Linux (64-bit)</v>
      </c>
      <c r="C144" s="62">
        <f>vlookup(B144,'OS Study'!A:D,2,0)</f>
        <v>0</v>
      </c>
      <c r="D144" s="62" t="str">
        <f>vlookup(B144,'OS Study'!A:D,3,0)</f>
        <v>Linux</v>
      </c>
      <c r="E144" s="62" t="str">
        <f>vlookup(B144,'OS Study'!A:D,4,0)</f>
        <v>Ubuntu</v>
      </c>
      <c r="F144" s="63" t="str">
        <f>vlookup(B144,'OS Study'!A:E,5,0)</f>
        <v/>
      </c>
      <c r="G144" s="62">
        <f>IF(vlookup(A144,'RVtools V2.1'!A:J,4,0)="non",0,1)</f>
        <v>1</v>
      </c>
      <c r="H144" s="62">
        <f>if(vlookup(A144,'RVtools V2.1'!A:K,11,0)="kube",1,0)</f>
        <v>0</v>
      </c>
      <c r="I144" s="62">
        <f t="shared" si="5"/>
        <v>0</v>
      </c>
      <c r="J144" s="62">
        <f>ifna(vlookup(A144,'Infra Study'!A:Q,17,0),0)</f>
        <v>0</v>
      </c>
      <c r="K144" s="64">
        <f>IFERROR(__xludf.DUMMYFUNCTION("N(REGEXMATCH(VLOOKUP(A144, 'RVtools V2.1'!A:H, 8, 0), ""^Serveur de fichiers""))"),0.0)</f>
        <v>0</v>
      </c>
      <c r="L144" s="64">
        <f t="shared" si="6"/>
        <v>0</v>
      </c>
      <c r="M144" s="67" t="str">
        <f>ifna(vlookup(A144,'RVtools V2.1'!A:I,8,0),"N/A")</f>
        <v>Biogroup Expert PROD</v>
      </c>
      <c r="N144" s="64">
        <f>IFERROR(__xludf.DUMMYFUNCTION("IF(REGEXMATCH(M144, ""(?i)"" &amp; JOIN(""|"", SPLIT(""kalisil"", "" ""))), 1, 0)"),0.0)</f>
        <v>0</v>
      </c>
      <c r="O144" s="64" t="str">
        <f>vlookup(A144,'RVtools V2.1'!A:H,7,0)</f>
        <v>T1</v>
      </c>
      <c r="P144" s="64">
        <f>if(vlookup(A144,'RVtools V2.1'!A:H,5,0)="oui",1,0)</f>
        <v>1</v>
      </c>
      <c r="Q144" s="64">
        <f>ifna(vlookup(A144,vCPU!A:B,2,0),"Unknown")</f>
        <v>4</v>
      </c>
      <c r="R144" s="66">
        <f>ifna(vlookup(A144,vMemory!A:C,3,0),"Unknown")</f>
        <v>8</v>
      </c>
      <c r="S144" s="66">
        <f>ifna(vlookup(A144,vDisk!A:C,3,0),"Unknown")</f>
        <v>27</v>
      </c>
      <c r="T144" s="67" t="str">
        <f t="array" ref="T144">IFS(
   L144=1, "No Lift &amp; Shift",
   J144=1, XLOOKUP(A144, 'Infra Study'!A:A, 'Infra Study'!P:P),
   I144=1, "No Lift &amp; Shift",
   H144=1, "GKE",
   K144=1, "GCNV",
   G144=1, "Lift &amp; Shift Prod",
   TRUE, "Lift &amp; Shift Noprod"
)</f>
        <v>Lift &amp; Shift Prod</v>
      </c>
      <c r="U144" s="67">
        <f t="shared" si="7"/>
        <v>1</v>
      </c>
      <c r="V144" s="68" t="str">
        <f>if(T144="Lift &amp; Shift Noprod",if( Y144=0,Assumptions!$B$5, Assumptions!$B$4),if(T144="Lift &amp; Shift Prod",if(AND(N144=1,O144="T1"),Assumptions!$B$6,Assumptions!$B$4),0))</f>
        <v>N2D</v>
      </c>
      <c r="W144" s="69">
        <f>if(V144&lt;&gt;0,if(Q144="Unknown", Assumptions!$B$42,If(Q144&gt;1,Q144,2)),0)</f>
        <v>4</v>
      </c>
      <c r="X144" s="69">
        <f>if(V144&lt;&gt;0,if(R144="Unknown", Assumptions!$B$43,R144),0)</f>
        <v>8</v>
      </c>
      <c r="Y144" s="68">
        <f t="shared" si="8"/>
        <v>0</v>
      </c>
      <c r="Z144" s="68">
        <f>if(V144&lt;&gt;0,if(  S144="Unknown", Assumptions!$B$44,S144),0)</f>
        <v>27</v>
      </c>
      <c r="AA144" s="68" t="str">
        <f>if(V144 ="N2",ifna(vlookup(W144&amp;"-"&amp;X144,'Ref. VM'!A:B,2,0),"Custom"),if(V144 ="E2" , ifna(vlookup(W144&amp;"-"&amp;X144,'Ref. VM'!D:E,2,0),"Custom"),if(V144="N2D",ifna(vlookup(W144&amp;"-"&amp;X144,'Ref. VM'!G:H,2,0),"Custom"),if(V144="N4",ifna(vlookup(W144&amp;"-"&amp;X144,'Ref. VM'!J:K,2,0),"Custom"),0))))</f>
        <v>Custom</v>
      </c>
      <c r="AB144" s="67" t="str">
        <f t="shared" si="9"/>
        <v>N2D-Custom vCPUs-CUD 3y</v>
      </c>
      <c r="AC144" s="67" t="str">
        <f t="shared" si="10"/>
        <v>N2D-Custom RAM-CUD 3y</v>
      </c>
      <c r="AD144" s="67">
        <f t="shared" si="11"/>
        <v>0</v>
      </c>
      <c r="AE144" s="69">
        <f>if(T144="Lift &amp; Shift Prod",730,if(T144="Lift &amp; Shift Noprod",Assumptions!$B$3,0))</f>
        <v>730</v>
      </c>
      <c r="AF144" s="70">
        <f>if( U144=0,0,if(Y144=0, ((vlookup(AB144,'SKU Pricing'!A:B,Assumptions!$B$2,0)*W144)+(vlookup(AC144,'SKU Pricing'!A:B,Assumptions!$B$2,0)*X144))*AE144,((vlookup(AB144,'SKU Pricing'!A:B,Assumptions!$B$2,0)*W144)+(vlookup(AC144,'SKU Pricing'!A:B,Assumptions!$B$2,0)*(W144*8))+(vlookup(AD144,'SKU Pricing'!A:B,Assumptions!$B$2,0)*(X144-(W144*8))))*AE144))</f>
        <v>55.81665264</v>
      </c>
      <c r="AG144" s="67">
        <f t="shared" si="12"/>
        <v>0</v>
      </c>
      <c r="AH144" s="70">
        <f>ifna(vlookup(AG144,'SKU Pricing'!A:B,Assumptions!$B$2,0)*W144*AE144,0)</f>
        <v>0</v>
      </c>
      <c r="AI144" s="62" t="str">
        <f t="shared" si="13"/>
        <v>Regional</v>
      </c>
      <c r="AJ144" s="62" t="str">
        <f>if(V144&lt;&gt;0, if(T144="Lift &amp; Shift Noprod",Assumptions!$B$9,if(V144=Assumptions!$B$6,Assumptions!$B$10,if(P144=1,Assumptions!$B$8,Assumptions!$B$7))),"")</f>
        <v>SSD</v>
      </c>
      <c r="AK144" s="69" t="str">
        <f t="shared" si="14"/>
        <v>SSD</v>
      </c>
      <c r="AL144" s="69">
        <f>if(AJ144="Hyperdisk Balanced",Assumptions!$B$11,0)</f>
        <v>0</v>
      </c>
      <c r="AM144" s="69">
        <f>if(AJ144="Hyperdisk Balanced",Assumptions!$B$12,0)</f>
        <v>0</v>
      </c>
      <c r="AN144" s="70">
        <f>if(AK144=0,0,if(AJ144="Hyperdisk Balanced",vlookup(AK144&amp;" provisioned space",'SKU Pricing'!A:B,Assumptions!$B$2,0)*Z144+vlookup(AK144&amp;" provisioned IOPS",'SKU Pricing'!A:B,Assumptions!$B$2,0)*AL144*730+vlookup(AK144&amp;" provisioned throughput",'SKU Pricing'!A:B,Assumptions!$B$2,0)*AM144*730,vlookup(AK144,'SKU Pricing'!A:B,Assumptions!$B$2,0)*Z144))</f>
        <v>5.319</v>
      </c>
      <c r="AO144" s="70">
        <f t="shared" si="15"/>
        <v>61.13565264</v>
      </c>
      <c r="AP144" s="71" t="str">
        <f t="shared" si="16"/>
        <v>VM Manager</v>
      </c>
      <c r="AQ144" s="70">
        <f>ifna(vlookup(AP144,'SKU Pricing'!A:B,Assumptions!$B$2,0)*AE144,0)</f>
        <v>2.19</v>
      </c>
      <c r="AR144" s="72">
        <v>0.0</v>
      </c>
    </row>
    <row r="145">
      <c r="A145" s="61" t="s">
        <v>295</v>
      </c>
      <c r="B145" s="62" t="str">
        <f>ifna(if(vlookup(A145,vOS!A:B,2,0)="","Unknown",vlookup(A145,vOS!A:B,2,0)),"Unknown")</f>
        <v>Ubuntu Linux (64-bit)</v>
      </c>
      <c r="C145" s="62">
        <f>vlookup(B145,'OS Study'!A:D,2,0)</f>
        <v>0</v>
      </c>
      <c r="D145" s="62" t="str">
        <f>vlookup(B145,'OS Study'!A:D,3,0)</f>
        <v>Linux</v>
      </c>
      <c r="E145" s="62" t="str">
        <f>vlookup(B145,'OS Study'!A:D,4,0)</f>
        <v>Ubuntu</v>
      </c>
      <c r="F145" s="63" t="str">
        <f>vlookup(B145,'OS Study'!A:E,5,0)</f>
        <v/>
      </c>
      <c r="G145" s="62">
        <f>IF(vlookup(A145,'RVtools V2.1'!A:J,4,0)="non",0,1)</f>
        <v>1</v>
      </c>
      <c r="H145" s="62">
        <f>if(vlookup(A145,'RVtools V2.1'!A:K,11,0)="kube",1,0)</f>
        <v>0</v>
      </c>
      <c r="I145" s="62">
        <f t="shared" si="5"/>
        <v>0</v>
      </c>
      <c r="J145" s="62">
        <f>ifna(vlookup(A145,'Infra Study'!A:Q,17,0),0)</f>
        <v>0</v>
      </c>
      <c r="K145" s="64">
        <f>IFERROR(__xludf.DUMMYFUNCTION("N(REGEXMATCH(VLOOKUP(A145, 'RVtools V2.1'!A:H, 8, 0), ""^Serveur de fichiers""))"),0.0)</f>
        <v>0</v>
      </c>
      <c r="L145" s="64">
        <f t="shared" si="6"/>
        <v>0</v>
      </c>
      <c r="M145" s="67" t="str">
        <f>ifna(vlookup(A145,'RVtools V2.1'!A:I,8,0),"N/A")</f>
        <v>Biogroup Tracker BDD PREPROD</v>
      </c>
      <c r="N145" s="64">
        <f>IFERROR(__xludf.DUMMYFUNCTION("IF(REGEXMATCH(M145, ""(?i)"" &amp; JOIN(""|"", SPLIT(""kalisil"", "" ""))), 1, 0)"),0.0)</f>
        <v>0</v>
      </c>
      <c r="O145" s="64" t="str">
        <f>vlookup(A145,'RVtools V2.1'!A:H,7,0)</f>
        <v>T1</v>
      </c>
      <c r="P145" s="64">
        <f>if(vlookup(A145,'RVtools V2.1'!A:H,5,0)="oui",1,0)</f>
        <v>1</v>
      </c>
      <c r="Q145" s="64">
        <f>ifna(vlookup(A145,vCPU!A:B,2,0),"Unknown")</f>
        <v>8</v>
      </c>
      <c r="R145" s="66">
        <f>ifna(vlookup(A145,vMemory!A:C,3,0),"Unknown")</f>
        <v>16</v>
      </c>
      <c r="S145" s="66">
        <f>ifna(vlookup(A145,vDisk!A:C,3,0),"Unknown")</f>
        <v>226</v>
      </c>
      <c r="T145" s="67" t="str">
        <f t="array" ref="T145">IFS(
   L145=1, "No Lift &amp; Shift",
   J145=1, XLOOKUP(A145, 'Infra Study'!A:A, 'Infra Study'!P:P),
   I145=1, "No Lift &amp; Shift",
   H145=1, "GKE",
   K145=1, "GCNV",
   G145=1, "Lift &amp; Shift Prod",
   TRUE, "Lift &amp; Shift Noprod"
)</f>
        <v>Lift &amp; Shift Prod</v>
      </c>
      <c r="U145" s="67">
        <f t="shared" si="7"/>
        <v>1</v>
      </c>
      <c r="V145" s="68" t="str">
        <f>if(T145="Lift &amp; Shift Noprod",if( Y145=0,Assumptions!$B$5, Assumptions!$B$4),if(T145="Lift &amp; Shift Prod",if(AND(N145=1,O145="T1"),Assumptions!$B$6,Assumptions!$B$4),0))</f>
        <v>N2D</v>
      </c>
      <c r="W145" s="69">
        <f>if(V145&lt;&gt;0,if(Q145="Unknown", Assumptions!$B$42,If(Q145&gt;1,Q145,2)),0)</f>
        <v>8</v>
      </c>
      <c r="X145" s="69">
        <f>if(V145&lt;&gt;0,if(R145="Unknown", Assumptions!$B$43,R145),0)</f>
        <v>16</v>
      </c>
      <c r="Y145" s="68">
        <f t="shared" si="8"/>
        <v>0</v>
      </c>
      <c r="Z145" s="68">
        <f>if(V145&lt;&gt;0,if(  S145="Unknown", Assumptions!$B$44,S145),0)</f>
        <v>226</v>
      </c>
      <c r="AA145" s="68" t="str">
        <f>if(V145 ="N2",ifna(vlookup(W145&amp;"-"&amp;X145,'Ref. VM'!A:B,2,0),"Custom"),if(V145 ="E2" , ifna(vlookup(W145&amp;"-"&amp;X145,'Ref. VM'!D:E,2,0),"Custom"),if(V145="N2D",ifna(vlookup(W145&amp;"-"&amp;X145,'Ref. VM'!G:H,2,0),"Custom"),if(V145="N4",ifna(vlookup(W145&amp;"-"&amp;X145,'Ref. VM'!J:K,2,0),"Custom"),0))))</f>
        <v>Custom</v>
      </c>
      <c r="AB145" s="67" t="str">
        <f t="shared" si="9"/>
        <v>N2D-Custom vCPUs-CUD 3y</v>
      </c>
      <c r="AC145" s="67" t="str">
        <f t="shared" si="10"/>
        <v>N2D-Custom RAM-CUD 3y</v>
      </c>
      <c r="AD145" s="67">
        <f t="shared" si="11"/>
        <v>0</v>
      </c>
      <c r="AE145" s="69">
        <f>if(T145="Lift &amp; Shift Prod",730,if(T145="Lift &amp; Shift Noprod",Assumptions!$B$3,0))</f>
        <v>730</v>
      </c>
      <c r="AF145" s="70">
        <f>if( U145=0,0,if(Y145=0, ((vlookup(AB145,'SKU Pricing'!A:B,Assumptions!$B$2,0)*W145)+(vlookup(AC145,'SKU Pricing'!A:B,Assumptions!$B$2,0)*X145))*AE145,((vlookup(AB145,'SKU Pricing'!A:B,Assumptions!$B$2,0)*W145)+(vlookup(AC145,'SKU Pricing'!A:B,Assumptions!$B$2,0)*(W145*8))+(vlookup(AD145,'SKU Pricing'!A:B,Assumptions!$B$2,0)*(X145-(W145*8))))*AE145))</f>
        <v>111.6333053</v>
      </c>
      <c r="AG145" s="67">
        <f t="shared" si="12"/>
        <v>0</v>
      </c>
      <c r="AH145" s="70">
        <f>ifna(vlookup(AG145,'SKU Pricing'!A:B,Assumptions!$B$2,0)*W145*AE145,0)</f>
        <v>0</v>
      </c>
      <c r="AI145" s="62" t="str">
        <f t="shared" si="13"/>
        <v>Regional</v>
      </c>
      <c r="AJ145" s="62" t="str">
        <f>if(V145&lt;&gt;0, if(T145="Lift &amp; Shift Noprod",Assumptions!$B$9,if(V145=Assumptions!$B$6,Assumptions!$B$10,if(P145=1,Assumptions!$B$8,Assumptions!$B$7))),"")</f>
        <v>SSD</v>
      </c>
      <c r="AK145" s="69" t="str">
        <f t="shared" si="14"/>
        <v>SSD</v>
      </c>
      <c r="AL145" s="69">
        <f>if(AJ145="Hyperdisk Balanced",Assumptions!$B$11,0)</f>
        <v>0</v>
      </c>
      <c r="AM145" s="69">
        <f>if(AJ145="Hyperdisk Balanced",Assumptions!$B$12,0)</f>
        <v>0</v>
      </c>
      <c r="AN145" s="70">
        <f>if(AK145=0,0,if(AJ145="Hyperdisk Balanced",vlookup(AK145&amp;" provisioned space",'SKU Pricing'!A:B,Assumptions!$B$2,0)*Z145+vlookup(AK145&amp;" provisioned IOPS",'SKU Pricing'!A:B,Assumptions!$B$2,0)*AL145*730+vlookup(AK145&amp;" provisioned throughput",'SKU Pricing'!A:B,Assumptions!$B$2,0)*AM145*730,vlookup(AK145,'SKU Pricing'!A:B,Assumptions!$B$2,0)*Z145))</f>
        <v>44.522</v>
      </c>
      <c r="AO145" s="70">
        <f t="shared" si="15"/>
        <v>156.1553053</v>
      </c>
      <c r="AP145" s="71" t="str">
        <f t="shared" si="16"/>
        <v>VM Manager</v>
      </c>
      <c r="AQ145" s="70">
        <f>ifna(vlookup(AP145,'SKU Pricing'!A:B,Assumptions!$B$2,0)*AE145,0)</f>
        <v>2.19</v>
      </c>
      <c r="AR145" s="72">
        <v>0.0</v>
      </c>
    </row>
    <row r="146">
      <c r="A146" s="61" t="s">
        <v>296</v>
      </c>
      <c r="B146" s="62" t="str">
        <f>ifna(if(vlookup(A146,vOS!A:B,2,0)="","Unknown",vlookup(A146,vOS!A:B,2,0)),"Unknown")</f>
        <v>Ubuntu Linux (64-bit)</v>
      </c>
      <c r="C146" s="62">
        <f>vlookup(B146,'OS Study'!A:D,2,0)</f>
        <v>0</v>
      </c>
      <c r="D146" s="62" t="str">
        <f>vlookup(B146,'OS Study'!A:D,3,0)</f>
        <v>Linux</v>
      </c>
      <c r="E146" s="62" t="str">
        <f>vlookup(B146,'OS Study'!A:D,4,0)</f>
        <v>Ubuntu</v>
      </c>
      <c r="F146" s="63" t="str">
        <f>vlookup(B146,'OS Study'!A:E,5,0)</f>
        <v/>
      </c>
      <c r="G146" s="62">
        <f>IF(vlookup(A146,'RVtools V2.1'!A:J,4,0)="non",0,1)</f>
        <v>1</v>
      </c>
      <c r="H146" s="62">
        <f>if(vlookup(A146,'RVtools V2.1'!A:K,11,0)="kube",1,0)</f>
        <v>0</v>
      </c>
      <c r="I146" s="62">
        <f t="shared" si="5"/>
        <v>0</v>
      </c>
      <c r="J146" s="62">
        <f>ifna(vlookup(A146,'Infra Study'!A:Q,17,0),0)</f>
        <v>0</v>
      </c>
      <c r="K146" s="64">
        <f>IFERROR(__xludf.DUMMYFUNCTION("N(REGEXMATCH(VLOOKUP(A146, 'RVtools V2.1'!A:H, 8, 0), ""^Serveur de fichiers""))"),0.0)</f>
        <v>0</v>
      </c>
      <c r="L146" s="64">
        <f t="shared" si="6"/>
        <v>0</v>
      </c>
      <c r="M146" s="67" t="str">
        <f>ifna(vlookup(A146,'RVtools V2.1'!A:I,8,0),"N/A")</f>
        <v>Biogroup Tracker BDD PROD</v>
      </c>
      <c r="N146" s="64">
        <f>IFERROR(__xludf.DUMMYFUNCTION("IF(REGEXMATCH(M146, ""(?i)"" &amp; JOIN(""|"", SPLIT(""kalisil"", "" ""))), 1, 0)"),0.0)</f>
        <v>0</v>
      </c>
      <c r="O146" s="64" t="str">
        <f>vlookup(A146,'RVtools V2.1'!A:H,7,0)</f>
        <v>T1</v>
      </c>
      <c r="P146" s="64">
        <f>if(vlookup(A146,'RVtools V2.1'!A:H,5,0)="oui",1,0)</f>
        <v>1</v>
      </c>
      <c r="Q146" s="64">
        <f>ifna(vlookup(A146,vCPU!A:B,2,0),"Unknown")</f>
        <v>8</v>
      </c>
      <c r="R146" s="66">
        <f>ifna(vlookup(A146,vMemory!A:C,3,0),"Unknown")</f>
        <v>32</v>
      </c>
      <c r="S146" s="66">
        <f>ifna(vlookup(A146,vDisk!A:C,3,0),"Unknown")</f>
        <v>370</v>
      </c>
      <c r="T146" s="67" t="str">
        <f t="array" ref="T146">IFS(
   L146=1, "No Lift &amp; Shift",
   J146=1, XLOOKUP(A146, 'Infra Study'!A:A, 'Infra Study'!P:P),
   I146=1, "No Lift &amp; Shift",
   H146=1, "GKE",
   K146=1, "GCNV",
   G146=1, "Lift &amp; Shift Prod",
   TRUE, "Lift &amp; Shift Noprod"
)</f>
        <v>Lift &amp; Shift Prod</v>
      </c>
      <c r="U146" s="67">
        <f t="shared" si="7"/>
        <v>1</v>
      </c>
      <c r="V146" s="68" t="str">
        <f>if(T146="Lift &amp; Shift Noprod",if( Y146=0,Assumptions!$B$5, Assumptions!$B$4),if(T146="Lift &amp; Shift Prod",if(AND(N146=1,O146="T1"),Assumptions!$B$6,Assumptions!$B$4),0))</f>
        <v>N2D</v>
      </c>
      <c r="W146" s="69">
        <f>if(V146&lt;&gt;0,if(Q146="Unknown", Assumptions!$B$42,If(Q146&gt;1,Q146,2)),0)</f>
        <v>8</v>
      </c>
      <c r="X146" s="69">
        <f>if(V146&lt;&gt;0,if(R146="Unknown", Assumptions!$B$43,R146),0)</f>
        <v>32</v>
      </c>
      <c r="Y146" s="68">
        <f t="shared" si="8"/>
        <v>0</v>
      </c>
      <c r="Z146" s="68">
        <f>if(V146&lt;&gt;0,if(  S146="Unknown", Assumptions!$B$44,S146),0)</f>
        <v>370</v>
      </c>
      <c r="AA146" s="68" t="str">
        <f>if(V146 ="N2",ifna(vlookup(W146&amp;"-"&amp;X146,'Ref. VM'!A:B,2,0),"Custom"),if(V146 ="E2" , ifna(vlookup(W146&amp;"-"&amp;X146,'Ref. VM'!D:E,2,0),"Custom"),if(V146="N2D",ifna(vlookup(W146&amp;"-"&amp;X146,'Ref. VM'!G:H,2,0),"Custom"),if(V146="N4",ifna(vlookup(W146&amp;"-"&amp;X146,'Ref. VM'!J:K,2,0),"Custom"),0))))</f>
        <v>Predefined</v>
      </c>
      <c r="AB146" s="67" t="str">
        <f t="shared" si="9"/>
        <v>N2D-Predefined vCPUs-CUD 3y</v>
      </c>
      <c r="AC146" s="67" t="str">
        <f t="shared" si="10"/>
        <v>N2D-Predefined RAM-CUD 3y</v>
      </c>
      <c r="AD146" s="67">
        <f t="shared" si="11"/>
        <v>0</v>
      </c>
      <c r="AE146" s="69">
        <f>if(T146="Lift &amp; Shift Prod",730,if(T146="Lift &amp; Shift Noprod",Assumptions!$B$3,0))</f>
        <v>730</v>
      </c>
      <c r="AF146" s="70">
        <f>if( U146=0,0,if(Y146=0, ((vlookup(AB146,'SKU Pricing'!A:B,Assumptions!$B$2,0)*W146)+(vlookup(AC146,'SKU Pricing'!A:B,Assumptions!$B$2,0)*X146))*AE146,((vlookup(AB146,'SKU Pricing'!A:B,Assumptions!$B$2,0)*W146)+(vlookup(AC146,'SKU Pricing'!A:B,Assumptions!$B$2,0)*(W146*8))+(vlookup(AD146,'SKU Pricing'!A:B,Assumptions!$B$2,0)*(X146-(W146*8))))*AE146))</f>
        <v>128.7948928</v>
      </c>
      <c r="AG146" s="67">
        <f t="shared" si="12"/>
        <v>0</v>
      </c>
      <c r="AH146" s="70">
        <f>ifna(vlookup(AG146,'SKU Pricing'!A:B,Assumptions!$B$2,0)*W146*AE146,0)</f>
        <v>0</v>
      </c>
      <c r="AI146" s="62" t="str">
        <f t="shared" si="13"/>
        <v>Regional</v>
      </c>
      <c r="AJ146" s="62" t="str">
        <f>if(V146&lt;&gt;0, if(T146="Lift &amp; Shift Noprod",Assumptions!$B$9,if(V146=Assumptions!$B$6,Assumptions!$B$10,if(P146=1,Assumptions!$B$8,Assumptions!$B$7))),"")</f>
        <v>SSD</v>
      </c>
      <c r="AK146" s="69" t="str">
        <f t="shared" si="14"/>
        <v>SSD</v>
      </c>
      <c r="AL146" s="69">
        <f>if(AJ146="Hyperdisk Balanced",Assumptions!$B$11,0)</f>
        <v>0</v>
      </c>
      <c r="AM146" s="69">
        <f>if(AJ146="Hyperdisk Balanced",Assumptions!$B$12,0)</f>
        <v>0</v>
      </c>
      <c r="AN146" s="70">
        <f>if(AK146=0,0,if(AJ146="Hyperdisk Balanced",vlookup(AK146&amp;" provisioned space",'SKU Pricing'!A:B,Assumptions!$B$2,0)*Z146+vlookup(AK146&amp;" provisioned IOPS",'SKU Pricing'!A:B,Assumptions!$B$2,0)*AL146*730+vlookup(AK146&amp;" provisioned throughput",'SKU Pricing'!A:B,Assumptions!$B$2,0)*AM146*730,vlookup(AK146,'SKU Pricing'!A:B,Assumptions!$B$2,0)*Z146))</f>
        <v>72.89</v>
      </c>
      <c r="AO146" s="70">
        <f t="shared" si="15"/>
        <v>201.6848928</v>
      </c>
      <c r="AP146" s="71" t="str">
        <f t="shared" si="16"/>
        <v>VM Manager</v>
      </c>
      <c r="AQ146" s="70">
        <f>ifna(vlookup(AP146,'SKU Pricing'!A:B,Assumptions!$B$2,0)*AE146,0)</f>
        <v>2.19</v>
      </c>
      <c r="AR146" s="72">
        <v>0.0</v>
      </c>
    </row>
    <row r="147">
      <c r="A147" s="61" t="s">
        <v>297</v>
      </c>
      <c r="B147" s="62" t="str">
        <f>ifna(if(vlookup(A147,vOS!A:B,2,0)="","Unknown",vlookup(A147,vOS!A:B,2,0)),"Unknown")</f>
        <v>Ubuntu Linux (64-bit)</v>
      </c>
      <c r="C147" s="62">
        <f>vlookup(B147,'OS Study'!A:D,2,0)</f>
        <v>0</v>
      </c>
      <c r="D147" s="62" t="str">
        <f>vlookup(B147,'OS Study'!A:D,3,0)</f>
        <v>Linux</v>
      </c>
      <c r="E147" s="62" t="str">
        <f>vlookup(B147,'OS Study'!A:D,4,0)</f>
        <v>Ubuntu</v>
      </c>
      <c r="F147" s="63" t="str">
        <f>vlookup(B147,'OS Study'!A:E,5,0)</f>
        <v/>
      </c>
      <c r="G147" s="62">
        <f>IF(vlookup(A147,'RVtools V2.1'!A:J,4,0)="non",0,1)</f>
        <v>1</v>
      </c>
      <c r="H147" s="62">
        <f>if(vlookup(A147,'RVtools V2.1'!A:K,11,0)="kube",1,0)</f>
        <v>0</v>
      </c>
      <c r="I147" s="62">
        <f t="shared" si="5"/>
        <v>0</v>
      </c>
      <c r="J147" s="62">
        <f>ifna(vlookup(A147,'Infra Study'!A:Q,17,0),0)</f>
        <v>0</v>
      </c>
      <c r="K147" s="64">
        <f>IFERROR(__xludf.DUMMYFUNCTION("N(REGEXMATCH(VLOOKUP(A147, 'RVtools V2.1'!A:H, 8, 0), ""^Serveur de fichiers""))"),0.0)</f>
        <v>0</v>
      </c>
      <c r="L147" s="64">
        <f t="shared" si="6"/>
        <v>0</v>
      </c>
      <c r="M147" s="67" t="str">
        <f>ifna(vlookup(A147,'RVtools V2.1'!A:I,8,0),"N/A")</f>
        <v>Biogroup Tracker BDD DEV</v>
      </c>
      <c r="N147" s="64">
        <f>IFERROR(__xludf.DUMMYFUNCTION("IF(REGEXMATCH(M147, ""(?i)"" &amp; JOIN(""|"", SPLIT(""kalisil"", "" ""))), 1, 0)"),0.0)</f>
        <v>0</v>
      </c>
      <c r="O147" s="64" t="str">
        <f>vlookup(A147,'RVtools V2.1'!A:H,7,0)</f>
        <v>T1</v>
      </c>
      <c r="P147" s="64">
        <f>if(vlookup(A147,'RVtools V2.1'!A:H,5,0)="oui",1,0)</f>
        <v>1</v>
      </c>
      <c r="Q147" s="64">
        <f>ifna(vlookup(A147,vCPU!A:B,2,0),"Unknown")</f>
        <v>2</v>
      </c>
      <c r="R147" s="66">
        <f>ifna(vlookup(A147,vMemory!A:C,3,0),"Unknown")</f>
        <v>4</v>
      </c>
      <c r="S147" s="66">
        <f>ifna(vlookup(A147,vDisk!A:C,3,0),"Unknown")</f>
        <v>21</v>
      </c>
      <c r="T147" s="67" t="str">
        <f t="array" ref="T147">IFS(
   L147=1, "No Lift &amp; Shift",
   J147=1, XLOOKUP(A147, 'Infra Study'!A:A, 'Infra Study'!P:P),
   I147=1, "No Lift &amp; Shift",
   H147=1, "GKE",
   K147=1, "GCNV",
   G147=1, "Lift &amp; Shift Prod",
   TRUE, "Lift &amp; Shift Noprod"
)</f>
        <v>Lift &amp; Shift Prod</v>
      </c>
      <c r="U147" s="67">
        <f t="shared" si="7"/>
        <v>1</v>
      </c>
      <c r="V147" s="68" t="str">
        <f>if(T147="Lift &amp; Shift Noprod",if( Y147=0,Assumptions!$B$5, Assumptions!$B$4),if(T147="Lift &amp; Shift Prod",if(AND(N147=1,O147="T1"),Assumptions!$B$6,Assumptions!$B$4),0))</f>
        <v>N2D</v>
      </c>
      <c r="W147" s="69">
        <f>if(V147&lt;&gt;0,if(Q147="Unknown", Assumptions!$B$42,If(Q147&gt;1,Q147,2)),0)</f>
        <v>2</v>
      </c>
      <c r="X147" s="69">
        <f>if(V147&lt;&gt;0,if(R147="Unknown", Assumptions!$B$43,R147),0)</f>
        <v>4</v>
      </c>
      <c r="Y147" s="68">
        <f t="shared" si="8"/>
        <v>0</v>
      </c>
      <c r="Z147" s="68">
        <f>if(V147&lt;&gt;0,if(  S147="Unknown", Assumptions!$B$44,S147),0)</f>
        <v>21</v>
      </c>
      <c r="AA147" s="68" t="str">
        <f>if(V147 ="N2",ifna(vlookup(W147&amp;"-"&amp;X147,'Ref. VM'!A:B,2,0),"Custom"),if(V147 ="E2" , ifna(vlookup(W147&amp;"-"&amp;X147,'Ref. VM'!D:E,2,0),"Custom"),if(V147="N2D",ifna(vlookup(W147&amp;"-"&amp;X147,'Ref. VM'!G:H,2,0),"Custom"),if(V147="N4",ifna(vlookup(W147&amp;"-"&amp;X147,'Ref. VM'!J:K,2,0),"Custom"),0))))</f>
        <v>Custom</v>
      </c>
      <c r="AB147" s="67" t="str">
        <f t="shared" si="9"/>
        <v>N2D-Custom vCPUs-CUD 3y</v>
      </c>
      <c r="AC147" s="67" t="str">
        <f t="shared" si="10"/>
        <v>N2D-Custom RAM-CUD 3y</v>
      </c>
      <c r="AD147" s="67">
        <f t="shared" si="11"/>
        <v>0</v>
      </c>
      <c r="AE147" s="69">
        <f>if(T147="Lift &amp; Shift Prod",730,if(T147="Lift &amp; Shift Noprod",Assumptions!$B$3,0))</f>
        <v>730</v>
      </c>
      <c r="AF147" s="70">
        <f>if( U147=0,0,if(Y147=0, ((vlookup(AB147,'SKU Pricing'!A:B,Assumptions!$B$2,0)*W147)+(vlookup(AC147,'SKU Pricing'!A:B,Assumptions!$B$2,0)*X147))*AE147,((vlookup(AB147,'SKU Pricing'!A:B,Assumptions!$B$2,0)*W147)+(vlookup(AC147,'SKU Pricing'!A:B,Assumptions!$B$2,0)*(W147*8))+(vlookup(AD147,'SKU Pricing'!A:B,Assumptions!$B$2,0)*(X147-(W147*8))))*AE147))</f>
        <v>27.90832632</v>
      </c>
      <c r="AG147" s="67">
        <f t="shared" si="12"/>
        <v>0</v>
      </c>
      <c r="AH147" s="70">
        <f>ifna(vlookup(AG147,'SKU Pricing'!A:B,Assumptions!$B$2,0)*W147*AE147,0)</f>
        <v>0</v>
      </c>
      <c r="AI147" s="62" t="str">
        <f t="shared" si="13"/>
        <v>Regional</v>
      </c>
      <c r="AJ147" s="62" t="str">
        <f>if(V147&lt;&gt;0, if(T147="Lift &amp; Shift Noprod",Assumptions!$B$9,if(V147=Assumptions!$B$6,Assumptions!$B$10,if(P147=1,Assumptions!$B$8,Assumptions!$B$7))),"")</f>
        <v>SSD</v>
      </c>
      <c r="AK147" s="69" t="str">
        <f t="shared" si="14"/>
        <v>SSD</v>
      </c>
      <c r="AL147" s="69">
        <f>if(AJ147="Hyperdisk Balanced",Assumptions!$B$11,0)</f>
        <v>0</v>
      </c>
      <c r="AM147" s="69">
        <f>if(AJ147="Hyperdisk Balanced",Assumptions!$B$12,0)</f>
        <v>0</v>
      </c>
      <c r="AN147" s="70">
        <f>if(AK147=0,0,if(AJ147="Hyperdisk Balanced",vlookup(AK147&amp;" provisioned space",'SKU Pricing'!A:B,Assumptions!$B$2,0)*Z147+vlookup(AK147&amp;" provisioned IOPS",'SKU Pricing'!A:B,Assumptions!$B$2,0)*AL147*730+vlookup(AK147&amp;" provisioned throughput",'SKU Pricing'!A:B,Assumptions!$B$2,0)*AM147*730,vlookup(AK147,'SKU Pricing'!A:B,Assumptions!$B$2,0)*Z147))</f>
        <v>4.137</v>
      </c>
      <c r="AO147" s="70">
        <f t="shared" si="15"/>
        <v>32.04532632</v>
      </c>
      <c r="AP147" s="71" t="str">
        <f t="shared" si="16"/>
        <v>VM Manager</v>
      </c>
      <c r="AQ147" s="70">
        <f>ifna(vlookup(AP147,'SKU Pricing'!A:B,Assumptions!$B$2,0)*AE147,0)</f>
        <v>2.19</v>
      </c>
      <c r="AR147" s="72">
        <v>0.0</v>
      </c>
    </row>
    <row r="148">
      <c r="A148" s="61" t="s">
        <v>298</v>
      </c>
      <c r="B148" s="62" t="str">
        <f>ifna(if(vlookup(A148,vOS!A:B,2,0)="","Unknown",vlookup(A148,vOS!A:B,2,0)),"Unknown")</f>
        <v>Microsoft Windows Server 2019 (64-bit)</v>
      </c>
      <c r="C148" s="62">
        <f>vlookup(B148,'OS Study'!A:D,2,0)</f>
        <v>0</v>
      </c>
      <c r="D148" s="62" t="str">
        <f>vlookup(B148,'OS Study'!A:D,3,0)</f>
        <v>Windows</v>
      </c>
      <c r="E148" s="62" t="str">
        <f>vlookup(B148,'OS Study'!A:D,4,0)</f>
        <v>Server</v>
      </c>
      <c r="F148" s="63" t="str">
        <f>vlookup(B148,'OS Study'!A:E,5,0)</f>
        <v>2019</v>
      </c>
      <c r="G148" s="62">
        <f>IF(vlookup(A148,'RVtools V2.1'!A:J,4,0)="non",0,1)</f>
        <v>1</v>
      </c>
      <c r="H148" s="62">
        <f>if(vlookup(A148,'RVtools V2.1'!A:K,11,0)="kube",1,0)</f>
        <v>0</v>
      </c>
      <c r="I148" s="62">
        <f t="shared" si="5"/>
        <v>0</v>
      </c>
      <c r="J148" s="62">
        <f>ifna(vlookup(A148,'Infra Study'!A:Q,17,0),0)</f>
        <v>0</v>
      </c>
      <c r="K148" s="64">
        <f>IFERROR(__xludf.DUMMYFUNCTION("N(REGEXMATCH(VLOOKUP(A148, 'RVtools V2.1'!A:H, 8, 0), ""^Serveur de fichiers""))"),0.0)</f>
        <v>0</v>
      </c>
      <c r="L148" s="64">
        <f t="shared" si="6"/>
        <v>0</v>
      </c>
      <c r="M148" s="67" t="str">
        <f>ifna(vlookup(A148,'RVtools V2.1'!A:I,8,0),"N/A")</f>
        <v>Biomerieux Myla - ALI</v>
      </c>
      <c r="N148" s="64">
        <f>IFERROR(__xludf.DUMMYFUNCTION("IF(REGEXMATCH(M148, ""(?i)"" &amp; JOIN(""|"", SPLIT(""kalisil"", "" ""))), 1, 0)"),0.0)</f>
        <v>0</v>
      </c>
      <c r="O148" s="64" t="str">
        <f>vlookup(A148,'RVtools V2.1'!A:H,7,0)</f>
        <v>T1</v>
      </c>
      <c r="P148" s="64">
        <f>if(vlookup(A148,'RVtools V2.1'!A:H,5,0)="oui",1,0)</f>
        <v>1</v>
      </c>
      <c r="Q148" s="64">
        <f>ifna(vlookup(A148,vCPU!A:B,2,0),"Unknown")</f>
        <v>8</v>
      </c>
      <c r="R148" s="66">
        <f>ifna(vlookup(A148,vMemory!A:C,3,0),"Unknown")</f>
        <v>24</v>
      </c>
      <c r="S148" s="66">
        <f>ifna(vlookup(A148,vDisk!A:C,3,0),"Unknown")</f>
        <v>1326</v>
      </c>
      <c r="T148" s="67" t="str">
        <f t="array" ref="T148">IFS(
   L148=1, "No Lift &amp; Shift",
   J148=1, XLOOKUP(A148, 'Infra Study'!A:A, 'Infra Study'!P:P),
   I148=1, "No Lift &amp; Shift",
   H148=1, "GKE",
   K148=1, "GCNV",
   G148=1, "Lift &amp; Shift Prod",
   TRUE, "Lift &amp; Shift Noprod"
)</f>
        <v>Lift &amp; Shift Prod</v>
      </c>
      <c r="U148" s="67">
        <f t="shared" si="7"/>
        <v>1</v>
      </c>
      <c r="V148" s="68" t="str">
        <f>if(T148="Lift &amp; Shift Noprod",if( Y148=0,Assumptions!$B$5, Assumptions!$B$4),if(T148="Lift &amp; Shift Prod",if(AND(N148=1,O148="T1"),Assumptions!$B$6,Assumptions!$B$4),0))</f>
        <v>N2D</v>
      </c>
      <c r="W148" s="69">
        <f>if(V148&lt;&gt;0,if(Q148="Unknown", Assumptions!$B$42,If(Q148&gt;1,Q148,2)),0)</f>
        <v>8</v>
      </c>
      <c r="X148" s="69">
        <f>if(V148&lt;&gt;0,if(R148="Unknown", Assumptions!$B$43,R148),0)</f>
        <v>24</v>
      </c>
      <c r="Y148" s="68">
        <f t="shared" si="8"/>
        <v>0</v>
      </c>
      <c r="Z148" s="68">
        <f>if(V148&lt;&gt;0,if(  S148="Unknown", Assumptions!$B$44,S148),0)</f>
        <v>1326</v>
      </c>
      <c r="AA148" s="68" t="str">
        <f>if(V148 ="N2",ifna(vlookup(W148&amp;"-"&amp;X148,'Ref. VM'!A:B,2,0),"Custom"),if(V148 ="E2" , ifna(vlookup(W148&amp;"-"&amp;X148,'Ref. VM'!D:E,2,0),"Custom"),if(V148="N2D",ifna(vlookup(W148&amp;"-"&amp;X148,'Ref. VM'!G:H,2,0),"Custom"),if(V148="N4",ifna(vlookup(W148&amp;"-"&amp;X148,'Ref. VM'!J:K,2,0),"Custom"),0))))</f>
        <v>Custom</v>
      </c>
      <c r="AB148" s="67" t="str">
        <f t="shared" si="9"/>
        <v>N2D-Custom vCPUs-CUD 3y</v>
      </c>
      <c r="AC148" s="67" t="str">
        <f t="shared" si="10"/>
        <v>N2D-Custom RAM-CUD 3y</v>
      </c>
      <c r="AD148" s="67">
        <f t="shared" si="11"/>
        <v>0</v>
      </c>
      <c r="AE148" s="69">
        <f>if(T148="Lift &amp; Shift Prod",730,if(T148="Lift &amp; Shift Noprod",Assumptions!$B$3,0))</f>
        <v>730</v>
      </c>
      <c r="AF148" s="70">
        <f>if( U148=0,0,if(Y148=0, ((vlookup(AB148,'SKU Pricing'!A:B,Assumptions!$B$2,0)*W148)+(vlookup(AC148,'SKU Pricing'!A:B,Assumptions!$B$2,0)*X148))*AE148,((vlookup(AB148,'SKU Pricing'!A:B,Assumptions!$B$2,0)*W148)+(vlookup(AC148,'SKU Pricing'!A:B,Assumptions!$B$2,0)*(W148*8))+(vlookup(AD148,'SKU Pricing'!A:B,Assumptions!$B$2,0)*(X148-(W148*8))))*AE148))</f>
        <v>123.4339714</v>
      </c>
      <c r="AG148" s="67" t="str">
        <f t="shared" si="12"/>
        <v>Windows Server</v>
      </c>
      <c r="AH148" s="70">
        <f>ifna(vlookup(AG148,'SKU Pricing'!A:B,Assumptions!$B$2,0)*W148*AE148,0)</f>
        <v>268.64</v>
      </c>
      <c r="AI148" s="62" t="str">
        <f t="shared" si="13"/>
        <v>Regional</v>
      </c>
      <c r="AJ148" s="62" t="str">
        <f>if(V148&lt;&gt;0, if(T148="Lift &amp; Shift Noprod",Assumptions!$B$9,if(V148=Assumptions!$B$6,Assumptions!$B$10,if(P148=1,Assumptions!$B$8,Assumptions!$B$7))),"")</f>
        <v>SSD</v>
      </c>
      <c r="AK148" s="69" t="str">
        <f t="shared" si="14"/>
        <v>SSD</v>
      </c>
      <c r="AL148" s="69">
        <f>if(AJ148="Hyperdisk Balanced",Assumptions!$B$11,0)</f>
        <v>0</v>
      </c>
      <c r="AM148" s="69">
        <f>if(AJ148="Hyperdisk Balanced",Assumptions!$B$12,0)</f>
        <v>0</v>
      </c>
      <c r="AN148" s="70">
        <f>if(AK148=0,0,if(AJ148="Hyperdisk Balanced",vlookup(AK148&amp;" provisioned space",'SKU Pricing'!A:B,Assumptions!$B$2,0)*Z148+vlookup(AK148&amp;" provisioned IOPS",'SKU Pricing'!A:B,Assumptions!$B$2,0)*AL148*730+vlookup(AK148&amp;" provisioned throughput",'SKU Pricing'!A:B,Assumptions!$B$2,0)*AM148*730,vlookup(AK148,'SKU Pricing'!A:B,Assumptions!$B$2,0)*Z148))</f>
        <v>261.222</v>
      </c>
      <c r="AO148" s="70">
        <f t="shared" si="15"/>
        <v>653.2959714</v>
      </c>
      <c r="AP148" s="71" t="str">
        <f t="shared" si="16"/>
        <v>VM Manager</v>
      </c>
      <c r="AQ148" s="70">
        <f>ifna(vlookup(AP148,'SKU Pricing'!A:B,Assumptions!$B$2,0)*AE148,0)</f>
        <v>2.19</v>
      </c>
      <c r="AR148" s="72">
        <v>0.0</v>
      </c>
    </row>
    <row r="149">
      <c r="A149" s="61" t="s">
        <v>299</v>
      </c>
      <c r="B149" s="62" t="str">
        <f>ifna(if(vlookup(A149,vOS!A:B,2,0)="","Unknown",vlookup(A149,vOS!A:B,2,0)),"Unknown")</f>
        <v>Microsoft Windows Server 2016 or later (64-bit)</v>
      </c>
      <c r="C149" s="62">
        <f>vlookup(B149,'OS Study'!A:D,2,0)</f>
        <v>0</v>
      </c>
      <c r="D149" s="62" t="str">
        <f>vlookup(B149,'OS Study'!A:D,3,0)</f>
        <v>Windows</v>
      </c>
      <c r="E149" s="62" t="str">
        <f>vlookup(B149,'OS Study'!A:D,4,0)</f>
        <v>Server</v>
      </c>
      <c r="F149" s="63" t="str">
        <f>vlookup(B149,'OS Study'!A:E,5,0)</f>
        <v>2016</v>
      </c>
      <c r="G149" s="62">
        <f>IF(vlookup(A149,'RVtools V2.1'!A:J,4,0)="non",0,1)</f>
        <v>1</v>
      </c>
      <c r="H149" s="62">
        <f>if(vlookup(A149,'RVtools V2.1'!A:K,11,0)="kube",1,0)</f>
        <v>0</v>
      </c>
      <c r="I149" s="62">
        <f t="shared" si="5"/>
        <v>0</v>
      </c>
      <c r="J149" s="62">
        <f>ifna(vlookup(A149,'Infra Study'!A:Q,17,0),0)</f>
        <v>0</v>
      </c>
      <c r="K149" s="64">
        <f>IFERROR(__xludf.DUMMYFUNCTION("N(REGEXMATCH(VLOOKUP(A149, 'RVtools V2.1'!A:H, 8, 0), ""^Serveur de fichiers""))"),0.0)</f>
        <v>0</v>
      </c>
      <c r="L149" s="64">
        <f t="shared" si="6"/>
        <v>0</v>
      </c>
      <c r="M149" s="67" t="str">
        <f>ifna(vlookup(A149,'RVtools V2.1'!A:I,8,0),"N/A")</f>
        <v>Biomerieux Myla - CAZ</v>
      </c>
      <c r="N149" s="64">
        <f>IFERROR(__xludf.DUMMYFUNCTION("IF(REGEXMATCH(M149, ""(?i)"" &amp; JOIN(""|"", SPLIT(""kalisil"", "" ""))), 1, 0)"),0.0)</f>
        <v>0</v>
      </c>
      <c r="O149" s="64" t="str">
        <f>vlookup(A149,'RVtools V2.1'!A:H,7,0)</f>
        <v>T1</v>
      </c>
      <c r="P149" s="64">
        <f>if(vlookup(A149,'RVtools V2.1'!A:H,5,0)="oui",1,0)</f>
        <v>1</v>
      </c>
      <c r="Q149" s="64">
        <f>ifna(vlookup(A149,vCPU!A:B,2,0),"Unknown")</f>
        <v>4</v>
      </c>
      <c r="R149" s="66">
        <f>ifna(vlookup(A149,vMemory!A:C,3,0),"Unknown")</f>
        <v>24</v>
      </c>
      <c r="S149" s="66">
        <f>ifna(vlookup(A149,vDisk!A:C,3,0),"Unknown")</f>
        <v>817</v>
      </c>
      <c r="T149" s="67" t="str">
        <f t="array" ref="T149">IFS(
   L149=1, "No Lift &amp; Shift",
   J149=1, XLOOKUP(A149, 'Infra Study'!A:A, 'Infra Study'!P:P),
   I149=1, "No Lift &amp; Shift",
   H149=1, "GKE",
   K149=1, "GCNV",
   G149=1, "Lift &amp; Shift Prod",
   TRUE, "Lift &amp; Shift Noprod"
)</f>
        <v>Lift &amp; Shift Prod</v>
      </c>
      <c r="U149" s="67">
        <f t="shared" si="7"/>
        <v>1</v>
      </c>
      <c r="V149" s="68" t="str">
        <f>if(T149="Lift &amp; Shift Noprod",if( Y149=0,Assumptions!$B$5, Assumptions!$B$4),if(T149="Lift &amp; Shift Prod",if(AND(N149=1,O149="T1"),Assumptions!$B$6,Assumptions!$B$4),0))</f>
        <v>N2D</v>
      </c>
      <c r="W149" s="69">
        <f>if(V149&lt;&gt;0,if(Q149="Unknown", Assumptions!$B$42,If(Q149&gt;1,Q149,2)),0)</f>
        <v>4</v>
      </c>
      <c r="X149" s="69">
        <f>if(V149&lt;&gt;0,if(R149="Unknown", Assumptions!$B$43,R149),0)</f>
        <v>24</v>
      </c>
      <c r="Y149" s="68">
        <f t="shared" si="8"/>
        <v>0</v>
      </c>
      <c r="Z149" s="68">
        <f>if(V149&lt;&gt;0,if(  S149="Unknown", Assumptions!$B$44,S149),0)</f>
        <v>817</v>
      </c>
      <c r="AA149" s="68" t="str">
        <f>if(V149 ="N2",ifna(vlookup(W149&amp;"-"&amp;X149,'Ref. VM'!A:B,2,0),"Custom"),if(V149 ="E2" , ifna(vlookup(W149&amp;"-"&amp;X149,'Ref. VM'!D:E,2,0),"Custom"),if(V149="N2D",ifna(vlookup(W149&amp;"-"&amp;X149,'Ref. VM'!G:H,2,0),"Custom"),if(V149="N4",ifna(vlookup(W149&amp;"-"&amp;X149,'Ref. VM'!J:K,2,0),"Custom"),0))))</f>
        <v>Custom</v>
      </c>
      <c r="AB149" s="67" t="str">
        <f t="shared" si="9"/>
        <v>N2D-Custom vCPUs-CUD 3y</v>
      </c>
      <c r="AC149" s="67" t="str">
        <f t="shared" si="10"/>
        <v>N2D-Custom RAM-CUD 3y</v>
      </c>
      <c r="AD149" s="67">
        <f t="shared" si="11"/>
        <v>0</v>
      </c>
      <c r="AE149" s="69">
        <f>if(T149="Lift &amp; Shift Prod",730,if(T149="Lift &amp; Shift Noprod",Assumptions!$B$3,0))</f>
        <v>730</v>
      </c>
      <c r="AF149" s="70">
        <f>if( U149=0,0,if(Y149=0, ((vlookup(AB149,'SKU Pricing'!A:B,Assumptions!$B$2,0)*W149)+(vlookup(AC149,'SKU Pricing'!A:B,Assumptions!$B$2,0)*X149))*AE149,((vlookup(AB149,'SKU Pricing'!A:B,Assumptions!$B$2,0)*W149)+(vlookup(AC149,'SKU Pricing'!A:B,Assumptions!$B$2,0)*(W149*8))+(vlookup(AD149,'SKU Pricing'!A:B,Assumptions!$B$2,0)*(X149-(W149*8))))*AE149))</f>
        <v>79.4179848</v>
      </c>
      <c r="AG149" s="67" t="str">
        <f t="shared" si="12"/>
        <v>Windows Server</v>
      </c>
      <c r="AH149" s="70">
        <f>ifna(vlookup(AG149,'SKU Pricing'!A:B,Assumptions!$B$2,0)*W149*AE149,0)</f>
        <v>134.32</v>
      </c>
      <c r="AI149" s="62" t="str">
        <f t="shared" si="13"/>
        <v>Regional</v>
      </c>
      <c r="AJ149" s="62" t="str">
        <f>if(V149&lt;&gt;0, if(T149="Lift &amp; Shift Noprod",Assumptions!$B$9,if(V149=Assumptions!$B$6,Assumptions!$B$10,if(P149=1,Assumptions!$B$8,Assumptions!$B$7))),"")</f>
        <v>SSD</v>
      </c>
      <c r="AK149" s="69" t="str">
        <f t="shared" si="14"/>
        <v>SSD</v>
      </c>
      <c r="AL149" s="69">
        <f>if(AJ149="Hyperdisk Balanced",Assumptions!$B$11,0)</f>
        <v>0</v>
      </c>
      <c r="AM149" s="69">
        <f>if(AJ149="Hyperdisk Balanced",Assumptions!$B$12,0)</f>
        <v>0</v>
      </c>
      <c r="AN149" s="70">
        <f>if(AK149=0,0,if(AJ149="Hyperdisk Balanced",vlookup(AK149&amp;" provisioned space",'SKU Pricing'!A:B,Assumptions!$B$2,0)*Z149+vlookup(AK149&amp;" provisioned IOPS",'SKU Pricing'!A:B,Assumptions!$B$2,0)*AL149*730+vlookup(AK149&amp;" provisioned throughput",'SKU Pricing'!A:B,Assumptions!$B$2,0)*AM149*730,vlookup(AK149,'SKU Pricing'!A:B,Assumptions!$B$2,0)*Z149))</f>
        <v>160.949</v>
      </c>
      <c r="AO149" s="70">
        <f t="shared" si="15"/>
        <v>374.6869848</v>
      </c>
      <c r="AP149" s="71" t="str">
        <f t="shared" si="16"/>
        <v>VM Manager</v>
      </c>
      <c r="AQ149" s="70">
        <f>ifna(vlookup(AP149,'SKU Pricing'!A:B,Assumptions!$B$2,0)*AE149,0)</f>
        <v>2.19</v>
      </c>
      <c r="AR149" s="72">
        <v>0.0</v>
      </c>
    </row>
    <row r="150">
      <c r="A150" s="61" t="s">
        <v>300</v>
      </c>
      <c r="B150" s="62" t="str">
        <f>ifna(if(vlookup(A150,vOS!A:B,2,0)="","Unknown",vlookup(A150,vOS!A:B,2,0)),"Unknown")</f>
        <v>Microsoft Windows Server 2016 or later (64-bit)</v>
      </c>
      <c r="C150" s="62">
        <f>vlookup(B150,'OS Study'!A:D,2,0)</f>
        <v>0</v>
      </c>
      <c r="D150" s="62" t="str">
        <f>vlookup(B150,'OS Study'!A:D,3,0)</f>
        <v>Windows</v>
      </c>
      <c r="E150" s="62" t="str">
        <f>vlookup(B150,'OS Study'!A:D,4,0)</f>
        <v>Server</v>
      </c>
      <c r="F150" s="63" t="str">
        <f>vlookup(B150,'OS Study'!A:E,5,0)</f>
        <v>2016</v>
      </c>
      <c r="G150" s="62">
        <f>IF(vlookup(A150,'RVtools V2.1'!A:J,4,0)="non",0,1)</f>
        <v>1</v>
      </c>
      <c r="H150" s="62">
        <f>if(vlookup(A150,'RVtools V2.1'!A:K,11,0)="kube",1,0)</f>
        <v>0</v>
      </c>
      <c r="I150" s="62">
        <f t="shared" si="5"/>
        <v>0</v>
      </c>
      <c r="J150" s="62">
        <f>ifna(vlookup(A150,'Infra Study'!A:Q,17,0),0)</f>
        <v>0</v>
      </c>
      <c r="K150" s="64">
        <f>IFERROR(__xludf.DUMMYFUNCTION("N(REGEXMATCH(VLOOKUP(A150, 'RVtools V2.1'!A:H, 8, 0), ""^Serveur de fichiers""))"),0.0)</f>
        <v>0</v>
      </c>
      <c r="L150" s="64">
        <f t="shared" si="6"/>
        <v>0</v>
      </c>
      <c r="M150" s="67" t="str">
        <f>ifna(vlookup(A150,'RVtools V2.1'!A:I,8,0),"N/A")</f>
        <v>Biomerieux Myla - COR</v>
      </c>
      <c r="N150" s="64">
        <f>IFERROR(__xludf.DUMMYFUNCTION("IF(REGEXMATCH(M150, ""(?i)"" &amp; JOIN(""|"", SPLIT(""kalisil"", "" ""))), 1, 0)"),0.0)</f>
        <v>0</v>
      </c>
      <c r="O150" s="64" t="str">
        <f>vlookup(A150,'RVtools V2.1'!A:H,7,0)</f>
        <v>T1</v>
      </c>
      <c r="P150" s="64">
        <f>if(vlookup(A150,'RVtools V2.1'!A:H,5,0)="oui",1,0)</f>
        <v>1</v>
      </c>
      <c r="Q150" s="64">
        <f>ifna(vlookup(A150,vCPU!A:B,2,0),"Unknown")</f>
        <v>4</v>
      </c>
      <c r="R150" s="66">
        <f>ifna(vlookup(A150,vMemory!A:C,3,0),"Unknown")</f>
        <v>24</v>
      </c>
      <c r="S150" s="66">
        <f>ifna(vlookup(A150,vDisk!A:C,3,0),"Unknown")</f>
        <v>713</v>
      </c>
      <c r="T150" s="67" t="str">
        <f t="array" ref="T150">IFS(
   L150=1, "No Lift &amp; Shift",
   J150=1, XLOOKUP(A150, 'Infra Study'!A:A, 'Infra Study'!P:P),
   I150=1, "No Lift &amp; Shift",
   H150=1, "GKE",
   K150=1, "GCNV",
   G150=1, "Lift &amp; Shift Prod",
   TRUE, "Lift &amp; Shift Noprod"
)</f>
        <v>Lift &amp; Shift Prod</v>
      </c>
      <c r="U150" s="67">
        <f t="shared" si="7"/>
        <v>1</v>
      </c>
      <c r="V150" s="68" t="str">
        <f>if(T150="Lift &amp; Shift Noprod",if( Y150=0,Assumptions!$B$5, Assumptions!$B$4),if(T150="Lift &amp; Shift Prod",if(AND(N150=1,O150="T1"),Assumptions!$B$6,Assumptions!$B$4),0))</f>
        <v>N2D</v>
      </c>
      <c r="W150" s="69">
        <f>if(V150&lt;&gt;0,if(Q150="Unknown", Assumptions!$B$42,If(Q150&gt;1,Q150,2)),0)</f>
        <v>4</v>
      </c>
      <c r="X150" s="69">
        <f>if(V150&lt;&gt;0,if(R150="Unknown", Assumptions!$B$43,R150),0)</f>
        <v>24</v>
      </c>
      <c r="Y150" s="68">
        <f t="shared" si="8"/>
        <v>0</v>
      </c>
      <c r="Z150" s="68">
        <f>if(V150&lt;&gt;0,if(  S150="Unknown", Assumptions!$B$44,S150),0)</f>
        <v>713</v>
      </c>
      <c r="AA150" s="68" t="str">
        <f>if(V150 ="N2",ifna(vlookup(W150&amp;"-"&amp;X150,'Ref. VM'!A:B,2,0),"Custom"),if(V150 ="E2" , ifna(vlookup(W150&amp;"-"&amp;X150,'Ref. VM'!D:E,2,0),"Custom"),if(V150="N2D",ifna(vlookup(W150&amp;"-"&amp;X150,'Ref. VM'!G:H,2,0),"Custom"),if(V150="N4",ifna(vlookup(W150&amp;"-"&amp;X150,'Ref. VM'!J:K,2,0),"Custom"),0))))</f>
        <v>Custom</v>
      </c>
      <c r="AB150" s="67" t="str">
        <f t="shared" si="9"/>
        <v>N2D-Custom vCPUs-CUD 3y</v>
      </c>
      <c r="AC150" s="67" t="str">
        <f t="shared" si="10"/>
        <v>N2D-Custom RAM-CUD 3y</v>
      </c>
      <c r="AD150" s="67">
        <f t="shared" si="11"/>
        <v>0</v>
      </c>
      <c r="AE150" s="69">
        <f>if(T150="Lift &amp; Shift Prod",730,if(T150="Lift &amp; Shift Noprod",Assumptions!$B$3,0))</f>
        <v>730</v>
      </c>
      <c r="AF150" s="70">
        <f>if( U150=0,0,if(Y150=0, ((vlookup(AB150,'SKU Pricing'!A:B,Assumptions!$B$2,0)*W150)+(vlookup(AC150,'SKU Pricing'!A:B,Assumptions!$B$2,0)*X150))*AE150,((vlookup(AB150,'SKU Pricing'!A:B,Assumptions!$B$2,0)*W150)+(vlookup(AC150,'SKU Pricing'!A:B,Assumptions!$B$2,0)*(W150*8))+(vlookup(AD150,'SKU Pricing'!A:B,Assumptions!$B$2,0)*(X150-(W150*8))))*AE150))</f>
        <v>79.4179848</v>
      </c>
      <c r="AG150" s="67" t="str">
        <f t="shared" si="12"/>
        <v>Windows Server</v>
      </c>
      <c r="AH150" s="70">
        <f>ifna(vlookup(AG150,'SKU Pricing'!A:B,Assumptions!$B$2,0)*W150*AE150,0)</f>
        <v>134.32</v>
      </c>
      <c r="AI150" s="62" t="str">
        <f t="shared" si="13"/>
        <v>Regional</v>
      </c>
      <c r="AJ150" s="62" t="str">
        <f>if(V150&lt;&gt;0, if(T150="Lift &amp; Shift Noprod",Assumptions!$B$9,if(V150=Assumptions!$B$6,Assumptions!$B$10,if(P150=1,Assumptions!$B$8,Assumptions!$B$7))),"")</f>
        <v>SSD</v>
      </c>
      <c r="AK150" s="69" t="str">
        <f t="shared" si="14"/>
        <v>SSD</v>
      </c>
      <c r="AL150" s="69">
        <f>if(AJ150="Hyperdisk Balanced",Assumptions!$B$11,0)</f>
        <v>0</v>
      </c>
      <c r="AM150" s="69">
        <f>if(AJ150="Hyperdisk Balanced",Assumptions!$B$12,0)</f>
        <v>0</v>
      </c>
      <c r="AN150" s="70">
        <f>if(AK150=0,0,if(AJ150="Hyperdisk Balanced",vlookup(AK150&amp;" provisioned space",'SKU Pricing'!A:B,Assumptions!$B$2,0)*Z150+vlookup(AK150&amp;" provisioned IOPS",'SKU Pricing'!A:B,Assumptions!$B$2,0)*AL150*730+vlookup(AK150&amp;" provisioned throughput",'SKU Pricing'!A:B,Assumptions!$B$2,0)*AM150*730,vlookup(AK150,'SKU Pricing'!A:B,Assumptions!$B$2,0)*Z150))</f>
        <v>140.461</v>
      </c>
      <c r="AO150" s="70">
        <f t="shared" si="15"/>
        <v>354.1989848</v>
      </c>
      <c r="AP150" s="71" t="str">
        <f t="shared" si="16"/>
        <v>VM Manager</v>
      </c>
      <c r="AQ150" s="70">
        <f>ifna(vlookup(AP150,'SKU Pricing'!A:B,Assumptions!$B$2,0)*AE150,0)</f>
        <v>2.19</v>
      </c>
      <c r="AR150" s="72">
        <v>0.0</v>
      </c>
    </row>
    <row r="151">
      <c r="A151" s="61" t="s">
        <v>301</v>
      </c>
      <c r="B151" s="62" t="str">
        <f>ifna(if(vlookup(A151,vOS!A:B,2,0)="","Unknown",vlookup(A151,vOS!A:B,2,0)),"Unknown")</f>
        <v>Microsoft Windows Server 2016 or later (64-bit)</v>
      </c>
      <c r="C151" s="62">
        <f>vlookup(B151,'OS Study'!A:D,2,0)</f>
        <v>0</v>
      </c>
      <c r="D151" s="62" t="str">
        <f>vlookup(B151,'OS Study'!A:D,3,0)</f>
        <v>Windows</v>
      </c>
      <c r="E151" s="62" t="str">
        <f>vlookup(B151,'OS Study'!A:D,4,0)</f>
        <v>Server</v>
      </c>
      <c r="F151" s="63" t="str">
        <f>vlookup(B151,'OS Study'!A:E,5,0)</f>
        <v>2016</v>
      </c>
      <c r="G151" s="62">
        <f>IF(vlookup(A151,'RVtools V2.1'!A:J,4,0)="non",0,1)</f>
        <v>1</v>
      </c>
      <c r="H151" s="62">
        <f>if(vlookup(A151,'RVtools V2.1'!A:K,11,0)="kube",1,0)</f>
        <v>0</v>
      </c>
      <c r="I151" s="62">
        <f t="shared" si="5"/>
        <v>0</v>
      </c>
      <c r="J151" s="62">
        <f>ifna(vlookup(A151,'Infra Study'!A:Q,17,0),0)</f>
        <v>0</v>
      </c>
      <c r="K151" s="64">
        <f>IFERROR(__xludf.DUMMYFUNCTION("N(REGEXMATCH(VLOOKUP(A151, 'RVtools V2.1'!A:H, 8, 0), ""^Serveur de fichiers""))"),0.0)</f>
        <v>0</v>
      </c>
      <c r="L151" s="64">
        <f t="shared" si="6"/>
        <v>0</v>
      </c>
      <c r="M151" s="67" t="str">
        <f>ifna(vlookup(A151,'RVtools V2.1'!A:I,8,0),"N/A")</f>
        <v>Biomerieux Myla - Diomedea</v>
      </c>
      <c r="N151" s="64">
        <f>IFERROR(__xludf.DUMMYFUNCTION("IF(REGEXMATCH(M151, ""(?i)"" &amp; JOIN(""|"", SPLIT(""kalisil"", "" ""))), 1, 0)"),0.0)</f>
        <v>0</v>
      </c>
      <c r="O151" s="64" t="str">
        <f>vlookup(A151,'RVtools V2.1'!A:H,7,0)</f>
        <v>T1</v>
      </c>
      <c r="P151" s="64">
        <f>if(vlookup(A151,'RVtools V2.1'!A:H,5,0)="oui",1,0)</f>
        <v>1</v>
      </c>
      <c r="Q151" s="64">
        <f>ifna(vlookup(A151,vCPU!A:B,2,0),"Unknown")</f>
        <v>6</v>
      </c>
      <c r="R151" s="66">
        <f>ifna(vlookup(A151,vMemory!A:C,3,0),"Unknown")</f>
        <v>32</v>
      </c>
      <c r="S151" s="66">
        <f>ifna(vlookup(A151,vDisk!A:C,3,0),"Unknown")</f>
        <v>1584</v>
      </c>
      <c r="T151" s="67" t="str">
        <f t="array" ref="T151">IFS(
   L151=1, "No Lift &amp; Shift",
   J151=1, XLOOKUP(A151, 'Infra Study'!A:A, 'Infra Study'!P:P),
   I151=1, "No Lift &amp; Shift",
   H151=1, "GKE",
   K151=1, "GCNV",
   G151=1, "Lift &amp; Shift Prod",
   TRUE, "Lift &amp; Shift Noprod"
)</f>
        <v>Lift &amp; Shift Prod</v>
      </c>
      <c r="U151" s="67">
        <f t="shared" si="7"/>
        <v>1</v>
      </c>
      <c r="V151" s="68" t="str">
        <f>if(T151="Lift &amp; Shift Noprod",if( Y151=0,Assumptions!$B$5, Assumptions!$B$4),if(T151="Lift &amp; Shift Prod",if(AND(N151=1,O151="T1"),Assumptions!$B$6,Assumptions!$B$4),0))</f>
        <v>N2D</v>
      </c>
      <c r="W151" s="69">
        <f>if(V151&lt;&gt;0,if(Q151="Unknown", Assumptions!$B$42,If(Q151&gt;1,Q151,2)),0)</f>
        <v>6</v>
      </c>
      <c r="X151" s="69">
        <f>if(V151&lt;&gt;0,if(R151="Unknown", Assumptions!$B$43,R151),0)</f>
        <v>32</v>
      </c>
      <c r="Y151" s="68">
        <f t="shared" si="8"/>
        <v>0</v>
      </c>
      <c r="Z151" s="68">
        <f>if(V151&lt;&gt;0,if(  S151="Unknown", Assumptions!$B$44,S151),0)</f>
        <v>1584</v>
      </c>
      <c r="AA151" s="68" t="str">
        <f>if(V151 ="N2",ifna(vlookup(W151&amp;"-"&amp;X151,'Ref. VM'!A:B,2,0),"Custom"),if(V151 ="E2" , ifna(vlookup(W151&amp;"-"&amp;X151,'Ref. VM'!D:E,2,0),"Custom"),if(V151="N2D",ifna(vlookup(W151&amp;"-"&amp;X151,'Ref. VM'!G:H,2,0),"Custom"),if(V151="N4",ifna(vlookup(W151&amp;"-"&amp;X151,'Ref. VM'!J:K,2,0),"Custom"),0))))</f>
        <v>Custom</v>
      </c>
      <c r="AB151" s="67" t="str">
        <f t="shared" si="9"/>
        <v>N2D-Custom vCPUs-CUD 3y</v>
      </c>
      <c r="AC151" s="67" t="str">
        <f t="shared" si="10"/>
        <v>N2D-Custom RAM-CUD 3y</v>
      </c>
      <c r="AD151" s="67">
        <f t="shared" si="11"/>
        <v>0</v>
      </c>
      <c r="AE151" s="69">
        <f>if(T151="Lift &amp; Shift Prod",730,if(T151="Lift &amp; Shift Noprod",Assumptions!$B$3,0))</f>
        <v>730</v>
      </c>
      <c r="AF151" s="70">
        <f>if( U151=0,0,if(Y151=0, ((vlookup(AB151,'SKU Pricing'!A:B,Assumptions!$B$2,0)*W151)+(vlookup(AC151,'SKU Pricing'!A:B,Assumptions!$B$2,0)*X151))*AE151,((vlookup(AB151,'SKU Pricing'!A:B,Assumptions!$B$2,0)*W151)+(vlookup(AC151,'SKU Pricing'!A:B,Assumptions!$B$2,0)*(W151*8))+(vlookup(AD151,'SKU Pricing'!A:B,Assumptions!$B$2,0)*(X151-(W151*8))))*AE151))</f>
        <v>113.2266442</v>
      </c>
      <c r="AG151" s="67" t="str">
        <f t="shared" si="12"/>
        <v>Windows Server</v>
      </c>
      <c r="AH151" s="70">
        <f>ifna(vlookup(AG151,'SKU Pricing'!A:B,Assumptions!$B$2,0)*W151*AE151,0)</f>
        <v>201.48</v>
      </c>
      <c r="AI151" s="62" t="str">
        <f t="shared" si="13"/>
        <v>Regional</v>
      </c>
      <c r="AJ151" s="62" t="str">
        <f>if(V151&lt;&gt;0, if(T151="Lift &amp; Shift Noprod",Assumptions!$B$9,if(V151=Assumptions!$B$6,Assumptions!$B$10,if(P151=1,Assumptions!$B$8,Assumptions!$B$7))),"")</f>
        <v>SSD</v>
      </c>
      <c r="AK151" s="69" t="str">
        <f t="shared" si="14"/>
        <v>SSD</v>
      </c>
      <c r="AL151" s="69">
        <f>if(AJ151="Hyperdisk Balanced",Assumptions!$B$11,0)</f>
        <v>0</v>
      </c>
      <c r="AM151" s="69">
        <f>if(AJ151="Hyperdisk Balanced",Assumptions!$B$12,0)</f>
        <v>0</v>
      </c>
      <c r="AN151" s="70">
        <f>if(AK151=0,0,if(AJ151="Hyperdisk Balanced",vlookup(AK151&amp;" provisioned space",'SKU Pricing'!A:B,Assumptions!$B$2,0)*Z151+vlookup(AK151&amp;" provisioned IOPS",'SKU Pricing'!A:B,Assumptions!$B$2,0)*AL151*730+vlookup(AK151&amp;" provisioned throughput",'SKU Pricing'!A:B,Assumptions!$B$2,0)*AM151*730,vlookup(AK151,'SKU Pricing'!A:B,Assumptions!$B$2,0)*Z151))</f>
        <v>312.048</v>
      </c>
      <c r="AO151" s="70">
        <f t="shared" si="15"/>
        <v>626.7546442</v>
      </c>
      <c r="AP151" s="71" t="str">
        <f t="shared" si="16"/>
        <v>VM Manager</v>
      </c>
      <c r="AQ151" s="70">
        <f>ifna(vlookup(AP151,'SKU Pricing'!A:B,Assumptions!$B$2,0)*AE151,0)</f>
        <v>2.19</v>
      </c>
      <c r="AR151" s="72">
        <v>0.0</v>
      </c>
    </row>
    <row r="152">
      <c r="A152" s="61" t="s">
        <v>302</v>
      </c>
      <c r="B152" s="62" t="str">
        <f>ifna(if(vlookup(A152,vOS!A:B,2,0)="","Unknown",vlookup(A152,vOS!A:B,2,0)),"Unknown")</f>
        <v>Microsoft Windows Server 2016 or later (64-bit)</v>
      </c>
      <c r="C152" s="62">
        <f>vlookup(B152,'OS Study'!A:D,2,0)</f>
        <v>0</v>
      </c>
      <c r="D152" s="62" t="str">
        <f>vlookup(B152,'OS Study'!A:D,3,0)</f>
        <v>Windows</v>
      </c>
      <c r="E152" s="62" t="str">
        <f>vlookup(B152,'OS Study'!A:D,4,0)</f>
        <v>Server</v>
      </c>
      <c r="F152" s="63" t="str">
        <f>vlookup(B152,'OS Study'!A:E,5,0)</f>
        <v>2016</v>
      </c>
      <c r="G152" s="62">
        <f>IF(vlookup(A152,'RVtools V2.1'!A:J,4,0)="non",0,1)</f>
        <v>1</v>
      </c>
      <c r="H152" s="62">
        <f>if(vlookup(A152,'RVtools V2.1'!A:K,11,0)="kube",1,0)</f>
        <v>0</v>
      </c>
      <c r="I152" s="62">
        <f t="shared" si="5"/>
        <v>0</v>
      </c>
      <c r="J152" s="62">
        <f>ifna(vlookup(A152,'Infra Study'!A:Q,17,0),0)</f>
        <v>0</v>
      </c>
      <c r="K152" s="64">
        <f>IFERROR(__xludf.DUMMYFUNCTION("N(REGEXMATCH(VLOOKUP(A152, 'RVtools V2.1'!A:H, 8, 0), ""^Serveur de fichiers""))"),0.0)</f>
        <v>0</v>
      </c>
      <c r="L152" s="64">
        <f t="shared" si="6"/>
        <v>0</v>
      </c>
      <c r="M152" s="67" t="str">
        <f>ifna(vlookup(A152,'RVtools V2.1'!A:I,8,0),"N/A")</f>
        <v>Biomerieux Myla - LOR</v>
      </c>
      <c r="N152" s="64">
        <f>IFERROR(__xludf.DUMMYFUNCTION("IF(REGEXMATCH(M152, ""(?i)"" &amp; JOIN(""|"", SPLIT(""kalisil"", "" ""))), 1, 0)"),0.0)</f>
        <v>0</v>
      </c>
      <c r="O152" s="64" t="str">
        <f>vlookup(A152,'RVtools V2.1'!A:H,7,0)</f>
        <v>T1</v>
      </c>
      <c r="P152" s="64">
        <f>if(vlookup(A152,'RVtools V2.1'!A:H,5,0)="oui",1,0)</f>
        <v>1</v>
      </c>
      <c r="Q152" s="64">
        <f>ifna(vlookup(A152,vCPU!A:B,2,0),"Unknown")</f>
        <v>8</v>
      </c>
      <c r="R152" s="66">
        <f>ifna(vlookup(A152,vMemory!A:C,3,0),"Unknown")</f>
        <v>32</v>
      </c>
      <c r="S152" s="66">
        <f>ifna(vlookup(A152,vDisk!A:C,3,0),"Unknown")</f>
        <v>2744</v>
      </c>
      <c r="T152" s="67" t="str">
        <f t="array" ref="T152">IFS(
   L152=1, "No Lift &amp; Shift",
   J152=1, XLOOKUP(A152, 'Infra Study'!A:A, 'Infra Study'!P:P),
   I152=1, "No Lift &amp; Shift",
   H152=1, "GKE",
   K152=1, "GCNV",
   G152=1, "Lift &amp; Shift Prod",
   TRUE, "Lift &amp; Shift Noprod"
)</f>
        <v>Lift &amp; Shift Prod</v>
      </c>
      <c r="U152" s="67">
        <f t="shared" si="7"/>
        <v>1</v>
      </c>
      <c r="V152" s="68" t="str">
        <f>if(T152="Lift &amp; Shift Noprod",if( Y152=0,Assumptions!$B$5, Assumptions!$B$4),if(T152="Lift &amp; Shift Prod",if(AND(N152=1,O152="T1"),Assumptions!$B$6,Assumptions!$B$4),0))</f>
        <v>N2D</v>
      </c>
      <c r="W152" s="69">
        <f>if(V152&lt;&gt;0,if(Q152="Unknown", Assumptions!$B$42,If(Q152&gt;1,Q152,2)),0)</f>
        <v>8</v>
      </c>
      <c r="X152" s="69">
        <f>if(V152&lt;&gt;0,if(R152="Unknown", Assumptions!$B$43,R152),0)</f>
        <v>32</v>
      </c>
      <c r="Y152" s="68">
        <f t="shared" si="8"/>
        <v>0</v>
      </c>
      <c r="Z152" s="68">
        <f>if(V152&lt;&gt;0,if(  S152="Unknown", Assumptions!$B$44,S152),0)</f>
        <v>2744</v>
      </c>
      <c r="AA152" s="68" t="str">
        <f>if(V152 ="N2",ifna(vlookup(W152&amp;"-"&amp;X152,'Ref. VM'!A:B,2,0),"Custom"),if(V152 ="E2" , ifna(vlookup(W152&amp;"-"&amp;X152,'Ref. VM'!D:E,2,0),"Custom"),if(V152="N2D",ifna(vlookup(W152&amp;"-"&amp;X152,'Ref. VM'!G:H,2,0),"Custom"),if(V152="N4",ifna(vlookup(W152&amp;"-"&amp;X152,'Ref. VM'!J:K,2,0),"Custom"),0))))</f>
        <v>Predefined</v>
      </c>
      <c r="AB152" s="67" t="str">
        <f t="shared" si="9"/>
        <v>N2D-Predefined vCPUs-CUD 3y</v>
      </c>
      <c r="AC152" s="67" t="str">
        <f t="shared" si="10"/>
        <v>N2D-Predefined RAM-CUD 3y</v>
      </c>
      <c r="AD152" s="67">
        <f t="shared" si="11"/>
        <v>0</v>
      </c>
      <c r="AE152" s="69">
        <f>if(T152="Lift &amp; Shift Prod",730,if(T152="Lift &amp; Shift Noprod",Assumptions!$B$3,0))</f>
        <v>730</v>
      </c>
      <c r="AF152" s="70">
        <f>if( U152=0,0,if(Y152=0, ((vlookup(AB152,'SKU Pricing'!A:B,Assumptions!$B$2,0)*W152)+(vlookup(AC152,'SKU Pricing'!A:B,Assumptions!$B$2,0)*X152))*AE152,((vlookup(AB152,'SKU Pricing'!A:B,Assumptions!$B$2,0)*W152)+(vlookup(AC152,'SKU Pricing'!A:B,Assumptions!$B$2,0)*(W152*8))+(vlookup(AD152,'SKU Pricing'!A:B,Assumptions!$B$2,0)*(X152-(W152*8))))*AE152))</f>
        <v>128.7948928</v>
      </c>
      <c r="AG152" s="67" t="str">
        <f t="shared" si="12"/>
        <v>Windows Server</v>
      </c>
      <c r="AH152" s="70">
        <f>ifna(vlookup(AG152,'SKU Pricing'!A:B,Assumptions!$B$2,0)*W152*AE152,0)</f>
        <v>268.64</v>
      </c>
      <c r="AI152" s="62" t="str">
        <f t="shared" si="13"/>
        <v>Regional</v>
      </c>
      <c r="AJ152" s="62" t="str">
        <f>if(V152&lt;&gt;0, if(T152="Lift &amp; Shift Noprod",Assumptions!$B$9,if(V152=Assumptions!$B$6,Assumptions!$B$10,if(P152=1,Assumptions!$B$8,Assumptions!$B$7))),"")</f>
        <v>SSD</v>
      </c>
      <c r="AK152" s="69" t="str">
        <f t="shared" si="14"/>
        <v>SSD</v>
      </c>
      <c r="AL152" s="69">
        <f>if(AJ152="Hyperdisk Balanced",Assumptions!$B$11,0)</f>
        <v>0</v>
      </c>
      <c r="AM152" s="69">
        <f>if(AJ152="Hyperdisk Balanced",Assumptions!$B$12,0)</f>
        <v>0</v>
      </c>
      <c r="AN152" s="70">
        <f>if(AK152=0,0,if(AJ152="Hyperdisk Balanced",vlookup(AK152&amp;" provisioned space",'SKU Pricing'!A:B,Assumptions!$B$2,0)*Z152+vlookup(AK152&amp;" provisioned IOPS",'SKU Pricing'!A:B,Assumptions!$B$2,0)*AL152*730+vlookup(AK152&amp;" provisioned throughput",'SKU Pricing'!A:B,Assumptions!$B$2,0)*AM152*730,vlookup(AK152,'SKU Pricing'!A:B,Assumptions!$B$2,0)*Z152))</f>
        <v>540.568</v>
      </c>
      <c r="AO152" s="70">
        <f t="shared" si="15"/>
        <v>938.0028928</v>
      </c>
      <c r="AP152" s="71" t="str">
        <f t="shared" si="16"/>
        <v>VM Manager</v>
      </c>
      <c r="AQ152" s="70">
        <f>ifna(vlookup(AP152,'SKU Pricing'!A:B,Assumptions!$B$2,0)*AE152,0)</f>
        <v>2.19</v>
      </c>
      <c r="AR152" s="72">
        <v>0.0</v>
      </c>
    </row>
    <row r="153">
      <c r="A153" s="61" t="s">
        <v>303</v>
      </c>
      <c r="B153" s="62" t="str">
        <f>ifna(if(vlookup(A153,vOS!A:B,2,0)="","Unknown",vlookup(A153,vOS!A:B,2,0)),"Unknown")</f>
        <v>Microsoft Windows Server 2016 or later (64-bit)</v>
      </c>
      <c r="C153" s="62">
        <f>vlookup(B153,'OS Study'!A:D,2,0)</f>
        <v>0</v>
      </c>
      <c r="D153" s="62" t="str">
        <f>vlookup(B153,'OS Study'!A:D,3,0)</f>
        <v>Windows</v>
      </c>
      <c r="E153" s="62" t="str">
        <f>vlookup(B153,'OS Study'!A:D,4,0)</f>
        <v>Server</v>
      </c>
      <c r="F153" s="63" t="str">
        <f>vlookup(B153,'OS Study'!A:E,5,0)</f>
        <v>2016</v>
      </c>
      <c r="G153" s="62">
        <f>IF(vlookup(A153,'RVtools V2.1'!A:J,4,0)="non",0,1)</f>
        <v>1</v>
      </c>
      <c r="H153" s="62">
        <f>if(vlookup(A153,'RVtools V2.1'!A:K,11,0)="kube",1,0)</f>
        <v>0</v>
      </c>
      <c r="I153" s="62">
        <f t="shared" si="5"/>
        <v>0</v>
      </c>
      <c r="J153" s="62">
        <f>ifna(vlookup(A153,'Infra Study'!A:Q,17,0),0)</f>
        <v>0</v>
      </c>
      <c r="K153" s="64">
        <f>IFERROR(__xludf.DUMMYFUNCTION("N(REGEXMATCH(VLOOKUP(A153, 'RVtools V2.1'!A:H, 8, 0), ""^Serveur de fichiers""))"),0.0)</f>
        <v>0</v>
      </c>
      <c r="L153" s="64">
        <f t="shared" si="6"/>
        <v>0</v>
      </c>
      <c r="M153" s="67" t="str">
        <f>ifna(vlookup(A153,'RVtools V2.1'!A:I,8,0),"N/A")</f>
        <v>Biomerieux Myla - PAO</v>
      </c>
      <c r="N153" s="64">
        <f>IFERROR(__xludf.DUMMYFUNCTION("IF(REGEXMATCH(M153, ""(?i)"" &amp; JOIN(""|"", SPLIT(""kalisil"", "" ""))), 1, 0)"),0.0)</f>
        <v>0</v>
      </c>
      <c r="O153" s="64" t="str">
        <f>vlookup(A153,'RVtools V2.1'!A:H,7,0)</f>
        <v>T1</v>
      </c>
      <c r="P153" s="64">
        <f>if(vlookup(A153,'RVtools V2.1'!A:H,5,0)="oui",1,0)</f>
        <v>1</v>
      </c>
      <c r="Q153" s="64">
        <f>ifna(vlookup(A153,vCPU!A:B,2,0),"Unknown")</f>
        <v>4</v>
      </c>
      <c r="R153" s="66">
        <f>ifna(vlookup(A153,vMemory!A:C,3,0),"Unknown")</f>
        <v>24</v>
      </c>
      <c r="S153" s="66">
        <f>ifna(vlookup(A153,vDisk!A:C,3,0),"Unknown")</f>
        <v>802</v>
      </c>
      <c r="T153" s="67" t="str">
        <f t="array" ref="T153">IFS(
   L153=1, "No Lift &amp; Shift",
   J153=1, XLOOKUP(A153, 'Infra Study'!A:A, 'Infra Study'!P:P),
   I153=1, "No Lift &amp; Shift",
   H153=1, "GKE",
   K153=1, "GCNV",
   G153=1, "Lift &amp; Shift Prod",
   TRUE, "Lift &amp; Shift Noprod"
)</f>
        <v>Lift &amp; Shift Prod</v>
      </c>
      <c r="U153" s="67">
        <f t="shared" si="7"/>
        <v>1</v>
      </c>
      <c r="V153" s="68" t="str">
        <f>if(T153="Lift &amp; Shift Noprod",if( Y153=0,Assumptions!$B$5, Assumptions!$B$4),if(T153="Lift &amp; Shift Prod",if(AND(N153=1,O153="T1"),Assumptions!$B$6,Assumptions!$B$4),0))</f>
        <v>N2D</v>
      </c>
      <c r="W153" s="69">
        <f>if(V153&lt;&gt;0,if(Q153="Unknown", Assumptions!$B$42,If(Q153&gt;1,Q153,2)),0)</f>
        <v>4</v>
      </c>
      <c r="X153" s="69">
        <f>if(V153&lt;&gt;0,if(R153="Unknown", Assumptions!$B$43,R153),0)</f>
        <v>24</v>
      </c>
      <c r="Y153" s="68">
        <f t="shared" si="8"/>
        <v>0</v>
      </c>
      <c r="Z153" s="68">
        <f>if(V153&lt;&gt;0,if(  S153="Unknown", Assumptions!$B$44,S153),0)</f>
        <v>802</v>
      </c>
      <c r="AA153" s="68" t="str">
        <f>if(V153 ="N2",ifna(vlookup(W153&amp;"-"&amp;X153,'Ref. VM'!A:B,2,0),"Custom"),if(V153 ="E2" , ifna(vlookup(W153&amp;"-"&amp;X153,'Ref. VM'!D:E,2,0),"Custom"),if(V153="N2D",ifna(vlookup(W153&amp;"-"&amp;X153,'Ref. VM'!G:H,2,0),"Custom"),if(V153="N4",ifna(vlookup(W153&amp;"-"&amp;X153,'Ref. VM'!J:K,2,0),"Custom"),0))))</f>
        <v>Custom</v>
      </c>
      <c r="AB153" s="67" t="str">
        <f t="shared" si="9"/>
        <v>N2D-Custom vCPUs-CUD 3y</v>
      </c>
      <c r="AC153" s="67" t="str">
        <f t="shared" si="10"/>
        <v>N2D-Custom RAM-CUD 3y</v>
      </c>
      <c r="AD153" s="67">
        <f t="shared" si="11"/>
        <v>0</v>
      </c>
      <c r="AE153" s="69">
        <f>if(T153="Lift &amp; Shift Prod",730,if(T153="Lift &amp; Shift Noprod",Assumptions!$B$3,0))</f>
        <v>730</v>
      </c>
      <c r="AF153" s="70">
        <f>if( U153=0,0,if(Y153=0, ((vlookup(AB153,'SKU Pricing'!A:B,Assumptions!$B$2,0)*W153)+(vlookup(AC153,'SKU Pricing'!A:B,Assumptions!$B$2,0)*X153))*AE153,((vlookup(AB153,'SKU Pricing'!A:B,Assumptions!$B$2,0)*W153)+(vlookup(AC153,'SKU Pricing'!A:B,Assumptions!$B$2,0)*(W153*8))+(vlookup(AD153,'SKU Pricing'!A:B,Assumptions!$B$2,0)*(X153-(W153*8))))*AE153))</f>
        <v>79.4179848</v>
      </c>
      <c r="AG153" s="67" t="str">
        <f t="shared" si="12"/>
        <v>Windows Server</v>
      </c>
      <c r="AH153" s="70">
        <f>ifna(vlookup(AG153,'SKU Pricing'!A:B,Assumptions!$B$2,0)*W153*AE153,0)</f>
        <v>134.32</v>
      </c>
      <c r="AI153" s="62" t="str">
        <f t="shared" si="13"/>
        <v>Regional</v>
      </c>
      <c r="AJ153" s="62" t="str">
        <f>if(V153&lt;&gt;0, if(T153="Lift &amp; Shift Noprod",Assumptions!$B$9,if(V153=Assumptions!$B$6,Assumptions!$B$10,if(P153=1,Assumptions!$B$8,Assumptions!$B$7))),"")</f>
        <v>SSD</v>
      </c>
      <c r="AK153" s="69" t="str">
        <f t="shared" si="14"/>
        <v>SSD</v>
      </c>
      <c r="AL153" s="69">
        <f>if(AJ153="Hyperdisk Balanced",Assumptions!$B$11,0)</f>
        <v>0</v>
      </c>
      <c r="AM153" s="69">
        <f>if(AJ153="Hyperdisk Balanced",Assumptions!$B$12,0)</f>
        <v>0</v>
      </c>
      <c r="AN153" s="70">
        <f>if(AK153=0,0,if(AJ153="Hyperdisk Balanced",vlookup(AK153&amp;" provisioned space",'SKU Pricing'!A:B,Assumptions!$B$2,0)*Z153+vlookup(AK153&amp;" provisioned IOPS",'SKU Pricing'!A:B,Assumptions!$B$2,0)*AL153*730+vlookup(AK153&amp;" provisioned throughput",'SKU Pricing'!A:B,Assumptions!$B$2,0)*AM153*730,vlookup(AK153,'SKU Pricing'!A:B,Assumptions!$B$2,0)*Z153))</f>
        <v>157.994</v>
      </c>
      <c r="AO153" s="70">
        <f t="shared" si="15"/>
        <v>371.7319848</v>
      </c>
      <c r="AP153" s="71" t="str">
        <f t="shared" si="16"/>
        <v>VM Manager</v>
      </c>
      <c r="AQ153" s="70">
        <f>ifna(vlookup(AP153,'SKU Pricing'!A:B,Assumptions!$B$2,0)*AE153,0)</f>
        <v>2.19</v>
      </c>
      <c r="AR153" s="72">
        <v>0.0</v>
      </c>
    </row>
    <row r="154">
      <c r="A154" s="61" t="s">
        <v>304</v>
      </c>
      <c r="B154" s="62" t="str">
        <f>ifna(if(vlookup(A154,vOS!A:B,2,0)="","Unknown",vlookup(A154,vOS!A:B,2,0)),"Unknown")</f>
        <v>Microsoft Windows Server 2016 or later (64-bit)</v>
      </c>
      <c r="C154" s="62">
        <f>vlookup(B154,'OS Study'!A:D,2,0)</f>
        <v>0</v>
      </c>
      <c r="D154" s="62" t="str">
        <f>vlookup(B154,'OS Study'!A:D,3,0)</f>
        <v>Windows</v>
      </c>
      <c r="E154" s="62" t="str">
        <f>vlookup(B154,'OS Study'!A:D,4,0)</f>
        <v>Server</v>
      </c>
      <c r="F154" s="63" t="str">
        <f>vlookup(B154,'OS Study'!A:E,5,0)</f>
        <v>2016</v>
      </c>
      <c r="G154" s="62">
        <f>IF(vlookup(A154,'RVtools V2.1'!A:J,4,0)="non",0,1)</f>
        <v>1</v>
      </c>
      <c r="H154" s="62">
        <f>if(vlookup(A154,'RVtools V2.1'!A:K,11,0)="kube",1,0)</f>
        <v>0</v>
      </c>
      <c r="I154" s="62">
        <f t="shared" si="5"/>
        <v>0</v>
      </c>
      <c r="J154" s="62">
        <f>ifna(vlookup(A154,'Infra Study'!A:Q,17,0),0)</f>
        <v>0</v>
      </c>
      <c r="K154" s="64">
        <f>IFERROR(__xludf.DUMMYFUNCTION("N(REGEXMATCH(VLOOKUP(A154, 'RVtools V2.1'!A:H, 8, 0), ""^Serveur de fichiers""))"),0.0)</f>
        <v>0</v>
      </c>
      <c r="L154" s="64">
        <f t="shared" si="6"/>
        <v>0</v>
      </c>
      <c r="M154" s="67" t="str">
        <f>ifna(vlookup(A154,'RVtools V2.1'!A:I,8,0),"N/A")</f>
        <v>Biomerieux Myla - RAL</v>
      </c>
      <c r="N154" s="64">
        <f>IFERROR(__xludf.DUMMYFUNCTION("IF(REGEXMATCH(M154, ""(?i)"" &amp; JOIN(""|"", SPLIT(""kalisil"", "" ""))), 1, 0)"),0.0)</f>
        <v>0</v>
      </c>
      <c r="O154" s="64" t="str">
        <f>vlookup(A154,'RVtools V2.1'!A:H,7,0)</f>
        <v>T1</v>
      </c>
      <c r="P154" s="64">
        <f>if(vlookup(A154,'RVtools V2.1'!A:H,5,0)="oui",1,0)</f>
        <v>1</v>
      </c>
      <c r="Q154" s="64">
        <f>ifna(vlookup(A154,vCPU!A:B,2,0),"Unknown")</f>
        <v>10</v>
      </c>
      <c r="R154" s="66">
        <f>ifna(vlookup(A154,vMemory!A:C,3,0),"Unknown")</f>
        <v>32</v>
      </c>
      <c r="S154" s="66">
        <f>ifna(vlookup(A154,vDisk!A:C,3,0),"Unknown")</f>
        <v>1772</v>
      </c>
      <c r="T154" s="67" t="str">
        <f t="array" ref="T154">IFS(
   L154=1, "No Lift &amp; Shift",
   J154=1, XLOOKUP(A154, 'Infra Study'!A:A, 'Infra Study'!P:P),
   I154=1, "No Lift &amp; Shift",
   H154=1, "GKE",
   K154=1, "GCNV",
   G154=1, "Lift &amp; Shift Prod",
   TRUE, "Lift &amp; Shift Noprod"
)</f>
        <v>Lift &amp; Shift Prod</v>
      </c>
      <c r="U154" s="67">
        <f t="shared" si="7"/>
        <v>1</v>
      </c>
      <c r="V154" s="68" t="str">
        <f>if(T154="Lift &amp; Shift Noprod",if( Y154=0,Assumptions!$B$5, Assumptions!$B$4),if(T154="Lift &amp; Shift Prod",if(AND(N154=1,O154="T1"),Assumptions!$B$6,Assumptions!$B$4),0))</f>
        <v>N2D</v>
      </c>
      <c r="W154" s="69">
        <f>if(V154&lt;&gt;0,if(Q154="Unknown", Assumptions!$B$42,If(Q154&gt;1,Q154,2)),0)</f>
        <v>10</v>
      </c>
      <c r="X154" s="69">
        <f>if(V154&lt;&gt;0,if(R154="Unknown", Assumptions!$B$43,R154),0)</f>
        <v>32</v>
      </c>
      <c r="Y154" s="68">
        <f t="shared" si="8"/>
        <v>0</v>
      </c>
      <c r="Z154" s="68">
        <f>if(V154&lt;&gt;0,if(  S154="Unknown", Assumptions!$B$44,S154),0)</f>
        <v>1772</v>
      </c>
      <c r="AA154" s="68" t="str">
        <f>if(V154 ="N2",ifna(vlookup(W154&amp;"-"&amp;X154,'Ref. VM'!A:B,2,0),"Custom"),if(V154 ="E2" , ifna(vlookup(W154&amp;"-"&amp;X154,'Ref. VM'!D:E,2,0),"Custom"),if(V154="N2D",ifna(vlookup(W154&amp;"-"&amp;X154,'Ref. VM'!G:H,2,0),"Custom"),if(V154="N4",ifna(vlookup(W154&amp;"-"&amp;X154,'Ref. VM'!J:K,2,0),"Custom"),0))))</f>
        <v>Custom</v>
      </c>
      <c r="AB154" s="67" t="str">
        <f t="shared" si="9"/>
        <v>N2D-Custom vCPUs-CUD 3y</v>
      </c>
      <c r="AC154" s="67" t="str">
        <f t="shared" si="10"/>
        <v>N2D-Custom RAM-CUD 3y</v>
      </c>
      <c r="AD154" s="67">
        <f t="shared" si="11"/>
        <v>0</v>
      </c>
      <c r="AE154" s="69">
        <f>if(T154="Lift &amp; Shift Prod",730,if(T154="Lift &amp; Shift Noprod",Assumptions!$B$3,0))</f>
        <v>730</v>
      </c>
      <c r="AF154" s="70">
        <f>if( U154=0,0,if(Y154=0, ((vlookup(AB154,'SKU Pricing'!A:B,Assumptions!$B$2,0)*W154)+(vlookup(AC154,'SKU Pricing'!A:B,Assumptions!$B$2,0)*X154))*AE154,((vlookup(AB154,'SKU Pricing'!A:B,Assumptions!$B$2,0)*W154)+(vlookup(AC154,'SKU Pricing'!A:B,Assumptions!$B$2,0)*(W154*8))+(vlookup(AD154,'SKU Pricing'!A:B,Assumptions!$B$2,0)*(X154-(W154*8))))*AE154))</f>
        <v>157.2426307</v>
      </c>
      <c r="AG154" s="67" t="str">
        <f t="shared" si="12"/>
        <v>Windows Server</v>
      </c>
      <c r="AH154" s="70">
        <f>ifna(vlookup(AG154,'SKU Pricing'!A:B,Assumptions!$B$2,0)*W154*AE154,0)</f>
        <v>335.8</v>
      </c>
      <c r="AI154" s="62" t="str">
        <f t="shared" si="13"/>
        <v>Regional</v>
      </c>
      <c r="AJ154" s="62" t="str">
        <f>if(V154&lt;&gt;0, if(T154="Lift &amp; Shift Noprod",Assumptions!$B$9,if(V154=Assumptions!$B$6,Assumptions!$B$10,if(P154=1,Assumptions!$B$8,Assumptions!$B$7))),"")</f>
        <v>SSD</v>
      </c>
      <c r="AK154" s="69" t="str">
        <f t="shared" si="14"/>
        <v>SSD</v>
      </c>
      <c r="AL154" s="69">
        <f>if(AJ154="Hyperdisk Balanced",Assumptions!$B$11,0)</f>
        <v>0</v>
      </c>
      <c r="AM154" s="69">
        <f>if(AJ154="Hyperdisk Balanced",Assumptions!$B$12,0)</f>
        <v>0</v>
      </c>
      <c r="AN154" s="70">
        <f>if(AK154=0,0,if(AJ154="Hyperdisk Balanced",vlookup(AK154&amp;" provisioned space",'SKU Pricing'!A:B,Assumptions!$B$2,0)*Z154+vlookup(AK154&amp;" provisioned IOPS",'SKU Pricing'!A:B,Assumptions!$B$2,0)*AL154*730+vlookup(AK154&amp;" provisioned throughput",'SKU Pricing'!A:B,Assumptions!$B$2,0)*AM154*730,vlookup(AK154,'SKU Pricing'!A:B,Assumptions!$B$2,0)*Z154))</f>
        <v>349.084</v>
      </c>
      <c r="AO154" s="70">
        <f t="shared" si="15"/>
        <v>842.1266307</v>
      </c>
      <c r="AP154" s="71" t="str">
        <f t="shared" si="16"/>
        <v>VM Manager</v>
      </c>
      <c r="AQ154" s="70">
        <f>ifna(vlookup(AP154,'SKU Pricing'!A:B,Assumptions!$B$2,0)*AE154,0)</f>
        <v>2.19</v>
      </c>
      <c r="AR154" s="72">
        <v>0.0</v>
      </c>
    </row>
    <row r="155">
      <c r="A155" s="61" t="s">
        <v>305</v>
      </c>
      <c r="B155" s="62" t="str">
        <f>ifna(if(vlookup(A155,vOS!A:B,2,0)="","Unknown",vlookup(A155,vOS!A:B,2,0)),"Unknown")</f>
        <v>AlmaLinux (64-bit)</v>
      </c>
      <c r="C155" s="62">
        <f>vlookup(B155,'OS Study'!A:D,2,0)</f>
        <v>0</v>
      </c>
      <c r="D155" s="62" t="str">
        <f>vlookup(B155,'OS Study'!A:D,3,0)</f>
        <v>Linux</v>
      </c>
      <c r="E155" s="62" t="str">
        <f>vlookup(B155,'OS Study'!A:D,4,0)</f>
        <v>AlmaLinux</v>
      </c>
      <c r="F155" s="63" t="str">
        <f>vlookup(B155,'OS Study'!A:E,5,0)</f>
        <v/>
      </c>
      <c r="G155" s="62">
        <f>IF(vlookup(A155,'RVtools V2.1'!A:J,4,0)="non",0,1)</f>
        <v>0</v>
      </c>
      <c r="H155" s="62">
        <f>if(vlookup(A155,'RVtools V2.1'!A:K,11,0)="kube",1,0)</f>
        <v>0</v>
      </c>
      <c r="I155" s="62">
        <f t="shared" si="5"/>
        <v>0</v>
      </c>
      <c r="J155" s="62">
        <f>ifna(vlookup(A155,'Infra Study'!A:Q,17,0),0)</f>
        <v>0</v>
      </c>
      <c r="K155" s="64">
        <f>IFERROR(__xludf.DUMMYFUNCTION("N(REGEXMATCH(VLOOKUP(A155, 'RVtools V2.1'!A:H, 8, 0), ""^Serveur de fichiers""))"),0.0)</f>
        <v>0</v>
      </c>
      <c r="L155" s="64">
        <f t="shared" si="6"/>
        <v>0</v>
      </c>
      <c r="M155" s="65" t="str">
        <f>ifna(vlookup(A155,'RVtools V2.1'!A:I,8,0),"N/A")</f>
        <v>Centreon - AURA</v>
      </c>
      <c r="N155" s="64">
        <f>IFERROR(__xludf.DUMMYFUNCTION("IF(REGEXMATCH(M155, ""(?i)"" &amp; JOIN(""|"", SPLIT(""kalisil"", "" ""))), 1, 0)"),0.0)</f>
        <v>0</v>
      </c>
      <c r="O155" s="64" t="str">
        <f>vlookup(A155,'RVtools V2.1'!A:H,7,0)</f>
        <v>N/A</v>
      </c>
      <c r="P155" s="64">
        <f>if(vlookup(A155,'RVtools V2.1'!A:H,5,0)="oui",1,0)</f>
        <v>0</v>
      </c>
      <c r="Q155" s="64">
        <f>ifna(vlookup(A155,vCPU!A:B,2,0),"Unknown")</f>
        <v>10</v>
      </c>
      <c r="R155" s="66">
        <f>ifna(vlookup(A155,vMemory!A:C,3,0),"Unknown")</f>
        <v>16</v>
      </c>
      <c r="S155" s="66">
        <f>ifna(vlookup(A155,vDisk!A:C,3,0),"Unknown")</f>
        <v>2229</v>
      </c>
      <c r="T155" s="67" t="str">
        <f t="array" ref="T155">IFS(
   L155=1, "No Lift &amp; Shift",
   J155=1, XLOOKUP(A155, 'Infra Study'!A:A, 'Infra Study'!P:P),
   I155=1, "No Lift &amp; Shift",
   H155=1, "GKE",
   K155=1, "GCNV",
   G155=1, "Lift &amp; Shift Prod",
   TRUE, "Lift &amp; Shift Noprod"
)</f>
        <v>Lift &amp; Shift Noprod</v>
      </c>
      <c r="U155" s="67">
        <f t="shared" si="7"/>
        <v>1</v>
      </c>
      <c r="V155" s="68" t="str">
        <f>if(T155="Lift &amp; Shift Noprod",if( Y155=0,Assumptions!$B$5, Assumptions!$B$4),if(T155="Lift &amp; Shift Prod",if(AND(N155=1,O155="T1"),Assumptions!$B$6,Assumptions!$B$4),0))</f>
        <v>E2</v>
      </c>
      <c r="W155" s="69">
        <f>if(V155&lt;&gt;0,if(Q155="Unknown", Assumptions!$B$42,If(Q155&gt;1,Q155,2)),0)</f>
        <v>10</v>
      </c>
      <c r="X155" s="69">
        <f>if(V155&lt;&gt;0,if(R155="Unknown", Assumptions!$B$43,R155),0)</f>
        <v>16</v>
      </c>
      <c r="Y155" s="68">
        <f t="shared" si="8"/>
        <v>0</v>
      </c>
      <c r="Z155" s="68">
        <f>if(V155&lt;&gt;0,if(  S155="Unknown", Assumptions!$B$44,S155),0)</f>
        <v>2229</v>
      </c>
      <c r="AA155" s="68" t="str">
        <f>if(V155 ="N2",ifna(vlookup(W155&amp;"-"&amp;X155,'Ref. VM'!A:B,2,0),"Custom"),if(V155 ="E2" , ifna(vlookup(W155&amp;"-"&amp;X155,'Ref. VM'!D:E,2,0),"Custom"),if(V155="N2D",ifna(vlookup(W155&amp;"-"&amp;X155,'Ref. VM'!G:H,2,0),"Custom"),if(V155="N4",ifna(vlookup(W155&amp;"-"&amp;X155,'Ref. VM'!J:K,2,0),"Custom"),0))))</f>
        <v>Custom</v>
      </c>
      <c r="AB155" s="67" t="str">
        <f t="shared" si="9"/>
        <v>E2-Custom vCPUs</v>
      </c>
      <c r="AC155" s="67" t="str">
        <f t="shared" si="10"/>
        <v>E2-Custom RAM</v>
      </c>
      <c r="AD155" s="67">
        <f t="shared" si="11"/>
        <v>0</v>
      </c>
      <c r="AE155" s="69">
        <f>if(T155="Lift &amp; Shift Prod",730,if(T155="Lift &amp; Shift Noprod",Assumptions!$B$3,0))</f>
        <v>270</v>
      </c>
      <c r="AF155" s="70">
        <f>if( U155=0,0,if(Y155=0, ((vlookup(AB155,'SKU Pricing'!A:B,Assumptions!$B$2,0)*W155)+(vlookup(AC155,'SKU Pricing'!A:B,Assumptions!$B$2,0)*X155))*AE155,((vlookup(AB155,'SKU Pricing'!A:B,Assumptions!$B$2,0)*W155)+(vlookup(AC155,'SKU Pricing'!A:B,Assumptions!$B$2,0)*(W155*8))+(vlookup(AD155,'SKU Pricing'!A:B,Assumptions!$B$2,0)*(X155-(W155*8))))*AE155))</f>
        <v>87.112746</v>
      </c>
      <c r="AG155" s="67">
        <f t="shared" si="12"/>
        <v>0</v>
      </c>
      <c r="AH155" s="70">
        <f>ifna(vlookup(AG155,'SKU Pricing'!A:B,Assumptions!$B$2,0)*W155*AE155,0)</f>
        <v>0</v>
      </c>
      <c r="AI155" s="62" t="str">
        <f t="shared" si="13"/>
        <v/>
      </c>
      <c r="AJ155" s="62" t="str">
        <f>if(V155&lt;&gt;0, if(T155="Lift &amp; Shift Noprod",Assumptions!$B$9,if(V155=Assumptions!$B$6,Assumptions!$B$10,if(P155=1,Assumptions!$B$8,Assumptions!$B$7))),"")</f>
        <v>Balanced</v>
      </c>
      <c r="AK155" s="69" t="str">
        <f t="shared" si="14"/>
        <v>Balanced</v>
      </c>
      <c r="AL155" s="69">
        <f>if(AJ155="Hyperdisk Balanced",Assumptions!$B$11,0)</f>
        <v>0</v>
      </c>
      <c r="AM155" s="69">
        <f>if(AJ155="Hyperdisk Balanced",Assumptions!$B$12,0)</f>
        <v>0</v>
      </c>
      <c r="AN155" s="70">
        <f>if(AK155=0,0,if(AJ155="Hyperdisk Balanced",vlookup(AK155&amp;" provisioned space",'SKU Pricing'!A:B,Assumptions!$B$2,0)*Z155+vlookup(AK155&amp;" provisioned IOPS",'SKU Pricing'!A:B,Assumptions!$B$2,0)*AL155*730+vlookup(AK155&amp;" provisioned throughput",'SKU Pricing'!A:B,Assumptions!$B$2,0)*AM155*730,vlookup(AK155,'SKU Pricing'!A:B,Assumptions!$B$2,0)*Z155))</f>
        <v>258.564</v>
      </c>
      <c r="AO155" s="70">
        <f t="shared" si="15"/>
        <v>345.676746</v>
      </c>
      <c r="AP155" s="71" t="str">
        <f t="shared" si="16"/>
        <v>VM Manager</v>
      </c>
      <c r="AQ155" s="70">
        <f>ifna(vlookup(AP155,'SKU Pricing'!A:B,Assumptions!$B$2,0)*AE155,0)</f>
        <v>0.81</v>
      </c>
      <c r="AR155" s="72">
        <v>0.0</v>
      </c>
    </row>
    <row r="156">
      <c r="A156" s="61" t="s">
        <v>306</v>
      </c>
      <c r="B156" s="62" t="str">
        <f>ifna(if(vlookup(A156,vOS!A:B,2,0)="","Unknown",vlookup(A156,vOS!A:B,2,0)),"Unknown")</f>
        <v>CentOS 7 (64-bit)</v>
      </c>
      <c r="C156" s="62">
        <f>vlookup(B156,'OS Study'!A:D,2,0)</f>
        <v>0</v>
      </c>
      <c r="D156" s="62" t="str">
        <f>vlookup(B156,'OS Study'!A:D,3,0)</f>
        <v>Linux</v>
      </c>
      <c r="E156" s="62" t="str">
        <f>vlookup(B156,'OS Study'!A:D,4,0)</f>
        <v>CentOS</v>
      </c>
      <c r="F156" s="63" t="str">
        <f>vlookup(B156,'OS Study'!A:E,5,0)</f>
        <v>4/5/6/7</v>
      </c>
      <c r="G156" s="62">
        <f>IF(vlookup(A156,'RVtools V2.1'!A:J,4,0)="non",0,1)</f>
        <v>0</v>
      </c>
      <c r="H156" s="62">
        <f>if(vlookup(A156,'RVtools V2.1'!A:K,11,0)="kube",1,0)</f>
        <v>0</v>
      </c>
      <c r="I156" s="62">
        <f t="shared" si="5"/>
        <v>0</v>
      </c>
      <c r="J156" s="62">
        <f>ifna(vlookup(A156,'Infra Study'!A:Q,17,0),0)</f>
        <v>0</v>
      </c>
      <c r="K156" s="64">
        <f>IFERROR(__xludf.DUMMYFUNCTION("N(REGEXMATCH(VLOOKUP(A156, 'RVtools V2.1'!A:H, 8, 0), ""^Serveur de fichiers""))"),0.0)</f>
        <v>0</v>
      </c>
      <c r="L156" s="64">
        <f t="shared" si="6"/>
        <v>0</v>
      </c>
      <c r="M156" s="65" t="str">
        <f>ifna(vlookup(A156,'RVtools V2.1'!A:I,8,0),"N/A")</f>
        <v>Cisco PABX</v>
      </c>
      <c r="N156" s="64">
        <f>IFERROR(__xludf.DUMMYFUNCTION("IF(REGEXMATCH(M156, ""(?i)"" &amp; JOIN(""|"", SPLIT(""kalisil"", "" ""))), 1, 0)"),0.0)</f>
        <v>0</v>
      </c>
      <c r="O156" s="64" t="str">
        <f>vlookup(A156,'RVtools V2.1'!A:H,7,0)</f>
        <v>N/A</v>
      </c>
      <c r="P156" s="64">
        <f>if(vlookup(A156,'RVtools V2.1'!A:H,5,0)="oui",1,0)</f>
        <v>0</v>
      </c>
      <c r="Q156" s="64">
        <f>ifna(vlookup(A156,vCPU!A:B,2,0),"Unknown")</f>
        <v>4</v>
      </c>
      <c r="R156" s="66">
        <f>ifna(vlookup(A156,vMemory!A:C,3,0),"Unknown")</f>
        <v>8</v>
      </c>
      <c r="S156" s="66">
        <f>ifna(vlookup(A156,vDisk!A:C,3,0),"Unknown")</f>
        <v>93</v>
      </c>
      <c r="T156" s="67" t="str">
        <f t="array" ref="T156">IFS(
   L156=1, "No Lift &amp; Shift",
   J156=1, XLOOKUP(A156, 'Infra Study'!A:A, 'Infra Study'!P:P),
   I156=1, "No Lift &amp; Shift",
   H156=1, "GKE",
   K156=1, "GCNV",
   G156=1, "Lift &amp; Shift Prod",
   TRUE, "Lift &amp; Shift Noprod"
)</f>
        <v>Lift &amp; Shift Noprod</v>
      </c>
      <c r="U156" s="67">
        <f t="shared" si="7"/>
        <v>1</v>
      </c>
      <c r="V156" s="68" t="str">
        <f>if(T156="Lift &amp; Shift Noprod",if( Y156=0,Assumptions!$B$5, Assumptions!$B$4),if(T156="Lift &amp; Shift Prod",if(AND(N156=1,O156="T1"),Assumptions!$B$6,Assumptions!$B$4),0))</f>
        <v>E2</v>
      </c>
      <c r="W156" s="69">
        <f>if(V156&lt;&gt;0,if(Q156="Unknown", Assumptions!$B$42,If(Q156&gt;1,Q156,2)),0)</f>
        <v>4</v>
      </c>
      <c r="X156" s="69">
        <f>if(V156&lt;&gt;0,if(R156="Unknown", Assumptions!$B$43,R156),0)</f>
        <v>8</v>
      </c>
      <c r="Y156" s="68">
        <f t="shared" si="8"/>
        <v>0</v>
      </c>
      <c r="Z156" s="68">
        <f>if(V156&lt;&gt;0,if(  S156="Unknown", Assumptions!$B$44,S156),0)</f>
        <v>93</v>
      </c>
      <c r="AA156" s="68" t="str">
        <f>if(V156 ="N2",ifna(vlookup(W156&amp;"-"&amp;X156,'Ref. VM'!A:B,2,0),"Custom"),if(V156 ="E2" , ifna(vlookup(W156&amp;"-"&amp;X156,'Ref. VM'!D:E,2,0),"Custom"),if(V156="N2D",ifna(vlookup(W156&amp;"-"&amp;X156,'Ref. VM'!G:H,2,0),"Custom"),if(V156="N4",ifna(vlookup(W156&amp;"-"&amp;X156,'Ref. VM'!J:K,2,0),"Custom"),0))))</f>
        <v>Custom</v>
      </c>
      <c r="AB156" s="67" t="str">
        <f t="shared" si="9"/>
        <v>E2-Custom vCPUs</v>
      </c>
      <c r="AC156" s="67" t="str">
        <f t="shared" si="10"/>
        <v>E2-Custom RAM</v>
      </c>
      <c r="AD156" s="67">
        <f t="shared" si="11"/>
        <v>0</v>
      </c>
      <c r="AE156" s="69">
        <f>if(T156="Lift &amp; Shift Prod",730,if(T156="Lift &amp; Shift Noprod",Assumptions!$B$3,0))</f>
        <v>270</v>
      </c>
      <c r="AF156" s="70">
        <f>if( U156=0,0,if(Y156=0, ((vlookup(AB156,'SKU Pricing'!A:B,Assumptions!$B$2,0)*W156)+(vlookup(AC156,'SKU Pricing'!A:B,Assumptions!$B$2,0)*X156))*AE156,((vlookup(AB156,'SKU Pricing'!A:B,Assumptions!$B$2,0)*W156)+(vlookup(AC156,'SKU Pricing'!A:B,Assumptions!$B$2,0)*(W156*8))+(vlookup(AD156,'SKU Pricing'!A:B,Assumptions!$B$2,0)*(X156-(W156*8))))*AE156))</f>
        <v>36.383256</v>
      </c>
      <c r="AG156" s="67">
        <f t="shared" si="12"/>
        <v>0</v>
      </c>
      <c r="AH156" s="70">
        <f>ifna(vlookup(AG156,'SKU Pricing'!A:B,Assumptions!$B$2,0)*W156*AE156,0)</f>
        <v>0</v>
      </c>
      <c r="AI156" s="62" t="str">
        <f t="shared" si="13"/>
        <v/>
      </c>
      <c r="AJ156" s="62" t="str">
        <f>if(V156&lt;&gt;0, if(T156="Lift &amp; Shift Noprod",Assumptions!$B$9,if(V156=Assumptions!$B$6,Assumptions!$B$10,if(P156=1,Assumptions!$B$8,Assumptions!$B$7))),"")</f>
        <v>Balanced</v>
      </c>
      <c r="AK156" s="69" t="str">
        <f t="shared" si="14"/>
        <v>Balanced</v>
      </c>
      <c r="AL156" s="69">
        <f>if(AJ156="Hyperdisk Balanced",Assumptions!$B$11,0)</f>
        <v>0</v>
      </c>
      <c r="AM156" s="69">
        <f>if(AJ156="Hyperdisk Balanced",Assumptions!$B$12,0)</f>
        <v>0</v>
      </c>
      <c r="AN156" s="70">
        <f>if(AK156=0,0,if(AJ156="Hyperdisk Balanced",vlookup(AK156&amp;" provisioned space",'SKU Pricing'!A:B,Assumptions!$B$2,0)*Z156+vlookup(AK156&amp;" provisioned IOPS",'SKU Pricing'!A:B,Assumptions!$B$2,0)*AL156*730+vlookup(AK156&amp;" provisioned throughput",'SKU Pricing'!A:B,Assumptions!$B$2,0)*AM156*730,vlookup(AK156,'SKU Pricing'!A:B,Assumptions!$B$2,0)*Z156))</f>
        <v>10.788</v>
      </c>
      <c r="AO156" s="70">
        <f t="shared" si="15"/>
        <v>47.171256</v>
      </c>
      <c r="AP156" s="71" t="str">
        <f t="shared" si="16"/>
        <v>VM Manager</v>
      </c>
      <c r="AQ156" s="70">
        <f>ifna(vlookup(AP156,'SKU Pricing'!A:B,Assumptions!$B$2,0)*AE156,0)</f>
        <v>0.81</v>
      </c>
      <c r="AR156" s="72">
        <v>0.0</v>
      </c>
    </row>
    <row r="157">
      <c r="A157" s="61" t="s">
        <v>307</v>
      </c>
      <c r="B157" s="62" t="str">
        <f>ifna(if(vlookup(A157,vOS!A:B,2,0)="","Unknown",vlookup(A157,vOS!A:B,2,0)),"Unknown")</f>
        <v>CentOS 7 (64-bit)</v>
      </c>
      <c r="C157" s="62">
        <f>vlookup(B157,'OS Study'!A:D,2,0)</f>
        <v>0</v>
      </c>
      <c r="D157" s="62" t="str">
        <f>vlookup(B157,'OS Study'!A:D,3,0)</f>
        <v>Linux</v>
      </c>
      <c r="E157" s="62" t="str">
        <f>vlookup(B157,'OS Study'!A:D,4,0)</f>
        <v>CentOS</v>
      </c>
      <c r="F157" s="63" t="str">
        <f>vlookup(B157,'OS Study'!A:E,5,0)</f>
        <v>4/5/6/7</v>
      </c>
      <c r="G157" s="62">
        <f>IF(vlookup(A157,'RVtools V2.1'!A:J,4,0)="non",0,1)</f>
        <v>0</v>
      </c>
      <c r="H157" s="62">
        <f>if(vlookup(A157,'RVtools V2.1'!A:K,11,0)="kube",1,0)</f>
        <v>0</v>
      </c>
      <c r="I157" s="62">
        <f t="shared" si="5"/>
        <v>0</v>
      </c>
      <c r="J157" s="62">
        <f>ifna(vlookup(A157,'Infra Study'!A:Q,17,0),0)</f>
        <v>0</v>
      </c>
      <c r="K157" s="64">
        <f>IFERROR(__xludf.DUMMYFUNCTION("N(REGEXMATCH(VLOOKUP(A157, 'RVtools V2.1'!A:H, 8, 0), ""^Serveur de fichiers""))"),0.0)</f>
        <v>0</v>
      </c>
      <c r="L157" s="64">
        <f t="shared" si="6"/>
        <v>0</v>
      </c>
      <c r="M157" s="65" t="str">
        <f>ifna(vlookup(A157,'RVtools V2.1'!A:I,8,0),"N/A")</f>
        <v>Cisco PABX</v>
      </c>
      <c r="N157" s="64">
        <f>IFERROR(__xludf.DUMMYFUNCTION("IF(REGEXMATCH(M157, ""(?i)"" &amp; JOIN(""|"", SPLIT(""kalisil"", "" ""))), 1, 0)"),0.0)</f>
        <v>0</v>
      </c>
      <c r="O157" s="64" t="str">
        <f>vlookup(A157,'RVtools V2.1'!A:H,7,0)</f>
        <v>N/A</v>
      </c>
      <c r="P157" s="64">
        <f>if(vlookup(A157,'RVtools V2.1'!A:H,5,0)="oui",1,0)</f>
        <v>0</v>
      </c>
      <c r="Q157" s="64">
        <f>ifna(vlookup(A157,vCPU!A:B,2,0),"Unknown")</f>
        <v>2</v>
      </c>
      <c r="R157" s="66">
        <f>ifna(vlookup(A157,vMemory!A:C,3,0),"Unknown")</f>
        <v>6</v>
      </c>
      <c r="S157" s="66">
        <f>ifna(vlookup(A157,vDisk!A:C,3,0),"Unknown")</f>
        <v>113</v>
      </c>
      <c r="T157" s="67" t="str">
        <f t="array" ref="T157">IFS(
   L157=1, "No Lift &amp; Shift",
   J157=1, XLOOKUP(A157, 'Infra Study'!A:A, 'Infra Study'!P:P),
   I157=1, "No Lift &amp; Shift",
   H157=1, "GKE",
   K157=1, "GCNV",
   G157=1, "Lift &amp; Shift Prod",
   TRUE, "Lift &amp; Shift Noprod"
)</f>
        <v>Lift &amp; Shift Noprod</v>
      </c>
      <c r="U157" s="67">
        <f t="shared" si="7"/>
        <v>1</v>
      </c>
      <c r="V157" s="68" t="str">
        <f>if(T157="Lift &amp; Shift Noprod",if( Y157=0,Assumptions!$B$5, Assumptions!$B$4),if(T157="Lift &amp; Shift Prod",if(AND(N157=1,O157="T1"),Assumptions!$B$6,Assumptions!$B$4),0))</f>
        <v>E2</v>
      </c>
      <c r="W157" s="69">
        <f>if(V157&lt;&gt;0,if(Q157="Unknown", Assumptions!$B$42,If(Q157&gt;1,Q157,2)),0)</f>
        <v>2</v>
      </c>
      <c r="X157" s="69">
        <f>if(V157&lt;&gt;0,if(R157="Unknown", Assumptions!$B$43,R157),0)</f>
        <v>6</v>
      </c>
      <c r="Y157" s="68">
        <f t="shared" si="8"/>
        <v>0</v>
      </c>
      <c r="Z157" s="68">
        <f>if(V157&lt;&gt;0,if(  S157="Unknown", Assumptions!$B$44,S157),0)</f>
        <v>113</v>
      </c>
      <c r="AA157" s="68" t="str">
        <f>if(V157 ="N2",ifna(vlookup(W157&amp;"-"&amp;X157,'Ref. VM'!A:B,2,0),"Custom"),if(V157 ="E2" , ifna(vlookup(W157&amp;"-"&amp;X157,'Ref. VM'!D:E,2,0),"Custom"),if(V157="N2D",ifna(vlookup(W157&amp;"-"&amp;X157,'Ref. VM'!G:H,2,0),"Custom"),if(V157="N4",ifna(vlookup(W157&amp;"-"&amp;X157,'Ref. VM'!J:K,2,0),"Custom"),0))))</f>
        <v>Custom</v>
      </c>
      <c r="AB157" s="67" t="str">
        <f t="shared" si="9"/>
        <v>E2-Custom vCPUs</v>
      </c>
      <c r="AC157" s="67" t="str">
        <f t="shared" si="10"/>
        <v>E2-Custom RAM</v>
      </c>
      <c r="AD157" s="67">
        <f t="shared" si="11"/>
        <v>0</v>
      </c>
      <c r="AE157" s="69">
        <f>if(T157="Lift &amp; Shift Prod",730,if(T157="Lift &amp; Shift Noprod",Assumptions!$B$3,0))</f>
        <v>270</v>
      </c>
      <c r="AF157" s="70">
        <f>if( U157=0,0,if(Y157=0, ((vlookup(AB157,'SKU Pricing'!A:B,Assumptions!$B$2,0)*W157)+(vlookup(AC157,'SKU Pricing'!A:B,Assumptions!$B$2,0)*X157))*AE157,((vlookup(AB157,'SKU Pricing'!A:B,Assumptions!$B$2,0)*W157)+(vlookup(AC157,'SKU Pricing'!A:B,Assumptions!$B$2,0)*(W157*8))+(vlookup(AD157,'SKU Pricing'!A:B,Assumptions!$B$2,0)*(X157-(W157*8))))*AE157))</f>
        <v>20.114325</v>
      </c>
      <c r="AG157" s="67">
        <f t="shared" si="12"/>
        <v>0</v>
      </c>
      <c r="AH157" s="70">
        <f>ifna(vlookup(AG157,'SKU Pricing'!A:B,Assumptions!$B$2,0)*W157*AE157,0)</f>
        <v>0</v>
      </c>
      <c r="AI157" s="62" t="str">
        <f t="shared" si="13"/>
        <v/>
      </c>
      <c r="AJ157" s="62" t="str">
        <f>if(V157&lt;&gt;0, if(T157="Lift &amp; Shift Noprod",Assumptions!$B$9,if(V157=Assumptions!$B$6,Assumptions!$B$10,if(P157=1,Assumptions!$B$8,Assumptions!$B$7))),"")</f>
        <v>Balanced</v>
      </c>
      <c r="AK157" s="69" t="str">
        <f t="shared" si="14"/>
        <v>Balanced</v>
      </c>
      <c r="AL157" s="69">
        <f>if(AJ157="Hyperdisk Balanced",Assumptions!$B$11,0)</f>
        <v>0</v>
      </c>
      <c r="AM157" s="69">
        <f>if(AJ157="Hyperdisk Balanced",Assumptions!$B$12,0)</f>
        <v>0</v>
      </c>
      <c r="AN157" s="70">
        <f>if(AK157=0,0,if(AJ157="Hyperdisk Balanced",vlookup(AK157&amp;" provisioned space",'SKU Pricing'!A:B,Assumptions!$B$2,0)*Z157+vlookup(AK157&amp;" provisioned IOPS",'SKU Pricing'!A:B,Assumptions!$B$2,0)*AL157*730+vlookup(AK157&amp;" provisioned throughput",'SKU Pricing'!A:B,Assumptions!$B$2,0)*AM157*730,vlookup(AK157,'SKU Pricing'!A:B,Assumptions!$B$2,0)*Z157))</f>
        <v>13.108</v>
      </c>
      <c r="AO157" s="70">
        <f t="shared" si="15"/>
        <v>33.222325</v>
      </c>
      <c r="AP157" s="71" t="str">
        <f t="shared" si="16"/>
        <v>VM Manager</v>
      </c>
      <c r="AQ157" s="70">
        <f>ifna(vlookup(AP157,'SKU Pricing'!A:B,Assumptions!$B$2,0)*AE157,0)</f>
        <v>0.81</v>
      </c>
      <c r="AR157" s="72">
        <v>0.0</v>
      </c>
    </row>
    <row r="158">
      <c r="A158" s="61" t="s">
        <v>308</v>
      </c>
      <c r="B158" s="62" t="str">
        <f>ifna(if(vlookup(A158,vOS!A:B,2,0)="","Unknown",vlookup(A158,vOS!A:B,2,0)),"Unknown")</f>
        <v>Microsoft Windows Server 2019 (64-bit)</v>
      </c>
      <c r="C158" s="62">
        <f>vlookup(B158,'OS Study'!A:D,2,0)</f>
        <v>0</v>
      </c>
      <c r="D158" s="62" t="str">
        <f>vlookup(B158,'OS Study'!A:D,3,0)</f>
        <v>Windows</v>
      </c>
      <c r="E158" s="62" t="str">
        <f>vlookup(B158,'OS Study'!A:D,4,0)</f>
        <v>Server</v>
      </c>
      <c r="F158" s="63" t="str">
        <f>vlookup(B158,'OS Study'!A:E,5,0)</f>
        <v>2019</v>
      </c>
      <c r="G158" s="62">
        <f>IF(vlookup(A158,'RVtools V2.1'!A:J,4,0)="non",0,1)</f>
        <v>1</v>
      </c>
      <c r="H158" s="62">
        <f>if(vlookup(A158,'RVtools V2.1'!A:K,11,0)="kube",1,0)</f>
        <v>0</v>
      </c>
      <c r="I158" s="62">
        <f t="shared" si="5"/>
        <v>0</v>
      </c>
      <c r="J158" s="62">
        <f>ifna(vlookup(A158,'Infra Study'!A:Q,17,0),0)</f>
        <v>0</v>
      </c>
      <c r="K158" s="64">
        <f>IFERROR(__xludf.DUMMYFUNCTION("N(REGEXMATCH(VLOOKUP(A158, 'RVtools V2.1'!A:H, 8, 0), ""^Serveur de fichiers""))"),0.0)</f>
        <v>0</v>
      </c>
      <c r="L158" s="64">
        <f t="shared" si="6"/>
        <v>0</v>
      </c>
      <c r="M158" s="67" t="str">
        <f>ifna(vlookup(A158,'RVtools V2.1'!A:I,8,0),"N/A")</f>
        <v>Cisco PABX</v>
      </c>
      <c r="N158" s="64">
        <f>IFERROR(__xludf.DUMMYFUNCTION("IF(REGEXMATCH(M158, ""(?i)"" &amp; JOIN(""|"", SPLIT(""kalisil"", "" ""))), 1, 0)"),0.0)</f>
        <v>0</v>
      </c>
      <c r="O158" s="64" t="str">
        <f>vlookup(A158,'RVtools V2.1'!A:H,7,0)</f>
        <v>T2</v>
      </c>
      <c r="P158" s="64">
        <f>if(vlookup(A158,'RVtools V2.1'!A:H,5,0)="oui",1,0)</f>
        <v>1</v>
      </c>
      <c r="Q158" s="64">
        <f>ifna(vlookup(A158,vCPU!A:B,2,0),"Unknown")</f>
        <v>10</v>
      </c>
      <c r="R158" s="66">
        <f>ifna(vlookup(A158,vMemory!A:C,3,0),"Unknown")</f>
        <v>32</v>
      </c>
      <c r="S158" s="66">
        <f>ifna(vlookup(A158,vDisk!A:C,3,0),"Unknown")</f>
        <v>875</v>
      </c>
      <c r="T158" s="67" t="str">
        <f t="array" ref="T158">IFS(
   L158=1, "No Lift &amp; Shift",
   J158=1, XLOOKUP(A158, 'Infra Study'!A:A, 'Infra Study'!P:P),
   I158=1, "No Lift &amp; Shift",
   H158=1, "GKE",
   K158=1, "GCNV",
   G158=1, "Lift &amp; Shift Prod",
   TRUE, "Lift &amp; Shift Noprod"
)</f>
        <v>Lift &amp; Shift Prod</v>
      </c>
      <c r="U158" s="67">
        <f t="shared" si="7"/>
        <v>1</v>
      </c>
      <c r="V158" s="68" t="str">
        <f>if(T158="Lift &amp; Shift Noprod",if( Y158=0,Assumptions!$B$5, Assumptions!$B$4),if(T158="Lift &amp; Shift Prod",if(AND(N158=1,O158="T1"),Assumptions!$B$6,Assumptions!$B$4),0))</f>
        <v>N2D</v>
      </c>
      <c r="W158" s="69">
        <f>if(V158&lt;&gt;0,if(Q158="Unknown", Assumptions!$B$42,If(Q158&gt;1,Q158,2)),0)</f>
        <v>10</v>
      </c>
      <c r="X158" s="69">
        <f>if(V158&lt;&gt;0,if(R158="Unknown", Assumptions!$B$43,R158),0)</f>
        <v>32</v>
      </c>
      <c r="Y158" s="68">
        <f t="shared" si="8"/>
        <v>0</v>
      </c>
      <c r="Z158" s="68">
        <f>if(V158&lt;&gt;0,if(  S158="Unknown", Assumptions!$B$44,S158),0)</f>
        <v>875</v>
      </c>
      <c r="AA158" s="68" t="str">
        <f>if(V158 ="N2",ifna(vlookup(W158&amp;"-"&amp;X158,'Ref. VM'!A:B,2,0),"Custom"),if(V158 ="E2" , ifna(vlookup(W158&amp;"-"&amp;X158,'Ref. VM'!D:E,2,0),"Custom"),if(V158="N2D",ifna(vlookup(W158&amp;"-"&amp;X158,'Ref. VM'!G:H,2,0),"Custom"),if(V158="N4",ifna(vlookup(W158&amp;"-"&amp;X158,'Ref. VM'!J:K,2,0),"Custom"),0))))</f>
        <v>Custom</v>
      </c>
      <c r="AB158" s="67" t="str">
        <f t="shared" si="9"/>
        <v>N2D-Custom vCPUs-CUD 3y</v>
      </c>
      <c r="AC158" s="67" t="str">
        <f t="shared" si="10"/>
        <v>N2D-Custom RAM-CUD 3y</v>
      </c>
      <c r="AD158" s="67">
        <f t="shared" si="11"/>
        <v>0</v>
      </c>
      <c r="AE158" s="69">
        <f>if(T158="Lift &amp; Shift Prod",730,if(T158="Lift &amp; Shift Noprod",Assumptions!$B$3,0))</f>
        <v>730</v>
      </c>
      <c r="AF158" s="70">
        <f>if( U158=0,0,if(Y158=0, ((vlookup(AB158,'SKU Pricing'!A:B,Assumptions!$B$2,0)*W158)+(vlookup(AC158,'SKU Pricing'!A:B,Assumptions!$B$2,0)*X158))*AE158,((vlookup(AB158,'SKU Pricing'!A:B,Assumptions!$B$2,0)*W158)+(vlookup(AC158,'SKU Pricing'!A:B,Assumptions!$B$2,0)*(W158*8))+(vlookup(AD158,'SKU Pricing'!A:B,Assumptions!$B$2,0)*(X158-(W158*8))))*AE158))</f>
        <v>157.2426307</v>
      </c>
      <c r="AG158" s="67" t="str">
        <f t="shared" si="12"/>
        <v>Windows Server</v>
      </c>
      <c r="AH158" s="70">
        <f>ifna(vlookup(AG158,'SKU Pricing'!A:B,Assumptions!$B$2,0)*W158*AE158,0)</f>
        <v>335.8</v>
      </c>
      <c r="AI158" s="62" t="str">
        <f t="shared" si="13"/>
        <v/>
      </c>
      <c r="AJ158" s="62" t="str">
        <f>if(V158&lt;&gt;0, if(T158="Lift &amp; Shift Noprod",Assumptions!$B$9,if(V158=Assumptions!$B$6,Assumptions!$B$10,if(P158=1,Assumptions!$B$8,Assumptions!$B$7))),"")</f>
        <v>SSD</v>
      </c>
      <c r="AK158" s="69" t="str">
        <f t="shared" si="14"/>
        <v>SSD</v>
      </c>
      <c r="AL158" s="69">
        <f>if(AJ158="Hyperdisk Balanced",Assumptions!$B$11,0)</f>
        <v>0</v>
      </c>
      <c r="AM158" s="69">
        <f>if(AJ158="Hyperdisk Balanced",Assumptions!$B$12,0)</f>
        <v>0</v>
      </c>
      <c r="AN158" s="70">
        <f>if(AK158=0,0,if(AJ158="Hyperdisk Balanced",vlookup(AK158&amp;" provisioned space",'SKU Pricing'!A:B,Assumptions!$B$2,0)*Z158+vlookup(AK158&amp;" provisioned IOPS",'SKU Pricing'!A:B,Assumptions!$B$2,0)*AL158*730+vlookup(AK158&amp;" provisioned throughput",'SKU Pricing'!A:B,Assumptions!$B$2,0)*AM158*730,vlookup(AK158,'SKU Pricing'!A:B,Assumptions!$B$2,0)*Z158))</f>
        <v>172.375</v>
      </c>
      <c r="AO158" s="70">
        <f t="shared" si="15"/>
        <v>665.4176307</v>
      </c>
      <c r="AP158" s="71" t="str">
        <f t="shared" si="16"/>
        <v>VM Manager</v>
      </c>
      <c r="AQ158" s="70">
        <f>ifna(vlookup(AP158,'SKU Pricing'!A:B,Assumptions!$B$2,0)*AE158,0)</f>
        <v>2.19</v>
      </c>
      <c r="AR158" s="72">
        <v>0.0</v>
      </c>
    </row>
    <row r="159">
      <c r="A159" s="61" t="s">
        <v>309</v>
      </c>
      <c r="B159" s="62" t="str">
        <f>ifna(if(vlookup(A159,vOS!A:B,2,0)="","Unknown",vlookup(A159,vOS!A:B,2,0)),"Unknown")</f>
        <v>CentOS 7 (64-bit)</v>
      </c>
      <c r="C159" s="62">
        <f>vlookup(B159,'OS Study'!A:D,2,0)</f>
        <v>0</v>
      </c>
      <c r="D159" s="62" t="str">
        <f>vlookup(B159,'OS Study'!A:D,3,0)</f>
        <v>Linux</v>
      </c>
      <c r="E159" s="62" t="str">
        <f>vlookup(B159,'OS Study'!A:D,4,0)</f>
        <v>CentOS</v>
      </c>
      <c r="F159" s="63" t="str">
        <f>vlookup(B159,'OS Study'!A:E,5,0)</f>
        <v>4/5/6/7</v>
      </c>
      <c r="G159" s="62">
        <f>IF(vlookup(A159,'RVtools V2.1'!A:J,4,0)="non",0,1)</f>
        <v>1</v>
      </c>
      <c r="H159" s="62">
        <f>if(vlookup(A159,'RVtools V2.1'!A:K,11,0)="kube",1,0)</f>
        <v>0</v>
      </c>
      <c r="I159" s="62">
        <f t="shared" si="5"/>
        <v>0</v>
      </c>
      <c r="J159" s="62">
        <f>ifna(vlookup(A159,'Infra Study'!A:Q,17,0),0)</f>
        <v>0</v>
      </c>
      <c r="K159" s="64">
        <f>IFERROR(__xludf.DUMMYFUNCTION("N(REGEXMATCH(VLOOKUP(A159, 'RVtools V2.1'!A:H, 8, 0), ""^Serveur de fichiers""))"),0.0)</f>
        <v>0</v>
      </c>
      <c r="L159" s="64">
        <f t="shared" si="6"/>
        <v>0</v>
      </c>
      <c r="M159" s="67" t="str">
        <f>ifna(vlookup(A159,'RVtools V2.1'!A:I,8,0),"N/A")</f>
        <v>Cisco PABX</v>
      </c>
      <c r="N159" s="64">
        <f>IFERROR(__xludf.DUMMYFUNCTION("IF(REGEXMATCH(M159, ""(?i)"" &amp; JOIN(""|"", SPLIT(""kalisil"", "" ""))), 1, 0)"),0.0)</f>
        <v>0</v>
      </c>
      <c r="O159" s="64" t="str">
        <f>vlookup(A159,'RVtools V2.1'!A:H,7,0)</f>
        <v>T2</v>
      </c>
      <c r="P159" s="64">
        <f>if(vlookup(A159,'RVtools V2.1'!A:H,5,0)="oui",1,0)</f>
        <v>1</v>
      </c>
      <c r="Q159" s="64">
        <f>ifna(vlookup(A159,vCPU!A:B,2,0),"Unknown")</f>
        <v>4</v>
      </c>
      <c r="R159" s="66">
        <f>ifna(vlookup(A159,vMemory!A:C,3,0),"Unknown")</f>
        <v>8</v>
      </c>
      <c r="S159" s="66">
        <f>ifna(vlookup(A159,vDisk!A:C,3,0),"Unknown")</f>
        <v>188</v>
      </c>
      <c r="T159" s="67" t="str">
        <f t="array" ref="T159">IFS(
   L159=1, "No Lift &amp; Shift",
   J159=1, XLOOKUP(A159, 'Infra Study'!A:A, 'Infra Study'!P:P),
   I159=1, "No Lift &amp; Shift",
   H159=1, "GKE",
   K159=1, "GCNV",
   G159=1, "Lift &amp; Shift Prod",
   TRUE, "Lift &amp; Shift Noprod"
)</f>
        <v>Lift &amp; Shift Prod</v>
      </c>
      <c r="U159" s="67">
        <f t="shared" si="7"/>
        <v>1</v>
      </c>
      <c r="V159" s="68" t="str">
        <f>if(T159="Lift &amp; Shift Noprod",if( Y159=0,Assumptions!$B$5, Assumptions!$B$4),if(T159="Lift &amp; Shift Prod",if(AND(N159=1,O159="T1"),Assumptions!$B$6,Assumptions!$B$4),0))</f>
        <v>N2D</v>
      </c>
      <c r="W159" s="69">
        <f>if(V159&lt;&gt;0,if(Q159="Unknown", Assumptions!$B$42,If(Q159&gt;1,Q159,2)),0)</f>
        <v>4</v>
      </c>
      <c r="X159" s="69">
        <f>if(V159&lt;&gt;0,if(R159="Unknown", Assumptions!$B$43,R159),0)</f>
        <v>8</v>
      </c>
      <c r="Y159" s="68">
        <f t="shared" si="8"/>
        <v>0</v>
      </c>
      <c r="Z159" s="68">
        <f>if(V159&lt;&gt;0,if(  S159="Unknown", Assumptions!$B$44,S159),0)</f>
        <v>188</v>
      </c>
      <c r="AA159" s="68" t="str">
        <f>if(V159 ="N2",ifna(vlookup(W159&amp;"-"&amp;X159,'Ref. VM'!A:B,2,0),"Custom"),if(V159 ="E2" , ifna(vlookup(W159&amp;"-"&amp;X159,'Ref. VM'!D:E,2,0),"Custom"),if(V159="N2D",ifna(vlookup(W159&amp;"-"&amp;X159,'Ref. VM'!G:H,2,0),"Custom"),if(V159="N4",ifna(vlookup(W159&amp;"-"&amp;X159,'Ref. VM'!J:K,2,0),"Custom"),0))))</f>
        <v>Custom</v>
      </c>
      <c r="AB159" s="67" t="str">
        <f t="shared" si="9"/>
        <v>N2D-Custom vCPUs-CUD 3y</v>
      </c>
      <c r="AC159" s="67" t="str">
        <f t="shared" si="10"/>
        <v>N2D-Custom RAM-CUD 3y</v>
      </c>
      <c r="AD159" s="67">
        <f t="shared" si="11"/>
        <v>0</v>
      </c>
      <c r="AE159" s="69">
        <f>if(T159="Lift &amp; Shift Prod",730,if(T159="Lift &amp; Shift Noprod",Assumptions!$B$3,0))</f>
        <v>730</v>
      </c>
      <c r="AF159" s="70">
        <f>if( U159=0,0,if(Y159=0, ((vlookup(AB159,'SKU Pricing'!A:B,Assumptions!$B$2,0)*W159)+(vlookup(AC159,'SKU Pricing'!A:B,Assumptions!$B$2,0)*X159))*AE159,((vlookup(AB159,'SKU Pricing'!A:B,Assumptions!$B$2,0)*W159)+(vlookup(AC159,'SKU Pricing'!A:B,Assumptions!$B$2,0)*(W159*8))+(vlookup(AD159,'SKU Pricing'!A:B,Assumptions!$B$2,0)*(X159-(W159*8))))*AE159))</f>
        <v>55.81665264</v>
      </c>
      <c r="AG159" s="67">
        <f t="shared" si="12"/>
        <v>0</v>
      </c>
      <c r="AH159" s="70">
        <f>ifna(vlookup(AG159,'SKU Pricing'!A:B,Assumptions!$B$2,0)*W159*AE159,0)</f>
        <v>0</v>
      </c>
      <c r="AI159" s="62" t="str">
        <f t="shared" si="13"/>
        <v/>
      </c>
      <c r="AJ159" s="62" t="str">
        <f>if(V159&lt;&gt;0, if(T159="Lift &amp; Shift Noprod",Assumptions!$B$9,if(V159=Assumptions!$B$6,Assumptions!$B$10,if(P159=1,Assumptions!$B$8,Assumptions!$B$7))),"")</f>
        <v>SSD</v>
      </c>
      <c r="AK159" s="69" t="str">
        <f t="shared" si="14"/>
        <v>SSD</v>
      </c>
      <c r="AL159" s="69">
        <f>if(AJ159="Hyperdisk Balanced",Assumptions!$B$11,0)</f>
        <v>0</v>
      </c>
      <c r="AM159" s="69">
        <f>if(AJ159="Hyperdisk Balanced",Assumptions!$B$12,0)</f>
        <v>0</v>
      </c>
      <c r="AN159" s="70">
        <f>if(AK159=0,0,if(AJ159="Hyperdisk Balanced",vlookup(AK159&amp;" provisioned space",'SKU Pricing'!A:B,Assumptions!$B$2,0)*Z159+vlookup(AK159&amp;" provisioned IOPS",'SKU Pricing'!A:B,Assumptions!$B$2,0)*AL159*730+vlookup(AK159&amp;" provisioned throughput",'SKU Pricing'!A:B,Assumptions!$B$2,0)*AM159*730,vlookup(AK159,'SKU Pricing'!A:B,Assumptions!$B$2,0)*Z159))</f>
        <v>37.036</v>
      </c>
      <c r="AO159" s="70">
        <f t="shared" si="15"/>
        <v>92.85265264</v>
      </c>
      <c r="AP159" s="71" t="str">
        <f t="shared" si="16"/>
        <v>VM Manager</v>
      </c>
      <c r="AQ159" s="70">
        <f>ifna(vlookup(AP159,'SKU Pricing'!A:B,Assumptions!$B$2,0)*AE159,0)</f>
        <v>2.19</v>
      </c>
      <c r="AR159" s="72">
        <v>0.0</v>
      </c>
    </row>
    <row r="160">
      <c r="A160" s="61" t="s">
        <v>310</v>
      </c>
      <c r="B160" s="62" t="str">
        <f>ifna(if(vlookup(A160,vOS!A:B,2,0)="","Unknown",vlookup(A160,vOS!A:B,2,0)),"Unknown")</f>
        <v>CentOS 7 (64-bit)</v>
      </c>
      <c r="C160" s="62">
        <f>vlookup(B160,'OS Study'!A:D,2,0)</f>
        <v>0</v>
      </c>
      <c r="D160" s="62" t="str">
        <f>vlookup(B160,'OS Study'!A:D,3,0)</f>
        <v>Linux</v>
      </c>
      <c r="E160" s="62" t="str">
        <f>vlookup(B160,'OS Study'!A:D,4,0)</f>
        <v>CentOS</v>
      </c>
      <c r="F160" s="63" t="str">
        <f>vlookup(B160,'OS Study'!A:E,5,0)</f>
        <v>4/5/6/7</v>
      </c>
      <c r="G160" s="62">
        <f>IF(vlookup(A160,'RVtools V2.1'!A:J,4,0)="non",0,1)</f>
        <v>1</v>
      </c>
      <c r="H160" s="62">
        <f>if(vlookup(A160,'RVtools V2.1'!A:K,11,0)="kube",1,0)</f>
        <v>0</v>
      </c>
      <c r="I160" s="62">
        <f t="shared" si="5"/>
        <v>0</v>
      </c>
      <c r="J160" s="62">
        <f>ifna(vlookup(A160,'Infra Study'!A:Q,17,0),0)</f>
        <v>0</v>
      </c>
      <c r="K160" s="64">
        <f>IFERROR(__xludf.DUMMYFUNCTION("N(REGEXMATCH(VLOOKUP(A160, 'RVtools V2.1'!A:H, 8, 0), ""^Serveur de fichiers""))"),0.0)</f>
        <v>0</v>
      </c>
      <c r="L160" s="64">
        <f t="shared" si="6"/>
        <v>0</v>
      </c>
      <c r="M160" s="67" t="str">
        <f>ifna(vlookup(A160,'RVtools V2.1'!A:I,8,0),"N/A")</f>
        <v>Cisco PABX</v>
      </c>
      <c r="N160" s="64">
        <f>IFERROR(__xludf.DUMMYFUNCTION("IF(REGEXMATCH(M160, ""(?i)"" &amp; JOIN(""|"", SPLIT(""kalisil"", "" ""))), 1, 0)"),0.0)</f>
        <v>0</v>
      </c>
      <c r="O160" s="64" t="str">
        <f>vlookup(A160,'RVtools V2.1'!A:H,7,0)</f>
        <v>T2</v>
      </c>
      <c r="P160" s="64">
        <f>if(vlookup(A160,'RVtools V2.1'!A:H,5,0)="oui",1,0)</f>
        <v>1</v>
      </c>
      <c r="Q160" s="64">
        <f>ifna(vlookup(A160,vCPU!A:B,2,0),"Unknown")</f>
        <v>2</v>
      </c>
      <c r="R160" s="66">
        <f>ifna(vlookup(A160,vMemory!A:C,3,0),"Unknown")</f>
        <v>4</v>
      </c>
      <c r="S160" s="66">
        <f>ifna(vlookup(A160,vDisk!A:C,3,0),"Unknown")</f>
        <v>238</v>
      </c>
      <c r="T160" s="67" t="str">
        <f t="array" ref="T160">IFS(
   L160=1, "No Lift &amp; Shift",
   J160=1, XLOOKUP(A160, 'Infra Study'!A:A, 'Infra Study'!P:P),
   I160=1, "No Lift &amp; Shift",
   H160=1, "GKE",
   K160=1, "GCNV",
   G160=1, "Lift &amp; Shift Prod",
   TRUE, "Lift &amp; Shift Noprod"
)</f>
        <v>Lift &amp; Shift Prod</v>
      </c>
      <c r="U160" s="67">
        <f t="shared" si="7"/>
        <v>1</v>
      </c>
      <c r="V160" s="68" t="str">
        <f>if(T160="Lift &amp; Shift Noprod",if( Y160=0,Assumptions!$B$5, Assumptions!$B$4),if(T160="Lift &amp; Shift Prod",if(AND(N160=1,O160="T1"),Assumptions!$B$6,Assumptions!$B$4),0))</f>
        <v>N2D</v>
      </c>
      <c r="W160" s="69">
        <f>if(V160&lt;&gt;0,if(Q160="Unknown", Assumptions!$B$42,If(Q160&gt;1,Q160,2)),0)</f>
        <v>2</v>
      </c>
      <c r="X160" s="69">
        <f>if(V160&lt;&gt;0,if(R160="Unknown", Assumptions!$B$43,R160),0)</f>
        <v>4</v>
      </c>
      <c r="Y160" s="68">
        <f t="shared" si="8"/>
        <v>0</v>
      </c>
      <c r="Z160" s="68">
        <f>if(V160&lt;&gt;0,if(  S160="Unknown", Assumptions!$B$44,S160),0)</f>
        <v>238</v>
      </c>
      <c r="AA160" s="68" t="str">
        <f>if(V160 ="N2",ifna(vlookup(W160&amp;"-"&amp;X160,'Ref. VM'!A:B,2,0),"Custom"),if(V160 ="E2" , ifna(vlookup(W160&amp;"-"&amp;X160,'Ref. VM'!D:E,2,0),"Custom"),if(V160="N2D",ifna(vlookup(W160&amp;"-"&amp;X160,'Ref. VM'!G:H,2,0),"Custom"),if(V160="N4",ifna(vlookup(W160&amp;"-"&amp;X160,'Ref. VM'!J:K,2,0),"Custom"),0))))</f>
        <v>Custom</v>
      </c>
      <c r="AB160" s="67" t="str">
        <f t="shared" si="9"/>
        <v>N2D-Custom vCPUs-CUD 3y</v>
      </c>
      <c r="AC160" s="67" t="str">
        <f t="shared" si="10"/>
        <v>N2D-Custom RAM-CUD 3y</v>
      </c>
      <c r="AD160" s="67">
        <f t="shared" si="11"/>
        <v>0</v>
      </c>
      <c r="AE160" s="69">
        <f>if(T160="Lift &amp; Shift Prod",730,if(T160="Lift &amp; Shift Noprod",Assumptions!$B$3,0))</f>
        <v>730</v>
      </c>
      <c r="AF160" s="70">
        <f>if( U160=0,0,if(Y160=0, ((vlookup(AB160,'SKU Pricing'!A:B,Assumptions!$B$2,0)*W160)+(vlookup(AC160,'SKU Pricing'!A:B,Assumptions!$B$2,0)*X160))*AE160,((vlookup(AB160,'SKU Pricing'!A:B,Assumptions!$B$2,0)*W160)+(vlookup(AC160,'SKU Pricing'!A:B,Assumptions!$B$2,0)*(W160*8))+(vlookup(AD160,'SKU Pricing'!A:B,Assumptions!$B$2,0)*(X160-(W160*8))))*AE160))</f>
        <v>27.90832632</v>
      </c>
      <c r="AG160" s="67">
        <f t="shared" si="12"/>
        <v>0</v>
      </c>
      <c r="AH160" s="70">
        <f>ifna(vlookup(AG160,'SKU Pricing'!A:B,Assumptions!$B$2,0)*W160*AE160,0)</f>
        <v>0</v>
      </c>
      <c r="AI160" s="62" t="str">
        <f t="shared" si="13"/>
        <v/>
      </c>
      <c r="AJ160" s="62" t="str">
        <f>if(V160&lt;&gt;0, if(T160="Lift &amp; Shift Noprod",Assumptions!$B$9,if(V160=Assumptions!$B$6,Assumptions!$B$10,if(P160=1,Assumptions!$B$8,Assumptions!$B$7))),"")</f>
        <v>SSD</v>
      </c>
      <c r="AK160" s="69" t="str">
        <f t="shared" si="14"/>
        <v>SSD</v>
      </c>
      <c r="AL160" s="69">
        <f>if(AJ160="Hyperdisk Balanced",Assumptions!$B$11,0)</f>
        <v>0</v>
      </c>
      <c r="AM160" s="69">
        <f>if(AJ160="Hyperdisk Balanced",Assumptions!$B$12,0)</f>
        <v>0</v>
      </c>
      <c r="AN160" s="70">
        <f>if(AK160=0,0,if(AJ160="Hyperdisk Balanced",vlookup(AK160&amp;" provisioned space",'SKU Pricing'!A:B,Assumptions!$B$2,0)*Z160+vlookup(AK160&amp;" provisioned IOPS",'SKU Pricing'!A:B,Assumptions!$B$2,0)*AL160*730+vlookup(AK160&amp;" provisioned throughput",'SKU Pricing'!A:B,Assumptions!$B$2,0)*AM160*730,vlookup(AK160,'SKU Pricing'!A:B,Assumptions!$B$2,0)*Z160))</f>
        <v>46.886</v>
      </c>
      <c r="AO160" s="70">
        <f t="shared" si="15"/>
        <v>74.79432632</v>
      </c>
      <c r="AP160" s="71" t="str">
        <f t="shared" si="16"/>
        <v>VM Manager</v>
      </c>
      <c r="AQ160" s="70">
        <f>ifna(vlookup(AP160,'SKU Pricing'!A:B,Assumptions!$B$2,0)*AE160,0)</f>
        <v>2.19</v>
      </c>
      <c r="AR160" s="72">
        <v>0.0</v>
      </c>
    </row>
    <row r="161">
      <c r="A161" s="61" t="s">
        <v>311</v>
      </c>
      <c r="B161" s="62" t="str">
        <f>ifna(if(vlookup(A161,vOS!A:B,2,0)="","Unknown",vlookup(A161,vOS!A:B,2,0)),"Unknown")</f>
        <v>Other (32-bit)</v>
      </c>
      <c r="C161" s="62">
        <f>vlookup(B161,'OS Study'!A:D,2,0)</f>
        <v>1</v>
      </c>
      <c r="D161" s="62" t="str">
        <f>vlookup(B161,'OS Study'!A:D,3,0)</f>
        <v>Other</v>
      </c>
      <c r="E161" s="62" t="str">
        <f>vlookup(B161,'OS Study'!A:D,4,0)</f>
        <v>Other</v>
      </c>
      <c r="F161" s="63" t="str">
        <f>vlookup(B161,'OS Study'!A:E,5,0)</f>
        <v/>
      </c>
      <c r="G161" s="62">
        <f>IF(vlookup(A161,'RVtools V2.1'!A:J,4,0)="non",0,1)</f>
        <v>1</v>
      </c>
      <c r="H161" s="62">
        <f>if(vlookup(A161,'RVtools V2.1'!A:K,11,0)="kube",1,0)</f>
        <v>0</v>
      </c>
      <c r="I161" s="62">
        <f t="shared" si="5"/>
        <v>0</v>
      </c>
      <c r="J161" s="62">
        <f>ifna(vlookup(A161,'Infra Study'!A:Q,17,0),0)</f>
        <v>0</v>
      </c>
      <c r="K161" s="64">
        <f>IFERROR(__xludf.DUMMYFUNCTION("N(REGEXMATCH(VLOOKUP(A161, 'RVtools V2.1'!A:H, 8, 0), ""^Serveur de fichiers""))"),0.0)</f>
        <v>0</v>
      </c>
      <c r="L161" s="64">
        <f t="shared" si="6"/>
        <v>1</v>
      </c>
      <c r="M161" s="67" t="str">
        <f>ifna(vlookup(A161,'RVtools V2.1'!A:I,8,0),"N/A")</f>
        <v>Cisco PABX</v>
      </c>
      <c r="N161" s="64">
        <f>IFERROR(__xludf.DUMMYFUNCTION("IF(REGEXMATCH(M161, ""(?i)"" &amp; JOIN(""|"", SPLIT(""kalisil"", "" ""))), 1, 0)"),0.0)</f>
        <v>0</v>
      </c>
      <c r="O161" s="64" t="str">
        <f>vlookup(A161,'RVtools V2.1'!A:H,7,0)</f>
        <v>T2</v>
      </c>
      <c r="P161" s="64">
        <f>if(vlookup(A161,'RVtools V2.1'!A:H,5,0)="oui",1,0)</f>
        <v>1</v>
      </c>
      <c r="Q161" s="64">
        <f>ifna(vlookup(A161,vCPU!A:B,2,0),"Unknown")</f>
        <v>2</v>
      </c>
      <c r="R161" s="66">
        <f>ifna(vlookup(A161,vMemory!A:C,3,0),"Unknown")</f>
        <v>4</v>
      </c>
      <c r="S161" s="66">
        <f>ifna(vlookup(A161,vDisk!A:C,3,0),"Unknown")</f>
        <v>294</v>
      </c>
      <c r="T161" s="67" t="str">
        <f t="array" ref="T161">IFS(
   L161=1, "No Lift &amp; Shift",
   J161=1, XLOOKUP(A161, 'Infra Study'!A:A, 'Infra Study'!P:P),
   I161=1, "No Lift &amp; Shift",
   H161=1, "GKE",
   K161=1, "GCNV",
   G161=1, "Lift &amp; Shift Prod",
   TRUE, "Lift &amp; Shift Noprod"
)</f>
        <v>No Lift &amp; Shift</v>
      </c>
      <c r="U161" s="67">
        <f t="shared" si="7"/>
        <v>0</v>
      </c>
      <c r="V161" s="68">
        <f>if(T161="Lift &amp; Shift Noprod",if( Y161=0,Assumptions!$B$5, Assumptions!$B$4),if(T161="Lift &amp; Shift Prod",if(AND(N161=1,O161="T1"),Assumptions!$B$6,Assumptions!$B$4),0))</f>
        <v>0</v>
      </c>
      <c r="W161" s="62">
        <f>if(V161&lt;&gt;0,if(Q161="Unknown", Assumptions!$B$42,If(Q161&gt;1,Q161,2)),0)</f>
        <v>0</v>
      </c>
      <c r="X161" s="69">
        <f>if(V161&lt;&gt;0,if(R161="Unknown", Assumptions!$B$43,R161),0)</f>
        <v>0</v>
      </c>
      <c r="Y161" s="68">
        <f t="shared" si="8"/>
        <v>0</v>
      </c>
      <c r="Z161" s="68">
        <f>if(V161&lt;&gt;0,if(  S161="Unknown", Assumptions!$B$44,S161),0)</f>
        <v>0</v>
      </c>
      <c r="AA161" s="68">
        <f>if(V161 ="N2",ifna(vlookup(W161&amp;"-"&amp;X161,'Ref. VM'!A:B,2,0),"Custom"),if(V161 ="E2" , ifna(vlookup(W161&amp;"-"&amp;X161,'Ref. VM'!D:E,2,0),"Custom"),if(V161="N2D",ifna(vlookup(W161&amp;"-"&amp;X161,'Ref. VM'!G:H,2,0),"Custom"),if(V161="N4",ifna(vlookup(W161&amp;"-"&amp;X161,'Ref. VM'!J:K,2,0),"Custom"),0))))</f>
        <v>0</v>
      </c>
      <c r="AB161" s="67">
        <f t="shared" si="9"/>
        <v>0</v>
      </c>
      <c r="AC161" s="67">
        <f t="shared" si="10"/>
        <v>0</v>
      </c>
      <c r="AD161" s="67">
        <f t="shared" si="11"/>
        <v>0</v>
      </c>
      <c r="AE161" s="62">
        <f>if(T161="Lift &amp; Shift Prod",730,if(T161="Lift &amp; Shift Noprod",Assumptions!$B$3,0))</f>
        <v>0</v>
      </c>
      <c r="AF161" s="70">
        <f>if( U161=0,0,if(Y161=0, ((vlookup(AB161,'SKU Pricing'!A:B,Assumptions!$B$2,0)*W161)+(vlookup(AC161,'SKU Pricing'!A:B,Assumptions!$B$2,0)*X161))*AE161,((vlookup(AB161,'SKU Pricing'!A:B,Assumptions!$B$2,0)*W161)+(vlookup(AC161,'SKU Pricing'!A:B,Assumptions!$B$2,0)*(W161*8))+(vlookup(AD161,'SKU Pricing'!A:B,Assumptions!$B$2,0)*(X161-(W161*8))))*AE161))</f>
        <v>0</v>
      </c>
      <c r="AG161" s="67">
        <f t="shared" si="12"/>
        <v>0</v>
      </c>
      <c r="AH161" s="70">
        <f>ifna(vlookup(AG161,'SKU Pricing'!A:B,Assumptions!$B$2,0)*W161*AE161,0)</f>
        <v>0</v>
      </c>
      <c r="AI161" s="62" t="str">
        <f t="shared" si="13"/>
        <v/>
      </c>
      <c r="AJ161" s="62" t="str">
        <f>if(V161&lt;&gt;0, if(T161="Lift &amp; Shift Noprod",Assumptions!$B$9,if(V161=Assumptions!$B$6,Assumptions!$B$10,if(P161=1,Assumptions!$B$8,Assumptions!$B$7))),"")</f>
        <v/>
      </c>
      <c r="AK161" s="69">
        <f t="shared" si="14"/>
        <v>0</v>
      </c>
      <c r="AL161" s="69">
        <f>if(AJ161="Hyperdisk Balanced",Assumptions!$B$11,0)</f>
        <v>0</v>
      </c>
      <c r="AM161" s="69">
        <f>if(AJ161="Hyperdisk Balanced",Assumptions!$B$12,0)</f>
        <v>0</v>
      </c>
      <c r="AN161" s="70">
        <f>if(AK161=0,0,if(AJ161="Hyperdisk Balanced",vlookup(AK161&amp;" provisioned space",'SKU Pricing'!A:B,Assumptions!$B$2,0)*Z161+vlookup(AK161&amp;" provisioned IOPS",'SKU Pricing'!A:B,Assumptions!$B$2,0)*AL161*730+vlookup(AK161&amp;" provisioned throughput",'SKU Pricing'!A:B,Assumptions!$B$2,0)*AM161*730,vlookup(AK161,'SKU Pricing'!A:B,Assumptions!$B$2,0)*Z161))</f>
        <v>0</v>
      </c>
      <c r="AO161" s="70">
        <f t="shared" si="15"/>
        <v>0</v>
      </c>
      <c r="AP161" s="71">
        <f t="shared" si="16"/>
        <v>0</v>
      </c>
      <c r="AQ161" s="70">
        <f>ifna(vlookup(AP161,'SKU Pricing'!A:B,Assumptions!$B$2,0)*AE161,0)</f>
        <v>0</v>
      </c>
      <c r="AR161" s="72">
        <v>0.0</v>
      </c>
    </row>
    <row r="162">
      <c r="A162" s="61" t="s">
        <v>312</v>
      </c>
      <c r="B162" s="62" t="str">
        <f>ifna(if(vlookup(A162,vOS!A:B,2,0)="","Unknown",vlookup(A162,vOS!A:B,2,0)),"Unknown")</f>
        <v>Other (32-bit)</v>
      </c>
      <c r="C162" s="62">
        <f>vlookup(B162,'OS Study'!A:D,2,0)</f>
        <v>1</v>
      </c>
      <c r="D162" s="62" t="str">
        <f>vlookup(B162,'OS Study'!A:D,3,0)</f>
        <v>Other</v>
      </c>
      <c r="E162" s="62" t="str">
        <f>vlookup(B162,'OS Study'!A:D,4,0)</f>
        <v>Other</v>
      </c>
      <c r="F162" s="63" t="str">
        <f>vlookup(B162,'OS Study'!A:E,5,0)</f>
        <v/>
      </c>
      <c r="G162" s="62">
        <f>IF(vlookup(A162,'RVtools V2.1'!A:J,4,0)="non",0,1)</f>
        <v>1</v>
      </c>
      <c r="H162" s="62">
        <f>if(vlookup(A162,'RVtools V2.1'!A:K,11,0)="kube",1,0)</f>
        <v>0</v>
      </c>
      <c r="I162" s="62">
        <f t="shared" si="5"/>
        <v>0</v>
      </c>
      <c r="J162" s="62">
        <f>ifna(vlookup(A162,'Infra Study'!A:Q,17,0),0)</f>
        <v>0</v>
      </c>
      <c r="K162" s="64">
        <f>IFERROR(__xludf.DUMMYFUNCTION("N(REGEXMATCH(VLOOKUP(A162, 'RVtools V2.1'!A:H, 8, 0), ""^Serveur de fichiers""))"),0.0)</f>
        <v>0</v>
      </c>
      <c r="L162" s="64">
        <f t="shared" si="6"/>
        <v>1</v>
      </c>
      <c r="M162" s="67" t="str">
        <f>ifna(vlookup(A162,'RVtools V2.1'!A:I,8,0),"N/A")</f>
        <v>Cisco PABX</v>
      </c>
      <c r="N162" s="64">
        <f>IFERROR(__xludf.DUMMYFUNCTION("IF(REGEXMATCH(M162, ""(?i)"" &amp; JOIN(""|"", SPLIT(""kalisil"", "" ""))), 1, 0)"),0.0)</f>
        <v>0</v>
      </c>
      <c r="O162" s="64" t="str">
        <f>vlookup(A162,'RVtools V2.1'!A:H,7,0)</f>
        <v>T2</v>
      </c>
      <c r="P162" s="64">
        <f>if(vlookup(A162,'RVtools V2.1'!A:H,5,0)="oui",1,0)</f>
        <v>1</v>
      </c>
      <c r="Q162" s="64">
        <f>ifna(vlookup(A162,vCPU!A:B,2,0),"Unknown")</f>
        <v>2</v>
      </c>
      <c r="R162" s="66">
        <f>ifna(vlookup(A162,vMemory!A:C,3,0),"Unknown")</f>
        <v>4</v>
      </c>
      <c r="S162" s="66">
        <f>ifna(vlookup(A162,vDisk!A:C,3,0),"Unknown")</f>
        <v>308</v>
      </c>
      <c r="T162" s="67" t="str">
        <f t="array" ref="T162">IFS(
   L162=1, "No Lift &amp; Shift",
   J162=1, XLOOKUP(A162, 'Infra Study'!A:A, 'Infra Study'!P:P),
   I162=1, "No Lift &amp; Shift",
   H162=1, "GKE",
   K162=1, "GCNV",
   G162=1, "Lift &amp; Shift Prod",
   TRUE, "Lift &amp; Shift Noprod"
)</f>
        <v>No Lift &amp; Shift</v>
      </c>
      <c r="U162" s="67">
        <f t="shared" si="7"/>
        <v>0</v>
      </c>
      <c r="V162" s="68">
        <f>if(T162="Lift &amp; Shift Noprod",if( Y162=0,Assumptions!$B$5, Assumptions!$B$4),if(T162="Lift &amp; Shift Prod",if(AND(N162=1,O162="T1"),Assumptions!$B$6,Assumptions!$B$4),0))</f>
        <v>0</v>
      </c>
      <c r="W162" s="62">
        <f>if(V162&lt;&gt;0,if(Q162="Unknown", Assumptions!$B$42,If(Q162&gt;1,Q162,2)),0)</f>
        <v>0</v>
      </c>
      <c r="X162" s="69">
        <f>if(V162&lt;&gt;0,if(R162="Unknown", Assumptions!$B$43,R162),0)</f>
        <v>0</v>
      </c>
      <c r="Y162" s="68">
        <f t="shared" si="8"/>
        <v>0</v>
      </c>
      <c r="Z162" s="68">
        <f>if(V162&lt;&gt;0,if(  S162="Unknown", Assumptions!$B$44,S162),0)</f>
        <v>0</v>
      </c>
      <c r="AA162" s="68">
        <f>if(V162 ="N2",ifna(vlookup(W162&amp;"-"&amp;X162,'Ref. VM'!A:B,2,0),"Custom"),if(V162 ="E2" , ifna(vlookup(W162&amp;"-"&amp;X162,'Ref. VM'!D:E,2,0),"Custom"),if(V162="N2D",ifna(vlookup(W162&amp;"-"&amp;X162,'Ref. VM'!G:H,2,0),"Custom"),if(V162="N4",ifna(vlookup(W162&amp;"-"&amp;X162,'Ref. VM'!J:K,2,0),"Custom"),0))))</f>
        <v>0</v>
      </c>
      <c r="AB162" s="67">
        <f t="shared" si="9"/>
        <v>0</v>
      </c>
      <c r="AC162" s="67">
        <f t="shared" si="10"/>
        <v>0</v>
      </c>
      <c r="AD162" s="67">
        <f t="shared" si="11"/>
        <v>0</v>
      </c>
      <c r="AE162" s="62">
        <f>if(T162="Lift &amp; Shift Prod",730,if(T162="Lift &amp; Shift Noprod",Assumptions!$B$3,0))</f>
        <v>0</v>
      </c>
      <c r="AF162" s="70">
        <f>if( U162=0,0,if(Y162=0, ((vlookup(AB162,'SKU Pricing'!A:B,Assumptions!$B$2,0)*W162)+(vlookup(AC162,'SKU Pricing'!A:B,Assumptions!$B$2,0)*X162))*AE162,((vlookup(AB162,'SKU Pricing'!A:B,Assumptions!$B$2,0)*W162)+(vlookup(AC162,'SKU Pricing'!A:B,Assumptions!$B$2,0)*(W162*8))+(vlookup(AD162,'SKU Pricing'!A:B,Assumptions!$B$2,0)*(X162-(W162*8))))*AE162))</f>
        <v>0</v>
      </c>
      <c r="AG162" s="67">
        <f t="shared" si="12"/>
        <v>0</v>
      </c>
      <c r="AH162" s="70">
        <f>ifna(vlookup(AG162,'SKU Pricing'!A:B,Assumptions!$B$2,0)*W162*AE162,0)</f>
        <v>0</v>
      </c>
      <c r="AI162" s="62" t="str">
        <f t="shared" si="13"/>
        <v/>
      </c>
      <c r="AJ162" s="62" t="str">
        <f>if(V162&lt;&gt;0, if(T162="Lift &amp; Shift Noprod",Assumptions!$B$9,if(V162=Assumptions!$B$6,Assumptions!$B$10,if(P162=1,Assumptions!$B$8,Assumptions!$B$7))),"")</f>
        <v/>
      </c>
      <c r="AK162" s="69">
        <f t="shared" si="14"/>
        <v>0</v>
      </c>
      <c r="AL162" s="69">
        <f>if(AJ162="Hyperdisk Balanced",Assumptions!$B$11,0)</f>
        <v>0</v>
      </c>
      <c r="AM162" s="69">
        <f>if(AJ162="Hyperdisk Balanced",Assumptions!$B$12,0)</f>
        <v>0</v>
      </c>
      <c r="AN162" s="70">
        <f>if(AK162=0,0,if(AJ162="Hyperdisk Balanced",vlookup(AK162&amp;" provisioned space",'SKU Pricing'!A:B,Assumptions!$B$2,0)*Z162+vlookup(AK162&amp;" provisioned IOPS",'SKU Pricing'!A:B,Assumptions!$B$2,0)*AL162*730+vlookup(AK162&amp;" provisioned throughput",'SKU Pricing'!A:B,Assumptions!$B$2,0)*AM162*730,vlookup(AK162,'SKU Pricing'!A:B,Assumptions!$B$2,0)*Z162))</f>
        <v>0</v>
      </c>
      <c r="AO162" s="70">
        <f t="shared" si="15"/>
        <v>0</v>
      </c>
      <c r="AP162" s="71">
        <f t="shared" si="16"/>
        <v>0</v>
      </c>
      <c r="AQ162" s="70">
        <f>ifna(vlookup(AP162,'SKU Pricing'!A:B,Assumptions!$B$2,0)*AE162,0)</f>
        <v>0</v>
      </c>
      <c r="AR162" s="72">
        <v>0.0</v>
      </c>
    </row>
    <row r="163">
      <c r="A163" s="61" t="s">
        <v>313</v>
      </c>
      <c r="B163" s="62" t="str">
        <f>ifna(if(vlookup(A163,vOS!A:B,2,0)="","Unknown",vlookup(A163,vOS!A:B,2,0)),"Unknown")</f>
        <v>Other 4.x Linux (64-bit)</v>
      </c>
      <c r="C163" s="62">
        <f>vlookup(B163,'OS Study'!A:D,2,0)</f>
        <v>0</v>
      </c>
      <c r="D163" s="62" t="str">
        <f>vlookup(B163,'OS Study'!A:D,3,0)</f>
        <v>Linux</v>
      </c>
      <c r="E163" s="62" t="str">
        <f>vlookup(B163,'OS Study'!A:D,4,0)</f>
        <v>Other</v>
      </c>
      <c r="F163" s="63" t="str">
        <f>vlookup(B163,'OS Study'!A:E,5,0)</f>
        <v/>
      </c>
      <c r="G163" s="62">
        <f>IF(vlookup(A163,'RVtools V2.1'!A:J,4,0)="non",0,1)</f>
        <v>1</v>
      </c>
      <c r="H163" s="62">
        <f>if(vlookup(A163,'RVtools V2.1'!A:K,11,0)="kube",1,0)</f>
        <v>0</v>
      </c>
      <c r="I163" s="62">
        <f t="shared" si="5"/>
        <v>0</v>
      </c>
      <c r="J163" s="62">
        <f>ifna(vlookup(A163,'Infra Study'!A:Q,17,0),0)</f>
        <v>0</v>
      </c>
      <c r="K163" s="64">
        <f>IFERROR(__xludf.DUMMYFUNCTION("N(REGEXMATCH(VLOOKUP(A163, 'RVtools V2.1'!A:H, 8, 0), ""^Serveur de fichiers""))"),0.0)</f>
        <v>0</v>
      </c>
      <c r="L163" s="64">
        <f t="shared" si="6"/>
        <v>0</v>
      </c>
      <c r="M163" s="67" t="str">
        <f>ifna(vlookup(A163,'RVtools V2.1'!A:I,8,0),"N/A")</f>
        <v>Cisco PABX</v>
      </c>
      <c r="N163" s="64">
        <f>IFERROR(__xludf.DUMMYFUNCTION("IF(REGEXMATCH(M163, ""(?i)"" &amp; JOIN(""|"", SPLIT(""kalisil"", "" ""))), 1, 0)"),0.0)</f>
        <v>0</v>
      </c>
      <c r="O163" s="64" t="str">
        <f>vlookup(A163,'RVtools V2.1'!A:H,7,0)</f>
        <v>T2</v>
      </c>
      <c r="P163" s="64">
        <f>if(vlookup(A163,'RVtools V2.1'!A:H,5,0)="oui",1,0)</f>
        <v>1</v>
      </c>
      <c r="Q163" s="64">
        <f>ifna(vlookup(A163,vCPU!A:B,2,0),"Unknown")</f>
        <v>2</v>
      </c>
      <c r="R163" s="66">
        <f>ifna(vlookup(A163,vMemory!A:C,3,0),"Unknown")</f>
        <v>4</v>
      </c>
      <c r="S163" s="66">
        <f>ifna(vlookup(A163,vDisk!A:C,3,0),"Unknown")</f>
        <v>294</v>
      </c>
      <c r="T163" s="67" t="str">
        <f t="array" ref="T163">IFS(
   L163=1, "No Lift &amp; Shift",
   J163=1, XLOOKUP(A163, 'Infra Study'!A:A, 'Infra Study'!P:P),
   I163=1, "No Lift &amp; Shift",
   H163=1, "GKE",
   K163=1, "GCNV",
   G163=1, "Lift &amp; Shift Prod",
   TRUE, "Lift &amp; Shift Noprod"
)</f>
        <v>Lift &amp; Shift Prod</v>
      </c>
      <c r="U163" s="67">
        <f t="shared" si="7"/>
        <v>1</v>
      </c>
      <c r="V163" s="68" t="str">
        <f>if(T163="Lift &amp; Shift Noprod",if( Y163=0,Assumptions!$B$5, Assumptions!$B$4),if(T163="Lift &amp; Shift Prod",if(AND(N163=1,O163="T1"),Assumptions!$B$6,Assumptions!$B$4),0))</f>
        <v>N2D</v>
      </c>
      <c r="W163" s="69">
        <f>if(V163&lt;&gt;0,if(Q163="Unknown", Assumptions!$B$42,If(Q163&gt;1,Q163,2)),0)</f>
        <v>2</v>
      </c>
      <c r="X163" s="69">
        <f>if(V163&lt;&gt;0,if(R163="Unknown", Assumptions!$B$43,R163),0)</f>
        <v>4</v>
      </c>
      <c r="Y163" s="68">
        <f t="shared" si="8"/>
        <v>0</v>
      </c>
      <c r="Z163" s="68">
        <f>if(V163&lt;&gt;0,if(  S163="Unknown", Assumptions!$B$44,S163),0)</f>
        <v>294</v>
      </c>
      <c r="AA163" s="68" t="str">
        <f>if(V163 ="N2",ifna(vlookup(W163&amp;"-"&amp;X163,'Ref. VM'!A:B,2,0),"Custom"),if(V163 ="E2" , ifna(vlookup(W163&amp;"-"&amp;X163,'Ref. VM'!D:E,2,0),"Custom"),if(V163="N2D",ifna(vlookup(W163&amp;"-"&amp;X163,'Ref. VM'!G:H,2,0),"Custom"),if(V163="N4",ifna(vlookup(W163&amp;"-"&amp;X163,'Ref. VM'!J:K,2,0),"Custom"),0))))</f>
        <v>Custom</v>
      </c>
      <c r="AB163" s="67" t="str">
        <f t="shared" si="9"/>
        <v>N2D-Custom vCPUs-CUD 3y</v>
      </c>
      <c r="AC163" s="67" t="str">
        <f t="shared" si="10"/>
        <v>N2D-Custom RAM-CUD 3y</v>
      </c>
      <c r="AD163" s="67">
        <f t="shared" si="11"/>
        <v>0</v>
      </c>
      <c r="AE163" s="69">
        <f>if(T163="Lift &amp; Shift Prod",730,if(T163="Lift &amp; Shift Noprod",Assumptions!$B$3,0))</f>
        <v>730</v>
      </c>
      <c r="AF163" s="70">
        <f>if( U163=0,0,if(Y163=0, ((vlookup(AB163,'SKU Pricing'!A:B,Assumptions!$B$2,0)*W163)+(vlookup(AC163,'SKU Pricing'!A:B,Assumptions!$B$2,0)*X163))*AE163,((vlookup(AB163,'SKU Pricing'!A:B,Assumptions!$B$2,0)*W163)+(vlookup(AC163,'SKU Pricing'!A:B,Assumptions!$B$2,0)*(W163*8))+(vlookup(AD163,'SKU Pricing'!A:B,Assumptions!$B$2,0)*(X163-(W163*8))))*AE163))</f>
        <v>27.90832632</v>
      </c>
      <c r="AG163" s="67">
        <f t="shared" si="12"/>
        <v>0</v>
      </c>
      <c r="AH163" s="70">
        <f>ifna(vlookup(AG163,'SKU Pricing'!A:B,Assumptions!$B$2,0)*W163*AE163,0)</f>
        <v>0</v>
      </c>
      <c r="AI163" s="62" t="str">
        <f t="shared" si="13"/>
        <v/>
      </c>
      <c r="AJ163" s="62" t="str">
        <f>if(V163&lt;&gt;0, if(T163="Lift &amp; Shift Noprod",Assumptions!$B$9,if(V163=Assumptions!$B$6,Assumptions!$B$10,if(P163=1,Assumptions!$B$8,Assumptions!$B$7))),"")</f>
        <v>SSD</v>
      </c>
      <c r="AK163" s="69" t="str">
        <f t="shared" si="14"/>
        <v>SSD</v>
      </c>
      <c r="AL163" s="69">
        <f>if(AJ163="Hyperdisk Balanced",Assumptions!$B$11,0)</f>
        <v>0</v>
      </c>
      <c r="AM163" s="69">
        <f>if(AJ163="Hyperdisk Balanced",Assumptions!$B$12,0)</f>
        <v>0</v>
      </c>
      <c r="AN163" s="70">
        <f>if(AK163=0,0,if(AJ163="Hyperdisk Balanced",vlookup(AK163&amp;" provisioned space",'SKU Pricing'!A:B,Assumptions!$B$2,0)*Z163+vlookup(AK163&amp;" provisioned IOPS",'SKU Pricing'!A:B,Assumptions!$B$2,0)*AL163*730+vlookup(AK163&amp;" provisioned throughput",'SKU Pricing'!A:B,Assumptions!$B$2,0)*AM163*730,vlookup(AK163,'SKU Pricing'!A:B,Assumptions!$B$2,0)*Z163))</f>
        <v>57.918</v>
      </c>
      <c r="AO163" s="70">
        <f t="shared" si="15"/>
        <v>85.82632632</v>
      </c>
      <c r="AP163" s="71" t="str">
        <f t="shared" si="16"/>
        <v>VM Manager</v>
      </c>
      <c r="AQ163" s="70">
        <f>ifna(vlookup(AP163,'SKU Pricing'!A:B,Assumptions!$B$2,0)*AE163,0)</f>
        <v>2.19</v>
      </c>
      <c r="AR163" s="72">
        <v>0.0</v>
      </c>
    </row>
    <row r="164">
      <c r="A164" s="61" t="s">
        <v>314</v>
      </c>
      <c r="B164" s="62" t="str">
        <f>ifna(if(vlookup(A164,vOS!A:B,2,0)="","Unknown",vlookup(A164,vOS!A:B,2,0)),"Unknown")</f>
        <v>Other 4.x Linux (64-bit)</v>
      </c>
      <c r="C164" s="62">
        <f>vlookup(B164,'OS Study'!A:D,2,0)</f>
        <v>0</v>
      </c>
      <c r="D164" s="62" t="str">
        <f>vlookup(B164,'OS Study'!A:D,3,0)</f>
        <v>Linux</v>
      </c>
      <c r="E164" s="62" t="str">
        <f>vlookup(B164,'OS Study'!A:D,4,0)</f>
        <v>Other</v>
      </c>
      <c r="F164" s="63" t="str">
        <f>vlookup(B164,'OS Study'!A:E,5,0)</f>
        <v/>
      </c>
      <c r="G164" s="62">
        <f>IF(vlookup(A164,'RVtools V2.1'!A:J,4,0)="non",0,1)</f>
        <v>1</v>
      </c>
      <c r="H164" s="62">
        <f>if(vlookup(A164,'RVtools V2.1'!A:K,11,0)="kube",1,0)</f>
        <v>0</v>
      </c>
      <c r="I164" s="62">
        <f t="shared" si="5"/>
        <v>0</v>
      </c>
      <c r="J164" s="62">
        <f>ifna(vlookup(A164,'Infra Study'!A:Q,17,0),0)</f>
        <v>0</v>
      </c>
      <c r="K164" s="64">
        <f>IFERROR(__xludf.DUMMYFUNCTION("N(REGEXMATCH(VLOOKUP(A164, 'RVtools V2.1'!A:H, 8, 0), ""^Serveur de fichiers""))"),0.0)</f>
        <v>0</v>
      </c>
      <c r="L164" s="64">
        <f t="shared" si="6"/>
        <v>0</v>
      </c>
      <c r="M164" s="67" t="str">
        <f>ifna(vlookup(A164,'RVtools V2.1'!A:I,8,0),"N/A")</f>
        <v>Cisco PABX</v>
      </c>
      <c r="N164" s="64">
        <f>IFERROR(__xludf.DUMMYFUNCTION("IF(REGEXMATCH(M164, ""(?i)"" &amp; JOIN(""|"", SPLIT(""kalisil"", "" ""))), 1, 0)"),0.0)</f>
        <v>0</v>
      </c>
      <c r="O164" s="64" t="str">
        <f>vlookup(A164,'RVtools V2.1'!A:H,7,0)</f>
        <v>T2</v>
      </c>
      <c r="P164" s="64">
        <f>if(vlookup(A164,'RVtools V2.1'!A:H,5,0)="oui",1,0)</f>
        <v>0</v>
      </c>
      <c r="Q164" s="64">
        <f>ifna(vlookup(A164,vCPU!A:B,2,0),"Unknown")</f>
        <v>2</v>
      </c>
      <c r="R164" s="66">
        <f>ifna(vlookup(A164,vMemory!A:C,3,0),"Unknown")</f>
        <v>4</v>
      </c>
      <c r="S164" s="66">
        <f>ifna(vlookup(A164,vDisk!A:C,3,0),"Unknown")</f>
        <v>318</v>
      </c>
      <c r="T164" s="67" t="str">
        <f t="array" ref="T164">IFS(
   L164=1, "No Lift &amp; Shift",
   J164=1, XLOOKUP(A164, 'Infra Study'!A:A, 'Infra Study'!P:P),
   I164=1, "No Lift &amp; Shift",
   H164=1, "GKE",
   K164=1, "GCNV",
   G164=1, "Lift &amp; Shift Prod",
   TRUE, "Lift &amp; Shift Noprod"
)</f>
        <v>Lift &amp; Shift Prod</v>
      </c>
      <c r="U164" s="67">
        <f t="shared" si="7"/>
        <v>1</v>
      </c>
      <c r="V164" s="68" t="str">
        <f>if(T164="Lift &amp; Shift Noprod",if( Y164=0,Assumptions!$B$5, Assumptions!$B$4),if(T164="Lift &amp; Shift Prod",if(AND(N164=1,O164="T1"),Assumptions!$B$6,Assumptions!$B$4),0))</f>
        <v>N2D</v>
      </c>
      <c r="W164" s="69">
        <f>if(V164&lt;&gt;0,if(Q164="Unknown", Assumptions!$B$42,If(Q164&gt;1,Q164,2)),0)</f>
        <v>2</v>
      </c>
      <c r="X164" s="69">
        <f>if(V164&lt;&gt;0,if(R164="Unknown", Assumptions!$B$43,R164),0)</f>
        <v>4</v>
      </c>
      <c r="Y164" s="68">
        <f t="shared" si="8"/>
        <v>0</v>
      </c>
      <c r="Z164" s="68">
        <f>if(V164&lt;&gt;0,if(  S164="Unknown", Assumptions!$B$44,S164),0)</f>
        <v>318</v>
      </c>
      <c r="AA164" s="68" t="str">
        <f>if(V164 ="N2",ifna(vlookup(W164&amp;"-"&amp;X164,'Ref. VM'!A:B,2,0),"Custom"),if(V164 ="E2" , ifna(vlookup(W164&amp;"-"&amp;X164,'Ref. VM'!D:E,2,0),"Custom"),if(V164="N2D",ifna(vlookup(W164&amp;"-"&amp;X164,'Ref. VM'!G:H,2,0),"Custom"),if(V164="N4",ifna(vlookup(W164&amp;"-"&amp;X164,'Ref. VM'!J:K,2,0),"Custom"),0))))</f>
        <v>Custom</v>
      </c>
      <c r="AB164" s="67" t="str">
        <f t="shared" si="9"/>
        <v>N2D-Custom vCPUs-CUD 3y</v>
      </c>
      <c r="AC164" s="67" t="str">
        <f t="shared" si="10"/>
        <v>N2D-Custom RAM-CUD 3y</v>
      </c>
      <c r="AD164" s="67">
        <f t="shared" si="11"/>
        <v>0</v>
      </c>
      <c r="AE164" s="69">
        <f>if(T164="Lift &amp; Shift Prod",730,if(T164="Lift &amp; Shift Noprod",Assumptions!$B$3,0))</f>
        <v>730</v>
      </c>
      <c r="AF164" s="70">
        <f>if( U164=0,0,if(Y164=0, ((vlookup(AB164,'SKU Pricing'!A:B,Assumptions!$B$2,0)*W164)+(vlookup(AC164,'SKU Pricing'!A:B,Assumptions!$B$2,0)*X164))*AE164,((vlookup(AB164,'SKU Pricing'!A:B,Assumptions!$B$2,0)*W164)+(vlookup(AC164,'SKU Pricing'!A:B,Assumptions!$B$2,0)*(W164*8))+(vlookup(AD164,'SKU Pricing'!A:B,Assumptions!$B$2,0)*(X164-(W164*8))))*AE164))</f>
        <v>27.90832632</v>
      </c>
      <c r="AG164" s="67">
        <f t="shared" si="12"/>
        <v>0</v>
      </c>
      <c r="AH164" s="70">
        <f>ifna(vlookup(AG164,'SKU Pricing'!A:B,Assumptions!$B$2,0)*W164*AE164,0)</f>
        <v>0</v>
      </c>
      <c r="AI164" s="62" t="str">
        <f t="shared" si="13"/>
        <v/>
      </c>
      <c r="AJ164" s="62" t="str">
        <f>if(V164&lt;&gt;0, if(T164="Lift &amp; Shift Noprod",Assumptions!$B$9,if(V164=Assumptions!$B$6,Assumptions!$B$10,if(P164=1,Assumptions!$B$8,Assumptions!$B$7))),"")</f>
        <v>Balanced</v>
      </c>
      <c r="AK164" s="69" t="str">
        <f t="shared" si="14"/>
        <v>Balanced</v>
      </c>
      <c r="AL164" s="69">
        <f>if(AJ164="Hyperdisk Balanced",Assumptions!$B$11,0)</f>
        <v>0</v>
      </c>
      <c r="AM164" s="69">
        <f>if(AJ164="Hyperdisk Balanced",Assumptions!$B$12,0)</f>
        <v>0</v>
      </c>
      <c r="AN164" s="70">
        <f>if(AK164=0,0,if(AJ164="Hyperdisk Balanced",vlookup(AK164&amp;" provisioned space",'SKU Pricing'!A:B,Assumptions!$B$2,0)*Z164+vlookup(AK164&amp;" provisioned IOPS",'SKU Pricing'!A:B,Assumptions!$B$2,0)*AL164*730+vlookup(AK164&amp;" provisioned throughput",'SKU Pricing'!A:B,Assumptions!$B$2,0)*AM164*730,vlookup(AK164,'SKU Pricing'!A:B,Assumptions!$B$2,0)*Z164))</f>
        <v>36.888</v>
      </c>
      <c r="AO164" s="70">
        <f t="shared" si="15"/>
        <v>64.79632632</v>
      </c>
      <c r="AP164" s="71" t="str">
        <f t="shared" si="16"/>
        <v>VM Manager</v>
      </c>
      <c r="AQ164" s="70">
        <f>ifna(vlookup(AP164,'SKU Pricing'!A:B,Assumptions!$B$2,0)*AE164,0)</f>
        <v>2.19</v>
      </c>
      <c r="AR164" s="72">
        <v>0.0</v>
      </c>
    </row>
    <row r="165">
      <c r="A165" s="61" t="s">
        <v>315</v>
      </c>
      <c r="B165" s="62" t="str">
        <f>ifna(if(vlookup(A165,vOS!A:B,2,0)="","Unknown",vlookup(A165,vOS!A:B,2,0)),"Unknown")</f>
        <v>Other 4.x Linux (64-bit)</v>
      </c>
      <c r="C165" s="62">
        <f>vlookup(B165,'OS Study'!A:D,2,0)</f>
        <v>0</v>
      </c>
      <c r="D165" s="62" t="str">
        <f>vlookup(B165,'OS Study'!A:D,3,0)</f>
        <v>Linux</v>
      </c>
      <c r="E165" s="62" t="str">
        <f>vlookup(B165,'OS Study'!A:D,4,0)</f>
        <v>Other</v>
      </c>
      <c r="F165" s="63" t="str">
        <f>vlookup(B165,'OS Study'!A:E,5,0)</f>
        <v/>
      </c>
      <c r="G165" s="62">
        <f>IF(vlookup(A165,'RVtools V2.1'!A:J,4,0)="non",0,1)</f>
        <v>1</v>
      </c>
      <c r="H165" s="62">
        <f>if(vlookup(A165,'RVtools V2.1'!A:K,11,0)="kube",1,0)</f>
        <v>0</v>
      </c>
      <c r="I165" s="62">
        <f t="shared" si="5"/>
        <v>0</v>
      </c>
      <c r="J165" s="62">
        <f>ifna(vlookup(A165,'Infra Study'!A:Q,17,0),0)</f>
        <v>0</v>
      </c>
      <c r="K165" s="64">
        <f>IFERROR(__xludf.DUMMYFUNCTION("N(REGEXMATCH(VLOOKUP(A165, 'RVtools V2.1'!A:H, 8, 0), ""^Serveur de fichiers""))"),0.0)</f>
        <v>0</v>
      </c>
      <c r="L165" s="64">
        <f t="shared" si="6"/>
        <v>0</v>
      </c>
      <c r="M165" s="67" t="str">
        <f>ifna(vlookup(A165,'RVtools V2.1'!A:I,8,0),"N/A")</f>
        <v>Cisco PABX</v>
      </c>
      <c r="N165" s="64">
        <f>IFERROR(__xludf.DUMMYFUNCTION("IF(REGEXMATCH(M165, ""(?i)"" &amp; JOIN(""|"", SPLIT(""kalisil"", "" ""))), 1, 0)"),0.0)</f>
        <v>0</v>
      </c>
      <c r="O165" s="64" t="str">
        <f>vlookup(A165,'RVtools V2.1'!A:H,7,0)</f>
        <v>T2</v>
      </c>
      <c r="P165" s="64">
        <f>if(vlookup(A165,'RVtools V2.1'!A:H,5,0)="oui",1,0)</f>
        <v>0</v>
      </c>
      <c r="Q165" s="64">
        <f>ifna(vlookup(A165,vCPU!A:B,2,0),"Unknown")</f>
        <v>2</v>
      </c>
      <c r="R165" s="66">
        <f>ifna(vlookup(A165,vMemory!A:C,3,0),"Unknown")</f>
        <v>4</v>
      </c>
      <c r="S165" s="66">
        <f>ifna(vlookup(A165,vDisk!A:C,3,0),"Unknown")</f>
        <v>318</v>
      </c>
      <c r="T165" s="67" t="str">
        <f t="array" ref="T165">IFS(
   L165=1, "No Lift &amp; Shift",
   J165=1, XLOOKUP(A165, 'Infra Study'!A:A, 'Infra Study'!P:P),
   I165=1, "No Lift &amp; Shift",
   H165=1, "GKE",
   K165=1, "GCNV",
   G165=1, "Lift &amp; Shift Prod",
   TRUE, "Lift &amp; Shift Noprod"
)</f>
        <v>Lift &amp; Shift Prod</v>
      </c>
      <c r="U165" s="67">
        <f t="shared" si="7"/>
        <v>1</v>
      </c>
      <c r="V165" s="68" t="str">
        <f>if(T165="Lift &amp; Shift Noprod",if( Y165=0,Assumptions!$B$5, Assumptions!$B$4),if(T165="Lift &amp; Shift Prod",if(AND(N165=1,O165="T1"),Assumptions!$B$6,Assumptions!$B$4),0))</f>
        <v>N2D</v>
      </c>
      <c r="W165" s="69">
        <f>if(V165&lt;&gt;0,if(Q165="Unknown", Assumptions!$B$42,If(Q165&gt;1,Q165,2)),0)</f>
        <v>2</v>
      </c>
      <c r="X165" s="69">
        <f>if(V165&lt;&gt;0,if(R165="Unknown", Assumptions!$B$43,R165),0)</f>
        <v>4</v>
      </c>
      <c r="Y165" s="68">
        <f t="shared" si="8"/>
        <v>0</v>
      </c>
      <c r="Z165" s="68">
        <f>if(V165&lt;&gt;0,if(  S165="Unknown", Assumptions!$B$44,S165),0)</f>
        <v>318</v>
      </c>
      <c r="AA165" s="68" t="str">
        <f>if(V165 ="N2",ifna(vlookup(W165&amp;"-"&amp;X165,'Ref. VM'!A:B,2,0),"Custom"),if(V165 ="E2" , ifna(vlookup(W165&amp;"-"&amp;X165,'Ref. VM'!D:E,2,0),"Custom"),if(V165="N2D",ifna(vlookup(W165&amp;"-"&amp;X165,'Ref. VM'!G:H,2,0),"Custom"),if(V165="N4",ifna(vlookup(W165&amp;"-"&amp;X165,'Ref. VM'!J:K,2,0),"Custom"),0))))</f>
        <v>Custom</v>
      </c>
      <c r="AB165" s="67" t="str">
        <f t="shared" si="9"/>
        <v>N2D-Custom vCPUs-CUD 3y</v>
      </c>
      <c r="AC165" s="67" t="str">
        <f t="shared" si="10"/>
        <v>N2D-Custom RAM-CUD 3y</v>
      </c>
      <c r="AD165" s="67">
        <f t="shared" si="11"/>
        <v>0</v>
      </c>
      <c r="AE165" s="69">
        <f>if(T165="Lift &amp; Shift Prod",730,if(T165="Lift &amp; Shift Noprod",Assumptions!$B$3,0))</f>
        <v>730</v>
      </c>
      <c r="AF165" s="70">
        <f>if( U165=0,0,if(Y165=0, ((vlookup(AB165,'SKU Pricing'!A:B,Assumptions!$B$2,0)*W165)+(vlookup(AC165,'SKU Pricing'!A:B,Assumptions!$B$2,0)*X165))*AE165,((vlookup(AB165,'SKU Pricing'!A:B,Assumptions!$B$2,0)*W165)+(vlookup(AC165,'SKU Pricing'!A:B,Assumptions!$B$2,0)*(W165*8))+(vlookup(AD165,'SKU Pricing'!A:B,Assumptions!$B$2,0)*(X165-(W165*8))))*AE165))</f>
        <v>27.90832632</v>
      </c>
      <c r="AG165" s="67">
        <f t="shared" si="12"/>
        <v>0</v>
      </c>
      <c r="AH165" s="70">
        <f>ifna(vlookup(AG165,'SKU Pricing'!A:B,Assumptions!$B$2,0)*W165*AE165,0)</f>
        <v>0</v>
      </c>
      <c r="AI165" s="62" t="str">
        <f t="shared" si="13"/>
        <v/>
      </c>
      <c r="AJ165" s="62" t="str">
        <f>if(V165&lt;&gt;0, if(T165="Lift &amp; Shift Noprod",Assumptions!$B$9,if(V165=Assumptions!$B$6,Assumptions!$B$10,if(P165=1,Assumptions!$B$8,Assumptions!$B$7))),"")</f>
        <v>Balanced</v>
      </c>
      <c r="AK165" s="69" t="str">
        <f t="shared" si="14"/>
        <v>Balanced</v>
      </c>
      <c r="AL165" s="69">
        <f>if(AJ165="Hyperdisk Balanced",Assumptions!$B$11,0)</f>
        <v>0</v>
      </c>
      <c r="AM165" s="69">
        <f>if(AJ165="Hyperdisk Balanced",Assumptions!$B$12,0)</f>
        <v>0</v>
      </c>
      <c r="AN165" s="70">
        <f>if(AK165=0,0,if(AJ165="Hyperdisk Balanced",vlookup(AK165&amp;" provisioned space",'SKU Pricing'!A:B,Assumptions!$B$2,0)*Z165+vlookup(AK165&amp;" provisioned IOPS",'SKU Pricing'!A:B,Assumptions!$B$2,0)*AL165*730+vlookup(AK165&amp;" provisioned throughput",'SKU Pricing'!A:B,Assumptions!$B$2,0)*AM165*730,vlookup(AK165,'SKU Pricing'!A:B,Assumptions!$B$2,0)*Z165))</f>
        <v>36.888</v>
      </c>
      <c r="AO165" s="70">
        <f t="shared" si="15"/>
        <v>64.79632632</v>
      </c>
      <c r="AP165" s="71" t="str">
        <f t="shared" si="16"/>
        <v>VM Manager</v>
      </c>
      <c r="AQ165" s="70">
        <f>ifna(vlookup(AP165,'SKU Pricing'!A:B,Assumptions!$B$2,0)*AE165,0)</f>
        <v>2.19</v>
      </c>
      <c r="AR165" s="72">
        <v>0.0</v>
      </c>
    </row>
    <row r="166">
      <c r="A166" s="61" t="s">
        <v>316</v>
      </c>
      <c r="B166" s="62" t="str">
        <f>ifna(if(vlookup(A166,vOS!A:B,2,0)="","Unknown",vlookup(A166,vOS!A:B,2,0)),"Unknown")</f>
        <v>Microsoft Windows 10 (64-bit)</v>
      </c>
      <c r="C166" s="62">
        <f>vlookup(B166,'OS Study'!A:D,2,0)</f>
        <v>0</v>
      </c>
      <c r="D166" s="62" t="str">
        <f>vlookup(B166,'OS Study'!A:D,3,0)</f>
        <v>Windows</v>
      </c>
      <c r="E166" s="62" t="str">
        <f>vlookup(B166,'OS Study'!A:D,4,0)</f>
        <v>Workstation</v>
      </c>
      <c r="F166" s="63" t="str">
        <f>vlookup(B166,'OS Study'!A:E,5,0)</f>
        <v>10</v>
      </c>
      <c r="G166" s="62">
        <f>IF(vlookup(A166,'RVtools V2.1'!A:J,4,0)="non",0,1)</f>
        <v>1</v>
      </c>
      <c r="H166" s="62">
        <f>if(vlookup(A166,'RVtools V2.1'!A:K,11,0)="kube",1,0)</f>
        <v>0</v>
      </c>
      <c r="I166" s="62">
        <f t="shared" si="5"/>
        <v>0</v>
      </c>
      <c r="J166" s="62">
        <f>ifna(vlookup(A166,'Infra Study'!A:Q,17,0),0)</f>
        <v>1</v>
      </c>
      <c r="K166" s="64">
        <f>IFERROR(__xludf.DUMMYFUNCTION("N(REGEXMATCH(VLOOKUP(A166, 'RVtools V2.1'!A:H, 8, 0), ""^Serveur de fichiers""))"),0.0)</f>
        <v>0</v>
      </c>
      <c r="L166" s="64">
        <f t="shared" si="6"/>
        <v>0</v>
      </c>
      <c r="M166" s="67" t="str">
        <f>ifna(vlookup(A166,'RVtools V2.1'!A:I,8,0),"N/A")</f>
        <v>Clarilab - ASL</v>
      </c>
      <c r="N166" s="64">
        <f>IFERROR(__xludf.DUMMYFUNCTION("IF(REGEXMATCH(M166, ""(?i)"" &amp; JOIN(""|"", SPLIT(""kalisil"", "" ""))), 1, 0)"),0.0)</f>
        <v>0</v>
      </c>
      <c r="O166" s="64" t="str">
        <f>vlookup(A166,'RVtools V2.1'!A:H,7,0)</f>
        <v>T1</v>
      </c>
      <c r="P166" s="64">
        <f>if(vlookup(A166,'RVtools V2.1'!A:H,5,0)="oui",1,0)</f>
        <v>1</v>
      </c>
      <c r="Q166" s="64">
        <f>ifna(vlookup(A166,vCPU!A:B,2,0),"Unknown")</f>
        <v>2</v>
      </c>
      <c r="R166" s="66">
        <f>ifna(vlookup(A166,vMemory!A:C,3,0),"Unknown")</f>
        <v>8</v>
      </c>
      <c r="S166" s="66">
        <f>ifna(vlookup(A166,vDisk!A:C,3,0),"Unknown")</f>
        <v>102</v>
      </c>
      <c r="T166" s="67" t="str">
        <f t="array" ref="T166">IFS(
   L166=1, "No Lift &amp; Shift",
   J166=1, XLOOKUP(A166, 'Infra Study'!A:A, 'Infra Study'!P:P),
   I166=1, "No Lift &amp; Shift",
   H166=1, "GKE",
   K166=1, "GCNV",
   G166=1, "Lift &amp; Shift Prod",
   TRUE, "Lift &amp; Shift Noprod"
)</f>
        <v>Consolidation</v>
      </c>
      <c r="U166" s="67">
        <f t="shared" si="7"/>
        <v>0</v>
      </c>
      <c r="V166" s="68">
        <f>if(T166="Lift &amp; Shift Noprod",if( Y166=0,Assumptions!$B$5, Assumptions!$B$4),if(T166="Lift &amp; Shift Prod",if(AND(N166=1,O166="T1"),Assumptions!$B$6,Assumptions!$B$4),0))</f>
        <v>0</v>
      </c>
      <c r="W166" s="62">
        <f>if(V166&lt;&gt;0,if(Q166="Unknown", Assumptions!$B$42,If(Q166&gt;1,Q166,2)),0)</f>
        <v>0</v>
      </c>
      <c r="X166" s="69">
        <f>if(V166&lt;&gt;0,if(R166="Unknown", Assumptions!$B$43,R166),0)</f>
        <v>0</v>
      </c>
      <c r="Y166" s="68">
        <f t="shared" si="8"/>
        <v>0</v>
      </c>
      <c r="Z166" s="68">
        <f>if(V166&lt;&gt;0,if(  S166="Unknown", Assumptions!$B$44,S166),0)</f>
        <v>0</v>
      </c>
      <c r="AA166" s="68">
        <f>if(V166 ="N2",ifna(vlookup(W166&amp;"-"&amp;X166,'Ref. VM'!A:B,2,0),"Custom"),if(V166 ="E2" , ifna(vlookup(W166&amp;"-"&amp;X166,'Ref. VM'!D:E,2,0),"Custom"),if(V166="N2D",ifna(vlookup(W166&amp;"-"&amp;X166,'Ref. VM'!G:H,2,0),"Custom"),if(V166="N4",ifna(vlookup(W166&amp;"-"&amp;X166,'Ref. VM'!J:K,2,0),"Custom"),0))))</f>
        <v>0</v>
      </c>
      <c r="AB166" s="67">
        <f t="shared" si="9"/>
        <v>0</v>
      </c>
      <c r="AC166" s="67">
        <f t="shared" si="10"/>
        <v>0</v>
      </c>
      <c r="AD166" s="67">
        <f t="shared" si="11"/>
        <v>0</v>
      </c>
      <c r="AE166" s="62">
        <f>if(T166="Lift &amp; Shift Prod",730,if(T166="Lift &amp; Shift Noprod",Assumptions!$B$3,0))</f>
        <v>0</v>
      </c>
      <c r="AF166" s="70">
        <f>if( U166=0,0,if(Y166=0, ((vlookup(AB166,'SKU Pricing'!A:B,Assumptions!$B$2,0)*W166)+(vlookup(AC166,'SKU Pricing'!A:B,Assumptions!$B$2,0)*X166))*AE166,((vlookup(AB166,'SKU Pricing'!A:B,Assumptions!$B$2,0)*W166)+(vlookup(AC166,'SKU Pricing'!A:B,Assumptions!$B$2,0)*(W166*8))+(vlookup(AD166,'SKU Pricing'!A:B,Assumptions!$B$2,0)*(X166-(W166*8))))*AE166))</f>
        <v>0</v>
      </c>
      <c r="AG166" s="67">
        <f t="shared" si="12"/>
        <v>0</v>
      </c>
      <c r="AH166" s="70">
        <f>ifna(vlookup(AG166,'SKU Pricing'!A:B,Assumptions!$B$2,0)*W166*AE166,0)</f>
        <v>0</v>
      </c>
      <c r="AI166" s="62" t="str">
        <f t="shared" si="13"/>
        <v/>
      </c>
      <c r="AJ166" s="62" t="str">
        <f>if(V166&lt;&gt;0, if(T166="Lift &amp; Shift Noprod",Assumptions!$B$9,if(V166=Assumptions!$B$6,Assumptions!$B$10,if(P166=1,Assumptions!$B$8,Assumptions!$B$7))),"")</f>
        <v/>
      </c>
      <c r="AK166" s="69">
        <f t="shared" si="14"/>
        <v>0</v>
      </c>
      <c r="AL166" s="69">
        <f>if(AJ166="Hyperdisk Balanced",Assumptions!$B$11,0)</f>
        <v>0</v>
      </c>
      <c r="AM166" s="69">
        <f>if(AJ166="Hyperdisk Balanced",Assumptions!$B$12,0)</f>
        <v>0</v>
      </c>
      <c r="AN166" s="70">
        <f>if(AK166=0,0,if(AJ166="Hyperdisk Balanced",vlookup(AK166&amp;" provisioned space",'SKU Pricing'!A:B,Assumptions!$B$2,0)*Z166+vlookup(AK166&amp;" provisioned IOPS",'SKU Pricing'!A:B,Assumptions!$B$2,0)*AL166*730+vlookup(AK166&amp;" provisioned throughput",'SKU Pricing'!A:B,Assumptions!$B$2,0)*AM166*730,vlookup(AK166,'SKU Pricing'!A:B,Assumptions!$B$2,0)*Z166))</f>
        <v>0</v>
      </c>
      <c r="AO166" s="70">
        <f t="shared" si="15"/>
        <v>0</v>
      </c>
      <c r="AP166" s="71">
        <f t="shared" si="16"/>
        <v>0</v>
      </c>
      <c r="AQ166" s="70">
        <f>ifna(vlookup(AP166,'SKU Pricing'!A:B,Assumptions!$B$2,0)*AE166,0)</f>
        <v>0</v>
      </c>
      <c r="AR166" s="72">
        <v>0.0</v>
      </c>
    </row>
    <row r="167">
      <c r="A167" s="61" t="s">
        <v>317</v>
      </c>
      <c r="B167" s="62" t="str">
        <f>ifna(if(vlookup(A167,vOS!A:B,2,0)="","Unknown",vlookup(A167,vOS!A:B,2,0)),"Unknown")</f>
        <v>Debian GNU/Linux 10 (64-bit)</v>
      </c>
      <c r="C167" s="62">
        <f>vlookup(B167,'OS Study'!A:D,2,0)</f>
        <v>0</v>
      </c>
      <c r="D167" s="62" t="str">
        <f>vlookup(B167,'OS Study'!A:D,3,0)</f>
        <v>Linux</v>
      </c>
      <c r="E167" s="62" t="str">
        <f>vlookup(B167,'OS Study'!A:D,4,0)</f>
        <v>Debian</v>
      </c>
      <c r="F167" s="63" t="str">
        <f>vlookup(B167,'OS Study'!A:E,5,0)</f>
        <v>10</v>
      </c>
      <c r="G167" s="62">
        <f>IF(vlookup(A167,'RVtools V2.1'!A:J,4,0)="non",0,1)</f>
        <v>1</v>
      </c>
      <c r="H167" s="62">
        <f>if(vlookup(A167,'RVtools V2.1'!A:K,11,0)="kube",1,0)</f>
        <v>0</v>
      </c>
      <c r="I167" s="62">
        <f t="shared" si="5"/>
        <v>0</v>
      </c>
      <c r="J167" s="62">
        <f>ifna(vlookup(A167,'Infra Study'!A:Q,17,0),0)</f>
        <v>0</v>
      </c>
      <c r="K167" s="64">
        <f>IFERROR(__xludf.DUMMYFUNCTION("N(REGEXMATCH(VLOOKUP(A167, 'RVtools V2.1'!A:H, 8, 0), ""^Serveur de fichiers""))"),0.0)</f>
        <v>0</v>
      </c>
      <c r="L167" s="64">
        <f t="shared" si="6"/>
        <v>0</v>
      </c>
      <c r="M167" s="67" t="str">
        <f>ifna(vlookup(A167,'RVtools V2.1'!A:I,8,0),"N/A")</f>
        <v>Clarilab - MAN</v>
      </c>
      <c r="N167" s="64">
        <f>IFERROR(__xludf.DUMMYFUNCTION("IF(REGEXMATCH(M167, ""(?i)"" &amp; JOIN(""|"", SPLIT(""kalisil"", "" ""))), 1, 0)"),0.0)</f>
        <v>0</v>
      </c>
      <c r="O167" s="64" t="str">
        <f>vlookup(A167,'RVtools V2.1'!A:H,7,0)</f>
        <v>T1</v>
      </c>
      <c r="P167" s="64">
        <f>if(vlookup(A167,'RVtools V2.1'!A:H,5,0)="oui",1,0)</f>
        <v>1</v>
      </c>
      <c r="Q167" s="64">
        <f>ifna(vlookup(A167,vCPU!A:B,2,0),"Unknown")</f>
        <v>16</v>
      </c>
      <c r="R167" s="66">
        <f>ifna(vlookup(A167,vMemory!A:C,3,0),"Unknown")</f>
        <v>16</v>
      </c>
      <c r="S167" s="66">
        <f>ifna(vlookup(A167,vDisk!A:C,3,0),"Unknown")</f>
        <v>10033</v>
      </c>
      <c r="T167" s="67" t="str">
        <f t="array" ref="T167">IFS(
   L167=1, "No Lift &amp; Shift",
   J167=1, XLOOKUP(A167, 'Infra Study'!A:A, 'Infra Study'!P:P),
   I167=1, "No Lift &amp; Shift",
   H167=1, "GKE",
   K167=1, "GCNV",
   G167=1, "Lift &amp; Shift Prod",
   TRUE, "Lift &amp; Shift Noprod"
)</f>
        <v>Lift &amp; Shift Prod</v>
      </c>
      <c r="U167" s="67">
        <f t="shared" si="7"/>
        <v>1</v>
      </c>
      <c r="V167" s="68" t="str">
        <f>if(T167="Lift &amp; Shift Noprod",if( Y167=0,Assumptions!$B$5, Assumptions!$B$4),if(T167="Lift &amp; Shift Prod",if(AND(N167=1,O167="T1"),Assumptions!$B$6,Assumptions!$B$4),0))</f>
        <v>N2D</v>
      </c>
      <c r="W167" s="69">
        <f>if(V167&lt;&gt;0,if(Q167="Unknown", Assumptions!$B$42,If(Q167&gt;1,Q167,2)),0)</f>
        <v>16</v>
      </c>
      <c r="X167" s="69">
        <f>if(V167&lt;&gt;0,if(R167="Unknown", Assumptions!$B$43,R167),0)</f>
        <v>16</v>
      </c>
      <c r="Y167" s="68">
        <f t="shared" si="8"/>
        <v>0</v>
      </c>
      <c r="Z167" s="68">
        <f>if(V167&lt;&gt;0,if(  S167="Unknown", Assumptions!$B$44,S167),0)</f>
        <v>10033</v>
      </c>
      <c r="AA167" s="68" t="str">
        <f>if(V167 ="N2",ifna(vlookup(W167&amp;"-"&amp;X167,'Ref. VM'!A:B,2,0),"Custom"),if(V167 ="E2" , ifna(vlookup(W167&amp;"-"&amp;X167,'Ref. VM'!D:E,2,0),"Custom"),if(V167="N2D",ifna(vlookup(W167&amp;"-"&amp;X167,'Ref. VM'!G:H,2,0),"Custom"),if(V167="N4",ifna(vlookup(W167&amp;"-"&amp;X167,'Ref. VM'!J:K,2,0),"Custom"),0))))</f>
        <v>Predefined</v>
      </c>
      <c r="AB167" s="67" t="str">
        <f t="shared" si="9"/>
        <v>N2D-Predefined vCPUs-CUD 3y</v>
      </c>
      <c r="AC167" s="67" t="str">
        <f t="shared" si="10"/>
        <v>N2D-Predefined RAM-CUD 3y</v>
      </c>
      <c r="AD167" s="67">
        <f t="shared" si="11"/>
        <v>0</v>
      </c>
      <c r="AE167" s="69">
        <f>if(T167="Lift &amp; Shift Prod",730,if(T167="Lift &amp; Shift Noprod",Assumptions!$B$3,0))</f>
        <v>730</v>
      </c>
      <c r="AF167" s="70">
        <f>if( U167=0,0,if(Y167=0, ((vlookup(AB167,'SKU Pricing'!A:B,Assumptions!$B$2,0)*W167)+(vlookup(AC167,'SKU Pricing'!A:B,Assumptions!$B$2,0)*X167))*AE167,((vlookup(AB167,'SKU Pricing'!A:B,Assumptions!$B$2,0)*W167)+(vlookup(AC167,'SKU Pricing'!A:B,Assumptions!$B$2,0)*(W167*8))+(vlookup(AD167,'SKU Pricing'!A:B,Assumptions!$B$2,0)*(X167-(W167*8))))*AE167))</f>
        <v>190.157408</v>
      </c>
      <c r="AG167" s="67">
        <f t="shared" si="12"/>
        <v>0</v>
      </c>
      <c r="AH167" s="70">
        <f>ifna(vlookup(AG167,'SKU Pricing'!A:B,Assumptions!$B$2,0)*W167*AE167,0)</f>
        <v>0</v>
      </c>
      <c r="AI167" s="62" t="str">
        <f t="shared" si="13"/>
        <v>Regional</v>
      </c>
      <c r="AJ167" s="62" t="str">
        <f>if(V167&lt;&gt;0, if(T167="Lift &amp; Shift Noprod",Assumptions!$B$9,if(V167=Assumptions!$B$6,Assumptions!$B$10,if(P167=1,Assumptions!$B$8,Assumptions!$B$7))),"")</f>
        <v>SSD</v>
      </c>
      <c r="AK167" s="69" t="str">
        <f t="shared" si="14"/>
        <v>SSD</v>
      </c>
      <c r="AL167" s="69">
        <f>if(AJ167="Hyperdisk Balanced",Assumptions!$B$11,0)</f>
        <v>0</v>
      </c>
      <c r="AM167" s="69">
        <f>if(AJ167="Hyperdisk Balanced",Assumptions!$B$12,0)</f>
        <v>0</v>
      </c>
      <c r="AN167" s="70">
        <f>if(AK167=0,0,if(AJ167="Hyperdisk Balanced",vlookup(AK167&amp;" provisioned space",'SKU Pricing'!A:B,Assumptions!$B$2,0)*Z167+vlookup(AK167&amp;" provisioned IOPS",'SKU Pricing'!A:B,Assumptions!$B$2,0)*AL167*730+vlookup(AK167&amp;" provisioned throughput",'SKU Pricing'!A:B,Assumptions!$B$2,0)*AM167*730,vlookup(AK167,'SKU Pricing'!A:B,Assumptions!$B$2,0)*Z167))</f>
        <v>1976.501</v>
      </c>
      <c r="AO167" s="70">
        <f t="shared" si="15"/>
        <v>2166.658408</v>
      </c>
      <c r="AP167" s="71" t="str">
        <f t="shared" si="16"/>
        <v>VM Manager</v>
      </c>
      <c r="AQ167" s="70">
        <f>ifna(vlookup(AP167,'SKU Pricing'!A:B,Assumptions!$B$2,0)*AE167,0)</f>
        <v>2.19</v>
      </c>
      <c r="AR167" s="72">
        <v>0.0</v>
      </c>
    </row>
    <row r="168">
      <c r="A168" s="61" t="s">
        <v>318</v>
      </c>
      <c r="B168" s="62" t="str">
        <f>ifna(if(vlookup(A168,vOS!A:B,2,0)="","Unknown",vlookup(A168,vOS!A:B,2,0)),"Unknown")</f>
        <v>Debian GNU/Linux 10 (64-bit)</v>
      </c>
      <c r="C168" s="62">
        <f>vlookup(B168,'OS Study'!A:D,2,0)</f>
        <v>0</v>
      </c>
      <c r="D168" s="62" t="str">
        <f>vlookup(B168,'OS Study'!A:D,3,0)</f>
        <v>Linux</v>
      </c>
      <c r="E168" s="62" t="str">
        <f>vlookup(B168,'OS Study'!A:D,4,0)</f>
        <v>Debian</v>
      </c>
      <c r="F168" s="63" t="str">
        <f>vlookup(B168,'OS Study'!A:E,5,0)</f>
        <v>10</v>
      </c>
      <c r="G168" s="62">
        <f>IF(vlookup(A168,'RVtools V2.1'!A:J,4,0)="non",0,1)</f>
        <v>1</v>
      </c>
      <c r="H168" s="62">
        <f>if(vlookup(A168,'RVtools V2.1'!A:K,11,0)="kube",1,0)</f>
        <v>0</v>
      </c>
      <c r="I168" s="62">
        <f t="shared" si="5"/>
        <v>0</v>
      </c>
      <c r="J168" s="62">
        <f>ifna(vlookup(A168,'Infra Study'!A:Q,17,0),0)</f>
        <v>0</v>
      </c>
      <c r="K168" s="64">
        <f>IFERROR(__xludf.DUMMYFUNCTION("N(REGEXMATCH(VLOOKUP(A168, 'RVtools V2.1'!A:H, 8, 0), ""^Serveur de fichiers""))"),0.0)</f>
        <v>0</v>
      </c>
      <c r="L168" s="64">
        <f t="shared" si="6"/>
        <v>0</v>
      </c>
      <c r="M168" s="67" t="str">
        <f>ifna(vlookup(A168,'RVtools V2.1'!A:I,8,0),"N/A")</f>
        <v>Clarilab - VCL</v>
      </c>
      <c r="N168" s="64">
        <f>IFERROR(__xludf.DUMMYFUNCTION("IF(REGEXMATCH(M168, ""(?i)"" &amp; JOIN(""|"", SPLIT(""kalisil"", "" ""))), 1, 0)"),0.0)</f>
        <v>0</v>
      </c>
      <c r="O168" s="64" t="str">
        <f>vlookup(A168,'RVtools V2.1'!A:H,7,0)</f>
        <v>T1</v>
      </c>
      <c r="P168" s="64">
        <f>if(vlookup(A168,'RVtools V2.1'!A:H,5,0)="oui",1,0)</f>
        <v>1</v>
      </c>
      <c r="Q168" s="64">
        <f>ifna(vlookup(A168,vCPU!A:B,2,0),"Unknown")</f>
        <v>2</v>
      </c>
      <c r="R168" s="66">
        <f>ifna(vlookup(A168,vMemory!A:C,3,0),"Unknown")</f>
        <v>8</v>
      </c>
      <c r="S168" s="66">
        <f>ifna(vlookup(A168,vDisk!A:C,3,0),"Unknown")</f>
        <v>529</v>
      </c>
      <c r="T168" s="67" t="str">
        <f t="array" ref="T168">IFS(
   L168=1, "No Lift &amp; Shift",
   J168=1, XLOOKUP(A168, 'Infra Study'!A:A, 'Infra Study'!P:P),
   I168=1, "No Lift &amp; Shift",
   H168=1, "GKE",
   K168=1, "GCNV",
   G168=1, "Lift &amp; Shift Prod",
   TRUE, "Lift &amp; Shift Noprod"
)</f>
        <v>Lift &amp; Shift Prod</v>
      </c>
      <c r="U168" s="67">
        <f t="shared" si="7"/>
        <v>1</v>
      </c>
      <c r="V168" s="68" t="str">
        <f>if(T168="Lift &amp; Shift Noprod",if( Y168=0,Assumptions!$B$5, Assumptions!$B$4),if(T168="Lift &amp; Shift Prod",if(AND(N168=1,O168="T1"),Assumptions!$B$6,Assumptions!$B$4),0))</f>
        <v>N2D</v>
      </c>
      <c r="W168" s="69">
        <f>if(V168&lt;&gt;0,if(Q168="Unknown", Assumptions!$B$42,If(Q168&gt;1,Q168,2)),0)</f>
        <v>2</v>
      </c>
      <c r="X168" s="69">
        <f>if(V168&lt;&gt;0,if(R168="Unknown", Assumptions!$B$43,R168),0)</f>
        <v>8</v>
      </c>
      <c r="Y168" s="68">
        <f t="shared" si="8"/>
        <v>0</v>
      </c>
      <c r="Z168" s="68">
        <f>if(V168&lt;&gt;0,if(  S168="Unknown", Assumptions!$B$44,S168),0)</f>
        <v>529</v>
      </c>
      <c r="AA168" s="68" t="str">
        <f>if(V168 ="N2",ifna(vlookup(W168&amp;"-"&amp;X168,'Ref. VM'!A:B,2,0),"Custom"),if(V168 ="E2" , ifna(vlookup(W168&amp;"-"&amp;X168,'Ref. VM'!D:E,2,0),"Custom"),if(V168="N2D",ifna(vlookup(W168&amp;"-"&amp;X168,'Ref. VM'!G:H,2,0),"Custom"),if(V168="N4",ifna(vlookup(W168&amp;"-"&amp;X168,'Ref. VM'!J:K,2,0),"Custom"),0))))</f>
        <v>Custom</v>
      </c>
      <c r="AB168" s="67" t="str">
        <f t="shared" si="9"/>
        <v>N2D-Custom vCPUs-CUD 3y</v>
      </c>
      <c r="AC168" s="67" t="str">
        <f t="shared" si="10"/>
        <v>N2D-Custom RAM-CUD 3y</v>
      </c>
      <c r="AD168" s="67">
        <f t="shared" si="11"/>
        <v>0</v>
      </c>
      <c r="AE168" s="69">
        <f>if(T168="Lift &amp; Shift Prod",730,if(T168="Lift &amp; Shift Noprod",Assumptions!$B$3,0))</f>
        <v>730</v>
      </c>
      <c r="AF168" s="70">
        <f>if( U168=0,0,if(Y168=0, ((vlookup(AB168,'SKU Pricing'!A:B,Assumptions!$B$2,0)*W168)+(vlookup(AC168,'SKU Pricing'!A:B,Assumptions!$B$2,0)*X168))*AE168,((vlookup(AB168,'SKU Pricing'!A:B,Assumptions!$B$2,0)*W168)+(vlookup(AC168,'SKU Pricing'!A:B,Assumptions!$B$2,0)*(W168*8))+(vlookup(AD168,'SKU Pricing'!A:B,Assumptions!$B$2,0)*(X168-(W168*8))))*AE168))</f>
        <v>33.80865936</v>
      </c>
      <c r="AG168" s="67">
        <f t="shared" si="12"/>
        <v>0</v>
      </c>
      <c r="AH168" s="70">
        <f>ifna(vlookup(AG168,'SKU Pricing'!A:B,Assumptions!$B$2,0)*W168*AE168,0)</f>
        <v>0</v>
      </c>
      <c r="AI168" s="62" t="str">
        <f t="shared" si="13"/>
        <v>Regional</v>
      </c>
      <c r="AJ168" s="62" t="str">
        <f>if(V168&lt;&gt;0, if(T168="Lift &amp; Shift Noprod",Assumptions!$B$9,if(V168=Assumptions!$B$6,Assumptions!$B$10,if(P168=1,Assumptions!$B$8,Assumptions!$B$7))),"")</f>
        <v>SSD</v>
      </c>
      <c r="AK168" s="69" t="str">
        <f t="shared" si="14"/>
        <v>SSD</v>
      </c>
      <c r="AL168" s="69">
        <f>if(AJ168="Hyperdisk Balanced",Assumptions!$B$11,0)</f>
        <v>0</v>
      </c>
      <c r="AM168" s="69">
        <f>if(AJ168="Hyperdisk Balanced",Assumptions!$B$12,0)</f>
        <v>0</v>
      </c>
      <c r="AN168" s="70">
        <f>if(AK168=0,0,if(AJ168="Hyperdisk Balanced",vlookup(AK168&amp;" provisioned space",'SKU Pricing'!A:B,Assumptions!$B$2,0)*Z168+vlookup(AK168&amp;" provisioned IOPS",'SKU Pricing'!A:B,Assumptions!$B$2,0)*AL168*730+vlookup(AK168&amp;" provisioned throughput",'SKU Pricing'!A:B,Assumptions!$B$2,0)*AM168*730,vlookup(AK168,'SKU Pricing'!A:B,Assumptions!$B$2,0)*Z168))</f>
        <v>104.213</v>
      </c>
      <c r="AO168" s="70">
        <f t="shared" si="15"/>
        <v>138.0216594</v>
      </c>
      <c r="AP168" s="71" t="str">
        <f t="shared" si="16"/>
        <v>VM Manager</v>
      </c>
      <c r="AQ168" s="70">
        <f>ifna(vlookup(AP168,'SKU Pricing'!A:B,Assumptions!$B$2,0)*AE168,0)</f>
        <v>2.19</v>
      </c>
      <c r="AR168" s="72">
        <v>0.0</v>
      </c>
    </row>
    <row r="169">
      <c r="A169" s="61" t="s">
        <v>319</v>
      </c>
      <c r="B169" s="62" t="str">
        <f>ifna(if(vlookup(A169,vOS!A:B,2,0)="","Unknown",vlookup(A169,vOS!A:B,2,0)),"Unknown")</f>
        <v>Debian GNU/Linux 10 (64-bit)</v>
      </c>
      <c r="C169" s="62">
        <f>vlookup(B169,'OS Study'!A:D,2,0)</f>
        <v>0</v>
      </c>
      <c r="D169" s="62" t="str">
        <f>vlookup(B169,'OS Study'!A:D,3,0)</f>
        <v>Linux</v>
      </c>
      <c r="E169" s="62" t="str">
        <f>vlookup(B169,'OS Study'!A:D,4,0)</f>
        <v>Debian</v>
      </c>
      <c r="F169" s="63" t="str">
        <f>vlookup(B169,'OS Study'!A:E,5,0)</f>
        <v>10</v>
      </c>
      <c r="G169" s="62">
        <f>IF(vlookup(A169,'RVtools V2.1'!A:J,4,0)="non",0,1)</f>
        <v>1</v>
      </c>
      <c r="H169" s="62">
        <f>if(vlookup(A169,'RVtools V2.1'!A:K,11,0)="kube",1,0)</f>
        <v>0</v>
      </c>
      <c r="I169" s="62">
        <f t="shared" si="5"/>
        <v>0</v>
      </c>
      <c r="J169" s="62">
        <f>ifna(vlookup(A169,'Infra Study'!A:Q,17,0),0)</f>
        <v>0</v>
      </c>
      <c r="K169" s="64">
        <f>IFERROR(__xludf.DUMMYFUNCTION("N(REGEXMATCH(VLOOKUP(A169, 'RVtools V2.1'!A:H, 8, 0), ""^Serveur de fichiers""))"),0.0)</f>
        <v>0</v>
      </c>
      <c r="L169" s="64">
        <f t="shared" si="6"/>
        <v>0</v>
      </c>
      <c r="M169" s="67" t="str">
        <f>ifna(vlookup(A169,'RVtools V2.1'!A:I,8,0),"N/A")</f>
        <v>Clarilab - VCL</v>
      </c>
      <c r="N169" s="64">
        <f>IFERROR(__xludf.DUMMYFUNCTION("IF(REGEXMATCH(M169, ""(?i)"" &amp; JOIN(""|"", SPLIT(""kalisil"", "" ""))), 1, 0)"),0.0)</f>
        <v>0</v>
      </c>
      <c r="O169" s="64" t="str">
        <f>vlookup(A169,'RVtools V2.1'!A:H,7,0)</f>
        <v>T1</v>
      </c>
      <c r="P169" s="64">
        <f>if(vlookup(A169,'RVtools V2.1'!A:H,5,0)="oui",1,0)</f>
        <v>1</v>
      </c>
      <c r="Q169" s="64">
        <f>ifna(vlookup(A169,vCPU!A:B,2,0),"Unknown")</f>
        <v>12</v>
      </c>
      <c r="R169" s="66">
        <f>ifna(vlookup(A169,vMemory!A:C,3,0),"Unknown")</f>
        <v>96</v>
      </c>
      <c r="S169" s="66">
        <f>ifna(vlookup(A169,vDisk!A:C,3,0),"Unknown")</f>
        <v>2935</v>
      </c>
      <c r="T169" s="67" t="str">
        <f t="array" ref="T169">IFS(
   L169=1, "No Lift &amp; Shift",
   J169=1, XLOOKUP(A169, 'Infra Study'!A:A, 'Infra Study'!P:P),
   I169=1, "No Lift &amp; Shift",
   H169=1, "GKE",
   K169=1, "GCNV",
   G169=1, "Lift &amp; Shift Prod",
   TRUE, "Lift &amp; Shift Noprod"
)</f>
        <v>Lift &amp; Shift Prod</v>
      </c>
      <c r="U169" s="67">
        <f t="shared" si="7"/>
        <v>1</v>
      </c>
      <c r="V169" s="68" t="str">
        <f>if(T169="Lift &amp; Shift Noprod",if( Y169=0,Assumptions!$B$5, Assumptions!$B$4),if(T169="Lift &amp; Shift Prod",if(AND(N169=1,O169="T1"),Assumptions!$B$6,Assumptions!$B$4),0))</f>
        <v>N2D</v>
      </c>
      <c r="W169" s="69">
        <f>if(V169&lt;&gt;0,if(Q169="Unknown", Assumptions!$B$42,If(Q169&gt;1,Q169,2)),0)</f>
        <v>12</v>
      </c>
      <c r="X169" s="69">
        <f>if(V169&lt;&gt;0,if(R169="Unknown", Assumptions!$B$43,R169),0)</f>
        <v>96</v>
      </c>
      <c r="Y169" s="68">
        <f t="shared" si="8"/>
        <v>0</v>
      </c>
      <c r="Z169" s="68">
        <f>if(V169&lt;&gt;0,if(  S169="Unknown", Assumptions!$B$44,S169),0)</f>
        <v>2935</v>
      </c>
      <c r="AA169" s="68" t="str">
        <f>if(V169 ="N2",ifna(vlookup(W169&amp;"-"&amp;X169,'Ref. VM'!A:B,2,0),"Custom"),if(V169 ="E2" , ifna(vlookup(W169&amp;"-"&amp;X169,'Ref. VM'!D:E,2,0),"Custom"),if(V169="N2D",ifna(vlookup(W169&amp;"-"&amp;X169,'Ref. VM'!G:H,2,0),"Custom"),if(V169="N4",ifna(vlookup(W169&amp;"-"&amp;X169,'Ref. VM'!J:K,2,0),"Custom"),0))))</f>
        <v>Custom</v>
      </c>
      <c r="AB169" s="67" t="str">
        <f t="shared" si="9"/>
        <v>N2D-Custom vCPUs-CUD 3y</v>
      </c>
      <c r="AC169" s="67" t="str">
        <f t="shared" si="10"/>
        <v>N2D-Custom RAM-CUD 3y</v>
      </c>
      <c r="AD169" s="67">
        <f t="shared" si="11"/>
        <v>0</v>
      </c>
      <c r="AE169" s="69">
        <f>if(T169="Lift &amp; Shift Prod",730,if(T169="Lift &amp; Shift Noprod",Assumptions!$B$3,0))</f>
        <v>730</v>
      </c>
      <c r="AF169" s="70">
        <f>if( U169=0,0,if(Y169=0, ((vlookup(AB169,'SKU Pricing'!A:B,Assumptions!$B$2,0)*W169)+(vlookup(AC169,'SKU Pricing'!A:B,Assumptions!$B$2,0)*X169))*AE169,((vlookup(AB169,'SKU Pricing'!A:B,Assumptions!$B$2,0)*W169)+(vlookup(AC169,'SKU Pricing'!A:B,Assumptions!$B$2,0)*(W169*8))+(vlookup(AD169,'SKU Pricing'!A:B,Assumptions!$B$2,0)*(X169-(W169*8))))*AE169))</f>
        <v>273.6559526</v>
      </c>
      <c r="AG169" s="67">
        <f t="shared" si="12"/>
        <v>0</v>
      </c>
      <c r="AH169" s="70">
        <f>ifna(vlookup(AG169,'SKU Pricing'!A:B,Assumptions!$B$2,0)*W169*AE169,0)</f>
        <v>0</v>
      </c>
      <c r="AI169" s="62" t="str">
        <f t="shared" si="13"/>
        <v>Regional</v>
      </c>
      <c r="AJ169" s="62" t="str">
        <f>if(V169&lt;&gt;0, if(T169="Lift &amp; Shift Noprod",Assumptions!$B$9,if(V169=Assumptions!$B$6,Assumptions!$B$10,if(P169=1,Assumptions!$B$8,Assumptions!$B$7))),"")</f>
        <v>SSD</v>
      </c>
      <c r="AK169" s="69" t="str">
        <f t="shared" si="14"/>
        <v>SSD</v>
      </c>
      <c r="AL169" s="69">
        <f>if(AJ169="Hyperdisk Balanced",Assumptions!$B$11,0)</f>
        <v>0</v>
      </c>
      <c r="AM169" s="69">
        <f>if(AJ169="Hyperdisk Balanced",Assumptions!$B$12,0)</f>
        <v>0</v>
      </c>
      <c r="AN169" s="70">
        <f>if(AK169=0,0,if(AJ169="Hyperdisk Balanced",vlookup(AK169&amp;" provisioned space",'SKU Pricing'!A:B,Assumptions!$B$2,0)*Z169+vlookup(AK169&amp;" provisioned IOPS",'SKU Pricing'!A:B,Assumptions!$B$2,0)*AL169*730+vlookup(AK169&amp;" provisioned throughput",'SKU Pricing'!A:B,Assumptions!$B$2,0)*AM169*730,vlookup(AK169,'SKU Pricing'!A:B,Assumptions!$B$2,0)*Z169))</f>
        <v>578.195</v>
      </c>
      <c r="AO169" s="70">
        <f t="shared" si="15"/>
        <v>851.8509526</v>
      </c>
      <c r="AP169" s="71" t="str">
        <f t="shared" si="16"/>
        <v>VM Manager</v>
      </c>
      <c r="AQ169" s="70">
        <f>ifna(vlookup(AP169,'SKU Pricing'!A:B,Assumptions!$B$2,0)*AE169,0)</f>
        <v>2.19</v>
      </c>
      <c r="AR169" s="72">
        <v>0.0</v>
      </c>
    </row>
    <row r="170">
      <c r="A170" s="61" t="s">
        <v>320</v>
      </c>
      <c r="B170" s="62" t="str">
        <f>ifna(if(vlookup(A170,vOS!A:B,2,0)="","Unknown",vlookup(A170,vOS!A:B,2,0)),"Unknown")</f>
        <v>Other 4.x or later Linux (64-bit)</v>
      </c>
      <c r="C170" s="62">
        <f>vlookup(B170,'OS Study'!A:D,2,0)</f>
        <v>0</v>
      </c>
      <c r="D170" s="62" t="str">
        <f>vlookup(B170,'OS Study'!A:D,3,0)</f>
        <v>Linux</v>
      </c>
      <c r="E170" s="62" t="str">
        <f>vlookup(B170,'OS Study'!A:D,4,0)</f>
        <v>Other</v>
      </c>
      <c r="F170" s="62" t="str">
        <f>vlookup(B170,'OS Study'!A:E,5,0)</f>
        <v/>
      </c>
      <c r="G170" s="62">
        <f>IF(vlookup(A170,'RVtools V2.1'!A:J,4,0)="non",0,1)</f>
        <v>1</v>
      </c>
      <c r="H170" s="62">
        <f>if(vlookup(A170,'RVtools V2.1'!A:K,11,0)="kube",1,0)</f>
        <v>0</v>
      </c>
      <c r="I170" s="62">
        <f t="shared" si="5"/>
        <v>0</v>
      </c>
      <c r="J170" s="62">
        <f>ifna(vlookup(A170,'Infra Study'!A:Q,17,0),0)</f>
        <v>0</v>
      </c>
      <c r="K170" s="64">
        <f>IFERROR(__xludf.DUMMYFUNCTION("N(REGEXMATCH(VLOOKUP(A170, 'RVtools V2.1'!A:H, 8, 0), ""^Serveur de fichiers""))"),0.0)</f>
        <v>0</v>
      </c>
      <c r="L170" s="64">
        <f t="shared" si="6"/>
        <v>0</v>
      </c>
      <c r="M170" s="67" t="str">
        <f>ifna(vlookup(A170,'RVtools V2.1'!A:I,8,0),"N/A")</f>
        <v>Clearpass (NAC)</v>
      </c>
      <c r="N170" s="64">
        <f>IFERROR(__xludf.DUMMYFUNCTION("IF(REGEXMATCH(M170, ""(?i)"" &amp; JOIN(""|"", SPLIT(""kalisil"", "" ""))), 1, 0)"),0.0)</f>
        <v>0</v>
      </c>
      <c r="O170" s="64" t="str">
        <f>vlookup(A170,'RVtools V2.1'!A:H,7,0)</f>
        <v>T1</v>
      </c>
      <c r="P170" s="64">
        <f>if(vlookup(A170,'RVtools V2.1'!A:H,5,0)="oui",1,0)</f>
        <v>1</v>
      </c>
      <c r="Q170" s="64">
        <f>ifna(vlookup(A170,vCPU!A:B,2,0),"Unknown")</f>
        <v>8</v>
      </c>
      <c r="R170" s="66">
        <f>ifna(vlookup(A170,vMemory!A:C,3,0),"Unknown")</f>
        <v>8</v>
      </c>
      <c r="S170" s="66">
        <f>ifna(vlookup(A170,vDisk!A:C,3,0),"Unknown")</f>
        <v>500</v>
      </c>
      <c r="T170" s="67" t="str">
        <f t="array" ref="T170">IFS(
   L170=1, "No Lift &amp; Shift",
   J170=1, XLOOKUP(A170, 'Infra Study'!A:A, 'Infra Study'!P:P),
   I170=1, "No Lift &amp; Shift",
   H170=1, "GKE",
   K170=1, "GCNV",
   G170=1, "Lift &amp; Shift Prod",
   TRUE, "Lift &amp; Shift Noprod"
)</f>
        <v>Lift &amp; Shift Prod</v>
      </c>
      <c r="U170" s="67">
        <f t="shared" si="7"/>
        <v>1</v>
      </c>
      <c r="V170" s="68" t="str">
        <f>if(T170="Lift &amp; Shift Noprod",if( Y170=0,Assumptions!$B$5, Assumptions!$B$4),if(T170="Lift &amp; Shift Prod",if(AND(N170=1,O170="T1"),Assumptions!$B$6,Assumptions!$B$4),0))</f>
        <v>N2D</v>
      </c>
      <c r="W170" s="69">
        <f>if(V170&lt;&gt;0,if(Q170="Unknown", Assumptions!$B$42,If(Q170&gt;1,Q170,2)),0)</f>
        <v>8</v>
      </c>
      <c r="X170" s="69">
        <f>if(V170&lt;&gt;0,if(R170="Unknown", Assumptions!$B$43,R170),0)</f>
        <v>8</v>
      </c>
      <c r="Y170" s="68">
        <f t="shared" si="8"/>
        <v>0</v>
      </c>
      <c r="Z170" s="68">
        <f>if(V170&lt;&gt;0,if(  S170="Unknown", Assumptions!$B$44,S170),0)</f>
        <v>500</v>
      </c>
      <c r="AA170" s="68" t="str">
        <f>if(V170 ="N2",ifna(vlookup(W170&amp;"-"&amp;X170,'Ref. VM'!A:B,2,0),"Custom"),if(V170 ="E2" , ifna(vlookup(W170&amp;"-"&amp;X170,'Ref. VM'!D:E,2,0),"Custom"),if(V170="N2D",ifna(vlookup(W170&amp;"-"&amp;X170,'Ref. VM'!G:H,2,0),"Custom"),if(V170="N4",ifna(vlookup(W170&amp;"-"&amp;X170,'Ref. VM'!J:K,2,0),"Custom"),0))))</f>
        <v>Custom</v>
      </c>
      <c r="AB170" s="67" t="str">
        <f t="shared" si="9"/>
        <v>N2D-Custom vCPUs-CUD 3y</v>
      </c>
      <c r="AC170" s="67" t="str">
        <f t="shared" si="10"/>
        <v>N2D-Custom RAM-CUD 3y</v>
      </c>
      <c r="AD170" s="67">
        <f t="shared" si="11"/>
        <v>0</v>
      </c>
      <c r="AE170" s="69">
        <f>if(T170="Lift &amp; Shift Prod",730,if(T170="Lift &amp; Shift Noprod",Assumptions!$B$3,0))</f>
        <v>730</v>
      </c>
      <c r="AF170" s="70">
        <f>if( U170=0,0,if(Y170=0, ((vlookup(AB170,'SKU Pricing'!A:B,Assumptions!$B$2,0)*W170)+(vlookup(AC170,'SKU Pricing'!A:B,Assumptions!$B$2,0)*X170))*AE170,((vlookup(AB170,'SKU Pricing'!A:B,Assumptions!$B$2,0)*W170)+(vlookup(AC170,'SKU Pricing'!A:B,Assumptions!$B$2,0)*(W170*8))+(vlookup(AD170,'SKU Pricing'!A:B,Assumptions!$B$2,0)*(X170-(W170*8))))*AE170))</f>
        <v>99.8326392</v>
      </c>
      <c r="AG170" s="67">
        <f t="shared" si="12"/>
        <v>0</v>
      </c>
      <c r="AH170" s="70">
        <f>ifna(vlookup(AG170,'SKU Pricing'!A:B,Assumptions!$B$2,0)*W170*AE170,0)</f>
        <v>0</v>
      </c>
      <c r="AI170" s="62" t="str">
        <f t="shared" si="13"/>
        <v>Regional</v>
      </c>
      <c r="AJ170" s="62" t="str">
        <f>if(V170&lt;&gt;0, if(T170="Lift &amp; Shift Noprod",Assumptions!$B$9,if(V170=Assumptions!$B$6,Assumptions!$B$10,if(P170=1,Assumptions!$B$8,Assumptions!$B$7))),"")</f>
        <v>SSD</v>
      </c>
      <c r="AK170" s="69" t="str">
        <f t="shared" si="14"/>
        <v>SSD</v>
      </c>
      <c r="AL170" s="69">
        <f>if(AJ170="Hyperdisk Balanced",Assumptions!$B$11,0)</f>
        <v>0</v>
      </c>
      <c r="AM170" s="69">
        <f>if(AJ170="Hyperdisk Balanced",Assumptions!$B$12,0)</f>
        <v>0</v>
      </c>
      <c r="AN170" s="70">
        <f>if(AK170=0,0,if(AJ170="Hyperdisk Balanced",vlookup(AK170&amp;" provisioned space",'SKU Pricing'!A:B,Assumptions!$B$2,0)*Z170+vlookup(AK170&amp;" provisioned IOPS",'SKU Pricing'!A:B,Assumptions!$B$2,0)*AL170*730+vlookup(AK170&amp;" provisioned throughput",'SKU Pricing'!A:B,Assumptions!$B$2,0)*AM170*730,vlookup(AK170,'SKU Pricing'!A:B,Assumptions!$B$2,0)*Z170))</f>
        <v>98.5</v>
      </c>
      <c r="AO170" s="70">
        <f t="shared" si="15"/>
        <v>198.3326392</v>
      </c>
      <c r="AP170" s="71" t="str">
        <f t="shared" si="16"/>
        <v>VM Manager</v>
      </c>
      <c r="AQ170" s="70">
        <f>ifna(vlookup(AP170,'SKU Pricing'!A:B,Assumptions!$B$2,0)*AE170,0)</f>
        <v>2.19</v>
      </c>
      <c r="AR170" s="72">
        <v>0.0</v>
      </c>
    </row>
    <row r="171">
      <c r="A171" s="61" t="s">
        <v>321</v>
      </c>
      <c r="B171" s="62" t="str">
        <f>ifna(if(vlookup(A171,vOS!A:B,2,0)="","Unknown",vlookup(A171,vOS!A:B,2,0)),"Unknown")</f>
        <v>Other 4.x or later Linux (64-bit)</v>
      </c>
      <c r="C171" s="62">
        <f>vlookup(B171,'OS Study'!A:D,2,0)</f>
        <v>0</v>
      </c>
      <c r="D171" s="62" t="str">
        <f>vlookup(B171,'OS Study'!A:D,3,0)</f>
        <v>Linux</v>
      </c>
      <c r="E171" s="62" t="str">
        <f>vlookup(B171,'OS Study'!A:D,4,0)</f>
        <v>Other</v>
      </c>
      <c r="F171" s="62" t="str">
        <f>vlookup(B171,'OS Study'!A:E,5,0)</f>
        <v/>
      </c>
      <c r="G171" s="62">
        <f>IF(vlookup(A171,'RVtools V2.1'!A:J,4,0)="non",0,1)</f>
        <v>1</v>
      </c>
      <c r="H171" s="62">
        <f>if(vlookup(A171,'RVtools V2.1'!A:K,11,0)="kube",1,0)</f>
        <v>0</v>
      </c>
      <c r="I171" s="62">
        <f t="shared" si="5"/>
        <v>0</v>
      </c>
      <c r="J171" s="62">
        <f>ifna(vlookup(A171,'Infra Study'!A:Q,17,0),0)</f>
        <v>0</v>
      </c>
      <c r="K171" s="64">
        <f>IFERROR(__xludf.DUMMYFUNCTION("N(REGEXMATCH(VLOOKUP(A171, 'RVtools V2.1'!A:H, 8, 0), ""^Serveur de fichiers""))"),0.0)</f>
        <v>0</v>
      </c>
      <c r="L171" s="64">
        <f t="shared" si="6"/>
        <v>0</v>
      </c>
      <c r="M171" s="67" t="str">
        <f>ifna(vlookup(A171,'RVtools V2.1'!A:I,8,0),"N/A")</f>
        <v>Clearpass (NAC)</v>
      </c>
      <c r="N171" s="64">
        <f>IFERROR(__xludf.DUMMYFUNCTION("IF(REGEXMATCH(M171, ""(?i)"" &amp; JOIN(""|"", SPLIT(""kalisil"", "" ""))), 1, 0)"),0.0)</f>
        <v>0</v>
      </c>
      <c r="O171" s="64" t="str">
        <f>vlookup(A171,'RVtools V2.1'!A:H,7,0)</f>
        <v>T1</v>
      </c>
      <c r="P171" s="64">
        <f>if(vlookup(A171,'RVtools V2.1'!A:H,5,0)="oui",1,0)</f>
        <v>1</v>
      </c>
      <c r="Q171" s="64">
        <f>ifna(vlookup(A171,vCPU!A:B,2,0),"Unknown")</f>
        <v>8</v>
      </c>
      <c r="R171" s="66">
        <f>ifna(vlookup(A171,vMemory!A:C,3,0),"Unknown")</f>
        <v>16</v>
      </c>
      <c r="S171" s="66">
        <f>ifna(vlookup(A171,vDisk!A:C,3,0),"Unknown")</f>
        <v>316</v>
      </c>
      <c r="T171" s="67" t="str">
        <f t="array" ref="T171">IFS(
   L171=1, "No Lift &amp; Shift",
   J171=1, XLOOKUP(A171, 'Infra Study'!A:A, 'Infra Study'!P:P),
   I171=1, "No Lift &amp; Shift",
   H171=1, "GKE",
   K171=1, "GCNV",
   G171=1, "Lift &amp; Shift Prod",
   TRUE, "Lift &amp; Shift Noprod"
)</f>
        <v>Lift &amp; Shift Prod</v>
      </c>
      <c r="U171" s="67">
        <f t="shared" si="7"/>
        <v>1</v>
      </c>
      <c r="V171" s="68" t="str">
        <f>if(T171="Lift &amp; Shift Noprod",if( Y171=0,Assumptions!$B$5, Assumptions!$B$4),if(T171="Lift &amp; Shift Prod",if(AND(N171=1,O171="T1"),Assumptions!$B$6,Assumptions!$B$4),0))</f>
        <v>N2D</v>
      </c>
      <c r="W171" s="69">
        <f>if(V171&lt;&gt;0,if(Q171="Unknown", Assumptions!$B$42,If(Q171&gt;1,Q171,2)),0)</f>
        <v>8</v>
      </c>
      <c r="X171" s="69">
        <f>if(V171&lt;&gt;0,if(R171="Unknown", Assumptions!$B$43,R171),0)</f>
        <v>16</v>
      </c>
      <c r="Y171" s="68">
        <f t="shared" si="8"/>
        <v>0</v>
      </c>
      <c r="Z171" s="68">
        <f>if(V171&lt;&gt;0,if(  S171="Unknown", Assumptions!$B$44,S171),0)</f>
        <v>316</v>
      </c>
      <c r="AA171" s="68" t="str">
        <f>if(V171 ="N2",ifna(vlookup(W171&amp;"-"&amp;X171,'Ref. VM'!A:B,2,0),"Custom"),if(V171 ="E2" , ifna(vlookup(W171&amp;"-"&amp;X171,'Ref. VM'!D:E,2,0),"Custom"),if(V171="N2D",ifna(vlookup(W171&amp;"-"&amp;X171,'Ref. VM'!G:H,2,0),"Custom"),if(V171="N4",ifna(vlookup(W171&amp;"-"&amp;X171,'Ref. VM'!J:K,2,0),"Custom"),0))))</f>
        <v>Custom</v>
      </c>
      <c r="AB171" s="67" t="str">
        <f t="shared" si="9"/>
        <v>N2D-Custom vCPUs-CUD 3y</v>
      </c>
      <c r="AC171" s="67" t="str">
        <f t="shared" si="10"/>
        <v>N2D-Custom RAM-CUD 3y</v>
      </c>
      <c r="AD171" s="67">
        <f t="shared" si="11"/>
        <v>0</v>
      </c>
      <c r="AE171" s="69">
        <f>if(T171="Lift &amp; Shift Prod",730,if(T171="Lift &amp; Shift Noprod",Assumptions!$B$3,0))</f>
        <v>730</v>
      </c>
      <c r="AF171" s="70">
        <f>if( U171=0,0,if(Y171=0, ((vlookup(AB171,'SKU Pricing'!A:B,Assumptions!$B$2,0)*W171)+(vlookup(AC171,'SKU Pricing'!A:B,Assumptions!$B$2,0)*X171))*AE171,((vlookup(AB171,'SKU Pricing'!A:B,Assumptions!$B$2,0)*W171)+(vlookup(AC171,'SKU Pricing'!A:B,Assumptions!$B$2,0)*(W171*8))+(vlookup(AD171,'SKU Pricing'!A:B,Assumptions!$B$2,0)*(X171-(W171*8))))*AE171))</f>
        <v>111.6333053</v>
      </c>
      <c r="AG171" s="67">
        <f t="shared" si="12"/>
        <v>0</v>
      </c>
      <c r="AH171" s="70">
        <f>ifna(vlookup(AG171,'SKU Pricing'!A:B,Assumptions!$B$2,0)*W171*AE171,0)</f>
        <v>0</v>
      </c>
      <c r="AI171" s="62" t="str">
        <f t="shared" si="13"/>
        <v>Regional</v>
      </c>
      <c r="AJ171" s="62" t="str">
        <f>if(V171&lt;&gt;0, if(T171="Lift &amp; Shift Noprod",Assumptions!$B$9,if(V171=Assumptions!$B$6,Assumptions!$B$10,if(P171=1,Assumptions!$B$8,Assumptions!$B$7))),"")</f>
        <v>SSD</v>
      </c>
      <c r="AK171" s="69" t="str">
        <f t="shared" si="14"/>
        <v>SSD</v>
      </c>
      <c r="AL171" s="69">
        <f>if(AJ171="Hyperdisk Balanced",Assumptions!$B$11,0)</f>
        <v>0</v>
      </c>
      <c r="AM171" s="69">
        <f>if(AJ171="Hyperdisk Balanced",Assumptions!$B$12,0)</f>
        <v>0</v>
      </c>
      <c r="AN171" s="70">
        <f>if(AK171=0,0,if(AJ171="Hyperdisk Balanced",vlookup(AK171&amp;" provisioned space",'SKU Pricing'!A:B,Assumptions!$B$2,0)*Z171+vlookup(AK171&amp;" provisioned IOPS",'SKU Pricing'!A:B,Assumptions!$B$2,0)*AL171*730+vlookup(AK171&amp;" provisioned throughput",'SKU Pricing'!A:B,Assumptions!$B$2,0)*AM171*730,vlookup(AK171,'SKU Pricing'!A:B,Assumptions!$B$2,0)*Z171))</f>
        <v>62.252</v>
      </c>
      <c r="AO171" s="70">
        <f t="shared" si="15"/>
        <v>173.8853053</v>
      </c>
      <c r="AP171" s="71" t="str">
        <f t="shared" si="16"/>
        <v>VM Manager</v>
      </c>
      <c r="AQ171" s="70">
        <f>ifna(vlookup(AP171,'SKU Pricing'!A:B,Assumptions!$B$2,0)*AE171,0)</f>
        <v>2.19</v>
      </c>
      <c r="AR171" s="72">
        <v>0.0</v>
      </c>
    </row>
    <row r="172">
      <c r="A172" s="61" t="s">
        <v>322</v>
      </c>
      <c r="B172" s="62" t="str">
        <f>ifna(if(vlookup(A172,vOS!A:B,2,0)="","Unknown",vlookup(A172,vOS!A:B,2,0)),"Unknown")</f>
        <v>Other 4.x or later Linux (64-bit)</v>
      </c>
      <c r="C172" s="62">
        <f>vlookup(B172,'OS Study'!A:D,2,0)</f>
        <v>0</v>
      </c>
      <c r="D172" s="62" t="str">
        <f>vlookup(B172,'OS Study'!A:D,3,0)</f>
        <v>Linux</v>
      </c>
      <c r="E172" s="62" t="str">
        <f>vlookup(B172,'OS Study'!A:D,4,0)</f>
        <v>Other</v>
      </c>
      <c r="F172" s="62" t="str">
        <f>vlookup(B172,'OS Study'!A:E,5,0)</f>
        <v/>
      </c>
      <c r="G172" s="62">
        <f>IF(vlookup(A172,'RVtools V2.1'!A:J,4,0)="non",0,1)</f>
        <v>1</v>
      </c>
      <c r="H172" s="62">
        <f>if(vlookup(A172,'RVtools V2.1'!A:K,11,0)="kube",1,0)</f>
        <v>0</v>
      </c>
      <c r="I172" s="62">
        <f t="shared" si="5"/>
        <v>0</v>
      </c>
      <c r="J172" s="62">
        <f>ifna(vlookup(A172,'Infra Study'!A:Q,17,0),0)</f>
        <v>0</v>
      </c>
      <c r="K172" s="64">
        <f>IFERROR(__xludf.DUMMYFUNCTION("N(REGEXMATCH(VLOOKUP(A172, 'RVtools V2.1'!A:H, 8, 0), ""^Serveur de fichiers""))"),0.0)</f>
        <v>0</v>
      </c>
      <c r="L172" s="64">
        <f t="shared" si="6"/>
        <v>0</v>
      </c>
      <c r="M172" s="67" t="str">
        <f>ifna(vlookup(A172,'RVtools V2.1'!A:I,8,0),"N/A")</f>
        <v>Clearpass (NAC)</v>
      </c>
      <c r="N172" s="64">
        <f>IFERROR(__xludf.DUMMYFUNCTION("IF(REGEXMATCH(M172, ""(?i)"" &amp; JOIN(""|"", SPLIT(""kalisil"", "" ""))), 1, 0)"),0.0)</f>
        <v>0</v>
      </c>
      <c r="O172" s="64" t="str">
        <f>vlookup(A172,'RVtools V2.1'!A:H,7,0)</f>
        <v>T1</v>
      </c>
      <c r="P172" s="64">
        <f>if(vlookup(A172,'RVtools V2.1'!A:H,5,0)="oui",1,0)</f>
        <v>1</v>
      </c>
      <c r="Q172" s="64">
        <f>ifna(vlookup(A172,vCPU!A:B,2,0),"Unknown")</f>
        <v>8</v>
      </c>
      <c r="R172" s="66">
        <f>ifna(vlookup(A172,vMemory!A:C,3,0),"Unknown")</f>
        <v>16</v>
      </c>
      <c r="S172" s="66">
        <f>ifna(vlookup(A172,vDisk!A:C,3,0),"Unknown")</f>
        <v>381</v>
      </c>
      <c r="T172" s="67" t="str">
        <f t="array" ref="T172">IFS(
   L172=1, "No Lift &amp; Shift",
   J172=1, XLOOKUP(A172, 'Infra Study'!A:A, 'Infra Study'!P:P),
   I172=1, "No Lift &amp; Shift",
   H172=1, "GKE",
   K172=1, "GCNV",
   G172=1, "Lift &amp; Shift Prod",
   TRUE, "Lift &amp; Shift Noprod"
)</f>
        <v>Lift &amp; Shift Prod</v>
      </c>
      <c r="U172" s="67">
        <f t="shared" si="7"/>
        <v>1</v>
      </c>
      <c r="V172" s="68" t="str">
        <f>if(T172="Lift &amp; Shift Noprod",if( Y172=0,Assumptions!$B$5, Assumptions!$B$4),if(T172="Lift &amp; Shift Prod",if(AND(N172=1,O172="T1"),Assumptions!$B$6,Assumptions!$B$4),0))</f>
        <v>N2D</v>
      </c>
      <c r="W172" s="69">
        <f>if(V172&lt;&gt;0,if(Q172="Unknown", Assumptions!$B$42,If(Q172&gt;1,Q172,2)),0)</f>
        <v>8</v>
      </c>
      <c r="X172" s="69">
        <f>if(V172&lt;&gt;0,if(R172="Unknown", Assumptions!$B$43,R172),0)</f>
        <v>16</v>
      </c>
      <c r="Y172" s="68">
        <f t="shared" si="8"/>
        <v>0</v>
      </c>
      <c r="Z172" s="68">
        <f>if(V172&lt;&gt;0,if(  S172="Unknown", Assumptions!$B$44,S172),0)</f>
        <v>381</v>
      </c>
      <c r="AA172" s="68" t="str">
        <f>if(V172 ="N2",ifna(vlookup(W172&amp;"-"&amp;X172,'Ref. VM'!A:B,2,0),"Custom"),if(V172 ="E2" , ifna(vlookup(W172&amp;"-"&amp;X172,'Ref. VM'!D:E,2,0),"Custom"),if(V172="N2D",ifna(vlookup(W172&amp;"-"&amp;X172,'Ref. VM'!G:H,2,0),"Custom"),if(V172="N4",ifna(vlookup(W172&amp;"-"&amp;X172,'Ref. VM'!J:K,2,0),"Custom"),0))))</f>
        <v>Custom</v>
      </c>
      <c r="AB172" s="67" t="str">
        <f t="shared" si="9"/>
        <v>N2D-Custom vCPUs-CUD 3y</v>
      </c>
      <c r="AC172" s="67" t="str">
        <f t="shared" si="10"/>
        <v>N2D-Custom RAM-CUD 3y</v>
      </c>
      <c r="AD172" s="67">
        <f t="shared" si="11"/>
        <v>0</v>
      </c>
      <c r="AE172" s="69">
        <f>if(T172="Lift &amp; Shift Prod",730,if(T172="Lift &amp; Shift Noprod",Assumptions!$B$3,0))</f>
        <v>730</v>
      </c>
      <c r="AF172" s="70">
        <f>if( U172=0,0,if(Y172=0, ((vlookup(AB172,'SKU Pricing'!A:B,Assumptions!$B$2,0)*W172)+(vlookup(AC172,'SKU Pricing'!A:B,Assumptions!$B$2,0)*X172))*AE172,((vlookup(AB172,'SKU Pricing'!A:B,Assumptions!$B$2,0)*W172)+(vlookup(AC172,'SKU Pricing'!A:B,Assumptions!$B$2,0)*(W172*8))+(vlookup(AD172,'SKU Pricing'!A:B,Assumptions!$B$2,0)*(X172-(W172*8))))*AE172))</f>
        <v>111.6333053</v>
      </c>
      <c r="AG172" s="67">
        <f t="shared" si="12"/>
        <v>0</v>
      </c>
      <c r="AH172" s="70">
        <f>ifna(vlookup(AG172,'SKU Pricing'!A:B,Assumptions!$B$2,0)*W172*AE172,0)</f>
        <v>0</v>
      </c>
      <c r="AI172" s="62" t="str">
        <f t="shared" si="13"/>
        <v>Regional</v>
      </c>
      <c r="AJ172" s="62" t="str">
        <f>if(V172&lt;&gt;0, if(T172="Lift &amp; Shift Noprod",Assumptions!$B$9,if(V172=Assumptions!$B$6,Assumptions!$B$10,if(P172=1,Assumptions!$B$8,Assumptions!$B$7))),"")</f>
        <v>SSD</v>
      </c>
      <c r="AK172" s="69" t="str">
        <f t="shared" si="14"/>
        <v>SSD</v>
      </c>
      <c r="AL172" s="69">
        <f>if(AJ172="Hyperdisk Balanced",Assumptions!$B$11,0)</f>
        <v>0</v>
      </c>
      <c r="AM172" s="69">
        <f>if(AJ172="Hyperdisk Balanced",Assumptions!$B$12,0)</f>
        <v>0</v>
      </c>
      <c r="AN172" s="70">
        <f>if(AK172=0,0,if(AJ172="Hyperdisk Balanced",vlookup(AK172&amp;" provisioned space",'SKU Pricing'!A:B,Assumptions!$B$2,0)*Z172+vlookup(AK172&amp;" provisioned IOPS",'SKU Pricing'!A:B,Assumptions!$B$2,0)*AL172*730+vlookup(AK172&amp;" provisioned throughput",'SKU Pricing'!A:B,Assumptions!$B$2,0)*AM172*730,vlookup(AK172,'SKU Pricing'!A:B,Assumptions!$B$2,0)*Z172))</f>
        <v>75.057</v>
      </c>
      <c r="AO172" s="70">
        <f t="shared" si="15"/>
        <v>186.6903053</v>
      </c>
      <c r="AP172" s="71" t="str">
        <f t="shared" si="16"/>
        <v>VM Manager</v>
      </c>
      <c r="AQ172" s="70">
        <f>ifna(vlookup(AP172,'SKU Pricing'!A:B,Assumptions!$B$2,0)*AE172,0)</f>
        <v>2.19</v>
      </c>
      <c r="AR172" s="72">
        <v>0.0</v>
      </c>
    </row>
    <row r="173">
      <c r="A173" s="61" t="s">
        <v>323</v>
      </c>
      <c r="B173" s="62" t="str">
        <f>ifna(if(vlookup(A173,vOS!A:B,2,0)="","Unknown",vlookup(A173,vOS!A:B,2,0)),"Unknown")</f>
        <v>Other 4.x or later Linux (64-bit)</v>
      </c>
      <c r="C173" s="62">
        <f>vlookup(B173,'OS Study'!A:D,2,0)</f>
        <v>0</v>
      </c>
      <c r="D173" s="62" t="str">
        <f>vlookup(B173,'OS Study'!A:D,3,0)</f>
        <v>Linux</v>
      </c>
      <c r="E173" s="62" t="str">
        <f>vlookup(B173,'OS Study'!A:D,4,0)</f>
        <v>Other</v>
      </c>
      <c r="F173" s="62" t="str">
        <f>vlookup(B173,'OS Study'!A:E,5,0)</f>
        <v/>
      </c>
      <c r="G173" s="62">
        <f>IF(vlookup(A173,'RVtools V2.1'!A:J,4,0)="non",0,1)</f>
        <v>1</v>
      </c>
      <c r="H173" s="62">
        <f>if(vlookup(A173,'RVtools V2.1'!A:K,11,0)="kube",1,0)</f>
        <v>0</v>
      </c>
      <c r="I173" s="62">
        <f t="shared" si="5"/>
        <v>0</v>
      </c>
      <c r="J173" s="62">
        <f>ifna(vlookup(A173,'Infra Study'!A:Q,17,0),0)</f>
        <v>0</v>
      </c>
      <c r="K173" s="64">
        <f>IFERROR(__xludf.DUMMYFUNCTION("N(REGEXMATCH(VLOOKUP(A173, 'RVtools V2.1'!A:H, 8, 0), ""^Serveur de fichiers""))"),0.0)</f>
        <v>0</v>
      </c>
      <c r="L173" s="64">
        <f t="shared" si="6"/>
        <v>0</v>
      </c>
      <c r="M173" s="67" t="str">
        <f>ifna(vlookup(A173,'RVtools V2.1'!A:I,8,0),"N/A")</f>
        <v>Clearpass (NAC)</v>
      </c>
      <c r="N173" s="64">
        <f>IFERROR(__xludf.DUMMYFUNCTION("IF(REGEXMATCH(M173, ""(?i)"" &amp; JOIN(""|"", SPLIT(""kalisil"", "" ""))), 1, 0)"),0.0)</f>
        <v>0</v>
      </c>
      <c r="O173" s="64" t="str">
        <f>vlookup(A173,'RVtools V2.1'!A:H,7,0)</f>
        <v>T1</v>
      </c>
      <c r="P173" s="64">
        <f>if(vlookup(A173,'RVtools V2.1'!A:H,5,0)="oui",1,0)</f>
        <v>1</v>
      </c>
      <c r="Q173" s="64">
        <f>ifna(vlookup(A173,vCPU!A:B,2,0),"Unknown")</f>
        <v>8</v>
      </c>
      <c r="R173" s="66">
        <f>ifna(vlookup(A173,vMemory!A:C,3,0),"Unknown")</f>
        <v>16</v>
      </c>
      <c r="S173" s="66">
        <f>ifna(vlookup(A173,vDisk!A:C,3,0),"Unknown")</f>
        <v>353</v>
      </c>
      <c r="T173" s="67" t="str">
        <f t="array" ref="T173">IFS(
   L173=1, "No Lift &amp; Shift",
   J173=1, XLOOKUP(A173, 'Infra Study'!A:A, 'Infra Study'!P:P),
   I173=1, "No Lift &amp; Shift",
   H173=1, "GKE",
   K173=1, "GCNV",
   G173=1, "Lift &amp; Shift Prod",
   TRUE, "Lift &amp; Shift Noprod"
)</f>
        <v>Lift &amp; Shift Prod</v>
      </c>
      <c r="U173" s="67">
        <f t="shared" si="7"/>
        <v>1</v>
      </c>
      <c r="V173" s="68" t="str">
        <f>if(T173="Lift &amp; Shift Noprod",if( Y173=0,Assumptions!$B$5, Assumptions!$B$4),if(T173="Lift &amp; Shift Prod",if(AND(N173=1,O173="T1"),Assumptions!$B$6,Assumptions!$B$4),0))</f>
        <v>N2D</v>
      </c>
      <c r="W173" s="69">
        <f>if(V173&lt;&gt;0,if(Q173="Unknown", Assumptions!$B$42,If(Q173&gt;1,Q173,2)),0)</f>
        <v>8</v>
      </c>
      <c r="X173" s="69">
        <f>if(V173&lt;&gt;0,if(R173="Unknown", Assumptions!$B$43,R173),0)</f>
        <v>16</v>
      </c>
      <c r="Y173" s="68">
        <f t="shared" si="8"/>
        <v>0</v>
      </c>
      <c r="Z173" s="68">
        <f>if(V173&lt;&gt;0,if(  S173="Unknown", Assumptions!$B$44,S173),0)</f>
        <v>353</v>
      </c>
      <c r="AA173" s="68" t="str">
        <f>if(V173 ="N2",ifna(vlookup(W173&amp;"-"&amp;X173,'Ref. VM'!A:B,2,0),"Custom"),if(V173 ="E2" , ifna(vlookup(W173&amp;"-"&amp;X173,'Ref. VM'!D:E,2,0),"Custom"),if(V173="N2D",ifna(vlookup(W173&amp;"-"&amp;X173,'Ref. VM'!G:H,2,0),"Custom"),if(V173="N4",ifna(vlookup(W173&amp;"-"&amp;X173,'Ref. VM'!J:K,2,0),"Custom"),0))))</f>
        <v>Custom</v>
      </c>
      <c r="AB173" s="67" t="str">
        <f t="shared" si="9"/>
        <v>N2D-Custom vCPUs-CUD 3y</v>
      </c>
      <c r="AC173" s="67" t="str">
        <f t="shared" si="10"/>
        <v>N2D-Custom RAM-CUD 3y</v>
      </c>
      <c r="AD173" s="67">
        <f t="shared" si="11"/>
        <v>0</v>
      </c>
      <c r="AE173" s="69">
        <f>if(T173="Lift &amp; Shift Prod",730,if(T173="Lift &amp; Shift Noprod",Assumptions!$B$3,0))</f>
        <v>730</v>
      </c>
      <c r="AF173" s="70">
        <f>if( U173=0,0,if(Y173=0, ((vlookup(AB173,'SKU Pricing'!A:B,Assumptions!$B$2,0)*W173)+(vlookup(AC173,'SKU Pricing'!A:B,Assumptions!$B$2,0)*X173))*AE173,((vlookup(AB173,'SKU Pricing'!A:B,Assumptions!$B$2,0)*W173)+(vlookup(AC173,'SKU Pricing'!A:B,Assumptions!$B$2,0)*(W173*8))+(vlookup(AD173,'SKU Pricing'!A:B,Assumptions!$B$2,0)*(X173-(W173*8))))*AE173))</f>
        <v>111.6333053</v>
      </c>
      <c r="AG173" s="67">
        <f t="shared" si="12"/>
        <v>0</v>
      </c>
      <c r="AH173" s="70">
        <f>ifna(vlookup(AG173,'SKU Pricing'!A:B,Assumptions!$B$2,0)*W173*AE173,0)</f>
        <v>0</v>
      </c>
      <c r="AI173" s="62" t="str">
        <f t="shared" si="13"/>
        <v>Regional</v>
      </c>
      <c r="AJ173" s="62" t="str">
        <f>if(V173&lt;&gt;0, if(T173="Lift &amp; Shift Noprod",Assumptions!$B$9,if(V173=Assumptions!$B$6,Assumptions!$B$10,if(P173=1,Assumptions!$B$8,Assumptions!$B$7))),"")</f>
        <v>SSD</v>
      </c>
      <c r="AK173" s="69" t="str">
        <f t="shared" si="14"/>
        <v>SSD</v>
      </c>
      <c r="AL173" s="69">
        <f>if(AJ173="Hyperdisk Balanced",Assumptions!$B$11,0)</f>
        <v>0</v>
      </c>
      <c r="AM173" s="69">
        <f>if(AJ173="Hyperdisk Balanced",Assumptions!$B$12,0)</f>
        <v>0</v>
      </c>
      <c r="AN173" s="70">
        <f>if(AK173=0,0,if(AJ173="Hyperdisk Balanced",vlookup(AK173&amp;" provisioned space",'SKU Pricing'!A:B,Assumptions!$B$2,0)*Z173+vlookup(AK173&amp;" provisioned IOPS",'SKU Pricing'!A:B,Assumptions!$B$2,0)*AL173*730+vlookup(AK173&amp;" provisioned throughput",'SKU Pricing'!A:B,Assumptions!$B$2,0)*AM173*730,vlookup(AK173,'SKU Pricing'!A:B,Assumptions!$B$2,0)*Z173))</f>
        <v>69.541</v>
      </c>
      <c r="AO173" s="70">
        <f t="shared" si="15"/>
        <v>181.1743053</v>
      </c>
      <c r="AP173" s="71" t="str">
        <f t="shared" si="16"/>
        <v>VM Manager</v>
      </c>
      <c r="AQ173" s="70">
        <f>ifna(vlookup(AP173,'SKU Pricing'!A:B,Assumptions!$B$2,0)*AE173,0)</f>
        <v>2.19</v>
      </c>
      <c r="AR173" s="72">
        <v>0.0</v>
      </c>
    </row>
    <row r="174">
      <c r="A174" s="61" t="s">
        <v>324</v>
      </c>
      <c r="B174" s="62" t="str">
        <f>ifna(if(vlookup(A174,vOS!A:B,2,0)="","Unknown",vlookup(A174,vOS!A:B,2,0)),"Unknown")</f>
        <v>Other 4.x or later Linux (64-bit)</v>
      </c>
      <c r="C174" s="62">
        <f>vlookup(B174,'OS Study'!A:D,2,0)</f>
        <v>0</v>
      </c>
      <c r="D174" s="62" t="str">
        <f>vlookup(B174,'OS Study'!A:D,3,0)</f>
        <v>Linux</v>
      </c>
      <c r="E174" s="62" t="str">
        <f>vlookup(B174,'OS Study'!A:D,4,0)</f>
        <v>Other</v>
      </c>
      <c r="F174" s="62" t="str">
        <f>vlookup(B174,'OS Study'!A:E,5,0)</f>
        <v/>
      </c>
      <c r="G174" s="62">
        <f>IF(vlookup(A174,'RVtools V2.1'!A:J,4,0)="non",0,1)</f>
        <v>1</v>
      </c>
      <c r="H174" s="62">
        <f>if(vlookup(A174,'RVtools V2.1'!A:K,11,0)="kube",1,0)</f>
        <v>0</v>
      </c>
      <c r="I174" s="62">
        <f t="shared" si="5"/>
        <v>0</v>
      </c>
      <c r="J174" s="62">
        <f>ifna(vlookup(A174,'Infra Study'!A:Q,17,0),0)</f>
        <v>0</v>
      </c>
      <c r="K174" s="64">
        <f>IFERROR(__xludf.DUMMYFUNCTION("N(REGEXMATCH(VLOOKUP(A174, 'RVtools V2.1'!A:H, 8, 0), ""^Serveur de fichiers""))"),0.0)</f>
        <v>0</v>
      </c>
      <c r="L174" s="64">
        <f t="shared" si="6"/>
        <v>0</v>
      </c>
      <c r="M174" s="67" t="str">
        <f>ifna(vlookup(A174,'RVtools V2.1'!A:I,8,0),"N/A")</f>
        <v>Clearpass (NAC)</v>
      </c>
      <c r="N174" s="64">
        <f>IFERROR(__xludf.DUMMYFUNCTION("IF(REGEXMATCH(M174, ""(?i)"" &amp; JOIN(""|"", SPLIT(""kalisil"", "" ""))), 1, 0)"),0.0)</f>
        <v>0</v>
      </c>
      <c r="O174" s="64" t="str">
        <f>vlookup(A174,'RVtools V2.1'!A:H,7,0)</f>
        <v>T1</v>
      </c>
      <c r="P174" s="64">
        <f>if(vlookup(A174,'RVtools V2.1'!A:H,5,0)="oui",1,0)</f>
        <v>1</v>
      </c>
      <c r="Q174" s="64">
        <f>ifna(vlookup(A174,vCPU!A:B,2,0),"Unknown")</f>
        <v>8</v>
      </c>
      <c r="R174" s="66">
        <f>ifna(vlookup(A174,vMemory!A:C,3,0),"Unknown")</f>
        <v>16</v>
      </c>
      <c r="S174" s="66">
        <f>ifna(vlookup(A174,vDisk!A:C,3,0),"Unknown")</f>
        <v>264</v>
      </c>
      <c r="T174" s="67" t="str">
        <f t="array" ref="T174">IFS(
   L174=1, "No Lift &amp; Shift",
   J174=1, XLOOKUP(A174, 'Infra Study'!A:A, 'Infra Study'!P:P),
   I174=1, "No Lift &amp; Shift",
   H174=1, "GKE",
   K174=1, "GCNV",
   G174=1, "Lift &amp; Shift Prod",
   TRUE, "Lift &amp; Shift Noprod"
)</f>
        <v>Lift &amp; Shift Prod</v>
      </c>
      <c r="U174" s="67">
        <f t="shared" si="7"/>
        <v>1</v>
      </c>
      <c r="V174" s="68" t="str">
        <f>if(T174="Lift &amp; Shift Noprod",if( Y174=0,Assumptions!$B$5, Assumptions!$B$4),if(T174="Lift &amp; Shift Prod",if(AND(N174=1,O174="T1"),Assumptions!$B$6,Assumptions!$B$4),0))</f>
        <v>N2D</v>
      </c>
      <c r="W174" s="69">
        <f>if(V174&lt;&gt;0,if(Q174="Unknown", Assumptions!$B$42,If(Q174&gt;1,Q174,2)),0)</f>
        <v>8</v>
      </c>
      <c r="X174" s="69">
        <f>if(V174&lt;&gt;0,if(R174="Unknown", Assumptions!$B$43,R174),0)</f>
        <v>16</v>
      </c>
      <c r="Y174" s="68">
        <f t="shared" si="8"/>
        <v>0</v>
      </c>
      <c r="Z174" s="68">
        <f>if(V174&lt;&gt;0,if(  S174="Unknown", Assumptions!$B$44,S174),0)</f>
        <v>264</v>
      </c>
      <c r="AA174" s="68" t="str">
        <f>if(V174 ="N2",ifna(vlookup(W174&amp;"-"&amp;X174,'Ref. VM'!A:B,2,0),"Custom"),if(V174 ="E2" , ifna(vlookup(W174&amp;"-"&amp;X174,'Ref. VM'!D:E,2,0),"Custom"),if(V174="N2D",ifna(vlookup(W174&amp;"-"&amp;X174,'Ref. VM'!G:H,2,0),"Custom"),if(V174="N4",ifna(vlookup(W174&amp;"-"&amp;X174,'Ref. VM'!J:K,2,0),"Custom"),0))))</f>
        <v>Custom</v>
      </c>
      <c r="AB174" s="67" t="str">
        <f t="shared" si="9"/>
        <v>N2D-Custom vCPUs-CUD 3y</v>
      </c>
      <c r="AC174" s="67" t="str">
        <f t="shared" si="10"/>
        <v>N2D-Custom RAM-CUD 3y</v>
      </c>
      <c r="AD174" s="67">
        <f t="shared" si="11"/>
        <v>0</v>
      </c>
      <c r="AE174" s="69">
        <f>if(T174="Lift &amp; Shift Prod",730,if(T174="Lift &amp; Shift Noprod",Assumptions!$B$3,0))</f>
        <v>730</v>
      </c>
      <c r="AF174" s="70">
        <f>if( U174=0,0,if(Y174=0, ((vlookup(AB174,'SKU Pricing'!A:B,Assumptions!$B$2,0)*W174)+(vlookup(AC174,'SKU Pricing'!A:B,Assumptions!$B$2,0)*X174))*AE174,((vlookup(AB174,'SKU Pricing'!A:B,Assumptions!$B$2,0)*W174)+(vlookup(AC174,'SKU Pricing'!A:B,Assumptions!$B$2,0)*(W174*8))+(vlookup(AD174,'SKU Pricing'!A:B,Assumptions!$B$2,0)*(X174-(W174*8))))*AE174))</f>
        <v>111.6333053</v>
      </c>
      <c r="AG174" s="67">
        <f t="shared" si="12"/>
        <v>0</v>
      </c>
      <c r="AH174" s="70">
        <f>ifna(vlookup(AG174,'SKU Pricing'!A:B,Assumptions!$B$2,0)*W174*AE174,0)</f>
        <v>0</v>
      </c>
      <c r="AI174" s="62" t="str">
        <f t="shared" si="13"/>
        <v>Regional</v>
      </c>
      <c r="AJ174" s="62" t="str">
        <f>if(V174&lt;&gt;0, if(T174="Lift &amp; Shift Noprod",Assumptions!$B$9,if(V174=Assumptions!$B$6,Assumptions!$B$10,if(P174=1,Assumptions!$B$8,Assumptions!$B$7))),"")</f>
        <v>SSD</v>
      </c>
      <c r="AK174" s="69" t="str">
        <f t="shared" si="14"/>
        <v>SSD</v>
      </c>
      <c r="AL174" s="69">
        <f>if(AJ174="Hyperdisk Balanced",Assumptions!$B$11,0)</f>
        <v>0</v>
      </c>
      <c r="AM174" s="69">
        <f>if(AJ174="Hyperdisk Balanced",Assumptions!$B$12,0)</f>
        <v>0</v>
      </c>
      <c r="AN174" s="70">
        <f>if(AK174=0,0,if(AJ174="Hyperdisk Balanced",vlookup(AK174&amp;" provisioned space",'SKU Pricing'!A:B,Assumptions!$B$2,0)*Z174+vlookup(AK174&amp;" provisioned IOPS",'SKU Pricing'!A:B,Assumptions!$B$2,0)*AL174*730+vlookup(AK174&amp;" provisioned throughput",'SKU Pricing'!A:B,Assumptions!$B$2,0)*AM174*730,vlookup(AK174,'SKU Pricing'!A:B,Assumptions!$B$2,0)*Z174))</f>
        <v>52.008</v>
      </c>
      <c r="AO174" s="70">
        <f t="shared" si="15"/>
        <v>163.6413053</v>
      </c>
      <c r="AP174" s="71" t="str">
        <f t="shared" si="16"/>
        <v>VM Manager</v>
      </c>
      <c r="AQ174" s="70">
        <f>ifna(vlookup(AP174,'SKU Pricing'!A:B,Assumptions!$B$2,0)*AE174,0)</f>
        <v>2.19</v>
      </c>
      <c r="AR174" s="72">
        <v>0.0</v>
      </c>
    </row>
    <row r="175">
      <c r="A175" s="61" t="s">
        <v>325</v>
      </c>
      <c r="B175" s="62" t="str">
        <f>ifna(if(vlookup(A175,vOS!A:B,2,0)="","Unknown",vlookup(A175,vOS!A:B,2,0)),"Unknown")</f>
        <v>Other 4.x Linux (64-bit)</v>
      </c>
      <c r="C175" s="62">
        <f>vlookup(B175,'OS Study'!A:D,2,0)</f>
        <v>0</v>
      </c>
      <c r="D175" s="62" t="str">
        <f>vlookup(B175,'OS Study'!A:D,3,0)</f>
        <v>Linux</v>
      </c>
      <c r="E175" s="62" t="str">
        <f>vlookup(B175,'OS Study'!A:D,4,0)</f>
        <v>Other</v>
      </c>
      <c r="F175" s="63" t="str">
        <f>vlookup(B175,'OS Study'!A:E,5,0)</f>
        <v/>
      </c>
      <c r="G175" s="62">
        <f>IF(vlookup(A175,'RVtools V2.1'!A:J,4,0)="non",0,1)</f>
        <v>1</v>
      </c>
      <c r="H175" s="62">
        <f>if(vlookup(A175,'RVtools V2.1'!A:K,11,0)="kube",1,0)</f>
        <v>0</v>
      </c>
      <c r="I175" s="62">
        <f t="shared" si="5"/>
        <v>0</v>
      </c>
      <c r="J175" s="62">
        <f>ifna(vlookup(A175,'Infra Study'!A:Q,17,0),0)</f>
        <v>0</v>
      </c>
      <c r="K175" s="64">
        <f>IFERROR(__xludf.DUMMYFUNCTION("N(REGEXMATCH(VLOOKUP(A175, 'RVtools V2.1'!A:H, 8, 0), ""^Serveur de fichiers""))"),0.0)</f>
        <v>0</v>
      </c>
      <c r="L175" s="64">
        <f t="shared" si="6"/>
        <v>0</v>
      </c>
      <c r="M175" s="67" t="str">
        <f>ifna(vlookup(A175,'RVtools V2.1'!A:I,8,0),"N/A")</f>
        <v>Clearpass (NAC)</v>
      </c>
      <c r="N175" s="64">
        <f>IFERROR(__xludf.DUMMYFUNCTION("IF(REGEXMATCH(M175, ""(?i)"" &amp; JOIN(""|"", SPLIT(""kalisil"", "" ""))), 1, 0)"),0.0)</f>
        <v>0</v>
      </c>
      <c r="O175" s="64" t="str">
        <f>vlookup(A175,'RVtools V2.1'!A:H,7,0)</f>
        <v>T1</v>
      </c>
      <c r="P175" s="64">
        <f>if(vlookup(A175,'RVtools V2.1'!A:H,5,0)="oui",1,0)</f>
        <v>1</v>
      </c>
      <c r="Q175" s="64">
        <f>ifna(vlookup(A175,vCPU!A:B,2,0),"Unknown")</f>
        <v>8</v>
      </c>
      <c r="R175" s="66">
        <f>ifna(vlookup(A175,vMemory!A:C,3,0),"Unknown")</f>
        <v>8</v>
      </c>
      <c r="S175" s="66">
        <f>ifna(vlookup(A175,vDisk!A:C,3,0),"Unknown")</f>
        <v>962</v>
      </c>
      <c r="T175" s="67" t="str">
        <f t="array" ref="T175">IFS(
   L175=1, "No Lift &amp; Shift",
   J175=1, XLOOKUP(A175, 'Infra Study'!A:A, 'Infra Study'!P:P),
   I175=1, "No Lift &amp; Shift",
   H175=1, "GKE",
   K175=1, "GCNV",
   G175=1, "Lift &amp; Shift Prod",
   TRUE, "Lift &amp; Shift Noprod"
)</f>
        <v>Lift &amp; Shift Prod</v>
      </c>
      <c r="U175" s="67">
        <f t="shared" si="7"/>
        <v>1</v>
      </c>
      <c r="V175" s="68" t="str">
        <f>if(T175="Lift &amp; Shift Noprod",if( Y175=0,Assumptions!$B$5, Assumptions!$B$4),if(T175="Lift &amp; Shift Prod",if(AND(N175=1,O175="T1"),Assumptions!$B$6,Assumptions!$B$4),0))</f>
        <v>N2D</v>
      </c>
      <c r="W175" s="69">
        <f>if(V175&lt;&gt;0,if(Q175="Unknown", Assumptions!$B$42,If(Q175&gt;1,Q175,2)),0)</f>
        <v>8</v>
      </c>
      <c r="X175" s="69">
        <f>if(V175&lt;&gt;0,if(R175="Unknown", Assumptions!$B$43,R175),0)</f>
        <v>8</v>
      </c>
      <c r="Y175" s="68">
        <f t="shared" si="8"/>
        <v>0</v>
      </c>
      <c r="Z175" s="68">
        <f>if(V175&lt;&gt;0,if(  S175="Unknown", Assumptions!$B$44,S175),0)</f>
        <v>962</v>
      </c>
      <c r="AA175" s="68" t="str">
        <f>if(V175 ="N2",ifna(vlookup(W175&amp;"-"&amp;X175,'Ref. VM'!A:B,2,0),"Custom"),if(V175 ="E2" , ifna(vlookup(W175&amp;"-"&amp;X175,'Ref. VM'!D:E,2,0),"Custom"),if(V175="N2D",ifna(vlookup(W175&amp;"-"&amp;X175,'Ref. VM'!G:H,2,0),"Custom"),if(V175="N4",ifna(vlookup(W175&amp;"-"&amp;X175,'Ref. VM'!J:K,2,0),"Custom"),0))))</f>
        <v>Custom</v>
      </c>
      <c r="AB175" s="67" t="str">
        <f t="shared" si="9"/>
        <v>N2D-Custom vCPUs-CUD 3y</v>
      </c>
      <c r="AC175" s="67" t="str">
        <f t="shared" si="10"/>
        <v>N2D-Custom RAM-CUD 3y</v>
      </c>
      <c r="AD175" s="67">
        <f t="shared" si="11"/>
        <v>0</v>
      </c>
      <c r="AE175" s="69">
        <f>if(T175="Lift &amp; Shift Prod",730,if(T175="Lift &amp; Shift Noprod",Assumptions!$B$3,0))</f>
        <v>730</v>
      </c>
      <c r="AF175" s="70">
        <f>if( U175=0,0,if(Y175=0, ((vlookup(AB175,'SKU Pricing'!A:B,Assumptions!$B$2,0)*W175)+(vlookup(AC175,'SKU Pricing'!A:B,Assumptions!$B$2,0)*X175))*AE175,((vlookup(AB175,'SKU Pricing'!A:B,Assumptions!$B$2,0)*W175)+(vlookup(AC175,'SKU Pricing'!A:B,Assumptions!$B$2,0)*(W175*8))+(vlookup(AD175,'SKU Pricing'!A:B,Assumptions!$B$2,0)*(X175-(W175*8))))*AE175))</f>
        <v>99.8326392</v>
      </c>
      <c r="AG175" s="67">
        <f t="shared" si="12"/>
        <v>0</v>
      </c>
      <c r="AH175" s="70">
        <f>ifna(vlookup(AG175,'SKU Pricing'!A:B,Assumptions!$B$2,0)*W175*AE175,0)</f>
        <v>0</v>
      </c>
      <c r="AI175" s="62" t="str">
        <f t="shared" si="13"/>
        <v>Regional</v>
      </c>
      <c r="AJ175" s="62" t="str">
        <f>if(V175&lt;&gt;0, if(T175="Lift &amp; Shift Noprod",Assumptions!$B$9,if(V175=Assumptions!$B$6,Assumptions!$B$10,if(P175=1,Assumptions!$B$8,Assumptions!$B$7))),"")</f>
        <v>SSD</v>
      </c>
      <c r="AK175" s="69" t="str">
        <f t="shared" si="14"/>
        <v>SSD</v>
      </c>
      <c r="AL175" s="69">
        <f>if(AJ175="Hyperdisk Balanced",Assumptions!$B$11,0)</f>
        <v>0</v>
      </c>
      <c r="AM175" s="69">
        <f>if(AJ175="Hyperdisk Balanced",Assumptions!$B$12,0)</f>
        <v>0</v>
      </c>
      <c r="AN175" s="70">
        <f>if(AK175=0,0,if(AJ175="Hyperdisk Balanced",vlookup(AK175&amp;" provisioned space",'SKU Pricing'!A:B,Assumptions!$B$2,0)*Z175+vlookup(AK175&amp;" provisioned IOPS",'SKU Pricing'!A:B,Assumptions!$B$2,0)*AL175*730+vlookup(AK175&amp;" provisioned throughput",'SKU Pricing'!A:B,Assumptions!$B$2,0)*AM175*730,vlookup(AK175,'SKU Pricing'!A:B,Assumptions!$B$2,0)*Z175))</f>
        <v>189.514</v>
      </c>
      <c r="AO175" s="70">
        <f t="shared" si="15"/>
        <v>289.3466392</v>
      </c>
      <c r="AP175" s="71" t="str">
        <f t="shared" si="16"/>
        <v>VM Manager</v>
      </c>
      <c r="AQ175" s="70">
        <f>ifna(vlookup(AP175,'SKU Pricing'!A:B,Assumptions!$B$2,0)*AE175,0)</f>
        <v>2.19</v>
      </c>
      <c r="AR175" s="72">
        <v>0.0</v>
      </c>
    </row>
    <row r="176">
      <c r="A176" s="61" t="s">
        <v>326</v>
      </c>
      <c r="B176" s="62" t="str">
        <f>ifna(if(vlookup(A176,vOS!A:B,2,0)="","Unknown",vlookup(A176,vOS!A:B,2,0)),"Unknown")</f>
        <v>Other 4.x Linux (64-bit)</v>
      </c>
      <c r="C176" s="62">
        <f>vlookup(B176,'OS Study'!A:D,2,0)</f>
        <v>0</v>
      </c>
      <c r="D176" s="62" t="str">
        <f>vlookup(B176,'OS Study'!A:D,3,0)</f>
        <v>Linux</v>
      </c>
      <c r="E176" s="62" t="str">
        <f>vlookup(B176,'OS Study'!A:D,4,0)</f>
        <v>Other</v>
      </c>
      <c r="F176" s="63" t="str">
        <f>vlookup(B176,'OS Study'!A:E,5,0)</f>
        <v/>
      </c>
      <c r="G176" s="62">
        <f>IF(vlookup(A176,'RVtools V2.1'!A:J,4,0)="non",0,1)</f>
        <v>1</v>
      </c>
      <c r="H176" s="62">
        <f>if(vlookup(A176,'RVtools V2.1'!A:K,11,0)="kube",1,0)</f>
        <v>0</v>
      </c>
      <c r="I176" s="62">
        <f t="shared" si="5"/>
        <v>0</v>
      </c>
      <c r="J176" s="62">
        <f>ifna(vlookup(A176,'Infra Study'!A:Q,17,0),0)</f>
        <v>0</v>
      </c>
      <c r="K176" s="64">
        <f>IFERROR(__xludf.DUMMYFUNCTION("N(REGEXMATCH(VLOOKUP(A176, 'RVtools V2.1'!A:H, 8, 0), ""^Serveur de fichiers""))"),0.0)</f>
        <v>0</v>
      </c>
      <c r="L176" s="64">
        <f t="shared" si="6"/>
        <v>0</v>
      </c>
      <c r="M176" s="67" t="str">
        <f>ifna(vlookup(A176,'RVtools V2.1'!A:I,8,0),"N/A")</f>
        <v>Clearpass (NAC)</v>
      </c>
      <c r="N176" s="64">
        <f>IFERROR(__xludf.DUMMYFUNCTION("IF(REGEXMATCH(M176, ""(?i)"" &amp; JOIN(""|"", SPLIT(""kalisil"", "" ""))), 1, 0)"),0.0)</f>
        <v>0</v>
      </c>
      <c r="O176" s="64" t="str">
        <f>vlookup(A176,'RVtools V2.1'!A:H,7,0)</f>
        <v>T1</v>
      </c>
      <c r="P176" s="64">
        <f>if(vlookup(A176,'RVtools V2.1'!A:H,5,0)="oui",1,0)</f>
        <v>1</v>
      </c>
      <c r="Q176" s="64">
        <f>ifna(vlookup(A176,vCPU!A:B,2,0),"Unknown")</f>
        <v>8</v>
      </c>
      <c r="R176" s="66">
        <f>ifna(vlookup(A176,vMemory!A:C,3,0),"Unknown")</f>
        <v>8</v>
      </c>
      <c r="S176" s="66">
        <f>ifna(vlookup(A176,vDisk!A:C,3,0),"Unknown")</f>
        <v>483</v>
      </c>
      <c r="T176" s="67" t="str">
        <f t="array" ref="T176">IFS(
   L176=1, "No Lift &amp; Shift",
   J176=1, XLOOKUP(A176, 'Infra Study'!A:A, 'Infra Study'!P:P),
   I176=1, "No Lift &amp; Shift",
   H176=1, "GKE",
   K176=1, "GCNV",
   G176=1, "Lift &amp; Shift Prod",
   TRUE, "Lift &amp; Shift Noprod"
)</f>
        <v>Lift &amp; Shift Prod</v>
      </c>
      <c r="U176" s="67">
        <f t="shared" si="7"/>
        <v>1</v>
      </c>
      <c r="V176" s="68" t="str">
        <f>if(T176="Lift &amp; Shift Noprod",if( Y176=0,Assumptions!$B$5, Assumptions!$B$4),if(T176="Lift &amp; Shift Prod",if(AND(N176=1,O176="T1"),Assumptions!$B$6,Assumptions!$B$4),0))</f>
        <v>N2D</v>
      </c>
      <c r="W176" s="69">
        <f>if(V176&lt;&gt;0,if(Q176="Unknown", Assumptions!$B$42,If(Q176&gt;1,Q176,2)),0)</f>
        <v>8</v>
      </c>
      <c r="X176" s="69">
        <f>if(V176&lt;&gt;0,if(R176="Unknown", Assumptions!$B$43,R176),0)</f>
        <v>8</v>
      </c>
      <c r="Y176" s="68">
        <f t="shared" si="8"/>
        <v>0</v>
      </c>
      <c r="Z176" s="68">
        <f>if(V176&lt;&gt;0,if(  S176="Unknown", Assumptions!$B$44,S176),0)</f>
        <v>483</v>
      </c>
      <c r="AA176" s="68" t="str">
        <f>if(V176 ="N2",ifna(vlookup(W176&amp;"-"&amp;X176,'Ref. VM'!A:B,2,0),"Custom"),if(V176 ="E2" , ifna(vlookup(W176&amp;"-"&amp;X176,'Ref. VM'!D:E,2,0),"Custom"),if(V176="N2D",ifna(vlookup(W176&amp;"-"&amp;X176,'Ref. VM'!G:H,2,0),"Custom"),if(V176="N4",ifna(vlookup(W176&amp;"-"&amp;X176,'Ref. VM'!J:K,2,0),"Custom"),0))))</f>
        <v>Custom</v>
      </c>
      <c r="AB176" s="67" t="str">
        <f t="shared" si="9"/>
        <v>N2D-Custom vCPUs-CUD 3y</v>
      </c>
      <c r="AC176" s="67" t="str">
        <f t="shared" si="10"/>
        <v>N2D-Custom RAM-CUD 3y</v>
      </c>
      <c r="AD176" s="67">
        <f t="shared" si="11"/>
        <v>0</v>
      </c>
      <c r="AE176" s="69">
        <f>if(T176="Lift &amp; Shift Prod",730,if(T176="Lift &amp; Shift Noprod",Assumptions!$B$3,0))</f>
        <v>730</v>
      </c>
      <c r="AF176" s="70">
        <f>if( U176=0,0,if(Y176=0, ((vlookup(AB176,'SKU Pricing'!A:B,Assumptions!$B$2,0)*W176)+(vlookup(AC176,'SKU Pricing'!A:B,Assumptions!$B$2,0)*X176))*AE176,((vlookup(AB176,'SKU Pricing'!A:B,Assumptions!$B$2,0)*W176)+(vlookup(AC176,'SKU Pricing'!A:B,Assumptions!$B$2,0)*(W176*8))+(vlookup(AD176,'SKU Pricing'!A:B,Assumptions!$B$2,0)*(X176-(W176*8))))*AE176))</f>
        <v>99.8326392</v>
      </c>
      <c r="AG176" s="67">
        <f t="shared" si="12"/>
        <v>0</v>
      </c>
      <c r="AH176" s="70">
        <f>ifna(vlookup(AG176,'SKU Pricing'!A:B,Assumptions!$B$2,0)*W176*AE176,0)</f>
        <v>0</v>
      </c>
      <c r="AI176" s="62" t="str">
        <f t="shared" si="13"/>
        <v>Regional</v>
      </c>
      <c r="AJ176" s="62" t="str">
        <f>if(V176&lt;&gt;0, if(T176="Lift &amp; Shift Noprod",Assumptions!$B$9,if(V176=Assumptions!$B$6,Assumptions!$B$10,if(P176=1,Assumptions!$B$8,Assumptions!$B$7))),"")</f>
        <v>SSD</v>
      </c>
      <c r="AK176" s="69" t="str">
        <f t="shared" si="14"/>
        <v>SSD</v>
      </c>
      <c r="AL176" s="69">
        <f>if(AJ176="Hyperdisk Balanced",Assumptions!$B$11,0)</f>
        <v>0</v>
      </c>
      <c r="AM176" s="69">
        <f>if(AJ176="Hyperdisk Balanced",Assumptions!$B$12,0)</f>
        <v>0</v>
      </c>
      <c r="AN176" s="70">
        <f>if(AK176=0,0,if(AJ176="Hyperdisk Balanced",vlookup(AK176&amp;" provisioned space",'SKU Pricing'!A:B,Assumptions!$B$2,0)*Z176+vlookup(AK176&amp;" provisioned IOPS",'SKU Pricing'!A:B,Assumptions!$B$2,0)*AL176*730+vlookup(AK176&amp;" provisioned throughput",'SKU Pricing'!A:B,Assumptions!$B$2,0)*AM176*730,vlookup(AK176,'SKU Pricing'!A:B,Assumptions!$B$2,0)*Z176))</f>
        <v>95.151</v>
      </c>
      <c r="AO176" s="70">
        <f t="shared" si="15"/>
        <v>194.9836392</v>
      </c>
      <c r="AP176" s="71" t="str">
        <f t="shared" si="16"/>
        <v>VM Manager</v>
      </c>
      <c r="AQ176" s="70">
        <f>ifna(vlookup(AP176,'SKU Pricing'!A:B,Assumptions!$B$2,0)*AE176,0)</f>
        <v>2.19</v>
      </c>
      <c r="AR176" s="72">
        <v>0.0</v>
      </c>
    </row>
    <row r="177">
      <c r="A177" s="61" t="s">
        <v>327</v>
      </c>
      <c r="B177" s="62" t="str">
        <f>ifna(if(vlookup(A177,vOS!A:B,2,0)="","Unknown",vlookup(A177,vOS!A:B,2,0)),"Unknown")</f>
        <v>Other 4.x or later Linux (64-bit)</v>
      </c>
      <c r="C177" s="62">
        <f>vlookup(B177,'OS Study'!A:D,2,0)</f>
        <v>0</v>
      </c>
      <c r="D177" s="62" t="str">
        <f>vlookup(B177,'OS Study'!A:D,3,0)</f>
        <v>Linux</v>
      </c>
      <c r="E177" s="62" t="str">
        <f>vlookup(B177,'OS Study'!A:D,4,0)</f>
        <v>Other</v>
      </c>
      <c r="F177" s="62" t="str">
        <f>vlookup(B177,'OS Study'!A:E,5,0)</f>
        <v/>
      </c>
      <c r="G177" s="62">
        <f>IF(vlookup(A177,'RVtools V2.1'!A:J,4,0)="non",0,1)</f>
        <v>1</v>
      </c>
      <c r="H177" s="62">
        <f>if(vlookup(A177,'RVtools V2.1'!A:K,11,0)="kube",1,0)</f>
        <v>0</v>
      </c>
      <c r="I177" s="62">
        <f t="shared" si="5"/>
        <v>0</v>
      </c>
      <c r="J177" s="62">
        <f>ifna(vlookup(A177,'Infra Study'!A:Q,17,0),0)</f>
        <v>0</v>
      </c>
      <c r="K177" s="64">
        <f>IFERROR(__xludf.DUMMYFUNCTION("N(REGEXMATCH(VLOOKUP(A177, 'RVtools V2.1'!A:H, 8, 0), ""^Serveur de fichiers""))"),0.0)</f>
        <v>0</v>
      </c>
      <c r="L177" s="64">
        <f t="shared" si="6"/>
        <v>0</v>
      </c>
      <c r="M177" s="67" t="str">
        <f>ifna(vlookup(A177,'RVtools V2.1'!A:I,8,0),"N/A")</f>
        <v>Clearpass (NAC)</v>
      </c>
      <c r="N177" s="64">
        <f>IFERROR(__xludf.DUMMYFUNCTION("IF(REGEXMATCH(M177, ""(?i)"" &amp; JOIN(""|"", SPLIT(""kalisil"", "" ""))), 1, 0)"),0.0)</f>
        <v>0</v>
      </c>
      <c r="O177" s="64" t="str">
        <f>vlookup(A177,'RVtools V2.1'!A:H,7,0)</f>
        <v>T1</v>
      </c>
      <c r="P177" s="64">
        <f>if(vlookup(A177,'RVtools V2.1'!A:H,5,0)="oui",1,0)</f>
        <v>1</v>
      </c>
      <c r="Q177" s="64">
        <f>ifna(vlookup(A177,vCPU!A:B,2,0),"Unknown")</f>
        <v>8</v>
      </c>
      <c r="R177" s="66">
        <f>ifna(vlookup(A177,vMemory!A:C,3,0),"Unknown")</f>
        <v>16</v>
      </c>
      <c r="S177" s="66">
        <f>ifna(vlookup(A177,vDisk!A:C,3,0),"Unknown")</f>
        <v>423</v>
      </c>
      <c r="T177" s="67" t="str">
        <f t="array" ref="T177">IFS(
   L177=1, "No Lift &amp; Shift",
   J177=1, XLOOKUP(A177, 'Infra Study'!A:A, 'Infra Study'!P:P),
   I177=1, "No Lift &amp; Shift",
   H177=1, "GKE",
   K177=1, "GCNV",
   G177=1, "Lift &amp; Shift Prod",
   TRUE, "Lift &amp; Shift Noprod"
)</f>
        <v>Lift &amp; Shift Prod</v>
      </c>
      <c r="U177" s="67">
        <f t="shared" si="7"/>
        <v>1</v>
      </c>
      <c r="V177" s="68" t="str">
        <f>if(T177="Lift &amp; Shift Noprod",if( Y177=0,Assumptions!$B$5, Assumptions!$B$4),if(T177="Lift &amp; Shift Prod",if(AND(N177=1,O177="T1"),Assumptions!$B$6,Assumptions!$B$4),0))</f>
        <v>N2D</v>
      </c>
      <c r="W177" s="69">
        <f>if(V177&lt;&gt;0,if(Q177="Unknown", Assumptions!$B$42,If(Q177&gt;1,Q177,2)),0)</f>
        <v>8</v>
      </c>
      <c r="X177" s="69">
        <f>if(V177&lt;&gt;0,if(R177="Unknown", Assumptions!$B$43,R177),0)</f>
        <v>16</v>
      </c>
      <c r="Y177" s="68">
        <f t="shared" si="8"/>
        <v>0</v>
      </c>
      <c r="Z177" s="68">
        <f>if(V177&lt;&gt;0,if(  S177="Unknown", Assumptions!$B$44,S177),0)</f>
        <v>423</v>
      </c>
      <c r="AA177" s="68" t="str">
        <f>if(V177 ="N2",ifna(vlookup(W177&amp;"-"&amp;X177,'Ref. VM'!A:B,2,0),"Custom"),if(V177 ="E2" , ifna(vlookup(W177&amp;"-"&amp;X177,'Ref. VM'!D:E,2,0),"Custom"),if(V177="N2D",ifna(vlookup(W177&amp;"-"&amp;X177,'Ref. VM'!G:H,2,0),"Custom"),if(V177="N4",ifna(vlookup(W177&amp;"-"&amp;X177,'Ref. VM'!J:K,2,0),"Custom"),0))))</f>
        <v>Custom</v>
      </c>
      <c r="AB177" s="67" t="str">
        <f t="shared" si="9"/>
        <v>N2D-Custom vCPUs-CUD 3y</v>
      </c>
      <c r="AC177" s="67" t="str">
        <f t="shared" si="10"/>
        <v>N2D-Custom RAM-CUD 3y</v>
      </c>
      <c r="AD177" s="67">
        <f t="shared" si="11"/>
        <v>0</v>
      </c>
      <c r="AE177" s="69">
        <f>if(T177="Lift &amp; Shift Prod",730,if(T177="Lift &amp; Shift Noprod",Assumptions!$B$3,0))</f>
        <v>730</v>
      </c>
      <c r="AF177" s="70">
        <f>if( U177=0,0,if(Y177=0, ((vlookup(AB177,'SKU Pricing'!A:B,Assumptions!$B$2,0)*W177)+(vlookup(AC177,'SKU Pricing'!A:B,Assumptions!$B$2,0)*X177))*AE177,((vlookup(AB177,'SKU Pricing'!A:B,Assumptions!$B$2,0)*W177)+(vlookup(AC177,'SKU Pricing'!A:B,Assumptions!$B$2,0)*(W177*8))+(vlookup(AD177,'SKU Pricing'!A:B,Assumptions!$B$2,0)*(X177-(W177*8))))*AE177))</f>
        <v>111.6333053</v>
      </c>
      <c r="AG177" s="67">
        <f t="shared" si="12"/>
        <v>0</v>
      </c>
      <c r="AH177" s="70">
        <f>ifna(vlookup(AG177,'SKU Pricing'!A:B,Assumptions!$B$2,0)*W177*AE177,0)</f>
        <v>0</v>
      </c>
      <c r="AI177" s="62" t="str">
        <f t="shared" si="13"/>
        <v>Regional</v>
      </c>
      <c r="AJ177" s="62" t="str">
        <f>if(V177&lt;&gt;0, if(T177="Lift &amp; Shift Noprod",Assumptions!$B$9,if(V177=Assumptions!$B$6,Assumptions!$B$10,if(P177=1,Assumptions!$B$8,Assumptions!$B$7))),"")</f>
        <v>SSD</v>
      </c>
      <c r="AK177" s="69" t="str">
        <f t="shared" si="14"/>
        <v>SSD</v>
      </c>
      <c r="AL177" s="69">
        <f>if(AJ177="Hyperdisk Balanced",Assumptions!$B$11,0)</f>
        <v>0</v>
      </c>
      <c r="AM177" s="69">
        <f>if(AJ177="Hyperdisk Balanced",Assumptions!$B$12,0)</f>
        <v>0</v>
      </c>
      <c r="AN177" s="70">
        <f>if(AK177=0,0,if(AJ177="Hyperdisk Balanced",vlookup(AK177&amp;" provisioned space",'SKU Pricing'!A:B,Assumptions!$B$2,0)*Z177+vlookup(AK177&amp;" provisioned IOPS",'SKU Pricing'!A:B,Assumptions!$B$2,0)*AL177*730+vlookup(AK177&amp;" provisioned throughput",'SKU Pricing'!A:B,Assumptions!$B$2,0)*AM177*730,vlookup(AK177,'SKU Pricing'!A:B,Assumptions!$B$2,0)*Z177))</f>
        <v>83.331</v>
      </c>
      <c r="AO177" s="70">
        <f t="shared" si="15"/>
        <v>194.9643053</v>
      </c>
      <c r="AP177" s="71" t="str">
        <f t="shared" si="16"/>
        <v>VM Manager</v>
      </c>
      <c r="AQ177" s="70">
        <f>ifna(vlookup(AP177,'SKU Pricing'!A:B,Assumptions!$B$2,0)*AE177,0)</f>
        <v>2.19</v>
      </c>
      <c r="AR177" s="72">
        <v>0.0</v>
      </c>
    </row>
    <row r="178">
      <c r="A178" s="61" t="s">
        <v>328</v>
      </c>
      <c r="B178" s="62" t="str">
        <f>ifna(if(vlookup(A178,vOS!A:B,2,0)="","Unknown",vlookup(A178,vOS!A:B,2,0)),"Unknown")</f>
        <v>Other 4.x or later Linux (64-bit)</v>
      </c>
      <c r="C178" s="62">
        <f>vlookup(B178,'OS Study'!A:D,2,0)</f>
        <v>0</v>
      </c>
      <c r="D178" s="62" t="str">
        <f>vlookup(B178,'OS Study'!A:D,3,0)</f>
        <v>Linux</v>
      </c>
      <c r="E178" s="62" t="str">
        <f>vlookup(B178,'OS Study'!A:D,4,0)</f>
        <v>Other</v>
      </c>
      <c r="F178" s="62" t="str">
        <f>vlookup(B178,'OS Study'!A:E,5,0)</f>
        <v/>
      </c>
      <c r="G178" s="62">
        <f>IF(vlookup(A178,'RVtools V2.1'!A:J,4,0)="non",0,1)</f>
        <v>1</v>
      </c>
      <c r="H178" s="62">
        <f>if(vlookup(A178,'RVtools V2.1'!A:K,11,0)="kube",1,0)</f>
        <v>0</v>
      </c>
      <c r="I178" s="62">
        <f t="shared" si="5"/>
        <v>0</v>
      </c>
      <c r="J178" s="62">
        <f>ifna(vlookup(A178,'Infra Study'!A:Q,17,0),0)</f>
        <v>0</v>
      </c>
      <c r="K178" s="64">
        <f>IFERROR(__xludf.DUMMYFUNCTION("N(REGEXMATCH(VLOOKUP(A178, 'RVtools V2.1'!A:H, 8, 0), ""^Serveur de fichiers""))"),0.0)</f>
        <v>0</v>
      </c>
      <c r="L178" s="64">
        <f t="shared" si="6"/>
        <v>0</v>
      </c>
      <c r="M178" s="67" t="str">
        <f>ifna(vlookup(A178,'RVtools V2.1'!A:I,8,0),"N/A")</f>
        <v>Clearpass (NAC)</v>
      </c>
      <c r="N178" s="64">
        <f>IFERROR(__xludf.DUMMYFUNCTION("IF(REGEXMATCH(M178, ""(?i)"" &amp; JOIN(""|"", SPLIT(""kalisil"", "" ""))), 1, 0)"),0.0)</f>
        <v>0</v>
      </c>
      <c r="O178" s="64" t="str">
        <f>vlookup(A178,'RVtools V2.1'!A:H,7,0)</f>
        <v>T1</v>
      </c>
      <c r="P178" s="64">
        <f>if(vlookup(A178,'RVtools V2.1'!A:H,5,0)="oui",1,0)</f>
        <v>1</v>
      </c>
      <c r="Q178" s="64">
        <f>ifna(vlookup(A178,vCPU!A:B,2,0),"Unknown")</f>
        <v>8</v>
      </c>
      <c r="R178" s="66">
        <f>ifna(vlookup(A178,vMemory!A:C,3,0),"Unknown")</f>
        <v>16</v>
      </c>
      <c r="S178" s="66">
        <f>ifna(vlookup(A178,vDisk!A:C,3,0),"Unknown")</f>
        <v>240</v>
      </c>
      <c r="T178" s="67" t="str">
        <f t="array" ref="T178">IFS(
   L178=1, "No Lift &amp; Shift",
   J178=1, XLOOKUP(A178, 'Infra Study'!A:A, 'Infra Study'!P:P),
   I178=1, "No Lift &amp; Shift",
   H178=1, "GKE",
   K178=1, "GCNV",
   G178=1, "Lift &amp; Shift Prod",
   TRUE, "Lift &amp; Shift Noprod"
)</f>
        <v>Lift &amp; Shift Prod</v>
      </c>
      <c r="U178" s="67">
        <f t="shared" si="7"/>
        <v>1</v>
      </c>
      <c r="V178" s="68" t="str">
        <f>if(T178="Lift &amp; Shift Noprod",if( Y178=0,Assumptions!$B$5, Assumptions!$B$4),if(T178="Lift &amp; Shift Prod",if(AND(N178=1,O178="T1"),Assumptions!$B$6,Assumptions!$B$4),0))</f>
        <v>N2D</v>
      </c>
      <c r="W178" s="69">
        <f>if(V178&lt;&gt;0,if(Q178="Unknown", Assumptions!$B$42,If(Q178&gt;1,Q178,2)),0)</f>
        <v>8</v>
      </c>
      <c r="X178" s="69">
        <f>if(V178&lt;&gt;0,if(R178="Unknown", Assumptions!$B$43,R178),0)</f>
        <v>16</v>
      </c>
      <c r="Y178" s="68">
        <f t="shared" si="8"/>
        <v>0</v>
      </c>
      <c r="Z178" s="68">
        <f>if(V178&lt;&gt;0,if(  S178="Unknown", Assumptions!$B$44,S178),0)</f>
        <v>240</v>
      </c>
      <c r="AA178" s="68" t="str">
        <f>if(V178 ="N2",ifna(vlookup(W178&amp;"-"&amp;X178,'Ref. VM'!A:B,2,0),"Custom"),if(V178 ="E2" , ifna(vlookup(W178&amp;"-"&amp;X178,'Ref. VM'!D:E,2,0),"Custom"),if(V178="N2D",ifna(vlookup(W178&amp;"-"&amp;X178,'Ref. VM'!G:H,2,0),"Custom"),if(V178="N4",ifna(vlookup(W178&amp;"-"&amp;X178,'Ref. VM'!J:K,2,0),"Custom"),0))))</f>
        <v>Custom</v>
      </c>
      <c r="AB178" s="67" t="str">
        <f t="shared" si="9"/>
        <v>N2D-Custom vCPUs-CUD 3y</v>
      </c>
      <c r="AC178" s="67" t="str">
        <f t="shared" si="10"/>
        <v>N2D-Custom RAM-CUD 3y</v>
      </c>
      <c r="AD178" s="67">
        <f t="shared" si="11"/>
        <v>0</v>
      </c>
      <c r="AE178" s="69">
        <f>if(T178="Lift &amp; Shift Prod",730,if(T178="Lift &amp; Shift Noprod",Assumptions!$B$3,0))</f>
        <v>730</v>
      </c>
      <c r="AF178" s="70">
        <f>if( U178=0,0,if(Y178=0, ((vlookup(AB178,'SKU Pricing'!A:B,Assumptions!$B$2,0)*W178)+(vlookup(AC178,'SKU Pricing'!A:B,Assumptions!$B$2,0)*X178))*AE178,((vlookup(AB178,'SKU Pricing'!A:B,Assumptions!$B$2,0)*W178)+(vlookup(AC178,'SKU Pricing'!A:B,Assumptions!$B$2,0)*(W178*8))+(vlookup(AD178,'SKU Pricing'!A:B,Assumptions!$B$2,0)*(X178-(W178*8))))*AE178))</f>
        <v>111.6333053</v>
      </c>
      <c r="AG178" s="67">
        <f t="shared" si="12"/>
        <v>0</v>
      </c>
      <c r="AH178" s="70">
        <f>ifna(vlookup(AG178,'SKU Pricing'!A:B,Assumptions!$B$2,0)*W178*AE178,0)</f>
        <v>0</v>
      </c>
      <c r="AI178" s="62" t="str">
        <f t="shared" si="13"/>
        <v>Regional</v>
      </c>
      <c r="AJ178" s="62" t="str">
        <f>if(V178&lt;&gt;0, if(T178="Lift &amp; Shift Noprod",Assumptions!$B$9,if(V178=Assumptions!$B$6,Assumptions!$B$10,if(P178=1,Assumptions!$B$8,Assumptions!$B$7))),"")</f>
        <v>SSD</v>
      </c>
      <c r="AK178" s="69" t="str">
        <f t="shared" si="14"/>
        <v>SSD</v>
      </c>
      <c r="AL178" s="69">
        <f>if(AJ178="Hyperdisk Balanced",Assumptions!$B$11,0)</f>
        <v>0</v>
      </c>
      <c r="AM178" s="69">
        <f>if(AJ178="Hyperdisk Balanced",Assumptions!$B$12,0)</f>
        <v>0</v>
      </c>
      <c r="AN178" s="70">
        <f>if(AK178=0,0,if(AJ178="Hyperdisk Balanced",vlookup(AK178&amp;" provisioned space",'SKU Pricing'!A:B,Assumptions!$B$2,0)*Z178+vlookup(AK178&amp;" provisioned IOPS",'SKU Pricing'!A:B,Assumptions!$B$2,0)*AL178*730+vlookup(AK178&amp;" provisioned throughput",'SKU Pricing'!A:B,Assumptions!$B$2,0)*AM178*730,vlookup(AK178,'SKU Pricing'!A:B,Assumptions!$B$2,0)*Z178))</f>
        <v>47.28</v>
      </c>
      <c r="AO178" s="70">
        <f t="shared" si="15"/>
        <v>158.9133053</v>
      </c>
      <c r="AP178" s="71" t="str">
        <f t="shared" si="16"/>
        <v>VM Manager</v>
      </c>
      <c r="AQ178" s="70">
        <f>ifna(vlookup(AP178,'SKU Pricing'!A:B,Assumptions!$B$2,0)*AE178,0)</f>
        <v>2.19</v>
      </c>
      <c r="AR178" s="72">
        <v>0.0</v>
      </c>
    </row>
    <row r="179">
      <c r="A179" s="61" t="s">
        <v>329</v>
      </c>
      <c r="B179" s="62" t="str">
        <f>ifna(if(vlookup(A179,vOS!A:B,2,0)="","Unknown",vlookup(A179,vOS!A:B,2,0)),"Unknown")</f>
        <v>Other 4.x or later Linux (64-bit)</v>
      </c>
      <c r="C179" s="62">
        <f>vlookup(B179,'OS Study'!A:D,2,0)</f>
        <v>0</v>
      </c>
      <c r="D179" s="62" t="str">
        <f>vlookup(B179,'OS Study'!A:D,3,0)</f>
        <v>Linux</v>
      </c>
      <c r="E179" s="62" t="str">
        <f>vlookup(B179,'OS Study'!A:D,4,0)</f>
        <v>Other</v>
      </c>
      <c r="F179" s="62" t="str">
        <f>vlookup(B179,'OS Study'!A:E,5,0)</f>
        <v/>
      </c>
      <c r="G179" s="62">
        <f>IF(vlookup(A179,'RVtools V2.1'!A:J,4,0)="non",0,1)</f>
        <v>1</v>
      </c>
      <c r="H179" s="62">
        <f>if(vlookup(A179,'RVtools V2.1'!A:K,11,0)="kube",1,0)</f>
        <v>0</v>
      </c>
      <c r="I179" s="62">
        <f t="shared" si="5"/>
        <v>0</v>
      </c>
      <c r="J179" s="62">
        <f>ifna(vlookup(A179,'Infra Study'!A:Q,17,0),0)</f>
        <v>0</v>
      </c>
      <c r="K179" s="64">
        <f>IFERROR(__xludf.DUMMYFUNCTION("N(REGEXMATCH(VLOOKUP(A179, 'RVtools V2.1'!A:H, 8, 0), ""^Serveur de fichiers""))"),0.0)</f>
        <v>0</v>
      </c>
      <c r="L179" s="64">
        <f t="shared" si="6"/>
        <v>0</v>
      </c>
      <c r="M179" s="67" t="str">
        <f>ifna(vlookup(A179,'RVtools V2.1'!A:I,8,0),"N/A")</f>
        <v>Clearpass (NAC)</v>
      </c>
      <c r="N179" s="64">
        <f>IFERROR(__xludf.DUMMYFUNCTION("IF(REGEXMATCH(M179, ""(?i)"" &amp; JOIN(""|"", SPLIT(""kalisil"", "" ""))), 1, 0)"),0.0)</f>
        <v>0</v>
      </c>
      <c r="O179" s="64" t="str">
        <f>vlookup(A179,'RVtools V2.1'!A:H,7,0)</f>
        <v>T1</v>
      </c>
      <c r="P179" s="64">
        <f>if(vlookup(A179,'RVtools V2.1'!A:H,5,0)="oui",1,0)</f>
        <v>1</v>
      </c>
      <c r="Q179" s="64">
        <f>ifna(vlookup(A179,vCPU!A:B,2,0),"Unknown")</f>
        <v>8</v>
      </c>
      <c r="R179" s="66">
        <f>ifna(vlookup(A179,vMemory!A:C,3,0),"Unknown")</f>
        <v>16</v>
      </c>
      <c r="S179" s="66">
        <f>ifna(vlookup(A179,vDisk!A:C,3,0),"Unknown")</f>
        <v>734</v>
      </c>
      <c r="T179" s="67" t="str">
        <f t="array" ref="T179">IFS(
   L179=1, "No Lift &amp; Shift",
   J179=1, XLOOKUP(A179, 'Infra Study'!A:A, 'Infra Study'!P:P),
   I179=1, "No Lift &amp; Shift",
   H179=1, "GKE",
   K179=1, "GCNV",
   G179=1, "Lift &amp; Shift Prod",
   TRUE, "Lift &amp; Shift Noprod"
)</f>
        <v>Lift &amp; Shift Prod</v>
      </c>
      <c r="U179" s="67">
        <f t="shared" si="7"/>
        <v>1</v>
      </c>
      <c r="V179" s="68" t="str">
        <f>if(T179="Lift &amp; Shift Noprod",if( Y179=0,Assumptions!$B$5, Assumptions!$B$4),if(T179="Lift &amp; Shift Prod",if(AND(N179=1,O179="T1"),Assumptions!$B$6,Assumptions!$B$4),0))</f>
        <v>N2D</v>
      </c>
      <c r="W179" s="69">
        <f>if(V179&lt;&gt;0,if(Q179="Unknown", Assumptions!$B$42,If(Q179&gt;1,Q179,2)),0)</f>
        <v>8</v>
      </c>
      <c r="X179" s="69">
        <f>if(V179&lt;&gt;0,if(R179="Unknown", Assumptions!$B$43,R179),0)</f>
        <v>16</v>
      </c>
      <c r="Y179" s="68">
        <f t="shared" si="8"/>
        <v>0</v>
      </c>
      <c r="Z179" s="68">
        <f>if(V179&lt;&gt;0,if(  S179="Unknown", Assumptions!$B$44,S179),0)</f>
        <v>734</v>
      </c>
      <c r="AA179" s="68" t="str">
        <f>if(V179 ="N2",ifna(vlookup(W179&amp;"-"&amp;X179,'Ref. VM'!A:B,2,0),"Custom"),if(V179 ="E2" , ifna(vlookup(W179&amp;"-"&amp;X179,'Ref. VM'!D:E,2,0),"Custom"),if(V179="N2D",ifna(vlookup(W179&amp;"-"&amp;X179,'Ref. VM'!G:H,2,0),"Custom"),if(V179="N4",ifna(vlookup(W179&amp;"-"&amp;X179,'Ref. VM'!J:K,2,0),"Custom"),0))))</f>
        <v>Custom</v>
      </c>
      <c r="AB179" s="67" t="str">
        <f t="shared" si="9"/>
        <v>N2D-Custom vCPUs-CUD 3y</v>
      </c>
      <c r="AC179" s="67" t="str">
        <f t="shared" si="10"/>
        <v>N2D-Custom RAM-CUD 3y</v>
      </c>
      <c r="AD179" s="67">
        <f t="shared" si="11"/>
        <v>0</v>
      </c>
      <c r="AE179" s="69">
        <f>if(T179="Lift &amp; Shift Prod",730,if(T179="Lift &amp; Shift Noprod",Assumptions!$B$3,0))</f>
        <v>730</v>
      </c>
      <c r="AF179" s="70">
        <f>if( U179=0,0,if(Y179=0, ((vlookup(AB179,'SKU Pricing'!A:B,Assumptions!$B$2,0)*W179)+(vlookup(AC179,'SKU Pricing'!A:B,Assumptions!$B$2,0)*X179))*AE179,((vlookup(AB179,'SKU Pricing'!A:B,Assumptions!$B$2,0)*W179)+(vlookup(AC179,'SKU Pricing'!A:B,Assumptions!$B$2,0)*(W179*8))+(vlookup(AD179,'SKU Pricing'!A:B,Assumptions!$B$2,0)*(X179-(W179*8))))*AE179))</f>
        <v>111.6333053</v>
      </c>
      <c r="AG179" s="67">
        <f t="shared" si="12"/>
        <v>0</v>
      </c>
      <c r="AH179" s="70">
        <f>ifna(vlookup(AG179,'SKU Pricing'!A:B,Assumptions!$B$2,0)*W179*AE179,0)</f>
        <v>0</v>
      </c>
      <c r="AI179" s="62" t="str">
        <f t="shared" si="13"/>
        <v>Regional</v>
      </c>
      <c r="AJ179" s="62" t="str">
        <f>if(V179&lt;&gt;0, if(T179="Lift &amp; Shift Noprod",Assumptions!$B$9,if(V179=Assumptions!$B$6,Assumptions!$B$10,if(P179=1,Assumptions!$B$8,Assumptions!$B$7))),"")</f>
        <v>SSD</v>
      </c>
      <c r="AK179" s="69" t="str">
        <f t="shared" si="14"/>
        <v>SSD</v>
      </c>
      <c r="AL179" s="69">
        <f>if(AJ179="Hyperdisk Balanced",Assumptions!$B$11,0)</f>
        <v>0</v>
      </c>
      <c r="AM179" s="69">
        <f>if(AJ179="Hyperdisk Balanced",Assumptions!$B$12,0)</f>
        <v>0</v>
      </c>
      <c r="AN179" s="70">
        <f>if(AK179=0,0,if(AJ179="Hyperdisk Balanced",vlookup(AK179&amp;" provisioned space",'SKU Pricing'!A:B,Assumptions!$B$2,0)*Z179+vlookup(AK179&amp;" provisioned IOPS",'SKU Pricing'!A:B,Assumptions!$B$2,0)*AL179*730+vlookup(AK179&amp;" provisioned throughput",'SKU Pricing'!A:B,Assumptions!$B$2,0)*AM179*730,vlookup(AK179,'SKU Pricing'!A:B,Assumptions!$B$2,0)*Z179))</f>
        <v>144.598</v>
      </c>
      <c r="AO179" s="70">
        <f t="shared" si="15"/>
        <v>256.2313053</v>
      </c>
      <c r="AP179" s="71" t="str">
        <f t="shared" si="16"/>
        <v>VM Manager</v>
      </c>
      <c r="AQ179" s="70">
        <f>ifna(vlookup(AP179,'SKU Pricing'!A:B,Assumptions!$B$2,0)*AE179,0)</f>
        <v>2.19</v>
      </c>
      <c r="AR179" s="72">
        <v>0.0</v>
      </c>
    </row>
    <row r="180">
      <c r="A180" s="61" t="s">
        <v>330</v>
      </c>
      <c r="B180" s="62" t="str">
        <f>ifna(if(vlookup(A180,vOS!A:B,2,0)="","Unknown",vlookup(A180,vOS!A:B,2,0)),"Unknown")</f>
        <v>Other 4.x Linux (64-bit)</v>
      </c>
      <c r="C180" s="62">
        <f>vlookup(B180,'OS Study'!A:D,2,0)</f>
        <v>0</v>
      </c>
      <c r="D180" s="62" t="str">
        <f>vlookup(B180,'OS Study'!A:D,3,0)</f>
        <v>Linux</v>
      </c>
      <c r="E180" s="62" t="str">
        <f>vlookup(B180,'OS Study'!A:D,4,0)</f>
        <v>Other</v>
      </c>
      <c r="F180" s="63" t="str">
        <f>vlookup(B180,'OS Study'!A:E,5,0)</f>
        <v/>
      </c>
      <c r="G180" s="62">
        <f>IF(vlookup(A180,'RVtools V2.1'!A:J,4,0)="non",0,1)</f>
        <v>1</v>
      </c>
      <c r="H180" s="62">
        <f>if(vlookup(A180,'RVtools V2.1'!A:K,11,0)="kube",1,0)</f>
        <v>0</v>
      </c>
      <c r="I180" s="62">
        <f t="shared" si="5"/>
        <v>0</v>
      </c>
      <c r="J180" s="62">
        <f>ifna(vlookup(A180,'Infra Study'!A:Q,17,0),0)</f>
        <v>0</v>
      </c>
      <c r="K180" s="64">
        <f>IFERROR(__xludf.DUMMYFUNCTION("N(REGEXMATCH(VLOOKUP(A180, 'RVtools V2.1'!A:H, 8, 0), ""^Serveur de fichiers""))"),0.0)</f>
        <v>0</v>
      </c>
      <c r="L180" s="64">
        <f t="shared" si="6"/>
        <v>0</v>
      </c>
      <c r="M180" s="67" t="str">
        <f>ifna(vlookup(A180,'RVtools V2.1'!A:I,8,0),"N/A")</f>
        <v>Clearpass (NAC)</v>
      </c>
      <c r="N180" s="64">
        <f>IFERROR(__xludf.DUMMYFUNCTION("IF(REGEXMATCH(M180, ""(?i)"" &amp; JOIN(""|"", SPLIT(""kalisil"", "" ""))), 1, 0)"),0.0)</f>
        <v>0</v>
      </c>
      <c r="O180" s="64" t="str">
        <f>vlookup(A180,'RVtools V2.1'!A:H,7,0)</f>
        <v>T1</v>
      </c>
      <c r="P180" s="64">
        <f>if(vlookup(A180,'RVtools V2.1'!A:H,5,0)="oui",1,0)</f>
        <v>1</v>
      </c>
      <c r="Q180" s="64">
        <f>ifna(vlookup(A180,vCPU!A:B,2,0),"Unknown")</f>
        <v>8</v>
      </c>
      <c r="R180" s="66">
        <f>ifna(vlookup(A180,vMemory!A:C,3,0),"Unknown")</f>
        <v>8</v>
      </c>
      <c r="S180" s="66">
        <f>ifna(vlookup(A180,vDisk!A:C,3,0),"Unknown")</f>
        <v>316</v>
      </c>
      <c r="T180" s="67" t="str">
        <f t="array" ref="T180">IFS(
   L180=1, "No Lift &amp; Shift",
   J180=1, XLOOKUP(A180, 'Infra Study'!A:A, 'Infra Study'!P:P),
   I180=1, "No Lift &amp; Shift",
   H180=1, "GKE",
   K180=1, "GCNV",
   G180=1, "Lift &amp; Shift Prod",
   TRUE, "Lift &amp; Shift Noprod"
)</f>
        <v>Lift &amp; Shift Prod</v>
      </c>
      <c r="U180" s="67">
        <f t="shared" si="7"/>
        <v>1</v>
      </c>
      <c r="V180" s="68" t="str">
        <f>if(T180="Lift &amp; Shift Noprod",if( Y180=0,Assumptions!$B$5, Assumptions!$B$4),if(T180="Lift &amp; Shift Prod",if(AND(N180=1,O180="T1"),Assumptions!$B$6,Assumptions!$B$4),0))</f>
        <v>N2D</v>
      </c>
      <c r="W180" s="69">
        <f>if(V180&lt;&gt;0,if(Q180="Unknown", Assumptions!$B$42,If(Q180&gt;1,Q180,2)),0)</f>
        <v>8</v>
      </c>
      <c r="X180" s="69">
        <f>if(V180&lt;&gt;0,if(R180="Unknown", Assumptions!$B$43,R180),0)</f>
        <v>8</v>
      </c>
      <c r="Y180" s="68">
        <f t="shared" si="8"/>
        <v>0</v>
      </c>
      <c r="Z180" s="68">
        <f>if(V180&lt;&gt;0,if(  S180="Unknown", Assumptions!$B$44,S180),0)</f>
        <v>316</v>
      </c>
      <c r="AA180" s="68" t="str">
        <f>if(V180 ="N2",ifna(vlookup(W180&amp;"-"&amp;X180,'Ref. VM'!A:B,2,0),"Custom"),if(V180 ="E2" , ifna(vlookup(W180&amp;"-"&amp;X180,'Ref. VM'!D:E,2,0),"Custom"),if(V180="N2D",ifna(vlookup(W180&amp;"-"&amp;X180,'Ref. VM'!G:H,2,0),"Custom"),if(V180="N4",ifna(vlookup(W180&amp;"-"&amp;X180,'Ref. VM'!J:K,2,0),"Custom"),0))))</f>
        <v>Custom</v>
      </c>
      <c r="AB180" s="67" t="str">
        <f t="shared" si="9"/>
        <v>N2D-Custom vCPUs-CUD 3y</v>
      </c>
      <c r="AC180" s="67" t="str">
        <f t="shared" si="10"/>
        <v>N2D-Custom RAM-CUD 3y</v>
      </c>
      <c r="AD180" s="67">
        <f t="shared" si="11"/>
        <v>0</v>
      </c>
      <c r="AE180" s="69">
        <f>if(T180="Lift &amp; Shift Prod",730,if(T180="Lift &amp; Shift Noprod",Assumptions!$B$3,0))</f>
        <v>730</v>
      </c>
      <c r="AF180" s="70">
        <f>if( U180=0,0,if(Y180=0, ((vlookup(AB180,'SKU Pricing'!A:B,Assumptions!$B$2,0)*W180)+(vlookup(AC180,'SKU Pricing'!A:B,Assumptions!$B$2,0)*X180))*AE180,((vlookup(AB180,'SKU Pricing'!A:B,Assumptions!$B$2,0)*W180)+(vlookup(AC180,'SKU Pricing'!A:B,Assumptions!$B$2,0)*(W180*8))+(vlookup(AD180,'SKU Pricing'!A:B,Assumptions!$B$2,0)*(X180-(W180*8))))*AE180))</f>
        <v>99.8326392</v>
      </c>
      <c r="AG180" s="67">
        <f t="shared" si="12"/>
        <v>0</v>
      </c>
      <c r="AH180" s="70">
        <f>ifna(vlookup(AG180,'SKU Pricing'!A:B,Assumptions!$B$2,0)*W180*AE180,0)</f>
        <v>0</v>
      </c>
      <c r="AI180" s="62" t="str">
        <f t="shared" si="13"/>
        <v>Regional</v>
      </c>
      <c r="AJ180" s="62" t="str">
        <f>if(V180&lt;&gt;0, if(T180="Lift &amp; Shift Noprod",Assumptions!$B$9,if(V180=Assumptions!$B$6,Assumptions!$B$10,if(P180=1,Assumptions!$B$8,Assumptions!$B$7))),"")</f>
        <v>SSD</v>
      </c>
      <c r="AK180" s="69" t="str">
        <f t="shared" si="14"/>
        <v>SSD</v>
      </c>
      <c r="AL180" s="69">
        <f>if(AJ180="Hyperdisk Balanced",Assumptions!$B$11,0)</f>
        <v>0</v>
      </c>
      <c r="AM180" s="69">
        <f>if(AJ180="Hyperdisk Balanced",Assumptions!$B$12,0)</f>
        <v>0</v>
      </c>
      <c r="AN180" s="70">
        <f>if(AK180=0,0,if(AJ180="Hyperdisk Balanced",vlookup(AK180&amp;" provisioned space",'SKU Pricing'!A:B,Assumptions!$B$2,0)*Z180+vlookup(AK180&amp;" provisioned IOPS",'SKU Pricing'!A:B,Assumptions!$B$2,0)*AL180*730+vlookup(AK180&amp;" provisioned throughput",'SKU Pricing'!A:B,Assumptions!$B$2,0)*AM180*730,vlookup(AK180,'SKU Pricing'!A:B,Assumptions!$B$2,0)*Z180))</f>
        <v>62.252</v>
      </c>
      <c r="AO180" s="70">
        <f t="shared" si="15"/>
        <v>162.0846392</v>
      </c>
      <c r="AP180" s="71" t="str">
        <f t="shared" si="16"/>
        <v>VM Manager</v>
      </c>
      <c r="AQ180" s="70">
        <f>ifna(vlookup(AP180,'SKU Pricing'!A:B,Assumptions!$B$2,0)*AE180,0)</f>
        <v>2.19</v>
      </c>
      <c r="AR180" s="72">
        <v>0.0</v>
      </c>
    </row>
    <row r="181">
      <c r="A181" s="61" t="s">
        <v>331</v>
      </c>
      <c r="B181" s="62" t="str">
        <f>ifna(if(vlookup(A181,vOS!A:B,2,0)="","Unknown",vlookup(A181,vOS!A:B,2,0)),"Unknown")</f>
        <v>Other 4.x Linux (64-bit)</v>
      </c>
      <c r="C181" s="62">
        <f>vlookup(B181,'OS Study'!A:D,2,0)</f>
        <v>0</v>
      </c>
      <c r="D181" s="62" t="str">
        <f>vlookup(B181,'OS Study'!A:D,3,0)</f>
        <v>Linux</v>
      </c>
      <c r="E181" s="62" t="str">
        <f>vlookup(B181,'OS Study'!A:D,4,0)</f>
        <v>Other</v>
      </c>
      <c r="F181" s="63" t="str">
        <f>vlookup(B181,'OS Study'!A:E,5,0)</f>
        <v/>
      </c>
      <c r="G181" s="62">
        <f>IF(vlookup(A181,'RVtools V2.1'!A:J,4,0)="non",0,1)</f>
        <v>1</v>
      </c>
      <c r="H181" s="62">
        <f>if(vlookup(A181,'RVtools V2.1'!A:K,11,0)="kube",1,0)</f>
        <v>0</v>
      </c>
      <c r="I181" s="62">
        <f t="shared" si="5"/>
        <v>0</v>
      </c>
      <c r="J181" s="62">
        <f>ifna(vlookup(A181,'Infra Study'!A:Q,17,0),0)</f>
        <v>0</v>
      </c>
      <c r="K181" s="64">
        <f>IFERROR(__xludf.DUMMYFUNCTION("N(REGEXMATCH(VLOOKUP(A181, 'RVtools V2.1'!A:H, 8, 0), ""^Serveur de fichiers""))"),0.0)</f>
        <v>0</v>
      </c>
      <c r="L181" s="64">
        <f t="shared" si="6"/>
        <v>0</v>
      </c>
      <c r="M181" s="67" t="str">
        <f>ifna(vlookup(A181,'RVtools V2.1'!A:I,8,0),"N/A")</f>
        <v>Clearpass (NAC)</v>
      </c>
      <c r="N181" s="64">
        <f>IFERROR(__xludf.DUMMYFUNCTION("IF(REGEXMATCH(M181, ""(?i)"" &amp; JOIN(""|"", SPLIT(""kalisil"", "" ""))), 1, 0)"),0.0)</f>
        <v>0</v>
      </c>
      <c r="O181" s="64" t="str">
        <f>vlookup(A181,'RVtools V2.1'!A:H,7,0)</f>
        <v>T1</v>
      </c>
      <c r="P181" s="64">
        <f>if(vlookup(A181,'RVtools V2.1'!A:H,5,0)="oui",1,0)</f>
        <v>1</v>
      </c>
      <c r="Q181" s="64">
        <f>ifna(vlookup(A181,vCPU!A:B,2,0),"Unknown")</f>
        <v>8</v>
      </c>
      <c r="R181" s="66">
        <f>ifna(vlookup(A181,vMemory!A:C,3,0),"Unknown")</f>
        <v>8</v>
      </c>
      <c r="S181" s="66">
        <f>ifna(vlookup(A181,vDisk!A:C,3,0),"Unknown")</f>
        <v>179</v>
      </c>
      <c r="T181" s="67" t="str">
        <f t="array" ref="T181">IFS(
   L181=1, "No Lift &amp; Shift",
   J181=1, XLOOKUP(A181, 'Infra Study'!A:A, 'Infra Study'!P:P),
   I181=1, "No Lift &amp; Shift",
   H181=1, "GKE",
   K181=1, "GCNV",
   G181=1, "Lift &amp; Shift Prod",
   TRUE, "Lift &amp; Shift Noprod"
)</f>
        <v>Lift &amp; Shift Prod</v>
      </c>
      <c r="U181" s="67">
        <f t="shared" si="7"/>
        <v>1</v>
      </c>
      <c r="V181" s="68" t="str">
        <f>if(T181="Lift &amp; Shift Noprod",if( Y181=0,Assumptions!$B$5, Assumptions!$B$4),if(T181="Lift &amp; Shift Prod",if(AND(N181=1,O181="T1"),Assumptions!$B$6,Assumptions!$B$4),0))</f>
        <v>N2D</v>
      </c>
      <c r="W181" s="69">
        <f>if(V181&lt;&gt;0,if(Q181="Unknown", Assumptions!$B$42,If(Q181&gt;1,Q181,2)),0)</f>
        <v>8</v>
      </c>
      <c r="X181" s="69">
        <f>if(V181&lt;&gt;0,if(R181="Unknown", Assumptions!$B$43,R181),0)</f>
        <v>8</v>
      </c>
      <c r="Y181" s="68">
        <f t="shared" si="8"/>
        <v>0</v>
      </c>
      <c r="Z181" s="68">
        <f>if(V181&lt;&gt;0,if(  S181="Unknown", Assumptions!$B$44,S181),0)</f>
        <v>179</v>
      </c>
      <c r="AA181" s="68" t="str">
        <f>if(V181 ="N2",ifna(vlookup(W181&amp;"-"&amp;X181,'Ref. VM'!A:B,2,0),"Custom"),if(V181 ="E2" , ifna(vlookup(W181&amp;"-"&amp;X181,'Ref. VM'!D:E,2,0),"Custom"),if(V181="N2D",ifna(vlookup(W181&amp;"-"&amp;X181,'Ref. VM'!G:H,2,0),"Custom"),if(V181="N4",ifna(vlookup(W181&amp;"-"&amp;X181,'Ref. VM'!J:K,2,0),"Custom"),0))))</f>
        <v>Custom</v>
      </c>
      <c r="AB181" s="67" t="str">
        <f t="shared" si="9"/>
        <v>N2D-Custom vCPUs-CUD 3y</v>
      </c>
      <c r="AC181" s="67" t="str">
        <f t="shared" si="10"/>
        <v>N2D-Custom RAM-CUD 3y</v>
      </c>
      <c r="AD181" s="67">
        <f t="shared" si="11"/>
        <v>0</v>
      </c>
      <c r="AE181" s="69">
        <f>if(T181="Lift &amp; Shift Prod",730,if(T181="Lift &amp; Shift Noprod",Assumptions!$B$3,0))</f>
        <v>730</v>
      </c>
      <c r="AF181" s="70">
        <f>if( U181=0,0,if(Y181=0, ((vlookup(AB181,'SKU Pricing'!A:B,Assumptions!$B$2,0)*W181)+(vlookup(AC181,'SKU Pricing'!A:B,Assumptions!$B$2,0)*X181))*AE181,((vlookup(AB181,'SKU Pricing'!A:B,Assumptions!$B$2,0)*W181)+(vlookup(AC181,'SKU Pricing'!A:B,Assumptions!$B$2,0)*(W181*8))+(vlookup(AD181,'SKU Pricing'!A:B,Assumptions!$B$2,0)*(X181-(W181*8))))*AE181))</f>
        <v>99.8326392</v>
      </c>
      <c r="AG181" s="67">
        <f t="shared" si="12"/>
        <v>0</v>
      </c>
      <c r="AH181" s="70">
        <f>ifna(vlookup(AG181,'SKU Pricing'!A:B,Assumptions!$B$2,0)*W181*AE181,0)</f>
        <v>0</v>
      </c>
      <c r="AI181" s="62" t="str">
        <f t="shared" si="13"/>
        <v>Regional</v>
      </c>
      <c r="AJ181" s="62" t="str">
        <f>if(V181&lt;&gt;0, if(T181="Lift &amp; Shift Noprod",Assumptions!$B$9,if(V181=Assumptions!$B$6,Assumptions!$B$10,if(P181=1,Assumptions!$B$8,Assumptions!$B$7))),"")</f>
        <v>SSD</v>
      </c>
      <c r="AK181" s="69" t="str">
        <f t="shared" si="14"/>
        <v>SSD</v>
      </c>
      <c r="AL181" s="69">
        <f>if(AJ181="Hyperdisk Balanced",Assumptions!$B$11,0)</f>
        <v>0</v>
      </c>
      <c r="AM181" s="69">
        <f>if(AJ181="Hyperdisk Balanced",Assumptions!$B$12,0)</f>
        <v>0</v>
      </c>
      <c r="AN181" s="70">
        <f>if(AK181=0,0,if(AJ181="Hyperdisk Balanced",vlookup(AK181&amp;" provisioned space",'SKU Pricing'!A:B,Assumptions!$B$2,0)*Z181+vlookup(AK181&amp;" provisioned IOPS",'SKU Pricing'!A:B,Assumptions!$B$2,0)*AL181*730+vlookup(AK181&amp;" provisioned throughput",'SKU Pricing'!A:B,Assumptions!$B$2,0)*AM181*730,vlookup(AK181,'SKU Pricing'!A:B,Assumptions!$B$2,0)*Z181))</f>
        <v>35.263</v>
      </c>
      <c r="AO181" s="70">
        <f t="shared" si="15"/>
        <v>135.0956392</v>
      </c>
      <c r="AP181" s="71" t="str">
        <f t="shared" si="16"/>
        <v>VM Manager</v>
      </c>
      <c r="AQ181" s="70">
        <f>ifna(vlookup(AP181,'SKU Pricing'!A:B,Assumptions!$B$2,0)*AE181,0)</f>
        <v>2.19</v>
      </c>
      <c r="AR181" s="72">
        <v>0.0</v>
      </c>
    </row>
    <row r="182">
      <c r="A182" s="61" t="s">
        <v>332</v>
      </c>
      <c r="B182" s="62" t="str">
        <f>ifna(if(vlookup(A182,vOS!A:B,2,0)="","Unknown",vlookup(A182,vOS!A:B,2,0)),"Unknown")</f>
        <v>Other 4.x or later Linux (64-bit)</v>
      </c>
      <c r="C182" s="62">
        <f>vlookup(B182,'OS Study'!A:D,2,0)</f>
        <v>0</v>
      </c>
      <c r="D182" s="62" t="str">
        <f>vlookup(B182,'OS Study'!A:D,3,0)</f>
        <v>Linux</v>
      </c>
      <c r="E182" s="62" t="str">
        <f>vlookup(B182,'OS Study'!A:D,4,0)</f>
        <v>Other</v>
      </c>
      <c r="F182" s="62" t="str">
        <f>vlookup(B182,'OS Study'!A:E,5,0)</f>
        <v/>
      </c>
      <c r="G182" s="62">
        <f>IF(vlookup(A182,'RVtools V2.1'!A:J,4,0)="non",0,1)</f>
        <v>1</v>
      </c>
      <c r="H182" s="62">
        <f>if(vlookup(A182,'RVtools V2.1'!A:K,11,0)="kube",1,0)</f>
        <v>0</v>
      </c>
      <c r="I182" s="62">
        <f t="shared" si="5"/>
        <v>0</v>
      </c>
      <c r="J182" s="62">
        <f>ifna(vlookup(A182,'Infra Study'!A:Q,17,0),0)</f>
        <v>0</v>
      </c>
      <c r="K182" s="64">
        <f>IFERROR(__xludf.DUMMYFUNCTION("N(REGEXMATCH(VLOOKUP(A182, 'RVtools V2.1'!A:H, 8, 0), ""^Serveur de fichiers""))"),0.0)</f>
        <v>0</v>
      </c>
      <c r="L182" s="64">
        <f t="shared" si="6"/>
        <v>0</v>
      </c>
      <c r="M182" s="67" t="str">
        <f>ifna(vlookup(A182,'RVtools V2.1'!A:I,8,0),"N/A")</f>
        <v>Clearpass (NAC)</v>
      </c>
      <c r="N182" s="64">
        <f>IFERROR(__xludf.DUMMYFUNCTION("IF(REGEXMATCH(M182, ""(?i)"" &amp; JOIN(""|"", SPLIT(""kalisil"", "" ""))), 1, 0)"),0.0)</f>
        <v>0</v>
      </c>
      <c r="O182" s="64" t="str">
        <f>vlookup(A182,'RVtools V2.1'!A:H,7,0)</f>
        <v>T1</v>
      </c>
      <c r="P182" s="64">
        <f>if(vlookup(A182,'RVtools V2.1'!A:H,5,0)="oui",1,0)</f>
        <v>1</v>
      </c>
      <c r="Q182" s="64">
        <f>ifna(vlookup(A182,vCPU!A:B,2,0),"Unknown")</f>
        <v>8</v>
      </c>
      <c r="R182" s="66">
        <f>ifna(vlookup(A182,vMemory!A:C,3,0),"Unknown")</f>
        <v>16</v>
      </c>
      <c r="S182" s="66">
        <f>ifna(vlookup(A182,vDisk!A:C,3,0),"Unknown")</f>
        <v>1297</v>
      </c>
      <c r="T182" s="67" t="str">
        <f t="array" ref="T182">IFS(
   L182=1, "No Lift &amp; Shift",
   J182=1, XLOOKUP(A182, 'Infra Study'!A:A, 'Infra Study'!P:P),
   I182=1, "No Lift &amp; Shift",
   H182=1, "GKE",
   K182=1, "GCNV",
   G182=1, "Lift &amp; Shift Prod",
   TRUE, "Lift &amp; Shift Noprod"
)</f>
        <v>Lift &amp; Shift Prod</v>
      </c>
      <c r="U182" s="67">
        <f t="shared" si="7"/>
        <v>1</v>
      </c>
      <c r="V182" s="68" t="str">
        <f>if(T182="Lift &amp; Shift Noprod",if( Y182=0,Assumptions!$B$5, Assumptions!$B$4),if(T182="Lift &amp; Shift Prod",if(AND(N182=1,O182="T1"),Assumptions!$B$6,Assumptions!$B$4),0))</f>
        <v>N2D</v>
      </c>
      <c r="W182" s="69">
        <f>if(V182&lt;&gt;0,if(Q182="Unknown", Assumptions!$B$42,If(Q182&gt;1,Q182,2)),0)</f>
        <v>8</v>
      </c>
      <c r="X182" s="69">
        <f>if(V182&lt;&gt;0,if(R182="Unknown", Assumptions!$B$43,R182),0)</f>
        <v>16</v>
      </c>
      <c r="Y182" s="68">
        <f t="shared" si="8"/>
        <v>0</v>
      </c>
      <c r="Z182" s="68">
        <f>if(V182&lt;&gt;0,if(  S182="Unknown", Assumptions!$B$44,S182),0)</f>
        <v>1297</v>
      </c>
      <c r="AA182" s="68" t="str">
        <f>if(V182 ="N2",ifna(vlookup(W182&amp;"-"&amp;X182,'Ref. VM'!A:B,2,0),"Custom"),if(V182 ="E2" , ifna(vlookup(W182&amp;"-"&amp;X182,'Ref. VM'!D:E,2,0),"Custom"),if(V182="N2D",ifna(vlookup(W182&amp;"-"&amp;X182,'Ref. VM'!G:H,2,0),"Custom"),if(V182="N4",ifna(vlookup(W182&amp;"-"&amp;X182,'Ref. VM'!J:K,2,0),"Custom"),0))))</f>
        <v>Custom</v>
      </c>
      <c r="AB182" s="67" t="str">
        <f t="shared" si="9"/>
        <v>N2D-Custom vCPUs-CUD 3y</v>
      </c>
      <c r="AC182" s="67" t="str">
        <f t="shared" si="10"/>
        <v>N2D-Custom RAM-CUD 3y</v>
      </c>
      <c r="AD182" s="67">
        <f t="shared" si="11"/>
        <v>0</v>
      </c>
      <c r="AE182" s="69">
        <f>if(T182="Lift &amp; Shift Prod",730,if(T182="Lift &amp; Shift Noprod",Assumptions!$B$3,0))</f>
        <v>730</v>
      </c>
      <c r="AF182" s="70">
        <f>if( U182=0,0,if(Y182=0, ((vlookup(AB182,'SKU Pricing'!A:B,Assumptions!$B$2,0)*W182)+(vlookup(AC182,'SKU Pricing'!A:B,Assumptions!$B$2,0)*X182))*AE182,((vlookup(AB182,'SKU Pricing'!A:B,Assumptions!$B$2,0)*W182)+(vlookup(AC182,'SKU Pricing'!A:B,Assumptions!$B$2,0)*(W182*8))+(vlookup(AD182,'SKU Pricing'!A:B,Assumptions!$B$2,0)*(X182-(W182*8))))*AE182))</f>
        <v>111.6333053</v>
      </c>
      <c r="AG182" s="67">
        <f t="shared" si="12"/>
        <v>0</v>
      </c>
      <c r="AH182" s="70">
        <f>ifna(vlookup(AG182,'SKU Pricing'!A:B,Assumptions!$B$2,0)*W182*AE182,0)</f>
        <v>0</v>
      </c>
      <c r="AI182" s="62" t="str">
        <f t="shared" si="13"/>
        <v>Regional</v>
      </c>
      <c r="AJ182" s="62" t="str">
        <f>if(V182&lt;&gt;0, if(T182="Lift &amp; Shift Noprod",Assumptions!$B$9,if(V182=Assumptions!$B$6,Assumptions!$B$10,if(P182=1,Assumptions!$B$8,Assumptions!$B$7))),"")</f>
        <v>SSD</v>
      </c>
      <c r="AK182" s="69" t="str">
        <f t="shared" si="14"/>
        <v>SSD</v>
      </c>
      <c r="AL182" s="69">
        <f>if(AJ182="Hyperdisk Balanced",Assumptions!$B$11,0)</f>
        <v>0</v>
      </c>
      <c r="AM182" s="69">
        <f>if(AJ182="Hyperdisk Balanced",Assumptions!$B$12,0)</f>
        <v>0</v>
      </c>
      <c r="AN182" s="70">
        <f>if(AK182=0,0,if(AJ182="Hyperdisk Balanced",vlookup(AK182&amp;" provisioned space",'SKU Pricing'!A:B,Assumptions!$B$2,0)*Z182+vlookup(AK182&amp;" provisioned IOPS",'SKU Pricing'!A:B,Assumptions!$B$2,0)*AL182*730+vlookup(AK182&amp;" provisioned throughput",'SKU Pricing'!A:B,Assumptions!$B$2,0)*AM182*730,vlookup(AK182,'SKU Pricing'!A:B,Assumptions!$B$2,0)*Z182))</f>
        <v>255.509</v>
      </c>
      <c r="AO182" s="70">
        <f t="shared" si="15"/>
        <v>367.1423053</v>
      </c>
      <c r="AP182" s="71" t="str">
        <f t="shared" si="16"/>
        <v>VM Manager</v>
      </c>
      <c r="AQ182" s="70">
        <f>ifna(vlookup(AP182,'SKU Pricing'!A:B,Assumptions!$B$2,0)*AE182,0)</f>
        <v>2.19</v>
      </c>
      <c r="AR182" s="72">
        <v>0.0</v>
      </c>
    </row>
    <row r="183">
      <c r="A183" s="61" t="s">
        <v>333</v>
      </c>
      <c r="B183" s="62" t="str">
        <f>ifna(if(vlookup(A183,vOS!A:B,2,0)="","Unknown",vlookup(A183,vOS!A:B,2,0)),"Unknown")</f>
        <v>Microsoft Windows Server 2016 (64-bit)</v>
      </c>
      <c r="C183" s="62">
        <f>vlookup(B183,'OS Study'!A:D,2,0)</f>
        <v>0</v>
      </c>
      <c r="D183" s="62" t="str">
        <f>vlookup(B183,'OS Study'!A:D,3,0)</f>
        <v>Windows</v>
      </c>
      <c r="E183" s="62" t="str">
        <f>vlookup(B183,'OS Study'!A:D,4,0)</f>
        <v>Server</v>
      </c>
      <c r="F183" s="63" t="str">
        <f>vlookup(B183,'OS Study'!A:E,5,0)</f>
        <v>2016</v>
      </c>
      <c r="G183" s="62">
        <f>IF(vlookup(A183,'RVtools V2.1'!A:J,4,0)="non",0,1)</f>
        <v>1</v>
      </c>
      <c r="H183" s="62">
        <f>if(vlookup(A183,'RVtools V2.1'!A:K,11,0)="kube",1,0)</f>
        <v>0</v>
      </c>
      <c r="I183" s="62">
        <f t="shared" si="5"/>
        <v>0</v>
      </c>
      <c r="J183" s="62">
        <f>ifna(vlookup(A183,'Infra Study'!A:Q,17,0),0)</f>
        <v>0</v>
      </c>
      <c r="K183" s="64">
        <f>IFERROR(__xludf.DUMMYFUNCTION("N(REGEXMATCH(VLOOKUP(A183, 'RVtools V2.1'!A:H, 8, 0), ""^Serveur de fichiers""))"),0.0)</f>
        <v>0</v>
      </c>
      <c r="L183" s="64">
        <f t="shared" si="6"/>
        <v>0</v>
      </c>
      <c r="M183" s="67" t="str">
        <f>ifna(vlookup(A183,'RVtools V2.1'!A:I,8,0),"N/A")</f>
        <v>CoagOne - ALS</v>
      </c>
      <c r="N183" s="64">
        <f>IFERROR(__xludf.DUMMYFUNCTION("IF(REGEXMATCH(M183, ""(?i)"" &amp; JOIN(""|"", SPLIT(""kalisil"", "" ""))), 1, 0)"),0.0)</f>
        <v>0</v>
      </c>
      <c r="O183" s="64" t="str">
        <f>vlookup(A183,'RVtools V2.1'!A:H,7,0)</f>
        <v>T1</v>
      </c>
      <c r="P183" s="64">
        <f>if(vlookup(A183,'RVtools V2.1'!A:H,5,0)="oui",1,0)</f>
        <v>1</v>
      </c>
      <c r="Q183" s="64">
        <f>ifna(vlookup(A183,vCPU!A:B,2,0),"Unknown")</f>
        <v>16</v>
      </c>
      <c r="R183" s="66">
        <f>ifna(vlookup(A183,vMemory!A:C,3,0),"Unknown")</f>
        <v>64</v>
      </c>
      <c r="S183" s="66">
        <f>ifna(vlookup(A183,vDisk!A:C,3,0),"Unknown")</f>
        <v>902</v>
      </c>
      <c r="T183" s="67" t="str">
        <f t="array" ref="T183">IFS(
   L183=1, "No Lift &amp; Shift",
   J183=1, XLOOKUP(A183, 'Infra Study'!A:A, 'Infra Study'!P:P),
   I183=1, "No Lift &amp; Shift",
   H183=1, "GKE",
   K183=1, "GCNV",
   G183=1, "Lift &amp; Shift Prod",
   TRUE, "Lift &amp; Shift Noprod"
)</f>
        <v>Lift &amp; Shift Prod</v>
      </c>
      <c r="U183" s="67">
        <f t="shared" si="7"/>
        <v>1</v>
      </c>
      <c r="V183" s="68" t="str">
        <f>if(T183="Lift &amp; Shift Noprod",if( Y183=0,Assumptions!$B$5, Assumptions!$B$4),if(T183="Lift &amp; Shift Prod",if(AND(N183=1,O183="T1"),Assumptions!$B$6,Assumptions!$B$4),0))</f>
        <v>N2D</v>
      </c>
      <c r="W183" s="69">
        <f>if(V183&lt;&gt;0,if(Q183="Unknown", Assumptions!$B$42,If(Q183&gt;1,Q183,2)),0)</f>
        <v>16</v>
      </c>
      <c r="X183" s="69">
        <f>if(V183&lt;&gt;0,if(R183="Unknown", Assumptions!$B$43,R183),0)</f>
        <v>64</v>
      </c>
      <c r="Y183" s="68">
        <f t="shared" si="8"/>
        <v>0</v>
      </c>
      <c r="Z183" s="68">
        <f>if(V183&lt;&gt;0,if(  S183="Unknown", Assumptions!$B$44,S183),0)</f>
        <v>902</v>
      </c>
      <c r="AA183" s="68" t="str">
        <f>if(V183 ="N2",ifna(vlookup(W183&amp;"-"&amp;X183,'Ref. VM'!A:B,2,0),"Custom"),if(V183 ="E2" , ifna(vlookup(W183&amp;"-"&amp;X183,'Ref. VM'!D:E,2,0),"Custom"),if(V183="N2D",ifna(vlookup(W183&amp;"-"&amp;X183,'Ref. VM'!G:H,2,0),"Custom"),if(V183="N4",ifna(vlookup(W183&amp;"-"&amp;X183,'Ref. VM'!J:K,2,0),"Custom"),0))))</f>
        <v>Predefined</v>
      </c>
      <c r="AB183" s="67" t="str">
        <f t="shared" si="9"/>
        <v>N2D-Predefined vCPUs-CUD 3y</v>
      </c>
      <c r="AC183" s="67" t="str">
        <f t="shared" si="10"/>
        <v>N2D-Predefined RAM-CUD 3y</v>
      </c>
      <c r="AD183" s="67">
        <f t="shared" si="11"/>
        <v>0</v>
      </c>
      <c r="AE183" s="69">
        <f>if(T183="Lift &amp; Shift Prod",730,if(T183="Lift &amp; Shift Noprod",Assumptions!$B$3,0))</f>
        <v>730</v>
      </c>
      <c r="AF183" s="70">
        <f>if( U183=0,0,if(Y183=0, ((vlookup(AB183,'SKU Pricing'!A:B,Assumptions!$B$2,0)*W183)+(vlookup(AC183,'SKU Pricing'!A:B,Assumptions!$B$2,0)*X183))*AE183,((vlookup(AB183,'SKU Pricing'!A:B,Assumptions!$B$2,0)*W183)+(vlookup(AC183,'SKU Pricing'!A:B,Assumptions!$B$2,0)*(W183*8))+(vlookup(AD183,'SKU Pricing'!A:B,Assumptions!$B$2,0)*(X183-(W183*8))))*AE183))</f>
        <v>257.5897856</v>
      </c>
      <c r="AG183" s="67" t="str">
        <f t="shared" si="12"/>
        <v>Windows Server</v>
      </c>
      <c r="AH183" s="70">
        <f>ifna(vlookup(AG183,'SKU Pricing'!A:B,Assumptions!$B$2,0)*W183*AE183,0)</f>
        <v>537.28</v>
      </c>
      <c r="AI183" s="62" t="str">
        <f t="shared" si="13"/>
        <v>Regional</v>
      </c>
      <c r="AJ183" s="62" t="str">
        <f>if(V183&lt;&gt;0, if(T183="Lift &amp; Shift Noprod",Assumptions!$B$9,if(V183=Assumptions!$B$6,Assumptions!$B$10,if(P183=1,Assumptions!$B$8,Assumptions!$B$7))),"")</f>
        <v>SSD</v>
      </c>
      <c r="AK183" s="69" t="str">
        <f t="shared" si="14"/>
        <v>SSD</v>
      </c>
      <c r="AL183" s="69">
        <f>if(AJ183="Hyperdisk Balanced",Assumptions!$B$11,0)</f>
        <v>0</v>
      </c>
      <c r="AM183" s="69">
        <f>if(AJ183="Hyperdisk Balanced",Assumptions!$B$12,0)</f>
        <v>0</v>
      </c>
      <c r="AN183" s="70">
        <f>if(AK183=0,0,if(AJ183="Hyperdisk Balanced",vlookup(AK183&amp;" provisioned space",'SKU Pricing'!A:B,Assumptions!$B$2,0)*Z183+vlookup(AK183&amp;" provisioned IOPS",'SKU Pricing'!A:B,Assumptions!$B$2,0)*AL183*730+vlookup(AK183&amp;" provisioned throughput",'SKU Pricing'!A:B,Assumptions!$B$2,0)*AM183*730,vlookup(AK183,'SKU Pricing'!A:B,Assumptions!$B$2,0)*Z183))</f>
        <v>177.694</v>
      </c>
      <c r="AO183" s="70">
        <f t="shared" si="15"/>
        <v>972.5637856</v>
      </c>
      <c r="AP183" s="71" t="str">
        <f t="shared" si="16"/>
        <v>VM Manager</v>
      </c>
      <c r="AQ183" s="70">
        <f>ifna(vlookup(AP183,'SKU Pricing'!A:B,Assumptions!$B$2,0)*AE183,0)</f>
        <v>2.19</v>
      </c>
      <c r="AR183" s="72">
        <v>0.0</v>
      </c>
    </row>
    <row r="184">
      <c r="A184" s="61" t="s">
        <v>334</v>
      </c>
      <c r="B184" s="62" t="str">
        <f>ifna(if(vlookup(A184,vOS!A:B,2,0)="","Unknown",vlookup(A184,vOS!A:B,2,0)),"Unknown")</f>
        <v>Microsoft Windows Server 2019 (64-bit)</v>
      </c>
      <c r="C184" s="62">
        <f>vlookup(B184,'OS Study'!A:D,2,0)</f>
        <v>0</v>
      </c>
      <c r="D184" s="62" t="str">
        <f>vlookup(B184,'OS Study'!A:D,3,0)</f>
        <v>Windows</v>
      </c>
      <c r="E184" s="62" t="str">
        <f>vlookup(B184,'OS Study'!A:D,4,0)</f>
        <v>Server</v>
      </c>
      <c r="F184" s="63" t="str">
        <f>vlookup(B184,'OS Study'!A:E,5,0)</f>
        <v>2019</v>
      </c>
      <c r="G184" s="62">
        <f>IF(vlookup(A184,'RVtools V2.1'!A:J,4,0)="non",0,1)</f>
        <v>1</v>
      </c>
      <c r="H184" s="62">
        <f>if(vlookup(A184,'RVtools V2.1'!A:K,11,0)="kube",1,0)</f>
        <v>0</v>
      </c>
      <c r="I184" s="62">
        <f t="shared" si="5"/>
        <v>0</v>
      </c>
      <c r="J184" s="62">
        <f>ifna(vlookup(A184,'Infra Study'!A:Q,17,0),0)</f>
        <v>0</v>
      </c>
      <c r="K184" s="64">
        <f>IFERROR(__xludf.DUMMYFUNCTION("N(REGEXMATCH(VLOOKUP(A184, 'RVtools V2.1'!A:H, 8, 0), ""^Serveur de fichiers""))"),0.0)</f>
        <v>0</v>
      </c>
      <c r="L184" s="64">
        <f t="shared" si="6"/>
        <v>0</v>
      </c>
      <c r="M184" s="67" t="str">
        <f>ifna(vlookup(A184,'RVtools V2.1'!A:I,8,0),"N/A")</f>
        <v>CoagOne - CAZ</v>
      </c>
      <c r="N184" s="64">
        <f>IFERROR(__xludf.DUMMYFUNCTION("IF(REGEXMATCH(M184, ""(?i)"" &amp; JOIN(""|"", SPLIT(""kalisil"", "" ""))), 1, 0)"),0.0)</f>
        <v>0</v>
      </c>
      <c r="O184" s="64" t="str">
        <f>vlookup(A184,'RVtools V2.1'!A:H,7,0)</f>
        <v>T1</v>
      </c>
      <c r="P184" s="64">
        <f>if(vlookup(A184,'RVtools V2.1'!A:H,5,0)="oui",1,0)</f>
        <v>1</v>
      </c>
      <c r="Q184" s="64">
        <f>ifna(vlookup(A184,vCPU!A:B,2,0),"Unknown")</f>
        <v>8</v>
      </c>
      <c r="R184" s="66">
        <f>ifna(vlookup(A184,vMemory!A:C,3,0),"Unknown")</f>
        <v>64</v>
      </c>
      <c r="S184" s="66">
        <f>ifna(vlookup(A184,vDisk!A:C,3,0),"Unknown")</f>
        <v>631</v>
      </c>
      <c r="T184" s="67" t="str">
        <f t="array" ref="T184">IFS(
   L184=1, "No Lift &amp; Shift",
   J184=1, XLOOKUP(A184, 'Infra Study'!A:A, 'Infra Study'!P:P),
   I184=1, "No Lift &amp; Shift",
   H184=1, "GKE",
   K184=1, "GCNV",
   G184=1, "Lift &amp; Shift Prod",
   TRUE, "Lift &amp; Shift Noprod"
)</f>
        <v>Lift &amp; Shift Prod</v>
      </c>
      <c r="U184" s="67">
        <f t="shared" si="7"/>
        <v>1</v>
      </c>
      <c r="V184" s="68" t="str">
        <f>if(T184="Lift &amp; Shift Noprod",if( Y184=0,Assumptions!$B$5, Assumptions!$B$4),if(T184="Lift &amp; Shift Prod",if(AND(N184=1,O184="T1"),Assumptions!$B$6,Assumptions!$B$4),0))</f>
        <v>N2D</v>
      </c>
      <c r="W184" s="69">
        <f>if(V184&lt;&gt;0,if(Q184="Unknown", Assumptions!$B$42,If(Q184&gt;1,Q184,2)),0)</f>
        <v>8</v>
      </c>
      <c r="X184" s="69">
        <f>if(V184&lt;&gt;0,if(R184="Unknown", Assumptions!$B$43,R184),0)</f>
        <v>64</v>
      </c>
      <c r="Y184" s="68">
        <f t="shared" si="8"/>
        <v>0</v>
      </c>
      <c r="Z184" s="68">
        <f>if(V184&lt;&gt;0,if(  S184="Unknown", Assumptions!$B$44,S184),0)</f>
        <v>631</v>
      </c>
      <c r="AA184" s="68" t="str">
        <f>if(V184 ="N2",ifna(vlookup(W184&amp;"-"&amp;X184,'Ref. VM'!A:B,2,0),"Custom"),if(V184 ="E2" , ifna(vlookup(W184&amp;"-"&amp;X184,'Ref. VM'!D:E,2,0),"Custom"),if(V184="N2D",ifna(vlookup(W184&amp;"-"&amp;X184,'Ref. VM'!G:H,2,0),"Custom"),if(V184="N4",ifna(vlookup(W184&amp;"-"&amp;X184,'Ref. VM'!J:K,2,0),"Custom"),0))))</f>
        <v>Predefined</v>
      </c>
      <c r="AB184" s="67" t="str">
        <f t="shared" si="9"/>
        <v>N2D-Predefined vCPUs-CUD 3y</v>
      </c>
      <c r="AC184" s="67" t="str">
        <f t="shared" si="10"/>
        <v>N2D-Predefined RAM-CUD 3y</v>
      </c>
      <c r="AD184" s="67">
        <f t="shared" si="11"/>
        <v>0</v>
      </c>
      <c r="AE184" s="69">
        <f>if(T184="Lift &amp; Shift Prod",730,if(T184="Lift &amp; Shift Noprod",Assumptions!$B$3,0))</f>
        <v>730</v>
      </c>
      <c r="AF184" s="70">
        <f>if( U184=0,0,if(Y184=0, ((vlookup(AB184,'SKU Pricing'!A:B,Assumptions!$B$2,0)*W184)+(vlookup(AC184,'SKU Pricing'!A:B,Assumptions!$B$2,0)*X184))*AE184,((vlookup(AB184,'SKU Pricing'!A:B,Assumptions!$B$2,0)*W184)+(vlookup(AC184,'SKU Pricing'!A:B,Assumptions!$B$2,0)*(W184*8))+(vlookup(AD184,'SKU Pricing'!A:B,Assumptions!$B$2,0)*(X184-(W184*8))))*AE184))</f>
        <v>173.7498112</v>
      </c>
      <c r="AG184" s="67" t="str">
        <f t="shared" si="12"/>
        <v>Windows Server</v>
      </c>
      <c r="AH184" s="70">
        <f>ifna(vlookup(AG184,'SKU Pricing'!A:B,Assumptions!$B$2,0)*W184*AE184,0)</f>
        <v>268.64</v>
      </c>
      <c r="AI184" s="62" t="str">
        <f t="shared" si="13"/>
        <v>Regional</v>
      </c>
      <c r="AJ184" s="62" t="str">
        <f>if(V184&lt;&gt;0, if(T184="Lift &amp; Shift Noprod",Assumptions!$B$9,if(V184=Assumptions!$B$6,Assumptions!$B$10,if(P184=1,Assumptions!$B$8,Assumptions!$B$7))),"")</f>
        <v>SSD</v>
      </c>
      <c r="AK184" s="69" t="str">
        <f t="shared" si="14"/>
        <v>SSD</v>
      </c>
      <c r="AL184" s="69">
        <f>if(AJ184="Hyperdisk Balanced",Assumptions!$B$11,0)</f>
        <v>0</v>
      </c>
      <c r="AM184" s="69">
        <f>if(AJ184="Hyperdisk Balanced",Assumptions!$B$12,0)</f>
        <v>0</v>
      </c>
      <c r="AN184" s="70">
        <f>if(AK184=0,0,if(AJ184="Hyperdisk Balanced",vlookup(AK184&amp;" provisioned space",'SKU Pricing'!A:B,Assumptions!$B$2,0)*Z184+vlookup(AK184&amp;" provisioned IOPS",'SKU Pricing'!A:B,Assumptions!$B$2,0)*AL184*730+vlookup(AK184&amp;" provisioned throughput",'SKU Pricing'!A:B,Assumptions!$B$2,0)*AM184*730,vlookup(AK184,'SKU Pricing'!A:B,Assumptions!$B$2,0)*Z184))</f>
        <v>124.307</v>
      </c>
      <c r="AO184" s="70">
        <f t="shared" si="15"/>
        <v>566.6968112</v>
      </c>
      <c r="AP184" s="71" t="str">
        <f t="shared" si="16"/>
        <v>VM Manager</v>
      </c>
      <c r="AQ184" s="70">
        <f>ifna(vlookup(AP184,'SKU Pricing'!A:B,Assumptions!$B$2,0)*AE184,0)</f>
        <v>2.19</v>
      </c>
      <c r="AR184" s="72">
        <v>0.0</v>
      </c>
    </row>
    <row r="185">
      <c r="A185" s="61" t="s">
        <v>335</v>
      </c>
      <c r="B185" s="62" t="str">
        <f>ifna(if(vlookup(A185,vOS!A:B,2,0)="","Unknown",vlookup(A185,vOS!A:B,2,0)),"Unknown")</f>
        <v>Microsoft Windows Server 2019 (64-bit)</v>
      </c>
      <c r="C185" s="62">
        <f>vlookup(B185,'OS Study'!A:D,2,0)</f>
        <v>0</v>
      </c>
      <c r="D185" s="62" t="str">
        <f>vlookup(B185,'OS Study'!A:D,3,0)</f>
        <v>Windows</v>
      </c>
      <c r="E185" s="62" t="str">
        <f>vlookup(B185,'OS Study'!A:D,4,0)</f>
        <v>Server</v>
      </c>
      <c r="F185" s="63" t="str">
        <f>vlookup(B185,'OS Study'!A:E,5,0)</f>
        <v>2019</v>
      </c>
      <c r="G185" s="62">
        <f>IF(vlookup(A185,'RVtools V2.1'!A:J,4,0)="non",0,1)</f>
        <v>1</v>
      </c>
      <c r="H185" s="62">
        <f>if(vlookup(A185,'RVtools V2.1'!A:K,11,0)="kube",1,0)</f>
        <v>0</v>
      </c>
      <c r="I185" s="62">
        <f t="shared" si="5"/>
        <v>0</v>
      </c>
      <c r="J185" s="62">
        <f>ifna(vlookup(A185,'Infra Study'!A:Q,17,0),0)</f>
        <v>0</v>
      </c>
      <c r="K185" s="64">
        <f>IFERROR(__xludf.DUMMYFUNCTION("N(REGEXMATCH(VLOOKUP(A185, 'RVtools V2.1'!A:H, 8, 0), ""^Serveur de fichiers""))"),0.0)</f>
        <v>0</v>
      </c>
      <c r="L185" s="64">
        <f t="shared" si="6"/>
        <v>0</v>
      </c>
      <c r="M185" s="67" t="str">
        <f>ifna(vlookup(A185,'RVtools V2.1'!A:I,8,0),"N/A")</f>
        <v>CoagOne - COR</v>
      </c>
      <c r="N185" s="64">
        <f>IFERROR(__xludf.DUMMYFUNCTION("IF(REGEXMATCH(M185, ""(?i)"" &amp; JOIN(""|"", SPLIT(""kalisil"", "" ""))), 1, 0)"),0.0)</f>
        <v>0</v>
      </c>
      <c r="O185" s="64" t="str">
        <f>vlookup(A185,'RVtools V2.1'!A:H,7,0)</f>
        <v>T1</v>
      </c>
      <c r="P185" s="64">
        <f>if(vlookup(A185,'RVtools V2.1'!A:H,5,0)="oui",1,0)</f>
        <v>1</v>
      </c>
      <c r="Q185" s="64">
        <f>ifna(vlookup(A185,vCPU!A:B,2,0),"Unknown")</f>
        <v>8</v>
      </c>
      <c r="R185" s="66">
        <f>ifna(vlookup(A185,vMemory!A:C,3,0),"Unknown")</f>
        <v>64</v>
      </c>
      <c r="S185" s="66">
        <f>ifna(vlookup(A185,vDisk!A:C,3,0),"Unknown")</f>
        <v>857</v>
      </c>
      <c r="T185" s="67" t="str">
        <f t="array" ref="T185">IFS(
   L185=1, "No Lift &amp; Shift",
   J185=1, XLOOKUP(A185, 'Infra Study'!A:A, 'Infra Study'!P:P),
   I185=1, "No Lift &amp; Shift",
   H185=1, "GKE",
   K185=1, "GCNV",
   G185=1, "Lift &amp; Shift Prod",
   TRUE, "Lift &amp; Shift Noprod"
)</f>
        <v>Lift &amp; Shift Prod</v>
      </c>
      <c r="U185" s="67">
        <f t="shared" si="7"/>
        <v>1</v>
      </c>
      <c r="V185" s="68" t="str">
        <f>if(T185="Lift &amp; Shift Noprod",if( Y185=0,Assumptions!$B$5, Assumptions!$B$4),if(T185="Lift &amp; Shift Prod",if(AND(N185=1,O185="T1"),Assumptions!$B$6,Assumptions!$B$4),0))</f>
        <v>N2D</v>
      </c>
      <c r="W185" s="69">
        <f>if(V185&lt;&gt;0,if(Q185="Unknown", Assumptions!$B$42,If(Q185&gt;1,Q185,2)),0)</f>
        <v>8</v>
      </c>
      <c r="X185" s="69">
        <f>if(V185&lt;&gt;0,if(R185="Unknown", Assumptions!$B$43,R185),0)</f>
        <v>64</v>
      </c>
      <c r="Y185" s="68">
        <f t="shared" si="8"/>
        <v>0</v>
      </c>
      <c r="Z185" s="68">
        <f>if(V185&lt;&gt;0,if(  S185="Unknown", Assumptions!$B$44,S185),0)</f>
        <v>857</v>
      </c>
      <c r="AA185" s="68" t="str">
        <f>if(V185 ="N2",ifna(vlookup(W185&amp;"-"&amp;X185,'Ref. VM'!A:B,2,0),"Custom"),if(V185 ="E2" , ifna(vlookup(W185&amp;"-"&amp;X185,'Ref. VM'!D:E,2,0),"Custom"),if(V185="N2D",ifna(vlookup(W185&amp;"-"&amp;X185,'Ref. VM'!G:H,2,0),"Custom"),if(V185="N4",ifna(vlookup(W185&amp;"-"&amp;X185,'Ref. VM'!J:K,2,0),"Custom"),0))))</f>
        <v>Predefined</v>
      </c>
      <c r="AB185" s="67" t="str">
        <f t="shared" si="9"/>
        <v>N2D-Predefined vCPUs-CUD 3y</v>
      </c>
      <c r="AC185" s="67" t="str">
        <f t="shared" si="10"/>
        <v>N2D-Predefined RAM-CUD 3y</v>
      </c>
      <c r="AD185" s="67">
        <f t="shared" si="11"/>
        <v>0</v>
      </c>
      <c r="AE185" s="69">
        <f>if(T185="Lift &amp; Shift Prod",730,if(T185="Lift &amp; Shift Noprod",Assumptions!$B$3,0))</f>
        <v>730</v>
      </c>
      <c r="AF185" s="70">
        <f>if( U185=0,0,if(Y185=0, ((vlookup(AB185,'SKU Pricing'!A:B,Assumptions!$B$2,0)*W185)+(vlookup(AC185,'SKU Pricing'!A:B,Assumptions!$B$2,0)*X185))*AE185,((vlookup(AB185,'SKU Pricing'!A:B,Assumptions!$B$2,0)*W185)+(vlookup(AC185,'SKU Pricing'!A:B,Assumptions!$B$2,0)*(W185*8))+(vlookup(AD185,'SKU Pricing'!A:B,Assumptions!$B$2,0)*(X185-(W185*8))))*AE185))</f>
        <v>173.7498112</v>
      </c>
      <c r="AG185" s="67" t="str">
        <f t="shared" si="12"/>
        <v>Windows Server</v>
      </c>
      <c r="AH185" s="70">
        <f>ifna(vlookup(AG185,'SKU Pricing'!A:B,Assumptions!$B$2,0)*W185*AE185,0)</f>
        <v>268.64</v>
      </c>
      <c r="AI185" s="62" t="str">
        <f t="shared" si="13"/>
        <v>Regional</v>
      </c>
      <c r="AJ185" s="62" t="str">
        <f>if(V185&lt;&gt;0, if(T185="Lift &amp; Shift Noprod",Assumptions!$B$9,if(V185=Assumptions!$B$6,Assumptions!$B$10,if(P185=1,Assumptions!$B$8,Assumptions!$B$7))),"")</f>
        <v>SSD</v>
      </c>
      <c r="AK185" s="69" t="str">
        <f t="shared" si="14"/>
        <v>SSD</v>
      </c>
      <c r="AL185" s="69">
        <f>if(AJ185="Hyperdisk Balanced",Assumptions!$B$11,0)</f>
        <v>0</v>
      </c>
      <c r="AM185" s="69">
        <f>if(AJ185="Hyperdisk Balanced",Assumptions!$B$12,0)</f>
        <v>0</v>
      </c>
      <c r="AN185" s="70">
        <f>if(AK185=0,0,if(AJ185="Hyperdisk Balanced",vlookup(AK185&amp;" provisioned space",'SKU Pricing'!A:B,Assumptions!$B$2,0)*Z185+vlookup(AK185&amp;" provisioned IOPS",'SKU Pricing'!A:B,Assumptions!$B$2,0)*AL185*730+vlookup(AK185&amp;" provisioned throughput",'SKU Pricing'!A:B,Assumptions!$B$2,0)*AM185*730,vlookup(AK185,'SKU Pricing'!A:B,Assumptions!$B$2,0)*Z185))</f>
        <v>168.829</v>
      </c>
      <c r="AO185" s="70">
        <f t="shared" si="15"/>
        <v>611.2188112</v>
      </c>
      <c r="AP185" s="71" t="str">
        <f t="shared" si="16"/>
        <v>VM Manager</v>
      </c>
      <c r="AQ185" s="70">
        <f>ifna(vlookup(AP185,'SKU Pricing'!A:B,Assumptions!$B$2,0)*AE185,0)</f>
        <v>2.19</v>
      </c>
      <c r="AR185" s="72">
        <v>0.0</v>
      </c>
    </row>
    <row r="186">
      <c r="A186" s="61" t="s">
        <v>336</v>
      </c>
      <c r="B186" s="62" t="str">
        <f>ifna(if(vlookup(A186,vOS!A:B,2,0)="","Unknown",vlookup(A186,vOS!A:B,2,0)),"Unknown")</f>
        <v>Microsoft Windows Server 2016 or later (64-bit)</v>
      </c>
      <c r="C186" s="62">
        <f>vlookup(B186,'OS Study'!A:D,2,0)</f>
        <v>0</v>
      </c>
      <c r="D186" s="62" t="str">
        <f>vlookup(B186,'OS Study'!A:D,3,0)</f>
        <v>Windows</v>
      </c>
      <c r="E186" s="62" t="str">
        <f>vlookup(B186,'OS Study'!A:D,4,0)</f>
        <v>Server</v>
      </c>
      <c r="F186" s="63" t="str">
        <f>vlookup(B186,'OS Study'!A:E,5,0)</f>
        <v>2016</v>
      </c>
      <c r="G186" s="62">
        <f>IF(vlookup(A186,'RVtools V2.1'!A:J,4,0)="non",0,1)</f>
        <v>1</v>
      </c>
      <c r="H186" s="62">
        <f>if(vlookup(A186,'RVtools V2.1'!A:K,11,0)="kube",1,0)</f>
        <v>0</v>
      </c>
      <c r="I186" s="62">
        <f t="shared" si="5"/>
        <v>0</v>
      </c>
      <c r="J186" s="62">
        <f>ifna(vlookup(A186,'Infra Study'!A:Q,17,0),0)</f>
        <v>0</v>
      </c>
      <c r="K186" s="64">
        <f>IFERROR(__xludf.DUMMYFUNCTION("N(REGEXMATCH(VLOOKUP(A186, 'RVtools V2.1'!A:H, 8, 0), ""^Serveur de fichiers""))"),0.0)</f>
        <v>0</v>
      </c>
      <c r="L186" s="64">
        <f t="shared" si="6"/>
        <v>0</v>
      </c>
      <c r="M186" s="67" t="str">
        <f>ifna(vlookup(A186,'RVtools V2.1'!A:I,8,0),"N/A")</f>
        <v>CoagOne - LOR</v>
      </c>
      <c r="N186" s="64">
        <f>IFERROR(__xludf.DUMMYFUNCTION("IF(REGEXMATCH(M186, ""(?i)"" &amp; JOIN(""|"", SPLIT(""kalisil"", "" ""))), 1, 0)"),0.0)</f>
        <v>0</v>
      </c>
      <c r="O186" s="64" t="str">
        <f>vlookup(A186,'RVtools V2.1'!A:H,7,0)</f>
        <v>T1</v>
      </c>
      <c r="P186" s="64">
        <f>if(vlookup(A186,'RVtools V2.1'!A:H,5,0)="oui",1,0)</f>
        <v>1</v>
      </c>
      <c r="Q186" s="64">
        <f>ifna(vlookup(A186,vCPU!A:B,2,0),"Unknown")</f>
        <v>8</v>
      </c>
      <c r="R186" s="66">
        <f>ifna(vlookup(A186,vMemory!A:C,3,0),"Unknown")</f>
        <v>32</v>
      </c>
      <c r="S186" s="66">
        <f>ifna(vlookup(A186,vDisk!A:C,3,0),"Unknown")</f>
        <v>322</v>
      </c>
      <c r="T186" s="67" t="str">
        <f t="array" ref="T186">IFS(
   L186=1, "No Lift &amp; Shift",
   J186=1, XLOOKUP(A186, 'Infra Study'!A:A, 'Infra Study'!P:P),
   I186=1, "No Lift &amp; Shift",
   H186=1, "GKE",
   K186=1, "GCNV",
   G186=1, "Lift &amp; Shift Prod",
   TRUE, "Lift &amp; Shift Noprod"
)</f>
        <v>Lift &amp; Shift Prod</v>
      </c>
      <c r="U186" s="67">
        <f t="shared" si="7"/>
        <v>1</v>
      </c>
      <c r="V186" s="68" t="str">
        <f>if(T186="Lift &amp; Shift Noprod",if( Y186=0,Assumptions!$B$5, Assumptions!$B$4),if(T186="Lift &amp; Shift Prod",if(AND(N186=1,O186="T1"),Assumptions!$B$6,Assumptions!$B$4),0))</f>
        <v>N2D</v>
      </c>
      <c r="W186" s="69">
        <f>if(V186&lt;&gt;0,if(Q186="Unknown", Assumptions!$B$42,If(Q186&gt;1,Q186,2)),0)</f>
        <v>8</v>
      </c>
      <c r="X186" s="69">
        <f>if(V186&lt;&gt;0,if(R186="Unknown", Assumptions!$B$43,R186),0)</f>
        <v>32</v>
      </c>
      <c r="Y186" s="68">
        <f t="shared" si="8"/>
        <v>0</v>
      </c>
      <c r="Z186" s="68">
        <f>if(V186&lt;&gt;0,if(  S186="Unknown", Assumptions!$B$44,S186),0)</f>
        <v>322</v>
      </c>
      <c r="AA186" s="68" t="str">
        <f>if(V186 ="N2",ifna(vlookup(W186&amp;"-"&amp;X186,'Ref. VM'!A:B,2,0),"Custom"),if(V186 ="E2" , ifna(vlookup(W186&amp;"-"&amp;X186,'Ref. VM'!D:E,2,0),"Custom"),if(V186="N2D",ifna(vlookup(W186&amp;"-"&amp;X186,'Ref. VM'!G:H,2,0),"Custom"),if(V186="N4",ifna(vlookup(W186&amp;"-"&amp;X186,'Ref. VM'!J:K,2,0),"Custom"),0))))</f>
        <v>Predefined</v>
      </c>
      <c r="AB186" s="67" t="str">
        <f t="shared" si="9"/>
        <v>N2D-Predefined vCPUs-CUD 3y</v>
      </c>
      <c r="AC186" s="67" t="str">
        <f t="shared" si="10"/>
        <v>N2D-Predefined RAM-CUD 3y</v>
      </c>
      <c r="AD186" s="67">
        <f t="shared" si="11"/>
        <v>0</v>
      </c>
      <c r="AE186" s="69">
        <f>if(T186="Lift &amp; Shift Prod",730,if(T186="Lift &amp; Shift Noprod",Assumptions!$B$3,0))</f>
        <v>730</v>
      </c>
      <c r="AF186" s="70">
        <f>if( U186=0,0,if(Y186=0, ((vlookup(AB186,'SKU Pricing'!A:B,Assumptions!$B$2,0)*W186)+(vlookup(AC186,'SKU Pricing'!A:B,Assumptions!$B$2,0)*X186))*AE186,((vlookup(AB186,'SKU Pricing'!A:B,Assumptions!$B$2,0)*W186)+(vlookup(AC186,'SKU Pricing'!A:B,Assumptions!$B$2,0)*(W186*8))+(vlookup(AD186,'SKU Pricing'!A:B,Assumptions!$B$2,0)*(X186-(W186*8))))*AE186))</f>
        <v>128.7948928</v>
      </c>
      <c r="AG186" s="67" t="str">
        <f t="shared" si="12"/>
        <v>Windows Server</v>
      </c>
      <c r="AH186" s="70">
        <f>ifna(vlookup(AG186,'SKU Pricing'!A:B,Assumptions!$B$2,0)*W186*AE186,0)</f>
        <v>268.64</v>
      </c>
      <c r="AI186" s="62" t="str">
        <f t="shared" si="13"/>
        <v>Regional</v>
      </c>
      <c r="AJ186" s="62" t="str">
        <f>if(V186&lt;&gt;0, if(T186="Lift &amp; Shift Noprod",Assumptions!$B$9,if(V186=Assumptions!$B$6,Assumptions!$B$10,if(P186=1,Assumptions!$B$8,Assumptions!$B$7))),"")</f>
        <v>SSD</v>
      </c>
      <c r="AK186" s="69" t="str">
        <f t="shared" si="14"/>
        <v>SSD</v>
      </c>
      <c r="AL186" s="69">
        <f>if(AJ186="Hyperdisk Balanced",Assumptions!$B$11,0)</f>
        <v>0</v>
      </c>
      <c r="AM186" s="69">
        <f>if(AJ186="Hyperdisk Balanced",Assumptions!$B$12,0)</f>
        <v>0</v>
      </c>
      <c r="AN186" s="70">
        <f>if(AK186=0,0,if(AJ186="Hyperdisk Balanced",vlookup(AK186&amp;" provisioned space",'SKU Pricing'!A:B,Assumptions!$B$2,0)*Z186+vlookup(AK186&amp;" provisioned IOPS",'SKU Pricing'!A:B,Assumptions!$B$2,0)*AL186*730+vlookup(AK186&amp;" provisioned throughput",'SKU Pricing'!A:B,Assumptions!$B$2,0)*AM186*730,vlookup(AK186,'SKU Pricing'!A:B,Assumptions!$B$2,0)*Z186))</f>
        <v>63.434</v>
      </c>
      <c r="AO186" s="70">
        <f t="shared" si="15"/>
        <v>460.8688928</v>
      </c>
      <c r="AP186" s="71" t="str">
        <f t="shared" si="16"/>
        <v>VM Manager</v>
      </c>
      <c r="AQ186" s="70">
        <f>ifna(vlookup(AP186,'SKU Pricing'!A:B,Assumptions!$B$2,0)*AE186,0)</f>
        <v>2.19</v>
      </c>
      <c r="AR186" s="72">
        <v>0.0</v>
      </c>
    </row>
    <row r="187">
      <c r="A187" s="61" t="s">
        <v>337</v>
      </c>
      <c r="B187" s="62" t="str">
        <f>ifna(if(vlookup(A187,vOS!A:B,2,0)="","Unknown",vlookup(A187,vOS!A:B,2,0)),"Unknown")</f>
        <v>Microsoft Windows Server 2016 or later (64-bit)</v>
      </c>
      <c r="C187" s="62">
        <f>vlookup(B187,'OS Study'!A:D,2,0)</f>
        <v>0</v>
      </c>
      <c r="D187" s="62" t="str">
        <f>vlookup(B187,'OS Study'!A:D,3,0)</f>
        <v>Windows</v>
      </c>
      <c r="E187" s="62" t="str">
        <f>vlookup(B187,'OS Study'!A:D,4,0)</f>
        <v>Server</v>
      </c>
      <c r="F187" s="63" t="str">
        <f>vlookup(B187,'OS Study'!A:E,5,0)</f>
        <v>2016</v>
      </c>
      <c r="G187" s="62">
        <f>IF(vlookup(A187,'RVtools V2.1'!A:J,4,0)="non",0,1)</f>
        <v>1</v>
      </c>
      <c r="H187" s="62">
        <f>if(vlookup(A187,'RVtools V2.1'!A:K,11,0)="kube",1,0)</f>
        <v>0</v>
      </c>
      <c r="I187" s="62">
        <f t="shared" si="5"/>
        <v>0</v>
      </c>
      <c r="J187" s="62">
        <f>ifna(vlookup(A187,'Infra Study'!A:Q,17,0),0)</f>
        <v>0</v>
      </c>
      <c r="K187" s="64">
        <f>IFERROR(__xludf.DUMMYFUNCTION("N(REGEXMATCH(VLOOKUP(A187, 'RVtools V2.1'!A:H, 8, 0), ""^Serveur de fichiers""))"),0.0)</f>
        <v>0</v>
      </c>
      <c r="L187" s="64">
        <f t="shared" si="6"/>
        <v>0</v>
      </c>
      <c r="M187" s="67" t="str">
        <f>ifna(vlookup(A187,'RVtools V2.1'!A:I,8,0),"N/A")</f>
        <v>CoagOne - PAE</v>
      </c>
      <c r="N187" s="64">
        <f>IFERROR(__xludf.DUMMYFUNCTION("IF(REGEXMATCH(M187, ""(?i)"" &amp; JOIN(""|"", SPLIT(""kalisil"", "" ""))), 1, 0)"),0.0)</f>
        <v>0</v>
      </c>
      <c r="O187" s="64" t="str">
        <f>vlookup(A187,'RVtools V2.1'!A:H,7,0)</f>
        <v>T1</v>
      </c>
      <c r="P187" s="64">
        <f>if(vlookup(A187,'RVtools V2.1'!A:H,5,0)="oui",1,0)</f>
        <v>1</v>
      </c>
      <c r="Q187" s="64">
        <f>ifna(vlookup(A187,vCPU!A:B,2,0),"Unknown")</f>
        <v>8</v>
      </c>
      <c r="R187" s="66">
        <f>ifna(vlookup(A187,vMemory!A:C,3,0),"Unknown")</f>
        <v>32</v>
      </c>
      <c r="S187" s="66">
        <f>ifna(vlookup(A187,vDisk!A:C,3,0),"Unknown")</f>
        <v>948</v>
      </c>
      <c r="T187" s="67" t="str">
        <f t="array" ref="T187">IFS(
   L187=1, "No Lift &amp; Shift",
   J187=1, XLOOKUP(A187, 'Infra Study'!A:A, 'Infra Study'!P:P),
   I187=1, "No Lift &amp; Shift",
   H187=1, "GKE",
   K187=1, "GCNV",
   G187=1, "Lift &amp; Shift Prod",
   TRUE, "Lift &amp; Shift Noprod"
)</f>
        <v>Lift &amp; Shift Prod</v>
      </c>
      <c r="U187" s="67">
        <f t="shared" si="7"/>
        <v>1</v>
      </c>
      <c r="V187" s="68" t="str">
        <f>if(T187="Lift &amp; Shift Noprod",if( Y187=0,Assumptions!$B$5, Assumptions!$B$4),if(T187="Lift &amp; Shift Prod",if(AND(N187=1,O187="T1"),Assumptions!$B$6,Assumptions!$B$4),0))</f>
        <v>N2D</v>
      </c>
      <c r="W187" s="69">
        <f>if(V187&lt;&gt;0,if(Q187="Unknown", Assumptions!$B$42,If(Q187&gt;1,Q187,2)),0)</f>
        <v>8</v>
      </c>
      <c r="X187" s="69">
        <f>if(V187&lt;&gt;0,if(R187="Unknown", Assumptions!$B$43,R187),0)</f>
        <v>32</v>
      </c>
      <c r="Y187" s="68">
        <f t="shared" si="8"/>
        <v>0</v>
      </c>
      <c r="Z187" s="68">
        <f>if(V187&lt;&gt;0,if(  S187="Unknown", Assumptions!$B$44,S187),0)</f>
        <v>948</v>
      </c>
      <c r="AA187" s="68" t="str">
        <f>if(V187 ="N2",ifna(vlookup(W187&amp;"-"&amp;X187,'Ref. VM'!A:B,2,0),"Custom"),if(V187 ="E2" , ifna(vlookup(W187&amp;"-"&amp;X187,'Ref. VM'!D:E,2,0),"Custom"),if(V187="N2D",ifna(vlookup(W187&amp;"-"&amp;X187,'Ref. VM'!G:H,2,0),"Custom"),if(V187="N4",ifna(vlookup(W187&amp;"-"&amp;X187,'Ref. VM'!J:K,2,0),"Custom"),0))))</f>
        <v>Predefined</v>
      </c>
      <c r="AB187" s="67" t="str">
        <f t="shared" si="9"/>
        <v>N2D-Predefined vCPUs-CUD 3y</v>
      </c>
      <c r="AC187" s="67" t="str">
        <f t="shared" si="10"/>
        <v>N2D-Predefined RAM-CUD 3y</v>
      </c>
      <c r="AD187" s="67">
        <f t="shared" si="11"/>
        <v>0</v>
      </c>
      <c r="AE187" s="69">
        <f>if(T187="Lift &amp; Shift Prod",730,if(T187="Lift &amp; Shift Noprod",Assumptions!$B$3,0))</f>
        <v>730</v>
      </c>
      <c r="AF187" s="70">
        <f>if( U187=0,0,if(Y187=0, ((vlookup(AB187,'SKU Pricing'!A:B,Assumptions!$B$2,0)*W187)+(vlookup(AC187,'SKU Pricing'!A:B,Assumptions!$B$2,0)*X187))*AE187,((vlookup(AB187,'SKU Pricing'!A:B,Assumptions!$B$2,0)*W187)+(vlookup(AC187,'SKU Pricing'!A:B,Assumptions!$B$2,0)*(W187*8))+(vlookup(AD187,'SKU Pricing'!A:B,Assumptions!$B$2,0)*(X187-(W187*8))))*AE187))</f>
        <v>128.7948928</v>
      </c>
      <c r="AG187" s="67" t="str">
        <f t="shared" si="12"/>
        <v>Windows Server</v>
      </c>
      <c r="AH187" s="70">
        <f>ifna(vlookup(AG187,'SKU Pricing'!A:B,Assumptions!$B$2,0)*W187*AE187,0)</f>
        <v>268.64</v>
      </c>
      <c r="AI187" s="62" t="str">
        <f t="shared" si="13"/>
        <v>Regional</v>
      </c>
      <c r="AJ187" s="62" t="str">
        <f>if(V187&lt;&gt;0, if(T187="Lift &amp; Shift Noprod",Assumptions!$B$9,if(V187=Assumptions!$B$6,Assumptions!$B$10,if(P187=1,Assumptions!$B$8,Assumptions!$B$7))),"")</f>
        <v>SSD</v>
      </c>
      <c r="AK187" s="69" t="str">
        <f t="shared" si="14"/>
        <v>SSD</v>
      </c>
      <c r="AL187" s="69">
        <f>if(AJ187="Hyperdisk Balanced",Assumptions!$B$11,0)</f>
        <v>0</v>
      </c>
      <c r="AM187" s="69">
        <f>if(AJ187="Hyperdisk Balanced",Assumptions!$B$12,0)</f>
        <v>0</v>
      </c>
      <c r="AN187" s="70">
        <f>if(AK187=0,0,if(AJ187="Hyperdisk Balanced",vlookup(AK187&amp;" provisioned space",'SKU Pricing'!A:B,Assumptions!$B$2,0)*Z187+vlookup(AK187&amp;" provisioned IOPS",'SKU Pricing'!A:B,Assumptions!$B$2,0)*AL187*730+vlookup(AK187&amp;" provisioned throughput",'SKU Pricing'!A:B,Assumptions!$B$2,0)*AM187*730,vlookup(AK187,'SKU Pricing'!A:B,Assumptions!$B$2,0)*Z187))</f>
        <v>186.756</v>
      </c>
      <c r="AO187" s="70">
        <f t="shared" si="15"/>
        <v>584.1908928</v>
      </c>
      <c r="AP187" s="71" t="str">
        <f t="shared" si="16"/>
        <v>VM Manager</v>
      </c>
      <c r="AQ187" s="70">
        <f>ifna(vlookup(AP187,'SKU Pricing'!A:B,Assumptions!$B$2,0)*AE187,0)</f>
        <v>2.19</v>
      </c>
      <c r="AR187" s="72">
        <v>0.0</v>
      </c>
    </row>
    <row r="188">
      <c r="A188" s="61" t="s">
        <v>338</v>
      </c>
      <c r="B188" s="62" t="str">
        <f>ifna(if(vlookup(A188,vOS!A:B,2,0)="","Unknown",vlookup(A188,vOS!A:B,2,0)),"Unknown")</f>
        <v>CentOS 7 (64-bit)</v>
      </c>
      <c r="C188" s="62">
        <f>vlookup(B188,'OS Study'!A:D,2,0)</f>
        <v>0</v>
      </c>
      <c r="D188" s="62" t="str">
        <f>vlookup(B188,'OS Study'!A:D,3,0)</f>
        <v>Linux</v>
      </c>
      <c r="E188" s="62" t="str">
        <f>vlookup(B188,'OS Study'!A:D,4,0)</f>
        <v>CentOS</v>
      </c>
      <c r="F188" s="63" t="str">
        <f>vlookup(B188,'OS Study'!A:E,5,0)</f>
        <v>4/5/6/7</v>
      </c>
      <c r="G188" s="62">
        <f>IF(vlookup(A188,'RVtools V2.1'!A:J,4,0)="non",0,1)</f>
        <v>0</v>
      </c>
      <c r="H188" s="62">
        <f>if(vlookup(A188,'RVtools V2.1'!A:K,11,0)="kube",1,0)</f>
        <v>0</v>
      </c>
      <c r="I188" s="62">
        <f t="shared" si="5"/>
        <v>0</v>
      </c>
      <c r="J188" s="62">
        <f>ifna(vlookup(A188,'Infra Study'!A:Q,17,0),0)</f>
        <v>0</v>
      </c>
      <c r="K188" s="64">
        <f>IFERROR(__xludf.DUMMYFUNCTION("N(REGEXMATCH(VLOOKUP(A188, 'RVtools V2.1'!A:H, 8, 0), ""^Serveur de fichiers""))"),0.0)</f>
        <v>0</v>
      </c>
      <c r="L188" s="64">
        <f t="shared" si="6"/>
        <v>0</v>
      </c>
      <c r="M188" s="65" t="str">
        <f>ifna(vlookup(A188,'RVtools V2.1'!A:I,8,0),"N/A")</f>
        <v>Collecteur XPLANET</v>
      </c>
      <c r="N188" s="64">
        <f>IFERROR(__xludf.DUMMYFUNCTION("IF(REGEXMATCH(M188, ""(?i)"" &amp; JOIN(""|"", SPLIT(""kalisil"", "" ""))), 1, 0)"),0.0)</f>
        <v>0</v>
      </c>
      <c r="O188" s="64" t="str">
        <f>vlookup(A188,'RVtools V2.1'!A:H,7,0)</f>
        <v>T3</v>
      </c>
      <c r="P188" s="64">
        <f>if(vlookup(A188,'RVtools V2.1'!A:H,5,0)="oui",1,0)</f>
        <v>0</v>
      </c>
      <c r="Q188" s="64">
        <f>ifna(vlookup(A188,vCPU!A:B,2,0),"Unknown")</f>
        <v>4</v>
      </c>
      <c r="R188" s="66">
        <f>ifna(vlookup(A188,vMemory!A:C,3,0),"Unknown")</f>
        <v>8</v>
      </c>
      <c r="S188" s="66">
        <f>ifna(vlookup(A188,vDisk!A:C,3,0),"Unknown")</f>
        <v>20</v>
      </c>
      <c r="T188" s="67" t="str">
        <f t="array" ref="T188">IFS(
   L188=1, "No Lift &amp; Shift",
   J188=1, XLOOKUP(A188, 'Infra Study'!A:A, 'Infra Study'!P:P),
   I188=1, "No Lift &amp; Shift",
   H188=1, "GKE",
   K188=1, "GCNV",
   G188=1, "Lift &amp; Shift Prod",
   TRUE, "Lift &amp; Shift Noprod"
)</f>
        <v>Lift &amp; Shift Noprod</v>
      </c>
      <c r="U188" s="67">
        <f t="shared" si="7"/>
        <v>1</v>
      </c>
      <c r="V188" s="68" t="str">
        <f>if(T188="Lift &amp; Shift Noprod",if( Y188=0,Assumptions!$B$5, Assumptions!$B$4),if(T188="Lift &amp; Shift Prod",if(AND(N188=1,O188="T1"),Assumptions!$B$6,Assumptions!$B$4),0))</f>
        <v>E2</v>
      </c>
      <c r="W188" s="69">
        <f>if(V188&lt;&gt;0,if(Q188="Unknown", Assumptions!$B$42,If(Q188&gt;1,Q188,2)),0)</f>
        <v>4</v>
      </c>
      <c r="X188" s="69">
        <f>if(V188&lt;&gt;0,if(R188="Unknown", Assumptions!$B$43,R188),0)</f>
        <v>8</v>
      </c>
      <c r="Y188" s="68">
        <f t="shared" si="8"/>
        <v>0</v>
      </c>
      <c r="Z188" s="68">
        <f>if(V188&lt;&gt;0,if(  S188="Unknown", Assumptions!$B$44,S188),0)</f>
        <v>20</v>
      </c>
      <c r="AA188" s="68" t="str">
        <f>if(V188 ="N2",ifna(vlookup(W188&amp;"-"&amp;X188,'Ref. VM'!A:B,2,0),"Custom"),if(V188 ="E2" , ifna(vlookup(W188&amp;"-"&amp;X188,'Ref. VM'!D:E,2,0),"Custom"),if(V188="N2D",ifna(vlookup(W188&amp;"-"&amp;X188,'Ref. VM'!G:H,2,0),"Custom"),if(V188="N4",ifna(vlookup(W188&amp;"-"&amp;X188,'Ref. VM'!J:K,2,0),"Custom"),0))))</f>
        <v>Custom</v>
      </c>
      <c r="AB188" s="67" t="str">
        <f t="shared" si="9"/>
        <v>E2-Custom vCPUs</v>
      </c>
      <c r="AC188" s="67" t="str">
        <f t="shared" si="10"/>
        <v>E2-Custom RAM</v>
      </c>
      <c r="AD188" s="67">
        <f t="shared" si="11"/>
        <v>0</v>
      </c>
      <c r="AE188" s="69">
        <f>if(T188="Lift &amp; Shift Prod",730,if(T188="Lift &amp; Shift Noprod",Assumptions!$B$3,0))</f>
        <v>270</v>
      </c>
      <c r="AF188" s="70">
        <f>if( U188=0,0,if(Y188=0, ((vlookup(AB188,'SKU Pricing'!A:B,Assumptions!$B$2,0)*W188)+(vlookup(AC188,'SKU Pricing'!A:B,Assumptions!$B$2,0)*X188))*AE188,((vlookup(AB188,'SKU Pricing'!A:B,Assumptions!$B$2,0)*W188)+(vlookup(AC188,'SKU Pricing'!A:B,Assumptions!$B$2,0)*(W188*8))+(vlookup(AD188,'SKU Pricing'!A:B,Assumptions!$B$2,0)*(X188-(W188*8))))*AE188))</f>
        <v>36.383256</v>
      </c>
      <c r="AG188" s="67">
        <f t="shared" si="12"/>
        <v>0</v>
      </c>
      <c r="AH188" s="70">
        <f>ifna(vlookup(AG188,'SKU Pricing'!A:B,Assumptions!$B$2,0)*W188*AE188,0)</f>
        <v>0</v>
      </c>
      <c r="AI188" s="62" t="str">
        <f t="shared" si="13"/>
        <v/>
      </c>
      <c r="AJ188" s="62" t="str">
        <f>if(V188&lt;&gt;0, if(T188="Lift &amp; Shift Noprod",Assumptions!$B$9,if(V188=Assumptions!$B$6,Assumptions!$B$10,if(P188=1,Assumptions!$B$8,Assumptions!$B$7))),"")</f>
        <v>Balanced</v>
      </c>
      <c r="AK188" s="69" t="str">
        <f t="shared" si="14"/>
        <v>Balanced</v>
      </c>
      <c r="AL188" s="69">
        <f>if(AJ188="Hyperdisk Balanced",Assumptions!$B$11,0)</f>
        <v>0</v>
      </c>
      <c r="AM188" s="69">
        <f>if(AJ188="Hyperdisk Balanced",Assumptions!$B$12,0)</f>
        <v>0</v>
      </c>
      <c r="AN188" s="70">
        <f>if(AK188=0,0,if(AJ188="Hyperdisk Balanced",vlookup(AK188&amp;" provisioned space",'SKU Pricing'!A:B,Assumptions!$B$2,0)*Z188+vlookup(AK188&amp;" provisioned IOPS",'SKU Pricing'!A:B,Assumptions!$B$2,0)*AL188*730+vlookup(AK188&amp;" provisioned throughput",'SKU Pricing'!A:B,Assumptions!$B$2,0)*AM188*730,vlookup(AK188,'SKU Pricing'!A:B,Assumptions!$B$2,0)*Z188))</f>
        <v>2.32</v>
      </c>
      <c r="AO188" s="70">
        <f t="shared" si="15"/>
        <v>38.703256</v>
      </c>
      <c r="AP188" s="71" t="str">
        <f t="shared" si="16"/>
        <v>VM Manager</v>
      </c>
      <c r="AQ188" s="70">
        <f>ifna(vlookup(AP188,'SKU Pricing'!A:B,Assumptions!$B$2,0)*AE188,0)</f>
        <v>0.81</v>
      </c>
      <c r="AR188" s="72">
        <v>0.0</v>
      </c>
    </row>
    <row r="189">
      <c r="A189" s="61" t="s">
        <v>339</v>
      </c>
      <c r="B189" s="62" t="str">
        <f>ifna(if(vlookup(A189,vOS!A:B,2,0)="","Unknown",vlookup(A189,vOS!A:B,2,0)),"Unknown")</f>
        <v>Microsoft Windows Server 2022 (64-bit)</v>
      </c>
      <c r="C189" s="62">
        <f>vlookup(B189,'OS Study'!A:D,2,0)</f>
        <v>0</v>
      </c>
      <c r="D189" s="62" t="str">
        <f>vlookup(B189,'OS Study'!A:D,3,0)</f>
        <v>Windows</v>
      </c>
      <c r="E189" s="62" t="str">
        <f>vlookup(B189,'OS Study'!A:D,4,0)</f>
        <v>Server</v>
      </c>
      <c r="F189" s="63" t="str">
        <f>vlookup(B189,'OS Study'!A:E,5,0)</f>
        <v>2022</v>
      </c>
      <c r="G189" s="62">
        <f>IF(vlookup(A189,'RVtools V2.1'!A:J,4,0)="non",0,1)</f>
        <v>1</v>
      </c>
      <c r="H189" s="62">
        <f>if(vlookup(A189,'RVtools V2.1'!A:K,11,0)="kube",1,0)</f>
        <v>0</v>
      </c>
      <c r="I189" s="62">
        <f t="shared" si="5"/>
        <v>0</v>
      </c>
      <c r="J189" s="62">
        <f>ifna(vlookup(A189,'Infra Study'!A:Q,17,0),0)</f>
        <v>0</v>
      </c>
      <c r="K189" s="64">
        <f>IFERROR(__xludf.DUMMYFUNCTION("N(REGEXMATCH(VLOOKUP(A189, 'RVtools V2.1'!A:H, 8, 0), ""^Serveur de fichiers""))"),0.0)</f>
        <v>0</v>
      </c>
      <c r="L189" s="64">
        <f t="shared" si="6"/>
        <v>0</v>
      </c>
      <c r="M189" s="67" t="str">
        <f>ifna(vlookup(A189,'RVtools V2.1'!A:I,8,0),"N/A")</f>
        <v>Compta - PRO</v>
      </c>
      <c r="N189" s="64">
        <f>IFERROR(__xludf.DUMMYFUNCTION("IF(REGEXMATCH(M189, ""(?i)"" &amp; JOIN(""|"", SPLIT(""kalisil"", "" ""))), 1, 0)"),0.0)</f>
        <v>0</v>
      </c>
      <c r="O189" s="64" t="str">
        <f>vlookup(A189,'RVtools V2.1'!A:H,7,0)</f>
        <v>T2</v>
      </c>
      <c r="P189" s="64">
        <f>if(vlookup(A189,'RVtools V2.1'!A:H,5,0)="oui",1,0)</f>
        <v>1</v>
      </c>
      <c r="Q189" s="64">
        <f>ifna(vlookup(A189,vCPU!A:B,2,0),"Unknown")</f>
        <v>12</v>
      </c>
      <c r="R189" s="66">
        <f>ifna(vlookup(A189,vMemory!A:C,3,0),"Unknown")</f>
        <v>16</v>
      </c>
      <c r="S189" s="66">
        <f>ifna(vlookup(A189,vDisk!A:C,3,0),"Unknown")</f>
        <v>189</v>
      </c>
      <c r="T189" s="67" t="str">
        <f t="array" ref="T189">IFS(
   L189=1, "No Lift &amp; Shift",
   J189=1, XLOOKUP(A189, 'Infra Study'!A:A, 'Infra Study'!P:P),
   I189=1, "No Lift &amp; Shift",
   H189=1, "GKE",
   K189=1, "GCNV",
   G189=1, "Lift &amp; Shift Prod",
   TRUE, "Lift &amp; Shift Noprod"
)</f>
        <v>Lift &amp; Shift Prod</v>
      </c>
      <c r="U189" s="67">
        <f t="shared" si="7"/>
        <v>1</v>
      </c>
      <c r="V189" s="68" t="str">
        <f>if(T189="Lift &amp; Shift Noprod",if( Y189=0,Assumptions!$B$5, Assumptions!$B$4),if(T189="Lift &amp; Shift Prod",if(AND(N189=1,O189="T1"),Assumptions!$B$6,Assumptions!$B$4),0))</f>
        <v>N2D</v>
      </c>
      <c r="W189" s="69">
        <f>if(V189&lt;&gt;0,if(Q189="Unknown", Assumptions!$B$42,If(Q189&gt;1,Q189,2)),0)</f>
        <v>12</v>
      </c>
      <c r="X189" s="69">
        <f>if(V189&lt;&gt;0,if(R189="Unknown", Assumptions!$B$43,R189),0)</f>
        <v>16</v>
      </c>
      <c r="Y189" s="68">
        <f t="shared" si="8"/>
        <v>0</v>
      </c>
      <c r="Z189" s="68">
        <f>if(V189&lt;&gt;0,if(  S189="Unknown", Assumptions!$B$44,S189),0)</f>
        <v>189</v>
      </c>
      <c r="AA189" s="68" t="str">
        <f>if(V189 ="N2",ifna(vlookup(W189&amp;"-"&amp;X189,'Ref. VM'!A:B,2,0),"Custom"),if(V189 ="E2" , ifna(vlookup(W189&amp;"-"&amp;X189,'Ref. VM'!D:E,2,0),"Custom"),if(V189="N2D",ifna(vlookup(W189&amp;"-"&amp;X189,'Ref. VM'!G:H,2,0),"Custom"),if(V189="N4",ifna(vlookup(W189&amp;"-"&amp;X189,'Ref. VM'!J:K,2,0),"Custom"),0))))</f>
        <v>Custom</v>
      </c>
      <c r="AB189" s="67" t="str">
        <f t="shared" si="9"/>
        <v>N2D-Custom vCPUs-CUD 3y</v>
      </c>
      <c r="AC189" s="67" t="str">
        <f t="shared" si="10"/>
        <v>N2D-Custom RAM-CUD 3y</v>
      </c>
      <c r="AD189" s="67">
        <f t="shared" si="11"/>
        <v>0</v>
      </c>
      <c r="AE189" s="69">
        <f>if(T189="Lift &amp; Shift Prod",730,if(T189="Lift &amp; Shift Noprod",Assumptions!$B$3,0))</f>
        <v>730</v>
      </c>
      <c r="AF189" s="70">
        <f>if( U189=0,0,if(Y189=0, ((vlookup(AB189,'SKU Pricing'!A:B,Assumptions!$B$2,0)*W189)+(vlookup(AC189,'SKU Pricing'!A:B,Assumptions!$B$2,0)*X189))*AE189,((vlookup(AB189,'SKU Pricing'!A:B,Assumptions!$B$2,0)*W189)+(vlookup(AC189,'SKU Pricing'!A:B,Assumptions!$B$2,0)*(W189*8))+(vlookup(AD189,'SKU Pricing'!A:B,Assumptions!$B$2,0)*(X189-(W189*8))))*AE189))</f>
        <v>155.6492918</v>
      </c>
      <c r="AG189" s="67" t="str">
        <f t="shared" si="12"/>
        <v>Windows Server</v>
      </c>
      <c r="AH189" s="70">
        <f>ifna(vlookup(AG189,'SKU Pricing'!A:B,Assumptions!$B$2,0)*W189*AE189,0)</f>
        <v>402.96</v>
      </c>
      <c r="AI189" s="62" t="str">
        <f t="shared" si="13"/>
        <v/>
      </c>
      <c r="AJ189" s="62" t="str">
        <f>if(V189&lt;&gt;0, if(T189="Lift &amp; Shift Noprod",Assumptions!$B$9,if(V189=Assumptions!$B$6,Assumptions!$B$10,if(P189=1,Assumptions!$B$8,Assumptions!$B$7))),"")</f>
        <v>SSD</v>
      </c>
      <c r="AK189" s="69" t="str">
        <f t="shared" si="14"/>
        <v>SSD</v>
      </c>
      <c r="AL189" s="69">
        <f>if(AJ189="Hyperdisk Balanced",Assumptions!$B$11,0)</f>
        <v>0</v>
      </c>
      <c r="AM189" s="69">
        <f>if(AJ189="Hyperdisk Balanced",Assumptions!$B$12,0)</f>
        <v>0</v>
      </c>
      <c r="AN189" s="70">
        <f>if(AK189=0,0,if(AJ189="Hyperdisk Balanced",vlookup(AK189&amp;" provisioned space",'SKU Pricing'!A:B,Assumptions!$B$2,0)*Z189+vlookup(AK189&amp;" provisioned IOPS",'SKU Pricing'!A:B,Assumptions!$B$2,0)*AL189*730+vlookup(AK189&amp;" provisioned throughput",'SKU Pricing'!A:B,Assumptions!$B$2,0)*AM189*730,vlookup(AK189,'SKU Pricing'!A:B,Assumptions!$B$2,0)*Z189))</f>
        <v>37.233</v>
      </c>
      <c r="AO189" s="70">
        <f t="shared" si="15"/>
        <v>595.8422918</v>
      </c>
      <c r="AP189" s="71" t="str">
        <f t="shared" si="16"/>
        <v>VM Manager</v>
      </c>
      <c r="AQ189" s="70">
        <f>ifna(vlookup(AP189,'SKU Pricing'!A:B,Assumptions!$B$2,0)*AE189,0)</f>
        <v>2.19</v>
      </c>
      <c r="AR189" s="72">
        <v>0.0</v>
      </c>
    </row>
    <row r="190">
      <c r="A190" s="61" t="s">
        <v>340</v>
      </c>
      <c r="B190" s="62" t="str">
        <f>ifna(if(vlookup(A190,vOS!A:B,2,0)="","Unknown",vlookup(A190,vOS!A:B,2,0)),"Unknown")</f>
        <v>Microsoft Windows Server 2022 (64-bit)</v>
      </c>
      <c r="C190" s="62">
        <f>vlookup(B190,'OS Study'!A:D,2,0)</f>
        <v>0</v>
      </c>
      <c r="D190" s="62" t="str">
        <f>vlookup(B190,'OS Study'!A:D,3,0)</f>
        <v>Windows</v>
      </c>
      <c r="E190" s="62" t="str">
        <f>vlookup(B190,'OS Study'!A:D,4,0)</f>
        <v>Server</v>
      </c>
      <c r="F190" s="63" t="str">
        <f>vlookup(B190,'OS Study'!A:E,5,0)</f>
        <v>2022</v>
      </c>
      <c r="G190" s="62">
        <f>IF(vlookup(A190,'RVtools V2.1'!A:J,4,0)="non",0,1)</f>
        <v>1</v>
      </c>
      <c r="H190" s="62">
        <f>if(vlookup(A190,'RVtools V2.1'!A:K,11,0)="kube",1,0)</f>
        <v>0</v>
      </c>
      <c r="I190" s="62">
        <f t="shared" si="5"/>
        <v>0</v>
      </c>
      <c r="J190" s="62">
        <f>ifna(vlookup(A190,'Infra Study'!A:Q,17,0),0)</f>
        <v>0</v>
      </c>
      <c r="K190" s="64">
        <f>IFERROR(__xludf.DUMMYFUNCTION("N(REGEXMATCH(VLOOKUP(A190, 'RVtools V2.1'!A:H, 8, 0), ""^Serveur de fichiers""))"),0.0)</f>
        <v>0</v>
      </c>
      <c r="L190" s="64">
        <f t="shared" si="6"/>
        <v>0</v>
      </c>
      <c r="M190" s="67" t="str">
        <f>ifna(vlookup(A190,'RVtools V2.1'!A:I,8,0),"N/A")</f>
        <v>Compta - Sage</v>
      </c>
      <c r="N190" s="64">
        <f>IFERROR(__xludf.DUMMYFUNCTION("IF(REGEXMATCH(M190, ""(?i)"" &amp; JOIN(""|"", SPLIT(""kalisil"", "" ""))), 1, 0)"),0.0)</f>
        <v>0</v>
      </c>
      <c r="O190" s="64" t="str">
        <f>vlookup(A190,'RVtools V2.1'!A:H,7,0)</f>
        <v>T1</v>
      </c>
      <c r="P190" s="64">
        <f>if(vlookup(A190,'RVtools V2.1'!A:H,5,0)="oui",1,0)</f>
        <v>1</v>
      </c>
      <c r="Q190" s="64">
        <f>ifna(vlookup(A190,vCPU!A:B,2,0),"Unknown")</f>
        <v>8</v>
      </c>
      <c r="R190" s="66">
        <f>ifna(vlookup(A190,vMemory!A:C,3,0),"Unknown")</f>
        <v>64</v>
      </c>
      <c r="S190" s="66">
        <f>ifna(vlookup(A190,vDisk!A:C,3,0),"Unknown")</f>
        <v>2337</v>
      </c>
      <c r="T190" s="67" t="str">
        <f t="array" ref="T190">IFS(
   L190=1, "No Lift &amp; Shift",
   J190=1, XLOOKUP(A190, 'Infra Study'!A:A, 'Infra Study'!P:P),
   I190=1, "No Lift &amp; Shift",
   H190=1, "GKE",
   K190=1, "GCNV",
   G190=1, "Lift &amp; Shift Prod",
   TRUE, "Lift &amp; Shift Noprod"
)</f>
        <v>Lift &amp; Shift Prod</v>
      </c>
      <c r="U190" s="67">
        <f t="shared" si="7"/>
        <v>1</v>
      </c>
      <c r="V190" s="68" t="str">
        <f>if(T190="Lift &amp; Shift Noprod",if( Y190=0,Assumptions!$B$5, Assumptions!$B$4),if(T190="Lift &amp; Shift Prod",if(AND(N190=1,O190="T1"),Assumptions!$B$6,Assumptions!$B$4),0))</f>
        <v>N2D</v>
      </c>
      <c r="W190" s="69">
        <f>if(V190&lt;&gt;0,if(Q190="Unknown", Assumptions!$B$42,If(Q190&gt;1,Q190,2)),0)</f>
        <v>8</v>
      </c>
      <c r="X190" s="69">
        <f>if(V190&lt;&gt;0,if(R190="Unknown", Assumptions!$B$43,R190),0)</f>
        <v>64</v>
      </c>
      <c r="Y190" s="68">
        <f t="shared" si="8"/>
        <v>0</v>
      </c>
      <c r="Z190" s="68">
        <f>if(V190&lt;&gt;0,if(  S190="Unknown", Assumptions!$B$44,S190),0)</f>
        <v>2337</v>
      </c>
      <c r="AA190" s="68" t="str">
        <f>if(V190 ="N2",ifna(vlookup(W190&amp;"-"&amp;X190,'Ref. VM'!A:B,2,0),"Custom"),if(V190 ="E2" , ifna(vlookup(W190&amp;"-"&amp;X190,'Ref. VM'!D:E,2,0),"Custom"),if(V190="N2D",ifna(vlookup(W190&amp;"-"&amp;X190,'Ref. VM'!G:H,2,0),"Custom"),if(V190="N4",ifna(vlookup(W190&amp;"-"&amp;X190,'Ref. VM'!J:K,2,0),"Custom"),0))))</f>
        <v>Predefined</v>
      </c>
      <c r="AB190" s="67" t="str">
        <f t="shared" si="9"/>
        <v>N2D-Predefined vCPUs-CUD 3y</v>
      </c>
      <c r="AC190" s="67" t="str">
        <f t="shared" si="10"/>
        <v>N2D-Predefined RAM-CUD 3y</v>
      </c>
      <c r="AD190" s="67">
        <f t="shared" si="11"/>
        <v>0</v>
      </c>
      <c r="AE190" s="69">
        <f>if(T190="Lift &amp; Shift Prod",730,if(T190="Lift &amp; Shift Noprod",Assumptions!$B$3,0))</f>
        <v>730</v>
      </c>
      <c r="AF190" s="70">
        <f>if( U190=0,0,if(Y190=0, ((vlookup(AB190,'SKU Pricing'!A:B,Assumptions!$B$2,0)*W190)+(vlookup(AC190,'SKU Pricing'!A:B,Assumptions!$B$2,0)*X190))*AE190,((vlookup(AB190,'SKU Pricing'!A:B,Assumptions!$B$2,0)*W190)+(vlookup(AC190,'SKU Pricing'!A:B,Assumptions!$B$2,0)*(W190*8))+(vlookup(AD190,'SKU Pricing'!A:B,Assumptions!$B$2,0)*(X190-(W190*8))))*AE190))</f>
        <v>173.7498112</v>
      </c>
      <c r="AG190" s="67" t="str">
        <f t="shared" si="12"/>
        <v>Windows Server</v>
      </c>
      <c r="AH190" s="70">
        <f>ifna(vlookup(AG190,'SKU Pricing'!A:B,Assumptions!$B$2,0)*W190*AE190,0)</f>
        <v>268.64</v>
      </c>
      <c r="AI190" s="62" t="str">
        <f t="shared" si="13"/>
        <v>Regional</v>
      </c>
      <c r="AJ190" s="62" t="str">
        <f>if(V190&lt;&gt;0, if(T190="Lift &amp; Shift Noprod",Assumptions!$B$9,if(V190=Assumptions!$B$6,Assumptions!$B$10,if(P190=1,Assumptions!$B$8,Assumptions!$B$7))),"")</f>
        <v>SSD</v>
      </c>
      <c r="AK190" s="69" t="str">
        <f t="shared" si="14"/>
        <v>SSD</v>
      </c>
      <c r="AL190" s="69">
        <f>if(AJ190="Hyperdisk Balanced",Assumptions!$B$11,0)</f>
        <v>0</v>
      </c>
      <c r="AM190" s="69">
        <f>if(AJ190="Hyperdisk Balanced",Assumptions!$B$12,0)</f>
        <v>0</v>
      </c>
      <c r="AN190" s="70">
        <f>if(AK190=0,0,if(AJ190="Hyperdisk Balanced",vlookup(AK190&amp;" provisioned space",'SKU Pricing'!A:B,Assumptions!$B$2,0)*Z190+vlookup(AK190&amp;" provisioned IOPS",'SKU Pricing'!A:B,Assumptions!$B$2,0)*AL190*730+vlookup(AK190&amp;" provisioned throughput",'SKU Pricing'!A:B,Assumptions!$B$2,0)*AM190*730,vlookup(AK190,'SKU Pricing'!A:B,Assumptions!$B$2,0)*Z190))</f>
        <v>460.389</v>
      </c>
      <c r="AO190" s="70">
        <f t="shared" si="15"/>
        <v>902.7788112</v>
      </c>
      <c r="AP190" s="71" t="str">
        <f t="shared" si="16"/>
        <v>VM Manager</v>
      </c>
      <c r="AQ190" s="70">
        <f>ifna(vlookup(AP190,'SKU Pricing'!A:B,Assumptions!$B$2,0)*AE190,0)</f>
        <v>2.19</v>
      </c>
      <c r="AR190" s="72">
        <v>0.0</v>
      </c>
    </row>
    <row r="191">
      <c r="A191" s="61" t="s">
        <v>341</v>
      </c>
      <c r="B191" s="62" t="str">
        <f>ifna(if(vlookup(A191,vOS!A:B,2,0)="","Unknown",vlookup(A191,vOS!A:B,2,0)),"Unknown")</f>
        <v>Microsoft Windows Server 2022 (64-bit)</v>
      </c>
      <c r="C191" s="62">
        <f>vlookup(B191,'OS Study'!A:D,2,0)</f>
        <v>0</v>
      </c>
      <c r="D191" s="62" t="str">
        <f>vlookup(B191,'OS Study'!A:D,3,0)</f>
        <v>Windows</v>
      </c>
      <c r="E191" s="62" t="str">
        <f>vlookup(B191,'OS Study'!A:D,4,0)</f>
        <v>Server</v>
      </c>
      <c r="F191" s="63" t="str">
        <f>vlookup(B191,'OS Study'!A:E,5,0)</f>
        <v>2022</v>
      </c>
      <c r="G191" s="62">
        <f>IF(vlookup(A191,'RVtools V2.1'!A:J,4,0)="non",0,1)</f>
        <v>1</v>
      </c>
      <c r="H191" s="62">
        <f>if(vlookup(A191,'RVtools V2.1'!A:K,11,0)="kube",1,0)</f>
        <v>0</v>
      </c>
      <c r="I191" s="62">
        <f t="shared" si="5"/>
        <v>0</v>
      </c>
      <c r="J191" s="62">
        <f>ifna(vlookup(A191,'Infra Study'!A:Q,17,0),0)</f>
        <v>0</v>
      </c>
      <c r="K191" s="64">
        <f>IFERROR(__xludf.DUMMYFUNCTION("N(REGEXMATCH(VLOOKUP(A191, 'RVtools V2.1'!A:H, 8, 0), ""^Serveur de fichiers""))"),0.0)</f>
        <v>0</v>
      </c>
      <c r="L191" s="64">
        <f t="shared" si="6"/>
        <v>0</v>
      </c>
      <c r="M191" s="67" t="str">
        <f>ifna(vlookup(A191,'RVtools V2.1'!A:I,8,0),"N/A")</f>
        <v>Compta - Sage</v>
      </c>
      <c r="N191" s="64">
        <f>IFERROR(__xludf.DUMMYFUNCTION("IF(REGEXMATCH(M191, ""(?i)"" &amp; JOIN(""|"", SPLIT(""kalisil"", "" ""))), 1, 0)"),0.0)</f>
        <v>0</v>
      </c>
      <c r="O191" s="64" t="str">
        <f>vlookup(A191,'RVtools V2.1'!A:H,7,0)</f>
        <v>T1</v>
      </c>
      <c r="P191" s="64">
        <f>if(vlookup(A191,'RVtools V2.1'!A:H,5,0)="oui",1,0)</f>
        <v>1</v>
      </c>
      <c r="Q191" s="64">
        <f>ifna(vlookup(A191,vCPU!A:B,2,0),"Unknown")</f>
        <v>4</v>
      </c>
      <c r="R191" s="66">
        <f>ifna(vlookup(A191,vMemory!A:C,3,0),"Unknown")</f>
        <v>8</v>
      </c>
      <c r="S191" s="66">
        <f>ifna(vlookup(A191,vDisk!A:C,3,0),"Unknown")</f>
        <v>1307</v>
      </c>
      <c r="T191" s="67" t="str">
        <f t="array" ref="T191">IFS(
   L191=1, "No Lift &amp; Shift",
   J191=1, XLOOKUP(A191, 'Infra Study'!A:A, 'Infra Study'!P:P),
   I191=1, "No Lift &amp; Shift",
   H191=1, "GKE",
   K191=1, "GCNV",
   G191=1, "Lift &amp; Shift Prod",
   TRUE, "Lift &amp; Shift Noprod"
)</f>
        <v>Lift &amp; Shift Prod</v>
      </c>
      <c r="U191" s="67">
        <f t="shared" si="7"/>
        <v>1</v>
      </c>
      <c r="V191" s="68" t="str">
        <f>if(T191="Lift &amp; Shift Noprod",if( Y191=0,Assumptions!$B$5, Assumptions!$B$4),if(T191="Lift &amp; Shift Prod",if(AND(N191=1,O191="T1"),Assumptions!$B$6,Assumptions!$B$4),0))</f>
        <v>N2D</v>
      </c>
      <c r="W191" s="69">
        <f>if(V191&lt;&gt;0,if(Q191="Unknown", Assumptions!$B$42,If(Q191&gt;1,Q191,2)),0)</f>
        <v>4</v>
      </c>
      <c r="X191" s="69">
        <f>if(V191&lt;&gt;0,if(R191="Unknown", Assumptions!$B$43,R191),0)</f>
        <v>8</v>
      </c>
      <c r="Y191" s="68">
        <f t="shared" si="8"/>
        <v>0</v>
      </c>
      <c r="Z191" s="68">
        <f>if(V191&lt;&gt;0,if(  S191="Unknown", Assumptions!$B$44,S191),0)</f>
        <v>1307</v>
      </c>
      <c r="AA191" s="68" t="str">
        <f>if(V191 ="N2",ifna(vlookup(W191&amp;"-"&amp;X191,'Ref. VM'!A:B,2,0),"Custom"),if(V191 ="E2" , ifna(vlookup(W191&amp;"-"&amp;X191,'Ref. VM'!D:E,2,0),"Custom"),if(V191="N2D",ifna(vlookup(W191&amp;"-"&amp;X191,'Ref. VM'!G:H,2,0),"Custom"),if(V191="N4",ifna(vlookup(W191&amp;"-"&amp;X191,'Ref. VM'!J:K,2,0),"Custom"),0))))</f>
        <v>Custom</v>
      </c>
      <c r="AB191" s="67" t="str">
        <f t="shared" si="9"/>
        <v>N2D-Custom vCPUs-CUD 3y</v>
      </c>
      <c r="AC191" s="67" t="str">
        <f t="shared" si="10"/>
        <v>N2D-Custom RAM-CUD 3y</v>
      </c>
      <c r="AD191" s="67">
        <f t="shared" si="11"/>
        <v>0</v>
      </c>
      <c r="AE191" s="69">
        <f>if(T191="Lift &amp; Shift Prod",730,if(T191="Lift &amp; Shift Noprod",Assumptions!$B$3,0))</f>
        <v>730</v>
      </c>
      <c r="AF191" s="70">
        <f>if( U191=0,0,if(Y191=0, ((vlookup(AB191,'SKU Pricing'!A:B,Assumptions!$B$2,0)*W191)+(vlookup(AC191,'SKU Pricing'!A:B,Assumptions!$B$2,0)*X191))*AE191,((vlookup(AB191,'SKU Pricing'!A:B,Assumptions!$B$2,0)*W191)+(vlookup(AC191,'SKU Pricing'!A:B,Assumptions!$B$2,0)*(W191*8))+(vlookup(AD191,'SKU Pricing'!A:B,Assumptions!$B$2,0)*(X191-(W191*8))))*AE191))</f>
        <v>55.81665264</v>
      </c>
      <c r="AG191" s="67" t="str">
        <f t="shared" si="12"/>
        <v>Windows Server</v>
      </c>
      <c r="AH191" s="70">
        <f>ifna(vlookup(AG191,'SKU Pricing'!A:B,Assumptions!$B$2,0)*W191*AE191,0)</f>
        <v>134.32</v>
      </c>
      <c r="AI191" s="62" t="str">
        <f t="shared" si="13"/>
        <v>Regional</v>
      </c>
      <c r="AJ191" s="62" t="str">
        <f>if(V191&lt;&gt;0, if(T191="Lift &amp; Shift Noprod",Assumptions!$B$9,if(V191=Assumptions!$B$6,Assumptions!$B$10,if(P191=1,Assumptions!$B$8,Assumptions!$B$7))),"")</f>
        <v>SSD</v>
      </c>
      <c r="AK191" s="69" t="str">
        <f t="shared" si="14"/>
        <v>SSD</v>
      </c>
      <c r="AL191" s="69">
        <f>if(AJ191="Hyperdisk Balanced",Assumptions!$B$11,0)</f>
        <v>0</v>
      </c>
      <c r="AM191" s="69">
        <f>if(AJ191="Hyperdisk Balanced",Assumptions!$B$12,0)</f>
        <v>0</v>
      </c>
      <c r="AN191" s="70">
        <f>if(AK191=0,0,if(AJ191="Hyperdisk Balanced",vlookup(AK191&amp;" provisioned space",'SKU Pricing'!A:B,Assumptions!$B$2,0)*Z191+vlookup(AK191&amp;" provisioned IOPS",'SKU Pricing'!A:B,Assumptions!$B$2,0)*AL191*730+vlookup(AK191&amp;" provisioned throughput",'SKU Pricing'!A:B,Assumptions!$B$2,0)*AM191*730,vlookup(AK191,'SKU Pricing'!A:B,Assumptions!$B$2,0)*Z191))</f>
        <v>257.479</v>
      </c>
      <c r="AO191" s="70">
        <f t="shared" si="15"/>
        <v>447.6156526</v>
      </c>
      <c r="AP191" s="71" t="str">
        <f t="shared" si="16"/>
        <v>VM Manager</v>
      </c>
      <c r="AQ191" s="70">
        <f>ifna(vlookup(AP191,'SKU Pricing'!A:B,Assumptions!$B$2,0)*AE191,0)</f>
        <v>2.19</v>
      </c>
      <c r="AR191" s="72">
        <v>0.0</v>
      </c>
    </row>
    <row r="192">
      <c r="A192" s="61" t="s">
        <v>342</v>
      </c>
      <c r="B192" s="62" t="str">
        <f>ifna(if(vlookup(A192,vOS!A:B,2,0)="","Unknown",vlookup(A192,vOS!A:B,2,0)),"Unknown")</f>
        <v>Microsoft Windows Server 2022 (64-bit)</v>
      </c>
      <c r="C192" s="62">
        <f>vlookup(B192,'OS Study'!A:D,2,0)</f>
        <v>0</v>
      </c>
      <c r="D192" s="62" t="str">
        <f>vlookup(B192,'OS Study'!A:D,3,0)</f>
        <v>Windows</v>
      </c>
      <c r="E192" s="62" t="str">
        <f>vlookup(B192,'OS Study'!A:D,4,0)</f>
        <v>Server</v>
      </c>
      <c r="F192" s="63" t="str">
        <f>vlookup(B192,'OS Study'!A:E,5,0)</f>
        <v>2022</v>
      </c>
      <c r="G192" s="62">
        <f>IF(vlookup(A192,'RVtools V2.1'!A:J,4,0)="non",0,1)</f>
        <v>1</v>
      </c>
      <c r="H192" s="62">
        <f>if(vlookup(A192,'RVtools V2.1'!A:K,11,0)="kube",1,0)</f>
        <v>0</v>
      </c>
      <c r="I192" s="62">
        <f t="shared" si="5"/>
        <v>0</v>
      </c>
      <c r="J192" s="62">
        <f>ifna(vlookup(A192,'Infra Study'!A:Q,17,0),0)</f>
        <v>0</v>
      </c>
      <c r="K192" s="64">
        <f>IFERROR(__xludf.DUMMYFUNCTION("N(REGEXMATCH(VLOOKUP(A192, 'RVtools V2.1'!A:H, 8, 0), ""^Serveur de fichiers""))"),0.0)</f>
        <v>0</v>
      </c>
      <c r="L192" s="64">
        <f t="shared" si="6"/>
        <v>0</v>
      </c>
      <c r="M192" s="67" t="str">
        <f>ifna(vlookup(A192,'RVtools V2.1'!A:I,8,0),"N/A")</f>
        <v>Compta - Sage</v>
      </c>
      <c r="N192" s="64">
        <f>IFERROR(__xludf.DUMMYFUNCTION("IF(REGEXMATCH(M192, ""(?i)"" &amp; JOIN(""|"", SPLIT(""kalisil"", "" ""))), 1, 0)"),0.0)</f>
        <v>0</v>
      </c>
      <c r="O192" s="64" t="str">
        <f>vlookup(A192,'RVtools V2.1'!A:H,7,0)</f>
        <v>T1</v>
      </c>
      <c r="P192" s="64">
        <f>if(vlookup(A192,'RVtools V2.1'!A:H,5,0)="oui",1,0)</f>
        <v>1</v>
      </c>
      <c r="Q192" s="64">
        <f>ifna(vlookup(A192,vCPU!A:B,2,0),"Unknown")</f>
        <v>12</v>
      </c>
      <c r="R192" s="66">
        <f>ifna(vlookup(A192,vMemory!A:C,3,0),"Unknown")</f>
        <v>64</v>
      </c>
      <c r="S192" s="66">
        <f>ifna(vlookup(A192,vDisk!A:C,3,0),"Unknown")</f>
        <v>172</v>
      </c>
      <c r="T192" s="67" t="str">
        <f t="array" ref="T192">IFS(
   L192=1, "No Lift &amp; Shift",
   J192=1, XLOOKUP(A192, 'Infra Study'!A:A, 'Infra Study'!P:P),
   I192=1, "No Lift &amp; Shift",
   H192=1, "GKE",
   K192=1, "GCNV",
   G192=1, "Lift &amp; Shift Prod",
   TRUE, "Lift &amp; Shift Noprod"
)</f>
        <v>Lift &amp; Shift Prod</v>
      </c>
      <c r="U192" s="67">
        <f t="shared" si="7"/>
        <v>1</v>
      </c>
      <c r="V192" s="68" t="str">
        <f>if(T192="Lift &amp; Shift Noprod",if( Y192=0,Assumptions!$B$5, Assumptions!$B$4),if(T192="Lift &amp; Shift Prod",if(AND(N192=1,O192="T1"),Assumptions!$B$6,Assumptions!$B$4),0))</f>
        <v>N2D</v>
      </c>
      <c r="W192" s="69">
        <f>if(V192&lt;&gt;0,if(Q192="Unknown", Assumptions!$B$42,If(Q192&gt;1,Q192,2)),0)</f>
        <v>12</v>
      </c>
      <c r="X192" s="69">
        <f>if(V192&lt;&gt;0,if(R192="Unknown", Assumptions!$B$43,R192),0)</f>
        <v>64</v>
      </c>
      <c r="Y192" s="68">
        <f t="shared" si="8"/>
        <v>0</v>
      </c>
      <c r="Z192" s="68">
        <f>if(V192&lt;&gt;0,if(  S192="Unknown", Assumptions!$B$44,S192),0)</f>
        <v>172</v>
      </c>
      <c r="AA192" s="68" t="str">
        <f>if(V192 ="N2",ifna(vlookup(W192&amp;"-"&amp;X192,'Ref. VM'!A:B,2,0),"Custom"),if(V192 ="E2" , ifna(vlookup(W192&amp;"-"&amp;X192,'Ref. VM'!D:E,2,0),"Custom"),if(V192="N2D",ifna(vlookup(W192&amp;"-"&amp;X192,'Ref. VM'!G:H,2,0),"Custom"),if(V192="N4",ifna(vlookup(W192&amp;"-"&amp;X192,'Ref. VM'!J:K,2,0),"Custom"),0))))</f>
        <v>Custom</v>
      </c>
      <c r="AB192" s="67" t="str">
        <f t="shared" si="9"/>
        <v>N2D-Custom vCPUs-CUD 3y</v>
      </c>
      <c r="AC192" s="67" t="str">
        <f t="shared" si="10"/>
        <v>N2D-Custom RAM-CUD 3y</v>
      </c>
      <c r="AD192" s="67">
        <f t="shared" si="11"/>
        <v>0</v>
      </c>
      <c r="AE192" s="69">
        <f>if(T192="Lift &amp; Shift Prod",730,if(T192="Lift &amp; Shift Noprod",Assumptions!$B$3,0))</f>
        <v>730</v>
      </c>
      <c r="AF192" s="70">
        <f>if( U192=0,0,if(Y192=0, ((vlookup(AB192,'SKU Pricing'!A:B,Assumptions!$B$2,0)*W192)+(vlookup(AC192,'SKU Pricing'!A:B,Assumptions!$B$2,0)*X192))*AE192,((vlookup(AB192,'SKU Pricing'!A:B,Assumptions!$B$2,0)*W192)+(vlookup(AC192,'SKU Pricing'!A:B,Assumptions!$B$2,0)*(W192*8))+(vlookup(AD192,'SKU Pricing'!A:B,Assumptions!$B$2,0)*(X192-(W192*8))))*AE192))</f>
        <v>226.4532883</v>
      </c>
      <c r="AG192" s="67" t="str">
        <f t="shared" si="12"/>
        <v>Windows Server</v>
      </c>
      <c r="AH192" s="70">
        <f>ifna(vlookup(AG192,'SKU Pricing'!A:B,Assumptions!$B$2,0)*W192*AE192,0)</f>
        <v>402.96</v>
      </c>
      <c r="AI192" s="62" t="str">
        <f t="shared" si="13"/>
        <v>Regional</v>
      </c>
      <c r="AJ192" s="62" t="str">
        <f>if(V192&lt;&gt;0, if(T192="Lift &amp; Shift Noprod",Assumptions!$B$9,if(V192=Assumptions!$B$6,Assumptions!$B$10,if(P192=1,Assumptions!$B$8,Assumptions!$B$7))),"")</f>
        <v>SSD</v>
      </c>
      <c r="AK192" s="69" t="str">
        <f t="shared" si="14"/>
        <v>SSD</v>
      </c>
      <c r="AL192" s="69">
        <f>if(AJ192="Hyperdisk Balanced",Assumptions!$B$11,0)</f>
        <v>0</v>
      </c>
      <c r="AM192" s="69">
        <f>if(AJ192="Hyperdisk Balanced",Assumptions!$B$12,0)</f>
        <v>0</v>
      </c>
      <c r="AN192" s="70">
        <f>if(AK192=0,0,if(AJ192="Hyperdisk Balanced",vlookup(AK192&amp;" provisioned space",'SKU Pricing'!A:B,Assumptions!$B$2,0)*Z192+vlookup(AK192&amp;" provisioned IOPS",'SKU Pricing'!A:B,Assumptions!$B$2,0)*AL192*730+vlookup(AK192&amp;" provisioned throughput",'SKU Pricing'!A:B,Assumptions!$B$2,0)*AM192*730,vlookup(AK192,'SKU Pricing'!A:B,Assumptions!$B$2,0)*Z192))</f>
        <v>33.884</v>
      </c>
      <c r="AO192" s="70">
        <f t="shared" si="15"/>
        <v>663.2972883</v>
      </c>
      <c r="AP192" s="71" t="str">
        <f t="shared" si="16"/>
        <v>VM Manager</v>
      </c>
      <c r="AQ192" s="70">
        <f>ifna(vlookup(AP192,'SKU Pricing'!A:B,Assumptions!$B$2,0)*AE192,0)</f>
        <v>2.19</v>
      </c>
      <c r="AR192" s="72">
        <v>0.0</v>
      </c>
    </row>
    <row r="193">
      <c r="A193" s="61" t="s">
        <v>343</v>
      </c>
      <c r="B193" s="62" t="str">
        <f>ifna(if(vlookup(A193,vOS!A:B,2,0)="","Unknown",vlookup(A193,vOS!A:B,2,0)),"Unknown")</f>
        <v>Microsoft Windows Server 2022 (64-bit)</v>
      </c>
      <c r="C193" s="62">
        <f>vlookup(B193,'OS Study'!A:D,2,0)</f>
        <v>0</v>
      </c>
      <c r="D193" s="62" t="str">
        <f>vlookup(B193,'OS Study'!A:D,3,0)</f>
        <v>Windows</v>
      </c>
      <c r="E193" s="62" t="str">
        <f>vlookup(B193,'OS Study'!A:D,4,0)</f>
        <v>Server</v>
      </c>
      <c r="F193" s="63" t="str">
        <f>vlookup(B193,'OS Study'!A:E,5,0)</f>
        <v>2022</v>
      </c>
      <c r="G193" s="62">
        <f>IF(vlookup(A193,'RVtools V2.1'!A:J,4,0)="non",0,1)</f>
        <v>1</v>
      </c>
      <c r="H193" s="62">
        <f>if(vlookup(A193,'RVtools V2.1'!A:K,11,0)="kube",1,0)</f>
        <v>0</v>
      </c>
      <c r="I193" s="62">
        <f t="shared" si="5"/>
        <v>0</v>
      </c>
      <c r="J193" s="62">
        <f>ifna(vlookup(A193,'Infra Study'!A:Q,17,0),0)</f>
        <v>0</v>
      </c>
      <c r="K193" s="64">
        <f>IFERROR(__xludf.DUMMYFUNCTION("N(REGEXMATCH(VLOOKUP(A193, 'RVtools V2.1'!A:H, 8, 0), ""^Serveur de fichiers""))"),0.0)</f>
        <v>0</v>
      </c>
      <c r="L193" s="64">
        <f t="shared" si="6"/>
        <v>0</v>
      </c>
      <c r="M193" s="67" t="str">
        <f>ifna(vlookup(A193,'RVtools V2.1'!A:I,8,0),"N/A")</f>
        <v>Compta - Sage</v>
      </c>
      <c r="N193" s="64">
        <f>IFERROR(__xludf.DUMMYFUNCTION("IF(REGEXMATCH(M193, ""(?i)"" &amp; JOIN(""|"", SPLIT(""kalisil"", "" ""))), 1, 0)"),0.0)</f>
        <v>0</v>
      </c>
      <c r="O193" s="64" t="str">
        <f>vlookup(A193,'RVtools V2.1'!A:H,7,0)</f>
        <v>T1</v>
      </c>
      <c r="P193" s="64">
        <f>if(vlookup(A193,'RVtools V2.1'!A:H,5,0)="oui",1,0)</f>
        <v>1</v>
      </c>
      <c r="Q193" s="64">
        <f>ifna(vlookup(A193,vCPU!A:B,2,0),"Unknown")</f>
        <v>2</v>
      </c>
      <c r="R193" s="66">
        <f>ifna(vlookup(A193,vMemory!A:C,3,0),"Unknown")</f>
        <v>4</v>
      </c>
      <c r="S193" s="66">
        <f>ifna(vlookup(A193,vDisk!A:C,3,0),"Unknown")</f>
        <v>47</v>
      </c>
      <c r="T193" s="67" t="str">
        <f t="array" ref="T193">IFS(
   L193=1, "No Lift &amp; Shift",
   J193=1, XLOOKUP(A193, 'Infra Study'!A:A, 'Infra Study'!P:P),
   I193=1, "No Lift &amp; Shift",
   H193=1, "GKE",
   K193=1, "GCNV",
   G193=1, "Lift &amp; Shift Prod",
   TRUE, "Lift &amp; Shift Noprod"
)</f>
        <v>Lift &amp; Shift Prod</v>
      </c>
      <c r="U193" s="67">
        <f t="shared" si="7"/>
        <v>1</v>
      </c>
      <c r="V193" s="68" t="str">
        <f>if(T193="Lift &amp; Shift Noprod",if( Y193=0,Assumptions!$B$5, Assumptions!$B$4),if(T193="Lift &amp; Shift Prod",if(AND(N193=1,O193="T1"),Assumptions!$B$6,Assumptions!$B$4),0))</f>
        <v>N2D</v>
      </c>
      <c r="W193" s="69">
        <f>if(V193&lt;&gt;0,if(Q193="Unknown", Assumptions!$B$42,If(Q193&gt;1,Q193,2)),0)</f>
        <v>2</v>
      </c>
      <c r="X193" s="69">
        <f>if(V193&lt;&gt;0,if(R193="Unknown", Assumptions!$B$43,R193),0)</f>
        <v>4</v>
      </c>
      <c r="Y193" s="68">
        <f t="shared" si="8"/>
        <v>0</v>
      </c>
      <c r="Z193" s="68">
        <f>if(V193&lt;&gt;0,if(  S193="Unknown", Assumptions!$B$44,S193),0)</f>
        <v>47</v>
      </c>
      <c r="AA193" s="68" t="str">
        <f>if(V193 ="N2",ifna(vlookup(W193&amp;"-"&amp;X193,'Ref. VM'!A:B,2,0),"Custom"),if(V193 ="E2" , ifna(vlookup(W193&amp;"-"&amp;X193,'Ref. VM'!D:E,2,0),"Custom"),if(V193="N2D",ifna(vlookup(W193&amp;"-"&amp;X193,'Ref. VM'!G:H,2,0),"Custom"),if(V193="N4",ifna(vlookup(W193&amp;"-"&amp;X193,'Ref. VM'!J:K,2,0),"Custom"),0))))</f>
        <v>Custom</v>
      </c>
      <c r="AB193" s="67" t="str">
        <f t="shared" si="9"/>
        <v>N2D-Custom vCPUs-CUD 3y</v>
      </c>
      <c r="AC193" s="67" t="str">
        <f t="shared" si="10"/>
        <v>N2D-Custom RAM-CUD 3y</v>
      </c>
      <c r="AD193" s="67">
        <f t="shared" si="11"/>
        <v>0</v>
      </c>
      <c r="AE193" s="69">
        <f>if(T193="Lift &amp; Shift Prod",730,if(T193="Lift &amp; Shift Noprod",Assumptions!$B$3,0))</f>
        <v>730</v>
      </c>
      <c r="AF193" s="70">
        <f>if( U193=0,0,if(Y193=0, ((vlookup(AB193,'SKU Pricing'!A:B,Assumptions!$B$2,0)*W193)+(vlookup(AC193,'SKU Pricing'!A:B,Assumptions!$B$2,0)*X193))*AE193,((vlookup(AB193,'SKU Pricing'!A:B,Assumptions!$B$2,0)*W193)+(vlookup(AC193,'SKU Pricing'!A:B,Assumptions!$B$2,0)*(W193*8))+(vlookup(AD193,'SKU Pricing'!A:B,Assumptions!$B$2,0)*(X193-(W193*8))))*AE193))</f>
        <v>27.90832632</v>
      </c>
      <c r="AG193" s="67" t="str">
        <f t="shared" si="12"/>
        <v>Windows Server</v>
      </c>
      <c r="AH193" s="70">
        <f>ifna(vlookup(AG193,'SKU Pricing'!A:B,Assumptions!$B$2,0)*W193*AE193,0)</f>
        <v>67.16</v>
      </c>
      <c r="AI193" s="62" t="str">
        <f t="shared" si="13"/>
        <v>Regional</v>
      </c>
      <c r="AJ193" s="62" t="str">
        <f>if(V193&lt;&gt;0, if(T193="Lift &amp; Shift Noprod",Assumptions!$B$9,if(V193=Assumptions!$B$6,Assumptions!$B$10,if(P193=1,Assumptions!$B$8,Assumptions!$B$7))),"")</f>
        <v>SSD</v>
      </c>
      <c r="AK193" s="69" t="str">
        <f t="shared" si="14"/>
        <v>SSD</v>
      </c>
      <c r="AL193" s="69">
        <f>if(AJ193="Hyperdisk Balanced",Assumptions!$B$11,0)</f>
        <v>0</v>
      </c>
      <c r="AM193" s="69">
        <f>if(AJ193="Hyperdisk Balanced",Assumptions!$B$12,0)</f>
        <v>0</v>
      </c>
      <c r="AN193" s="70">
        <f>if(AK193=0,0,if(AJ193="Hyperdisk Balanced",vlookup(AK193&amp;" provisioned space",'SKU Pricing'!A:B,Assumptions!$B$2,0)*Z193+vlookup(AK193&amp;" provisioned IOPS",'SKU Pricing'!A:B,Assumptions!$B$2,0)*AL193*730+vlookup(AK193&amp;" provisioned throughput",'SKU Pricing'!A:B,Assumptions!$B$2,0)*AM193*730,vlookup(AK193,'SKU Pricing'!A:B,Assumptions!$B$2,0)*Z193))</f>
        <v>9.259</v>
      </c>
      <c r="AO193" s="70">
        <f t="shared" si="15"/>
        <v>104.3273263</v>
      </c>
      <c r="AP193" s="71" t="str">
        <f t="shared" si="16"/>
        <v>VM Manager</v>
      </c>
      <c r="AQ193" s="70">
        <f>ifna(vlookup(AP193,'SKU Pricing'!A:B,Assumptions!$B$2,0)*AE193,0)</f>
        <v>2.19</v>
      </c>
      <c r="AR193" s="72">
        <v>0.0</v>
      </c>
    </row>
    <row r="194">
      <c r="A194" s="61" t="s">
        <v>344</v>
      </c>
      <c r="B194" s="62" t="str">
        <f>ifna(if(vlookup(A194,vOS!A:B,2,0)="","Unknown",vlookup(A194,vOS!A:B,2,0)),"Unknown")</f>
        <v>Microsoft Windows Server 2008 R2 (64-bit)</v>
      </c>
      <c r="C194" s="62">
        <f>vlookup(B194,'OS Study'!A:D,2,0)</f>
        <v>0</v>
      </c>
      <c r="D194" s="62" t="str">
        <f>vlookup(B194,'OS Study'!A:D,3,0)</f>
        <v>Windows</v>
      </c>
      <c r="E194" s="62" t="str">
        <f>vlookup(B194,'OS Study'!A:D,4,0)</f>
        <v>Server</v>
      </c>
      <c r="F194" s="63" t="str">
        <f>vlookup(B194,'OS Study'!A:E,5,0)</f>
        <v>2008 R2</v>
      </c>
      <c r="G194" s="62">
        <f>IF(vlookup(A194,'RVtools V2.1'!A:J,4,0)="non",0,1)</f>
        <v>1</v>
      </c>
      <c r="H194" s="62">
        <f>if(vlookup(A194,'RVtools V2.1'!A:K,11,0)="kube",1,0)</f>
        <v>0</v>
      </c>
      <c r="I194" s="62">
        <f t="shared" si="5"/>
        <v>0</v>
      </c>
      <c r="J194" s="62">
        <f>ifna(vlookup(A194,'Infra Study'!A:Q,17,0),0)</f>
        <v>0</v>
      </c>
      <c r="K194" s="64">
        <f>IFERROR(__xludf.DUMMYFUNCTION("N(REGEXMATCH(VLOOKUP(A194, 'RVtools V2.1'!A:H, 8, 0), ""^Serveur de fichiers""))"),0.0)</f>
        <v>0</v>
      </c>
      <c r="L194" s="64">
        <f t="shared" si="6"/>
        <v>1</v>
      </c>
      <c r="M194" s="67" t="str">
        <f>ifna(vlookup(A194,'RVtools V2.1'!A:I,8,0),"N/A")</f>
        <v>Compta - Sage</v>
      </c>
      <c r="N194" s="64">
        <f>IFERROR(__xludf.DUMMYFUNCTION("IF(REGEXMATCH(M194, ""(?i)"" &amp; JOIN(""|"", SPLIT(""kalisil"", "" ""))), 1, 0)"),0.0)</f>
        <v>0</v>
      </c>
      <c r="O194" s="64" t="str">
        <f>vlookup(A194,'RVtools V2.1'!A:H,7,0)</f>
        <v>T1</v>
      </c>
      <c r="P194" s="64">
        <f>if(vlookup(A194,'RVtools V2.1'!A:H,5,0)="oui",1,0)</f>
        <v>1</v>
      </c>
      <c r="Q194" s="64">
        <f>ifna(vlookup(A194,vCPU!A:B,2,0),"Unknown")</f>
        <v>10</v>
      </c>
      <c r="R194" s="66">
        <f>ifna(vlookup(A194,vMemory!A:C,3,0),"Unknown")</f>
        <v>48</v>
      </c>
      <c r="S194" s="66">
        <f>ifna(vlookup(A194,vDisk!A:C,3,0),"Unknown")</f>
        <v>1340</v>
      </c>
      <c r="T194" s="67" t="str">
        <f t="array" ref="T194">IFS(
   L194=1, "No Lift &amp; Shift",
   J194=1, XLOOKUP(A194, 'Infra Study'!A:A, 'Infra Study'!P:P),
   I194=1, "No Lift &amp; Shift",
   H194=1, "GKE",
   K194=1, "GCNV",
   G194=1, "Lift &amp; Shift Prod",
   TRUE, "Lift &amp; Shift Noprod"
)</f>
        <v>No Lift &amp; Shift</v>
      </c>
      <c r="U194" s="67">
        <f t="shared" si="7"/>
        <v>0</v>
      </c>
      <c r="V194" s="68">
        <f>if(T194="Lift &amp; Shift Noprod",if( Y194=0,Assumptions!$B$5, Assumptions!$B$4),if(T194="Lift &amp; Shift Prod",if(AND(N194=1,O194="T1"),Assumptions!$B$6,Assumptions!$B$4),0))</f>
        <v>0</v>
      </c>
      <c r="W194" s="62">
        <f>if(V194&lt;&gt;0,if(Q194="Unknown", Assumptions!$B$42,If(Q194&gt;1,Q194,2)),0)</f>
        <v>0</v>
      </c>
      <c r="X194" s="69">
        <f>if(V194&lt;&gt;0,if(R194="Unknown", Assumptions!$B$43,R194),0)</f>
        <v>0</v>
      </c>
      <c r="Y194" s="68">
        <f t="shared" si="8"/>
        <v>0</v>
      </c>
      <c r="Z194" s="68">
        <f>if(V194&lt;&gt;0,if(  S194="Unknown", Assumptions!$B$44,S194),0)</f>
        <v>0</v>
      </c>
      <c r="AA194" s="68">
        <f>if(V194 ="N2",ifna(vlookup(W194&amp;"-"&amp;X194,'Ref. VM'!A:B,2,0),"Custom"),if(V194 ="E2" , ifna(vlookup(W194&amp;"-"&amp;X194,'Ref. VM'!D:E,2,0),"Custom"),if(V194="N2D",ifna(vlookup(W194&amp;"-"&amp;X194,'Ref. VM'!G:H,2,0),"Custom"),if(V194="N4",ifna(vlookup(W194&amp;"-"&amp;X194,'Ref. VM'!J:K,2,0),"Custom"),0))))</f>
        <v>0</v>
      </c>
      <c r="AB194" s="67">
        <f t="shared" si="9"/>
        <v>0</v>
      </c>
      <c r="AC194" s="67">
        <f t="shared" si="10"/>
        <v>0</v>
      </c>
      <c r="AD194" s="67">
        <f t="shared" si="11"/>
        <v>0</v>
      </c>
      <c r="AE194" s="62">
        <f>if(T194="Lift &amp; Shift Prod",730,if(T194="Lift &amp; Shift Noprod",Assumptions!$B$3,0))</f>
        <v>0</v>
      </c>
      <c r="AF194" s="70">
        <f>if( U194=0,0,if(Y194=0, ((vlookup(AB194,'SKU Pricing'!A:B,Assumptions!$B$2,0)*W194)+(vlookup(AC194,'SKU Pricing'!A:B,Assumptions!$B$2,0)*X194))*AE194,((vlookup(AB194,'SKU Pricing'!A:B,Assumptions!$B$2,0)*W194)+(vlookup(AC194,'SKU Pricing'!A:B,Assumptions!$B$2,0)*(W194*8))+(vlookup(AD194,'SKU Pricing'!A:B,Assumptions!$B$2,0)*(X194-(W194*8))))*AE194))</f>
        <v>0</v>
      </c>
      <c r="AG194" s="67">
        <f t="shared" si="12"/>
        <v>0</v>
      </c>
      <c r="AH194" s="70">
        <f>ifna(vlookup(AG194,'SKU Pricing'!A:B,Assumptions!$B$2,0)*W194*AE194,0)</f>
        <v>0</v>
      </c>
      <c r="AI194" s="62" t="str">
        <f t="shared" si="13"/>
        <v/>
      </c>
      <c r="AJ194" s="62" t="str">
        <f>if(V194&lt;&gt;0, if(T194="Lift &amp; Shift Noprod",Assumptions!$B$9,if(V194=Assumptions!$B$6,Assumptions!$B$10,if(P194=1,Assumptions!$B$8,Assumptions!$B$7))),"")</f>
        <v/>
      </c>
      <c r="AK194" s="69">
        <f t="shared" si="14"/>
        <v>0</v>
      </c>
      <c r="AL194" s="69">
        <f>if(AJ194="Hyperdisk Balanced",Assumptions!$B$11,0)</f>
        <v>0</v>
      </c>
      <c r="AM194" s="69">
        <f>if(AJ194="Hyperdisk Balanced",Assumptions!$B$12,0)</f>
        <v>0</v>
      </c>
      <c r="AN194" s="70">
        <f>if(AK194=0,0,if(AJ194="Hyperdisk Balanced",vlookup(AK194&amp;" provisioned space",'SKU Pricing'!A:B,Assumptions!$B$2,0)*Z194+vlookup(AK194&amp;" provisioned IOPS",'SKU Pricing'!A:B,Assumptions!$B$2,0)*AL194*730+vlookup(AK194&amp;" provisioned throughput",'SKU Pricing'!A:B,Assumptions!$B$2,0)*AM194*730,vlookup(AK194,'SKU Pricing'!A:B,Assumptions!$B$2,0)*Z194))</f>
        <v>0</v>
      </c>
      <c r="AO194" s="70">
        <f t="shared" si="15"/>
        <v>0</v>
      </c>
      <c r="AP194" s="71">
        <f t="shared" si="16"/>
        <v>0</v>
      </c>
      <c r="AQ194" s="70">
        <f>ifna(vlookup(AP194,'SKU Pricing'!A:B,Assumptions!$B$2,0)*AE194,0)</f>
        <v>0</v>
      </c>
      <c r="AR194" s="72">
        <v>0.0</v>
      </c>
    </row>
    <row r="195">
      <c r="A195" s="61" t="s">
        <v>345</v>
      </c>
      <c r="B195" s="62" t="str">
        <f>ifna(if(vlookup(A195,vOS!A:B,2,0)="","Unknown",vlookup(A195,vOS!A:B,2,0)),"Unknown")</f>
        <v>Microsoft Windows Server 2019 (64-bit)</v>
      </c>
      <c r="C195" s="62">
        <f>vlookup(B195,'OS Study'!A:D,2,0)</f>
        <v>0</v>
      </c>
      <c r="D195" s="62" t="str">
        <f>vlookup(B195,'OS Study'!A:D,3,0)</f>
        <v>Windows</v>
      </c>
      <c r="E195" s="62" t="str">
        <f>vlookup(B195,'OS Study'!A:D,4,0)</f>
        <v>Server</v>
      </c>
      <c r="F195" s="63" t="str">
        <f>vlookup(B195,'OS Study'!A:E,5,0)</f>
        <v>2019</v>
      </c>
      <c r="G195" s="62">
        <f>IF(vlookup(A195,'RVtools V2.1'!A:J,4,0)="non",0,1)</f>
        <v>1</v>
      </c>
      <c r="H195" s="62">
        <f>if(vlookup(A195,'RVtools V2.1'!A:K,11,0)="kube",1,0)</f>
        <v>0</v>
      </c>
      <c r="I195" s="62">
        <f t="shared" si="5"/>
        <v>0</v>
      </c>
      <c r="J195" s="62">
        <f>ifna(vlookup(A195,'Infra Study'!A:Q,17,0),0)</f>
        <v>0</v>
      </c>
      <c r="K195" s="64">
        <f>IFERROR(__xludf.DUMMYFUNCTION("N(REGEXMATCH(VLOOKUP(A195, 'RVtools V2.1'!A:H, 8, 0), ""^Serveur de fichiers""))"),0.0)</f>
        <v>0</v>
      </c>
      <c r="L195" s="64">
        <f t="shared" si="6"/>
        <v>0</v>
      </c>
      <c r="M195" s="67" t="str">
        <f>ifna(vlookup(A195,'RVtools V2.1'!A:I,8,0),"N/A")</f>
        <v>Compta - Sage</v>
      </c>
      <c r="N195" s="64">
        <f>IFERROR(__xludf.DUMMYFUNCTION("IF(REGEXMATCH(M195, ""(?i)"" &amp; JOIN(""|"", SPLIT(""kalisil"", "" ""))), 1, 0)"),0.0)</f>
        <v>0</v>
      </c>
      <c r="O195" s="64" t="str">
        <f>vlookup(A195,'RVtools V2.1'!A:H,7,0)</f>
        <v>T1</v>
      </c>
      <c r="P195" s="64">
        <f>if(vlookup(A195,'RVtools V2.1'!A:H,5,0)="oui",1,0)</f>
        <v>1</v>
      </c>
      <c r="Q195" s="64">
        <f>ifna(vlookup(A195,vCPU!A:B,2,0),"Unknown")</f>
        <v>12</v>
      </c>
      <c r="R195" s="66">
        <f>ifna(vlookup(A195,vMemory!A:C,3,0),"Unknown")</f>
        <v>56</v>
      </c>
      <c r="S195" s="66">
        <f>ifna(vlookup(A195,vDisk!A:C,3,0),"Unknown")</f>
        <v>548</v>
      </c>
      <c r="T195" s="67" t="str">
        <f t="array" ref="T195">IFS(
   L195=1, "No Lift &amp; Shift",
   J195=1, XLOOKUP(A195, 'Infra Study'!A:A, 'Infra Study'!P:P),
   I195=1, "No Lift &amp; Shift",
   H195=1, "GKE",
   K195=1, "GCNV",
   G195=1, "Lift &amp; Shift Prod",
   TRUE, "Lift &amp; Shift Noprod"
)</f>
        <v>Lift &amp; Shift Prod</v>
      </c>
      <c r="U195" s="67">
        <f t="shared" si="7"/>
        <v>1</v>
      </c>
      <c r="V195" s="68" t="str">
        <f>if(T195="Lift &amp; Shift Noprod",if( Y195=0,Assumptions!$B$5, Assumptions!$B$4),if(T195="Lift &amp; Shift Prod",if(AND(N195=1,O195="T1"),Assumptions!$B$6,Assumptions!$B$4),0))</f>
        <v>N2D</v>
      </c>
      <c r="W195" s="69">
        <f>if(V195&lt;&gt;0,if(Q195="Unknown", Assumptions!$B$42,If(Q195&gt;1,Q195,2)),0)</f>
        <v>12</v>
      </c>
      <c r="X195" s="69">
        <f>if(V195&lt;&gt;0,if(R195="Unknown", Assumptions!$B$43,R195),0)</f>
        <v>56</v>
      </c>
      <c r="Y195" s="68">
        <f t="shared" si="8"/>
        <v>0</v>
      </c>
      <c r="Z195" s="68">
        <f>if(V195&lt;&gt;0,if(  S195="Unknown", Assumptions!$B$44,S195),0)</f>
        <v>548</v>
      </c>
      <c r="AA195" s="68" t="str">
        <f>if(V195 ="N2",ifna(vlookup(W195&amp;"-"&amp;X195,'Ref. VM'!A:B,2,0),"Custom"),if(V195 ="E2" , ifna(vlookup(W195&amp;"-"&amp;X195,'Ref. VM'!D:E,2,0),"Custom"),if(V195="N2D",ifna(vlookup(W195&amp;"-"&amp;X195,'Ref. VM'!G:H,2,0),"Custom"),if(V195="N4",ifna(vlookup(W195&amp;"-"&amp;X195,'Ref. VM'!J:K,2,0),"Custom"),0))))</f>
        <v>Custom</v>
      </c>
      <c r="AB195" s="67" t="str">
        <f t="shared" si="9"/>
        <v>N2D-Custom vCPUs-CUD 3y</v>
      </c>
      <c r="AC195" s="67" t="str">
        <f t="shared" si="10"/>
        <v>N2D-Custom RAM-CUD 3y</v>
      </c>
      <c r="AD195" s="67">
        <f t="shared" si="11"/>
        <v>0</v>
      </c>
      <c r="AE195" s="69">
        <f>if(T195="Lift &amp; Shift Prod",730,if(T195="Lift &amp; Shift Noprod",Assumptions!$B$3,0))</f>
        <v>730</v>
      </c>
      <c r="AF195" s="70">
        <f>if( U195=0,0,if(Y195=0, ((vlookup(AB195,'SKU Pricing'!A:B,Assumptions!$B$2,0)*W195)+(vlookup(AC195,'SKU Pricing'!A:B,Assumptions!$B$2,0)*X195))*AE195,((vlookup(AB195,'SKU Pricing'!A:B,Assumptions!$B$2,0)*W195)+(vlookup(AC195,'SKU Pricing'!A:B,Assumptions!$B$2,0)*(W195*8))+(vlookup(AD195,'SKU Pricing'!A:B,Assumptions!$B$2,0)*(X195-(W195*8))))*AE195))</f>
        <v>214.6526222</v>
      </c>
      <c r="AG195" s="67" t="str">
        <f t="shared" si="12"/>
        <v>Windows Server</v>
      </c>
      <c r="AH195" s="70">
        <f>ifna(vlookup(AG195,'SKU Pricing'!A:B,Assumptions!$B$2,0)*W195*AE195,0)</f>
        <v>402.96</v>
      </c>
      <c r="AI195" s="62" t="str">
        <f t="shared" si="13"/>
        <v>Regional</v>
      </c>
      <c r="AJ195" s="62" t="str">
        <f>if(V195&lt;&gt;0, if(T195="Lift &amp; Shift Noprod",Assumptions!$B$9,if(V195=Assumptions!$B$6,Assumptions!$B$10,if(P195=1,Assumptions!$B$8,Assumptions!$B$7))),"")</f>
        <v>SSD</v>
      </c>
      <c r="AK195" s="69" t="str">
        <f t="shared" si="14"/>
        <v>SSD</v>
      </c>
      <c r="AL195" s="69">
        <f>if(AJ195="Hyperdisk Balanced",Assumptions!$B$11,0)</f>
        <v>0</v>
      </c>
      <c r="AM195" s="69">
        <f>if(AJ195="Hyperdisk Balanced",Assumptions!$B$12,0)</f>
        <v>0</v>
      </c>
      <c r="AN195" s="70">
        <f>if(AK195=0,0,if(AJ195="Hyperdisk Balanced",vlookup(AK195&amp;" provisioned space",'SKU Pricing'!A:B,Assumptions!$B$2,0)*Z195+vlookup(AK195&amp;" provisioned IOPS",'SKU Pricing'!A:B,Assumptions!$B$2,0)*AL195*730+vlookup(AK195&amp;" provisioned throughput",'SKU Pricing'!A:B,Assumptions!$B$2,0)*AM195*730,vlookup(AK195,'SKU Pricing'!A:B,Assumptions!$B$2,0)*Z195))</f>
        <v>107.956</v>
      </c>
      <c r="AO195" s="70">
        <f t="shared" si="15"/>
        <v>725.5686222</v>
      </c>
      <c r="AP195" s="71" t="str">
        <f t="shared" si="16"/>
        <v>VM Manager</v>
      </c>
      <c r="AQ195" s="70">
        <f>ifna(vlookup(AP195,'SKU Pricing'!A:B,Assumptions!$B$2,0)*AE195,0)</f>
        <v>2.19</v>
      </c>
      <c r="AR195" s="72">
        <v>0.0</v>
      </c>
    </row>
    <row r="196">
      <c r="A196" s="61" t="s">
        <v>346</v>
      </c>
      <c r="B196" s="62" t="str">
        <f>ifna(if(vlookup(A196,vOS!A:B,2,0)="","Unknown",vlookup(A196,vOS!A:B,2,0)),"Unknown")</f>
        <v>Microsoft Windows Server 2012 (64-bit)</v>
      </c>
      <c r="C196" s="62">
        <f>vlookup(B196,'OS Study'!A:D,2,0)</f>
        <v>0</v>
      </c>
      <c r="D196" s="62" t="str">
        <f>vlookup(B196,'OS Study'!A:D,3,0)</f>
        <v>Windows</v>
      </c>
      <c r="E196" s="62" t="str">
        <f>vlookup(B196,'OS Study'!A:D,4,0)</f>
        <v>Server</v>
      </c>
      <c r="F196" s="63" t="str">
        <f>vlookup(B196,'OS Study'!A:E,5,0)</f>
        <v>2012</v>
      </c>
      <c r="G196" s="62">
        <f>IF(vlookup(A196,'RVtools V2.1'!A:J,4,0)="non",0,1)</f>
        <v>1</v>
      </c>
      <c r="H196" s="62">
        <f>if(vlookup(A196,'RVtools V2.1'!A:K,11,0)="kube",1,0)</f>
        <v>0</v>
      </c>
      <c r="I196" s="62">
        <f t="shared" si="5"/>
        <v>0</v>
      </c>
      <c r="J196" s="62">
        <f>ifna(vlookup(A196,'Infra Study'!A:Q,17,0),0)</f>
        <v>0</v>
      </c>
      <c r="K196" s="64">
        <f>IFERROR(__xludf.DUMMYFUNCTION("N(REGEXMATCH(VLOOKUP(A196, 'RVtools V2.1'!A:H, 8, 0), ""^Serveur de fichiers""))"),0.0)</f>
        <v>0</v>
      </c>
      <c r="L196" s="64">
        <f t="shared" si="6"/>
        <v>0</v>
      </c>
      <c r="M196" s="67" t="str">
        <f>ifna(vlookup(A196,'RVtools V2.1'!A:I,8,0),"N/A")</f>
        <v>Compta - Sage</v>
      </c>
      <c r="N196" s="64">
        <f>IFERROR(__xludf.DUMMYFUNCTION("IF(REGEXMATCH(M196, ""(?i)"" &amp; JOIN(""|"", SPLIT(""kalisil"", "" ""))), 1, 0)"),0.0)</f>
        <v>0</v>
      </c>
      <c r="O196" s="64" t="str">
        <f>vlookup(A196,'RVtools V2.1'!A:H,7,0)</f>
        <v>T1</v>
      </c>
      <c r="P196" s="64">
        <f>if(vlookup(A196,'RVtools V2.1'!A:H,5,0)="oui",1,0)</f>
        <v>1</v>
      </c>
      <c r="Q196" s="64">
        <f>ifna(vlookup(A196,vCPU!A:B,2,0),"Unknown")</f>
        <v>10</v>
      </c>
      <c r="R196" s="66">
        <f>ifna(vlookup(A196,vMemory!A:C,3,0),"Unknown")</f>
        <v>72</v>
      </c>
      <c r="S196" s="66">
        <f>ifna(vlookup(A196,vDisk!A:C,3,0),"Unknown")</f>
        <v>1667</v>
      </c>
      <c r="T196" s="67" t="str">
        <f t="array" ref="T196">IFS(
   L196=1, "No Lift &amp; Shift",
   J196=1, XLOOKUP(A196, 'Infra Study'!A:A, 'Infra Study'!P:P),
   I196=1, "No Lift &amp; Shift",
   H196=1, "GKE",
   K196=1, "GCNV",
   G196=1, "Lift &amp; Shift Prod",
   TRUE, "Lift &amp; Shift Noprod"
)</f>
        <v>Lift &amp; Shift Prod</v>
      </c>
      <c r="U196" s="67">
        <f t="shared" si="7"/>
        <v>1</v>
      </c>
      <c r="V196" s="68" t="str">
        <f>if(T196="Lift &amp; Shift Noprod",if( Y196=0,Assumptions!$B$5, Assumptions!$B$4),if(T196="Lift &amp; Shift Prod",if(AND(N196=1,O196="T1"),Assumptions!$B$6,Assumptions!$B$4),0))</f>
        <v>N2D</v>
      </c>
      <c r="W196" s="69">
        <f>if(V196&lt;&gt;0,if(Q196="Unknown", Assumptions!$B$42,If(Q196&gt;1,Q196,2)),0)</f>
        <v>10</v>
      </c>
      <c r="X196" s="69">
        <f>if(V196&lt;&gt;0,if(R196="Unknown", Assumptions!$B$43,R196),0)</f>
        <v>72</v>
      </c>
      <c r="Y196" s="68">
        <f t="shared" si="8"/>
        <v>0</v>
      </c>
      <c r="Z196" s="68">
        <f>if(V196&lt;&gt;0,if(  S196="Unknown", Assumptions!$B$44,S196),0)</f>
        <v>1667</v>
      </c>
      <c r="AA196" s="68" t="str">
        <f>if(V196 ="N2",ifna(vlookup(W196&amp;"-"&amp;X196,'Ref. VM'!A:B,2,0),"Custom"),if(V196 ="E2" , ifna(vlookup(W196&amp;"-"&amp;X196,'Ref. VM'!D:E,2,0),"Custom"),if(V196="N2D",ifna(vlookup(W196&amp;"-"&amp;X196,'Ref. VM'!G:H,2,0),"Custom"),if(V196="N4",ifna(vlookup(W196&amp;"-"&amp;X196,'Ref. VM'!J:K,2,0),"Custom"),0))))</f>
        <v>Custom</v>
      </c>
      <c r="AB196" s="67" t="str">
        <f t="shared" si="9"/>
        <v>N2D-Custom vCPUs-CUD 3y</v>
      </c>
      <c r="AC196" s="67" t="str">
        <f t="shared" si="10"/>
        <v>N2D-Custom RAM-CUD 3y</v>
      </c>
      <c r="AD196" s="67">
        <f t="shared" si="11"/>
        <v>0</v>
      </c>
      <c r="AE196" s="69">
        <f>if(T196="Lift &amp; Shift Prod",730,if(T196="Lift &amp; Shift Noprod",Assumptions!$B$3,0))</f>
        <v>730</v>
      </c>
      <c r="AF196" s="70">
        <f>if( U196=0,0,if(Y196=0, ((vlookup(AB196,'SKU Pricing'!A:B,Assumptions!$B$2,0)*W196)+(vlookup(AC196,'SKU Pricing'!A:B,Assumptions!$B$2,0)*X196))*AE196,((vlookup(AB196,'SKU Pricing'!A:B,Assumptions!$B$2,0)*W196)+(vlookup(AC196,'SKU Pricing'!A:B,Assumptions!$B$2,0)*(W196*8))+(vlookup(AD196,'SKU Pricing'!A:B,Assumptions!$B$2,0)*(X196-(W196*8))))*AE196))</f>
        <v>216.2459611</v>
      </c>
      <c r="AG196" s="67" t="str">
        <f t="shared" si="12"/>
        <v>Windows Server</v>
      </c>
      <c r="AH196" s="70">
        <f>ifna(vlookup(AG196,'SKU Pricing'!A:B,Assumptions!$B$2,0)*W196*AE196,0)</f>
        <v>335.8</v>
      </c>
      <c r="AI196" s="62" t="str">
        <f t="shared" si="13"/>
        <v>Regional</v>
      </c>
      <c r="AJ196" s="62" t="str">
        <f>if(V196&lt;&gt;0, if(T196="Lift &amp; Shift Noprod",Assumptions!$B$9,if(V196=Assumptions!$B$6,Assumptions!$B$10,if(P196=1,Assumptions!$B$8,Assumptions!$B$7))),"")</f>
        <v>SSD</v>
      </c>
      <c r="AK196" s="69" t="str">
        <f t="shared" si="14"/>
        <v>SSD</v>
      </c>
      <c r="AL196" s="69">
        <f>if(AJ196="Hyperdisk Balanced",Assumptions!$B$11,0)</f>
        <v>0</v>
      </c>
      <c r="AM196" s="69">
        <f>if(AJ196="Hyperdisk Balanced",Assumptions!$B$12,0)</f>
        <v>0</v>
      </c>
      <c r="AN196" s="70">
        <f>if(AK196=0,0,if(AJ196="Hyperdisk Balanced",vlookup(AK196&amp;" provisioned space",'SKU Pricing'!A:B,Assumptions!$B$2,0)*Z196+vlookup(AK196&amp;" provisioned IOPS",'SKU Pricing'!A:B,Assumptions!$B$2,0)*AL196*730+vlookup(AK196&amp;" provisioned throughput",'SKU Pricing'!A:B,Assumptions!$B$2,0)*AM196*730,vlookup(AK196,'SKU Pricing'!A:B,Assumptions!$B$2,0)*Z196))</f>
        <v>328.399</v>
      </c>
      <c r="AO196" s="70">
        <f t="shared" si="15"/>
        <v>880.4449611</v>
      </c>
      <c r="AP196" s="71" t="str">
        <f t="shared" si="16"/>
        <v>VM Manager</v>
      </c>
      <c r="AQ196" s="70">
        <f>ifna(vlookup(AP196,'SKU Pricing'!A:B,Assumptions!$B$2,0)*AE196,0)</f>
        <v>2.19</v>
      </c>
      <c r="AR196" s="72">
        <v>0.0</v>
      </c>
    </row>
    <row r="197">
      <c r="A197" s="61" t="s">
        <v>347</v>
      </c>
      <c r="B197" s="62" t="str">
        <f>ifna(if(vlookup(A197,vOS!A:B,2,0)="","Unknown",vlookup(A197,vOS!A:B,2,0)),"Unknown")</f>
        <v>Microsoft Windows Server 2016 or later (64-bit)</v>
      </c>
      <c r="C197" s="62">
        <f>vlookup(B197,'OS Study'!A:D,2,0)</f>
        <v>0</v>
      </c>
      <c r="D197" s="62" t="str">
        <f>vlookup(B197,'OS Study'!A:D,3,0)</f>
        <v>Windows</v>
      </c>
      <c r="E197" s="62" t="str">
        <f>vlookup(B197,'OS Study'!A:D,4,0)</f>
        <v>Server</v>
      </c>
      <c r="F197" s="63" t="str">
        <f>vlookup(B197,'OS Study'!A:E,5,0)</f>
        <v>2016</v>
      </c>
      <c r="G197" s="62">
        <f>IF(vlookup(A197,'RVtools V2.1'!A:J,4,0)="non",0,1)</f>
        <v>1</v>
      </c>
      <c r="H197" s="62">
        <f>if(vlookup(A197,'RVtools V2.1'!A:K,11,0)="kube",1,0)</f>
        <v>0</v>
      </c>
      <c r="I197" s="62">
        <f t="shared" si="5"/>
        <v>0</v>
      </c>
      <c r="J197" s="62">
        <f>ifna(vlookup(A197,'Infra Study'!A:Q,17,0),0)</f>
        <v>0</v>
      </c>
      <c r="K197" s="64">
        <f>IFERROR(__xludf.DUMMYFUNCTION("N(REGEXMATCH(VLOOKUP(A197, 'RVtools V2.1'!A:H, 8, 0), ""^Serveur de fichiers""))"),0.0)</f>
        <v>0</v>
      </c>
      <c r="L197" s="64">
        <f t="shared" si="6"/>
        <v>0</v>
      </c>
      <c r="M197" s="67" t="str">
        <f>ifna(vlookup(A197,'RVtools V2.1'!A:I,8,0),"N/A")</f>
        <v>Compta - Sage</v>
      </c>
      <c r="N197" s="64">
        <f>IFERROR(__xludf.DUMMYFUNCTION("IF(REGEXMATCH(M197, ""(?i)"" &amp; JOIN(""|"", SPLIT(""kalisil"", "" ""))), 1, 0)"),0.0)</f>
        <v>0</v>
      </c>
      <c r="O197" s="64" t="str">
        <f>vlookup(A197,'RVtools V2.1'!A:H,7,0)</f>
        <v>T1</v>
      </c>
      <c r="P197" s="64">
        <f>if(vlookup(A197,'RVtools V2.1'!A:H,5,0)="oui",1,0)</f>
        <v>1</v>
      </c>
      <c r="Q197" s="64">
        <f>ifna(vlookup(A197,vCPU!A:B,2,0),"Unknown")</f>
        <v>6</v>
      </c>
      <c r="R197" s="66">
        <f>ifna(vlookup(A197,vMemory!A:C,3,0),"Unknown")</f>
        <v>32</v>
      </c>
      <c r="S197" s="66">
        <f>ifna(vlookup(A197,vDisk!A:C,3,0),"Unknown")</f>
        <v>596</v>
      </c>
      <c r="T197" s="67" t="str">
        <f t="array" ref="T197">IFS(
   L197=1, "No Lift &amp; Shift",
   J197=1, XLOOKUP(A197, 'Infra Study'!A:A, 'Infra Study'!P:P),
   I197=1, "No Lift &amp; Shift",
   H197=1, "GKE",
   K197=1, "GCNV",
   G197=1, "Lift &amp; Shift Prod",
   TRUE, "Lift &amp; Shift Noprod"
)</f>
        <v>Lift &amp; Shift Prod</v>
      </c>
      <c r="U197" s="67">
        <f t="shared" si="7"/>
        <v>1</v>
      </c>
      <c r="V197" s="68" t="str">
        <f>if(T197="Lift &amp; Shift Noprod",if( Y197=0,Assumptions!$B$5, Assumptions!$B$4),if(T197="Lift &amp; Shift Prod",if(AND(N197=1,O197="T1"),Assumptions!$B$6,Assumptions!$B$4),0))</f>
        <v>N2D</v>
      </c>
      <c r="W197" s="69">
        <f>if(V197&lt;&gt;0,if(Q197="Unknown", Assumptions!$B$42,If(Q197&gt;1,Q197,2)),0)</f>
        <v>6</v>
      </c>
      <c r="X197" s="69">
        <f>if(V197&lt;&gt;0,if(R197="Unknown", Assumptions!$B$43,R197),0)</f>
        <v>32</v>
      </c>
      <c r="Y197" s="68">
        <f t="shared" si="8"/>
        <v>0</v>
      </c>
      <c r="Z197" s="68">
        <f>if(V197&lt;&gt;0,if(  S197="Unknown", Assumptions!$B$44,S197),0)</f>
        <v>596</v>
      </c>
      <c r="AA197" s="68" t="str">
        <f>if(V197 ="N2",ifna(vlookup(W197&amp;"-"&amp;X197,'Ref. VM'!A:B,2,0),"Custom"),if(V197 ="E2" , ifna(vlookup(W197&amp;"-"&amp;X197,'Ref. VM'!D:E,2,0),"Custom"),if(V197="N2D",ifna(vlookup(W197&amp;"-"&amp;X197,'Ref. VM'!G:H,2,0),"Custom"),if(V197="N4",ifna(vlookup(W197&amp;"-"&amp;X197,'Ref. VM'!J:K,2,0),"Custom"),0))))</f>
        <v>Custom</v>
      </c>
      <c r="AB197" s="67" t="str">
        <f t="shared" si="9"/>
        <v>N2D-Custom vCPUs-CUD 3y</v>
      </c>
      <c r="AC197" s="67" t="str">
        <f t="shared" si="10"/>
        <v>N2D-Custom RAM-CUD 3y</v>
      </c>
      <c r="AD197" s="67">
        <f t="shared" si="11"/>
        <v>0</v>
      </c>
      <c r="AE197" s="69">
        <f>if(T197="Lift &amp; Shift Prod",730,if(T197="Lift &amp; Shift Noprod",Assumptions!$B$3,0))</f>
        <v>730</v>
      </c>
      <c r="AF197" s="70">
        <f>if( U197=0,0,if(Y197=0, ((vlookup(AB197,'SKU Pricing'!A:B,Assumptions!$B$2,0)*W197)+(vlookup(AC197,'SKU Pricing'!A:B,Assumptions!$B$2,0)*X197))*AE197,((vlookup(AB197,'SKU Pricing'!A:B,Assumptions!$B$2,0)*W197)+(vlookup(AC197,'SKU Pricing'!A:B,Assumptions!$B$2,0)*(W197*8))+(vlookup(AD197,'SKU Pricing'!A:B,Assumptions!$B$2,0)*(X197-(W197*8))))*AE197))</f>
        <v>113.2266442</v>
      </c>
      <c r="AG197" s="67" t="str">
        <f t="shared" si="12"/>
        <v>Windows Server</v>
      </c>
      <c r="AH197" s="70">
        <f>ifna(vlookup(AG197,'SKU Pricing'!A:B,Assumptions!$B$2,0)*W197*AE197,0)</f>
        <v>201.48</v>
      </c>
      <c r="AI197" s="62" t="str">
        <f t="shared" si="13"/>
        <v>Regional</v>
      </c>
      <c r="AJ197" s="62" t="str">
        <f>if(V197&lt;&gt;0, if(T197="Lift &amp; Shift Noprod",Assumptions!$B$9,if(V197=Assumptions!$B$6,Assumptions!$B$10,if(P197=1,Assumptions!$B$8,Assumptions!$B$7))),"")</f>
        <v>SSD</v>
      </c>
      <c r="AK197" s="69" t="str">
        <f t="shared" si="14"/>
        <v>SSD</v>
      </c>
      <c r="AL197" s="69">
        <f>if(AJ197="Hyperdisk Balanced",Assumptions!$B$11,0)</f>
        <v>0</v>
      </c>
      <c r="AM197" s="69">
        <f>if(AJ197="Hyperdisk Balanced",Assumptions!$B$12,0)</f>
        <v>0</v>
      </c>
      <c r="AN197" s="70">
        <f>if(AK197=0,0,if(AJ197="Hyperdisk Balanced",vlookup(AK197&amp;" provisioned space",'SKU Pricing'!A:B,Assumptions!$B$2,0)*Z197+vlookup(AK197&amp;" provisioned IOPS",'SKU Pricing'!A:B,Assumptions!$B$2,0)*AL197*730+vlookup(AK197&amp;" provisioned throughput",'SKU Pricing'!A:B,Assumptions!$B$2,0)*AM197*730,vlookup(AK197,'SKU Pricing'!A:B,Assumptions!$B$2,0)*Z197))</f>
        <v>117.412</v>
      </c>
      <c r="AO197" s="70">
        <f t="shared" si="15"/>
        <v>432.1186442</v>
      </c>
      <c r="AP197" s="71" t="str">
        <f t="shared" si="16"/>
        <v>VM Manager</v>
      </c>
      <c r="AQ197" s="70">
        <f>ifna(vlookup(AP197,'SKU Pricing'!A:B,Assumptions!$B$2,0)*AE197,0)</f>
        <v>2.19</v>
      </c>
      <c r="AR197" s="72">
        <v>0.0</v>
      </c>
    </row>
    <row r="198">
      <c r="A198" s="61" t="s">
        <v>348</v>
      </c>
      <c r="B198" s="62" t="str">
        <f>ifna(if(vlookup(A198,vOS!A:B,2,0)="","Unknown",vlookup(A198,vOS!A:B,2,0)),"Unknown")</f>
        <v>Debian GNU/Linux 10 (64-bit)</v>
      </c>
      <c r="C198" s="62">
        <f>vlookup(B198,'OS Study'!A:D,2,0)</f>
        <v>0</v>
      </c>
      <c r="D198" s="62" t="str">
        <f>vlookup(B198,'OS Study'!A:D,3,0)</f>
        <v>Linux</v>
      </c>
      <c r="E198" s="62" t="str">
        <f>vlookup(B198,'OS Study'!A:D,4,0)</f>
        <v>Debian</v>
      </c>
      <c r="F198" s="63" t="str">
        <f>vlookup(B198,'OS Study'!A:E,5,0)</f>
        <v>10</v>
      </c>
      <c r="G198" s="62">
        <f>IF(vlookup(A198,'RVtools V2.1'!A:J,4,0)="non",0,1)</f>
        <v>1</v>
      </c>
      <c r="H198" s="62">
        <f>if(vlookup(A198,'RVtools V2.1'!A:K,11,0)="kube",1,0)</f>
        <v>0</v>
      </c>
      <c r="I198" s="62">
        <f t="shared" si="5"/>
        <v>0</v>
      </c>
      <c r="J198" s="62">
        <f>ifna(vlookup(A198,'Infra Study'!A:Q,17,0),0)</f>
        <v>0</v>
      </c>
      <c r="K198" s="64">
        <f>IFERROR(__xludf.DUMMYFUNCTION("N(REGEXMATCH(VLOOKUP(A198, 'RVtools V2.1'!A:H, 8, 0), ""^Serveur de fichiers""))"),0.0)</f>
        <v>0</v>
      </c>
      <c r="L198" s="64">
        <f t="shared" si="6"/>
        <v>0</v>
      </c>
      <c r="M198" s="67" t="str">
        <f>ifna(vlookup(A198,'RVtools V2.1'!A:I,8,0),"N/A")</f>
        <v>Cov2Sil - ALS</v>
      </c>
      <c r="N198" s="64">
        <f>IFERROR(__xludf.DUMMYFUNCTION("IF(REGEXMATCH(M198, ""(?i)"" &amp; JOIN(""|"", SPLIT(""kalisil"", "" ""))), 1, 0)"),0.0)</f>
        <v>0</v>
      </c>
      <c r="O198" s="64" t="str">
        <f>vlookup(A198,'RVtools V2.1'!A:H,7,0)</f>
        <v>T1</v>
      </c>
      <c r="P198" s="64">
        <f>if(vlookup(A198,'RVtools V2.1'!A:H,5,0)="oui",1,0)</f>
        <v>1</v>
      </c>
      <c r="Q198" s="64">
        <f>ifna(vlookup(A198,vCPU!A:B,2,0),"Unknown")</f>
        <v>2</v>
      </c>
      <c r="R198" s="66">
        <f>ifna(vlookup(A198,vMemory!A:C,3,0),"Unknown")</f>
        <v>2</v>
      </c>
      <c r="S198" s="66">
        <f>ifna(vlookup(A198,vDisk!A:C,3,0),"Unknown")</f>
        <v>17</v>
      </c>
      <c r="T198" s="67" t="str">
        <f t="array" ref="T198">IFS(
   L198=1, "No Lift &amp; Shift",
   J198=1, XLOOKUP(A198, 'Infra Study'!A:A, 'Infra Study'!P:P),
   I198=1, "No Lift &amp; Shift",
   H198=1, "GKE",
   K198=1, "GCNV",
   G198=1, "Lift &amp; Shift Prod",
   TRUE, "Lift &amp; Shift Noprod"
)</f>
        <v>Lift &amp; Shift Prod</v>
      </c>
      <c r="U198" s="67">
        <f t="shared" si="7"/>
        <v>1</v>
      </c>
      <c r="V198" s="68" t="str">
        <f>if(T198="Lift &amp; Shift Noprod",if( Y198=0,Assumptions!$B$5, Assumptions!$B$4),if(T198="Lift &amp; Shift Prod",if(AND(N198=1,O198="T1"),Assumptions!$B$6,Assumptions!$B$4),0))</f>
        <v>N2D</v>
      </c>
      <c r="W198" s="69">
        <f>if(V198&lt;&gt;0,if(Q198="Unknown", Assumptions!$B$42,If(Q198&gt;1,Q198,2)),0)</f>
        <v>2</v>
      </c>
      <c r="X198" s="69">
        <f>if(V198&lt;&gt;0,if(R198="Unknown", Assumptions!$B$43,R198),0)</f>
        <v>2</v>
      </c>
      <c r="Y198" s="68">
        <f t="shared" si="8"/>
        <v>0</v>
      </c>
      <c r="Z198" s="68">
        <f>if(V198&lt;&gt;0,if(  S198="Unknown", Assumptions!$B$44,S198),0)</f>
        <v>17</v>
      </c>
      <c r="AA198" s="68" t="str">
        <f>if(V198 ="N2",ifna(vlookup(W198&amp;"-"&amp;X198,'Ref. VM'!A:B,2,0),"Custom"),if(V198 ="E2" , ifna(vlookup(W198&amp;"-"&amp;X198,'Ref. VM'!D:E,2,0),"Custom"),if(V198="N2D",ifna(vlookup(W198&amp;"-"&amp;X198,'Ref. VM'!G:H,2,0),"Custom"),if(V198="N4",ifna(vlookup(W198&amp;"-"&amp;X198,'Ref. VM'!J:K,2,0),"Custom"),0))))</f>
        <v>Custom</v>
      </c>
      <c r="AB198" s="67" t="str">
        <f t="shared" si="9"/>
        <v>N2D-Custom vCPUs-CUD 3y</v>
      </c>
      <c r="AC198" s="67" t="str">
        <f t="shared" si="10"/>
        <v>N2D-Custom RAM-CUD 3y</v>
      </c>
      <c r="AD198" s="67">
        <f t="shared" si="11"/>
        <v>0</v>
      </c>
      <c r="AE198" s="69">
        <f>if(T198="Lift &amp; Shift Prod",730,if(T198="Lift &amp; Shift Noprod",Assumptions!$B$3,0))</f>
        <v>730</v>
      </c>
      <c r="AF198" s="70">
        <f>if( U198=0,0,if(Y198=0, ((vlookup(AB198,'SKU Pricing'!A:B,Assumptions!$B$2,0)*W198)+(vlookup(AC198,'SKU Pricing'!A:B,Assumptions!$B$2,0)*X198))*AE198,((vlookup(AB198,'SKU Pricing'!A:B,Assumptions!$B$2,0)*W198)+(vlookup(AC198,'SKU Pricing'!A:B,Assumptions!$B$2,0)*(W198*8))+(vlookup(AD198,'SKU Pricing'!A:B,Assumptions!$B$2,0)*(X198-(W198*8))))*AE198))</f>
        <v>24.9581598</v>
      </c>
      <c r="AG198" s="67">
        <f t="shared" si="12"/>
        <v>0</v>
      </c>
      <c r="AH198" s="70">
        <f>ifna(vlookup(AG198,'SKU Pricing'!A:B,Assumptions!$B$2,0)*W198*AE198,0)</f>
        <v>0</v>
      </c>
      <c r="AI198" s="62" t="str">
        <f t="shared" si="13"/>
        <v>Regional</v>
      </c>
      <c r="AJ198" s="62" t="str">
        <f>if(V198&lt;&gt;0, if(T198="Lift &amp; Shift Noprod",Assumptions!$B$9,if(V198=Assumptions!$B$6,Assumptions!$B$10,if(P198=1,Assumptions!$B$8,Assumptions!$B$7))),"")</f>
        <v>SSD</v>
      </c>
      <c r="AK198" s="69" t="str">
        <f t="shared" si="14"/>
        <v>SSD</v>
      </c>
      <c r="AL198" s="69">
        <f>if(AJ198="Hyperdisk Balanced",Assumptions!$B$11,0)</f>
        <v>0</v>
      </c>
      <c r="AM198" s="69">
        <f>if(AJ198="Hyperdisk Balanced",Assumptions!$B$12,0)</f>
        <v>0</v>
      </c>
      <c r="AN198" s="70">
        <f>if(AK198=0,0,if(AJ198="Hyperdisk Balanced",vlookup(AK198&amp;" provisioned space",'SKU Pricing'!A:B,Assumptions!$B$2,0)*Z198+vlookup(AK198&amp;" provisioned IOPS",'SKU Pricing'!A:B,Assumptions!$B$2,0)*AL198*730+vlookup(AK198&amp;" provisioned throughput",'SKU Pricing'!A:B,Assumptions!$B$2,0)*AM198*730,vlookup(AK198,'SKU Pricing'!A:B,Assumptions!$B$2,0)*Z198))</f>
        <v>3.349</v>
      </c>
      <c r="AO198" s="70">
        <f t="shared" si="15"/>
        <v>28.3071598</v>
      </c>
      <c r="AP198" s="71" t="str">
        <f t="shared" si="16"/>
        <v>VM Manager</v>
      </c>
      <c r="AQ198" s="70">
        <f>ifna(vlookup(AP198,'SKU Pricing'!A:B,Assumptions!$B$2,0)*AE198,0)</f>
        <v>2.19</v>
      </c>
      <c r="AR198" s="72">
        <v>0.0</v>
      </c>
    </row>
    <row r="199">
      <c r="A199" s="61" t="s">
        <v>349</v>
      </c>
      <c r="B199" s="62" t="str">
        <f>ifna(if(vlookup(A199,vOS!A:B,2,0)="","Unknown",vlookup(A199,vOS!A:B,2,0)),"Unknown")</f>
        <v>Microsoft Windows Server 2019 (64-bit)</v>
      </c>
      <c r="C199" s="62">
        <f>vlookup(B199,'OS Study'!A:D,2,0)</f>
        <v>0</v>
      </c>
      <c r="D199" s="62" t="str">
        <f>vlookup(B199,'OS Study'!A:D,3,0)</f>
        <v>Windows</v>
      </c>
      <c r="E199" s="62" t="str">
        <f>vlookup(B199,'OS Study'!A:D,4,0)</f>
        <v>Server</v>
      </c>
      <c r="F199" s="63" t="str">
        <f>vlookup(B199,'OS Study'!A:E,5,0)</f>
        <v>2019</v>
      </c>
      <c r="G199" s="62">
        <f>IF(vlookup(A199,'RVtools V2.1'!A:J,4,0)="non",0,1)</f>
        <v>1</v>
      </c>
      <c r="H199" s="62">
        <f>if(vlookup(A199,'RVtools V2.1'!A:K,11,0)="kube",1,0)</f>
        <v>0</v>
      </c>
      <c r="I199" s="62">
        <f t="shared" si="5"/>
        <v>0</v>
      </c>
      <c r="J199" s="62">
        <f>ifna(vlookup(A199,'Infra Study'!A:Q,17,0),0)</f>
        <v>0</v>
      </c>
      <c r="K199" s="64">
        <f>IFERROR(__xludf.DUMMYFUNCTION("N(REGEXMATCH(VLOOKUP(A199, 'RVtools V2.1'!A:H, 8, 0), ""^Serveur de fichiers""))"),0.0)</f>
        <v>0</v>
      </c>
      <c r="L199" s="64">
        <f t="shared" si="6"/>
        <v>0</v>
      </c>
      <c r="M199" s="67" t="str">
        <f>ifna(vlookup(A199,'RVtools V2.1'!A:I,8,0),"N/A")</f>
        <v>Cov2Sil - CAZ</v>
      </c>
      <c r="N199" s="64">
        <f>IFERROR(__xludf.DUMMYFUNCTION("IF(REGEXMATCH(M199, ""(?i)"" &amp; JOIN(""|"", SPLIT(""kalisil"", "" ""))), 1, 0)"),0.0)</f>
        <v>0</v>
      </c>
      <c r="O199" s="64" t="str">
        <f>vlookup(A199,'RVtools V2.1'!A:H,7,0)</f>
        <v>T1</v>
      </c>
      <c r="P199" s="64">
        <f>if(vlookup(A199,'RVtools V2.1'!A:H,5,0)="oui",1,0)</f>
        <v>1</v>
      </c>
      <c r="Q199" s="64">
        <f>ifna(vlookup(A199,vCPU!A:B,2,0),"Unknown")</f>
        <v>4</v>
      </c>
      <c r="R199" s="66">
        <f>ifna(vlookup(A199,vMemory!A:C,3,0),"Unknown")</f>
        <v>8</v>
      </c>
      <c r="S199" s="66">
        <f>ifna(vlookup(A199,vDisk!A:C,3,0),"Unknown")</f>
        <v>323</v>
      </c>
      <c r="T199" s="67" t="str">
        <f t="array" ref="T199">IFS(
   L199=1, "No Lift &amp; Shift",
   J199=1, XLOOKUP(A199, 'Infra Study'!A:A, 'Infra Study'!P:P),
   I199=1, "No Lift &amp; Shift",
   H199=1, "GKE",
   K199=1, "GCNV",
   G199=1, "Lift &amp; Shift Prod",
   TRUE, "Lift &amp; Shift Noprod"
)</f>
        <v>Lift &amp; Shift Prod</v>
      </c>
      <c r="U199" s="67">
        <f t="shared" si="7"/>
        <v>1</v>
      </c>
      <c r="V199" s="68" t="str">
        <f>if(T199="Lift &amp; Shift Noprod",if( Y199=0,Assumptions!$B$5, Assumptions!$B$4),if(T199="Lift &amp; Shift Prod",if(AND(N199=1,O199="T1"),Assumptions!$B$6,Assumptions!$B$4),0))</f>
        <v>N2D</v>
      </c>
      <c r="W199" s="69">
        <f>if(V199&lt;&gt;0,if(Q199="Unknown", Assumptions!$B$42,If(Q199&gt;1,Q199,2)),0)</f>
        <v>4</v>
      </c>
      <c r="X199" s="69">
        <f>if(V199&lt;&gt;0,if(R199="Unknown", Assumptions!$B$43,R199),0)</f>
        <v>8</v>
      </c>
      <c r="Y199" s="68">
        <f t="shared" si="8"/>
        <v>0</v>
      </c>
      <c r="Z199" s="68">
        <f>if(V199&lt;&gt;0,if(  S199="Unknown", Assumptions!$B$44,S199),0)</f>
        <v>323</v>
      </c>
      <c r="AA199" s="68" t="str">
        <f>if(V199 ="N2",ifna(vlookup(W199&amp;"-"&amp;X199,'Ref. VM'!A:B,2,0),"Custom"),if(V199 ="E2" , ifna(vlookup(W199&amp;"-"&amp;X199,'Ref. VM'!D:E,2,0),"Custom"),if(V199="N2D",ifna(vlookup(W199&amp;"-"&amp;X199,'Ref. VM'!G:H,2,0),"Custom"),if(V199="N4",ifna(vlookup(W199&amp;"-"&amp;X199,'Ref. VM'!J:K,2,0),"Custom"),0))))</f>
        <v>Custom</v>
      </c>
      <c r="AB199" s="67" t="str">
        <f t="shared" si="9"/>
        <v>N2D-Custom vCPUs-CUD 3y</v>
      </c>
      <c r="AC199" s="67" t="str">
        <f t="shared" si="10"/>
        <v>N2D-Custom RAM-CUD 3y</v>
      </c>
      <c r="AD199" s="67">
        <f t="shared" si="11"/>
        <v>0</v>
      </c>
      <c r="AE199" s="69">
        <f>if(T199="Lift &amp; Shift Prod",730,if(T199="Lift &amp; Shift Noprod",Assumptions!$B$3,0))</f>
        <v>730</v>
      </c>
      <c r="AF199" s="70">
        <f>if( U199=0,0,if(Y199=0, ((vlookup(AB199,'SKU Pricing'!A:B,Assumptions!$B$2,0)*W199)+(vlookup(AC199,'SKU Pricing'!A:B,Assumptions!$B$2,0)*X199))*AE199,((vlookup(AB199,'SKU Pricing'!A:B,Assumptions!$B$2,0)*W199)+(vlookup(AC199,'SKU Pricing'!A:B,Assumptions!$B$2,0)*(W199*8))+(vlookup(AD199,'SKU Pricing'!A:B,Assumptions!$B$2,0)*(X199-(W199*8))))*AE199))</f>
        <v>55.81665264</v>
      </c>
      <c r="AG199" s="67" t="str">
        <f t="shared" si="12"/>
        <v>Windows Server</v>
      </c>
      <c r="AH199" s="70">
        <f>ifna(vlookup(AG199,'SKU Pricing'!A:B,Assumptions!$B$2,0)*W199*AE199,0)</f>
        <v>134.32</v>
      </c>
      <c r="AI199" s="62" t="str">
        <f t="shared" si="13"/>
        <v>Regional</v>
      </c>
      <c r="AJ199" s="62" t="str">
        <f>if(V199&lt;&gt;0, if(T199="Lift &amp; Shift Noprod",Assumptions!$B$9,if(V199=Assumptions!$B$6,Assumptions!$B$10,if(P199=1,Assumptions!$B$8,Assumptions!$B$7))),"")</f>
        <v>SSD</v>
      </c>
      <c r="AK199" s="69" t="str">
        <f t="shared" si="14"/>
        <v>SSD</v>
      </c>
      <c r="AL199" s="69">
        <f>if(AJ199="Hyperdisk Balanced",Assumptions!$B$11,0)</f>
        <v>0</v>
      </c>
      <c r="AM199" s="69">
        <f>if(AJ199="Hyperdisk Balanced",Assumptions!$B$12,0)</f>
        <v>0</v>
      </c>
      <c r="AN199" s="70">
        <f>if(AK199=0,0,if(AJ199="Hyperdisk Balanced",vlookup(AK199&amp;" provisioned space",'SKU Pricing'!A:B,Assumptions!$B$2,0)*Z199+vlookup(AK199&amp;" provisioned IOPS",'SKU Pricing'!A:B,Assumptions!$B$2,0)*AL199*730+vlookup(AK199&amp;" provisioned throughput",'SKU Pricing'!A:B,Assumptions!$B$2,0)*AM199*730,vlookup(AK199,'SKU Pricing'!A:B,Assumptions!$B$2,0)*Z199))</f>
        <v>63.631</v>
      </c>
      <c r="AO199" s="70">
        <f t="shared" si="15"/>
        <v>253.7676526</v>
      </c>
      <c r="AP199" s="71" t="str">
        <f t="shared" si="16"/>
        <v>VM Manager</v>
      </c>
      <c r="AQ199" s="70">
        <f>ifna(vlookup(AP199,'SKU Pricing'!A:B,Assumptions!$B$2,0)*AE199,0)</f>
        <v>2.19</v>
      </c>
      <c r="AR199" s="72">
        <v>0.0</v>
      </c>
    </row>
    <row r="200">
      <c r="A200" s="61" t="s">
        <v>350</v>
      </c>
      <c r="B200" s="62" t="str">
        <f>ifna(if(vlookup(A200,vOS!A:B,2,0)="","Unknown",vlookup(A200,vOS!A:B,2,0)),"Unknown")</f>
        <v>Microsoft Windows Server 2019 (64-bit)</v>
      </c>
      <c r="C200" s="62">
        <f>vlookup(B200,'OS Study'!A:D,2,0)</f>
        <v>0</v>
      </c>
      <c r="D200" s="62" t="str">
        <f>vlookup(B200,'OS Study'!A:D,3,0)</f>
        <v>Windows</v>
      </c>
      <c r="E200" s="62" t="str">
        <f>vlookup(B200,'OS Study'!A:D,4,0)</f>
        <v>Server</v>
      </c>
      <c r="F200" s="63" t="str">
        <f>vlookup(B200,'OS Study'!A:E,5,0)</f>
        <v>2019</v>
      </c>
      <c r="G200" s="62">
        <f>IF(vlookup(A200,'RVtools V2.1'!A:J,4,0)="non",0,1)</f>
        <v>1</v>
      </c>
      <c r="H200" s="62">
        <f>if(vlookup(A200,'RVtools V2.1'!A:K,11,0)="kube",1,0)</f>
        <v>0</v>
      </c>
      <c r="I200" s="62">
        <f t="shared" si="5"/>
        <v>0</v>
      </c>
      <c r="J200" s="62">
        <f>ifna(vlookup(A200,'Infra Study'!A:Q,17,0),0)</f>
        <v>0</v>
      </c>
      <c r="K200" s="64">
        <f>IFERROR(__xludf.DUMMYFUNCTION("N(REGEXMATCH(VLOOKUP(A200, 'RVtools V2.1'!A:H, 8, 0), ""^Serveur de fichiers""))"),0.0)</f>
        <v>0</v>
      </c>
      <c r="L200" s="64">
        <f t="shared" si="6"/>
        <v>0</v>
      </c>
      <c r="M200" s="67" t="str">
        <f>ifna(vlookup(A200,'RVtools V2.1'!A:I,8,0),"N/A")</f>
        <v>Cov2Sil - COR</v>
      </c>
      <c r="N200" s="64">
        <f>IFERROR(__xludf.DUMMYFUNCTION("IF(REGEXMATCH(M200, ""(?i)"" &amp; JOIN(""|"", SPLIT(""kalisil"", "" ""))), 1, 0)"),0.0)</f>
        <v>0</v>
      </c>
      <c r="O200" s="64" t="str">
        <f>vlookup(A200,'RVtools V2.1'!A:H,7,0)</f>
        <v>T1</v>
      </c>
      <c r="P200" s="64">
        <f>if(vlookup(A200,'RVtools V2.1'!A:H,5,0)="oui",1,0)</f>
        <v>1</v>
      </c>
      <c r="Q200" s="64">
        <f>ifna(vlookup(A200,vCPU!A:B,2,0),"Unknown")</f>
        <v>4</v>
      </c>
      <c r="R200" s="66">
        <f>ifna(vlookup(A200,vMemory!A:C,3,0),"Unknown")</f>
        <v>8</v>
      </c>
      <c r="S200" s="66">
        <f>ifna(vlookup(A200,vDisk!A:C,3,0),"Unknown")</f>
        <v>67</v>
      </c>
      <c r="T200" s="67" t="str">
        <f t="array" ref="T200">IFS(
   L200=1, "No Lift &amp; Shift",
   J200=1, XLOOKUP(A200, 'Infra Study'!A:A, 'Infra Study'!P:P),
   I200=1, "No Lift &amp; Shift",
   H200=1, "GKE",
   K200=1, "GCNV",
   G200=1, "Lift &amp; Shift Prod",
   TRUE, "Lift &amp; Shift Noprod"
)</f>
        <v>Lift &amp; Shift Prod</v>
      </c>
      <c r="U200" s="67">
        <f t="shared" si="7"/>
        <v>1</v>
      </c>
      <c r="V200" s="68" t="str">
        <f>if(T200="Lift &amp; Shift Noprod",if( Y200=0,Assumptions!$B$5, Assumptions!$B$4),if(T200="Lift &amp; Shift Prod",if(AND(N200=1,O200="T1"),Assumptions!$B$6,Assumptions!$B$4),0))</f>
        <v>N2D</v>
      </c>
      <c r="W200" s="69">
        <f>if(V200&lt;&gt;0,if(Q200="Unknown", Assumptions!$B$42,If(Q200&gt;1,Q200,2)),0)</f>
        <v>4</v>
      </c>
      <c r="X200" s="69">
        <f>if(V200&lt;&gt;0,if(R200="Unknown", Assumptions!$B$43,R200),0)</f>
        <v>8</v>
      </c>
      <c r="Y200" s="68">
        <f t="shared" si="8"/>
        <v>0</v>
      </c>
      <c r="Z200" s="68">
        <f>if(V200&lt;&gt;0,if(  S200="Unknown", Assumptions!$B$44,S200),0)</f>
        <v>67</v>
      </c>
      <c r="AA200" s="68" t="str">
        <f>if(V200 ="N2",ifna(vlookup(W200&amp;"-"&amp;X200,'Ref. VM'!A:B,2,0),"Custom"),if(V200 ="E2" , ifna(vlookup(W200&amp;"-"&amp;X200,'Ref. VM'!D:E,2,0),"Custom"),if(V200="N2D",ifna(vlookup(W200&amp;"-"&amp;X200,'Ref. VM'!G:H,2,0),"Custom"),if(V200="N4",ifna(vlookup(W200&amp;"-"&amp;X200,'Ref. VM'!J:K,2,0),"Custom"),0))))</f>
        <v>Custom</v>
      </c>
      <c r="AB200" s="67" t="str">
        <f t="shared" si="9"/>
        <v>N2D-Custom vCPUs-CUD 3y</v>
      </c>
      <c r="AC200" s="67" t="str">
        <f t="shared" si="10"/>
        <v>N2D-Custom RAM-CUD 3y</v>
      </c>
      <c r="AD200" s="67">
        <f t="shared" si="11"/>
        <v>0</v>
      </c>
      <c r="AE200" s="69">
        <f>if(T200="Lift &amp; Shift Prod",730,if(T200="Lift &amp; Shift Noprod",Assumptions!$B$3,0))</f>
        <v>730</v>
      </c>
      <c r="AF200" s="70">
        <f>if( U200=0,0,if(Y200=0, ((vlookup(AB200,'SKU Pricing'!A:B,Assumptions!$B$2,0)*W200)+(vlookup(AC200,'SKU Pricing'!A:B,Assumptions!$B$2,0)*X200))*AE200,((vlookup(AB200,'SKU Pricing'!A:B,Assumptions!$B$2,0)*W200)+(vlookup(AC200,'SKU Pricing'!A:B,Assumptions!$B$2,0)*(W200*8))+(vlookup(AD200,'SKU Pricing'!A:B,Assumptions!$B$2,0)*(X200-(W200*8))))*AE200))</f>
        <v>55.81665264</v>
      </c>
      <c r="AG200" s="67" t="str">
        <f t="shared" si="12"/>
        <v>Windows Server</v>
      </c>
      <c r="AH200" s="70">
        <f>ifna(vlookup(AG200,'SKU Pricing'!A:B,Assumptions!$B$2,0)*W200*AE200,0)</f>
        <v>134.32</v>
      </c>
      <c r="AI200" s="62" t="str">
        <f t="shared" si="13"/>
        <v>Regional</v>
      </c>
      <c r="AJ200" s="62" t="str">
        <f>if(V200&lt;&gt;0, if(T200="Lift &amp; Shift Noprod",Assumptions!$B$9,if(V200=Assumptions!$B$6,Assumptions!$B$10,if(P200=1,Assumptions!$B$8,Assumptions!$B$7))),"")</f>
        <v>SSD</v>
      </c>
      <c r="AK200" s="69" t="str">
        <f t="shared" si="14"/>
        <v>SSD</v>
      </c>
      <c r="AL200" s="69">
        <f>if(AJ200="Hyperdisk Balanced",Assumptions!$B$11,0)</f>
        <v>0</v>
      </c>
      <c r="AM200" s="69">
        <f>if(AJ200="Hyperdisk Balanced",Assumptions!$B$12,0)</f>
        <v>0</v>
      </c>
      <c r="AN200" s="70">
        <f>if(AK200=0,0,if(AJ200="Hyperdisk Balanced",vlookup(AK200&amp;" provisioned space",'SKU Pricing'!A:B,Assumptions!$B$2,0)*Z200+vlookup(AK200&amp;" provisioned IOPS",'SKU Pricing'!A:B,Assumptions!$B$2,0)*AL200*730+vlookup(AK200&amp;" provisioned throughput",'SKU Pricing'!A:B,Assumptions!$B$2,0)*AM200*730,vlookup(AK200,'SKU Pricing'!A:B,Assumptions!$B$2,0)*Z200))</f>
        <v>13.199</v>
      </c>
      <c r="AO200" s="70">
        <f t="shared" si="15"/>
        <v>203.3356526</v>
      </c>
      <c r="AP200" s="71" t="str">
        <f t="shared" si="16"/>
        <v>VM Manager</v>
      </c>
      <c r="AQ200" s="70">
        <f>ifna(vlookup(AP200,'SKU Pricing'!A:B,Assumptions!$B$2,0)*AE200,0)</f>
        <v>2.19</v>
      </c>
      <c r="AR200" s="72">
        <v>0.0</v>
      </c>
    </row>
    <row r="201">
      <c r="A201" s="61" t="s">
        <v>351</v>
      </c>
      <c r="B201" s="62" t="str">
        <f>ifna(if(vlookup(A201,vOS!A:B,2,0)="","Unknown",vlookup(A201,vOS!A:B,2,0)),"Unknown")</f>
        <v>Debian GNU/Linux 12 (64-bit)</v>
      </c>
      <c r="C201" s="62">
        <f>vlookup(B201,'OS Study'!A:D,2,0)</f>
        <v>0</v>
      </c>
      <c r="D201" s="62" t="str">
        <f>vlookup(B201,'OS Study'!A:D,3,0)</f>
        <v>Linux</v>
      </c>
      <c r="E201" s="62" t="str">
        <f>vlookup(B201,'OS Study'!A:D,4,0)</f>
        <v>Debian</v>
      </c>
      <c r="F201" s="63" t="str">
        <f>vlookup(B201,'OS Study'!A:E,5,0)</f>
        <v>12</v>
      </c>
      <c r="G201" s="62">
        <f>IF(vlookup(A201,'RVtools V2.1'!A:J,4,0)="non",0,1)</f>
        <v>1</v>
      </c>
      <c r="H201" s="62">
        <f>if(vlookup(A201,'RVtools V2.1'!A:K,11,0)="kube",1,0)</f>
        <v>0</v>
      </c>
      <c r="I201" s="62">
        <f t="shared" si="5"/>
        <v>0</v>
      </c>
      <c r="J201" s="62">
        <f>ifna(vlookup(A201,'Infra Study'!A:Q,17,0),0)</f>
        <v>0</v>
      </c>
      <c r="K201" s="64">
        <f>IFERROR(__xludf.DUMMYFUNCTION("N(REGEXMATCH(VLOOKUP(A201, 'RVtools V2.1'!A:H, 8, 0), ""^Serveur de fichiers""))"),0.0)</f>
        <v>0</v>
      </c>
      <c r="L201" s="64">
        <f t="shared" si="6"/>
        <v>0</v>
      </c>
      <c r="M201" s="67" t="str">
        <f>ifna(vlookup(A201,'RVtools V2.1'!A:I,8,0),"N/A")</f>
        <v>CyberElements (accès Fournisseurs)</v>
      </c>
      <c r="N201" s="64">
        <f>IFERROR(__xludf.DUMMYFUNCTION("IF(REGEXMATCH(M201, ""(?i)"" &amp; JOIN(""|"", SPLIT(""kalisil"", "" ""))), 1, 0)"),0.0)</f>
        <v>0</v>
      </c>
      <c r="O201" s="64" t="str">
        <f>vlookup(A201,'RVtools V2.1'!A:H,7,0)</f>
        <v>T2</v>
      </c>
      <c r="P201" s="64">
        <f>if(vlookup(A201,'RVtools V2.1'!A:H,5,0)="oui",1,0)</f>
        <v>0</v>
      </c>
      <c r="Q201" s="64">
        <f>ifna(vlookup(A201,vCPU!A:B,2,0),"Unknown")</f>
        <v>4</v>
      </c>
      <c r="R201" s="66">
        <f>ifna(vlookup(A201,vMemory!A:C,3,0),"Unknown")</f>
        <v>2</v>
      </c>
      <c r="S201" s="66">
        <f>ifna(vlookup(A201,vDisk!A:C,3,0),"Unknown")</f>
        <v>361</v>
      </c>
      <c r="T201" s="67" t="str">
        <f t="array" ref="T201">IFS(
   L201=1, "No Lift &amp; Shift",
   J201=1, XLOOKUP(A201, 'Infra Study'!A:A, 'Infra Study'!P:P),
   I201=1, "No Lift &amp; Shift",
   H201=1, "GKE",
   K201=1, "GCNV",
   G201=1, "Lift &amp; Shift Prod",
   TRUE, "Lift &amp; Shift Noprod"
)</f>
        <v>Lift &amp; Shift Prod</v>
      </c>
      <c r="U201" s="67">
        <f t="shared" si="7"/>
        <v>1</v>
      </c>
      <c r="V201" s="68" t="str">
        <f>if(T201="Lift &amp; Shift Noprod",if( Y201=0,Assumptions!$B$5, Assumptions!$B$4),if(T201="Lift &amp; Shift Prod",if(AND(N201=1,O201="T1"),Assumptions!$B$6,Assumptions!$B$4),0))</f>
        <v>N2D</v>
      </c>
      <c r="W201" s="69">
        <f>if(V201&lt;&gt;0,if(Q201="Unknown", Assumptions!$B$42,If(Q201&gt;1,Q201,2)),0)</f>
        <v>4</v>
      </c>
      <c r="X201" s="69">
        <f>if(V201&lt;&gt;0,if(R201="Unknown", Assumptions!$B$43,R201),0)</f>
        <v>2</v>
      </c>
      <c r="Y201" s="68">
        <f t="shared" si="8"/>
        <v>0</v>
      </c>
      <c r="Z201" s="68">
        <f>if(V201&lt;&gt;0,if(  S201="Unknown", Assumptions!$B$44,S201),0)</f>
        <v>361</v>
      </c>
      <c r="AA201" s="68" t="str">
        <f>if(V201 ="N2",ifna(vlookup(W201&amp;"-"&amp;X201,'Ref. VM'!A:B,2,0),"Custom"),if(V201 ="E2" , ifna(vlookup(W201&amp;"-"&amp;X201,'Ref. VM'!D:E,2,0),"Custom"),if(V201="N2D",ifna(vlookup(W201&amp;"-"&amp;X201,'Ref. VM'!G:H,2,0),"Custom"),if(V201="N4",ifna(vlookup(W201&amp;"-"&amp;X201,'Ref. VM'!J:K,2,0),"Custom"),0))))</f>
        <v>Custom</v>
      </c>
      <c r="AB201" s="67" t="str">
        <f t="shared" si="9"/>
        <v>N2D-Custom vCPUs-CUD 3y</v>
      </c>
      <c r="AC201" s="67" t="str">
        <f t="shared" si="10"/>
        <v>N2D-Custom RAM-CUD 3y</v>
      </c>
      <c r="AD201" s="67">
        <f t="shared" si="11"/>
        <v>0</v>
      </c>
      <c r="AE201" s="69">
        <f>if(T201="Lift &amp; Shift Prod",730,if(T201="Lift &amp; Shift Noprod",Assumptions!$B$3,0))</f>
        <v>730</v>
      </c>
      <c r="AF201" s="70">
        <f>if( U201=0,0,if(Y201=0, ((vlookup(AB201,'SKU Pricing'!A:B,Assumptions!$B$2,0)*W201)+(vlookup(AC201,'SKU Pricing'!A:B,Assumptions!$B$2,0)*X201))*AE201,((vlookup(AB201,'SKU Pricing'!A:B,Assumptions!$B$2,0)*W201)+(vlookup(AC201,'SKU Pricing'!A:B,Assumptions!$B$2,0)*(W201*8))+(vlookup(AD201,'SKU Pricing'!A:B,Assumptions!$B$2,0)*(X201-(W201*8))))*AE201))</f>
        <v>46.96615308</v>
      </c>
      <c r="AG201" s="67">
        <f t="shared" si="12"/>
        <v>0</v>
      </c>
      <c r="AH201" s="70">
        <f>ifna(vlookup(AG201,'SKU Pricing'!A:B,Assumptions!$B$2,0)*W201*AE201,0)</f>
        <v>0</v>
      </c>
      <c r="AI201" s="62" t="str">
        <f t="shared" si="13"/>
        <v/>
      </c>
      <c r="AJ201" s="62" t="str">
        <f>if(V201&lt;&gt;0, if(T201="Lift &amp; Shift Noprod",Assumptions!$B$9,if(V201=Assumptions!$B$6,Assumptions!$B$10,if(P201=1,Assumptions!$B$8,Assumptions!$B$7))),"")</f>
        <v>Balanced</v>
      </c>
      <c r="AK201" s="69" t="str">
        <f t="shared" si="14"/>
        <v>Balanced</v>
      </c>
      <c r="AL201" s="69">
        <f>if(AJ201="Hyperdisk Balanced",Assumptions!$B$11,0)</f>
        <v>0</v>
      </c>
      <c r="AM201" s="69">
        <f>if(AJ201="Hyperdisk Balanced",Assumptions!$B$12,0)</f>
        <v>0</v>
      </c>
      <c r="AN201" s="70">
        <f>if(AK201=0,0,if(AJ201="Hyperdisk Balanced",vlookup(AK201&amp;" provisioned space",'SKU Pricing'!A:B,Assumptions!$B$2,0)*Z201+vlookup(AK201&amp;" provisioned IOPS",'SKU Pricing'!A:B,Assumptions!$B$2,0)*AL201*730+vlookup(AK201&amp;" provisioned throughput",'SKU Pricing'!A:B,Assumptions!$B$2,0)*AM201*730,vlookup(AK201,'SKU Pricing'!A:B,Assumptions!$B$2,0)*Z201))</f>
        <v>41.876</v>
      </c>
      <c r="AO201" s="70">
        <f t="shared" si="15"/>
        <v>88.84215308</v>
      </c>
      <c r="AP201" s="71" t="str">
        <f t="shared" si="16"/>
        <v>VM Manager</v>
      </c>
      <c r="AQ201" s="70">
        <f>ifna(vlookup(AP201,'SKU Pricing'!A:B,Assumptions!$B$2,0)*AE201,0)</f>
        <v>2.19</v>
      </c>
      <c r="AR201" s="72">
        <v>0.0</v>
      </c>
    </row>
    <row r="202">
      <c r="A202" s="61" t="s">
        <v>352</v>
      </c>
      <c r="B202" s="62" t="str">
        <f>ifna(if(vlookup(A202,vOS!A:B,2,0)="","Unknown",vlookup(A202,vOS!A:B,2,0)),"Unknown")</f>
        <v>Microsoft Windows Server 2022 (64-bit)</v>
      </c>
      <c r="C202" s="62">
        <f>vlookup(B202,'OS Study'!A:D,2,0)</f>
        <v>0</v>
      </c>
      <c r="D202" s="62" t="str">
        <f>vlookup(B202,'OS Study'!A:D,3,0)</f>
        <v>Windows</v>
      </c>
      <c r="E202" s="62" t="str">
        <f>vlookup(B202,'OS Study'!A:D,4,0)</f>
        <v>Server</v>
      </c>
      <c r="F202" s="63" t="str">
        <f>vlookup(B202,'OS Study'!A:E,5,0)</f>
        <v>2022</v>
      </c>
      <c r="G202" s="62">
        <f>IF(vlookup(A202,'RVtools V2.1'!A:J,4,0)="non",0,1)</f>
        <v>1</v>
      </c>
      <c r="H202" s="62">
        <f>if(vlookup(A202,'RVtools V2.1'!A:K,11,0)="kube",1,0)</f>
        <v>0</v>
      </c>
      <c r="I202" s="62">
        <f t="shared" si="5"/>
        <v>0</v>
      </c>
      <c r="J202" s="62">
        <f>ifna(vlookup(A202,'Infra Study'!A:Q,17,0),0)</f>
        <v>0</v>
      </c>
      <c r="K202" s="64">
        <f>IFERROR(__xludf.DUMMYFUNCTION("N(REGEXMATCH(VLOOKUP(A202, 'RVtools V2.1'!A:H, 8, 0), ""^Serveur de fichiers""))"),0.0)</f>
        <v>0</v>
      </c>
      <c r="L202" s="64">
        <f t="shared" si="6"/>
        <v>0</v>
      </c>
      <c r="M202" s="67" t="str">
        <f>ifna(vlookup(A202,'RVtools V2.1'!A:I,8,0),"N/A")</f>
        <v>CyberElements (accès Fournisseurs)</v>
      </c>
      <c r="N202" s="64">
        <f>IFERROR(__xludf.DUMMYFUNCTION("IF(REGEXMATCH(M202, ""(?i)"" &amp; JOIN(""|"", SPLIT(""kalisil"", "" ""))), 1, 0)"),0.0)</f>
        <v>0</v>
      </c>
      <c r="O202" s="64" t="str">
        <f>vlookup(A202,'RVtools V2.1'!A:H,7,0)</f>
        <v>T2</v>
      </c>
      <c r="P202" s="64">
        <f>if(vlookup(A202,'RVtools V2.1'!A:H,5,0)="oui",1,0)</f>
        <v>0</v>
      </c>
      <c r="Q202" s="64">
        <f>ifna(vlookup(A202,vCPU!A:B,2,0),"Unknown")</f>
        <v>2</v>
      </c>
      <c r="R202" s="66">
        <f>ifna(vlookup(A202,vMemory!A:C,3,0),"Unknown")</f>
        <v>4</v>
      </c>
      <c r="S202" s="66">
        <f>ifna(vlookup(A202,vDisk!A:C,3,0),"Unknown")</f>
        <v>77</v>
      </c>
      <c r="T202" s="67" t="str">
        <f t="array" ref="T202">IFS(
   L202=1, "No Lift &amp; Shift",
   J202=1, XLOOKUP(A202, 'Infra Study'!A:A, 'Infra Study'!P:P),
   I202=1, "No Lift &amp; Shift",
   H202=1, "GKE",
   K202=1, "GCNV",
   G202=1, "Lift &amp; Shift Prod",
   TRUE, "Lift &amp; Shift Noprod"
)</f>
        <v>Lift &amp; Shift Prod</v>
      </c>
      <c r="U202" s="67">
        <f t="shared" si="7"/>
        <v>1</v>
      </c>
      <c r="V202" s="68" t="str">
        <f>if(T202="Lift &amp; Shift Noprod",if( Y202=0,Assumptions!$B$5, Assumptions!$B$4),if(T202="Lift &amp; Shift Prod",if(AND(N202=1,O202="T1"),Assumptions!$B$6,Assumptions!$B$4),0))</f>
        <v>N2D</v>
      </c>
      <c r="W202" s="69">
        <f>if(V202&lt;&gt;0,if(Q202="Unknown", Assumptions!$B$42,If(Q202&gt;1,Q202,2)),0)</f>
        <v>2</v>
      </c>
      <c r="X202" s="69">
        <f>if(V202&lt;&gt;0,if(R202="Unknown", Assumptions!$B$43,R202),0)</f>
        <v>4</v>
      </c>
      <c r="Y202" s="68">
        <f t="shared" si="8"/>
        <v>0</v>
      </c>
      <c r="Z202" s="68">
        <f>if(V202&lt;&gt;0,if(  S202="Unknown", Assumptions!$B$44,S202),0)</f>
        <v>77</v>
      </c>
      <c r="AA202" s="68" t="str">
        <f>if(V202 ="N2",ifna(vlookup(W202&amp;"-"&amp;X202,'Ref. VM'!A:B,2,0),"Custom"),if(V202 ="E2" , ifna(vlookup(W202&amp;"-"&amp;X202,'Ref. VM'!D:E,2,0),"Custom"),if(V202="N2D",ifna(vlookup(W202&amp;"-"&amp;X202,'Ref. VM'!G:H,2,0),"Custom"),if(V202="N4",ifna(vlookup(W202&amp;"-"&amp;X202,'Ref. VM'!J:K,2,0),"Custom"),0))))</f>
        <v>Custom</v>
      </c>
      <c r="AB202" s="67" t="str">
        <f t="shared" si="9"/>
        <v>N2D-Custom vCPUs-CUD 3y</v>
      </c>
      <c r="AC202" s="67" t="str">
        <f t="shared" si="10"/>
        <v>N2D-Custom RAM-CUD 3y</v>
      </c>
      <c r="AD202" s="67">
        <f t="shared" si="11"/>
        <v>0</v>
      </c>
      <c r="AE202" s="69">
        <f>if(T202="Lift &amp; Shift Prod",730,if(T202="Lift &amp; Shift Noprod",Assumptions!$B$3,0))</f>
        <v>730</v>
      </c>
      <c r="AF202" s="70">
        <f>if( U202=0,0,if(Y202=0, ((vlookup(AB202,'SKU Pricing'!A:B,Assumptions!$B$2,0)*W202)+(vlookup(AC202,'SKU Pricing'!A:B,Assumptions!$B$2,0)*X202))*AE202,((vlookup(AB202,'SKU Pricing'!A:B,Assumptions!$B$2,0)*W202)+(vlookup(AC202,'SKU Pricing'!A:B,Assumptions!$B$2,0)*(W202*8))+(vlookup(AD202,'SKU Pricing'!A:B,Assumptions!$B$2,0)*(X202-(W202*8))))*AE202))</f>
        <v>27.90832632</v>
      </c>
      <c r="AG202" s="67" t="str">
        <f t="shared" si="12"/>
        <v>Windows Server</v>
      </c>
      <c r="AH202" s="70">
        <f>ifna(vlookup(AG202,'SKU Pricing'!A:B,Assumptions!$B$2,0)*W202*AE202,0)</f>
        <v>67.16</v>
      </c>
      <c r="AI202" s="62" t="str">
        <f t="shared" si="13"/>
        <v/>
      </c>
      <c r="AJ202" s="62" t="str">
        <f>if(V202&lt;&gt;0, if(T202="Lift &amp; Shift Noprod",Assumptions!$B$9,if(V202=Assumptions!$B$6,Assumptions!$B$10,if(P202=1,Assumptions!$B$8,Assumptions!$B$7))),"")</f>
        <v>Balanced</v>
      </c>
      <c r="AK202" s="69" t="str">
        <f t="shared" si="14"/>
        <v>Balanced</v>
      </c>
      <c r="AL202" s="69">
        <f>if(AJ202="Hyperdisk Balanced",Assumptions!$B$11,0)</f>
        <v>0</v>
      </c>
      <c r="AM202" s="69">
        <f>if(AJ202="Hyperdisk Balanced",Assumptions!$B$12,0)</f>
        <v>0</v>
      </c>
      <c r="AN202" s="70">
        <f>if(AK202=0,0,if(AJ202="Hyperdisk Balanced",vlookup(AK202&amp;" provisioned space",'SKU Pricing'!A:B,Assumptions!$B$2,0)*Z202+vlookup(AK202&amp;" provisioned IOPS",'SKU Pricing'!A:B,Assumptions!$B$2,0)*AL202*730+vlookup(AK202&amp;" provisioned throughput",'SKU Pricing'!A:B,Assumptions!$B$2,0)*AM202*730,vlookup(AK202,'SKU Pricing'!A:B,Assumptions!$B$2,0)*Z202))</f>
        <v>8.932</v>
      </c>
      <c r="AO202" s="70">
        <f t="shared" si="15"/>
        <v>104.0003263</v>
      </c>
      <c r="AP202" s="71" t="str">
        <f t="shared" si="16"/>
        <v>VM Manager</v>
      </c>
      <c r="AQ202" s="70">
        <f>ifna(vlookup(AP202,'SKU Pricing'!A:B,Assumptions!$B$2,0)*AE202,0)</f>
        <v>2.19</v>
      </c>
      <c r="AR202" s="72">
        <v>0.0</v>
      </c>
    </row>
    <row r="203">
      <c r="A203" s="61" t="s">
        <v>353</v>
      </c>
      <c r="B203" s="62" t="str">
        <f>ifna(if(vlookup(A203,vOS!A:B,2,0)="","Unknown",vlookup(A203,vOS!A:B,2,0)),"Unknown")</f>
        <v>Microsoft Windows Server 2022 (64-bit)</v>
      </c>
      <c r="C203" s="62">
        <f>vlookup(B203,'OS Study'!A:D,2,0)</f>
        <v>0</v>
      </c>
      <c r="D203" s="62" t="str">
        <f>vlookup(B203,'OS Study'!A:D,3,0)</f>
        <v>Windows</v>
      </c>
      <c r="E203" s="62" t="str">
        <f>vlookup(B203,'OS Study'!A:D,4,0)</f>
        <v>Server</v>
      </c>
      <c r="F203" s="63" t="str">
        <f>vlookup(B203,'OS Study'!A:E,5,0)</f>
        <v>2022</v>
      </c>
      <c r="G203" s="62">
        <f>IF(vlookup(A203,'RVtools V2.1'!A:J,4,0)="non",0,1)</f>
        <v>1</v>
      </c>
      <c r="H203" s="62">
        <f>if(vlookup(A203,'RVtools V2.1'!A:K,11,0)="kube",1,0)</f>
        <v>0</v>
      </c>
      <c r="I203" s="62">
        <f t="shared" si="5"/>
        <v>0</v>
      </c>
      <c r="J203" s="62">
        <f>ifna(vlookup(A203,'Infra Study'!A:Q,17,0),0)</f>
        <v>0</v>
      </c>
      <c r="K203" s="64">
        <f>IFERROR(__xludf.DUMMYFUNCTION("N(REGEXMATCH(VLOOKUP(A203, 'RVtools V2.1'!A:H, 8, 0), ""^Serveur de fichiers""))"),0.0)</f>
        <v>0</v>
      </c>
      <c r="L203" s="64">
        <f t="shared" si="6"/>
        <v>0</v>
      </c>
      <c r="M203" s="67" t="str">
        <f>ifna(vlookup(A203,'RVtools V2.1'!A:I,8,0),"N/A")</f>
        <v>CyberElements (accès Fournisseurs)</v>
      </c>
      <c r="N203" s="64">
        <f>IFERROR(__xludf.DUMMYFUNCTION("IF(REGEXMATCH(M203, ""(?i)"" &amp; JOIN(""|"", SPLIT(""kalisil"", "" ""))), 1, 0)"),0.0)</f>
        <v>0</v>
      </c>
      <c r="O203" s="64" t="str">
        <f>vlookup(A203,'RVtools V2.1'!A:H,7,0)</f>
        <v>T2</v>
      </c>
      <c r="P203" s="64">
        <f>if(vlookup(A203,'RVtools V2.1'!A:H,5,0)="oui",1,0)</f>
        <v>0</v>
      </c>
      <c r="Q203" s="64">
        <f>ifna(vlookup(A203,vCPU!A:B,2,0),"Unknown")</f>
        <v>2</v>
      </c>
      <c r="R203" s="66">
        <f>ifna(vlookup(A203,vMemory!A:C,3,0),"Unknown")</f>
        <v>4</v>
      </c>
      <c r="S203" s="66">
        <f>ifna(vlookup(A203,vDisk!A:C,3,0),"Unknown")</f>
        <v>77</v>
      </c>
      <c r="T203" s="67" t="str">
        <f t="array" ref="T203">IFS(
   L203=1, "No Lift &amp; Shift",
   J203=1, XLOOKUP(A203, 'Infra Study'!A:A, 'Infra Study'!P:P),
   I203=1, "No Lift &amp; Shift",
   H203=1, "GKE",
   K203=1, "GCNV",
   G203=1, "Lift &amp; Shift Prod",
   TRUE, "Lift &amp; Shift Noprod"
)</f>
        <v>Lift &amp; Shift Prod</v>
      </c>
      <c r="U203" s="67">
        <f t="shared" si="7"/>
        <v>1</v>
      </c>
      <c r="V203" s="68" t="str">
        <f>if(T203="Lift &amp; Shift Noprod",if( Y203=0,Assumptions!$B$5, Assumptions!$B$4),if(T203="Lift &amp; Shift Prod",if(AND(N203=1,O203="T1"),Assumptions!$B$6,Assumptions!$B$4),0))</f>
        <v>N2D</v>
      </c>
      <c r="W203" s="69">
        <f>if(V203&lt;&gt;0,if(Q203="Unknown", Assumptions!$B$42,If(Q203&gt;1,Q203,2)),0)</f>
        <v>2</v>
      </c>
      <c r="X203" s="69">
        <f>if(V203&lt;&gt;0,if(R203="Unknown", Assumptions!$B$43,R203),0)</f>
        <v>4</v>
      </c>
      <c r="Y203" s="68">
        <f t="shared" si="8"/>
        <v>0</v>
      </c>
      <c r="Z203" s="68">
        <f>if(V203&lt;&gt;0,if(  S203="Unknown", Assumptions!$B$44,S203),0)</f>
        <v>77</v>
      </c>
      <c r="AA203" s="68" t="str">
        <f>if(V203 ="N2",ifna(vlookup(W203&amp;"-"&amp;X203,'Ref. VM'!A:B,2,0),"Custom"),if(V203 ="E2" , ifna(vlookup(W203&amp;"-"&amp;X203,'Ref. VM'!D:E,2,0),"Custom"),if(V203="N2D",ifna(vlookup(W203&amp;"-"&amp;X203,'Ref. VM'!G:H,2,0),"Custom"),if(V203="N4",ifna(vlookup(W203&amp;"-"&amp;X203,'Ref. VM'!J:K,2,0),"Custom"),0))))</f>
        <v>Custom</v>
      </c>
      <c r="AB203" s="67" t="str">
        <f t="shared" si="9"/>
        <v>N2D-Custom vCPUs-CUD 3y</v>
      </c>
      <c r="AC203" s="67" t="str">
        <f t="shared" si="10"/>
        <v>N2D-Custom RAM-CUD 3y</v>
      </c>
      <c r="AD203" s="67">
        <f t="shared" si="11"/>
        <v>0</v>
      </c>
      <c r="AE203" s="69">
        <f>if(T203="Lift &amp; Shift Prod",730,if(T203="Lift &amp; Shift Noprod",Assumptions!$B$3,0))</f>
        <v>730</v>
      </c>
      <c r="AF203" s="70">
        <f>if( U203=0,0,if(Y203=0, ((vlookup(AB203,'SKU Pricing'!A:B,Assumptions!$B$2,0)*W203)+(vlookup(AC203,'SKU Pricing'!A:B,Assumptions!$B$2,0)*X203))*AE203,((vlookup(AB203,'SKU Pricing'!A:B,Assumptions!$B$2,0)*W203)+(vlookup(AC203,'SKU Pricing'!A:B,Assumptions!$B$2,0)*(W203*8))+(vlookup(AD203,'SKU Pricing'!A:B,Assumptions!$B$2,0)*(X203-(W203*8))))*AE203))</f>
        <v>27.90832632</v>
      </c>
      <c r="AG203" s="67" t="str">
        <f t="shared" si="12"/>
        <v>Windows Server</v>
      </c>
      <c r="AH203" s="70">
        <f>ifna(vlookup(AG203,'SKU Pricing'!A:B,Assumptions!$B$2,0)*W203*AE203,0)</f>
        <v>67.16</v>
      </c>
      <c r="AI203" s="62" t="str">
        <f t="shared" si="13"/>
        <v/>
      </c>
      <c r="AJ203" s="62" t="str">
        <f>if(V203&lt;&gt;0, if(T203="Lift &amp; Shift Noprod",Assumptions!$B$9,if(V203=Assumptions!$B$6,Assumptions!$B$10,if(P203=1,Assumptions!$B$8,Assumptions!$B$7))),"")</f>
        <v>Balanced</v>
      </c>
      <c r="AK203" s="69" t="str">
        <f t="shared" si="14"/>
        <v>Balanced</v>
      </c>
      <c r="AL203" s="69">
        <f>if(AJ203="Hyperdisk Balanced",Assumptions!$B$11,0)</f>
        <v>0</v>
      </c>
      <c r="AM203" s="69">
        <f>if(AJ203="Hyperdisk Balanced",Assumptions!$B$12,0)</f>
        <v>0</v>
      </c>
      <c r="AN203" s="70">
        <f>if(AK203=0,0,if(AJ203="Hyperdisk Balanced",vlookup(AK203&amp;" provisioned space",'SKU Pricing'!A:B,Assumptions!$B$2,0)*Z203+vlookup(AK203&amp;" provisioned IOPS",'SKU Pricing'!A:B,Assumptions!$B$2,0)*AL203*730+vlookup(AK203&amp;" provisioned throughput",'SKU Pricing'!A:B,Assumptions!$B$2,0)*AM203*730,vlookup(AK203,'SKU Pricing'!A:B,Assumptions!$B$2,0)*Z203))</f>
        <v>8.932</v>
      </c>
      <c r="AO203" s="70">
        <f t="shared" si="15"/>
        <v>104.0003263</v>
      </c>
      <c r="AP203" s="71" t="str">
        <f t="shared" si="16"/>
        <v>VM Manager</v>
      </c>
      <c r="AQ203" s="70">
        <f>ifna(vlookup(AP203,'SKU Pricing'!A:B,Assumptions!$B$2,0)*AE203,0)</f>
        <v>2.19</v>
      </c>
      <c r="AR203" s="72">
        <v>0.0</v>
      </c>
    </row>
    <row r="204">
      <c r="A204" s="61" t="s">
        <v>354</v>
      </c>
      <c r="B204" s="62" t="str">
        <f>ifna(if(vlookup(A204,vOS!A:B,2,0)="","Unknown",vlookup(A204,vOS!A:B,2,0)),"Unknown")</f>
        <v>Microsoft Windows Server 2022 (64-bit)</v>
      </c>
      <c r="C204" s="62">
        <f>vlookup(B204,'OS Study'!A:D,2,0)</f>
        <v>0</v>
      </c>
      <c r="D204" s="62" t="str">
        <f>vlookup(B204,'OS Study'!A:D,3,0)</f>
        <v>Windows</v>
      </c>
      <c r="E204" s="62" t="str">
        <f>vlookup(B204,'OS Study'!A:D,4,0)</f>
        <v>Server</v>
      </c>
      <c r="F204" s="63" t="str">
        <f>vlookup(B204,'OS Study'!A:E,5,0)</f>
        <v>2022</v>
      </c>
      <c r="G204" s="62">
        <f>IF(vlookup(A204,'RVtools V2.1'!A:J,4,0)="non",0,1)</f>
        <v>1</v>
      </c>
      <c r="H204" s="62">
        <f>if(vlookup(A204,'RVtools V2.1'!A:K,11,0)="kube",1,0)</f>
        <v>0</v>
      </c>
      <c r="I204" s="62">
        <f t="shared" si="5"/>
        <v>0</v>
      </c>
      <c r="J204" s="62">
        <f>ifna(vlookup(A204,'Infra Study'!A:Q,17,0),0)</f>
        <v>0</v>
      </c>
      <c r="K204" s="64">
        <f>IFERROR(__xludf.DUMMYFUNCTION("N(REGEXMATCH(VLOOKUP(A204, 'RVtools V2.1'!A:H, 8, 0), ""^Serveur de fichiers""))"),0.0)</f>
        <v>0</v>
      </c>
      <c r="L204" s="64">
        <f t="shared" si="6"/>
        <v>0</v>
      </c>
      <c r="M204" s="67" t="str">
        <f>ifna(vlookup(A204,'RVtools V2.1'!A:I,8,0),"N/A")</f>
        <v>CyberElements (accès Fournisseurs)</v>
      </c>
      <c r="N204" s="64">
        <f>IFERROR(__xludf.DUMMYFUNCTION("IF(REGEXMATCH(M204, ""(?i)"" &amp; JOIN(""|"", SPLIT(""kalisil"", "" ""))), 1, 0)"),0.0)</f>
        <v>0</v>
      </c>
      <c r="O204" s="64" t="str">
        <f>vlookup(A204,'RVtools V2.1'!A:H,7,0)</f>
        <v>T2</v>
      </c>
      <c r="P204" s="64">
        <f>if(vlookup(A204,'RVtools V2.1'!A:H,5,0)="oui",1,0)</f>
        <v>0</v>
      </c>
      <c r="Q204" s="64">
        <f>ifna(vlookup(A204,vCPU!A:B,2,0),"Unknown")</f>
        <v>2</v>
      </c>
      <c r="R204" s="66">
        <f>ifna(vlookup(A204,vMemory!A:C,3,0),"Unknown")</f>
        <v>4</v>
      </c>
      <c r="S204" s="66">
        <f>ifna(vlookup(A204,vDisk!A:C,3,0),"Unknown")</f>
        <v>77</v>
      </c>
      <c r="T204" s="67" t="str">
        <f t="array" ref="T204">IFS(
   L204=1, "No Lift &amp; Shift",
   J204=1, XLOOKUP(A204, 'Infra Study'!A:A, 'Infra Study'!P:P),
   I204=1, "No Lift &amp; Shift",
   H204=1, "GKE",
   K204=1, "GCNV",
   G204=1, "Lift &amp; Shift Prod",
   TRUE, "Lift &amp; Shift Noprod"
)</f>
        <v>Lift &amp; Shift Prod</v>
      </c>
      <c r="U204" s="67">
        <f t="shared" si="7"/>
        <v>1</v>
      </c>
      <c r="V204" s="68" t="str">
        <f>if(T204="Lift &amp; Shift Noprod",if( Y204=0,Assumptions!$B$5, Assumptions!$B$4),if(T204="Lift &amp; Shift Prod",if(AND(N204=1,O204="T1"),Assumptions!$B$6,Assumptions!$B$4),0))</f>
        <v>N2D</v>
      </c>
      <c r="W204" s="69">
        <f>if(V204&lt;&gt;0,if(Q204="Unknown", Assumptions!$B$42,If(Q204&gt;1,Q204,2)),0)</f>
        <v>2</v>
      </c>
      <c r="X204" s="69">
        <f>if(V204&lt;&gt;0,if(R204="Unknown", Assumptions!$B$43,R204),0)</f>
        <v>4</v>
      </c>
      <c r="Y204" s="68">
        <f t="shared" si="8"/>
        <v>0</v>
      </c>
      <c r="Z204" s="68">
        <f>if(V204&lt;&gt;0,if(  S204="Unknown", Assumptions!$B$44,S204),0)</f>
        <v>77</v>
      </c>
      <c r="AA204" s="68" t="str">
        <f>if(V204 ="N2",ifna(vlookup(W204&amp;"-"&amp;X204,'Ref. VM'!A:B,2,0),"Custom"),if(V204 ="E2" , ifna(vlookup(W204&amp;"-"&amp;X204,'Ref. VM'!D:E,2,0),"Custom"),if(V204="N2D",ifna(vlookup(W204&amp;"-"&amp;X204,'Ref. VM'!G:H,2,0),"Custom"),if(V204="N4",ifna(vlookup(W204&amp;"-"&amp;X204,'Ref. VM'!J:K,2,0),"Custom"),0))))</f>
        <v>Custom</v>
      </c>
      <c r="AB204" s="67" t="str">
        <f t="shared" si="9"/>
        <v>N2D-Custom vCPUs-CUD 3y</v>
      </c>
      <c r="AC204" s="67" t="str">
        <f t="shared" si="10"/>
        <v>N2D-Custom RAM-CUD 3y</v>
      </c>
      <c r="AD204" s="67">
        <f t="shared" si="11"/>
        <v>0</v>
      </c>
      <c r="AE204" s="69">
        <f>if(T204="Lift &amp; Shift Prod",730,if(T204="Lift &amp; Shift Noprod",Assumptions!$B$3,0))</f>
        <v>730</v>
      </c>
      <c r="AF204" s="70">
        <f>if( U204=0,0,if(Y204=0, ((vlookup(AB204,'SKU Pricing'!A:B,Assumptions!$B$2,0)*W204)+(vlookup(AC204,'SKU Pricing'!A:B,Assumptions!$B$2,0)*X204))*AE204,((vlookup(AB204,'SKU Pricing'!A:B,Assumptions!$B$2,0)*W204)+(vlookup(AC204,'SKU Pricing'!A:B,Assumptions!$B$2,0)*(W204*8))+(vlookup(AD204,'SKU Pricing'!A:B,Assumptions!$B$2,0)*(X204-(W204*8))))*AE204))</f>
        <v>27.90832632</v>
      </c>
      <c r="AG204" s="67" t="str">
        <f t="shared" si="12"/>
        <v>Windows Server</v>
      </c>
      <c r="AH204" s="70">
        <f>ifna(vlookup(AG204,'SKU Pricing'!A:B,Assumptions!$B$2,0)*W204*AE204,0)</f>
        <v>67.16</v>
      </c>
      <c r="AI204" s="62" t="str">
        <f t="shared" si="13"/>
        <v/>
      </c>
      <c r="AJ204" s="62" t="str">
        <f>if(V204&lt;&gt;0, if(T204="Lift &amp; Shift Noprod",Assumptions!$B$9,if(V204=Assumptions!$B$6,Assumptions!$B$10,if(P204=1,Assumptions!$B$8,Assumptions!$B$7))),"")</f>
        <v>Balanced</v>
      </c>
      <c r="AK204" s="69" t="str">
        <f t="shared" si="14"/>
        <v>Balanced</v>
      </c>
      <c r="AL204" s="69">
        <f>if(AJ204="Hyperdisk Balanced",Assumptions!$B$11,0)</f>
        <v>0</v>
      </c>
      <c r="AM204" s="69">
        <f>if(AJ204="Hyperdisk Balanced",Assumptions!$B$12,0)</f>
        <v>0</v>
      </c>
      <c r="AN204" s="70">
        <f>if(AK204=0,0,if(AJ204="Hyperdisk Balanced",vlookup(AK204&amp;" provisioned space",'SKU Pricing'!A:B,Assumptions!$B$2,0)*Z204+vlookup(AK204&amp;" provisioned IOPS",'SKU Pricing'!A:B,Assumptions!$B$2,0)*AL204*730+vlookup(AK204&amp;" provisioned throughput",'SKU Pricing'!A:B,Assumptions!$B$2,0)*AM204*730,vlookup(AK204,'SKU Pricing'!A:B,Assumptions!$B$2,0)*Z204))</f>
        <v>8.932</v>
      </c>
      <c r="AO204" s="70">
        <f t="shared" si="15"/>
        <v>104.0003263</v>
      </c>
      <c r="AP204" s="71" t="str">
        <f t="shared" si="16"/>
        <v>VM Manager</v>
      </c>
      <c r="AQ204" s="70">
        <f>ifna(vlookup(AP204,'SKU Pricing'!A:B,Assumptions!$B$2,0)*AE204,0)</f>
        <v>2.19</v>
      </c>
      <c r="AR204" s="72">
        <v>0.0</v>
      </c>
    </row>
    <row r="205">
      <c r="A205" s="61" t="s">
        <v>355</v>
      </c>
      <c r="B205" s="62" t="str">
        <f>ifna(if(vlookup(A205,vOS!A:B,2,0)="","Unknown",vlookup(A205,vOS!A:B,2,0)),"Unknown")</f>
        <v>Debian GNU/Linux 12 (64-bit)</v>
      </c>
      <c r="C205" s="62">
        <f>vlookup(B205,'OS Study'!A:D,2,0)</f>
        <v>0</v>
      </c>
      <c r="D205" s="62" t="str">
        <f>vlookup(B205,'OS Study'!A:D,3,0)</f>
        <v>Linux</v>
      </c>
      <c r="E205" s="62" t="str">
        <f>vlookup(B205,'OS Study'!A:D,4,0)</f>
        <v>Debian</v>
      </c>
      <c r="F205" s="63" t="str">
        <f>vlookup(B205,'OS Study'!A:E,5,0)</f>
        <v>12</v>
      </c>
      <c r="G205" s="62">
        <f>IF(vlookup(A205,'RVtools V2.1'!A:J,4,0)="non",0,1)</f>
        <v>1</v>
      </c>
      <c r="H205" s="62">
        <f>if(vlookup(A205,'RVtools V2.1'!A:K,11,0)="kube",1,0)</f>
        <v>0</v>
      </c>
      <c r="I205" s="62">
        <f t="shared" si="5"/>
        <v>0</v>
      </c>
      <c r="J205" s="62">
        <f>ifna(vlookup(A205,'Infra Study'!A:Q,17,0),0)</f>
        <v>0</v>
      </c>
      <c r="K205" s="64">
        <f>IFERROR(__xludf.DUMMYFUNCTION("N(REGEXMATCH(VLOOKUP(A205, 'RVtools V2.1'!A:H, 8, 0), ""^Serveur de fichiers""))"),0.0)</f>
        <v>0</v>
      </c>
      <c r="L205" s="64">
        <f t="shared" si="6"/>
        <v>0</v>
      </c>
      <c r="M205" s="67" t="str">
        <f>ifna(vlookup(A205,'RVtools V2.1'!A:I,8,0),"N/A")</f>
        <v>CyberElements (accès Fournisseurs)</v>
      </c>
      <c r="N205" s="64">
        <f>IFERROR(__xludf.DUMMYFUNCTION("IF(REGEXMATCH(M205, ""(?i)"" &amp; JOIN(""|"", SPLIT(""kalisil"", "" ""))), 1, 0)"),0.0)</f>
        <v>0</v>
      </c>
      <c r="O205" s="64" t="str">
        <f>vlookup(A205,'RVtools V2.1'!A:H,7,0)</f>
        <v>T2</v>
      </c>
      <c r="P205" s="64">
        <f>if(vlookup(A205,'RVtools V2.1'!A:H,5,0)="oui",1,0)</f>
        <v>0</v>
      </c>
      <c r="Q205" s="64">
        <f>ifna(vlookup(A205,vCPU!A:B,2,0),"Unknown")</f>
        <v>4</v>
      </c>
      <c r="R205" s="66">
        <f>ifna(vlookup(A205,vMemory!A:C,3,0),"Unknown")</f>
        <v>2</v>
      </c>
      <c r="S205" s="66">
        <f>ifna(vlookup(A205,vDisk!A:C,3,0),"Unknown")</f>
        <v>78</v>
      </c>
      <c r="T205" s="67" t="str">
        <f t="array" ref="T205">IFS(
   L205=1, "No Lift &amp; Shift",
   J205=1, XLOOKUP(A205, 'Infra Study'!A:A, 'Infra Study'!P:P),
   I205=1, "No Lift &amp; Shift",
   H205=1, "GKE",
   K205=1, "GCNV",
   G205=1, "Lift &amp; Shift Prod",
   TRUE, "Lift &amp; Shift Noprod"
)</f>
        <v>Lift &amp; Shift Prod</v>
      </c>
      <c r="U205" s="67">
        <f t="shared" si="7"/>
        <v>1</v>
      </c>
      <c r="V205" s="68" t="str">
        <f>if(T205="Lift &amp; Shift Noprod",if( Y205=0,Assumptions!$B$5, Assumptions!$B$4),if(T205="Lift &amp; Shift Prod",if(AND(N205=1,O205="T1"),Assumptions!$B$6,Assumptions!$B$4),0))</f>
        <v>N2D</v>
      </c>
      <c r="W205" s="69">
        <f>if(V205&lt;&gt;0,if(Q205="Unknown", Assumptions!$B$42,If(Q205&gt;1,Q205,2)),0)</f>
        <v>4</v>
      </c>
      <c r="X205" s="69">
        <f>if(V205&lt;&gt;0,if(R205="Unknown", Assumptions!$B$43,R205),0)</f>
        <v>2</v>
      </c>
      <c r="Y205" s="68">
        <f t="shared" si="8"/>
        <v>0</v>
      </c>
      <c r="Z205" s="68">
        <f>if(V205&lt;&gt;0,if(  S205="Unknown", Assumptions!$B$44,S205),0)</f>
        <v>78</v>
      </c>
      <c r="AA205" s="68" t="str">
        <f>if(V205 ="N2",ifna(vlookup(W205&amp;"-"&amp;X205,'Ref. VM'!A:B,2,0),"Custom"),if(V205 ="E2" , ifna(vlookup(W205&amp;"-"&amp;X205,'Ref. VM'!D:E,2,0),"Custom"),if(V205="N2D",ifna(vlookup(W205&amp;"-"&amp;X205,'Ref. VM'!G:H,2,0),"Custom"),if(V205="N4",ifna(vlookup(W205&amp;"-"&amp;X205,'Ref. VM'!J:K,2,0),"Custom"),0))))</f>
        <v>Custom</v>
      </c>
      <c r="AB205" s="67" t="str">
        <f t="shared" si="9"/>
        <v>N2D-Custom vCPUs-CUD 3y</v>
      </c>
      <c r="AC205" s="67" t="str">
        <f t="shared" si="10"/>
        <v>N2D-Custom RAM-CUD 3y</v>
      </c>
      <c r="AD205" s="67">
        <f t="shared" si="11"/>
        <v>0</v>
      </c>
      <c r="AE205" s="69">
        <f>if(T205="Lift &amp; Shift Prod",730,if(T205="Lift &amp; Shift Noprod",Assumptions!$B$3,0))</f>
        <v>730</v>
      </c>
      <c r="AF205" s="70">
        <f>if( U205=0,0,if(Y205=0, ((vlookup(AB205,'SKU Pricing'!A:B,Assumptions!$B$2,0)*W205)+(vlookup(AC205,'SKU Pricing'!A:B,Assumptions!$B$2,0)*X205))*AE205,((vlookup(AB205,'SKU Pricing'!A:B,Assumptions!$B$2,0)*W205)+(vlookup(AC205,'SKU Pricing'!A:B,Assumptions!$B$2,0)*(W205*8))+(vlookup(AD205,'SKU Pricing'!A:B,Assumptions!$B$2,0)*(X205-(W205*8))))*AE205))</f>
        <v>46.96615308</v>
      </c>
      <c r="AG205" s="67">
        <f t="shared" si="12"/>
        <v>0</v>
      </c>
      <c r="AH205" s="70">
        <f>ifna(vlookup(AG205,'SKU Pricing'!A:B,Assumptions!$B$2,0)*W205*AE205,0)</f>
        <v>0</v>
      </c>
      <c r="AI205" s="62" t="str">
        <f t="shared" si="13"/>
        <v/>
      </c>
      <c r="AJ205" s="62" t="str">
        <f>if(V205&lt;&gt;0, if(T205="Lift &amp; Shift Noprod",Assumptions!$B$9,if(V205=Assumptions!$B$6,Assumptions!$B$10,if(P205=1,Assumptions!$B$8,Assumptions!$B$7))),"")</f>
        <v>Balanced</v>
      </c>
      <c r="AK205" s="69" t="str">
        <f t="shared" si="14"/>
        <v>Balanced</v>
      </c>
      <c r="AL205" s="69">
        <f>if(AJ205="Hyperdisk Balanced",Assumptions!$B$11,0)</f>
        <v>0</v>
      </c>
      <c r="AM205" s="69">
        <f>if(AJ205="Hyperdisk Balanced",Assumptions!$B$12,0)</f>
        <v>0</v>
      </c>
      <c r="AN205" s="70">
        <f>if(AK205=0,0,if(AJ205="Hyperdisk Balanced",vlookup(AK205&amp;" provisioned space",'SKU Pricing'!A:B,Assumptions!$B$2,0)*Z205+vlookup(AK205&amp;" provisioned IOPS",'SKU Pricing'!A:B,Assumptions!$B$2,0)*AL205*730+vlookup(AK205&amp;" provisioned throughput",'SKU Pricing'!A:B,Assumptions!$B$2,0)*AM205*730,vlookup(AK205,'SKU Pricing'!A:B,Assumptions!$B$2,0)*Z205))</f>
        <v>9.048</v>
      </c>
      <c r="AO205" s="70">
        <f t="shared" si="15"/>
        <v>56.01415308</v>
      </c>
      <c r="AP205" s="71" t="str">
        <f t="shared" si="16"/>
        <v>VM Manager</v>
      </c>
      <c r="AQ205" s="70">
        <f>ifna(vlookup(AP205,'SKU Pricing'!A:B,Assumptions!$B$2,0)*AE205,0)</f>
        <v>2.19</v>
      </c>
      <c r="AR205" s="72">
        <v>0.0</v>
      </c>
    </row>
    <row r="206">
      <c r="A206" s="61" t="s">
        <v>356</v>
      </c>
      <c r="B206" s="62" t="str">
        <f>ifna(if(vlookup(A206,vOS!A:B,2,0)="","Unknown",vlookup(A206,vOS!A:B,2,0)),"Unknown")</f>
        <v>Debian GNU/Linux 12 (64-bit)</v>
      </c>
      <c r="C206" s="62">
        <f>vlookup(B206,'OS Study'!A:D,2,0)</f>
        <v>0</v>
      </c>
      <c r="D206" s="62" t="str">
        <f>vlookup(B206,'OS Study'!A:D,3,0)</f>
        <v>Linux</v>
      </c>
      <c r="E206" s="62" t="str">
        <f>vlookup(B206,'OS Study'!A:D,4,0)</f>
        <v>Debian</v>
      </c>
      <c r="F206" s="63" t="str">
        <f>vlookup(B206,'OS Study'!A:E,5,0)</f>
        <v>12</v>
      </c>
      <c r="G206" s="62">
        <f>IF(vlookup(A206,'RVtools V2.1'!A:J,4,0)="non",0,1)</f>
        <v>1</v>
      </c>
      <c r="H206" s="62">
        <f>if(vlookup(A206,'RVtools V2.1'!A:K,11,0)="kube",1,0)</f>
        <v>0</v>
      </c>
      <c r="I206" s="62">
        <f t="shared" si="5"/>
        <v>0</v>
      </c>
      <c r="J206" s="62">
        <f>ifna(vlookup(A206,'Infra Study'!A:Q,17,0),0)</f>
        <v>0</v>
      </c>
      <c r="K206" s="64">
        <f>IFERROR(__xludf.DUMMYFUNCTION("N(REGEXMATCH(VLOOKUP(A206, 'RVtools V2.1'!A:H, 8, 0), ""^Serveur de fichiers""))"),0.0)</f>
        <v>0</v>
      </c>
      <c r="L206" s="64">
        <f t="shared" si="6"/>
        <v>0</v>
      </c>
      <c r="M206" s="67" t="str">
        <f>ifna(vlookup(A206,'RVtools V2.1'!A:I,8,0),"N/A")</f>
        <v>CyberElements (accès Fournisseurs)</v>
      </c>
      <c r="N206" s="64">
        <f>IFERROR(__xludf.DUMMYFUNCTION("IF(REGEXMATCH(M206, ""(?i)"" &amp; JOIN(""|"", SPLIT(""kalisil"", "" ""))), 1, 0)"),0.0)</f>
        <v>0</v>
      </c>
      <c r="O206" s="64" t="str">
        <f>vlookup(A206,'RVtools V2.1'!A:H,7,0)</f>
        <v>T2</v>
      </c>
      <c r="P206" s="64">
        <f>if(vlookup(A206,'RVtools V2.1'!A:H,5,0)="oui",1,0)</f>
        <v>0</v>
      </c>
      <c r="Q206" s="64">
        <f>ifna(vlookup(A206,vCPU!A:B,2,0),"Unknown")</f>
        <v>4</v>
      </c>
      <c r="R206" s="66">
        <f>ifna(vlookup(A206,vMemory!A:C,3,0),"Unknown")</f>
        <v>2</v>
      </c>
      <c r="S206" s="66">
        <f>ifna(vlookup(A206,vDisk!A:C,3,0),"Unknown")</f>
        <v>103</v>
      </c>
      <c r="T206" s="67" t="str">
        <f t="array" ref="T206">IFS(
   L206=1, "No Lift &amp; Shift",
   J206=1, XLOOKUP(A206, 'Infra Study'!A:A, 'Infra Study'!P:P),
   I206=1, "No Lift &amp; Shift",
   H206=1, "GKE",
   K206=1, "GCNV",
   G206=1, "Lift &amp; Shift Prod",
   TRUE, "Lift &amp; Shift Noprod"
)</f>
        <v>Lift &amp; Shift Prod</v>
      </c>
      <c r="U206" s="67">
        <f t="shared" si="7"/>
        <v>1</v>
      </c>
      <c r="V206" s="68" t="str">
        <f>if(T206="Lift &amp; Shift Noprod",if( Y206=0,Assumptions!$B$5, Assumptions!$B$4),if(T206="Lift &amp; Shift Prod",if(AND(N206=1,O206="T1"),Assumptions!$B$6,Assumptions!$B$4),0))</f>
        <v>N2D</v>
      </c>
      <c r="W206" s="69">
        <f>if(V206&lt;&gt;0,if(Q206="Unknown", Assumptions!$B$42,If(Q206&gt;1,Q206,2)),0)</f>
        <v>4</v>
      </c>
      <c r="X206" s="69">
        <f>if(V206&lt;&gt;0,if(R206="Unknown", Assumptions!$B$43,R206),0)</f>
        <v>2</v>
      </c>
      <c r="Y206" s="68">
        <f t="shared" si="8"/>
        <v>0</v>
      </c>
      <c r="Z206" s="68">
        <f>if(V206&lt;&gt;0,if(  S206="Unknown", Assumptions!$B$44,S206),0)</f>
        <v>103</v>
      </c>
      <c r="AA206" s="68" t="str">
        <f>if(V206 ="N2",ifna(vlookup(W206&amp;"-"&amp;X206,'Ref. VM'!A:B,2,0),"Custom"),if(V206 ="E2" , ifna(vlookup(W206&amp;"-"&amp;X206,'Ref. VM'!D:E,2,0),"Custom"),if(V206="N2D",ifna(vlookup(W206&amp;"-"&amp;X206,'Ref. VM'!G:H,2,0),"Custom"),if(V206="N4",ifna(vlookup(W206&amp;"-"&amp;X206,'Ref. VM'!J:K,2,0),"Custom"),0))))</f>
        <v>Custom</v>
      </c>
      <c r="AB206" s="67" t="str">
        <f t="shared" si="9"/>
        <v>N2D-Custom vCPUs-CUD 3y</v>
      </c>
      <c r="AC206" s="67" t="str">
        <f t="shared" si="10"/>
        <v>N2D-Custom RAM-CUD 3y</v>
      </c>
      <c r="AD206" s="67">
        <f t="shared" si="11"/>
        <v>0</v>
      </c>
      <c r="AE206" s="69">
        <f>if(T206="Lift &amp; Shift Prod",730,if(T206="Lift &amp; Shift Noprod",Assumptions!$B$3,0))</f>
        <v>730</v>
      </c>
      <c r="AF206" s="70">
        <f>if( U206=0,0,if(Y206=0, ((vlookup(AB206,'SKU Pricing'!A:B,Assumptions!$B$2,0)*W206)+(vlookup(AC206,'SKU Pricing'!A:B,Assumptions!$B$2,0)*X206))*AE206,((vlookup(AB206,'SKU Pricing'!A:B,Assumptions!$B$2,0)*W206)+(vlookup(AC206,'SKU Pricing'!A:B,Assumptions!$B$2,0)*(W206*8))+(vlookup(AD206,'SKU Pricing'!A:B,Assumptions!$B$2,0)*(X206-(W206*8))))*AE206))</f>
        <v>46.96615308</v>
      </c>
      <c r="AG206" s="67">
        <f t="shared" si="12"/>
        <v>0</v>
      </c>
      <c r="AH206" s="70">
        <f>ifna(vlookup(AG206,'SKU Pricing'!A:B,Assumptions!$B$2,0)*W206*AE206,0)</f>
        <v>0</v>
      </c>
      <c r="AI206" s="62" t="str">
        <f t="shared" si="13"/>
        <v/>
      </c>
      <c r="AJ206" s="62" t="str">
        <f>if(V206&lt;&gt;0, if(T206="Lift &amp; Shift Noprod",Assumptions!$B$9,if(V206=Assumptions!$B$6,Assumptions!$B$10,if(P206=1,Assumptions!$B$8,Assumptions!$B$7))),"")</f>
        <v>Balanced</v>
      </c>
      <c r="AK206" s="69" t="str">
        <f t="shared" si="14"/>
        <v>Balanced</v>
      </c>
      <c r="AL206" s="69">
        <f>if(AJ206="Hyperdisk Balanced",Assumptions!$B$11,0)</f>
        <v>0</v>
      </c>
      <c r="AM206" s="69">
        <f>if(AJ206="Hyperdisk Balanced",Assumptions!$B$12,0)</f>
        <v>0</v>
      </c>
      <c r="AN206" s="70">
        <f>if(AK206=0,0,if(AJ206="Hyperdisk Balanced",vlookup(AK206&amp;" provisioned space",'SKU Pricing'!A:B,Assumptions!$B$2,0)*Z206+vlookup(AK206&amp;" provisioned IOPS",'SKU Pricing'!A:B,Assumptions!$B$2,0)*AL206*730+vlookup(AK206&amp;" provisioned throughput",'SKU Pricing'!A:B,Assumptions!$B$2,0)*AM206*730,vlookup(AK206,'SKU Pricing'!A:B,Assumptions!$B$2,0)*Z206))</f>
        <v>11.948</v>
      </c>
      <c r="AO206" s="70">
        <f t="shared" si="15"/>
        <v>58.91415308</v>
      </c>
      <c r="AP206" s="71" t="str">
        <f t="shared" si="16"/>
        <v>VM Manager</v>
      </c>
      <c r="AQ206" s="70">
        <f>ifna(vlookup(AP206,'SKU Pricing'!A:B,Assumptions!$B$2,0)*AE206,0)</f>
        <v>2.19</v>
      </c>
      <c r="AR206" s="72">
        <v>0.0</v>
      </c>
    </row>
    <row r="207">
      <c r="A207" s="61" t="s">
        <v>357</v>
      </c>
      <c r="B207" s="62" t="str">
        <f>ifna(if(vlookup(A207,vOS!A:B,2,0)="","Unknown",vlookup(A207,vOS!A:B,2,0)),"Unknown")</f>
        <v>Microsoft Windows Server 2022 (64-bit)</v>
      </c>
      <c r="C207" s="62">
        <f>vlookup(B207,'OS Study'!A:D,2,0)</f>
        <v>0</v>
      </c>
      <c r="D207" s="62" t="str">
        <f>vlookup(B207,'OS Study'!A:D,3,0)</f>
        <v>Windows</v>
      </c>
      <c r="E207" s="62" t="str">
        <f>vlookup(B207,'OS Study'!A:D,4,0)</f>
        <v>Server</v>
      </c>
      <c r="F207" s="63" t="str">
        <f>vlookup(B207,'OS Study'!A:E,5,0)</f>
        <v>2022</v>
      </c>
      <c r="G207" s="62">
        <f>IF(vlookup(A207,'RVtools V2.1'!A:J,4,0)="non",0,1)</f>
        <v>1</v>
      </c>
      <c r="H207" s="62">
        <f>if(vlookup(A207,'RVtools V2.1'!A:K,11,0)="kube",1,0)</f>
        <v>0</v>
      </c>
      <c r="I207" s="62">
        <f t="shared" si="5"/>
        <v>0</v>
      </c>
      <c r="J207" s="62">
        <f>ifna(vlookup(A207,'Infra Study'!A:Q,17,0),0)</f>
        <v>0</v>
      </c>
      <c r="K207" s="64">
        <f>IFERROR(__xludf.DUMMYFUNCTION("N(REGEXMATCH(VLOOKUP(A207, 'RVtools V2.1'!A:H, 8, 0), ""^Serveur de fichiers""))"),0.0)</f>
        <v>0</v>
      </c>
      <c r="L207" s="64">
        <f t="shared" si="6"/>
        <v>0</v>
      </c>
      <c r="M207" s="67" t="str">
        <f>ifna(vlookup(A207,'RVtools V2.1'!A:I,8,0),"N/A")</f>
        <v>CyberElements (accès Fournisseurs)</v>
      </c>
      <c r="N207" s="64">
        <f>IFERROR(__xludf.DUMMYFUNCTION("IF(REGEXMATCH(M207, ""(?i)"" &amp; JOIN(""|"", SPLIT(""kalisil"", "" ""))), 1, 0)"),0.0)</f>
        <v>0</v>
      </c>
      <c r="O207" s="64" t="str">
        <f>vlookup(A207,'RVtools V2.1'!A:H,7,0)</f>
        <v>T2</v>
      </c>
      <c r="P207" s="64">
        <f>if(vlookup(A207,'RVtools V2.1'!A:H,5,0)="oui",1,0)</f>
        <v>0</v>
      </c>
      <c r="Q207" s="64">
        <f>ifna(vlookup(A207,vCPU!A:B,2,0),"Unknown")</f>
        <v>2</v>
      </c>
      <c r="R207" s="66">
        <f>ifna(vlookup(A207,vMemory!A:C,3,0),"Unknown")</f>
        <v>2</v>
      </c>
      <c r="S207" s="66">
        <f>ifna(vlookup(A207,vDisk!A:C,3,0),"Unknown")</f>
        <v>83</v>
      </c>
      <c r="T207" s="67" t="str">
        <f t="array" ref="T207">IFS(
   L207=1, "No Lift &amp; Shift",
   J207=1, XLOOKUP(A207, 'Infra Study'!A:A, 'Infra Study'!P:P),
   I207=1, "No Lift &amp; Shift",
   H207=1, "GKE",
   K207=1, "GCNV",
   G207=1, "Lift &amp; Shift Prod",
   TRUE, "Lift &amp; Shift Noprod"
)</f>
        <v>Lift &amp; Shift Prod</v>
      </c>
      <c r="U207" s="67">
        <f t="shared" si="7"/>
        <v>1</v>
      </c>
      <c r="V207" s="68" t="str">
        <f>if(T207="Lift &amp; Shift Noprod",if( Y207=0,Assumptions!$B$5, Assumptions!$B$4),if(T207="Lift &amp; Shift Prod",if(AND(N207=1,O207="T1"),Assumptions!$B$6,Assumptions!$B$4),0))</f>
        <v>N2D</v>
      </c>
      <c r="W207" s="69">
        <f>if(V207&lt;&gt;0,if(Q207="Unknown", Assumptions!$B$42,If(Q207&gt;1,Q207,2)),0)</f>
        <v>2</v>
      </c>
      <c r="X207" s="69">
        <f>if(V207&lt;&gt;0,if(R207="Unknown", Assumptions!$B$43,R207),0)</f>
        <v>2</v>
      </c>
      <c r="Y207" s="68">
        <f t="shared" si="8"/>
        <v>0</v>
      </c>
      <c r="Z207" s="68">
        <f>if(V207&lt;&gt;0,if(  S207="Unknown", Assumptions!$B$44,S207),0)</f>
        <v>83</v>
      </c>
      <c r="AA207" s="68" t="str">
        <f>if(V207 ="N2",ifna(vlookup(W207&amp;"-"&amp;X207,'Ref. VM'!A:B,2,0),"Custom"),if(V207 ="E2" , ifna(vlookup(W207&amp;"-"&amp;X207,'Ref. VM'!D:E,2,0),"Custom"),if(V207="N2D",ifna(vlookup(W207&amp;"-"&amp;X207,'Ref. VM'!G:H,2,0),"Custom"),if(V207="N4",ifna(vlookup(W207&amp;"-"&amp;X207,'Ref. VM'!J:K,2,0),"Custom"),0))))</f>
        <v>Custom</v>
      </c>
      <c r="AB207" s="67" t="str">
        <f t="shared" si="9"/>
        <v>N2D-Custom vCPUs-CUD 3y</v>
      </c>
      <c r="AC207" s="67" t="str">
        <f t="shared" si="10"/>
        <v>N2D-Custom RAM-CUD 3y</v>
      </c>
      <c r="AD207" s="67">
        <f t="shared" si="11"/>
        <v>0</v>
      </c>
      <c r="AE207" s="69">
        <f>if(T207="Lift &amp; Shift Prod",730,if(T207="Lift &amp; Shift Noprod",Assumptions!$B$3,0))</f>
        <v>730</v>
      </c>
      <c r="AF207" s="70">
        <f>if( U207=0,0,if(Y207=0, ((vlookup(AB207,'SKU Pricing'!A:B,Assumptions!$B$2,0)*W207)+(vlookup(AC207,'SKU Pricing'!A:B,Assumptions!$B$2,0)*X207))*AE207,((vlookup(AB207,'SKU Pricing'!A:B,Assumptions!$B$2,0)*W207)+(vlookup(AC207,'SKU Pricing'!A:B,Assumptions!$B$2,0)*(W207*8))+(vlookup(AD207,'SKU Pricing'!A:B,Assumptions!$B$2,0)*(X207-(W207*8))))*AE207))</f>
        <v>24.9581598</v>
      </c>
      <c r="AG207" s="67" t="str">
        <f t="shared" si="12"/>
        <v>Windows Server</v>
      </c>
      <c r="AH207" s="70">
        <f>ifna(vlookup(AG207,'SKU Pricing'!A:B,Assumptions!$B$2,0)*W207*AE207,0)</f>
        <v>67.16</v>
      </c>
      <c r="AI207" s="62" t="str">
        <f t="shared" si="13"/>
        <v/>
      </c>
      <c r="AJ207" s="62" t="str">
        <f>if(V207&lt;&gt;0, if(T207="Lift &amp; Shift Noprod",Assumptions!$B$9,if(V207=Assumptions!$B$6,Assumptions!$B$10,if(P207=1,Assumptions!$B$8,Assumptions!$B$7))),"")</f>
        <v>Balanced</v>
      </c>
      <c r="AK207" s="69" t="str">
        <f t="shared" si="14"/>
        <v>Balanced</v>
      </c>
      <c r="AL207" s="69">
        <f>if(AJ207="Hyperdisk Balanced",Assumptions!$B$11,0)</f>
        <v>0</v>
      </c>
      <c r="AM207" s="69">
        <f>if(AJ207="Hyperdisk Balanced",Assumptions!$B$12,0)</f>
        <v>0</v>
      </c>
      <c r="AN207" s="70">
        <f>if(AK207=0,0,if(AJ207="Hyperdisk Balanced",vlookup(AK207&amp;" provisioned space",'SKU Pricing'!A:B,Assumptions!$B$2,0)*Z207+vlookup(AK207&amp;" provisioned IOPS",'SKU Pricing'!A:B,Assumptions!$B$2,0)*AL207*730+vlookup(AK207&amp;" provisioned throughput",'SKU Pricing'!A:B,Assumptions!$B$2,0)*AM207*730,vlookup(AK207,'SKU Pricing'!A:B,Assumptions!$B$2,0)*Z207))</f>
        <v>9.628</v>
      </c>
      <c r="AO207" s="70">
        <f t="shared" si="15"/>
        <v>101.7461598</v>
      </c>
      <c r="AP207" s="71" t="str">
        <f t="shared" si="16"/>
        <v>VM Manager</v>
      </c>
      <c r="AQ207" s="70">
        <f>ifna(vlookup(AP207,'SKU Pricing'!A:B,Assumptions!$B$2,0)*AE207,0)</f>
        <v>2.19</v>
      </c>
      <c r="AR207" s="72">
        <v>0.0</v>
      </c>
    </row>
    <row r="208">
      <c r="A208" s="61" t="s">
        <v>358</v>
      </c>
      <c r="B208" s="62" t="str">
        <f>ifna(if(vlookup(A208,vOS!A:B,2,0)="","Unknown",vlookup(A208,vOS!A:B,2,0)),"Unknown")</f>
        <v>Microsoft Windows Server 2022 (64-bit)</v>
      </c>
      <c r="C208" s="62">
        <f>vlookup(B208,'OS Study'!A:D,2,0)</f>
        <v>0</v>
      </c>
      <c r="D208" s="62" t="str">
        <f>vlookup(B208,'OS Study'!A:D,3,0)</f>
        <v>Windows</v>
      </c>
      <c r="E208" s="62" t="str">
        <f>vlookup(B208,'OS Study'!A:D,4,0)</f>
        <v>Server</v>
      </c>
      <c r="F208" s="63" t="str">
        <f>vlookup(B208,'OS Study'!A:E,5,0)</f>
        <v>2022</v>
      </c>
      <c r="G208" s="62">
        <f>IF(vlookup(A208,'RVtools V2.1'!A:J,4,0)="non",0,1)</f>
        <v>1</v>
      </c>
      <c r="H208" s="62">
        <f>if(vlookup(A208,'RVtools V2.1'!A:K,11,0)="kube",1,0)</f>
        <v>0</v>
      </c>
      <c r="I208" s="62">
        <f t="shared" si="5"/>
        <v>0</v>
      </c>
      <c r="J208" s="62">
        <f>ifna(vlookup(A208,'Infra Study'!A:Q,17,0),0)</f>
        <v>0</v>
      </c>
      <c r="K208" s="64">
        <f>IFERROR(__xludf.DUMMYFUNCTION("N(REGEXMATCH(VLOOKUP(A208, 'RVtools V2.1'!A:H, 8, 0), ""^Serveur de fichiers""))"),0.0)</f>
        <v>0</v>
      </c>
      <c r="L208" s="64">
        <f t="shared" si="6"/>
        <v>0</v>
      </c>
      <c r="M208" s="67" t="str">
        <f>ifna(vlookup(A208,'RVtools V2.1'!A:I,8,0),"N/A")</f>
        <v>CyberElements (accès Fournisseurs)</v>
      </c>
      <c r="N208" s="64">
        <f>IFERROR(__xludf.DUMMYFUNCTION("IF(REGEXMATCH(M208, ""(?i)"" &amp; JOIN(""|"", SPLIT(""kalisil"", "" ""))), 1, 0)"),0.0)</f>
        <v>0</v>
      </c>
      <c r="O208" s="64" t="str">
        <f>vlookup(A208,'RVtools V2.1'!A:H,7,0)</f>
        <v>T2</v>
      </c>
      <c r="P208" s="64">
        <f>if(vlookup(A208,'RVtools V2.1'!A:H,5,0)="oui",1,0)</f>
        <v>0</v>
      </c>
      <c r="Q208" s="64">
        <f>ifna(vlookup(A208,vCPU!A:B,2,0),"Unknown")</f>
        <v>2</v>
      </c>
      <c r="R208" s="66">
        <f>ifna(vlookup(A208,vMemory!A:C,3,0),"Unknown")</f>
        <v>2</v>
      </c>
      <c r="S208" s="66">
        <f>ifna(vlookup(A208,vDisk!A:C,3,0),"Unknown")</f>
        <v>27</v>
      </c>
      <c r="T208" s="67" t="str">
        <f t="array" ref="T208">IFS(
   L208=1, "No Lift &amp; Shift",
   J208=1, XLOOKUP(A208, 'Infra Study'!A:A, 'Infra Study'!P:P),
   I208=1, "No Lift &amp; Shift",
   H208=1, "GKE",
   K208=1, "GCNV",
   G208=1, "Lift &amp; Shift Prod",
   TRUE, "Lift &amp; Shift Noprod"
)</f>
        <v>Lift &amp; Shift Prod</v>
      </c>
      <c r="U208" s="67">
        <f t="shared" si="7"/>
        <v>1</v>
      </c>
      <c r="V208" s="68" t="str">
        <f>if(T208="Lift &amp; Shift Noprod",if( Y208=0,Assumptions!$B$5, Assumptions!$B$4),if(T208="Lift &amp; Shift Prod",if(AND(N208=1,O208="T1"),Assumptions!$B$6,Assumptions!$B$4),0))</f>
        <v>N2D</v>
      </c>
      <c r="W208" s="69">
        <f>if(V208&lt;&gt;0,if(Q208="Unknown", Assumptions!$B$42,If(Q208&gt;1,Q208,2)),0)</f>
        <v>2</v>
      </c>
      <c r="X208" s="69">
        <f>if(V208&lt;&gt;0,if(R208="Unknown", Assumptions!$B$43,R208),0)</f>
        <v>2</v>
      </c>
      <c r="Y208" s="68">
        <f t="shared" si="8"/>
        <v>0</v>
      </c>
      <c r="Z208" s="68">
        <f>if(V208&lt;&gt;0,if(  S208="Unknown", Assumptions!$B$44,S208),0)</f>
        <v>27</v>
      </c>
      <c r="AA208" s="68" t="str">
        <f>if(V208 ="N2",ifna(vlookup(W208&amp;"-"&amp;X208,'Ref. VM'!A:B,2,0),"Custom"),if(V208 ="E2" , ifna(vlookup(W208&amp;"-"&amp;X208,'Ref. VM'!D:E,2,0),"Custom"),if(V208="N2D",ifna(vlookup(W208&amp;"-"&amp;X208,'Ref. VM'!G:H,2,0),"Custom"),if(V208="N4",ifna(vlookup(W208&amp;"-"&amp;X208,'Ref. VM'!J:K,2,0),"Custom"),0))))</f>
        <v>Custom</v>
      </c>
      <c r="AB208" s="67" t="str">
        <f t="shared" si="9"/>
        <v>N2D-Custom vCPUs-CUD 3y</v>
      </c>
      <c r="AC208" s="67" t="str">
        <f t="shared" si="10"/>
        <v>N2D-Custom RAM-CUD 3y</v>
      </c>
      <c r="AD208" s="67">
        <f t="shared" si="11"/>
        <v>0</v>
      </c>
      <c r="AE208" s="69">
        <f>if(T208="Lift &amp; Shift Prod",730,if(T208="Lift &amp; Shift Noprod",Assumptions!$B$3,0))</f>
        <v>730</v>
      </c>
      <c r="AF208" s="70">
        <f>if( U208=0,0,if(Y208=0, ((vlookup(AB208,'SKU Pricing'!A:B,Assumptions!$B$2,0)*W208)+(vlookup(AC208,'SKU Pricing'!A:B,Assumptions!$B$2,0)*X208))*AE208,((vlookup(AB208,'SKU Pricing'!A:B,Assumptions!$B$2,0)*W208)+(vlookup(AC208,'SKU Pricing'!A:B,Assumptions!$B$2,0)*(W208*8))+(vlookup(AD208,'SKU Pricing'!A:B,Assumptions!$B$2,0)*(X208-(W208*8))))*AE208))</f>
        <v>24.9581598</v>
      </c>
      <c r="AG208" s="67" t="str">
        <f t="shared" si="12"/>
        <v>Windows Server</v>
      </c>
      <c r="AH208" s="70">
        <f>ifna(vlookup(AG208,'SKU Pricing'!A:B,Assumptions!$B$2,0)*W208*AE208,0)</f>
        <v>67.16</v>
      </c>
      <c r="AI208" s="62" t="str">
        <f t="shared" si="13"/>
        <v/>
      </c>
      <c r="AJ208" s="62" t="str">
        <f>if(V208&lt;&gt;0, if(T208="Lift &amp; Shift Noprod",Assumptions!$B$9,if(V208=Assumptions!$B$6,Assumptions!$B$10,if(P208=1,Assumptions!$B$8,Assumptions!$B$7))),"")</f>
        <v>Balanced</v>
      </c>
      <c r="AK208" s="69" t="str">
        <f t="shared" si="14"/>
        <v>Balanced</v>
      </c>
      <c r="AL208" s="69">
        <f>if(AJ208="Hyperdisk Balanced",Assumptions!$B$11,0)</f>
        <v>0</v>
      </c>
      <c r="AM208" s="69">
        <f>if(AJ208="Hyperdisk Balanced",Assumptions!$B$12,0)</f>
        <v>0</v>
      </c>
      <c r="AN208" s="70">
        <f>if(AK208=0,0,if(AJ208="Hyperdisk Balanced",vlookup(AK208&amp;" provisioned space",'SKU Pricing'!A:B,Assumptions!$B$2,0)*Z208+vlookup(AK208&amp;" provisioned IOPS",'SKU Pricing'!A:B,Assumptions!$B$2,0)*AL208*730+vlookup(AK208&amp;" provisioned throughput",'SKU Pricing'!A:B,Assumptions!$B$2,0)*AM208*730,vlookup(AK208,'SKU Pricing'!A:B,Assumptions!$B$2,0)*Z208))</f>
        <v>3.132</v>
      </c>
      <c r="AO208" s="70">
        <f t="shared" si="15"/>
        <v>95.2501598</v>
      </c>
      <c r="AP208" s="71" t="str">
        <f t="shared" si="16"/>
        <v>VM Manager</v>
      </c>
      <c r="AQ208" s="70">
        <f>ifna(vlookup(AP208,'SKU Pricing'!A:B,Assumptions!$B$2,0)*AE208,0)</f>
        <v>2.19</v>
      </c>
      <c r="AR208" s="72">
        <v>0.0</v>
      </c>
    </row>
    <row r="209">
      <c r="A209" s="61" t="s">
        <v>359</v>
      </c>
      <c r="B209" s="62" t="str">
        <f>ifna(if(vlookup(A209,vOS!A:B,2,0)="","Unknown",vlookup(A209,vOS!A:B,2,0)),"Unknown")</f>
        <v>Microsoft Windows Server 2022 (64-bit)</v>
      </c>
      <c r="C209" s="62">
        <f>vlookup(B209,'OS Study'!A:D,2,0)</f>
        <v>0</v>
      </c>
      <c r="D209" s="62" t="str">
        <f>vlookup(B209,'OS Study'!A:D,3,0)</f>
        <v>Windows</v>
      </c>
      <c r="E209" s="62" t="str">
        <f>vlookup(B209,'OS Study'!A:D,4,0)</f>
        <v>Server</v>
      </c>
      <c r="F209" s="63" t="str">
        <f>vlookup(B209,'OS Study'!A:E,5,0)</f>
        <v>2022</v>
      </c>
      <c r="G209" s="62">
        <f>IF(vlookup(A209,'RVtools V2.1'!A:J,4,0)="non",0,1)</f>
        <v>1</v>
      </c>
      <c r="H209" s="62">
        <f>if(vlookup(A209,'RVtools V2.1'!A:K,11,0)="kube",1,0)</f>
        <v>0</v>
      </c>
      <c r="I209" s="62">
        <f t="shared" si="5"/>
        <v>0</v>
      </c>
      <c r="J209" s="62">
        <f>ifna(vlookup(A209,'Infra Study'!A:Q,17,0),0)</f>
        <v>0</v>
      </c>
      <c r="K209" s="64">
        <f>IFERROR(__xludf.DUMMYFUNCTION("N(REGEXMATCH(VLOOKUP(A209, 'RVtools V2.1'!A:H, 8, 0), ""^Serveur de fichiers""))"),0.0)</f>
        <v>0</v>
      </c>
      <c r="L209" s="64">
        <f t="shared" si="6"/>
        <v>0</v>
      </c>
      <c r="M209" s="67" t="str">
        <f>ifna(vlookup(A209,'RVtools V2.1'!A:I,8,0),"N/A")</f>
        <v>CyberElements (accès Fournisseurs)</v>
      </c>
      <c r="N209" s="64">
        <f>IFERROR(__xludf.DUMMYFUNCTION("IF(REGEXMATCH(M209, ""(?i)"" &amp; JOIN(""|"", SPLIT(""kalisil"", "" ""))), 1, 0)"),0.0)</f>
        <v>0</v>
      </c>
      <c r="O209" s="64" t="str">
        <f>vlookup(A209,'RVtools V2.1'!A:H,7,0)</f>
        <v>T2</v>
      </c>
      <c r="P209" s="64">
        <f>if(vlookup(A209,'RVtools V2.1'!A:H,5,0)="oui",1,0)</f>
        <v>0</v>
      </c>
      <c r="Q209" s="64">
        <f>ifna(vlookup(A209,vCPU!A:B,2,0),"Unknown")</f>
        <v>2</v>
      </c>
      <c r="R209" s="66">
        <f>ifna(vlookup(A209,vMemory!A:C,3,0),"Unknown")</f>
        <v>4</v>
      </c>
      <c r="S209" s="66">
        <f>ifna(vlookup(A209,vDisk!A:C,3,0),"Unknown")</f>
        <v>71</v>
      </c>
      <c r="T209" s="67" t="str">
        <f t="array" ref="T209">IFS(
   L209=1, "No Lift &amp; Shift",
   J209=1, XLOOKUP(A209, 'Infra Study'!A:A, 'Infra Study'!P:P),
   I209=1, "No Lift &amp; Shift",
   H209=1, "GKE",
   K209=1, "GCNV",
   G209=1, "Lift &amp; Shift Prod",
   TRUE, "Lift &amp; Shift Noprod"
)</f>
        <v>Lift &amp; Shift Prod</v>
      </c>
      <c r="U209" s="67">
        <f t="shared" si="7"/>
        <v>1</v>
      </c>
      <c r="V209" s="68" t="str">
        <f>if(T209="Lift &amp; Shift Noprod",if( Y209=0,Assumptions!$B$5, Assumptions!$B$4),if(T209="Lift &amp; Shift Prod",if(AND(N209=1,O209="T1"),Assumptions!$B$6,Assumptions!$B$4),0))</f>
        <v>N2D</v>
      </c>
      <c r="W209" s="69">
        <f>if(V209&lt;&gt;0,if(Q209="Unknown", Assumptions!$B$42,If(Q209&gt;1,Q209,2)),0)</f>
        <v>2</v>
      </c>
      <c r="X209" s="69">
        <f>if(V209&lt;&gt;0,if(R209="Unknown", Assumptions!$B$43,R209),0)</f>
        <v>4</v>
      </c>
      <c r="Y209" s="68">
        <f t="shared" si="8"/>
        <v>0</v>
      </c>
      <c r="Z209" s="68">
        <f>if(V209&lt;&gt;0,if(  S209="Unknown", Assumptions!$B$44,S209),0)</f>
        <v>71</v>
      </c>
      <c r="AA209" s="68" t="str">
        <f>if(V209 ="N2",ifna(vlookup(W209&amp;"-"&amp;X209,'Ref. VM'!A:B,2,0),"Custom"),if(V209 ="E2" , ifna(vlookup(W209&amp;"-"&amp;X209,'Ref. VM'!D:E,2,0),"Custom"),if(V209="N2D",ifna(vlookup(W209&amp;"-"&amp;X209,'Ref. VM'!G:H,2,0),"Custom"),if(V209="N4",ifna(vlookup(W209&amp;"-"&amp;X209,'Ref. VM'!J:K,2,0),"Custom"),0))))</f>
        <v>Custom</v>
      </c>
      <c r="AB209" s="67" t="str">
        <f t="shared" si="9"/>
        <v>N2D-Custom vCPUs-CUD 3y</v>
      </c>
      <c r="AC209" s="67" t="str">
        <f t="shared" si="10"/>
        <v>N2D-Custom RAM-CUD 3y</v>
      </c>
      <c r="AD209" s="67">
        <f t="shared" si="11"/>
        <v>0</v>
      </c>
      <c r="AE209" s="69">
        <f>if(T209="Lift &amp; Shift Prod",730,if(T209="Lift &amp; Shift Noprod",Assumptions!$B$3,0))</f>
        <v>730</v>
      </c>
      <c r="AF209" s="70">
        <f>if( U209=0,0,if(Y209=0, ((vlookup(AB209,'SKU Pricing'!A:B,Assumptions!$B$2,0)*W209)+(vlookup(AC209,'SKU Pricing'!A:B,Assumptions!$B$2,0)*X209))*AE209,((vlookup(AB209,'SKU Pricing'!A:B,Assumptions!$B$2,0)*W209)+(vlookup(AC209,'SKU Pricing'!A:B,Assumptions!$B$2,0)*(W209*8))+(vlookup(AD209,'SKU Pricing'!A:B,Assumptions!$B$2,0)*(X209-(W209*8))))*AE209))</f>
        <v>27.90832632</v>
      </c>
      <c r="AG209" s="67" t="str">
        <f t="shared" si="12"/>
        <v>Windows Server</v>
      </c>
      <c r="AH209" s="70">
        <f>ifna(vlookup(AG209,'SKU Pricing'!A:B,Assumptions!$B$2,0)*W209*AE209,0)</f>
        <v>67.16</v>
      </c>
      <c r="AI209" s="62" t="str">
        <f t="shared" si="13"/>
        <v/>
      </c>
      <c r="AJ209" s="62" t="str">
        <f>if(V209&lt;&gt;0, if(T209="Lift &amp; Shift Noprod",Assumptions!$B$9,if(V209=Assumptions!$B$6,Assumptions!$B$10,if(P209=1,Assumptions!$B$8,Assumptions!$B$7))),"")</f>
        <v>Balanced</v>
      </c>
      <c r="AK209" s="69" t="str">
        <f t="shared" si="14"/>
        <v>Balanced</v>
      </c>
      <c r="AL209" s="69">
        <f>if(AJ209="Hyperdisk Balanced",Assumptions!$B$11,0)</f>
        <v>0</v>
      </c>
      <c r="AM209" s="69">
        <f>if(AJ209="Hyperdisk Balanced",Assumptions!$B$12,0)</f>
        <v>0</v>
      </c>
      <c r="AN209" s="70">
        <f>if(AK209=0,0,if(AJ209="Hyperdisk Balanced",vlookup(AK209&amp;" provisioned space",'SKU Pricing'!A:B,Assumptions!$B$2,0)*Z209+vlookup(AK209&amp;" provisioned IOPS",'SKU Pricing'!A:B,Assumptions!$B$2,0)*AL209*730+vlookup(AK209&amp;" provisioned throughput",'SKU Pricing'!A:B,Assumptions!$B$2,0)*AM209*730,vlookup(AK209,'SKU Pricing'!A:B,Assumptions!$B$2,0)*Z209))</f>
        <v>8.236</v>
      </c>
      <c r="AO209" s="70">
        <f t="shared" si="15"/>
        <v>103.3043263</v>
      </c>
      <c r="AP209" s="71" t="str">
        <f t="shared" si="16"/>
        <v>VM Manager</v>
      </c>
      <c r="AQ209" s="70">
        <f>ifna(vlookup(AP209,'SKU Pricing'!A:B,Assumptions!$B$2,0)*AE209,0)</f>
        <v>2.19</v>
      </c>
      <c r="AR209" s="72">
        <v>0.0</v>
      </c>
    </row>
    <row r="210">
      <c r="A210" s="61" t="s">
        <v>360</v>
      </c>
      <c r="B210" s="62" t="str">
        <f>ifna(if(vlookup(A210,vOS!A:B,2,0)="","Unknown",vlookup(A210,vOS!A:B,2,0)),"Unknown")</f>
        <v>Debian GNU/Linux 12 (64-bit)</v>
      </c>
      <c r="C210" s="62">
        <f>vlookup(B210,'OS Study'!A:D,2,0)</f>
        <v>0</v>
      </c>
      <c r="D210" s="62" t="str">
        <f>vlookup(B210,'OS Study'!A:D,3,0)</f>
        <v>Linux</v>
      </c>
      <c r="E210" s="62" t="str">
        <f>vlookup(B210,'OS Study'!A:D,4,0)</f>
        <v>Debian</v>
      </c>
      <c r="F210" s="63" t="str">
        <f>vlookup(B210,'OS Study'!A:E,5,0)</f>
        <v>12</v>
      </c>
      <c r="G210" s="62">
        <f>IF(vlookup(A210,'RVtools V2.1'!A:J,4,0)="non",0,1)</f>
        <v>1</v>
      </c>
      <c r="H210" s="62">
        <f>if(vlookup(A210,'RVtools V2.1'!A:K,11,0)="kube",1,0)</f>
        <v>0</v>
      </c>
      <c r="I210" s="62">
        <f t="shared" si="5"/>
        <v>0</v>
      </c>
      <c r="J210" s="62">
        <f>ifna(vlookup(A210,'Infra Study'!A:Q,17,0),0)</f>
        <v>0</v>
      </c>
      <c r="K210" s="64">
        <f>IFERROR(__xludf.DUMMYFUNCTION("N(REGEXMATCH(VLOOKUP(A210, 'RVtools V2.1'!A:H, 8, 0), ""^Serveur de fichiers""))"),0.0)</f>
        <v>0</v>
      </c>
      <c r="L210" s="64">
        <f t="shared" si="6"/>
        <v>0</v>
      </c>
      <c r="M210" s="67" t="str">
        <f>ifna(vlookup(A210,'RVtools V2.1'!A:I,8,0),"N/A")</f>
        <v>CyberElements (accès Fournisseurs)</v>
      </c>
      <c r="N210" s="64">
        <f>IFERROR(__xludf.DUMMYFUNCTION("IF(REGEXMATCH(M210, ""(?i)"" &amp; JOIN(""|"", SPLIT(""kalisil"", "" ""))), 1, 0)"),0.0)</f>
        <v>0</v>
      </c>
      <c r="O210" s="64" t="str">
        <f>vlookup(A210,'RVtools V2.1'!A:H,7,0)</f>
        <v>T2</v>
      </c>
      <c r="P210" s="64">
        <f>if(vlookup(A210,'RVtools V2.1'!A:H,5,0)="oui",1,0)</f>
        <v>0</v>
      </c>
      <c r="Q210" s="64">
        <f>ifna(vlookup(A210,vCPU!A:B,2,0),"Unknown")</f>
        <v>4</v>
      </c>
      <c r="R210" s="66">
        <f>ifna(vlookup(A210,vMemory!A:C,3,0),"Unknown")</f>
        <v>2</v>
      </c>
      <c r="S210" s="66">
        <f>ifna(vlookup(A210,vDisk!A:C,3,0),"Unknown")</f>
        <v>47</v>
      </c>
      <c r="T210" s="67" t="str">
        <f t="array" ref="T210">IFS(
   L210=1, "No Lift &amp; Shift",
   J210=1, XLOOKUP(A210, 'Infra Study'!A:A, 'Infra Study'!P:P),
   I210=1, "No Lift &amp; Shift",
   H210=1, "GKE",
   K210=1, "GCNV",
   G210=1, "Lift &amp; Shift Prod",
   TRUE, "Lift &amp; Shift Noprod"
)</f>
        <v>Lift &amp; Shift Prod</v>
      </c>
      <c r="U210" s="67">
        <f t="shared" si="7"/>
        <v>1</v>
      </c>
      <c r="V210" s="68" t="str">
        <f>if(T210="Lift &amp; Shift Noprod",if( Y210=0,Assumptions!$B$5, Assumptions!$B$4),if(T210="Lift &amp; Shift Prod",if(AND(N210=1,O210="T1"),Assumptions!$B$6,Assumptions!$B$4),0))</f>
        <v>N2D</v>
      </c>
      <c r="W210" s="69">
        <f>if(V210&lt;&gt;0,if(Q210="Unknown", Assumptions!$B$42,If(Q210&gt;1,Q210,2)),0)</f>
        <v>4</v>
      </c>
      <c r="X210" s="69">
        <f>if(V210&lt;&gt;0,if(R210="Unknown", Assumptions!$B$43,R210),0)</f>
        <v>2</v>
      </c>
      <c r="Y210" s="68">
        <f t="shared" si="8"/>
        <v>0</v>
      </c>
      <c r="Z210" s="68">
        <f>if(V210&lt;&gt;0,if(  S210="Unknown", Assumptions!$B$44,S210),0)</f>
        <v>47</v>
      </c>
      <c r="AA210" s="68" t="str">
        <f>if(V210 ="N2",ifna(vlookup(W210&amp;"-"&amp;X210,'Ref. VM'!A:B,2,0),"Custom"),if(V210 ="E2" , ifna(vlookup(W210&amp;"-"&amp;X210,'Ref. VM'!D:E,2,0),"Custom"),if(V210="N2D",ifna(vlookup(W210&amp;"-"&amp;X210,'Ref. VM'!G:H,2,0),"Custom"),if(V210="N4",ifna(vlookup(W210&amp;"-"&amp;X210,'Ref. VM'!J:K,2,0),"Custom"),0))))</f>
        <v>Custom</v>
      </c>
      <c r="AB210" s="67" t="str">
        <f t="shared" si="9"/>
        <v>N2D-Custom vCPUs-CUD 3y</v>
      </c>
      <c r="AC210" s="67" t="str">
        <f t="shared" si="10"/>
        <v>N2D-Custom RAM-CUD 3y</v>
      </c>
      <c r="AD210" s="67">
        <f t="shared" si="11"/>
        <v>0</v>
      </c>
      <c r="AE210" s="69">
        <f>if(T210="Lift &amp; Shift Prod",730,if(T210="Lift &amp; Shift Noprod",Assumptions!$B$3,0))</f>
        <v>730</v>
      </c>
      <c r="AF210" s="70">
        <f>if( U210=0,0,if(Y210=0, ((vlookup(AB210,'SKU Pricing'!A:B,Assumptions!$B$2,0)*W210)+(vlookup(AC210,'SKU Pricing'!A:B,Assumptions!$B$2,0)*X210))*AE210,((vlookup(AB210,'SKU Pricing'!A:B,Assumptions!$B$2,0)*W210)+(vlookup(AC210,'SKU Pricing'!A:B,Assumptions!$B$2,0)*(W210*8))+(vlookup(AD210,'SKU Pricing'!A:B,Assumptions!$B$2,0)*(X210-(W210*8))))*AE210))</f>
        <v>46.96615308</v>
      </c>
      <c r="AG210" s="67">
        <f t="shared" si="12"/>
        <v>0</v>
      </c>
      <c r="AH210" s="70">
        <f>ifna(vlookup(AG210,'SKU Pricing'!A:B,Assumptions!$B$2,0)*W210*AE210,0)</f>
        <v>0</v>
      </c>
      <c r="AI210" s="62" t="str">
        <f t="shared" si="13"/>
        <v/>
      </c>
      <c r="AJ210" s="62" t="str">
        <f>if(V210&lt;&gt;0, if(T210="Lift &amp; Shift Noprod",Assumptions!$B$9,if(V210=Assumptions!$B$6,Assumptions!$B$10,if(P210=1,Assumptions!$B$8,Assumptions!$B$7))),"")</f>
        <v>Balanced</v>
      </c>
      <c r="AK210" s="69" t="str">
        <f t="shared" si="14"/>
        <v>Balanced</v>
      </c>
      <c r="AL210" s="69">
        <f>if(AJ210="Hyperdisk Balanced",Assumptions!$B$11,0)</f>
        <v>0</v>
      </c>
      <c r="AM210" s="69">
        <f>if(AJ210="Hyperdisk Balanced",Assumptions!$B$12,0)</f>
        <v>0</v>
      </c>
      <c r="AN210" s="70">
        <f>if(AK210=0,0,if(AJ210="Hyperdisk Balanced",vlookup(AK210&amp;" provisioned space",'SKU Pricing'!A:B,Assumptions!$B$2,0)*Z210+vlookup(AK210&amp;" provisioned IOPS",'SKU Pricing'!A:B,Assumptions!$B$2,0)*AL210*730+vlookup(AK210&amp;" provisioned throughput",'SKU Pricing'!A:B,Assumptions!$B$2,0)*AM210*730,vlookup(AK210,'SKU Pricing'!A:B,Assumptions!$B$2,0)*Z210))</f>
        <v>5.452</v>
      </c>
      <c r="AO210" s="70">
        <f t="shared" si="15"/>
        <v>52.41815308</v>
      </c>
      <c r="AP210" s="71" t="str">
        <f t="shared" si="16"/>
        <v>VM Manager</v>
      </c>
      <c r="AQ210" s="70">
        <f>ifna(vlookup(AP210,'SKU Pricing'!A:B,Assumptions!$B$2,0)*AE210,0)</f>
        <v>2.19</v>
      </c>
      <c r="AR210" s="72">
        <v>0.0</v>
      </c>
    </row>
    <row r="211">
      <c r="A211" s="61" t="s">
        <v>361</v>
      </c>
      <c r="B211" s="62" t="str">
        <f>ifna(if(vlookup(A211,vOS!A:B,2,0)="","Unknown",vlookup(A211,vOS!A:B,2,0)),"Unknown")</f>
        <v>Debian GNU/Linux 10 (64-bit)</v>
      </c>
      <c r="C211" s="62">
        <f>vlookup(B211,'OS Study'!A:D,2,0)</f>
        <v>0</v>
      </c>
      <c r="D211" s="62" t="str">
        <f>vlookup(B211,'OS Study'!A:D,3,0)</f>
        <v>Linux</v>
      </c>
      <c r="E211" s="62" t="str">
        <f>vlookup(B211,'OS Study'!A:D,4,0)</f>
        <v>Debian</v>
      </c>
      <c r="F211" s="63" t="str">
        <f>vlookup(B211,'OS Study'!A:E,5,0)</f>
        <v>10</v>
      </c>
      <c r="G211" s="62">
        <f>IF(vlookup(A211,'RVtools V2.1'!A:J,4,0)="non",0,1)</f>
        <v>1</v>
      </c>
      <c r="H211" s="62">
        <f>if(vlookup(A211,'RVtools V2.1'!A:K,11,0)="kube",1,0)</f>
        <v>0</v>
      </c>
      <c r="I211" s="62">
        <f t="shared" si="5"/>
        <v>0</v>
      </c>
      <c r="J211" s="62">
        <f>ifna(vlookup(A211,'Infra Study'!A:Q,17,0),0)</f>
        <v>1</v>
      </c>
      <c r="K211" s="64">
        <f>IFERROR(__xludf.DUMMYFUNCTION("N(REGEXMATCH(VLOOKUP(A211, 'RVtools V2.1'!A:H, 8, 0), ""^Serveur de fichiers""))"),0.0)</f>
        <v>0</v>
      </c>
      <c r="L211" s="64">
        <f t="shared" si="6"/>
        <v>0</v>
      </c>
      <c r="M211" s="67" t="str">
        <f>ifna(vlookup(A211,'RVtools V2.1'!A:I,8,0),"N/A")</f>
        <v>CyberElements (accès Fournisseurs)</v>
      </c>
      <c r="N211" s="64">
        <f>IFERROR(__xludf.DUMMYFUNCTION("IF(REGEXMATCH(M211, ""(?i)"" &amp; JOIN(""|"", SPLIT(""kalisil"", "" ""))), 1, 0)"),0.0)</f>
        <v>0</v>
      </c>
      <c r="O211" s="64" t="str">
        <f>vlookup(A211,'RVtools V2.1'!A:H,7,0)</f>
        <v>N/A</v>
      </c>
      <c r="P211" s="64">
        <f>if(vlookup(A211,'RVtools V2.1'!A:H,5,0)="oui",1,0)</f>
        <v>0</v>
      </c>
      <c r="Q211" s="64">
        <f>ifna(vlookup(A211,vCPU!A:B,2,0),"Unknown")</f>
        <v>4</v>
      </c>
      <c r="R211" s="66">
        <f>ifna(vlookup(A211,vMemory!A:C,3,0),"Unknown")</f>
        <v>4</v>
      </c>
      <c r="S211" s="66">
        <f>ifna(vlookup(A211,vDisk!A:C,3,0),"Unknown")</f>
        <v>67</v>
      </c>
      <c r="T211" s="67" t="str">
        <f t="array" ref="T211">IFS(
   L211=1, "No Lift &amp; Shift",
   J211=1, XLOOKUP(A211, 'Infra Study'!A:A, 'Infra Study'!P:P),
   I211=1, "No Lift &amp; Shift",
   H211=1, "GKE",
   K211=1, "GCNV",
   G211=1, "Lift &amp; Shift Prod",
   TRUE, "Lift &amp; Shift Noprod"
)</f>
        <v>Consolidation</v>
      </c>
      <c r="U211" s="67">
        <f t="shared" si="7"/>
        <v>0</v>
      </c>
      <c r="V211" s="68">
        <f>if(T211="Lift &amp; Shift Noprod",if( Y211=0,Assumptions!$B$5, Assumptions!$B$4),if(T211="Lift &amp; Shift Prod",if(AND(N211=1,O211="T1"),Assumptions!$B$6,Assumptions!$B$4),0))</f>
        <v>0</v>
      </c>
      <c r="W211" s="62">
        <f>if(V211&lt;&gt;0,if(Q211="Unknown", Assumptions!$B$42,If(Q211&gt;1,Q211,2)),0)</f>
        <v>0</v>
      </c>
      <c r="X211" s="69">
        <f>if(V211&lt;&gt;0,if(R211="Unknown", Assumptions!$B$43,R211),0)</f>
        <v>0</v>
      </c>
      <c r="Y211" s="68">
        <f t="shared" si="8"/>
        <v>0</v>
      </c>
      <c r="Z211" s="68">
        <f>if(V211&lt;&gt;0,if(  S211="Unknown", Assumptions!$B$44,S211),0)</f>
        <v>0</v>
      </c>
      <c r="AA211" s="68">
        <f>if(V211 ="N2",ifna(vlookup(W211&amp;"-"&amp;X211,'Ref. VM'!A:B,2,0),"Custom"),if(V211 ="E2" , ifna(vlookup(W211&amp;"-"&amp;X211,'Ref. VM'!D:E,2,0),"Custom"),if(V211="N2D",ifna(vlookup(W211&amp;"-"&amp;X211,'Ref. VM'!G:H,2,0),"Custom"),if(V211="N4",ifna(vlookup(W211&amp;"-"&amp;X211,'Ref. VM'!J:K,2,0),"Custom"),0))))</f>
        <v>0</v>
      </c>
      <c r="AB211" s="67">
        <f t="shared" si="9"/>
        <v>0</v>
      </c>
      <c r="AC211" s="67">
        <f t="shared" si="10"/>
        <v>0</v>
      </c>
      <c r="AD211" s="67">
        <f t="shared" si="11"/>
        <v>0</v>
      </c>
      <c r="AE211" s="62">
        <f>if(T211="Lift &amp; Shift Prod",730,if(T211="Lift &amp; Shift Noprod",Assumptions!$B$3,0))</f>
        <v>0</v>
      </c>
      <c r="AF211" s="70">
        <f>if( U211=0,0,if(Y211=0, ((vlookup(AB211,'SKU Pricing'!A:B,Assumptions!$B$2,0)*W211)+(vlookup(AC211,'SKU Pricing'!A:B,Assumptions!$B$2,0)*X211))*AE211,((vlookup(AB211,'SKU Pricing'!A:B,Assumptions!$B$2,0)*W211)+(vlookup(AC211,'SKU Pricing'!A:B,Assumptions!$B$2,0)*(W211*8))+(vlookup(AD211,'SKU Pricing'!A:B,Assumptions!$B$2,0)*(X211-(W211*8))))*AE211))</f>
        <v>0</v>
      </c>
      <c r="AG211" s="67">
        <f t="shared" si="12"/>
        <v>0</v>
      </c>
      <c r="AH211" s="70">
        <f>ifna(vlookup(AG211,'SKU Pricing'!A:B,Assumptions!$B$2,0)*W211*AE211,0)</f>
        <v>0</v>
      </c>
      <c r="AI211" s="62" t="str">
        <f t="shared" si="13"/>
        <v/>
      </c>
      <c r="AJ211" s="62" t="str">
        <f>if(V211&lt;&gt;0, if(T211="Lift &amp; Shift Noprod",Assumptions!$B$9,if(V211=Assumptions!$B$6,Assumptions!$B$10,if(P211=1,Assumptions!$B$8,Assumptions!$B$7))),"")</f>
        <v/>
      </c>
      <c r="AK211" s="69">
        <f t="shared" si="14"/>
        <v>0</v>
      </c>
      <c r="AL211" s="69">
        <f>if(AJ211="Hyperdisk Balanced",Assumptions!$B$11,0)</f>
        <v>0</v>
      </c>
      <c r="AM211" s="69">
        <f>if(AJ211="Hyperdisk Balanced",Assumptions!$B$12,0)</f>
        <v>0</v>
      </c>
      <c r="AN211" s="70">
        <f>if(AK211=0,0,if(AJ211="Hyperdisk Balanced",vlookup(AK211&amp;" provisioned space",'SKU Pricing'!A:B,Assumptions!$B$2,0)*Z211+vlookup(AK211&amp;" provisioned IOPS",'SKU Pricing'!A:B,Assumptions!$B$2,0)*AL211*730+vlookup(AK211&amp;" provisioned throughput",'SKU Pricing'!A:B,Assumptions!$B$2,0)*AM211*730,vlookup(AK211,'SKU Pricing'!A:B,Assumptions!$B$2,0)*Z211))</f>
        <v>0</v>
      </c>
      <c r="AO211" s="70">
        <f t="shared" si="15"/>
        <v>0</v>
      </c>
      <c r="AP211" s="71">
        <f t="shared" si="16"/>
        <v>0</v>
      </c>
      <c r="AQ211" s="70">
        <f>ifna(vlookup(AP211,'SKU Pricing'!A:B,Assumptions!$B$2,0)*AE211,0)</f>
        <v>0</v>
      </c>
      <c r="AR211" s="72">
        <v>0.0</v>
      </c>
    </row>
    <row r="212">
      <c r="A212" s="61" t="s">
        <v>362</v>
      </c>
      <c r="B212" s="62" t="str">
        <f>ifna(if(vlookup(A212,vOS!A:B,2,0)="","Unknown",vlookup(A212,vOS!A:B,2,0)),"Unknown")</f>
        <v>Debian GNU/Linux 12 (64-bit)</v>
      </c>
      <c r="C212" s="62">
        <f>vlookup(B212,'OS Study'!A:D,2,0)</f>
        <v>0</v>
      </c>
      <c r="D212" s="62" t="str">
        <f>vlookup(B212,'OS Study'!A:D,3,0)</f>
        <v>Linux</v>
      </c>
      <c r="E212" s="62" t="str">
        <f>vlookup(B212,'OS Study'!A:D,4,0)</f>
        <v>Debian</v>
      </c>
      <c r="F212" s="63" t="str">
        <f>vlookup(B212,'OS Study'!A:E,5,0)</f>
        <v>12</v>
      </c>
      <c r="G212" s="62">
        <f>IF(vlookup(A212,'RVtools V2.1'!A:J,4,0)="non",0,1)</f>
        <v>1</v>
      </c>
      <c r="H212" s="62">
        <f>if(vlookup(A212,'RVtools V2.1'!A:K,11,0)="kube",1,0)</f>
        <v>0</v>
      </c>
      <c r="I212" s="62">
        <f t="shared" si="5"/>
        <v>0</v>
      </c>
      <c r="J212" s="62">
        <f>ifna(vlookup(A212,'Infra Study'!A:Q,17,0),0)</f>
        <v>0</v>
      </c>
      <c r="K212" s="64">
        <f>IFERROR(__xludf.DUMMYFUNCTION("N(REGEXMATCH(VLOOKUP(A212, 'RVtools V2.1'!A:H, 8, 0), ""^Serveur de fichiers""))"),0.0)</f>
        <v>0</v>
      </c>
      <c r="L212" s="64">
        <f t="shared" si="6"/>
        <v>0</v>
      </c>
      <c r="M212" s="67" t="str">
        <f>ifna(vlookup(A212,'RVtools V2.1'!A:I,8,0),"N/A")</f>
        <v>CyberElements (accès Fournisseurs)</v>
      </c>
      <c r="N212" s="64">
        <f>IFERROR(__xludf.DUMMYFUNCTION("IF(REGEXMATCH(M212, ""(?i)"" &amp; JOIN(""|"", SPLIT(""kalisil"", "" ""))), 1, 0)"),0.0)</f>
        <v>0</v>
      </c>
      <c r="O212" s="64" t="str">
        <f>vlookup(A212,'RVtools V2.1'!A:H,7,0)</f>
        <v>T2</v>
      </c>
      <c r="P212" s="64">
        <f>if(vlookup(A212,'RVtools V2.1'!A:H,5,0)="oui",1,0)</f>
        <v>0</v>
      </c>
      <c r="Q212" s="64">
        <f>ifna(vlookup(A212,vCPU!A:B,2,0),"Unknown")</f>
        <v>4</v>
      </c>
      <c r="R212" s="66">
        <f>ifna(vlookup(A212,vMemory!A:C,3,0),"Unknown")</f>
        <v>2</v>
      </c>
      <c r="S212" s="66">
        <f>ifna(vlookup(A212,vDisk!A:C,3,0),"Unknown")</f>
        <v>191</v>
      </c>
      <c r="T212" s="67" t="str">
        <f t="array" ref="T212">IFS(
   L212=1, "No Lift &amp; Shift",
   J212=1, XLOOKUP(A212, 'Infra Study'!A:A, 'Infra Study'!P:P),
   I212=1, "No Lift &amp; Shift",
   H212=1, "GKE",
   K212=1, "GCNV",
   G212=1, "Lift &amp; Shift Prod",
   TRUE, "Lift &amp; Shift Noprod"
)</f>
        <v>Lift &amp; Shift Prod</v>
      </c>
      <c r="U212" s="67">
        <f t="shared" si="7"/>
        <v>1</v>
      </c>
      <c r="V212" s="68" t="str">
        <f>if(T212="Lift &amp; Shift Noprod",if( Y212=0,Assumptions!$B$5, Assumptions!$B$4),if(T212="Lift &amp; Shift Prod",if(AND(N212=1,O212="T1"),Assumptions!$B$6,Assumptions!$B$4),0))</f>
        <v>N2D</v>
      </c>
      <c r="W212" s="69">
        <f>if(V212&lt;&gt;0,if(Q212="Unknown", Assumptions!$B$42,If(Q212&gt;1,Q212,2)),0)</f>
        <v>4</v>
      </c>
      <c r="X212" s="69">
        <f>if(V212&lt;&gt;0,if(R212="Unknown", Assumptions!$B$43,R212),0)</f>
        <v>2</v>
      </c>
      <c r="Y212" s="68">
        <f t="shared" si="8"/>
        <v>0</v>
      </c>
      <c r="Z212" s="68">
        <f>if(V212&lt;&gt;0,if(  S212="Unknown", Assumptions!$B$44,S212),0)</f>
        <v>191</v>
      </c>
      <c r="AA212" s="68" t="str">
        <f>if(V212 ="N2",ifna(vlookup(W212&amp;"-"&amp;X212,'Ref. VM'!A:B,2,0),"Custom"),if(V212 ="E2" , ifna(vlookup(W212&amp;"-"&amp;X212,'Ref. VM'!D:E,2,0),"Custom"),if(V212="N2D",ifna(vlookup(W212&amp;"-"&amp;X212,'Ref. VM'!G:H,2,0),"Custom"),if(V212="N4",ifna(vlookup(W212&amp;"-"&amp;X212,'Ref. VM'!J:K,2,0),"Custom"),0))))</f>
        <v>Custom</v>
      </c>
      <c r="AB212" s="67" t="str">
        <f t="shared" si="9"/>
        <v>N2D-Custom vCPUs-CUD 3y</v>
      </c>
      <c r="AC212" s="67" t="str">
        <f t="shared" si="10"/>
        <v>N2D-Custom RAM-CUD 3y</v>
      </c>
      <c r="AD212" s="67">
        <f t="shared" si="11"/>
        <v>0</v>
      </c>
      <c r="AE212" s="69">
        <f>if(T212="Lift &amp; Shift Prod",730,if(T212="Lift &amp; Shift Noprod",Assumptions!$B$3,0))</f>
        <v>730</v>
      </c>
      <c r="AF212" s="70">
        <f>if( U212=0,0,if(Y212=0, ((vlookup(AB212,'SKU Pricing'!A:B,Assumptions!$B$2,0)*W212)+(vlookup(AC212,'SKU Pricing'!A:B,Assumptions!$B$2,0)*X212))*AE212,((vlookup(AB212,'SKU Pricing'!A:B,Assumptions!$B$2,0)*W212)+(vlookup(AC212,'SKU Pricing'!A:B,Assumptions!$B$2,0)*(W212*8))+(vlookup(AD212,'SKU Pricing'!A:B,Assumptions!$B$2,0)*(X212-(W212*8))))*AE212))</f>
        <v>46.96615308</v>
      </c>
      <c r="AG212" s="67">
        <f t="shared" si="12"/>
        <v>0</v>
      </c>
      <c r="AH212" s="70">
        <f>ifna(vlookup(AG212,'SKU Pricing'!A:B,Assumptions!$B$2,0)*W212*AE212,0)</f>
        <v>0</v>
      </c>
      <c r="AI212" s="62" t="str">
        <f t="shared" si="13"/>
        <v/>
      </c>
      <c r="AJ212" s="62" t="str">
        <f>if(V212&lt;&gt;0, if(T212="Lift &amp; Shift Noprod",Assumptions!$B$9,if(V212=Assumptions!$B$6,Assumptions!$B$10,if(P212=1,Assumptions!$B$8,Assumptions!$B$7))),"")</f>
        <v>Balanced</v>
      </c>
      <c r="AK212" s="69" t="str">
        <f t="shared" si="14"/>
        <v>Balanced</v>
      </c>
      <c r="AL212" s="69">
        <f>if(AJ212="Hyperdisk Balanced",Assumptions!$B$11,0)</f>
        <v>0</v>
      </c>
      <c r="AM212" s="69">
        <f>if(AJ212="Hyperdisk Balanced",Assumptions!$B$12,0)</f>
        <v>0</v>
      </c>
      <c r="AN212" s="70">
        <f>if(AK212=0,0,if(AJ212="Hyperdisk Balanced",vlookup(AK212&amp;" provisioned space",'SKU Pricing'!A:B,Assumptions!$B$2,0)*Z212+vlookup(AK212&amp;" provisioned IOPS",'SKU Pricing'!A:B,Assumptions!$B$2,0)*AL212*730+vlookup(AK212&amp;" provisioned throughput",'SKU Pricing'!A:B,Assumptions!$B$2,0)*AM212*730,vlookup(AK212,'SKU Pricing'!A:B,Assumptions!$B$2,0)*Z212))</f>
        <v>22.156</v>
      </c>
      <c r="AO212" s="70">
        <f t="shared" si="15"/>
        <v>69.12215308</v>
      </c>
      <c r="AP212" s="71" t="str">
        <f t="shared" si="16"/>
        <v>VM Manager</v>
      </c>
      <c r="AQ212" s="70">
        <f>ifna(vlookup(AP212,'SKU Pricing'!A:B,Assumptions!$B$2,0)*AE212,0)</f>
        <v>2.19</v>
      </c>
      <c r="AR212" s="72">
        <v>0.0</v>
      </c>
    </row>
    <row r="213">
      <c r="A213" s="61" t="s">
        <v>363</v>
      </c>
      <c r="B213" s="62" t="str">
        <f>ifna(if(vlookup(A213,vOS!A:B,2,0)="","Unknown",vlookup(A213,vOS!A:B,2,0)),"Unknown")</f>
        <v>Debian GNU/Linux 10 (64-bit)</v>
      </c>
      <c r="C213" s="62">
        <f>vlookup(B213,'OS Study'!A:D,2,0)</f>
        <v>0</v>
      </c>
      <c r="D213" s="62" t="str">
        <f>vlookup(B213,'OS Study'!A:D,3,0)</f>
        <v>Linux</v>
      </c>
      <c r="E213" s="62" t="str">
        <f>vlookup(B213,'OS Study'!A:D,4,0)</f>
        <v>Debian</v>
      </c>
      <c r="F213" s="63" t="str">
        <f>vlookup(B213,'OS Study'!A:E,5,0)</f>
        <v>10</v>
      </c>
      <c r="G213" s="62">
        <f>IF(vlookup(A213,'RVtools V2.1'!A:J,4,0)="non",0,1)</f>
        <v>1</v>
      </c>
      <c r="H213" s="62">
        <f>if(vlookup(A213,'RVtools V2.1'!A:K,11,0)="kube",1,0)</f>
        <v>0</v>
      </c>
      <c r="I213" s="62">
        <f t="shared" si="5"/>
        <v>0</v>
      </c>
      <c r="J213" s="62">
        <f>ifna(vlookup(A213,'Infra Study'!A:Q,17,0),0)</f>
        <v>1</v>
      </c>
      <c r="K213" s="64">
        <f>IFERROR(__xludf.DUMMYFUNCTION("N(REGEXMATCH(VLOOKUP(A213, 'RVtools V2.1'!A:H, 8, 0), ""^Serveur de fichiers""))"),0.0)</f>
        <v>0</v>
      </c>
      <c r="L213" s="64">
        <f t="shared" si="6"/>
        <v>0</v>
      </c>
      <c r="M213" s="67" t="str">
        <f>ifna(vlookup(A213,'RVtools V2.1'!A:I,8,0),"N/A")</f>
        <v>CyberElements (accès Fournisseurs)</v>
      </c>
      <c r="N213" s="64">
        <f>IFERROR(__xludf.DUMMYFUNCTION("IF(REGEXMATCH(M213, ""(?i)"" &amp; JOIN(""|"", SPLIT(""kalisil"", "" ""))), 1, 0)"),0.0)</f>
        <v>0</v>
      </c>
      <c r="O213" s="64" t="str">
        <f>vlookup(A213,'RVtools V2.1'!A:H,7,0)</f>
        <v>N/A</v>
      </c>
      <c r="P213" s="64">
        <f>if(vlookup(A213,'RVtools V2.1'!A:H,5,0)="oui",1,0)</f>
        <v>0</v>
      </c>
      <c r="Q213" s="64">
        <f>ifna(vlookup(A213,vCPU!A:B,2,0),"Unknown")</f>
        <v>4</v>
      </c>
      <c r="R213" s="66">
        <f>ifna(vlookup(A213,vMemory!A:C,3,0),"Unknown")</f>
        <v>4</v>
      </c>
      <c r="S213" s="66">
        <f>ifna(vlookup(A213,vDisk!A:C,3,0),"Unknown")</f>
        <v>123</v>
      </c>
      <c r="T213" s="67" t="str">
        <f t="array" ref="T213">IFS(
   L213=1, "No Lift &amp; Shift",
   J213=1, XLOOKUP(A213, 'Infra Study'!A:A, 'Infra Study'!P:P),
   I213=1, "No Lift &amp; Shift",
   H213=1, "GKE",
   K213=1, "GCNV",
   G213=1, "Lift &amp; Shift Prod",
   TRUE, "Lift &amp; Shift Noprod"
)</f>
        <v>Consolidation</v>
      </c>
      <c r="U213" s="67">
        <f t="shared" si="7"/>
        <v>0</v>
      </c>
      <c r="V213" s="68">
        <f>if(T213="Lift &amp; Shift Noprod",if( Y213=0,Assumptions!$B$5, Assumptions!$B$4),if(T213="Lift &amp; Shift Prod",if(AND(N213=1,O213="T1"),Assumptions!$B$6,Assumptions!$B$4),0))</f>
        <v>0</v>
      </c>
      <c r="W213" s="62">
        <f>if(V213&lt;&gt;0,if(Q213="Unknown", Assumptions!$B$42,If(Q213&gt;1,Q213,2)),0)</f>
        <v>0</v>
      </c>
      <c r="X213" s="69">
        <f>if(V213&lt;&gt;0,if(R213="Unknown", Assumptions!$B$43,R213),0)</f>
        <v>0</v>
      </c>
      <c r="Y213" s="68">
        <f t="shared" si="8"/>
        <v>0</v>
      </c>
      <c r="Z213" s="68">
        <f>if(V213&lt;&gt;0,if(  S213="Unknown", Assumptions!$B$44,S213),0)</f>
        <v>0</v>
      </c>
      <c r="AA213" s="68">
        <f>if(V213 ="N2",ifna(vlookup(W213&amp;"-"&amp;X213,'Ref. VM'!A:B,2,0),"Custom"),if(V213 ="E2" , ifna(vlookup(W213&amp;"-"&amp;X213,'Ref. VM'!D:E,2,0),"Custom"),if(V213="N2D",ifna(vlookup(W213&amp;"-"&amp;X213,'Ref. VM'!G:H,2,0),"Custom"),if(V213="N4",ifna(vlookup(W213&amp;"-"&amp;X213,'Ref. VM'!J:K,2,0),"Custom"),0))))</f>
        <v>0</v>
      </c>
      <c r="AB213" s="67">
        <f t="shared" si="9"/>
        <v>0</v>
      </c>
      <c r="AC213" s="67">
        <f t="shared" si="10"/>
        <v>0</v>
      </c>
      <c r="AD213" s="67">
        <f t="shared" si="11"/>
        <v>0</v>
      </c>
      <c r="AE213" s="62">
        <f>if(T213="Lift &amp; Shift Prod",730,if(T213="Lift &amp; Shift Noprod",Assumptions!$B$3,0))</f>
        <v>0</v>
      </c>
      <c r="AF213" s="70">
        <f>if( U213=0,0,if(Y213=0, ((vlookup(AB213,'SKU Pricing'!A:B,Assumptions!$B$2,0)*W213)+(vlookup(AC213,'SKU Pricing'!A:B,Assumptions!$B$2,0)*X213))*AE213,((vlookup(AB213,'SKU Pricing'!A:B,Assumptions!$B$2,0)*W213)+(vlookup(AC213,'SKU Pricing'!A:B,Assumptions!$B$2,0)*(W213*8))+(vlookup(AD213,'SKU Pricing'!A:B,Assumptions!$B$2,0)*(X213-(W213*8))))*AE213))</f>
        <v>0</v>
      </c>
      <c r="AG213" s="67">
        <f t="shared" si="12"/>
        <v>0</v>
      </c>
      <c r="AH213" s="70">
        <f>ifna(vlookup(AG213,'SKU Pricing'!A:B,Assumptions!$B$2,0)*W213*AE213,0)</f>
        <v>0</v>
      </c>
      <c r="AI213" s="62" t="str">
        <f t="shared" si="13"/>
        <v/>
      </c>
      <c r="AJ213" s="62" t="str">
        <f>if(V213&lt;&gt;0, if(T213="Lift &amp; Shift Noprod",Assumptions!$B$9,if(V213=Assumptions!$B$6,Assumptions!$B$10,if(P213=1,Assumptions!$B$8,Assumptions!$B$7))),"")</f>
        <v/>
      </c>
      <c r="AK213" s="69">
        <f t="shared" si="14"/>
        <v>0</v>
      </c>
      <c r="AL213" s="69">
        <f>if(AJ213="Hyperdisk Balanced",Assumptions!$B$11,0)</f>
        <v>0</v>
      </c>
      <c r="AM213" s="69">
        <f>if(AJ213="Hyperdisk Balanced",Assumptions!$B$12,0)</f>
        <v>0</v>
      </c>
      <c r="AN213" s="70">
        <f>if(AK213=0,0,if(AJ213="Hyperdisk Balanced",vlookup(AK213&amp;" provisioned space",'SKU Pricing'!A:B,Assumptions!$B$2,0)*Z213+vlookup(AK213&amp;" provisioned IOPS",'SKU Pricing'!A:B,Assumptions!$B$2,0)*AL213*730+vlookup(AK213&amp;" provisioned throughput",'SKU Pricing'!A:B,Assumptions!$B$2,0)*AM213*730,vlookup(AK213,'SKU Pricing'!A:B,Assumptions!$B$2,0)*Z213))</f>
        <v>0</v>
      </c>
      <c r="AO213" s="70">
        <f t="shared" si="15"/>
        <v>0</v>
      </c>
      <c r="AP213" s="71">
        <f t="shared" si="16"/>
        <v>0</v>
      </c>
      <c r="AQ213" s="70">
        <f>ifna(vlookup(AP213,'SKU Pricing'!A:B,Assumptions!$B$2,0)*AE213,0)</f>
        <v>0</v>
      </c>
      <c r="AR213" s="72">
        <v>0.0</v>
      </c>
    </row>
    <row r="214">
      <c r="A214" s="61" t="s">
        <v>364</v>
      </c>
      <c r="B214" s="62" t="str">
        <f>ifna(if(vlookup(A214,vOS!A:B,2,0)="","Unknown",vlookup(A214,vOS!A:B,2,0)),"Unknown")</f>
        <v>Microsoft Windows Server 2022 (64-bit)</v>
      </c>
      <c r="C214" s="62">
        <f>vlookup(B214,'OS Study'!A:D,2,0)</f>
        <v>0</v>
      </c>
      <c r="D214" s="62" t="str">
        <f>vlookup(B214,'OS Study'!A:D,3,0)</f>
        <v>Windows</v>
      </c>
      <c r="E214" s="62" t="str">
        <f>vlookup(B214,'OS Study'!A:D,4,0)</f>
        <v>Server</v>
      </c>
      <c r="F214" s="63" t="str">
        <f>vlookup(B214,'OS Study'!A:E,5,0)</f>
        <v>2022</v>
      </c>
      <c r="G214" s="62">
        <f>IF(vlookup(A214,'RVtools V2.1'!A:J,4,0)="non",0,1)</f>
        <v>1</v>
      </c>
      <c r="H214" s="62">
        <f>if(vlookup(A214,'RVtools V2.1'!A:K,11,0)="kube",1,0)</f>
        <v>0</v>
      </c>
      <c r="I214" s="62">
        <f t="shared" si="5"/>
        <v>0</v>
      </c>
      <c r="J214" s="62">
        <f>ifna(vlookup(A214,'Infra Study'!A:Q,17,0),0)</f>
        <v>0</v>
      </c>
      <c r="K214" s="64">
        <f>IFERROR(__xludf.DUMMYFUNCTION("N(REGEXMATCH(VLOOKUP(A214, 'RVtools V2.1'!A:H, 8, 0), ""^Serveur de fichiers""))"),0.0)</f>
        <v>0</v>
      </c>
      <c r="L214" s="64">
        <f t="shared" si="6"/>
        <v>0</v>
      </c>
      <c r="M214" s="67" t="str">
        <f>ifna(vlookup(A214,'RVtools V2.1'!A:I,8,0),"N/A")</f>
        <v>CyberElements (accès Fournisseurs)</v>
      </c>
      <c r="N214" s="64">
        <f>IFERROR(__xludf.DUMMYFUNCTION("IF(REGEXMATCH(M214, ""(?i)"" &amp; JOIN(""|"", SPLIT(""kalisil"", "" ""))), 1, 0)"),0.0)</f>
        <v>0</v>
      </c>
      <c r="O214" s="64" t="str">
        <f>vlookup(A214,'RVtools V2.1'!A:H,7,0)</f>
        <v>T2</v>
      </c>
      <c r="P214" s="64">
        <f>if(vlookup(A214,'RVtools V2.1'!A:H,5,0)="oui",1,0)</f>
        <v>0</v>
      </c>
      <c r="Q214" s="64">
        <f>ifna(vlookup(A214,vCPU!A:B,2,0),"Unknown")</f>
        <v>2</v>
      </c>
      <c r="R214" s="66">
        <f>ifna(vlookup(A214,vMemory!A:C,3,0),"Unknown")</f>
        <v>4</v>
      </c>
      <c r="S214" s="66">
        <f>ifna(vlookup(A214,vDisk!A:C,3,0),"Unknown")</f>
        <v>38</v>
      </c>
      <c r="T214" s="67" t="str">
        <f t="array" ref="T214">IFS(
   L214=1, "No Lift &amp; Shift",
   J214=1, XLOOKUP(A214, 'Infra Study'!A:A, 'Infra Study'!P:P),
   I214=1, "No Lift &amp; Shift",
   H214=1, "GKE",
   K214=1, "GCNV",
   G214=1, "Lift &amp; Shift Prod",
   TRUE, "Lift &amp; Shift Noprod"
)</f>
        <v>Lift &amp; Shift Prod</v>
      </c>
      <c r="U214" s="67">
        <f t="shared" si="7"/>
        <v>1</v>
      </c>
      <c r="V214" s="68" t="str">
        <f>if(T214="Lift &amp; Shift Noprod",if( Y214=0,Assumptions!$B$5, Assumptions!$B$4),if(T214="Lift &amp; Shift Prod",if(AND(N214=1,O214="T1"),Assumptions!$B$6,Assumptions!$B$4),0))</f>
        <v>N2D</v>
      </c>
      <c r="W214" s="69">
        <f>if(V214&lt;&gt;0,if(Q214="Unknown", Assumptions!$B$42,If(Q214&gt;1,Q214,2)),0)</f>
        <v>2</v>
      </c>
      <c r="X214" s="69">
        <f>if(V214&lt;&gt;0,if(R214="Unknown", Assumptions!$B$43,R214),0)</f>
        <v>4</v>
      </c>
      <c r="Y214" s="68">
        <f t="shared" si="8"/>
        <v>0</v>
      </c>
      <c r="Z214" s="68">
        <f>if(V214&lt;&gt;0,if(  S214="Unknown", Assumptions!$B$44,S214),0)</f>
        <v>38</v>
      </c>
      <c r="AA214" s="68" t="str">
        <f>if(V214 ="N2",ifna(vlookup(W214&amp;"-"&amp;X214,'Ref. VM'!A:B,2,0),"Custom"),if(V214 ="E2" , ifna(vlookup(W214&amp;"-"&amp;X214,'Ref. VM'!D:E,2,0),"Custom"),if(V214="N2D",ifna(vlookup(W214&amp;"-"&amp;X214,'Ref. VM'!G:H,2,0),"Custom"),if(V214="N4",ifna(vlookup(W214&amp;"-"&amp;X214,'Ref. VM'!J:K,2,0),"Custom"),0))))</f>
        <v>Custom</v>
      </c>
      <c r="AB214" s="67" t="str">
        <f t="shared" si="9"/>
        <v>N2D-Custom vCPUs-CUD 3y</v>
      </c>
      <c r="AC214" s="67" t="str">
        <f t="shared" si="10"/>
        <v>N2D-Custom RAM-CUD 3y</v>
      </c>
      <c r="AD214" s="67">
        <f t="shared" si="11"/>
        <v>0</v>
      </c>
      <c r="AE214" s="69">
        <f>if(T214="Lift &amp; Shift Prod",730,if(T214="Lift &amp; Shift Noprod",Assumptions!$B$3,0))</f>
        <v>730</v>
      </c>
      <c r="AF214" s="70">
        <f>if( U214=0,0,if(Y214=0, ((vlookup(AB214,'SKU Pricing'!A:B,Assumptions!$B$2,0)*W214)+(vlookup(AC214,'SKU Pricing'!A:B,Assumptions!$B$2,0)*X214))*AE214,((vlookup(AB214,'SKU Pricing'!A:B,Assumptions!$B$2,0)*W214)+(vlookup(AC214,'SKU Pricing'!A:B,Assumptions!$B$2,0)*(W214*8))+(vlookup(AD214,'SKU Pricing'!A:B,Assumptions!$B$2,0)*(X214-(W214*8))))*AE214))</f>
        <v>27.90832632</v>
      </c>
      <c r="AG214" s="67" t="str">
        <f t="shared" si="12"/>
        <v>Windows Server</v>
      </c>
      <c r="AH214" s="70">
        <f>ifna(vlookup(AG214,'SKU Pricing'!A:B,Assumptions!$B$2,0)*W214*AE214,0)</f>
        <v>67.16</v>
      </c>
      <c r="AI214" s="62" t="str">
        <f t="shared" si="13"/>
        <v/>
      </c>
      <c r="AJ214" s="62" t="str">
        <f>if(V214&lt;&gt;0, if(T214="Lift &amp; Shift Noprod",Assumptions!$B$9,if(V214=Assumptions!$B$6,Assumptions!$B$10,if(P214=1,Assumptions!$B$8,Assumptions!$B$7))),"")</f>
        <v>Balanced</v>
      </c>
      <c r="AK214" s="69" t="str">
        <f t="shared" si="14"/>
        <v>Balanced</v>
      </c>
      <c r="AL214" s="69">
        <f>if(AJ214="Hyperdisk Balanced",Assumptions!$B$11,0)</f>
        <v>0</v>
      </c>
      <c r="AM214" s="69">
        <f>if(AJ214="Hyperdisk Balanced",Assumptions!$B$12,0)</f>
        <v>0</v>
      </c>
      <c r="AN214" s="70">
        <f>if(AK214=0,0,if(AJ214="Hyperdisk Balanced",vlookup(AK214&amp;" provisioned space",'SKU Pricing'!A:B,Assumptions!$B$2,0)*Z214+vlookup(AK214&amp;" provisioned IOPS",'SKU Pricing'!A:B,Assumptions!$B$2,0)*AL214*730+vlookup(AK214&amp;" provisioned throughput",'SKU Pricing'!A:B,Assumptions!$B$2,0)*AM214*730,vlookup(AK214,'SKU Pricing'!A:B,Assumptions!$B$2,0)*Z214))</f>
        <v>4.408</v>
      </c>
      <c r="AO214" s="70">
        <f t="shared" si="15"/>
        <v>99.47632632</v>
      </c>
      <c r="AP214" s="71" t="str">
        <f t="shared" si="16"/>
        <v>VM Manager</v>
      </c>
      <c r="AQ214" s="70">
        <f>ifna(vlookup(AP214,'SKU Pricing'!A:B,Assumptions!$B$2,0)*AE214,0)</f>
        <v>2.19</v>
      </c>
      <c r="AR214" s="72">
        <v>0.0</v>
      </c>
    </row>
    <row r="215">
      <c r="A215" s="61" t="s">
        <v>365</v>
      </c>
      <c r="B215" s="62" t="str">
        <f>ifna(if(vlookup(A215,vOS!A:B,2,0)="","Unknown",vlookup(A215,vOS!A:B,2,0)),"Unknown")</f>
        <v>Microsoft Windows Server 2022 (64-bit)</v>
      </c>
      <c r="C215" s="62">
        <f>vlookup(B215,'OS Study'!A:D,2,0)</f>
        <v>0</v>
      </c>
      <c r="D215" s="62" t="str">
        <f>vlookup(B215,'OS Study'!A:D,3,0)</f>
        <v>Windows</v>
      </c>
      <c r="E215" s="62" t="str">
        <f>vlookup(B215,'OS Study'!A:D,4,0)</f>
        <v>Server</v>
      </c>
      <c r="F215" s="63" t="str">
        <f>vlookup(B215,'OS Study'!A:E,5,0)</f>
        <v>2022</v>
      </c>
      <c r="G215" s="62">
        <f>IF(vlookup(A215,'RVtools V2.1'!A:J,4,0)="non",0,1)</f>
        <v>1</v>
      </c>
      <c r="H215" s="62">
        <f>if(vlookup(A215,'RVtools V2.1'!A:K,11,0)="kube",1,0)</f>
        <v>0</v>
      </c>
      <c r="I215" s="62">
        <f t="shared" si="5"/>
        <v>0</v>
      </c>
      <c r="J215" s="62">
        <f>ifna(vlookup(A215,'Infra Study'!A:Q,17,0),0)</f>
        <v>0</v>
      </c>
      <c r="K215" s="64">
        <f>IFERROR(__xludf.DUMMYFUNCTION("N(REGEXMATCH(VLOOKUP(A215, 'RVtools V2.1'!A:H, 8, 0), ""^Serveur de fichiers""))"),0.0)</f>
        <v>0</v>
      </c>
      <c r="L215" s="64">
        <f t="shared" si="6"/>
        <v>0</v>
      </c>
      <c r="M215" s="67" t="str">
        <f>ifna(vlookup(A215,'RVtools V2.1'!A:I,8,0),"N/A")</f>
        <v>CyberElements (accès Fournisseurs)</v>
      </c>
      <c r="N215" s="64">
        <f>IFERROR(__xludf.DUMMYFUNCTION("IF(REGEXMATCH(M215, ""(?i)"" &amp; JOIN(""|"", SPLIT(""kalisil"", "" ""))), 1, 0)"),0.0)</f>
        <v>0</v>
      </c>
      <c r="O215" s="64" t="str">
        <f>vlookup(A215,'RVtools V2.1'!A:H,7,0)</f>
        <v>T2</v>
      </c>
      <c r="P215" s="64">
        <f>if(vlookup(A215,'RVtools V2.1'!A:H,5,0)="oui",1,0)</f>
        <v>0</v>
      </c>
      <c r="Q215" s="64">
        <f>ifna(vlookup(A215,vCPU!A:B,2,0),"Unknown")</f>
        <v>2</v>
      </c>
      <c r="R215" s="66">
        <f>ifna(vlookup(A215,vMemory!A:C,3,0),"Unknown")</f>
        <v>4</v>
      </c>
      <c r="S215" s="66">
        <f>ifna(vlookup(A215,vDisk!A:C,3,0),"Unknown")</f>
        <v>38</v>
      </c>
      <c r="T215" s="67" t="str">
        <f t="array" ref="T215">IFS(
   L215=1, "No Lift &amp; Shift",
   J215=1, XLOOKUP(A215, 'Infra Study'!A:A, 'Infra Study'!P:P),
   I215=1, "No Lift &amp; Shift",
   H215=1, "GKE",
   K215=1, "GCNV",
   G215=1, "Lift &amp; Shift Prod",
   TRUE, "Lift &amp; Shift Noprod"
)</f>
        <v>Lift &amp; Shift Prod</v>
      </c>
      <c r="U215" s="67">
        <f t="shared" si="7"/>
        <v>1</v>
      </c>
      <c r="V215" s="68" t="str">
        <f>if(T215="Lift &amp; Shift Noprod",if( Y215=0,Assumptions!$B$5, Assumptions!$B$4),if(T215="Lift &amp; Shift Prod",if(AND(N215=1,O215="T1"),Assumptions!$B$6,Assumptions!$B$4),0))</f>
        <v>N2D</v>
      </c>
      <c r="W215" s="69">
        <f>if(V215&lt;&gt;0,if(Q215="Unknown", Assumptions!$B$42,If(Q215&gt;1,Q215,2)),0)</f>
        <v>2</v>
      </c>
      <c r="X215" s="69">
        <f>if(V215&lt;&gt;0,if(R215="Unknown", Assumptions!$B$43,R215),0)</f>
        <v>4</v>
      </c>
      <c r="Y215" s="68">
        <f t="shared" si="8"/>
        <v>0</v>
      </c>
      <c r="Z215" s="68">
        <f>if(V215&lt;&gt;0,if(  S215="Unknown", Assumptions!$B$44,S215),0)</f>
        <v>38</v>
      </c>
      <c r="AA215" s="68" t="str">
        <f>if(V215 ="N2",ifna(vlookup(W215&amp;"-"&amp;X215,'Ref. VM'!A:B,2,0),"Custom"),if(V215 ="E2" , ifna(vlookup(W215&amp;"-"&amp;X215,'Ref. VM'!D:E,2,0),"Custom"),if(V215="N2D",ifna(vlookup(W215&amp;"-"&amp;X215,'Ref. VM'!G:H,2,0),"Custom"),if(V215="N4",ifna(vlookup(W215&amp;"-"&amp;X215,'Ref. VM'!J:K,2,0),"Custom"),0))))</f>
        <v>Custom</v>
      </c>
      <c r="AB215" s="67" t="str">
        <f t="shared" si="9"/>
        <v>N2D-Custom vCPUs-CUD 3y</v>
      </c>
      <c r="AC215" s="67" t="str">
        <f t="shared" si="10"/>
        <v>N2D-Custom RAM-CUD 3y</v>
      </c>
      <c r="AD215" s="67">
        <f t="shared" si="11"/>
        <v>0</v>
      </c>
      <c r="AE215" s="69">
        <f>if(T215="Lift &amp; Shift Prod",730,if(T215="Lift &amp; Shift Noprod",Assumptions!$B$3,0))</f>
        <v>730</v>
      </c>
      <c r="AF215" s="70">
        <f>if( U215=0,0,if(Y215=0, ((vlookup(AB215,'SKU Pricing'!A:B,Assumptions!$B$2,0)*W215)+(vlookup(AC215,'SKU Pricing'!A:B,Assumptions!$B$2,0)*X215))*AE215,((vlookup(AB215,'SKU Pricing'!A:B,Assumptions!$B$2,0)*W215)+(vlookup(AC215,'SKU Pricing'!A:B,Assumptions!$B$2,0)*(W215*8))+(vlookup(AD215,'SKU Pricing'!A:B,Assumptions!$B$2,0)*(X215-(W215*8))))*AE215))</f>
        <v>27.90832632</v>
      </c>
      <c r="AG215" s="67" t="str">
        <f t="shared" si="12"/>
        <v>Windows Server</v>
      </c>
      <c r="AH215" s="70">
        <f>ifna(vlookup(AG215,'SKU Pricing'!A:B,Assumptions!$B$2,0)*W215*AE215,0)</f>
        <v>67.16</v>
      </c>
      <c r="AI215" s="62" t="str">
        <f t="shared" si="13"/>
        <v/>
      </c>
      <c r="AJ215" s="62" t="str">
        <f>if(V215&lt;&gt;0, if(T215="Lift &amp; Shift Noprod",Assumptions!$B$9,if(V215=Assumptions!$B$6,Assumptions!$B$10,if(P215=1,Assumptions!$B$8,Assumptions!$B$7))),"")</f>
        <v>Balanced</v>
      </c>
      <c r="AK215" s="69" t="str">
        <f t="shared" si="14"/>
        <v>Balanced</v>
      </c>
      <c r="AL215" s="69">
        <f>if(AJ215="Hyperdisk Balanced",Assumptions!$B$11,0)</f>
        <v>0</v>
      </c>
      <c r="AM215" s="69">
        <f>if(AJ215="Hyperdisk Balanced",Assumptions!$B$12,0)</f>
        <v>0</v>
      </c>
      <c r="AN215" s="70">
        <f>if(AK215=0,0,if(AJ215="Hyperdisk Balanced",vlookup(AK215&amp;" provisioned space",'SKU Pricing'!A:B,Assumptions!$B$2,0)*Z215+vlookup(AK215&amp;" provisioned IOPS",'SKU Pricing'!A:B,Assumptions!$B$2,0)*AL215*730+vlookup(AK215&amp;" provisioned throughput",'SKU Pricing'!A:B,Assumptions!$B$2,0)*AM215*730,vlookup(AK215,'SKU Pricing'!A:B,Assumptions!$B$2,0)*Z215))</f>
        <v>4.408</v>
      </c>
      <c r="AO215" s="70">
        <f t="shared" si="15"/>
        <v>99.47632632</v>
      </c>
      <c r="AP215" s="71" t="str">
        <f t="shared" si="16"/>
        <v>VM Manager</v>
      </c>
      <c r="AQ215" s="70">
        <f>ifna(vlookup(AP215,'SKU Pricing'!A:B,Assumptions!$B$2,0)*AE215,0)</f>
        <v>2.19</v>
      </c>
      <c r="AR215" s="72">
        <v>0.0</v>
      </c>
    </row>
    <row r="216">
      <c r="A216" s="61" t="s">
        <v>366</v>
      </c>
      <c r="B216" s="62" t="str">
        <f>ifna(if(vlookup(A216,vOS!A:B,2,0)="","Unknown",vlookup(A216,vOS!A:B,2,0)),"Unknown")</f>
        <v>Debian GNU/Linux 12 (64-bit)</v>
      </c>
      <c r="C216" s="62">
        <f>vlookup(B216,'OS Study'!A:D,2,0)</f>
        <v>0</v>
      </c>
      <c r="D216" s="62" t="str">
        <f>vlookup(B216,'OS Study'!A:D,3,0)</f>
        <v>Linux</v>
      </c>
      <c r="E216" s="62" t="str">
        <f>vlookup(B216,'OS Study'!A:D,4,0)</f>
        <v>Debian</v>
      </c>
      <c r="F216" s="63" t="str">
        <f>vlookup(B216,'OS Study'!A:E,5,0)</f>
        <v>12</v>
      </c>
      <c r="G216" s="62">
        <f>IF(vlookup(A216,'RVtools V2.1'!A:J,4,0)="non",0,1)</f>
        <v>1</v>
      </c>
      <c r="H216" s="62">
        <f>if(vlookup(A216,'RVtools V2.1'!A:K,11,0)="kube",1,0)</f>
        <v>0</v>
      </c>
      <c r="I216" s="62">
        <f t="shared" si="5"/>
        <v>0</v>
      </c>
      <c r="J216" s="62">
        <f>ifna(vlookup(A216,'Infra Study'!A:Q,17,0),0)</f>
        <v>0</v>
      </c>
      <c r="K216" s="64">
        <f>IFERROR(__xludf.DUMMYFUNCTION("N(REGEXMATCH(VLOOKUP(A216, 'RVtools V2.1'!A:H, 8, 0), ""^Serveur de fichiers""))"),0.0)</f>
        <v>0</v>
      </c>
      <c r="L216" s="64">
        <f t="shared" si="6"/>
        <v>0</v>
      </c>
      <c r="M216" s="67" t="str">
        <f>ifna(vlookup(A216,'RVtools V2.1'!A:I,8,0),"N/A")</f>
        <v>CyberElements (accès Fournisseurs)</v>
      </c>
      <c r="N216" s="64">
        <f>IFERROR(__xludf.DUMMYFUNCTION("IF(REGEXMATCH(M216, ""(?i)"" &amp; JOIN(""|"", SPLIT(""kalisil"", "" ""))), 1, 0)"),0.0)</f>
        <v>0</v>
      </c>
      <c r="O216" s="64" t="str">
        <f>vlookup(A216,'RVtools V2.1'!A:H,7,0)</f>
        <v>T2</v>
      </c>
      <c r="P216" s="64">
        <f>if(vlookup(A216,'RVtools V2.1'!A:H,5,0)="oui",1,0)</f>
        <v>0</v>
      </c>
      <c r="Q216" s="64">
        <f>ifna(vlookup(A216,vCPU!A:B,2,0),"Unknown")</f>
        <v>4</v>
      </c>
      <c r="R216" s="66">
        <f>ifna(vlookup(A216,vMemory!A:C,3,0),"Unknown")</f>
        <v>2</v>
      </c>
      <c r="S216" s="66">
        <f>ifna(vlookup(A216,vDisk!A:C,3,0),"Unknown")</f>
        <v>131</v>
      </c>
      <c r="T216" s="67" t="str">
        <f t="array" ref="T216">IFS(
   L216=1, "No Lift &amp; Shift",
   J216=1, XLOOKUP(A216, 'Infra Study'!A:A, 'Infra Study'!P:P),
   I216=1, "No Lift &amp; Shift",
   H216=1, "GKE",
   K216=1, "GCNV",
   G216=1, "Lift &amp; Shift Prod",
   TRUE, "Lift &amp; Shift Noprod"
)</f>
        <v>Lift &amp; Shift Prod</v>
      </c>
      <c r="U216" s="67">
        <f t="shared" si="7"/>
        <v>1</v>
      </c>
      <c r="V216" s="68" t="str">
        <f>if(T216="Lift &amp; Shift Noprod",if( Y216=0,Assumptions!$B$5, Assumptions!$B$4),if(T216="Lift &amp; Shift Prod",if(AND(N216=1,O216="T1"),Assumptions!$B$6,Assumptions!$B$4),0))</f>
        <v>N2D</v>
      </c>
      <c r="W216" s="69">
        <f>if(V216&lt;&gt;0,if(Q216="Unknown", Assumptions!$B$42,If(Q216&gt;1,Q216,2)),0)</f>
        <v>4</v>
      </c>
      <c r="X216" s="69">
        <f>if(V216&lt;&gt;0,if(R216="Unknown", Assumptions!$B$43,R216),0)</f>
        <v>2</v>
      </c>
      <c r="Y216" s="68">
        <f t="shared" si="8"/>
        <v>0</v>
      </c>
      <c r="Z216" s="68">
        <f>if(V216&lt;&gt;0,if(  S216="Unknown", Assumptions!$B$44,S216),0)</f>
        <v>131</v>
      </c>
      <c r="AA216" s="68" t="str">
        <f>if(V216 ="N2",ifna(vlookup(W216&amp;"-"&amp;X216,'Ref. VM'!A:B,2,0),"Custom"),if(V216 ="E2" , ifna(vlookup(W216&amp;"-"&amp;X216,'Ref. VM'!D:E,2,0),"Custom"),if(V216="N2D",ifna(vlookup(W216&amp;"-"&amp;X216,'Ref. VM'!G:H,2,0),"Custom"),if(V216="N4",ifna(vlookup(W216&amp;"-"&amp;X216,'Ref. VM'!J:K,2,0),"Custom"),0))))</f>
        <v>Custom</v>
      </c>
      <c r="AB216" s="67" t="str">
        <f t="shared" si="9"/>
        <v>N2D-Custom vCPUs-CUD 3y</v>
      </c>
      <c r="AC216" s="67" t="str">
        <f t="shared" si="10"/>
        <v>N2D-Custom RAM-CUD 3y</v>
      </c>
      <c r="AD216" s="67">
        <f t="shared" si="11"/>
        <v>0</v>
      </c>
      <c r="AE216" s="69">
        <f>if(T216="Lift &amp; Shift Prod",730,if(T216="Lift &amp; Shift Noprod",Assumptions!$B$3,0))</f>
        <v>730</v>
      </c>
      <c r="AF216" s="70">
        <f>if( U216=0,0,if(Y216=0, ((vlookup(AB216,'SKU Pricing'!A:B,Assumptions!$B$2,0)*W216)+(vlookup(AC216,'SKU Pricing'!A:B,Assumptions!$B$2,0)*X216))*AE216,((vlookup(AB216,'SKU Pricing'!A:B,Assumptions!$B$2,0)*W216)+(vlookup(AC216,'SKU Pricing'!A:B,Assumptions!$B$2,0)*(W216*8))+(vlookup(AD216,'SKU Pricing'!A:B,Assumptions!$B$2,0)*(X216-(W216*8))))*AE216))</f>
        <v>46.96615308</v>
      </c>
      <c r="AG216" s="67">
        <f t="shared" si="12"/>
        <v>0</v>
      </c>
      <c r="AH216" s="70">
        <f>ifna(vlookup(AG216,'SKU Pricing'!A:B,Assumptions!$B$2,0)*W216*AE216,0)</f>
        <v>0</v>
      </c>
      <c r="AI216" s="62" t="str">
        <f t="shared" si="13"/>
        <v/>
      </c>
      <c r="AJ216" s="62" t="str">
        <f>if(V216&lt;&gt;0, if(T216="Lift &amp; Shift Noprod",Assumptions!$B$9,if(V216=Assumptions!$B$6,Assumptions!$B$10,if(P216=1,Assumptions!$B$8,Assumptions!$B$7))),"")</f>
        <v>Balanced</v>
      </c>
      <c r="AK216" s="69" t="str">
        <f t="shared" si="14"/>
        <v>Balanced</v>
      </c>
      <c r="AL216" s="69">
        <f>if(AJ216="Hyperdisk Balanced",Assumptions!$B$11,0)</f>
        <v>0</v>
      </c>
      <c r="AM216" s="69">
        <f>if(AJ216="Hyperdisk Balanced",Assumptions!$B$12,0)</f>
        <v>0</v>
      </c>
      <c r="AN216" s="70">
        <f>if(AK216=0,0,if(AJ216="Hyperdisk Balanced",vlookup(AK216&amp;" provisioned space",'SKU Pricing'!A:B,Assumptions!$B$2,0)*Z216+vlookup(AK216&amp;" provisioned IOPS",'SKU Pricing'!A:B,Assumptions!$B$2,0)*AL216*730+vlookup(AK216&amp;" provisioned throughput",'SKU Pricing'!A:B,Assumptions!$B$2,0)*AM216*730,vlookup(AK216,'SKU Pricing'!A:B,Assumptions!$B$2,0)*Z216))</f>
        <v>15.196</v>
      </c>
      <c r="AO216" s="70">
        <f t="shared" si="15"/>
        <v>62.16215308</v>
      </c>
      <c r="AP216" s="71" t="str">
        <f t="shared" si="16"/>
        <v>VM Manager</v>
      </c>
      <c r="AQ216" s="70">
        <f>ifna(vlookup(AP216,'SKU Pricing'!A:B,Assumptions!$B$2,0)*AE216,0)</f>
        <v>2.19</v>
      </c>
      <c r="AR216" s="72">
        <v>0.0</v>
      </c>
    </row>
    <row r="217">
      <c r="A217" s="61" t="s">
        <v>367</v>
      </c>
      <c r="B217" s="62" t="str">
        <f>ifna(if(vlookup(A217,vOS!A:B,2,0)="","Unknown",vlookup(A217,vOS!A:B,2,0)),"Unknown")</f>
        <v>Microsoft Windows Server 2022 (64-bit)</v>
      </c>
      <c r="C217" s="62">
        <f>vlookup(B217,'OS Study'!A:D,2,0)</f>
        <v>0</v>
      </c>
      <c r="D217" s="62" t="str">
        <f>vlookup(B217,'OS Study'!A:D,3,0)</f>
        <v>Windows</v>
      </c>
      <c r="E217" s="62" t="str">
        <f>vlookup(B217,'OS Study'!A:D,4,0)</f>
        <v>Server</v>
      </c>
      <c r="F217" s="63" t="str">
        <f>vlookup(B217,'OS Study'!A:E,5,0)</f>
        <v>2022</v>
      </c>
      <c r="G217" s="62">
        <f>IF(vlookup(A217,'RVtools V2.1'!A:J,4,0)="non",0,1)</f>
        <v>1</v>
      </c>
      <c r="H217" s="62">
        <f>if(vlookup(A217,'RVtools V2.1'!A:K,11,0)="kube",1,0)</f>
        <v>0</v>
      </c>
      <c r="I217" s="62">
        <f t="shared" si="5"/>
        <v>0</v>
      </c>
      <c r="J217" s="62">
        <f>ifna(vlookup(A217,'Infra Study'!A:Q,17,0),0)</f>
        <v>0</v>
      </c>
      <c r="K217" s="64">
        <f>IFERROR(__xludf.DUMMYFUNCTION("N(REGEXMATCH(VLOOKUP(A217, 'RVtools V2.1'!A:H, 8, 0), ""^Serveur de fichiers""))"),0.0)</f>
        <v>0</v>
      </c>
      <c r="L217" s="64">
        <f t="shared" si="6"/>
        <v>0</v>
      </c>
      <c r="M217" s="67" t="str">
        <f>ifna(vlookup(A217,'RVtools V2.1'!A:I,8,0),"N/A")</f>
        <v>CyberElements (accès Fournisseurs)</v>
      </c>
      <c r="N217" s="64">
        <f>IFERROR(__xludf.DUMMYFUNCTION("IF(REGEXMATCH(M217, ""(?i)"" &amp; JOIN(""|"", SPLIT(""kalisil"", "" ""))), 1, 0)"),0.0)</f>
        <v>0</v>
      </c>
      <c r="O217" s="64" t="str">
        <f>vlookup(A217,'RVtools V2.1'!A:H,7,0)</f>
        <v>T2</v>
      </c>
      <c r="P217" s="64">
        <f>if(vlookup(A217,'RVtools V2.1'!A:H,5,0)="oui",1,0)</f>
        <v>0</v>
      </c>
      <c r="Q217" s="64">
        <f>ifna(vlookup(A217,vCPU!A:B,2,0),"Unknown")</f>
        <v>2</v>
      </c>
      <c r="R217" s="66">
        <f>ifna(vlookup(A217,vMemory!A:C,3,0),"Unknown")</f>
        <v>2</v>
      </c>
      <c r="S217" s="66">
        <f>ifna(vlookup(A217,vDisk!A:C,3,0),"Unknown")</f>
        <v>33</v>
      </c>
      <c r="T217" s="67" t="str">
        <f t="array" ref="T217">IFS(
   L217=1, "No Lift &amp; Shift",
   J217=1, XLOOKUP(A217, 'Infra Study'!A:A, 'Infra Study'!P:P),
   I217=1, "No Lift &amp; Shift",
   H217=1, "GKE",
   K217=1, "GCNV",
   G217=1, "Lift &amp; Shift Prod",
   TRUE, "Lift &amp; Shift Noprod"
)</f>
        <v>Lift &amp; Shift Prod</v>
      </c>
      <c r="U217" s="67">
        <f t="shared" si="7"/>
        <v>1</v>
      </c>
      <c r="V217" s="68" t="str">
        <f>if(T217="Lift &amp; Shift Noprod",if( Y217=0,Assumptions!$B$5, Assumptions!$B$4),if(T217="Lift &amp; Shift Prod",if(AND(N217=1,O217="T1"),Assumptions!$B$6,Assumptions!$B$4),0))</f>
        <v>N2D</v>
      </c>
      <c r="W217" s="69">
        <f>if(V217&lt;&gt;0,if(Q217="Unknown", Assumptions!$B$42,If(Q217&gt;1,Q217,2)),0)</f>
        <v>2</v>
      </c>
      <c r="X217" s="69">
        <f>if(V217&lt;&gt;0,if(R217="Unknown", Assumptions!$B$43,R217),0)</f>
        <v>2</v>
      </c>
      <c r="Y217" s="68">
        <f t="shared" si="8"/>
        <v>0</v>
      </c>
      <c r="Z217" s="68">
        <f>if(V217&lt;&gt;0,if(  S217="Unknown", Assumptions!$B$44,S217),0)</f>
        <v>33</v>
      </c>
      <c r="AA217" s="68" t="str">
        <f>if(V217 ="N2",ifna(vlookup(W217&amp;"-"&amp;X217,'Ref. VM'!A:B,2,0),"Custom"),if(V217 ="E2" , ifna(vlookup(W217&amp;"-"&amp;X217,'Ref. VM'!D:E,2,0),"Custom"),if(V217="N2D",ifna(vlookup(W217&amp;"-"&amp;X217,'Ref. VM'!G:H,2,0),"Custom"),if(V217="N4",ifna(vlookup(W217&amp;"-"&amp;X217,'Ref. VM'!J:K,2,0),"Custom"),0))))</f>
        <v>Custom</v>
      </c>
      <c r="AB217" s="67" t="str">
        <f t="shared" si="9"/>
        <v>N2D-Custom vCPUs-CUD 3y</v>
      </c>
      <c r="AC217" s="67" t="str">
        <f t="shared" si="10"/>
        <v>N2D-Custom RAM-CUD 3y</v>
      </c>
      <c r="AD217" s="67">
        <f t="shared" si="11"/>
        <v>0</v>
      </c>
      <c r="AE217" s="69">
        <f>if(T217="Lift &amp; Shift Prod",730,if(T217="Lift &amp; Shift Noprod",Assumptions!$B$3,0))</f>
        <v>730</v>
      </c>
      <c r="AF217" s="70">
        <f>if( U217=0,0,if(Y217=0, ((vlookup(AB217,'SKU Pricing'!A:B,Assumptions!$B$2,0)*W217)+(vlookup(AC217,'SKU Pricing'!A:B,Assumptions!$B$2,0)*X217))*AE217,((vlookup(AB217,'SKU Pricing'!A:B,Assumptions!$B$2,0)*W217)+(vlookup(AC217,'SKU Pricing'!A:B,Assumptions!$B$2,0)*(W217*8))+(vlookup(AD217,'SKU Pricing'!A:B,Assumptions!$B$2,0)*(X217-(W217*8))))*AE217))</f>
        <v>24.9581598</v>
      </c>
      <c r="AG217" s="67" t="str">
        <f t="shared" si="12"/>
        <v>Windows Server</v>
      </c>
      <c r="AH217" s="70">
        <f>ifna(vlookup(AG217,'SKU Pricing'!A:B,Assumptions!$B$2,0)*W217*AE217,0)</f>
        <v>67.16</v>
      </c>
      <c r="AI217" s="62" t="str">
        <f t="shared" si="13"/>
        <v/>
      </c>
      <c r="AJ217" s="62" t="str">
        <f>if(V217&lt;&gt;0, if(T217="Lift &amp; Shift Noprod",Assumptions!$B$9,if(V217=Assumptions!$B$6,Assumptions!$B$10,if(P217=1,Assumptions!$B$8,Assumptions!$B$7))),"")</f>
        <v>Balanced</v>
      </c>
      <c r="AK217" s="69" t="str">
        <f t="shared" si="14"/>
        <v>Balanced</v>
      </c>
      <c r="AL217" s="69">
        <f>if(AJ217="Hyperdisk Balanced",Assumptions!$B$11,0)</f>
        <v>0</v>
      </c>
      <c r="AM217" s="69">
        <f>if(AJ217="Hyperdisk Balanced",Assumptions!$B$12,0)</f>
        <v>0</v>
      </c>
      <c r="AN217" s="70">
        <f>if(AK217=0,0,if(AJ217="Hyperdisk Balanced",vlookup(AK217&amp;" provisioned space",'SKU Pricing'!A:B,Assumptions!$B$2,0)*Z217+vlookup(AK217&amp;" provisioned IOPS",'SKU Pricing'!A:B,Assumptions!$B$2,0)*AL217*730+vlookup(AK217&amp;" provisioned throughput",'SKU Pricing'!A:B,Assumptions!$B$2,0)*AM217*730,vlookup(AK217,'SKU Pricing'!A:B,Assumptions!$B$2,0)*Z217))</f>
        <v>3.828</v>
      </c>
      <c r="AO217" s="70">
        <f t="shared" si="15"/>
        <v>95.9461598</v>
      </c>
      <c r="AP217" s="71" t="str">
        <f t="shared" si="16"/>
        <v>VM Manager</v>
      </c>
      <c r="AQ217" s="70">
        <f>ifna(vlookup(AP217,'SKU Pricing'!A:B,Assumptions!$B$2,0)*AE217,0)</f>
        <v>2.19</v>
      </c>
      <c r="AR217" s="72">
        <v>0.0</v>
      </c>
    </row>
    <row r="218">
      <c r="A218" s="61" t="s">
        <v>368</v>
      </c>
      <c r="B218" s="62" t="str">
        <f>ifna(if(vlookup(A218,vOS!A:B,2,0)="","Unknown",vlookup(A218,vOS!A:B,2,0)),"Unknown")</f>
        <v>Microsoft Windows Server 2022 (64-bit)</v>
      </c>
      <c r="C218" s="62">
        <f>vlookup(B218,'OS Study'!A:D,2,0)</f>
        <v>0</v>
      </c>
      <c r="D218" s="62" t="str">
        <f>vlookup(B218,'OS Study'!A:D,3,0)</f>
        <v>Windows</v>
      </c>
      <c r="E218" s="62" t="str">
        <f>vlookup(B218,'OS Study'!A:D,4,0)</f>
        <v>Server</v>
      </c>
      <c r="F218" s="63" t="str">
        <f>vlookup(B218,'OS Study'!A:E,5,0)</f>
        <v>2022</v>
      </c>
      <c r="G218" s="62">
        <f>IF(vlookup(A218,'RVtools V2.1'!A:J,4,0)="non",0,1)</f>
        <v>1</v>
      </c>
      <c r="H218" s="62">
        <f>if(vlookup(A218,'RVtools V2.1'!A:K,11,0)="kube",1,0)</f>
        <v>0</v>
      </c>
      <c r="I218" s="62">
        <f t="shared" si="5"/>
        <v>0</v>
      </c>
      <c r="J218" s="62">
        <f>ifna(vlookup(A218,'Infra Study'!A:Q,17,0),0)</f>
        <v>0</v>
      </c>
      <c r="K218" s="64">
        <f>IFERROR(__xludf.DUMMYFUNCTION("N(REGEXMATCH(VLOOKUP(A218, 'RVtools V2.1'!A:H, 8, 0), ""^Serveur de fichiers""))"),0.0)</f>
        <v>0</v>
      </c>
      <c r="L218" s="64">
        <f t="shared" si="6"/>
        <v>0</v>
      </c>
      <c r="M218" s="67" t="str">
        <f>ifna(vlookup(A218,'RVtools V2.1'!A:I,8,0),"N/A")</f>
        <v>CyberElements (accès Fournisseurs)</v>
      </c>
      <c r="N218" s="64">
        <f>IFERROR(__xludf.DUMMYFUNCTION("IF(REGEXMATCH(M218, ""(?i)"" &amp; JOIN(""|"", SPLIT(""kalisil"", "" ""))), 1, 0)"),0.0)</f>
        <v>0</v>
      </c>
      <c r="O218" s="64" t="str">
        <f>vlookup(A218,'RVtools V2.1'!A:H,7,0)</f>
        <v>T2</v>
      </c>
      <c r="P218" s="64">
        <f>if(vlookup(A218,'RVtools V2.1'!A:H,5,0)="oui",1,0)</f>
        <v>0</v>
      </c>
      <c r="Q218" s="64">
        <f>ifna(vlookup(A218,vCPU!A:B,2,0),"Unknown")</f>
        <v>2</v>
      </c>
      <c r="R218" s="66">
        <f>ifna(vlookup(A218,vMemory!A:C,3,0),"Unknown")</f>
        <v>4</v>
      </c>
      <c r="S218" s="66">
        <f>ifna(vlookup(A218,vDisk!A:C,3,0),"Unknown")</f>
        <v>39</v>
      </c>
      <c r="T218" s="67" t="str">
        <f t="array" ref="T218">IFS(
   L218=1, "No Lift &amp; Shift",
   J218=1, XLOOKUP(A218, 'Infra Study'!A:A, 'Infra Study'!P:P),
   I218=1, "No Lift &amp; Shift",
   H218=1, "GKE",
   K218=1, "GCNV",
   G218=1, "Lift &amp; Shift Prod",
   TRUE, "Lift &amp; Shift Noprod"
)</f>
        <v>Lift &amp; Shift Prod</v>
      </c>
      <c r="U218" s="67">
        <f t="shared" si="7"/>
        <v>1</v>
      </c>
      <c r="V218" s="68" t="str">
        <f>if(T218="Lift &amp; Shift Noprod",if( Y218=0,Assumptions!$B$5, Assumptions!$B$4),if(T218="Lift &amp; Shift Prod",if(AND(N218=1,O218="T1"),Assumptions!$B$6,Assumptions!$B$4),0))</f>
        <v>N2D</v>
      </c>
      <c r="W218" s="69">
        <f>if(V218&lt;&gt;0,if(Q218="Unknown", Assumptions!$B$42,If(Q218&gt;1,Q218,2)),0)</f>
        <v>2</v>
      </c>
      <c r="X218" s="69">
        <f>if(V218&lt;&gt;0,if(R218="Unknown", Assumptions!$B$43,R218),0)</f>
        <v>4</v>
      </c>
      <c r="Y218" s="68">
        <f t="shared" si="8"/>
        <v>0</v>
      </c>
      <c r="Z218" s="68">
        <f>if(V218&lt;&gt;0,if(  S218="Unknown", Assumptions!$B$44,S218),0)</f>
        <v>39</v>
      </c>
      <c r="AA218" s="68" t="str">
        <f>if(V218 ="N2",ifna(vlookup(W218&amp;"-"&amp;X218,'Ref. VM'!A:B,2,0),"Custom"),if(V218 ="E2" , ifna(vlookup(W218&amp;"-"&amp;X218,'Ref. VM'!D:E,2,0),"Custom"),if(V218="N2D",ifna(vlookup(W218&amp;"-"&amp;X218,'Ref. VM'!G:H,2,0),"Custom"),if(V218="N4",ifna(vlookup(W218&amp;"-"&amp;X218,'Ref. VM'!J:K,2,0),"Custom"),0))))</f>
        <v>Custom</v>
      </c>
      <c r="AB218" s="67" t="str">
        <f t="shared" si="9"/>
        <v>N2D-Custom vCPUs-CUD 3y</v>
      </c>
      <c r="AC218" s="67" t="str">
        <f t="shared" si="10"/>
        <v>N2D-Custom RAM-CUD 3y</v>
      </c>
      <c r="AD218" s="67">
        <f t="shared" si="11"/>
        <v>0</v>
      </c>
      <c r="AE218" s="69">
        <f>if(T218="Lift &amp; Shift Prod",730,if(T218="Lift &amp; Shift Noprod",Assumptions!$B$3,0))</f>
        <v>730</v>
      </c>
      <c r="AF218" s="70">
        <f>if( U218=0,0,if(Y218=0, ((vlookup(AB218,'SKU Pricing'!A:B,Assumptions!$B$2,0)*W218)+(vlookup(AC218,'SKU Pricing'!A:B,Assumptions!$B$2,0)*X218))*AE218,((vlookup(AB218,'SKU Pricing'!A:B,Assumptions!$B$2,0)*W218)+(vlookup(AC218,'SKU Pricing'!A:B,Assumptions!$B$2,0)*(W218*8))+(vlookup(AD218,'SKU Pricing'!A:B,Assumptions!$B$2,0)*(X218-(W218*8))))*AE218))</f>
        <v>27.90832632</v>
      </c>
      <c r="AG218" s="67" t="str">
        <f t="shared" si="12"/>
        <v>Windows Server</v>
      </c>
      <c r="AH218" s="70">
        <f>ifna(vlookup(AG218,'SKU Pricing'!A:B,Assumptions!$B$2,0)*W218*AE218,0)</f>
        <v>67.16</v>
      </c>
      <c r="AI218" s="62" t="str">
        <f t="shared" si="13"/>
        <v/>
      </c>
      <c r="AJ218" s="62" t="str">
        <f>if(V218&lt;&gt;0, if(T218="Lift &amp; Shift Noprod",Assumptions!$B$9,if(V218=Assumptions!$B$6,Assumptions!$B$10,if(P218=1,Assumptions!$B$8,Assumptions!$B$7))),"")</f>
        <v>Balanced</v>
      </c>
      <c r="AK218" s="69" t="str">
        <f t="shared" si="14"/>
        <v>Balanced</v>
      </c>
      <c r="AL218" s="69">
        <f>if(AJ218="Hyperdisk Balanced",Assumptions!$B$11,0)</f>
        <v>0</v>
      </c>
      <c r="AM218" s="69">
        <f>if(AJ218="Hyperdisk Balanced",Assumptions!$B$12,0)</f>
        <v>0</v>
      </c>
      <c r="AN218" s="70">
        <f>if(AK218=0,0,if(AJ218="Hyperdisk Balanced",vlookup(AK218&amp;" provisioned space",'SKU Pricing'!A:B,Assumptions!$B$2,0)*Z218+vlookup(AK218&amp;" provisioned IOPS",'SKU Pricing'!A:B,Assumptions!$B$2,0)*AL218*730+vlookup(AK218&amp;" provisioned throughput",'SKU Pricing'!A:B,Assumptions!$B$2,0)*AM218*730,vlookup(AK218,'SKU Pricing'!A:B,Assumptions!$B$2,0)*Z218))</f>
        <v>4.524</v>
      </c>
      <c r="AO218" s="70">
        <f t="shared" si="15"/>
        <v>99.59232632</v>
      </c>
      <c r="AP218" s="71" t="str">
        <f t="shared" si="16"/>
        <v>VM Manager</v>
      </c>
      <c r="AQ218" s="70">
        <f>ifna(vlookup(AP218,'SKU Pricing'!A:B,Assumptions!$B$2,0)*AE218,0)</f>
        <v>2.19</v>
      </c>
      <c r="AR218" s="72">
        <v>0.0</v>
      </c>
    </row>
    <row r="219">
      <c r="A219" s="61" t="s">
        <v>369</v>
      </c>
      <c r="B219" s="62" t="str">
        <f>ifna(if(vlookup(A219,vOS!A:B,2,0)="","Unknown",vlookup(A219,vOS!A:B,2,0)),"Unknown")</f>
        <v>Debian GNU/Linux 12 (64-bit)</v>
      </c>
      <c r="C219" s="62">
        <f>vlookup(B219,'OS Study'!A:D,2,0)</f>
        <v>0</v>
      </c>
      <c r="D219" s="62" t="str">
        <f>vlookup(B219,'OS Study'!A:D,3,0)</f>
        <v>Linux</v>
      </c>
      <c r="E219" s="62" t="str">
        <f>vlookup(B219,'OS Study'!A:D,4,0)</f>
        <v>Debian</v>
      </c>
      <c r="F219" s="63" t="str">
        <f>vlookup(B219,'OS Study'!A:E,5,0)</f>
        <v>12</v>
      </c>
      <c r="G219" s="62">
        <f>IF(vlookup(A219,'RVtools V2.1'!A:J,4,0)="non",0,1)</f>
        <v>1</v>
      </c>
      <c r="H219" s="62">
        <f>if(vlookup(A219,'RVtools V2.1'!A:K,11,0)="kube",1,0)</f>
        <v>0</v>
      </c>
      <c r="I219" s="62">
        <f t="shared" si="5"/>
        <v>0</v>
      </c>
      <c r="J219" s="62">
        <f>ifna(vlookup(A219,'Infra Study'!A:Q,17,0),0)</f>
        <v>0</v>
      </c>
      <c r="K219" s="64">
        <f>IFERROR(__xludf.DUMMYFUNCTION("N(REGEXMATCH(VLOOKUP(A219, 'RVtools V2.1'!A:H, 8, 0), ""^Serveur de fichiers""))"),0.0)</f>
        <v>0</v>
      </c>
      <c r="L219" s="64">
        <f t="shared" si="6"/>
        <v>0</v>
      </c>
      <c r="M219" s="67" t="str">
        <f>ifna(vlookup(A219,'RVtools V2.1'!A:I,8,0),"N/A")</f>
        <v>CyberElements (accès Fournisseurs)</v>
      </c>
      <c r="N219" s="64">
        <f>IFERROR(__xludf.DUMMYFUNCTION("IF(REGEXMATCH(M219, ""(?i)"" &amp; JOIN(""|"", SPLIT(""kalisil"", "" ""))), 1, 0)"),0.0)</f>
        <v>0</v>
      </c>
      <c r="O219" s="64" t="str">
        <f>vlookup(A219,'RVtools V2.1'!A:H,7,0)</f>
        <v>T2</v>
      </c>
      <c r="P219" s="64">
        <f>if(vlookup(A219,'RVtools V2.1'!A:H,5,0)="oui",1,0)</f>
        <v>0</v>
      </c>
      <c r="Q219" s="64">
        <f>ifna(vlookup(A219,vCPU!A:B,2,0),"Unknown")</f>
        <v>4</v>
      </c>
      <c r="R219" s="66">
        <f>ifna(vlookup(A219,vMemory!A:C,3,0),"Unknown")</f>
        <v>2</v>
      </c>
      <c r="S219" s="66">
        <f>ifna(vlookup(A219,vDisk!A:C,3,0),"Unknown")</f>
        <v>361</v>
      </c>
      <c r="T219" s="67" t="str">
        <f t="array" ref="T219">IFS(
   L219=1, "No Lift &amp; Shift",
   J219=1, XLOOKUP(A219, 'Infra Study'!A:A, 'Infra Study'!P:P),
   I219=1, "No Lift &amp; Shift",
   H219=1, "GKE",
   K219=1, "GCNV",
   G219=1, "Lift &amp; Shift Prod",
   TRUE, "Lift &amp; Shift Noprod"
)</f>
        <v>Lift &amp; Shift Prod</v>
      </c>
      <c r="U219" s="67">
        <f t="shared" si="7"/>
        <v>1</v>
      </c>
      <c r="V219" s="68" t="str">
        <f>if(T219="Lift &amp; Shift Noprod",if( Y219=0,Assumptions!$B$5, Assumptions!$B$4),if(T219="Lift &amp; Shift Prod",if(AND(N219=1,O219="T1"),Assumptions!$B$6,Assumptions!$B$4),0))</f>
        <v>N2D</v>
      </c>
      <c r="W219" s="69">
        <f>if(V219&lt;&gt;0,if(Q219="Unknown", Assumptions!$B$42,If(Q219&gt;1,Q219,2)),0)</f>
        <v>4</v>
      </c>
      <c r="X219" s="69">
        <f>if(V219&lt;&gt;0,if(R219="Unknown", Assumptions!$B$43,R219),0)</f>
        <v>2</v>
      </c>
      <c r="Y219" s="68">
        <f t="shared" si="8"/>
        <v>0</v>
      </c>
      <c r="Z219" s="68">
        <f>if(V219&lt;&gt;0,if(  S219="Unknown", Assumptions!$B$44,S219),0)</f>
        <v>361</v>
      </c>
      <c r="AA219" s="68" t="str">
        <f>if(V219 ="N2",ifna(vlookup(W219&amp;"-"&amp;X219,'Ref. VM'!A:B,2,0),"Custom"),if(V219 ="E2" , ifna(vlookup(W219&amp;"-"&amp;X219,'Ref. VM'!D:E,2,0),"Custom"),if(V219="N2D",ifna(vlookup(W219&amp;"-"&amp;X219,'Ref. VM'!G:H,2,0),"Custom"),if(V219="N4",ifna(vlookup(W219&amp;"-"&amp;X219,'Ref. VM'!J:K,2,0),"Custom"),0))))</f>
        <v>Custom</v>
      </c>
      <c r="AB219" s="67" t="str">
        <f t="shared" si="9"/>
        <v>N2D-Custom vCPUs-CUD 3y</v>
      </c>
      <c r="AC219" s="67" t="str">
        <f t="shared" si="10"/>
        <v>N2D-Custom RAM-CUD 3y</v>
      </c>
      <c r="AD219" s="67">
        <f t="shared" si="11"/>
        <v>0</v>
      </c>
      <c r="AE219" s="69">
        <f>if(T219="Lift &amp; Shift Prod",730,if(T219="Lift &amp; Shift Noprod",Assumptions!$B$3,0))</f>
        <v>730</v>
      </c>
      <c r="AF219" s="70">
        <f>if( U219=0,0,if(Y219=0, ((vlookup(AB219,'SKU Pricing'!A:B,Assumptions!$B$2,0)*W219)+(vlookup(AC219,'SKU Pricing'!A:B,Assumptions!$B$2,0)*X219))*AE219,((vlookup(AB219,'SKU Pricing'!A:B,Assumptions!$B$2,0)*W219)+(vlookup(AC219,'SKU Pricing'!A:B,Assumptions!$B$2,0)*(W219*8))+(vlookup(AD219,'SKU Pricing'!A:B,Assumptions!$B$2,0)*(X219-(W219*8))))*AE219))</f>
        <v>46.96615308</v>
      </c>
      <c r="AG219" s="67">
        <f t="shared" si="12"/>
        <v>0</v>
      </c>
      <c r="AH219" s="70">
        <f>ifna(vlookup(AG219,'SKU Pricing'!A:B,Assumptions!$B$2,0)*W219*AE219,0)</f>
        <v>0</v>
      </c>
      <c r="AI219" s="62" t="str">
        <f t="shared" si="13"/>
        <v/>
      </c>
      <c r="AJ219" s="62" t="str">
        <f>if(V219&lt;&gt;0, if(T219="Lift &amp; Shift Noprod",Assumptions!$B$9,if(V219=Assumptions!$B$6,Assumptions!$B$10,if(P219=1,Assumptions!$B$8,Assumptions!$B$7))),"")</f>
        <v>Balanced</v>
      </c>
      <c r="AK219" s="69" t="str">
        <f t="shared" si="14"/>
        <v>Balanced</v>
      </c>
      <c r="AL219" s="69">
        <f>if(AJ219="Hyperdisk Balanced",Assumptions!$B$11,0)</f>
        <v>0</v>
      </c>
      <c r="AM219" s="69">
        <f>if(AJ219="Hyperdisk Balanced",Assumptions!$B$12,0)</f>
        <v>0</v>
      </c>
      <c r="AN219" s="70">
        <f>if(AK219=0,0,if(AJ219="Hyperdisk Balanced",vlookup(AK219&amp;" provisioned space",'SKU Pricing'!A:B,Assumptions!$B$2,0)*Z219+vlookup(AK219&amp;" provisioned IOPS",'SKU Pricing'!A:B,Assumptions!$B$2,0)*AL219*730+vlookup(AK219&amp;" provisioned throughput",'SKU Pricing'!A:B,Assumptions!$B$2,0)*AM219*730,vlookup(AK219,'SKU Pricing'!A:B,Assumptions!$B$2,0)*Z219))</f>
        <v>41.876</v>
      </c>
      <c r="AO219" s="70">
        <f t="shared" si="15"/>
        <v>88.84215308</v>
      </c>
      <c r="AP219" s="71" t="str">
        <f t="shared" si="16"/>
        <v>VM Manager</v>
      </c>
      <c r="AQ219" s="70">
        <f>ifna(vlookup(AP219,'SKU Pricing'!A:B,Assumptions!$B$2,0)*AE219,0)</f>
        <v>2.19</v>
      </c>
      <c r="AR219" s="72">
        <v>0.0</v>
      </c>
    </row>
    <row r="220">
      <c r="A220" s="61" t="s">
        <v>370</v>
      </c>
      <c r="B220" s="62" t="str">
        <f>ifna(if(vlookup(A220,vOS!A:B,2,0)="","Unknown",vlookup(A220,vOS!A:B,2,0)),"Unknown")</f>
        <v>Debian GNU/Linux 12 (64-bit)</v>
      </c>
      <c r="C220" s="62">
        <f>vlookup(B220,'OS Study'!A:D,2,0)</f>
        <v>0</v>
      </c>
      <c r="D220" s="62" t="str">
        <f>vlookup(B220,'OS Study'!A:D,3,0)</f>
        <v>Linux</v>
      </c>
      <c r="E220" s="62" t="str">
        <f>vlookup(B220,'OS Study'!A:D,4,0)</f>
        <v>Debian</v>
      </c>
      <c r="F220" s="63" t="str">
        <f>vlookup(B220,'OS Study'!A:E,5,0)</f>
        <v>12</v>
      </c>
      <c r="G220" s="62">
        <f>IF(vlookup(A220,'RVtools V2.1'!A:J,4,0)="non",0,1)</f>
        <v>1</v>
      </c>
      <c r="H220" s="62">
        <f>if(vlookup(A220,'RVtools V2.1'!A:K,11,0)="kube",1,0)</f>
        <v>0</v>
      </c>
      <c r="I220" s="62">
        <f t="shared" si="5"/>
        <v>0</v>
      </c>
      <c r="J220" s="62">
        <f>ifna(vlookup(A220,'Infra Study'!A:Q,17,0),0)</f>
        <v>0</v>
      </c>
      <c r="K220" s="64">
        <f>IFERROR(__xludf.DUMMYFUNCTION("N(REGEXMATCH(VLOOKUP(A220, 'RVtools V2.1'!A:H, 8, 0), ""^Serveur de fichiers""))"),0.0)</f>
        <v>0</v>
      </c>
      <c r="L220" s="64">
        <f t="shared" si="6"/>
        <v>0</v>
      </c>
      <c r="M220" s="67" t="str">
        <f>ifna(vlookup(A220,'RVtools V2.1'!A:I,8,0),"N/A")</f>
        <v>CyberElements (accès Fournisseurs)</v>
      </c>
      <c r="N220" s="64">
        <f>IFERROR(__xludf.DUMMYFUNCTION("IF(REGEXMATCH(M220, ""(?i)"" &amp; JOIN(""|"", SPLIT(""kalisil"", "" ""))), 1, 0)"),0.0)</f>
        <v>0</v>
      </c>
      <c r="O220" s="64" t="str">
        <f>vlookup(A220,'RVtools V2.1'!A:H,7,0)</f>
        <v>T2</v>
      </c>
      <c r="P220" s="64">
        <f>if(vlookup(A220,'RVtools V2.1'!A:H,5,0)="oui",1,0)</f>
        <v>0</v>
      </c>
      <c r="Q220" s="64">
        <f>ifna(vlookup(A220,vCPU!A:B,2,0),"Unknown")</f>
        <v>4</v>
      </c>
      <c r="R220" s="66">
        <f>ifna(vlookup(A220,vMemory!A:C,3,0),"Unknown")</f>
        <v>2</v>
      </c>
      <c r="S220" s="66">
        <f>ifna(vlookup(A220,vDisk!A:C,3,0),"Unknown")</f>
        <v>203</v>
      </c>
      <c r="T220" s="67" t="str">
        <f t="array" ref="T220">IFS(
   L220=1, "No Lift &amp; Shift",
   J220=1, XLOOKUP(A220, 'Infra Study'!A:A, 'Infra Study'!P:P),
   I220=1, "No Lift &amp; Shift",
   H220=1, "GKE",
   K220=1, "GCNV",
   G220=1, "Lift &amp; Shift Prod",
   TRUE, "Lift &amp; Shift Noprod"
)</f>
        <v>Lift &amp; Shift Prod</v>
      </c>
      <c r="U220" s="67">
        <f t="shared" si="7"/>
        <v>1</v>
      </c>
      <c r="V220" s="68" t="str">
        <f>if(T220="Lift &amp; Shift Noprod",if( Y220=0,Assumptions!$B$5, Assumptions!$B$4),if(T220="Lift &amp; Shift Prod",if(AND(N220=1,O220="T1"),Assumptions!$B$6,Assumptions!$B$4),0))</f>
        <v>N2D</v>
      </c>
      <c r="W220" s="69">
        <f>if(V220&lt;&gt;0,if(Q220="Unknown", Assumptions!$B$42,If(Q220&gt;1,Q220,2)),0)</f>
        <v>4</v>
      </c>
      <c r="X220" s="69">
        <f>if(V220&lt;&gt;0,if(R220="Unknown", Assumptions!$B$43,R220),0)</f>
        <v>2</v>
      </c>
      <c r="Y220" s="68">
        <f t="shared" si="8"/>
        <v>0</v>
      </c>
      <c r="Z220" s="68">
        <f>if(V220&lt;&gt;0,if(  S220="Unknown", Assumptions!$B$44,S220),0)</f>
        <v>203</v>
      </c>
      <c r="AA220" s="68" t="str">
        <f>if(V220 ="N2",ifna(vlookup(W220&amp;"-"&amp;X220,'Ref. VM'!A:B,2,0),"Custom"),if(V220 ="E2" , ifna(vlookup(W220&amp;"-"&amp;X220,'Ref. VM'!D:E,2,0),"Custom"),if(V220="N2D",ifna(vlookup(W220&amp;"-"&amp;X220,'Ref. VM'!G:H,2,0),"Custom"),if(V220="N4",ifna(vlookup(W220&amp;"-"&amp;X220,'Ref. VM'!J:K,2,0),"Custom"),0))))</f>
        <v>Custom</v>
      </c>
      <c r="AB220" s="67" t="str">
        <f t="shared" si="9"/>
        <v>N2D-Custom vCPUs-CUD 3y</v>
      </c>
      <c r="AC220" s="67" t="str">
        <f t="shared" si="10"/>
        <v>N2D-Custom RAM-CUD 3y</v>
      </c>
      <c r="AD220" s="67">
        <f t="shared" si="11"/>
        <v>0</v>
      </c>
      <c r="AE220" s="69">
        <f>if(T220="Lift &amp; Shift Prod",730,if(T220="Lift &amp; Shift Noprod",Assumptions!$B$3,0))</f>
        <v>730</v>
      </c>
      <c r="AF220" s="70">
        <f>if( U220=0,0,if(Y220=0, ((vlookup(AB220,'SKU Pricing'!A:B,Assumptions!$B$2,0)*W220)+(vlookup(AC220,'SKU Pricing'!A:B,Assumptions!$B$2,0)*X220))*AE220,((vlookup(AB220,'SKU Pricing'!A:B,Assumptions!$B$2,0)*W220)+(vlookup(AC220,'SKU Pricing'!A:B,Assumptions!$B$2,0)*(W220*8))+(vlookup(AD220,'SKU Pricing'!A:B,Assumptions!$B$2,0)*(X220-(W220*8))))*AE220))</f>
        <v>46.96615308</v>
      </c>
      <c r="AG220" s="67">
        <f t="shared" si="12"/>
        <v>0</v>
      </c>
      <c r="AH220" s="70">
        <f>ifna(vlookup(AG220,'SKU Pricing'!A:B,Assumptions!$B$2,0)*W220*AE220,0)</f>
        <v>0</v>
      </c>
      <c r="AI220" s="62" t="str">
        <f t="shared" si="13"/>
        <v/>
      </c>
      <c r="AJ220" s="62" t="str">
        <f>if(V220&lt;&gt;0, if(T220="Lift &amp; Shift Noprod",Assumptions!$B$9,if(V220=Assumptions!$B$6,Assumptions!$B$10,if(P220=1,Assumptions!$B$8,Assumptions!$B$7))),"")</f>
        <v>Balanced</v>
      </c>
      <c r="AK220" s="69" t="str">
        <f t="shared" si="14"/>
        <v>Balanced</v>
      </c>
      <c r="AL220" s="69">
        <f>if(AJ220="Hyperdisk Balanced",Assumptions!$B$11,0)</f>
        <v>0</v>
      </c>
      <c r="AM220" s="69">
        <f>if(AJ220="Hyperdisk Balanced",Assumptions!$B$12,0)</f>
        <v>0</v>
      </c>
      <c r="AN220" s="70">
        <f>if(AK220=0,0,if(AJ220="Hyperdisk Balanced",vlookup(AK220&amp;" provisioned space",'SKU Pricing'!A:B,Assumptions!$B$2,0)*Z220+vlookup(AK220&amp;" provisioned IOPS",'SKU Pricing'!A:B,Assumptions!$B$2,0)*AL220*730+vlookup(AK220&amp;" provisioned throughput",'SKU Pricing'!A:B,Assumptions!$B$2,0)*AM220*730,vlookup(AK220,'SKU Pricing'!A:B,Assumptions!$B$2,0)*Z220))</f>
        <v>23.548</v>
      </c>
      <c r="AO220" s="70">
        <f t="shared" si="15"/>
        <v>70.51415308</v>
      </c>
      <c r="AP220" s="71" t="str">
        <f t="shared" si="16"/>
        <v>VM Manager</v>
      </c>
      <c r="AQ220" s="70">
        <f>ifna(vlookup(AP220,'SKU Pricing'!A:B,Assumptions!$B$2,0)*AE220,0)</f>
        <v>2.19</v>
      </c>
      <c r="AR220" s="72">
        <v>0.0</v>
      </c>
    </row>
    <row r="221">
      <c r="A221" s="61" t="s">
        <v>371</v>
      </c>
      <c r="B221" s="62" t="str">
        <f>ifna(if(vlookup(A221,vOS!A:B,2,0)="","Unknown",vlookup(A221,vOS!A:B,2,0)),"Unknown")</f>
        <v>Microsoft Windows Server 2022 (64-bit)</v>
      </c>
      <c r="C221" s="62">
        <f>vlookup(B221,'OS Study'!A:D,2,0)</f>
        <v>0</v>
      </c>
      <c r="D221" s="62" t="str">
        <f>vlookup(B221,'OS Study'!A:D,3,0)</f>
        <v>Windows</v>
      </c>
      <c r="E221" s="62" t="str">
        <f>vlookup(B221,'OS Study'!A:D,4,0)</f>
        <v>Server</v>
      </c>
      <c r="F221" s="63" t="str">
        <f>vlookup(B221,'OS Study'!A:E,5,0)</f>
        <v>2022</v>
      </c>
      <c r="G221" s="62">
        <f>IF(vlookup(A221,'RVtools V2.1'!A:J,4,0)="non",0,1)</f>
        <v>1</v>
      </c>
      <c r="H221" s="62">
        <f>if(vlookup(A221,'RVtools V2.1'!A:K,11,0)="kube",1,0)</f>
        <v>0</v>
      </c>
      <c r="I221" s="62">
        <f t="shared" si="5"/>
        <v>0</v>
      </c>
      <c r="J221" s="62">
        <f>ifna(vlookup(A221,'Infra Study'!A:Q,17,0),0)</f>
        <v>0</v>
      </c>
      <c r="K221" s="64">
        <f>IFERROR(__xludf.DUMMYFUNCTION("N(REGEXMATCH(VLOOKUP(A221, 'RVtools V2.1'!A:H, 8, 0), ""^Serveur de fichiers""))"),0.0)</f>
        <v>0</v>
      </c>
      <c r="L221" s="64">
        <f t="shared" si="6"/>
        <v>0</v>
      </c>
      <c r="M221" s="67" t="str">
        <f>ifna(vlookup(A221,'RVtools V2.1'!A:I,8,0),"N/A")</f>
        <v>CyberElements (accès Fournisseurs)</v>
      </c>
      <c r="N221" s="64">
        <f>IFERROR(__xludf.DUMMYFUNCTION("IF(REGEXMATCH(M221, ""(?i)"" &amp; JOIN(""|"", SPLIT(""kalisil"", "" ""))), 1, 0)"),0.0)</f>
        <v>0</v>
      </c>
      <c r="O221" s="64" t="str">
        <f>vlookup(A221,'RVtools V2.1'!A:H,7,0)</f>
        <v>T2</v>
      </c>
      <c r="P221" s="64">
        <f>if(vlookup(A221,'RVtools V2.1'!A:H,5,0)="oui",1,0)</f>
        <v>0</v>
      </c>
      <c r="Q221" s="64">
        <f>ifna(vlookup(A221,vCPU!A:B,2,0),"Unknown")</f>
        <v>2</v>
      </c>
      <c r="R221" s="66">
        <f>ifna(vlookup(A221,vMemory!A:C,3,0),"Unknown")</f>
        <v>4</v>
      </c>
      <c r="S221" s="66">
        <f>ifna(vlookup(A221,vDisk!A:C,3,0),"Unknown")</f>
        <v>52</v>
      </c>
      <c r="T221" s="67" t="str">
        <f t="array" ref="T221">IFS(
   L221=1, "No Lift &amp; Shift",
   J221=1, XLOOKUP(A221, 'Infra Study'!A:A, 'Infra Study'!P:P),
   I221=1, "No Lift &amp; Shift",
   H221=1, "GKE",
   K221=1, "GCNV",
   G221=1, "Lift &amp; Shift Prod",
   TRUE, "Lift &amp; Shift Noprod"
)</f>
        <v>Lift &amp; Shift Prod</v>
      </c>
      <c r="U221" s="67">
        <f t="shared" si="7"/>
        <v>1</v>
      </c>
      <c r="V221" s="68" t="str">
        <f>if(T221="Lift &amp; Shift Noprod",if( Y221=0,Assumptions!$B$5, Assumptions!$B$4),if(T221="Lift &amp; Shift Prod",if(AND(N221=1,O221="T1"),Assumptions!$B$6,Assumptions!$B$4),0))</f>
        <v>N2D</v>
      </c>
      <c r="W221" s="69">
        <f>if(V221&lt;&gt;0,if(Q221="Unknown", Assumptions!$B$42,If(Q221&gt;1,Q221,2)),0)</f>
        <v>2</v>
      </c>
      <c r="X221" s="69">
        <f>if(V221&lt;&gt;0,if(R221="Unknown", Assumptions!$B$43,R221),0)</f>
        <v>4</v>
      </c>
      <c r="Y221" s="68">
        <f t="shared" si="8"/>
        <v>0</v>
      </c>
      <c r="Z221" s="68">
        <f>if(V221&lt;&gt;0,if(  S221="Unknown", Assumptions!$B$44,S221),0)</f>
        <v>52</v>
      </c>
      <c r="AA221" s="68" t="str">
        <f>if(V221 ="N2",ifna(vlookup(W221&amp;"-"&amp;X221,'Ref. VM'!A:B,2,0),"Custom"),if(V221 ="E2" , ifna(vlookup(W221&amp;"-"&amp;X221,'Ref. VM'!D:E,2,0),"Custom"),if(V221="N2D",ifna(vlookup(W221&amp;"-"&amp;X221,'Ref. VM'!G:H,2,0),"Custom"),if(V221="N4",ifna(vlookup(W221&amp;"-"&amp;X221,'Ref. VM'!J:K,2,0),"Custom"),0))))</f>
        <v>Custom</v>
      </c>
      <c r="AB221" s="67" t="str">
        <f t="shared" si="9"/>
        <v>N2D-Custom vCPUs-CUD 3y</v>
      </c>
      <c r="AC221" s="67" t="str">
        <f t="shared" si="10"/>
        <v>N2D-Custom RAM-CUD 3y</v>
      </c>
      <c r="AD221" s="67">
        <f t="shared" si="11"/>
        <v>0</v>
      </c>
      <c r="AE221" s="69">
        <f>if(T221="Lift &amp; Shift Prod",730,if(T221="Lift &amp; Shift Noprod",Assumptions!$B$3,0))</f>
        <v>730</v>
      </c>
      <c r="AF221" s="70">
        <f>if( U221=0,0,if(Y221=0, ((vlookup(AB221,'SKU Pricing'!A:B,Assumptions!$B$2,0)*W221)+(vlookup(AC221,'SKU Pricing'!A:B,Assumptions!$B$2,0)*X221))*AE221,((vlookup(AB221,'SKU Pricing'!A:B,Assumptions!$B$2,0)*W221)+(vlookup(AC221,'SKU Pricing'!A:B,Assumptions!$B$2,0)*(W221*8))+(vlookup(AD221,'SKU Pricing'!A:B,Assumptions!$B$2,0)*(X221-(W221*8))))*AE221))</f>
        <v>27.90832632</v>
      </c>
      <c r="AG221" s="67" t="str">
        <f t="shared" si="12"/>
        <v>Windows Server</v>
      </c>
      <c r="AH221" s="70">
        <f>ifna(vlookup(AG221,'SKU Pricing'!A:B,Assumptions!$B$2,0)*W221*AE221,0)</f>
        <v>67.16</v>
      </c>
      <c r="AI221" s="62" t="str">
        <f t="shared" si="13"/>
        <v/>
      </c>
      <c r="AJ221" s="62" t="str">
        <f>if(V221&lt;&gt;0, if(T221="Lift &amp; Shift Noprod",Assumptions!$B$9,if(V221=Assumptions!$B$6,Assumptions!$B$10,if(P221=1,Assumptions!$B$8,Assumptions!$B$7))),"")</f>
        <v>Balanced</v>
      </c>
      <c r="AK221" s="69" t="str">
        <f t="shared" si="14"/>
        <v>Balanced</v>
      </c>
      <c r="AL221" s="69">
        <f>if(AJ221="Hyperdisk Balanced",Assumptions!$B$11,0)</f>
        <v>0</v>
      </c>
      <c r="AM221" s="69">
        <f>if(AJ221="Hyperdisk Balanced",Assumptions!$B$12,0)</f>
        <v>0</v>
      </c>
      <c r="AN221" s="70">
        <f>if(AK221=0,0,if(AJ221="Hyperdisk Balanced",vlookup(AK221&amp;" provisioned space",'SKU Pricing'!A:B,Assumptions!$B$2,0)*Z221+vlookup(AK221&amp;" provisioned IOPS",'SKU Pricing'!A:B,Assumptions!$B$2,0)*AL221*730+vlookup(AK221&amp;" provisioned throughput",'SKU Pricing'!A:B,Assumptions!$B$2,0)*AM221*730,vlookup(AK221,'SKU Pricing'!A:B,Assumptions!$B$2,0)*Z221))</f>
        <v>6.032</v>
      </c>
      <c r="AO221" s="70">
        <f t="shared" si="15"/>
        <v>101.1003263</v>
      </c>
      <c r="AP221" s="71" t="str">
        <f t="shared" si="16"/>
        <v>VM Manager</v>
      </c>
      <c r="AQ221" s="70">
        <f>ifna(vlookup(AP221,'SKU Pricing'!A:B,Assumptions!$B$2,0)*AE221,0)</f>
        <v>2.19</v>
      </c>
      <c r="AR221" s="72">
        <v>0.0</v>
      </c>
    </row>
    <row r="222">
      <c r="A222" s="61" t="s">
        <v>372</v>
      </c>
      <c r="B222" s="62" t="str">
        <f>ifna(if(vlookup(A222,vOS!A:B,2,0)="","Unknown",vlookup(A222,vOS!A:B,2,0)),"Unknown")</f>
        <v>Microsoft Windows Server 2022 (64-bit)</v>
      </c>
      <c r="C222" s="62">
        <f>vlookup(B222,'OS Study'!A:D,2,0)</f>
        <v>0</v>
      </c>
      <c r="D222" s="62" t="str">
        <f>vlookup(B222,'OS Study'!A:D,3,0)</f>
        <v>Windows</v>
      </c>
      <c r="E222" s="62" t="str">
        <f>vlookup(B222,'OS Study'!A:D,4,0)</f>
        <v>Server</v>
      </c>
      <c r="F222" s="63" t="str">
        <f>vlookup(B222,'OS Study'!A:E,5,0)</f>
        <v>2022</v>
      </c>
      <c r="G222" s="62">
        <f>IF(vlookup(A222,'RVtools V2.1'!A:J,4,0)="non",0,1)</f>
        <v>1</v>
      </c>
      <c r="H222" s="62">
        <f>if(vlookup(A222,'RVtools V2.1'!A:K,11,0)="kube",1,0)</f>
        <v>0</v>
      </c>
      <c r="I222" s="62">
        <f t="shared" si="5"/>
        <v>0</v>
      </c>
      <c r="J222" s="62">
        <f>ifna(vlookup(A222,'Infra Study'!A:Q,17,0),0)</f>
        <v>0</v>
      </c>
      <c r="K222" s="64">
        <f>IFERROR(__xludf.DUMMYFUNCTION("N(REGEXMATCH(VLOOKUP(A222, 'RVtools V2.1'!A:H, 8, 0), ""^Serveur de fichiers""))"),0.0)</f>
        <v>0</v>
      </c>
      <c r="L222" s="64">
        <f t="shared" si="6"/>
        <v>0</v>
      </c>
      <c r="M222" s="67" t="str">
        <f>ifna(vlookup(A222,'RVtools V2.1'!A:I,8,0),"N/A")</f>
        <v>CyberElements (accès Fournisseurs)</v>
      </c>
      <c r="N222" s="64">
        <f>IFERROR(__xludf.DUMMYFUNCTION("IF(REGEXMATCH(M222, ""(?i)"" &amp; JOIN(""|"", SPLIT(""kalisil"", "" ""))), 1, 0)"),0.0)</f>
        <v>0</v>
      </c>
      <c r="O222" s="64" t="str">
        <f>vlookup(A222,'RVtools V2.1'!A:H,7,0)</f>
        <v>T2</v>
      </c>
      <c r="P222" s="64">
        <f>if(vlookup(A222,'RVtools V2.1'!A:H,5,0)="oui",1,0)</f>
        <v>0</v>
      </c>
      <c r="Q222" s="64">
        <f>ifna(vlookup(A222,vCPU!A:B,2,0),"Unknown")</f>
        <v>2</v>
      </c>
      <c r="R222" s="66">
        <f>ifna(vlookup(A222,vMemory!A:C,3,0),"Unknown")</f>
        <v>4</v>
      </c>
      <c r="S222" s="66">
        <f>ifna(vlookup(A222,vDisk!A:C,3,0),"Unknown")</f>
        <v>51</v>
      </c>
      <c r="T222" s="67" t="str">
        <f t="array" ref="T222">IFS(
   L222=1, "No Lift &amp; Shift",
   J222=1, XLOOKUP(A222, 'Infra Study'!A:A, 'Infra Study'!P:P),
   I222=1, "No Lift &amp; Shift",
   H222=1, "GKE",
   K222=1, "GCNV",
   G222=1, "Lift &amp; Shift Prod",
   TRUE, "Lift &amp; Shift Noprod"
)</f>
        <v>Lift &amp; Shift Prod</v>
      </c>
      <c r="U222" s="67">
        <f t="shared" si="7"/>
        <v>1</v>
      </c>
      <c r="V222" s="68" t="str">
        <f>if(T222="Lift &amp; Shift Noprod",if( Y222=0,Assumptions!$B$5, Assumptions!$B$4),if(T222="Lift &amp; Shift Prod",if(AND(N222=1,O222="T1"),Assumptions!$B$6,Assumptions!$B$4),0))</f>
        <v>N2D</v>
      </c>
      <c r="W222" s="69">
        <f>if(V222&lt;&gt;0,if(Q222="Unknown", Assumptions!$B$42,If(Q222&gt;1,Q222,2)),0)</f>
        <v>2</v>
      </c>
      <c r="X222" s="69">
        <f>if(V222&lt;&gt;0,if(R222="Unknown", Assumptions!$B$43,R222),0)</f>
        <v>4</v>
      </c>
      <c r="Y222" s="68">
        <f t="shared" si="8"/>
        <v>0</v>
      </c>
      <c r="Z222" s="68">
        <f>if(V222&lt;&gt;0,if(  S222="Unknown", Assumptions!$B$44,S222),0)</f>
        <v>51</v>
      </c>
      <c r="AA222" s="68" t="str">
        <f>if(V222 ="N2",ifna(vlookup(W222&amp;"-"&amp;X222,'Ref. VM'!A:B,2,0),"Custom"),if(V222 ="E2" , ifna(vlookup(W222&amp;"-"&amp;X222,'Ref. VM'!D:E,2,0),"Custom"),if(V222="N2D",ifna(vlookup(W222&amp;"-"&amp;X222,'Ref. VM'!G:H,2,0),"Custom"),if(V222="N4",ifna(vlookup(W222&amp;"-"&amp;X222,'Ref. VM'!J:K,2,0),"Custom"),0))))</f>
        <v>Custom</v>
      </c>
      <c r="AB222" s="67" t="str">
        <f t="shared" si="9"/>
        <v>N2D-Custom vCPUs-CUD 3y</v>
      </c>
      <c r="AC222" s="67" t="str">
        <f t="shared" si="10"/>
        <v>N2D-Custom RAM-CUD 3y</v>
      </c>
      <c r="AD222" s="67">
        <f t="shared" si="11"/>
        <v>0</v>
      </c>
      <c r="AE222" s="69">
        <f>if(T222="Lift &amp; Shift Prod",730,if(T222="Lift &amp; Shift Noprod",Assumptions!$B$3,0))</f>
        <v>730</v>
      </c>
      <c r="AF222" s="70">
        <f>if( U222=0,0,if(Y222=0, ((vlookup(AB222,'SKU Pricing'!A:B,Assumptions!$B$2,0)*W222)+(vlookup(AC222,'SKU Pricing'!A:B,Assumptions!$B$2,0)*X222))*AE222,((vlookup(AB222,'SKU Pricing'!A:B,Assumptions!$B$2,0)*W222)+(vlookup(AC222,'SKU Pricing'!A:B,Assumptions!$B$2,0)*(W222*8))+(vlookup(AD222,'SKU Pricing'!A:B,Assumptions!$B$2,0)*(X222-(W222*8))))*AE222))</f>
        <v>27.90832632</v>
      </c>
      <c r="AG222" s="67" t="str">
        <f t="shared" si="12"/>
        <v>Windows Server</v>
      </c>
      <c r="AH222" s="70">
        <f>ifna(vlookup(AG222,'SKU Pricing'!A:B,Assumptions!$B$2,0)*W222*AE222,0)</f>
        <v>67.16</v>
      </c>
      <c r="AI222" s="62" t="str">
        <f t="shared" si="13"/>
        <v/>
      </c>
      <c r="AJ222" s="62" t="str">
        <f>if(V222&lt;&gt;0, if(T222="Lift &amp; Shift Noprod",Assumptions!$B$9,if(V222=Assumptions!$B$6,Assumptions!$B$10,if(P222=1,Assumptions!$B$8,Assumptions!$B$7))),"")</f>
        <v>Balanced</v>
      </c>
      <c r="AK222" s="69" t="str">
        <f t="shared" si="14"/>
        <v>Balanced</v>
      </c>
      <c r="AL222" s="69">
        <f>if(AJ222="Hyperdisk Balanced",Assumptions!$B$11,0)</f>
        <v>0</v>
      </c>
      <c r="AM222" s="69">
        <f>if(AJ222="Hyperdisk Balanced",Assumptions!$B$12,0)</f>
        <v>0</v>
      </c>
      <c r="AN222" s="70">
        <f>if(AK222=0,0,if(AJ222="Hyperdisk Balanced",vlookup(AK222&amp;" provisioned space",'SKU Pricing'!A:B,Assumptions!$B$2,0)*Z222+vlookup(AK222&amp;" provisioned IOPS",'SKU Pricing'!A:B,Assumptions!$B$2,0)*AL222*730+vlookup(AK222&amp;" provisioned throughput",'SKU Pricing'!A:B,Assumptions!$B$2,0)*AM222*730,vlookup(AK222,'SKU Pricing'!A:B,Assumptions!$B$2,0)*Z222))</f>
        <v>5.916</v>
      </c>
      <c r="AO222" s="70">
        <f t="shared" si="15"/>
        <v>100.9843263</v>
      </c>
      <c r="AP222" s="71" t="str">
        <f t="shared" si="16"/>
        <v>VM Manager</v>
      </c>
      <c r="AQ222" s="70">
        <f>ifna(vlookup(AP222,'SKU Pricing'!A:B,Assumptions!$B$2,0)*AE222,0)</f>
        <v>2.19</v>
      </c>
      <c r="AR222" s="72">
        <v>0.0</v>
      </c>
    </row>
    <row r="223">
      <c r="A223" s="61" t="s">
        <v>373</v>
      </c>
      <c r="B223" s="62" t="str">
        <f>ifna(if(vlookup(A223,vOS!A:B,2,0)="","Unknown",vlookup(A223,vOS!A:B,2,0)),"Unknown")</f>
        <v>Microsoft Windows Server 2022 (64-bit)</v>
      </c>
      <c r="C223" s="62">
        <f>vlookup(B223,'OS Study'!A:D,2,0)</f>
        <v>0</v>
      </c>
      <c r="D223" s="62" t="str">
        <f>vlookup(B223,'OS Study'!A:D,3,0)</f>
        <v>Windows</v>
      </c>
      <c r="E223" s="62" t="str">
        <f>vlookup(B223,'OS Study'!A:D,4,0)</f>
        <v>Server</v>
      </c>
      <c r="F223" s="63" t="str">
        <f>vlookup(B223,'OS Study'!A:E,5,0)</f>
        <v>2022</v>
      </c>
      <c r="G223" s="62">
        <f>IF(vlookup(A223,'RVtools V2.1'!A:J,4,0)="non",0,1)</f>
        <v>1</v>
      </c>
      <c r="H223" s="62">
        <f>if(vlookup(A223,'RVtools V2.1'!A:K,11,0)="kube",1,0)</f>
        <v>0</v>
      </c>
      <c r="I223" s="62">
        <f t="shared" si="5"/>
        <v>0</v>
      </c>
      <c r="J223" s="62">
        <f>ifna(vlookup(A223,'Infra Study'!A:Q,17,0),0)</f>
        <v>0</v>
      </c>
      <c r="K223" s="64">
        <f>IFERROR(__xludf.DUMMYFUNCTION("N(REGEXMATCH(VLOOKUP(A223, 'RVtools V2.1'!A:H, 8, 0), ""^Serveur de fichiers""))"),0.0)</f>
        <v>0</v>
      </c>
      <c r="L223" s="64">
        <f t="shared" si="6"/>
        <v>0</v>
      </c>
      <c r="M223" s="67" t="str">
        <f>ifna(vlookup(A223,'RVtools V2.1'!A:I,8,0),"N/A")</f>
        <v>CyberElements (accès Fournisseurs)</v>
      </c>
      <c r="N223" s="64">
        <f>IFERROR(__xludf.DUMMYFUNCTION("IF(REGEXMATCH(M223, ""(?i)"" &amp; JOIN(""|"", SPLIT(""kalisil"", "" ""))), 1, 0)"),0.0)</f>
        <v>0</v>
      </c>
      <c r="O223" s="64" t="str">
        <f>vlookup(A223,'RVtools V2.1'!A:H,7,0)</f>
        <v>T2</v>
      </c>
      <c r="P223" s="64">
        <f>if(vlookup(A223,'RVtools V2.1'!A:H,5,0)="oui",1,0)</f>
        <v>0</v>
      </c>
      <c r="Q223" s="64">
        <f>ifna(vlookup(A223,vCPU!A:B,2,0),"Unknown")</f>
        <v>2</v>
      </c>
      <c r="R223" s="66">
        <f>ifna(vlookup(A223,vMemory!A:C,3,0),"Unknown")</f>
        <v>4</v>
      </c>
      <c r="S223" s="66">
        <f>ifna(vlookup(A223,vDisk!A:C,3,0),"Unknown")</f>
        <v>51</v>
      </c>
      <c r="T223" s="67" t="str">
        <f t="array" ref="T223">IFS(
   L223=1, "No Lift &amp; Shift",
   J223=1, XLOOKUP(A223, 'Infra Study'!A:A, 'Infra Study'!P:P),
   I223=1, "No Lift &amp; Shift",
   H223=1, "GKE",
   K223=1, "GCNV",
   G223=1, "Lift &amp; Shift Prod",
   TRUE, "Lift &amp; Shift Noprod"
)</f>
        <v>Lift &amp; Shift Prod</v>
      </c>
      <c r="U223" s="67">
        <f t="shared" si="7"/>
        <v>1</v>
      </c>
      <c r="V223" s="68" t="str">
        <f>if(T223="Lift &amp; Shift Noprod",if( Y223=0,Assumptions!$B$5, Assumptions!$B$4),if(T223="Lift &amp; Shift Prod",if(AND(N223=1,O223="T1"),Assumptions!$B$6,Assumptions!$B$4),0))</f>
        <v>N2D</v>
      </c>
      <c r="W223" s="69">
        <f>if(V223&lt;&gt;0,if(Q223="Unknown", Assumptions!$B$42,If(Q223&gt;1,Q223,2)),0)</f>
        <v>2</v>
      </c>
      <c r="X223" s="69">
        <f>if(V223&lt;&gt;0,if(R223="Unknown", Assumptions!$B$43,R223),0)</f>
        <v>4</v>
      </c>
      <c r="Y223" s="68">
        <f t="shared" si="8"/>
        <v>0</v>
      </c>
      <c r="Z223" s="68">
        <f>if(V223&lt;&gt;0,if(  S223="Unknown", Assumptions!$B$44,S223),0)</f>
        <v>51</v>
      </c>
      <c r="AA223" s="68" t="str">
        <f>if(V223 ="N2",ifna(vlookup(W223&amp;"-"&amp;X223,'Ref. VM'!A:B,2,0),"Custom"),if(V223 ="E2" , ifna(vlookup(W223&amp;"-"&amp;X223,'Ref. VM'!D:E,2,0),"Custom"),if(V223="N2D",ifna(vlookup(W223&amp;"-"&amp;X223,'Ref. VM'!G:H,2,0),"Custom"),if(V223="N4",ifna(vlookup(W223&amp;"-"&amp;X223,'Ref. VM'!J:K,2,0),"Custom"),0))))</f>
        <v>Custom</v>
      </c>
      <c r="AB223" s="67" t="str">
        <f t="shared" si="9"/>
        <v>N2D-Custom vCPUs-CUD 3y</v>
      </c>
      <c r="AC223" s="67" t="str">
        <f t="shared" si="10"/>
        <v>N2D-Custom RAM-CUD 3y</v>
      </c>
      <c r="AD223" s="67">
        <f t="shared" si="11"/>
        <v>0</v>
      </c>
      <c r="AE223" s="69">
        <f>if(T223="Lift &amp; Shift Prod",730,if(T223="Lift &amp; Shift Noprod",Assumptions!$B$3,0))</f>
        <v>730</v>
      </c>
      <c r="AF223" s="70">
        <f>if( U223=0,0,if(Y223=0, ((vlookup(AB223,'SKU Pricing'!A:B,Assumptions!$B$2,0)*W223)+(vlookup(AC223,'SKU Pricing'!A:B,Assumptions!$B$2,0)*X223))*AE223,((vlookup(AB223,'SKU Pricing'!A:B,Assumptions!$B$2,0)*W223)+(vlookup(AC223,'SKU Pricing'!A:B,Assumptions!$B$2,0)*(W223*8))+(vlookup(AD223,'SKU Pricing'!A:B,Assumptions!$B$2,0)*(X223-(W223*8))))*AE223))</f>
        <v>27.90832632</v>
      </c>
      <c r="AG223" s="67" t="str">
        <f t="shared" si="12"/>
        <v>Windows Server</v>
      </c>
      <c r="AH223" s="70">
        <f>ifna(vlookup(AG223,'SKU Pricing'!A:B,Assumptions!$B$2,0)*W223*AE223,0)</f>
        <v>67.16</v>
      </c>
      <c r="AI223" s="62" t="str">
        <f t="shared" si="13"/>
        <v/>
      </c>
      <c r="AJ223" s="62" t="str">
        <f>if(V223&lt;&gt;0, if(T223="Lift &amp; Shift Noprod",Assumptions!$B$9,if(V223=Assumptions!$B$6,Assumptions!$B$10,if(P223=1,Assumptions!$B$8,Assumptions!$B$7))),"")</f>
        <v>Balanced</v>
      </c>
      <c r="AK223" s="69" t="str">
        <f t="shared" si="14"/>
        <v>Balanced</v>
      </c>
      <c r="AL223" s="69">
        <f>if(AJ223="Hyperdisk Balanced",Assumptions!$B$11,0)</f>
        <v>0</v>
      </c>
      <c r="AM223" s="69">
        <f>if(AJ223="Hyperdisk Balanced",Assumptions!$B$12,0)</f>
        <v>0</v>
      </c>
      <c r="AN223" s="70">
        <f>if(AK223=0,0,if(AJ223="Hyperdisk Balanced",vlookup(AK223&amp;" provisioned space",'SKU Pricing'!A:B,Assumptions!$B$2,0)*Z223+vlookup(AK223&amp;" provisioned IOPS",'SKU Pricing'!A:B,Assumptions!$B$2,0)*AL223*730+vlookup(AK223&amp;" provisioned throughput",'SKU Pricing'!A:B,Assumptions!$B$2,0)*AM223*730,vlookup(AK223,'SKU Pricing'!A:B,Assumptions!$B$2,0)*Z223))</f>
        <v>5.916</v>
      </c>
      <c r="AO223" s="70">
        <f t="shared" si="15"/>
        <v>100.9843263</v>
      </c>
      <c r="AP223" s="71" t="str">
        <f t="shared" si="16"/>
        <v>VM Manager</v>
      </c>
      <c r="AQ223" s="70">
        <f>ifna(vlookup(AP223,'SKU Pricing'!A:B,Assumptions!$B$2,0)*AE223,0)</f>
        <v>2.19</v>
      </c>
      <c r="AR223" s="72">
        <v>0.0</v>
      </c>
    </row>
    <row r="224">
      <c r="A224" s="61" t="s">
        <v>374</v>
      </c>
      <c r="B224" s="62" t="str">
        <f>ifna(if(vlookup(A224,vOS!A:B,2,0)="","Unknown",vlookup(A224,vOS!A:B,2,0)),"Unknown")</f>
        <v>Debian GNU/Linux 12 (64-bit)</v>
      </c>
      <c r="C224" s="62">
        <f>vlookup(B224,'OS Study'!A:D,2,0)</f>
        <v>0</v>
      </c>
      <c r="D224" s="62" t="str">
        <f>vlookup(B224,'OS Study'!A:D,3,0)</f>
        <v>Linux</v>
      </c>
      <c r="E224" s="62" t="str">
        <f>vlookup(B224,'OS Study'!A:D,4,0)</f>
        <v>Debian</v>
      </c>
      <c r="F224" s="63" t="str">
        <f>vlookup(B224,'OS Study'!A:E,5,0)</f>
        <v>12</v>
      </c>
      <c r="G224" s="62">
        <f>IF(vlookup(A224,'RVtools V2.1'!A:J,4,0)="non",0,1)</f>
        <v>1</v>
      </c>
      <c r="H224" s="62">
        <f>if(vlookup(A224,'RVtools V2.1'!A:K,11,0)="kube",1,0)</f>
        <v>0</v>
      </c>
      <c r="I224" s="62">
        <f t="shared" si="5"/>
        <v>0</v>
      </c>
      <c r="J224" s="62">
        <f>ifna(vlookup(A224,'Infra Study'!A:Q,17,0),0)</f>
        <v>0</v>
      </c>
      <c r="K224" s="64">
        <f>IFERROR(__xludf.DUMMYFUNCTION("N(REGEXMATCH(VLOOKUP(A224, 'RVtools V2.1'!A:H, 8, 0), ""^Serveur de fichiers""))"),0.0)</f>
        <v>0</v>
      </c>
      <c r="L224" s="64">
        <f t="shared" si="6"/>
        <v>0</v>
      </c>
      <c r="M224" s="67" t="str">
        <f>ifna(vlookup(A224,'RVtools V2.1'!A:I,8,0),"N/A")</f>
        <v>CyberElements (accès Fournisseurs)</v>
      </c>
      <c r="N224" s="64">
        <f>IFERROR(__xludf.DUMMYFUNCTION("IF(REGEXMATCH(M224, ""(?i)"" &amp; JOIN(""|"", SPLIT(""kalisil"", "" ""))), 1, 0)"),0.0)</f>
        <v>0</v>
      </c>
      <c r="O224" s="64" t="str">
        <f>vlookup(A224,'RVtools V2.1'!A:H,7,0)</f>
        <v>T2</v>
      </c>
      <c r="P224" s="64">
        <f>if(vlookup(A224,'RVtools V2.1'!A:H,5,0)="oui",1,0)</f>
        <v>0</v>
      </c>
      <c r="Q224" s="64">
        <f>ifna(vlookup(A224,vCPU!A:B,2,0),"Unknown")</f>
        <v>4</v>
      </c>
      <c r="R224" s="66">
        <f>ifna(vlookup(A224,vMemory!A:C,3,0),"Unknown")</f>
        <v>2</v>
      </c>
      <c r="S224" s="66">
        <f>ifna(vlookup(A224,vDisk!A:C,3,0),"Unknown")</f>
        <v>635</v>
      </c>
      <c r="T224" s="67" t="str">
        <f t="array" ref="T224">IFS(
   L224=1, "No Lift &amp; Shift",
   J224=1, XLOOKUP(A224, 'Infra Study'!A:A, 'Infra Study'!P:P),
   I224=1, "No Lift &amp; Shift",
   H224=1, "GKE",
   K224=1, "GCNV",
   G224=1, "Lift &amp; Shift Prod",
   TRUE, "Lift &amp; Shift Noprod"
)</f>
        <v>Lift &amp; Shift Prod</v>
      </c>
      <c r="U224" s="67">
        <f t="shared" si="7"/>
        <v>1</v>
      </c>
      <c r="V224" s="68" t="str">
        <f>if(T224="Lift &amp; Shift Noprod",if( Y224=0,Assumptions!$B$5, Assumptions!$B$4),if(T224="Lift &amp; Shift Prod",if(AND(N224=1,O224="T1"),Assumptions!$B$6,Assumptions!$B$4),0))</f>
        <v>N2D</v>
      </c>
      <c r="W224" s="69">
        <f>if(V224&lt;&gt;0,if(Q224="Unknown", Assumptions!$B$42,If(Q224&gt;1,Q224,2)),0)</f>
        <v>4</v>
      </c>
      <c r="X224" s="69">
        <f>if(V224&lt;&gt;0,if(R224="Unknown", Assumptions!$B$43,R224),0)</f>
        <v>2</v>
      </c>
      <c r="Y224" s="68">
        <f t="shared" si="8"/>
        <v>0</v>
      </c>
      <c r="Z224" s="68">
        <f>if(V224&lt;&gt;0,if(  S224="Unknown", Assumptions!$B$44,S224),0)</f>
        <v>635</v>
      </c>
      <c r="AA224" s="68" t="str">
        <f>if(V224 ="N2",ifna(vlookup(W224&amp;"-"&amp;X224,'Ref. VM'!A:B,2,0),"Custom"),if(V224 ="E2" , ifna(vlookup(W224&amp;"-"&amp;X224,'Ref. VM'!D:E,2,0),"Custom"),if(V224="N2D",ifna(vlookup(W224&amp;"-"&amp;X224,'Ref. VM'!G:H,2,0),"Custom"),if(V224="N4",ifna(vlookup(W224&amp;"-"&amp;X224,'Ref. VM'!J:K,2,0),"Custom"),0))))</f>
        <v>Custom</v>
      </c>
      <c r="AB224" s="67" t="str">
        <f t="shared" si="9"/>
        <v>N2D-Custom vCPUs-CUD 3y</v>
      </c>
      <c r="AC224" s="67" t="str">
        <f t="shared" si="10"/>
        <v>N2D-Custom RAM-CUD 3y</v>
      </c>
      <c r="AD224" s="67">
        <f t="shared" si="11"/>
        <v>0</v>
      </c>
      <c r="AE224" s="69">
        <f>if(T224="Lift &amp; Shift Prod",730,if(T224="Lift &amp; Shift Noprod",Assumptions!$B$3,0))</f>
        <v>730</v>
      </c>
      <c r="AF224" s="70">
        <f>if( U224=0,0,if(Y224=0, ((vlookup(AB224,'SKU Pricing'!A:B,Assumptions!$B$2,0)*W224)+(vlookup(AC224,'SKU Pricing'!A:B,Assumptions!$B$2,0)*X224))*AE224,((vlookup(AB224,'SKU Pricing'!A:B,Assumptions!$B$2,0)*W224)+(vlookup(AC224,'SKU Pricing'!A:B,Assumptions!$B$2,0)*(W224*8))+(vlookup(AD224,'SKU Pricing'!A:B,Assumptions!$B$2,0)*(X224-(W224*8))))*AE224))</f>
        <v>46.96615308</v>
      </c>
      <c r="AG224" s="67">
        <f t="shared" si="12"/>
        <v>0</v>
      </c>
      <c r="AH224" s="70">
        <f>ifna(vlookup(AG224,'SKU Pricing'!A:B,Assumptions!$B$2,0)*W224*AE224,0)</f>
        <v>0</v>
      </c>
      <c r="AI224" s="62" t="str">
        <f t="shared" si="13"/>
        <v/>
      </c>
      <c r="AJ224" s="62" t="str">
        <f>if(V224&lt;&gt;0, if(T224="Lift &amp; Shift Noprod",Assumptions!$B$9,if(V224=Assumptions!$B$6,Assumptions!$B$10,if(P224=1,Assumptions!$B$8,Assumptions!$B$7))),"")</f>
        <v>Balanced</v>
      </c>
      <c r="AK224" s="69" t="str">
        <f t="shared" si="14"/>
        <v>Balanced</v>
      </c>
      <c r="AL224" s="69">
        <f>if(AJ224="Hyperdisk Balanced",Assumptions!$B$11,0)</f>
        <v>0</v>
      </c>
      <c r="AM224" s="69">
        <f>if(AJ224="Hyperdisk Balanced",Assumptions!$B$12,0)</f>
        <v>0</v>
      </c>
      <c r="AN224" s="70">
        <f>if(AK224=0,0,if(AJ224="Hyperdisk Balanced",vlookup(AK224&amp;" provisioned space",'SKU Pricing'!A:B,Assumptions!$B$2,0)*Z224+vlookup(AK224&amp;" provisioned IOPS",'SKU Pricing'!A:B,Assumptions!$B$2,0)*AL224*730+vlookup(AK224&amp;" provisioned throughput",'SKU Pricing'!A:B,Assumptions!$B$2,0)*AM224*730,vlookup(AK224,'SKU Pricing'!A:B,Assumptions!$B$2,0)*Z224))</f>
        <v>73.66</v>
      </c>
      <c r="AO224" s="70">
        <f t="shared" si="15"/>
        <v>120.6261531</v>
      </c>
      <c r="AP224" s="71" t="str">
        <f t="shared" si="16"/>
        <v>VM Manager</v>
      </c>
      <c r="AQ224" s="70">
        <f>ifna(vlookup(AP224,'SKU Pricing'!A:B,Assumptions!$B$2,0)*AE224,0)</f>
        <v>2.19</v>
      </c>
      <c r="AR224" s="72">
        <v>0.0</v>
      </c>
    </row>
    <row r="225">
      <c r="A225" s="61" t="s">
        <v>375</v>
      </c>
      <c r="B225" s="62" t="str">
        <f>ifna(if(vlookup(A225,vOS!A:B,2,0)="","Unknown",vlookup(A225,vOS!A:B,2,0)),"Unknown")</f>
        <v>Microsoft Windows Server 2022 (64-bit)</v>
      </c>
      <c r="C225" s="62">
        <f>vlookup(B225,'OS Study'!A:D,2,0)</f>
        <v>0</v>
      </c>
      <c r="D225" s="62" t="str">
        <f>vlookup(B225,'OS Study'!A:D,3,0)</f>
        <v>Windows</v>
      </c>
      <c r="E225" s="62" t="str">
        <f>vlookup(B225,'OS Study'!A:D,4,0)</f>
        <v>Server</v>
      </c>
      <c r="F225" s="63" t="str">
        <f>vlookup(B225,'OS Study'!A:E,5,0)</f>
        <v>2022</v>
      </c>
      <c r="G225" s="62">
        <f>IF(vlookup(A225,'RVtools V2.1'!A:J,4,0)="non",0,1)</f>
        <v>1</v>
      </c>
      <c r="H225" s="62">
        <f>if(vlookup(A225,'RVtools V2.1'!A:K,11,0)="kube",1,0)</f>
        <v>0</v>
      </c>
      <c r="I225" s="62">
        <f t="shared" si="5"/>
        <v>0</v>
      </c>
      <c r="J225" s="62">
        <f>ifna(vlookup(A225,'Infra Study'!A:Q,17,0),0)</f>
        <v>0</v>
      </c>
      <c r="K225" s="64">
        <f>IFERROR(__xludf.DUMMYFUNCTION("N(REGEXMATCH(VLOOKUP(A225, 'RVtools V2.1'!A:H, 8, 0), ""^Serveur de fichiers""))"),0.0)</f>
        <v>0</v>
      </c>
      <c r="L225" s="64">
        <f t="shared" si="6"/>
        <v>0</v>
      </c>
      <c r="M225" s="67" t="str">
        <f>ifna(vlookup(A225,'RVtools V2.1'!A:I,8,0),"N/A")</f>
        <v>CyberElements (accès Fournisseurs)</v>
      </c>
      <c r="N225" s="64">
        <f>IFERROR(__xludf.DUMMYFUNCTION("IF(REGEXMATCH(M225, ""(?i)"" &amp; JOIN(""|"", SPLIT(""kalisil"", "" ""))), 1, 0)"),0.0)</f>
        <v>0</v>
      </c>
      <c r="O225" s="64" t="str">
        <f>vlookup(A225,'RVtools V2.1'!A:H,7,0)</f>
        <v>T2</v>
      </c>
      <c r="P225" s="64">
        <f>if(vlookup(A225,'RVtools V2.1'!A:H,5,0)="oui",1,0)</f>
        <v>0</v>
      </c>
      <c r="Q225" s="64">
        <f>ifna(vlookup(A225,vCPU!A:B,2,0),"Unknown")</f>
        <v>2</v>
      </c>
      <c r="R225" s="66">
        <f>ifna(vlookup(A225,vMemory!A:C,3,0),"Unknown")</f>
        <v>4</v>
      </c>
      <c r="S225" s="66">
        <f>ifna(vlookup(A225,vDisk!A:C,3,0),"Unknown")</f>
        <v>39</v>
      </c>
      <c r="T225" s="67" t="str">
        <f t="array" ref="T225">IFS(
   L225=1, "No Lift &amp; Shift",
   J225=1, XLOOKUP(A225, 'Infra Study'!A:A, 'Infra Study'!P:P),
   I225=1, "No Lift &amp; Shift",
   H225=1, "GKE",
   K225=1, "GCNV",
   G225=1, "Lift &amp; Shift Prod",
   TRUE, "Lift &amp; Shift Noprod"
)</f>
        <v>Lift &amp; Shift Prod</v>
      </c>
      <c r="U225" s="67">
        <f t="shared" si="7"/>
        <v>1</v>
      </c>
      <c r="V225" s="68" t="str">
        <f>if(T225="Lift &amp; Shift Noprod",if( Y225=0,Assumptions!$B$5, Assumptions!$B$4),if(T225="Lift &amp; Shift Prod",if(AND(N225=1,O225="T1"),Assumptions!$B$6,Assumptions!$B$4),0))</f>
        <v>N2D</v>
      </c>
      <c r="W225" s="69">
        <f>if(V225&lt;&gt;0,if(Q225="Unknown", Assumptions!$B$42,If(Q225&gt;1,Q225,2)),0)</f>
        <v>2</v>
      </c>
      <c r="X225" s="69">
        <f>if(V225&lt;&gt;0,if(R225="Unknown", Assumptions!$B$43,R225),0)</f>
        <v>4</v>
      </c>
      <c r="Y225" s="68">
        <f t="shared" si="8"/>
        <v>0</v>
      </c>
      <c r="Z225" s="68">
        <f>if(V225&lt;&gt;0,if(  S225="Unknown", Assumptions!$B$44,S225),0)</f>
        <v>39</v>
      </c>
      <c r="AA225" s="68" t="str">
        <f>if(V225 ="N2",ifna(vlookup(W225&amp;"-"&amp;X225,'Ref. VM'!A:B,2,0),"Custom"),if(V225 ="E2" , ifna(vlookup(W225&amp;"-"&amp;X225,'Ref. VM'!D:E,2,0),"Custom"),if(V225="N2D",ifna(vlookup(W225&amp;"-"&amp;X225,'Ref. VM'!G:H,2,0),"Custom"),if(V225="N4",ifna(vlookup(W225&amp;"-"&amp;X225,'Ref. VM'!J:K,2,0),"Custom"),0))))</f>
        <v>Custom</v>
      </c>
      <c r="AB225" s="67" t="str">
        <f t="shared" si="9"/>
        <v>N2D-Custom vCPUs-CUD 3y</v>
      </c>
      <c r="AC225" s="67" t="str">
        <f t="shared" si="10"/>
        <v>N2D-Custom RAM-CUD 3y</v>
      </c>
      <c r="AD225" s="67">
        <f t="shared" si="11"/>
        <v>0</v>
      </c>
      <c r="AE225" s="69">
        <f>if(T225="Lift &amp; Shift Prod",730,if(T225="Lift &amp; Shift Noprod",Assumptions!$B$3,0))</f>
        <v>730</v>
      </c>
      <c r="AF225" s="70">
        <f>if( U225=0,0,if(Y225=0, ((vlookup(AB225,'SKU Pricing'!A:B,Assumptions!$B$2,0)*W225)+(vlookup(AC225,'SKU Pricing'!A:B,Assumptions!$B$2,0)*X225))*AE225,((vlookup(AB225,'SKU Pricing'!A:B,Assumptions!$B$2,0)*W225)+(vlookup(AC225,'SKU Pricing'!A:B,Assumptions!$B$2,0)*(W225*8))+(vlookup(AD225,'SKU Pricing'!A:B,Assumptions!$B$2,0)*(X225-(W225*8))))*AE225))</f>
        <v>27.90832632</v>
      </c>
      <c r="AG225" s="67" t="str">
        <f t="shared" si="12"/>
        <v>Windows Server</v>
      </c>
      <c r="AH225" s="70">
        <f>ifna(vlookup(AG225,'SKU Pricing'!A:B,Assumptions!$B$2,0)*W225*AE225,0)</f>
        <v>67.16</v>
      </c>
      <c r="AI225" s="62" t="str">
        <f t="shared" si="13"/>
        <v/>
      </c>
      <c r="AJ225" s="62" t="str">
        <f>if(V225&lt;&gt;0, if(T225="Lift &amp; Shift Noprod",Assumptions!$B$9,if(V225=Assumptions!$B$6,Assumptions!$B$10,if(P225=1,Assumptions!$B$8,Assumptions!$B$7))),"")</f>
        <v>Balanced</v>
      </c>
      <c r="AK225" s="69" t="str">
        <f t="shared" si="14"/>
        <v>Balanced</v>
      </c>
      <c r="AL225" s="69">
        <f>if(AJ225="Hyperdisk Balanced",Assumptions!$B$11,0)</f>
        <v>0</v>
      </c>
      <c r="AM225" s="69">
        <f>if(AJ225="Hyperdisk Balanced",Assumptions!$B$12,0)</f>
        <v>0</v>
      </c>
      <c r="AN225" s="70">
        <f>if(AK225=0,0,if(AJ225="Hyperdisk Balanced",vlookup(AK225&amp;" provisioned space",'SKU Pricing'!A:B,Assumptions!$B$2,0)*Z225+vlookup(AK225&amp;" provisioned IOPS",'SKU Pricing'!A:B,Assumptions!$B$2,0)*AL225*730+vlookup(AK225&amp;" provisioned throughput",'SKU Pricing'!A:B,Assumptions!$B$2,0)*AM225*730,vlookup(AK225,'SKU Pricing'!A:B,Assumptions!$B$2,0)*Z225))</f>
        <v>4.524</v>
      </c>
      <c r="AO225" s="70">
        <f t="shared" si="15"/>
        <v>99.59232632</v>
      </c>
      <c r="AP225" s="71" t="str">
        <f t="shared" si="16"/>
        <v>VM Manager</v>
      </c>
      <c r="AQ225" s="70">
        <f>ifna(vlookup(AP225,'SKU Pricing'!A:B,Assumptions!$B$2,0)*AE225,0)</f>
        <v>2.19</v>
      </c>
      <c r="AR225" s="72">
        <v>0.0</v>
      </c>
    </row>
    <row r="226">
      <c r="A226" s="61" t="s">
        <v>376</v>
      </c>
      <c r="B226" s="62" t="str">
        <f>ifna(if(vlookup(A226,vOS!A:B,2,0)="","Unknown",vlookup(A226,vOS!A:B,2,0)),"Unknown")</f>
        <v>Microsoft Windows Server 2022 (64-bit)</v>
      </c>
      <c r="C226" s="62">
        <f>vlookup(B226,'OS Study'!A:D,2,0)</f>
        <v>0</v>
      </c>
      <c r="D226" s="62" t="str">
        <f>vlookup(B226,'OS Study'!A:D,3,0)</f>
        <v>Windows</v>
      </c>
      <c r="E226" s="62" t="str">
        <f>vlookup(B226,'OS Study'!A:D,4,0)</f>
        <v>Server</v>
      </c>
      <c r="F226" s="63" t="str">
        <f>vlookup(B226,'OS Study'!A:E,5,0)</f>
        <v>2022</v>
      </c>
      <c r="G226" s="62">
        <f>IF(vlookup(A226,'RVtools V2.1'!A:J,4,0)="non",0,1)</f>
        <v>1</v>
      </c>
      <c r="H226" s="62">
        <f>if(vlookup(A226,'RVtools V2.1'!A:K,11,0)="kube",1,0)</f>
        <v>0</v>
      </c>
      <c r="I226" s="62">
        <f t="shared" si="5"/>
        <v>0</v>
      </c>
      <c r="J226" s="62">
        <f>ifna(vlookup(A226,'Infra Study'!A:Q,17,0),0)</f>
        <v>0</v>
      </c>
      <c r="K226" s="64">
        <f>IFERROR(__xludf.DUMMYFUNCTION("N(REGEXMATCH(VLOOKUP(A226, 'RVtools V2.1'!A:H, 8, 0), ""^Serveur de fichiers""))"),0.0)</f>
        <v>0</v>
      </c>
      <c r="L226" s="64">
        <f t="shared" si="6"/>
        <v>0</v>
      </c>
      <c r="M226" s="67" t="str">
        <f>ifna(vlookup(A226,'RVtools V2.1'!A:I,8,0),"N/A")</f>
        <v>CyberElements (accès Fournisseurs)</v>
      </c>
      <c r="N226" s="64">
        <f>IFERROR(__xludf.DUMMYFUNCTION("IF(REGEXMATCH(M226, ""(?i)"" &amp; JOIN(""|"", SPLIT(""kalisil"", "" ""))), 1, 0)"),0.0)</f>
        <v>0</v>
      </c>
      <c r="O226" s="64" t="str">
        <f>vlookup(A226,'RVtools V2.1'!A:H,7,0)</f>
        <v>T2</v>
      </c>
      <c r="P226" s="64">
        <f>if(vlookup(A226,'RVtools V2.1'!A:H,5,0)="oui",1,0)</f>
        <v>0</v>
      </c>
      <c r="Q226" s="64">
        <f>ifna(vlookup(A226,vCPU!A:B,2,0),"Unknown")</f>
        <v>2</v>
      </c>
      <c r="R226" s="66">
        <f>ifna(vlookup(A226,vMemory!A:C,3,0),"Unknown")</f>
        <v>4</v>
      </c>
      <c r="S226" s="66">
        <f>ifna(vlookup(A226,vDisk!A:C,3,0),"Unknown")</f>
        <v>40</v>
      </c>
      <c r="T226" s="67" t="str">
        <f t="array" ref="T226">IFS(
   L226=1, "No Lift &amp; Shift",
   J226=1, XLOOKUP(A226, 'Infra Study'!A:A, 'Infra Study'!P:P),
   I226=1, "No Lift &amp; Shift",
   H226=1, "GKE",
   K226=1, "GCNV",
   G226=1, "Lift &amp; Shift Prod",
   TRUE, "Lift &amp; Shift Noprod"
)</f>
        <v>Lift &amp; Shift Prod</v>
      </c>
      <c r="U226" s="67">
        <f t="shared" si="7"/>
        <v>1</v>
      </c>
      <c r="V226" s="68" t="str">
        <f>if(T226="Lift &amp; Shift Noprod",if( Y226=0,Assumptions!$B$5, Assumptions!$B$4),if(T226="Lift &amp; Shift Prod",if(AND(N226=1,O226="T1"),Assumptions!$B$6,Assumptions!$B$4),0))</f>
        <v>N2D</v>
      </c>
      <c r="W226" s="69">
        <f>if(V226&lt;&gt;0,if(Q226="Unknown", Assumptions!$B$42,If(Q226&gt;1,Q226,2)),0)</f>
        <v>2</v>
      </c>
      <c r="X226" s="69">
        <f>if(V226&lt;&gt;0,if(R226="Unknown", Assumptions!$B$43,R226),0)</f>
        <v>4</v>
      </c>
      <c r="Y226" s="68">
        <f t="shared" si="8"/>
        <v>0</v>
      </c>
      <c r="Z226" s="68">
        <f>if(V226&lt;&gt;0,if(  S226="Unknown", Assumptions!$B$44,S226),0)</f>
        <v>40</v>
      </c>
      <c r="AA226" s="68" t="str">
        <f>if(V226 ="N2",ifna(vlookup(W226&amp;"-"&amp;X226,'Ref. VM'!A:B,2,0),"Custom"),if(V226 ="E2" , ifna(vlookup(W226&amp;"-"&amp;X226,'Ref. VM'!D:E,2,0),"Custom"),if(V226="N2D",ifna(vlookup(W226&amp;"-"&amp;X226,'Ref. VM'!G:H,2,0),"Custom"),if(V226="N4",ifna(vlookup(W226&amp;"-"&amp;X226,'Ref. VM'!J:K,2,0),"Custom"),0))))</f>
        <v>Custom</v>
      </c>
      <c r="AB226" s="67" t="str">
        <f t="shared" si="9"/>
        <v>N2D-Custom vCPUs-CUD 3y</v>
      </c>
      <c r="AC226" s="67" t="str">
        <f t="shared" si="10"/>
        <v>N2D-Custom RAM-CUD 3y</v>
      </c>
      <c r="AD226" s="67">
        <f t="shared" si="11"/>
        <v>0</v>
      </c>
      <c r="AE226" s="69">
        <f>if(T226="Lift &amp; Shift Prod",730,if(T226="Lift &amp; Shift Noprod",Assumptions!$B$3,0))</f>
        <v>730</v>
      </c>
      <c r="AF226" s="70">
        <f>if( U226=0,0,if(Y226=0, ((vlookup(AB226,'SKU Pricing'!A:B,Assumptions!$B$2,0)*W226)+(vlookup(AC226,'SKU Pricing'!A:B,Assumptions!$B$2,0)*X226))*AE226,((vlookup(AB226,'SKU Pricing'!A:B,Assumptions!$B$2,0)*W226)+(vlookup(AC226,'SKU Pricing'!A:B,Assumptions!$B$2,0)*(W226*8))+(vlookup(AD226,'SKU Pricing'!A:B,Assumptions!$B$2,0)*(X226-(W226*8))))*AE226))</f>
        <v>27.90832632</v>
      </c>
      <c r="AG226" s="67" t="str">
        <f t="shared" si="12"/>
        <v>Windows Server</v>
      </c>
      <c r="AH226" s="70">
        <f>ifna(vlookup(AG226,'SKU Pricing'!A:B,Assumptions!$B$2,0)*W226*AE226,0)</f>
        <v>67.16</v>
      </c>
      <c r="AI226" s="62" t="str">
        <f t="shared" si="13"/>
        <v/>
      </c>
      <c r="AJ226" s="62" t="str">
        <f>if(V226&lt;&gt;0, if(T226="Lift &amp; Shift Noprod",Assumptions!$B$9,if(V226=Assumptions!$B$6,Assumptions!$B$10,if(P226=1,Assumptions!$B$8,Assumptions!$B$7))),"")</f>
        <v>Balanced</v>
      </c>
      <c r="AK226" s="69" t="str">
        <f t="shared" si="14"/>
        <v>Balanced</v>
      </c>
      <c r="AL226" s="69">
        <f>if(AJ226="Hyperdisk Balanced",Assumptions!$B$11,0)</f>
        <v>0</v>
      </c>
      <c r="AM226" s="69">
        <f>if(AJ226="Hyperdisk Balanced",Assumptions!$B$12,0)</f>
        <v>0</v>
      </c>
      <c r="AN226" s="70">
        <f>if(AK226=0,0,if(AJ226="Hyperdisk Balanced",vlookup(AK226&amp;" provisioned space",'SKU Pricing'!A:B,Assumptions!$B$2,0)*Z226+vlookup(AK226&amp;" provisioned IOPS",'SKU Pricing'!A:B,Assumptions!$B$2,0)*AL226*730+vlookup(AK226&amp;" provisioned throughput",'SKU Pricing'!A:B,Assumptions!$B$2,0)*AM226*730,vlookup(AK226,'SKU Pricing'!A:B,Assumptions!$B$2,0)*Z226))</f>
        <v>4.64</v>
      </c>
      <c r="AO226" s="70">
        <f t="shared" si="15"/>
        <v>99.70832632</v>
      </c>
      <c r="AP226" s="71" t="str">
        <f t="shared" si="16"/>
        <v>VM Manager</v>
      </c>
      <c r="AQ226" s="70">
        <f>ifna(vlookup(AP226,'SKU Pricing'!A:B,Assumptions!$B$2,0)*AE226,0)</f>
        <v>2.19</v>
      </c>
      <c r="AR226" s="72">
        <v>0.0</v>
      </c>
    </row>
    <row r="227">
      <c r="A227" s="61" t="s">
        <v>377</v>
      </c>
      <c r="B227" s="62" t="str">
        <f>ifna(if(vlookup(A227,vOS!A:B,2,0)="","Unknown",vlookup(A227,vOS!A:B,2,0)),"Unknown")</f>
        <v>Microsoft Windows Server 2022 (64-bit)</v>
      </c>
      <c r="C227" s="62">
        <f>vlookup(B227,'OS Study'!A:D,2,0)</f>
        <v>0</v>
      </c>
      <c r="D227" s="62" t="str">
        <f>vlookup(B227,'OS Study'!A:D,3,0)</f>
        <v>Windows</v>
      </c>
      <c r="E227" s="62" t="str">
        <f>vlookup(B227,'OS Study'!A:D,4,0)</f>
        <v>Server</v>
      </c>
      <c r="F227" s="63" t="str">
        <f>vlookup(B227,'OS Study'!A:E,5,0)</f>
        <v>2022</v>
      </c>
      <c r="G227" s="62">
        <f>IF(vlookup(A227,'RVtools V2.1'!A:J,4,0)="non",0,1)</f>
        <v>1</v>
      </c>
      <c r="H227" s="62">
        <f>if(vlookup(A227,'RVtools V2.1'!A:K,11,0)="kube",1,0)</f>
        <v>0</v>
      </c>
      <c r="I227" s="62">
        <f t="shared" si="5"/>
        <v>0</v>
      </c>
      <c r="J227" s="62">
        <f>ifna(vlookup(A227,'Infra Study'!A:Q,17,0),0)</f>
        <v>0</v>
      </c>
      <c r="K227" s="64">
        <f>IFERROR(__xludf.DUMMYFUNCTION("N(REGEXMATCH(VLOOKUP(A227, 'RVtools V2.1'!A:H, 8, 0), ""^Serveur de fichiers""))"),0.0)</f>
        <v>0</v>
      </c>
      <c r="L227" s="64">
        <f t="shared" si="6"/>
        <v>0</v>
      </c>
      <c r="M227" s="67" t="str">
        <f>ifna(vlookup(A227,'RVtools V2.1'!A:I,8,0),"N/A")</f>
        <v>CyberElements (accès Fournisseurs)</v>
      </c>
      <c r="N227" s="64">
        <f>IFERROR(__xludf.DUMMYFUNCTION("IF(REGEXMATCH(M227, ""(?i)"" &amp; JOIN(""|"", SPLIT(""kalisil"", "" ""))), 1, 0)"),0.0)</f>
        <v>0</v>
      </c>
      <c r="O227" s="64" t="str">
        <f>vlookup(A227,'RVtools V2.1'!A:H,7,0)</f>
        <v>T2</v>
      </c>
      <c r="P227" s="64">
        <f>if(vlookup(A227,'RVtools V2.1'!A:H,5,0)="oui",1,0)</f>
        <v>0</v>
      </c>
      <c r="Q227" s="64">
        <f>ifna(vlookup(A227,vCPU!A:B,2,0),"Unknown")</f>
        <v>2</v>
      </c>
      <c r="R227" s="66">
        <f>ifna(vlookup(A227,vMemory!A:C,3,0),"Unknown")</f>
        <v>4</v>
      </c>
      <c r="S227" s="66">
        <f>ifna(vlookup(A227,vDisk!A:C,3,0),"Unknown")</f>
        <v>39</v>
      </c>
      <c r="T227" s="67" t="str">
        <f t="array" ref="T227">IFS(
   L227=1, "No Lift &amp; Shift",
   J227=1, XLOOKUP(A227, 'Infra Study'!A:A, 'Infra Study'!P:P),
   I227=1, "No Lift &amp; Shift",
   H227=1, "GKE",
   K227=1, "GCNV",
   G227=1, "Lift &amp; Shift Prod",
   TRUE, "Lift &amp; Shift Noprod"
)</f>
        <v>Lift &amp; Shift Prod</v>
      </c>
      <c r="U227" s="67">
        <f t="shared" si="7"/>
        <v>1</v>
      </c>
      <c r="V227" s="68" t="str">
        <f>if(T227="Lift &amp; Shift Noprod",if( Y227=0,Assumptions!$B$5, Assumptions!$B$4),if(T227="Lift &amp; Shift Prod",if(AND(N227=1,O227="T1"),Assumptions!$B$6,Assumptions!$B$4),0))</f>
        <v>N2D</v>
      </c>
      <c r="W227" s="69">
        <f>if(V227&lt;&gt;0,if(Q227="Unknown", Assumptions!$B$42,If(Q227&gt;1,Q227,2)),0)</f>
        <v>2</v>
      </c>
      <c r="X227" s="69">
        <f>if(V227&lt;&gt;0,if(R227="Unknown", Assumptions!$B$43,R227),0)</f>
        <v>4</v>
      </c>
      <c r="Y227" s="68">
        <f t="shared" si="8"/>
        <v>0</v>
      </c>
      <c r="Z227" s="68">
        <f>if(V227&lt;&gt;0,if(  S227="Unknown", Assumptions!$B$44,S227),0)</f>
        <v>39</v>
      </c>
      <c r="AA227" s="68" t="str">
        <f>if(V227 ="N2",ifna(vlookup(W227&amp;"-"&amp;X227,'Ref. VM'!A:B,2,0),"Custom"),if(V227 ="E2" , ifna(vlookup(W227&amp;"-"&amp;X227,'Ref. VM'!D:E,2,0),"Custom"),if(V227="N2D",ifna(vlookup(W227&amp;"-"&amp;X227,'Ref. VM'!G:H,2,0),"Custom"),if(V227="N4",ifna(vlookup(W227&amp;"-"&amp;X227,'Ref. VM'!J:K,2,0),"Custom"),0))))</f>
        <v>Custom</v>
      </c>
      <c r="AB227" s="67" t="str">
        <f t="shared" si="9"/>
        <v>N2D-Custom vCPUs-CUD 3y</v>
      </c>
      <c r="AC227" s="67" t="str">
        <f t="shared" si="10"/>
        <v>N2D-Custom RAM-CUD 3y</v>
      </c>
      <c r="AD227" s="67">
        <f t="shared" si="11"/>
        <v>0</v>
      </c>
      <c r="AE227" s="69">
        <f>if(T227="Lift &amp; Shift Prod",730,if(T227="Lift &amp; Shift Noprod",Assumptions!$B$3,0))</f>
        <v>730</v>
      </c>
      <c r="AF227" s="70">
        <f>if( U227=0,0,if(Y227=0, ((vlookup(AB227,'SKU Pricing'!A:B,Assumptions!$B$2,0)*W227)+(vlookup(AC227,'SKU Pricing'!A:B,Assumptions!$B$2,0)*X227))*AE227,((vlookup(AB227,'SKU Pricing'!A:B,Assumptions!$B$2,0)*W227)+(vlookup(AC227,'SKU Pricing'!A:B,Assumptions!$B$2,0)*(W227*8))+(vlookup(AD227,'SKU Pricing'!A:B,Assumptions!$B$2,0)*(X227-(W227*8))))*AE227))</f>
        <v>27.90832632</v>
      </c>
      <c r="AG227" s="67" t="str">
        <f t="shared" si="12"/>
        <v>Windows Server</v>
      </c>
      <c r="AH227" s="70">
        <f>ifna(vlookup(AG227,'SKU Pricing'!A:B,Assumptions!$B$2,0)*W227*AE227,0)</f>
        <v>67.16</v>
      </c>
      <c r="AI227" s="62" t="str">
        <f t="shared" si="13"/>
        <v/>
      </c>
      <c r="AJ227" s="62" t="str">
        <f>if(V227&lt;&gt;0, if(T227="Lift &amp; Shift Noprod",Assumptions!$B$9,if(V227=Assumptions!$B$6,Assumptions!$B$10,if(P227=1,Assumptions!$B$8,Assumptions!$B$7))),"")</f>
        <v>Balanced</v>
      </c>
      <c r="AK227" s="69" t="str">
        <f t="shared" si="14"/>
        <v>Balanced</v>
      </c>
      <c r="AL227" s="69">
        <f>if(AJ227="Hyperdisk Balanced",Assumptions!$B$11,0)</f>
        <v>0</v>
      </c>
      <c r="AM227" s="69">
        <f>if(AJ227="Hyperdisk Balanced",Assumptions!$B$12,0)</f>
        <v>0</v>
      </c>
      <c r="AN227" s="70">
        <f>if(AK227=0,0,if(AJ227="Hyperdisk Balanced",vlookup(AK227&amp;" provisioned space",'SKU Pricing'!A:B,Assumptions!$B$2,0)*Z227+vlookup(AK227&amp;" provisioned IOPS",'SKU Pricing'!A:B,Assumptions!$B$2,0)*AL227*730+vlookup(AK227&amp;" provisioned throughput",'SKU Pricing'!A:B,Assumptions!$B$2,0)*AM227*730,vlookup(AK227,'SKU Pricing'!A:B,Assumptions!$B$2,0)*Z227))</f>
        <v>4.524</v>
      </c>
      <c r="AO227" s="70">
        <f t="shared" si="15"/>
        <v>99.59232632</v>
      </c>
      <c r="AP227" s="71" t="str">
        <f t="shared" si="16"/>
        <v>VM Manager</v>
      </c>
      <c r="AQ227" s="70">
        <f>ifna(vlookup(AP227,'SKU Pricing'!A:B,Assumptions!$B$2,0)*AE227,0)</f>
        <v>2.19</v>
      </c>
      <c r="AR227" s="72">
        <v>0.0</v>
      </c>
    </row>
    <row r="228">
      <c r="A228" s="61" t="s">
        <v>378</v>
      </c>
      <c r="B228" s="62" t="str">
        <f>ifna(if(vlookup(A228,vOS!A:B,2,0)="","Unknown",vlookup(A228,vOS!A:B,2,0)),"Unknown")</f>
        <v>Microsoft Windows Server 2022 (64-bit)</v>
      </c>
      <c r="C228" s="62">
        <f>vlookup(B228,'OS Study'!A:D,2,0)</f>
        <v>0</v>
      </c>
      <c r="D228" s="62" t="str">
        <f>vlookup(B228,'OS Study'!A:D,3,0)</f>
        <v>Windows</v>
      </c>
      <c r="E228" s="62" t="str">
        <f>vlookup(B228,'OS Study'!A:D,4,0)</f>
        <v>Server</v>
      </c>
      <c r="F228" s="63" t="str">
        <f>vlookup(B228,'OS Study'!A:E,5,0)</f>
        <v>2022</v>
      </c>
      <c r="G228" s="62">
        <f>IF(vlookup(A228,'RVtools V2.1'!A:J,4,0)="non",0,1)</f>
        <v>1</v>
      </c>
      <c r="H228" s="62">
        <f>if(vlookup(A228,'RVtools V2.1'!A:K,11,0)="kube",1,0)</f>
        <v>0</v>
      </c>
      <c r="I228" s="62">
        <f t="shared" si="5"/>
        <v>0</v>
      </c>
      <c r="J228" s="62">
        <f>ifna(vlookup(A228,'Infra Study'!A:Q,17,0),0)</f>
        <v>0</v>
      </c>
      <c r="K228" s="64">
        <f>IFERROR(__xludf.DUMMYFUNCTION("N(REGEXMATCH(VLOOKUP(A228, 'RVtools V2.1'!A:H, 8, 0), ""^Serveur de fichiers""))"),0.0)</f>
        <v>0</v>
      </c>
      <c r="L228" s="64">
        <f t="shared" si="6"/>
        <v>0</v>
      </c>
      <c r="M228" s="67" t="str">
        <f>ifna(vlookup(A228,'RVtools V2.1'!A:I,8,0),"N/A")</f>
        <v>CyberElements (accès Fournisseurs)</v>
      </c>
      <c r="N228" s="64">
        <f>IFERROR(__xludf.DUMMYFUNCTION("IF(REGEXMATCH(M228, ""(?i)"" &amp; JOIN(""|"", SPLIT(""kalisil"", "" ""))), 1, 0)"),0.0)</f>
        <v>0</v>
      </c>
      <c r="O228" s="64" t="str">
        <f>vlookup(A228,'RVtools V2.1'!A:H,7,0)</f>
        <v>T2</v>
      </c>
      <c r="P228" s="64">
        <f>if(vlookup(A228,'RVtools V2.1'!A:H,5,0)="oui",1,0)</f>
        <v>0</v>
      </c>
      <c r="Q228" s="64">
        <f>ifna(vlookup(A228,vCPU!A:B,2,0),"Unknown")</f>
        <v>2</v>
      </c>
      <c r="R228" s="66">
        <f>ifna(vlookup(A228,vMemory!A:C,3,0),"Unknown")</f>
        <v>4</v>
      </c>
      <c r="S228" s="66">
        <f>ifna(vlookup(A228,vDisk!A:C,3,0),"Unknown")</f>
        <v>50</v>
      </c>
      <c r="T228" s="67" t="str">
        <f t="array" ref="T228">IFS(
   L228=1, "No Lift &amp; Shift",
   J228=1, XLOOKUP(A228, 'Infra Study'!A:A, 'Infra Study'!P:P),
   I228=1, "No Lift &amp; Shift",
   H228=1, "GKE",
   K228=1, "GCNV",
   G228=1, "Lift &amp; Shift Prod",
   TRUE, "Lift &amp; Shift Noprod"
)</f>
        <v>Lift &amp; Shift Prod</v>
      </c>
      <c r="U228" s="67">
        <f t="shared" si="7"/>
        <v>1</v>
      </c>
      <c r="V228" s="68" t="str">
        <f>if(T228="Lift &amp; Shift Noprod",if( Y228=0,Assumptions!$B$5, Assumptions!$B$4),if(T228="Lift &amp; Shift Prod",if(AND(N228=1,O228="T1"),Assumptions!$B$6,Assumptions!$B$4),0))</f>
        <v>N2D</v>
      </c>
      <c r="W228" s="69">
        <f>if(V228&lt;&gt;0,if(Q228="Unknown", Assumptions!$B$42,If(Q228&gt;1,Q228,2)),0)</f>
        <v>2</v>
      </c>
      <c r="X228" s="69">
        <f>if(V228&lt;&gt;0,if(R228="Unknown", Assumptions!$B$43,R228),0)</f>
        <v>4</v>
      </c>
      <c r="Y228" s="68">
        <f t="shared" si="8"/>
        <v>0</v>
      </c>
      <c r="Z228" s="68">
        <f>if(V228&lt;&gt;0,if(  S228="Unknown", Assumptions!$B$44,S228),0)</f>
        <v>50</v>
      </c>
      <c r="AA228" s="68" t="str">
        <f>if(V228 ="N2",ifna(vlookup(W228&amp;"-"&amp;X228,'Ref. VM'!A:B,2,0),"Custom"),if(V228 ="E2" , ifna(vlookup(W228&amp;"-"&amp;X228,'Ref. VM'!D:E,2,0),"Custom"),if(V228="N2D",ifna(vlookup(W228&amp;"-"&amp;X228,'Ref. VM'!G:H,2,0),"Custom"),if(V228="N4",ifna(vlookup(W228&amp;"-"&amp;X228,'Ref. VM'!J:K,2,0),"Custom"),0))))</f>
        <v>Custom</v>
      </c>
      <c r="AB228" s="67" t="str">
        <f t="shared" si="9"/>
        <v>N2D-Custom vCPUs-CUD 3y</v>
      </c>
      <c r="AC228" s="67" t="str">
        <f t="shared" si="10"/>
        <v>N2D-Custom RAM-CUD 3y</v>
      </c>
      <c r="AD228" s="67">
        <f t="shared" si="11"/>
        <v>0</v>
      </c>
      <c r="AE228" s="69">
        <f>if(T228="Lift &amp; Shift Prod",730,if(T228="Lift &amp; Shift Noprod",Assumptions!$B$3,0))</f>
        <v>730</v>
      </c>
      <c r="AF228" s="70">
        <f>if( U228=0,0,if(Y228=0, ((vlookup(AB228,'SKU Pricing'!A:B,Assumptions!$B$2,0)*W228)+(vlookup(AC228,'SKU Pricing'!A:B,Assumptions!$B$2,0)*X228))*AE228,((vlookup(AB228,'SKU Pricing'!A:B,Assumptions!$B$2,0)*W228)+(vlookup(AC228,'SKU Pricing'!A:B,Assumptions!$B$2,0)*(W228*8))+(vlookup(AD228,'SKU Pricing'!A:B,Assumptions!$B$2,0)*(X228-(W228*8))))*AE228))</f>
        <v>27.90832632</v>
      </c>
      <c r="AG228" s="67" t="str">
        <f t="shared" si="12"/>
        <v>Windows Server</v>
      </c>
      <c r="AH228" s="70">
        <f>ifna(vlookup(AG228,'SKU Pricing'!A:B,Assumptions!$B$2,0)*W228*AE228,0)</f>
        <v>67.16</v>
      </c>
      <c r="AI228" s="62" t="str">
        <f t="shared" si="13"/>
        <v/>
      </c>
      <c r="AJ228" s="62" t="str">
        <f>if(V228&lt;&gt;0, if(T228="Lift &amp; Shift Noprod",Assumptions!$B$9,if(V228=Assumptions!$B$6,Assumptions!$B$10,if(P228=1,Assumptions!$B$8,Assumptions!$B$7))),"")</f>
        <v>Balanced</v>
      </c>
      <c r="AK228" s="69" t="str">
        <f t="shared" si="14"/>
        <v>Balanced</v>
      </c>
      <c r="AL228" s="69">
        <f>if(AJ228="Hyperdisk Balanced",Assumptions!$B$11,0)</f>
        <v>0</v>
      </c>
      <c r="AM228" s="69">
        <f>if(AJ228="Hyperdisk Balanced",Assumptions!$B$12,0)</f>
        <v>0</v>
      </c>
      <c r="AN228" s="70">
        <f>if(AK228=0,0,if(AJ228="Hyperdisk Balanced",vlookup(AK228&amp;" provisioned space",'SKU Pricing'!A:B,Assumptions!$B$2,0)*Z228+vlookup(AK228&amp;" provisioned IOPS",'SKU Pricing'!A:B,Assumptions!$B$2,0)*AL228*730+vlookup(AK228&amp;" provisioned throughput",'SKU Pricing'!A:B,Assumptions!$B$2,0)*AM228*730,vlookup(AK228,'SKU Pricing'!A:B,Assumptions!$B$2,0)*Z228))</f>
        <v>5.8</v>
      </c>
      <c r="AO228" s="70">
        <f t="shared" si="15"/>
        <v>100.8683263</v>
      </c>
      <c r="AP228" s="71" t="str">
        <f t="shared" si="16"/>
        <v>VM Manager</v>
      </c>
      <c r="AQ228" s="70">
        <f>ifna(vlookup(AP228,'SKU Pricing'!A:B,Assumptions!$B$2,0)*AE228,0)</f>
        <v>2.19</v>
      </c>
      <c r="AR228" s="72">
        <v>0.0</v>
      </c>
    </row>
    <row r="229">
      <c r="A229" s="61" t="s">
        <v>379</v>
      </c>
      <c r="B229" s="62" t="str">
        <f>ifna(if(vlookup(A229,vOS!A:B,2,0)="","Unknown",vlookup(A229,vOS!A:B,2,0)),"Unknown")</f>
        <v>Debian GNU/Linux 12 (64-bit)</v>
      </c>
      <c r="C229" s="62">
        <f>vlookup(B229,'OS Study'!A:D,2,0)</f>
        <v>0</v>
      </c>
      <c r="D229" s="62" t="str">
        <f>vlookup(B229,'OS Study'!A:D,3,0)</f>
        <v>Linux</v>
      </c>
      <c r="E229" s="62" t="str">
        <f>vlookup(B229,'OS Study'!A:D,4,0)</f>
        <v>Debian</v>
      </c>
      <c r="F229" s="63" t="str">
        <f>vlookup(B229,'OS Study'!A:E,5,0)</f>
        <v>12</v>
      </c>
      <c r="G229" s="62">
        <f>IF(vlookup(A229,'RVtools V2.1'!A:J,4,0)="non",0,1)</f>
        <v>1</v>
      </c>
      <c r="H229" s="62">
        <f>if(vlookup(A229,'RVtools V2.1'!A:K,11,0)="kube",1,0)</f>
        <v>0</v>
      </c>
      <c r="I229" s="62">
        <f t="shared" si="5"/>
        <v>0</v>
      </c>
      <c r="J229" s="62">
        <f>ifna(vlookup(A229,'Infra Study'!A:Q,17,0),0)</f>
        <v>0</v>
      </c>
      <c r="K229" s="64">
        <f>IFERROR(__xludf.DUMMYFUNCTION("N(REGEXMATCH(VLOOKUP(A229, 'RVtools V2.1'!A:H, 8, 0), ""^Serveur de fichiers""))"),0.0)</f>
        <v>0</v>
      </c>
      <c r="L229" s="64">
        <f t="shared" si="6"/>
        <v>0</v>
      </c>
      <c r="M229" s="67" t="str">
        <f>ifna(vlookup(A229,'RVtools V2.1'!A:I,8,0),"N/A")</f>
        <v>CyberElements (accès Fournisseurs)</v>
      </c>
      <c r="N229" s="64">
        <f>IFERROR(__xludf.DUMMYFUNCTION("IF(REGEXMATCH(M229, ""(?i)"" &amp; JOIN(""|"", SPLIT(""kalisil"", "" ""))), 1, 0)"),0.0)</f>
        <v>0</v>
      </c>
      <c r="O229" s="64" t="str">
        <f>vlookup(A229,'RVtools V2.1'!A:H,7,0)</f>
        <v>T2</v>
      </c>
      <c r="P229" s="64">
        <f>if(vlookup(A229,'RVtools V2.1'!A:H,5,0)="oui",1,0)</f>
        <v>0</v>
      </c>
      <c r="Q229" s="64">
        <f>ifna(vlookup(A229,vCPU!A:B,2,0),"Unknown")</f>
        <v>4</v>
      </c>
      <c r="R229" s="66">
        <f>ifna(vlookup(A229,vMemory!A:C,3,0),"Unknown")</f>
        <v>2</v>
      </c>
      <c r="S229" s="66">
        <f>ifna(vlookup(A229,vDisk!A:C,3,0),"Unknown")</f>
        <v>73</v>
      </c>
      <c r="T229" s="67" t="str">
        <f t="array" ref="T229">IFS(
   L229=1, "No Lift &amp; Shift",
   J229=1, XLOOKUP(A229, 'Infra Study'!A:A, 'Infra Study'!P:P),
   I229=1, "No Lift &amp; Shift",
   H229=1, "GKE",
   K229=1, "GCNV",
   G229=1, "Lift &amp; Shift Prod",
   TRUE, "Lift &amp; Shift Noprod"
)</f>
        <v>Lift &amp; Shift Prod</v>
      </c>
      <c r="U229" s="67">
        <f t="shared" si="7"/>
        <v>1</v>
      </c>
      <c r="V229" s="68" t="str">
        <f>if(T229="Lift &amp; Shift Noprod",if( Y229=0,Assumptions!$B$5, Assumptions!$B$4),if(T229="Lift &amp; Shift Prod",if(AND(N229=1,O229="T1"),Assumptions!$B$6,Assumptions!$B$4),0))</f>
        <v>N2D</v>
      </c>
      <c r="W229" s="69">
        <f>if(V229&lt;&gt;0,if(Q229="Unknown", Assumptions!$B$42,If(Q229&gt;1,Q229,2)),0)</f>
        <v>4</v>
      </c>
      <c r="X229" s="69">
        <f>if(V229&lt;&gt;0,if(R229="Unknown", Assumptions!$B$43,R229),0)</f>
        <v>2</v>
      </c>
      <c r="Y229" s="68">
        <f t="shared" si="8"/>
        <v>0</v>
      </c>
      <c r="Z229" s="68">
        <f>if(V229&lt;&gt;0,if(  S229="Unknown", Assumptions!$B$44,S229),0)</f>
        <v>73</v>
      </c>
      <c r="AA229" s="68" t="str">
        <f>if(V229 ="N2",ifna(vlookup(W229&amp;"-"&amp;X229,'Ref. VM'!A:B,2,0),"Custom"),if(V229 ="E2" , ifna(vlookup(W229&amp;"-"&amp;X229,'Ref. VM'!D:E,2,0),"Custom"),if(V229="N2D",ifna(vlookup(W229&amp;"-"&amp;X229,'Ref. VM'!G:H,2,0),"Custom"),if(V229="N4",ifna(vlookup(W229&amp;"-"&amp;X229,'Ref. VM'!J:K,2,0),"Custom"),0))))</f>
        <v>Custom</v>
      </c>
      <c r="AB229" s="67" t="str">
        <f t="shared" si="9"/>
        <v>N2D-Custom vCPUs-CUD 3y</v>
      </c>
      <c r="AC229" s="67" t="str">
        <f t="shared" si="10"/>
        <v>N2D-Custom RAM-CUD 3y</v>
      </c>
      <c r="AD229" s="67">
        <f t="shared" si="11"/>
        <v>0</v>
      </c>
      <c r="AE229" s="69">
        <f>if(T229="Lift &amp; Shift Prod",730,if(T229="Lift &amp; Shift Noprod",Assumptions!$B$3,0))</f>
        <v>730</v>
      </c>
      <c r="AF229" s="70">
        <f>if( U229=0,0,if(Y229=0, ((vlookup(AB229,'SKU Pricing'!A:B,Assumptions!$B$2,0)*W229)+(vlookup(AC229,'SKU Pricing'!A:B,Assumptions!$B$2,0)*X229))*AE229,((vlookup(AB229,'SKU Pricing'!A:B,Assumptions!$B$2,0)*W229)+(vlookup(AC229,'SKU Pricing'!A:B,Assumptions!$B$2,0)*(W229*8))+(vlookup(AD229,'SKU Pricing'!A:B,Assumptions!$B$2,0)*(X229-(W229*8))))*AE229))</f>
        <v>46.96615308</v>
      </c>
      <c r="AG229" s="67">
        <f t="shared" si="12"/>
        <v>0</v>
      </c>
      <c r="AH229" s="70">
        <f>ifna(vlookup(AG229,'SKU Pricing'!A:B,Assumptions!$B$2,0)*W229*AE229,0)</f>
        <v>0</v>
      </c>
      <c r="AI229" s="62" t="str">
        <f t="shared" si="13"/>
        <v/>
      </c>
      <c r="AJ229" s="62" t="str">
        <f>if(V229&lt;&gt;0, if(T229="Lift &amp; Shift Noprod",Assumptions!$B$9,if(V229=Assumptions!$B$6,Assumptions!$B$10,if(P229=1,Assumptions!$B$8,Assumptions!$B$7))),"")</f>
        <v>Balanced</v>
      </c>
      <c r="AK229" s="69" t="str">
        <f t="shared" si="14"/>
        <v>Balanced</v>
      </c>
      <c r="AL229" s="69">
        <f>if(AJ229="Hyperdisk Balanced",Assumptions!$B$11,0)</f>
        <v>0</v>
      </c>
      <c r="AM229" s="69">
        <f>if(AJ229="Hyperdisk Balanced",Assumptions!$B$12,0)</f>
        <v>0</v>
      </c>
      <c r="AN229" s="70">
        <f>if(AK229=0,0,if(AJ229="Hyperdisk Balanced",vlookup(AK229&amp;" provisioned space",'SKU Pricing'!A:B,Assumptions!$B$2,0)*Z229+vlookup(AK229&amp;" provisioned IOPS",'SKU Pricing'!A:B,Assumptions!$B$2,0)*AL229*730+vlookup(AK229&amp;" provisioned throughput",'SKU Pricing'!A:B,Assumptions!$B$2,0)*AM229*730,vlookup(AK229,'SKU Pricing'!A:B,Assumptions!$B$2,0)*Z229))</f>
        <v>8.468</v>
      </c>
      <c r="AO229" s="70">
        <f t="shared" si="15"/>
        <v>55.43415308</v>
      </c>
      <c r="AP229" s="71" t="str">
        <f t="shared" si="16"/>
        <v>VM Manager</v>
      </c>
      <c r="AQ229" s="70">
        <f>ifna(vlookup(AP229,'SKU Pricing'!A:B,Assumptions!$B$2,0)*AE229,0)</f>
        <v>2.19</v>
      </c>
      <c r="AR229" s="72">
        <v>0.0</v>
      </c>
    </row>
    <row r="230">
      <c r="A230" s="61" t="s">
        <v>380</v>
      </c>
      <c r="B230" s="62" t="str">
        <f>ifna(if(vlookup(A230,vOS!A:B,2,0)="","Unknown",vlookup(A230,vOS!A:B,2,0)),"Unknown")</f>
        <v>Debian GNU/Linux 10 (64-bit)</v>
      </c>
      <c r="C230" s="62">
        <f>vlookup(B230,'OS Study'!A:D,2,0)</f>
        <v>0</v>
      </c>
      <c r="D230" s="62" t="str">
        <f>vlookup(B230,'OS Study'!A:D,3,0)</f>
        <v>Linux</v>
      </c>
      <c r="E230" s="62" t="str">
        <f>vlookup(B230,'OS Study'!A:D,4,0)</f>
        <v>Debian</v>
      </c>
      <c r="F230" s="63" t="str">
        <f>vlookup(B230,'OS Study'!A:E,5,0)</f>
        <v>10</v>
      </c>
      <c r="G230" s="62">
        <f>IF(vlookup(A230,'RVtools V2.1'!A:J,4,0)="non",0,1)</f>
        <v>1</v>
      </c>
      <c r="H230" s="62">
        <f>if(vlookup(A230,'RVtools V2.1'!A:K,11,0)="kube",1,0)</f>
        <v>0</v>
      </c>
      <c r="I230" s="62">
        <f t="shared" si="5"/>
        <v>0</v>
      </c>
      <c r="J230" s="62">
        <f>ifna(vlookup(A230,'Infra Study'!A:Q,17,0),0)</f>
        <v>1</v>
      </c>
      <c r="K230" s="64">
        <f>IFERROR(__xludf.DUMMYFUNCTION("N(REGEXMATCH(VLOOKUP(A230, 'RVtools V2.1'!A:H, 8, 0), ""^Serveur de fichiers""))"),0.0)</f>
        <v>0</v>
      </c>
      <c r="L230" s="64">
        <f t="shared" si="6"/>
        <v>0</v>
      </c>
      <c r="M230" s="67" t="str">
        <f>ifna(vlookup(A230,'RVtools V2.1'!A:I,8,0),"N/A")</f>
        <v>CyberElements (accès Fournisseurs)</v>
      </c>
      <c r="N230" s="64">
        <f>IFERROR(__xludf.DUMMYFUNCTION("IF(REGEXMATCH(M230, ""(?i)"" &amp; JOIN(""|"", SPLIT(""kalisil"", "" ""))), 1, 0)"),0.0)</f>
        <v>0</v>
      </c>
      <c r="O230" s="64" t="str">
        <f>vlookup(A230,'RVtools V2.1'!A:H,7,0)</f>
        <v>T2</v>
      </c>
      <c r="P230" s="64">
        <f>if(vlookup(A230,'RVtools V2.1'!A:H,5,0)="oui",1,0)</f>
        <v>0</v>
      </c>
      <c r="Q230" s="64">
        <f>ifna(vlookup(A230,vCPU!A:B,2,0),"Unknown")</f>
        <v>4</v>
      </c>
      <c r="R230" s="66">
        <f>ifna(vlookup(A230,vMemory!A:C,3,0),"Unknown")</f>
        <v>4</v>
      </c>
      <c r="S230" s="66">
        <f>ifna(vlookup(A230,vDisk!A:C,3,0),"Unknown")</f>
        <v>86</v>
      </c>
      <c r="T230" s="67" t="str">
        <f t="array" ref="T230">IFS(
   L230=1, "No Lift &amp; Shift",
   J230=1, XLOOKUP(A230, 'Infra Study'!A:A, 'Infra Study'!P:P),
   I230=1, "No Lift &amp; Shift",
   H230=1, "GKE",
   K230=1, "GCNV",
   G230=1, "Lift &amp; Shift Prod",
   TRUE, "Lift &amp; Shift Noprod"
)</f>
        <v>Consolidation</v>
      </c>
      <c r="U230" s="67">
        <f t="shared" si="7"/>
        <v>0</v>
      </c>
      <c r="V230" s="68">
        <f>if(T230="Lift &amp; Shift Noprod",if( Y230=0,Assumptions!$B$5, Assumptions!$B$4),if(T230="Lift &amp; Shift Prod",if(AND(N230=1,O230="T1"),Assumptions!$B$6,Assumptions!$B$4),0))</f>
        <v>0</v>
      </c>
      <c r="W230" s="62">
        <f>if(V230&lt;&gt;0,if(Q230="Unknown", Assumptions!$B$42,If(Q230&gt;1,Q230,2)),0)</f>
        <v>0</v>
      </c>
      <c r="X230" s="69">
        <f>if(V230&lt;&gt;0,if(R230="Unknown", Assumptions!$B$43,R230),0)</f>
        <v>0</v>
      </c>
      <c r="Y230" s="68">
        <f t="shared" si="8"/>
        <v>0</v>
      </c>
      <c r="Z230" s="68">
        <f>if(V230&lt;&gt;0,if(  S230="Unknown", Assumptions!$B$44,S230),0)</f>
        <v>0</v>
      </c>
      <c r="AA230" s="68">
        <f>if(V230 ="N2",ifna(vlookup(W230&amp;"-"&amp;X230,'Ref. VM'!A:B,2,0),"Custom"),if(V230 ="E2" , ifna(vlookup(W230&amp;"-"&amp;X230,'Ref. VM'!D:E,2,0),"Custom"),if(V230="N2D",ifna(vlookup(W230&amp;"-"&amp;X230,'Ref. VM'!G:H,2,0),"Custom"),if(V230="N4",ifna(vlookup(W230&amp;"-"&amp;X230,'Ref. VM'!J:K,2,0),"Custom"),0))))</f>
        <v>0</v>
      </c>
      <c r="AB230" s="67">
        <f t="shared" si="9"/>
        <v>0</v>
      </c>
      <c r="AC230" s="67">
        <f t="shared" si="10"/>
        <v>0</v>
      </c>
      <c r="AD230" s="67">
        <f t="shared" si="11"/>
        <v>0</v>
      </c>
      <c r="AE230" s="62">
        <f>if(T230="Lift &amp; Shift Prod",730,if(T230="Lift &amp; Shift Noprod",Assumptions!$B$3,0))</f>
        <v>0</v>
      </c>
      <c r="AF230" s="70">
        <f>if( U230=0,0,if(Y230=0, ((vlookup(AB230,'SKU Pricing'!A:B,Assumptions!$B$2,0)*W230)+(vlookup(AC230,'SKU Pricing'!A:B,Assumptions!$B$2,0)*X230))*AE230,((vlookup(AB230,'SKU Pricing'!A:B,Assumptions!$B$2,0)*W230)+(vlookup(AC230,'SKU Pricing'!A:B,Assumptions!$B$2,0)*(W230*8))+(vlookup(AD230,'SKU Pricing'!A:B,Assumptions!$B$2,0)*(X230-(W230*8))))*AE230))</f>
        <v>0</v>
      </c>
      <c r="AG230" s="67">
        <f t="shared" si="12"/>
        <v>0</v>
      </c>
      <c r="AH230" s="70">
        <f>ifna(vlookup(AG230,'SKU Pricing'!A:B,Assumptions!$B$2,0)*W230*AE230,0)</f>
        <v>0</v>
      </c>
      <c r="AI230" s="62" t="str">
        <f t="shared" si="13"/>
        <v/>
      </c>
      <c r="AJ230" s="62" t="str">
        <f>if(V230&lt;&gt;0, if(T230="Lift &amp; Shift Noprod",Assumptions!$B$9,if(V230=Assumptions!$B$6,Assumptions!$B$10,if(P230=1,Assumptions!$B$8,Assumptions!$B$7))),"")</f>
        <v/>
      </c>
      <c r="AK230" s="69">
        <f t="shared" si="14"/>
        <v>0</v>
      </c>
      <c r="AL230" s="69">
        <f>if(AJ230="Hyperdisk Balanced",Assumptions!$B$11,0)</f>
        <v>0</v>
      </c>
      <c r="AM230" s="69">
        <f>if(AJ230="Hyperdisk Balanced",Assumptions!$B$12,0)</f>
        <v>0</v>
      </c>
      <c r="AN230" s="70">
        <f>if(AK230=0,0,if(AJ230="Hyperdisk Balanced",vlookup(AK230&amp;" provisioned space",'SKU Pricing'!A:B,Assumptions!$B$2,0)*Z230+vlookup(AK230&amp;" provisioned IOPS",'SKU Pricing'!A:B,Assumptions!$B$2,0)*AL230*730+vlookup(AK230&amp;" provisioned throughput",'SKU Pricing'!A:B,Assumptions!$B$2,0)*AM230*730,vlookup(AK230,'SKU Pricing'!A:B,Assumptions!$B$2,0)*Z230))</f>
        <v>0</v>
      </c>
      <c r="AO230" s="70">
        <f t="shared" si="15"/>
        <v>0</v>
      </c>
      <c r="AP230" s="71">
        <f t="shared" si="16"/>
        <v>0</v>
      </c>
      <c r="AQ230" s="70">
        <f>ifna(vlookup(AP230,'SKU Pricing'!A:B,Assumptions!$B$2,0)*AE230,0)</f>
        <v>0</v>
      </c>
      <c r="AR230" s="72">
        <v>0.0</v>
      </c>
    </row>
    <row r="231">
      <c r="A231" s="61" t="s">
        <v>381</v>
      </c>
      <c r="B231" s="62" t="str">
        <f>ifna(if(vlookup(A231,vOS!A:B,2,0)="","Unknown",vlookup(A231,vOS!A:B,2,0)),"Unknown")</f>
        <v>Other 4.x Linux (64-bit)</v>
      </c>
      <c r="C231" s="62">
        <f>vlookup(B231,'OS Study'!A:D,2,0)</f>
        <v>0</v>
      </c>
      <c r="D231" s="62" t="str">
        <f>vlookup(B231,'OS Study'!A:D,3,0)</f>
        <v>Linux</v>
      </c>
      <c r="E231" s="62" t="str">
        <f>vlookup(B231,'OS Study'!A:D,4,0)</f>
        <v>Other</v>
      </c>
      <c r="F231" s="63" t="str">
        <f>vlookup(B231,'OS Study'!A:E,5,0)</f>
        <v/>
      </c>
      <c r="G231" s="62">
        <f>IF(vlookup(A231,'RVtools V2.1'!A:J,4,0)="non",0,1)</f>
        <v>1</v>
      </c>
      <c r="H231" s="62">
        <f>if(vlookup(A231,'RVtools V2.1'!A:K,11,0)="kube",1,0)</f>
        <v>0</v>
      </c>
      <c r="I231" s="62">
        <f t="shared" si="5"/>
        <v>0</v>
      </c>
      <c r="J231" s="62">
        <f>ifna(vlookup(A231,'Infra Study'!A:Q,17,0),0)</f>
        <v>0</v>
      </c>
      <c r="K231" s="64">
        <f>IFERROR(__xludf.DUMMYFUNCTION("N(REGEXMATCH(VLOOKUP(A231, 'RVtools V2.1'!A:H, 8, 0), ""^Serveur de fichiers""))"),0.0)</f>
        <v>0</v>
      </c>
      <c r="L231" s="64">
        <f t="shared" si="6"/>
        <v>0</v>
      </c>
      <c r="M231" s="67" t="str">
        <f>ifna(vlookup(A231,'RVtools V2.1'!A:I,8,0),"N/A")</f>
        <v>CyberElements (accès Fournisseurs)</v>
      </c>
      <c r="N231" s="64">
        <f>IFERROR(__xludf.DUMMYFUNCTION("IF(REGEXMATCH(M231, ""(?i)"" &amp; JOIN(""|"", SPLIT(""kalisil"", "" ""))), 1, 0)"),0.0)</f>
        <v>0</v>
      </c>
      <c r="O231" s="64" t="str">
        <f>vlookup(A231,'RVtools V2.1'!A:H,7,0)</f>
        <v>N/A</v>
      </c>
      <c r="P231" s="64">
        <f>if(vlookup(A231,'RVtools V2.1'!A:H,5,0)="oui",1,0)</f>
        <v>0</v>
      </c>
      <c r="Q231" s="64">
        <f>ifna(vlookup(A231,vCPU!A:B,2,0),"Unknown")</f>
        <v>2</v>
      </c>
      <c r="R231" s="66">
        <f>ifna(vlookup(A231,vMemory!A:C,3,0),"Unknown")</f>
        <v>16</v>
      </c>
      <c r="S231" s="66">
        <f>ifna(vlookup(A231,vDisk!A:C,3,0),"Unknown")</f>
        <v>71</v>
      </c>
      <c r="T231" s="67" t="str">
        <f t="array" ref="T231">IFS(
   L231=1, "No Lift &amp; Shift",
   J231=1, XLOOKUP(A231, 'Infra Study'!A:A, 'Infra Study'!P:P),
   I231=1, "No Lift &amp; Shift",
   H231=1, "GKE",
   K231=1, "GCNV",
   G231=1, "Lift &amp; Shift Prod",
   TRUE, "Lift &amp; Shift Noprod"
)</f>
        <v>Lift &amp; Shift Prod</v>
      </c>
      <c r="U231" s="67">
        <f t="shared" si="7"/>
        <v>1</v>
      </c>
      <c r="V231" s="68" t="str">
        <f>if(T231="Lift &amp; Shift Noprod",if( Y231=0,Assumptions!$B$5, Assumptions!$B$4),if(T231="Lift &amp; Shift Prod",if(AND(N231=1,O231="T1"),Assumptions!$B$6,Assumptions!$B$4),0))</f>
        <v>N2D</v>
      </c>
      <c r="W231" s="69">
        <f>if(V231&lt;&gt;0,if(Q231="Unknown", Assumptions!$B$42,If(Q231&gt;1,Q231,2)),0)</f>
        <v>2</v>
      </c>
      <c r="X231" s="69">
        <f>if(V231&lt;&gt;0,if(R231="Unknown", Assumptions!$B$43,R231),0)</f>
        <v>16</v>
      </c>
      <c r="Y231" s="68">
        <f t="shared" si="8"/>
        <v>0</v>
      </c>
      <c r="Z231" s="68">
        <f>if(V231&lt;&gt;0,if(  S231="Unknown", Assumptions!$B$44,S231),0)</f>
        <v>71</v>
      </c>
      <c r="AA231" s="68" t="str">
        <f>if(V231 ="N2",ifna(vlookup(W231&amp;"-"&amp;X231,'Ref. VM'!A:B,2,0),"Custom"),if(V231 ="E2" , ifna(vlookup(W231&amp;"-"&amp;X231,'Ref. VM'!D:E,2,0),"Custom"),if(V231="N2D",ifna(vlookup(W231&amp;"-"&amp;X231,'Ref. VM'!G:H,2,0),"Custom"),if(V231="N4",ifna(vlookup(W231&amp;"-"&amp;X231,'Ref. VM'!J:K,2,0),"Custom"),0))))</f>
        <v>Predefined</v>
      </c>
      <c r="AB231" s="67" t="str">
        <f t="shared" si="9"/>
        <v>N2D-Predefined vCPUs-CUD 3y</v>
      </c>
      <c r="AC231" s="67" t="str">
        <f t="shared" si="10"/>
        <v>N2D-Predefined RAM-CUD 3y</v>
      </c>
      <c r="AD231" s="67">
        <f t="shared" si="11"/>
        <v>0</v>
      </c>
      <c r="AE231" s="69">
        <f>if(T231="Lift &amp; Shift Prod",730,if(T231="Lift &amp; Shift Noprod",Assumptions!$B$3,0))</f>
        <v>730</v>
      </c>
      <c r="AF231" s="70">
        <f>if( U231=0,0,if(Y231=0, ((vlookup(AB231,'SKU Pricing'!A:B,Assumptions!$B$2,0)*W231)+(vlookup(AC231,'SKU Pricing'!A:B,Assumptions!$B$2,0)*X231))*AE231,((vlookup(AB231,'SKU Pricing'!A:B,Assumptions!$B$2,0)*W231)+(vlookup(AC231,'SKU Pricing'!A:B,Assumptions!$B$2,0)*(W231*8))+(vlookup(AD231,'SKU Pricing'!A:B,Assumptions!$B$2,0)*(X231-(W231*8))))*AE231))</f>
        <v>43.4374528</v>
      </c>
      <c r="AG231" s="67">
        <f t="shared" si="12"/>
        <v>0</v>
      </c>
      <c r="AH231" s="70">
        <f>ifna(vlookup(AG231,'SKU Pricing'!A:B,Assumptions!$B$2,0)*W231*AE231,0)</f>
        <v>0</v>
      </c>
      <c r="AI231" s="62" t="str">
        <f t="shared" si="13"/>
        <v/>
      </c>
      <c r="AJ231" s="62" t="str">
        <f>if(V231&lt;&gt;0, if(T231="Lift &amp; Shift Noprod",Assumptions!$B$9,if(V231=Assumptions!$B$6,Assumptions!$B$10,if(P231=1,Assumptions!$B$8,Assumptions!$B$7))),"")</f>
        <v>Balanced</v>
      </c>
      <c r="AK231" s="69" t="str">
        <f t="shared" si="14"/>
        <v>Balanced</v>
      </c>
      <c r="AL231" s="69">
        <f>if(AJ231="Hyperdisk Balanced",Assumptions!$B$11,0)</f>
        <v>0</v>
      </c>
      <c r="AM231" s="69">
        <f>if(AJ231="Hyperdisk Balanced",Assumptions!$B$12,0)</f>
        <v>0</v>
      </c>
      <c r="AN231" s="70">
        <f>if(AK231=0,0,if(AJ231="Hyperdisk Balanced",vlookup(AK231&amp;" provisioned space",'SKU Pricing'!A:B,Assumptions!$B$2,0)*Z231+vlookup(AK231&amp;" provisioned IOPS",'SKU Pricing'!A:B,Assumptions!$B$2,0)*AL231*730+vlookup(AK231&amp;" provisioned throughput",'SKU Pricing'!A:B,Assumptions!$B$2,0)*AM231*730,vlookup(AK231,'SKU Pricing'!A:B,Assumptions!$B$2,0)*Z231))</f>
        <v>8.236</v>
      </c>
      <c r="AO231" s="70">
        <f t="shared" si="15"/>
        <v>51.6734528</v>
      </c>
      <c r="AP231" s="71" t="str">
        <f t="shared" si="16"/>
        <v>VM Manager</v>
      </c>
      <c r="AQ231" s="70">
        <f>ifna(vlookup(AP231,'SKU Pricing'!A:B,Assumptions!$B$2,0)*AE231,0)</f>
        <v>2.19</v>
      </c>
      <c r="AR231" s="72">
        <v>0.0</v>
      </c>
    </row>
    <row r="232">
      <c r="A232" s="61" t="s">
        <v>382</v>
      </c>
      <c r="B232" s="62" t="str">
        <f>ifna(if(vlookup(A232,vOS!A:B,2,0)="","Unknown",vlookup(A232,vOS!A:B,2,0)),"Unknown")</f>
        <v>Other 5.x Linux (64-bit)</v>
      </c>
      <c r="C232" s="62">
        <f>vlookup(B232,'OS Study'!A:D,2,0)</f>
        <v>0</v>
      </c>
      <c r="D232" s="62" t="str">
        <f>vlookup(B232,'OS Study'!A:D,3,0)</f>
        <v>Linux</v>
      </c>
      <c r="E232" s="62" t="str">
        <f>vlookup(B232,'OS Study'!A:D,4,0)</f>
        <v>Other</v>
      </c>
      <c r="F232" s="62" t="str">
        <f>vlookup(B232,'OS Study'!A:E,5,0)</f>
        <v/>
      </c>
      <c r="G232" s="62">
        <f>IF(vlookup(A232,'RVtools V2.1'!A:J,4,0)="non",0,1)</f>
        <v>0</v>
      </c>
      <c r="H232" s="62">
        <f>if(vlookup(A232,'RVtools V2.1'!A:K,11,0)="kube",1,0)</f>
        <v>0</v>
      </c>
      <c r="I232" s="62">
        <f t="shared" si="5"/>
        <v>0</v>
      </c>
      <c r="J232" s="62">
        <f>ifna(vlookup(A232,'Infra Study'!A:Q,17,0),0)</f>
        <v>0</v>
      </c>
      <c r="K232" s="64">
        <f>IFERROR(__xludf.DUMMYFUNCTION("N(REGEXMATCH(VLOOKUP(A232, 'RVtools V2.1'!A:H, 8, 0), ""^Serveur de fichiers""))"),0.0)</f>
        <v>0</v>
      </c>
      <c r="L232" s="64">
        <f t="shared" si="6"/>
        <v>0</v>
      </c>
      <c r="M232" s="65" t="str">
        <f>ifna(vlookup(A232,'RVtools V2.1'!A:I,8,0),"N/A")</f>
        <v>CyberElements (accès Fournisseurs)</v>
      </c>
      <c r="N232" s="64">
        <f>IFERROR(__xludf.DUMMYFUNCTION("IF(REGEXMATCH(M232, ""(?i)"" &amp; JOIN(""|"", SPLIT(""kalisil"", "" ""))), 1, 0)"),0.0)</f>
        <v>0</v>
      </c>
      <c r="O232" s="64" t="str">
        <f>vlookup(A232,'RVtools V2.1'!A:H,7,0)</f>
        <v>N/A</v>
      </c>
      <c r="P232" s="64">
        <f>if(vlookup(A232,'RVtools V2.1'!A:H,5,0)="oui",1,0)</f>
        <v>0</v>
      </c>
      <c r="Q232" s="64">
        <f>ifna(vlookup(A232,vCPU!A:B,2,0),"Unknown")</f>
        <v>4</v>
      </c>
      <c r="R232" s="66">
        <f>ifna(vlookup(A232,vMemory!A:C,3,0),"Unknown")</f>
        <v>15</v>
      </c>
      <c r="S232" s="66">
        <f>ifna(vlookup(A232,vDisk!A:C,3,0),"Unknown")</f>
        <v>172</v>
      </c>
      <c r="T232" s="67" t="str">
        <f t="array" ref="T232">IFS(
   L232=1, "No Lift &amp; Shift",
   J232=1, XLOOKUP(A232, 'Infra Study'!A:A, 'Infra Study'!P:P),
   I232=1, "No Lift &amp; Shift",
   H232=1, "GKE",
   K232=1, "GCNV",
   G232=1, "Lift &amp; Shift Prod",
   TRUE, "Lift &amp; Shift Noprod"
)</f>
        <v>Lift &amp; Shift Noprod</v>
      </c>
      <c r="U232" s="67">
        <f t="shared" si="7"/>
        <v>1</v>
      </c>
      <c r="V232" s="68" t="str">
        <f>if(T232="Lift &amp; Shift Noprod",if( Y232=0,Assumptions!$B$5, Assumptions!$B$4),if(T232="Lift &amp; Shift Prod",if(AND(N232=1,O232="T1"),Assumptions!$B$6,Assumptions!$B$4),0))</f>
        <v>E2</v>
      </c>
      <c r="W232" s="69">
        <f>if(V232&lt;&gt;0,if(Q232="Unknown", Assumptions!$B$42,If(Q232&gt;1,Q232,2)),0)</f>
        <v>4</v>
      </c>
      <c r="X232" s="69">
        <f>if(V232&lt;&gt;0,if(R232="Unknown", Assumptions!$B$43,R232),0)</f>
        <v>15</v>
      </c>
      <c r="Y232" s="68">
        <f t="shared" si="8"/>
        <v>0</v>
      </c>
      <c r="Z232" s="68">
        <f>if(V232&lt;&gt;0,if(  S232="Unknown", Assumptions!$B$44,S232),0)</f>
        <v>172</v>
      </c>
      <c r="AA232" s="68" t="str">
        <f>if(V232 ="N2",ifna(vlookup(W232&amp;"-"&amp;X232,'Ref. VM'!A:B,2,0),"Custom"),if(V232 ="E2" , ifna(vlookup(W232&amp;"-"&amp;X232,'Ref. VM'!D:E,2,0),"Custom"),if(V232="N2D",ifna(vlookup(W232&amp;"-"&amp;X232,'Ref. VM'!G:H,2,0),"Custom"),if(V232="N4",ifna(vlookup(W232&amp;"-"&amp;X232,'Ref. VM'!J:K,2,0),"Custom"),0))))</f>
        <v>Custom</v>
      </c>
      <c r="AB232" s="67" t="str">
        <f t="shared" si="9"/>
        <v>E2-Custom vCPUs</v>
      </c>
      <c r="AC232" s="67" t="str">
        <f t="shared" si="10"/>
        <v>E2-Custom RAM</v>
      </c>
      <c r="AD232" s="67">
        <f t="shared" si="11"/>
        <v>0</v>
      </c>
      <c r="AE232" s="69">
        <f>if(T232="Lift &amp; Shift Prod",730,if(T232="Lift &amp; Shift Noprod",Assumptions!$B$3,0))</f>
        <v>270</v>
      </c>
      <c r="AF232" s="70">
        <f>if( U232=0,0,if(Y232=0, ((vlookup(AB232,'SKU Pricing'!A:B,Assumptions!$B$2,0)*W232)+(vlookup(AC232,'SKU Pricing'!A:B,Assumptions!$B$2,0)*X232))*AE232,((vlookup(AB232,'SKU Pricing'!A:B,Assumptions!$B$2,0)*W232)+(vlookup(AC232,'SKU Pricing'!A:B,Assumptions!$B$2,0)*(W232*8))+(vlookup(AD232,'SKU Pricing'!A:B,Assumptions!$B$2,0)*(X232-(W232*8))))*AE232))</f>
        <v>43.1126955</v>
      </c>
      <c r="AG232" s="67">
        <f t="shared" si="12"/>
        <v>0</v>
      </c>
      <c r="AH232" s="70">
        <f>ifna(vlookup(AG232,'SKU Pricing'!A:B,Assumptions!$B$2,0)*W232*AE232,0)</f>
        <v>0</v>
      </c>
      <c r="AI232" s="62" t="str">
        <f t="shared" si="13"/>
        <v/>
      </c>
      <c r="AJ232" s="62" t="str">
        <f>if(V232&lt;&gt;0, if(T232="Lift &amp; Shift Noprod",Assumptions!$B$9,if(V232=Assumptions!$B$6,Assumptions!$B$10,if(P232=1,Assumptions!$B$8,Assumptions!$B$7))),"")</f>
        <v>Balanced</v>
      </c>
      <c r="AK232" s="69" t="str">
        <f t="shared" si="14"/>
        <v>Balanced</v>
      </c>
      <c r="AL232" s="69">
        <f>if(AJ232="Hyperdisk Balanced",Assumptions!$B$11,0)</f>
        <v>0</v>
      </c>
      <c r="AM232" s="69">
        <f>if(AJ232="Hyperdisk Balanced",Assumptions!$B$12,0)</f>
        <v>0</v>
      </c>
      <c r="AN232" s="70">
        <f>if(AK232=0,0,if(AJ232="Hyperdisk Balanced",vlookup(AK232&amp;" provisioned space",'SKU Pricing'!A:B,Assumptions!$B$2,0)*Z232+vlookup(AK232&amp;" provisioned IOPS",'SKU Pricing'!A:B,Assumptions!$B$2,0)*AL232*730+vlookup(AK232&amp;" provisioned throughput",'SKU Pricing'!A:B,Assumptions!$B$2,0)*AM232*730,vlookup(AK232,'SKU Pricing'!A:B,Assumptions!$B$2,0)*Z232))</f>
        <v>19.952</v>
      </c>
      <c r="AO232" s="70">
        <f t="shared" si="15"/>
        <v>63.0646955</v>
      </c>
      <c r="AP232" s="71" t="str">
        <f t="shared" si="16"/>
        <v>VM Manager</v>
      </c>
      <c r="AQ232" s="70">
        <f>ifna(vlookup(AP232,'SKU Pricing'!A:B,Assumptions!$B$2,0)*AE232,0)</f>
        <v>0.81</v>
      </c>
      <c r="AR232" s="72">
        <v>0.0</v>
      </c>
    </row>
    <row r="233">
      <c r="A233" s="61" t="s">
        <v>383</v>
      </c>
      <c r="B233" s="62" t="str">
        <f>ifna(if(vlookup(A233,vOS!A:B,2,0)="","Unknown",vlookup(A233,vOS!A:B,2,0)),"Unknown")</f>
        <v>Debian GNU/Linux 12 (64-bit)</v>
      </c>
      <c r="C233" s="62">
        <f>vlookup(B233,'OS Study'!A:D,2,0)</f>
        <v>0</v>
      </c>
      <c r="D233" s="62" t="str">
        <f>vlookup(B233,'OS Study'!A:D,3,0)</f>
        <v>Linux</v>
      </c>
      <c r="E233" s="62" t="str">
        <f>vlookup(B233,'OS Study'!A:D,4,0)</f>
        <v>Debian</v>
      </c>
      <c r="F233" s="63" t="str">
        <f>vlookup(B233,'OS Study'!A:E,5,0)</f>
        <v>12</v>
      </c>
      <c r="G233" s="62">
        <f>IF(vlookup(A233,'RVtools V2.1'!A:J,4,0)="non",0,1)</f>
        <v>1</v>
      </c>
      <c r="H233" s="62">
        <f>if(vlookup(A233,'RVtools V2.1'!A:K,11,0)="kube",1,0)</f>
        <v>0</v>
      </c>
      <c r="I233" s="62">
        <f t="shared" si="5"/>
        <v>0</v>
      </c>
      <c r="J233" s="62">
        <f>ifna(vlookup(A233,'Infra Study'!A:Q,17,0),0)</f>
        <v>0</v>
      </c>
      <c r="K233" s="64">
        <f>IFERROR(__xludf.DUMMYFUNCTION("N(REGEXMATCH(VLOOKUP(A233, 'RVtools V2.1'!A:H, 8, 0), ""^Serveur de fichiers""))"),0.0)</f>
        <v>0</v>
      </c>
      <c r="L233" s="64">
        <f t="shared" si="6"/>
        <v>0</v>
      </c>
      <c r="M233" s="67" t="str">
        <f>ifna(vlookup(A233,'RVtools V2.1'!A:I,8,0),"N/A")</f>
        <v>CyberElements (accès Fournisseurs)</v>
      </c>
      <c r="N233" s="64">
        <f>IFERROR(__xludf.DUMMYFUNCTION("IF(REGEXMATCH(M233, ""(?i)"" &amp; JOIN(""|"", SPLIT(""kalisil"", "" ""))), 1, 0)"),0.0)</f>
        <v>0</v>
      </c>
      <c r="O233" s="64" t="str">
        <f>vlookup(A233,'RVtools V2.1'!A:H,7,0)</f>
        <v>T2</v>
      </c>
      <c r="P233" s="64">
        <f>if(vlookup(A233,'RVtools V2.1'!A:H,5,0)="oui",1,0)</f>
        <v>0</v>
      </c>
      <c r="Q233" s="64">
        <f>ifna(vlookup(A233,vCPU!A:B,2,0),"Unknown")</f>
        <v>4</v>
      </c>
      <c r="R233" s="66">
        <f>ifna(vlookup(A233,vMemory!A:C,3,0),"Unknown")</f>
        <v>2</v>
      </c>
      <c r="S233" s="66">
        <f>ifna(vlookup(A233,vDisk!A:C,3,0),"Unknown")</f>
        <v>188</v>
      </c>
      <c r="T233" s="67" t="str">
        <f t="array" ref="T233">IFS(
   L233=1, "No Lift &amp; Shift",
   J233=1, XLOOKUP(A233, 'Infra Study'!A:A, 'Infra Study'!P:P),
   I233=1, "No Lift &amp; Shift",
   H233=1, "GKE",
   K233=1, "GCNV",
   G233=1, "Lift &amp; Shift Prod",
   TRUE, "Lift &amp; Shift Noprod"
)</f>
        <v>Lift &amp; Shift Prod</v>
      </c>
      <c r="U233" s="67">
        <f t="shared" si="7"/>
        <v>1</v>
      </c>
      <c r="V233" s="68" t="str">
        <f>if(T233="Lift &amp; Shift Noprod",if( Y233=0,Assumptions!$B$5, Assumptions!$B$4),if(T233="Lift &amp; Shift Prod",if(AND(N233=1,O233="T1"),Assumptions!$B$6,Assumptions!$B$4),0))</f>
        <v>N2D</v>
      </c>
      <c r="W233" s="69">
        <f>if(V233&lt;&gt;0,if(Q233="Unknown", Assumptions!$B$42,If(Q233&gt;1,Q233,2)),0)</f>
        <v>4</v>
      </c>
      <c r="X233" s="69">
        <f>if(V233&lt;&gt;0,if(R233="Unknown", Assumptions!$B$43,R233),0)</f>
        <v>2</v>
      </c>
      <c r="Y233" s="68">
        <f t="shared" si="8"/>
        <v>0</v>
      </c>
      <c r="Z233" s="68">
        <f>if(V233&lt;&gt;0,if(  S233="Unknown", Assumptions!$B$44,S233),0)</f>
        <v>188</v>
      </c>
      <c r="AA233" s="68" t="str">
        <f>if(V233 ="N2",ifna(vlookup(W233&amp;"-"&amp;X233,'Ref. VM'!A:B,2,0),"Custom"),if(V233 ="E2" , ifna(vlookup(W233&amp;"-"&amp;X233,'Ref. VM'!D:E,2,0),"Custom"),if(V233="N2D",ifna(vlookup(W233&amp;"-"&amp;X233,'Ref. VM'!G:H,2,0),"Custom"),if(V233="N4",ifna(vlookup(W233&amp;"-"&amp;X233,'Ref. VM'!J:K,2,0),"Custom"),0))))</f>
        <v>Custom</v>
      </c>
      <c r="AB233" s="67" t="str">
        <f t="shared" si="9"/>
        <v>N2D-Custom vCPUs-CUD 3y</v>
      </c>
      <c r="AC233" s="67" t="str">
        <f t="shared" si="10"/>
        <v>N2D-Custom RAM-CUD 3y</v>
      </c>
      <c r="AD233" s="67">
        <f t="shared" si="11"/>
        <v>0</v>
      </c>
      <c r="AE233" s="69">
        <f>if(T233="Lift &amp; Shift Prod",730,if(T233="Lift &amp; Shift Noprod",Assumptions!$B$3,0))</f>
        <v>730</v>
      </c>
      <c r="AF233" s="70">
        <f>if( U233=0,0,if(Y233=0, ((vlookup(AB233,'SKU Pricing'!A:B,Assumptions!$B$2,0)*W233)+(vlookup(AC233,'SKU Pricing'!A:B,Assumptions!$B$2,0)*X233))*AE233,((vlookup(AB233,'SKU Pricing'!A:B,Assumptions!$B$2,0)*W233)+(vlookup(AC233,'SKU Pricing'!A:B,Assumptions!$B$2,0)*(W233*8))+(vlookup(AD233,'SKU Pricing'!A:B,Assumptions!$B$2,0)*(X233-(W233*8))))*AE233))</f>
        <v>46.96615308</v>
      </c>
      <c r="AG233" s="67">
        <f t="shared" si="12"/>
        <v>0</v>
      </c>
      <c r="AH233" s="70">
        <f>ifna(vlookup(AG233,'SKU Pricing'!A:B,Assumptions!$B$2,0)*W233*AE233,0)</f>
        <v>0</v>
      </c>
      <c r="AI233" s="62" t="str">
        <f t="shared" si="13"/>
        <v/>
      </c>
      <c r="AJ233" s="62" t="str">
        <f>if(V233&lt;&gt;0, if(T233="Lift &amp; Shift Noprod",Assumptions!$B$9,if(V233=Assumptions!$B$6,Assumptions!$B$10,if(P233=1,Assumptions!$B$8,Assumptions!$B$7))),"")</f>
        <v>Balanced</v>
      </c>
      <c r="AK233" s="69" t="str">
        <f t="shared" si="14"/>
        <v>Balanced</v>
      </c>
      <c r="AL233" s="69">
        <f>if(AJ233="Hyperdisk Balanced",Assumptions!$B$11,0)</f>
        <v>0</v>
      </c>
      <c r="AM233" s="69">
        <f>if(AJ233="Hyperdisk Balanced",Assumptions!$B$12,0)</f>
        <v>0</v>
      </c>
      <c r="AN233" s="70">
        <f>if(AK233=0,0,if(AJ233="Hyperdisk Balanced",vlookup(AK233&amp;" provisioned space",'SKU Pricing'!A:B,Assumptions!$B$2,0)*Z233+vlookup(AK233&amp;" provisioned IOPS",'SKU Pricing'!A:B,Assumptions!$B$2,0)*AL233*730+vlookup(AK233&amp;" provisioned throughput",'SKU Pricing'!A:B,Assumptions!$B$2,0)*AM233*730,vlookup(AK233,'SKU Pricing'!A:B,Assumptions!$B$2,0)*Z233))</f>
        <v>21.808</v>
      </c>
      <c r="AO233" s="70">
        <f t="shared" si="15"/>
        <v>68.77415308</v>
      </c>
      <c r="AP233" s="71" t="str">
        <f t="shared" si="16"/>
        <v>VM Manager</v>
      </c>
      <c r="AQ233" s="70">
        <f>ifna(vlookup(AP233,'SKU Pricing'!A:B,Assumptions!$B$2,0)*AE233,0)</f>
        <v>2.19</v>
      </c>
      <c r="AR233" s="72">
        <v>0.0</v>
      </c>
    </row>
    <row r="234">
      <c r="A234" s="61" t="s">
        <v>384</v>
      </c>
      <c r="B234" s="62" t="str">
        <f>ifna(if(vlookup(A234,vOS!A:B,2,0)="","Unknown",vlookup(A234,vOS!A:B,2,0)),"Unknown")</f>
        <v>Debian GNU/Linux 10 (64-bit)</v>
      </c>
      <c r="C234" s="62">
        <f>vlookup(B234,'OS Study'!A:D,2,0)</f>
        <v>0</v>
      </c>
      <c r="D234" s="62" t="str">
        <f>vlookup(B234,'OS Study'!A:D,3,0)</f>
        <v>Linux</v>
      </c>
      <c r="E234" s="62" t="str">
        <f>vlookup(B234,'OS Study'!A:D,4,0)</f>
        <v>Debian</v>
      </c>
      <c r="F234" s="63" t="str">
        <f>vlookup(B234,'OS Study'!A:E,5,0)</f>
        <v>10</v>
      </c>
      <c r="G234" s="62">
        <f>IF(vlookup(A234,'RVtools V2.1'!A:J,4,0)="non",0,1)</f>
        <v>1</v>
      </c>
      <c r="H234" s="62">
        <f>if(vlookup(A234,'RVtools V2.1'!A:K,11,0)="kube",1,0)</f>
        <v>0</v>
      </c>
      <c r="I234" s="62">
        <f t="shared" si="5"/>
        <v>0</v>
      </c>
      <c r="J234" s="62">
        <f>ifna(vlookup(A234,'Infra Study'!A:Q,17,0),0)</f>
        <v>1</v>
      </c>
      <c r="K234" s="64">
        <f>IFERROR(__xludf.DUMMYFUNCTION("N(REGEXMATCH(VLOOKUP(A234, 'RVtools V2.1'!A:H, 8, 0), ""^Serveur de fichiers""))"),0.0)</f>
        <v>0</v>
      </c>
      <c r="L234" s="64">
        <f t="shared" si="6"/>
        <v>0</v>
      </c>
      <c r="M234" s="67" t="str">
        <f>ifna(vlookup(A234,'RVtools V2.1'!A:I,8,0),"N/A")</f>
        <v>CyberElements (accès Fournisseurs)</v>
      </c>
      <c r="N234" s="64">
        <f>IFERROR(__xludf.DUMMYFUNCTION("IF(REGEXMATCH(M234, ""(?i)"" &amp; JOIN(""|"", SPLIT(""kalisil"", "" ""))), 1, 0)"),0.0)</f>
        <v>0</v>
      </c>
      <c r="O234" s="64" t="str">
        <f>vlookup(A234,'RVtools V2.1'!A:H,7,0)</f>
        <v>N/A</v>
      </c>
      <c r="P234" s="64">
        <f>if(vlookup(A234,'RVtools V2.1'!A:H,5,0)="oui",1,0)</f>
        <v>0</v>
      </c>
      <c r="Q234" s="64">
        <f>ifna(vlookup(A234,vCPU!A:B,2,0),"Unknown")</f>
        <v>4</v>
      </c>
      <c r="R234" s="66">
        <f>ifna(vlookup(A234,vMemory!A:C,3,0),"Unknown")</f>
        <v>4</v>
      </c>
      <c r="S234" s="66">
        <f>ifna(vlookup(A234,vDisk!A:C,3,0),"Unknown")</f>
        <v>253</v>
      </c>
      <c r="T234" s="67" t="str">
        <f t="array" ref="T234">IFS(
   L234=1, "No Lift &amp; Shift",
   J234=1, XLOOKUP(A234, 'Infra Study'!A:A, 'Infra Study'!P:P),
   I234=1, "No Lift &amp; Shift",
   H234=1, "GKE",
   K234=1, "GCNV",
   G234=1, "Lift &amp; Shift Prod",
   TRUE, "Lift &amp; Shift Noprod"
)</f>
        <v>Consolidation</v>
      </c>
      <c r="U234" s="67">
        <f t="shared" si="7"/>
        <v>0</v>
      </c>
      <c r="V234" s="68">
        <f>if(T234="Lift &amp; Shift Noprod",if( Y234=0,Assumptions!$B$5, Assumptions!$B$4),if(T234="Lift &amp; Shift Prod",if(AND(N234=1,O234="T1"),Assumptions!$B$6,Assumptions!$B$4),0))</f>
        <v>0</v>
      </c>
      <c r="W234" s="62">
        <f>if(V234&lt;&gt;0,if(Q234="Unknown", Assumptions!$B$42,If(Q234&gt;1,Q234,2)),0)</f>
        <v>0</v>
      </c>
      <c r="X234" s="69">
        <f>if(V234&lt;&gt;0,if(R234="Unknown", Assumptions!$B$43,R234),0)</f>
        <v>0</v>
      </c>
      <c r="Y234" s="68">
        <f t="shared" si="8"/>
        <v>0</v>
      </c>
      <c r="Z234" s="68">
        <f>if(V234&lt;&gt;0,if(  S234="Unknown", Assumptions!$B$44,S234),0)</f>
        <v>0</v>
      </c>
      <c r="AA234" s="68">
        <f>if(V234 ="N2",ifna(vlookup(W234&amp;"-"&amp;X234,'Ref. VM'!A:B,2,0),"Custom"),if(V234 ="E2" , ifna(vlookup(W234&amp;"-"&amp;X234,'Ref. VM'!D:E,2,0),"Custom"),if(V234="N2D",ifna(vlookup(W234&amp;"-"&amp;X234,'Ref. VM'!G:H,2,0),"Custom"),if(V234="N4",ifna(vlookup(W234&amp;"-"&amp;X234,'Ref. VM'!J:K,2,0),"Custom"),0))))</f>
        <v>0</v>
      </c>
      <c r="AB234" s="67">
        <f t="shared" si="9"/>
        <v>0</v>
      </c>
      <c r="AC234" s="67">
        <f t="shared" si="10"/>
        <v>0</v>
      </c>
      <c r="AD234" s="67">
        <f t="shared" si="11"/>
        <v>0</v>
      </c>
      <c r="AE234" s="62">
        <f>if(T234="Lift &amp; Shift Prod",730,if(T234="Lift &amp; Shift Noprod",Assumptions!$B$3,0))</f>
        <v>0</v>
      </c>
      <c r="AF234" s="70">
        <f>if( U234=0,0,if(Y234=0, ((vlookup(AB234,'SKU Pricing'!A:B,Assumptions!$B$2,0)*W234)+(vlookup(AC234,'SKU Pricing'!A:B,Assumptions!$B$2,0)*X234))*AE234,((vlookup(AB234,'SKU Pricing'!A:B,Assumptions!$B$2,0)*W234)+(vlookup(AC234,'SKU Pricing'!A:B,Assumptions!$B$2,0)*(W234*8))+(vlookup(AD234,'SKU Pricing'!A:B,Assumptions!$B$2,0)*(X234-(W234*8))))*AE234))</f>
        <v>0</v>
      </c>
      <c r="AG234" s="67">
        <f t="shared" si="12"/>
        <v>0</v>
      </c>
      <c r="AH234" s="70">
        <f>ifna(vlookup(AG234,'SKU Pricing'!A:B,Assumptions!$B$2,0)*W234*AE234,0)</f>
        <v>0</v>
      </c>
      <c r="AI234" s="62" t="str">
        <f t="shared" si="13"/>
        <v/>
      </c>
      <c r="AJ234" s="62" t="str">
        <f>if(V234&lt;&gt;0, if(T234="Lift &amp; Shift Noprod",Assumptions!$B$9,if(V234=Assumptions!$B$6,Assumptions!$B$10,if(P234=1,Assumptions!$B$8,Assumptions!$B$7))),"")</f>
        <v/>
      </c>
      <c r="AK234" s="69">
        <f t="shared" si="14"/>
        <v>0</v>
      </c>
      <c r="AL234" s="69">
        <f>if(AJ234="Hyperdisk Balanced",Assumptions!$B$11,0)</f>
        <v>0</v>
      </c>
      <c r="AM234" s="69">
        <f>if(AJ234="Hyperdisk Balanced",Assumptions!$B$12,0)</f>
        <v>0</v>
      </c>
      <c r="AN234" s="70">
        <f>if(AK234=0,0,if(AJ234="Hyperdisk Balanced",vlookup(AK234&amp;" provisioned space",'SKU Pricing'!A:B,Assumptions!$B$2,0)*Z234+vlookup(AK234&amp;" provisioned IOPS",'SKU Pricing'!A:B,Assumptions!$B$2,0)*AL234*730+vlookup(AK234&amp;" provisioned throughput",'SKU Pricing'!A:B,Assumptions!$B$2,0)*AM234*730,vlookup(AK234,'SKU Pricing'!A:B,Assumptions!$B$2,0)*Z234))</f>
        <v>0</v>
      </c>
      <c r="AO234" s="70">
        <f t="shared" si="15"/>
        <v>0</v>
      </c>
      <c r="AP234" s="71">
        <f t="shared" si="16"/>
        <v>0</v>
      </c>
      <c r="AQ234" s="70">
        <f>ifna(vlookup(AP234,'SKU Pricing'!A:B,Assumptions!$B$2,0)*AE234,0)</f>
        <v>0</v>
      </c>
      <c r="AR234" s="72">
        <v>0.0</v>
      </c>
    </row>
    <row r="235">
      <c r="A235" s="61" t="s">
        <v>385</v>
      </c>
      <c r="B235" s="62" t="str">
        <f>ifna(if(vlookup(A235,vOS!A:B,2,0)="","Unknown",vlookup(A235,vOS!A:B,2,0)),"Unknown")</f>
        <v>Debian GNU/Linux 12 (64-bit)</v>
      </c>
      <c r="C235" s="62">
        <f>vlookup(B235,'OS Study'!A:D,2,0)</f>
        <v>0</v>
      </c>
      <c r="D235" s="62" t="str">
        <f>vlookup(B235,'OS Study'!A:D,3,0)</f>
        <v>Linux</v>
      </c>
      <c r="E235" s="62" t="str">
        <f>vlookup(B235,'OS Study'!A:D,4,0)</f>
        <v>Debian</v>
      </c>
      <c r="F235" s="63" t="str">
        <f>vlookup(B235,'OS Study'!A:E,5,0)</f>
        <v>12</v>
      </c>
      <c r="G235" s="62">
        <f>IF(vlookup(A235,'RVtools V2.1'!A:J,4,0)="non",0,1)</f>
        <v>1</v>
      </c>
      <c r="H235" s="62">
        <f>if(vlookup(A235,'RVtools V2.1'!A:K,11,0)="kube",1,0)</f>
        <v>0</v>
      </c>
      <c r="I235" s="62">
        <f t="shared" si="5"/>
        <v>0</v>
      </c>
      <c r="J235" s="62">
        <f>ifna(vlookup(A235,'Infra Study'!A:Q,17,0),0)</f>
        <v>0</v>
      </c>
      <c r="K235" s="64">
        <f>IFERROR(__xludf.DUMMYFUNCTION("N(REGEXMATCH(VLOOKUP(A235, 'RVtools V2.1'!A:H, 8, 0), ""^Serveur de fichiers""))"),0.0)</f>
        <v>0</v>
      </c>
      <c r="L235" s="64">
        <f t="shared" si="6"/>
        <v>0</v>
      </c>
      <c r="M235" s="67" t="str">
        <f>ifna(vlookup(A235,'RVtools V2.1'!A:I,8,0),"N/A")</f>
        <v>CyberElements (accès Fournisseurs)</v>
      </c>
      <c r="N235" s="64">
        <f>IFERROR(__xludf.DUMMYFUNCTION("IF(REGEXMATCH(M235, ""(?i)"" &amp; JOIN(""|"", SPLIT(""kalisil"", "" ""))), 1, 0)"),0.0)</f>
        <v>0</v>
      </c>
      <c r="O235" s="64" t="str">
        <f>vlookup(A235,'RVtools V2.1'!A:H,7,0)</f>
        <v>T2</v>
      </c>
      <c r="P235" s="64">
        <f>if(vlookup(A235,'RVtools V2.1'!A:H,5,0)="oui",1,0)</f>
        <v>0</v>
      </c>
      <c r="Q235" s="64">
        <f>ifna(vlookup(A235,vCPU!A:B,2,0),"Unknown")</f>
        <v>4</v>
      </c>
      <c r="R235" s="66">
        <f>ifna(vlookup(A235,vMemory!A:C,3,0),"Unknown")</f>
        <v>2</v>
      </c>
      <c r="S235" s="66">
        <f>ifna(vlookup(A235,vDisk!A:C,3,0),"Unknown")</f>
        <v>135</v>
      </c>
      <c r="T235" s="67" t="str">
        <f t="array" ref="T235">IFS(
   L235=1, "No Lift &amp; Shift",
   J235=1, XLOOKUP(A235, 'Infra Study'!A:A, 'Infra Study'!P:P),
   I235=1, "No Lift &amp; Shift",
   H235=1, "GKE",
   K235=1, "GCNV",
   G235=1, "Lift &amp; Shift Prod",
   TRUE, "Lift &amp; Shift Noprod"
)</f>
        <v>Lift &amp; Shift Prod</v>
      </c>
      <c r="U235" s="67">
        <f t="shared" si="7"/>
        <v>1</v>
      </c>
      <c r="V235" s="68" t="str">
        <f>if(T235="Lift &amp; Shift Noprod",if( Y235=0,Assumptions!$B$5, Assumptions!$B$4),if(T235="Lift &amp; Shift Prod",if(AND(N235=1,O235="T1"),Assumptions!$B$6,Assumptions!$B$4),0))</f>
        <v>N2D</v>
      </c>
      <c r="W235" s="69">
        <f>if(V235&lt;&gt;0,if(Q235="Unknown", Assumptions!$B$42,If(Q235&gt;1,Q235,2)),0)</f>
        <v>4</v>
      </c>
      <c r="X235" s="69">
        <f>if(V235&lt;&gt;0,if(R235="Unknown", Assumptions!$B$43,R235),0)</f>
        <v>2</v>
      </c>
      <c r="Y235" s="68">
        <f t="shared" si="8"/>
        <v>0</v>
      </c>
      <c r="Z235" s="68">
        <f>if(V235&lt;&gt;0,if(  S235="Unknown", Assumptions!$B$44,S235),0)</f>
        <v>135</v>
      </c>
      <c r="AA235" s="68" t="str">
        <f>if(V235 ="N2",ifna(vlookup(W235&amp;"-"&amp;X235,'Ref. VM'!A:B,2,0),"Custom"),if(V235 ="E2" , ifna(vlookup(W235&amp;"-"&amp;X235,'Ref. VM'!D:E,2,0),"Custom"),if(V235="N2D",ifna(vlookup(W235&amp;"-"&amp;X235,'Ref. VM'!G:H,2,0),"Custom"),if(V235="N4",ifna(vlookup(W235&amp;"-"&amp;X235,'Ref. VM'!J:K,2,0),"Custom"),0))))</f>
        <v>Custom</v>
      </c>
      <c r="AB235" s="67" t="str">
        <f t="shared" si="9"/>
        <v>N2D-Custom vCPUs-CUD 3y</v>
      </c>
      <c r="AC235" s="67" t="str">
        <f t="shared" si="10"/>
        <v>N2D-Custom RAM-CUD 3y</v>
      </c>
      <c r="AD235" s="67">
        <f t="shared" si="11"/>
        <v>0</v>
      </c>
      <c r="AE235" s="69">
        <f>if(T235="Lift &amp; Shift Prod",730,if(T235="Lift &amp; Shift Noprod",Assumptions!$B$3,0))</f>
        <v>730</v>
      </c>
      <c r="AF235" s="70">
        <f>if( U235=0,0,if(Y235=0, ((vlookup(AB235,'SKU Pricing'!A:B,Assumptions!$B$2,0)*W235)+(vlookup(AC235,'SKU Pricing'!A:B,Assumptions!$B$2,0)*X235))*AE235,((vlookup(AB235,'SKU Pricing'!A:B,Assumptions!$B$2,0)*W235)+(vlookup(AC235,'SKU Pricing'!A:B,Assumptions!$B$2,0)*(W235*8))+(vlookup(AD235,'SKU Pricing'!A:B,Assumptions!$B$2,0)*(X235-(W235*8))))*AE235))</f>
        <v>46.96615308</v>
      </c>
      <c r="AG235" s="67">
        <f t="shared" si="12"/>
        <v>0</v>
      </c>
      <c r="AH235" s="70">
        <f>ifna(vlookup(AG235,'SKU Pricing'!A:B,Assumptions!$B$2,0)*W235*AE235,0)</f>
        <v>0</v>
      </c>
      <c r="AI235" s="62" t="str">
        <f t="shared" si="13"/>
        <v/>
      </c>
      <c r="AJ235" s="62" t="str">
        <f>if(V235&lt;&gt;0, if(T235="Lift &amp; Shift Noprod",Assumptions!$B$9,if(V235=Assumptions!$B$6,Assumptions!$B$10,if(P235=1,Assumptions!$B$8,Assumptions!$B$7))),"")</f>
        <v>Balanced</v>
      </c>
      <c r="AK235" s="69" t="str">
        <f t="shared" si="14"/>
        <v>Balanced</v>
      </c>
      <c r="AL235" s="69">
        <f>if(AJ235="Hyperdisk Balanced",Assumptions!$B$11,0)</f>
        <v>0</v>
      </c>
      <c r="AM235" s="69">
        <f>if(AJ235="Hyperdisk Balanced",Assumptions!$B$12,0)</f>
        <v>0</v>
      </c>
      <c r="AN235" s="70">
        <f>if(AK235=0,0,if(AJ235="Hyperdisk Balanced",vlookup(AK235&amp;" provisioned space",'SKU Pricing'!A:B,Assumptions!$B$2,0)*Z235+vlookup(AK235&amp;" provisioned IOPS",'SKU Pricing'!A:B,Assumptions!$B$2,0)*AL235*730+vlookup(AK235&amp;" provisioned throughput",'SKU Pricing'!A:B,Assumptions!$B$2,0)*AM235*730,vlookup(AK235,'SKU Pricing'!A:B,Assumptions!$B$2,0)*Z235))</f>
        <v>15.66</v>
      </c>
      <c r="AO235" s="70">
        <f t="shared" si="15"/>
        <v>62.62615308</v>
      </c>
      <c r="AP235" s="71" t="str">
        <f t="shared" si="16"/>
        <v>VM Manager</v>
      </c>
      <c r="AQ235" s="70">
        <f>ifna(vlookup(AP235,'SKU Pricing'!A:B,Assumptions!$B$2,0)*AE235,0)</f>
        <v>2.19</v>
      </c>
      <c r="AR235" s="72">
        <v>0.0</v>
      </c>
    </row>
    <row r="236">
      <c r="A236" s="61" t="s">
        <v>386</v>
      </c>
      <c r="B236" s="62" t="str">
        <f>ifna(if(vlookup(A236,vOS!A:B,2,0)="","Unknown",vlookup(A236,vOS!A:B,2,0)),"Unknown")</f>
        <v>Debian GNU/Linux 10 (64-bit)</v>
      </c>
      <c r="C236" s="62">
        <f>vlookup(B236,'OS Study'!A:D,2,0)</f>
        <v>0</v>
      </c>
      <c r="D236" s="62" t="str">
        <f>vlookup(B236,'OS Study'!A:D,3,0)</f>
        <v>Linux</v>
      </c>
      <c r="E236" s="62" t="str">
        <f>vlookup(B236,'OS Study'!A:D,4,0)</f>
        <v>Debian</v>
      </c>
      <c r="F236" s="63" t="str">
        <f>vlookup(B236,'OS Study'!A:E,5,0)</f>
        <v>10</v>
      </c>
      <c r="G236" s="62">
        <f>IF(vlookup(A236,'RVtools V2.1'!A:J,4,0)="non",0,1)</f>
        <v>1</v>
      </c>
      <c r="H236" s="62">
        <f>if(vlookup(A236,'RVtools V2.1'!A:K,11,0)="kube",1,0)</f>
        <v>0</v>
      </c>
      <c r="I236" s="62">
        <f t="shared" si="5"/>
        <v>0</v>
      </c>
      <c r="J236" s="62">
        <f>ifna(vlookup(A236,'Infra Study'!A:Q,17,0),0)</f>
        <v>1</v>
      </c>
      <c r="K236" s="64">
        <f>IFERROR(__xludf.DUMMYFUNCTION("N(REGEXMATCH(VLOOKUP(A236, 'RVtools V2.1'!A:H, 8, 0), ""^Serveur de fichiers""))"),0.0)</f>
        <v>0</v>
      </c>
      <c r="L236" s="64">
        <f t="shared" si="6"/>
        <v>0</v>
      </c>
      <c r="M236" s="67" t="str">
        <f>ifna(vlookup(A236,'RVtools V2.1'!A:I,8,0),"N/A")</f>
        <v>CyberElements (accès Fournisseurs)</v>
      </c>
      <c r="N236" s="64">
        <f>IFERROR(__xludf.DUMMYFUNCTION("IF(REGEXMATCH(M236, ""(?i)"" &amp; JOIN(""|"", SPLIT(""kalisil"", "" ""))), 1, 0)"),0.0)</f>
        <v>0</v>
      </c>
      <c r="O236" s="64" t="str">
        <f>vlookup(A236,'RVtools V2.1'!A:H,7,0)</f>
        <v>N/A</v>
      </c>
      <c r="P236" s="64">
        <f>if(vlookup(A236,'RVtools V2.1'!A:H,5,0)="oui",1,0)</f>
        <v>0</v>
      </c>
      <c r="Q236" s="64">
        <f>ifna(vlookup(A236,vCPU!A:B,2,0),"Unknown")</f>
        <v>4</v>
      </c>
      <c r="R236" s="66">
        <f>ifna(vlookup(A236,vMemory!A:C,3,0),"Unknown")</f>
        <v>4</v>
      </c>
      <c r="S236" s="66">
        <f>ifna(vlookup(A236,vDisk!A:C,3,0),"Unknown")</f>
        <v>503</v>
      </c>
      <c r="T236" s="67" t="str">
        <f t="array" ref="T236">IFS(
   L236=1, "No Lift &amp; Shift",
   J236=1, XLOOKUP(A236, 'Infra Study'!A:A, 'Infra Study'!P:P),
   I236=1, "No Lift &amp; Shift",
   H236=1, "GKE",
   K236=1, "GCNV",
   G236=1, "Lift &amp; Shift Prod",
   TRUE, "Lift &amp; Shift Noprod"
)</f>
        <v>Consolidation</v>
      </c>
      <c r="U236" s="67">
        <f t="shared" si="7"/>
        <v>0</v>
      </c>
      <c r="V236" s="68">
        <f>if(T236="Lift &amp; Shift Noprod",if( Y236=0,Assumptions!$B$5, Assumptions!$B$4),if(T236="Lift &amp; Shift Prod",if(AND(N236=1,O236="T1"),Assumptions!$B$6,Assumptions!$B$4),0))</f>
        <v>0</v>
      </c>
      <c r="W236" s="62">
        <f>if(V236&lt;&gt;0,if(Q236="Unknown", Assumptions!$B$42,If(Q236&gt;1,Q236,2)),0)</f>
        <v>0</v>
      </c>
      <c r="X236" s="69">
        <f>if(V236&lt;&gt;0,if(R236="Unknown", Assumptions!$B$43,R236),0)</f>
        <v>0</v>
      </c>
      <c r="Y236" s="68">
        <f t="shared" si="8"/>
        <v>0</v>
      </c>
      <c r="Z236" s="68">
        <f>if(V236&lt;&gt;0,if(  S236="Unknown", Assumptions!$B$44,S236),0)</f>
        <v>0</v>
      </c>
      <c r="AA236" s="68">
        <f>if(V236 ="N2",ifna(vlookup(W236&amp;"-"&amp;X236,'Ref. VM'!A:B,2,0),"Custom"),if(V236 ="E2" , ifna(vlookup(W236&amp;"-"&amp;X236,'Ref. VM'!D:E,2,0),"Custom"),if(V236="N2D",ifna(vlookup(W236&amp;"-"&amp;X236,'Ref. VM'!G:H,2,0),"Custom"),if(V236="N4",ifna(vlookup(W236&amp;"-"&amp;X236,'Ref. VM'!J:K,2,0),"Custom"),0))))</f>
        <v>0</v>
      </c>
      <c r="AB236" s="67">
        <f t="shared" si="9"/>
        <v>0</v>
      </c>
      <c r="AC236" s="67">
        <f t="shared" si="10"/>
        <v>0</v>
      </c>
      <c r="AD236" s="67">
        <f t="shared" si="11"/>
        <v>0</v>
      </c>
      <c r="AE236" s="62">
        <f>if(T236="Lift &amp; Shift Prod",730,if(T236="Lift &amp; Shift Noprod",Assumptions!$B$3,0))</f>
        <v>0</v>
      </c>
      <c r="AF236" s="70">
        <f>if( U236=0,0,if(Y236=0, ((vlookup(AB236,'SKU Pricing'!A:B,Assumptions!$B$2,0)*W236)+(vlookup(AC236,'SKU Pricing'!A:B,Assumptions!$B$2,0)*X236))*AE236,((vlookup(AB236,'SKU Pricing'!A:B,Assumptions!$B$2,0)*W236)+(vlookup(AC236,'SKU Pricing'!A:B,Assumptions!$B$2,0)*(W236*8))+(vlookup(AD236,'SKU Pricing'!A:B,Assumptions!$B$2,0)*(X236-(W236*8))))*AE236))</f>
        <v>0</v>
      </c>
      <c r="AG236" s="67">
        <f t="shared" si="12"/>
        <v>0</v>
      </c>
      <c r="AH236" s="70">
        <f>ifna(vlookup(AG236,'SKU Pricing'!A:B,Assumptions!$B$2,0)*W236*AE236,0)</f>
        <v>0</v>
      </c>
      <c r="AI236" s="62" t="str">
        <f t="shared" si="13"/>
        <v/>
      </c>
      <c r="AJ236" s="62" t="str">
        <f>if(V236&lt;&gt;0, if(T236="Lift &amp; Shift Noprod",Assumptions!$B$9,if(V236=Assumptions!$B$6,Assumptions!$B$10,if(P236=1,Assumptions!$B$8,Assumptions!$B$7))),"")</f>
        <v/>
      </c>
      <c r="AK236" s="69">
        <f t="shared" si="14"/>
        <v>0</v>
      </c>
      <c r="AL236" s="69">
        <f>if(AJ236="Hyperdisk Balanced",Assumptions!$B$11,0)</f>
        <v>0</v>
      </c>
      <c r="AM236" s="69">
        <f>if(AJ236="Hyperdisk Balanced",Assumptions!$B$12,0)</f>
        <v>0</v>
      </c>
      <c r="AN236" s="70">
        <f>if(AK236=0,0,if(AJ236="Hyperdisk Balanced",vlookup(AK236&amp;" provisioned space",'SKU Pricing'!A:B,Assumptions!$B$2,0)*Z236+vlookup(AK236&amp;" provisioned IOPS",'SKU Pricing'!A:B,Assumptions!$B$2,0)*AL236*730+vlookup(AK236&amp;" provisioned throughput",'SKU Pricing'!A:B,Assumptions!$B$2,0)*AM236*730,vlookup(AK236,'SKU Pricing'!A:B,Assumptions!$B$2,0)*Z236))</f>
        <v>0</v>
      </c>
      <c r="AO236" s="70">
        <f t="shared" si="15"/>
        <v>0</v>
      </c>
      <c r="AP236" s="71">
        <f t="shared" si="16"/>
        <v>0</v>
      </c>
      <c r="AQ236" s="70">
        <f>ifna(vlookup(AP236,'SKU Pricing'!A:B,Assumptions!$B$2,0)*AE236,0)</f>
        <v>0</v>
      </c>
      <c r="AR236" s="72">
        <v>0.0</v>
      </c>
    </row>
    <row r="237">
      <c r="A237" s="61" t="s">
        <v>387</v>
      </c>
      <c r="B237" s="62" t="str">
        <f>ifna(if(vlookup(A237,vOS!A:B,2,0)="","Unknown",vlookup(A237,vOS!A:B,2,0)),"Unknown")</f>
        <v>Debian GNU/Linux 12 (64-bit)</v>
      </c>
      <c r="C237" s="62">
        <f>vlookup(B237,'OS Study'!A:D,2,0)</f>
        <v>0</v>
      </c>
      <c r="D237" s="62" t="str">
        <f>vlookup(B237,'OS Study'!A:D,3,0)</f>
        <v>Linux</v>
      </c>
      <c r="E237" s="62" t="str">
        <f>vlookup(B237,'OS Study'!A:D,4,0)</f>
        <v>Debian</v>
      </c>
      <c r="F237" s="63" t="str">
        <f>vlookup(B237,'OS Study'!A:E,5,0)</f>
        <v>12</v>
      </c>
      <c r="G237" s="62">
        <f>IF(vlookup(A237,'RVtools V2.1'!A:J,4,0)="non",0,1)</f>
        <v>1</v>
      </c>
      <c r="H237" s="62">
        <f>if(vlookup(A237,'RVtools V2.1'!A:K,11,0)="kube",1,0)</f>
        <v>0</v>
      </c>
      <c r="I237" s="62">
        <f t="shared" si="5"/>
        <v>0</v>
      </c>
      <c r="J237" s="62">
        <f>ifna(vlookup(A237,'Infra Study'!A:Q,17,0),0)</f>
        <v>0</v>
      </c>
      <c r="K237" s="64">
        <f>IFERROR(__xludf.DUMMYFUNCTION("N(REGEXMATCH(VLOOKUP(A237, 'RVtools V2.1'!A:H, 8, 0), ""^Serveur de fichiers""))"),0.0)</f>
        <v>0</v>
      </c>
      <c r="L237" s="64">
        <f t="shared" si="6"/>
        <v>0</v>
      </c>
      <c r="M237" s="67" t="str">
        <f>ifna(vlookup(A237,'RVtools V2.1'!A:I,8,0),"N/A")</f>
        <v>CyberElements (accès Fournisseurs)</v>
      </c>
      <c r="N237" s="64">
        <f>IFERROR(__xludf.DUMMYFUNCTION("IF(REGEXMATCH(M237, ""(?i)"" &amp; JOIN(""|"", SPLIT(""kalisil"", "" ""))), 1, 0)"),0.0)</f>
        <v>0</v>
      </c>
      <c r="O237" s="64" t="str">
        <f>vlookup(A237,'RVtools V2.1'!A:H,7,0)</f>
        <v>T2</v>
      </c>
      <c r="P237" s="64">
        <f>if(vlookup(A237,'RVtools V2.1'!A:H,5,0)="oui",1,0)</f>
        <v>0</v>
      </c>
      <c r="Q237" s="64">
        <f>ifna(vlookup(A237,vCPU!A:B,2,0),"Unknown")</f>
        <v>4</v>
      </c>
      <c r="R237" s="66">
        <f>ifna(vlookup(A237,vMemory!A:C,3,0),"Unknown")</f>
        <v>2</v>
      </c>
      <c r="S237" s="66">
        <f>ifna(vlookup(A237,vDisk!A:C,3,0),"Unknown")</f>
        <v>85</v>
      </c>
      <c r="T237" s="67" t="str">
        <f t="array" ref="T237">IFS(
   L237=1, "No Lift &amp; Shift",
   J237=1, XLOOKUP(A237, 'Infra Study'!A:A, 'Infra Study'!P:P),
   I237=1, "No Lift &amp; Shift",
   H237=1, "GKE",
   K237=1, "GCNV",
   G237=1, "Lift &amp; Shift Prod",
   TRUE, "Lift &amp; Shift Noprod"
)</f>
        <v>Lift &amp; Shift Prod</v>
      </c>
      <c r="U237" s="67">
        <f t="shared" si="7"/>
        <v>1</v>
      </c>
      <c r="V237" s="68" t="str">
        <f>if(T237="Lift &amp; Shift Noprod",if( Y237=0,Assumptions!$B$5, Assumptions!$B$4),if(T237="Lift &amp; Shift Prod",if(AND(N237=1,O237="T1"),Assumptions!$B$6,Assumptions!$B$4),0))</f>
        <v>N2D</v>
      </c>
      <c r="W237" s="69">
        <f>if(V237&lt;&gt;0,if(Q237="Unknown", Assumptions!$B$42,If(Q237&gt;1,Q237,2)),0)</f>
        <v>4</v>
      </c>
      <c r="X237" s="69">
        <f>if(V237&lt;&gt;0,if(R237="Unknown", Assumptions!$B$43,R237),0)</f>
        <v>2</v>
      </c>
      <c r="Y237" s="68">
        <f t="shared" si="8"/>
        <v>0</v>
      </c>
      <c r="Z237" s="68">
        <f>if(V237&lt;&gt;0,if(  S237="Unknown", Assumptions!$B$44,S237),0)</f>
        <v>85</v>
      </c>
      <c r="AA237" s="68" t="str">
        <f>if(V237 ="N2",ifna(vlookup(W237&amp;"-"&amp;X237,'Ref. VM'!A:B,2,0),"Custom"),if(V237 ="E2" , ifna(vlookup(W237&amp;"-"&amp;X237,'Ref. VM'!D:E,2,0),"Custom"),if(V237="N2D",ifna(vlookup(W237&amp;"-"&amp;X237,'Ref. VM'!G:H,2,0),"Custom"),if(V237="N4",ifna(vlookup(W237&amp;"-"&amp;X237,'Ref. VM'!J:K,2,0),"Custom"),0))))</f>
        <v>Custom</v>
      </c>
      <c r="AB237" s="67" t="str">
        <f t="shared" si="9"/>
        <v>N2D-Custom vCPUs-CUD 3y</v>
      </c>
      <c r="AC237" s="67" t="str">
        <f t="shared" si="10"/>
        <v>N2D-Custom RAM-CUD 3y</v>
      </c>
      <c r="AD237" s="67">
        <f t="shared" si="11"/>
        <v>0</v>
      </c>
      <c r="AE237" s="69">
        <f>if(T237="Lift &amp; Shift Prod",730,if(T237="Lift &amp; Shift Noprod",Assumptions!$B$3,0))</f>
        <v>730</v>
      </c>
      <c r="AF237" s="70">
        <f>if( U237=0,0,if(Y237=0, ((vlookup(AB237,'SKU Pricing'!A:B,Assumptions!$B$2,0)*W237)+(vlookup(AC237,'SKU Pricing'!A:B,Assumptions!$B$2,0)*X237))*AE237,((vlookup(AB237,'SKU Pricing'!A:B,Assumptions!$B$2,0)*W237)+(vlookup(AC237,'SKU Pricing'!A:B,Assumptions!$B$2,0)*(W237*8))+(vlookup(AD237,'SKU Pricing'!A:B,Assumptions!$B$2,0)*(X237-(W237*8))))*AE237))</f>
        <v>46.96615308</v>
      </c>
      <c r="AG237" s="67">
        <f t="shared" si="12"/>
        <v>0</v>
      </c>
      <c r="AH237" s="70">
        <f>ifna(vlookup(AG237,'SKU Pricing'!A:B,Assumptions!$B$2,0)*W237*AE237,0)</f>
        <v>0</v>
      </c>
      <c r="AI237" s="62" t="str">
        <f t="shared" si="13"/>
        <v/>
      </c>
      <c r="AJ237" s="62" t="str">
        <f>if(V237&lt;&gt;0, if(T237="Lift &amp; Shift Noprod",Assumptions!$B$9,if(V237=Assumptions!$B$6,Assumptions!$B$10,if(P237=1,Assumptions!$B$8,Assumptions!$B$7))),"")</f>
        <v>Balanced</v>
      </c>
      <c r="AK237" s="69" t="str">
        <f t="shared" si="14"/>
        <v>Balanced</v>
      </c>
      <c r="AL237" s="69">
        <f>if(AJ237="Hyperdisk Balanced",Assumptions!$B$11,0)</f>
        <v>0</v>
      </c>
      <c r="AM237" s="69">
        <f>if(AJ237="Hyperdisk Balanced",Assumptions!$B$12,0)</f>
        <v>0</v>
      </c>
      <c r="AN237" s="70">
        <f>if(AK237=0,0,if(AJ237="Hyperdisk Balanced",vlookup(AK237&amp;" provisioned space",'SKU Pricing'!A:B,Assumptions!$B$2,0)*Z237+vlookup(AK237&amp;" provisioned IOPS",'SKU Pricing'!A:B,Assumptions!$B$2,0)*AL237*730+vlookup(AK237&amp;" provisioned throughput",'SKU Pricing'!A:B,Assumptions!$B$2,0)*AM237*730,vlookup(AK237,'SKU Pricing'!A:B,Assumptions!$B$2,0)*Z237))</f>
        <v>9.86</v>
      </c>
      <c r="AO237" s="70">
        <f t="shared" si="15"/>
        <v>56.82615308</v>
      </c>
      <c r="AP237" s="71" t="str">
        <f t="shared" si="16"/>
        <v>VM Manager</v>
      </c>
      <c r="AQ237" s="70">
        <f>ifna(vlookup(AP237,'SKU Pricing'!A:B,Assumptions!$B$2,0)*AE237,0)</f>
        <v>2.19</v>
      </c>
      <c r="AR237" s="72">
        <v>0.0</v>
      </c>
    </row>
    <row r="238">
      <c r="A238" s="61" t="s">
        <v>388</v>
      </c>
      <c r="B238" s="62" t="str">
        <f>ifna(if(vlookup(A238,vOS!A:B,2,0)="","Unknown",vlookup(A238,vOS!A:B,2,0)),"Unknown")</f>
        <v>Debian GNU/Linux 10 (64-bit)</v>
      </c>
      <c r="C238" s="62">
        <f>vlookup(B238,'OS Study'!A:D,2,0)</f>
        <v>0</v>
      </c>
      <c r="D238" s="62" t="str">
        <f>vlookup(B238,'OS Study'!A:D,3,0)</f>
        <v>Linux</v>
      </c>
      <c r="E238" s="62" t="str">
        <f>vlookup(B238,'OS Study'!A:D,4,0)</f>
        <v>Debian</v>
      </c>
      <c r="F238" s="63" t="str">
        <f>vlookup(B238,'OS Study'!A:E,5,0)</f>
        <v>10</v>
      </c>
      <c r="G238" s="62">
        <f>IF(vlookup(A238,'RVtools V2.1'!A:J,4,0)="non",0,1)</f>
        <v>1</v>
      </c>
      <c r="H238" s="62">
        <f>if(vlookup(A238,'RVtools V2.1'!A:K,11,0)="kube",1,0)</f>
        <v>0</v>
      </c>
      <c r="I238" s="62">
        <f t="shared" si="5"/>
        <v>0</v>
      </c>
      <c r="J238" s="62">
        <f>ifna(vlookup(A238,'Infra Study'!A:Q,17,0),0)</f>
        <v>1</v>
      </c>
      <c r="K238" s="64">
        <f>IFERROR(__xludf.DUMMYFUNCTION("N(REGEXMATCH(VLOOKUP(A238, 'RVtools V2.1'!A:H, 8, 0), ""^Serveur de fichiers""))"),0.0)</f>
        <v>0</v>
      </c>
      <c r="L238" s="64">
        <f t="shared" si="6"/>
        <v>0</v>
      </c>
      <c r="M238" s="67" t="str">
        <f>ifna(vlookup(A238,'RVtools V2.1'!A:I,8,0),"N/A")</f>
        <v>CyberElements (accès Fournisseurs)</v>
      </c>
      <c r="N238" s="64">
        <f>IFERROR(__xludf.DUMMYFUNCTION("IF(REGEXMATCH(M238, ""(?i)"" &amp; JOIN(""|"", SPLIT(""kalisil"", "" ""))), 1, 0)"),0.0)</f>
        <v>0</v>
      </c>
      <c r="O238" s="64" t="str">
        <f>vlookup(A238,'RVtools V2.1'!A:H,7,0)</f>
        <v>N/A</v>
      </c>
      <c r="P238" s="64">
        <f>if(vlookup(A238,'RVtools V2.1'!A:H,5,0)="oui",1,0)</f>
        <v>0</v>
      </c>
      <c r="Q238" s="64">
        <f>ifna(vlookup(A238,vCPU!A:B,2,0),"Unknown")</f>
        <v>4</v>
      </c>
      <c r="R238" s="66">
        <f>ifna(vlookup(A238,vMemory!A:C,3,0),"Unknown")</f>
        <v>4</v>
      </c>
      <c r="S238" s="66">
        <f>ifna(vlookup(A238,vDisk!A:C,3,0),"Unknown")</f>
        <v>51</v>
      </c>
      <c r="T238" s="67" t="str">
        <f t="array" ref="T238">IFS(
   L238=1, "No Lift &amp; Shift",
   J238=1, XLOOKUP(A238, 'Infra Study'!A:A, 'Infra Study'!P:P),
   I238=1, "No Lift &amp; Shift",
   H238=1, "GKE",
   K238=1, "GCNV",
   G238=1, "Lift &amp; Shift Prod",
   TRUE, "Lift &amp; Shift Noprod"
)</f>
        <v>Consolidation</v>
      </c>
      <c r="U238" s="67">
        <f t="shared" si="7"/>
        <v>0</v>
      </c>
      <c r="V238" s="68">
        <f>if(T238="Lift &amp; Shift Noprod",if( Y238=0,Assumptions!$B$5, Assumptions!$B$4),if(T238="Lift &amp; Shift Prod",if(AND(N238=1,O238="T1"),Assumptions!$B$6,Assumptions!$B$4),0))</f>
        <v>0</v>
      </c>
      <c r="W238" s="62">
        <f>if(V238&lt;&gt;0,if(Q238="Unknown", Assumptions!$B$42,If(Q238&gt;1,Q238,2)),0)</f>
        <v>0</v>
      </c>
      <c r="X238" s="69">
        <f>if(V238&lt;&gt;0,if(R238="Unknown", Assumptions!$B$43,R238),0)</f>
        <v>0</v>
      </c>
      <c r="Y238" s="68">
        <f t="shared" si="8"/>
        <v>0</v>
      </c>
      <c r="Z238" s="68">
        <f>if(V238&lt;&gt;0,if(  S238="Unknown", Assumptions!$B$44,S238),0)</f>
        <v>0</v>
      </c>
      <c r="AA238" s="68">
        <f>if(V238 ="N2",ifna(vlookup(W238&amp;"-"&amp;X238,'Ref. VM'!A:B,2,0),"Custom"),if(V238 ="E2" , ifna(vlookup(W238&amp;"-"&amp;X238,'Ref. VM'!D:E,2,0),"Custom"),if(V238="N2D",ifna(vlookup(W238&amp;"-"&amp;X238,'Ref. VM'!G:H,2,0),"Custom"),if(V238="N4",ifna(vlookup(W238&amp;"-"&amp;X238,'Ref. VM'!J:K,2,0),"Custom"),0))))</f>
        <v>0</v>
      </c>
      <c r="AB238" s="67">
        <f t="shared" si="9"/>
        <v>0</v>
      </c>
      <c r="AC238" s="67">
        <f t="shared" si="10"/>
        <v>0</v>
      </c>
      <c r="AD238" s="67">
        <f t="shared" si="11"/>
        <v>0</v>
      </c>
      <c r="AE238" s="62">
        <f>if(T238="Lift &amp; Shift Prod",730,if(T238="Lift &amp; Shift Noprod",Assumptions!$B$3,0))</f>
        <v>0</v>
      </c>
      <c r="AF238" s="70">
        <f>if( U238=0,0,if(Y238=0, ((vlookup(AB238,'SKU Pricing'!A:B,Assumptions!$B$2,0)*W238)+(vlookup(AC238,'SKU Pricing'!A:B,Assumptions!$B$2,0)*X238))*AE238,((vlookup(AB238,'SKU Pricing'!A:B,Assumptions!$B$2,0)*W238)+(vlookup(AC238,'SKU Pricing'!A:B,Assumptions!$B$2,0)*(W238*8))+(vlookup(AD238,'SKU Pricing'!A:B,Assumptions!$B$2,0)*(X238-(W238*8))))*AE238))</f>
        <v>0</v>
      </c>
      <c r="AG238" s="67">
        <f t="shared" si="12"/>
        <v>0</v>
      </c>
      <c r="AH238" s="70">
        <f>ifna(vlookup(AG238,'SKU Pricing'!A:B,Assumptions!$B$2,0)*W238*AE238,0)</f>
        <v>0</v>
      </c>
      <c r="AI238" s="62" t="str">
        <f t="shared" si="13"/>
        <v/>
      </c>
      <c r="AJ238" s="62" t="str">
        <f>if(V238&lt;&gt;0, if(T238="Lift &amp; Shift Noprod",Assumptions!$B$9,if(V238=Assumptions!$B$6,Assumptions!$B$10,if(P238=1,Assumptions!$B$8,Assumptions!$B$7))),"")</f>
        <v/>
      </c>
      <c r="AK238" s="69">
        <f t="shared" si="14"/>
        <v>0</v>
      </c>
      <c r="AL238" s="69">
        <f>if(AJ238="Hyperdisk Balanced",Assumptions!$B$11,0)</f>
        <v>0</v>
      </c>
      <c r="AM238" s="69">
        <f>if(AJ238="Hyperdisk Balanced",Assumptions!$B$12,0)</f>
        <v>0</v>
      </c>
      <c r="AN238" s="70">
        <f>if(AK238=0,0,if(AJ238="Hyperdisk Balanced",vlookup(AK238&amp;" provisioned space",'SKU Pricing'!A:B,Assumptions!$B$2,0)*Z238+vlookup(AK238&amp;" provisioned IOPS",'SKU Pricing'!A:B,Assumptions!$B$2,0)*AL238*730+vlookup(AK238&amp;" provisioned throughput",'SKU Pricing'!A:B,Assumptions!$B$2,0)*AM238*730,vlookup(AK238,'SKU Pricing'!A:B,Assumptions!$B$2,0)*Z238))</f>
        <v>0</v>
      </c>
      <c r="AO238" s="70">
        <f t="shared" si="15"/>
        <v>0</v>
      </c>
      <c r="AP238" s="71">
        <f t="shared" si="16"/>
        <v>0</v>
      </c>
      <c r="AQ238" s="70">
        <f>ifna(vlookup(AP238,'SKU Pricing'!A:B,Assumptions!$B$2,0)*AE238,0)</f>
        <v>0</v>
      </c>
      <c r="AR238" s="72">
        <v>0.0</v>
      </c>
    </row>
    <row r="239">
      <c r="A239" s="61" t="s">
        <v>389</v>
      </c>
      <c r="B239" s="62" t="str">
        <f>ifna(if(vlookup(A239,vOS!A:B,2,0)="","Unknown",vlookup(A239,vOS!A:B,2,0)),"Unknown")</f>
        <v>Debian GNU/Linux 12 (64-bit)</v>
      </c>
      <c r="C239" s="62">
        <f>vlookup(B239,'OS Study'!A:D,2,0)</f>
        <v>0</v>
      </c>
      <c r="D239" s="62" t="str">
        <f>vlookup(B239,'OS Study'!A:D,3,0)</f>
        <v>Linux</v>
      </c>
      <c r="E239" s="62" t="str">
        <f>vlookup(B239,'OS Study'!A:D,4,0)</f>
        <v>Debian</v>
      </c>
      <c r="F239" s="63" t="str">
        <f>vlookup(B239,'OS Study'!A:E,5,0)</f>
        <v>12</v>
      </c>
      <c r="G239" s="62">
        <f>IF(vlookup(A239,'RVtools V2.1'!A:J,4,0)="non",0,1)</f>
        <v>1</v>
      </c>
      <c r="H239" s="62">
        <f>if(vlookup(A239,'RVtools V2.1'!A:K,11,0)="kube",1,0)</f>
        <v>0</v>
      </c>
      <c r="I239" s="62">
        <f t="shared" si="5"/>
        <v>0</v>
      </c>
      <c r="J239" s="62">
        <f>ifna(vlookup(A239,'Infra Study'!A:Q,17,0),0)</f>
        <v>0</v>
      </c>
      <c r="K239" s="64">
        <f>IFERROR(__xludf.DUMMYFUNCTION("N(REGEXMATCH(VLOOKUP(A239, 'RVtools V2.1'!A:H, 8, 0), ""^Serveur de fichiers""))"),0.0)</f>
        <v>0</v>
      </c>
      <c r="L239" s="64">
        <f t="shared" si="6"/>
        <v>0</v>
      </c>
      <c r="M239" s="67" t="str">
        <f>ifna(vlookup(A239,'RVtools V2.1'!A:I,8,0),"N/A")</f>
        <v>CyberElements (accès Fournisseurs)</v>
      </c>
      <c r="N239" s="64">
        <f>IFERROR(__xludf.DUMMYFUNCTION("IF(REGEXMATCH(M239, ""(?i)"" &amp; JOIN(""|"", SPLIT(""kalisil"", "" ""))), 1, 0)"),0.0)</f>
        <v>0</v>
      </c>
      <c r="O239" s="64" t="str">
        <f>vlookup(A239,'RVtools V2.1'!A:H,7,0)</f>
        <v>T2</v>
      </c>
      <c r="P239" s="64">
        <f>if(vlookup(A239,'RVtools V2.1'!A:H,5,0)="oui",1,0)</f>
        <v>0</v>
      </c>
      <c r="Q239" s="64">
        <f>ifna(vlookup(A239,vCPU!A:B,2,0),"Unknown")</f>
        <v>4</v>
      </c>
      <c r="R239" s="66">
        <f>ifna(vlookup(A239,vMemory!A:C,3,0),"Unknown")</f>
        <v>2</v>
      </c>
      <c r="S239" s="66">
        <f>ifna(vlookup(A239,vDisk!A:C,3,0),"Unknown")</f>
        <v>47</v>
      </c>
      <c r="T239" s="67" t="str">
        <f t="array" ref="T239">IFS(
   L239=1, "No Lift &amp; Shift",
   J239=1, XLOOKUP(A239, 'Infra Study'!A:A, 'Infra Study'!P:P),
   I239=1, "No Lift &amp; Shift",
   H239=1, "GKE",
   K239=1, "GCNV",
   G239=1, "Lift &amp; Shift Prod",
   TRUE, "Lift &amp; Shift Noprod"
)</f>
        <v>Lift &amp; Shift Prod</v>
      </c>
      <c r="U239" s="67">
        <f t="shared" si="7"/>
        <v>1</v>
      </c>
      <c r="V239" s="68" t="str">
        <f>if(T239="Lift &amp; Shift Noprod",if( Y239=0,Assumptions!$B$5, Assumptions!$B$4),if(T239="Lift &amp; Shift Prod",if(AND(N239=1,O239="T1"),Assumptions!$B$6,Assumptions!$B$4),0))</f>
        <v>N2D</v>
      </c>
      <c r="W239" s="69">
        <f>if(V239&lt;&gt;0,if(Q239="Unknown", Assumptions!$B$42,If(Q239&gt;1,Q239,2)),0)</f>
        <v>4</v>
      </c>
      <c r="X239" s="69">
        <f>if(V239&lt;&gt;0,if(R239="Unknown", Assumptions!$B$43,R239),0)</f>
        <v>2</v>
      </c>
      <c r="Y239" s="68">
        <f t="shared" si="8"/>
        <v>0</v>
      </c>
      <c r="Z239" s="68">
        <f>if(V239&lt;&gt;0,if(  S239="Unknown", Assumptions!$B$44,S239),0)</f>
        <v>47</v>
      </c>
      <c r="AA239" s="68" t="str">
        <f>if(V239 ="N2",ifna(vlookup(W239&amp;"-"&amp;X239,'Ref. VM'!A:B,2,0),"Custom"),if(V239 ="E2" , ifna(vlookup(W239&amp;"-"&amp;X239,'Ref. VM'!D:E,2,0),"Custom"),if(V239="N2D",ifna(vlookup(W239&amp;"-"&amp;X239,'Ref. VM'!G:H,2,0),"Custom"),if(V239="N4",ifna(vlookup(W239&amp;"-"&amp;X239,'Ref. VM'!J:K,2,0),"Custom"),0))))</f>
        <v>Custom</v>
      </c>
      <c r="AB239" s="67" t="str">
        <f t="shared" si="9"/>
        <v>N2D-Custom vCPUs-CUD 3y</v>
      </c>
      <c r="AC239" s="67" t="str">
        <f t="shared" si="10"/>
        <v>N2D-Custom RAM-CUD 3y</v>
      </c>
      <c r="AD239" s="67">
        <f t="shared" si="11"/>
        <v>0</v>
      </c>
      <c r="AE239" s="69">
        <f>if(T239="Lift &amp; Shift Prod",730,if(T239="Lift &amp; Shift Noprod",Assumptions!$B$3,0))</f>
        <v>730</v>
      </c>
      <c r="AF239" s="70">
        <f>if( U239=0,0,if(Y239=0, ((vlookup(AB239,'SKU Pricing'!A:B,Assumptions!$B$2,0)*W239)+(vlookup(AC239,'SKU Pricing'!A:B,Assumptions!$B$2,0)*X239))*AE239,((vlookup(AB239,'SKU Pricing'!A:B,Assumptions!$B$2,0)*W239)+(vlookup(AC239,'SKU Pricing'!A:B,Assumptions!$B$2,0)*(W239*8))+(vlookup(AD239,'SKU Pricing'!A:B,Assumptions!$B$2,0)*(X239-(W239*8))))*AE239))</f>
        <v>46.96615308</v>
      </c>
      <c r="AG239" s="67">
        <f t="shared" si="12"/>
        <v>0</v>
      </c>
      <c r="AH239" s="70">
        <f>ifna(vlookup(AG239,'SKU Pricing'!A:B,Assumptions!$B$2,0)*W239*AE239,0)</f>
        <v>0</v>
      </c>
      <c r="AI239" s="62" t="str">
        <f t="shared" si="13"/>
        <v/>
      </c>
      <c r="AJ239" s="62" t="str">
        <f>if(V239&lt;&gt;0, if(T239="Lift &amp; Shift Noprod",Assumptions!$B$9,if(V239=Assumptions!$B$6,Assumptions!$B$10,if(P239=1,Assumptions!$B$8,Assumptions!$B$7))),"")</f>
        <v>Balanced</v>
      </c>
      <c r="AK239" s="69" t="str">
        <f t="shared" si="14"/>
        <v>Balanced</v>
      </c>
      <c r="AL239" s="69">
        <f>if(AJ239="Hyperdisk Balanced",Assumptions!$B$11,0)</f>
        <v>0</v>
      </c>
      <c r="AM239" s="69">
        <f>if(AJ239="Hyperdisk Balanced",Assumptions!$B$12,0)</f>
        <v>0</v>
      </c>
      <c r="AN239" s="70">
        <f>if(AK239=0,0,if(AJ239="Hyperdisk Balanced",vlookup(AK239&amp;" provisioned space",'SKU Pricing'!A:B,Assumptions!$B$2,0)*Z239+vlookup(AK239&amp;" provisioned IOPS",'SKU Pricing'!A:B,Assumptions!$B$2,0)*AL239*730+vlookup(AK239&amp;" provisioned throughput",'SKU Pricing'!A:B,Assumptions!$B$2,0)*AM239*730,vlookup(AK239,'SKU Pricing'!A:B,Assumptions!$B$2,0)*Z239))</f>
        <v>5.452</v>
      </c>
      <c r="AO239" s="70">
        <f t="shared" si="15"/>
        <v>52.41815308</v>
      </c>
      <c r="AP239" s="71" t="str">
        <f t="shared" si="16"/>
        <v>VM Manager</v>
      </c>
      <c r="AQ239" s="70">
        <f>ifna(vlookup(AP239,'SKU Pricing'!A:B,Assumptions!$B$2,0)*AE239,0)</f>
        <v>2.19</v>
      </c>
      <c r="AR239" s="72">
        <v>0.0</v>
      </c>
    </row>
    <row r="240">
      <c r="A240" s="61" t="s">
        <v>390</v>
      </c>
      <c r="B240" s="62" t="str">
        <f>ifna(if(vlookup(A240,vOS!A:B,2,0)="","Unknown",vlookup(A240,vOS!A:B,2,0)),"Unknown")</f>
        <v>Debian GNU/Linux 10 (64-bit)</v>
      </c>
      <c r="C240" s="62">
        <f>vlookup(B240,'OS Study'!A:D,2,0)</f>
        <v>0</v>
      </c>
      <c r="D240" s="62" t="str">
        <f>vlookup(B240,'OS Study'!A:D,3,0)</f>
        <v>Linux</v>
      </c>
      <c r="E240" s="62" t="str">
        <f>vlookup(B240,'OS Study'!A:D,4,0)</f>
        <v>Debian</v>
      </c>
      <c r="F240" s="63" t="str">
        <f>vlookup(B240,'OS Study'!A:E,5,0)</f>
        <v>10</v>
      </c>
      <c r="G240" s="62">
        <f>IF(vlookup(A240,'RVtools V2.1'!A:J,4,0)="non",0,1)</f>
        <v>1</v>
      </c>
      <c r="H240" s="62">
        <f>if(vlookup(A240,'RVtools V2.1'!A:K,11,0)="kube",1,0)</f>
        <v>0</v>
      </c>
      <c r="I240" s="62">
        <f t="shared" si="5"/>
        <v>0</v>
      </c>
      <c r="J240" s="62">
        <f>ifna(vlookup(A240,'Infra Study'!A:Q,17,0),0)</f>
        <v>1</v>
      </c>
      <c r="K240" s="64">
        <f>IFERROR(__xludf.DUMMYFUNCTION("N(REGEXMATCH(VLOOKUP(A240, 'RVtools V2.1'!A:H, 8, 0), ""^Serveur de fichiers""))"),0.0)</f>
        <v>0</v>
      </c>
      <c r="L240" s="64">
        <f t="shared" si="6"/>
        <v>0</v>
      </c>
      <c r="M240" s="67" t="str">
        <f>ifna(vlookup(A240,'RVtools V2.1'!A:I,8,0),"N/A")</f>
        <v>CyberElements (accès Fournisseurs)</v>
      </c>
      <c r="N240" s="64">
        <f>IFERROR(__xludf.DUMMYFUNCTION("IF(REGEXMATCH(M240, ""(?i)"" &amp; JOIN(""|"", SPLIT(""kalisil"", "" ""))), 1, 0)"),0.0)</f>
        <v>0</v>
      </c>
      <c r="O240" s="64" t="str">
        <f>vlookup(A240,'RVtools V2.1'!A:H,7,0)</f>
        <v>N/A</v>
      </c>
      <c r="P240" s="64">
        <f>if(vlookup(A240,'RVtools V2.1'!A:H,5,0)="oui",1,0)</f>
        <v>0</v>
      </c>
      <c r="Q240" s="64">
        <f>ifna(vlookup(A240,vCPU!A:B,2,0),"Unknown")</f>
        <v>4</v>
      </c>
      <c r="R240" s="66">
        <f>ifna(vlookup(A240,vMemory!A:C,3,0),"Unknown")</f>
        <v>4</v>
      </c>
      <c r="S240" s="66">
        <f>ifna(vlookup(A240,vDisk!A:C,3,0),"Unknown")</f>
        <v>66</v>
      </c>
      <c r="T240" s="67" t="str">
        <f t="array" ref="T240">IFS(
   L240=1, "No Lift &amp; Shift",
   J240=1, XLOOKUP(A240, 'Infra Study'!A:A, 'Infra Study'!P:P),
   I240=1, "No Lift &amp; Shift",
   H240=1, "GKE",
   K240=1, "GCNV",
   G240=1, "Lift &amp; Shift Prod",
   TRUE, "Lift &amp; Shift Noprod"
)</f>
        <v>Consolidation</v>
      </c>
      <c r="U240" s="67">
        <f t="shared" si="7"/>
        <v>0</v>
      </c>
      <c r="V240" s="68">
        <f>if(T240="Lift &amp; Shift Noprod",if( Y240=0,Assumptions!$B$5, Assumptions!$B$4),if(T240="Lift &amp; Shift Prod",if(AND(N240=1,O240="T1"),Assumptions!$B$6,Assumptions!$B$4),0))</f>
        <v>0</v>
      </c>
      <c r="W240" s="62">
        <f>if(V240&lt;&gt;0,if(Q240="Unknown", Assumptions!$B$42,If(Q240&gt;1,Q240,2)),0)</f>
        <v>0</v>
      </c>
      <c r="X240" s="69">
        <f>if(V240&lt;&gt;0,if(R240="Unknown", Assumptions!$B$43,R240),0)</f>
        <v>0</v>
      </c>
      <c r="Y240" s="68">
        <f t="shared" si="8"/>
        <v>0</v>
      </c>
      <c r="Z240" s="68">
        <f>if(V240&lt;&gt;0,if(  S240="Unknown", Assumptions!$B$44,S240),0)</f>
        <v>0</v>
      </c>
      <c r="AA240" s="68">
        <f>if(V240 ="N2",ifna(vlookup(W240&amp;"-"&amp;X240,'Ref. VM'!A:B,2,0),"Custom"),if(V240 ="E2" , ifna(vlookup(W240&amp;"-"&amp;X240,'Ref. VM'!D:E,2,0),"Custom"),if(V240="N2D",ifna(vlookup(W240&amp;"-"&amp;X240,'Ref. VM'!G:H,2,0),"Custom"),if(V240="N4",ifna(vlookup(W240&amp;"-"&amp;X240,'Ref. VM'!J:K,2,0),"Custom"),0))))</f>
        <v>0</v>
      </c>
      <c r="AB240" s="67">
        <f t="shared" si="9"/>
        <v>0</v>
      </c>
      <c r="AC240" s="67">
        <f t="shared" si="10"/>
        <v>0</v>
      </c>
      <c r="AD240" s="67">
        <f t="shared" si="11"/>
        <v>0</v>
      </c>
      <c r="AE240" s="62">
        <f>if(T240="Lift &amp; Shift Prod",730,if(T240="Lift &amp; Shift Noprod",Assumptions!$B$3,0))</f>
        <v>0</v>
      </c>
      <c r="AF240" s="70">
        <f>if( U240=0,0,if(Y240=0, ((vlookup(AB240,'SKU Pricing'!A:B,Assumptions!$B$2,0)*W240)+(vlookup(AC240,'SKU Pricing'!A:B,Assumptions!$B$2,0)*X240))*AE240,((vlookup(AB240,'SKU Pricing'!A:B,Assumptions!$B$2,0)*W240)+(vlookup(AC240,'SKU Pricing'!A:B,Assumptions!$B$2,0)*(W240*8))+(vlookup(AD240,'SKU Pricing'!A:B,Assumptions!$B$2,0)*(X240-(W240*8))))*AE240))</f>
        <v>0</v>
      </c>
      <c r="AG240" s="67">
        <f t="shared" si="12"/>
        <v>0</v>
      </c>
      <c r="AH240" s="70">
        <f>ifna(vlookup(AG240,'SKU Pricing'!A:B,Assumptions!$B$2,0)*W240*AE240,0)</f>
        <v>0</v>
      </c>
      <c r="AI240" s="62" t="str">
        <f t="shared" si="13"/>
        <v/>
      </c>
      <c r="AJ240" s="62" t="str">
        <f>if(V240&lt;&gt;0, if(T240="Lift &amp; Shift Noprod",Assumptions!$B$9,if(V240=Assumptions!$B$6,Assumptions!$B$10,if(P240=1,Assumptions!$B$8,Assumptions!$B$7))),"")</f>
        <v/>
      </c>
      <c r="AK240" s="69">
        <f t="shared" si="14"/>
        <v>0</v>
      </c>
      <c r="AL240" s="69">
        <f>if(AJ240="Hyperdisk Balanced",Assumptions!$B$11,0)</f>
        <v>0</v>
      </c>
      <c r="AM240" s="69">
        <f>if(AJ240="Hyperdisk Balanced",Assumptions!$B$12,0)</f>
        <v>0</v>
      </c>
      <c r="AN240" s="70">
        <f>if(AK240=0,0,if(AJ240="Hyperdisk Balanced",vlookup(AK240&amp;" provisioned space",'SKU Pricing'!A:B,Assumptions!$B$2,0)*Z240+vlookup(AK240&amp;" provisioned IOPS",'SKU Pricing'!A:B,Assumptions!$B$2,0)*AL240*730+vlookup(AK240&amp;" provisioned throughput",'SKU Pricing'!A:B,Assumptions!$B$2,0)*AM240*730,vlookup(AK240,'SKU Pricing'!A:B,Assumptions!$B$2,0)*Z240))</f>
        <v>0</v>
      </c>
      <c r="AO240" s="70">
        <f t="shared" si="15"/>
        <v>0</v>
      </c>
      <c r="AP240" s="71">
        <f t="shared" si="16"/>
        <v>0</v>
      </c>
      <c r="AQ240" s="70">
        <f>ifna(vlookup(AP240,'SKU Pricing'!A:B,Assumptions!$B$2,0)*AE240,0)</f>
        <v>0</v>
      </c>
      <c r="AR240" s="72">
        <v>0.0</v>
      </c>
    </row>
    <row r="241">
      <c r="A241" s="61" t="s">
        <v>391</v>
      </c>
      <c r="B241" s="62" t="str">
        <f>ifna(if(vlookup(A241,vOS!A:B,2,0)="","Unknown",vlookup(A241,vOS!A:B,2,0)),"Unknown")</f>
        <v>Debian GNU/Linux 12 (64-bit)</v>
      </c>
      <c r="C241" s="62">
        <f>vlookup(B241,'OS Study'!A:D,2,0)</f>
        <v>0</v>
      </c>
      <c r="D241" s="62" t="str">
        <f>vlookup(B241,'OS Study'!A:D,3,0)</f>
        <v>Linux</v>
      </c>
      <c r="E241" s="62" t="str">
        <f>vlookup(B241,'OS Study'!A:D,4,0)</f>
        <v>Debian</v>
      </c>
      <c r="F241" s="63" t="str">
        <f>vlookup(B241,'OS Study'!A:E,5,0)</f>
        <v>12</v>
      </c>
      <c r="G241" s="62">
        <f>IF(vlookup(A241,'RVtools V2.1'!A:J,4,0)="non",0,1)</f>
        <v>1</v>
      </c>
      <c r="H241" s="62">
        <f>if(vlookup(A241,'RVtools V2.1'!A:K,11,0)="kube",1,0)</f>
        <v>0</v>
      </c>
      <c r="I241" s="62">
        <f t="shared" si="5"/>
        <v>0</v>
      </c>
      <c r="J241" s="62">
        <f>ifna(vlookup(A241,'Infra Study'!A:Q,17,0),0)</f>
        <v>0</v>
      </c>
      <c r="K241" s="64">
        <f>IFERROR(__xludf.DUMMYFUNCTION("N(REGEXMATCH(VLOOKUP(A241, 'RVtools V2.1'!A:H, 8, 0), ""^Serveur de fichiers""))"),0.0)</f>
        <v>0</v>
      </c>
      <c r="L241" s="64">
        <f t="shared" si="6"/>
        <v>0</v>
      </c>
      <c r="M241" s="67" t="str">
        <f>ifna(vlookup(A241,'RVtools V2.1'!A:I,8,0),"N/A")</f>
        <v>CyberElements (accès Fournisseurs)</v>
      </c>
      <c r="N241" s="64">
        <f>IFERROR(__xludf.DUMMYFUNCTION("IF(REGEXMATCH(M241, ""(?i)"" &amp; JOIN(""|"", SPLIT(""kalisil"", "" ""))), 1, 0)"),0.0)</f>
        <v>0</v>
      </c>
      <c r="O241" s="64" t="str">
        <f>vlookup(A241,'RVtools V2.1'!A:H,7,0)</f>
        <v>T2</v>
      </c>
      <c r="P241" s="64">
        <f>if(vlookup(A241,'RVtools V2.1'!A:H,5,0)="oui",1,0)</f>
        <v>0</v>
      </c>
      <c r="Q241" s="64">
        <f>ifna(vlookup(A241,vCPU!A:B,2,0),"Unknown")</f>
        <v>4</v>
      </c>
      <c r="R241" s="66">
        <f>ifna(vlookup(A241,vMemory!A:C,3,0),"Unknown")</f>
        <v>2</v>
      </c>
      <c r="S241" s="66">
        <f>ifna(vlookup(A241,vDisk!A:C,3,0),"Unknown")</f>
        <v>504</v>
      </c>
      <c r="T241" s="67" t="str">
        <f t="array" ref="T241">IFS(
   L241=1, "No Lift &amp; Shift",
   J241=1, XLOOKUP(A241, 'Infra Study'!A:A, 'Infra Study'!P:P),
   I241=1, "No Lift &amp; Shift",
   H241=1, "GKE",
   K241=1, "GCNV",
   G241=1, "Lift &amp; Shift Prod",
   TRUE, "Lift &amp; Shift Noprod"
)</f>
        <v>Lift &amp; Shift Prod</v>
      </c>
      <c r="U241" s="67">
        <f t="shared" si="7"/>
        <v>1</v>
      </c>
      <c r="V241" s="68" t="str">
        <f>if(T241="Lift &amp; Shift Noprod",if( Y241=0,Assumptions!$B$5, Assumptions!$B$4),if(T241="Lift &amp; Shift Prod",if(AND(N241=1,O241="T1"),Assumptions!$B$6,Assumptions!$B$4),0))</f>
        <v>N2D</v>
      </c>
      <c r="W241" s="69">
        <f>if(V241&lt;&gt;0,if(Q241="Unknown", Assumptions!$B$42,If(Q241&gt;1,Q241,2)),0)</f>
        <v>4</v>
      </c>
      <c r="X241" s="69">
        <f>if(V241&lt;&gt;0,if(R241="Unknown", Assumptions!$B$43,R241),0)</f>
        <v>2</v>
      </c>
      <c r="Y241" s="68">
        <f t="shared" si="8"/>
        <v>0</v>
      </c>
      <c r="Z241" s="68">
        <f>if(V241&lt;&gt;0,if(  S241="Unknown", Assumptions!$B$44,S241),0)</f>
        <v>504</v>
      </c>
      <c r="AA241" s="68" t="str">
        <f>if(V241 ="N2",ifna(vlookup(W241&amp;"-"&amp;X241,'Ref. VM'!A:B,2,0),"Custom"),if(V241 ="E2" , ifna(vlookup(W241&amp;"-"&amp;X241,'Ref. VM'!D:E,2,0),"Custom"),if(V241="N2D",ifna(vlookup(W241&amp;"-"&amp;X241,'Ref. VM'!G:H,2,0),"Custom"),if(V241="N4",ifna(vlookup(W241&amp;"-"&amp;X241,'Ref. VM'!J:K,2,0),"Custom"),0))))</f>
        <v>Custom</v>
      </c>
      <c r="AB241" s="67" t="str">
        <f t="shared" si="9"/>
        <v>N2D-Custom vCPUs-CUD 3y</v>
      </c>
      <c r="AC241" s="67" t="str">
        <f t="shared" si="10"/>
        <v>N2D-Custom RAM-CUD 3y</v>
      </c>
      <c r="AD241" s="67">
        <f t="shared" si="11"/>
        <v>0</v>
      </c>
      <c r="AE241" s="69">
        <f>if(T241="Lift &amp; Shift Prod",730,if(T241="Lift &amp; Shift Noprod",Assumptions!$B$3,0))</f>
        <v>730</v>
      </c>
      <c r="AF241" s="70">
        <f>if( U241=0,0,if(Y241=0, ((vlookup(AB241,'SKU Pricing'!A:B,Assumptions!$B$2,0)*W241)+(vlookup(AC241,'SKU Pricing'!A:B,Assumptions!$B$2,0)*X241))*AE241,((vlookup(AB241,'SKU Pricing'!A:B,Assumptions!$B$2,0)*W241)+(vlookup(AC241,'SKU Pricing'!A:B,Assumptions!$B$2,0)*(W241*8))+(vlookup(AD241,'SKU Pricing'!A:B,Assumptions!$B$2,0)*(X241-(W241*8))))*AE241))</f>
        <v>46.96615308</v>
      </c>
      <c r="AG241" s="67">
        <f t="shared" si="12"/>
        <v>0</v>
      </c>
      <c r="AH241" s="70">
        <f>ifna(vlookup(AG241,'SKU Pricing'!A:B,Assumptions!$B$2,0)*W241*AE241,0)</f>
        <v>0</v>
      </c>
      <c r="AI241" s="62" t="str">
        <f t="shared" si="13"/>
        <v/>
      </c>
      <c r="AJ241" s="62" t="str">
        <f>if(V241&lt;&gt;0, if(T241="Lift &amp; Shift Noprod",Assumptions!$B$9,if(V241=Assumptions!$B$6,Assumptions!$B$10,if(P241=1,Assumptions!$B$8,Assumptions!$B$7))),"")</f>
        <v>Balanced</v>
      </c>
      <c r="AK241" s="69" t="str">
        <f t="shared" si="14"/>
        <v>Balanced</v>
      </c>
      <c r="AL241" s="69">
        <f>if(AJ241="Hyperdisk Balanced",Assumptions!$B$11,0)</f>
        <v>0</v>
      </c>
      <c r="AM241" s="69">
        <f>if(AJ241="Hyperdisk Balanced",Assumptions!$B$12,0)</f>
        <v>0</v>
      </c>
      <c r="AN241" s="70">
        <f>if(AK241=0,0,if(AJ241="Hyperdisk Balanced",vlookup(AK241&amp;" provisioned space",'SKU Pricing'!A:B,Assumptions!$B$2,0)*Z241+vlookup(AK241&amp;" provisioned IOPS",'SKU Pricing'!A:B,Assumptions!$B$2,0)*AL241*730+vlookup(AK241&amp;" provisioned throughput",'SKU Pricing'!A:B,Assumptions!$B$2,0)*AM241*730,vlookup(AK241,'SKU Pricing'!A:B,Assumptions!$B$2,0)*Z241))</f>
        <v>58.464</v>
      </c>
      <c r="AO241" s="70">
        <f t="shared" si="15"/>
        <v>105.4301531</v>
      </c>
      <c r="AP241" s="71" t="str">
        <f t="shared" si="16"/>
        <v>VM Manager</v>
      </c>
      <c r="AQ241" s="70">
        <f>ifna(vlookup(AP241,'SKU Pricing'!A:B,Assumptions!$B$2,0)*AE241,0)</f>
        <v>2.19</v>
      </c>
      <c r="AR241" s="72">
        <v>0.0</v>
      </c>
    </row>
    <row r="242">
      <c r="A242" s="61" t="s">
        <v>392</v>
      </c>
      <c r="B242" s="62" t="str">
        <f>ifna(if(vlookup(A242,vOS!A:B,2,0)="","Unknown",vlookup(A242,vOS!A:B,2,0)),"Unknown")</f>
        <v>Microsoft Windows Server 2022 (64-bit)</v>
      </c>
      <c r="C242" s="62">
        <f>vlookup(B242,'OS Study'!A:D,2,0)</f>
        <v>0</v>
      </c>
      <c r="D242" s="62" t="str">
        <f>vlookup(B242,'OS Study'!A:D,3,0)</f>
        <v>Windows</v>
      </c>
      <c r="E242" s="62" t="str">
        <f>vlookup(B242,'OS Study'!A:D,4,0)</f>
        <v>Server</v>
      </c>
      <c r="F242" s="63" t="str">
        <f>vlookup(B242,'OS Study'!A:E,5,0)</f>
        <v>2022</v>
      </c>
      <c r="G242" s="62">
        <f>IF(vlookup(A242,'RVtools V2.1'!A:J,4,0)="non",0,1)</f>
        <v>1</v>
      </c>
      <c r="H242" s="62">
        <f>if(vlookup(A242,'RVtools V2.1'!A:K,11,0)="kube",1,0)</f>
        <v>0</v>
      </c>
      <c r="I242" s="62">
        <f t="shared" si="5"/>
        <v>0</v>
      </c>
      <c r="J242" s="62">
        <f>ifna(vlookup(A242,'Infra Study'!A:Q,17,0),0)</f>
        <v>0</v>
      </c>
      <c r="K242" s="64">
        <f>IFERROR(__xludf.DUMMYFUNCTION("N(REGEXMATCH(VLOOKUP(A242, 'RVtools V2.1'!A:H, 8, 0), ""^Serveur de fichiers""))"),0.0)</f>
        <v>0</v>
      </c>
      <c r="L242" s="64">
        <f t="shared" si="6"/>
        <v>0</v>
      </c>
      <c r="M242" s="67" t="str">
        <f>ifna(vlookup(A242,'RVtools V2.1'!A:I,8,0),"N/A")</f>
        <v>CyberElements (accès Fournisseurs)</v>
      </c>
      <c r="N242" s="64">
        <f>IFERROR(__xludf.DUMMYFUNCTION("IF(REGEXMATCH(M242, ""(?i)"" &amp; JOIN(""|"", SPLIT(""kalisil"", "" ""))), 1, 0)"),0.0)</f>
        <v>0</v>
      </c>
      <c r="O242" s="64" t="str">
        <f>vlookup(A242,'RVtools V2.1'!A:H,7,0)</f>
        <v>T2</v>
      </c>
      <c r="P242" s="64">
        <f>if(vlookup(A242,'RVtools V2.1'!A:H,5,0)="oui",1,0)</f>
        <v>0</v>
      </c>
      <c r="Q242" s="64">
        <f>ifna(vlookup(A242,vCPU!A:B,2,0),"Unknown")</f>
        <v>2</v>
      </c>
      <c r="R242" s="66">
        <f>ifna(vlookup(A242,vMemory!A:C,3,0),"Unknown")</f>
        <v>4</v>
      </c>
      <c r="S242" s="66">
        <f>ifna(vlookup(A242,vDisk!A:C,3,0),"Unknown")</f>
        <v>39</v>
      </c>
      <c r="T242" s="67" t="str">
        <f t="array" ref="T242">IFS(
   L242=1, "No Lift &amp; Shift",
   J242=1, XLOOKUP(A242, 'Infra Study'!A:A, 'Infra Study'!P:P),
   I242=1, "No Lift &amp; Shift",
   H242=1, "GKE",
   K242=1, "GCNV",
   G242=1, "Lift &amp; Shift Prod",
   TRUE, "Lift &amp; Shift Noprod"
)</f>
        <v>Lift &amp; Shift Prod</v>
      </c>
      <c r="U242" s="67">
        <f t="shared" si="7"/>
        <v>1</v>
      </c>
      <c r="V242" s="68" t="str">
        <f>if(T242="Lift &amp; Shift Noprod",if( Y242=0,Assumptions!$B$5, Assumptions!$B$4),if(T242="Lift &amp; Shift Prod",if(AND(N242=1,O242="T1"),Assumptions!$B$6,Assumptions!$B$4),0))</f>
        <v>N2D</v>
      </c>
      <c r="W242" s="69">
        <f>if(V242&lt;&gt;0,if(Q242="Unknown", Assumptions!$B$42,If(Q242&gt;1,Q242,2)),0)</f>
        <v>2</v>
      </c>
      <c r="X242" s="69">
        <f>if(V242&lt;&gt;0,if(R242="Unknown", Assumptions!$B$43,R242),0)</f>
        <v>4</v>
      </c>
      <c r="Y242" s="68">
        <f t="shared" si="8"/>
        <v>0</v>
      </c>
      <c r="Z242" s="68">
        <f>if(V242&lt;&gt;0,if(  S242="Unknown", Assumptions!$B$44,S242),0)</f>
        <v>39</v>
      </c>
      <c r="AA242" s="68" t="str">
        <f>if(V242 ="N2",ifna(vlookup(W242&amp;"-"&amp;X242,'Ref. VM'!A:B,2,0),"Custom"),if(V242 ="E2" , ifna(vlookup(W242&amp;"-"&amp;X242,'Ref. VM'!D:E,2,0),"Custom"),if(V242="N2D",ifna(vlookup(W242&amp;"-"&amp;X242,'Ref. VM'!G:H,2,0),"Custom"),if(V242="N4",ifna(vlookup(W242&amp;"-"&amp;X242,'Ref. VM'!J:K,2,0),"Custom"),0))))</f>
        <v>Custom</v>
      </c>
      <c r="AB242" s="67" t="str">
        <f t="shared" si="9"/>
        <v>N2D-Custom vCPUs-CUD 3y</v>
      </c>
      <c r="AC242" s="67" t="str">
        <f t="shared" si="10"/>
        <v>N2D-Custom RAM-CUD 3y</v>
      </c>
      <c r="AD242" s="67">
        <f t="shared" si="11"/>
        <v>0</v>
      </c>
      <c r="AE242" s="69">
        <f>if(T242="Lift &amp; Shift Prod",730,if(T242="Lift &amp; Shift Noprod",Assumptions!$B$3,0))</f>
        <v>730</v>
      </c>
      <c r="AF242" s="70">
        <f>if( U242=0,0,if(Y242=0, ((vlookup(AB242,'SKU Pricing'!A:B,Assumptions!$B$2,0)*W242)+(vlookup(AC242,'SKU Pricing'!A:B,Assumptions!$B$2,0)*X242))*AE242,((vlookup(AB242,'SKU Pricing'!A:B,Assumptions!$B$2,0)*W242)+(vlookup(AC242,'SKU Pricing'!A:B,Assumptions!$B$2,0)*(W242*8))+(vlookup(AD242,'SKU Pricing'!A:B,Assumptions!$B$2,0)*(X242-(W242*8))))*AE242))</f>
        <v>27.90832632</v>
      </c>
      <c r="AG242" s="67" t="str">
        <f t="shared" si="12"/>
        <v>Windows Server</v>
      </c>
      <c r="AH242" s="70">
        <f>ifna(vlookup(AG242,'SKU Pricing'!A:B,Assumptions!$B$2,0)*W242*AE242,0)</f>
        <v>67.16</v>
      </c>
      <c r="AI242" s="62" t="str">
        <f t="shared" si="13"/>
        <v/>
      </c>
      <c r="AJ242" s="62" t="str">
        <f>if(V242&lt;&gt;0, if(T242="Lift &amp; Shift Noprod",Assumptions!$B$9,if(V242=Assumptions!$B$6,Assumptions!$B$10,if(P242=1,Assumptions!$B$8,Assumptions!$B$7))),"")</f>
        <v>Balanced</v>
      </c>
      <c r="AK242" s="69" t="str">
        <f t="shared" si="14"/>
        <v>Balanced</v>
      </c>
      <c r="AL242" s="69">
        <f>if(AJ242="Hyperdisk Balanced",Assumptions!$B$11,0)</f>
        <v>0</v>
      </c>
      <c r="AM242" s="69">
        <f>if(AJ242="Hyperdisk Balanced",Assumptions!$B$12,0)</f>
        <v>0</v>
      </c>
      <c r="AN242" s="70">
        <f>if(AK242=0,0,if(AJ242="Hyperdisk Balanced",vlookup(AK242&amp;" provisioned space",'SKU Pricing'!A:B,Assumptions!$B$2,0)*Z242+vlookup(AK242&amp;" provisioned IOPS",'SKU Pricing'!A:B,Assumptions!$B$2,0)*AL242*730+vlookup(AK242&amp;" provisioned throughput",'SKU Pricing'!A:B,Assumptions!$B$2,0)*AM242*730,vlookup(AK242,'SKU Pricing'!A:B,Assumptions!$B$2,0)*Z242))</f>
        <v>4.524</v>
      </c>
      <c r="AO242" s="70">
        <f t="shared" si="15"/>
        <v>99.59232632</v>
      </c>
      <c r="AP242" s="71" t="str">
        <f t="shared" si="16"/>
        <v>VM Manager</v>
      </c>
      <c r="AQ242" s="70">
        <f>ifna(vlookup(AP242,'SKU Pricing'!A:B,Assumptions!$B$2,0)*AE242,0)</f>
        <v>2.19</v>
      </c>
      <c r="AR242" s="72">
        <v>0.0</v>
      </c>
    </row>
    <row r="243">
      <c r="A243" s="61" t="s">
        <v>393</v>
      </c>
      <c r="B243" s="62" t="str">
        <f>ifna(if(vlookup(A243,vOS!A:B,2,0)="","Unknown",vlookup(A243,vOS!A:B,2,0)),"Unknown")</f>
        <v>Microsoft Windows Server 2022 (64-bit)</v>
      </c>
      <c r="C243" s="62">
        <f>vlookup(B243,'OS Study'!A:D,2,0)</f>
        <v>0</v>
      </c>
      <c r="D243" s="62" t="str">
        <f>vlookup(B243,'OS Study'!A:D,3,0)</f>
        <v>Windows</v>
      </c>
      <c r="E243" s="62" t="str">
        <f>vlookup(B243,'OS Study'!A:D,4,0)</f>
        <v>Server</v>
      </c>
      <c r="F243" s="63" t="str">
        <f>vlookup(B243,'OS Study'!A:E,5,0)</f>
        <v>2022</v>
      </c>
      <c r="G243" s="62">
        <f>IF(vlookup(A243,'RVtools V2.1'!A:J,4,0)="non",0,1)</f>
        <v>1</v>
      </c>
      <c r="H243" s="62">
        <f>if(vlookup(A243,'RVtools V2.1'!A:K,11,0)="kube",1,0)</f>
        <v>0</v>
      </c>
      <c r="I243" s="62">
        <f t="shared" si="5"/>
        <v>0</v>
      </c>
      <c r="J243" s="62">
        <f>ifna(vlookup(A243,'Infra Study'!A:Q,17,0),0)</f>
        <v>0</v>
      </c>
      <c r="K243" s="64">
        <f>IFERROR(__xludf.DUMMYFUNCTION("N(REGEXMATCH(VLOOKUP(A243, 'RVtools V2.1'!A:H, 8, 0), ""^Serveur de fichiers""))"),0.0)</f>
        <v>0</v>
      </c>
      <c r="L243" s="64">
        <f t="shared" si="6"/>
        <v>0</v>
      </c>
      <c r="M243" s="67" t="str">
        <f>ifna(vlookup(A243,'RVtools V2.1'!A:I,8,0),"N/A")</f>
        <v>CyberElements (accès Fournisseurs)</v>
      </c>
      <c r="N243" s="64">
        <f>IFERROR(__xludf.DUMMYFUNCTION("IF(REGEXMATCH(M243, ""(?i)"" &amp; JOIN(""|"", SPLIT(""kalisil"", "" ""))), 1, 0)"),0.0)</f>
        <v>0</v>
      </c>
      <c r="O243" s="64" t="str">
        <f>vlookup(A243,'RVtools V2.1'!A:H,7,0)</f>
        <v>T2</v>
      </c>
      <c r="P243" s="64">
        <f>if(vlookup(A243,'RVtools V2.1'!A:H,5,0)="oui",1,0)</f>
        <v>0</v>
      </c>
      <c r="Q243" s="64">
        <f>ifna(vlookup(A243,vCPU!A:B,2,0),"Unknown")</f>
        <v>2</v>
      </c>
      <c r="R243" s="66">
        <f>ifna(vlookup(A243,vMemory!A:C,3,0),"Unknown")</f>
        <v>2</v>
      </c>
      <c r="S243" s="66">
        <f>ifna(vlookup(A243,vDisk!A:C,3,0),"Unknown")</f>
        <v>39</v>
      </c>
      <c r="T243" s="67" t="str">
        <f t="array" ref="T243">IFS(
   L243=1, "No Lift &amp; Shift",
   J243=1, XLOOKUP(A243, 'Infra Study'!A:A, 'Infra Study'!P:P),
   I243=1, "No Lift &amp; Shift",
   H243=1, "GKE",
   K243=1, "GCNV",
   G243=1, "Lift &amp; Shift Prod",
   TRUE, "Lift &amp; Shift Noprod"
)</f>
        <v>Lift &amp; Shift Prod</v>
      </c>
      <c r="U243" s="67">
        <f t="shared" si="7"/>
        <v>1</v>
      </c>
      <c r="V243" s="68" t="str">
        <f>if(T243="Lift &amp; Shift Noprod",if( Y243=0,Assumptions!$B$5, Assumptions!$B$4),if(T243="Lift &amp; Shift Prod",if(AND(N243=1,O243="T1"),Assumptions!$B$6,Assumptions!$B$4),0))</f>
        <v>N2D</v>
      </c>
      <c r="W243" s="69">
        <f>if(V243&lt;&gt;0,if(Q243="Unknown", Assumptions!$B$42,If(Q243&gt;1,Q243,2)),0)</f>
        <v>2</v>
      </c>
      <c r="X243" s="69">
        <f>if(V243&lt;&gt;0,if(R243="Unknown", Assumptions!$B$43,R243),0)</f>
        <v>2</v>
      </c>
      <c r="Y243" s="68">
        <f t="shared" si="8"/>
        <v>0</v>
      </c>
      <c r="Z243" s="68">
        <f>if(V243&lt;&gt;0,if(  S243="Unknown", Assumptions!$B$44,S243),0)</f>
        <v>39</v>
      </c>
      <c r="AA243" s="68" t="str">
        <f>if(V243 ="N2",ifna(vlookup(W243&amp;"-"&amp;X243,'Ref. VM'!A:B,2,0),"Custom"),if(V243 ="E2" , ifna(vlookup(W243&amp;"-"&amp;X243,'Ref. VM'!D:E,2,0),"Custom"),if(V243="N2D",ifna(vlookup(W243&amp;"-"&amp;X243,'Ref. VM'!G:H,2,0),"Custom"),if(V243="N4",ifna(vlookup(W243&amp;"-"&amp;X243,'Ref. VM'!J:K,2,0),"Custom"),0))))</f>
        <v>Custom</v>
      </c>
      <c r="AB243" s="67" t="str">
        <f t="shared" si="9"/>
        <v>N2D-Custom vCPUs-CUD 3y</v>
      </c>
      <c r="AC243" s="67" t="str">
        <f t="shared" si="10"/>
        <v>N2D-Custom RAM-CUD 3y</v>
      </c>
      <c r="AD243" s="67">
        <f t="shared" si="11"/>
        <v>0</v>
      </c>
      <c r="AE243" s="69">
        <f>if(T243="Lift &amp; Shift Prod",730,if(T243="Lift &amp; Shift Noprod",Assumptions!$B$3,0))</f>
        <v>730</v>
      </c>
      <c r="AF243" s="70">
        <f>if( U243=0,0,if(Y243=0, ((vlookup(AB243,'SKU Pricing'!A:B,Assumptions!$B$2,0)*W243)+(vlookup(AC243,'SKU Pricing'!A:B,Assumptions!$B$2,0)*X243))*AE243,((vlookup(AB243,'SKU Pricing'!A:B,Assumptions!$B$2,0)*W243)+(vlookup(AC243,'SKU Pricing'!A:B,Assumptions!$B$2,0)*(W243*8))+(vlookup(AD243,'SKU Pricing'!A:B,Assumptions!$B$2,0)*(X243-(W243*8))))*AE243))</f>
        <v>24.9581598</v>
      </c>
      <c r="AG243" s="67" t="str">
        <f t="shared" si="12"/>
        <v>Windows Server</v>
      </c>
      <c r="AH243" s="70">
        <f>ifna(vlookup(AG243,'SKU Pricing'!A:B,Assumptions!$B$2,0)*W243*AE243,0)</f>
        <v>67.16</v>
      </c>
      <c r="AI243" s="62" t="str">
        <f t="shared" si="13"/>
        <v/>
      </c>
      <c r="AJ243" s="62" t="str">
        <f>if(V243&lt;&gt;0, if(T243="Lift &amp; Shift Noprod",Assumptions!$B$9,if(V243=Assumptions!$B$6,Assumptions!$B$10,if(P243=1,Assumptions!$B$8,Assumptions!$B$7))),"")</f>
        <v>Balanced</v>
      </c>
      <c r="AK243" s="69" t="str">
        <f t="shared" si="14"/>
        <v>Balanced</v>
      </c>
      <c r="AL243" s="69">
        <f>if(AJ243="Hyperdisk Balanced",Assumptions!$B$11,0)</f>
        <v>0</v>
      </c>
      <c r="AM243" s="69">
        <f>if(AJ243="Hyperdisk Balanced",Assumptions!$B$12,0)</f>
        <v>0</v>
      </c>
      <c r="AN243" s="70">
        <f>if(AK243=0,0,if(AJ243="Hyperdisk Balanced",vlookup(AK243&amp;" provisioned space",'SKU Pricing'!A:B,Assumptions!$B$2,0)*Z243+vlookup(AK243&amp;" provisioned IOPS",'SKU Pricing'!A:B,Assumptions!$B$2,0)*AL243*730+vlookup(AK243&amp;" provisioned throughput",'SKU Pricing'!A:B,Assumptions!$B$2,0)*AM243*730,vlookup(AK243,'SKU Pricing'!A:B,Assumptions!$B$2,0)*Z243))</f>
        <v>4.524</v>
      </c>
      <c r="AO243" s="70">
        <f t="shared" si="15"/>
        <v>96.6421598</v>
      </c>
      <c r="AP243" s="71" t="str">
        <f t="shared" si="16"/>
        <v>VM Manager</v>
      </c>
      <c r="AQ243" s="70">
        <f>ifna(vlookup(AP243,'SKU Pricing'!A:B,Assumptions!$B$2,0)*AE243,0)</f>
        <v>2.19</v>
      </c>
      <c r="AR243" s="72">
        <v>0.0</v>
      </c>
    </row>
    <row r="244">
      <c r="A244" s="61" t="s">
        <v>394</v>
      </c>
      <c r="B244" s="62" t="str">
        <f>ifna(if(vlookup(A244,vOS!A:B,2,0)="","Unknown",vlookup(A244,vOS!A:B,2,0)),"Unknown")</f>
        <v>Other 5.x Linux (64-bit)</v>
      </c>
      <c r="C244" s="62">
        <f>vlookup(B244,'OS Study'!A:D,2,0)</f>
        <v>0</v>
      </c>
      <c r="D244" s="62" t="str">
        <f>vlookup(B244,'OS Study'!A:D,3,0)</f>
        <v>Linux</v>
      </c>
      <c r="E244" s="62" t="str">
        <f>vlookup(B244,'OS Study'!A:D,4,0)</f>
        <v>Other</v>
      </c>
      <c r="F244" s="62" t="str">
        <f>vlookup(B244,'OS Study'!A:E,5,0)</f>
        <v/>
      </c>
      <c r="G244" s="62">
        <f>IF(vlookup(A244,'RVtools V2.1'!A:J,4,0)="non",0,1)</f>
        <v>1</v>
      </c>
      <c r="H244" s="62">
        <f>if(vlookup(A244,'RVtools V2.1'!A:K,11,0)="kube",1,0)</f>
        <v>0</v>
      </c>
      <c r="I244" s="62">
        <f t="shared" si="5"/>
        <v>0</v>
      </c>
      <c r="J244" s="62">
        <f>ifna(vlookup(A244,'Infra Study'!A:Q,17,0),0)</f>
        <v>0</v>
      </c>
      <c r="K244" s="64">
        <f>IFERROR(__xludf.DUMMYFUNCTION("N(REGEXMATCH(VLOOKUP(A244, 'RVtools V2.1'!A:H, 8, 0), ""^Serveur de fichiers""))"),0.0)</f>
        <v>0</v>
      </c>
      <c r="L244" s="64">
        <f t="shared" si="6"/>
        <v>0</v>
      </c>
      <c r="M244" s="67" t="str">
        <f>ifna(vlookup(A244,'RVtools V2.1'!A:I,8,0),"N/A")</f>
        <v>CyberElements (accès Fournisseurs)</v>
      </c>
      <c r="N244" s="64">
        <f>IFERROR(__xludf.DUMMYFUNCTION("IF(REGEXMATCH(M244, ""(?i)"" &amp; JOIN(""|"", SPLIT(""kalisil"", "" ""))), 1, 0)"),0.0)</f>
        <v>0</v>
      </c>
      <c r="O244" s="64" t="str">
        <f>vlookup(A244,'RVtools V2.1'!A:H,7,0)</f>
        <v>T2</v>
      </c>
      <c r="P244" s="64">
        <f>if(vlookup(A244,'RVtools V2.1'!A:H,5,0)="oui",1,0)</f>
        <v>0</v>
      </c>
      <c r="Q244" s="64">
        <f>ifna(vlookup(A244,vCPU!A:B,2,0),"Unknown")</f>
        <v>4</v>
      </c>
      <c r="R244" s="66">
        <f>ifna(vlookup(A244,vMemory!A:C,3,0),"Unknown")</f>
        <v>7</v>
      </c>
      <c r="S244" s="66">
        <f>ifna(vlookup(A244,vDisk!A:C,3,0),"Unknown")</f>
        <v>87</v>
      </c>
      <c r="T244" s="67" t="str">
        <f t="array" ref="T244">IFS(
   L244=1, "No Lift &amp; Shift",
   J244=1, XLOOKUP(A244, 'Infra Study'!A:A, 'Infra Study'!P:P),
   I244=1, "No Lift &amp; Shift",
   H244=1, "GKE",
   K244=1, "GCNV",
   G244=1, "Lift &amp; Shift Prod",
   TRUE, "Lift &amp; Shift Noprod"
)</f>
        <v>Lift &amp; Shift Prod</v>
      </c>
      <c r="U244" s="67">
        <f t="shared" si="7"/>
        <v>1</v>
      </c>
      <c r="V244" s="68" t="str">
        <f>if(T244="Lift &amp; Shift Noprod",if( Y244=0,Assumptions!$B$5, Assumptions!$B$4),if(T244="Lift &amp; Shift Prod",if(AND(N244=1,O244="T1"),Assumptions!$B$6,Assumptions!$B$4),0))</f>
        <v>N2D</v>
      </c>
      <c r="W244" s="69">
        <f>if(V244&lt;&gt;0,if(Q244="Unknown", Assumptions!$B$42,If(Q244&gt;1,Q244,2)),0)</f>
        <v>4</v>
      </c>
      <c r="X244" s="69">
        <f>if(V244&lt;&gt;0,if(R244="Unknown", Assumptions!$B$43,R244),0)</f>
        <v>7</v>
      </c>
      <c r="Y244" s="68">
        <f t="shared" si="8"/>
        <v>0</v>
      </c>
      <c r="Z244" s="68">
        <f>if(V244&lt;&gt;0,if(  S244="Unknown", Assumptions!$B$44,S244),0)</f>
        <v>87</v>
      </c>
      <c r="AA244" s="68" t="str">
        <f>if(V244 ="N2",ifna(vlookup(W244&amp;"-"&amp;X244,'Ref. VM'!A:B,2,0),"Custom"),if(V244 ="E2" , ifna(vlookup(W244&amp;"-"&amp;X244,'Ref. VM'!D:E,2,0),"Custom"),if(V244="N2D",ifna(vlookup(W244&amp;"-"&amp;X244,'Ref. VM'!G:H,2,0),"Custom"),if(V244="N4",ifna(vlookup(W244&amp;"-"&amp;X244,'Ref. VM'!J:K,2,0),"Custom"),0))))</f>
        <v>Custom</v>
      </c>
      <c r="AB244" s="67" t="str">
        <f t="shared" si="9"/>
        <v>N2D-Custom vCPUs-CUD 3y</v>
      </c>
      <c r="AC244" s="67" t="str">
        <f t="shared" si="10"/>
        <v>N2D-Custom RAM-CUD 3y</v>
      </c>
      <c r="AD244" s="67">
        <f t="shared" si="11"/>
        <v>0</v>
      </c>
      <c r="AE244" s="62">
        <f>if(T244="Lift &amp; Shift Prod",730,if(T244="Lift &amp; Shift Noprod",Assumptions!$B$3,0))</f>
        <v>730</v>
      </c>
      <c r="AF244" s="70">
        <f>if( U244=0,0,if(Y244=0, ((vlookup(AB244,'SKU Pricing'!A:B,Assumptions!$B$2,0)*W244)+(vlookup(AC244,'SKU Pricing'!A:B,Assumptions!$B$2,0)*X244))*AE244,((vlookup(AB244,'SKU Pricing'!A:B,Assumptions!$B$2,0)*W244)+(vlookup(AC244,'SKU Pricing'!A:B,Assumptions!$B$2,0)*(W244*8))+(vlookup(AD244,'SKU Pricing'!A:B,Assumptions!$B$2,0)*(X244-(W244*8))))*AE244))</f>
        <v>54.34156938</v>
      </c>
      <c r="AG244" s="67">
        <f t="shared" si="12"/>
        <v>0</v>
      </c>
      <c r="AH244" s="70">
        <f>ifna(vlookup(AG244,'SKU Pricing'!A:B,Assumptions!$B$2,0)*W244*AE244,0)</f>
        <v>0</v>
      </c>
      <c r="AI244" s="62" t="str">
        <f t="shared" si="13"/>
        <v/>
      </c>
      <c r="AJ244" s="62" t="str">
        <f>if(V244&lt;&gt;0, if(T244="Lift &amp; Shift Noprod",Assumptions!$B$9,if(V244=Assumptions!$B$6,Assumptions!$B$10,if(P244=1,Assumptions!$B$8,Assumptions!$B$7))),"")</f>
        <v>Balanced</v>
      </c>
      <c r="AK244" s="69" t="str">
        <f t="shared" si="14"/>
        <v>Balanced</v>
      </c>
      <c r="AL244" s="69">
        <f>if(AJ244="Hyperdisk Balanced",Assumptions!$B$11,0)</f>
        <v>0</v>
      </c>
      <c r="AM244" s="69">
        <f>if(AJ244="Hyperdisk Balanced",Assumptions!$B$12,0)</f>
        <v>0</v>
      </c>
      <c r="AN244" s="70">
        <f>if(AK244=0,0,if(AJ244="Hyperdisk Balanced",vlookup(AK244&amp;" provisioned space",'SKU Pricing'!A:B,Assumptions!$B$2,0)*Z244+vlookup(AK244&amp;" provisioned IOPS",'SKU Pricing'!A:B,Assumptions!$B$2,0)*AL244*730+vlookup(AK244&amp;" provisioned throughput",'SKU Pricing'!A:B,Assumptions!$B$2,0)*AM244*730,vlookup(AK244,'SKU Pricing'!A:B,Assumptions!$B$2,0)*Z244))</f>
        <v>10.092</v>
      </c>
      <c r="AO244" s="70">
        <f t="shared" si="15"/>
        <v>64.43356938</v>
      </c>
      <c r="AP244" s="71" t="str">
        <f t="shared" si="16"/>
        <v>VM Manager</v>
      </c>
      <c r="AQ244" s="70">
        <f>ifna(vlookup(AP244,'SKU Pricing'!A:B,Assumptions!$B$2,0)*AE244,0)</f>
        <v>2.19</v>
      </c>
      <c r="AR244" s="72">
        <v>0.0</v>
      </c>
    </row>
    <row r="245">
      <c r="A245" s="61" t="s">
        <v>395</v>
      </c>
      <c r="B245" s="62" t="str">
        <f>ifna(if(vlookup(A245,vOS!A:B,2,0)="","Unknown",vlookup(A245,vOS!A:B,2,0)),"Unknown")</f>
        <v>Debian GNU/Linux 12 (64-bit)</v>
      </c>
      <c r="C245" s="62">
        <f>vlookup(B245,'OS Study'!A:D,2,0)</f>
        <v>0</v>
      </c>
      <c r="D245" s="62" t="str">
        <f>vlookup(B245,'OS Study'!A:D,3,0)</f>
        <v>Linux</v>
      </c>
      <c r="E245" s="62" t="str">
        <f>vlookup(B245,'OS Study'!A:D,4,0)</f>
        <v>Debian</v>
      </c>
      <c r="F245" s="63" t="str">
        <f>vlookup(B245,'OS Study'!A:E,5,0)</f>
        <v>12</v>
      </c>
      <c r="G245" s="62">
        <f>IF(vlookup(A245,'RVtools V2.1'!A:J,4,0)="non",0,1)</f>
        <v>1</v>
      </c>
      <c r="H245" s="62">
        <f>if(vlookup(A245,'RVtools V2.1'!A:K,11,0)="kube",1,0)</f>
        <v>0</v>
      </c>
      <c r="I245" s="62">
        <f t="shared" si="5"/>
        <v>0</v>
      </c>
      <c r="J245" s="62">
        <f>ifna(vlookup(A245,'Infra Study'!A:Q,17,0),0)</f>
        <v>0</v>
      </c>
      <c r="K245" s="64">
        <f>IFERROR(__xludf.DUMMYFUNCTION("N(REGEXMATCH(VLOOKUP(A245, 'RVtools V2.1'!A:H, 8, 0), ""^Serveur de fichiers""))"),0.0)</f>
        <v>0</v>
      </c>
      <c r="L245" s="64">
        <f t="shared" si="6"/>
        <v>0</v>
      </c>
      <c r="M245" s="67" t="str">
        <f>ifna(vlookup(A245,'RVtools V2.1'!A:I,8,0),"N/A")</f>
        <v>CyberElements (accès Fournisseurs)</v>
      </c>
      <c r="N245" s="64">
        <f>IFERROR(__xludf.DUMMYFUNCTION("IF(REGEXMATCH(M245, ""(?i)"" &amp; JOIN(""|"", SPLIT(""kalisil"", "" ""))), 1, 0)"),0.0)</f>
        <v>0</v>
      </c>
      <c r="O245" s="64" t="str">
        <f>vlookup(A245,'RVtools V2.1'!A:H,7,0)</f>
        <v>T2</v>
      </c>
      <c r="P245" s="64">
        <f>if(vlookup(A245,'RVtools V2.1'!A:H,5,0)="oui",1,0)</f>
        <v>0</v>
      </c>
      <c r="Q245" s="64">
        <f>ifna(vlookup(A245,vCPU!A:B,2,0),"Unknown")</f>
        <v>4</v>
      </c>
      <c r="R245" s="66">
        <f>ifna(vlookup(A245,vMemory!A:C,3,0),"Unknown")</f>
        <v>2</v>
      </c>
      <c r="S245" s="66">
        <f>ifna(vlookup(A245,vDisk!A:C,3,0),"Unknown")</f>
        <v>303</v>
      </c>
      <c r="T245" s="67" t="str">
        <f t="array" ref="T245">IFS(
   L245=1, "No Lift &amp; Shift",
   J245=1, XLOOKUP(A245, 'Infra Study'!A:A, 'Infra Study'!P:P),
   I245=1, "No Lift &amp; Shift",
   H245=1, "GKE",
   K245=1, "GCNV",
   G245=1, "Lift &amp; Shift Prod",
   TRUE, "Lift &amp; Shift Noprod"
)</f>
        <v>Lift &amp; Shift Prod</v>
      </c>
      <c r="U245" s="67">
        <f t="shared" si="7"/>
        <v>1</v>
      </c>
      <c r="V245" s="68" t="str">
        <f>if(T245="Lift &amp; Shift Noprod",if( Y245=0,Assumptions!$B$5, Assumptions!$B$4),if(T245="Lift &amp; Shift Prod",if(AND(N245=1,O245="T1"),Assumptions!$B$6,Assumptions!$B$4),0))</f>
        <v>N2D</v>
      </c>
      <c r="W245" s="69">
        <f>if(V245&lt;&gt;0,if(Q245="Unknown", Assumptions!$B$42,If(Q245&gt;1,Q245,2)),0)</f>
        <v>4</v>
      </c>
      <c r="X245" s="69">
        <f>if(V245&lt;&gt;0,if(R245="Unknown", Assumptions!$B$43,R245),0)</f>
        <v>2</v>
      </c>
      <c r="Y245" s="68">
        <f t="shared" si="8"/>
        <v>0</v>
      </c>
      <c r="Z245" s="68">
        <f>if(V245&lt;&gt;0,if(  S245="Unknown", Assumptions!$B$44,S245),0)</f>
        <v>303</v>
      </c>
      <c r="AA245" s="68" t="str">
        <f>if(V245 ="N2",ifna(vlookup(W245&amp;"-"&amp;X245,'Ref. VM'!A:B,2,0),"Custom"),if(V245 ="E2" , ifna(vlookup(W245&amp;"-"&amp;X245,'Ref. VM'!D:E,2,0),"Custom"),if(V245="N2D",ifna(vlookup(W245&amp;"-"&amp;X245,'Ref. VM'!G:H,2,0),"Custom"),if(V245="N4",ifna(vlookup(W245&amp;"-"&amp;X245,'Ref. VM'!J:K,2,0),"Custom"),0))))</f>
        <v>Custom</v>
      </c>
      <c r="AB245" s="67" t="str">
        <f t="shared" si="9"/>
        <v>N2D-Custom vCPUs-CUD 3y</v>
      </c>
      <c r="AC245" s="67" t="str">
        <f t="shared" si="10"/>
        <v>N2D-Custom RAM-CUD 3y</v>
      </c>
      <c r="AD245" s="67">
        <f t="shared" si="11"/>
        <v>0</v>
      </c>
      <c r="AE245" s="69">
        <f>if(T245="Lift &amp; Shift Prod",730,if(T245="Lift &amp; Shift Noprod",Assumptions!$B$3,0))</f>
        <v>730</v>
      </c>
      <c r="AF245" s="70">
        <f>if( U245=0,0,if(Y245=0, ((vlookup(AB245,'SKU Pricing'!A:B,Assumptions!$B$2,0)*W245)+(vlookup(AC245,'SKU Pricing'!A:B,Assumptions!$B$2,0)*X245))*AE245,((vlookup(AB245,'SKU Pricing'!A:B,Assumptions!$B$2,0)*W245)+(vlookup(AC245,'SKU Pricing'!A:B,Assumptions!$B$2,0)*(W245*8))+(vlookup(AD245,'SKU Pricing'!A:B,Assumptions!$B$2,0)*(X245-(W245*8))))*AE245))</f>
        <v>46.96615308</v>
      </c>
      <c r="AG245" s="67">
        <f t="shared" si="12"/>
        <v>0</v>
      </c>
      <c r="AH245" s="70">
        <f>ifna(vlookup(AG245,'SKU Pricing'!A:B,Assumptions!$B$2,0)*W245*AE245,0)</f>
        <v>0</v>
      </c>
      <c r="AI245" s="62" t="str">
        <f t="shared" si="13"/>
        <v/>
      </c>
      <c r="AJ245" s="62" t="str">
        <f>if(V245&lt;&gt;0, if(T245="Lift &amp; Shift Noprod",Assumptions!$B$9,if(V245=Assumptions!$B$6,Assumptions!$B$10,if(P245=1,Assumptions!$B$8,Assumptions!$B$7))),"")</f>
        <v>Balanced</v>
      </c>
      <c r="AK245" s="69" t="str">
        <f t="shared" si="14"/>
        <v>Balanced</v>
      </c>
      <c r="AL245" s="69">
        <f>if(AJ245="Hyperdisk Balanced",Assumptions!$B$11,0)</f>
        <v>0</v>
      </c>
      <c r="AM245" s="69">
        <f>if(AJ245="Hyperdisk Balanced",Assumptions!$B$12,0)</f>
        <v>0</v>
      </c>
      <c r="AN245" s="70">
        <f>if(AK245=0,0,if(AJ245="Hyperdisk Balanced",vlookup(AK245&amp;" provisioned space",'SKU Pricing'!A:B,Assumptions!$B$2,0)*Z245+vlookup(AK245&amp;" provisioned IOPS",'SKU Pricing'!A:B,Assumptions!$B$2,0)*AL245*730+vlookup(AK245&amp;" provisioned throughput",'SKU Pricing'!A:B,Assumptions!$B$2,0)*AM245*730,vlookup(AK245,'SKU Pricing'!A:B,Assumptions!$B$2,0)*Z245))</f>
        <v>35.148</v>
      </c>
      <c r="AO245" s="70">
        <f t="shared" si="15"/>
        <v>82.11415308</v>
      </c>
      <c r="AP245" s="71" t="str">
        <f t="shared" si="16"/>
        <v>VM Manager</v>
      </c>
      <c r="AQ245" s="70">
        <f>ifna(vlookup(AP245,'SKU Pricing'!A:B,Assumptions!$B$2,0)*AE245,0)</f>
        <v>2.19</v>
      </c>
      <c r="AR245" s="72">
        <v>0.0</v>
      </c>
    </row>
    <row r="246">
      <c r="A246" s="61" t="s">
        <v>396</v>
      </c>
      <c r="B246" s="62" t="str">
        <f>ifna(if(vlookup(A246,vOS!A:B,2,0)="","Unknown",vlookup(A246,vOS!A:B,2,0)),"Unknown")</f>
        <v>Debian GNU/Linux 12 (64-bit)</v>
      </c>
      <c r="C246" s="62">
        <f>vlookup(B246,'OS Study'!A:D,2,0)</f>
        <v>0</v>
      </c>
      <c r="D246" s="62" t="str">
        <f>vlookup(B246,'OS Study'!A:D,3,0)</f>
        <v>Linux</v>
      </c>
      <c r="E246" s="62" t="str">
        <f>vlookup(B246,'OS Study'!A:D,4,0)</f>
        <v>Debian</v>
      </c>
      <c r="F246" s="63" t="str">
        <f>vlookup(B246,'OS Study'!A:E,5,0)</f>
        <v>12</v>
      </c>
      <c r="G246" s="62">
        <f>IF(vlookup(A246,'RVtools V2.1'!A:J,4,0)="non",0,1)</f>
        <v>1</v>
      </c>
      <c r="H246" s="62">
        <f>if(vlookup(A246,'RVtools V2.1'!A:K,11,0)="kube",1,0)</f>
        <v>0</v>
      </c>
      <c r="I246" s="62">
        <f t="shared" si="5"/>
        <v>0</v>
      </c>
      <c r="J246" s="62">
        <f>ifna(vlookup(A246,'Infra Study'!A:Q,17,0),0)</f>
        <v>0</v>
      </c>
      <c r="K246" s="64">
        <f>IFERROR(__xludf.DUMMYFUNCTION("N(REGEXMATCH(VLOOKUP(A246, 'RVtools V2.1'!A:H, 8, 0), ""^Serveur de fichiers""))"),0.0)</f>
        <v>0</v>
      </c>
      <c r="L246" s="64">
        <f t="shared" si="6"/>
        <v>0</v>
      </c>
      <c r="M246" s="67" t="str">
        <f>ifna(vlookup(A246,'RVtools V2.1'!A:I,8,0),"N/A")</f>
        <v>CyberElements (accès Fournisseurs)</v>
      </c>
      <c r="N246" s="64">
        <f>IFERROR(__xludf.DUMMYFUNCTION("IF(REGEXMATCH(M246, ""(?i)"" &amp; JOIN(""|"", SPLIT(""kalisil"", "" ""))), 1, 0)"),0.0)</f>
        <v>0</v>
      </c>
      <c r="O246" s="64" t="str">
        <f>vlookup(A246,'RVtools V2.1'!A:H,7,0)</f>
        <v>T1</v>
      </c>
      <c r="P246" s="64">
        <f>if(vlookup(A246,'RVtools V2.1'!A:H,5,0)="oui",1,0)</f>
        <v>0</v>
      </c>
      <c r="Q246" s="64">
        <f>ifna(vlookup(A246,vCPU!A:B,2,0),"Unknown")</f>
        <v>1</v>
      </c>
      <c r="R246" s="66">
        <f>ifna(vlookup(A246,vMemory!A:C,3,0),"Unknown")</f>
        <v>2</v>
      </c>
      <c r="S246" s="66">
        <f>ifna(vlookup(A246,vDisk!A:C,3,0),"Unknown")</f>
        <v>7</v>
      </c>
      <c r="T246" s="67" t="str">
        <f t="array" ref="T246">IFS(
   L246=1, "No Lift &amp; Shift",
   J246=1, XLOOKUP(A246, 'Infra Study'!A:A, 'Infra Study'!P:P),
   I246=1, "No Lift &amp; Shift",
   H246=1, "GKE",
   K246=1, "GCNV",
   G246=1, "Lift &amp; Shift Prod",
   TRUE, "Lift &amp; Shift Noprod"
)</f>
        <v>Lift &amp; Shift Prod</v>
      </c>
      <c r="U246" s="67">
        <f t="shared" si="7"/>
        <v>1</v>
      </c>
      <c r="V246" s="68" t="str">
        <f>if(T246="Lift &amp; Shift Noprod",if( Y246=0,Assumptions!$B$5, Assumptions!$B$4),if(T246="Lift &amp; Shift Prod",if(AND(N246=1,O246="T1"),Assumptions!$B$6,Assumptions!$B$4),0))</f>
        <v>N2D</v>
      </c>
      <c r="W246" s="62">
        <f>if(V246&lt;&gt;0,if(Q246="Unknown", Assumptions!$B$42,If(Q246&gt;1,Q246,2)),0)</f>
        <v>2</v>
      </c>
      <c r="X246" s="69">
        <f>if(V246&lt;&gt;0,if(R246="Unknown", Assumptions!$B$43,R246),0)</f>
        <v>2</v>
      </c>
      <c r="Y246" s="68">
        <f t="shared" si="8"/>
        <v>0</v>
      </c>
      <c r="Z246" s="68">
        <f>if(V246&lt;&gt;0,if(  S246="Unknown", Assumptions!$B$44,S246),0)</f>
        <v>7</v>
      </c>
      <c r="AA246" s="68" t="str">
        <f>if(V246 ="N2",ifna(vlookup(W246&amp;"-"&amp;X246,'Ref. VM'!A:B,2,0),"Custom"),if(V246 ="E2" , ifna(vlookup(W246&amp;"-"&amp;X246,'Ref. VM'!D:E,2,0),"Custom"),if(V246="N2D",ifna(vlookup(W246&amp;"-"&amp;X246,'Ref. VM'!G:H,2,0),"Custom"),if(V246="N4",ifna(vlookup(W246&amp;"-"&amp;X246,'Ref. VM'!J:K,2,0),"Custom"),0))))</f>
        <v>Custom</v>
      </c>
      <c r="AB246" s="67" t="str">
        <f t="shared" si="9"/>
        <v>N2D-Custom vCPUs-CUD 3y</v>
      </c>
      <c r="AC246" s="67" t="str">
        <f t="shared" si="10"/>
        <v>N2D-Custom RAM-CUD 3y</v>
      </c>
      <c r="AD246" s="67">
        <f t="shared" si="11"/>
        <v>0</v>
      </c>
      <c r="AE246" s="62">
        <f>if(T246="Lift &amp; Shift Prod",730,if(T246="Lift &amp; Shift Noprod",Assumptions!$B$3,0))</f>
        <v>730</v>
      </c>
      <c r="AF246" s="70">
        <f>if( U246=0,0,if(Y246=0, ((vlookup(AB246,'SKU Pricing'!A:B,Assumptions!$B$2,0)*W246)+(vlookup(AC246,'SKU Pricing'!A:B,Assumptions!$B$2,0)*X246))*AE246,((vlookup(AB246,'SKU Pricing'!A:B,Assumptions!$B$2,0)*W246)+(vlookup(AC246,'SKU Pricing'!A:B,Assumptions!$B$2,0)*(W246*8))+(vlookup(AD246,'SKU Pricing'!A:B,Assumptions!$B$2,0)*(X246-(W246*8))))*AE246))</f>
        <v>24.9581598</v>
      </c>
      <c r="AG246" s="67">
        <f t="shared" si="12"/>
        <v>0</v>
      </c>
      <c r="AH246" s="70">
        <f>ifna(vlookup(AG246,'SKU Pricing'!A:B,Assumptions!$B$2,0)*W246*AE246,0)</f>
        <v>0</v>
      </c>
      <c r="AI246" s="62" t="str">
        <f t="shared" si="13"/>
        <v>Regional</v>
      </c>
      <c r="AJ246" s="62" t="str">
        <f>if(V246&lt;&gt;0, if(T246="Lift &amp; Shift Noprod",Assumptions!$B$9,if(V246=Assumptions!$B$6,Assumptions!$B$10,if(P246=1,Assumptions!$B$8,Assumptions!$B$7))),"")</f>
        <v>Balanced</v>
      </c>
      <c r="AK246" s="69" t="str">
        <f t="shared" si="14"/>
        <v>Balanced</v>
      </c>
      <c r="AL246" s="69">
        <f>if(AJ246="Hyperdisk Balanced",Assumptions!$B$11,0)</f>
        <v>0</v>
      </c>
      <c r="AM246" s="69">
        <f>if(AJ246="Hyperdisk Balanced",Assumptions!$B$12,0)</f>
        <v>0</v>
      </c>
      <c r="AN246" s="70">
        <f>if(AK246=0,0,if(AJ246="Hyperdisk Balanced",vlookup(AK246&amp;" provisioned space",'SKU Pricing'!A:B,Assumptions!$B$2,0)*Z246+vlookup(AK246&amp;" provisioned IOPS",'SKU Pricing'!A:B,Assumptions!$B$2,0)*AL246*730+vlookup(AK246&amp;" provisioned throughput",'SKU Pricing'!A:B,Assumptions!$B$2,0)*AM246*730,vlookup(AK246,'SKU Pricing'!A:B,Assumptions!$B$2,0)*Z246))</f>
        <v>0.812</v>
      </c>
      <c r="AO246" s="70">
        <f t="shared" si="15"/>
        <v>25.7701598</v>
      </c>
      <c r="AP246" s="71" t="str">
        <f t="shared" si="16"/>
        <v>VM Manager</v>
      </c>
      <c r="AQ246" s="70">
        <f>ifna(vlookup(AP246,'SKU Pricing'!A:B,Assumptions!$B$2,0)*AE246,0)</f>
        <v>2.19</v>
      </c>
      <c r="AR246" s="72">
        <v>0.0</v>
      </c>
    </row>
    <row r="247">
      <c r="A247" s="61" t="s">
        <v>397</v>
      </c>
      <c r="B247" s="62" t="str">
        <f>ifna(if(vlookup(A247,vOS!A:B,2,0)="","Unknown",vlookup(A247,vOS!A:B,2,0)),"Unknown")</f>
        <v>Microsoft Windows Server 2019 (64-bit)</v>
      </c>
      <c r="C247" s="62">
        <f>vlookup(B247,'OS Study'!A:D,2,0)</f>
        <v>0</v>
      </c>
      <c r="D247" s="62" t="str">
        <f>vlookup(B247,'OS Study'!A:D,3,0)</f>
        <v>Windows</v>
      </c>
      <c r="E247" s="62" t="str">
        <f>vlookup(B247,'OS Study'!A:D,4,0)</f>
        <v>Server</v>
      </c>
      <c r="F247" s="63" t="str">
        <f>vlookup(B247,'OS Study'!A:E,5,0)</f>
        <v>2019</v>
      </c>
      <c r="G247" s="62">
        <f>IF(vlookup(A247,'RVtools V2.1'!A:J,4,0)="non",0,1)</f>
        <v>1</v>
      </c>
      <c r="H247" s="62">
        <f>if(vlookup(A247,'RVtools V2.1'!A:K,11,0)="kube",1,0)</f>
        <v>0</v>
      </c>
      <c r="I247" s="62">
        <f t="shared" si="5"/>
        <v>0</v>
      </c>
      <c r="J247" s="62">
        <f>ifna(vlookup(A247,'Infra Study'!A:Q,17,0),0)</f>
        <v>0</v>
      </c>
      <c r="K247" s="64">
        <f>IFERROR(__xludf.DUMMYFUNCTION("N(REGEXMATCH(VLOOKUP(A247, 'RVtools V2.1'!A:H, 8, 0), ""^Serveur de fichiers""))"),0.0)</f>
        <v>0</v>
      </c>
      <c r="L247" s="64">
        <f t="shared" si="6"/>
        <v>0</v>
      </c>
      <c r="M247" s="67" t="str">
        <f>ifna(vlookup(A247,'RVtools V2.1'!A:I,8,0),"N/A")</f>
        <v>CyberElements (accès Fournisseurs)</v>
      </c>
      <c r="N247" s="64">
        <f>IFERROR(__xludf.DUMMYFUNCTION("IF(REGEXMATCH(M247, ""(?i)"" &amp; JOIN(""|"", SPLIT(""kalisil"", "" ""))), 1, 0)"),0.0)</f>
        <v>0</v>
      </c>
      <c r="O247" s="64" t="str">
        <f>vlookup(A247,'RVtools V2.1'!A:H,7,0)</f>
        <v>T2</v>
      </c>
      <c r="P247" s="64">
        <f>if(vlookup(A247,'RVtools V2.1'!A:H,5,0)="oui",1,0)</f>
        <v>0</v>
      </c>
      <c r="Q247" s="64">
        <f>ifna(vlookup(A247,vCPU!A:B,2,0),"Unknown")</f>
        <v>8</v>
      </c>
      <c r="R247" s="66">
        <f>ifna(vlookup(A247,vMemory!A:C,3,0),"Unknown")</f>
        <v>32</v>
      </c>
      <c r="S247" s="66">
        <f>ifna(vlookup(A247,vDisk!A:C,3,0),"Unknown")</f>
        <v>128</v>
      </c>
      <c r="T247" s="67" t="str">
        <f t="array" ref="T247">IFS(
   L247=1, "No Lift &amp; Shift",
   J247=1, XLOOKUP(A247, 'Infra Study'!A:A, 'Infra Study'!P:P),
   I247=1, "No Lift &amp; Shift",
   H247=1, "GKE",
   K247=1, "GCNV",
   G247=1, "Lift &amp; Shift Prod",
   TRUE, "Lift &amp; Shift Noprod"
)</f>
        <v>Lift &amp; Shift Prod</v>
      </c>
      <c r="U247" s="67">
        <f t="shared" si="7"/>
        <v>1</v>
      </c>
      <c r="V247" s="68" t="str">
        <f>if(T247="Lift &amp; Shift Noprod",if( Y247=0,Assumptions!$B$5, Assumptions!$B$4),if(T247="Lift &amp; Shift Prod",if(AND(N247=1,O247="T1"),Assumptions!$B$6,Assumptions!$B$4),0))</f>
        <v>N2D</v>
      </c>
      <c r="W247" s="69">
        <f>if(V247&lt;&gt;0,if(Q247="Unknown", Assumptions!$B$42,If(Q247&gt;1,Q247,2)),0)</f>
        <v>8</v>
      </c>
      <c r="X247" s="69">
        <f>if(V247&lt;&gt;0,if(R247="Unknown", Assumptions!$B$43,R247),0)</f>
        <v>32</v>
      </c>
      <c r="Y247" s="68">
        <f t="shared" si="8"/>
        <v>0</v>
      </c>
      <c r="Z247" s="68">
        <f>if(V247&lt;&gt;0,if(  S247="Unknown", Assumptions!$B$44,S247),0)</f>
        <v>128</v>
      </c>
      <c r="AA247" s="68" t="str">
        <f>if(V247 ="N2",ifna(vlookup(W247&amp;"-"&amp;X247,'Ref. VM'!A:B,2,0),"Custom"),if(V247 ="E2" , ifna(vlookup(W247&amp;"-"&amp;X247,'Ref. VM'!D:E,2,0),"Custom"),if(V247="N2D",ifna(vlookup(W247&amp;"-"&amp;X247,'Ref. VM'!G:H,2,0),"Custom"),if(V247="N4",ifna(vlookup(W247&amp;"-"&amp;X247,'Ref. VM'!J:K,2,0),"Custom"),0))))</f>
        <v>Predefined</v>
      </c>
      <c r="AB247" s="67" t="str">
        <f t="shared" si="9"/>
        <v>N2D-Predefined vCPUs-CUD 3y</v>
      </c>
      <c r="AC247" s="67" t="str">
        <f t="shared" si="10"/>
        <v>N2D-Predefined RAM-CUD 3y</v>
      </c>
      <c r="AD247" s="67">
        <f t="shared" si="11"/>
        <v>0</v>
      </c>
      <c r="AE247" s="69">
        <f>if(T247="Lift &amp; Shift Prod",730,if(T247="Lift &amp; Shift Noprod",Assumptions!$B$3,0))</f>
        <v>730</v>
      </c>
      <c r="AF247" s="70">
        <f>if( U247=0,0,if(Y247=0, ((vlookup(AB247,'SKU Pricing'!A:B,Assumptions!$B$2,0)*W247)+(vlookup(AC247,'SKU Pricing'!A:B,Assumptions!$B$2,0)*X247))*AE247,((vlookup(AB247,'SKU Pricing'!A:B,Assumptions!$B$2,0)*W247)+(vlookup(AC247,'SKU Pricing'!A:B,Assumptions!$B$2,0)*(W247*8))+(vlookup(AD247,'SKU Pricing'!A:B,Assumptions!$B$2,0)*(X247-(W247*8))))*AE247))</f>
        <v>128.7948928</v>
      </c>
      <c r="AG247" s="67" t="str">
        <f t="shared" si="12"/>
        <v>Windows Server</v>
      </c>
      <c r="AH247" s="70">
        <f>ifna(vlookup(AG247,'SKU Pricing'!A:B,Assumptions!$B$2,0)*W247*AE247,0)</f>
        <v>268.64</v>
      </c>
      <c r="AI247" s="62" t="str">
        <f t="shared" si="13"/>
        <v/>
      </c>
      <c r="AJ247" s="62" t="str">
        <f>if(V247&lt;&gt;0, if(T247="Lift &amp; Shift Noprod",Assumptions!$B$9,if(V247=Assumptions!$B$6,Assumptions!$B$10,if(P247=1,Assumptions!$B$8,Assumptions!$B$7))),"")</f>
        <v>Balanced</v>
      </c>
      <c r="AK247" s="69" t="str">
        <f t="shared" si="14"/>
        <v>Balanced</v>
      </c>
      <c r="AL247" s="69">
        <f>if(AJ247="Hyperdisk Balanced",Assumptions!$B$11,0)</f>
        <v>0</v>
      </c>
      <c r="AM247" s="69">
        <f>if(AJ247="Hyperdisk Balanced",Assumptions!$B$12,0)</f>
        <v>0</v>
      </c>
      <c r="AN247" s="70">
        <f>if(AK247=0,0,if(AJ247="Hyperdisk Balanced",vlookup(AK247&amp;" provisioned space",'SKU Pricing'!A:B,Assumptions!$B$2,0)*Z247+vlookup(AK247&amp;" provisioned IOPS",'SKU Pricing'!A:B,Assumptions!$B$2,0)*AL247*730+vlookup(AK247&amp;" provisioned throughput",'SKU Pricing'!A:B,Assumptions!$B$2,0)*AM247*730,vlookup(AK247,'SKU Pricing'!A:B,Assumptions!$B$2,0)*Z247))</f>
        <v>14.848</v>
      </c>
      <c r="AO247" s="70">
        <f t="shared" si="15"/>
        <v>412.2828928</v>
      </c>
      <c r="AP247" s="71" t="str">
        <f t="shared" si="16"/>
        <v>VM Manager</v>
      </c>
      <c r="AQ247" s="70">
        <f>ifna(vlookup(AP247,'SKU Pricing'!A:B,Assumptions!$B$2,0)*AE247,0)</f>
        <v>2.19</v>
      </c>
      <c r="AR247" s="72">
        <v>0.0</v>
      </c>
    </row>
    <row r="248">
      <c r="A248" s="61" t="s">
        <v>398</v>
      </c>
      <c r="B248" s="62" t="str">
        <f>ifna(if(vlookup(A248,vOS!A:B,2,0)="","Unknown",vlookup(A248,vOS!A:B,2,0)),"Unknown")</f>
        <v>Microsoft Windows Server 2022 (64-bit)</v>
      </c>
      <c r="C248" s="62">
        <f>vlookup(B248,'OS Study'!A:D,2,0)</f>
        <v>0</v>
      </c>
      <c r="D248" s="62" t="str">
        <f>vlookup(B248,'OS Study'!A:D,3,0)</f>
        <v>Windows</v>
      </c>
      <c r="E248" s="62" t="str">
        <f>vlookup(B248,'OS Study'!A:D,4,0)</f>
        <v>Server</v>
      </c>
      <c r="F248" s="63" t="str">
        <f>vlookup(B248,'OS Study'!A:E,5,0)</f>
        <v>2022</v>
      </c>
      <c r="G248" s="62">
        <f>IF(vlookup(A248,'RVtools V2.1'!A:J,4,0)="non",0,1)</f>
        <v>1</v>
      </c>
      <c r="H248" s="62">
        <f>if(vlookup(A248,'RVtools V2.1'!A:K,11,0)="kube",1,0)</f>
        <v>0</v>
      </c>
      <c r="I248" s="62">
        <f t="shared" si="5"/>
        <v>0</v>
      </c>
      <c r="J248" s="62">
        <f>ifna(vlookup(A248,'Infra Study'!A:Q,17,0),0)</f>
        <v>0</v>
      </c>
      <c r="K248" s="64">
        <f>IFERROR(__xludf.DUMMYFUNCTION("N(REGEXMATCH(VLOOKUP(A248, 'RVtools V2.1'!A:H, 8, 0), ""^Serveur de fichiers""))"),0.0)</f>
        <v>0</v>
      </c>
      <c r="L248" s="64">
        <f t="shared" si="6"/>
        <v>0</v>
      </c>
      <c r="M248" s="67" t="str">
        <f>ifna(vlookup(A248,'RVtools V2.1'!A:I,8,0),"N/A")</f>
        <v>CyberElements (accès Fournisseurs)</v>
      </c>
      <c r="N248" s="64">
        <f>IFERROR(__xludf.DUMMYFUNCTION("IF(REGEXMATCH(M248, ""(?i)"" &amp; JOIN(""|"", SPLIT(""kalisil"", "" ""))), 1, 0)"),0.0)</f>
        <v>0</v>
      </c>
      <c r="O248" s="64" t="str">
        <f>vlookup(A248,'RVtools V2.1'!A:H,7,0)</f>
        <v>T2</v>
      </c>
      <c r="P248" s="64">
        <f>if(vlookup(A248,'RVtools V2.1'!A:H,5,0)="oui",1,0)</f>
        <v>0</v>
      </c>
      <c r="Q248" s="64">
        <f>ifna(vlookup(A248,vCPU!A:B,2,0),"Unknown")</f>
        <v>2</v>
      </c>
      <c r="R248" s="66">
        <f>ifna(vlookup(A248,vMemory!A:C,3,0),"Unknown")</f>
        <v>4</v>
      </c>
      <c r="S248" s="66">
        <f>ifna(vlookup(A248,vDisk!A:C,3,0),"Unknown")</f>
        <v>77</v>
      </c>
      <c r="T248" s="67" t="str">
        <f t="array" ref="T248">IFS(
   L248=1, "No Lift &amp; Shift",
   J248=1, XLOOKUP(A248, 'Infra Study'!A:A, 'Infra Study'!P:P),
   I248=1, "No Lift &amp; Shift",
   H248=1, "GKE",
   K248=1, "GCNV",
   G248=1, "Lift &amp; Shift Prod",
   TRUE, "Lift &amp; Shift Noprod"
)</f>
        <v>Lift &amp; Shift Prod</v>
      </c>
      <c r="U248" s="67">
        <f t="shared" si="7"/>
        <v>1</v>
      </c>
      <c r="V248" s="68" t="str">
        <f>if(T248="Lift &amp; Shift Noprod",if( Y248=0,Assumptions!$B$5, Assumptions!$B$4),if(T248="Lift &amp; Shift Prod",if(AND(N248=1,O248="T1"),Assumptions!$B$6,Assumptions!$B$4),0))</f>
        <v>N2D</v>
      </c>
      <c r="W248" s="69">
        <f>if(V248&lt;&gt;0,if(Q248="Unknown", Assumptions!$B$42,If(Q248&gt;1,Q248,2)),0)</f>
        <v>2</v>
      </c>
      <c r="X248" s="69">
        <f>if(V248&lt;&gt;0,if(R248="Unknown", Assumptions!$B$43,R248),0)</f>
        <v>4</v>
      </c>
      <c r="Y248" s="68">
        <f t="shared" si="8"/>
        <v>0</v>
      </c>
      <c r="Z248" s="68">
        <f>if(V248&lt;&gt;0,if(  S248="Unknown", Assumptions!$B$44,S248),0)</f>
        <v>77</v>
      </c>
      <c r="AA248" s="68" t="str">
        <f>if(V248 ="N2",ifna(vlookup(W248&amp;"-"&amp;X248,'Ref. VM'!A:B,2,0),"Custom"),if(V248 ="E2" , ifna(vlookup(W248&amp;"-"&amp;X248,'Ref. VM'!D:E,2,0),"Custom"),if(V248="N2D",ifna(vlookup(W248&amp;"-"&amp;X248,'Ref. VM'!G:H,2,0),"Custom"),if(V248="N4",ifna(vlookup(W248&amp;"-"&amp;X248,'Ref. VM'!J:K,2,0),"Custom"),0))))</f>
        <v>Custom</v>
      </c>
      <c r="AB248" s="67" t="str">
        <f t="shared" si="9"/>
        <v>N2D-Custom vCPUs-CUD 3y</v>
      </c>
      <c r="AC248" s="67" t="str">
        <f t="shared" si="10"/>
        <v>N2D-Custom RAM-CUD 3y</v>
      </c>
      <c r="AD248" s="67">
        <f t="shared" si="11"/>
        <v>0</v>
      </c>
      <c r="AE248" s="69">
        <f>if(T248="Lift &amp; Shift Prod",730,if(T248="Lift &amp; Shift Noprod",Assumptions!$B$3,0))</f>
        <v>730</v>
      </c>
      <c r="AF248" s="70">
        <f>if( U248=0,0,if(Y248=0, ((vlookup(AB248,'SKU Pricing'!A:B,Assumptions!$B$2,0)*W248)+(vlookup(AC248,'SKU Pricing'!A:B,Assumptions!$B$2,0)*X248))*AE248,((vlookup(AB248,'SKU Pricing'!A:B,Assumptions!$B$2,0)*W248)+(vlookup(AC248,'SKU Pricing'!A:B,Assumptions!$B$2,0)*(W248*8))+(vlookup(AD248,'SKU Pricing'!A:B,Assumptions!$B$2,0)*(X248-(W248*8))))*AE248))</f>
        <v>27.90832632</v>
      </c>
      <c r="AG248" s="67" t="str">
        <f t="shared" si="12"/>
        <v>Windows Server</v>
      </c>
      <c r="AH248" s="70">
        <f>ifna(vlookup(AG248,'SKU Pricing'!A:B,Assumptions!$B$2,0)*W248*AE248,0)</f>
        <v>67.16</v>
      </c>
      <c r="AI248" s="62" t="str">
        <f t="shared" si="13"/>
        <v/>
      </c>
      <c r="AJ248" s="62" t="str">
        <f>if(V248&lt;&gt;0, if(T248="Lift &amp; Shift Noprod",Assumptions!$B$9,if(V248=Assumptions!$B$6,Assumptions!$B$10,if(P248=1,Assumptions!$B$8,Assumptions!$B$7))),"")</f>
        <v>Balanced</v>
      </c>
      <c r="AK248" s="69" t="str">
        <f t="shared" si="14"/>
        <v>Balanced</v>
      </c>
      <c r="AL248" s="69">
        <f>if(AJ248="Hyperdisk Balanced",Assumptions!$B$11,0)</f>
        <v>0</v>
      </c>
      <c r="AM248" s="69">
        <f>if(AJ248="Hyperdisk Balanced",Assumptions!$B$12,0)</f>
        <v>0</v>
      </c>
      <c r="AN248" s="70">
        <f>if(AK248=0,0,if(AJ248="Hyperdisk Balanced",vlookup(AK248&amp;" provisioned space",'SKU Pricing'!A:B,Assumptions!$B$2,0)*Z248+vlookup(AK248&amp;" provisioned IOPS",'SKU Pricing'!A:B,Assumptions!$B$2,0)*AL248*730+vlookup(AK248&amp;" provisioned throughput",'SKU Pricing'!A:B,Assumptions!$B$2,0)*AM248*730,vlookup(AK248,'SKU Pricing'!A:B,Assumptions!$B$2,0)*Z248))</f>
        <v>8.932</v>
      </c>
      <c r="AO248" s="70">
        <f t="shared" si="15"/>
        <v>104.0003263</v>
      </c>
      <c r="AP248" s="71" t="str">
        <f t="shared" si="16"/>
        <v>VM Manager</v>
      </c>
      <c r="AQ248" s="70">
        <f>ifna(vlookup(AP248,'SKU Pricing'!A:B,Assumptions!$B$2,0)*AE248,0)</f>
        <v>2.19</v>
      </c>
      <c r="AR248" s="72">
        <v>0.0</v>
      </c>
    </row>
    <row r="249">
      <c r="A249" s="61" t="s">
        <v>399</v>
      </c>
      <c r="B249" s="62" t="str">
        <f>ifna(if(vlookup(A249,vOS!A:B,2,0)="","Unknown",vlookup(A249,vOS!A:B,2,0)),"Unknown")</f>
        <v>Microsoft Windows Server 2022 (64-bit)</v>
      </c>
      <c r="C249" s="62">
        <f>vlookup(B249,'OS Study'!A:D,2,0)</f>
        <v>0</v>
      </c>
      <c r="D249" s="62" t="str">
        <f>vlookup(B249,'OS Study'!A:D,3,0)</f>
        <v>Windows</v>
      </c>
      <c r="E249" s="62" t="str">
        <f>vlookup(B249,'OS Study'!A:D,4,0)</f>
        <v>Server</v>
      </c>
      <c r="F249" s="63" t="str">
        <f>vlookup(B249,'OS Study'!A:E,5,0)</f>
        <v>2022</v>
      </c>
      <c r="G249" s="62">
        <f>IF(vlookup(A249,'RVtools V2.1'!A:J,4,0)="non",0,1)</f>
        <v>1</v>
      </c>
      <c r="H249" s="62">
        <f>if(vlookup(A249,'RVtools V2.1'!A:K,11,0)="kube",1,0)</f>
        <v>0</v>
      </c>
      <c r="I249" s="62">
        <f t="shared" si="5"/>
        <v>0</v>
      </c>
      <c r="J249" s="62">
        <f>ifna(vlookup(A249,'Infra Study'!A:Q,17,0),0)</f>
        <v>0</v>
      </c>
      <c r="K249" s="64">
        <f>IFERROR(__xludf.DUMMYFUNCTION("N(REGEXMATCH(VLOOKUP(A249, 'RVtools V2.1'!A:H, 8, 0), ""^Serveur de fichiers""))"),0.0)</f>
        <v>0</v>
      </c>
      <c r="L249" s="64">
        <f t="shared" si="6"/>
        <v>0</v>
      </c>
      <c r="M249" s="67" t="str">
        <f>ifna(vlookup(A249,'RVtools V2.1'!A:I,8,0),"N/A")</f>
        <v>CyberElements (accès Fournisseurs)</v>
      </c>
      <c r="N249" s="64">
        <f>IFERROR(__xludf.DUMMYFUNCTION("IF(REGEXMATCH(M249, ""(?i)"" &amp; JOIN(""|"", SPLIT(""kalisil"", "" ""))), 1, 0)"),0.0)</f>
        <v>0</v>
      </c>
      <c r="O249" s="64" t="str">
        <f>vlookup(A249,'RVtools V2.1'!A:H,7,0)</f>
        <v>T2</v>
      </c>
      <c r="P249" s="64">
        <f>if(vlookup(A249,'RVtools V2.1'!A:H,5,0)="oui",1,0)</f>
        <v>0</v>
      </c>
      <c r="Q249" s="64">
        <f>ifna(vlookup(A249,vCPU!A:B,2,0),"Unknown")</f>
        <v>2</v>
      </c>
      <c r="R249" s="66">
        <f>ifna(vlookup(A249,vMemory!A:C,3,0),"Unknown")</f>
        <v>4</v>
      </c>
      <c r="S249" s="66">
        <f>ifna(vlookup(A249,vDisk!A:C,3,0),"Unknown")</f>
        <v>77</v>
      </c>
      <c r="T249" s="67" t="str">
        <f t="array" ref="T249">IFS(
   L249=1, "No Lift &amp; Shift",
   J249=1, XLOOKUP(A249, 'Infra Study'!A:A, 'Infra Study'!P:P),
   I249=1, "No Lift &amp; Shift",
   H249=1, "GKE",
   K249=1, "GCNV",
   G249=1, "Lift &amp; Shift Prod",
   TRUE, "Lift &amp; Shift Noprod"
)</f>
        <v>Lift &amp; Shift Prod</v>
      </c>
      <c r="U249" s="67">
        <f t="shared" si="7"/>
        <v>1</v>
      </c>
      <c r="V249" s="68" t="str">
        <f>if(T249="Lift &amp; Shift Noprod",if( Y249=0,Assumptions!$B$5, Assumptions!$B$4),if(T249="Lift &amp; Shift Prod",if(AND(N249=1,O249="T1"),Assumptions!$B$6,Assumptions!$B$4),0))</f>
        <v>N2D</v>
      </c>
      <c r="W249" s="69">
        <f>if(V249&lt;&gt;0,if(Q249="Unknown", Assumptions!$B$42,If(Q249&gt;1,Q249,2)),0)</f>
        <v>2</v>
      </c>
      <c r="X249" s="69">
        <f>if(V249&lt;&gt;0,if(R249="Unknown", Assumptions!$B$43,R249),0)</f>
        <v>4</v>
      </c>
      <c r="Y249" s="68">
        <f t="shared" si="8"/>
        <v>0</v>
      </c>
      <c r="Z249" s="68">
        <f>if(V249&lt;&gt;0,if(  S249="Unknown", Assumptions!$B$44,S249),0)</f>
        <v>77</v>
      </c>
      <c r="AA249" s="68" t="str">
        <f>if(V249 ="N2",ifna(vlookup(W249&amp;"-"&amp;X249,'Ref. VM'!A:B,2,0),"Custom"),if(V249 ="E2" , ifna(vlookup(W249&amp;"-"&amp;X249,'Ref. VM'!D:E,2,0),"Custom"),if(V249="N2D",ifna(vlookup(W249&amp;"-"&amp;X249,'Ref. VM'!G:H,2,0),"Custom"),if(V249="N4",ifna(vlookup(W249&amp;"-"&amp;X249,'Ref. VM'!J:K,2,0),"Custom"),0))))</f>
        <v>Custom</v>
      </c>
      <c r="AB249" s="67" t="str">
        <f t="shared" si="9"/>
        <v>N2D-Custom vCPUs-CUD 3y</v>
      </c>
      <c r="AC249" s="67" t="str">
        <f t="shared" si="10"/>
        <v>N2D-Custom RAM-CUD 3y</v>
      </c>
      <c r="AD249" s="67">
        <f t="shared" si="11"/>
        <v>0</v>
      </c>
      <c r="AE249" s="69">
        <f>if(T249="Lift &amp; Shift Prod",730,if(T249="Lift &amp; Shift Noprod",Assumptions!$B$3,0))</f>
        <v>730</v>
      </c>
      <c r="AF249" s="70">
        <f>if( U249=0,0,if(Y249=0, ((vlookup(AB249,'SKU Pricing'!A:B,Assumptions!$B$2,0)*W249)+(vlookup(AC249,'SKU Pricing'!A:B,Assumptions!$B$2,0)*X249))*AE249,((vlookup(AB249,'SKU Pricing'!A:B,Assumptions!$B$2,0)*W249)+(vlookup(AC249,'SKU Pricing'!A:B,Assumptions!$B$2,0)*(W249*8))+(vlookup(AD249,'SKU Pricing'!A:B,Assumptions!$B$2,0)*(X249-(W249*8))))*AE249))</f>
        <v>27.90832632</v>
      </c>
      <c r="AG249" s="67" t="str">
        <f t="shared" si="12"/>
        <v>Windows Server</v>
      </c>
      <c r="AH249" s="70">
        <f>ifna(vlookup(AG249,'SKU Pricing'!A:B,Assumptions!$B$2,0)*W249*AE249,0)</f>
        <v>67.16</v>
      </c>
      <c r="AI249" s="62" t="str">
        <f t="shared" si="13"/>
        <v/>
      </c>
      <c r="AJ249" s="62" t="str">
        <f>if(V249&lt;&gt;0, if(T249="Lift &amp; Shift Noprod",Assumptions!$B$9,if(V249=Assumptions!$B$6,Assumptions!$B$10,if(P249=1,Assumptions!$B$8,Assumptions!$B$7))),"")</f>
        <v>Balanced</v>
      </c>
      <c r="AK249" s="69" t="str">
        <f t="shared" si="14"/>
        <v>Balanced</v>
      </c>
      <c r="AL249" s="69">
        <f>if(AJ249="Hyperdisk Balanced",Assumptions!$B$11,0)</f>
        <v>0</v>
      </c>
      <c r="AM249" s="69">
        <f>if(AJ249="Hyperdisk Balanced",Assumptions!$B$12,0)</f>
        <v>0</v>
      </c>
      <c r="AN249" s="70">
        <f>if(AK249=0,0,if(AJ249="Hyperdisk Balanced",vlookup(AK249&amp;" provisioned space",'SKU Pricing'!A:B,Assumptions!$B$2,0)*Z249+vlookup(AK249&amp;" provisioned IOPS",'SKU Pricing'!A:B,Assumptions!$B$2,0)*AL249*730+vlookup(AK249&amp;" provisioned throughput",'SKU Pricing'!A:B,Assumptions!$B$2,0)*AM249*730,vlookup(AK249,'SKU Pricing'!A:B,Assumptions!$B$2,0)*Z249))</f>
        <v>8.932</v>
      </c>
      <c r="AO249" s="70">
        <f t="shared" si="15"/>
        <v>104.0003263</v>
      </c>
      <c r="AP249" s="71" t="str">
        <f t="shared" si="16"/>
        <v>VM Manager</v>
      </c>
      <c r="AQ249" s="70">
        <f>ifna(vlookup(AP249,'SKU Pricing'!A:B,Assumptions!$B$2,0)*AE249,0)</f>
        <v>2.19</v>
      </c>
      <c r="AR249" s="72">
        <v>0.0</v>
      </c>
    </row>
    <row r="250">
      <c r="A250" s="61" t="s">
        <v>400</v>
      </c>
      <c r="B250" s="62" t="str">
        <f>ifna(if(vlookup(A250,vOS!A:B,2,0)="","Unknown",vlookup(A250,vOS!A:B,2,0)),"Unknown")</f>
        <v>Microsoft Windows Server 2022 (64-bit)</v>
      </c>
      <c r="C250" s="62">
        <f>vlookup(B250,'OS Study'!A:D,2,0)</f>
        <v>0</v>
      </c>
      <c r="D250" s="62" t="str">
        <f>vlookup(B250,'OS Study'!A:D,3,0)</f>
        <v>Windows</v>
      </c>
      <c r="E250" s="62" t="str">
        <f>vlookup(B250,'OS Study'!A:D,4,0)</f>
        <v>Server</v>
      </c>
      <c r="F250" s="63" t="str">
        <f>vlookup(B250,'OS Study'!A:E,5,0)</f>
        <v>2022</v>
      </c>
      <c r="G250" s="62">
        <f>IF(vlookup(A250,'RVtools V2.1'!A:J,4,0)="non",0,1)</f>
        <v>1</v>
      </c>
      <c r="H250" s="62">
        <f>if(vlookup(A250,'RVtools V2.1'!A:K,11,0)="kube",1,0)</f>
        <v>0</v>
      </c>
      <c r="I250" s="62">
        <f t="shared" si="5"/>
        <v>0</v>
      </c>
      <c r="J250" s="62">
        <f>ifna(vlookup(A250,'Infra Study'!A:Q,17,0),0)</f>
        <v>0</v>
      </c>
      <c r="K250" s="64">
        <f>IFERROR(__xludf.DUMMYFUNCTION("N(REGEXMATCH(VLOOKUP(A250, 'RVtools V2.1'!A:H, 8, 0), ""^Serveur de fichiers""))"),0.0)</f>
        <v>0</v>
      </c>
      <c r="L250" s="64">
        <f t="shared" si="6"/>
        <v>0</v>
      </c>
      <c r="M250" s="67" t="str">
        <f>ifna(vlookup(A250,'RVtools V2.1'!A:I,8,0),"N/A")</f>
        <v>CyberElements (accès Fournisseurs)</v>
      </c>
      <c r="N250" s="64">
        <f>IFERROR(__xludf.DUMMYFUNCTION("IF(REGEXMATCH(M250, ""(?i)"" &amp; JOIN(""|"", SPLIT(""kalisil"", "" ""))), 1, 0)"),0.0)</f>
        <v>0</v>
      </c>
      <c r="O250" s="64" t="str">
        <f>vlookup(A250,'RVtools V2.1'!A:H,7,0)</f>
        <v>T2</v>
      </c>
      <c r="P250" s="64">
        <f>if(vlookup(A250,'RVtools V2.1'!A:H,5,0)="oui",1,0)</f>
        <v>0</v>
      </c>
      <c r="Q250" s="64">
        <f>ifna(vlookup(A250,vCPU!A:B,2,0),"Unknown")</f>
        <v>2</v>
      </c>
      <c r="R250" s="66">
        <f>ifna(vlookup(A250,vMemory!A:C,3,0),"Unknown")</f>
        <v>4</v>
      </c>
      <c r="S250" s="66">
        <f>ifna(vlookup(A250,vDisk!A:C,3,0),"Unknown")</f>
        <v>77</v>
      </c>
      <c r="T250" s="67" t="str">
        <f t="array" ref="T250">IFS(
   L250=1, "No Lift &amp; Shift",
   J250=1, XLOOKUP(A250, 'Infra Study'!A:A, 'Infra Study'!P:P),
   I250=1, "No Lift &amp; Shift",
   H250=1, "GKE",
   K250=1, "GCNV",
   G250=1, "Lift &amp; Shift Prod",
   TRUE, "Lift &amp; Shift Noprod"
)</f>
        <v>Lift &amp; Shift Prod</v>
      </c>
      <c r="U250" s="67">
        <f t="shared" si="7"/>
        <v>1</v>
      </c>
      <c r="V250" s="68" t="str">
        <f>if(T250="Lift &amp; Shift Noprod",if( Y250=0,Assumptions!$B$5, Assumptions!$B$4),if(T250="Lift &amp; Shift Prod",if(AND(N250=1,O250="T1"),Assumptions!$B$6,Assumptions!$B$4),0))</f>
        <v>N2D</v>
      </c>
      <c r="W250" s="69">
        <f>if(V250&lt;&gt;0,if(Q250="Unknown", Assumptions!$B$42,If(Q250&gt;1,Q250,2)),0)</f>
        <v>2</v>
      </c>
      <c r="X250" s="69">
        <f>if(V250&lt;&gt;0,if(R250="Unknown", Assumptions!$B$43,R250),0)</f>
        <v>4</v>
      </c>
      <c r="Y250" s="68">
        <f t="shared" si="8"/>
        <v>0</v>
      </c>
      <c r="Z250" s="68">
        <f>if(V250&lt;&gt;0,if(  S250="Unknown", Assumptions!$B$44,S250),0)</f>
        <v>77</v>
      </c>
      <c r="AA250" s="68" t="str">
        <f>if(V250 ="N2",ifna(vlookup(W250&amp;"-"&amp;X250,'Ref. VM'!A:B,2,0),"Custom"),if(V250 ="E2" , ifna(vlookup(W250&amp;"-"&amp;X250,'Ref. VM'!D:E,2,0),"Custom"),if(V250="N2D",ifna(vlookup(W250&amp;"-"&amp;X250,'Ref. VM'!G:H,2,0),"Custom"),if(V250="N4",ifna(vlookup(W250&amp;"-"&amp;X250,'Ref. VM'!J:K,2,0),"Custom"),0))))</f>
        <v>Custom</v>
      </c>
      <c r="AB250" s="67" t="str">
        <f t="shared" si="9"/>
        <v>N2D-Custom vCPUs-CUD 3y</v>
      </c>
      <c r="AC250" s="67" t="str">
        <f t="shared" si="10"/>
        <v>N2D-Custom RAM-CUD 3y</v>
      </c>
      <c r="AD250" s="67">
        <f t="shared" si="11"/>
        <v>0</v>
      </c>
      <c r="AE250" s="69">
        <f>if(T250="Lift &amp; Shift Prod",730,if(T250="Lift &amp; Shift Noprod",Assumptions!$B$3,0))</f>
        <v>730</v>
      </c>
      <c r="AF250" s="70">
        <f>if( U250=0,0,if(Y250=0, ((vlookup(AB250,'SKU Pricing'!A:B,Assumptions!$B$2,0)*W250)+(vlookup(AC250,'SKU Pricing'!A:B,Assumptions!$B$2,0)*X250))*AE250,((vlookup(AB250,'SKU Pricing'!A:B,Assumptions!$B$2,0)*W250)+(vlookup(AC250,'SKU Pricing'!A:B,Assumptions!$B$2,0)*(W250*8))+(vlookup(AD250,'SKU Pricing'!A:B,Assumptions!$B$2,0)*(X250-(W250*8))))*AE250))</f>
        <v>27.90832632</v>
      </c>
      <c r="AG250" s="67" t="str">
        <f t="shared" si="12"/>
        <v>Windows Server</v>
      </c>
      <c r="AH250" s="70">
        <f>ifna(vlookup(AG250,'SKU Pricing'!A:B,Assumptions!$B$2,0)*W250*AE250,0)</f>
        <v>67.16</v>
      </c>
      <c r="AI250" s="62" t="str">
        <f t="shared" si="13"/>
        <v/>
      </c>
      <c r="AJ250" s="62" t="str">
        <f>if(V250&lt;&gt;0, if(T250="Lift &amp; Shift Noprod",Assumptions!$B$9,if(V250=Assumptions!$B$6,Assumptions!$B$10,if(P250=1,Assumptions!$B$8,Assumptions!$B$7))),"")</f>
        <v>Balanced</v>
      </c>
      <c r="AK250" s="69" t="str">
        <f t="shared" si="14"/>
        <v>Balanced</v>
      </c>
      <c r="AL250" s="69">
        <f>if(AJ250="Hyperdisk Balanced",Assumptions!$B$11,0)</f>
        <v>0</v>
      </c>
      <c r="AM250" s="69">
        <f>if(AJ250="Hyperdisk Balanced",Assumptions!$B$12,0)</f>
        <v>0</v>
      </c>
      <c r="AN250" s="70">
        <f>if(AK250=0,0,if(AJ250="Hyperdisk Balanced",vlookup(AK250&amp;" provisioned space",'SKU Pricing'!A:B,Assumptions!$B$2,0)*Z250+vlookup(AK250&amp;" provisioned IOPS",'SKU Pricing'!A:B,Assumptions!$B$2,0)*AL250*730+vlookup(AK250&amp;" provisioned throughput",'SKU Pricing'!A:B,Assumptions!$B$2,0)*AM250*730,vlookup(AK250,'SKU Pricing'!A:B,Assumptions!$B$2,0)*Z250))</f>
        <v>8.932</v>
      </c>
      <c r="AO250" s="70">
        <f t="shared" si="15"/>
        <v>104.0003263</v>
      </c>
      <c r="AP250" s="71" t="str">
        <f t="shared" si="16"/>
        <v>VM Manager</v>
      </c>
      <c r="AQ250" s="70">
        <f>ifna(vlookup(AP250,'SKU Pricing'!A:B,Assumptions!$B$2,0)*AE250,0)</f>
        <v>2.19</v>
      </c>
      <c r="AR250" s="72">
        <v>0.0</v>
      </c>
    </row>
    <row r="251">
      <c r="A251" s="61" t="s">
        <v>401</v>
      </c>
      <c r="B251" s="62" t="str">
        <f>ifna(if(vlookup(A251,vOS!A:B,2,0)="","Unknown",vlookup(A251,vOS!A:B,2,0)),"Unknown")</f>
        <v>Microsoft Windows Server 2022 (64-bit)</v>
      </c>
      <c r="C251" s="62">
        <f>vlookup(B251,'OS Study'!A:D,2,0)</f>
        <v>0</v>
      </c>
      <c r="D251" s="62" t="str">
        <f>vlookup(B251,'OS Study'!A:D,3,0)</f>
        <v>Windows</v>
      </c>
      <c r="E251" s="62" t="str">
        <f>vlookup(B251,'OS Study'!A:D,4,0)</f>
        <v>Server</v>
      </c>
      <c r="F251" s="63" t="str">
        <f>vlookup(B251,'OS Study'!A:E,5,0)</f>
        <v>2022</v>
      </c>
      <c r="G251" s="62">
        <f>IF(vlookup(A251,'RVtools V2.1'!A:J,4,0)="non",0,1)</f>
        <v>1</v>
      </c>
      <c r="H251" s="62">
        <f>if(vlookup(A251,'RVtools V2.1'!A:K,11,0)="kube",1,0)</f>
        <v>0</v>
      </c>
      <c r="I251" s="62">
        <f t="shared" si="5"/>
        <v>0</v>
      </c>
      <c r="J251" s="62">
        <f>ifna(vlookup(A251,'Infra Study'!A:Q,17,0),0)</f>
        <v>0</v>
      </c>
      <c r="K251" s="64">
        <f>IFERROR(__xludf.DUMMYFUNCTION("N(REGEXMATCH(VLOOKUP(A251, 'RVtools V2.1'!A:H, 8, 0), ""^Serveur de fichiers""))"),0.0)</f>
        <v>0</v>
      </c>
      <c r="L251" s="64">
        <f t="shared" si="6"/>
        <v>0</v>
      </c>
      <c r="M251" s="67" t="str">
        <f>ifna(vlookup(A251,'RVtools V2.1'!A:I,8,0),"N/A")</f>
        <v>CyberElements (accès Fournisseurs)</v>
      </c>
      <c r="N251" s="64">
        <f>IFERROR(__xludf.DUMMYFUNCTION("IF(REGEXMATCH(M251, ""(?i)"" &amp; JOIN(""|"", SPLIT(""kalisil"", "" ""))), 1, 0)"),0.0)</f>
        <v>0</v>
      </c>
      <c r="O251" s="64" t="str">
        <f>vlookup(A251,'RVtools V2.1'!A:H,7,0)</f>
        <v>T2</v>
      </c>
      <c r="P251" s="64">
        <f>if(vlookup(A251,'RVtools V2.1'!A:H,5,0)="oui",1,0)</f>
        <v>0</v>
      </c>
      <c r="Q251" s="64">
        <f>ifna(vlookup(A251,vCPU!A:B,2,0),"Unknown")</f>
        <v>2</v>
      </c>
      <c r="R251" s="66">
        <f>ifna(vlookup(A251,vMemory!A:C,3,0),"Unknown")</f>
        <v>4</v>
      </c>
      <c r="S251" s="66">
        <f>ifna(vlookup(A251,vDisk!A:C,3,0),"Unknown")</f>
        <v>77</v>
      </c>
      <c r="T251" s="67" t="str">
        <f t="array" ref="T251">IFS(
   L251=1, "No Lift &amp; Shift",
   J251=1, XLOOKUP(A251, 'Infra Study'!A:A, 'Infra Study'!P:P),
   I251=1, "No Lift &amp; Shift",
   H251=1, "GKE",
   K251=1, "GCNV",
   G251=1, "Lift &amp; Shift Prod",
   TRUE, "Lift &amp; Shift Noprod"
)</f>
        <v>Lift &amp; Shift Prod</v>
      </c>
      <c r="U251" s="67">
        <f t="shared" si="7"/>
        <v>1</v>
      </c>
      <c r="V251" s="68" t="str">
        <f>if(T251="Lift &amp; Shift Noprod",if( Y251=0,Assumptions!$B$5, Assumptions!$B$4),if(T251="Lift &amp; Shift Prod",if(AND(N251=1,O251="T1"),Assumptions!$B$6,Assumptions!$B$4),0))</f>
        <v>N2D</v>
      </c>
      <c r="W251" s="69">
        <f>if(V251&lt;&gt;0,if(Q251="Unknown", Assumptions!$B$42,If(Q251&gt;1,Q251,2)),0)</f>
        <v>2</v>
      </c>
      <c r="X251" s="69">
        <f>if(V251&lt;&gt;0,if(R251="Unknown", Assumptions!$B$43,R251),0)</f>
        <v>4</v>
      </c>
      <c r="Y251" s="68">
        <f t="shared" si="8"/>
        <v>0</v>
      </c>
      <c r="Z251" s="68">
        <f>if(V251&lt;&gt;0,if(  S251="Unknown", Assumptions!$B$44,S251),0)</f>
        <v>77</v>
      </c>
      <c r="AA251" s="68" t="str">
        <f>if(V251 ="N2",ifna(vlookup(W251&amp;"-"&amp;X251,'Ref. VM'!A:B,2,0),"Custom"),if(V251 ="E2" , ifna(vlookup(W251&amp;"-"&amp;X251,'Ref. VM'!D:E,2,0),"Custom"),if(V251="N2D",ifna(vlookup(W251&amp;"-"&amp;X251,'Ref. VM'!G:H,2,0),"Custom"),if(V251="N4",ifna(vlookup(W251&amp;"-"&amp;X251,'Ref. VM'!J:K,2,0),"Custom"),0))))</f>
        <v>Custom</v>
      </c>
      <c r="AB251" s="67" t="str">
        <f t="shared" si="9"/>
        <v>N2D-Custom vCPUs-CUD 3y</v>
      </c>
      <c r="AC251" s="67" t="str">
        <f t="shared" si="10"/>
        <v>N2D-Custom RAM-CUD 3y</v>
      </c>
      <c r="AD251" s="67">
        <f t="shared" si="11"/>
        <v>0</v>
      </c>
      <c r="AE251" s="69">
        <f>if(T251="Lift &amp; Shift Prod",730,if(T251="Lift &amp; Shift Noprod",Assumptions!$B$3,0))</f>
        <v>730</v>
      </c>
      <c r="AF251" s="70">
        <f>if( U251=0,0,if(Y251=0, ((vlookup(AB251,'SKU Pricing'!A:B,Assumptions!$B$2,0)*W251)+(vlookup(AC251,'SKU Pricing'!A:B,Assumptions!$B$2,0)*X251))*AE251,((vlookup(AB251,'SKU Pricing'!A:B,Assumptions!$B$2,0)*W251)+(vlookup(AC251,'SKU Pricing'!A:B,Assumptions!$B$2,0)*(W251*8))+(vlookup(AD251,'SKU Pricing'!A:B,Assumptions!$B$2,0)*(X251-(W251*8))))*AE251))</f>
        <v>27.90832632</v>
      </c>
      <c r="AG251" s="67" t="str">
        <f t="shared" si="12"/>
        <v>Windows Server</v>
      </c>
      <c r="AH251" s="70">
        <f>ifna(vlookup(AG251,'SKU Pricing'!A:B,Assumptions!$B$2,0)*W251*AE251,0)</f>
        <v>67.16</v>
      </c>
      <c r="AI251" s="62" t="str">
        <f t="shared" si="13"/>
        <v/>
      </c>
      <c r="AJ251" s="62" t="str">
        <f>if(V251&lt;&gt;0, if(T251="Lift &amp; Shift Noprod",Assumptions!$B$9,if(V251=Assumptions!$B$6,Assumptions!$B$10,if(P251=1,Assumptions!$B$8,Assumptions!$B$7))),"")</f>
        <v>Balanced</v>
      </c>
      <c r="AK251" s="69" t="str">
        <f t="shared" si="14"/>
        <v>Balanced</v>
      </c>
      <c r="AL251" s="69">
        <f>if(AJ251="Hyperdisk Balanced",Assumptions!$B$11,0)</f>
        <v>0</v>
      </c>
      <c r="AM251" s="69">
        <f>if(AJ251="Hyperdisk Balanced",Assumptions!$B$12,0)</f>
        <v>0</v>
      </c>
      <c r="AN251" s="70">
        <f>if(AK251=0,0,if(AJ251="Hyperdisk Balanced",vlookup(AK251&amp;" provisioned space",'SKU Pricing'!A:B,Assumptions!$B$2,0)*Z251+vlookup(AK251&amp;" provisioned IOPS",'SKU Pricing'!A:B,Assumptions!$B$2,0)*AL251*730+vlookup(AK251&amp;" provisioned throughput",'SKU Pricing'!A:B,Assumptions!$B$2,0)*AM251*730,vlookup(AK251,'SKU Pricing'!A:B,Assumptions!$B$2,0)*Z251))</f>
        <v>8.932</v>
      </c>
      <c r="AO251" s="70">
        <f t="shared" si="15"/>
        <v>104.0003263</v>
      </c>
      <c r="AP251" s="71" t="str">
        <f t="shared" si="16"/>
        <v>VM Manager</v>
      </c>
      <c r="AQ251" s="70">
        <f>ifna(vlookup(AP251,'SKU Pricing'!A:B,Assumptions!$B$2,0)*AE251,0)</f>
        <v>2.19</v>
      </c>
      <c r="AR251" s="72">
        <v>0.0</v>
      </c>
    </row>
    <row r="252">
      <c r="A252" s="61" t="s">
        <v>402</v>
      </c>
      <c r="B252" s="62" t="str">
        <f>ifna(if(vlookup(A252,vOS!A:B,2,0)="","Unknown",vlookup(A252,vOS!A:B,2,0)),"Unknown")</f>
        <v>Microsoft Windows Server 2022 (64-bit)</v>
      </c>
      <c r="C252" s="62">
        <f>vlookup(B252,'OS Study'!A:D,2,0)</f>
        <v>0</v>
      </c>
      <c r="D252" s="62" t="str">
        <f>vlookup(B252,'OS Study'!A:D,3,0)</f>
        <v>Windows</v>
      </c>
      <c r="E252" s="62" t="str">
        <f>vlookup(B252,'OS Study'!A:D,4,0)</f>
        <v>Server</v>
      </c>
      <c r="F252" s="63" t="str">
        <f>vlookup(B252,'OS Study'!A:E,5,0)</f>
        <v>2022</v>
      </c>
      <c r="G252" s="62">
        <f>IF(vlookup(A252,'RVtools V2.1'!A:J,4,0)="non",0,1)</f>
        <v>1</v>
      </c>
      <c r="H252" s="62">
        <f>if(vlookup(A252,'RVtools V2.1'!A:K,11,0)="kube",1,0)</f>
        <v>0</v>
      </c>
      <c r="I252" s="62">
        <f t="shared" si="5"/>
        <v>0</v>
      </c>
      <c r="J252" s="62">
        <f>ifna(vlookup(A252,'Infra Study'!A:Q,17,0),0)</f>
        <v>0</v>
      </c>
      <c r="K252" s="64">
        <f>IFERROR(__xludf.DUMMYFUNCTION("N(REGEXMATCH(VLOOKUP(A252, 'RVtools V2.1'!A:H, 8, 0), ""^Serveur de fichiers""))"),0.0)</f>
        <v>0</v>
      </c>
      <c r="L252" s="64">
        <f t="shared" si="6"/>
        <v>0</v>
      </c>
      <c r="M252" s="67" t="str">
        <f>ifna(vlookup(A252,'RVtools V2.1'!A:I,8,0),"N/A")</f>
        <v>CyberElements (accès Fournisseurs)</v>
      </c>
      <c r="N252" s="64">
        <f>IFERROR(__xludf.DUMMYFUNCTION("IF(REGEXMATCH(M252, ""(?i)"" &amp; JOIN(""|"", SPLIT(""kalisil"", "" ""))), 1, 0)"),0.0)</f>
        <v>0</v>
      </c>
      <c r="O252" s="64" t="str">
        <f>vlookup(A252,'RVtools V2.1'!A:H,7,0)</f>
        <v>T2</v>
      </c>
      <c r="P252" s="64">
        <f>if(vlookup(A252,'RVtools V2.1'!A:H,5,0)="oui",1,0)</f>
        <v>0</v>
      </c>
      <c r="Q252" s="64">
        <f>ifna(vlookup(A252,vCPU!A:B,2,0),"Unknown")</f>
        <v>2</v>
      </c>
      <c r="R252" s="66">
        <f>ifna(vlookup(A252,vMemory!A:C,3,0),"Unknown")</f>
        <v>4</v>
      </c>
      <c r="S252" s="66">
        <f>ifna(vlookup(A252,vDisk!A:C,3,0),"Unknown")</f>
        <v>77</v>
      </c>
      <c r="T252" s="67" t="str">
        <f t="array" ref="T252">IFS(
   L252=1, "No Lift &amp; Shift",
   J252=1, XLOOKUP(A252, 'Infra Study'!A:A, 'Infra Study'!P:P),
   I252=1, "No Lift &amp; Shift",
   H252=1, "GKE",
   K252=1, "GCNV",
   G252=1, "Lift &amp; Shift Prod",
   TRUE, "Lift &amp; Shift Noprod"
)</f>
        <v>Lift &amp; Shift Prod</v>
      </c>
      <c r="U252" s="67">
        <f t="shared" si="7"/>
        <v>1</v>
      </c>
      <c r="V252" s="68" t="str">
        <f>if(T252="Lift &amp; Shift Noprod",if( Y252=0,Assumptions!$B$5, Assumptions!$B$4),if(T252="Lift &amp; Shift Prod",if(AND(N252=1,O252="T1"),Assumptions!$B$6,Assumptions!$B$4),0))</f>
        <v>N2D</v>
      </c>
      <c r="W252" s="69">
        <f>if(V252&lt;&gt;0,if(Q252="Unknown", Assumptions!$B$42,If(Q252&gt;1,Q252,2)),0)</f>
        <v>2</v>
      </c>
      <c r="X252" s="69">
        <f>if(V252&lt;&gt;0,if(R252="Unknown", Assumptions!$B$43,R252),0)</f>
        <v>4</v>
      </c>
      <c r="Y252" s="68">
        <f t="shared" si="8"/>
        <v>0</v>
      </c>
      <c r="Z252" s="68">
        <f>if(V252&lt;&gt;0,if(  S252="Unknown", Assumptions!$B$44,S252),0)</f>
        <v>77</v>
      </c>
      <c r="AA252" s="68" t="str">
        <f>if(V252 ="N2",ifna(vlookup(W252&amp;"-"&amp;X252,'Ref. VM'!A:B,2,0),"Custom"),if(V252 ="E2" , ifna(vlookup(W252&amp;"-"&amp;X252,'Ref. VM'!D:E,2,0),"Custom"),if(V252="N2D",ifna(vlookup(W252&amp;"-"&amp;X252,'Ref. VM'!G:H,2,0),"Custom"),if(V252="N4",ifna(vlookup(W252&amp;"-"&amp;X252,'Ref. VM'!J:K,2,0),"Custom"),0))))</f>
        <v>Custom</v>
      </c>
      <c r="AB252" s="67" t="str">
        <f t="shared" si="9"/>
        <v>N2D-Custom vCPUs-CUD 3y</v>
      </c>
      <c r="AC252" s="67" t="str">
        <f t="shared" si="10"/>
        <v>N2D-Custom RAM-CUD 3y</v>
      </c>
      <c r="AD252" s="67">
        <f t="shared" si="11"/>
        <v>0</v>
      </c>
      <c r="AE252" s="69">
        <f>if(T252="Lift &amp; Shift Prod",730,if(T252="Lift &amp; Shift Noprod",Assumptions!$B$3,0))</f>
        <v>730</v>
      </c>
      <c r="AF252" s="70">
        <f>if( U252=0,0,if(Y252=0, ((vlookup(AB252,'SKU Pricing'!A:B,Assumptions!$B$2,0)*W252)+(vlookup(AC252,'SKU Pricing'!A:B,Assumptions!$B$2,0)*X252))*AE252,((vlookup(AB252,'SKU Pricing'!A:B,Assumptions!$B$2,0)*W252)+(vlookup(AC252,'SKU Pricing'!A:B,Assumptions!$B$2,0)*(W252*8))+(vlookup(AD252,'SKU Pricing'!A:B,Assumptions!$B$2,0)*(X252-(W252*8))))*AE252))</f>
        <v>27.90832632</v>
      </c>
      <c r="AG252" s="67" t="str">
        <f t="shared" si="12"/>
        <v>Windows Server</v>
      </c>
      <c r="AH252" s="70">
        <f>ifna(vlookup(AG252,'SKU Pricing'!A:B,Assumptions!$B$2,0)*W252*AE252,0)</f>
        <v>67.16</v>
      </c>
      <c r="AI252" s="62" t="str">
        <f t="shared" si="13"/>
        <v/>
      </c>
      <c r="AJ252" s="62" t="str">
        <f>if(V252&lt;&gt;0, if(T252="Lift &amp; Shift Noprod",Assumptions!$B$9,if(V252=Assumptions!$B$6,Assumptions!$B$10,if(P252=1,Assumptions!$B$8,Assumptions!$B$7))),"")</f>
        <v>Balanced</v>
      </c>
      <c r="AK252" s="69" t="str">
        <f t="shared" si="14"/>
        <v>Balanced</v>
      </c>
      <c r="AL252" s="69">
        <f>if(AJ252="Hyperdisk Balanced",Assumptions!$B$11,0)</f>
        <v>0</v>
      </c>
      <c r="AM252" s="69">
        <f>if(AJ252="Hyperdisk Balanced",Assumptions!$B$12,0)</f>
        <v>0</v>
      </c>
      <c r="AN252" s="70">
        <f>if(AK252=0,0,if(AJ252="Hyperdisk Balanced",vlookup(AK252&amp;" provisioned space",'SKU Pricing'!A:B,Assumptions!$B$2,0)*Z252+vlookup(AK252&amp;" provisioned IOPS",'SKU Pricing'!A:B,Assumptions!$B$2,0)*AL252*730+vlookup(AK252&amp;" provisioned throughput",'SKU Pricing'!A:B,Assumptions!$B$2,0)*AM252*730,vlookup(AK252,'SKU Pricing'!A:B,Assumptions!$B$2,0)*Z252))</f>
        <v>8.932</v>
      </c>
      <c r="AO252" s="70">
        <f t="shared" si="15"/>
        <v>104.0003263</v>
      </c>
      <c r="AP252" s="71" t="str">
        <f t="shared" si="16"/>
        <v>VM Manager</v>
      </c>
      <c r="AQ252" s="70">
        <f>ifna(vlookup(AP252,'SKU Pricing'!A:B,Assumptions!$B$2,0)*AE252,0)</f>
        <v>2.19</v>
      </c>
      <c r="AR252" s="72">
        <v>0.0</v>
      </c>
    </row>
    <row r="253">
      <c r="A253" s="61" t="s">
        <v>403</v>
      </c>
      <c r="B253" s="62" t="str">
        <f>ifna(if(vlookup(A253,vOS!A:B,2,0)="","Unknown",vlookup(A253,vOS!A:B,2,0)),"Unknown")</f>
        <v>Red Hat Fedora (32-bit)</v>
      </c>
      <c r="C253" s="62">
        <f>vlookup(B253,'OS Study'!A:D,2,0)</f>
        <v>1</v>
      </c>
      <c r="D253" s="62" t="str">
        <f>vlookup(B253,'OS Study'!A:D,3,0)</f>
        <v>Linux</v>
      </c>
      <c r="E253" s="62" t="str">
        <f>vlookup(B253,'OS Study'!A:D,4,0)</f>
        <v>Red Hat</v>
      </c>
      <c r="F253" s="63" t="str">
        <f>vlookup(B253,'OS Study'!A:E,5,0)</f>
        <v/>
      </c>
      <c r="G253" s="62">
        <f>IF(vlookup(A253,'RVtools V2.1'!A:J,4,0)="non",0,1)</f>
        <v>1</v>
      </c>
      <c r="H253" s="62">
        <f>if(vlookup(A253,'RVtools V2.1'!A:K,11,0)="kube",1,0)</f>
        <v>0</v>
      </c>
      <c r="I253" s="62">
        <f t="shared" si="5"/>
        <v>0</v>
      </c>
      <c r="J253" s="62">
        <f>ifna(vlookup(A253,'Infra Study'!A:Q,17,0),0)</f>
        <v>0</v>
      </c>
      <c r="K253" s="64">
        <f>IFERROR(__xludf.DUMMYFUNCTION("N(REGEXMATCH(VLOOKUP(A253, 'RVtools V2.1'!A:H, 8, 0), ""^Serveur de fichiers""))"),0.0)</f>
        <v>0</v>
      </c>
      <c r="L253" s="64">
        <f t="shared" si="6"/>
        <v>1</v>
      </c>
      <c r="M253" s="67" t="str">
        <f>ifna(vlookup(A253,'RVtools V2.1'!A:I,8,0),"N/A")</f>
        <v>CyberElements (accès Fournisseurs)</v>
      </c>
      <c r="N253" s="64">
        <f>IFERROR(__xludf.DUMMYFUNCTION("IF(REGEXMATCH(M253, ""(?i)"" &amp; JOIN(""|"", SPLIT(""kalisil"", "" ""))), 1, 0)"),0.0)</f>
        <v>0</v>
      </c>
      <c r="O253" s="64" t="str">
        <f>vlookup(A253,'RVtools V2.1'!A:H,7,0)</f>
        <v>N/A</v>
      </c>
      <c r="P253" s="64">
        <f>if(vlookup(A253,'RVtools V2.1'!A:H,5,0)="oui",1,0)</f>
        <v>0</v>
      </c>
      <c r="Q253" s="64">
        <f>ifna(vlookup(A253,vCPU!A:B,2,0),"Unknown")</f>
        <v>4</v>
      </c>
      <c r="R253" s="66">
        <f>ifna(vlookup(A253,vMemory!A:C,3,0),"Unknown")</f>
        <v>4</v>
      </c>
      <c r="S253" s="66">
        <f>ifna(vlookup(A253,vDisk!A:C,3,0),"Unknown")</f>
        <v>49</v>
      </c>
      <c r="T253" s="67" t="str">
        <f t="array" ref="T253">IFS(
   L253=1, "No Lift &amp; Shift",
   J253=1, XLOOKUP(A253, 'Infra Study'!A:A, 'Infra Study'!P:P),
   I253=1, "No Lift &amp; Shift",
   H253=1, "GKE",
   K253=1, "GCNV",
   G253=1, "Lift &amp; Shift Prod",
   TRUE, "Lift &amp; Shift Noprod"
)</f>
        <v>No Lift &amp; Shift</v>
      </c>
      <c r="U253" s="67">
        <f t="shared" si="7"/>
        <v>0</v>
      </c>
      <c r="V253" s="68">
        <f>if(T253="Lift &amp; Shift Noprod",if( Y253=0,Assumptions!$B$5, Assumptions!$B$4),if(T253="Lift &amp; Shift Prod",if(AND(N253=1,O253="T1"),Assumptions!$B$6,Assumptions!$B$4),0))</f>
        <v>0</v>
      </c>
      <c r="W253" s="62">
        <f>if(V253&lt;&gt;0,if(Q253="Unknown", Assumptions!$B$42,If(Q253&gt;1,Q253,2)),0)</f>
        <v>0</v>
      </c>
      <c r="X253" s="69">
        <f>if(V253&lt;&gt;0,if(R253="Unknown", Assumptions!$B$43,R253),0)</f>
        <v>0</v>
      </c>
      <c r="Y253" s="68">
        <f t="shared" si="8"/>
        <v>0</v>
      </c>
      <c r="Z253" s="68">
        <f>if(V253&lt;&gt;0,if(  S253="Unknown", Assumptions!$B$44,S253),0)</f>
        <v>0</v>
      </c>
      <c r="AA253" s="68">
        <f>if(V253 ="N2",ifna(vlookup(W253&amp;"-"&amp;X253,'Ref. VM'!A:B,2,0),"Custom"),if(V253 ="E2" , ifna(vlookup(W253&amp;"-"&amp;X253,'Ref. VM'!D:E,2,0),"Custom"),if(V253="N2D",ifna(vlookup(W253&amp;"-"&amp;X253,'Ref. VM'!G:H,2,0),"Custom"),if(V253="N4",ifna(vlookup(W253&amp;"-"&amp;X253,'Ref. VM'!J:K,2,0),"Custom"),0))))</f>
        <v>0</v>
      </c>
      <c r="AB253" s="67">
        <f t="shared" si="9"/>
        <v>0</v>
      </c>
      <c r="AC253" s="67">
        <f t="shared" si="10"/>
        <v>0</v>
      </c>
      <c r="AD253" s="67">
        <f t="shared" si="11"/>
        <v>0</v>
      </c>
      <c r="AE253" s="62">
        <f>if(T253="Lift &amp; Shift Prod",730,if(T253="Lift &amp; Shift Noprod",Assumptions!$B$3,0))</f>
        <v>0</v>
      </c>
      <c r="AF253" s="70">
        <f>if( U253=0,0,if(Y253=0, ((vlookup(AB253,'SKU Pricing'!A:B,Assumptions!$B$2,0)*W253)+(vlookup(AC253,'SKU Pricing'!A:B,Assumptions!$B$2,0)*X253))*AE253,((vlookup(AB253,'SKU Pricing'!A:B,Assumptions!$B$2,0)*W253)+(vlookup(AC253,'SKU Pricing'!A:B,Assumptions!$B$2,0)*(W253*8))+(vlookup(AD253,'SKU Pricing'!A:B,Assumptions!$B$2,0)*(X253-(W253*8))))*AE253))</f>
        <v>0</v>
      </c>
      <c r="AG253" s="67">
        <f t="shared" si="12"/>
        <v>0</v>
      </c>
      <c r="AH253" s="70">
        <f>ifna(vlookup(AG253,'SKU Pricing'!A:B,Assumptions!$B$2,0)*W253*AE253,0)</f>
        <v>0</v>
      </c>
      <c r="AI253" s="62" t="str">
        <f t="shared" si="13"/>
        <v/>
      </c>
      <c r="AJ253" s="62" t="str">
        <f>if(V253&lt;&gt;0, if(T253="Lift &amp; Shift Noprod",Assumptions!$B$9,if(V253=Assumptions!$B$6,Assumptions!$B$10,if(P253=1,Assumptions!$B$8,Assumptions!$B$7))),"")</f>
        <v/>
      </c>
      <c r="AK253" s="69">
        <f t="shared" si="14"/>
        <v>0</v>
      </c>
      <c r="AL253" s="69">
        <f>if(AJ253="Hyperdisk Balanced",Assumptions!$B$11,0)</f>
        <v>0</v>
      </c>
      <c r="AM253" s="69">
        <f>if(AJ253="Hyperdisk Balanced",Assumptions!$B$12,0)</f>
        <v>0</v>
      </c>
      <c r="AN253" s="70">
        <f>if(AK253=0,0,if(AJ253="Hyperdisk Balanced",vlookup(AK253&amp;" provisioned space",'SKU Pricing'!A:B,Assumptions!$B$2,0)*Z253+vlookup(AK253&amp;" provisioned IOPS",'SKU Pricing'!A:B,Assumptions!$B$2,0)*AL253*730+vlookup(AK253&amp;" provisioned throughput",'SKU Pricing'!A:B,Assumptions!$B$2,0)*AM253*730,vlookup(AK253,'SKU Pricing'!A:B,Assumptions!$B$2,0)*Z253))</f>
        <v>0</v>
      </c>
      <c r="AO253" s="70">
        <f t="shared" si="15"/>
        <v>0</v>
      </c>
      <c r="AP253" s="71">
        <f t="shared" si="16"/>
        <v>0</v>
      </c>
      <c r="AQ253" s="70">
        <f>ifna(vlookup(AP253,'SKU Pricing'!A:B,Assumptions!$B$2,0)*AE253,0)</f>
        <v>0</v>
      </c>
      <c r="AR253" s="72">
        <v>0.0</v>
      </c>
    </row>
    <row r="254">
      <c r="A254" s="61" t="s">
        <v>404</v>
      </c>
      <c r="B254" s="62" t="str">
        <f>ifna(if(vlookup(A254,vOS!A:B,2,0)="","Unknown",vlookup(A254,vOS!A:B,2,0)),"Unknown")</f>
        <v>Ubuntu Linux (64-bit)</v>
      </c>
      <c r="C254" s="62">
        <f>vlookup(B254,'OS Study'!A:D,2,0)</f>
        <v>0</v>
      </c>
      <c r="D254" s="62" t="str">
        <f>vlookup(B254,'OS Study'!A:D,3,0)</f>
        <v>Linux</v>
      </c>
      <c r="E254" s="62" t="str">
        <f>vlookup(B254,'OS Study'!A:D,4,0)</f>
        <v>Ubuntu</v>
      </c>
      <c r="F254" s="63" t="str">
        <f>vlookup(B254,'OS Study'!A:E,5,0)</f>
        <v/>
      </c>
      <c r="G254" s="62">
        <f>IF(vlookup(A254,'RVtools V2.1'!A:J,4,0)="non",0,1)</f>
        <v>0</v>
      </c>
      <c r="H254" s="62">
        <f>if(vlookup(A254,'RVtools V2.1'!A:K,11,0)="kube",1,0)</f>
        <v>0</v>
      </c>
      <c r="I254" s="62">
        <f t="shared" si="5"/>
        <v>0</v>
      </c>
      <c r="J254" s="62">
        <f>ifna(vlookup(A254,'Infra Study'!A:Q,17,0),0)</f>
        <v>0</v>
      </c>
      <c r="K254" s="64">
        <f>IFERROR(__xludf.DUMMYFUNCTION("N(REGEXMATCH(VLOOKUP(A254, 'RVtools V2.1'!A:H, 8, 0), ""^Serveur de fichiers""))"),0.0)</f>
        <v>0</v>
      </c>
      <c r="L254" s="64">
        <f t="shared" si="6"/>
        <v>0</v>
      </c>
      <c r="M254" s="65" t="str">
        <f>ifna(vlookup(A254,'RVtools V2.1'!A:I,8,0),"N/A")</f>
        <v>Dev L Tabard</v>
      </c>
      <c r="N254" s="64">
        <f>IFERROR(__xludf.DUMMYFUNCTION("IF(REGEXMATCH(M254, ""(?i)"" &amp; JOIN(""|"", SPLIT(""kalisil"", "" ""))), 1, 0)"),0.0)</f>
        <v>0</v>
      </c>
      <c r="O254" s="64" t="str">
        <f>vlookup(A254,'RVtools V2.1'!A:H,7,0)</f>
        <v>N/A</v>
      </c>
      <c r="P254" s="64">
        <f>if(vlookup(A254,'RVtools V2.1'!A:H,5,0)="oui",1,0)</f>
        <v>0</v>
      </c>
      <c r="Q254" s="64">
        <f>ifna(vlookup(A254,vCPU!A:B,2,0),"Unknown")</f>
        <v>4</v>
      </c>
      <c r="R254" s="66">
        <f>ifna(vlookup(A254,vMemory!A:C,3,0),"Unknown")</f>
        <v>8</v>
      </c>
      <c r="S254" s="66">
        <f>ifna(vlookup(A254,vDisk!A:C,3,0),"Unknown")</f>
        <v>202</v>
      </c>
      <c r="T254" s="67" t="str">
        <f t="array" ref="T254">IFS(
   L254=1, "No Lift &amp; Shift",
   J254=1, XLOOKUP(A254, 'Infra Study'!A:A, 'Infra Study'!P:P),
   I254=1, "No Lift &amp; Shift",
   H254=1, "GKE",
   K254=1, "GCNV",
   G254=1, "Lift &amp; Shift Prod",
   TRUE, "Lift &amp; Shift Noprod"
)</f>
        <v>Lift &amp; Shift Noprod</v>
      </c>
      <c r="U254" s="67">
        <f t="shared" si="7"/>
        <v>1</v>
      </c>
      <c r="V254" s="68" t="str">
        <f>if(T254="Lift &amp; Shift Noprod",if( Y254=0,Assumptions!$B$5, Assumptions!$B$4),if(T254="Lift &amp; Shift Prod",if(AND(N254=1,O254="T1"),Assumptions!$B$6,Assumptions!$B$4),0))</f>
        <v>E2</v>
      </c>
      <c r="W254" s="69">
        <f>if(V254&lt;&gt;0,if(Q254="Unknown", Assumptions!$B$42,If(Q254&gt;1,Q254,2)),0)</f>
        <v>4</v>
      </c>
      <c r="X254" s="69">
        <f>if(V254&lt;&gt;0,if(R254="Unknown", Assumptions!$B$43,R254),0)</f>
        <v>8</v>
      </c>
      <c r="Y254" s="68">
        <f t="shared" si="8"/>
        <v>0</v>
      </c>
      <c r="Z254" s="68">
        <f>if(V254&lt;&gt;0,if(  S254="Unknown", Assumptions!$B$44,S254),0)</f>
        <v>202</v>
      </c>
      <c r="AA254" s="68" t="str">
        <f>if(V254 ="N2",ifna(vlookup(W254&amp;"-"&amp;X254,'Ref. VM'!A:B,2,0),"Custom"),if(V254 ="E2" , ifna(vlookup(W254&amp;"-"&amp;X254,'Ref. VM'!D:E,2,0),"Custom"),if(V254="N2D",ifna(vlookup(W254&amp;"-"&amp;X254,'Ref. VM'!G:H,2,0),"Custom"),if(V254="N4",ifna(vlookup(W254&amp;"-"&amp;X254,'Ref. VM'!J:K,2,0),"Custom"),0))))</f>
        <v>Custom</v>
      </c>
      <c r="AB254" s="67" t="str">
        <f t="shared" si="9"/>
        <v>E2-Custom vCPUs</v>
      </c>
      <c r="AC254" s="67" t="str">
        <f t="shared" si="10"/>
        <v>E2-Custom RAM</v>
      </c>
      <c r="AD254" s="67">
        <f t="shared" si="11"/>
        <v>0</v>
      </c>
      <c r="AE254" s="69">
        <f>if(T254="Lift &amp; Shift Prod",730,if(T254="Lift &amp; Shift Noprod",Assumptions!$B$3,0))</f>
        <v>270</v>
      </c>
      <c r="AF254" s="70">
        <f>if( U254=0,0,if(Y254=0, ((vlookup(AB254,'SKU Pricing'!A:B,Assumptions!$B$2,0)*W254)+(vlookup(AC254,'SKU Pricing'!A:B,Assumptions!$B$2,0)*X254))*AE254,((vlookup(AB254,'SKU Pricing'!A:B,Assumptions!$B$2,0)*W254)+(vlookup(AC254,'SKU Pricing'!A:B,Assumptions!$B$2,0)*(W254*8))+(vlookup(AD254,'SKU Pricing'!A:B,Assumptions!$B$2,0)*(X254-(W254*8))))*AE254))</f>
        <v>36.383256</v>
      </c>
      <c r="AG254" s="67">
        <f t="shared" si="12"/>
        <v>0</v>
      </c>
      <c r="AH254" s="70">
        <f>ifna(vlookup(AG254,'SKU Pricing'!A:B,Assumptions!$B$2,0)*W254*AE254,0)</f>
        <v>0</v>
      </c>
      <c r="AI254" s="62" t="str">
        <f t="shared" si="13"/>
        <v/>
      </c>
      <c r="AJ254" s="62" t="str">
        <f>if(V254&lt;&gt;0, if(T254="Lift &amp; Shift Noprod",Assumptions!$B$9,if(V254=Assumptions!$B$6,Assumptions!$B$10,if(P254=1,Assumptions!$B$8,Assumptions!$B$7))),"")</f>
        <v>Balanced</v>
      </c>
      <c r="AK254" s="69" t="str">
        <f t="shared" si="14"/>
        <v>Balanced</v>
      </c>
      <c r="AL254" s="69">
        <f>if(AJ254="Hyperdisk Balanced",Assumptions!$B$11,0)</f>
        <v>0</v>
      </c>
      <c r="AM254" s="69">
        <f>if(AJ254="Hyperdisk Balanced",Assumptions!$B$12,0)</f>
        <v>0</v>
      </c>
      <c r="AN254" s="70">
        <f>if(AK254=0,0,if(AJ254="Hyperdisk Balanced",vlookup(AK254&amp;" provisioned space",'SKU Pricing'!A:B,Assumptions!$B$2,0)*Z254+vlookup(AK254&amp;" provisioned IOPS",'SKU Pricing'!A:B,Assumptions!$B$2,0)*AL254*730+vlookup(AK254&amp;" provisioned throughput",'SKU Pricing'!A:B,Assumptions!$B$2,0)*AM254*730,vlookup(AK254,'SKU Pricing'!A:B,Assumptions!$B$2,0)*Z254))</f>
        <v>23.432</v>
      </c>
      <c r="AO254" s="70">
        <f t="shared" si="15"/>
        <v>59.815256</v>
      </c>
      <c r="AP254" s="71" t="str">
        <f t="shared" si="16"/>
        <v>VM Manager</v>
      </c>
      <c r="AQ254" s="70">
        <f>ifna(vlookup(AP254,'SKU Pricing'!A:B,Assumptions!$B$2,0)*AE254,0)</f>
        <v>0.81</v>
      </c>
      <c r="AR254" s="72">
        <v>0.0</v>
      </c>
    </row>
    <row r="255">
      <c r="A255" s="61" t="s">
        <v>405</v>
      </c>
      <c r="B255" s="62" t="str">
        <f>ifna(if(vlookup(A255,vOS!A:B,2,0)="","Unknown",vlookup(A255,vOS!A:B,2,0)),"Unknown")</f>
        <v>Ubuntu Linux (64-bit)</v>
      </c>
      <c r="C255" s="62">
        <f>vlookup(B255,'OS Study'!A:D,2,0)</f>
        <v>0</v>
      </c>
      <c r="D255" s="62" t="str">
        <f>vlookup(B255,'OS Study'!A:D,3,0)</f>
        <v>Linux</v>
      </c>
      <c r="E255" s="62" t="str">
        <f>vlookup(B255,'OS Study'!A:D,4,0)</f>
        <v>Ubuntu</v>
      </c>
      <c r="F255" s="63" t="str">
        <f>vlookup(B255,'OS Study'!A:E,5,0)</f>
        <v/>
      </c>
      <c r="G255" s="62">
        <f>IF(vlookup(A255,'RVtools V2.1'!A:J,4,0)="non",0,1)</f>
        <v>0</v>
      </c>
      <c r="H255" s="62">
        <f>if(vlookup(A255,'RVtools V2.1'!A:K,11,0)="kube",1,0)</f>
        <v>0</v>
      </c>
      <c r="I255" s="62">
        <f t="shared" si="5"/>
        <v>0</v>
      </c>
      <c r="J255" s="62">
        <f>ifna(vlookup(A255,'Infra Study'!A:Q,17,0),0)</f>
        <v>0</v>
      </c>
      <c r="K255" s="64">
        <f>IFERROR(__xludf.DUMMYFUNCTION("N(REGEXMATCH(VLOOKUP(A255, 'RVtools V2.1'!A:H, 8, 0), ""^Serveur de fichiers""))"),0.0)</f>
        <v>0</v>
      </c>
      <c r="L255" s="64">
        <f t="shared" si="6"/>
        <v>0</v>
      </c>
      <c r="M255" s="65" t="str">
        <f>ifna(vlookup(A255,'RVtools V2.1'!A:I,8,0),"N/A")</f>
        <v>Dev L Tabard</v>
      </c>
      <c r="N255" s="64">
        <f>IFERROR(__xludf.DUMMYFUNCTION("IF(REGEXMATCH(M255, ""(?i)"" &amp; JOIN(""|"", SPLIT(""kalisil"", "" ""))), 1, 0)"),0.0)</f>
        <v>0</v>
      </c>
      <c r="O255" s="64" t="str">
        <f>vlookup(A255,'RVtools V2.1'!A:H,7,0)</f>
        <v>N/A</v>
      </c>
      <c r="P255" s="64">
        <f>if(vlookup(A255,'RVtools V2.1'!A:H,5,0)="oui",1,0)</f>
        <v>0</v>
      </c>
      <c r="Q255" s="64">
        <f>ifna(vlookup(A255,vCPU!A:B,2,0),"Unknown")</f>
        <v>4</v>
      </c>
      <c r="R255" s="66">
        <f>ifna(vlookup(A255,vMemory!A:C,3,0),"Unknown")</f>
        <v>8</v>
      </c>
      <c r="S255" s="66">
        <f>ifna(vlookup(A255,vDisk!A:C,3,0),"Unknown")</f>
        <v>202</v>
      </c>
      <c r="T255" s="67" t="str">
        <f t="array" ref="T255">IFS(
   L255=1, "No Lift &amp; Shift",
   J255=1, XLOOKUP(A255, 'Infra Study'!A:A, 'Infra Study'!P:P),
   I255=1, "No Lift &amp; Shift",
   H255=1, "GKE",
   K255=1, "GCNV",
   G255=1, "Lift &amp; Shift Prod",
   TRUE, "Lift &amp; Shift Noprod"
)</f>
        <v>Lift &amp; Shift Noprod</v>
      </c>
      <c r="U255" s="67">
        <f t="shared" si="7"/>
        <v>1</v>
      </c>
      <c r="V255" s="68" t="str">
        <f>if(T255="Lift &amp; Shift Noprod",if( Y255=0,Assumptions!$B$5, Assumptions!$B$4),if(T255="Lift &amp; Shift Prod",if(AND(N255=1,O255="T1"),Assumptions!$B$6,Assumptions!$B$4),0))</f>
        <v>E2</v>
      </c>
      <c r="W255" s="69">
        <f>if(V255&lt;&gt;0,if(Q255="Unknown", Assumptions!$B$42,If(Q255&gt;1,Q255,2)),0)</f>
        <v>4</v>
      </c>
      <c r="X255" s="69">
        <f>if(V255&lt;&gt;0,if(R255="Unknown", Assumptions!$B$43,R255),0)</f>
        <v>8</v>
      </c>
      <c r="Y255" s="68">
        <f t="shared" si="8"/>
        <v>0</v>
      </c>
      <c r="Z255" s="68">
        <f>if(V255&lt;&gt;0,if(  S255="Unknown", Assumptions!$B$44,S255),0)</f>
        <v>202</v>
      </c>
      <c r="AA255" s="68" t="str">
        <f>if(V255 ="N2",ifna(vlookup(W255&amp;"-"&amp;X255,'Ref. VM'!A:B,2,0),"Custom"),if(V255 ="E2" , ifna(vlookup(W255&amp;"-"&amp;X255,'Ref. VM'!D:E,2,0),"Custom"),if(V255="N2D",ifna(vlookup(W255&amp;"-"&amp;X255,'Ref. VM'!G:H,2,0),"Custom"),if(V255="N4",ifna(vlookup(W255&amp;"-"&amp;X255,'Ref. VM'!J:K,2,0),"Custom"),0))))</f>
        <v>Custom</v>
      </c>
      <c r="AB255" s="67" t="str">
        <f t="shared" si="9"/>
        <v>E2-Custom vCPUs</v>
      </c>
      <c r="AC255" s="67" t="str">
        <f t="shared" si="10"/>
        <v>E2-Custom RAM</v>
      </c>
      <c r="AD255" s="67">
        <f t="shared" si="11"/>
        <v>0</v>
      </c>
      <c r="AE255" s="69">
        <f>if(T255="Lift &amp; Shift Prod",730,if(T255="Lift &amp; Shift Noprod",Assumptions!$B$3,0))</f>
        <v>270</v>
      </c>
      <c r="AF255" s="70">
        <f>if( U255=0,0,if(Y255=0, ((vlookup(AB255,'SKU Pricing'!A:B,Assumptions!$B$2,0)*W255)+(vlookup(AC255,'SKU Pricing'!A:B,Assumptions!$B$2,0)*X255))*AE255,((vlookup(AB255,'SKU Pricing'!A:B,Assumptions!$B$2,0)*W255)+(vlookup(AC255,'SKU Pricing'!A:B,Assumptions!$B$2,0)*(W255*8))+(vlookup(AD255,'SKU Pricing'!A:B,Assumptions!$B$2,0)*(X255-(W255*8))))*AE255))</f>
        <v>36.383256</v>
      </c>
      <c r="AG255" s="67">
        <f t="shared" si="12"/>
        <v>0</v>
      </c>
      <c r="AH255" s="70">
        <f>ifna(vlookup(AG255,'SKU Pricing'!A:B,Assumptions!$B$2,0)*W255*AE255,0)</f>
        <v>0</v>
      </c>
      <c r="AI255" s="62" t="str">
        <f t="shared" si="13"/>
        <v/>
      </c>
      <c r="AJ255" s="62" t="str">
        <f>if(V255&lt;&gt;0, if(T255="Lift &amp; Shift Noprod",Assumptions!$B$9,if(V255=Assumptions!$B$6,Assumptions!$B$10,if(P255=1,Assumptions!$B$8,Assumptions!$B$7))),"")</f>
        <v>Balanced</v>
      </c>
      <c r="AK255" s="69" t="str">
        <f t="shared" si="14"/>
        <v>Balanced</v>
      </c>
      <c r="AL255" s="69">
        <f>if(AJ255="Hyperdisk Balanced",Assumptions!$B$11,0)</f>
        <v>0</v>
      </c>
      <c r="AM255" s="69">
        <f>if(AJ255="Hyperdisk Balanced",Assumptions!$B$12,0)</f>
        <v>0</v>
      </c>
      <c r="AN255" s="70">
        <f>if(AK255=0,0,if(AJ255="Hyperdisk Balanced",vlookup(AK255&amp;" provisioned space",'SKU Pricing'!A:B,Assumptions!$B$2,0)*Z255+vlookup(AK255&amp;" provisioned IOPS",'SKU Pricing'!A:B,Assumptions!$B$2,0)*AL255*730+vlookup(AK255&amp;" provisioned throughput",'SKU Pricing'!A:B,Assumptions!$B$2,0)*AM255*730,vlookup(AK255,'SKU Pricing'!A:B,Assumptions!$B$2,0)*Z255))</f>
        <v>23.432</v>
      </c>
      <c r="AO255" s="70">
        <f t="shared" si="15"/>
        <v>59.815256</v>
      </c>
      <c r="AP255" s="71" t="str">
        <f t="shared" si="16"/>
        <v>VM Manager</v>
      </c>
      <c r="AQ255" s="70">
        <f>ifna(vlookup(AP255,'SKU Pricing'!A:B,Assumptions!$B$2,0)*AE255,0)</f>
        <v>0.81</v>
      </c>
      <c r="AR255" s="72">
        <v>0.0</v>
      </c>
    </row>
    <row r="256">
      <c r="A256" s="61" t="s">
        <v>406</v>
      </c>
      <c r="B256" s="62" t="str">
        <f>ifna(if(vlookup(A256,vOS!A:B,2,0)="","Unknown",vlookup(A256,vOS!A:B,2,0)),"Unknown")</f>
        <v>Ubuntu Linux (64-bit)</v>
      </c>
      <c r="C256" s="62">
        <f>vlookup(B256,'OS Study'!A:D,2,0)</f>
        <v>0</v>
      </c>
      <c r="D256" s="62" t="str">
        <f>vlookup(B256,'OS Study'!A:D,3,0)</f>
        <v>Linux</v>
      </c>
      <c r="E256" s="62" t="str">
        <f>vlookup(B256,'OS Study'!A:D,4,0)</f>
        <v>Ubuntu</v>
      </c>
      <c r="F256" s="63" t="str">
        <f>vlookup(B256,'OS Study'!A:E,5,0)</f>
        <v/>
      </c>
      <c r="G256" s="62">
        <f>IF(vlookup(A256,'RVtools V2.1'!A:J,4,0)="non",0,1)</f>
        <v>0</v>
      </c>
      <c r="H256" s="62">
        <f>if(vlookup(A256,'RVtools V2.1'!A:K,11,0)="kube",1,0)</f>
        <v>0</v>
      </c>
      <c r="I256" s="62">
        <f t="shared" si="5"/>
        <v>0</v>
      </c>
      <c r="J256" s="62">
        <f>ifna(vlookup(A256,'Infra Study'!A:Q,17,0),0)</f>
        <v>0</v>
      </c>
      <c r="K256" s="64">
        <f>IFERROR(__xludf.DUMMYFUNCTION("N(REGEXMATCH(VLOOKUP(A256, 'RVtools V2.1'!A:H, 8, 0), ""^Serveur de fichiers""))"),0.0)</f>
        <v>0</v>
      </c>
      <c r="L256" s="64">
        <f t="shared" si="6"/>
        <v>0</v>
      </c>
      <c r="M256" s="65" t="str">
        <f>ifna(vlookup(A256,'RVtools V2.1'!A:I,8,0),"N/A")</f>
        <v>Dev L Tabard</v>
      </c>
      <c r="N256" s="64">
        <f>IFERROR(__xludf.DUMMYFUNCTION("IF(REGEXMATCH(M256, ""(?i)"" &amp; JOIN(""|"", SPLIT(""kalisil"", "" ""))), 1, 0)"),0.0)</f>
        <v>0</v>
      </c>
      <c r="O256" s="64" t="str">
        <f>vlookup(A256,'RVtools V2.1'!A:H,7,0)</f>
        <v>N/A</v>
      </c>
      <c r="P256" s="64">
        <f>if(vlookup(A256,'RVtools V2.1'!A:H,5,0)="oui",1,0)</f>
        <v>0</v>
      </c>
      <c r="Q256" s="64">
        <f>ifna(vlookup(A256,vCPU!A:B,2,0),"Unknown")</f>
        <v>4</v>
      </c>
      <c r="R256" s="66">
        <f>ifna(vlookup(A256,vMemory!A:C,3,0),"Unknown")</f>
        <v>8</v>
      </c>
      <c r="S256" s="66">
        <f>ifna(vlookup(A256,vDisk!A:C,3,0),"Unknown")</f>
        <v>202</v>
      </c>
      <c r="T256" s="67" t="str">
        <f t="array" ref="T256">IFS(
   L256=1, "No Lift &amp; Shift",
   J256=1, XLOOKUP(A256, 'Infra Study'!A:A, 'Infra Study'!P:P),
   I256=1, "No Lift &amp; Shift",
   H256=1, "GKE",
   K256=1, "GCNV",
   G256=1, "Lift &amp; Shift Prod",
   TRUE, "Lift &amp; Shift Noprod"
)</f>
        <v>Lift &amp; Shift Noprod</v>
      </c>
      <c r="U256" s="67">
        <f t="shared" si="7"/>
        <v>1</v>
      </c>
      <c r="V256" s="68" t="str">
        <f>if(T256="Lift &amp; Shift Noprod",if( Y256=0,Assumptions!$B$5, Assumptions!$B$4),if(T256="Lift &amp; Shift Prod",if(AND(N256=1,O256="T1"),Assumptions!$B$6,Assumptions!$B$4),0))</f>
        <v>E2</v>
      </c>
      <c r="W256" s="69">
        <f>if(V256&lt;&gt;0,if(Q256="Unknown", Assumptions!$B$42,If(Q256&gt;1,Q256,2)),0)</f>
        <v>4</v>
      </c>
      <c r="X256" s="69">
        <f>if(V256&lt;&gt;0,if(R256="Unknown", Assumptions!$B$43,R256),0)</f>
        <v>8</v>
      </c>
      <c r="Y256" s="68">
        <f t="shared" si="8"/>
        <v>0</v>
      </c>
      <c r="Z256" s="68">
        <f>if(V256&lt;&gt;0,if(  S256="Unknown", Assumptions!$B$44,S256),0)</f>
        <v>202</v>
      </c>
      <c r="AA256" s="68" t="str">
        <f>if(V256 ="N2",ifna(vlookup(W256&amp;"-"&amp;X256,'Ref. VM'!A:B,2,0),"Custom"),if(V256 ="E2" , ifna(vlookup(W256&amp;"-"&amp;X256,'Ref. VM'!D:E,2,0),"Custom"),if(V256="N2D",ifna(vlookup(W256&amp;"-"&amp;X256,'Ref. VM'!G:H,2,0),"Custom"),if(V256="N4",ifna(vlookup(W256&amp;"-"&amp;X256,'Ref. VM'!J:K,2,0),"Custom"),0))))</f>
        <v>Custom</v>
      </c>
      <c r="AB256" s="67" t="str">
        <f t="shared" si="9"/>
        <v>E2-Custom vCPUs</v>
      </c>
      <c r="AC256" s="67" t="str">
        <f t="shared" si="10"/>
        <v>E2-Custom RAM</v>
      </c>
      <c r="AD256" s="67">
        <f t="shared" si="11"/>
        <v>0</v>
      </c>
      <c r="AE256" s="69">
        <f>if(T256="Lift &amp; Shift Prod",730,if(T256="Lift &amp; Shift Noprod",Assumptions!$B$3,0))</f>
        <v>270</v>
      </c>
      <c r="AF256" s="70">
        <f>if( U256=0,0,if(Y256=0, ((vlookup(AB256,'SKU Pricing'!A:B,Assumptions!$B$2,0)*W256)+(vlookup(AC256,'SKU Pricing'!A:B,Assumptions!$B$2,0)*X256))*AE256,((vlookup(AB256,'SKU Pricing'!A:B,Assumptions!$B$2,0)*W256)+(vlookup(AC256,'SKU Pricing'!A:B,Assumptions!$B$2,0)*(W256*8))+(vlookup(AD256,'SKU Pricing'!A:B,Assumptions!$B$2,0)*(X256-(W256*8))))*AE256))</f>
        <v>36.383256</v>
      </c>
      <c r="AG256" s="67">
        <f t="shared" si="12"/>
        <v>0</v>
      </c>
      <c r="AH256" s="70">
        <f>ifna(vlookup(AG256,'SKU Pricing'!A:B,Assumptions!$B$2,0)*W256*AE256,0)</f>
        <v>0</v>
      </c>
      <c r="AI256" s="62" t="str">
        <f t="shared" si="13"/>
        <v/>
      </c>
      <c r="AJ256" s="62" t="str">
        <f>if(V256&lt;&gt;0, if(T256="Lift &amp; Shift Noprod",Assumptions!$B$9,if(V256=Assumptions!$B$6,Assumptions!$B$10,if(P256=1,Assumptions!$B$8,Assumptions!$B$7))),"")</f>
        <v>Balanced</v>
      </c>
      <c r="AK256" s="69" t="str">
        <f t="shared" si="14"/>
        <v>Balanced</v>
      </c>
      <c r="AL256" s="69">
        <f>if(AJ256="Hyperdisk Balanced",Assumptions!$B$11,0)</f>
        <v>0</v>
      </c>
      <c r="AM256" s="69">
        <f>if(AJ256="Hyperdisk Balanced",Assumptions!$B$12,0)</f>
        <v>0</v>
      </c>
      <c r="AN256" s="70">
        <f>if(AK256=0,0,if(AJ256="Hyperdisk Balanced",vlookup(AK256&amp;" provisioned space",'SKU Pricing'!A:B,Assumptions!$B$2,0)*Z256+vlookup(AK256&amp;" provisioned IOPS",'SKU Pricing'!A:B,Assumptions!$B$2,0)*AL256*730+vlookup(AK256&amp;" provisioned throughput",'SKU Pricing'!A:B,Assumptions!$B$2,0)*AM256*730,vlookup(AK256,'SKU Pricing'!A:B,Assumptions!$B$2,0)*Z256))</f>
        <v>23.432</v>
      </c>
      <c r="AO256" s="70">
        <f t="shared" si="15"/>
        <v>59.815256</v>
      </c>
      <c r="AP256" s="71" t="str">
        <f t="shared" si="16"/>
        <v>VM Manager</v>
      </c>
      <c r="AQ256" s="70">
        <f>ifna(vlookup(AP256,'SKU Pricing'!A:B,Assumptions!$B$2,0)*AE256,0)</f>
        <v>0.81</v>
      </c>
      <c r="AR256" s="72">
        <v>0.0</v>
      </c>
    </row>
    <row r="257">
      <c r="A257" s="61" t="s">
        <v>407</v>
      </c>
      <c r="B257" s="62" t="str">
        <f>ifna(if(vlookup(A257,vOS!A:B,2,0)="","Unknown",vlookup(A257,vOS!A:B,2,0)),"Unknown")</f>
        <v>Ubuntu Linux (64-bit)</v>
      </c>
      <c r="C257" s="62">
        <f>vlookup(B257,'OS Study'!A:D,2,0)</f>
        <v>0</v>
      </c>
      <c r="D257" s="62" t="str">
        <f>vlookup(B257,'OS Study'!A:D,3,0)</f>
        <v>Linux</v>
      </c>
      <c r="E257" s="62" t="str">
        <f>vlookup(B257,'OS Study'!A:D,4,0)</f>
        <v>Ubuntu</v>
      </c>
      <c r="F257" s="63" t="str">
        <f>vlookup(B257,'OS Study'!A:E,5,0)</f>
        <v/>
      </c>
      <c r="G257" s="62">
        <f>IF(vlookup(A257,'RVtools V2.1'!A:J,4,0)="non",0,1)</f>
        <v>0</v>
      </c>
      <c r="H257" s="62">
        <f>if(vlookup(A257,'RVtools V2.1'!A:K,11,0)="kube",1,0)</f>
        <v>0</v>
      </c>
      <c r="I257" s="62">
        <f t="shared" si="5"/>
        <v>0</v>
      </c>
      <c r="J257" s="62">
        <f>ifna(vlookup(A257,'Infra Study'!A:Q,17,0),0)</f>
        <v>0</v>
      </c>
      <c r="K257" s="64">
        <f>IFERROR(__xludf.DUMMYFUNCTION("N(REGEXMATCH(VLOOKUP(A257, 'RVtools V2.1'!A:H, 8, 0), ""^Serveur de fichiers""))"),0.0)</f>
        <v>0</v>
      </c>
      <c r="L257" s="64">
        <f t="shared" si="6"/>
        <v>0</v>
      </c>
      <c r="M257" s="65" t="str">
        <f>ifna(vlookup(A257,'RVtools V2.1'!A:I,8,0),"N/A")</f>
        <v>Dev L Tabard</v>
      </c>
      <c r="N257" s="64">
        <f>IFERROR(__xludf.DUMMYFUNCTION("IF(REGEXMATCH(M257, ""(?i)"" &amp; JOIN(""|"", SPLIT(""kalisil"", "" ""))), 1, 0)"),0.0)</f>
        <v>0</v>
      </c>
      <c r="O257" s="64" t="str">
        <f>vlookup(A257,'RVtools V2.1'!A:H,7,0)</f>
        <v>N/A</v>
      </c>
      <c r="P257" s="64">
        <f>if(vlookup(A257,'RVtools V2.1'!A:H,5,0)="oui",1,0)</f>
        <v>0</v>
      </c>
      <c r="Q257" s="64">
        <f>ifna(vlookup(A257,vCPU!A:B,2,0),"Unknown")</f>
        <v>4</v>
      </c>
      <c r="R257" s="66">
        <f>ifna(vlookup(A257,vMemory!A:C,3,0),"Unknown")</f>
        <v>8</v>
      </c>
      <c r="S257" s="66">
        <f>ifna(vlookup(A257,vDisk!A:C,3,0),"Unknown")</f>
        <v>202</v>
      </c>
      <c r="T257" s="67" t="str">
        <f t="array" ref="T257">IFS(
   L257=1, "No Lift &amp; Shift",
   J257=1, XLOOKUP(A257, 'Infra Study'!A:A, 'Infra Study'!P:P),
   I257=1, "No Lift &amp; Shift",
   H257=1, "GKE",
   K257=1, "GCNV",
   G257=1, "Lift &amp; Shift Prod",
   TRUE, "Lift &amp; Shift Noprod"
)</f>
        <v>Lift &amp; Shift Noprod</v>
      </c>
      <c r="U257" s="67">
        <f t="shared" si="7"/>
        <v>1</v>
      </c>
      <c r="V257" s="68" t="str">
        <f>if(T257="Lift &amp; Shift Noprod",if( Y257=0,Assumptions!$B$5, Assumptions!$B$4),if(T257="Lift &amp; Shift Prod",if(AND(N257=1,O257="T1"),Assumptions!$B$6,Assumptions!$B$4),0))</f>
        <v>E2</v>
      </c>
      <c r="W257" s="69">
        <f>if(V257&lt;&gt;0,if(Q257="Unknown", Assumptions!$B$42,If(Q257&gt;1,Q257,2)),0)</f>
        <v>4</v>
      </c>
      <c r="X257" s="69">
        <f>if(V257&lt;&gt;0,if(R257="Unknown", Assumptions!$B$43,R257),0)</f>
        <v>8</v>
      </c>
      <c r="Y257" s="68">
        <f t="shared" si="8"/>
        <v>0</v>
      </c>
      <c r="Z257" s="68">
        <f>if(V257&lt;&gt;0,if(  S257="Unknown", Assumptions!$B$44,S257),0)</f>
        <v>202</v>
      </c>
      <c r="AA257" s="68" t="str">
        <f>if(V257 ="N2",ifna(vlookup(W257&amp;"-"&amp;X257,'Ref. VM'!A:B,2,0),"Custom"),if(V257 ="E2" , ifna(vlookup(W257&amp;"-"&amp;X257,'Ref. VM'!D:E,2,0),"Custom"),if(V257="N2D",ifna(vlookup(W257&amp;"-"&amp;X257,'Ref. VM'!G:H,2,0),"Custom"),if(V257="N4",ifna(vlookup(W257&amp;"-"&amp;X257,'Ref. VM'!J:K,2,0),"Custom"),0))))</f>
        <v>Custom</v>
      </c>
      <c r="AB257" s="67" t="str">
        <f t="shared" si="9"/>
        <v>E2-Custom vCPUs</v>
      </c>
      <c r="AC257" s="67" t="str">
        <f t="shared" si="10"/>
        <v>E2-Custom RAM</v>
      </c>
      <c r="AD257" s="67">
        <f t="shared" si="11"/>
        <v>0</v>
      </c>
      <c r="AE257" s="69">
        <f>if(T257="Lift &amp; Shift Prod",730,if(T257="Lift &amp; Shift Noprod",Assumptions!$B$3,0))</f>
        <v>270</v>
      </c>
      <c r="AF257" s="70">
        <f>if( U257=0,0,if(Y257=0, ((vlookup(AB257,'SKU Pricing'!A:B,Assumptions!$B$2,0)*W257)+(vlookup(AC257,'SKU Pricing'!A:B,Assumptions!$B$2,0)*X257))*AE257,((vlookup(AB257,'SKU Pricing'!A:B,Assumptions!$B$2,0)*W257)+(vlookup(AC257,'SKU Pricing'!A:B,Assumptions!$B$2,0)*(W257*8))+(vlookup(AD257,'SKU Pricing'!A:B,Assumptions!$B$2,0)*(X257-(W257*8))))*AE257))</f>
        <v>36.383256</v>
      </c>
      <c r="AG257" s="67">
        <f t="shared" si="12"/>
        <v>0</v>
      </c>
      <c r="AH257" s="70">
        <f>ifna(vlookup(AG257,'SKU Pricing'!A:B,Assumptions!$B$2,0)*W257*AE257,0)</f>
        <v>0</v>
      </c>
      <c r="AI257" s="62" t="str">
        <f t="shared" si="13"/>
        <v/>
      </c>
      <c r="AJ257" s="62" t="str">
        <f>if(V257&lt;&gt;0, if(T257="Lift &amp; Shift Noprod",Assumptions!$B$9,if(V257=Assumptions!$B$6,Assumptions!$B$10,if(P257=1,Assumptions!$B$8,Assumptions!$B$7))),"")</f>
        <v>Balanced</v>
      </c>
      <c r="AK257" s="69" t="str">
        <f t="shared" si="14"/>
        <v>Balanced</v>
      </c>
      <c r="AL257" s="69">
        <f>if(AJ257="Hyperdisk Balanced",Assumptions!$B$11,0)</f>
        <v>0</v>
      </c>
      <c r="AM257" s="69">
        <f>if(AJ257="Hyperdisk Balanced",Assumptions!$B$12,0)</f>
        <v>0</v>
      </c>
      <c r="AN257" s="70">
        <f>if(AK257=0,0,if(AJ257="Hyperdisk Balanced",vlookup(AK257&amp;" provisioned space",'SKU Pricing'!A:B,Assumptions!$B$2,0)*Z257+vlookup(AK257&amp;" provisioned IOPS",'SKU Pricing'!A:B,Assumptions!$B$2,0)*AL257*730+vlookup(AK257&amp;" provisioned throughput",'SKU Pricing'!A:B,Assumptions!$B$2,0)*AM257*730,vlookup(AK257,'SKU Pricing'!A:B,Assumptions!$B$2,0)*Z257))</f>
        <v>23.432</v>
      </c>
      <c r="AO257" s="70">
        <f t="shared" si="15"/>
        <v>59.815256</v>
      </c>
      <c r="AP257" s="71" t="str">
        <f t="shared" si="16"/>
        <v>VM Manager</v>
      </c>
      <c r="AQ257" s="70">
        <f>ifna(vlookup(AP257,'SKU Pricing'!A:B,Assumptions!$B$2,0)*AE257,0)</f>
        <v>0.81</v>
      </c>
      <c r="AR257" s="72">
        <v>0.0</v>
      </c>
    </row>
    <row r="258">
      <c r="A258" s="61" t="s">
        <v>408</v>
      </c>
      <c r="B258" s="62" t="str">
        <f>ifna(if(vlookup(A258,vOS!A:B,2,0)="","Unknown",vlookup(A258,vOS!A:B,2,0)),"Unknown")</f>
        <v>Unknown</v>
      </c>
      <c r="C258" s="62">
        <f>vlookup(B258,'OS Study'!A:D,2,0)</f>
        <v>0</v>
      </c>
      <c r="D258" s="62" t="str">
        <f>vlookup(B258,'OS Study'!A:D,3,0)</f>
        <v>Unknown</v>
      </c>
      <c r="E258" s="62" t="str">
        <f>vlookup(B258,'OS Study'!A:D,4,0)</f>
        <v>Unknown</v>
      </c>
      <c r="F258" s="63" t="str">
        <f>vlookup(B258,'OS Study'!A:E,5,0)</f>
        <v/>
      </c>
      <c r="G258" s="62">
        <f>IF(vlookup(A258,'RVtools V2.1'!A:J,4,0)="non",0,1)</f>
        <v>1</v>
      </c>
      <c r="H258" s="62">
        <f>if(vlookup(A258,'RVtools V2.1'!A:K,11,0)="kube",1,0)</f>
        <v>0</v>
      </c>
      <c r="I258" s="62">
        <f t="shared" si="5"/>
        <v>0</v>
      </c>
      <c r="J258" s="62">
        <f>ifna(vlookup(A258,'Infra Study'!A:Q,17,0),0)</f>
        <v>0</v>
      </c>
      <c r="K258" s="64">
        <f>IFERROR(__xludf.DUMMYFUNCTION("N(REGEXMATCH(VLOOKUP(A258, 'RVtools V2.1'!A:H, 8, 0), ""^Serveur de fichiers""))"),0.0)</f>
        <v>0</v>
      </c>
      <c r="L258" s="64">
        <f t="shared" si="6"/>
        <v>0</v>
      </c>
      <c r="M258" s="67" t="str">
        <f>ifna(vlookup(A258,'RVtools V2.1'!A:I,8,0),"N/A")</f>
        <v>Diagast Qwalys</v>
      </c>
      <c r="N258" s="64">
        <f>IFERROR(__xludf.DUMMYFUNCTION("IF(REGEXMATCH(M258, ""(?i)"" &amp; JOIN(""|"", SPLIT(""kalisil"", "" ""))), 1, 0)"),0.0)</f>
        <v>0</v>
      </c>
      <c r="O258" s="64" t="str">
        <f>vlookup(A258,'RVtools V2.1'!A:H,7,0)</f>
        <v>N/A</v>
      </c>
      <c r="P258" s="64">
        <f>if(vlookup(A258,'RVtools V2.1'!A:H,5,0)="oui",1,0)</f>
        <v>0</v>
      </c>
      <c r="Q258" s="64">
        <f>ifna(vlookup(A258,vCPU!A:B,2,0),"Unknown")</f>
        <v>2</v>
      </c>
      <c r="R258" s="66">
        <f>ifna(vlookup(A258,vMemory!A:C,3,0),"Unknown")</f>
        <v>4</v>
      </c>
      <c r="S258" s="66">
        <f>ifna(vlookup(A258,vDisk!A:C,3,0),"Unknown")</f>
        <v>91</v>
      </c>
      <c r="T258" s="67" t="str">
        <f t="array" ref="T258">IFS(
   L258=1, "No Lift &amp; Shift",
   J258=1, XLOOKUP(A258, 'Infra Study'!A:A, 'Infra Study'!P:P),
   I258=1, "No Lift &amp; Shift",
   H258=1, "GKE",
   K258=1, "GCNV",
   G258=1, "Lift &amp; Shift Prod",
   TRUE, "Lift &amp; Shift Noprod"
)</f>
        <v>Lift &amp; Shift Prod</v>
      </c>
      <c r="U258" s="67">
        <f t="shared" si="7"/>
        <v>1</v>
      </c>
      <c r="V258" s="68" t="str">
        <f>if(T258="Lift &amp; Shift Noprod",if( Y258=0,Assumptions!$B$5, Assumptions!$B$4),if(T258="Lift &amp; Shift Prod",if(AND(N258=1,O258="T1"),Assumptions!$B$6,Assumptions!$B$4),0))</f>
        <v>N2D</v>
      </c>
      <c r="W258" s="69">
        <f>if(V258&lt;&gt;0,if(Q258="Unknown", Assumptions!$B$42,If(Q258&gt;1,Q258,2)),0)</f>
        <v>2</v>
      </c>
      <c r="X258" s="69">
        <f>if(V258&lt;&gt;0,if(R258="Unknown", Assumptions!$B$43,R258),0)</f>
        <v>4</v>
      </c>
      <c r="Y258" s="68">
        <f t="shared" si="8"/>
        <v>0</v>
      </c>
      <c r="Z258" s="68">
        <f>if(V258&lt;&gt;0,if(  S258="Unknown", Assumptions!$B$44,S258),0)</f>
        <v>91</v>
      </c>
      <c r="AA258" s="68" t="str">
        <f>if(V258 ="N2",ifna(vlookup(W258&amp;"-"&amp;X258,'Ref. VM'!A:B,2,0),"Custom"),if(V258 ="E2" , ifna(vlookup(W258&amp;"-"&amp;X258,'Ref. VM'!D:E,2,0),"Custom"),if(V258="N2D",ifna(vlookup(W258&amp;"-"&amp;X258,'Ref. VM'!G:H,2,0),"Custom"),if(V258="N4",ifna(vlookup(W258&amp;"-"&amp;X258,'Ref. VM'!J:K,2,0),"Custom"),0))))</f>
        <v>Custom</v>
      </c>
      <c r="AB258" s="67" t="str">
        <f t="shared" si="9"/>
        <v>N2D-Custom vCPUs-CUD 3y</v>
      </c>
      <c r="AC258" s="67" t="str">
        <f t="shared" si="10"/>
        <v>N2D-Custom RAM-CUD 3y</v>
      </c>
      <c r="AD258" s="67">
        <f t="shared" si="11"/>
        <v>0</v>
      </c>
      <c r="AE258" s="69">
        <f>if(T258="Lift &amp; Shift Prod",730,if(T258="Lift &amp; Shift Noprod",Assumptions!$B$3,0))</f>
        <v>730</v>
      </c>
      <c r="AF258" s="70">
        <f>if( U258=0,0,if(Y258=0, ((vlookup(AB258,'SKU Pricing'!A:B,Assumptions!$B$2,0)*W258)+(vlookup(AC258,'SKU Pricing'!A:B,Assumptions!$B$2,0)*X258))*AE258,((vlookup(AB258,'SKU Pricing'!A:B,Assumptions!$B$2,0)*W258)+(vlookup(AC258,'SKU Pricing'!A:B,Assumptions!$B$2,0)*(W258*8))+(vlookup(AD258,'SKU Pricing'!A:B,Assumptions!$B$2,0)*(X258-(W258*8))))*AE258))</f>
        <v>27.90832632</v>
      </c>
      <c r="AG258" s="67">
        <f t="shared" si="12"/>
        <v>0</v>
      </c>
      <c r="AH258" s="70">
        <f>ifna(vlookup(AG258,'SKU Pricing'!A:B,Assumptions!$B$2,0)*W258*AE258,0)</f>
        <v>0</v>
      </c>
      <c r="AI258" s="62" t="str">
        <f t="shared" si="13"/>
        <v/>
      </c>
      <c r="AJ258" s="62" t="str">
        <f>if(V258&lt;&gt;0, if(T258="Lift &amp; Shift Noprod",Assumptions!$B$9,if(V258=Assumptions!$B$6,Assumptions!$B$10,if(P258=1,Assumptions!$B$8,Assumptions!$B$7))),"")</f>
        <v>Balanced</v>
      </c>
      <c r="AK258" s="69" t="str">
        <f t="shared" si="14"/>
        <v>Balanced</v>
      </c>
      <c r="AL258" s="69">
        <f>if(AJ258="Hyperdisk Balanced",Assumptions!$B$11,0)</f>
        <v>0</v>
      </c>
      <c r="AM258" s="69">
        <f>if(AJ258="Hyperdisk Balanced",Assumptions!$B$12,0)</f>
        <v>0</v>
      </c>
      <c r="AN258" s="70">
        <f>if(AK258=0,0,if(AJ258="Hyperdisk Balanced",vlookup(AK258&amp;" provisioned space",'SKU Pricing'!A:B,Assumptions!$B$2,0)*Z258+vlookup(AK258&amp;" provisioned IOPS",'SKU Pricing'!A:B,Assumptions!$B$2,0)*AL258*730+vlookup(AK258&amp;" provisioned throughput",'SKU Pricing'!A:B,Assumptions!$B$2,0)*AM258*730,vlookup(AK258,'SKU Pricing'!A:B,Assumptions!$B$2,0)*Z258))</f>
        <v>10.556</v>
      </c>
      <c r="AO258" s="70">
        <f t="shared" si="15"/>
        <v>38.46432632</v>
      </c>
      <c r="AP258" s="71" t="str">
        <f t="shared" si="16"/>
        <v>VM Manager</v>
      </c>
      <c r="AQ258" s="70">
        <f>ifna(vlookup(AP258,'SKU Pricing'!A:B,Assumptions!$B$2,0)*AE258,0)</f>
        <v>2.19</v>
      </c>
      <c r="AR258" s="72">
        <v>0.0</v>
      </c>
    </row>
    <row r="259">
      <c r="A259" s="61" t="s">
        <v>409</v>
      </c>
      <c r="B259" s="62" t="str">
        <f>ifna(if(vlookup(A259,vOS!A:B,2,0)="","Unknown",vlookup(A259,vOS!A:B,2,0)),"Unknown")</f>
        <v>Red Hat Enterprise Linux 9 (64-bit)</v>
      </c>
      <c r="C259" s="62">
        <f>vlookup(B259,'OS Study'!A:D,2,0)</f>
        <v>0</v>
      </c>
      <c r="D259" s="62" t="str">
        <f>vlookup(B259,'OS Study'!A:D,3,0)</f>
        <v>Linux</v>
      </c>
      <c r="E259" s="62" t="str">
        <f>vlookup(B259,'OS Study'!A:D,4,0)</f>
        <v>Red Hat</v>
      </c>
      <c r="F259" s="63" t="str">
        <f>vlookup(B259,'OS Study'!A:E,5,0)</f>
        <v>9</v>
      </c>
      <c r="G259" s="62">
        <f>IF(vlookup(A259,'RVtools V2.1'!A:J,4,0)="non",0,1)</f>
        <v>1</v>
      </c>
      <c r="H259" s="62">
        <f>if(vlookup(A259,'RVtools V2.1'!A:K,11,0)="kube",1,0)</f>
        <v>0</v>
      </c>
      <c r="I259" s="62">
        <f t="shared" si="5"/>
        <v>0</v>
      </c>
      <c r="J259" s="62">
        <f>ifna(vlookup(A259,'Infra Study'!A:Q,17,0),0)</f>
        <v>0</v>
      </c>
      <c r="K259" s="64">
        <f>IFERROR(__xludf.DUMMYFUNCTION("N(REGEXMATCH(VLOOKUP(A259, 'RVtools V2.1'!A:H, 8, 0), ""^Serveur de fichiers""))"),0.0)</f>
        <v>0</v>
      </c>
      <c r="L259" s="64">
        <f t="shared" si="6"/>
        <v>0</v>
      </c>
      <c r="M259" s="67" t="str">
        <f>ifna(vlookup(A259,'RVtools V2.1'!A:I,8,0),"N/A")</f>
        <v>DMS - PAE</v>
      </c>
      <c r="N259" s="64">
        <f>IFERROR(__xludf.DUMMYFUNCTION("IF(REGEXMATCH(M259, ""(?i)"" &amp; JOIN(""|"", SPLIT(""kalisil"", "" ""))), 1, 0)"),0.0)</f>
        <v>0</v>
      </c>
      <c r="O259" s="64" t="str">
        <f>vlookup(A259,'RVtools V2.1'!A:H,7,0)</f>
        <v>T1</v>
      </c>
      <c r="P259" s="64">
        <f>if(vlookup(A259,'RVtools V2.1'!A:H,5,0)="oui",1,0)</f>
        <v>1</v>
      </c>
      <c r="Q259" s="64">
        <f>ifna(vlookup(A259,vCPU!A:B,2,0),"Unknown")</f>
        <v>16</v>
      </c>
      <c r="R259" s="66">
        <f>ifna(vlookup(A259,vMemory!A:C,3,0),"Unknown")</f>
        <v>64</v>
      </c>
      <c r="S259" s="66">
        <f>ifna(vlookup(A259,vDisk!A:C,3,0),"Unknown")</f>
        <v>810</v>
      </c>
      <c r="T259" s="67" t="str">
        <f t="array" ref="T259">IFS(
   L259=1, "No Lift &amp; Shift",
   J259=1, XLOOKUP(A259, 'Infra Study'!A:A, 'Infra Study'!P:P),
   I259=1, "No Lift &amp; Shift",
   H259=1, "GKE",
   K259=1, "GCNV",
   G259=1, "Lift &amp; Shift Prod",
   TRUE, "Lift &amp; Shift Noprod"
)</f>
        <v>Lift &amp; Shift Prod</v>
      </c>
      <c r="U259" s="67">
        <f t="shared" si="7"/>
        <v>1</v>
      </c>
      <c r="V259" s="68" t="str">
        <f>if(T259="Lift &amp; Shift Noprod",if( Y259=0,Assumptions!$B$5, Assumptions!$B$4),if(T259="Lift &amp; Shift Prod",if(AND(N259=1,O259="T1"),Assumptions!$B$6,Assumptions!$B$4),0))</f>
        <v>N2D</v>
      </c>
      <c r="W259" s="69">
        <f>if(V259&lt;&gt;0,if(Q259="Unknown", Assumptions!$B$42,If(Q259&gt;1,Q259,2)),0)</f>
        <v>16</v>
      </c>
      <c r="X259" s="69">
        <f>if(V259&lt;&gt;0,if(R259="Unknown", Assumptions!$B$43,R259),0)</f>
        <v>64</v>
      </c>
      <c r="Y259" s="68">
        <f t="shared" si="8"/>
        <v>0</v>
      </c>
      <c r="Z259" s="68">
        <f>if(V259&lt;&gt;0,if(  S259="Unknown", Assumptions!$B$44,S259),0)</f>
        <v>810</v>
      </c>
      <c r="AA259" s="68" t="str">
        <f>if(V259 ="N2",ifna(vlookup(W259&amp;"-"&amp;X259,'Ref. VM'!A:B,2,0),"Custom"),if(V259 ="E2" , ifna(vlookup(W259&amp;"-"&amp;X259,'Ref. VM'!D:E,2,0),"Custom"),if(V259="N2D",ifna(vlookup(W259&amp;"-"&amp;X259,'Ref. VM'!G:H,2,0),"Custom"),if(V259="N4",ifna(vlookup(W259&amp;"-"&amp;X259,'Ref. VM'!J:K,2,0),"Custom"),0))))</f>
        <v>Predefined</v>
      </c>
      <c r="AB259" s="67" t="str">
        <f t="shared" si="9"/>
        <v>N2D-Predefined vCPUs-CUD 3y</v>
      </c>
      <c r="AC259" s="67" t="str">
        <f t="shared" si="10"/>
        <v>N2D-Predefined RAM-CUD 3y</v>
      </c>
      <c r="AD259" s="67">
        <f t="shared" si="11"/>
        <v>0</v>
      </c>
      <c r="AE259" s="69">
        <f>if(T259="Lift &amp; Shift Prod",730,if(T259="Lift &amp; Shift Noprod",Assumptions!$B$3,0))</f>
        <v>730</v>
      </c>
      <c r="AF259" s="70">
        <f>if( U259=0,0,if(Y259=0, ((vlookup(AB259,'SKU Pricing'!A:B,Assumptions!$B$2,0)*W259)+(vlookup(AC259,'SKU Pricing'!A:B,Assumptions!$B$2,0)*X259))*AE259,((vlookup(AB259,'SKU Pricing'!A:B,Assumptions!$B$2,0)*W259)+(vlookup(AC259,'SKU Pricing'!A:B,Assumptions!$B$2,0)*(W259*8))+(vlookup(AD259,'SKU Pricing'!A:B,Assumptions!$B$2,0)*(X259-(W259*8))))*AE259))</f>
        <v>257.5897856</v>
      </c>
      <c r="AG259" s="67" t="str">
        <f t="shared" si="12"/>
        <v>Red Hat Enterprise Linux 9-127</v>
      </c>
      <c r="AH259" s="70">
        <f>ifna(vlookup(AG259,'SKU Pricing'!A:B,Assumptions!$B$2,0)*W259*AE259,0)</f>
        <v>126.144</v>
      </c>
      <c r="AI259" s="62" t="str">
        <f t="shared" si="13"/>
        <v>Regional</v>
      </c>
      <c r="AJ259" s="62" t="str">
        <f>if(V259&lt;&gt;0, if(T259="Lift &amp; Shift Noprod",Assumptions!$B$9,if(V259=Assumptions!$B$6,Assumptions!$B$10,if(P259=1,Assumptions!$B$8,Assumptions!$B$7))),"")</f>
        <v>SSD</v>
      </c>
      <c r="AK259" s="69" t="str">
        <f t="shared" si="14"/>
        <v>SSD</v>
      </c>
      <c r="AL259" s="69">
        <f>if(AJ259="Hyperdisk Balanced",Assumptions!$B$11,0)</f>
        <v>0</v>
      </c>
      <c r="AM259" s="69">
        <f>if(AJ259="Hyperdisk Balanced",Assumptions!$B$12,0)</f>
        <v>0</v>
      </c>
      <c r="AN259" s="70">
        <f>if(AK259=0,0,if(AJ259="Hyperdisk Balanced",vlookup(AK259&amp;" provisioned space",'SKU Pricing'!A:B,Assumptions!$B$2,0)*Z259+vlookup(AK259&amp;" provisioned IOPS",'SKU Pricing'!A:B,Assumptions!$B$2,0)*AL259*730+vlookup(AK259&amp;" provisioned throughput",'SKU Pricing'!A:B,Assumptions!$B$2,0)*AM259*730,vlookup(AK259,'SKU Pricing'!A:B,Assumptions!$B$2,0)*Z259))</f>
        <v>159.57</v>
      </c>
      <c r="AO259" s="70">
        <f t="shared" si="15"/>
        <v>543.3037856</v>
      </c>
      <c r="AP259" s="71" t="str">
        <f t="shared" si="16"/>
        <v>VM Manager</v>
      </c>
      <c r="AQ259" s="70">
        <f>ifna(vlookup(AP259,'SKU Pricing'!A:B,Assumptions!$B$2,0)*AE259,0)</f>
        <v>2.19</v>
      </c>
      <c r="AR259" s="72">
        <v>0.0</v>
      </c>
    </row>
    <row r="260">
      <c r="A260" s="61" t="s">
        <v>410</v>
      </c>
      <c r="B260" s="62" t="str">
        <f>ifna(if(vlookup(A260,vOS!A:B,2,0)="","Unknown",vlookup(A260,vOS!A:B,2,0)),"Unknown")</f>
        <v>Red Hat Enterprise Linux 9 (64-bit)</v>
      </c>
      <c r="C260" s="62">
        <f>vlookup(B260,'OS Study'!A:D,2,0)</f>
        <v>0</v>
      </c>
      <c r="D260" s="62" t="str">
        <f>vlookup(B260,'OS Study'!A:D,3,0)</f>
        <v>Linux</v>
      </c>
      <c r="E260" s="62" t="str">
        <f>vlookup(B260,'OS Study'!A:D,4,0)</f>
        <v>Red Hat</v>
      </c>
      <c r="F260" s="63" t="str">
        <f>vlookup(B260,'OS Study'!A:E,5,0)</f>
        <v>9</v>
      </c>
      <c r="G260" s="62">
        <f>IF(vlookup(A260,'RVtools V2.1'!A:J,4,0)="non",0,1)</f>
        <v>1</v>
      </c>
      <c r="H260" s="62">
        <f>if(vlookup(A260,'RVtools V2.1'!A:K,11,0)="kube",1,0)</f>
        <v>0</v>
      </c>
      <c r="I260" s="62">
        <f t="shared" si="5"/>
        <v>0</v>
      </c>
      <c r="J260" s="62">
        <f>ifna(vlookup(A260,'Infra Study'!A:Q,17,0),0)</f>
        <v>0</v>
      </c>
      <c r="K260" s="64">
        <f>IFERROR(__xludf.DUMMYFUNCTION("N(REGEXMATCH(VLOOKUP(A260, 'RVtools V2.1'!A:H, 8, 0), ""^Serveur de fichiers""))"),0.0)</f>
        <v>0</v>
      </c>
      <c r="L260" s="64">
        <f t="shared" si="6"/>
        <v>0</v>
      </c>
      <c r="M260" s="67" t="str">
        <f>ifna(vlookup(A260,'RVtools V2.1'!A:I,8,0),"N/A")</f>
        <v>DMS - PAE</v>
      </c>
      <c r="N260" s="64">
        <f>IFERROR(__xludf.DUMMYFUNCTION("IF(REGEXMATCH(M260, ""(?i)"" &amp; JOIN(""|"", SPLIT(""kalisil"", "" ""))), 1, 0)"),0.0)</f>
        <v>0</v>
      </c>
      <c r="O260" s="64" t="str">
        <f>vlookup(A260,'RVtools V2.1'!A:H,7,0)</f>
        <v>T1</v>
      </c>
      <c r="P260" s="64">
        <f>if(vlookup(A260,'RVtools V2.1'!A:H,5,0)="oui",1,0)</f>
        <v>1</v>
      </c>
      <c r="Q260" s="64">
        <f>ifna(vlookup(A260,vCPU!A:B,2,0),"Unknown")</f>
        <v>16</v>
      </c>
      <c r="R260" s="66">
        <f>ifna(vlookup(A260,vMemory!A:C,3,0),"Unknown")</f>
        <v>64</v>
      </c>
      <c r="S260" s="66">
        <f>ifna(vlookup(A260,vDisk!A:C,3,0),"Unknown")</f>
        <v>356</v>
      </c>
      <c r="T260" s="67" t="str">
        <f t="array" ref="T260">IFS(
   L260=1, "No Lift &amp; Shift",
   J260=1, XLOOKUP(A260, 'Infra Study'!A:A, 'Infra Study'!P:P),
   I260=1, "No Lift &amp; Shift",
   H260=1, "GKE",
   K260=1, "GCNV",
   G260=1, "Lift &amp; Shift Prod",
   TRUE, "Lift &amp; Shift Noprod"
)</f>
        <v>Lift &amp; Shift Prod</v>
      </c>
      <c r="U260" s="67">
        <f t="shared" si="7"/>
        <v>1</v>
      </c>
      <c r="V260" s="68" t="str">
        <f>if(T260="Lift &amp; Shift Noprod",if( Y260=0,Assumptions!$B$5, Assumptions!$B$4),if(T260="Lift &amp; Shift Prod",if(AND(N260=1,O260="T1"),Assumptions!$B$6,Assumptions!$B$4),0))</f>
        <v>N2D</v>
      </c>
      <c r="W260" s="69">
        <f>if(V260&lt;&gt;0,if(Q260="Unknown", Assumptions!$B$42,If(Q260&gt;1,Q260,2)),0)</f>
        <v>16</v>
      </c>
      <c r="X260" s="69">
        <f>if(V260&lt;&gt;0,if(R260="Unknown", Assumptions!$B$43,R260),0)</f>
        <v>64</v>
      </c>
      <c r="Y260" s="68">
        <f t="shared" si="8"/>
        <v>0</v>
      </c>
      <c r="Z260" s="68">
        <f>if(V260&lt;&gt;0,if(  S260="Unknown", Assumptions!$B$44,S260),0)</f>
        <v>356</v>
      </c>
      <c r="AA260" s="68" t="str">
        <f>if(V260 ="N2",ifna(vlookup(W260&amp;"-"&amp;X260,'Ref. VM'!A:B,2,0),"Custom"),if(V260 ="E2" , ifna(vlookup(W260&amp;"-"&amp;X260,'Ref. VM'!D:E,2,0),"Custom"),if(V260="N2D",ifna(vlookup(W260&amp;"-"&amp;X260,'Ref. VM'!G:H,2,0),"Custom"),if(V260="N4",ifna(vlookup(W260&amp;"-"&amp;X260,'Ref. VM'!J:K,2,0),"Custom"),0))))</f>
        <v>Predefined</v>
      </c>
      <c r="AB260" s="67" t="str">
        <f t="shared" si="9"/>
        <v>N2D-Predefined vCPUs-CUD 3y</v>
      </c>
      <c r="AC260" s="67" t="str">
        <f t="shared" si="10"/>
        <v>N2D-Predefined RAM-CUD 3y</v>
      </c>
      <c r="AD260" s="67">
        <f t="shared" si="11"/>
        <v>0</v>
      </c>
      <c r="AE260" s="69">
        <f>if(T260="Lift &amp; Shift Prod",730,if(T260="Lift &amp; Shift Noprod",Assumptions!$B$3,0))</f>
        <v>730</v>
      </c>
      <c r="AF260" s="70">
        <f>if( U260=0,0,if(Y260=0, ((vlookup(AB260,'SKU Pricing'!A:B,Assumptions!$B$2,0)*W260)+(vlookup(AC260,'SKU Pricing'!A:B,Assumptions!$B$2,0)*X260))*AE260,((vlookup(AB260,'SKU Pricing'!A:B,Assumptions!$B$2,0)*W260)+(vlookup(AC260,'SKU Pricing'!A:B,Assumptions!$B$2,0)*(W260*8))+(vlookup(AD260,'SKU Pricing'!A:B,Assumptions!$B$2,0)*(X260-(W260*8))))*AE260))</f>
        <v>257.5897856</v>
      </c>
      <c r="AG260" s="67" t="str">
        <f t="shared" si="12"/>
        <v>Red Hat Enterprise Linux 9-127</v>
      </c>
      <c r="AH260" s="70">
        <f>ifna(vlookup(AG260,'SKU Pricing'!A:B,Assumptions!$B$2,0)*W260*AE260,0)</f>
        <v>126.144</v>
      </c>
      <c r="AI260" s="62" t="str">
        <f t="shared" si="13"/>
        <v>Regional</v>
      </c>
      <c r="AJ260" s="62" t="str">
        <f>if(V260&lt;&gt;0, if(T260="Lift &amp; Shift Noprod",Assumptions!$B$9,if(V260=Assumptions!$B$6,Assumptions!$B$10,if(P260=1,Assumptions!$B$8,Assumptions!$B$7))),"")</f>
        <v>SSD</v>
      </c>
      <c r="AK260" s="69" t="str">
        <f t="shared" si="14"/>
        <v>SSD</v>
      </c>
      <c r="AL260" s="69">
        <f>if(AJ260="Hyperdisk Balanced",Assumptions!$B$11,0)</f>
        <v>0</v>
      </c>
      <c r="AM260" s="69">
        <f>if(AJ260="Hyperdisk Balanced",Assumptions!$B$12,0)</f>
        <v>0</v>
      </c>
      <c r="AN260" s="70">
        <f>if(AK260=0,0,if(AJ260="Hyperdisk Balanced",vlookup(AK260&amp;" provisioned space",'SKU Pricing'!A:B,Assumptions!$B$2,0)*Z260+vlookup(AK260&amp;" provisioned IOPS",'SKU Pricing'!A:B,Assumptions!$B$2,0)*AL260*730+vlookup(AK260&amp;" provisioned throughput",'SKU Pricing'!A:B,Assumptions!$B$2,0)*AM260*730,vlookup(AK260,'SKU Pricing'!A:B,Assumptions!$B$2,0)*Z260))</f>
        <v>70.132</v>
      </c>
      <c r="AO260" s="70">
        <f t="shared" si="15"/>
        <v>453.8657856</v>
      </c>
      <c r="AP260" s="71" t="str">
        <f t="shared" si="16"/>
        <v>VM Manager</v>
      </c>
      <c r="AQ260" s="70">
        <f>ifna(vlookup(AP260,'SKU Pricing'!A:B,Assumptions!$B$2,0)*AE260,0)</f>
        <v>2.19</v>
      </c>
      <c r="AR260" s="72">
        <v>0.0</v>
      </c>
    </row>
    <row r="261">
      <c r="A261" s="61" t="s">
        <v>411</v>
      </c>
      <c r="B261" s="62" t="str">
        <f>ifna(if(vlookup(A261,vOS!A:B,2,0)="","Unknown",vlookup(A261,vOS!A:B,2,0)),"Unknown")</f>
        <v>Red Hat Enterprise Linux 9 (64-bit)</v>
      </c>
      <c r="C261" s="62">
        <f>vlookup(B261,'OS Study'!A:D,2,0)</f>
        <v>0</v>
      </c>
      <c r="D261" s="62" t="str">
        <f>vlookup(B261,'OS Study'!A:D,3,0)</f>
        <v>Linux</v>
      </c>
      <c r="E261" s="62" t="str">
        <f>vlookup(B261,'OS Study'!A:D,4,0)</f>
        <v>Red Hat</v>
      </c>
      <c r="F261" s="63" t="str">
        <f>vlookup(B261,'OS Study'!A:E,5,0)</f>
        <v>9</v>
      </c>
      <c r="G261" s="62">
        <f>IF(vlookup(A261,'RVtools V2.1'!A:J,4,0)="non",0,1)</f>
        <v>1</v>
      </c>
      <c r="H261" s="62">
        <f>if(vlookup(A261,'RVtools V2.1'!A:K,11,0)="kube",1,0)</f>
        <v>0</v>
      </c>
      <c r="I261" s="62">
        <f t="shared" si="5"/>
        <v>0</v>
      </c>
      <c r="J261" s="62">
        <f>ifna(vlookup(A261,'Infra Study'!A:Q,17,0),0)</f>
        <v>0</v>
      </c>
      <c r="K261" s="64">
        <f>IFERROR(__xludf.DUMMYFUNCTION("N(REGEXMATCH(VLOOKUP(A261, 'RVtools V2.1'!A:H, 8, 0), ""^Serveur de fichiers""))"),0.0)</f>
        <v>0</v>
      </c>
      <c r="L261" s="64">
        <f t="shared" si="6"/>
        <v>0</v>
      </c>
      <c r="M261" s="67" t="str">
        <f>ifna(vlookup(A261,'RVtools V2.1'!A:I,8,0),"N/A")</f>
        <v>DMS - PAE</v>
      </c>
      <c r="N261" s="64">
        <f>IFERROR(__xludf.DUMMYFUNCTION("IF(REGEXMATCH(M261, ""(?i)"" &amp; JOIN(""|"", SPLIT(""kalisil"", "" ""))), 1, 0)"),0.0)</f>
        <v>0</v>
      </c>
      <c r="O261" s="64" t="str">
        <f>vlookup(A261,'RVtools V2.1'!A:H,7,0)</f>
        <v>T1</v>
      </c>
      <c r="P261" s="64">
        <f>if(vlookup(A261,'RVtools V2.1'!A:H,5,0)="oui",1,0)</f>
        <v>1</v>
      </c>
      <c r="Q261" s="64">
        <f>ifna(vlookup(A261,vCPU!A:B,2,0),"Unknown")</f>
        <v>12</v>
      </c>
      <c r="R261" s="66">
        <f>ifna(vlookup(A261,vMemory!A:C,3,0),"Unknown")</f>
        <v>64</v>
      </c>
      <c r="S261" s="66">
        <f>ifna(vlookup(A261,vDisk!A:C,3,0),"Unknown")</f>
        <v>796</v>
      </c>
      <c r="T261" s="67" t="str">
        <f t="array" ref="T261">IFS(
   L261=1, "No Lift &amp; Shift",
   J261=1, XLOOKUP(A261, 'Infra Study'!A:A, 'Infra Study'!P:P),
   I261=1, "No Lift &amp; Shift",
   H261=1, "GKE",
   K261=1, "GCNV",
   G261=1, "Lift &amp; Shift Prod",
   TRUE, "Lift &amp; Shift Noprod"
)</f>
        <v>Lift &amp; Shift Prod</v>
      </c>
      <c r="U261" s="67">
        <f t="shared" si="7"/>
        <v>1</v>
      </c>
      <c r="V261" s="68" t="str">
        <f>if(T261="Lift &amp; Shift Noprod",if( Y261=0,Assumptions!$B$5, Assumptions!$B$4),if(T261="Lift &amp; Shift Prod",if(AND(N261=1,O261="T1"),Assumptions!$B$6,Assumptions!$B$4),0))</f>
        <v>N2D</v>
      </c>
      <c r="W261" s="69">
        <f>if(V261&lt;&gt;0,if(Q261="Unknown", Assumptions!$B$42,If(Q261&gt;1,Q261,2)),0)</f>
        <v>12</v>
      </c>
      <c r="X261" s="69">
        <f>if(V261&lt;&gt;0,if(R261="Unknown", Assumptions!$B$43,R261),0)</f>
        <v>64</v>
      </c>
      <c r="Y261" s="68">
        <f t="shared" si="8"/>
        <v>0</v>
      </c>
      <c r="Z261" s="68">
        <f>if(V261&lt;&gt;0,if(  S261="Unknown", Assumptions!$B$44,S261),0)</f>
        <v>796</v>
      </c>
      <c r="AA261" s="68" t="str">
        <f>if(V261 ="N2",ifna(vlookup(W261&amp;"-"&amp;X261,'Ref. VM'!A:B,2,0),"Custom"),if(V261 ="E2" , ifna(vlookup(W261&amp;"-"&amp;X261,'Ref. VM'!D:E,2,0),"Custom"),if(V261="N2D",ifna(vlookup(W261&amp;"-"&amp;X261,'Ref. VM'!G:H,2,0),"Custom"),if(V261="N4",ifna(vlookup(W261&amp;"-"&amp;X261,'Ref. VM'!J:K,2,0),"Custom"),0))))</f>
        <v>Custom</v>
      </c>
      <c r="AB261" s="67" t="str">
        <f t="shared" si="9"/>
        <v>N2D-Custom vCPUs-CUD 3y</v>
      </c>
      <c r="AC261" s="67" t="str">
        <f t="shared" si="10"/>
        <v>N2D-Custom RAM-CUD 3y</v>
      </c>
      <c r="AD261" s="67">
        <f t="shared" si="11"/>
        <v>0</v>
      </c>
      <c r="AE261" s="69">
        <f>if(T261="Lift &amp; Shift Prod",730,if(T261="Lift &amp; Shift Noprod",Assumptions!$B$3,0))</f>
        <v>730</v>
      </c>
      <c r="AF261" s="70">
        <f>if( U261=0,0,if(Y261=0, ((vlookup(AB261,'SKU Pricing'!A:B,Assumptions!$B$2,0)*W261)+(vlookup(AC261,'SKU Pricing'!A:B,Assumptions!$B$2,0)*X261))*AE261,((vlookup(AB261,'SKU Pricing'!A:B,Assumptions!$B$2,0)*W261)+(vlookup(AC261,'SKU Pricing'!A:B,Assumptions!$B$2,0)*(W261*8))+(vlookup(AD261,'SKU Pricing'!A:B,Assumptions!$B$2,0)*(X261-(W261*8))))*AE261))</f>
        <v>226.4532883</v>
      </c>
      <c r="AG261" s="67" t="str">
        <f t="shared" si="12"/>
        <v>Red Hat Enterprise Linux 9-127</v>
      </c>
      <c r="AH261" s="70">
        <f>ifna(vlookup(AG261,'SKU Pricing'!A:B,Assumptions!$B$2,0)*W261*AE261,0)</f>
        <v>94.608</v>
      </c>
      <c r="AI261" s="62" t="str">
        <f t="shared" si="13"/>
        <v>Regional</v>
      </c>
      <c r="AJ261" s="62" t="str">
        <f>if(V261&lt;&gt;0, if(T261="Lift &amp; Shift Noprod",Assumptions!$B$9,if(V261=Assumptions!$B$6,Assumptions!$B$10,if(P261=1,Assumptions!$B$8,Assumptions!$B$7))),"")</f>
        <v>SSD</v>
      </c>
      <c r="AK261" s="69" t="str">
        <f t="shared" si="14"/>
        <v>SSD</v>
      </c>
      <c r="AL261" s="69">
        <f>if(AJ261="Hyperdisk Balanced",Assumptions!$B$11,0)</f>
        <v>0</v>
      </c>
      <c r="AM261" s="69">
        <f>if(AJ261="Hyperdisk Balanced",Assumptions!$B$12,0)</f>
        <v>0</v>
      </c>
      <c r="AN261" s="70">
        <f>if(AK261=0,0,if(AJ261="Hyperdisk Balanced",vlookup(AK261&amp;" provisioned space",'SKU Pricing'!A:B,Assumptions!$B$2,0)*Z261+vlookup(AK261&amp;" provisioned IOPS",'SKU Pricing'!A:B,Assumptions!$B$2,0)*AL261*730+vlookup(AK261&amp;" provisioned throughput",'SKU Pricing'!A:B,Assumptions!$B$2,0)*AM261*730,vlookup(AK261,'SKU Pricing'!A:B,Assumptions!$B$2,0)*Z261))</f>
        <v>156.812</v>
      </c>
      <c r="AO261" s="70">
        <f t="shared" si="15"/>
        <v>477.8732883</v>
      </c>
      <c r="AP261" s="71" t="str">
        <f t="shared" si="16"/>
        <v>VM Manager</v>
      </c>
      <c r="AQ261" s="70">
        <f>ifna(vlookup(AP261,'SKU Pricing'!A:B,Assumptions!$B$2,0)*AE261,0)</f>
        <v>2.19</v>
      </c>
      <c r="AR261" s="72">
        <v>0.0</v>
      </c>
    </row>
    <row r="262">
      <c r="A262" s="61" t="s">
        <v>412</v>
      </c>
      <c r="B262" s="62" t="str">
        <f>ifna(if(vlookup(A262,vOS!A:B,2,0)="","Unknown",vlookup(A262,vOS!A:B,2,0)),"Unknown")</f>
        <v>Red Hat Enterprise Linux 9 (64-bit)</v>
      </c>
      <c r="C262" s="62">
        <f>vlookup(B262,'OS Study'!A:D,2,0)</f>
        <v>0</v>
      </c>
      <c r="D262" s="62" t="str">
        <f>vlookup(B262,'OS Study'!A:D,3,0)</f>
        <v>Linux</v>
      </c>
      <c r="E262" s="62" t="str">
        <f>vlookup(B262,'OS Study'!A:D,4,0)</f>
        <v>Red Hat</v>
      </c>
      <c r="F262" s="63" t="str">
        <f>vlookup(B262,'OS Study'!A:E,5,0)</f>
        <v>9</v>
      </c>
      <c r="G262" s="62">
        <f>IF(vlookup(A262,'RVtools V2.1'!A:J,4,0)="non",0,1)</f>
        <v>1</v>
      </c>
      <c r="H262" s="62">
        <f>if(vlookup(A262,'RVtools V2.1'!A:K,11,0)="kube",1,0)</f>
        <v>0</v>
      </c>
      <c r="I262" s="62">
        <f t="shared" si="5"/>
        <v>0</v>
      </c>
      <c r="J262" s="62">
        <f>ifna(vlookup(A262,'Infra Study'!A:Q,17,0),0)</f>
        <v>0</v>
      </c>
      <c r="K262" s="64">
        <f>IFERROR(__xludf.DUMMYFUNCTION("N(REGEXMATCH(VLOOKUP(A262, 'RVtools V2.1'!A:H, 8, 0), ""^Serveur de fichiers""))"),0.0)</f>
        <v>0</v>
      </c>
      <c r="L262" s="64">
        <f t="shared" si="6"/>
        <v>0</v>
      </c>
      <c r="M262" s="67" t="str">
        <f>ifna(vlookup(A262,'RVtools V2.1'!A:I,8,0),"N/A")</f>
        <v>DMS - PAE</v>
      </c>
      <c r="N262" s="64">
        <f>IFERROR(__xludf.DUMMYFUNCTION("IF(REGEXMATCH(M262, ""(?i)"" &amp; JOIN(""|"", SPLIT(""kalisil"", "" ""))), 1, 0)"),0.0)</f>
        <v>0</v>
      </c>
      <c r="O262" s="64" t="str">
        <f>vlookup(A262,'RVtools V2.1'!A:H,7,0)</f>
        <v>T1</v>
      </c>
      <c r="P262" s="64">
        <f>if(vlookup(A262,'RVtools V2.1'!A:H,5,0)="oui",1,0)</f>
        <v>1</v>
      </c>
      <c r="Q262" s="64">
        <f>ifna(vlookup(A262,vCPU!A:B,2,0),"Unknown")</f>
        <v>4</v>
      </c>
      <c r="R262" s="66">
        <f>ifna(vlookup(A262,vMemory!A:C,3,0),"Unknown")</f>
        <v>16</v>
      </c>
      <c r="S262" s="66">
        <f>ifna(vlookup(A262,vDisk!A:C,3,0),"Unknown")</f>
        <v>83</v>
      </c>
      <c r="T262" s="67" t="str">
        <f t="array" ref="T262">IFS(
   L262=1, "No Lift &amp; Shift",
   J262=1, XLOOKUP(A262, 'Infra Study'!A:A, 'Infra Study'!P:P),
   I262=1, "No Lift &amp; Shift",
   H262=1, "GKE",
   K262=1, "GCNV",
   G262=1, "Lift &amp; Shift Prod",
   TRUE, "Lift &amp; Shift Noprod"
)</f>
        <v>Lift &amp; Shift Prod</v>
      </c>
      <c r="U262" s="67">
        <f t="shared" si="7"/>
        <v>1</v>
      </c>
      <c r="V262" s="68" t="str">
        <f>if(T262="Lift &amp; Shift Noprod",if( Y262=0,Assumptions!$B$5, Assumptions!$B$4),if(T262="Lift &amp; Shift Prod",if(AND(N262=1,O262="T1"),Assumptions!$B$6,Assumptions!$B$4),0))</f>
        <v>N2D</v>
      </c>
      <c r="W262" s="69">
        <f>if(V262&lt;&gt;0,if(Q262="Unknown", Assumptions!$B$42,If(Q262&gt;1,Q262,2)),0)</f>
        <v>4</v>
      </c>
      <c r="X262" s="69">
        <f>if(V262&lt;&gt;0,if(R262="Unknown", Assumptions!$B$43,R262),0)</f>
        <v>16</v>
      </c>
      <c r="Y262" s="68">
        <f t="shared" si="8"/>
        <v>0</v>
      </c>
      <c r="Z262" s="68">
        <f>if(V262&lt;&gt;0,if(  S262="Unknown", Assumptions!$B$44,S262),0)</f>
        <v>83</v>
      </c>
      <c r="AA262" s="68" t="str">
        <f>if(V262 ="N2",ifna(vlookup(W262&amp;"-"&amp;X262,'Ref. VM'!A:B,2,0),"Custom"),if(V262 ="E2" , ifna(vlookup(W262&amp;"-"&amp;X262,'Ref. VM'!D:E,2,0),"Custom"),if(V262="N2D",ifna(vlookup(W262&amp;"-"&amp;X262,'Ref. VM'!G:H,2,0),"Custom"),if(V262="N4",ifna(vlookup(W262&amp;"-"&amp;X262,'Ref. VM'!J:K,2,0),"Custom"),0))))</f>
        <v>Predefined</v>
      </c>
      <c r="AB262" s="67" t="str">
        <f t="shared" si="9"/>
        <v>N2D-Predefined vCPUs-CUD 3y</v>
      </c>
      <c r="AC262" s="67" t="str">
        <f t="shared" si="10"/>
        <v>N2D-Predefined RAM-CUD 3y</v>
      </c>
      <c r="AD262" s="67">
        <f t="shared" si="11"/>
        <v>0</v>
      </c>
      <c r="AE262" s="69">
        <f>if(T262="Lift &amp; Shift Prod",730,if(T262="Lift &amp; Shift Noprod",Assumptions!$B$3,0))</f>
        <v>730</v>
      </c>
      <c r="AF262" s="70">
        <f>if( U262=0,0,if(Y262=0, ((vlookup(AB262,'SKU Pricing'!A:B,Assumptions!$B$2,0)*W262)+(vlookup(AC262,'SKU Pricing'!A:B,Assumptions!$B$2,0)*X262))*AE262,((vlookup(AB262,'SKU Pricing'!A:B,Assumptions!$B$2,0)*W262)+(vlookup(AC262,'SKU Pricing'!A:B,Assumptions!$B$2,0)*(W262*8))+(vlookup(AD262,'SKU Pricing'!A:B,Assumptions!$B$2,0)*(X262-(W262*8))))*AE262))</f>
        <v>64.3974464</v>
      </c>
      <c r="AG262" s="67" t="str">
        <f t="shared" si="12"/>
        <v>Red Hat Enterprise Linux 2-8</v>
      </c>
      <c r="AH262" s="70">
        <f>ifna(vlookup(AG262,'SKU Pricing'!A:B,Assumptions!$B$2,0)*W262*AE262,0)</f>
        <v>42.048</v>
      </c>
      <c r="AI262" s="62" t="str">
        <f t="shared" si="13"/>
        <v>Regional</v>
      </c>
      <c r="AJ262" s="62" t="str">
        <f>if(V262&lt;&gt;0, if(T262="Lift &amp; Shift Noprod",Assumptions!$B$9,if(V262=Assumptions!$B$6,Assumptions!$B$10,if(P262=1,Assumptions!$B$8,Assumptions!$B$7))),"")</f>
        <v>SSD</v>
      </c>
      <c r="AK262" s="69" t="str">
        <f t="shared" si="14"/>
        <v>SSD</v>
      </c>
      <c r="AL262" s="69">
        <f>if(AJ262="Hyperdisk Balanced",Assumptions!$B$11,0)</f>
        <v>0</v>
      </c>
      <c r="AM262" s="69">
        <f>if(AJ262="Hyperdisk Balanced",Assumptions!$B$12,0)</f>
        <v>0</v>
      </c>
      <c r="AN262" s="70">
        <f>if(AK262=0,0,if(AJ262="Hyperdisk Balanced",vlookup(AK262&amp;" provisioned space",'SKU Pricing'!A:B,Assumptions!$B$2,0)*Z262+vlookup(AK262&amp;" provisioned IOPS",'SKU Pricing'!A:B,Assumptions!$B$2,0)*AL262*730+vlookup(AK262&amp;" provisioned throughput",'SKU Pricing'!A:B,Assumptions!$B$2,0)*AM262*730,vlookup(AK262,'SKU Pricing'!A:B,Assumptions!$B$2,0)*Z262))</f>
        <v>16.351</v>
      </c>
      <c r="AO262" s="70">
        <f t="shared" si="15"/>
        <v>122.7964464</v>
      </c>
      <c r="AP262" s="71" t="str">
        <f t="shared" si="16"/>
        <v>VM Manager</v>
      </c>
      <c r="AQ262" s="70">
        <f>ifna(vlookup(AP262,'SKU Pricing'!A:B,Assumptions!$B$2,0)*AE262,0)</f>
        <v>2.19</v>
      </c>
      <c r="AR262" s="72">
        <v>0.0</v>
      </c>
    </row>
    <row r="263">
      <c r="A263" s="61" t="s">
        <v>413</v>
      </c>
      <c r="B263" s="62" t="str">
        <f>ifna(if(vlookup(A263,vOS!A:B,2,0)="","Unknown",vlookup(A263,vOS!A:B,2,0)),"Unknown")</f>
        <v>Debian GNU/Linux 10 (64-bit)</v>
      </c>
      <c r="C263" s="62">
        <f>vlookup(B263,'OS Study'!A:D,2,0)</f>
        <v>0</v>
      </c>
      <c r="D263" s="62" t="str">
        <f>vlookup(B263,'OS Study'!A:D,3,0)</f>
        <v>Linux</v>
      </c>
      <c r="E263" s="62" t="str">
        <f>vlookup(B263,'OS Study'!A:D,4,0)</f>
        <v>Debian</v>
      </c>
      <c r="F263" s="63" t="str">
        <f>vlookup(B263,'OS Study'!A:E,5,0)</f>
        <v>10</v>
      </c>
      <c r="G263" s="62">
        <f>IF(vlookup(A263,'RVtools V2.1'!A:J,4,0)="non",0,1)</f>
        <v>1</v>
      </c>
      <c r="H263" s="62">
        <f>if(vlookup(A263,'RVtools V2.1'!A:K,11,0)="kube",1,0)</f>
        <v>0</v>
      </c>
      <c r="I263" s="62">
        <f t="shared" si="5"/>
        <v>0</v>
      </c>
      <c r="J263" s="62">
        <f>ifna(vlookup(A263,'Infra Study'!A:Q,17,0),0)</f>
        <v>0</v>
      </c>
      <c r="K263" s="64">
        <f>IFERROR(__xludf.DUMMYFUNCTION("N(REGEXMATCH(VLOOKUP(A263, 'RVtools V2.1'!A:H, 8, 0), ""^Serveur de fichiers""))"),0.0)</f>
        <v>0</v>
      </c>
      <c r="L263" s="64">
        <f t="shared" si="6"/>
        <v>0</v>
      </c>
      <c r="M263" s="67" t="str">
        <f>ifna(vlookup(A263,'RVtools V2.1'!A:I,8,0),"N/A")</f>
        <v>EasyCOVID - CAZ</v>
      </c>
      <c r="N263" s="64">
        <f>IFERROR(__xludf.DUMMYFUNCTION("IF(REGEXMATCH(M263, ""(?i)"" &amp; JOIN(""|"", SPLIT(""kalisil"", "" ""))), 1, 0)"),0.0)</f>
        <v>0</v>
      </c>
      <c r="O263" s="64" t="str">
        <f>vlookup(A263,'RVtools V2.1'!A:H,7,0)</f>
        <v>T1</v>
      </c>
      <c r="P263" s="64">
        <f>if(vlookup(A263,'RVtools V2.1'!A:H,5,0)="oui",1,0)</f>
        <v>1</v>
      </c>
      <c r="Q263" s="64">
        <f>ifna(vlookup(A263,vCPU!A:B,2,0),"Unknown")</f>
        <v>4</v>
      </c>
      <c r="R263" s="66">
        <f>ifna(vlookup(A263,vMemory!A:C,3,0),"Unknown")</f>
        <v>4</v>
      </c>
      <c r="S263" s="66">
        <f>ifna(vlookup(A263,vDisk!A:C,3,0),"Unknown")</f>
        <v>54</v>
      </c>
      <c r="T263" s="67" t="str">
        <f t="array" ref="T263">IFS(
   L263=1, "No Lift &amp; Shift",
   J263=1, XLOOKUP(A263, 'Infra Study'!A:A, 'Infra Study'!P:P),
   I263=1, "No Lift &amp; Shift",
   H263=1, "GKE",
   K263=1, "GCNV",
   G263=1, "Lift &amp; Shift Prod",
   TRUE, "Lift &amp; Shift Noprod"
)</f>
        <v>Lift &amp; Shift Prod</v>
      </c>
      <c r="U263" s="67">
        <f t="shared" si="7"/>
        <v>1</v>
      </c>
      <c r="V263" s="68" t="str">
        <f>if(T263="Lift &amp; Shift Noprod",if( Y263=0,Assumptions!$B$5, Assumptions!$B$4),if(T263="Lift &amp; Shift Prod",if(AND(N263=1,O263="T1"),Assumptions!$B$6,Assumptions!$B$4),0))</f>
        <v>N2D</v>
      </c>
      <c r="W263" s="69">
        <f>if(V263&lt;&gt;0,if(Q263="Unknown", Assumptions!$B$42,If(Q263&gt;1,Q263,2)),0)</f>
        <v>4</v>
      </c>
      <c r="X263" s="69">
        <f>if(V263&lt;&gt;0,if(R263="Unknown", Assumptions!$B$43,R263),0)</f>
        <v>4</v>
      </c>
      <c r="Y263" s="68">
        <f t="shared" si="8"/>
        <v>0</v>
      </c>
      <c r="Z263" s="68">
        <f>if(V263&lt;&gt;0,if(  S263="Unknown", Assumptions!$B$44,S263),0)</f>
        <v>54</v>
      </c>
      <c r="AA263" s="68" t="str">
        <f>if(V263 ="N2",ifna(vlookup(W263&amp;"-"&amp;X263,'Ref. VM'!A:B,2,0),"Custom"),if(V263 ="E2" , ifna(vlookup(W263&amp;"-"&amp;X263,'Ref. VM'!D:E,2,0),"Custom"),if(V263="N2D",ifna(vlookup(W263&amp;"-"&amp;X263,'Ref. VM'!G:H,2,0),"Custom"),if(V263="N4",ifna(vlookup(W263&amp;"-"&amp;X263,'Ref. VM'!J:K,2,0),"Custom"),0))))</f>
        <v>Custom</v>
      </c>
      <c r="AB263" s="67" t="str">
        <f t="shared" si="9"/>
        <v>N2D-Custom vCPUs-CUD 3y</v>
      </c>
      <c r="AC263" s="67" t="str">
        <f t="shared" si="10"/>
        <v>N2D-Custom RAM-CUD 3y</v>
      </c>
      <c r="AD263" s="67">
        <f t="shared" si="11"/>
        <v>0</v>
      </c>
      <c r="AE263" s="69">
        <f>if(T263="Lift &amp; Shift Prod",730,if(T263="Lift &amp; Shift Noprod",Assumptions!$B$3,0))</f>
        <v>730</v>
      </c>
      <c r="AF263" s="70">
        <f>if( U263=0,0,if(Y263=0, ((vlookup(AB263,'SKU Pricing'!A:B,Assumptions!$B$2,0)*W263)+(vlookup(AC263,'SKU Pricing'!A:B,Assumptions!$B$2,0)*X263))*AE263,((vlookup(AB263,'SKU Pricing'!A:B,Assumptions!$B$2,0)*W263)+(vlookup(AC263,'SKU Pricing'!A:B,Assumptions!$B$2,0)*(W263*8))+(vlookup(AD263,'SKU Pricing'!A:B,Assumptions!$B$2,0)*(X263-(W263*8))))*AE263))</f>
        <v>49.9163196</v>
      </c>
      <c r="AG263" s="67">
        <f t="shared" si="12"/>
        <v>0</v>
      </c>
      <c r="AH263" s="70">
        <f>ifna(vlookup(AG263,'SKU Pricing'!A:B,Assumptions!$B$2,0)*W263*AE263,0)</f>
        <v>0</v>
      </c>
      <c r="AI263" s="62" t="str">
        <f t="shared" si="13"/>
        <v>Regional</v>
      </c>
      <c r="AJ263" s="62" t="str">
        <f>if(V263&lt;&gt;0, if(T263="Lift &amp; Shift Noprod",Assumptions!$B$9,if(V263=Assumptions!$B$6,Assumptions!$B$10,if(P263=1,Assumptions!$B$8,Assumptions!$B$7))),"")</f>
        <v>SSD</v>
      </c>
      <c r="AK263" s="69" t="str">
        <f t="shared" si="14"/>
        <v>SSD</v>
      </c>
      <c r="AL263" s="69">
        <f>if(AJ263="Hyperdisk Balanced",Assumptions!$B$11,0)</f>
        <v>0</v>
      </c>
      <c r="AM263" s="69">
        <f>if(AJ263="Hyperdisk Balanced",Assumptions!$B$12,0)</f>
        <v>0</v>
      </c>
      <c r="AN263" s="70">
        <f>if(AK263=0,0,if(AJ263="Hyperdisk Balanced",vlookup(AK263&amp;" provisioned space",'SKU Pricing'!A:B,Assumptions!$B$2,0)*Z263+vlookup(AK263&amp;" provisioned IOPS",'SKU Pricing'!A:B,Assumptions!$B$2,0)*AL263*730+vlookup(AK263&amp;" provisioned throughput",'SKU Pricing'!A:B,Assumptions!$B$2,0)*AM263*730,vlookup(AK263,'SKU Pricing'!A:B,Assumptions!$B$2,0)*Z263))</f>
        <v>10.638</v>
      </c>
      <c r="AO263" s="70">
        <f t="shared" si="15"/>
        <v>60.5543196</v>
      </c>
      <c r="AP263" s="71" t="str">
        <f t="shared" si="16"/>
        <v>VM Manager</v>
      </c>
      <c r="AQ263" s="70">
        <f>ifna(vlookup(AP263,'SKU Pricing'!A:B,Assumptions!$B$2,0)*AE263,0)</f>
        <v>2.19</v>
      </c>
      <c r="AR263" s="72">
        <v>0.0</v>
      </c>
    </row>
    <row r="264">
      <c r="A264" s="61" t="s">
        <v>414</v>
      </c>
      <c r="B264" s="62" t="str">
        <f>ifna(if(vlookup(A264,vOS!A:B,2,0)="","Unknown",vlookup(A264,vOS!A:B,2,0)),"Unknown")</f>
        <v>AlmaLinux (64-bit)</v>
      </c>
      <c r="C264" s="62">
        <f>vlookup(B264,'OS Study'!A:D,2,0)</f>
        <v>0</v>
      </c>
      <c r="D264" s="62" t="str">
        <f>vlookup(B264,'OS Study'!A:D,3,0)</f>
        <v>Linux</v>
      </c>
      <c r="E264" s="62" t="str">
        <f>vlookup(B264,'OS Study'!A:D,4,0)</f>
        <v>AlmaLinux</v>
      </c>
      <c r="F264" s="63" t="str">
        <f>vlookup(B264,'OS Study'!A:E,5,0)</f>
        <v/>
      </c>
      <c r="G264" s="62">
        <f>IF(vlookup(A264,'RVtools V2.1'!A:J,4,0)="non",0,1)</f>
        <v>1</v>
      </c>
      <c r="H264" s="62">
        <f>if(vlookup(A264,'RVtools V2.1'!A:K,11,0)="kube",1,0)</f>
        <v>0</v>
      </c>
      <c r="I264" s="62">
        <f t="shared" si="5"/>
        <v>0</v>
      </c>
      <c r="J264" s="62">
        <f>ifna(vlookup(A264,'Infra Study'!A:Q,17,0),0)</f>
        <v>0</v>
      </c>
      <c r="K264" s="64">
        <f>IFERROR(__xludf.DUMMYFUNCTION("N(REGEXMATCH(VLOOKUP(A264, 'RVtools V2.1'!A:H, 8, 0), ""^Serveur de fichiers""))"),0.0)</f>
        <v>0</v>
      </c>
      <c r="L264" s="64">
        <f t="shared" si="6"/>
        <v>0</v>
      </c>
      <c r="M264" s="67" t="str">
        <f>ifna(vlookup(A264,'RVtools V2.1'!A:I,8,0),"N/A")</f>
        <v>EDR Enovacom - CAZ</v>
      </c>
      <c r="N264" s="64">
        <f>IFERROR(__xludf.DUMMYFUNCTION("IF(REGEXMATCH(M264, ""(?i)"" &amp; JOIN(""|"", SPLIT(""kalisil"", "" ""))), 1, 0)"),0.0)</f>
        <v>0</v>
      </c>
      <c r="O264" s="64" t="str">
        <f>vlookup(A264,'RVtools V2.1'!A:H,7,0)</f>
        <v>N/A</v>
      </c>
      <c r="P264" s="64">
        <f>if(vlookup(A264,'RVtools V2.1'!A:H,5,0)="oui",1,0)</f>
        <v>0</v>
      </c>
      <c r="Q264" s="64">
        <f>ifna(vlookup(A264,vCPU!A:B,2,0),"Unknown")</f>
        <v>4</v>
      </c>
      <c r="R264" s="66">
        <f>ifna(vlookup(A264,vMemory!A:C,3,0),"Unknown")</f>
        <v>8</v>
      </c>
      <c r="S264" s="66">
        <f>ifna(vlookup(A264,vDisk!A:C,3,0),"Unknown")</f>
        <v>22</v>
      </c>
      <c r="T264" s="67" t="str">
        <f t="array" ref="T264">IFS(
   L264=1, "No Lift &amp; Shift",
   J264=1, XLOOKUP(A264, 'Infra Study'!A:A, 'Infra Study'!P:P),
   I264=1, "No Lift &amp; Shift",
   H264=1, "GKE",
   K264=1, "GCNV",
   G264=1, "Lift &amp; Shift Prod",
   TRUE, "Lift &amp; Shift Noprod"
)</f>
        <v>Lift &amp; Shift Prod</v>
      </c>
      <c r="U264" s="67">
        <f t="shared" si="7"/>
        <v>1</v>
      </c>
      <c r="V264" s="68" t="str">
        <f>if(T264="Lift &amp; Shift Noprod",if( Y264=0,Assumptions!$B$5, Assumptions!$B$4),if(T264="Lift &amp; Shift Prod",if(AND(N264=1,O264="T1"),Assumptions!$B$6,Assumptions!$B$4),0))</f>
        <v>N2D</v>
      </c>
      <c r="W264" s="69">
        <f>if(V264&lt;&gt;0,if(Q264="Unknown", Assumptions!$B$42,If(Q264&gt;1,Q264,2)),0)</f>
        <v>4</v>
      </c>
      <c r="X264" s="69">
        <f>if(V264&lt;&gt;0,if(R264="Unknown", Assumptions!$B$43,R264),0)</f>
        <v>8</v>
      </c>
      <c r="Y264" s="68">
        <f t="shared" si="8"/>
        <v>0</v>
      </c>
      <c r="Z264" s="68">
        <f>if(V264&lt;&gt;0,if(  S264="Unknown", Assumptions!$B$44,S264),0)</f>
        <v>22</v>
      </c>
      <c r="AA264" s="68" t="str">
        <f>if(V264 ="N2",ifna(vlookup(W264&amp;"-"&amp;X264,'Ref. VM'!A:B,2,0),"Custom"),if(V264 ="E2" , ifna(vlookup(W264&amp;"-"&amp;X264,'Ref. VM'!D:E,2,0),"Custom"),if(V264="N2D",ifna(vlookup(W264&amp;"-"&amp;X264,'Ref. VM'!G:H,2,0),"Custom"),if(V264="N4",ifna(vlookup(W264&amp;"-"&amp;X264,'Ref. VM'!J:K,2,0),"Custom"),0))))</f>
        <v>Custom</v>
      </c>
      <c r="AB264" s="67" t="str">
        <f t="shared" si="9"/>
        <v>N2D-Custom vCPUs-CUD 3y</v>
      </c>
      <c r="AC264" s="67" t="str">
        <f t="shared" si="10"/>
        <v>N2D-Custom RAM-CUD 3y</v>
      </c>
      <c r="AD264" s="67">
        <f t="shared" si="11"/>
        <v>0</v>
      </c>
      <c r="AE264" s="69">
        <f>if(T264="Lift &amp; Shift Prod",730,if(T264="Lift &amp; Shift Noprod",Assumptions!$B$3,0))</f>
        <v>730</v>
      </c>
      <c r="AF264" s="70">
        <f>if( U264=0,0,if(Y264=0, ((vlookup(AB264,'SKU Pricing'!A:B,Assumptions!$B$2,0)*W264)+(vlookup(AC264,'SKU Pricing'!A:B,Assumptions!$B$2,0)*X264))*AE264,((vlookup(AB264,'SKU Pricing'!A:B,Assumptions!$B$2,0)*W264)+(vlookup(AC264,'SKU Pricing'!A:B,Assumptions!$B$2,0)*(W264*8))+(vlookup(AD264,'SKU Pricing'!A:B,Assumptions!$B$2,0)*(X264-(W264*8))))*AE264))</f>
        <v>55.81665264</v>
      </c>
      <c r="AG264" s="67">
        <f t="shared" si="12"/>
        <v>0</v>
      </c>
      <c r="AH264" s="70">
        <f>ifna(vlookup(AG264,'SKU Pricing'!A:B,Assumptions!$B$2,0)*W264*AE264,0)</f>
        <v>0</v>
      </c>
      <c r="AI264" s="62" t="str">
        <f t="shared" si="13"/>
        <v/>
      </c>
      <c r="AJ264" s="62" t="str">
        <f>if(V264&lt;&gt;0, if(T264="Lift &amp; Shift Noprod",Assumptions!$B$9,if(V264=Assumptions!$B$6,Assumptions!$B$10,if(P264=1,Assumptions!$B$8,Assumptions!$B$7))),"")</f>
        <v>Balanced</v>
      </c>
      <c r="AK264" s="69" t="str">
        <f t="shared" si="14"/>
        <v>Balanced</v>
      </c>
      <c r="AL264" s="69">
        <f>if(AJ264="Hyperdisk Balanced",Assumptions!$B$11,0)</f>
        <v>0</v>
      </c>
      <c r="AM264" s="69">
        <f>if(AJ264="Hyperdisk Balanced",Assumptions!$B$12,0)</f>
        <v>0</v>
      </c>
      <c r="AN264" s="70">
        <f>if(AK264=0,0,if(AJ264="Hyperdisk Balanced",vlookup(AK264&amp;" provisioned space",'SKU Pricing'!A:B,Assumptions!$B$2,0)*Z264+vlookup(AK264&amp;" provisioned IOPS",'SKU Pricing'!A:B,Assumptions!$B$2,0)*AL264*730+vlookup(AK264&amp;" provisioned throughput",'SKU Pricing'!A:B,Assumptions!$B$2,0)*AM264*730,vlookup(AK264,'SKU Pricing'!A:B,Assumptions!$B$2,0)*Z264))</f>
        <v>2.552</v>
      </c>
      <c r="AO264" s="70">
        <f t="shared" si="15"/>
        <v>58.36865264</v>
      </c>
      <c r="AP264" s="71" t="str">
        <f t="shared" si="16"/>
        <v>VM Manager</v>
      </c>
      <c r="AQ264" s="70">
        <f>ifna(vlookup(AP264,'SKU Pricing'!A:B,Assumptions!$B$2,0)*AE264,0)</f>
        <v>2.19</v>
      </c>
      <c r="AR264" s="72">
        <v>0.0</v>
      </c>
    </row>
    <row r="265">
      <c r="A265" s="61" t="s">
        <v>415</v>
      </c>
      <c r="B265" s="62" t="str">
        <f>ifna(if(vlookup(A265,vOS!A:B,2,0)="","Unknown",vlookup(A265,vOS!A:B,2,0)),"Unknown")</f>
        <v>CentOS 7 (64-bit)</v>
      </c>
      <c r="C265" s="62">
        <f>vlookup(B265,'OS Study'!A:D,2,0)</f>
        <v>0</v>
      </c>
      <c r="D265" s="62" t="str">
        <f>vlookup(B265,'OS Study'!A:D,3,0)</f>
        <v>Linux</v>
      </c>
      <c r="E265" s="62" t="str">
        <f>vlookup(B265,'OS Study'!A:D,4,0)</f>
        <v>CentOS</v>
      </c>
      <c r="F265" s="63" t="str">
        <f>vlookup(B265,'OS Study'!A:E,5,0)</f>
        <v>4/5/6/7</v>
      </c>
      <c r="G265" s="62">
        <f>IF(vlookup(A265,'RVtools V2.1'!A:J,4,0)="non",0,1)</f>
        <v>1</v>
      </c>
      <c r="H265" s="62">
        <f>if(vlookup(A265,'RVtools V2.1'!A:K,11,0)="kube",1,0)</f>
        <v>0</v>
      </c>
      <c r="I265" s="62">
        <f t="shared" si="5"/>
        <v>0</v>
      </c>
      <c r="J265" s="62">
        <f>ifna(vlookup(A265,'Infra Study'!A:Q,17,0),0)</f>
        <v>0</v>
      </c>
      <c r="K265" s="64">
        <f>IFERROR(__xludf.DUMMYFUNCTION("N(REGEXMATCH(VLOOKUP(A265, 'RVtools V2.1'!A:H, 8, 0), ""^Serveur de fichiers""))"),0.0)</f>
        <v>0</v>
      </c>
      <c r="L265" s="64">
        <f t="shared" si="6"/>
        <v>0</v>
      </c>
      <c r="M265" s="67" t="str">
        <f>ifna(vlookup(A265,'RVtools V2.1'!A:I,8,0),"N/A")</f>
        <v>Enovacom - CAZ</v>
      </c>
      <c r="N265" s="64">
        <f>IFERROR(__xludf.DUMMYFUNCTION("IF(REGEXMATCH(M265, ""(?i)"" &amp; JOIN(""|"", SPLIT(""kalisil"", "" ""))), 1, 0)"),0.0)</f>
        <v>0</v>
      </c>
      <c r="O265" s="64" t="str">
        <f>vlookup(A265,'RVtools V2.1'!A:H,7,0)</f>
        <v>N/A</v>
      </c>
      <c r="P265" s="64">
        <f>if(vlookup(A265,'RVtools V2.1'!A:H,5,0)="oui",1,0)</f>
        <v>0</v>
      </c>
      <c r="Q265" s="64">
        <f>ifna(vlookup(A265,vCPU!A:B,2,0),"Unknown")</f>
        <v>4</v>
      </c>
      <c r="R265" s="66">
        <f>ifna(vlookup(A265,vMemory!A:C,3,0),"Unknown")</f>
        <v>16</v>
      </c>
      <c r="S265" s="66">
        <f>ifna(vlookup(A265,vDisk!A:C,3,0),"Unknown")</f>
        <v>49</v>
      </c>
      <c r="T265" s="67" t="str">
        <f t="array" ref="T265">IFS(
   L265=1, "No Lift &amp; Shift",
   J265=1, XLOOKUP(A265, 'Infra Study'!A:A, 'Infra Study'!P:P),
   I265=1, "No Lift &amp; Shift",
   H265=1, "GKE",
   K265=1, "GCNV",
   G265=1, "Lift &amp; Shift Prod",
   TRUE, "Lift &amp; Shift Noprod"
)</f>
        <v>Lift &amp; Shift Prod</v>
      </c>
      <c r="U265" s="67">
        <f t="shared" si="7"/>
        <v>1</v>
      </c>
      <c r="V265" s="68" t="str">
        <f>if(T265="Lift &amp; Shift Noprod",if( Y265=0,Assumptions!$B$5, Assumptions!$B$4),if(T265="Lift &amp; Shift Prod",if(AND(N265=1,O265="T1"),Assumptions!$B$6,Assumptions!$B$4),0))</f>
        <v>N2D</v>
      </c>
      <c r="W265" s="69">
        <f>if(V265&lt;&gt;0,if(Q265="Unknown", Assumptions!$B$42,If(Q265&gt;1,Q265,2)),0)</f>
        <v>4</v>
      </c>
      <c r="X265" s="69">
        <f>if(V265&lt;&gt;0,if(R265="Unknown", Assumptions!$B$43,R265),0)</f>
        <v>16</v>
      </c>
      <c r="Y265" s="68">
        <f t="shared" si="8"/>
        <v>0</v>
      </c>
      <c r="Z265" s="68">
        <f>if(V265&lt;&gt;0,if(  S265="Unknown", Assumptions!$B$44,S265),0)</f>
        <v>49</v>
      </c>
      <c r="AA265" s="68" t="str">
        <f>if(V265 ="N2",ifna(vlookup(W265&amp;"-"&amp;X265,'Ref. VM'!A:B,2,0),"Custom"),if(V265 ="E2" , ifna(vlookup(W265&amp;"-"&amp;X265,'Ref. VM'!D:E,2,0),"Custom"),if(V265="N2D",ifna(vlookup(W265&amp;"-"&amp;X265,'Ref. VM'!G:H,2,0),"Custom"),if(V265="N4",ifna(vlookup(W265&amp;"-"&amp;X265,'Ref. VM'!J:K,2,0),"Custom"),0))))</f>
        <v>Predefined</v>
      </c>
      <c r="AB265" s="67" t="str">
        <f t="shared" si="9"/>
        <v>N2D-Predefined vCPUs-CUD 3y</v>
      </c>
      <c r="AC265" s="67" t="str">
        <f t="shared" si="10"/>
        <v>N2D-Predefined RAM-CUD 3y</v>
      </c>
      <c r="AD265" s="67">
        <f t="shared" si="11"/>
        <v>0</v>
      </c>
      <c r="AE265" s="69">
        <f>if(T265="Lift &amp; Shift Prod",730,if(T265="Lift &amp; Shift Noprod",Assumptions!$B$3,0))</f>
        <v>730</v>
      </c>
      <c r="AF265" s="70">
        <f>if( U265=0,0,if(Y265=0, ((vlookup(AB265,'SKU Pricing'!A:B,Assumptions!$B$2,0)*W265)+(vlookup(AC265,'SKU Pricing'!A:B,Assumptions!$B$2,0)*X265))*AE265,((vlookup(AB265,'SKU Pricing'!A:B,Assumptions!$B$2,0)*W265)+(vlookup(AC265,'SKU Pricing'!A:B,Assumptions!$B$2,0)*(W265*8))+(vlookup(AD265,'SKU Pricing'!A:B,Assumptions!$B$2,0)*(X265-(W265*8))))*AE265))</f>
        <v>64.3974464</v>
      </c>
      <c r="AG265" s="67">
        <f t="shared" si="12"/>
        <v>0</v>
      </c>
      <c r="AH265" s="70">
        <f>ifna(vlookup(AG265,'SKU Pricing'!A:B,Assumptions!$B$2,0)*W265*AE265,0)</f>
        <v>0</v>
      </c>
      <c r="AI265" s="62" t="str">
        <f t="shared" si="13"/>
        <v/>
      </c>
      <c r="AJ265" s="62" t="str">
        <f>if(V265&lt;&gt;0, if(T265="Lift &amp; Shift Noprod",Assumptions!$B$9,if(V265=Assumptions!$B$6,Assumptions!$B$10,if(P265=1,Assumptions!$B$8,Assumptions!$B$7))),"")</f>
        <v>Balanced</v>
      </c>
      <c r="AK265" s="69" t="str">
        <f t="shared" si="14"/>
        <v>Balanced</v>
      </c>
      <c r="AL265" s="69">
        <f>if(AJ265="Hyperdisk Balanced",Assumptions!$B$11,0)</f>
        <v>0</v>
      </c>
      <c r="AM265" s="69">
        <f>if(AJ265="Hyperdisk Balanced",Assumptions!$B$12,0)</f>
        <v>0</v>
      </c>
      <c r="AN265" s="70">
        <f>if(AK265=0,0,if(AJ265="Hyperdisk Balanced",vlookup(AK265&amp;" provisioned space",'SKU Pricing'!A:B,Assumptions!$B$2,0)*Z265+vlookup(AK265&amp;" provisioned IOPS",'SKU Pricing'!A:B,Assumptions!$B$2,0)*AL265*730+vlookup(AK265&amp;" provisioned throughput",'SKU Pricing'!A:B,Assumptions!$B$2,0)*AM265*730,vlookup(AK265,'SKU Pricing'!A:B,Assumptions!$B$2,0)*Z265))</f>
        <v>5.684</v>
      </c>
      <c r="AO265" s="70">
        <f t="shared" si="15"/>
        <v>70.0814464</v>
      </c>
      <c r="AP265" s="71" t="str">
        <f t="shared" si="16"/>
        <v>VM Manager</v>
      </c>
      <c r="AQ265" s="70">
        <f>ifna(vlookup(AP265,'SKU Pricing'!A:B,Assumptions!$B$2,0)*AE265,0)</f>
        <v>2.19</v>
      </c>
      <c r="AR265" s="72">
        <v>0.0</v>
      </c>
    </row>
    <row r="266">
      <c r="A266" s="61" t="s">
        <v>416</v>
      </c>
      <c r="B266" s="62" t="str">
        <f>ifna(if(vlookup(A266,vOS!A:B,2,0)="","Unknown",vlookup(A266,vOS!A:B,2,0)),"Unknown")</f>
        <v>CentOS 7 (64-bit)</v>
      </c>
      <c r="C266" s="62">
        <f>vlookup(B266,'OS Study'!A:D,2,0)</f>
        <v>0</v>
      </c>
      <c r="D266" s="62" t="str">
        <f>vlookup(B266,'OS Study'!A:D,3,0)</f>
        <v>Linux</v>
      </c>
      <c r="E266" s="62" t="str">
        <f>vlookup(B266,'OS Study'!A:D,4,0)</f>
        <v>CentOS</v>
      </c>
      <c r="F266" s="63" t="str">
        <f>vlookup(B266,'OS Study'!A:E,5,0)</f>
        <v>4/5/6/7</v>
      </c>
      <c r="G266" s="62">
        <f>IF(vlookup(A266,'RVtools V2.1'!A:J,4,0)="non",0,1)</f>
        <v>1</v>
      </c>
      <c r="H266" s="62">
        <f>if(vlookup(A266,'RVtools V2.1'!A:K,11,0)="kube",1,0)</f>
        <v>0</v>
      </c>
      <c r="I266" s="62">
        <f t="shared" si="5"/>
        <v>0</v>
      </c>
      <c r="J266" s="62">
        <f>ifna(vlookup(A266,'Infra Study'!A:Q,17,0),0)</f>
        <v>0</v>
      </c>
      <c r="K266" s="64">
        <f>IFERROR(__xludf.DUMMYFUNCTION("N(REGEXMATCH(VLOOKUP(A266, 'RVtools V2.1'!A:H, 8, 0), ""^Serveur de fichiers""))"),0.0)</f>
        <v>0</v>
      </c>
      <c r="L266" s="64">
        <f t="shared" si="6"/>
        <v>0</v>
      </c>
      <c r="M266" s="67" t="str">
        <f>ifna(vlookup(A266,'RVtools V2.1'!A:I,8,0),"N/A")</f>
        <v>Enovacom - CAZ</v>
      </c>
      <c r="N266" s="64">
        <f>IFERROR(__xludf.DUMMYFUNCTION("IF(REGEXMATCH(M266, ""(?i)"" &amp; JOIN(""|"", SPLIT(""kalisil"", "" ""))), 1, 0)"),0.0)</f>
        <v>0</v>
      </c>
      <c r="O266" s="64" t="str">
        <f>vlookup(A266,'RVtools V2.1'!A:H,7,0)</f>
        <v>N/A</v>
      </c>
      <c r="P266" s="64">
        <f>if(vlookup(A266,'RVtools V2.1'!A:H,5,0)="oui",1,0)</f>
        <v>0</v>
      </c>
      <c r="Q266" s="64">
        <f>ifna(vlookup(A266,vCPU!A:B,2,0),"Unknown")</f>
        <v>4</v>
      </c>
      <c r="R266" s="66">
        <f>ifna(vlookup(A266,vMemory!A:C,3,0),"Unknown")</f>
        <v>4</v>
      </c>
      <c r="S266" s="66">
        <f>ifna(vlookup(A266,vDisk!A:C,3,0),"Unknown")</f>
        <v>114</v>
      </c>
      <c r="T266" s="67" t="str">
        <f t="array" ref="T266">IFS(
   L266=1, "No Lift &amp; Shift",
   J266=1, XLOOKUP(A266, 'Infra Study'!A:A, 'Infra Study'!P:P),
   I266=1, "No Lift &amp; Shift",
   H266=1, "GKE",
   K266=1, "GCNV",
   G266=1, "Lift &amp; Shift Prod",
   TRUE, "Lift &amp; Shift Noprod"
)</f>
        <v>Lift &amp; Shift Prod</v>
      </c>
      <c r="U266" s="67">
        <f t="shared" si="7"/>
        <v>1</v>
      </c>
      <c r="V266" s="68" t="str">
        <f>if(T266="Lift &amp; Shift Noprod",if( Y266=0,Assumptions!$B$5, Assumptions!$B$4),if(T266="Lift &amp; Shift Prod",if(AND(N266=1,O266="T1"),Assumptions!$B$6,Assumptions!$B$4),0))</f>
        <v>N2D</v>
      </c>
      <c r="W266" s="69">
        <f>if(V266&lt;&gt;0,if(Q266="Unknown", Assumptions!$B$42,If(Q266&gt;1,Q266,2)),0)</f>
        <v>4</v>
      </c>
      <c r="X266" s="69">
        <f>if(V266&lt;&gt;0,if(R266="Unknown", Assumptions!$B$43,R266),0)</f>
        <v>4</v>
      </c>
      <c r="Y266" s="68">
        <f t="shared" si="8"/>
        <v>0</v>
      </c>
      <c r="Z266" s="68">
        <f>if(V266&lt;&gt;0,if(  S266="Unknown", Assumptions!$B$44,S266),0)</f>
        <v>114</v>
      </c>
      <c r="AA266" s="68" t="str">
        <f>if(V266 ="N2",ifna(vlookup(W266&amp;"-"&amp;X266,'Ref. VM'!A:B,2,0),"Custom"),if(V266 ="E2" , ifna(vlookup(W266&amp;"-"&amp;X266,'Ref. VM'!D:E,2,0),"Custom"),if(V266="N2D",ifna(vlookup(W266&amp;"-"&amp;X266,'Ref. VM'!G:H,2,0),"Custom"),if(V266="N4",ifna(vlookup(W266&amp;"-"&amp;X266,'Ref. VM'!J:K,2,0),"Custom"),0))))</f>
        <v>Custom</v>
      </c>
      <c r="AB266" s="67" t="str">
        <f t="shared" si="9"/>
        <v>N2D-Custom vCPUs-CUD 3y</v>
      </c>
      <c r="AC266" s="67" t="str">
        <f t="shared" si="10"/>
        <v>N2D-Custom RAM-CUD 3y</v>
      </c>
      <c r="AD266" s="67">
        <f t="shared" si="11"/>
        <v>0</v>
      </c>
      <c r="AE266" s="69">
        <f>if(T266="Lift &amp; Shift Prod",730,if(T266="Lift &amp; Shift Noprod",Assumptions!$B$3,0))</f>
        <v>730</v>
      </c>
      <c r="AF266" s="70">
        <f>if( U266=0,0,if(Y266=0, ((vlookup(AB266,'SKU Pricing'!A:B,Assumptions!$B$2,0)*W266)+(vlookup(AC266,'SKU Pricing'!A:B,Assumptions!$B$2,0)*X266))*AE266,((vlookup(AB266,'SKU Pricing'!A:B,Assumptions!$B$2,0)*W266)+(vlookup(AC266,'SKU Pricing'!A:B,Assumptions!$B$2,0)*(W266*8))+(vlookup(AD266,'SKU Pricing'!A:B,Assumptions!$B$2,0)*(X266-(W266*8))))*AE266))</f>
        <v>49.9163196</v>
      </c>
      <c r="AG266" s="67">
        <f t="shared" si="12"/>
        <v>0</v>
      </c>
      <c r="AH266" s="70">
        <f>ifna(vlookup(AG266,'SKU Pricing'!A:B,Assumptions!$B$2,0)*W266*AE266,0)</f>
        <v>0</v>
      </c>
      <c r="AI266" s="62" t="str">
        <f t="shared" si="13"/>
        <v/>
      </c>
      <c r="AJ266" s="62" t="str">
        <f>if(V266&lt;&gt;0, if(T266="Lift &amp; Shift Noprod",Assumptions!$B$9,if(V266=Assumptions!$B$6,Assumptions!$B$10,if(P266=1,Assumptions!$B$8,Assumptions!$B$7))),"")</f>
        <v>Balanced</v>
      </c>
      <c r="AK266" s="69" t="str">
        <f t="shared" si="14"/>
        <v>Balanced</v>
      </c>
      <c r="AL266" s="69">
        <f>if(AJ266="Hyperdisk Balanced",Assumptions!$B$11,0)</f>
        <v>0</v>
      </c>
      <c r="AM266" s="69">
        <f>if(AJ266="Hyperdisk Balanced",Assumptions!$B$12,0)</f>
        <v>0</v>
      </c>
      <c r="AN266" s="70">
        <f>if(AK266=0,0,if(AJ266="Hyperdisk Balanced",vlookup(AK266&amp;" provisioned space",'SKU Pricing'!A:B,Assumptions!$B$2,0)*Z266+vlookup(AK266&amp;" provisioned IOPS",'SKU Pricing'!A:B,Assumptions!$B$2,0)*AL266*730+vlookup(AK266&amp;" provisioned throughput",'SKU Pricing'!A:B,Assumptions!$B$2,0)*AM266*730,vlookup(AK266,'SKU Pricing'!A:B,Assumptions!$B$2,0)*Z266))</f>
        <v>13.224</v>
      </c>
      <c r="AO266" s="70">
        <f t="shared" si="15"/>
        <v>63.1403196</v>
      </c>
      <c r="AP266" s="71" t="str">
        <f t="shared" si="16"/>
        <v>VM Manager</v>
      </c>
      <c r="AQ266" s="70">
        <f>ifna(vlookup(AP266,'SKU Pricing'!A:B,Assumptions!$B$2,0)*AE266,0)</f>
        <v>2.19</v>
      </c>
      <c r="AR266" s="72">
        <v>0.0</v>
      </c>
    </row>
    <row r="267">
      <c r="A267" s="61" t="s">
        <v>417</v>
      </c>
      <c r="B267" s="62" t="str">
        <f>ifna(if(vlookup(A267,vOS!A:B,2,0)="","Unknown",vlookup(A267,vOS!A:B,2,0)),"Unknown")</f>
        <v>Other 6.x or later Linux (64-bit)</v>
      </c>
      <c r="C267" s="62">
        <f>vlookup(B267,'OS Study'!A:D,2,0)</f>
        <v>0</v>
      </c>
      <c r="D267" s="62" t="str">
        <f>vlookup(B267,'OS Study'!A:D,3,0)</f>
        <v>Linux</v>
      </c>
      <c r="E267" s="62" t="str">
        <f>vlookup(B267,'OS Study'!A:D,4,0)</f>
        <v>Other</v>
      </c>
      <c r="F267" s="62" t="str">
        <f>vlookup(B267,'OS Study'!A:E,5,0)</f>
        <v/>
      </c>
      <c r="G267" s="62">
        <f>IF(vlookup(A267,'RVtools V2.1'!A:J,4,0)="non",0,1)</f>
        <v>0</v>
      </c>
      <c r="H267" s="62">
        <f>if(vlookup(A267,'RVtools V2.1'!A:K,11,0)="kube",1,0)</f>
        <v>0</v>
      </c>
      <c r="I267" s="62">
        <f t="shared" si="5"/>
        <v>0</v>
      </c>
      <c r="J267" s="62">
        <f>ifna(vlookup(A267,'Infra Study'!A:Q,17,0),0)</f>
        <v>0</v>
      </c>
      <c r="K267" s="64">
        <f>IFERROR(__xludf.DUMMYFUNCTION("N(REGEXMATCH(VLOOKUP(A267, 'RVtools V2.1'!A:H, 8, 0), ""^Serveur de fichiers""))"),0.0)</f>
        <v>0</v>
      </c>
      <c r="L267" s="64">
        <f t="shared" si="6"/>
        <v>0</v>
      </c>
      <c r="M267" s="65" t="str">
        <f>ifna(vlookup(A267,'RVtools V2.1'!A:I,8,0),"N/A")</f>
        <v>Env Developpeur</v>
      </c>
      <c r="N267" s="64">
        <f>IFERROR(__xludf.DUMMYFUNCTION("IF(REGEXMATCH(M267, ""(?i)"" &amp; JOIN(""|"", SPLIT(""kalisil"", "" ""))), 1, 0)"),0.0)</f>
        <v>0</v>
      </c>
      <c r="O267" s="64" t="str">
        <f>vlookup(A267,'RVtools V2.1'!A:H,7,0)</f>
        <v>T3</v>
      </c>
      <c r="P267" s="64">
        <f>if(vlookup(A267,'RVtools V2.1'!A:H,5,0)="oui",1,0)</f>
        <v>0</v>
      </c>
      <c r="Q267" s="64">
        <f>ifna(vlookup(A267,vCPU!A:B,2,0),"Unknown")</f>
        <v>8</v>
      </c>
      <c r="R267" s="66">
        <f>ifna(vlookup(A267,vMemory!A:C,3,0),"Unknown")</f>
        <v>16</v>
      </c>
      <c r="S267" s="66">
        <f>ifna(vlookup(A267,vDisk!A:C,3,0),"Unknown")</f>
        <v>116</v>
      </c>
      <c r="T267" s="67" t="str">
        <f t="array" ref="T267">IFS(
   L267=1, "No Lift &amp; Shift",
   J267=1, XLOOKUP(A267, 'Infra Study'!A:A, 'Infra Study'!P:P),
   I267=1, "No Lift &amp; Shift",
   H267=1, "GKE",
   K267=1, "GCNV",
   G267=1, "Lift &amp; Shift Prod",
   TRUE, "Lift &amp; Shift Noprod"
)</f>
        <v>Lift &amp; Shift Noprod</v>
      </c>
      <c r="U267" s="67">
        <f t="shared" si="7"/>
        <v>1</v>
      </c>
      <c r="V267" s="68" t="str">
        <f>if(T267="Lift &amp; Shift Noprod",if( Y267=0,Assumptions!$B$5, Assumptions!$B$4),if(T267="Lift &amp; Shift Prod",if(AND(N267=1,O267="T1"),Assumptions!$B$6,Assumptions!$B$4),0))</f>
        <v>E2</v>
      </c>
      <c r="W267" s="69">
        <f>if(V267&lt;&gt;0,if(Q267="Unknown", Assumptions!$B$42,If(Q267&gt;1,Q267,2)),0)</f>
        <v>8</v>
      </c>
      <c r="X267" s="69">
        <f>if(V267&lt;&gt;0,if(R267="Unknown", Assumptions!$B$43,R267),0)</f>
        <v>16</v>
      </c>
      <c r="Y267" s="68">
        <f t="shared" si="8"/>
        <v>0</v>
      </c>
      <c r="Z267" s="68">
        <f>if(V267&lt;&gt;0,if(  S267="Unknown", Assumptions!$B$44,S267),0)</f>
        <v>116</v>
      </c>
      <c r="AA267" s="68" t="str">
        <f>if(V267 ="N2",ifna(vlookup(W267&amp;"-"&amp;X267,'Ref. VM'!A:B,2,0),"Custom"),if(V267 ="E2" , ifna(vlookup(W267&amp;"-"&amp;X267,'Ref. VM'!D:E,2,0),"Custom"),if(V267="N2D",ifna(vlookup(W267&amp;"-"&amp;X267,'Ref. VM'!G:H,2,0),"Custom"),if(V267="N4",ifna(vlookup(W267&amp;"-"&amp;X267,'Ref. VM'!J:K,2,0),"Custom"),0))))</f>
        <v>Custom</v>
      </c>
      <c r="AB267" s="67" t="str">
        <f t="shared" si="9"/>
        <v>E2-Custom vCPUs</v>
      </c>
      <c r="AC267" s="67" t="str">
        <f t="shared" si="10"/>
        <v>E2-Custom RAM</v>
      </c>
      <c r="AD267" s="67">
        <f t="shared" si="11"/>
        <v>0</v>
      </c>
      <c r="AE267" s="62">
        <f>if(T267="Lift &amp; Shift Prod",730,if(T267="Lift &amp; Shift Noprod",Assumptions!$B$3,0))</f>
        <v>270</v>
      </c>
      <c r="AF267" s="70">
        <f>if( U267=0,0,if(Y267=0, ((vlookup(AB267,'SKU Pricing'!A:B,Assumptions!$B$2,0)*W267)+(vlookup(AC267,'SKU Pricing'!A:B,Assumptions!$B$2,0)*X267))*AE267,((vlookup(AB267,'SKU Pricing'!A:B,Assumptions!$B$2,0)*W267)+(vlookup(AC267,'SKU Pricing'!A:B,Assumptions!$B$2,0)*(W267*8))+(vlookup(AD267,'SKU Pricing'!A:B,Assumptions!$B$2,0)*(X267-(W267*8))))*AE267))</f>
        <v>72.766512</v>
      </c>
      <c r="AG267" s="67">
        <f t="shared" si="12"/>
        <v>0</v>
      </c>
      <c r="AH267" s="70">
        <f>ifna(vlookup(AG267,'SKU Pricing'!A:B,Assumptions!$B$2,0)*W267*AE267,0)</f>
        <v>0</v>
      </c>
      <c r="AI267" s="62" t="str">
        <f t="shared" si="13"/>
        <v/>
      </c>
      <c r="AJ267" s="62" t="str">
        <f>if(V267&lt;&gt;0, if(T267="Lift &amp; Shift Noprod",Assumptions!$B$9,if(V267=Assumptions!$B$6,Assumptions!$B$10,if(P267=1,Assumptions!$B$8,Assumptions!$B$7))),"")</f>
        <v>Balanced</v>
      </c>
      <c r="AK267" s="69" t="str">
        <f t="shared" si="14"/>
        <v>Balanced</v>
      </c>
      <c r="AL267" s="69">
        <f>if(AJ267="Hyperdisk Balanced",Assumptions!$B$11,0)</f>
        <v>0</v>
      </c>
      <c r="AM267" s="69">
        <f>if(AJ267="Hyperdisk Balanced",Assumptions!$B$12,0)</f>
        <v>0</v>
      </c>
      <c r="AN267" s="70">
        <f>if(AK267=0,0,if(AJ267="Hyperdisk Balanced",vlookup(AK267&amp;" provisioned space",'SKU Pricing'!A:B,Assumptions!$B$2,0)*Z267+vlookup(AK267&amp;" provisioned IOPS",'SKU Pricing'!A:B,Assumptions!$B$2,0)*AL267*730+vlookup(AK267&amp;" provisioned throughput",'SKU Pricing'!A:B,Assumptions!$B$2,0)*AM267*730,vlookup(AK267,'SKU Pricing'!A:B,Assumptions!$B$2,0)*Z267))</f>
        <v>13.456</v>
      </c>
      <c r="AO267" s="70">
        <f t="shared" si="15"/>
        <v>86.222512</v>
      </c>
      <c r="AP267" s="71" t="str">
        <f t="shared" si="16"/>
        <v>VM Manager</v>
      </c>
      <c r="AQ267" s="70">
        <f>ifna(vlookup(AP267,'SKU Pricing'!A:B,Assumptions!$B$2,0)*AE267,0)</f>
        <v>0.81</v>
      </c>
      <c r="AR267" s="72">
        <v>0.0</v>
      </c>
    </row>
    <row r="268">
      <c r="A268" s="61" t="s">
        <v>418</v>
      </c>
      <c r="B268" s="62" t="str">
        <f>ifna(if(vlookup(A268,vOS!A:B,2,0)="","Unknown",vlookup(A268,vOS!A:B,2,0)),"Unknown")</f>
        <v>Ubuntu Linux (64-bit)</v>
      </c>
      <c r="C268" s="62">
        <f>vlookup(B268,'OS Study'!A:D,2,0)</f>
        <v>0</v>
      </c>
      <c r="D268" s="62" t="str">
        <f>vlookup(B268,'OS Study'!A:D,3,0)</f>
        <v>Linux</v>
      </c>
      <c r="E268" s="62" t="str">
        <f>vlookup(B268,'OS Study'!A:D,4,0)</f>
        <v>Ubuntu</v>
      </c>
      <c r="F268" s="63" t="str">
        <f>vlookup(B268,'OS Study'!A:E,5,0)</f>
        <v/>
      </c>
      <c r="G268" s="62">
        <f>IF(vlookup(A268,'RVtools V2.1'!A:J,4,0)="non",0,1)</f>
        <v>0</v>
      </c>
      <c r="H268" s="62">
        <f>if(vlookup(A268,'RVtools V2.1'!A:K,11,0)="kube",1,0)</f>
        <v>0</v>
      </c>
      <c r="I268" s="62">
        <f t="shared" si="5"/>
        <v>0</v>
      </c>
      <c r="J268" s="62">
        <f>ifna(vlookup(A268,'Infra Study'!A:Q,17,0),0)</f>
        <v>0</v>
      </c>
      <c r="K268" s="64">
        <f>IFERROR(__xludf.DUMMYFUNCTION("N(REGEXMATCH(VLOOKUP(A268, 'RVtools V2.1'!A:H, 8, 0), ""^Serveur de fichiers""))"),0.0)</f>
        <v>0</v>
      </c>
      <c r="L268" s="64">
        <f t="shared" si="6"/>
        <v>0</v>
      </c>
      <c r="M268" s="65" t="str">
        <f>ifna(vlookup(A268,'RVtools V2.1'!A:I,8,0),"N/A")</f>
        <v>Env Developpeur</v>
      </c>
      <c r="N268" s="64">
        <f>IFERROR(__xludf.DUMMYFUNCTION("IF(REGEXMATCH(M268, ""(?i)"" &amp; JOIN(""|"", SPLIT(""kalisil"", "" ""))), 1, 0)"),0.0)</f>
        <v>0</v>
      </c>
      <c r="O268" s="64" t="str">
        <f>vlookup(A268,'RVtools V2.1'!A:H,7,0)</f>
        <v>T3</v>
      </c>
      <c r="P268" s="64">
        <f>if(vlookup(A268,'RVtools V2.1'!A:H,5,0)="oui",1,0)</f>
        <v>0</v>
      </c>
      <c r="Q268" s="64">
        <f>ifna(vlookup(A268,vCPU!A:B,2,0),"Unknown")</f>
        <v>8</v>
      </c>
      <c r="R268" s="66">
        <f>ifna(vlookup(A268,vMemory!A:C,3,0),"Unknown")</f>
        <v>16</v>
      </c>
      <c r="S268" s="66">
        <f>ifna(vlookup(A268,vDisk!A:C,3,0),"Unknown")</f>
        <v>53</v>
      </c>
      <c r="T268" s="67" t="str">
        <f t="array" ref="T268">IFS(
   L268=1, "No Lift &amp; Shift",
   J268=1, XLOOKUP(A268, 'Infra Study'!A:A, 'Infra Study'!P:P),
   I268=1, "No Lift &amp; Shift",
   H268=1, "GKE",
   K268=1, "GCNV",
   G268=1, "Lift &amp; Shift Prod",
   TRUE, "Lift &amp; Shift Noprod"
)</f>
        <v>Lift &amp; Shift Noprod</v>
      </c>
      <c r="U268" s="67">
        <f t="shared" si="7"/>
        <v>1</v>
      </c>
      <c r="V268" s="68" t="str">
        <f>if(T268="Lift &amp; Shift Noprod",if( Y268=0,Assumptions!$B$5, Assumptions!$B$4),if(T268="Lift &amp; Shift Prod",if(AND(N268=1,O268="T1"),Assumptions!$B$6,Assumptions!$B$4),0))</f>
        <v>E2</v>
      </c>
      <c r="W268" s="69">
        <f>if(V268&lt;&gt;0,if(Q268="Unknown", Assumptions!$B$42,If(Q268&gt;1,Q268,2)),0)</f>
        <v>8</v>
      </c>
      <c r="X268" s="69">
        <f>if(V268&lt;&gt;0,if(R268="Unknown", Assumptions!$B$43,R268),0)</f>
        <v>16</v>
      </c>
      <c r="Y268" s="68">
        <f t="shared" si="8"/>
        <v>0</v>
      </c>
      <c r="Z268" s="68">
        <f>if(V268&lt;&gt;0,if(  S268="Unknown", Assumptions!$B$44,S268),0)</f>
        <v>53</v>
      </c>
      <c r="AA268" s="68" t="str">
        <f>if(V268 ="N2",ifna(vlookup(W268&amp;"-"&amp;X268,'Ref. VM'!A:B,2,0),"Custom"),if(V268 ="E2" , ifna(vlookup(W268&amp;"-"&amp;X268,'Ref. VM'!D:E,2,0),"Custom"),if(V268="N2D",ifna(vlookup(W268&amp;"-"&amp;X268,'Ref. VM'!G:H,2,0),"Custom"),if(V268="N4",ifna(vlookup(W268&amp;"-"&amp;X268,'Ref. VM'!J:K,2,0),"Custom"),0))))</f>
        <v>Custom</v>
      </c>
      <c r="AB268" s="67" t="str">
        <f t="shared" si="9"/>
        <v>E2-Custom vCPUs</v>
      </c>
      <c r="AC268" s="67" t="str">
        <f t="shared" si="10"/>
        <v>E2-Custom RAM</v>
      </c>
      <c r="AD268" s="67">
        <f t="shared" si="11"/>
        <v>0</v>
      </c>
      <c r="AE268" s="69">
        <f>if(T268="Lift &amp; Shift Prod",730,if(T268="Lift &amp; Shift Noprod",Assumptions!$B$3,0))</f>
        <v>270</v>
      </c>
      <c r="AF268" s="70">
        <f>if( U268=0,0,if(Y268=0, ((vlookup(AB268,'SKU Pricing'!A:B,Assumptions!$B$2,0)*W268)+(vlookup(AC268,'SKU Pricing'!A:B,Assumptions!$B$2,0)*X268))*AE268,((vlookup(AB268,'SKU Pricing'!A:B,Assumptions!$B$2,0)*W268)+(vlookup(AC268,'SKU Pricing'!A:B,Assumptions!$B$2,0)*(W268*8))+(vlookup(AD268,'SKU Pricing'!A:B,Assumptions!$B$2,0)*(X268-(W268*8))))*AE268))</f>
        <v>72.766512</v>
      </c>
      <c r="AG268" s="67">
        <f t="shared" si="12"/>
        <v>0</v>
      </c>
      <c r="AH268" s="70">
        <f>ifna(vlookup(AG268,'SKU Pricing'!A:B,Assumptions!$B$2,0)*W268*AE268,0)</f>
        <v>0</v>
      </c>
      <c r="AI268" s="62" t="str">
        <f t="shared" si="13"/>
        <v/>
      </c>
      <c r="AJ268" s="62" t="str">
        <f>if(V268&lt;&gt;0, if(T268="Lift &amp; Shift Noprod",Assumptions!$B$9,if(V268=Assumptions!$B$6,Assumptions!$B$10,if(P268=1,Assumptions!$B$8,Assumptions!$B$7))),"")</f>
        <v>Balanced</v>
      </c>
      <c r="AK268" s="69" t="str">
        <f t="shared" si="14"/>
        <v>Balanced</v>
      </c>
      <c r="AL268" s="69">
        <f>if(AJ268="Hyperdisk Balanced",Assumptions!$B$11,0)</f>
        <v>0</v>
      </c>
      <c r="AM268" s="69">
        <f>if(AJ268="Hyperdisk Balanced",Assumptions!$B$12,0)</f>
        <v>0</v>
      </c>
      <c r="AN268" s="70">
        <f>if(AK268=0,0,if(AJ268="Hyperdisk Balanced",vlookup(AK268&amp;" provisioned space",'SKU Pricing'!A:B,Assumptions!$B$2,0)*Z268+vlookup(AK268&amp;" provisioned IOPS",'SKU Pricing'!A:B,Assumptions!$B$2,0)*AL268*730+vlookup(AK268&amp;" provisioned throughput",'SKU Pricing'!A:B,Assumptions!$B$2,0)*AM268*730,vlookup(AK268,'SKU Pricing'!A:B,Assumptions!$B$2,0)*Z268))</f>
        <v>6.148</v>
      </c>
      <c r="AO268" s="70">
        <f t="shared" si="15"/>
        <v>78.914512</v>
      </c>
      <c r="AP268" s="71" t="str">
        <f t="shared" si="16"/>
        <v>VM Manager</v>
      </c>
      <c r="AQ268" s="70">
        <f>ifna(vlookup(AP268,'SKU Pricing'!A:B,Assumptions!$B$2,0)*AE268,0)</f>
        <v>0.81</v>
      </c>
      <c r="AR268" s="72">
        <v>0.0</v>
      </c>
    </row>
    <row r="269">
      <c r="A269" s="61" t="s">
        <v>419</v>
      </c>
      <c r="B269" s="62" t="str">
        <f>ifna(if(vlookup(A269,vOS!A:B,2,0)="","Unknown",vlookup(A269,vOS!A:B,2,0)),"Unknown")</f>
        <v>Ubuntu Linux (64-bit)</v>
      </c>
      <c r="C269" s="62">
        <f>vlookup(B269,'OS Study'!A:D,2,0)</f>
        <v>0</v>
      </c>
      <c r="D269" s="62" t="str">
        <f>vlookup(B269,'OS Study'!A:D,3,0)</f>
        <v>Linux</v>
      </c>
      <c r="E269" s="62" t="str">
        <f>vlookup(B269,'OS Study'!A:D,4,0)</f>
        <v>Ubuntu</v>
      </c>
      <c r="F269" s="63" t="str">
        <f>vlookup(B269,'OS Study'!A:E,5,0)</f>
        <v/>
      </c>
      <c r="G269" s="62">
        <f>IF(vlookup(A269,'RVtools V2.1'!A:J,4,0)="non",0,1)</f>
        <v>0</v>
      </c>
      <c r="H269" s="62">
        <f>if(vlookup(A269,'RVtools V2.1'!A:K,11,0)="kube",1,0)</f>
        <v>0</v>
      </c>
      <c r="I269" s="62">
        <f t="shared" si="5"/>
        <v>0</v>
      </c>
      <c r="J269" s="62">
        <f>ifna(vlookup(A269,'Infra Study'!A:Q,17,0),0)</f>
        <v>0</v>
      </c>
      <c r="K269" s="64">
        <f>IFERROR(__xludf.DUMMYFUNCTION("N(REGEXMATCH(VLOOKUP(A269, 'RVtools V2.1'!A:H, 8, 0), ""^Serveur de fichiers""))"),0.0)</f>
        <v>0</v>
      </c>
      <c r="L269" s="64">
        <f t="shared" si="6"/>
        <v>0</v>
      </c>
      <c r="M269" s="65" t="str">
        <f>ifna(vlookup(A269,'RVtools V2.1'!A:I,8,0),"N/A")</f>
        <v>Env Developpeur</v>
      </c>
      <c r="N269" s="64">
        <f>IFERROR(__xludf.DUMMYFUNCTION("IF(REGEXMATCH(M269, ""(?i)"" &amp; JOIN(""|"", SPLIT(""kalisil"", "" ""))), 1, 0)"),0.0)</f>
        <v>0</v>
      </c>
      <c r="O269" s="64" t="str">
        <f>vlookup(A269,'RVtools V2.1'!A:H,7,0)</f>
        <v>T3</v>
      </c>
      <c r="P269" s="64">
        <f>if(vlookup(A269,'RVtools V2.1'!A:H,5,0)="oui",1,0)</f>
        <v>0</v>
      </c>
      <c r="Q269" s="64">
        <f>ifna(vlookup(A269,vCPU!A:B,2,0),"Unknown")</f>
        <v>8</v>
      </c>
      <c r="R269" s="66">
        <f>ifna(vlookup(A269,vMemory!A:C,3,0),"Unknown")</f>
        <v>16</v>
      </c>
      <c r="S269" s="66">
        <f>ifna(vlookup(A269,vDisk!A:C,3,0),"Unknown")</f>
        <v>61</v>
      </c>
      <c r="T269" s="67" t="str">
        <f t="array" ref="T269">IFS(
   L269=1, "No Lift &amp; Shift",
   J269=1, XLOOKUP(A269, 'Infra Study'!A:A, 'Infra Study'!P:P),
   I269=1, "No Lift &amp; Shift",
   H269=1, "GKE",
   K269=1, "GCNV",
   G269=1, "Lift &amp; Shift Prod",
   TRUE, "Lift &amp; Shift Noprod"
)</f>
        <v>Lift &amp; Shift Noprod</v>
      </c>
      <c r="U269" s="67">
        <f t="shared" si="7"/>
        <v>1</v>
      </c>
      <c r="V269" s="68" t="str">
        <f>if(T269="Lift &amp; Shift Noprod",if( Y269=0,Assumptions!$B$5, Assumptions!$B$4),if(T269="Lift &amp; Shift Prod",if(AND(N269=1,O269="T1"),Assumptions!$B$6,Assumptions!$B$4),0))</f>
        <v>E2</v>
      </c>
      <c r="W269" s="69">
        <f>if(V269&lt;&gt;0,if(Q269="Unknown", Assumptions!$B$42,If(Q269&gt;1,Q269,2)),0)</f>
        <v>8</v>
      </c>
      <c r="X269" s="69">
        <f>if(V269&lt;&gt;0,if(R269="Unknown", Assumptions!$B$43,R269),0)</f>
        <v>16</v>
      </c>
      <c r="Y269" s="68">
        <f t="shared" si="8"/>
        <v>0</v>
      </c>
      <c r="Z269" s="68">
        <f>if(V269&lt;&gt;0,if(  S269="Unknown", Assumptions!$B$44,S269),0)</f>
        <v>61</v>
      </c>
      <c r="AA269" s="68" t="str">
        <f>if(V269 ="N2",ifna(vlookup(W269&amp;"-"&amp;X269,'Ref. VM'!A:B,2,0),"Custom"),if(V269 ="E2" , ifna(vlookup(W269&amp;"-"&amp;X269,'Ref. VM'!D:E,2,0),"Custom"),if(V269="N2D",ifna(vlookup(W269&amp;"-"&amp;X269,'Ref. VM'!G:H,2,0),"Custom"),if(V269="N4",ifna(vlookup(W269&amp;"-"&amp;X269,'Ref. VM'!J:K,2,0),"Custom"),0))))</f>
        <v>Custom</v>
      </c>
      <c r="AB269" s="67" t="str">
        <f t="shared" si="9"/>
        <v>E2-Custom vCPUs</v>
      </c>
      <c r="AC269" s="67" t="str">
        <f t="shared" si="10"/>
        <v>E2-Custom RAM</v>
      </c>
      <c r="AD269" s="67">
        <f t="shared" si="11"/>
        <v>0</v>
      </c>
      <c r="AE269" s="69">
        <f>if(T269="Lift &amp; Shift Prod",730,if(T269="Lift &amp; Shift Noprod",Assumptions!$B$3,0))</f>
        <v>270</v>
      </c>
      <c r="AF269" s="70">
        <f>if( U269=0,0,if(Y269=0, ((vlookup(AB269,'SKU Pricing'!A:B,Assumptions!$B$2,0)*W269)+(vlookup(AC269,'SKU Pricing'!A:B,Assumptions!$B$2,0)*X269))*AE269,((vlookup(AB269,'SKU Pricing'!A:B,Assumptions!$B$2,0)*W269)+(vlookup(AC269,'SKU Pricing'!A:B,Assumptions!$B$2,0)*(W269*8))+(vlookup(AD269,'SKU Pricing'!A:B,Assumptions!$B$2,0)*(X269-(W269*8))))*AE269))</f>
        <v>72.766512</v>
      </c>
      <c r="AG269" s="67">
        <f t="shared" si="12"/>
        <v>0</v>
      </c>
      <c r="AH269" s="70">
        <f>ifna(vlookup(AG269,'SKU Pricing'!A:B,Assumptions!$B$2,0)*W269*AE269,0)</f>
        <v>0</v>
      </c>
      <c r="AI269" s="62" t="str">
        <f t="shared" si="13"/>
        <v/>
      </c>
      <c r="AJ269" s="62" t="str">
        <f>if(V269&lt;&gt;0, if(T269="Lift &amp; Shift Noprod",Assumptions!$B$9,if(V269=Assumptions!$B$6,Assumptions!$B$10,if(P269=1,Assumptions!$B$8,Assumptions!$B$7))),"")</f>
        <v>Balanced</v>
      </c>
      <c r="AK269" s="69" t="str">
        <f t="shared" si="14"/>
        <v>Balanced</v>
      </c>
      <c r="AL269" s="69">
        <f>if(AJ269="Hyperdisk Balanced",Assumptions!$B$11,0)</f>
        <v>0</v>
      </c>
      <c r="AM269" s="69">
        <f>if(AJ269="Hyperdisk Balanced",Assumptions!$B$12,0)</f>
        <v>0</v>
      </c>
      <c r="AN269" s="70">
        <f>if(AK269=0,0,if(AJ269="Hyperdisk Balanced",vlookup(AK269&amp;" provisioned space",'SKU Pricing'!A:B,Assumptions!$B$2,0)*Z269+vlookup(AK269&amp;" provisioned IOPS",'SKU Pricing'!A:B,Assumptions!$B$2,0)*AL269*730+vlookup(AK269&amp;" provisioned throughput",'SKU Pricing'!A:B,Assumptions!$B$2,0)*AM269*730,vlookup(AK269,'SKU Pricing'!A:B,Assumptions!$B$2,0)*Z269))</f>
        <v>7.076</v>
      </c>
      <c r="AO269" s="70">
        <f t="shared" si="15"/>
        <v>79.842512</v>
      </c>
      <c r="AP269" s="71" t="str">
        <f t="shared" si="16"/>
        <v>VM Manager</v>
      </c>
      <c r="AQ269" s="70">
        <f>ifna(vlookup(AP269,'SKU Pricing'!A:B,Assumptions!$B$2,0)*AE269,0)</f>
        <v>0.81</v>
      </c>
      <c r="AR269" s="72">
        <v>0.0</v>
      </c>
    </row>
    <row r="270">
      <c r="A270" s="61" t="s">
        <v>420</v>
      </c>
      <c r="B270" s="62" t="str">
        <f>ifna(if(vlookup(A270,vOS!A:B,2,0)="","Unknown",vlookup(A270,vOS!A:B,2,0)),"Unknown")</f>
        <v>Ubuntu Linux (64-bit)</v>
      </c>
      <c r="C270" s="62">
        <f>vlookup(B270,'OS Study'!A:D,2,0)</f>
        <v>0</v>
      </c>
      <c r="D270" s="62" t="str">
        <f>vlookup(B270,'OS Study'!A:D,3,0)</f>
        <v>Linux</v>
      </c>
      <c r="E270" s="62" t="str">
        <f>vlookup(B270,'OS Study'!A:D,4,0)</f>
        <v>Ubuntu</v>
      </c>
      <c r="F270" s="63" t="str">
        <f>vlookup(B270,'OS Study'!A:E,5,0)</f>
        <v/>
      </c>
      <c r="G270" s="62">
        <f>IF(vlookup(A270,'RVtools V2.1'!A:J,4,0)="non",0,1)</f>
        <v>0</v>
      </c>
      <c r="H270" s="62">
        <f>if(vlookup(A270,'RVtools V2.1'!A:K,11,0)="kube",1,0)</f>
        <v>0</v>
      </c>
      <c r="I270" s="62">
        <f t="shared" si="5"/>
        <v>0</v>
      </c>
      <c r="J270" s="62">
        <f>ifna(vlookup(A270,'Infra Study'!A:Q,17,0),0)</f>
        <v>0</v>
      </c>
      <c r="K270" s="64">
        <f>IFERROR(__xludf.DUMMYFUNCTION("N(REGEXMATCH(VLOOKUP(A270, 'RVtools V2.1'!A:H, 8, 0), ""^Serveur de fichiers""))"),0.0)</f>
        <v>0</v>
      </c>
      <c r="L270" s="64">
        <f t="shared" si="6"/>
        <v>0</v>
      </c>
      <c r="M270" s="65" t="str">
        <f>ifna(vlookup(A270,'RVtools V2.1'!A:I,8,0),"N/A")</f>
        <v>Env Developpeur</v>
      </c>
      <c r="N270" s="64">
        <f>IFERROR(__xludf.DUMMYFUNCTION("IF(REGEXMATCH(M270, ""(?i)"" &amp; JOIN(""|"", SPLIT(""kalisil"", "" ""))), 1, 0)"),0.0)</f>
        <v>0</v>
      </c>
      <c r="O270" s="64" t="str">
        <f>vlookup(A270,'RVtools V2.1'!A:H,7,0)</f>
        <v>T3</v>
      </c>
      <c r="P270" s="64">
        <f>if(vlookup(A270,'RVtools V2.1'!A:H,5,0)="oui",1,0)</f>
        <v>0</v>
      </c>
      <c r="Q270" s="64">
        <f>ifna(vlookup(A270,vCPU!A:B,2,0),"Unknown")</f>
        <v>4</v>
      </c>
      <c r="R270" s="66">
        <f>ifna(vlookup(A270,vMemory!A:C,3,0),"Unknown")</f>
        <v>16</v>
      </c>
      <c r="S270" s="66">
        <f>ifna(vlookup(A270,vDisk!A:C,3,0),"Unknown")</f>
        <v>65</v>
      </c>
      <c r="T270" s="67" t="str">
        <f t="array" ref="T270">IFS(
   L270=1, "No Lift &amp; Shift",
   J270=1, XLOOKUP(A270, 'Infra Study'!A:A, 'Infra Study'!P:P),
   I270=1, "No Lift &amp; Shift",
   H270=1, "GKE",
   K270=1, "GCNV",
   G270=1, "Lift &amp; Shift Prod",
   TRUE, "Lift &amp; Shift Noprod"
)</f>
        <v>Lift &amp; Shift Noprod</v>
      </c>
      <c r="U270" s="67">
        <f t="shared" si="7"/>
        <v>1</v>
      </c>
      <c r="V270" s="68" t="str">
        <f>if(T270="Lift &amp; Shift Noprod",if( Y270=0,Assumptions!$B$5, Assumptions!$B$4),if(T270="Lift &amp; Shift Prod",if(AND(N270=1,O270="T1"),Assumptions!$B$6,Assumptions!$B$4),0))</f>
        <v>E2</v>
      </c>
      <c r="W270" s="69">
        <f>if(V270&lt;&gt;0,if(Q270="Unknown", Assumptions!$B$42,If(Q270&gt;1,Q270,2)),0)</f>
        <v>4</v>
      </c>
      <c r="X270" s="69">
        <f>if(V270&lt;&gt;0,if(R270="Unknown", Assumptions!$B$43,R270),0)</f>
        <v>16</v>
      </c>
      <c r="Y270" s="68">
        <f t="shared" si="8"/>
        <v>0</v>
      </c>
      <c r="Z270" s="68">
        <f>if(V270&lt;&gt;0,if(  S270="Unknown", Assumptions!$B$44,S270),0)</f>
        <v>65</v>
      </c>
      <c r="AA270" s="68" t="str">
        <f>if(V270 ="N2",ifna(vlookup(W270&amp;"-"&amp;X270,'Ref. VM'!A:B,2,0),"Custom"),if(V270 ="E2" , ifna(vlookup(W270&amp;"-"&amp;X270,'Ref. VM'!D:E,2,0),"Custom"),if(V270="N2D",ifna(vlookup(W270&amp;"-"&amp;X270,'Ref. VM'!G:H,2,0),"Custom"),if(V270="N4",ifna(vlookup(W270&amp;"-"&amp;X270,'Ref. VM'!J:K,2,0),"Custom"),0))))</f>
        <v>Predefined</v>
      </c>
      <c r="AB270" s="67" t="str">
        <f t="shared" si="9"/>
        <v>E2-Predefined vCPUs</v>
      </c>
      <c r="AC270" s="67" t="str">
        <f t="shared" si="10"/>
        <v>E2-Predefined RAM</v>
      </c>
      <c r="AD270" s="67">
        <f t="shared" si="11"/>
        <v>0</v>
      </c>
      <c r="AE270" s="69">
        <f>if(T270="Lift &amp; Shift Prod",730,if(T270="Lift &amp; Shift Noprod",Assumptions!$B$3,0))</f>
        <v>270</v>
      </c>
      <c r="AF270" s="70">
        <f>if( U270=0,0,if(Y270=0, ((vlookup(AB270,'SKU Pricing'!A:B,Assumptions!$B$2,0)*W270)+(vlookup(AC270,'SKU Pricing'!A:B,Assumptions!$B$2,0)*X270))*AE270,((vlookup(AB270,'SKU Pricing'!A:B,Assumptions!$B$2,0)*W270)+(vlookup(AC270,'SKU Pricing'!A:B,Assumptions!$B$2,0)*(W270*8))+(vlookup(AD270,'SKU Pricing'!A:B,Assumptions!$B$2,0)*(X270-(W270*8))))*AE270))</f>
        <v>41.97528</v>
      </c>
      <c r="AG270" s="67">
        <f t="shared" si="12"/>
        <v>0</v>
      </c>
      <c r="AH270" s="70">
        <f>ifna(vlookup(AG270,'SKU Pricing'!A:B,Assumptions!$B$2,0)*W270*AE270,0)</f>
        <v>0</v>
      </c>
      <c r="AI270" s="62" t="str">
        <f t="shared" si="13"/>
        <v/>
      </c>
      <c r="AJ270" s="62" t="str">
        <f>if(V270&lt;&gt;0, if(T270="Lift &amp; Shift Noprod",Assumptions!$B$9,if(V270=Assumptions!$B$6,Assumptions!$B$10,if(P270=1,Assumptions!$B$8,Assumptions!$B$7))),"")</f>
        <v>Balanced</v>
      </c>
      <c r="AK270" s="69" t="str">
        <f t="shared" si="14"/>
        <v>Balanced</v>
      </c>
      <c r="AL270" s="69">
        <f>if(AJ270="Hyperdisk Balanced",Assumptions!$B$11,0)</f>
        <v>0</v>
      </c>
      <c r="AM270" s="69">
        <f>if(AJ270="Hyperdisk Balanced",Assumptions!$B$12,0)</f>
        <v>0</v>
      </c>
      <c r="AN270" s="70">
        <f>if(AK270=0,0,if(AJ270="Hyperdisk Balanced",vlookup(AK270&amp;" provisioned space",'SKU Pricing'!A:B,Assumptions!$B$2,0)*Z270+vlookup(AK270&amp;" provisioned IOPS",'SKU Pricing'!A:B,Assumptions!$B$2,0)*AL270*730+vlookup(AK270&amp;" provisioned throughput",'SKU Pricing'!A:B,Assumptions!$B$2,0)*AM270*730,vlookup(AK270,'SKU Pricing'!A:B,Assumptions!$B$2,0)*Z270))</f>
        <v>7.54</v>
      </c>
      <c r="AO270" s="70">
        <f t="shared" si="15"/>
        <v>49.51528</v>
      </c>
      <c r="AP270" s="71" t="str">
        <f t="shared" si="16"/>
        <v>VM Manager</v>
      </c>
      <c r="AQ270" s="70">
        <f>ifna(vlookup(AP270,'SKU Pricing'!A:B,Assumptions!$B$2,0)*AE270,0)</f>
        <v>0.81</v>
      </c>
      <c r="AR270" s="72">
        <v>0.0</v>
      </c>
    </row>
    <row r="271">
      <c r="A271" s="61" t="s">
        <v>421</v>
      </c>
      <c r="B271" s="62" t="str">
        <f>ifna(if(vlookup(A271,vOS!A:B,2,0)="","Unknown",vlookup(A271,vOS!A:B,2,0)),"Unknown")</f>
        <v>Ubuntu Linux (64-bit)</v>
      </c>
      <c r="C271" s="62">
        <f>vlookup(B271,'OS Study'!A:D,2,0)</f>
        <v>0</v>
      </c>
      <c r="D271" s="62" t="str">
        <f>vlookup(B271,'OS Study'!A:D,3,0)</f>
        <v>Linux</v>
      </c>
      <c r="E271" s="62" t="str">
        <f>vlookup(B271,'OS Study'!A:D,4,0)</f>
        <v>Ubuntu</v>
      </c>
      <c r="F271" s="63" t="str">
        <f>vlookup(B271,'OS Study'!A:E,5,0)</f>
        <v/>
      </c>
      <c r="G271" s="62">
        <f>IF(vlookup(A271,'RVtools V2.1'!A:J,4,0)="non",0,1)</f>
        <v>0</v>
      </c>
      <c r="H271" s="62">
        <f>if(vlookup(A271,'RVtools V2.1'!A:K,11,0)="kube",1,0)</f>
        <v>0</v>
      </c>
      <c r="I271" s="62">
        <f t="shared" si="5"/>
        <v>0</v>
      </c>
      <c r="J271" s="62">
        <f>ifna(vlookup(A271,'Infra Study'!A:Q,17,0),0)</f>
        <v>0</v>
      </c>
      <c r="K271" s="64">
        <f>IFERROR(__xludf.DUMMYFUNCTION("N(REGEXMATCH(VLOOKUP(A271, 'RVtools V2.1'!A:H, 8, 0), ""^Serveur de fichiers""))"),0.0)</f>
        <v>0</v>
      </c>
      <c r="L271" s="64">
        <f t="shared" si="6"/>
        <v>0</v>
      </c>
      <c r="M271" s="65" t="str">
        <f>ifna(vlookup(A271,'RVtools V2.1'!A:I,8,0),"N/A")</f>
        <v>Env Developpeur</v>
      </c>
      <c r="N271" s="64">
        <f>IFERROR(__xludf.DUMMYFUNCTION("IF(REGEXMATCH(M271, ""(?i)"" &amp; JOIN(""|"", SPLIT(""kalisil"", "" ""))), 1, 0)"),0.0)</f>
        <v>0</v>
      </c>
      <c r="O271" s="64" t="str">
        <f>vlookup(A271,'RVtools V2.1'!A:H,7,0)</f>
        <v>T3</v>
      </c>
      <c r="P271" s="64">
        <f>if(vlookup(A271,'RVtools V2.1'!A:H,5,0)="oui",1,0)</f>
        <v>0</v>
      </c>
      <c r="Q271" s="64">
        <f>ifna(vlookup(A271,vCPU!A:B,2,0),"Unknown")</f>
        <v>4</v>
      </c>
      <c r="R271" s="66">
        <f>ifna(vlookup(A271,vMemory!A:C,3,0),"Unknown")</f>
        <v>16</v>
      </c>
      <c r="S271" s="66">
        <f>ifna(vlookup(A271,vDisk!A:C,3,0),"Unknown")</f>
        <v>69</v>
      </c>
      <c r="T271" s="67" t="str">
        <f t="array" ref="T271">IFS(
   L271=1, "No Lift &amp; Shift",
   J271=1, XLOOKUP(A271, 'Infra Study'!A:A, 'Infra Study'!P:P),
   I271=1, "No Lift &amp; Shift",
   H271=1, "GKE",
   K271=1, "GCNV",
   G271=1, "Lift &amp; Shift Prod",
   TRUE, "Lift &amp; Shift Noprod"
)</f>
        <v>Lift &amp; Shift Noprod</v>
      </c>
      <c r="U271" s="67">
        <f t="shared" si="7"/>
        <v>1</v>
      </c>
      <c r="V271" s="68" t="str">
        <f>if(T271="Lift &amp; Shift Noprod",if( Y271=0,Assumptions!$B$5, Assumptions!$B$4),if(T271="Lift &amp; Shift Prod",if(AND(N271=1,O271="T1"),Assumptions!$B$6,Assumptions!$B$4),0))</f>
        <v>E2</v>
      </c>
      <c r="W271" s="69">
        <f>if(V271&lt;&gt;0,if(Q271="Unknown", Assumptions!$B$42,If(Q271&gt;1,Q271,2)),0)</f>
        <v>4</v>
      </c>
      <c r="X271" s="69">
        <f>if(V271&lt;&gt;0,if(R271="Unknown", Assumptions!$B$43,R271),0)</f>
        <v>16</v>
      </c>
      <c r="Y271" s="68">
        <f t="shared" si="8"/>
        <v>0</v>
      </c>
      <c r="Z271" s="68">
        <f>if(V271&lt;&gt;0,if(  S271="Unknown", Assumptions!$B$44,S271),0)</f>
        <v>69</v>
      </c>
      <c r="AA271" s="68" t="str">
        <f>if(V271 ="N2",ifna(vlookup(W271&amp;"-"&amp;X271,'Ref. VM'!A:B,2,0),"Custom"),if(V271 ="E2" , ifna(vlookup(W271&amp;"-"&amp;X271,'Ref. VM'!D:E,2,0),"Custom"),if(V271="N2D",ifna(vlookup(W271&amp;"-"&amp;X271,'Ref. VM'!G:H,2,0),"Custom"),if(V271="N4",ifna(vlookup(W271&amp;"-"&amp;X271,'Ref. VM'!J:K,2,0),"Custom"),0))))</f>
        <v>Predefined</v>
      </c>
      <c r="AB271" s="67" t="str">
        <f t="shared" si="9"/>
        <v>E2-Predefined vCPUs</v>
      </c>
      <c r="AC271" s="67" t="str">
        <f t="shared" si="10"/>
        <v>E2-Predefined RAM</v>
      </c>
      <c r="AD271" s="67">
        <f t="shared" si="11"/>
        <v>0</v>
      </c>
      <c r="AE271" s="69">
        <f>if(T271="Lift &amp; Shift Prod",730,if(T271="Lift &amp; Shift Noprod",Assumptions!$B$3,0))</f>
        <v>270</v>
      </c>
      <c r="AF271" s="70">
        <f>if( U271=0,0,if(Y271=0, ((vlookup(AB271,'SKU Pricing'!A:B,Assumptions!$B$2,0)*W271)+(vlookup(AC271,'SKU Pricing'!A:B,Assumptions!$B$2,0)*X271))*AE271,((vlookup(AB271,'SKU Pricing'!A:B,Assumptions!$B$2,0)*W271)+(vlookup(AC271,'SKU Pricing'!A:B,Assumptions!$B$2,0)*(W271*8))+(vlookup(AD271,'SKU Pricing'!A:B,Assumptions!$B$2,0)*(X271-(W271*8))))*AE271))</f>
        <v>41.97528</v>
      </c>
      <c r="AG271" s="67">
        <f t="shared" si="12"/>
        <v>0</v>
      </c>
      <c r="AH271" s="70">
        <f>ifna(vlookup(AG271,'SKU Pricing'!A:B,Assumptions!$B$2,0)*W271*AE271,0)</f>
        <v>0</v>
      </c>
      <c r="AI271" s="62" t="str">
        <f t="shared" si="13"/>
        <v/>
      </c>
      <c r="AJ271" s="62" t="str">
        <f>if(V271&lt;&gt;0, if(T271="Lift &amp; Shift Noprod",Assumptions!$B$9,if(V271=Assumptions!$B$6,Assumptions!$B$10,if(P271=1,Assumptions!$B$8,Assumptions!$B$7))),"")</f>
        <v>Balanced</v>
      </c>
      <c r="AK271" s="69" t="str">
        <f t="shared" si="14"/>
        <v>Balanced</v>
      </c>
      <c r="AL271" s="69">
        <f>if(AJ271="Hyperdisk Balanced",Assumptions!$B$11,0)</f>
        <v>0</v>
      </c>
      <c r="AM271" s="69">
        <f>if(AJ271="Hyperdisk Balanced",Assumptions!$B$12,0)</f>
        <v>0</v>
      </c>
      <c r="AN271" s="70">
        <f>if(AK271=0,0,if(AJ271="Hyperdisk Balanced",vlookup(AK271&amp;" provisioned space",'SKU Pricing'!A:B,Assumptions!$B$2,0)*Z271+vlookup(AK271&amp;" provisioned IOPS",'SKU Pricing'!A:B,Assumptions!$B$2,0)*AL271*730+vlookup(AK271&amp;" provisioned throughput",'SKU Pricing'!A:B,Assumptions!$B$2,0)*AM271*730,vlookup(AK271,'SKU Pricing'!A:B,Assumptions!$B$2,0)*Z271))</f>
        <v>8.004</v>
      </c>
      <c r="AO271" s="70">
        <f t="shared" si="15"/>
        <v>49.97928</v>
      </c>
      <c r="AP271" s="71" t="str">
        <f t="shared" si="16"/>
        <v>VM Manager</v>
      </c>
      <c r="AQ271" s="70">
        <f>ifna(vlookup(AP271,'SKU Pricing'!A:B,Assumptions!$B$2,0)*AE271,0)</f>
        <v>0.81</v>
      </c>
      <c r="AR271" s="72">
        <v>0.0</v>
      </c>
    </row>
    <row r="272">
      <c r="A272" s="61" t="s">
        <v>422</v>
      </c>
      <c r="B272" s="62" t="str">
        <f>ifna(if(vlookup(A272,vOS!A:B,2,0)="","Unknown",vlookup(A272,vOS!A:B,2,0)),"Unknown")</f>
        <v>Ubuntu Linux (64-bit)</v>
      </c>
      <c r="C272" s="62">
        <f>vlookup(B272,'OS Study'!A:D,2,0)</f>
        <v>0</v>
      </c>
      <c r="D272" s="62" t="str">
        <f>vlookup(B272,'OS Study'!A:D,3,0)</f>
        <v>Linux</v>
      </c>
      <c r="E272" s="62" t="str">
        <f>vlookup(B272,'OS Study'!A:D,4,0)</f>
        <v>Ubuntu</v>
      </c>
      <c r="F272" s="63" t="str">
        <f>vlookup(B272,'OS Study'!A:E,5,0)</f>
        <v/>
      </c>
      <c r="G272" s="62">
        <f>IF(vlookup(A272,'RVtools V2.1'!A:J,4,0)="non",0,1)</f>
        <v>0</v>
      </c>
      <c r="H272" s="62">
        <f>if(vlookup(A272,'RVtools V2.1'!A:K,11,0)="kube",1,0)</f>
        <v>0</v>
      </c>
      <c r="I272" s="62">
        <f t="shared" si="5"/>
        <v>0</v>
      </c>
      <c r="J272" s="62">
        <f>ifna(vlookup(A272,'Infra Study'!A:Q,17,0),0)</f>
        <v>0</v>
      </c>
      <c r="K272" s="64">
        <f>IFERROR(__xludf.DUMMYFUNCTION("N(REGEXMATCH(VLOOKUP(A272, 'RVtools V2.1'!A:H, 8, 0), ""^Serveur de fichiers""))"),0.0)</f>
        <v>0</v>
      </c>
      <c r="L272" s="64">
        <f t="shared" si="6"/>
        <v>0</v>
      </c>
      <c r="M272" s="65" t="str">
        <f>ifna(vlookup(A272,'RVtools V2.1'!A:I,8,0),"N/A")</f>
        <v>Env Developpeur</v>
      </c>
      <c r="N272" s="64">
        <f>IFERROR(__xludf.DUMMYFUNCTION("IF(REGEXMATCH(M272, ""(?i)"" &amp; JOIN(""|"", SPLIT(""kalisil"", "" ""))), 1, 0)"),0.0)</f>
        <v>0</v>
      </c>
      <c r="O272" s="64" t="str">
        <f>vlookup(A272,'RVtools V2.1'!A:H,7,0)</f>
        <v>T3</v>
      </c>
      <c r="P272" s="64">
        <f>if(vlookup(A272,'RVtools V2.1'!A:H,5,0)="oui",1,0)</f>
        <v>0</v>
      </c>
      <c r="Q272" s="64">
        <f>ifna(vlookup(A272,vCPU!A:B,2,0),"Unknown")</f>
        <v>4</v>
      </c>
      <c r="R272" s="66">
        <f>ifna(vlookup(A272,vMemory!A:C,3,0),"Unknown")</f>
        <v>16</v>
      </c>
      <c r="S272" s="66">
        <f>ifna(vlookup(A272,vDisk!A:C,3,0),"Unknown")</f>
        <v>79</v>
      </c>
      <c r="T272" s="67" t="str">
        <f t="array" ref="T272">IFS(
   L272=1, "No Lift &amp; Shift",
   J272=1, XLOOKUP(A272, 'Infra Study'!A:A, 'Infra Study'!P:P),
   I272=1, "No Lift &amp; Shift",
   H272=1, "GKE",
   K272=1, "GCNV",
   G272=1, "Lift &amp; Shift Prod",
   TRUE, "Lift &amp; Shift Noprod"
)</f>
        <v>Lift &amp; Shift Noprod</v>
      </c>
      <c r="U272" s="67">
        <f t="shared" si="7"/>
        <v>1</v>
      </c>
      <c r="V272" s="68" t="str">
        <f>if(T272="Lift &amp; Shift Noprod",if( Y272=0,Assumptions!$B$5, Assumptions!$B$4),if(T272="Lift &amp; Shift Prod",if(AND(N272=1,O272="T1"),Assumptions!$B$6,Assumptions!$B$4),0))</f>
        <v>E2</v>
      </c>
      <c r="W272" s="69">
        <f>if(V272&lt;&gt;0,if(Q272="Unknown", Assumptions!$B$42,If(Q272&gt;1,Q272,2)),0)</f>
        <v>4</v>
      </c>
      <c r="X272" s="69">
        <f>if(V272&lt;&gt;0,if(R272="Unknown", Assumptions!$B$43,R272),0)</f>
        <v>16</v>
      </c>
      <c r="Y272" s="68">
        <f t="shared" si="8"/>
        <v>0</v>
      </c>
      <c r="Z272" s="68">
        <f>if(V272&lt;&gt;0,if(  S272="Unknown", Assumptions!$B$44,S272),0)</f>
        <v>79</v>
      </c>
      <c r="AA272" s="68" t="str">
        <f>if(V272 ="N2",ifna(vlookup(W272&amp;"-"&amp;X272,'Ref. VM'!A:B,2,0),"Custom"),if(V272 ="E2" , ifna(vlookup(W272&amp;"-"&amp;X272,'Ref. VM'!D:E,2,0),"Custom"),if(V272="N2D",ifna(vlookup(W272&amp;"-"&amp;X272,'Ref. VM'!G:H,2,0),"Custom"),if(V272="N4",ifna(vlookup(W272&amp;"-"&amp;X272,'Ref. VM'!J:K,2,0),"Custom"),0))))</f>
        <v>Predefined</v>
      </c>
      <c r="AB272" s="67" t="str">
        <f t="shared" si="9"/>
        <v>E2-Predefined vCPUs</v>
      </c>
      <c r="AC272" s="67" t="str">
        <f t="shared" si="10"/>
        <v>E2-Predefined RAM</v>
      </c>
      <c r="AD272" s="67">
        <f t="shared" si="11"/>
        <v>0</v>
      </c>
      <c r="AE272" s="69">
        <f>if(T272="Lift &amp; Shift Prod",730,if(T272="Lift &amp; Shift Noprod",Assumptions!$B$3,0))</f>
        <v>270</v>
      </c>
      <c r="AF272" s="70">
        <f>if( U272=0,0,if(Y272=0, ((vlookup(AB272,'SKU Pricing'!A:B,Assumptions!$B$2,0)*W272)+(vlookup(AC272,'SKU Pricing'!A:B,Assumptions!$B$2,0)*X272))*AE272,((vlookup(AB272,'SKU Pricing'!A:B,Assumptions!$B$2,0)*W272)+(vlookup(AC272,'SKU Pricing'!A:B,Assumptions!$B$2,0)*(W272*8))+(vlookup(AD272,'SKU Pricing'!A:B,Assumptions!$B$2,0)*(X272-(W272*8))))*AE272))</f>
        <v>41.97528</v>
      </c>
      <c r="AG272" s="67">
        <f t="shared" si="12"/>
        <v>0</v>
      </c>
      <c r="AH272" s="70">
        <f>ifna(vlookup(AG272,'SKU Pricing'!A:B,Assumptions!$B$2,0)*W272*AE272,0)</f>
        <v>0</v>
      </c>
      <c r="AI272" s="62" t="str">
        <f t="shared" si="13"/>
        <v/>
      </c>
      <c r="AJ272" s="62" t="str">
        <f>if(V272&lt;&gt;0, if(T272="Lift &amp; Shift Noprod",Assumptions!$B$9,if(V272=Assumptions!$B$6,Assumptions!$B$10,if(P272=1,Assumptions!$B$8,Assumptions!$B$7))),"")</f>
        <v>Balanced</v>
      </c>
      <c r="AK272" s="69" t="str">
        <f t="shared" si="14"/>
        <v>Balanced</v>
      </c>
      <c r="AL272" s="69">
        <f>if(AJ272="Hyperdisk Balanced",Assumptions!$B$11,0)</f>
        <v>0</v>
      </c>
      <c r="AM272" s="69">
        <f>if(AJ272="Hyperdisk Balanced",Assumptions!$B$12,0)</f>
        <v>0</v>
      </c>
      <c r="AN272" s="70">
        <f>if(AK272=0,0,if(AJ272="Hyperdisk Balanced",vlookup(AK272&amp;" provisioned space",'SKU Pricing'!A:B,Assumptions!$B$2,0)*Z272+vlookup(AK272&amp;" provisioned IOPS",'SKU Pricing'!A:B,Assumptions!$B$2,0)*AL272*730+vlookup(AK272&amp;" provisioned throughput",'SKU Pricing'!A:B,Assumptions!$B$2,0)*AM272*730,vlookup(AK272,'SKU Pricing'!A:B,Assumptions!$B$2,0)*Z272))</f>
        <v>9.164</v>
      </c>
      <c r="AO272" s="70">
        <f t="shared" si="15"/>
        <v>51.13928</v>
      </c>
      <c r="AP272" s="71" t="str">
        <f t="shared" si="16"/>
        <v>VM Manager</v>
      </c>
      <c r="AQ272" s="70">
        <f>ifna(vlookup(AP272,'SKU Pricing'!A:B,Assumptions!$B$2,0)*AE272,0)</f>
        <v>0.81</v>
      </c>
      <c r="AR272" s="72">
        <v>0.0</v>
      </c>
    </row>
    <row r="273">
      <c r="A273" s="61" t="s">
        <v>423</v>
      </c>
      <c r="B273" s="62" t="str">
        <f>ifna(if(vlookup(A273,vOS!A:B,2,0)="","Unknown",vlookup(A273,vOS!A:B,2,0)),"Unknown")</f>
        <v>Ubuntu Linux (64-bit)</v>
      </c>
      <c r="C273" s="62">
        <f>vlookup(B273,'OS Study'!A:D,2,0)</f>
        <v>0</v>
      </c>
      <c r="D273" s="62" t="str">
        <f>vlookup(B273,'OS Study'!A:D,3,0)</f>
        <v>Linux</v>
      </c>
      <c r="E273" s="62" t="str">
        <f>vlookup(B273,'OS Study'!A:D,4,0)</f>
        <v>Ubuntu</v>
      </c>
      <c r="F273" s="63" t="str">
        <f>vlookup(B273,'OS Study'!A:E,5,0)</f>
        <v/>
      </c>
      <c r="G273" s="62">
        <f>IF(vlookup(A273,'RVtools V2.1'!A:J,4,0)="non",0,1)</f>
        <v>0</v>
      </c>
      <c r="H273" s="62">
        <f>if(vlookup(A273,'RVtools V2.1'!A:K,11,0)="kube",1,0)</f>
        <v>0</v>
      </c>
      <c r="I273" s="62">
        <f t="shared" si="5"/>
        <v>0</v>
      </c>
      <c r="J273" s="62">
        <f>ifna(vlookup(A273,'Infra Study'!A:Q,17,0),0)</f>
        <v>0</v>
      </c>
      <c r="K273" s="64">
        <f>IFERROR(__xludf.DUMMYFUNCTION("N(REGEXMATCH(VLOOKUP(A273, 'RVtools V2.1'!A:H, 8, 0), ""^Serveur de fichiers""))"),0.0)</f>
        <v>0</v>
      </c>
      <c r="L273" s="64">
        <f t="shared" si="6"/>
        <v>0</v>
      </c>
      <c r="M273" s="65" t="str">
        <f>ifna(vlookup(A273,'RVtools V2.1'!A:I,8,0),"N/A")</f>
        <v>Env Developpeur</v>
      </c>
      <c r="N273" s="64">
        <f>IFERROR(__xludf.DUMMYFUNCTION("IF(REGEXMATCH(M273, ""(?i)"" &amp; JOIN(""|"", SPLIT(""kalisil"", "" ""))), 1, 0)"),0.0)</f>
        <v>0</v>
      </c>
      <c r="O273" s="64" t="str">
        <f>vlookup(A273,'RVtools V2.1'!A:H,7,0)</f>
        <v>T3</v>
      </c>
      <c r="P273" s="64">
        <f>if(vlookup(A273,'RVtools V2.1'!A:H,5,0)="oui",1,0)</f>
        <v>0</v>
      </c>
      <c r="Q273" s="64">
        <f>ifna(vlookup(A273,vCPU!A:B,2,0),"Unknown")</f>
        <v>4</v>
      </c>
      <c r="R273" s="66">
        <f>ifna(vlookup(A273,vMemory!A:C,3,0),"Unknown")</f>
        <v>8</v>
      </c>
      <c r="S273" s="66">
        <f>ifna(vlookup(A273,vDisk!A:C,3,0),"Unknown")</f>
        <v>63</v>
      </c>
      <c r="T273" s="67" t="str">
        <f t="array" ref="T273">IFS(
   L273=1, "No Lift &amp; Shift",
   J273=1, XLOOKUP(A273, 'Infra Study'!A:A, 'Infra Study'!P:P),
   I273=1, "No Lift &amp; Shift",
   H273=1, "GKE",
   K273=1, "GCNV",
   G273=1, "Lift &amp; Shift Prod",
   TRUE, "Lift &amp; Shift Noprod"
)</f>
        <v>Lift &amp; Shift Noprod</v>
      </c>
      <c r="U273" s="67">
        <f t="shared" si="7"/>
        <v>1</v>
      </c>
      <c r="V273" s="68" t="str">
        <f>if(T273="Lift &amp; Shift Noprod",if( Y273=0,Assumptions!$B$5, Assumptions!$B$4),if(T273="Lift &amp; Shift Prod",if(AND(N273=1,O273="T1"),Assumptions!$B$6,Assumptions!$B$4),0))</f>
        <v>E2</v>
      </c>
      <c r="W273" s="69">
        <f>if(V273&lt;&gt;0,if(Q273="Unknown", Assumptions!$B$42,If(Q273&gt;1,Q273,2)),0)</f>
        <v>4</v>
      </c>
      <c r="X273" s="69">
        <f>if(V273&lt;&gt;0,if(R273="Unknown", Assumptions!$B$43,R273),0)</f>
        <v>8</v>
      </c>
      <c r="Y273" s="68">
        <f t="shared" si="8"/>
        <v>0</v>
      </c>
      <c r="Z273" s="68">
        <f>if(V273&lt;&gt;0,if(  S273="Unknown", Assumptions!$B$44,S273),0)</f>
        <v>63</v>
      </c>
      <c r="AA273" s="68" t="str">
        <f>if(V273 ="N2",ifna(vlookup(W273&amp;"-"&amp;X273,'Ref. VM'!A:B,2,0),"Custom"),if(V273 ="E2" , ifna(vlookup(W273&amp;"-"&amp;X273,'Ref. VM'!D:E,2,0),"Custom"),if(V273="N2D",ifna(vlookup(W273&amp;"-"&amp;X273,'Ref. VM'!G:H,2,0),"Custom"),if(V273="N4",ifna(vlookup(W273&amp;"-"&amp;X273,'Ref. VM'!J:K,2,0),"Custom"),0))))</f>
        <v>Custom</v>
      </c>
      <c r="AB273" s="67" t="str">
        <f t="shared" si="9"/>
        <v>E2-Custom vCPUs</v>
      </c>
      <c r="AC273" s="67" t="str">
        <f t="shared" si="10"/>
        <v>E2-Custom RAM</v>
      </c>
      <c r="AD273" s="67">
        <f t="shared" si="11"/>
        <v>0</v>
      </c>
      <c r="AE273" s="69">
        <f>if(T273="Lift &amp; Shift Prod",730,if(T273="Lift &amp; Shift Noprod",Assumptions!$B$3,0))</f>
        <v>270</v>
      </c>
      <c r="AF273" s="70">
        <f>if( U273=0,0,if(Y273=0, ((vlookup(AB273,'SKU Pricing'!A:B,Assumptions!$B$2,0)*W273)+(vlookup(AC273,'SKU Pricing'!A:B,Assumptions!$B$2,0)*X273))*AE273,((vlookup(AB273,'SKU Pricing'!A:B,Assumptions!$B$2,0)*W273)+(vlookup(AC273,'SKU Pricing'!A:B,Assumptions!$B$2,0)*(W273*8))+(vlookup(AD273,'SKU Pricing'!A:B,Assumptions!$B$2,0)*(X273-(W273*8))))*AE273))</f>
        <v>36.383256</v>
      </c>
      <c r="AG273" s="67">
        <f t="shared" si="12"/>
        <v>0</v>
      </c>
      <c r="AH273" s="70">
        <f>ifna(vlookup(AG273,'SKU Pricing'!A:B,Assumptions!$B$2,0)*W273*AE273,0)</f>
        <v>0</v>
      </c>
      <c r="AI273" s="62" t="str">
        <f t="shared" si="13"/>
        <v/>
      </c>
      <c r="AJ273" s="62" t="str">
        <f>if(V273&lt;&gt;0, if(T273="Lift &amp; Shift Noprod",Assumptions!$B$9,if(V273=Assumptions!$B$6,Assumptions!$B$10,if(P273=1,Assumptions!$B$8,Assumptions!$B$7))),"")</f>
        <v>Balanced</v>
      </c>
      <c r="AK273" s="69" t="str">
        <f t="shared" si="14"/>
        <v>Balanced</v>
      </c>
      <c r="AL273" s="69">
        <f>if(AJ273="Hyperdisk Balanced",Assumptions!$B$11,0)</f>
        <v>0</v>
      </c>
      <c r="AM273" s="69">
        <f>if(AJ273="Hyperdisk Balanced",Assumptions!$B$12,0)</f>
        <v>0</v>
      </c>
      <c r="AN273" s="70">
        <f>if(AK273=0,0,if(AJ273="Hyperdisk Balanced",vlookup(AK273&amp;" provisioned space",'SKU Pricing'!A:B,Assumptions!$B$2,0)*Z273+vlookup(AK273&amp;" provisioned IOPS",'SKU Pricing'!A:B,Assumptions!$B$2,0)*AL273*730+vlookup(AK273&amp;" provisioned throughput",'SKU Pricing'!A:B,Assumptions!$B$2,0)*AM273*730,vlookup(AK273,'SKU Pricing'!A:B,Assumptions!$B$2,0)*Z273))</f>
        <v>7.308</v>
      </c>
      <c r="AO273" s="70">
        <f t="shared" si="15"/>
        <v>43.691256</v>
      </c>
      <c r="AP273" s="71" t="str">
        <f t="shared" si="16"/>
        <v>VM Manager</v>
      </c>
      <c r="AQ273" s="70">
        <f>ifna(vlookup(AP273,'SKU Pricing'!A:B,Assumptions!$B$2,0)*AE273,0)</f>
        <v>0.81</v>
      </c>
      <c r="AR273" s="72">
        <v>0.0</v>
      </c>
    </row>
    <row r="274">
      <c r="A274" s="61" t="s">
        <v>424</v>
      </c>
      <c r="B274" s="62" t="str">
        <f>ifna(if(vlookup(A274,vOS!A:B,2,0)="","Unknown",vlookup(A274,vOS!A:B,2,0)),"Unknown")</f>
        <v>Ubuntu Linux (64-bit)</v>
      </c>
      <c r="C274" s="62">
        <f>vlookup(B274,'OS Study'!A:D,2,0)</f>
        <v>0</v>
      </c>
      <c r="D274" s="62" t="str">
        <f>vlookup(B274,'OS Study'!A:D,3,0)</f>
        <v>Linux</v>
      </c>
      <c r="E274" s="62" t="str">
        <f>vlookup(B274,'OS Study'!A:D,4,0)</f>
        <v>Ubuntu</v>
      </c>
      <c r="F274" s="63" t="str">
        <f>vlookup(B274,'OS Study'!A:E,5,0)</f>
        <v/>
      </c>
      <c r="G274" s="62">
        <f>IF(vlookup(A274,'RVtools V2.1'!A:J,4,0)="non",0,1)</f>
        <v>0</v>
      </c>
      <c r="H274" s="62">
        <f>if(vlookup(A274,'RVtools V2.1'!A:K,11,0)="kube",1,0)</f>
        <v>0</v>
      </c>
      <c r="I274" s="62">
        <f t="shared" si="5"/>
        <v>0</v>
      </c>
      <c r="J274" s="62">
        <f>ifna(vlookup(A274,'Infra Study'!A:Q,17,0),0)</f>
        <v>0</v>
      </c>
      <c r="K274" s="64">
        <f>IFERROR(__xludf.DUMMYFUNCTION("N(REGEXMATCH(VLOOKUP(A274, 'RVtools V2.1'!A:H, 8, 0), ""^Serveur de fichiers""))"),0.0)</f>
        <v>0</v>
      </c>
      <c r="L274" s="64">
        <f t="shared" si="6"/>
        <v>0</v>
      </c>
      <c r="M274" s="65" t="str">
        <f>ifna(vlookup(A274,'RVtools V2.1'!A:I,8,0),"N/A")</f>
        <v>Env Developpeur</v>
      </c>
      <c r="N274" s="64">
        <f>IFERROR(__xludf.DUMMYFUNCTION("IF(REGEXMATCH(M274, ""(?i)"" &amp; JOIN(""|"", SPLIT(""kalisil"", "" ""))), 1, 0)"),0.0)</f>
        <v>0</v>
      </c>
      <c r="O274" s="64" t="str">
        <f>vlookup(A274,'RVtools V2.1'!A:H,7,0)</f>
        <v>T3</v>
      </c>
      <c r="P274" s="64">
        <f>if(vlookup(A274,'RVtools V2.1'!A:H,5,0)="oui",1,0)</f>
        <v>0</v>
      </c>
      <c r="Q274" s="64">
        <f>ifna(vlookup(A274,vCPU!A:B,2,0),"Unknown")</f>
        <v>4</v>
      </c>
      <c r="R274" s="66">
        <f>ifna(vlookup(A274,vMemory!A:C,3,0),"Unknown")</f>
        <v>8</v>
      </c>
      <c r="S274" s="66">
        <f>ifna(vlookup(A274,vDisk!A:C,3,0),"Unknown")</f>
        <v>69</v>
      </c>
      <c r="T274" s="67" t="str">
        <f t="array" ref="T274">IFS(
   L274=1, "No Lift &amp; Shift",
   J274=1, XLOOKUP(A274, 'Infra Study'!A:A, 'Infra Study'!P:P),
   I274=1, "No Lift &amp; Shift",
   H274=1, "GKE",
   K274=1, "GCNV",
   G274=1, "Lift &amp; Shift Prod",
   TRUE, "Lift &amp; Shift Noprod"
)</f>
        <v>Lift &amp; Shift Noprod</v>
      </c>
      <c r="U274" s="67">
        <f t="shared" si="7"/>
        <v>1</v>
      </c>
      <c r="V274" s="68" t="str">
        <f>if(T274="Lift &amp; Shift Noprod",if( Y274=0,Assumptions!$B$5, Assumptions!$B$4),if(T274="Lift &amp; Shift Prod",if(AND(N274=1,O274="T1"),Assumptions!$B$6,Assumptions!$B$4),0))</f>
        <v>E2</v>
      </c>
      <c r="W274" s="69">
        <f>if(V274&lt;&gt;0,if(Q274="Unknown", Assumptions!$B$42,If(Q274&gt;1,Q274,2)),0)</f>
        <v>4</v>
      </c>
      <c r="X274" s="69">
        <f>if(V274&lt;&gt;0,if(R274="Unknown", Assumptions!$B$43,R274),0)</f>
        <v>8</v>
      </c>
      <c r="Y274" s="68">
        <f t="shared" si="8"/>
        <v>0</v>
      </c>
      <c r="Z274" s="68">
        <f>if(V274&lt;&gt;0,if(  S274="Unknown", Assumptions!$B$44,S274),0)</f>
        <v>69</v>
      </c>
      <c r="AA274" s="68" t="str">
        <f>if(V274 ="N2",ifna(vlookup(W274&amp;"-"&amp;X274,'Ref. VM'!A:B,2,0),"Custom"),if(V274 ="E2" , ifna(vlookup(W274&amp;"-"&amp;X274,'Ref. VM'!D:E,2,0),"Custom"),if(V274="N2D",ifna(vlookup(W274&amp;"-"&amp;X274,'Ref. VM'!G:H,2,0),"Custom"),if(V274="N4",ifna(vlookup(W274&amp;"-"&amp;X274,'Ref. VM'!J:K,2,0),"Custom"),0))))</f>
        <v>Custom</v>
      </c>
      <c r="AB274" s="67" t="str">
        <f t="shared" si="9"/>
        <v>E2-Custom vCPUs</v>
      </c>
      <c r="AC274" s="67" t="str">
        <f t="shared" si="10"/>
        <v>E2-Custom RAM</v>
      </c>
      <c r="AD274" s="67">
        <f t="shared" si="11"/>
        <v>0</v>
      </c>
      <c r="AE274" s="69">
        <f>if(T274="Lift &amp; Shift Prod",730,if(T274="Lift &amp; Shift Noprod",Assumptions!$B$3,0))</f>
        <v>270</v>
      </c>
      <c r="AF274" s="70">
        <f>if( U274=0,0,if(Y274=0, ((vlookup(AB274,'SKU Pricing'!A:B,Assumptions!$B$2,0)*W274)+(vlookup(AC274,'SKU Pricing'!A:B,Assumptions!$B$2,0)*X274))*AE274,((vlookup(AB274,'SKU Pricing'!A:B,Assumptions!$B$2,0)*W274)+(vlookup(AC274,'SKU Pricing'!A:B,Assumptions!$B$2,0)*(W274*8))+(vlookup(AD274,'SKU Pricing'!A:B,Assumptions!$B$2,0)*(X274-(W274*8))))*AE274))</f>
        <v>36.383256</v>
      </c>
      <c r="AG274" s="67">
        <f t="shared" si="12"/>
        <v>0</v>
      </c>
      <c r="AH274" s="70">
        <f>ifna(vlookup(AG274,'SKU Pricing'!A:B,Assumptions!$B$2,0)*W274*AE274,0)</f>
        <v>0</v>
      </c>
      <c r="AI274" s="62" t="str">
        <f t="shared" si="13"/>
        <v/>
      </c>
      <c r="AJ274" s="62" t="str">
        <f>if(V274&lt;&gt;0, if(T274="Lift &amp; Shift Noprod",Assumptions!$B$9,if(V274=Assumptions!$B$6,Assumptions!$B$10,if(P274=1,Assumptions!$B$8,Assumptions!$B$7))),"")</f>
        <v>Balanced</v>
      </c>
      <c r="AK274" s="69" t="str">
        <f t="shared" si="14"/>
        <v>Balanced</v>
      </c>
      <c r="AL274" s="69">
        <f>if(AJ274="Hyperdisk Balanced",Assumptions!$B$11,0)</f>
        <v>0</v>
      </c>
      <c r="AM274" s="69">
        <f>if(AJ274="Hyperdisk Balanced",Assumptions!$B$12,0)</f>
        <v>0</v>
      </c>
      <c r="AN274" s="70">
        <f>if(AK274=0,0,if(AJ274="Hyperdisk Balanced",vlookup(AK274&amp;" provisioned space",'SKU Pricing'!A:B,Assumptions!$B$2,0)*Z274+vlookup(AK274&amp;" provisioned IOPS",'SKU Pricing'!A:B,Assumptions!$B$2,0)*AL274*730+vlookup(AK274&amp;" provisioned throughput",'SKU Pricing'!A:B,Assumptions!$B$2,0)*AM274*730,vlookup(AK274,'SKU Pricing'!A:B,Assumptions!$B$2,0)*Z274))</f>
        <v>8.004</v>
      </c>
      <c r="AO274" s="70">
        <f t="shared" si="15"/>
        <v>44.387256</v>
      </c>
      <c r="AP274" s="71" t="str">
        <f t="shared" si="16"/>
        <v>VM Manager</v>
      </c>
      <c r="AQ274" s="70">
        <f>ifna(vlookup(AP274,'SKU Pricing'!A:B,Assumptions!$B$2,0)*AE274,0)</f>
        <v>0.81</v>
      </c>
      <c r="AR274" s="72">
        <v>0.0</v>
      </c>
    </row>
    <row r="275">
      <c r="A275" s="61" t="s">
        <v>425</v>
      </c>
      <c r="B275" s="62" t="str">
        <f>ifna(if(vlookup(A275,vOS!A:B,2,0)="","Unknown",vlookup(A275,vOS!A:B,2,0)),"Unknown")</f>
        <v>Ubuntu Linux (64-bit)</v>
      </c>
      <c r="C275" s="62">
        <f>vlookup(B275,'OS Study'!A:D,2,0)</f>
        <v>0</v>
      </c>
      <c r="D275" s="62" t="str">
        <f>vlookup(B275,'OS Study'!A:D,3,0)</f>
        <v>Linux</v>
      </c>
      <c r="E275" s="62" t="str">
        <f>vlookup(B275,'OS Study'!A:D,4,0)</f>
        <v>Ubuntu</v>
      </c>
      <c r="F275" s="63" t="str">
        <f>vlookup(B275,'OS Study'!A:E,5,0)</f>
        <v/>
      </c>
      <c r="G275" s="62">
        <f>IF(vlookup(A275,'RVtools V2.1'!A:J,4,0)="non",0,1)</f>
        <v>0</v>
      </c>
      <c r="H275" s="62">
        <f>if(vlookup(A275,'RVtools V2.1'!A:K,11,0)="kube",1,0)</f>
        <v>0</v>
      </c>
      <c r="I275" s="62">
        <f t="shared" si="5"/>
        <v>0</v>
      </c>
      <c r="J275" s="62">
        <f>ifna(vlookup(A275,'Infra Study'!A:Q,17,0),0)</f>
        <v>0</v>
      </c>
      <c r="K275" s="64">
        <f>IFERROR(__xludf.DUMMYFUNCTION("N(REGEXMATCH(VLOOKUP(A275, 'RVtools V2.1'!A:H, 8, 0), ""^Serveur de fichiers""))"),0.0)</f>
        <v>0</v>
      </c>
      <c r="L275" s="64">
        <f t="shared" si="6"/>
        <v>0</v>
      </c>
      <c r="M275" s="65" t="str">
        <f>ifna(vlookup(A275,'RVtools V2.1'!A:I,8,0),"N/A")</f>
        <v>Env Developpeur</v>
      </c>
      <c r="N275" s="64">
        <f>IFERROR(__xludf.DUMMYFUNCTION("IF(REGEXMATCH(M275, ""(?i)"" &amp; JOIN(""|"", SPLIT(""kalisil"", "" ""))), 1, 0)"),0.0)</f>
        <v>0</v>
      </c>
      <c r="O275" s="64" t="str">
        <f>vlookup(A275,'RVtools V2.1'!A:H,7,0)</f>
        <v>T3</v>
      </c>
      <c r="P275" s="64">
        <f>if(vlookup(A275,'RVtools V2.1'!A:H,5,0)="oui",1,0)</f>
        <v>0</v>
      </c>
      <c r="Q275" s="64">
        <f>ifna(vlookup(A275,vCPU!A:B,2,0),"Unknown")</f>
        <v>4</v>
      </c>
      <c r="R275" s="66">
        <f>ifna(vlookup(A275,vMemory!A:C,3,0),"Unknown")</f>
        <v>8</v>
      </c>
      <c r="S275" s="66">
        <f>ifna(vlookup(A275,vDisk!A:C,3,0),"Unknown")</f>
        <v>66</v>
      </c>
      <c r="T275" s="67" t="str">
        <f t="array" ref="T275">IFS(
   L275=1, "No Lift &amp; Shift",
   J275=1, XLOOKUP(A275, 'Infra Study'!A:A, 'Infra Study'!P:P),
   I275=1, "No Lift &amp; Shift",
   H275=1, "GKE",
   K275=1, "GCNV",
   G275=1, "Lift &amp; Shift Prod",
   TRUE, "Lift &amp; Shift Noprod"
)</f>
        <v>Lift &amp; Shift Noprod</v>
      </c>
      <c r="U275" s="67">
        <f t="shared" si="7"/>
        <v>1</v>
      </c>
      <c r="V275" s="68" t="str">
        <f>if(T275="Lift &amp; Shift Noprod",if( Y275=0,Assumptions!$B$5, Assumptions!$B$4),if(T275="Lift &amp; Shift Prod",if(AND(N275=1,O275="T1"),Assumptions!$B$6,Assumptions!$B$4),0))</f>
        <v>E2</v>
      </c>
      <c r="W275" s="69">
        <f>if(V275&lt;&gt;0,if(Q275="Unknown", Assumptions!$B$42,If(Q275&gt;1,Q275,2)),0)</f>
        <v>4</v>
      </c>
      <c r="X275" s="69">
        <f>if(V275&lt;&gt;0,if(R275="Unknown", Assumptions!$B$43,R275),0)</f>
        <v>8</v>
      </c>
      <c r="Y275" s="68">
        <f t="shared" si="8"/>
        <v>0</v>
      </c>
      <c r="Z275" s="68">
        <f>if(V275&lt;&gt;0,if(  S275="Unknown", Assumptions!$B$44,S275),0)</f>
        <v>66</v>
      </c>
      <c r="AA275" s="68" t="str">
        <f>if(V275 ="N2",ifna(vlookup(W275&amp;"-"&amp;X275,'Ref. VM'!A:B,2,0),"Custom"),if(V275 ="E2" , ifna(vlookup(W275&amp;"-"&amp;X275,'Ref. VM'!D:E,2,0),"Custom"),if(V275="N2D",ifna(vlookup(W275&amp;"-"&amp;X275,'Ref. VM'!G:H,2,0),"Custom"),if(V275="N4",ifna(vlookup(W275&amp;"-"&amp;X275,'Ref. VM'!J:K,2,0),"Custom"),0))))</f>
        <v>Custom</v>
      </c>
      <c r="AB275" s="67" t="str">
        <f t="shared" si="9"/>
        <v>E2-Custom vCPUs</v>
      </c>
      <c r="AC275" s="67" t="str">
        <f t="shared" si="10"/>
        <v>E2-Custom RAM</v>
      </c>
      <c r="AD275" s="67">
        <f t="shared" si="11"/>
        <v>0</v>
      </c>
      <c r="AE275" s="69">
        <f>if(T275="Lift &amp; Shift Prod",730,if(T275="Lift &amp; Shift Noprod",Assumptions!$B$3,0))</f>
        <v>270</v>
      </c>
      <c r="AF275" s="70">
        <f>if( U275=0,0,if(Y275=0, ((vlookup(AB275,'SKU Pricing'!A:B,Assumptions!$B$2,0)*W275)+(vlookup(AC275,'SKU Pricing'!A:B,Assumptions!$B$2,0)*X275))*AE275,((vlookup(AB275,'SKU Pricing'!A:B,Assumptions!$B$2,0)*W275)+(vlookup(AC275,'SKU Pricing'!A:B,Assumptions!$B$2,0)*(W275*8))+(vlookup(AD275,'SKU Pricing'!A:B,Assumptions!$B$2,0)*(X275-(W275*8))))*AE275))</f>
        <v>36.383256</v>
      </c>
      <c r="AG275" s="67">
        <f t="shared" si="12"/>
        <v>0</v>
      </c>
      <c r="AH275" s="70">
        <f>ifna(vlookup(AG275,'SKU Pricing'!A:B,Assumptions!$B$2,0)*W275*AE275,0)</f>
        <v>0</v>
      </c>
      <c r="AI275" s="62" t="str">
        <f t="shared" si="13"/>
        <v/>
      </c>
      <c r="AJ275" s="62" t="str">
        <f>if(V275&lt;&gt;0, if(T275="Lift &amp; Shift Noprod",Assumptions!$B$9,if(V275=Assumptions!$B$6,Assumptions!$B$10,if(P275=1,Assumptions!$B$8,Assumptions!$B$7))),"")</f>
        <v>Balanced</v>
      </c>
      <c r="AK275" s="69" t="str">
        <f t="shared" si="14"/>
        <v>Balanced</v>
      </c>
      <c r="AL275" s="69">
        <f>if(AJ275="Hyperdisk Balanced",Assumptions!$B$11,0)</f>
        <v>0</v>
      </c>
      <c r="AM275" s="69">
        <f>if(AJ275="Hyperdisk Balanced",Assumptions!$B$12,0)</f>
        <v>0</v>
      </c>
      <c r="AN275" s="70">
        <f>if(AK275=0,0,if(AJ275="Hyperdisk Balanced",vlookup(AK275&amp;" provisioned space",'SKU Pricing'!A:B,Assumptions!$B$2,0)*Z275+vlookup(AK275&amp;" provisioned IOPS",'SKU Pricing'!A:B,Assumptions!$B$2,0)*AL275*730+vlookup(AK275&amp;" provisioned throughput",'SKU Pricing'!A:B,Assumptions!$B$2,0)*AM275*730,vlookup(AK275,'SKU Pricing'!A:B,Assumptions!$B$2,0)*Z275))</f>
        <v>7.656</v>
      </c>
      <c r="AO275" s="70">
        <f t="shared" si="15"/>
        <v>44.039256</v>
      </c>
      <c r="AP275" s="71" t="str">
        <f t="shared" si="16"/>
        <v>VM Manager</v>
      </c>
      <c r="AQ275" s="70">
        <f>ifna(vlookup(AP275,'SKU Pricing'!A:B,Assumptions!$B$2,0)*AE275,0)</f>
        <v>0.81</v>
      </c>
      <c r="AR275" s="72">
        <v>0.0</v>
      </c>
    </row>
    <row r="276">
      <c r="A276" s="61" t="s">
        <v>426</v>
      </c>
      <c r="B276" s="62" t="str">
        <f>ifna(if(vlookup(A276,vOS!A:B,2,0)="","Unknown",vlookup(A276,vOS!A:B,2,0)),"Unknown")</f>
        <v>Ubuntu Linux (64-bit)</v>
      </c>
      <c r="C276" s="62">
        <f>vlookup(B276,'OS Study'!A:D,2,0)</f>
        <v>0</v>
      </c>
      <c r="D276" s="62" t="str">
        <f>vlookup(B276,'OS Study'!A:D,3,0)</f>
        <v>Linux</v>
      </c>
      <c r="E276" s="62" t="str">
        <f>vlookup(B276,'OS Study'!A:D,4,0)</f>
        <v>Ubuntu</v>
      </c>
      <c r="F276" s="63" t="str">
        <f>vlookup(B276,'OS Study'!A:E,5,0)</f>
        <v/>
      </c>
      <c r="G276" s="62">
        <f>IF(vlookup(A276,'RVtools V2.1'!A:J,4,0)="non",0,1)</f>
        <v>0</v>
      </c>
      <c r="H276" s="62">
        <f>if(vlookup(A276,'RVtools V2.1'!A:K,11,0)="kube",1,0)</f>
        <v>0</v>
      </c>
      <c r="I276" s="62">
        <f t="shared" si="5"/>
        <v>0</v>
      </c>
      <c r="J276" s="62">
        <f>ifna(vlookup(A276,'Infra Study'!A:Q,17,0),0)</f>
        <v>0</v>
      </c>
      <c r="K276" s="64">
        <f>IFERROR(__xludf.DUMMYFUNCTION("N(REGEXMATCH(VLOOKUP(A276, 'RVtools V2.1'!A:H, 8, 0), ""^Serveur de fichiers""))"),0.0)</f>
        <v>0</v>
      </c>
      <c r="L276" s="64">
        <f t="shared" si="6"/>
        <v>0</v>
      </c>
      <c r="M276" s="65" t="str">
        <f>ifna(vlookup(A276,'RVtools V2.1'!A:I,8,0),"N/A")</f>
        <v>Env Developpeur</v>
      </c>
      <c r="N276" s="64">
        <f>IFERROR(__xludf.DUMMYFUNCTION("IF(REGEXMATCH(M276, ""(?i)"" &amp; JOIN(""|"", SPLIT(""kalisil"", "" ""))), 1, 0)"),0.0)</f>
        <v>0</v>
      </c>
      <c r="O276" s="64" t="str">
        <f>vlookup(A276,'RVtools V2.1'!A:H,7,0)</f>
        <v>T3</v>
      </c>
      <c r="P276" s="64">
        <f>if(vlookup(A276,'RVtools V2.1'!A:H,5,0)="oui",1,0)</f>
        <v>0</v>
      </c>
      <c r="Q276" s="64">
        <f>ifna(vlookup(A276,vCPU!A:B,2,0),"Unknown")</f>
        <v>4</v>
      </c>
      <c r="R276" s="66">
        <f>ifna(vlookup(A276,vMemory!A:C,3,0),"Unknown")</f>
        <v>8</v>
      </c>
      <c r="S276" s="66">
        <f>ifna(vlookup(A276,vDisk!A:C,3,0),"Unknown")</f>
        <v>60</v>
      </c>
      <c r="T276" s="67" t="str">
        <f t="array" ref="T276">IFS(
   L276=1, "No Lift &amp; Shift",
   J276=1, XLOOKUP(A276, 'Infra Study'!A:A, 'Infra Study'!P:P),
   I276=1, "No Lift &amp; Shift",
   H276=1, "GKE",
   K276=1, "GCNV",
   G276=1, "Lift &amp; Shift Prod",
   TRUE, "Lift &amp; Shift Noprod"
)</f>
        <v>Lift &amp; Shift Noprod</v>
      </c>
      <c r="U276" s="67">
        <f t="shared" si="7"/>
        <v>1</v>
      </c>
      <c r="V276" s="68" t="str">
        <f>if(T276="Lift &amp; Shift Noprod",if( Y276=0,Assumptions!$B$5, Assumptions!$B$4),if(T276="Lift &amp; Shift Prod",if(AND(N276=1,O276="T1"),Assumptions!$B$6,Assumptions!$B$4),0))</f>
        <v>E2</v>
      </c>
      <c r="W276" s="69">
        <f>if(V276&lt;&gt;0,if(Q276="Unknown", Assumptions!$B$42,If(Q276&gt;1,Q276,2)),0)</f>
        <v>4</v>
      </c>
      <c r="X276" s="69">
        <f>if(V276&lt;&gt;0,if(R276="Unknown", Assumptions!$B$43,R276),0)</f>
        <v>8</v>
      </c>
      <c r="Y276" s="68">
        <f t="shared" si="8"/>
        <v>0</v>
      </c>
      <c r="Z276" s="68">
        <f>if(V276&lt;&gt;0,if(  S276="Unknown", Assumptions!$B$44,S276),0)</f>
        <v>60</v>
      </c>
      <c r="AA276" s="68" t="str">
        <f>if(V276 ="N2",ifna(vlookup(W276&amp;"-"&amp;X276,'Ref. VM'!A:B,2,0),"Custom"),if(V276 ="E2" , ifna(vlookup(W276&amp;"-"&amp;X276,'Ref. VM'!D:E,2,0),"Custom"),if(V276="N2D",ifna(vlookup(W276&amp;"-"&amp;X276,'Ref. VM'!G:H,2,0),"Custom"),if(V276="N4",ifna(vlookup(W276&amp;"-"&amp;X276,'Ref. VM'!J:K,2,0),"Custom"),0))))</f>
        <v>Custom</v>
      </c>
      <c r="AB276" s="67" t="str">
        <f t="shared" si="9"/>
        <v>E2-Custom vCPUs</v>
      </c>
      <c r="AC276" s="67" t="str">
        <f t="shared" si="10"/>
        <v>E2-Custom RAM</v>
      </c>
      <c r="AD276" s="67">
        <f t="shared" si="11"/>
        <v>0</v>
      </c>
      <c r="AE276" s="69">
        <f>if(T276="Lift &amp; Shift Prod",730,if(T276="Lift &amp; Shift Noprod",Assumptions!$B$3,0))</f>
        <v>270</v>
      </c>
      <c r="AF276" s="70">
        <f>if( U276=0,0,if(Y276=0, ((vlookup(AB276,'SKU Pricing'!A:B,Assumptions!$B$2,0)*W276)+(vlookup(AC276,'SKU Pricing'!A:B,Assumptions!$B$2,0)*X276))*AE276,((vlookup(AB276,'SKU Pricing'!A:B,Assumptions!$B$2,0)*W276)+(vlookup(AC276,'SKU Pricing'!A:B,Assumptions!$B$2,0)*(W276*8))+(vlookup(AD276,'SKU Pricing'!A:B,Assumptions!$B$2,0)*(X276-(W276*8))))*AE276))</f>
        <v>36.383256</v>
      </c>
      <c r="AG276" s="67">
        <f t="shared" si="12"/>
        <v>0</v>
      </c>
      <c r="AH276" s="70">
        <f>ifna(vlookup(AG276,'SKU Pricing'!A:B,Assumptions!$B$2,0)*W276*AE276,0)</f>
        <v>0</v>
      </c>
      <c r="AI276" s="62" t="str">
        <f t="shared" si="13"/>
        <v/>
      </c>
      <c r="AJ276" s="62" t="str">
        <f>if(V276&lt;&gt;0, if(T276="Lift &amp; Shift Noprod",Assumptions!$B$9,if(V276=Assumptions!$B$6,Assumptions!$B$10,if(P276=1,Assumptions!$B$8,Assumptions!$B$7))),"")</f>
        <v>Balanced</v>
      </c>
      <c r="AK276" s="69" t="str">
        <f t="shared" si="14"/>
        <v>Balanced</v>
      </c>
      <c r="AL276" s="69">
        <f>if(AJ276="Hyperdisk Balanced",Assumptions!$B$11,0)</f>
        <v>0</v>
      </c>
      <c r="AM276" s="69">
        <f>if(AJ276="Hyperdisk Balanced",Assumptions!$B$12,0)</f>
        <v>0</v>
      </c>
      <c r="AN276" s="70">
        <f>if(AK276=0,0,if(AJ276="Hyperdisk Balanced",vlookup(AK276&amp;" provisioned space",'SKU Pricing'!A:B,Assumptions!$B$2,0)*Z276+vlookup(AK276&amp;" provisioned IOPS",'SKU Pricing'!A:B,Assumptions!$B$2,0)*AL276*730+vlookup(AK276&amp;" provisioned throughput",'SKU Pricing'!A:B,Assumptions!$B$2,0)*AM276*730,vlookup(AK276,'SKU Pricing'!A:B,Assumptions!$B$2,0)*Z276))</f>
        <v>6.96</v>
      </c>
      <c r="AO276" s="70">
        <f t="shared" si="15"/>
        <v>43.343256</v>
      </c>
      <c r="AP276" s="71" t="str">
        <f t="shared" si="16"/>
        <v>VM Manager</v>
      </c>
      <c r="AQ276" s="70">
        <f>ifna(vlookup(AP276,'SKU Pricing'!A:B,Assumptions!$B$2,0)*AE276,0)</f>
        <v>0.81</v>
      </c>
      <c r="AR276" s="72">
        <v>0.0</v>
      </c>
    </row>
    <row r="277">
      <c r="A277" s="61" t="s">
        <v>427</v>
      </c>
      <c r="B277" s="62" t="str">
        <f>ifna(if(vlookup(A277,vOS!A:B,2,0)="","Unknown",vlookup(A277,vOS!A:B,2,0)),"Unknown")</f>
        <v>Ubuntu Linux (64-bit)</v>
      </c>
      <c r="C277" s="62">
        <f>vlookup(B277,'OS Study'!A:D,2,0)</f>
        <v>0</v>
      </c>
      <c r="D277" s="62" t="str">
        <f>vlookup(B277,'OS Study'!A:D,3,0)</f>
        <v>Linux</v>
      </c>
      <c r="E277" s="62" t="str">
        <f>vlookup(B277,'OS Study'!A:D,4,0)</f>
        <v>Ubuntu</v>
      </c>
      <c r="F277" s="63" t="str">
        <f>vlookup(B277,'OS Study'!A:E,5,0)</f>
        <v/>
      </c>
      <c r="G277" s="62">
        <f>IF(vlookup(A277,'RVtools V2.1'!A:J,4,0)="non",0,1)</f>
        <v>0</v>
      </c>
      <c r="H277" s="62">
        <f>if(vlookup(A277,'RVtools V2.1'!A:K,11,0)="kube",1,0)</f>
        <v>0</v>
      </c>
      <c r="I277" s="62">
        <f t="shared" si="5"/>
        <v>0</v>
      </c>
      <c r="J277" s="62">
        <f>ifna(vlookup(A277,'Infra Study'!A:Q,17,0),0)</f>
        <v>0</v>
      </c>
      <c r="K277" s="64">
        <f>IFERROR(__xludf.DUMMYFUNCTION("N(REGEXMATCH(VLOOKUP(A277, 'RVtools V2.1'!A:H, 8, 0), ""^Serveur de fichiers""))"),0.0)</f>
        <v>0</v>
      </c>
      <c r="L277" s="64">
        <f t="shared" si="6"/>
        <v>0</v>
      </c>
      <c r="M277" s="65" t="str">
        <f>ifna(vlookup(A277,'RVtools V2.1'!A:I,8,0),"N/A")</f>
        <v>Env Developpeur</v>
      </c>
      <c r="N277" s="64">
        <f>IFERROR(__xludf.DUMMYFUNCTION("IF(REGEXMATCH(M277, ""(?i)"" &amp; JOIN(""|"", SPLIT(""kalisil"", "" ""))), 1, 0)"),0.0)</f>
        <v>0</v>
      </c>
      <c r="O277" s="64" t="str">
        <f>vlookup(A277,'RVtools V2.1'!A:H,7,0)</f>
        <v>T3</v>
      </c>
      <c r="P277" s="64">
        <f>if(vlookup(A277,'RVtools V2.1'!A:H,5,0)="oui",1,0)</f>
        <v>0</v>
      </c>
      <c r="Q277" s="64">
        <f>ifna(vlookup(A277,vCPU!A:B,2,0),"Unknown")</f>
        <v>4</v>
      </c>
      <c r="R277" s="66">
        <f>ifna(vlookup(A277,vMemory!A:C,3,0),"Unknown")</f>
        <v>8</v>
      </c>
      <c r="S277" s="66">
        <f>ifna(vlookup(A277,vDisk!A:C,3,0),"Unknown")</f>
        <v>45</v>
      </c>
      <c r="T277" s="67" t="str">
        <f t="array" ref="T277">IFS(
   L277=1, "No Lift &amp; Shift",
   J277=1, XLOOKUP(A277, 'Infra Study'!A:A, 'Infra Study'!P:P),
   I277=1, "No Lift &amp; Shift",
   H277=1, "GKE",
   K277=1, "GCNV",
   G277=1, "Lift &amp; Shift Prod",
   TRUE, "Lift &amp; Shift Noprod"
)</f>
        <v>Lift &amp; Shift Noprod</v>
      </c>
      <c r="U277" s="67">
        <f t="shared" si="7"/>
        <v>1</v>
      </c>
      <c r="V277" s="68" t="str">
        <f>if(T277="Lift &amp; Shift Noprod",if( Y277=0,Assumptions!$B$5, Assumptions!$B$4),if(T277="Lift &amp; Shift Prod",if(AND(N277=1,O277="T1"),Assumptions!$B$6,Assumptions!$B$4),0))</f>
        <v>E2</v>
      </c>
      <c r="W277" s="69">
        <f>if(V277&lt;&gt;0,if(Q277="Unknown", Assumptions!$B$42,If(Q277&gt;1,Q277,2)),0)</f>
        <v>4</v>
      </c>
      <c r="X277" s="69">
        <f>if(V277&lt;&gt;0,if(R277="Unknown", Assumptions!$B$43,R277),0)</f>
        <v>8</v>
      </c>
      <c r="Y277" s="68">
        <f t="shared" si="8"/>
        <v>0</v>
      </c>
      <c r="Z277" s="68">
        <f>if(V277&lt;&gt;0,if(  S277="Unknown", Assumptions!$B$44,S277),0)</f>
        <v>45</v>
      </c>
      <c r="AA277" s="68" t="str">
        <f>if(V277 ="N2",ifna(vlookup(W277&amp;"-"&amp;X277,'Ref. VM'!A:B,2,0),"Custom"),if(V277 ="E2" , ifna(vlookup(W277&amp;"-"&amp;X277,'Ref. VM'!D:E,2,0),"Custom"),if(V277="N2D",ifna(vlookup(W277&amp;"-"&amp;X277,'Ref. VM'!G:H,2,0),"Custom"),if(V277="N4",ifna(vlookup(W277&amp;"-"&amp;X277,'Ref. VM'!J:K,2,0),"Custom"),0))))</f>
        <v>Custom</v>
      </c>
      <c r="AB277" s="67" t="str">
        <f t="shared" si="9"/>
        <v>E2-Custom vCPUs</v>
      </c>
      <c r="AC277" s="67" t="str">
        <f t="shared" si="10"/>
        <v>E2-Custom RAM</v>
      </c>
      <c r="AD277" s="67">
        <f t="shared" si="11"/>
        <v>0</v>
      </c>
      <c r="AE277" s="69">
        <f>if(T277="Lift &amp; Shift Prod",730,if(T277="Lift &amp; Shift Noprod",Assumptions!$B$3,0))</f>
        <v>270</v>
      </c>
      <c r="AF277" s="70">
        <f>if( U277=0,0,if(Y277=0, ((vlookup(AB277,'SKU Pricing'!A:B,Assumptions!$B$2,0)*W277)+(vlookup(AC277,'SKU Pricing'!A:B,Assumptions!$B$2,0)*X277))*AE277,((vlookup(AB277,'SKU Pricing'!A:B,Assumptions!$B$2,0)*W277)+(vlookup(AC277,'SKU Pricing'!A:B,Assumptions!$B$2,0)*(W277*8))+(vlookup(AD277,'SKU Pricing'!A:B,Assumptions!$B$2,0)*(X277-(W277*8))))*AE277))</f>
        <v>36.383256</v>
      </c>
      <c r="AG277" s="67">
        <f t="shared" si="12"/>
        <v>0</v>
      </c>
      <c r="AH277" s="70">
        <f>ifna(vlookup(AG277,'SKU Pricing'!A:B,Assumptions!$B$2,0)*W277*AE277,0)</f>
        <v>0</v>
      </c>
      <c r="AI277" s="62" t="str">
        <f t="shared" si="13"/>
        <v/>
      </c>
      <c r="AJ277" s="62" t="str">
        <f>if(V277&lt;&gt;0, if(T277="Lift &amp; Shift Noprod",Assumptions!$B$9,if(V277=Assumptions!$B$6,Assumptions!$B$10,if(P277=1,Assumptions!$B$8,Assumptions!$B$7))),"")</f>
        <v>Balanced</v>
      </c>
      <c r="AK277" s="69" t="str">
        <f t="shared" si="14"/>
        <v>Balanced</v>
      </c>
      <c r="AL277" s="69">
        <f>if(AJ277="Hyperdisk Balanced",Assumptions!$B$11,0)</f>
        <v>0</v>
      </c>
      <c r="AM277" s="69">
        <f>if(AJ277="Hyperdisk Balanced",Assumptions!$B$12,0)</f>
        <v>0</v>
      </c>
      <c r="AN277" s="70">
        <f>if(AK277=0,0,if(AJ277="Hyperdisk Balanced",vlookup(AK277&amp;" provisioned space",'SKU Pricing'!A:B,Assumptions!$B$2,0)*Z277+vlookup(AK277&amp;" provisioned IOPS",'SKU Pricing'!A:B,Assumptions!$B$2,0)*AL277*730+vlookup(AK277&amp;" provisioned throughput",'SKU Pricing'!A:B,Assumptions!$B$2,0)*AM277*730,vlookup(AK277,'SKU Pricing'!A:B,Assumptions!$B$2,0)*Z277))</f>
        <v>5.22</v>
      </c>
      <c r="AO277" s="70">
        <f t="shared" si="15"/>
        <v>41.603256</v>
      </c>
      <c r="AP277" s="71" t="str">
        <f t="shared" si="16"/>
        <v>VM Manager</v>
      </c>
      <c r="AQ277" s="70">
        <f>ifna(vlookup(AP277,'SKU Pricing'!A:B,Assumptions!$B$2,0)*AE277,0)</f>
        <v>0.81</v>
      </c>
      <c r="AR277" s="72">
        <v>0.0</v>
      </c>
    </row>
    <row r="278">
      <c r="A278" s="61" t="s">
        <v>428</v>
      </c>
      <c r="B278" s="62" t="str">
        <f>ifna(if(vlookup(A278,vOS!A:B,2,0)="","Unknown",vlookup(A278,vOS!A:B,2,0)),"Unknown")</f>
        <v>Ubuntu Linux (64-bit)</v>
      </c>
      <c r="C278" s="62">
        <f>vlookup(B278,'OS Study'!A:D,2,0)</f>
        <v>0</v>
      </c>
      <c r="D278" s="62" t="str">
        <f>vlookup(B278,'OS Study'!A:D,3,0)</f>
        <v>Linux</v>
      </c>
      <c r="E278" s="62" t="str">
        <f>vlookup(B278,'OS Study'!A:D,4,0)</f>
        <v>Ubuntu</v>
      </c>
      <c r="F278" s="63" t="str">
        <f>vlookup(B278,'OS Study'!A:E,5,0)</f>
        <v/>
      </c>
      <c r="G278" s="62">
        <f>IF(vlookup(A278,'RVtools V2.1'!A:J,4,0)="non",0,1)</f>
        <v>0</v>
      </c>
      <c r="H278" s="62">
        <f>if(vlookup(A278,'RVtools V2.1'!A:K,11,0)="kube",1,0)</f>
        <v>0</v>
      </c>
      <c r="I278" s="62">
        <f t="shared" si="5"/>
        <v>0</v>
      </c>
      <c r="J278" s="62">
        <f>ifna(vlookup(A278,'Infra Study'!A:Q,17,0),0)</f>
        <v>0</v>
      </c>
      <c r="K278" s="64">
        <f>IFERROR(__xludf.DUMMYFUNCTION("N(REGEXMATCH(VLOOKUP(A278, 'RVtools V2.1'!A:H, 8, 0), ""^Serveur de fichiers""))"),0.0)</f>
        <v>0</v>
      </c>
      <c r="L278" s="64">
        <f t="shared" si="6"/>
        <v>0</v>
      </c>
      <c r="M278" s="65" t="str">
        <f>ifna(vlookup(A278,'RVtools V2.1'!A:I,8,0),"N/A")</f>
        <v>Env Developpeur</v>
      </c>
      <c r="N278" s="64">
        <f>IFERROR(__xludf.DUMMYFUNCTION("IF(REGEXMATCH(M278, ""(?i)"" &amp; JOIN(""|"", SPLIT(""kalisil"", "" ""))), 1, 0)"),0.0)</f>
        <v>0</v>
      </c>
      <c r="O278" s="64" t="str">
        <f>vlookup(A278,'RVtools V2.1'!A:H,7,0)</f>
        <v>T3</v>
      </c>
      <c r="P278" s="64">
        <f>if(vlookup(A278,'RVtools V2.1'!A:H,5,0)="oui",1,0)</f>
        <v>0</v>
      </c>
      <c r="Q278" s="64">
        <f>ifna(vlookup(A278,vCPU!A:B,2,0),"Unknown")</f>
        <v>4</v>
      </c>
      <c r="R278" s="66">
        <f>ifna(vlookup(A278,vMemory!A:C,3,0),"Unknown")</f>
        <v>8</v>
      </c>
      <c r="S278" s="66">
        <f>ifna(vlookup(A278,vDisk!A:C,3,0),"Unknown")</f>
        <v>39</v>
      </c>
      <c r="T278" s="67" t="str">
        <f t="array" ref="T278">IFS(
   L278=1, "No Lift &amp; Shift",
   J278=1, XLOOKUP(A278, 'Infra Study'!A:A, 'Infra Study'!P:P),
   I278=1, "No Lift &amp; Shift",
   H278=1, "GKE",
   K278=1, "GCNV",
   G278=1, "Lift &amp; Shift Prod",
   TRUE, "Lift &amp; Shift Noprod"
)</f>
        <v>Lift &amp; Shift Noprod</v>
      </c>
      <c r="U278" s="67">
        <f t="shared" si="7"/>
        <v>1</v>
      </c>
      <c r="V278" s="68" t="str">
        <f>if(T278="Lift &amp; Shift Noprod",if( Y278=0,Assumptions!$B$5, Assumptions!$B$4),if(T278="Lift &amp; Shift Prod",if(AND(N278=1,O278="T1"),Assumptions!$B$6,Assumptions!$B$4),0))</f>
        <v>E2</v>
      </c>
      <c r="W278" s="69">
        <f>if(V278&lt;&gt;0,if(Q278="Unknown", Assumptions!$B$42,If(Q278&gt;1,Q278,2)),0)</f>
        <v>4</v>
      </c>
      <c r="X278" s="69">
        <f>if(V278&lt;&gt;0,if(R278="Unknown", Assumptions!$B$43,R278),0)</f>
        <v>8</v>
      </c>
      <c r="Y278" s="68">
        <f t="shared" si="8"/>
        <v>0</v>
      </c>
      <c r="Z278" s="68">
        <f>if(V278&lt;&gt;0,if(  S278="Unknown", Assumptions!$B$44,S278),0)</f>
        <v>39</v>
      </c>
      <c r="AA278" s="68" t="str">
        <f>if(V278 ="N2",ifna(vlookup(W278&amp;"-"&amp;X278,'Ref. VM'!A:B,2,0),"Custom"),if(V278 ="E2" , ifna(vlookup(W278&amp;"-"&amp;X278,'Ref. VM'!D:E,2,0),"Custom"),if(V278="N2D",ifna(vlookup(W278&amp;"-"&amp;X278,'Ref. VM'!G:H,2,0),"Custom"),if(V278="N4",ifna(vlookup(W278&amp;"-"&amp;X278,'Ref. VM'!J:K,2,0),"Custom"),0))))</f>
        <v>Custom</v>
      </c>
      <c r="AB278" s="67" t="str">
        <f t="shared" si="9"/>
        <v>E2-Custom vCPUs</v>
      </c>
      <c r="AC278" s="67" t="str">
        <f t="shared" si="10"/>
        <v>E2-Custom RAM</v>
      </c>
      <c r="AD278" s="67">
        <f t="shared" si="11"/>
        <v>0</v>
      </c>
      <c r="AE278" s="69">
        <f>if(T278="Lift &amp; Shift Prod",730,if(T278="Lift &amp; Shift Noprod",Assumptions!$B$3,0))</f>
        <v>270</v>
      </c>
      <c r="AF278" s="70">
        <f>if( U278=0,0,if(Y278=0, ((vlookup(AB278,'SKU Pricing'!A:B,Assumptions!$B$2,0)*W278)+(vlookup(AC278,'SKU Pricing'!A:B,Assumptions!$B$2,0)*X278))*AE278,((vlookup(AB278,'SKU Pricing'!A:B,Assumptions!$B$2,0)*W278)+(vlookup(AC278,'SKU Pricing'!A:B,Assumptions!$B$2,0)*(W278*8))+(vlookup(AD278,'SKU Pricing'!A:B,Assumptions!$B$2,0)*(X278-(W278*8))))*AE278))</f>
        <v>36.383256</v>
      </c>
      <c r="AG278" s="67">
        <f t="shared" si="12"/>
        <v>0</v>
      </c>
      <c r="AH278" s="70">
        <f>ifna(vlookup(AG278,'SKU Pricing'!A:B,Assumptions!$B$2,0)*W278*AE278,0)</f>
        <v>0</v>
      </c>
      <c r="AI278" s="62" t="str">
        <f t="shared" si="13"/>
        <v/>
      </c>
      <c r="AJ278" s="62" t="str">
        <f>if(V278&lt;&gt;0, if(T278="Lift &amp; Shift Noprod",Assumptions!$B$9,if(V278=Assumptions!$B$6,Assumptions!$B$10,if(P278=1,Assumptions!$B$8,Assumptions!$B$7))),"")</f>
        <v>Balanced</v>
      </c>
      <c r="AK278" s="69" t="str">
        <f t="shared" si="14"/>
        <v>Balanced</v>
      </c>
      <c r="AL278" s="69">
        <f>if(AJ278="Hyperdisk Balanced",Assumptions!$B$11,0)</f>
        <v>0</v>
      </c>
      <c r="AM278" s="69">
        <f>if(AJ278="Hyperdisk Balanced",Assumptions!$B$12,0)</f>
        <v>0</v>
      </c>
      <c r="AN278" s="70">
        <f>if(AK278=0,0,if(AJ278="Hyperdisk Balanced",vlookup(AK278&amp;" provisioned space",'SKU Pricing'!A:B,Assumptions!$B$2,0)*Z278+vlookup(AK278&amp;" provisioned IOPS",'SKU Pricing'!A:B,Assumptions!$B$2,0)*AL278*730+vlookup(AK278&amp;" provisioned throughput",'SKU Pricing'!A:B,Assumptions!$B$2,0)*AM278*730,vlookup(AK278,'SKU Pricing'!A:B,Assumptions!$B$2,0)*Z278))</f>
        <v>4.524</v>
      </c>
      <c r="AO278" s="70">
        <f t="shared" si="15"/>
        <v>40.907256</v>
      </c>
      <c r="AP278" s="71" t="str">
        <f t="shared" si="16"/>
        <v>VM Manager</v>
      </c>
      <c r="AQ278" s="70">
        <f>ifna(vlookup(AP278,'SKU Pricing'!A:B,Assumptions!$B$2,0)*AE278,0)</f>
        <v>0.81</v>
      </c>
      <c r="AR278" s="72">
        <v>0.0</v>
      </c>
    </row>
    <row r="279">
      <c r="A279" s="61" t="s">
        <v>429</v>
      </c>
      <c r="B279" s="62" t="str">
        <f>ifna(if(vlookup(A279,vOS!A:B,2,0)="","Unknown",vlookup(A279,vOS!A:B,2,0)),"Unknown")</f>
        <v>Ubuntu Linux (64-bit)</v>
      </c>
      <c r="C279" s="62">
        <f>vlookup(B279,'OS Study'!A:D,2,0)</f>
        <v>0</v>
      </c>
      <c r="D279" s="62" t="str">
        <f>vlookup(B279,'OS Study'!A:D,3,0)</f>
        <v>Linux</v>
      </c>
      <c r="E279" s="62" t="str">
        <f>vlookup(B279,'OS Study'!A:D,4,0)</f>
        <v>Ubuntu</v>
      </c>
      <c r="F279" s="63" t="str">
        <f>vlookup(B279,'OS Study'!A:E,5,0)</f>
        <v/>
      </c>
      <c r="G279" s="62">
        <f>IF(vlookup(A279,'RVtools V2.1'!A:J,4,0)="non",0,1)</f>
        <v>0</v>
      </c>
      <c r="H279" s="62">
        <f>if(vlookup(A279,'RVtools V2.1'!A:K,11,0)="kube",1,0)</f>
        <v>0</v>
      </c>
      <c r="I279" s="62">
        <f t="shared" si="5"/>
        <v>0</v>
      </c>
      <c r="J279" s="62">
        <f>ifna(vlookup(A279,'Infra Study'!A:Q,17,0),0)</f>
        <v>0</v>
      </c>
      <c r="K279" s="64">
        <f>IFERROR(__xludf.DUMMYFUNCTION("N(REGEXMATCH(VLOOKUP(A279, 'RVtools V2.1'!A:H, 8, 0), ""^Serveur de fichiers""))"),0.0)</f>
        <v>0</v>
      </c>
      <c r="L279" s="64">
        <f t="shared" si="6"/>
        <v>0</v>
      </c>
      <c r="M279" s="65" t="str">
        <f>ifna(vlookup(A279,'RVtools V2.1'!A:I,8,0),"N/A")</f>
        <v>Env Developpeur</v>
      </c>
      <c r="N279" s="64">
        <f>IFERROR(__xludf.DUMMYFUNCTION("IF(REGEXMATCH(M279, ""(?i)"" &amp; JOIN(""|"", SPLIT(""kalisil"", "" ""))), 1, 0)"),0.0)</f>
        <v>0</v>
      </c>
      <c r="O279" s="64" t="str">
        <f>vlookup(A279,'RVtools V2.1'!A:H,7,0)</f>
        <v>T3</v>
      </c>
      <c r="P279" s="64">
        <f>if(vlookup(A279,'RVtools V2.1'!A:H,5,0)="oui",1,0)</f>
        <v>0</v>
      </c>
      <c r="Q279" s="64">
        <f>ifna(vlookup(A279,vCPU!A:B,2,0),"Unknown")</f>
        <v>4</v>
      </c>
      <c r="R279" s="66">
        <f>ifna(vlookup(A279,vMemory!A:C,3,0),"Unknown")</f>
        <v>8</v>
      </c>
      <c r="S279" s="66">
        <f>ifna(vlookup(A279,vDisk!A:C,3,0),"Unknown")</f>
        <v>40</v>
      </c>
      <c r="T279" s="67" t="str">
        <f t="array" ref="T279">IFS(
   L279=1, "No Lift &amp; Shift",
   J279=1, XLOOKUP(A279, 'Infra Study'!A:A, 'Infra Study'!P:P),
   I279=1, "No Lift &amp; Shift",
   H279=1, "GKE",
   K279=1, "GCNV",
   G279=1, "Lift &amp; Shift Prod",
   TRUE, "Lift &amp; Shift Noprod"
)</f>
        <v>Lift &amp; Shift Noprod</v>
      </c>
      <c r="U279" s="67">
        <f t="shared" si="7"/>
        <v>1</v>
      </c>
      <c r="V279" s="68" t="str">
        <f>if(T279="Lift &amp; Shift Noprod",if( Y279=0,Assumptions!$B$5, Assumptions!$B$4),if(T279="Lift &amp; Shift Prod",if(AND(N279=1,O279="T1"),Assumptions!$B$6,Assumptions!$B$4),0))</f>
        <v>E2</v>
      </c>
      <c r="W279" s="69">
        <f>if(V279&lt;&gt;0,if(Q279="Unknown", Assumptions!$B$42,If(Q279&gt;1,Q279,2)),0)</f>
        <v>4</v>
      </c>
      <c r="X279" s="69">
        <f>if(V279&lt;&gt;0,if(R279="Unknown", Assumptions!$B$43,R279),0)</f>
        <v>8</v>
      </c>
      <c r="Y279" s="68">
        <f t="shared" si="8"/>
        <v>0</v>
      </c>
      <c r="Z279" s="68">
        <f>if(V279&lt;&gt;0,if(  S279="Unknown", Assumptions!$B$44,S279),0)</f>
        <v>40</v>
      </c>
      <c r="AA279" s="68" t="str">
        <f>if(V279 ="N2",ifna(vlookup(W279&amp;"-"&amp;X279,'Ref. VM'!A:B,2,0),"Custom"),if(V279 ="E2" , ifna(vlookup(W279&amp;"-"&amp;X279,'Ref. VM'!D:E,2,0),"Custom"),if(V279="N2D",ifna(vlookup(W279&amp;"-"&amp;X279,'Ref. VM'!G:H,2,0),"Custom"),if(V279="N4",ifna(vlookup(W279&amp;"-"&amp;X279,'Ref. VM'!J:K,2,0),"Custom"),0))))</f>
        <v>Custom</v>
      </c>
      <c r="AB279" s="67" t="str">
        <f t="shared" si="9"/>
        <v>E2-Custom vCPUs</v>
      </c>
      <c r="AC279" s="67" t="str">
        <f t="shared" si="10"/>
        <v>E2-Custom RAM</v>
      </c>
      <c r="AD279" s="67">
        <f t="shared" si="11"/>
        <v>0</v>
      </c>
      <c r="AE279" s="69">
        <f>if(T279="Lift &amp; Shift Prod",730,if(T279="Lift &amp; Shift Noprod",Assumptions!$B$3,0))</f>
        <v>270</v>
      </c>
      <c r="AF279" s="70">
        <f>if( U279=0,0,if(Y279=0, ((vlookup(AB279,'SKU Pricing'!A:B,Assumptions!$B$2,0)*W279)+(vlookup(AC279,'SKU Pricing'!A:B,Assumptions!$B$2,0)*X279))*AE279,((vlookup(AB279,'SKU Pricing'!A:B,Assumptions!$B$2,0)*W279)+(vlookup(AC279,'SKU Pricing'!A:B,Assumptions!$B$2,0)*(W279*8))+(vlookup(AD279,'SKU Pricing'!A:B,Assumptions!$B$2,0)*(X279-(W279*8))))*AE279))</f>
        <v>36.383256</v>
      </c>
      <c r="AG279" s="67">
        <f t="shared" si="12"/>
        <v>0</v>
      </c>
      <c r="AH279" s="70">
        <f>ifna(vlookup(AG279,'SKU Pricing'!A:B,Assumptions!$B$2,0)*W279*AE279,0)</f>
        <v>0</v>
      </c>
      <c r="AI279" s="62" t="str">
        <f t="shared" si="13"/>
        <v/>
      </c>
      <c r="AJ279" s="62" t="str">
        <f>if(V279&lt;&gt;0, if(T279="Lift &amp; Shift Noprod",Assumptions!$B$9,if(V279=Assumptions!$B$6,Assumptions!$B$10,if(P279=1,Assumptions!$B$8,Assumptions!$B$7))),"")</f>
        <v>Balanced</v>
      </c>
      <c r="AK279" s="69" t="str">
        <f t="shared" si="14"/>
        <v>Balanced</v>
      </c>
      <c r="AL279" s="69">
        <f>if(AJ279="Hyperdisk Balanced",Assumptions!$B$11,0)</f>
        <v>0</v>
      </c>
      <c r="AM279" s="69">
        <f>if(AJ279="Hyperdisk Balanced",Assumptions!$B$12,0)</f>
        <v>0</v>
      </c>
      <c r="AN279" s="70">
        <f>if(AK279=0,0,if(AJ279="Hyperdisk Balanced",vlookup(AK279&amp;" provisioned space",'SKU Pricing'!A:B,Assumptions!$B$2,0)*Z279+vlookup(AK279&amp;" provisioned IOPS",'SKU Pricing'!A:B,Assumptions!$B$2,0)*AL279*730+vlookup(AK279&amp;" provisioned throughput",'SKU Pricing'!A:B,Assumptions!$B$2,0)*AM279*730,vlookup(AK279,'SKU Pricing'!A:B,Assumptions!$B$2,0)*Z279))</f>
        <v>4.64</v>
      </c>
      <c r="AO279" s="70">
        <f t="shared" si="15"/>
        <v>41.023256</v>
      </c>
      <c r="AP279" s="71" t="str">
        <f t="shared" si="16"/>
        <v>VM Manager</v>
      </c>
      <c r="AQ279" s="70">
        <f>ifna(vlookup(AP279,'SKU Pricing'!A:B,Assumptions!$B$2,0)*AE279,0)</f>
        <v>0.81</v>
      </c>
      <c r="AR279" s="72">
        <v>0.0</v>
      </c>
    </row>
    <row r="280">
      <c r="A280" s="61" t="s">
        <v>430</v>
      </c>
      <c r="B280" s="62" t="str">
        <f>ifna(if(vlookup(A280,vOS!A:B,2,0)="","Unknown",vlookup(A280,vOS!A:B,2,0)),"Unknown")</f>
        <v>Microsoft Windows Server 2022 (64-bit)</v>
      </c>
      <c r="C280" s="62">
        <f>vlookup(B280,'OS Study'!A:D,2,0)</f>
        <v>0</v>
      </c>
      <c r="D280" s="62" t="str">
        <f>vlookup(B280,'OS Study'!A:D,3,0)</f>
        <v>Windows</v>
      </c>
      <c r="E280" s="62" t="str">
        <f>vlookup(B280,'OS Study'!A:D,4,0)</f>
        <v>Server</v>
      </c>
      <c r="F280" s="63" t="str">
        <f>vlookup(B280,'OS Study'!A:E,5,0)</f>
        <v>2022</v>
      </c>
      <c r="G280" s="62">
        <f>IF(vlookup(A280,'RVtools V2.1'!A:J,4,0)="non",0,1)</f>
        <v>1</v>
      </c>
      <c r="H280" s="62">
        <f>if(vlookup(A280,'RVtools V2.1'!A:K,11,0)="kube",1,0)</f>
        <v>0</v>
      </c>
      <c r="I280" s="62">
        <f t="shared" si="5"/>
        <v>0</v>
      </c>
      <c r="J280" s="62">
        <f>ifna(vlookup(A280,'Infra Study'!A:Q,17,0),0)</f>
        <v>0</v>
      </c>
      <c r="K280" s="64">
        <f>IFERROR(__xludf.DUMMYFUNCTION("N(REGEXMATCH(VLOOKUP(A280, 'RVtools V2.1'!A:H, 8, 0), ""^Serveur de fichiers""))"),0.0)</f>
        <v>0</v>
      </c>
      <c r="L280" s="64">
        <f t="shared" si="6"/>
        <v>0</v>
      </c>
      <c r="M280" s="67" t="str">
        <f>ifna(vlookup(A280,'RVtools V2.1'!A:I,8,0),"N/A")</f>
        <v>Environnement PARAM</v>
      </c>
      <c r="N280" s="64">
        <f>IFERROR(__xludf.DUMMYFUNCTION("IF(REGEXMATCH(M280, ""(?i)"" &amp; JOIN(""|"", SPLIT(""kalisil"", "" ""))), 1, 0)"),0.0)</f>
        <v>0</v>
      </c>
      <c r="O280" s="64" t="str">
        <f>vlookup(A280,'RVtools V2.1'!A:H,7,0)</f>
        <v>T2</v>
      </c>
      <c r="P280" s="64">
        <f>if(vlookup(A280,'RVtools V2.1'!A:H,5,0)="oui",1,0)</f>
        <v>0</v>
      </c>
      <c r="Q280" s="64">
        <f>ifna(vlookup(A280,vCPU!A:B,2,0),"Unknown")</f>
        <v>2</v>
      </c>
      <c r="R280" s="66">
        <f>ifna(vlookup(A280,vMemory!A:C,3,0),"Unknown")</f>
        <v>8</v>
      </c>
      <c r="S280" s="66">
        <f>ifna(vlookup(A280,vDisk!A:C,3,0),"Unknown")</f>
        <v>56</v>
      </c>
      <c r="T280" s="67" t="str">
        <f t="array" ref="T280">IFS(
   L280=1, "No Lift &amp; Shift",
   J280=1, XLOOKUP(A280, 'Infra Study'!A:A, 'Infra Study'!P:P),
   I280=1, "No Lift &amp; Shift",
   H280=1, "GKE",
   K280=1, "GCNV",
   G280=1, "Lift &amp; Shift Prod",
   TRUE, "Lift &amp; Shift Noprod"
)</f>
        <v>Lift &amp; Shift Prod</v>
      </c>
      <c r="U280" s="67">
        <f t="shared" si="7"/>
        <v>1</v>
      </c>
      <c r="V280" s="68" t="str">
        <f>if(T280="Lift &amp; Shift Noprod",if( Y280=0,Assumptions!$B$5, Assumptions!$B$4),if(T280="Lift &amp; Shift Prod",if(AND(N280=1,O280="T1"),Assumptions!$B$6,Assumptions!$B$4),0))</f>
        <v>N2D</v>
      </c>
      <c r="W280" s="69">
        <f>if(V280&lt;&gt;0,if(Q280="Unknown", Assumptions!$B$42,If(Q280&gt;1,Q280,2)),0)</f>
        <v>2</v>
      </c>
      <c r="X280" s="69">
        <f>if(V280&lt;&gt;0,if(R280="Unknown", Assumptions!$B$43,R280),0)</f>
        <v>8</v>
      </c>
      <c r="Y280" s="68">
        <f t="shared" si="8"/>
        <v>0</v>
      </c>
      <c r="Z280" s="68">
        <f>if(V280&lt;&gt;0,if(  S280="Unknown", Assumptions!$B$44,S280),0)</f>
        <v>56</v>
      </c>
      <c r="AA280" s="68" t="str">
        <f>if(V280 ="N2",ifna(vlookup(W280&amp;"-"&amp;X280,'Ref. VM'!A:B,2,0),"Custom"),if(V280 ="E2" , ifna(vlookup(W280&amp;"-"&amp;X280,'Ref. VM'!D:E,2,0),"Custom"),if(V280="N2D",ifna(vlookup(W280&amp;"-"&amp;X280,'Ref. VM'!G:H,2,0),"Custom"),if(V280="N4",ifna(vlookup(W280&amp;"-"&amp;X280,'Ref. VM'!J:K,2,0),"Custom"),0))))</f>
        <v>Custom</v>
      </c>
      <c r="AB280" s="67" t="str">
        <f t="shared" si="9"/>
        <v>N2D-Custom vCPUs-CUD 3y</v>
      </c>
      <c r="AC280" s="67" t="str">
        <f t="shared" si="10"/>
        <v>N2D-Custom RAM-CUD 3y</v>
      </c>
      <c r="AD280" s="67">
        <f t="shared" si="11"/>
        <v>0</v>
      </c>
      <c r="AE280" s="69">
        <f>if(T280="Lift &amp; Shift Prod",730,if(T280="Lift &amp; Shift Noprod",Assumptions!$B$3,0))</f>
        <v>730</v>
      </c>
      <c r="AF280" s="70">
        <f>if( U280=0,0,if(Y280=0, ((vlookup(AB280,'SKU Pricing'!A:B,Assumptions!$B$2,0)*W280)+(vlookup(AC280,'SKU Pricing'!A:B,Assumptions!$B$2,0)*X280))*AE280,((vlookup(AB280,'SKU Pricing'!A:B,Assumptions!$B$2,0)*W280)+(vlookup(AC280,'SKU Pricing'!A:B,Assumptions!$B$2,0)*(W280*8))+(vlookup(AD280,'SKU Pricing'!A:B,Assumptions!$B$2,0)*(X280-(W280*8))))*AE280))</f>
        <v>33.80865936</v>
      </c>
      <c r="AG280" s="67" t="str">
        <f t="shared" si="12"/>
        <v>Windows Server</v>
      </c>
      <c r="AH280" s="70">
        <f>ifna(vlookup(AG280,'SKU Pricing'!A:B,Assumptions!$B$2,0)*W280*AE280,0)</f>
        <v>67.16</v>
      </c>
      <c r="AI280" s="62" t="str">
        <f t="shared" si="13"/>
        <v/>
      </c>
      <c r="AJ280" s="62" t="str">
        <f>if(V280&lt;&gt;0, if(T280="Lift &amp; Shift Noprod",Assumptions!$B$9,if(V280=Assumptions!$B$6,Assumptions!$B$10,if(P280=1,Assumptions!$B$8,Assumptions!$B$7))),"")</f>
        <v>Balanced</v>
      </c>
      <c r="AK280" s="69" t="str">
        <f t="shared" si="14"/>
        <v>Balanced</v>
      </c>
      <c r="AL280" s="69">
        <f>if(AJ280="Hyperdisk Balanced",Assumptions!$B$11,0)</f>
        <v>0</v>
      </c>
      <c r="AM280" s="69">
        <f>if(AJ280="Hyperdisk Balanced",Assumptions!$B$12,0)</f>
        <v>0</v>
      </c>
      <c r="AN280" s="70">
        <f>if(AK280=0,0,if(AJ280="Hyperdisk Balanced",vlookup(AK280&amp;" provisioned space",'SKU Pricing'!A:B,Assumptions!$B$2,0)*Z280+vlookup(AK280&amp;" provisioned IOPS",'SKU Pricing'!A:B,Assumptions!$B$2,0)*AL280*730+vlookup(AK280&amp;" provisioned throughput",'SKU Pricing'!A:B,Assumptions!$B$2,0)*AM280*730,vlookup(AK280,'SKU Pricing'!A:B,Assumptions!$B$2,0)*Z280))</f>
        <v>6.496</v>
      </c>
      <c r="AO280" s="70">
        <f t="shared" si="15"/>
        <v>107.4646594</v>
      </c>
      <c r="AP280" s="71" t="str">
        <f t="shared" si="16"/>
        <v>VM Manager</v>
      </c>
      <c r="AQ280" s="70">
        <f>ifna(vlookup(AP280,'SKU Pricing'!A:B,Assumptions!$B$2,0)*AE280,0)</f>
        <v>2.19</v>
      </c>
      <c r="AR280" s="72">
        <v>0.0</v>
      </c>
    </row>
    <row r="281">
      <c r="A281" s="61" t="s">
        <v>431</v>
      </c>
      <c r="B281" s="62" t="str">
        <f>ifna(if(vlookup(A281,vOS!A:B,2,0)="","Unknown",vlookup(A281,vOS!A:B,2,0)),"Unknown")</f>
        <v>Microsoft Windows Server 2019 (64-bit)</v>
      </c>
      <c r="C281" s="62">
        <f>vlookup(B281,'OS Study'!A:D,2,0)</f>
        <v>0</v>
      </c>
      <c r="D281" s="62" t="str">
        <f>vlookup(B281,'OS Study'!A:D,3,0)</f>
        <v>Windows</v>
      </c>
      <c r="E281" s="62" t="str">
        <f>vlookup(B281,'OS Study'!A:D,4,0)</f>
        <v>Server</v>
      </c>
      <c r="F281" s="63" t="str">
        <f>vlookup(B281,'OS Study'!A:E,5,0)</f>
        <v>2019</v>
      </c>
      <c r="G281" s="62">
        <f>IF(vlookup(A281,'RVtools V2.1'!A:J,4,0)="non",0,1)</f>
        <v>1</v>
      </c>
      <c r="H281" s="62">
        <f>if(vlookup(A281,'RVtools V2.1'!A:K,11,0)="kube",1,0)</f>
        <v>0</v>
      </c>
      <c r="I281" s="62">
        <f t="shared" si="5"/>
        <v>0</v>
      </c>
      <c r="J281" s="62">
        <f>ifna(vlookup(A281,'Infra Study'!A:Q,17,0),0)</f>
        <v>0</v>
      </c>
      <c r="K281" s="64">
        <f>IFERROR(__xludf.DUMMYFUNCTION("N(REGEXMATCH(VLOOKUP(A281, 'RVtools V2.1'!A:H, 8, 0), ""^Serveur de fichiers""))"),0.0)</f>
        <v>0</v>
      </c>
      <c r="L281" s="64">
        <f t="shared" si="6"/>
        <v>0</v>
      </c>
      <c r="M281" s="67" t="str">
        <f>ifna(vlookup(A281,'RVtools V2.1'!A:I,8,0),"N/A")</f>
        <v>Environnement PARAM</v>
      </c>
      <c r="N281" s="64">
        <f>IFERROR(__xludf.DUMMYFUNCTION("IF(REGEXMATCH(M281, ""(?i)"" &amp; JOIN(""|"", SPLIT(""kalisil"", "" ""))), 1, 0)"),0.0)</f>
        <v>0</v>
      </c>
      <c r="O281" s="64" t="str">
        <f>vlookup(A281,'RVtools V2.1'!A:H,7,0)</f>
        <v>T2</v>
      </c>
      <c r="P281" s="64">
        <f>if(vlookup(A281,'RVtools V2.1'!A:H,5,0)="oui",1,0)</f>
        <v>0</v>
      </c>
      <c r="Q281" s="64">
        <f>ifna(vlookup(A281,vCPU!A:B,2,0),"Unknown")</f>
        <v>4</v>
      </c>
      <c r="R281" s="66">
        <f>ifna(vlookup(A281,vMemory!A:C,3,0),"Unknown")</f>
        <v>16</v>
      </c>
      <c r="S281" s="66">
        <f>ifna(vlookup(A281,vDisk!A:C,3,0),"Unknown")</f>
        <v>62</v>
      </c>
      <c r="T281" s="67" t="str">
        <f t="array" ref="T281">IFS(
   L281=1, "No Lift &amp; Shift",
   J281=1, XLOOKUP(A281, 'Infra Study'!A:A, 'Infra Study'!P:P),
   I281=1, "No Lift &amp; Shift",
   H281=1, "GKE",
   K281=1, "GCNV",
   G281=1, "Lift &amp; Shift Prod",
   TRUE, "Lift &amp; Shift Noprod"
)</f>
        <v>Lift &amp; Shift Prod</v>
      </c>
      <c r="U281" s="67">
        <f t="shared" si="7"/>
        <v>1</v>
      </c>
      <c r="V281" s="68" t="str">
        <f>if(T281="Lift &amp; Shift Noprod",if( Y281=0,Assumptions!$B$5, Assumptions!$B$4),if(T281="Lift &amp; Shift Prod",if(AND(N281=1,O281="T1"),Assumptions!$B$6,Assumptions!$B$4),0))</f>
        <v>N2D</v>
      </c>
      <c r="W281" s="69">
        <f>if(V281&lt;&gt;0,if(Q281="Unknown", Assumptions!$B$42,If(Q281&gt;1,Q281,2)),0)</f>
        <v>4</v>
      </c>
      <c r="X281" s="69">
        <f>if(V281&lt;&gt;0,if(R281="Unknown", Assumptions!$B$43,R281),0)</f>
        <v>16</v>
      </c>
      <c r="Y281" s="68">
        <f t="shared" si="8"/>
        <v>0</v>
      </c>
      <c r="Z281" s="68">
        <f>if(V281&lt;&gt;0,if(  S281="Unknown", Assumptions!$B$44,S281),0)</f>
        <v>62</v>
      </c>
      <c r="AA281" s="68" t="str">
        <f>if(V281 ="N2",ifna(vlookup(W281&amp;"-"&amp;X281,'Ref. VM'!A:B,2,0),"Custom"),if(V281 ="E2" , ifna(vlookup(W281&amp;"-"&amp;X281,'Ref. VM'!D:E,2,0),"Custom"),if(V281="N2D",ifna(vlookup(W281&amp;"-"&amp;X281,'Ref. VM'!G:H,2,0),"Custom"),if(V281="N4",ifna(vlookup(W281&amp;"-"&amp;X281,'Ref. VM'!J:K,2,0),"Custom"),0))))</f>
        <v>Predefined</v>
      </c>
      <c r="AB281" s="67" t="str">
        <f t="shared" si="9"/>
        <v>N2D-Predefined vCPUs-CUD 3y</v>
      </c>
      <c r="AC281" s="67" t="str">
        <f t="shared" si="10"/>
        <v>N2D-Predefined RAM-CUD 3y</v>
      </c>
      <c r="AD281" s="67">
        <f t="shared" si="11"/>
        <v>0</v>
      </c>
      <c r="AE281" s="69">
        <f>if(T281="Lift &amp; Shift Prod",730,if(T281="Lift &amp; Shift Noprod",Assumptions!$B$3,0))</f>
        <v>730</v>
      </c>
      <c r="AF281" s="70">
        <f>if( U281=0,0,if(Y281=0, ((vlookup(AB281,'SKU Pricing'!A:B,Assumptions!$B$2,0)*W281)+(vlookup(AC281,'SKU Pricing'!A:B,Assumptions!$B$2,0)*X281))*AE281,((vlookup(AB281,'SKU Pricing'!A:B,Assumptions!$B$2,0)*W281)+(vlookup(AC281,'SKU Pricing'!A:B,Assumptions!$B$2,0)*(W281*8))+(vlookup(AD281,'SKU Pricing'!A:B,Assumptions!$B$2,0)*(X281-(W281*8))))*AE281))</f>
        <v>64.3974464</v>
      </c>
      <c r="AG281" s="67" t="str">
        <f t="shared" si="12"/>
        <v>Windows Server</v>
      </c>
      <c r="AH281" s="70">
        <f>ifna(vlookup(AG281,'SKU Pricing'!A:B,Assumptions!$B$2,0)*W281*AE281,0)</f>
        <v>134.32</v>
      </c>
      <c r="AI281" s="62" t="str">
        <f t="shared" si="13"/>
        <v/>
      </c>
      <c r="AJ281" s="62" t="str">
        <f>if(V281&lt;&gt;0, if(T281="Lift &amp; Shift Noprod",Assumptions!$B$9,if(V281=Assumptions!$B$6,Assumptions!$B$10,if(P281=1,Assumptions!$B$8,Assumptions!$B$7))),"")</f>
        <v>Balanced</v>
      </c>
      <c r="AK281" s="69" t="str">
        <f t="shared" si="14"/>
        <v>Balanced</v>
      </c>
      <c r="AL281" s="69">
        <f>if(AJ281="Hyperdisk Balanced",Assumptions!$B$11,0)</f>
        <v>0</v>
      </c>
      <c r="AM281" s="69">
        <f>if(AJ281="Hyperdisk Balanced",Assumptions!$B$12,0)</f>
        <v>0</v>
      </c>
      <c r="AN281" s="70">
        <f>if(AK281=0,0,if(AJ281="Hyperdisk Balanced",vlookup(AK281&amp;" provisioned space",'SKU Pricing'!A:B,Assumptions!$B$2,0)*Z281+vlookup(AK281&amp;" provisioned IOPS",'SKU Pricing'!A:B,Assumptions!$B$2,0)*AL281*730+vlookup(AK281&amp;" provisioned throughput",'SKU Pricing'!A:B,Assumptions!$B$2,0)*AM281*730,vlookup(AK281,'SKU Pricing'!A:B,Assumptions!$B$2,0)*Z281))</f>
        <v>7.192</v>
      </c>
      <c r="AO281" s="70">
        <f t="shared" si="15"/>
        <v>205.9094464</v>
      </c>
      <c r="AP281" s="71" t="str">
        <f t="shared" si="16"/>
        <v>VM Manager</v>
      </c>
      <c r="AQ281" s="70">
        <f>ifna(vlookup(AP281,'SKU Pricing'!A:B,Assumptions!$B$2,0)*AE281,0)</f>
        <v>2.19</v>
      </c>
      <c r="AR281" s="72">
        <v>0.0</v>
      </c>
    </row>
    <row r="282">
      <c r="A282" s="61" t="s">
        <v>432</v>
      </c>
      <c r="B282" s="62" t="str">
        <f>ifna(if(vlookup(A282,vOS!A:B,2,0)="","Unknown",vlookup(A282,vOS!A:B,2,0)),"Unknown")</f>
        <v>Microsoft Windows Server 2019 (64-bit)</v>
      </c>
      <c r="C282" s="62">
        <f>vlookup(B282,'OS Study'!A:D,2,0)</f>
        <v>0</v>
      </c>
      <c r="D282" s="62" t="str">
        <f>vlookup(B282,'OS Study'!A:D,3,0)</f>
        <v>Windows</v>
      </c>
      <c r="E282" s="62" t="str">
        <f>vlookup(B282,'OS Study'!A:D,4,0)</f>
        <v>Server</v>
      </c>
      <c r="F282" s="63" t="str">
        <f>vlookup(B282,'OS Study'!A:E,5,0)</f>
        <v>2019</v>
      </c>
      <c r="G282" s="62">
        <f>IF(vlookup(A282,'RVtools V2.1'!A:J,4,0)="non",0,1)</f>
        <v>1</v>
      </c>
      <c r="H282" s="62">
        <f>if(vlookup(A282,'RVtools V2.1'!A:K,11,0)="kube",1,0)</f>
        <v>0</v>
      </c>
      <c r="I282" s="62">
        <f t="shared" si="5"/>
        <v>0</v>
      </c>
      <c r="J282" s="62">
        <f>ifna(vlookup(A282,'Infra Study'!A:Q,17,0),0)</f>
        <v>0</v>
      </c>
      <c r="K282" s="64">
        <f>IFERROR(__xludf.DUMMYFUNCTION("N(REGEXMATCH(VLOOKUP(A282, 'RVtools V2.1'!A:H, 8, 0), ""^Serveur de fichiers""))"),0.0)</f>
        <v>0</v>
      </c>
      <c r="L282" s="64">
        <f t="shared" si="6"/>
        <v>0</v>
      </c>
      <c r="M282" s="67" t="str">
        <f>ifna(vlookup(A282,'RVtools V2.1'!A:I,8,0),"N/A")</f>
        <v>Environnement PARAM</v>
      </c>
      <c r="N282" s="64">
        <f>IFERROR(__xludf.DUMMYFUNCTION("IF(REGEXMATCH(M282, ""(?i)"" &amp; JOIN(""|"", SPLIT(""kalisil"", "" ""))), 1, 0)"),0.0)</f>
        <v>0</v>
      </c>
      <c r="O282" s="64" t="str">
        <f>vlookup(A282,'RVtools V2.1'!A:H,7,0)</f>
        <v>T2</v>
      </c>
      <c r="P282" s="64">
        <f>if(vlookup(A282,'RVtools V2.1'!A:H,5,0)="oui",1,0)</f>
        <v>0</v>
      </c>
      <c r="Q282" s="64">
        <f>ifna(vlookup(A282,vCPU!A:B,2,0),"Unknown")</f>
        <v>2</v>
      </c>
      <c r="R282" s="66">
        <f>ifna(vlookup(A282,vMemory!A:C,3,0),"Unknown")</f>
        <v>4</v>
      </c>
      <c r="S282" s="66">
        <f>ifna(vlookup(A282,vDisk!A:C,3,0),"Unknown")</f>
        <v>271</v>
      </c>
      <c r="T282" s="67" t="str">
        <f t="array" ref="T282">IFS(
   L282=1, "No Lift &amp; Shift",
   J282=1, XLOOKUP(A282, 'Infra Study'!A:A, 'Infra Study'!P:P),
   I282=1, "No Lift &amp; Shift",
   H282=1, "GKE",
   K282=1, "GCNV",
   G282=1, "Lift &amp; Shift Prod",
   TRUE, "Lift &amp; Shift Noprod"
)</f>
        <v>Lift &amp; Shift Prod</v>
      </c>
      <c r="U282" s="67">
        <f t="shared" si="7"/>
        <v>1</v>
      </c>
      <c r="V282" s="68" t="str">
        <f>if(T282="Lift &amp; Shift Noprod",if( Y282=0,Assumptions!$B$5, Assumptions!$B$4),if(T282="Lift &amp; Shift Prod",if(AND(N282=1,O282="T1"),Assumptions!$B$6,Assumptions!$B$4),0))</f>
        <v>N2D</v>
      </c>
      <c r="W282" s="69">
        <f>if(V282&lt;&gt;0,if(Q282="Unknown", Assumptions!$B$42,If(Q282&gt;1,Q282,2)),0)</f>
        <v>2</v>
      </c>
      <c r="X282" s="69">
        <f>if(V282&lt;&gt;0,if(R282="Unknown", Assumptions!$B$43,R282),0)</f>
        <v>4</v>
      </c>
      <c r="Y282" s="68">
        <f t="shared" si="8"/>
        <v>0</v>
      </c>
      <c r="Z282" s="68">
        <f>if(V282&lt;&gt;0,if(  S282="Unknown", Assumptions!$B$44,S282),0)</f>
        <v>271</v>
      </c>
      <c r="AA282" s="68" t="str">
        <f>if(V282 ="N2",ifna(vlookup(W282&amp;"-"&amp;X282,'Ref. VM'!A:B,2,0),"Custom"),if(V282 ="E2" , ifna(vlookup(W282&amp;"-"&amp;X282,'Ref. VM'!D:E,2,0),"Custom"),if(V282="N2D",ifna(vlookup(W282&amp;"-"&amp;X282,'Ref. VM'!G:H,2,0),"Custom"),if(V282="N4",ifna(vlookup(W282&amp;"-"&amp;X282,'Ref. VM'!J:K,2,0),"Custom"),0))))</f>
        <v>Custom</v>
      </c>
      <c r="AB282" s="67" t="str">
        <f t="shared" si="9"/>
        <v>N2D-Custom vCPUs-CUD 3y</v>
      </c>
      <c r="AC282" s="67" t="str">
        <f t="shared" si="10"/>
        <v>N2D-Custom RAM-CUD 3y</v>
      </c>
      <c r="AD282" s="67">
        <f t="shared" si="11"/>
        <v>0</v>
      </c>
      <c r="AE282" s="69">
        <f>if(T282="Lift &amp; Shift Prod",730,if(T282="Lift &amp; Shift Noprod",Assumptions!$B$3,0))</f>
        <v>730</v>
      </c>
      <c r="AF282" s="70">
        <f>if( U282=0,0,if(Y282=0, ((vlookup(AB282,'SKU Pricing'!A:B,Assumptions!$B$2,0)*W282)+(vlookup(AC282,'SKU Pricing'!A:B,Assumptions!$B$2,0)*X282))*AE282,((vlookup(AB282,'SKU Pricing'!A:B,Assumptions!$B$2,0)*W282)+(vlookup(AC282,'SKU Pricing'!A:B,Assumptions!$B$2,0)*(W282*8))+(vlookup(AD282,'SKU Pricing'!A:B,Assumptions!$B$2,0)*(X282-(W282*8))))*AE282))</f>
        <v>27.90832632</v>
      </c>
      <c r="AG282" s="67" t="str">
        <f t="shared" si="12"/>
        <v>Windows Server</v>
      </c>
      <c r="AH282" s="70">
        <f>ifna(vlookup(AG282,'SKU Pricing'!A:B,Assumptions!$B$2,0)*W282*AE282,0)</f>
        <v>67.16</v>
      </c>
      <c r="AI282" s="62" t="str">
        <f t="shared" si="13"/>
        <v/>
      </c>
      <c r="AJ282" s="62" t="str">
        <f>if(V282&lt;&gt;0, if(T282="Lift &amp; Shift Noprod",Assumptions!$B$9,if(V282=Assumptions!$B$6,Assumptions!$B$10,if(P282=1,Assumptions!$B$8,Assumptions!$B$7))),"")</f>
        <v>Balanced</v>
      </c>
      <c r="AK282" s="69" t="str">
        <f t="shared" si="14"/>
        <v>Balanced</v>
      </c>
      <c r="AL282" s="69">
        <f>if(AJ282="Hyperdisk Balanced",Assumptions!$B$11,0)</f>
        <v>0</v>
      </c>
      <c r="AM282" s="69">
        <f>if(AJ282="Hyperdisk Balanced",Assumptions!$B$12,0)</f>
        <v>0</v>
      </c>
      <c r="AN282" s="70">
        <f>if(AK282=0,0,if(AJ282="Hyperdisk Balanced",vlookup(AK282&amp;" provisioned space",'SKU Pricing'!A:B,Assumptions!$B$2,0)*Z282+vlookup(AK282&amp;" provisioned IOPS",'SKU Pricing'!A:B,Assumptions!$B$2,0)*AL282*730+vlookup(AK282&amp;" provisioned throughput",'SKU Pricing'!A:B,Assumptions!$B$2,0)*AM282*730,vlookup(AK282,'SKU Pricing'!A:B,Assumptions!$B$2,0)*Z282))</f>
        <v>31.436</v>
      </c>
      <c r="AO282" s="70">
        <f t="shared" si="15"/>
        <v>126.5043263</v>
      </c>
      <c r="AP282" s="71" t="str">
        <f t="shared" si="16"/>
        <v>VM Manager</v>
      </c>
      <c r="AQ282" s="70">
        <f>ifna(vlookup(AP282,'SKU Pricing'!A:B,Assumptions!$B$2,0)*AE282,0)</f>
        <v>2.19</v>
      </c>
      <c r="AR282" s="72">
        <v>0.0</v>
      </c>
    </row>
    <row r="283">
      <c r="A283" s="61" t="s">
        <v>433</v>
      </c>
      <c r="B283" s="62" t="str">
        <f>ifna(if(vlookup(A283,vOS!A:B,2,0)="","Unknown",vlookup(A283,vOS!A:B,2,0)),"Unknown")</f>
        <v>Microsoft Windows Server 2019 (64-bit)</v>
      </c>
      <c r="C283" s="62">
        <f>vlookup(B283,'OS Study'!A:D,2,0)</f>
        <v>0</v>
      </c>
      <c r="D283" s="62" t="str">
        <f>vlookup(B283,'OS Study'!A:D,3,0)</f>
        <v>Windows</v>
      </c>
      <c r="E283" s="62" t="str">
        <f>vlookup(B283,'OS Study'!A:D,4,0)</f>
        <v>Server</v>
      </c>
      <c r="F283" s="63" t="str">
        <f>vlookup(B283,'OS Study'!A:E,5,0)</f>
        <v>2019</v>
      </c>
      <c r="G283" s="62">
        <f>IF(vlookup(A283,'RVtools V2.1'!A:J,4,0)="non",0,1)</f>
        <v>1</v>
      </c>
      <c r="H283" s="62">
        <f>if(vlookup(A283,'RVtools V2.1'!A:K,11,0)="kube",1,0)</f>
        <v>0</v>
      </c>
      <c r="I283" s="62">
        <f t="shared" si="5"/>
        <v>0</v>
      </c>
      <c r="J283" s="62">
        <f>ifna(vlookup(A283,'Infra Study'!A:Q,17,0),0)</f>
        <v>0</v>
      </c>
      <c r="K283" s="64">
        <f>IFERROR(__xludf.DUMMYFUNCTION("N(REGEXMATCH(VLOOKUP(A283, 'RVtools V2.1'!A:H, 8, 0), ""^Serveur de fichiers""))"),0.0)</f>
        <v>0</v>
      </c>
      <c r="L283" s="64">
        <f t="shared" si="6"/>
        <v>0</v>
      </c>
      <c r="M283" s="67" t="str">
        <f>ifna(vlookup(A283,'RVtools V2.1'!A:I,8,0),"N/A")</f>
        <v>Environnement PARAM</v>
      </c>
      <c r="N283" s="64">
        <f>IFERROR(__xludf.DUMMYFUNCTION("IF(REGEXMATCH(M283, ""(?i)"" &amp; JOIN(""|"", SPLIT(""kalisil"", "" ""))), 1, 0)"),0.0)</f>
        <v>0</v>
      </c>
      <c r="O283" s="64" t="str">
        <f>vlookup(A283,'RVtools V2.1'!A:H,7,0)</f>
        <v>T2</v>
      </c>
      <c r="P283" s="64">
        <f>if(vlookup(A283,'RVtools V2.1'!A:H,5,0)="oui",1,0)</f>
        <v>0</v>
      </c>
      <c r="Q283" s="64">
        <f>ifna(vlookup(A283,vCPU!A:B,2,0),"Unknown")</f>
        <v>16</v>
      </c>
      <c r="R283" s="66">
        <f>ifna(vlookup(A283,vMemory!A:C,3,0),"Unknown")</f>
        <v>64</v>
      </c>
      <c r="S283" s="66">
        <f>ifna(vlookup(A283,vDisk!A:C,3,0),"Unknown")</f>
        <v>145</v>
      </c>
      <c r="T283" s="67" t="str">
        <f t="array" ref="T283">IFS(
   L283=1, "No Lift &amp; Shift",
   J283=1, XLOOKUP(A283, 'Infra Study'!A:A, 'Infra Study'!P:P),
   I283=1, "No Lift &amp; Shift",
   H283=1, "GKE",
   K283=1, "GCNV",
   G283=1, "Lift &amp; Shift Prod",
   TRUE, "Lift &amp; Shift Noprod"
)</f>
        <v>Lift &amp; Shift Prod</v>
      </c>
      <c r="U283" s="67">
        <f t="shared" si="7"/>
        <v>1</v>
      </c>
      <c r="V283" s="68" t="str">
        <f>if(T283="Lift &amp; Shift Noprod",if( Y283=0,Assumptions!$B$5, Assumptions!$B$4),if(T283="Lift &amp; Shift Prod",if(AND(N283=1,O283="T1"),Assumptions!$B$6,Assumptions!$B$4),0))</f>
        <v>N2D</v>
      </c>
      <c r="W283" s="69">
        <f>if(V283&lt;&gt;0,if(Q283="Unknown", Assumptions!$B$42,If(Q283&gt;1,Q283,2)),0)</f>
        <v>16</v>
      </c>
      <c r="X283" s="69">
        <f>if(V283&lt;&gt;0,if(R283="Unknown", Assumptions!$B$43,R283),0)</f>
        <v>64</v>
      </c>
      <c r="Y283" s="68">
        <f t="shared" si="8"/>
        <v>0</v>
      </c>
      <c r="Z283" s="68">
        <f>if(V283&lt;&gt;0,if(  S283="Unknown", Assumptions!$B$44,S283),0)</f>
        <v>145</v>
      </c>
      <c r="AA283" s="68" t="str">
        <f>if(V283 ="N2",ifna(vlookup(W283&amp;"-"&amp;X283,'Ref. VM'!A:B,2,0),"Custom"),if(V283 ="E2" , ifna(vlookup(W283&amp;"-"&amp;X283,'Ref. VM'!D:E,2,0),"Custom"),if(V283="N2D",ifna(vlookup(W283&amp;"-"&amp;X283,'Ref. VM'!G:H,2,0),"Custom"),if(V283="N4",ifna(vlookup(W283&amp;"-"&amp;X283,'Ref. VM'!J:K,2,0),"Custom"),0))))</f>
        <v>Predefined</v>
      </c>
      <c r="AB283" s="67" t="str">
        <f t="shared" si="9"/>
        <v>N2D-Predefined vCPUs-CUD 3y</v>
      </c>
      <c r="AC283" s="67" t="str">
        <f t="shared" si="10"/>
        <v>N2D-Predefined RAM-CUD 3y</v>
      </c>
      <c r="AD283" s="67">
        <f t="shared" si="11"/>
        <v>0</v>
      </c>
      <c r="AE283" s="69">
        <f>if(T283="Lift &amp; Shift Prod",730,if(T283="Lift &amp; Shift Noprod",Assumptions!$B$3,0))</f>
        <v>730</v>
      </c>
      <c r="AF283" s="70">
        <f>if( U283=0,0,if(Y283=0, ((vlookup(AB283,'SKU Pricing'!A:B,Assumptions!$B$2,0)*W283)+(vlookup(AC283,'SKU Pricing'!A:B,Assumptions!$B$2,0)*X283))*AE283,((vlookup(AB283,'SKU Pricing'!A:B,Assumptions!$B$2,0)*W283)+(vlookup(AC283,'SKU Pricing'!A:B,Assumptions!$B$2,0)*(W283*8))+(vlookup(AD283,'SKU Pricing'!A:B,Assumptions!$B$2,0)*(X283-(W283*8))))*AE283))</f>
        <v>257.5897856</v>
      </c>
      <c r="AG283" s="67" t="str">
        <f t="shared" si="12"/>
        <v>Windows Server</v>
      </c>
      <c r="AH283" s="70">
        <f>ifna(vlookup(AG283,'SKU Pricing'!A:B,Assumptions!$B$2,0)*W283*AE283,0)</f>
        <v>537.28</v>
      </c>
      <c r="AI283" s="62" t="str">
        <f t="shared" si="13"/>
        <v/>
      </c>
      <c r="AJ283" s="62" t="str">
        <f>if(V283&lt;&gt;0, if(T283="Lift &amp; Shift Noprod",Assumptions!$B$9,if(V283=Assumptions!$B$6,Assumptions!$B$10,if(P283=1,Assumptions!$B$8,Assumptions!$B$7))),"")</f>
        <v>Balanced</v>
      </c>
      <c r="AK283" s="69" t="str">
        <f t="shared" si="14"/>
        <v>Balanced</v>
      </c>
      <c r="AL283" s="69">
        <f>if(AJ283="Hyperdisk Balanced",Assumptions!$B$11,0)</f>
        <v>0</v>
      </c>
      <c r="AM283" s="69">
        <f>if(AJ283="Hyperdisk Balanced",Assumptions!$B$12,0)</f>
        <v>0</v>
      </c>
      <c r="AN283" s="70">
        <f>if(AK283=0,0,if(AJ283="Hyperdisk Balanced",vlookup(AK283&amp;" provisioned space",'SKU Pricing'!A:B,Assumptions!$B$2,0)*Z283+vlookup(AK283&amp;" provisioned IOPS",'SKU Pricing'!A:B,Assumptions!$B$2,0)*AL283*730+vlookup(AK283&amp;" provisioned throughput",'SKU Pricing'!A:B,Assumptions!$B$2,0)*AM283*730,vlookup(AK283,'SKU Pricing'!A:B,Assumptions!$B$2,0)*Z283))</f>
        <v>16.82</v>
      </c>
      <c r="AO283" s="70">
        <f t="shared" si="15"/>
        <v>811.6897856</v>
      </c>
      <c r="AP283" s="71" t="str">
        <f t="shared" si="16"/>
        <v>VM Manager</v>
      </c>
      <c r="AQ283" s="70">
        <f>ifna(vlookup(AP283,'SKU Pricing'!A:B,Assumptions!$B$2,0)*AE283,0)</f>
        <v>2.19</v>
      </c>
      <c r="AR283" s="72">
        <v>0.0</v>
      </c>
    </row>
    <row r="284">
      <c r="A284" s="61" t="s">
        <v>434</v>
      </c>
      <c r="B284" s="62" t="str">
        <f>ifna(if(vlookup(A284,vOS!A:B,2,0)="","Unknown",vlookup(A284,vOS!A:B,2,0)),"Unknown")</f>
        <v>Microsoft Windows Server 2022 (64-bit)</v>
      </c>
      <c r="C284" s="62">
        <f>vlookup(B284,'OS Study'!A:D,2,0)</f>
        <v>0</v>
      </c>
      <c r="D284" s="62" t="str">
        <f>vlookup(B284,'OS Study'!A:D,3,0)</f>
        <v>Windows</v>
      </c>
      <c r="E284" s="62" t="str">
        <f>vlookup(B284,'OS Study'!A:D,4,0)</f>
        <v>Server</v>
      </c>
      <c r="F284" s="63" t="str">
        <f>vlookup(B284,'OS Study'!A:E,5,0)</f>
        <v>2022</v>
      </c>
      <c r="G284" s="62">
        <f>IF(vlookup(A284,'RVtools V2.1'!A:J,4,0)="non",0,1)</f>
        <v>1</v>
      </c>
      <c r="H284" s="62">
        <f>if(vlookup(A284,'RVtools V2.1'!A:K,11,0)="kube",1,0)</f>
        <v>0</v>
      </c>
      <c r="I284" s="62">
        <f t="shared" si="5"/>
        <v>0</v>
      </c>
      <c r="J284" s="62">
        <f>ifna(vlookup(A284,'Infra Study'!A:Q,17,0),0)</f>
        <v>0</v>
      </c>
      <c r="K284" s="64">
        <f>IFERROR(__xludf.DUMMYFUNCTION("N(REGEXMATCH(VLOOKUP(A284, 'RVtools V2.1'!A:H, 8, 0), ""^Serveur de fichiers""))"),0.0)</f>
        <v>0</v>
      </c>
      <c r="L284" s="64">
        <f t="shared" si="6"/>
        <v>0</v>
      </c>
      <c r="M284" s="67" t="str">
        <f>ifna(vlookup(A284,'RVtools V2.1'!A:I,8,0),"N/A")</f>
        <v>Environnement PARAM</v>
      </c>
      <c r="N284" s="64">
        <f>IFERROR(__xludf.DUMMYFUNCTION("IF(REGEXMATCH(M284, ""(?i)"" &amp; JOIN(""|"", SPLIT(""kalisil"", "" ""))), 1, 0)"),0.0)</f>
        <v>0</v>
      </c>
      <c r="O284" s="64" t="str">
        <f>vlookup(A284,'RVtools V2.1'!A:H,7,0)</f>
        <v>T2</v>
      </c>
      <c r="P284" s="64">
        <f>if(vlookup(A284,'RVtools V2.1'!A:H,5,0)="oui",1,0)</f>
        <v>0</v>
      </c>
      <c r="Q284" s="64">
        <f>ifna(vlookup(A284,vCPU!A:B,2,0),"Unknown")</f>
        <v>2</v>
      </c>
      <c r="R284" s="66">
        <f>ifna(vlookup(A284,vMemory!A:C,3,0),"Unknown")</f>
        <v>4</v>
      </c>
      <c r="S284" s="66">
        <f>ifna(vlookup(A284,vDisk!A:C,3,0),"Unknown")</f>
        <v>51</v>
      </c>
      <c r="T284" s="67" t="str">
        <f t="array" ref="T284">IFS(
   L284=1, "No Lift &amp; Shift",
   J284=1, XLOOKUP(A284, 'Infra Study'!A:A, 'Infra Study'!P:P),
   I284=1, "No Lift &amp; Shift",
   H284=1, "GKE",
   K284=1, "GCNV",
   G284=1, "Lift &amp; Shift Prod",
   TRUE, "Lift &amp; Shift Noprod"
)</f>
        <v>Lift &amp; Shift Prod</v>
      </c>
      <c r="U284" s="67">
        <f t="shared" si="7"/>
        <v>1</v>
      </c>
      <c r="V284" s="68" t="str">
        <f>if(T284="Lift &amp; Shift Noprod",if( Y284=0,Assumptions!$B$5, Assumptions!$B$4),if(T284="Lift &amp; Shift Prod",if(AND(N284=1,O284="T1"),Assumptions!$B$6,Assumptions!$B$4),0))</f>
        <v>N2D</v>
      </c>
      <c r="W284" s="69">
        <f>if(V284&lt;&gt;0,if(Q284="Unknown", Assumptions!$B$42,If(Q284&gt;1,Q284,2)),0)</f>
        <v>2</v>
      </c>
      <c r="X284" s="69">
        <f>if(V284&lt;&gt;0,if(R284="Unknown", Assumptions!$B$43,R284),0)</f>
        <v>4</v>
      </c>
      <c r="Y284" s="68">
        <f t="shared" si="8"/>
        <v>0</v>
      </c>
      <c r="Z284" s="68">
        <f>if(V284&lt;&gt;0,if(  S284="Unknown", Assumptions!$B$44,S284),0)</f>
        <v>51</v>
      </c>
      <c r="AA284" s="68" t="str">
        <f>if(V284 ="N2",ifna(vlookup(W284&amp;"-"&amp;X284,'Ref. VM'!A:B,2,0),"Custom"),if(V284 ="E2" , ifna(vlookup(W284&amp;"-"&amp;X284,'Ref. VM'!D:E,2,0),"Custom"),if(V284="N2D",ifna(vlookup(W284&amp;"-"&amp;X284,'Ref. VM'!G:H,2,0),"Custom"),if(V284="N4",ifna(vlookup(W284&amp;"-"&amp;X284,'Ref. VM'!J:K,2,0),"Custom"),0))))</f>
        <v>Custom</v>
      </c>
      <c r="AB284" s="67" t="str">
        <f t="shared" si="9"/>
        <v>N2D-Custom vCPUs-CUD 3y</v>
      </c>
      <c r="AC284" s="67" t="str">
        <f t="shared" si="10"/>
        <v>N2D-Custom RAM-CUD 3y</v>
      </c>
      <c r="AD284" s="67">
        <f t="shared" si="11"/>
        <v>0</v>
      </c>
      <c r="AE284" s="69">
        <f>if(T284="Lift &amp; Shift Prod",730,if(T284="Lift &amp; Shift Noprod",Assumptions!$B$3,0))</f>
        <v>730</v>
      </c>
      <c r="AF284" s="70">
        <f>if( U284=0,0,if(Y284=0, ((vlookup(AB284,'SKU Pricing'!A:B,Assumptions!$B$2,0)*W284)+(vlookup(AC284,'SKU Pricing'!A:B,Assumptions!$B$2,0)*X284))*AE284,((vlookup(AB284,'SKU Pricing'!A:B,Assumptions!$B$2,0)*W284)+(vlookup(AC284,'SKU Pricing'!A:B,Assumptions!$B$2,0)*(W284*8))+(vlookup(AD284,'SKU Pricing'!A:B,Assumptions!$B$2,0)*(X284-(W284*8))))*AE284))</f>
        <v>27.90832632</v>
      </c>
      <c r="AG284" s="67" t="str">
        <f t="shared" si="12"/>
        <v>Windows Server</v>
      </c>
      <c r="AH284" s="70">
        <f>ifna(vlookup(AG284,'SKU Pricing'!A:B,Assumptions!$B$2,0)*W284*AE284,0)</f>
        <v>67.16</v>
      </c>
      <c r="AI284" s="62" t="str">
        <f t="shared" si="13"/>
        <v/>
      </c>
      <c r="AJ284" s="62" t="str">
        <f>if(V284&lt;&gt;0, if(T284="Lift &amp; Shift Noprod",Assumptions!$B$9,if(V284=Assumptions!$B$6,Assumptions!$B$10,if(P284=1,Assumptions!$B$8,Assumptions!$B$7))),"")</f>
        <v>Balanced</v>
      </c>
      <c r="AK284" s="69" t="str">
        <f t="shared" si="14"/>
        <v>Balanced</v>
      </c>
      <c r="AL284" s="69">
        <f>if(AJ284="Hyperdisk Balanced",Assumptions!$B$11,0)</f>
        <v>0</v>
      </c>
      <c r="AM284" s="69">
        <f>if(AJ284="Hyperdisk Balanced",Assumptions!$B$12,0)</f>
        <v>0</v>
      </c>
      <c r="AN284" s="70">
        <f>if(AK284=0,0,if(AJ284="Hyperdisk Balanced",vlookup(AK284&amp;" provisioned space",'SKU Pricing'!A:B,Assumptions!$B$2,0)*Z284+vlookup(AK284&amp;" provisioned IOPS",'SKU Pricing'!A:B,Assumptions!$B$2,0)*AL284*730+vlookup(AK284&amp;" provisioned throughput",'SKU Pricing'!A:B,Assumptions!$B$2,0)*AM284*730,vlookup(AK284,'SKU Pricing'!A:B,Assumptions!$B$2,0)*Z284))</f>
        <v>5.916</v>
      </c>
      <c r="AO284" s="70">
        <f t="shared" si="15"/>
        <v>100.9843263</v>
      </c>
      <c r="AP284" s="71" t="str">
        <f t="shared" si="16"/>
        <v>VM Manager</v>
      </c>
      <c r="AQ284" s="70">
        <f>ifna(vlookup(AP284,'SKU Pricing'!A:B,Assumptions!$B$2,0)*AE284,0)</f>
        <v>2.19</v>
      </c>
      <c r="AR284" s="72">
        <v>0.0</v>
      </c>
    </row>
    <row r="285">
      <c r="A285" s="61" t="s">
        <v>435</v>
      </c>
      <c r="B285" s="62" t="str">
        <f>ifna(if(vlookup(A285,vOS!A:B,2,0)="","Unknown",vlookup(A285,vOS!A:B,2,0)),"Unknown")</f>
        <v>Microsoft Windows Server 2022 (64-bit)</v>
      </c>
      <c r="C285" s="62">
        <f>vlookup(B285,'OS Study'!A:D,2,0)</f>
        <v>0</v>
      </c>
      <c r="D285" s="62" t="str">
        <f>vlookup(B285,'OS Study'!A:D,3,0)</f>
        <v>Windows</v>
      </c>
      <c r="E285" s="62" t="str">
        <f>vlookup(B285,'OS Study'!A:D,4,0)</f>
        <v>Server</v>
      </c>
      <c r="F285" s="63" t="str">
        <f>vlookup(B285,'OS Study'!A:E,5,0)</f>
        <v>2022</v>
      </c>
      <c r="G285" s="62">
        <f>IF(vlookup(A285,'RVtools V2.1'!A:J,4,0)="non",0,1)</f>
        <v>1</v>
      </c>
      <c r="H285" s="62">
        <f>if(vlookup(A285,'RVtools V2.1'!A:K,11,0)="kube",1,0)</f>
        <v>0</v>
      </c>
      <c r="I285" s="62">
        <f t="shared" si="5"/>
        <v>0</v>
      </c>
      <c r="J285" s="62">
        <f>ifna(vlookup(A285,'Infra Study'!A:Q,17,0),0)</f>
        <v>0</v>
      </c>
      <c r="K285" s="64">
        <f>IFERROR(__xludf.DUMMYFUNCTION("N(REGEXMATCH(VLOOKUP(A285, 'RVtools V2.1'!A:H, 8, 0), ""^Serveur de fichiers""))"),0.0)</f>
        <v>0</v>
      </c>
      <c r="L285" s="64">
        <f t="shared" si="6"/>
        <v>0</v>
      </c>
      <c r="M285" s="67" t="str">
        <f>ifna(vlookup(A285,'RVtools V2.1'!A:I,8,0),"N/A")</f>
        <v>Environnement PARAM</v>
      </c>
      <c r="N285" s="64">
        <f>IFERROR(__xludf.DUMMYFUNCTION("IF(REGEXMATCH(M285, ""(?i)"" &amp; JOIN(""|"", SPLIT(""kalisil"", "" ""))), 1, 0)"),0.0)</f>
        <v>0</v>
      </c>
      <c r="O285" s="64" t="str">
        <f>vlookup(A285,'RVtools V2.1'!A:H,7,0)</f>
        <v>T2</v>
      </c>
      <c r="P285" s="64">
        <f>if(vlookup(A285,'RVtools V2.1'!A:H,5,0)="oui",1,0)</f>
        <v>0</v>
      </c>
      <c r="Q285" s="64">
        <f>ifna(vlookup(A285,vCPU!A:B,2,0),"Unknown")</f>
        <v>4</v>
      </c>
      <c r="R285" s="66">
        <f>ifna(vlookup(A285,vMemory!A:C,3,0),"Unknown")</f>
        <v>32</v>
      </c>
      <c r="S285" s="66">
        <f>ifna(vlookup(A285,vDisk!A:C,3,0),"Unknown")</f>
        <v>101</v>
      </c>
      <c r="T285" s="67" t="str">
        <f t="array" ref="T285">IFS(
   L285=1, "No Lift &amp; Shift",
   J285=1, XLOOKUP(A285, 'Infra Study'!A:A, 'Infra Study'!P:P),
   I285=1, "No Lift &amp; Shift",
   H285=1, "GKE",
   K285=1, "GCNV",
   G285=1, "Lift &amp; Shift Prod",
   TRUE, "Lift &amp; Shift Noprod"
)</f>
        <v>Lift &amp; Shift Prod</v>
      </c>
      <c r="U285" s="67">
        <f t="shared" si="7"/>
        <v>1</v>
      </c>
      <c r="V285" s="68" t="str">
        <f>if(T285="Lift &amp; Shift Noprod",if( Y285=0,Assumptions!$B$5, Assumptions!$B$4),if(T285="Lift &amp; Shift Prod",if(AND(N285=1,O285="T1"),Assumptions!$B$6,Assumptions!$B$4),0))</f>
        <v>N2D</v>
      </c>
      <c r="W285" s="69">
        <f>if(V285&lt;&gt;0,if(Q285="Unknown", Assumptions!$B$42,If(Q285&gt;1,Q285,2)),0)</f>
        <v>4</v>
      </c>
      <c r="X285" s="69">
        <f>if(V285&lt;&gt;0,if(R285="Unknown", Assumptions!$B$43,R285),0)</f>
        <v>32</v>
      </c>
      <c r="Y285" s="68">
        <f t="shared" si="8"/>
        <v>0</v>
      </c>
      <c r="Z285" s="68">
        <f>if(V285&lt;&gt;0,if(  S285="Unknown", Assumptions!$B$44,S285),0)</f>
        <v>101</v>
      </c>
      <c r="AA285" s="68" t="str">
        <f>if(V285 ="N2",ifna(vlookup(W285&amp;"-"&amp;X285,'Ref. VM'!A:B,2,0),"Custom"),if(V285 ="E2" , ifna(vlookup(W285&amp;"-"&amp;X285,'Ref. VM'!D:E,2,0),"Custom"),if(V285="N2D",ifna(vlookup(W285&amp;"-"&amp;X285,'Ref. VM'!G:H,2,0),"Custom"),if(V285="N4",ifna(vlookup(W285&amp;"-"&amp;X285,'Ref. VM'!J:K,2,0),"Custom"),0))))</f>
        <v>Predefined</v>
      </c>
      <c r="AB285" s="67" t="str">
        <f t="shared" si="9"/>
        <v>N2D-Predefined vCPUs-CUD 3y</v>
      </c>
      <c r="AC285" s="67" t="str">
        <f t="shared" si="10"/>
        <v>N2D-Predefined RAM-CUD 3y</v>
      </c>
      <c r="AD285" s="67">
        <f t="shared" si="11"/>
        <v>0</v>
      </c>
      <c r="AE285" s="69">
        <f>if(T285="Lift &amp; Shift Prod",730,if(T285="Lift &amp; Shift Noprod",Assumptions!$B$3,0))</f>
        <v>730</v>
      </c>
      <c r="AF285" s="70">
        <f>if( U285=0,0,if(Y285=0, ((vlookup(AB285,'SKU Pricing'!A:B,Assumptions!$B$2,0)*W285)+(vlookup(AC285,'SKU Pricing'!A:B,Assumptions!$B$2,0)*X285))*AE285,((vlookup(AB285,'SKU Pricing'!A:B,Assumptions!$B$2,0)*W285)+(vlookup(AC285,'SKU Pricing'!A:B,Assumptions!$B$2,0)*(W285*8))+(vlookup(AD285,'SKU Pricing'!A:B,Assumptions!$B$2,0)*(X285-(W285*8))))*AE285))</f>
        <v>86.8749056</v>
      </c>
      <c r="AG285" s="67" t="str">
        <f t="shared" si="12"/>
        <v>Windows Server</v>
      </c>
      <c r="AH285" s="70">
        <f>ifna(vlookup(AG285,'SKU Pricing'!A:B,Assumptions!$B$2,0)*W285*AE285,0)</f>
        <v>134.32</v>
      </c>
      <c r="AI285" s="62" t="str">
        <f t="shared" si="13"/>
        <v/>
      </c>
      <c r="AJ285" s="62" t="str">
        <f>if(V285&lt;&gt;0, if(T285="Lift &amp; Shift Noprod",Assumptions!$B$9,if(V285=Assumptions!$B$6,Assumptions!$B$10,if(P285=1,Assumptions!$B$8,Assumptions!$B$7))),"")</f>
        <v>Balanced</v>
      </c>
      <c r="AK285" s="69" t="str">
        <f t="shared" si="14"/>
        <v>Balanced</v>
      </c>
      <c r="AL285" s="69">
        <f>if(AJ285="Hyperdisk Balanced",Assumptions!$B$11,0)</f>
        <v>0</v>
      </c>
      <c r="AM285" s="69">
        <f>if(AJ285="Hyperdisk Balanced",Assumptions!$B$12,0)</f>
        <v>0</v>
      </c>
      <c r="AN285" s="70">
        <f>if(AK285=0,0,if(AJ285="Hyperdisk Balanced",vlookup(AK285&amp;" provisioned space",'SKU Pricing'!A:B,Assumptions!$B$2,0)*Z285+vlookup(AK285&amp;" provisioned IOPS",'SKU Pricing'!A:B,Assumptions!$B$2,0)*AL285*730+vlookup(AK285&amp;" provisioned throughput",'SKU Pricing'!A:B,Assumptions!$B$2,0)*AM285*730,vlookup(AK285,'SKU Pricing'!A:B,Assumptions!$B$2,0)*Z285))</f>
        <v>11.716</v>
      </c>
      <c r="AO285" s="70">
        <f t="shared" si="15"/>
        <v>232.9109056</v>
      </c>
      <c r="AP285" s="71" t="str">
        <f t="shared" si="16"/>
        <v>VM Manager</v>
      </c>
      <c r="AQ285" s="70">
        <f>ifna(vlookup(AP285,'SKU Pricing'!A:B,Assumptions!$B$2,0)*AE285,0)</f>
        <v>2.19</v>
      </c>
      <c r="AR285" s="72">
        <v>0.0</v>
      </c>
    </row>
    <row r="286">
      <c r="A286" s="61" t="s">
        <v>436</v>
      </c>
      <c r="B286" s="62" t="str">
        <f>ifna(if(vlookup(A286,vOS!A:B,2,0)="","Unknown",vlookup(A286,vOS!A:B,2,0)),"Unknown")</f>
        <v>Microsoft Windows Server 2022 (64-bit)</v>
      </c>
      <c r="C286" s="62">
        <f>vlookup(B286,'OS Study'!A:D,2,0)</f>
        <v>0</v>
      </c>
      <c r="D286" s="62" t="str">
        <f>vlookup(B286,'OS Study'!A:D,3,0)</f>
        <v>Windows</v>
      </c>
      <c r="E286" s="62" t="str">
        <f>vlookup(B286,'OS Study'!A:D,4,0)</f>
        <v>Server</v>
      </c>
      <c r="F286" s="63" t="str">
        <f>vlookup(B286,'OS Study'!A:E,5,0)</f>
        <v>2022</v>
      </c>
      <c r="G286" s="62">
        <f>IF(vlookup(A286,'RVtools V2.1'!A:J,4,0)="non",0,1)</f>
        <v>1</v>
      </c>
      <c r="H286" s="62">
        <f>if(vlookup(A286,'RVtools V2.1'!A:K,11,0)="kube",1,0)</f>
        <v>0</v>
      </c>
      <c r="I286" s="62">
        <f t="shared" si="5"/>
        <v>0</v>
      </c>
      <c r="J286" s="62">
        <f>ifna(vlookup(A286,'Infra Study'!A:Q,17,0),0)</f>
        <v>0</v>
      </c>
      <c r="K286" s="64">
        <f>IFERROR(__xludf.DUMMYFUNCTION("N(REGEXMATCH(VLOOKUP(A286, 'RVtools V2.1'!A:H, 8, 0), ""^Serveur de fichiers""))"),0.0)</f>
        <v>0</v>
      </c>
      <c r="L286" s="64">
        <f t="shared" si="6"/>
        <v>0</v>
      </c>
      <c r="M286" s="67" t="str">
        <f>ifna(vlookup(A286,'RVtools V2.1'!A:I,8,0),"N/A")</f>
        <v>Environnement PARAM</v>
      </c>
      <c r="N286" s="64">
        <f>IFERROR(__xludf.DUMMYFUNCTION("IF(REGEXMATCH(M286, ""(?i)"" &amp; JOIN(""|"", SPLIT(""kalisil"", "" ""))), 1, 0)"),0.0)</f>
        <v>0</v>
      </c>
      <c r="O286" s="64" t="str">
        <f>vlookup(A286,'RVtools V2.1'!A:H,7,0)</f>
        <v>T2</v>
      </c>
      <c r="P286" s="64">
        <f>if(vlookup(A286,'RVtools V2.1'!A:H,5,0)="oui",1,0)</f>
        <v>0</v>
      </c>
      <c r="Q286" s="64">
        <f>ifna(vlookup(A286,vCPU!A:B,2,0),"Unknown")</f>
        <v>4</v>
      </c>
      <c r="R286" s="66">
        <f>ifna(vlookup(A286,vMemory!A:C,3,0),"Unknown")</f>
        <v>32</v>
      </c>
      <c r="S286" s="66">
        <f>ifna(vlookup(A286,vDisk!A:C,3,0),"Unknown")</f>
        <v>122</v>
      </c>
      <c r="T286" s="67" t="str">
        <f t="array" ref="T286">IFS(
   L286=1, "No Lift &amp; Shift",
   J286=1, XLOOKUP(A286, 'Infra Study'!A:A, 'Infra Study'!P:P),
   I286=1, "No Lift &amp; Shift",
   H286=1, "GKE",
   K286=1, "GCNV",
   G286=1, "Lift &amp; Shift Prod",
   TRUE, "Lift &amp; Shift Noprod"
)</f>
        <v>Lift &amp; Shift Prod</v>
      </c>
      <c r="U286" s="67">
        <f t="shared" si="7"/>
        <v>1</v>
      </c>
      <c r="V286" s="68" t="str">
        <f>if(T286="Lift &amp; Shift Noprod",if( Y286=0,Assumptions!$B$5, Assumptions!$B$4),if(T286="Lift &amp; Shift Prod",if(AND(N286=1,O286="T1"),Assumptions!$B$6,Assumptions!$B$4),0))</f>
        <v>N2D</v>
      </c>
      <c r="W286" s="69">
        <f>if(V286&lt;&gt;0,if(Q286="Unknown", Assumptions!$B$42,If(Q286&gt;1,Q286,2)),0)</f>
        <v>4</v>
      </c>
      <c r="X286" s="69">
        <f>if(V286&lt;&gt;0,if(R286="Unknown", Assumptions!$B$43,R286),0)</f>
        <v>32</v>
      </c>
      <c r="Y286" s="68">
        <f t="shared" si="8"/>
        <v>0</v>
      </c>
      <c r="Z286" s="68">
        <f>if(V286&lt;&gt;0,if(  S286="Unknown", Assumptions!$B$44,S286),0)</f>
        <v>122</v>
      </c>
      <c r="AA286" s="68" t="str">
        <f>if(V286 ="N2",ifna(vlookup(W286&amp;"-"&amp;X286,'Ref. VM'!A:B,2,0),"Custom"),if(V286 ="E2" , ifna(vlookup(W286&amp;"-"&amp;X286,'Ref. VM'!D:E,2,0),"Custom"),if(V286="N2D",ifna(vlookup(W286&amp;"-"&amp;X286,'Ref. VM'!G:H,2,0),"Custom"),if(V286="N4",ifna(vlookup(W286&amp;"-"&amp;X286,'Ref. VM'!J:K,2,0),"Custom"),0))))</f>
        <v>Predefined</v>
      </c>
      <c r="AB286" s="67" t="str">
        <f t="shared" si="9"/>
        <v>N2D-Predefined vCPUs-CUD 3y</v>
      </c>
      <c r="AC286" s="67" t="str">
        <f t="shared" si="10"/>
        <v>N2D-Predefined RAM-CUD 3y</v>
      </c>
      <c r="AD286" s="67">
        <f t="shared" si="11"/>
        <v>0</v>
      </c>
      <c r="AE286" s="69">
        <f>if(T286="Lift &amp; Shift Prod",730,if(T286="Lift &amp; Shift Noprod",Assumptions!$B$3,0))</f>
        <v>730</v>
      </c>
      <c r="AF286" s="70">
        <f>if( U286=0,0,if(Y286=0, ((vlookup(AB286,'SKU Pricing'!A:B,Assumptions!$B$2,0)*W286)+(vlookup(AC286,'SKU Pricing'!A:B,Assumptions!$B$2,0)*X286))*AE286,((vlookup(AB286,'SKU Pricing'!A:B,Assumptions!$B$2,0)*W286)+(vlookup(AC286,'SKU Pricing'!A:B,Assumptions!$B$2,0)*(W286*8))+(vlookup(AD286,'SKU Pricing'!A:B,Assumptions!$B$2,0)*(X286-(W286*8))))*AE286))</f>
        <v>86.8749056</v>
      </c>
      <c r="AG286" s="67" t="str">
        <f t="shared" si="12"/>
        <v>Windows Server</v>
      </c>
      <c r="AH286" s="70">
        <f>ifna(vlookup(AG286,'SKU Pricing'!A:B,Assumptions!$B$2,0)*W286*AE286,0)</f>
        <v>134.32</v>
      </c>
      <c r="AI286" s="62" t="str">
        <f t="shared" si="13"/>
        <v/>
      </c>
      <c r="AJ286" s="62" t="str">
        <f>if(V286&lt;&gt;0, if(T286="Lift &amp; Shift Noprod",Assumptions!$B$9,if(V286=Assumptions!$B$6,Assumptions!$B$10,if(P286=1,Assumptions!$B$8,Assumptions!$B$7))),"")</f>
        <v>Balanced</v>
      </c>
      <c r="AK286" s="69" t="str">
        <f t="shared" si="14"/>
        <v>Balanced</v>
      </c>
      <c r="AL286" s="69">
        <f>if(AJ286="Hyperdisk Balanced",Assumptions!$B$11,0)</f>
        <v>0</v>
      </c>
      <c r="AM286" s="69">
        <f>if(AJ286="Hyperdisk Balanced",Assumptions!$B$12,0)</f>
        <v>0</v>
      </c>
      <c r="AN286" s="70">
        <f>if(AK286=0,0,if(AJ286="Hyperdisk Balanced",vlookup(AK286&amp;" provisioned space",'SKU Pricing'!A:B,Assumptions!$B$2,0)*Z286+vlookup(AK286&amp;" provisioned IOPS",'SKU Pricing'!A:B,Assumptions!$B$2,0)*AL286*730+vlookup(AK286&amp;" provisioned throughput",'SKU Pricing'!A:B,Assumptions!$B$2,0)*AM286*730,vlookup(AK286,'SKU Pricing'!A:B,Assumptions!$B$2,0)*Z286))</f>
        <v>14.152</v>
      </c>
      <c r="AO286" s="70">
        <f t="shared" si="15"/>
        <v>235.3469056</v>
      </c>
      <c r="AP286" s="71" t="str">
        <f t="shared" si="16"/>
        <v>VM Manager</v>
      </c>
      <c r="AQ286" s="70">
        <f>ifna(vlookup(AP286,'SKU Pricing'!A:B,Assumptions!$B$2,0)*AE286,0)</f>
        <v>2.19</v>
      </c>
      <c r="AR286" s="72">
        <v>0.0</v>
      </c>
    </row>
    <row r="287">
      <c r="A287" s="61" t="s">
        <v>437</v>
      </c>
      <c r="B287" s="62" t="str">
        <f>ifna(if(vlookup(A287,vOS!A:B,2,0)="","Unknown",vlookup(A287,vOS!A:B,2,0)),"Unknown")</f>
        <v>Microsoft Windows Server 2022 (64-bit)</v>
      </c>
      <c r="C287" s="62">
        <f>vlookup(B287,'OS Study'!A:D,2,0)</f>
        <v>0</v>
      </c>
      <c r="D287" s="62" t="str">
        <f>vlookup(B287,'OS Study'!A:D,3,0)</f>
        <v>Windows</v>
      </c>
      <c r="E287" s="62" t="str">
        <f>vlookup(B287,'OS Study'!A:D,4,0)</f>
        <v>Server</v>
      </c>
      <c r="F287" s="63" t="str">
        <f>vlookup(B287,'OS Study'!A:E,5,0)</f>
        <v>2022</v>
      </c>
      <c r="G287" s="62">
        <f>IF(vlookup(A287,'RVtools V2.1'!A:J,4,0)="non",0,1)</f>
        <v>1</v>
      </c>
      <c r="H287" s="62">
        <f>if(vlookup(A287,'RVtools V2.1'!A:K,11,0)="kube",1,0)</f>
        <v>0</v>
      </c>
      <c r="I287" s="62">
        <f t="shared" si="5"/>
        <v>0</v>
      </c>
      <c r="J287" s="62">
        <f>ifna(vlookup(A287,'Infra Study'!A:Q,17,0),0)</f>
        <v>0</v>
      </c>
      <c r="K287" s="64">
        <f>IFERROR(__xludf.DUMMYFUNCTION("N(REGEXMATCH(VLOOKUP(A287, 'RVtools V2.1'!A:H, 8, 0), ""^Serveur de fichiers""))"),0.0)</f>
        <v>0</v>
      </c>
      <c r="L287" s="64">
        <f t="shared" si="6"/>
        <v>0</v>
      </c>
      <c r="M287" s="67" t="str">
        <f>ifna(vlookup(A287,'RVtools V2.1'!A:I,8,0),"N/A")</f>
        <v>Environnement PARAM</v>
      </c>
      <c r="N287" s="64">
        <f>IFERROR(__xludf.DUMMYFUNCTION("IF(REGEXMATCH(M287, ""(?i)"" &amp; JOIN(""|"", SPLIT(""kalisil"", "" ""))), 1, 0)"),0.0)</f>
        <v>0</v>
      </c>
      <c r="O287" s="64" t="str">
        <f>vlookup(A287,'RVtools V2.1'!A:H,7,0)</f>
        <v>T2</v>
      </c>
      <c r="P287" s="64">
        <f>if(vlookup(A287,'RVtools V2.1'!A:H,5,0)="oui",1,0)</f>
        <v>0</v>
      </c>
      <c r="Q287" s="64">
        <f>ifna(vlookup(A287,vCPU!A:B,2,0),"Unknown")</f>
        <v>4</v>
      </c>
      <c r="R287" s="66">
        <f>ifna(vlookup(A287,vMemory!A:C,3,0),"Unknown")</f>
        <v>32</v>
      </c>
      <c r="S287" s="66">
        <f>ifna(vlookup(A287,vDisk!A:C,3,0),"Unknown")</f>
        <v>92</v>
      </c>
      <c r="T287" s="67" t="str">
        <f t="array" ref="T287">IFS(
   L287=1, "No Lift &amp; Shift",
   J287=1, XLOOKUP(A287, 'Infra Study'!A:A, 'Infra Study'!P:P),
   I287=1, "No Lift &amp; Shift",
   H287=1, "GKE",
   K287=1, "GCNV",
   G287=1, "Lift &amp; Shift Prod",
   TRUE, "Lift &amp; Shift Noprod"
)</f>
        <v>Lift &amp; Shift Prod</v>
      </c>
      <c r="U287" s="67">
        <f t="shared" si="7"/>
        <v>1</v>
      </c>
      <c r="V287" s="68" t="str">
        <f>if(T287="Lift &amp; Shift Noprod",if( Y287=0,Assumptions!$B$5, Assumptions!$B$4),if(T287="Lift &amp; Shift Prod",if(AND(N287=1,O287="T1"),Assumptions!$B$6,Assumptions!$B$4),0))</f>
        <v>N2D</v>
      </c>
      <c r="W287" s="69">
        <f>if(V287&lt;&gt;0,if(Q287="Unknown", Assumptions!$B$42,If(Q287&gt;1,Q287,2)),0)</f>
        <v>4</v>
      </c>
      <c r="X287" s="69">
        <f>if(V287&lt;&gt;0,if(R287="Unknown", Assumptions!$B$43,R287),0)</f>
        <v>32</v>
      </c>
      <c r="Y287" s="68">
        <f t="shared" si="8"/>
        <v>0</v>
      </c>
      <c r="Z287" s="68">
        <f>if(V287&lt;&gt;0,if(  S287="Unknown", Assumptions!$B$44,S287),0)</f>
        <v>92</v>
      </c>
      <c r="AA287" s="68" t="str">
        <f>if(V287 ="N2",ifna(vlookup(W287&amp;"-"&amp;X287,'Ref. VM'!A:B,2,0),"Custom"),if(V287 ="E2" , ifna(vlookup(W287&amp;"-"&amp;X287,'Ref. VM'!D:E,2,0),"Custom"),if(V287="N2D",ifna(vlookup(W287&amp;"-"&amp;X287,'Ref. VM'!G:H,2,0),"Custom"),if(V287="N4",ifna(vlookup(W287&amp;"-"&amp;X287,'Ref. VM'!J:K,2,0),"Custom"),0))))</f>
        <v>Predefined</v>
      </c>
      <c r="AB287" s="67" t="str">
        <f t="shared" si="9"/>
        <v>N2D-Predefined vCPUs-CUD 3y</v>
      </c>
      <c r="AC287" s="67" t="str">
        <f t="shared" si="10"/>
        <v>N2D-Predefined RAM-CUD 3y</v>
      </c>
      <c r="AD287" s="67">
        <f t="shared" si="11"/>
        <v>0</v>
      </c>
      <c r="AE287" s="69">
        <f>if(T287="Lift &amp; Shift Prod",730,if(T287="Lift &amp; Shift Noprod",Assumptions!$B$3,0))</f>
        <v>730</v>
      </c>
      <c r="AF287" s="70">
        <f>if( U287=0,0,if(Y287=0, ((vlookup(AB287,'SKU Pricing'!A:B,Assumptions!$B$2,0)*W287)+(vlookup(AC287,'SKU Pricing'!A:B,Assumptions!$B$2,0)*X287))*AE287,((vlookup(AB287,'SKU Pricing'!A:B,Assumptions!$B$2,0)*W287)+(vlookup(AC287,'SKU Pricing'!A:B,Assumptions!$B$2,0)*(W287*8))+(vlookup(AD287,'SKU Pricing'!A:B,Assumptions!$B$2,0)*(X287-(W287*8))))*AE287))</f>
        <v>86.8749056</v>
      </c>
      <c r="AG287" s="67" t="str">
        <f t="shared" si="12"/>
        <v>Windows Server</v>
      </c>
      <c r="AH287" s="70">
        <f>ifna(vlookup(AG287,'SKU Pricing'!A:B,Assumptions!$B$2,0)*W287*AE287,0)</f>
        <v>134.32</v>
      </c>
      <c r="AI287" s="62" t="str">
        <f t="shared" si="13"/>
        <v/>
      </c>
      <c r="AJ287" s="62" t="str">
        <f>if(V287&lt;&gt;0, if(T287="Lift &amp; Shift Noprod",Assumptions!$B$9,if(V287=Assumptions!$B$6,Assumptions!$B$10,if(P287=1,Assumptions!$B$8,Assumptions!$B$7))),"")</f>
        <v>Balanced</v>
      </c>
      <c r="AK287" s="69" t="str">
        <f t="shared" si="14"/>
        <v>Balanced</v>
      </c>
      <c r="AL287" s="69">
        <f>if(AJ287="Hyperdisk Balanced",Assumptions!$B$11,0)</f>
        <v>0</v>
      </c>
      <c r="AM287" s="69">
        <f>if(AJ287="Hyperdisk Balanced",Assumptions!$B$12,0)</f>
        <v>0</v>
      </c>
      <c r="AN287" s="70">
        <f>if(AK287=0,0,if(AJ287="Hyperdisk Balanced",vlookup(AK287&amp;" provisioned space",'SKU Pricing'!A:B,Assumptions!$B$2,0)*Z287+vlookup(AK287&amp;" provisioned IOPS",'SKU Pricing'!A:B,Assumptions!$B$2,0)*AL287*730+vlookup(AK287&amp;" provisioned throughput",'SKU Pricing'!A:B,Assumptions!$B$2,0)*AM287*730,vlookup(AK287,'SKU Pricing'!A:B,Assumptions!$B$2,0)*Z287))</f>
        <v>10.672</v>
      </c>
      <c r="AO287" s="70">
        <f t="shared" si="15"/>
        <v>231.8669056</v>
      </c>
      <c r="AP287" s="71" t="str">
        <f t="shared" si="16"/>
        <v>VM Manager</v>
      </c>
      <c r="AQ287" s="70">
        <f>ifna(vlookup(AP287,'SKU Pricing'!A:B,Assumptions!$B$2,0)*AE287,0)</f>
        <v>2.19</v>
      </c>
      <c r="AR287" s="72">
        <v>0.0</v>
      </c>
    </row>
    <row r="288">
      <c r="A288" s="61" t="s">
        <v>438</v>
      </c>
      <c r="B288" s="62" t="str">
        <f>ifna(if(vlookup(A288,vOS!A:B,2,0)="","Unknown",vlookup(A288,vOS!A:B,2,0)),"Unknown")</f>
        <v>Microsoft Windows Server 2019 (64-bit)</v>
      </c>
      <c r="C288" s="62">
        <f>vlookup(B288,'OS Study'!A:D,2,0)</f>
        <v>0</v>
      </c>
      <c r="D288" s="62" t="str">
        <f>vlookup(B288,'OS Study'!A:D,3,0)</f>
        <v>Windows</v>
      </c>
      <c r="E288" s="62" t="str">
        <f>vlookup(B288,'OS Study'!A:D,4,0)</f>
        <v>Server</v>
      </c>
      <c r="F288" s="63" t="str">
        <f>vlookup(B288,'OS Study'!A:E,5,0)</f>
        <v>2019</v>
      </c>
      <c r="G288" s="62">
        <f>IF(vlookup(A288,'RVtools V2.1'!A:J,4,0)="non",0,1)</f>
        <v>0</v>
      </c>
      <c r="H288" s="62">
        <f>if(vlookup(A288,'RVtools V2.1'!A:K,11,0)="kube",1,0)</f>
        <v>0</v>
      </c>
      <c r="I288" s="62">
        <f t="shared" si="5"/>
        <v>0</v>
      </c>
      <c r="J288" s="62">
        <f>ifna(vlookup(A288,'Infra Study'!A:Q,17,0),0)</f>
        <v>0</v>
      </c>
      <c r="K288" s="64">
        <f>IFERROR(__xludf.DUMMYFUNCTION("N(REGEXMATCH(VLOOKUP(A288, 'RVtools V2.1'!A:H, 8, 0), ""^Serveur de fichiers""))"),0.0)</f>
        <v>0</v>
      </c>
      <c r="L288" s="64">
        <f t="shared" si="6"/>
        <v>0</v>
      </c>
      <c r="M288" s="65" t="str">
        <f>ifna(vlookup(A288,'RVtools V2.1'!A:I,8,0),"N/A")</f>
        <v>Environnement QUALITE</v>
      </c>
      <c r="N288" s="64">
        <f>IFERROR(__xludf.DUMMYFUNCTION("IF(REGEXMATCH(M288, ""(?i)"" &amp; JOIN(""|"", SPLIT(""kalisil"", "" ""))), 1, 0)"),0.0)</f>
        <v>0</v>
      </c>
      <c r="O288" s="64" t="str">
        <f>vlookup(A288,'RVtools V2.1'!A:H,7,0)</f>
        <v>N/A</v>
      </c>
      <c r="P288" s="64">
        <f>if(vlookup(A288,'RVtools V2.1'!A:H,5,0)="oui",1,0)</f>
        <v>0</v>
      </c>
      <c r="Q288" s="64">
        <f>ifna(vlookup(A288,vCPU!A:B,2,0),"Unknown")</f>
        <v>4</v>
      </c>
      <c r="R288" s="66">
        <f>ifna(vlookup(A288,vMemory!A:C,3,0),"Unknown")</f>
        <v>8</v>
      </c>
      <c r="S288" s="66">
        <f>ifna(vlookup(A288,vDisk!A:C,3,0),"Unknown")</f>
        <v>185</v>
      </c>
      <c r="T288" s="67" t="str">
        <f t="array" ref="T288">IFS(
   L288=1, "No Lift &amp; Shift",
   J288=1, XLOOKUP(A288, 'Infra Study'!A:A, 'Infra Study'!P:P),
   I288=1, "No Lift &amp; Shift",
   H288=1, "GKE",
   K288=1, "GCNV",
   G288=1, "Lift &amp; Shift Prod",
   TRUE, "Lift &amp; Shift Noprod"
)</f>
        <v>Lift &amp; Shift Noprod</v>
      </c>
      <c r="U288" s="67">
        <f t="shared" si="7"/>
        <v>1</v>
      </c>
      <c r="V288" s="68" t="str">
        <f>if(T288="Lift &amp; Shift Noprod",if( Y288=0,Assumptions!$B$5, Assumptions!$B$4),if(T288="Lift &amp; Shift Prod",if(AND(N288=1,O288="T1"),Assumptions!$B$6,Assumptions!$B$4),0))</f>
        <v>E2</v>
      </c>
      <c r="W288" s="69">
        <f>if(V288&lt;&gt;0,if(Q288="Unknown", Assumptions!$B$42,If(Q288&gt;1,Q288,2)),0)</f>
        <v>4</v>
      </c>
      <c r="X288" s="69">
        <f>if(V288&lt;&gt;0,if(R288="Unknown", Assumptions!$B$43,R288),0)</f>
        <v>8</v>
      </c>
      <c r="Y288" s="68">
        <f t="shared" si="8"/>
        <v>0</v>
      </c>
      <c r="Z288" s="68">
        <f>if(V288&lt;&gt;0,if(  S288="Unknown", Assumptions!$B$44,S288),0)</f>
        <v>185</v>
      </c>
      <c r="AA288" s="68" t="str">
        <f>if(V288 ="N2",ifna(vlookup(W288&amp;"-"&amp;X288,'Ref. VM'!A:B,2,0),"Custom"),if(V288 ="E2" , ifna(vlookup(W288&amp;"-"&amp;X288,'Ref. VM'!D:E,2,0),"Custom"),if(V288="N2D",ifna(vlookup(W288&amp;"-"&amp;X288,'Ref. VM'!G:H,2,0),"Custom"),if(V288="N4",ifna(vlookup(W288&amp;"-"&amp;X288,'Ref. VM'!J:K,2,0),"Custom"),0))))</f>
        <v>Custom</v>
      </c>
      <c r="AB288" s="67" t="str">
        <f t="shared" si="9"/>
        <v>E2-Custom vCPUs</v>
      </c>
      <c r="AC288" s="67" t="str">
        <f t="shared" si="10"/>
        <v>E2-Custom RAM</v>
      </c>
      <c r="AD288" s="67">
        <f t="shared" si="11"/>
        <v>0</v>
      </c>
      <c r="AE288" s="69">
        <f>if(T288="Lift &amp; Shift Prod",730,if(T288="Lift &amp; Shift Noprod",Assumptions!$B$3,0))</f>
        <v>270</v>
      </c>
      <c r="AF288" s="70">
        <f>if( U288=0,0,if(Y288=0, ((vlookup(AB288,'SKU Pricing'!A:B,Assumptions!$B$2,0)*W288)+(vlookup(AC288,'SKU Pricing'!A:B,Assumptions!$B$2,0)*X288))*AE288,((vlookup(AB288,'SKU Pricing'!A:B,Assumptions!$B$2,0)*W288)+(vlookup(AC288,'SKU Pricing'!A:B,Assumptions!$B$2,0)*(W288*8))+(vlookup(AD288,'SKU Pricing'!A:B,Assumptions!$B$2,0)*(X288-(W288*8))))*AE288))</f>
        <v>36.383256</v>
      </c>
      <c r="AG288" s="67" t="str">
        <f t="shared" si="12"/>
        <v>Windows Server</v>
      </c>
      <c r="AH288" s="70">
        <f>ifna(vlookup(AG288,'SKU Pricing'!A:B,Assumptions!$B$2,0)*W288*AE288,0)</f>
        <v>49.68</v>
      </c>
      <c r="AI288" s="62" t="str">
        <f t="shared" si="13"/>
        <v/>
      </c>
      <c r="AJ288" s="62" t="str">
        <f>if(V288&lt;&gt;0, if(T288="Lift &amp; Shift Noprod",Assumptions!$B$9,if(V288=Assumptions!$B$6,Assumptions!$B$10,if(P288=1,Assumptions!$B$8,Assumptions!$B$7))),"")</f>
        <v>Balanced</v>
      </c>
      <c r="AK288" s="69" t="str">
        <f t="shared" si="14"/>
        <v>Balanced</v>
      </c>
      <c r="AL288" s="69">
        <f>if(AJ288="Hyperdisk Balanced",Assumptions!$B$11,0)</f>
        <v>0</v>
      </c>
      <c r="AM288" s="69">
        <f>if(AJ288="Hyperdisk Balanced",Assumptions!$B$12,0)</f>
        <v>0</v>
      </c>
      <c r="AN288" s="70">
        <f>if(AK288=0,0,if(AJ288="Hyperdisk Balanced",vlookup(AK288&amp;" provisioned space",'SKU Pricing'!A:B,Assumptions!$B$2,0)*Z288+vlookup(AK288&amp;" provisioned IOPS",'SKU Pricing'!A:B,Assumptions!$B$2,0)*AL288*730+vlookup(AK288&amp;" provisioned throughput",'SKU Pricing'!A:B,Assumptions!$B$2,0)*AM288*730,vlookup(AK288,'SKU Pricing'!A:B,Assumptions!$B$2,0)*Z288))</f>
        <v>21.46</v>
      </c>
      <c r="AO288" s="70">
        <f t="shared" si="15"/>
        <v>107.523256</v>
      </c>
      <c r="AP288" s="71" t="str">
        <f t="shared" si="16"/>
        <v>VM Manager</v>
      </c>
      <c r="AQ288" s="70">
        <f>ifna(vlookup(AP288,'SKU Pricing'!A:B,Assumptions!$B$2,0)*AE288,0)</f>
        <v>0.81</v>
      </c>
      <c r="AR288" s="72">
        <v>0.0</v>
      </c>
    </row>
    <row r="289">
      <c r="A289" s="61" t="s">
        <v>439</v>
      </c>
      <c r="B289" s="62" t="str">
        <f>ifna(if(vlookup(A289,vOS!A:B,2,0)="","Unknown",vlookup(A289,vOS!A:B,2,0)),"Unknown")</f>
        <v>Microsoft Windows Server 2022 (64-bit)</v>
      </c>
      <c r="C289" s="62">
        <f>vlookup(B289,'OS Study'!A:D,2,0)</f>
        <v>0</v>
      </c>
      <c r="D289" s="62" t="str">
        <f>vlookup(B289,'OS Study'!A:D,3,0)</f>
        <v>Windows</v>
      </c>
      <c r="E289" s="62" t="str">
        <f>vlookup(B289,'OS Study'!A:D,4,0)</f>
        <v>Server</v>
      </c>
      <c r="F289" s="63" t="str">
        <f>vlookup(B289,'OS Study'!A:E,5,0)</f>
        <v>2022</v>
      </c>
      <c r="G289" s="62">
        <f>IF(vlookup(A289,'RVtools V2.1'!A:J,4,0)="non",0,1)</f>
        <v>1</v>
      </c>
      <c r="H289" s="62">
        <f>if(vlookup(A289,'RVtools V2.1'!A:K,11,0)="kube",1,0)</f>
        <v>0</v>
      </c>
      <c r="I289" s="62">
        <f t="shared" si="5"/>
        <v>0</v>
      </c>
      <c r="J289" s="62">
        <f>ifna(vlookup(A289,'Infra Study'!A:Q,17,0),0)</f>
        <v>0</v>
      </c>
      <c r="K289" s="64">
        <f>IFERROR(__xludf.DUMMYFUNCTION("N(REGEXMATCH(VLOOKUP(A289, 'RVtools V2.1'!A:H, 8, 0), ""^Serveur de fichiers""))"),0.0)</f>
        <v>0</v>
      </c>
      <c r="L289" s="64">
        <f t="shared" si="6"/>
        <v>0</v>
      </c>
      <c r="M289" s="67" t="str">
        <f>ifna(vlookup(A289,'RVtools V2.1'!A:I,8,0),"N/A")</f>
        <v>Environnement QUALITE</v>
      </c>
      <c r="N289" s="64">
        <f>IFERROR(__xludf.DUMMYFUNCTION("IF(REGEXMATCH(M289, ""(?i)"" &amp; JOIN(""|"", SPLIT(""kalisil"", "" ""))), 1, 0)"),0.0)</f>
        <v>0</v>
      </c>
      <c r="O289" s="64" t="str">
        <f>vlookup(A289,'RVtools V2.1'!A:H,7,0)</f>
        <v>T2</v>
      </c>
      <c r="P289" s="64">
        <f>if(vlookup(A289,'RVtools V2.1'!A:H,5,0)="oui",1,0)</f>
        <v>1</v>
      </c>
      <c r="Q289" s="64">
        <f>ifna(vlookup(A289,vCPU!A:B,2,0),"Unknown")</f>
        <v>2</v>
      </c>
      <c r="R289" s="66">
        <f>ifna(vlookup(A289,vMemory!A:C,3,0),"Unknown")</f>
        <v>4</v>
      </c>
      <c r="S289" s="66">
        <f>ifna(vlookup(A289,vDisk!A:C,3,0),"Unknown")</f>
        <v>113</v>
      </c>
      <c r="T289" s="67" t="str">
        <f t="array" ref="T289">IFS(
   L289=1, "No Lift &amp; Shift",
   J289=1, XLOOKUP(A289, 'Infra Study'!A:A, 'Infra Study'!P:P),
   I289=1, "No Lift &amp; Shift",
   H289=1, "GKE",
   K289=1, "GCNV",
   G289=1, "Lift &amp; Shift Prod",
   TRUE, "Lift &amp; Shift Noprod"
)</f>
        <v>Lift &amp; Shift Prod</v>
      </c>
      <c r="U289" s="67">
        <f t="shared" si="7"/>
        <v>1</v>
      </c>
      <c r="V289" s="68" t="str">
        <f>if(T289="Lift &amp; Shift Noprod",if( Y289=0,Assumptions!$B$5, Assumptions!$B$4),if(T289="Lift &amp; Shift Prod",if(AND(N289=1,O289="T1"),Assumptions!$B$6,Assumptions!$B$4),0))</f>
        <v>N2D</v>
      </c>
      <c r="W289" s="69">
        <f>if(V289&lt;&gt;0,if(Q289="Unknown", Assumptions!$B$42,If(Q289&gt;1,Q289,2)),0)</f>
        <v>2</v>
      </c>
      <c r="X289" s="69">
        <f>if(V289&lt;&gt;0,if(R289="Unknown", Assumptions!$B$43,R289),0)</f>
        <v>4</v>
      </c>
      <c r="Y289" s="68">
        <f t="shared" si="8"/>
        <v>0</v>
      </c>
      <c r="Z289" s="68">
        <f>if(V289&lt;&gt;0,if(  S289="Unknown", Assumptions!$B$44,S289),0)</f>
        <v>113</v>
      </c>
      <c r="AA289" s="68" t="str">
        <f>if(V289 ="N2",ifna(vlookup(W289&amp;"-"&amp;X289,'Ref. VM'!A:B,2,0),"Custom"),if(V289 ="E2" , ifna(vlookup(W289&amp;"-"&amp;X289,'Ref. VM'!D:E,2,0),"Custom"),if(V289="N2D",ifna(vlookup(W289&amp;"-"&amp;X289,'Ref. VM'!G:H,2,0),"Custom"),if(V289="N4",ifna(vlookup(W289&amp;"-"&amp;X289,'Ref. VM'!J:K,2,0),"Custom"),0))))</f>
        <v>Custom</v>
      </c>
      <c r="AB289" s="67" t="str">
        <f t="shared" si="9"/>
        <v>N2D-Custom vCPUs-CUD 3y</v>
      </c>
      <c r="AC289" s="67" t="str">
        <f t="shared" si="10"/>
        <v>N2D-Custom RAM-CUD 3y</v>
      </c>
      <c r="AD289" s="67">
        <f t="shared" si="11"/>
        <v>0</v>
      </c>
      <c r="AE289" s="69">
        <f>if(T289="Lift &amp; Shift Prod",730,if(T289="Lift &amp; Shift Noprod",Assumptions!$B$3,0))</f>
        <v>730</v>
      </c>
      <c r="AF289" s="70">
        <f>if( U289=0,0,if(Y289=0, ((vlookup(AB289,'SKU Pricing'!A:B,Assumptions!$B$2,0)*W289)+(vlookup(AC289,'SKU Pricing'!A:B,Assumptions!$B$2,0)*X289))*AE289,((vlookup(AB289,'SKU Pricing'!A:B,Assumptions!$B$2,0)*W289)+(vlookup(AC289,'SKU Pricing'!A:B,Assumptions!$B$2,0)*(W289*8))+(vlookup(AD289,'SKU Pricing'!A:B,Assumptions!$B$2,0)*(X289-(W289*8))))*AE289))</f>
        <v>27.90832632</v>
      </c>
      <c r="AG289" s="67" t="str">
        <f t="shared" si="12"/>
        <v>Windows Server</v>
      </c>
      <c r="AH289" s="70">
        <f>ifna(vlookup(AG289,'SKU Pricing'!A:B,Assumptions!$B$2,0)*W289*AE289,0)</f>
        <v>67.16</v>
      </c>
      <c r="AI289" s="62" t="str">
        <f t="shared" si="13"/>
        <v/>
      </c>
      <c r="AJ289" s="62" t="str">
        <f>if(V289&lt;&gt;0, if(T289="Lift &amp; Shift Noprod",Assumptions!$B$9,if(V289=Assumptions!$B$6,Assumptions!$B$10,if(P289=1,Assumptions!$B$8,Assumptions!$B$7))),"")</f>
        <v>SSD</v>
      </c>
      <c r="AK289" s="69" t="str">
        <f t="shared" si="14"/>
        <v>SSD</v>
      </c>
      <c r="AL289" s="69">
        <f>if(AJ289="Hyperdisk Balanced",Assumptions!$B$11,0)</f>
        <v>0</v>
      </c>
      <c r="AM289" s="69">
        <f>if(AJ289="Hyperdisk Balanced",Assumptions!$B$12,0)</f>
        <v>0</v>
      </c>
      <c r="AN289" s="70">
        <f>if(AK289=0,0,if(AJ289="Hyperdisk Balanced",vlookup(AK289&amp;" provisioned space",'SKU Pricing'!A:B,Assumptions!$B$2,0)*Z289+vlookup(AK289&amp;" provisioned IOPS",'SKU Pricing'!A:B,Assumptions!$B$2,0)*AL289*730+vlookup(AK289&amp;" provisioned throughput",'SKU Pricing'!A:B,Assumptions!$B$2,0)*AM289*730,vlookup(AK289,'SKU Pricing'!A:B,Assumptions!$B$2,0)*Z289))</f>
        <v>22.261</v>
      </c>
      <c r="AO289" s="70">
        <f t="shared" si="15"/>
        <v>117.3293263</v>
      </c>
      <c r="AP289" s="71" t="str">
        <f t="shared" si="16"/>
        <v>VM Manager</v>
      </c>
      <c r="AQ289" s="70">
        <f>ifna(vlookup(AP289,'SKU Pricing'!A:B,Assumptions!$B$2,0)*AE289,0)</f>
        <v>2.19</v>
      </c>
      <c r="AR289" s="72">
        <v>0.0</v>
      </c>
    </row>
    <row r="290">
      <c r="A290" s="61" t="s">
        <v>440</v>
      </c>
      <c r="B290" s="62" t="str">
        <f>ifna(if(vlookup(A290,vOS!A:B,2,0)="","Unknown",vlookup(A290,vOS!A:B,2,0)),"Unknown")</f>
        <v>Microsoft Windows Server 2022 (64-bit)</v>
      </c>
      <c r="C290" s="62">
        <f>vlookup(B290,'OS Study'!A:D,2,0)</f>
        <v>0</v>
      </c>
      <c r="D290" s="62" t="str">
        <f>vlookup(B290,'OS Study'!A:D,3,0)</f>
        <v>Windows</v>
      </c>
      <c r="E290" s="62" t="str">
        <f>vlookup(B290,'OS Study'!A:D,4,0)</f>
        <v>Server</v>
      </c>
      <c r="F290" s="63" t="str">
        <f>vlookup(B290,'OS Study'!A:E,5,0)</f>
        <v>2022</v>
      </c>
      <c r="G290" s="62">
        <f>IF(vlookup(A290,'RVtools V2.1'!A:J,4,0)="non",0,1)</f>
        <v>1</v>
      </c>
      <c r="H290" s="62">
        <f>if(vlookup(A290,'RVtools V2.1'!A:K,11,0)="kube",1,0)</f>
        <v>0</v>
      </c>
      <c r="I290" s="62">
        <f t="shared" si="5"/>
        <v>0</v>
      </c>
      <c r="J290" s="62">
        <f>ifna(vlookup(A290,'Infra Study'!A:Q,17,0),0)</f>
        <v>0</v>
      </c>
      <c r="K290" s="64">
        <f>IFERROR(__xludf.DUMMYFUNCTION("N(REGEXMATCH(VLOOKUP(A290, 'RVtools V2.1'!A:H, 8, 0), ""^Serveur de fichiers""))"),0.0)</f>
        <v>0</v>
      </c>
      <c r="L290" s="64">
        <f t="shared" si="6"/>
        <v>0</v>
      </c>
      <c r="M290" s="67" t="str">
        <f>ifna(vlookup(A290,'RVtools V2.1'!A:I,8,0),"N/A")</f>
        <v>Environnement QUALITE</v>
      </c>
      <c r="N290" s="64">
        <f>IFERROR(__xludf.DUMMYFUNCTION("IF(REGEXMATCH(M290, ""(?i)"" &amp; JOIN(""|"", SPLIT(""kalisil"", "" ""))), 1, 0)"),0.0)</f>
        <v>0</v>
      </c>
      <c r="O290" s="64" t="str">
        <f>vlookup(A290,'RVtools V2.1'!A:H,7,0)</f>
        <v>T2</v>
      </c>
      <c r="P290" s="64">
        <f>if(vlookup(A290,'RVtools V2.1'!A:H,5,0)="oui",1,0)</f>
        <v>1</v>
      </c>
      <c r="Q290" s="64">
        <f>ifna(vlookup(A290,vCPU!A:B,2,0),"Unknown")</f>
        <v>2</v>
      </c>
      <c r="R290" s="66">
        <f>ifna(vlookup(A290,vMemory!A:C,3,0),"Unknown")</f>
        <v>4</v>
      </c>
      <c r="S290" s="66">
        <f>ifna(vlookup(A290,vDisk!A:C,3,0),"Unknown")</f>
        <v>473</v>
      </c>
      <c r="T290" s="67" t="str">
        <f t="array" ref="T290">IFS(
   L290=1, "No Lift &amp; Shift",
   J290=1, XLOOKUP(A290, 'Infra Study'!A:A, 'Infra Study'!P:P),
   I290=1, "No Lift &amp; Shift",
   H290=1, "GKE",
   K290=1, "GCNV",
   G290=1, "Lift &amp; Shift Prod",
   TRUE, "Lift &amp; Shift Noprod"
)</f>
        <v>Lift &amp; Shift Prod</v>
      </c>
      <c r="U290" s="67">
        <f t="shared" si="7"/>
        <v>1</v>
      </c>
      <c r="V290" s="68" t="str">
        <f>if(T290="Lift &amp; Shift Noprod",if( Y290=0,Assumptions!$B$5, Assumptions!$B$4),if(T290="Lift &amp; Shift Prod",if(AND(N290=1,O290="T1"),Assumptions!$B$6,Assumptions!$B$4),0))</f>
        <v>N2D</v>
      </c>
      <c r="W290" s="69">
        <f>if(V290&lt;&gt;0,if(Q290="Unknown", Assumptions!$B$42,If(Q290&gt;1,Q290,2)),0)</f>
        <v>2</v>
      </c>
      <c r="X290" s="69">
        <f>if(V290&lt;&gt;0,if(R290="Unknown", Assumptions!$B$43,R290),0)</f>
        <v>4</v>
      </c>
      <c r="Y290" s="68">
        <f t="shared" si="8"/>
        <v>0</v>
      </c>
      <c r="Z290" s="68">
        <f>if(V290&lt;&gt;0,if(  S290="Unknown", Assumptions!$B$44,S290),0)</f>
        <v>473</v>
      </c>
      <c r="AA290" s="68" t="str">
        <f>if(V290 ="N2",ifna(vlookup(W290&amp;"-"&amp;X290,'Ref. VM'!A:B,2,0),"Custom"),if(V290 ="E2" , ifna(vlookup(W290&amp;"-"&amp;X290,'Ref. VM'!D:E,2,0),"Custom"),if(V290="N2D",ifna(vlookup(W290&amp;"-"&amp;X290,'Ref. VM'!G:H,2,0),"Custom"),if(V290="N4",ifna(vlookup(W290&amp;"-"&amp;X290,'Ref. VM'!J:K,2,0),"Custom"),0))))</f>
        <v>Custom</v>
      </c>
      <c r="AB290" s="67" t="str">
        <f t="shared" si="9"/>
        <v>N2D-Custom vCPUs-CUD 3y</v>
      </c>
      <c r="AC290" s="67" t="str">
        <f t="shared" si="10"/>
        <v>N2D-Custom RAM-CUD 3y</v>
      </c>
      <c r="AD290" s="67">
        <f t="shared" si="11"/>
        <v>0</v>
      </c>
      <c r="AE290" s="69">
        <f>if(T290="Lift &amp; Shift Prod",730,if(T290="Lift &amp; Shift Noprod",Assumptions!$B$3,0))</f>
        <v>730</v>
      </c>
      <c r="AF290" s="70">
        <f>if( U290=0,0,if(Y290=0, ((vlookup(AB290,'SKU Pricing'!A:B,Assumptions!$B$2,0)*W290)+(vlookup(AC290,'SKU Pricing'!A:B,Assumptions!$B$2,0)*X290))*AE290,((vlookup(AB290,'SKU Pricing'!A:B,Assumptions!$B$2,0)*W290)+(vlookup(AC290,'SKU Pricing'!A:B,Assumptions!$B$2,0)*(W290*8))+(vlookup(AD290,'SKU Pricing'!A:B,Assumptions!$B$2,0)*(X290-(W290*8))))*AE290))</f>
        <v>27.90832632</v>
      </c>
      <c r="AG290" s="67" t="str">
        <f t="shared" si="12"/>
        <v>Windows Server</v>
      </c>
      <c r="AH290" s="70">
        <f>ifna(vlookup(AG290,'SKU Pricing'!A:B,Assumptions!$B$2,0)*W290*AE290,0)</f>
        <v>67.16</v>
      </c>
      <c r="AI290" s="62" t="str">
        <f t="shared" si="13"/>
        <v/>
      </c>
      <c r="AJ290" s="62" t="str">
        <f>if(V290&lt;&gt;0, if(T290="Lift &amp; Shift Noprod",Assumptions!$B$9,if(V290=Assumptions!$B$6,Assumptions!$B$10,if(P290=1,Assumptions!$B$8,Assumptions!$B$7))),"")</f>
        <v>SSD</v>
      </c>
      <c r="AK290" s="69" t="str">
        <f t="shared" si="14"/>
        <v>SSD</v>
      </c>
      <c r="AL290" s="69">
        <f>if(AJ290="Hyperdisk Balanced",Assumptions!$B$11,0)</f>
        <v>0</v>
      </c>
      <c r="AM290" s="69">
        <f>if(AJ290="Hyperdisk Balanced",Assumptions!$B$12,0)</f>
        <v>0</v>
      </c>
      <c r="AN290" s="70">
        <f>if(AK290=0,0,if(AJ290="Hyperdisk Balanced",vlookup(AK290&amp;" provisioned space",'SKU Pricing'!A:B,Assumptions!$B$2,0)*Z290+vlookup(AK290&amp;" provisioned IOPS",'SKU Pricing'!A:B,Assumptions!$B$2,0)*AL290*730+vlookup(AK290&amp;" provisioned throughput",'SKU Pricing'!A:B,Assumptions!$B$2,0)*AM290*730,vlookup(AK290,'SKU Pricing'!A:B,Assumptions!$B$2,0)*Z290))</f>
        <v>93.181</v>
      </c>
      <c r="AO290" s="70">
        <f t="shared" si="15"/>
        <v>188.2493263</v>
      </c>
      <c r="AP290" s="71" t="str">
        <f t="shared" si="16"/>
        <v>VM Manager</v>
      </c>
      <c r="AQ290" s="70">
        <f>ifna(vlookup(AP290,'SKU Pricing'!A:B,Assumptions!$B$2,0)*AE290,0)</f>
        <v>2.19</v>
      </c>
      <c r="AR290" s="72">
        <v>0.0</v>
      </c>
    </row>
    <row r="291">
      <c r="A291" s="61" t="s">
        <v>441</v>
      </c>
      <c r="B291" s="62" t="str">
        <f>ifna(if(vlookup(A291,vOS!A:B,2,0)="","Unknown",vlookup(A291,vOS!A:B,2,0)),"Unknown")</f>
        <v>Microsoft Windows Server 2022 (64-bit)</v>
      </c>
      <c r="C291" s="62">
        <f>vlookup(B291,'OS Study'!A:D,2,0)</f>
        <v>0</v>
      </c>
      <c r="D291" s="62" t="str">
        <f>vlookup(B291,'OS Study'!A:D,3,0)</f>
        <v>Windows</v>
      </c>
      <c r="E291" s="62" t="str">
        <f>vlookup(B291,'OS Study'!A:D,4,0)</f>
        <v>Server</v>
      </c>
      <c r="F291" s="63" t="str">
        <f>vlookup(B291,'OS Study'!A:E,5,0)</f>
        <v>2022</v>
      </c>
      <c r="G291" s="62">
        <f>IF(vlookup(A291,'RVtools V2.1'!A:J,4,0)="non",0,1)</f>
        <v>1</v>
      </c>
      <c r="H291" s="62">
        <f>if(vlookup(A291,'RVtools V2.1'!A:K,11,0)="kube",1,0)</f>
        <v>0</v>
      </c>
      <c r="I291" s="62">
        <f t="shared" si="5"/>
        <v>0</v>
      </c>
      <c r="J291" s="62">
        <f>ifna(vlookup(A291,'Infra Study'!A:Q,17,0),0)</f>
        <v>0</v>
      </c>
      <c r="K291" s="64">
        <f>IFERROR(__xludf.DUMMYFUNCTION("N(REGEXMATCH(VLOOKUP(A291, 'RVtools V2.1'!A:H, 8, 0), ""^Serveur de fichiers""))"),0.0)</f>
        <v>0</v>
      </c>
      <c r="L291" s="64">
        <f t="shared" si="6"/>
        <v>0</v>
      </c>
      <c r="M291" s="67" t="str">
        <f>ifna(vlookup(A291,'RVtools V2.1'!A:I,8,0),"N/A")</f>
        <v>Environnement QUALITE</v>
      </c>
      <c r="N291" s="64">
        <f>IFERROR(__xludf.DUMMYFUNCTION("IF(REGEXMATCH(M291, ""(?i)"" &amp; JOIN(""|"", SPLIT(""kalisil"", "" ""))), 1, 0)"),0.0)</f>
        <v>0</v>
      </c>
      <c r="O291" s="64" t="str">
        <f>vlookup(A291,'RVtools V2.1'!A:H,7,0)</f>
        <v>T2</v>
      </c>
      <c r="P291" s="64">
        <f>if(vlookup(A291,'RVtools V2.1'!A:H,5,0)="oui",1,0)</f>
        <v>1</v>
      </c>
      <c r="Q291" s="64">
        <f>ifna(vlookup(A291,vCPU!A:B,2,0),"Unknown")</f>
        <v>4</v>
      </c>
      <c r="R291" s="66">
        <f>ifna(vlookup(A291,vMemory!A:C,3,0),"Unknown")</f>
        <v>32</v>
      </c>
      <c r="S291" s="66">
        <f>ifna(vlookup(A291,vDisk!A:C,3,0),"Unknown")</f>
        <v>147</v>
      </c>
      <c r="T291" s="67" t="str">
        <f t="array" ref="T291">IFS(
   L291=1, "No Lift &amp; Shift",
   J291=1, XLOOKUP(A291, 'Infra Study'!A:A, 'Infra Study'!P:P),
   I291=1, "No Lift &amp; Shift",
   H291=1, "GKE",
   K291=1, "GCNV",
   G291=1, "Lift &amp; Shift Prod",
   TRUE, "Lift &amp; Shift Noprod"
)</f>
        <v>Lift &amp; Shift Prod</v>
      </c>
      <c r="U291" s="67">
        <f t="shared" si="7"/>
        <v>1</v>
      </c>
      <c r="V291" s="68" t="str">
        <f>if(T291="Lift &amp; Shift Noprod",if( Y291=0,Assumptions!$B$5, Assumptions!$B$4),if(T291="Lift &amp; Shift Prod",if(AND(N291=1,O291="T1"),Assumptions!$B$6,Assumptions!$B$4),0))</f>
        <v>N2D</v>
      </c>
      <c r="W291" s="69">
        <f>if(V291&lt;&gt;0,if(Q291="Unknown", Assumptions!$B$42,If(Q291&gt;1,Q291,2)),0)</f>
        <v>4</v>
      </c>
      <c r="X291" s="69">
        <f>if(V291&lt;&gt;0,if(R291="Unknown", Assumptions!$B$43,R291),0)</f>
        <v>32</v>
      </c>
      <c r="Y291" s="68">
        <f t="shared" si="8"/>
        <v>0</v>
      </c>
      <c r="Z291" s="68">
        <f>if(V291&lt;&gt;0,if(  S291="Unknown", Assumptions!$B$44,S291),0)</f>
        <v>147</v>
      </c>
      <c r="AA291" s="68" t="str">
        <f>if(V291 ="N2",ifna(vlookup(W291&amp;"-"&amp;X291,'Ref. VM'!A:B,2,0),"Custom"),if(V291 ="E2" , ifna(vlookup(W291&amp;"-"&amp;X291,'Ref. VM'!D:E,2,0),"Custom"),if(V291="N2D",ifna(vlookup(W291&amp;"-"&amp;X291,'Ref. VM'!G:H,2,0),"Custom"),if(V291="N4",ifna(vlookup(W291&amp;"-"&amp;X291,'Ref. VM'!J:K,2,0),"Custom"),0))))</f>
        <v>Predefined</v>
      </c>
      <c r="AB291" s="67" t="str">
        <f t="shared" si="9"/>
        <v>N2D-Predefined vCPUs-CUD 3y</v>
      </c>
      <c r="AC291" s="67" t="str">
        <f t="shared" si="10"/>
        <v>N2D-Predefined RAM-CUD 3y</v>
      </c>
      <c r="AD291" s="67">
        <f t="shared" si="11"/>
        <v>0</v>
      </c>
      <c r="AE291" s="69">
        <f>if(T291="Lift &amp; Shift Prod",730,if(T291="Lift &amp; Shift Noprod",Assumptions!$B$3,0))</f>
        <v>730</v>
      </c>
      <c r="AF291" s="70">
        <f>if( U291=0,0,if(Y291=0, ((vlookup(AB291,'SKU Pricing'!A:B,Assumptions!$B$2,0)*W291)+(vlookup(AC291,'SKU Pricing'!A:B,Assumptions!$B$2,0)*X291))*AE291,((vlookup(AB291,'SKU Pricing'!A:B,Assumptions!$B$2,0)*W291)+(vlookup(AC291,'SKU Pricing'!A:B,Assumptions!$B$2,0)*(W291*8))+(vlookup(AD291,'SKU Pricing'!A:B,Assumptions!$B$2,0)*(X291-(W291*8))))*AE291))</f>
        <v>86.8749056</v>
      </c>
      <c r="AG291" s="67" t="str">
        <f t="shared" si="12"/>
        <v>Windows Server</v>
      </c>
      <c r="AH291" s="70">
        <f>ifna(vlookup(AG291,'SKU Pricing'!A:B,Assumptions!$B$2,0)*W291*AE291,0)</f>
        <v>134.32</v>
      </c>
      <c r="AI291" s="62" t="str">
        <f t="shared" si="13"/>
        <v/>
      </c>
      <c r="AJ291" s="62" t="str">
        <f>if(V291&lt;&gt;0, if(T291="Lift &amp; Shift Noprod",Assumptions!$B$9,if(V291=Assumptions!$B$6,Assumptions!$B$10,if(P291=1,Assumptions!$B$8,Assumptions!$B$7))),"")</f>
        <v>SSD</v>
      </c>
      <c r="AK291" s="69" t="str">
        <f t="shared" si="14"/>
        <v>SSD</v>
      </c>
      <c r="AL291" s="69">
        <f>if(AJ291="Hyperdisk Balanced",Assumptions!$B$11,0)</f>
        <v>0</v>
      </c>
      <c r="AM291" s="69">
        <f>if(AJ291="Hyperdisk Balanced",Assumptions!$B$12,0)</f>
        <v>0</v>
      </c>
      <c r="AN291" s="70">
        <f>if(AK291=0,0,if(AJ291="Hyperdisk Balanced",vlookup(AK291&amp;" provisioned space",'SKU Pricing'!A:B,Assumptions!$B$2,0)*Z291+vlookup(AK291&amp;" provisioned IOPS",'SKU Pricing'!A:B,Assumptions!$B$2,0)*AL291*730+vlookup(AK291&amp;" provisioned throughput",'SKU Pricing'!A:B,Assumptions!$B$2,0)*AM291*730,vlookup(AK291,'SKU Pricing'!A:B,Assumptions!$B$2,0)*Z291))</f>
        <v>28.959</v>
      </c>
      <c r="AO291" s="70">
        <f t="shared" si="15"/>
        <v>250.1539056</v>
      </c>
      <c r="AP291" s="71" t="str">
        <f t="shared" si="16"/>
        <v>VM Manager</v>
      </c>
      <c r="AQ291" s="70">
        <f>ifna(vlookup(AP291,'SKU Pricing'!A:B,Assumptions!$B$2,0)*AE291,0)</f>
        <v>2.19</v>
      </c>
      <c r="AR291" s="72">
        <v>0.0</v>
      </c>
    </row>
    <row r="292">
      <c r="A292" s="61" t="s">
        <v>442</v>
      </c>
      <c r="B292" s="62" t="str">
        <f>ifna(if(vlookup(A292,vOS!A:B,2,0)="","Unknown",vlookup(A292,vOS!A:B,2,0)),"Unknown")</f>
        <v>Microsoft Windows Server 2022 (64-bit)</v>
      </c>
      <c r="C292" s="62">
        <f>vlookup(B292,'OS Study'!A:D,2,0)</f>
        <v>0</v>
      </c>
      <c r="D292" s="62" t="str">
        <f>vlookup(B292,'OS Study'!A:D,3,0)</f>
        <v>Windows</v>
      </c>
      <c r="E292" s="62" t="str">
        <f>vlookup(B292,'OS Study'!A:D,4,0)</f>
        <v>Server</v>
      </c>
      <c r="F292" s="63" t="str">
        <f>vlookup(B292,'OS Study'!A:E,5,0)</f>
        <v>2022</v>
      </c>
      <c r="G292" s="62">
        <f>IF(vlookup(A292,'RVtools V2.1'!A:J,4,0)="non",0,1)</f>
        <v>1</v>
      </c>
      <c r="H292" s="62">
        <f>if(vlookup(A292,'RVtools V2.1'!A:K,11,0)="kube",1,0)</f>
        <v>0</v>
      </c>
      <c r="I292" s="62">
        <f t="shared" si="5"/>
        <v>0</v>
      </c>
      <c r="J292" s="62">
        <f>ifna(vlookup(A292,'Infra Study'!A:Q,17,0),0)</f>
        <v>0</v>
      </c>
      <c r="K292" s="64">
        <f>IFERROR(__xludf.DUMMYFUNCTION("N(REGEXMATCH(VLOOKUP(A292, 'RVtools V2.1'!A:H, 8, 0), ""^Serveur de fichiers""))"),0.0)</f>
        <v>0</v>
      </c>
      <c r="L292" s="64">
        <f t="shared" si="6"/>
        <v>0</v>
      </c>
      <c r="M292" s="67" t="str">
        <f>ifna(vlookup(A292,'RVtools V2.1'!A:I,8,0),"N/A")</f>
        <v>Environnement QUALITE</v>
      </c>
      <c r="N292" s="64">
        <f>IFERROR(__xludf.DUMMYFUNCTION("IF(REGEXMATCH(M292, ""(?i)"" &amp; JOIN(""|"", SPLIT(""kalisil"", "" ""))), 1, 0)"),0.0)</f>
        <v>0</v>
      </c>
      <c r="O292" s="64" t="str">
        <f>vlookup(A292,'RVtools V2.1'!A:H,7,0)</f>
        <v>T2</v>
      </c>
      <c r="P292" s="64">
        <f>if(vlookup(A292,'RVtools V2.1'!A:H,5,0)="oui",1,0)</f>
        <v>1</v>
      </c>
      <c r="Q292" s="64">
        <f>ifna(vlookup(A292,vCPU!A:B,2,0),"Unknown")</f>
        <v>4</v>
      </c>
      <c r="R292" s="66">
        <f>ifna(vlookup(A292,vMemory!A:C,3,0),"Unknown")</f>
        <v>32</v>
      </c>
      <c r="S292" s="66">
        <f>ifna(vlookup(A292,vDisk!A:C,3,0),"Unknown")</f>
        <v>147</v>
      </c>
      <c r="T292" s="67" t="str">
        <f t="array" ref="T292">IFS(
   L292=1, "No Lift &amp; Shift",
   J292=1, XLOOKUP(A292, 'Infra Study'!A:A, 'Infra Study'!P:P),
   I292=1, "No Lift &amp; Shift",
   H292=1, "GKE",
   K292=1, "GCNV",
   G292=1, "Lift &amp; Shift Prod",
   TRUE, "Lift &amp; Shift Noprod"
)</f>
        <v>Lift &amp; Shift Prod</v>
      </c>
      <c r="U292" s="67">
        <f t="shared" si="7"/>
        <v>1</v>
      </c>
      <c r="V292" s="68" t="str">
        <f>if(T292="Lift &amp; Shift Noprod",if( Y292=0,Assumptions!$B$5, Assumptions!$B$4),if(T292="Lift &amp; Shift Prod",if(AND(N292=1,O292="T1"),Assumptions!$B$6,Assumptions!$B$4),0))</f>
        <v>N2D</v>
      </c>
      <c r="W292" s="69">
        <f>if(V292&lt;&gt;0,if(Q292="Unknown", Assumptions!$B$42,If(Q292&gt;1,Q292,2)),0)</f>
        <v>4</v>
      </c>
      <c r="X292" s="69">
        <f>if(V292&lt;&gt;0,if(R292="Unknown", Assumptions!$B$43,R292),0)</f>
        <v>32</v>
      </c>
      <c r="Y292" s="68">
        <f t="shared" si="8"/>
        <v>0</v>
      </c>
      <c r="Z292" s="68">
        <f>if(V292&lt;&gt;0,if(  S292="Unknown", Assumptions!$B$44,S292),0)</f>
        <v>147</v>
      </c>
      <c r="AA292" s="68" t="str">
        <f>if(V292 ="N2",ifna(vlookup(W292&amp;"-"&amp;X292,'Ref. VM'!A:B,2,0),"Custom"),if(V292 ="E2" , ifna(vlookup(W292&amp;"-"&amp;X292,'Ref. VM'!D:E,2,0),"Custom"),if(V292="N2D",ifna(vlookup(W292&amp;"-"&amp;X292,'Ref. VM'!G:H,2,0),"Custom"),if(V292="N4",ifna(vlookup(W292&amp;"-"&amp;X292,'Ref. VM'!J:K,2,0),"Custom"),0))))</f>
        <v>Predefined</v>
      </c>
      <c r="AB292" s="67" t="str">
        <f t="shared" si="9"/>
        <v>N2D-Predefined vCPUs-CUD 3y</v>
      </c>
      <c r="AC292" s="67" t="str">
        <f t="shared" si="10"/>
        <v>N2D-Predefined RAM-CUD 3y</v>
      </c>
      <c r="AD292" s="67">
        <f t="shared" si="11"/>
        <v>0</v>
      </c>
      <c r="AE292" s="69">
        <f>if(T292="Lift &amp; Shift Prod",730,if(T292="Lift &amp; Shift Noprod",Assumptions!$B$3,0))</f>
        <v>730</v>
      </c>
      <c r="AF292" s="70">
        <f>if( U292=0,0,if(Y292=0, ((vlookup(AB292,'SKU Pricing'!A:B,Assumptions!$B$2,0)*W292)+(vlookup(AC292,'SKU Pricing'!A:B,Assumptions!$B$2,0)*X292))*AE292,((vlookup(AB292,'SKU Pricing'!A:B,Assumptions!$B$2,0)*W292)+(vlookup(AC292,'SKU Pricing'!A:B,Assumptions!$B$2,0)*(W292*8))+(vlookup(AD292,'SKU Pricing'!A:B,Assumptions!$B$2,0)*(X292-(W292*8))))*AE292))</f>
        <v>86.8749056</v>
      </c>
      <c r="AG292" s="67" t="str">
        <f t="shared" si="12"/>
        <v>Windows Server</v>
      </c>
      <c r="AH292" s="70">
        <f>ifna(vlookup(AG292,'SKU Pricing'!A:B,Assumptions!$B$2,0)*W292*AE292,0)</f>
        <v>134.32</v>
      </c>
      <c r="AI292" s="62" t="str">
        <f t="shared" si="13"/>
        <v/>
      </c>
      <c r="AJ292" s="62" t="str">
        <f>if(V292&lt;&gt;0, if(T292="Lift &amp; Shift Noprod",Assumptions!$B$9,if(V292=Assumptions!$B$6,Assumptions!$B$10,if(P292=1,Assumptions!$B$8,Assumptions!$B$7))),"")</f>
        <v>SSD</v>
      </c>
      <c r="AK292" s="69" t="str">
        <f t="shared" si="14"/>
        <v>SSD</v>
      </c>
      <c r="AL292" s="69">
        <f>if(AJ292="Hyperdisk Balanced",Assumptions!$B$11,0)</f>
        <v>0</v>
      </c>
      <c r="AM292" s="69">
        <f>if(AJ292="Hyperdisk Balanced",Assumptions!$B$12,0)</f>
        <v>0</v>
      </c>
      <c r="AN292" s="70">
        <f>if(AK292=0,0,if(AJ292="Hyperdisk Balanced",vlookup(AK292&amp;" provisioned space",'SKU Pricing'!A:B,Assumptions!$B$2,0)*Z292+vlookup(AK292&amp;" provisioned IOPS",'SKU Pricing'!A:B,Assumptions!$B$2,0)*AL292*730+vlookup(AK292&amp;" provisioned throughput",'SKU Pricing'!A:B,Assumptions!$B$2,0)*AM292*730,vlookup(AK292,'SKU Pricing'!A:B,Assumptions!$B$2,0)*Z292))</f>
        <v>28.959</v>
      </c>
      <c r="AO292" s="70">
        <f t="shared" si="15"/>
        <v>250.1539056</v>
      </c>
      <c r="AP292" s="71" t="str">
        <f t="shared" si="16"/>
        <v>VM Manager</v>
      </c>
      <c r="AQ292" s="70">
        <f>ifna(vlookup(AP292,'SKU Pricing'!A:B,Assumptions!$B$2,0)*AE292,0)</f>
        <v>2.19</v>
      </c>
      <c r="AR292" s="72">
        <v>0.0</v>
      </c>
    </row>
    <row r="293">
      <c r="A293" s="61" t="s">
        <v>443</v>
      </c>
      <c r="B293" s="62" t="str">
        <f>ifna(if(vlookup(A293,vOS!A:B,2,0)="","Unknown",vlookup(A293,vOS!A:B,2,0)),"Unknown")</f>
        <v>Microsoft Windows Server 2022 (64-bit)</v>
      </c>
      <c r="C293" s="62">
        <f>vlookup(B293,'OS Study'!A:D,2,0)</f>
        <v>0</v>
      </c>
      <c r="D293" s="62" t="str">
        <f>vlookup(B293,'OS Study'!A:D,3,0)</f>
        <v>Windows</v>
      </c>
      <c r="E293" s="62" t="str">
        <f>vlookup(B293,'OS Study'!A:D,4,0)</f>
        <v>Server</v>
      </c>
      <c r="F293" s="63" t="str">
        <f>vlookup(B293,'OS Study'!A:E,5,0)</f>
        <v>2022</v>
      </c>
      <c r="G293" s="62">
        <f>IF(vlookup(A293,'RVtools V2.1'!A:J,4,0)="non",0,1)</f>
        <v>1</v>
      </c>
      <c r="H293" s="62">
        <f>if(vlookup(A293,'RVtools V2.1'!A:K,11,0)="kube",1,0)</f>
        <v>0</v>
      </c>
      <c r="I293" s="62">
        <f t="shared" si="5"/>
        <v>0</v>
      </c>
      <c r="J293" s="62">
        <f>ifna(vlookup(A293,'Infra Study'!A:Q,17,0),0)</f>
        <v>0</v>
      </c>
      <c r="K293" s="64">
        <f>IFERROR(__xludf.DUMMYFUNCTION("N(REGEXMATCH(VLOOKUP(A293, 'RVtools V2.1'!A:H, 8, 0), ""^Serveur de fichiers""))"),0.0)</f>
        <v>0</v>
      </c>
      <c r="L293" s="64">
        <f t="shared" si="6"/>
        <v>0</v>
      </c>
      <c r="M293" s="67" t="str">
        <f>ifna(vlookup(A293,'RVtools V2.1'!A:I,8,0),"N/A")</f>
        <v>Environnement QUALITE</v>
      </c>
      <c r="N293" s="64">
        <f>IFERROR(__xludf.DUMMYFUNCTION("IF(REGEXMATCH(M293, ""(?i)"" &amp; JOIN(""|"", SPLIT(""kalisil"", "" ""))), 1, 0)"),0.0)</f>
        <v>0</v>
      </c>
      <c r="O293" s="64" t="str">
        <f>vlookup(A293,'RVtools V2.1'!A:H,7,0)</f>
        <v>T2</v>
      </c>
      <c r="P293" s="64">
        <f>if(vlookup(A293,'RVtools V2.1'!A:H,5,0)="oui",1,0)</f>
        <v>1</v>
      </c>
      <c r="Q293" s="64">
        <f>ifna(vlookup(A293,vCPU!A:B,2,0),"Unknown")</f>
        <v>4</v>
      </c>
      <c r="R293" s="66">
        <f>ifna(vlookup(A293,vMemory!A:C,3,0),"Unknown")</f>
        <v>32</v>
      </c>
      <c r="S293" s="66">
        <f>ifna(vlookup(A293,vDisk!A:C,3,0),"Unknown")</f>
        <v>147</v>
      </c>
      <c r="T293" s="67" t="str">
        <f t="array" ref="T293">IFS(
   L293=1, "No Lift &amp; Shift",
   J293=1, XLOOKUP(A293, 'Infra Study'!A:A, 'Infra Study'!P:P),
   I293=1, "No Lift &amp; Shift",
   H293=1, "GKE",
   K293=1, "GCNV",
   G293=1, "Lift &amp; Shift Prod",
   TRUE, "Lift &amp; Shift Noprod"
)</f>
        <v>Lift &amp; Shift Prod</v>
      </c>
      <c r="U293" s="67">
        <f t="shared" si="7"/>
        <v>1</v>
      </c>
      <c r="V293" s="68" t="str">
        <f>if(T293="Lift &amp; Shift Noprod",if( Y293=0,Assumptions!$B$5, Assumptions!$B$4),if(T293="Lift &amp; Shift Prod",if(AND(N293=1,O293="T1"),Assumptions!$B$6,Assumptions!$B$4),0))</f>
        <v>N2D</v>
      </c>
      <c r="W293" s="69">
        <f>if(V293&lt;&gt;0,if(Q293="Unknown", Assumptions!$B$42,If(Q293&gt;1,Q293,2)),0)</f>
        <v>4</v>
      </c>
      <c r="X293" s="69">
        <f>if(V293&lt;&gt;0,if(R293="Unknown", Assumptions!$B$43,R293),0)</f>
        <v>32</v>
      </c>
      <c r="Y293" s="68">
        <f t="shared" si="8"/>
        <v>0</v>
      </c>
      <c r="Z293" s="68">
        <f>if(V293&lt;&gt;0,if(  S293="Unknown", Assumptions!$B$44,S293),0)</f>
        <v>147</v>
      </c>
      <c r="AA293" s="68" t="str">
        <f>if(V293 ="N2",ifna(vlookup(W293&amp;"-"&amp;X293,'Ref. VM'!A:B,2,0),"Custom"),if(V293 ="E2" , ifna(vlookup(W293&amp;"-"&amp;X293,'Ref. VM'!D:E,2,0),"Custom"),if(V293="N2D",ifna(vlookup(W293&amp;"-"&amp;X293,'Ref. VM'!G:H,2,0),"Custom"),if(V293="N4",ifna(vlookup(W293&amp;"-"&amp;X293,'Ref. VM'!J:K,2,0),"Custom"),0))))</f>
        <v>Predefined</v>
      </c>
      <c r="AB293" s="67" t="str">
        <f t="shared" si="9"/>
        <v>N2D-Predefined vCPUs-CUD 3y</v>
      </c>
      <c r="AC293" s="67" t="str">
        <f t="shared" si="10"/>
        <v>N2D-Predefined RAM-CUD 3y</v>
      </c>
      <c r="AD293" s="67">
        <f t="shared" si="11"/>
        <v>0</v>
      </c>
      <c r="AE293" s="69">
        <f>if(T293="Lift &amp; Shift Prod",730,if(T293="Lift &amp; Shift Noprod",Assumptions!$B$3,0))</f>
        <v>730</v>
      </c>
      <c r="AF293" s="70">
        <f>if( U293=0,0,if(Y293=0, ((vlookup(AB293,'SKU Pricing'!A:B,Assumptions!$B$2,0)*W293)+(vlookup(AC293,'SKU Pricing'!A:B,Assumptions!$B$2,0)*X293))*AE293,((vlookup(AB293,'SKU Pricing'!A:B,Assumptions!$B$2,0)*W293)+(vlookup(AC293,'SKU Pricing'!A:B,Assumptions!$B$2,0)*(W293*8))+(vlookup(AD293,'SKU Pricing'!A:B,Assumptions!$B$2,0)*(X293-(W293*8))))*AE293))</f>
        <v>86.8749056</v>
      </c>
      <c r="AG293" s="67" t="str">
        <f t="shared" si="12"/>
        <v>Windows Server</v>
      </c>
      <c r="AH293" s="70">
        <f>ifna(vlookup(AG293,'SKU Pricing'!A:B,Assumptions!$B$2,0)*W293*AE293,0)</f>
        <v>134.32</v>
      </c>
      <c r="AI293" s="62" t="str">
        <f t="shared" si="13"/>
        <v/>
      </c>
      <c r="AJ293" s="62" t="str">
        <f>if(V293&lt;&gt;0, if(T293="Lift &amp; Shift Noprod",Assumptions!$B$9,if(V293=Assumptions!$B$6,Assumptions!$B$10,if(P293=1,Assumptions!$B$8,Assumptions!$B$7))),"")</f>
        <v>SSD</v>
      </c>
      <c r="AK293" s="69" t="str">
        <f t="shared" si="14"/>
        <v>SSD</v>
      </c>
      <c r="AL293" s="69">
        <f>if(AJ293="Hyperdisk Balanced",Assumptions!$B$11,0)</f>
        <v>0</v>
      </c>
      <c r="AM293" s="69">
        <f>if(AJ293="Hyperdisk Balanced",Assumptions!$B$12,0)</f>
        <v>0</v>
      </c>
      <c r="AN293" s="70">
        <f>if(AK293=0,0,if(AJ293="Hyperdisk Balanced",vlookup(AK293&amp;" provisioned space",'SKU Pricing'!A:B,Assumptions!$B$2,0)*Z293+vlookup(AK293&amp;" provisioned IOPS",'SKU Pricing'!A:B,Assumptions!$B$2,0)*AL293*730+vlookup(AK293&amp;" provisioned throughput",'SKU Pricing'!A:B,Assumptions!$B$2,0)*AM293*730,vlookup(AK293,'SKU Pricing'!A:B,Assumptions!$B$2,0)*Z293))</f>
        <v>28.959</v>
      </c>
      <c r="AO293" s="70">
        <f t="shared" si="15"/>
        <v>250.1539056</v>
      </c>
      <c r="AP293" s="71" t="str">
        <f t="shared" si="16"/>
        <v>VM Manager</v>
      </c>
      <c r="AQ293" s="70">
        <f>ifna(vlookup(AP293,'SKU Pricing'!A:B,Assumptions!$B$2,0)*AE293,0)</f>
        <v>2.19</v>
      </c>
      <c r="AR293" s="72">
        <v>0.0</v>
      </c>
    </row>
    <row r="294">
      <c r="A294" s="61" t="s">
        <v>444</v>
      </c>
      <c r="B294" s="62" t="str">
        <f>ifna(if(vlookup(A294,vOS!A:B,2,0)="","Unknown",vlookup(A294,vOS!A:B,2,0)),"Unknown")</f>
        <v>Microsoft Windows Server 2022 (64-bit)</v>
      </c>
      <c r="C294" s="62">
        <f>vlookup(B294,'OS Study'!A:D,2,0)</f>
        <v>0</v>
      </c>
      <c r="D294" s="62" t="str">
        <f>vlookup(B294,'OS Study'!A:D,3,0)</f>
        <v>Windows</v>
      </c>
      <c r="E294" s="62" t="str">
        <f>vlookup(B294,'OS Study'!A:D,4,0)</f>
        <v>Server</v>
      </c>
      <c r="F294" s="63" t="str">
        <f>vlookup(B294,'OS Study'!A:E,5,0)</f>
        <v>2022</v>
      </c>
      <c r="G294" s="62">
        <f>IF(vlookup(A294,'RVtools V2.1'!A:J,4,0)="non",0,1)</f>
        <v>0</v>
      </c>
      <c r="H294" s="62">
        <f>if(vlookup(A294,'RVtools V2.1'!A:K,11,0)="kube",1,0)</f>
        <v>0</v>
      </c>
      <c r="I294" s="62">
        <f t="shared" si="5"/>
        <v>0</v>
      </c>
      <c r="J294" s="62">
        <f>ifna(vlookup(A294,'Infra Study'!A:Q,17,0),0)</f>
        <v>0</v>
      </c>
      <c r="K294" s="64">
        <f>IFERROR(__xludf.DUMMYFUNCTION("N(REGEXMATCH(VLOOKUP(A294, 'RVtools V2.1'!A:H, 8, 0), ""^Serveur de fichiers""))"),0.0)</f>
        <v>0</v>
      </c>
      <c r="L294" s="64">
        <f t="shared" si="6"/>
        <v>0</v>
      </c>
      <c r="M294" s="65" t="str">
        <f>ifna(vlookup(A294,'RVtools V2.1'!A:I,8,0),"N/A")</f>
        <v>Environnement QUALITE</v>
      </c>
      <c r="N294" s="64">
        <f>IFERROR(__xludf.DUMMYFUNCTION("IF(REGEXMATCH(M294, ""(?i)"" &amp; JOIN(""|"", SPLIT(""kalisil"", "" ""))), 1, 0)"),0.0)</f>
        <v>0</v>
      </c>
      <c r="O294" s="64" t="str">
        <f>vlookup(A294,'RVtools V2.1'!A:H,7,0)</f>
        <v>T3</v>
      </c>
      <c r="P294" s="64">
        <f>if(vlookup(A294,'RVtools V2.1'!A:H,5,0)="oui",1,0)</f>
        <v>0</v>
      </c>
      <c r="Q294" s="64">
        <f>ifna(vlookup(A294,vCPU!A:B,2,0),"Unknown")</f>
        <v>4</v>
      </c>
      <c r="R294" s="66">
        <f>ifna(vlookup(A294,vMemory!A:C,3,0),"Unknown")</f>
        <v>8</v>
      </c>
      <c r="S294" s="66">
        <f>ifna(vlookup(A294,vDisk!A:C,3,0),"Unknown")</f>
        <v>59</v>
      </c>
      <c r="T294" s="67" t="str">
        <f t="array" ref="T294">IFS(
   L294=1, "No Lift &amp; Shift",
   J294=1, XLOOKUP(A294, 'Infra Study'!A:A, 'Infra Study'!P:P),
   I294=1, "No Lift &amp; Shift",
   H294=1, "GKE",
   K294=1, "GCNV",
   G294=1, "Lift &amp; Shift Prod",
   TRUE, "Lift &amp; Shift Noprod"
)</f>
        <v>Lift &amp; Shift Noprod</v>
      </c>
      <c r="U294" s="67">
        <f t="shared" si="7"/>
        <v>1</v>
      </c>
      <c r="V294" s="68" t="str">
        <f>if(T294="Lift &amp; Shift Noprod",if( Y294=0,Assumptions!$B$5, Assumptions!$B$4),if(T294="Lift &amp; Shift Prod",if(AND(N294=1,O294="T1"),Assumptions!$B$6,Assumptions!$B$4),0))</f>
        <v>E2</v>
      </c>
      <c r="W294" s="69">
        <f>if(V294&lt;&gt;0,if(Q294="Unknown", Assumptions!$B$42,If(Q294&gt;1,Q294,2)),0)</f>
        <v>4</v>
      </c>
      <c r="X294" s="69">
        <f>if(V294&lt;&gt;0,if(R294="Unknown", Assumptions!$B$43,R294),0)</f>
        <v>8</v>
      </c>
      <c r="Y294" s="68">
        <f t="shared" si="8"/>
        <v>0</v>
      </c>
      <c r="Z294" s="68">
        <f>if(V294&lt;&gt;0,if(  S294="Unknown", Assumptions!$B$44,S294),0)</f>
        <v>59</v>
      </c>
      <c r="AA294" s="68" t="str">
        <f>if(V294 ="N2",ifna(vlookup(W294&amp;"-"&amp;X294,'Ref. VM'!A:B,2,0),"Custom"),if(V294 ="E2" , ifna(vlookup(W294&amp;"-"&amp;X294,'Ref. VM'!D:E,2,0),"Custom"),if(V294="N2D",ifna(vlookup(W294&amp;"-"&amp;X294,'Ref. VM'!G:H,2,0),"Custom"),if(V294="N4",ifna(vlookup(W294&amp;"-"&amp;X294,'Ref. VM'!J:K,2,0),"Custom"),0))))</f>
        <v>Custom</v>
      </c>
      <c r="AB294" s="67" t="str">
        <f t="shared" si="9"/>
        <v>E2-Custom vCPUs</v>
      </c>
      <c r="AC294" s="67" t="str">
        <f t="shared" si="10"/>
        <v>E2-Custom RAM</v>
      </c>
      <c r="AD294" s="67">
        <f t="shared" si="11"/>
        <v>0</v>
      </c>
      <c r="AE294" s="69">
        <f>if(T294="Lift &amp; Shift Prod",730,if(T294="Lift &amp; Shift Noprod",Assumptions!$B$3,0))</f>
        <v>270</v>
      </c>
      <c r="AF294" s="70">
        <f>if( U294=0,0,if(Y294=0, ((vlookup(AB294,'SKU Pricing'!A:B,Assumptions!$B$2,0)*W294)+(vlookup(AC294,'SKU Pricing'!A:B,Assumptions!$B$2,0)*X294))*AE294,((vlookup(AB294,'SKU Pricing'!A:B,Assumptions!$B$2,0)*W294)+(vlookup(AC294,'SKU Pricing'!A:B,Assumptions!$B$2,0)*(W294*8))+(vlookup(AD294,'SKU Pricing'!A:B,Assumptions!$B$2,0)*(X294-(W294*8))))*AE294))</f>
        <v>36.383256</v>
      </c>
      <c r="AG294" s="67" t="str">
        <f t="shared" si="12"/>
        <v>Windows Server</v>
      </c>
      <c r="AH294" s="70">
        <f>ifna(vlookup(AG294,'SKU Pricing'!A:B,Assumptions!$B$2,0)*W294*AE294,0)</f>
        <v>49.68</v>
      </c>
      <c r="AI294" s="62" t="str">
        <f t="shared" si="13"/>
        <v/>
      </c>
      <c r="AJ294" s="62" t="str">
        <f>if(V294&lt;&gt;0, if(T294="Lift &amp; Shift Noprod",Assumptions!$B$9,if(V294=Assumptions!$B$6,Assumptions!$B$10,if(P294=1,Assumptions!$B$8,Assumptions!$B$7))),"")</f>
        <v>Balanced</v>
      </c>
      <c r="AK294" s="69" t="str">
        <f t="shared" si="14"/>
        <v>Balanced</v>
      </c>
      <c r="AL294" s="69">
        <f>if(AJ294="Hyperdisk Balanced",Assumptions!$B$11,0)</f>
        <v>0</v>
      </c>
      <c r="AM294" s="69">
        <f>if(AJ294="Hyperdisk Balanced",Assumptions!$B$12,0)</f>
        <v>0</v>
      </c>
      <c r="AN294" s="70">
        <f>if(AK294=0,0,if(AJ294="Hyperdisk Balanced",vlookup(AK294&amp;" provisioned space",'SKU Pricing'!A:B,Assumptions!$B$2,0)*Z294+vlookup(AK294&amp;" provisioned IOPS",'SKU Pricing'!A:B,Assumptions!$B$2,0)*AL294*730+vlookup(AK294&amp;" provisioned throughput",'SKU Pricing'!A:B,Assumptions!$B$2,0)*AM294*730,vlookup(AK294,'SKU Pricing'!A:B,Assumptions!$B$2,0)*Z294))</f>
        <v>6.844</v>
      </c>
      <c r="AO294" s="70">
        <f t="shared" si="15"/>
        <v>92.907256</v>
      </c>
      <c r="AP294" s="71" t="str">
        <f t="shared" si="16"/>
        <v>VM Manager</v>
      </c>
      <c r="AQ294" s="70">
        <f>ifna(vlookup(AP294,'SKU Pricing'!A:B,Assumptions!$B$2,0)*AE294,0)</f>
        <v>0.81</v>
      </c>
      <c r="AR294" s="72">
        <v>0.0</v>
      </c>
    </row>
    <row r="295">
      <c r="A295" s="61" t="s">
        <v>445</v>
      </c>
      <c r="B295" s="62" t="str">
        <f>ifna(if(vlookup(A295,vOS!A:B,2,0)="","Unknown",vlookup(A295,vOS!A:B,2,0)),"Unknown")</f>
        <v>FortiAnalyzer-VM64 v7.0.2-build0180 211019 (GA)</v>
      </c>
      <c r="C295" s="62">
        <f>vlookup(B295,'OS Study'!A:D,2,0)</f>
        <v>0</v>
      </c>
      <c r="D295" s="62" t="str">
        <f>vlookup(B295,'OS Study'!A:D,3,0)</f>
        <v>Appliance</v>
      </c>
      <c r="E295" s="62" t="str">
        <f>vlookup(B295,'OS Study'!A:D,4,0)</f>
        <v>Appliance</v>
      </c>
      <c r="F295" s="63" t="str">
        <f>vlookup(B295,'OS Study'!A:E,5,0)</f>
        <v/>
      </c>
      <c r="G295" s="62">
        <f>IF(vlookup(A295,'RVtools V2.1'!A:J,4,0)="non",0,1)</f>
        <v>1</v>
      </c>
      <c r="H295" s="62">
        <f>if(vlookup(A295,'RVtools V2.1'!A:K,11,0)="kube",1,0)</f>
        <v>0</v>
      </c>
      <c r="I295" s="62">
        <f t="shared" si="5"/>
        <v>0</v>
      </c>
      <c r="J295" s="62">
        <f>ifna(vlookup(A295,'Infra Study'!A:Q,17,0),0)</f>
        <v>1</v>
      </c>
      <c r="K295" s="64">
        <f>IFERROR(__xludf.DUMMYFUNCTION("N(REGEXMATCH(VLOOKUP(A295, 'RVtools V2.1'!A:H, 8, 0), ""^Serveur de fichiers""))"),0.0)</f>
        <v>0</v>
      </c>
      <c r="L295" s="64">
        <f t="shared" si="6"/>
        <v>0</v>
      </c>
      <c r="M295" s="67" t="str">
        <f>ifna(vlookup(A295,'RVtools V2.1'!A:I,8,0),"N/A")</f>
        <v>Fortinet</v>
      </c>
      <c r="N295" s="64">
        <f>IFERROR(__xludf.DUMMYFUNCTION("IF(REGEXMATCH(M295, ""(?i)"" &amp; JOIN(""|"", SPLIT(""kalisil"", "" ""))), 1, 0)"),0.0)</f>
        <v>0</v>
      </c>
      <c r="O295" s="64" t="str">
        <f>vlookup(A295,'RVtools V2.1'!A:H,7,0)</f>
        <v>T2</v>
      </c>
      <c r="P295" s="64">
        <f>if(vlookup(A295,'RVtools V2.1'!A:H,5,0)="oui",1,0)</f>
        <v>1</v>
      </c>
      <c r="Q295" s="64">
        <f>ifna(vlookup(A295,vCPU!A:B,2,0),"Unknown")</f>
        <v>4</v>
      </c>
      <c r="R295" s="66">
        <f>ifna(vlookup(A295,vMemory!A:C,3,0),"Unknown")</f>
        <v>8</v>
      </c>
      <c r="S295" s="66">
        <f>ifna(vlookup(A295,vDisk!A:C,3,0),"Unknown")</f>
        <v>915</v>
      </c>
      <c r="T295" s="67" t="str">
        <f t="array" ref="T295">IFS(
   L295=1, "No Lift &amp; Shift",
   J295=1, XLOOKUP(A295, 'Infra Study'!A:A, 'Infra Study'!P:P),
   I295=1, "No Lift &amp; Shift",
   H295=1, "GKE",
   K295=1, "GCNV",
   G295=1, "Lift &amp; Shift Prod",
   TRUE, "Lift &amp; Shift Noprod"
)</f>
        <v>Lift &amp; Shift Prod</v>
      </c>
      <c r="U295" s="67">
        <f t="shared" si="7"/>
        <v>1</v>
      </c>
      <c r="V295" s="68" t="str">
        <f>if(T295="Lift &amp; Shift Noprod",if( Y295=0,Assumptions!$B$5, Assumptions!$B$4),if(T295="Lift &amp; Shift Prod",if(AND(N295=1,O295="T1"),Assumptions!$B$6,Assumptions!$B$4),0))</f>
        <v>N2D</v>
      </c>
      <c r="W295" s="69">
        <f>if(V295&lt;&gt;0,if(Q295="Unknown", Assumptions!$B$42,If(Q295&gt;1,Q295,2)),0)</f>
        <v>4</v>
      </c>
      <c r="X295" s="69">
        <f>if(V295&lt;&gt;0,if(R295="Unknown", Assumptions!$B$43,R295),0)</f>
        <v>8</v>
      </c>
      <c r="Y295" s="68">
        <f t="shared" si="8"/>
        <v>0</v>
      </c>
      <c r="Z295" s="68">
        <f>if(V295&lt;&gt;0,if(  S295="Unknown", Assumptions!$B$44,S295),0)</f>
        <v>915</v>
      </c>
      <c r="AA295" s="68" t="str">
        <f>if(V295 ="N2",ifna(vlookup(W295&amp;"-"&amp;X295,'Ref. VM'!A:B,2,0),"Custom"),if(V295 ="E2" , ifna(vlookup(W295&amp;"-"&amp;X295,'Ref. VM'!D:E,2,0),"Custom"),if(V295="N2D",ifna(vlookup(W295&amp;"-"&amp;X295,'Ref. VM'!G:H,2,0),"Custom"),if(V295="N4",ifna(vlookup(W295&amp;"-"&amp;X295,'Ref. VM'!J:K,2,0),"Custom"),0))))</f>
        <v>Custom</v>
      </c>
      <c r="AB295" s="67" t="str">
        <f t="shared" si="9"/>
        <v>N2D-Custom vCPUs-CUD 3y</v>
      </c>
      <c r="AC295" s="67" t="str">
        <f t="shared" si="10"/>
        <v>N2D-Custom RAM-CUD 3y</v>
      </c>
      <c r="AD295" s="67">
        <f t="shared" si="11"/>
        <v>0</v>
      </c>
      <c r="AE295" s="69">
        <f>if(T295="Lift &amp; Shift Prod",730,if(T295="Lift &amp; Shift Noprod",Assumptions!$B$3,0))</f>
        <v>730</v>
      </c>
      <c r="AF295" s="70">
        <f>if( U295=0,0,if(Y295=0, ((vlookup(AB295,'SKU Pricing'!A:B,Assumptions!$B$2,0)*W295)+(vlookup(AC295,'SKU Pricing'!A:B,Assumptions!$B$2,0)*X295))*AE295,((vlookup(AB295,'SKU Pricing'!A:B,Assumptions!$B$2,0)*W295)+(vlookup(AC295,'SKU Pricing'!A:B,Assumptions!$B$2,0)*(W295*8))+(vlookup(AD295,'SKU Pricing'!A:B,Assumptions!$B$2,0)*(X295-(W295*8))))*AE295))</f>
        <v>55.81665264</v>
      </c>
      <c r="AG295" s="67">
        <f t="shared" si="12"/>
        <v>0</v>
      </c>
      <c r="AH295" s="70">
        <f>ifna(vlookup(AG295,'SKU Pricing'!A:B,Assumptions!$B$2,0)*W295*AE295,0)</f>
        <v>0</v>
      </c>
      <c r="AI295" s="62" t="str">
        <f t="shared" si="13"/>
        <v/>
      </c>
      <c r="AJ295" s="62" t="str">
        <f>if(V295&lt;&gt;0, if(T295="Lift &amp; Shift Noprod",Assumptions!$B$9,if(V295=Assumptions!$B$6,Assumptions!$B$10,if(P295=1,Assumptions!$B$8,Assumptions!$B$7))),"")</f>
        <v>SSD</v>
      </c>
      <c r="AK295" s="69" t="str">
        <f t="shared" si="14"/>
        <v>SSD</v>
      </c>
      <c r="AL295" s="69">
        <f>if(AJ295="Hyperdisk Balanced",Assumptions!$B$11,0)</f>
        <v>0</v>
      </c>
      <c r="AM295" s="69">
        <f>if(AJ295="Hyperdisk Balanced",Assumptions!$B$12,0)</f>
        <v>0</v>
      </c>
      <c r="AN295" s="70">
        <f>if(AK295=0,0,if(AJ295="Hyperdisk Balanced",vlookup(AK295&amp;" provisioned space",'SKU Pricing'!A:B,Assumptions!$B$2,0)*Z295+vlookup(AK295&amp;" provisioned IOPS",'SKU Pricing'!A:B,Assumptions!$B$2,0)*AL295*730+vlookup(AK295&amp;" provisioned throughput",'SKU Pricing'!A:B,Assumptions!$B$2,0)*AM295*730,vlookup(AK295,'SKU Pricing'!A:B,Assumptions!$B$2,0)*Z295))</f>
        <v>180.255</v>
      </c>
      <c r="AO295" s="70">
        <f t="shared" si="15"/>
        <v>236.0716526</v>
      </c>
      <c r="AP295" s="71" t="str">
        <f t="shared" si="16"/>
        <v>VM Manager</v>
      </c>
      <c r="AQ295" s="70">
        <f>ifna(vlookup(AP295,'SKU Pricing'!A:B,Assumptions!$B$2,0)*AE295,0)</f>
        <v>2.19</v>
      </c>
      <c r="AR295" s="72">
        <v>0.0</v>
      </c>
    </row>
    <row r="296">
      <c r="A296" s="61" t="s">
        <v>446</v>
      </c>
      <c r="B296" s="62" t="str">
        <f>ifna(if(vlookup(A296,vOS!A:B,2,0)="","Unknown",vlookup(A296,vOS!A:B,2,0)),"Unknown")</f>
        <v>FortiManager-VM64 v7.0.2-build0180 211019 (GA)</v>
      </c>
      <c r="C296" s="62">
        <f>vlookup(B296,'OS Study'!A:D,2,0)</f>
        <v>0</v>
      </c>
      <c r="D296" s="62" t="str">
        <f>vlookup(B296,'OS Study'!A:D,3,0)</f>
        <v>Appliance</v>
      </c>
      <c r="E296" s="62" t="str">
        <f>vlookup(B296,'OS Study'!A:D,4,0)</f>
        <v>Appliance</v>
      </c>
      <c r="F296" s="63" t="str">
        <f>vlookup(B296,'OS Study'!A:E,5,0)</f>
        <v/>
      </c>
      <c r="G296" s="62">
        <f>IF(vlookup(A296,'RVtools V2.1'!A:J,4,0)="non",0,1)</f>
        <v>1</v>
      </c>
      <c r="H296" s="62">
        <f>if(vlookup(A296,'RVtools V2.1'!A:K,11,0)="kube",1,0)</f>
        <v>0</v>
      </c>
      <c r="I296" s="62">
        <f t="shared" si="5"/>
        <v>0</v>
      </c>
      <c r="J296" s="62">
        <f>ifna(vlookup(A296,'Infra Study'!A:Q,17,0),0)</f>
        <v>1</v>
      </c>
      <c r="K296" s="64">
        <f>IFERROR(__xludf.DUMMYFUNCTION("N(REGEXMATCH(VLOOKUP(A296, 'RVtools V2.1'!A:H, 8, 0), ""^Serveur de fichiers""))"),0.0)</f>
        <v>0</v>
      </c>
      <c r="L296" s="64">
        <f t="shared" si="6"/>
        <v>0</v>
      </c>
      <c r="M296" s="67" t="str">
        <f>ifna(vlookup(A296,'RVtools V2.1'!A:I,8,0),"N/A")</f>
        <v>Fortinet</v>
      </c>
      <c r="N296" s="64">
        <f>IFERROR(__xludf.DUMMYFUNCTION("IF(REGEXMATCH(M296, ""(?i)"" &amp; JOIN(""|"", SPLIT(""kalisil"", "" ""))), 1, 0)"),0.0)</f>
        <v>0</v>
      </c>
      <c r="O296" s="64" t="str">
        <f>vlookup(A296,'RVtools V2.1'!A:H,7,0)</f>
        <v>T2</v>
      </c>
      <c r="P296" s="64">
        <f>if(vlookup(A296,'RVtools V2.1'!A:H,5,0)="oui",1,0)</f>
        <v>1</v>
      </c>
      <c r="Q296" s="64">
        <f>ifna(vlookup(A296,vCPU!A:B,2,0),"Unknown")</f>
        <v>4</v>
      </c>
      <c r="R296" s="66">
        <f>ifna(vlookup(A296,vMemory!A:C,3,0),"Unknown")</f>
        <v>8</v>
      </c>
      <c r="S296" s="66">
        <f>ifna(vlookup(A296,vDisk!A:C,3,0),"Unknown")</f>
        <v>162</v>
      </c>
      <c r="T296" s="67" t="str">
        <f t="array" ref="T296">IFS(
   L296=1, "No Lift &amp; Shift",
   J296=1, XLOOKUP(A296, 'Infra Study'!A:A, 'Infra Study'!P:P),
   I296=1, "No Lift &amp; Shift",
   H296=1, "GKE",
   K296=1, "GCNV",
   G296=1, "Lift &amp; Shift Prod",
   TRUE, "Lift &amp; Shift Noprod"
)</f>
        <v>Lift &amp; Shift Prod</v>
      </c>
      <c r="U296" s="67">
        <f t="shared" si="7"/>
        <v>1</v>
      </c>
      <c r="V296" s="68" t="str">
        <f>if(T296="Lift &amp; Shift Noprod",if( Y296=0,Assumptions!$B$5, Assumptions!$B$4),if(T296="Lift &amp; Shift Prod",if(AND(N296=1,O296="T1"),Assumptions!$B$6,Assumptions!$B$4),0))</f>
        <v>N2D</v>
      </c>
      <c r="W296" s="69">
        <f>if(V296&lt;&gt;0,if(Q296="Unknown", Assumptions!$B$42,If(Q296&gt;1,Q296,2)),0)</f>
        <v>4</v>
      </c>
      <c r="X296" s="69">
        <f>if(V296&lt;&gt;0,if(R296="Unknown", Assumptions!$B$43,R296),0)</f>
        <v>8</v>
      </c>
      <c r="Y296" s="68">
        <f t="shared" si="8"/>
        <v>0</v>
      </c>
      <c r="Z296" s="68">
        <f>if(V296&lt;&gt;0,if(  S296="Unknown", Assumptions!$B$44,S296),0)</f>
        <v>162</v>
      </c>
      <c r="AA296" s="68" t="str">
        <f>if(V296 ="N2",ifna(vlookup(W296&amp;"-"&amp;X296,'Ref. VM'!A:B,2,0),"Custom"),if(V296 ="E2" , ifna(vlookup(W296&amp;"-"&amp;X296,'Ref. VM'!D:E,2,0),"Custom"),if(V296="N2D",ifna(vlookup(W296&amp;"-"&amp;X296,'Ref. VM'!G:H,2,0),"Custom"),if(V296="N4",ifna(vlookup(W296&amp;"-"&amp;X296,'Ref. VM'!J:K,2,0),"Custom"),0))))</f>
        <v>Custom</v>
      </c>
      <c r="AB296" s="67" t="str">
        <f t="shared" si="9"/>
        <v>N2D-Custom vCPUs-CUD 3y</v>
      </c>
      <c r="AC296" s="67" t="str">
        <f t="shared" si="10"/>
        <v>N2D-Custom RAM-CUD 3y</v>
      </c>
      <c r="AD296" s="67">
        <f t="shared" si="11"/>
        <v>0</v>
      </c>
      <c r="AE296" s="69">
        <f>if(T296="Lift &amp; Shift Prod",730,if(T296="Lift &amp; Shift Noprod",Assumptions!$B$3,0))</f>
        <v>730</v>
      </c>
      <c r="AF296" s="70">
        <f>if( U296=0,0,if(Y296=0, ((vlookup(AB296,'SKU Pricing'!A:B,Assumptions!$B$2,0)*W296)+(vlookup(AC296,'SKU Pricing'!A:B,Assumptions!$B$2,0)*X296))*AE296,((vlookup(AB296,'SKU Pricing'!A:B,Assumptions!$B$2,0)*W296)+(vlookup(AC296,'SKU Pricing'!A:B,Assumptions!$B$2,0)*(W296*8))+(vlookup(AD296,'SKU Pricing'!A:B,Assumptions!$B$2,0)*(X296-(W296*8))))*AE296))</f>
        <v>55.81665264</v>
      </c>
      <c r="AG296" s="67">
        <f t="shared" si="12"/>
        <v>0</v>
      </c>
      <c r="AH296" s="70">
        <f>ifna(vlookup(AG296,'SKU Pricing'!A:B,Assumptions!$B$2,0)*W296*AE296,0)</f>
        <v>0</v>
      </c>
      <c r="AI296" s="62" t="str">
        <f t="shared" si="13"/>
        <v/>
      </c>
      <c r="AJ296" s="62" t="str">
        <f>if(V296&lt;&gt;0, if(T296="Lift &amp; Shift Noprod",Assumptions!$B$9,if(V296=Assumptions!$B$6,Assumptions!$B$10,if(P296=1,Assumptions!$B$8,Assumptions!$B$7))),"")</f>
        <v>SSD</v>
      </c>
      <c r="AK296" s="69" t="str">
        <f t="shared" si="14"/>
        <v>SSD</v>
      </c>
      <c r="AL296" s="69">
        <f>if(AJ296="Hyperdisk Balanced",Assumptions!$B$11,0)</f>
        <v>0</v>
      </c>
      <c r="AM296" s="69">
        <f>if(AJ296="Hyperdisk Balanced",Assumptions!$B$12,0)</f>
        <v>0</v>
      </c>
      <c r="AN296" s="70">
        <f>if(AK296=0,0,if(AJ296="Hyperdisk Balanced",vlookup(AK296&amp;" provisioned space",'SKU Pricing'!A:B,Assumptions!$B$2,0)*Z296+vlookup(AK296&amp;" provisioned IOPS",'SKU Pricing'!A:B,Assumptions!$B$2,0)*AL296*730+vlookup(AK296&amp;" provisioned throughput",'SKU Pricing'!A:B,Assumptions!$B$2,0)*AM296*730,vlookup(AK296,'SKU Pricing'!A:B,Assumptions!$B$2,0)*Z296))</f>
        <v>31.914</v>
      </c>
      <c r="AO296" s="70">
        <f t="shared" si="15"/>
        <v>87.73065264</v>
      </c>
      <c r="AP296" s="71" t="str">
        <f t="shared" si="16"/>
        <v>VM Manager</v>
      </c>
      <c r="AQ296" s="70">
        <f>ifna(vlookup(AP296,'SKU Pricing'!A:B,Assumptions!$B$2,0)*AE296,0)</f>
        <v>2.19</v>
      </c>
      <c r="AR296" s="72">
        <v>0.0</v>
      </c>
    </row>
    <row r="297">
      <c r="A297" s="61" t="s">
        <v>447</v>
      </c>
      <c r="B297" s="62" t="str">
        <f>ifna(if(vlookup(A297,vOS!A:B,2,0)="","Unknown",vlookup(A297,vOS!A:B,2,0)),"Unknown")</f>
        <v>FortiAnalyzer-VM64 v7.4.5-build2553 241016 (GA.M)</v>
      </c>
      <c r="C297" s="62">
        <f>vlookup(B297,'OS Study'!A:D,2,0)</f>
        <v>0</v>
      </c>
      <c r="D297" s="62" t="str">
        <f>vlookup(B297,'OS Study'!A:D,3,0)</f>
        <v>Appliance</v>
      </c>
      <c r="E297" s="62" t="str">
        <f>vlookup(B297,'OS Study'!A:D,4,0)</f>
        <v>Appliance</v>
      </c>
      <c r="F297" s="63" t="str">
        <f>vlookup(B297,'OS Study'!A:E,5,0)</f>
        <v/>
      </c>
      <c r="G297" s="62">
        <f>IF(vlookup(A297,'RVtools V2.1'!A:J,4,0)="non",0,1)</f>
        <v>1</v>
      </c>
      <c r="H297" s="62">
        <f>if(vlookup(A297,'RVtools V2.1'!A:K,11,0)="kube",1,0)</f>
        <v>0</v>
      </c>
      <c r="I297" s="62">
        <f t="shared" si="5"/>
        <v>0</v>
      </c>
      <c r="J297" s="62">
        <f>ifna(vlookup(A297,'Infra Study'!A:Q,17,0),0)</f>
        <v>1</v>
      </c>
      <c r="K297" s="64">
        <f>IFERROR(__xludf.DUMMYFUNCTION("N(REGEXMATCH(VLOOKUP(A297, 'RVtools V2.1'!A:H, 8, 0), ""^Serveur de fichiers""))"),0.0)</f>
        <v>0</v>
      </c>
      <c r="L297" s="64">
        <f t="shared" si="6"/>
        <v>0</v>
      </c>
      <c r="M297" s="67" t="str">
        <f>ifna(vlookup(A297,'RVtools V2.1'!A:I,8,0),"N/A")</f>
        <v>Fortinet</v>
      </c>
      <c r="N297" s="64">
        <f>IFERROR(__xludf.DUMMYFUNCTION("IF(REGEXMATCH(M297, ""(?i)"" &amp; JOIN(""|"", SPLIT(""kalisil"", "" ""))), 1, 0)"),0.0)</f>
        <v>0</v>
      </c>
      <c r="O297" s="64" t="str">
        <f>vlookup(A297,'RVtools V2.1'!A:H,7,0)</f>
        <v>T2</v>
      </c>
      <c r="P297" s="64">
        <f>if(vlookup(A297,'RVtools V2.1'!A:H,5,0)="oui",1,0)</f>
        <v>1</v>
      </c>
      <c r="Q297" s="64">
        <f>ifna(vlookup(A297,vCPU!A:B,2,0),"Unknown")</f>
        <v>8</v>
      </c>
      <c r="R297" s="66">
        <f>ifna(vlookup(A297,vMemory!A:C,3,0),"Unknown")</f>
        <v>16</v>
      </c>
      <c r="S297" s="66">
        <f>ifna(vlookup(A297,vDisk!A:C,3,0),"Unknown")</f>
        <v>24355</v>
      </c>
      <c r="T297" s="67" t="str">
        <f t="array" ref="T297">IFS(
   L297=1, "No Lift &amp; Shift",
   J297=1, XLOOKUP(A297, 'Infra Study'!A:A, 'Infra Study'!P:P),
   I297=1, "No Lift &amp; Shift",
   H297=1, "GKE",
   K297=1, "GCNV",
   G297=1, "Lift &amp; Shift Prod",
   TRUE, "Lift &amp; Shift Noprod"
)</f>
        <v>Lift &amp; Shift Prod</v>
      </c>
      <c r="U297" s="67">
        <f t="shared" si="7"/>
        <v>1</v>
      </c>
      <c r="V297" s="68" t="str">
        <f>if(T297="Lift &amp; Shift Noprod",if( Y297=0,Assumptions!$B$5, Assumptions!$B$4),if(T297="Lift &amp; Shift Prod",if(AND(N297=1,O297="T1"),Assumptions!$B$6,Assumptions!$B$4),0))</f>
        <v>N2D</v>
      </c>
      <c r="W297" s="69">
        <f>if(V297&lt;&gt;0,if(Q297="Unknown", Assumptions!$B$42,If(Q297&gt;1,Q297,2)),0)</f>
        <v>8</v>
      </c>
      <c r="X297" s="69">
        <f>if(V297&lt;&gt;0,if(R297="Unknown", Assumptions!$B$43,R297),0)</f>
        <v>16</v>
      </c>
      <c r="Y297" s="68">
        <f t="shared" si="8"/>
        <v>0</v>
      </c>
      <c r="Z297" s="68">
        <f>if(V297&lt;&gt;0,if(  S297="Unknown", Assumptions!$B$44,S297),0)</f>
        <v>24355</v>
      </c>
      <c r="AA297" s="68" t="str">
        <f>if(V297 ="N2",ifna(vlookup(W297&amp;"-"&amp;X297,'Ref. VM'!A:B,2,0),"Custom"),if(V297 ="E2" , ifna(vlookup(W297&amp;"-"&amp;X297,'Ref. VM'!D:E,2,0),"Custom"),if(V297="N2D",ifna(vlookup(W297&amp;"-"&amp;X297,'Ref. VM'!G:H,2,0),"Custom"),if(V297="N4",ifna(vlookup(W297&amp;"-"&amp;X297,'Ref. VM'!J:K,2,0),"Custom"),0))))</f>
        <v>Custom</v>
      </c>
      <c r="AB297" s="67" t="str">
        <f t="shared" si="9"/>
        <v>N2D-Custom vCPUs-CUD 3y</v>
      </c>
      <c r="AC297" s="67" t="str">
        <f t="shared" si="10"/>
        <v>N2D-Custom RAM-CUD 3y</v>
      </c>
      <c r="AD297" s="67">
        <f t="shared" si="11"/>
        <v>0</v>
      </c>
      <c r="AE297" s="69">
        <f>if(T297="Lift &amp; Shift Prod",730,if(T297="Lift &amp; Shift Noprod",Assumptions!$B$3,0))</f>
        <v>730</v>
      </c>
      <c r="AF297" s="70">
        <f>if( U297=0,0,if(Y297=0, ((vlookup(AB297,'SKU Pricing'!A:B,Assumptions!$B$2,0)*W297)+(vlookup(AC297,'SKU Pricing'!A:B,Assumptions!$B$2,0)*X297))*AE297,((vlookup(AB297,'SKU Pricing'!A:B,Assumptions!$B$2,0)*W297)+(vlookup(AC297,'SKU Pricing'!A:B,Assumptions!$B$2,0)*(W297*8))+(vlookup(AD297,'SKU Pricing'!A:B,Assumptions!$B$2,0)*(X297-(W297*8))))*AE297))</f>
        <v>111.6333053</v>
      </c>
      <c r="AG297" s="67">
        <f t="shared" si="12"/>
        <v>0</v>
      </c>
      <c r="AH297" s="70">
        <f>ifna(vlookup(AG297,'SKU Pricing'!A:B,Assumptions!$B$2,0)*W297*AE297,0)</f>
        <v>0</v>
      </c>
      <c r="AI297" s="62" t="str">
        <f t="shared" si="13"/>
        <v/>
      </c>
      <c r="AJ297" s="62" t="str">
        <f>if(V297&lt;&gt;0, if(T297="Lift &amp; Shift Noprod",Assumptions!$B$9,if(V297=Assumptions!$B$6,Assumptions!$B$10,if(P297=1,Assumptions!$B$8,Assumptions!$B$7))),"")</f>
        <v>SSD</v>
      </c>
      <c r="AK297" s="69" t="str">
        <f t="shared" si="14"/>
        <v>SSD</v>
      </c>
      <c r="AL297" s="69">
        <f>if(AJ297="Hyperdisk Balanced",Assumptions!$B$11,0)</f>
        <v>0</v>
      </c>
      <c r="AM297" s="69">
        <f>if(AJ297="Hyperdisk Balanced",Assumptions!$B$12,0)</f>
        <v>0</v>
      </c>
      <c r="AN297" s="70">
        <f>if(AK297=0,0,if(AJ297="Hyperdisk Balanced",vlookup(AK297&amp;" provisioned space",'SKU Pricing'!A:B,Assumptions!$B$2,0)*Z297+vlookup(AK297&amp;" provisioned IOPS",'SKU Pricing'!A:B,Assumptions!$B$2,0)*AL297*730+vlookup(AK297&amp;" provisioned throughput",'SKU Pricing'!A:B,Assumptions!$B$2,0)*AM297*730,vlookup(AK297,'SKU Pricing'!A:B,Assumptions!$B$2,0)*Z297))</f>
        <v>4797.935</v>
      </c>
      <c r="AO297" s="70">
        <f t="shared" si="15"/>
        <v>4909.568305</v>
      </c>
      <c r="AP297" s="71" t="str">
        <f t="shared" si="16"/>
        <v>VM Manager</v>
      </c>
      <c r="AQ297" s="70">
        <f>ifna(vlookup(AP297,'SKU Pricing'!A:B,Assumptions!$B$2,0)*AE297,0)</f>
        <v>2.19</v>
      </c>
      <c r="AR297" s="72">
        <v>0.0</v>
      </c>
    </row>
    <row r="298">
      <c r="A298" s="61" t="s">
        <v>448</v>
      </c>
      <c r="B298" s="62" t="str">
        <f>ifna(if(vlookup(A298,vOS!A:B,2,0)="","Unknown",vlookup(A298,vOS!A:B,2,0)),"Unknown")</f>
        <v>Other 5.x Linux (64-bit)</v>
      </c>
      <c r="C298" s="62">
        <f>vlookup(B298,'OS Study'!A:D,2,0)</f>
        <v>0</v>
      </c>
      <c r="D298" s="62" t="str">
        <f>vlookup(B298,'OS Study'!A:D,3,0)</f>
        <v>Linux</v>
      </c>
      <c r="E298" s="62" t="str">
        <f>vlookup(B298,'OS Study'!A:D,4,0)</f>
        <v>Other</v>
      </c>
      <c r="F298" s="62" t="str">
        <f>vlookup(B298,'OS Study'!A:E,5,0)</f>
        <v/>
      </c>
      <c r="G298" s="62">
        <f>IF(vlookup(A298,'RVtools V2.1'!A:J,4,0)="non",0,1)</f>
        <v>1</v>
      </c>
      <c r="H298" s="62">
        <f>if(vlookup(A298,'RVtools V2.1'!A:K,11,0)="kube",1,0)</f>
        <v>0</v>
      </c>
      <c r="I298" s="62">
        <f t="shared" si="5"/>
        <v>0</v>
      </c>
      <c r="J298" s="62">
        <f>ifna(vlookup(A298,'Infra Study'!A:Q,17,0),0)</f>
        <v>1</v>
      </c>
      <c r="K298" s="64">
        <f>IFERROR(__xludf.DUMMYFUNCTION("N(REGEXMATCH(VLOOKUP(A298, 'RVtools V2.1'!A:H, 8, 0), ""^Serveur de fichiers""))"),0.0)</f>
        <v>0</v>
      </c>
      <c r="L298" s="64">
        <f t="shared" si="6"/>
        <v>0</v>
      </c>
      <c r="M298" s="67" t="str">
        <f>ifna(vlookup(A298,'RVtools V2.1'!A:I,8,0),"N/A")</f>
        <v>Fortinet</v>
      </c>
      <c r="N298" s="64">
        <f>IFERROR(__xludf.DUMMYFUNCTION("IF(REGEXMATCH(M298, ""(?i)"" &amp; JOIN(""|"", SPLIT(""kalisil"", "" ""))), 1, 0)"),0.0)</f>
        <v>0</v>
      </c>
      <c r="O298" s="64" t="str">
        <f>vlookup(A298,'RVtools V2.1'!A:H,7,0)</f>
        <v>T1</v>
      </c>
      <c r="P298" s="64">
        <f>if(vlookup(A298,'RVtools V2.1'!A:H,5,0)="oui",1,0)</f>
        <v>1</v>
      </c>
      <c r="Q298" s="64">
        <f>ifna(vlookup(A298,vCPU!A:B,2,0),"Unknown")</f>
        <v>1</v>
      </c>
      <c r="R298" s="66">
        <f>ifna(vlookup(A298,vMemory!A:C,3,0),"Unknown")</f>
        <v>4</v>
      </c>
      <c r="S298" s="66">
        <f>ifna(vlookup(A298,vDisk!A:C,3,0),"Unknown")</f>
        <v>75</v>
      </c>
      <c r="T298" s="67" t="str">
        <f t="array" ref="T298">IFS(
   L298=1, "No Lift &amp; Shift",
   J298=1, XLOOKUP(A298, 'Infra Study'!A:A, 'Infra Study'!P:P),
   I298=1, "No Lift &amp; Shift",
   H298=1, "GKE",
   K298=1, "GCNV",
   G298=1, "Lift &amp; Shift Prod",
   TRUE, "Lift &amp; Shift Noprod"
)</f>
        <v>Lift &amp; Shift Prod</v>
      </c>
      <c r="U298" s="67">
        <f t="shared" si="7"/>
        <v>1</v>
      </c>
      <c r="V298" s="68" t="str">
        <f>if(T298="Lift &amp; Shift Noprod",if( Y298=0,Assumptions!$B$5, Assumptions!$B$4),if(T298="Lift &amp; Shift Prod",if(AND(N298=1,O298="T1"),Assumptions!$B$6,Assumptions!$B$4),0))</f>
        <v>N2D</v>
      </c>
      <c r="W298" s="62">
        <f>if(V298&lt;&gt;0,if(Q298="Unknown", Assumptions!$B$42,If(Q298&gt;1,Q298,2)),0)</f>
        <v>2</v>
      </c>
      <c r="X298" s="69">
        <f>if(V298&lt;&gt;0,if(R298="Unknown", Assumptions!$B$43,R298),0)</f>
        <v>4</v>
      </c>
      <c r="Y298" s="68">
        <f t="shared" si="8"/>
        <v>0</v>
      </c>
      <c r="Z298" s="68">
        <f>if(V298&lt;&gt;0,if(  S298="Unknown", Assumptions!$B$44,S298),0)</f>
        <v>75</v>
      </c>
      <c r="AA298" s="68" t="str">
        <f>if(V298 ="N2",ifna(vlookup(W298&amp;"-"&amp;X298,'Ref. VM'!A:B,2,0),"Custom"),if(V298 ="E2" , ifna(vlookup(W298&amp;"-"&amp;X298,'Ref. VM'!D:E,2,0),"Custom"),if(V298="N2D",ifna(vlookup(W298&amp;"-"&amp;X298,'Ref. VM'!G:H,2,0),"Custom"),if(V298="N4",ifna(vlookup(W298&amp;"-"&amp;X298,'Ref. VM'!J:K,2,0),"Custom"),0))))</f>
        <v>Custom</v>
      </c>
      <c r="AB298" s="67" t="str">
        <f t="shared" si="9"/>
        <v>N2D-Custom vCPUs-CUD 3y</v>
      </c>
      <c r="AC298" s="67" t="str">
        <f t="shared" si="10"/>
        <v>N2D-Custom RAM-CUD 3y</v>
      </c>
      <c r="AD298" s="67">
        <f t="shared" si="11"/>
        <v>0</v>
      </c>
      <c r="AE298" s="62">
        <f>if(T298="Lift &amp; Shift Prod",730,if(T298="Lift &amp; Shift Noprod",Assumptions!$B$3,0))</f>
        <v>730</v>
      </c>
      <c r="AF298" s="70">
        <f>if( U298=0,0,if(Y298=0, ((vlookup(AB298,'SKU Pricing'!A:B,Assumptions!$B$2,0)*W298)+(vlookup(AC298,'SKU Pricing'!A:B,Assumptions!$B$2,0)*X298))*AE298,((vlookup(AB298,'SKU Pricing'!A:B,Assumptions!$B$2,0)*W298)+(vlookup(AC298,'SKU Pricing'!A:B,Assumptions!$B$2,0)*(W298*8))+(vlookup(AD298,'SKU Pricing'!A:B,Assumptions!$B$2,0)*(X298-(W298*8))))*AE298))</f>
        <v>27.90832632</v>
      </c>
      <c r="AG298" s="67">
        <f t="shared" si="12"/>
        <v>0</v>
      </c>
      <c r="AH298" s="70">
        <f>ifna(vlookup(AG298,'SKU Pricing'!A:B,Assumptions!$B$2,0)*W298*AE298,0)</f>
        <v>0</v>
      </c>
      <c r="AI298" s="62" t="str">
        <f t="shared" si="13"/>
        <v>Regional</v>
      </c>
      <c r="AJ298" s="62" t="str">
        <f>if(V298&lt;&gt;0, if(T298="Lift &amp; Shift Noprod",Assumptions!$B$9,if(V298=Assumptions!$B$6,Assumptions!$B$10,if(P298=1,Assumptions!$B$8,Assumptions!$B$7))),"")</f>
        <v>SSD</v>
      </c>
      <c r="AK298" s="69" t="str">
        <f t="shared" si="14"/>
        <v>SSD</v>
      </c>
      <c r="AL298" s="69">
        <f>if(AJ298="Hyperdisk Balanced",Assumptions!$B$11,0)</f>
        <v>0</v>
      </c>
      <c r="AM298" s="69">
        <f>if(AJ298="Hyperdisk Balanced",Assumptions!$B$12,0)</f>
        <v>0</v>
      </c>
      <c r="AN298" s="70">
        <f>if(AK298=0,0,if(AJ298="Hyperdisk Balanced",vlookup(AK298&amp;" provisioned space",'SKU Pricing'!A:B,Assumptions!$B$2,0)*Z298+vlookup(AK298&amp;" provisioned IOPS",'SKU Pricing'!A:B,Assumptions!$B$2,0)*AL298*730+vlookup(AK298&amp;" provisioned throughput",'SKU Pricing'!A:B,Assumptions!$B$2,0)*AM298*730,vlookup(AK298,'SKU Pricing'!A:B,Assumptions!$B$2,0)*Z298))</f>
        <v>14.775</v>
      </c>
      <c r="AO298" s="70">
        <f t="shared" si="15"/>
        <v>42.68332632</v>
      </c>
      <c r="AP298" s="71" t="str">
        <f t="shared" si="16"/>
        <v>VM Manager</v>
      </c>
      <c r="AQ298" s="70">
        <f>ifna(vlookup(AP298,'SKU Pricing'!A:B,Assumptions!$B$2,0)*AE298,0)</f>
        <v>2.19</v>
      </c>
      <c r="AR298" s="72">
        <v>0.0</v>
      </c>
    </row>
    <row r="299">
      <c r="A299" s="61" t="s">
        <v>449</v>
      </c>
      <c r="B299" s="62" t="str">
        <f>ifna(if(vlookup(A299,vOS!A:B,2,0)="","Unknown",vlookup(A299,vOS!A:B,2,0)),"Unknown")</f>
        <v>Debian GNU/Linux 11 (64-bit)</v>
      </c>
      <c r="C299" s="62">
        <f>vlookup(B299,'OS Study'!A:D,2,0)</f>
        <v>0</v>
      </c>
      <c r="D299" s="62" t="str">
        <f>vlookup(B299,'OS Study'!A:D,3,0)</f>
        <v>Linux</v>
      </c>
      <c r="E299" s="62" t="str">
        <f>vlookup(B299,'OS Study'!A:D,4,0)</f>
        <v>Debian</v>
      </c>
      <c r="F299" s="63" t="str">
        <f>vlookup(B299,'OS Study'!A:E,5,0)</f>
        <v>11</v>
      </c>
      <c r="G299" s="62">
        <f>IF(vlookup(A299,'RVtools V2.1'!A:J,4,0)="non",0,1)</f>
        <v>1</v>
      </c>
      <c r="H299" s="62">
        <f>if(vlookup(A299,'RVtools V2.1'!A:K,11,0)="kube",1,0)</f>
        <v>0</v>
      </c>
      <c r="I299" s="62">
        <f t="shared" si="5"/>
        <v>0</v>
      </c>
      <c r="J299" s="62">
        <f>ifna(vlookup(A299,'Infra Study'!A:Q,17,0),0)</f>
        <v>1</v>
      </c>
      <c r="K299" s="64">
        <f>IFERROR(__xludf.DUMMYFUNCTION("N(REGEXMATCH(VLOOKUP(A299, 'RVtools V2.1'!A:H, 8, 0), ""^Serveur de fichiers""))"),0.0)</f>
        <v>0</v>
      </c>
      <c r="L299" s="64">
        <f t="shared" si="6"/>
        <v>0</v>
      </c>
      <c r="M299" s="67" t="str">
        <f>ifna(vlookup(A299,'RVtools V2.1'!A:I,8,0),"N/A")</f>
        <v>Fortinet</v>
      </c>
      <c r="N299" s="64">
        <f>IFERROR(__xludf.DUMMYFUNCTION("IF(REGEXMATCH(M299, ""(?i)"" &amp; JOIN(""|"", SPLIT(""kalisil"", "" ""))), 1, 0)"),0.0)</f>
        <v>0</v>
      </c>
      <c r="O299" s="64" t="str">
        <f>vlookup(A299,'RVtools V2.1'!A:H,7,0)</f>
        <v>T1</v>
      </c>
      <c r="P299" s="64">
        <f>if(vlookup(A299,'RVtools V2.1'!A:H,5,0)="oui",1,0)</f>
        <v>1</v>
      </c>
      <c r="Q299" s="64">
        <f>ifna(vlookup(A299,vCPU!A:B,2,0),"Unknown")</f>
        <v>2</v>
      </c>
      <c r="R299" s="66">
        <f>ifna(vlookup(A299,vMemory!A:C,3,0),"Unknown")</f>
        <v>2</v>
      </c>
      <c r="S299" s="66">
        <f>ifna(vlookup(A299,vDisk!A:C,3,0),"Unknown")</f>
        <v>5</v>
      </c>
      <c r="T299" s="67" t="str">
        <f t="array" ref="T299">IFS(
   L299=1, "No Lift &amp; Shift",
   J299=1, XLOOKUP(A299, 'Infra Study'!A:A, 'Infra Study'!P:P),
   I299=1, "No Lift &amp; Shift",
   H299=1, "GKE",
   K299=1, "GCNV",
   G299=1, "Lift &amp; Shift Prod",
   TRUE, "Lift &amp; Shift Noprod"
)</f>
        <v>Lift &amp; Shift Prod</v>
      </c>
      <c r="U299" s="67">
        <f t="shared" si="7"/>
        <v>1</v>
      </c>
      <c r="V299" s="68" t="str">
        <f>if(T299="Lift &amp; Shift Noprod",if( Y299=0,Assumptions!$B$5, Assumptions!$B$4),if(T299="Lift &amp; Shift Prod",if(AND(N299=1,O299="T1"),Assumptions!$B$6,Assumptions!$B$4),0))</f>
        <v>N2D</v>
      </c>
      <c r="W299" s="69">
        <f>if(V299&lt;&gt;0,if(Q299="Unknown", Assumptions!$B$42,If(Q299&gt;1,Q299,2)),0)</f>
        <v>2</v>
      </c>
      <c r="X299" s="69">
        <f>if(V299&lt;&gt;0,if(R299="Unknown", Assumptions!$B$43,R299),0)</f>
        <v>2</v>
      </c>
      <c r="Y299" s="68">
        <f t="shared" si="8"/>
        <v>0</v>
      </c>
      <c r="Z299" s="68">
        <f>if(V299&lt;&gt;0,if(  S299="Unknown", Assumptions!$B$44,S299),0)</f>
        <v>5</v>
      </c>
      <c r="AA299" s="68" t="str">
        <f>if(V299 ="N2",ifna(vlookup(W299&amp;"-"&amp;X299,'Ref. VM'!A:B,2,0),"Custom"),if(V299 ="E2" , ifna(vlookup(W299&amp;"-"&amp;X299,'Ref. VM'!D:E,2,0),"Custom"),if(V299="N2D",ifna(vlookup(W299&amp;"-"&amp;X299,'Ref. VM'!G:H,2,0),"Custom"),if(V299="N4",ifna(vlookup(W299&amp;"-"&amp;X299,'Ref. VM'!J:K,2,0),"Custom"),0))))</f>
        <v>Custom</v>
      </c>
      <c r="AB299" s="67" t="str">
        <f t="shared" si="9"/>
        <v>N2D-Custom vCPUs-CUD 3y</v>
      </c>
      <c r="AC299" s="67" t="str">
        <f t="shared" si="10"/>
        <v>N2D-Custom RAM-CUD 3y</v>
      </c>
      <c r="AD299" s="67">
        <f t="shared" si="11"/>
        <v>0</v>
      </c>
      <c r="AE299" s="69">
        <f>if(T299="Lift &amp; Shift Prod",730,if(T299="Lift &amp; Shift Noprod",Assumptions!$B$3,0))</f>
        <v>730</v>
      </c>
      <c r="AF299" s="70">
        <f>if( U299=0,0,if(Y299=0, ((vlookup(AB299,'SKU Pricing'!A:B,Assumptions!$B$2,0)*W299)+(vlookup(AC299,'SKU Pricing'!A:B,Assumptions!$B$2,0)*X299))*AE299,((vlookup(AB299,'SKU Pricing'!A:B,Assumptions!$B$2,0)*W299)+(vlookup(AC299,'SKU Pricing'!A:B,Assumptions!$B$2,0)*(W299*8))+(vlookup(AD299,'SKU Pricing'!A:B,Assumptions!$B$2,0)*(X299-(W299*8))))*AE299))</f>
        <v>24.9581598</v>
      </c>
      <c r="AG299" s="67">
        <f t="shared" si="12"/>
        <v>0</v>
      </c>
      <c r="AH299" s="70">
        <f>ifna(vlookup(AG299,'SKU Pricing'!A:B,Assumptions!$B$2,0)*W299*AE299,0)</f>
        <v>0</v>
      </c>
      <c r="AI299" s="62" t="str">
        <f t="shared" si="13"/>
        <v>Regional</v>
      </c>
      <c r="AJ299" s="62" t="str">
        <f>if(V299&lt;&gt;0, if(T299="Lift &amp; Shift Noprod",Assumptions!$B$9,if(V299=Assumptions!$B$6,Assumptions!$B$10,if(P299=1,Assumptions!$B$8,Assumptions!$B$7))),"")</f>
        <v>SSD</v>
      </c>
      <c r="AK299" s="69" t="str">
        <f t="shared" si="14"/>
        <v>SSD</v>
      </c>
      <c r="AL299" s="69">
        <f>if(AJ299="Hyperdisk Balanced",Assumptions!$B$11,0)</f>
        <v>0</v>
      </c>
      <c r="AM299" s="69">
        <f>if(AJ299="Hyperdisk Balanced",Assumptions!$B$12,0)</f>
        <v>0</v>
      </c>
      <c r="AN299" s="70">
        <f>if(AK299=0,0,if(AJ299="Hyperdisk Balanced",vlookup(AK299&amp;" provisioned space",'SKU Pricing'!A:B,Assumptions!$B$2,0)*Z299+vlookup(AK299&amp;" provisioned IOPS",'SKU Pricing'!A:B,Assumptions!$B$2,0)*AL299*730+vlookup(AK299&amp;" provisioned throughput",'SKU Pricing'!A:B,Assumptions!$B$2,0)*AM299*730,vlookup(AK299,'SKU Pricing'!A:B,Assumptions!$B$2,0)*Z299))</f>
        <v>0.985</v>
      </c>
      <c r="AO299" s="70">
        <f t="shared" si="15"/>
        <v>25.9431598</v>
      </c>
      <c r="AP299" s="71" t="str">
        <f t="shared" si="16"/>
        <v>VM Manager</v>
      </c>
      <c r="AQ299" s="70">
        <f>ifna(vlookup(AP299,'SKU Pricing'!A:B,Assumptions!$B$2,0)*AE299,0)</f>
        <v>2.19</v>
      </c>
      <c r="AR299" s="72">
        <v>0.0</v>
      </c>
    </row>
    <row r="300">
      <c r="A300" s="61" t="s">
        <v>450</v>
      </c>
      <c r="B300" s="62" t="str">
        <f>ifna(if(vlookup(A300,vOS!A:B,2,0)="","Unknown",vlookup(A300,vOS!A:B,2,0)),"Unknown")</f>
        <v>FortiManager-VM64 v7.4.7-build2685 250527 (GA.M)</v>
      </c>
      <c r="C300" s="62">
        <f>vlookup(B300,'OS Study'!A:D,2,0)</f>
        <v>0</v>
      </c>
      <c r="D300" s="62" t="str">
        <f>vlookup(B300,'OS Study'!A:D,3,0)</f>
        <v>Appliance</v>
      </c>
      <c r="E300" s="62" t="str">
        <f>vlookup(B300,'OS Study'!A:D,4,0)</f>
        <v>Appliance</v>
      </c>
      <c r="F300" s="63" t="str">
        <f>vlookup(B300,'OS Study'!A:E,5,0)</f>
        <v/>
      </c>
      <c r="G300" s="62">
        <f>IF(vlookup(A300,'RVtools V2.1'!A:J,4,0)="non",0,1)</f>
        <v>1</v>
      </c>
      <c r="H300" s="62">
        <f>if(vlookup(A300,'RVtools V2.1'!A:K,11,0)="kube",1,0)</f>
        <v>0</v>
      </c>
      <c r="I300" s="62">
        <f t="shared" si="5"/>
        <v>0</v>
      </c>
      <c r="J300" s="62">
        <f>ifna(vlookup(A300,'Infra Study'!A:Q,17,0),0)</f>
        <v>1</v>
      </c>
      <c r="K300" s="64">
        <f>IFERROR(__xludf.DUMMYFUNCTION("N(REGEXMATCH(VLOOKUP(A300, 'RVtools V2.1'!A:H, 8, 0), ""^Serveur de fichiers""))"),0.0)</f>
        <v>0</v>
      </c>
      <c r="L300" s="64">
        <f t="shared" si="6"/>
        <v>0</v>
      </c>
      <c r="M300" s="67" t="str">
        <f>ifna(vlookup(A300,'RVtools V2.1'!A:I,8,0),"N/A")</f>
        <v>Fortinet</v>
      </c>
      <c r="N300" s="64">
        <f>IFERROR(__xludf.DUMMYFUNCTION("IF(REGEXMATCH(M300, ""(?i)"" &amp; JOIN(""|"", SPLIT(""kalisil"", "" ""))), 1, 0)"),0.0)</f>
        <v>0</v>
      </c>
      <c r="O300" s="64" t="str">
        <f>vlookup(A300,'RVtools V2.1'!A:H,7,0)</f>
        <v>T2</v>
      </c>
      <c r="P300" s="64">
        <f>if(vlookup(A300,'RVtools V2.1'!A:H,5,0)="oui",1,0)</f>
        <v>1</v>
      </c>
      <c r="Q300" s="64">
        <f>ifna(vlookup(A300,vCPU!A:B,2,0),"Unknown")</f>
        <v>8</v>
      </c>
      <c r="R300" s="66">
        <f>ifna(vlookup(A300,vMemory!A:C,3,0),"Unknown")</f>
        <v>16</v>
      </c>
      <c r="S300" s="66">
        <f>ifna(vlookup(A300,vDisk!A:C,3,0),"Unknown")</f>
        <v>198</v>
      </c>
      <c r="T300" s="67" t="str">
        <f t="array" ref="T300">IFS(
   L300=1, "No Lift &amp; Shift",
   J300=1, XLOOKUP(A300, 'Infra Study'!A:A, 'Infra Study'!P:P),
   I300=1, "No Lift &amp; Shift",
   H300=1, "GKE",
   K300=1, "GCNV",
   G300=1, "Lift &amp; Shift Prod",
   TRUE, "Lift &amp; Shift Noprod"
)</f>
        <v>Lift &amp; Shift Prod</v>
      </c>
      <c r="U300" s="67">
        <f t="shared" si="7"/>
        <v>1</v>
      </c>
      <c r="V300" s="68" t="str">
        <f>if(T300="Lift &amp; Shift Noprod",if( Y300=0,Assumptions!$B$5, Assumptions!$B$4),if(T300="Lift &amp; Shift Prod",if(AND(N300=1,O300="T1"),Assumptions!$B$6,Assumptions!$B$4),0))</f>
        <v>N2D</v>
      </c>
      <c r="W300" s="69">
        <f>if(V300&lt;&gt;0,if(Q300="Unknown", Assumptions!$B$42,If(Q300&gt;1,Q300,2)),0)</f>
        <v>8</v>
      </c>
      <c r="X300" s="69">
        <f>if(V300&lt;&gt;0,if(R300="Unknown", Assumptions!$B$43,R300),0)</f>
        <v>16</v>
      </c>
      <c r="Y300" s="68">
        <f t="shared" si="8"/>
        <v>0</v>
      </c>
      <c r="Z300" s="68">
        <f>if(V300&lt;&gt;0,if(  S300="Unknown", Assumptions!$B$44,S300),0)</f>
        <v>198</v>
      </c>
      <c r="AA300" s="68" t="str">
        <f>if(V300 ="N2",ifna(vlookup(W300&amp;"-"&amp;X300,'Ref. VM'!A:B,2,0),"Custom"),if(V300 ="E2" , ifna(vlookup(W300&amp;"-"&amp;X300,'Ref. VM'!D:E,2,0),"Custom"),if(V300="N2D",ifna(vlookup(W300&amp;"-"&amp;X300,'Ref. VM'!G:H,2,0),"Custom"),if(V300="N4",ifna(vlookup(W300&amp;"-"&amp;X300,'Ref. VM'!J:K,2,0),"Custom"),0))))</f>
        <v>Custom</v>
      </c>
      <c r="AB300" s="67" t="str">
        <f t="shared" si="9"/>
        <v>N2D-Custom vCPUs-CUD 3y</v>
      </c>
      <c r="AC300" s="67" t="str">
        <f t="shared" si="10"/>
        <v>N2D-Custom RAM-CUD 3y</v>
      </c>
      <c r="AD300" s="67">
        <f t="shared" si="11"/>
        <v>0</v>
      </c>
      <c r="AE300" s="69">
        <f>if(T300="Lift &amp; Shift Prod",730,if(T300="Lift &amp; Shift Noprod",Assumptions!$B$3,0))</f>
        <v>730</v>
      </c>
      <c r="AF300" s="70">
        <f>if( U300=0,0,if(Y300=0, ((vlookup(AB300,'SKU Pricing'!A:B,Assumptions!$B$2,0)*W300)+(vlookup(AC300,'SKU Pricing'!A:B,Assumptions!$B$2,0)*X300))*AE300,((vlookup(AB300,'SKU Pricing'!A:B,Assumptions!$B$2,0)*W300)+(vlookup(AC300,'SKU Pricing'!A:B,Assumptions!$B$2,0)*(W300*8))+(vlookup(AD300,'SKU Pricing'!A:B,Assumptions!$B$2,0)*(X300-(W300*8))))*AE300))</f>
        <v>111.6333053</v>
      </c>
      <c r="AG300" s="67">
        <f t="shared" si="12"/>
        <v>0</v>
      </c>
      <c r="AH300" s="70">
        <f>ifna(vlookup(AG300,'SKU Pricing'!A:B,Assumptions!$B$2,0)*W300*AE300,0)</f>
        <v>0</v>
      </c>
      <c r="AI300" s="62" t="str">
        <f t="shared" si="13"/>
        <v/>
      </c>
      <c r="AJ300" s="62" t="str">
        <f>if(V300&lt;&gt;0, if(T300="Lift &amp; Shift Noprod",Assumptions!$B$9,if(V300=Assumptions!$B$6,Assumptions!$B$10,if(P300=1,Assumptions!$B$8,Assumptions!$B$7))),"")</f>
        <v>SSD</v>
      </c>
      <c r="AK300" s="69" t="str">
        <f t="shared" si="14"/>
        <v>SSD</v>
      </c>
      <c r="AL300" s="69">
        <f>if(AJ300="Hyperdisk Balanced",Assumptions!$B$11,0)</f>
        <v>0</v>
      </c>
      <c r="AM300" s="69">
        <f>if(AJ300="Hyperdisk Balanced",Assumptions!$B$12,0)</f>
        <v>0</v>
      </c>
      <c r="AN300" s="70">
        <f>if(AK300=0,0,if(AJ300="Hyperdisk Balanced",vlookup(AK300&amp;" provisioned space",'SKU Pricing'!A:B,Assumptions!$B$2,0)*Z300+vlookup(AK300&amp;" provisioned IOPS",'SKU Pricing'!A:B,Assumptions!$B$2,0)*AL300*730+vlookup(AK300&amp;" provisioned throughput",'SKU Pricing'!A:B,Assumptions!$B$2,0)*AM300*730,vlookup(AK300,'SKU Pricing'!A:B,Assumptions!$B$2,0)*Z300))</f>
        <v>39.006</v>
      </c>
      <c r="AO300" s="70">
        <f t="shared" si="15"/>
        <v>150.6393053</v>
      </c>
      <c r="AP300" s="71" t="str">
        <f t="shared" si="16"/>
        <v>VM Manager</v>
      </c>
      <c r="AQ300" s="70">
        <f>ifna(vlookup(AP300,'SKU Pricing'!A:B,Assumptions!$B$2,0)*AE300,0)</f>
        <v>2.19</v>
      </c>
      <c r="AR300" s="72">
        <v>0.0</v>
      </c>
    </row>
    <row r="301">
      <c r="A301" s="61" t="s">
        <v>451</v>
      </c>
      <c r="B301" s="62" t="str">
        <f>ifna(if(vlookup(A301,vOS!A:B,2,0)="","Unknown",vlookup(A301,vOS!A:B,2,0)),"Unknown")</f>
        <v>Debian GNU/Linux 11 (64-bit)</v>
      </c>
      <c r="C301" s="62">
        <f>vlookup(B301,'OS Study'!A:D,2,0)</f>
        <v>0</v>
      </c>
      <c r="D301" s="62" t="str">
        <f>vlookup(B301,'OS Study'!A:D,3,0)</f>
        <v>Linux</v>
      </c>
      <c r="E301" s="62" t="str">
        <f>vlookup(B301,'OS Study'!A:D,4,0)</f>
        <v>Debian</v>
      </c>
      <c r="F301" s="63" t="str">
        <f>vlookup(B301,'OS Study'!A:E,5,0)</f>
        <v>11</v>
      </c>
      <c r="G301" s="62">
        <f>IF(vlookup(A301,'RVtools V2.1'!A:J,4,0)="non",0,1)</f>
        <v>1</v>
      </c>
      <c r="H301" s="62">
        <f>if(vlookup(A301,'RVtools V2.1'!A:K,11,0)="kube",1,0)</f>
        <v>0</v>
      </c>
      <c r="I301" s="62">
        <f t="shared" si="5"/>
        <v>0</v>
      </c>
      <c r="J301" s="62">
        <f>ifna(vlookup(A301,'Infra Study'!A:Q,17,0),0)</f>
        <v>1</v>
      </c>
      <c r="K301" s="64">
        <f>IFERROR(__xludf.DUMMYFUNCTION("N(REGEXMATCH(VLOOKUP(A301, 'RVtools V2.1'!A:H, 8, 0), ""^Serveur de fichiers""))"),0.0)</f>
        <v>0</v>
      </c>
      <c r="L301" s="64">
        <f t="shared" si="6"/>
        <v>0</v>
      </c>
      <c r="M301" s="67" t="str">
        <f>ifna(vlookup(A301,'RVtools V2.1'!A:I,8,0),"N/A")</f>
        <v>Fortinet</v>
      </c>
      <c r="N301" s="64">
        <f>IFERROR(__xludf.DUMMYFUNCTION("IF(REGEXMATCH(M301, ""(?i)"" &amp; JOIN(""|"", SPLIT(""kalisil"", "" ""))), 1, 0)"),0.0)</f>
        <v>0</v>
      </c>
      <c r="O301" s="64" t="str">
        <f>vlookup(A301,'RVtools V2.1'!A:H,7,0)</f>
        <v>T2</v>
      </c>
      <c r="P301" s="64">
        <f>if(vlookup(A301,'RVtools V2.1'!A:H,5,0)="oui",1,0)</f>
        <v>1</v>
      </c>
      <c r="Q301" s="64">
        <f>ifna(vlookup(A301,vCPU!A:B,2,0),"Unknown")</f>
        <v>4</v>
      </c>
      <c r="R301" s="66">
        <f>ifna(vlookup(A301,vMemory!A:C,3,0),"Unknown")</f>
        <v>8</v>
      </c>
      <c r="S301" s="66">
        <f>ifna(vlookup(A301,vDisk!A:C,3,0),"Unknown")</f>
        <v>121</v>
      </c>
      <c r="T301" s="67" t="str">
        <f t="array" ref="T301">IFS(
   L301=1, "No Lift &amp; Shift",
   J301=1, XLOOKUP(A301, 'Infra Study'!A:A, 'Infra Study'!P:P),
   I301=1, "No Lift &amp; Shift",
   H301=1, "GKE",
   K301=1, "GCNV",
   G301=1, "Lift &amp; Shift Prod",
   TRUE, "Lift &amp; Shift Noprod"
)</f>
        <v>Lift &amp; Shift Prod</v>
      </c>
      <c r="U301" s="67">
        <f t="shared" si="7"/>
        <v>1</v>
      </c>
      <c r="V301" s="68" t="str">
        <f>if(T301="Lift &amp; Shift Noprod",if( Y301=0,Assumptions!$B$5, Assumptions!$B$4),if(T301="Lift &amp; Shift Prod",if(AND(N301=1,O301="T1"),Assumptions!$B$6,Assumptions!$B$4),0))</f>
        <v>N2D</v>
      </c>
      <c r="W301" s="69">
        <f>if(V301&lt;&gt;0,if(Q301="Unknown", Assumptions!$B$42,If(Q301&gt;1,Q301,2)),0)</f>
        <v>4</v>
      </c>
      <c r="X301" s="69">
        <f>if(V301&lt;&gt;0,if(R301="Unknown", Assumptions!$B$43,R301),0)</f>
        <v>8</v>
      </c>
      <c r="Y301" s="68">
        <f t="shared" si="8"/>
        <v>0</v>
      </c>
      <c r="Z301" s="68">
        <f>if(V301&lt;&gt;0,if(  S301="Unknown", Assumptions!$B$44,S301),0)</f>
        <v>121</v>
      </c>
      <c r="AA301" s="68" t="str">
        <f>if(V301 ="N2",ifna(vlookup(W301&amp;"-"&amp;X301,'Ref. VM'!A:B,2,0),"Custom"),if(V301 ="E2" , ifna(vlookup(W301&amp;"-"&amp;X301,'Ref. VM'!D:E,2,0),"Custom"),if(V301="N2D",ifna(vlookup(W301&amp;"-"&amp;X301,'Ref. VM'!G:H,2,0),"Custom"),if(V301="N4",ifna(vlookup(W301&amp;"-"&amp;X301,'Ref. VM'!J:K,2,0),"Custom"),0))))</f>
        <v>Custom</v>
      </c>
      <c r="AB301" s="67" t="str">
        <f t="shared" si="9"/>
        <v>N2D-Custom vCPUs-CUD 3y</v>
      </c>
      <c r="AC301" s="67" t="str">
        <f t="shared" si="10"/>
        <v>N2D-Custom RAM-CUD 3y</v>
      </c>
      <c r="AD301" s="67">
        <f t="shared" si="11"/>
        <v>0</v>
      </c>
      <c r="AE301" s="69">
        <f>if(T301="Lift &amp; Shift Prod",730,if(T301="Lift &amp; Shift Noprod",Assumptions!$B$3,0))</f>
        <v>730</v>
      </c>
      <c r="AF301" s="70">
        <f>if( U301=0,0,if(Y301=0, ((vlookup(AB301,'SKU Pricing'!A:B,Assumptions!$B$2,0)*W301)+(vlookup(AC301,'SKU Pricing'!A:B,Assumptions!$B$2,0)*X301))*AE301,((vlookup(AB301,'SKU Pricing'!A:B,Assumptions!$B$2,0)*W301)+(vlookup(AC301,'SKU Pricing'!A:B,Assumptions!$B$2,0)*(W301*8))+(vlookup(AD301,'SKU Pricing'!A:B,Assumptions!$B$2,0)*(X301-(W301*8))))*AE301))</f>
        <v>55.81665264</v>
      </c>
      <c r="AG301" s="67">
        <f t="shared" si="12"/>
        <v>0</v>
      </c>
      <c r="AH301" s="70">
        <f>ifna(vlookup(AG301,'SKU Pricing'!A:B,Assumptions!$B$2,0)*W301*AE301,0)</f>
        <v>0</v>
      </c>
      <c r="AI301" s="62" t="str">
        <f t="shared" si="13"/>
        <v/>
      </c>
      <c r="AJ301" s="62" t="str">
        <f>if(V301&lt;&gt;0, if(T301="Lift &amp; Shift Noprod",Assumptions!$B$9,if(V301=Assumptions!$B$6,Assumptions!$B$10,if(P301=1,Assumptions!$B$8,Assumptions!$B$7))),"")</f>
        <v>SSD</v>
      </c>
      <c r="AK301" s="69" t="str">
        <f t="shared" si="14"/>
        <v>SSD</v>
      </c>
      <c r="AL301" s="69">
        <f>if(AJ301="Hyperdisk Balanced",Assumptions!$B$11,0)</f>
        <v>0</v>
      </c>
      <c r="AM301" s="69">
        <f>if(AJ301="Hyperdisk Balanced",Assumptions!$B$12,0)</f>
        <v>0</v>
      </c>
      <c r="AN301" s="70">
        <f>if(AK301=0,0,if(AJ301="Hyperdisk Balanced",vlookup(AK301&amp;" provisioned space",'SKU Pricing'!A:B,Assumptions!$B$2,0)*Z301+vlookup(AK301&amp;" provisioned IOPS",'SKU Pricing'!A:B,Assumptions!$B$2,0)*AL301*730+vlookup(AK301&amp;" provisioned throughput",'SKU Pricing'!A:B,Assumptions!$B$2,0)*AM301*730,vlookup(AK301,'SKU Pricing'!A:B,Assumptions!$B$2,0)*Z301))</f>
        <v>23.837</v>
      </c>
      <c r="AO301" s="70">
        <f t="shared" si="15"/>
        <v>79.65365264</v>
      </c>
      <c r="AP301" s="71" t="str">
        <f t="shared" si="16"/>
        <v>VM Manager</v>
      </c>
      <c r="AQ301" s="70">
        <f>ifna(vlookup(AP301,'SKU Pricing'!A:B,Assumptions!$B$2,0)*AE301,0)</f>
        <v>2.19</v>
      </c>
      <c r="AR301" s="72">
        <v>0.0</v>
      </c>
    </row>
    <row r="302">
      <c r="A302" s="61" t="s">
        <v>452</v>
      </c>
      <c r="B302" s="62" t="str">
        <f>ifna(if(vlookup(A302,vOS!A:B,2,0)="","Unknown",vlookup(A302,vOS!A:B,2,0)),"Unknown")</f>
        <v>Microsoft Windows Server 2016 (64-bit)</v>
      </c>
      <c r="C302" s="62">
        <f>vlookup(B302,'OS Study'!A:D,2,0)</f>
        <v>0</v>
      </c>
      <c r="D302" s="62" t="str">
        <f>vlookup(B302,'OS Study'!A:D,3,0)</f>
        <v>Windows</v>
      </c>
      <c r="E302" s="62" t="str">
        <f>vlookup(B302,'OS Study'!A:D,4,0)</f>
        <v>Server</v>
      </c>
      <c r="F302" s="63" t="str">
        <f>vlookup(B302,'OS Study'!A:E,5,0)</f>
        <v>2016</v>
      </c>
      <c r="G302" s="62">
        <f>IF(vlookup(A302,'RVtools V2.1'!A:J,4,0)="non",0,1)</f>
        <v>1</v>
      </c>
      <c r="H302" s="62">
        <f>if(vlookup(A302,'RVtools V2.1'!A:K,11,0)="kube",1,0)</f>
        <v>0</v>
      </c>
      <c r="I302" s="62">
        <f t="shared" si="5"/>
        <v>0</v>
      </c>
      <c r="J302" s="62">
        <f>ifna(vlookup(A302,'Infra Study'!A:Q,17,0),0)</f>
        <v>0</v>
      </c>
      <c r="K302" s="64">
        <f>IFERROR(__xludf.DUMMYFUNCTION("N(REGEXMATCH(VLOOKUP(A302, 'RVtools V2.1'!A:H, 8, 0), ""^Serveur de fichiers""))"),0.0)</f>
        <v>0</v>
      </c>
      <c r="L302" s="64">
        <f t="shared" si="6"/>
        <v>0</v>
      </c>
      <c r="M302" s="67" t="str">
        <f>ifna(vlookup(A302,'RVtools V2.1'!A:I,8,0),"N/A")</f>
        <v>Fortinet</v>
      </c>
      <c r="N302" s="64">
        <f>IFERROR(__xludf.DUMMYFUNCTION("IF(REGEXMATCH(M302, ""(?i)"" &amp; JOIN(""|"", SPLIT(""kalisil"", "" ""))), 1, 0)"),0.0)</f>
        <v>0</v>
      </c>
      <c r="O302" s="64" t="str">
        <f>vlookup(A302,'RVtools V2.1'!A:H,7,0)</f>
        <v>T2</v>
      </c>
      <c r="P302" s="64">
        <f>if(vlookup(A302,'RVtools V2.1'!A:H,5,0)="oui",1,0)</f>
        <v>1</v>
      </c>
      <c r="Q302" s="64">
        <f>ifna(vlookup(A302,vCPU!A:B,2,0),"Unknown")</f>
        <v>2</v>
      </c>
      <c r="R302" s="66">
        <f>ifna(vlookup(A302,vMemory!A:C,3,0),"Unknown")</f>
        <v>4</v>
      </c>
      <c r="S302" s="66">
        <f>ifna(vlookup(A302,vDisk!A:C,3,0),"Unknown")</f>
        <v>34</v>
      </c>
      <c r="T302" s="67" t="str">
        <f t="array" ref="T302">IFS(
   L302=1, "No Lift &amp; Shift",
   J302=1, XLOOKUP(A302, 'Infra Study'!A:A, 'Infra Study'!P:P),
   I302=1, "No Lift &amp; Shift",
   H302=1, "GKE",
   K302=1, "GCNV",
   G302=1, "Lift &amp; Shift Prod",
   TRUE, "Lift &amp; Shift Noprod"
)</f>
        <v>Lift &amp; Shift Prod</v>
      </c>
      <c r="U302" s="67">
        <f t="shared" si="7"/>
        <v>1</v>
      </c>
      <c r="V302" s="68" t="str">
        <f>if(T302="Lift &amp; Shift Noprod",if( Y302=0,Assumptions!$B$5, Assumptions!$B$4),if(T302="Lift &amp; Shift Prod",if(AND(N302=1,O302="T1"),Assumptions!$B$6,Assumptions!$B$4),0))</f>
        <v>N2D</v>
      </c>
      <c r="W302" s="69">
        <f>if(V302&lt;&gt;0,if(Q302="Unknown", Assumptions!$B$42,If(Q302&gt;1,Q302,2)),0)</f>
        <v>2</v>
      </c>
      <c r="X302" s="69">
        <f>if(V302&lt;&gt;0,if(R302="Unknown", Assumptions!$B$43,R302),0)</f>
        <v>4</v>
      </c>
      <c r="Y302" s="68">
        <f t="shared" si="8"/>
        <v>0</v>
      </c>
      <c r="Z302" s="68">
        <f>if(V302&lt;&gt;0,if(  S302="Unknown", Assumptions!$B$44,S302),0)</f>
        <v>34</v>
      </c>
      <c r="AA302" s="68" t="str">
        <f>if(V302 ="N2",ifna(vlookup(W302&amp;"-"&amp;X302,'Ref. VM'!A:B,2,0),"Custom"),if(V302 ="E2" , ifna(vlookup(W302&amp;"-"&amp;X302,'Ref. VM'!D:E,2,0),"Custom"),if(V302="N2D",ifna(vlookup(W302&amp;"-"&amp;X302,'Ref. VM'!G:H,2,0),"Custom"),if(V302="N4",ifna(vlookup(W302&amp;"-"&amp;X302,'Ref. VM'!J:K,2,0),"Custom"),0))))</f>
        <v>Custom</v>
      </c>
      <c r="AB302" s="67" t="str">
        <f t="shared" si="9"/>
        <v>N2D-Custom vCPUs-CUD 3y</v>
      </c>
      <c r="AC302" s="67" t="str">
        <f t="shared" si="10"/>
        <v>N2D-Custom RAM-CUD 3y</v>
      </c>
      <c r="AD302" s="67">
        <f t="shared" si="11"/>
        <v>0</v>
      </c>
      <c r="AE302" s="69">
        <f>if(T302="Lift &amp; Shift Prod",730,if(T302="Lift &amp; Shift Noprod",Assumptions!$B$3,0))</f>
        <v>730</v>
      </c>
      <c r="AF302" s="70">
        <f>if( U302=0,0,if(Y302=0, ((vlookup(AB302,'SKU Pricing'!A:B,Assumptions!$B$2,0)*W302)+(vlookup(AC302,'SKU Pricing'!A:B,Assumptions!$B$2,0)*X302))*AE302,((vlookup(AB302,'SKU Pricing'!A:B,Assumptions!$B$2,0)*W302)+(vlookup(AC302,'SKU Pricing'!A:B,Assumptions!$B$2,0)*(W302*8))+(vlookup(AD302,'SKU Pricing'!A:B,Assumptions!$B$2,0)*(X302-(W302*8))))*AE302))</f>
        <v>27.90832632</v>
      </c>
      <c r="AG302" s="67" t="str">
        <f t="shared" si="12"/>
        <v>Windows Server</v>
      </c>
      <c r="AH302" s="70">
        <f>ifna(vlookup(AG302,'SKU Pricing'!A:B,Assumptions!$B$2,0)*W302*AE302,0)</f>
        <v>67.16</v>
      </c>
      <c r="AI302" s="62" t="str">
        <f t="shared" si="13"/>
        <v/>
      </c>
      <c r="AJ302" s="62" t="str">
        <f>if(V302&lt;&gt;0, if(T302="Lift &amp; Shift Noprod",Assumptions!$B$9,if(V302=Assumptions!$B$6,Assumptions!$B$10,if(P302=1,Assumptions!$B$8,Assumptions!$B$7))),"")</f>
        <v>SSD</v>
      </c>
      <c r="AK302" s="69" t="str">
        <f t="shared" si="14"/>
        <v>SSD</v>
      </c>
      <c r="AL302" s="69">
        <f>if(AJ302="Hyperdisk Balanced",Assumptions!$B$11,0)</f>
        <v>0</v>
      </c>
      <c r="AM302" s="69">
        <f>if(AJ302="Hyperdisk Balanced",Assumptions!$B$12,0)</f>
        <v>0</v>
      </c>
      <c r="AN302" s="70">
        <f>if(AK302=0,0,if(AJ302="Hyperdisk Balanced",vlookup(AK302&amp;" provisioned space",'SKU Pricing'!A:B,Assumptions!$B$2,0)*Z302+vlookup(AK302&amp;" provisioned IOPS",'SKU Pricing'!A:B,Assumptions!$B$2,0)*AL302*730+vlookup(AK302&amp;" provisioned throughput",'SKU Pricing'!A:B,Assumptions!$B$2,0)*AM302*730,vlookup(AK302,'SKU Pricing'!A:B,Assumptions!$B$2,0)*Z302))</f>
        <v>6.698</v>
      </c>
      <c r="AO302" s="70">
        <f t="shared" si="15"/>
        <v>101.7663263</v>
      </c>
      <c r="AP302" s="71" t="str">
        <f t="shared" si="16"/>
        <v>VM Manager</v>
      </c>
      <c r="AQ302" s="70">
        <f>ifna(vlookup(AP302,'SKU Pricing'!A:B,Assumptions!$B$2,0)*AE302,0)</f>
        <v>2.19</v>
      </c>
      <c r="AR302" s="72">
        <v>0.0</v>
      </c>
    </row>
    <row r="303">
      <c r="A303" s="61" t="s">
        <v>453</v>
      </c>
      <c r="B303" s="62" t="str">
        <f>ifna(if(vlookup(A303,vOS!A:B,2,0)="","Unknown",vlookup(A303,vOS!A:B,2,0)),"Unknown")</f>
        <v>Other 4.x Linux (64-bit)</v>
      </c>
      <c r="C303" s="62">
        <f>vlookup(B303,'OS Study'!A:D,2,0)</f>
        <v>0</v>
      </c>
      <c r="D303" s="62" t="str">
        <f>vlookup(B303,'OS Study'!A:D,3,0)</f>
        <v>Linux</v>
      </c>
      <c r="E303" s="62" t="str">
        <f>vlookup(B303,'OS Study'!A:D,4,0)</f>
        <v>Other</v>
      </c>
      <c r="F303" s="63" t="str">
        <f>vlookup(B303,'OS Study'!A:E,5,0)</f>
        <v/>
      </c>
      <c r="G303" s="62">
        <f>IF(vlookup(A303,'RVtools V2.1'!A:J,4,0)="non",0,1)</f>
        <v>1</v>
      </c>
      <c r="H303" s="62">
        <f>if(vlookup(A303,'RVtools V2.1'!A:K,11,0)="kube",1,0)</f>
        <v>0</v>
      </c>
      <c r="I303" s="62">
        <f t="shared" si="5"/>
        <v>0</v>
      </c>
      <c r="J303" s="62">
        <f>ifna(vlookup(A303,'Infra Study'!A:Q,17,0),0)</f>
        <v>0</v>
      </c>
      <c r="K303" s="64">
        <f>IFERROR(__xludf.DUMMYFUNCTION("N(REGEXMATCH(VLOOKUP(A303, 'RVtools V2.1'!A:H, 8, 0), ""^Serveur de fichiers""))"),0.0)</f>
        <v>0</v>
      </c>
      <c r="L303" s="64">
        <f t="shared" si="6"/>
        <v>0</v>
      </c>
      <c r="M303" s="67" t="str">
        <f>ifna(vlookup(A303,'RVtools V2.1'!A:I,8,0),"N/A")</f>
        <v>GemWeb - ALI</v>
      </c>
      <c r="N303" s="64">
        <f>IFERROR(__xludf.DUMMYFUNCTION("IF(REGEXMATCH(M303, ""(?i)"" &amp; JOIN(""|"", SPLIT(""kalisil"", "" ""))), 1, 0)"),0.0)</f>
        <v>0</v>
      </c>
      <c r="O303" s="64" t="str">
        <f>vlookup(A303,'RVtools V2.1'!A:H,7,0)</f>
        <v>T1</v>
      </c>
      <c r="P303" s="64">
        <f>if(vlookup(A303,'RVtools V2.1'!A:H,5,0)="oui",1,0)</f>
        <v>1</v>
      </c>
      <c r="Q303" s="64">
        <f>ifna(vlookup(A303,vCPU!A:B,2,0),"Unknown")</f>
        <v>4</v>
      </c>
      <c r="R303" s="66">
        <f>ifna(vlookup(A303,vMemory!A:C,3,0),"Unknown")</f>
        <v>16</v>
      </c>
      <c r="S303" s="66">
        <f>ifna(vlookup(A303,vDisk!A:C,3,0),"Unknown")</f>
        <v>33</v>
      </c>
      <c r="T303" s="67" t="str">
        <f t="array" ref="T303">IFS(
   L303=1, "No Lift &amp; Shift",
   J303=1, XLOOKUP(A303, 'Infra Study'!A:A, 'Infra Study'!P:P),
   I303=1, "No Lift &amp; Shift",
   H303=1, "GKE",
   K303=1, "GCNV",
   G303=1, "Lift &amp; Shift Prod",
   TRUE, "Lift &amp; Shift Noprod"
)</f>
        <v>Lift &amp; Shift Prod</v>
      </c>
      <c r="U303" s="67">
        <f t="shared" si="7"/>
        <v>1</v>
      </c>
      <c r="V303" s="68" t="str">
        <f>if(T303="Lift &amp; Shift Noprod",if( Y303=0,Assumptions!$B$5, Assumptions!$B$4),if(T303="Lift &amp; Shift Prod",if(AND(N303=1,O303="T1"),Assumptions!$B$6,Assumptions!$B$4),0))</f>
        <v>N2D</v>
      </c>
      <c r="W303" s="69">
        <f>if(V303&lt;&gt;0,if(Q303="Unknown", Assumptions!$B$42,If(Q303&gt;1,Q303,2)),0)</f>
        <v>4</v>
      </c>
      <c r="X303" s="69">
        <f>if(V303&lt;&gt;0,if(R303="Unknown", Assumptions!$B$43,R303),0)</f>
        <v>16</v>
      </c>
      <c r="Y303" s="68">
        <f t="shared" si="8"/>
        <v>0</v>
      </c>
      <c r="Z303" s="68">
        <f>if(V303&lt;&gt;0,if(  S303="Unknown", Assumptions!$B$44,S303),0)</f>
        <v>33</v>
      </c>
      <c r="AA303" s="68" t="str">
        <f>if(V303 ="N2",ifna(vlookup(W303&amp;"-"&amp;X303,'Ref. VM'!A:B,2,0),"Custom"),if(V303 ="E2" , ifna(vlookup(W303&amp;"-"&amp;X303,'Ref. VM'!D:E,2,0),"Custom"),if(V303="N2D",ifna(vlookup(W303&amp;"-"&amp;X303,'Ref. VM'!G:H,2,0),"Custom"),if(V303="N4",ifna(vlookup(W303&amp;"-"&amp;X303,'Ref. VM'!J:K,2,0),"Custom"),0))))</f>
        <v>Predefined</v>
      </c>
      <c r="AB303" s="67" t="str">
        <f t="shared" si="9"/>
        <v>N2D-Predefined vCPUs-CUD 3y</v>
      </c>
      <c r="AC303" s="67" t="str">
        <f t="shared" si="10"/>
        <v>N2D-Predefined RAM-CUD 3y</v>
      </c>
      <c r="AD303" s="67">
        <f t="shared" si="11"/>
        <v>0</v>
      </c>
      <c r="AE303" s="69">
        <f>if(T303="Lift &amp; Shift Prod",730,if(T303="Lift &amp; Shift Noprod",Assumptions!$B$3,0))</f>
        <v>730</v>
      </c>
      <c r="AF303" s="70">
        <f>if( U303=0,0,if(Y303=0, ((vlookup(AB303,'SKU Pricing'!A:B,Assumptions!$B$2,0)*W303)+(vlookup(AC303,'SKU Pricing'!A:B,Assumptions!$B$2,0)*X303))*AE303,((vlookup(AB303,'SKU Pricing'!A:B,Assumptions!$B$2,0)*W303)+(vlookup(AC303,'SKU Pricing'!A:B,Assumptions!$B$2,0)*(W303*8))+(vlookup(AD303,'SKU Pricing'!A:B,Assumptions!$B$2,0)*(X303-(W303*8))))*AE303))</f>
        <v>64.3974464</v>
      </c>
      <c r="AG303" s="67">
        <f t="shared" si="12"/>
        <v>0</v>
      </c>
      <c r="AH303" s="70">
        <f>ifna(vlookup(AG303,'SKU Pricing'!A:B,Assumptions!$B$2,0)*W303*AE303,0)</f>
        <v>0</v>
      </c>
      <c r="AI303" s="62" t="str">
        <f t="shared" si="13"/>
        <v>Regional</v>
      </c>
      <c r="AJ303" s="62" t="str">
        <f>if(V303&lt;&gt;0, if(T303="Lift &amp; Shift Noprod",Assumptions!$B$9,if(V303=Assumptions!$B$6,Assumptions!$B$10,if(P303=1,Assumptions!$B$8,Assumptions!$B$7))),"")</f>
        <v>SSD</v>
      </c>
      <c r="AK303" s="69" t="str">
        <f t="shared" si="14"/>
        <v>SSD</v>
      </c>
      <c r="AL303" s="69">
        <f>if(AJ303="Hyperdisk Balanced",Assumptions!$B$11,0)</f>
        <v>0</v>
      </c>
      <c r="AM303" s="69">
        <f>if(AJ303="Hyperdisk Balanced",Assumptions!$B$12,0)</f>
        <v>0</v>
      </c>
      <c r="AN303" s="70">
        <f>if(AK303=0,0,if(AJ303="Hyperdisk Balanced",vlookup(AK303&amp;" provisioned space",'SKU Pricing'!A:B,Assumptions!$B$2,0)*Z303+vlookup(AK303&amp;" provisioned IOPS",'SKU Pricing'!A:B,Assumptions!$B$2,0)*AL303*730+vlookup(AK303&amp;" provisioned throughput",'SKU Pricing'!A:B,Assumptions!$B$2,0)*AM303*730,vlookup(AK303,'SKU Pricing'!A:B,Assumptions!$B$2,0)*Z303))</f>
        <v>6.501</v>
      </c>
      <c r="AO303" s="70">
        <f t="shared" si="15"/>
        <v>70.8984464</v>
      </c>
      <c r="AP303" s="71" t="str">
        <f t="shared" si="16"/>
        <v>VM Manager</v>
      </c>
      <c r="AQ303" s="70">
        <f>ifna(vlookup(AP303,'SKU Pricing'!A:B,Assumptions!$B$2,0)*AE303,0)</f>
        <v>2.19</v>
      </c>
      <c r="AR303" s="72">
        <v>0.0</v>
      </c>
    </row>
    <row r="304">
      <c r="A304" s="61" t="s">
        <v>454</v>
      </c>
      <c r="B304" s="62" t="str">
        <f>ifna(if(vlookup(A304,vOS!A:B,2,0)="","Unknown",vlookup(A304,vOS!A:B,2,0)),"Unknown")</f>
        <v>Other 4.x Linux (64-bit)</v>
      </c>
      <c r="C304" s="62">
        <f>vlookup(B304,'OS Study'!A:D,2,0)</f>
        <v>0</v>
      </c>
      <c r="D304" s="62" t="str">
        <f>vlookup(B304,'OS Study'!A:D,3,0)</f>
        <v>Linux</v>
      </c>
      <c r="E304" s="62" t="str">
        <f>vlookup(B304,'OS Study'!A:D,4,0)</f>
        <v>Other</v>
      </c>
      <c r="F304" s="63" t="str">
        <f>vlookup(B304,'OS Study'!A:E,5,0)</f>
        <v/>
      </c>
      <c r="G304" s="62">
        <f>IF(vlookup(A304,'RVtools V2.1'!A:J,4,0)="non",0,1)</f>
        <v>1</v>
      </c>
      <c r="H304" s="62">
        <f>if(vlookup(A304,'RVtools V2.1'!A:K,11,0)="kube",1,0)</f>
        <v>0</v>
      </c>
      <c r="I304" s="62">
        <f t="shared" si="5"/>
        <v>0</v>
      </c>
      <c r="J304" s="62">
        <f>ifna(vlookup(A304,'Infra Study'!A:Q,17,0),0)</f>
        <v>0</v>
      </c>
      <c r="K304" s="64">
        <f>IFERROR(__xludf.DUMMYFUNCTION("N(REGEXMATCH(VLOOKUP(A304, 'RVtools V2.1'!A:H, 8, 0), ""^Serveur de fichiers""))"),0.0)</f>
        <v>0</v>
      </c>
      <c r="L304" s="64">
        <f t="shared" si="6"/>
        <v>0</v>
      </c>
      <c r="M304" s="67" t="str">
        <f>ifna(vlookup(A304,'RVtools V2.1'!A:I,8,0),"N/A")</f>
        <v>GemWeb - ALP</v>
      </c>
      <c r="N304" s="64">
        <f>IFERROR(__xludf.DUMMYFUNCTION("IF(REGEXMATCH(M304, ""(?i)"" &amp; JOIN(""|"", SPLIT(""kalisil"", "" ""))), 1, 0)"),0.0)</f>
        <v>0</v>
      </c>
      <c r="O304" s="64" t="str">
        <f>vlookup(A304,'RVtools V2.1'!A:H,7,0)</f>
        <v>T1</v>
      </c>
      <c r="P304" s="64">
        <f>if(vlookup(A304,'RVtools V2.1'!A:H,5,0)="oui",1,0)</f>
        <v>1</v>
      </c>
      <c r="Q304" s="64">
        <f>ifna(vlookup(A304,vCPU!A:B,2,0),"Unknown")</f>
        <v>4</v>
      </c>
      <c r="R304" s="66">
        <f>ifna(vlookup(A304,vMemory!A:C,3,0),"Unknown")</f>
        <v>16</v>
      </c>
      <c r="S304" s="66">
        <f>ifna(vlookup(A304,vDisk!A:C,3,0),"Unknown")</f>
        <v>29</v>
      </c>
      <c r="T304" s="67" t="str">
        <f t="array" ref="T304">IFS(
   L304=1, "No Lift &amp; Shift",
   J304=1, XLOOKUP(A304, 'Infra Study'!A:A, 'Infra Study'!P:P),
   I304=1, "No Lift &amp; Shift",
   H304=1, "GKE",
   K304=1, "GCNV",
   G304=1, "Lift &amp; Shift Prod",
   TRUE, "Lift &amp; Shift Noprod"
)</f>
        <v>Lift &amp; Shift Prod</v>
      </c>
      <c r="U304" s="67">
        <f t="shared" si="7"/>
        <v>1</v>
      </c>
      <c r="V304" s="68" t="str">
        <f>if(T304="Lift &amp; Shift Noprod",if( Y304=0,Assumptions!$B$5, Assumptions!$B$4),if(T304="Lift &amp; Shift Prod",if(AND(N304=1,O304="T1"),Assumptions!$B$6,Assumptions!$B$4),0))</f>
        <v>N2D</v>
      </c>
      <c r="W304" s="69">
        <f>if(V304&lt;&gt;0,if(Q304="Unknown", Assumptions!$B$42,If(Q304&gt;1,Q304,2)),0)</f>
        <v>4</v>
      </c>
      <c r="X304" s="69">
        <f>if(V304&lt;&gt;0,if(R304="Unknown", Assumptions!$B$43,R304),0)</f>
        <v>16</v>
      </c>
      <c r="Y304" s="68">
        <f t="shared" si="8"/>
        <v>0</v>
      </c>
      <c r="Z304" s="68">
        <f>if(V304&lt;&gt;0,if(  S304="Unknown", Assumptions!$B$44,S304),0)</f>
        <v>29</v>
      </c>
      <c r="AA304" s="68" t="str">
        <f>if(V304 ="N2",ifna(vlookup(W304&amp;"-"&amp;X304,'Ref. VM'!A:B,2,0),"Custom"),if(V304 ="E2" , ifna(vlookup(W304&amp;"-"&amp;X304,'Ref. VM'!D:E,2,0),"Custom"),if(V304="N2D",ifna(vlookup(W304&amp;"-"&amp;X304,'Ref. VM'!G:H,2,0),"Custom"),if(V304="N4",ifna(vlookup(W304&amp;"-"&amp;X304,'Ref. VM'!J:K,2,0),"Custom"),0))))</f>
        <v>Predefined</v>
      </c>
      <c r="AB304" s="67" t="str">
        <f t="shared" si="9"/>
        <v>N2D-Predefined vCPUs-CUD 3y</v>
      </c>
      <c r="AC304" s="67" t="str">
        <f t="shared" si="10"/>
        <v>N2D-Predefined RAM-CUD 3y</v>
      </c>
      <c r="AD304" s="67">
        <f t="shared" si="11"/>
        <v>0</v>
      </c>
      <c r="AE304" s="69">
        <f>if(T304="Lift &amp; Shift Prod",730,if(T304="Lift &amp; Shift Noprod",Assumptions!$B$3,0))</f>
        <v>730</v>
      </c>
      <c r="AF304" s="70">
        <f>if( U304=0,0,if(Y304=0, ((vlookup(AB304,'SKU Pricing'!A:B,Assumptions!$B$2,0)*W304)+(vlookup(AC304,'SKU Pricing'!A:B,Assumptions!$B$2,0)*X304))*AE304,((vlookup(AB304,'SKU Pricing'!A:B,Assumptions!$B$2,0)*W304)+(vlookup(AC304,'SKU Pricing'!A:B,Assumptions!$B$2,0)*(W304*8))+(vlookup(AD304,'SKU Pricing'!A:B,Assumptions!$B$2,0)*(X304-(W304*8))))*AE304))</f>
        <v>64.3974464</v>
      </c>
      <c r="AG304" s="67">
        <f t="shared" si="12"/>
        <v>0</v>
      </c>
      <c r="AH304" s="70">
        <f>ifna(vlookup(AG304,'SKU Pricing'!A:B,Assumptions!$B$2,0)*W304*AE304,0)</f>
        <v>0</v>
      </c>
      <c r="AI304" s="62" t="str">
        <f t="shared" si="13"/>
        <v>Regional</v>
      </c>
      <c r="AJ304" s="62" t="str">
        <f>if(V304&lt;&gt;0, if(T304="Lift &amp; Shift Noprod",Assumptions!$B$9,if(V304=Assumptions!$B$6,Assumptions!$B$10,if(P304=1,Assumptions!$B$8,Assumptions!$B$7))),"")</f>
        <v>SSD</v>
      </c>
      <c r="AK304" s="69" t="str">
        <f t="shared" si="14"/>
        <v>SSD</v>
      </c>
      <c r="AL304" s="69">
        <f>if(AJ304="Hyperdisk Balanced",Assumptions!$B$11,0)</f>
        <v>0</v>
      </c>
      <c r="AM304" s="69">
        <f>if(AJ304="Hyperdisk Balanced",Assumptions!$B$12,0)</f>
        <v>0</v>
      </c>
      <c r="AN304" s="70">
        <f>if(AK304=0,0,if(AJ304="Hyperdisk Balanced",vlookup(AK304&amp;" provisioned space",'SKU Pricing'!A:B,Assumptions!$B$2,0)*Z304+vlookup(AK304&amp;" provisioned IOPS",'SKU Pricing'!A:B,Assumptions!$B$2,0)*AL304*730+vlookup(AK304&amp;" provisioned throughput",'SKU Pricing'!A:B,Assumptions!$B$2,0)*AM304*730,vlookup(AK304,'SKU Pricing'!A:B,Assumptions!$B$2,0)*Z304))</f>
        <v>5.713</v>
      </c>
      <c r="AO304" s="70">
        <f t="shared" si="15"/>
        <v>70.1104464</v>
      </c>
      <c r="AP304" s="71" t="str">
        <f t="shared" si="16"/>
        <v>VM Manager</v>
      </c>
      <c r="AQ304" s="70">
        <f>ifna(vlookup(AP304,'SKU Pricing'!A:B,Assumptions!$B$2,0)*AE304,0)</f>
        <v>2.19</v>
      </c>
      <c r="AR304" s="72">
        <v>0.0</v>
      </c>
    </row>
    <row r="305">
      <c r="A305" s="61" t="s">
        <v>455</v>
      </c>
      <c r="B305" s="62" t="str">
        <f>ifna(if(vlookup(A305,vOS!A:B,2,0)="","Unknown",vlookup(A305,vOS!A:B,2,0)),"Unknown")</f>
        <v>Red Hat Fedora (32-bit)</v>
      </c>
      <c r="C305" s="62">
        <f>vlookup(B305,'OS Study'!A:D,2,0)</f>
        <v>1</v>
      </c>
      <c r="D305" s="62" t="str">
        <f>vlookup(B305,'OS Study'!A:D,3,0)</f>
        <v>Linux</v>
      </c>
      <c r="E305" s="62" t="str">
        <f>vlookup(B305,'OS Study'!A:D,4,0)</f>
        <v>Red Hat</v>
      </c>
      <c r="F305" s="63" t="str">
        <f>vlookup(B305,'OS Study'!A:E,5,0)</f>
        <v/>
      </c>
      <c r="G305" s="62">
        <f>IF(vlookup(A305,'RVtools V2.1'!A:J,4,0)="non",0,1)</f>
        <v>1</v>
      </c>
      <c r="H305" s="62">
        <f>if(vlookup(A305,'RVtools V2.1'!A:K,11,0)="kube",1,0)</f>
        <v>0</v>
      </c>
      <c r="I305" s="62">
        <f t="shared" si="5"/>
        <v>0</v>
      </c>
      <c r="J305" s="62">
        <f>ifna(vlookup(A305,'Infra Study'!A:Q,17,0),0)</f>
        <v>0</v>
      </c>
      <c r="K305" s="64">
        <f>IFERROR(__xludf.DUMMYFUNCTION("N(REGEXMATCH(VLOOKUP(A305, 'RVtools V2.1'!A:H, 8, 0), ""^Serveur de fichiers""))"),0.0)</f>
        <v>0</v>
      </c>
      <c r="L305" s="64">
        <f t="shared" si="6"/>
        <v>1</v>
      </c>
      <c r="M305" s="67" t="str">
        <f>ifna(vlookup(A305,'RVtools V2.1'!A:I,8,0),"N/A")</f>
        <v>GemWeb - BFC</v>
      </c>
      <c r="N305" s="64">
        <f>IFERROR(__xludf.DUMMYFUNCTION("IF(REGEXMATCH(M305, ""(?i)"" &amp; JOIN(""|"", SPLIT(""kalisil"", "" ""))), 1, 0)"),0.0)</f>
        <v>0</v>
      </c>
      <c r="O305" s="64" t="str">
        <f>vlookup(A305,'RVtools V2.1'!A:H,7,0)</f>
        <v>T1</v>
      </c>
      <c r="P305" s="64">
        <f>if(vlookup(A305,'RVtools V2.1'!A:H,5,0)="oui",1,0)</f>
        <v>1</v>
      </c>
      <c r="Q305" s="64">
        <f>ifna(vlookup(A305,vCPU!A:B,2,0),"Unknown")</f>
        <v>4</v>
      </c>
      <c r="R305" s="66">
        <f>ifna(vlookup(A305,vMemory!A:C,3,0),"Unknown")</f>
        <v>4</v>
      </c>
      <c r="S305" s="66">
        <f>ifna(vlookup(A305,vDisk!A:C,3,0),"Unknown")</f>
        <v>32</v>
      </c>
      <c r="T305" s="67" t="str">
        <f t="array" ref="T305">IFS(
   L305=1, "No Lift &amp; Shift",
   J305=1, XLOOKUP(A305, 'Infra Study'!A:A, 'Infra Study'!P:P),
   I305=1, "No Lift &amp; Shift",
   H305=1, "GKE",
   K305=1, "GCNV",
   G305=1, "Lift &amp; Shift Prod",
   TRUE, "Lift &amp; Shift Noprod"
)</f>
        <v>No Lift &amp; Shift</v>
      </c>
      <c r="U305" s="67">
        <f t="shared" si="7"/>
        <v>0</v>
      </c>
      <c r="V305" s="68">
        <f>if(T305="Lift &amp; Shift Noprod",if( Y305=0,Assumptions!$B$5, Assumptions!$B$4),if(T305="Lift &amp; Shift Prod",if(AND(N305=1,O305="T1"),Assumptions!$B$6,Assumptions!$B$4),0))</f>
        <v>0</v>
      </c>
      <c r="W305" s="62">
        <f>if(V305&lt;&gt;0,if(Q305="Unknown", Assumptions!$B$42,If(Q305&gt;1,Q305,2)),0)</f>
        <v>0</v>
      </c>
      <c r="X305" s="69">
        <f>if(V305&lt;&gt;0,if(R305="Unknown", Assumptions!$B$43,R305),0)</f>
        <v>0</v>
      </c>
      <c r="Y305" s="68">
        <f t="shared" si="8"/>
        <v>0</v>
      </c>
      <c r="Z305" s="68">
        <f>if(V305&lt;&gt;0,if(  S305="Unknown", Assumptions!$B$44,S305),0)</f>
        <v>0</v>
      </c>
      <c r="AA305" s="68">
        <f>if(V305 ="N2",ifna(vlookup(W305&amp;"-"&amp;X305,'Ref. VM'!A:B,2,0),"Custom"),if(V305 ="E2" , ifna(vlookup(W305&amp;"-"&amp;X305,'Ref. VM'!D:E,2,0),"Custom"),if(V305="N2D",ifna(vlookup(W305&amp;"-"&amp;X305,'Ref. VM'!G:H,2,0),"Custom"),if(V305="N4",ifna(vlookup(W305&amp;"-"&amp;X305,'Ref. VM'!J:K,2,0),"Custom"),0))))</f>
        <v>0</v>
      </c>
      <c r="AB305" s="67">
        <f t="shared" si="9"/>
        <v>0</v>
      </c>
      <c r="AC305" s="67">
        <f t="shared" si="10"/>
        <v>0</v>
      </c>
      <c r="AD305" s="67">
        <f t="shared" si="11"/>
        <v>0</v>
      </c>
      <c r="AE305" s="62">
        <f>if(T305="Lift &amp; Shift Prod",730,if(T305="Lift &amp; Shift Noprod",Assumptions!$B$3,0))</f>
        <v>0</v>
      </c>
      <c r="AF305" s="70">
        <f>if( U305=0,0,if(Y305=0, ((vlookup(AB305,'SKU Pricing'!A:B,Assumptions!$B$2,0)*W305)+(vlookup(AC305,'SKU Pricing'!A:B,Assumptions!$B$2,0)*X305))*AE305,((vlookup(AB305,'SKU Pricing'!A:B,Assumptions!$B$2,0)*W305)+(vlookup(AC305,'SKU Pricing'!A:B,Assumptions!$B$2,0)*(W305*8))+(vlookup(AD305,'SKU Pricing'!A:B,Assumptions!$B$2,0)*(X305-(W305*8))))*AE305))</f>
        <v>0</v>
      </c>
      <c r="AG305" s="67">
        <f t="shared" si="12"/>
        <v>0</v>
      </c>
      <c r="AH305" s="70">
        <f>ifna(vlookup(AG305,'SKU Pricing'!A:B,Assumptions!$B$2,0)*W305*AE305,0)</f>
        <v>0</v>
      </c>
      <c r="AI305" s="62" t="str">
        <f t="shared" si="13"/>
        <v/>
      </c>
      <c r="AJ305" s="62" t="str">
        <f>if(V305&lt;&gt;0, if(T305="Lift &amp; Shift Noprod",Assumptions!$B$9,if(V305=Assumptions!$B$6,Assumptions!$B$10,if(P305=1,Assumptions!$B$8,Assumptions!$B$7))),"")</f>
        <v/>
      </c>
      <c r="AK305" s="69">
        <f t="shared" si="14"/>
        <v>0</v>
      </c>
      <c r="AL305" s="69">
        <f>if(AJ305="Hyperdisk Balanced",Assumptions!$B$11,0)</f>
        <v>0</v>
      </c>
      <c r="AM305" s="69">
        <f>if(AJ305="Hyperdisk Balanced",Assumptions!$B$12,0)</f>
        <v>0</v>
      </c>
      <c r="AN305" s="70">
        <f>if(AK305=0,0,if(AJ305="Hyperdisk Balanced",vlookup(AK305&amp;" provisioned space",'SKU Pricing'!A:B,Assumptions!$B$2,0)*Z305+vlookup(AK305&amp;" provisioned IOPS",'SKU Pricing'!A:B,Assumptions!$B$2,0)*AL305*730+vlookup(AK305&amp;" provisioned throughput",'SKU Pricing'!A:B,Assumptions!$B$2,0)*AM305*730,vlookup(AK305,'SKU Pricing'!A:B,Assumptions!$B$2,0)*Z305))</f>
        <v>0</v>
      </c>
      <c r="AO305" s="70">
        <f t="shared" si="15"/>
        <v>0</v>
      </c>
      <c r="AP305" s="71">
        <f t="shared" si="16"/>
        <v>0</v>
      </c>
      <c r="AQ305" s="70">
        <f>ifna(vlookup(AP305,'SKU Pricing'!A:B,Assumptions!$B$2,0)*AE305,0)</f>
        <v>0</v>
      </c>
      <c r="AR305" s="72">
        <v>0.0</v>
      </c>
    </row>
    <row r="306">
      <c r="A306" s="61" t="s">
        <v>456</v>
      </c>
      <c r="B306" s="62" t="str">
        <f>ifna(if(vlookup(A306,vOS!A:B,2,0)="","Unknown",vlookup(A306,vOS!A:B,2,0)),"Unknown")</f>
        <v>Other 4.x Linux (64-bit)</v>
      </c>
      <c r="C306" s="62">
        <f>vlookup(B306,'OS Study'!A:D,2,0)</f>
        <v>0</v>
      </c>
      <c r="D306" s="62" t="str">
        <f>vlookup(B306,'OS Study'!A:D,3,0)</f>
        <v>Linux</v>
      </c>
      <c r="E306" s="62" t="str">
        <f>vlookup(B306,'OS Study'!A:D,4,0)</f>
        <v>Other</v>
      </c>
      <c r="F306" s="63" t="str">
        <f>vlookup(B306,'OS Study'!A:E,5,0)</f>
        <v/>
      </c>
      <c r="G306" s="62">
        <f>IF(vlookup(A306,'RVtools V2.1'!A:J,4,0)="non",0,1)</f>
        <v>1</v>
      </c>
      <c r="H306" s="62">
        <f>if(vlookup(A306,'RVtools V2.1'!A:K,11,0)="kube",1,0)</f>
        <v>0</v>
      </c>
      <c r="I306" s="62">
        <f t="shared" si="5"/>
        <v>0</v>
      </c>
      <c r="J306" s="62">
        <f>ifna(vlookup(A306,'Infra Study'!A:Q,17,0),0)</f>
        <v>0</v>
      </c>
      <c r="K306" s="64">
        <f>IFERROR(__xludf.DUMMYFUNCTION("N(REGEXMATCH(VLOOKUP(A306, 'RVtools V2.1'!A:H, 8, 0), ""^Serveur de fichiers""))"),0.0)</f>
        <v>0</v>
      </c>
      <c r="L306" s="64">
        <f t="shared" si="6"/>
        <v>0</v>
      </c>
      <c r="M306" s="67" t="str">
        <f>ifna(vlookup(A306,'RVtools V2.1'!A:I,8,0),"N/A")</f>
        <v>GemWeb - CBM25</v>
      </c>
      <c r="N306" s="64">
        <f>IFERROR(__xludf.DUMMYFUNCTION("IF(REGEXMATCH(M306, ""(?i)"" &amp; JOIN(""|"", SPLIT(""kalisil"", "" ""))), 1, 0)"),0.0)</f>
        <v>0</v>
      </c>
      <c r="O306" s="64" t="str">
        <f>vlookup(A306,'RVtools V2.1'!A:H,7,0)</f>
        <v>T1</v>
      </c>
      <c r="P306" s="64">
        <f>if(vlookup(A306,'RVtools V2.1'!A:H,5,0)="oui",1,0)</f>
        <v>1</v>
      </c>
      <c r="Q306" s="64">
        <f>ifna(vlookup(A306,vCPU!A:B,2,0),"Unknown")</f>
        <v>4</v>
      </c>
      <c r="R306" s="66">
        <f>ifna(vlookup(A306,vMemory!A:C,3,0),"Unknown")</f>
        <v>16</v>
      </c>
      <c r="S306" s="66">
        <f>ifna(vlookup(A306,vDisk!A:C,3,0),"Unknown")</f>
        <v>188</v>
      </c>
      <c r="T306" s="67" t="str">
        <f t="array" ref="T306">IFS(
   L306=1, "No Lift &amp; Shift",
   J306=1, XLOOKUP(A306, 'Infra Study'!A:A, 'Infra Study'!P:P),
   I306=1, "No Lift &amp; Shift",
   H306=1, "GKE",
   K306=1, "GCNV",
   G306=1, "Lift &amp; Shift Prod",
   TRUE, "Lift &amp; Shift Noprod"
)</f>
        <v>Lift &amp; Shift Prod</v>
      </c>
      <c r="U306" s="67">
        <f t="shared" si="7"/>
        <v>1</v>
      </c>
      <c r="V306" s="68" t="str">
        <f>if(T306="Lift &amp; Shift Noprod",if( Y306=0,Assumptions!$B$5, Assumptions!$B$4),if(T306="Lift &amp; Shift Prod",if(AND(N306=1,O306="T1"),Assumptions!$B$6,Assumptions!$B$4),0))</f>
        <v>N2D</v>
      </c>
      <c r="W306" s="69">
        <f>if(V306&lt;&gt;0,if(Q306="Unknown", Assumptions!$B$42,If(Q306&gt;1,Q306,2)),0)</f>
        <v>4</v>
      </c>
      <c r="X306" s="69">
        <f>if(V306&lt;&gt;0,if(R306="Unknown", Assumptions!$B$43,R306),0)</f>
        <v>16</v>
      </c>
      <c r="Y306" s="68">
        <f t="shared" si="8"/>
        <v>0</v>
      </c>
      <c r="Z306" s="68">
        <f>if(V306&lt;&gt;0,if(  S306="Unknown", Assumptions!$B$44,S306),0)</f>
        <v>188</v>
      </c>
      <c r="AA306" s="68" t="str">
        <f>if(V306 ="N2",ifna(vlookup(W306&amp;"-"&amp;X306,'Ref. VM'!A:B,2,0),"Custom"),if(V306 ="E2" , ifna(vlookup(W306&amp;"-"&amp;X306,'Ref. VM'!D:E,2,0),"Custom"),if(V306="N2D",ifna(vlookup(W306&amp;"-"&amp;X306,'Ref. VM'!G:H,2,0),"Custom"),if(V306="N4",ifna(vlookup(W306&amp;"-"&amp;X306,'Ref. VM'!J:K,2,0),"Custom"),0))))</f>
        <v>Predefined</v>
      </c>
      <c r="AB306" s="67" t="str">
        <f t="shared" si="9"/>
        <v>N2D-Predefined vCPUs-CUD 3y</v>
      </c>
      <c r="AC306" s="67" t="str">
        <f t="shared" si="10"/>
        <v>N2D-Predefined RAM-CUD 3y</v>
      </c>
      <c r="AD306" s="67">
        <f t="shared" si="11"/>
        <v>0</v>
      </c>
      <c r="AE306" s="69">
        <f>if(T306="Lift &amp; Shift Prod",730,if(T306="Lift &amp; Shift Noprod",Assumptions!$B$3,0))</f>
        <v>730</v>
      </c>
      <c r="AF306" s="70">
        <f>if( U306=0,0,if(Y306=0, ((vlookup(AB306,'SKU Pricing'!A:B,Assumptions!$B$2,0)*W306)+(vlookup(AC306,'SKU Pricing'!A:B,Assumptions!$B$2,0)*X306))*AE306,((vlookup(AB306,'SKU Pricing'!A:B,Assumptions!$B$2,0)*W306)+(vlookup(AC306,'SKU Pricing'!A:B,Assumptions!$B$2,0)*(W306*8))+(vlookup(AD306,'SKU Pricing'!A:B,Assumptions!$B$2,0)*(X306-(W306*8))))*AE306))</f>
        <v>64.3974464</v>
      </c>
      <c r="AG306" s="67">
        <f t="shared" si="12"/>
        <v>0</v>
      </c>
      <c r="AH306" s="70">
        <f>ifna(vlookup(AG306,'SKU Pricing'!A:B,Assumptions!$B$2,0)*W306*AE306,0)</f>
        <v>0</v>
      </c>
      <c r="AI306" s="62" t="str">
        <f t="shared" si="13"/>
        <v>Regional</v>
      </c>
      <c r="AJ306" s="62" t="str">
        <f>if(V306&lt;&gt;0, if(T306="Lift &amp; Shift Noprod",Assumptions!$B$9,if(V306=Assumptions!$B$6,Assumptions!$B$10,if(P306=1,Assumptions!$B$8,Assumptions!$B$7))),"")</f>
        <v>SSD</v>
      </c>
      <c r="AK306" s="69" t="str">
        <f t="shared" si="14"/>
        <v>SSD</v>
      </c>
      <c r="AL306" s="69">
        <f>if(AJ306="Hyperdisk Balanced",Assumptions!$B$11,0)</f>
        <v>0</v>
      </c>
      <c r="AM306" s="69">
        <f>if(AJ306="Hyperdisk Balanced",Assumptions!$B$12,0)</f>
        <v>0</v>
      </c>
      <c r="AN306" s="70">
        <f>if(AK306=0,0,if(AJ306="Hyperdisk Balanced",vlookup(AK306&amp;" provisioned space",'SKU Pricing'!A:B,Assumptions!$B$2,0)*Z306+vlookup(AK306&amp;" provisioned IOPS",'SKU Pricing'!A:B,Assumptions!$B$2,0)*AL306*730+vlookup(AK306&amp;" provisioned throughput",'SKU Pricing'!A:B,Assumptions!$B$2,0)*AM306*730,vlookup(AK306,'SKU Pricing'!A:B,Assumptions!$B$2,0)*Z306))</f>
        <v>37.036</v>
      </c>
      <c r="AO306" s="70">
        <f t="shared" si="15"/>
        <v>101.4334464</v>
      </c>
      <c r="AP306" s="71" t="str">
        <f t="shared" si="16"/>
        <v>VM Manager</v>
      </c>
      <c r="AQ306" s="70">
        <f>ifna(vlookup(AP306,'SKU Pricing'!A:B,Assumptions!$B$2,0)*AE306,0)</f>
        <v>2.19</v>
      </c>
      <c r="AR306" s="72">
        <v>0.0</v>
      </c>
    </row>
    <row r="307">
      <c r="A307" s="61" t="s">
        <v>457</v>
      </c>
      <c r="B307" s="62" t="str">
        <f>ifna(if(vlookup(A307,vOS!A:B,2,0)="","Unknown",vlookup(A307,vOS!A:B,2,0)),"Unknown")</f>
        <v>Unknown</v>
      </c>
      <c r="C307" s="62">
        <f>vlookup(B307,'OS Study'!A:D,2,0)</f>
        <v>0</v>
      </c>
      <c r="D307" s="62" t="str">
        <f>vlookup(B307,'OS Study'!A:D,3,0)</f>
        <v>Unknown</v>
      </c>
      <c r="E307" s="62" t="str">
        <f>vlookup(B307,'OS Study'!A:D,4,0)</f>
        <v>Unknown</v>
      </c>
      <c r="F307" s="63" t="str">
        <f>vlookup(B307,'OS Study'!A:E,5,0)</f>
        <v/>
      </c>
      <c r="G307" s="62">
        <f>IF(vlookup(A307,'RVtools V2.1'!A:J,4,0)="non",0,1)</f>
        <v>1</v>
      </c>
      <c r="H307" s="62">
        <f>if(vlookup(A307,'RVtools V2.1'!A:K,11,0)="kube",1,0)</f>
        <v>0</v>
      </c>
      <c r="I307" s="62">
        <f t="shared" si="5"/>
        <v>0</v>
      </c>
      <c r="J307" s="62">
        <f>ifna(vlookup(A307,'Infra Study'!A:Q,17,0),0)</f>
        <v>0</v>
      </c>
      <c r="K307" s="64">
        <f>IFERROR(__xludf.DUMMYFUNCTION("N(REGEXMATCH(VLOOKUP(A307, 'RVtools V2.1'!A:H, 8, 0), ""^Serveur de fichiers""))"),0.0)</f>
        <v>0</v>
      </c>
      <c r="L307" s="64">
        <f t="shared" si="6"/>
        <v>0</v>
      </c>
      <c r="M307" s="67" t="str">
        <f>ifna(vlookup(A307,'RVtools V2.1'!A:I,8,0),"N/A")</f>
        <v>GemWeb - COR</v>
      </c>
      <c r="N307" s="64">
        <f>IFERROR(__xludf.DUMMYFUNCTION("IF(REGEXMATCH(M307, ""(?i)"" &amp; JOIN(""|"", SPLIT(""kalisil"", "" ""))), 1, 0)"),0.0)</f>
        <v>0</v>
      </c>
      <c r="O307" s="64" t="str">
        <f>vlookup(A307,'RVtools V2.1'!A:H,7,0)</f>
        <v>T1</v>
      </c>
      <c r="P307" s="64">
        <f>if(vlookup(A307,'RVtools V2.1'!A:H,5,0)="oui",1,0)</f>
        <v>1</v>
      </c>
      <c r="Q307" s="64">
        <f>ifna(vlookup(A307,vCPU!A:B,2,0),"Unknown")</f>
        <v>4</v>
      </c>
      <c r="R307" s="66">
        <f>ifna(vlookup(A307,vMemory!A:C,3,0),"Unknown")</f>
        <v>4</v>
      </c>
      <c r="S307" s="66">
        <f>ifna(vlookup(A307,vDisk!A:C,3,0),"Unknown")</f>
        <v>27</v>
      </c>
      <c r="T307" s="67" t="str">
        <f t="array" ref="T307">IFS(
   L307=1, "No Lift &amp; Shift",
   J307=1, XLOOKUP(A307, 'Infra Study'!A:A, 'Infra Study'!P:P),
   I307=1, "No Lift &amp; Shift",
   H307=1, "GKE",
   K307=1, "GCNV",
   G307=1, "Lift &amp; Shift Prod",
   TRUE, "Lift &amp; Shift Noprod"
)</f>
        <v>Lift &amp; Shift Prod</v>
      </c>
      <c r="U307" s="67">
        <f t="shared" si="7"/>
        <v>1</v>
      </c>
      <c r="V307" s="68" t="str">
        <f>if(T307="Lift &amp; Shift Noprod",if( Y307=0,Assumptions!$B$5, Assumptions!$B$4),if(T307="Lift &amp; Shift Prod",if(AND(N307=1,O307="T1"),Assumptions!$B$6,Assumptions!$B$4),0))</f>
        <v>N2D</v>
      </c>
      <c r="W307" s="69">
        <f>if(V307&lt;&gt;0,if(Q307="Unknown", Assumptions!$B$42,If(Q307&gt;1,Q307,2)),0)</f>
        <v>4</v>
      </c>
      <c r="X307" s="69">
        <f>if(V307&lt;&gt;0,if(R307="Unknown", Assumptions!$B$43,R307),0)</f>
        <v>4</v>
      </c>
      <c r="Y307" s="68">
        <f t="shared" si="8"/>
        <v>0</v>
      </c>
      <c r="Z307" s="68">
        <f>if(V307&lt;&gt;0,if(  S307="Unknown", Assumptions!$B$44,S307),0)</f>
        <v>27</v>
      </c>
      <c r="AA307" s="68" t="str">
        <f>if(V307 ="N2",ifna(vlookup(W307&amp;"-"&amp;X307,'Ref. VM'!A:B,2,0),"Custom"),if(V307 ="E2" , ifna(vlookup(W307&amp;"-"&amp;X307,'Ref. VM'!D:E,2,0),"Custom"),if(V307="N2D",ifna(vlookup(W307&amp;"-"&amp;X307,'Ref. VM'!G:H,2,0),"Custom"),if(V307="N4",ifna(vlookup(W307&amp;"-"&amp;X307,'Ref. VM'!J:K,2,0),"Custom"),0))))</f>
        <v>Custom</v>
      </c>
      <c r="AB307" s="67" t="str">
        <f t="shared" si="9"/>
        <v>N2D-Custom vCPUs-CUD 3y</v>
      </c>
      <c r="AC307" s="67" t="str">
        <f t="shared" si="10"/>
        <v>N2D-Custom RAM-CUD 3y</v>
      </c>
      <c r="AD307" s="67">
        <f t="shared" si="11"/>
        <v>0</v>
      </c>
      <c r="AE307" s="69">
        <f>if(T307="Lift &amp; Shift Prod",730,if(T307="Lift &amp; Shift Noprod",Assumptions!$B$3,0))</f>
        <v>730</v>
      </c>
      <c r="AF307" s="70">
        <f>if( U307=0,0,if(Y307=0, ((vlookup(AB307,'SKU Pricing'!A:B,Assumptions!$B$2,0)*W307)+(vlookup(AC307,'SKU Pricing'!A:B,Assumptions!$B$2,0)*X307))*AE307,((vlookup(AB307,'SKU Pricing'!A:B,Assumptions!$B$2,0)*W307)+(vlookup(AC307,'SKU Pricing'!A:B,Assumptions!$B$2,0)*(W307*8))+(vlookup(AD307,'SKU Pricing'!A:B,Assumptions!$B$2,0)*(X307-(W307*8))))*AE307))</f>
        <v>49.9163196</v>
      </c>
      <c r="AG307" s="67">
        <f t="shared" si="12"/>
        <v>0</v>
      </c>
      <c r="AH307" s="70">
        <f>ifna(vlookup(AG307,'SKU Pricing'!A:B,Assumptions!$B$2,0)*W307*AE307,0)</f>
        <v>0</v>
      </c>
      <c r="AI307" s="62" t="str">
        <f t="shared" si="13"/>
        <v>Regional</v>
      </c>
      <c r="AJ307" s="62" t="str">
        <f>if(V307&lt;&gt;0, if(T307="Lift &amp; Shift Noprod",Assumptions!$B$9,if(V307=Assumptions!$B$6,Assumptions!$B$10,if(P307=1,Assumptions!$B$8,Assumptions!$B$7))),"")</f>
        <v>SSD</v>
      </c>
      <c r="AK307" s="69" t="str">
        <f t="shared" si="14"/>
        <v>SSD</v>
      </c>
      <c r="AL307" s="69">
        <f>if(AJ307="Hyperdisk Balanced",Assumptions!$B$11,0)</f>
        <v>0</v>
      </c>
      <c r="AM307" s="69">
        <f>if(AJ307="Hyperdisk Balanced",Assumptions!$B$12,0)</f>
        <v>0</v>
      </c>
      <c r="AN307" s="70">
        <f>if(AK307=0,0,if(AJ307="Hyperdisk Balanced",vlookup(AK307&amp;" provisioned space",'SKU Pricing'!A:B,Assumptions!$B$2,0)*Z307+vlookup(AK307&amp;" provisioned IOPS",'SKU Pricing'!A:B,Assumptions!$B$2,0)*AL307*730+vlookup(AK307&amp;" provisioned throughput",'SKU Pricing'!A:B,Assumptions!$B$2,0)*AM307*730,vlookup(AK307,'SKU Pricing'!A:B,Assumptions!$B$2,0)*Z307))</f>
        <v>5.319</v>
      </c>
      <c r="AO307" s="70">
        <f t="shared" si="15"/>
        <v>55.2353196</v>
      </c>
      <c r="AP307" s="71" t="str">
        <f t="shared" si="16"/>
        <v>VM Manager</v>
      </c>
      <c r="AQ307" s="70">
        <f>ifna(vlookup(AP307,'SKU Pricing'!A:B,Assumptions!$B$2,0)*AE307,0)</f>
        <v>2.19</v>
      </c>
      <c r="AR307" s="72">
        <v>0.0</v>
      </c>
    </row>
    <row r="308">
      <c r="A308" s="61" t="s">
        <v>458</v>
      </c>
      <c r="B308" s="62" t="str">
        <f>ifna(if(vlookup(A308,vOS!A:B,2,0)="","Unknown",vlookup(A308,vOS!A:B,2,0)),"Unknown")</f>
        <v>Red Hat Fedora (32-bit)</v>
      </c>
      <c r="C308" s="62">
        <f>vlookup(B308,'OS Study'!A:D,2,0)</f>
        <v>1</v>
      </c>
      <c r="D308" s="62" t="str">
        <f>vlookup(B308,'OS Study'!A:D,3,0)</f>
        <v>Linux</v>
      </c>
      <c r="E308" s="62" t="str">
        <f>vlookup(B308,'OS Study'!A:D,4,0)</f>
        <v>Red Hat</v>
      </c>
      <c r="F308" s="63" t="str">
        <f>vlookup(B308,'OS Study'!A:E,5,0)</f>
        <v/>
      </c>
      <c r="G308" s="62">
        <f>IF(vlookup(A308,'RVtools V2.1'!A:J,4,0)="non",0,1)</f>
        <v>1</v>
      </c>
      <c r="H308" s="62">
        <f>if(vlookup(A308,'RVtools V2.1'!A:K,11,0)="kube",1,0)</f>
        <v>0</v>
      </c>
      <c r="I308" s="62">
        <f t="shared" si="5"/>
        <v>0</v>
      </c>
      <c r="J308" s="62">
        <f>ifna(vlookup(A308,'Infra Study'!A:Q,17,0),0)</f>
        <v>0</v>
      </c>
      <c r="K308" s="64">
        <f>IFERROR(__xludf.DUMMYFUNCTION("N(REGEXMATCH(VLOOKUP(A308, 'RVtools V2.1'!A:H, 8, 0), ""^Serveur de fichiers""))"),0.0)</f>
        <v>0</v>
      </c>
      <c r="L308" s="64">
        <f t="shared" si="6"/>
        <v>1</v>
      </c>
      <c r="M308" s="67" t="str">
        <f>ifna(vlookup(A308,'RVtools V2.1'!A:I,8,0),"N/A")</f>
        <v>GemWeb - CVL</v>
      </c>
      <c r="N308" s="64">
        <f>IFERROR(__xludf.DUMMYFUNCTION("IF(REGEXMATCH(M308, ""(?i)"" &amp; JOIN(""|"", SPLIT(""kalisil"", "" ""))), 1, 0)"),0.0)</f>
        <v>0</v>
      </c>
      <c r="O308" s="64" t="str">
        <f>vlookup(A308,'RVtools V2.1'!A:H,7,0)</f>
        <v>T1</v>
      </c>
      <c r="P308" s="64">
        <f>if(vlookup(A308,'RVtools V2.1'!A:H,5,0)="oui",1,0)</f>
        <v>1</v>
      </c>
      <c r="Q308" s="64">
        <f>ifna(vlookup(A308,vCPU!A:B,2,0),"Unknown")</f>
        <v>2</v>
      </c>
      <c r="R308" s="66">
        <f>ifna(vlookup(A308,vMemory!A:C,3,0),"Unknown")</f>
        <v>4</v>
      </c>
      <c r="S308" s="66">
        <f>ifna(vlookup(A308,vDisk!A:C,3,0),"Unknown")</f>
        <v>67</v>
      </c>
      <c r="T308" s="67" t="str">
        <f t="array" ref="T308">IFS(
   L308=1, "No Lift &amp; Shift",
   J308=1, XLOOKUP(A308, 'Infra Study'!A:A, 'Infra Study'!P:P),
   I308=1, "No Lift &amp; Shift",
   H308=1, "GKE",
   K308=1, "GCNV",
   G308=1, "Lift &amp; Shift Prod",
   TRUE, "Lift &amp; Shift Noprod"
)</f>
        <v>No Lift &amp; Shift</v>
      </c>
      <c r="U308" s="67">
        <f t="shared" si="7"/>
        <v>0</v>
      </c>
      <c r="V308" s="68">
        <f>if(T308="Lift &amp; Shift Noprod",if( Y308=0,Assumptions!$B$5, Assumptions!$B$4),if(T308="Lift &amp; Shift Prod",if(AND(N308=1,O308="T1"),Assumptions!$B$6,Assumptions!$B$4),0))</f>
        <v>0</v>
      </c>
      <c r="W308" s="62">
        <f>if(V308&lt;&gt;0,if(Q308="Unknown", Assumptions!$B$42,If(Q308&gt;1,Q308,2)),0)</f>
        <v>0</v>
      </c>
      <c r="X308" s="69">
        <f>if(V308&lt;&gt;0,if(R308="Unknown", Assumptions!$B$43,R308),0)</f>
        <v>0</v>
      </c>
      <c r="Y308" s="68">
        <f t="shared" si="8"/>
        <v>0</v>
      </c>
      <c r="Z308" s="68">
        <f>if(V308&lt;&gt;0,if(  S308="Unknown", Assumptions!$B$44,S308),0)</f>
        <v>0</v>
      </c>
      <c r="AA308" s="68">
        <f>if(V308 ="N2",ifna(vlookup(W308&amp;"-"&amp;X308,'Ref. VM'!A:B,2,0),"Custom"),if(V308 ="E2" , ifna(vlookup(W308&amp;"-"&amp;X308,'Ref. VM'!D:E,2,0),"Custom"),if(V308="N2D",ifna(vlookup(W308&amp;"-"&amp;X308,'Ref. VM'!G:H,2,0),"Custom"),if(V308="N4",ifna(vlookup(W308&amp;"-"&amp;X308,'Ref. VM'!J:K,2,0),"Custom"),0))))</f>
        <v>0</v>
      </c>
      <c r="AB308" s="67">
        <f t="shared" si="9"/>
        <v>0</v>
      </c>
      <c r="AC308" s="67">
        <f t="shared" si="10"/>
        <v>0</v>
      </c>
      <c r="AD308" s="67">
        <f t="shared" si="11"/>
        <v>0</v>
      </c>
      <c r="AE308" s="62">
        <f>if(T308="Lift &amp; Shift Prod",730,if(T308="Lift &amp; Shift Noprod",Assumptions!$B$3,0))</f>
        <v>0</v>
      </c>
      <c r="AF308" s="70">
        <f>if( U308=0,0,if(Y308=0, ((vlookup(AB308,'SKU Pricing'!A:B,Assumptions!$B$2,0)*W308)+(vlookup(AC308,'SKU Pricing'!A:B,Assumptions!$B$2,0)*X308))*AE308,((vlookup(AB308,'SKU Pricing'!A:B,Assumptions!$B$2,0)*W308)+(vlookup(AC308,'SKU Pricing'!A:B,Assumptions!$B$2,0)*(W308*8))+(vlookup(AD308,'SKU Pricing'!A:B,Assumptions!$B$2,0)*(X308-(W308*8))))*AE308))</f>
        <v>0</v>
      </c>
      <c r="AG308" s="67">
        <f t="shared" si="12"/>
        <v>0</v>
      </c>
      <c r="AH308" s="70">
        <f>ifna(vlookup(AG308,'SKU Pricing'!A:B,Assumptions!$B$2,0)*W308*AE308,0)</f>
        <v>0</v>
      </c>
      <c r="AI308" s="62" t="str">
        <f t="shared" si="13"/>
        <v/>
      </c>
      <c r="AJ308" s="62" t="str">
        <f>if(V308&lt;&gt;0, if(T308="Lift &amp; Shift Noprod",Assumptions!$B$9,if(V308=Assumptions!$B$6,Assumptions!$B$10,if(P308=1,Assumptions!$B$8,Assumptions!$B$7))),"")</f>
        <v/>
      </c>
      <c r="AK308" s="69">
        <f t="shared" si="14"/>
        <v>0</v>
      </c>
      <c r="AL308" s="69">
        <f>if(AJ308="Hyperdisk Balanced",Assumptions!$B$11,0)</f>
        <v>0</v>
      </c>
      <c r="AM308" s="69">
        <f>if(AJ308="Hyperdisk Balanced",Assumptions!$B$12,0)</f>
        <v>0</v>
      </c>
      <c r="AN308" s="70">
        <f>if(AK308=0,0,if(AJ308="Hyperdisk Balanced",vlookup(AK308&amp;" provisioned space",'SKU Pricing'!A:B,Assumptions!$B$2,0)*Z308+vlookup(AK308&amp;" provisioned IOPS",'SKU Pricing'!A:B,Assumptions!$B$2,0)*AL308*730+vlookup(AK308&amp;" provisioned throughput",'SKU Pricing'!A:B,Assumptions!$B$2,0)*AM308*730,vlookup(AK308,'SKU Pricing'!A:B,Assumptions!$B$2,0)*Z308))</f>
        <v>0</v>
      </c>
      <c r="AO308" s="70">
        <f t="shared" si="15"/>
        <v>0</v>
      </c>
      <c r="AP308" s="71">
        <f t="shared" si="16"/>
        <v>0</v>
      </c>
      <c r="AQ308" s="70">
        <f>ifna(vlookup(AP308,'SKU Pricing'!A:B,Assumptions!$B$2,0)*AE308,0)</f>
        <v>0</v>
      </c>
      <c r="AR308" s="72">
        <v>0.0</v>
      </c>
    </row>
    <row r="309">
      <c r="A309" s="61" t="s">
        <v>459</v>
      </c>
      <c r="B309" s="62" t="str">
        <f>ifna(if(vlookup(A309,vOS!A:B,2,0)="","Unknown",vlookup(A309,vOS!A:B,2,0)),"Unknown")</f>
        <v>Unknown</v>
      </c>
      <c r="C309" s="62">
        <f>vlookup(B309,'OS Study'!A:D,2,0)</f>
        <v>0</v>
      </c>
      <c r="D309" s="62" t="str">
        <f>vlookup(B309,'OS Study'!A:D,3,0)</f>
        <v>Unknown</v>
      </c>
      <c r="E309" s="62" t="str">
        <f>vlookup(B309,'OS Study'!A:D,4,0)</f>
        <v>Unknown</v>
      </c>
      <c r="F309" s="63" t="str">
        <f>vlookup(B309,'OS Study'!A:E,5,0)</f>
        <v/>
      </c>
      <c r="G309" s="62">
        <f>IF(vlookup(A309,'RVtools V2.1'!A:J,4,0)="non",0,1)</f>
        <v>1</v>
      </c>
      <c r="H309" s="62">
        <f>if(vlookup(A309,'RVtools V2.1'!A:K,11,0)="kube",1,0)</f>
        <v>0</v>
      </c>
      <c r="I309" s="62">
        <f t="shared" si="5"/>
        <v>0</v>
      </c>
      <c r="J309" s="62">
        <f>ifna(vlookup(A309,'Infra Study'!A:Q,17,0),0)</f>
        <v>0</v>
      </c>
      <c r="K309" s="64">
        <f>IFERROR(__xludf.DUMMYFUNCTION("N(REGEXMATCH(VLOOKUP(A309, 'RVtools V2.1'!A:H, 8, 0), ""^Serveur de fichiers""))"),0.0)</f>
        <v>0</v>
      </c>
      <c r="L309" s="64">
        <f t="shared" si="6"/>
        <v>0</v>
      </c>
      <c r="M309" s="67" t="str">
        <f>ifna(vlookup(A309,'RVtools V2.1'!A:I,8,0),"N/A")</f>
        <v>GemWeb - PAE</v>
      </c>
      <c r="N309" s="64">
        <f>IFERROR(__xludf.DUMMYFUNCTION("IF(REGEXMATCH(M309, ""(?i)"" &amp; JOIN(""|"", SPLIT(""kalisil"", "" ""))), 1, 0)"),0.0)</f>
        <v>0</v>
      </c>
      <c r="O309" s="64" t="str">
        <f>vlookup(A309,'RVtools V2.1'!A:H,7,0)</f>
        <v>T1</v>
      </c>
      <c r="P309" s="64">
        <f>if(vlookup(A309,'RVtools V2.1'!A:H,5,0)="oui",1,0)</f>
        <v>1</v>
      </c>
      <c r="Q309" s="64">
        <f>ifna(vlookup(A309,vCPU!A:B,2,0),"Unknown")</f>
        <v>4</v>
      </c>
      <c r="R309" s="66">
        <f>ifna(vlookup(A309,vMemory!A:C,3,0),"Unknown")</f>
        <v>4</v>
      </c>
      <c r="S309" s="66">
        <f>ifna(vlookup(A309,vDisk!A:C,3,0),"Unknown")</f>
        <v>29</v>
      </c>
      <c r="T309" s="67" t="str">
        <f t="array" ref="T309">IFS(
   L309=1, "No Lift &amp; Shift",
   J309=1, XLOOKUP(A309, 'Infra Study'!A:A, 'Infra Study'!P:P),
   I309=1, "No Lift &amp; Shift",
   H309=1, "GKE",
   K309=1, "GCNV",
   G309=1, "Lift &amp; Shift Prod",
   TRUE, "Lift &amp; Shift Noprod"
)</f>
        <v>Lift &amp; Shift Prod</v>
      </c>
      <c r="U309" s="67">
        <f t="shared" si="7"/>
        <v>1</v>
      </c>
      <c r="V309" s="68" t="str">
        <f>if(T309="Lift &amp; Shift Noprod",if( Y309=0,Assumptions!$B$5, Assumptions!$B$4),if(T309="Lift &amp; Shift Prod",if(AND(N309=1,O309="T1"),Assumptions!$B$6,Assumptions!$B$4),0))</f>
        <v>N2D</v>
      </c>
      <c r="W309" s="69">
        <f>if(V309&lt;&gt;0,if(Q309="Unknown", Assumptions!$B$42,If(Q309&gt;1,Q309,2)),0)</f>
        <v>4</v>
      </c>
      <c r="X309" s="69">
        <f>if(V309&lt;&gt;0,if(R309="Unknown", Assumptions!$B$43,R309),0)</f>
        <v>4</v>
      </c>
      <c r="Y309" s="68">
        <f t="shared" si="8"/>
        <v>0</v>
      </c>
      <c r="Z309" s="68">
        <f>if(V309&lt;&gt;0,if(  S309="Unknown", Assumptions!$B$44,S309),0)</f>
        <v>29</v>
      </c>
      <c r="AA309" s="68" t="str">
        <f>if(V309 ="N2",ifna(vlookup(W309&amp;"-"&amp;X309,'Ref. VM'!A:B,2,0),"Custom"),if(V309 ="E2" , ifna(vlookup(W309&amp;"-"&amp;X309,'Ref. VM'!D:E,2,0),"Custom"),if(V309="N2D",ifna(vlookup(W309&amp;"-"&amp;X309,'Ref. VM'!G:H,2,0),"Custom"),if(V309="N4",ifna(vlookup(W309&amp;"-"&amp;X309,'Ref. VM'!J:K,2,0),"Custom"),0))))</f>
        <v>Custom</v>
      </c>
      <c r="AB309" s="67" t="str">
        <f t="shared" si="9"/>
        <v>N2D-Custom vCPUs-CUD 3y</v>
      </c>
      <c r="AC309" s="67" t="str">
        <f t="shared" si="10"/>
        <v>N2D-Custom RAM-CUD 3y</v>
      </c>
      <c r="AD309" s="67">
        <f t="shared" si="11"/>
        <v>0</v>
      </c>
      <c r="AE309" s="69">
        <f>if(T309="Lift &amp; Shift Prod",730,if(T309="Lift &amp; Shift Noprod",Assumptions!$B$3,0))</f>
        <v>730</v>
      </c>
      <c r="AF309" s="70">
        <f>if( U309=0,0,if(Y309=0, ((vlookup(AB309,'SKU Pricing'!A:B,Assumptions!$B$2,0)*W309)+(vlookup(AC309,'SKU Pricing'!A:B,Assumptions!$B$2,0)*X309))*AE309,((vlookup(AB309,'SKU Pricing'!A:B,Assumptions!$B$2,0)*W309)+(vlookup(AC309,'SKU Pricing'!A:B,Assumptions!$B$2,0)*(W309*8))+(vlookup(AD309,'SKU Pricing'!A:B,Assumptions!$B$2,0)*(X309-(W309*8))))*AE309))</f>
        <v>49.9163196</v>
      </c>
      <c r="AG309" s="67">
        <f t="shared" si="12"/>
        <v>0</v>
      </c>
      <c r="AH309" s="70">
        <f>ifna(vlookup(AG309,'SKU Pricing'!A:B,Assumptions!$B$2,0)*W309*AE309,0)</f>
        <v>0</v>
      </c>
      <c r="AI309" s="62" t="str">
        <f t="shared" si="13"/>
        <v>Regional</v>
      </c>
      <c r="AJ309" s="62" t="str">
        <f>if(V309&lt;&gt;0, if(T309="Lift &amp; Shift Noprod",Assumptions!$B$9,if(V309=Assumptions!$B$6,Assumptions!$B$10,if(P309=1,Assumptions!$B$8,Assumptions!$B$7))),"")</f>
        <v>SSD</v>
      </c>
      <c r="AK309" s="69" t="str">
        <f t="shared" si="14"/>
        <v>SSD</v>
      </c>
      <c r="AL309" s="69">
        <f>if(AJ309="Hyperdisk Balanced",Assumptions!$B$11,0)</f>
        <v>0</v>
      </c>
      <c r="AM309" s="69">
        <f>if(AJ309="Hyperdisk Balanced",Assumptions!$B$12,0)</f>
        <v>0</v>
      </c>
      <c r="AN309" s="70">
        <f>if(AK309=0,0,if(AJ309="Hyperdisk Balanced",vlookup(AK309&amp;" provisioned space",'SKU Pricing'!A:B,Assumptions!$B$2,0)*Z309+vlookup(AK309&amp;" provisioned IOPS",'SKU Pricing'!A:B,Assumptions!$B$2,0)*AL309*730+vlookup(AK309&amp;" provisioned throughput",'SKU Pricing'!A:B,Assumptions!$B$2,0)*AM309*730,vlookup(AK309,'SKU Pricing'!A:B,Assumptions!$B$2,0)*Z309))</f>
        <v>5.713</v>
      </c>
      <c r="AO309" s="70">
        <f t="shared" si="15"/>
        <v>55.6293196</v>
      </c>
      <c r="AP309" s="71" t="str">
        <f t="shared" si="16"/>
        <v>VM Manager</v>
      </c>
      <c r="AQ309" s="70">
        <f>ifna(vlookup(AP309,'SKU Pricing'!A:B,Assumptions!$B$2,0)*AE309,0)</f>
        <v>2.19</v>
      </c>
      <c r="AR309" s="72">
        <v>0.0</v>
      </c>
    </row>
    <row r="310">
      <c r="A310" s="61" t="s">
        <v>460</v>
      </c>
      <c r="B310" s="62" t="str">
        <f>ifna(if(vlookup(A310,vOS!A:B,2,0)="","Unknown",vlookup(A310,vOS!A:B,2,0)),"Unknown")</f>
        <v>Red Hat Fedora (32-bit)</v>
      </c>
      <c r="C310" s="62">
        <f>vlookup(B310,'OS Study'!A:D,2,0)</f>
        <v>1</v>
      </c>
      <c r="D310" s="62" t="str">
        <f>vlookup(B310,'OS Study'!A:D,3,0)</f>
        <v>Linux</v>
      </c>
      <c r="E310" s="62" t="str">
        <f>vlookup(B310,'OS Study'!A:D,4,0)</f>
        <v>Red Hat</v>
      </c>
      <c r="F310" s="63" t="str">
        <f>vlookup(B310,'OS Study'!A:E,5,0)</f>
        <v/>
      </c>
      <c r="G310" s="62">
        <f>IF(vlookup(A310,'RVtools V2.1'!A:J,4,0)="non",0,1)</f>
        <v>1</v>
      </c>
      <c r="H310" s="62">
        <f>if(vlookup(A310,'RVtools V2.1'!A:K,11,0)="kube",1,0)</f>
        <v>0</v>
      </c>
      <c r="I310" s="62">
        <f t="shared" si="5"/>
        <v>0</v>
      </c>
      <c r="J310" s="62">
        <f>ifna(vlookup(A310,'Infra Study'!A:Q,17,0),0)</f>
        <v>0</v>
      </c>
      <c r="K310" s="64">
        <f>IFERROR(__xludf.DUMMYFUNCTION("N(REGEXMATCH(VLOOKUP(A310, 'RVtools V2.1'!A:H, 8, 0), ""^Serveur de fichiers""))"),0.0)</f>
        <v>0</v>
      </c>
      <c r="L310" s="64">
        <f t="shared" si="6"/>
        <v>1</v>
      </c>
      <c r="M310" s="67" t="str">
        <f>ifna(vlookup(A310,'RVtools V2.1'!A:I,8,0),"N/A")</f>
        <v>GemWeb - PAO</v>
      </c>
      <c r="N310" s="64">
        <f>IFERROR(__xludf.DUMMYFUNCTION("IF(REGEXMATCH(M310, ""(?i)"" &amp; JOIN(""|"", SPLIT(""kalisil"", "" ""))), 1, 0)"),0.0)</f>
        <v>0</v>
      </c>
      <c r="O310" s="64" t="str">
        <f>vlookup(A310,'RVtools V2.1'!A:H,7,0)</f>
        <v>T1</v>
      </c>
      <c r="P310" s="64">
        <f>if(vlookup(A310,'RVtools V2.1'!A:H,5,0)="oui",1,0)</f>
        <v>1</v>
      </c>
      <c r="Q310" s="64">
        <f>ifna(vlookup(A310,vCPU!A:B,2,0),"Unknown")</f>
        <v>4</v>
      </c>
      <c r="R310" s="66">
        <f>ifna(vlookup(A310,vMemory!A:C,3,0),"Unknown")</f>
        <v>4</v>
      </c>
      <c r="S310" s="66">
        <f>ifna(vlookup(A310,vDisk!A:C,3,0),"Unknown")</f>
        <v>53</v>
      </c>
      <c r="T310" s="67" t="str">
        <f t="array" ref="T310">IFS(
   L310=1, "No Lift &amp; Shift",
   J310=1, XLOOKUP(A310, 'Infra Study'!A:A, 'Infra Study'!P:P),
   I310=1, "No Lift &amp; Shift",
   H310=1, "GKE",
   K310=1, "GCNV",
   G310=1, "Lift &amp; Shift Prod",
   TRUE, "Lift &amp; Shift Noprod"
)</f>
        <v>No Lift &amp; Shift</v>
      </c>
      <c r="U310" s="67">
        <f t="shared" si="7"/>
        <v>0</v>
      </c>
      <c r="V310" s="68">
        <f>if(T310="Lift &amp; Shift Noprod",if( Y310=0,Assumptions!$B$5, Assumptions!$B$4),if(T310="Lift &amp; Shift Prod",if(AND(N310=1,O310="T1"),Assumptions!$B$6,Assumptions!$B$4),0))</f>
        <v>0</v>
      </c>
      <c r="W310" s="62">
        <f>if(V310&lt;&gt;0,if(Q310="Unknown", Assumptions!$B$42,If(Q310&gt;1,Q310,2)),0)</f>
        <v>0</v>
      </c>
      <c r="X310" s="69">
        <f>if(V310&lt;&gt;0,if(R310="Unknown", Assumptions!$B$43,R310),0)</f>
        <v>0</v>
      </c>
      <c r="Y310" s="68">
        <f t="shared" si="8"/>
        <v>0</v>
      </c>
      <c r="Z310" s="68">
        <f>if(V310&lt;&gt;0,if(  S310="Unknown", Assumptions!$B$44,S310),0)</f>
        <v>0</v>
      </c>
      <c r="AA310" s="68">
        <f>if(V310 ="N2",ifna(vlookup(W310&amp;"-"&amp;X310,'Ref. VM'!A:B,2,0),"Custom"),if(V310 ="E2" , ifna(vlookup(W310&amp;"-"&amp;X310,'Ref. VM'!D:E,2,0),"Custom"),if(V310="N2D",ifna(vlookup(W310&amp;"-"&amp;X310,'Ref. VM'!G:H,2,0),"Custom"),if(V310="N4",ifna(vlookup(W310&amp;"-"&amp;X310,'Ref. VM'!J:K,2,0),"Custom"),0))))</f>
        <v>0</v>
      </c>
      <c r="AB310" s="67">
        <f t="shared" si="9"/>
        <v>0</v>
      </c>
      <c r="AC310" s="67">
        <f t="shared" si="10"/>
        <v>0</v>
      </c>
      <c r="AD310" s="67">
        <f t="shared" si="11"/>
        <v>0</v>
      </c>
      <c r="AE310" s="62">
        <f>if(T310="Lift &amp; Shift Prod",730,if(T310="Lift &amp; Shift Noprod",Assumptions!$B$3,0))</f>
        <v>0</v>
      </c>
      <c r="AF310" s="70">
        <f>if( U310=0,0,if(Y310=0, ((vlookup(AB310,'SKU Pricing'!A:B,Assumptions!$B$2,0)*W310)+(vlookup(AC310,'SKU Pricing'!A:B,Assumptions!$B$2,0)*X310))*AE310,((vlookup(AB310,'SKU Pricing'!A:B,Assumptions!$B$2,0)*W310)+(vlookup(AC310,'SKU Pricing'!A:B,Assumptions!$B$2,0)*(W310*8))+(vlookup(AD310,'SKU Pricing'!A:B,Assumptions!$B$2,0)*(X310-(W310*8))))*AE310))</f>
        <v>0</v>
      </c>
      <c r="AG310" s="67">
        <f t="shared" si="12"/>
        <v>0</v>
      </c>
      <c r="AH310" s="70">
        <f>ifna(vlookup(AG310,'SKU Pricing'!A:B,Assumptions!$B$2,0)*W310*AE310,0)</f>
        <v>0</v>
      </c>
      <c r="AI310" s="62" t="str">
        <f t="shared" si="13"/>
        <v/>
      </c>
      <c r="AJ310" s="62" t="str">
        <f>if(V310&lt;&gt;0, if(T310="Lift &amp; Shift Noprod",Assumptions!$B$9,if(V310=Assumptions!$B$6,Assumptions!$B$10,if(P310=1,Assumptions!$B$8,Assumptions!$B$7))),"")</f>
        <v/>
      </c>
      <c r="AK310" s="69">
        <f t="shared" si="14"/>
        <v>0</v>
      </c>
      <c r="AL310" s="69">
        <f>if(AJ310="Hyperdisk Balanced",Assumptions!$B$11,0)</f>
        <v>0</v>
      </c>
      <c r="AM310" s="69">
        <f>if(AJ310="Hyperdisk Balanced",Assumptions!$B$12,0)</f>
        <v>0</v>
      </c>
      <c r="AN310" s="70">
        <f>if(AK310=0,0,if(AJ310="Hyperdisk Balanced",vlookup(AK310&amp;" provisioned space",'SKU Pricing'!A:B,Assumptions!$B$2,0)*Z310+vlookup(AK310&amp;" provisioned IOPS",'SKU Pricing'!A:B,Assumptions!$B$2,0)*AL310*730+vlookup(AK310&amp;" provisioned throughput",'SKU Pricing'!A:B,Assumptions!$B$2,0)*AM310*730,vlookup(AK310,'SKU Pricing'!A:B,Assumptions!$B$2,0)*Z310))</f>
        <v>0</v>
      </c>
      <c r="AO310" s="70">
        <f t="shared" si="15"/>
        <v>0</v>
      </c>
      <c r="AP310" s="71">
        <f t="shared" si="16"/>
        <v>0</v>
      </c>
      <c r="AQ310" s="70">
        <f>ifna(vlookup(AP310,'SKU Pricing'!A:B,Assumptions!$B$2,0)*AE310,0)</f>
        <v>0</v>
      </c>
      <c r="AR310" s="72">
        <v>0.0</v>
      </c>
    </row>
    <row r="311">
      <c r="A311" s="61" t="s">
        <v>461</v>
      </c>
      <c r="B311" s="62" t="str">
        <f>ifna(if(vlookup(A311,vOS!A:B,2,0)="","Unknown",vlookup(A311,vOS!A:B,2,0)),"Unknown")</f>
        <v>Other 4.x Linux (64-bit)</v>
      </c>
      <c r="C311" s="62">
        <f>vlookup(B311,'OS Study'!A:D,2,0)</f>
        <v>0</v>
      </c>
      <c r="D311" s="62" t="str">
        <f>vlookup(B311,'OS Study'!A:D,3,0)</f>
        <v>Linux</v>
      </c>
      <c r="E311" s="62" t="str">
        <f>vlookup(B311,'OS Study'!A:D,4,0)</f>
        <v>Other</v>
      </c>
      <c r="F311" s="63" t="str">
        <f>vlookup(B311,'OS Study'!A:E,5,0)</f>
        <v/>
      </c>
      <c r="G311" s="62">
        <f>IF(vlookup(A311,'RVtools V2.1'!A:J,4,0)="non",0,1)</f>
        <v>1</v>
      </c>
      <c r="H311" s="62">
        <f>if(vlookup(A311,'RVtools V2.1'!A:K,11,0)="kube",1,0)</f>
        <v>0</v>
      </c>
      <c r="I311" s="62">
        <f t="shared" si="5"/>
        <v>0</v>
      </c>
      <c r="J311" s="62">
        <f>ifna(vlookup(A311,'Infra Study'!A:Q,17,0),0)</f>
        <v>0</v>
      </c>
      <c r="K311" s="64">
        <f>IFERROR(__xludf.DUMMYFUNCTION("N(REGEXMATCH(VLOOKUP(A311, 'RVtools V2.1'!A:H, 8, 0), ""^Serveur de fichiers""))"),0.0)</f>
        <v>0</v>
      </c>
      <c r="L311" s="64">
        <f t="shared" si="6"/>
        <v>0</v>
      </c>
      <c r="M311" s="67" t="str">
        <f>ifna(vlookup(A311,'RVtools V2.1'!A:I,8,0),"N/A")</f>
        <v>GemWeb - PAS</v>
      </c>
      <c r="N311" s="64">
        <f>IFERROR(__xludf.DUMMYFUNCTION("IF(REGEXMATCH(M311, ""(?i)"" &amp; JOIN(""|"", SPLIT(""kalisil"", "" ""))), 1, 0)"),0.0)</f>
        <v>0</v>
      </c>
      <c r="O311" s="64" t="str">
        <f>vlookup(A311,'RVtools V2.1'!A:H,7,0)</f>
        <v>T1</v>
      </c>
      <c r="P311" s="64">
        <f>if(vlookup(A311,'RVtools V2.1'!A:H,5,0)="oui",1,0)</f>
        <v>1</v>
      </c>
      <c r="Q311" s="64">
        <f>ifna(vlookup(A311,vCPU!A:B,2,0),"Unknown")</f>
        <v>2</v>
      </c>
      <c r="R311" s="66">
        <f>ifna(vlookup(A311,vMemory!A:C,3,0),"Unknown")</f>
        <v>16</v>
      </c>
      <c r="S311" s="66">
        <f>ifna(vlookup(A311,vDisk!A:C,3,0),"Unknown")</f>
        <v>43</v>
      </c>
      <c r="T311" s="67" t="str">
        <f t="array" ref="T311">IFS(
   L311=1, "No Lift &amp; Shift",
   J311=1, XLOOKUP(A311, 'Infra Study'!A:A, 'Infra Study'!P:P),
   I311=1, "No Lift &amp; Shift",
   H311=1, "GKE",
   K311=1, "GCNV",
   G311=1, "Lift &amp; Shift Prod",
   TRUE, "Lift &amp; Shift Noprod"
)</f>
        <v>Lift &amp; Shift Prod</v>
      </c>
      <c r="U311" s="67">
        <f t="shared" si="7"/>
        <v>1</v>
      </c>
      <c r="V311" s="68" t="str">
        <f>if(T311="Lift &amp; Shift Noprod",if( Y311=0,Assumptions!$B$5, Assumptions!$B$4),if(T311="Lift &amp; Shift Prod",if(AND(N311=1,O311="T1"),Assumptions!$B$6,Assumptions!$B$4),0))</f>
        <v>N2D</v>
      </c>
      <c r="W311" s="69">
        <f>if(V311&lt;&gt;0,if(Q311="Unknown", Assumptions!$B$42,If(Q311&gt;1,Q311,2)),0)</f>
        <v>2</v>
      </c>
      <c r="X311" s="69">
        <f>if(V311&lt;&gt;0,if(R311="Unknown", Assumptions!$B$43,R311),0)</f>
        <v>16</v>
      </c>
      <c r="Y311" s="68">
        <f t="shared" si="8"/>
        <v>0</v>
      </c>
      <c r="Z311" s="68">
        <f>if(V311&lt;&gt;0,if(  S311="Unknown", Assumptions!$B$44,S311),0)</f>
        <v>43</v>
      </c>
      <c r="AA311" s="68" t="str">
        <f>if(V311 ="N2",ifna(vlookup(W311&amp;"-"&amp;X311,'Ref. VM'!A:B,2,0),"Custom"),if(V311 ="E2" , ifna(vlookup(W311&amp;"-"&amp;X311,'Ref. VM'!D:E,2,0),"Custom"),if(V311="N2D",ifna(vlookup(W311&amp;"-"&amp;X311,'Ref. VM'!G:H,2,0),"Custom"),if(V311="N4",ifna(vlookup(W311&amp;"-"&amp;X311,'Ref. VM'!J:K,2,0),"Custom"),0))))</f>
        <v>Predefined</v>
      </c>
      <c r="AB311" s="67" t="str">
        <f t="shared" si="9"/>
        <v>N2D-Predefined vCPUs-CUD 3y</v>
      </c>
      <c r="AC311" s="67" t="str">
        <f t="shared" si="10"/>
        <v>N2D-Predefined RAM-CUD 3y</v>
      </c>
      <c r="AD311" s="67">
        <f t="shared" si="11"/>
        <v>0</v>
      </c>
      <c r="AE311" s="69">
        <f>if(T311="Lift &amp; Shift Prod",730,if(T311="Lift &amp; Shift Noprod",Assumptions!$B$3,0))</f>
        <v>730</v>
      </c>
      <c r="AF311" s="70">
        <f>if( U311=0,0,if(Y311=0, ((vlookup(AB311,'SKU Pricing'!A:B,Assumptions!$B$2,0)*W311)+(vlookup(AC311,'SKU Pricing'!A:B,Assumptions!$B$2,0)*X311))*AE311,((vlookup(AB311,'SKU Pricing'!A:B,Assumptions!$B$2,0)*W311)+(vlookup(AC311,'SKU Pricing'!A:B,Assumptions!$B$2,0)*(W311*8))+(vlookup(AD311,'SKU Pricing'!A:B,Assumptions!$B$2,0)*(X311-(W311*8))))*AE311))</f>
        <v>43.4374528</v>
      </c>
      <c r="AG311" s="67">
        <f t="shared" si="12"/>
        <v>0</v>
      </c>
      <c r="AH311" s="70">
        <f>ifna(vlookup(AG311,'SKU Pricing'!A:B,Assumptions!$B$2,0)*W311*AE311,0)</f>
        <v>0</v>
      </c>
      <c r="AI311" s="62" t="str">
        <f t="shared" si="13"/>
        <v>Regional</v>
      </c>
      <c r="AJ311" s="62" t="str">
        <f>if(V311&lt;&gt;0, if(T311="Lift &amp; Shift Noprod",Assumptions!$B$9,if(V311=Assumptions!$B$6,Assumptions!$B$10,if(P311=1,Assumptions!$B$8,Assumptions!$B$7))),"")</f>
        <v>SSD</v>
      </c>
      <c r="AK311" s="69" t="str">
        <f t="shared" si="14"/>
        <v>SSD</v>
      </c>
      <c r="AL311" s="69">
        <f>if(AJ311="Hyperdisk Balanced",Assumptions!$B$11,0)</f>
        <v>0</v>
      </c>
      <c r="AM311" s="69">
        <f>if(AJ311="Hyperdisk Balanced",Assumptions!$B$12,0)</f>
        <v>0</v>
      </c>
      <c r="AN311" s="70">
        <f>if(AK311=0,0,if(AJ311="Hyperdisk Balanced",vlookup(AK311&amp;" provisioned space",'SKU Pricing'!A:B,Assumptions!$B$2,0)*Z311+vlookup(AK311&amp;" provisioned IOPS",'SKU Pricing'!A:B,Assumptions!$B$2,0)*AL311*730+vlookup(AK311&amp;" provisioned throughput",'SKU Pricing'!A:B,Assumptions!$B$2,0)*AM311*730,vlookup(AK311,'SKU Pricing'!A:B,Assumptions!$B$2,0)*Z311))</f>
        <v>8.471</v>
      </c>
      <c r="AO311" s="70">
        <f t="shared" si="15"/>
        <v>51.9084528</v>
      </c>
      <c r="AP311" s="71" t="str">
        <f t="shared" si="16"/>
        <v>VM Manager</v>
      </c>
      <c r="AQ311" s="70">
        <f>ifna(vlookup(AP311,'SKU Pricing'!A:B,Assumptions!$B$2,0)*AE311,0)</f>
        <v>2.19</v>
      </c>
      <c r="AR311" s="72">
        <v>0.0</v>
      </c>
    </row>
    <row r="312">
      <c r="A312" s="61" t="s">
        <v>459</v>
      </c>
      <c r="B312" s="62" t="str">
        <f>ifna(if(vlookup(A312,vOS!A:B,2,0)="","Unknown",vlookup(A312,vOS!A:B,2,0)),"Unknown")</f>
        <v>Unknown</v>
      </c>
      <c r="C312" s="62">
        <f>vlookup(B312,'OS Study'!A:D,2,0)</f>
        <v>0</v>
      </c>
      <c r="D312" s="62" t="str">
        <f>vlookup(B312,'OS Study'!A:D,3,0)</f>
        <v>Unknown</v>
      </c>
      <c r="E312" s="62" t="str">
        <f>vlookup(B312,'OS Study'!A:D,4,0)</f>
        <v>Unknown</v>
      </c>
      <c r="F312" s="63" t="str">
        <f>vlookup(B312,'OS Study'!A:E,5,0)</f>
        <v/>
      </c>
      <c r="G312" s="62">
        <f>IF(vlookup(A312,'RVtools V2.1'!A:J,4,0)="non",0,1)</f>
        <v>1</v>
      </c>
      <c r="H312" s="62">
        <f>if(vlookup(A312,'RVtools V2.1'!A:K,11,0)="kube",1,0)</f>
        <v>0</v>
      </c>
      <c r="I312" s="62">
        <f t="shared" si="5"/>
        <v>0</v>
      </c>
      <c r="J312" s="62">
        <f>ifna(vlookup(A312,'Infra Study'!A:Q,17,0),0)</f>
        <v>0</v>
      </c>
      <c r="K312" s="64">
        <f>IFERROR(__xludf.DUMMYFUNCTION("N(REGEXMATCH(VLOOKUP(A312, 'RVtools V2.1'!A:H, 8, 0), ""^Serveur de fichiers""))"),0.0)</f>
        <v>0</v>
      </c>
      <c r="L312" s="64">
        <f t="shared" si="6"/>
        <v>0</v>
      </c>
      <c r="M312" s="67" t="str">
        <f>ifna(vlookup(A312,'RVtools V2.1'!A:I,8,0),"N/A")</f>
        <v>GemWeb - PAE</v>
      </c>
      <c r="N312" s="64">
        <f>IFERROR(__xludf.DUMMYFUNCTION("IF(REGEXMATCH(M312, ""(?i)"" &amp; JOIN(""|"", SPLIT(""kalisil"", "" ""))), 1, 0)"),0.0)</f>
        <v>0</v>
      </c>
      <c r="O312" s="64" t="str">
        <f>vlookup(A312,'RVtools V2.1'!A:H,7,0)</f>
        <v>T1</v>
      </c>
      <c r="P312" s="64">
        <f>if(vlookup(A312,'RVtools V2.1'!A:H,5,0)="oui",1,0)</f>
        <v>1</v>
      </c>
      <c r="Q312" s="64">
        <f>ifna(vlookup(A312,vCPU!A:B,2,0),"Unknown")</f>
        <v>4</v>
      </c>
      <c r="R312" s="66">
        <f>ifna(vlookup(A312,vMemory!A:C,3,0),"Unknown")</f>
        <v>4</v>
      </c>
      <c r="S312" s="66">
        <f>ifna(vlookup(A312,vDisk!A:C,3,0),"Unknown")</f>
        <v>29</v>
      </c>
      <c r="T312" s="67" t="str">
        <f t="array" ref="T312">IFS(
   L312=1, "No Lift &amp; Shift",
   J312=1, XLOOKUP(A312, 'Infra Study'!A:A, 'Infra Study'!P:P),
   I312=1, "No Lift &amp; Shift",
   H312=1, "GKE",
   K312=1, "GCNV",
   G312=1, "Lift &amp; Shift Prod",
   TRUE, "Lift &amp; Shift Noprod"
)</f>
        <v>Lift &amp; Shift Prod</v>
      </c>
      <c r="U312" s="67">
        <f t="shared" si="7"/>
        <v>1</v>
      </c>
      <c r="V312" s="68" t="str">
        <f>if(T312="Lift &amp; Shift Noprod",if( Y312=0,Assumptions!$B$5, Assumptions!$B$4),if(T312="Lift &amp; Shift Prod",if(AND(N312=1,O312="T1"),Assumptions!$B$6,Assumptions!$B$4),0))</f>
        <v>N2D</v>
      </c>
      <c r="W312" s="69">
        <f>if(V312&lt;&gt;0,if(Q312="Unknown", Assumptions!$B$42,If(Q312&gt;1,Q312,2)),0)</f>
        <v>4</v>
      </c>
      <c r="X312" s="69">
        <f>if(V312&lt;&gt;0,if(R312="Unknown", Assumptions!$B$43,R312),0)</f>
        <v>4</v>
      </c>
      <c r="Y312" s="68">
        <f t="shared" si="8"/>
        <v>0</v>
      </c>
      <c r="Z312" s="68">
        <f>if(V312&lt;&gt;0,if(  S312="Unknown", Assumptions!$B$44,S312),0)</f>
        <v>29</v>
      </c>
      <c r="AA312" s="68" t="str">
        <f>if(V312 ="N2",ifna(vlookup(W312&amp;"-"&amp;X312,'Ref. VM'!A:B,2,0),"Custom"),if(V312 ="E2" , ifna(vlookup(W312&amp;"-"&amp;X312,'Ref. VM'!D:E,2,0),"Custom"),if(V312="N2D",ifna(vlookup(W312&amp;"-"&amp;X312,'Ref. VM'!G:H,2,0),"Custom"),if(V312="N4",ifna(vlookup(W312&amp;"-"&amp;X312,'Ref. VM'!J:K,2,0),"Custom"),0))))</f>
        <v>Custom</v>
      </c>
      <c r="AB312" s="67" t="str">
        <f t="shared" si="9"/>
        <v>N2D-Custom vCPUs-CUD 3y</v>
      </c>
      <c r="AC312" s="67" t="str">
        <f t="shared" si="10"/>
        <v>N2D-Custom RAM-CUD 3y</v>
      </c>
      <c r="AD312" s="67">
        <f t="shared" si="11"/>
        <v>0</v>
      </c>
      <c r="AE312" s="69">
        <f>if(T312="Lift &amp; Shift Prod",730,if(T312="Lift &amp; Shift Noprod",Assumptions!$B$3,0))</f>
        <v>730</v>
      </c>
      <c r="AF312" s="70">
        <f>if( U312=0,0,if(Y312=0, ((vlookup(AB312,'SKU Pricing'!A:B,Assumptions!$B$2,0)*W312)+(vlookup(AC312,'SKU Pricing'!A:B,Assumptions!$B$2,0)*X312))*AE312,((vlookup(AB312,'SKU Pricing'!A:B,Assumptions!$B$2,0)*W312)+(vlookup(AC312,'SKU Pricing'!A:B,Assumptions!$B$2,0)*(W312*8))+(vlookup(AD312,'SKU Pricing'!A:B,Assumptions!$B$2,0)*(X312-(W312*8))))*AE312))</f>
        <v>49.9163196</v>
      </c>
      <c r="AG312" s="67">
        <f t="shared" si="12"/>
        <v>0</v>
      </c>
      <c r="AH312" s="70">
        <f>ifna(vlookup(AG312,'SKU Pricing'!A:B,Assumptions!$B$2,0)*W312*AE312,0)</f>
        <v>0</v>
      </c>
      <c r="AI312" s="62" t="str">
        <f t="shared" si="13"/>
        <v>Regional</v>
      </c>
      <c r="AJ312" s="62" t="str">
        <f>if(V312&lt;&gt;0, if(T312="Lift &amp; Shift Noprod",Assumptions!$B$9,if(V312=Assumptions!$B$6,Assumptions!$B$10,if(P312=1,Assumptions!$B$8,Assumptions!$B$7))),"")</f>
        <v>SSD</v>
      </c>
      <c r="AK312" s="69" t="str">
        <f t="shared" si="14"/>
        <v>SSD</v>
      </c>
      <c r="AL312" s="69">
        <f>if(AJ312="Hyperdisk Balanced",Assumptions!$B$11,0)</f>
        <v>0</v>
      </c>
      <c r="AM312" s="69">
        <f>if(AJ312="Hyperdisk Balanced",Assumptions!$B$12,0)</f>
        <v>0</v>
      </c>
      <c r="AN312" s="70">
        <f>if(AK312=0,0,if(AJ312="Hyperdisk Balanced",vlookup(AK312&amp;" provisioned space",'SKU Pricing'!A:B,Assumptions!$B$2,0)*Z312+vlookup(AK312&amp;" provisioned IOPS",'SKU Pricing'!A:B,Assumptions!$B$2,0)*AL312*730+vlookup(AK312&amp;" provisioned throughput",'SKU Pricing'!A:B,Assumptions!$B$2,0)*AM312*730,vlookup(AK312,'SKU Pricing'!A:B,Assumptions!$B$2,0)*Z312))</f>
        <v>5.713</v>
      </c>
      <c r="AO312" s="70">
        <f t="shared" si="15"/>
        <v>55.6293196</v>
      </c>
      <c r="AP312" s="71" t="str">
        <f t="shared" si="16"/>
        <v>VM Manager</v>
      </c>
      <c r="AQ312" s="70">
        <f>ifna(vlookup(AP312,'SKU Pricing'!A:B,Assumptions!$B$2,0)*AE312,0)</f>
        <v>2.19</v>
      </c>
      <c r="AR312" s="72">
        <v>0.0</v>
      </c>
    </row>
    <row r="313">
      <c r="A313" s="61" t="s">
        <v>462</v>
      </c>
      <c r="B313" s="62" t="str">
        <f>ifna(if(vlookup(A313,vOS!A:B,2,0)="","Unknown",vlookup(A313,vOS!A:B,2,0)),"Unknown")</f>
        <v>Microsoft Windows Server 2022 (64-bit)</v>
      </c>
      <c r="C313" s="62">
        <f>vlookup(B313,'OS Study'!A:D,2,0)</f>
        <v>0</v>
      </c>
      <c r="D313" s="62" t="str">
        <f>vlookup(B313,'OS Study'!A:D,3,0)</f>
        <v>Windows</v>
      </c>
      <c r="E313" s="62" t="str">
        <f>vlookup(B313,'OS Study'!A:D,4,0)</f>
        <v>Server</v>
      </c>
      <c r="F313" s="63" t="str">
        <f>vlookup(B313,'OS Study'!A:E,5,0)</f>
        <v>2022</v>
      </c>
      <c r="G313" s="62">
        <f>IF(vlookup(A313,'RVtools V2.1'!A:J,4,0)="non",0,1)</f>
        <v>1</v>
      </c>
      <c r="H313" s="62">
        <f>if(vlookup(A313,'RVtools V2.1'!A:K,11,0)="kube",1,0)</f>
        <v>0</v>
      </c>
      <c r="I313" s="62">
        <f t="shared" si="5"/>
        <v>0</v>
      </c>
      <c r="J313" s="62">
        <f>ifna(vlookup(A313,'Infra Study'!A:Q,17,0),0)</f>
        <v>0</v>
      </c>
      <c r="K313" s="64">
        <f>IFERROR(__xludf.DUMMYFUNCTION("N(REGEXMATCH(VLOOKUP(A313, 'RVtools V2.1'!A:H, 8, 0), ""^Serveur de fichiers""))"),0.0)</f>
        <v>0</v>
      </c>
      <c r="L313" s="64">
        <f t="shared" si="6"/>
        <v>0</v>
      </c>
      <c r="M313" s="67" t="str">
        <f>ifna(vlookup(A313,'RVtools V2.1'!A:I,8,0),"N/A")</f>
        <v>GemWeb - RAL</v>
      </c>
      <c r="N313" s="64">
        <f>IFERROR(__xludf.DUMMYFUNCTION("IF(REGEXMATCH(M313, ""(?i)"" &amp; JOIN(""|"", SPLIT(""kalisil"", "" ""))), 1, 0)"),0.0)</f>
        <v>0</v>
      </c>
      <c r="O313" s="64" t="str">
        <f>vlookup(A313,'RVtools V2.1'!A:H,7,0)</f>
        <v>T1</v>
      </c>
      <c r="P313" s="64">
        <f>if(vlookup(A313,'RVtools V2.1'!A:H,5,0)="oui",1,0)</f>
        <v>1</v>
      </c>
      <c r="Q313" s="64">
        <f>ifna(vlookup(A313,vCPU!A:B,2,0),"Unknown")</f>
        <v>2</v>
      </c>
      <c r="R313" s="66">
        <f>ifna(vlookup(A313,vMemory!A:C,3,0),"Unknown")</f>
        <v>8</v>
      </c>
      <c r="S313" s="66">
        <f>ifna(vlookup(A313,vDisk!A:C,3,0),"Unknown")</f>
        <v>155</v>
      </c>
      <c r="T313" s="67" t="str">
        <f t="array" ref="T313">IFS(
   L313=1, "No Lift &amp; Shift",
   J313=1, XLOOKUP(A313, 'Infra Study'!A:A, 'Infra Study'!P:P),
   I313=1, "No Lift &amp; Shift",
   H313=1, "GKE",
   K313=1, "GCNV",
   G313=1, "Lift &amp; Shift Prod",
   TRUE, "Lift &amp; Shift Noprod"
)</f>
        <v>Lift &amp; Shift Prod</v>
      </c>
      <c r="U313" s="67">
        <f t="shared" si="7"/>
        <v>1</v>
      </c>
      <c r="V313" s="68" t="str">
        <f>if(T313="Lift &amp; Shift Noprod",if( Y313=0,Assumptions!$B$5, Assumptions!$B$4),if(T313="Lift &amp; Shift Prod",if(AND(N313=1,O313="T1"),Assumptions!$B$6,Assumptions!$B$4),0))</f>
        <v>N2D</v>
      </c>
      <c r="W313" s="69">
        <f>if(V313&lt;&gt;0,if(Q313="Unknown", Assumptions!$B$42,If(Q313&gt;1,Q313,2)),0)</f>
        <v>2</v>
      </c>
      <c r="X313" s="69">
        <f>if(V313&lt;&gt;0,if(R313="Unknown", Assumptions!$B$43,R313),0)</f>
        <v>8</v>
      </c>
      <c r="Y313" s="68">
        <f t="shared" si="8"/>
        <v>0</v>
      </c>
      <c r="Z313" s="68">
        <f>if(V313&lt;&gt;0,if(  S313="Unknown", Assumptions!$B$44,S313),0)</f>
        <v>155</v>
      </c>
      <c r="AA313" s="68" t="str">
        <f>if(V313 ="N2",ifna(vlookup(W313&amp;"-"&amp;X313,'Ref. VM'!A:B,2,0),"Custom"),if(V313 ="E2" , ifna(vlookup(W313&amp;"-"&amp;X313,'Ref. VM'!D:E,2,0),"Custom"),if(V313="N2D",ifna(vlookup(W313&amp;"-"&amp;X313,'Ref. VM'!G:H,2,0),"Custom"),if(V313="N4",ifna(vlookup(W313&amp;"-"&amp;X313,'Ref. VM'!J:K,2,0),"Custom"),0))))</f>
        <v>Custom</v>
      </c>
      <c r="AB313" s="67" t="str">
        <f t="shared" si="9"/>
        <v>N2D-Custom vCPUs-CUD 3y</v>
      </c>
      <c r="AC313" s="67" t="str">
        <f t="shared" si="10"/>
        <v>N2D-Custom RAM-CUD 3y</v>
      </c>
      <c r="AD313" s="67">
        <f t="shared" si="11"/>
        <v>0</v>
      </c>
      <c r="AE313" s="69">
        <f>if(T313="Lift &amp; Shift Prod",730,if(T313="Lift &amp; Shift Noprod",Assumptions!$B$3,0))</f>
        <v>730</v>
      </c>
      <c r="AF313" s="70">
        <f>if( U313=0,0,if(Y313=0, ((vlookup(AB313,'SKU Pricing'!A:B,Assumptions!$B$2,0)*W313)+(vlookup(AC313,'SKU Pricing'!A:B,Assumptions!$B$2,0)*X313))*AE313,((vlookup(AB313,'SKU Pricing'!A:B,Assumptions!$B$2,0)*W313)+(vlookup(AC313,'SKU Pricing'!A:B,Assumptions!$B$2,0)*(W313*8))+(vlookup(AD313,'SKU Pricing'!A:B,Assumptions!$B$2,0)*(X313-(W313*8))))*AE313))</f>
        <v>33.80865936</v>
      </c>
      <c r="AG313" s="67" t="str">
        <f t="shared" si="12"/>
        <v>Windows Server</v>
      </c>
      <c r="AH313" s="70">
        <f>ifna(vlookup(AG313,'SKU Pricing'!A:B,Assumptions!$B$2,0)*W313*AE313,0)</f>
        <v>67.16</v>
      </c>
      <c r="AI313" s="62" t="str">
        <f t="shared" si="13"/>
        <v>Regional</v>
      </c>
      <c r="AJ313" s="62" t="str">
        <f>if(V313&lt;&gt;0, if(T313="Lift &amp; Shift Noprod",Assumptions!$B$9,if(V313=Assumptions!$B$6,Assumptions!$B$10,if(P313=1,Assumptions!$B$8,Assumptions!$B$7))),"")</f>
        <v>SSD</v>
      </c>
      <c r="AK313" s="69" t="str">
        <f t="shared" si="14"/>
        <v>SSD</v>
      </c>
      <c r="AL313" s="69">
        <f>if(AJ313="Hyperdisk Balanced",Assumptions!$B$11,0)</f>
        <v>0</v>
      </c>
      <c r="AM313" s="69">
        <f>if(AJ313="Hyperdisk Balanced",Assumptions!$B$12,0)</f>
        <v>0</v>
      </c>
      <c r="AN313" s="70">
        <f>if(AK313=0,0,if(AJ313="Hyperdisk Balanced",vlookup(AK313&amp;" provisioned space",'SKU Pricing'!A:B,Assumptions!$B$2,0)*Z313+vlookup(AK313&amp;" provisioned IOPS",'SKU Pricing'!A:B,Assumptions!$B$2,0)*AL313*730+vlookup(AK313&amp;" provisioned throughput",'SKU Pricing'!A:B,Assumptions!$B$2,0)*AM313*730,vlookup(AK313,'SKU Pricing'!A:B,Assumptions!$B$2,0)*Z313))</f>
        <v>30.535</v>
      </c>
      <c r="AO313" s="70">
        <f t="shared" si="15"/>
        <v>131.5036594</v>
      </c>
      <c r="AP313" s="71" t="str">
        <f t="shared" si="16"/>
        <v>VM Manager</v>
      </c>
      <c r="AQ313" s="70">
        <f>ifna(vlookup(AP313,'SKU Pricing'!A:B,Assumptions!$B$2,0)*AE313,0)</f>
        <v>2.19</v>
      </c>
      <c r="AR313" s="72">
        <v>0.0</v>
      </c>
    </row>
    <row r="314">
      <c r="A314" s="61" t="s">
        <v>463</v>
      </c>
      <c r="B314" s="62" t="str">
        <f>ifna(if(vlookup(A314,vOS!A:B,2,0)="","Unknown",vlookup(A314,vOS!A:B,2,0)),"Unknown")</f>
        <v>Other 4.x Linux (64-bit)</v>
      </c>
      <c r="C314" s="62">
        <f>vlookup(B314,'OS Study'!A:D,2,0)</f>
        <v>0</v>
      </c>
      <c r="D314" s="62" t="str">
        <f>vlookup(B314,'OS Study'!A:D,3,0)</f>
        <v>Linux</v>
      </c>
      <c r="E314" s="62" t="str">
        <f>vlookup(B314,'OS Study'!A:D,4,0)</f>
        <v>Other</v>
      </c>
      <c r="F314" s="63" t="str">
        <f>vlookup(B314,'OS Study'!A:E,5,0)</f>
        <v/>
      </c>
      <c r="G314" s="62">
        <f>IF(vlookup(A314,'RVtools V2.1'!A:J,4,0)="non",0,1)</f>
        <v>1</v>
      </c>
      <c r="H314" s="62">
        <f>if(vlookup(A314,'RVtools V2.1'!A:K,11,0)="kube",1,0)</f>
        <v>0</v>
      </c>
      <c r="I314" s="62">
        <f t="shared" si="5"/>
        <v>0</v>
      </c>
      <c r="J314" s="62">
        <f>ifna(vlookup(A314,'Infra Study'!A:Q,17,0),0)</f>
        <v>0</v>
      </c>
      <c r="K314" s="64">
        <f>IFERROR(__xludf.DUMMYFUNCTION("N(REGEXMATCH(VLOOKUP(A314, 'RVtools V2.1'!A:H, 8, 0), ""^Serveur de fichiers""))"),0.0)</f>
        <v>0</v>
      </c>
      <c r="L314" s="64">
        <f t="shared" si="6"/>
        <v>0</v>
      </c>
      <c r="M314" s="67" t="str">
        <f>ifna(vlookup(A314,'RVtools V2.1'!A:I,8,0),"N/A")</f>
        <v>GemWeb - RAL</v>
      </c>
      <c r="N314" s="64">
        <f>IFERROR(__xludf.DUMMYFUNCTION("IF(REGEXMATCH(M314, ""(?i)"" &amp; JOIN(""|"", SPLIT(""kalisil"", "" ""))), 1, 0)"),0.0)</f>
        <v>0</v>
      </c>
      <c r="O314" s="64" t="str">
        <f>vlookup(A314,'RVtools V2.1'!A:H,7,0)</f>
        <v>T1</v>
      </c>
      <c r="P314" s="64">
        <f>if(vlookup(A314,'RVtools V2.1'!A:H,5,0)="oui",1,0)</f>
        <v>1</v>
      </c>
      <c r="Q314" s="64">
        <f>ifna(vlookup(A314,vCPU!A:B,2,0),"Unknown")</f>
        <v>2</v>
      </c>
      <c r="R314" s="66">
        <f>ifna(vlookup(A314,vMemory!A:C,3,0),"Unknown")</f>
        <v>16</v>
      </c>
      <c r="S314" s="66">
        <f>ifna(vlookup(A314,vDisk!A:C,3,0),"Unknown")</f>
        <v>43</v>
      </c>
      <c r="T314" s="67" t="str">
        <f t="array" ref="T314">IFS(
   L314=1, "No Lift &amp; Shift",
   J314=1, XLOOKUP(A314, 'Infra Study'!A:A, 'Infra Study'!P:P),
   I314=1, "No Lift &amp; Shift",
   H314=1, "GKE",
   K314=1, "GCNV",
   G314=1, "Lift &amp; Shift Prod",
   TRUE, "Lift &amp; Shift Noprod"
)</f>
        <v>Lift &amp; Shift Prod</v>
      </c>
      <c r="U314" s="67">
        <f t="shared" si="7"/>
        <v>1</v>
      </c>
      <c r="V314" s="68" t="str">
        <f>if(T314="Lift &amp; Shift Noprod",if( Y314=0,Assumptions!$B$5, Assumptions!$B$4),if(T314="Lift &amp; Shift Prod",if(AND(N314=1,O314="T1"),Assumptions!$B$6,Assumptions!$B$4),0))</f>
        <v>N2D</v>
      </c>
      <c r="W314" s="69">
        <f>if(V314&lt;&gt;0,if(Q314="Unknown", Assumptions!$B$42,If(Q314&gt;1,Q314,2)),0)</f>
        <v>2</v>
      </c>
      <c r="X314" s="69">
        <f>if(V314&lt;&gt;0,if(R314="Unknown", Assumptions!$B$43,R314),0)</f>
        <v>16</v>
      </c>
      <c r="Y314" s="68">
        <f t="shared" si="8"/>
        <v>0</v>
      </c>
      <c r="Z314" s="68">
        <f>if(V314&lt;&gt;0,if(  S314="Unknown", Assumptions!$B$44,S314),0)</f>
        <v>43</v>
      </c>
      <c r="AA314" s="68" t="str">
        <f>if(V314 ="N2",ifna(vlookup(W314&amp;"-"&amp;X314,'Ref. VM'!A:B,2,0),"Custom"),if(V314 ="E2" , ifna(vlookup(W314&amp;"-"&amp;X314,'Ref. VM'!D:E,2,0),"Custom"),if(V314="N2D",ifna(vlookup(W314&amp;"-"&amp;X314,'Ref. VM'!G:H,2,0),"Custom"),if(V314="N4",ifna(vlookup(W314&amp;"-"&amp;X314,'Ref. VM'!J:K,2,0),"Custom"),0))))</f>
        <v>Predefined</v>
      </c>
      <c r="AB314" s="67" t="str">
        <f t="shared" si="9"/>
        <v>N2D-Predefined vCPUs-CUD 3y</v>
      </c>
      <c r="AC314" s="67" t="str">
        <f t="shared" si="10"/>
        <v>N2D-Predefined RAM-CUD 3y</v>
      </c>
      <c r="AD314" s="67">
        <f t="shared" si="11"/>
        <v>0</v>
      </c>
      <c r="AE314" s="69">
        <f>if(T314="Lift &amp; Shift Prod",730,if(T314="Lift &amp; Shift Noprod",Assumptions!$B$3,0))</f>
        <v>730</v>
      </c>
      <c r="AF314" s="70">
        <f>if( U314=0,0,if(Y314=0, ((vlookup(AB314,'SKU Pricing'!A:B,Assumptions!$B$2,0)*W314)+(vlookup(AC314,'SKU Pricing'!A:B,Assumptions!$B$2,0)*X314))*AE314,((vlookup(AB314,'SKU Pricing'!A:B,Assumptions!$B$2,0)*W314)+(vlookup(AC314,'SKU Pricing'!A:B,Assumptions!$B$2,0)*(W314*8))+(vlookup(AD314,'SKU Pricing'!A:B,Assumptions!$B$2,0)*(X314-(W314*8))))*AE314))</f>
        <v>43.4374528</v>
      </c>
      <c r="AG314" s="67">
        <f t="shared" si="12"/>
        <v>0</v>
      </c>
      <c r="AH314" s="70">
        <f>ifna(vlookup(AG314,'SKU Pricing'!A:B,Assumptions!$B$2,0)*W314*AE314,0)</f>
        <v>0</v>
      </c>
      <c r="AI314" s="62" t="str">
        <f t="shared" si="13"/>
        <v>Regional</v>
      </c>
      <c r="AJ314" s="62" t="str">
        <f>if(V314&lt;&gt;0, if(T314="Lift &amp; Shift Noprod",Assumptions!$B$9,if(V314=Assumptions!$B$6,Assumptions!$B$10,if(P314=1,Assumptions!$B$8,Assumptions!$B$7))),"")</f>
        <v>SSD</v>
      </c>
      <c r="AK314" s="69" t="str">
        <f t="shared" si="14"/>
        <v>SSD</v>
      </c>
      <c r="AL314" s="69">
        <f>if(AJ314="Hyperdisk Balanced",Assumptions!$B$11,0)</f>
        <v>0</v>
      </c>
      <c r="AM314" s="69">
        <f>if(AJ314="Hyperdisk Balanced",Assumptions!$B$12,0)</f>
        <v>0</v>
      </c>
      <c r="AN314" s="70">
        <f>if(AK314=0,0,if(AJ314="Hyperdisk Balanced",vlookup(AK314&amp;" provisioned space",'SKU Pricing'!A:B,Assumptions!$B$2,0)*Z314+vlookup(AK314&amp;" provisioned IOPS",'SKU Pricing'!A:B,Assumptions!$B$2,0)*AL314*730+vlookup(AK314&amp;" provisioned throughput",'SKU Pricing'!A:B,Assumptions!$B$2,0)*AM314*730,vlookup(AK314,'SKU Pricing'!A:B,Assumptions!$B$2,0)*Z314))</f>
        <v>8.471</v>
      </c>
      <c r="AO314" s="70">
        <f t="shared" si="15"/>
        <v>51.9084528</v>
      </c>
      <c r="AP314" s="71" t="str">
        <f t="shared" si="16"/>
        <v>VM Manager</v>
      </c>
      <c r="AQ314" s="70">
        <f>ifna(vlookup(AP314,'SKU Pricing'!A:B,Assumptions!$B$2,0)*AE314,0)</f>
        <v>2.19</v>
      </c>
      <c r="AR314" s="72">
        <v>0.0</v>
      </c>
    </row>
    <row r="315">
      <c r="A315" s="61" t="s">
        <v>464</v>
      </c>
      <c r="B315" s="62" t="str">
        <f>ifna(if(vlookup(A315,vOS!A:B,2,0)="","Unknown",vlookup(A315,vOS!A:B,2,0)),"Unknown")</f>
        <v>Microsoft Windows Server 2025 (64-bit)</v>
      </c>
      <c r="C315" s="62">
        <f>vlookup(B315,'OS Study'!A:D,2,0)</f>
        <v>0</v>
      </c>
      <c r="D315" s="62" t="str">
        <f>vlookup(B315,'OS Study'!A:D,3,0)</f>
        <v>Windows</v>
      </c>
      <c r="E315" s="62" t="str">
        <f>vlookup(B315,'OS Study'!A:D,4,0)</f>
        <v>Server</v>
      </c>
      <c r="F315" s="63" t="str">
        <f>vlookup(B315,'OS Study'!A:E,5,0)</f>
        <v>2025</v>
      </c>
      <c r="G315" s="62">
        <f>IF(vlookup(A315,'RVtools V2.1'!A:J,4,0)="non",0,1)</f>
        <v>1</v>
      </c>
      <c r="H315" s="62">
        <f>if(vlookup(A315,'RVtools V2.1'!A:K,11,0)="kube",1,0)</f>
        <v>0</v>
      </c>
      <c r="I315" s="62">
        <f t="shared" si="5"/>
        <v>0</v>
      </c>
      <c r="J315" s="62">
        <f>ifna(vlookup(A315,'Infra Study'!A:Q,17,0),0)</f>
        <v>0</v>
      </c>
      <c r="K315" s="64">
        <f>IFERROR(__xludf.DUMMYFUNCTION("N(REGEXMATCH(VLOOKUP(A315, 'RVtools V2.1'!A:H, 8, 0), ""^Serveur de fichiers""))"),0.0)</f>
        <v>0</v>
      </c>
      <c r="L315" s="64">
        <f t="shared" si="6"/>
        <v>0</v>
      </c>
      <c r="M315" s="67" t="str">
        <f>ifna(vlookup(A315,'RVtools V2.1'!A:I,8,0),"N/A")</f>
        <v>GLPI - Asset Management</v>
      </c>
      <c r="N315" s="64">
        <f>IFERROR(__xludf.DUMMYFUNCTION("IF(REGEXMATCH(M315, ""(?i)"" &amp; JOIN(""|"", SPLIT(""kalisil"", "" ""))), 1, 0)"),0.0)</f>
        <v>0</v>
      </c>
      <c r="O315" s="64" t="str">
        <f>vlookup(A315,'RVtools V2.1'!A:H,7,0)</f>
        <v>T3</v>
      </c>
      <c r="P315" s="64">
        <f>if(vlookup(A315,'RVtools V2.1'!A:H,5,0)="oui",1,0)</f>
        <v>0</v>
      </c>
      <c r="Q315" s="64">
        <f>ifna(vlookup(A315,vCPU!A:B,2,0),"Unknown")</f>
        <v>4</v>
      </c>
      <c r="R315" s="66">
        <f>ifna(vlookup(A315,vMemory!A:C,3,0),"Unknown")</f>
        <v>8</v>
      </c>
      <c r="S315" s="66">
        <f>ifna(vlookup(A315,vDisk!A:C,3,0),"Unknown")</f>
        <v>91</v>
      </c>
      <c r="T315" s="67" t="str">
        <f t="array" ref="T315">IFS(
   L315=1, "No Lift &amp; Shift",
   J315=1, XLOOKUP(A315, 'Infra Study'!A:A, 'Infra Study'!P:P),
   I315=1, "No Lift &amp; Shift",
   H315=1, "GKE",
   K315=1, "GCNV",
   G315=1, "Lift &amp; Shift Prod",
   TRUE, "Lift &amp; Shift Noprod"
)</f>
        <v>Lift &amp; Shift Prod</v>
      </c>
      <c r="U315" s="67">
        <f t="shared" si="7"/>
        <v>1</v>
      </c>
      <c r="V315" s="68" t="str">
        <f>if(T315="Lift &amp; Shift Noprod",if( Y315=0,Assumptions!$B$5, Assumptions!$B$4),if(T315="Lift &amp; Shift Prod",if(AND(N315=1,O315="T1"),Assumptions!$B$6,Assumptions!$B$4),0))</f>
        <v>N2D</v>
      </c>
      <c r="W315" s="69">
        <f>if(V315&lt;&gt;0,if(Q315="Unknown", Assumptions!$B$42,If(Q315&gt;1,Q315,2)),0)</f>
        <v>4</v>
      </c>
      <c r="X315" s="69">
        <f>if(V315&lt;&gt;0,if(R315="Unknown", Assumptions!$B$43,R315),0)</f>
        <v>8</v>
      </c>
      <c r="Y315" s="68">
        <f t="shared" si="8"/>
        <v>0</v>
      </c>
      <c r="Z315" s="68">
        <f>if(V315&lt;&gt;0,if(  S315="Unknown", Assumptions!$B$44,S315),0)</f>
        <v>91</v>
      </c>
      <c r="AA315" s="68" t="str">
        <f>if(V315 ="N2",ifna(vlookup(W315&amp;"-"&amp;X315,'Ref. VM'!A:B,2,0),"Custom"),if(V315 ="E2" , ifna(vlookup(W315&amp;"-"&amp;X315,'Ref. VM'!D:E,2,0),"Custom"),if(V315="N2D",ifna(vlookup(W315&amp;"-"&amp;X315,'Ref. VM'!G:H,2,0),"Custom"),if(V315="N4",ifna(vlookup(W315&amp;"-"&amp;X315,'Ref. VM'!J:K,2,0),"Custom"),0))))</f>
        <v>Custom</v>
      </c>
      <c r="AB315" s="67" t="str">
        <f t="shared" si="9"/>
        <v>N2D-Custom vCPUs-CUD 3y</v>
      </c>
      <c r="AC315" s="67" t="str">
        <f t="shared" si="10"/>
        <v>N2D-Custom RAM-CUD 3y</v>
      </c>
      <c r="AD315" s="67">
        <f t="shared" si="11"/>
        <v>0</v>
      </c>
      <c r="AE315" s="62">
        <f>if(T315="Lift &amp; Shift Prod",730,if(T315="Lift &amp; Shift Noprod",Assumptions!$B$3,0))</f>
        <v>730</v>
      </c>
      <c r="AF315" s="70">
        <f>if( U315=0,0,if(Y315=0, ((vlookup(AB315,'SKU Pricing'!A:B,Assumptions!$B$2,0)*W315)+(vlookup(AC315,'SKU Pricing'!A:B,Assumptions!$B$2,0)*X315))*AE315,((vlookup(AB315,'SKU Pricing'!A:B,Assumptions!$B$2,0)*W315)+(vlookup(AC315,'SKU Pricing'!A:B,Assumptions!$B$2,0)*(W315*8))+(vlookup(AD315,'SKU Pricing'!A:B,Assumptions!$B$2,0)*(X315-(W315*8))))*AE315))</f>
        <v>55.81665264</v>
      </c>
      <c r="AG315" s="67" t="str">
        <f t="shared" si="12"/>
        <v>Windows Server</v>
      </c>
      <c r="AH315" s="70">
        <f>ifna(vlookup(AG315,'SKU Pricing'!A:B,Assumptions!$B$2,0)*W315*AE315,0)</f>
        <v>134.32</v>
      </c>
      <c r="AI315" s="62" t="str">
        <f t="shared" si="13"/>
        <v/>
      </c>
      <c r="AJ315" s="62" t="str">
        <f>if(V315&lt;&gt;0, if(T315="Lift &amp; Shift Noprod",Assumptions!$B$9,if(V315=Assumptions!$B$6,Assumptions!$B$10,if(P315=1,Assumptions!$B$8,Assumptions!$B$7))),"")</f>
        <v>Balanced</v>
      </c>
      <c r="AK315" s="69" t="str">
        <f t="shared" si="14"/>
        <v>Balanced</v>
      </c>
      <c r="AL315" s="69">
        <f>if(AJ315="Hyperdisk Balanced",Assumptions!$B$11,0)</f>
        <v>0</v>
      </c>
      <c r="AM315" s="69">
        <f>if(AJ315="Hyperdisk Balanced",Assumptions!$B$12,0)</f>
        <v>0</v>
      </c>
      <c r="AN315" s="70">
        <f>if(AK315=0,0,if(AJ315="Hyperdisk Balanced",vlookup(AK315&amp;" provisioned space",'SKU Pricing'!A:B,Assumptions!$B$2,0)*Z315+vlookup(AK315&amp;" provisioned IOPS",'SKU Pricing'!A:B,Assumptions!$B$2,0)*AL315*730+vlookup(AK315&amp;" provisioned throughput",'SKU Pricing'!A:B,Assumptions!$B$2,0)*AM315*730,vlookup(AK315,'SKU Pricing'!A:B,Assumptions!$B$2,0)*Z315))</f>
        <v>10.556</v>
      </c>
      <c r="AO315" s="70">
        <f t="shared" si="15"/>
        <v>200.6926526</v>
      </c>
      <c r="AP315" s="71" t="str">
        <f t="shared" si="16"/>
        <v>VM Manager</v>
      </c>
      <c r="AQ315" s="70">
        <f>ifna(vlookup(AP315,'SKU Pricing'!A:B,Assumptions!$B$2,0)*AE315,0)</f>
        <v>2.19</v>
      </c>
      <c r="AR315" s="72">
        <v>0.0</v>
      </c>
    </row>
    <row r="316">
      <c r="A316" s="61" t="s">
        <v>465</v>
      </c>
      <c r="B316" s="62" t="str">
        <f>ifna(if(vlookup(A316,vOS!A:B,2,0)="","Unknown",vlookup(A316,vOS!A:B,2,0)),"Unknown")</f>
        <v>Microsoft Windows Server 2025 (64-bit)</v>
      </c>
      <c r="C316" s="62">
        <f>vlookup(B316,'OS Study'!A:D,2,0)</f>
        <v>0</v>
      </c>
      <c r="D316" s="62" t="str">
        <f>vlookup(B316,'OS Study'!A:D,3,0)</f>
        <v>Windows</v>
      </c>
      <c r="E316" s="62" t="str">
        <f>vlookup(B316,'OS Study'!A:D,4,0)</f>
        <v>Server</v>
      </c>
      <c r="F316" s="63" t="str">
        <f>vlookup(B316,'OS Study'!A:E,5,0)</f>
        <v>2025</v>
      </c>
      <c r="G316" s="62">
        <f>IF(vlookup(A316,'RVtools V2.1'!A:J,4,0)="non",0,1)</f>
        <v>1</v>
      </c>
      <c r="H316" s="62">
        <f>if(vlookup(A316,'RVtools V2.1'!A:K,11,0)="kube",1,0)</f>
        <v>0</v>
      </c>
      <c r="I316" s="62">
        <f t="shared" si="5"/>
        <v>0</v>
      </c>
      <c r="J316" s="62">
        <f>ifna(vlookup(A316,'Infra Study'!A:Q,17,0),0)</f>
        <v>0</v>
      </c>
      <c r="K316" s="64">
        <f>IFERROR(__xludf.DUMMYFUNCTION("N(REGEXMATCH(VLOOKUP(A316, 'RVtools V2.1'!A:H, 8, 0), ""^Serveur de fichiers""))"),0.0)</f>
        <v>0</v>
      </c>
      <c r="L316" s="64">
        <f t="shared" si="6"/>
        <v>0</v>
      </c>
      <c r="M316" s="67" t="str">
        <f>ifna(vlookup(A316,'RVtools V2.1'!A:I,8,0),"N/A")</f>
        <v>GLPI - Asset Management</v>
      </c>
      <c r="N316" s="64">
        <f>IFERROR(__xludf.DUMMYFUNCTION("IF(REGEXMATCH(M316, ""(?i)"" &amp; JOIN(""|"", SPLIT(""kalisil"", "" ""))), 1, 0)"),0.0)</f>
        <v>0</v>
      </c>
      <c r="O316" s="64" t="str">
        <f>vlookup(A316,'RVtools V2.1'!A:H,7,0)</f>
        <v>T3</v>
      </c>
      <c r="P316" s="64">
        <f>if(vlookup(A316,'RVtools V2.1'!A:H,5,0)="oui",1,0)</f>
        <v>0</v>
      </c>
      <c r="Q316" s="64">
        <f>ifna(vlookup(A316,vCPU!A:B,2,0),"Unknown")</f>
        <v>4</v>
      </c>
      <c r="R316" s="66">
        <f>ifna(vlookup(A316,vMemory!A:C,3,0),"Unknown")</f>
        <v>8</v>
      </c>
      <c r="S316" s="66">
        <f>ifna(vlookup(A316,vDisk!A:C,3,0),"Unknown")</f>
        <v>91</v>
      </c>
      <c r="T316" s="67" t="str">
        <f t="array" ref="T316">IFS(
   L316=1, "No Lift &amp; Shift",
   J316=1, XLOOKUP(A316, 'Infra Study'!A:A, 'Infra Study'!P:P),
   I316=1, "No Lift &amp; Shift",
   H316=1, "GKE",
   K316=1, "GCNV",
   G316=1, "Lift &amp; Shift Prod",
   TRUE, "Lift &amp; Shift Noprod"
)</f>
        <v>Lift &amp; Shift Prod</v>
      </c>
      <c r="U316" s="67">
        <f t="shared" si="7"/>
        <v>1</v>
      </c>
      <c r="V316" s="68" t="str">
        <f>if(T316="Lift &amp; Shift Noprod",if( Y316=0,Assumptions!$B$5, Assumptions!$B$4),if(T316="Lift &amp; Shift Prod",if(AND(N316=1,O316="T1"),Assumptions!$B$6,Assumptions!$B$4),0))</f>
        <v>N2D</v>
      </c>
      <c r="W316" s="69">
        <f>if(V316&lt;&gt;0,if(Q316="Unknown", Assumptions!$B$42,If(Q316&gt;1,Q316,2)),0)</f>
        <v>4</v>
      </c>
      <c r="X316" s="69">
        <f>if(V316&lt;&gt;0,if(R316="Unknown", Assumptions!$B$43,R316),0)</f>
        <v>8</v>
      </c>
      <c r="Y316" s="68">
        <f t="shared" si="8"/>
        <v>0</v>
      </c>
      <c r="Z316" s="68">
        <f>if(V316&lt;&gt;0,if(  S316="Unknown", Assumptions!$B$44,S316),0)</f>
        <v>91</v>
      </c>
      <c r="AA316" s="68" t="str">
        <f>if(V316 ="N2",ifna(vlookup(W316&amp;"-"&amp;X316,'Ref. VM'!A:B,2,0),"Custom"),if(V316 ="E2" , ifna(vlookup(W316&amp;"-"&amp;X316,'Ref. VM'!D:E,2,0),"Custom"),if(V316="N2D",ifna(vlookup(W316&amp;"-"&amp;X316,'Ref. VM'!G:H,2,0),"Custom"),if(V316="N4",ifna(vlookup(W316&amp;"-"&amp;X316,'Ref. VM'!J:K,2,0),"Custom"),0))))</f>
        <v>Custom</v>
      </c>
      <c r="AB316" s="67" t="str">
        <f t="shared" si="9"/>
        <v>N2D-Custom vCPUs-CUD 3y</v>
      </c>
      <c r="AC316" s="67" t="str">
        <f t="shared" si="10"/>
        <v>N2D-Custom RAM-CUD 3y</v>
      </c>
      <c r="AD316" s="67">
        <f t="shared" si="11"/>
        <v>0</v>
      </c>
      <c r="AE316" s="62">
        <f>if(T316="Lift &amp; Shift Prod",730,if(T316="Lift &amp; Shift Noprod",Assumptions!$B$3,0))</f>
        <v>730</v>
      </c>
      <c r="AF316" s="70">
        <f>if( U316=0,0,if(Y316=0, ((vlookup(AB316,'SKU Pricing'!A:B,Assumptions!$B$2,0)*W316)+(vlookup(AC316,'SKU Pricing'!A:B,Assumptions!$B$2,0)*X316))*AE316,((vlookup(AB316,'SKU Pricing'!A:B,Assumptions!$B$2,0)*W316)+(vlookup(AC316,'SKU Pricing'!A:B,Assumptions!$B$2,0)*(W316*8))+(vlookup(AD316,'SKU Pricing'!A:B,Assumptions!$B$2,0)*(X316-(W316*8))))*AE316))</f>
        <v>55.81665264</v>
      </c>
      <c r="AG316" s="67" t="str">
        <f t="shared" si="12"/>
        <v>Windows Server</v>
      </c>
      <c r="AH316" s="70">
        <f>ifna(vlookup(AG316,'SKU Pricing'!A:B,Assumptions!$B$2,0)*W316*AE316,0)</f>
        <v>134.32</v>
      </c>
      <c r="AI316" s="62" t="str">
        <f t="shared" si="13"/>
        <v/>
      </c>
      <c r="AJ316" s="62" t="str">
        <f>if(V316&lt;&gt;0, if(T316="Lift &amp; Shift Noprod",Assumptions!$B$9,if(V316=Assumptions!$B$6,Assumptions!$B$10,if(P316=1,Assumptions!$B$8,Assumptions!$B$7))),"")</f>
        <v>Balanced</v>
      </c>
      <c r="AK316" s="69" t="str">
        <f t="shared" si="14"/>
        <v>Balanced</v>
      </c>
      <c r="AL316" s="69">
        <f>if(AJ316="Hyperdisk Balanced",Assumptions!$B$11,0)</f>
        <v>0</v>
      </c>
      <c r="AM316" s="69">
        <f>if(AJ316="Hyperdisk Balanced",Assumptions!$B$12,0)</f>
        <v>0</v>
      </c>
      <c r="AN316" s="70">
        <f>if(AK316=0,0,if(AJ316="Hyperdisk Balanced",vlookup(AK316&amp;" provisioned space",'SKU Pricing'!A:B,Assumptions!$B$2,0)*Z316+vlookup(AK316&amp;" provisioned IOPS",'SKU Pricing'!A:B,Assumptions!$B$2,0)*AL316*730+vlookup(AK316&amp;" provisioned throughput",'SKU Pricing'!A:B,Assumptions!$B$2,0)*AM316*730,vlookup(AK316,'SKU Pricing'!A:B,Assumptions!$B$2,0)*Z316))</f>
        <v>10.556</v>
      </c>
      <c r="AO316" s="70">
        <f t="shared" si="15"/>
        <v>200.6926526</v>
      </c>
      <c r="AP316" s="71" t="str">
        <f t="shared" si="16"/>
        <v>VM Manager</v>
      </c>
      <c r="AQ316" s="70">
        <f>ifna(vlookup(AP316,'SKU Pricing'!A:B,Assumptions!$B$2,0)*AE316,0)</f>
        <v>2.19</v>
      </c>
      <c r="AR316" s="72">
        <v>0.0</v>
      </c>
    </row>
    <row r="317">
      <c r="A317" s="61" t="s">
        <v>466</v>
      </c>
      <c r="B317" s="62" t="str">
        <f>ifna(if(vlookup(A317,vOS!A:B,2,0)="","Unknown",vlookup(A317,vOS!A:B,2,0)),"Unknown")</f>
        <v>Microsoft Windows Server 2025 (64-bit)</v>
      </c>
      <c r="C317" s="62">
        <f>vlookup(B317,'OS Study'!A:D,2,0)</f>
        <v>0</v>
      </c>
      <c r="D317" s="62" t="str">
        <f>vlookup(B317,'OS Study'!A:D,3,0)</f>
        <v>Windows</v>
      </c>
      <c r="E317" s="62" t="str">
        <f>vlookup(B317,'OS Study'!A:D,4,0)</f>
        <v>Server</v>
      </c>
      <c r="F317" s="63" t="str">
        <f>vlookup(B317,'OS Study'!A:E,5,0)</f>
        <v>2025</v>
      </c>
      <c r="G317" s="62">
        <f>IF(vlookup(A317,'RVtools V2.1'!A:J,4,0)="non",0,1)</f>
        <v>1</v>
      </c>
      <c r="H317" s="62">
        <f>if(vlookup(A317,'RVtools V2.1'!A:K,11,0)="kube",1,0)</f>
        <v>0</v>
      </c>
      <c r="I317" s="62">
        <f t="shared" si="5"/>
        <v>0</v>
      </c>
      <c r="J317" s="62">
        <f>ifna(vlookup(A317,'Infra Study'!A:Q,17,0),0)</f>
        <v>0</v>
      </c>
      <c r="K317" s="64">
        <f>IFERROR(__xludf.DUMMYFUNCTION("N(REGEXMATCH(VLOOKUP(A317, 'RVtools V2.1'!A:H, 8, 0), ""^Serveur de fichiers""))"),0.0)</f>
        <v>0</v>
      </c>
      <c r="L317" s="64">
        <f t="shared" si="6"/>
        <v>0</v>
      </c>
      <c r="M317" s="67" t="str">
        <f>ifna(vlookup(A317,'RVtools V2.1'!A:I,8,0),"N/A")</f>
        <v>GLPI - Asset Management</v>
      </c>
      <c r="N317" s="64">
        <f>IFERROR(__xludf.DUMMYFUNCTION("IF(REGEXMATCH(M317, ""(?i)"" &amp; JOIN(""|"", SPLIT(""kalisil"", "" ""))), 1, 0)"),0.0)</f>
        <v>0</v>
      </c>
      <c r="O317" s="64" t="str">
        <f>vlookup(A317,'RVtools V2.1'!A:H,7,0)</f>
        <v>T3</v>
      </c>
      <c r="P317" s="64">
        <f>if(vlookup(A317,'RVtools V2.1'!A:H,5,0)="oui",1,0)</f>
        <v>0</v>
      </c>
      <c r="Q317" s="64">
        <f>ifna(vlookup(A317,vCPU!A:B,2,0),"Unknown")</f>
        <v>4</v>
      </c>
      <c r="R317" s="66">
        <f>ifna(vlookup(A317,vMemory!A:C,3,0),"Unknown")</f>
        <v>8</v>
      </c>
      <c r="S317" s="66">
        <f>ifna(vlookup(A317,vDisk!A:C,3,0),"Unknown")</f>
        <v>92</v>
      </c>
      <c r="T317" s="67" t="str">
        <f t="array" ref="T317">IFS(
   L317=1, "No Lift &amp; Shift",
   J317=1, XLOOKUP(A317, 'Infra Study'!A:A, 'Infra Study'!P:P),
   I317=1, "No Lift &amp; Shift",
   H317=1, "GKE",
   K317=1, "GCNV",
   G317=1, "Lift &amp; Shift Prod",
   TRUE, "Lift &amp; Shift Noprod"
)</f>
        <v>Lift &amp; Shift Prod</v>
      </c>
      <c r="U317" s="67">
        <f t="shared" si="7"/>
        <v>1</v>
      </c>
      <c r="V317" s="68" t="str">
        <f>if(T317="Lift &amp; Shift Noprod",if( Y317=0,Assumptions!$B$5, Assumptions!$B$4),if(T317="Lift &amp; Shift Prod",if(AND(N317=1,O317="T1"),Assumptions!$B$6,Assumptions!$B$4),0))</f>
        <v>N2D</v>
      </c>
      <c r="W317" s="69">
        <f>if(V317&lt;&gt;0,if(Q317="Unknown", Assumptions!$B$42,If(Q317&gt;1,Q317,2)),0)</f>
        <v>4</v>
      </c>
      <c r="X317" s="69">
        <f>if(V317&lt;&gt;0,if(R317="Unknown", Assumptions!$B$43,R317),0)</f>
        <v>8</v>
      </c>
      <c r="Y317" s="68">
        <f t="shared" si="8"/>
        <v>0</v>
      </c>
      <c r="Z317" s="68">
        <f>if(V317&lt;&gt;0,if(  S317="Unknown", Assumptions!$B$44,S317),0)</f>
        <v>92</v>
      </c>
      <c r="AA317" s="68" t="str">
        <f>if(V317 ="N2",ifna(vlookup(W317&amp;"-"&amp;X317,'Ref. VM'!A:B,2,0),"Custom"),if(V317 ="E2" , ifna(vlookup(W317&amp;"-"&amp;X317,'Ref. VM'!D:E,2,0),"Custom"),if(V317="N2D",ifna(vlookup(W317&amp;"-"&amp;X317,'Ref. VM'!G:H,2,0),"Custom"),if(V317="N4",ifna(vlookup(W317&amp;"-"&amp;X317,'Ref. VM'!J:K,2,0),"Custom"),0))))</f>
        <v>Custom</v>
      </c>
      <c r="AB317" s="67" t="str">
        <f t="shared" si="9"/>
        <v>N2D-Custom vCPUs-CUD 3y</v>
      </c>
      <c r="AC317" s="67" t="str">
        <f t="shared" si="10"/>
        <v>N2D-Custom RAM-CUD 3y</v>
      </c>
      <c r="AD317" s="67">
        <f t="shared" si="11"/>
        <v>0</v>
      </c>
      <c r="AE317" s="62">
        <f>if(T317="Lift &amp; Shift Prod",730,if(T317="Lift &amp; Shift Noprod",Assumptions!$B$3,0))</f>
        <v>730</v>
      </c>
      <c r="AF317" s="70">
        <f>if( U317=0,0,if(Y317=0, ((vlookup(AB317,'SKU Pricing'!A:B,Assumptions!$B$2,0)*W317)+(vlookup(AC317,'SKU Pricing'!A:B,Assumptions!$B$2,0)*X317))*AE317,((vlookup(AB317,'SKU Pricing'!A:B,Assumptions!$B$2,0)*W317)+(vlookup(AC317,'SKU Pricing'!A:B,Assumptions!$B$2,0)*(W317*8))+(vlookup(AD317,'SKU Pricing'!A:B,Assumptions!$B$2,0)*(X317-(W317*8))))*AE317))</f>
        <v>55.81665264</v>
      </c>
      <c r="AG317" s="67" t="str">
        <f t="shared" si="12"/>
        <v>Windows Server</v>
      </c>
      <c r="AH317" s="70">
        <f>ifna(vlookup(AG317,'SKU Pricing'!A:B,Assumptions!$B$2,0)*W317*AE317,0)</f>
        <v>134.32</v>
      </c>
      <c r="AI317" s="62" t="str">
        <f t="shared" si="13"/>
        <v/>
      </c>
      <c r="AJ317" s="62" t="str">
        <f>if(V317&lt;&gt;0, if(T317="Lift &amp; Shift Noprod",Assumptions!$B$9,if(V317=Assumptions!$B$6,Assumptions!$B$10,if(P317=1,Assumptions!$B$8,Assumptions!$B$7))),"")</f>
        <v>Balanced</v>
      </c>
      <c r="AK317" s="69" t="str">
        <f t="shared" si="14"/>
        <v>Balanced</v>
      </c>
      <c r="AL317" s="69">
        <f>if(AJ317="Hyperdisk Balanced",Assumptions!$B$11,0)</f>
        <v>0</v>
      </c>
      <c r="AM317" s="69">
        <f>if(AJ317="Hyperdisk Balanced",Assumptions!$B$12,0)</f>
        <v>0</v>
      </c>
      <c r="AN317" s="70">
        <f>if(AK317=0,0,if(AJ317="Hyperdisk Balanced",vlookup(AK317&amp;" provisioned space",'SKU Pricing'!A:B,Assumptions!$B$2,0)*Z317+vlookup(AK317&amp;" provisioned IOPS",'SKU Pricing'!A:B,Assumptions!$B$2,0)*AL317*730+vlookup(AK317&amp;" provisioned throughput",'SKU Pricing'!A:B,Assumptions!$B$2,0)*AM317*730,vlookup(AK317,'SKU Pricing'!A:B,Assumptions!$B$2,0)*Z317))</f>
        <v>10.672</v>
      </c>
      <c r="AO317" s="70">
        <f t="shared" si="15"/>
        <v>200.8086526</v>
      </c>
      <c r="AP317" s="71" t="str">
        <f t="shared" si="16"/>
        <v>VM Manager</v>
      </c>
      <c r="AQ317" s="70">
        <f>ifna(vlookup(AP317,'SKU Pricing'!A:B,Assumptions!$B$2,0)*AE317,0)</f>
        <v>2.19</v>
      </c>
      <c r="AR317" s="72">
        <v>0.0</v>
      </c>
    </row>
    <row r="318">
      <c r="A318" s="61" t="s">
        <v>467</v>
      </c>
      <c r="B318" s="62" t="str">
        <f>ifna(if(vlookup(A318,vOS!A:B,2,0)="","Unknown",vlookup(A318,vOS!A:B,2,0)),"Unknown")</f>
        <v>Microsoft Windows Server 2025 (64-bit)</v>
      </c>
      <c r="C318" s="62">
        <f>vlookup(B318,'OS Study'!A:D,2,0)</f>
        <v>0</v>
      </c>
      <c r="D318" s="62" t="str">
        <f>vlookup(B318,'OS Study'!A:D,3,0)</f>
        <v>Windows</v>
      </c>
      <c r="E318" s="62" t="str">
        <f>vlookup(B318,'OS Study'!A:D,4,0)</f>
        <v>Server</v>
      </c>
      <c r="F318" s="63" t="str">
        <f>vlookup(B318,'OS Study'!A:E,5,0)</f>
        <v>2025</v>
      </c>
      <c r="G318" s="62">
        <f>IF(vlookup(A318,'RVtools V2.1'!A:J,4,0)="non",0,1)</f>
        <v>1</v>
      </c>
      <c r="H318" s="62">
        <f>if(vlookup(A318,'RVtools V2.1'!A:K,11,0)="kube",1,0)</f>
        <v>0</v>
      </c>
      <c r="I318" s="62">
        <f t="shared" si="5"/>
        <v>0</v>
      </c>
      <c r="J318" s="62">
        <f>ifna(vlookup(A318,'Infra Study'!A:Q,17,0),0)</f>
        <v>0</v>
      </c>
      <c r="K318" s="64">
        <f>IFERROR(__xludf.DUMMYFUNCTION("N(REGEXMATCH(VLOOKUP(A318, 'RVtools V2.1'!A:H, 8, 0), ""^Serveur de fichiers""))"),0.0)</f>
        <v>0</v>
      </c>
      <c r="L318" s="64">
        <f t="shared" si="6"/>
        <v>0</v>
      </c>
      <c r="M318" s="67" t="str">
        <f>ifna(vlookup(A318,'RVtools V2.1'!A:I,8,0),"N/A")</f>
        <v>GLPI - Asset Management</v>
      </c>
      <c r="N318" s="64">
        <f>IFERROR(__xludf.DUMMYFUNCTION("IF(REGEXMATCH(M318, ""(?i)"" &amp; JOIN(""|"", SPLIT(""kalisil"", "" ""))), 1, 0)"),0.0)</f>
        <v>0</v>
      </c>
      <c r="O318" s="64" t="str">
        <f>vlookup(A318,'RVtools V2.1'!A:H,7,0)</f>
        <v>T3</v>
      </c>
      <c r="P318" s="64">
        <f>if(vlookup(A318,'RVtools V2.1'!A:H,5,0)="oui",1,0)</f>
        <v>0</v>
      </c>
      <c r="Q318" s="64">
        <f>ifna(vlookup(A318,vCPU!A:B,2,0),"Unknown")</f>
        <v>4</v>
      </c>
      <c r="R318" s="66">
        <f>ifna(vlookup(A318,vMemory!A:C,3,0),"Unknown")</f>
        <v>8</v>
      </c>
      <c r="S318" s="66">
        <f>ifna(vlookup(A318,vDisk!A:C,3,0),"Unknown")</f>
        <v>91</v>
      </c>
      <c r="T318" s="67" t="str">
        <f t="array" ref="T318">IFS(
   L318=1, "No Lift &amp; Shift",
   J318=1, XLOOKUP(A318, 'Infra Study'!A:A, 'Infra Study'!P:P),
   I318=1, "No Lift &amp; Shift",
   H318=1, "GKE",
   K318=1, "GCNV",
   G318=1, "Lift &amp; Shift Prod",
   TRUE, "Lift &amp; Shift Noprod"
)</f>
        <v>Lift &amp; Shift Prod</v>
      </c>
      <c r="U318" s="67">
        <f t="shared" si="7"/>
        <v>1</v>
      </c>
      <c r="V318" s="68" t="str">
        <f>if(T318="Lift &amp; Shift Noprod",if( Y318=0,Assumptions!$B$5, Assumptions!$B$4),if(T318="Lift &amp; Shift Prod",if(AND(N318=1,O318="T1"),Assumptions!$B$6,Assumptions!$B$4),0))</f>
        <v>N2D</v>
      </c>
      <c r="W318" s="69">
        <f>if(V318&lt;&gt;0,if(Q318="Unknown", Assumptions!$B$42,If(Q318&gt;1,Q318,2)),0)</f>
        <v>4</v>
      </c>
      <c r="X318" s="69">
        <f>if(V318&lt;&gt;0,if(R318="Unknown", Assumptions!$B$43,R318),0)</f>
        <v>8</v>
      </c>
      <c r="Y318" s="68">
        <f t="shared" si="8"/>
        <v>0</v>
      </c>
      <c r="Z318" s="68">
        <f>if(V318&lt;&gt;0,if(  S318="Unknown", Assumptions!$B$44,S318),0)</f>
        <v>91</v>
      </c>
      <c r="AA318" s="68" t="str">
        <f>if(V318 ="N2",ifna(vlookup(W318&amp;"-"&amp;X318,'Ref. VM'!A:B,2,0),"Custom"),if(V318 ="E2" , ifna(vlookup(W318&amp;"-"&amp;X318,'Ref. VM'!D:E,2,0),"Custom"),if(V318="N2D",ifna(vlookup(W318&amp;"-"&amp;X318,'Ref. VM'!G:H,2,0),"Custom"),if(V318="N4",ifna(vlookup(W318&amp;"-"&amp;X318,'Ref. VM'!J:K,2,0),"Custom"),0))))</f>
        <v>Custom</v>
      </c>
      <c r="AB318" s="67" t="str">
        <f t="shared" si="9"/>
        <v>N2D-Custom vCPUs-CUD 3y</v>
      </c>
      <c r="AC318" s="67" t="str">
        <f t="shared" si="10"/>
        <v>N2D-Custom RAM-CUD 3y</v>
      </c>
      <c r="AD318" s="67">
        <f t="shared" si="11"/>
        <v>0</v>
      </c>
      <c r="AE318" s="62">
        <f>if(T318="Lift &amp; Shift Prod",730,if(T318="Lift &amp; Shift Noprod",Assumptions!$B$3,0))</f>
        <v>730</v>
      </c>
      <c r="AF318" s="70">
        <f>if( U318=0,0,if(Y318=0, ((vlookup(AB318,'SKU Pricing'!A:B,Assumptions!$B$2,0)*W318)+(vlookup(AC318,'SKU Pricing'!A:B,Assumptions!$B$2,0)*X318))*AE318,((vlookup(AB318,'SKU Pricing'!A:B,Assumptions!$B$2,0)*W318)+(vlookup(AC318,'SKU Pricing'!A:B,Assumptions!$B$2,0)*(W318*8))+(vlookup(AD318,'SKU Pricing'!A:B,Assumptions!$B$2,0)*(X318-(W318*8))))*AE318))</f>
        <v>55.81665264</v>
      </c>
      <c r="AG318" s="67" t="str">
        <f t="shared" si="12"/>
        <v>Windows Server</v>
      </c>
      <c r="AH318" s="70">
        <f>ifna(vlookup(AG318,'SKU Pricing'!A:B,Assumptions!$B$2,0)*W318*AE318,0)</f>
        <v>134.32</v>
      </c>
      <c r="AI318" s="62" t="str">
        <f t="shared" si="13"/>
        <v/>
      </c>
      <c r="AJ318" s="62" t="str">
        <f>if(V318&lt;&gt;0, if(T318="Lift &amp; Shift Noprod",Assumptions!$B$9,if(V318=Assumptions!$B$6,Assumptions!$B$10,if(P318=1,Assumptions!$B$8,Assumptions!$B$7))),"")</f>
        <v>Balanced</v>
      </c>
      <c r="AK318" s="69" t="str">
        <f t="shared" si="14"/>
        <v>Balanced</v>
      </c>
      <c r="AL318" s="69">
        <f>if(AJ318="Hyperdisk Balanced",Assumptions!$B$11,0)</f>
        <v>0</v>
      </c>
      <c r="AM318" s="69">
        <f>if(AJ318="Hyperdisk Balanced",Assumptions!$B$12,0)</f>
        <v>0</v>
      </c>
      <c r="AN318" s="70">
        <f>if(AK318=0,0,if(AJ318="Hyperdisk Balanced",vlookup(AK318&amp;" provisioned space",'SKU Pricing'!A:B,Assumptions!$B$2,0)*Z318+vlookup(AK318&amp;" provisioned IOPS",'SKU Pricing'!A:B,Assumptions!$B$2,0)*AL318*730+vlookup(AK318&amp;" provisioned throughput",'SKU Pricing'!A:B,Assumptions!$B$2,0)*AM318*730,vlookup(AK318,'SKU Pricing'!A:B,Assumptions!$B$2,0)*Z318))</f>
        <v>10.556</v>
      </c>
      <c r="AO318" s="70">
        <f t="shared" si="15"/>
        <v>200.6926526</v>
      </c>
      <c r="AP318" s="71" t="str">
        <f t="shared" si="16"/>
        <v>VM Manager</v>
      </c>
      <c r="AQ318" s="70">
        <f>ifna(vlookup(AP318,'SKU Pricing'!A:B,Assumptions!$B$2,0)*AE318,0)</f>
        <v>2.19</v>
      </c>
      <c r="AR318" s="72">
        <v>0.0</v>
      </c>
    </row>
    <row r="319">
      <c r="A319" s="61" t="s">
        <v>468</v>
      </c>
      <c r="B319" s="62" t="str">
        <f>ifna(if(vlookup(A319,vOS!A:B,2,0)="","Unknown",vlookup(A319,vOS!A:B,2,0)),"Unknown")</f>
        <v>Unknown</v>
      </c>
      <c r="C319" s="62">
        <f>vlookup(B319,'OS Study'!A:D,2,0)</f>
        <v>0</v>
      </c>
      <c r="D319" s="62" t="str">
        <f>vlookup(B319,'OS Study'!A:D,3,0)</f>
        <v>Unknown</v>
      </c>
      <c r="E319" s="62" t="str">
        <f>vlookup(B319,'OS Study'!A:D,4,0)</f>
        <v>Unknown</v>
      </c>
      <c r="F319" s="63" t="str">
        <f>vlookup(B319,'OS Study'!A:E,5,0)</f>
        <v/>
      </c>
      <c r="G319" s="62">
        <f>IF(vlookup(A319,'RVtools V2.1'!A:J,4,0)="non",0,1)</f>
        <v>1</v>
      </c>
      <c r="H319" s="62">
        <f>if(vlookup(A319,'RVtools V2.1'!A:K,11,0)="kube",1,0)</f>
        <v>0</v>
      </c>
      <c r="I319" s="62">
        <f t="shared" si="5"/>
        <v>0</v>
      </c>
      <c r="J319" s="62">
        <f>ifna(vlookup(A319,'Infra Study'!A:Q,17,0),0)</f>
        <v>0</v>
      </c>
      <c r="K319" s="64">
        <f>IFERROR(__xludf.DUMMYFUNCTION("N(REGEXMATCH(VLOOKUP(A319, 'RVtools V2.1'!A:H, 8, 0), ""^Serveur de fichiers""))"),0.0)</f>
        <v>0</v>
      </c>
      <c r="L319" s="64">
        <f t="shared" si="6"/>
        <v>0</v>
      </c>
      <c r="M319" s="67" t="str">
        <f>ifna(vlookup(A319,'RVtools V2.1'!A:I,8,0),"N/A")</f>
        <v>GLPI - Asset Management</v>
      </c>
      <c r="N319" s="64">
        <f>IFERROR(__xludf.DUMMYFUNCTION("IF(REGEXMATCH(M319, ""(?i)"" &amp; JOIN(""|"", SPLIT(""kalisil"", "" ""))), 1, 0)"),0.0)</f>
        <v>0</v>
      </c>
      <c r="O319" s="64" t="str">
        <f>vlookup(A319,'RVtools V2.1'!A:H,7,0)</f>
        <v>T3</v>
      </c>
      <c r="P319" s="64">
        <f>if(vlookup(A319,'RVtools V2.1'!A:H,5,0)="oui",1,0)</f>
        <v>0</v>
      </c>
      <c r="Q319" s="64">
        <f>ifna(vlookup(A319,vCPU!A:B,2,0),"Unknown")</f>
        <v>4</v>
      </c>
      <c r="R319" s="66">
        <f>ifna(vlookup(A319,vMemory!A:C,3,0),"Unknown")</f>
        <v>8</v>
      </c>
      <c r="S319" s="66">
        <f>ifna(vlookup(A319,vDisk!A:C,3,0),"Unknown")</f>
        <v>1</v>
      </c>
      <c r="T319" s="67" t="str">
        <f t="array" ref="T319">IFS(
   L319=1, "No Lift &amp; Shift",
   J319=1, XLOOKUP(A319, 'Infra Study'!A:A, 'Infra Study'!P:P),
   I319=1, "No Lift &amp; Shift",
   H319=1, "GKE",
   K319=1, "GCNV",
   G319=1, "Lift &amp; Shift Prod",
   TRUE, "Lift &amp; Shift Noprod"
)</f>
        <v>Lift &amp; Shift Prod</v>
      </c>
      <c r="U319" s="67">
        <f t="shared" si="7"/>
        <v>1</v>
      </c>
      <c r="V319" s="68" t="str">
        <f>if(T319="Lift &amp; Shift Noprod",if( Y319=0,Assumptions!$B$5, Assumptions!$B$4),if(T319="Lift &amp; Shift Prod",if(AND(N319=1,O319="T1"),Assumptions!$B$6,Assumptions!$B$4),0))</f>
        <v>N2D</v>
      </c>
      <c r="W319" s="69">
        <f>if(V319&lt;&gt;0,if(Q319="Unknown", Assumptions!$B$42,If(Q319&gt;1,Q319,2)),0)</f>
        <v>4</v>
      </c>
      <c r="X319" s="69">
        <f>if(V319&lt;&gt;0,if(R319="Unknown", Assumptions!$B$43,R319),0)</f>
        <v>8</v>
      </c>
      <c r="Y319" s="68">
        <f t="shared" si="8"/>
        <v>0</v>
      </c>
      <c r="Z319" s="68">
        <f>if(V319&lt;&gt;0,if(  S319="Unknown", Assumptions!$B$44,S319),0)</f>
        <v>1</v>
      </c>
      <c r="AA319" s="68" t="str">
        <f>if(V319 ="N2",ifna(vlookup(W319&amp;"-"&amp;X319,'Ref. VM'!A:B,2,0),"Custom"),if(V319 ="E2" , ifna(vlookup(W319&amp;"-"&amp;X319,'Ref. VM'!D:E,2,0),"Custom"),if(V319="N2D",ifna(vlookup(W319&amp;"-"&amp;X319,'Ref. VM'!G:H,2,0),"Custom"),if(V319="N4",ifna(vlookup(W319&amp;"-"&amp;X319,'Ref. VM'!J:K,2,0),"Custom"),0))))</f>
        <v>Custom</v>
      </c>
      <c r="AB319" s="67" t="str">
        <f t="shared" si="9"/>
        <v>N2D-Custom vCPUs-CUD 3y</v>
      </c>
      <c r="AC319" s="67" t="str">
        <f t="shared" si="10"/>
        <v>N2D-Custom RAM-CUD 3y</v>
      </c>
      <c r="AD319" s="67">
        <f t="shared" si="11"/>
        <v>0</v>
      </c>
      <c r="AE319" s="62">
        <f>if(T319="Lift &amp; Shift Prod",730,if(T319="Lift &amp; Shift Noprod",Assumptions!$B$3,0))</f>
        <v>730</v>
      </c>
      <c r="AF319" s="70">
        <f>if( U319=0,0,if(Y319=0, ((vlookup(AB319,'SKU Pricing'!A:B,Assumptions!$B$2,0)*W319)+(vlookup(AC319,'SKU Pricing'!A:B,Assumptions!$B$2,0)*X319))*AE319,((vlookup(AB319,'SKU Pricing'!A:B,Assumptions!$B$2,0)*W319)+(vlookup(AC319,'SKU Pricing'!A:B,Assumptions!$B$2,0)*(W319*8))+(vlookup(AD319,'SKU Pricing'!A:B,Assumptions!$B$2,0)*(X319-(W319*8))))*AE319))</f>
        <v>55.81665264</v>
      </c>
      <c r="AG319" s="67">
        <f t="shared" si="12"/>
        <v>0</v>
      </c>
      <c r="AH319" s="70">
        <f>ifna(vlookup(AG319,'SKU Pricing'!A:B,Assumptions!$B$2,0)*W319*AE319,0)</f>
        <v>0</v>
      </c>
      <c r="AI319" s="62" t="str">
        <f t="shared" si="13"/>
        <v/>
      </c>
      <c r="AJ319" s="62" t="str">
        <f>if(V319&lt;&gt;0, if(T319="Lift &amp; Shift Noprod",Assumptions!$B$9,if(V319=Assumptions!$B$6,Assumptions!$B$10,if(P319=1,Assumptions!$B$8,Assumptions!$B$7))),"")</f>
        <v>Balanced</v>
      </c>
      <c r="AK319" s="69" t="str">
        <f t="shared" si="14"/>
        <v>Balanced</v>
      </c>
      <c r="AL319" s="69">
        <f>if(AJ319="Hyperdisk Balanced",Assumptions!$B$11,0)</f>
        <v>0</v>
      </c>
      <c r="AM319" s="69">
        <f>if(AJ319="Hyperdisk Balanced",Assumptions!$B$12,0)</f>
        <v>0</v>
      </c>
      <c r="AN319" s="70">
        <f>if(AK319=0,0,if(AJ319="Hyperdisk Balanced",vlookup(AK319&amp;" provisioned space",'SKU Pricing'!A:B,Assumptions!$B$2,0)*Z319+vlookup(AK319&amp;" provisioned IOPS",'SKU Pricing'!A:B,Assumptions!$B$2,0)*AL319*730+vlookup(AK319&amp;" provisioned throughput",'SKU Pricing'!A:B,Assumptions!$B$2,0)*AM319*730,vlookup(AK319,'SKU Pricing'!A:B,Assumptions!$B$2,0)*Z319))</f>
        <v>0.116</v>
      </c>
      <c r="AO319" s="70">
        <f t="shared" si="15"/>
        <v>55.93265264</v>
      </c>
      <c r="AP319" s="71" t="str">
        <f t="shared" si="16"/>
        <v>VM Manager</v>
      </c>
      <c r="AQ319" s="70">
        <f>ifna(vlookup(AP319,'SKU Pricing'!A:B,Assumptions!$B$2,0)*AE319,0)</f>
        <v>2.19</v>
      </c>
      <c r="AR319" s="72">
        <v>0.0</v>
      </c>
    </row>
    <row r="320">
      <c r="A320" s="61" t="s">
        <v>469</v>
      </c>
      <c r="B320" s="62" t="str">
        <f>ifna(if(vlookup(A320,vOS!A:B,2,0)="","Unknown",vlookup(A320,vOS!A:B,2,0)),"Unknown")</f>
        <v>Other 3.x or later Linux (64-bit)</v>
      </c>
      <c r="C320" s="62">
        <f>vlookup(B320,'OS Study'!A:D,2,0)</f>
        <v>0</v>
      </c>
      <c r="D320" s="62" t="str">
        <f>vlookup(B320,'OS Study'!A:D,3,0)</f>
        <v>Linux</v>
      </c>
      <c r="E320" s="62" t="str">
        <f>vlookup(B320,'OS Study'!A:D,4,0)</f>
        <v>Other</v>
      </c>
      <c r="F320" s="63" t="str">
        <f>vlookup(B320,'OS Study'!A:E,5,0)</f>
        <v/>
      </c>
      <c r="G320" s="62">
        <f>IF(vlookup(A320,'RVtools V2.1'!A:J,4,0)="non",0,1)</f>
        <v>0</v>
      </c>
      <c r="H320" s="62">
        <f>if(vlookup(A320,'RVtools V2.1'!A:K,11,0)="kube",1,0)</f>
        <v>0</v>
      </c>
      <c r="I320" s="62">
        <f t="shared" si="5"/>
        <v>0</v>
      </c>
      <c r="J320" s="62">
        <f>ifna(vlookup(A320,'Infra Study'!A:Q,17,0),0)</f>
        <v>0</v>
      </c>
      <c r="K320" s="64">
        <f>IFERROR(__xludf.DUMMYFUNCTION("N(REGEXMATCH(VLOOKUP(A320, 'RVtools V2.1'!A:H, 8, 0), ""^Serveur de fichiers""))"),0.0)</f>
        <v>0</v>
      </c>
      <c r="L320" s="64">
        <f t="shared" si="6"/>
        <v>0</v>
      </c>
      <c r="M320" s="65" t="str">
        <f>ifna(vlookup(A320,'RVtools V2.1'!A:I,8,0),"N/A")</f>
        <v>GLPI - Asset Management</v>
      </c>
      <c r="N320" s="64">
        <f>IFERROR(__xludf.DUMMYFUNCTION("IF(REGEXMATCH(M320, ""(?i)"" &amp; JOIN(""|"", SPLIT(""kalisil"", "" ""))), 1, 0)"),0.0)</f>
        <v>0</v>
      </c>
      <c r="O320" s="64" t="str">
        <f>vlookup(A320,'RVtools V2.1'!A:H,7,0)</f>
        <v>N/A</v>
      </c>
      <c r="P320" s="64">
        <f>if(vlookup(A320,'RVtools V2.1'!A:H,5,0)="oui",1,0)</f>
        <v>0</v>
      </c>
      <c r="Q320" s="64">
        <f>ifna(vlookup(A320,vCPU!A:B,2,0),"Unknown")</f>
        <v>1</v>
      </c>
      <c r="R320" s="66">
        <f>ifna(vlookup(A320,vMemory!A:C,3,0),"Unknown")</f>
        <v>2</v>
      </c>
      <c r="S320" s="66">
        <f>ifna(vlookup(A320,vDisk!A:C,3,0),"Unknown")</f>
        <v>559</v>
      </c>
      <c r="T320" s="67" t="str">
        <f t="array" ref="T320">IFS(
   L320=1, "No Lift &amp; Shift",
   J320=1, XLOOKUP(A320, 'Infra Study'!A:A, 'Infra Study'!P:P),
   I320=1, "No Lift &amp; Shift",
   H320=1, "GKE",
   K320=1, "GCNV",
   G320=1, "Lift &amp; Shift Prod",
   TRUE, "Lift &amp; Shift Noprod"
)</f>
        <v>Lift &amp; Shift Noprod</v>
      </c>
      <c r="U320" s="67">
        <f t="shared" si="7"/>
        <v>1</v>
      </c>
      <c r="V320" s="68" t="str">
        <f>if(T320="Lift &amp; Shift Noprod",if( Y320=0,Assumptions!$B$5, Assumptions!$B$4),if(T320="Lift &amp; Shift Prod",if(AND(N320=1,O320="T1"),Assumptions!$B$6,Assumptions!$B$4),0))</f>
        <v>E2</v>
      </c>
      <c r="W320" s="62">
        <f>if(V320&lt;&gt;0,if(Q320="Unknown", Assumptions!$B$42,If(Q320&gt;1,Q320,2)),0)</f>
        <v>2</v>
      </c>
      <c r="X320" s="69">
        <f>if(V320&lt;&gt;0,if(R320="Unknown", Assumptions!$B$43,R320),0)</f>
        <v>2</v>
      </c>
      <c r="Y320" s="68">
        <f t="shared" si="8"/>
        <v>0</v>
      </c>
      <c r="Z320" s="68">
        <f>if(V320&lt;&gt;0,if(  S320="Unknown", Assumptions!$B$44,S320),0)</f>
        <v>559</v>
      </c>
      <c r="AA320" s="68" t="str">
        <f>if(V320 ="N2",ifna(vlookup(W320&amp;"-"&amp;X320,'Ref. VM'!A:B,2,0),"Custom"),if(V320 ="E2" , ifna(vlookup(W320&amp;"-"&amp;X320,'Ref. VM'!D:E,2,0),"Custom"),if(V320="N2D",ifna(vlookup(W320&amp;"-"&amp;X320,'Ref. VM'!G:H,2,0),"Custom"),if(V320="N4",ifna(vlookup(W320&amp;"-"&amp;X320,'Ref. VM'!J:K,2,0),"Custom"),0))))</f>
        <v>Custom</v>
      </c>
      <c r="AB320" s="67" t="str">
        <f t="shared" si="9"/>
        <v>E2-Custom vCPUs</v>
      </c>
      <c r="AC320" s="67" t="str">
        <f t="shared" si="10"/>
        <v>E2-Custom RAM</v>
      </c>
      <c r="AD320" s="67">
        <f t="shared" si="11"/>
        <v>0</v>
      </c>
      <c r="AE320" s="62">
        <f>if(T320="Lift &amp; Shift Prod",730,if(T320="Lift &amp; Shift Noprod",Assumptions!$B$3,0))</f>
        <v>270</v>
      </c>
      <c r="AF320" s="70">
        <f>if( U320=0,0,if(Y320=0, ((vlookup(AB320,'SKU Pricing'!A:B,Assumptions!$B$2,0)*W320)+(vlookup(AC320,'SKU Pricing'!A:B,Assumptions!$B$2,0)*X320))*AE320,((vlookup(AB320,'SKU Pricing'!A:B,Assumptions!$B$2,0)*W320)+(vlookup(AC320,'SKU Pricing'!A:B,Assumptions!$B$2,0)*(W320*8))+(vlookup(AD320,'SKU Pricing'!A:B,Assumptions!$B$2,0)*(X320-(W320*8))))*AE320))</f>
        <v>16.268931</v>
      </c>
      <c r="AG320" s="67">
        <f t="shared" si="12"/>
        <v>0</v>
      </c>
      <c r="AH320" s="70">
        <f>ifna(vlookup(AG320,'SKU Pricing'!A:B,Assumptions!$B$2,0)*W320*AE320,0)</f>
        <v>0</v>
      </c>
      <c r="AI320" s="62" t="str">
        <f t="shared" si="13"/>
        <v/>
      </c>
      <c r="AJ320" s="62" t="str">
        <f>if(V320&lt;&gt;0, if(T320="Lift &amp; Shift Noprod",Assumptions!$B$9,if(V320=Assumptions!$B$6,Assumptions!$B$10,if(P320=1,Assumptions!$B$8,Assumptions!$B$7))),"")</f>
        <v>Balanced</v>
      </c>
      <c r="AK320" s="69" t="str">
        <f t="shared" si="14"/>
        <v>Balanced</v>
      </c>
      <c r="AL320" s="69">
        <f>if(AJ320="Hyperdisk Balanced",Assumptions!$B$11,0)</f>
        <v>0</v>
      </c>
      <c r="AM320" s="69">
        <f>if(AJ320="Hyperdisk Balanced",Assumptions!$B$12,0)</f>
        <v>0</v>
      </c>
      <c r="AN320" s="70">
        <f>if(AK320=0,0,if(AJ320="Hyperdisk Balanced",vlookup(AK320&amp;" provisioned space",'SKU Pricing'!A:B,Assumptions!$B$2,0)*Z320+vlookup(AK320&amp;" provisioned IOPS",'SKU Pricing'!A:B,Assumptions!$B$2,0)*AL320*730+vlookup(AK320&amp;" provisioned throughput",'SKU Pricing'!A:B,Assumptions!$B$2,0)*AM320*730,vlookup(AK320,'SKU Pricing'!A:B,Assumptions!$B$2,0)*Z320))</f>
        <v>64.844</v>
      </c>
      <c r="AO320" s="70">
        <f t="shared" si="15"/>
        <v>81.112931</v>
      </c>
      <c r="AP320" s="71" t="str">
        <f t="shared" si="16"/>
        <v>VM Manager</v>
      </c>
      <c r="AQ320" s="70">
        <f>ifna(vlookup(AP320,'SKU Pricing'!A:B,Assumptions!$B$2,0)*AE320,0)</f>
        <v>0.81</v>
      </c>
      <c r="AR320" s="72">
        <v>0.0</v>
      </c>
    </row>
    <row r="321">
      <c r="A321" s="61" t="s">
        <v>470</v>
      </c>
      <c r="B321" s="62" t="str">
        <f>ifna(if(vlookup(A321,vOS!A:B,2,0)="","Unknown",vlookup(A321,vOS!A:B,2,0)),"Unknown")</f>
        <v>Microsoft Windows Server 2025 (64-bit)</v>
      </c>
      <c r="C321" s="62">
        <f>vlookup(B321,'OS Study'!A:D,2,0)</f>
        <v>0</v>
      </c>
      <c r="D321" s="62" t="str">
        <f>vlookup(B321,'OS Study'!A:D,3,0)</f>
        <v>Windows</v>
      </c>
      <c r="E321" s="62" t="str">
        <f>vlookup(B321,'OS Study'!A:D,4,0)</f>
        <v>Server</v>
      </c>
      <c r="F321" s="63" t="str">
        <f>vlookup(B321,'OS Study'!A:E,5,0)</f>
        <v>2025</v>
      </c>
      <c r="G321" s="62">
        <f>IF(vlookup(A321,'RVtools V2.1'!A:J,4,0)="non",0,1)</f>
        <v>1</v>
      </c>
      <c r="H321" s="62">
        <f>if(vlookup(A321,'RVtools V2.1'!A:K,11,0)="kube",1,0)</f>
        <v>0</v>
      </c>
      <c r="I321" s="62">
        <f t="shared" si="5"/>
        <v>0</v>
      </c>
      <c r="J321" s="62">
        <f>ifna(vlookup(A321,'Infra Study'!A:Q,17,0),0)</f>
        <v>0</v>
      </c>
      <c r="K321" s="64">
        <f>IFERROR(__xludf.DUMMYFUNCTION("N(REGEXMATCH(VLOOKUP(A321, 'RVtools V2.1'!A:H, 8, 0), ""^Serveur de fichiers""))"),0.0)</f>
        <v>0</v>
      </c>
      <c r="L321" s="64">
        <f t="shared" si="6"/>
        <v>0</v>
      </c>
      <c r="M321" s="67" t="str">
        <f>ifna(vlookup(A321,'RVtools V2.1'!A:I,8,0),"N/A")</f>
        <v>GLPI - Asset Management</v>
      </c>
      <c r="N321" s="64">
        <f>IFERROR(__xludf.DUMMYFUNCTION("IF(REGEXMATCH(M321, ""(?i)"" &amp; JOIN(""|"", SPLIT(""kalisil"", "" ""))), 1, 0)"),0.0)</f>
        <v>0</v>
      </c>
      <c r="O321" s="64" t="str">
        <f>vlookup(A321,'RVtools V2.1'!A:H,7,0)</f>
        <v>T3</v>
      </c>
      <c r="P321" s="64">
        <f>if(vlookup(A321,'RVtools V2.1'!A:H,5,0)="oui",1,0)</f>
        <v>0</v>
      </c>
      <c r="Q321" s="64">
        <f>ifna(vlookup(A321,vCPU!A:B,2,0),"Unknown")</f>
        <v>4</v>
      </c>
      <c r="R321" s="66">
        <f>ifna(vlookup(A321,vMemory!A:C,3,0),"Unknown")</f>
        <v>8</v>
      </c>
      <c r="S321" s="66">
        <f>ifna(vlookup(A321,vDisk!A:C,3,0),"Unknown")</f>
        <v>46</v>
      </c>
      <c r="T321" s="67" t="str">
        <f t="array" ref="T321">IFS(
   L321=1, "No Lift &amp; Shift",
   J321=1, XLOOKUP(A321, 'Infra Study'!A:A, 'Infra Study'!P:P),
   I321=1, "No Lift &amp; Shift",
   H321=1, "GKE",
   K321=1, "GCNV",
   G321=1, "Lift &amp; Shift Prod",
   TRUE, "Lift &amp; Shift Noprod"
)</f>
        <v>Lift &amp; Shift Prod</v>
      </c>
      <c r="U321" s="67">
        <f t="shared" si="7"/>
        <v>1</v>
      </c>
      <c r="V321" s="68" t="str">
        <f>if(T321="Lift &amp; Shift Noprod",if( Y321=0,Assumptions!$B$5, Assumptions!$B$4),if(T321="Lift &amp; Shift Prod",if(AND(N321=1,O321="T1"),Assumptions!$B$6,Assumptions!$B$4),0))</f>
        <v>N2D</v>
      </c>
      <c r="W321" s="69">
        <f>if(V321&lt;&gt;0,if(Q321="Unknown", Assumptions!$B$42,If(Q321&gt;1,Q321,2)),0)</f>
        <v>4</v>
      </c>
      <c r="X321" s="69">
        <f>if(V321&lt;&gt;0,if(R321="Unknown", Assumptions!$B$43,R321),0)</f>
        <v>8</v>
      </c>
      <c r="Y321" s="68">
        <f t="shared" si="8"/>
        <v>0</v>
      </c>
      <c r="Z321" s="68">
        <f>if(V321&lt;&gt;0,if(  S321="Unknown", Assumptions!$B$44,S321),0)</f>
        <v>46</v>
      </c>
      <c r="AA321" s="68" t="str">
        <f>if(V321 ="N2",ifna(vlookup(W321&amp;"-"&amp;X321,'Ref. VM'!A:B,2,0),"Custom"),if(V321 ="E2" , ifna(vlookup(W321&amp;"-"&amp;X321,'Ref. VM'!D:E,2,0),"Custom"),if(V321="N2D",ifna(vlookup(W321&amp;"-"&amp;X321,'Ref. VM'!G:H,2,0),"Custom"),if(V321="N4",ifna(vlookup(W321&amp;"-"&amp;X321,'Ref. VM'!J:K,2,0),"Custom"),0))))</f>
        <v>Custom</v>
      </c>
      <c r="AB321" s="67" t="str">
        <f t="shared" si="9"/>
        <v>N2D-Custom vCPUs-CUD 3y</v>
      </c>
      <c r="AC321" s="67" t="str">
        <f t="shared" si="10"/>
        <v>N2D-Custom RAM-CUD 3y</v>
      </c>
      <c r="AD321" s="67">
        <f t="shared" si="11"/>
        <v>0</v>
      </c>
      <c r="AE321" s="62">
        <f>if(T321="Lift &amp; Shift Prod",730,if(T321="Lift &amp; Shift Noprod",Assumptions!$B$3,0))</f>
        <v>730</v>
      </c>
      <c r="AF321" s="70">
        <f>if( U321=0,0,if(Y321=0, ((vlookup(AB321,'SKU Pricing'!A:B,Assumptions!$B$2,0)*W321)+(vlookup(AC321,'SKU Pricing'!A:B,Assumptions!$B$2,0)*X321))*AE321,((vlookup(AB321,'SKU Pricing'!A:B,Assumptions!$B$2,0)*W321)+(vlookup(AC321,'SKU Pricing'!A:B,Assumptions!$B$2,0)*(W321*8))+(vlookup(AD321,'SKU Pricing'!A:B,Assumptions!$B$2,0)*(X321-(W321*8))))*AE321))</f>
        <v>55.81665264</v>
      </c>
      <c r="AG321" s="67" t="str">
        <f t="shared" si="12"/>
        <v>Windows Server</v>
      </c>
      <c r="AH321" s="70">
        <f>ifna(vlookup(AG321,'SKU Pricing'!A:B,Assumptions!$B$2,0)*W321*AE321,0)</f>
        <v>134.32</v>
      </c>
      <c r="AI321" s="62" t="str">
        <f t="shared" si="13"/>
        <v/>
      </c>
      <c r="AJ321" s="62" t="str">
        <f>if(V321&lt;&gt;0, if(T321="Lift &amp; Shift Noprod",Assumptions!$B$9,if(V321=Assumptions!$B$6,Assumptions!$B$10,if(P321=1,Assumptions!$B$8,Assumptions!$B$7))),"")</f>
        <v>Balanced</v>
      </c>
      <c r="AK321" s="69" t="str">
        <f t="shared" si="14"/>
        <v>Balanced</v>
      </c>
      <c r="AL321" s="69">
        <f>if(AJ321="Hyperdisk Balanced",Assumptions!$B$11,0)</f>
        <v>0</v>
      </c>
      <c r="AM321" s="69">
        <f>if(AJ321="Hyperdisk Balanced",Assumptions!$B$12,0)</f>
        <v>0</v>
      </c>
      <c r="AN321" s="70">
        <f>if(AK321=0,0,if(AJ321="Hyperdisk Balanced",vlookup(AK321&amp;" provisioned space",'SKU Pricing'!A:B,Assumptions!$B$2,0)*Z321+vlookup(AK321&amp;" provisioned IOPS",'SKU Pricing'!A:B,Assumptions!$B$2,0)*AL321*730+vlookup(AK321&amp;" provisioned throughput",'SKU Pricing'!A:B,Assumptions!$B$2,0)*AM321*730,vlookup(AK321,'SKU Pricing'!A:B,Assumptions!$B$2,0)*Z321))</f>
        <v>5.336</v>
      </c>
      <c r="AO321" s="70">
        <f t="shared" si="15"/>
        <v>195.4726526</v>
      </c>
      <c r="AP321" s="71" t="str">
        <f t="shared" si="16"/>
        <v>VM Manager</v>
      </c>
      <c r="AQ321" s="70">
        <f>ifna(vlookup(AP321,'SKU Pricing'!A:B,Assumptions!$B$2,0)*AE321,0)</f>
        <v>2.19</v>
      </c>
      <c r="AR321" s="72">
        <v>0.0</v>
      </c>
    </row>
    <row r="322">
      <c r="A322" s="61" t="s">
        <v>471</v>
      </c>
      <c r="B322" s="62" t="str">
        <f>ifna(if(vlookup(A322,vOS!A:B,2,0)="","Unknown",vlookup(A322,vOS!A:B,2,0)),"Unknown")</f>
        <v>Microsoft Windows Server 2025 (64-bit)</v>
      </c>
      <c r="C322" s="62">
        <f>vlookup(B322,'OS Study'!A:D,2,0)</f>
        <v>0</v>
      </c>
      <c r="D322" s="62" t="str">
        <f>vlookup(B322,'OS Study'!A:D,3,0)</f>
        <v>Windows</v>
      </c>
      <c r="E322" s="62" t="str">
        <f>vlookup(B322,'OS Study'!A:D,4,0)</f>
        <v>Server</v>
      </c>
      <c r="F322" s="63" t="str">
        <f>vlookup(B322,'OS Study'!A:E,5,0)</f>
        <v>2025</v>
      </c>
      <c r="G322" s="62">
        <f>IF(vlookup(A322,'RVtools V2.1'!A:J,4,0)="non",0,1)</f>
        <v>1</v>
      </c>
      <c r="H322" s="62">
        <f>if(vlookup(A322,'RVtools V2.1'!A:K,11,0)="kube",1,0)</f>
        <v>0</v>
      </c>
      <c r="I322" s="62">
        <f t="shared" si="5"/>
        <v>0</v>
      </c>
      <c r="J322" s="62">
        <f>ifna(vlookup(A322,'Infra Study'!A:Q,17,0),0)</f>
        <v>0</v>
      </c>
      <c r="K322" s="64">
        <f>IFERROR(__xludf.DUMMYFUNCTION("N(REGEXMATCH(VLOOKUP(A322, 'RVtools V2.1'!A:H, 8, 0), ""^Serveur de fichiers""))"),0.0)</f>
        <v>0</v>
      </c>
      <c r="L322" s="64">
        <f t="shared" si="6"/>
        <v>0</v>
      </c>
      <c r="M322" s="67" t="str">
        <f>ifna(vlookup(A322,'RVtools V2.1'!A:I,8,0),"N/A")</f>
        <v>GLPI - Asset Management</v>
      </c>
      <c r="N322" s="64">
        <f>IFERROR(__xludf.DUMMYFUNCTION("IF(REGEXMATCH(M322, ""(?i)"" &amp; JOIN(""|"", SPLIT(""kalisil"", "" ""))), 1, 0)"),0.0)</f>
        <v>0</v>
      </c>
      <c r="O322" s="64" t="str">
        <f>vlookup(A322,'RVtools V2.1'!A:H,7,0)</f>
        <v>T3</v>
      </c>
      <c r="P322" s="64">
        <f>if(vlookup(A322,'RVtools V2.1'!A:H,5,0)="oui",1,0)</f>
        <v>0</v>
      </c>
      <c r="Q322" s="64">
        <f>ifna(vlookup(A322,vCPU!A:B,2,0),"Unknown")</f>
        <v>4</v>
      </c>
      <c r="R322" s="66">
        <f>ifna(vlookup(A322,vMemory!A:C,3,0),"Unknown")</f>
        <v>8</v>
      </c>
      <c r="S322" s="66">
        <f>ifna(vlookup(A322,vDisk!A:C,3,0),"Unknown")</f>
        <v>45</v>
      </c>
      <c r="T322" s="67" t="str">
        <f t="array" ref="T322">IFS(
   L322=1, "No Lift &amp; Shift",
   J322=1, XLOOKUP(A322, 'Infra Study'!A:A, 'Infra Study'!P:P),
   I322=1, "No Lift &amp; Shift",
   H322=1, "GKE",
   K322=1, "GCNV",
   G322=1, "Lift &amp; Shift Prod",
   TRUE, "Lift &amp; Shift Noprod"
)</f>
        <v>Lift &amp; Shift Prod</v>
      </c>
      <c r="U322" s="67">
        <f t="shared" si="7"/>
        <v>1</v>
      </c>
      <c r="V322" s="68" t="str">
        <f>if(T322="Lift &amp; Shift Noprod",if( Y322=0,Assumptions!$B$5, Assumptions!$B$4),if(T322="Lift &amp; Shift Prod",if(AND(N322=1,O322="T1"),Assumptions!$B$6,Assumptions!$B$4),0))</f>
        <v>N2D</v>
      </c>
      <c r="W322" s="69">
        <f>if(V322&lt;&gt;0,if(Q322="Unknown", Assumptions!$B$42,If(Q322&gt;1,Q322,2)),0)</f>
        <v>4</v>
      </c>
      <c r="X322" s="69">
        <f>if(V322&lt;&gt;0,if(R322="Unknown", Assumptions!$B$43,R322),0)</f>
        <v>8</v>
      </c>
      <c r="Y322" s="68">
        <f t="shared" si="8"/>
        <v>0</v>
      </c>
      <c r="Z322" s="68">
        <f>if(V322&lt;&gt;0,if(  S322="Unknown", Assumptions!$B$44,S322),0)</f>
        <v>45</v>
      </c>
      <c r="AA322" s="68" t="str">
        <f>if(V322 ="N2",ifna(vlookup(W322&amp;"-"&amp;X322,'Ref. VM'!A:B,2,0),"Custom"),if(V322 ="E2" , ifna(vlookup(W322&amp;"-"&amp;X322,'Ref. VM'!D:E,2,0),"Custom"),if(V322="N2D",ifna(vlookup(W322&amp;"-"&amp;X322,'Ref. VM'!G:H,2,0),"Custom"),if(V322="N4",ifna(vlookup(W322&amp;"-"&amp;X322,'Ref. VM'!J:K,2,0),"Custom"),0))))</f>
        <v>Custom</v>
      </c>
      <c r="AB322" s="67" t="str">
        <f t="shared" si="9"/>
        <v>N2D-Custom vCPUs-CUD 3y</v>
      </c>
      <c r="AC322" s="67" t="str">
        <f t="shared" si="10"/>
        <v>N2D-Custom RAM-CUD 3y</v>
      </c>
      <c r="AD322" s="67">
        <f t="shared" si="11"/>
        <v>0</v>
      </c>
      <c r="AE322" s="62">
        <f>if(T322="Lift &amp; Shift Prod",730,if(T322="Lift &amp; Shift Noprod",Assumptions!$B$3,0))</f>
        <v>730</v>
      </c>
      <c r="AF322" s="70">
        <f>if( U322=0,0,if(Y322=0, ((vlookup(AB322,'SKU Pricing'!A:B,Assumptions!$B$2,0)*W322)+(vlookup(AC322,'SKU Pricing'!A:B,Assumptions!$B$2,0)*X322))*AE322,((vlookup(AB322,'SKU Pricing'!A:B,Assumptions!$B$2,0)*W322)+(vlookup(AC322,'SKU Pricing'!A:B,Assumptions!$B$2,0)*(W322*8))+(vlookup(AD322,'SKU Pricing'!A:B,Assumptions!$B$2,0)*(X322-(W322*8))))*AE322))</f>
        <v>55.81665264</v>
      </c>
      <c r="AG322" s="67" t="str">
        <f t="shared" si="12"/>
        <v>Windows Server</v>
      </c>
      <c r="AH322" s="70">
        <f>ifna(vlookup(AG322,'SKU Pricing'!A:B,Assumptions!$B$2,0)*W322*AE322,0)</f>
        <v>134.32</v>
      </c>
      <c r="AI322" s="62" t="str">
        <f t="shared" si="13"/>
        <v/>
      </c>
      <c r="AJ322" s="62" t="str">
        <f>if(V322&lt;&gt;0, if(T322="Lift &amp; Shift Noprod",Assumptions!$B$9,if(V322=Assumptions!$B$6,Assumptions!$B$10,if(P322=1,Assumptions!$B$8,Assumptions!$B$7))),"")</f>
        <v>Balanced</v>
      </c>
      <c r="AK322" s="69" t="str">
        <f t="shared" si="14"/>
        <v>Balanced</v>
      </c>
      <c r="AL322" s="69">
        <f>if(AJ322="Hyperdisk Balanced",Assumptions!$B$11,0)</f>
        <v>0</v>
      </c>
      <c r="AM322" s="69">
        <f>if(AJ322="Hyperdisk Balanced",Assumptions!$B$12,0)</f>
        <v>0</v>
      </c>
      <c r="AN322" s="70">
        <f>if(AK322=0,0,if(AJ322="Hyperdisk Balanced",vlookup(AK322&amp;" provisioned space",'SKU Pricing'!A:B,Assumptions!$B$2,0)*Z322+vlookup(AK322&amp;" provisioned IOPS",'SKU Pricing'!A:B,Assumptions!$B$2,0)*AL322*730+vlookup(AK322&amp;" provisioned throughput",'SKU Pricing'!A:B,Assumptions!$B$2,0)*AM322*730,vlookup(AK322,'SKU Pricing'!A:B,Assumptions!$B$2,0)*Z322))</f>
        <v>5.22</v>
      </c>
      <c r="AO322" s="70">
        <f t="shared" si="15"/>
        <v>195.3566526</v>
      </c>
      <c r="AP322" s="71" t="str">
        <f t="shared" si="16"/>
        <v>VM Manager</v>
      </c>
      <c r="AQ322" s="70">
        <f>ifna(vlookup(AP322,'SKU Pricing'!A:B,Assumptions!$B$2,0)*AE322,0)</f>
        <v>2.19</v>
      </c>
      <c r="AR322" s="72">
        <v>0.0</v>
      </c>
    </row>
    <row r="323">
      <c r="A323" s="61" t="s">
        <v>472</v>
      </c>
      <c r="B323" s="62" t="str">
        <f>ifna(if(vlookup(A323,vOS!A:B,2,0)="","Unknown",vlookup(A323,vOS!A:B,2,0)),"Unknown")</f>
        <v>Microsoft Windows Server 2025 (64-bit)</v>
      </c>
      <c r="C323" s="62">
        <f>vlookup(B323,'OS Study'!A:D,2,0)</f>
        <v>0</v>
      </c>
      <c r="D323" s="62" t="str">
        <f>vlookup(B323,'OS Study'!A:D,3,0)</f>
        <v>Windows</v>
      </c>
      <c r="E323" s="62" t="str">
        <f>vlookup(B323,'OS Study'!A:D,4,0)</f>
        <v>Server</v>
      </c>
      <c r="F323" s="63" t="str">
        <f>vlookup(B323,'OS Study'!A:E,5,0)</f>
        <v>2025</v>
      </c>
      <c r="G323" s="62">
        <f>IF(vlookup(A323,'RVtools V2.1'!A:J,4,0)="non",0,1)</f>
        <v>1</v>
      </c>
      <c r="H323" s="62">
        <f>if(vlookup(A323,'RVtools V2.1'!A:K,11,0)="kube",1,0)</f>
        <v>0</v>
      </c>
      <c r="I323" s="62">
        <f t="shared" si="5"/>
        <v>0</v>
      </c>
      <c r="J323" s="62">
        <f>ifna(vlookup(A323,'Infra Study'!A:Q,17,0),0)</f>
        <v>0</v>
      </c>
      <c r="K323" s="64">
        <f>IFERROR(__xludf.DUMMYFUNCTION("N(REGEXMATCH(VLOOKUP(A323, 'RVtools V2.1'!A:H, 8, 0), ""^Serveur de fichiers""))"),0.0)</f>
        <v>0</v>
      </c>
      <c r="L323" s="64">
        <f t="shared" si="6"/>
        <v>0</v>
      </c>
      <c r="M323" s="67" t="str">
        <f>ifna(vlookup(A323,'RVtools V2.1'!A:I,8,0),"N/A")</f>
        <v>GLPI - Asset Management</v>
      </c>
      <c r="N323" s="64">
        <f>IFERROR(__xludf.DUMMYFUNCTION("IF(REGEXMATCH(M323, ""(?i)"" &amp; JOIN(""|"", SPLIT(""kalisil"", "" ""))), 1, 0)"),0.0)</f>
        <v>0</v>
      </c>
      <c r="O323" s="64" t="str">
        <f>vlookup(A323,'RVtools V2.1'!A:H,7,0)</f>
        <v>T3</v>
      </c>
      <c r="P323" s="64">
        <f>if(vlookup(A323,'RVtools V2.1'!A:H,5,0)="oui",1,0)</f>
        <v>0</v>
      </c>
      <c r="Q323" s="64">
        <f>ifna(vlookup(A323,vCPU!A:B,2,0),"Unknown")</f>
        <v>4</v>
      </c>
      <c r="R323" s="66">
        <f>ifna(vlookup(A323,vMemory!A:C,3,0),"Unknown")</f>
        <v>8</v>
      </c>
      <c r="S323" s="66">
        <f>ifna(vlookup(A323,vDisk!A:C,3,0),"Unknown")</f>
        <v>44</v>
      </c>
      <c r="T323" s="67" t="str">
        <f t="array" ref="T323">IFS(
   L323=1, "No Lift &amp; Shift",
   J323=1, XLOOKUP(A323, 'Infra Study'!A:A, 'Infra Study'!P:P),
   I323=1, "No Lift &amp; Shift",
   H323=1, "GKE",
   K323=1, "GCNV",
   G323=1, "Lift &amp; Shift Prod",
   TRUE, "Lift &amp; Shift Noprod"
)</f>
        <v>Lift &amp; Shift Prod</v>
      </c>
      <c r="U323" s="67">
        <f t="shared" si="7"/>
        <v>1</v>
      </c>
      <c r="V323" s="68" t="str">
        <f>if(T323="Lift &amp; Shift Noprod",if( Y323=0,Assumptions!$B$5, Assumptions!$B$4),if(T323="Lift &amp; Shift Prod",if(AND(N323=1,O323="T1"),Assumptions!$B$6,Assumptions!$B$4),0))</f>
        <v>N2D</v>
      </c>
      <c r="W323" s="69">
        <f>if(V323&lt;&gt;0,if(Q323="Unknown", Assumptions!$B$42,If(Q323&gt;1,Q323,2)),0)</f>
        <v>4</v>
      </c>
      <c r="X323" s="69">
        <f>if(V323&lt;&gt;0,if(R323="Unknown", Assumptions!$B$43,R323),0)</f>
        <v>8</v>
      </c>
      <c r="Y323" s="68">
        <f t="shared" si="8"/>
        <v>0</v>
      </c>
      <c r="Z323" s="68">
        <f>if(V323&lt;&gt;0,if(  S323="Unknown", Assumptions!$B$44,S323),0)</f>
        <v>44</v>
      </c>
      <c r="AA323" s="68" t="str">
        <f>if(V323 ="N2",ifna(vlookup(W323&amp;"-"&amp;X323,'Ref. VM'!A:B,2,0),"Custom"),if(V323 ="E2" , ifna(vlookup(W323&amp;"-"&amp;X323,'Ref. VM'!D:E,2,0),"Custom"),if(V323="N2D",ifna(vlookup(W323&amp;"-"&amp;X323,'Ref. VM'!G:H,2,0),"Custom"),if(V323="N4",ifna(vlookup(W323&amp;"-"&amp;X323,'Ref. VM'!J:K,2,0),"Custom"),0))))</f>
        <v>Custom</v>
      </c>
      <c r="AB323" s="67" t="str">
        <f t="shared" si="9"/>
        <v>N2D-Custom vCPUs-CUD 3y</v>
      </c>
      <c r="AC323" s="67" t="str">
        <f t="shared" si="10"/>
        <v>N2D-Custom RAM-CUD 3y</v>
      </c>
      <c r="AD323" s="67">
        <f t="shared" si="11"/>
        <v>0</v>
      </c>
      <c r="AE323" s="62">
        <f>if(T323="Lift &amp; Shift Prod",730,if(T323="Lift &amp; Shift Noprod",Assumptions!$B$3,0))</f>
        <v>730</v>
      </c>
      <c r="AF323" s="70">
        <f>if( U323=0,0,if(Y323=0, ((vlookup(AB323,'SKU Pricing'!A:B,Assumptions!$B$2,0)*W323)+(vlookup(AC323,'SKU Pricing'!A:B,Assumptions!$B$2,0)*X323))*AE323,((vlookup(AB323,'SKU Pricing'!A:B,Assumptions!$B$2,0)*W323)+(vlookup(AC323,'SKU Pricing'!A:B,Assumptions!$B$2,0)*(W323*8))+(vlookup(AD323,'SKU Pricing'!A:B,Assumptions!$B$2,0)*(X323-(W323*8))))*AE323))</f>
        <v>55.81665264</v>
      </c>
      <c r="AG323" s="67" t="str">
        <f t="shared" si="12"/>
        <v>Windows Server</v>
      </c>
      <c r="AH323" s="70">
        <f>ifna(vlookup(AG323,'SKU Pricing'!A:B,Assumptions!$B$2,0)*W323*AE323,0)</f>
        <v>134.32</v>
      </c>
      <c r="AI323" s="62" t="str">
        <f t="shared" si="13"/>
        <v/>
      </c>
      <c r="AJ323" s="62" t="str">
        <f>if(V323&lt;&gt;0, if(T323="Lift &amp; Shift Noprod",Assumptions!$B$9,if(V323=Assumptions!$B$6,Assumptions!$B$10,if(P323=1,Assumptions!$B$8,Assumptions!$B$7))),"")</f>
        <v>Balanced</v>
      </c>
      <c r="AK323" s="69" t="str">
        <f t="shared" si="14"/>
        <v>Balanced</v>
      </c>
      <c r="AL323" s="69">
        <f>if(AJ323="Hyperdisk Balanced",Assumptions!$B$11,0)</f>
        <v>0</v>
      </c>
      <c r="AM323" s="69">
        <f>if(AJ323="Hyperdisk Balanced",Assumptions!$B$12,0)</f>
        <v>0</v>
      </c>
      <c r="AN323" s="70">
        <f>if(AK323=0,0,if(AJ323="Hyperdisk Balanced",vlookup(AK323&amp;" provisioned space",'SKU Pricing'!A:B,Assumptions!$B$2,0)*Z323+vlookup(AK323&amp;" provisioned IOPS",'SKU Pricing'!A:B,Assumptions!$B$2,0)*AL323*730+vlookup(AK323&amp;" provisioned throughput",'SKU Pricing'!A:B,Assumptions!$B$2,0)*AM323*730,vlookup(AK323,'SKU Pricing'!A:B,Assumptions!$B$2,0)*Z323))</f>
        <v>5.104</v>
      </c>
      <c r="AO323" s="70">
        <f t="shared" si="15"/>
        <v>195.2406526</v>
      </c>
      <c r="AP323" s="71" t="str">
        <f t="shared" si="16"/>
        <v>VM Manager</v>
      </c>
      <c r="AQ323" s="70">
        <f>ifna(vlookup(AP323,'SKU Pricing'!A:B,Assumptions!$B$2,0)*AE323,0)</f>
        <v>2.19</v>
      </c>
      <c r="AR323" s="72">
        <v>0.0</v>
      </c>
    </row>
    <row r="324">
      <c r="A324" s="61" t="s">
        <v>473</v>
      </c>
      <c r="B324" s="62" t="str">
        <f>ifna(if(vlookup(A324,vOS!A:B,2,0)="","Unknown",vlookup(A324,vOS!A:B,2,0)),"Unknown")</f>
        <v>Microsoft Windows Server 2025 (64-bit)</v>
      </c>
      <c r="C324" s="62">
        <f>vlookup(B324,'OS Study'!A:D,2,0)</f>
        <v>0</v>
      </c>
      <c r="D324" s="62" t="str">
        <f>vlookup(B324,'OS Study'!A:D,3,0)</f>
        <v>Windows</v>
      </c>
      <c r="E324" s="62" t="str">
        <f>vlookup(B324,'OS Study'!A:D,4,0)</f>
        <v>Server</v>
      </c>
      <c r="F324" s="63" t="str">
        <f>vlookup(B324,'OS Study'!A:E,5,0)</f>
        <v>2025</v>
      </c>
      <c r="G324" s="62">
        <f>IF(vlookup(A324,'RVtools V2.1'!A:J,4,0)="non",0,1)</f>
        <v>1</v>
      </c>
      <c r="H324" s="62">
        <f>if(vlookup(A324,'RVtools V2.1'!A:K,11,0)="kube",1,0)</f>
        <v>0</v>
      </c>
      <c r="I324" s="62">
        <f t="shared" si="5"/>
        <v>0</v>
      </c>
      <c r="J324" s="62">
        <f>ifna(vlookup(A324,'Infra Study'!A:Q,17,0),0)</f>
        <v>0</v>
      </c>
      <c r="K324" s="64">
        <f>IFERROR(__xludf.DUMMYFUNCTION("N(REGEXMATCH(VLOOKUP(A324, 'RVtools V2.1'!A:H, 8, 0), ""^Serveur de fichiers""))"),0.0)</f>
        <v>0</v>
      </c>
      <c r="L324" s="64">
        <f t="shared" si="6"/>
        <v>0</v>
      </c>
      <c r="M324" s="67" t="str">
        <f>ifna(vlookup(A324,'RVtools V2.1'!A:I,8,0),"N/A")</f>
        <v>GLPI - Asset Management</v>
      </c>
      <c r="N324" s="64">
        <f>IFERROR(__xludf.DUMMYFUNCTION("IF(REGEXMATCH(M324, ""(?i)"" &amp; JOIN(""|"", SPLIT(""kalisil"", "" ""))), 1, 0)"),0.0)</f>
        <v>0</v>
      </c>
      <c r="O324" s="64" t="str">
        <f>vlookup(A324,'RVtools V2.1'!A:H,7,0)</f>
        <v>T3</v>
      </c>
      <c r="P324" s="64">
        <f>if(vlookup(A324,'RVtools V2.1'!A:H,5,0)="oui",1,0)</f>
        <v>0</v>
      </c>
      <c r="Q324" s="64">
        <f>ifna(vlookup(A324,vCPU!A:B,2,0),"Unknown")</f>
        <v>4</v>
      </c>
      <c r="R324" s="66">
        <f>ifna(vlookup(A324,vMemory!A:C,3,0),"Unknown")</f>
        <v>8</v>
      </c>
      <c r="S324" s="66">
        <f>ifna(vlookup(A324,vDisk!A:C,3,0),"Unknown")</f>
        <v>45</v>
      </c>
      <c r="T324" s="67" t="str">
        <f t="array" ref="T324">IFS(
   L324=1, "No Lift &amp; Shift",
   J324=1, XLOOKUP(A324, 'Infra Study'!A:A, 'Infra Study'!P:P),
   I324=1, "No Lift &amp; Shift",
   H324=1, "GKE",
   K324=1, "GCNV",
   G324=1, "Lift &amp; Shift Prod",
   TRUE, "Lift &amp; Shift Noprod"
)</f>
        <v>Lift &amp; Shift Prod</v>
      </c>
      <c r="U324" s="67">
        <f t="shared" si="7"/>
        <v>1</v>
      </c>
      <c r="V324" s="68" t="str">
        <f>if(T324="Lift &amp; Shift Noprod",if( Y324=0,Assumptions!$B$5, Assumptions!$B$4),if(T324="Lift &amp; Shift Prod",if(AND(N324=1,O324="T1"),Assumptions!$B$6,Assumptions!$B$4),0))</f>
        <v>N2D</v>
      </c>
      <c r="W324" s="69">
        <f>if(V324&lt;&gt;0,if(Q324="Unknown", Assumptions!$B$42,If(Q324&gt;1,Q324,2)),0)</f>
        <v>4</v>
      </c>
      <c r="X324" s="69">
        <f>if(V324&lt;&gt;0,if(R324="Unknown", Assumptions!$B$43,R324),0)</f>
        <v>8</v>
      </c>
      <c r="Y324" s="68">
        <f t="shared" si="8"/>
        <v>0</v>
      </c>
      <c r="Z324" s="68">
        <f>if(V324&lt;&gt;0,if(  S324="Unknown", Assumptions!$B$44,S324),0)</f>
        <v>45</v>
      </c>
      <c r="AA324" s="68" t="str">
        <f>if(V324 ="N2",ifna(vlookup(W324&amp;"-"&amp;X324,'Ref. VM'!A:B,2,0),"Custom"),if(V324 ="E2" , ifna(vlookup(W324&amp;"-"&amp;X324,'Ref. VM'!D:E,2,0),"Custom"),if(V324="N2D",ifna(vlookup(W324&amp;"-"&amp;X324,'Ref. VM'!G:H,2,0),"Custom"),if(V324="N4",ifna(vlookup(W324&amp;"-"&amp;X324,'Ref. VM'!J:K,2,0),"Custom"),0))))</f>
        <v>Custom</v>
      </c>
      <c r="AB324" s="67" t="str">
        <f t="shared" si="9"/>
        <v>N2D-Custom vCPUs-CUD 3y</v>
      </c>
      <c r="AC324" s="67" t="str">
        <f t="shared" si="10"/>
        <v>N2D-Custom RAM-CUD 3y</v>
      </c>
      <c r="AD324" s="67">
        <f t="shared" si="11"/>
        <v>0</v>
      </c>
      <c r="AE324" s="62">
        <f>if(T324="Lift &amp; Shift Prod",730,if(T324="Lift &amp; Shift Noprod",Assumptions!$B$3,0))</f>
        <v>730</v>
      </c>
      <c r="AF324" s="70">
        <f>if( U324=0,0,if(Y324=0, ((vlookup(AB324,'SKU Pricing'!A:B,Assumptions!$B$2,0)*W324)+(vlookup(AC324,'SKU Pricing'!A:B,Assumptions!$B$2,0)*X324))*AE324,((vlookup(AB324,'SKU Pricing'!A:B,Assumptions!$B$2,0)*W324)+(vlookup(AC324,'SKU Pricing'!A:B,Assumptions!$B$2,0)*(W324*8))+(vlookup(AD324,'SKU Pricing'!A:B,Assumptions!$B$2,0)*(X324-(W324*8))))*AE324))</f>
        <v>55.81665264</v>
      </c>
      <c r="AG324" s="67" t="str">
        <f t="shared" si="12"/>
        <v>Windows Server</v>
      </c>
      <c r="AH324" s="70">
        <f>ifna(vlookup(AG324,'SKU Pricing'!A:B,Assumptions!$B$2,0)*W324*AE324,0)</f>
        <v>134.32</v>
      </c>
      <c r="AI324" s="62" t="str">
        <f t="shared" si="13"/>
        <v/>
      </c>
      <c r="AJ324" s="62" t="str">
        <f>if(V324&lt;&gt;0, if(T324="Lift &amp; Shift Noprod",Assumptions!$B$9,if(V324=Assumptions!$B$6,Assumptions!$B$10,if(P324=1,Assumptions!$B$8,Assumptions!$B$7))),"")</f>
        <v>Balanced</v>
      </c>
      <c r="AK324" s="69" t="str">
        <f t="shared" si="14"/>
        <v>Balanced</v>
      </c>
      <c r="AL324" s="69">
        <f>if(AJ324="Hyperdisk Balanced",Assumptions!$B$11,0)</f>
        <v>0</v>
      </c>
      <c r="AM324" s="69">
        <f>if(AJ324="Hyperdisk Balanced",Assumptions!$B$12,0)</f>
        <v>0</v>
      </c>
      <c r="AN324" s="70">
        <f>if(AK324=0,0,if(AJ324="Hyperdisk Balanced",vlookup(AK324&amp;" provisioned space",'SKU Pricing'!A:B,Assumptions!$B$2,0)*Z324+vlookup(AK324&amp;" provisioned IOPS",'SKU Pricing'!A:B,Assumptions!$B$2,0)*AL324*730+vlookup(AK324&amp;" provisioned throughput",'SKU Pricing'!A:B,Assumptions!$B$2,0)*AM324*730,vlookup(AK324,'SKU Pricing'!A:B,Assumptions!$B$2,0)*Z324))</f>
        <v>5.22</v>
      </c>
      <c r="AO324" s="70">
        <f t="shared" si="15"/>
        <v>195.3566526</v>
      </c>
      <c r="AP324" s="71" t="str">
        <f t="shared" si="16"/>
        <v>VM Manager</v>
      </c>
      <c r="AQ324" s="70">
        <f>ifna(vlookup(AP324,'SKU Pricing'!A:B,Assumptions!$B$2,0)*AE324,0)</f>
        <v>2.19</v>
      </c>
      <c r="AR324" s="72">
        <v>0.0</v>
      </c>
    </row>
    <row r="325">
      <c r="A325" s="61" t="s">
        <v>474</v>
      </c>
      <c r="B325" s="62" t="str">
        <f>ifna(if(vlookup(A325,vOS!A:B,2,0)="","Unknown",vlookup(A325,vOS!A:B,2,0)),"Unknown")</f>
        <v>Microsoft Windows Server 2025 (64-bit)</v>
      </c>
      <c r="C325" s="62">
        <f>vlookup(B325,'OS Study'!A:D,2,0)</f>
        <v>0</v>
      </c>
      <c r="D325" s="62" t="str">
        <f>vlookup(B325,'OS Study'!A:D,3,0)</f>
        <v>Windows</v>
      </c>
      <c r="E325" s="62" t="str">
        <f>vlookup(B325,'OS Study'!A:D,4,0)</f>
        <v>Server</v>
      </c>
      <c r="F325" s="63" t="str">
        <f>vlookup(B325,'OS Study'!A:E,5,0)</f>
        <v>2025</v>
      </c>
      <c r="G325" s="62">
        <f>IF(vlookup(A325,'RVtools V2.1'!A:J,4,0)="non",0,1)</f>
        <v>1</v>
      </c>
      <c r="H325" s="62">
        <f>if(vlookup(A325,'RVtools V2.1'!A:K,11,0)="kube",1,0)</f>
        <v>0</v>
      </c>
      <c r="I325" s="62">
        <f t="shared" si="5"/>
        <v>0</v>
      </c>
      <c r="J325" s="62">
        <f>ifna(vlookup(A325,'Infra Study'!A:Q,17,0),0)</f>
        <v>0</v>
      </c>
      <c r="K325" s="64">
        <f>IFERROR(__xludf.DUMMYFUNCTION("N(REGEXMATCH(VLOOKUP(A325, 'RVtools V2.1'!A:H, 8, 0), ""^Serveur de fichiers""))"),0.0)</f>
        <v>0</v>
      </c>
      <c r="L325" s="64">
        <f t="shared" si="6"/>
        <v>0</v>
      </c>
      <c r="M325" s="67" t="str">
        <f>ifna(vlookup(A325,'RVtools V2.1'!A:I,8,0),"N/A")</f>
        <v>GLPI - Asset Management</v>
      </c>
      <c r="N325" s="64">
        <f>IFERROR(__xludf.DUMMYFUNCTION("IF(REGEXMATCH(M325, ""(?i)"" &amp; JOIN(""|"", SPLIT(""kalisil"", "" ""))), 1, 0)"),0.0)</f>
        <v>0</v>
      </c>
      <c r="O325" s="64" t="str">
        <f>vlookup(A325,'RVtools V2.1'!A:H,7,0)</f>
        <v>T3</v>
      </c>
      <c r="P325" s="64">
        <f>if(vlookup(A325,'RVtools V2.1'!A:H,5,0)="oui",1,0)</f>
        <v>0</v>
      </c>
      <c r="Q325" s="64">
        <f>ifna(vlookup(A325,vCPU!A:B,2,0),"Unknown")</f>
        <v>4</v>
      </c>
      <c r="R325" s="66">
        <f>ifna(vlookup(A325,vMemory!A:C,3,0),"Unknown")</f>
        <v>8</v>
      </c>
      <c r="S325" s="66">
        <f>ifna(vlookup(A325,vDisk!A:C,3,0),"Unknown")</f>
        <v>45</v>
      </c>
      <c r="T325" s="67" t="str">
        <f t="array" ref="T325">IFS(
   L325=1, "No Lift &amp; Shift",
   J325=1, XLOOKUP(A325, 'Infra Study'!A:A, 'Infra Study'!P:P),
   I325=1, "No Lift &amp; Shift",
   H325=1, "GKE",
   K325=1, "GCNV",
   G325=1, "Lift &amp; Shift Prod",
   TRUE, "Lift &amp; Shift Noprod"
)</f>
        <v>Lift &amp; Shift Prod</v>
      </c>
      <c r="U325" s="67">
        <f t="shared" si="7"/>
        <v>1</v>
      </c>
      <c r="V325" s="68" t="str">
        <f>if(T325="Lift &amp; Shift Noprod",if( Y325=0,Assumptions!$B$5, Assumptions!$B$4),if(T325="Lift &amp; Shift Prod",if(AND(N325=1,O325="T1"),Assumptions!$B$6,Assumptions!$B$4),0))</f>
        <v>N2D</v>
      </c>
      <c r="W325" s="69">
        <f>if(V325&lt;&gt;0,if(Q325="Unknown", Assumptions!$B$42,If(Q325&gt;1,Q325,2)),0)</f>
        <v>4</v>
      </c>
      <c r="X325" s="69">
        <f>if(V325&lt;&gt;0,if(R325="Unknown", Assumptions!$B$43,R325),0)</f>
        <v>8</v>
      </c>
      <c r="Y325" s="68">
        <f t="shared" si="8"/>
        <v>0</v>
      </c>
      <c r="Z325" s="68">
        <f>if(V325&lt;&gt;0,if(  S325="Unknown", Assumptions!$B$44,S325),0)</f>
        <v>45</v>
      </c>
      <c r="AA325" s="68" t="str">
        <f>if(V325 ="N2",ifna(vlookup(W325&amp;"-"&amp;X325,'Ref. VM'!A:B,2,0),"Custom"),if(V325 ="E2" , ifna(vlookup(W325&amp;"-"&amp;X325,'Ref. VM'!D:E,2,0),"Custom"),if(V325="N2D",ifna(vlookup(W325&amp;"-"&amp;X325,'Ref. VM'!G:H,2,0),"Custom"),if(V325="N4",ifna(vlookup(W325&amp;"-"&amp;X325,'Ref. VM'!J:K,2,0),"Custom"),0))))</f>
        <v>Custom</v>
      </c>
      <c r="AB325" s="67" t="str">
        <f t="shared" si="9"/>
        <v>N2D-Custom vCPUs-CUD 3y</v>
      </c>
      <c r="AC325" s="67" t="str">
        <f t="shared" si="10"/>
        <v>N2D-Custom RAM-CUD 3y</v>
      </c>
      <c r="AD325" s="67">
        <f t="shared" si="11"/>
        <v>0</v>
      </c>
      <c r="AE325" s="62">
        <f>if(T325="Lift &amp; Shift Prod",730,if(T325="Lift &amp; Shift Noprod",Assumptions!$B$3,0))</f>
        <v>730</v>
      </c>
      <c r="AF325" s="70">
        <f>if( U325=0,0,if(Y325=0, ((vlookup(AB325,'SKU Pricing'!A:B,Assumptions!$B$2,0)*W325)+(vlookup(AC325,'SKU Pricing'!A:B,Assumptions!$B$2,0)*X325))*AE325,((vlookup(AB325,'SKU Pricing'!A:B,Assumptions!$B$2,0)*W325)+(vlookup(AC325,'SKU Pricing'!A:B,Assumptions!$B$2,0)*(W325*8))+(vlookup(AD325,'SKU Pricing'!A:B,Assumptions!$B$2,0)*(X325-(W325*8))))*AE325))</f>
        <v>55.81665264</v>
      </c>
      <c r="AG325" s="67" t="str">
        <f t="shared" si="12"/>
        <v>Windows Server</v>
      </c>
      <c r="AH325" s="70">
        <f>ifna(vlookup(AG325,'SKU Pricing'!A:B,Assumptions!$B$2,0)*W325*AE325,0)</f>
        <v>134.32</v>
      </c>
      <c r="AI325" s="62" t="str">
        <f t="shared" si="13"/>
        <v/>
      </c>
      <c r="AJ325" s="62" t="str">
        <f>if(V325&lt;&gt;0, if(T325="Lift &amp; Shift Noprod",Assumptions!$B$9,if(V325=Assumptions!$B$6,Assumptions!$B$10,if(P325=1,Assumptions!$B$8,Assumptions!$B$7))),"")</f>
        <v>Balanced</v>
      </c>
      <c r="AK325" s="69" t="str">
        <f t="shared" si="14"/>
        <v>Balanced</v>
      </c>
      <c r="AL325" s="69">
        <f>if(AJ325="Hyperdisk Balanced",Assumptions!$B$11,0)</f>
        <v>0</v>
      </c>
      <c r="AM325" s="69">
        <f>if(AJ325="Hyperdisk Balanced",Assumptions!$B$12,0)</f>
        <v>0</v>
      </c>
      <c r="AN325" s="70">
        <f>if(AK325=0,0,if(AJ325="Hyperdisk Balanced",vlookup(AK325&amp;" provisioned space",'SKU Pricing'!A:B,Assumptions!$B$2,0)*Z325+vlookup(AK325&amp;" provisioned IOPS",'SKU Pricing'!A:B,Assumptions!$B$2,0)*AL325*730+vlookup(AK325&amp;" provisioned throughput",'SKU Pricing'!A:B,Assumptions!$B$2,0)*AM325*730,vlookup(AK325,'SKU Pricing'!A:B,Assumptions!$B$2,0)*Z325))</f>
        <v>5.22</v>
      </c>
      <c r="AO325" s="70">
        <f t="shared" si="15"/>
        <v>195.3566526</v>
      </c>
      <c r="AP325" s="71" t="str">
        <f t="shared" si="16"/>
        <v>VM Manager</v>
      </c>
      <c r="AQ325" s="70">
        <f>ifna(vlookup(AP325,'SKU Pricing'!A:B,Assumptions!$B$2,0)*AE325,0)</f>
        <v>2.19</v>
      </c>
      <c r="AR325" s="72">
        <v>0.0</v>
      </c>
    </row>
    <row r="326">
      <c r="A326" s="61" t="s">
        <v>475</v>
      </c>
      <c r="B326" s="62" t="str">
        <f>ifna(if(vlookup(A326,vOS!A:B,2,0)="","Unknown",vlookup(A326,vOS!A:B,2,0)),"Unknown")</f>
        <v>Debian GNU/Linux 11 (64-bit)</v>
      </c>
      <c r="C326" s="62">
        <f>vlookup(B326,'OS Study'!A:D,2,0)</f>
        <v>0</v>
      </c>
      <c r="D326" s="62" t="str">
        <f>vlookup(B326,'OS Study'!A:D,3,0)</f>
        <v>Linux</v>
      </c>
      <c r="E326" s="62" t="str">
        <f>vlookup(B326,'OS Study'!A:D,4,0)</f>
        <v>Debian</v>
      </c>
      <c r="F326" s="63" t="str">
        <f>vlookup(B326,'OS Study'!A:E,5,0)</f>
        <v>11</v>
      </c>
      <c r="G326" s="62">
        <f>IF(vlookup(A326,'RVtools V2.1'!A:J,4,0)="non",0,1)</f>
        <v>1</v>
      </c>
      <c r="H326" s="62">
        <f>if(vlookup(A326,'RVtools V2.1'!A:K,11,0)="kube",1,0)</f>
        <v>0</v>
      </c>
      <c r="I326" s="62">
        <f t="shared" si="5"/>
        <v>0</v>
      </c>
      <c r="J326" s="62">
        <f>ifna(vlookup(A326,'Infra Study'!A:Q,17,0),0)</f>
        <v>0</v>
      </c>
      <c r="K326" s="64">
        <f>IFERROR(__xludf.DUMMYFUNCTION("N(REGEXMATCH(VLOOKUP(A326, 'RVtools V2.1'!A:H, 8, 0), ""^Serveur de fichiers""))"),0.0)</f>
        <v>0</v>
      </c>
      <c r="L326" s="64">
        <f t="shared" si="6"/>
        <v>0</v>
      </c>
      <c r="M326" s="67" t="str">
        <f>ifna(vlookup(A326,'RVtools V2.1'!A:I,8,0),"N/A")</f>
        <v>GLPI - Asset Management</v>
      </c>
      <c r="N326" s="64">
        <f>IFERROR(__xludf.DUMMYFUNCTION("IF(REGEXMATCH(M326, ""(?i)"" &amp; JOIN(""|"", SPLIT(""kalisil"", "" ""))), 1, 0)"),0.0)</f>
        <v>0</v>
      </c>
      <c r="O326" s="64" t="str">
        <f>vlookup(A326,'RVtools V2.1'!A:H,7,0)</f>
        <v>N/A</v>
      </c>
      <c r="P326" s="64">
        <f>if(vlookup(A326,'RVtools V2.1'!A:H,5,0)="oui",1,0)</f>
        <v>0</v>
      </c>
      <c r="Q326" s="64">
        <f>ifna(vlookup(A326,vCPU!A:B,2,0),"Unknown")</f>
        <v>2</v>
      </c>
      <c r="R326" s="66">
        <f>ifna(vlookup(A326,vMemory!A:C,3,0),"Unknown")</f>
        <v>4</v>
      </c>
      <c r="S326" s="66">
        <f>ifna(vlookup(A326,vDisk!A:C,3,0),"Unknown")</f>
        <v>291</v>
      </c>
      <c r="T326" s="67" t="str">
        <f t="array" ref="T326">IFS(
   L326=1, "No Lift &amp; Shift",
   J326=1, XLOOKUP(A326, 'Infra Study'!A:A, 'Infra Study'!P:P),
   I326=1, "No Lift &amp; Shift",
   H326=1, "GKE",
   K326=1, "GCNV",
   G326=1, "Lift &amp; Shift Prod",
   TRUE, "Lift &amp; Shift Noprod"
)</f>
        <v>Lift &amp; Shift Prod</v>
      </c>
      <c r="U326" s="67">
        <f t="shared" si="7"/>
        <v>1</v>
      </c>
      <c r="V326" s="68" t="str">
        <f>if(T326="Lift &amp; Shift Noprod",if( Y326=0,Assumptions!$B$5, Assumptions!$B$4),if(T326="Lift &amp; Shift Prod",if(AND(N326=1,O326="T1"),Assumptions!$B$6,Assumptions!$B$4),0))</f>
        <v>N2D</v>
      </c>
      <c r="W326" s="69">
        <f>if(V326&lt;&gt;0,if(Q326="Unknown", Assumptions!$B$42,If(Q326&gt;1,Q326,2)),0)</f>
        <v>2</v>
      </c>
      <c r="X326" s="69">
        <f>if(V326&lt;&gt;0,if(R326="Unknown", Assumptions!$B$43,R326),0)</f>
        <v>4</v>
      </c>
      <c r="Y326" s="68">
        <f t="shared" si="8"/>
        <v>0</v>
      </c>
      <c r="Z326" s="68">
        <f>if(V326&lt;&gt;0,if(  S326="Unknown", Assumptions!$B$44,S326),0)</f>
        <v>291</v>
      </c>
      <c r="AA326" s="68" t="str">
        <f>if(V326 ="N2",ifna(vlookup(W326&amp;"-"&amp;X326,'Ref. VM'!A:B,2,0),"Custom"),if(V326 ="E2" , ifna(vlookup(W326&amp;"-"&amp;X326,'Ref. VM'!D:E,2,0),"Custom"),if(V326="N2D",ifna(vlookup(W326&amp;"-"&amp;X326,'Ref. VM'!G:H,2,0),"Custom"),if(V326="N4",ifna(vlookup(W326&amp;"-"&amp;X326,'Ref. VM'!J:K,2,0),"Custom"),0))))</f>
        <v>Custom</v>
      </c>
      <c r="AB326" s="67" t="str">
        <f t="shared" si="9"/>
        <v>N2D-Custom vCPUs-CUD 3y</v>
      </c>
      <c r="AC326" s="67" t="str">
        <f t="shared" si="10"/>
        <v>N2D-Custom RAM-CUD 3y</v>
      </c>
      <c r="AD326" s="67">
        <f t="shared" si="11"/>
        <v>0</v>
      </c>
      <c r="AE326" s="69">
        <f>if(T326="Lift &amp; Shift Prod",730,if(T326="Lift &amp; Shift Noprod",Assumptions!$B$3,0))</f>
        <v>730</v>
      </c>
      <c r="AF326" s="70">
        <f>if( U326=0,0,if(Y326=0, ((vlookup(AB326,'SKU Pricing'!A:B,Assumptions!$B$2,0)*W326)+(vlookup(AC326,'SKU Pricing'!A:B,Assumptions!$B$2,0)*X326))*AE326,((vlookup(AB326,'SKU Pricing'!A:B,Assumptions!$B$2,0)*W326)+(vlookup(AC326,'SKU Pricing'!A:B,Assumptions!$B$2,0)*(W326*8))+(vlookup(AD326,'SKU Pricing'!A:B,Assumptions!$B$2,0)*(X326-(W326*8))))*AE326))</f>
        <v>27.90832632</v>
      </c>
      <c r="AG326" s="67">
        <f t="shared" si="12"/>
        <v>0</v>
      </c>
      <c r="AH326" s="70">
        <f>ifna(vlookup(AG326,'SKU Pricing'!A:B,Assumptions!$B$2,0)*W326*AE326,0)</f>
        <v>0</v>
      </c>
      <c r="AI326" s="62" t="str">
        <f t="shared" si="13"/>
        <v/>
      </c>
      <c r="AJ326" s="62" t="str">
        <f>if(V326&lt;&gt;0, if(T326="Lift &amp; Shift Noprod",Assumptions!$B$9,if(V326=Assumptions!$B$6,Assumptions!$B$10,if(P326=1,Assumptions!$B$8,Assumptions!$B$7))),"")</f>
        <v>Balanced</v>
      </c>
      <c r="AK326" s="69" t="str">
        <f t="shared" si="14"/>
        <v>Balanced</v>
      </c>
      <c r="AL326" s="69">
        <f>if(AJ326="Hyperdisk Balanced",Assumptions!$B$11,0)</f>
        <v>0</v>
      </c>
      <c r="AM326" s="69">
        <f>if(AJ326="Hyperdisk Balanced",Assumptions!$B$12,0)</f>
        <v>0</v>
      </c>
      <c r="AN326" s="70">
        <f>if(AK326=0,0,if(AJ326="Hyperdisk Balanced",vlookup(AK326&amp;" provisioned space",'SKU Pricing'!A:B,Assumptions!$B$2,0)*Z326+vlookup(AK326&amp;" provisioned IOPS",'SKU Pricing'!A:B,Assumptions!$B$2,0)*AL326*730+vlookup(AK326&amp;" provisioned throughput",'SKU Pricing'!A:B,Assumptions!$B$2,0)*AM326*730,vlookup(AK326,'SKU Pricing'!A:B,Assumptions!$B$2,0)*Z326))</f>
        <v>33.756</v>
      </c>
      <c r="AO326" s="70">
        <f t="shared" si="15"/>
        <v>61.66432632</v>
      </c>
      <c r="AP326" s="71" t="str">
        <f t="shared" si="16"/>
        <v>VM Manager</v>
      </c>
      <c r="AQ326" s="70">
        <f>ifna(vlookup(AP326,'SKU Pricing'!A:B,Assumptions!$B$2,0)*AE326,0)</f>
        <v>2.19</v>
      </c>
      <c r="AR326" s="72">
        <v>0.0</v>
      </c>
    </row>
    <row r="327">
      <c r="A327" s="61" t="s">
        <v>476</v>
      </c>
      <c r="B327" s="62" t="str">
        <f>ifna(if(vlookup(A327,vOS!A:B,2,0)="","Unknown",vlookup(A327,vOS!A:B,2,0)),"Unknown")</f>
        <v>Microsoft Windows Server 2025 (64-bit)</v>
      </c>
      <c r="C327" s="62">
        <f>vlookup(B327,'OS Study'!A:D,2,0)</f>
        <v>0</v>
      </c>
      <c r="D327" s="62" t="str">
        <f>vlookup(B327,'OS Study'!A:D,3,0)</f>
        <v>Windows</v>
      </c>
      <c r="E327" s="62" t="str">
        <f>vlookup(B327,'OS Study'!A:D,4,0)</f>
        <v>Server</v>
      </c>
      <c r="F327" s="63" t="str">
        <f>vlookup(B327,'OS Study'!A:E,5,0)</f>
        <v>2025</v>
      </c>
      <c r="G327" s="62">
        <f>IF(vlookup(A327,'RVtools V2.1'!A:J,4,0)="non",0,1)</f>
        <v>1</v>
      </c>
      <c r="H327" s="62">
        <f>if(vlookup(A327,'RVtools V2.1'!A:K,11,0)="kube",1,0)</f>
        <v>0</v>
      </c>
      <c r="I327" s="62">
        <f t="shared" si="5"/>
        <v>0</v>
      </c>
      <c r="J327" s="62">
        <f>ifna(vlookup(A327,'Infra Study'!A:Q,17,0),0)</f>
        <v>0</v>
      </c>
      <c r="K327" s="64">
        <f>IFERROR(__xludf.DUMMYFUNCTION("N(REGEXMATCH(VLOOKUP(A327, 'RVtools V2.1'!A:H, 8, 0), ""^Serveur de fichiers""))"),0.0)</f>
        <v>0</v>
      </c>
      <c r="L327" s="64">
        <f t="shared" si="6"/>
        <v>0</v>
      </c>
      <c r="M327" s="67" t="str">
        <f>ifna(vlookup(A327,'RVtools V2.1'!A:I,8,0),"N/A")</f>
        <v>GLPI - Asset Management</v>
      </c>
      <c r="N327" s="64">
        <f>IFERROR(__xludf.DUMMYFUNCTION("IF(REGEXMATCH(M327, ""(?i)"" &amp; JOIN(""|"", SPLIT(""kalisil"", "" ""))), 1, 0)"),0.0)</f>
        <v>0</v>
      </c>
      <c r="O327" s="64" t="str">
        <f>vlookup(A327,'RVtools V2.1'!A:H,7,0)</f>
        <v>T3</v>
      </c>
      <c r="P327" s="64">
        <f>if(vlookup(A327,'RVtools V2.1'!A:H,5,0)="oui",1,0)</f>
        <v>0</v>
      </c>
      <c r="Q327" s="64">
        <f>ifna(vlookup(A327,vCPU!A:B,2,0),"Unknown")</f>
        <v>4</v>
      </c>
      <c r="R327" s="66">
        <f>ifna(vlookup(A327,vMemory!A:C,3,0),"Unknown")</f>
        <v>8</v>
      </c>
      <c r="S327" s="66">
        <f>ifna(vlookup(A327,vDisk!A:C,3,0),"Unknown")</f>
        <v>76</v>
      </c>
      <c r="T327" s="67" t="str">
        <f t="array" ref="T327">IFS(
   L327=1, "No Lift &amp; Shift",
   J327=1, XLOOKUP(A327, 'Infra Study'!A:A, 'Infra Study'!P:P),
   I327=1, "No Lift &amp; Shift",
   H327=1, "GKE",
   K327=1, "GCNV",
   G327=1, "Lift &amp; Shift Prod",
   TRUE, "Lift &amp; Shift Noprod"
)</f>
        <v>Lift &amp; Shift Prod</v>
      </c>
      <c r="U327" s="67">
        <f t="shared" si="7"/>
        <v>1</v>
      </c>
      <c r="V327" s="68" t="str">
        <f>if(T327="Lift &amp; Shift Noprod",if( Y327=0,Assumptions!$B$5, Assumptions!$B$4),if(T327="Lift &amp; Shift Prod",if(AND(N327=1,O327="T1"),Assumptions!$B$6,Assumptions!$B$4),0))</f>
        <v>N2D</v>
      </c>
      <c r="W327" s="69">
        <f>if(V327&lt;&gt;0,if(Q327="Unknown", Assumptions!$B$42,If(Q327&gt;1,Q327,2)),0)</f>
        <v>4</v>
      </c>
      <c r="X327" s="69">
        <f>if(V327&lt;&gt;0,if(R327="Unknown", Assumptions!$B$43,R327),0)</f>
        <v>8</v>
      </c>
      <c r="Y327" s="68">
        <f t="shared" si="8"/>
        <v>0</v>
      </c>
      <c r="Z327" s="68">
        <f>if(V327&lt;&gt;0,if(  S327="Unknown", Assumptions!$B$44,S327),0)</f>
        <v>76</v>
      </c>
      <c r="AA327" s="68" t="str">
        <f>if(V327 ="N2",ifna(vlookup(W327&amp;"-"&amp;X327,'Ref. VM'!A:B,2,0),"Custom"),if(V327 ="E2" , ifna(vlookup(W327&amp;"-"&amp;X327,'Ref. VM'!D:E,2,0),"Custom"),if(V327="N2D",ifna(vlookup(W327&amp;"-"&amp;X327,'Ref. VM'!G:H,2,0),"Custom"),if(V327="N4",ifna(vlookup(W327&amp;"-"&amp;X327,'Ref. VM'!J:K,2,0),"Custom"),0))))</f>
        <v>Custom</v>
      </c>
      <c r="AB327" s="67" t="str">
        <f t="shared" si="9"/>
        <v>N2D-Custom vCPUs-CUD 3y</v>
      </c>
      <c r="AC327" s="67" t="str">
        <f t="shared" si="10"/>
        <v>N2D-Custom RAM-CUD 3y</v>
      </c>
      <c r="AD327" s="67">
        <f t="shared" si="11"/>
        <v>0</v>
      </c>
      <c r="AE327" s="62">
        <f>if(T327="Lift &amp; Shift Prod",730,if(T327="Lift &amp; Shift Noprod",Assumptions!$B$3,0))</f>
        <v>730</v>
      </c>
      <c r="AF327" s="70">
        <f>if( U327=0,0,if(Y327=0, ((vlookup(AB327,'SKU Pricing'!A:B,Assumptions!$B$2,0)*W327)+(vlookup(AC327,'SKU Pricing'!A:B,Assumptions!$B$2,0)*X327))*AE327,((vlookup(AB327,'SKU Pricing'!A:B,Assumptions!$B$2,0)*W327)+(vlookup(AC327,'SKU Pricing'!A:B,Assumptions!$B$2,0)*(W327*8))+(vlookup(AD327,'SKU Pricing'!A:B,Assumptions!$B$2,0)*(X327-(W327*8))))*AE327))</f>
        <v>55.81665264</v>
      </c>
      <c r="AG327" s="67" t="str">
        <f t="shared" si="12"/>
        <v>Windows Server</v>
      </c>
      <c r="AH327" s="70">
        <f>ifna(vlookup(AG327,'SKU Pricing'!A:B,Assumptions!$B$2,0)*W327*AE327,0)</f>
        <v>134.32</v>
      </c>
      <c r="AI327" s="62" t="str">
        <f t="shared" si="13"/>
        <v/>
      </c>
      <c r="AJ327" s="62" t="str">
        <f>if(V327&lt;&gt;0, if(T327="Lift &amp; Shift Noprod",Assumptions!$B$9,if(V327=Assumptions!$B$6,Assumptions!$B$10,if(P327=1,Assumptions!$B$8,Assumptions!$B$7))),"")</f>
        <v>Balanced</v>
      </c>
      <c r="AK327" s="69" t="str">
        <f t="shared" si="14"/>
        <v>Balanced</v>
      </c>
      <c r="AL327" s="69">
        <f>if(AJ327="Hyperdisk Balanced",Assumptions!$B$11,0)</f>
        <v>0</v>
      </c>
      <c r="AM327" s="69">
        <f>if(AJ327="Hyperdisk Balanced",Assumptions!$B$12,0)</f>
        <v>0</v>
      </c>
      <c r="AN327" s="70">
        <f>if(AK327=0,0,if(AJ327="Hyperdisk Balanced",vlookup(AK327&amp;" provisioned space",'SKU Pricing'!A:B,Assumptions!$B$2,0)*Z327+vlookup(AK327&amp;" provisioned IOPS",'SKU Pricing'!A:B,Assumptions!$B$2,0)*AL327*730+vlookup(AK327&amp;" provisioned throughput",'SKU Pricing'!A:B,Assumptions!$B$2,0)*AM327*730,vlookup(AK327,'SKU Pricing'!A:B,Assumptions!$B$2,0)*Z327))</f>
        <v>8.816</v>
      </c>
      <c r="AO327" s="70">
        <f t="shared" si="15"/>
        <v>198.9526526</v>
      </c>
      <c r="AP327" s="71" t="str">
        <f t="shared" si="16"/>
        <v>VM Manager</v>
      </c>
      <c r="AQ327" s="70">
        <f>ifna(vlookup(AP327,'SKU Pricing'!A:B,Assumptions!$B$2,0)*AE327,0)</f>
        <v>2.19</v>
      </c>
      <c r="AR327" s="72">
        <v>0.0</v>
      </c>
    </row>
    <row r="328">
      <c r="A328" s="61" t="s">
        <v>477</v>
      </c>
      <c r="B328" s="62" t="str">
        <f>ifna(if(vlookup(A328,vOS!A:B,2,0)="","Unknown",vlookup(A328,vOS!A:B,2,0)),"Unknown")</f>
        <v>Microsoft Windows Server 2025 (64-bit)</v>
      </c>
      <c r="C328" s="62">
        <f>vlookup(B328,'OS Study'!A:D,2,0)</f>
        <v>0</v>
      </c>
      <c r="D328" s="62" t="str">
        <f>vlookup(B328,'OS Study'!A:D,3,0)</f>
        <v>Windows</v>
      </c>
      <c r="E328" s="62" t="str">
        <f>vlookup(B328,'OS Study'!A:D,4,0)</f>
        <v>Server</v>
      </c>
      <c r="F328" s="63" t="str">
        <f>vlookup(B328,'OS Study'!A:E,5,0)</f>
        <v>2025</v>
      </c>
      <c r="G328" s="62">
        <f>IF(vlookup(A328,'RVtools V2.1'!A:J,4,0)="non",0,1)</f>
        <v>1</v>
      </c>
      <c r="H328" s="62">
        <f>if(vlookup(A328,'RVtools V2.1'!A:K,11,0)="kube",1,0)</f>
        <v>0</v>
      </c>
      <c r="I328" s="62">
        <f t="shared" si="5"/>
        <v>0</v>
      </c>
      <c r="J328" s="62">
        <f>ifna(vlookup(A328,'Infra Study'!A:Q,17,0),0)</f>
        <v>0</v>
      </c>
      <c r="K328" s="64">
        <f>IFERROR(__xludf.DUMMYFUNCTION("N(REGEXMATCH(VLOOKUP(A328, 'RVtools V2.1'!A:H, 8, 0), ""^Serveur de fichiers""))"),0.0)</f>
        <v>0</v>
      </c>
      <c r="L328" s="64">
        <f t="shared" si="6"/>
        <v>0</v>
      </c>
      <c r="M328" s="67" t="str">
        <f>ifna(vlookup(A328,'RVtools V2.1'!A:I,8,0),"N/A")</f>
        <v>GLPI - Asset Management</v>
      </c>
      <c r="N328" s="64">
        <f>IFERROR(__xludf.DUMMYFUNCTION("IF(REGEXMATCH(M328, ""(?i)"" &amp; JOIN(""|"", SPLIT(""kalisil"", "" ""))), 1, 0)"),0.0)</f>
        <v>0</v>
      </c>
      <c r="O328" s="64" t="str">
        <f>vlookup(A328,'RVtools V2.1'!A:H,7,0)</f>
        <v>T3</v>
      </c>
      <c r="P328" s="64">
        <f>if(vlookup(A328,'RVtools V2.1'!A:H,5,0)="oui",1,0)</f>
        <v>0</v>
      </c>
      <c r="Q328" s="64">
        <f>ifna(vlookup(A328,vCPU!A:B,2,0),"Unknown")</f>
        <v>4</v>
      </c>
      <c r="R328" s="66">
        <f>ifna(vlookup(A328,vMemory!A:C,3,0),"Unknown")</f>
        <v>8</v>
      </c>
      <c r="S328" s="66">
        <f>ifna(vlookup(A328,vDisk!A:C,3,0),"Unknown")</f>
        <v>74</v>
      </c>
      <c r="T328" s="67" t="str">
        <f t="array" ref="T328">IFS(
   L328=1, "No Lift &amp; Shift",
   J328=1, XLOOKUP(A328, 'Infra Study'!A:A, 'Infra Study'!P:P),
   I328=1, "No Lift &amp; Shift",
   H328=1, "GKE",
   K328=1, "GCNV",
   G328=1, "Lift &amp; Shift Prod",
   TRUE, "Lift &amp; Shift Noprod"
)</f>
        <v>Lift &amp; Shift Prod</v>
      </c>
      <c r="U328" s="67">
        <f t="shared" si="7"/>
        <v>1</v>
      </c>
      <c r="V328" s="68" t="str">
        <f>if(T328="Lift &amp; Shift Noprod",if( Y328=0,Assumptions!$B$5, Assumptions!$B$4),if(T328="Lift &amp; Shift Prod",if(AND(N328=1,O328="T1"),Assumptions!$B$6,Assumptions!$B$4),0))</f>
        <v>N2D</v>
      </c>
      <c r="W328" s="69">
        <f>if(V328&lt;&gt;0,if(Q328="Unknown", Assumptions!$B$42,If(Q328&gt;1,Q328,2)),0)</f>
        <v>4</v>
      </c>
      <c r="X328" s="69">
        <f>if(V328&lt;&gt;0,if(R328="Unknown", Assumptions!$B$43,R328),0)</f>
        <v>8</v>
      </c>
      <c r="Y328" s="68">
        <f t="shared" si="8"/>
        <v>0</v>
      </c>
      <c r="Z328" s="68">
        <f>if(V328&lt;&gt;0,if(  S328="Unknown", Assumptions!$B$44,S328),0)</f>
        <v>74</v>
      </c>
      <c r="AA328" s="68" t="str">
        <f>if(V328 ="N2",ifna(vlookup(W328&amp;"-"&amp;X328,'Ref. VM'!A:B,2,0),"Custom"),if(V328 ="E2" , ifna(vlookup(W328&amp;"-"&amp;X328,'Ref. VM'!D:E,2,0),"Custom"),if(V328="N2D",ifna(vlookup(W328&amp;"-"&amp;X328,'Ref. VM'!G:H,2,0),"Custom"),if(V328="N4",ifna(vlookup(W328&amp;"-"&amp;X328,'Ref. VM'!J:K,2,0),"Custom"),0))))</f>
        <v>Custom</v>
      </c>
      <c r="AB328" s="67" t="str">
        <f t="shared" si="9"/>
        <v>N2D-Custom vCPUs-CUD 3y</v>
      </c>
      <c r="AC328" s="67" t="str">
        <f t="shared" si="10"/>
        <v>N2D-Custom RAM-CUD 3y</v>
      </c>
      <c r="AD328" s="67">
        <f t="shared" si="11"/>
        <v>0</v>
      </c>
      <c r="AE328" s="62">
        <f>if(T328="Lift &amp; Shift Prod",730,if(T328="Lift &amp; Shift Noprod",Assumptions!$B$3,0))</f>
        <v>730</v>
      </c>
      <c r="AF328" s="70">
        <f>if( U328=0,0,if(Y328=0, ((vlookup(AB328,'SKU Pricing'!A:B,Assumptions!$B$2,0)*W328)+(vlookup(AC328,'SKU Pricing'!A:B,Assumptions!$B$2,0)*X328))*AE328,((vlookup(AB328,'SKU Pricing'!A:B,Assumptions!$B$2,0)*W328)+(vlookup(AC328,'SKU Pricing'!A:B,Assumptions!$B$2,0)*(W328*8))+(vlookup(AD328,'SKU Pricing'!A:B,Assumptions!$B$2,0)*(X328-(W328*8))))*AE328))</f>
        <v>55.81665264</v>
      </c>
      <c r="AG328" s="67" t="str">
        <f t="shared" si="12"/>
        <v>Windows Server</v>
      </c>
      <c r="AH328" s="70">
        <f>ifna(vlookup(AG328,'SKU Pricing'!A:B,Assumptions!$B$2,0)*W328*AE328,0)</f>
        <v>134.32</v>
      </c>
      <c r="AI328" s="62" t="str">
        <f t="shared" si="13"/>
        <v/>
      </c>
      <c r="AJ328" s="62" t="str">
        <f>if(V328&lt;&gt;0, if(T328="Lift &amp; Shift Noprod",Assumptions!$B$9,if(V328=Assumptions!$B$6,Assumptions!$B$10,if(P328=1,Assumptions!$B$8,Assumptions!$B$7))),"")</f>
        <v>Balanced</v>
      </c>
      <c r="AK328" s="69" t="str">
        <f t="shared" si="14"/>
        <v>Balanced</v>
      </c>
      <c r="AL328" s="69">
        <f>if(AJ328="Hyperdisk Balanced",Assumptions!$B$11,0)</f>
        <v>0</v>
      </c>
      <c r="AM328" s="69">
        <f>if(AJ328="Hyperdisk Balanced",Assumptions!$B$12,0)</f>
        <v>0</v>
      </c>
      <c r="AN328" s="70">
        <f>if(AK328=0,0,if(AJ328="Hyperdisk Balanced",vlookup(AK328&amp;" provisioned space",'SKU Pricing'!A:B,Assumptions!$B$2,0)*Z328+vlookup(AK328&amp;" provisioned IOPS",'SKU Pricing'!A:B,Assumptions!$B$2,0)*AL328*730+vlookup(AK328&amp;" provisioned throughput",'SKU Pricing'!A:B,Assumptions!$B$2,0)*AM328*730,vlookup(AK328,'SKU Pricing'!A:B,Assumptions!$B$2,0)*Z328))</f>
        <v>8.584</v>
      </c>
      <c r="AO328" s="70">
        <f t="shared" si="15"/>
        <v>198.7206526</v>
      </c>
      <c r="AP328" s="71" t="str">
        <f t="shared" si="16"/>
        <v>VM Manager</v>
      </c>
      <c r="AQ328" s="70">
        <f>ifna(vlookup(AP328,'SKU Pricing'!A:B,Assumptions!$B$2,0)*AE328,0)</f>
        <v>2.19</v>
      </c>
      <c r="AR328" s="72">
        <v>0.0</v>
      </c>
    </row>
    <row r="329">
      <c r="A329" s="61" t="s">
        <v>478</v>
      </c>
      <c r="B329" s="62" t="str">
        <f>ifna(if(vlookup(A329,vOS!A:B,2,0)="","Unknown",vlookup(A329,vOS!A:B,2,0)),"Unknown")</f>
        <v>Microsoft Windows Server 2025 (64-bit)</v>
      </c>
      <c r="C329" s="62">
        <f>vlookup(B329,'OS Study'!A:D,2,0)</f>
        <v>0</v>
      </c>
      <c r="D329" s="62" t="str">
        <f>vlookup(B329,'OS Study'!A:D,3,0)</f>
        <v>Windows</v>
      </c>
      <c r="E329" s="62" t="str">
        <f>vlookup(B329,'OS Study'!A:D,4,0)</f>
        <v>Server</v>
      </c>
      <c r="F329" s="63" t="str">
        <f>vlookup(B329,'OS Study'!A:E,5,0)</f>
        <v>2025</v>
      </c>
      <c r="G329" s="62">
        <f>IF(vlookup(A329,'RVtools V2.1'!A:J,4,0)="non",0,1)</f>
        <v>1</v>
      </c>
      <c r="H329" s="62">
        <f>if(vlookup(A329,'RVtools V2.1'!A:K,11,0)="kube",1,0)</f>
        <v>0</v>
      </c>
      <c r="I329" s="62">
        <f t="shared" si="5"/>
        <v>0</v>
      </c>
      <c r="J329" s="62">
        <f>ifna(vlookup(A329,'Infra Study'!A:Q,17,0),0)</f>
        <v>0</v>
      </c>
      <c r="K329" s="64">
        <f>IFERROR(__xludf.DUMMYFUNCTION("N(REGEXMATCH(VLOOKUP(A329, 'RVtools V2.1'!A:H, 8, 0), ""^Serveur de fichiers""))"),0.0)</f>
        <v>0</v>
      </c>
      <c r="L329" s="64">
        <f t="shared" si="6"/>
        <v>0</v>
      </c>
      <c r="M329" s="67" t="str">
        <f>ifna(vlookup(A329,'RVtools V2.1'!A:I,8,0),"N/A")</f>
        <v>GLPI - Asset Management</v>
      </c>
      <c r="N329" s="64">
        <f>IFERROR(__xludf.DUMMYFUNCTION("IF(REGEXMATCH(M329, ""(?i)"" &amp; JOIN(""|"", SPLIT(""kalisil"", "" ""))), 1, 0)"),0.0)</f>
        <v>0</v>
      </c>
      <c r="O329" s="64" t="str">
        <f>vlookup(A329,'RVtools V2.1'!A:H,7,0)</f>
        <v>T3</v>
      </c>
      <c r="P329" s="64">
        <f>if(vlookup(A329,'RVtools V2.1'!A:H,5,0)="oui",1,0)</f>
        <v>0</v>
      </c>
      <c r="Q329" s="64">
        <f>ifna(vlookup(A329,vCPU!A:B,2,0),"Unknown")</f>
        <v>4</v>
      </c>
      <c r="R329" s="66">
        <f>ifna(vlookup(A329,vMemory!A:C,3,0),"Unknown")</f>
        <v>8</v>
      </c>
      <c r="S329" s="66">
        <f>ifna(vlookup(A329,vDisk!A:C,3,0),"Unknown")</f>
        <v>74</v>
      </c>
      <c r="T329" s="67" t="str">
        <f t="array" ref="T329">IFS(
   L329=1, "No Lift &amp; Shift",
   J329=1, XLOOKUP(A329, 'Infra Study'!A:A, 'Infra Study'!P:P),
   I329=1, "No Lift &amp; Shift",
   H329=1, "GKE",
   K329=1, "GCNV",
   G329=1, "Lift &amp; Shift Prod",
   TRUE, "Lift &amp; Shift Noprod"
)</f>
        <v>Lift &amp; Shift Prod</v>
      </c>
      <c r="U329" s="67">
        <f t="shared" si="7"/>
        <v>1</v>
      </c>
      <c r="V329" s="68" t="str">
        <f>if(T329="Lift &amp; Shift Noprod",if( Y329=0,Assumptions!$B$5, Assumptions!$B$4),if(T329="Lift &amp; Shift Prod",if(AND(N329=1,O329="T1"),Assumptions!$B$6,Assumptions!$B$4),0))</f>
        <v>N2D</v>
      </c>
      <c r="W329" s="69">
        <f>if(V329&lt;&gt;0,if(Q329="Unknown", Assumptions!$B$42,If(Q329&gt;1,Q329,2)),0)</f>
        <v>4</v>
      </c>
      <c r="X329" s="69">
        <f>if(V329&lt;&gt;0,if(R329="Unknown", Assumptions!$B$43,R329),0)</f>
        <v>8</v>
      </c>
      <c r="Y329" s="68">
        <f t="shared" si="8"/>
        <v>0</v>
      </c>
      <c r="Z329" s="68">
        <f>if(V329&lt;&gt;0,if(  S329="Unknown", Assumptions!$B$44,S329),0)</f>
        <v>74</v>
      </c>
      <c r="AA329" s="68" t="str">
        <f>if(V329 ="N2",ifna(vlookup(W329&amp;"-"&amp;X329,'Ref. VM'!A:B,2,0),"Custom"),if(V329 ="E2" , ifna(vlookup(W329&amp;"-"&amp;X329,'Ref. VM'!D:E,2,0),"Custom"),if(V329="N2D",ifna(vlookup(W329&amp;"-"&amp;X329,'Ref. VM'!G:H,2,0),"Custom"),if(V329="N4",ifna(vlookup(W329&amp;"-"&amp;X329,'Ref. VM'!J:K,2,0),"Custom"),0))))</f>
        <v>Custom</v>
      </c>
      <c r="AB329" s="67" t="str">
        <f t="shared" si="9"/>
        <v>N2D-Custom vCPUs-CUD 3y</v>
      </c>
      <c r="AC329" s="67" t="str">
        <f t="shared" si="10"/>
        <v>N2D-Custom RAM-CUD 3y</v>
      </c>
      <c r="AD329" s="67">
        <f t="shared" si="11"/>
        <v>0</v>
      </c>
      <c r="AE329" s="62">
        <f>if(T329="Lift &amp; Shift Prod",730,if(T329="Lift &amp; Shift Noprod",Assumptions!$B$3,0))</f>
        <v>730</v>
      </c>
      <c r="AF329" s="70">
        <f>if( U329=0,0,if(Y329=0, ((vlookup(AB329,'SKU Pricing'!A:B,Assumptions!$B$2,0)*W329)+(vlookup(AC329,'SKU Pricing'!A:B,Assumptions!$B$2,0)*X329))*AE329,((vlookup(AB329,'SKU Pricing'!A:B,Assumptions!$B$2,0)*W329)+(vlookup(AC329,'SKU Pricing'!A:B,Assumptions!$B$2,0)*(W329*8))+(vlookup(AD329,'SKU Pricing'!A:B,Assumptions!$B$2,0)*(X329-(W329*8))))*AE329))</f>
        <v>55.81665264</v>
      </c>
      <c r="AG329" s="67" t="str">
        <f t="shared" si="12"/>
        <v>Windows Server</v>
      </c>
      <c r="AH329" s="70">
        <f>ifna(vlookup(AG329,'SKU Pricing'!A:B,Assumptions!$B$2,0)*W329*AE329,0)</f>
        <v>134.32</v>
      </c>
      <c r="AI329" s="62" t="str">
        <f t="shared" si="13"/>
        <v/>
      </c>
      <c r="AJ329" s="62" t="str">
        <f>if(V329&lt;&gt;0, if(T329="Lift &amp; Shift Noprod",Assumptions!$B$9,if(V329=Assumptions!$B$6,Assumptions!$B$10,if(P329=1,Assumptions!$B$8,Assumptions!$B$7))),"")</f>
        <v>Balanced</v>
      </c>
      <c r="AK329" s="69" t="str">
        <f t="shared" si="14"/>
        <v>Balanced</v>
      </c>
      <c r="AL329" s="69">
        <f>if(AJ329="Hyperdisk Balanced",Assumptions!$B$11,0)</f>
        <v>0</v>
      </c>
      <c r="AM329" s="69">
        <f>if(AJ329="Hyperdisk Balanced",Assumptions!$B$12,0)</f>
        <v>0</v>
      </c>
      <c r="AN329" s="70">
        <f>if(AK329=0,0,if(AJ329="Hyperdisk Balanced",vlookup(AK329&amp;" provisioned space",'SKU Pricing'!A:B,Assumptions!$B$2,0)*Z329+vlookup(AK329&amp;" provisioned IOPS",'SKU Pricing'!A:B,Assumptions!$B$2,0)*AL329*730+vlookup(AK329&amp;" provisioned throughput",'SKU Pricing'!A:B,Assumptions!$B$2,0)*AM329*730,vlookup(AK329,'SKU Pricing'!A:B,Assumptions!$B$2,0)*Z329))</f>
        <v>8.584</v>
      </c>
      <c r="AO329" s="70">
        <f t="shared" si="15"/>
        <v>198.7206526</v>
      </c>
      <c r="AP329" s="71" t="str">
        <f t="shared" si="16"/>
        <v>VM Manager</v>
      </c>
      <c r="AQ329" s="70">
        <f>ifna(vlookup(AP329,'SKU Pricing'!A:B,Assumptions!$B$2,0)*AE329,0)</f>
        <v>2.19</v>
      </c>
      <c r="AR329" s="72">
        <v>0.0</v>
      </c>
    </row>
    <row r="330">
      <c r="A330" s="61" t="s">
        <v>479</v>
      </c>
      <c r="B330" s="62" t="str">
        <f>ifna(if(vlookup(A330,vOS!A:B,2,0)="","Unknown",vlookup(A330,vOS!A:B,2,0)),"Unknown")</f>
        <v>Debian GNU/Linux 10 (64-bit)</v>
      </c>
      <c r="C330" s="62">
        <f>vlookup(B330,'OS Study'!A:D,2,0)</f>
        <v>0</v>
      </c>
      <c r="D330" s="62" t="str">
        <f>vlookup(B330,'OS Study'!A:D,3,0)</f>
        <v>Linux</v>
      </c>
      <c r="E330" s="62" t="str">
        <f>vlookup(B330,'OS Study'!A:D,4,0)</f>
        <v>Debian</v>
      </c>
      <c r="F330" s="63" t="str">
        <f>vlookup(B330,'OS Study'!A:E,5,0)</f>
        <v>10</v>
      </c>
      <c r="G330" s="62">
        <f>IF(vlookup(A330,'RVtools V2.1'!A:J,4,0)="non",0,1)</f>
        <v>0</v>
      </c>
      <c r="H330" s="62">
        <f>if(vlookup(A330,'RVtools V2.1'!A:K,11,0)="kube",1,0)</f>
        <v>0</v>
      </c>
      <c r="I330" s="62">
        <f t="shared" si="5"/>
        <v>0</v>
      </c>
      <c r="J330" s="62">
        <f>ifna(vlookup(A330,'Infra Study'!A:Q,17,0),0)</f>
        <v>0</v>
      </c>
      <c r="K330" s="64">
        <f>IFERROR(__xludf.DUMMYFUNCTION("N(REGEXMATCH(VLOOKUP(A330, 'RVtools V2.1'!A:H, 8, 0), ""^Serveur de fichiers""))"),0.0)</f>
        <v>0</v>
      </c>
      <c r="L330" s="64">
        <f t="shared" si="6"/>
        <v>0</v>
      </c>
      <c r="M330" s="65" t="str">
        <f>ifna(vlookup(A330,'RVtools V2.1'!A:I,8,0),"N/A")</f>
        <v>GLPI - Asset Management</v>
      </c>
      <c r="N330" s="64">
        <f>IFERROR(__xludf.DUMMYFUNCTION("IF(REGEXMATCH(M330, ""(?i)"" &amp; JOIN(""|"", SPLIT(""kalisil"", "" ""))), 1, 0)"),0.0)</f>
        <v>0</v>
      </c>
      <c r="O330" s="64" t="str">
        <f>vlookup(A330,'RVtools V2.1'!A:H,7,0)</f>
        <v>N/A</v>
      </c>
      <c r="P330" s="64">
        <f>if(vlookup(A330,'RVtools V2.1'!A:H,5,0)="oui",1,0)</f>
        <v>0</v>
      </c>
      <c r="Q330" s="64">
        <f>ifna(vlookup(A330,vCPU!A:B,2,0),"Unknown")</f>
        <v>1</v>
      </c>
      <c r="R330" s="66">
        <f>ifna(vlookup(A330,vMemory!A:C,3,0),"Unknown")</f>
        <v>2</v>
      </c>
      <c r="S330" s="66">
        <f>ifna(vlookup(A330,vDisk!A:C,3,0),"Unknown")</f>
        <v>27</v>
      </c>
      <c r="T330" s="67" t="str">
        <f t="array" ref="T330">IFS(
   L330=1, "No Lift &amp; Shift",
   J330=1, XLOOKUP(A330, 'Infra Study'!A:A, 'Infra Study'!P:P),
   I330=1, "No Lift &amp; Shift",
   H330=1, "GKE",
   K330=1, "GCNV",
   G330=1, "Lift &amp; Shift Prod",
   TRUE, "Lift &amp; Shift Noprod"
)</f>
        <v>Lift &amp; Shift Noprod</v>
      </c>
      <c r="U330" s="67">
        <f t="shared" si="7"/>
        <v>1</v>
      </c>
      <c r="V330" s="68" t="str">
        <f>if(T330="Lift &amp; Shift Noprod",if( Y330=0,Assumptions!$B$5, Assumptions!$B$4),if(T330="Lift &amp; Shift Prod",if(AND(N330=1,O330="T1"),Assumptions!$B$6,Assumptions!$B$4),0))</f>
        <v>E2</v>
      </c>
      <c r="W330" s="62">
        <f>if(V330&lt;&gt;0,if(Q330="Unknown", Assumptions!$B$42,If(Q330&gt;1,Q330,2)),0)</f>
        <v>2</v>
      </c>
      <c r="X330" s="69">
        <f>if(V330&lt;&gt;0,if(R330="Unknown", Assumptions!$B$43,R330),0)</f>
        <v>2</v>
      </c>
      <c r="Y330" s="68">
        <f t="shared" si="8"/>
        <v>0</v>
      </c>
      <c r="Z330" s="68">
        <f>if(V330&lt;&gt;0,if(  S330="Unknown", Assumptions!$B$44,S330),0)</f>
        <v>27</v>
      </c>
      <c r="AA330" s="68" t="str">
        <f>if(V330 ="N2",ifna(vlookup(W330&amp;"-"&amp;X330,'Ref. VM'!A:B,2,0),"Custom"),if(V330 ="E2" , ifna(vlookup(W330&amp;"-"&amp;X330,'Ref. VM'!D:E,2,0),"Custom"),if(V330="N2D",ifna(vlookup(W330&amp;"-"&amp;X330,'Ref. VM'!G:H,2,0),"Custom"),if(V330="N4",ifna(vlookup(W330&amp;"-"&amp;X330,'Ref. VM'!J:K,2,0),"Custom"),0))))</f>
        <v>Custom</v>
      </c>
      <c r="AB330" s="67" t="str">
        <f t="shared" si="9"/>
        <v>E2-Custom vCPUs</v>
      </c>
      <c r="AC330" s="67" t="str">
        <f t="shared" si="10"/>
        <v>E2-Custom RAM</v>
      </c>
      <c r="AD330" s="67">
        <f t="shared" si="11"/>
        <v>0</v>
      </c>
      <c r="AE330" s="62">
        <f>if(T330="Lift &amp; Shift Prod",730,if(T330="Lift &amp; Shift Noprod",Assumptions!$B$3,0))</f>
        <v>270</v>
      </c>
      <c r="AF330" s="70">
        <f>if( U330=0,0,if(Y330=0, ((vlookup(AB330,'SKU Pricing'!A:B,Assumptions!$B$2,0)*W330)+(vlookup(AC330,'SKU Pricing'!A:B,Assumptions!$B$2,0)*X330))*AE330,((vlookup(AB330,'SKU Pricing'!A:B,Assumptions!$B$2,0)*W330)+(vlookup(AC330,'SKU Pricing'!A:B,Assumptions!$B$2,0)*(W330*8))+(vlookup(AD330,'SKU Pricing'!A:B,Assumptions!$B$2,0)*(X330-(W330*8))))*AE330))</f>
        <v>16.268931</v>
      </c>
      <c r="AG330" s="67">
        <f t="shared" si="12"/>
        <v>0</v>
      </c>
      <c r="AH330" s="70">
        <f>ifna(vlookup(AG330,'SKU Pricing'!A:B,Assumptions!$B$2,0)*W330*AE330,0)</f>
        <v>0</v>
      </c>
      <c r="AI330" s="62" t="str">
        <f t="shared" si="13"/>
        <v/>
      </c>
      <c r="AJ330" s="62" t="str">
        <f>if(V330&lt;&gt;0, if(T330="Lift &amp; Shift Noprod",Assumptions!$B$9,if(V330=Assumptions!$B$6,Assumptions!$B$10,if(P330=1,Assumptions!$B$8,Assumptions!$B$7))),"")</f>
        <v>Balanced</v>
      </c>
      <c r="AK330" s="69" t="str">
        <f t="shared" si="14"/>
        <v>Balanced</v>
      </c>
      <c r="AL330" s="69">
        <f>if(AJ330="Hyperdisk Balanced",Assumptions!$B$11,0)</f>
        <v>0</v>
      </c>
      <c r="AM330" s="69">
        <f>if(AJ330="Hyperdisk Balanced",Assumptions!$B$12,0)</f>
        <v>0</v>
      </c>
      <c r="AN330" s="70">
        <f>if(AK330=0,0,if(AJ330="Hyperdisk Balanced",vlookup(AK330&amp;" provisioned space",'SKU Pricing'!A:B,Assumptions!$B$2,0)*Z330+vlookup(AK330&amp;" provisioned IOPS",'SKU Pricing'!A:B,Assumptions!$B$2,0)*AL330*730+vlookup(AK330&amp;" provisioned throughput",'SKU Pricing'!A:B,Assumptions!$B$2,0)*AM330*730,vlookup(AK330,'SKU Pricing'!A:B,Assumptions!$B$2,0)*Z330))</f>
        <v>3.132</v>
      </c>
      <c r="AO330" s="70">
        <f t="shared" si="15"/>
        <v>19.400931</v>
      </c>
      <c r="AP330" s="71" t="str">
        <f t="shared" si="16"/>
        <v>VM Manager</v>
      </c>
      <c r="AQ330" s="70">
        <f>ifna(vlookup(AP330,'SKU Pricing'!A:B,Assumptions!$B$2,0)*AE330,0)</f>
        <v>0.81</v>
      </c>
      <c r="AR330" s="72">
        <v>0.0</v>
      </c>
    </row>
    <row r="331">
      <c r="A331" s="61" t="s">
        <v>480</v>
      </c>
      <c r="B331" s="62" t="str">
        <f>ifna(if(vlookup(A331,vOS!A:B,2,0)="","Unknown",vlookup(A331,vOS!A:B,2,0)),"Unknown")</f>
        <v>Microsoft Windows Server 2025 (64-bit)</v>
      </c>
      <c r="C331" s="62">
        <f>vlookup(B331,'OS Study'!A:D,2,0)</f>
        <v>0</v>
      </c>
      <c r="D331" s="62" t="str">
        <f>vlookup(B331,'OS Study'!A:D,3,0)</f>
        <v>Windows</v>
      </c>
      <c r="E331" s="62" t="str">
        <f>vlookup(B331,'OS Study'!A:D,4,0)</f>
        <v>Server</v>
      </c>
      <c r="F331" s="63" t="str">
        <f>vlookup(B331,'OS Study'!A:E,5,0)</f>
        <v>2025</v>
      </c>
      <c r="G331" s="62">
        <f>IF(vlookup(A331,'RVtools V2.1'!A:J,4,0)="non",0,1)</f>
        <v>1</v>
      </c>
      <c r="H331" s="62">
        <f>if(vlookup(A331,'RVtools V2.1'!A:K,11,0)="kube",1,0)</f>
        <v>0</v>
      </c>
      <c r="I331" s="62">
        <f t="shared" si="5"/>
        <v>0</v>
      </c>
      <c r="J331" s="62">
        <f>ifna(vlookup(A331,'Infra Study'!A:Q,17,0),0)</f>
        <v>0</v>
      </c>
      <c r="K331" s="64">
        <f>IFERROR(__xludf.DUMMYFUNCTION("N(REGEXMATCH(VLOOKUP(A331, 'RVtools V2.1'!A:H, 8, 0), ""^Serveur de fichiers""))"),0.0)</f>
        <v>0</v>
      </c>
      <c r="L331" s="64">
        <f t="shared" si="6"/>
        <v>0</v>
      </c>
      <c r="M331" s="67" t="str">
        <f>ifna(vlookup(A331,'RVtools V2.1'!A:I,8,0),"N/A")</f>
        <v>GLPI - Asset Management</v>
      </c>
      <c r="N331" s="64">
        <f>IFERROR(__xludf.DUMMYFUNCTION("IF(REGEXMATCH(M331, ""(?i)"" &amp; JOIN(""|"", SPLIT(""kalisil"", "" ""))), 1, 0)"),0.0)</f>
        <v>0</v>
      </c>
      <c r="O331" s="64" t="str">
        <f>vlookup(A331,'RVtools V2.1'!A:H,7,0)</f>
        <v>T3</v>
      </c>
      <c r="P331" s="64">
        <f>if(vlookup(A331,'RVtools V2.1'!A:H,5,0)="oui",1,0)</f>
        <v>0</v>
      </c>
      <c r="Q331" s="64">
        <f>ifna(vlookup(A331,vCPU!A:B,2,0),"Unknown")</f>
        <v>4</v>
      </c>
      <c r="R331" s="66">
        <f>ifna(vlookup(A331,vMemory!A:C,3,0),"Unknown")</f>
        <v>8</v>
      </c>
      <c r="S331" s="66">
        <f>ifna(vlookup(A331,vDisk!A:C,3,0),"Unknown")</f>
        <v>122</v>
      </c>
      <c r="T331" s="67" t="str">
        <f t="array" ref="T331">IFS(
   L331=1, "No Lift &amp; Shift",
   J331=1, XLOOKUP(A331, 'Infra Study'!A:A, 'Infra Study'!P:P),
   I331=1, "No Lift &amp; Shift",
   H331=1, "GKE",
   K331=1, "GCNV",
   G331=1, "Lift &amp; Shift Prod",
   TRUE, "Lift &amp; Shift Noprod"
)</f>
        <v>Lift &amp; Shift Prod</v>
      </c>
      <c r="U331" s="67">
        <f t="shared" si="7"/>
        <v>1</v>
      </c>
      <c r="V331" s="68" t="str">
        <f>if(T331="Lift &amp; Shift Noprod",if( Y331=0,Assumptions!$B$5, Assumptions!$B$4),if(T331="Lift &amp; Shift Prod",if(AND(N331=1,O331="T1"),Assumptions!$B$6,Assumptions!$B$4),0))</f>
        <v>N2D</v>
      </c>
      <c r="W331" s="69">
        <f>if(V331&lt;&gt;0,if(Q331="Unknown", Assumptions!$B$42,If(Q331&gt;1,Q331,2)),0)</f>
        <v>4</v>
      </c>
      <c r="X331" s="69">
        <f>if(V331&lt;&gt;0,if(R331="Unknown", Assumptions!$B$43,R331),0)</f>
        <v>8</v>
      </c>
      <c r="Y331" s="68">
        <f t="shared" si="8"/>
        <v>0</v>
      </c>
      <c r="Z331" s="68">
        <f>if(V331&lt;&gt;0,if(  S331="Unknown", Assumptions!$B$44,S331),0)</f>
        <v>122</v>
      </c>
      <c r="AA331" s="68" t="str">
        <f>if(V331 ="N2",ifna(vlookup(W331&amp;"-"&amp;X331,'Ref. VM'!A:B,2,0),"Custom"),if(V331 ="E2" , ifna(vlookup(W331&amp;"-"&amp;X331,'Ref. VM'!D:E,2,0),"Custom"),if(V331="N2D",ifna(vlookup(W331&amp;"-"&amp;X331,'Ref. VM'!G:H,2,0),"Custom"),if(V331="N4",ifna(vlookup(W331&amp;"-"&amp;X331,'Ref. VM'!J:K,2,0),"Custom"),0))))</f>
        <v>Custom</v>
      </c>
      <c r="AB331" s="67" t="str">
        <f t="shared" si="9"/>
        <v>N2D-Custom vCPUs-CUD 3y</v>
      </c>
      <c r="AC331" s="67" t="str">
        <f t="shared" si="10"/>
        <v>N2D-Custom RAM-CUD 3y</v>
      </c>
      <c r="AD331" s="67">
        <f t="shared" si="11"/>
        <v>0</v>
      </c>
      <c r="AE331" s="62">
        <f>if(T331="Lift &amp; Shift Prod",730,if(T331="Lift &amp; Shift Noprod",Assumptions!$B$3,0))</f>
        <v>730</v>
      </c>
      <c r="AF331" s="70">
        <f>if( U331=0,0,if(Y331=0, ((vlookup(AB331,'SKU Pricing'!A:B,Assumptions!$B$2,0)*W331)+(vlookup(AC331,'SKU Pricing'!A:B,Assumptions!$B$2,0)*X331))*AE331,((vlookup(AB331,'SKU Pricing'!A:B,Assumptions!$B$2,0)*W331)+(vlookup(AC331,'SKU Pricing'!A:B,Assumptions!$B$2,0)*(W331*8))+(vlookup(AD331,'SKU Pricing'!A:B,Assumptions!$B$2,0)*(X331-(W331*8))))*AE331))</f>
        <v>55.81665264</v>
      </c>
      <c r="AG331" s="67" t="str">
        <f t="shared" si="12"/>
        <v>Windows Server</v>
      </c>
      <c r="AH331" s="70">
        <f>ifna(vlookup(AG331,'SKU Pricing'!A:B,Assumptions!$B$2,0)*W331*AE331,0)</f>
        <v>134.32</v>
      </c>
      <c r="AI331" s="62" t="str">
        <f t="shared" si="13"/>
        <v/>
      </c>
      <c r="AJ331" s="62" t="str">
        <f>if(V331&lt;&gt;0, if(T331="Lift &amp; Shift Noprod",Assumptions!$B$9,if(V331=Assumptions!$B$6,Assumptions!$B$10,if(P331=1,Assumptions!$B$8,Assumptions!$B$7))),"")</f>
        <v>Balanced</v>
      </c>
      <c r="AK331" s="69" t="str">
        <f t="shared" si="14"/>
        <v>Balanced</v>
      </c>
      <c r="AL331" s="69">
        <f>if(AJ331="Hyperdisk Balanced",Assumptions!$B$11,0)</f>
        <v>0</v>
      </c>
      <c r="AM331" s="69">
        <f>if(AJ331="Hyperdisk Balanced",Assumptions!$B$12,0)</f>
        <v>0</v>
      </c>
      <c r="AN331" s="70">
        <f>if(AK331=0,0,if(AJ331="Hyperdisk Balanced",vlookup(AK331&amp;" provisioned space",'SKU Pricing'!A:B,Assumptions!$B$2,0)*Z331+vlookup(AK331&amp;" provisioned IOPS",'SKU Pricing'!A:B,Assumptions!$B$2,0)*AL331*730+vlookup(AK331&amp;" provisioned throughput",'SKU Pricing'!A:B,Assumptions!$B$2,0)*AM331*730,vlookup(AK331,'SKU Pricing'!A:B,Assumptions!$B$2,0)*Z331))</f>
        <v>14.152</v>
      </c>
      <c r="AO331" s="70">
        <f t="shared" si="15"/>
        <v>204.2886526</v>
      </c>
      <c r="AP331" s="71" t="str">
        <f t="shared" si="16"/>
        <v>VM Manager</v>
      </c>
      <c r="AQ331" s="70">
        <f>ifna(vlookup(AP331,'SKU Pricing'!A:B,Assumptions!$B$2,0)*AE331,0)</f>
        <v>2.19</v>
      </c>
      <c r="AR331" s="72">
        <v>0.0</v>
      </c>
    </row>
    <row r="332">
      <c r="A332" s="61" t="s">
        <v>481</v>
      </c>
      <c r="B332" s="62" t="str">
        <f>ifna(if(vlookup(A332,vOS!A:B,2,0)="","Unknown",vlookup(A332,vOS!A:B,2,0)),"Unknown")</f>
        <v>Microsoft Windows Server 2025 (64-bit)</v>
      </c>
      <c r="C332" s="62">
        <f>vlookup(B332,'OS Study'!A:D,2,0)</f>
        <v>0</v>
      </c>
      <c r="D332" s="62" t="str">
        <f>vlookup(B332,'OS Study'!A:D,3,0)</f>
        <v>Windows</v>
      </c>
      <c r="E332" s="62" t="str">
        <f>vlookup(B332,'OS Study'!A:D,4,0)</f>
        <v>Server</v>
      </c>
      <c r="F332" s="63" t="str">
        <f>vlookup(B332,'OS Study'!A:E,5,0)</f>
        <v>2025</v>
      </c>
      <c r="G332" s="62">
        <f>IF(vlookup(A332,'RVtools V2.1'!A:J,4,0)="non",0,1)</f>
        <v>1</v>
      </c>
      <c r="H332" s="62">
        <f>if(vlookup(A332,'RVtools V2.1'!A:K,11,0)="kube",1,0)</f>
        <v>0</v>
      </c>
      <c r="I332" s="62">
        <f t="shared" si="5"/>
        <v>0</v>
      </c>
      <c r="J332" s="62">
        <f>ifna(vlookup(A332,'Infra Study'!A:Q,17,0),0)</f>
        <v>0</v>
      </c>
      <c r="K332" s="64">
        <f>IFERROR(__xludf.DUMMYFUNCTION("N(REGEXMATCH(VLOOKUP(A332, 'RVtools V2.1'!A:H, 8, 0), ""^Serveur de fichiers""))"),0.0)</f>
        <v>0</v>
      </c>
      <c r="L332" s="64">
        <f t="shared" si="6"/>
        <v>0</v>
      </c>
      <c r="M332" s="67" t="str">
        <f>ifna(vlookup(A332,'RVtools V2.1'!A:I,8,0),"N/A")</f>
        <v>GLPI - Asset Management</v>
      </c>
      <c r="N332" s="64">
        <f>IFERROR(__xludf.DUMMYFUNCTION("IF(REGEXMATCH(M332, ""(?i)"" &amp; JOIN(""|"", SPLIT(""kalisil"", "" ""))), 1, 0)"),0.0)</f>
        <v>0</v>
      </c>
      <c r="O332" s="64" t="str">
        <f>vlookup(A332,'RVtools V2.1'!A:H,7,0)</f>
        <v>T3</v>
      </c>
      <c r="P332" s="64">
        <f>if(vlookup(A332,'RVtools V2.1'!A:H,5,0)="oui",1,0)</f>
        <v>0</v>
      </c>
      <c r="Q332" s="64">
        <f>ifna(vlookup(A332,vCPU!A:B,2,0),"Unknown")</f>
        <v>4</v>
      </c>
      <c r="R332" s="66">
        <f>ifna(vlookup(A332,vMemory!A:C,3,0),"Unknown")</f>
        <v>8</v>
      </c>
      <c r="S332" s="66">
        <f>ifna(vlookup(A332,vDisk!A:C,3,0),"Unknown")</f>
        <v>131</v>
      </c>
      <c r="T332" s="67" t="str">
        <f t="array" ref="T332">IFS(
   L332=1, "No Lift &amp; Shift",
   J332=1, XLOOKUP(A332, 'Infra Study'!A:A, 'Infra Study'!P:P),
   I332=1, "No Lift &amp; Shift",
   H332=1, "GKE",
   K332=1, "GCNV",
   G332=1, "Lift &amp; Shift Prod",
   TRUE, "Lift &amp; Shift Noprod"
)</f>
        <v>Lift &amp; Shift Prod</v>
      </c>
      <c r="U332" s="67">
        <f t="shared" si="7"/>
        <v>1</v>
      </c>
      <c r="V332" s="68" t="str">
        <f>if(T332="Lift &amp; Shift Noprod",if( Y332=0,Assumptions!$B$5, Assumptions!$B$4),if(T332="Lift &amp; Shift Prod",if(AND(N332=1,O332="T1"),Assumptions!$B$6,Assumptions!$B$4),0))</f>
        <v>N2D</v>
      </c>
      <c r="W332" s="69">
        <f>if(V332&lt;&gt;0,if(Q332="Unknown", Assumptions!$B$42,If(Q332&gt;1,Q332,2)),0)</f>
        <v>4</v>
      </c>
      <c r="X332" s="69">
        <f>if(V332&lt;&gt;0,if(R332="Unknown", Assumptions!$B$43,R332),0)</f>
        <v>8</v>
      </c>
      <c r="Y332" s="68">
        <f t="shared" si="8"/>
        <v>0</v>
      </c>
      <c r="Z332" s="68">
        <f>if(V332&lt;&gt;0,if(  S332="Unknown", Assumptions!$B$44,S332),0)</f>
        <v>131</v>
      </c>
      <c r="AA332" s="68" t="str">
        <f>if(V332 ="N2",ifna(vlookup(W332&amp;"-"&amp;X332,'Ref. VM'!A:B,2,0),"Custom"),if(V332 ="E2" , ifna(vlookup(W332&amp;"-"&amp;X332,'Ref. VM'!D:E,2,0),"Custom"),if(V332="N2D",ifna(vlookup(W332&amp;"-"&amp;X332,'Ref. VM'!G:H,2,0),"Custom"),if(V332="N4",ifna(vlookup(W332&amp;"-"&amp;X332,'Ref. VM'!J:K,2,0),"Custom"),0))))</f>
        <v>Custom</v>
      </c>
      <c r="AB332" s="67" t="str">
        <f t="shared" si="9"/>
        <v>N2D-Custom vCPUs-CUD 3y</v>
      </c>
      <c r="AC332" s="67" t="str">
        <f t="shared" si="10"/>
        <v>N2D-Custom RAM-CUD 3y</v>
      </c>
      <c r="AD332" s="67">
        <f t="shared" si="11"/>
        <v>0</v>
      </c>
      <c r="AE332" s="62">
        <f>if(T332="Lift &amp; Shift Prod",730,if(T332="Lift &amp; Shift Noprod",Assumptions!$B$3,0))</f>
        <v>730</v>
      </c>
      <c r="AF332" s="70">
        <f>if( U332=0,0,if(Y332=0, ((vlookup(AB332,'SKU Pricing'!A:B,Assumptions!$B$2,0)*W332)+(vlookup(AC332,'SKU Pricing'!A:B,Assumptions!$B$2,0)*X332))*AE332,((vlookup(AB332,'SKU Pricing'!A:B,Assumptions!$B$2,0)*W332)+(vlookup(AC332,'SKU Pricing'!A:B,Assumptions!$B$2,0)*(W332*8))+(vlookup(AD332,'SKU Pricing'!A:B,Assumptions!$B$2,0)*(X332-(W332*8))))*AE332))</f>
        <v>55.81665264</v>
      </c>
      <c r="AG332" s="67" t="str">
        <f t="shared" si="12"/>
        <v>Windows Server</v>
      </c>
      <c r="AH332" s="70">
        <f>ifna(vlookup(AG332,'SKU Pricing'!A:B,Assumptions!$B$2,0)*W332*AE332,0)</f>
        <v>134.32</v>
      </c>
      <c r="AI332" s="62" t="str">
        <f t="shared" si="13"/>
        <v/>
      </c>
      <c r="AJ332" s="62" t="str">
        <f>if(V332&lt;&gt;0, if(T332="Lift &amp; Shift Noprod",Assumptions!$B$9,if(V332=Assumptions!$B$6,Assumptions!$B$10,if(P332=1,Assumptions!$B$8,Assumptions!$B$7))),"")</f>
        <v>Balanced</v>
      </c>
      <c r="AK332" s="69" t="str">
        <f t="shared" si="14"/>
        <v>Balanced</v>
      </c>
      <c r="AL332" s="69">
        <f>if(AJ332="Hyperdisk Balanced",Assumptions!$B$11,0)</f>
        <v>0</v>
      </c>
      <c r="AM332" s="69">
        <f>if(AJ332="Hyperdisk Balanced",Assumptions!$B$12,0)</f>
        <v>0</v>
      </c>
      <c r="AN332" s="70">
        <f>if(AK332=0,0,if(AJ332="Hyperdisk Balanced",vlookup(AK332&amp;" provisioned space",'SKU Pricing'!A:B,Assumptions!$B$2,0)*Z332+vlookup(AK332&amp;" provisioned IOPS",'SKU Pricing'!A:B,Assumptions!$B$2,0)*AL332*730+vlookup(AK332&amp;" provisioned throughput",'SKU Pricing'!A:B,Assumptions!$B$2,0)*AM332*730,vlookup(AK332,'SKU Pricing'!A:B,Assumptions!$B$2,0)*Z332))</f>
        <v>15.196</v>
      </c>
      <c r="AO332" s="70">
        <f t="shared" si="15"/>
        <v>205.3326526</v>
      </c>
      <c r="AP332" s="71" t="str">
        <f t="shared" si="16"/>
        <v>VM Manager</v>
      </c>
      <c r="AQ332" s="70">
        <f>ifna(vlookup(AP332,'SKU Pricing'!A:B,Assumptions!$B$2,0)*AE332,0)</f>
        <v>2.19</v>
      </c>
      <c r="AR332" s="72">
        <v>0.0</v>
      </c>
    </row>
    <row r="333">
      <c r="A333" s="61" t="s">
        <v>482</v>
      </c>
      <c r="B333" s="62" t="str">
        <f>ifna(if(vlookup(A333,vOS!A:B,2,0)="","Unknown",vlookup(A333,vOS!A:B,2,0)),"Unknown")</f>
        <v>Microsoft Windows Server 2025 (64-bit)</v>
      </c>
      <c r="C333" s="62">
        <f>vlookup(B333,'OS Study'!A:D,2,0)</f>
        <v>0</v>
      </c>
      <c r="D333" s="62" t="str">
        <f>vlookup(B333,'OS Study'!A:D,3,0)</f>
        <v>Windows</v>
      </c>
      <c r="E333" s="62" t="str">
        <f>vlookup(B333,'OS Study'!A:D,4,0)</f>
        <v>Server</v>
      </c>
      <c r="F333" s="63" t="str">
        <f>vlookup(B333,'OS Study'!A:E,5,0)</f>
        <v>2025</v>
      </c>
      <c r="G333" s="62">
        <f>IF(vlookup(A333,'RVtools V2.1'!A:J,4,0)="non",0,1)</f>
        <v>1</v>
      </c>
      <c r="H333" s="62">
        <f>if(vlookup(A333,'RVtools V2.1'!A:K,11,0)="kube",1,0)</f>
        <v>0</v>
      </c>
      <c r="I333" s="62">
        <f t="shared" si="5"/>
        <v>0</v>
      </c>
      <c r="J333" s="62">
        <f>ifna(vlookup(A333,'Infra Study'!A:Q,17,0),0)</f>
        <v>0</v>
      </c>
      <c r="K333" s="64">
        <f>IFERROR(__xludf.DUMMYFUNCTION("N(REGEXMATCH(VLOOKUP(A333, 'RVtools V2.1'!A:H, 8, 0), ""^Serveur de fichiers""))"),0.0)</f>
        <v>0</v>
      </c>
      <c r="L333" s="64">
        <f t="shared" si="6"/>
        <v>0</v>
      </c>
      <c r="M333" s="67" t="str">
        <f>ifna(vlookup(A333,'RVtools V2.1'!A:I,8,0),"N/A")</f>
        <v>GLPI - Asset Management</v>
      </c>
      <c r="N333" s="64">
        <f>IFERROR(__xludf.DUMMYFUNCTION("IF(REGEXMATCH(M333, ""(?i)"" &amp; JOIN(""|"", SPLIT(""kalisil"", "" ""))), 1, 0)"),0.0)</f>
        <v>0</v>
      </c>
      <c r="O333" s="64" t="str">
        <f>vlookup(A333,'RVtools V2.1'!A:H,7,0)</f>
        <v>T3</v>
      </c>
      <c r="P333" s="64">
        <f>if(vlookup(A333,'RVtools V2.1'!A:H,5,0)="oui",1,0)</f>
        <v>0</v>
      </c>
      <c r="Q333" s="64">
        <f>ifna(vlookup(A333,vCPU!A:B,2,0),"Unknown")</f>
        <v>4</v>
      </c>
      <c r="R333" s="66">
        <f>ifna(vlookup(A333,vMemory!A:C,3,0),"Unknown")</f>
        <v>8</v>
      </c>
      <c r="S333" s="66">
        <f>ifna(vlookup(A333,vDisk!A:C,3,0),"Unknown")</f>
        <v>127</v>
      </c>
      <c r="T333" s="67" t="str">
        <f t="array" ref="T333">IFS(
   L333=1, "No Lift &amp; Shift",
   J333=1, XLOOKUP(A333, 'Infra Study'!A:A, 'Infra Study'!P:P),
   I333=1, "No Lift &amp; Shift",
   H333=1, "GKE",
   K333=1, "GCNV",
   G333=1, "Lift &amp; Shift Prod",
   TRUE, "Lift &amp; Shift Noprod"
)</f>
        <v>Lift &amp; Shift Prod</v>
      </c>
      <c r="U333" s="67">
        <f t="shared" si="7"/>
        <v>1</v>
      </c>
      <c r="V333" s="68" t="str">
        <f>if(T333="Lift &amp; Shift Noprod",if( Y333=0,Assumptions!$B$5, Assumptions!$B$4),if(T333="Lift &amp; Shift Prod",if(AND(N333=1,O333="T1"),Assumptions!$B$6,Assumptions!$B$4),0))</f>
        <v>N2D</v>
      </c>
      <c r="W333" s="69">
        <f>if(V333&lt;&gt;0,if(Q333="Unknown", Assumptions!$B$42,If(Q333&gt;1,Q333,2)),0)</f>
        <v>4</v>
      </c>
      <c r="X333" s="69">
        <f>if(V333&lt;&gt;0,if(R333="Unknown", Assumptions!$B$43,R333),0)</f>
        <v>8</v>
      </c>
      <c r="Y333" s="68">
        <f t="shared" si="8"/>
        <v>0</v>
      </c>
      <c r="Z333" s="68">
        <f>if(V333&lt;&gt;0,if(  S333="Unknown", Assumptions!$B$44,S333),0)</f>
        <v>127</v>
      </c>
      <c r="AA333" s="68" t="str">
        <f>if(V333 ="N2",ifna(vlookup(W333&amp;"-"&amp;X333,'Ref. VM'!A:B,2,0),"Custom"),if(V333 ="E2" , ifna(vlookup(W333&amp;"-"&amp;X333,'Ref. VM'!D:E,2,0),"Custom"),if(V333="N2D",ifna(vlookup(W333&amp;"-"&amp;X333,'Ref. VM'!G:H,2,0),"Custom"),if(V333="N4",ifna(vlookup(W333&amp;"-"&amp;X333,'Ref. VM'!J:K,2,0),"Custom"),0))))</f>
        <v>Custom</v>
      </c>
      <c r="AB333" s="67" t="str">
        <f t="shared" si="9"/>
        <v>N2D-Custom vCPUs-CUD 3y</v>
      </c>
      <c r="AC333" s="67" t="str">
        <f t="shared" si="10"/>
        <v>N2D-Custom RAM-CUD 3y</v>
      </c>
      <c r="AD333" s="67">
        <f t="shared" si="11"/>
        <v>0</v>
      </c>
      <c r="AE333" s="62">
        <f>if(T333="Lift &amp; Shift Prod",730,if(T333="Lift &amp; Shift Noprod",Assumptions!$B$3,0))</f>
        <v>730</v>
      </c>
      <c r="AF333" s="70">
        <f>if( U333=0,0,if(Y333=0, ((vlookup(AB333,'SKU Pricing'!A:B,Assumptions!$B$2,0)*W333)+(vlookup(AC333,'SKU Pricing'!A:B,Assumptions!$B$2,0)*X333))*AE333,((vlookup(AB333,'SKU Pricing'!A:B,Assumptions!$B$2,0)*W333)+(vlookup(AC333,'SKU Pricing'!A:B,Assumptions!$B$2,0)*(W333*8))+(vlookup(AD333,'SKU Pricing'!A:B,Assumptions!$B$2,0)*(X333-(W333*8))))*AE333))</f>
        <v>55.81665264</v>
      </c>
      <c r="AG333" s="67" t="str">
        <f t="shared" si="12"/>
        <v>Windows Server</v>
      </c>
      <c r="AH333" s="70">
        <f>ifna(vlookup(AG333,'SKU Pricing'!A:B,Assumptions!$B$2,0)*W333*AE333,0)</f>
        <v>134.32</v>
      </c>
      <c r="AI333" s="62" t="str">
        <f t="shared" si="13"/>
        <v/>
      </c>
      <c r="AJ333" s="62" t="str">
        <f>if(V333&lt;&gt;0, if(T333="Lift &amp; Shift Noprod",Assumptions!$B$9,if(V333=Assumptions!$B$6,Assumptions!$B$10,if(P333=1,Assumptions!$B$8,Assumptions!$B$7))),"")</f>
        <v>Balanced</v>
      </c>
      <c r="AK333" s="69" t="str">
        <f t="shared" si="14"/>
        <v>Balanced</v>
      </c>
      <c r="AL333" s="69">
        <f>if(AJ333="Hyperdisk Balanced",Assumptions!$B$11,0)</f>
        <v>0</v>
      </c>
      <c r="AM333" s="69">
        <f>if(AJ333="Hyperdisk Balanced",Assumptions!$B$12,0)</f>
        <v>0</v>
      </c>
      <c r="AN333" s="70">
        <f>if(AK333=0,0,if(AJ333="Hyperdisk Balanced",vlookup(AK333&amp;" provisioned space",'SKU Pricing'!A:B,Assumptions!$B$2,0)*Z333+vlookup(AK333&amp;" provisioned IOPS",'SKU Pricing'!A:B,Assumptions!$B$2,0)*AL333*730+vlookup(AK333&amp;" provisioned throughput",'SKU Pricing'!A:B,Assumptions!$B$2,0)*AM333*730,vlookup(AK333,'SKU Pricing'!A:B,Assumptions!$B$2,0)*Z333))</f>
        <v>14.732</v>
      </c>
      <c r="AO333" s="70">
        <f t="shared" si="15"/>
        <v>204.8686526</v>
      </c>
      <c r="AP333" s="71" t="str">
        <f t="shared" si="16"/>
        <v>VM Manager</v>
      </c>
      <c r="AQ333" s="70">
        <f>ifna(vlookup(AP333,'SKU Pricing'!A:B,Assumptions!$B$2,0)*AE333,0)</f>
        <v>2.19</v>
      </c>
      <c r="AR333" s="72">
        <v>0.0</v>
      </c>
    </row>
    <row r="334">
      <c r="A334" s="61" t="s">
        <v>483</v>
      </c>
      <c r="B334" s="62" t="str">
        <f>ifna(if(vlookup(A334,vOS!A:B,2,0)="","Unknown",vlookup(A334,vOS!A:B,2,0)),"Unknown")</f>
        <v>Microsoft Windows Server 2025 (64-bit)</v>
      </c>
      <c r="C334" s="62">
        <f>vlookup(B334,'OS Study'!A:D,2,0)</f>
        <v>0</v>
      </c>
      <c r="D334" s="62" t="str">
        <f>vlookup(B334,'OS Study'!A:D,3,0)</f>
        <v>Windows</v>
      </c>
      <c r="E334" s="62" t="str">
        <f>vlookup(B334,'OS Study'!A:D,4,0)</f>
        <v>Server</v>
      </c>
      <c r="F334" s="63" t="str">
        <f>vlookup(B334,'OS Study'!A:E,5,0)</f>
        <v>2025</v>
      </c>
      <c r="G334" s="62">
        <f>IF(vlookup(A334,'RVtools V2.1'!A:J,4,0)="non",0,1)</f>
        <v>1</v>
      </c>
      <c r="H334" s="62">
        <f>if(vlookup(A334,'RVtools V2.1'!A:K,11,0)="kube",1,0)</f>
        <v>0</v>
      </c>
      <c r="I334" s="62">
        <f t="shared" si="5"/>
        <v>0</v>
      </c>
      <c r="J334" s="62">
        <f>ifna(vlookup(A334,'Infra Study'!A:Q,17,0),0)</f>
        <v>0</v>
      </c>
      <c r="K334" s="64">
        <f>IFERROR(__xludf.DUMMYFUNCTION("N(REGEXMATCH(VLOOKUP(A334, 'RVtools V2.1'!A:H, 8, 0), ""^Serveur de fichiers""))"),0.0)</f>
        <v>0</v>
      </c>
      <c r="L334" s="64">
        <f t="shared" si="6"/>
        <v>0</v>
      </c>
      <c r="M334" s="67" t="str">
        <f>ifna(vlookup(A334,'RVtools V2.1'!A:I,8,0),"N/A")</f>
        <v>GLPI - Asset Management</v>
      </c>
      <c r="N334" s="64">
        <f>IFERROR(__xludf.DUMMYFUNCTION("IF(REGEXMATCH(M334, ""(?i)"" &amp; JOIN(""|"", SPLIT(""kalisil"", "" ""))), 1, 0)"),0.0)</f>
        <v>0</v>
      </c>
      <c r="O334" s="64" t="str">
        <f>vlookup(A334,'RVtools V2.1'!A:H,7,0)</f>
        <v>T3</v>
      </c>
      <c r="P334" s="64">
        <f>if(vlookup(A334,'RVtools V2.1'!A:H,5,0)="oui",1,0)</f>
        <v>0</v>
      </c>
      <c r="Q334" s="64">
        <f>ifna(vlookup(A334,vCPU!A:B,2,0),"Unknown")</f>
        <v>4</v>
      </c>
      <c r="R334" s="66">
        <f>ifna(vlookup(A334,vMemory!A:C,3,0),"Unknown")</f>
        <v>8</v>
      </c>
      <c r="S334" s="66">
        <f>ifna(vlookup(A334,vDisk!A:C,3,0),"Unknown")</f>
        <v>122</v>
      </c>
      <c r="T334" s="67" t="str">
        <f t="array" ref="T334">IFS(
   L334=1, "No Lift &amp; Shift",
   J334=1, XLOOKUP(A334, 'Infra Study'!A:A, 'Infra Study'!P:P),
   I334=1, "No Lift &amp; Shift",
   H334=1, "GKE",
   K334=1, "GCNV",
   G334=1, "Lift &amp; Shift Prod",
   TRUE, "Lift &amp; Shift Noprod"
)</f>
        <v>Lift &amp; Shift Prod</v>
      </c>
      <c r="U334" s="67">
        <f t="shared" si="7"/>
        <v>1</v>
      </c>
      <c r="V334" s="68" t="str">
        <f>if(T334="Lift &amp; Shift Noprod",if( Y334=0,Assumptions!$B$5, Assumptions!$B$4),if(T334="Lift &amp; Shift Prod",if(AND(N334=1,O334="T1"),Assumptions!$B$6,Assumptions!$B$4),0))</f>
        <v>N2D</v>
      </c>
      <c r="W334" s="69">
        <f>if(V334&lt;&gt;0,if(Q334="Unknown", Assumptions!$B$42,If(Q334&gt;1,Q334,2)),0)</f>
        <v>4</v>
      </c>
      <c r="X334" s="69">
        <f>if(V334&lt;&gt;0,if(R334="Unknown", Assumptions!$B$43,R334),0)</f>
        <v>8</v>
      </c>
      <c r="Y334" s="68">
        <f t="shared" si="8"/>
        <v>0</v>
      </c>
      <c r="Z334" s="68">
        <f>if(V334&lt;&gt;0,if(  S334="Unknown", Assumptions!$B$44,S334),0)</f>
        <v>122</v>
      </c>
      <c r="AA334" s="68" t="str">
        <f>if(V334 ="N2",ifna(vlookup(W334&amp;"-"&amp;X334,'Ref. VM'!A:B,2,0),"Custom"),if(V334 ="E2" , ifna(vlookup(W334&amp;"-"&amp;X334,'Ref. VM'!D:E,2,0),"Custom"),if(V334="N2D",ifna(vlookup(W334&amp;"-"&amp;X334,'Ref. VM'!G:H,2,0),"Custom"),if(V334="N4",ifna(vlookup(W334&amp;"-"&amp;X334,'Ref. VM'!J:K,2,0),"Custom"),0))))</f>
        <v>Custom</v>
      </c>
      <c r="AB334" s="67" t="str">
        <f t="shared" si="9"/>
        <v>N2D-Custom vCPUs-CUD 3y</v>
      </c>
      <c r="AC334" s="67" t="str">
        <f t="shared" si="10"/>
        <v>N2D-Custom RAM-CUD 3y</v>
      </c>
      <c r="AD334" s="67">
        <f t="shared" si="11"/>
        <v>0</v>
      </c>
      <c r="AE334" s="62">
        <f>if(T334="Lift &amp; Shift Prod",730,if(T334="Lift &amp; Shift Noprod",Assumptions!$B$3,0))</f>
        <v>730</v>
      </c>
      <c r="AF334" s="70">
        <f>if( U334=0,0,if(Y334=0, ((vlookup(AB334,'SKU Pricing'!A:B,Assumptions!$B$2,0)*W334)+(vlookup(AC334,'SKU Pricing'!A:B,Assumptions!$B$2,0)*X334))*AE334,((vlookup(AB334,'SKU Pricing'!A:B,Assumptions!$B$2,0)*W334)+(vlookup(AC334,'SKU Pricing'!A:B,Assumptions!$B$2,0)*(W334*8))+(vlookup(AD334,'SKU Pricing'!A:B,Assumptions!$B$2,0)*(X334-(W334*8))))*AE334))</f>
        <v>55.81665264</v>
      </c>
      <c r="AG334" s="67" t="str">
        <f t="shared" si="12"/>
        <v>Windows Server</v>
      </c>
      <c r="AH334" s="70">
        <f>ifna(vlookup(AG334,'SKU Pricing'!A:B,Assumptions!$B$2,0)*W334*AE334,0)</f>
        <v>134.32</v>
      </c>
      <c r="AI334" s="62" t="str">
        <f t="shared" si="13"/>
        <v/>
      </c>
      <c r="AJ334" s="62" t="str">
        <f>if(V334&lt;&gt;0, if(T334="Lift &amp; Shift Noprod",Assumptions!$B$9,if(V334=Assumptions!$B$6,Assumptions!$B$10,if(P334=1,Assumptions!$B$8,Assumptions!$B$7))),"")</f>
        <v>Balanced</v>
      </c>
      <c r="AK334" s="69" t="str">
        <f t="shared" si="14"/>
        <v>Balanced</v>
      </c>
      <c r="AL334" s="69">
        <f>if(AJ334="Hyperdisk Balanced",Assumptions!$B$11,0)</f>
        <v>0</v>
      </c>
      <c r="AM334" s="69">
        <f>if(AJ334="Hyperdisk Balanced",Assumptions!$B$12,0)</f>
        <v>0</v>
      </c>
      <c r="AN334" s="70">
        <f>if(AK334=0,0,if(AJ334="Hyperdisk Balanced",vlookup(AK334&amp;" provisioned space",'SKU Pricing'!A:B,Assumptions!$B$2,0)*Z334+vlookup(AK334&amp;" provisioned IOPS",'SKU Pricing'!A:B,Assumptions!$B$2,0)*AL334*730+vlookup(AK334&amp;" provisioned throughput",'SKU Pricing'!A:B,Assumptions!$B$2,0)*AM334*730,vlookup(AK334,'SKU Pricing'!A:B,Assumptions!$B$2,0)*Z334))</f>
        <v>14.152</v>
      </c>
      <c r="AO334" s="70">
        <f t="shared" si="15"/>
        <v>204.2886526</v>
      </c>
      <c r="AP334" s="71" t="str">
        <f t="shared" si="16"/>
        <v>VM Manager</v>
      </c>
      <c r="AQ334" s="70">
        <f>ifna(vlookup(AP334,'SKU Pricing'!A:B,Assumptions!$B$2,0)*AE334,0)</f>
        <v>2.19</v>
      </c>
      <c r="AR334" s="72">
        <v>0.0</v>
      </c>
    </row>
    <row r="335">
      <c r="A335" s="61" t="s">
        <v>484</v>
      </c>
      <c r="B335" s="62" t="str">
        <f>ifna(if(vlookup(A335,vOS!A:B,2,0)="","Unknown",vlookup(A335,vOS!A:B,2,0)),"Unknown")</f>
        <v>Microsoft Windows Server 2025 (64-bit)</v>
      </c>
      <c r="C335" s="62">
        <f>vlookup(B335,'OS Study'!A:D,2,0)</f>
        <v>0</v>
      </c>
      <c r="D335" s="62" t="str">
        <f>vlookup(B335,'OS Study'!A:D,3,0)</f>
        <v>Windows</v>
      </c>
      <c r="E335" s="62" t="str">
        <f>vlookup(B335,'OS Study'!A:D,4,0)</f>
        <v>Server</v>
      </c>
      <c r="F335" s="63" t="str">
        <f>vlookup(B335,'OS Study'!A:E,5,0)</f>
        <v>2025</v>
      </c>
      <c r="G335" s="62">
        <f>IF(vlookup(A335,'RVtools V2.1'!A:J,4,0)="non",0,1)</f>
        <v>1</v>
      </c>
      <c r="H335" s="62">
        <f>if(vlookup(A335,'RVtools V2.1'!A:K,11,0)="kube",1,0)</f>
        <v>0</v>
      </c>
      <c r="I335" s="62">
        <f t="shared" si="5"/>
        <v>0</v>
      </c>
      <c r="J335" s="62">
        <f>ifna(vlookup(A335,'Infra Study'!A:Q,17,0),0)</f>
        <v>0</v>
      </c>
      <c r="K335" s="64">
        <f>IFERROR(__xludf.DUMMYFUNCTION("N(REGEXMATCH(VLOOKUP(A335, 'RVtools V2.1'!A:H, 8, 0), ""^Serveur de fichiers""))"),0.0)</f>
        <v>0</v>
      </c>
      <c r="L335" s="64">
        <f t="shared" si="6"/>
        <v>0</v>
      </c>
      <c r="M335" s="67" t="str">
        <f>ifna(vlookup(A335,'RVtools V2.1'!A:I,8,0),"N/A")</f>
        <v>GLPI - Asset Management</v>
      </c>
      <c r="N335" s="64">
        <f>IFERROR(__xludf.DUMMYFUNCTION("IF(REGEXMATCH(M335, ""(?i)"" &amp; JOIN(""|"", SPLIT(""kalisil"", "" ""))), 1, 0)"),0.0)</f>
        <v>0</v>
      </c>
      <c r="O335" s="64" t="str">
        <f>vlookup(A335,'RVtools V2.1'!A:H,7,0)</f>
        <v>T3</v>
      </c>
      <c r="P335" s="64">
        <f>if(vlookup(A335,'RVtools V2.1'!A:H,5,0)="oui",1,0)</f>
        <v>0</v>
      </c>
      <c r="Q335" s="64">
        <f>ifna(vlookup(A335,vCPU!A:B,2,0),"Unknown")</f>
        <v>4</v>
      </c>
      <c r="R335" s="66">
        <f>ifna(vlookup(A335,vMemory!A:C,3,0),"Unknown")</f>
        <v>8</v>
      </c>
      <c r="S335" s="66">
        <f>ifna(vlookup(A335,vDisk!A:C,3,0),"Unknown")</f>
        <v>106</v>
      </c>
      <c r="T335" s="67" t="str">
        <f t="array" ref="T335">IFS(
   L335=1, "No Lift &amp; Shift",
   J335=1, XLOOKUP(A335, 'Infra Study'!A:A, 'Infra Study'!P:P),
   I335=1, "No Lift &amp; Shift",
   H335=1, "GKE",
   K335=1, "GCNV",
   G335=1, "Lift &amp; Shift Prod",
   TRUE, "Lift &amp; Shift Noprod"
)</f>
        <v>Lift &amp; Shift Prod</v>
      </c>
      <c r="U335" s="67">
        <f t="shared" si="7"/>
        <v>1</v>
      </c>
      <c r="V335" s="68" t="str">
        <f>if(T335="Lift &amp; Shift Noprod",if( Y335=0,Assumptions!$B$5, Assumptions!$B$4),if(T335="Lift &amp; Shift Prod",if(AND(N335=1,O335="T1"),Assumptions!$B$6,Assumptions!$B$4),0))</f>
        <v>N2D</v>
      </c>
      <c r="W335" s="69">
        <f>if(V335&lt;&gt;0,if(Q335="Unknown", Assumptions!$B$42,If(Q335&gt;1,Q335,2)),0)</f>
        <v>4</v>
      </c>
      <c r="X335" s="69">
        <f>if(V335&lt;&gt;0,if(R335="Unknown", Assumptions!$B$43,R335),0)</f>
        <v>8</v>
      </c>
      <c r="Y335" s="68">
        <f t="shared" si="8"/>
        <v>0</v>
      </c>
      <c r="Z335" s="68">
        <f>if(V335&lt;&gt;0,if(  S335="Unknown", Assumptions!$B$44,S335),0)</f>
        <v>106</v>
      </c>
      <c r="AA335" s="68" t="str">
        <f>if(V335 ="N2",ifna(vlookup(W335&amp;"-"&amp;X335,'Ref. VM'!A:B,2,0),"Custom"),if(V335 ="E2" , ifna(vlookup(W335&amp;"-"&amp;X335,'Ref. VM'!D:E,2,0),"Custom"),if(V335="N2D",ifna(vlookup(W335&amp;"-"&amp;X335,'Ref. VM'!G:H,2,0),"Custom"),if(V335="N4",ifna(vlookup(W335&amp;"-"&amp;X335,'Ref. VM'!J:K,2,0),"Custom"),0))))</f>
        <v>Custom</v>
      </c>
      <c r="AB335" s="67" t="str">
        <f t="shared" si="9"/>
        <v>N2D-Custom vCPUs-CUD 3y</v>
      </c>
      <c r="AC335" s="67" t="str">
        <f t="shared" si="10"/>
        <v>N2D-Custom RAM-CUD 3y</v>
      </c>
      <c r="AD335" s="67">
        <f t="shared" si="11"/>
        <v>0</v>
      </c>
      <c r="AE335" s="62">
        <f>if(T335="Lift &amp; Shift Prod",730,if(T335="Lift &amp; Shift Noprod",Assumptions!$B$3,0))</f>
        <v>730</v>
      </c>
      <c r="AF335" s="70">
        <f>if( U335=0,0,if(Y335=0, ((vlookup(AB335,'SKU Pricing'!A:B,Assumptions!$B$2,0)*W335)+(vlookup(AC335,'SKU Pricing'!A:B,Assumptions!$B$2,0)*X335))*AE335,((vlookup(AB335,'SKU Pricing'!A:B,Assumptions!$B$2,0)*W335)+(vlookup(AC335,'SKU Pricing'!A:B,Assumptions!$B$2,0)*(W335*8))+(vlookup(AD335,'SKU Pricing'!A:B,Assumptions!$B$2,0)*(X335-(W335*8))))*AE335))</f>
        <v>55.81665264</v>
      </c>
      <c r="AG335" s="67" t="str">
        <f t="shared" si="12"/>
        <v>Windows Server</v>
      </c>
      <c r="AH335" s="70">
        <f>ifna(vlookup(AG335,'SKU Pricing'!A:B,Assumptions!$B$2,0)*W335*AE335,0)</f>
        <v>134.32</v>
      </c>
      <c r="AI335" s="62" t="str">
        <f t="shared" si="13"/>
        <v/>
      </c>
      <c r="AJ335" s="62" t="str">
        <f>if(V335&lt;&gt;0, if(T335="Lift &amp; Shift Noprod",Assumptions!$B$9,if(V335=Assumptions!$B$6,Assumptions!$B$10,if(P335=1,Assumptions!$B$8,Assumptions!$B$7))),"")</f>
        <v>Balanced</v>
      </c>
      <c r="AK335" s="69" t="str">
        <f t="shared" si="14"/>
        <v>Balanced</v>
      </c>
      <c r="AL335" s="69">
        <f>if(AJ335="Hyperdisk Balanced",Assumptions!$B$11,0)</f>
        <v>0</v>
      </c>
      <c r="AM335" s="69">
        <f>if(AJ335="Hyperdisk Balanced",Assumptions!$B$12,0)</f>
        <v>0</v>
      </c>
      <c r="AN335" s="70">
        <f>if(AK335=0,0,if(AJ335="Hyperdisk Balanced",vlookup(AK335&amp;" provisioned space",'SKU Pricing'!A:B,Assumptions!$B$2,0)*Z335+vlookup(AK335&amp;" provisioned IOPS",'SKU Pricing'!A:B,Assumptions!$B$2,0)*AL335*730+vlookup(AK335&amp;" provisioned throughput",'SKU Pricing'!A:B,Assumptions!$B$2,0)*AM335*730,vlookup(AK335,'SKU Pricing'!A:B,Assumptions!$B$2,0)*Z335))</f>
        <v>12.296</v>
      </c>
      <c r="AO335" s="70">
        <f t="shared" si="15"/>
        <v>202.4326526</v>
      </c>
      <c r="AP335" s="71" t="str">
        <f t="shared" si="16"/>
        <v>VM Manager</v>
      </c>
      <c r="AQ335" s="70">
        <f>ifna(vlookup(AP335,'SKU Pricing'!A:B,Assumptions!$B$2,0)*AE335,0)</f>
        <v>2.19</v>
      </c>
      <c r="AR335" s="72">
        <v>0.0</v>
      </c>
    </row>
    <row r="336">
      <c r="A336" s="61" t="s">
        <v>485</v>
      </c>
      <c r="B336" s="62" t="str">
        <f>ifna(if(vlookup(A336,vOS!A:B,2,0)="","Unknown",vlookup(A336,vOS!A:B,2,0)),"Unknown")</f>
        <v>Debian GNU/Linux 11 (64-bit)</v>
      </c>
      <c r="C336" s="62">
        <f>vlookup(B336,'OS Study'!A:D,2,0)</f>
        <v>0</v>
      </c>
      <c r="D336" s="62" t="str">
        <f>vlookup(B336,'OS Study'!A:D,3,0)</f>
        <v>Linux</v>
      </c>
      <c r="E336" s="62" t="str">
        <f>vlookup(B336,'OS Study'!A:D,4,0)</f>
        <v>Debian</v>
      </c>
      <c r="F336" s="63" t="str">
        <f>vlookup(B336,'OS Study'!A:E,5,0)</f>
        <v>11</v>
      </c>
      <c r="G336" s="62">
        <f>IF(vlookup(A336,'RVtools V2.1'!A:J,4,0)="non",0,1)</f>
        <v>0</v>
      </c>
      <c r="H336" s="62">
        <f>if(vlookup(A336,'RVtools V2.1'!A:K,11,0)="kube",1,0)</f>
        <v>0</v>
      </c>
      <c r="I336" s="62">
        <f t="shared" si="5"/>
        <v>0</v>
      </c>
      <c r="J336" s="62">
        <f>ifna(vlookup(A336,'Infra Study'!A:Q,17,0),0)</f>
        <v>0</v>
      </c>
      <c r="K336" s="64">
        <f>IFERROR(__xludf.DUMMYFUNCTION("N(REGEXMATCH(VLOOKUP(A336, 'RVtools V2.1'!A:H, 8, 0), ""^Serveur de fichiers""))"),0.0)</f>
        <v>0</v>
      </c>
      <c r="L336" s="64">
        <f t="shared" si="6"/>
        <v>0</v>
      </c>
      <c r="M336" s="65" t="str">
        <f>ifna(vlookup(A336,'RVtools V2.1'!A:I,8,0),"N/A")</f>
        <v>GLPI - Asset Management</v>
      </c>
      <c r="N336" s="64">
        <f>IFERROR(__xludf.DUMMYFUNCTION("IF(REGEXMATCH(M336, ""(?i)"" &amp; JOIN(""|"", SPLIT(""kalisil"", "" ""))), 1, 0)"),0.0)</f>
        <v>0</v>
      </c>
      <c r="O336" s="64" t="str">
        <f>vlookup(A336,'RVtools V2.1'!A:H,7,0)</f>
        <v>N/A</v>
      </c>
      <c r="P336" s="64">
        <f>if(vlookup(A336,'RVtools V2.1'!A:H,5,0)="oui",1,0)</f>
        <v>0</v>
      </c>
      <c r="Q336" s="64">
        <f>ifna(vlookup(A336,vCPU!A:B,2,0),"Unknown")</f>
        <v>2</v>
      </c>
      <c r="R336" s="66">
        <f>ifna(vlookup(A336,vMemory!A:C,3,0),"Unknown")</f>
        <v>12</v>
      </c>
      <c r="S336" s="66">
        <f>ifna(vlookup(A336,vDisk!A:C,3,0),"Unknown")</f>
        <v>605</v>
      </c>
      <c r="T336" s="67" t="str">
        <f t="array" ref="T336">IFS(
   L336=1, "No Lift &amp; Shift",
   J336=1, XLOOKUP(A336, 'Infra Study'!A:A, 'Infra Study'!P:P),
   I336=1, "No Lift &amp; Shift",
   H336=1, "GKE",
   K336=1, "GCNV",
   G336=1, "Lift &amp; Shift Prod",
   TRUE, "Lift &amp; Shift Noprod"
)</f>
        <v>Lift &amp; Shift Noprod</v>
      </c>
      <c r="U336" s="67">
        <f t="shared" si="7"/>
        <v>1</v>
      </c>
      <c r="V336" s="68" t="str">
        <f>if(T336="Lift &amp; Shift Noprod",if( Y336=0,Assumptions!$B$5, Assumptions!$B$4),if(T336="Lift &amp; Shift Prod",if(AND(N336=1,O336="T1"),Assumptions!$B$6,Assumptions!$B$4),0))</f>
        <v>E2</v>
      </c>
      <c r="W336" s="69">
        <f>if(V336&lt;&gt;0,if(Q336="Unknown", Assumptions!$B$42,If(Q336&gt;1,Q336,2)),0)</f>
        <v>2</v>
      </c>
      <c r="X336" s="69">
        <f>if(V336&lt;&gt;0,if(R336="Unknown", Assumptions!$B$43,R336),0)</f>
        <v>12</v>
      </c>
      <c r="Y336" s="68">
        <f t="shared" si="8"/>
        <v>0</v>
      </c>
      <c r="Z336" s="68">
        <f>if(V336&lt;&gt;0,if(  S336="Unknown", Assumptions!$B$44,S336),0)</f>
        <v>605</v>
      </c>
      <c r="AA336" s="68" t="str">
        <f>if(V336 ="N2",ifna(vlookup(W336&amp;"-"&amp;X336,'Ref. VM'!A:B,2,0),"Custom"),if(V336 ="E2" , ifna(vlookup(W336&amp;"-"&amp;X336,'Ref. VM'!D:E,2,0),"Custom"),if(V336="N2D",ifna(vlookup(W336&amp;"-"&amp;X336,'Ref. VM'!G:H,2,0),"Custom"),if(V336="N4",ifna(vlookup(W336&amp;"-"&amp;X336,'Ref. VM'!J:K,2,0),"Custom"),0))))</f>
        <v>Custom</v>
      </c>
      <c r="AB336" s="67" t="str">
        <f t="shared" si="9"/>
        <v>E2-Custom vCPUs</v>
      </c>
      <c r="AC336" s="67" t="str">
        <f t="shared" si="10"/>
        <v>E2-Custom RAM</v>
      </c>
      <c r="AD336" s="67">
        <f t="shared" si="11"/>
        <v>0</v>
      </c>
      <c r="AE336" s="69">
        <f>if(T336="Lift &amp; Shift Prod",730,if(T336="Lift &amp; Shift Noprod",Assumptions!$B$3,0))</f>
        <v>270</v>
      </c>
      <c r="AF336" s="70">
        <f>if( U336=0,0,if(Y336=0, ((vlookup(AB336,'SKU Pricing'!A:B,Assumptions!$B$2,0)*W336)+(vlookup(AC336,'SKU Pricing'!A:B,Assumptions!$B$2,0)*X336))*AE336,((vlookup(AB336,'SKU Pricing'!A:B,Assumptions!$B$2,0)*W336)+(vlookup(AC336,'SKU Pricing'!A:B,Assumptions!$B$2,0)*(W336*8))+(vlookup(AD336,'SKU Pricing'!A:B,Assumptions!$B$2,0)*(X336-(W336*8))))*AE336))</f>
        <v>25.882416</v>
      </c>
      <c r="AG336" s="67">
        <f t="shared" si="12"/>
        <v>0</v>
      </c>
      <c r="AH336" s="70">
        <f>ifna(vlookup(AG336,'SKU Pricing'!A:B,Assumptions!$B$2,0)*W336*AE336,0)</f>
        <v>0</v>
      </c>
      <c r="AI336" s="62" t="str">
        <f t="shared" si="13"/>
        <v/>
      </c>
      <c r="AJ336" s="62" t="str">
        <f>if(V336&lt;&gt;0, if(T336="Lift &amp; Shift Noprod",Assumptions!$B$9,if(V336=Assumptions!$B$6,Assumptions!$B$10,if(P336=1,Assumptions!$B$8,Assumptions!$B$7))),"")</f>
        <v>Balanced</v>
      </c>
      <c r="AK336" s="69" t="str">
        <f t="shared" si="14"/>
        <v>Balanced</v>
      </c>
      <c r="AL336" s="69">
        <f>if(AJ336="Hyperdisk Balanced",Assumptions!$B$11,0)</f>
        <v>0</v>
      </c>
      <c r="AM336" s="69">
        <f>if(AJ336="Hyperdisk Balanced",Assumptions!$B$12,0)</f>
        <v>0</v>
      </c>
      <c r="AN336" s="70">
        <f>if(AK336=0,0,if(AJ336="Hyperdisk Balanced",vlookup(AK336&amp;" provisioned space",'SKU Pricing'!A:B,Assumptions!$B$2,0)*Z336+vlookup(AK336&amp;" provisioned IOPS",'SKU Pricing'!A:B,Assumptions!$B$2,0)*AL336*730+vlookup(AK336&amp;" provisioned throughput",'SKU Pricing'!A:B,Assumptions!$B$2,0)*AM336*730,vlookup(AK336,'SKU Pricing'!A:B,Assumptions!$B$2,0)*Z336))</f>
        <v>70.18</v>
      </c>
      <c r="AO336" s="70">
        <f t="shared" si="15"/>
        <v>96.062416</v>
      </c>
      <c r="AP336" s="71" t="str">
        <f t="shared" si="16"/>
        <v>VM Manager</v>
      </c>
      <c r="AQ336" s="70">
        <f>ifna(vlookup(AP336,'SKU Pricing'!A:B,Assumptions!$B$2,0)*AE336,0)</f>
        <v>0.81</v>
      </c>
      <c r="AR336" s="72">
        <v>0.0</v>
      </c>
    </row>
    <row r="337">
      <c r="A337" s="61" t="s">
        <v>486</v>
      </c>
      <c r="B337" s="62" t="str">
        <f>ifna(if(vlookup(A337,vOS!A:B,2,0)="","Unknown",vlookup(A337,vOS!A:B,2,0)),"Unknown")</f>
        <v>CentOS 7 (64-bit)</v>
      </c>
      <c r="C337" s="62">
        <f>vlookup(B337,'OS Study'!A:D,2,0)</f>
        <v>0</v>
      </c>
      <c r="D337" s="62" t="str">
        <f>vlookup(B337,'OS Study'!A:D,3,0)</f>
        <v>Linux</v>
      </c>
      <c r="E337" s="62" t="str">
        <f>vlookup(B337,'OS Study'!A:D,4,0)</f>
        <v>CentOS</v>
      </c>
      <c r="F337" s="63" t="str">
        <f>vlookup(B337,'OS Study'!A:E,5,0)</f>
        <v>4/5/6/7</v>
      </c>
      <c r="G337" s="62">
        <f>IF(vlookup(A337,'RVtools V2.1'!A:J,4,0)="non",0,1)</f>
        <v>0</v>
      </c>
      <c r="H337" s="62">
        <f>if(vlookup(A337,'RVtools V2.1'!A:K,11,0)="kube",1,0)</f>
        <v>0</v>
      </c>
      <c r="I337" s="62">
        <f t="shared" si="5"/>
        <v>0</v>
      </c>
      <c r="J337" s="62">
        <f>ifna(vlookup(A337,'Infra Study'!A:Q,17,0),0)</f>
        <v>0</v>
      </c>
      <c r="K337" s="64">
        <f>IFERROR(__xludf.DUMMYFUNCTION("N(REGEXMATCH(VLOOKUP(A337, 'RVtools V2.1'!A:H, 8, 0), ""^Serveur de fichiers""))"),0.0)</f>
        <v>0</v>
      </c>
      <c r="L337" s="64">
        <f t="shared" si="6"/>
        <v>0</v>
      </c>
      <c r="M337" s="65" t="str">
        <f>ifna(vlookup(A337,'RVtools V2.1'!A:I,8,0),"N/A")</f>
        <v>GLPI - Asset Management</v>
      </c>
      <c r="N337" s="64">
        <f>IFERROR(__xludf.DUMMYFUNCTION("IF(REGEXMATCH(M337, ""(?i)"" &amp; JOIN(""|"", SPLIT(""kalisil"", "" ""))), 1, 0)"),0.0)</f>
        <v>0</v>
      </c>
      <c r="O337" s="64" t="str">
        <f>vlookup(A337,'RVtools V2.1'!A:H,7,0)</f>
        <v>N/A</v>
      </c>
      <c r="P337" s="64">
        <f>if(vlookup(A337,'RVtools V2.1'!A:H,5,0)="oui",1,0)</f>
        <v>0</v>
      </c>
      <c r="Q337" s="64">
        <f>ifna(vlookup(A337,vCPU!A:B,2,0),"Unknown")</f>
        <v>4</v>
      </c>
      <c r="R337" s="66">
        <f>ifna(vlookup(A337,vMemory!A:C,3,0),"Unknown")</f>
        <v>8</v>
      </c>
      <c r="S337" s="66">
        <f>ifna(vlookup(A337,vDisk!A:C,3,0),"Unknown")</f>
        <v>386</v>
      </c>
      <c r="T337" s="67" t="str">
        <f t="array" ref="T337">IFS(
   L337=1, "No Lift &amp; Shift",
   J337=1, XLOOKUP(A337, 'Infra Study'!A:A, 'Infra Study'!P:P),
   I337=1, "No Lift &amp; Shift",
   H337=1, "GKE",
   K337=1, "GCNV",
   G337=1, "Lift &amp; Shift Prod",
   TRUE, "Lift &amp; Shift Noprod"
)</f>
        <v>Lift &amp; Shift Noprod</v>
      </c>
      <c r="U337" s="67">
        <f t="shared" si="7"/>
        <v>1</v>
      </c>
      <c r="V337" s="68" t="str">
        <f>if(T337="Lift &amp; Shift Noprod",if( Y337=0,Assumptions!$B$5, Assumptions!$B$4),if(T337="Lift &amp; Shift Prod",if(AND(N337=1,O337="T1"),Assumptions!$B$6,Assumptions!$B$4),0))</f>
        <v>E2</v>
      </c>
      <c r="W337" s="69">
        <f>if(V337&lt;&gt;0,if(Q337="Unknown", Assumptions!$B$42,If(Q337&gt;1,Q337,2)),0)</f>
        <v>4</v>
      </c>
      <c r="X337" s="69">
        <f>if(V337&lt;&gt;0,if(R337="Unknown", Assumptions!$B$43,R337),0)</f>
        <v>8</v>
      </c>
      <c r="Y337" s="68">
        <f t="shared" si="8"/>
        <v>0</v>
      </c>
      <c r="Z337" s="68">
        <f>if(V337&lt;&gt;0,if(  S337="Unknown", Assumptions!$B$44,S337),0)</f>
        <v>386</v>
      </c>
      <c r="AA337" s="68" t="str">
        <f>if(V337 ="N2",ifna(vlookup(W337&amp;"-"&amp;X337,'Ref. VM'!A:B,2,0),"Custom"),if(V337 ="E2" , ifna(vlookup(W337&amp;"-"&amp;X337,'Ref. VM'!D:E,2,0),"Custom"),if(V337="N2D",ifna(vlookup(W337&amp;"-"&amp;X337,'Ref. VM'!G:H,2,0),"Custom"),if(V337="N4",ifna(vlookup(W337&amp;"-"&amp;X337,'Ref. VM'!J:K,2,0),"Custom"),0))))</f>
        <v>Custom</v>
      </c>
      <c r="AB337" s="67" t="str">
        <f t="shared" si="9"/>
        <v>E2-Custom vCPUs</v>
      </c>
      <c r="AC337" s="67" t="str">
        <f t="shared" si="10"/>
        <v>E2-Custom RAM</v>
      </c>
      <c r="AD337" s="67">
        <f t="shared" si="11"/>
        <v>0</v>
      </c>
      <c r="AE337" s="69">
        <f>if(T337="Lift &amp; Shift Prod",730,if(T337="Lift &amp; Shift Noprod",Assumptions!$B$3,0))</f>
        <v>270</v>
      </c>
      <c r="AF337" s="70">
        <f>if( U337=0,0,if(Y337=0, ((vlookup(AB337,'SKU Pricing'!A:B,Assumptions!$B$2,0)*W337)+(vlookup(AC337,'SKU Pricing'!A:B,Assumptions!$B$2,0)*X337))*AE337,((vlookup(AB337,'SKU Pricing'!A:B,Assumptions!$B$2,0)*W337)+(vlookup(AC337,'SKU Pricing'!A:B,Assumptions!$B$2,0)*(W337*8))+(vlookup(AD337,'SKU Pricing'!A:B,Assumptions!$B$2,0)*(X337-(W337*8))))*AE337))</f>
        <v>36.383256</v>
      </c>
      <c r="AG337" s="67">
        <f t="shared" si="12"/>
        <v>0</v>
      </c>
      <c r="AH337" s="70">
        <f>ifna(vlookup(AG337,'SKU Pricing'!A:B,Assumptions!$B$2,0)*W337*AE337,0)</f>
        <v>0</v>
      </c>
      <c r="AI337" s="62" t="str">
        <f t="shared" si="13"/>
        <v/>
      </c>
      <c r="AJ337" s="62" t="str">
        <f>if(V337&lt;&gt;0, if(T337="Lift &amp; Shift Noprod",Assumptions!$B$9,if(V337=Assumptions!$B$6,Assumptions!$B$10,if(P337=1,Assumptions!$B$8,Assumptions!$B$7))),"")</f>
        <v>Balanced</v>
      </c>
      <c r="AK337" s="69" t="str">
        <f t="shared" si="14"/>
        <v>Balanced</v>
      </c>
      <c r="AL337" s="69">
        <f>if(AJ337="Hyperdisk Balanced",Assumptions!$B$11,0)</f>
        <v>0</v>
      </c>
      <c r="AM337" s="69">
        <f>if(AJ337="Hyperdisk Balanced",Assumptions!$B$12,0)</f>
        <v>0</v>
      </c>
      <c r="AN337" s="70">
        <f>if(AK337=0,0,if(AJ337="Hyperdisk Balanced",vlookup(AK337&amp;" provisioned space",'SKU Pricing'!A:B,Assumptions!$B$2,0)*Z337+vlookup(AK337&amp;" provisioned IOPS",'SKU Pricing'!A:B,Assumptions!$B$2,0)*AL337*730+vlookup(AK337&amp;" provisioned throughput",'SKU Pricing'!A:B,Assumptions!$B$2,0)*AM337*730,vlookup(AK337,'SKU Pricing'!A:B,Assumptions!$B$2,0)*Z337))</f>
        <v>44.776</v>
      </c>
      <c r="AO337" s="70">
        <f t="shared" si="15"/>
        <v>81.159256</v>
      </c>
      <c r="AP337" s="71" t="str">
        <f t="shared" si="16"/>
        <v>VM Manager</v>
      </c>
      <c r="AQ337" s="70">
        <f>ifna(vlookup(AP337,'SKU Pricing'!A:B,Assumptions!$B$2,0)*AE337,0)</f>
        <v>0.81</v>
      </c>
      <c r="AR337" s="72">
        <v>0.0</v>
      </c>
    </row>
    <row r="338">
      <c r="A338" s="61" t="s">
        <v>487</v>
      </c>
      <c r="B338" s="62" t="str">
        <f>ifna(if(vlookup(A338,vOS!A:B,2,0)="","Unknown",vlookup(A338,vOS!A:B,2,0)),"Unknown")</f>
        <v>Rocky Linux (64-bit)</v>
      </c>
      <c r="C338" s="62">
        <f>vlookup(B338,'OS Study'!A:D,2,0)</f>
        <v>0</v>
      </c>
      <c r="D338" s="62" t="str">
        <f>vlookup(B338,'OS Study'!A:D,3,0)</f>
        <v>Linux</v>
      </c>
      <c r="E338" s="62" t="str">
        <f>vlookup(B338,'OS Study'!A:D,4,0)</f>
        <v>Rocky</v>
      </c>
      <c r="F338" s="63" t="str">
        <f>vlookup(B338,'OS Study'!A:E,5,0)</f>
        <v/>
      </c>
      <c r="G338" s="62">
        <f>IF(vlookup(A338,'RVtools V2.1'!A:J,4,0)="non",0,1)</f>
        <v>0</v>
      </c>
      <c r="H338" s="62">
        <f>if(vlookup(A338,'RVtools V2.1'!A:K,11,0)="kube",1,0)</f>
        <v>0</v>
      </c>
      <c r="I338" s="62">
        <f t="shared" si="5"/>
        <v>0</v>
      </c>
      <c r="J338" s="62">
        <f>ifna(vlookup(A338,'Infra Study'!A:Q,17,0),0)</f>
        <v>0</v>
      </c>
      <c r="K338" s="64">
        <f>IFERROR(__xludf.DUMMYFUNCTION("N(REGEXMATCH(VLOOKUP(A338, 'RVtools V2.1'!A:H, 8, 0), ""^Serveur de fichiers""))"),0.0)</f>
        <v>0</v>
      </c>
      <c r="L338" s="64">
        <f t="shared" si="6"/>
        <v>0</v>
      </c>
      <c r="M338" s="65" t="str">
        <f>ifna(vlookup(A338,'RVtools V2.1'!A:I,8,0),"N/A")</f>
        <v>GLPI - Asset Management</v>
      </c>
      <c r="N338" s="64">
        <f>IFERROR(__xludf.DUMMYFUNCTION("IF(REGEXMATCH(M338, ""(?i)"" &amp; JOIN(""|"", SPLIT(""kalisil"", "" ""))), 1, 0)"),0.0)</f>
        <v>0</v>
      </c>
      <c r="O338" s="64" t="str">
        <f>vlookup(A338,'RVtools V2.1'!A:H,7,0)</f>
        <v>N/A</v>
      </c>
      <c r="P338" s="64">
        <f>if(vlookup(A338,'RVtools V2.1'!A:H,5,0)="oui",1,0)</f>
        <v>0</v>
      </c>
      <c r="Q338" s="64">
        <f>ifna(vlookup(A338,vCPU!A:B,2,0),"Unknown")</f>
        <v>4</v>
      </c>
      <c r="R338" s="66">
        <f>ifna(vlookup(A338,vMemory!A:C,3,0),"Unknown")</f>
        <v>8</v>
      </c>
      <c r="S338" s="66">
        <f>ifna(vlookup(A338,vDisk!A:C,3,0),"Unknown")</f>
        <v>18</v>
      </c>
      <c r="T338" s="67" t="str">
        <f t="array" ref="T338">IFS(
   L338=1, "No Lift &amp; Shift",
   J338=1, XLOOKUP(A338, 'Infra Study'!A:A, 'Infra Study'!P:P),
   I338=1, "No Lift &amp; Shift",
   H338=1, "GKE",
   K338=1, "GCNV",
   G338=1, "Lift &amp; Shift Prod",
   TRUE, "Lift &amp; Shift Noprod"
)</f>
        <v>Lift &amp; Shift Noprod</v>
      </c>
      <c r="U338" s="67">
        <f t="shared" si="7"/>
        <v>1</v>
      </c>
      <c r="V338" s="68" t="str">
        <f>if(T338="Lift &amp; Shift Noprod",if( Y338=0,Assumptions!$B$5, Assumptions!$B$4),if(T338="Lift &amp; Shift Prod",if(AND(N338=1,O338="T1"),Assumptions!$B$6,Assumptions!$B$4),0))</f>
        <v>E2</v>
      </c>
      <c r="W338" s="69">
        <f>if(V338&lt;&gt;0,if(Q338="Unknown", Assumptions!$B$42,If(Q338&gt;1,Q338,2)),0)</f>
        <v>4</v>
      </c>
      <c r="X338" s="69">
        <f>if(V338&lt;&gt;0,if(R338="Unknown", Assumptions!$B$43,R338),0)</f>
        <v>8</v>
      </c>
      <c r="Y338" s="68">
        <f t="shared" si="8"/>
        <v>0</v>
      </c>
      <c r="Z338" s="68">
        <f>if(V338&lt;&gt;0,if(  S338="Unknown", Assumptions!$B$44,S338),0)</f>
        <v>18</v>
      </c>
      <c r="AA338" s="68" t="str">
        <f>if(V338 ="N2",ifna(vlookup(W338&amp;"-"&amp;X338,'Ref. VM'!A:B,2,0),"Custom"),if(V338 ="E2" , ifna(vlookup(W338&amp;"-"&amp;X338,'Ref. VM'!D:E,2,0),"Custom"),if(V338="N2D",ifna(vlookup(W338&amp;"-"&amp;X338,'Ref. VM'!G:H,2,0),"Custom"),if(V338="N4",ifna(vlookup(W338&amp;"-"&amp;X338,'Ref. VM'!J:K,2,0),"Custom"),0))))</f>
        <v>Custom</v>
      </c>
      <c r="AB338" s="67" t="str">
        <f t="shared" si="9"/>
        <v>E2-Custom vCPUs</v>
      </c>
      <c r="AC338" s="67" t="str">
        <f t="shared" si="10"/>
        <v>E2-Custom RAM</v>
      </c>
      <c r="AD338" s="67">
        <f t="shared" si="11"/>
        <v>0</v>
      </c>
      <c r="AE338" s="69">
        <f>if(T338="Lift &amp; Shift Prod",730,if(T338="Lift &amp; Shift Noprod",Assumptions!$B$3,0))</f>
        <v>270</v>
      </c>
      <c r="AF338" s="70">
        <f>if( U338=0,0,if(Y338=0, ((vlookup(AB338,'SKU Pricing'!A:B,Assumptions!$B$2,0)*W338)+(vlookup(AC338,'SKU Pricing'!A:B,Assumptions!$B$2,0)*X338))*AE338,((vlookup(AB338,'SKU Pricing'!A:B,Assumptions!$B$2,0)*W338)+(vlookup(AC338,'SKU Pricing'!A:B,Assumptions!$B$2,0)*(W338*8))+(vlookup(AD338,'SKU Pricing'!A:B,Assumptions!$B$2,0)*(X338-(W338*8))))*AE338))</f>
        <v>36.383256</v>
      </c>
      <c r="AG338" s="67">
        <f t="shared" si="12"/>
        <v>0</v>
      </c>
      <c r="AH338" s="70">
        <f>ifna(vlookup(AG338,'SKU Pricing'!A:B,Assumptions!$B$2,0)*W338*AE338,0)</f>
        <v>0</v>
      </c>
      <c r="AI338" s="62" t="str">
        <f t="shared" si="13"/>
        <v/>
      </c>
      <c r="AJ338" s="62" t="str">
        <f>if(V338&lt;&gt;0, if(T338="Lift &amp; Shift Noprod",Assumptions!$B$9,if(V338=Assumptions!$B$6,Assumptions!$B$10,if(P338=1,Assumptions!$B$8,Assumptions!$B$7))),"")</f>
        <v>Balanced</v>
      </c>
      <c r="AK338" s="69" t="str">
        <f t="shared" si="14"/>
        <v>Balanced</v>
      </c>
      <c r="AL338" s="69">
        <f>if(AJ338="Hyperdisk Balanced",Assumptions!$B$11,0)</f>
        <v>0</v>
      </c>
      <c r="AM338" s="69">
        <f>if(AJ338="Hyperdisk Balanced",Assumptions!$B$12,0)</f>
        <v>0</v>
      </c>
      <c r="AN338" s="70">
        <f>if(AK338=0,0,if(AJ338="Hyperdisk Balanced",vlookup(AK338&amp;" provisioned space",'SKU Pricing'!A:B,Assumptions!$B$2,0)*Z338+vlookup(AK338&amp;" provisioned IOPS",'SKU Pricing'!A:B,Assumptions!$B$2,0)*AL338*730+vlookup(AK338&amp;" provisioned throughput",'SKU Pricing'!A:B,Assumptions!$B$2,0)*AM338*730,vlookup(AK338,'SKU Pricing'!A:B,Assumptions!$B$2,0)*Z338))</f>
        <v>2.088</v>
      </c>
      <c r="AO338" s="70">
        <f t="shared" si="15"/>
        <v>38.471256</v>
      </c>
      <c r="AP338" s="71" t="str">
        <f t="shared" si="16"/>
        <v>VM Manager</v>
      </c>
      <c r="AQ338" s="70">
        <f>ifna(vlookup(AP338,'SKU Pricing'!A:B,Assumptions!$B$2,0)*AE338,0)</f>
        <v>0.81</v>
      </c>
      <c r="AR338" s="72">
        <v>0.0</v>
      </c>
    </row>
    <row r="339">
      <c r="A339" s="61" t="s">
        <v>488</v>
      </c>
      <c r="B339" s="62" t="str">
        <f>ifna(if(vlookup(A339,vOS!A:B,2,0)="","Unknown",vlookup(A339,vOS!A:B,2,0)),"Unknown")</f>
        <v>CentOS 7 (64-bit)</v>
      </c>
      <c r="C339" s="62">
        <f>vlookup(B339,'OS Study'!A:D,2,0)</f>
        <v>0</v>
      </c>
      <c r="D339" s="62" t="str">
        <f>vlookup(B339,'OS Study'!A:D,3,0)</f>
        <v>Linux</v>
      </c>
      <c r="E339" s="62" t="str">
        <f>vlookup(B339,'OS Study'!A:D,4,0)</f>
        <v>CentOS</v>
      </c>
      <c r="F339" s="63" t="str">
        <f>vlookup(B339,'OS Study'!A:E,5,0)</f>
        <v>4/5/6/7</v>
      </c>
      <c r="G339" s="62">
        <f>IF(vlookup(A339,'RVtools V2.1'!A:J,4,0)="non",0,1)</f>
        <v>0</v>
      </c>
      <c r="H339" s="62">
        <f>if(vlookup(A339,'RVtools V2.1'!A:K,11,0)="kube",1,0)</f>
        <v>0</v>
      </c>
      <c r="I339" s="62">
        <f t="shared" si="5"/>
        <v>0</v>
      </c>
      <c r="J339" s="62">
        <f>ifna(vlookup(A339,'Infra Study'!A:Q,17,0),0)</f>
        <v>0</v>
      </c>
      <c r="K339" s="64">
        <f>IFERROR(__xludf.DUMMYFUNCTION("N(REGEXMATCH(VLOOKUP(A339, 'RVtools V2.1'!A:H, 8, 0), ""^Serveur de fichiers""))"),0.0)</f>
        <v>0</v>
      </c>
      <c r="L339" s="64">
        <f t="shared" si="6"/>
        <v>0</v>
      </c>
      <c r="M339" s="65" t="str">
        <f>ifna(vlookup(A339,'RVtools V2.1'!A:I,8,0),"N/A")</f>
        <v>GLPI - Asset Management</v>
      </c>
      <c r="N339" s="64">
        <f>IFERROR(__xludf.DUMMYFUNCTION("IF(REGEXMATCH(M339, ""(?i)"" &amp; JOIN(""|"", SPLIT(""kalisil"", "" ""))), 1, 0)"),0.0)</f>
        <v>0</v>
      </c>
      <c r="O339" s="64" t="str">
        <f>vlookup(A339,'RVtools V2.1'!A:H,7,0)</f>
        <v>N/A</v>
      </c>
      <c r="P339" s="64">
        <f>if(vlookup(A339,'RVtools V2.1'!A:H,5,0)="oui",1,0)</f>
        <v>0</v>
      </c>
      <c r="Q339" s="64">
        <f>ifna(vlookup(A339,vCPU!A:B,2,0),"Unknown")</f>
        <v>8</v>
      </c>
      <c r="R339" s="66">
        <f>ifna(vlookup(A339,vMemory!A:C,3,0),"Unknown")</f>
        <v>12</v>
      </c>
      <c r="S339" s="66">
        <f>ifna(vlookup(A339,vDisk!A:C,3,0),"Unknown")</f>
        <v>1611</v>
      </c>
      <c r="T339" s="67" t="str">
        <f t="array" ref="T339">IFS(
   L339=1, "No Lift &amp; Shift",
   J339=1, XLOOKUP(A339, 'Infra Study'!A:A, 'Infra Study'!P:P),
   I339=1, "No Lift &amp; Shift",
   H339=1, "GKE",
   K339=1, "GCNV",
   G339=1, "Lift &amp; Shift Prod",
   TRUE, "Lift &amp; Shift Noprod"
)</f>
        <v>Lift &amp; Shift Noprod</v>
      </c>
      <c r="U339" s="67">
        <f t="shared" si="7"/>
        <v>1</v>
      </c>
      <c r="V339" s="68" t="str">
        <f>if(T339="Lift &amp; Shift Noprod",if( Y339=0,Assumptions!$B$5, Assumptions!$B$4),if(T339="Lift &amp; Shift Prod",if(AND(N339=1,O339="T1"),Assumptions!$B$6,Assumptions!$B$4),0))</f>
        <v>E2</v>
      </c>
      <c r="W339" s="69">
        <f>if(V339&lt;&gt;0,if(Q339="Unknown", Assumptions!$B$42,If(Q339&gt;1,Q339,2)),0)</f>
        <v>8</v>
      </c>
      <c r="X339" s="69">
        <f>if(V339&lt;&gt;0,if(R339="Unknown", Assumptions!$B$43,R339),0)</f>
        <v>12</v>
      </c>
      <c r="Y339" s="68">
        <f t="shared" si="8"/>
        <v>0</v>
      </c>
      <c r="Z339" s="68">
        <f>if(V339&lt;&gt;0,if(  S339="Unknown", Assumptions!$B$44,S339),0)</f>
        <v>1611</v>
      </c>
      <c r="AA339" s="68" t="str">
        <f>if(V339 ="N2",ifna(vlookup(W339&amp;"-"&amp;X339,'Ref. VM'!A:B,2,0),"Custom"),if(V339 ="E2" , ifna(vlookup(W339&amp;"-"&amp;X339,'Ref. VM'!D:E,2,0),"Custom"),if(V339="N2D",ifna(vlookup(W339&amp;"-"&amp;X339,'Ref. VM'!G:H,2,0),"Custom"),if(V339="N4",ifna(vlookup(W339&amp;"-"&amp;X339,'Ref. VM'!J:K,2,0),"Custom"),0))))</f>
        <v>Custom</v>
      </c>
      <c r="AB339" s="67" t="str">
        <f t="shared" si="9"/>
        <v>E2-Custom vCPUs</v>
      </c>
      <c r="AC339" s="67" t="str">
        <f t="shared" si="10"/>
        <v>E2-Custom RAM</v>
      </c>
      <c r="AD339" s="67">
        <f t="shared" si="11"/>
        <v>0</v>
      </c>
      <c r="AE339" s="69">
        <f>if(T339="Lift &amp; Shift Prod",730,if(T339="Lift &amp; Shift Noprod",Assumptions!$B$3,0))</f>
        <v>270</v>
      </c>
      <c r="AF339" s="70">
        <f>if( U339=0,0,if(Y339=0, ((vlookup(AB339,'SKU Pricing'!A:B,Assumptions!$B$2,0)*W339)+(vlookup(AC339,'SKU Pricing'!A:B,Assumptions!$B$2,0)*X339))*AE339,((vlookup(AB339,'SKU Pricing'!A:B,Assumptions!$B$2,0)*W339)+(vlookup(AC339,'SKU Pricing'!A:B,Assumptions!$B$2,0)*(W339*8))+(vlookup(AD339,'SKU Pricing'!A:B,Assumptions!$B$2,0)*(X339-(W339*8))))*AE339))</f>
        <v>68.921118</v>
      </c>
      <c r="AG339" s="67">
        <f t="shared" si="12"/>
        <v>0</v>
      </c>
      <c r="AH339" s="70">
        <f>ifna(vlookup(AG339,'SKU Pricing'!A:B,Assumptions!$B$2,0)*W339*AE339,0)</f>
        <v>0</v>
      </c>
      <c r="AI339" s="62" t="str">
        <f t="shared" si="13"/>
        <v/>
      </c>
      <c r="AJ339" s="62" t="str">
        <f>if(V339&lt;&gt;0, if(T339="Lift &amp; Shift Noprod",Assumptions!$B$9,if(V339=Assumptions!$B$6,Assumptions!$B$10,if(P339=1,Assumptions!$B$8,Assumptions!$B$7))),"")</f>
        <v>Balanced</v>
      </c>
      <c r="AK339" s="69" t="str">
        <f t="shared" si="14"/>
        <v>Balanced</v>
      </c>
      <c r="AL339" s="69">
        <f>if(AJ339="Hyperdisk Balanced",Assumptions!$B$11,0)</f>
        <v>0</v>
      </c>
      <c r="AM339" s="69">
        <f>if(AJ339="Hyperdisk Balanced",Assumptions!$B$12,0)</f>
        <v>0</v>
      </c>
      <c r="AN339" s="70">
        <f>if(AK339=0,0,if(AJ339="Hyperdisk Balanced",vlookup(AK339&amp;" provisioned space",'SKU Pricing'!A:B,Assumptions!$B$2,0)*Z339+vlookup(AK339&amp;" provisioned IOPS",'SKU Pricing'!A:B,Assumptions!$B$2,0)*AL339*730+vlookup(AK339&amp;" provisioned throughput",'SKU Pricing'!A:B,Assumptions!$B$2,0)*AM339*730,vlookup(AK339,'SKU Pricing'!A:B,Assumptions!$B$2,0)*Z339))</f>
        <v>186.876</v>
      </c>
      <c r="AO339" s="70">
        <f t="shared" si="15"/>
        <v>255.797118</v>
      </c>
      <c r="AP339" s="71" t="str">
        <f t="shared" si="16"/>
        <v>VM Manager</v>
      </c>
      <c r="AQ339" s="70">
        <f>ifna(vlookup(AP339,'SKU Pricing'!A:B,Assumptions!$B$2,0)*AE339,0)</f>
        <v>0.81</v>
      </c>
      <c r="AR339" s="72">
        <v>0.0</v>
      </c>
    </row>
    <row r="340">
      <c r="A340" s="61" t="s">
        <v>489</v>
      </c>
      <c r="B340" s="62" t="str">
        <f>ifna(if(vlookup(A340,vOS!A:B,2,0)="","Unknown",vlookup(A340,vOS!A:B,2,0)),"Unknown")</f>
        <v>Microsoft Windows Server 2025 (64-bit)</v>
      </c>
      <c r="C340" s="62">
        <f>vlookup(B340,'OS Study'!A:D,2,0)</f>
        <v>0</v>
      </c>
      <c r="D340" s="62" t="str">
        <f>vlookup(B340,'OS Study'!A:D,3,0)</f>
        <v>Windows</v>
      </c>
      <c r="E340" s="62" t="str">
        <f>vlookup(B340,'OS Study'!A:D,4,0)</f>
        <v>Server</v>
      </c>
      <c r="F340" s="63" t="str">
        <f>vlookup(B340,'OS Study'!A:E,5,0)</f>
        <v>2025</v>
      </c>
      <c r="G340" s="62">
        <f>IF(vlookup(A340,'RVtools V2.1'!A:J,4,0)="non",0,1)</f>
        <v>1</v>
      </c>
      <c r="H340" s="62">
        <f>if(vlookup(A340,'RVtools V2.1'!A:K,11,0)="kube",1,0)</f>
        <v>0</v>
      </c>
      <c r="I340" s="62">
        <f t="shared" si="5"/>
        <v>0</v>
      </c>
      <c r="J340" s="62">
        <f>ifna(vlookup(A340,'Infra Study'!A:Q,17,0),0)</f>
        <v>0</v>
      </c>
      <c r="K340" s="64">
        <f>IFERROR(__xludf.DUMMYFUNCTION("N(REGEXMATCH(VLOOKUP(A340, 'RVtools V2.1'!A:H, 8, 0), ""^Serveur de fichiers""))"),0.0)</f>
        <v>0</v>
      </c>
      <c r="L340" s="64">
        <f t="shared" si="6"/>
        <v>0</v>
      </c>
      <c r="M340" s="67" t="str">
        <f>ifna(vlookup(A340,'RVtools V2.1'!A:I,8,0),"N/A")</f>
        <v>GLPI - Asset Management</v>
      </c>
      <c r="N340" s="64">
        <f>IFERROR(__xludf.DUMMYFUNCTION("IF(REGEXMATCH(M340, ""(?i)"" &amp; JOIN(""|"", SPLIT(""kalisil"", "" ""))), 1, 0)"),0.0)</f>
        <v>0</v>
      </c>
      <c r="O340" s="64" t="str">
        <f>vlookup(A340,'RVtools V2.1'!A:H,7,0)</f>
        <v>T3</v>
      </c>
      <c r="P340" s="64">
        <f>if(vlookup(A340,'RVtools V2.1'!A:H,5,0)="oui",1,0)</f>
        <v>0</v>
      </c>
      <c r="Q340" s="64">
        <f>ifna(vlookup(A340,vCPU!A:B,2,0),"Unknown")</f>
        <v>4</v>
      </c>
      <c r="R340" s="66">
        <f>ifna(vlookup(A340,vMemory!A:C,3,0),"Unknown")</f>
        <v>8</v>
      </c>
      <c r="S340" s="66">
        <f>ifna(vlookup(A340,vDisk!A:C,3,0),"Unknown")</f>
        <v>91</v>
      </c>
      <c r="T340" s="67" t="str">
        <f t="array" ref="T340">IFS(
   L340=1, "No Lift &amp; Shift",
   J340=1, XLOOKUP(A340, 'Infra Study'!A:A, 'Infra Study'!P:P),
   I340=1, "No Lift &amp; Shift",
   H340=1, "GKE",
   K340=1, "GCNV",
   G340=1, "Lift &amp; Shift Prod",
   TRUE, "Lift &amp; Shift Noprod"
)</f>
        <v>Lift &amp; Shift Prod</v>
      </c>
      <c r="U340" s="67">
        <f t="shared" si="7"/>
        <v>1</v>
      </c>
      <c r="V340" s="68" t="str">
        <f>if(T340="Lift &amp; Shift Noprod",if( Y340=0,Assumptions!$B$5, Assumptions!$B$4),if(T340="Lift &amp; Shift Prod",if(AND(N340=1,O340="T1"),Assumptions!$B$6,Assumptions!$B$4),0))</f>
        <v>N2D</v>
      </c>
      <c r="W340" s="69">
        <f>if(V340&lt;&gt;0,if(Q340="Unknown", Assumptions!$B$42,If(Q340&gt;1,Q340,2)),0)</f>
        <v>4</v>
      </c>
      <c r="X340" s="69">
        <f>if(V340&lt;&gt;0,if(R340="Unknown", Assumptions!$B$43,R340),0)</f>
        <v>8</v>
      </c>
      <c r="Y340" s="68">
        <f t="shared" si="8"/>
        <v>0</v>
      </c>
      <c r="Z340" s="68">
        <f>if(V340&lt;&gt;0,if(  S340="Unknown", Assumptions!$B$44,S340),0)</f>
        <v>91</v>
      </c>
      <c r="AA340" s="68" t="str">
        <f>if(V340 ="N2",ifna(vlookup(W340&amp;"-"&amp;X340,'Ref. VM'!A:B,2,0),"Custom"),if(V340 ="E2" , ifna(vlookup(W340&amp;"-"&amp;X340,'Ref. VM'!D:E,2,0),"Custom"),if(V340="N2D",ifna(vlookup(W340&amp;"-"&amp;X340,'Ref. VM'!G:H,2,0),"Custom"),if(V340="N4",ifna(vlookup(W340&amp;"-"&amp;X340,'Ref. VM'!J:K,2,0),"Custom"),0))))</f>
        <v>Custom</v>
      </c>
      <c r="AB340" s="67" t="str">
        <f t="shared" si="9"/>
        <v>N2D-Custom vCPUs-CUD 3y</v>
      </c>
      <c r="AC340" s="67" t="str">
        <f t="shared" si="10"/>
        <v>N2D-Custom RAM-CUD 3y</v>
      </c>
      <c r="AD340" s="67">
        <f t="shared" si="11"/>
        <v>0</v>
      </c>
      <c r="AE340" s="62">
        <f>if(T340="Lift &amp; Shift Prod",730,if(T340="Lift &amp; Shift Noprod",Assumptions!$B$3,0))</f>
        <v>730</v>
      </c>
      <c r="AF340" s="70">
        <f>if( U340=0,0,if(Y340=0, ((vlookup(AB340,'SKU Pricing'!A:B,Assumptions!$B$2,0)*W340)+(vlookup(AC340,'SKU Pricing'!A:B,Assumptions!$B$2,0)*X340))*AE340,((vlookup(AB340,'SKU Pricing'!A:B,Assumptions!$B$2,0)*W340)+(vlookup(AC340,'SKU Pricing'!A:B,Assumptions!$B$2,0)*(W340*8))+(vlookup(AD340,'SKU Pricing'!A:B,Assumptions!$B$2,0)*(X340-(W340*8))))*AE340))</f>
        <v>55.81665264</v>
      </c>
      <c r="AG340" s="67" t="str">
        <f t="shared" si="12"/>
        <v>Windows Server</v>
      </c>
      <c r="AH340" s="70">
        <f>ifna(vlookup(AG340,'SKU Pricing'!A:B,Assumptions!$B$2,0)*W340*AE340,0)</f>
        <v>134.32</v>
      </c>
      <c r="AI340" s="62" t="str">
        <f t="shared" si="13"/>
        <v/>
      </c>
      <c r="AJ340" s="62" t="str">
        <f>if(V340&lt;&gt;0, if(T340="Lift &amp; Shift Noprod",Assumptions!$B$9,if(V340=Assumptions!$B$6,Assumptions!$B$10,if(P340=1,Assumptions!$B$8,Assumptions!$B$7))),"")</f>
        <v>Balanced</v>
      </c>
      <c r="AK340" s="69" t="str">
        <f t="shared" si="14"/>
        <v>Balanced</v>
      </c>
      <c r="AL340" s="69">
        <f>if(AJ340="Hyperdisk Balanced",Assumptions!$B$11,0)</f>
        <v>0</v>
      </c>
      <c r="AM340" s="69">
        <f>if(AJ340="Hyperdisk Balanced",Assumptions!$B$12,0)</f>
        <v>0</v>
      </c>
      <c r="AN340" s="70">
        <f>if(AK340=0,0,if(AJ340="Hyperdisk Balanced",vlookup(AK340&amp;" provisioned space",'SKU Pricing'!A:B,Assumptions!$B$2,0)*Z340+vlookup(AK340&amp;" provisioned IOPS",'SKU Pricing'!A:B,Assumptions!$B$2,0)*AL340*730+vlookup(AK340&amp;" provisioned throughput",'SKU Pricing'!A:B,Assumptions!$B$2,0)*AM340*730,vlookup(AK340,'SKU Pricing'!A:B,Assumptions!$B$2,0)*Z340))</f>
        <v>10.556</v>
      </c>
      <c r="AO340" s="70">
        <f t="shared" si="15"/>
        <v>200.6926526</v>
      </c>
      <c r="AP340" s="71" t="str">
        <f t="shared" si="16"/>
        <v>VM Manager</v>
      </c>
      <c r="AQ340" s="70">
        <f>ifna(vlookup(AP340,'SKU Pricing'!A:B,Assumptions!$B$2,0)*AE340,0)</f>
        <v>2.19</v>
      </c>
      <c r="AR340" s="72">
        <v>0.0</v>
      </c>
    </row>
    <row r="341">
      <c r="A341" s="61" t="s">
        <v>490</v>
      </c>
      <c r="B341" s="62" t="str">
        <f>ifna(if(vlookup(A341,vOS!A:B,2,0)="","Unknown",vlookup(A341,vOS!A:B,2,0)),"Unknown")</f>
        <v>Microsoft Windows Server 2025 (64-bit)</v>
      </c>
      <c r="C341" s="62">
        <f>vlookup(B341,'OS Study'!A:D,2,0)</f>
        <v>0</v>
      </c>
      <c r="D341" s="62" t="str">
        <f>vlookup(B341,'OS Study'!A:D,3,0)</f>
        <v>Windows</v>
      </c>
      <c r="E341" s="62" t="str">
        <f>vlookup(B341,'OS Study'!A:D,4,0)</f>
        <v>Server</v>
      </c>
      <c r="F341" s="63" t="str">
        <f>vlookup(B341,'OS Study'!A:E,5,0)</f>
        <v>2025</v>
      </c>
      <c r="G341" s="62">
        <f>IF(vlookup(A341,'RVtools V2.1'!A:J,4,0)="non",0,1)</f>
        <v>1</v>
      </c>
      <c r="H341" s="62">
        <f>if(vlookup(A341,'RVtools V2.1'!A:K,11,0)="kube",1,0)</f>
        <v>0</v>
      </c>
      <c r="I341" s="62">
        <f t="shared" si="5"/>
        <v>0</v>
      </c>
      <c r="J341" s="62">
        <f>ifna(vlookup(A341,'Infra Study'!A:Q,17,0),0)</f>
        <v>0</v>
      </c>
      <c r="K341" s="64">
        <f>IFERROR(__xludf.DUMMYFUNCTION("N(REGEXMATCH(VLOOKUP(A341, 'RVtools V2.1'!A:H, 8, 0), ""^Serveur de fichiers""))"),0.0)</f>
        <v>0</v>
      </c>
      <c r="L341" s="64">
        <f t="shared" si="6"/>
        <v>0</v>
      </c>
      <c r="M341" s="67" t="str">
        <f>ifna(vlookup(A341,'RVtools V2.1'!A:I,8,0),"N/A")</f>
        <v>GLPI - Asset Management</v>
      </c>
      <c r="N341" s="64">
        <f>IFERROR(__xludf.DUMMYFUNCTION("IF(REGEXMATCH(M341, ""(?i)"" &amp; JOIN(""|"", SPLIT(""kalisil"", "" ""))), 1, 0)"),0.0)</f>
        <v>0</v>
      </c>
      <c r="O341" s="64" t="str">
        <f>vlookup(A341,'RVtools V2.1'!A:H,7,0)</f>
        <v>T3</v>
      </c>
      <c r="P341" s="64">
        <f>if(vlookup(A341,'RVtools V2.1'!A:H,5,0)="oui",1,0)</f>
        <v>0</v>
      </c>
      <c r="Q341" s="64">
        <f>ifna(vlookup(A341,vCPU!A:B,2,0),"Unknown")</f>
        <v>4</v>
      </c>
      <c r="R341" s="66">
        <f>ifna(vlookup(A341,vMemory!A:C,3,0),"Unknown")</f>
        <v>8</v>
      </c>
      <c r="S341" s="66">
        <f>ifna(vlookup(A341,vDisk!A:C,3,0),"Unknown")</f>
        <v>90</v>
      </c>
      <c r="T341" s="67" t="str">
        <f t="array" ref="T341">IFS(
   L341=1, "No Lift &amp; Shift",
   J341=1, XLOOKUP(A341, 'Infra Study'!A:A, 'Infra Study'!P:P),
   I341=1, "No Lift &amp; Shift",
   H341=1, "GKE",
   K341=1, "GCNV",
   G341=1, "Lift &amp; Shift Prod",
   TRUE, "Lift &amp; Shift Noprod"
)</f>
        <v>Lift &amp; Shift Prod</v>
      </c>
      <c r="U341" s="67">
        <f t="shared" si="7"/>
        <v>1</v>
      </c>
      <c r="V341" s="68" t="str">
        <f>if(T341="Lift &amp; Shift Noprod",if( Y341=0,Assumptions!$B$5, Assumptions!$B$4),if(T341="Lift &amp; Shift Prod",if(AND(N341=1,O341="T1"),Assumptions!$B$6,Assumptions!$B$4),0))</f>
        <v>N2D</v>
      </c>
      <c r="W341" s="69">
        <f>if(V341&lt;&gt;0,if(Q341="Unknown", Assumptions!$B$42,If(Q341&gt;1,Q341,2)),0)</f>
        <v>4</v>
      </c>
      <c r="X341" s="69">
        <f>if(V341&lt;&gt;0,if(R341="Unknown", Assumptions!$B$43,R341),0)</f>
        <v>8</v>
      </c>
      <c r="Y341" s="68">
        <f t="shared" si="8"/>
        <v>0</v>
      </c>
      <c r="Z341" s="68">
        <f>if(V341&lt;&gt;0,if(  S341="Unknown", Assumptions!$B$44,S341),0)</f>
        <v>90</v>
      </c>
      <c r="AA341" s="68" t="str">
        <f>if(V341 ="N2",ifna(vlookup(W341&amp;"-"&amp;X341,'Ref. VM'!A:B,2,0),"Custom"),if(V341 ="E2" , ifna(vlookup(W341&amp;"-"&amp;X341,'Ref. VM'!D:E,2,0),"Custom"),if(V341="N2D",ifna(vlookup(W341&amp;"-"&amp;X341,'Ref. VM'!G:H,2,0),"Custom"),if(V341="N4",ifna(vlookup(W341&amp;"-"&amp;X341,'Ref. VM'!J:K,2,0),"Custom"),0))))</f>
        <v>Custom</v>
      </c>
      <c r="AB341" s="67" t="str">
        <f t="shared" si="9"/>
        <v>N2D-Custom vCPUs-CUD 3y</v>
      </c>
      <c r="AC341" s="67" t="str">
        <f t="shared" si="10"/>
        <v>N2D-Custom RAM-CUD 3y</v>
      </c>
      <c r="AD341" s="67">
        <f t="shared" si="11"/>
        <v>0</v>
      </c>
      <c r="AE341" s="62">
        <f>if(T341="Lift &amp; Shift Prod",730,if(T341="Lift &amp; Shift Noprod",Assumptions!$B$3,0))</f>
        <v>730</v>
      </c>
      <c r="AF341" s="70">
        <f>if( U341=0,0,if(Y341=0, ((vlookup(AB341,'SKU Pricing'!A:B,Assumptions!$B$2,0)*W341)+(vlookup(AC341,'SKU Pricing'!A:B,Assumptions!$B$2,0)*X341))*AE341,((vlookup(AB341,'SKU Pricing'!A:B,Assumptions!$B$2,0)*W341)+(vlookup(AC341,'SKU Pricing'!A:B,Assumptions!$B$2,0)*(W341*8))+(vlookup(AD341,'SKU Pricing'!A:B,Assumptions!$B$2,0)*(X341-(W341*8))))*AE341))</f>
        <v>55.81665264</v>
      </c>
      <c r="AG341" s="67" t="str">
        <f t="shared" si="12"/>
        <v>Windows Server</v>
      </c>
      <c r="AH341" s="70">
        <f>ifna(vlookup(AG341,'SKU Pricing'!A:B,Assumptions!$B$2,0)*W341*AE341,0)</f>
        <v>134.32</v>
      </c>
      <c r="AI341" s="62" t="str">
        <f t="shared" si="13"/>
        <v/>
      </c>
      <c r="AJ341" s="62" t="str">
        <f>if(V341&lt;&gt;0, if(T341="Lift &amp; Shift Noprod",Assumptions!$B$9,if(V341=Assumptions!$B$6,Assumptions!$B$10,if(P341=1,Assumptions!$B$8,Assumptions!$B$7))),"")</f>
        <v>Balanced</v>
      </c>
      <c r="AK341" s="69" t="str">
        <f t="shared" si="14"/>
        <v>Balanced</v>
      </c>
      <c r="AL341" s="69">
        <f>if(AJ341="Hyperdisk Balanced",Assumptions!$B$11,0)</f>
        <v>0</v>
      </c>
      <c r="AM341" s="69">
        <f>if(AJ341="Hyperdisk Balanced",Assumptions!$B$12,0)</f>
        <v>0</v>
      </c>
      <c r="AN341" s="70">
        <f>if(AK341=0,0,if(AJ341="Hyperdisk Balanced",vlookup(AK341&amp;" provisioned space",'SKU Pricing'!A:B,Assumptions!$B$2,0)*Z341+vlookup(AK341&amp;" provisioned IOPS",'SKU Pricing'!A:B,Assumptions!$B$2,0)*AL341*730+vlookup(AK341&amp;" provisioned throughput",'SKU Pricing'!A:B,Assumptions!$B$2,0)*AM341*730,vlookup(AK341,'SKU Pricing'!A:B,Assumptions!$B$2,0)*Z341))</f>
        <v>10.44</v>
      </c>
      <c r="AO341" s="70">
        <f t="shared" si="15"/>
        <v>200.5766526</v>
      </c>
      <c r="AP341" s="71" t="str">
        <f t="shared" si="16"/>
        <v>VM Manager</v>
      </c>
      <c r="AQ341" s="70">
        <f>ifna(vlookup(AP341,'SKU Pricing'!A:B,Assumptions!$B$2,0)*AE341,0)</f>
        <v>2.19</v>
      </c>
      <c r="AR341" s="72">
        <v>0.0</v>
      </c>
    </row>
    <row r="342">
      <c r="A342" s="61" t="s">
        <v>491</v>
      </c>
      <c r="B342" s="62" t="str">
        <f>ifna(if(vlookup(A342,vOS!A:B,2,0)="","Unknown",vlookup(A342,vOS!A:B,2,0)),"Unknown")</f>
        <v>Microsoft Windows Server 2025 (64-bit)</v>
      </c>
      <c r="C342" s="62">
        <f>vlookup(B342,'OS Study'!A:D,2,0)</f>
        <v>0</v>
      </c>
      <c r="D342" s="62" t="str">
        <f>vlookup(B342,'OS Study'!A:D,3,0)</f>
        <v>Windows</v>
      </c>
      <c r="E342" s="62" t="str">
        <f>vlookup(B342,'OS Study'!A:D,4,0)</f>
        <v>Server</v>
      </c>
      <c r="F342" s="63" t="str">
        <f>vlookup(B342,'OS Study'!A:E,5,0)</f>
        <v>2025</v>
      </c>
      <c r="G342" s="62">
        <f>IF(vlookup(A342,'RVtools V2.1'!A:J,4,0)="non",0,1)</f>
        <v>1</v>
      </c>
      <c r="H342" s="62">
        <f>if(vlookup(A342,'RVtools V2.1'!A:K,11,0)="kube",1,0)</f>
        <v>0</v>
      </c>
      <c r="I342" s="62">
        <f t="shared" si="5"/>
        <v>0</v>
      </c>
      <c r="J342" s="62">
        <f>ifna(vlookup(A342,'Infra Study'!A:Q,17,0),0)</f>
        <v>0</v>
      </c>
      <c r="K342" s="64">
        <f>IFERROR(__xludf.DUMMYFUNCTION("N(REGEXMATCH(VLOOKUP(A342, 'RVtools V2.1'!A:H, 8, 0), ""^Serveur de fichiers""))"),0.0)</f>
        <v>0</v>
      </c>
      <c r="L342" s="64">
        <f t="shared" si="6"/>
        <v>0</v>
      </c>
      <c r="M342" s="67" t="str">
        <f>ifna(vlookup(A342,'RVtools V2.1'!A:I,8,0),"N/A")</f>
        <v>GLPI - Asset Management</v>
      </c>
      <c r="N342" s="64">
        <f>IFERROR(__xludf.DUMMYFUNCTION("IF(REGEXMATCH(M342, ""(?i)"" &amp; JOIN(""|"", SPLIT(""kalisil"", "" ""))), 1, 0)"),0.0)</f>
        <v>0</v>
      </c>
      <c r="O342" s="64" t="str">
        <f>vlookup(A342,'RVtools V2.1'!A:H,7,0)</f>
        <v>T3</v>
      </c>
      <c r="P342" s="64">
        <f>if(vlookup(A342,'RVtools V2.1'!A:H,5,0)="oui",1,0)</f>
        <v>0</v>
      </c>
      <c r="Q342" s="64">
        <f>ifna(vlookup(A342,vCPU!A:B,2,0),"Unknown")</f>
        <v>4</v>
      </c>
      <c r="R342" s="66">
        <f>ifna(vlookup(A342,vMemory!A:C,3,0),"Unknown")</f>
        <v>8</v>
      </c>
      <c r="S342" s="66">
        <f>ifna(vlookup(A342,vDisk!A:C,3,0),"Unknown")</f>
        <v>95</v>
      </c>
      <c r="T342" s="67" t="str">
        <f t="array" ref="T342">IFS(
   L342=1, "No Lift &amp; Shift",
   J342=1, XLOOKUP(A342, 'Infra Study'!A:A, 'Infra Study'!P:P),
   I342=1, "No Lift &amp; Shift",
   H342=1, "GKE",
   K342=1, "GCNV",
   G342=1, "Lift &amp; Shift Prod",
   TRUE, "Lift &amp; Shift Noprod"
)</f>
        <v>Lift &amp; Shift Prod</v>
      </c>
      <c r="U342" s="67">
        <f t="shared" si="7"/>
        <v>1</v>
      </c>
      <c r="V342" s="68" t="str">
        <f>if(T342="Lift &amp; Shift Noprod",if( Y342=0,Assumptions!$B$5, Assumptions!$B$4),if(T342="Lift &amp; Shift Prod",if(AND(N342=1,O342="T1"),Assumptions!$B$6,Assumptions!$B$4),0))</f>
        <v>N2D</v>
      </c>
      <c r="W342" s="69">
        <f>if(V342&lt;&gt;0,if(Q342="Unknown", Assumptions!$B$42,If(Q342&gt;1,Q342,2)),0)</f>
        <v>4</v>
      </c>
      <c r="X342" s="69">
        <f>if(V342&lt;&gt;0,if(R342="Unknown", Assumptions!$B$43,R342),0)</f>
        <v>8</v>
      </c>
      <c r="Y342" s="68">
        <f t="shared" si="8"/>
        <v>0</v>
      </c>
      <c r="Z342" s="68">
        <f>if(V342&lt;&gt;0,if(  S342="Unknown", Assumptions!$B$44,S342),0)</f>
        <v>95</v>
      </c>
      <c r="AA342" s="68" t="str">
        <f>if(V342 ="N2",ifna(vlookup(W342&amp;"-"&amp;X342,'Ref. VM'!A:B,2,0),"Custom"),if(V342 ="E2" , ifna(vlookup(W342&amp;"-"&amp;X342,'Ref. VM'!D:E,2,0),"Custom"),if(V342="N2D",ifna(vlookup(W342&amp;"-"&amp;X342,'Ref. VM'!G:H,2,0),"Custom"),if(V342="N4",ifna(vlookup(W342&amp;"-"&amp;X342,'Ref. VM'!J:K,2,0),"Custom"),0))))</f>
        <v>Custom</v>
      </c>
      <c r="AB342" s="67" t="str">
        <f t="shared" si="9"/>
        <v>N2D-Custom vCPUs-CUD 3y</v>
      </c>
      <c r="AC342" s="67" t="str">
        <f t="shared" si="10"/>
        <v>N2D-Custom RAM-CUD 3y</v>
      </c>
      <c r="AD342" s="67">
        <f t="shared" si="11"/>
        <v>0</v>
      </c>
      <c r="AE342" s="62">
        <f>if(T342="Lift &amp; Shift Prod",730,if(T342="Lift &amp; Shift Noprod",Assumptions!$B$3,0))</f>
        <v>730</v>
      </c>
      <c r="AF342" s="70">
        <f>if( U342=0,0,if(Y342=0, ((vlookup(AB342,'SKU Pricing'!A:B,Assumptions!$B$2,0)*W342)+(vlookup(AC342,'SKU Pricing'!A:B,Assumptions!$B$2,0)*X342))*AE342,((vlookup(AB342,'SKU Pricing'!A:B,Assumptions!$B$2,0)*W342)+(vlookup(AC342,'SKU Pricing'!A:B,Assumptions!$B$2,0)*(W342*8))+(vlookup(AD342,'SKU Pricing'!A:B,Assumptions!$B$2,0)*(X342-(W342*8))))*AE342))</f>
        <v>55.81665264</v>
      </c>
      <c r="AG342" s="67" t="str">
        <f t="shared" si="12"/>
        <v>Windows Server</v>
      </c>
      <c r="AH342" s="70">
        <f>ifna(vlookup(AG342,'SKU Pricing'!A:B,Assumptions!$B$2,0)*W342*AE342,0)</f>
        <v>134.32</v>
      </c>
      <c r="AI342" s="62" t="str">
        <f t="shared" si="13"/>
        <v/>
      </c>
      <c r="AJ342" s="62" t="str">
        <f>if(V342&lt;&gt;0, if(T342="Lift &amp; Shift Noprod",Assumptions!$B$9,if(V342=Assumptions!$B$6,Assumptions!$B$10,if(P342=1,Assumptions!$B$8,Assumptions!$B$7))),"")</f>
        <v>Balanced</v>
      </c>
      <c r="AK342" s="69" t="str">
        <f t="shared" si="14"/>
        <v>Balanced</v>
      </c>
      <c r="AL342" s="69">
        <f>if(AJ342="Hyperdisk Balanced",Assumptions!$B$11,0)</f>
        <v>0</v>
      </c>
      <c r="AM342" s="69">
        <f>if(AJ342="Hyperdisk Balanced",Assumptions!$B$12,0)</f>
        <v>0</v>
      </c>
      <c r="AN342" s="70">
        <f>if(AK342=0,0,if(AJ342="Hyperdisk Balanced",vlookup(AK342&amp;" provisioned space",'SKU Pricing'!A:B,Assumptions!$B$2,0)*Z342+vlookup(AK342&amp;" provisioned IOPS",'SKU Pricing'!A:B,Assumptions!$B$2,0)*AL342*730+vlookup(AK342&amp;" provisioned throughput",'SKU Pricing'!A:B,Assumptions!$B$2,0)*AM342*730,vlookup(AK342,'SKU Pricing'!A:B,Assumptions!$B$2,0)*Z342))</f>
        <v>11.02</v>
      </c>
      <c r="AO342" s="70">
        <f t="shared" si="15"/>
        <v>201.1566526</v>
      </c>
      <c r="AP342" s="71" t="str">
        <f t="shared" si="16"/>
        <v>VM Manager</v>
      </c>
      <c r="AQ342" s="70">
        <f>ifna(vlookup(AP342,'SKU Pricing'!A:B,Assumptions!$B$2,0)*AE342,0)</f>
        <v>2.19</v>
      </c>
      <c r="AR342" s="72">
        <v>0.0</v>
      </c>
    </row>
    <row r="343">
      <c r="A343" s="61" t="s">
        <v>492</v>
      </c>
      <c r="B343" s="62" t="str">
        <f>ifna(if(vlookup(A343,vOS!A:B,2,0)="","Unknown",vlookup(A343,vOS!A:B,2,0)),"Unknown")</f>
        <v>Debian GNU/Linux 12 (64-bit)</v>
      </c>
      <c r="C343" s="62">
        <f>vlookup(B343,'OS Study'!A:D,2,0)</f>
        <v>0</v>
      </c>
      <c r="D343" s="62" t="str">
        <f>vlookup(B343,'OS Study'!A:D,3,0)</f>
        <v>Linux</v>
      </c>
      <c r="E343" s="62" t="str">
        <f>vlookup(B343,'OS Study'!A:D,4,0)</f>
        <v>Debian</v>
      </c>
      <c r="F343" s="63" t="str">
        <f>vlookup(B343,'OS Study'!A:E,5,0)</f>
        <v>12</v>
      </c>
      <c r="G343" s="62">
        <f>IF(vlookup(A343,'RVtools V2.1'!A:J,4,0)="non",0,1)</f>
        <v>1</v>
      </c>
      <c r="H343" s="62">
        <f>if(vlookup(A343,'RVtools V2.1'!A:K,11,0)="kube",1,0)</f>
        <v>0</v>
      </c>
      <c r="I343" s="62">
        <f t="shared" si="5"/>
        <v>0</v>
      </c>
      <c r="J343" s="62">
        <f>ifna(vlookup(A343,'Infra Study'!A:Q,17,0),0)</f>
        <v>0</v>
      </c>
      <c r="K343" s="64">
        <f>IFERROR(__xludf.DUMMYFUNCTION("N(REGEXMATCH(VLOOKUP(A343, 'RVtools V2.1'!A:H, 8, 0), ""^Serveur de fichiers""))"),0.0)</f>
        <v>0</v>
      </c>
      <c r="L343" s="64">
        <f t="shared" si="6"/>
        <v>0</v>
      </c>
      <c r="M343" s="67" t="str">
        <f>ifna(vlookup(A343,'RVtools V2.1'!A:I,8,0),"N/A")</f>
        <v>GLPI - Asset Management</v>
      </c>
      <c r="N343" s="64">
        <f>IFERROR(__xludf.DUMMYFUNCTION("IF(REGEXMATCH(M343, ""(?i)"" &amp; JOIN(""|"", SPLIT(""kalisil"", "" ""))), 1, 0)"),0.0)</f>
        <v>0</v>
      </c>
      <c r="O343" s="64" t="str">
        <f>vlookup(A343,'RVtools V2.1'!A:H,7,0)</f>
        <v>T2</v>
      </c>
      <c r="P343" s="64">
        <f>if(vlookup(A343,'RVtools V2.1'!A:H,5,0)="oui",1,0)</f>
        <v>0</v>
      </c>
      <c r="Q343" s="64">
        <f>ifna(vlookup(A343,vCPU!A:B,2,0),"Unknown")</f>
        <v>12</v>
      </c>
      <c r="R343" s="66">
        <f>ifna(vlookup(A343,vMemory!A:C,3,0),"Unknown")</f>
        <v>32</v>
      </c>
      <c r="S343" s="66">
        <f>ifna(vlookup(A343,vDisk!A:C,3,0),"Unknown")</f>
        <v>163</v>
      </c>
      <c r="T343" s="67" t="str">
        <f t="array" ref="T343">IFS(
   L343=1, "No Lift &amp; Shift",
   J343=1, XLOOKUP(A343, 'Infra Study'!A:A, 'Infra Study'!P:P),
   I343=1, "No Lift &amp; Shift",
   H343=1, "GKE",
   K343=1, "GCNV",
   G343=1, "Lift &amp; Shift Prod",
   TRUE, "Lift &amp; Shift Noprod"
)</f>
        <v>Lift &amp; Shift Prod</v>
      </c>
      <c r="U343" s="67">
        <f t="shared" si="7"/>
        <v>1</v>
      </c>
      <c r="V343" s="68" t="str">
        <f>if(T343="Lift &amp; Shift Noprod",if( Y343=0,Assumptions!$B$5, Assumptions!$B$4),if(T343="Lift &amp; Shift Prod",if(AND(N343=1,O343="T1"),Assumptions!$B$6,Assumptions!$B$4),0))</f>
        <v>N2D</v>
      </c>
      <c r="W343" s="69">
        <f>if(V343&lt;&gt;0,if(Q343="Unknown", Assumptions!$B$42,If(Q343&gt;1,Q343,2)),0)</f>
        <v>12</v>
      </c>
      <c r="X343" s="69">
        <f>if(V343&lt;&gt;0,if(R343="Unknown", Assumptions!$B$43,R343),0)</f>
        <v>32</v>
      </c>
      <c r="Y343" s="68">
        <f t="shared" si="8"/>
        <v>0</v>
      </c>
      <c r="Z343" s="68">
        <f>if(V343&lt;&gt;0,if(  S343="Unknown", Assumptions!$B$44,S343),0)</f>
        <v>163</v>
      </c>
      <c r="AA343" s="68" t="str">
        <f>if(V343 ="N2",ifna(vlookup(W343&amp;"-"&amp;X343,'Ref. VM'!A:B,2,0),"Custom"),if(V343 ="E2" , ifna(vlookup(W343&amp;"-"&amp;X343,'Ref. VM'!D:E,2,0),"Custom"),if(V343="N2D",ifna(vlookup(W343&amp;"-"&amp;X343,'Ref. VM'!G:H,2,0),"Custom"),if(V343="N4",ifna(vlookup(W343&amp;"-"&amp;X343,'Ref. VM'!J:K,2,0),"Custom"),0))))</f>
        <v>Custom</v>
      </c>
      <c r="AB343" s="67" t="str">
        <f t="shared" si="9"/>
        <v>N2D-Custom vCPUs-CUD 3y</v>
      </c>
      <c r="AC343" s="67" t="str">
        <f t="shared" si="10"/>
        <v>N2D-Custom RAM-CUD 3y</v>
      </c>
      <c r="AD343" s="67">
        <f t="shared" si="11"/>
        <v>0</v>
      </c>
      <c r="AE343" s="62">
        <f>if(T343="Lift &amp; Shift Prod",730,if(T343="Lift &amp; Shift Noprod",Assumptions!$B$3,0))</f>
        <v>730</v>
      </c>
      <c r="AF343" s="70">
        <f>if( U343=0,0,if(Y343=0, ((vlookup(AB343,'SKU Pricing'!A:B,Assumptions!$B$2,0)*W343)+(vlookup(AC343,'SKU Pricing'!A:B,Assumptions!$B$2,0)*X343))*AE343,((vlookup(AB343,'SKU Pricing'!A:B,Assumptions!$B$2,0)*W343)+(vlookup(AC343,'SKU Pricing'!A:B,Assumptions!$B$2,0)*(W343*8))+(vlookup(AD343,'SKU Pricing'!A:B,Assumptions!$B$2,0)*(X343-(W343*8))))*AE343))</f>
        <v>179.250624</v>
      </c>
      <c r="AG343" s="67">
        <f t="shared" si="12"/>
        <v>0</v>
      </c>
      <c r="AH343" s="70">
        <f>ifna(vlookup(AG343,'SKU Pricing'!A:B,Assumptions!$B$2,0)*W343*AE343,0)</f>
        <v>0</v>
      </c>
      <c r="AI343" s="62" t="str">
        <f t="shared" si="13"/>
        <v/>
      </c>
      <c r="AJ343" s="62" t="str">
        <f>if(V343&lt;&gt;0, if(T343="Lift &amp; Shift Noprod",Assumptions!$B$9,if(V343=Assumptions!$B$6,Assumptions!$B$10,if(P343=1,Assumptions!$B$8,Assumptions!$B$7))),"")</f>
        <v>Balanced</v>
      </c>
      <c r="AK343" s="69" t="str">
        <f t="shared" si="14"/>
        <v>Balanced</v>
      </c>
      <c r="AL343" s="69">
        <f>if(AJ343="Hyperdisk Balanced",Assumptions!$B$11,0)</f>
        <v>0</v>
      </c>
      <c r="AM343" s="69">
        <f>if(AJ343="Hyperdisk Balanced",Assumptions!$B$12,0)</f>
        <v>0</v>
      </c>
      <c r="AN343" s="70">
        <f>if(AK343=0,0,if(AJ343="Hyperdisk Balanced",vlookup(AK343&amp;" provisioned space",'SKU Pricing'!A:B,Assumptions!$B$2,0)*Z343+vlookup(AK343&amp;" provisioned IOPS",'SKU Pricing'!A:B,Assumptions!$B$2,0)*AL343*730+vlookup(AK343&amp;" provisioned throughput",'SKU Pricing'!A:B,Assumptions!$B$2,0)*AM343*730,vlookup(AK343,'SKU Pricing'!A:B,Assumptions!$B$2,0)*Z343))</f>
        <v>18.908</v>
      </c>
      <c r="AO343" s="70">
        <f t="shared" si="15"/>
        <v>198.158624</v>
      </c>
      <c r="AP343" s="71" t="str">
        <f t="shared" si="16"/>
        <v>VM Manager</v>
      </c>
      <c r="AQ343" s="70">
        <f>ifna(vlookup(AP343,'SKU Pricing'!A:B,Assumptions!$B$2,0)*AE343,0)</f>
        <v>2.19</v>
      </c>
      <c r="AR343" s="72">
        <v>0.0</v>
      </c>
    </row>
    <row r="344">
      <c r="A344" s="61" t="s">
        <v>493</v>
      </c>
      <c r="B344" s="62" t="str">
        <f>ifna(if(vlookup(A344,vOS!A:B,2,0)="","Unknown",vlookup(A344,vOS!A:B,2,0)),"Unknown")</f>
        <v>Ubuntu Linux (64-bit)</v>
      </c>
      <c r="C344" s="62">
        <f>vlookup(B344,'OS Study'!A:D,2,0)</f>
        <v>0</v>
      </c>
      <c r="D344" s="62" t="str">
        <f>vlookup(B344,'OS Study'!A:D,3,0)</f>
        <v>Linux</v>
      </c>
      <c r="E344" s="62" t="str">
        <f>vlookup(B344,'OS Study'!A:D,4,0)</f>
        <v>Ubuntu</v>
      </c>
      <c r="F344" s="63" t="str">
        <f>vlookup(B344,'OS Study'!A:E,5,0)</f>
        <v/>
      </c>
      <c r="G344" s="62">
        <f>IF(vlookup(A344,'RVtools V2.1'!A:J,4,0)="non",0,1)</f>
        <v>1</v>
      </c>
      <c r="H344" s="62">
        <f>if(vlookup(A344,'RVtools V2.1'!A:K,11,0)="kube",1,0)</f>
        <v>0</v>
      </c>
      <c r="I344" s="62">
        <f t="shared" si="5"/>
        <v>0</v>
      </c>
      <c r="J344" s="62">
        <f>ifna(vlookup(A344,'Infra Study'!A:Q,17,0),0)</f>
        <v>0</v>
      </c>
      <c r="K344" s="64">
        <f>IFERROR(__xludf.DUMMYFUNCTION("N(REGEXMATCH(VLOOKUP(A344, 'RVtools V2.1'!A:H, 8, 0), ""^Serveur de fichiers""))"),0.0)</f>
        <v>0</v>
      </c>
      <c r="L344" s="64">
        <f t="shared" si="6"/>
        <v>0</v>
      </c>
      <c r="M344" s="67" t="str">
        <f>ifna(vlookup(A344,'RVtools V2.1'!A:I,8,0),"N/A")</f>
        <v>Exporter EST</v>
      </c>
      <c r="N344" s="64">
        <f>IFERROR(__xludf.DUMMYFUNCTION("IF(REGEXMATCH(M344, ""(?i)"" &amp; JOIN(""|"", SPLIT(""kalisil"", "" ""))), 1, 0)"),0.0)</f>
        <v>0</v>
      </c>
      <c r="O344" s="64" t="str">
        <f>vlookup(A344,'RVtools V2.1'!A:H,7,0)</f>
        <v>T2</v>
      </c>
      <c r="P344" s="64">
        <f>if(vlookup(A344,'RVtools V2.1'!A:H,5,0)="oui",1,0)</f>
        <v>0</v>
      </c>
      <c r="Q344" s="64">
        <f>ifna(vlookup(A344,vCPU!A:B,2,0),"Unknown")</f>
        <v>2</v>
      </c>
      <c r="R344" s="66">
        <f>ifna(vlookup(A344,vMemory!A:C,3,0),"Unknown")</f>
        <v>4</v>
      </c>
      <c r="S344" s="66">
        <f>ifna(vlookup(A344,vDisk!A:C,3,0),"Unknown")</f>
        <v>83</v>
      </c>
      <c r="T344" s="67" t="str">
        <f t="array" ref="T344">IFS(
   L344=1, "No Lift &amp; Shift",
   J344=1, XLOOKUP(A344, 'Infra Study'!A:A, 'Infra Study'!P:P),
   I344=1, "No Lift &amp; Shift",
   H344=1, "GKE",
   K344=1, "GCNV",
   G344=1, "Lift &amp; Shift Prod",
   TRUE, "Lift &amp; Shift Noprod"
)</f>
        <v>Lift &amp; Shift Prod</v>
      </c>
      <c r="U344" s="67">
        <f t="shared" si="7"/>
        <v>1</v>
      </c>
      <c r="V344" s="68" t="str">
        <f>if(T344="Lift &amp; Shift Noprod",if( Y344=0,Assumptions!$B$5, Assumptions!$B$4),if(T344="Lift &amp; Shift Prod",if(AND(N344=1,O344="T1"),Assumptions!$B$6,Assumptions!$B$4),0))</f>
        <v>N2D</v>
      </c>
      <c r="W344" s="69">
        <f>if(V344&lt;&gt;0,if(Q344="Unknown", Assumptions!$B$42,If(Q344&gt;1,Q344,2)),0)</f>
        <v>2</v>
      </c>
      <c r="X344" s="69">
        <f>if(V344&lt;&gt;0,if(R344="Unknown", Assumptions!$B$43,R344),0)</f>
        <v>4</v>
      </c>
      <c r="Y344" s="68">
        <f t="shared" si="8"/>
        <v>0</v>
      </c>
      <c r="Z344" s="68">
        <f>if(V344&lt;&gt;0,if(  S344="Unknown", Assumptions!$B$44,S344),0)</f>
        <v>83</v>
      </c>
      <c r="AA344" s="68" t="str">
        <f>if(V344 ="N2",ifna(vlookup(W344&amp;"-"&amp;X344,'Ref. VM'!A:B,2,0),"Custom"),if(V344 ="E2" , ifna(vlookup(W344&amp;"-"&amp;X344,'Ref. VM'!D:E,2,0),"Custom"),if(V344="N2D",ifna(vlookup(W344&amp;"-"&amp;X344,'Ref. VM'!G:H,2,0),"Custom"),if(V344="N4",ifna(vlookup(W344&amp;"-"&amp;X344,'Ref. VM'!J:K,2,0),"Custom"),0))))</f>
        <v>Custom</v>
      </c>
      <c r="AB344" s="67" t="str">
        <f t="shared" si="9"/>
        <v>N2D-Custom vCPUs-CUD 3y</v>
      </c>
      <c r="AC344" s="67" t="str">
        <f t="shared" si="10"/>
        <v>N2D-Custom RAM-CUD 3y</v>
      </c>
      <c r="AD344" s="67">
        <f t="shared" si="11"/>
        <v>0</v>
      </c>
      <c r="AE344" s="69">
        <f>if(T344="Lift &amp; Shift Prod",730,if(T344="Lift &amp; Shift Noprod",Assumptions!$B$3,0))</f>
        <v>730</v>
      </c>
      <c r="AF344" s="70">
        <f>if( U344=0,0,if(Y344=0, ((vlookup(AB344,'SKU Pricing'!A:B,Assumptions!$B$2,0)*W344)+(vlookup(AC344,'SKU Pricing'!A:B,Assumptions!$B$2,0)*X344))*AE344,((vlookup(AB344,'SKU Pricing'!A:B,Assumptions!$B$2,0)*W344)+(vlookup(AC344,'SKU Pricing'!A:B,Assumptions!$B$2,0)*(W344*8))+(vlookup(AD344,'SKU Pricing'!A:B,Assumptions!$B$2,0)*(X344-(W344*8))))*AE344))</f>
        <v>27.90832632</v>
      </c>
      <c r="AG344" s="67">
        <f t="shared" si="12"/>
        <v>0</v>
      </c>
      <c r="AH344" s="70">
        <f>ifna(vlookup(AG344,'SKU Pricing'!A:B,Assumptions!$B$2,0)*W344*AE344,0)</f>
        <v>0</v>
      </c>
      <c r="AI344" s="62" t="str">
        <f t="shared" si="13"/>
        <v/>
      </c>
      <c r="AJ344" s="62" t="str">
        <f>if(V344&lt;&gt;0, if(T344="Lift &amp; Shift Noprod",Assumptions!$B$9,if(V344=Assumptions!$B$6,Assumptions!$B$10,if(P344=1,Assumptions!$B$8,Assumptions!$B$7))),"")</f>
        <v>Balanced</v>
      </c>
      <c r="AK344" s="69" t="str">
        <f t="shared" si="14"/>
        <v>Balanced</v>
      </c>
      <c r="AL344" s="69">
        <f>if(AJ344="Hyperdisk Balanced",Assumptions!$B$11,0)</f>
        <v>0</v>
      </c>
      <c r="AM344" s="69">
        <f>if(AJ344="Hyperdisk Balanced",Assumptions!$B$12,0)</f>
        <v>0</v>
      </c>
      <c r="AN344" s="70">
        <f>if(AK344=0,0,if(AJ344="Hyperdisk Balanced",vlookup(AK344&amp;" provisioned space",'SKU Pricing'!A:B,Assumptions!$B$2,0)*Z344+vlookup(AK344&amp;" provisioned IOPS",'SKU Pricing'!A:B,Assumptions!$B$2,0)*AL344*730+vlookup(AK344&amp;" provisioned throughput",'SKU Pricing'!A:B,Assumptions!$B$2,0)*AM344*730,vlookup(AK344,'SKU Pricing'!A:B,Assumptions!$B$2,0)*Z344))</f>
        <v>9.628</v>
      </c>
      <c r="AO344" s="70">
        <f t="shared" si="15"/>
        <v>37.53632632</v>
      </c>
      <c r="AP344" s="71" t="str">
        <f t="shared" si="16"/>
        <v>VM Manager</v>
      </c>
      <c r="AQ344" s="70">
        <f>ifna(vlookup(AP344,'SKU Pricing'!A:B,Assumptions!$B$2,0)*AE344,0)</f>
        <v>2.19</v>
      </c>
      <c r="AR344" s="72">
        <v>0.0</v>
      </c>
    </row>
    <row r="345">
      <c r="A345" s="61" t="s">
        <v>494</v>
      </c>
      <c r="B345" s="62" t="str">
        <f>ifna(if(vlookup(A345,vOS!A:B,2,0)="","Unknown",vlookup(A345,vOS!A:B,2,0)),"Unknown")</f>
        <v>Ubuntu Linux (64-bit)</v>
      </c>
      <c r="C345" s="62">
        <f>vlookup(B345,'OS Study'!A:D,2,0)</f>
        <v>0</v>
      </c>
      <c r="D345" s="62" t="str">
        <f>vlookup(B345,'OS Study'!A:D,3,0)</f>
        <v>Linux</v>
      </c>
      <c r="E345" s="62" t="str">
        <f>vlookup(B345,'OS Study'!A:D,4,0)</f>
        <v>Ubuntu</v>
      </c>
      <c r="F345" s="63" t="str">
        <f>vlookup(B345,'OS Study'!A:E,5,0)</f>
        <v/>
      </c>
      <c r="G345" s="62">
        <f>IF(vlookup(A345,'RVtools V2.1'!A:J,4,0)="non",0,1)</f>
        <v>1</v>
      </c>
      <c r="H345" s="62">
        <f>if(vlookup(A345,'RVtools V2.1'!A:K,11,0)="kube",1,0)</f>
        <v>0</v>
      </c>
      <c r="I345" s="62">
        <f t="shared" si="5"/>
        <v>0</v>
      </c>
      <c r="J345" s="62">
        <f>ifna(vlookup(A345,'Infra Study'!A:Q,17,0),0)</f>
        <v>0</v>
      </c>
      <c r="K345" s="64">
        <f>IFERROR(__xludf.DUMMYFUNCTION("N(REGEXMATCH(VLOOKUP(A345, 'RVtools V2.1'!A:H, 8, 0), ""^Serveur de fichiers""))"),0.0)</f>
        <v>0</v>
      </c>
      <c r="L345" s="64">
        <f t="shared" si="6"/>
        <v>0</v>
      </c>
      <c r="M345" s="67" t="str">
        <f>ifna(vlookup(A345,'RVtools V2.1'!A:I,8,0),"N/A")</f>
        <v>Exporter SUD</v>
      </c>
      <c r="N345" s="64">
        <f>IFERROR(__xludf.DUMMYFUNCTION("IF(REGEXMATCH(M345, ""(?i)"" &amp; JOIN(""|"", SPLIT(""kalisil"", "" ""))), 1, 0)"),0.0)</f>
        <v>0</v>
      </c>
      <c r="O345" s="64" t="str">
        <f>vlookup(A345,'RVtools V2.1'!A:H,7,0)</f>
        <v>T2</v>
      </c>
      <c r="P345" s="64">
        <f>if(vlookup(A345,'RVtools V2.1'!A:H,5,0)="oui",1,0)</f>
        <v>1</v>
      </c>
      <c r="Q345" s="64">
        <f>ifna(vlookup(A345,vCPU!A:B,2,0),"Unknown")</f>
        <v>2</v>
      </c>
      <c r="R345" s="66">
        <f>ifna(vlookup(A345,vMemory!A:C,3,0),"Unknown")</f>
        <v>4</v>
      </c>
      <c r="S345" s="66">
        <f>ifna(vlookup(A345,vDisk!A:C,3,0),"Unknown")</f>
        <v>44</v>
      </c>
      <c r="T345" s="67" t="str">
        <f t="array" ref="T345">IFS(
   L345=1, "No Lift &amp; Shift",
   J345=1, XLOOKUP(A345, 'Infra Study'!A:A, 'Infra Study'!P:P),
   I345=1, "No Lift &amp; Shift",
   H345=1, "GKE",
   K345=1, "GCNV",
   G345=1, "Lift &amp; Shift Prod",
   TRUE, "Lift &amp; Shift Noprod"
)</f>
        <v>Lift &amp; Shift Prod</v>
      </c>
      <c r="U345" s="67">
        <f t="shared" si="7"/>
        <v>1</v>
      </c>
      <c r="V345" s="68" t="str">
        <f>if(T345="Lift &amp; Shift Noprod",if( Y345=0,Assumptions!$B$5, Assumptions!$B$4),if(T345="Lift &amp; Shift Prod",if(AND(N345=1,O345="T1"),Assumptions!$B$6,Assumptions!$B$4),0))</f>
        <v>N2D</v>
      </c>
      <c r="W345" s="69">
        <f>if(V345&lt;&gt;0,if(Q345="Unknown", Assumptions!$B$42,If(Q345&gt;1,Q345,2)),0)</f>
        <v>2</v>
      </c>
      <c r="X345" s="69">
        <f>if(V345&lt;&gt;0,if(R345="Unknown", Assumptions!$B$43,R345),0)</f>
        <v>4</v>
      </c>
      <c r="Y345" s="68">
        <f t="shared" si="8"/>
        <v>0</v>
      </c>
      <c r="Z345" s="68">
        <f>if(V345&lt;&gt;0,if(  S345="Unknown", Assumptions!$B$44,S345),0)</f>
        <v>44</v>
      </c>
      <c r="AA345" s="68" t="str">
        <f>if(V345 ="N2",ifna(vlookup(W345&amp;"-"&amp;X345,'Ref. VM'!A:B,2,0),"Custom"),if(V345 ="E2" , ifna(vlookup(W345&amp;"-"&amp;X345,'Ref. VM'!D:E,2,0),"Custom"),if(V345="N2D",ifna(vlookup(W345&amp;"-"&amp;X345,'Ref. VM'!G:H,2,0),"Custom"),if(V345="N4",ifna(vlookup(W345&amp;"-"&amp;X345,'Ref. VM'!J:K,2,0),"Custom"),0))))</f>
        <v>Custom</v>
      </c>
      <c r="AB345" s="67" t="str">
        <f t="shared" si="9"/>
        <v>N2D-Custom vCPUs-CUD 3y</v>
      </c>
      <c r="AC345" s="67" t="str">
        <f t="shared" si="10"/>
        <v>N2D-Custom RAM-CUD 3y</v>
      </c>
      <c r="AD345" s="67">
        <f t="shared" si="11"/>
        <v>0</v>
      </c>
      <c r="AE345" s="62">
        <f>if(T345="Lift &amp; Shift Prod",730,if(T345="Lift &amp; Shift Noprod",Assumptions!$B$3,0))</f>
        <v>730</v>
      </c>
      <c r="AF345" s="70">
        <f>if( U345=0,0,if(Y345=0, ((vlookup(AB345,'SKU Pricing'!A:B,Assumptions!$B$2,0)*W345)+(vlookup(AC345,'SKU Pricing'!A:B,Assumptions!$B$2,0)*X345))*AE345,((vlookup(AB345,'SKU Pricing'!A:B,Assumptions!$B$2,0)*W345)+(vlookup(AC345,'SKU Pricing'!A:B,Assumptions!$B$2,0)*(W345*8))+(vlookup(AD345,'SKU Pricing'!A:B,Assumptions!$B$2,0)*(X345-(W345*8))))*AE345))</f>
        <v>27.90832632</v>
      </c>
      <c r="AG345" s="67">
        <f t="shared" si="12"/>
        <v>0</v>
      </c>
      <c r="AH345" s="70">
        <f>ifna(vlookup(AG345,'SKU Pricing'!A:B,Assumptions!$B$2,0)*W345*AE345,0)</f>
        <v>0</v>
      </c>
      <c r="AI345" s="62" t="str">
        <f t="shared" si="13"/>
        <v/>
      </c>
      <c r="AJ345" s="62" t="str">
        <f>if(V345&lt;&gt;0, if(T345="Lift &amp; Shift Noprod",Assumptions!$B$9,if(V345=Assumptions!$B$6,Assumptions!$B$10,if(P345=1,Assumptions!$B$8,Assumptions!$B$7))),"")</f>
        <v>SSD</v>
      </c>
      <c r="AK345" s="69" t="str">
        <f t="shared" si="14"/>
        <v>SSD</v>
      </c>
      <c r="AL345" s="69">
        <f>if(AJ345="Hyperdisk Balanced",Assumptions!$B$11,0)</f>
        <v>0</v>
      </c>
      <c r="AM345" s="69">
        <f>if(AJ345="Hyperdisk Balanced",Assumptions!$B$12,0)</f>
        <v>0</v>
      </c>
      <c r="AN345" s="70">
        <f>if(AK345=0,0,if(AJ345="Hyperdisk Balanced",vlookup(AK345&amp;" provisioned space",'SKU Pricing'!A:B,Assumptions!$B$2,0)*Z345+vlookup(AK345&amp;" provisioned IOPS",'SKU Pricing'!A:B,Assumptions!$B$2,0)*AL345*730+vlookup(AK345&amp;" provisioned throughput",'SKU Pricing'!A:B,Assumptions!$B$2,0)*AM345*730,vlookup(AK345,'SKU Pricing'!A:B,Assumptions!$B$2,0)*Z345))</f>
        <v>8.668</v>
      </c>
      <c r="AO345" s="70">
        <f t="shared" si="15"/>
        <v>36.57632632</v>
      </c>
      <c r="AP345" s="71" t="str">
        <f t="shared" si="16"/>
        <v>VM Manager</v>
      </c>
      <c r="AQ345" s="70">
        <f>ifna(vlookup(AP345,'SKU Pricing'!A:B,Assumptions!$B$2,0)*AE345,0)</f>
        <v>2.19</v>
      </c>
      <c r="AR345" s="72">
        <v>0.0</v>
      </c>
    </row>
    <row r="346">
      <c r="A346" s="61" t="s">
        <v>495</v>
      </c>
      <c r="B346" s="62" t="str">
        <f>ifna(if(vlookup(A346,vOS!A:B,2,0)="","Unknown",vlookup(A346,vOS!A:B,2,0)),"Unknown")</f>
        <v>Ubuntu Linux (64-bit)</v>
      </c>
      <c r="C346" s="62">
        <f>vlookup(B346,'OS Study'!A:D,2,0)</f>
        <v>0</v>
      </c>
      <c r="D346" s="62" t="str">
        <f>vlookup(B346,'OS Study'!A:D,3,0)</f>
        <v>Linux</v>
      </c>
      <c r="E346" s="62" t="str">
        <f>vlookup(B346,'OS Study'!A:D,4,0)</f>
        <v>Ubuntu</v>
      </c>
      <c r="F346" s="63" t="str">
        <f>vlookup(B346,'OS Study'!A:E,5,0)</f>
        <v/>
      </c>
      <c r="G346" s="62">
        <f>IF(vlookup(A346,'RVtools V2.1'!A:J,4,0)="non",0,1)</f>
        <v>1</v>
      </c>
      <c r="H346" s="62">
        <f>if(vlookup(A346,'RVtools V2.1'!A:K,11,0)="kube",1,0)</f>
        <v>0</v>
      </c>
      <c r="I346" s="62">
        <f t="shared" si="5"/>
        <v>0</v>
      </c>
      <c r="J346" s="62">
        <f>ifna(vlookup(A346,'Infra Study'!A:Q,17,0),0)</f>
        <v>0</v>
      </c>
      <c r="K346" s="64">
        <f>IFERROR(__xludf.DUMMYFUNCTION("N(REGEXMATCH(VLOOKUP(A346, 'RVtools V2.1'!A:H, 8, 0), ""^Serveur de fichiers""))"),0.0)</f>
        <v>0</v>
      </c>
      <c r="L346" s="64">
        <f t="shared" si="6"/>
        <v>0</v>
      </c>
      <c r="M346" s="67" t="str">
        <f>ifna(vlookup(A346,'RVtools V2.1'!A:I,8,0),"N/A")</f>
        <v>Grafana</v>
      </c>
      <c r="N346" s="64">
        <f>IFERROR(__xludf.DUMMYFUNCTION("IF(REGEXMATCH(M346, ""(?i)"" &amp; JOIN(""|"", SPLIT(""kalisil"", "" ""))), 1, 0)"),0.0)</f>
        <v>0</v>
      </c>
      <c r="O346" s="64" t="str">
        <f>vlookup(A346,'RVtools V2.1'!A:H,7,0)</f>
        <v>T2</v>
      </c>
      <c r="P346" s="64">
        <f>if(vlookup(A346,'RVtools V2.1'!A:H,5,0)="oui",1,0)</f>
        <v>1</v>
      </c>
      <c r="Q346" s="64">
        <f>ifna(vlookup(A346,vCPU!A:B,2,0),"Unknown")</f>
        <v>2</v>
      </c>
      <c r="R346" s="66">
        <f>ifna(vlookup(A346,vMemory!A:C,3,0),"Unknown")</f>
        <v>4</v>
      </c>
      <c r="S346" s="66">
        <f>ifna(vlookup(A346,vDisk!A:C,3,0),"Unknown")</f>
        <v>23</v>
      </c>
      <c r="T346" s="67" t="str">
        <f t="array" ref="T346">IFS(
   L346=1, "No Lift &amp; Shift",
   J346=1, XLOOKUP(A346, 'Infra Study'!A:A, 'Infra Study'!P:P),
   I346=1, "No Lift &amp; Shift",
   H346=1, "GKE",
   K346=1, "GCNV",
   G346=1, "Lift &amp; Shift Prod",
   TRUE, "Lift &amp; Shift Noprod"
)</f>
        <v>Lift &amp; Shift Prod</v>
      </c>
      <c r="U346" s="67">
        <f t="shared" si="7"/>
        <v>1</v>
      </c>
      <c r="V346" s="68" t="str">
        <f>if(T346="Lift &amp; Shift Noprod",if( Y346=0,Assumptions!$B$5, Assumptions!$B$4),if(T346="Lift &amp; Shift Prod",if(AND(N346=1,O346="T1"),Assumptions!$B$6,Assumptions!$B$4),0))</f>
        <v>N2D</v>
      </c>
      <c r="W346" s="69">
        <f>if(V346&lt;&gt;0,if(Q346="Unknown", Assumptions!$B$42,If(Q346&gt;1,Q346,2)),0)</f>
        <v>2</v>
      </c>
      <c r="X346" s="69">
        <f>if(V346&lt;&gt;0,if(R346="Unknown", Assumptions!$B$43,R346),0)</f>
        <v>4</v>
      </c>
      <c r="Y346" s="68">
        <f t="shared" si="8"/>
        <v>0</v>
      </c>
      <c r="Z346" s="68">
        <f>if(V346&lt;&gt;0,if(  S346="Unknown", Assumptions!$B$44,S346),0)</f>
        <v>23</v>
      </c>
      <c r="AA346" s="68" t="str">
        <f>if(V346 ="N2",ifna(vlookup(W346&amp;"-"&amp;X346,'Ref. VM'!A:B,2,0),"Custom"),if(V346 ="E2" , ifna(vlookup(W346&amp;"-"&amp;X346,'Ref. VM'!D:E,2,0),"Custom"),if(V346="N2D",ifna(vlookup(W346&amp;"-"&amp;X346,'Ref. VM'!G:H,2,0),"Custom"),if(V346="N4",ifna(vlookup(W346&amp;"-"&amp;X346,'Ref. VM'!J:K,2,0),"Custom"),0))))</f>
        <v>Custom</v>
      </c>
      <c r="AB346" s="67" t="str">
        <f t="shared" si="9"/>
        <v>N2D-Custom vCPUs-CUD 3y</v>
      </c>
      <c r="AC346" s="67" t="str">
        <f t="shared" si="10"/>
        <v>N2D-Custom RAM-CUD 3y</v>
      </c>
      <c r="AD346" s="67">
        <f t="shared" si="11"/>
        <v>0</v>
      </c>
      <c r="AE346" s="62">
        <f>if(T346="Lift &amp; Shift Prod",730,if(T346="Lift &amp; Shift Noprod",Assumptions!$B$3,0))</f>
        <v>730</v>
      </c>
      <c r="AF346" s="70">
        <f>if( U346=0,0,if(Y346=0, ((vlookup(AB346,'SKU Pricing'!A:B,Assumptions!$B$2,0)*W346)+(vlookup(AC346,'SKU Pricing'!A:B,Assumptions!$B$2,0)*X346))*AE346,((vlookup(AB346,'SKU Pricing'!A:B,Assumptions!$B$2,0)*W346)+(vlookup(AC346,'SKU Pricing'!A:B,Assumptions!$B$2,0)*(W346*8))+(vlookup(AD346,'SKU Pricing'!A:B,Assumptions!$B$2,0)*(X346-(W346*8))))*AE346))</f>
        <v>27.90832632</v>
      </c>
      <c r="AG346" s="67">
        <f t="shared" si="12"/>
        <v>0</v>
      </c>
      <c r="AH346" s="70">
        <f>ifna(vlookup(AG346,'SKU Pricing'!A:B,Assumptions!$B$2,0)*W346*AE346,0)</f>
        <v>0</v>
      </c>
      <c r="AI346" s="62" t="str">
        <f t="shared" si="13"/>
        <v/>
      </c>
      <c r="AJ346" s="62" t="str">
        <f>if(V346&lt;&gt;0, if(T346="Lift &amp; Shift Noprod",Assumptions!$B$9,if(V346=Assumptions!$B$6,Assumptions!$B$10,if(P346=1,Assumptions!$B$8,Assumptions!$B$7))),"")</f>
        <v>SSD</v>
      </c>
      <c r="AK346" s="69" t="str">
        <f t="shared" si="14"/>
        <v>SSD</v>
      </c>
      <c r="AL346" s="69">
        <f>if(AJ346="Hyperdisk Balanced",Assumptions!$B$11,0)</f>
        <v>0</v>
      </c>
      <c r="AM346" s="69">
        <f>if(AJ346="Hyperdisk Balanced",Assumptions!$B$12,0)</f>
        <v>0</v>
      </c>
      <c r="AN346" s="70">
        <f>if(AK346=0,0,if(AJ346="Hyperdisk Balanced",vlookup(AK346&amp;" provisioned space",'SKU Pricing'!A:B,Assumptions!$B$2,0)*Z346+vlookup(AK346&amp;" provisioned IOPS",'SKU Pricing'!A:B,Assumptions!$B$2,0)*AL346*730+vlookup(AK346&amp;" provisioned throughput",'SKU Pricing'!A:B,Assumptions!$B$2,0)*AM346*730,vlookup(AK346,'SKU Pricing'!A:B,Assumptions!$B$2,0)*Z346))</f>
        <v>4.531</v>
      </c>
      <c r="AO346" s="70">
        <f t="shared" si="15"/>
        <v>32.43932632</v>
      </c>
      <c r="AP346" s="71" t="str">
        <f t="shared" si="16"/>
        <v>VM Manager</v>
      </c>
      <c r="AQ346" s="70">
        <f>ifna(vlookup(AP346,'SKU Pricing'!A:B,Assumptions!$B$2,0)*AE346,0)</f>
        <v>2.19</v>
      </c>
      <c r="AR346" s="72">
        <v>0.0</v>
      </c>
    </row>
    <row r="347">
      <c r="A347" s="61" t="s">
        <v>496</v>
      </c>
      <c r="B347" s="62" t="str">
        <f>ifna(if(vlookup(A347,vOS!A:B,2,0)="","Unknown",vlookup(A347,vOS!A:B,2,0)),"Unknown")</f>
        <v>Debian GNU/Linux 8 (64-bit)</v>
      </c>
      <c r="C347" s="62">
        <f>vlookup(B347,'OS Study'!A:D,2,0)</f>
        <v>0</v>
      </c>
      <c r="D347" s="62" t="str">
        <f>vlookup(B347,'OS Study'!A:D,3,0)</f>
        <v>Linux</v>
      </c>
      <c r="E347" s="62" t="str">
        <f>vlookup(B347,'OS Study'!A:D,4,0)</f>
        <v>Debian</v>
      </c>
      <c r="F347" s="63" t="str">
        <f>vlookup(B347,'OS Study'!A:E,5,0)</f>
        <v>8</v>
      </c>
      <c r="G347" s="62">
        <f>IF(vlookup(A347,'RVtools V2.1'!A:J,4,0)="non",0,1)</f>
        <v>1</v>
      </c>
      <c r="H347" s="62">
        <f>if(vlookup(A347,'RVtools V2.1'!A:K,11,0)="kube",1,0)</f>
        <v>0</v>
      </c>
      <c r="I347" s="62">
        <f t="shared" si="5"/>
        <v>0</v>
      </c>
      <c r="J347" s="62">
        <f>ifna(vlookup(A347,'Infra Study'!A:Q,17,0),0)</f>
        <v>0</v>
      </c>
      <c r="K347" s="64">
        <f>IFERROR(__xludf.DUMMYFUNCTION("N(REGEXMATCH(VLOOKUP(A347, 'RVtools V2.1'!A:H, 8, 0), ""^Serveur de fichiers""))"),0.0)</f>
        <v>0</v>
      </c>
      <c r="L347" s="64">
        <f t="shared" si="6"/>
        <v>0</v>
      </c>
      <c r="M347" s="67" t="str">
        <f>ifna(vlookup(A347,'RVtools V2.1'!A:I,8,0),"N/A")</f>
        <v>HBDrive - ALI</v>
      </c>
      <c r="N347" s="64">
        <f>IFERROR(__xludf.DUMMYFUNCTION("IF(REGEXMATCH(M347, ""(?i)"" &amp; JOIN(""|"", SPLIT(""kalisil"", "" ""))), 1, 0)"),0.0)</f>
        <v>0</v>
      </c>
      <c r="O347" s="64" t="str">
        <f>vlookup(A347,'RVtools V2.1'!A:H,7,0)</f>
        <v>T1</v>
      </c>
      <c r="P347" s="64">
        <f>if(vlookup(A347,'RVtools V2.1'!A:H,5,0)="oui",1,0)</f>
        <v>1</v>
      </c>
      <c r="Q347" s="64">
        <f>ifna(vlookup(A347,vCPU!A:B,2,0),"Unknown")</f>
        <v>4</v>
      </c>
      <c r="R347" s="66">
        <f>ifna(vlookup(A347,vMemory!A:C,3,0),"Unknown")</f>
        <v>8</v>
      </c>
      <c r="S347" s="66">
        <f>ifna(vlookup(A347,vDisk!A:C,3,0),"Unknown")</f>
        <v>268</v>
      </c>
      <c r="T347" s="67" t="str">
        <f t="array" ref="T347">IFS(
   L347=1, "No Lift &amp; Shift",
   J347=1, XLOOKUP(A347, 'Infra Study'!A:A, 'Infra Study'!P:P),
   I347=1, "No Lift &amp; Shift",
   H347=1, "GKE",
   K347=1, "GCNV",
   G347=1, "Lift &amp; Shift Prod",
   TRUE, "Lift &amp; Shift Noprod"
)</f>
        <v>Lift &amp; Shift Prod</v>
      </c>
      <c r="U347" s="67">
        <f t="shared" si="7"/>
        <v>1</v>
      </c>
      <c r="V347" s="68" t="str">
        <f>if(T347="Lift &amp; Shift Noprod",if( Y347=0,Assumptions!$B$5, Assumptions!$B$4),if(T347="Lift &amp; Shift Prod",if(AND(N347=1,O347="T1"),Assumptions!$B$6,Assumptions!$B$4),0))</f>
        <v>N2D</v>
      </c>
      <c r="W347" s="69">
        <f>if(V347&lt;&gt;0,if(Q347="Unknown", Assumptions!$B$42,If(Q347&gt;1,Q347,2)),0)</f>
        <v>4</v>
      </c>
      <c r="X347" s="69">
        <f>if(V347&lt;&gt;0,if(R347="Unknown", Assumptions!$B$43,R347),0)</f>
        <v>8</v>
      </c>
      <c r="Y347" s="68">
        <f t="shared" si="8"/>
        <v>0</v>
      </c>
      <c r="Z347" s="68">
        <f>if(V347&lt;&gt;0,if(  S347="Unknown", Assumptions!$B$44,S347),0)</f>
        <v>268</v>
      </c>
      <c r="AA347" s="68" t="str">
        <f>if(V347 ="N2",ifna(vlookup(W347&amp;"-"&amp;X347,'Ref. VM'!A:B,2,0),"Custom"),if(V347 ="E2" , ifna(vlookup(W347&amp;"-"&amp;X347,'Ref. VM'!D:E,2,0),"Custom"),if(V347="N2D",ifna(vlookup(W347&amp;"-"&amp;X347,'Ref. VM'!G:H,2,0),"Custom"),if(V347="N4",ifna(vlookup(W347&amp;"-"&amp;X347,'Ref. VM'!J:K,2,0),"Custom"),0))))</f>
        <v>Custom</v>
      </c>
      <c r="AB347" s="67" t="str">
        <f t="shared" si="9"/>
        <v>N2D-Custom vCPUs-CUD 3y</v>
      </c>
      <c r="AC347" s="67" t="str">
        <f t="shared" si="10"/>
        <v>N2D-Custom RAM-CUD 3y</v>
      </c>
      <c r="AD347" s="67">
        <f t="shared" si="11"/>
        <v>0</v>
      </c>
      <c r="AE347" s="69">
        <f>if(T347="Lift &amp; Shift Prod",730,if(T347="Lift &amp; Shift Noprod",Assumptions!$B$3,0))</f>
        <v>730</v>
      </c>
      <c r="AF347" s="70">
        <f>if( U347=0,0,if(Y347=0, ((vlookup(AB347,'SKU Pricing'!A:B,Assumptions!$B$2,0)*W347)+(vlookup(AC347,'SKU Pricing'!A:B,Assumptions!$B$2,0)*X347))*AE347,((vlookup(AB347,'SKU Pricing'!A:B,Assumptions!$B$2,0)*W347)+(vlookup(AC347,'SKU Pricing'!A:B,Assumptions!$B$2,0)*(W347*8))+(vlookup(AD347,'SKU Pricing'!A:B,Assumptions!$B$2,0)*(X347-(W347*8))))*AE347))</f>
        <v>55.81665264</v>
      </c>
      <c r="AG347" s="67">
        <f t="shared" si="12"/>
        <v>0</v>
      </c>
      <c r="AH347" s="70">
        <f>ifna(vlookup(AG347,'SKU Pricing'!A:B,Assumptions!$B$2,0)*W347*AE347,0)</f>
        <v>0</v>
      </c>
      <c r="AI347" s="62" t="str">
        <f t="shared" si="13"/>
        <v>Regional</v>
      </c>
      <c r="AJ347" s="62" t="str">
        <f>if(V347&lt;&gt;0, if(T347="Lift &amp; Shift Noprod",Assumptions!$B$9,if(V347=Assumptions!$B$6,Assumptions!$B$10,if(P347=1,Assumptions!$B$8,Assumptions!$B$7))),"")</f>
        <v>SSD</v>
      </c>
      <c r="AK347" s="69" t="str">
        <f t="shared" si="14"/>
        <v>SSD</v>
      </c>
      <c r="AL347" s="69">
        <f>if(AJ347="Hyperdisk Balanced",Assumptions!$B$11,0)</f>
        <v>0</v>
      </c>
      <c r="AM347" s="69">
        <f>if(AJ347="Hyperdisk Balanced",Assumptions!$B$12,0)</f>
        <v>0</v>
      </c>
      <c r="AN347" s="70">
        <f>if(AK347=0,0,if(AJ347="Hyperdisk Balanced",vlookup(AK347&amp;" provisioned space",'SKU Pricing'!A:B,Assumptions!$B$2,0)*Z347+vlookup(AK347&amp;" provisioned IOPS",'SKU Pricing'!A:B,Assumptions!$B$2,0)*AL347*730+vlookup(AK347&amp;" provisioned throughput",'SKU Pricing'!A:B,Assumptions!$B$2,0)*AM347*730,vlookup(AK347,'SKU Pricing'!A:B,Assumptions!$B$2,0)*Z347))</f>
        <v>52.796</v>
      </c>
      <c r="AO347" s="70">
        <f t="shared" si="15"/>
        <v>108.6126526</v>
      </c>
      <c r="AP347" s="71" t="str">
        <f t="shared" si="16"/>
        <v>VM Manager</v>
      </c>
      <c r="AQ347" s="70">
        <f>ifna(vlookup(AP347,'SKU Pricing'!A:B,Assumptions!$B$2,0)*AE347,0)</f>
        <v>2.19</v>
      </c>
      <c r="AR347" s="72">
        <v>0.0</v>
      </c>
    </row>
    <row r="348">
      <c r="A348" s="61" t="s">
        <v>497</v>
      </c>
      <c r="B348" s="62" t="str">
        <f>ifna(if(vlookup(A348,vOS!A:B,2,0)="","Unknown",vlookup(A348,vOS!A:B,2,0)),"Unknown")</f>
        <v>Debian GNU/Linux 8 (64-bit)</v>
      </c>
      <c r="C348" s="62">
        <f>vlookup(B348,'OS Study'!A:D,2,0)</f>
        <v>0</v>
      </c>
      <c r="D348" s="62" t="str">
        <f>vlookup(B348,'OS Study'!A:D,3,0)</f>
        <v>Linux</v>
      </c>
      <c r="E348" s="62" t="str">
        <f>vlookup(B348,'OS Study'!A:D,4,0)</f>
        <v>Debian</v>
      </c>
      <c r="F348" s="63" t="str">
        <f>vlookup(B348,'OS Study'!A:E,5,0)</f>
        <v>8</v>
      </c>
      <c r="G348" s="62">
        <f>IF(vlookup(A348,'RVtools V2.1'!A:J,4,0)="non",0,1)</f>
        <v>1</v>
      </c>
      <c r="H348" s="62">
        <f>if(vlookup(A348,'RVtools V2.1'!A:K,11,0)="kube",1,0)</f>
        <v>0</v>
      </c>
      <c r="I348" s="62">
        <f t="shared" si="5"/>
        <v>0</v>
      </c>
      <c r="J348" s="62">
        <f>ifna(vlookup(A348,'Infra Study'!A:Q,17,0),0)</f>
        <v>0</v>
      </c>
      <c r="K348" s="64">
        <f>IFERROR(__xludf.DUMMYFUNCTION("N(REGEXMATCH(VLOOKUP(A348, 'RVtools V2.1'!A:H, 8, 0), ""^Serveur de fichiers""))"),0.0)</f>
        <v>0</v>
      </c>
      <c r="L348" s="64">
        <f t="shared" si="6"/>
        <v>0</v>
      </c>
      <c r="M348" s="67" t="str">
        <f>ifna(vlookup(A348,'RVtools V2.1'!A:I,8,0),"N/A")</f>
        <v>HBDrive - ALP</v>
      </c>
      <c r="N348" s="64">
        <f>IFERROR(__xludf.DUMMYFUNCTION("IF(REGEXMATCH(M348, ""(?i)"" &amp; JOIN(""|"", SPLIT(""kalisil"", "" ""))), 1, 0)"),0.0)</f>
        <v>0</v>
      </c>
      <c r="O348" s="64" t="str">
        <f>vlookup(A348,'RVtools V2.1'!A:H,7,0)</f>
        <v>T1</v>
      </c>
      <c r="P348" s="64">
        <f>if(vlookup(A348,'RVtools V2.1'!A:H,5,0)="oui",1,0)</f>
        <v>1</v>
      </c>
      <c r="Q348" s="64">
        <f>ifna(vlookup(A348,vCPU!A:B,2,0),"Unknown")</f>
        <v>4</v>
      </c>
      <c r="R348" s="66">
        <f>ifna(vlookup(A348,vMemory!A:C,3,0),"Unknown")</f>
        <v>8</v>
      </c>
      <c r="S348" s="66">
        <f>ifna(vlookup(A348,vDisk!A:C,3,0),"Unknown")</f>
        <v>279</v>
      </c>
      <c r="T348" s="67" t="str">
        <f t="array" ref="T348">IFS(
   L348=1, "No Lift &amp; Shift",
   J348=1, XLOOKUP(A348, 'Infra Study'!A:A, 'Infra Study'!P:P),
   I348=1, "No Lift &amp; Shift",
   H348=1, "GKE",
   K348=1, "GCNV",
   G348=1, "Lift &amp; Shift Prod",
   TRUE, "Lift &amp; Shift Noprod"
)</f>
        <v>Lift &amp; Shift Prod</v>
      </c>
      <c r="U348" s="67">
        <f t="shared" si="7"/>
        <v>1</v>
      </c>
      <c r="V348" s="68" t="str">
        <f>if(T348="Lift &amp; Shift Noprod",if( Y348=0,Assumptions!$B$5, Assumptions!$B$4),if(T348="Lift &amp; Shift Prod",if(AND(N348=1,O348="T1"),Assumptions!$B$6,Assumptions!$B$4),0))</f>
        <v>N2D</v>
      </c>
      <c r="W348" s="69">
        <f>if(V348&lt;&gt;0,if(Q348="Unknown", Assumptions!$B$42,If(Q348&gt;1,Q348,2)),0)</f>
        <v>4</v>
      </c>
      <c r="X348" s="69">
        <f>if(V348&lt;&gt;0,if(R348="Unknown", Assumptions!$B$43,R348),0)</f>
        <v>8</v>
      </c>
      <c r="Y348" s="68">
        <f t="shared" si="8"/>
        <v>0</v>
      </c>
      <c r="Z348" s="68">
        <f>if(V348&lt;&gt;0,if(  S348="Unknown", Assumptions!$B$44,S348),0)</f>
        <v>279</v>
      </c>
      <c r="AA348" s="68" t="str">
        <f>if(V348 ="N2",ifna(vlookup(W348&amp;"-"&amp;X348,'Ref. VM'!A:B,2,0),"Custom"),if(V348 ="E2" , ifna(vlookup(W348&amp;"-"&amp;X348,'Ref. VM'!D:E,2,0),"Custom"),if(V348="N2D",ifna(vlookup(W348&amp;"-"&amp;X348,'Ref. VM'!G:H,2,0),"Custom"),if(V348="N4",ifna(vlookup(W348&amp;"-"&amp;X348,'Ref. VM'!J:K,2,0),"Custom"),0))))</f>
        <v>Custom</v>
      </c>
      <c r="AB348" s="67" t="str">
        <f t="shared" si="9"/>
        <v>N2D-Custom vCPUs-CUD 3y</v>
      </c>
      <c r="AC348" s="67" t="str">
        <f t="shared" si="10"/>
        <v>N2D-Custom RAM-CUD 3y</v>
      </c>
      <c r="AD348" s="67">
        <f t="shared" si="11"/>
        <v>0</v>
      </c>
      <c r="AE348" s="69">
        <f>if(T348="Lift &amp; Shift Prod",730,if(T348="Lift &amp; Shift Noprod",Assumptions!$B$3,0))</f>
        <v>730</v>
      </c>
      <c r="AF348" s="70">
        <f>if( U348=0,0,if(Y348=0, ((vlookup(AB348,'SKU Pricing'!A:B,Assumptions!$B$2,0)*W348)+(vlookup(AC348,'SKU Pricing'!A:B,Assumptions!$B$2,0)*X348))*AE348,((vlookup(AB348,'SKU Pricing'!A:B,Assumptions!$B$2,0)*W348)+(vlookup(AC348,'SKU Pricing'!A:B,Assumptions!$B$2,0)*(W348*8))+(vlookup(AD348,'SKU Pricing'!A:B,Assumptions!$B$2,0)*(X348-(W348*8))))*AE348))</f>
        <v>55.81665264</v>
      </c>
      <c r="AG348" s="67">
        <f t="shared" si="12"/>
        <v>0</v>
      </c>
      <c r="AH348" s="70">
        <f>ifna(vlookup(AG348,'SKU Pricing'!A:B,Assumptions!$B$2,0)*W348*AE348,0)</f>
        <v>0</v>
      </c>
      <c r="AI348" s="62" t="str">
        <f t="shared" si="13"/>
        <v>Regional</v>
      </c>
      <c r="AJ348" s="62" t="str">
        <f>if(V348&lt;&gt;0, if(T348="Lift &amp; Shift Noprod",Assumptions!$B$9,if(V348=Assumptions!$B$6,Assumptions!$B$10,if(P348=1,Assumptions!$B$8,Assumptions!$B$7))),"")</f>
        <v>SSD</v>
      </c>
      <c r="AK348" s="69" t="str">
        <f t="shared" si="14"/>
        <v>SSD</v>
      </c>
      <c r="AL348" s="69">
        <f>if(AJ348="Hyperdisk Balanced",Assumptions!$B$11,0)</f>
        <v>0</v>
      </c>
      <c r="AM348" s="69">
        <f>if(AJ348="Hyperdisk Balanced",Assumptions!$B$12,0)</f>
        <v>0</v>
      </c>
      <c r="AN348" s="70">
        <f>if(AK348=0,0,if(AJ348="Hyperdisk Balanced",vlookup(AK348&amp;" provisioned space",'SKU Pricing'!A:B,Assumptions!$B$2,0)*Z348+vlookup(AK348&amp;" provisioned IOPS",'SKU Pricing'!A:B,Assumptions!$B$2,0)*AL348*730+vlookup(AK348&amp;" provisioned throughput",'SKU Pricing'!A:B,Assumptions!$B$2,0)*AM348*730,vlookup(AK348,'SKU Pricing'!A:B,Assumptions!$B$2,0)*Z348))</f>
        <v>54.963</v>
      </c>
      <c r="AO348" s="70">
        <f t="shared" si="15"/>
        <v>110.7796526</v>
      </c>
      <c r="AP348" s="71" t="str">
        <f t="shared" si="16"/>
        <v>VM Manager</v>
      </c>
      <c r="AQ348" s="70">
        <f>ifna(vlookup(AP348,'SKU Pricing'!A:B,Assumptions!$B$2,0)*AE348,0)</f>
        <v>2.19</v>
      </c>
      <c r="AR348" s="72">
        <v>0.0</v>
      </c>
    </row>
    <row r="349">
      <c r="A349" s="61" t="s">
        <v>498</v>
      </c>
      <c r="B349" s="62" t="str">
        <f>ifna(if(vlookup(A349,vOS!A:B,2,0)="","Unknown",vlookup(A349,vOS!A:B,2,0)),"Unknown")</f>
        <v>Debian GNU/Linux 8 (64-bit)</v>
      </c>
      <c r="C349" s="62">
        <f>vlookup(B349,'OS Study'!A:D,2,0)</f>
        <v>0</v>
      </c>
      <c r="D349" s="62" t="str">
        <f>vlookup(B349,'OS Study'!A:D,3,0)</f>
        <v>Linux</v>
      </c>
      <c r="E349" s="62" t="str">
        <f>vlookup(B349,'OS Study'!A:D,4,0)</f>
        <v>Debian</v>
      </c>
      <c r="F349" s="63" t="str">
        <f>vlookup(B349,'OS Study'!A:E,5,0)</f>
        <v>8</v>
      </c>
      <c r="G349" s="62">
        <f>IF(vlookup(A349,'RVtools V2.1'!A:J,4,0)="non",0,1)</f>
        <v>1</v>
      </c>
      <c r="H349" s="62">
        <f>if(vlookup(A349,'RVtools V2.1'!A:K,11,0)="kube",1,0)</f>
        <v>0</v>
      </c>
      <c r="I349" s="62">
        <f t="shared" si="5"/>
        <v>0</v>
      </c>
      <c r="J349" s="62">
        <f>ifna(vlookup(A349,'Infra Study'!A:Q,17,0),0)</f>
        <v>0</v>
      </c>
      <c r="K349" s="64">
        <f>IFERROR(__xludf.DUMMYFUNCTION("N(REGEXMATCH(VLOOKUP(A349, 'RVtools V2.1'!A:H, 8, 0), ""^Serveur de fichiers""))"),0.0)</f>
        <v>0</v>
      </c>
      <c r="L349" s="64">
        <f t="shared" si="6"/>
        <v>0</v>
      </c>
      <c r="M349" s="67" t="str">
        <f>ifna(vlookup(A349,'RVtools V2.1'!A:I,8,0),"N/A")</f>
        <v>HBDrive - ALS</v>
      </c>
      <c r="N349" s="64">
        <f>IFERROR(__xludf.DUMMYFUNCTION("IF(REGEXMATCH(M349, ""(?i)"" &amp; JOIN(""|"", SPLIT(""kalisil"", "" ""))), 1, 0)"),0.0)</f>
        <v>0</v>
      </c>
      <c r="O349" s="64" t="str">
        <f>vlookup(A349,'RVtools V2.1'!A:H,7,0)</f>
        <v>T1</v>
      </c>
      <c r="P349" s="64">
        <f>if(vlookup(A349,'RVtools V2.1'!A:H,5,0)="oui",1,0)</f>
        <v>1</v>
      </c>
      <c r="Q349" s="64">
        <f>ifna(vlookup(A349,vCPU!A:B,2,0),"Unknown")</f>
        <v>4</v>
      </c>
      <c r="R349" s="66">
        <f>ifna(vlookup(A349,vMemory!A:C,3,0),"Unknown")</f>
        <v>8</v>
      </c>
      <c r="S349" s="66">
        <f>ifna(vlookup(A349,vDisk!A:C,3,0),"Unknown")</f>
        <v>777</v>
      </c>
      <c r="T349" s="67" t="str">
        <f t="array" ref="T349">IFS(
   L349=1, "No Lift &amp; Shift",
   J349=1, XLOOKUP(A349, 'Infra Study'!A:A, 'Infra Study'!P:P),
   I349=1, "No Lift &amp; Shift",
   H349=1, "GKE",
   K349=1, "GCNV",
   G349=1, "Lift &amp; Shift Prod",
   TRUE, "Lift &amp; Shift Noprod"
)</f>
        <v>Lift &amp; Shift Prod</v>
      </c>
      <c r="U349" s="67">
        <f t="shared" si="7"/>
        <v>1</v>
      </c>
      <c r="V349" s="68" t="str">
        <f>if(T349="Lift &amp; Shift Noprod",if( Y349=0,Assumptions!$B$5, Assumptions!$B$4),if(T349="Lift &amp; Shift Prod",if(AND(N349=1,O349="T1"),Assumptions!$B$6,Assumptions!$B$4),0))</f>
        <v>N2D</v>
      </c>
      <c r="W349" s="69">
        <f>if(V349&lt;&gt;0,if(Q349="Unknown", Assumptions!$B$42,If(Q349&gt;1,Q349,2)),0)</f>
        <v>4</v>
      </c>
      <c r="X349" s="69">
        <f>if(V349&lt;&gt;0,if(R349="Unknown", Assumptions!$B$43,R349),0)</f>
        <v>8</v>
      </c>
      <c r="Y349" s="68">
        <f t="shared" si="8"/>
        <v>0</v>
      </c>
      <c r="Z349" s="68">
        <f>if(V349&lt;&gt;0,if(  S349="Unknown", Assumptions!$B$44,S349),0)</f>
        <v>777</v>
      </c>
      <c r="AA349" s="68" t="str">
        <f>if(V349 ="N2",ifna(vlookup(W349&amp;"-"&amp;X349,'Ref. VM'!A:B,2,0),"Custom"),if(V349 ="E2" , ifna(vlookup(W349&amp;"-"&amp;X349,'Ref. VM'!D:E,2,0),"Custom"),if(V349="N2D",ifna(vlookup(W349&amp;"-"&amp;X349,'Ref. VM'!G:H,2,0),"Custom"),if(V349="N4",ifna(vlookup(W349&amp;"-"&amp;X349,'Ref. VM'!J:K,2,0),"Custom"),0))))</f>
        <v>Custom</v>
      </c>
      <c r="AB349" s="67" t="str">
        <f t="shared" si="9"/>
        <v>N2D-Custom vCPUs-CUD 3y</v>
      </c>
      <c r="AC349" s="67" t="str">
        <f t="shared" si="10"/>
        <v>N2D-Custom RAM-CUD 3y</v>
      </c>
      <c r="AD349" s="67">
        <f t="shared" si="11"/>
        <v>0</v>
      </c>
      <c r="AE349" s="69">
        <f>if(T349="Lift &amp; Shift Prod",730,if(T349="Lift &amp; Shift Noprod",Assumptions!$B$3,0))</f>
        <v>730</v>
      </c>
      <c r="AF349" s="70">
        <f>if( U349=0,0,if(Y349=0, ((vlookup(AB349,'SKU Pricing'!A:B,Assumptions!$B$2,0)*W349)+(vlookup(AC349,'SKU Pricing'!A:B,Assumptions!$B$2,0)*X349))*AE349,((vlookup(AB349,'SKU Pricing'!A:B,Assumptions!$B$2,0)*W349)+(vlookup(AC349,'SKU Pricing'!A:B,Assumptions!$B$2,0)*(W349*8))+(vlookup(AD349,'SKU Pricing'!A:B,Assumptions!$B$2,0)*(X349-(W349*8))))*AE349))</f>
        <v>55.81665264</v>
      </c>
      <c r="AG349" s="67">
        <f t="shared" si="12"/>
        <v>0</v>
      </c>
      <c r="AH349" s="70">
        <f>ifna(vlookup(AG349,'SKU Pricing'!A:B,Assumptions!$B$2,0)*W349*AE349,0)</f>
        <v>0</v>
      </c>
      <c r="AI349" s="62" t="str">
        <f t="shared" si="13"/>
        <v>Regional</v>
      </c>
      <c r="AJ349" s="62" t="str">
        <f>if(V349&lt;&gt;0, if(T349="Lift &amp; Shift Noprod",Assumptions!$B$9,if(V349=Assumptions!$B$6,Assumptions!$B$10,if(P349=1,Assumptions!$B$8,Assumptions!$B$7))),"")</f>
        <v>SSD</v>
      </c>
      <c r="AK349" s="69" t="str">
        <f t="shared" si="14"/>
        <v>SSD</v>
      </c>
      <c r="AL349" s="69">
        <f>if(AJ349="Hyperdisk Balanced",Assumptions!$B$11,0)</f>
        <v>0</v>
      </c>
      <c r="AM349" s="69">
        <f>if(AJ349="Hyperdisk Balanced",Assumptions!$B$12,0)</f>
        <v>0</v>
      </c>
      <c r="AN349" s="70">
        <f>if(AK349=0,0,if(AJ349="Hyperdisk Balanced",vlookup(AK349&amp;" provisioned space",'SKU Pricing'!A:B,Assumptions!$B$2,0)*Z349+vlookup(AK349&amp;" provisioned IOPS",'SKU Pricing'!A:B,Assumptions!$B$2,0)*AL349*730+vlookup(AK349&amp;" provisioned throughput",'SKU Pricing'!A:B,Assumptions!$B$2,0)*AM349*730,vlookup(AK349,'SKU Pricing'!A:B,Assumptions!$B$2,0)*Z349))</f>
        <v>153.069</v>
      </c>
      <c r="AO349" s="70">
        <f t="shared" si="15"/>
        <v>208.8856526</v>
      </c>
      <c r="AP349" s="71" t="str">
        <f t="shared" si="16"/>
        <v>VM Manager</v>
      </c>
      <c r="AQ349" s="70">
        <f>ifna(vlookup(AP349,'SKU Pricing'!A:B,Assumptions!$B$2,0)*AE349,0)</f>
        <v>2.19</v>
      </c>
      <c r="AR349" s="72">
        <v>0.0</v>
      </c>
    </row>
    <row r="350">
      <c r="A350" s="61" t="s">
        <v>499</v>
      </c>
      <c r="B350" s="62" t="str">
        <f>ifna(if(vlookup(A350,vOS!A:B,2,0)="","Unknown",vlookup(A350,vOS!A:B,2,0)),"Unknown")</f>
        <v>Debian GNU/Linux 8 (64-bit)</v>
      </c>
      <c r="C350" s="62">
        <f>vlookup(B350,'OS Study'!A:D,2,0)</f>
        <v>0</v>
      </c>
      <c r="D350" s="62" t="str">
        <f>vlookup(B350,'OS Study'!A:D,3,0)</f>
        <v>Linux</v>
      </c>
      <c r="E350" s="62" t="str">
        <f>vlookup(B350,'OS Study'!A:D,4,0)</f>
        <v>Debian</v>
      </c>
      <c r="F350" s="63" t="str">
        <f>vlookup(B350,'OS Study'!A:E,5,0)</f>
        <v>8</v>
      </c>
      <c r="G350" s="62">
        <f>IF(vlookup(A350,'RVtools V2.1'!A:J,4,0)="non",0,1)</f>
        <v>1</v>
      </c>
      <c r="H350" s="62">
        <f>if(vlookup(A350,'RVtools V2.1'!A:K,11,0)="kube",1,0)</f>
        <v>0</v>
      </c>
      <c r="I350" s="62">
        <f t="shared" si="5"/>
        <v>0</v>
      </c>
      <c r="J350" s="62">
        <f>ifna(vlookup(A350,'Infra Study'!A:Q,17,0),0)</f>
        <v>0</v>
      </c>
      <c r="K350" s="64">
        <f>IFERROR(__xludf.DUMMYFUNCTION("N(REGEXMATCH(VLOOKUP(A350, 'RVtools V2.1'!A:H, 8, 0), ""^Serveur de fichiers""))"),0.0)</f>
        <v>0</v>
      </c>
      <c r="L350" s="64">
        <f t="shared" si="6"/>
        <v>0</v>
      </c>
      <c r="M350" s="67" t="str">
        <f>ifna(vlookup(A350,'RVtools V2.1'!A:I,8,0),"N/A")</f>
        <v>HBDrive - ALS</v>
      </c>
      <c r="N350" s="64">
        <f>IFERROR(__xludf.DUMMYFUNCTION("IF(REGEXMATCH(M350, ""(?i)"" &amp; JOIN(""|"", SPLIT(""kalisil"", "" ""))), 1, 0)"),0.0)</f>
        <v>0</v>
      </c>
      <c r="O350" s="64" t="str">
        <f>vlookup(A350,'RVtools V2.1'!A:H,7,0)</f>
        <v>T1</v>
      </c>
      <c r="P350" s="64">
        <f>if(vlookup(A350,'RVtools V2.1'!A:H,5,0)="oui",1,0)</f>
        <v>1</v>
      </c>
      <c r="Q350" s="64">
        <f>ifna(vlookup(A350,vCPU!A:B,2,0),"Unknown")</f>
        <v>4</v>
      </c>
      <c r="R350" s="66">
        <f>ifna(vlookup(A350,vMemory!A:C,3,0),"Unknown")</f>
        <v>8</v>
      </c>
      <c r="S350" s="66">
        <f>ifna(vlookup(A350,vDisk!A:C,3,0),"Unknown")</f>
        <v>420</v>
      </c>
      <c r="T350" s="67" t="str">
        <f t="array" ref="T350">IFS(
   L350=1, "No Lift &amp; Shift",
   J350=1, XLOOKUP(A350, 'Infra Study'!A:A, 'Infra Study'!P:P),
   I350=1, "No Lift &amp; Shift",
   H350=1, "GKE",
   K350=1, "GCNV",
   G350=1, "Lift &amp; Shift Prod",
   TRUE, "Lift &amp; Shift Noprod"
)</f>
        <v>Lift &amp; Shift Prod</v>
      </c>
      <c r="U350" s="67">
        <f t="shared" si="7"/>
        <v>1</v>
      </c>
      <c r="V350" s="68" t="str">
        <f>if(T350="Lift &amp; Shift Noprod",if( Y350=0,Assumptions!$B$5, Assumptions!$B$4),if(T350="Lift &amp; Shift Prod",if(AND(N350=1,O350="T1"),Assumptions!$B$6,Assumptions!$B$4),0))</f>
        <v>N2D</v>
      </c>
      <c r="W350" s="69">
        <f>if(V350&lt;&gt;0,if(Q350="Unknown", Assumptions!$B$42,If(Q350&gt;1,Q350,2)),0)</f>
        <v>4</v>
      </c>
      <c r="X350" s="69">
        <f>if(V350&lt;&gt;0,if(R350="Unknown", Assumptions!$B$43,R350),0)</f>
        <v>8</v>
      </c>
      <c r="Y350" s="68">
        <f t="shared" si="8"/>
        <v>0</v>
      </c>
      <c r="Z350" s="68">
        <f>if(V350&lt;&gt;0,if(  S350="Unknown", Assumptions!$B$44,S350),0)</f>
        <v>420</v>
      </c>
      <c r="AA350" s="68" t="str">
        <f>if(V350 ="N2",ifna(vlookup(W350&amp;"-"&amp;X350,'Ref. VM'!A:B,2,0),"Custom"),if(V350 ="E2" , ifna(vlookup(W350&amp;"-"&amp;X350,'Ref. VM'!D:E,2,0),"Custom"),if(V350="N2D",ifna(vlookup(W350&amp;"-"&amp;X350,'Ref. VM'!G:H,2,0),"Custom"),if(V350="N4",ifna(vlookup(W350&amp;"-"&amp;X350,'Ref. VM'!J:K,2,0),"Custom"),0))))</f>
        <v>Custom</v>
      </c>
      <c r="AB350" s="67" t="str">
        <f t="shared" si="9"/>
        <v>N2D-Custom vCPUs-CUD 3y</v>
      </c>
      <c r="AC350" s="67" t="str">
        <f t="shared" si="10"/>
        <v>N2D-Custom RAM-CUD 3y</v>
      </c>
      <c r="AD350" s="67">
        <f t="shared" si="11"/>
        <v>0</v>
      </c>
      <c r="AE350" s="69">
        <f>if(T350="Lift &amp; Shift Prod",730,if(T350="Lift &amp; Shift Noprod",Assumptions!$B$3,0))</f>
        <v>730</v>
      </c>
      <c r="AF350" s="70">
        <f>if( U350=0,0,if(Y350=0, ((vlookup(AB350,'SKU Pricing'!A:B,Assumptions!$B$2,0)*W350)+(vlookup(AC350,'SKU Pricing'!A:B,Assumptions!$B$2,0)*X350))*AE350,((vlookup(AB350,'SKU Pricing'!A:B,Assumptions!$B$2,0)*W350)+(vlookup(AC350,'SKU Pricing'!A:B,Assumptions!$B$2,0)*(W350*8))+(vlookup(AD350,'SKU Pricing'!A:B,Assumptions!$B$2,0)*(X350-(W350*8))))*AE350))</f>
        <v>55.81665264</v>
      </c>
      <c r="AG350" s="67">
        <f t="shared" si="12"/>
        <v>0</v>
      </c>
      <c r="AH350" s="70">
        <f>ifna(vlookup(AG350,'SKU Pricing'!A:B,Assumptions!$B$2,0)*W350*AE350,0)</f>
        <v>0</v>
      </c>
      <c r="AI350" s="62" t="str">
        <f t="shared" si="13"/>
        <v>Regional</v>
      </c>
      <c r="AJ350" s="62" t="str">
        <f>if(V350&lt;&gt;0, if(T350="Lift &amp; Shift Noprod",Assumptions!$B$9,if(V350=Assumptions!$B$6,Assumptions!$B$10,if(P350=1,Assumptions!$B$8,Assumptions!$B$7))),"")</f>
        <v>SSD</v>
      </c>
      <c r="AK350" s="69" t="str">
        <f t="shared" si="14"/>
        <v>SSD</v>
      </c>
      <c r="AL350" s="69">
        <f>if(AJ350="Hyperdisk Balanced",Assumptions!$B$11,0)</f>
        <v>0</v>
      </c>
      <c r="AM350" s="69">
        <f>if(AJ350="Hyperdisk Balanced",Assumptions!$B$12,0)</f>
        <v>0</v>
      </c>
      <c r="AN350" s="70">
        <f>if(AK350=0,0,if(AJ350="Hyperdisk Balanced",vlookup(AK350&amp;" provisioned space",'SKU Pricing'!A:B,Assumptions!$B$2,0)*Z350+vlookup(AK350&amp;" provisioned IOPS",'SKU Pricing'!A:B,Assumptions!$B$2,0)*AL350*730+vlookup(AK350&amp;" provisioned throughput",'SKU Pricing'!A:B,Assumptions!$B$2,0)*AM350*730,vlookup(AK350,'SKU Pricing'!A:B,Assumptions!$B$2,0)*Z350))</f>
        <v>82.74</v>
      </c>
      <c r="AO350" s="70">
        <f t="shared" si="15"/>
        <v>138.5566526</v>
      </c>
      <c r="AP350" s="71" t="str">
        <f t="shared" si="16"/>
        <v>VM Manager</v>
      </c>
      <c r="AQ350" s="70">
        <f>ifna(vlookup(AP350,'SKU Pricing'!A:B,Assumptions!$B$2,0)*AE350,0)</f>
        <v>2.19</v>
      </c>
      <c r="AR350" s="72">
        <v>0.0</v>
      </c>
    </row>
    <row r="351">
      <c r="A351" s="61" t="s">
        <v>500</v>
      </c>
      <c r="B351" s="62" t="str">
        <f>ifna(if(vlookup(A351,vOS!A:B,2,0)="","Unknown",vlookup(A351,vOS!A:B,2,0)),"Unknown")</f>
        <v>Debian GNU/Linux 8 (64-bit)</v>
      </c>
      <c r="C351" s="62">
        <f>vlookup(B351,'OS Study'!A:D,2,0)</f>
        <v>0</v>
      </c>
      <c r="D351" s="62" t="str">
        <f>vlookup(B351,'OS Study'!A:D,3,0)</f>
        <v>Linux</v>
      </c>
      <c r="E351" s="62" t="str">
        <f>vlookup(B351,'OS Study'!A:D,4,0)</f>
        <v>Debian</v>
      </c>
      <c r="F351" s="63" t="str">
        <f>vlookup(B351,'OS Study'!A:E,5,0)</f>
        <v>8</v>
      </c>
      <c r="G351" s="62">
        <f>IF(vlookup(A351,'RVtools V2.1'!A:J,4,0)="non",0,1)</f>
        <v>1</v>
      </c>
      <c r="H351" s="62">
        <f>if(vlookup(A351,'RVtools V2.1'!A:K,11,0)="kube",1,0)</f>
        <v>0</v>
      </c>
      <c r="I351" s="62">
        <f t="shared" si="5"/>
        <v>0</v>
      </c>
      <c r="J351" s="62">
        <f>ifna(vlookup(A351,'Infra Study'!A:Q,17,0),0)</f>
        <v>0</v>
      </c>
      <c r="K351" s="64">
        <f>IFERROR(__xludf.DUMMYFUNCTION("N(REGEXMATCH(VLOOKUP(A351, 'RVtools V2.1'!A:H, 8, 0), ""^Serveur de fichiers""))"),0.0)</f>
        <v>0</v>
      </c>
      <c r="L351" s="64">
        <f t="shared" si="6"/>
        <v>0</v>
      </c>
      <c r="M351" s="67" t="str">
        <f>ifna(vlookup(A351,'RVtools V2.1'!A:I,8,0),"N/A")</f>
        <v>HBDrive - Astralab</v>
      </c>
      <c r="N351" s="64">
        <f>IFERROR(__xludf.DUMMYFUNCTION("IF(REGEXMATCH(M351, ""(?i)"" &amp; JOIN(""|"", SPLIT(""kalisil"", "" ""))), 1, 0)"),0.0)</f>
        <v>0</v>
      </c>
      <c r="O351" s="64" t="str">
        <f>vlookup(A351,'RVtools V2.1'!A:H,7,0)</f>
        <v>T1</v>
      </c>
      <c r="P351" s="64">
        <f>if(vlookup(A351,'RVtools V2.1'!A:H,5,0)="oui",1,0)</f>
        <v>1</v>
      </c>
      <c r="Q351" s="64">
        <f>ifna(vlookup(A351,vCPU!A:B,2,0),"Unknown")</f>
        <v>4</v>
      </c>
      <c r="R351" s="66">
        <f>ifna(vlookup(A351,vMemory!A:C,3,0),"Unknown")</f>
        <v>8</v>
      </c>
      <c r="S351" s="66">
        <f>ifna(vlookup(A351,vDisk!A:C,3,0),"Unknown")</f>
        <v>263</v>
      </c>
      <c r="T351" s="67" t="str">
        <f t="array" ref="T351">IFS(
   L351=1, "No Lift &amp; Shift",
   J351=1, XLOOKUP(A351, 'Infra Study'!A:A, 'Infra Study'!P:P),
   I351=1, "No Lift &amp; Shift",
   H351=1, "GKE",
   K351=1, "GCNV",
   G351=1, "Lift &amp; Shift Prod",
   TRUE, "Lift &amp; Shift Noprod"
)</f>
        <v>Lift &amp; Shift Prod</v>
      </c>
      <c r="U351" s="67">
        <f t="shared" si="7"/>
        <v>1</v>
      </c>
      <c r="V351" s="68" t="str">
        <f>if(T351="Lift &amp; Shift Noprod",if( Y351=0,Assumptions!$B$5, Assumptions!$B$4),if(T351="Lift &amp; Shift Prod",if(AND(N351=1,O351="T1"),Assumptions!$B$6,Assumptions!$B$4),0))</f>
        <v>N2D</v>
      </c>
      <c r="W351" s="69">
        <f>if(V351&lt;&gt;0,if(Q351="Unknown", Assumptions!$B$42,If(Q351&gt;1,Q351,2)),0)</f>
        <v>4</v>
      </c>
      <c r="X351" s="69">
        <f>if(V351&lt;&gt;0,if(R351="Unknown", Assumptions!$B$43,R351),0)</f>
        <v>8</v>
      </c>
      <c r="Y351" s="68">
        <f t="shared" si="8"/>
        <v>0</v>
      </c>
      <c r="Z351" s="68">
        <f>if(V351&lt;&gt;0,if(  S351="Unknown", Assumptions!$B$44,S351),0)</f>
        <v>263</v>
      </c>
      <c r="AA351" s="68" t="str">
        <f>if(V351 ="N2",ifna(vlookup(W351&amp;"-"&amp;X351,'Ref. VM'!A:B,2,0),"Custom"),if(V351 ="E2" , ifna(vlookup(W351&amp;"-"&amp;X351,'Ref. VM'!D:E,2,0),"Custom"),if(V351="N2D",ifna(vlookup(W351&amp;"-"&amp;X351,'Ref. VM'!G:H,2,0),"Custom"),if(V351="N4",ifna(vlookup(W351&amp;"-"&amp;X351,'Ref. VM'!J:K,2,0),"Custom"),0))))</f>
        <v>Custom</v>
      </c>
      <c r="AB351" s="67" t="str">
        <f t="shared" si="9"/>
        <v>N2D-Custom vCPUs-CUD 3y</v>
      </c>
      <c r="AC351" s="67" t="str">
        <f t="shared" si="10"/>
        <v>N2D-Custom RAM-CUD 3y</v>
      </c>
      <c r="AD351" s="67">
        <f t="shared" si="11"/>
        <v>0</v>
      </c>
      <c r="AE351" s="69">
        <f>if(T351="Lift &amp; Shift Prod",730,if(T351="Lift &amp; Shift Noprod",Assumptions!$B$3,0))</f>
        <v>730</v>
      </c>
      <c r="AF351" s="70">
        <f>if( U351=0,0,if(Y351=0, ((vlookup(AB351,'SKU Pricing'!A:B,Assumptions!$B$2,0)*W351)+(vlookup(AC351,'SKU Pricing'!A:B,Assumptions!$B$2,0)*X351))*AE351,((vlookup(AB351,'SKU Pricing'!A:B,Assumptions!$B$2,0)*W351)+(vlookup(AC351,'SKU Pricing'!A:B,Assumptions!$B$2,0)*(W351*8))+(vlookup(AD351,'SKU Pricing'!A:B,Assumptions!$B$2,0)*(X351-(W351*8))))*AE351))</f>
        <v>55.81665264</v>
      </c>
      <c r="AG351" s="67">
        <f t="shared" si="12"/>
        <v>0</v>
      </c>
      <c r="AH351" s="70">
        <f>ifna(vlookup(AG351,'SKU Pricing'!A:B,Assumptions!$B$2,0)*W351*AE351,0)</f>
        <v>0</v>
      </c>
      <c r="AI351" s="62" t="str">
        <f t="shared" si="13"/>
        <v>Regional</v>
      </c>
      <c r="AJ351" s="62" t="str">
        <f>if(V351&lt;&gt;0, if(T351="Lift &amp; Shift Noprod",Assumptions!$B$9,if(V351=Assumptions!$B$6,Assumptions!$B$10,if(P351=1,Assumptions!$B$8,Assumptions!$B$7))),"")</f>
        <v>SSD</v>
      </c>
      <c r="AK351" s="69" t="str">
        <f t="shared" si="14"/>
        <v>SSD</v>
      </c>
      <c r="AL351" s="69">
        <f>if(AJ351="Hyperdisk Balanced",Assumptions!$B$11,0)</f>
        <v>0</v>
      </c>
      <c r="AM351" s="69">
        <f>if(AJ351="Hyperdisk Balanced",Assumptions!$B$12,0)</f>
        <v>0</v>
      </c>
      <c r="AN351" s="70">
        <f>if(AK351=0,0,if(AJ351="Hyperdisk Balanced",vlookup(AK351&amp;" provisioned space",'SKU Pricing'!A:B,Assumptions!$B$2,0)*Z351+vlookup(AK351&amp;" provisioned IOPS",'SKU Pricing'!A:B,Assumptions!$B$2,0)*AL351*730+vlookup(AK351&amp;" provisioned throughput",'SKU Pricing'!A:B,Assumptions!$B$2,0)*AM351*730,vlookup(AK351,'SKU Pricing'!A:B,Assumptions!$B$2,0)*Z351))</f>
        <v>51.811</v>
      </c>
      <c r="AO351" s="70">
        <f t="shared" si="15"/>
        <v>107.6276526</v>
      </c>
      <c r="AP351" s="71" t="str">
        <f t="shared" si="16"/>
        <v>VM Manager</v>
      </c>
      <c r="AQ351" s="70">
        <f>ifna(vlookup(AP351,'SKU Pricing'!A:B,Assumptions!$B$2,0)*AE351,0)</f>
        <v>2.19</v>
      </c>
      <c r="AR351" s="72">
        <v>0.0</v>
      </c>
    </row>
    <row r="352">
      <c r="A352" s="61" t="s">
        <v>501</v>
      </c>
      <c r="B352" s="62" t="str">
        <f>ifna(if(vlookup(A352,vOS!A:B,2,0)="","Unknown",vlookup(A352,vOS!A:B,2,0)),"Unknown")</f>
        <v>Debian GNU/Linux 8 (64-bit)</v>
      </c>
      <c r="C352" s="62">
        <f>vlookup(B352,'OS Study'!A:D,2,0)</f>
        <v>0</v>
      </c>
      <c r="D352" s="62" t="str">
        <f>vlookup(B352,'OS Study'!A:D,3,0)</f>
        <v>Linux</v>
      </c>
      <c r="E352" s="62" t="str">
        <f>vlookup(B352,'OS Study'!A:D,4,0)</f>
        <v>Debian</v>
      </c>
      <c r="F352" s="63" t="str">
        <f>vlookup(B352,'OS Study'!A:E,5,0)</f>
        <v>8</v>
      </c>
      <c r="G352" s="62">
        <f>IF(vlookup(A352,'RVtools V2.1'!A:J,4,0)="non",0,1)</f>
        <v>1</v>
      </c>
      <c r="H352" s="62">
        <f>if(vlookup(A352,'RVtools V2.1'!A:K,11,0)="kube",1,0)</f>
        <v>0</v>
      </c>
      <c r="I352" s="62">
        <f t="shared" si="5"/>
        <v>0</v>
      </c>
      <c r="J352" s="62">
        <f>ifna(vlookup(A352,'Infra Study'!A:Q,17,0),0)</f>
        <v>0</v>
      </c>
      <c r="K352" s="64">
        <f>IFERROR(__xludf.DUMMYFUNCTION("N(REGEXMATCH(VLOOKUP(A352, 'RVtools V2.1'!A:H, 8, 0), ""^Serveur de fichiers""))"),0.0)</f>
        <v>0</v>
      </c>
      <c r="L352" s="64">
        <f t="shared" si="6"/>
        <v>0</v>
      </c>
      <c r="M352" s="67" t="str">
        <f>ifna(vlookup(A352,'RVtools V2.1'!A:I,8,0),"N/A")</f>
        <v>HBDrive - BFC</v>
      </c>
      <c r="N352" s="64">
        <f>IFERROR(__xludf.DUMMYFUNCTION("IF(REGEXMATCH(M352, ""(?i)"" &amp; JOIN(""|"", SPLIT(""kalisil"", "" ""))), 1, 0)"),0.0)</f>
        <v>0</v>
      </c>
      <c r="O352" s="64" t="str">
        <f>vlookup(A352,'RVtools V2.1'!A:H,7,0)</f>
        <v>T1</v>
      </c>
      <c r="P352" s="64">
        <f>if(vlookup(A352,'RVtools V2.1'!A:H,5,0)="oui",1,0)</f>
        <v>1</v>
      </c>
      <c r="Q352" s="64">
        <f>ifna(vlookup(A352,vCPU!A:B,2,0),"Unknown")</f>
        <v>4</v>
      </c>
      <c r="R352" s="66">
        <f>ifna(vlookup(A352,vMemory!A:C,3,0),"Unknown")</f>
        <v>8</v>
      </c>
      <c r="S352" s="66">
        <f>ifna(vlookup(A352,vDisk!A:C,3,0),"Unknown")</f>
        <v>152</v>
      </c>
      <c r="T352" s="67" t="str">
        <f t="array" ref="T352">IFS(
   L352=1, "No Lift &amp; Shift",
   J352=1, XLOOKUP(A352, 'Infra Study'!A:A, 'Infra Study'!P:P),
   I352=1, "No Lift &amp; Shift",
   H352=1, "GKE",
   K352=1, "GCNV",
   G352=1, "Lift &amp; Shift Prod",
   TRUE, "Lift &amp; Shift Noprod"
)</f>
        <v>Lift &amp; Shift Prod</v>
      </c>
      <c r="U352" s="67">
        <f t="shared" si="7"/>
        <v>1</v>
      </c>
      <c r="V352" s="68" t="str">
        <f>if(T352="Lift &amp; Shift Noprod",if( Y352=0,Assumptions!$B$5, Assumptions!$B$4),if(T352="Lift &amp; Shift Prod",if(AND(N352=1,O352="T1"),Assumptions!$B$6,Assumptions!$B$4),0))</f>
        <v>N2D</v>
      </c>
      <c r="W352" s="69">
        <f>if(V352&lt;&gt;0,if(Q352="Unknown", Assumptions!$B$42,If(Q352&gt;1,Q352,2)),0)</f>
        <v>4</v>
      </c>
      <c r="X352" s="69">
        <f>if(V352&lt;&gt;0,if(R352="Unknown", Assumptions!$B$43,R352),0)</f>
        <v>8</v>
      </c>
      <c r="Y352" s="68">
        <f t="shared" si="8"/>
        <v>0</v>
      </c>
      <c r="Z352" s="68">
        <f>if(V352&lt;&gt;0,if(  S352="Unknown", Assumptions!$B$44,S352),0)</f>
        <v>152</v>
      </c>
      <c r="AA352" s="68" t="str">
        <f>if(V352 ="N2",ifna(vlookup(W352&amp;"-"&amp;X352,'Ref. VM'!A:B,2,0),"Custom"),if(V352 ="E2" , ifna(vlookup(W352&amp;"-"&amp;X352,'Ref. VM'!D:E,2,0),"Custom"),if(V352="N2D",ifna(vlookup(W352&amp;"-"&amp;X352,'Ref. VM'!G:H,2,0),"Custom"),if(V352="N4",ifna(vlookup(W352&amp;"-"&amp;X352,'Ref. VM'!J:K,2,0),"Custom"),0))))</f>
        <v>Custom</v>
      </c>
      <c r="AB352" s="67" t="str">
        <f t="shared" si="9"/>
        <v>N2D-Custom vCPUs-CUD 3y</v>
      </c>
      <c r="AC352" s="67" t="str">
        <f t="shared" si="10"/>
        <v>N2D-Custom RAM-CUD 3y</v>
      </c>
      <c r="AD352" s="67">
        <f t="shared" si="11"/>
        <v>0</v>
      </c>
      <c r="AE352" s="69">
        <f>if(T352="Lift &amp; Shift Prod",730,if(T352="Lift &amp; Shift Noprod",Assumptions!$B$3,0))</f>
        <v>730</v>
      </c>
      <c r="AF352" s="70">
        <f>if( U352=0,0,if(Y352=0, ((vlookup(AB352,'SKU Pricing'!A:B,Assumptions!$B$2,0)*W352)+(vlookup(AC352,'SKU Pricing'!A:B,Assumptions!$B$2,0)*X352))*AE352,((vlookup(AB352,'SKU Pricing'!A:B,Assumptions!$B$2,0)*W352)+(vlookup(AC352,'SKU Pricing'!A:B,Assumptions!$B$2,0)*(W352*8))+(vlookup(AD352,'SKU Pricing'!A:B,Assumptions!$B$2,0)*(X352-(W352*8))))*AE352))</f>
        <v>55.81665264</v>
      </c>
      <c r="AG352" s="67">
        <f t="shared" si="12"/>
        <v>0</v>
      </c>
      <c r="AH352" s="70">
        <f>ifna(vlookup(AG352,'SKU Pricing'!A:B,Assumptions!$B$2,0)*W352*AE352,0)</f>
        <v>0</v>
      </c>
      <c r="AI352" s="62" t="str">
        <f t="shared" si="13"/>
        <v>Regional</v>
      </c>
      <c r="AJ352" s="62" t="str">
        <f>if(V352&lt;&gt;0, if(T352="Lift &amp; Shift Noprod",Assumptions!$B$9,if(V352=Assumptions!$B$6,Assumptions!$B$10,if(P352=1,Assumptions!$B$8,Assumptions!$B$7))),"")</f>
        <v>SSD</v>
      </c>
      <c r="AK352" s="69" t="str">
        <f t="shared" si="14"/>
        <v>SSD</v>
      </c>
      <c r="AL352" s="69">
        <f>if(AJ352="Hyperdisk Balanced",Assumptions!$B$11,0)</f>
        <v>0</v>
      </c>
      <c r="AM352" s="69">
        <f>if(AJ352="Hyperdisk Balanced",Assumptions!$B$12,0)</f>
        <v>0</v>
      </c>
      <c r="AN352" s="70">
        <f>if(AK352=0,0,if(AJ352="Hyperdisk Balanced",vlookup(AK352&amp;" provisioned space",'SKU Pricing'!A:B,Assumptions!$B$2,0)*Z352+vlookup(AK352&amp;" provisioned IOPS",'SKU Pricing'!A:B,Assumptions!$B$2,0)*AL352*730+vlookup(AK352&amp;" provisioned throughput",'SKU Pricing'!A:B,Assumptions!$B$2,0)*AM352*730,vlookup(AK352,'SKU Pricing'!A:B,Assumptions!$B$2,0)*Z352))</f>
        <v>29.944</v>
      </c>
      <c r="AO352" s="70">
        <f t="shared" si="15"/>
        <v>85.76065264</v>
      </c>
      <c r="AP352" s="71" t="str">
        <f t="shared" si="16"/>
        <v>VM Manager</v>
      </c>
      <c r="AQ352" s="70">
        <f>ifna(vlookup(AP352,'SKU Pricing'!A:B,Assumptions!$B$2,0)*AE352,0)</f>
        <v>2.19</v>
      </c>
      <c r="AR352" s="72">
        <v>0.0</v>
      </c>
    </row>
    <row r="353">
      <c r="A353" s="61" t="s">
        <v>502</v>
      </c>
      <c r="B353" s="62" t="str">
        <f>ifna(if(vlookup(A353,vOS!A:B,2,0)="","Unknown",vlookup(A353,vOS!A:B,2,0)),"Unknown")</f>
        <v>Debian GNU/Linux 11 (64-bit)</v>
      </c>
      <c r="C353" s="62">
        <f>vlookup(B353,'OS Study'!A:D,2,0)</f>
        <v>0</v>
      </c>
      <c r="D353" s="62" t="str">
        <f>vlookup(B353,'OS Study'!A:D,3,0)</f>
        <v>Linux</v>
      </c>
      <c r="E353" s="62" t="str">
        <f>vlookup(B353,'OS Study'!A:D,4,0)</f>
        <v>Debian</v>
      </c>
      <c r="F353" s="63" t="str">
        <f>vlookup(B353,'OS Study'!A:E,5,0)</f>
        <v>11</v>
      </c>
      <c r="G353" s="62">
        <f>IF(vlookup(A353,'RVtools V2.1'!A:J,4,0)="non",0,1)</f>
        <v>1</v>
      </c>
      <c r="H353" s="62">
        <f>if(vlookup(A353,'RVtools V2.1'!A:K,11,0)="kube",1,0)</f>
        <v>0</v>
      </c>
      <c r="I353" s="62">
        <f t="shared" si="5"/>
        <v>0</v>
      </c>
      <c r="J353" s="62">
        <f>ifna(vlookup(A353,'Infra Study'!A:Q,17,0),0)</f>
        <v>0</v>
      </c>
      <c r="K353" s="64">
        <f>IFERROR(__xludf.DUMMYFUNCTION("N(REGEXMATCH(VLOOKUP(A353, 'RVtools V2.1'!A:H, 8, 0), ""^Serveur de fichiers""))"),0.0)</f>
        <v>0</v>
      </c>
      <c r="L353" s="64">
        <f t="shared" si="6"/>
        <v>0</v>
      </c>
      <c r="M353" s="67" t="str">
        <f>ifna(vlookup(A353,'RVtools V2.1'!A:I,8,0),"N/A")</f>
        <v>HBDrive - BFC</v>
      </c>
      <c r="N353" s="64">
        <f>IFERROR(__xludf.DUMMYFUNCTION("IF(REGEXMATCH(M353, ""(?i)"" &amp; JOIN(""|"", SPLIT(""kalisil"", "" ""))), 1, 0)"),0.0)</f>
        <v>0</v>
      </c>
      <c r="O353" s="64" t="str">
        <f>vlookup(A353,'RVtools V2.1'!A:H,7,0)</f>
        <v>T1</v>
      </c>
      <c r="P353" s="64">
        <f>if(vlookup(A353,'RVtools V2.1'!A:H,5,0)="oui",1,0)</f>
        <v>1</v>
      </c>
      <c r="Q353" s="64">
        <f>ifna(vlookup(A353,vCPU!A:B,2,0),"Unknown")</f>
        <v>4</v>
      </c>
      <c r="R353" s="66">
        <f>ifna(vlookup(A353,vMemory!A:C,3,0),"Unknown")</f>
        <v>8</v>
      </c>
      <c r="S353" s="66">
        <f>ifna(vlookup(A353,vDisk!A:C,3,0),"Unknown")</f>
        <v>226</v>
      </c>
      <c r="T353" s="67" t="str">
        <f t="array" ref="T353">IFS(
   L353=1, "No Lift &amp; Shift",
   J353=1, XLOOKUP(A353, 'Infra Study'!A:A, 'Infra Study'!P:P),
   I353=1, "No Lift &amp; Shift",
   H353=1, "GKE",
   K353=1, "GCNV",
   G353=1, "Lift &amp; Shift Prod",
   TRUE, "Lift &amp; Shift Noprod"
)</f>
        <v>Lift &amp; Shift Prod</v>
      </c>
      <c r="U353" s="67">
        <f t="shared" si="7"/>
        <v>1</v>
      </c>
      <c r="V353" s="68" t="str">
        <f>if(T353="Lift &amp; Shift Noprod",if( Y353=0,Assumptions!$B$5, Assumptions!$B$4),if(T353="Lift &amp; Shift Prod",if(AND(N353=1,O353="T1"),Assumptions!$B$6,Assumptions!$B$4),0))</f>
        <v>N2D</v>
      </c>
      <c r="W353" s="69">
        <f>if(V353&lt;&gt;0,if(Q353="Unknown", Assumptions!$B$42,If(Q353&gt;1,Q353,2)),0)</f>
        <v>4</v>
      </c>
      <c r="X353" s="69">
        <f>if(V353&lt;&gt;0,if(R353="Unknown", Assumptions!$B$43,R353),0)</f>
        <v>8</v>
      </c>
      <c r="Y353" s="68">
        <f t="shared" si="8"/>
        <v>0</v>
      </c>
      <c r="Z353" s="68">
        <f>if(V353&lt;&gt;0,if(  S353="Unknown", Assumptions!$B$44,S353),0)</f>
        <v>226</v>
      </c>
      <c r="AA353" s="68" t="str">
        <f>if(V353 ="N2",ifna(vlookup(W353&amp;"-"&amp;X353,'Ref. VM'!A:B,2,0),"Custom"),if(V353 ="E2" , ifna(vlookup(W353&amp;"-"&amp;X353,'Ref. VM'!D:E,2,0),"Custom"),if(V353="N2D",ifna(vlookup(W353&amp;"-"&amp;X353,'Ref. VM'!G:H,2,0),"Custom"),if(V353="N4",ifna(vlookup(W353&amp;"-"&amp;X353,'Ref. VM'!J:K,2,0),"Custom"),0))))</f>
        <v>Custom</v>
      </c>
      <c r="AB353" s="67" t="str">
        <f t="shared" si="9"/>
        <v>N2D-Custom vCPUs-CUD 3y</v>
      </c>
      <c r="AC353" s="67" t="str">
        <f t="shared" si="10"/>
        <v>N2D-Custom RAM-CUD 3y</v>
      </c>
      <c r="AD353" s="67">
        <f t="shared" si="11"/>
        <v>0</v>
      </c>
      <c r="AE353" s="69">
        <f>if(T353="Lift &amp; Shift Prod",730,if(T353="Lift &amp; Shift Noprod",Assumptions!$B$3,0))</f>
        <v>730</v>
      </c>
      <c r="AF353" s="70">
        <f>if( U353=0,0,if(Y353=0, ((vlookup(AB353,'SKU Pricing'!A:B,Assumptions!$B$2,0)*W353)+(vlookup(AC353,'SKU Pricing'!A:B,Assumptions!$B$2,0)*X353))*AE353,((vlookup(AB353,'SKU Pricing'!A:B,Assumptions!$B$2,0)*W353)+(vlookup(AC353,'SKU Pricing'!A:B,Assumptions!$B$2,0)*(W353*8))+(vlookup(AD353,'SKU Pricing'!A:B,Assumptions!$B$2,0)*(X353-(W353*8))))*AE353))</f>
        <v>55.81665264</v>
      </c>
      <c r="AG353" s="67">
        <f t="shared" si="12"/>
        <v>0</v>
      </c>
      <c r="AH353" s="70">
        <f>ifna(vlookup(AG353,'SKU Pricing'!A:B,Assumptions!$B$2,0)*W353*AE353,0)</f>
        <v>0</v>
      </c>
      <c r="AI353" s="62" t="str">
        <f t="shared" si="13"/>
        <v>Regional</v>
      </c>
      <c r="AJ353" s="62" t="str">
        <f>if(V353&lt;&gt;0, if(T353="Lift &amp; Shift Noprod",Assumptions!$B$9,if(V353=Assumptions!$B$6,Assumptions!$B$10,if(P353=1,Assumptions!$B$8,Assumptions!$B$7))),"")</f>
        <v>SSD</v>
      </c>
      <c r="AK353" s="69" t="str">
        <f t="shared" si="14"/>
        <v>SSD</v>
      </c>
      <c r="AL353" s="69">
        <f>if(AJ353="Hyperdisk Balanced",Assumptions!$B$11,0)</f>
        <v>0</v>
      </c>
      <c r="AM353" s="69">
        <f>if(AJ353="Hyperdisk Balanced",Assumptions!$B$12,0)</f>
        <v>0</v>
      </c>
      <c r="AN353" s="70">
        <f>if(AK353=0,0,if(AJ353="Hyperdisk Balanced",vlookup(AK353&amp;" provisioned space",'SKU Pricing'!A:B,Assumptions!$B$2,0)*Z353+vlookup(AK353&amp;" provisioned IOPS",'SKU Pricing'!A:B,Assumptions!$B$2,0)*AL353*730+vlookup(AK353&amp;" provisioned throughput",'SKU Pricing'!A:B,Assumptions!$B$2,0)*AM353*730,vlookup(AK353,'SKU Pricing'!A:B,Assumptions!$B$2,0)*Z353))</f>
        <v>44.522</v>
      </c>
      <c r="AO353" s="70">
        <f t="shared" si="15"/>
        <v>100.3386526</v>
      </c>
      <c r="AP353" s="71" t="str">
        <f t="shared" si="16"/>
        <v>VM Manager</v>
      </c>
      <c r="AQ353" s="70">
        <f>ifna(vlookup(AP353,'SKU Pricing'!A:B,Assumptions!$B$2,0)*AE353,0)</f>
        <v>2.19</v>
      </c>
      <c r="AR353" s="72">
        <v>0.0</v>
      </c>
    </row>
    <row r="354">
      <c r="A354" s="61" t="s">
        <v>503</v>
      </c>
      <c r="B354" s="62" t="str">
        <f>ifna(if(vlookup(A354,vOS!A:B,2,0)="","Unknown",vlookup(A354,vOS!A:B,2,0)),"Unknown")</f>
        <v>Debian GNU/Linux 10 (64-bit)</v>
      </c>
      <c r="C354" s="62">
        <f>vlookup(B354,'OS Study'!A:D,2,0)</f>
        <v>0</v>
      </c>
      <c r="D354" s="62" t="str">
        <f>vlookup(B354,'OS Study'!A:D,3,0)</f>
        <v>Linux</v>
      </c>
      <c r="E354" s="62" t="str">
        <f>vlookup(B354,'OS Study'!A:D,4,0)</f>
        <v>Debian</v>
      </c>
      <c r="F354" s="63" t="str">
        <f>vlookup(B354,'OS Study'!A:E,5,0)</f>
        <v>10</v>
      </c>
      <c r="G354" s="62">
        <f>IF(vlookup(A354,'RVtools V2.1'!A:J,4,0)="non",0,1)</f>
        <v>1</v>
      </c>
      <c r="H354" s="62">
        <f>if(vlookup(A354,'RVtools V2.1'!A:K,11,0)="kube",1,0)</f>
        <v>0</v>
      </c>
      <c r="I354" s="62">
        <f t="shared" si="5"/>
        <v>0</v>
      </c>
      <c r="J354" s="62">
        <f>ifna(vlookup(A354,'Infra Study'!A:Q,17,0),0)</f>
        <v>0</v>
      </c>
      <c r="K354" s="64">
        <f>IFERROR(__xludf.DUMMYFUNCTION("N(REGEXMATCH(VLOOKUP(A354, 'RVtools V2.1'!A:H, 8, 0), ""^Serveur de fichiers""))"),0.0)</f>
        <v>0</v>
      </c>
      <c r="L354" s="64">
        <f t="shared" si="6"/>
        <v>0</v>
      </c>
      <c r="M354" s="67" t="str">
        <f>ifna(vlookup(A354,'RVtools V2.1'!A:I,8,0),"N/A")</f>
        <v>HBDrive - Bio86</v>
      </c>
      <c r="N354" s="64">
        <f>IFERROR(__xludf.DUMMYFUNCTION("IF(REGEXMATCH(M354, ""(?i)"" &amp; JOIN(""|"", SPLIT(""kalisil"", "" ""))), 1, 0)"),0.0)</f>
        <v>0</v>
      </c>
      <c r="O354" s="64" t="str">
        <f>vlookup(A354,'RVtools V2.1'!A:H,7,0)</f>
        <v>T1</v>
      </c>
      <c r="P354" s="64">
        <f>if(vlookup(A354,'RVtools V2.1'!A:H,5,0)="oui",1,0)</f>
        <v>1</v>
      </c>
      <c r="Q354" s="64">
        <f>ifna(vlookup(A354,vCPU!A:B,2,0),"Unknown")</f>
        <v>4</v>
      </c>
      <c r="R354" s="66">
        <f>ifna(vlookup(A354,vMemory!A:C,3,0),"Unknown")</f>
        <v>8</v>
      </c>
      <c r="S354" s="66">
        <f>ifna(vlookup(A354,vDisk!A:C,3,0),"Unknown")</f>
        <v>129</v>
      </c>
      <c r="T354" s="67" t="str">
        <f t="array" ref="T354">IFS(
   L354=1, "No Lift &amp; Shift",
   J354=1, XLOOKUP(A354, 'Infra Study'!A:A, 'Infra Study'!P:P),
   I354=1, "No Lift &amp; Shift",
   H354=1, "GKE",
   K354=1, "GCNV",
   G354=1, "Lift &amp; Shift Prod",
   TRUE, "Lift &amp; Shift Noprod"
)</f>
        <v>Lift &amp; Shift Prod</v>
      </c>
      <c r="U354" s="67">
        <f t="shared" si="7"/>
        <v>1</v>
      </c>
      <c r="V354" s="68" t="str">
        <f>if(T354="Lift &amp; Shift Noprod",if( Y354=0,Assumptions!$B$5, Assumptions!$B$4),if(T354="Lift &amp; Shift Prod",if(AND(N354=1,O354="T1"),Assumptions!$B$6,Assumptions!$B$4),0))</f>
        <v>N2D</v>
      </c>
      <c r="W354" s="69">
        <f>if(V354&lt;&gt;0,if(Q354="Unknown", Assumptions!$B$42,If(Q354&gt;1,Q354,2)),0)</f>
        <v>4</v>
      </c>
      <c r="X354" s="69">
        <f>if(V354&lt;&gt;0,if(R354="Unknown", Assumptions!$B$43,R354),0)</f>
        <v>8</v>
      </c>
      <c r="Y354" s="68">
        <f t="shared" si="8"/>
        <v>0</v>
      </c>
      <c r="Z354" s="68">
        <f>if(V354&lt;&gt;0,if(  S354="Unknown", Assumptions!$B$44,S354),0)</f>
        <v>129</v>
      </c>
      <c r="AA354" s="68" t="str">
        <f>if(V354 ="N2",ifna(vlookup(W354&amp;"-"&amp;X354,'Ref. VM'!A:B,2,0),"Custom"),if(V354 ="E2" , ifna(vlookup(W354&amp;"-"&amp;X354,'Ref. VM'!D:E,2,0),"Custom"),if(V354="N2D",ifna(vlookup(W354&amp;"-"&amp;X354,'Ref. VM'!G:H,2,0),"Custom"),if(V354="N4",ifna(vlookup(W354&amp;"-"&amp;X354,'Ref. VM'!J:K,2,0),"Custom"),0))))</f>
        <v>Custom</v>
      </c>
      <c r="AB354" s="67" t="str">
        <f t="shared" si="9"/>
        <v>N2D-Custom vCPUs-CUD 3y</v>
      </c>
      <c r="AC354" s="67" t="str">
        <f t="shared" si="10"/>
        <v>N2D-Custom RAM-CUD 3y</v>
      </c>
      <c r="AD354" s="67">
        <f t="shared" si="11"/>
        <v>0</v>
      </c>
      <c r="AE354" s="69">
        <f>if(T354="Lift &amp; Shift Prod",730,if(T354="Lift &amp; Shift Noprod",Assumptions!$B$3,0))</f>
        <v>730</v>
      </c>
      <c r="AF354" s="70">
        <f>if( U354=0,0,if(Y354=0, ((vlookup(AB354,'SKU Pricing'!A:B,Assumptions!$B$2,0)*W354)+(vlookup(AC354,'SKU Pricing'!A:B,Assumptions!$B$2,0)*X354))*AE354,((vlookup(AB354,'SKU Pricing'!A:B,Assumptions!$B$2,0)*W354)+(vlookup(AC354,'SKU Pricing'!A:B,Assumptions!$B$2,0)*(W354*8))+(vlookup(AD354,'SKU Pricing'!A:B,Assumptions!$B$2,0)*(X354-(W354*8))))*AE354))</f>
        <v>55.81665264</v>
      </c>
      <c r="AG354" s="67">
        <f t="shared" si="12"/>
        <v>0</v>
      </c>
      <c r="AH354" s="70">
        <f>ifna(vlookup(AG354,'SKU Pricing'!A:B,Assumptions!$B$2,0)*W354*AE354,0)</f>
        <v>0</v>
      </c>
      <c r="AI354" s="62" t="str">
        <f t="shared" si="13"/>
        <v>Regional</v>
      </c>
      <c r="AJ354" s="62" t="str">
        <f>if(V354&lt;&gt;0, if(T354="Lift &amp; Shift Noprod",Assumptions!$B$9,if(V354=Assumptions!$B$6,Assumptions!$B$10,if(P354=1,Assumptions!$B$8,Assumptions!$B$7))),"")</f>
        <v>SSD</v>
      </c>
      <c r="AK354" s="69" t="str">
        <f t="shared" si="14"/>
        <v>SSD</v>
      </c>
      <c r="AL354" s="69">
        <f>if(AJ354="Hyperdisk Balanced",Assumptions!$B$11,0)</f>
        <v>0</v>
      </c>
      <c r="AM354" s="69">
        <f>if(AJ354="Hyperdisk Balanced",Assumptions!$B$12,0)</f>
        <v>0</v>
      </c>
      <c r="AN354" s="70">
        <f>if(AK354=0,0,if(AJ354="Hyperdisk Balanced",vlookup(AK354&amp;" provisioned space",'SKU Pricing'!A:B,Assumptions!$B$2,0)*Z354+vlookup(AK354&amp;" provisioned IOPS",'SKU Pricing'!A:B,Assumptions!$B$2,0)*AL354*730+vlookup(AK354&amp;" provisioned throughput",'SKU Pricing'!A:B,Assumptions!$B$2,0)*AM354*730,vlookup(AK354,'SKU Pricing'!A:B,Assumptions!$B$2,0)*Z354))</f>
        <v>25.413</v>
      </c>
      <c r="AO354" s="70">
        <f t="shared" si="15"/>
        <v>81.22965264</v>
      </c>
      <c r="AP354" s="71" t="str">
        <f t="shared" si="16"/>
        <v>VM Manager</v>
      </c>
      <c r="AQ354" s="70">
        <f>ifna(vlookup(AP354,'SKU Pricing'!A:B,Assumptions!$B$2,0)*AE354,0)</f>
        <v>2.19</v>
      </c>
      <c r="AR354" s="72">
        <v>0.0</v>
      </c>
    </row>
    <row r="355">
      <c r="A355" s="61" t="s">
        <v>504</v>
      </c>
      <c r="B355" s="62" t="str">
        <f>ifna(if(vlookup(A355,vOS!A:B,2,0)="","Unknown",vlookup(A355,vOS!A:B,2,0)),"Unknown")</f>
        <v>Debian GNU/Linux 8 (64-bit)</v>
      </c>
      <c r="C355" s="62">
        <f>vlookup(B355,'OS Study'!A:D,2,0)</f>
        <v>0</v>
      </c>
      <c r="D355" s="62" t="str">
        <f>vlookup(B355,'OS Study'!A:D,3,0)</f>
        <v>Linux</v>
      </c>
      <c r="E355" s="62" t="str">
        <f>vlookup(B355,'OS Study'!A:D,4,0)</f>
        <v>Debian</v>
      </c>
      <c r="F355" s="63" t="str">
        <f>vlookup(B355,'OS Study'!A:E,5,0)</f>
        <v>8</v>
      </c>
      <c r="G355" s="62">
        <f>IF(vlookup(A355,'RVtools V2.1'!A:J,4,0)="non",0,1)</f>
        <v>1</v>
      </c>
      <c r="H355" s="62">
        <f>if(vlookup(A355,'RVtools V2.1'!A:K,11,0)="kube",1,0)</f>
        <v>0</v>
      </c>
      <c r="I355" s="62">
        <f t="shared" si="5"/>
        <v>0</v>
      </c>
      <c r="J355" s="62">
        <f>ifna(vlookup(A355,'Infra Study'!A:Q,17,0),0)</f>
        <v>0</v>
      </c>
      <c r="K355" s="64">
        <f>IFERROR(__xludf.DUMMYFUNCTION("N(REGEXMATCH(VLOOKUP(A355, 'RVtools V2.1'!A:H, 8, 0), ""^Serveur de fichiers""))"),0.0)</f>
        <v>0</v>
      </c>
      <c r="L355" s="64">
        <f t="shared" si="6"/>
        <v>0</v>
      </c>
      <c r="M355" s="67" t="str">
        <f>ifna(vlookup(A355,'RVtools V2.1'!A:I,8,0),"N/A")</f>
        <v>HBDrive - Biorylis</v>
      </c>
      <c r="N355" s="64">
        <f>IFERROR(__xludf.DUMMYFUNCTION("IF(REGEXMATCH(M355, ""(?i)"" &amp; JOIN(""|"", SPLIT(""kalisil"", "" ""))), 1, 0)"),0.0)</f>
        <v>0</v>
      </c>
      <c r="O355" s="64" t="str">
        <f>vlookup(A355,'RVtools V2.1'!A:H,7,0)</f>
        <v>T1</v>
      </c>
      <c r="P355" s="64">
        <f>if(vlookup(A355,'RVtools V2.1'!A:H,5,0)="oui",1,0)</f>
        <v>1</v>
      </c>
      <c r="Q355" s="64">
        <f>ifna(vlookup(A355,vCPU!A:B,2,0),"Unknown")</f>
        <v>4</v>
      </c>
      <c r="R355" s="66">
        <f>ifna(vlookup(A355,vMemory!A:C,3,0),"Unknown")</f>
        <v>8</v>
      </c>
      <c r="S355" s="66">
        <f>ifna(vlookup(A355,vDisk!A:C,3,0),"Unknown")</f>
        <v>150</v>
      </c>
      <c r="T355" s="67" t="str">
        <f t="array" ref="T355">IFS(
   L355=1, "No Lift &amp; Shift",
   J355=1, XLOOKUP(A355, 'Infra Study'!A:A, 'Infra Study'!P:P),
   I355=1, "No Lift &amp; Shift",
   H355=1, "GKE",
   K355=1, "GCNV",
   G355=1, "Lift &amp; Shift Prod",
   TRUE, "Lift &amp; Shift Noprod"
)</f>
        <v>Lift &amp; Shift Prod</v>
      </c>
      <c r="U355" s="67">
        <f t="shared" si="7"/>
        <v>1</v>
      </c>
      <c r="V355" s="68" t="str">
        <f>if(T355="Lift &amp; Shift Noprod",if( Y355=0,Assumptions!$B$5, Assumptions!$B$4),if(T355="Lift &amp; Shift Prod",if(AND(N355=1,O355="T1"),Assumptions!$B$6,Assumptions!$B$4),0))</f>
        <v>N2D</v>
      </c>
      <c r="W355" s="69">
        <f>if(V355&lt;&gt;0,if(Q355="Unknown", Assumptions!$B$42,If(Q355&gt;1,Q355,2)),0)</f>
        <v>4</v>
      </c>
      <c r="X355" s="69">
        <f>if(V355&lt;&gt;0,if(R355="Unknown", Assumptions!$B$43,R355),0)</f>
        <v>8</v>
      </c>
      <c r="Y355" s="68">
        <f t="shared" si="8"/>
        <v>0</v>
      </c>
      <c r="Z355" s="68">
        <f>if(V355&lt;&gt;0,if(  S355="Unknown", Assumptions!$B$44,S355),0)</f>
        <v>150</v>
      </c>
      <c r="AA355" s="68" t="str">
        <f>if(V355 ="N2",ifna(vlookup(W355&amp;"-"&amp;X355,'Ref. VM'!A:B,2,0),"Custom"),if(V355 ="E2" , ifna(vlookup(W355&amp;"-"&amp;X355,'Ref. VM'!D:E,2,0),"Custom"),if(V355="N2D",ifna(vlookup(W355&amp;"-"&amp;X355,'Ref. VM'!G:H,2,0),"Custom"),if(V355="N4",ifna(vlookup(W355&amp;"-"&amp;X355,'Ref. VM'!J:K,2,0),"Custom"),0))))</f>
        <v>Custom</v>
      </c>
      <c r="AB355" s="67" t="str">
        <f t="shared" si="9"/>
        <v>N2D-Custom vCPUs-CUD 3y</v>
      </c>
      <c r="AC355" s="67" t="str">
        <f t="shared" si="10"/>
        <v>N2D-Custom RAM-CUD 3y</v>
      </c>
      <c r="AD355" s="67">
        <f t="shared" si="11"/>
        <v>0</v>
      </c>
      <c r="AE355" s="69">
        <f>if(T355="Lift &amp; Shift Prod",730,if(T355="Lift &amp; Shift Noprod",Assumptions!$B$3,0))</f>
        <v>730</v>
      </c>
      <c r="AF355" s="70">
        <f>if( U355=0,0,if(Y355=0, ((vlookup(AB355,'SKU Pricing'!A:B,Assumptions!$B$2,0)*W355)+(vlookup(AC355,'SKU Pricing'!A:B,Assumptions!$B$2,0)*X355))*AE355,((vlookup(AB355,'SKU Pricing'!A:B,Assumptions!$B$2,0)*W355)+(vlookup(AC355,'SKU Pricing'!A:B,Assumptions!$B$2,0)*(W355*8))+(vlookup(AD355,'SKU Pricing'!A:B,Assumptions!$B$2,0)*(X355-(W355*8))))*AE355))</f>
        <v>55.81665264</v>
      </c>
      <c r="AG355" s="67">
        <f t="shared" si="12"/>
        <v>0</v>
      </c>
      <c r="AH355" s="70">
        <f>ifna(vlookup(AG355,'SKU Pricing'!A:B,Assumptions!$B$2,0)*W355*AE355,0)</f>
        <v>0</v>
      </c>
      <c r="AI355" s="62" t="str">
        <f t="shared" si="13"/>
        <v>Regional</v>
      </c>
      <c r="AJ355" s="62" t="str">
        <f>if(V355&lt;&gt;0, if(T355="Lift &amp; Shift Noprod",Assumptions!$B$9,if(V355=Assumptions!$B$6,Assumptions!$B$10,if(P355=1,Assumptions!$B$8,Assumptions!$B$7))),"")</f>
        <v>SSD</v>
      </c>
      <c r="AK355" s="69" t="str">
        <f t="shared" si="14"/>
        <v>SSD</v>
      </c>
      <c r="AL355" s="69">
        <f>if(AJ355="Hyperdisk Balanced",Assumptions!$B$11,0)</f>
        <v>0</v>
      </c>
      <c r="AM355" s="69">
        <f>if(AJ355="Hyperdisk Balanced",Assumptions!$B$12,0)</f>
        <v>0</v>
      </c>
      <c r="AN355" s="70">
        <f>if(AK355=0,0,if(AJ355="Hyperdisk Balanced",vlookup(AK355&amp;" provisioned space",'SKU Pricing'!A:B,Assumptions!$B$2,0)*Z355+vlookup(AK355&amp;" provisioned IOPS",'SKU Pricing'!A:B,Assumptions!$B$2,0)*AL355*730+vlookup(AK355&amp;" provisioned throughput",'SKU Pricing'!A:B,Assumptions!$B$2,0)*AM355*730,vlookup(AK355,'SKU Pricing'!A:B,Assumptions!$B$2,0)*Z355))</f>
        <v>29.55</v>
      </c>
      <c r="AO355" s="70">
        <f t="shared" si="15"/>
        <v>85.36665264</v>
      </c>
      <c r="AP355" s="71" t="str">
        <f t="shared" si="16"/>
        <v>VM Manager</v>
      </c>
      <c r="AQ355" s="70">
        <f>ifna(vlookup(AP355,'SKU Pricing'!A:B,Assumptions!$B$2,0)*AE355,0)</f>
        <v>2.19</v>
      </c>
      <c r="AR355" s="72">
        <v>0.0</v>
      </c>
    </row>
    <row r="356">
      <c r="A356" s="61" t="s">
        <v>505</v>
      </c>
      <c r="B356" s="62" t="str">
        <f>ifna(if(vlookup(A356,vOS!A:B,2,0)="","Unknown",vlookup(A356,vOS!A:B,2,0)),"Unknown")</f>
        <v>Debian GNU/Linux 8 (64-bit)</v>
      </c>
      <c r="C356" s="62">
        <f>vlookup(B356,'OS Study'!A:D,2,0)</f>
        <v>0</v>
      </c>
      <c r="D356" s="62" t="str">
        <f>vlookup(B356,'OS Study'!A:D,3,0)</f>
        <v>Linux</v>
      </c>
      <c r="E356" s="62" t="str">
        <f>vlookup(B356,'OS Study'!A:D,4,0)</f>
        <v>Debian</v>
      </c>
      <c r="F356" s="63" t="str">
        <f>vlookup(B356,'OS Study'!A:E,5,0)</f>
        <v>8</v>
      </c>
      <c r="G356" s="62">
        <f>IF(vlookup(A356,'RVtools V2.1'!A:J,4,0)="non",0,1)</f>
        <v>1</v>
      </c>
      <c r="H356" s="62">
        <f>if(vlookup(A356,'RVtools V2.1'!A:K,11,0)="kube",1,0)</f>
        <v>0</v>
      </c>
      <c r="I356" s="62">
        <f t="shared" si="5"/>
        <v>0</v>
      </c>
      <c r="J356" s="62">
        <f>ifna(vlookup(A356,'Infra Study'!A:Q,17,0),0)</f>
        <v>0</v>
      </c>
      <c r="K356" s="64">
        <f>IFERROR(__xludf.DUMMYFUNCTION("N(REGEXMATCH(VLOOKUP(A356, 'RVtools V2.1'!A:H, 8, 0), ""^Serveur de fichiers""))"),0.0)</f>
        <v>0</v>
      </c>
      <c r="L356" s="64">
        <f t="shared" si="6"/>
        <v>0</v>
      </c>
      <c r="M356" s="67" t="str">
        <f>ifna(vlookup(A356,'RVtools V2.1'!A:I,8,0),"N/A")</f>
        <v>HBDrive - BRE</v>
      </c>
      <c r="N356" s="64">
        <f>IFERROR(__xludf.DUMMYFUNCTION("IF(REGEXMATCH(M356, ""(?i)"" &amp; JOIN(""|"", SPLIT(""kalisil"", "" ""))), 1, 0)"),0.0)</f>
        <v>0</v>
      </c>
      <c r="O356" s="64" t="str">
        <f>vlookup(A356,'RVtools V2.1'!A:H,7,0)</f>
        <v>T1</v>
      </c>
      <c r="P356" s="64">
        <f>if(vlookup(A356,'RVtools V2.1'!A:H,5,0)="oui",1,0)</f>
        <v>1</v>
      </c>
      <c r="Q356" s="64">
        <f>ifna(vlookup(A356,vCPU!A:B,2,0),"Unknown")</f>
        <v>4</v>
      </c>
      <c r="R356" s="66">
        <f>ifna(vlookup(A356,vMemory!A:C,3,0),"Unknown")</f>
        <v>8</v>
      </c>
      <c r="S356" s="66">
        <f>ifna(vlookup(A356,vDisk!A:C,3,0),"Unknown")</f>
        <v>248</v>
      </c>
      <c r="T356" s="67" t="str">
        <f t="array" ref="T356">IFS(
   L356=1, "No Lift &amp; Shift",
   J356=1, XLOOKUP(A356, 'Infra Study'!A:A, 'Infra Study'!P:P),
   I356=1, "No Lift &amp; Shift",
   H356=1, "GKE",
   K356=1, "GCNV",
   G356=1, "Lift &amp; Shift Prod",
   TRUE, "Lift &amp; Shift Noprod"
)</f>
        <v>Lift &amp; Shift Prod</v>
      </c>
      <c r="U356" s="67">
        <f t="shared" si="7"/>
        <v>1</v>
      </c>
      <c r="V356" s="68" t="str">
        <f>if(T356="Lift &amp; Shift Noprod",if( Y356=0,Assumptions!$B$5, Assumptions!$B$4),if(T356="Lift &amp; Shift Prod",if(AND(N356=1,O356="T1"),Assumptions!$B$6,Assumptions!$B$4),0))</f>
        <v>N2D</v>
      </c>
      <c r="W356" s="69">
        <f>if(V356&lt;&gt;0,if(Q356="Unknown", Assumptions!$B$42,If(Q356&gt;1,Q356,2)),0)</f>
        <v>4</v>
      </c>
      <c r="X356" s="69">
        <f>if(V356&lt;&gt;0,if(R356="Unknown", Assumptions!$B$43,R356),0)</f>
        <v>8</v>
      </c>
      <c r="Y356" s="68">
        <f t="shared" si="8"/>
        <v>0</v>
      </c>
      <c r="Z356" s="68">
        <f>if(V356&lt;&gt;0,if(  S356="Unknown", Assumptions!$B$44,S356),0)</f>
        <v>248</v>
      </c>
      <c r="AA356" s="68" t="str">
        <f>if(V356 ="N2",ifna(vlookup(W356&amp;"-"&amp;X356,'Ref. VM'!A:B,2,0),"Custom"),if(V356 ="E2" , ifna(vlookup(W356&amp;"-"&amp;X356,'Ref. VM'!D:E,2,0),"Custom"),if(V356="N2D",ifna(vlookup(W356&amp;"-"&amp;X356,'Ref. VM'!G:H,2,0),"Custom"),if(V356="N4",ifna(vlookup(W356&amp;"-"&amp;X356,'Ref. VM'!J:K,2,0),"Custom"),0))))</f>
        <v>Custom</v>
      </c>
      <c r="AB356" s="67" t="str">
        <f t="shared" si="9"/>
        <v>N2D-Custom vCPUs-CUD 3y</v>
      </c>
      <c r="AC356" s="67" t="str">
        <f t="shared" si="10"/>
        <v>N2D-Custom RAM-CUD 3y</v>
      </c>
      <c r="AD356" s="67">
        <f t="shared" si="11"/>
        <v>0</v>
      </c>
      <c r="AE356" s="69">
        <f>if(T356="Lift &amp; Shift Prod",730,if(T356="Lift &amp; Shift Noprod",Assumptions!$B$3,0))</f>
        <v>730</v>
      </c>
      <c r="AF356" s="70">
        <f>if( U356=0,0,if(Y356=0, ((vlookup(AB356,'SKU Pricing'!A:B,Assumptions!$B$2,0)*W356)+(vlookup(AC356,'SKU Pricing'!A:B,Assumptions!$B$2,0)*X356))*AE356,((vlookup(AB356,'SKU Pricing'!A:B,Assumptions!$B$2,0)*W356)+(vlookup(AC356,'SKU Pricing'!A:B,Assumptions!$B$2,0)*(W356*8))+(vlookup(AD356,'SKU Pricing'!A:B,Assumptions!$B$2,0)*(X356-(W356*8))))*AE356))</f>
        <v>55.81665264</v>
      </c>
      <c r="AG356" s="67">
        <f t="shared" si="12"/>
        <v>0</v>
      </c>
      <c r="AH356" s="70">
        <f>ifna(vlookup(AG356,'SKU Pricing'!A:B,Assumptions!$B$2,0)*W356*AE356,0)</f>
        <v>0</v>
      </c>
      <c r="AI356" s="62" t="str">
        <f t="shared" si="13"/>
        <v>Regional</v>
      </c>
      <c r="AJ356" s="62" t="str">
        <f>if(V356&lt;&gt;0, if(T356="Lift &amp; Shift Noprod",Assumptions!$B$9,if(V356=Assumptions!$B$6,Assumptions!$B$10,if(P356=1,Assumptions!$B$8,Assumptions!$B$7))),"")</f>
        <v>SSD</v>
      </c>
      <c r="AK356" s="69" t="str">
        <f t="shared" si="14"/>
        <v>SSD</v>
      </c>
      <c r="AL356" s="69">
        <f>if(AJ356="Hyperdisk Balanced",Assumptions!$B$11,0)</f>
        <v>0</v>
      </c>
      <c r="AM356" s="69">
        <f>if(AJ356="Hyperdisk Balanced",Assumptions!$B$12,0)</f>
        <v>0</v>
      </c>
      <c r="AN356" s="70">
        <f>if(AK356=0,0,if(AJ356="Hyperdisk Balanced",vlookup(AK356&amp;" provisioned space",'SKU Pricing'!A:B,Assumptions!$B$2,0)*Z356+vlookup(AK356&amp;" provisioned IOPS",'SKU Pricing'!A:B,Assumptions!$B$2,0)*AL356*730+vlookup(AK356&amp;" provisioned throughput",'SKU Pricing'!A:B,Assumptions!$B$2,0)*AM356*730,vlookup(AK356,'SKU Pricing'!A:B,Assumptions!$B$2,0)*Z356))</f>
        <v>48.856</v>
      </c>
      <c r="AO356" s="70">
        <f t="shared" si="15"/>
        <v>104.6726526</v>
      </c>
      <c r="AP356" s="71" t="str">
        <f t="shared" si="16"/>
        <v>VM Manager</v>
      </c>
      <c r="AQ356" s="70">
        <f>ifna(vlookup(AP356,'SKU Pricing'!A:B,Assumptions!$B$2,0)*AE356,0)</f>
        <v>2.19</v>
      </c>
      <c r="AR356" s="72">
        <v>0.0</v>
      </c>
    </row>
    <row r="357">
      <c r="A357" s="61" t="s">
        <v>506</v>
      </c>
      <c r="B357" s="62" t="str">
        <f>ifna(if(vlookup(A357,vOS!A:B,2,0)="","Unknown",vlookup(A357,vOS!A:B,2,0)),"Unknown")</f>
        <v>Debian GNU/Linux 8 (64-bit)</v>
      </c>
      <c r="C357" s="62">
        <f>vlookup(B357,'OS Study'!A:D,2,0)</f>
        <v>0</v>
      </c>
      <c r="D357" s="62" t="str">
        <f>vlookup(B357,'OS Study'!A:D,3,0)</f>
        <v>Linux</v>
      </c>
      <c r="E357" s="62" t="str">
        <f>vlookup(B357,'OS Study'!A:D,4,0)</f>
        <v>Debian</v>
      </c>
      <c r="F357" s="63" t="str">
        <f>vlookup(B357,'OS Study'!A:E,5,0)</f>
        <v>8</v>
      </c>
      <c r="G357" s="62">
        <f>IF(vlookup(A357,'RVtools V2.1'!A:J,4,0)="non",0,1)</f>
        <v>1</v>
      </c>
      <c r="H357" s="62">
        <f>if(vlookup(A357,'RVtools V2.1'!A:K,11,0)="kube",1,0)</f>
        <v>0</v>
      </c>
      <c r="I357" s="62">
        <f t="shared" si="5"/>
        <v>0</v>
      </c>
      <c r="J357" s="62">
        <f>ifna(vlookup(A357,'Infra Study'!A:Q,17,0),0)</f>
        <v>0</v>
      </c>
      <c r="K357" s="64">
        <f>IFERROR(__xludf.DUMMYFUNCTION("N(REGEXMATCH(VLOOKUP(A357, 'RVtools V2.1'!A:H, 8, 0), ""^Serveur de fichiers""))"),0.0)</f>
        <v>0</v>
      </c>
      <c r="L357" s="64">
        <f t="shared" si="6"/>
        <v>0</v>
      </c>
      <c r="M357" s="67" t="str">
        <f>ifna(vlookup(A357,'RVtools V2.1'!A:I,8,0),"N/A")</f>
        <v>HBDrive - CAZ</v>
      </c>
      <c r="N357" s="64">
        <f>IFERROR(__xludf.DUMMYFUNCTION("IF(REGEXMATCH(M357, ""(?i)"" &amp; JOIN(""|"", SPLIT(""kalisil"", "" ""))), 1, 0)"),0.0)</f>
        <v>0</v>
      </c>
      <c r="O357" s="64" t="str">
        <f>vlookup(A357,'RVtools V2.1'!A:H,7,0)</f>
        <v>T1</v>
      </c>
      <c r="P357" s="64">
        <f>if(vlookup(A357,'RVtools V2.1'!A:H,5,0)="oui",1,0)</f>
        <v>1</v>
      </c>
      <c r="Q357" s="64">
        <f>ifna(vlookup(A357,vCPU!A:B,2,0),"Unknown")</f>
        <v>4</v>
      </c>
      <c r="R357" s="66">
        <f>ifna(vlookup(A357,vMemory!A:C,3,0),"Unknown")</f>
        <v>8</v>
      </c>
      <c r="S357" s="66">
        <f>ifna(vlookup(A357,vDisk!A:C,3,0),"Unknown")</f>
        <v>516</v>
      </c>
      <c r="T357" s="67" t="str">
        <f t="array" ref="T357">IFS(
   L357=1, "No Lift &amp; Shift",
   J357=1, XLOOKUP(A357, 'Infra Study'!A:A, 'Infra Study'!P:P),
   I357=1, "No Lift &amp; Shift",
   H357=1, "GKE",
   K357=1, "GCNV",
   G357=1, "Lift &amp; Shift Prod",
   TRUE, "Lift &amp; Shift Noprod"
)</f>
        <v>Lift &amp; Shift Prod</v>
      </c>
      <c r="U357" s="67">
        <f t="shared" si="7"/>
        <v>1</v>
      </c>
      <c r="V357" s="68" t="str">
        <f>if(T357="Lift &amp; Shift Noprod",if( Y357=0,Assumptions!$B$5, Assumptions!$B$4),if(T357="Lift &amp; Shift Prod",if(AND(N357=1,O357="T1"),Assumptions!$B$6,Assumptions!$B$4),0))</f>
        <v>N2D</v>
      </c>
      <c r="W357" s="69">
        <f>if(V357&lt;&gt;0,if(Q357="Unknown", Assumptions!$B$42,If(Q357&gt;1,Q357,2)),0)</f>
        <v>4</v>
      </c>
      <c r="X357" s="69">
        <f>if(V357&lt;&gt;0,if(R357="Unknown", Assumptions!$B$43,R357),0)</f>
        <v>8</v>
      </c>
      <c r="Y357" s="68">
        <f t="shared" si="8"/>
        <v>0</v>
      </c>
      <c r="Z357" s="68">
        <f>if(V357&lt;&gt;0,if(  S357="Unknown", Assumptions!$B$44,S357),0)</f>
        <v>516</v>
      </c>
      <c r="AA357" s="68" t="str">
        <f>if(V357 ="N2",ifna(vlookup(W357&amp;"-"&amp;X357,'Ref. VM'!A:B,2,0),"Custom"),if(V357 ="E2" , ifna(vlookup(W357&amp;"-"&amp;X357,'Ref. VM'!D:E,2,0),"Custom"),if(V357="N2D",ifna(vlookup(W357&amp;"-"&amp;X357,'Ref. VM'!G:H,2,0),"Custom"),if(V357="N4",ifna(vlookup(W357&amp;"-"&amp;X357,'Ref. VM'!J:K,2,0),"Custom"),0))))</f>
        <v>Custom</v>
      </c>
      <c r="AB357" s="67" t="str">
        <f t="shared" si="9"/>
        <v>N2D-Custom vCPUs-CUD 3y</v>
      </c>
      <c r="AC357" s="67" t="str">
        <f t="shared" si="10"/>
        <v>N2D-Custom RAM-CUD 3y</v>
      </c>
      <c r="AD357" s="67">
        <f t="shared" si="11"/>
        <v>0</v>
      </c>
      <c r="AE357" s="69">
        <f>if(T357="Lift &amp; Shift Prod",730,if(T357="Lift &amp; Shift Noprod",Assumptions!$B$3,0))</f>
        <v>730</v>
      </c>
      <c r="AF357" s="70">
        <f>if( U357=0,0,if(Y357=0, ((vlookup(AB357,'SKU Pricing'!A:B,Assumptions!$B$2,0)*W357)+(vlookup(AC357,'SKU Pricing'!A:B,Assumptions!$B$2,0)*X357))*AE357,((vlookup(AB357,'SKU Pricing'!A:B,Assumptions!$B$2,0)*W357)+(vlookup(AC357,'SKU Pricing'!A:B,Assumptions!$B$2,0)*(W357*8))+(vlookup(AD357,'SKU Pricing'!A:B,Assumptions!$B$2,0)*(X357-(W357*8))))*AE357))</f>
        <v>55.81665264</v>
      </c>
      <c r="AG357" s="67">
        <f t="shared" si="12"/>
        <v>0</v>
      </c>
      <c r="AH357" s="70">
        <f>ifna(vlookup(AG357,'SKU Pricing'!A:B,Assumptions!$B$2,0)*W357*AE357,0)</f>
        <v>0</v>
      </c>
      <c r="AI357" s="62" t="str">
        <f t="shared" si="13"/>
        <v>Regional</v>
      </c>
      <c r="AJ357" s="62" t="str">
        <f>if(V357&lt;&gt;0, if(T357="Lift &amp; Shift Noprod",Assumptions!$B$9,if(V357=Assumptions!$B$6,Assumptions!$B$10,if(P357=1,Assumptions!$B$8,Assumptions!$B$7))),"")</f>
        <v>SSD</v>
      </c>
      <c r="AK357" s="69" t="str">
        <f t="shared" si="14"/>
        <v>SSD</v>
      </c>
      <c r="AL357" s="69">
        <f>if(AJ357="Hyperdisk Balanced",Assumptions!$B$11,0)</f>
        <v>0</v>
      </c>
      <c r="AM357" s="69">
        <f>if(AJ357="Hyperdisk Balanced",Assumptions!$B$12,0)</f>
        <v>0</v>
      </c>
      <c r="AN357" s="70">
        <f>if(AK357=0,0,if(AJ357="Hyperdisk Balanced",vlookup(AK357&amp;" provisioned space",'SKU Pricing'!A:B,Assumptions!$B$2,0)*Z357+vlookup(AK357&amp;" provisioned IOPS",'SKU Pricing'!A:B,Assumptions!$B$2,0)*AL357*730+vlookup(AK357&amp;" provisioned throughput",'SKU Pricing'!A:B,Assumptions!$B$2,0)*AM357*730,vlookup(AK357,'SKU Pricing'!A:B,Assumptions!$B$2,0)*Z357))</f>
        <v>101.652</v>
      </c>
      <c r="AO357" s="70">
        <f t="shared" si="15"/>
        <v>157.4686526</v>
      </c>
      <c r="AP357" s="71" t="str">
        <f t="shared" si="16"/>
        <v>VM Manager</v>
      </c>
      <c r="AQ357" s="70">
        <f>ifna(vlookup(AP357,'SKU Pricing'!A:B,Assumptions!$B$2,0)*AE357,0)</f>
        <v>2.19</v>
      </c>
      <c r="AR357" s="72">
        <v>0.0</v>
      </c>
    </row>
    <row r="358">
      <c r="A358" s="61" t="s">
        <v>507</v>
      </c>
      <c r="B358" s="62" t="str">
        <f>ifna(if(vlookup(A358,vOS!A:B,2,0)="","Unknown",vlookup(A358,vOS!A:B,2,0)),"Unknown")</f>
        <v>Debian GNU/Linux 10 (64-bit)</v>
      </c>
      <c r="C358" s="62">
        <f>vlookup(B358,'OS Study'!A:D,2,0)</f>
        <v>0</v>
      </c>
      <c r="D358" s="62" t="str">
        <f>vlookup(B358,'OS Study'!A:D,3,0)</f>
        <v>Linux</v>
      </c>
      <c r="E358" s="62" t="str">
        <f>vlookup(B358,'OS Study'!A:D,4,0)</f>
        <v>Debian</v>
      </c>
      <c r="F358" s="63" t="str">
        <f>vlookup(B358,'OS Study'!A:E,5,0)</f>
        <v>10</v>
      </c>
      <c r="G358" s="62">
        <f>IF(vlookup(A358,'RVtools V2.1'!A:J,4,0)="non",0,1)</f>
        <v>1</v>
      </c>
      <c r="H358" s="62">
        <f>if(vlookup(A358,'RVtools V2.1'!A:K,11,0)="kube",1,0)</f>
        <v>0</v>
      </c>
      <c r="I358" s="62">
        <f t="shared" si="5"/>
        <v>0</v>
      </c>
      <c r="J358" s="62">
        <f>ifna(vlookup(A358,'Infra Study'!A:Q,17,0),0)</f>
        <v>0</v>
      </c>
      <c r="K358" s="64">
        <f>IFERROR(__xludf.DUMMYFUNCTION("N(REGEXMATCH(VLOOKUP(A358, 'RVtools V2.1'!A:H, 8, 0), ""^Serveur de fichiers""))"),0.0)</f>
        <v>0</v>
      </c>
      <c r="L358" s="64">
        <f t="shared" si="6"/>
        <v>0</v>
      </c>
      <c r="M358" s="67" t="str">
        <f>ifna(vlookup(A358,'RVtools V2.1'!A:I,8,0),"N/A")</f>
        <v>HBDrive - CVL</v>
      </c>
      <c r="N358" s="64">
        <f>IFERROR(__xludf.DUMMYFUNCTION("IF(REGEXMATCH(M358, ""(?i)"" &amp; JOIN(""|"", SPLIT(""kalisil"", "" ""))), 1, 0)"),0.0)</f>
        <v>0</v>
      </c>
      <c r="O358" s="64" t="str">
        <f>vlookup(A358,'RVtools V2.1'!A:H,7,0)</f>
        <v>T1</v>
      </c>
      <c r="P358" s="64">
        <f>if(vlookup(A358,'RVtools V2.1'!A:H,5,0)="oui",1,0)</f>
        <v>1</v>
      </c>
      <c r="Q358" s="64">
        <f>ifna(vlookup(A358,vCPU!A:B,2,0),"Unknown")</f>
        <v>4</v>
      </c>
      <c r="R358" s="66">
        <f>ifna(vlookup(A358,vMemory!A:C,3,0),"Unknown")</f>
        <v>10</v>
      </c>
      <c r="S358" s="66">
        <f>ifna(vlookup(A358,vDisk!A:C,3,0),"Unknown")</f>
        <v>230</v>
      </c>
      <c r="T358" s="67" t="str">
        <f t="array" ref="T358">IFS(
   L358=1, "No Lift &amp; Shift",
   J358=1, XLOOKUP(A358, 'Infra Study'!A:A, 'Infra Study'!P:P),
   I358=1, "No Lift &amp; Shift",
   H358=1, "GKE",
   K358=1, "GCNV",
   G358=1, "Lift &amp; Shift Prod",
   TRUE, "Lift &amp; Shift Noprod"
)</f>
        <v>Lift &amp; Shift Prod</v>
      </c>
      <c r="U358" s="67">
        <f t="shared" si="7"/>
        <v>1</v>
      </c>
      <c r="V358" s="68" t="str">
        <f>if(T358="Lift &amp; Shift Noprod",if( Y358=0,Assumptions!$B$5, Assumptions!$B$4),if(T358="Lift &amp; Shift Prod",if(AND(N358=1,O358="T1"),Assumptions!$B$6,Assumptions!$B$4),0))</f>
        <v>N2D</v>
      </c>
      <c r="W358" s="69">
        <f>if(V358&lt;&gt;0,if(Q358="Unknown", Assumptions!$B$42,If(Q358&gt;1,Q358,2)),0)</f>
        <v>4</v>
      </c>
      <c r="X358" s="69">
        <f>if(V358&lt;&gt;0,if(R358="Unknown", Assumptions!$B$43,R358),0)</f>
        <v>10</v>
      </c>
      <c r="Y358" s="68">
        <f t="shared" si="8"/>
        <v>0</v>
      </c>
      <c r="Z358" s="68">
        <f>if(V358&lt;&gt;0,if(  S358="Unknown", Assumptions!$B$44,S358),0)</f>
        <v>230</v>
      </c>
      <c r="AA358" s="68" t="str">
        <f>if(V358 ="N2",ifna(vlookup(W358&amp;"-"&amp;X358,'Ref. VM'!A:B,2,0),"Custom"),if(V358 ="E2" , ifna(vlookup(W358&amp;"-"&amp;X358,'Ref. VM'!D:E,2,0),"Custom"),if(V358="N2D",ifna(vlookup(W358&amp;"-"&amp;X358,'Ref. VM'!G:H,2,0),"Custom"),if(V358="N4",ifna(vlookup(W358&amp;"-"&amp;X358,'Ref. VM'!J:K,2,0),"Custom"),0))))</f>
        <v>Custom</v>
      </c>
      <c r="AB358" s="67" t="str">
        <f t="shared" si="9"/>
        <v>N2D-Custom vCPUs-CUD 3y</v>
      </c>
      <c r="AC358" s="67" t="str">
        <f t="shared" si="10"/>
        <v>N2D-Custom RAM-CUD 3y</v>
      </c>
      <c r="AD358" s="67">
        <f t="shared" si="11"/>
        <v>0</v>
      </c>
      <c r="AE358" s="69">
        <f>if(T358="Lift &amp; Shift Prod",730,if(T358="Lift &amp; Shift Noprod",Assumptions!$B$3,0))</f>
        <v>730</v>
      </c>
      <c r="AF358" s="70">
        <f>if( U358=0,0,if(Y358=0, ((vlookup(AB358,'SKU Pricing'!A:B,Assumptions!$B$2,0)*W358)+(vlookup(AC358,'SKU Pricing'!A:B,Assumptions!$B$2,0)*X358))*AE358,((vlookup(AB358,'SKU Pricing'!A:B,Assumptions!$B$2,0)*W358)+(vlookup(AC358,'SKU Pricing'!A:B,Assumptions!$B$2,0)*(W358*8))+(vlookup(AD358,'SKU Pricing'!A:B,Assumptions!$B$2,0)*(X358-(W358*8))))*AE358))</f>
        <v>58.76681916</v>
      </c>
      <c r="AG358" s="67">
        <f t="shared" si="12"/>
        <v>0</v>
      </c>
      <c r="AH358" s="70">
        <f>ifna(vlookup(AG358,'SKU Pricing'!A:B,Assumptions!$B$2,0)*W358*AE358,0)</f>
        <v>0</v>
      </c>
      <c r="AI358" s="62" t="str">
        <f t="shared" si="13"/>
        <v>Regional</v>
      </c>
      <c r="AJ358" s="62" t="str">
        <f>if(V358&lt;&gt;0, if(T358="Lift &amp; Shift Noprod",Assumptions!$B$9,if(V358=Assumptions!$B$6,Assumptions!$B$10,if(P358=1,Assumptions!$B$8,Assumptions!$B$7))),"")</f>
        <v>SSD</v>
      </c>
      <c r="AK358" s="69" t="str">
        <f t="shared" si="14"/>
        <v>SSD</v>
      </c>
      <c r="AL358" s="69">
        <f>if(AJ358="Hyperdisk Balanced",Assumptions!$B$11,0)</f>
        <v>0</v>
      </c>
      <c r="AM358" s="69">
        <f>if(AJ358="Hyperdisk Balanced",Assumptions!$B$12,0)</f>
        <v>0</v>
      </c>
      <c r="AN358" s="70">
        <f>if(AK358=0,0,if(AJ358="Hyperdisk Balanced",vlookup(AK358&amp;" provisioned space",'SKU Pricing'!A:B,Assumptions!$B$2,0)*Z358+vlookup(AK358&amp;" provisioned IOPS",'SKU Pricing'!A:B,Assumptions!$B$2,0)*AL358*730+vlookup(AK358&amp;" provisioned throughput",'SKU Pricing'!A:B,Assumptions!$B$2,0)*AM358*730,vlookup(AK358,'SKU Pricing'!A:B,Assumptions!$B$2,0)*Z358))</f>
        <v>45.31</v>
      </c>
      <c r="AO358" s="70">
        <f t="shared" si="15"/>
        <v>104.0768192</v>
      </c>
      <c r="AP358" s="71" t="str">
        <f t="shared" si="16"/>
        <v>VM Manager</v>
      </c>
      <c r="AQ358" s="70">
        <f>ifna(vlookup(AP358,'SKU Pricing'!A:B,Assumptions!$B$2,0)*AE358,0)</f>
        <v>2.19</v>
      </c>
      <c r="AR358" s="72">
        <v>0.0</v>
      </c>
    </row>
    <row r="359">
      <c r="A359" s="61" t="s">
        <v>508</v>
      </c>
      <c r="B359" s="62" t="str">
        <f>ifna(if(vlookup(A359,vOS!A:B,2,0)="","Unknown",vlookup(A359,vOS!A:B,2,0)),"Unknown")</f>
        <v>Debian GNU/Linux 10 (64-bit)</v>
      </c>
      <c r="C359" s="62">
        <f>vlookup(B359,'OS Study'!A:D,2,0)</f>
        <v>0</v>
      </c>
      <c r="D359" s="62" t="str">
        <f>vlookup(B359,'OS Study'!A:D,3,0)</f>
        <v>Linux</v>
      </c>
      <c r="E359" s="62" t="str">
        <f>vlookup(B359,'OS Study'!A:D,4,0)</f>
        <v>Debian</v>
      </c>
      <c r="F359" s="63" t="str">
        <f>vlookup(B359,'OS Study'!A:E,5,0)</f>
        <v>10</v>
      </c>
      <c r="G359" s="62">
        <f>IF(vlookup(A359,'RVtools V2.1'!A:J,4,0)="non",0,1)</f>
        <v>1</v>
      </c>
      <c r="H359" s="62">
        <f>if(vlookup(A359,'RVtools V2.1'!A:K,11,0)="kube",1,0)</f>
        <v>0</v>
      </c>
      <c r="I359" s="62">
        <f t="shared" si="5"/>
        <v>0</v>
      </c>
      <c r="J359" s="62">
        <f>ifna(vlookup(A359,'Infra Study'!A:Q,17,0),0)</f>
        <v>0</v>
      </c>
      <c r="K359" s="64">
        <f>IFERROR(__xludf.DUMMYFUNCTION("N(REGEXMATCH(VLOOKUP(A359, 'RVtools V2.1'!A:H, 8, 0), ""^Serveur de fichiers""))"),0.0)</f>
        <v>0</v>
      </c>
      <c r="L359" s="64">
        <f t="shared" si="6"/>
        <v>0</v>
      </c>
      <c r="M359" s="67" t="str">
        <f>ifna(vlookup(A359,'RVtools V2.1'!A:I,8,0),"N/A")</f>
        <v>HBDrive - EIM</v>
      </c>
      <c r="N359" s="64">
        <f>IFERROR(__xludf.DUMMYFUNCTION("IF(REGEXMATCH(M359, ""(?i)"" &amp; JOIN(""|"", SPLIT(""kalisil"", "" ""))), 1, 0)"),0.0)</f>
        <v>0</v>
      </c>
      <c r="O359" s="64" t="str">
        <f>vlookup(A359,'RVtools V2.1'!A:H,7,0)</f>
        <v>T1</v>
      </c>
      <c r="P359" s="64">
        <f>if(vlookup(A359,'RVtools V2.1'!A:H,5,0)="oui",1,0)</f>
        <v>1</v>
      </c>
      <c r="Q359" s="64">
        <f>ifna(vlookup(A359,vCPU!A:B,2,0),"Unknown")</f>
        <v>4</v>
      </c>
      <c r="R359" s="66">
        <f>ifna(vlookup(A359,vMemory!A:C,3,0),"Unknown")</f>
        <v>8</v>
      </c>
      <c r="S359" s="66">
        <f>ifna(vlookup(A359,vDisk!A:C,3,0),"Unknown")</f>
        <v>227</v>
      </c>
      <c r="T359" s="67" t="str">
        <f t="array" ref="T359">IFS(
   L359=1, "No Lift &amp; Shift",
   J359=1, XLOOKUP(A359, 'Infra Study'!A:A, 'Infra Study'!P:P),
   I359=1, "No Lift &amp; Shift",
   H359=1, "GKE",
   K359=1, "GCNV",
   G359=1, "Lift &amp; Shift Prod",
   TRUE, "Lift &amp; Shift Noprod"
)</f>
        <v>Lift &amp; Shift Prod</v>
      </c>
      <c r="U359" s="67">
        <f t="shared" si="7"/>
        <v>1</v>
      </c>
      <c r="V359" s="68" t="str">
        <f>if(T359="Lift &amp; Shift Noprod",if( Y359=0,Assumptions!$B$5, Assumptions!$B$4),if(T359="Lift &amp; Shift Prod",if(AND(N359=1,O359="T1"),Assumptions!$B$6,Assumptions!$B$4),0))</f>
        <v>N2D</v>
      </c>
      <c r="W359" s="69">
        <f>if(V359&lt;&gt;0,if(Q359="Unknown", Assumptions!$B$42,If(Q359&gt;1,Q359,2)),0)</f>
        <v>4</v>
      </c>
      <c r="X359" s="69">
        <f>if(V359&lt;&gt;0,if(R359="Unknown", Assumptions!$B$43,R359),0)</f>
        <v>8</v>
      </c>
      <c r="Y359" s="68">
        <f t="shared" si="8"/>
        <v>0</v>
      </c>
      <c r="Z359" s="68">
        <f>if(V359&lt;&gt;0,if(  S359="Unknown", Assumptions!$B$44,S359),0)</f>
        <v>227</v>
      </c>
      <c r="AA359" s="68" t="str">
        <f>if(V359 ="N2",ifna(vlookup(W359&amp;"-"&amp;X359,'Ref. VM'!A:B,2,0),"Custom"),if(V359 ="E2" , ifna(vlookup(W359&amp;"-"&amp;X359,'Ref. VM'!D:E,2,0),"Custom"),if(V359="N2D",ifna(vlookup(W359&amp;"-"&amp;X359,'Ref. VM'!G:H,2,0),"Custom"),if(V359="N4",ifna(vlookup(W359&amp;"-"&amp;X359,'Ref. VM'!J:K,2,0),"Custom"),0))))</f>
        <v>Custom</v>
      </c>
      <c r="AB359" s="67" t="str">
        <f t="shared" si="9"/>
        <v>N2D-Custom vCPUs-CUD 3y</v>
      </c>
      <c r="AC359" s="67" t="str">
        <f t="shared" si="10"/>
        <v>N2D-Custom RAM-CUD 3y</v>
      </c>
      <c r="AD359" s="67">
        <f t="shared" si="11"/>
        <v>0</v>
      </c>
      <c r="AE359" s="69">
        <f>if(T359="Lift &amp; Shift Prod",730,if(T359="Lift &amp; Shift Noprod",Assumptions!$B$3,0))</f>
        <v>730</v>
      </c>
      <c r="AF359" s="70">
        <f>if( U359=0,0,if(Y359=0, ((vlookup(AB359,'SKU Pricing'!A:B,Assumptions!$B$2,0)*W359)+(vlookup(AC359,'SKU Pricing'!A:B,Assumptions!$B$2,0)*X359))*AE359,((vlookup(AB359,'SKU Pricing'!A:B,Assumptions!$B$2,0)*W359)+(vlookup(AC359,'SKU Pricing'!A:B,Assumptions!$B$2,0)*(W359*8))+(vlookup(AD359,'SKU Pricing'!A:B,Assumptions!$B$2,0)*(X359-(W359*8))))*AE359))</f>
        <v>55.81665264</v>
      </c>
      <c r="AG359" s="67">
        <f t="shared" si="12"/>
        <v>0</v>
      </c>
      <c r="AH359" s="70">
        <f>ifna(vlookup(AG359,'SKU Pricing'!A:B,Assumptions!$B$2,0)*W359*AE359,0)</f>
        <v>0</v>
      </c>
      <c r="AI359" s="62" t="str">
        <f t="shared" si="13"/>
        <v>Regional</v>
      </c>
      <c r="AJ359" s="62" t="str">
        <f>if(V359&lt;&gt;0, if(T359="Lift &amp; Shift Noprod",Assumptions!$B$9,if(V359=Assumptions!$B$6,Assumptions!$B$10,if(P359=1,Assumptions!$B$8,Assumptions!$B$7))),"")</f>
        <v>SSD</v>
      </c>
      <c r="AK359" s="69" t="str">
        <f t="shared" si="14"/>
        <v>SSD</v>
      </c>
      <c r="AL359" s="69">
        <f>if(AJ359="Hyperdisk Balanced",Assumptions!$B$11,0)</f>
        <v>0</v>
      </c>
      <c r="AM359" s="69">
        <f>if(AJ359="Hyperdisk Balanced",Assumptions!$B$12,0)</f>
        <v>0</v>
      </c>
      <c r="AN359" s="70">
        <f>if(AK359=0,0,if(AJ359="Hyperdisk Balanced",vlookup(AK359&amp;" provisioned space",'SKU Pricing'!A:B,Assumptions!$B$2,0)*Z359+vlookup(AK359&amp;" provisioned IOPS",'SKU Pricing'!A:B,Assumptions!$B$2,0)*AL359*730+vlookup(AK359&amp;" provisioned throughput",'SKU Pricing'!A:B,Assumptions!$B$2,0)*AM359*730,vlookup(AK359,'SKU Pricing'!A:B,Assumptions!$B$2,0)*Z359))</f>
        <v>44.719</v>
      </c>
      <c r="AO359" s="70">
        <f t="shared" si="15"/>
        <v>100.5356526</v>
      </c>
      <c r="AP359" s="71" t="str">
        <f t="shared" si="16"/>
        <v>VM Manager</v>
      </c>
      <c r="AQ359" s="70">
        <f>ifna(vlookup(AP359,'SKU Pricing'!A:B,Assumptions!$B$2,0)*AE359,0)</f>
        <v>2.19</v>
      </c>
      <c r="AR359" s="72">
        <v>0.0</v>
      </c>
    </row>
    <row r="360">
      <c r="A360" s="61" t="s">
        <v>509</v>
      </c>
      <c r="B360" s="62" t="str">
        <f>ifna(if(vlookup(A360,vOS!A:B,2,0)="","Unknown",vlookup(A360,vOS!A:B,2,0)),"Unknown")</f>
        <v>Debian GNU/Linux 8 (64-bit)</v>
      </c>
      <c r="C360" s="62">
        <f>vlookup(B360,'OS Study'!A:D,2,0)</f>
        <v>0</v>
      </c>
      <c r="D360" s="62" t="str">
        <f>vlookup(B360,'OS Study'!A:D,3,0)</f>
        <v>Linux</v>
      </c>
      <c r="E360" s="62" t="str">
        <f>vlookup(B360,'OS Study'!A:D,4,0)</f>
        <v>Debian</v>
      </c>
      <c r="F360" s="63" t="str">
        <f>vlookup(B360,'OS Study'!A:E,5,0)</f>
        <v>8</v>
      </c>
      <c r="G360" s="62">
        <f>IF(vlookup(A360,'RVtools V2.1'!A:J,4,0)="non",0,1)</f>
        <v>1</v>
      </c>
      <c r="H360" s="62">
        <f>if(vlookup(A360,'RVtools V2.1'!A:K,11,0)="kube",1,0)</f>
        <v>0</v>
      </c>
      <c r="I360" s="62">
        <f t="shared" si="5"/>
        <v>0</v>
      </c>
      <c r="J360" s="62">
        <f>ifna(vlookup(A360,'Infra Study'!A:Q,17,0),0)</f>
        <v>0</v>
      </c>
      <c r="K360" s="64">
        <f>IFERROR(__xludf.DUMMYFUNCTION("N(REGEXMATCH(VLOOKUP(A360, 'RVtools V2.1'!A:H, 8, 0), ""^Serveur de fichiers""))"),0.0)</f>
        <v>0</v>
      </c>
      <c r="L360" s="64">
        <f t="shared" si="6"/>
        <v>0</v>
      </c>
      <c r="M360" s="67" t="str">
        <f>ifna(vlookup(A360,'RVtools V2.1'!A:I,8,0),"N/A")</f>
        <v>HBDrive - LOR</v>
      </c>
      <c r="N360" s="64">
        <f>IFERROR(__xludf.DUMMYFUNCTION("IF(REGEXMATCH(M360, ""(?i)"" &amp; JOIN(""|"", SPLIT(""kalisil"", "" ""))), 1, 0)"),0.0)</f>
        <v>0</v>
      </c>
      <c r="O360" s="64" t="str">
        <f>vlookup(A360,'RVtools V2.1'!A:H,7,0)</f>
        <v>T1</v>
      </c>
      <c r="P360" s="64">
        <f>if(vlookup(A360,'RVtools V2.1'!A:H,5,0)="oui",1,0)</f>
        <v>1</v>
      </c>
      <c r="Q360" s="64">
        <f>ifna(vlookup(A360,vCPU!A:B,2,0),"Unknown")</f>
        <v>4</v>
      </c>
      <c r="R360" s="66">
        <f>ifna(vlookup(A360,vMemory!A:C,3,0),"Unknown")</f>
        <v>8</v>
      </c>
      <c r="S360" s="66">
        <f>ifna(vlookup(A360,vDisk!A:C,3,0),"Unknown")</f>
        <v>478</v>
      </c>
      <c r="T360" s="67" t="str">
        <f t="array" ref="T360">IFS(
   L360=1, "No Lift &amp; Shift",
   J360=1, XLOOKUP(A360, 'Infra Study'!A:A, 'Infra Study'!P:P),
   I360=1, "No Lift &amp; Shift",
   H360=1, "GKE",
   K360=1, "GCNV",
   G360=1, "Lift &amp; Shift Prod",
   TRUE, "Lift &amp; Shift Noprod"
)</f>
        <v>Lift &amp; Shift Prod</v>
      </c>
      <c r="U360" s="67">
        <f t="shared" si="7"/>
        <v>1</v>
      </c>
      <c r="V360" s="68" t="str">
        <f>if(T360="Lift &amp; Shift Noprod",if( Y360=0,Assumptions!$B$5, Assumptions!$B$4),if(T360="Lift &amp; Shift Prod",if(AND(N360=1,O360="T1"),Assumptions!$B$6,Assumptions!$B$4),0))</f>
        <v>N2D</v>
      </c>
      <c r="W360" s="69">
        <f>if(V360&lt;&gt;0,if(Q360="Unknown", Assumptions!$B$42,If(Q360&gt;1,Q360,2)),0)</f>
        <v>4</v>
      </c>
      <c r="X360" s="69">
        <f>if(V360&lt;&gt;0,if(R360="Unknown", Assumptions!$B$43,R360),0)</f>
        <v>8</v>
      </c>
      <c r="Y360" s="68">
        <f t="shared" si="8"/>
        <v>0</v>
      </c>
      <c r="Z360" s="68">
        <f>if(V360&lt;&gt;0,if(  S360="Unknown", Assumptions!$B$44,S360),0)</f>
        <v>478</v>
      </c>
      <c r="AA360" s="68" t="str">
        <f>if(V360 ="N2",ifna(vlookup(W360&amp;"-"&amp;X360,'Ref. VM'!A:B,2,0),"Custom"),if(V360 ="E2" , ifna(vlookup(W360&amp;"-"&amp;X360,'Ref. VM'!D:E,2,0),"Custom"),if(V360="N2D",ifna(vlookup(W360&amp;"-"&amp;X360,'Ref. VM'!G:H,2,0),"Custom"),if(V360="N4",ifna(vlookup(W360&amp;"-"&amp;X360,'Ref. VM'!J:K,2,0),"Custom"),0))))</f>
        <v>Custom</v>
      </c>
      <c r="AB360" s="67" t="str">
        <f t="shared" si="9"/>
        <v>N2D-Custom vCPUs-CUD 3y</v>
      </c>
      <c r="AC360" s="67" t="str">
        <f t="shared" si="10"/>
        <v>N2D-Custom RAM-CUD 3y</v>
      </c>
      <c r="AD360" s="67">
        <f t="shared" si="11"/>
        <v>0</v>
      </c>
      <c r="AE360" s="69">
        <f>if(T360="Lift &amp; Shift Prod",730,if(T360="Lift &amp; Shift Noprod",Assumptions!$B$3,0))</f>
        <v>730</v>
      </c>
      <c r="AF360" s="70">
        <f>if( U360=0,0,if(Y360=0, ((vlookup(AB360,'SKU Pricing'!A:B,Assumptions!$B$2,0)*W360)+(vlookup(AC360,'SKU Pricing'!A:B,Assumptions!$B$2,0)*X360))*AE360,((vlookup(AB360,'SKU Pricing'!A:B,Assumptions!$B$2,0)*W360)+(vlookup(AC360,'SKU Pricing'!A:B,Assumptions!$B$2,0)*(W360*8))+(vlookup(AD360,'SKU Pricing'!A:B,Assumptions!$B$2,0)*(X360-(W360*8))))*AE360))</f>
        <v>55.81665264</v>
      </c>
      <c r="AG360" s="67">
        <f t="shared" si="12"/>
        <v>0</v>
      </c>
      <c r="AH360" s="70">
        <f>ifna(vlookup(AG360,'SKU Pricing'!A:B,Assumptions!$B$2,0)*W360*AE360,0)</f>
        <v>0</v>
      </c>
      <c r="AI360" s="62" t="str">
        <f t="shared" si="13"/>
        <v>Regional</v>
      </c>
      <c r="AJ360" s="62" t="str">
        <f>if(V360&lt;&gt;0, if(T360="Lift &amp; Shift Noprod",Assumptions!$B$9,if(V360=Assumptions!$B$6,Assumptions!$B$10,if(P360=1,Assumptions!$B$8,Assumptions!$B$7))),"")</f>
        <v>SSD</v>
      </c>
      <c r="AK360" s="69" t="str">
        <f t="shared" si="14"/>
        <v>SSD</v>
      </c>
      <c r="AL360" s="69">
        <f>if(AJ360="Hyperdisk Balanced",Assumptions!$B$11,0)</f>
        <v>0</v>
      </c>
      <c r="AM360" s="69">
        <f>if(AJ360="Hyperdisk Balanced",Assumptions!$B$12,0)</f>
        <v>0</v>
      </c>
      <c r="AN360" s="70">
        <f>if(AK360=0,0,if(AJ360="Hyperdisk Balanced",vlookup(AK360&amp;" provisioned space",'SKU Pricing'!A:B,Assumptions!$B$2,0)*Z360+vlookup(AK360&amp;" provisioned IOPS",'SKU Pricing'!A:B,Assumptions!$B$2,0)*AL360*730+vlookup(AK360&amp;" provisioned throughput",'SKU Pricing'!A:B,Assumptions!$B$2,0)*AM360*730,vlookup(AK360,'SKU Pricing'!A:B,Assumptions!$B$2,0)*Z360))</f>
        <v>94.166</v>
      </c>
      <c r="AO360" s="70">
        <f t="shared" si="15"/>
        <v>149.9826526</v>
      </c>
      <c r="AP360" s="71" t="str">
        <f t="shared" si="16"/>
        <v>VM Manager</v>
      </c>
      <c r="AQ360" s="70">
        <f>ifna(vlookup(AP360,'SKU Pricing'!A:B,Assumptions!$B$2,0)*AE360,0)</f>
        <v>2.19</v>
      </c>
      <c r="AR360" s="72">
        <v>0.0</v>
      </c>
    </row>
    <row r="361">
      <c r="A361" s="61" t="s">
        <v>510</v>
      </c>
      <c r="B361" s="62" t="str">
        <f>ifna(if(vlookup(A361,vOS!A:B,2,0)="","Unknown",vlookup(A361,vOS!A:B,2,0)),"Unknown")</f>
        <v>Unknown</v>
      </c>
      <c r="C361" s="62">
        <f>vlookup(B361,'OS Study'!A:D,2,0)</f>
        <v>0</v>
      </c>
      <c r="D361" s="62" t="str">
        <f>vlookup(B361,'OS Study'!A:D,3,0)</f>
        <v>Unknown</v>
      </c>
      <c r="E361" s="62" t="str">
        <f>vlookup(B361,'OS Study'!A:D,4,0)</f>
        <v>Unknown</v>
      </c>
      <c r="F361" s="63" t="str">
        <f>vlookup(B361,'OS Study'!A:E,5,0)</f>
        <v/>
      </c>
      <c r="G361" s="62">
        <f>IF(vlookup(A361,'RVtools V2.1'!A:J,4,0)="non",0,1)</f>
        <v>1</v>
      </c>
      <c r="H361" s="62">
        <f>if(vlookup(A361,'RVtools V2.1'!A:K,11,0)="kube",1,0)</f>
        <v>0</v>
      </c>
      <c r="I361" s="62">
        <f t="shared" si="5"/>
        <v>0</v>
      </c>
      <c r="J361" s="62">
        <f>ifna(vlookup(A361,'Infra Study'!A:Q,17,0),0)</f>
        <v>0</v>
      </c>
      <c r="K361" s="64">
        <f>IFERROR(__xludf.DUMMYFUNCTION("N(REGEXMATCH(VLOOKUP(A361, 'RVtools V2.1'!A:H, 8, 0), ""^Serveur de fichiers""))"),0.0)</f>
        <v>0</v>
      </c>
      <c r="L361" s="64">
        <f t="shared" si="6"/>
        <v>0</v>
      </c>
      <c r="M361" s="67" t="str">
        <f>ifna(vlookup(A361,'RVtools V2.1'!A:I,8,0),"N/A")</f>
        <v>HBDrive - MAN</v>
      </c>
      <c r="N361" s="64">
        <f>IFERROR(__xludf.DUMMYFUNCTION("IF(REGEXMATCH(M361, ""(?i)"" &amp; JOIN(""|"", SPLIT(""kalisil"", "" ""))), 1, 0)"),0.0)</f>
        <v>0</v>
      </c>
      <c r="O361" s="64" t="str">
        <f>vlookup(A361,'RVtools V2.1'!A:H,7,0)</f>
        <v>T1</v>
      </c>
      <c r="P361" s="64">
        <f>if(vlookup(A361,'RVtools V2.1'!A:H,5,0)="oui",1,0)</f>
        <v>1</v>
      </c>
      <c r="Q361" s="64">
        <f>ifna(vlookup(A361,vCPU!A:B,2,0),"Unknown")</f>
        <v>4</v>
      </c>
      <c r="R361" s="66">
        <f>ifna(vlookup(A361,vMemory!A:C,3,0),"Unknown")</f>
        <v>8</v>
      </c>
      <c r="S361" s="66">
        <f>ifna(vlookup(A361,vDisk!A:C,3,0),"Unknown")</f>
        <v>296</v>
      </c>
      <c r="T361" s="67" t="str">
        <f t="array" ref="T361">IFS(
   L361=1, "No Lift &amp; Shift",
   J361=1, XLOOKUP(A361, 'Infra Study'!A:A, 'Infra Study'!P:P),
   I361=1, "No Lift &amp; Shift",
   H361=1, "GKE",
   K361=1, "GCNV",
   G361=1, "Lift &amp; Shift Prod",
   TRUE, "Lift &amp; Shift Noprod"
)</f>
        <v>Lift &amp; Shift Prod</v>
      </c>
      <c r="U361" s="67">
        <f t="shared" si="7"/>
        <v>1</v>
      </c>
      <c r="V361" s="68" t="str">
        <f>if(T361="Lift &amp; Shift Noprod",if( Y361=0,Assumptions!$B$5, Assumptions!$B$4),if(T361="Lift &amp; Shift Prod",if(AND(N361=1,O361="T1"),Assumptions!$B$6,Assumptions!$B$4),0))</f>
        <v>N2D</v>
      </c>
      <c r="W361" s="69">
        <f>if(V361&lt;&gt;0,if(Q361="Unknown", Assumptions!$B$42,If(Q361&gt;1,Q361,2)),0)</f>
        <v>4</v>
      </c>
      <c r="X361" s="69">
        <f>if(V361&lt;&gt;0,if(R361="Unknown", Assumptions!$B$43,R361),0)</f>
        <v>8</v>
      </c>
      <c r="Y361" s="68">
        <f t="shared" si="8"/>
        <v>0</v>
      </c>
      <c r="Z361" s="68">
        <f>if(V361&lt;&gt;0,if(  S361="Unknown", Assumptions!$B$44,S361),0)</f>
        <v>296</v>
      </c>
      <c r="AA361" s="68" t="str">
        <f>if(V361 ="N2",ifna(vlookup(W361&amp;"-"&amp;X361,'Ref. VM'!A:B,2,0),"Custom"),if(V361 ="E2" , ifna(vlookup(W361&amp;"-"&amp;X361,'Ref. VM'!D:E,2,0),"Custom"),if(V361="N2D",ifna(vlookup(W361&amp;"-"&amp;X361,'Ref. VM'!G:H,2,0),"Custom"),if(V361="N4",ifna(vlookup(W361&amp;"-"&amp;X361,'Ref. VM'!J:K,2,0),"Custom"),0))))</f>
        <v>Custom</v>
      </c>
      <c r="AB361" s="67" t="str">
        <f t="shared" si="9"/>
        <v>N2D-Custom vCPUs-CUD 3y</v>
      </c>
      <c r="AC361" s="67" t="str">
        <f t="shared" si="10"/>
        <v>N2D-Custom RAM-CUD 3y</v>
      </c>
      <c r="AD361" s="67">
        <f t="shared" si="11"/>
        <v>0</v>
      </c>
      <c r="AE361" s="62">
        <f>if(T361="Lift &amp; Shift Prod",730,if(T361="Lift &amp; Shift Noprod",Assumptions!$B$3,0))</f>
        <v>730</v>
      </c>
      <c r="AF361" s="70">
        <f>if( U361=0,0,if(Y361=0, ((vlookup(AB361,'SKU Pricing'!A:B,Assumptions!$B$2,0)*W361)+(vlookup(AC361,'SKU Pricing'!A:B,Assumptions!$B$2,0)*X361))*AE361,((vlookup(AB361,'SKU Pricing'!A:B,Assumptions!$B$2,0)*W361)+(vlookup(AC361,'SKU Pricing'!A:B,Assumptions!$B$2,0)*(W361*8))+(vlookup(AD361,'SKU Pricing'!A:B,Assumptions!$B$2,0)*(X361-(W361*8))))*AE361))</f>
        <v>55.81665264</v>
      </c>
      <c r="AG361" s="67">
        <f t="shared" si="12"/>
        <v>0</v>
      </c>
      <c r="AH361" s="70">
        <f>ifna(vlookup(AG361,'SKU Pricing'!A:B,Assumptions!$B$2,0)*W361*AE361,0)</f>
        <v>0</v>
      </c>
      <c r="AI361" s="62" t="str">
        <f t="shared" si="13"/>
        <v>Regional</v>
      </c>
      <c r="AJ361" s="62" t="str">
        <f>if(V361&lt;&gt;0, if(T361="Lift &amp; Shift Noprod",Assumptions!$B$9,if(V361=Assumptions!$B$6,Assumptions!$B$10,if(P361=1,Assumptions!$B$8,Assumptions!$B$7))),"")</f>
        <v>SSD</v>
      </c>
      <c r="AK361" s="69" t="str">
        <f t="shared" si="14"/>
        <v>SSD</v>
      </c>
      <c r="AL361" s="69">
        <f>if(AJ361="Hyperdisk Balanced",Assumptions!$B$11,0)</f>
        <v>0</v>
      </c>
      <c r="AM361" s="69">
        <f>if(AJ361="Hyperdisk Balanced",Assumptions!$B$12,0)</f>
        <v>0</v>
      </c>
      <c r="AN361" s="70">
        <f>if(AK361=0,0,if(AJ361="Hyperdisk Balanced",vlookup(AK361&amp;" provisioned space",'SKU Pricing'!A:B,Assumptions!$B$2,0)*Z361+vlookup(AK361&amp;" provisioned IOPS",'SKU Pricing'!A:B,Assumptions!$B$2,0)*AL361*730+vlookup(AK361&amp;" provisioned throughput",'SKU Pricing'!A:B,Assumptions!$B$2,0)*AM361*730,vlookup(AK361,'SKU Pricing'!A:B,Assumptions!$B$2,0)*Z361))</f>
        <v>58.312</v>
      </c>
      <c r="AO361" s="70">
        <f t="shared" si="15"/>
        <v>114.1286526</v>
      </c>
      <c r="AP361" s="71" t="str">
        <f t="shared" si="16"/>
        <v>VM Manager</v>
      </c>
      <c r="AQ361" s="70">
        <f>ifna(vlookup(AP361,'SKU Pricing'!A:B,Assumptions!$B$2,0)*AE361,0)</f>
        <v>2.19</v>
      </c>
      <c r="AR361" s="72">
        <v>0.0</v>
      </c>
    </row>
    <row r="362">
      <c r="A362" s="61" t="s">
        <v>511</v>
      </c>
      <c r="B362" s="62" t="str">
        <f>ifna(if(vlookup(A362,vOS!A:B,2,0)="","Unknown",vlookup(A362,vOS!A:B,2,0)),"Unknown")</f>
        <v>Debian GNU/Linux 8 (64-bit)</v>
      </c>
      <c r="C362" s="62">
        <f>vlookup(B362,'OS Study'!A:D,2,0)</f>
        <v>0</v>
      </c>
      <c r="D362" s="62" t="str">
        <f>vlookup(B362,'OS Study'!A:D,3,0)</f>
        <v>Linux</v>
      </c>
      <c r="E362" s="62" t="str">
        <f>vlookup(B362,'OS Study'!A:D,4,0)</f>
        <v>Debian</v>
      </c>
      <c r="F362" s="63" t="str">
        <f>vlookup(B362,'OS Study'!A:E,5,0)</f>
        <v>8</v>
      </c>
      <c r="G362" s="62">
        <f>IF(vlookup(A362,'RVtools V2.1'!A:J,4,0)="non",0,1)</f>
        <v>1</v>
      </c>
      <c r="H362" s="62">
        <f>if(vlookup(A362,'RVtools V2.1'!A:K,11,0)="kube",1,0)</f>
        <v>0</v>
      </c>
      <c r="I362" s="62">
        <f t="shared" si="5"/>
        <v>0</v>
      </c>
      <c r="J362" s="62">
        <f>ifna(vlookup(A362,'Infra Study'!A:Q,17,0),0)</f>
        <v>0</v>
      </c>
      <c r="K362" s="64">
        <f>IFERROR(__xludf.DUMMYFUNCTION("N(REGEXMATCH(VLOOKUP(A362, 'RVtools V2.1'!A:H, 8, 0), ""^Serveur de fichiers""))"),0.0)</f>
        <v>0</v>
      </c>
      <c r="L362" s="64">
        <f t="shared" si="6"/>
        <v>0</v>
      </c>
      <c r="M362" s="67" t="str">
        <f>ifna(vlookup(A362,'RVtools V2.1'!A:I,8,0),"N/A")</f>
        <v>HBDrive - OIS</v>
      </c>
      <c r="N362" s="64">
        <f>IFERROR(__xludf.DUMMYFUNCTION("IF(REGEXMATCH(M362, ""(?i)"" &amp; JOIN(""|"", SPLIT(""kalisil"", "" ""))), 1, 0)"),0.0)</f>
        <v>0</v>
      </c>
      <c r="O362" s="64" t="str">
        <f>vlookup(A362,'RVtools V2.1'!A:H,7,0)</f>
        <v>T1</v>
      </c>
      <c r="P362" s="64">
        <f>if(vlookup(A362,'RVtools V2.1'!A:H,5,0)="oui",1,0)</f>
        <v>1</v>
      </c>
      <c r="Q362" s="64">
        <f>ifna(vlookup(A362,vCPU!A:B,2,0),"Unknown")</f>
        <v>4</v>
      </c>
      <c r="R362" s="66">
        <f>ifna(vlookup(A362,vMemory!A:C,3,0),"Unknown")</f>
        <v>8</v>
      </c>
      <c r="S362" s="66">
        <f>ifna(vlookup(A362,vDisk!A:C,3,0),"Unknown")</f>
        <v>199</v>
      </c>
      <c r="T362" s="67" t="str">
        <f t="array" ref="T362">IFS(
   L362=1, "No Lift &amp; Shift",
   J362=1, XLOOKUP(A362, 'Infra Study'!A:A, 'Infra Study'!P:P),
   I362=1, "No Lift &amp; Shift",
   H362=1, "GKE",
   K362=1, "GCNV",
   G362=1, "Lift &amp; Shift Prod",
   TRUE, "Lift &amp; Shift Noprod"
)</f>
        <v>Lift &amp; Shift Prod</v>
      </c>
      <c r="U362" s="67">
        <f t="shared" si="7"/>
        <v>1</v>
      </c>
      <c r="V362" s="68" t="str">
        <f>if(T362="Lift &amp; Shift Noprod",if( Y362=0,Assumptions!$B$5, Assumptions!$B$4),if(T362="Lift &amp; Shift Prod",if(AND(N362=1,O362="T1"),Assumptions!$B$6,Assumptions!$B$4),0))</f>
        <v>N2D</v>
      </c>
      <c r="W362" s="69">
        <f>if(V362&lt;&gt;0,if(Q362="Unknown", Assumptions!$B$42,If(Q362&gt;1,Q362,2)),0)</f>
        <v>4</v>
      </c>
      <c r="X362" s="69">
        <f>if(V362&lt;&gt;0,if(R362="Unknown", Assumptions!$B$43,R362),0)</f>
        <v>8</v>
      </c>
      <c r="Y362" s="68">
        <f t="shared" si="8"/>
        <v>0</v>
      </c>
      <c r="Z362" s="68">
        <f>if(V362&lt;&gt;0,if(  S362="Unknown", Assumptions!$B$44,S362),0)</f>
        <v>199</v>
      </c>
      <c r="AA362" s="68" t="str">
        <f>if(V362 ="N2",ifna(vlookup(W362&amp;"-"&amp;X362,'Ref. VM'!A:B,2,0),"Custom"),if(V362 ="E2" , ifna(vlookup(W362&amp;"-"&amp;X362,'Ref. VM'!D:E,2,0),"Custom"),if(V362="N2D",ifna(vlookup(W362&amp;"-"&amp;X362,'Ref. VM'!G:H,2,0),"Custom"),if(V362="N4",ifna(vlookup(W362&amp;"-"&amp;X362,'Ref. VM'!J:K,2,0),"Custom"),0))))</f>
        <v>Custom</v>
      </c>
      <c r="AB362" s="67" t="str">
        <f t="shared" si="9"/>
        <v>N2D-Custom vCPUs-CUD 3y</v>
      </c>
      <c r="AC362" s="67" t="str">
        <f t="shared" si="10"/>
        <v>N2D-Custom RAM-CUD 3y</v>
      </c>
      <c r="AD362" s="67">
        <f t="shared" si="11"/>
        <v>0</v>
      </c>
      <c r="AE362" s="69">
        <f>if(T362="Lift &amp; Shift Prod",730,if(T362="Lift &amp; Shift Noprod",Assumptions!$B$3,0))</f>
        <v>730</v>
      </c>
      <c r="AF362" s="70">
        <f>if( U362=0,0,if(Y362=0, ((vlookup(AB362,'SKU Pricing'!A:B,Assumptions!$B$2,0)*W362)+(vlookup(AC362,'SKU Pricing'!A:B,Assumptions!$B$2,0)*X362))*AE362,((vlookup(AB362,'SKU Pricing'!A:B,Assumptions!$B$2,0)*W362)+(vlookup(AC362,'SKU Pricing'!A:B,Assumptions!$B$2,0)*(W362*8))+(vlookup(AD362,'SKU Pricing'!A:B,Assumptions!$B$2,0)*(X362-(W362*8))))*AE362))</f>
        <v>55.81665264</v>
      </c>
      <c r="AG362" s="67">
        <f t="shared" si="12"/>
        <v>0</v>
      </c>
      <c r="AH362" s="70">
        <f>ifna(vlookup(AG362,'SKU Pricing'!A:B,Assumptions!$B$2,0)*W362*AE362,0)</f>
        <v>0</v>
      </c>
      <c r="AI362" s="62" t="str">
        <f t="shared" si="13"/>
        <v>Regional</v>
      </c>
      <c r="AJ362" s="62" t="str">
        <f>if(V362&lt;&gt;0, if(T362="Lift &amp; Shift Noprod",Assumptions!$B$9,if(V362=Assumptions!$B$6,Assumptions!$B$10,if(P362=1,Assumptions!$B$8,Assumptions!$B$7))),"")</f>
        <v>SSD</v>
      </c>
      <c r="AK362" s="69" t="str">
        <f t="shared" si="14"/>
        <v>SSD</v>
      </c>
      <c r="AL362" s="69">
        <f>if(AJ362="Hyperdisk Balanced",Assumptions!$B$11,0)</f>
        <v>0</v>
      </c>
      <c r="AM362" s="69">
        <f>if(AJ362="Hyperdisk Balanced",Assumptions!$B$12,0)</f>
        <v>0</v>
      </c>
      <c r="AN362" s="70">
        <f>if(AK362=0,0,if(AJ362="Hyperdisk Balanced",vlookup(AK362&amp;" provisioned space",'SKU Pricing'!A:B,Assumptions!$B$2,0)*Z362+vlookup(AK362&amp;" provisioned IOPS",'SKU Pricing'!A:B,Assumptions!$B$2,0)*AL362*730+vlookup(AK362&amp;" provisioned throughput",'SKU Pricing'!A:B,Assumptions!$B$2,0)*AM362*730,vlookup(AK362,'SKU Pricing'!A:B,Assumptions!$B$2,0)*Z362))</f>
        <v>39.203</v>
      </c>
      <c r="AO362" s="70">
        <f t="shared" si="15"/>
        <v>95.01965264</v>
      </c>
      <c r="AP362" s="71" t="str">
        <f t="shared" si="16"/>
        <v>VM Manager</v>
      </c>
      <c r="AQ362" s="70">
        <f>ifna(vlookup(AP362,'SKU Pricing'!A:B,Assumptions!$B$2,0)*AE362,0)</f>
        <v>2.19</v>
      </c>
      <c r="AR362" s="72">
        <v>0.0</v>
      </c>
    </row>
    <row r="363">
      <c r="A363" s="61" t="s">
        <v>512</v>
      </c>
      <c r="B363" s="62" t="str">
        <f>ifna(if(vlookup(A363,vOS!A:B,2,0)="","Unknown",vlookup(A363,vOS!A:B,2,0)),"Unknown")</f>
        <v>Debian GNU/Linux 11 (64-bit)</v>
      </c>
      <c r="C363" s="62">
        <f>vlookup(B363,'OS Study'!A:D,2,0)</f>
        <v>0</v>
      </c>
      <c r="D363" s="62" t="str">
        <f>vlookup(B363,'OS Study'!A:D,3,0)</f>
        <v>Linux</v>
      </c>
      <c r="E363" s="62" t="str">
        <f>vlookup(B363,'OS Study'!A:D,4,0)</f>
        <v>Debian</v>
      </c>
      <c r="F363" s="63" t="str">
        <f>vlookup(B363,'OS Study'!A:E,5,0)</f>
        <v>11</v>
      </c>
      <c r="G363" s="62">
        <f>IF(vlookup(A363,'RVtools V2.1'!A:J,4,0)="non",0,1)</f>
        <v>1</v>
      </c>
      <c r="H363" s="62">
        <f>if(vlookup(A363,'RVtools V2.1'!A:K,11,0)="kube",1,0)</f>
        <v>0</v>
      </c>
      <c r="I363" s="62">
        <f t="shared" si="5"/>
        <v>0</v>
      </c>
      <c r="J363" s="62">
        <f>ifna(vlookup(A363,'Infra Study'!A:Q,17,0),0)</f>
        <v>0</v>
      </c>
      <c r="K363" s="64">
        <f>IFERROR(__xludf.DUMMYFUNCTION("N(REGEXMATCH(VLOOKUP(A363, 'RVtools V2.1'!A:H, 8, 0), ""^Serveur de fichiers""))"),0.0)</f>
        <v>0</v>
      </c>
      <c r="L363" s="64">
        <f t="shared" si="6"/>
        <v>0</v>
      </c>
      <c r="M363" s="67" t="str">
        <f>ifna(vlookup(A363,'RVtools V2.1'!A:I,8,0),"N/A")</f>
        <v>HBDrive - PAE</v>
      </c>
      <c r="N363" s="64">
        <f>IFERROR(__xludf.DUMMYFUNCTION("IF(REGEXMATCH(M363, ""(?i)"" &amp; JOIN(""|"", SPLIT(""kalisil"", "" ""))), 1, 0)"),0.0)</f>
        <v>0</v>
      </c>
      <c r="O363" s="64" t="str">
        <f>vlookup(A363,'RVtools V2.1'!A:H,7,0)</f>
        <v>T1</v>
      </c>
      <c r="P363" s="64">
        <f>if(vlookup(A363,'RVtools V2.1'!A:H,5,0)="oui",1,0)</f>
        <v>1</v>
      </c>
      <c r="Q363" s="64">
        <f>ifna(vlookup(A363,vCPU!A:B,2,0),"Unknown")</f>
        <v>8</v>
      </c>
      <c r="R363" s="66">
        <f>ifna(vlookup(A363,vMemory!A:C,3,0),"Unknown")</f>
        <v>16</v>
      </c>
      <c r="S363" s="66">
        <f>ifna(vlookup(A363,vDisk!A:C,3,0),"Unknown")</f>
        <v>484</v>
      </c>
      <c r="T363" s="67" t="str">
        <f t="array" ref="T363">IFS(
   L363=1, "No Lift &amp; Shift",
   J363=1, XLOOKUP(A363, 'Infra Study'!A:A, 'Infra Study'!P:P),
   I363=1, "No Lift &amp; Shift",
   H363=1, "GKE",
   K363=1, "GCNV",
   G363=1, "Lift &amp; Shift Prod",
   TRUE, "Lift &amp; Shift Noprod"
)</f>
        <v>Lift &amp; Shift Prod</v>
      </c>
      <c r="U363" s="67">
        <f t="shared" si="7"/>
        <v>1</v>
      </c>
      <c r="V363" s="68" t="str">
        <f>if(T363="Lift &amp; Shift Noprod",if( Y363=0,Assumptions!$B$5, Assumptions!$B$4),if(T363="Lift &amp; Shift Prod",if(AND(N363=1,O363="T1"),Assumptions!$B$6,Assumptions!$B$4),0))</f>
        <v>N2D</v>
      </c>
      <c r="W363" s="69">
        <f>if(V363&lt;&gt;0,if(Q363="Unknown", Assumptions!$B$42,If(Q363&gt;1,Q363,2)),0)</f>
        <v>8</v>
      </c>
      <c r="X363" s="69">
        <f>if(V363&lt;&gt;0,if(R363="Unknown", Assumptions!$B$43,R363),0)</f>
        <v>16</v>
      </c>
      <c r="Y363" s="68">
        <f t="shared" si="8"/>
        <v>0</v>
      </c>
      <c r="Z363" s="68">
        <f>if(V363&lt;&gt;0,if(  S363="Unknown", Assumptions!$B$44,S363),0)</f>
        <v>484</v>
      </c>
      <c r="AA363" s="68" t="str">
        <f>if(V363 ="N2",ifna(vlookup(W363&amp;"-"&amp;X363,'Ref. VM'!A:B,2,0),"Custom"),if(V363 ="E2" , ifna(vlookup(W363&amp;"-"&amp;X363,'Ref. VM'!D:E,2,0),"Custom"),if(V363="N2D",ifna(vlookup(W363&amp;"-"&amp;X363,'Ref. VM'!G:H,2,0),"Custom"),if(V363="N4",ifna(vlookup(W363&amp;"-"&amp;X363,'Ref. VM'!J:K,2,0),"Custom"),0))))</f>
        <v>Custom</v>
      </c>
      <c r="AB363" s="67" t="str">
        <f t="shared" si="9"/>
        <v>N2D-Custom vCPUs-CUD 3y</v>
      </c>
      <c r="AC363" s="67" t="str">
        <f t="shared" si="10"/>
        <v>N2D-Custom RAM-CUD 3y</v>
      </c>
      <c r="AD363" s="67">
        <f t="shared" si="11"/>
        <v>0</v>
      </c>
      <c r="AE363" s="69">
        <f>if(T363="Lift &amp; Shift Prod",730,if(T363="Lift &amp; Shift Noprod",Assumptions!$B$3,0))</f>
        <v>730</v>
      </c>
      <c r="AF363" s="70">
        <f>if( U363=0,0,if(Y363=0, ((vlookup(AB363,'SKU Pricing'!A:B,Assumptions!$B$2,0)*W363)+(vlookup(AC363,'SKU Pricing'!A:B,Assumptions!$B$2,0)*X363))*AE363,((vlookup(AB363,'SKU Pricing'!A:B,Assumptions!$B$2,0)*W363)+(vlookup(AC363,'SKU Pricing'!A:B,Assumptions!$B$2,0)*(W363*8))+(vlookup(AD363,'SKU Pricing'!A:B,Assumptions!$B$2,0)*(X363-(W363*8))))*AE363))</f>
        <v>111.6333053</v>
      </c>
      <c r="AG363" s="67">
        <f t="shared" si="12"/>
        <v>0</v>
      </c>
      <c r="AH363" s="70">
        <f>ifna(vlookup(AG363,'SKU Pricing'!A:B,Assumptions!$B$2,0)*W363*AE363,0)</f>
        <v>0</v>
      </c>
      <c r="AI363" s="62" t="str">
        <f t="shared" si="13"/>
        <v>Regional</v>
      </c>
      <c r="AJ363" s="62" t="str">
        <f>if(V363&lt;&gt;0, if(T363="Lift &amp; Shift Noprod",Assumptions!$B$9,if(V363=Assumptions!$B$6,Assumptions!$B$10,if(P363=1,Assumptions!$B$8,Assumptions!$B$7))),"")</f>
        <v>SSD</v>
      </c>
      <c r="AK363" s="69" t="str">
        <f t="shared" si="14"/>
        <v>SSD</v>
      </c>
      <c r="AL363" s="69">
        <f>if(AJ363="Hyperdisk Balanced",Assumptions!$B$11,0)</f>
        <v>0</v>
      </c>
      <c r="AM363" s="69">
        <f>if(AJ363="Hyperdisk Balanced",Assumptions!$B$12,0)</f>
        <v>0</v>
      </c>
      <c r="AN363" s="70">
        <f>if(AK363=0,0,if(AJ363="Hyperdisk Balanced",vlookup(AK363&amp;" provisioned space",'SKU Pricing'!A:B,Assumptions!$B$2,0)*Z363+vlookup(AK363&amp;" provisioned IOPS",'SKU Pricing'!A:B,Assumptions!$B$2,0)*AL363*730+vlookup(AK363&amp;" provisioned throughput",'SKU Pricing'!A:B,Assumptions!$B$2,0)*AM363*730,vlookup(AK363,'SKU Pricing'!A:B,Assumptions!$B$2,0)*Z363))</f>
        <v>95.348</v>
      </c>
      <c r="AO363" s="70">
        <f t="shared" si="15"/>
        <v>206.9813053</v>
      </c>
      <c r="AP363" s="71" t="str">
        <f t="shared" si="16"/>
        <v>VM Manager</v>
      </c>
      <c r="AQ363" s="70">
        <f>ifna(vlookup(AP363,'SKU Pricing'!A:B,Assumptions!$B$2,0)*AE363,0)</f>
        <v>2.19</v>
      </c>
      <c r="AR363" s="72">
        <v>0.0</v>
      </c>
    </row>
    <row r="364">
      <c r="A364" s="61" t="s">
        <v>513</v>
      </c>
      <c r="B364" s="62" t="str">
        <f>ifna(if(vlookup(A364,vOS!A:B,2,0)="","Unknown",vlookup(A364,vOS!A:B,2,0)),"Unknown")</f>
        <v>Unknown</v>
      </c>
      <c r="C364" s="62">
        <f>vlookup(B364,'OS Study'!A:D,2,0)</f>
        <v>0</v>
      </c>
      <c r="D364" s="62" t="str">
        <f>vlookup(B364,'OS Study'!A:D,3,0)</f>
        <v>Unknown</v>
      </c>
      <c r="E364" s="62" t="str">
        <f>vlookup(B364,'OS Study'!A:D,4,0)</f>
        <v>Unknown</v>
      </c>
      <c r="F364" s="63" t="str">
        <f>vlookup(B364,'OS Study'!A:E,5,0)</f>
        <v/>
      </c>
      <c r="G364" s="62">
        <f>IF(vlookup(A364,'RVtools V2.1'!A:J,4,0)="non",0,1)</f>
        <v>1</v>
      </c>
      <c r="H364" s="62">
        <f>if(vlookup(A364,'RVtools V2.1'!A:K,11,0)="kube",1,0)</f>
        <v>0</v>
      </c>
      <c r="I364" s="62">
        <f t="shared" si="5"/>
        <v>0</v>
      </c>
      <c r="J364" s="62">
        <f>ifna(vlookup(A364,'Infra Study'!A:Q,17,0),0)</f>
        <v>0</v>
      </c>
      <c r="K364" s="64">
        <f>IFERROR(__xludf.DUMMYFUNCTION("N(REGEXMATCH(VLOOKUP(A364, 'RVtools V2.1'!A:H, 8, 0), ""^Serveur de fichiers""))"),0.0)</f>
        <v>0</v>
      </c>
      <c r="L364" s="64">
        <f t="shared" si="6"/>
        <v>0</v>
      </c>
      <c r="M364" s="67" t="str">
        <f>ifna(vlookup(A364,'RVtools V2.1'!A:I,8,0),"N/A")</f>
        <v>HBDrive - PAO</v>
      </c>
      <c r="N364" s="64">
        <f>IFERROR(__xludf.DUMMYFUNCTION("IF(REGEXMATCH(M364, ""(?i)"" &amp; JOIN(""|"", SPLIT(""kalisil"", "" ""))), 1, 0)"),0.0)</f>
        <v>0</v>
      </c>
      <c r="O364" s="64" t="str">
        <f>vlookup(A364,'RVtools V2.1'!A:H,7,0)</f>
        <v>T1</v>
      </c>
      <c r="P364" s="64">
        <f>if(vlookup(A364,'RVtools V2.1'!A:H,5,0)="oui",1,0)</f>
        <v>1</v>
      </c>
      <c r="Q364" s="64">
        <f>ifna(vlookup(A364,vCPU!A:B,2,0),"Unknown")</f>
        <v>4</v>
      </c>
      <c r="R364" s="66">
        <f>ifna(vlookup(A364,vMemory!A:C,3,0),"Unknown")</f>
        <v>8</v>
      </c>
      <c r="S364" s="66">
        <f>ifna(vlookup(A364,vDisk!A:C,3,0),"Unknown")</f>
        <v>114</v>
      </c>
      <c r="T364" s="67" t="str">
        <f t="array" ref="T364">IFS(
   L364=1, "No Lift &amp; Shift",
   J364=1, XLOOKUP(A364, 'Infra Study'!A:A, 'Infra Study'!P:P),
   I364=1, "No Lift &amp; Shift",
   H364=1, "GKE",
   K364=1, "GCNV",
   G364=1, "Lift &amp; Shift Prod",
   TRUE, "Lift &amp; Shift Noprod"
)</f>
        <v>Lift &amp; Shift Prod</v>
      </c>
      <c r="U364" s="67">
        <f t="shared" si="7"/>
        <v>1</v>
      </c>
      <c r="V364" s="68" t="str">
        <f>if(T364="Lift &amp; Shift Noprod",if( Y364=0,Assumptions!$B$5, Assumptions!$B$4),if(T364="Lift &amp; Shift Prod",if(AND(N364=1,O364="T1"),Assumptions!$B$6,Assumptions!$B$4),0))</f>
        <v>N2D</v>
      </c>
      <c r="W364" s="69">
        <f>if(V364&lt;&gt;0,if(Q364="Unknown", Assumptions!$B$42,If(Q364&gt;1,Q364,2)),0)</f>
        <v>4</v>
      </c>
      <c r="X364" s="69">
        <f>if(V364&lt;&gt;0,if(R364="Unknown", Assumptions!$B$43,R364),0)</f>
        <v>8</v>
      </c>
      <c r="Y364" s="68">
        <f t="shared" si="8"/>
        <v>0</v>
      </c>
      <c r="Z364" s="68">
        <f>if(V364&lt;&gt;0,if(  S364="Unknown", Assumptions!$B$44,S364),0)</f>
        <v>114</v>
      </c>
      <c r="AA364" s="68" t="str">
        <f>if(V364 ="N2",ifna(vlookup(W364&amp;"-"&amp;X364,'Ref. VM'!A:B,2,0),"Custom"),if(V364 ="E2" , ifna(vlookup(W364&amp;"-"&amp;X364,'Ref. VM'!D:E,2,0),"Custom"),if(V364="N2D",ifna(vlookup(W364&amp;"-"&amp;X364,'Ref. VM'!G:H,2,0),"Custom"),if(V364="N4",ifna(vlookup(W364&amp;"-"&amp;X364,'Ref. VM'!J:K,2,0),"Custom"),0))))</f>
        <v>Custom</v>
      </c>
      <c r="AB364" s="67" t="str">
        <f t="shared" si="9"/>
        <v>N2D-Custom vCPUs-CUD 3y</v>
      </c>
      <c r="AC364" s="67" t="str">
        <f t="shared" si="10"/>
        <v>N2D-Custom RAM-CUD 3y</v>
      </c>
      <c r="AD364" s="67">
        <f t="shared" si="11"/>
        <v>0</v>
      </c>
      <c r="AE364" s="69">
        <f>if(T364="Lift &amp; Shift Prod",730,if(T364="Lift &amp; Shift Noprod",Assumptions!$B$3,0))</f>
        <v>730</v>
      </c>
      <c r="AF364" s="70">
        <f>if( U364=0,0,if(Y364=0, ((vlookup(AB364,'SKU Pricing'!A:B,Assumptions!$B$2,0)*W364)+(vlookup(AC364,'SKU Pricing'!A:B,Assumptions!$B$2,0)*X364))*AE364,((vlookup(AB364,'SKU Pricing'!A:B,Assumptions!$B$2,0)*W364)+(vlookup(AC364,'SKU Pricing'!A:B,Assumptions!$B$2,0)*(W364*8))+(vlookup(AD364,'SKU Pricing'!A:B,Assumptions!$B$2,0)*(X364-(W364*8))))*AE364))</f>
        <v>55.81665264</v>
      </c>
      <c r="AG364" s="67">
        <f t="shared" si="12"/>
        <v>0</v>
      </c>
      <c r="AH364" s="70">
        <f>ifna(vlookup(AG364,'SKU Pricing'!A:B,Assumptions!$B$2,0)*W364*AE364,0)</f>
        <v>0</v>
      </c>
      <c r="AI364" s="62" t="str">
        <f t="shared" si="13"/>
        <v>Regional</v>
      </c>
      <c r="AJ364" s="62" t="str">
        <f>if(V364&lt;&gt;0, if(T364="Lift &amp; Shift Noprod",Assumptions!$B$9,if(V364=Assumptions!$B$6,Assumptions!$B$10,if(P364=1,Assumptions!$B$8,Assumptions!$B$7))),"")</f>
        <v>SSD</v>
      </c>
      <c r="AK364" s="69" t="str">
        <f t="shared" si="14"/>
        <v>SSD</v>
      </c>
      <c r="AL364" s="69">
        <f>if(AJ364="Hyperdisk Balanced",Assumptions!$B$11,0)</f>
        <v>0</v>
      </c>
      <c r="AM364" s="69">
        <f>if(AJ364="Hyperdisk Balanced",Assumptions!$B$12,0)</f>
        <v>0</v>
      </c>
      <c r="AN364" s="70">
        <f>if(AK364=0,0,if(AJ364="Hyperdisk Balanced",vlookup(AK364&amp;" provisioned space",'SKU Pricing'!A:B,Assumptions!$B$2,0)*Z364+vlookup(AK364&amp;" provisioned IOPS",'SKU Pricing'!A:B,Assumptions!$B$2,0)*AL364*730+vlookup(AK364&amp;" provisioned throughput",'SKU Pricing'!A:B,Assumptions!$B$2,0)*AM364*730,vlookup(AK364,'SKU Pricing'!A:B,Assumptions!$B$2,0)*Z364))</f>
        <v>22.458</v>
      </c>
      <c r="AO364" s="70">
        <f t="shared" si="15"/>
        <v>78.27465264</v>
      </c>
      <c r="AP364" s="71" t="str">
        <f t="shared" si="16"/>
        <v>VM Manager</v>
      </c>
      <c r="AQ364" s="70">
        <f>ifna(vlookup(AP364,'SKU Pricing'!A:B,Assumptions!$B$2,0)*AE364,0)</f>
        <v>2.19</v>
      </c>
      <c r="AR364" s="72">
        <v>0.0</v>
      </c>
    </row>
    <row r="365">
      <c r="A365" s="61" t="s">
        <v>514</v>
      </c>
      <c r="B365" s="62" t="str">
        <f>ifna(if(vlookup(A365,vOS!A:B,2,0)="","Unknown",vlookup(A365,vOS!A:B,2,0)),"Unknown")</f>
        <v>Unknown</v>
      </c>
      <c r="C365" s="62">
        <f>vlookup(B365,'OS Study'!A:D,2,0)</f>
        <v>0</v>
      </c>
      <c r="D365" s="62" t="str">
        <f>vlookup(B365,'OS Study'!A:D,3,0)</f>
        <v>Unknown</v>
      </c>
      <c r="E365" s="62" t="str">
        <f>vlookup(B365,'OS Study'!A:D,4,0)</f>
        <v>Unknown</v>
      </c>
      <c r="F365" s="63" t="str">
        <f>vlookup(B365,'OS Study'!A:E,5,0)</f>
        <v/>
      </c>
      <c r="G365" s="62">
        <f>IF(vlookup(A365,'RVtools V2.1'!A:J,4,0)="non",0,1)</f>
        <v>1</v>
      </c>
      <c r="H365" s="62">
        <f>if(vlookup(A365,'RVtools V2.1'!A:K,11,0)="kube",1,0)</f>
        <v>0</v>
      </c>
      <c r="I365" s="62">
        <f t="shared" si="5"/>
        <v>0</v>
      </c>
      <c r="J365" s="62">
        <f>ifna(vlookup(A365,'Infra Study'!A:Q,17,0),0)</f>
        <v>0</v>
      </c>
      <c r="K365" s="64">
        <f>IFERROR(__xludf.DUMMYFUNCTION("N(REGEXMATCH(VLOOKUP(A365, 'RVtools V2.1'!A:H, 8, 0), ""^Serveur de fichiers""))"),0.0)</f>
        <v>0</v>
      </c>
      <c r="L365" s="64">
        <f t="shared" si="6"/>
        <v>0</v>
      </c>
      <c r="M365" s="67" t="str">
        <f>ifna(vlookup(A365,'RVtools V2.1'!A:I,8,0),"N/A")</f>
        <v>HBDrive - PAS</v>
      </c>
      <c r="N365" s="64">
        <f>IFERROR(__xludf.DUMMYFUNCTION("IF(REGEXMATCH(M365, ""(?i)"" &amp; JOIN(""|"", SPLIT(""kalisil"", "" ""))), 1, 0)"),0.0)</f>
        <v>0</v>
      </c>
      <c r="O365" s="64" t="str">
        <f>vlookup(A365,'RVtools V2.1'!A:H,7,0)</f>
        <v>T1</v>
      </c>
      <c r="P365" s="64">
        <f>if(vlookup(A365,'RVtools V2.1'!A:H,5,0)="oui",1,0)</f>
        <v>1</v>
      </c>
      <c r="Q365" s="64">
        <f>ifna(vlookup(A365,vCPU!A:B,2,0),"Unknown")</f>
        <v>4</v>
      </c>
      <c r="R365" s="66">
        <f>ifna(vlookup(A365,vMemory!A:C,3,0),"Unknown")</f>
        <v>8</v>
      </c>
      <c r="S365" s="66">
        <f>ifna(vlookup(A365,vDisk!A:C,3,0),"Unknown")</f>
        <v>93</v>
      </c>
      <c r="T365" s="67" t="str">
        <f t="array" ref="T365">IFS(
   L365=1, "No Lift &amp; Shift",
   J365=1, XLOOKUP(A365, 'Infra Study'!A:A, 'Infra Study'!P:P),
   I365=1, "No Lift &amp; Shift",
   H365=1, "GKE",
   K365=1, "GCNV",
   G365=1, "Lift &amp; Shift Prod",
   TRUE, "Lift &amp; Shift Noprod"
)</f>
        <v>Lift &amp; Shift Prod</v>
      </c>
      <c r="U365" s="67">
        <f t="shared" si="7"/>
        <v>1</v>
      </c>
      <c r="V365" s="68" t="str">
        <f>if(T365="Lift &amp; Shift Noprod",if( Y365=0,Assumptions!$B$5, Assumptions!$B$4),if(T365="Lift &amp; Shift Prod",if(AND(N365=1,O365="T1"),Assumptions!$B$6,Assumptions!$B$4),0))</f>
        <v>N2D</v>
      </c>
      <c r="W365" s="69">
        <f>if(V365&lt;&gt;0,if(Q365="Unknown", Assumptions!$B$42,If(Q365&gt;1,Q365,2)),0)</f>
        <v>4</v>
      </c>
      <c r="X365" s="69">
        <f>if(V365&lt;&gt;0,if(R365="Unknown", Assumptions!$B$43,R365),0)</f>
        <v>8</v>
      </c>
      <c r="Y365" s="68">
        <f t="shared" si="8"/>
        <v>0</v>
      </c>
      <c r="Z365" s="68">
        <f>if(V365&lt;&gt;0,if(  S365="Unknown", Assumptions!$B$44,S365),0)</f>
        <v>93</v>
      </c>
      <c r="AA365" s="68" t="str">
        <f>if(V365 ="N2",ifna(vlookup(W365&amp;"-"&amp;X365,'Ref. VM'!A:B,2,0),"Custom"),if(V365 ="E2" , ifna(vlookup(W365&amp;"-"&amp;X365,'Ref. VM'!D:E,2,0),"Custom"),if(V365="N2D",ifna(vlookup(W365&amp;"-"&amp;X365,'Ref. VM'!G:H,2,0),"Custom"),if(V365="N4",ifna(vlookup(W365&amp;"-"&amp;X365,'Ref. VM'!J:K,2,0),"Custom"),0))))</f>
        <v>Custom</v>
      </c>
      <c r="AB365" s="67" t="str">
        <f t="shared" si="9"/>
        <v>N2D-Custom vCPUs-CUD 3y</v>
      </c>
      <c r="AC365" s="67" t="str">
        <f t="shared" si="10"/>
        <v>N2D-Custom RAM-CUD 3y</v>
      </c>
      <c r="AD365" s="67">
        <f t="shared" si="11"/>
        <v>0</v>
      </c>
      <c r="AE365" s="69">
        <f>if(T365="Lift &amp; Shift Prod",730,if(T365="Lift &amp; Shift Noprod",Assumptions!$B$3,0))</f>
        <v>730</v>
      </c>
      <c r="AF365" s="70">
        <f>if( U365=0,0,if(Y365=0, ((vlookup(AB365,'SKU Pricing'!A:B,Assumptions!$B$2,0)*W365)+(vlookup(AC365,'SKU Pricing'!A:B,Assumptions!$B$2,0)*X365))*AE365,((vlookup(AB365,'SKU Pricing'!A:B,Assumptions!$B$2,0)*W365)+(vlookup(AC365,'SKU Pricing'!A:B,Assumptions!$B$2,0)*(W365*8))+(vlookup(AD365,'SKU Pricing'!A:B,Assumptions!$B$2,0)*(X365-(W365*8))))*AE365))</f>
        <v>55.81665264</v>
      </c>
      <c r="AG365" s="67">
        <f t="shared" si="12"/>
        <v>0</v>
      </c>
      <c r="AH365" s="70">
        <f>ifna(vlookup(AG365,'SKU Pricing'!A:B,Assumptions!$B$2,0)*W365*AE365,0)</f>
        <v>0</v>
      </c>
      <c r="AI365" s="62" t="str">
        <f t="shared" si="13"/>
        <v>Regional</v>
      </c>
      <c r="AJ365" s="62" t="str">
        <f>if(V365&lt;&gt;0, if(T365="Lift &amp; Shift Noprod",Assumptions!$B$9,if(V365=Assumptions!$B$6,Assumptions!$B$10,if(P365=1,Assumptions!$B$8,Assumptions!$B$7))),"")</f>
        <v>SSD</v>
      </c>
      <c r="AK365" s="69" t="str">
        <f t="shared" si="14"/>
        <v>SSD</v>
      </c>
      <c r="AL365" s="69">
        <f>if(AJ365="Hyperdisk Balanced",Assumptions!$B$11,0)</f>
        <v>0</v>
      </c>
      <c r="AM365" s="69">
        <f>if(AJ365="Hyperdisk Balanced",Assumptions!$B$12,0)</f>
        <v>0</v>
      </c>
      <c r="AN365" s="70">
        <f>if(AK365=0,0,if(AJ365="Hyperdisk Balanced",vlookup(AK365&amp;" provisioned space",'SKU Pricing'!A:B,Assumptions!$B$2,0)*Z365+vlookup(AK365&amp;" provisioned IOPS",'SKU Pricing'!A:B,Assumptions!$B$2,0)*AL365*730+vlookup(AK365&amp;" provisioned throughput",'SKU Pricing'!A:B,Assumptions!$B$2,0)*AM365*730,vlookup(AK365,'SKU Pricing'!A:B,Assumptions!$B$2,0)*Z365))</f>
        <v>18.321</v>
      </c>
      <c r="AO365" s="70">
        <f t="shared" si="15"/>
        <v>74.13765264</v>
      </c>
      <c r="AP365" s="71" t="str">
        <f t="shared" si="16"/>
        <v>VM Manager</v>
      </c>
      <c r="AQ365" s="70">
        <f>ifna(vlookup(AP365,'SKU Pricing'!A:B,Assumptions!$B$2,0)*AE365,0)</f>
        <v>2.19</v>
      </c>
      <c r="AR365" s="72">
        <v>0.0</v>
      </c>
    </row>
    <row r="366">
      <c r="A366" s="61" t="s">
        <v>515</v>
      </c>
      <c r="B366" s="62" t="str">
        <f>ifna(if(vlookup(A366,vOS!A:B,2,0)="","Unknown",vlookup(A366,vOS!A:B,2,0)),"Unknown")</f>
        <v>Debian GNU/Linux 11 (64-bit)</v>
      </c>
      <c r="C366" s="62">
        <f>vlookup(B366,'OS Study'!A:D,2,0)</f>
        <v>0</v>
      </c>
      <c r="D366" s="62" t="str">
        <f>vlookup(B366,'OS Study'!A:D,3,0)</f>
        <v>Linux</v>
      </c>
      <c r="E366" s="62" t="str">
        <f>vlookup(B366,'OS Study'!A:D,4,0)</f>
        <v>Debian</v>
      </c>
      <c r="F366" s="63" t="str">
        <f>vlookup(B366,'OS Study'!A:E,5,0)</f>
        <v>11</v>
      </c>
      <c r="G366" s="62">
        <f>IF(vlookup(A366,'RVtools V2.1'!A:J,4,0)="non",0,1)</f>
        <v>1</v>
      </c>
      <c r="H366" s="62">
        <f>if(vlookup(A366,'RVtools V2.1'!A:K,11,0)="kube",1,0)</f>
        <v>0</v>
      </c>
      <c r="I366" s="62">
        <f t="shared" si="5"/>
        <v>0</v>
      </c>
      <c r="J366" s="62">
        <f>ifna(vlookup(A366,'Infra Study'!A:Q,17,0),0)</f>
        <v>0</v>
      </c>
      <c r="K366" s="64">
        <f>IFERROR(__xludf.DUMMYFUNCTION("N(REGEXMATCH(VLOOKUP(A366, 'RVtools V2.1'!A:H, 8, 0), ""^Serveur de fichiers""))"),0.0)</f>
        <v>0</v>
      </c>
      <c r="L366" s="64">
        <f t="shared" si="6"/>
        <v>0</v>
      </c>
      <c r="M366" s="67" t="str">
        <f>ifna(vlookup(A366,'RVtools V2.1'!A:I,8,0),"N/A")</f>
        <v>HBDrive - PRO</v>
      </c>
      <c r="N366" s="64">
        <f>IFERROR(__xludf.DUMMYFUNCTION("IF(REGEXMATCH(M366, ""(?i)"" &amp; JOIN(""|"", SPLIT(""kalisil"", "" ""))), 1, 0)"),0.0)</f>
        <v>0</v>
      </c>
      <c r="O366" s="64" t="str">
        <f>vlookup(A366,'RVtools V2.1'!A:H,7,0)</f>
        <v>T1</v>
      </c>
      <c r="P366" s="64">
        <f>if(vlookup(A366,'RVtools V2.1'!A:H,5,0)="oui",1,0)</f>
        <v>1</v>
      </c>
      <c r="Q366" s="64">
        <f>ifna(vlookup(A366,vCPU!A:B,2,0),"Unknown")</f>
        <v>4</v>
      </c>
      <c r="R366" s="66">
        <f>ifna(vlookup(A366,vMemory!A:C,3,0),"Unknown")</f>
        <v>8</v>
      </c>
      <c r="S366" s="66">
        <f>ifna(vlookup(A366,vDisk!A:C,3,0),"Unknown")</f>
        <v>75</v>
      </c>
      <c r="T366" s="67" t="str">
        <f t="array" ref="T366">IFS(
   L366=1, "No Lift &amp; Shift",
   J366=1, XLOOKUP(A366, 'Infra Study'!A:A, 'Infra Study'!P:P),
   I366=1, "No Lift &amp; Shift",
   H366=1, "GKE",
   K366=1, "GCNV",
   G366=1, "Lift &amp; Shift Prod",
   TRUE, "Lift &amp; Shift Noprod"
)</f>
        <v>Lift &amp; Shift Prod</v>
      </c>
      <c r="U366" s="67">
        <f t="shared" si="7"/>
        <v>1</v>
      </c>
      <c r="V366" s="68" t="str">
        <f>if(T366="Lift &amp; Shift Noprod",if( Y366=0,Assumptions!$B$5, Assumptions!$B$4),if(T366="Lift &amp; Shift Prod",if(AND(N366=1,O366="T1"),Assumptions!$B$6,Assumptions!$B$4),0))</f>
        <v>N2D</v>
      </c>
      <c r="W366" s="69">
        <f>if(V366&lt;&gt;0,if(Q366="Unknown", Assumptions!$B$42,If(Q366&gt;1,Q366,2)),0)</f>
        <v>4</v>
      </c>
      <c r="X366" s="69">
        <f>if(V366&lt;&gt;0,if(R366="Unknown", Assumptions!$B$43,R366),0)</f>
        <v>8</v>
      </c>
      <c r="Y366" s="68">
        <f t="shared" si="8"/>
        <v>0</v>
      </c>
      <c r="Z366" s="68">
        <f>if(V366&lt;&gt;0,if(  S366="Unknown", Assumptions!$B$44,S366),0)</f>
        <v>75</v>
      </c>
      <c r="AA366" s="68" t="str">
        <f>if(V366 ="N2",ifna(vlookup(W366&amp;"-"&amp;X366,'Ref. VM'!A:B,2,0),"Custom"),if(V366 ="E2" , ifna(vlookup(W366&amp;"-"&amp;X366,'Ref. VM'!D:E,2,0),"Custom"),if(V366="N2D",ifna(vlookup(W366&amp;"-"&amp;X366,'Ref. VM'!G:H,2,0),"Custom"),if(V366="N4",ifna(vlookup(W366&amp;"-"&amp;X366,'Ref. VM'!J:K,2,0),"Custom"),0))))</f>
        <v>Custom</v>
      </c>
      <c r="AB366" s="67" t="str">
        <f t="shared" si="9"/>
        <v>N2D-Custom vCPUs-CUD 3y</v>
      </c>
      <c r="AC366" s="67" t="str">
        <f t="shared" si="10"/>
        <v>N2D-Custom RAM-CUD 3y</v>
      </c>
      <c r="AD366" s="67">
        <f t="shared" si="11"/>
        <v>0</v>
      </c>
      <c r="AE366" s="69">
        <f>if(T366="Lift &amp; Shift Prod",730,if(T366="Lift &amp; Shift Noprod",Assumptions!$B$3,0))</f>
        <v>730</v>
      </c>
      <c r="AF366" s="70">
        <f>if( U366=0,0,if(Y366=0, ((vlookup(AB366,'SKU Pricing'!A:B,Assumptions!$B$2,0)*W366)+(vlookup(AC366,'SKU Pricing'!A:B,Assumptions!$B$2,0)*X366))*AE366,((vlookup(AB366,'SKU Pricing'!A:B,Assumptions!$B$2,0)*W366)+(vlookup(AC366,'SKU Pricing'!A:B,Assumptions!$B$2,0)*(W366*8))+(vlookup(AD366,'SKU Pricing'!A:B,Assumptions!$B$2,0)*(X366-(W366*8))))*AE366))</f>
        <v>55.81665264</v>
      </c>
      <c r="AG366" s="67">
        <f t="shared" si="12"/>
        <v>0</v>
      </c>
      <c r="AH366" s="70">
        <f>ifna(vlookup(AG366,'SKU Pricing'!A:B,Assumptions!$B$2,0)*W366*AE366,0)</f>
        <v>0</v>
      </c>
      <c r="AI366" s="62" t="str">
        <f t="shared" si="13"/>
        <v>Regional</v>
      </c>
      <c r="AJ366" s="62" t="str">
        <f>if(V366&lt;&gt;0, if(T366="Lift &amp; Shift Noprod",Assumptions!$B$9,if(V366=Assumptions!$B$6,Assumptions!$B$10,if(P366=1,Assumptions!$B$8,Assumptions!$B$7))),"")</f>
        <v>SSD</v>
      </c>
      <c r="AK366" s="69" t="str">
        <f t="shared" si="14"/>
        <v>SSD</v>
      </c>
      <c r="AL366" s="69">
        <f>if(AJ366="Hyperdisk Balanced",Assumptions!$B$11,0)</f>
        <v>0</v>
      </c>
      <c r="AM366" s="69">
        <f>if(AJ366="Hyperdisk Balanced",Assumptions!$B$12,0)</f>
        <v>0</v>
      </c>
      <c r="AN366" s="70">
        <f>if(AK366=0,0,if(AJ366="Hyperdisk Balanced",vlookup(AK366&amp;" provisioned space",'SKU Pricing'!A:B,Assumptions!$B$2,0)*Z366+vlookup(AK366&amp;" provisioned IOPS",'SKU Pricing'!A:B,Assumptions!$B$2,0)*AL366*730+vlookup(AK366&amp;" provisioned throughput",'SKU Pricing'!A:B,Assumptions!$B$2,0)*AM366*730,vlookup(AK366,'SKU Pricing'!A:B,Assumptions!$B$2,0)*Z366))</f>
        <v>14.775</v>
      </c>
      <c r="AO366" s="70">
        <f t="shared" si="15"/>
        <v>70.59165264</v>
      </c>
      <c r="AP366" s="71" t="str">
        <f t="shared" si="16"/>
        <v>VM Manager</v>
      </c>
      <c r="AQ366" s="70">
        <f>ifna(vlookup(AP366,'SKU Pricing'!A:B,Assumptions!$B$2,0)*AE366,0)</f>
        <v>2.19</v>
      </c>
      <c r="AR366" s="72">
        <v>0.0</v>
      </c>
    </row>
    <row r="367">
      <c r="A367" s="61" t="s">
        <v>516</v>
      </c>
      <c r="B367" s="62" t="str">
        <f>ifna(if(vlookup(A367,vOS!A:B,2,0)="","Unknown",vlookup(A367,vOS!A:B,2,0)),"Unknown")</f>
        <v>Other 3.x Linux (64-bit)</v>
      </c>
      <c r="C367" s="62">
        <f>vlookup(B367,'OS Study'!A:D,2,0)</f>
        <v>0</v>
      </c>
      <c r="D367" s="62" t="str">
        <f>vlookup(B367,'OS Study'!A:D,3,0)</f>
        <v>Linux</v>
      </c>
      <c r="E367" s="62" t="str">
        <f>vlookup(B367,'OS Study'!A:D,4,0)</f>
        <v>Other</v>
      </c>
      <c r="F367" s="63" t="str">
        <f>vlookup(B367,'OS Study'!A:E,5,0)</f>
        <v/>
      </c>
      <c r="G367" s="62">
        <f>IF(vlookup(A367,'RVtools V2.1'!A:J,4,0)="non",0,1)</f>
        <v>1</v>
      </c>
      <c r="H367" s="62">
        <f>if(vlookup(A367,'RVtools V2.1'!A:K,11,0)="kube",1,0)</f>
        <v>0</v>
      </c>
      <c r="I367" s="62">
        <f t="shared" si="5"/>
        <v>0</v>
      </c>
      <c r="J367" s="62">
        <f>ifna(vlookup(A367,'Infra Study'!A:Q,17,0),0)</f>
        <v>0</v>
      </c>
      <c r="K367" s="64">
        <f>IFERROR(__xludf.DUMMYFUNCTION("N(REGEXMATCH(VLOOKUP(A367, 'RVtools V2.1'!A:H, 8, 0), ""^Serveur de fichiers""))"),0.0)</f>
        <v>0</v>
      </c>
      <c r="L367" s="64">
        <f t="shared" si="6"/>
        <v>0</v>
      </c>
      <c r="M367" s="67" t="str">
        <f>ifna(vlookup(A367,'RVtools V2.1'!A:I,8,0),"N/A")</f>
        <v>HBDrive - RAL</v>
      </c>
      <c r="N367" s="64">
        <f>IFERROR(__xludf.DUMMYFUNCTION("IF(REGEXMATCH(M367, ""(?i)"" &amp; JOIN(""|"", SPLIT(""kalisil"", "" ""))), 1, 0)"),0.0)</f>
        <v>0</v>
      </c>
      <c r="O367" s="64" t="str">
        <f>vlookup(A367,'RVtools V2.1'!A:H,7,0)</f>
        <v>T1</v>
      </c>
      <c r="P367" s="64">
        <f>if(vlookup(A367,'RVtools V2.1'!A:H,5,0)="oui",1,0)</f>
        <v>1</v>
      </c>
      <c r="Q367" s="64">
        <f>ifna(vlookup(A367,vCPU!A:B,2,0),"Unknown")</f>
        <v>4</v>
      </c>
      <c r="R367" s="66">
        <f>ifna(vlookup(A367,vMemory!A:C,3,0),"Unknown")</f>
        <v>8</v>
      </c>
      <c r="S367" s="66">
        <f>ifna(vlookup(A367,vDisk!A:C,3,0),"Unknown")</f>
        <v>429</v>
      </c>
      <c r="T367" s="67" t="str">
        <f t="array" ref="T367">IFS(
   L367=1, "No Lift &amp; Shift",
   J367=1, XLOOKUP(A367, 'Infra Study'!A:A, 'Infra Study'!P:P),
   I367=1, "No Lift &amp; Shift",
   H367=1, "GKE",
   K367=1, "GCNV",
   G367=1, "Lift &amp; Shift Prod",
   TRUE, "Lift &amp; Shift Noprod"
)</f>
        <v>Lift &amp; Shift Prod</v>
      </c>
      <c r="U367" s="67">
        <f t="shared" si="7"/>
        <v>1</v>
      </c>
      <c r="V367" s="68" t="str">
        <f>if(T367="Lift &amp; Shift Noprod",if( Y367=0,Assumptions!$B$5, Assumptions!$B$4),if(T367="Lift &amp; Shift Prod",if(AND(N367=1,O367="T1"),Assumptions!$B$6,Assumptions!$B$4),0))</f>
        <v>N2D</v>
      </c>
      <c r="W367" s="69">
        <f>if(V367&lt;&gt;0,if(Q367="Unknown", Assumptions!$B$42,If(Q367&gt;1,Q367,2)),0)</f>
        <v>4</v>
      </c>
      <c r="X367" s="69">
        <f>if(V367&lt;&gt;0,if(R367="Unknown", Assumptions!$B$43,R367),0)</f>
        <v>8</v>
      </c>
      <c r="Y367" s="68">
        <f t="shared" si="8"/>
        <v>0</v>
      </c>
      <c r="Z367" s="68">
        <f>if(V367&lt;&gt;0,if(  S367="Unknown", Assumptions!$B$44,S367),0)</f>
        <v>429</v>
      </c>
      <c r="AA367" s="68" t="str">
        <f>if(V367 ="N2",ifna(vlookup(W367&amp;"-"&amp;X367,'Ref. VM'!A:B,2,0),"Custom"),if(V367 ="E2" , ifna(vlookup(W367&amp;"-"&amp;X367,'Ref. VM'!D:E,2,0),"Custom"),if(V367="N2D",ifna(vlookup(W367&amp;"-"&amp;X367,'Ref. VM'!G:H,2,0),"Custom"),if(V367="N4",ifna(vlookup(W367&amp;"-"&amp;X367,'Ref. VM'!J:K,2,0),"Custom"),0))))</f>
        <v>Custom</v>
      </c>
      <c r="AB367" s="67" t="str">
        <f t="shared" si="9"/>
        <v>N2D-Custom vCPUs-CUD 3y</v>
      </c>
      <c r="AC367" s="67" t="str">
        <f t="shared" si="10"/>
        <v>N2D-Custom RAM-CUD 3y</v>
      </c>
      <c r="AD367" s="67">
        <f t="shared" si="11"/>
        <v>0</v>
      </c>
      <c r="AE367" s="69">
        <f>if(T367="Lift &amp; Shift Prod",730,if(T367="Lift &amp; Shift Noprod",Assumptions!$B$3,0))</f>
        <v>730</v>
      </c>
      <c r="AF367" s="70">
        <f>if( U367=0,0,if(Y367=0, ((vlookup(AB367,'SKU Pricing'!A:B,Assumptions!$B$2,0)*W367)+(vlookup(AC367,'SKU Pricing'!A:B,Assumptions!$B$2,0)*X367))*AE367,((vlookup(AB367,'SKU Pricing'!A:B,Assumptions!$B$2,0)*W367)+(vlookup(AC367,'SKU Pricing'!A:B,Assumptions!$B$2,0)*(W367*8))+(vlookup(AD367,'SKU Pricing'!A:B,Assumptions!$B$2,0)*(X367-(W367*8))))*AE367))</f>
        <v>55.81665264</v>
      </c>
      <c r="AG367" s="67">
        <f t="shared" si="12"/>
        <v>0</v>
      </c>
      <c r="AH367" s="70">
        <f>ifna(vlookup(AG367,'SKU Pricing'!A:B,Assumptions!$B$2,0)*W367*AE367,0)</f>
        <v>0</v>
      </c>
      <c r="AI367" s="62" t="str">
        <f t="shared" si="13"/>
        <v>Regional</v>
      </c>
      <c r="AJ367" s="62" t="str">
        <f>if(V367&lt;&gt;0, if(T367="Lift &amp; Shift Noprod",Assumptions!$B$9,if(V367=Assumptions!$B$6,Assumptions!$B$10,if(P367=1,Assumptions!$B$8,Assumptions!$B$7))),"")</f>
        <v>SSD</v>
      </c>
      <c r="AK367" s="69" t="str">
        <f t="shared" si="14"/>
        <v>SSD</v>
      </c>
      <c r="AL367" s="69">
        <f>if(AJ367="Hyperdisk Balanced",Assumptions!$B$11,0)</f>
        <v>0</v>
      </c>
      <c r="AM367" s="69">
        <f>if(AJ367="Hyperdisk Balanced",Assumptions!$B$12,0)</f>
        <v>0</v>
      </c>
      <c r="AN367" s="70">
        <f>if(AK367=0,0,if(AJ367="Hyperdisk Balanced",vlookup(AK367&amp;" provisioned space",'SKU Pricing'!A:B,Assumptions!$B$2,0)*Z367+vlookup(AK367&amp;" provisioned IOPS",'SKU Pricing'!A:B,Assumptions!$B$2,0)*AL367*730+vlookup(AK367&amp;" provisioned throughput",'SKU Pricing'!A:B,Assumptions!$B$2,0)*AM367*730,vlookup(AK367,'SKU Pricing'!A:B,Assumptions!$B$2,0)*Z367))</f>
        <v>84.513</v>
      </c>
      <c r="AO367" s="70">
        <f t="shared" si="15"/>
        <v>140.3296526</v>
      </c>
      <c r="AP367" s="71" t="str">
        <f t="shared" si="16"/>
        <v>VM Manager</v>
      </c>
      <c r="AQ367" s="70">
        <f>ifna(vlookup(AP367,'SKU Pricing'!A:B,Assumptions!$B$2,0)*AE367,0)</f>
        <v>2.19</v>
      </c>
      <c r="AR367" s="72">
        <v>0.0</v>
      </c>
    </row>
    <row r="368">
      <c r="A368" s="61" t="s">
        <v>517</v>
      </c>
      <c r="B368" s="62" t="str">
        <f>ifna(if(vlookup(A368,vOS!A:B,2,0)="","Unknown",vlookup(A368,vOS!A:B,2,0)),"Unknown")</f>
        <v>CentOS 4/5 (64-bit)</v>
      </c>
      <c r="C368" s="62">
        <f>vlookup(B368,'OS Study'!A:D,2,0)</f>
        <v>0</v>
      </c>
      <c r="D368" s="62" t="str">
        <f>vlookup(B368,'OS Study'!A:D,3,0)</f>
        <v>Linux</v>
      </c>
      <c r="E368" s="62" t="str">
        <f>vlookup(B368,'OS Study'!A:D,4,0)</f>
        <v>CentOS</v>
      </c>
      <c r="F368" s="63" t="str">
        <f>vlookup(B368,'OS Study'!A:E,5,0)</f>
        <v>4/5</v>
      </c>
      <c r="G368" s="62">
        <f>IF(vlookup(A368,'RVtools V2.1'!A:J,4,0)="non",0,1)</f>
        <v>0</v>
      </c>
      <c r="H368" s="62">
        <f>if(vlookup(A368,'RVtools V2.1'!A:K,11,0)="kube",1,0)</f>
        <v>0</v>
      </c>
      <c r="I368" s="62">
        <f t="shared" si="5"/>
        <v>0</v>
      </c>
      <c r="J368" s="62">
        <f>ifna(vlookup(A368,'Infra Study'!A:Q,17,0),0)</f>
        <v>0</v>
      </c>
      <c r="K368" s="64">
        <f>IFERROR(__xludf.DUMMYFUNCTION("N(REGEXMATCH(VLOOKUP(A368, 'RVtools V2.1'!A:H, 8, 0), ""^Serveur de fichiers""))"),0.0)</f>
        <v>0</v>
      </c>
      <c r="L368" s="64">
        <f t="shared" si="6"/>
        <v>0</v>
      </c>
      <c r="M368" s="65" t="str">
        <f>ifna(vlookup(A368,'RVtools V2.1'!A:I,8,0),"N/A")</f>
        <v>Infra</v>
      </c>
      <c r="N368" s="64">
        <f>IFERROR(__xludf.DUMMYFUNCTION("IF(REGEXMATCH(M368, ""(?i)"" &amp; JOIN(""|"", SPLIT(""kalisil"", "" ""))), 1, 0)"),0.0)</f>
        <v>0</v>
      </c>
      <c r="O368" s="64" t="str">
        <f>vlookup(A368,'RVtools V2.1'!A:H,7,0)</f>
        <v>N/A</v>
      </c>
      <c r="P368" s="64">
        <f>if(vlookup(A368,'RVtools V2.1'!A:H,5,0)="oui",1,0)</f>
        <v>0</v>
      </c>
      <c r="Q368" s="64">
        <f>ifna(vlookup(A368,vCPU!A:B,2,0),"Unknown")</f>
        <v>2</v>
      </c>
      <c r="R368" s="66">
        <f>ifna(vlookup(A368,vMemory!A:C,3,0),"Unknown")</f>
        <v>2</v>
      </c>
      <c r="S368" s="66">
        <f>ifna(vlookup(A368,vDisk!A:C,3,0),"Unknown")</f>
        <v>48</v>
      </c>
      <c r="T368" s="67" t="str">
        <f t="array" ref="T368">IFS(
   L368=1, "No Lift &amp; Shift",
   J368=1, XLOOKUP(A368, 'Infra Study'!A:A, 'Infra Study'!P:P),
   I368=1, "No Lift &amp; Shift",
   H368=1, "GKE",
   K368=1, "GCNV",
   G368=1, "Lift &amp; Shift Prod",
   TRUE, "Lift &amp; Shift Noprod"
)</f>
        <v>Lift &amp; Shift Noprod</v>
      </c>
      <c r="U368" s="67">
        <f t="shared" si="7"/>
        <v>1</v>
      </c>
      <c r="V368" s="68" t="str">
        <f>if(T368="Lift &amp; Shift Noprod",if( Y368=0,Assumptions!$B$5, Assumptions!$B$4),if(T368="Lift &amp; Shift Prod",if(AND(N368=1,O368="T1"),Assumptions!$B$6,Assumptions!$B$4),0))</f>
        <v>E2</v>
      </c>
      <c r="W368" s="69">
        <f>if(V368&lt;&gt;0,if(Q368="Unknown", Assumptions!$B$42,If(Q368&gt;1,Q368,2)),0)</f>
        <v>2</v>
      </c>
      <c r="X368" s="69">
        <f>if(V368&lt;&gt;0,if(R368="Unknown", Assumptions!$B$43,R368),0)</f>
        <v>2</v>
      </c>
      <c r="Y368" s="68">
        <f t="shared" si="8"/>
        <v>0</v>
      </c>
      <c r="Z368" s="68">
        <f>if(V368&lt;&gt;0,if(  S368="Unknown", Assumptions!$B$44,S368),0)</f>
        <v>48</v>
      </c>
      <c r="AA368" s="68" t="str">
        <f>if(V368 ="N2",ifna(vlookup(W368&amp;"-"&amp;X368,'Ref. VM'!A:B,2,0),"Custom"),if(V368 ="E2" , ifna(vlookup(W368&amp;"-"&amp;X368,'Ref. VM'!D:E,2,0),"Custom"),if(V368="N2D",ifna(vlookup(W368&amp;"-"&amp;X368,'Ref. VM'!G:H,2,0),"Custom"),if(V368="N4",ifna(vlookup(W368&amp;"-"&amp;X368,'Ref. VM'!J:K,2,0),"Custom"),0))))</f>
        <v>Custom</v>
      </c>
      <c r="AB368" s="67" t="str">
        <f t="shared" si="9"/>
        <v>E2-Custom vCPUs</v>
      </c>
      <c r="AC368" s="67" t="str">
        <f t="shared" si="10"/>
        <v>E2-Custom RAM</v>
      </c>
      <c r="AD368" s="67">
        <f t="shared" si="11"/>
        <v>0</v>
      </c>
      <c r="AE368" s="69">
        <f>if(T368="Lift &amp; Shift Prod",730,if(T368="Lift &amp; Shift Noprod",Assumptions!$B$3,0))</f>
        <v>270</v>
      </c>
      <c r="AF368" s="70">
        <f>if( U368=0,0,if(Y368=0, ((vlookup(AB368,'SKU Pricing'!A:B,Assumptions!$B$2,0)*W368)+(vlookup(AC368,'SKU Pricing'!A:B,Assumptions!$B$2,0)*X368))*AE368,((vlookup(AB368,'SKU Pricing'!A:B,Assumptions!$B$2,0)*W368)+(vlookup(AC368,'SKU Pricing'!A:B,Assumptions!$B$2,0)*(W368*8))+(vlookup(AD368,'SKU Pricing'!A:B,Assumptions!$B$2,0)*(X368-(W368*8))))*AE368))</f>
        <v>16.268931</v>
      </c>
      <c r="AG368" s="67">
        <f t="shared" si="12"/>
        <v>0</v>
      </c>
      <c r="AH368" s="70">
        <f>ifna(vlookup(AG368,'SKU Pricing'!A:B,Assumptions!$B$2,0)*W368*AE368,0)</f>
        <v>0</v>
      </c>
      <c r="AI368" s="62" t="str">
        <f t="shared" si="13"/>
        <v/>
      </c>
      <c r="AJ368" s="62" t="str">
        <f>if(V368&lt;&gt;0, if(T368="Lift &amp; Shift Noprod",Assumptions!$B$9,if(V368=Assumptions!$B$6,Assumptions!$B$10,if(P368=1,Assumptions!$B$8,Assumptions!$B$7))),"")</f>
        <v>Balanced</v>
      </c>
      <c r="AK368" s="69" t="str">
        <f t="shared" si="14"/>
        <v>Balanced</v>
      </c>
      <c r="AL368" s="69">
        <f>if(AJ368="Hyperdisk Balanced",Assumptions!$B$11,0)</f>
        <v>0</v>
      </c>
      <c r="AM368" s="69">
        <f>if(AJ368="Hyperdisk Balanced",Assumptions!$B$12,0)</f>
        <v>0</v>
      </c>
      <c r="AN368" s="70">
        <f>if(AK368=0,0,if(AJ368="Hyperdisk Balanced",vlookup(AK368&amp;" provisioned space",'SKU Pricing'!A:B,Assumptions!$B$2,0)*Z368+vlookup(AK368&amp;" provisioned IOPS",'SKU Pricing'!A:B,Assumptions!$B$2,0)*AL368*730+vlookup(AK368&amp;" provisioned throughput",'SKU Pricing'!A:B,Assumptions!$B$2,0)*AM368*730,vlookup(AK368,'SKU Pricing'!A:B,Assumptions!$B$2,0)*Z368))</f>
        <v>5.568</v>
      </c>
      <c r="AO368" s="70">
        <f t="shared" si="15"/>
        <v>21.836931</v>
      </c>
      <c r="AP368" s="71" t="str">
        <f t="shared" si="16"/>
        <v>VM Manager</v>
      </c>
      <c r="AQ368" s="70">
        <f>ifna(vlookup(AP368,'SKU Pricing'!A:B,Assumptions!$B$2,0)*AE368,0)</f>
        <v>0.81</v>
      </c>
      <c r="AR368" s="72">
        <v>0.0</v>
      </c>
    </row>
    <row r="369">
      <c r="A369" s="61" t="s">
        <v>518</v>
      </c>
      <c r="B369" s="62" t="str">
        <f>ifna(if(vlookup(A369,vOS!A:B,2,0)="","Unknown",vlookup(A369,vOS!A:B,2,0)),"Unknown")</f>
        <v>Debian GNU/Linux 11 (64-bit)</v>
      </c>
      <c r="C369" s="62">
        <f>vlookup(B369,'OS Study'!A:D,2,0)</f>
        <v>0</v>
      </c>
      <c r="D369" s="62" t="str">
        <f>vlookup(B369,'OS Study'!A:D,3,0)</f>
        <v>Linux</v>
      </c>
      <c r="E369" s="62" t="str">
        <f>vlookup(B369,'OS Study'!A:D,4,0)</f>
        <v>Debian</v>
      </c>
      <c r="F369" s="63" t="str">
        <f>vlookup(B369,'OS Study'!A:E,5,0)</f>
        <v>11</v>
      </c>
      <c r="G369" s="62">
        <f>IF(vlookup(A369,'RVtools V2.1'!A:J,4,0)="non",0,1)</f>
        <v>1</v>
      </c>
      <c r="H369" s="62">
        <f>if(vlookup(A369,'RVtools V2.1'!A:K,11,0)="kube",1,0)</f>
        <v>0</v>
      </c>
      <c r="I369" s="62">
        <f t="shared" si="5"/>
        <v>0</v>
      </c>
      <c r="J369" s="62">
        <f>ifna(vlookup(A369,'Infra Study'!A:Q,17,0),0)</f>
        <v>0</v>
      </c>
      <c r="K369" s="64">
        <f>IFERROR(__xludf.DUMMYFUNCTION("N(REGEXMATCH(VLOOKUP(A369, 'RVtools V2.1'!A:H, 8, 0), ""^Serveur de fichiers""))"),0.0)</f>
        <v>0</v>
      </c>
      <c r="L369" s="64">
        <f t="shared" si="6"/>
        <v>0</v>
      </c>
      <c r="M369" s="67" t="str">
        <f>ifna(vlookup(A369,'RVtools V2.1'!A:I,8,0),"N/A")</f>
        <v>Infra - APC</v>
      </c>
      <c r="N369" s="64">
        <f>IFERROR(__xludf.DUMMYFUNCTION("IF(REGEXMATCH(M369, ""(?i)"" &amp; JOIN(""|"", SPLIT(""kalisil"", "" ""))), 1, 0)"),0.0)</f>
        <v>0</v>
      </c>
      <c r="O369" s="64" t="str">
        <f>vlookup(A369,'RVtools V2.1'!A:H,7,0)</f>
        <v>T3</v>
      </c>
      <c r="P369" s="64">
        <f>if(vlookup(A369,'RVtools V2.1'!A:H,5,0)="oui",1,0)</f>
        <v>1</v>
      </c>
      <c r="Q369" s="64">
        <f>ifna(vlookup(A369,vCPU!A:B,2,0),"Unknown")</f>
        <v>4</v>
      </c>
      <c r="R369" s="66">
        <f>ifna(vlookup(A369,vMemory!A:C,3,0),"Unknown")</f>
        <v>8</v>
      </c>
      <c r="S369" s="66">
        <f>ifna(vlookup(A369,vDisk!A:C,3,0),"Unknown")</f>
        <v>165</v>
      </c>
      <c r="T369" s="67" t="str">
        <f t="array" ref="T369">IFS(
   L369=1, "No Lift &amp; Shift",
   J369=1, XLOOKUP(A369, 'Infra Study'!A:A, 'Infra Study'!P:P),
   I369=1, "No Lift &amp; Shift",
   H369=1, "GKE",
   K369=1, "GCNV",
   G369=1, "Lift &amp; Shift Prod",
   TRUE, "Lift &amp; Shift Noprod"
)</f>
        <v>Lift &amp; Shift Prod</v>
      </c>
      <c r="U369" s="67">
        <f t="shared" si="7"/>
        <v>1</v>
      </c>
      <c r="V369" s="68" t="str">
        <f>if(T369="Lift &amp; Shift Noprod",if( Y369=0,Assumptions!$B$5, Assumptions!$B$4),if(T369="Lift &amp; Shift Prod",if(AND(N369=1,O369="T1"),Assumptions!$B$6,Assumptions!$B$4),0))</f>
        <v>N2D</v>
      </c>
      <c r="W369" s="69">
        <f>if(V369&lt;&gt;0,if(Q369="Unknown", Assumptions!$B$42,If(Q369&gt;1,Q369,2)),0)</f>
        <v>4</v>
      </c>
      <c r="X369" s="69">
        <f>if(V369&lt;&gt;0,if(R369="Unknown", Assumptions!$B$43,R369),0)</f>
        <v>8</v>
      </c>
      <c r="Y369" s="68">
        <f t="shared" si="8"/>
        <v>0</v>
      </c>
      <c r="Z369" s="68">
        <f>if(V369&lt;&gt;0,if(  S369="Unknown", Assumptions!$B$44,S369),0)</f>
        <v>165</v>
      </c>
      <c r="AA369" s="68" t="str">
        <f>if(V369 ="N2",ifna(vlookup(W369&amp;"-"&amp;X369,'Ref. VM'!A:B,2,0),"Custom"),if(V369 ="E2" , ifna(vlookup(W369&amp;"-"&amp;X369,'Ref. VM'!D:E,2,0),"Custom"),if(V369="N2D",ifna(vlookup(W369&amp;"-"&amp;X369,'Ref. VM'!G:H,2,0),"Custom"),if(V369="N4",ifna(vlookup(W369&amp;"-"&amp;X369,'Ref. VM'!J:K,2,0),"Custom"),0))))</f>
        <v>Custom</v>
      </c>
      <c r="AB369" s="67" t="str">
        <f t="shared" si="9"/>
        <v>N2D-Custom vCPUs-CUD 3y</v>
      </c>
      <c r="AC369" s="67" t="str">
        <f t="shared" si="10"/>
        <v>N2D-Custom RAM-CUD 3y</v>
      </c>
      <c r="AD369" s="67">
        <f t="shared" si="11"/>
        <v>0</v>
      </c>
      <c r="AE369" s="69">
        <f>if(T369="Lift &amp; Shift Prod",730,if(T369="Lift &amp; Shift Noprod",Assumptions!$B$3,0))</f>
        <v>730</v>
      </c>
      <c r="AF369" s="70">
        <f>if( U369=0,0,if(Y369=0, ((vlookup(AB369,'SKU Pricing'!A:B,Assumptions!$B$2,0)*W369)+(vlookup(AC369,'SKU Pricing'!A:B,Assumptions!$B$2,0)*X369))*AE369,((vlookup(AB369,'SKU Pricing'!A:B,Assumptions!$B$2,0)*W369)+(vlookup(AC369,'SKU Pricing'!A:B,Assumptions!$B$2,0)*(W369*8))+(vlookup(AD369,'SKU Pricing'!A:B,Assumptions!$B$2,0)*(X369-(W369*8))))*AE369))</f>
        <v>55.81665264</v>
      </c>
      <c r="AG369" s="67">
        <f t="shared" si="12"/>
        <v>0</v>
      </c>
      <c r="AH369" s="70">
        <f>ifna(vlookup(AG369,'SKU Pricing'!A:B,Assumptions!$B$2,0)*W369*AE369,0)</f>
        <v>0</v>
      </c>
      <c r="AI369" s="62" t="str">
        <f t="shared" si="13"/>
        <v/>
      </c>
      <c r="AJ369" s="62" t="str">
        <f>if(V369&lt;&gt;0, if(T369="Lift &amp; Shift Noprod",Assumptions!$B$9,if(V369=Assumptions!$B$6,Assumptions!$B$10,if(P369=1,Assumptions!$B$8,Assumptions!$B$7))),"")</f>
        <v>SSD</v>
      </c>
      <c r="AK369" s="69" t="str">
        <f t="shared" si="14"/>
        <v>SSD</v>
      </c>
      <c r="AL369" s="69">
        <f>if(AJ369="Hyperdisk Balanced",Assumptions!$B$11,0)</f>
        <v>0</v>
      </c>
      <c r="AM369" s="69">
        <f>if(AJ369="Hyperdisk Balanced",Assumptions!$B$12,0)</f>
        <v>0</v>
      </c>
      <c r="AN369" s="70">
        <f>if(AK369=0,0,if(AJ369="Hyperdisk Balanced",vlookup(AK369&amp;" provisioned space",'SKU Pricing'!A:B,Assumptions!$B$2,0)*Z369+vlookup(AK369&amp;" provisioned IOPS",'SKU Pricing'!A:B,Assumptions!$B$2,0)*AL369*730+vlookup(AK369&amp;" provisioned throughput",'SKU Pricing'!A:B,Assumptions!$B$2,0)*AM369*730,vlookup(AK369,'SKU Pricing'!A:B,Assumptions!$B$2,0)*Z369))</f>
        <v>32.505</v>
      </c>
      <c r="AO369" s="70">
        <f t="shared" si="15"/>
        <v>88.32165264</v>
      </c>
      <c r="AP369" s="71" t="str">
        <f t="shared" si="16"/>
        <v>VM Manager</v>
      </c>
      <c r="AQ369" s="70">
        <f>ifna(vlookup(AP369,'SKU Pricing'!A:B,Assumptions!$B$2,0)*AE369,0)</f>
        <v>2.19</v>
      </c>
      <c r="AR369" s="72">
        <v>0.0</v>
      </c>
    </row>
    <row r="370">
      <c r="A370" s="61" t="s">
        <v>519</v>
      </c>
      <c r="B370" s="62" t="str">
        <f>ifna(if(vlookup(A370,vOS!A:B,2,0)="","Unknown",vlookup(A370,vOS!A:B,2,0)),"Unknown")</f>
        <v>CentOS 4/5 (64-bit)</v>
      </c>
      <c r="C370" s="62">
        <f>vlookup(B370,'OS Study'!A:D,2,0)</f>
        <v>0</v>
      </c>
      <c r="D370" s="62" t="str">
        <f>vlookup(B370,'OS Study'!A:D,3,0)</f>
        <v>Linux</v>
      </c>
      <c r="E370" s="62" t="str">
        <f>vlookup(B370,'OS Study'!A:D,4,0)</f>
        <v>CentOS</v>
      </c>
      <c r="F370" s="63" t="str">
        <f>vlookup(B370,'OS Study'!A:E,5,0)</f>
        <v>4/5</v>
      </c>
      <c r="G370" s="62">
        <f>IF(vlookup(A370,'RVtools V2.1'!A:J,4,0)="non",0,1)</f>
        <v>0</v>
      </c>
      <c r="H370" s="62">
        <f>if(vlookup(A370,'RVtools V2.1'!A:K,11,0)="kube",1,0)</f>
        <v>0</v>
      </c>
      <c r="I370" s="62">
        <f t="shared" si="5"/>
        <v>0</v>
      </c>
      <c r="J370" s="62">
        <f>ifna(vlookup(A370,'Infra Study'!A:Q,17,0),0)</f>
        <v>0</v>
      </c>
      <c r="K370" s="64">
        <f>IFERROR(__xludf.DUMMYFUNCTION("N(REGEXMATCH(VLOOKUP(A370, 'RVtools V2.1'!A:H, 8, 0), ""^Serveur de fichiers""))"),0.0)</f>
        <v>0</v>
      </c>
      <c r="L370" s="64">
        <f t="shared" si="6"/>
        <v>0</v>
      </c>
      <c r="M370" s="65" t="str">
        <f>ifna(vlookup(A370,'RVtools V2.1'!A:I,8,0),"N/A")</f>
        <v>Infra - APC</v>
      </c>
      <c r="N370" s="64">
        <f>IFERROR(__xludf.DUMMYFUNCTION("IF(REGEXMATCH(M370, ""(?i)"" &amp; JOIN(""|"", SPLIT(""kalisil"", "" ""))), 1, 0)"),0.0)</f>
        <v>0</v>
      </c>
      <c r="O370" s="64" t="str">
        <f>vlookup(A370,'RVtools V2.1'!A:H,7,0)</f>
        <v>T3</v>
      </c>
      <c r="P370" s="64">
        <f>if(vlookup(A370,'RVtools V2.1'!A:H,5,0)="oui",1,0)</f>
        <v>0</v>
      </c>
      <c r="Q370" s="64">
        <f>ifna(vlookup(A370,vCPU!A:B,2,0),"Unknown")</f>
        <v>1</v>
      </c>
      <c r="R370" s="66">
        <f>ifna(vlookup(A370,vMemory!A:C,3,0),"Unknown")</f>
        <v>1</v>
      </c>
      <c r="S370" s="66">
        <f>ifna(vlookup(A370,vDisk!A:C,3,0),"Unknown")</f>
        <v>4</v>
      </c>
      <c r="T370" s="67" t="str">
        <f t="array" ref="T370">IFS(
   L370=1, "No Lift &amp; Shift",
   J370=1, XLOOKUP(A370, 'Infra Study'!A:A, 'Infra Study'!P:P),
   I370=1, "No Lift &amp; Shift",
   H370=1, "GKE",
   K370=1, "GCNV",
   G370=1, "Lift &amp; Shift Prod",
   TRUE, "Lift &amp; Shift Noprod"
)</f>
        <v>Lift &amp; Shift Noprod</v>
      </c>
      <c r="U370" s="67">
        <f t="shared" si="7"/>
        <v>1</v>
      </c>
      <c r="V370" s="68" t="str">
        <f>if(T370="Lift &amp; Shift Noprod",if( Y370=0,Assumptions!$B$5, Assumptions!$B$4),if(T370="Lift &amp; Shift Prod",if(AND(N370=1,O370="T1"),Assumptions!$B$6,Assumptions!$B$4),0))</f>
        <v>E2</v>
      </c>
      <c r="W370" s="62">
        <f>if(V370&lt;&gt;0,if(Q370="Unknown", Assumptions!$B$42,If(Q370&gt;1,Q370,2)),0)</f>
        <v>2</v>
      </c>
      <c r="X370" s="69">
        <f>if(V370&lt;&gt;0,if(R370="Unknown", Assumptions!$B$43,R370),0)</f>
        <v>1</v>
      </c>
      <c r="Y370" s="68">
        <f t="shared" si="8"/>
        <v>0</v>
      </c>
      <c r="Z370" s="68">
        <f>if(V370&lt;&gt;0,if(  S370="Unknown", Assumptions!$B$44,S370),0)</f>
        <v>4</v>
      </c>
      <c r="AA370" s="68" t="str">
        <f>if(V370 ="N2",ifna(vlookup(W370&amp;"-"&amp;X370,'Ref. VM'!A:B,2,0),"Custom"),if(V370 ="E2" , ifna(vlookup(W370&amp;"-"&amp;X370,'Ref. VM'!D:E,2,0),"Custom"),if(V370="N2D",ifna(vlookup(W370&amp;"-"&amp;X370,'Ref. VM'!G:H,2,0),"Custom"),if(V370="N4",ifna(vlookup(W370&amp;"-"&amp;X370,'Ref. VM'!J:K,2,0),"Custom"),0))))</f>
        <v>Custom</v>
      </c>
      <c r="AB370" s="67" t="str">
        <f t="shared" si="9"/>
        <v>E2-Custom vCPUs</v>
      </c>
      <c r="AC370" s="67" t="str">
        <f t="shared" si="10"/>
        <v>E2-Custom RAM</v>
      </c>
      <c r="AD370" s="67">
        <f t="shared" si="11"/>
        <v>0</v>
      </c>
      <c r="AE370" s="62">
        <f>if(T370="Lift &amp; Shift Prod",730,if(T370="Lift &amp; Shift Noprod",Assumptions!$B$3,0))</f>
        <v>270</v>
      </c>
      <c r="AF370" s="70">
        <f>if( U370=0,0,if(Y370=0, ((vlookup(AB370,'SKU Pricing'!A:B,Assumptions!$B$2,0)*W370)+(vlookup(AC370,'SKU Pricing'!A:B,Assumptions!$B$2,0)*X370))*AE370,((vlookup(AB370,'SKU Pricing'!A:B,Assumptions!$B$2,0)*W370)+(vlookup(AC370,'SKU Pricing'!A:B,Assumptions!$B$2,0)*(W370*8))+(vlookup(AD370,'SKU Pricing'!A:B,Assumptions!$B$2,0)*(X370-(W370*8))))*AE370))</f>
        <v>15.3075825</v>
      </c>
      <c r="AG370" s="67">
        <f t="shared" si="12"/>
        <v>0</v>
      </c>
      <c r="AH370" s="70">
        <f>ifna(vlookup(AG370,'SKU Pricing'!A:B,Assumptions!$B$2,0)*W370*AE370,0)</f>
        <v>0</v>
      </c>
      <c r="AI370" s="62" t="str">
        <f t="shared" si="13"/>
        <v/>
      </c>
      <c r="AJ370" s="62" t="str">
        <f>if(V370&lt;&gt;0, if(T370="Lift &amp; Shift Noprod",Assumptions!$B$9,if(V370=Assumptions!$B$6,Assumptions!$B$10,if(P370=1,Assumptions!$B$8,Assumptions!$B$7))),"")</f>
        <v>Balanced</v>
      </c>
      <c r="AK370" s="69" t="str">
        <f t="shared" si="14"/>
        <v>Balanced</v>
      </c>
      <c r="AL370" s="69">
        <f>if(AJ370="Hyperdisk Balanced",Assumptions!$B$11,0)</f>
        <v>0</v>
      </c>
      <c r="AM370" s="69">
        <f>if(AJ370="Hyperdisk Balanced",Assumptions!$B$12,0)</f>
        <v>0</v>
      </c>
      <c r="AN370" s="70">
        <f>if(AK370=0,0,if(AJ370="Hyperdisk Balanced",vlookup(AK370&amp;" provisioned space",'SKU Pricing'!A:B,Assumptions!$B$2,0)*Z370+vlookup(AK370&amp;" provisioned IOPS",'SKU Pricing'!A:B,Assumptions!$B$2,0)*AL370*730+vlookup(AK370&amp;" provisioned throughput",'SKU Pricing'!A:B,Assumptions!$B$2,0)*AM370*730,vlookup(AK370,'SKU Pricing'!A:B,Assumptions!$B$2,0)*Z370))</f>
        <v>0.464</v>
      </c>
      <c r="AO370" s="70">
        <f t="shared" si="15"/>
        <v>15.7715825</v>
      </c>
      <c r="AP370" s="71" t="str">
        <f t="shared" si="16"/>
        <v>VM Manager</v>
      </c>
      <c r="AQ370" s="70">
        <f>ifna(vlookup(AP370,'SKU Pricing'!A:B,Assumptions!$B$2,0)*AE370,0)</f>
        <v>0.81</v>
      </c>
      <c r="AR370" s="72">
        <v>0.0</v>
      </c>
    </row>
    <row r="371">
      <c r="A371" s="61" t="s">
        <v>520</v>
      </c>
      <c r="B371" s="62" t="str">
        <f>ifna(if(vlookup(A371,vOS!A:B,2,0)="","Unknown",vlookup(A371,vOS!A:B,2,0)),"Unknown")</f>
        <v>Debian GNU/Linux 11 (64-bit)</v>
      </c>
      <c r="C371" s="62">
        <f>vlookup(B371,'OS Study'!A:D,2,0)</f>
        <v>0</v>
      </c>
      <c r="D371" s="62" t="str">
        <f>vlookup(B371,'OS Study'!A:D,3,0)</f>
        <v>Linux</v>
      </c>
      <c r="E371" s="62" t="str">
        <f>vlookup(B371,'OS Study'!A:D,4,0)</f>
        <v>Debian</v>
      </c>
      <c r="F371" s="63" t="str">
        <f>vlookup(B371,'OS Study'!A:E,5,0)</f>
        <v>11</v>
      </c>
      <c r="G371" s="62">
        <f>IF(vlookup(A371,'RVtools V2.1'!A:J,4,0)="non",0,1)</f>
        <v>1</v>
      </c>
      <c r="H371" s="62">
        <f>if(vlookup(A371,'RVtools V2.1'!A:K,11,0)="kube",1,0)</f>
        <v>0</v>
      </c>
      <c r="I371" s="62">
        <f t="shared" si="5"/>
        <v>0</v>
      </c>
      <c r="J371" s="62">
        <f>ifna(vlookup(A371,'Infra Study'!A:Q,17,0),0)</f>
        <v>0</v>
      </c>
      <c r="K371" s="64">
        <f>IFERROR(__xludf.DUMMYFUNCTION("N(REGEXMATCH(VLOOKUP(A371, 'RVtools V2.1'!A:H, 8, 0), ""^Serveur de fichiers""))"),0.0)</f>
        <v>0</v>
      </c>
      <c r="L371" s="64">
        <f t="shared" si="6"/>
        <v>0</v>
      </c>
      <c r="M371" s="67" t="str">
        <f>ifna(vlookup(A371,'RVtools V2.1'!A:I,8,0),"N/A")</f>
        <v>Infra - APC</v>
      </c>
      <c r="N371" s="64">
        <f>IFERROR(__xludf.DUMMYFUNCTION("IF(REGEXMATCH(M371, ""(?i)"" &amp; JOIN(""|"", SPLIT(""kalisil"", "" ""))), 1, 0)"),0.0)</f>
        <v>0</v>
      </c>
      <c r="O371" s="64" t="str">
        <f>vlookup(A371,'RVtools V2.1'!A:H,7,0)</f>
        <v>T3</v>
      </c>
      <c r="P371" s="64">
        <f>if(vlookup(A371,'RVtools V2.1'!A:H,5,0)="oui",1,0)</f>
        <v>1</v>
      </c>
      <c r="Q371" s="64">
        <f>ifna(vlookup(A371,vCPU!A:B,2,0),"Unknown")</f>
        <v>6</v>
      </c>
      <c r="R371" s="66">
        <f>ifna(vlookup(A371,vMemory!A:C,3,0),"Unknown")</f>
        <v>8</v>
      </c>
      <c r="S371" s="66">
        <f>ifna(vlookup(A371,vDisk!A:C,3,0),"Unknown")</f>
        <v>93</v>
      </c>
      <c r="T371" s="67" t="str">
        <f t="array" ref="T371">IFS(
   L371=1, "No Lift &amp; Shift",
   J371=1, XLOOKUP(A371, 'Infra Study'!A:A, 'Infra Study'!P:P),
   I371=1, "No Lift &amp; Shift",
   H371=1, "GKE",
   K371=1, "GCNV",
   G371=1, "Lift &amp; Shift Prod",
   TRUE, "Lift &amp; Shift Noprod"
)</f>
        <v>Lift &amp; Shift Prod</v>
      </c>
      <c r="U371" s="67">
        <f t="shared" si="7"/>
        <v>1</v>
      </c>
      <c r="V371" s="68" t="str">
        <f>if(T371="Lift &amp; Shift Noprod",if( Y371=0,Assumptions!$B$5, Assumptions!$B$4),if(T371="Lift &amp; Shift Prod",if(AND(N371=1,O371="T1"),Assumptions!$B$6,Assumptions!$B$4),0))</f>
        <v>N2D</v>
      </c>
      <c r="W371" s="69">
        <f>if(V371&lt;&gt;0,if(Q371="Unknown", Assumptions!$B$42,If(Q371&gt;1,Q371,2)),0)</f>
        <v>6</v>
      </c>
      <c r="X371" s="69">
        <f>if(V371&lt;&gt;0,if(R371="Unknown", Assumptions!$B$43,R371),0)</f>
        <v>8</v>
      </c>
      <c r="Y371" s="68">
        <f t="shared" si="8"/>
        <v>0</v>
      </c>
      <c r="Z371" s="68">
        <f>if(V371&lt;&gt;0,if(  S371="Unknown", Assumptions!$B$44,S371),0)</f>
        <v>93</v>
      </c>
      <c r="AA371" s="68" t="str">
        <f>if(V371 ="N2",ifna(vlookup(W371&amp;"-"&amp;X371,'Ref. VM'!A:B,2,0),"Custom"),if(V371 ="E2" , ifna(vlookup(W371&amp;"-"&amp;X371,'Ref. VM'!D:E,2,0),"Custom"),if(V371="N2D",ifna(vlookup(W371&amp;"-"&amp;X371,'Ref. VM'!G:H,2,0),"Custom"),if(V371="N4",ifna(vlookup(W371&amp;"-"&amp;X371,'Ref. VM'!J:K,2,0),"Custom"),0))))</f>
        <v>Custom</v>
      </c>
      <c r="AB371" s="67" t="str">
        <f t="shared" si="9"/>
        <v>N2D-Custom vCPUs-CUD 3y</v>
      </c>
      <c r="AC371" s="67" t="str">
        <f t="shared" si="10"/>
        <v>N2D-Custom RAM-CUD 3y</v>
      </c>
      <c r="AD371" s="67">
        <f t="shared" si="11"/>
        <v>0</v>
      </c>
      <c r="AE371" s="69">
        <f>if(T371="Lift &amp; Shift Prod",730,if(T371="Lift &amp; Shift Noprod",Assumptions!$B$3,0))</f>
        <v>730</v>
      </c>
      <c r="AF371" s="70">
        <f>if( U371=0,0,if(Y371=0, ((vlookup(AB371,'SKU Pricing'!A:B,Assumptions!$B$2,0)*W371)+(vlookup(AC371,'SKU Pricing'!A:B,Assumptions!$B$2,0)*X371))*AE371,((vlookup(AB371,'SKU Pricing'!A:B,Assumptions!$B$2,0)*W371)+(vlookup(AC371,'SKU Pricing'!A:B,Assumptions!$B$2,0)*(W371*8))+(vlookup(AD371,'SKU Pricing'!A:B,Assumptions!$B$2,0)*(X371-(W371*8))))*AE371))</f>
        <v>77.82464592</v>
      </c>
      <c r="AG371" s="67">
        <f t="shared" si="12"/>
        <v>0</v>
      </c>
      <c r="AH371" s="70">
        <f>ifna(vlookup(AG371,'SKU Pricing'!A:B,Assumptions!$B$2,0)*W371*AE371,0)</f>
        <v>0</v>
      </c>
      <c r="AI371" s="62" t="str">
        <f t="shared" si="13"/>
        <v/>
      </c>
      <c r="AJ371" s="62" t="str">
        <f>if(V371&lt;&gt;0, if(T371="Lift &amp; Shift Noprod",Assumptions!$B$9,if(V371=Assumptions!$B$6,Assumptions!$B$10,if(P371=1,Assumptions!$B$8,Assumptions!$B$7))),"")</f>
        <v>SSD</v>
      </c>
      <c r="AK371" s="69" t="str">
        <f t="shared" si="14"/>
        <v>SSD</v>
      </c>
      <c r="AL371" s="69">
        <f>if(AJ371="Hyperdisk Balanced",Assumptions!$B$11,0)</f>
        <v>0</v>
      </c>
      <c r="AM371" s="69">
        <f>if(AJ371="Hyperdisk Balanced",Assumptions!$B$12,0)</f>
        <v>0</v>
      </c>
      <c r="AN371" s="70">
        <f>if(AK371=0,0,if(AJ371="Hyperdisk Balanced",vlookup(AK371&amp;" provisioned space",'SKU Pricing'!A:B,Assumptions!$B$2,0)*Z371+vlookup(AK371&amp;" provisioned IOPS",'SKU Pricing'!A:B,Assumptions!$B$2,0)*AL371*730+vlookup(AK371&amp;" provisioned throughput",'SKU Pricing'!A:B,Assumptions!$B$2,0)*AM371*730,vlookup(AK371,'SKU Pricing'!A:B,Assumptions!$B$2,0)*Z371))</f>
        <v>18.321</v>
      </c>
      <c r="AO371" s="70">
        <f t="shared" si="15"/>
        <v>96.14564592</v>
      </c>
      <c r="AP371" s="71" t="str">
        <f t="shared" si="16"/>
        <v>VM Manager</v>
      </c>
      <c r="AQ371" s="70">
        <f>ifna(vlookup(AP371,'SKU Pricing'!A:B,Assumptions!$B$2,0)*AE371,0)</f>
        <v>2.19</v>
      </c>
      <c r="AR371" s="72">
        <v>0.0</v>
      </c>
    </row>
    <row r="372">
      <c r="A372" s="61" t="s">
        <v>521</v>
      </c>
      <c r="B372" s="62" t="str">
        <f>ifna(if(vlookup(A372,vOS!A:B,2,0)="","Unknown",vlookup(A372,vOS!A:B,2,0)),"Unknown")</f>
        <v>Microsoft Windows Server 2022 (64-bit)</v>
      </c>
      <c r="C372" s="62">
        <f>vlookup(B372,'OS Study'!A:D,2,0)</f>
        <v>0</v>
      </c>
      <c r="D372" s="62" t="str">
        <f>vlookup(B372,'OS Study'!A:D,3,0)</f>
        <v>Windows</v>
      </c>
      <c r="E372" s="62" t="str">
        <f>vlookup(B372,'OS Study'!A:D,4,0)</f>
        <v>Server</v>
      </c>
      <c r="F372" s="63" t="str">
        <f>vlookup(B372,'OS Study'!A:E,5,0)</f>
        <v>2022</v>
      </c>
      <c r="G372" s="62">
        <f>IF(vlookup(A372,'RVtools V2.1'!A:J,4,0)="non",0,1)</f>
        <v>1</v>
      </c>
      <c r="H372" s="62">
        <f>if(vlookup(A372,'RVtools V2.1'!A:K,11,0)="kube",1,0)</f>
        <v>0</v>
      </c>
      <c r="I372" s="62">
        <f t="shared" si="5"/>
        <v>0</v>
      </c>
      <c r="J372" s="62">
        <f>ifna(vlookup(A372,'Infra Study'!A:Q,17,0),0)</f>
        <v>0</v>
      </c>
      <c r="K372" s="64">
        <f>IFERROR(__xludf.DUMMYFUNCTION("N(REGEXMATCH(VLOOKUP(A372, 'RVtools V2.1'!A:H, 8, 0), ""^Serveur de fichiers""))"),0.0)</f>
        <v>0</v>
      </c>
      <c r="L372" s="64">
        <f t="shared" si="6"/>
        <v>0</v>
      </c>
      <c r="M372" s="67" t="str">
        <f>ifna(vlookup(A372,'RVtools V2.1'!A:I,8,0),"N/A")</f>
        <v>Infra - CC Intune</v>
      </c>
      <c r="N372" s="64">
        <f>IFERROR(__xludf.DUMMYFUNCTION("IF(REGEXMATCH(M372, ""(?i)"" &amp; JOIN(""|"", SPLIT(""kalisil"", "" ""))), 1, 0)"),0.0)</f>
        <v>0</v>
      </c>
      <c r="O372" s="64" t="str">
        <f>vlookup(A372,'RVtools V2.1'!A:H,7,0)</f>
        <v>T1</v>
      </c>
      <c r="P372" s="64">
        <f>if(vlookup(A372,'RVtools V2.1'!A:H,5,0)="oui",1,0)</f>
        <v>1</v>
      </c>
      <c r="Q372" s="64">
        <f>ifna(vlookup(A372,vCPU!A:B,2,0),"Unknown")</f>
        <v>2</v>
      </c>
      <c r="R372" s="66">
        <f>ifna(vlookup(A372,vMemory!A:C,3,0),"Unknown")</f>
        <v>4</v>
      </c>
      <c r="S372" s="66">
        <f>ifna(vlookup(A372,vDisk!A:C,3,0),"Unknown")</f>
        <v>43</v>
      </c>
      <c r="T372" s="67" t="str">
        <f t="array" ref="T372">IFS(
   L372=1, "No Lift &amp; Shift",
   J372=1, XLOOKUP(A372, 'Infra Study'!A:A, 'Infra Study'!P:P),
   I372=1, "No Lift &amp; Shift",
   H372=1, "GKE",
   K372=1, "GCNV",
   G372=1, "Lift &amp; Shift Prod",
   TRUE, "Lift &amp; Shift Noprod"
)</f>
        <v>Lift &amp; Shift Prod</v>
      </c>
      <c r="U372" s="67">
        <f t="shared" si="7"/>
        <v>1</v>
      </c>
      <c r="V372" s="68" t="str">
        <f>if(T372="Lift &amp; Shift Noprod",if( Y372=0,Assumptions!$B$5, Assumptions!$B$4),if(T372="Lift &amp; Shift Prod",if(AND(N372=1,O372="T1"),Assumptions!$B$6,Assumptions!$B$4),0))</f>
        <v>N2D</v>
      </c>
      <c r="W372" s="69">
        <f>if(V372&lt;&gt;0,if(Q372="Unknown", Assumptions!$B$42,If(Q372&gt;1,Q372,2)),0)</f>
        <v>2</v>
      </c>
      <c r="X372" s="69">
        <f>if(V372&lt;&gt;0,if(R372="Unknown", Assumptions!$B$43,R372),0)</f>
        <v>4</v>
      </c>
      <c r="Y372" s="68">
        <f t="shared" si="8"/>
        <v>0</v>
      </c>
      <c r="Z372" s="68">
        <f>if(V372&lt;&gt;0,if(  S372="Unknown", Assumptions!$B$44,S372),0)</f>
        <v>43</v>
      </c>
      <c r="AA372" s="68" t="str">
        <f>if(V372 ="N2",ifna(vlookup(W372&amp;"-"&amp;X372,'Ref. VM'!A:B,2,0),"Custom"),if(V372 ="E2" , ifna(vlookup(W372&amp;"-"&amp;X372,'Ref. VM'!D:E,2,0),"Custom"),if(V372="N2D",ifna(vlookup(W372&amp;"-"&amp;X372,'Ref. VM'!G:H,2,0),"Custom"),if(V372="N4",ifna(vlookup(W372&amp;"-"&amp;X372,'Ref. VM'!J:K,2,0),"Custom"),0))))</f>
        <v>Custom</v>
      </c>
      <c r="AB372" s="67" t="str">
        <f t="shared" si="9"/>
        <v>N2D-Custom vCPUs-CUD 3y</v>
      </c>
      <c r="AC372" s="67" t="str">
        <f t="shared" si="10"/>
        <v>N2D-Custom RAM-CUD 3y</v>
      </c>
      <c r="AD372" s="67">
        <f t="shared" si="11"/>
        <v>0</v>
      </c>
      <c r="AE372" s="69">
        <f>if(T372="Lift &amp; Shift Prod",730,if(T372="Lift &amp; Shift Noprod",Assumptions!$B$3,0))</f>
        <v>730</v>
      </c>
      <c r="AF372" s="70">
        <f>if( U372=0,0,if(Y372=0, ((vlookup(AB372,'SKU Pricing'!A:B,Assumptions!$B$2,0)*W372)+(vlookup(AC372,'SKU Pricing'!A:B,Assumptions!$B$2,0)*X372))*AE372,((vlookup(AB372,'SKU Pricing'!A:B,Assumptions!$B$2,0)*W372)+(vlookup(AC372,'SKU Pricing'!A:B,Assumptions!$B$2,0)*(W372*8))+(vlookup(AD372,'SKU Pricing'!A:B,Assumptions!$B$2,0)*(X372-(W372*8))))*AE372))</f>
        <v>27.90832632</v>
      </c>
      <c r="AG372" s="67" t="str">
        <f t="shared" si="12"/>
        <v>Windows Server</v>
      </c>
      <c r="AH372" s="70">
        <f>ifna(vlookup(AG372,'SKU Pricing'!A:B,Assumptions!$B$2,0)*W372*AE372,0)</f>
        <v>67.16</v>
      </c>
      <c r="AI372" s="62" t="str">
        <f t="shared" si="13"/>
        <v>Regional</v>
      </c>
      <c r="AJ372" s="62" t="str">
        <f>if(V372&lt;&gt;0, if(T372="Lift &amp; Shift Noprod",Assumptions!$B$9,if(V372=Assumptions!$B$6,Assumptions!$B$10,if(P372=1,Assumptions!$B$8,Assumptions!$B$7))),"")</f>
        <v>SSD</v>
      </c>
      <c r="AK372" s="69" t="str">
        <f t="shared" si="14"/>
        <v>SSD</v>
      </c>
      <c r="AL372" s="69">
        <f>if(AJ372="Hyperdisk Balanced",Assumptions!$B$11,0)</f>
        <v>0</v>
      </c>
      <c r="AM372" s="69">
        <f>if(AJ372="Hyperdisk Balanced",Assumptions!$B$12,0)</f>
        <v>0</v>
      </c>
      <c r="AN372" s="70">
        <f>if(AK372=0,0,if(AJ372="Hyperdisk Balanced",vlookup(AK372&amp;" provisioned space",'SKU Pricing'!A:B,Assumptions!$B$2,0)*Z372+vlookup(AK372&amp;" provisioned IOPS",'SKU Pricing'!A:B,Assumptions!$B$2,0)*AL372*730+vlookup(AK372&amp;" provisioned throughput",'SKU Pricing'!A:B,Assumptions!$B$2,0)*AM372*730,vlookup(AK372,'SKU Pricing'!A:B,Assumptions!$B$2,0)*Z372))</f>
        <v>8.471</v>
      </c>
      <c r="AO372" s="70">
        <f t="shared" si="15"/>
        <v>103.5393263</v>
      </c>
      <c r="AP372" s="71" t="str">
        <f t="shared" si="16"/>
        <v>VM Manager</v>
      </c>
      <c r="AQ372" s="70">
        <f>ifna(vlookup(AP372,'SKU Pricing'!A:B,Assumptions!$B$2,0)*AE372,0)</f>
        <v>2.19</v>
      </c>
      <c r="AR372" s="72">
        <v>0.0</v>
      </c>
    </row>
    <row r="373">
      <c r="A373" s="61" t="s">
        <v>522</v>
      </c>
      <c r="B373" s="62" t="str">
        <f>ifna(if(vlookup(A373,vOS!A:B,2,0)="","Unknown",vlookup(A373,vOS!A:B,2,0)),"Unknown")</f>
        <v>Microsoft Windows Server 2022 (64-bit)</v>
      </c>
      <c r="C373" s="62">
        <f>vlookup(B373,'OS Study'!A:D,2,0)</f>
        <v>0</v>
      </c>
      <c r="D373" s="62" t="str">
        <f>vlookup(B373,'OS Study'!A:D,3,0)</f>
        <v>Windows</v>
      </c>
      <c r="E373" s="62" t="str">
        <f>vlookup(B373,'OS Study'!A:D,4,0)</f>
        <v>Server</v>
      </c>
      <c r="F373" s="63" t="str">
        <f>vlookup(B373,'OS Study'!A:E,5,0)</f>
        <v>2022</v>
      </c>
      <c r="G373" s="62">
        <f>IF(vlookup(A373,'RVtools V2.1'!A:J,4,0)="non",0,1)</f>
        <v>1</v>
      </c>
      <c r="H373" s="62">
        <f>if(vlookup(A373,'RVtools V2.1'!A:K,11,0)="kube",1,0)</f>
        <v>0</v>
      </c>
      <c r="I373" s="62">
        <f t="shared" si="5"/>
        <v>0</v>
      </c>
      <c r="J373" s="62">
        <f>ifna(vlookup(A373,'Infra Study'!A:Q,17,0),0)</f>
        <v>1</v>
      </c>
      <c r="K373" s="64">
        <f>IFERROR(__xludf.DUMMYFUNCTION("N(REGEXMATCH(VLOOKUP(A373, 'RVtools V2.1'!A:H, 8, 0), ""^Serveur de fichiers""))"),0.0)</f>
        <v>0</v>
      </c>
      <c r="L373" s="64">
        <f t="shared" si="6"/>
        <v>0</v>
      </c>
      <c r="M373" s="67" t="str">
        <f>ifna(vlookup(A373,'RVtools V2.1'!A:I,8,0),"N/A")</f>
        <v>Infra - DHCP</v>
      </c>
      <c r="N373" s="64">
        <f>IFERROR(__xludf.DUMMYFUNCTION("IF(REGEXMATCH(M373, ""(?i)"" &amp; JOIN(""|"", SPLIT(""kalisil"", "" ""))), 1, 0)"),0.0)</f>
        <v>0</v>
      </c>
      <c r="O373" s="64" t="str">
        <f>vlookup(A373,'RVtools V2.1'!A:H,7,0)</f>
        <v>T2</v>
      </c>
      <c r="P373" s="64">
        <f>if(vlookup(A373,'RVtools V2.1'!A:H,5,0)="oui",1,0)</f>
        <v>1</v>
      </c>
      <c r="Q373" s="64">
        <f>ifna(vlookup(A373,vCPU!A:B,2,0),"Unknown")</f>
        <v>2</v>
      </c>
      <c r="R373" s="66">
        <f>ifna(vlookup(A373,vMemory!A:C,3,0),"Unknown")</f>
        <v>4</v>
      </c>
      <c r="S373" s="66">
        <f>ifna(vlookup(A373,vDisk!A:C,3,0),"Unknown")</f>
        <v>113</v>
      </c>
      <c r="T373" s="67" t="str">
        <f t="array" ref="T373">IFS(
   L373=1, "No Lift &amp; Shift",
   J373=1, XLOOKUP(A373, 'Infra Study'!A:A, 'Infra Study'!P:P),
   I373=1, "No Lift &amp; Shift",
   H373=1, "GKE",
   K373=1, "GCNV",
   G373=1, "Lift &amp; Shift Prod",
   TRUE, "Lift &amp; Shift Noprod"
)</f>
        <v>No Lift &amp; Shift</v>
      </c>
      <c r="U373" s="67">
        <f t="shared" si="7"/>
        <v>0</v>
      </c>
      <c r="V373" s="68">
        <f>if(T373="Lift &amp; Shift Noprod",if( Y373=0,Assumptions!$B$5, Assumptions!$B$4),if(T373="Lift &amp; Shift Prod",if(AND(N373=1,O373="T1"),Assumptions!$B$6,Assumptions!$B$4),0))</f>
        <v>0</v>
      </c>
      <c r="W373" s="62">
        <f>if(V373&lt;&gt;0,if(Q373="Unknown", Assumptions!$B$42,If(Q373&gt;1,Q373,2)),0)</f>
        <v>0</v>
      </c>
      <c r="X373" s="69">
        <f>if(V373&lt;&gt;0,if(R373="Unknown", Assumptions!$B$43,R373),0)</f>
        <v>0</v>
      </c>
      <c r="Y373" s="68">
        <f t="shared" si="8"/>
        <v>0</v>
      </c>
      <c r="Z373" s="68">
        <f>if(V373&lt;&gt;0,if(  S373="Unknown", Assumptions!$B$44,S373),0)</f>
        <v>0</v>
      </c>
      <c r="AA373" s="68">
        <f>if(V373 ="N2",ifna(vlookup(W373&amp;"-"&amp;X373,'Ref. VM'!A:B,2,0),"Custom"),if(V373 ="E2" , ifna(vlookup(W373&amp;"-"&amp;X373,'Ref. VM'!D:E,2,0),"Custom"),if(V373="N2D",ifna(vlookup(W373&amp;"-"&amp;X373,'Ref. VM'!G:H,2,0),"Custom"),if(V373="N4",ifna(vlookup(W373&amp;"-"&amp;X373,'Ref. VM'!J:K,2,0),"Custom"),0))))</f>
        <v>0</v>
      </c>
      <c r="AB373" s="67">
        <f t="shared" si="9"/>
        <v>0</v>
      </c>
      <c r="AC373" s="67">
        <f t="shared" si="10"/>
        <v>0</v>
      </c>
      <c r="AD373" s="67">
        <f t="shared" si="11"/>
        <v>0</v>
      </c>
      <c r="AE373" s="62">
        <f>if(T373="Lift &amp; Shift Prod",730,if(T373="Lift &amp; Shift Noprod",Assumptions!$B$3,0))</f>
        <v>0</v>
      </c>
      <c r="AF373" s="70">
        <f>if( U373=0,0,if(Y373=0, ((vlookup(AB373,'SKU Pricing'!A:B,Assumptions!$B$2,0)*W373)+(vlookup(AC373,'SKU Pricing'!A:B,Assumptions!$B$2,0)*X373))*AE373,((vlookup(AB373,'SKU Pricing'!A:B,Assumptions!$B$2,0)*W373)+(vlookup(AC373,'SKU Pricing'!A:B,Assumptions!$B$2,0)*(W373*8))+(vlookup(AD373,'SKU Pricing'!A:B,Assumptions!$B$2,0)*(X373-(W373*8))))*AE373))</f>
        <v>0</v>
      </c>
      <c r="AG373" s="67">
        <f t="shared" si="12"/>
        <v>0</v>
      </c>
      <c r="AH373" s="70">
        <f>ifna(vlookup(AG373,'SKU Pricing'!A:B,Assumptions!$B$2,0)*W373*AE373,0)</f>
        <v>0</v>
      </c>
      <c r="AI373" s="62" t="str">
        <f t="shared" si="13"/>
        <v/>
      </c>
      <c r="AJ373" s="62" t="str">
        <f>if(V373&lt;&gt;0, if(T373="Lift &amp; Shift Noprod",Assumptions!$B$9,if(V373=Assumptions!$B$6,Assumptions!$B$10,if(P373=1,Assumptions!$B$8,Assumptions!$B$7))),"")</f>
        <v/>
      </c>
      <c r="AK373" s="69">
        <f t="shared" si="14"/>
        <v>0</v>
      </c>
      <c r="AL373" s="69">
        <f>if(AJ373="Hyperdisk Balanced",Assumptions!$B$11,0)</f>
        <v>0</v>
      </c>
      <c r="AM373" s="69">
        <f>if(AJ373="Hyperdisk Balanced",Assumptions!$B$12,0)</f>
        <v>0</v>
      </c>
      <c r="AN373" s="70">
        <f>if(AK373=0,0,if(AJ373="Hyperdisk Balanced",vlookup(AK373&amp;" provisioned space",'SKU Pricing'!A:B,Assumptions!$B$2,0)*Z373+vlookup(AK373&amp;" provisioned IOPS",'SKU Pricing'!A:B,Assumptions!$B$2,0)*AL373*730+vlookup(AK373&amp;" provisioned throughput",'SKU Pricing'!A:B,Assumptions!$B$2,0)*AM373*730,vlookup(AK373,'SKU Pricing'!A:B,Assumptions!$B$2,0)*Z373))</f>
        <v>0</v>
      </c>
      <c r="AO373" s="70">
        <f t="shared" si="15"/>
        <v>0</v>
      </c>
      <c r="AP373" s="71">
        <f t="shared" si="16"/>
        <v>0</v>
      </c>
      <c r="AQ373" s="70">
        <f>ifna(vlookup(AP373,'SKU Pricing'!A:B,Assumptions!$B$2,0)*AE373,0)</f>
        <v>0</v>
      </c>
      <c r="AR373" s="72">
        <v>0.0</v>
      </c>
    </row>
    <row r="374">
      <c r="A374" s="61" t="s">
        <v>523</v>
      </c>
      <c r="B374" s="62" t="str">
        <f>ifna(if(vlookup(A374,vOS!A:B,2,0)="","Unknown",vlookup(A374,vOS!A:B,2,0)),"Unknown")</f>
        <v>Microsoft Windows Server 2019 (64-bit)</v>
      </c>
      <c r="C374" s="62">
        <f>vlookup(B374,'OS Study'!A:D,2,0)</f>
        <v>0</v>
      </c>
      <c r="D374" s="62" t="str">
        <f>vlookup(B374,'OS Study'!A:D,3,0)</f>
        <v>Windows</v>
      </c>
      <c r="E374" s="62" t="str">
        <f>vlookup(B374,'OS Study'!A:D,4,0)</f>
        <v>Server</v>
      </c>
      <c r="F374" s="63" t="str">
        <f>vlookup(B374,'OS Study'!A:E,5,0)</f>
        <v>2019</v>
      </c>
      <c r="G374" s="62">
        <f>IF(vlookup(A374,'RVtools V2.1'!A:J,4,0)="non",0,1)</f>
        <v>1</v>
      </c>
      <c r="H374" s="62">
        <f>if(vlookup(A374,'RVtools V2.1'!A:K,11,0)="kube",1,0)</f>
        <v>0</v>
      </c>
      <c r="I374" s="62">
        <f t="shared" si="5"/>
        <v>0</v>
      </c>
      <c r="J374" s="62">
        <f>ifna(vlookup(A374,'Infra Study'!A:Q,17,0),0)</f>
        <v>1</v>
      </c>
      <c r="K374" s="64">
        <f>IFERROR(__xludf.DUMMYFUNCTION("N(REGEXMATCH(VLOOKUP(A374, 'RVtools V2.1'!A:H, 8, 0), ""^Serveur de fichiers""))"),0.0)</f>
        <v>0</v>
      </c>
      <c r="L374" s="64">
        <f t="shared" si="6"/>
        <v>0</v>
      </c>
      <c r="M374" s="67" t="str">
        <f>ifna(vlookup(A374,'RVtools V2.1'!A:I,8,0),"N/A")</f>
        <v>Infra - DHCP</v>
      </c>
      <c r="N374" s="64">
        <f>IFERROR(__xludf.DUMMYFUNCTION("IF(REGEXMATCH(M374, ""(?i)"" &amp; JOIN(""|"", SPLIT(""kalisil"", "" ""))), 1, 0)"),0.0)</f>
        <v>0</v>
      </c>
      <c r="O374" s="64" t="str">
        <f>vlookup(A374,'RVtools V2.1'!A:H,7,0)</f>
        <v>T2</v>
      </c>
      <c r="P374" s="64">
        <f>if(vlookup(A374,'RVtools V2.1'!A:H,5,0)="oui",1,0)</f>
        <v>1</v>
      </c>
      <c r="Q374" s="64">
        <f>ifna(vlookup(A374,vCPU!A:B,2,0),"Unknown")</f>
        <v>2</v>
      </c>
      <c r="R374" s="66">
        <f>ifna(vlookup(A374,vMemory!A:C,3,0),"Unknown")</f>
        <v>4</v>
      </c>
      <c r="S374" s="66">
        <f>ifna(vlookup(A374,vDisk!A:C,3,0),"Unknown")</f>
        <v>138</v>
      </c>
      <c r="T374" s="67" t="str">
        <f t="array" ref="T374">IFS(
   L374=1, "No Lift &amp; Shift",
   J374=1, XLOOKUP(A374, 'Infra Study'!A:A, 'Infra Study'!P:P),
   I374=1, "No Lift &amp; Shift",
   H374=1, "GKE",
   K374=1, "GCNV",
   G374=1, "Lift &amp; Shift Prod",
   TRUE, "Lift &amp; Shift Noprod"
)</f>
        <v>No Lift &amp; Shift</v>
      </c>
      <c r="U374" s="67">
        <f t="shared" si="7"/>
        <v>0</v>
      </c>
      <c r="V374" s="68">
        <f>if(T374="Lift &amp; Shift Noprod",if( Y374=0,Assumptions!$B$5, Assumptions!$B$4),if(T374="Lift &amp; Shift Prod",if(AND(N374=1,O374="T1"),Assumptions!$B$6,Assumptions!$B$4),0))</f>
        <v>0</v>
      </c>
      <c r="W374" s="62">
        <f>if(V374&lt;&gt;0,if(Q374="Unknown", Assumptions!$B$42,If(Q374&gt;1,Q374,2)),0)</f>
        <v>0</v>
      </c>
      <c r="X374" s="69">
        <f>if(V374&lt;&gt;0,if(R374="Unknown", Assumptions!$B$43,R374),0)</f>
        <v>0</v>
      </c>
      <c r="Y374" s="68">
        <f t="shared" si="8"/>
        <v>0</v>
      </c>
      <c r="Z374" s="68">
        <f>if(V374&lt;&gt;0,if(  S374="Unknown", Assumptions!$B$44,S374),0)</f>
        <v>0</v>
      </c>
      <c r="AA374" s="68">
        <f>if(V374 ="N2",ifna(vlookup(W374&amp;"-"&amp;X374,'Ref. VM'!A:B,2,0),"Custom"),if(V374 ="E2" , ifna(vlookup(W374&amp;"-"&amp;X374,'Ref. VM'!D:E,2,0),"Custom"),if(V374="N2D",ifna(vlookup(W374&amp;"-"&amp;X374,'Ref. VM'!G:H,2,0),"Custom"),if(V374="N4",ifna(vlookup(W374&amp;"-"&amp;X374,'Ref. VM'!J:K,2,0),"Custom"),0))))</f>
        <v>0</v>
      </c>
      <c r="AB374" s="67">
        <f t="shared" si="9"/>
        <v>0</v>
      </c>
      <c r="AC374" s="67">
        <f t="shared" si="10"/>
        <v>0</v>
      </c>
      <c r="AD374" s="67">
        <f t="shared" si="11"/>
        <v>0</v>
      </c>
      <c r="AE374" s="62">
        <f>if(T374="Lift &amp; Shift Prod",730,if(T374="Lift &amp; Shift Noprod",Assumptions!$B$3,0))</f>
        <v>0</v>
      </c>
      <c r="AF374" s="70">
        <f>if( U374=0,0,if(Y374=0, ((vlookup(AB374,'SKU Pricing'!A:B,Assumptions!$B$2,0)*W374)+(vlookup(AC374,'SKU Pricing'!A:B,Assumptions!$B$2,0)*X374))*AE374,((vlookup(AB374,'SKU Pricing'!A:B,Assumptions!$B$2,0)*W374)+(vlookup(AC374,'SKU Pricing'!A:B,Assumptions!$B$2,0)*(W374*8))+(vlookup(AD374,'SKU Pricing'!A:B,Assumptions!$B$2,0)*(X374-(W374*8))))*AE374))</f>
        <v>0</v>
      </c>
      <c r="AG374" s="67">
        <f t="shared" si="12"/>
        <v>0</v>
      </c>
      <c r="AH374" s="70">
        <f>ifna(vlookup(AG374,'SKU Pricing'!A:B,Assumptions!$B$2,0)*W374*AE374,0)</f>
        <v>0</v>
      </c>
      <c r="AI374" s="62" t="str">
        <f t="shared" si="13"/>
        <v/>
      </c>
      <c r="AJ374" s="62" t="str">
        <f>if(V374&lt;&gt;0, if(T374="Lift &amp; Shift Noprod",Assumptions!$B$9,if(V374=Assumptions!$B$6,Assumptions!$B$10,if(P374=1,Assumptions!$B$8,Assumptions!$B$7))),"")</f>
        <v/>
      </c>
      <c r="AK374" s="69">
        <f t="shared" si="14"/>
        <v>0</v>
      </c>
      <c r="AL374" s="69">
        <f>if(AJ374="Hyperdisk Balanced",Assumptions!$B$11,0)</f>
        <v>0</v>
      </c>
      <c r="AM374" s="69">
        <f>if(AJ374="Hyperdisk Balanced",Assumptions!$B$12,0)</f>
        <v>0</v>
      </c>
      <c r="AN374" s="70">
        <f>if(AK374=0,0,if(AJ374="Hyperdisk Balanced",vlookup(AK374&amp;" provisioned space",'SKU Pricing'!A:B,Assumptions!$B$2,0)*Z374+vlookup(AK374&amp;" provisioned IOPS",'SKU Pricing'!A:B,Assumptions!$B$2,0)*AL374*730+vlookup(AK374&amp;" provisioned throughput",'SKU Pricing'!A:B,Assumptions!$B$2,0)*AM374*730,vlookup(AK374,'SKU Pricing'!A:B,Assumptions!$B$2,0)*Z374))</f>
        <v>0</v>
      </c>
      <c r="AO374" s="70">
        <f t="shared" si="15"/>
        <v>0</v>
      </c>
      <c r="AP374" s="71">
        <f t="shared" si="16"/>
        <v>0</v>
      </c>
      <c r="AQ374" s="70">
        <f>ifna(vlookup(AP374,'SKU Pricing'!A:B,Assumptions!$B$2,0)*AE374,0)</f>
        <v>0</v>
      </c>
      <c r="AR374" s="72">
        <v>0.0</v>
      </c>
    </row>
    <row r="375">
      <c r="A375" s="61" t="s">
        <v>524</v>
      </c>
      <c r="B375" s="62" t="str">
        <f>ifna(if(vlookup(A375,vOS!A:B,2,0)="","Unknown",vlookup(A375,vOS!A:B,2,0)),"Unknown")</f>
        <v>Microsoft Windows Server 2022 (64-bit)</v>
      </c>
      <c r="C375" s="62">
        <f>vlookup(B375,'OS Study'!A:D,2,0)</f>
        <v>0</v>
      </c>
      <c r="D375" s="62" t="str">
        <f>vlookup(B375,'OS Study'!A:D,3,0)</f>
        <v>Windows</v>
      </c>
      <c r="E375" s="62" t="str">
        <f>vlookup(B375,'OS Study'!A:D,4,0)</f>
        <v>Server</v>
      </c>
      <c r="F375" s="63" t="str">
        <f>vlookup(B375,'OS Study'!A:E,5,0)</f>
        <v>2022</v>
      </c>
      <c r="G375" s="62">
        <f>IF(vlookup(A375,'RVtools V2.1'!A:J,4,0)="non",0,1)</f>
        <v>1</v>
      </c>
      <c r="H375" s="62">
        <f>if(vlookup(A375,'RVtools V2.1'!A:K,11,0)="kube",1,0)</f>
        <v>0</v>
      </c>
      <c r="I375" s="62">
        <f t="shared" si="5"/>
        <v>0</v>
      </c>
      <c r="J375" s="62">
        <f>ifna(vlookup(A375,'Infra Study'!A:Q,17,0),0)</f>
        <v>1</v>
      </c>
      <c r="K375" s="64">
        <f>IFERROR(__xludf.DUMMYFUNCTION("N(REGEXMATCH(VLOOKUP(A375, 'RVtools V2.1'!A:H, 8, 0), ""^Serveur de fichiers""))"),0.0)</f>
        <v>0</v>
      </c>
      <c r="L375" s="64">
        <f t="shared" si="6"/>
        <v>0</v>
      </c>
      <c r="M375" s="67" t="str">
        <f>ifna(vlookup(A375,'RVtools V2.1'!A:I,8,0),"N/A")</f>
        <v>Infra - DHCP</v>
      </c>
      <c r="N375" s="64">
        <f>IFERROR(__xludf.DUMMYFUNCTION("IF(REGEXMATCH(M375, ""(?i)"" &amp; JOIN(""|"", SPLIT(""kalisil"", "" ""))), 1, 0)"),0.0)</f>
        <v>0</v>
      </c>
      <c r="O375" s="64" t="str">
        <f>vlookup(A375,'RVtools V2.1'!A:H,7,0)</f>
        <v>T2</v>
      </c>
      <c r="P375" s="64">
        <f>if(vlookup(A375,'RVtools V2.1'!A:H,5,0)="oui",1,0)</f>
        <v>1</v>
      </c>
      <c r="Q375" s="64">
        <f>ifna(vlookup(A375,vCPU!A:B,2,0),"Unknown")</f>
        <v>2</v>
      </c>
      <c r="R375" s="66">
        <f>ifna(vlookup(A375,vMemory!A:C,3,0),"Unknown")</f>
        <v>4</v>
      </c>
      <c r="S375" s="66">
        <f>ifna(vlookup(A375,vDisk!A:C,3,0),"Unknown")</f>
        <v>108</v>
      </c>
      <c r="T375" s="67" t="str">
        <f t="array" ref="T375">IFS(
   L375=1, "No Lift &amp; Shift",
   J375=1, XLOOKUP(A375, 'Infra Study'!A:A, 'Infra Study'!P:P),
   I375=1, "No Lift &amp; Shift",
   H375=1, "GKE",
   K375=1, "GCNV",
   G375=1, "Lift &amp; Shift Prod",
   TRUE, "Lift &amp; Shift Noprod"
)</f>
        <v>No Lift &amp; Shift</v>
      </c>
      <c r="U375" s="67">
        <f t="shared" si="7"/>
        <v>0</v>
      </c>
      <c r="V375" s="68">
        <f>if(T375="Lift &amp; Shift Noprod",if( Y375=0,Assumptions!$B$5, Assumptions!$B$4),if(T375="Lift &amp; Shift Prod",if(AND(N375=1,O375="T1"),Assumptions!$B$6,Assumptions!$B$4),0))</f>
        <v>0</v>
      </c>
      <c r="W375" s="62">
        <f>if(V375&lt;&gt;0,if(Q375="Unknown", Assumptions!$B$42,If(Q375&gt;1,Q375,2)),0)</f>
        <v>0</v>
      </c>
      <c r="X375" s="69">
        <f>if(V375&lt;&gt;0,if(R375="Unknown", Assumptions!$B$43,R375),0)</f>
        <v>0</v>
      </c>
      <c r="Y375" s="68">
        <f t="shared" si="8"/>
        <v>0</v>
      </c>
      <c r="Z375" s="68">
        <f>if(V375&lt;&gt;0,if(  S375="Unknown", Assumptions!$B$44,S375),0)</f>
        <v>0</v>
      </c>
      <c r="AA375" s="68">
        <f>if(V375 ="N2",ifna(vlookup(W375&amp;"-"&amp;X375,'Ref. VM'!A:B,2,0),"Custom"),if(V375 ="E2" , ifna(vlookup(W375&amp;"-"&amp;X375,'Ref. VM'!D:E,2,0),"Custom"),if(V375="N2D",ifna(vlookup(W375&amp;"-"&amp;X375,'Ref. VM'!G:H,2,0),"Custom"),if(V375="N4",ifna(vlookup(W375&amp;"-"&amp;X375,'Ref. VM'!J:K,2,0),"Custom"),0))))</f>
        <v>0</v>
      </c>
      <c r="AB375" s="67">
        <f t="shared" si="9"/>
        <v>0</v>
      </c>
      <c r="AC375" s="67">
        <f t="shared" si="10"/>
        <v>0</v>
      </c>
      <c r="AD375" s="67">
        <f t="shared" si="11"/>
        <v>0</v>
      </c>
      <c r="AE375" s="62">
        <f>if(T375="Lift &amp; Shift Prod",730,if(T375="Lift &amp; Shift Noprod",Assumptions!$B$3,0))</f>
        <v>0</v>
      </c>
      <c r="AF375" s="70">
        <f>if( U375=0,0,if(Y375=0, ((vlookup(AB375,'SKU Pricing'!A:B,Assumptions!$B$2,0)*W375)+(vlookup(AC375,'SKU Pricing'!A:B,Assumptions!$B$2,0)*X375))*AE375,((vlookup(AB375,'SKU Pricing'!A:B,Assumptions!$B$2,0)*W375)+(vlookup(AC375,'SKU Pricing'!A:B,Assumptions!$B$2,0)*(W375*8))+(vlookup(AD375,'SKU Pricing'!A:B,Assumptions!$B$2,0)*(X375-(W375*8))))*AE375))</f>
        <v>0</v>
      </c>
      <c r="AG375" s="67">
        <f t="shared" si="12"/>
        <v>0</v>
      </c>
      <c r="AH375" s="70">
        <f>ifna(vlookup(AG375,'SKU Pricing'!A:B,Assumptions!$B$2,0)*W375*AE375,0)</f>
        <v>0</v>
      </c>
      <c r="AI375" s="62" t="str">
        <f t="shared" si="13"/>
        <v/>
      </c>
      <c r="AJ375" s="62" t="str">
        <f>if(V375&lt;&gt;0, if(T375="Lift &amp; Shift Noprod",Assumptions!$B$9,if(V375=Assumptions!$B$6,Assumptions!$B$10,if(P375=1,Assumptions!$B$8,Assumptions!$B$7))),"")</f>
        <v/>
      </c>
      <c r="AK375" s="69">
        <f t="shared" si="14"/>
        <v>0</v>
      </c>
      <c r="AL375" s="69">
        <f>if(AJ375="Hyperdisk Balanced",Assumptions!$B$11,0)</f>
        <v>0</v>
      </c>
      <c r="AM375" s="69">
        <f>if(AJ375="Hyperdisk Balanced",Assumptions!$B$12,0)</f>
        <v>0</v>
      </c>
      <c r="AN375" s="70">
        <f>if(AK375=0,0,if(AJ375="Hyperdisk Balanced",vlookup(AK375&amp;" provisioned space",'SKU Pricing'!A:B,Assumptions!$B$2,0)*Z375+vlookup(AK375&amp;" provisioned IOPS",'SKU Pricing'!A:B,Assumptions!$B$2,0)*AL375*730+vlookup(AK375&amp;" provisioned throughput",'SKU Pricing'!A:B,Assumptions!$B$2,0)*AM375*730,vlookup(AK375,'SKU Pricing'!A:B,Assumptions!$B$2,0)*Z375))</f>
        <v>0</v>
      </c>
      <c r="AO375" s="70">
        <f t="shared" si="15"/>
        <v>0</v>
      </c>
      <c r="AP375" s="71">
        <f t="shared" si="16"/>
        <v>0</v>
      </c>
      <c r="AQ375" s="70">
        <f>ifna(vlookup(AP375,'SKU Pricing'!A:B,Assumptions!$B$2,0)*AE375,0)</f>
        <v>0</v>
      </c>
      <c r="AR375" s="72">
        <v>0.0</v>
      </c>
    </row>
    <row r="376">
      <c r="A376" s="61" t="s">
        <v>525</v>
      </c>
      <c r="B376" s="62" t="str">
        <f>ifna(if(vlookup(A376,vOS!A:B,2,0)="","Unknown",vlookup(A376,vOS!A:B,2,0)),"Unknown")</f>
        <v>Microsoft Windows Server 2022 (64-bit)</v>
      </c>
      <c r="C376" s="62">
        <f>vlookup(B376,'OS Study'!A:D,2,0)</f>
        <v>0</v>
      </c>
      <c r="D376" s="62" t="str">
        <f>vlookup(B376,'OS Study'!A:D,3,0)</f>
        <v>Windows</v>
      </c>
      <c r="E376" s="62" t="str">
        <f>vlookup(B376,'OS Study'!A:D,4,0)</f>
        <v>Server</v>
      </c>
      <c r="F376" s="63" t="str">
        <f>vlookup(B376,'OS Study'!A:E,5,0)</f>
        <v>2022</v>
      </c>
      <c r="G376" s="62">
        <f>IF(vlookup(A376,'RVtools V2.1'!A:J,4,0)="non",0,1)</f>
        <v>1</v>
      </c>
      <c r="H376" s="62">
        <f>if(vlookup(A376,'RVtools V2.1'!A:K,11,0)="kube",1,0)</f>
        <v>0</v>
      </c>
      <c r="I376" s="62">
        <f t="shared" si="5"/>
        <v>0</v>
      </c>
      <c r="J376" s="62">
        <f>ifna(vlookup(A376,'Infra Study'!A:Q,17,0),0)</f>
        <v>1</v>
      </c>
      <c r="K376" s="64">
        <f>IFERROR(__xludf.DUMMYFUNCTION("N(REGEXMATCH(VLOOKUP(A376, 'RVtools V2.1'!A:H, 8, 0), ""^Serveur de fichiers""))"),0.0)</f>
        <v>0</v>
      </c>
      <c r="L376" s="64">
        <f t="shared" si="6"/>
        <v>0</v>
      </c>
      <c r="M376" s="67" t="str">
        <f>ifna(vlookup(A376,'RVtools V2.1'!A:I,8,0),"N/A")</f>
        <v>Infra - DHCP</v>
      </c>
      <c r="N376" s="64">
        <f>IFERROR(__xludf.DUMMYFUNCTION("IF(REGEXMATCH(M376, ""(?i)"" &amp; JOIN(""|"", SPLIT(""kalisil"", "" ""))), 1, 0)"),0.0)</f>
        <v>0</v>
      </c>
      <c r="O376" s="64" t="str">
        <f>vlookup(A376,'RVtools V2.1'!A:H,7,0)</f>
        <v>T2</v>
      </c>
      <c r="P376" s="64">
        <f>if(vlookup(A376,'RVtools V2.1'!A:H,5,0)="oui",1,0)</f>
        <v>1</v>
      </c>
      <c r="Q376" s="64">
        <f>ifna(vlookup(A376,vCPU!A:B,2,0),"Unknown")</f>
        <v>2</v>
      </c>
      <c r="R376" s="66">
        <f>ifna(vlookup(A376,vMemory!A:C,3,0),"Unknown")</f>
        <v>4</v>
      </c>
      <c r="S376" s="66">
        <f>ifna(vlookup(A376,vDisk!A:C,3,0),"Unknown")</f>
        <v>106</v>
      </c>
      <c r="T376" s="67" t="str">
        <f t="array" ref="T376">IFS(
   L376=1, "No Lift &amp; Shift",
   J376=1, XLOOKUP(A376, 'Infra Study'!A:A, 'Infra Study'!P:P),
   I376=1, "No Lift &amp; Shift",
   H376=1, "GKE",
   K376=1, "GCNV",
   G376=1, "Lift &amp; Shift Prod",
   TRUE, "Lift &amp; Shift Noprod"
)</f>
        <v>No Lift &amp; Shift</v>
      </c>
      <c r="U376" s="67">
        <f t="shared" si="7"/>
        <v>0</v>
      </c>
      <c r="V376" s="68">
        <f>if(T376="Lift &amp; Shift Noprod",if( Y376=0,Assumptions!$B$5, Assumptions!$B$4),if(T376="Lift &amp; Shift Prod",if(AND(N376=1,O376="T1"),Assumptions!$B$6,Assumptions!$B$4),0))</f>
        <v>0</v>
      </c>
      <c r="W376" s="62">
        <f>if(V376&lt;&gt;0,if(Q376="Unknown", Assumptions!$B$42,If(Q376&gt;1,Q376,2)),0)</f>
        <v>0</v>
      </c>
      <c r="X376" s="69">
        <f>if(V376&lt;&gt;0,if(R376="Unknown", Assumptions!$B$43,R376),0)</f>
        <v>0</v>
      </c>
      <c r="Y376" s="68">
        <f t="shared" si="8"/>
        <v>0</v>
      </c>
      <c r="Z376" s="68">
        <f>if(V376&lt;&gt;0,if(  S376="Unknown", Assumptions!$B$44,S376),0)</f>
        <v>0</v>
      </c>
      <c r="AA376" s="68">
        <f>if(V376 ="N2",ifna(vlookup(W376&amp;"-"&amp;X376,'Ref. VM'!A:B,2,0),"Custom"),if(V376 ="E2" , ifna(vlookup(W376&amp;"-"&amp;X376,'Ref. VM'!D:E,2,0),"Custom"),if(V376="N2D",ifna(vlookup(W376&amp;"-"&amp;X376,'Ref. VM'!G:H,2,0),"Custom"),if(V376="N4",ifna(vlookup(W376&amp;"-"&amp;X376,'Ref. VM'!J:K,2,0),"Custom"),0))))</f>
        <v>0</v>
      </c>
      <c r="AB376" s="67">
        <f t="shared" si="9"/>
        <v>0</v>
      </c>
      <c r="AC376" s="67">
        <f t="shared" si="10"/>
        <v>0</v>
      </c>
      <c r="AD376" s="67">
        <f t="shared" si="11"/>
        <v>0</v>
      </c>
      <c r="AE376" s="62">
        <f>if(T376="Lift &amp; Shift Prod",730,if(T376="Lift &amp; Shift Noprod",Assumptions!$B$3,0))</f>
        <v>0</v>
      </c>
      <c r="AF376" s="70">
        <f>if( U376=0,0,if(Y376=0, ((vlookup(AB376,'SKU Pricing'!A:B,Assumptions!$B$2,0)*W376)+(vlookup(AC376,'SKU Pricing'!A:B,Assumptions!$B$2,0)*X376))*AE376,((vlookup(AB376,'SKU Pricing'!A:B,Assumptions!$B$2,0)*W376)+(vlookup(AC376,'SKU Pricing'!A:B,Assumptions!$B$2,0)*(W376*8))+(vlookup(AD376,'SKU Pricing'!A:B,Assumptions!$B$2,0)*(X376-(W376*8))))*AE376))</f>
        <v>0</v>
      </c>
      <c r="AG376" s="67">
        <f t="shared" si="12"/>
        <v>0</v>
      </c>
      <c r="AH376" s="70">
        <f>ifna(vlookup(AG376,'SKU Pricing'!A:B,Assumptions!$B$2,0)*W376*AE376,0)</f>
        <v>0</v>
      </c>
      <c r="AI376" s="62" t="str">
        <f t="shared" si="13"/>
        <v/>
      </c>
      <c r="AJ376" s="62" t="str">
        <f>if(V376&lt;&gt;0, if(T376="Lift &amp; Shift Noprod",Assumptions!$B$9,if(V376=Assumptions!$B$6,Assumptions!$B$10,if(P376=1,Assumptions!$B$8,Assumptions!$B$7))),"")</f>
        <v/>
      </c>
      <c r="AK376" s="69">
        <f t="shared" si="14"/>
        <v>0</v>
      </c>
      <c r="AL376" s="69">
        <f>if(AJ376="Hyperdisk Balanced",Assumptions!$B$11,0)</f>
        <v>0</v>
      </c>
      <c r="AM376" s="69">
        <f>if(AJ376="Hyperdisk Balanced",Assumptions!$B$12,0)</f>
        <v>0</v>
      </c>
      <c r="AN376" s="70">
        <f>if(AK376=0,0,if(AJ376="Hyperdisk Balanced",vlookup(AK376&amp;" provisioned space",'SKU Pricing'!A:B,Assumptions!$B$2,0)*Z376+vlookup(AK376&amp;" provisioned IOPS",'SKU Pricing'!A:B,Assumptions!$B$2,0)*AL376*730+vlookup(AK376&amp;" provisioned throughput",'SKU Pricing'!A:B,Assumptions!$B$2,0)*AM376*730,vlookup(AK376,'SKU Pricing'!A:B,Assumptions!$B$2,0)*Z376))</f>
        <v>0</v>
      </c>
      <c r="AO376" s="70">
        <f t="shared" si="15"/>
        <v>0</v>
      </c>
      <c r="AP376" s="71">
        <f t="shared" si="16"/>
        <v>0</v>
      </c>
      <c r="AQ376" s="70">
        <f>ifna(vlookup(AP376,'SKU Pricing'!A:B,Assumptions!$B$2,0)*AE376,0)</f>
        <v>0</v>
      </c>
      <c r="AR376" s="72">
        <v>0.0</v>
      </c>
    </row>
    <row r="377">
      <c r="A377" s="61" t="s">
        <v>526</v>
      </c>
      <c r="B377" s="62" t="str">
        <f>ifna(if(vlookup(A377,vOS!A:B,2,0)="","Unknown",vlookup(A377,vOS!A:B,2,0)),"Unknown")</f>
        <v>Microsoft Windows Server 2019 (64-bit)</v>
      </c>
      <c r="C377" s="62">
        <f>vlookup(B377,'OS Study'!A:D,2,0)</f>
        <v>0</v>
      </c>
      <c r="D377" s="62" t="str">
        <f>vlookup(B377,'OS Study'!A:D,3,0)</f>
        <v>Windows</v>
      </c>
      <c r="E377" s="62" t="str">
        <f>vlookup(B377,'OS Study'!A:D,4,0)</f>
        <v>Server</v>
      </c>
      <c r="F377" s="63" t="str">
        <f>vlookup(B377,'OS Study'!A:E,5,0)</f>
        <v>2019</v>
      </c>
      <c r="G377" s="62">
        <f>IF(vlookup(A377,'RVtools V2.1'!A:J,4,0)="non",0,1)</f>
        <v>1</v>
      </c>
      <c r="H377" s="62">
        <f>if(vlookup(A377,'RVtools V2.1'!A:K,11,0)="kube",1,0)</f>
        <v>0</v>
      </c>
      <c r="I377" s="62">
        <f t="shared" si="5"/>
        <v>0</v>
      </c>
      <c r="J377" s="62">
        <f>ifna(vlookup(A377,'Infra Study'!A:Q,17,0),0)</f>
        <v>1</v>
      </c>
      <c r="K377" s="64">
        <f>IFERROR(__xludf.DUMMYFUNCTION("N(REGEXMATCH(VLOOKUP(A377, 'RVtools V2.1'!A:H, 8, 0), ""^Serveur de fichiers""))"),0.0)</f>
        <v>0</v>
      </c>
      <c r="L377" s="64">
        <f t="shared" si="6"/>
        <v>0</v>
      </c>
      <c r="M377" s="67" t="str">
        <f>ifna(vlookup(A377,'RVtools V2.1'!A:I,8,0),"N/A")</f>
        <v>Infra - DHCP</v>
      </c>
      <c r="N377" s="64">
        <f>IFERROR(__xludf.DUMMYFUNCTION("IF(REGEXMATCH(M377, ""(?i)"" &amp; JOIN(""|"", SPLIT(""kalisil"", "" ""))), 1, 0)"),0.0)</f>
        <v>0</v>
      </c>
      <c r="O377" s="64" t="str">
        <f>vlookup(A377,'RVtools V2.1'!A:H,7,0)</f>
        <v>T2</v>
      </c>
      <c r="P377" s="64">
        <f>if(vlookup(A377,'RVtools V2.1'!A:H,5,0)="oui",1,0)</f>
        <v>1</v>
      </c>
      <c r="Q377" s="64">
        <f>ifna(vlookup(A377,vCPU!A:B,2,0),"Unknown")</f>
        <v>2</v>
      </c>
      <c r="R377" s="66">
        <f>ifna(vlookup(A377,vMemory!A:C,3,0),"Unknown")</f>
        <v>4</v>
      </c>
      <c r="S377" s="66">
        <f>ifna(vlookup(A377,vDisk!A:C,3,0),"Unknown")</f>
        <v>121</v>
      </c>
      <c r="T377" s="67" t="str">
        <f t="array" ref="T377">IFS(
   L377=1, "No Lift &amp; Shift",
   J377=1, XLOOKUP(A377, 'Infra Study'!A:A, 'Infra Study'!P:P),
   I377=1, "No Lift &amp; Shift",
   H377=1, "GKE",
   K377=1, "GCNV",
   G377=1, "Lift &amp; Shift Prod",
   TRUE, "Lift &amp; Shift Noprod"
)</f>
        <v>No Lift &amp; Shift</v>
      </c>
      <c r="U377" s="67">
        <f t="shared" si="7"/>
        <v>0</v>
      </c>
      <c r="V377" s="68">
        <f>if(T377="Lift &amp; Shift Noprod",if( Y377=0,Assumptions!$B$5, Assumptions!$B$4),if(T377="Lift &amp; Shift Prod",if(AND(N377=1,O377="T1"),Assumptions!$B$6,Assumptions!$B$4),0))</f>
        <v>0</v>
      </c>
      <c r="W377" s="62">
        <f>if(V377&lt;&gt;0,if(Q377="Unknown", Assumptions!$B$42,If(Q377&gt;1,Q377,2)),0)</f>
        <v>0</v>
      </c>
      <c r="X377" s="69">
        <f>if(V377&lt;&gt;0,if(R377="Unknown", Assumptions!$B$43,R377),0)</f>
        <v>0</v>
      </c>
      <c r="Y377" s="68">
        <f t="shared" si="8"/>
        <v>0</v>
      </c>
      <c r="Z377" s="68">
        <f>if(V377&lt;&gt;0,if(  S377="Unknown", Assumptions!$B$44,S377),0)</f>
        <v>0</v>
      </c>
      <c r="AA377" s="68">
        <f>if(V377 ="N2",ifna(vlookup(W377&amp;"-"&amp;X377,'Ref. VM'!A:B,2,0),"Custom"),if(V377 ="E2" , ifna(vlookup(W377&amp;"-"&amp;X377,'Ref. VM'!D:E,2,0),"Custom"),if(V377="N2D",ifna(vlookup(W377&amp;"-"&amp;X377,'Ref. VM'!G:H,2,0),"Custom"),if(V377="N4",ifna(vlookup(W377&amp;"-"&amp;X377,'Ref. VM'!J:K,2,0),"Custom"),0))))</f>
        <v>0</v>
      </c>
      <c r="AB377" s="67">
        <f t="shared" si="9"/>
        <v>0</v>
      </c>
      <c r="AC377" s="67">
        <f t="shared" si="10"/>
        <v>0</v>
      </c>
      <c r="AD377" s="67">
        <f t="shared" si="11"/>
        <v>0</v>
      </c>
      <c r="AE377" s="62">
        <f>if(T377="Lift &amp; Shift Prod",730,if(T377="Lift &amp; Shift Noprod",Assumptions!$B$3,0))</f>
        <v>0</v>
      </c>
      <c r="AF377" s="70">
        <f>if( U377=0,0,if(Y377=0, ((vlookup(AB377,'SKU Pricing'!A:B,Assumptions!$B$2,0)*W377)+(vlookup(AC377,'SKU Pricing'!A:B,Assumptions!$B$2,0)*X377))*AE377,((vlookup(AB377,'SKU Pricing'!A:B,Assumptions!$B$2,0)*W377)+(vlookup(AC377,'SKU Pricing'!A:B,Assumptions!$B$2,0)*(W377*8))+(vlookup(AD377,'SKU Pricing'!A:B,Assumptions!$B$2,0)*(X377-(W377*8))))*AE377))</f>
        <v>0</v>
      </c>
      <c r="AG377" s="67">
        <f t="shared" si="12"/>
        <v>0</v>
      </c>
      <c r="AH377" s="70">
        <f>ifna(vlookup(AG377,'SKU Pricing'!A:B,Assumptions!$B$2,0)*W377*AE377,0)</f>
        <v>0</v>
      </c>
      <c r="AI377" s="62" t="str">
        <f t="shared" si="13"/>
        <v/>
      </c>
      <c r="AJ377" s="62" t="str">
        <f>if(V377&lt;&gt;0, if(T377="Lift &amp; Shift Noprod",Assumptions!$B$9,if(V377=Assumptions!$B$6,Assumptions!$B$10,if(P377=1,Assumptions!$B$8,Assumptions!$B$7))),"")</f>
        <v/>
      </c>
      <c r="AK377" s="69">
        <f t="shared" si="14"/>
        <v>0</v>
      </c>
      <c r="AL377" s="69">
        <f>if(AJ377="Hyperdisk Balanced",Assumptions!$B$11,0)</f>
        <v>0</v>
      </c>
      <c r="AM377" s="69">
        <f>if(AJ377="Hyperdisk Balanced",Assumptions!$B$12,0)</f>
        <v>0</v>
      </c>
      <c r="AN377" s="70">
        <f>if(AK377=0,0,if(AJ377="Hyperdisk Balanced",vlookup(AK377&amp;" provisioned space",'SKU Pricing'!A:B,Assumptions!$B$2,0)*Z377+vlookup(AK377&amp;" provisioned IOPS",'SKU Pricing'!A:B,Assumptions!$B$2,0)*AL377*730+vlookup(AK377&amp;" provisioned throughput",'SKU Pricing'!A:B,Assumptions!$B$2,0)*AM377*730,vlookup(AK377,'SKU Pricing'!A:B,Assumptions!$B$2,0)*Z377))</f>
        <v>0</v>
      </c>
      <c r="AO377" s="70">
        <f t="shared" si="15"/>
        <v>0</v>
      </c>
      <c r="AP377" s="71">
        <f t="shared" si="16"/>
        <v>0</v>
      </c>
      <c r="AQ377" s="70">
        <f>ifna(vlookup(AP377,'SKU Pricing'!A:B,Assumptions!$B$2,0)*AE377,0)</f>
        <v>0</v>
      </c>
      <c r="AR377" s="72">
        <v>0.0</v>
      </c>
    </row>
    <row r="378">
      <c r="A378" s="61" t="s">
        <v>527</v>
      </c>
      <c r="B378" s="62" t="str">
        <f>ifna(if(vlookup(A378,vOS!A:B,2,0)="","Unknown",vlookup(A378,vOS!A:B,2,0)),"Unknown")</f>
        <v>Microsoft Windows Server 2022 (64-bit)</v>
      </c>
      <c r="C378" s="62">
        <f>vlookup(B378,'OS Study'!A:D,2,0)</f>
        <v>0</v>
      </c>
      <c r="D378" s="62" t="str">
        <f>vlookup(B378,'OS Study'!A:D,3,0)</f>
        <v>Windows</v>
      </c>
      <c r="E378" s="62" t="str">
        <f>vlookup(B378,'OS Study'!A:D,4,0)</f>
        <v>Server</v>
      </c>
      <c r="F378" s="63" t="str">
        <f>vlookup(B378,'OS Study'!A:E,5,0)</f>
        <v>2022</v>
      </c>
      <c r="G378" s="62">
        <f>IF(vlookup(A378,'RVtools V2.1'!A:J,4,0)="non",0,1)</f>
        <v>1</v>
      </c>
      <c r="H378" s="62">
        <f>if(vlookup(A378,'RVtools V2.1'!A:K,11,0)="kube",1,0)</f>
        <v>0</v>
      </c>
      <c r="I378" s="62">
        <f t="shared" si="5"/>
        <v>0</v>
      </c>
      <c r="J378" s="62">
        <f>ifna(vlookup(A378,'Infra Study'!A:Q,17,0),0)</f>
        <v>1</v>
      </c>
      <c r="K378" s="64">
        <f>IFERROR(__xludf.DUMMYFUNCTION("N(REGEXMATCH(VLOOKUP(A378, 'RVtools V2.1'!A:H, 8, 0), ""^Serveur de fichiers""))"),0.0)</f>
        <v>0</v>
      </c>
      <c r="L378" s="64">
        <f t="shared" si="6"/>
        <v>0</v>
      </c>
      <c r="M378" s="67" t="str">
        <f>ifna(vlookup(A378,'RVtools V2.1'!A:I,8,0),"N/A")</f>
        <v>Infra - DHCP</v>
      </c>
      <c r="N378" s="64">
        <f>IFERROR(__xludf.DUMMYFUNCTION("IF(REGEXMATCH(M378, ""(?i)"" &amp; JOIN(""|"", SPLIT(""kalisil"", "" ""))), 1, 0)"),0.0)</f>
        <v>0</v>
      </c>
      <c r="O378" s="64" t="str">
        <f>vlookup(A378,'RVtools V2.1'!A:H,7,0)</f>
        <v>T2</v>
      </c>
      <c r="P378" s="64">
        <f>if(vlookup(A378,'RVtools V2.1'!A:H,5,0)="oui",1,0)</f>
        <v>1</v>
      </c>
      <c r="Q378" s="64">
        <f>ifna(vlookup(A378,vCPU!A:B,2,0),"Unknown")</f>
        <v>8</v>
      </c>
      <c r="R378" s="66">
        <f>ifna(vlookup(A378,vMemory!A:C,3,0),"Unknown")</f>
        <v>24</v>
      </c>
      <c r="S378" s="66">
        <f>ifna(vlookup(A378,vDisk!A:C,3,0),"Unknown")</f>
        <v>83</v>
      </c>
      <c r="T378" s="67" t="str">
        <f t="array" ref="T378">IFS(
   L378=1, "No Lift &amp; Shift",
   J378=1, XLOOKUP(A378, 'Infra Study'!A:A, 'Infra Study'!P:P),
   I378=1, "No Lift &amp; Shift",
   H378=1, "GKE",
   K378=1, "GCNV",
   G378=1, "Lift &amp; Shift Prod",
   TRUE, "Lift &amp; Shift Noprod"
)</f>
        <v>No Lift &amp; Shift</v>
      </c>
      <c r="U378" s="67">
        <f t="shared" si="7"/>
        <v>0</v>
      </c>
      <c r="V378" s="68">
        <f>if(T378="Lift &amp; Shift Noprod",if( Y378=0,Assumptions!$B$5, Assumptions!$B$4),if(T378="Lift &amp; Shift Prod",if(AND(N378=1,O378="T1"),Assumptions!$B$6,Assumptions!$B$4),0))</f>
        <v>0</v>
      </c>
      <c r="W378" s="62">
        <f>if(V378&lt;&gt;0,if(Q378="Unknown", Assumptions!$B$42,If(Q378&gt;1,Q378,2)),0)</f>
        <v>0</v>
      </c>
      <c r="X378" s="69">
        <f>if(V378&lt;&gt;0,if(R378="Unknown", Assumptions!$B$43,R378),0)</f>
        <v>0</v>
      </c>
      <c r="Y378" s="68">
        <f t="shared" si="8"/>
        <v>0</v>
      </c>
      <c r="Z378" s="68">
        <f>if(V378&lt;&gt;0,if(  S378="Unknown", Assumptions!$B$44,S378),0)</f>
        <v>0</v>
      </c>
      <c r="AA378" s="68">
        <f>if(V378 ="N2",ifna(vlookup(W378&amp;"-"&amp;X378,'Ref. VM'!A:B,2,0),"Custom"),if(V378 ="E2" , ifna(vlookup(W378&amp;"-"&amp;X378,'Ref. VM'!D:E,2,0),"Custom"),if(V378="N2D",ifna(vlookup(W378&amp;"-"&amp;X378,'Ref. VM'!G:H,2,0),"Custom"),if(V378="N4",ifna(vlookup(W378&amp;"-"&amp;X378,'Ref. VM'!J:K,2,0),"Custom"),0))))</f>
        <v>0</v>
      </c>
      <c r="AB378" s="67">
        <f t="shared" si="9"/>
        <v>0</v>
      </c>
      <c r="AC378" s="67">
        <f t="shared" si="10"/>
        <v>0</v>
      </c>
      <c r="AD378" s="67">
        <f t="shared" si="11"/>
        <v>0</v>
      </c>
      <c r="AE378" s="62">
        <f>if(T378="Lift &amp; Shift Prod",730,if(T378="Lift &amp; Shift Noprod",Assumptions!$B$3,0))</f>
        <v>0</v>
      </c>
      <c r="AF378" s="70">
        <f>if( U378=0,0,if(Y378=0, ((vlookup(AB378,'SKU Pricing'!A:B,Assumptions!$B$2,0)*W378)+(vlookup(AC378,'SKU Pricing'!A:B,Assumptions!$B$2,0)*X378))*AE378,((vlookup(AB378,'SKU Pricing'!A:B,Assumptions!$B$2,0)*W378)+(vlookup(AC378,'SKU Pricing'!A:B,Assumptions!$B$2,0)*(W378*8))+(vlookup(AD378,'SKU Pricing'!A:B,Assumptions!$B$2,0)*(X378-(W378*8))))*AE378))</f>
        <v>0</v>
      </c>
      <c r="AG378" s="67">
        <f t="shared" si="12"/>
        <v>0</v>
      </c>
      <c r="AH378" s="70">
        <f>ifna(vlookup(AG378,'SKU Pricing'!A:B,Assumptions!$B$2,0)*W378*AE378,0)</f>
        <v>0</v>
      </c>
      <c r="AI378" s="62" t="str">
        <f t="shared" si="13"/>
        <v/>
      </c>
      <c r="AJ378" s="62" t="str">
        <f>if(V378&lt;&gt;0, if(T378="Lift &amp; Shift Noprod",Assumptions!$B$9,if(V378=Assumptions!$B$6,Assumptions!$B$10,if(P378=1,Assumptions!$B$8,Assumptions!$B$7))),"")</f>
        <v/>
      </c>
      <c r="AK378" s="69">
        <f t="shared" si="14"/>
        <v>0</v>
      </c>
      <c r="AL378" s="69">
        <f>if(AJ378="Hyperdisk Balanced",Assumptions!$B$11,0)</f>
        <v>0</v>
      </c>
      <c r="AM378" s="69">
        <f>if(AJ378="Hyperdisk Balanced",Assumptions!$B$12,0)</f>
        <v>0</v>
      </c>
      <c r="AN378" s="70">
        <f>if(AK378=0,0,if(AJ378="Hyperdisk Balanced",vlookup(AK378&amp;" provisioned space",'SKU Pricing'!A:B,Assumptions!$B$2,0)*Z378+vlookup(AK378&amp;" provisioned IOPS",'SKU Pricing'!A:B,Assumptions!$B$2,0)*AL378*730+vlookup(AK378&amp;" provisioned throughput",'SKU Pricing'!A:B,Assumptions!$B$2,0)*AM378*730,vlookup(AK378,'SKU Pricing'!A:B,Assumptions!$B$2,0)*Z378))</f>
        <v>0</v>
      </c>
      <c r="AO378" s="70">
        <f t="shared" si="15"/>
        <v>0</v>
      </c>
      <c r="AP378" s="71">
        <f t="shared" si="16"/>
        <v>0</v>
      </c>
      <c r="AQ378" s="70">
        <f>ifna(vlookup(AP378,'SKU Pricing'!A:B,Assumptions!$B$2,0)*AE378,0)</f>
        <v>0</v>
      </c>
      <c r="AR378" s="72">
        <v>0.0</v>
      </c>
    </row>
    <row r="379">
      <c r="A379" s="61" t="s">
        <v>528</v>
      </c>
      <c r="B379" s="62" t="str">
        <f>ifna(if(vlookup(A379,vOS!A:B,2,0)="","Unknown",vlookup(A379,vOS!A:B,2,0)),"Unknown")</f>
        <v>Microsoft Windows Server 2019 (64-bit)</v>
      </c>
      <c r="C379" s="62">
        <f>vlookup(B379,'OS Study'!A:D,2,0)</f>
        <v>0</v>
      </c>
      <c r="D379" s="62" t="str">
        <f>vlookup(B379,'OS Study'!A:D,3,0)</f>
        <v>Windows</v>
      </c>
      <c r="E379" s="62" t="str">
        <f>vlookup(B379,'OS Study'!A:D,4,0)</f>
        <v>Server</v>
      </c>
      <c r="F379" s="63" t="str">
        <f>vlookup(B379,'OS Study'!A:E,5,0)</f>
        <v>2019</v>
      </c>
      <c r="G379" s="62">
        <f>IF(vlookup(A379,'RVtools V2.1'!A:J,4,0)="non",0,1)</f>
        <v>1</v>
      </c>
      <c r="H379" s="62">
        <f>if(vlookup(A379,'RVtools V2.1'!A:K,11,0)="kube",1,0)</f>
        <v>0</v>
      </c>
      <c r="I379" s="62">
        <f t="shared" si="5"/>
        <v>0</v>
      </c>
      <c r="J379" s="62">
        <f>ifna(vlookup(A379,'Infra Study'!A:Q,17,0),0)</f>
        <v>1</v>
      </c>
      <c r="K379" s="64">
        <f>IFERROR(__xludf.DUMMYFUNCTION("N(REGEXMATCH(VLOOKUP(A379, 'RVtools V2.1'!A:H, 8, 0), ""^Serveur de fichiers""))"),0.0)</f>
        <v>0</v>
      </c>
      <c r="L379" s="64">
        <f t="shared" si="6"/>
        <v>0</v>
      </c>
      <c r="M379" s="67" t="str">
        <f>ifna(vlookup(A379,'RVtools V2.1'!A:I,8,0),"N/A")</f>
        <v>Infra - DHCP</v>
      </c>
      <c r="N379" s="64">
        <f>IFERROR(__xludf.DUMMYFUNCTION("IF(REGEXMATCH(M379, ""(?i)"" &amp; JOIN(""|"", SPLIT(""kalisil"", "" ""))), 1, 0)"),0.0)</f>
        <v>0</v>
      </c>
      <c r="O379" s="64" t="str">
        <f>vlookup(A379,'RVtools V2.1'!A:H,7,0)</f>
        <v>T2</v>
      </c>
      <c r="P379" s="64">
        <f>if(vlookup(A379,'RVtools V2.1'!A:H,5,0)="oui",1,0)</f>
        <v>1</v>
      </c>
      <c r="Q379" s="64">
        <f>ifna(vlookup(A379,vCPU!A:B,2,0),"Unknown")</f>
        <v>2</v>
      </c>
      <c r="R379" s="66">
        <f>ifna(vlookup(A379,vMemory!A:C,3,0),"Unknown")</f>
        <v>4</v>
      </c>
      <c r="S379" s="66">
        <f>ifna(vlookup(A379,vDisk!A:C,3,0),"Unknown")</f>
        <v>133</v>
      </c>
      <c r="T379" s="67" t="str">
        <f t="array" ref="T379">IFS(
   L379=1, "No Lift &amp; Shift",
   J379=1, XLOOKUP(A379, 'Infra Study'!A:A, 'Infra Study'!P:P),
   I379=1, "No Lift &amp; Shift",
   H379=1, "GKE",
   K379=1, "GCNV",
   G379=1, "Lift &amp; Shift Prod",
   TRUE, "Lift &amp; Shift Noprod"
)</f>
        <v>No Lift &amp; Shift</v>
      </c>
      <c r="U379" s="67">
        <f t="shared" si="7"/>
        <v>0</v>
      </c>
      <c r="V379" s="68">
        <f>if(T379="Lift &amp; Shift Noprod",if( Y379=0,Assumptions!$B$5, Assumptions!$B$4),if(T379="Lift &amp; Shift Prod",if(AND(N379=1,O379="T1"),Assumptions!$B$6,Assumptions!$B$4),0))</f>
        <v>0</v>
      </c>
      <c r="W379" s="62">
        <f>if(V379&lt;&gt;0,if(Q379="Unknown", Assumptions!$B$42,If(Q379&gt;1,Q379,2)),0)</f>
        <v>0</v>
      </c>
      <c r="X379" s="69">
        <f>if(V379&lt;&gt;0,if(R379="Unknown", Assumptions!$B$43,R379),0)</f>
        <v>0</v>
      </c>
      <c r="Y379" s="68">
        <f t="shared" si="8"/>
        <v>0</v>
      </c>
      <c r="Z379" s="68">
        <f>if(V379&lt;&gt;0,if(  S379="Unknown", Assumptions!$B$44,S379),0)</f>
        <v>0</v>
      </c>
      <c r="AA379" s="68">
        <f>if(V379 ="N2",ifna(vlookup(W379&amp;"-"&amp;X379,'Ref. VM'!A:B,2,0),"Custom"),if(V379 ="E2" , ifna(vlookup(W379&amp;"-"&amp;X379,'Ref. VM'!D:E,2,0),"Custom"),if(V379="N2D",ifna(vlookup(W379&amp;"-"&amp;X379,'Ref. VM'!G:H,2,0),"Custom"),if(V379="N4",ifna(vlookup(W379&amp;"-"&amp;X379,'Ref. VM'!J:K,2,0),"Custom"),0))))</f>
        <v>0</v>
      </c>
      <c r="AB379" s="67">
        <f t="shared" si="9"/>
        <v>0</v>
      </c>
      <c r="AC379" s="67">
        <f t="shared" si="10"/>
        <v>0</v>
      </c>
      <c r="AD379" s="67">
        <f t="shared" si="11"/>
        <v>0</v>
      </c>
      <c r="AE379" s="62">
        <f>if(T379="Lift &amp; Shift Prod",730,if(T379="Lift &amp; Shift Noprod",Assumptions!$B$3,0))</f>
        <v>0</v>
      </c>
      <c r="AF379" s="70">
        <f>if( U379=0,0,if(Y379=0, ((vlookup(AB379,'SKU Pricing'!A:B,Assumptions!$B$2,0)*W379)+(vlookup(AC379,'SKU Pricing'!A:B,Assumptions!$B$2,0)*X379))*AE379,((vlookup(AB379,'SKU Pricing'!A:B,Assumptions!$B$2,0)*W379)+(vlookup(AC379,'SKU Pricing'!A:B,Assumptions!$B$2,0)*(W379*8))+(vlookup(AD379,'SKU Pricing'!A:B,Assumptions!$B$2,0)*(X379-(W379*8))))*AE379))</f>
        <v>0</v>
      </c>
      <c r="AG379" s="67">
        <f t="shared" si="12"/>
        <v>0</v>
      </c>
      <c r="AH379" s="70">
        <f>ifna(vlookup(AG379,'SKU Pricing'!A:B,Assumptions!$B$2,0)*W379*AE379,0)</f>
        <v>0</v>
      </c>
      <c r="AI379" s="62" t="str">
        <f t="shared" si="13"/>
        <v/>
      </c>
      <c r="AJ379" s="62" t="str">
        <f>if(V379&lt;&gt;0, if(T379="Lift &amp; Shift Noprod",Assumptions!$B$9,if(V379=Assumptions!$B$6,Assumptions!$B$10,if(P379=1,Assumptions!$B$8,Assumptions!$B$7))),"")</f>
        <v/>
      </c>
      <c r="AK379" s="69">
        <f t="shared" si="14"/>
        <v>0</v>
      </c>
      <c r="AL379" s="69">
        <f>if(AJ379="Hyperdisk Balanced",Assumptions!$B$11,0)</f>
        <v>0</v>
      </c>
      <c r="AM379" s="69">
        <f>if(AJ379="Hyperdisk Balanced",Assumptions!$B$12,0)</f>
        <v>0</v>
      </c>
      <c r="AN379" s="70">
        <f>if(AK379=0,0,if(AJ379="Hyperdisk Balanced",vlookup(AK379&amp;" provisioned space",'SKU Pricing'!A:B,Assumptions!$B$2,0)*Z379+vlookup(AK379&amp;" provisioned IOPS",'SKU Pricing'!A:B,Assumptions!$B$2,0)*AL379*730+vlookup(AK379&amp;" provisioned throughput",'SKU Pricing'!A:B,Assumptions!$B$2,0)*AM379*730,vlookup(AK379,'SKU Pricing'!A:B,Assumptions!$B$2,0)*Z379))</f>
        <v>0</v>
      </c>
      <c r="AO379" s="70">
        <f t="shared" si="15"/>
        <v>0</v>
      </c>
      <c r="AP379" s="71">
        <f t="shared" si="16"/>
        <v>0</v>
      </c>
      <c r="AQ379" s="70">
        <f>ifna(vlookup(AP379,'SKU Pricing'!A:B,Assumptions!$B$2,0)*AE379,0)</f>
        <v>0</v>
      </c>
      <c r="AR379" s="72">
        <v>0.0</v>
      </c>
    </row>
    <row r="380">
      <c r="A380" s="61" t="s">
        <v>529</v>
      </c>
      <c r="B380" s="62" t="str">
        <f>ifna(if(vlookup(A380,vOS!A:B,2,0)="","Unknown",vlookup(A380,vOS!A:B,2,0)),"Unknown")</f>
        <v>Microsoft Windows Server 2022 (64-bit)</v>
      </c>
      <c r="C380" s="62">
        <f>vlookup(B380,'OS Study'!A:D,2,0)</f>
        <v>0</v>
      </c>
      <c r="D380" s="62" t="str">
        <f>vlookup(B380,'OS Study'!A:D,3,0)</f>
        <v>Windows</v>
      </c>
      <c r="E380" s="62" t="str">
        <f>vlookup(B380,'OS Study'!A:D,4,0)</f>
        <v>Server</v>
      </c>
      <c r="F380" s="63" t="str">
        <f>vlookup(B380,'OS Study'!A:E,5,0)</f>
        <v>2022</v>
      </c>
      <c r="G380" s="62">
        <f>IF(vlookup(A380,'RVtools V2.1'!A:J,4,0)="non",0,1)</f>
        <v>1</v>
      </c>
      <c r="H380" s="62">
        <f>if(vlookup(A380,'RVtools V2.1'!A:K,11,0)="kube",1,0)</f>
        <v>0</v>
      </c>
      <c r="I380" s="62">
        <f t="shared" si="5"/>
        <v>0</v>
      </c>
      <c r="J380" s="62">
        <f>ifna(vlookup(A380,'Infra Study'!A:Q,17,0),0)</f>
        <v>1</v>
      </c>
      <c r="K380" s="64">
        <f>IFERROR(__xludf.DUMMYFUNCTION("N(REGEXMATCH(VLOOKUP(A380, 'RVtools V2.1'!A:H, 8, 0), ""^Serveur de fichiers""))"),0.0)</f>
        <v>0</v>
      </c>
      <c r="L380" s="64">
        <f t="shared" si="6"/>
        <v>0</v>
      </c>
      <c r="M380" s="67" t="str">
        <f>ifna(vlookup(A380,'RVtools V2.1'!A:I,8,0),"N/A")</f>
        <v>Infra - DHCP</v>
      </c>
      <c r="N380" s="64">
        <f>IFERROR(__xludf.DUMMYFUNCTION("IF(REGEXMATCH(M380, ""(?i)"" &amp; JOIN(""|"", SPLIT(""kalisil"", "" ""))), 1, 0)"),0.0)</f>
        <v>0</v>
      </c>
      <c r="O380" s="64" t="str">
        <f>vlookup(A380,'RVtools V2.1'!A:H,7,0)</f>
        <v>T2</v>
      </c>
      <c r="P380" s="64">
        <f>if(vlookup(A380,'RVtools V2.1'!A:H,5,0)="oui",1,0)</f>
        <v>1</v>
      </c>
      <c r="Q380" s="64">
        <f>ifna(vlookup(A380,vCPU!A:B,2,0),"Unknown")</f>
        <v>2</v>
      </c>
      <c r="R380" s="66">
        <f>ifna(vlookup(A380,vMemory!A:C,3,0),"Unknown")</f>
        <v>4</v>
      </c>
      <c r="S380" s="66">
        <f>ifna(vlookup(A380,vDisk!A:C,3,0),"Unknown")</f>
        <v>113</v>
      </c>
      <c r="T380" s="67" t="str">
        <f t="array" ref="T380">IFS(
   L380=1, "No Lift &amp; Shift",
   J380=1, XLOOKUP(A380, 'Infra Study'!A:A, 'Infra Study'!P:P),
   I380=1, "No Lift &amp; Shift",
   H380=1, "GKE",
   K380=1, "GCNV",
   G380=1, "Lift &amp; Shift Prod",
   TRUE, "Lift &amp; Shift Noprod"
)</f>
        <v>No Lift &amp; Shift</v>
      </c>
      <c r="U380" s="67">
        <f t="shared" si="7"/>
        <v>0</v>
      </c>
      <c r="V380" s="68">
        <f>if(T380="Lift &amp; Shift Noprod",if( Y380=0,Assumptions!$B$5, Assumptions!$B$4),if(T380="Lift &amp; Shift Prod",if(AND(N380=1,O380="T1"),Assumptions!$B$6,Assumptions!$B$4),0))</f>
        <v>0</v>
      </c>
      <c r="W380" s="62">
        <f>if(V380&lt;&gt;0,if(Q380="Unknown", Assumptions!$B$42,If(Q380&gt;1,Q380,2)),0)</f>
        <v>0</v>
      </c>
      <c r="X380" s="69">
        <f>if(V380&lt;&gt;0,if(R380="Unknown", Assumptions!$B$43,R380),0)</f>
        <v>0</v>
      </c>
      <c r="Y380" s="68">
        <f t="shared" si="8"/>
        <v>0</v>
      </c>
      <c r="Z380" s="68">
        <f>if(V380&lt;&gt;0,if(  S380="Unknown", Assumptions!$B$44,S380),0)</f>
        <v>0</v>
      </c>
      <c r="AA380" s="68">
        <f>if(V380 ="N2",ifna(vlookup(W380&amp;"-"&amp;X380,'Ref. VM'!A:B,2,0),"Custom"),if(V380 ="E2" , ifna(vlookup(W380&amp;"-"&amp;X380,'Ref. VM'!D:E,2,0),"Custom"),if(V380="N2D",ifna(vlookup(W380&amp;"-"&amp;X380,'Ref. VM'!G:H,2,0),"Custom"),if(V380="N4",ifna(vlookup(W380&amp;"-"&amp;X380,'Ref. VM'!J:K,2,0),"Custom"),0))))</f>
        <v>0</v>
      </c>
      <c r="AB380" s="67">
        <f t="shared" si="9"/>
        <v>0</v>
      </c>
      <c r="AC380" s="67">
        <f t="shared" si="10"/>
        <v>0</v>
      </c>
      <c r="AD380" s="67">
        <f t="shared" si="11"/>
        <v>0</v>
      </c>
      <c r="AE380" s="62">
        <f>if(T380="Lift &amp; Shift Prod",730,if(T380="Lift &amp; Shift Noprod",Assumptions!$B$3,0))</f>
        <v>0</v>
      </c>
      <c r="AF380" s="70">
        <f>if( U380=0,0,if(Y380=0, ((vlookup(AB380,'SKU Pricing'!A:B,Assumptions!$B$2,0)*W380)+(vlookup(AC380,'SKU Pricing'!A:B,Assumptions!$B$2,0)*X380))*AE380,((vlookup(AB380,'SKU Pricing'!A:B,Assumptions!$B$2,0)*W380)+(vlookup(AC380,'SKU Pricing'!A:B,Assumptions!$B$2,0)*(W380*8))+(vlookup(AD380,'SKU Pricing'!A:B,Assumptions!$B$2,0)*(X380-(W380*8))))*AE380))</f>
        <v>0</v>
      </c>
      <c r="AG380" s="67">
        <f t="shared" si="12"/>
        <v>0</v>
      </c>
      <c r="AH380" s="70">
        <f>ifna(vlookup(AG380,'SKU Pricing'!A:B,Assumptions!$B$2,0)*W380*AE380,0)</f>
        <v>0</v>
      </c>
      <c r="AI380" s="62" t="str">
        <f t="shared" si="13"/>
        <v/>
      </c>
      <c r="AJ380" s="62" t="str">
        <f>if(V380&lt;&gt;0, if(T380="Lift &amp; Shift Noprod",Assumptions!$B$9,if(V380=Assumptions!$B$6,Assumptions!$B$10,if(P380=1,Assumptions!$B$8,Assumptions!$B$7))),"")</f>
        <v/>
      </c>
      <c r="AK380" s="69">
        <f t="shared" si="14"/>
        <v>0</v>
      </c>
      <c r="AL380" s="69">
        <f>if(AJ380="Hyperdisk Balanced",Assumptions!$B$11,0)</f>
        <v>0</v>
      </c>
      <c r="AM380" s="69">
        <f>if(AJ380="Hyperdisk Balanced",Assumptions!$B$12,0)</f>
        <v>0</v>
      </c>
      <c r="AN380" s="70">
        <f>if(AK380=0,0,if(AJ380="Hyperdisk Balanced",vlookup(AK380&amp;" provisioned space",'SKU Pricing'!A:B,Assumptions!$B$2,0)*Z380+vlookup(AK380&amp;" provisioned IOPS",'SKU Pricing'!A:B,Assumptions!$B$2,0)*AL380*730+vlookup(AK380&amp;" provisioned throughput",'SKU Pricing'!A:B,Assumptions!$B$2,0)*AM380*730,vlookup(AK380,'SKU Pricing'!A:B,Assumptions!$B$2,0)*Z380))</f>
        <v>0</v>
      </c>
      <c r="AO380" s="70">
        <f t="shared" si="15"/>
        <v>0</v>
      </c>
      <c r="AP380" s="71">
        <f t="shared" si="16"/>
        <v>0</v>
      </c>
      <c r="AQ380" s="70">
        <f>ifna(vlookup(AP380,'SKU Pricing'!A:B,Assumptions!$B$2,0)*AE380,0)</f>
        <v>0</v>
      </c>
      <c r="AR380" s="72">
        <v>0.0</v>
      </c>
    </row>
    <row r="381">
      <c r="A381" s="61" t="s">
        <v>530</v>
      </c>
      <c r="B381" s="62" t="str">
        <f>ifna(if(vlookup(A381,vOS!A:B,2,0)="","Unknown",vlookup(A381,vOS!A:B,2,0)),"Unknown")</f>
        <v>Microsoft Windows Server 2019 (64-bit)</v>
      </c>
      <c r="C381" s="62">
        <f>vlookup(B381,'OS Study'!A:D,2,0)</f>
        <v>0</v>
      </c>
      <c r="D381" s="62" t="str">
        <f>vlookup(B381,'OS Study'!A:D,3,0)</f>
        <v>Windows</v>
      </c>
      <c r="E381" s="62" t="str">
        <f>vlookup(B381,'OS Study'!A:D,4,0)</f>
        <v>Server</v>
      </c>
      <c r="F381" s="63" t="str">
        <f>vlookup(B381,'OS Study'!A:E,5,0)</f>
        <v>2019</v>
      </c>
      <c r="G381" s="62">
        <f>IF(vlookup(A381,'RVtools V2.1'!A:J,4,0)="non",0,1)</f>
        <v>1</v>
      </c>
      <c r="H381" s="62">
        <f>if(vlookup(A381,'RVtools V2.1'!A:K,11,0)="kube",1,0)</f>
        <v>0</v>
      </c>
      <c r="I381" s="62">
        <f t="shared" si="5"/>
        <v>0</v>
      </c>
      <c r="J381" s="62">
        <f>ifna(vlookup(A381,'Infra Study'!A:Q,17,0),0)</f>
        <v>1</v>
      </c>
      <c r="K381" s="64">
        <f>IFERROR(__xludf.DUMMYFUNCTION("N(REGEXMATCH(VLOOKUP(A381, 'RVtools V2.1'!A:H, 8, 0), ""^Serveur de fichiers""))"),0.0)</f>
        <v>0</v>
      </c>
      <c r="L381" s="64">
        <f t="shared" si="6"/>
        <v>0</v>
      </c>
      <c r="M381" s="67" t="str">
        <f>ifna(vlookup(A381,'RVtools V2.1'!A:I,8,0),"N/A")</f>
        <v>Infra - DHCP</v>
      </c>
      <c r="N381" s="64">
        <f>IFERROR(__xludf.DUMMYFUNCTION("IF(REGEXMATCH(M381, ""(?i)"" &amp; JOIN(""|"", SPLIT(""kalisil"", "" ""))), 1, 0)"),0.0)</f>
        <v>0</v>
      </c>
      <c r="O381" s="64" t="str">
        <f>vlookup(A381,'RVtools V2.1'!A:H,7,0)</f>
        <v>T2</v>
      </c>
      <c r="P381" s="64">
        <f>if(vlookup(A381,'RVtools V2.1'!A:H,5,0)="oui",1,0)</f>
        <v>1</v>
      </c>
      <c r="Q381" s="64">
        <f>ifna(vlookup(A381,vCPU!A:B,2,0),"Unknown")</f>
        <v>2</v>
      </c>
      <c r="R381" s="66">
        <f>ifna(vlookup(A381,vMemory!A:C,3,0),"Unknown")</f>
        <v>4</v>
      </c>
      <c r="S381" s="66">
        <f>ifna(vlookup(A381,vDisk!A:C,3,0),"Unknown")</f>
        <v>78</v>
      </c>
      <c r="T381" s="67" t="str">
        <f t="array" ref="T381">IFS(
   L381=1, "No Lift &amp; Shift",
   J381=1, XLOOKUP(A381, 'Infra Study'!A:A, 'Infra Study'!P:P),
   I381=1, "No Lift &amp; Shift",
   H381=1, "GKE",
   K381=1, "GCNV",
   G381=1, "Lift &amp; Shift Prod",
   TRUE, "Lift &amp; Shift Noprod"
)</f>
        <v>No Lift &amp; Shift</v>
      </c>
      <c r="U381" s="67">
        <f t="shared" si="7"/>
        <v>0</v>
      </c>
      <c r="V381" s="68">
        <f>if(T381="Lift &amp; Shift Noprod",if( Y381=0,Assumptions!$B$5, Assumptions!$B$4),if(T381="Lift &amp; Shift Prod",if(AND(N381=1,O381="T1"),Assumptions!$B$6,Assumptions!$B$4),0))</f>
        <v>0</v>
      </c>
      <c r="W381" s="62">
        <f>if(V381&lt;&gt;0,if(Q381="Unknown", Assumptions!$B$42,If(Q381&gt;1,Q381,2)),0)</f>
        <v>0</v>
      </c>
      <c r="X381" s="69">
        <f>if(V381&lt;&gt;0,if(R381="Unknown", Assumptions!$B$43,R381),0)</f>
        <v>0</v>
      </c>
      <c r="Y381" s="68">
        <f t="shared" si="8"/>
        <v>0</v>
      </c>
      <c r="Z381" s="68">
        <f>if(V381&lt;&gt;0,if(  S381="Unknown", Assumptions!$B$44,S381),0)</f>
        <v>0</v>
      </c>
      <c r="AA381" s="68">
        <f>if(V381 ="N2",ifna(vlookup(W381&amp;"-"&amp;X381,'Ref. VM'!A:B,2,0),"Custom"),if(V381 ="E2" , ifna(vlookup(W381&amp;"-"&amp;X381,'Ref. VM'!D:E,2,0),"Custom"),if(V381="N2D",ifna(vlookup(W381&amp;"-"&amp;X381,'Ref. VM'!G:H,2,0),"Custom"),if(V381="N4",ifna(vlookup(W381&amp;"-"&amp;X381,'Ref. VM'!J:K,2,0),"Custom"),0))))</f>
        <v>0</v>
      </c>
      <c r="AB381" s="67">
        <f t="shared" si="9"/>
        <v>0</v>
      </c>
      <c r="AC381" s="67">
        <f t="shared" si="10"/>
        <v>0</v>
      </c>
      <c r="AD381" s="67">
        <f t="shared" si="11"/>
        <v>0</v>
      </c>
      <c r="AE381" s="62">
        <f>if(T381="Lift &amp; Shift Prod",730,if(T381="Lift &amp; Shift Noprod",Assumptions!$B$3,0))</f>
        <v>0</v>
      </c>
      <c r="AF381" s="70">
        <f>if( U381=0,0,if(Y381=0, ((vlookup(AB381,'SKU Pricing'!A:B,Assumptions!$B$2,0)*W381)+(vlookup(AC381,'SKU Pricing'!A:B,Assumptions!$B$2,0)*X381))*AE381,((vlookup(AB381,'SKU Pricing'!A:B,Assumptions!$B$2,0)*W381)+(vlookup(AC381,'SKU Pricing'!A:B,Assumptions!$B$2,0)*(W381*8))+(vlookup(AD381,'SKU Pricing'!A:B,Assumptions!$B$2,0)*(X381-(W381*8))))*AE381))</f>
        <v>0</v>
      </c>
      <c r="AG381" s="67">
        <f t="shared" si="12"/>
        <v>0</v>
      </c>
      <c r="AH381" s="70">
        <f>ifna(vlookup(AG381,'SKU Pricing'!A:B,Assumptions!$B$2,0)*W381*AE381,0)</f>
        <v>0</v>
      </c>
      <c r="AI381" s="62" t="str">
        <f t="shared" si="13"/>
        <v/>
      </c>
      <c r="AJ381" s="62" t="str">
        <f>if(V381&lt;&gt;0, if(T381="Lift &amp; Shift Noprod",Assumptions!$B$9,if(V381=Assumptions!$B$6,Assumptions!$B$10,if(P381=1,Assumptions!$B$8,Assumptions!$B$7))),"")</f>
        <v/>
      </c>
      <c r="AK381" s="69">
        <f t="shared" si="14"/>
        <v>0</v>
      </c>
      <c r="AL381" s="69">
        <f>if(AJ381="Hyperdisk Balanced",Assumptions!$B$11,0)</f>
        <v>0</v>
      </c>
      <c r="AM381" s="69">
        <f>if(AJ381="Hyperdisk Balanced",Assumptions!$B$12,0)</f>
        <v>0</v>
      </c>
      <c r="AN381" s="70">
        <f>if(AK381=0,0,if(AJ381="Hyperdisk Balanced",vlookup(AK381&amp;" provisioned space",'SKU Pricing'!A:B,Assumptions!$B$2,0)*Z381+vlookup(AK381&amp;" provisioned IOPS",'SKU Pricing'!A:B,Assumptions!$B$2,0)*AL381*730+vlookup(AK381&amp;" provisioned throughput",'SKU Pricing'!A:B,Assumptions!$B$2,0)*AM381*730,vlookup(AK381,'SKU Pricing'!A:B,Assumptions!$B$2,0)*Z381))</f>
        <v>0</v>
      </c>
      <c r="AO381" s="70">
        <f t="shared" si="15"/>
        <v>0</v>
      </c>
      <c r="AP381" s="71">
        <f t="shared" si="16"/>
        <v>0</v>
      </c>
      <c r="AQ381" s="70">
        <f>ifna(vlookup(AP381,'SKU Pricing'!A:B,Assumptions!$B$2,0)*AE381,0)</f>
        <v>0</v>
      </c>
      <c r="AR381" s="72">
        <v>0.0</v>
      </c>
    </row>
    <row r="382">
      <c r="A382" s="61" t="s">
        <v>531</v>
      </c>
      <c r="B382" s="62" t="str">
        <f>ifna(if(vlookup(A382,vOS!A:B,2,0)="","Unknown",vlookup(A382,vOS!A:B,2,0)),"Unknown")</f>
        <v>Microsoft Windows Server 2019 (64-bit)</v>
      </c>
      <c r="C382" s="62">
        <f>vlookup(B382,'OS Study'!A:D,2,0)</f>
        <v>0</v>
      </c>
      <c r="D382" s="62" t="str">
        <f>vlookup(B382,'OS Study'!A:D,3,0)</f>
        <v>Windows</v>
      </c>
      <c r="E382" s="62" t="str">
        <f>vlookup(B382,'OS Study'!A:D,4,0)</f>
        <v>Server</v>
      </c>
      <c r="F382" s="63" t="str">
        <f>vlookup(B382,'OS Study'!A:E,5,0)</f>
        <v>2019</v>
      </c>
      <c r="G382" s="62">
        <f>IF(vlookup(A382,'RVtools V2.1'!A:J,4,0)="non",0,1)</f>
        <v>1</v>
      </c>
      <c r="H382" s="62">
        <f>if(vlookup(A382,'RVtools V2.1'!A:K,11,0)="kube",1,0)</f>
        <v>0</v>
      </c>
      <c r="I382" s="62">
        <f t="shared" si="5"/>
        <v>0</v>
      </c>
      <c r="J382" s="62">
        <f>ifna(vlookup(A382,'Infra Study'!A:Q,17,0),0)</f>
        <v>1</v>
      </c>
      <c r="K382" s="64">
        <f>IFERROR(__xludf.DUMMYFUNCTION("N(REGEXMATCH(VLOOKUP(A382, 'RVtools V2.1'!A:H, 8, 0), ""^Serveur de fichiers""))"),0.0)</f>
        <v>0</v>
      </c>
      <c r="L382" s="64">
        <f t="shared" si="6"/>
        <v>0</v>
      </c>
      <c r="M382" s="67" t="str">
        <f>ifna(vlookup(A382,'RVtools V2.1'!A:I,8,0),"N/A")</f>
        <v>Infra - DHCP</v>
      </c>
      <c r="N382" s="64">
        <f>IFERROR(__xludf.DUMMYFUNCTION("IF(REGEXMATCH(M382, ""(?i)"" &amp; JOIN(""|"", SPLIT(""kalisil"", "" ""))), 1, 0)"),0.0)</f>
        <v>0</v>
      </c>
      <c r="O382" s="64" t="str">
        <f>vlookup(A382,'RVtools V2.1'!A:H,7,0)</f>
        <v>T2</v>
      </c>
      <c r="P382" s="64">
        <f>if(vlookup(A382,'RVtools V2.1'!A:H,5,0)="oui",1,0)</f>
        <v>1</v>
      </c>
      <c r="Q382" s="64">
        <f>ifna(vlookup(A382,vCPU!A:B,2,0),"Unknown")</f>
        <v>2</v>
      </c>
      <c r="R382" s="66">
        <f>ifna(vlookup(A382,vMemory!A:C,3,0),"Unknown")</f>
        <v>4</v>
      </c>
      <c r="S382" s="66">
        <f>ifna(vlookup(A382,vDisk!A:C,3,0),"Unknown")</f>
        <v>120</v>
      </c>
      <c r="T382" s="67" t="str">
        <f t="array" ref="T382">IFS(
   L382=1, "No Lift &amp; Shift",
   J382=1, XLOOKUP(A382, 'Infra Study'!A:A, 'Infra Study'!P:P),
   I382=1, "No Lift &amp; Shift",
   H382=1, "GKE",
   K382=1, "GCNV",
   G382=1, "Lift &amp; Shift Prod",
   TRUE, "Lift &amp; Shift Noprod"
)</f>
        <v>No Lift &amp; Shift</v>
      </c>
      <c r="U382" s="67">
        <f t="shared" si="7"/>
        <v>0</v>
      </c>
      <c r="V382" s="68">
        <f>if(T382="Lift &amp; Shift Noprod",if( Y382=0,Assumptions!$B$5, Assumptions!$B$4),if(T382="Lift &amp; Shift Prod",if(AND(N382=1,O382="T1"),Assumptions!$B$6,Assumptions!$B$4),0))</f>
        <v>0</v>
      </c>
      <c r="W382" s="62">
        <f>if(V382&lt;&gt;0,if(Q382="Unknown", Assumptions!$B$42,If(Q382&gt;1,Q382,2)),0)</f>
        <v>0</v>
      </c>
      <c r="X382" s="69">
        <f>if(V382&lt;&gt;0,if(R382="Unknown", Assumptions!$B$43,R382),0)</f>
        <v>0</v>
      </c>
      <c r="Y382" s="68">
        <f t="shared" si="8"/>
        <v>0</v>
      </c>
      <c r="Z382" s="68">
        <f>if(V382&lt;&gt;0,if(  S382="Unknown", Assumptions!$B$44,S382),0)</f>
        <v>0</v>
      </c>
      <c r="AA382" s="68">
        <f>if(V382 ="N2",ifna(vlookup(W382&amp;"-"&amp;X382,'Ref. VM'!A:B,2,0),"Custom"),if(V382 ="E2" , ifna(vlookup(W382&amp;"-"&amp;X382,'Ref. VM'!D:E,2,0),"Custom"),if(V382="N2D",ifna(vlookup(W382&amp;"-"&amp;X382,'Ref. VM'!G:H,2,0),"Custom"),if(V382="N4",ifna(vlookup(W382&amp;"-"&amp;X382,'Ref. VM'!J:K,2,0),"Custom"),0))))</f>
        <v>0</v>
      </c>
      <c r="AB382" s="67">
        <f t="shared" si="9"/>
        <v>0</v>
      </c>
      <c r="AC382" s="67">
        <f t="shared" si="10"/>
        <v>0</v>
      </c>
      <c r="AD382" s="67">
        <f t="shared" si="11"/>
        <v>0</v>
      </c>
      <c r="AE382" s="62">
        <f>if(T382="Lift &amp; Shift Prod",730,if(T382="Lift &amp; Shift Noprod",Assumptions!$B$3,0))</f>
        <v>0</v>
      </c>
      <c r="AF382" s="70">
        <f>if( U382=0,0,if(Y382=0, ((vlookup(AB382,'SKU Pricing'!A:B,Assumptions!$B$2,0)*W382)+(vlookup(AC382,'SKU Pricing'!A:B,Assumptions!$B$2,0)*X382))*AE382,((vlookup(AB382,'SKU Pricing'!A:B,Assumptions!$B$2,0)*W382)+(vlookup(AC382,'SKU Pricing'!A:B,Assumptions!$B$2,0)*(W382*8))+(vlookup(AD382,'SKU Pricing'!A:B,Assumptions!$B$2,0)*(X382-(W382*8))))*AE382))</f>
        <v>0</v>
      </c>
      <c r="AG382" s="67">
        <f t="shared" si="12"/>
        <v>0</v>
      </c>
      <c r="AH382" s="70">
        <f>ifna(vlookup(AG382,'SKU Pricing'!A:B,Assumptions!$B$2,0)*W382*AE382,0)</f>
        <v>0</v>
      </c>
      <c r="AI382" s="62" t="str">
        <f t="shared" si="13"/>
        <v/>
      </c>
      <c r="AJ382" s="62" t="str">
        <f>if(V382&lt;&gt;0, if(T382="Lift &amp; Shift Noprod",Assumptions!$B$9,if(V382=Assumptions!$B$6,Assumptions!$B$10,if(P382=1,Assumptions!$B$8,Assumptions!$B$7))),"")</f>
        <v/>
      </c>
      <c r="AK382" s="69">
        <f t="shared" si="14"/>
        <v>0</v>
      </c>
      <c r="AL382" s="69">
        <f>if(AJ382="Hyperdisk Balanced",Assumptions!$B$11,0)</f>
        <v>0</v>
      </c>
      <c r="AM382" s="69">
        <f>if(AJ382="Hyperdisk Balanced",Assumptions!$B$12,0)</f>
        <v>0</v>
      </c>
      <c r="AN382" s="70">
        <f>if(AK382=0,0,if(AJ382="Hyperdisk Balanced",vlookup(AK382&amp;" provisioned space",'SKU Pricing'!A:B,Assumptions!$B$2,0)*Z382+vlookup(AK382&amp;" provisioned IOPS",'SKU Pricing'!A:B,Assumptions!$B$2,0)*AL382*730+vlookup(AK382&amp;" provisioned throughput",'SKU Pricing'!A:B,Assumptions!$B$2,0)*AM382*730,vlookup(AK382,'SKU Pricing'!A:B,Assumptions!$B$2,0)*Z382))</f>
        <v>0</v>
      </c>
      <c r="AO382" s="70">
        <f t="shared" si="15"/>
        <v>0</v>
      </c>
      <c r="AP382" s="71">
        <f t="shared" si="16"/>
        <v>0</v>
      </c>
      <c r="AQ382" s="70">
        <f>ifna(vlookup(AP382,'SKU Pricing'!A:B,Assumptions!$B$2,0)*AE382,0)</f>
        <v>0</v>
      </c>
      <c r="AR382" s="72">
        <v>0.0</v>
      </c>
    </row>
    <row r="383">
      <c r="A383" s="61" t="s">
        <v>532</v>
      </c>
      <c r="B383" s="62" t="str">
        <f>ifna(if(vlookup(A383,vOS!A:B,2,0)="","Unknown",vlookup(A383,vOS!A:B,2,0)),"Unknown")</f>
        <v>Microsoft Windows Server 2022 (64-bit)</v>
      </c>
      <c r="C383" s="62">
        <f>vlookup(B383,'OS Study'!A:D,2,0)</f>
        <v>0</v>
      </c>
      <c r="D383" s="62" t="str">
        <f>vlookup(B383,'OS Study'!A:D,3,0)</f>
        <v>Windows</v>
      </c>
      <c r="E383" s="62" t="str">
        <f>vlookup(B383,'OS Study'!A:D,4,0)</f>
        <v>Server</v>
      </c>
      <c r="F383" s="63" t="str">
        <f>vlookup(B383,'OS Study'!A:E,5,0)</f>
        <v>2022</v>
      </c>
      <c r="G383" s="62">
        <f>IF(vlookup(A383,'RVtools V2.1'!A:J,4,0)="non",0,1)</f>
        <v>1</v>
      </c>
      <c r="H383" s="62">
        <f>if(vlookup(A383,'RVtools V2.1'!A:K,11,0)="kube",1,0)</f>
        <v>0</v>
      </c>
      <c r="I383" s="62">
        <f t="shared" si="5"/>
        <v>0</v>
      </c>
      <c r="J383" s="62">
        <f>ifna(vlookup(A383,'Infra Study'!A:Q,17,0),0)</f>
        <v>1</v>
      </c>
      <c r="K383" s="64">
        <f>IFERROR(__xludf.DUMMYFUNCTION("N(REGEXMATCH(VLOOKUP(A383, 'RVtools V2.1'!A:H, 8, 0), ""^Serveur de fichiers""))"),0.0)</f>
        <v>0</v>
      </c>
      <c r="L383" s="64">
        <f t="shared" si="6"/>
        <v>0</v>
      </c>
      <c r="M383" s="67" t="str">
        <f>ifna(vlookup(A383,'RVtools V2.1'!A:I,8,0),"N/A")</f>
        <v>Infra - DHCP</v>
      </c>
      <c r="N383" s="64">
        <f>IFERROR(__xludf.DUMMYFUNCTION("IF(REGEXMATCH(M383, ""(?i)"" &amp; JOIN(""|"", SPLIT(""kalisil"", "" ""))), 1, 0)"),0.0)</f>
        <v>0</v>
      </c>
      <c r="O383" s="64" t="str">
        <f>vlookup(A383,'RVtools V2.1'!A:H,7,0)</f>
        <v>T2</v>
      </c>
      <c r="P383" s="64">
        <f>if(vlookup(A383,'RVtools V2.1'!A:H,5,0)="oui",1,0)</f>
        <v>1</v>
      </c>
      <c r="Q383" s="64">
        <f>ifna(vlookup(A383,vCPU!A:B,2,0),"Unknown")</f>
        <v>2</v>
      </c>
      <c r="R383" s="66">
        <f>ifna(vlookup(A383,vMemory!A:C,3,0),"Unknown")</f>
        <v>4</v>
      </c>
      <c r="S383" s="66">
        <f>ifna(vlookup(A383,vDisk!A:C,3,0),"Unknown")</f>
        <v>92</v>
      </c>
      <c r="T383" s="67" t="str">
        <f t="array" ref="T383">IFS(
   L383=1, "No Lift &amp; Shift",
   J383=1, XLOOKUP(A383, 'Infra Study'!A:A, 'Infra Study'!P:P),
   I383=1, "No Lift &amp; Shift",
   H383=1, "GKE",
   K383=1, "GCNV",
   G383=1, "Lift &amp; Shift Prod",
   TRUE, "Lift &amp; Shift Noprod"
)</f>
        <v>No Lift &amp; Shift</v>
      </c>
      <c r="U383" s="67">
        <f t="shared" si="7"/>
        <v>0</v>
      </c>
      <c r="V383" s="68">
        <f>if(T383="Lift &amp; Shift Noprod",if( Y383=0,Assumptions!$B$5, Assumptions!$B$4),if(T383="Lift &amp; Shift Prod",if(AND(N383=1,O383="T1"),Assumptions!$B$6,Assumptions!$B$4),0))</f>
        <v>0</v>
      </c>
      <c r="W383" s="62">
        <f>if(V383&lt;&gt;0,if(Q383="Unknown", Assumptions!$B$42,If(Q383&gt;1,Q383,2)),0)</f>
        <v>0</v>
      </c>
      <c r="X383" s="69">
        <f>if(V383&lt;&gt;0,if(R383="Unknown", Assumptions!$B$43,R383),0)</f>
        <v>0</v>
      </c>
      <c r="Y383" s="68">
        <f t="shared" si="8"/>
        <v>0</v>
      </c>
      <c r="Z383" s="68">
        <f>if(V383&lt;&gt;0,if(  S383="Unknown", Assumptions!$B$44,S383),0)</f>
        <v>0</v>
      </c>
      <c r="AA383" s="68">
        <f>if(V383 ="N2",ifna(vlookup(W383&amp;"-"&amp;X383,'Ref. VM'!A:B,2,0),"Custom"),if(V383 ="E2" , ifna(vlookup(W383&amp;"-"&amp;X383,'Ref. VM'!D:E,2,0),"Custom"),if(V383="N2D",ifna(vlookup(W383&amp;"-"&amp;X383,'Ref. VM'!G:H,2,0),"Custom"),if(V383="N4",ifna(vlookup(W383&amp;"-"&amp;X383,'Ref. VM'!J:K,2,0),"Custom"),0))))</f>
        <v>0</v>
      </c>
      <c r="AB383" s="67">
        <f t="shared" si="9"/>
        <v>0</v>
      </c>
      <c r="AC383" s="67">
        <f t="shared" si="10"/>
        <v>0</v>
      </c>
      <c r="AD383" s="67">
        <f t="shared" si="11"/>
        <v>0</v>
      </c>
      <c r="AE383" s="62">
        <f>if(T383="Lift &amp; Shift Prod",730,if(T383="Lift &amp; Shift Noprod",Assumptions!$B$3,0))</f>
        <v>0</v>
      </c>
      <c r="AF383" s="70">
        <f>if( U383=0,0,if(Y383=0, ((vlookup(AB383,'SKU Pricing'!A:B,Assumptions!$B$2,0)*W383)+(vlookup(AC383,'SKU Pricing'!A:B,Assumptions!$B$2,0)*X383))*AE383,((vlookup(AB383,'SKU Pricing'!A:B,Assumptions!$B$2,0)*W383)+(vlookup(AC383,'SKU Pricing'!A:B,Assumptions!$B$2,0)*(W383*8))+(vlookup(AD383,'SKU Pricing'!A:B,Assumptions!$B$2,0)*(X383-(W383*8))))*AE383))</f>
        <v>0</v>
      </c>
      <c r="AG383" s="67">
        <f t="shared" si="12"/>
        <v>0</v>
      </c>
      <c r="AH383" s="70">
        <f>ifna(vlookup(AG383,'SKU Pricing'!A:B,Assumptions!$B$2,0)*W383*AE383,0)</f>
        <v>0</v>
      </c>
      <c r="AI383" s="62" t="str">
        <f t="shared" si="13"/>
        <v/>
      </c>
      <c r="AJ383" s="62" t="str">
        <f>if(V383&lt;&gt;0, if(T383="Lift &amp; Shift Noprod",Assumptions!$B$9,if(V383=Assumptions!$B$6,Assumptions!$B$10,if(P383=1,Assumptions!$B$8,Assumptions!$B$7))),"")</f>
        <v/>
      </c>
      <c r="AK383" s="69">
        <f t="shared" si="14"/>
        <v>0</v>
      </c>
      <c r="AL383" s="69">
        <f>if(AJ383="Hyperdisk Balanced",Assumptions!$B$11,0)</f>
        <v>0</v>
      </c>
      <c r="AM383" s="69">
        <f>if(AJ383="Hyperdisk Balanced",Assumptions!$B$12,0)</f>
        <v>0</v>
      </c>
      <c r="AN383" s="70">
        <f>if(AK383=0,0,if(AJ383="Hyperdisk Balanced",vlookup(AK383&amp;" provisioned space",'SKU Pricing'!A:B,Assumptions!$B$2,0)*Z383+vlookup(AK383&amp;" provisioned IOPS",'SKU Pricing'!A:B,Assumptions!$B$2,0)*AL383*730+vlookup(AK383&amp;" provisioned throughput",'SKU Pricing'!A:B,Assumptions!$B$2,0)*AM383*730,vlookup(AK383,'SKU Pricing'!A:B,Assumptions!$B$2,0)*Z383))</f>
        <v>0</v>
      </c>
      <c r="AO383" s="70">
        <f t="shared" si="15"/>
        <v>0</v>
      </c>
      <c r="AP383" s="71">
        <f t="shared" si="16"/>
        <v>0</v>
      </c>
      <c r="AQ383" s="70">
        <f>ifna(vlookup(AP383,'SKU Pricing'!A:B,Assumptions!$B$2,0)*AE383,0)</f>
        <v>0</v>
      </c>
      <c r="AR383" s="72">
        <v>0.0</v>
      </c>
    </row>
    <row r="384">
      <c r="A384" s="61" t="s">
        <v>533</v>
      </c>
      <c r="B384" s="62" t="str">
        <f>ifna(if(vlookup(A384,vOS!A:B,2,0)="","Unknown",vlookup(A384,vOS!A:B,2,0)),"Unknown")</f>
        <v>Microsoft Windows Server 2019 (64-bit)</v>
      </c>
      <c r="C384" s="62">
        <f>vlookup(B384,'OS Study'!A:D,2,0)</f>
        <v>0</v>
      </c>
      <c r="D384" s="62" t="str">
        <f>vlookup(B384,'OS Study'!A:D,3,0)</f>
        <v>Windows</v>
      </c>
      <c r="E384" s="62" t="str">
        <f>vlookup(B384,'OS Study'!A:D,4,0)</f>
        <v>Server</v>
      </c>
      <c r="F384" s="63" t="str">
        <f>vlookup(B384,'OS Study'!A:E,5,0)</f>
        <v>2019</v>
      </c>
      <c r="G384" s="62">
        <f>IF(vlookup(A384,'RVtools V2.1'!A:J,4,0)="non",0,1)</f>
        <v>1</v>
      </c>
      <c r="H384" s="62">
        <f>if(vlookup(A384,'RVtools V2.1'!A:K,11,0)="kube",1,0)</f>
        <v>0</v>
      </c>
      <c r="I384" s="62">
        <f t="shared" si="5"/>
        <v>0</v>
      </c>
      <c r="J384" s="62">
        <f>ifna(vlookup(A384,'Infra Study'!A:Q,17,0),0)</f>
        <v>1</v>
      </c>
      <c r="K384" s="64">
        <f>IFERROR(__xludf.DUMMYFUNCTION("N(REGEXMATCH(VLOOKUP(A384, 'RVtools V2.1'!A:H, 8, 0), ""^Serveur de fichiers""))"),0.0)</f>
        <v>0</v>
      </c>
      <c r="L384" s="64">
        <f t="shared" si="6"/>
        <v>0</v>
      </c>
      <c r="M384" s="67" t="str">
        <f>ifna(vlookup(A384,'RVtools V2.1'!A:I,8,0),"N/A")</f>
        <v>Infra - DHCP</v>
      </c>
      <c r="N384" s="64">
        <f>IFERROR(__xludf.DUMMYFUNCTION("IF(REGEXMATCH(M384, ""(?i)"" &amp; JOIN(""|"", SPLIT(""kalisil"", "" ""))), 1, 0)"),0.0)</f>
        <v>0</v>
      </c>
      <c r="O384" s="64" t="str">
        <f>vlookup(A384,'RVtools V2.1'!A:H,7,0)</f>
        <v>T2</v>
      </c>
      <c r="P384" s="64">
        <f>if(vlookup(A384,'RVtools V2.1'!A:H,5,0)="oui",1,0)</f>
        <v>1</v>
      </c>
      <c r="Q384" s="64">
        <f>ifna(vlookup(A384,vCPU!A:B,2,0),"Unknown")</f>
        <v>2</v>
      </c>
      <c r="R384" s="66">
        <f>ifna(vlookup(A384,vMemory!A:C,3,0),"Unknown")</f>
        <v>8</v>
      </c>
      <c r="S384" s="66">
        <f>ifna(vlookup(A384,vDisk!A:C,3,0),"Unknown")</f>
        <v>125</v>
      </c>
      <c r="T384" s="67" t="str">
        <f t="array" ref="T384">IFS(
   L384=1, "No Lift &amp; Shift",
   J384=1, XLOOKUP(A384, 'Infra Study'!A:A, 'Infra Study'!P:P),
   I384=1, "No Lift &amp; Shift",
   H384=1, "GKE",
   K384=1, "GCNV",
   G384=1, "Lift &amp; Shift Prod",
   TRUE, "Lift &amp; Shift Noprod"
)</f>
        <v>No Lift &amp; Shift</v>
      </c>
      <c r="U384" s="67">
        <f t="shared" si="7"/>
        <v>0</v>
      </c>
      <c r="V384" s="68">
        <f>if(T384="Lift &amp; Shift Noprod",if( Y384=0,Assumptions!$B$5, Assumptions!$B$4),if(T384="Lift &amp; Shift Prod",if(AND(N384=1,O384="T1"),Assumptions!$B$6,Assumptions!$B$4),0))</f>
        <v>0</v>
      </c>
      <c r="W384" s="62">
        <f>if(V384&lt;&gt;0,if(Q384="Unknown", Assumptions!$B$42,If(Q384&gt;1,Q384,2)),0)</f>
        <v>0</v>
      </c>
      <c r="X384" s="69">
        <f>if(V384&lt;&gt;0,if(R384="Unknown", Assumptions!$B$43,R384),0)</f>
        <v>0</v>
      </c>
      <c r="Y384" s="68">
        <f t="shared" si="8"/>
        <v>0</v>
      </c>
      <c r="Z384" s="68">
        <f>if(V384&lt;&gt;0,if(  S384="Unknown", Assumptions!$B$44,S384),0)</f>
        <v>0</v>
      </c>
      <c r="AA384" s="68">
        <f>if(V384 ="N2",ifna(vlookup(W384&amp;"-"&amp;X384,'Ref. VM'!A:B,2,0),"Custom"),if(V384 ="E2" , ifna(vlookup(W384&amp;"-"&amp;X384,'Ref. VM'!D:E,2,0),"Custom"),if(V384="N2D",ifna(vlookup(W384&amp;"-"&amp;X384,'Ref. VM'!G:H,2,0),"Custom"),if(V384="N4",ifna(vlookup(W384&amp;"-"&amp;X384,'Ref. VM'!J:K,2,0),"Custom"),0))))</f>
        <v>0</v>
      </c>
      <c r="AB384" s="67">
        <f t="shared" si="9"/>
        <v>0</v>
      </c>
      <c r="AC384" s="67">
        <f t="shared" si="10"/>
        <v>0</v>
      </c>
      <c r="AD384" s="67">
        <f t="shared" si="11"/>
        <v>0</v>
      </c>
      <c r="AE384" s="62">
        <f>if(T384="Lift &amp; Shift Prod",730,if(T384="Lift &amp; Shift Noprod",Assumptions!$B$3,0))</f>
        <v>0</v>
      </c>
      <c r="AF384" s="70">
        <f>if( U384=0,0,if(Y384=0, ((vlookup(AB384,'SKU Pricing'!A:B,Assumptions!$B$2,0)*W384)+(vlookup(AC384,'SKU Pricing'!A:B,Assumptions!$B$2,0)*X384))*AE384,((vlookup(AB384,'SKU Pricing'!A:B,Assumptions!$B$2,0)*W384)+(vlookup(AC384,'SKU Pricing'!A:B,Assumptions!$B$2,0)*(W384*8))+(vlookup(AD384,'SKU Pricing'!A:B,Assumptions!$B$2,0)*(X384-(W384*8))))*AE384))</f>
        <v>0</v>
      </c>
      <c r="AG384" s="67">
        <f t="shared" si="12"/>
        <v>0</v>
      </c>
      <c r="AH384" s="70">
        <f>ifna(vlookup(AG384,'SKU Pricing'!A:B,Assumptions!$B$2,0)*W384*AE384,0)</f>
        <v>0</v>
      </c>
      <c r="AI384" s="62" t="str">
        <f t="shared" si="13"/>
        <v/>
      </c>
      <c r="AJ384" s="62" t="str">
        <f>if(V384&lt;&gt;0, if(T384="Lift &amp; Shift Noprod",Assumptions!$B$9,if(V384=Assumptions!$B$6,Assumptions!$B$10,if(P384=1,Assumptions!$B$8,Assumptions!$B$7))),"")</f>
        <v/>
      </c>
      <c r="AK384" s="69">
        <f t="shared" si="14"/>
        <v>0</v>
      </c>
      <c r="AL384" s="69">
        <f>if(AJ384="Hyperdisk Balanced",Assumptions!$B$11,0)</f>
        <v>0</v>
      </c>
      <c r="AM384" s="69">
        <f>if(AJ384="Hyperdisk Balanced",Assumptions!$B$12,0)</f>
        <v>0</v>
      </c>
      <c r="AN384" s="70">
        <f>if(AK384=0,0,if(AJ384="Hyperdisk Balanced",vlookup(AK384&amp;" provisioned space",'SKU Pricing'!A:B,Assumptions!$B$2,0)*Z384+vlookup(AK384&amp;" provisioned IOPS",'SKU Pricing'!A:B,Assumptions!$B$2,0)*AL384*730+vlookup(AK384&amp;" provisioned throughput",'SKU Pricing'!A:B,Assumptions!$B$2,0)*AM384*730,vlookup(AK384,'SKU Pricing'!A:B,Assumptions!$B$2,0)*Z384))</f>
        <v>0</v>
      </c>
      <c r="AO384" s="70">
        <f t="shared" si="15"/>
        <v>0</v>
      </c>
      <c r="AP384" s="71">
        <f t="shared" si="16"/>
        <v>0</v>
      </c>
      <c r="AQ384" s="70">
        <f>ifna(vlookup(AP384,'SKU Pricing'!A:B,Assumptions!$B$2,0)*AE384,0)</f>
        <v>0</v>
      </c>
      <c r="AR384" s="72">
        <v>0.0</v>
      </c>
    </row>
    <row r="385">
      <c r="A385" s="61" t="s">
        <v>534</v>
      </c>
      <c r="B385" s="62" t="str">
        <f>ifna(if(vlookup(A385,vOS!A:B,2,0)="","Unknown",vlookup(A385,vOS!A:B,2,0)),"Unknown")</f>
        <v>Microsoft Windows Server 2019 (64-bit)</v>
      </c>
      <c r="C385" s="62">
        <f>vlookup(B385,'OS Study'!A:D,2,0)</f>
        <v>0</v>
      </c>
      <c r="D385" s="62" t="str">
        <f>vlookup(B385,'OS Study'!A:D,3,0)</f>
        <v>Windows</v>
      </c>
      <c r="E385" s="62" t="str">
        <f>vlookup(B385,'OS Study'!A:D,4,0)</f>
        <v>Server</v>
      </c>
      <c r="F385" s="63" t="str">
        <f>vlookup(B385,'OS Study'!A:E,5,0)</f>
        <v>2019</v>
      </c>
      <c r="G385" s="62">
        <f>IF(vlookup(A385,'RVtools V2.1'!A:J,4,0)="non",0,1)</f>
        <v>1</v>
      </c>
      <c r="H385" s="62">
        <f>if(vlookup(A385,'RVtools V2.1'!A:K,11,0)="kube",1,0)</f>
        <v>0</v>
      </c>
      <c r="I385" s="62">
        <f t="shared" si="5"/>
        <v>0</v>
      </c>
      <c r="J385" s="62">
        <f>ifna(vlookup(A385,'Infra Study'!A:Q,17,0),0)</f>
        <v>1</v>
      </c>
      <c r="K385" s="64">
        <f>IFERROR(__xludf.DUMMYFUNCTION("N(REGEXMATCH(VLOOKUP(A385, 'RVtools V2.1'!A:H, 8, 0), ""^Serveur de fichiers""))"),0.0)</f>
        <v>0</v>
      </c>
      <c r="L385" s="64">
        <f t="shared" si="6"/>
        <v>0</v>
      </c>
      <c r="M385" s="67" t="str">
        <f>ifna(vlookup(A385,'RVtools V2.1'!A:I,8,0),"N/A")</f>
        <v>Infra - DHCP</v>
      </c>
      <c r="N385" s="64">
        <f>IFERROR(__xludf.DUMMYFUNCTION("IF(REGEXMATCH(M385, ""(?i)"" &amp; JOIN(""|"", SPLIT(""kalisil"", "" ""))), 1, 0)"),0.0)</f>
        <v>0</v>
      </c>
      <c r="O385" s="64" t="str">
        <f>vlookup(A385,'RVtools V2.1'!A:H,7,0)</f>
        <v>T2</v>
      </c>
      <c r="P385" s="64">
        <f>if(vlookup(A385,'RVtools V2.1'!A:H,5,0)="oui",1,0)</f>
        <v>1</v>
      </c>
      <c r="Q385" s="64">
        <f>ifna(vlookup(A385,vCPU!A:B,2,0),"Unknown")</f>
        <v>2</v>
      </c>
      <c r="R385" s="66">
        <f>ifna(vlookup(A385,vMemory!A:C,3,0),"Unknown")</f>
        <v>8</v>
      </c>
      <c r="S385" s="66">
        <f>ifna(vlookup(A385,vDisk!A:C,3,0),"Unknown")</f>
        <v>118</v>
      </c>
      <c r="T385" s="67" t="str">
        <f t="array" ref="T385">IFS(
   L385=1, "No Lift &amp; Shift",
   J385=1, XLOOKUP(A385, 'Infra Study'!A:A, 'Infra Study'!P:P),
   I385=1, "No Lift &amp; Shift",
   H385=1, "GKE",
   K385=1, "GCNV",
   G385=1, "Lift &amp; Shift Prod",
   TRUE, "Lift &amp; Shift Noprod"
)</f>
        <v>No Lift &amp; Shift</v>
      </c>
      <c r="U385" s="67">
        <f t="shared" si="7"/>
        <v>0</v>
      </c>
      <c r="V385" s="68">
        <f>if(T385="Lift &amp; Shift Noprod",if( Y385=0,Assumptions!$B$5, Assumptions!$B$4),if(T385="Lift &amp; Shift Prod",if(AND(N385=1,O385="T1"),Assumptions!$B$6,Assumptions!$B$4),0))</f>
        <v>0</v>
      </c>
      <c r="W385" s="62">
        <f>if(V385&lt;&gt;0,if(Q385="Unknown", Assumptions!$B$42,If(Q385&gt;1,Q385,2)),0)</f>
        <v>0</v>
      </c>
      <c r="X385" s="69">
        <f>if(V385&lt;&gt;0,if(R385="Unknown", Assumptions!$B$43,R385),0)</f>
        <v>0</v>
      </c>
      <c r="Y385" s="68">
        <f t="shared" si="8"/>
        <v>0</v>
      </c>
      <c r="Z385" s="68">
        <f>if(V385&lt;&gt;0,if(  S385="Unknown", Assumptions!$B$44,S385),0)</f>
        <v>0</v>
      </c>
      <c r="AA385" s="68">
        <f>if(V385 ="N2",ifna(vlookup(W385&amp;"-"&amp;X385,'Ref. VM'!A:B,2,0),"Custom"),if(V385 ="E2" , ifna(vlookup(W385&amp;"-"&amp;X385,'Ref. VM'!D:E,2,0),"Custom"),if(V385="N2D",ifna(vlookup(W385&amp;"-"&amp;X385,'Ref. VM'!G:H,2,0),"Custom"),if(V385="N4",ifna(vlookup(W385&amp;"-"&amp;X385,'Ref. VM'!J:K,2,0),"Custom"),0))))</f>
        <v>0</v>
      </c>
      <c r="AB385" s="67">
        <f t="shared" si="9"/>
        <v>0</v>
      </c>
      <c r="AC385" s="67">
        <f t="shared" si="10"/>
        <v>0</v>
      </c>
      <c r="AD385" s="67">
        <f t="shared" si="11"/>
        <v>0</v>
      </c>
      <c r="AE385" s="62">
        <f>if(T385="Lift &amp; Shift Prod",730,if(T385="Lift &amp; Shift Noprod",Assumptions!$B$3,0))</f>
        <v>0</v>
      </c>
      <c r="AF385" s="70">
        <f>if( U385=0,0,if(Y385=0, ((vlookup(AB385,'SKU Pricing'!A:B,Assumptions!$B$2,0)*W385)+(vlookup(AC385,'SKU Pricing'!A:B,Assumptions!$B$2,0)*X385))*AE385,((vlookup(AB385,'SKU Pricing'!A:B,Assumptions!$B$2,0)*W385)+(vlookup(AC385,'SKU Pricing'!A:B,Assumptions!$B$2,0)*(W385*8))+(vlookup(AD385,'SKU Pricing'!A:B,Assumptions!$B$2,0)*(X385-(W385*8))))*AE385))</f>
        <v>0</v>
      </c>
      <c r="AG385" s="67">
        <f t="shared" si="12"/>
        <v>0</v>
      </c>
      <c r="AH385" s="70">
        <f>ifna(vlookup(AG385,'SKU Pricing'!A:B,Assumptions!$B$2,0)*W385*AE385,0)</f>
        <v>0</v>
      </c>
      <c r="AI385" s="62" t="str">
        <f t="shared" si="13"/>
        <v/>
      </c>
      <c r="AJ385" s="62" t="str">
        <f>if(V385&lt;&gt;0, if(T385="Lift &amp; Shift Noprod",Assumptions!$B$9,if(V385=Assumptions!$B$6,Assumptions!$B$10,if(P385=1,Assumptions!$B$8,Assumptions!$B$7))),"")</f>
        <v/>
      </c>
      <c r="AK385" s="69">
        <f t="shared" si="14"/>
        <v>0</v>
      </c>
      <c r="AL385" s="69">
        <f>if(AJ385="Hyperdisk Balanced",Assumptions!$B$11,0)</f>
        <v>0</v>
      </c>
      <c r="AM385" s="69">
        <f>if(AJ385="Hyperdisk Balanced",Assumptions!$B$12,0)</f>
        <v>0</v>
      </c>
      <c r="AN385" s="70">
        <f>if(AK385=0,0,if(AJ385="Hyperdisk Balanced",vlookup(AK385&amp;" provisioned space",'SKU Pricing'!A:B,Assumptions!$B$2,0)*Z385+vlookup(AK385&amp;" provisioned IOPS",'SKU Pricing'!A:B,Assumptions!$B$2,0)*AL385*730+vlookup(AK385&amp;" provisioned throughput",'SKU Pricing'!A:B,Assumptions!$B$2,0)*AM385*730,vlookup(AK385,'SKU Pricing'!A:B,Assumptions!$B$2,0)*Z385))</f>
        <v>0</v>
      </c>
      <c r="AO385" s="70">
        <f t="shared" si="15"/>
        <v>0</v>
      </c>
      <c r="AP385" s="71">
        <f t="shared" si="16"/>
        <v>0</v>
      </c>
      <c r="AQ385" s="70">
        <f>ifna(vlookup(AP385,'SKU Pricing'!A:B,Assumptions!$B$2,0)*AE385,0)</f>
        <v>0</v>
      </c>
      <c r="AR385" s="72">
        <v>0.0</v>
      </c>
    </row>
    <row r="386">
      <c r="A386" s="61" t="s">
        <v>535</v>
      </c>
      <c r="B386" s="62" t="str">
        <f>ifna(if(vlookup(A386,vOS!A:B,2,0)="","Unknown",vlookup(A386,vOS!A:B,2,0)),"Unknown")</f>
        <v>Microsoft Windows Server 2019 (64-bit)</v>
      </c>
      <c r="C386" s="62">
        <f>vlookup(B386,'OS Study'!A:D,2,0)</f>
        <v>0</v>
      </c>
      <c r="D386" s="62" t="str">
        <f>vlookup(B386,'OS Study'!A:D,3,0)</f>
        <v>Windows</v>
      </c>
      <c r="E386" s="62" t="str">
        <f>vlookup(B386,'OS Study'!A:D,4,0)</f>
        <v>Server</v>
      </c>
      <c r="F386" s="63" t="str">
        <f>vlookup(B386,'OS Study'!A:E,5,0)</f>
        <v>2019</v>
      </c>
      <c r="G386" s="62">
        <f>IF(vlookup(A386,'RVtools V2.1'!A:J,4,0)="non",0,1)</f>
        <v>1</v>
      </c>
      <c r="H386" s="62">
        <f>if(vlookup(A386,'RVtools V2.1'!A:K,11,0)="kube",1,0)</f>
        <v>0</v>
      </c>
      <c r="I386" s="62">
        <f t="shared" si="5"/>
        <v>0</v>
      </c>
      <c r="J386" s="62">
        <f>ifna(vlookup(A386,'Infra Study'!A:Q,17,0),0)</f>
        <v>1</v>
      </c>
      <c r="K386" s="64">
        <f>IFERROR(__xludf.DUMMYFUNCTION("N(REGEXMATCH(VLOOKUP(A386, 'RVtools V2.1'!A:H, 8, 0), ""^Serveur de fichiers""))"),0.0)</f>
        <v>0</v>
      </c>
      <c r="L386" s="64">
        <f t="shared" si="6"/>
        <v>0</v>
      </c>
      <c r="M386" s="67" t="str">
        <f>ifna(vlookup(A386,'RVtools V2.1'!A:I,8,0),"N/A")</f>
        <v>Infra - DHCP</v>
      </c>
      <c r="N386" s="64">
        <f>IFERROR(__xludf.DUMMYFUNCTION("IF(REGEXMATCH(M386, ""(?i)"" &amp; JOIN(""|"", SPLIT(""kalisil"", "" ""))), 1, 0)"),0.0)</f>
        <v>0</v>
      </c>
      <c r="O386" s="64" t="str">
        <f>vlookup(A386,'RVtools V2.1'!A:H,7,0)</f>
        <v>T2</v>
      </c>
      <c r="P386" s="64">
        <f>if(vlookup(A386,'RVtools V2.1'!A:H,5,0)="oui",1,0)</f>
        <v>1</v>
      </c>
      <c r="Q386" s="64">
        <f>ifna(vlookup(A386,vCPU!A:B,2,0),"Unknown")</f>
        <v>2</v>
      </c>
      <c r="R386" s="66">
        <f>ifna(vlookup(A386,vMemory!A:C,3,0),"Unknown")</f>
        <v>4</v>
      </c>
      <c r="S386" s="66">
        <f>ifna(vlookup(A386,vDisk!A:C,3,0),"Unknown")</f>
        <v>115</v>
      </c>
      <c r="T386" s="67" t="str">
        <f t="array" ref="T386">IFS(
   L386=1, "No Lift &amp; Shift",
   J386=1, XLOOKUP(A386, 'Infra Study'!A:A, 'Infra Study'!P:P),
   I386=1, "No Lift &amp; Shift",
   H386=1, "GKE",
   K386=1, "GCNV",
   G386=1, "Lift &amp; Shift Prod",
   TRUE, "Lift &amp; Shift Noprod"
)</f>
        <v>No Lift &amp; Shift</v>
      </c>
      <c r="U386" s="67">
        <f t="shared" si="7"/>
        <v>0</v>
      </c>
      <c r="V386" s="68">
        <f>if(T386="Lift &amp; Shift Noprod",if( Y386=0,Assumptions!$B$5, Assumptions!$B$4),if(T386="Lift &amp; Shift Prod",if(AND(N386=1,O386="T1"),Assumptions!$B$6,Assumptions!$B$4),0))</f>
        <v>0</v>
      </c>
      <c r="W386" s="62">
        <f>if(V386&lt;&gt;0,if(Q386="Unknown", Assumptions!$B$42,If(Q386&gt;1,Q386,2)),0)</f>
        <v>0</v>
      </c>
      <c r="X386" s="69">
        <f>if(V386&lt;&gt;0,if(R386="Unknown", Assumptions!$B$43,R386),0)</f>
        <v>0</v>
      </c>
      <c r="Y386" s="68">
        <f t="shared" si="8"/>
        <v>0</v>
      </c>
      <c r="Z386" s="68">
        <f>if(V386&lt;&gt;0,if(  S386="Unknown", Assumptions!$B$44,S386),0)</f>
        <v>0</v>
      </c>
      <c r="AA386" s="68">
        <f>if(V386 ="N2",ifna(vlookup(W386&amp;"-"&amp;X386,'Ref. VM'!A:B,2,0),"Custom"),if(V386 ="E2" , ifna(vlookup(W386&amp;"-"&amp;X386,'Ref. VM'!D:E,2,0),"Custom"),if(V386="N2D",ifna(vlookup(W386&amp;"-"&amp;X386,'Ref. VM'!G:H,2,0),"Custom"),if(V386="N4",ifna(vlookup(W386&amp;"-"&amp;X386,'Ref. VM'!J:K,2,0),"Custom"),0))))</f>
        <v>0</v>
      </c>
      <c r="AB386" s="67">
        <f t="shared" si="9"/>
        <v>0</v>
      </c>
      <c r="AC386" s="67">
        <f t="shared" si="10"/>
        <v>0</v>
      </c>
      <c r="AD386" s="67">
        <f t="shared" si="11"/>
        <v>0</v>
      </c>
      <c r="AE386" s="62">
        <f>if(T386="Lift &amp; Shift Prod",730,if(T386="Lift &amp; Shift Noprod",Assumptions!$B$3,0))</f>
        <v>0</v>
      </c>
      <c r="AF386" s="70">
        <f>if( U386=0,0,if(Y386=0, ((vlookup(AB386,'SKU Pricing'!A:B,Assumptions!$B$2,0)*W386)+(vlookup(AC386,'SKU Pricing'!A:B,Assumptions!$B$2,0)*X386))*AE386,((vlookup(AB386,'SKU Pricing'!A:B,Assumptions!$B$2,0)*W386)+(vlookup(AC386,'SKU Pricing'!A:B,Assumptions!$B$2,0)*(W386*8))+(vlookup(AD386,'SKU Pricing'!A:B,Assumptions!$B$2,0)*(X386-(W386*8))))*AE386))</f>
        <v>0</v>
      </c>
      <c r="AG386" s="67">
        <f t="shared" si="12"/>
        <v>0</v>
      </c>
      <c r="AH386" s="70">
        <f>ifna(vlookup(AG386,'SKU Pricing'!A:B,Assumptions!$B$2,0)*W386*AE386,0)</f>
        <v>0</v>
      </c>
      <c r="AI386" s="62" t="str">
        <f t="shared" si="13"/>
        <v/>
      </c>
      <c r="AJ386" s="62" t="str">
        <f>if(V386&lt;&gt;0, if(T386="Lift &amp; Shift Noprod",Assumptions!$B$9,if(V386=Assumptions!$B$6,Assumptions!$B$10,if(P386=1,Assumptions!$B$8,Assumptions!$B$7))),"")</f>
        <v/>
      </c>
      <c r="AK386" s="69">
        <f t="shared" si="14"/>
        <v>0</v>
      </c>
      <c r="AL386" s="69">
        <f>if(AJ386="Hyperdisk Balanced",Assumptions!$B$11,0)</f>
        <v>0</v>
      </c>
      <c r="AM386" s="69">
        <f>if(AJ386="Hyperdisk Balanced",Assumptions!$B$12,0)</f>
        <v>0</v>
      </c>
      <c r="AN386" s="70">
        <f>if(AK386=0,0,if(AJ386="Hyperdisk Balanced",vlookup(AK386&amp;" provisioned space",'SKU Pricing'!A:B,Assumptions!$B$2,0)*Z386+vlookup(AK386&amp;" provisioned IOPS",'SKU Pricing'!A:B,Assumptions!$B$2,0)*AL386*730+vlookup(AK386&amp;" provisioned throughput",'SKU Pricing'!A:B,Assumptions!$B$2,0)*AM386*730,vlookup(AK386,'SKU Pricing'!A:B,Assumptions!$B$2,0)*Z386))</f>
        <v>0</v>
      </c>
      <c r="AO386" s="70">
        <f t="shared" si="15"/>
        <v>0</v>
      </c>
      <c r="AP386" s="71">
        <f t="shared" si="16"/>
        <v>0</v>
      </c>
      <c r="AQ386" s="70">
        <f>ifna(vlookup(AP386,'SKU Pricing'!A:B,Assumptions!$B$2,0)*AE386,0)</f>
        <v>0</v>
      </c>
      <c r="AR386" s="72">
        <v>0.0</v>
      </c>
    </row>
    <row r="387">
      <c r="A387" s="61" t="s">
        <v>536</v>
      </c>
      <c r="B387" s="62" t="str">
        <f>ifna(if(vlookup(A387,vOS!A:B,2,0)="","Unknown",vlookup(A387,vOS!A:B,2,0)),"Unknown")</f>
        <v>Microsoft Windows Server 2019 (64-bit)</v>
      </c>
      <c r="C387" s="62">
        <f>vlookup(B387,'OS Study'!A:D,2,0)</f>
        <v>0</v>
      </c>
      <c r="D387" s="62" t="str">
        <f>vlookup(B387,'OS Study'!A:D,3,0)</f>
        <v>Windows</v>
      </c>
      <c r="E387" s="62" t="str">
        <f>vlookup(B387,'OS Study'!A:D,4,0)</f>
        <v>Server</v>
      </c>
      <c r="F387" s="63" t="str">
        <f>vlookup(B387,'OS Study'!A:E,5,0)</f>
        <v>2019</v>
      </c>
      <c r="G387" s="62">
        <f>IF(vlookup(A387,'RVtools V2.1'!A:J,4,0)="non",0,1)</f>
        <v>1</v>
      </c>
      <c r="H387" s="62">
        <f>if(vlookup(A387,'RVtools V2.1'!A:K,11,0)="kube",1,0)</f>
        <v>0</v>
      </c>
      <c r="I387" s="62">
        <f t="shared" si="5"/>
        <v>0</v>
      </c>
      <c r="J387" s="62">
        <f>ifna(vlookup(A387,'Infra Study'!A:Q,17,0),0)</f>
        <v>1</v>
      </c>
      <c r="K387" s="64">
        <f>IFERROR(__xludf.DUMMYFUNCTION("N(REGEXMATCH(VLOOKUP(A387, 'RVtools V2.1'!A:H, 8, 0), ""^Serveur de fichiers""))"),0.0)</f>
        <v>0</v>
      </c>
      <c r="L387" s="64">
        <f t="shared" si="6"/>
        <v>0</v>
      </c>
      <c r="M387" s="67" t="str">
        <f>ifna(vlookup(A387,'RVtools V2.1'!A:I,8,0),"N/A")</f>
        <v>Infra - DHCP</v>
      </c>
      <c r="N387" s="64">
        <f>IFERROR(__xludf.DUMMYFUNCTION("IF(REGEXMATCH(M387, ""(?i)"" &amp; JOIN(""|"", SPLIT(""kalisil"", "" ""))), 1, 0)"),0.0)</f>
        <v>0</v>
      </c>
      <c r="O387" s="64" t="str">
        <f>vlookup(A387,'RVtools V2.1'!A:H,7,0)</f>
        <v>T2</v>
      </c>
      <c r="P387" s="64">
        <f>if(vlookup(A387,'RVtools V2.1'!A:H,5,0)="oui",1,0)</f>
        <v>1</v>
      </c>
      <c r="Q387" s="64">
        <f>ifna(vlookup(A387,vCPU!A:B,2,0),"Unknown")</f>
        <v>2</v>
      </c>
      <c r="R387" s="66">
        <f>ifna(vlookup(A387,vMemory!A:C,3,0),"Unknown")</f>
        <v>4</v>
      </c>
      <c r="S387" s="66">
        <f>ifna(vlookup(A387,vDisk!A:C,3,0),"Unknown")</f>
        <v>118</v>
      </c>
      <c r="T387" s="67" t="str">
        <f t="array" ref="T387">IFS(
   L387=1, "No Lift &amp; Shift",
   J387=1, XLOOKUP(A387, 'Infra Study'!A:A, 'Infra Study'!P:P),
   I387=1, "No Lift &amp; Shift",
   H387=1, "GKE",
   K387=1, "GCNV",
   G387=1, "Lift &amp; Shift Prod",
   TRUE, "Lift &amp; Shift Noprod"
)</f>
        <v>No Lift &amp; Shift</v>
      </c>
      <c r="U387" s="67">
        <f t="shared" si="7"/>
        <v>0</v>
      </c>
      <c r="V387" s="68">
        <f>if(T387="Lift &amp; Shift Noprod",if( Y387=0,Assumptions!$B$5, Assumptions!$B$4),if(T387="Lift &amp; Shift Prod",if(AND(N387=1,O387="T1"),Assumptions!$B$6,Assumptions!$B$4),0))</f>
        <v>0</v>
      </c>
      <c r="W387" s="62">
        <f>if(V387&lt;&gt;0,if(Q387="Unknown", Assumptions!$B$42,If(Q387&gt;1,Q387,2)),0)</f>
        <v>0</v>
      </c>
      <c r="X387" s="69">
        <f>if(V387&lt;&gt;0,if(R387="Unknown", Assumptions!$B$43,R387),0)</f>
        <v>0</v>
      </c>
      <c r="Y387" s="68">
        <f t="shared" si="8"/>
        <v>0</v>
      </c>
      <c r="Z387" s="68">
        <f>if(V387&lt;&gt;0,if(  S387="Unknown", Assumptions!$B$44,S387),0)</f>
        <v>0</v>
      </c>
      <c r="AA387" s="68">
        <f>if(V387 ="N2",ifna(vlookup(W387&amp;"-"&amp;X387,'Ref. VM'!A:B,2,0),"Custom"),if(V387 ="E2" , ifna(vlookup(W387&amp;"-"&amp;X387,'Ref. VM'!D:E,2,0),"Custom"),if(V387="N2D",ifna(vlookup(W387&amp;"-"&amp;X387,'Ref. VM'!G:H,2,0),"Custom"),if(V387="N4",ifna(vlookup(W387&amp;"-"&amp;X387,'Ref. VM'!J:K,2,0),"Custom"),0))))</f>
        <v>0</v>
      </c>
      <c r="AB387" s="67">
        <f t="shared" si="9"/>
        <v>0</v>
      </c>
      <c r="AC387" s="67">
        <f t="shared" si="10"/>
        <v>0</v>
      </c>
      <c r="AD387" s="67">
        <f t="shared" si="11"/>
        <v>0</v>
      </c>
      <c r="AE387" s="62">
        <f>if(T387="Lift &amp; Shift Prod",730,if(T387="Lift &amp; Shift Noprod",Assumptions!$B$3,0))</f>
        <v>0</v>
      </c>
      <c r="AF387" s="70">
        <f>if( U387=0,0,if(Y387=0, ((vlookup(AB387,'SKU Pricing'!A:B,Assumptions!$B$2,0)*W387)+(vlookup(AC387,'SKU Pricing'!A:B,Assumptions!$B$2,0)*X387))*AE387,((vlookup(AB387,'SKU Pricing'!A:B,Assumptions!$B$2,0)*W387)+(vlookup(AC387,'SKU Pricing'!A:B,Assumptions!$B$2,0)*(W387*8))+(vlookup(AD387,'SKU Pricing'!A:B,Assumptions!$B$2,0)*(X387-(W387*8))))*AE387))</f>
        <v>0</v>
      </c>
      <c r="AG387" s="67">
        <f t="shared" si="12"/>
        <v>0</v>
      </c>
      <c r="AH387" s="70">
        <f>ifna(vlookup(AG387,'SKU Pricing'!A:B,Assumptions!$B$2,0)*W387*AE387,0)</f>
        <v>0</v>
      </c>
      <c r="AI387" s="62" t="str">
        <f t="shared" si="13"/>
        <v/>
      </c>
      <c r="AJ387" s="62" t="str">
        <f>if(V387&lt;&gt;0, if(T387="Lift &amp; Shift Noprod",Assumptions!$B$9,if(V387=Assumptions!$B$6,Assumptions!$B$10,if(P387=1,Assumptions!$B$8,Assumptions!$B$7))),"")</f>
        <v/>
      </c>
      <c r="AK387" s="69">
        <f t="shared" si="14"/>
        <v>0</v>
      </c>
      <c r="AL387" s="69">
        <f>if(AJ387="Hyperdisk Balanced",Assumptions!$B$11,0)</f>
        <v>0</v>
      </c>
      <c r="AM387" s="69">
        <f>if(AJ387="Hyperdisk Balanced",Assumptions!$B$12,0)</f>
        <v>0</v>
      </c>
      <c r="AN387" s="70">
        <f>if(AK387=0,0,if(AJ387="Hyperdisk Balanced",vlookup(AK387&amp;" provisioned space",'SKU Pricing'!A:B,Assumptions!$B$2,0)*Z387+vlookup(AK387&amp;" provisioned IOPS",'SKU Pricing'!A:B,Assumptions!$B$2,0)*AL387*730+vlookup(AK387&amp;" provisioned throughput",'SKU Pricing'!A:B,Assumptions!$B$2,0)*AM387*730,vlookup(AK387,'SKU Pricing'!A:B,Assumptions!$B$2,0)*Z387))</f>
        <v>0</v>
      </c>
      <c r="AO387" s="70">
        <f t="shared" si="15"/>
        <v>0</v>
      </c>
      <c r="AP387" s="71">
        <f t="shared" si="16"/>
        <v>0</v>
      </c>
      <c r="AQ387" s="70">
        <f>ifna(vlookup(AP387,'SKU Pricing'!A:B,Assumptions!$B$2,0)*AE387,0)</f>
        <v>0</v>
      </c>
      <c r="AR387" s="72">
        <v>0.0</v>
      </c>
    </row>
    <row r="388">
      <c r="A388" s="61" t="s">
        <v>537</v>
      </c>
      <c r="B388" s="62" t="str">
        <f>ifna(if(vlookup(A388,vOS!A:B,2,0)="","Unknown",vlookup(A388,vOS!A:B,2,0)),"Unknown")</f>
        <v>Microsoft Windows Server 2019 (64-bit)</v>
      </c>
      <c r="C388" s="62">
        <f>vlookup(B388,'OS Study'!A:D,2,0)</f>
        <v>0</v>
      </c>
      <c r="D388" s="62" t="str">
        <f>vlookup(B388,'OS Study'!A:D,3,0)</f>
        <v>Windows</v>
      </c>
      <c r="E388" s="62" t="str">
        <f>vlookup(B388,'OS Study'!A:D,4,0)</f>
        <v>Server</v>
      </c>
      <c r="F388" s="63" t="str">
        <f>vlookup(B388,'OS Study'!A:E,5,0)</f>
        <v>2019</v>
      </c>
      <c r="G388" s="62">
        <f>IF(vlookup(A388,'RVtools V2.1'!A:J,4,0)="non",0,1)</f>
        <v>1</v>
      </c>
      <c r="H388" s="62">
        <f>if(vlookup(A388,'RVtools V2.1'!A:K,11,0)="kube",1,0)</f>
        <v>0</v>
      </c>
      <c r="I388" s="62">
        <f t="shared" si="5"/>
        <v>0</v>
      </c>
      <c r="J388" s="62">
        <f>ifna(vlookup(A388,'Infra Study'!A:Q,17,0),0)</f>
        <v>1</v>
      </c>
      <c r="K388" s="64">
        <f>IFERROR(__xludf.DUMMYFUNCTION("N(REGEXMATCH(VLOOKUP(A388, 'RVtools V2.1'!A:H, 8, 0), ""^Serveur de fichiers""))"),0.0)</f>
        <v>0</v>
      </c>
      <c r="L388" s="64">
        <f t="shared" si="6"/>
        <v>0</v>
      </c>
      <c r="M388" s="67" t="str">
        <f>ifna(vlookup(A388,'RVtools V2.1'!A:I,8,0),"N/A")</f>
        <v>Infra - DHCP</v>
      </c>
      <c r="N388" s="64">
        <f>IFERROR(__xludf.DUMMYFUNCTION("IF(REGEXMATCH(M388, ""(?i)"" &amp; JOIN(""|"", SPLIT(""kalisil"", "" ""))), 1, 0)"),0.0)</f>
        <v>0</v>
      </c>
      <c r="O388" s="64" t="str">
        <f>vlookup(A388,'RVtools V2.1'!A:H,7,0)</f>
        <v>T2</v>
      </c>
      <c r="P388" s="64">
        <f>if(vlookup(A388,'RVtools V2.1'!A:H,5,0)="oui",1,0)</f>
        <v>1</v>
      </c>
      <c r="Q388" s="64">
        <f>ifna(vlookup(A388,vCPU!A:B,2,0),"Unknown")</f>
        <v>2</v>
      </c>
      <c r="R388" s="66">
        <f>ifna(vlookup(A388,vMemory!A:C,3,0),"Unknown")</f>
        <v>4</v>
      </c>
      <c r="S388" s="66">
        <f>ifna(vlookup(A388,vDisk!A:C,3,0),"Unknown")</f>
        <v>131</v>
      </c>
      <c r="T388" s="67" t="str">
        <f t="array" ref="T388">IFS(
   L388=1, "No Lift &amp; Shift",
   J388=1, XLOOKUP(A388, 'Infra Study'!A:A, 'Infra Study'!P:P),
   I388=1, "No Lift &amp; Shift",
   H388=1, "GKE",
   K388=1, "GCNV",
   G388=1, "Lift &amp; Shift Prod",
   TRUE, "Lift &amp; Shift Noprod"
)</f>
        <v>No Lift &amp; Shift</v>
      </c>
      <c r="U388" s="67">
        <f t="shared" si="7"/>
        <v>0</v>
      </c>
      <c r="V388" s="68">
        <f>if(T388="Lift &amp; Shift Noprod",if( Y388=0,Assumptions!$B$5, Assumptions!$B$4),if(T388="Lift &amp; Shift Prod",if(AND(N388=1,O388="T1"),Assumptions!$B$6,Assumptions!$B$4),0))</f>
        <v>0</v>
      </c>
      <c r="W388" s="62">
        <f>if(V388&lt;&gt;0,if(Q388="Unknown", Assumptions!$B$42,If(Q388&gt;1,Q388,2)),0)</f>
        <v>0</v>
      </c>
      <c r="X388" s="69">
        <f>if(V388&lt;&gt;0,if(R388="Unknown", Assumptions!$B$43,R388),0)</f>
        <v>0</v>
      </c>
      <c r="Y388" s="68">
        <f t="shared" si="8"/>
        <v>0</v>
      </c>
      <c r="Z388" s="68">
        <f>if(V388&lt;&gt;0,if(  S388="Unknown", Assumptions!$B$44,S388),0)</f>
        <v>0</v>
      </c>
      <c r="AA388" s="68">
        <f>if(V388 ="N2",ifna(vlookup(W388&amp;"-"&amp;X388,'Ref. VM'!A:B,2,0),"Custom"),if(V388 ="E2" , ifna(vlookup(W388&amp;"-"&amp;X388,'Ref. VM'!D:E,2,0),"Custom"),if(V388="N2D",ifna(vlookup(W388&amp;"-"&amp;X388,'Ref. VM'!G:H,2,0),"Custom"),if(V388="N4",ifna(vlookup(W388&amp;"-"&amp;X388,'Ref. VM'!J:K,2,0),"Custom"),0))))</f>
        <v>0</v>
      </c>
      <c r="AB388" s="67">
        <f t="shared" si="9"/>
        <v>0</v>
      </c>
      <c r="AC388" s="67">
        <f t="shared" si="10"/>
        <v>0</v>
      </c>
      <c r="AD388" s="67">
        <f t="shared" si="11"/>
        <v>0</v>
      </c>
      <c r="AE388" s="62">
        <f>if(T388="Lift &amp; Shift Prod",730,if(T388="Lift &amp; Shift Noprod",Assumptions!$B$3,0))</f>
        <v>0</v>
      </c>
      <c r="AF388" s="70">
        <f>if( U388=0,0,if(Y388=0, ((vlookup(AB388,'SKU Pricing'!A:B,Assumptions!$B$2,0)*W388)+(vlookup(AC388,'SKU Pricing'!A:B,Assumptions!$B$2,0)*X388))*AE388,((vlookup(AB388,'SKU Pricing'!A:B,Assumptions!$B$2,0)*W388)+(vlookup(AC388,'SKU Pricing'!A:B,Assumptions!$B$2,0)*(W388*8))+(vlookup(AD388,'SKU Pricing'!A:B,Assumptions!$B$2,0)*(X388-(W388*8))))*AE388))</f>
        <v>0</v>
      </c>
      <c r="AG388" s="67">
        <f t="shared" si="12"/>
        <v>0</v>
      </c>
      <c r="AH388" s="70">
        <f>ifna(vlookup(AG388,'SKU Pricing'!A:B,Assumptions!$B$2,0)*W388*AE388,0)</f>
        <v>0</v>
      </c>
      <c r="AI388" s="62" t="str">
        <f t="shared" si="13"/>
        <v/>
      </c>
      <c r="AJ388" s="62" t="str">
        <f>if(V388&lt;&gt;0, if(T388="Lift &amp; Shift Noprod",Assumptions!$B$9,if(V388=Assumptions!$B$6,Assumptions!$B$10,if(P388=1,Assumptions!$B$8,Assumptions!$B$7))),"")</f>
        <v/>
      </c>
      <c r="AK388" s="69">
        <f t="shared" si="14"/>
        <v>0</v>
      </c>
      <c r="AL388" s="69">
        <f>if(AJ388="Hyperdisk Balanced",Assumptions!$B$11,0)</f>
        <v>0</v>
      </c>
      <c r="AM388" s="69">
        <f>if(AJ388="Hyperdisk Balanced",Assumptions!$B$12,0)</f>
        <v>0</v>
      </c>
      <c r="AN388" s="70">
        <f>if(AK388=0,0,if(AJ388="Hyperdisk Balanced",vlookup(AK388&amp;" provisioned space",'SKU Pricing'!A:B,Assumptions!$B$2,0)*Z388+vlookup(AK388&amp;" provisioned IOPS",'SKU Pricing'!A:B,Assumptions!$B$2,0)*AL388*730+vlookup(AK388&amp;" provisioned throughput",'SKU Pricing'!A:B,Assumptions!$B$2,0)*AM388*730,vlookup(AK388,'SKU Pricing'!A:B,Assumptions!$B$2,0)*Z388))</f>
        <v>0</v>
      </c>
      <c r="AO388" s="70">
        <f t="shared" si="15"/>
        <v>0</v>
      </c>
      <c r="AP388" s="71">
        <f t="shared" si="16"/>
        <v>0</v>
      </c>
      <c r="AQ388" s="70">
        <f>ifna(vlookup(AP388,'SKU Pricing'!A:B,Assumptions!$B$2,0)*AE388,0)</f>
        <v>0</v>
      </c>
      <c r="AR388" s="72">
        <v>0.0</v>
      </c>
    </row>
    <row r="389">
      <c r="A389" s="61" t="s">
        <v>538</v>
      </c>
      <c r="B389" s="62" t="str">
        <f>ifna(if(vlookup(A389,vOS!A:B,2,0)="","Unknown",vlookup(A389,vOS!A:B,2,0)),"Unknown")</f>
        <v>Microsoft Windows Server 2019 (64-bit)</v>
      </c>
      <c r="C389" s="62">
        <f>vlookup(B389,'OS Study'!A:D,2,0)</f>
        <v>0</v>
      </c>
      <c r="D389" s="62" t="str">
        <f>vlookup(B389,'OS Study'!A:D,3,0)</f>
        <v>Windows</v>
      </c>
      <c r="E389" s="62" t="str">
        <f>vlookup(B389,'OS Study'!A:D,4,0)</f>
        <v>Server</v>
      </c>
      <c r="F389" s="63" t="str">
        <f>vlookup(B389,'OS Study'!A:E,5,0)</f>
        <v>2019</v>
      </c>
      <c r="G389" s="62">
        <f>IF(vlookup(A389,'RVtools V2.1'!A:J,4,0)="non",0,1)</f>
        <v>1</v>
      </c>
      <c r="H389" s="62">
        <f>if(vlookup(A389,'RVtools V2.1'!A:K,11,0)="kube",1,0)</f>
        <v>0</v>
      </c>
      <c r="I389" s="62">
        <f t="shared" si="5"/>
        <v>0</v>
      </c>
      <c r="J389" s="62">
        <f>ifna(vlookup(A389,'Infra Study'!A:Q,17,0),0)</f>
        <v>1</v>
      </c>
      <c r="K389" s="64">
        <f>IFERROR(__xludf.DUMMYFUNCTION("N(REGEXMATCH(VLOOKUP(A389, 'RVtools V2.1'!A:H, 8, 0), ""^Serveur de fichiers""))"),0.0)</f>
        <v>0</v>
      </c>
      <c r="L389" s="64">
        <f t="shared" si="6"/>
        <v>0</v>
      </c>
      <c r="M389" s="67" t="str">
        <f>ifna(vlookup(A389,'RVtools V2.1'!A:I,8,0),"N/A")</f>
        <v>Infra - DHCP</v>
      </c>
      <c r="N389" s="64">
        <f>IFERROR(__xludf.DUMMYFUNCTION("IF(REGEXMATCH(M389, ""(?i)"" &amp; JOIN(""|"", SPLIT(""kalisil"", "" ""))), 1, 0)"),0.0)</f>
        <v>0</v>
      </c>
      <c r="O389" s="64" t="str">
        <f>vlookup(A389,'RVtools V2.1'!A:H,7,0)</f>
        <v>T2</v>
      </c>
      <c r="P389" s="64">
        <f>if(vlookup(A389,'RVtools V2.1'!A:H,5,0)="oui",1,0)</f>
        <v>1</v>
      </c>
      <c r="Q389" s="64">
        <f>ifna(vlookup(A389,vCPU!A:B,2,0),"Unknown")</f>
        <v>4</v>
      </c>
      <c r="R389" s="66">
        <f>ifna(vlookup(A389,vMemory!A:C,3,0),"Unknown")</f>
        <v>4</v>
      </c>
      <c r="S389" s="66">
        <f>ifna(vlookup(A389,vDisk!A:C,3,0),"Unknown")</f>
        <v>118</v>
      </c>
      <c r="T389" s="67" t="str">
        <f t="array" ref="T389">IFS(
   L389=1, "No Lift &amp; Shift",
   J389=1, XLOOKUP(A389, 'Infra Study'!A:A, 'Infra Study'!P:P),
   I389=1, "No Lift &amp; Shift",
   H389=1, "GKE",
   K389=1, "GCNV",
   G389=1, "Lift &amp; Shift Prod",
   TRUE, "Lift &amp; Shift Noprod"
)</f>
        <v>No Lift &amp; Shift</v>
      </c>
      <c r="U389" s="67">
        <f t="shared" si="7"/>
        <v>0</v>
      </c>
      <c r="V389" s="68">
        <f>if(T389="Lift &amp; Shift Noprod",if( Y389=0,Assumptions!$B$5, Assumptions!$B$4),if(T389="Lift &amp; Shift Prod",if(AND(N389=1,O389="T1"),Assumptions!$B$6,Assumptions!$B$4),0))</f>
        <v>0</v>
      </c>
      <c r="W389" s="62">
        <f>if(V389&lt;&gt;0,if(Q389="Unknown", Assumptions!$B$42,If(Q389&gt;1,Q389,2)),0)</f>
        <v>0</v>
      </c>
      <c r="X389" s="69">
        <f>if(V389&lt;&gt;0,if(R389="Unknown", Assumptions!$B$43,R389),0)</f>
        <v>0</v>
      </c>
      <c r="Y389" s="68">
        <f t="shared" si="8"/>
        <v>0</v>
      </c>
      <c r="Z389" s="68">
        <f>if(V389&lt;&gt;0,if(  S389="Unknown", Assumptions!$B$44,S389),0)</f>
        <v>0</v>
      </c>
      <c r="AA389" s="68">
        <f>if(V389 ="N2",ifna(vlookup(W389&amp;"-"&amp;X389,'Ref. VM'!A:B,2,0),"Custom"),if(V389 ="E2" , ifna(vlookup(W389&amp;"-"&amp;X389,'Ref. VM'!D:E,2,0),"Custom"),if(V389="N2D",ifna(vlookup(W389&amp;"-"&amp;X389,'Ref. VM'!G:H,2,0),"Custom"),if(V389="N4",ifna(vlookup(W389&amp;"-"&amp;X389,'Ref. VM'!J:K,2,0),"Custom"),0))))</f>
        <v>0</v>
      </c>
      <c r="AB389" s="67">
        <f t="shared" si="9"/>
        <v>0</v>
      </c>
      <c r="AC389" s="67">
        <f t="shared" si="10"/>
        <v>0</v>
      </c>
      <c r="AD389" s="67">
        <f t="shared" si="11"/>
        <v>0</v>
      </c>
      <c r="AE389" s="62">
        <f>if(T389="Lift &amp; Shift Prod",730,if(T389="Lift &amp; Shift Noprod",Assumptions!$B$3,0))</f>
        <v>0</v>
      </c>
      <c r="AF389" s="70">
        <f>if( U389=0,0,if(Y389=0, ((vlookup(AB389,'SKU Pricing'!A:B,Assumptions!$B$2,0)*W389)+(vlookup(AC389,'SKU Pricing'!A:B,Assumptions!$B$2,0)*X389))*AE389,((vlookup(AB389,'SKU Pricing'!A:B,Assumptions!$B$2,0)*W389)+(vlookup(AC389,'SKU Pricing'!A:B,Assumptions!$B$2,0)*(W389*8))+(vlookup(AD389,'SKU Pricing'!A:B,Assumptions!$B$2,0)*(X389-(W389*8))))*AE389))</f>
        <v>0</v>
      </c>
      <c r="AG389" s="67">
        <f t="shared" si="12"/>
        <v>0</v>
      </c>
      <c r="AH389" s="70">
        <f>ifna(vlookup(AG389,'SKU Pricing'!A:B,Assumptions!$B$2,0)*W389*AE389,0)</f>
        <v>0</v>
      </c>
      <c r="AI389" s="62" t="str">
        <f t="shared" si="13"/>
        <v/>
      </c>
      <c r="AJ389" s="62" t="str">
        <f>if(V389&lt;&gt;0, if(T389="Lift &amp; Shift Noprod",Assumptions!$B$9,if(V389=Assumptions!$B$6,Assumptions!$B$10,if(P389=1,Assumptions!$B$8,Assumptions!$B$7))),"")</f>
        <v/>
      </c>
      <c r="AK389" s="69">
        <f t="shared" si="14"/>
        <v>0</v>
      </c>
      <c r="AL389" s="69">
        <f>if(AJ389="Hyperdisk Balanced",Assumptions!$B$11,0)</f>
        <v>0</v>
      </c>
      <c r="AM389" s="69">
        <f>if(AJ389="Hyperdisk Balanced",Assumptions!$B$12,0)</f>
        <v>0</v>
      </c>
      <c r="AN389" s="70">
        <f>if(AK389=0,0,if(AJ389="Hyperdisk Balanced",vlookup(AK389&amp;" provisioned space",'SKU Pricing'!A:B,Assumptions!$B$2,0)*Z389+vlookup(AK389&amp;" provisioned IOPS",'SKU Pricing'!A:B,Assumptions!$B$2,0)*AL389*730+vlookup(AK389&amp;" provisioned throughput",'SKU Pricing'!A:B,Assumptions!$B$2,0)*AM389*730,vlookup(AK389,'SKU Pricing'!A:B,Assumptions!$B$2,0)*Z389))</f>
        <v>0</v>
      </c>
      <c r="AO389" s="70">
        <f t="shared" si="15"/>
        <v>0</v>
      </c>
      <c r="AP389" s="71">
        <f t="shared" si="16"/>
        <v>0</v>
      </c>
      <c r="AQ389" s="70">
        <f>ifna(vlookup(AP389,'SKU Pricing'!A:B,Assumptions!$B$2,0)*AE389,0)</f>
        <v>0</v>
      </c>
      <c r="AR389" s="72">
        <v>0.0</v>
      </c>
    </row>
    <row r="390">
      <c r="A390" s="61" t="s">
        <v>539</v>
      </c>
      <c r="B390" s="62" t="str">
        <f>ifna(if(vlookup(A390,vOS!A:B,2,0)="","Unknown",vlookup(A390,vOS!A:B,2,0)),"Unknown")</f>
        <v>Microsoft Windows Server 2022 (64-bit)</v>
      </c>
      <c r="C390" s="62">
        <f>vlookup(B390,'OS Study'!A:D,2,0)</f>
        <v>0</v>
      </c>
      <c r="D390" s="62" t="str">
        <f>vlookup(B390,'OS Study'!A:D,3,0)</f>
        <v>Windows</v>
      </c>
      <c r="E390" s="62" t="str">
        <f>vlookup(B390,'OS Study'!A:D,4,0)</f>
        <v>Server</v>
      </c>
      <c r="F390" s="63" t="str">
        <f>vlookup(B390,'OS Study'!A:E,5,0)</f>
        <v>2022</v>
      </c>
      <c r="G390" s="62">
        <f>IF(vlookup(A390,'RVtools V2.1'!A:J,4,0)="non",0,1)</f>
        <v>1</v>
      </c>
      <c r="H390" s="62">
        <f>if(vlookup(A390,'RVtools V2.1'!A:K,11,0)="kube",1,0)</f>
        <v>0</v>
      </c>
      <c r="I390" s="62">
        <f t="shared" si="5"/>
        <v>0</v>
      </c>
      <c r="J390" s="62">
        <f>ifna(vlookup(A390,'Infra Study'!A:Q,17,0),0)</f>
        <v>1</v>
      </c>
      <c r="K390" s="64">
        <f>IFERROR(__xludf.DUMMYFUNCTION("N(REGEXMATCH(VLOOKUP(A390, 'RVtools V2.1'!A:H, 8, 0), ""^Serveur de fichiers""))"),0.0)</f>
        <v>0</v>
      </c>
      <c r="L390" s="64">
        <f t="shared" si="6"/>
        <v>0</v>
      </c>
      <c r="M390" s="67" t="str">
        <f>ifna(vlookup(A390,'RVtools V2.1'!A:I,8,0),"N/A")</f>
        <v>Infra - DHCP</v>
      </c>
      <c r="N390" s="64">
        <f>IFERROR(__xludf.DUMMYFUNCTION("IF(REGEXMATCH(M390, ""(?i)"" &amp; JOIN(""|"", SPLIT(""kalisil"", "" ""))), 1, 0)"),0.0)</f>
        <v>0</v>
      </c>
      <c r="O390" s="64" t="str">
        <f>vlookup(A390,'RVtools V2.1'!A:H,7,0)</f>
        <v>T2</v>
      </c>
      <c r="P390" s="64">
        <f>if(vlookup(A390,'RVtools V2.1'!A:H,5,0)="oui",1,0)</f>
        <v>1</v>
      </c>
      <c r="Q390" s="64">
        <f>ifna(vlookup(A390,vCPU!A:B,2,0),"Unknown")</f>
        <v>2</v>
      </c>
      <c r="R390" s="66">
        <f>ifna(vlookup(A390,vMemory!A:C,3,0),"Unknown")</f>
        <v>4</v>
      </c>
      <c r="S390" s="66">
        <f>ifna(vlookup(A390,vDisk!A:C,3,0),"Unknown")</f>
        <v>100</v>
      </c>
      <c r="T390" s="67" t="str">
        <f t="array" ref="T390">IFS(
   L390=1, "No Lift &amp; Shift",
   J390=1, XLOOKUP(A390, 'Infra Study'!A:A, 'Infra Study'!P:P),
   I390=1, "No Lift &amp; Shift",
   H390=1, "GKE",
   K390=1, "GCNV",
   G390=1, "Lift &amp; Shift Prod",
   TRUE, "Lift &amp; Shift Noprod"
)</f>
        <v>No Lift &amp; Shift</v>
      </c>
      <c r="U390" s="67">
        <f t="shared" si="7"/>
        <v>0</v>
      </c>
      <c r="V390" s="68">
        <f>if(T390="Lift &amp; Shift Noprod",if( Y390=0,Assumptions!$B$5, Assumptions!$B$4),if(T390="Lift &amp; Shift Prod",if(AND(N390=1,O390="T1"),Assumptions!$B$6,Assumptions!$B$4),0))</f>
        <v>0</v>
      </c>
      <c r="W390" s="62">
        <f>if(V390&lt;&gt;0,if(Q390="Unknown", Assumptions!$B$42,If(Q390&gt;1,Q390,2)),0)</f>
        <v>0</v>
      </c>
      <c r="X390" s="69">
        <f>if(V390&lt;&gt;0,if(R390="Unknown", Assumptions!$B$43,R390),0)</f>
        <v>0</v>
      </c>
      <c r="Y390" s="68">
        <f t="shared" si="8"/>
        <v>0</v>
      </c>
      <c r="Z390" s="68">
        <f>if(V390&lt;&gt;0,if(  S390="Unknown", Assumptions!$B$44,S390),0)</f>
        <v>0</v>
      </c>
      <c r="AA390" s="68">
        <f>if(V390 ="N2",ifna(vlookup(W390&amp;"-"&amp;X390,'Ref. VM'!A:B,2,0),"Custom"),if(V390 ="E2" , ifna(vlookup(W390&amp;"-"&amp;X390,'Ref. VM'!D:E,2,0),"Custom"),if(V390="N2D",ifna(vlookup(W390&amp;"-"&amp;X390,'Ref. VM'!G:H,2,0),"Custom"),if(V390="N4",ifna(vlookup(W390&amp;"-"&amp;X390,'Ref. VM'!J:K,2,0),"Custom"),0))))</f>
        <v>0</v>
      </c>
      <c r="AB390" s="67">
        <f t="shared" si="9"/>
        <v>0</v>
      </c>
      <c r="AC390" s="67">
        <f t="shared" si="10"/>
        <v>0</v>
      </c>
      <c r="AD390" s="67">
        <f t="shared" si="11"/>
        <v>0</v>
      </c>
      <c r="AE390" s="62">
        <f>if(T390="Lift &amp; Shift Prod",730,if(T390="Lift &amp; Shift Noprod",Assumptions!$B$3,0))</f>
        <v>0</v>
      </c>
      <c r="AF390" s="70">
        <f>if( U390=0,0,if(Y390=0, ((vlookup(AB390,'SKU Pricing'!A:B,Assumptions!$B$2,0)*W390)+(vlookup(AC390,'SKU Pricing'!A:B,Assumptions!$B$2,0)*X390))*AE390,((vlookup(AB390,'SKU Pricing'!A:B,Assumptions!$B$2,0)*W390)+(vlookup(AC390,'SKU Pricing'!A:B,Assumptions!$B$2,0)*(W390*8))+(vlookup(AD390,'SKU Pricing'!A:B,Assumptions!$B$2,0)*(X390-(W390*8))))*AE390))</f>
        <v>0</v>
      </c>
      <c r="AG390" s="67">
        <f t="shared" si="12"/>
        <v>0</v>
      </c>
      <c r="AH390" s="70">
        <f>ifna(vlookup(AG390,'SKU Pricing'!A:B,Assumptions!$B$2,0)*W390*AE390,0)</f>
        <v>0</v>
      </c>
      <c r="AI390" s="62" t="str">
        <f t="shared" si="13"/>
        <v/>
      </c>
      <c r="AJ390" s="62" t="str">
        <f>if(V390&lt;&gt;0, if(T390="Lift &amp; Shift Noprod",Assumptions!$B$9,if(V390=Assumptions!$B$6,Assumptions!$B$10,if(P390=1,Assumptions!$B$8,Assumptions!$B$7))),"")</f>
        <v/>
      </c>
      <c r="AK390" s="69">
        <f t="shared" si="14"/>
        <v>0</v>
      </c>
      <c r="AL390" s="69">
        <f>if(AJ390="Hyperdisk Balanced",Assumptions!$B$11,0)</f>
        <v>0</v>
      </c>
      <c r="AM390" s="69">
        <f>if(AJ390="Hyperdisk Balanced",Assumptions!$B$12,0)</f>
        <v>0</v>
      </c>
      <c r="AN390" s="70">
        <f>if(AK390=0,0,if(AJ390="Hyperdisk Balanced",vlookup(AK390&amp;" provisioned space",'SKU Pricing'!A:B,Assumptions!$B$2,0)*Z390+vlookup(AK390&amp;" provisioned IOPS",'SKU Pricing'!A:B,Assumptions!$B$2,0)*AL390*730+vlookup(AK390&amp;" provisioned throughput",'SKU Pricing'!A:B,Assumptions!$B$2,0)*AM390*730,vlookup(AK390,'SKU Pricing'!A:B,Assumptions!$B$2,0)*Z390))</f>
        <v>0</v>
      </c>
      <c r="AO390" s="70">
        <f t="shared" si="15"/>
        <v>0</v>
      </c>
      <c r="AP390" s="71">
        <f t="shared" si="16"/>
        <v>0</v>
      </c>
      <c r="AQ390" s="70">
        <f>ifna(vlookup(AP390,'SKU Pricing'!A:B,Assumptions!$B$2,0)*AE390,0)</f>
        <v>0</v>
      </c>
      <c r="AR390" s="72">
        <v>0.0</v>
      </c>
    </row>
    <row r="391">
      <c r="A391" s="61" t="s">
        <v>540</v>
      </c>
      <c r="B391" s="62" t="str">
        <f>ifna(if(vlookup(A391,vOS!A:B,2,0)="","Unknown",vlookup(A391,vOS!A:B,2,0)),"Unknown")</f>
        <v>Microsoft Windows Server 2019 (64-bit)</v>
      </c>
      <c r="C391" s="62">
        <f>vlookup(B391,'OS Study'!A:D,2,0)</f>
        <v>0</v>
      </c>
      <c r="D391" s="62" t="str">
        <f>vlookup(B391,'OS Study'!A:D,3,0)</f>
        <v>Windows</v>
      </c>
      <c r="E391" s="62" t="str">
        <f>vlookup(B391,'OS Study'!A:D,4,0)</f>
        <v>Server</v>
      </c>
      <c r="F391" s="63" t="str">
        <f>vlookup(B391,'OS Study'!A:E,5,0)</f>
        <v>2019</v>
      </c>
      <c r="G391" s="62">
        <f>IF(vlookup(A391,'RVtools V2.1'!A:J,4,0)="non",0,1)</f>
        <v>1</v>
      </c>
      <c r="H391" s="62">
        <f>if(vlookup(A391,'RVtools V2.1'!A:K,11,0)="kube",1,0)</f>
        <v>0</v>
      </c>
      <c r="I391" s="62">
        <f t="shared" si="5"/>
        <v>0</v>
      </c>
      <c r="J391" s="62">
        <f>ifna(vlookup(A391,'Infra Study'!A:Q,17,0),0)</f>
        <v>1</v>
      </c>
      <c r="K391" s="64">
        <f>IFERROR(__xludf.DUMMYFUNCTION("N(REGEXMATCH(VLOOKUP(A391, 'RVtools V2.1'!A:H, 8, 0), ""^Serveur de fichiers""))"),0.0)</f>
        <v>0</v>
      </c>
      <c r="L391" s="64">
        <f t="shared" si="6"/>
        <v>0</v>
      </c>
      <c r="M391" s="67" t="str">
        <f>ifna(vlookup(A391,'RVtools V2.1'!A:I,8,0),"N/A")</f>
        <v>Infra - DHCP</v>
      </c>
      <c r="N391" s="64">
        <f>IFERROR(__xludf.DUMMYFUNCTION("IF(REGEXMATCH(M391, ""(?i)"" &amp; JOIN(""|"", SPLIT(""kalisil"", "" ""))), 1, 0)"),0.0)</f>
        <v>0</v>
      </c>
      <c r="O391" s="64" t="str">
        <f>vlookup(A391,'RVtools V2.1'!A:H,7,0)</f>
        <v>T2</v>
      </c>
      <c r="P391" s="64">
        <f>if(vlookup(A391,'RVtools V2.1'!A:H,5,0)="oui",1,0)</f>
        <v>1</v>
      </c>
      <c r="Q391" s="64">
        <f>ifna(vlookup(A391,vCPU!A:B,2,0),"Unknown")</f>
        <v>2</v>
      </c>
      <c r="R391" s="66">
        <f>ifna(vlookup(A391,vMemory!A:C,3,0),"Unknown")</f>
        <v>4</v>
      </c>
      <c r="S391" s="66">
        <f>ifna(vlookup(A391,vDisk!A:C,3,0),"Unknown")</f>
        <v>150</v>
      </c>
      <c r="T391" s="67" t="str">
        <f t="array" ref="T391">IFS(
   L391=1, "No Lift &amp; Shift",
   J391=1, XLOOKUP(A391, 'Infra Study'!A:A, 'Infra Study'!P:P),
   I391=1, "No Lift &amp; Shift",
   H391=1, "GKE",
   K391=1, "GCNV",
   G391=1, "Lift &amp; Shift Prod",
   TRUE, "Lift &amp; Shift Noprod"
)</f>
        <v>No Lift &amp; Shift</v>
      </c>
      <c r="U391" s="67">
        <f t="shared" si="7"/>
        <v>0</v>
      </c>
      <c r="V391" s="68">
        <f>if(T391="Lift &amp; Shift Noprod",if( Y391=0,Assumptions!$B$5, Assumptions!$B$4),if(T391="Lift &amp; Shift Prod",if(AND(N391=1,O391="T1"),Assumptions!$B$6,Assumptions!$B$4),0))</f>
        <v>0</v>
      </c>
      <c r="W391" s="62">
        <f>if(V391&lt;&gt;0,if(Q391="Unknown", Assumptions!$B$42,If(Q391&gt;1,Q391,2)),0)</f>
        <v>0</v>
      </c>
      <c r="X391" s="69">
        <f>if(V391&lt;&gt;0,if(R391="Unknown", Assumptions!$B$43,R391),0)</f>
        <v>0</v>
      </c>
      <c r="Y391" s="68">
        <f t="shared" si="8"/>
        <v>0</v>
      </c>
      <c r="Z391" s="68">
        <f>if(V391&lt;&gt;0,if(  S391="Unknown", Assumptions!$B$44,S391),0)</f>
        <v>0</v>
      </c>
      <c r="AA391" s="68">
        <f>if(V391 ="N2",ifna(vlookup(W391&amp;"-"&amp;X391,'Ref. VM'!A:B,2,0),"Custom"),if(V391 ="E2" , ifna(vlookup(W391&amp;"-"&amp;X391,'Ref. VM'!D:E,2,0),"Custom"),if(V391="N2D",ifna(vlookup(W391&amp;"-"&amp;X391,'Ref. VM'!G:H,2,0),"Custom"),if(V391="N4",ifna(vlookup(W391&amp;"-"&amp;X391,'Ref. VM'!J:K,2,0),"Custom"),0))))</f>
        <v>0</v>
      </c>
      <c r="AB391" s="67">
        <f t="shared" si="9"/>
        <v>0</v>
      </c>
      <c r="AC391" s="67">
        <f t="shared" si="10"/>
        <v>0</v>
      </c>
      <c r="AD391" s="67">
        <f t="shared" si="11"/>
        <v>0</v>
      </c>
      <c r="AE391" s="62">
        <f>if(T391="Lift &amp; Shift Prod",730,if(T391="Lift &amp; Shift Noprod",Assumptions!$B$3,0))</f>
        <v>0</v>
      </c>
      <c r="AF391" s="70">
        <f>if( U391=0,0,if(Y391=0, ((vlookup(AB391,'SKU Pricing'!A:B,Assumptions!$B$2,0)*W391)+(vlookup(AC391,'SKU Pricing'!A:B,Assumptions!$B$2,0)*X391))*AE391,((vlookup(AB391,'SKU Pricing'!A:B,Assumptions!$B$2,0)*W391)+(vlookup(AC391,'SKU Pricing'!A:B,Assumptions!$B$2,0)*(W391*8))+(vlookup(AD391,'SKU Pricing'!A:B,Assumptions!$B$2,0)*(X391-(W391*8))))*AE391))</f>
        <v>0</v>
      </c>
      <c r="AG391" s="67">
        <f t="shared" si="12"/>
        <v>0</v>
      </c>
      <c r="AH391" s="70">
        <f>ifna(vlookup(AG391,'SKU Pricing'!A:B,Assumptions!$B$2,0)*W391*AE391,0)</f>
        <v>0</v>
      </c>
      <c r="AI391" s="62" t="str">
        <f t="shared" si="13"/>
        <v/>
      </c>
      <c r="AJ391" s="62" t="str">
        <f>if(V391&lt;&gt;0, if(T391="Lift &amp; Shift Noprod",Assumptions!$B$9,if(V391=Assumptions!$B$6,Assumptions!$B$10,if(P391=1,Assumptions!$B$8,Assumptions!$B$7))),"")</f>
        <v/>
      </c>
      <c r="AK391" s="69">
        <f t="shared" si="14"/>
        <v>0</v>
      </c>
      <c r="AL391" s="69">
        <f>if(AJ391="Hyperdisk Balanced",Assumptions!$B$11,0)</f>
        <v>0</v>
      </c>
      <c r="AM391" s="69">
        <f>if(AJ391="Hyperdisk Balanced",Assumptions!$B$12,0)</f>
        <v>0</v>
      </c>
      <c r="AN391" s="70">
        <f>if(AK391=0,0,if(AJ391="Hyperdisk Balanced",vlookup(AK391&amp;" provisioned space",'SKU Pricing'!A:B,Assumptions!$B$2,0)*Z391+vlookup(AK391&amp;" provisioned IOPS",'SKU Pricing'!A:B,Assumptions!$B$2,0)*AL391*730+vlookup(AK391&amp;" provisioned throughput",'SKU Pricing'!A:B,Assumptions!$B$2,0)*AM391*730,vlookup(AK391,'SKU Pricing'!A:B,Assumptions!$B$2,0)*Z391))</f>
        <v>0</v>
      </c>
      <c r="AO391" s="70">
        <f t="shared" si="15"/>
        <v>0</v>
      </c>
      <c r="AP391" s="71">
        <f t="shared" si="16"/>
        <v>0</v>
      </c>
      <c r="AQ391" s="70">
        <f>ifna(vlookup(AP391,'SKU Pricing'!A:B,Assumptions!$B$2,0)*AE391,0)</f>
        <v>0</v>
      </c>
      <c r="AR391" s="72">
        <v>0.0</v>
      </c>
    </row>
    <row r="392">
      <c r="A392" s="61" t="s">
        <v>541</v>
      </c>
      <c r="B392" s="62" t="str">
        <f>ifna(if(vlookup(A392,vOS!A:B,2,0)="","Unknown",vlookup(A392,vOS!A:B,2,0)),"Unknown")</f>
        <v>Microsoft Windows Server 2022 (64-bit)</v>
      </c>
      <c r="C392" s="62">
        <f>vlookup(B392,'OS Study'!A:D,2,0)</f>
        <v>0</v>
      </c>
      <c r="D392" s="62" t="str">
        <f>vlookup(B392,'OS Study'!A:D,3,0)</f>
        <v>Windows</v>
      </c>
      <c r="E392" s="62" t="str">
        <f>vlookup(B392,'OS Study'!A:D,4,0)</f>
        <v>Server</v>
      </c>
      <c r="F392" s="63" t="str">
        <f>vlookup(B392,'OS Study'!A:E,5,0)</f>
        <v>2022</v>
      </c>
      <c r="G392" s="62">
        <f>IF(vlookup(A392,'RVtools V2.1'!A:J,4,0)="non",0,1)</f>
        <v>1</v>
      </c>
      <c r="H392" s="62">
        <f>if(vlookup(A392,'RVtools V2.1'!A:K,11,0)="kube",1,0)</f>
        <v>0</v>
      </c>
      <c r="I392" s="62">
        <f t="shared" si="5"/>
        <v>0</v>
      </c>
      <c r="J392" s="62">
        <f>ifna(vlookup(A392,'Infra Study'!A:Q,17,0),0)</f>
        <v>1</v>
      </c>
      <c r="K392" s="64">
        <f>IFERROR(__xludf.DUMMYFUNCTION("N(REGEXMATCH(VLOOKUP(A392, 'RVtools V2.1'!A:H, 8, 0), ""^Serveur de fichiers""))"),0.0)</f>
        <v>0</v>
      </c>
      <c r="L392" s="64">
        <f t="shared" si="6"/>
        <v>0</v>
      </c>
      <c r="M392" s="67" t="str">
        <f>ifna(vlookup(A392,'RVtools V2.1'!A:I,8,0),"N/A")</f>
        <v>Infra - DHCP</v>
      </c>
      <c r="N392" s="64">
        <f>IFERROR(__xludf.DUMMYFUNCTION("IF(REGEXMATCH(M392, ""(?i)"" &amp; JOIN(""|"", SPLIT(""kalisil"", "" ""))), 1, 0)"),0.0)</f>
        <v>0</v>
      </c>
      <c r="O392" s="64" t="str">
        <f>vlookup(A392,'RVtools V2.1'!A:H,7,0)</f>
        <v>T2</v>
      </c>
      <c r="P392" s="64">
        <f>if(vlookup(A392,'RVtools V2.1'!A:H,5,0)="oui",1,0)</f>
        <v>1</v>
      </c>
      <c r="Q392" s="64">
        <f>ifna(vlookup(A392,vCPU!A:B,2,0),"Unknown")</f>
        <v>2</v>
      </c>
      <c r="R392" s="66">
        <f>ifna(vlookup(A392,vMemory!A:C,3,0),"Unknown")</f>
        <v>4</v>
      </c>
      <c r="S392" s="66">
        <f>ifna(vlookup(A392,vDisk!A:C,3,0),"Unknown")</f>
        <v>104</v>
      </c>
      <c r="T392" s="67" t="str">
        <f t="array" ref="T392">IFS(
   L392=1, "No Lift &amp; Shift",
   J392=1, XLOOKUP(A392, 'Infra Study'!A:A, 'Infra Study'!P:P),
   I392=1, "No Lift &amp; Shift",
   H392=1, "GKE",
   K392=1, "GCNV",
   G392=1, "Lift &amp; Shift Prod",
   TRUE, "Lift &amp; Shift Noprod"
)</f>
        <v>No Lift &amp; Shift</v>
      </c>
      <c r="U392" s="67">
        <f t="shared" si="7"/>
        <v>0</v>
      </c>
      <c r="V392" s="68">
        <f>if(T392="Lift &amp; Shift Noprod",if( Y392=0,Assumptions!$B$5, Assumptions!$B$4),if(T392="Lift &amp; Shift Prod",if(AND(N392=1,O392="T1"),Assumptions!$B$6,Assumptions!$B$4),0))</f>
        <v>0</v>
      </c>
      <c r="W392" s="62">
        <f>if(V392&lt;&gt;0,if(Q392="Unknown", Assumptions!$B$42,If(Q392&gt;1,Q392,2)),0)</f>
        <v>0</v>
      </c>
      <c r="X392" s="69">
        <f>if(V392&lt;&gt;0,if(R392="Unknown", Assumptions!$B$43,R392),0)</f>
        <v>0</v>
      </c>
      <c r="Y392" s="68">
        <f t="shared" si="8"/>
        <v>0</v>
      </c>
      <c r="Z392" s="68">
        <f>if(V392&lt;&gt;0,if(  S392="Unknown", Assumptions!$B$44,S392),0)</f>
        <v>0</v>
      </c>
      <c r="AA392" s="68">
        <f>if(V392 ="N2",ifna(vlookup(W392&amp;"-"&amp;X392,'Ref. VM'!A:B,2,0),"Custom"),if(V392 ="E2" , ifna(vlookup(W392&amp;"-"&amp;X392,'Ref. VM'!D:E,2,0),"Custom"),if(V392="N2D",ifna(vlookup(W392&amp;"-"&amp;X392,'Ref. VM'!G:H,2,0),"Custom"),if(V392="N4",ifna(vlookup(W392&amp;"-"&amp;X392,'Ref. VM'!J:K,2,0),"Custom"),0))))</f>
        <v>0</v>
      </c>
      <c r="AB392" s="67">
        <f t="shared" si="9"/>
        <v>0</v>
      </c>
      <c r="AC392" s="67">
        <f t="shared" si="10"/>
        <v>0</v>
      </c>
      <c r="AD392" s="67">
        <f t="shared" si="11"/>
        <v>0</v>
      </c>
      <c r="AE392" s="62">
        <f>if(T392="Lift &amp; Shift Prod",730,if(T392="Lift &amp; Shift Noprod",Assumptions!$B$3,0))</f>
        <v>0</v>
      </c>
      <c r="AF392" s="70">
        <f>if( U392=0,0,if(Y392=0, ((vlookup(AB392,'SKU Pricing'!A:B,Assumptions!$B$2,0)*W392)+(vlookup(AC392,'SKU Pricing'!A:B,Assumptions!$B$2,0)*X392))*AE392,((vlookup(AB392,'SKU Pricing'!A:B,Assumptions!$B$2,0)*W392)+(vlookup(AC392,'SKU Pricing'!A:B,Assumptions!$B$2,0)*(W392*8))+(vlookup(AD392,'SKU Pricing'!A:B,Assumptions!$B$2,0)*(X392-(W392*8))))*AE392))</f>
        <v>0</v>
      </c>
      <c r="AG392" s="67">
        <f t="shared" si="12"/>
        <v>0</v>
      </c>
      <c r="AH392" s="70">
        <f>ifna(vlookup(AG392,'SKU Pricing'!A:B,Assumptions!$B$2,0)*W392*AE392,0)</f>
        <v>0</v>
      </c>
      <c r="AI392" s="62" t="str">
        <f t="shared" si="13"/>
        <v/>
      </c>
      <c r="AJ392" s="62" t="str">
        <f>if(V392&lt;&gt;0, if(T392="Lift &amp; Shift Noprod",Assumptions!$B$9,if(V392=Assumptions!$B$6,Assumptions!$B$10,if(P392=1,Assumptions!$B$8,Assumptions!$B$7))),"")</f>
        <v/>
      </c>
      <c r="AK392" s="69">
        <f t="shared" si="14"/>
        <v>0</v>
      </c>
      <c r="AL392" s="69">
        <f>if(AJ392="Hyperdisk Balanced",Assumptions!$B$11,0)</f>
        <v>0</v>
      </c>
      <c r="AM392" s="69">
        <f>if(AJ392="Hyperdisk Balanced",Assumptions!$B$12,0)</f>
        <v>0</v>
      </c>
      <c r="AN392" s="70">
        <f>if(AK392=0,0,if(AJ392="Hyperdisk Balanced",vlookup(AK392&amp;" provisioned space",'SKU Pricing'!A:B,Assumptions!$B$2,0)*Z392+vlookup(AK392&amp;" provisioned IOPS",'SKU Pricing'!A:B,Assumptions!$B$2,0)*AL392*730+vlookup(AK392&amp;" provisioned throughput",'SKU Pricing'!A:B,Assumptions!$B$2,0)*AM392*730,vlookup(AK392,'SKU Pricing'!A:B,Assumptions!$B$2,0)*Z392))</f>
        <v>0</v>
      </c>
      <c r="AO392" s="70">
        <f t="shared" si="15"/>
        <v>0</v>
      </c>
      <c r="AP392" s="71">
        <f t="shared" si="16"/>
        <v>0</v>
      </c>
      <c r="AQ392" s="70">
        <f>ifna(vlookup(AP392,'SKU Pricing'!A:B,Assumptions!$B$2,0)*AE392,0)</f>
        <v>0</v>
      </c>
      <c r="AR392" s="72">
        <v>0.0</v>
      </c>
    </row>
    <row r="393">
      <c r="A393" s="61" t="s">
        <v>542</v>
      </c>
      <c r="B393" s="62" t="str">
        <f>ifna(if(vlookup(A393,vOS!A:B,2,0)="","Unknown",vlookup(A393,vOS!A:B,2,0)),"Unknown")</f>
        <v>Microsoft Windows Server 2025 (64-bit)</v>
      </c>
      <c r="C393" s="62">
        <f>vlookup(B393,'OS Study'!A:D,2,0)</f>
        <v>0</v>
      </c>
      <c r="D393" s="62" t="str">
        <f>vlookup(B393,'OS Study'!A:D,3,0)</f>
        <v>Windows</v>
      </c>
      <c r="E393" s="62" t="str">
        <f>vlookup(B393,'OS Study'!A:D,4,0)</f>
        <v>Server</v>
      </c>
      <c r="F393" s="63" t="str">
        <f>vlookup(B393,'OS Study'!A:E,5,0)</f>
        <v>2025</v>
      </c>
      <c r="G393" s="62">
        <f>IF(vlookup(A393,'RVtools V2.1'!A:J,4,0)="non",0,1)</f>
        <v>1</v>
      </c>
      <c r="H393" s="62">
        <f>if(vlookup(A393,'RVtools V2.1'!A:K,11,0)="kube",1,0)</f>
        <v>0</v>
      </c>
      <c r="I393" s="62">
        <f t="shared" si="5"/>
        <v>0</v>
      </c>
      <c r="J393" s="62">
        <f>ifna(vlookup(A393,'Infra Study'!A:Q,17,0),0)</f>
        <v>1</v>
      </c>
      <c r="K393" s="64">
        <f>IFERROR(__xludf.DUMMYFUNCTION("N(REGEXMATCH(VLOOKUP(A393, 'RVtools V2.1'!A:H, 8, 0), ""^Serveur de fichiers""))"),0.0)</f>
        <v>0</v>
      </c>
      <c r="L393" s="64">
        <f t="shared" si="6"/>
        <v>0</v>
      </c>
      <c r="M393" s="67" t="str">
        <f>ifna(vlookup(A393,'RVtools V2.1'!A:I,8,0),"N/A")</f>
        <v>Infra - DHCP</v>
      </c>
      <c r="N393" s="64">
        <f>IFERROR(__xludf.DUMMYFUNCTION("IF(REGEXMATCH(M393, ""(?i)"" &amp; JOIN(""|"", SPLIT(""kalisil"", "" ""))), 1, 0)"),0.0)</f>
        <v>0</v>
      </c>
      <c r="O393" s="64" t="str">
        <f>vlookup(A393,'RVtools V2.1'!A:H,7,0)</f>
        <v>T2</v>
      </c>
      <c r="P393" s="64">
        <f>if(vlookup(A393,'RVtools V2.1'!A:H,5,0)="oui",1,0)</f>
        <v>1</v>
      </c>
      <c r="Q393" s="64">
        <f>ifna(vlookup(A393,vCPU!A:B,2,0),"Unknown")</f>
        <v>2</v>
      </c>
      <c r="R393" s="66">
        <f>ifna(vlookup(A393,vMemory!A:C,3,0),"Unknown")</f>
        <v>4</v>
      </c>
      <c r="S393" s="66">
        <f>ifna(vlookup(A393,vDisk!A:C,3,0),"Unknown")</f>
        <v>113</v>
      </c>
      <c r="T393" s="67" t="str">
        <f t="array" ref="T393">IFS(
   L393=1, "No Lift &amp; Shift",
   J393=1, XLOOKUP(A393, 'Infra Study'!A:A, 'Infra Study'!P:P),
   I393=1, "No Lift &amp; Shift",
   H393=1, "GKE",
   K393=1, "GCNV",
   G393=1, "Lift &amp; Shift Prod",
   TRUE, "Lift &amp; Shift Noprod"
)</f>
        <v>No Lift &amp; Shift</v>
      </c>
      <c r="U393" s="67">
        <f t="shared" si="7"/>
        <v>0</v>
      </c>
      <c r="V393" s="68">
        <f>if(T393="Lift &amp; Shift Noprod",if( Y393=0,Assumptions!$B$5, Assumptions!$B$4),if(T393="Lift &amp; Shift Prod",if(AND(N393=1,O393="T1"),Assumptions!$B$6,Assumptions!$B$4),0))</f>
        <v>0</v>
      </c>
      <c r="W393" s="62">
        <f>if(V393&lt;&gt;0,if(Q393="Unknown", Assumptions!$B$42,If(Q393&gt;1,Q393,2)),0)</f>
        <v>0</v>
      </c>
      <c r="X393" s="69">
        <f>if(V393&lt;&gt;0,if(R393="Unknown", Assumptions!$B$43,R393),0)</f>
        <v>0</v>
      </c>
      <c r="Y393" s="68">
        <f t="shared" si="8"/>
        <v>0</v>
      </c>
      <c r="Z393" s="68">
        <f>if(V393&lt;&gt;0,if(  S393="Unknown", Assumptions!$B$44,S393),0)</f>
        <v>0</v>
      </c>
      <c r="AA393" s="68">
        <f>if(V393 ="N2",ifna(vlookup(W393&amp;"-"&amp;X393,'Ref. VM'!A:B,2,0),"Custom"),if(V393 ="E2" , ifna(vlookup(W393&amp;"-"&amp;X393,'Ref. VM'!D:E,2,0),"Custom"),if(V393="N2D",ifna(vlookup(W393&amp;"-"&amp;X393,'Ref. VM'!G:H,2,0),"Custom"),if(V393="N4",ifna(vlookup(W393&amp;"-"&amp;X393,'Ref. VM'!J:K,2,0),"Custom"),0))))</f>
        <v>0</v>
      </c>
      <c r="AB393" s="67">
        <f t="shared" si="9"/>
        <v>0</v>
      </c>
      <c r="AC393" s="67">
        <f t="shared" si="10"/>
        <v>0</v>
      </c>
      <c r="AD393" s="67">
        <f t="shared" si="11"/>
        <v>0</v>
      </c>
      <c r="AE393" s="62">
        <f>if(T393="Lift &amp; Shift Prod",730,if(T393="Lift &amp; Shift Noprod",Assumptions!$B$3,0))</f>
        <v>0</v>
      </c>
      <c r="AF393" s="70">
        <f>if( U393=0,0,if(Y393=0, ((vlookup(AB393,'SKU Pricing'!A:B,Assumptions!$B$2,0)*W393)+(vlookup(AC393,'SKU Pricing'!A:B,Assumptions!$B$2,0)*X393))*AE393,((vlookup(AB393,'SKU Pricing'!A:B,Assumptions!$B$2,0)*W393)+(vlookup(AC393,'SKU Pricing'!A:B,Assumptions!$B$2,0)*(W393*8))+(vlookup(AD393,'SKU Pricing'!A:B,Assumptions!$B$2,0)*(X393-(W393*8))))*AE393))</f>
        <v>0</v>
      </c>
      <c r="AG393" s="67">
        <f t="shared" si="12"/>
        <v>0</v>
      </c>
      <c r="AH393" s="70">
        <f>ifna(vlookup(AG393,'SKU Pricing'!A:B,Assumptions!$B$2,0)*W393*AE393,0)</f>
        <v>0</v>
      </c>
      <c r="AI393" s="62" t="str">
        <f t="shared" si="13"/>
        <v/>
      </c>
      <c r="AJ393" s="62" t="str">
        <f>if(V393&lt;&gt;0, if(T393="Lift &amp; Shift Noprod",Assumptions!$B$9,if(V393=Assumptions!$B$6,Assumptions!$B$10,if(P393=1,Assumptions!$B$8,Assumptions!$B$7))),"")</f>
        <v/>
      </c>
      <c r="AK393" s="69">
        <f t="shared" si="14"/>
        <v>0</v>
      </c>
      <c r="AL393" s="69">
        <f>if(AJ393="Hyperdisk Balanced",Assumptions!$B$11,0)</f>
        <v>0</v>
      </c>
      <c r="AM393" s="69">
        <f>if(AJ393="Hyperdisk Balanced",Assumptions!$B$12,0)</f>
        <v>0</v>
      </c>
      <c r="AN393" s="70">
        <f>if(AK393=0,0,if(AJ393="Hyperdisk Balanced",vlookup(AK393&amp;" provisioned space",'SKU Pricing'!A:B,Assumptions!$B$2,0)*Z393+vlookup(AK393&amp;" provisioned IOPS",'SKU Pricing'!A:B,Assumptions!$B$2,0)*AL393*730+vlookup(AK393&amp;" provisioned throughput",'SKU Pricing'!A:B,Assumptions!$B$2,0)*AM393*730,vlookup(AK393,'SKU Pricing'!A:B,Assumptions!$B$2,0)*Z393))</f>
        <v>0</v>
      </c>
      <c r="AO393" s="70">
        <f t="shared" si="15"/>
        <v>0</v>
      </c>
      <c r="AP393" s="71">
        <f t="shared" si="16"/>
        <v>0</v>
      </c>
      <c r="AQ393" s="70">
        <f>ifna(vlookup(AP393,'SKU Pricing'!A:B,Assumptions!$B$2,0)*AE393,0)</f>
        <v>0</v>
      </c>
      <c r="AR393" s="72">
        <v>0.0</v>
      </c>
    </row>
    <row r="394">
      <c r="A394" s="61" t="s">
        <v>543</v>
      </c>
      <c r="B394" s="62" t="str">
        <f>ifna(if(vlookup(A394,vOS!A:B,2,0)="","Unknown",vlookup(A394,vOS!A:B,2,0)),"Unknown")</f>
        <v>Microsoft Windows Server 2025 (64-bit)</v>
      </c>
      <c r="C394" s="62">
        <f>vlookup(B394,'OS Study'!A:D,2,0)</f>
        <v>0</v>
      </c>
      <c r="D394" s="62" t="str">
        <f>vlookup(B394,'OS Study'!A:D,3,0)</f>
        <v>Windows</v>
      </c>
      <c r="E394" s="62" t="str">
        <f>vlookup(B394,'OS Study'!A:D,4,0)</f>
        <v>Server</v>
      </c>
      <c r="F394" s="63" t="str">
        <f>vlookup(B394,'OS Study'!A:E,5,0)</f>
        <v>2025</v>
      </c>
      <c r="G394" s="62">
        <f>IF(vlookup(A394,'RVtools V2.1'!A:J,4,0)="non",0,1)</f>
        <v>1</v>
      </c>
      <c r="H394" s="62">
        <f>if(vlookup(A394,'RVtools V2.1'!A:K,11,0)="kube",1,0)</f>
        <v>0</v>
      </c>
      <c r="I394" s="62">
        <f t="shared" si="5"/>
        <v>0</v>
      </c>
      <c r="J394" s="62">
        <f>ifna(vlookup(A394,'Infra Study'!A:Q,17,0),0)</f>
        <v>1</v>
      </c>
      <c r="K394" s="64">
        <f>IFERROR(__xludf.DUMMYFUNCTION("N(REGEXMATCH(VLOOKUP(A394, 'RVtools V2.1'!A:H, 8, 0), ""^Serveur de fichiers""))"),0.0)</f>
        <v>0</v>
      </c>
      <c r="L394" s="64">
        <f t="shared" si="6"/>
        <v>0</v>
      </c>
      <c r="M394" s="67" t="str">
        <f>ifna(vlookup(A394,'RVtools V2.1'!A:I,8,0),"N/A")</f>
        <v>Infra - DHCP</v>
      </c>
      <c r="N394" s="64">
        <f>IFERROR(__xludf.DUMMYFUNCTION("IF(REGEXMATCH(M394, ""(?i)"" &amp; JOIN(""|"", SPLIT(""kalisil"", "" ""))), 1, 0)"),0.0)</f>
        <v>0</v>
      </c>
      <c r="O394" s="64" t="str">
        <f>vlookup(A394,'RVtools V2.1'!A:H,7,0)</f>
        <v>T2</v>
      </c>
      <c r="P394" s="64">
        <f>if(vlookup(A394,'RVtools V2.1'!A:H,5,0)="oui",1,0)</f>
        <v>1</v>
      </c>
      <c r="Q394" s="64">
        <f>ifna(vlookup(A394,vCPU!A:B,2,0),"Unknown")</f>
        <v>2</v>
      </c>
      <c r="R394" s="66">
        <f>ifna(vlookup(A394,vMemory!A:C,3,0),"Unknown")</f>
        <v>4</v>
      </c>
      <c r="S394" s="66">
        <f>ifna(vlookup(A394,vDisk!A:C,3,0),"Unknown")</f>
        <v>113</v>
      </c>
      <c r="T394" s="67" t="str">
        <f t="array" ref="T394">IFS(
   L394=1, "No Lift &amp; Shift",
   J394=1, XLOOKUP(A394, 'Infra Study'!A:A, 'Infra Study'!P:P),
   I394=1, "No Lift &amp; Shift",
   H394=1, "GKE",
   K394=1, "GCNV",
   G394=1, "Lift &amp; Shift Prod",
   TRUE, "Lift &amp; Shift Noprod"
)</f>
        <v>No Lift &amp; Shift</v>
      </c>
      <c r="U394" s="67">
        <f t="shared" si="7"/>
        <v>0</v>
      </c>
      <c r="V394" s="68">
        <f>if(T394="Lift &amp; Shift Noprod",if( Y394=0,Assumptions!$B$5, Assumptions!$B$4),if(T394="Lift &amp; Shift Prod",if(AND(N394=1,O394="T1"),Assumptions!$B$6,Assumptions!$B$4),0))</f>
        <v>0</v>
      </c>
      <c r="W394" s="62">
        <f>if(V394&lt;&gt;0,if(Q394="Unknown", Assumptions!$B$42,If(Q394&gt;1,Q394,2)),0)</f>
        <v>0</v>
      </c>
      <c r="X394" s="69">
        <f>if(V394&lt;&gt;0,if(R394="Unknown", Assumptions!$B$43,R394),0)</f>
        <v>0</v>
      </c>
      <c r="Y394" s="68">
        <f t="shared" si="8"/>
        <v>0</v>
      </c>
      <c r="Z394" s="68">
        <f>if(V394&lt;&gt;0,if(  S394="Unknown", Assumptions!$B$44,S394),0)</f>
        <v>0</v>
      </c>
      <c r="AA394" s="68">
        <f>if(V394 ="N2",ifna(vlookup(W394&amp;"-"&amp;X394,'Ref. VM'!A:B,2,0),"Custom"),if(V394 ="E2" , ifna(vlookup(W394&amp;"-"&amp;X394,'Ref. VM'!D:E,2,0),"Custom"),if(V394="N2D",ifna(vlookup(W394&amp;"-"&amp;X394,'Ref. VM'!G:H,2,0),"Custom"),if(V394="N4",ifna(vlookup(W394&amp;"-"&amp;X394,'Ref. VM'!J:K,2,0),"Custom"),0))))</f>
        <v>0</v>
      </c>
      <c r="AB394" s="67">
        <f t="shared" si="9"/>
        <v>0</v>
      </c>
      <c r="AC394" s="67">
        <f t="shared" si="10"/>
        <v>0</v>
      </c>
      <c r="AD394" s="67">
        <f t="shared" si="11"/>
        <v>0</v>
      </c>
      <c r="AE394" s="62">
        <f>if(T394="Lift &amp; Shift Prod",730,if(T394="Lift &amp; Shift Noprod",Assumptions!$B$3,0))</f>
        <v>0</v>
      </c>
      <c r="AF394" s="70">
        <f>if( U394=0,0,if(Y394=0, ((vlookup(AB394,'SKU Pricing'!A:B,Assumptions!$B$2,0)*W394)+(vlookup(AC394,'SKU Pricing'!A:B,Assumptions!$B$2,0)*X394))*AE394,((vlookup(AB394,'SKU Pricing'!A:B,Assumptions!$B$2,0)*W394)+(vlookup(AC394,'SKU Pricing'!A:B,Assumptions!$B$2,0)*(W394*8))+(vlookup(AD394,'SKU Pricing'!A:B,Assumptions!$B$2,0)*(X394-(W394*8))))*AE394))</f>
        <v>0</v>
      </c>
      <c r="AG394" s="67">
        <f t="shared" si="12"/>
        <v>0</v>
      </c>
      <c r="AH394" s="70">
        <f>ifna(vlookup(AG394,'SKU Pricing'!A:B,Assumptions!$B$2,0)*W394*AE394,0)</f>
        <v>0</v>
      </c>
      <c r="AI394" s="62" t="str">
        <f t="shared" si="13"/>
        <v/>
      </c>
      <c r="AJ394" s="62" t="str">
        <f>if(V394&lt;&gt;0, if(T394="Lift &amp; Shift Noprod",Assumptions!$B$9,if(V394=Assumptions!$B$6,Assumptions!$B$10,if(P394=1,Assumptions!$B$8,Assumptions!$B$7))),"")</f>
        <v/>
      </c>
      <c r="AK394" s="69">
        <f t="shared" si="14"/>
        <v>0</v>
      </c>
      <c r="AL394" s="69">
        <f>if(AJ394="Hyperdisk Balanced",Assumptions!$B$11,0)</f>
        <v>0</v>
      </c>
      <c r="AM394" s="69">
        <f>if(AJ394="Hyperdisk Balanced",Assumptions!$B$12,0)</f>
        <v>0</v>
      </c>
      <c r="AN394" s="70">
        <f>if(AK394=0,0,if(AJ394="Hyperdisk Balanced",vlookup(AK394&amp;" provisioned space",'SKU Pricing'!A:B,Assumptions!$B$2,0)*Z394+vlookup(AK394&amp;" provisioned IOPS",'SKU Pricing'!A:B,Assumptions!$B$2,0)*AL394*730+vlookup(AK394&amp;" provisioned throughput",'SKU Pricing'!A:B,Assumptions!$B$2,0)*AM394*730,vlookup(AK394,'SKU Pricing'!A:B,Assumptions!$B$2,0)*Z394))</f>
        <v>0</v>
      </c>
      <c r="AO394" s="70">
        <f t="shared" si="15"/>
        <v>0</v>
      </c>
      <c r="AP394" s="71">
        <f t="shared" si="16"/>
        <v>0</v>
      </c>
      <c r="AQ394" s="70">
        <f>ifna(vlookup(AP394,'SKU Pricing'!A:B,Assumptions!$B$2,0)*AE394,0)</f>
        <v>0</v>
      </c>
      <c r="AR394" s="72">
        <v>0.0</v>
      </c>
    </row>
    <row r="395">
      <c r="A395" s="61" t="s">
        <v>544</v>
      </c>
      <c r="B395" s="62" t="str">
        <f>ifna(if(vlookup(A395,vOS!A:B,2,0)="","Unknown",vlookup(A395,vOS!A:B,2,0)),"Unknown")</f>
        <v>Microsoft Windows Server 2019 (64-bit)</v>
      </c>
      <c r="C395" s="62">
        <f>vlookup(B395,'OS Study'!A:D,2,0)</f>
        <v>0</v>
      </c>
      <c r="D395" s="62" t="str">
        <f>vlookup(B395,'OS Study'!A:D,3,0)</f>
        <v>Windows</v>
      </c>
      <c r="E395" s="62" t="str">
        <f>vlookup(B395,'OS Study'!A:D,4,0)</f>
        <v>Server</v>
      </c>
      <c r="F395" s="63" t="str">
        <f>vlookup(B395,'OS Study'!A:E,5,0)</f>
        <v>2019</v>
      </c>
      <c r="G395" s="62">
        <f>IF(vlookup(A395,'RVtools V2.1'!A:J,4,0)="non",0,1)</f>
        <v>1</v>
      </c>
      <c r="H395" s="62">
        <f>if(vlookup(A395,'RVtools V2.1'!A:K,11,0)="kube",1,0)</f>
        <v>0</v>
      </c>
      <c r="I395" s="62">
        <f t="shared" si="5"/>
        <v>0</v>
      </c>
      <c r="J395" s="62">
        <f>ifna(vlookup(A395,'Infra Study'!A:Q,17,0),0)</f>
        <v>1</v>
      </c>
      <c r="K395" s="64">
        <f>IFERROR(__xludf.DUMMYFUNCTION("N(REGEXMATCH(VLOOKUP(A395, 'RVtools V2.1'!A:H, 8, 0), ""^Serveur de fichiers""))"),0.0)</f>
        <v>0</v>
      </c>
      <c r="L395" s="64">
        <f t="shared" si="6"/>
        <v>0</v>
      </c>
      <c r="M395" s="67" t="str">
        <f>ifna(vlookup(A395,'RVtools V2.1'!A:I,8,0),"N/A")</f>
        <v>Infra - DHCP</v>
      </c>
      <c r="N395" s="64">
        <f>IFERROR(__xludf.DUMMYFUNCTION("IF(REGEXMATCH(M395, ""(?i)"" &amp; JOIN(""|"", SPLIT(""kalisil"", "" ""))), 1, 0)"),0.0)</f>
        <v>0</v>
      </c>
      <c r="O395" s="64" t="str">
        <f>vlookup(A395,'RVtools V2.1'!A:H,7,0)</f>
        <v>T2</v>
      </c>
      <c r="P395" s="64">
        <f>if(vlookup(A395,'RVtools V2.1'!A:H,5,0)="oui",1,0)</f>
        <v>1</v>
      </c>
      <c r="Q395" s="64">
        <f>ifna(vlookup(A395,vCPU!A:B,2,0),"Unknown")</f>
        <v>2</v>
      </c>
      <c r="R395" s="66">
        <f>ifna(vlookup(A395,vMemory!A:C,3,0),"Unknown")</f>
        <v>4</v>
      </c>
      <c r="S395" s="66">
        <f>ifna(vlookup(A395,vDisk!A:C,3,0),"Unknown")</f>
        <v>46</v>
      </c>
      <c r="T395" s="67" t="str">
        <f t="array" ref="T395">IFS(
   L395=1, "No Lift &amp; Shift",
   J395=1, XLOOKUP(A395, 'Infra Study'!A:A, 'Infra Study'!P:P),
   I395=1, "No Lift &amp; Shift",
   H395=1, "GKE",
   K395=1, "GCNV",
   G395=1, "Lift &amp; Shift Prod",
   TRUE, "Lift &amp; Shift Noprod"
)</f>
        <v>No Lift &amp; Shift</v>
      </c>
      <c r="U395" s="67">
        <f t="shared" si="7"/>
        <v>0</v>
      </c>
      <c r="V395" s="68">
        <f>if(T395="Lift &amp; Shift Noprod",if( Y395=0,Assumptions!$B$5, Assumptions!$B$4),if(T395="Lift &amp; Shift Prod",if(AND(N395=1,O395="T1"),Assumptions!$B$6,Assumptions!$B$4),0))</f>
        <v>0</v>
      </c>
      <c r="W395" s="62">
        <f>if(V395&lt;&gt;0,if(Q395="Unknown", Assumptions!$B$42,If(Q395&gt;1,Q395,2)),0)</f>
        <v>0</v>
      </c>
      <c r="X395" s="69">
        <f>if(V395&lt;&gt;0,if(R395="Unknown", Assumptions!$B$43,R395),0)</f>
        <v>0</v>
      </c>
      <c r="Y395" s="68">
        <f t="shared" si="8"/>
        <v>0</v>
      </c>
      <c r="Z395" s="68">
        <f>if(V395&lt;&gt;0,if(  S395="Unknown", Assumptions!$B$44,S395),0)</f>
        <v>0</v>
      </c>
      <c r="AA395" s="68">
        <f>if(V395 ="N2",ifna(vlookup(W395&amp;"-"&amp;X395,'Ref. VM'!A:B,2,0),"Custom"),if(V395 ="E2" , ifna(vlookup(W395&amp;"-"&amp;X395,'Ref. VM'!D:E,2,0),"Custom"),if(V395="N2D",ifna(vlookup(W395&amp;"-"&amp;X395,'Ref. VM'!G:H,2,0),"Custom"),if(V395="N4",ifna(vlookup(W395&amp;"-"&amp;X395,'Ref. VM'!J:K,2,0),"Custom"),0))))</f>
        <v>0</v>
      </c>
      <c r="AB395" s="67">
        <f t="shared" si="9"/>
        <v>0</v>
      </c>
      <c r="AC395" s="67">
        <f t="shared" si="10"/>
        <v>0</v>
      </c>
      <c r="AD395" s="67">
        <f t="shared" si="11"/>
        <v>0</v>
      </c>
      <c r="AE395" s="62">
        <f>if(T395="Lift &amp; Shift Prod",730,if(T395="Lift &amp; Shift Noprod",Assumptions!$B$3,0))</f>
        <v>0</v>
      </c>
      <c r="AF395" s="70">
        <f>if( U395=0,0,if(Y395=0, ((vlookup(AB395,'SKU Pricing'!A:B,Assumptions!$B$2,0)*W395)+(vlookup(AC395,'SKU Pricing'!A:B,Assumptions!$B$2,0)*X395))*AE395,((vlookup(AB395,'SKU Pricing'!A:B,Assumptions!$B$2,0)*W395)+(vlookup(AC395,'SKU Pricing'!A:B,Assumptions!$B$2,0)*(W395*8))+(vlookup(AD395,'SKU Pricing'!A:B,Assumptions!$B$2,0)*(X395-(W395*8))))*AE395))</f>
        <v>0</v>
      </c>
      <c r="AG395" s="67">
        <f t="shared" si="12"/>
        <v>0</v>
      </c>
      <c r="AH395" s="70">
        <f>ifna(vlookup(AG395,'SKU Pricing'!A:B,Assumptions!$B$2,0)*W395*AE395,0)</f>
        <v>0</v>
      </c>
      <c r="AI395" s="62" t="str">
        <f t="shared" si="13"/>
        <v/>
      </c>
      <c r="AJ395" s="62" t="str">
        <f>if(V395&lt;&gt;0, if(T395="Lift &amp; Shift Noprod",Assumptions!$B$9,if(V395=Assumptions!$B$6,Assumptions!$B$10,if(P395=1,Assumptions!$B$8,Assumptions!$B$7))),"")</f>
        <v/>
      </c>
      <c r="AK395" s="69">
        <f t="shared" si="14"/>
        <v>0</v>
      </c>
      <c r="AL395" s="69">
        <f>if(AJ395="Hyperdisk Balanced",Assumptions!$B$11,0)</f>
        <v>0</v>
      </c>
      <c r="AM395" s="69">
        <f>if(AJ395="Hyperdisk Balanced",Assumptions!$B$12,0)</f>
        <v>0</v>
      </c>
      <c r="AN395" s="70">
        <f>if(AK395=0,0,if(AJ395="Hyperdisk Balanced",vlookup(AK395&amp;" provisioned space",'SKU Pricing'!A:B,Assumptions!$B$2,0)*Z395+vlookup(AK395&amp;" provisioned IOPS",'SKU Pricing'!A:B,Assumptions!$B$2,0)*AL395*730+vlookup(AK395&amp;" provisioned throughput",'SKU Pricing'!A:B,Assumptions!$B$2,0)*AM395*730,vlookup(AK395,'SKU Pricing'!A:B,Assumptions!$B$2,0)*Z395))</f>
        <v>0</v>
      </c>
      <c r="AO395" s="70">
        <f t="shared" si="15"/>
        <v>0</v>
      </c>
      <c r="AP395" s="71">
        <f t="shared" si="16"/>
        <v>0</v>
      </c>
      <c r="AQ395" s="70">
        <f>ifna(vlookup(AP395,'SKU Pricing'!A:B,Assumptions!$B$2,0)*AE395,0)</f>
        <v>0</v>
      </c>
      <c r="AR395" s="72">
        <v>0.0</v>
      </c>
    </row>
    <row r="396">
      <c r="A396" s="61" t="s">
        <v>545</v>
      </c>
      <c r="B396" s="62" t="str">
        <f>ifna(if(vlookup(A396,vOS!A:B,2,0)="","Unknown",vlookup(A396,vOS!A:B,2,0)),"Unknown")</f>
        <v>Microsoft Windows Server 2025 (64-bit)</v>
      </c>
      <c r="C396" s="62">
        <f>vlookup(B396,'OS Study'!A:D,2,0)</f>
        <v>0</v>
      </c>
      <c r="D396" s="62" t="str">
        <f>vlookup(B396,'OS Study'!A:D,3,0)</f>
        <v>Windows</v>
      </c>
      <c r="E396" s="62" t="str">
        <f>vlookup(B396,'OS Study'!A:D,4,0)</f>
        <v>Server</v>
      </c>
      <c r="F396" s="63" t="str">
        <f>vlookup(B396,'OS Study'!A:E,5,0)</f>
        <v>2025</v>
      </c>
      <c r="G396" s="62">
        <f>IF(vlookup(A396,'RVtools V2.1'!A:J,4,0)="non",0,1)</f>
        <v>1</v>
      </c>
      <c r="H396" s="62">
        <f>if(vlookup(A396,'RVtools V2.1'!A:K,11,0)="kube",1,0)</f>
        <v>0</v>
      </c>
      <c r="I396" s="62">
        <f t="shared" si="5"/>
        <v>0</v>
      </c>
      <c r="J396" s="62">
        <f>ifna(vlookup(A396,'Infra Study'!A:Q,17,0),0)</f>
        <v>0</v>
      </c>
      <c r="K396" s="64">
        <f>IFERROR(__xludf.DUMMYFUNCTION("N(REGEXMATCH(VLOOKUP(A396, 'RVtools V2.1'!A:H, 8, 0), ""^Serveur de fichiers""))"),0.0)</f>
        <v>0</v>
      </c>
      <c r="L396" s="64">
        <f t="shared" si="6"/>
        <v>0</v>
      </c>
      <c r="M396" s="67" t="str">
        <f>ifna(vlookup(A396,'RVtools V2.1'!A:I,8,0),"N/A")</f>
        <v>Infra - Directory Services Portal</v>
      </c>
      <c r="N396" s="64">
        <f>IFERROR(__xludf.DUMMYFUNCTION("IF(REGEXMATCH(M396, ""(?i)"" &amp; JOIN(""|"", SPLIT(""kalisil"", "" ""))), 1, 0)"),0.0)</f>
        <v>0</v>
      </c>
      <c r="O396" s="64" t="str">
        <f>vlookup(A396,'RVtools V2.1'!A:H,7,0)</f>
        <v>T2</v>
      </c>
      <c r="P396" s="64">
        <f>if(vlookup(A396,'RVtools V2.1'!A:H,5,0)="oui",1,0)</f>
        <v>1</v>
      </c>
      <c r="Q396" s="64">
        <f>ifna(vlookup(A396,vCPU!A:B,2,0),"Unknown")</f>
        <v>4</v>
      </c>
      <c r="R396" s="66">
        <f>ifna(vlookup(A396,vMemory!A:C,3,0),"Unknown")</f>
        <v>8</v>
      </c>
      <c r="S396" s="66">
        <f>ifna(vlookup(A396,vDisk!A:C,3,0),"Unknown")</f>
        <v>118</v>
      </c>
      <c r="T396" s="67" t="str">
        <f t="array" ref="T396">IFS(
   L396=1, "No Lift &amp; Shift",
   J396=1, XLOOKUP(A396, 'Infra Study'!A:A, 'Infra Study'!P:P),
   I396=1, "No Lift &amp; Shift",
   H396=1, "GKE",
   K396=1, "GCNV",
   G396=1, "Lift &amp; Shift Prod",
   TRUE, "Lift &amp; Shift Noprod"
)</f>
        <v>Lift &amp; Shift Prod</v>
      </c>
      <c r="U396" s="67">
        <f t="shared" si="7"/>
        <v>1</v>
      </c>
      <c r="V396" s="68" t="str">
        <f>if(T396="Lift &amp; Shift Noprod",if( Y396=0,Assumptions!$B$5, Assumptions!$B$4),if(T396="Lift &amp; Shift Prod",if(AND(N396=1,O396="T1"),Assumptions!$B$6,Assumptions!$B$4),0))</f>
        <v>N2D</v>
      </c>
      <c r="W396" s="69">
        <f>if(V396&lt;&gt;0,if(Q396="Unknown", Assumptions!$B$42,If(Q396&gt;1,Q396,2)),0)</f>
        <v>4</v>
      </c>
      <c r="X396" s="69">
        <f>if(V396&lt;&gt;0,if(R396="Unknown", Assumptions!$B$43,R396),0)</f>
        <v>8</v>
      </c>
      <c r="Y396" s="68">
        <f t="shared" si="8"/>
        <v>0</v>
      </c>
      <c r="Z396" s="68">
        <f>if(V396&lt;&gt;0,if(  S396="Unknown", Assumptions!$B$44,S396),0)</f>
        <v>118</v>
      </c>
      <c r="AA396" s="68" t="str">
        <f>if(V396 ="N2",ifna(vlookup(W396&amp;"-"&amp;X396,'Ref. VM'!A:B,2,0),"Custom"),if(V396 ="E2" , ifna(vlookup(W396&amp;"-"&amp;X396,'Ref. VM'!D:E,2,0),"Custom"),if(V396="N2D",ifna(vlookup(W396&amp;"-"&amp;X396,'Ref. VM'!G:H,2,0),"Custom"),if(V396="N4",ifna(vlookup(W396&amp;"-"&amp;X396,'Ref. VM'!J:K,2,0),"Custom"),0))))</f>
        <v>Custom</v>
      </c>
      <c r="AB396" s="67" t="str">
        <f t="shared" si="9"/>
        <v>N2D-Custom vCPUs-CUD 3y</v>
      </c>
      <c r="AC396" s="67" t="str">
        <f t="shared" si="10"/>
        <v>N2D-Custom RAM-CUD 3y</v>
      </c>
      <c r="AD396" s="67">
        <f t="shared" si="11"/>
        <v>0</v>
      </c>
      <c r="AE396" s="62">
        <f>if(T396="Lift &amp; Shift Prod",730,if(T396="Lift &amp; Shift Noprod",Assumptions!$B$3,0))</f>
        <v>730</v>
      </c>
      <c r="AF396" s="70">
        <f>if( U396=0,0,if(Y396=0, ((vlookup(AB396,'SKU Pricing'!A:B,Assumptions!$B$2,0)*W396)+(vlookup(AC396,'SKU Pricing'!A:B,Assumptions!$B$2,0)*X396))*AE396,((vlookup(AB396,'SKU Pricing'!A:B,Assumptions!$B$2,0)*W396)+(vlookup(AC396,'SKU Pricing'!A:B,Assumptions!$B$2,0)*(W396*8))+(vlookup(AD396,'SKU Pricing'!A:B,Assumptions!$B$2,0)*(X396-(W396*8))))*AE396))</f>
        <v>55.81665264</v>
      </c>
      <c r="AG396" s="67" t="str">
        <f t="shared" si="12"/>
        <v>Windows Server</v>
      </c>
      <c r="AH396" s="70">
        <f>ifna(vlookup(AG396,'SKU Pricing'!A:B,Assumptions!$B$2,0)*W396*AE396,0)</f>
        <v>134.32</v>
      </c>
      <c r="AI396" s="62" t="str">
        <f t="shared" si="13"/>
        <v/>
      </c>
      <c r="AJ396" s="62" t="str">
        <f>if(V396&lt;&gt;0, if(T396="Lift &amp; Shift Noprod",Assumptions!$B$9,if(V396=Assumptions!$B$6,Assumptions!$B$10,if(P396=1,Assumptions!$B$8,Assumptions!$B$7))),"")</f>
        <v>SSD</v>
      </c>
      <c r="AK396" s="69" t="str">
        <f t="shared" si="14"/>
        <v>SSD</v>
      </c>
      <c r="AL396" s="69">
        <f>if(AJ396="Hyperdisk Balanced",Assumptions!$B$11,0)</f>
        <v>0</v>
      </c>
      <c r="AM396" s="69">
        <f>if(AJ396="Hyperdisk Balanced",Assumptions!$B$12,0)</f>
        <v>0</v>
      </c>
      <c r="AN396" s="70">
        <f>if(AK396=0,0,if(AJ396="Hyperdisk Balanced",vlookup(AK396&amp;" provisioned space",'SKU Pricing'!A:B,Assumptions!$B$2,0)*Z396+vlookup(AK396&amp;" provisioned IOPS",'SKU Pricing'!A:B,Assumptions!$B$2,0)*AL396*730+vlookup(AK396&amp;" provisioned throughput",'SKU Pricing'!A:B,Assumptions!$B$2,0)*AM396*730,vlookup(AK396,'SKU Pricing'!A:B,Assumptions!$B$2,0)*Z396))</f>
        <v>23.246</v>
      </c>
      <c r="AO396" s="70">
        <f t="shared" si="15"/>
        <v>213.3826526</v>
      </c>
      <c r="AP396" s="71" t="str">
        <f t="shared" si="16"/>
        <v>VM Manager</v>
      </c>
      <c r="AQ396" s="70">
        <f>ifna(vlookup(AP396,'SKU Pricing'!A:B,Assumptions!$B$2,0)*AE396,0)</f>
        <v>2.19</v>
      </c>
      <c r="AR396" s="72">
        <v>0.0</v>
      </c>
    </row>
    <row r="397">
      <c r="A397" s="61" t="s">
        <v>546</v>
      </c>
      <c r="B397" s="62" t="str">
        <f>ifna(if(vlookup(A397,vOS!A:B,2,0)="","Unknown",vlookup(A397,vOS!A:B,2,0)),"Unknown")</f>
        <v>Microsoft Windows Server 2022 (64-bit)</v>
      </c>
      <c r="C397" s="62">
        <f>vlookup(B397,'OS Study'!A:D,2,0)</f>
        <v>0</v>
      </c>
      <c r="D397" s="62" t="str">
        <f>vlookup(B397,'OS Study'!A:D,3,0)</f>
        <v>Windows</v>
      </c>
      <c r="E397" s="62" t="str">
        <f>vlookup(B397,'OS Study'!A:D,4,0)</f>
        <v>Server</v>
      </c>
      <c r="F397" s="63" t="str">
        <f>vlookup(B397,'OS Study'!A:E,5,0)</f>
        <v>2022</v>
      </c>
      <c r="G397" s="62">
        <f>IF(vlookup(A397,'RVtools V2.1'!A:J,4,0)="non",0,1)</f>
        <v>1</v>
      </c>
      <c r="H397" s="62">
        <f>if(vlookup(A397,'RVtools V2.1'!A:K,11,0)="kube",1,0)</f>
        <v>0</v>
      </c>
      <c r="I397" s="62">
        <f t="shared" si="5"/>
        <v>0</v>
      </c>
      <c r="J397" s="62">
        <f>ifna(vlookup(A397,'Infra Study'!A:Q,17,0),0)</f>
        <v>0</v>
      </c>
      <c r="K397" s="64">
        <f>IFERROR(__xludf.DUMMYFUNCTION("N(REGEXMATCH(VLOOKUP(A397, 'RVtools V2.1'!A:H, 8, 0), ""^Serveur de fichiers""))"),0.0)</f>
        <v>0</v>
      </c>
      <c r="L397" s="64">
        <f t="shared" si="6"/>
        <v>0</v>
      </c>
      <c r="M397" s="67" t="str">
        <f>ifna(vlookup(A397,'RVtools V2.1'!A:I,8,0),"N/A")</f>
        <v>Infra - Entra Cloud Sync</v>
      </c>
      <c r="N397" s="64">
        <f>IFERROR(__xludf.DUMMYFUNCTION("IF(REGEXMATCH(M397, ""(?i)"" &amp; JOIN(""|"", SPLIT(""kalisil"", "" ""))), 1, 0)"),0.0)</f>
        <v>0</v>
      </c>
      <c r="O397" s="64" t="str">
        <f>vlookup(A397,'RVtools V2.1'!A:H,7,0)</f>
        <v>T2</v>
      </c>
      <c r="P397" s="64">
        <f>if(vlookup(A397,'RVtools V2.1'!A:H,5,0)="oui",1,0)</f>
        <v>0</v>
      </c>
      <c r="Q397" s="64">
        <f>ifna(vlookup(A397,vCPU!A:B,2,0),"Unknown")</f>
        <v>2</v>
      </c>
      <c r="R397" s="66">
        <f>ifna(vlookup(A397,vMemory!A:C,3,0),"Unknown")</f>
        <v>4</v>
      </c>
      <c r="S397" s="66">
        <f>ifna(vlookup(A397,vDisk!A:C,3,0),"Unknown")</f>
        <v>113</v>
      </c>
      <c r="T397" s="67" t="str">
        <f t="array" ref="T397">IFS(
   L397=1, "No Lift &amp; Shift",
   J397=1, XLOOKUP(A397, 'Infra Study'!A:A, 'Infra Study'!P:P),
   I397=1, "No Lift &amp; Shift",
   H397=1, "GKE",
   K397=1, "GCNV",
   G397=1, "Lift &amp; Shift Prod",
   TRUE, "Lift &amp; Shift Noprod"
)</f>
        <v>Lift &amp; Shift Prod</v>
      </c>
      <c r="U397" s="67">
        <f t="shared" si="7"/>
        <v>1</v>
      </c>
      <c r="V397" s="68" t="str">
        <f>if(T397="Lift &amp; Shift Noprod",if( Y397=0,Assumptions!$B$5, Assumptions!$B$4),if(T397="Lift &amp; Shift Prod",if(AND(N397=1,O397="T1"),Assumptions!$B$6,Assumptions!$B$4),0))</f>
        <v>N2D</v>
      </c>
      <c r="W397" s="69">
        <f>if(V397&lt;&gt;0,if(Q397="Unknown", Assumptions!$B$42,If(Q397&gt;1,Q397,2)),0)</f>
        <v>2</v>
      </c>
      <c r="X397" s="69">
        <f>if(V397&lt;&gt;0,if(R397="Unknown", Assumptions!$B$43,R397),0)</f>
        <v>4</v>
      </c>
      <c r="Y397" s="68">
        <f t="shared" si="8"/>
        <v>0</v>
      </c>
      <c r="Z397" s="68">
        <f>if(V397&lt;&gt;0,if(  S397="Unknown", Assumptions!$B$44,S397),0)</f>
        <v>113</v>
      </c>
      <c r="AA397" s="68" t="str">
        <f>if(V397 ="N2",ifna(vlookup(W397&amp;"-"&amp;X397,'Ref. VM'!A:B,2,0),"Custom"),if(V397 ="E2" , ifna(vlookup(W397&amp;"-"&amp;X397,'Ref. VM'!D:E,2,0),"Custom"),if(V397="N2D",ifna(vlookup(W397&amp;"-"&amp;X397,'Ref. VM'!G:H,2,0),"Custom"),if(V397="N4",ifna(vlookup(W397&amp;"-"&amp;X397,'Ref. VM'!J:K,2,0),"Custom"),0))))</f>
        <v>Custom</v>
      </c>
      <c r="AB397" s="67" t="str">
        <f t="shared" si="9"/>
        <v>N2D-Custom vCPUs-CUD 3y</v>
      </c>
      <c r="AC397" s="67" t="str">
        <f t="shared" si="10"/>
        <v>N2D-Custom RAM-CUD 3y</v>
      </c>
      <c r="AD397" s="67">
        <f t="shared" si="11"/>
        <v>0</v>
      </c>
      <c r="AE397" s="62">
        <f>if(T397="Lift &amp; Shift Prod",730,if(T397="Lift &amp; Shift Noprod",Assumptions!$B$3,0))</f>
        <v>730</v>
      </c>
      <c r="AF397" s="70">
        <f>if( U397=0,0,if(Y397=0, ((vlookup(AB397,'SKU Pricing'!A:B,Assumptions!$B$2,0)*W397)+(vlookup(AC397,'SKU Pricing'!A:B,Assumptions!$B$2,0)*X397))*AE397,((vlookup(AB397,'SKU Pricing'!A:B,Assumptions!$B$2,0)*W397)+(vlookup(AC397,'SKU Pricing'!A:B,Assumptions!$B$2,0)*(W397*8))+(vlookup(AD397,'SKU Pricing'!A:B,Assumptions!$B$2,0)*(X397-(W397*8))))*AE397))</f>
        <v>27.90832632</v>
      </c>
      <c r="AG397" s="67" t="str">
        <f t="shared" si="12"/>
        <v>Windows Server</v>
      </c>
      <c r="AH397" s="70">
        <f>ifna(vlookup(AG397,'SKU Pricing'!A:B,Assumptions!$B$2,0)*W397*AE397,0)</f>
        <v>67.16</v>
      </c>
      <c r="AI397" s="62" t="str">
        <f t="shared" si="13"/>
        <v/>
      </c>
      <c r="AJ397" s="62" t="str">
        <f>if(V397&lt;&gt;0, if(T397="Lift &amp; Shift Noprod",Assumptions!$B$9,if(V397=Assumptions!$B$6,Assumptions!$B$10,if(P397=1,Assumptions!$B$8,Assumptions!$B$7))),"")</f>
        <v>Balanced</v>
      </c>
      <c r="AK397" s="69" t="str">
        <f t="shared" si="14"/>
        <v>Balanced</v>
      </c>
      <c r="AL397" s="69">
        <f>if(AJ397="Hyperdisk Balanced",Assumptions!$B$11,0)</f>
        <v>0</v>
      </c>
      <c r="AM397" s="69">
        <f>if(AJ397="Hyperdisk Balanced",Assumptions!$B$12,0)</f>
        <v>0</v>
      </c>
      <c r="AN397" s="70">
        <f>if(AK397=0,0,if(AJ397="Hyperdisk Balanced",vlookup(AK397&amp;" provisioned space",'SKU Pricing'!A:B,Assumptions!$B$2,0)*Z397+vlookup(AK397&amp;" provisioned IOPS",'SKU Pricing'!A:B,Assumptions!$B$2,0)*AL397*730+vlookup(AK397&amp;" provisioned throughput",'SKU Pricing'!A:B,Assumptions!$B$2,0)*AM397*730,vlookup(AK397,'SKU Pricing'!A:B,Assumptions!$B$2,0)*Z397))</f>
        <v>13.108</v>
      </c>
      <c r="AO397" s="70">
        <f t="shared" si="15"/>
        <v>108.1763263</v>
      </c>
      <c r="AP397" s="71" t="str">
        <f t="shared" si="16"/>
        <v>VM Manager</v>
      </c>
      <c r="AQ397" s="70">
        <f>ifna(vlookup(AP397,'SKU Pricing'!A:B,Assumptions!$B$2,0)*AE397,0)</f>
        <v>2.19</v>
      </c>
      <c r="AR397" s="72">
        <v>0.0</v>
      </c>
    </row>
    <row r="398">
      <c r="A398" s="61" t="s">
        <v>547</v>
      </c>
      <c r="B398" s="62" t="str">
        <f>ifna(if(vlookup(A398,vOS!A:B,2,0)="","Unknown",vlookup(A398,vOS!A:B,2,0)),"Unknown")</f>
        <v>Microsoft Windows Server 2022 (64-bit)</v>
      </c>
      <c r="C398" s="62">
        <f>vlookup(B398,'OS Study'!A:D,2,0)</f>
        <v>0</v>
      </c>
      <c r="D398" s="62" t="str">
        <f>vlookup(B398,'OS Study'!A:D,3,0)</f>
        <v>Windows</v>
      </c>
      <c r="E398" s="62" t="str">
        <f>vlookup(B398,'OS Study'!A:D,4,0)</f>
        <v>Server</v>
      </c>
      <c r="F398" s="63" t="str">
        <f>vlookup(B398,'OS Study'!A:E,5,0)</f>
        <v>2022</v>
      </c>
      <c r="G398" s="62">
        <f>IF(vlookup(A398,'RVtools V2.1'!A:J,4,0)="non",0,1)</f>
        <v>1</v>
      </c>
      <c r="H398" s="62">
        <f>if(vlookup(A398,'RVtools V2.1'!A:K,11,0)="kube",1,0)</f>
        <v>0</v>
      </c>
      <c r="I398" s="62">
        <f t="shared" si="5"/>
        <v>0</v>
      </c>
      <c r="J398" s="62">
        <f>ifna(vlookup(A398,'Infra Study'!A:Q,17,0),0)</f>
        <v>0</v>
      </c>
      <c r="K398" s="64">
        <f>IFERROR(__xludf.DUMMYFUNCTION("N(REGEXMATCH(VLOOKUP(A398, 'RVtools V2.1'!A:H, 8, 0), ""^Serveur de fichiers""))"),0.0)</f>
        <v>0</v>
      </c>
      <c r="L398" s="64">
        <f t="shared" si="6"/>
        <v>0</v>
      </c>
      <c r="M398" s="67" t="str">
        <f>ifna(vlookup(A398,'RVtools V2.1'!A:I,8,0),"N/A")</f>
        <v>Infra - Entra Cloud Sync</v>
      </c>
      <c r="N398" s="64">
        <f>IFERROR(__xludf.DUMMYFUNCTION("IF(REGEXMATCH(M398, ""(?i)"" &amp; JOIN(""|"", SPLIT(""kalisil"", "" ""))), 1, 0)"),0.0)</f>
        <v>0</v>
      </c>
      <c r="O398" s="64" t="str">
        <f>vlookup(A398,'RVtools V2.1'!A:H,7,0)</f>
        <v>T2</v>
      </c>
      <c r="P398" s="64">
        <f>if(vlookup(A398,'RVtools V2.1'!A:H,5,0)="oui",1,0)</f>
        <v>0</v>
      </c>
      <c r="Q398" s="64">
        <f>ifna(vlookup(A398,vCPU!A:B,2,0),"Unknown")</f>
        <v>2</v>
      </c>
      <c r="R398" s="66">
        <f>ifna(vlookup(A398,vMemory!A:C,3,0),"Unknown")</f>
        <v>4</v>
      </c>
      <c r="S398" s="66">
        <f>ifna(vlookup(A398,vDisk!A:C,3,0),"Unknown")</f>
        <v>113</v>
      </c>
      <c r="T398" s="67" t="str">
        <f t="array" ref="T398">IFS(
   L398=1, "No Lift &amp; Shift",
   J398=1, XLOOKUP(A398, 'Infra Study'!A:A, 'Infra Study'!P:P),
   I398=1, "No Lift &amp; Shift",
   H398=1, "GKE",
   K398=1, "GCNV",
   G398=1, "Lift &amp; Shift Prod",
   TRUE, "Lift &amp; Shift Noprod"
)</f>
        <v>Lift &amp; Shift Prod</v>
      </c>
      <c r="U398" s="67">
        <f t="shared" si="7"/>
        <v>1</v>
      </c>
      <c r="V398" s="68" t="str">
        <f>if(T398="Lift &amp; Shift Noprod",if( Y398=0,Assumptions!$B$5, Assumptions!$B$4),if(T398="Lift &amp; Shift Prod",if(AND(N398=1,O398="T1"),Assumptions!$B$6,Assumptions!$B$4),0))</f>
        <v>N2D</v>
      </c>
      <c r="W398" s="69">
        <f>if(V398&lt;&gt;0,if(Q398="Unknown", Assumptions!$B$42,If(Q398&gt;1,Q398,2)),0)</f>
        <v>2</v>
      </c>
      <c r="X398" s="69">
        <f>if(V398&lt;&gt;0,if(R398="Unknown", Assumptions!$B$43,R398),0)</f>
        <v>4</v>
      </c>
      <c r="Y398" s="68">
        <f t="shared" si="8"/>
        <v>0</v>
      </c>
      <c r="Z398" s="68">
        <f>if(V398&lt;&gt;0,if(  S398="Unknown", Assumptions!$B$44,S398),0)</f>
        <v>113</v>
      </c>
      <c r="AA398" s="68" t="str">
        <f>if(V398 ="N2",ifna(vlookup(W398&amp;"-"&amp;X398,'Ref. VM'!A:B,2,0),"Custom"),if(V398 ="E2" , ifna(vlookup(W398&amp;"-"&amp;X398,'Ref. VM'!D:E,2,0),"Custom"),if(V398="N2D",ifna(vlookup(W398&amp;"-"&amp;X398,'Ref. VM'!G:H,2,0),"Custom"),if(V398="N4",ifna(vlookup(W398&amp;"-"&amp;X398,'Ref. VM'!J:K,2,0),"Custom"),0))))</f>
        <v>Custom</v>
      </c>
      <c r="AB398" s="67" t="str">
        <f t="shared" si="9"/>
        <v>N2D-Custom vCPUs-CUD 3y</v>
      </c>
      <c r="AC398" s="67" t="str">
        <f t="shared" si="10"/>
        <v>N2D-Custom RAM-CUD 3y</v>
      </c>
      <c r="AD398" s="67">
        <f t="shared" si="11"/>
        <v>0</v>
      </c>
      <c r="AE398" s="62">
        <f>if(T398="Lift &amp; Shift Prod",730,if(T398="Lift &amp; Shift Noprod",Assumptions!$B$3,0))</f>
        <v>730</v>
      </c>
      <c r="AF398" s="70">
        <f>if( U398=0,0,if(Y398=0, ((vlookup(AB398,'SKU Pricing'!A:B,Assumptions!$B$2,0)*W398)+(vlookup(AC398,'SKU Pricing'!A:B,Assumptions!$B$2,0)*X398))*AE398,((vlookup(AB398,'SKU Pricing'!A:B,Assumptions!$B$2,0)*W398)+(vlookup(AC398,'SKU Pricing'!A:B,Assumptions!$B$2,0)*(W398*8))+(vlookup(AD398,'SKU Pricing'!A:B,Assumptions!$B$2,0)*(X398-(W398*8))))*AE398))</f>
        <v>27.90832632</v>
      </c>
      <c r="AG398" s="67" t="str">
        <f t="shared" si="12"/>
        <v>Windows Server</v>
      </c>
      <c r="AH398" s="70">
        <f>ifna(vlookup(AG398,'SKU Pricing'!A:B,Assumptions!$B$2,0)*W398*AE398,0)</f>
        <v>67.16</v>
      </c>
      <c r="AI398" s="62" t="str">
        <f t="shared" si="13"/>
        <v/>
      </c>
      <c r="AJ398" s="62" t="str">
        <f>if(V398&lt;&gt;0, if(T398="Lift &amp; Shift Noprod",Assumptions!$B$9,if(V398=Assumptions!$B$6,Assumptions!$B$10,if(P398=1,Assumptions!$B$8,Assumptions!$B$7))),"")</f>
        <v>Balanced</v>
      </c>
      <c r="AK398" s="69" t="str">
        <f t="shared" si="14"/>
        <v>Balanced</v>
      </c>
      <c r="AL398" s="69">
        <f>if(AJ398="Hyperdisk Balanced",Assumptions!$B$11,0)</f>
        <v>0</v>
      </c>
      <c r="AM398" s="69">
        <f>if(AJ398="Hyperdisk Balanced",Assumptions!$B$12,0)</f>
        <v>0</v>
      </c>
      <c r="AN398" s="70">
        <f>if(AK398=0,0,if(AJ398="Hyperdisk Balanced",vlookup(AK398&amp;" provisioned space",'SKU Pricing'!A:B,Assumptions!$B$2,0)*Z398+vlookup(AK398&amp;" provisioned IOPS",'SKU Pricing'!A:B,Assumptions!$B$2,0)*AL398*730+vlookup(AK398&amp;" provisioned throughput",'SKU Pricing'!A:B,Assumptions!$B$2,0)*AM398*730,vlookup(AK398,'SKU Pricing'!A:B,Assumptions!$B$2,0)*Z398))</f>
        <v>13.108</v>
      </c>
      <c r="AO398" s="70">
        <f t="shared" si="15"/>
        <v>108.1763263</v>
      </c>
      <c r="AP398" s="71" t="str">
        <f t="shared" si="16"/>
        <v>VM Manager</v>
      </c>
      <c r="AQ398" s="70">
        <f>ifna(vlookup(AP398,'SKU Pricing'!A:B,Assumptions!$B$2,0)*AE398,0)</f>
        <v>2.19</v>
      </c>
      <c r="AR398" s="72">
        <v>0.0</v>
      </c>
    </row>
    <row r="399">
      <c r="A399" s="61" t="s">
        <v>548</v>
      </c>
      <c r="B399" s="62" t="str">
        <f>ifna(if(vlookup(A399,vOS!A:B,2,0)="","Unknown",vlookup(A399,vOS!A:B,2,0)),"Unknown")</f>
        <v>Microsoft Windows Server 2022 (64-bit)</v>
      </c>
      <c r="C399" s="62">
        <f>vlookup(B399,'OS Study'!A:D,2,0)</f>
        <v>0</v>
      </c>
      <c r="D399" s="62" t="str">
        <f>vlookup(B399,'OS Study'!A:D,3,0)</f>
        <v>Windows</v>
      </c>
      <c r="E399" s="62" t="str">
        <f>vlookup(B399,'OS Study'!A:D,4,0)</f>
        <v>Server</v>
      </c>
      <c r="F399" s="63" t="str">
        <f>vlookup(B399,'OS Study'!A:E,5,0)</f>
        <v>2022</v>
      </c>
      <c r="G399" s="62">
        <f>IF(vlookup(A399,'RVtools V2.1'!A:J,4,0)="non",0,1)</f>
        <v>1</v>
      </c>
      <c r="H399" s="62">
        <f>if(vlookup(A399,'RVtools V2.1'!A:K,11,0)="kube",1,0)</f>
        <v>0</v>
      </c>
      <c r="I399" s="62">
        <f t="shared" si="5"/>
        <v>0</v>
      </c>
      <c r="J399" s="62">
        <f>ifna(vlookup(A399,'Infra Study'!A:Q,17,0),0)</f>
        <v>0</v>
      </c>
      <c r="K399" s="64">
        <f>IFERROR(__xludf.DUMMYFUNCTION("N(REGEXMATCH(VLOOKUP(A399, 'RVtools V2.1'!A:H, 8, 0), ""^Serveur de fichiers""))"),0.0)</f>
        <v>0</v>
      </c>
      <c r="L399" s="64">
        <f t="shared" si="6"/>
        <v>0</v>
      </c>
      <c r="M399" s="67" t="str">
        <f>ifna(vlookup(A399,'RVtools V2.1'!A:I,8,0),"N/A")</f>
        <v>Infra - Entra Cloud Sync</v>
      </c>
      <c r="N399" s="64">
        <f>IFERROR(__xludf.DUMMYFUNCTION("IF(REGEXMATCH(M399, ""(?i)"" &amp; JOIN(""|"", SPLIT(""kalisil"", "" ""))), 1, 0)"),0.0)</f>
        <v>0</v>
      </c>
      <c r="O399" s="64" t="str">
        <f>vlookup(A399,'RVtools V2.1'!A:H,7,0)</f>
        <v>T2</v>
      </c>
      <c r="P399" s="64">
        <f>if(vlookup(A399,'RVtools V2.1'!A:H,5,0)="oui",1,0)</f>
        <v>1</v>
      </c>
      <c r="Q399" s="64">
        <f>ifna(vlookup(A399,vCPU!A:B,2,0),"Unknown")</f>
        <v>2</v>
      </c>
      <c r="R399" s="66">
        <f>ifna(vlookup(A399,vMemory!A:C,3,0),"Unknown")</f>
        <v>4</v>
      </c>
      <c r="S399" s="66">
        <f>ifna(vlookup(A399,vDisk!A:C,3,0),"Unknown")</f>
        <v>113</v>
      </c>
      <c r="T399" s="67" t="str">
        <f t="array" ref="T399">IFS(
   L399=1, "No Lift &amp; Shift",
   J399=1, XLOOKUP(A399, 'Infra Study'!A:A, 'Infra Study'!P:P),
   I399=1, "No Lift &amp; Shift",
   H399=1, "GKE",
   K399=1, "GCNV",
   G399=1, "Lift &amp; Shift Prod",
   TRUE, "Lift &amp; Shift Noprod"
)</f>
        <v>Lift &amp; Shift Prod</v>
      </c>
      <c r="U399" s="67">
        <f t="shared" si="7"/>
        <v>1</v>
      </c>
      <c r="V399" s="68" t="str">
        <f>if(T399="Lift &amp; Shift Noprod",if( Y399=0,Assumptions!$B$5, Assumptions!$B$4),if(T399="Lift &amp; Shift Prod",if(AND(N399=1,O399="T1"),Assumptions!$B$6,Assumptions!$B$4),0))</f>
        <v>N2D</v>
      </c>
      <c r="W399" s="69">
        <f>if(V399&lt;&gt;0,if(Q399="Unknown", Assumptions!$B$42,If(Q399&gt;1,Q399,2)),0)</f>
        <v>2</v>
      </c>
      <c r="X399" s="69">
        <f>if(V399&lt;&gt;0,if(R399="Unknown", Assumptions!$B$43,R399),0)</f>
        <v>4</v>
      </c>
      <c r="Y399" s="68">
        <f t="shared" si="8"/>
        <v>0</v>
      </c>
      <c r="Z399" s="68">
        <f>if(V399&lt;&gt;0,if(  S399="Unknown", Assumptions!$B$44,S399),0)</f>
        <v>113</v>
      </c>
      <c r="AA399" s="68" t="str">
        <f>if(V399 ="N2",ifna(vlookup(W399&amp;"-"&amp;X399,'Ref. VM'!A:B,2,0),"Custom"),if(V399 ="E2" , ifna(vlookup(W399&amp;"-"&amp;X399,'Ref. VM'!D:E,2,0),"Custom"),if(V399="N2D",ifna(vlookup(W399&amp;"-"&amp;X399,'Ref. VM'!G:H,2,0),"Custom"),if(V399="N4",ifna(vlookup(W399&amp;"-"&amp;X399,'Ref. VM'!J:K,2,0),"Custom"),0))))</f>
        <v>Custom</v>
      </c>
      <c r="AB399" s="67" t="str">
        <f t="shared" si="9"/>
        <v>N2D-Custom vCPUs-CUD 3y</v>
      </c>
      <c r="AC399" s="67" t="str">
        <f t="shared" si="10"/>
        <v>N2D-Custom RAM-CUD 3y</v>
      </c>
      <c r="AD399" s="67">
        <f t="shared" si="11"/>
        <v>0</v>
      </c>
      <c r="AE399" s="62">
        <f>if(T399="Lift &amp; Shift Prod",730,if(T399="Lift &amp; Shift Noprod",Assumptions!$B$3,0))</f>
        <v>730</v>
      </c>
      <c r="AF399" s="70">
        <f>if( U399=0,0,if(Y399=0, ((vlookup(AB399,'SKU Pricing'!A:B,Assumptions!$B$2,0)*W399)+(vlookup(AC399,'SKU Pricing'!A:B,Assumptions!$B$2,0)*X399))*AE399,((vlookup(AB399,'SKU Pricing'!A:B,Assumptions!$B$2,0)*W399)+(vlookup(AC399,'SKU Pricing'!A:B,Assumptions!$B$2,0)*(W399*8))+(vlookup(AD399,'SKU Pricing'!A:B,Assumptions!$B$2,0)*(X399-(W399*8))))*AE399))</f>
        <v>27.90832632</v>
      </c>
      <c r="AG399" s="67" t="str">
        <f t="shared" si="12"/>
        <v>Windows Server</v>
      </c>
      <c r="AH399" s="70">
        <f>ifna(vlookup(AG399,'SKU Pricing'!A:B,Assumptions!$B$2,0)*W399*AE399,0)</f>
        <v>67.16</v>
      </c>
      <c r="AI399" s="62" t="str">
        <f t="shared" si="13"/>
        <v/>
      </c>
      <c r="AJ399" s="62" t="str">
        <f>if(V399&lt;&gt;0, if(T399="Lift &amp; Shift Noprod",Assumptions!$B$9,if(V399=Assumptions!$B$6,Assumptions!$B$10,if(P399=1,Assumptions!$B$8,Assumptions!$B$7))),"")</f>
        <v>SSD</v>
      </c>
      <c r="AK399" s="69" t="str">
        <f t="shared" si="14"/>
        <v>SSD</v>
      </c>
      <c r="AL399" s="69">
        <f>if(AJ399="Hyperdisk Balanced",Assumptions!$B$11,0)</f>
        <v>0</v>
      </c>
      <c r="AM399" s="69">
        <f>if(AJ399="Hyperdisk Balanced",Assumptions!$B$12,0)</f>
        <v>0</v>
      </c>
      <c r="AN399" s="70">
        <f>if(AK399=0,0,if(AJ399="Hyperdisk Balanced",vlookup(AK399&amp;" provisioned space",'SKU Pricing'!A:B,Assumptions!$B$2,0)*Z399+vlookup(AK399&amp;" provisioned IOPS",'SKU Pricing'!A:B,Assumptions!$B$2,0)*AL399*730+vlookup(AK399&amp;" provisioned throughput",'SKU Pricing'!A:B,Assumptions!$B$2,0)*AM399*730,vlookup(AK399,'SKU Pricing'!A:B,Assumptions!$B$2,0)*Z399))</f>
        <v>22.261</v>
      </c>
      <c r="AO399" s="70">
        <f t="shared" si="15"/>
        <v>117.3293263</v>
      </c>
      <c r="AP399" s="71" t="str">
        <f t="shared" si="16"/>
        <v>VM Manager</v>
      </c>
      <c r="AQ399" s="70">
        <f>ifna(vlookup(AP399,'SKU Pricing'!A:B,Assumptions!$B$2,0)*AE399,0)</f>
        <v>2.19</v>
      </c>
      <c r="AR399" s="72">
        <v>0.0</v>
      </c>
    </row>
    <row r="400">
      <c r="A400" s="61" t="s">
        <v>549</v>
      </c>
      <c r="B400" s="62" t="str">
        <f>ifna(if(vlookup(A400,vOS!A:B,2,0)="","Unknown",vlookup(A400,vOS!A:B,2,0)),"Unknown")</f>
        <v>Microsoft Windows Server 2022 (64-bit)</v>
      </c>
      <c r="C400" s="62">
        <f>vlookup(B400,'OS Study'!A:D,2,0)</f>
        <v>0</v>
      </c>
      <c r="D400" s="62" t="str">
        <f>vlookup(B400,'OS Study'!A:D,3,0)</f>
        <v>Windows</v>
      </c>
      <c r="E400" s="62" t="str">
        <f>vlookup(B400,'OS Study'!A:D,4,0)</f>
        <v>Server</v>
      </c>
      <c r="F400" s="63" t="str">
        <f>vlookup(B400,'OS Study'!A:E,5,0)</f>
        <v>2022</v>
      </c>
      <c r="G400" s="62">
        <f>IF(vlookup(A400,'RVtools V2.1'!A:J,4,0)="non",0,1)</f>
        <v>1</v>
      </c>
      <c r="H400" s="62">
        <f>if(vlookup(A400,'RVtools V2.1'!A:K,11,0)="kube",1,0)</f>
        <v>0</v>
      </c>
      <c r="I400" s="62">
        <f t="shared" si="5"/>
        <v>0</v>
      </c>
      <c r="J400" s="62">
        <f>ifna(vlookup(A400,'Infra Study'!A:Q,17,0),0)</f>
        <v>0</v>
      </c>
      <c r="K400" s="64">
        <f>IFERROR(__xludf.DUMMYFUNCTION("N(REGEXMATCH(VLOOKUP(A400, 'RVtools V2.1'!A:H, 8, 0), ""^Serveur de fichiers""))"),0.0)</f>
        <v>0</v>
      </c>
      <c r="L400" s="64">
        <f t="shared" si="6"/>
        <v>0</v>
      </c>
      <c r="M400" s="67" t="str">
        <f>ifna(vlookup(A400,'RVtools V2.1'!A:I,8,0),"N/A")</f>
        <v>Infra - Entra Cloud Sync</v>
      </c>
      <c r="N400" s="64">
        <f>IFERROR(__xludf.DUMMYFUNCTION("IF(REGEXMATCH(M400, ""(?i)"" &amp; JOIN(""|"", SPLIT(""kalisil"", "" ""))), 1, 0)"),0.0)</f>
        <v>0</v>
      </c>
      <c r="O400" s="64" t="str">
        <f>vlookup(A400,'RVtools V2.1'!A:H,7,0)</f>
        <v>T2</v>
      </c>
      <c r="P400" s="64">
        <f>if(vlookup(A400,'RVtools V2.1'!A:H,5,0)="oui",1,0)</f>
        <v>1</v>
      </c>
      <c r="Q400" s="64">
        <f>ifna(vlookup(A400,vCPU!A:B,2,0),"Unknown")</f>
        <v>2</v>
      </c>
      <c r="R400" s="66">
        <f>ifna(vlookup(A400,vMemory!A:C,3,0),"Unknown")</f>
        <v>4</v>
      </c>
      <c r="S400" s="66">
        <f>ifna(vlookup(A400,vDisk!A:C,3,0),"Unknown")</f>
        <v>113</v>
      </c>
      <c r="T400" s="67" t="str">
        <f t="array" ref="T400">IFS(
   L400=1, "No Lift &amp; Shift",
   J400=1, XLOOKUP(A400, 'Infra Study'!A:A, 'Infra Study'!P:P),
   I400=1, "No Lift &amp; Shift",
   H400=1, "GKE",
   K400=1, "GCNV",
   G400=1, "Lift &amp; Shift Prod",
   TRUE, "Lift &amp; Shift Noprod"
)</f>
        <v>Lift &amp; Shift Prod</v>
      </c>
      <c r="U400" s="67">
        <f t="shared" si="7"/>
        <v>1</v>
      </c>
      <c r="V400" s="68" t="str">
        <f>if(T400="Lift &amp; Shift Noprod",if( Y400=0,Assumptions!$B$5, Assumptions!$B$4),if(T400="Lift &amp; Shift Prod",if(AND(N400=1,O400="T1"),Assumptions!$B$6,Assumptions!$B$4),0))</f>
        <v>N2D</v>
      </c>
      <c r="W400" s="69">
        <f>if(V400&lt;&gt;0,if(Q400="Unknown", Assumptions!$B$42,If(Q400&gt;1,Q400,2)),0)</f>
        <v>2</v>
      </c>
      <c r="X400" s="69">
        <f>if(V400&lt;&gt;0,if(R400="Unknown", Assumptions!$B$43,R400),0)</f>
        <v>4</v>
      </c>
      <c r="Y400" s="68">
        <f t="shared" si="8"/>
        <v>0</v>
      </c>
      <c r="Z400" s="68">
        <f>if(V400&lt;&gt;0,if(  S400="Unknown", Assumptions!$B$44,S400),0)</f>
        <v>113</v>
      </c>
      <c r="AA400" s="68" t="str">
        <f>if(V400 ="N2",ifna(vlookup(W400&amp;"-"&amp;X400,'Ref. VM'!A:B,2,0),"Custom"),if(V400 ="E2" , ifna(vlookup(W400&amp;"-"&amp;X400,'Ref. VM'!D:E,2,0),"Custom"),if(V400="N2D",ifna(vlookup(W400&amp;"-"&amp;X400,'Ref. VM'!G:H,2,0),"Custom"),if(V400="N4",ifna(vlookup(W400&amp;"-"&amp;X400,'Ref. VM'!J:K,2,0),"Custom"),0))))</f>
        <v>Custom</v>
      </c>
      <c r="AB400" s="67" t="str">
        <f t="shared" si="9"/>
        <v>N2D-Custom vCPUs-CUD 3y</v>
      </c>
      <c r="AC400" s="67" t="str">
        <f t="shared" si="10"/>
        <v>N2D-Custom RAM-CUD 3y</v>
      </c>
      <c r="AD400" s="67">
        <f t="shared" si="11"/>
        <v>0</v>
      </c>
      <c r="AE400" s="62">
        <f>if(T400="Lift &amp; Shift Prod",730,if(T400="Lift &amp; Shift Noprod",Assumptions!$B$3,0))</f>
        <v>730</v>
      </c>
      <c r="AF400" s="70">
        <f>if( U400=0,0,if(Y400=0, ((vlookup(AB400,'SKU Pricing'!A:B,Assumptions!$B$2,0)*W400)+(vlookup(AC400,'SKU Pricing'!A:B,Assumptions!$B$2,0)*X400))*AE400,((vlookup(AB400,'SKU Pricing'!A:B,Assumptions!$B$2,0)*W400)+(vlookup(AC400,'SKU Pricing'!A:B,Assumptions!$B$2,0)*(W400*8))+(vlookup(AD400,'SKU Pricing'!A:B,Assumptions!$B$2,0)*(X400-(W400*8))))*AE400))</f>
        <v>27.90832632</v>
      </c>
      <c r="AG400" s="67" t="str">
        <f t="shared" si="12"/>
        <v>Windows Server</v>
      </c>
      <c r="AH400" s="70">
        <f>ifna(vlookup(AG400,'SKU Pricing'!A:B,Assumptions!$B$2,0)*W400*AE400,0)</f>
        <v>67.16</v>
      </c>
      <c r="AI400" s="62" t="str">
        <f t="shared" si="13"/>
        <v/>
      </c>
      <c r="AJ400" s="62" t="str">
        <f>if(V400&lt;&gt;0, if(T400="Lift &amp; Shift Noprod",Assumptions!$B$9,if(V400=Assumptions!$B$6,Assumptions!$B$10,if(P400=1,Assumptions!$B$8,Assumptions!$B$7))),"")</f>
        <v>SSD</v>
      </c>
      <c r="AK400" s="69" t="str">
        <f t="shared" si="14"/>
        <v>SSD</v>
      </c>
      <c r="AL400" s="69">
        <f>if(AJ400="Hyperdisk Balanced",Assumptions!$B$11,0)</f>
        <v>0</v>
      </c>
      <c r="AM400" s="69">
        <f>if(AJ400="Hyperdisk Balanced",Assumptions!$B$12,0)</f>
        <v>0</v>
      </c>
      <c r="AN400" s="70">
        <f>if(AK400=0,0,if(AJ400="Hyperdisk Balanced",vlookup(AK400&amp;" provisioned space",'SKU Pricing'!A:B,Assumptions!$B$2,0)*Z400+vlookup(AK400&amp;" provisioned IOPS",'SKU Pricing'!A:B,Assumptions!$B$2,0)*AL400*730+vlookup(AK400&amp;" provisioned throughput",'SKU Pricing'!A:B,Assumptions!$B$2,0)*AM400*730,vlookup(AK400,'SKU Pricing'!A:B,Assumptions!$B$2,0)*Z400))</f>
        <v>22.261</v>
      </c>
      <c r="AO400" s="70">
        <f t="shared" si="15"/>
        <v>117.3293263</v>
      </c>
      <c r="AP400" s="71" t="str">
        <f t="shared" si="16"/>
        <v>VM Manager</v>
      </c>
      <c r="AQ400" s="70">
        <f>ifna(vlookup(AP400,'SKU Pricing'!A:B,Assumptions!$B$2,0)*AE400,0)</f>
        <v>2.19</v>
      </c>
      <c r="AR400" s="72">
        <v>0.0</v>
      </c>
    </row>
    <row r="401">
      <c r="A401" s="61" t="s">
        <v>550</v>
      </c>
      <c r="B401" s="62" t="str">
        <f>ifna(if(vlookup(A401,vOS!A:B,2,0)="","Unknown",vlookup(A401,vOS!A:B,2,0)),"Unknown")</f>
        <v>Ubuntu Linux (64-bit)</v>
      </c>
      <c r="C401" s="62">
        <f>vlookup(B401,'OS Study'!A:D,2,0)</f>
        <v>0</v>
      </c>
      <c r="D401" s="62" t="str">
        <f>vlookup(B401,'OS Study'!A:D,3,0)</f>
        <v>Linux</v>
      </c>
      <c r="E401" s="62" t="str">
        <f>vlookup(B401,'OS Study'!A:D,4,0)</f>
        <v>Ubuntu</v>
      </c>
      <c r="F401" s="63" t="str">
        <f>vlookup(B401,'OS Study'!A:E,5,0)</f>
        <v/>
      </c>
      <c r="G401" s="62">
        <f>IF(vlookup(A401,'RVtools V2.1'!A:J,4,0)="non",0,1)</f>
        <v>0</v>
      </c>
      <c r="H401" s="62">
        <f>if(vlookup(A401,'RVtools V2.1'!A:K,11,0)="kube",1,0)</f>
        <v>0</v>
      </c>
      <c r="I401" s="62">
        <f t="shared" si="5"/>
        <v>0</v>
      </c>
      <c r="J401" s="62">
        <f>ifna(vlookup(A401,'Infra Study'!A:Q,17,0),0)</f>
        <v>0</v>
      </c>
      <c r="K401" s="64">
        <f>IFERROR(__xludf.DUMMYFUNCTION("N(REGEXMATCH(VLOOKUP(A401, 'RVtools V2.1'!A:H, 8, 0), ""^Serveur de fichiers""))"),0.0)</f>
        <v>0</v>
      </c>
      <c r="L401" s="64">
        <f t="shared" si="6"/>
        <v>0</v>
      </c>
      <c r="M401" s="65" t="str">
        <f>ifna(vlookup(A401,'RVtools V2.1'!A:I,8,0),"N/A")</f>
        <v>Infra - MDT</v>
      </c>
      <c r="N401" s="64">
        <f>IFERROR(__xludf.DUMMYFUNCTION("IF(REGEXMATCH(M401, ""(?i)"" &amp; JOIN(""|"", SPLIT(""kalisil"", "" ""))), 1, 0)"),0.0)</f>
        <v>0</v>
      </c>
      <c r="O401" s="64" t="str">
        <f>vlookup(A401,'RVtools V2.1'!A:H,7,0)</f>
        <v>N/A</v>
      </c>
      <c r="P401" s="64">
        <f>if(vlookup(A401,'RVtools V2.1'!A:H,5,0)="oui",1,0)</f>
        <v>0</v>
      </c>
      <c r="Q401" s="64">
        <f>ifna(vlookup(A401,vCPU!A:B,2,0),"Unknown")</f>
        <v>2</v>
      </c>
      <c r="R401" s="66">
        <f>ifna(vlookup(A401,vMemory!A:C,3,0),"Unknown")</f>
        <v>4</v>
      </c>
      <c r="S401" s="66">
        <f>ifna(vlookup(A401,vDisk!A:C,3,0),"Unknown")</f>
        <v>297</v>
      </c>
      <c r="T401" s="67" t="str">
        <f t="array" ref="T401">IFS(
   L401=1, "No Lift &amp; Shift",
   J401=1, XLOOKUP(A401, 'Infra Study'!A:A, 'Infra Study'!P:P),
   I401=1, "No Lift &amp; Shift",
   H401=1, "GKE",
   K401=1, "GCNV",
   G401=1, "Lift &amp; Shift Prod",
   TRUE, "Lift &amp; Shift Noprod"
)</f>
        <v>Lift &amp; Shift Noprod</v>
      </c>
      <c r="U401" s="67">
        <f t="shared" si="7"/>
        <v>1</v>
      </c>
      <c r="V401" s="68" t="str">
        <f>if(T401="Lift &amp; Shift Noprod",if( Y401=0,Assumptions!$B$5, Assumptions!$B$4),if(T401="Lift &amp; Shift Prod",if(AND(N401=1,O401="T1"),Assumptions!$B$6,Assumptions!$B$4),0))</f>
        <v>E2</v>
      </c>
      <c r="W401" s="69">
        <f>if(V401&lt;&gt;0,if(Q401="Unknown", Assumptions!$B$42,If(Q401&gt;1,Q401,2)),0)</f>
        <v>2</v>
      </c>
      <c r="X401" s="69">
        <f>if(V401&lt;&gt;0,if(R401="Unknown", Assumptions!$B$43,R401),0)</f>
        <v>4</v>
      </c>
      <c r="Y401" s="68">
        <f t="shared" si="8"/>
        <v>0</v>
      </c>
      <c r="Z401" s="68">
        <f>if(V401&lt;&gt;0,if(  S401="Unknown", Assumptions!$B$44,S401),0)</f>
        <v>297</v>
      </c>
      <c r="AA401" s="68" t="str">
        <f>if(V401 ="N2",ifna(vlookup(W401&amp;"-"&amp;X401,'Ref. VM'!A:B,2,0),"Custom"),if(V401 ="E2" , ifna(vlookup(W401&amp;"-"&amp;X401,'Ref. VM'!D:E,2,0),"Custom"),if(V401="N2D",ifna(vlookup(W401&amp;"-"&amp;X401,'Ref. VM'!G:H,2,0),"Custom"),if(V401="N4",ifna(vlookup(W401&amp;"-"&amp;X401,'Ref. VM'!J:K,2,0),"Custom"),0))))</f>
        <v>Custom</v>
      </c>
      <c r="AB401" s="67" t="str">
        <f t="shared" si="9"/>
        <v>E2-Custom vCPUs</v>
      </c>
      <c r="AC401" s="67" t="str">
        <f t="shared" si="10"/>
        <v>E2-Custom RAM</v>
      </c>
      <c r="AD401" s="67">
        <f t="shared" si="11"/>
        <v>0</v>
      </c>
      <c r="AE401" s="69">
        <f>if(T401="Lift &amp; Shift Prod",730,if(T401="Lift &amp; Shift Noprod",Assumptions!$B$3,0))</f>
        <v>270</v>
      </c>
      <c r="AF401" s="70">
        <f>if( U401=0,0,if(Y401=0, ((vlookup(AB401,'SKU Pricing'!A:B,Assumptions!$B$2,0)*W401)+(vlookup(AC401,'SKU Pricing'!A:B,Assumptions!$B$2,0)*X401))*AE401,((vlookup(AB401,'SKU Pricing'!A:B,Assumptions!$B$2,0)*W401)+(vlookup(AC401,'SKU Pricing'!A:B,Assumptions!$B$2,0)*(W401*8))+(vlookup(AD401,'SKU Pricing'!A:B,Assumptions!$B$2,0)*(X401-(W401*8))))*AE401))</f>
        <v>18.191628</v>
      </c>
      <c r="AG401" s="67">
        <f t="shared" si="12"/>
        <v>0</v>
      </c>
      <c r="AH401" s="70">
        <f>ifna(vlookup(AG401,'SKU Pricing'!A:B,Assumptions!$B$2,0)*W401*AE401,0)</f>
        <v>0</v>
      </c>
      <c r="AI401" s="62" t="str">
        <f t="shared" si="13"/>
        <v/>
      </c>
      <c r="AJ401" s="62" t="str">
        <f>if(V401&lt;&gt;0, if(T401="Lift &amp; Shift Noprod",Assumptions!$B$9,if(V401=Assumptions!$B$6,Assumptions!$B$10,if(P401=1,Assumptions!$B$8,Assumptions!$B$7))),"")</f>
        <v>Balanced</v>
      </c>
      <c r="AK401" s="69" t="str">
        <f t="shared" si="14"/>
        <v>Balanced</v>
      </c>
      <c r="AL401" s="69">
        <f>if(AJ401="Hyperdisk Balanced",Assumptions!$B$11,0)</f>
        <v>0</v>
      </c>
      <c r="AM401" s="69">
        <f>if(AJ401="Hyperdisk Balanced",Assumptions!$B$12,0)</f>
        <v>0</v>
      </c>
      <c r="AN401" s="70">
        <f>if(AK401=0,0,if(AJ401="Hyperdisk Balanced",vlookup(AK401&amp;" provisioned space",'SKU Pricing'!A:B,Assumptions!$B$2,0)*Z401+vlookup(AK401&amp;" provisioned IOPS",'SKU Pricing'!A:B,Assumptions!$B$2,0)*AL401*730+vlookup(AK401&amp;" provisioned throughput",'SKU Pricing'!A:B,Assumptions!$B$2,0)*AM401*730,vlookup(AK401,'SKU Pricing'!A:B,Assumptions!$B$2,0)*Z401))</f>
        <v>34.452</v>
      </c>
      <c r="AO401" s="70">
        <f t="shared" si="15"/>
        <v>52.643628</v>
      </c>
      <c r="AP401" s="71" t="str">
        <f t="shared" si="16"/>
        <v>VM Manager</v>
      </c>
      <c r="AQ401" s="70">
        <f>ifna(vlookup(AP401,'SKU Pricing'!A:B,Assumptions!$B$2,0)*AE401,0)</f>
        <v>0.81</v>
      </c>
      <c r="AR401" s="72">
        <v>0.0</v>
      </c>
    </row>
    <row r="402">
      <c r="A402" s="61" t="s">
        <v>551</v>
      </c>
      <c r="B402" s="62" t="str">
        <f>ifna(if(vlookup(A402,vOS!A:B,2,0)="","Unknown",vlookup(A402,vOS!A:B,2,0)),"Unknown")</f>
        <v>Microsoft Windows Server 2022 (64-bit)</v>
      </c>
      <c r="C402" s="62">
        <f>vlookup(B402,'OS Study'!A:D,2,0)</f>
        <v>0</v>
      </c>
      <c r="D402" s="62" t="str">
        <f>vlookup(B402,'OS Study'!A:D,3,0)</f>
        <v>Windows</v>
      </c>
      <c r="E402" s="62" t="str">
        <f>vlookup(B402,'OS Study'!A:D,4,0)</f>
        <v>Server</v>
      </c>
      <c r="F402" s="63" t="str">
        <f>vlookup(B402,'OS Study'!A:E,5,0)</f>
        <v>2022</v>
      </c>
      <c r="G402" s="62">
        <f>IF(vlookup(A402,'RVtools V2.1'!A:J,4,0)="non",0,1)</f>
        <v>1</v>
      </c>
      <c r="H402" s="62">
        <f>if(vlookup(A402,'RVtools V2.1'!A:K,11,0)="kube",1,0)</f>
        <v>0</v>
      </c>
      <c r="I402" s="62">
        <f t="shared" si="5"/>
        <v>0</v>
      </c>
      <c r="J402" s="62">
        <f>ifna(vlookup(A402,'Infra Study'!A:Q,17,0),0)</f>
        <v>0</v>
      </c>
      <c r="K402" s="64">
        <f>IFERROR(__xludf.DUMMYFUNCTION("N(REGEXMATCH(VLOOKUP(A402, 'RVtools V2.1'!A:H, 8, 0), ""^Serveur de fichiers""))"),0.0)</f>
        <v>0</v>
      </c>
      <c r="L402" s="64">
        <f t="shared" si="6"/>
        <v>0</v>
      </c>
      <c r="M402" s="67" t="str">
        <f>ifna(vlookup(A402,'RVtools V2.1'!A:I,8,0),"N/A")</f>
        <v>Infra - MDT</v>
      </c>
      <c r="N402" s="64">
        <f>IFERROR(__xludf.DUMMYFUNCTION("IF(REGEXMATCH(M402, ""(?i)"" &amp; JOIN(""|"", SPLIT(""kalisil"", "" ""))), 1, 0)"),0.0)</f>
        <v>0</v>
      </c>
      <c r="O402" s="64" t="str">
        <f>vlookup(A402,'RVtools V2.1'!A:H,7,0)</f>
        <v>N/A</v>
      </c>
      <c r="P402" s="64">
        <f>if(vlookup(A402,'RVtools V2.1'!A:H,5,0)="oui",1,0)</f>
        <v>0</v>
      </c>
      <c r="Q402" s="64">
        <f>ifna(vlookup(A402,vCPU!A:B,2,0),"Unknown")</f>
        <v>2</v>
      </c>
      <c r="R402" s="66">
        <f>ifna(vlookup(A402,vMemory!A:C,3,0),"Unknown")</f>
        <v>8</v>
      </c>
      <c r="S402" s="66">
        <f>ifna(vlookup(A402,vDisk!A:C,3,0),"Unknown")</f>
        <v>404</v>
      </c>
      <c r="T402" s="67" t="str">
        <f t="array" ref="T402">IFS(
   L402=1, "No Lift &amp; Shift",
   J402=1, XLOOKUP(A402, 'Infra Study'!A:A, 'Infra Study'!P:P),
   I402=1, "No Lift &amp; Shift",
   H402=1, "GKE",
   K402=1, "GCNV",
   G402=1, "Lift &amp; Shift Prod",
   TRUE, "Lift &amp; Shift Noprod"
)</f>
        <v>Lift &amp; Shift Prod</v>
      </c>
      <c r="U402" s="67">
        <f t="shared" si="7"/>
        <v>1</v>
      </c>
      <c r="V402" s="68" t="str">
        <f>if(T402="Lift &amp; Shift Noprod",if( Y402=0,Assumptions!$B$5, Assumptions!$B$4),if(T402="Lift &amp; Shift Prod",if(AND(N402=1,O402="T1"),Assumptions!$B$6,Assumptions!$B$4),0))</f>
        <v>N2D</v>
      </c>
      <c r="W402" s="69">
        <f>if(V402&lt;&gt;0,if(Q402="Unknown", Assumptions!$B$42,If(Q402&gt;1,Q402,2)),0)</f>
        <v>2</v>
      </c>
      <c r="X402" s="69">
        <f>if(V402&lt;&gt;0,if(R402="Unknown", Assumptions!$B$43,R402),0)</f>
        <v>8</v>
      </c>
      <c r="Y402" s="68">
        <f t="shared" si="8"/>
        <v>0</v>
      </c>
      <c r="Z402" s="68">
        <f>if(V402&lt;&gt;0,if(  S402="Unknown", Assumptions!$B$44,S402),0)</f>
        <v>404</v>
      </c>
      <c r="AA402" s="68" t="str">
        <f>if(V402 ="N2",ifna(vlookup(W402&amp;"-"&amp;X402,'Ref. VM'!A:B,2,0),"Custom"),if(V402 ="E2" , ifna(vlookup(W402&amp;"-"&amp;X402,'Ref. VM'!D:E,2,0),"Custom"),if(V402="N2D",ifna(vlookup(W402&amp;"-"&amp;X402,'Ref. VM'!G:H,2,0),"Custom"),if(V402="N4",ifna(vlookup(W402&amp;"-"&amp;X402,'Ref. VM'!J:K,2,0),"Custom"),0))))</f>
        <v>Custom</v>
      </c>
      <c r="AB402" s="67" t="str">
        <f t="shared" si="9"/>
        <v>N2D-Custom vCPUs-CUD 3y</v>
      </c>
      <c r="AC402" s="67" t="str">
        <f t="shared" si="10"/>
        <v>N2D-Custom RAM-CUD 3y</v>
      </c>
      <c r="AD402" s="67">
        <f t="shared" si="11"/>
        <v>0</v>
      </c>
      <c r="AE402" s="69">
        <f>if(T402="Lift &amp; Shift Prod",730,if(T402="Lift &amp; Shift Noprod",Assumptions!$B$3,0))</f>
        <v>730</v>
      </c>
      <c r="AF402" s="70">
        <f>if( U402=0,0,if(Y402=0, ((vlookup(AB402,'SKU Pricing'!A:B,Assumptions!$B$2,0)*W402)+(vlookup(AC402,'SKU Pricing'!A:B,Assumptions!$B$2,0)*X402))*AE402,((vlookup(AB402,'SKU Pricing'!A:B,Assumptions!$B$2,0)*W402)+(vlookup(AC402,'SKU Pricing'!A:B,Assumptions!$B$2,0)*(W402*8))+(vlookup(AD402,'SKU Pricing'!A:B,Assumptions!$B$2,0)*(X402-(W402*8))))*AE402))</f>
        <v>33.80865936</v>
      </c>
      <c r="AG402" s="67" t="str">
        <f t="shared" si="12"/>
        <v>Windows Server</v>
      </c>
      <c r="AH402" s="70">
        <f>ifna(vlookup(AG402,'SKU Pricing'!A:B,Assumptions!$B$2,0)*W402*AE402,0)</f>
        <v>67.16</v>
      </c>
      <c r="AI402" s="62" t="str">
        <f t="shared" si="13"/>
        <v/>
      </c>
      <c r="AJ402" s="62" t="str">
        <f>if(V402&lt;&gt;0, if(T402="Lift &amp; Shift Noprod",Assumptions!$B$9,if(V402=Assumptions!$B$6,Assumptions!$B$10,if(P402=1,Assumptions!$B$8,Assumptions!$B$7))),"")</f>
        <v>Balanced</v>
      </c>
      <c r="AK402" s="69" t="str">
        <f t="shared" si="14"/>
        <v>Balanced</v>
      </c>
      <c r="AL402" s="69">
        <f>if(AJ402="Hyperdisk Balanced",Assumptions!$B$11,0)</f>
        <v>0</v>
      </c>
      <c r="AM402" s="69">
        <f>if(AJ402="Hyperdisk Balanced",Assumptions!$B$12,0)</f>
        <v>0</v>
      </c>
      <c r="AN402" s="70">
        <f>if(AK402=0,0,if(AJ402="Hyperdisk Balanced",vlookup(AK402&amp;" provisioned space",'SKU Pricing'!A:B,Assumptions!$B$2,0)*Z402+vlookup(AK402&amp;" provisioned IOPS",'SKU Pricing'!A:B,Assumptions!$B$2,0)*AL402*730+vlookup(AK402&amp;" provisioned throughput",'SKU Pricing'!A:B,Assumptions!$B$2,0)*AM402*730,vlookup(AK402,'SKU Pricing'!A:B,Assumptions!$B$2,0)*Z402))</f>
        <v>46.864</v>
      </c>
      <c r="AO402" s="70">
        <f t="shared" si="15"/>
        <v>147.8326594</v>
      </c>
      <c r="AP402" s="71" t="str">
        <f t="shared" si="16"/>
        <v>VM Manager</v>
      </c>
      <c r="AQ402" s="70">
        <f>ifna(vlookup(AP402,'SKU Pricing'!A:B,Assumptions!$B$2,0)*AE402,0)</f>
        <v>2.19</v>
      </c>
      <c r="AR402" s="72">
        <v>0.0</v>
      </c>
    </row>
    <row r="403">
      <c r="A403" s="61" t="s">
        <v>552</v>
      </c>
      <c r="B403" s="62" t="str">
        <f>ifna(if(vlookup(A403,vOS!A:B,2,0)="","Unknown",vlookup(A403,vOS!A:B,2,0)),"Unknown")</f>
        <v>Ubuntu Linux (64-bit)</v>
      </c>
      <c r="C403" s="62">
        <f>vlookup(B403,'OS Study'!A:D,2,0)</f>
        <v>0</v>
      </c>
      <c r="D403" s="62" t="str">
        <f>vlookup(B403,'OS Study'!A:D,3,0)</f>
        <v>Linux</v>
      </c>
      <c r="E403" s="62" t="str">
        <f>vlookup(B403,'OS Study'!A:D,4,0)</f>
        <v>Ubuntu</v>
      </c>
      <c r="F403" s="63" t="str">
        <f>vlookup(B403,'OS Study'!A:E,5,0)</f>
        <v/>
      </c>
      <c r="G403" s="62">
        <f>IF(vlookup(A403,'RVtools V2.1'!A:J,4,0)="non",0,1)</f>
        <v>0</v>
      </c>
      <c r="H403" s="62">
        <f>if(vlookup(A403,'RVtools V2.1'!A:K,11,0)="kube",1,0)</f>
        <v>0</v>
      </c>
      <c r="I403" s="62">
        <f t="shared" si="5"/>
        <v>0</v>
      </c>
      <c r="J403" s="62">
        <f>ifna(vlookup(A403,'Infra Study'!A:Q,17,0),0)</f>
        <v>0</v>
      </c>
      <c r="K403" s="64">
        <f>IFERROR(__xludf.DUMMYFUNCTION("N(REGEXMATCH(VLOOKUP(A403, 'RVtools V2.1'!A:H, 8, 0), ""^Serveur de fichiers""))"),0.0)</f>
        <v>0</v>
      </c>
      <c r="L403" s="64">
        <f t="shared" si="6"/>
        <v>0</v>
      </c>
      <c r="M403" s="65" t="str">
        <f>ifna(vlookup(A403,'RVtools V2.1'!A:I,8,0),"N/A")</f>
        <v>Infra - MDT</v>
      </c>
      <c r="N403" s="64">
        <f>IFERROR(__xludf.DUMMYFUNCTION("IF(REGEXMATCH(M403, ""(?i)"" &amp; JOIN(""|"", SPLIT(""kalisil"", "" ""))), 1, 0)"),0.0)</f>
        <v>0</v>
      </c>
      <c r="O403" s="64" t="str">
        <f>vlookup(A403,'RVtools V2.1'!A:H,7,0)</f>
        <v>N/A</v>
      </c>
      <c r="P403" s="64">
        <f>if(vlookup(A403,'RVtools V2.1'!A:H,5,0)="oui",1,0)</f>
        <v>0</v>
      </c>
      <c r="Q403" s="64">
        <f>ifna(vlookup(A403,vCPU!A:B,2,0),"Unknown")</f>
        <v>2</v>
      </c>
      <c r="R403" s="66">
        <f>ifna(vlookup(A403,vMemory!A:C,3,0),"Unknown")</f>
        <v>4</v>
      </c>
      <c r="S403" s="66">
        <f>ifna(vlookup(A403,vDisk!A:C,3,0),"Unknown")</f>
        <v>294</v>
      </c>
      <c r="T403" s="67" t="str">
        <f t="array" ref="T403">IFS(
   L403=1, "No Lift &amp; Shift",
   J403=1, XLOOKUP(A403, 'Infra Study'!A:A, 'Infra Study'!P:P),
   I403=1, "No Lift &amp; Shift",
   H403=1, "GKE",
   K403=1, "GCNV",
   G403=1, "Lift &amp; Shift Prod",
   TRUE, "Lift &amp; Shift Noprod"
)</f>
        <v>Lift &amp; Shift Noprod</v>
      </c>
      <c r="U403" s="67">
        <f t="shared" si="7"/>
        <v>1</v>
      </c>
      <c r="V403" s="68" t="str">
        <f>if(T403="Lift &amp; Shift Noprod",if( Y403=0,Assumptions!$B$5, Assumptions!$B$4),if(T403="Lift &amp; Shift Prod",if(AND(N403=1,O403="T1"),Assumptions!$B$6,Assumptions!$B$4),0))</f>
        <v>E2</v>
      </c>
      <c r="W403" s="69">
        <f>if(V403&lt;&gt;0,if(Q403="Unknown", Assumptions!$B$42,If(Q403&gt;1,Q403,2)),0)</f>
        <v>2</v>
      </c>
      <c r="X403" s="69">
        <f>if(V403&lt;&gt;0,if(R403="Unknown", Assumptions!$B$43,R403),0)</f>
        <v>4</v>
      </c>
      <c r="Y403" s="68">
        <f t="shared" si="8"/>
        <v>0</v>
      </c>
      <c r="Z403" s="68">
        <f>if(V403&lt;&gt;0,if(  S403="Unknown", Assumptions!$B$44,S403),0)</f>
        <v>294</v>
      </c>
      <c r="AA403" s="68" t="str">
        <f>if(V403 ="N2",ifna(vlookup(W403&amp;"-"&amp;X403,'Ref. VM'!A:B,2,0),"Custom"),if(V403 ="E2" , ifna(vlookup(W403&amp;"-"&amp;X403,'Ref. VM'!D:E,2,0),"Custom"),if(V403="N2D",ifna(vlookup(W403&amp;"-"&amp;X403,'Ref. VM'!G:H,2,0),"Custom"),if(V403="N4",ifna(vlookup(W403&amp;"-"&amp;X403,'Ref. VM'!J:K,2,0),"Custom"),0))))</f>
        <v>Custom</v>
      </c>
      <c r="AB403" s="67" t="str">
        <f t="shared" si="9"/>
        <v>E2-Custom vCPUs</v>
      </c>
      <c r="AC403" s="67" t="str">
        <f t="shared" si="10"/>
        <v>E2-Custom RAM</v>
      </c>
      <c r="AD403" s="67">
        <f t="shared" si="11"/>
        <v>0</v>
      </c>
      <c r="AE403" s="69">
        <f>if(T403="Lift &amp; Shift Prod",730,if(T403="Lift &amp; Shift Noprod",Assumptions!$B$3,0))</f>
        <v>270</v>
      </c>
      <c r="AF403" s="70">
        <f>if( U403=0,0,if(Y403=0, ((vlookup(AB403,'SKU Pricing'!A:B,Assumptions!$B$2,0)*W403)+(vlookup(AC403,'SKU Pricing'!A:B,Assumptions!$B$2,0)*X403))*AE403,((vlookup(AB403,'SKU Pricing'!A:B,Assumptions!$B$2,0)*W403)+(vlookup(AC403,'SKU Pricing'!A:B,Assumptions!$B$2,0)*(W403*8))+(vlookup(AD403,'SKU Pricing'!A:B,Assumptions!$B$2,0)*(X403-(W403*8))))*AE403))</f>
        <v>18.191628</v>
      </c>
      <c r="AG403" s="67">
        <f t="shared" si="12"/>
        <v>0</v>
      </c>
      <c r="AH403" s="70">
        <f>ifna(vlookup(AG403,'SKU Pricing'!A:B,Assumptions!$B$2,0)*W403*AE403,0)</f>
        <v>0</v>
      </c>
      <c r="AI403" s="62" t="str">
        <f t="shared" si="13"/>
        <v/>
      </c>
      <c r="AJ403" s="62" t="str">
        <f>if(V403&lt;&gt;0, if(T403="Lift &amp; Shift Noprod",Assumptions!$B$9,if(V403=Assumptions!$B$6,Assumptions!$B$10,if(P403=1,Assumptions!$B$8,Assumptions!$B$7))),"")</f>
        <v>Balanced</v>
      </c>
      <c r="AK403" s="69" t="str">
        <f t="shared" si="14"/>
        <v>Balanced</v>
      </c>
      <c r="AL403" s="69">
        <f>if(AJ403="Hyperdisk Balanced",Assumptions!$B$11,0)</f>
        <v>0</v>
      </c>
      <c r="AM403" s="69">
        <f>if(AJ403="Hyperdisk Balanced",Assumptions!$B$12,0)</f>
        <v>0</v>
      </c>
      <c r="AN403" s="70">
        <f>if(AK403=0,0,if(AJ403="Hyperdisk Balanced",vlookup(AK403&amp;" provisioned space",'SKU Pricing'!A:B,Assumptions!$B$2,0)*Z403+vlookup(AK403&amp;" provisioned IOPS",'SKU Pricing'!A:B,Assumptions!$B$2,0)*AL403*730+vlookup(AK403&amp;" provisioned throughput",'SKU Pricing'!A:B,Assumptions!$B$2,0)*AM403*730,vlookup(AK403,'SKU Pricing'!A:B,Assumptions!$B$2,0)*Z403))</f>
        <v>34.104</v>
      </c>
      <c r="AO403" s="70">
        <f t="shared" si="15"/>
        <v>52.295628</v>
      </c>
      <c r="AP403" s="71" t="str">
        <f t="shared" si="16"/>
        <v>VM Manager</v>
      </c>
      <c r="AQ403" s="70">
        <f>ifna(vlookup(AP403,'SKU Pricing'!A:B,Assumptions!$B$2,0)*AE403,0)</f>
        <v>0.81</v>
      </c>
      <c r="AR403" s="72">
        <v>0.0</v>
      </c>
    </row>
    <row r="404">
      <c r="A404" s="61" t="s">
        <v>553</v>
      </c>
      <c r="B404" s="62" t="str">
        <f>ifna(if(vlookup(A404,vOS!A:B,2,0)="","Unknown",vlookup(A404,vOS!A:B,2,0)),"Unknown")</f>
        <v>Ubuntu Linux (64-bit)</v>
      </c>
      <c r="C404" s="62">
        <f>vlookup(B404,'OS Study'!A:D,2,0)</f>
        <v>0</v>
      </c>
      <c r="D404" s="62" t="str">
        <f>vlookup(B404,'OS Study'!A:D,3,0)</f>
        <v>Linux</v>
      </c>
      <c r="E404" s="62" t="str">
        <f>vlookup(B404,'OS Study'!A:D,4,0)</f>
        <v>Ubuntu</v>
      </c>
      <c r="F404" s="63" t="str">
        <f>vlookup(B404,'OS Study'!A:E,5,0)</f>
        <v/>
      </c>
      <c r="G404" s="62">
        <f>IF(vlookup(A404,'RVtools V2.1'!A:J,4,0)="non",0,1)</f>
        <v>1</v>
      </c>
      <c r="H404" s="62">
        <f>if(vlookup(A404,'RVtools V2.1'!A:K,11,0)="kube",1,0)</f>
        <v>0</v>
      </c>
      <c r="I404" s="62">
        <f t="shared" si="5"/>
        <v>0</v>
      </c>
      <c r="J404" s="62">
        <f>ifna(vlookup(A404,'Infra Study'!A:Q,17,0),0)</f>
        <v>0</v>
      </c>
      <c r="K404" s="64">
        <f>IFERROR(__xludf.DUMMYFUNCTION("N(REGEXMATCH(VLOOKUP(A404, 'RVtools V2.1'!A:H, 8, 0), ""^Serveur de fichiers""))"),0.0)</f>
        <v>0</v>
      </c>
      <c r="L404" s="64">
        <f t="shared" si="6"/>
        <v>0</v>
      </c>
      <c r="M404" s="67" t="str">
        <f>ifna(vlookup(A404,'RVtools V2.1'!A:I,8,0),"N/A")</f>
        <v>Infra - MDT</v>
      </c>
      <c r="N404" s="64">
        <f>IFERROR(__xludf.DUMMYFUNCTION("IF(REGEXMATCH(M404, ""(?i)"" &amp; JOIN(""|"", SPLIT(""kalisil"", "" ""))), 1, 0)"),0.0)</f>
        <v>0</v>
      </c>
      <c r="O404" s="64" t="str">
        <f>vlookup(A404,'RVtools V2.1'!A:H,7,0)</f>
        <v>T2</v>
      </c>
      <c r="P404" s="64">
        <f>if(vlookup(A404,'RVtools V2.1'!A:H,5,0)="oui",1,0)</f>
        <v>0</v>
      </c>
      <c r="Q404" s="64">
        <f>ifna(vlookup(A404,vCPU!A:B,2,0),"Unknown")</f>
        <v>2</v>
      </c>
      <c r="R404" s="66">
        <f>ifna(vlookup(A404,vMemory!A:C,3,0),"Unknown")</f>
        <v>4</v>
      </c>
      <c r="S404" s="66">
        <f>ifna(vlookup(A404,vDisk!A:C,3,0),"Unknown")</f>
        <v>499</v>
      </c>
      <c r="T404" s="67" t="str">
        <f t="array" ref="T404">IFS(
   L404=1, "No Lift &amp; Shift",
   J404=1, XLOOKUP(A404, 'Infra Study'!A:A, 'Infra Study'!P:P),
   I404=1, "No Lift &amp; Shift",
   H404=1, "GKE",
   K404=1, "GCNV",
   G404=1, "Lift &amp; Shift Prod",
   TRUE, "Lift &amp; Shift Noprod"
)</f>
        <v>Lift &amp; Shift Prod</v>
      </c>
      <c r="U404" s="67">
        <f t="shared" si="7"/>
        <v>1</v>
      </c>
      <c r="V404" s="68" t="str">
        <f>if(T404="Lift &amp; Shift Noprod",if( Y404=0,Assumptions!$B$5, Assumptions!$B$4),if(T404="Lift &amp; Shift Prod",if(AND(N404=1,O404="T1"),Assumptions!$B$6,Assumptions!$B$4),0))</f>
        <v>N2D</v>
      </c>
      <c r="W404" s="69">
        <f>if(V404&lt;&gt;0,if(Q404="Unknown", Assumptions!$B$42,If(Q404&gt;1,Q404,2)),0)</f>
        <v>2</v>
      </c>
      <c r="X404" s="69">
        <f>if(V404&lt;&gt;0,if(R404="Unknown", Assumptions!$B$43,R404),0)</f>
        <v>4</v>
      </c>
      <c r="Y404" s="68">
        <f t="shared" si="8"/>
        <v>0</v>
      </c>
      <c r="Z404" s="68">
        <f>if(V404&lt;&gt;0,if(  S404="Unknown", Assumptions!$B$44,S404),0)</f>
        <v>499</v>
      </c>
      <c r="AA404" s="68" t="str">
        <f>if(V404 ="N2",ifna(vlookup(W404&amp;"-"&amp;X404,'Ref. VM'!A:B,2,0),"Custom"),if(V404 ="E2" , ifna(vlookup(W404&amp;"-"&amp;X404,'Ref. VM'!D:E,2,0),"Custom"),if(V404="N2D",ifna(vlookup(W404&amp;"-"&amp;X404,'Ref. VM'!G:H,2,0),"Custom"),if(V404="N4",ifna(vlookup(W404&amp;"-"&amp;X404,'Ref. VM'!J:K,2,0),"Custom"),0))))</f>
        <v>Custom</v>
      </c>
      <c r="AB404" s="67" t="str">
        <f t="shared" si="9"/>
        <v>N2D-Custom vCPUs-CUD 3y</v>
      </c>
      <c r="AC404" s="67" t="str">
        <f t="shared" si="10"/>
        <v>N2D-Custom RAM-CUD 3y</v>
      </c>
      <c r="AD404" s="67">
        <f t="shared" si="11"/>
        <v>0</v>
      </c>
      <c r="AE404" s="69">
        <f>if(T404="Lift &amp; Shift Prod",730,if(T404="Lift &amp; Shift Noprod",Assumptions!$B$3,0))</f>
        <v>730</v>
      </c>
      <c r="AF404" s="70">
        <f>if( U404=0,0,if(Y404=0, ((vlookup(AB404,'SKU Pricing'!A:B,Assumptions!$B$2,0)*W404)+(vlookup(AC404,'SKU Pricing'!A:B,Assumptions!$B$2,0)*X404))*AE404,((vlookup(AB404,'SKU Pricing'!A:B,Assumptions!$B$2,0)*W404)+(vlookup(AC404,'SKU Pricing'!A:B,Assumptions!$B$2,0)*(W404*8))+(vlookup(AD404,'SKU Pricing'!A:B,Assumptions!$B$2,0)*(X404-(W404*8))))*AE404))</f>
        <v>27.90832632</v>
      </c>
      <c r="AG404" s="67">
        <f t="shared" si="12"/>
        <v>0</v>
      </c>
      <c r="AH404" s="70">
        <f>ifna(vlookup(AG404,'SKU Pricing'!A:B,Assumptions!$B$2,0)*W404*AE404,0)</f>
        <v>0</v>
      </c>
      <c r="AI404" s="62" t="str">
        <f t="shared" si="13"/>
        <v/>
      </c>
      <c r="AJ404" s="62" t="str">
        <f>if(V404&lt;&gt;0, if(T404="Lift &amp; Shift Noprod",Assumptions!$B$9,if(V404=Assumptions!$B$6,Assumptions!$B$10,if(P404=1,Assumptions!$B$8,Assumptions!$B$7))),"")</f>
        <v>Balanced</v>
      </c>
      <c r="AK404" s="69" t="str">
        <f t="shared" si="14"/>
        <v>Balanced</v>
      </c>
      <c r="AL404" s="69">
        <f>if(AJ404="Hyperdisk Balanced",Assumptions!$B$11,0)</f>
        <v>0</v>
      </c>
      <c r="AM404" s="69">
        <f>if(AJ404="Hyperdisk Balanced",Assumptions!$B$12,0)</f>
        <v>0</v>
      </c>
      <c r="AN404" s="70">
        <f>if(AK404=0,0,if(AJ404="Hyperdisk Balanced",vlookup(AK404&amp;" provisioned space",'SKU Pricing'!A:B,Assumptions!$B$2,0)*Z404+vlookup(AK404&amp;" provisioned IOPS",'SKU Pricing'!A:B,Assumptions!$B$2,0)*AL404*730+vlookup(AK404&amp;" provisioned throughput",'SKU Pricing'!A:B,Assumptions!$B$2,0)*AM404*730,vlookup(AK404,'SKU Pricing'!A:B,Assumptions!$B$2,0)*Z404))</f>
        <v>57.884</v>
      </c>
      <c r="AO404" s="70">
        <f t="shared" si="15"/>
        <v>85.79232632</v>
      </c>
      <c r="AP404" s="71" t="str">
        <f t="shared" si="16"/>
        <v>VM Manager</v>
      </c>
      <c r="AQ404" s="70">
        <f>ifna(vlookup(AP404,'SKU Pricing'!A:B,Assumptions!$B$2,0)*AE404,0)</f>
        <v>2.19</v>
      </c>
      <c r="AR404" s="72">
        <v>0.0</v>
      </c>
    </row>
    <row r="405">
      <c r="A405" s="61" t="s">
        <v>554</v>
      </c>
      <c r="B405" s="62" t="str">
        <f>ifna(if(vlookup(A405,vOS!A:B,2,0)="","Unknown",vlookup(A405,vOS!A:B,2,0)),"Unknown")</f>
        <v>Microsoft Windows Server 2022 (64-bit)</v>
      </c>
      <c r="C405" s="62">
        <f>vlookup(B405,'OS Study'!A:D,2,0)</f>
        <v>0</v>
      </c>
      <c r="D405" s="62" t="str">
        <f>vlookup(B405,'OS Study'!A:D,3,0)</f>
        <v>Windows</v>
      </c>
      <c r="E405" s="62" t="str">
        <f>vlookup(B405,'OS Study'!A:D,4,0)</f>
        <v>Server</v>
      </c>
      <c r="F405" s="63" t="str">
        <f>vlookup(B405,'OS Study'!A:E,5,0)</f>
        <v>2022</v>
      </c>
      <c r="G405" s="62">
        <f>IF(vlookup(A405,'RVtools V2.1'!A:J,4,0)="non",0,1)</f>
        <v>0</v>
      </c>
      <c r="H405" s="62">
        <f>if(vlookup(A405,'RVtools V2.1'!A:K,11,0)="kube",1,0)</f>
        <v>0</v>
      </c>
      <c r="I405" s="62">
        <f t="shared" si="5"/>
        <v>0</v>
      </c>
      <c r="J405" s="62">
        <f>ifna(vlookup(A405,'Infra Study'!A:Q,17,0),0)</f>
        <v>0</v>
      </c>
      <c r="K405" s="64">
        <f>IFERROR(__xludf.DUMMYFUNCTION("N(REGEXMATCH(VLOOKUP(A405, 'RVtools V2.1'!A:H, 8, 0), ""^Serveur de fichiers""))"),0.0)</f>
        <v>0</v>
      </c>
      <c r="L405" s="64">
        <f t="shared" si="6"/>
        <v>0</v>
      </c>
      <c r="M405" s="65" t="str">
        <f>ifna(vlookup(A405,'RVtools V2.1'!A:I,8,0),"N/A")</f>
        <v>Infra - MDT</v>
      </c>
      <c r="N405" s="64">
        <f>IFERROR(__xludf.DUMMYFUNCTION("IF(REGEXMATCH(M405, ""(?i)"" &amp; JOIN(""|"", SPLIT(""kalisil"", "" ""))), 1, 0)"),0.0)</f>
        <v>0</v>
      </c>
      <c r="O405" s="64" t="str">
        <f>vlookup(A405,'RVtools V2.1'!A:H,7,0)</f>
        <v>N/A</v>
      </c>
      <c r="P405" s="64">
        <f>if(vlookup(A405,'RVtools V2.1'!A:H,5,0)="oui",1,0)</f>
        <v>0</v>
      </c>
      <c r="Q405" s="64">
        <f>ifna(vlookup(A405,vCPU!A:B,2,0),"Unknown")</f>
        <v>4</v>
      </c>
      <c r="R405" s="66">
        <f>ifna(vlookup(A405,vMemory!A:C,3,0),"Unknown")</f>
        <v>8</v>
      </c>
      <c r="S405" s="66">
        <f>ifna(vlookup(A405,vDisk!A:C,3,0),"Unknown")</f>
        <v>118</v>
      </c>
      <c r="T405" s="67" t="str">
        <f t="array" ref="T405">IFS(
   L405=1, "No Lift &amp; Shift",
   J405=1, XLOOKUP(A405, 'Infra Study'!A:A, 'Infra Study'!P:P),
   I405=1, "No Lift &amp; Shift",
   H405=1, "GKE",
   K405=1, "GCNV",
   G405=1, "Lift &amp; Shift Prod",
   TRUE, "Lift &amp; Shift Noprod"
)</f>
        <v>Lift &amp; Shift Noprod</v>
      </c>
      <c r="U405" s="67">
        <f t="shared" si="7"/>
        <v>1</v>
      </c>
      <c r="V405" s="68" t="str">
        <f>if(T405="Lift &amp; Shift Noprod",if( Y405=0,Assumptions!$B$5, Assumptions!$B$4),if(T405="Lift &amp; Shift Prod",if(AND(N405=1,O405="T1"),Assumptions!$B$6,Assumptions!$B$4),0))</f>
        <v>E2</v>
      </c>
      <c r="W405" s="69">
        <f>if(V405&lt;&gt;0,if(Q405="Unknown", Assumptions!$B$42,If(Q405&gt;1,Q405,2)),0)</f>
        <v>4</v>
      </c>
      <c r="X405" s="69">
        <f>if(V405&lt;&gt;0,if(R405="Unknown", Assumptions!$B$43,R405),0)</f>
        <v>8</v>
      </c>
      <c r="Y405" s="68">
        <f t="shared" si="8"/>
        <v>0</v>
      </c>
      <c r="Z405" s="68">
        <f>if(V405&lt;&gt;0,if(  S405="Unknown", Assumptions!$B$44,S405),0)</f>
        <v>118</v>
      </c>
      <c r="AA405" s="68" t="str">
        <f>if(V405 ="N2",ifna(vlookup(W405&amp;"-"&amp;X405,'Ref. VM'!A:B,2,0),"Custom"),if(V405 ="E2" , ifna(vlookup(W405&amp;"-"&amp;X405,'Ref. VM'!D:E,2,0),"Custom"),if(V405="N2D",ifna(vlookup(W405&amp;"-"&amp;X405,'Ref. VM'!G:H,2,0),"Custom"),if(V405="N4",ifna(vlookup(W405&amp;"-"&amp;X405,'Ref. VM'!J:K,2,0),"Custom"),0))))</f>
        <v>Custom</v>
      </c>
      <c r="AB405" s="67" t="str">
        <f t="shared" si="9"/>
        <v>E2-Custom vCPUs</v>
      </c>
      <c r="AC405" s="67" t="str">
        <f t="shared" si="10"/>
        <v>E2-Custom RAM</v>
      </c>
      <c r="AD405" s="67">
        <f t="shared" si="11"/>
        <v>0</v>
      </c>
      <c r="AE405" s="62">
        <f>if(T405="Lift &amp; Shift Prod",730,if(T405="Lift &amp; Shift Noprod",Assumptions!$B$3,0))</f>
        <v>270</v>
      </c>
      <c r="AF405" s="70">
        <f>if( U405=0,0,if(Y405=0, ((vlookup(AB405,'SKU Pricing'!A:B,Assumptions!$B$2,0)*W405)+(vlookup(AC405,'SKU Pricing'!A:B,Assumptions!$B$2,0)*X405))*AE405,((vlookup(AB405,'SKU Pricing'!A:B,Assumptions!$B$2,0)*W405)+(vlookup(AC405,'SKU Pricing'!A:B,Assumptions!$B$2,0)*(W405*8))+(vlookup(AD405,'SKU Pricing'!A:B,Assumptions!$B$2,0)*(X405-(W405*8))))*AE405))</f>
        <v>36.383256</v>
      </c>
      <c r="AG405" s="67" t="str">
        <f t="shared" si="12"/>
        <v>Windows Server</v>
      </c>
      <c r="AH405" s="70">
        <f>ifna(vlookup(AG405,'SKU Pricing'!A:B,Assumptions!$B$2,0)*W405*AE405,0)</f>
        <v>49.68</v>
      </c>
      <c r="AI405" s="62" t="str">
        <f t="shared" si="13"/>
        <v/>
      </c>
      <c r="AJ405" s="62" t="str">
        <f>if(V405&lt;&gt;0, if(T405="Lift &amp; Shift Noprod",Assumptions!$B$9,if(V405=Assumptions!$B$6,Assumptions!$B$10,if(P405=1,Assumptions!$B$8,Assumptions!$B$7))),"")</f>
        <v>Balanced</v>
      </c>
      <c r="AK405" s="69" t="str">
        <f t="shared" si="14"/>
        <v>Balanced</v>
      </c>
      <c r="AL405" s="69">
        <f>if(AJ405="Hyperdisk Balanced",Assumptions!$B$11,0)</f>
        <v>0</v>
      </c>
      <c r="AM405" s="69">
        <f>if(AJ405="Hyperdisk Balanced",Assumptions!$B$12,0)</f>
        <v>0</v>
      </c>
      <c r="AN405" s="70">
        <f>if(AK405=0,0,if(AJ405="Hyperdisk Balanced",vlookup(AK405&amp;" provisioned space",'SKU Pricing'!A:B,Assumptions!$B$2,0)*Z405+vlookup(AK405&amp;" provisioned IOPS",'SKU Pricing'!A:B,Assumptions!$B$2,0)*AL405*730+vlookup(AK405&amp;" provisioned throughput",'SKU Pricing'!A:B,Assumptions!$B$2,0)*AM405*730,vlookup(AK405,'SKU Pricing'!A:B,Assumptions!$B$2,0)*Z405))</f>
        <v>13.688</v>
      </c>
      <c r="AO405" s="70">
        <f t="shared" si="15"/>
        <v>99.751256</v>
      </c>
      <c r="AP405" s="71" t="str">
        <f t="shared" si="16"/>
        <v>VM Manager</v>
      </c>
      <c r="AQ405" s="70">
        <f>ifna(vlookup(AP405,'SKU Pricing'!A:B,Assumptions!$B$2,0)*AE405,0)</f>
        <v>0.81</v>
      </c>
      <c r="AR405" s="72">
        <v>0.0</v>
      </c>
    </row>
    <row r="406">
      <c r="A406" s="61" t="s">
        <v>555</v>
      </c>
      <c r="B406" s="62" t="str">
        <f>ifna(if(vlookup(A406,vOS!A:B,2,0)="","Unknown",vlookup(A406,vOS!A:B,2,0)),"Unknown")</f>
        <v>VMware Photon OS (64-bit)</v>
      </c>
      <c r="C406" s="62">
        <f>vlookup(B406,'OS Study'!A:D,2,0)</f>
        <v>0</v>
      </c>
      <c r="D406" s="62" t="str">
        <f>vlookup(B406,'OS Study'!A:D,3,0)</f>
        <v>Appliance</v>
      </c>
      <c r="E406" s="62" t="str">
        <f>vlookup(B406,'OS Study'!A:D,4,0)</f>
        <v>VMWare</v>
      </c>
      <c r="F406" s="63" t="str">
        <f>vlookup(B406,'OS Study'!A:E,5,0)</f>
        <v/>
      </c>
      <c r="G406" s="62">
        <f>IF(vlookup(A406,'RVtools V2.1'!A:J,4,0)="non",0,1)</f>
        <v>0</v>
      </c>
      <c r="H406" s="62">
        <f>if(vlookup(A406,'RVtools V2.1'!A:K,11,0)="kube",1,0)</f>
        <v>0</v>
      </c>
      <c r="I406" s="62">
        <f t="shared" si="5"/>
        <v>0</v>
      </c>
      <c r="J406" s="62">
        <f>ifna(vlookup(A406,'Infra Study'!A:Q,17,0),0)</f>
        <v>1</v>
      </c>
      <c r="K406" s="64">
        <f>IFERROR(__xludf.DUMMYFUNCTION("N(REGEXMATCH(VLOOKUP(A406, 'RVtools V2.1'!A:H, 8, 0), ""^Serveur de fichiers""))"),0.0)</f>
        <v>0</v>
      </c>
      <c r="L406" s="64">
        <f t="shared" si="6"/>
        <v>0</v>
      </c>
      <c r="M406" s="65" t="str">
        <f>ifna(vlookup(A406,'RVtools V2.1'!A:I,8,0),"N/A")</f>
        <v>Infra - NSX</v>
      </c>
      <c r="N406" s="64">
        <f>IFERROR(__xludf.DUMMYFUNCTION("IF(REGEXMATCH(M406, ""(?i)"" &amp; JOIN(""|"", SPLIT(""kalisil"", "" ""))), 1, 0)"),0.0)</f>
        <v>0</v>
      </c>
      <c r="O406" s="64" t="str">
        <f>vlookup(A406,'RVtools V2.1'!A:H,7,0)</f>
        <v>T3</v>
      </c>
      <c r="P406" s="64">
        <f>if(vlookup(A406,'RVtools V2.1'!A:H,5,0)="oui",1,0)</f>
        <v>0</v>
      </c>
      <c r="Q406" s="64">
        <f>ifna(vlookup(A406,vCPU!A:B,2,0),"Unknown")</f>
        <v>8</v>
      </c>
      <c r="R406" s="66">
        <f>ifna(vlookup(A406,vMemory!A:C,3,0),"Unknown")</f>
        <v>16</v>
      </c>
      <c r="S406" s="66">
        <f>ifna(vlookup(A406,vDisk!A:C,3,0),"Unknown")</f>
        <v>642</v>
      </c>
      <c r="T406" s="67" t="str">
        <f t="array" ref="T406">IFS(
   L406=1, "No Lift &amp; Shift",
   J406=1, XLOOKUP(A406, 'Infra Study'!A:A, 'Infra Study'!P:P),
   I406=1, "No Lift &amp; Shift",
   H406=1, "GKE",
   K406=1, "GCNV",
   G406=1, "Lift &amp; Shift Prod",
   TRUE, "Lift &amp; Shift Noprod"
)</f>
        <v>No Lift &amp; Shift</v>
      </c>
      <c r="U406" s="67">
        <f t="shared" si="7"/>
        <v>0</v>
      </c>
      <c r="V406" s="68">
        <f>if(T406="Lift &amp; Shift Noprod",if( Y406=0,Assumptions!$B$5, Assumptions!$B$4),if(T406="Lift &amp; Shift Prod",if(AND(N406=1,O406="T1"),Assumptions!$B$6,Assumptions!$B$4),0))</f>
        <v>0</v>
      </c>
      <c r="W406" s="62">
        <f>if(V406&lt;&gt;0,if(Q406="Unknown", Assumptions!$B$42,If(Q406&gt;1,Q406,2)),0)</f>
        <v>0</v>
      </c>
      <c r="X406" s="69">
        <f>if(V406&lt;&gt;0,if(R406="Unknown", Assumptions!$B$43,R406),0)</f>
        <v>0</v>
      </c>
      <c r="Y406" s="68">
        <f t="shared" si="8"/>
        <v>0</v>
      </c>
      <c r="Z406" s="68">
        <f>if(V406&lt;&gt;0,if(  S406="Unknown", Assumptions!$B$44,S406),0)</f>
        <v>0</v>
      </c>
      <c r="AA406" s="68">
        <f>if(V406 ="N2",ifna(vlookup(W406&amp;"-"&amp;X406,'Ref. VM'!A:B,2,0),"Custom"),if(V406 ="E2" , ifna(vlookup(W406&amp;"-"&amp;X406,'Ref. VM'!D:E,2,0),"Custom"),if(V406="N2D",ifna(vlookup(W406&amp;"-"&amp;X406,'Ref. VM'!G:H,2,0),"Custom"),if(V406="N4",ifna(vlookup(W406&amp;"-"&amp;X406,'Ref. VM'!J:K,2,0),"Custom"),0))))</f>
        <v>0</v>
      </c>
      <c r="AB406" s="67">
        <f t="shared" si="9"/>
        <v>0</v>
      </c>
      <c r="AC406" s="67">
        <f t="shared" si="10"/>
        <v>0</v>
      </c>
      <c r="AD406" s="67">
        <f t="shared" si="11"/>
        <v>0</v>
      </c>
      <c r="AE406" s="62">
        <f>if(T406="Lift &amp; Shift Prod",730,if(T406="Lift &amp; Shift Noprod",Assumptions!$B$3,0))</f>
        <v>0</v>
      </c>
      <c r="AF406" s="70">
        <f>if( U406=0,0,if(Y406=0, ((vlookup(AB406,'SKU Pricing'!A:B,Assumptions!$B$2,0)*W406)+(vlookup(AC406,'SKU Pricing'!A:B,Assumptions!$B$2,0)*X406))*AE406,((vlookup(AB406,'SKU Pricing'!A:B,Assumptions!$B$2,0)*W406)+(vlookup(AC406,'SKU Pricing'!A:B,Assumptions!$B$2,0)*(W406*8))+(vlookup(AD406,'SKU Pricing'!A:B,Assumptions!$B$2,0)*(X406-(W406*8))))*AE406))</f>
        <v>0</v>
      </c>
      <c r="AG406" s="67">
        <f t="shared" si="12"/>
        <v>0</v>
      </c>
      <c r="AH406" s="70">
        <f>ifna(vlookup(AG406,'SKU Pricing'!A:B,Assumptions!$B$2,0)*W406*AE406,0)</f>
        <v>0</v>
      </c>
      <c r="AI406" s="62" t="str">
        <f t="shared" si="13"/>
        <v/>
      </c>
      <c r="AJ406" s="62" t="str">
        <f>if(V406&lt;&gt;0, if(T406="Lift &amp; Shift Noprod",Assumptions!$B$9,if(V406=Assumptions!$B$6,Assumptions!$B$10,if(P406=1,Assumptions!$B$8,Assumptions!$B$7))),"")</f>
        <v/>
      </c>
      <c r="AK406" s="69">
        <f t="shared" si="14"/>
        <v>0</v>
      </c>
      <c r="AL406" s="69">
        <f>if(AJ406="Hyperdisk Balanced",Assumptions!$B$11,0)</f>
        <v>0</v>
      </c>
      <c r="AM406" s="69">
        <f>if(AJ406="Hyperdisk Balanced",Assumptions!$B$12,0)</f>
        <v>0</v>
      </c>
      <c r="AN406" s="70">
        <f>if(AK406=0,0,if(AJ406="Hyperdisk Balanced",vlookup(AK406&amp;" provisioned space",'SKU Pricing'!A:B,Assumptions!$B$2,0)*Z406+vlookup(AK406&amp;" provisioned IOPS",'SKU Pricing'!A:B,Assumptions!$B$2,0)*AL406*730+vlookup(AK406&amp;" provisioned throughput",'SKU Pricing'!A:B,Assumptions!$B$2,0)*AM406*730,vlookup(AK406,'SKU Pricing'!A:B,Assumptions!$B$2,0)*Z406))</f>
        <v>0</v>
      </c>
      <c r="AO406" s="70">
        <f t="shared" si="15"/>
        <v>0</v>
      </c>
      <c r="AP406" s="71">
        <f t="shared" si="16"/>
        <v>0</v>
      </c>
      <c r="AQ406" s="70">
        <f>ifna(vlookup(AP406,'SKU Pricing'!A:B,Assumptions!$B$2,0)*AE406,0)</f>
        <v>0</v>
      </c>
      <c r="AR406" s="72">
        <v>0.0</v>
      </c>
    </row>
    <row r="407">
      <c r="A407" s="61" t="s">
        <v>556</v>
      </c>
      <c r="B407" s="62" t="str">
        <f>ifna(if(vlookup(A407,vOS!A:B,2,0)="","Unknown",vlookup(A407,vOS!A:B,2,0)),"Unknown")</f>
        <v>Ubuntu Linux (64-bit)</v>
      </c>
      <c r="C407" s="62">
        <f>vlookup(B407,'OS Study'!A:D,2,0)</f>
        <v>0</v>
      </c>
      <c r="D407" s="62" t="str">
        <f>vlookup(B407,'OS Study'!A:D,3,0)</f>
        <v>Linux</v>
      </c>
      <c r="E407" s="62" t="str">
        <f>vlookup(B407,'OS Study'!A:D,4,0)</f>
        <v>Ubuntu</v>
      </c>
      <c r="F407" s="63" t="str">
        <f>vlookup(B407,'OS Study'!A:E,5,0)</f>
        <v/>
      </c>
      <c r="G407" s="62">
        <f>IF(vlookup(A407,'RVtools V2.1'!A:J,4,0)="non",0,1)</f>
        <v>1</v>
      </c>
      <c r="H407" s="62">
        <f>if(vlookup(A407,'RVtools V2.1'!A:K,11,0)="kube",1,0)</f>
        <v>0</v>
      </c>
      <c r="I407" s="62">
        <f t="shared" si="5"/>
        <v>0</v>
      </c>
      <c r="J407" s="62">
        <f>ifna(vlookup(A407,'Infra Study'!A:Q,17,0),0)</f>
        <v>1</v>
      </c>
      <c r="K407" s="64">
        <f>IFERROR(__xludf.DUMMYFUNCTION("N(REGEXMATCH(VLOOKUP(A407, 'RVtools V2.1'!A:H, 8, 0), ""^Serveur de fichiers""))"),0.0)</f>
        <v>0</v>
      </c>
      <c r="L407" s="64">
        <f t="shared" si="6"/>
        <v>0</v>
      </c>
      <c r="M407" s="67" t="str">
        <f>ifna(vlookup(A407,'RVtools V2.1'!A:I,8,0),"N/A")</f>
        <v>Infra - NSX</v>
      </c>
      <c r="N407" s="64">
        <f>IFERROR(__xludf.DUMMYFUNCTION("IF(REGEXMATCH(M407, ""(?i)"" &amp; JOIN(""|"", SPLIT(""kalisil"", "" ""))), 1, 0)"),0.0)</f>
        <v>0</v>
      </c>
      <c r="O407" s="64" t="str">
        <f>vlookup(A407,'RVtools V2.1'!A:H,7,0)</f>
        <v>T2</v>
      </c>
      <c r="P407" s="64">
        <f>if(vlookup(A407,'RVtools V2.1'!A:H,5,0)="oui",1,0)</f>
        <v>1</v>
      </c>
      <c r="Q407" s="64">
        <f>ifna(vlookup(A407,vCPU!A:B,2,0),"Unknown")</f>
        <v>12</v>
      </c>
      <c r="R407" s="66">
        <f>ifna(vlookup(A407,vMemory!A:C,3,0),"Unknown")</f>
        <v>48</v>
      </c>
      <c r="S407" s="66">
        <f>ifna(vlookup(A407,vDisk!A:C,3,0),"Unknown")</f>
        <v>75</v>
      </c>
      <c r="T407" s="67" t="str">
        <f t="array" ref="T407">IFS(
   L407=1, "No Lift &amp; Shift",
   J407=1, XLOOKUP(A407, 'Infra Study'!A:A, 'Infra Study'!P:P),
   I407=1, "No Lift &amp; Shift",
   H407=1, "GKE",
   K407=1, "GCNV",
   G407=1, "Lift &amp; Shift Prod",
   TRUE, "Lift &amp; Shift Noprod"
)</f>
        <v>No Lift &amp; Shift</v>
      </c>
      <c r="U407" s="67">
        <f t="shared" si="7"/>
        <v>0</v>
      </c>
      <c r="V407" s="68">
        <f>if(T407="Lift &amp; Shift Noprod",if( Y407=0,Assumptions!$B$5, Assumptions!$B$4),if(T407="Lift &amp; Shift Prod",if(AND(N407=1,O407="T1"),Assumptions!$B$6,Assumptions!$B$4),0))</f>
        <v>0</v>
      </c>
      <c r="W407" s="62">
        <f>if(V407&lt;&gt;0,if(Q407="Unknown", Assumptions!$B$42,If(Q407&gt;1,Q407,2)),0)</f>
        <v>0</v>
      </c>
      <c r="X407" s="69">
        <f>if(V407&lt;&gt;0,if(R407="Unknown", Assumptions!$B$43,R407),0)</f>
        <v>0</v>
      </c>
      <c r="Y407" s="68">
        <f t="shared" si="8"/>
        <v>0</v>
      </c>
      <c r="Z407" s="68">
        <f>if(V407&lt;&gt;0,if(  S407="Unknown", Assumptions!$B$44,S407),0)</f>
        <v>0</v>
      </c>
      <c r="AA407" s="68">
        <f>if(V407 ="N2",ifna(vlookup(W407&amp;"-"&amp;X407,'Ref. VM'!A:B,2,0),"Custom"),if(V407 ="E2" , ifna(vlookup(W407&amp;"-"&amp;X407,'Ref. VM'!D:E,2,0),"Custom"),if(V407="N2D",ifna(vlookup(W407&amp;"-"&amp;X407,'Ref. VM'!G:H,2,0),"Custom"),if(V407="N4",ifna(vlookup(W407&amp;"-"&amp;X407,'Ref. VM'!J:K,2,0),"Custom"),0))))</f>
        <v>0</v>
      </c>
      <c r="AB407" s="67">
        <f t="shared" si="9"/>
        <v>0</v>
      </c>
      <c r="AC407" s="67">
        <f t="shared" si="10"/>
        <v>0</v>
      </c>
      <c r="AD407" s="67">
        <f t="shared" si="11"/>
        <v>0</v>
      </c>
      <c r="AE407" s="62">
        <f>if(T407="Lift &amp; Shift Prod",730,if(T407="Lift &amp; Shift Noprod",Assumptions!$B$3,0))</f>
        <v>0</v>
      </c>
      <c r="AF407" s="70">
        <f>if( U407=0,0,if(Y407=0, ((vlookup(AB407,'SKU Pricing'!A:B,Assumptions!$B$2,0)*W407)+(vlookup(AC407,'SKU Pricing'!A:B,Assumptions!$B$2,0)*X407))*AE407,((vlookup(AB407,'SKU Pricing'!A:B,Assumptions!$B$2,0)*W407)+(vlookup(AC407,'SKU Pricing'!A:B,Assumptions!$B$2,0)*(W407*8))+(vlookup(AD407,'SKU Pricing'!A:B,Assumptions!$B$2,0)*(X407-(W407*8))))*AE407))</f>
        <v>0</v>
      </c>
      <c r="AG407" s="67">
        <f t="shared" si="12"/>
        <v>0</v>
      </c>
      <c r="AH407" s="70">
        <f>ifna(vlookup(AG407,'SKU Pricing'!A:B,Assumptions!$B$2,0)*W407*AE407,0)</f>
        <v>0</v>
      </c>
      <c r="AI407" s="62" t="str">
        <f t="shared" si="13"/>
        <v/>
      </c>
      <c r="AJ407" s="62" t="str">
        <f>if(V407&lt;&gt;0, if(T407="Lift &amp; Shift Noprod",Assumptions!$B$9,if(V407=Assumptions!$B$6,Assumptions!$B$10,if(P407=1,Assumptions!$B$8,Assumptions!$B$7))),"")</f>
        <v/>
      </c>
      <c r="AK407" s="69">
        <f t="shared" si="14"/>
        <v>0</v>
      </c>
      <c r="AL407" s="69">
        <f>if(AJ407="Hyperdisk Balanced",Assumptions!$B$11,0)</f>
        <v>0</v>
      </c>
      <c r="AM407" s="69">
        <f>if(AJ407="Hyperdisk Balanced",Assumptions!$B$12,0)</f>
        <v>0</v>
      </c>
      <c r="AN407" s="70">
        <f>if(AK407=0,0,if(AJ407="Hyperdisk Balanced",vlookup(AK407&amp;" provisioned space",'SKU Pricing'!A:B,Assumptions!$B$2,0)*Z407+vlookup(AK407&amp;" provisioned IOPS",'SKU Pricing'!A:B,Assumptions!$B$2,0)*AL407*730+vlookup(AK407&amp;" provisioned throughput",'SKU Pricing'!A:B,Assumptions!$B$2,0)*AM407*730,vlookup(AK407,'SKU Pricing'!A:B,Assumptions!$B$2,0)*Z407))</f>
        <v>0</v>
      </c>
      <c r="AO407" s="70">
        <f t="shared" si="15"/>
        <v>0</v>
      </c>
      <c r="AP407" s="71">
        <f t="shared" si="16"/>
        <v>0</v>
      </c>
      <c r="AQ407" s="70">
        <f>ifna(vlookup(AP407,'SKU Pricing'!A:B,Assumptions!$B$2,0)*AE407,0)</f>
        <v>0</v>
      </c>
      <c r="AR407" s="72">
        <v>0.0</v>
      </c>
    </row>
    <row r="408">
      <c r="A408" s="61" t="s">
        <v>557</v>
      </c>
      <c r="B408" s="62" t="str">
        <f>ifna(if(vlookup(A408,vOS!A:B,2,0)="","Unknown",vlookup(A408,vOS!A:B,2,0)),"Unknown")</f>
        <v>Ubuntu Linux (64-bit)</v>
      </c>
      <c r="C408" s="62">
        <f>vlookup(B408,'OS Study'!A:D,2,0)</f>
        <v>0</v>
      </c>
      <c r="D408" s="62" t="str">
        <f>vlookup(B408,'OS Study'!A:D,3,0)</f>
        <v>Linux</v>
      </c>
      <c r="E408" s="62" t="str">
        <f>vlookup(B408,'OS Study'!A:D,4,0)</f>
        <v>Ubuntu</v>
      </c>
      <c r="F408" s="63" t="str">
        <f>vlookup(B408,'OS Study'!A:E,5,0)</f>
        <v/>
      </c>
      <c r="G408" s="62">
        <f>IF(vlookup(A408,'RVtools V2.1'!A:J,4,0)="non",0,1)</f>
        <v>1</v>
      </c>
      <c r="H408" s="62">
        <f>if(vlookup(A408,'RVtools V2.1'!A:K,11,0)="kube",1,0)</f>
        <v>0</v>
      </c>
      <c r="I408" s="62">
        <f t="shared" si="5"/>
        <v>0</v>
      </c>
      <c r="J408" s="62">
        <f>ifna(vlookup(A408,'Infra Study'!A:Q,17,0),0)</f>
        <v>1</v>
      </c>
      <c r="K408" s="64">
        <f>IFERROR(__xludf.DUMMYFUNCTION("N(REGEXMATCH(VLOOKUP(A408, 'RVtools V2.1'!A:H, 8, 0), ""^Serveur de fichiers""))"),0.0)</f>
        <v>0</v>
      </c>
      <c r="L408" s="64">
        <f t="shared" si="6"/>
        <v>0</v>
      </c>
      <c r="M408" s="67" t="str">
        <f>ifna(vlookup(A408,'RVtools V2.1'!A:I,8,0),"N/A")</f>
        <v>Infra - NSX</v>
      </c>
      <c r="N408" s="64">
        <f>IFERROR(__xludf.DUMMYFUNCTION("IF(REGEXMATCH(M408, ""(?i)"" &amp; JOIN(""|"", SPLIT(""kalisil"", "" ""))), 1, 0)"),0.0)</f>
        <v>0</v>
      </c>
      <c r="O408" s="64" t="str">
        <f>vlookup(A408,'RVtools V2.1'!A:H,7,0)</f>
        <v>T2</v>
      </c>
      <c r="P408" s="64">
        <f>if(vlookup(A408,'RVtools V2.1'!A:H,5,0)="oui",1,0)</f>
        <v>1</v>
      </c>
      <c r="Q408" s="64">
        <f>ifna(vlookup(A408,vCPU!A:B,2,0),"Unknown")</f>
        <v>12</v>
      </c>
      <c r="R408" s="66">
        <f>ifna(vlookup(A408,vMemory!A:C,3,0),"Unknown")</f>
        <v>48</v>
      </c>
      <c r="S408" s="66">
        <f>ifna(vlookup(A408,vDisk!A:C,3,0),"Unknown")</f>
        <v>74</v>
      </c>
      <c r="T408" s="67" t="str">
        <f t="array" ref="T408">IFS(
   L408=1, "No Lift &amp; Shift",
   J408=1, XLOOKUP(A408, 'Infra Study'!A:A, 'Infra Study'!P:P),
   I408=1, "No Lift &amp; Shift",
   H408=1, "GKE",
   K408=1, "GCNV",
   G408=1, "Lift &amp; Shift Prod",
   TRUE, "Lift &amp; Shift Noprod"
)</f>
        <v>No Lift &amp; Shift</v>
      </c>
      <c r="U408" s="67">
        <f t="shared" si="7"/>
        <v>0</v>
      </c>
      <c r="V408" s="68">
        <f>if(T408="Lift &amp; Shift Noprod",if( Y408=0,Assumptions!$B$5, Assumptions!$B$4),if(T408="Lift &amp; Shift Prod",if(AND(N408=1,O408="T1"),Assumptions!$B$6,Assumptions!$B$4),0))</f>
        <v>0</v>
      </c>
      <c r="W408" s="62">
        <f>if(V408&lt;&gt;0,if(Q408="Unknown", Assumptions!$B$42,If(Q408&gt;1,Q408,2)),0)</f>
        <v>0</v>
      </c>
      <c r="X408" s="69">
        <f>if(V408&lt;&gt;0,if(R408="Unknown", Assumptions!$B$43,R408),0)</f>
        <v>0</v>
      </c>
      <c r="Y408" s="68">
        <f t="shared" si="8"/>
        <v>0</v>
      </c>
      <c r="Z408" s="68">
        <f>if(V408&lt;&gt;0,if(  S408="Unknown", Assumptions!$B$44,S408),0)</f>
        <v>0</v>
      </c>
      <c r="AA408" s="68">
        <f>if(V408 ="N2",ifna(vlookup(W408&amp;"-"&amp;X408,'Ref. VM'!A:B,2,0),"Custom"),if(V408 ="E2" , ifna(vlookup(W408&amp;"-"&amp;X408,'Ref. VM'!D:E,2,0),"Custom"),if(V408="N2D",ifna(vlookup(W408&amp;"-"&amp;X408,'Ref. VM'!G:H,2,0),"Custom"),if(V408="N4",ifna(vlookup(W408&amp;"-"&amp;X408,'Ref. VM'!J:K,2,0),"Custom"),0))))</f>
        <v>0</v>
      </c>
      <c r="AB408" s="67">
        <f t="shared" si="9"/>
        <v>0</v>
      </c>
      <c r="AC408" s="67">
        <f t="shared" si="10"/>
        <v>0</v>
      </c>
      <c r="AD408" s="67">
        <f t="shared" si="11"/>
        <v>0</v>
      </c>
      <c r="AE408" s="62">
        <f>if(T408="Lift &amp; Shift Prod",730,if(T408="Lift &amp; Shift Noprod",Assumptions!$B$3,0))</f>
        <v>0</v>
      </c>
      <c r="AF408" s="70">
        <f>if( U408=0,0,if(Y408=0, ((vlookup(AB408,'SKU Pricing'!A:B,Assumptions!$B$2,0)*W408)+(vlookup(AC408,'SKU Pricing'!A:B,Assumptions!$B$2,0)*X408))*AE408,((vlookup(AB408,'SKU Pricing'!A:B,Assumptions!$B$2,0)*W408)+(vlookup(AC408,'SKU Pricing'!A:B,Assumptions!$B$2,0)*(W408*8))+(vlookup(AD408,'SKU Pricing'!A:B,Assumptions!$B$2,0)*(X408-(W408*8))))*AE408))</f>
        <v>0</v>
      </c>
      <c r="AG408" s="67">
        <f t="shared" si="12"/>
        <v>0</v>
      </c>
      <c r="AH408" s="70">
        <f>ifna(vlookup(AG408,'SKU Pricing'!A:B,Assumptions!$B$2,0)*W408*AE408,0)</f>
        <v>0</v>
      </c>
      <c r="AI408" s="62" t="str">
        <f t="shared" si="13"/>
        <v/>
      </c>
      <c r="AJ408" s="62" t="str">
        <f>if(V408&lt;&gt;0, if(T408="Lift &amp; Shift Noprod",Assumptions!$B$9,if(V408=Assumptions!$B$6,Assumptions!$B$10,if(P408=1,Assumptions!$B$8,Assumptions!$B$7))),"")</f>
        <v/>
      </c>
      <c r="AK408" s="69">
        <f t="shared" si="14"/>
        <v>0</v>
      </c>
      <c r="AL408" s="69">
        <f>if(AJ408="Hyperdisk Balanced",Assumptions!$B$11,0)</f>
        <v>0</v>
      </c>
      <c r="AM408" s="69">
        <f>if(AJ408="Hyperdisk Balanced",Assumptions!$B$12,0)</f>
        <v>0</v>
      </c>
      <c r="AN408" s="70">
        <f>if(AK408=0,0,if(AJ408="Hyperdisk Balanced",vlookup(AK408&amp;" provisioned space",'SKU Pricing'!A:B,Assumptions!$B$2,0)*Z408+vlookup(AK408&amp;" provisioned IOPS",'SKU Pricing'!A:B,Assumptions!$B$2,0)*AL408*730+vlookup(AK408&amp;" provisioned throughput",'SKU Pricing'!A:B,Assumptions!$B$2,0)*AM408*730,vlookup(AK408,'SKU Pricing'!A:B,Assumptions!$B$2,0)*Z408))</f>
        <v>0</v>
      </c>
      <c r="AO408" s="70">
        <f t="shared" si="15"/>
        <v>0</v>
      </c>
      <c r="AP408" s="71">
        <f t="shared" si="16"/>
        <v>0</v>
      </c>
      <c r="AQ408" s="70">
        <f>ifna(vlookup(AP408,'SKU Pricing'!A:B,Assumptions!$B$2,0)*AE408,0)</f>
        <v>0</v>
      </c>
      <c r="AR408" s="72">
        <v>0.0</v>
      </c>
    </row>
    <row r="409">
      <c r="A409" s="61" t="s">
        <v>558</v>
      </c>
      <c r="B409" s="62" t="str">
        <f>ifna(if(vlookup(A409,vOS!A:B,2,0)="","Unknown",vlookup(A409,vOS!A:B,2,0)),"Unknown")</f>
        <v>Ubuntu Linux (64-bit)</v>
      </c>
      <c r="C409" s="62">
        <f>vlookup(B409,'OS Study'!A:D,2,0)</f>
        <v>0</v>
      </c>
      <c r="D409" s="62" t="str">
        <f>vlookup(B409,'OS Study'!A:D,3,0)</f>
        <v>Linux</v>
      </c>
      <c r="E409" s="62" t="str">
        <f>vlookup(B409,'OS Study'!A:D,4,0)</f>
        <v>Ubuntu</v>
      </c>
      <c r="F409" s="63" t="str">
        <f>vlookup(B409,'OS Study'!A:E,5,0)</f>
        <v/>
      </c>
      <c r="G409" s="62">
        <f>IF(vlookup(A409,'RVtools V2.1'!A:J,4,0)="non",0,1)</f>
        <v>1</v>
      </c>
      <c r="H409" s="62">
        <f>if(vlookup(A409,'RVtools V2.1'!A:K,11,0)="kube",1,0)</f>
        <v>0</v>
      </c>
      <c r="I409" s="62">
        <f t="shared" si="5"/>
        <v>0</v>
      </c>
      <c r="J409" s="62">
        <f>ifna(vlookup(A409,'Infra Study'!A:Q,17,0),0)</f>
        <v>1</v>
      </c>
      <c r="K409" s="64">
        <f>IFERROR(__xludf.DUMMYFUNCTION("N(REGEXMATCH(VLOOKUP(A409, 'RVtools V2.1'!A:H, 8, 0), ""^Serveur de fichiers""))"),0.0)</f>
        <v>0</v>
      </c>
      <c r="L409" s="64">
        <f t="shared" si="6"/>
        <v>0</v>
      </c>
      <c r="M409" s="67" t="str">
        <f>ifna(vlookup(A409,'RVtools V2.1'!A:I,8,0),"N/A")</f>
        <v>Infra - NSX</v>
      </c>
      <c r="N409" s="64">
        <f>IFERROR(__xludf.DUMMYFUNCTION("IF(REGEXMATCH(M409, ""(?i)"" &amp; JOIN(""|"", SPLIT(""kalisil"", "" ""))), 1, 0)"),0.0)</f>
        <v>0</v>
      </c>
      <c r="O409" s="64" t="str">
        <f>vlookup(A409,'RVtools V2.1'!A:H,7,0)</f>
        <v>T2</v>
      </c>
      <c r="P409" s="64">
        <f>if(vlookup(A409,'RVtools V2.1'!A:H,5,0)="oui",1,0)</f>
        <v>1</v>
      </c>
      <c r="Q409" s="64">
        <f>ifna(vlookup(A409,vCPU!A:B,2,0),"Unknown")</f>
        <v>12</v>
      </c>
      <c r="R409" s="66">
        <f>ifna(vlookup(A409,vMemory!A:C,3,0),"Unknown")</f>
        <v>48</v>
      </c>
      <c r="S409" s="66">
        <f>ifna(vlookup(A409,vDisk!A:C,3,0),"Unknown")</f>
        <v>83</v>
      </c>
      <c r="T409" s="67" t="str">
        <f t="array" ref="T409">IFS(
   L409=1, "No Lift &amp; Shift",
   J409=1, XLOOKUP(A409, 'Infra Study'!A:A, 'Infra Study'!P:P),
   I409=1, "No Lift &amp; Shift",
   H409=1, "GKE",
   K409=1, "GCNV",
   G409=1, "Lift &amp; Shift Prod",
   TRUE, "Lift &amp; Shift Noprod"
)</f>
        <v>No Lift &amp; Shift</v>
      </c>
      <c r="U409" s="67">
        <f t="shared" si="7"/>
        <v>0</v>
      </c>
      <c r="V409" s="68">
        <f>if(T409="Lift &amp; Shift Noprod",if( Y409=0,Assumptions!$B$5, Assumptions!$B$4),if(T409="Lift &amp; Shift Prod",if(AND(N409=1,O409="T1"),Assumptions!$B$6,Assumptions!$B$4),0))</f>
        <v>0</v>
      </c>
      <c r="W409" s="62">
        <f>if(V409&lt;&gt;0,if(Q409="Unknown", Assumptions!$B$42,If(Q409&gt;1,Q409,2)),0)</f>
        <v>0</v>
      </c>
      <c r="X409" s="69">
        <f>if(V409&lt;&gt;0,if(R409="Unknown", Assumptions!$B$43,R409),0)</f>
        <v>0</v>
      </c>
      <c r="Y409" s="68">
        <f t="shared" si="8"/>
        <v>0</v>
      </c>
      <c r="Z409" s="68">
        <f>if(V409&lt;&gt;0,if(  S409="Unknown", Assumptions!$B$44,S409),0)</f>
        <v>0</v>
      </c>
      <c r="AA409" s="68">
        <f>if(V409 ="N2",ifna(vlookup(W409&amp;"-"&amp;X409,'Ref. VM'!A:B,2,0),"Custom"),if(V409 ="E2" , ifna(vlookup(W409&amp;"-"&amp;X409,'Ref. VM'!D:E,2,0),"Custom"),if(V409="N2D",ifna(vlookup(W409&amp;"-"&amp;X409,'Ref. VM'!G:H,2,0),"Custom"),if(V409="N4",ifna(vlookup(W409&amp;"-"&amp;X409,'Ref. VM'!J:K,2,0),"Custom"),0))))</f>
        <v>0</v>
      </c>
      <c r="AB409" s="67">
        <f t="shared" si="9"/>
        <v>0</v>
      </c>
      <c r="AC409" s="67">
        <f t="shared" si="10"/>
        <v>0</v>
      </c>
      <c r="AD409" s="67">
        <f t="shared" si="11"/>
        <v>0</v>
      </c>
      <c r="AE409" s="62">
        <f>if(T409="Lift &amp; Shift Prod",730,if(T409="Lift &amp; Shift Noprod",Assumptions!$B$3,0))</f>
        <v>0</v>
      </c>
      <c r="AF409" s="70">
        <f>if( U409=0,0,if(Y409=0, ((vlookup(AB409,'SKU Pricing'!A:B,Assumptions!$B$2,0)*W409)+(vlookup(AC409,'SKU Pricing'!A:B,Assumptions!$B$2,0)*X409))*AE409,((vlookup(AB409,'SKU Pricing'!A:B,Assumptions!$B$2,0)*W409)+(vlookup(AC409,'SKU Pricing'!A:B,Assumptions!$B$2,0)*(W409*8))+(vlookup(AD409,'SKU Pricing'!A:B,Assumptions!$B$2,0)*(X409-(W409*8))))*AE409))</f>
        <v>0</v>
      </c>
      <c r="AG409" s="67">
        <f t="shared" si="12"/>
        <v>0</v>
      </c>
      <c r="AH409" s="70">
        <f>ifna(vlookup(AG409,'SKU Pricing'!A:B,Assumptions!$B$2,0)*W409*AE409,0)</f>
        <v>0</v>
      </c>
      <c r="AI409" s="62" t="str">
        <f t="shared" si="13"/>
        <v/>
      </c>
      <c r="AJ409" s="62" t="str">
        <f>if(V409&lt;&gt;0, if(T409="Lift &amp; Shift Noprod",Assumptions!$B$9,if(V409=Assumptions!$B$6,Assumptions!$B$10,if(P409=1,Assumptions!$B$8,Assumptions!$B$7))),"")</f>
        <v/>
      </c>
      <c r="AK409" s="69">
        <f t="shared" si="14"/>
        <v>0</v>
      </c>
      <c r="AL409" s="69">
        <f>if(AJ409="Hyperdisk Balanced",Assumptions!$B$11,0)</f>
        <v>0</v>
      </c>
      <c r="AM409" s="69">
        <f>if(AJ409="Hyperdisk Balanced",Assumptions!$B$12,0)</f>
        <v>0</v>
      </c>
      <c r="AN409" s="70">
        <f>if(AK409=0,0,if(AJ409="Hyperdisk Balanced",vlookup(AK409&amp;" provisioned space",'SKU Pricing'!A:B,Assumptions!$B$2,0)*Z409+vlookup(AK409&amp;" provisioned IOPS",'SKU Pricing'!A:B,Assumptions!$B$2,0)*AL409*730+vlookup(AK409&amp;" provisioned throughput",'SKU Pricing'!A:B,Assumptions!$B$2,0)*AM409*730,vlookup(AK409,'SKU Pricing'!A:B,Assumptions!$B$2,0)*Z409))</f>
        <v>0</v>
      </c>
      <c r="AO409" s="70">
        <f t="shared" si="15"/>
        <v>0</v>
      </c>
      <c r="AP409" s="71">
        <f t="shared" si="16"/>
        <v>0</v>
      </c>
      <c r="AQ409" s="70">
        <f>ifna(vlookup(AP409,'SKU Pricing'!A:B,Assumptions!$B$2,0)*AE409,0)</f>
        <v>0</v>
      </c>
      <c r="AR409" s="72">
        <v>0.0</v>
      </c>
    </row>
    <row r="410">
      <c r="A410" s="61" t="s">
        <v>559</v>
      </c>
      <c r="B410" s="62" t="str">
        <f>ifna(if(vlookup(A410,vOS!A:B,2,0)="","Unknown",vlookup(A410,vOS!A:B,2,0)),"Unknown")</f>
        <v>FreeBSD 14 or later versions (64-bit)</v>
      </c>
      <c r="C410" s="62">
        <f>vlookup(B410,'OS Study'!A:D,2,0)</f>
        <v>0</v>
      </c>
      <c r="D410" s="62" t="str">
        <f>vlookup(B410,'OS Study'!A:D,3,0)</f>
        <v>Linux</v>
      </c>
      <c r="E410" s="62" t="str">
        <f>vlookup(B410,'OS Study'!A:D,4,0)</f>
        <v>FreeBSD</v>
      </c>
      <c r="F410" s="63" t="str">
        <f>vlookup(B410,'OS Study'!A:E,5,0)</f>
        <v>14</v>
      </c>
      <c r="G410" s="62">
        <f>IF(vlookup(A410,'RVtools V2.1'!A:J,4,0)="non",0,1)</f>
        <v>0</v>
      </c>
      <c r="H410" s="62">
        <f>if(vlookup(A410,'RVtools V2.1'!A:K,11,0)="kube",1,0)</f>
        <v>0</v>
      </c>
      <c r="I410" s="62">
        <f t="shared" si="5"/>
        <v>0</v>
      </c>
      <c r="J410" s="62">
        <f>ifna(vlookup(A410,'Infra Study'!A:Q,17,0),0)</f>
        <v>1</v>
      </c>
      <c r="K410" s="64">
        <f>IFERROR(__xludf.DUMMYFUNCTION("N(REGEXMATCH(VLOOKUP(A410, 'RVtools V2.1'!A:H, 8, 0), ""^Serveur de fichiers""))"),0.0)</f>
        <v>0</v>
      </c>
      <c r="L410" s="64">
        <f t="shared" si="6"/>
        <v>0</v>
      </c>
      <c r="M410" s="65" t="str">
        <f>ifna(vlookup(A410,'RVtools V2.1'!A:I,8,0),"N/A")</f>
        <v>Infra - OpenSense</v>
      </c>
      <c r="N410" s="64">
        <f>IFERROR(__xludf.DUMMYFUNCTION("IF(REGEXMATCH(M410, ""(?i)"" &amp; JOIN(""|"", SPLIT(""kalisil"", "" ""))), 1, 0)"),0.0)</f>
        <v>0</v>
      </c>
      <c r="O410" s="64" t="str">
        <f>vlookup(A410,'RVtools V2.1'!A:H,7,0)</f>
        <v>N/A</v>
      </c>
      <c r="P410" s="64">
        <f>if(vlookup(A410,'RVtools V2.1'!A:H,5,0)="oui",1,0)</f>
        <v>0</v>
      </c>
      <c r="Q410" s="64">
        <f>ifna(vlookup(A410,vCPU!A:B,2,0),"Unknown")</f>
        <v>16</v>
      </c>
      <c r="R410" s="66">
        <f>ifna(vlookup(A410,vMemory!A:C,3,0),"Unknown")</f>
        <v>16</v>
      </c>
      <c r="S410" s="66">
        <f>ifna(vlookup(A410,vDisk!A:C,3,0),"Unknown")</f>
        <v>173</v>
      </c>
      <c r="T410" s="67" t="str">
        <f t="array" ref="T410">IFS(
   L410=1, "No Lift &amp; Shift",
   J410=1, XLOOKUP(A410, 'Infra Study'!A:A, 'Infra Study'!P:P),
   I410=1, "No Lift &amp; Shift",
   H410=1, "GKE",
   K410=1, "GCNV",
   G410=1, "Lift &amp; Shift Prod",
   TRUE, "Lift &amp; Shift Noprod"
)</f>
        <v>No Lift &amp; Shift</v>
      </c>
      <c r="U410" s="67">
        <f t="shared" si="7"/>
        <v>0</v>
      </c>
      <c r="V410" s="68">
        <f>if(T410="Lift &amp; Shift Noprod",if( Y410=0,Assumptions!$B$5, Assumptions!$B$4),if(T410="Lift &amp; Shift Prod",if(AND(N410=1,O410="T1"),Assumptions!$B$6,Assumptions!$B$4),0))</f>
        <v>0</v>
      </c>
      <c r="W410" s="62">
        <f>if(V410&lt;&gt;0,if(Q410="Unknown", Assumptions!$B$42,If(Q410&gt;1,Q410,2)),0)</f>
        <v>0</v>
      </c>
      <c r="X410" s="69">
        <f>if(V410&lt;&gt;0,if(R410="Unknown", Assumptions!$B$43,R410),0)</f>
        <v>0</v>
      </c>
      <c r="Y410" s="68">
        <f t="shared" si="8"/>
        <v>0</v>
      </c>
      <c r="Z410" s="68">
        <f>if(V410&lt;&gt;0,if(  S410="Unknown", Assumptions!$B$44,S410),0)</f>
        <v>0</v>
      </c>
      <c r="AA410" s="68">
        <f>if(V410 ="N2",ifna(vlookup(W410&amp;"-"&amp;X410,'Ref. VM'!A:B,2,0),"Custom"),if(V410 ="E2" , ifna(vlookup(W410&amp;"-"&amp;X410,'Ref. VM'!D:E,2,0),"Custom"),if(V410="N2D",ifna(vlookup(W410&amp;"-"&amp;X410,'Ref. VM'!G:H,2,0),"Custom"),if(V410="N4",ifna(vlookup(W410&amp;"-"&amp;X410,'Ref. VM'!J:K,2,0),"Custom"),0))))</f>
        <v>0</v>
      </c>
      <c r="AB410" s="67">
        <f t="shared" si="9"/>
        <v>0</v>
      </c>
      <c r="AC410" s="67">
        <f t="shared" si="10"/>
        <v>0</v>
      </c>
      <c r="AD410" s="67">
        <f t="shared" si="11"/>
        <v>0</v>
      </c>
      <c r="AE410" s="62">
        <f>if(T410="Lift &amp; Shift Prod",730,if(T410="Lift &amp; Shift Noprod",Assumptions!$B$3,0))</f>
        <v>0</v>
      </c>
      <c r="AF410" s="70">
        <f>if( U410=0,0,if(Y410=0, ((vlookup(AB410,'SKU Pricing'!A:B,Assumptions!$B$2,0)*W410)+(vlookup(AC410,'SKU Pricing'!A:B,Assumptions!$B$2,0)*X410))*AE410,((vlookup(AB410,'SKU Pricing'!A:B,Assumptions!$B$2,0)*W410)+(vlookup(AC410,'SKU Pricing'!A:B,Assumptions!$B$2,0)*(W410*8))+(vlookup(AD410,'SKU Pricing'!A:B,Assumptions!$B$2,0)*(X410-(W410*8))))*AE410))</f>
        <v>0</v>
      </c>
      <c r="AG410" s="67">
        <f t="shared" si="12"/>
        <v>0</v>
      </c>
      <c r="AH410" s="70">
        <f>ifna(vlookup(AG410,'SKU Pricing'!A:B,Assumptions!$B$2,0)*W410*AE410,0)</f>
        <v>0</v>
      </c>
      <c r="AI410" s="62" t="str">
        <f t="shared" si="13"/>
        <v/>
      </c>
      <c r="AJ410" s="62" t="str">
        <f>if(V410&lt;&gt;0, if(T410="Lift &amp; Shift Noprod",Assumptions!$B$9,if(V410=Assumptions!$B$6,Assumptions!$B$10,if(P410=1,Assumptions!$B$8,Assumptions!$B$7))),"")</f>
        <v/>
      </c>
      <c r="AK410" s="69">
        <f t="shared" si="14"/>
        <v>0</v>
      </c>
      <c r="AL410" s="69">
        <f>if(AJ410="Hyperdisk Balanced",Assumptions!$B$11,0)</f>
        <v>0</v>
      </c>
      <c r="AM410" s="69">
        <f>if(AJ410="Hyperdisk Balanced",Assumptions!$B$12,0)</f>
        <v>0</v>
      </c>
      <c r="AN410" s="70">
        <f>if(AK410=0,0,if(AJ410="Hyperdisk Balanced",vlookup(AK410&amp;" provisioned space",'SKU Pricing'!A:B,Assumptions!$B$2,0)*Z410+vlookup(AK410&amp;" provisioned IOPS",'SKU Pricing'!A:B,Assumptions!$B$2,0)*AL410*730+vlookup(AK410&amp;" provisioned throughput",'SKU Pricing'!A:B,Assumptions!$B$2,0)*AM410*730,vlookup(AK410,'SKU Pricing'!A:B,Assumptions!$B$2,0)*Z410))</f>
        <v>0</v>
      </c>
      <c r="AO410" s="70">
        <f t="shared" si="15"/>
        <v>0</v>
      </c>
      <c r="AP410" s="71">
        <f t="shared" si="16"/>
        <v>0</v>
      </c>
      <c r="AQ410" s="70">
        <f>ifna(vlookup(AP410,'SKU Pricing'!A:B,Assumptions!$B$2,0)*AE410,0)</f>
        <v>0</v>
      </c>
      <c r="AR410" s="72">
        <v>0.0</v>
      </c>
    </row>
    <row r="411">
      <c r="A411" s="61" t="s">
        <v>560</v>
      </c>
      <c r="B411" s="62" t="str">
        <f>ifna(if(vlookup(A411,vOS!A:B,2,0)="","Unknown",vlookup(A411,vOS!A:B,2,0)),"Unknown")</f>
        <v>Unknown</v>
      </c>
      <c r="C411" s="62">
        <f>vlookup(B411,'OS Study'!A:D,2,0)</f>
        <v>0</v>
      </c>
      <c r="D411" s="62" t="str">
        <f>vlookup(B411,'OS Study'!A:D,3,0)</f>
        <v>Unknown</v>
      </c>
      <c r="E411" s="62" t="str">
        <f>vlookup(B411,'OS Study'!A:D,4,0)</f>
        <v>Unknown</v>
      </c>
      <c r="F411" s="63" t="str">
        <f>vlookup(B411,'OS Study'!A:E,5,0)</f>
        <v/>
      </c>
      <c r="G411" s="62">
        <f>IF(vlookup(A411,'RVtools V2.1'!A:J,4,0)="non",0,1)</f>
        <v>0</v>
      </c>
      <c r="H411" s="62">
        <f>if(vlookup(A411,'RVtools V2.1'!A:K,11,0)="kube",1,0)</f>
        <v>0</v>
      </c>
      <c r="I411" s="62">
        <f t="shared" si="5"/>
        <v>0</v>
      </c>
      <c r="J411" s="62">
        <f>ifna(vlookup(A411,'Infra Study'!A:Q,17,0),0)</f>
        <v>1</v>
      </c>
      <c r="K411" s="64">
        <f>IFERROR(__xludf.DUMMYFUNCTION("N(REGEXMATCH(VLOOKUP(A411, 'RVtools V2.1'!A:H, 8, 0), ""^Serveur de fichiers""))"),0.0)</f>
        <v>0</v>
      </c>
      <c r="L411" s="64">
        <f t="shared" si="6"/>
        <v>0</v>
      </c>
      <c r="M411" s="65" t="str">
        <f>ifna(vlookup(A411,'RVtools V2.1'!A:I,8,0),"N/A")</f>
        <v>Infra - OpnSense</v>
      </c>
      <c r="N411" s="64">
        <f>IFERROR(__xludf.DUMMYFUNCTION("IF(REGEXMATCH(M411, ""(?i)"" &amp; JOIN(""|"", SPLIT(""kalisil"", "" ""))), 1, 0)"),0.0)</f>
        <v>0</v>
      </c>
      <c r="O411" s="64" t="str">
        <f>vlookup(A411,'RVtools V2.1'!A:H,7,0)</f>
        <v>N/A</v>
      </c>
      <c r="P411" s="64">
        <f>if(vlookup(A411,'RVtools V2.1'!A:H,5,0)="oui",1,0)</f>
        <v>0</v>
      </c>
      <c r="Q411" s="64">
        <f>ifna(vlookup(A411,vCPU!A:B,2,0),"Unknown")</f>
        <v>8</v>
      </c>
      <c r="R411" s="66">
        <f>ifna(vlookup(A411,vMemory!A:C,3,0),"Unknown")</f>
        <v>8</v>
      </c>
      <c r="S411" s="66">
        <f>ifna(vlookup(A411,vDisk!A:C,3,0),"Unknown")</f>
        <v>213</v>
      </c>
      <c r="T411" s="67" t="str">
        <f t="array" ref="T411">IFS(
   L411=1, "No Lift &amp; Shift",
   J411=1, XLOOKUP(A411, 'Infra Study'!A:A, 'Infra Study'!P:P),
   I411=1, "No Lift &amp; Shift",
   H411=1, "GKE",
   K411=1, "GCNV",
   G411=1, "Lift &amp; Shift Prod",
   TRUE, "Lift &amp; Shift Noprod"
)</f>
        <v>No Lift &amp; Shift</v>
      </c>
      <c r="U411" s="67">
        <f t="shared" si="7"/>
        <v>0</v>
      </c>
      <c r="V411" s="68">
        <f>if(T411="Lift &amp; Shift Noprod",if( Y411=0,Assumptions!$B$5, Assumptions!$B$4),if(T411="Lift &amp; Shift Prod",if(AND(N411=1,O411="T1"),Assumptions!$B$6,Assumptions!$B$4),0))</f>
        <v>0</v>
      </c>
      <c r="W411" s="62">
        <f>if(V411&lt;&gt;0,if(Q411="Unknown", Assumptions!$B$42,If(Q411&gt;1,Q411,2)),0)</f>
        <v>0</v>
      </c>
      <c r="X411" s="69">
        <f>if(V411&lt;&gt;0,if(R411="Unknown", Assumptions!$B$43,R411),0)</f>
        <v>0</v>
      </c>
      <c r="Y411" s="68">
        <f t="shared" si="8"/>
        <v>0</v>
      </c>
      <c r="Z411" s="68">
        <f>if(V411&lt;&gt;0,if(  S411="Unknown", Assumptions!$B$44,S411),0)</f>
        <v>0</v>
      </c>
      <c r="AA411" s="68">
        <f>if(V411 ="N2",ifna(vlookup(W411&amp;"-"&amp;X411,'Ref. VM'!A:B,2,0),"Custom"),if(V411 ="E2" , ifna(vlookup(W411&amp;"-"&amp;X411,'Ref. VM'!D:E,2,0),"Custom"),if(V411="N2D",ifna(vlookup(W411&amp;"-"&amp;X411,'Ref. VM'!G:H,2,0),"Custom"),if(V411="N4",ifna(vlookup(W411&amp;"-"&amp;X411,'Ref. VM'!J:K,2,0),"Custom"),0))))</f>
        <v>0</v>
      </c>
      <c r="AB411" s="67">
        <f t="shared" si="9"/>
        <v>0</v>
      </c>
      <c r="AC411" s="67">
        <f t="shared" si="10"/>
        <v>0</v>
      </c>
      <c r="AD411" s="67">
        <f t="shared" si="11"/>
        <v>0</v>
      </c>
      <c r="AE411" s="62">
        <f>if(T411="Lift &amp; Shift Prod",730,if(T411="Lift &amp; Shift Noprod",Assumptions!$B$3,0))</f>
        <v>0</v>
      </c>
      <c r="AF411" s="70">
        <f>if( U411=0,0,if(Y411=0, ((vlookup(AB411,'SKU Pricing'!A:B,Assumptions!$B$2,0)*W411)+(vlookup(AC411,'SKU Pricing'!A:B,Assumptions!$B$2,0)*X411))*AE411,((vlookup(AB411,'SKU Pricing'!A:B,Assumptions!$B$2,0)*W411)+(vlookup(AC411,'SKU Pricing'!A:B,Assumptions!$B$2,0)*(W411*8))+(vlookup(AD411,'SKU Pricing'!A:B,Assumptions!$B$2,0)*(X411-(W411*8))))*AE411))</f>
        <v>0</v>
      </c>
      <c r="AG411" s="67">
        <f t="shared" si="12"/>
        <v>0</v>
      </c>
      <c r="AH411" s="70">
        <f>ifna(vlookup(AG411,'SKU Pricing'!A:B,Assumptions!$B$2,0)*W411*AE411,0)</f>
        <v>0</v>
      </c>
      <c r="AI411" s="62" t="str">
        <f t="shared" si="13"/>
        <v/>
      </c>
      <c r="AJ411" s="62" t="str">
        <f>if(V411&lt;&gt;0, if(T411="Lift &amp; Shift Noprod",Assumptions!$B$9,if(V411=Assumptions!$B$6,Assumptions!$B$10,if(P411=1,Assumptions!$B$8,Assumptions!$B$7))),"")</f>
        <v/>
      </c>
      <c r="AK411" s="69">
        <f t="shared" si="14"/>
        <v>0</v>
      </c>
      <c r="AL411" s="69">
        <f>if(AJ411="Hyperdisk Balanced",Assumptions!$B$11,0)</f>
        <v>0</v>
      </c>
      <c r="AM411" s="69">
        <f>if(AJ411="Hyperdisk Balanced",Assumptions!$B$12,0)</f>
        <v>0</v>
      </c>
      <c r="AN411" s="70">
        <f>if(AK411=0,0,if(AJ411="Hyperdisk Balanced",vlookup(AK411&amp;" provisioned space",'SKU Pricing'!A:B,Assumptions!$B$2,0)*Z411+vlookup(AK411&amp;" provisioned IOPS",'SKU Pricing'!A:B,Assumptions!$B$2,0)*AL411*730+vlookup(AK411&amp;" provisioned throughput",'SKU Pricing'!A:B,Assumptions!$B$2,0)*AM411*730,vlookup(AK411,'SKU Pricing'!A:B,Assumptions!$B$2,0)*Z411))</f>
        <v>0</v>
      </c>
      <c r="AO411" s="70">
        <f t="shared" si="15"/>
        <v>0</v>
      </c>
      <c r="AP411" s="71">
        <f t="shared" si="16"/>
        <v>0</v>
      </c>
      <c r="AQ411" s="70">
        <f>ifna(vlookup(AP411,'SKU Pricing'!A:B,Assumptions!$B$2,0)*AE411,0)</f>
        <v>0</v>
      </c>
      <c r="AR411" s="72">
        <v>0.0</v>
      </c>
    </row>
    <row r="412">
      <c r="A412" s="61" t="s">
        <v>561</v>
      </c>
      <c r="B412" s="62" t="str">
        <f>ifna(if(vlookup(A412,vOS!A:B,2,0)="","Unknown",vlookup(A412,vOS!A:B,2,0)),"Unknown")</f>
        <v>Unknown</v>
      </c>
      <c r="C412" s="62">
        <f>vlookup(B412,'OS Study'!A:D,2,0)</f>
        <v>0</v>
      </c>
      <c r="D412" s="62" t="str">
        <f>vlookup(B412,'OS Study'!A:D,3,0)</f>
        <v>Unknown</v>
      </c>
      <c r="E412" s="62" t="str">
        <f>vlookup(B412,'OS Study'!A:D,4,0)</f>
        <v>Unknown</v>
      </c>
      <c r="F412" s="63" t="str">
        <f>vlookup(B412,'OS Study'!A:E,5,0)</f>
        <v/>
      </c>
      <c r="G412" s="62">
        <f>IF(vlookup(A412,'RVtools V2.1'!A:J,4,0)="non",0,1)</f>
        <v>0</v>
      </c>
      <c r="H412" s="62">
        <f>if(vlookup(A412,'RVtools V2.1'!A:K,11,0)="kube",1,0)</f>
        <v>0</v>
      </c>
      <c r="I412" s="62">
        <f t="shared" si="5"/>
        <v>0</v>
      </c>
      <c r="J412" s="62">
        <f>ifna(vlookup(A412,'Infra Study'!A:Q,17,0),0)</f>
        <v>1</v>
      </c>
      <c r="K412" s="64">
        <f>IFERROR(__xludf.DUMMYFUNCTION("N(REGEXMATCH(VLOOKUP(A412, 'RVtools V2.1'!A:H, 8, 0), ""^Serveur de fichiers""))"),0.0)</f>
        <v>0</v>
      </c>
      <c r="L412" s="64">
        <f t="shared" si="6"/>
        <v>0</v>
      </c>
      <c r="M412" s="65" t="str">
        <f>ifna(vlookup(A412,'RVtools V2.1'!A:I,8,0),"N/A")</f>
        <v>Infra - OpnSense</v>
      </c>
      <c r="N412" s="64">
        <f>IFERROR(__xludf.DUMMYFUNCTION("IF(REGEXMATCH(M412, ""(?i)"" &amp; JOIN(""|"", SPLIT(""kalisil"", "" ""))), 1, 0)"),0.0)</f>
        <v>0</v>
      </c>
      <c r="O412" s="64" t="str">
        <f>vlookup(A412,'RVtools V2.1'!A:H,7,0)</f>
        <v>N/A</v>
      </c>
      <c r="P412" s="64">
        <f>if(vlookup(A412,'RVtools V2.1'!A:H,5,0)="oui",1,0)</f>
        <v>0</v>
      </c>
      <c r="Q412" s="64">
        <f>ifna(vlookup(A412,vCPU!A:B,2,0),"Unknown")</f>
        <v>8</v>
      </c>
      <c r="R412" s="66">
        <f>ifna(vlookup(A412,vMemory!A:C,3,0),"Unknown")</f>
        <v>8</v>
      </c>
      <c r="S412" s="66">
        <f>ifna(vlookup(A412,vDisk!A:C,3,0),"Unknown")</f>
        <v>245</v>
      </c>
      <c r="T412" s="67" t="str">
        <f t="array" ref="T412">IFS(
   L412=1, "No Lift &amp; Shift",
   J412=1, XLOOKUP(A412, 'Infra Study'!A:A, 'Infra Study'!P:P),
   I412=1, "No Lift &amp; Shift",
   H412=1, "GKE",
   K412=1, "GCNV",
   G412=1, "Lift &amp; Shift Prod",
   TRUE, "Lift &amp; Shift Noprod"
)</f>
        <v>No Lift &amp; Shift</v>
      </c>
      <c r="U412" s="67">
        <f t="shared" si="7"/>
        <v>0</v>
      </c>
      <c r="V412" s="68">
        <f>if(T412="Lift &amp; Shift Noprod",if( Y412=0,Assumptions!$B$5, Assumptions!$B$4),if(T412="Lift &amp; Shift Prod",if(AND(N412=1,O412="T1"),Assumptions!$B$6,Assumptions!$B$4),0))</f>
        <v>0</v>
      </c>
      <c r="W412" s="62">
        <f>if(V412&lt;&gt;0,if(Q412="Unknown", Assumptions!$B$42,If(Q412&gt;1,Q412,2)),0)</f>
        <v>0</v>
      </c>
      <c r="X412" s="69">
        <f>if(V412&lt;&gt;0,if(R412="Unknown", Assumptions!$B$43,R412),0)</f>
        <v>0</v>
      </c>
      <c r="Y412" s="68">
        <f t="shared" si="8"/>
        <v>0</v>
      </c>
      <c r="Z412" s="68">
        <f>if(V412&lt;&gt;0,if(  S412="Unknown", Assumptions!$B$44,S412),0)</f>
        <v>0</v>
      </c>
      <c r="AA412" s="68">
        <f>if(V412 ="N2",ifna(vlookup(W412&amp;"-"&amp;X412,'Ref. VM'!A:B,2,0),"Custom"),if(V412 ="E2" , ifna(vlookup(W412&amp;"-"&amp;X412,'Ref. VM'!D:E,2,0),"Custom"),if(V412="N2D",ifna(vlookup(W412&amp;"-"&amp;X412,'Ref. VM'!G:H,2,0),"Custom"),if(V412="N4",ifna(vlookup(W412&amp;"-"&amp;X412,'Ref. VM'!J:K,2,0),"Custom"),0))))</f>
        <v>0</v>
      </c>
      <c r="AB412" s="67">
        <f t="shared" si="9"/>
        <v>0</v>
      </c>
      <c r="AC412" s="67">
        <f t="shared" si="10"/>
        <v>0</v>
      </c>
      <c r="AD412" s="67">
        <f t="shared" si="11"/>
        <v>0</v>
      </c>
      <c r="AE412" s="62">
        <f>if(T412="Lift &amp; Shift Prod",730,if(T412="Lift &amp; Shift Noprod",Assumptions!$B$3,0))</f>
        <v>0</v>
      </c>
      <c r="AF412" s="70">
        <f>if( U412=0,0,if(Y412=0, ((vlookup(AB412,'SKU Pricing'!A:B,Assumptions!$B$2,0)*W412)+(vlookup(AC412,'SKU Pricing'!A:B,Assumptions!$B$2,0)*X412))*AE412,((vlookup(AB412,'SKU Pricing'!A:B,Assumptions!$B$2,0)*W412)+(vlookup(AC412,'SKU Pricing'!A:B,Assumptions!$B$2,0)*(W412*8))+(vlookup(AD412,'SKU Pricing'!A:B,Assumptions!$B$2,0)*(X412-(W412*8))))*AE412))</f>
        <v>0</v>
      </c>
      <c r="AG412" s="67">
        <f t="shared" si="12"/>
        <v>0</v>
      </c>
      <c r="AH412" s="70">
        <f>ifna(vlookup(AG412,'SKU Pricing'!A:B,Assumptions!$B$2,0)*W412*AE412,0)</f>
        <v>0</v>
      </c>
      <c r="AI412" s="62" t="str">
        <f t="shared" si="13"/>
        <v/>
      </c>
      <c r="AJ412" s="62" t="str">
        <f>if(V412&lt;&gt;0, if(T412="Lift &amp; Shift Noprod",Assumptions!$B$9,if(V412=Assumptions!$B$6,Assumptions!$B$10,if(P412=1,Assumptions!$B$8,Assumptions!$B$7))),"")</f>
        <v/>
      </c>
      <c r="AK412" s="69">
        <f t="shared" si="14"/>
        <v>0</v>
      </c>
      <c r="AL412" s="69">
        <f>if(AJ412="Hyperdisk Balanced",Assumptions!$B$11,0)</f>
        <v>0</v>
      </c>
      <c r="AM412" s="69">
        <f>if(AJ412="Hyperdisk Balanced",Assumptions!$B$12,0)</f>
        <v>0</v>
      </c>
      <c r="AN412" s="70">
        <f>if(AK412=0,0,if(AJ412="Hyperdisk Balanced",vlookup(AK412&amp;" provisioned space",'SKU Pricing'!A:B,Assumptions!$B$2,0)*Z412+vlookup(AK412&amp;" provisioned IOPS",'SKU Pricing'!A:B,Assumptions!$B$2,0)*AL412*730+vlookup(AK412&amp;" provisioned throughput",'SKU Pricing'!A:B,Assumptions!$B$2,0)*AM412*730,vlookup(AK412,'SKU Pricing'!A:B,Assumptions!$B$2,0)*Z412))</f>
        <v>0</v>
      </c>
      <c r="AO412" s="70">
        <f t="shared" si="15"/>
        <v>0</v>
      </c>
      <c r="AP412" s="71">
        <f t="shared" si="16"/>
        <v>0</v>
      </c>
      <c r="AQ412" s="70">
        <f>ifna(vlookup(AP412,'SKU Pricing'!A:B,Assumptions!$B$2,0)*AE412,0)</f>
        <v>0</v>
      </c>
      <c r="AR412" s="72">
        <v>0.0</v>
      </c>
    </row>
    <row r="413">
      <c r="A413" s="61" t="s">
        <v>562</v>
      </c>
      <c r="B413" s="62" t="str">
        <f>ifna(if(vlookup(A413,vOS!A:B,2,0)="","Unknown",vlookup(A413,vOS!A:B,2,0)),"Unknown")</f>
        <v>FreeBSD 14 or later versions (64-bit)</v>
      </c>
      <c r="C413" s="62">
        <f>vlookup(B413,'OS Study'!A:D,2,0)</f>
        <v>0</v>
      </c>
      <c r="D413" s="62" t="str">
        <f>vlookup(B413,'OS Study'!A:D,3,0)</f>
        <v>Linux</v>
      </c>
      <c r="E413" s="62" t="str">
        <f>vlookup(B413,'OS Study'!A:D,4,0)</f>
        <v>FreeBSD</v>
      </c>
      <c r="F413" s="63" t="str">
        <f>vlookup(B413,'OS Study'!A:E,5,0)</f>
        <v>14</v>
      </c>
      <c r="G413" s="62">
        <f>IF(vlookup(A413,'RVtools V2.1'!A:J,4,0)="non",0,1)</f>
        <v>0</v>
      </c>
      <c r="H413" s="62">
        <f>if(vlookup(A413,'RVtools V2.1'!A:K,11,0)="kube",1,0)</f>
        <v>0</v>
      </c>
      <c r="I413" s="62">
        <f t="shared" si="5"/>
        <v>0</v>
      </c>
      <c r="J413" s="62">
        <f>ifna(vlookup(A413,'Infra Study'!A:Q,17,0),0)</f>
        <v>1</v>
      </c>
      <c r="K413" s="64">
        <f>IFERROR(__xludf.DUMMYFUNCTION("N(REGEXMATCH(VLOOKUP(A413, 'RVtools V2.1'!A:H, 8, 0), ""^Serveur de fichiers""))"),0.0)</f>
        <v>0</v>
      </c>
      <c r="L413" s="64">
        <f t="shared" si="6"/>
        <v>0</v>
      </c>
      <c r="M413" s="65" t="str">
        <f>ifna(vlookup(A413,'RVtools V2.1'!A:I,8,0),"N/A")</f>
        <v>Infra - OpnSense</v>
      </c>
      <c r="N413" s="64">
        <f>IFERROR(__xludf.DUMMYFUNCTION("IF(REGEXMATCH(M413, ""(?i)"" &amp; JOIN(""|"", SPLIT(""kalisil"", "" ""))), 1, 0)"),0.0)</f>
        <v>0</v>
      </c>
      <c r="O413" s="64" t="str">
        <f>vlookup(A413,'RVtools V2.1'!A:H,7,0)</f>
        <v>N/A</v>
      </c>
      <c r="P413" s="64">
        <f>if(vlookup(A413,'RVtools V2.1'!A:H,5,0)="oui",1,0)</f>
        <v>0</v>
      </c>
      <c r="Q413" s="64">
        <f>ifna(vlookup(A413,vCPU!A:B,2,0),"Unknown")</f>
        <v>2</v>
      </c>
      <c r="R413" s="66">
        <f>ifna(vlookup(A413,vMemory!A:C,3,0),"Unknown")</f>
        <v>4</v>
      </c>
      <c r="S413" s="66">
        <f>ifna(vlookup(A413,vDisk!A:C,3,0),"Unknown")</f>
        <v>44</v>
      </c>
      <c r="T413" s="67" t="str">
        <f t="array" ref="T413">IFS(
   L413=1, "No Lift &amp; Shift",
   J413=1, XLOOKUP(A413, 'Infra Study'!A:A, 'Infra Study'!P:P),
   I413=1, "No Lift &amp; Shift",
   H413=1, "GKE",
   K413=1, "GCNV",
   G413=1, "Lift &amp; Shift Prod",
   TRUE, "Lift &amp; Shift Noprod"
)</f>
        <v>No Lift &amp; Shift</v>
      </c>
      <c r="U413" s="67">
        <f t="shared" si="7"/>
        <v>0</v>
      </c>
      <c r="V413" s="68">
        <f>if(T413="Lift &amp; Shift Noprod",if( Y413=0,Assumptions!$B$5, Assumptions!$B$4),if(T413="Lift &amp; Shift Prod",if(AND(N413=1,O413="T1"),Assumptions!$B$6,Assumptions!$B$4),0))</f>
        <v>0</v>
      </c>
      <c r="W413" s="62">
        <f>if(V413&lt;&gt;0,if(Q413="Unknown", Assumptions!$B$42,If(Q413&gt;1,Q413,2)),0)</f>
        <v>0</v>
      </c>
      <c r="X413" s="69">
        <f>if(V413&lt;&gt;0,if(R413="Unknown", Assumptions!$B$43,R413),0)</f>
        <v>0</v>
      </c>
      <c r="Y413" s="68">
        <f t="shared" si="8"/>
        <v>0</v>
      </c>
      <c r="Z413" s="68">
        <f>if(V413&lt;&gt;0,if(  S413="Unknown", Assumptions!$B$44,S413),0)</f>
        <v>0</v>
      </c>
      <c r="AA413" s="68">
        <f>if(V413 ="N2",ifna(vlookup(W413&amp;"-"&amp;X413,'Ref. VM'!A:B,2,0),"Custom"),if(V413 ="E2" , ifna(vlookup(W413&amp;"-"&amp;X413,'Ref. VM'!D:E,2,0),"Custom"),if(V413="N2D",ifna(vlookup(W413&amp;"-"&amp;X413,'Ref. VM'!G:H,2,0),"Custom"),if(V413="N4",ifna(vlookup(W413&amp;"-"&amp;X413,'Ref. VM'!J:K,2,0),"Custom"),0))))</f>
        <v>0</v>
      </c>
      <c r="AB413" s="67">
        <f t="shared" si="9"/>
        <v>0</v>
      </c>
      <c r="AC413" s="67">
        <f t="shared" si="10"/>
        <v>0</v>
      </c>
      <c r="AD413" s="67">
        <f t="shared" si="11"/>
        <v>0</v>
      </c>
      <c r="AE413" s="62">
        <f>if(T413="Lift &amp; Shift Prod",730,if(T413="Lift &amp; Shift Noprod",Assumptions!$B$3,0))</f>
        <v>0</v>
      </c>
      <c r="AF413" s="70">
        <f>if( U413=0,0,if(Y413=0, ((vlookup(AB413,'SKU Pricing'!A:B,Assumptions!$B$2,0)*W413)+(vlookup(AC413,'SKU Pricing'!A:B,Assumptions!$B$2,0)*X413))*AE413,((vlookup(AB413,'SKU Pricing'!A:B,Assumptions!$B$2,0)*W413)+(vlookup(AC413,'SKU Pricing'!A:B,Assumptions!$B$2,0)*(W413*8))+(vlookup(AD413,'SKU Pricing'!A:B,Assumptions!$B$2,0)*(X413-(W413*8))))*AE413))</f>
        <v>0</v>
      </c>
      <c r="AG413" s="67">
        <f t="shared" si="12"/>
        <v>0</v>
      </c>
      <c r="AH413" s="70">
        <f>ifna(vlookup(AG413,'SKU Pricing'!A:B,Assumptions!$B$2,0)*W413*AE413,0)</f>
        <v>0</v>
      </c>
      <c r="AI413" s="62" t="str">
        <f t="shared" si="13"/>
        <v/>
      </c>
      <c r="AJ413" s="62" t="str">
        <f>if(V413&lt;&gt;0, if(T413="Lift &amp; Shift Noprod",Assumptions!$B$9,if(V413=Assumptions!$B$6,Assumptions!$B$10,if(P413=1,Assumptions!$B$8,Assumptions!$B$7))),"")</f>
        <v/>
      </c>
      <c r="AK413" s="69">
        <f t="shared" si="14"/>
        <v>0</v>
      </c>
      <c r="AL413" s="69">
        <f>if(AJ413="Hyperdisk Balanced",Assumptions!$B$11,0)</f>
        <v>0</v>
      </c>
      <c r="AM413" s="69">
        <f>if(AJ413="Hyperdisk Balanced",Assumptions!$B$12,0)</f>
        <v>0</v>
      </c>
      <c r="AN413" s="70">
        <f>if(AK413=0,0,if(AJ413="Hyperdisk Balanced",vlookup(AK413&amp;" provisioned space",'SKU Pricing'!A:B,Assumptions!$B$2,0)*Z413+vlookup(AK413&amp;" provisioned IOPS",'SKU Pricing'!A:B,Assumptions!$B$2,0)*AL413*730+vlookup(AK413&amp;" provisioned throughput",'SKU Pricing'!A:B,Assumptions!$B$2,0)*AM413*730,vlookup(AK413,'SKU Pricing'!A:B,Assumptions!$B$2,0)*Z413))</f>
        <v>0</v>
      </c>
      <c r="AO413" s="70">
        <f t="shared" si="15"/>
        <v>0</v>
      </c>
      <c r="AP413" s="71">
        <f t="shared" si="16"/>
        <v>0</v>
      </c>
      <c r="AQ413" s="70">
        <f>ifna(vlookup(AP413,'SKU Pricing'!A:B,Assumptions!$B$2,0)*AE413,0)</f>
        <v>0</v>
      </c>
      <c r="AR413" s="72">
        <v>0.0</v>
      </c>
    </row>
    <row r="414">
      <c r="A414" s="61" t="s">
        <v>563</v>
      </c>
      <c r="B414" s="62" t="str">
        <f>ifna(if(vlookup(A414,vOS!A:B,2,0)="","Unknown",vlookup(A414,vOS!A:B,2,0)),"Unknown")</f>
        <v>Microsoft Windows Server 2022 (64-bit)</v>
      </c>
      <c r="C414" s="62">
        <f>vlookup(B414,'OS Study'!A:D,2,0)</f>
        <v>0</v>
      </c>
      <c r="D414" s="62" t="str">
        <f>vlookup(B414,'OS Study'!A:D,3,0)</f>
        <v>Windows</v>
      </c>
      <c r="E414" s="62" t="str">
        <f>vlookup(B414,'OS Study'!A:D,4,0)</f>
        <v>Server</v>
      </c>
      <c r="F414" s="63" t="str">
        <f>vlookup(B414,'OS Study'!A:E,5,0)</f>
        <v>2022</v>
      </c>
      <c r="G414" s="62">
        <f>IF(vlookup(A414,'RVtools V2.1'!A:J,4,0)="non",0,1)</f>
        <v>1</v>
      </c>
      <c r="H414" s="62">
        <f>if(vlookup(A414,'RVtools V2.1'!A:K,11,0)="kube",1,0)</f>
        <v>0</v>
      </c>
      <c r="I414" s="62">
        <f t="shared" si="5"/>
        <v>0</v>
      </c>
      <c r="J414" s="62">
        <f>ifna(vlookup(A414,'Infra Study'!A:Q,17,0),0)</f>
        <v>0</v>
      </c>
      <c r="K414" s="64">
        <f>IFERROR(__xludf.DUMMYFUNCTION("N(REGEXMATCH(VLOOKUP(A414, 'RVtools V2.1'!A:H, 8, 0), ""^Serveur de fichiers""))"),0.0)</f>
        <v>0</v>
      </c>
      <c r="L414" s="64">
        <f t="shared" si="6"/>
        <v>0</v>
      </c>
      <c r="M414" s="67" t="str">
        <f>ifna(vlookup(A414,'RVtools V2.1'!A:I,8,0),"N/A")</f>
        <v>Infra - PAW</v>
      </c>
      <c r="N414" s="64">
        <f>IFERROR(__xludf.DUMMYFUNCTION("IF(REGEXMATCH(M414, ""(?i)"" &amp; JOIN(""|"", SPLIT(""kalisil"", "" ""))), 1, 0)"),0.0)</f>
        <v>0</v>
      </c>
      <c r="O414" s="64" t="str">
        <f>vlookup(A414,'RVtools V2.1'!A:H,7,0)</f>
        <v>T2</v>
      </c>
      <c r="P414" s="64">
        <f>if(vlookup(A414,'RVtools V2.1'!A:H,5,0)="oui",1,0)</f>
        <v>1</v>
      </c>
      <c r="Q414" s="64">
        <f>ifna(vlookup(A414,vCPU!A:B,2,0),"Unknown")</f>
        <v>4</v>
      </c>
      <c r="R414" s="66">
        <f>ifna(vlookup(A414,vMemory!A:C,3,0),"Unknown")</f>
        <v>8</v>
      </c>
      <c r="S414" s="66">
        <f>ifna(vlookup(A414,vDisk!A:C,3,0),"Unknown")</f>
        <v>69</v>
      </c>
      <c r="T414" s="67" t="str">
        <f t="array" ref="T414">IFS(
   L414=1, "No Lift &amp; Shift",
   J414=1, XLOOKUP(A414, 'Infra Study'!A:A, 'Infra Study'!P:P),
   I414=1, "No Lift &amp; Shift",
   H414=1, "GKE",
   K414=1, "GCNV",
   G414=1, "Lift &amp; Shift Prod",
   TRUE, "Lift &amp; Shift Noprod"
)</f>
        <v>Lift &amp; Shift Prod</v>
      </c>
      <c r="U414" s="67">
        <f t="shared" si="7"/>
        <v>1</v>
      </c>
      <c r="V414" s="68" t="str">
        <f>if(T414="Lift &amp; Shift Noprod",if( Y414=0,Assumptions!$B$5, Assumptions!$B$4),if(T414="Lift &amp; Shift Prod",if(AND(N414=1,O414="T1"),Assumptions!$B$6,Assumptions!$B$4),0))</f>
        <v>N2D</v>
      </c>
      <c r="W414" s="69">
        <f>if(V414&lt;&gt;0,if(Q414="Unknown", Assumptions!$B$42,If(Q414&gt;1,Q414,2)),0)</f>
        <v>4</v>
      </c>
      <c r="X414" s="69">
        <f>if(V414&lt;&gt;0,if(R414="Unknown", Assumptions!$B$43,R414),0)</f>
        <v>8</v>
      </c>
      <c r="Y414" s="68">
        <f t="shared" si="8"/>
        <v>0</v>
      </c>
      <c r="Z414" s="68">
        <f>if(V414&lt;&gt;0,if(  S414="Unknown", Assumptions!$B$44,S414),0)</f>
        <v>69</v>
      </c>
      <c r="AA414" s="68" t="str">
        <f>if(V414 ="N2",ifna(vlookup(W414&amp;"-"&amp;X414,'Ref. VM'!A:B,2,0),"Custom"),if(V414 ="E2" , ifna(vlookup(W414&amp;"-"&amp;X414,'Ref. VM'!D:E,2,0),"Custom"),if(V414="N2D",ifna(vlookup(W414&amp;"-"&amp;X414,'Ref. VM'!G:H,2,0),"Custom"),if(V414="N4",ifna(vlookup(W414&amp;"-"&amp;X414,'Ref. VM'!J:K,2,0),"Custom"),0))))</f>
        <v>Custom</v>
      </c>
      <c r="AB414" s="67" t="str">
        <f t="shared" si="9"/>
        <v>N2D-Custom vCPUs-CUD 3y</v>
      </c>
      <c r="AC414" s="67" t="str">
        <f t="shared" si="10"/>
        <v>N2D-Custom RAM-CUD 3y</v>
      </c>
      <c r="AD414" s="67">
        <f t="shared" si="11"/>
        <v>0</v>
      </c>
      <c r="AE414" s="69">
        <f>if(T414="Lift &amp; Shift Prod",730,if(T414="Lift &amp; Shift Noprod",Assumptions!$B$3,0))</f>
        <v>730</v>
      </c>
      <c r="AF414" s="70">
        <f>if( U414=0,0,if(Y414=0, ((vlookup(AB414,'SKU Pricing'!A:B,Assumptions!$B$2,0)*W414)+(vlookup(AC414,'SKU Pricing'!A:B,Assumptions!$B$2,0)*X414))*AE414,((vlookup(AB414,'SKU Pricing'!A:B,Assumptions!$B$2,0)*W414)+(vlookup(AC414,'SKU Pricing'!A:B,Assumptions!$B$2,0)*(W414*8))+(vlookup(AD414,'SKU Pricing'!A:B,Assumptions!$B$2,0)*(X414-(W414*8))))*AE414))</f>
        <v>55.81665264</v>
      </c>
      <c r="AG414" s="67" t="str">
        <f t="shared" si="12"/>
        <v>Windows Server</v>
      </c>
      <c r="AH414" s="70">
        <f>ifna(vlookup(AG414,'SKU Pricing'!A:B,Assumptions!$B$2,0)*W414*AE414,0)</f>
        <v>134.32</v>
      </c>
      <c r="AI414" s="62" t="str">
        <f t="shared" si="13"/>
        <v/>
      </c>
      <c r="AJ414" s="62" t="str">
        <f>if(V414&lt;&gt;0, if(T414="Lift &amp; Shift Noprod",Assumptions!$B$9,if(V414=Assumptions!$B$6,Assumptions!$B$10,if(P414=1,Assumptions!$B$8,Assumptions!$B$7))),"")</f>
        <v>SSD</v>
      </c>
      <c r="AK414" s="69" t="str">
        <f t="shared" si="14"/>
        <v>SSD</v>
      </c>
      <c r="AL414" s="69">
        <f>if(AJ414="Hyperdisk Balanced",Assumptions!$B$11,0)</f>
        <v>0</v>
      </c>
      <c r="AM414" s="69">
        <f>if(AJ414="Hyperdisk Balanced",Assumptions!$B$12,0)</f>
        <v>0</v>
      </c>
      <c r="AN414" s="70">
        <f>if(AK414=0,0,if(AJ414="Hyperdisk Balanced",vlookup(AK414&amp;" provisioned space",'SKU Pricing'!A:B,Assumptions!$B$2,0)*Z414+vlookup(AK414&amp;" provisioned IOPS",'SKU Pricing'!A:B,Assumptions!$B$2,0)*AL414*730+vlookup(AK414&amp;" provisioned throughput",'SKU Pricing'!A:B,Assumptions!$B$2,0)*AM414*730,vlookup(AK414,'SKU Pricing'!A:B,Assumptions!$B$2,0)*Z414))</f>
        <v>13.593</v>
      </c>
      <c r="AO414" s="70">
        <f t="shared" si="15"/>
        <v>203.7296526</v>
      </c>
      <c r="AP414" s="71" t="str">
        <f t="shared" si="16"/>
        <v>VM Manager</v>
      </c>
      <c r="AQ414" s="70">
        <f>ifna(vlookup(AP414,'SKU Pricing'!A:B,Assumptions!$B$2,0)*AE414,0)</f>
        <v>2.19</v>
      </c>
      <c r="AR414" s="72">
        <v>0.0</v>
      </c>
    </row>
    <row r="415">
      <c r="A415" s="61" t="s">
        <v>564</v>
      </c>
      <c r="B415" s="62" t="str">
        <f>ifna(if(vlookup(A415,vOS!A:B,2,0)="","Unknown",vlookup(A415,vOS!A:B,2,0)),"Unknown")</f>
        <v>Microsoft Windows Server 2025 (64-bit)</v>
      </c>
      <c r="C415" s="62">
        <f>vlookup(B415,'OS Study'!A:D,2,0)</f>
        <v>0</v>
      </c>
      <c r="D415" s="62" t="str">
        <f>vlookup(B415,'OS Study'!A:D,3,0)</f>
        <v>Windows</v>
      </c>
      <c r="E415" s="62" t="str">
        <f>vlookup(B415,'OS Study'!A:D,4,0)</f>
        <v>Server</v>
      </c>
      <c r="F415" s="63" t="str">
        <f>vlookup(B415,'OS Study'!A:E,5,0)</f>
        <v>2025</v>
      </c>
      <c r="G415" s="62">
        <f>IF(vlookup(A415,'RVtools V2.1'!A:J,4,0)="non",0,1)</f>
        <v>1</v>
      </c>
      <c r="H415" s="62">
        <f>if(vlookup(A415,'RVtools V2.1'!A:K,11,0)="kube",1,0)</f>
        <v>0</v>
      </c>
      <c r="I415" s="62">
        <f t="shared" si="5"/>
        <v>0</v>
      </c>
      <c r="J415" s="62">
        <f>ifna(vlookup(A415,'Infra Study'!A:Q,17,0),0)</f>
        <v>0</v>
      </c>
      <c r="K415" s="64">
        <f>IFERROR(__xludf.DUMMYFUNCTION("N(REGEXMATCH(VLOOKUP(A415, 'RVtools V2.1'!A:H, 8, 0), ""^Serveur de fichiers""))"),0.0)</f>
        <v>0</v>
      </c>
      <c r="L415" s="64">
        <f t="shared" si="6"/>
        <v>0</v>
      </c>
      <c r="M415" s="67" t="str">
        <f>ifna(vlookup(A415,'RVtools V2.1'!A:I,8,0),"N/A")</f>
        <v>Infra - PAW</v>
      </c>
      <c r="N415" s="64">
        <f>IFERROR(__xludf.DUMMYFUNCTION("IF(REGEXMATCH(M415, ""(?i)"" &amp; JOIN(""|"", SPLIT(""kalisil"", "" ""))), 1, 0)"),0.0)</f>
        <v>0</v>
      </c>
      <c r="O415" s="64" t="str">
        <f>vlookup(A415,'RVtools V2.1'!A:H,7,0)</f>
        <v>T2</v>
      </c>
      <c r="P415" s="64">
        <f>if(vlookup(A415,'RVtools V2.1'!A:H,5,0)="oui",1,0)</f>
        <v>1</v>
      </c>
      <c r="Q415" s="64">
        <f>ifna(vlookup(A415,vCPU!A:B,2,0),"Unknown")</f>
        <v>4</v>
      </c>
      <c r="R415" s="66">
        <f>ifna(vlookup(A415,vMemory!A:C,3,0),"Unknown")</f>
        <v>8</v>
      </c>
      <c r="S415" s="66">
        <f>ifna(vlookup(A415,vDisk!A:C,3,0),"Unknown")</f>
        <v>118</v>
      </c>
      <c r="T415" s="67" t="str">
        <f t="array" ref="T415">IFS(
   L415=1, "No Lift &amp; Shift",
   J415=1, XLOOKUP(A415, 'Infra Study'!A:A, 'Infra Study'!P:P),
   I415=1, "No Lift &amp; Shift",
   H415=1, "GKE",
   K415=1, "GCNV",
   G415=1, "Lift &amp; Shift Prod",
   TRUE, "Lift &amp; Shift Noprod"
)</f>
        <v>Lift &amp; Shift Prod</v>
      </c>
      <c r="U415" s="67">
        <f t="shared" si="7"/>
        <v>1</v>
      </c>
      <c r="V415" s="68" t="str">
        <f>if(T415="Lift &amp; Shift Noprod",if( Y415=0,Assumptions!$B$5, Assumptions!$B$4),if(T415="Lift &amp; Shift Prod",if(AND(N415=1,O415="T1"),Assumptions!$B$6,Assumptions!$B$4),0))</f>
        <v>N2D</v>
      </c>
      <c r="W415" s="69">
        <f>if(V415&lt;&gt;0,if(Q415="Unknown", Assumptions!$B$42,If(Q415&gt;1,Q415,2)),0)</f>
        <v>4</v>
      </c>
      <c r="X415" s="69">
        <f>if(V415&lt;&gt;0,if(R415="Unknown", Assumptions!$B$43,R415),0)</f>
        <v>8</v>
      </c>
      <c r="Y415" s="68">
        <f t="shared" si="8"/>
        <v>0</v>
      </c>
      <c r="Z415" s="68">
        <f>if(V415&lt;&gt;0,if(  S415="Unknown", Assumptions!$B$44,S415),0)</f>
        <v>118</v>
      </c>
      <c r="AA415" s="68" t="str">
        <f>if(V415 ="N2",ifna(vlookup(W415&amp;"-"&amp;X415,'Ref. VM'!A:B,2,0),"Custom"),if(V415 ="E2" , ifna(vlookup(W415&amp;"-"&amp;X415,'Ref. VM'!D:E,2,0),"Custom"),if(V415="N2D",ifna(vlookup(W415&amp;"-"&amp;X415,'Ref. VM'!G:H,2,0),"Custom"),if(V415="N4",ifna(vlookup(W415&amp;"-"&amp;X415,'Ref. VM'!J:K,2,0),"Custom"),0))))</f>
        <v>Custom</v>
      </c>
      <c r="AB415" s="67" t="str">
        <f t="shared" si="9"/>
        <v>N2D-Custom vCPUs-CUD 3y</v>
      </c>
      <c r="AC415" s="67" t="str">
        <f t="shared" si="10"/>
        <v>N2D-Custom RAM-CUD 3y</v>
      </c>
      <c r="AD415" s="67">
        <f t="shared" si="11"/>
        <v>0</v>
      </c>
      <c r="AE415" s="62">
        <f>if(T415="Lift &amp; Shift Prod",730,if(T415="Lift &amp; Shift Noprod",Assumptions!$B$3,0))</f>
        <v>730</v>
      </c>
      <c r="AF415" s="70">
        <f>if( U415=0,0,if(Y415=0, ((vlookup(AB415,'SKU Pricing'!A:B,Assumptions!$B$2,0)*W415)+(vlookup(AC415,'SKU Pricing'!A:B,Assumptions!$B$2,0)*X415))*AE415,((vlookup(AB415,'SKU Pricing'!A:B,Assumptions!$B$2,0)*W415)+(vlookup(AC415,'SKU Pricing'!A:B,Assumptions!$B$2,0)*(W415*8))+(vlookup(AD415,'SKU Pricing'!A:B,Assumptions!$B$2,0)*(X415-(W415*8))))*AE415))</f>
        <v>55.81665264</v>
      </c>
      <c r="AG415" s="67" t="str">
        <f t="shared" si="12"/>
        <v>Windows Server</v>
      </c>
      <c r="AH415" s="70">
        <f>ifna(vlookup(AG415,'SKU Pricing'!A:B,Assumptions!$B$2,0)*W415*AE415,0)</f>
        <v>134.32</v>
      </c>
      <c r="AI415" s="62" t="str">
        <f t="shared" si="13"/>
        <v/>
      </c>
      <c r="AJ415" s="62" t="str">
        <f>if(V415&lt;&gt;0, if(T415="Lift &amp; Shift Noprod",Assumptions!$B$9,if(V415=Assumptions!$B$6,Assumptions!$B$10,if(P415=1,Assumptions!$B$8,Assumptions!$B$7))),"")</f>
        <v>SSD</v>
      </c>
      <c r="AK415" s="69" t="str">
        <f t="shared" si="14"/>
        <v>SSD</v>
      </c>
      <c r="AL415" s="69">
        <f>if(AJ415="Hyperdisk Balanced",Assumptions!$B$11,0)</f>
        <v>0</v>
      </c>
      <c r="AM415" s="69">
        <f>if(AJ415="Hyperdisk Balanced",Assumptions!$B$12,0)</f>
        <v>0</v>
      </c>
      <c r="AN415" s="70">
        <f>if(AK415=0,0,if(AJ415="Hyperdisk Balanced",vlookup(AK415&amp;" provisioned space",'SKU Pricing'!A:B,Assumptions!$B$2,0)*Z415+vlookup(AK415&amp;" provisioned IOPS",'SKU Pricing'!A:B,Assumptions!$B$2,0)*AL415*730+vlookup(AK415&amp;" provisioned throughput",'SKU Pricing'!A:B,Assumptions!$B$2,0)*AM415*730,vlookup(AK415,'SKU Pricing'!A:B,Assumptions!$B$2,0)*Z415))</f>
        <v>23.246</v>
      </c>
      <c r="AO415" s="70">
        <f t="shared" si="15"/>
        <v>213.3826526</v>
      </c>
      <c r="AP415" s="71" t="str">
        <f t="shared" si="16"/>
        <v>VM Manager</v>
      </c>
      <c r="AQ415" s="70">
        <f>ifna(vlookup(AP415,'SKU Pricing'!A:B,Assumptions!$B$2,0)*AE415,0)</f>
        <v>2.19</v>
      </c>
      <c r="AR415" s="72">
        <v>0.0</v>
      </c>
    </row>
    <row r="416">
      <c r="A416" s="61" t="s">
        <v>565</v>
      </c>
      <c r="B416" s="62" t="str">
        <f>ifna(if(vlookup(A416,vOS!A:B,2,0)="","Unknown",vlookup(A416,vOS!A:B,2,0)),"Unknown")</f>
        <v>Microsoft Windows Server 2022 (64-bit)</v>
      </c>
      <c r="C416" s="62">
        <f>vlookup(B416,'OS Study'!A:D,2,0)</f>
        <v>0</v>
      </c>
      <c r="D416" s="62" t="str">
        <f>vlookup(B416,'OS Study'!A:D,3,0)</f>
        <v>Windows</v>
      </c>
      <c r="E416" s="62" t="str">
        <f>vlookup(B416,'OS Study'!A:D,4,0)</f>
        <v>Server</v>
      </c>
      <c r="F416" s="63" t="str">
        <f>vlookup(B416,'OS Study'!A:E,5,0)</f>
        <v>2022</v>
      </c>
      <c r="G416" s="62">
        <f>IF(vlookup(A416,'RVtools V2.1'!A:J,4,0)="non",0,1)</f>
        <v>1</v>
      </c>
      <c r="H416" s="62">
        <f>if(vlookup(A416,'RVtools V2.1'!A:K,11,0)="kube",1,0)</f>
        <v>0</v>
      </c>
      <c r="I416" s="62">
        <f t="shared" si="5"/>
        <v>0</v>
      </c>
      <c r="J416" s="62">
        <f>ifna(vlookup(A416,'Infra Study'!A:Q,17,0),0)</f>
        <v>0</v>
      </c>
      <c r="K416" s="64">
        <f>IFERROR(__xludf.DUMMYFUNCTION("N(REGEXMATCH(VLOOKUP(A416, 'RVtools V2.1'!A:H, 8, 0), ""^Serveur de fichiers""))"),0.0)</f>
        <v>0</v>
      </c>
      <c r="L416" s="64">
        <f t="shared" si="6"/>
        <v>0</v>
      </c>
      <c r="M416" s="67" t="str">
        <f>ifna(vlookup(A416,'RVtools V2.1'!A:I,8,0),"N/A")</f>
        <v>Infra - PowerShell Admin</v>
      </c>
      <c r="N416" s="64">
        <f>IFERROR(__xludf.DUMMYFUNCTION("IF(REGEXMATCH(M416, ""(?i)"" &amp; JOIN(""|"", SPLIT(""kalisil"", "" ""))), 1, 0)"),0.0)</f>
        <v>0</v>
      </c>
      <c r="O416" s="64" t="str">
        <f>vlookup(A416,'RVtools V2.1'!A:H,7,0)</f>
        <v>T1</v>
      </c>
      <c r="P416" s="64">
        <f>if(vlookup(A416,'RVtools V2.1'!A:H,5,0)="oui",1,0)</f>
        <v>1</v>
      </c>
      <c r="Q416" s="64">
        <f>ifna(vlookup(A416,vCPU!A:B,2,0),"Unknown")</f>
        <v>4</v>
      </c>
      <c r="R416" s="66">
        <f>ifna(vlookup(A416,vMemory!A:C,3,0),"Unknown")</f>
        <v>16</v>
      </c>
      <c r="S416" s="66">
        <f>ifna(vlookup(A416,vDisk!A:C,3,0),"Unknown")</f>
        <v>80</v>
      </c>
      <c r="T416" s="67" t="str">
        <f t="array" ref="T416">IFS(
   L416=1, "No Lift &amp; Shift",
   J416=1, XLOOKUP(A416, 'Infra Study'!A:A, 'Infra Study'!P:P),
   I416=1, "No Lift &amp; Shift",
   H416=1, "GKE",
   K416=1, "GCNV",
   G416=1, "Lift &amp; Shift Prod",
   TRUE, "Lift &amp; Shift Noprod"
)</f>
        <v>Lift &amp; Shift Prod</v>
      </c>
      <c r="U416" s="67">
        <f t="shared" si="7"/>
        <v>1</v>
      </c>
      <c r="V416" s="68" t="str">
        <f>if(T416="Lift &amp; Shift Noprod",if( Y416=0,Assumptions!$B$5, Assumptions!$B$4),if(T416="Lift &amp; Shift Prod",if(AND(N416=1,O416="T1"),Assumptions!$B$6,Assumptions!$B$4),0))</f>
        <v>N2D</v>
      </c>
      <c r="W416" s="69">
        <f>if(V416&lt;&gt;0,if(Q416="Unknown", Assumptions!$B$42,If(Q416&gt;1,Q416,2)),0)</f>
        <v>4</v>
      </c>
      <c r="X416" s="69">
        <f>if(V416&lt;&gt;0,if(R416="Unknown", Assumptions!$B$43,R416),0)</f>
        <v>16</v>
      </c>
      <c r="Y416" s="68">
        <f t="shared" si="8"/>
        <v>0</v>
      </c>
      <c r="Z416" s="68">
        <f>if(V416&lt;&gt;0,if(  S416="Unknown", Assumptions!$B$44,S416),0)</f>
        <v>80</v>
      </c>
      <c r="AA416" s="68" t="str">
        <f>if(V416 ="N2",ifna(vlookup(W416&amp;"-"&amp;X416,'Ref. VM'!A:B,2,0),"Custom"),if(V416 ="E2" , ifna(vlookup(W416&amp;"-"&amp;X416,'Ref. VM'!D:E,2,0),"Custom"),if(V416="N2D",ifna(vlookup(W416&amp;"-"&amp;X416,'Ref. VM'!G:H,2,0),"Custom"),if(V416="N4",ifna(vlookup(W416&amp;"-"&amp;X416,'Ref. VM'!J:K,2,0),"Custom"),0))))</f>
        <v>Predefined</v>
      </c>
      <c r="AB416" s="67" t="str">
        <f t="shared" si="9"/>
        <v>N2D-Predefined vCPUs-CUD 3y</v>
      </c>
      <c r="AC416" s="67" t="str">
        <f t="shared" si="10"/>
        <v>N2D-Predefined RAM-CUD 3y</v>
      </c>
      <c r="AD416" s="67">
        <f t="shared" si="11"/>
        <v>0</v>
      </c>
      <c r="AE416" s="69">
        <f>if(T416="Lift &amp; Shift Prod",730,if(T416="Lift &amp; Shift Noprod",Assumptions!$B$3,0))</f>
        <v>730</v>
      </c>
      <c r="AF416" s="70">
        <f>if( U416=0,0,if(Y416=0, ((vlookup(AB416,'SKU Pricing'!A:B,Assumptions!$B$2,0)*W416)+(vlookup(AC416,'SKU Pricing'!A:B,Assumptions!$B$2,0)*X416))*AE416,((vlookup(AB416,'SKU Pricing'!A:B,Assumptions!$B$2,0)*W416)+(vlookup(AC416,'SKU Pricing'!A:B,Assumptions!$B$2,0)*(W416*8))+(vlookup(AD416,'SKU Pricing'!A:B,Assumptions!$B$2,0)*(X416-(W416*8))))*AE416))</f>
        <v>64.3974464</v>
      </c>
      <c r="AG416" s="67" t="str">
        <f t="shared" si="12"/>
        <v>Windows Server</v>
      </c>
      <c r="AH416" s="70">
        <f>ifna(vlookup(AG416,'SKU Pricing'!A:B,Assumptions!$B$2,0)*W416*AE416,0)</f>
        <v>134.32</v>
      </c>
      <c r="AI416" s="62" t="str">
        <f t="shared" si="13"/>
        <v>Regional</v>
      </c>
      <c r="AJ416" s="62" t="str">
        <f>if(V416&lt;&gt;0, if(T416="Lift &amp; Shift Noprod",Assumptions!$B$9,if(V416=Assumptions!$B$6,Assumptions!$B$10,if(P416=1,Assumptions!$B$8,Assumptions!$B$7))),"")</f>
        <v>SSD</v>
      </c>
      <c r="AK416" s="69" t="str">
        <f t="shared" si="14"/>
        <v>SSD</v>
      </c>
      <c r="AL416" s="69">
        <f>if(AJ416="Hyperdisk Balanced",Assumptions!$B$11,0)</f>
        <v>0</v>
      </c>
      <c r="AM416" s="69">
        <f>if(AJ416="Hyperdisk Balanced",Assumptions!$B$12,0)</f>
        <v>0</v>
      </c>
      <c r="AN416" s="70">
        <f>if(AK416=0,0,if(AJ416="Hyperdisk Balanced",vlookup(AK416&amp;" provisioned space",'SKU Pricing'!A:B,Assumptions!$B$2,0)*Z416+vlookup(AK416&amp;" provisioned IOPS",'SKU Pricing'!A:B,Assumptions!$B$2,0)*AL416*730+vlookup(AK416&amp;" provisioned throughput",'SKU Pricing'!A:B,Assumptions!$B$2,0)*AM416*730,vlookup(AK416,'SKU Pricing'!A:B,Assumptions!$B$2,0)*Z416))</f>
        <v>15.76</v>
      </c>
      <c r="AO416" s="70">
        <f t="shared" si="15"/>
        <v>214.4774464</v>
      </c>
      <c r="AP416" s="71" t="str">
        <f t="shared" si="16"/>
        <v>VM Manager</v>
      </c>
      <c r="AQ416" s="70">
        <f>ifna(vlookup(AP416,'SKU Pricing'!A:B,Assumptions!$B$2,0)*AE416,0)</f>
        <v>2.19</v>
      </c>
      <c r="AR416" s="72">
        <v>0.0</v>
      </c>
    </row>
    <row r="417">
      <c r="A417" s="61" t="s">
        <v>566</v>
      </c>
      <c r="B417" s="62" t="str">
        <f>ifna(if(vlookup(A417,vOS!A:B,2,0)="","Unknown",vlookup(A417,vOS!A:B,2,0)),"Unknown")</f>
        <v>Debian GNU/Linux 11 (64-bit)</v>
      </c>
      <c r="C417" s="62">
        <f>vlookup(B417,'OS Study'!A:D,2,0)</f>
        <v>0</v>
      </c>
      <c r="D417" s="62" t="str">
        <f>vlookup(B417,'OS Study'!A:D,3,0)</f>
        <v>Linux</v>
      </c>
      <c r="E417" s="62" t="str">
        <f>vlookup(B417,'OS Study'!A:D,4,0)</f>
        <v>Debian</v>
      </c>
      <c r="F417" s="63" t="str">
        <f>vlookup(B417,'OS Study'!A:E,5,0)</f>
        <v>11</v>
      </c>
      <c r="G417" s="62">
        <f>IF(vlookup(A417,'RVtools V2.1'!A:J,4,0)="non",0,1)</f>
        <v>1</v>
      </c>
      <c r="H417" s="62">
        <f>if(vlookup(A417,'RVtools V2.1'!A:K,11,0)="kube",1,0)</f>
        <v>0</v>
      </c>
      <c r="I417" s="62">
        <f t="shared" si="5"/>
        <v>0</v>
      </c>
      <c r="J417" s="62">
        <f>ifna(vlookup(A417,'Infra Study'!A:Q,17,0),0)</f>
        <v>0</v>
      </c>
      <c r="K417" s="64">
        <f>IFERROR(__xludf.DUMMYFUNCTION("N(REGEXMATCH(VLOOKUP(A417, 'RVtools V2.1'!A:H, 8, 0), ""^Serveur de fichiers""))"),0.0)</f>
        <v>0</v>
      </c>
      <c r="L417" s="64">
        <f t="shared" si="6"/>
        <v>0</v>
      </c>
      <c r="M417" s="67" t="str">
        <f>ifna(vlookup(A417,'RVtools V2.1'!A:I,8,0),"N/A")</f>
        <v>Infra - Rebond RSX</v>
      </c>
      <c r="N417" s="64">
        <f>IFERROR(__xludf.DUMMYFUNCTION("IF(REGEXMATCH(M417, ""(?i)"" &amp; JOIN(""|"", SPLIT(""kalisil"", "" ""))), 1, 0)"),0.0)</f>
        <v>0</v>
      </c>
      <c r="O417" s="64" t="str">
        <f>vlookup(A417,'RVtools V2.1'!A:H,7,0)</f>
        <v>T2</v>
      </c>
      <c r="P417" s="64">
        <f>if(vlookup(A417,'RVtools V2.1'!A:H,5,0)="oui",1,0)</f>
        <v>1</v>
      </c>
      <c r="Q417" s="64">
        <f>ifna(vlookup(A417,vCPU!A:B,2,0),"Unknown")</f>
        <v>4</v>
      </c>
      <c r="R417" s="66">
        <f>ifna(vlookup(A417,vMemory!A:C,3,0),"Unknown")</f>
        <v>8</v>
      </c>
      <c r="S417" s="66">
        <f>ifna(vlookup(A417,vDisk!A:C,3,0),"Unknown")</f>
        <v>38</v>
      </c>
      <c r="T417" s="67" t="str">
        <f t="array" ref="T417">IFS(
   L417=1, "No Lift &amp; Shift",
   J417=1, XLOOKUP(A417, 'Infra Study'!A:A, 'Infra Study'!P:P),
   I417=1, "No Lift &amp; Shift",
   H417=1, "GKE",
   K417=1, "GCNV",
   G417=1, "Lift &amp; Shift Prod",
   TRUE, "Lift &amp; Shift Noprod"
)</f>
        <v>Lift &amp; Shift Prod</v>
      </c>
      <c r="U417" s="67">
        <f t="shared" si="7"/>
        <v>1</v>
      </c>
      <c r="V417" s="68" t="str">
        <f>if(T417="Lift &amp; Shift Noprod",if( Y417=0,Assumptions!$B$5, Assumptions!$B$4),if(T417="Lift &amp; Shift Prod",if(AND(N417=1,O417="T1"),Assumptions!$B$6,Assumptions!$B$4),0))</f>
        <v>N2D</v>
      </c>
      <c r="W417" s="69">
        <f>if(V417&lt;&gt;0,if(Q417="Unknown", Assumptions!$B$42,If(Q417&gt;1,Q417,2)),0)</f>
        <v>4</v>
      </c>
      <c r="X417" s="69">
        <f>if(V417&lt;&gt;0,if(R417="Unknown", Assumptions!$B$43,R417),0)</f>
        <v>8</v>
      </c>
      <c r="Y417" s="68">
        <f t="shared" si="8"/>
        <v>0</v>
      </c>
      <c r="Z417" s="68">
        <f>if(V417&lt;&gt;0,if(  S417="Unknown", Assumptions!$B$44,S417),0)</f>
        <v>38</v>
      </c>
      <c r="AA417" s="68" t="str">
        <f>if(V417 ="N2",ifna(vlookup(W417&amp;"-"&amp;X417,'Ref. VM'!A:B,2,0),"Custom"),if(V417 ="E2" , ifna(vlookup(W417&amp;"-"&amp;X417,'Ref. VM'!D:E,2,0),"Custom"),if(V417="N2D",ifna(vlookup(W417&amp;"-"&amp;X417,'Ref. VM'!G:H,2,0),"Custom"),if(V417="N4",ifna(vlookup(W417&amp;"-"&amp;X417,'Ref. VM'!J:K,2,0),"Custom"),0))))</f>
        <v>Custom</v>
      </c>
      <c r="AB417" s="67" t="str">
        <f t="shared" si="9"/>
        <v>N2D-Custom vCPUs-CUD 3y</v>
      </c>
      <c r="AC417" s="67" t="str">
        <f t="shared" si="10"/>
        <v>N2D-Custom RAM-CUD 3y</v>
      </c>
      <c r="AD417" s="67">
        <f t="shared" si="11"/>
        <v>0</v>
      </c>
      <c r="AE417" s="69">
        <f>if(T417="Lift &amp; Shift Prod",730,if(T417="Lift &amp; Shift Noprod",Assumptions!$B$3,0))</f>
        <v>730</v>
      </c>
      <c r="AF417" s="70">
        <f>if( U417=0,0,if(Y417=0, ((vlookup(AB417,'SKU Pricing'!A:B,Assumptions!$B$2,0)*W417)+(vlookup(AC417,'SKU Pricing'!A:B,Assumptions!$B$2,0)*X417))*AE417,((vlookup(AB417,'SKU Pricing'!A:B,Assumptions!$B$2,0)*W417)+(vlookup(AC417,'SKU Pricing'!A:B,Assumptions!$B$2,0)*(W417*8))+(vlookup(AD417,'SKU Pricing'!A:B,Assumptions!$B$2,0)*(X417-(W417*8))))*AE417))</f>
        <v>55.81665264</v>
      </c>
      <c r="AG417" s="67">
        <f t="shared" si="12"/>
        <v>0</v>
      </c>
      <c r="AH417" s="70">
        <f>ifna(vlookup(AG417,'SKU Pricing'!A:B,Assumptions!$B$2,0)*W417*AE417,0)</f>
        <v>0</v>
      </c>
      <c r="AI417" s="62" t="str">
        <f t="shared" si="13"/>
        <v/>
      </c>
      <c r="AJ417" s="62" t="str">
        <f>if(V417&lt;&gt;0, if(T417="Lift &amp; Shift Noprod",Assumptions!$B$9,if(V417=Assumptions!$B$6,Assumptions!$B$10,if(P417=1,Assumptions!$B$8,Assumptions!$B$7))),"")</f>
        <v>SSD</v>
      </c>
      <c r="AK417" s="69" t="str">
        <f t="shared" si="14"/>
        <v>SSD</v>
      </c>
      <c r="AL417" s="69">
        <f>if(AJ417="Hyperdisk Balanced",Assumptions!$B$11,0)</f>
        <v>0</v>
      </c>
      <c r="AM417" s="69">
        <f>if(AJ417="Hyperdisk Balanced",Assumptions!$B$12,0)</f>
        <v>0</v>
      </c>
      <c r="AN417" s="70">
        <f>if(AK417=0,0,if(AJ417="Hyperdisk Balanced",vlookup(AK417&amp;" provisioned space",'SKU Pricing'!A:B,Assumptions!$B$2,0)*Z417+vlookup(AK417&amp;" provisioned IOPS",'SKU Pricing'!A:B,Assumptions!$B$2,0)*AL417*730+vlookup(AK417&amp;" provisioned throughput",'SKU Pricing'!A:B,Assumptions!$B$2,0)*AM417*730,vlookup(AK417,'SKU Pricing'!A:B,Assumptions!$B$2,0)*Z417))</f>
        <v>7.486</v>
      </c>
      <c r="AO417" s="70">
        <f t="shared" si="15"/>
        <v>63.30265264</v>
      </c>
      <c r="AP417" s="71" t="str">
        <f t="shared" si="16"/>
        <v>VM Manager</v>
      </c>
      <c r="AQ417" s="70">
        <f>ifna(vlookup(AP417,'SKU Pricing'!A:B,Assumptions!$B$2,0)*AE417,0)</f>
        <v>2.19</v>
      </c>
      <c r="AR417" s="72">
        <v>0.0</v>
      </c>
    </row>
    <row r="418">
      <c r="A418" s="61" t="s">
        <v>567</v>
      </c>
      <c r="B418" s="62" t="str">
        <f>ifna(if(vlookup(A418,vOS!A:B,2,0)="","Unknown",vlookup(A418,vOS!A:B,2,0)),"Unknown")</f>
        <v>Microsoft Windows Server 2022 (64-bit)</v>
      </c>
      <c r="C418" s="62">
        <f>vlookup(B418,'OS Study'!A:D,2,0)</f>
        <v>0</v>
      </c>
      <c r="D418" s="62" t="str">
        <f>vlookup(B418,'OS Study'!A:D,3,0)</f>
        <v>Windows</v>
      </c>
      <c r="E418" s="62" t="str">
        <f>vlookup(B418,'OS Study'!A:D,4,0)</f>
        <v>Server</v>
      </c>
      <c r="F418" s="63" t="str">
        <f>vlookup(B418,'OS Study'!A:E,5,0)</f>
        <v>2022</v>
      </c>
      <c r="G418" s="62">
        <f>IF(vlookup(A418,'RVtools V2.1'!A:J,4,0)="non",0,1)</f>
        <v>0</v>
      </c>
      <c r="H418" s="62">
        <f>if(vlookup(A418,'RVtools V2.1'!A:K,11,0)="kube",1,0)</f>
        <v>0</v>
      </c>
      <c r="I418" s="62">
        <f t="shared" si="5"/>
        <v>0</v>
      </c>
      <c r="J418" s="62">
        <f>ifna(vlookup(A418,'Infra Study'!A:Q,17,0),0)</f>
        <v>0</v>
      </c>
      <c r="K418" s="64">
        <f>IFERROR(__xludf.DUMMYFUNCTION("N(REGEXMATCH(VLOOKUP(A418, 'RVtools V2.1'!A:H, 8, 0), ""^Serveur de fichiers""))"),0.0)</f>
        <v>0</v>
      </c>
      <c r="L418" s="64">
        <f t="shared" si="6"/>
        <v>0</v>
      </c>
      <c r="M418" s="65" t="str">
        <f>ifna(vlookup(A418,'RVtools V2.1'!A:I,8,0),"N/A")</f>
        <v>Infra - Relai With Secure</v>
      </c>
      <c r="N418" s="64">
        <f>IFERROR(__xludf.DUMMYFUNCTION("IF(REGEXMATCH(M418, ""(?i)"" &amp; JOIN(""|"", SPLIT(""kalisil"", "" ""))), 1, 0)"),0.0)</f>
        <v>0</v>
      </c>
      <c r="O418" s="64" t="str">
        <f>vlookup(A418,'RVtools V2.1'!A:H,7,0)</f>
        <v>T3</v>
      </c>
      <c r="P418" s="64">
        <f>if(vlookup(A418,'RVtools V2.1'!A:H,5,0)="oui",1,0)</f>
        <v>0</v>
      </c>
      <c r="Q418" s="64">
        <f>ifna(vlookup(A418,vCPU!A:B,2,0),"Unknown")</f>
        <v>4</v>
      </c>
      <c r="R418" s="66">
        <f>ifna(vlookup(A418,vMemory!A:C,3,0),"Unknown")</f>
        <v>6</v>
      </c>
      <c r="S418" s="66">
        <f>ifna(vlookup(A418,vDisk!A:C,3,0),"Unknown")</f>
        <v>109</v>
      </c>
      <c r="T418" s="67" t="str">
        <f t="array" ref="T418">IFS(
   L418=1, "No Lift &amp; Shift",
   J418=1, XLOOKUP(A418, 'Infra Study'!A:A, 'Infra Study'!P:P),
   I418=1, "No Lift &amp; Shift",
   H418=1, "GKE",
   K418=1, "GCNV",
   G418=1, "Lift &amp; Shift Prod",
   TRUE, "Lift &amp; Shift Noprod"
)</f>
        <v>Lift &amp; Shift Noprod</v>
      </c>
      <c r="U418" s="67">
        <f t="shared" si="7"/>
        <v>1</v>
      </c>
      <c r="V418" s="68" t="str">
        <f>if(T418="Lift &amp; Shift Noprod",if( Y418=0,Assumptions!$B$5, Assumptions!$B$4),if(T418="Lift &amp; Shift Prod",if(AND(N418=1,O418="T1"),Assumptions!$B$6,Assumptions!$B$4),0))</f>
        <v>E2</v>
      </c>
      <c r="W418" s="69">
        <f>if(V418&lt;&gt;0,if(Q418="Unknown", Assumptions!$B$42,If(Q418&gt;1,Q418,2)),0)</f>
        <v>4</v>
      </c>
      <c r="X418" s="69">
        <f>if(V418&lt;&gt;0,if(R418="Unknown", Assumptions!$B$43,R418),0)</f>
        <v>6</v>
      </c>
      <c r="Y418" s="68">
        <f t="shared" si="8"/>
        <v>0</v>
      </c>
      <c r="Z418" s="68">
        <f>if(V418&lt;&gt;0,if(  S418="Unknown", Assumptions!$B$44,S418),0)</f>
        <v>109</v>
      </c>
      <c r="AA418" s="68" t="str">
        <f>if(V418 ="N2",ifna(vlookup(W418&amp;"-"&amp;X418,'Ref. VM'!A:B,2,0),"Custom"),if(V418 ="E2" , ifna(vlookup(W418&amp;"-"&amp;X418,'Ref. VM'!D:E,2,0),"Custom"),if(V418="N2D",ifna(vlookup(W418&amp;"-"&amp;X418,'Ref. VM'!G:H,2,0),"Custom"),if(V418="N4",ifna(vlookup(W418&amp;"-"&amp;X418,'Ref. VM'!J:K,2,0),"Custom"),0))))</f>
        <v>Custom</v>
      </c>
      <c r="AB418" s="67" t="str">
        <f t="shared" si="9"/>
        <v>E2-Custom vCPUs</v>
      </c>
      <c r="AC418" s="67" t="str">
        <f t="shared" si="10"/>
        <v>E2-Custom RAM</v>
      </c>
      <c r="AD418" s="67">
        <f t="shared" si="11"/>
        <v>0</v>
      </c>
      <c r="AE418" s="69">
        <f>if(T418="Lift &amp; Shift Prod",730,if(T418="Lift &amp; Shift Noprod",Assumptions!$B$3,0))</f>
        <v>270</v>
      </c>
      <c r="AF418" s="70">
        <f>if( U418=0,0,if(Y418=0, ((vlookup(AB418,'SKU Pricing'!A:B,Assumptions!$B$2,0)*W418)+(vlookup(AC418,'SKU Pricing'!A:B,Assumptions!$B$2,0)*X418))*AE418,((vlookup(AB418,'SKU Pricing'!A:B,Assumptions!$B$2,0)*W418)+(vlookup(AC418,'SKU Pricing'!A:B,Assumptions!$B$2,0)*(W418*8))+(vlookup(AD418,'SKU Pricing'!A:B,Assumptions!$B$2,0)*(X418-(W418*8))))*AE418))</f>
        <v>34.460559</v>
      </c>
      <c r="AG418" s="67" t="str">
        <f t="shared" si="12"/>
        <v>Windows Server</v>
      </c>
      <c r="AH418" s="70">
        <f>ifna(vlookup(AG418,'SKU Pricing'!A:B,Assumptions!$B$2,0)*W418*AE418,0)</f>
        <v>49.68</v>
      </c>
      <c r="AI418" s="62" t="str">
        <f t="shared" si="13"/>
        <v/>
      </c>
      <c r="AJ418" s="62" t="str">
        <f>if(V418&lt;&gt;0, if(T418="Lift &amp; Shift Noprod",Assumptions!$B$9,if(V418=Assumptions!$B$6,Assumptions!$B$10,if(P418=1,Assumptions!$B$8,Assumptions!$B$7))),"")</f>
        <v>Balanced</v>
      </c>
      <c r="AK418" s="69" t="str">
        <f t="shared" si="14"/>
        <v>Balanced</v>
      </c>
      <c r="AL418" s="69">
        <f>if(AJ418="Hyperdisk Balanced",Assumptions!$B$11,0)</f>
        <v>0</v>
      </c>
      <c r="AM418" s="69">
        <f>if(AJ418="Hyperdisk Balanced",Assumptions!$B$12,0)</f>
        <v>0</v>
      </c>
      <c r="AN418" s="70">
        <f>if(AK418=0,0,if(AJ418="Hyperdisk Balanced",vlookup(AK418&amp;" provisioned space",'SKU Pricing'!A:B,Assumptions!$B$2,0)*Z418+vlookup(AK418&amp;" provisioned IOPS",'SKU Pricing'!A:B,Assumptions!$B$2,0)*AL418*730+vlookup(AK418&amp;" provisioned throughput",'SKU Pricing'!A:B,Assumptions!$B$2,0)*AM418*730,vlookup(AK418,'SKU Pricing'!A:B,Assumptions!$B$2,0)*Z418))</f>
        <v>12.644</v>
      </c>
      <c r="AO418" s="70">
        <f t="shared" si="15"/>
        <v>96.784559</v>
      </c>
      <c r="AP418" s="71" t="str">
        <f t="shared" si="16"/>
        <v>VM Manager</v>
      </c>
      <c r="AQ418" s="70">
        <f>ifna(vlookup(AP418,'SKU Pricing'!A:B,Assumptions!$B$2,0)*AE418,0)</f>
        <v>0.81</v>
      </c>
      <c r="AR418" s="72">
        <v>0.0</v>
      </c>
    </row>
    <row r="419">
      <c r="A419" s="61" t="s">
        <v>568</v>
      </c>
      <c r="B419" s="62" t="str">
        <f>ifna(if(vlookup(A419,vOS!A:B,2,0)="","Unknown",vlookup(A419,vOS!A:B,2,0)),"Unknown")</f>
        <v>Microsoft Windows Server 2019 (64-bit)</v>
      </c>
      <c r="C419" s="62">
        <f>vlookup(B419,'OS Study'!A:D,2,0)</f>
        <v>0</v>
      </c>
      <c r="D419" s="62" t="str">
        <f>vlookup(B419,'OS Study'!A:D,3,0)</f>
        <v>Windows</v>
      </c>
      <c r="E419" s="62" t="str">
        <f>vlookup(B419,'OS Study'!A:D,4,0)</f>
        <v>Server</v>
      </c>
      <c r="F419" s="63" t="str">
        <f>vlookup(B419,'OS Study'!A:E,5,0)</f>
        <v>2019</v>
      </c>
      <c r="G419" s="62">
        <f>IF(vlookup(A419,'RVtools V2.1'!A:J,4,0)="non",0,1)</f>
        <v>0</v>
      </c>
      <c r="H419" s="62">
        <f>if(vlookup(A419,'RVtools V2.1'!A:K,11,0)="kube",1,0)</f>
        <v>0</v>
      </c>
      <c r="I419" s="62">
        <f t="shared" si="5"/>
        <v>0</v>
      </c>
      <c r="J419" s="62">
        <f>ifna(vlookup(A419,'Infra Study'!A:Q,17,0),0)</f>
        <v>0</v>
      </c>
      <c r="K419" s="64">
        <f>IFERROR(__xludf.DUMMYFUNCTION("N(REGEXMATCH(VLOOKUP(A419, 'RVtools V2.1'!A:H, 8, 0), ""^Serveur de fichiers""))"),0.0)</f>
        <v>0</v>
      </c>
      <c r="L419" s="64">
        <f t="shared" si="6"/>
        <v>0</v>
      </c>
      <c r="M419" s="65" t="str">
        <f>ifna(vlookup(A419,'RVtools V2.1'!A:I,8,0),"N/A")</f>
        <v>Infra - Relai With Secure</v>
      </c>
      <c r="N419" s="64">
        <f>IFERROR(__xludf.DUMMYFUNCTION("IF(REGEXMATCH(M419, ""(?i)"" &amp; JOIN(""|"", SPLIT(""kalisil"", "" ""))), 1, 0)"),0.0)</f>
        <v>0</v>
      </c>
      <c r="O419" s="64" t="str">
        <f>vlookup(A419,'RVtools V2.1'!A:H,7,0)</f>
        <v>T3</v>
      </c>
      <c r="P419" s="64">
        <f>if(vlookup(A419,'RVtools V2.1'!A:H,5,0)="oui",1,0)</f>
        <v>0</v>
      </c>
      <c r="Q419" s="64">
        <f>ifna(vlookup(A419,vCPU!A:B,2,0),"Unknown")</f>
        <v>2</v>
      </c>
      <c r="R419" s="66">
        <f>ifna(vlookup(A419,vMemory!A:C,3,0),"Unknown")</f>
        <v>4</v>
      </c>
      <c r="S419" s="66">
        <f>ifna(vlookup(A419,vDisk!A:C,3,0),"Unknown")</f>
        <v>109</v>
      </c>
      <c r="T419" s="67" t="str">
        <f t="array" ref="T419">IFS(
   L419=1, "No Lift &amp; Shift",
   J419=1, XLOOKUP(A419, 'Infra Study'!A:A, 'Infra Study'!P:P),
   I419=1, "No Lift &amp; Shift",
   H419=1, "GKE",
   K419=1, "GCNV",
   G419=1, "Lift &amp; Shift Prod",
   TRUE, "Lift &amp; Shift Noprod"
)</f>
        <v>Lift &amp; Shift Noprod</v>
      </c>
      <c r="U419" s="67">
        <f t="shared" si="7"/>
        <v>1</v>
      </c>
      <c r="V419" s="68" t="str">
        <f>if(T419="Lift &amp; Shift Noprod",if( Y419=0,Assumptions!$B$5, Assumptions!$B$4),if(T419="Lift &amp; Shift Prod",if(AND(N419=1,O419="T1"),Assumptions!$B$6,Assumptions!$B$4),0))</f>
        <v>E2</v>
      </c>
      <c r="W419" s="69">
        <f>if(V419&lt;&gt;0,if(Q419="Unknown", Assumptions!$B$42,If(Q419&gt;1,Q419,2)),0)</f>
        <v>2</v>
      </c>
      <c r="X419" s="69">
        <f>if(V419&lt;&gt;0,if(R419="Unknown", Assumptions!$B$43,R419),0)</f>
        <v>4</v>
      </c>
      <c r="Y419" s="68">
        <f t="shared" si="8"/>
        <v>0</v>
      </c>
      <c r="Z419" s="68">
        <f>if(V419&lt;&gt;0,if(  S419="Unknown", Assumptions!$B$44,S419),0)</f>
        <v>109</v>
      </c>
      <c r="AA419" s="68" t="str">
        <f>if(V419 ="N2",ifna(vlookup(W419&amp;"-"&amp;X419,'Ref. VM'!A:B,2,0),"Custom"),if(V419 ="E2" , ifna(vlookup(W419&amp;"-"&amp;X419,'Ref. VM'!D:E,2,0),"Custom"),if(V419="N2D",ifna(vlookup(W419&amp;"-"&amp;X419,'Ref. VM'!G:H,2,0),"Custom"),if(V419="N4",ifna(vlookup(W419&amp;"-"&amp;X419,'Ref. VM'!J:K,2,0),"Custom"),0))))</f>
        <v>Custom</v>
      </c>
      <c r="AB419" s="67" t="str">
        <f t="shared" si="9"/>
        <v>E2-Custom vCPUs</v>
      </c>
      <c r="AC419" s="67" t="str">
        <f t="shared" si="10"/>
        <v>E2-Custom RAM</v>
      </c>
      <c r="AD419" s="67">
        <f t="shared" si="11"/>
        <v>0</v>
      </c>
      <c r="AE419" s="69">
        <f>if(T419="Lift &amp; Shift Prod",730,if(T419="Lift &amp; Shift Noprod",Assumptions!$B$3,0))</f>
        <v>270</v>
      </c>
      <c r="AF419" s="70">
        <f>if( U419=0,0,if(Y419=0, ((vlookup(AB419,'SKU Pricing'!A:B,Assumptions!$B$2,0)*W419)+(vlookup(AC419,'SKU Pricing'!A:B,Assumptions!$B$2,0)*X419))*AE419,((vlookup(AB419,'SKU Pricing'!A:B,Assumptions!$B$2,0)*W419)+(vlookup(AC419,'SKU Pricing'!A:B,Assumptions!$B$2,0)*(W419*8))+(vlookup(AD419,'SKU Pricing'!A:B,Assumptions!$B$2,0)*(X419-(W419*8))))*AE419))</f>
        <v>18.191628</v>
      </c>
      <c r="AG419" s="67" t="str">
        <f t="shared" si="12"/>
        <v>Windows Server</v>
      </c>
      <c r="AH419" s="70">
        <f>ifna(vlookup(AG419,'SKU Pricing'!A:B,Assumptions!$B$2,0)*W419*AE419,0)</f>
        <v>24.84</v>
      </c>
      <c r="AI419" s="62" t="str">
        <f t="shared" si="13"/>
        <v/>
      </c>
      <c r="AJ419" s="62" t="str">
        <f>if(V419&lt;&gt;0, if(T419="Lift &amp; Shift Noprod",Assumptions!$B$9,if(V419=Assumptions!$B$6,Assumptions!$B$10,if(P419=1,Assumptions!$B$8,Assumptions!$B$7))),"")</f>
        <v>Balanced</v>
      </c>
      <c r="AK419" s="69" t="str">
        <f t="shared" si="14"/>
        <v>Balanced</v>
      </c>
      <c r="AL419" s="69">
        <f>if(AJ419="Hyperdisk Balanced",Assumptions!$B$11,0)</f>
        <v>0</v>
      </c>
      <c r="AM419" s="69">
        <f>if(AJ419="Hyperdisk Balanced",Assumptions!$B$12,0)</f>
        <v>0</v>
      </c>
      <c r="AN419" s="70">
        <f>if(AK419=0,0,if(AJ419="Hyperdisk Balanced",vlookup(AK419&amp;" provisioned space",'SKU Pricing'!A:B,Assumptions!$B$2,0)*Z419+vlookup(AK419&amp;" provisioned IOPS",'SKU Pricing'!A:B,Assumptions!$B$2,0)*AL419*730+vlookup(AK419&amp;" provisioned throughput",'SKU Pricing'!A:B,Assumptions!$B$2,0)*AM419*730,vlookup(AK419,'SKU Pricing'!A:B,Assumptions!$B$2,0)*Z419))</f>
        <v>12.644</v>
      </c>
      <c r="AO419" s="70">
        <f t="shared" si="15"/>
        <v>55.675628</v>
      </c>
      <c r="AP419" s="71" t="str">
        <f t="shared" si="16"/>
        <v>VM Manager</v>
      </c>
      <c r="AQ419" s="70">
        <f>ifna(vlookup(AP419,'SKU Pricing'!A:B,Assumptions!$B$2,0)*AE419,0)</f>
        <v>0.81</v>
      </c>
      <c r="AR419" s="72">
        <v>0.0</v>
      </c>
    </row>
    <row r="420">
      <c r="A420" s="61" t="s">
        <v>569</v>
      </c>
      <c r="B420" s="62" t="str">
        <f>ifna(if(vlookup(A420,vOS!A:B,2,0)="","Unknown",vlookup(A420,vOS!A:B,2,0)),"Unknown")</f>
        <v>Microsoft Windows Server 2022 (64-bit)</v>
      </c>
      <c r="C420" s="62">
        <f>vlookup(B420,'OS Study'!A:D,2,0)</f>
        <v>0</v>
      </c>
      <c r="D420" s="62" t="str">
        <f>vlookup(B420,'OS Study'!A:D,3,0)</f>
        <v>Windows</v>
      </c>
      <c r="E420" s="62" t="str">
        <f>vlookup(B420,'OS Study'!A:D,4,0)</f>
        <v>Server</v>
      </c>
      <c r="F420" s="63" t="str">
        <f>vlookup(B420,'OS Study'!A:E,5,0)</f>
        <v>2022</v>
      </c>
      <c r="G420" s="62">
        <f>IF(vlookup(A420,'RVtools V2.1'!A:J,4,0)="non",0,1)</f>
        <v>1</v>
      </c>
      <c r="H420" s="62">
        <f>if(vlookup(A420,'RVtools V2.1'!A:K,11,0)="kube",1,0)</f>
        <v>0</v>
      </c>
      <c r="I420" s="62">
        <f t="shared" si="5"/>
        <v>0</v>
      </c>
      <c r="J420" s="62">
        <f>ifna(vlookup(A420,'Infra Study'!A:Q,17,0),0)</f>
        <v>0</v>
      </c>
      <c r="K420" s="64">
        <f>IFERROR(__xludf.DUMMYFUNCTION("N(REGEXMATCH(VLOOKUP(A420, 'RVtools V2.1'!A:H, 8, 0), ""^Serveur de fichiers""))"),0.0)</f>
        <v>0</v>
      </c>
      <c r="L420" s="64">
        <f t="shared" si="6"/>
        <v>0</v>
      </c>
      <c r="M420" s="67" t="str">
        <f>ifna(vlookup(A420,'RVtools V2.1'!A:I,8,0),"N/A")</f>
        <v>Infra - TSE</v>
      </c>
      <c r="N420" s="64">
        <f>IFERROR(__xludf.DUMMYFUNCTION("IF(REGEXMATCH(M420, ""(?i)"" &amp; JOIN(""|"", SPLIT(""kalisil"", "" ""))), 1, 0)"),0.0)</f>
        <v>0</v>
      </c>
      <c r="O420" s="64" t="str">
        <f>vlookup(A420,'RVtools V2.1'!A:H,7,0)</f>
        <v>T2</v>
      </c>
      <c r="P420" s="64">
        <f>if(vlookup(A420,'RVtools V2.1'!A:H,5,0)="oui",1,0)</f>
        <v>1</v>
      </c>
      <c r="Q420" s="64">
        <f>ifna(vlookup(A420,vCPU!A:B,2,0),"Unknown")</f>
        <v>2</v>
      </c>
      <c r="R420" s="66">
        <f>ifna(vlookup(A420,vMemory!A:C,3,0),"Unknown")</f>
        <v>8</v>
      </c>
      <c r="S420" s="66">
        <f>ifna(vlookup(A420,vDisk!A:C,3,0),"Unknown")</f>
        <v>72</v>
      </c>
      <c r="T420" s="67" t="str">
        <f t="array" ref="T420">IFS(
   L420=1, "No Lift &amp; Shift",
   J420=1, XLOOKUP(A420, 'Infra Study'!A:A, 'Infra Study'!P:P),
   I420=1, "No Lift &amp; Shift",
   H420=1, "GKE",
   K420=1, "GCNV",
   G420=1, "Lift &amp; Shift Prod",
   TRUE, "Lift &amp; Shift Noprod"
)</f>
        <v>Lift &amp; Shift Prod</v>
      </c>
      <c r="U420" s="67">
        <f t="shared" si="7"/>
        <v>1</v>
      </c>
      <c r="V420" s="68" t="str">
        <f>if(T420="Lift &amp; Shift Noprod",if( Y420=0,Assumptions!$B$5, Assumptions!$B$4),if(T420="Lift &amp; Shift Prod",if(AND(N420=1,O420="T1"),Assumptions!$B$6,Assumptions!$B$4),0))</f>
        <v>N2D</v>
      </c>
      <c r="W420" s="69">
        <f>if(V420&lt;&gt;0,if(Q420="Unknown", Assumptions!$B$42,If(Q420&gt;1,Q420,2)),0)</f>
        <v>2</v>
      </c>
      <c r="X420" s="69">
        <f>if(V420&lt;&gt;0,if(R420="Unknown", Assumptions!$B$43,R420),0)</f>
        <v>8</v>
      </c>
      <c r="Y420" s="68">
        <f t="shared" si="8"/>
        <v>0</v>
      </c>
      <c r="Z420" s="68">
        <f>if(V420&lt;&gt;0,if(  S420="Unknown", Assumptions!$B$44,S420),0)</f>
        <v>72</v>
      </c>
      <c r="AA420" s="68" t="str">
        <f>if(V420 ="N2",ifna(vlookup(W420&amp;"-"&amp;X420,'Ref. VM'!A:B,2,0),"Custom"),if(V420 ="E2" , ifna(vlookup(W420&amp;"-"&amp;X420,'Ref. VM'!D:E,2,0),"Custom"),if(V420="N2D",ifna(vlookup(W420&amp;"-"&amp;X420,'Ref. VM'!G:H,2,0),"Custom"),if(V420="N4",ifna(vlookup(W420&amp;"-"&amp;X420,'Ref. VM'!J:K,2,0),"Custom"),0))))</f>
        <v>Custom</v>
      </c>
      <c r="AB420" s="67" t="str">
        <f t="shared" si="9"/>
        <v>N2D-Custom vCPUs-CUD 3y</v>
      </c>
      <c r="AC420" s="67" t="str">
        <f t="shared" si="10"/>
        <v>N2D-Custom RAM-CUD 3y</v>
      </c>
      <c r="AD420" s="67">
        <f t="shared" si="11"/>
        <v>0</v>
      </c>
      <c r="AE420" s="62">
        <f>if(T420="Lift &amp; Shift Prod",730,if(T420="Lift &amp; Shift Noprod",Assumptions!$B$3,0))</f>
        <v>730</v>
      </c>
      <c r="AF420" s="70">
        <f>if( U420=0,0,if(Y420=0, ((vlookup(AB420,'SKU Pricing'!A:B,Assumptions!$B$2,0)*W420)+(vlookup(AC420,'SKU Pricing'!A:B,Assumptions!$B$2,0)*X420))*AE420,((vlookup(AB420,'SKU Pricing'!A:B,Assumptions!$B$2,0)*W420)+(vlookup(AC420,'SKU Pricing'!A:B,Assumptions!$B$2,0)*(W420*8))+(vlookup(AD420,'SKU Pricing'!A:B,Assumptions!$B$2,0)*(X420-(W420*8))))*AE420))</f>
        <v>33.80865936</v>
      </c>
      <c r="AG420" s="67" t="str">
        <f t="shared" si="12"/>
        <v>Windows Server</v>
      </c>
      <c r="AH420" s="70">
        <f>ifna(vlookup(AG420,'SKU Pricing'!A:B,Assumptions!$B$2,0)*W420*AE420,0)</f>
        <v>67.16</v>
      </c>
      <c r="AI420" s="62" t="str">
        <f t="shared" si="13"/>
        <v/>
      </c>
      <c r="AJ420" s="62" t="str">
        <f>if(V420&lt;&gt;0, if(T420="Lift &amp; Shift Noprod",Assumptions!$B$9,if(V420=Assumptions!$B$6,Assumptions!$B$10,if(P420=1,Assumptions!$B$8,Assumptions!$B$7))),"")</f>
        <v>SSD</v>
      </c>
      <c r="AK420" s="69" t="str">
        <f t="shared" si="14"/>
        <v>SSD</v>
      </c>
      <c r="AL420" s="69">
        <f>if(AJ420="Hyperdisk Balanced",Assumptions!$B$11,0)</f>
        <v>0</v>
      </c>
      <c r="AM420" s="69">
        <f>if(AJ420="Hyperdisk Balanced",Assumptions!$B$12,0)</f>
        <v>0</v>
      </c>
      <c r="AN420" s="70">
        <f>if(AK420=0,0,if(AJ420="Hyperdisk Balanced",vlookup(AK420&amp;" provisioned space",'SKU Pricing'!A:B,Assumptions!$B$2,0)*Z420+vlookup(AK420&amp;" provisioned IOPS",'SKU Pricing'!A:B,Assumptions!$B$2,0)*AL420*730+vlookup(AK420&amp;" provisioned throughput",'SKU Pricing'!A:B,Assumptions!$B$2,0)*AM420*730,vlookup(AK420,'SKU Pricing'!A:B,Assumptions!$B$2,0)*Z420))</f>
        <v>14.184</v>
      </c>
      <c r="AO420" s="70">
        <f t="shared" si="15"/>
        <v>115.1526594</v>
      </c>
      <c r="AP420" s="71" t="str">
        <f t="shared" si="16"/>
        <v>VM Manager</v>
      </c>
      <c r="AQ420" s="70">
        <f>ifna(vlookup(AP420,'SKU Pricing'!A:B,Assumptions!$B$2,0)*AE420,0)</f>
        <v>2.19</v>
      </c>
      <c r="AR420" s="72">
        <v>0.0</v>
      </c>
    </row>
    <row r="421">
      <c r="A421" s="61" t="s">
        <v>570</v>
      </c>
      <c r="B421" s="62" t="str">
        <f>ifna(if(vlookup(A421,vOS!A:B,2,0)="","Unknown",vlookup(A421,vOS!A:B,2,0)),"Unknown")</f>
        <v>Microsoft Windows Server 2022 (64-bit)</v>
      </c>
      <c r="C421" s="62">
        <f>vlookup(B421,'OS Study'!A:D,2,0)</f>
        <v>0</v>
      </c>
      <c r="D421" s="62" t="str">
        <f>vlookup(B421,'OS Study'!A:D,3,0)</f>
        <v>Windows</v>
      </c>
      <c r="E421" s="62" t="str">
        <f>vlookup(B421,'OS Study'!A:D,4,0)</f>
        <v>Server</v>
      </c>
      <c r="F421" s="63" t="str">
        <f>vlookup(B421,'OS Study'!A:E,5,0)</f>
        <v>2022</v>
      </c>
      <c r="G421" s="62">
        <f>IF(vlookup(A421,'RVtools V2.1'!A:J,4,0)="non",0,1)</f>
        <v>1</v>
      </c>
      <c r="H421" s="62">
        <f>if(vlookup(A421,'RVtools V2.1'!A:K,11,0)="kube",1,0)</f>
        <v>0</v>
      </c>
      <c r="I421" s="62">
        <f t="shared" si="5"/>
        <v>0</v>
      </c>
      <c r="J421" s="62">
        <f>ifna(vlookup(A421,'Infra Study'!A:Q,17,0),0)</f>
        <v>0</v>
      </c>
      <c r="K421" s="64">
        <f>IFERROR(__xludf.DUMMYFUNCTION("N(REGEXMATCH(VLOOKUP(A421, 'RVtools V2.1'!A:H, 8, 0), ""^Serveur de fichiers""))"),0.0)</f>
        <v>0</v>
      </c>
      <c r="L421" s="64">
        <f t="shared" si="6"/>
        <v>0</v>
      </c>
      <c r="M421" s="67" t="str">
        <f>ifna(vlookup(A421,'RVtools V2.1'!A:I,8,0),"N/A")</f>
        <v>Infra - TSE</v>
      </c>
      <c r="N421" s="64">
        <f>IFERROR(__xludf.DUMMYFUNCTION("IF(REGEXMATCH(M421, ""(?i)"" &amp; JOIN(""|"", SPLIT(""kalisil"", "" ""))), 1, 0)"),0.0)</f>
        <v>0</v>
      </c>
      <c r="O421" s="64" t="str">
        <f>vlookup(A421,'RVtools V2.1'!A:H,7,0)</f>
        <v>T2</v>
      </c>
      <c r="P421" s="64">
        <f>if(vlookup(A421,'RVtools V2.1'!A:H,5,0)="oui",1,0)</f>
        <v>1</v>
      </c>
      <c r="Q421" s="64">
        <f>ifna(vlookup(A421,vCPU!A:B,2,0),"Unknown")</f>
        <v>2</v>
      </c>
      <c r="R421" s="66">
        <f>ifna(vlookup(A421,vMemory!A:C,3,0),"Unknown")</f>
        <v>4</v>
      </c>
      <c r="S421" s="66">
        <f>ifna(vlookup(A421,vDisk!A:C,3,0),"Unknown")</f>
        <v>137</v>
      </c>
      <c r="T421" s="67" t="str">
        <f t="array" ref="T421">IFS(
   L421=1, "No Lift &amp; Shift",
   J421=1, XLOOKUP(A421, 'Infra Study'!A:A, 'Infra Study'!P:P),
   I421=1, "No Lift &amp; Shift",
   H421=1, "GKE",
   K421=1, "GCNV",
   G421=1, "Lift &amp; Shift Prod",
   TRUE, "Lift &amp; Shift Noprod"
)</f>
        <v>Lift &amp; Shift Prod</v>
      </c>
      <c r="U421" s="67">
        <f t="shared" si="7"/>
        <v>1</v>
      </c>
      <c r="V421" s="68" t="str">
        <f>if(T421="Lift &amp; Shift Noprod",if( Y421=0,Assumptions!$B$5, Assumptions!$B$4),if(T421="Lift &amp; Shift Prod",if(AND(N421=1,O421="T1"),Assumptions!$B$6,Assumptions!$B$4),0))</f>
        <v>N2D</v>
      </c>
      <c r="W421" s="69">
        <f>if(V421&lt;&gt;0,if(Q421="Unknown", Assumptions!$B$42,If(Q421&gt;1,Q421,2)),0)</f>
        <v>2</v>
      </c>
      <c r="X421" s="69">
        <f>if(V421&lt;&gt;0,if(R421="Unknown", Assumptions!$B$43,R421),0)</f>
        <v>4</v>
      </c>
      <c r="Y421" s="68">
        <f t="shared" si="8"/>
        <v>0</v>
      </c>
      <c r="Z421" s="68">
        <f>if(V421&lt;&gt;0,if(  S421="Unknown", Assumptions!$B$44,S421),0)</f>
        <v>137</v>
      </c>
      <c r="AA421" s="68" t="str">
        <f>if(V421 ="N2",ifna(vlookup(W421&amp;"-"&amp;X421,'Ref. VM'!A:B,2,0),"Custom"),if(V421 ="E2" , ifna(vlookup(W421&amp;"-"&amp;X421,'Ref. VM'!D:E,2,0),"Custom"),if(V421="N2D",ifna(vlookup(W421&amp;"-"&amp;X421,'Ref. VM'!G:H,2,0),"Custom"),if(V421="N4",ifna(vlookup(W421&amp;"-"&amp;X421,'Ref. VM'!J:K,2,0),"Custom"),0))))</f>
        <v>Custom</v>
      </c>
      <c r="AB421" s="67" t="str">
        <f t="shared" si="9"/>
        <v>N2D-Custom vCPUs-CUD 3y</v>
      </c>
      <c r="AC421" s="67" t="str">
        <f t="shared" si="10"/>
        <v>N2D-Custom RAM-CUD 3y</v>
      </c>
      <c r="AD421" s="67">
        <f t="shared" si="11"/>
        <v>0</v>
      </c>
      <c r="AE421" s="69">
        <f>if(T421="Lift &amp; Shift Prod",730,if(T421="Lift &amp; Shift Noprod",Assumptions!$B$3,0))</f>
        <v>730</v>
      </c>
      <c r="AF421" s="70">
        <f>if( U421=0,0,if(Y421=0, ((vlookup(AB421,'SKU Pricing'!A:B,Assumptions!$B$2,0)*W421)+(vlookup(AC421,'SKU Pricing'!A:B,Assumptions!$B$2,0)*X421))*AE421,((vlookup(AB421,'SKU Pricing'!A:B,Assumptions!$B$2,0)*W421)+(vlookup(AC421,'SKU Pricing'!A:B,Assumptions!$B$2,0)*(W421*8))+(vlookup(AD421,'SKU Pricing'!A:B,Assumptions!$B$2,0)*(X421-(W421*8))))*AE421))</f>
        <v>27.90832632</v>
      </c>
      <c r="AG421" s="67" t="str">
        <f t="shared" si="12"/>
        <v>Windows Server</v>
      </c>
      <c r="AH421" s="70">
        <f>ifna(vlookup(AG421,'SKU Pricing'!A:B,Assumptions!$B$2,0)*W421*AE421,0)</f>
        <v>67.16</v>
      </c>
      <c r="AI421" s="62" t="str">
        <f t="shared" si="13"/>
        <v/>
      </c>
      <c r="AJ421" s="62" t="str">
        <f>if(V421&lt;&gt;0, if(T421="Lift &amp; Shift Noprod",Assumptions!$B$9,if(V421=Assumptions!$B$6,Assumptions!$B$10,if(P421=1,Assumptions!$B$8,Assumptions!$B$7))),"")</f>
        <v>SSD</v>
      </c>
      <c r="AK421" s="69" t="str">
        <f t="shared" si="14"/>
        <v>SSD</v>
      </c>
      <c r="AL421" s="69">
        <f>if(AJ421="Hyperdisk Balanced",Assumptions!$B$11,0)</f>
        <v>0</v>
      </c>
      <c r="AM421" s="69">
        <f>if(AJ421="Hyperdisk Balanced",Assumptions!$B$12,0)</f>
        <v>0</v>
      </c>
      <c r="AN421" s="70">
        <f>if(AK421=0,0,if(AJ421="Hyperdisk Balanced",vlookup(AK421&amp;" provisioned space",'SKU Pricing'!A:B,Assumptions!$B$2,0)*Z421+vlookup(AK421&amp;" provisioned IOPS",'SKU Pricing'!A:B,Assumptions!$B$2,0)*AL421*730+vlookup(AK421&amp;" provisioned throughput",'SKU Pricing'!A:B,Assumptions!$B$2,0)*AM421*730,vlookup(AK421,'SKU Pricing'!A:B,Assumptions!$B$2,0)*Z421))</f>
        <v>26.989</v>
      </c>
      <c r="AO421" s="70">
        <f t="shared" si="15"/>
        <v>122.0573263</v>
      </c>
      <c r="AP421" s="71" t="str">
        <f t="shared" si="16"/>
        <v>VM Manager</v>
      </c>
      <c r="AQ421" s="70">
        <f>ifna(vlookup(AP421,'SKU Pricing'!A:B,Assumptions!$B$2,0)*AE421,0)</f>
        <v>2.19</v>
      </c>
      <c r="AR421" s="72">
        <v>0.0</v>
      </c>
    </row>
    <row r="422">
      <c r="A422" s="61" t="s">
        <v>571</v>
      </c>
      <c r="B422" s="62" t="str">
        <f>ifna(if(vlookup(A422,vOS!A:B,2,0)="","Unknown",vlookup(A422,vOS!A:B,2,0)),"Unknown")</f>
        <v>Microsoft Windows Server 2022 (64-bit)</v>
      </c>
      <c r="C422" s="62">
        <f>vlookup(B422,'OS Study'!A:D,2,0)</f>
        <v>0</v>
      </c>
      <c r="D422" s="62" t="str">
        <f>vlookup(B422,'OS Study'!A:D,3,0)</f>
        <v>Windows</v>
      </c>
      <c r="E422" s="62" t="str">
        <f>vlookup(B422,'OS Study'!A:D,4,0)</f>
        <v>Server</v>
      </c>
      <c r="F422" s="63" t="str">
        <f>vlookup(B422,'OS Study'!A:E,5,0)</f>
        <v>2022</v>
      </c>
      <c r="G422" s="62">
        <f>IF(vlookup(A422,'RVtools V2.1'!A:J,4,0)="non",0,1)</f>
        <v>1</v>
      </c>
      <c r="H422" s="62">
        <f>if(vlookup(A422,'RVtools V2.1'!A:K,11,0)="kube",1,0)</f>
        <v>0</v>
      </c>
      <c r="I422" s="62">
        <f t="shared" si="5"/>
        <v>0</v>
      </c>
      <c r="J422" s="62">
        <f>ifna(vlookup(A422,'Infra Study'!A:Q,17,0),0)</f>
        <v>0</v>
      </c>
      <c r="K422" s="64">
        <f>IFERROR(__xludf.DUMMYFUNCTION("N(REGEXMATCH(VLOOKUP(A422, 'RVtools V2.1'!A:H, 8, 0), ""^Serveur de fichiers""))"),0.0)</f>
        <v>0</v>
      </c>
      <c r="L422" s="64">
        <f t="shared" si="6"/>
        <v>0</v>
      </c>
      <c r="M422" s="67" t="str">
        <f>ifna(vlookup(A422,'RVtools V2.1'!A:I,8,0),"N/A")</f>
        <v>Infra - TSE</v>
      </c>
      <c r="N422" s="64">
        <f>IFERROR(__xludf.DUMMYFUNCTION("IF(REGEXMATCH(M422, ""(?i)"" &amp; JOIN(""|"", SPLIT(""kalisil"", "" ""))), 1, 0)"),0.0)</f>
        <v>0</v>
      </c>
      <c r="O422" s="64" t="str">
        <f>vlookup(A422,'RVtools V2.1'!A:H,7,0)</f>
        <v>T2</v>
      </c>
      <c r="P422" s="64">
        <f>if(vlookup(A422,'RVtools V2.1'!A:H,5,0)="oui",1,0)</f>
        <v>1</v>
      </c>
      <c r="Q422" s="64">
        <f>ifna(vlookup(A422,vCPU!A:B,2,0),"Unknown")</f>
        <v>4</v>
      </c>
      <c r="R422" s="66">
        <f>ifna(vlookup(A422,vMemory!A:C,3,0),"Unknown")</f>
        <v>4</v>
      </c>
      <c r="S422" s="66">
        <f>ifna(vlookup(A422,vDisk!A:C,3,0),"Unknown")</f>
        <v>268</v>
      </c>
      <c r="T422" s="67" t="str">
        <f t="array" ref="T422">IFS(
   L422=1, "No Lift &amp; Shift",
   J422=1, XLOOKUP(A422, 'Infra Study'!A:A, 'Infra Study'!P:P),
   I422=1, "No Lift &amp; Shift",
   H422=1, "GKE",
   K422=1, "GCNV",
   G422=1, "Lift &amp; Shift Prod",
   TRUE, "Lift &amp; Shift Noprod"
)</f>
        <v>Lift &amp; Shift Prod</v>
      </c>
      <c r="U422" s="67">
        <f t="shared" si="7"/>
        <v>1</v>
      </c>
      <c r="V422" s="68" t="str">
        <f>if(T422="Lift &amp; Shift Noprod",if( Y422=0,Assumptions!$B$5, Assumptions!$B$4),if(T422="Lift &amp; Shift Prod",if(AND(N422=1,O422="T1"),Assumptions!$B$6,Assumptions!$B$4),0))</f>
        <v>N2D</v>
      </c>
      <c r="W422" s="69">
        <f>if(V422&lt;&gt;0,if(Q422="Unknown", Assumptions!$B$42,If(Q422&gt;1,Q422,2)),0)</f>
        <v>4</v>
      </c>
      <c r="X422" s="69">
        <f>if(V422&lt;&gt;0,if(R422="Unknown", Assumptions!$B$43,R422),0)</f>
        <v>4</v>
      </c>
      <c r="Y422" s="68">
        <f t="shared" si="8"/>
        <v>0</v>
      </c>
      <c r="Z422" s="68">
        <f>if(V422&lt;&gt;0,if(  S422="Unknown", Assumptions!$B$44,S422),0)</f>
        <v>268</v>
      </c>
      <c r="AA422" s="68" t="str">
        <f>if(V422 ="N2",ifna(vlookup(W422&amp;"-"&amp;X422,'Ref. VM'!A:B,2,0),"Custom"),if(V422 ="E2" , ifna(vlookup(W422&amp;"-"&amp;X422,'Ref. VM'!D:E,2,0),"Custom"),if(V422="N2D",ifna(vlookup(W422&amp;"-"&amp;X422,'Ref. VM'!G:H,2,0),"Custom"),if(V422="N4",ifna(vlookup(W422&amp;"-"&amp;X422,'Ref. VM'!J:K,2,0),"Custom"),0))))</f>
        <v>Custom</v>
      </c>
      <c r="AB422" s="67" t="str">
        <f t="shared" si="9"/>
        <v>N2D-Custom vCPUs-CUD 3y</v>
      </c>
      <c r="AC422" s="67" t="str">
        <f t="shared" si="10"/>
        <v>N2D-Custom RAM-CUD 3y</v>
      </c>
      <c r="AD422" s="67">
        <f t="shared" si="11"/>
        <v>0</v>
      </c>
      <c r="AE422" s="69">
        <f>if(T422="Lift &amp; Shift Prod",730,if(T422="Lift &amp; Shift Noprod",Assumptions!$B$3,0))</f>
        <v>730</v>
      </c>
      <c r="AF422" s="70">
        <f>if( U422=0,0,if(Y422=0, ((vlookup(AB422,'SKU Pricing'!A:B,Assumptions!$B$2,0)*W422)+(vlookup(AC422,'SKU Pricing'!A:B,Assumptions!$B$2,0)*X422))*AE422,((vlookup(AB422,'SKU Pricing'!A:B,Assumptions!$B$2,0)*W422)+(vlookup(AC422,'SKU Pricing'!A:B,Assumptions!$B$2,0)*(W422*8))+(vlookup(AD422,'SKU Pricing'!A:B,Assumptions!$B$2,0)*(X422-(W422*8))))*AE422))</f>
        <v>49.9163196</v>
      </c>
      <c r="AG422" s="67" t="str">
        <f t="shared" si="12"/>
        <v>Windows Server</v>
      </c>
      <c r="AH422" s="70">
        <f>ifna(vlookup(AG422,'SKU Pricing'!A:B,Assumptions!$B$2,0)*W422*AE422,0)</f>
        <v>134.32</v>
      </c>
      <c r="AI422" s="62" t="str">
        <f t="shared" si="13"/>
        <v/>
      </c>
      <c r="AJ422" s="62" t="str">
        <f>if(V422&lt;&gt;0, if(T422="Lift &amp; Shift Noprod",Assumptions!$B$9,if(V422=Assumptions!$B$6,Assumptions!$B$10,if(P422=1,Assumptions!$B$8,Assumptions!$B$7))),"")</f>
        <v>SSD</v>
      </c>
      <c r="AK422" s="69" t="str">
        <f t="shared" si="14"/>
        <v>SSD</v>
      </c>
      <c r="AL422" s="69">
        <f>if(AJ422="Hyperdisk Balanced",Assumptions!$B$11,0)</f>
        <v>0</v>
      </c>
      <c r="AM422" s="69">
        <f>if(AJ422="Hyperdisk Balanced",Assumptions!$B$12,0)</f>
        <v>0</v>
      </c>
      <c r="AN422" s="70">
        <f>if(AK422=0,0,if(AJ422="Hyperdisk Balanced",vlookup(AK422&amp;" provisioned space",'SKU Pricing'!A:B,Assumptions!$B$2,0)*Z422+vlookup(AK422&amp;" provisioned IOPS",'SKU Pricing'!A:B,Assumptions!$B$2,0)*AL422*730+vlookup(AK422&amp;" provisioned throughput",'SKU Pricing'!A:B,Assumptions!$B$2,0)*AM422*730,vlookup(AK422,'SKU Pricing'!A:B,Assumptions!$B$2,0)*Z422))</f>
        <v>52.796</v>
      </c>
      <c r="AO422" s="70">
        <f t="shared" si="15"/>
        <v>237.0323196</v>
      </c>
      <c r="AP422" s="71" t="str">
        <f t="shared" si="16"/>
        <v>VM Manager</v>
      </c>
      <c r="AQ422" s="70">
        <f>ifna(vlookup(AP422,'SKU Pricing'!A:B,Assumptions!$B$2,0)*AE422,0)</f>
        <v>2.19</v>
      </c>
      <c r="AR422" s="72">
        <v>0.0</v>
      </c>
    </row>
    <row r="423">
      <c r="A423" s="61" t="s">
        <v>572</v>
      </c>
      <c r="B423" s="62" t="str">
        <f>ifna(if(vlookup(A423,vOS!A:B,2,0)="","Unknown",vlookup(A423,vOS!A:B,2,0)),"Unknown")</f>
        <v>Microsoft Windows Server 2022 (64-bit)</v>
      </c>
      <c r="C423" s="62">
        <f>vlookup(B423,'OS Study'!A:D,2,0)</f>
        <v>0</v>
      </c>
      <c r="D423" s="62" t="str">
        <f>vlookup(B423,'OS Study'!A:D,3,0)</f>
        <v>Windows</v>
      </c>
      <c r="E423" s="62" t="str">
        <f>vlookup(B423,'OS Study'!A:D,4,0)</f>
        <v>Server</v>
      </c>
      <c r="F423" s="63" t="str">
        <f>vlookup(B423,'OS Study'!A:E,5,0)</f>
        <v>2022</v>
      </c>
      <c r="G423" s="62">
        <f>IF(vlookup(A423,'RVtools V2.1'!A:J,4,0)="non",0,1)</f>
        <v>1</v>
      </c>
      <c r="H423" s="62">
        <f>if(vlookup(A423,'RVtools V2.1'!A:K,11,0)="kube",1,0)</f>
        <v>0</v>
      </c>
      <c r="I423" s="62">
        <f t="shared" si="5"/>
        <v>0</v>
      </c>
      <c r="J423" s="62">
        <f>ifna(vlookup(A423,'Infra Study'!A:Q,17,0),0)</f>
        <v>0</v>
      </c>
      <c r="K423" s="64">
        <f>IFERROR(__xludf.DUMMYFUNCTION("N(REGEXMATCH(VLOOKUP(A423, 'RVtools V2.1'!A:H, 8, 0), ""^Serveur de fichiers""))"),0.0)</f>
        <v>0</v>
      </c>
      <c r="L423" s="64">
        <f t="shared" si="6"/>
        <v>0</v>
      </c>
      <c r="M423" s="67" t="str">
        <f>ifna(vlookup(A423,'RVtools V2.1'!A:I,8,0),"N/A")</f>
        <v>Infra - TSE</v>
      </c>
      <c r="N423" s="64">
        <f>IFERROR(__xludf.DUMMYFUNCTION("IF(REGEXMATCH(M423, ""(?i)"" &amp; JOIN(""|"", SPLIT(""kalisil"", "" ""))), 1, 0)"),0.0)</f>
        <v>0</v>
      </c>
      <c r="O423" s="64" t="str">
        <f>vlookup(A423,'RVtools V2.1'!A:H,7,0)</f>
        <v>T2</v>
      </c>
      <c r="P423" s="64">
        <f>if(vlookup(A423,'RVtools V2.1'!A:H,5,0)="oui",1,0)</f>
        <v>1</v>
      </c>
      <c r="Q423" s="64">
        <f>ifna(vlookup(A423,vCPU!A:B,2,0),"Unknown")</f>
        <v>4</v>
      </c>
      <c r="R423" s="66">
        <f>ifna(vlookup(A423,vMemory!A:C,3,0),"Unknown")</f>
        <v>8</v>
      </c>
      <c r="S423" s="66">
        <f>ifna(vlookup(A423,vDisk!A:C,3,0),"Unknown")</f>
        <v>120</v>
      </c>
      <c r="T423" s="67" t="str">
        <f t="array" ref="T423">IFS(
   L423=1, "No Lift &amp; Shift",
   J423=1, XLOOKUP(A423, 'Infra Study'!A:A, 'Infra Study'!P:P),
   I423=1, "No Lift &amp; Shift",
   H423=1, "GKE",
   K423=1, "GCNV",
   G423=1, "Lift &amp; Shift Prod",
   TRUE, "Lift &amp; Shift Noprod"
)</f>
        <v>Lift &amp; Shift Prod</v>
      </c>
      <c r="U423" s="67">
        <f t="shared" si="7"/>
        <v>1</v>
      </c>
      <c r="V423" s="68" t="str">
        <f>if(T423="Lift &amp; Shift Noprod",if( Y423=0,Assumptions!$B$5, Assumptions!$B$4),if(T423="Lift &amp; Shift Prod",if(AND(N423=1,O423="T1"),Assumptions!$B$6,Assumptions!$B$4),0))</f>
        <v>N2D</v>
      </c>
      <c r="W423" s="69">
        <f>if(V423&lt;&gt;0,if(Q423="Unknown", Assumptions!$B$42,If(Q423&gt;1,Q423,2)),0)</f>
        <v>4</v>
      </c>
      <c r="X423" s="69">
        <f>if(V423&lt;&gt;0,if(R423="Unknown", Assumptions!$B$43,R423),0)</f>
        <v>8</v>
      </c>
      <c r="Y423" s="68">
        <f t="shared" si="8"/>
        <v>0</v>
      </c>
      <c r="Z423" s="68">
        <f>if(V423&lt;&gt;0,if(  S423="Unknown", Assumptions!$B$44,S423),0)</f>
        <v>120</v>
      </c>
      <c r="AA423" s="68" t="str">
        <f>if(V423 ="N2",ifna(vlookup(W423&amp;"-"&amp;X423,'Ref. VM'!A:B,2,0),"Custom"),if(V423 ="E2" , ifna(vlookup(W423&amp;"-"&amp;X423,'Ref. VM'!D:E,2,0),"Custom"),if(V423="N2D",ifna(vlookup(W423&amp;"-"&amp;X423,'Ref. VM'!G:H,2,0),"Custom"),if(V423="N4",ifna(vlookup(W423&amp;"-"&amp;X423,'Ref. VM'!J:K,2,0),"Custom"),0))))</f>
        <v>Custom</v>
      </c>
      <c r="AB423" s="67" t="str">
        <f t="shared" si="9"/>
        <v>N2D-Custom vCPUs-CUD 3y</v>
      </c>
      <c r="AC423" s="67" t="str">
        <f t="shared" si="10"/>
        <v>N2D-Custom RAM-CUD 3y</v>
      </c>
      <c r="AD423" s="67">
        <f t="shared" si="11"/>
        <v>0</v>
      </c>
      <c r="AE423" s="69">
        <f>if(T423="Lift &amp; Shift Prod",730,if(T423="Lift &amp; Shift Noprod",Assumptions!$B$3,0))</f>
        <v>730</v>
      </c>
      <c r="AF423" s="70">
        <f>if( U423=0,0,if(Y423=0, ((vlookup(AB423,'SKU Pricing'!A:B,Assumptions!$B$2,0)*W423)+(vlookup(AC423,'SKU Pricing'!A:B,Assumptions!$B$2,0)*X423))*AE423,((vlookup(AB423,'SKU Pricing'!A:B,Assumptions!$B$2,0)*W423)+(vlookup(AC423,'SKU Pricing'!A:B,Assumptions!$B$2,0)*(W423*8))+(vlookup(AD423,'SKU Pricing'!A:B,Assumptions!$B$2,0)*(X423-(W423*8))))*AE423))</f>
        <v>55.81665264</v>
      </c>
      <c r="AG423" s="67" t="str">
        <f t="shared" si="12"/>
        <v>Windows Server</v>
      </c>
      <c r="AH423" s="70">
        <f>ifna(vlookup(AG423,'SKU Pricing'!A:B,Assumptions!$B$2,0)*W423*AE423,0)</f>
        <v>134.32</v>
      </c>
      <c r="AI423" s="62" t="str">
        <f t="shared" si="13"/>
        <v/>
      </c>
      <c r="AJ423" s="62" t="str">
        <f>if(V423&lt;&gt;0, if(T423="Lift &amp; Shift Noprod",Assumptions!$B$9,if(V423=Assumptions!$B$6,Assumptions!$B$10,if(P423=1,Assumptions!$B$8,Assumptions!$B$7))),"")</f>
        <v>SSD</v>
      </c>
      <c r="AK423" s="69" t="str">
        <f t="shared" si="14"/>
        <v>SSD</v>
      </c>
      <c r="AL423" s="69">
        <f>if(AJ423="Hyperdisk Balanced",Assumptions!$B$11,0)</f>
        <v>0</v>
      </c>
      <c r="AM423" s="69">
        <f>if(AJ423="Hyperdisk Balanced",Assumptions!$B$12,0)</f>
        <v>0</v>
      </c>
      <c r="AN423" s="70">
        <f>if(AK423=0,0,if(AJ423="Hyperdisk Balanced",vlookup(AK423&amp;" provisioned space",'SKU Pricing'!A:B,Assumptions!$B$2,0)*Z423+vlookup(AK423&amp;" provisioned IOPS",'SKU Pricing'!A:B,Assumptions!$B$2,0)*AL423*730+vlookup(AK423&amp;" provisioned throughput",'SKU Pricing'!A:B,Assumptions!$B$2,0)*AM423*730,vlookup(AK423,'SKU Pricing'!A:B,Assumptions!$B$2,0)*Z423))</f>
        <v>23.64</v>
      </c>
      <c r="AO423" s="70">
        <f t="shared" si="15"/>
        <v>213.7766526</v>
      </c>
      <c r="AP423" s="71" t="str">
        <f t="shared" si="16"/>
        <v>VM Manager</v>
      </c>
      <c r="AQ423" s="70">
        <f>ifna(vlookup(AP423,'SKU Pricing'!A:B,Assumptions!$B$2,0)*AE423,0)</f>
        <v>2.19</v>
      </c>
      <c r="AR423" s="72">
        <v>0.0</v>
      </c>
    </row>
    <row r="424">
      <c r="A424" s="61" t="s">
        <v>573</v>
      </c>
      <c r="B424" s="62" t="str">
        <f>ifna(if(vlookup(A424,vOS!A:B,2,0)="","Unknown",vlookup(A424,vOS!A:B,2,0)),"Unknown")</f>
        <v>Microsoft Windows Server 2022 (64-bit)</v>
      </c>
      <c r="C424" s="62">
        <f>vlookup(B424,'OS Study'!A:D,2,0)</f>
        <v>0</v>
      </c>
      <c r="D424" s="62" t="str">
        <f>vlookup(B424,'OS Study'!A:D,3,0)</f>
        <v>Windows</v>
      </c>
      <c r="E424" s="62" t="str">
        <f>vlookup(B424,'OS Study'!A:D,4,0)</f>
        <v>Server</v>
      </c>
      <c r="F424" s="63" t="str">
        <f>vlookup(B424,'OS Study'!A:E,5,0)</f>
        <v>2022</v>
      </c>
      <c r="G424" s="62">
        <f>IF(vlookup(A424,'RVtools V2.1'!A:J,4,0)="non",0,1)</f>
        <v>1</v>
      </c>
      <c r="H424" s="62">
        <f>if(vlookup(A424,'RVtools V2.1'!A:K,11,0)="kube",1,0)</f>
        <v>0</v>
      </c>
      <c r="I424" s="62">
        <f t="shared" si="5"/>
        <v>0</v>
      </c>
      <c r="J424" s="62">
        <f>ifna(vlookup(A424,'Infra Study'!A:Q,17,0),0)</f>
        <v>0</v>
      </c>
      <c r="K424" s="64">
        <f>IFERROR(__xludf.DUMMYFUNCTION("N(REGEXMATCH(VLOOKUP(A424, 'RVtools V2.1'!A:H, 8, 0), ""^Serveur de fichiers""))"),0.0)</f>
        <v>0</v>
      </c>
      <c r="L424" s="64">
        <f t="shared" si="6"/>
        <v>0</v>
      </c>
      <c r="M424" s="67" t="str">
        <f>ifna(vlookup(A424,'RVtools V2.1'!A:I,8,0),"N/A")</f>
        <v>Infra - TSE</v>
      </c>
      <c r="N424" s="64">
        <f>IFERROR(__xludf.DUMMYFUNCTION("IF(REGEXMATCH(M424, ""(?i)"" &amp; JOIN(""|"", SPLIT(""kalisil"", "" ""))), 1, 0)"),0.0)</f>
        <v>0</v>
      </c>
      <c r="O424" s="64" t="str">
        <f>vlookup(A424,'RVtools V2.1'!A:H,7,0)</f>
        <v>T2</v>
      </c>
      <c r="P424" s="64">
        <f>if(vlookup(A424,'RVtools V2.1'!A:H,5,0)="oui",1,0)</f>
        <v>1</v>
      </c>
      <c r="Q424" s="64">
        <f>ifna(vlookup(A424,vCPU!A:B,2,0),"Unknown")</f>
        <v>4</v>
      </c>
      <c r="R424" s="66">
        <f>ifna(vlookup(A424,vMemory!A:C,3,0),"Unknown")</f>
        <v>8</v>
      </c>
      <c r="S424" s="66">
        <f>ifna(vlookup(A424,vDisk!A:C,3,0),"Unknown")</f>
        <v>112</v>
      </c>
      <c r="T424" s="67" t="str">
        <f t="array" ref="T424">IFS(
   L424=1, "No Lift &amp; Shift",
   J424=1, XLOOKUP(A424, 'Infra Study'!A:A, 'Infra Study'!P:P),
   I424=1, "No Lift &amp; Shift",
   H424=1, "GKE",
   K424=1, "GCNV",
   G424=1, "Lift &amp; Shift Prod",
   TRUE, "Lift &amp; Shift Noprod"
)</f>
        <v>Lift &amp; Shift Prod</v>
      </c>
      <c r="U424" s="67">
        <f t="shared" si="7"/>
        <v>1</v>
      </c>
      <c r="V424" s="68" t="str">
        <f>if(T424="Lift &amp; Shift Noprod",if( Y424=0,Assumptions!$B$5, Assumptions!$B$4),if(T424="Lift &amp; Shift Prod",if(AND(N424=1,O424="T1"),Assumptions!$B$6,Assumptions!$B$4),0))</f>
        <v>N2D</v>
      </c>
      <c r="W424" s="69">
        <f>if(V424&lt;&gt;0,if(Q424="Unknown", Assumptions!$B$42,If(Q424&gt;1,Q424,2)),0)</f>
        <v>4</v>
      </c>
      <c r="X424" s="69">
        <f>if(V424&lt;&gt;0,if(R424="Unknown", Assumptions!$B$43,R424),0)</f>
        <v>8</v>
      </c>
      <c r="Y424" s="68">
        <f t="shared" si="8"/>
        <v>0</v>
      </c>
      <c r="Z424" s="68">
        <f>if(V424&lt;&gt;0,if(  S424="Unknown", Assumptions!$B$44,S424),0)</f>
        <v>112</v>
      </c>
      <c r="AA424" s="68" t="str">
        <f>if(V424 ="N2",ifna(vlookup(W424&amp;"-"&amp;X424,'Ref. VM'!A:B,2,0),"Custom"),if(V424 ="E2" , ifna(vlookup(W424&amp;"-"&amp;X424,'Ref. VM'!D:E,2,0),"Custom"),if(V424="N2D",ifna(vlookup(W424&amp;"-"&amp;X424,'Ref. VM'!G:H,2,0),"Custom"),if(V424="N4",ifna(vlookup(W424&amp;"-"&amp;X424,'Ref. VM'!J:K,2,0),"Custom"),0))))</f>
        <v>Custom</v>
      </c>
      <c r="AB424" s="67" t="str">
        <f t="shared" si="9"/>
        <v>N2D-Custom vCPUs-CUD 3y</v>
      </c>
      <c r="AC424" s="67" t="str">
        <f t="shared" si="10"/>
        <v>N2D-Custom RAM-CUD 3y</v>
      </c>
      <c r="AD424" s="67">
        <f t="shared" si="11"/>
        <v>0</v>
      </c>
      <c r="AE424" s="69">
        <f>if(T424="Lift &amp; Shift Prod",730,if(T424="Lift &amp; Shift Noprod",Assumptions!$B$3,0))</f>
        <v>730</v>
      </c>
      <c r="AF424" s="70">
        <f>if( U424=0,0,if(Y424=0, ((vlookup(AB424,'SKU Pricing'!A:B,Assumptions!$B$2,0)*W424)+(vlookup(AC424,'SKU Pricing'!A:B,Assumptions!$B$2,0)*X424))*AE424,((vlookup(AB424,'SKU Pricing'!A:B,Assumptions!$B$2,0)*W424)+(vlookup(AC424,'SKU Pricing'!A:B,Assumptions!$B$2,0)*(W424*8))+(vlookup(AD424,'SKU Pricing'!A:B,Assumptions!$B$2,0)*(X424-(W424*8))))*AE424))</f>
        <v>55.81665264</v>
      </c>
      <c r="AG424" s="67" t="str">
        <f t="shared" si="12"/>
        <v>Windows Server</v>
      </c>
      <c r="AH424" s="70">
        <f>ifna(vlookup(AG424,'SKU Pricing'!A:B,Assumptions!$B$2,0)*W424*AE424,0)</f>
        <v>134.32</v>
      </c>
      <c r="AI424" s="62" t="str">
        <f t="shared" si="13"/>
        <v/>
      </c>
      <c r="AJ424" s="62" t="str">
        <f>if(V424&lt;&gt;0, if(T424="Lift &amp; Shift Noprod",Assumptions!$B$9,if(V424=Assumptions!$B$6,Assumptions!$B$10,if(P424=1,Assumptions!$B$8,Assumptions!$B$7))),"")</f>
        <v>SSD</v>
      </c>
      <c r="AK424" s="69" t="str">
        <f t="shared" si="14"/>
        <v>SSD</v>
      </c>
      <c r="AL424" s="69">
        <f>if(AJ424="Hyperdisk Balanced",Assumptions!$B$11,0)</f>
        <v>0</v>
      </c>
      <c r="AM424" s="69">
        <f>if(AJ424="Hyperdisk Balanced",Assumptions!$B$12,0)</f>
        <v>0</v>
      </c>
      <c r="AN424" s="70">
        <f>if(AK424=0,0,if(AJ424="Hyperdisk Balanced",vlookup(AK424&amp;" provisioned space",'SKU Pricing'!A:B,Assumptions!$B$2,0)*Z424+vlookup(AK424&amp;" provisioned IOPS",'SKU Pricing'!A:B,Assumptions!$B$2,0)*AL424*730+vlookup(AK424&amp;" provisioned throughput",'SKU Pricing'!A:B,Assumptions!$B$2,0)*AM424*730,vlookup(AK424,'SKU Pricing'!A:B,Assumptions!$B$2,0)*Z424))</f>
        <v>22.064</v>
      </c>
      <c r="AO424" s="70">
        <f t="shared" si="15"/>
        <v>212.2006526</v>
      </c>
      <c r="AP424" s="71" t="str">
        <f t="shared" si="16"/>
        <v>VM Manager</v>
      </c>
      <c r="AQ424" s="70">
        <f>ifna(vlookup(AP424,'SKU Pricing'!A:B,Assumptions!$B$2,0)*AE424,0)</f>
        <v>2.19</v>
      </c>
      <c r="AR424" s="72">
        <v>0.0</v>
      </c>
    </row>
    <row r="425">
      <c r="A425" s="61" t="s">
        <v>574</v>
      </c>
      <c r="B425" s="62" t="str">
        <f>ifna(if(vlookup(A425,vOS!A:B,2,0)="","Unknown",vlookup(A425,vOS!A:B,2,0)),"Unknown")</f>
        <v>VMware Photon OS (64-bit)</v>
      </c>
      <c r="C425" s="62">
        <f>vlookup(B425,'OS Study'!A:D,2,0)</f>
        <v>0</v>
      </c>
      <c r="D425" s="62" t="str">
        <f>vlookup(B425,'OS Study'!A:D,3,0)</f>
        <v>Appliance</v>
      </c>
      <c r="E425" s="62" t="str">
        <f>vlookup(B425,'OS Study'!A:D,4,0)</f>
        <v>VMWare</v>
      </c>
      <c r="F425" s="63" t="str">
        <f>vlookup(B425,'OS Study'!A:E,5,0)</f>
        <v/>
      </c>
      <c r="G425" s="62">
        <f>IF(vlookup(A425,'RVtools V2.1'!A:J,4,0)="non",0,1)</f>
        <v>0</v>
      </c>
      <c r="H425" s="62">
        <f>if(vlookup(A425,'RVtools V2.1'!A:K,11,0)="kube",1,0)</f>
        <v>0</v>
      </c>
      <c r="I425" s="62">
        <f t="shared" si="5"/>
        <v>0</v>
      </c>
      <c r="J425" s="62">
        <f>ifna(vlookup(A425,'Infra Study'!A:Q,17,0),0)</f>
        <v>1</v>
      </c>
      <c r="K425" s="64">
        <f>IFERROR(__xludf.DUMMYFUNCTION("N(REGEXMATCH(VLOOKUP(A425, 'RVtools V2.1'!A:H, 8, 0), ""^Serveur de fichiers""))"),0.0)</f>
        <v>0</v>
      </c>
      <c r="L425" s="64">
        <f t="shared" si="6"/>
        <v>0</v>
      </c>
      <c r="M425" s="65" t="str">
        <f>ifna(vlookup(A425,'RVtools V2.1'!A:I,8,0),"N/A")</f>
        <v>Infra - Vcenter</v>
      </c>
      <c r="N425" s="64">
        <f>IFERROR(__xludf.DUMMYFUNCTION("IF(REGEXMATCH(M425, ""(?i)"" &amp; JOIN(""|"", SPLIT(""kalisil"", "" ""))), 1, 0)"),0.0)</f>
        <v>0</v>
      </c>
      <c r="O425" s="64" t="str">
        <f>vlookup(A425,'RVtools V2.1'!A:H,7,0)</f>
        <v>N/A</v>
      </c>
      <c r="P425" s="64">
        <f>if(vlookup(A425,'RVtools V2.1'!A:H,5,0)="oui",1,0)</f>
        <v>0</v>
      </c>
      <c r="Q425" s="64">
        <f>ifna(vlookup(A425,vCPU!A:B,2,0),"Unknown")</f>
        <v>4</v>
      </c>
      <c r="R425" s="66">
        <f>ifna(vlookup(A425,vMemory!A:C,3,0),"Unknown")</f>
        <v>21</v>
      </c>
      <c r="S425" s="66">
        <f>ifna(vlookup(A425,vDisk!A:C,3,0),"Unknown")</f>
        <v>516</v>
      </c>
      <c r="T425" s="67" t="str">
        <f t="array" ref="T425">IFS(
   L425=1, "No Lift &amp; Shift",
   J425=1, XLOOKUP(A425, 'Infra Study'!A:A, 'Infra Study'!P:P),
   I425=1, "No Lift &amp; Shift",
   H425=1, "GKE",
   K425=1, "GCNV",
   G425=1, "Lift &amp; Shift Prod",
   TRUE, "Lift &amp; Shift Noprod"
)</f>
        <v>No Lift &amp; Shift</v>
      </c>
      <c r="U425" s="67">
        <f t="shared" si="7"/>
        <v>0</v>
      </c>
      <c r="V425" s="68">
        <f>if(T425="Lift &amp; Shift Noprod",if( Y425=0,Assumptions!$B$5, Assumptions!$B$4),if(T425="Lift &amp; Shift Prod",if(AND(N425=1,O425="T1"),Assumptions!$B$6,Assumptions!$B$4),0))</f>
        <v>0</v>
      </c>
      <c r="W425" s="62">
        <f>if(V425&lt;&gt;0,if(Q425="Unknown", Assumptions!$B$42,If(Q425&gt;1,Q425,2)),0)</f>
        <v>0</v>
      </c>
      <c r="X425" s="69">
        <f>if(V425&lt;&gt;0,if(R425="Unknown", Assumptions!$B$43,R425),0)</f>
        <v>0</v>
      </c>
      <c r="Y425" s="68">
        <f t="shared" si="8"/>
        <v>0</v>
      </c>
      <c r="Z425" s="68">
        <f>if(V425&lt;&gt;0,if(  S425="Unknown", Assumptions!$B$44,S425),0)</f>
        <v>0</v>
      </c>
      <c r="AA425" s="68">
        <f>if(V425 ="N2",ifna(vlookup(W425&amp;"-"&amp;X425,'Ref. VM'!A:B,2,0),"Custom"),if(V425 ="E2" , ifna(vlookup(W425&amp;"-"&amp;X425,'Ref. VM'!D:E,2,0),"Custom"),if(V425="N2D",ifna(vlookup(W425&amp;"-"&amp;X425,'Ref. VM'!G:H,2,0),"Custom"),if(V425="N4",ifna(vlookup(W425&amp;"-"&amp;X425,'Ref. VM'!J:K,2,0),"Custom"),0))))</f>
        <v>0</v>
      </c>
      <c r="AB425" s="67">
        <f t="shared" si="9"/>
        <v>0</v>
      </c>
      <c r="AC425" s="67">
        <f t="shared" si="10"/>
        <v>0</v>
      </c>
      <c r="AD425" s="67">
        <f t="shared" si="11"/>
        <v>0</v>
      </c>
      <c r="AE425" s="62">
        <f>if(T425="Lift &amp; Shift Prod",730,if(T425="Lift &amp; Shift Noprod",Assumptions!$B$3,0))</f>
        <v>0</v>
      </c>
      <c r="AF425" s="70">
        <f>if( U425=0,0,if(Y425=0, ((vlookup(AB425,'SKU Pricing'!A:B,Assumptions!$B$2,0)*W425)+(vlookup(AC425,'SKU Pricing'!A:B,Assumptions!$B$2,0)*X425))*AE425,((vlookup(AB425,'SKU Pricing'!A:B,Assumptions!$B$2,0)*W425)+(vlookup(AC425,'SKU Pricing'!A:B,Assumptions!$B$2,0)*(W425*8))+(vlookup(AD425,'SKU Pricing'!A:B,Assumptions!$B$2,0)*(X425-(W425*8))))*AE425))</f>
        <v>0</v>
      </c>
      <c r="AG425" s="67">
        <f t="shared" si="12"/>
        <v>0</v>
      </c>
      <c r="AH425" s="70">
        <f>ifna(vlookup(AG425,'SKU Pricing'!A:B,Assumptions!$B$2,0)*W425*AE425,0)</f>
        <v>0</v>
      </c>
      <c r="AI425" s="62" t="str">
        <f t="shared" si="13"/>
        <v/>
      </c>
      <c r="AJ425" s="62" t="str">
        <f>if(V425&lt;&gt;0, if(T425="Lift &amp; Shift Noprod",Assumptions!$B$9,if(V425=Assumptions!$B$6,Assumptions!$B$10,if(P425=1,Assumptions!$B$8,Assumptions!$B$7))),"")</f>
        <v/>
      </c>
      <c r="AK425" s="69">
        <f t="shared" si="14"/>
        <v>0</v>
      </c>
      <c r="AL425" s="69">
        <f>if(AJ425="Hyperdisk Balanced",Assumptions!$B$11,0)</f>
        <v>0</v>
      </c>
      <c r="AM425" s="69">
        <f>if(AJ425="Hyperdisk Balanced",Assumptions!$B$12,0)</f>
        <v>0</v>
      </c>
      <c r="AN425" s="70">
        <f>if(AK425=0,0,if(AJ425="Hyperdisk Balanced",vlookup(AK425&amp;" provisioned space",'SKU Pricing'!A:B,Assumptions!$B$2,0)*Z425+vlookup(AK425&amp;" provisioned IOPS",'SKU Pricing'!A:B,Assumptions!$B$2,0)*AL425*730+vlookup(AK425&amp;" provisioned throughput",'SKU Pricing'!A:B,Assumptions!$B$2,0)*AM425*730,vlookup(AK425,'SKU Pricing'!A:B,Assumptions!$B$2,0)*Z425))</f>
        <v>0</v>
      </c>
      <c r="AO425" s="70">
        <f t="shared" si="15"/>
        <v>0</v>
      </c>
      <c r="AP425" s="71">
        <f t="shared" si="16"/>
        <v>0</v>
      </c>
      <c r="AQ425" s="70">
        <f>ifna(vlookup(AP425,'SKU Pricing'!A:B,Assumptions!$B$2,0)*AE425,0)</f>
        <v>0</v>
      </c>
      <c r="AR425" s="72">
        <v>0.0</v>
      </c>
    </row>
    <row r="426">
      <c r="A426" s="61" t="s">
        <v>575</v>
      </c>
      <c r="B426" s="62" t="str">
        <f>ifna(if(vlookup(A426,vOS!A:B,2,0)="","Unknown",vlookup(A426,vOS!A:B,2,0)),"Unknown")</f>
        <v>VMware Photon OS (64-bit)</v>
      </c>
      <c r="C426" s="62">
        <f>vlookup(B426,'OS Study'!A:D,2,0)</f>
        <v>0</v>
      </c>
      <c r="D426" s="62" t="str">
        <f>vlookup(B426,'OS Study'!A:D,3,0)</f>
        <v>Appliance</v>
      </c>
      <c r="E426" s="62" t="str">
        <f>vlookup(B426,'OS Study'!A:D,4,0)</f>
        <v>VMWare</v>
      </c>
      <c r="F426" s="63" t="str">
        <f>vlookup(B426,'OS Study'!A:E,5,0)</f>
        <v/>
      </c>
      <c r="G426" s="62">
        <f>IF(vlookup(A426,'RVtools V2.1'!A:J,4,0)="non",0,1)</f>
        <v>0</v>
      </c>
      <c r="H426" s="62">
        <f>if(vlookup(A426,'RVtools V2.1'!A:K,11,0)="kube",1,0)</f>
        <v>0</v>
      </c>
      <c r="I426" s="62">
        <f t="shared" si="5"/>
        <v>0</v>
      </c>
      <c r="J426" s="62">
        <f>ifna(vlookup(A426,'Infra Study'!A:Q,17,0),0)</f>
        <v>1</v>
      </c>
      <c r="K426" s="64">
        <f>IFERROR(__xludf.DUMMYFUNCTION("N(REGEXMATCH(VLOOKUP(A426, 'RVtools V2.1'!A:H, 8, 0), ""^Serveur de fichiers""))"),0.0)</f>
        <v>0</v>
      </c>
      <c r="L426" s="64">
        <f t="shared" si="6"/>
        <v>0</v>
      </c>
      <c r="M426" s="65" t="str">
        <f>ifna(vlookup(A426,'RVtools V2.1'!A:I,8,0),"N/A")</f>
        <v>Infra - Vcenter</v>
      </c>
      <c r="N426" s="64">
        <f>IFERROR(__xludf.DUMMYFUNCTION("IF(REGEXMATCH(M426, ""(?i)"" &amp; JOIN(""|"", SPLIT(""kalisil"", "" ""))), 1, 0)"),0.0)</f>
        <v>0</v>
      </c>
      <c r="O426" s="64" t="str">
        <f>vlookup(A426,'RVtools V2.1'!A:H,7,0)</f>
        <v>N/A</v>
      </c>
      <c r="P426" s="64">
        <f>if(vlookup(A426,'RVtools V2.1'!A:H,5,0)="oui",1,0)</f>
        <v>0</v>
      </c>
      <c r="Q426" s="64">
        <f>ifna(vlookup(A426,vCPU!A:B,2,0),"Unknown")</f>
        <v>4</v>
      </c>
      <c r="R426" s="66">
        <f>ifna(vlookup(A426,vMemory!A:C,3,0),"Unknown")</f>
        <v>21</v>
      </c>
      <c r="S426" s="66">
        <f>ifna(vlookup(A426,vDisk!A:C,3,0),"Unknown")</f>
        <v>702</v>
      </c>
      <c r="T426" s="67" t="str">
        <f t="array" ref="T426">IFS(
   L426=1, "No Lift &amp; Shift",
   J426=1, XLOOKUP(A426, 'Infra Study'!A:A, 'Infra Study'!P:P),
   I426=1, "No Lift &amp; Shift",
   H426=1, "GKE",
   K426=1, "GCNV",
   G426=1, "Lift &amp; Shift Prod",
   TRUE, "Lift &amp; Shift Noprod"
)</f>
        <v>No Lift &amp; Shift</v>
      </c>
      <c r="U426" s="67">
        <f t="shared" si="7"/>
        <v>0</v>
      </c>
      <c r="V426" s="68">
        <f>if(T426="Lift &amp; Shift Noprod",if( Y426=0,Assumptions!$B$5, Assumptions!$B$4),if(T426="Lift &amp; Shift Prod",if(AND(N426=1,O426="T1"),Assumptions!$B$6,Assumptions!$B$4),0))</f>
        <v>0</v>
      </c>
      <c r="W426" s="62">
        <f>if(V426&lt;&gt;0,if(Q426="Unknown", Assumptions!$B$42,If(Q426&gt;1,Q426,2)),0)</f>
        <v>0</v>
      </c>
      <c r="X426" s="69">
        <f>if(V426&lt;&gt;0,if(R426="Unknown", Assumptions!$B$43,R426),0)</f>
        <v>0</v>
      </c>
      <c r="Y426" s="68">
        <f t="shared" si="8"/>
        <v>0</v>
      </c>
      <c r="Z426" s="68">
        <f>if(V426&lt;&gt;0,if(  S426="Unknown", Assumptions!$B$44,S426),0)</f>
        <v>0</v>
      </c>
      <c r="AA426" s="68">
        <f>if(V426 ="N2",ifna(vlookup(W426&amp;"-"&amp;X426,'Ref. VM'!A:B,2,0),"Custom"),if(V426 ="E2" , ifna(vlookup(W426&amp;"-"&amp;X426,'Ref. VM'!D:E,2,0),"Custom"),if(V426="N2D",ifna(vlookup(W426&amp;"-"&amp;X426,'Ref. VM'!G:H,2,0),"Custom"),if(V426="N4",ifna(vlookup(W426&amp;"-"&amp;X426,'Ref. VM'!J:K,2,0),"Custom"),0))))</f>
        <v>0</v>
      </c>
      <c r="AB426" s="67">
        <f t="shared" si="9"/>
        <v>0</v>
      </c>
      <c r="AC426" s="67">
        <f t="shared" si="10"/>
        <v>0</v>
      </c>
      <c r="AD426" s="67">
        <f t="shared" si="11"/>
        <v>0</v>
      </c>
      <c r="AE426" s="62">
        <f>if(T426="Lift &amp; Shift Prod",730,if(T426="Lift &amp; Shift Noprod",Assumptions!$B$3,0))</f>
        <v>0</v>
      </c>
      <c r="AF426" s="70">
        <f>if( U426=0,0,if(Y426=0, ((vlookup(AB426,'SKU Pricing'!A:B,Assumptions!$B$2,0)*W426)+(vlookup(AC426,'SKU Pricing'!A:B,Assumptions!$B$2,0)*X426))*AE426,((vlookup(AB426,'SKU Pricing'!A:B,Assumptions!$B$2,0)*W426)+(vlookup(AC426,'SKU Pricing'!A:B,Assumptions!$B$2,0)*(W426*8))+(vlookup(AD426,'SKU Pricing'!A:B,Assumptions!$B$2,0)*(X426-(W426*8))))*AE426))</f>
        <v>0</v>
      </c>
      <c r="AG426" s="67">
        <f t="shared" si="12"/>
        <v>0</v>
      </c>
      <c r="AH426" s="70">
        <f>ifna(vlookup(AG426,'SKU Pricing'!A:B,Assumptions!$B$2,0)*W426*AE426,0)</f>
        <v>0</v>
      </c>
      <c r="AI426" s="62" t="str">
        <f t="shared" si="13"/>
        <v/>
      </c>
      <c r="AJ426" s="62" t="str">
        <f>if(V426&lt;&gt;0, if(T426="Lift &amp; Shift Noprod",Assumptions!$B$9,if(V426=Assumptions!$B$6,Assumptions!$B$10,if(P426=1,Assumptions!$B$8,Assumptions!$B$7))),"")</f>
        <v/>
      </c>
      <c r="AK426" s="69">
        <f t="shared" si="14"/>
        <v>0</v>
      </c>
      <c r="AL426" s="69">
        <f>if(AJ426="Hyperdisk Balanced",Assumptions!$B$11,0)</f>
        <v>0</v>
      </c>
      <c r="AM426" s="69">
        <f>if(AJ426="Hyperdisk Balanced",Assumptions!$B$12,0)</f>
        <v>0</v>
      </c>
      <c r="AN426" s="70">
        <f>if(AK426=0,0,if(AJ426="Hyperdisk Balanced",vlookup(AK426&amp;" provisioned space",'SKU Pricing'!A:B,Assumptions!$B$2,0)*Z426+vlookup(AK426&amp;" provisioned IOPS",'SKU Pricing'!A:B,Assumptions!$B$2,0)*AL426*730+vlookup(AK426&amp;" provisioned throughput",'SKU Pricing'!A:B,Assumptions!$B$2,0)*AM426*730,vlookup(AK426,'SKU Pricing'!A:B,Assumptions!$B$2,0)*Z426))</f>
        <v>0</v>
      </c>
      <c r="AO426" s="70">
        <f t="shared" si="15"/>
        <v>0</v>
      </c>
      <c r="AP426" s="71">
        <f t="shared" si="16"/>
        <v>0</v>
      </c>
      <c r="AQ426" s="70">
        <f>ifna(vlookup(AP426,'SKU Pricing'!A:B,Assumptions!$B$2,0)*AE426,0)</f>
        <v>0</v>
      </c>
      <c r="AR426" s="72">
        <v>0.0</v>
      </c>
    </row>
    <row r="427">
      <c r="A427" s="61" t="s">
        <v>576</v>
      </c>
      <c r="B427" s="62" t="str">
        <f>ifna(if(vlookup(A427,vOS!A:B,2,0)="","Unknown",vlookup(A427,vOS!A:B,2,0)),"Unknown")</f>
        <v>VMware Photon OS (64-bit)</v>
      </c>
      <c r="C427" s="62">
        <f>vlookup(B427,'OS Study'!A:D,2,0)</f>
        <v>0</v>
      </c>
      <c r="D427" s="62" t="str">
        <f>vlookup(B427,'OS Study'!A:D,3,0)</f>
        <v>Appliance</v>
      </c>
      <c r="E427" s="62" t="str">
        <f>vlookup(B427,'OS Study'!A:D,4,0)</f>
        <v>VMWare</v>
      </c>
      <c r="F427" s="63" t="str">
        <f>vlookup(B427,'OS Study'!A:E,5,0)</f>
        <v/>
      </c>
      <c r="G427" s="62">
        <f>IF(vlookup(A427,'RVtools V2.1'!A:J,4,0)="non",0,1)</f>
        <v>0</v>
      </c>
      <c r="H427" s="62">
        <f>if(vlookup(A427,'RVtools V2.1'!A:K,11,0)="kube",1,0)</f>
        <v>0</v>
      </c>
      <c r="I427" s="62">
        <f t="shared" si="5"/>
        <v>0</v>
      </c>
      <c r="J427" s="62">
        <f>ifna(vlookup(A427,'Infra Study'!A:Q,17,0),0)</f>
        <v>1</v>
      </c>
      <c r="K427" s="64">
        <f>IFERROR(__xludf.DUMMYFUNCTION("N(REGEXMATCH(VLOOKUP(A427, 'RVtools V2.1'!A:H, 8, 0), ""^Serveur de fichiers""))"),0.0)</f>
        <v>0</v>
      </c>
      <c r="L427" s="64">
        <f t="shared" si="6"/>
        <v>0</v>
      </c>
      <c r="M427" s="65" t="str">
        <f>ifna(vlookup(A427,'RVtools V2.1'!A:I,8,0),"N/A")</f>
        <v>Infra - Vcenter</v>
      </c>
      <c r="N427" s="64">
        <f>IFERROR(__xludf.DUMMYFUNCTION("IF(REGEXMATCH(M427, ""(?i)"" &amp; JOIN(""|"", SPLIT(""kalisil"", "" ""))), 1, 0)"),0.0)</f>
        <v>0</v>
      </c>
      <c r="O427" s="64" t="str">
        <f>vlookup(A427,'RVtools V2.1'!A:H,7,0)</f>
        <v>N/A</v>
      </c>
      <c r="P427" s="64">
        <f>if(vlookup(A427,'RVtools V2.1'!A:H,5,0)="oui",1,0)</f>
        <v>0</v>
      </c>
      <c r="Q427" s="64">
        <f>ifna(vlookup(A427,vCPU!A:B,2,0),"Unknown")</f>
        <v>4</v>
      </c>
      <c r="R427" s="66">
        <f>ifna(vlookup(A427,vMemory!A:C,3,0),"Unknown")</f>
        <v>21</v>
      </c>
      <c r="S427" s="66">
        <f>ifna(vlookup(A427,vDisk!A:C,3,0),"Unknown")</f>
        <v>217</v>
      </c>
      <c r="T427" s="67" t="str">
        <f t="array" ref="T427">IFS(
   L427=1, "No Lift &amp; Shift",
   J427=1, XLOOKUP(A427, 'Infra Study'!A:A, 'Infra Study'!P:P),
   I427=1, "No Lift &amp; Shift",
   H427=1, "GKE",
   K427=1, "GCNV",
   G427=1, "Lift &amp; Shift Prod",
   TRUE, "Lift &amp; Shift Noprod"
)</f>
        <v>No Lift &amp; Shift</v>
      </c>
      <c r="U427" s="67">
        <f t="shared" si="7"/>
        <v>0</v>
      </c>
      <c r="V427" s="68">
        <f>if(T427="Lift &amp; Shift Noprod",if( Y427=0,Assumptions!$B$5, Assumptions!$B$4),if(T427="Lift &amp; Shift Prod",if(AND(N427=1,O427="T1"),Assumptions!$B$6,Assumptions!$B$4),0))</f>
        <v>0</v>
      </c>
      <c r="W427" s="62">
        <f>if(V427&lt;&gt;0,if(Q427="Unknown", Assumptions!$B$42,If(Q427&gt;1,Q427,2)),0)</f>
        <v>0</v>
      </c>
      <c r="X427" s="69">
        <f>if(V427&lt;&gt;0,if(R427="Unknown", Assumptions!$B$43,R427),0)</f>
        <v>0</v>
      </c>
      <c r="Y427" s="68">
        <f t="shared" si="8"/>
        <v>0</v>
      </c>
      <c r="Z427" s="68">
        <f>if(V427&lt;&gt;0,if(  S427="Unknown", Assumptions!$B$44,S427),0)</f>
        <v>0</v>
      </c>
      <c r="AA427" s="68">
        <f>if(V427 ="N2",ifna(vlookup(W427&amp;"-"&amp;X427,'Ref. VM'!A:B,2,0),"Custom"),if(V427 ="E2" , ifna(vlookup(W427&amp;"-"&amp;X427,'Ref. VM'!D:E,2,0),"Custom"),if(V427="N2D",ifna(vlookup(W427&amp;"-"&amp;X427,'Ref. VM'!G:H,2,0),"Custom"),if(V427="N4",ifna(vlookup(W427&amp;"-"&amp;X427,'Ref. VM'!J:K,2,0),"Custom"),0))))</f>
        <v>0</v>
      </c>
      <c r="AB427" s="67">
        <f t="shared" si="9"/>
        <v>0</v>
      </c>
      <c r="AC427" s="67">
        <f t="shared" si="10"/>
        <v>0</v>
      </c>
      <c r="AD427" s="67">
        <f t="shared" si="11"/>
        <v>0</v>
      </c>
      <c r="AE427" s="62">
        <f>if(T427="Lift &amp; Shift Prod",730,if(T427="Lift &amp; Shift Noprod",Assumptions!$B$3,0))</f>
        <v>0</v>
      </c>
      <c r="AF427" s="70">
        <f>if( U427=0,0,if(Y427=0, ((vlookup(AB427,'SKU Pricing'!A:B,Assumptions!$B$2,0)*W427)+(vlookup(AC427,'SKU Pricing'!A:B,Assumptions!$B$2,0)*X427))*AE427,((vlookup(AB427,'SKU Pricing'!A:B,Assumptions!$B$2,0)*W427)+(vlookup(AC427,'SKU Pricing'!A:B,Assumptions!$B$2,0)*(W427*8))+(vlookup(AD427,'SKU Pricing'!A:B,Assumptions!$B$2,0)*(X427-(W427*8))))*AE427))</f>
        <v>0</v>
      </c>
      <c r="AG427" s="67">
        <f t="shared" si="12"/>
        <v>0</v>
      </c>
      <c r="AH427" s="70">
        <f>ifna(vlookup(AG427,'SKU Pricing'!A:B,Assumptions!$B$2,0)*W427*AE427,0)</f>
        <v>0</v>
      </c>
      <c r="AI427" s="62" t="str">
        <f t="shared" si="13"/>
        <v/>
      </c>
      <c r="AJ427" s="62" t="str">
        <f>if(V427&lt;&gt;0, if(T427="Lift &amp; Shift Noprod",Assumptions!$B$9,if(V427=Assumptions!$B$6,Assumptions!$B$10,if(P427=1,Assumptions!$B$8,Assumptions!$B$7))),"")</f>
        <v/>
      </c>
      <c r="AK427" s="69">
        <f t="shared" si="14"/>
        <v>0</v>
      </c>
      <c r="AL427" s="69">
        <f>if(AJ427="Hyperdisk Balanced",Assumptions!$B$11,0)</f>
        <v>0</v>
      </c>
      <c r="AM427" s="69">
        <f>if(AJ427="Hyperdisk Balanced",Assumptions!$B$12,0)</f>
        <v>0</v>
      </c>
      <c r="AN427" s="70">
        <f>if(AK427=0,0,if(AJ427="Hyperdisk Balanced",vlookup(AK427&amp;" provisioned space",'SKU Pricing'!A:B,Assumptions!$B$2,0)*Z427+vlookup(AK427&amp;" provisioned IOPS",'SKU Pricing'!A:B,Assumptions!$B$2,0)*AL427*730+vlookup(AK427&amp;" provisioned throughput",'SKU Pricing'!A:B,Assumptions!$B$2,0)*AM427*730,vlookup(AK427,'SKU Pricing'!A:B,Assumptions!$B$2,0)*Z427))</f>
        <v>0</v>
      </c>
      <c r="AO427" s="70">
        <f t="shared" si="15"/>
        <v>0</v>
      </c>
      <c r="AP427" s="71">
        <f t="shared" si="16"/>
        <v>0</v>
      </c>
      <c r="AQ427" s="70">
        <f>ifna(vlookup(AP427,'SKU Pricing'!A:B,Assumptions!$B$2,0)*AE427,0)</f>
        <v>0</v>
      </c>
      <c r="AR427" s="72">
        <v>0.0</v>
      </c>
    </row>
    <row r="428">
      <c r="A428" s="61" t="s">
        <v>577</v>
      </c>
      <c r="B428" s="62" t="str">
        <f>ifna(if(vlookup(A428,vOS!A:B,2,0)="","Unknown",vlookup(A428,vOS!A:B,2,0)),"Unknown")</f>
        <v>VMware Photon OS (64-bit)</v>
      </c>
      <c r="C428" s="62">
        <f>vlookup(B428,'OS Study'!A:D,2,0)</f>
        <v>0</v>
      </c>
      <c r="D428" s="62" t="str">
        <f>vlookup(B428,'OS Study'!A:D,3,0)</f>
        <v>Appliance</v>
      </c>
      <c r="E428" s="62" t="str">
        <f>vlookup(B428,'OS Study'!A:D,4,0)</f>
        <v>VMWare</v>
      </c>
      <c r="F428" s="63" t="str">
        <f>vlookup(B428,'OS Study'!A:E,5,0)</f>
        <v/>
      </c>
      <c r="G428" s="62">
        <f>IF(vlookup(A428,'RVtools V2.1'!A:J,4,0)="non",0,1)</f>
        <v>0</v>
      </c>
      <c r="H428" s="62">
        <f>if(vlookup(A428,'RVtools V2.1'!A:K,11,0)="kube",1,0)</f>
        <v>0</v>
      </c>
      <c r="I428" s="62">
        <f t="shared" si="5"/>
        <v>0</v>
      </c>
      <c r="J428" s="62">
        <f>ifna(vlookup(A428,'Infra Study'!A:Q,17,0),0)</f>
        <v>1</v>
      </c>
      <c r="K428" s="64">
        <f>IFERROR(__xludf.DUMMYFUNCTION("N(REGEXMATCH(VLOOKUP(A428, 'RVtools V2.1'!A:H, 8, 0), ""^Serveur de fichiers""))"),0.0)</f>
        <v>0</v>
      </c>
      <c r="L428" s="64">
        <f t="shared" si="6"/>
        <v>0</v>
      </c>
      <c r="M428" s="65" t="str">
        <f>ifna(vlookup(A428,'RVtools V2.1'!A:I,8,0),"N/A")</f>
        <v>Infra - Vcenter</v>
      </c>
      <c r="N428" s="64">
        <f>IFERROR(__xludf.DUMMYFUNCTION("IF(REGEXMATCH(M428, ""(?i)"" &amp; JOIN(""|"", SPLIT(""kalisil"", "" ""))), 1, 0)"),0.0)</f>
        <v>0</v>
      </c>
      <c r="O428" s="64" t="str">
        <f>vlookup(A428,'RVtools V2.1'!A:H,7,0)</f>
        <v>N/A</v>
      </c>
      <c r="P428" s="64">
        <f>if(vlookup(A428,'RVtools V2.1'!A:H,5,0)="oui",1,0)</f>
        <v>0</v>
      </c>
      <c r="Q428" s="64">
        <f>ifna(vlookup(A428,vCPU!A:B,2,0),"Unknown")</f>
        <v>4</v>
      </c>
      <c r="R428" s="66">
        <f>ifna(vlookup(A428,vMemory!A:C,3,0),"Unknown")</f>
        <v>14</v>
      </c>
      <c r="S428" s="66">
        <f>ifna(vlookup(A428,vDisk!A:C,3,0),"Unknown")</f>
        <v>231</v>
      </c>
      <c r="T428" s="67" t="str">
        <f t="array" ref="T428">IFS(
   L428=1, "No Lift &amp; Shift",
   J428=1, XLOOKUP(A428, 'Infra Study'!A:A, 'Infra Study'!P:P),
   I428=1, "No Lift &amp; Shift",
   H428=1, "GKE",
   K428=1, "GCNV",
   G428=1, "Lift &amp; Shift Prod",
   TRUE, "Lift &amp; Shift Noprod"
)</f>
        <v>No Lift &amp; Shift</v>
      </c>
      <c r="U428" s="67">
        <f t="shared" si="7"/>
        <v>0</v>
      </c>
      <c r="V428" s="68">
        <f>if(T428="Lift &amp; Shift Noprod",if( Y428=0,Assumptions!$B$5, Assumptions!$B$4),if(T428="Lift &amp; Shift Prod",if(AND(N428=1,O428="T1"),Assumptions!$B$6,Assumptions!$B$4),0))</f>
        <v>0</v>
      </c>
      <c r="W428" s="62">
        <f>if(V428&lt;&gt;0,if(Q428="Unknown", Assumptions!$B$42,If(Q428&gt;1,Q428,2)),0)</f>
        <v>0</v>
      </c>
      <c r="X428" s="69">
        <f>if(V428&lt;&gt;0,if(R428="Unknown", Assumptions!$B$43,R428),0)</f>
        <v>0</v>
      </c>
      <c r="Y428" s="68">
        <f t="shared" si="8"/>
        <v>0</v>
      </c>
      <c r="Z428" s="68">
        <f>if(V428&lt;&gt;0,if(  S428="Unknown", Assumptions!$B$44,S428),0)</f>
        <v>0</v>
      </c>
      <c r="AA428" s="68">
        <f>if(V428 ="N2",ifna(vlookup(W428&amp;"-"&amp;X428,'Ref. VM'!A:B,2,0),"Custom"),if(V428 ="E2" , ifna(vlookup(W428&amp;"-"&amp;X428,'Ref. VM'!D:E,2,0),"Custom"),if(V428="N2D",ifna(vlookup(W428&amp;"-"&amp;X428,'Ref. VM'!G:H,2,0),"Custom"),if(V428="N4",ifna(vlookup(W428&amp;"-"&amp;X428,'Ref. VM'!J:K,2,0),"Custom"),0))))</f>
        <v>0</v>
      </c>
      <c r="AB428" s="67">
        <f t="shared" si="9"/>
        <v>0</v>
      </c>
      <c r="AC428" s="67">
        <f t="shared" si="10"/>
        <v>0</v>
      </c>
      <c r="AD428" s="67">
        <f t="shared" si="11"/>
        <v>0</v>
      </c>
      <c r="AE428" s="62">
        <f>if(T428="Lift &amp; Shift Prod",730,if(T428="Lift &amp; Shift Noprod",Assumptions!$B$3,0))</f>
        <v>0</v>
      </c>
      <c r="AF428" s="70">
        <f>if( U428=0,0,if(Y428=0, ((vlookup(AB428,'SKU Pricing'!A:B,Assumptions!$B$2,0)*W428)+(vlookup(AC428,'SKU Pricing'!A:B,Assumptions!$B$2,0)*X428))*AE428,((vlookup(AB428,'SKU Pricing'!A:B,Assumptions!$B$2,0)*W428)+(vlookup(AC428,'SKU Pricing'!A:B,Assumptions!$B$2,0)*(W428*8))+(vlookup(AD428,'SKU Pricing'!A:B,Assumptions!$B$2,0)*(X428-(W428*8))))*AE428))</f>
        <v>0</v>
      </c>
      <c r="AG428" s="67">
        <f t="shared" si="12"/>
        <v>0</v>
      </c>
      <c r="AH428" s="70">
        <f>ifna(vlookup(AG428,'SKU Pricing'!A:B,Assumptions!$B$2,0)*W428*AE428,0)</f>
        <v>0</v>
      </c>
      <c r="AI428" s="62" t="str">
        <f t="shared" si="13"/>
        <v/>
      </c>
      <c r="AJ428" s="62" t="str">
        <f>if(V428&lt;&gt;0, if(T428="Lift &amp; Shift Noprod",Assumptions!$B$9,if(V428=Assumptions!$B$6,Assumptions!$B$10,if(P428=1,Assumptions!$B$8,Assumptions!$B$7))),"")</f>
        <v/>
      </c>
      <c r="AK428" s="69">
        <f t="shared" si="14"/>
        <v>0</v>
      </c>
      <c r="AL428" s="69">
        <f>if(AJ428="Hyperdisk Balanced",Assumptions!$B$11,0)</f>
        <v>0</v>
      </c>
      <c r="AM428" s="69">
        <f>if(AJ428="Hyperdisk Balanced",Assumptions!$B$12,0)</f>
        <v>0</v>
      </c>
      <c r="AN428" s="70">
        <f>if(AK428=0,0,if(AJ428="Hyperdisk Balanced",vlookup(AK428&amp;" provisioned space",'SKU Pricing'!A:B,Assumptions!$B$2,0)*Z428+vlookup(AK428&amp;" provisioned IOPS",'SKU Pricing'!A:B,Assumptions!$B$2,0)*AL428*730+vlookup(AK428&amp;" provisioned throughput",'SKU Pricing'!A:B,Assumptions!$B$2,0)*AM428*730,vlookup(AK428,'SKU Pricing'!A:B,Assumptions!$B$2,0)*Z428))</f>
        <v>0</v>
      </c>
      <c r="AO428" s="70">
        <f t="shared" si="15"/>
        <v>0</v>
      </c>
      <c r="AP428" s="71">
        <f t="shared" si="16"/>
        <v>0</v>
      </c>
      <c r="AQ428" s="70">
        <f>ifna(vlookup(AP428,'SKU Pricing'!A:B,Assumptions!$B$2,0)*AE428,0)</f>
        <v>0</v>
      </c>
      <c r="AR428" s="72">
        <v>0.0</v>
      </c>
    </row>
    <row r="429">
      <c r="A429" s="61" t="s">
        <v>578</v>
      </c>
      <c r="B429" s="62" t="str">
        <f>ifna(if(vlookup(A429,vOS!A:B,2,0)="","Unknown",vlookup(A429,vOS!A:B,2,0)),"Unknown")</f>
        <v>VMware Photon OS (64-bit)</v>
      </c>
      <c r="C429" s="62">
        <f>vlookup(B429,'OS Study'!A:D,2,0)</f>
        <v>0</v>
      </c>
      <c r="D429" s="62" t="str">
        <f>vlookup(B429,'OS Study'!A:D,3,0)</f>
        <v>Appliance</v>
      </c>
      <c r="E429" s="62" t="str">
        <f>vlookup(B429,'OS Study'!A:D,4,0)</f>
        <v>VMWare</v>
      </c>
      <c r="F429" s="63" t="str">
        <f>vlookup(B429,'OS Study'!A:E,5,0)</f>
        <v/>
      </c>
      <c r="G429" s="62">
        <f>IF(vlookup(A429,'RVtools V2.1'!A:J,4,0)="non",0,1)</f>
        <v>0</v>
      </c>
      <c r="H429" s="62">
        <f>if(vlookup(A429,'RVtools V2.1'!A:K,11,0)="kube",1,0)</f>
        <v>0</v>
      </c>
      <c r="I429" s="62">
        <f t="shared" si="5"/>
        <v>0</v>
      </c>
      <c r="J429" s="62">
        <f>ifna(vlookup(A429,'Infra Study'!A:Q,17,0),0)</f>
        <v>1</v>
      </c>
      <c r="K429" s="64">
        <f>IFERROR(__xludf.DUMMYFUNCTION("N(REGEXMATCH(VLOOKUP(A429, 'RVtools V2.1'!A:H, 8, 0), ""^Serveur de fichiers""))"),0.0)</f>
        <v>0</v>
      </c>
      <c r="L429" s="64">
        <f t="shared" si="6"/>
        <v>0</v>
      </c>
      <c r="M429" s="65" t="str">
        <f>ifna(vlookup(A429,'RVtools V2.1'!A:I,8,0),"N/A")</f>
        <v>Infra - Vcenter</v>
      </c>
      <c r="N429" s="64">
        <f>IFERROR(__xludf.DUMMYFUNCTION("IF(REGEXMATCH(M429, ""(?i)"" &amp; JOIN(""|"", SPLIT(""kalisil"", "" ""))), 1, 0)"),0.0)</f>
        <v>0</v>
      </c>
      <c r="O429" s="64" t="str">
        <f>vlookup(A429,'RVtools V2.1'!A:H,7,0)</f>
        <v>N/A</v>
      </c>
      <c r="P429" s="64">
        <f>if(vlookup(A429,'RVtools V2.1'!A:H,5,0)="oui",1,0)</f>
        <v>0</v>
      </c>
      <c r="Q429" s="64">
        <f>ifna(vlookup(A429,vCPU!A:B,2,0),"Unknown")</f>
        <v>8</v>
      </c>
      <c r="R429" s="66">
        <f>ifna(vlookup(A429,vMemory!A:C,3,0),"Unknown")</f>
        <v>30</v>
      </c>
      <c r="S429" s="66">
        <f>ifna(vlookup(A429,vDisk!A:C,3,0),"Unknown")</f>
        <v>1471</v>
      </c>
      <c r="T429" s="67" t="str">
        <f t="array" ref="T429">IFS(
   L429=1, "No Lift &amp; Shift",
   J429=1, XLOOKUP(A429, 'Infra Study'!A:A, 'Infra Study'!P:P),
   I429=1, "No Lift &amp; Shift",
   H429=1, "GKE",
   K429=1, "GCNV",
   G429=1, "Lift &amp; Shift Prod",
   TRUE, "Lift &amp; Shift Noprod"
)</f>
        <v>No Lift &amp; Shift</v>
      </c>
      <c r="U429" s="67">
        <f t="shared" si="7"/>
        <v>0</v>
      </c>
      <c r="V429" s="68">
        <f>if(T429="Lift &amp; Shift Noprod",if( Y429=0,Assumptions!$B$5, Assumptions!$B$4),if(T429="Lift &amp; Shift Prod",if(AND(N429=1,O429="T1"),Assumptions!$B$6,Assumptions!$B$4),0))</f>
        <v>0</v>
      </c>
      <c r="W429" s="62">
        <f>if(V429&lt;&gt;0,if(Q429="Unknown", Assumptions!$B$42,If(Q429&gt;1,Q429,2)),0)</f>
        <v>0</v>
      </c>
      <c r="X429" s="69">
        <f>if(V429&lt;&gt;0,if(R429="Unknown", Assumptions!$B$43,R429),0)</f>
        <v>0</v>
      </c>
      <c r="Y429" s="68">
        <f t="shared" si="8"/>
        <v>0</v>
      </c>
      <c r="Z429" s="68">
        <f>if(V429&lt;&gt;0,if(  S429="Unknown", Assumptions!$B$44,S429),0)</f>
        <v>0</v>
      </c>
      <c r="AA429" s="68">
        <f>if(V429 ="N2",ifna(vlookup(W429&amp;"-"&amp;X429,'Ref. VM'!A:B,2,0),"Custom"),if(V429 ="E2" , ifna(vlookup(W429&amp;"-"&amp;X429,'Ref. VM'!D:E,2,0),"Custom"),if(V429="N2D",ifna(vlookup(W429&amp;"-"&amp;X429,'Ref. VM'!G:H,2,0),"Custom"),if(V429="N4",ifna(vlookup(W429&amp;"-"&amp;X429,'Ref. VM'!J:K,2,0),"Custom"),0))))</f>
        <v>0</v>
      </c>
      <c r="AB429" s="67">
        <f t="shared" si="9"/>
        <v>0</v>
      </c>
      <c r="AC429" s="67">
        <f t="shared" si="10"/>
        <v>0</v>
      </c>
      <c r="AD429" s="67">
        <f t="shared" si="11"/>
        <v>0</v>
      </c>
      <c r="AE429" s="62">
        <f>if(T429="Lift &amp; Shift Prod",730,if(T429="Lift &amp; Shift Noprod",Assumptions!$B$3,0))</f>
        <v>0</v>
      </c>
      <c r="AF429" s="70">
        <f>if( U429=0,0,if(Y429=0, ((vlookup(AB429,'SKU Pricing'!A:B,Assumptions!$B$2,0)*W429)+(vlookup(AC429,'SKU Pricing'!A:B,Assumptions!$B$2,0)*X429))*AE429,((vlookup(AB429,'SKU Pricing'!A:B,Assumptions!$B$2,0)*W429)+(vlookup(AC429,'SKU Pricing'!A:B,Assumptions!$B$2,0)*(W429*8))+(vlookup(AD429,'SKU Pricing'!A:B,Assumptions!$B$2,0)*(X429-(W429*8))))*AE429))</f>
        <v>0</v>
      </c>
      <c r="AG429" s="67">
        <f t="shared" si="12"/>
        <v>0</v>
      </c>
      <c r="AH429" s="70">
        <f>ifna(vlookup(AG429,'SKU Pricing'!A:B,Assumptions!$B$2,0)*W429*AE429,0)</f>
        <v>0</v>
      </c>
      <c r="AI429" s="62" t="str">
        <f t="shared" si="13"/>
        <v/>
      </c>
      <c r="AJ429" s="62" t="str">
        <f>if(V429&lt;&gt;0, if(T429="Lift &amp; Shift Noprod",Assumptions!$B$9,if(V429=Assumptions!$B$6,Assumptions!$B$10,if(P429=1,Assumptions!$B$8,Assumptions!$B$7))),"")</f>
        <v/>
      </c>
      <c r="AK429" s="69">
        <f t="shared" si="14"/>
        <v>0</v>
      </c>
      <c r="AL429" s="69">
        <f>if(AJ429="Hyperdisk Balanced",Assumptions!$B$11,0)</f>
        <v>0</v>
      </c>
      <c r="AM429" s="69">
        <f>if(AJ429="Hyperdisk Balanced",Assumptions!$B$12,0)</f>
        <v>0</v>
      </c>
      <c r="AN429" s="70">
        <f>if(AK429=0,0,if(AJ429="Hyperdisk Balanced",vlookup(AK429&amp;" provisioned space",'SKU Pricing'!A:B,Assumptions!$B$2,0)*Z429+vlookup(AK429&amp;" provisioned IOPS",'SKU Pricing'!A:B,Assumptions!$B$2,0)*AL429*730+vlookup(AK429&amp;" provisioned throughput",'SKU Pricing'!A:B,Assumptions!$B$2,0)*AM429*730,vlookup(AK429,'SKU Pricing'!A:B,Assumptions!$B$2,0)*Z429))</f>
        <v>0</v>
      </c>
      <c r="AO429" s="70">
        <f t="shared" si="15"/>
        <v>0</v>
      </c>
      <c r="AP429" s="71">
        <f t="shared" si="16"/>
        <v>0</v>
      </c>
      <c r="AQ429" s="70">
        <f>ifna(vlookup(AP429,'SKU Pricing'!A:B,Assumptions!$B$2,0)*AE429,0)</f>
        <v>0</v>
      </c>
      <c r="AR429" s="72">
        <v>0.0</v>
      </c>
    </row>
    <row r="430">
      <c r="A430" s="61" t="s">
        <v>579</v>
      </c>
      <c r="B430" s="62" t="str">
        <f>ifna(if(vlookup(A430,vOS!A:B,2,0)="","Unknown",vlookup(A430,vOS!A:B,2,0)),"Unknown")</f>
        <v>VMware Photon OS (64-bit)</v>
      </c>
      <c r="C430" s="62">
        <f>vlookup(B430,'OS Study'!A:D,2,0)</f>
        <v>0</v>
      </c>
      <c r="D430" s="62" t="str">
        <f>vlookup(B430,'OS Study'!A:D,3,0)</f>
        <v>Appliance</v>
      </c>
      <c r="E430" s="62" t="str">
        <f>vlookup(B430,'OS Study'!A:D,4,0)</f>
        <v>VMWare</v>
      </c>
      <c r="F430" s="63" t="str">
        <f>vlookup(B430,'OS Study'!A:E,5,0)</f>
        <v/>
      </c>
      <c r="G430" s="62">
        <f>IF(vlookup(A430,'RVtools V2.1'!A:J,4,0)="non",0,1)</f>
        <v>0</v>
      </c>
      <c r="H430" s="62">
        <f>if(vlookup(A430,'RVtools V2.1'!A:K,11,0)="kube",1,0)</f>
        <v>0</v>
      </c>
      <c r="I430" s="62">
        <f t="shared" si="5"/>
        <v>0</v>
      </c>
      <c r="J430" s="62">
        <f>ifna(vlookup(A430,'Infra Study'!A:Q,17,0),0)</f>
        <v>1</v>
      </c>
      <c r="K430" s="64">
        <f>IFERROR(__xludf.DUMMYFUNCTION("N(REGEXMATCH(VLOOKUP(A430, 'RVtools V2.1'!A:H, 8, 0), ""^Serveur de fichiers""))"),0.0)</f>
        <v>0</v>
      </c>
      <c r="L430" s="64">
        <f t="shared" si="6"/>
        <v>0</v>
      </c>
      <c r="M430" s="65" t="str">
        <f>ifna(vlookup(A430,'RVtools V2.1'!A:I,8,0),"N/A")</f>
        <v>Infra - Vcenter</v>
      </c>
      <c r="N430" s="64">
        <f>IFERROR(__xludf.DUMMYFUNCTION("IF(REGEXMATCH(M430, ""(?i)"" &amp; JOIN(""|"", SPLIT(""kalisil"", "" ""))), 1, 0)"),0.0)</f>
        <v>0</v>
      </c>
      <c r="O430" s="64" t="str">
        <f>vlookup(A430,'RVtools V2.1'!A:H,7,0)</f>
        <v>N/A</v>
      </c>
      <c r="P430" s="64">
        <f>if(vlookup(A430,'RVtools V2.1'!A:H,5,0)="oui",1,0)</f>
        <v>0</v>
      </c>
      <c r="Q430" s="64">
        <f>ifna(vlookup(A430,vCPU!A:B,2,0),"Unknown")</f>
        <v>4</v>
      </c>
      <c r="R430" s="66">
        <f>ifna(vlookup(A430,vMemory!A:C,3,0),"Unknown")</f>
        <v>21</v>
      </c>
      <c r="S430" s="66">
        <f>ifna(vlookup(A430,vDisk!A:C,3,0),"Unknown")</f>
        <v>262</v>
      </c>
      <c r="T430" s="67" t="str">
        <f t="array" ref="T430">IFS(
   L430=1, "No Lift &amp; Shift",
   J430=1, XLOOKUP(A430, 'Infra Study'!A:A, 'Infra Study'!P:P),
   I430=1, "No Lift &amp; Shift",
   H430=1, "GKE",
   K430=1, "GCNV",
   G430=1, "Lift &amp; Shift Prod",
   TRUE, "Lift &amp; Shift Noprod"
)</f>
        <v>No Lift &amp; Shift</v>
      </c>
      <c r="U430" s="67">
        <f t="shared" si="7"/>
        <v>0</v>
      </c>
      <c r="V430" s="68">
        <f>if(T430="Lift &amp; Shift Noprod",if( Y430=0,Assumptions!$B$5, Assumptions!$B$4),if(T430="Lift &amp; Shift Prod",if(AND(N430=1,O430="T1"),Assumptions!$B$6,Assumptions!$B$4),0))</f>
        <v>0</v>
      </c>
      <c r="W430" s="62">
        <f>if(V430&lt;&gt;0,if(Q430="Unknown", Assumptions!$B$42,If(Q430&gt;1,Q430,2)),0)</f>
        <v>0</v>
      </c>
      <c r="X430" s="69">
        <f>if(V430&lt;&gt;0,if(R430="Unknown", Assumptions!$B$43,R430),0)</f>
        <v>0</v>
      </c>
      <c r="Y430" s="68">
        <f t="shared" si="8"/>
        <v>0</v>
      </c>
      <c r="Z430" s="68">
        <f>if(V430&lt;&gt;0,if(  S430="Unknown", Assumptions!$B$44,S430),0)</f>
        <v>0</v>
      </c>
      <c r="AA430" s="68">
        <f>if(V430 ="N2",ifna(vlookup(W430&amp;"-"&amp;X430,'Ref. VM'!A:B,2,0),"Custom"),if(V430 ="E2" , ifna(vlookup(W430&amp;"-"&amp;X430,'Ref. VM'!D:E,2,0),"Custom"),if(V430="N2D",ifna(vlookup(W430&amp;"-"&amp;X430,'Ref. VM'!G:H,2,0),"Custom"),if(V430="N4",ifna(vlookup(W430&amp;"-"&amp;X430,'Ref. VM'!J:K,2,0),"Custom"),0))))</f>
        <v>0</v>
      </c>
      <c r="AB430" s="67">
        <f t="shared" si="9"/>
        <v>0</v>
      </c>
      <c r="AC430" s="67">
        <f t="shared" si="10"/>
        <v>0</v>
      </c>
      <c r="AD430" s="67">
        <f t="shared" si="11"/>
        <v>0</v>
      </c>
      <c r="AE430" s="62">
        <f>if(T430="Lift &amp; Shift Prod",730,if(T430="Lift &amp; Shift Noprod",Assumptions!$B$3,0))</f>
        <v>0</v>
      </c>
      <c r="AF430" s="70">
        <f>if( U430=0,0,if(Y430=0, ((vlookup(AB430,'SKU Pricing'!A:B,Assumptions!$B$2,0)*W430)+(vlookup(AC430,'SKU Pricing'!A:B,Assumptions!$B$2,0)*X430))*AE430,((vlookup(AB430,'SKU Pricing'!A:B,Assumptions!$B$2,0)*W430)+(vlookup(AC430,'SKU Pricing'!A:B,Assumptions!$B$2,0)*(W430*8))+(vlookup(AD430,'SKU Pricing'!A:B,Assumptions!$B$2,0)*(X430-(W430*8))))*AE430))</f>
        <v>0</v>
      </c>
      <c r="AG430" s="67">
        <f t="shared" si="12"/>
        <v>0</v>
      </c>
      <c r="AH430" s="70">
        <f>ifna(vlookup(AG430,'SKU Pricing'!A:B,Assumptions!$B$2,0)*W430*AE430,0)</f>
        <v>0</v>
      </c>
      <c r="AI430" s="62" t="str">
        <f t="shared" si="13"/>
        <v/>
      </c>
      <c r="AJ430" s="62" t="str">
        <f>if(V430&lt;&gt;0, if(T430="Lift &amp; Shift Noprod",Assumptions!$B$9,if(V430=Assumptions!$B$6,Assumptions!$B$10,if(P430=1,Assumptions!$B$8,Assumptions!$B$7))),"")</f>
        <v/>
      </c>
      <c r="AK430" s="69">
        <f t="shared" si="14"/>
        <v>0</v>
      </c>
      <c r="AL430" s="69">
        <f>if(AJ430="Hyperdisk Balanced",Assumptions!$B$11,0)</f>
        <v>0</v>
      </c>
      <c r="AM430" s="69">
        <f>if(AJ430="Hyperdisk Balanced",Assumptions!$B$12,0)</f>
        <v>0</v>
      </c>
      <c r="AN430" s="70">
        <f>if(AK430=0,0,if(AJ430="Hyperdisk Balanced",vlookup(AK430&amp;" provisioned space",'SKU Pricing'!A:B,Assumptions!$B$2,0)*Z430+vlookup(AK430&amp;" provisioned IOPS",'SKU Pricing'!A:B,Assumptions!$B$2,0)*AL430*730+vlookup(AK430&amp;" provisioned throughput",'SKU Pricing'!A:B,Assumptions!$B$2,0)*AM430*730,vlookup(AK430,'SKU Pricing'!A:B,Assumptions!$B$2,0)*Z430))</f>
        <v>0</v>
      </c>
      <c r="AO430" s="70">
        <f t="shared" si="15"/>
        <v>0</v>
      </c>
      <c r="AP430" s="71">
        <f t="shared" si="16"/>
        <v>0</v>
      </c>
      <c r="AQ430" s="70">
        <f>ifna(vlookup(AP430,'SKU Pricing'!A:B,Assumptions!$B$2,0)*AE430,0)</f>
        <v>0</v>
      </c>
      <c r="AR430" s="72">
        <v>0.0</v>
      </c>
    </row>
    <row r="431">
      <c r="A431" s="61" t="s">
        <v>580</v>
      </c>
      <c r="B431" s="62" t="str">
        <f>ifna(if(vlookup(A431,vOS!A:B,2,0)="","Unknown",vlookup(A431,vOS!A:B,2,0)),"Unknown")</f>
        <v>VMware Photon OS (64-bit)</v>
      </c>
      <c r="C431" s="62">
        <f>vlookup(B431,'OS Study'!A:D,2,0)</f>
        <v>0</v>
      </c>
      <c r="D431" s="62" t="str">
        <f>vlookup(B431,'OS Study'!A:D,3,0)</f>
        <v>Appliance</v>
      </c>
      <c r="E431" s="62" t="str">
        <f>vlookup(B431,'OS Study'!A:D,4,0)</f>
        <v>VMWare</v>
      </c>
      <c r="F431" s="63" t="str">
        <f>vlookup(B431,'OS Study'!A:E,5,0)</f>
        <v/>
      </c>
      <c r="G431" s="62">
        <f>IF(vlookup(A431,'RVtools V2.1'!A:J,4,0)="non",0,1)</f>
        <v>0</v>
      </c>
      <c r="H431" s="62">
        <f>if(vlookup(A431,'RVtools V2.1'!A:K,11,0)="kube",1,0)</f>
        <v>0</v>
      </c>
      <c r="I431" s="62">
        <f t="shared" si="5"/>
        <v>0</v>
      </c>
      <c r="J431" s="62">
        <f>ifna(vlookup(A431,'Infra Study'!A:Q,17,0),0)</f>
        <v>1</v>
      </c>
      <c r="K431" s="64">
        <f>IFERROR(__xludf.DUMMYFUNCTION("N(REGEXMATCH(VLOOKUP(A431, 'RVtools V2.1'!A:H, 8, 0), ""^Serveur de fichiers""))"),0.0)</f>
        <v>0</v>
      </c>
      <c r="L431" s="64">
        <f t="shared" si="6"/>
        <v>0</v>
      </c>
      <c r="M431" s="65" t="str">
        <f>ifna(vlookup(A431,'RVtools V2.1'!A:I,8,0),"N/A")</f>
        <v>Infra - Vcenter</v>
      </c>
      <c r="N431" s="64">
        <f>IFERROR(__xludf.DUMMYFUNCTION("IF(REGEXMATCH(M431, ""(?i)"" &amp; JOIN(""|"", SPLIT(""kalisil"", "" ""))), 1, 0)"),0.0)</f>
        <v>0</v>
      </c>
      <c r="O431" s="64" t="str">
        <f>vlookup(A431,'RVtools V2.1'!A:H,7,0)</f>
        <v>N/A</v>
      </c>
      <c r="P431" s="64">
        <f>if(vlookup(A431,'RVtools V2.1'!A:H,5,0)="oui",1,0)</f>
        <v>0</v>
      </c>
      <c r="Q431" s="64">
        <f>ifna(vlookup(A431,vCPU!A:B,2,0),"Unknown")</f>
        <v>4</v>
      </c>
      <c r="R431" s="66">
        <f>ifna(vlookup(A431,vMemory!A:C,3,0),"Unknown")</f>
        <v>21</v>
      </c>
      <c r="S431" s="66">
        <f>ifna(vlookup(A431,vDisk!A:C,3,0),"Unknown")</f>
        <v>1398</v>
      </c>
      <c r="T431" s="67" t="str">
        <f t="array" ref="T431">IFS(
   L431=1, "No Lift &amp; Shift",
   J431=1, XLOOKUP(A431, 'Infra Study'!A:A, 'Infra Study'!P:P),
   I431=1, "No Lift &amp; Shift",
   H431=1, "GKE",
   K431=1, "GCNV",
   G431=1, "Lift &amp; Shift Prod",
   TRUE, "Lift &amp; Shift Noprod"
)</f>
        <v>No Lift &amp; Shift</v>
      </c>
      <c r="U431" s="67">
        <f t="shared" si="7"/>
        <v>0</v>
      </c>
      <c r="V431" s="68">
        <f>if(T431="Lift &amp; Shift Noprod",if( Y431=0,Assumptions!$B$5, Assumptions!$B$4),if(T431="Lift &amp; Shift Prod",if(AND(N431=1,O431="T1"),Assumptions!$B$6,Assumptions!$B$4),0))</f>
        <v>0</v>
      </c>
      <c r="W431" s="62">
        <f>if(V431&lt;&gt;0,if(Q431="Unknown", Assumptions!$B$42,If(Q431&gt;1,Q431,2)),0)</f>
        <v>0</v>
      </c>
      <c r="X431" s="69">
        <f>if(V431&lt;&gt;0,if(R431="Unknown", Assumptions!$B$43,R431),0)</f>
        <v>0</v>
      </c>
      <c r="Y431" s="68">
        <f t="shared" si="8"/>
        <v>0</v>
      </c>
      <c r="Z431" s="68">
        <f>if(V431&lt;&gt;0,if(  S431="Unknown", Assumptions!$B$44,S431),0)</f>
        <v>0</v>
      </c>
      <c r="AA431" s="68">
        <f>if(V431 ="N2",ifna(vlookup(W431&amp;"-"&amp;X431,'Ref. VM'!A:B,2,0),"Custom"),if(V431 ="E2" , ifna(vlookup(W431&amp;"-"&amp;X431,'Ref. VM'!D:E,2,0),"Custom"),if(V431="N2D",ifna(vlookup(W431&amp;"-"&amp;X431,'Ref. VM'!G:H,2,0),"Custom"),if(V431="N4",ifna(vlookup(W431&amp;"-"&amp;X431,'Ref. VM'!J:K,2,0),"Custom"),0))))</f>
        <v>0</v>
      </c>
      <c r="AB431" s="67">
        <f t="shared" si="9"/>
        <v>0</v>
      </c>
      <c r="AC431" s="67">
        <f t="shared" si="10"/>
        <v>0</v>
      </c>
      <c r="AD431" s="67">
        <f t="shared" si="11"/>
        <v>0</v>
      </c>
      <c r="AE431" s="62">
        <f>if(T431="Lift &amp; Shift Prod",730,if(T431="Lift &amp; Shift Noprod",Assumptions!$B$3,0))</f>
        <v>0</v>
      </c>
      <c r="AF431" s="70">
        <f>if( U431=0,0,if(Y431=0, ((vlookup(AB431,'SKU Pricing'!A:B,Assumptions!$B$2,0)*W431)+(vlookup(AC431,'SKU Pricing'!A:B,Assumptions!$B$2,0)*X431))*AE431,((vlookup(AB431,'SKU Pricing'!A:B,Assumptions!$B$2,0)*W431)+(vlookup(AC431,'SKU Pricing'!A:B,Assumptions!$B$2,0)*(W431*8))+(vlookup(AD431,'SKU Pricing'!A:B,Assumptions!$B$2,0)*(X431-(W431*8))))*AE431))</f>
        <v>0</v>
      </c>
      <c r="AG431" s="67">
        <f t="shared" si="12"/>
        <v>0</v>
      </c>
      <c r="AH431" s="70">
        <f>ifna(vlookup(AG431,'SKU Pricing'!A:B,Assumptions!$B$2,0)*W431*AE431,0)</f>
        <v>0</v>
      </c>
      <c r="AI431" s="62" t="str">
        <f t="shared" si="13"/>
        <v/>
      </c>
      <c r="AJ431" s="62" t="str">
        <f>if(V431&lt;&gt;0, if(T431="Lift &amp; Shift Noprod",Assumptions!$B$9,if(V431=Assumptions!$B$6,Assumptions!$B$10,if(P431=1,Assumptions!$B$8,Assumptions!$B$7))),"")</f>
        <v/>
      </c>
      <c r="AK431" s="69">
        <f t="shared" si="14"/>
        <v>0</v>
      </c>
      <c r="AL431" s="69">
        <f>if(AJ431="Hyperdisk Balanced",Assumptions!$B$11,0)</f>
        <v>0</v>
      </c>
      <c r="AM431" s="69">
        <f>if(AJ431="Hyperdisk Balanced",Assumptions!$B$12,0)</f>
        <v>0</v>
      </c>
      <c r="AN431" s="70">
        <f>if(AK431=0,0,if(AJ431="Hyperdisk Balanced",vlookup(AK431&amp;" provisioned space",'SKU Pricing'!A:B,Assumptions!$B$2,0)*Z431+vlookup(AK431&amp;" provisioned IOPS",'SKU Pricing'!A:B,Assumptions!$B$2,0)*AL431*730+vlookup(AK431&amp;" provisioned throughput",'SKU Pricing'!A:B,Assumptions!$B$2,0)*AM431*730,vlookup(AK431,'SKU Pricing'!A:B,Assumptions!$B$2,0)*Z431))</f>
        <v>0</v>
      </c>
      <c r="AO431" s="70">
        <f t="shared" si="15"/>
        <v>0</v>
      </c>
      <c r="AP431" s="71">
        <f t="shared" si="16"/>
        <v>0</v>
      </c>
      <c r="AQ431" s="70">
        <f>ifna(vlookup(AP431,'SKU Pricing'!A:B,Assumptions!$B$2,0)*AE431,0)</f>
        <v>0</v>
      </c>
      <c r="AR431" s="72">
        <v>0.0</v>
      </c>
    </row>
    <row r="432">
      <c r="A432" s="61" t="s">
        <v>581</v>
      </c>
      <c r="B432" s="62" t="str">
        <f>ifna(if(vlookup(A432,vOS!A:B,2,0)="","Unknown",vlookup(A432,vOS!A:B,2,0)),"Unknown")</f>
        <v>VMware Photon OS (64-bit)</v>
      </c>
      <c r="C432" s="62">
        <f>vlookup(B432,'OS Study'!A:D,2,0)</f>
        <v>0</v>
      </c>
      <c r="D432" s="62" t="str">
        <f>vlookup(B432,'OS Study'!A:D,3,0)</f>
        <v>Appliance</v>
      </c>
      <c r="E432" s="62" t="str">
        <f>vlookup(B432,'OS Study'!A:D,4,0)</f>
        <v>VMWare</v>
      </c>
      <c r="F432" s="63" t="str">
        <f>vlookup(B432,'OS Study'!A:E,5,0)</f>
        <v/>
      </c>
      <c r="G432" s="62">
        <f>IF(vlookup(A432,'RVtools V2.1'!A:J,4,0)="non",0,1)</f>
        <v>0</v>
      </c>
      <c r="H432" s="62">
        <f>if(vlookup(A432,'RVtools V2.1'!A:K,11,0)="kube",1,0)</f>
        <v>0</v>
      </c>
      <c r="I432" s="62">
        <f t="shared" si="5"/>
        <v>0</v>
      </c>
      <c r="J432" s="62">
        <f>ifna(vlookup(A432,'Infra Study'!A:Q,17,0),0)</f>
        <v>1</v>
      </c>
      <c r="K432" s="64">
        <f>IFERROR(__xludf.DUMMYFUNCTION("N(REGEXMATCH(VLOOKUP(A432, 'RVtools V2.1'!A:H, 8, 0), ""^Serveur de fichiers""))"),0.0)</f>
        <v>0</v>
      </c>
      <c r="L432" s="64">
        <f t="shared" si="6"/>
        <v>0</v>
      </c>
      <c r="M432" s="65" t="str">
        <f>ifna(vlookup(A432,'RVtools V2.1'!A:I,8,0),"N/A")</f>
        <v>Infra - Vcenter</v>
      </c>
      <c r="N432" s="64">
        <f>IFERROR(__xludf.DUMMYFUNCTION("IF(REGEXMATCH(M432, ""(?i)"" &amp; JOIN(""|"", SPLIT(""kalisil"", "" ""))), 1, 0)"),0.0)</f>
        <v>0</v>
      </c>
      <c r="O432" s="64" t="str">
        <f>vlookup(A432,'RVtools V2.1'!A:H,7,0)</f>
        <v>N/A</v>
      </c>
      <c r="P432" s="64">
        <f>if(vlookup(A432,'RVtools V2.1'!A:H,5,0)="oui",1,0)</f>
        <v>0</v>
      </c>
      <c r="Q432" s="64">
        <f>ifna(vlookup(A432,vCPU!A:B,2,0),"Unknown")</f>
        <v>8</v>
      </c>
      <c r="R432" s="66">
        <f>ifna(vlookup(A432,vMemory!A:C,3,0),"Unknown")</f>
        <v>24</v>
      </c>
      <c r="S432" s="66">
        <f>ifna(vlookup(A432,vDisk!A:C,3,0),"Unknown")</f>
        <v>1132</v>
      </c>
      <c r="T432" s="67" t="str">
        <f t="array" ref="T432">IFS(
   L432=1, "No Lift &amp; Shift",
   J432=1, XLOOKUP(A432, 'Infra Study'!A:A, 'Infra Study'!P:P),
   I432=1, "No Lift &amp; Shift",
   H432=1, "GKE",
   K432=1, "GCNV",
   G432=1, "Lift &amp; Shift Prod",
   TRUE, "Lift &amp; Shift Noprod"
)</f>
        <v>No Lift &amp; Shift</v>
      </c>
      <c r="U432" s="67">
        <f t="shared" si="7"/>
        <v>0</v>
      </c>
      <c r="V432" s="68">
        <f>if(T432="Lift &amp; Shift Noprod",if( Y432=0,Assumptions!$B$5, Assumptions!$B$4),if(T432="Lift &amp; Shift Prod",if(AND(N432=1,O432="T1"),Assumptions!$B$6,Assumptions!$B$4),0))</f>
        <v>0</v>
      </c>
      <c r="W432" s="62">
        <f>if(V432&lt;&gt;0,if(Q432="Unknown", Assumptions!$B$42,If(Q432&gt;1,Q432,2)),0)</f>
        <v>0</v>
      </c>
      <c r="X432" s="69">
        <f>if(V432&lt;&gt;0,if(R432="Unknown", Assumptions!$B$43,R432),0)</f>
        <v>0</v>
      </c>
      <c r="Y432" s="68">
        <f t="shared" si="8"/>
        <v>0</v>
      </c>
      <c r="Z432" s="68">
        <f>if(V432&lt;&gt;0,if(  S432="Unknown", Assumptions!$B$44,S432),0)</f>
        <v>0</v>
      </c>
      <c r="AA432" s="68">
        <f>if(V432 ="N2",ifna(vlookup(W432&amp;"-"&amp;X432,'Ref. VM'!A:B,2,0),"Custom"),if(V432 ="E2" , ifna(vlookup(W432&amp;"-"&amp;X432,'Ref. VM'!D:E,2,0),"Custom"),if(V432="N2D",ifna(vlookup(W432&amp;"-"&amp;X432,'Ref. VM'!G:H,2,0),"Custom"),if(V432="N4",ifna(vlookup(W432&amp;"-"&amp;X432,'Ref. VM'!J:K,2,0),"Custom"),0))))</f>
        <v>0</v>
      </c>
      <c r="AB432" s="67">
        <f t="shared" si="9"/>
        <v>0</v>
      </c>
      <c r="AC432" s="67">
        <f t="shared" si="10"/>
        <v>0</v>
      </c>
      <c r="AD432" s="67">
        <f t="shared" si="11"/>
        <v>0</v>
      </c>
      <c r="AE432" s="62">
        <f>if(T432="Lift &amp; Shift Prod",730,if(T432="Lift &amp; Shift Noprod",Assumptions!$B$3,0))</f>
        <v>0</v>
      </c>
      <c r="AF432" s="70">
        <f>if( U432=0,0,if(Y432=0, ((vlookup(AB432,'SKU Pricing'!A:B,Assumptions!$B$2,0)*W432)+(vlookup(AC432,'SKU Pricing'!A:B,Assumptions!$B$2,0)*X432))*AE432,((vlookup(AB432,'SKU Pricing'!A:B,Assumptions!$B$2,0)*W432)+(vlookup(AC432,'SKU Pricing'!A:B,Assumptions!$B$2,0)*(W432*8))+(vlookup(AD432,'SKU Pricing'!A:B,Assumptions!$B$2,0)*(X432-(W432*8))))*AE432))</f>
        <v>0</v>
      </c>
      <c r="AG432" s="67">
        <f t="shared" si="12"/>
        <v>0</v>
      </c>
      <c r="AH432" s="70">
        <f>ifna(vlookup(AG432,'SKU Pricing'!A:B,Assumptions!$B$2,0)*W432*AE432,0)</f>
        <v>0</v>
      </c>
      <c r="AI432" s="62" t="str">
        <f t="shared" si="13"/>
        <v/>
      </c>
      <c r="AJ432" s="62" t="str">
        <f>if(V432&lt;&gt;0, if(T432="Lift &amp; Shift Noprod",Assumptions!$B$9,if(V432=Assumptions!$B$6,Assumptions!$B$10,if(P432=1,Assumptions!$B$8,Assumptions!$B$7))),"")</f>
        <v/>
      </c>
      <c r="AK432" s="69">
        <f t="shared" si="14"/>
        <v>0</v>
      </c>
      <c r="AL432" s="69">
        <f>if(AJ432="Hyperdisk Balanced",Assumptions!$B$11,0)</f>
        <v>0</v>
      </c>
      <c r="AM432" s="69">
        <f>if(AJ432="Hyperdisk Balanced",Assumptions!$B$12,0)</f>
        <v>0</v>
      </c>
      <c r="AN432" s="70">
        <f>if(AK432=0,0,if(AJ432="Hyperdisk Balanced",vlookup(AK432&amp;" provisioned space",'SKU Pricing'!A:B,Assumptions!$B$2,0)*Z432+vlookup(AK432&amp;" provisioned IOPS",'SKU Pricing'!A:B,Assumptions!$B$2,0)*AL432*730+vlookup(AK432&amp;" provisioned throughput",'SKU Pricing'!A:B,Assumptions!$B$2,0)*AM432*730,vlookup(AK432,'SKU Pricing'!A:B,Assumptions!$B$2,0)*Z432))</f>
        <v>0</v>
      </c>
      <c r="AO432" s="70">
        <f t="shared" si="15"/>
        <v>0</v>
      </c>
      <c r="AP432" s="71">
        <f t="shared" si="16"/>
        <v>0</v>
      </c>
      <c r="AQ432" s="70">
        <f>ifna(vlookup(AP432,'SKU Pricing'!A:B,Assumptions!$B$2,0)*AE432,0)</f>
        <v>0</v>
      </c>
      <c r="AR432" s="72">
        <v>0.0</v>
      </c>
    </row>
    <row r="433">
      <c r="A433" s="61" t="s">
        <v>582</v>
      </c>
      <c r="B433" s="62" t="str">
        <f>ifna(if(vlookup(A433,vOS!A:B,2,0)="","Unknown",vlookup(A433,vOS!A:B,2,0)),"Unknown")</f>
        <v>VMware Photon OS (64-bit)</v>
      </c>
      <c r="C433" s="62">
        <f>vlookup(B433,'OS Study'!A:D,2,0)</f>
        <v>0</v>
      </c>
      <c r="D433" s="62" t="str">
        <f>vlookup(B433,'OS Study'!A:D,3,0)</f>
        <v>Appliance</v>
      </c>
      <c r="E433" s="62" t="str">
        <f>vlookup(B433,'OS Study'!A:D,4,0)</f>
        <v>VMWare</v>
      </c>
      <c r="F433" s="63" t="str">
        <f>vlookup(B433,'OS Study'!A:E,5,0)</f>
        <v/>
      </c>
      <c r="G433" s="62">
        <f>IF(vlookup(A433,'RVtools V2.1'!A:J,4,0)="non",0,1)</f>
        <v>0</v>
      </c>
      <c r="H433" s="62">
        <f>if(vlookup(A433,'RVtools V2.1'!A:K,11,0)="kube",1,0)</f>
        <v>0</v>
      </c>
      <c r="I433" s="62">
        <f t="shared" si="5"/>
        <v>0</v>
      </c>
      <c r="J433" s="62">
        <f>ifna(vlookup(A433,'Infra Study'!A:Q,17,0),0)</f>
        <v>1</v>
      </c>
      <c r="K433" s="64">
        <f>IFERROR(__xludf.DUMMYFUNCTION("N(REGEXMATCH(VLOOKUP(A433, 'RVtools V2.1'!A:H, 8, 0), ""^Serveur de fichiers""))"),0.0)</f>
        <v>0</v>
      </c>
      <c r="L433" s="64">
        <f t="shared" si="6"/>
        <v>0</v>
      </c>
      <c r="M433" s="65" t="str">
        <f>ifna(vlookup(A433,'RVtools V2.1'!A:I,8,0),"N/A")</f>
        <v>Infra - Vcenter</v>
      </c>
      <c r="N433" s="64">
        <f>IFERROR(__xludf.DUMMYFUNCTION("IF(REGEXMATCH(M433, ""(?i)"" &amp; JOIN(""|"", SPLIT(""kalisil"", "" ""))), 1, 0)"),0.0)</f>
        <v>0</v>
      </c>
      <c r="O433" s="64" t="str">
        <f>vlookup(A433,'RVtools V2.1'!A:H,7,0)</f>
        <v>N/A</v>
      </c>
      <c r="P433" s="64">
        <f>if(vlookup(A433,'RVtools V2.1'!A:H,5,0)="oui",1,0)</f>
        <v>0</v>
      </c>
      <c r="Q433" s="64">
        <f>ifna(vlookup(A433,vCPU!A:B,2,0),"Unknown")</f>
        <v>2</v>
      </c>
      <c r="R433" s="66">
        <f>ifna(vlookup(A433,vMemory!A:C,3,0),"Unknown")</f>
        <v>14</v>
      </c>
      <c r="S433" s="66">
        <f>ifna(vlookup(A433,vDisk!A:C,3,0),"Unknown")</f>
        <v>624</v>
      </c>
      <c r="T433" s="67" t="str">
        <f t="array" ref="T433">IFS(
   L433=1, "No Lift &amp; Shift",
   J433=1, XLOOKUP(A433, 'Infra Study'!A:A, 'Infra Study'!P:P),
   I433=1, "No Lift &amp; Shift",
   H433=1, "GKE",
   K433=1, "GCNV",
   G433=1, "Lift &amp; Shift Prod",
   TRUE, "Lift &amp; Shift Noprod"
)</f>
        <v>No Lift &amp; Shift</v>
      </c>
      <c r="U433" s="67">
        <f t="shared" si="7"/>
        <v>0</v>
      </c>
      <c r="V433" s="68">
        <f>if(T433="Lift &amp; Shift Noprod",if( Y433=0,Assumptions!$B$5, Assumptions!$B$4),if(T433="Lift &amp; Shift Prod",if(AND(N433=1,O433="T1"),Assumptions!$B$6,Assumptions!$B$4),0))</f>
        <v>0</v>
      </c>
      <c r="W433" s="62">
        <f>if(V433&lt;&gt;0,if(Q433="Unknown", Assumptions!$B$42,If(Q433&gt;1,Q433,2)),0)</f>
        <v>0</v>
      </c>
      <c r="X433" s="69">
        <f>if(V433&lt;&gt;0,if(R433="Unknown", Assumptions!$B$43,R433),0)</f>
        <v>0</v>
      </c>
      <c r="Y433" s="68">
        <f t="shared" si="8"/>
        <v>0</v>
      </c>
      <c r="Z433" s="68">
        <f>if(V433&lt;&gt;0,if(  S433="Unknown", Assumptions!$B$44,S433),0)</f>
        <v>0</v>
      </c>
      <c r="AA433" s="68">
        <f>if(V433 ="N2",ifna(vlookup(W433&amp;"-"&amp;X433,'Ref. VM'!A:B,2,0),"Custom"),if(V433 ="E2" , ifna(vlookup(W433&amp;"-"&amp;X433,'Ref. VM'!D:E,2,0),"Custom"),if(V433="N2D",ifna(vlookup(W433&amp;"-"&amp;X433,'Ref. VM'!G:H,2,0),"Custom"),if(V433="N4",ifna(vlookup(W433&amp;"-"&amp;X433,'Ref. VM'!J:K,2,0),"Custom"),0))))</f>
        <v>0</v>
      </c>
      <c r="AB433" s="67">
        <f t="shared" si="9"/>
        <v>0</v>
      </c>
      <c r="AC433" s="67">
        <f t="shared" si="10"/>
        <v>0</v>
      </c>
      <c r="AD433" s="67">
        <f t="shared" si="11"/>
        <v>0</v>
      </c>
      <c r="AE433" s="62">
        <f>if(T433="Lift &amp; Shift Prod",730,if(T433="Lift &amp; Shift Noprod",Assumptions!$B$3,0))</f>
        <v>0</v>
      </c>
      <c r="AF433" s="70">
        <f>if( U433=0,0,if(Y433=0, ((vlookup(AB433,'SKU Pricing'!A:B,Assumptions!$B$2,0)*W433)+(vlookup(AC433,'SKU Pricing'!A:B,Assumptions!$B$2,0)*X433))*AE433,((vlookup(AB433,'SKU Pricing'!A:B,Assumptions!$B$2,0)*W433)+(vlookup(AC433,'SKU Pricing'!A:B,Assumptions!$B$2,0)*(W433*8))+(vlookup(AD433,'SKU Pricing'!A:B,Assumptions!$B$2,0)*(X433-(W433*8))))*AE433))</f>
        <v>0</v>
      </c>
      <c r="AG433" s="67">
        <f t="shared" si="12"/>
        <v>0</v>
      </c>
      <c r="AH433" s="70">
        <f>ifna(vlookup(AG433,'SKU Pricing'!A:B,Assumptions!$B$2,0)*W433*AE433,0)</f>
        <v>0</v>
      </c>
      <c r="AI433" s="62" t="str">
        <f t="shared" si="13"/>
        <v/>
      </c>
      <c r="AJ433" s="62" t="str">
        <f>if(V433&lt;&gt;0, if(T433="Lift &amp; Shift Noprod",Assumptions!$B$9,if(V433=Assumptions!$B$6,Assumptions!$B$10,if(P433=1,Assumptions!$B$8,Assumptions!$B$7))),"")</f>
        <v/>
      </c>
      <c r="AK433" s="69">
        <f t="shared" si="14"/>
        <v>0</v>
      </c>
      <c r="AL433" s="69">
        <f>if(AJ433="Hyperdisk Balanced",Assumptions!$B$11,0)</f>
        <v>0</v>
      </c>
      <c r="AM433" s="69">
        <f>if(AJ433="Hyperdisk Balanced",Assumptions!$B$12,0)</f>
        <v>0</v>
      </c>
      <c r="AN433" s="70">
        <f>if(AK433=0,0,if(AJ433="Hyperdisk Balanced",vlookup(AK433&amp;" provisioned space",'SKU Pricing'!A:B,Assumptions!$B$2,0)*Z433+vlookup(AK433&amp;" provisioned IOPS",'SKU Pricing'!A:B,Assumptions!$B$2,0)*AL433*730+vlookup(AK433&amp;" provisioned throughput",'SKU Pricing'!A:B,Assumptions!$B$2,0)*AM433*730,vlookup(AK433,'SKU Pricing'!A:B,Assumptions!$B$2,0)*Z433))</f>
        <v>0</v>
      </c>
      <c r="AO433" s="70">
        <f t="shared" si="15"/>
        <v>0</v>
      </c>
      <c r="AP433" s="71">
        <f t="shared" si="16"/>
        <v>0</v>
      </c>
      <c r="AQ433" s="70">
        <f>ifna(vlookup(AP433,'SKU Pricing'!A:B,Assumptions!$B$2,0)*AE433,0)</f>
        <v>0</v>
      </c>
      <c r="AR433" s="72">
        <v>0.0</v>
      </c>
    </row>
    <row r="434">
      <c r="A434" s="61" t="s">
        <v>583</v>
      </c>
      <c r="B434" s="62" t="str">
        <f>ifna(if(vlookup(A434,vOS!A:B,2,0)="","Unknown",vlookup(A434,vOS!A:B,2,0)),"Unknown")</f>
        <v>VMware Photon OS (64-bit)</v>
      </c>
      <c r="C434" s="62">
        <f>vlookup(B434,'OS Study'!A:D,2,0)</f>
        <v>0</v>
      </c>
      <c r="D434" s="62" t="str">
        <f>vlookup(B434,'OS Study'!A:D,3,0)</f>
        <v>Appliance</v>
      </c>
      <c r="E434" s="62" t="str">
        <f>vlookup(B434,'OS Study'!A:D,4,0)</f>
        <v>VMWare</v>
      </c>
      <c r="F434" s="63" t="str">
        <f>vlookup(B434,'OS Study'!A:E,5,0)</f>
        <v/>
      </c>
      <c r="G434" s="62">
        <f>IF(vlookup(A434,'RVtools V2.1'!A:J,4,0)="non",0,1)</f>
        <v>0</v>
      </c>
      <c r="H434" s="62">
        <f>if(vlookup(A434,'RVtools V2.1'!A:K,11,0)="kube",1,0)</f>
        <v>0</v>
      </c>
      <c r="I434" s="62">
        <f t="shared" si="5"/>
        <v>0</v>
      </c>
      <c r="J434" s="62">
        <f>ifna(vlookup(A434,'Infra Study'!A:Q,17,0),0)</f>
        <v>1</v>
      </c>
      <c r="K434" s="64">
        <f>IFERROR(__xludf.DUMMYFUNCTION("N(REGEXMATCH(VLOOKUP(A434, 'RVtools V2.1'!A:H, 8, 0), ""^Serveur de fichiers""))"),0.0)</f>
        <v>0</v>
      </c>
      <c r="L434" s="64">
        <f t="shared" si="6"/>
        <v>0</v>
      </c>
      <c r="M434" s="65" t="str">
        <f>ifna(vlookup(A434,'RVtools V2.1'!A:I,8,0),"N/A")</f>
        <v>Infra - Vcenter</v>
      </c>
      <c r="N434" s="64">
        <f>IFERROR(__xludf.DUMMYFUNCTION("IF(REGEXMATCH(M434, ""(?i)"" &amp; JOIN(""|"", SPLIT(""kalisil"", "" ""))), 1, 0)"),0.0)</f>
        <v>0</v>
      </c>
      <c r="O434" s="64" t="str">
        <f>vlookup(A434,'RVtools V2.1'!A:H,7,0)</f>
        <v>N/A</v>
      </c>
      <c r="P434" s="64">
        <f>if(vlookup(A434,'RVtools V2.1'!A:H,5,0)="oui",1,0)</f>
        <v>0</v>
      </c>
      <c r="Q434" s="64">
        <f>ifna(vlookup(A434,vCPU!A:B,2,0),"Unknown")</f>
        <v>4</v>
      </c>
      <c r="R434" s="66">
        <f>ifna(vlookup(A434,vMemory!A:C,3,0),"Unknown")</f>
        <v>21</v>
      </c>
      <c r="S434" s="66">
        <f>ifna(vlookup(A434,vDisk!A:C,3,0),"Unknown")</f>
        <v>823</v>
      </c>
      <c r="T434" s="67" t="str">
        <f t="array" ref="T434">IFS(
   L434=1, "No Lift &amp; Shift",
   J434=1, XLOOKUP(A434, 'Infra Study'!A:A, 'Infra Study'!P:P),
   I434=1, "No Lift &amp; Shift",
   H434=1, "GKE",
   K434=1, "GCNV",
   G434=1, "Lift &amp; Shift Prod",
   TRUE, "Lift &amp; Shift Noprod"
)</f>
        <v>No Lift &amp; Shift</v>
      </c>
      <c r="U434" s="67">
        <f t="shared" si="7"/>
        <v>0</v>
      </c>
      <c r="V434" s="68">
        <f>if(T434="Lift &amp; Shift Noprod",if( Y434=0,Assumptions!$B$5, Assumptions!$B$4),if(T434="Lift &amp; Shift Prod",if(AND(N434=1,O434="T1"),Assumptions!$B$6,Assumptions!$B$4),0))</f>
        <v>0</v>
      </c>
      <c r="W434" s="62">
        <f>if(V434&lt;&gt;0,if(Q434="Unknown", Assumptions!$B$42,If(Q434&gt;1,Q434,2)),0)</f>
        <v>0</v>
      </c>
      <c r="X434" s="69">
        <f>if(V434&lt;&gt;0,if(R434="Unknown", Assumptions!$B$43,R434),0)</f>
        <v>0</v>
      </c>
      <c r="Y434" s="68">
        <f t="shared" si="8"/>
        <v>0</v>
      </c>
      <c r="Z434" s="68">
        <f>if(V434&lt;&gt;0,if(  S434="Unknown", Assumptions!$B$44,S434),0)</f>
        <v>0</v>
      </c>
      <c r="AA434" s="68">
        <f>if(V434 ="N2",ifna(vlookup(W434&amp;"-"&amp;X434,'Ref. VM'!A:B,2,0),"Custom"),if(V434 ="E2" , ifna(vlookup(W434&amp;"-"&amp;X434,'Ref. VM'!D:E,2,0),"Custom"),if(V434="N2D",ifna(vlookup(W434&amp;"-"&amp;X434,'Ref. VM'!G:H,2,0),"Custom"),if(V434="N4",ifna(vlookup(W434&amp;"-"&amp;X434,'Ref. VM'!J:K,2,0),"Custom"),0))))</f>
        <v>0</v>
      </c>
      <c r="AB434" s="67">
        <f t="shared" si="9"/>
        <v>0</v>
      </c>
      <c r="AC434" s="67">
        <f t="shared" si="10"/>
        <v>0</v>
      </c>
      <c r="AD434" s="67">
        <f t="shared" si="11"/>
        <v>0</v>
      </c>
      <c r="AE434" s="62">
        <f>if(T434="Lift &amp; Shift Prod",730,if(T434="Lift &amp; Shift Noprod",Assumptions!$B$3,0))</f>
        <v>0</v>
      </c>
      <c r="AF434" s="70">
        <f>if( U434=0,0,if(Y434=0, ((vlookup(AB434,'SKU Pricing'!A:B,Assumptions!$B$2,0)*W434)+(vlookup(AC434,'SKU Pricing'!A:B,Assumptions!$B$2,0)*X434))*AE434,((vlookup(AB434,'SKU Pricing'!A:B,Assumptions!$B$2,0)*W434)+(vlookup(AC434,'SKU Pricing'!A:B,Assumptions!$B$2,0)*(W434*8))+(vlookup(AD434,'SKU Pricing'!A:B,Assumptions!$B$2,0)*(X434-(W434*8))))*AE434))</f>
        <v>0</v>
      </c>
      <c r="AG434" s="67">
        <f t="shared" si="12"/>
        <v>0</v>
      </c>
      <c r="AH434" s="70">
        <f>ifna(vlookup(AG434,'SKU Pricing'!A:B,Assumptions!$B$2,0)*W434*AE434,0)</f>
        <v>0</v>
      </c>
      <c r="AI434" s="62" t="str">
        <f t="shared" si="13"/>
        <v/>
      </c>
      <c r="AJ434" s="62" t="str">
        <f>if(V434&lt;&gt;0, if(T434="Lift &amp; Shift Noprod",Assumptions!$B$9,if(V434=Assumptions!$B$6,Assumptions!$B$10,if(P434=1,Assumptions!$B$8,Assumptions!$B$7))),"")</f>
        <v/>
      </c>
      <c r="AK434" s="69">
        <f t="shared" si="14"/>
        <v>0</v>
      </c>
      <c r="AL434" s="69">
        <f>if(AJ434="Hyperdisk Balanced",Assumptions!$B$11,0)</f>
        <v>0</v>
      </c>
      <c r="AM434" s="69">
        <f>if(AJ434="Hyperdisk Balanced",Assumptions!$B$12,0)</f>
        <v>0</v>
      </c>
      <c r="AN434" s="70">
        <f>if(AK434=0,0,if(AJ434="Hyperdisk Balanced",vlookup(AK434&amp;" provisioned space",'SKU Pricing'!A:B,Assumptions!$B$2,0)*Z434+vlookup(AK434&amp;" provisioned IOPS",'SKU Pricing'!A:B,Assumptions!$B$2,0)*AL434*730+vlookup(AK434&amp;" provisioned throughput",'SKU Pricing'!A:B,Assumptions!$B$2,0)*AM434*730,vlookup(AK434,'SKU Pricing'!A:B,Assumptions!$B$2,0)*Z434))</f>
        <v>0</v>
      </c>
      <c r="AO434" s="70">
        <f t="shared" si="15"/>
        <v>0</v>
      </c>
      <c r="AP434" s="71">
        <f t="shared" si="16"/>
        <v>0</v>
      </c>
      <c r="AQ434" s="70">
        <f>ifna(vlookup(AP434,'SKU Pricing'!A:B,Assumptions!$B$2,0)*AE434,0)</f>
        <v>0</v>
      </c>
      <c r="AR434" s="72">
        <v>0.0</v>
      </c>
    </row>
    <row r="435">
      <c r="A435" s="61" t="s">
        <v>584</v>
      </c>
      <c r="B435" s="62" t="str">
        <f>ifna(if(vlookup(A435,vOS!A:B,2,0)="","Unknown",vlookup(A435,vOS!A:B,2,0)),"Unknown")</f>
        <v>VMware Photon OS (64-bit)</v>
      </c>
      <c r="C435" s="62">
        <f>vlookup(B435,'OS Study'!A:D,2,0)</f>
        <v>0</v>
      </c>
      <c r="D435" s="62" t="str">
        <f>vlookup(B435,'OS Study'!A:D,3,0)</f>
        <v>Appliance</v>
      </c>
      <c r="E435" s="62" t="str">
        <f>vlookup(B435,'OS Study'!A:D,4,0)</f>
        <v>VMWare</v>
      </c>
      <c r="F435" s="63" t="str">
        <f>vlookup(B435,'OS Study'!A:E,5,0)</f>
        <v/>
      </c>
      <c r="G435" s="62">
        <f>IF(vlookup(A435,'RVtools V2.1'!A:J,4,0)="non",0,1)</f>
        <v>0</v>
      </c>
      <c r="H435" s="62">
        <f>if(vlookup(A435,'RVtools V2.1'!A:K,11,0)="kube",1,0)</f>
        <v>0</v>
      </c>
      <c r="I435" s="62">
        <f t="shared" si="5"/>
        <v>0</v>
      </c>
      <c r="J435" s="62">
        <f>ifna(vlookup(A435,'Infra Study'!A:Q,17,0),0)</f>
        <v>1</v>
      </c>
      <c r="K435" s="64">
        <f>IFERROR(__xludf.DUMMYFUNCTION("N(REGEXMATCH(VLOOKUP(A435, 'RVtools V2.1'!A:H, 8, 0), ""^Serveur de fichiers""))"),0.0)</f>
        <v>0</v>
      </c>
      <c r="L435" s="64">
        <f t="shared" si="6"/>
        <v>0</v>
      </c>
      <c r="M435" s="65" t="str">
        <f>ifna(vlookup(A435,'RVtools V2.1'!A:I,8,0),"N/A")</f>
        <v>Infra - Vcenter</v>
      </c>
      <c r="N435" s="64">
        <f>IFERROR(__xludf.DUMMYFUNCTION("IF(REGEXMATCH(M435, ""(?i)"" &amp; JOIN(""|"", SPLIT(""kalisil"", "" ""))), 1, 0)"),0.0)</f>
        <v>0</v>
      </c>
      <c r="O435" s="64" t="str">
        <f>vlookup(A435,'RVtools V2.1'!A:H,7,0)</f>
        <v>N/A</v>
      </c>
      <c r="P435" s="64">
        <f>if(vlookup(A435,'RVtools V2.1'!A:H,5,0)="oui",1,0)</f>
        <v>0</v>
      </c>
      <c r="Q435" s="64">
        <f>ifna(vlookup(A435,vCPU!A:B,2,0),"Unknown")</f>
        <v>4</v>
      </c>
      <c r="R435" s="66">
        <f>ifna(vlookup(A435,vMemory!A:C,3,0),"Unknown")</f>
        <v>21</v>
      </c>
      <c r="S435" s="66">
        <f>ifna(vlookup(A435,vDisk!A:C,3,0),"Unknown")</f>
        <v>535</v>
      </c>
      <c r="T435" s="67" t="str">
        <f t="array" ref="T435">IFS(
   L435=1, "No Lift &amp; Shift",
   J435=1, XLOOKUP(A435, 'Infra Study'!A:A, 'Infra Study'!P:P),
   I435=1, "No Lift &amp; Shift",
   H435=1, "GKE",
   K435=1, "GCNV",
   G435=1, "Lift &amp; Shift Prod",
   TRUE, "Lift &amp; Shift Noprod"
)</f>
        <v>No Lift &amp; Shift</v>
      </c>
      <c r="U435" s="67">
        <f t="shared" si="7"/>
        <v>0</v>
      </c>
      <c r="V435" s="68">
        <f>if(T435="Lift &amp; Shift Noprod",if( Y435=0,Assumptions!$B$5, Assumptions!$B$4),if(T435="Lift &amp; Shift Prod",if(AND(N435=1,O435="T1"),Assumptions!$B$6,Assumptions!$B$4),0))</f>
        <v>0</v>
      </c>
      <c r="W435" s="62">
        <f>if(V435&lt;&gt;0,if(Q435="Unknown", Assumptions!$B$42,If(Q435&gt;1,Q435,2)),0)</f>
        <v>0</v>
      </c>
      <c r="X435" s="69">
        <f>if(V435&lt;&gt;0,if(R435="Unknown", Assumptions!$B$43,R435),0)</f>
        <v>0</v>
      </c>
      <c r="Y435" s="68">
        <f t="shared" si="8"/>
        <v>0</v>
      </c>
      <c r="Z435" s="68">
        <f>if(V435&lt;&gt;0,if(  S435="Unknown", Assumptions!$B$44,S435),0)</f>
        <v>0</v>
      </c>
      <c r="AA435" s="68">
        <f>if(V435 ="N2",ifna(vlookup(W435&amp;"-"&amp;X435,'Ref. VM'!A:B,2,0),"Custom"),if(V435 ="E2" , ifna(vlookup(W435&amp;"-"&amp;X435,'Ref. VM'!D:E,2,0),"Custom"),if(V435="N2D",ifna(vlookup(W435&amp;"-"&amp;X435,'Ref. VM'!G:H,2,0),"Custom"),if(V435="N4",ifna(vlookup(W435&amp;"-"&amp;X435,'Ref. VM'!J:K,2,0),"Custom"),0))))</f>
        <v>0</v>
      </c>
      <c r="AB435" s="67">
        <f t="shared" si="9"/>
        <v>0</v>
      </c>
      <c r="AC435" s="67">
        <f t="shared" si="10"/>
        <v>0</v>
      </c>
      <c r="AD435" s="67">
        <f t="shared" si="11"/>
        <v>0</v>
      </c>
      <c r="AE435" s="62">
        <f>if(T435="Lift &amp; Shift Prod",730,if(T435="Lift &amp; Shift Noprod",Assumptions!$B$3,0))</f>
        <v>0</v>
      </c>
      <c r="AF435" s="70">
        <f>if( U435=0,0,if(Y435=0, ((vlookup(AB435,'SKU Pricing'!A:B,Assumptions!$B$2,0)*W435)+(vlookup(AC435,'SKU Pricing'!A:B,Assumptions!$B$2,0)*X435))*AE435,((vlookup(AB435,'SKU Pricing'!A:B,Assumptions!$B$2,0)*W435)+(vlookup(AC435,'SKU Pricing'!A:B,Assumptions!$B$2,0)*(W435*8))+(vlookup(AD435,'SKU Pricing'!A:B,Assumptions!$B$2,0)*(X435-(W435*8))))*AE435))</f>
        <v>0</v>
      </c>
      <c r="AG435" s="67">
        <f t="shared" si="12"/>
        <v>0</v>
      </c>
      <c r="AH435" s="70">
        <f>ifna(vlookup(AG435,'SKU Pricing'!A:B,Assumptions!$B$2,0)*W435*AE435,0)</f>
        <v>0</v>
      </c>
      <c r="AI435" s="62" t="str">
        <f t="shared" si="13"/>
        <v/>
      </c>
      <c r="AJ435" s="62" t="str">
        <f>if(V435&lt;&gt;0, if(T435="Lift &amp; Shift Noprod",Assumptions!$B$9,if(V435=Assumptions!$B$6,Assumptions!$B$10,if(P435=1,Assumptions!$B$8,Assumptions!$B$7))),"")</f>
        <v/>
      </c>
      <c r="AK435" s="69">
        <f t="shared" si="14"/>
        <v>0</v>
      </c>
      <c r="AL435" s="69">
        <f>if(AJ435="Hyperdisk Balanced",Assumptions!$B$11,0)</f>
        <v>0</v>
      </c>
      <c r="AM435" s="69">
        <f>if(AJ435="Hyperdisk Balanced",Assumptions!$B$12,0)</f>
        <v>0</v>
      </c>
      <c r="AN435" s="70">
        <f>if(AK435=0,0,if(AJ435="Hyperdisk Balanced",vlookup(AK435&amp;" provisioned space",'SKU Pricing'!A:B,Assumptions!$B$2,0)*Z435+vlookup(AK435&amp;" provisioned IOPS",'SKU Pricing'!A:B,Assumptions!$B$2,0)*AL435*730+vlookup(AK435&amp;" provisioned throughput",'SKU Pricing'!A:B,Assumptions!$B$2,0)*AM435*730,vlookup(AK435,'SKU Pricing'!A:B,Assumptions!$B$2,0)*Z435))</f>
        <v>0</v>
      </c>
      <c r="AO435" s="70">
        <f t="shared" si="15"/>
        <v>0</v>
      </c>
      <c r="AP435" s="71">
        <f t="shared" si="16"/>
        <v>0</v>
      </c>
      <c r="AQ435" s="70">
        <f>ifna(vlookup(AP435,'SKU Pricing'!A:B,Assumptions!$B$2,0)*AE435,0)</f>
        <v>0</v>
      </c>
      <c r="AR435" s="72">
        <v>0.0</v>
      </c>
    </row>
    <row r="436">
      <c r="A436" s="61" t="s">
        <v>580</v>
      </c>
      <c r="B436" s="62" t="str">
        <f>ifna(if(vlookup(A436,vOS!A:B,2,0)="","Unknown",vlookup(A436,vOS!A:B,2,0)),"Unknown")</f>
        <v>VMware Photon OS (64-bit)</v>
      </c>
      <c r="C436" s="62">
        <f>vlookup(B436,'OS Study'!A:D,2,0)</f>
        <v>0</v>
      </c>
      <c r="D436" s="62" t="str">
        <f>vlookup(B436,'OS Study'!A:D,3,0)</f>
        <v>Appliance</v>
      </c>
      <c r="E436" s="62" t="str">
        <f>vlookup(B436,'OS Study'!A:D,4,0)</f>
        <v>VMWare</v>
      </c>
      <c r="F436" s="63" t="str">
        <f>vlookup(B436,'OS Study'!A:E,5,0)</f>
        <v/>
      </c>
      <c r="G436" s="62">
        <f>IF(vlookup(A436,'RVtools V2.1'!A:J,4,0)="non",0,1)</f>
        <v>0</v>
      </c>
      <c r="H436" s="62">
        <f>if(vlookup(A436,'RVtools V2.1'!A:K,11,0)="kube",1,0)</f>
        <v>0</v>
      </c>
      <c r="I436" s="62">
        <f t="shared" si="5"/>
        <v>0</v>
      </c>
      <c r="J436" s="62">
        <f>ifna(vlookup(A436,'Infra Study'!A:Q,17,0),0)</f>
        <v>1</v>
      </c>
      <c r="K436" s="64">
        <f>IFERROR(__xludf.DUMMYFUNCTION("N(REGEXMATCH(VLOOKUP(A436, 'RVtools V2.1'!A:H, 8, 0), ""^Serveur de fichiers""))"),0.0)</f>
        <v>0</v>
      </c>
      <c r="L436" s="64">
        <f t="shared" si="6"/>
        <v>0</v>
      </c>
      <c r="M436" s="65" t="str">
        <f>ifna(vlookup(A436,'RVtools V2.1'!A:I,8,0),"N/A")</f>
        <v>Infra - Vcenter</v>
      </c>
      <c r="N436" s="64">
        <f>IFERROR(__xludf.DUMMYFUNCTION("IF(REGEXMATCH(M436, ""(?i)"" &amp; JOIN(""|"", SPLIT(""kalisil"", "" ""))), 1, 0)"),0.0)</f>
        <v>0</v>
      </c>
      <c r="O436" s="64" t="str">
        <f>vlookup(A436,'RVtools V2.1'!A:H,7,0)</f>
        <v>N/A</v>
      </c>
      <c r="P436" s="64">
        <f>if(vlookup(A436,'RVtools V2.1'!A:H,5,0)="oui",1,0)</f>
        <v>0</v>
      </c>
      <c r="Q436" s="64">
        <f>ifna(vlookup(A436,vCPU!A:B,2,0),"Unknown")</f>
        <v>4</v>
      </c>
      <c r="R436" s="66">
        <f>ifna(vlookup(A436,vMemory!A:C,3,0),"Unknown")</f>
        <v>21</v>
      </c>
      <c r="S436" s="66">
        <f>ifna(vlookup(A436,vDisk!A:C,3,0),"Unknown")</f>
        <v>1398</v>
      </c>
      <c r="T436" s="67" t="str">
        <f t="array" ref="T436">IFS(
   L436=1, "No Lift &amp; Shift",
   J436=1, XLOOKUP(A436, 'Infra Study'!A:A, 'Infra Study'!P:P),
   I436=1, "No Lift &amp; Shift",
   H436=1, "GKE",
   K436=1, "GCNV",
   G436=1, "Lift &amp; Shift Prod",
   TRUE, "Lift &amp; Shift Noprod"
)</f>
        <v>No Lift &amp; Shift</v>
      </c>
      <c r="U436" s="67">
        <f t="shared" si="7"/>
        <v>0</v>
      </c>
      <c r="V436" s="68">
        <f>if(T436="Lift &amp; Shift Noprod",if( Y436=0,Assumptions!$B$5, Assumptions!$B$4),if(T436="Lift &amp; Shift Prod",if(AND(N436=1,O436="T1"),Assumptions!$B$6,Assumptions!$B$4),0))</f>
        <v>0</v>
      </c>
      <c r="W436" s="62">
        <f>if(V436&lt;&gt;0,if(Q436="Unknown", Assumptions!$B$42,If(Q436&gt;1,Q436,2)),0)</f>
        <v>0</v>
      </c>
      <c r="X436" s="69">
        <f>if(V436&lt;&gt;0,if(R436="Unknown", Assumptions!$B$43,R436),0)</f>
        <v>0</v>
      </c>
      <c r="Y436" s="68">
        <f t="shared" si="8"/>
        <v>0</v>
      </c>
      <c r="Z436" s="68">
        <f>if(V436&lt;&gt;0,if(  S436="Unknown", Assumptions!$B$44,S436),0)</f>
        <v>0</v>
      </c>
      <c r="AA436" s="68">
        <f>if(V436 ="N2",ifna(vlookup(W436&amp;"-"&amp;X436,'Ref. VM'!A:B,2,0),"Custom"),if(V436 ="E2" , ifna(vlookup(W436&amp;"-"&amp;X436,'Ref. VM'!D:E,2,0),"Custom"),if(V436="N2D",ifna(vlookup(W436&amp;"-"&amp;X436,'Ref. VM'!G:H,2,0),"Custom"),if(V436="N4",ifna(vlookup(W436&amp;"-"&amp;X436,'Ref. VM'!J:K,2,0),"Custom"),0))))</f>
        <v>0</v>
      </c>
      <c r="AB436" s="67">
        <f t="shared" si="9"/>
        <v>0</v>
      </c>
      <c r="AC436" s="67">
        <f t="shared" si="10"/>
        <v>0</v>
      </c>
      <c r="AD436" s="67">
        <f t="shared" si="11"/>
        <v>0</v>
      </c>
      <c r="AE436" s="62">
        <f>if(T436="Lift &amp; Shift Prod",730,if(T436="Lift &amp; Shift Noprod",Assumptions!$B$3,0))</f>
        <v>0</v>
      </c>
      <c r="AF436" s="70">
        <f>if( U436=0,0,if(Y436=0, ((vlookup(AB436,'SKU Pricing'!A:B,Assumptions!$B$2,0)*W436)+(vlookup(AC436,'SKU Pricing'!A:B,Assumptions!$B$2,0)*X436))*AE436,((vlookup(AB436,'SKU Pricing'!A:B,Assumptions!$B$2,0)*W436)+(vlookup(AC436,'SKU Pricing'!A:B,Assumptions!$B$2,0)*(W436*8))+(vlookup(AD436,'SKU Pricing'!A:B,Assumptions!$B$2,0)*(X436-(W436*8))))*AE436))</f>
        <v>0</v>
      </c>
      <c r="AG436" s="67">
        <f t="shared" si="12"/>
        <v>0</v>
      </c>
      <c r="AH436" s="70">
        <f>ifna(vlookup(AG436,'SKU Pricing'!A:B,Assumptions!$B$2,0)*W436*AE436,0)</f>
        <v>0</v>
      </c>
      <c r="AI436" s="62" t="str">
        <f t="shared" si="13"/>
        <v/>
      </c>
      <c r="AJ436" s="62" t="str">
        <f>if(V436&lt;&gt;0, if(T436="Lift &amp; Shift Noprod",Assumptions!$B$9,if(V436=Assumptions!$B$6,Assumptions!$B$10,if(P436=1,Assumptions!$B$8,Assumptions!$B$7))),"")</f>
        <v/>
      </c>
      <c r="AK436" s="69">
        <f t="shared" si="14"/>
        <v>0</v>
      </c>
      <c r="AL436" s="69">
        <f>if(AJ436="Hyperdisk Balanced",Assumptions!$B$11,0)</f>
        <v>0</v>
      </c>
      <c r="AM436" s="69">
        <f>if(AJ436="Hyperdisk Balanced",Assumptions!$B$12,0)</f>
        <v>0</v>
      </c>
      <c r="AN436" s="70">
        <f>if(AK436=0,0,if(AJ436="Hyperdisk Balanced",vlookup(AK436&amp;" provisioned space",'SKU Pricing'!A:B,Assumptions!$B$2,0)*Z436+vlookup(AK436&amp;" provisioned IOPS",'SKU Pricing'!A:B,Assumptions!$B$2,0)*AL436*730+vlookup(AK436&amp;" provisioned throughput",'SKU Pricing'!A:B,Assumptions!$B$2,0)*AM436*730,vlookup(AK436,'SKU Pricing'!A:B,Assumptions!$B$2,0)*Z436))</f>
        <v>0</v>
      </c>
      <c r="AO436" s="70">
        <f t="shared" si="15"/>
        <v>0</v>
      </c>
      <c r="AP436" s="71">
        <f t="shared" si="16"/>
        <v>0</v>
      </c>
      <c r="AQ436" s="70">
        <f>ifna(vlookup(AP436,'SKU Pricing'!A:B,Assumptions!$B$2,0)*AE436,0)</f>
        <v>0</v>
      </c>
      <c r="AR436" s="72">
        <v>0.0</v>
      </c>
    </row>
    <row r="437">
      <c r="A437" s="61" t="s">
        <v>585</v>
      </c>
      <c r="B437" s="62" t="str">
        <f>ifna(if(vlookup(A437,vOS!A:B,2,0)="","Unknown",vlookup(A437,vOS!A:B,2,0)),"Unknown")</f>
        <v>VMware Photon OS (64-bit)</v>
      </c>
      <c r="C437" s="62">
        <f>vlookup(B437,'OS Study'!A:D,2,0)</f>
        <v>0</v>
      </c>
      <c r="D437" s="62" t="str">
        <f>vlookup(B437,'OS Study'!A:D,3,0)</f>
        <v>Appliance</v>
      </c>
      <c r="E437" s="62" t="str">
        <f>vlookup(B437,'OS Study'!A:D,4,0)</f>
        <v>VMWare</v>
      </c>
      <c r="F437" s="63" t="str">
        <f>vlookup(B437,'OS Study'!A:E,5,0)</f>
        <v/>
      </c>
      <c r="G437" s="62">
        <f>IF(vlookup(A437,'RVtools V2.1'!A:J,4,0)="non",0,1)</f>
        <v>0</v>
      </c>
      <c r="H437" s="62">
        <f>if(vlookup(A437,'RVtools V2.1'!A:K,11,0)="kube",1,0)</f>
        <v>0</v>
      </c>
      <c r="I437" s="62">
        <f t="shared" si="5"/>
        <v>0</v>
      </c>
      <c r="J437" s="62">
        <f>ifna(vlookup(A437,'Infra Study'!A:Q,17,0),0)</f>
        <v>1</v>
      </c>
      <c r="K437" s="64">
        <f>IFERROR(__xludf.DUMMYFUNCTION("N(REGEXMATCH(VLOOKUP(A437, 'RVtools V2.1'!A:H, 8, 0), ""^Serveur de fichiers""))"),0.0)</f>
        <v>0</v>
      </c>
      <c r="L437" s="64">
        <f t="shared" si="6"/>
        <v>0</v>
      </c>
      <c r="M437" s="65" t="str">
        <f>ifna(vlookup(A437,'RVtools V2.1'!A:I,8,0),"N/A")</f>
        <v>Infra - Vcenter</v>
      </c>
      <c r="N437" s="64">
        <f>IFERROR(__xludf.DUMMYFUNCTION("IF(REGEXMATCH(M437, ""(?i)"" &amp; JOIN(""|"", SPLIT(""kalisil"", "" ""))), 1, 0)"),0.0)</f>
        <v>0</v>
      </c>
      <c r="O437" s="64" t="str">
        <f>vlookup(A437,'RVtools V2.1'!A:H,7,0)</f>
        <v>N/A</v>
      </c>
      <c r="P437" s="64">
        <f>if(vlookup(A437,'RVtools V2.1'!A:H,5,0)="oui",1,0)</f>
        <v>0</v>
      </c>
      <c r="Q437" s="64">
        <f>ifna(vlookup(A437,vCPU!A:B,2,0),"Unknown")</f>
        <v>8</v>
      </c>
      <c r="R437" s="66">
        <f>ifna(vlookup(A437,vMemory!A:C,3,0),"Unknown")</f>
        <v>30</v>
      </c>
      <c r="S437" s="66">
        <f>ifna(vlookup(A437,vDisk!A:C,3,0),"Unknown")</f>
        <v>667</v>
      </c>
      <c r="T437" s="67" t="str">
        <f t="array" ref="T437">IFS(
   L437=1, "No Lift &amp; Shift",
   J437=1, XLOOKUP(A437, 'Infra Study'!A:A, 'Infra Study'!P:P),
   I437=1, "No Lift &amp; Shift",
   H437=1, "GKE",
   K437=1, "GCNV",
   G437=1, "Lift &amp; Shift Prod",
   TRUE, "Lift &amp; Shift Noprod"
)</f>
        <v>No Lift &amp; Shift</v>
      </c>
      <c r="U437" s="67">
        <f t="shared" si="7"/>
        <v>0</v>
      </c>
      <c r="V437" s="68">
        <f>if(T437="Lift &amp; Shift Noprod",if( Y437=0,Assumptions!$B$5, Assumptions!$B$4),if(T437="Lift &amp; Shift Prod",if(AND(N437=1,O437="T1"),Assumptions!$B$6,Assumptions!$B$4),0))</f>
        <v>0</v>
      </c>
      <c r="W437" s="62">
        <f>if(V437&lt;&gt;0,if(Q437="Unknown", Assumptions!$B$42,If(Q437&gt;1,Q437,2)),0)</f>
        <v>0</v>
      </c>
      <c r="X437" s="69">
        <f>if(V437&lt;&gt;0,if(R437="Unknown", Assumptions!$B$43,R437),0)</f>
        <v>0</v>
      </c>
      <c r="Y437" s="68">
        <f t="shared" si="8"/>
        <v>0</v>
      </c>
      <c r="Z437" s="68">
        <f>if(V437&lt;&gt;0,if(  S437="Unknown", Assumptions!$B$44,S437),0)</f>
        <v>0</v>
      </c>
      <c r="AA437" s="68">
        <f>if(V437 ="N2",ifna(vlookup(W437&amp;"-"&amp;X437,'Ref. VM'!A:B,2,0),"Custom"),if(V437 ="E2" , ifna(vlookup(W437&amp;"-"&amp;X437,'Ref. VM'!D:E,2,0),"Custom"),if(V437="N2D",ifna(vlookup(W437&amp;"-"&amp;X437,'Ref. VM'!G:H,2,0),"Custom"),if(V437="N4",ifna(vlookup(W437&amp;"-"&amp;X437,'Ref. VM'!J:K,2,0),"Custom"),0))))</f>
        <v>0</v>
      </c>
      <c r="AB437" s="67">
        <f t="shared" si="9"/>
        <v>0</v>
      </c>
      <c r="AC437" s="67">
        <f t="shared" si="10"/>
        <v>0</v>
      </c>
      <c r="AD437" s="67">
        <f t="shared" si="11"/>
        <v>0</v>
      </c>
      <c r="AE437" s="62">
        <f>if(T437="Lift &amp; Shift Prod",730,if(T437="Lift &amp; Shift Noprod",Assumptions!$B$3,0))</f>
        <v>0</v>
      </c>
      <c r="AF437" s="70">
        <f>if( U437=0,0,if(Y437=0, ((vlookup(AB437,'SKU Pricing'!A:B,Assumptions!$B$2,0)*W437)+(vlookup(AC437,'SKU Pricing'!A:B,Assumptions!$B$2,0)*X437))*AE437,((vlookup(AB437,'SKU Pricing'!A:B,Assumptions!$B$2,0)*W437)+(vlookup(AC437,'SKU Pricing'!A:B,Assumptions!$B$2,0)*(W437*8))+(vlookup(AD437,'SKU Pricing'!A:B,Assumptions!$B$2,0)*(X437-(W437*8))))*AE437))</f>
        <v>0</v>
      </c>
      <c r="AG437" s="67">
        <f t="shared" si="12"/>
        <v>0</v>
      </c>
      <c r="AH437" s="70">
        <f>ifna(vlookup(AG437,'SKU Pricing'!A:B,Assumptions!$B$2,0)*W437*AE437,0)</f>
        <v>0</v>
      </c>
      <c r="AI437" s="62" t="str">
        <f t="shared" si="13"/>
        <v/>
      </c>
      <c r="AJ437" s="62" t="str">
        <f>if(V437&lt;&gt;0, if(T437="Lift &amp; Shift Noprod",Assumptions!$B$9,if(V437=Assumptions!$B$6,Assumptions!$B$10,if(P437=1,Assumptions!$B$8,Assumptions!$B$7))),"")</f>
        <v/>
      </c>
      <c r="AK437" s="69">
        <f t="shared" si="14"/>
        <v>0</v>
      </c>
      <c r="AL437" s="69">
        <f>if(AJ437="Hyperdisk Balanced",Assumptions!$B$11,0)</f>
        <v>0</v>
      </c>
      <c r="AM437" s="69">
        <f>if(AJ437="Hyperdisk Balanced",Assumptions!$B$12,0)</f>
        <v>0</v>
      </c>
      <c r="AN437" s="70">
        <f>if(AK437=0,0,if(AJ437="Hyperdisk Balanced",vlookup(AK437&amp;" provisioned space",'SKU Pricing'!A:B,Assumptions!$B$2,0)*Z437+vlookup(AK437&amp;" provisioned IOPS",'SKU Pricing'!A:B,Assumptions!$B$2,0)*AL437*730+vlookup(AK437&amp;" provisioned throughput",'SKU Pricing'!A:B,Assumptions!$B$2,0)*AM437*730,vlookup(AK437,'SKU Pricing'!A:B,Assumptions!$B$2,0)*Z437))</f>
        <v>0</v>
      </c>
      <c r="AO437" s="70">
        <f t="shared" si="15"/>
        <v>0</v>
      </c>
      <c r="AP437" s="71">
        <f t="shared" si="16"/>
        <v>0</v>
      </c>
      <c r="AQ437" s="70">
        <f>ifna(vlookup(AP437,'SKU Pricing'!A:B,Assumptions!$B$2,0)*AE437,0)</f>
        <v>0</v>
      </c>
      <c r="AR437" s="72">
        <v>0.0</v>
      </c>
    </row>
    <row r="438">
      <c r="A438" s="61" t="s">
        <v>586</v>
      </c>
      <c r="B438" s="62" t="str">
        <f>ifna(if(vlookup(A438,vOS!A:B,2,0)="","Unknown",vlookup(A438,vOS!A:B,2,0)),"Unknown")</f>
        <v>VMware Photon OS (64-bit)</v>
      </c>
      <c r="C438" s="62">
        <f>vlookup(B438,'OS Study'!A:D,2,0)</f>
        <v>0</v>
      </c>
      <c r="D438" s="62" t="str">
        <f>vlookup(B438,'OS Study'!A:D,3,0)</f>
        <v>Appliance</v>
      </c>
      <c r="E438" s="62" t="str">
        <f>vlookup(B438,'OS Study'!A:D,4,0)</f>
        <v>VMWare</v>
      </c>
      <c r="F438" s="63" t="str">
        <f>vlookup(B438,'OS Study'!A:E,5,0)</f>
        <v/>
      </c>
      <c r="G438" s="62">
        <f>IF(vlookup(A438,'RVtools V2.1'!A:J,4,0)="non",0,1)</f>
        <v>0</v>
      </c>
      <c r="H438" s="62">
        <f>if(vlookup(A438,'RVtools V2.1'!A:K,11,0)="kube",1,0)</f>
        <v>0</v>
      </c>
      <c r="I438" s="62">
        <f t="shared" si="5"/>
        <v>0</v>
      </c>
      <c r="J438" s="62">
        <f>ifna(vlookup(A438,'Infra Study'!A:Q,17,0),0)</f>
        <v>1</v>
      </c>
      <c r="K438" s="64">
        <f>IFERROR(__xludf.DUMMYFUNCTION("N(REGEXMATCH(VLOOKUP(A438, 'RVtools V2.1'!A:H, 8, 0), ""^Serveur de fichiers""))"),0.0)</f>
        <v>0</v>
      </c>
      <c r="L438" s="64">
        <f t="shared" si="6"/>
        <v>0</v>
      </c>
      <c r="M438" s="65" t="str">
        <f>ifna(vlookup(A438,'RVtools V2.1'!A:I,8,0),"N/A")</f>
        <v>Infra - Vcenter</v>
      </c>
      <c r="N438" s="64">
        <f>IFERROR(__xludf.DUMMYFUNCTION("IF(REGEXMATCH(M438, ""(?i)"" &amp; JOIN(""|"", SPLIT(""kalisil"", "" ""))), 1, 0)"),0.0)</f>
        <v>0</v>
      </c>
      <c r="O438" s="64" t="str">
        <f>vlookup(A438,'RVtools V2.1'!A:H,7,0)</f>
        <v>N/A</v>
      </c>
      <c r="P438" s="64">
        <f>if(vlookup(A438,'RVtools V2.1'!A:H,5,0)="oui",1,0)</f>
        <v>0</v>
      </c>
      <c r="Q438" s="64">
        <f>ifna(vlookup(A438,vCPU!A:B,2,0),"Unknown")</f>
        <v>4</v>
      </c>
      <c r="R438" s="66">
        <f>ifna(vlookup(A438,vMemory!A:C,3,0),"Unknown")</f>
        <v>21</v>
      </c>
      <c r="S438" s="66">
        <f>ifna(vlookup(A438,vDisk!A:C,3,0),"Unknown")</f>
        <v>533</v>
      </c>
      <c r="T438" s="67" t="str">
        <f t="array" ref="T438">IFS(
   L438=1, "No Lift &amp; Shift",
   J438=1, XLOOKUP(A438, 'Infra Study'!A:A, 'Infra Study'!P:P),
   I438=1, "No Lift &amp; Shift",
   H438=1, "GKE",
   K438=1, "GCNV",
   G438=1, "Lift &amp; Shift Prod",
   TRUE, "Lift &amp; Shift Noprod"
)</f>
        <v>No Lift &amp; Shift</v>
      </c>
      <c r="U438" s="67">
        <f t="shared" si="7"/>
        <v>0</v>
      </c>
      <c r="V438" s="68">
        <f>if(T438="Lift &amp; Shift Noprod",if( Y438=0,Assumptions!$B$5, Assumptions!$B$4),if(T438="Lift &amp; Shift Prod",if(AND(N438=1,O438="T1"),Assumptions!$B$6,Assumptions!$B$4),0))</f>
        <v>0</v>
      </c>
      <c r="W438" s="62">
        <f>if(V438&lt;&gt;0,if(Q438="Unknown", Assumptions!$B$42,If(Q438&gt;1,Q438,2)),0)</f>
        <v>0</v>
      </c>
      <c r="X438" s="69">
        <f>if(V438&lt;&gt;0,if(R438="Unknown", Assumptions!$B$43,R438),0)</f>
        <v>0</v>
      </c>
      <c r="Y438" s="68">
        <f t="shared" si="8"/>
        <v>0</v>
      </c>
      <c r="Z438" s="68">
        <f>if(V438&lt;&gt;0,if(  S438="Unknown", Assumptions!$B$44,S438),0)</f>
        <v>0</v>
      </c>
      <c r="AA438" s="68">
        <f>if(V438 ="N2",ifna(vlookup(W438&amp;"-"&amp;X438,'Ref. VM'!A:B,2,0),"Custom"),if(V438 ="E2" , ifna(vlookup(W438&amp;"-"&amp;X438,'Ref. VM'!D:E,2,0),"Custom"),if(V438="N2D",ifna(vlookup(W438&amp;"-"&amp;X438,'Ref. VM'!G:H,2,0),"Custom"),if(V438="N4",ifna(vlookup(W438&amp;"-"&amp;X438,'Ref. VM'!J:K,2,0),"Custom"),0))))</f>
        <v>0</v>
      </c>
      <c r="AB438" s="67">
        <f t="shared" si="9"/>
        <v>0</v>
      </c>
      <c r="AC438" s="67">
        <f t="shared" si="10"/>
        <v>0</v>
      </c>
      <c r="AD438" s="67">
        <f t="shared" si="11"/>
        <v>0</v>
      </c>
      <c r="AE438" s="62">
        <f>if(T438="Lift &amp; Shift Prod",730,if(T438="Lift &amp; Shift Noprod",Assumptions!$B$3,0))</f>
        <v>0</v>
      </c>
      <c r="AF438" s="70">
        <f>if( U438=0,0,if(Y438=0, ((vlookup(AB438,'SKU Pricing'!A:B,Assumptions!$B$2,0)*W438)+(vlookup(AC438,'SKU Pricing'!A:B,Assumptions!$B$2,0)*X438))*AE438,((vlookup(AB438,'SKU Pricing'!A:B,Assumptions!$B$2,0)*W438)+(vlookup(AC438,'SKU Pricing'!A:B,Assumptions!$B$2,0)*(W438*8))+(vlookup(AD438,'SKU Pricing'!A:B,Assumptions!$B$2,0)*(X438-(W438*8))))*AE438))</f>
        <v>0</v>
      </c>
      <c r="AG438" s="67">
        <f t="shared" si="12"/>
        <v>0</v>
      </c>
      <c r="AH438" s="70">
        <f>ifna(vlookup(AG438,'SKU Pricing'!A:B,Assumptions!$B$2,0)*W438*AE438,0)</f>
        <v>0</v>
      </c>
      <c r="AI438" s="62" t="str">
        <f t="shared" si="13"/>
        <v/>
      </c>
      <c r="AJ438" s="62" t="str">
        <f>if(V438&lt;&gt;0, if(T438="Lift &amp; Shift Noprod",Assumptions!$B$9,if(V438=Assumptions!$B$6,Assumptions!$B$10,if(P438=1,Assumptions!$B$8,Assumptions!$B$7))),"")</f>
        <v/>
      </c>
      <c r="AK438" s="69">
        <f t="shared" si="14"/>
        <v>0</v>
      </c>
      <c r="AL438" s="69">
        <f>if(AJ438="Hyperdisk Balanced",Assumptions!$B$11,0)</f>
        <v>0</v>
      </c>
      <c r="AM438" s="69">
        <f>if(AJ438="Hyperdisk Balanced",Assumptions!$B$12,0)</f>
        <v>0</v>
      </c>
      <c r="AN438" s="70">
        <f>if(AK438=0,0,if(AJ438="Hyperdisk Balanced",vlookup(AK438&amp;" provisioned space",'SKU Pricing'!A:B,Assumptions!$B$2,0)*Z438+vlookup(AK438&amp;" provisioned IOPS",'SKU Pricing'!A:B,Assumptions!$B$2,0)*AL438*730+vlookup(AK438&amp;" provisioned throughput",'SKU Pricing'!A:B,Assumptions!$B$2,0)*AM438*730,vlookup(AK438,'SKU Pricing'!A:B,Assumptions!$B$2,0)*Z438))</f>
        <v>0</v>
      </c>
      <c r="AO438" s="70">
        <f t="shared" si="15"/>
        <v>0</v>
      </c>
      <c r="AP438" s="71">
        <f t="shared" si="16"/>
        <v>0</v>
      </c>
      <c r="AQ438" s="70">
        <f>ifna(vlookup(AP438,'SKU Pricing'!A:B,Assumptions!$B$2,0)*AE438,0)</f>
        <v>0</v>
      </c>
      <c r="AR438" s="72">
        <v>0.0</v>
      </c>
    </row>
    <row r="439">
      <c r="A439" s="61" t="s">
        <v>587</v>
      </c>
      <c r="B439" s="62" t="str">
        <f>ifna(if(vlookup(A439,vOS!A:B,2,0)="","Unknown",vlookup(A439,vOS!A:B,2,0)),"Unknown")</f>
        <v>VMware Photon OS (64-bit)</v>
      </c>
      <c r="C439" s="62">
        <f>vlookup(B439,'OS Study'!A:D,2,0)</f>
        <v>0</v>
      </c>
      <c r="D439" s="62" t="str">
        <f>vlookup(B439,'OS Study'!A:D,3,0)</f>
        <v>Appliance</v>
      </c>
      <c r="E439" s="62" t="str">
        <f>vlookup(B439,'OS Study'!A:D,4,0)</f>
        <v>VMWare</v>
      </c>
      <c r="F439" s="63" t="str">
        <f>vlookup(B439,'OS Study'!A:E,5,0)</f>
        <v/>
      </c>
      <c r="G439" s="62">
        <f>IF(vlookup(A439,'RVtools V2.1'!A:J,4,0)="non",0,1)</f>
        <v>0</v>
      </c>
      <c r="H439" s="62">
        <f>if(vlookup(A439,'RVtools V2.1'!A:K,11,0)="kube",1,0)</f>
        <v>0</v>
      </c>
      <c r="I439" s="62">
        <f t="shared" si="5"/>
        <v>0</v>
      </c>
      <c r="J439" s="62">
        <f>ifna(vlookup(A439,'Infra Study'!A:Q,17,0),0)</f>
        <v>1</v>
      </c>
      <c r="K439" s="64">
        <f>IFERROR(__xludf.DUMMYFUNCTION("N(REGEXMATCH(VLOOKUP(A439, 'RVtools V2.1'!A:H, 8, 0), ""^Serveur de fichiers""))"),0.0)</f>
        <v>0</v>
      </c>
      <c r="L439" s="64">
        <f t="shared" si="6"/>
        <v>0</v>
      </c>
      <c r="M439" s="65" t="str">
        <f>ifna(vlookup(A439,'RVtools V2.1'!A:I,8,0),"N/A")</f>
        <v>Infra - Vcenter</v>
      </c>
      <c r="N439" s="64">
        <f>IFERROR(__xludf.DUMMYFUNCTION("IF(REGEXMATCH(M439, ""(?i)"" &amp; JOIN(""|"", SPLIT(""kalisil"", "" ""))), 1, 0)"),0.0)</f>
        <v>0</v>
      </c>
      <c r="O439" s="64" t="str">
        <f>vlookup(A439,'RVtools V2.1'!A:H,7,0)</f>
        <v>N/A</v>
      </c>
      <c r="P439" s="64">
        <f>if(vlookup(A439,'RVtools V2.1'!A:H,5,0)="oui",1,0)</f>
        <v>0</v>
      </c>
      <c r="Q439" s="64">
        <f>ifna(vlookup(A439,vCPU!A:B,2,0),"Unknown")</f>
        <v>8</v>
      </c>
      <c r="R439" s="66">
        <f>ifna(vlookup(A439,vMemory!A:C,3,0),"Unknown")</f>
        <v>21</v>
      </c>
      <c r="S439" s="66">
        <f>ifna(vlookup(A439,vDisk!A:C,3,0),"Unknown")</f>
        <v>842</v>
      </c>
      <c r="T439" s="67" t="str">
        <f t="array" ref="T439">IFS(
   L439=1, "No Lift &amp; Shift",
   J439=1, XLOOKUP(A439, 'Infra Study'!A:A, 'Infra Study'!P:P),
   I439=1, "No Lift &amp; Shift",
   H439=1, "GKE",
   K439=1, "GCNV",
   G439=1, "Lift &amp; Shift Prod",
   TRUE, "Lift &amp; Shift Noprod"
)</f>
        <v>No Lift &amp; Shift</v>
      </c>
      <c r="U439" s="67">
        <f t="shared" si="7"/>
        <v>0</v>
      </c>
      <c r="V439" s="68">
        <f>if(T439="Lift &amp; Shift Noprod",if( Y439=0,Assumptions!$B$5, Assumptions!$B$4),if(T439="Lift &amp; Shift Prod",if(AND(N439=1,O439="T1"),Assumptions!$B$6,Assumptions!$B$4),0))</f>
        <v>0</v>
      </c>
      <c r="W439" s="62">
        <f>if(V439&lt;&gt;0,if(Q439="Unknown", Assumptions!$B$42,If(Q439&gt;1,Q439,2)),0)</f>
        <v>0</v>
      </c>
      <c r="X439" s="69">
        <f>if(V439&lt;&gt;0,if(R439="Unknown", Assumptions!$B$43,R439),0)</f>
        <v>0</v>
      </c>
      <c r="Y439" s="68">
        <f t="shared" si="8"/>
        <v>0</v>
      </c>
      <c r="Z439" s="68">
        <f>if(V439&lt;&gt;0,if(  S439="Unknown", Assumptions!$B$44,S439),0)</f>
        <v>0</v>
      </c>
      <c r="AA439" s="68">
        <f>if(V439 ="N2",ifna(vlookup(W439&amp;"-"&amp;X439,'Ref. VM'!A:B,2,0),"Custom"),if(V439 ="E2" , ifna(vlookup(W439&amp;"-"&amp;X439,'Ref. VM'!D:E,2,0),"Custom"),if(V439="N2D",ifna(vlookup(W439&amp;"-"&amp;X439,'Ref. VM'!G:H,2,0),"Custom"),if(V439="N4",ifna(vlookup(W439&amp;"-"&amp;X439,'Ref. VM'!J:K,2,0),"Custom"),0))))</f>
        <v>0</v>
      </c>
      <c r="AB439" s="67">
        <f t="shared" si="9"/>
        <v>0</v>
      </c>
      <c r="AC439" s="67">
        <f t="shared" si="10"/>
        <v>0</v>
      </c>
      <c r="AD439" s="67">
        <f t="shared" si="11"/>
        <v>0</v>
      </c>
      <c r="AE439" s="62">
        <f>if(T439="Lift &amp; Shift Prod",730,if(T439="Lift &amp; Shift Noprod",Assumptions!$B$3,0))</f>
        <v>0</v>
      </c>
      <c r="AF439" s="70">
        <f>if( U439=0,0,if(Y439=0, ((vlookup(AB439,'SKU Pricing'!A:B,Assumptions!$B$2,0)*W439)+(vlookup(AC439,'SKU Pricing'!A:B,Assumptions!$B$2,0)*X439))*AE439,((vlookup(AB439,'SKU Pricing'!A:B,Assumptions!$B$2,0)*W439)+(vlookup(AC439,'SKU Pricing'!A:B,Assumptions!$B$2,0)*(W439*8))+(vlookup(AD439,'SKU Pricing'!A:B,Assumptions!$B$2,0)*(X439-(W439*8))))*AE439))</f>
        <v>0</v>
      </c>
      <c r="AG439" s="67">
        <f t="shared" si="12"/>
        <v>0</v>
      </c>
      <c r="AH439" s="70">
        <f>ifna(vlookup(AG439,'SKU Pricing'!A:B,Assumptions!$B$2,0)*W439*AE439,0)</f>
        <v>0</v>
      </c>
      <c r="AI439" s="62" t="str">
        <f t="shared" si="13"/>
        <v/>
      </c>
      <c r="AJ439" s="62" t="str">
        <f>if(V439&lt;&gt;0, if(T439="Lift &amp; Shift Noprod",Assumptions!$B$9,if(V439=Assumptions!$B$6,Assumptions!$B$10,if(P439=1,Assumptions!$B$8,Assumptions!$B$7))),"")</f>
        <v/>
      </c>
      <c r="AK439" s="69">
        <f t="shared" si="14"/>
        <v>0</v>
      </c>
      <c r="AL439" s="69">
        <f>if(AJ439="Hyperdisk Balanced",Assumptions!$B$11,0)</f>
        <v>0</v>
      </c>
      <c r="AM439" s="69">
        <f>if(AJ439="Hyperdisk Balanced",Assumptions!$B$12,0)</f>
        <v>0</v>
      </c>
      <c r="AN439" s="70">
        <f>if(AK439=0,0,if(AJ439="Hyperdisk Balanced",vlookup(AK439&amp;" provisioned space",'SKU Pricing'!A:B,Assumptions!$B$2,0)*Z439+vlookup(AK439&amp;" provisioned IOPS",'SKU Pricing'!A:B,Assumptions!$B$2,0)*AL439*730+vlookup(AK439&amp;" provisioned throughput",'SKU Pricing'!A:B,Assumptions!$B$2,0)*AM439*730,vlookup(AK439,'SKU Pricing'!A:B,Assumptions!$B$2,0)*Z439))</f>
        <v>0</v>
      </c>
      <c r="AO439" s="70">
        <f t="shared" si="15"/>
        <v>0</v>
      </c>
      <c r="AP439" s="71">
        <f t="shared" si="16"/>
        <v>0</v>
      </c>
      <c r="AQ439" s="70">
        <f>ifna(vlookup(AP439,'SKU Pricing'!A:B,Assumptions!$B$2,0)*AE439,0)</f>
        <v>0</v>
      </c>
      <c r="AR439" s="72">
        <v>0.0</v>
      </c>
    </row>
    <row r="440">
      <c r="A440" s="61" t="s">
        <v>588</v>
      </c>
      <c r="B440" s="62" t="str">
        <f>ifna(if(vlookup(A440,vOS!A:B,2,0)="","Unknown",vlookup(A440,vOS!A:B,2,0)),"Unknown")</f>
        <v>Microsoft Windows Server 2019 (64-bit)</v>
      </c>
      <c r="C440" s="62">
        <f>vlookup(B440,'OS Study'!A:D,2,0)</f>
        <v>0</v>
      </c>
      <c r="D440" s="62" t="str">
        <f>vlookup(B440,'OS Study'!A:D,3,0)</f>
        <v>Windows</v>
      </c>
      <c r="E440" s="62" t="str">
        <f>vlookup(B440,'OS Study'!A:D,4,0)</f>
        <v>Server</v>
      </c>
      <c r="F440" s="63" t="str">
        <f>vlookup(B440,'OS Study'!A:E,5,0)</f>
        <v>2019</v>
      </c>
      <c r="G440" s="62">
        <f>IF(vlookup(A440,'RVtools V2.1'!A:J,4,0)="non",0,1)</f>
        <v>0</v>
      </c>
      <c r="H440" s="62">
        <f>if(vlookup(A440,'RVtools V2.1'!A:K,11,0)="kube",1,0)</f>
        <v>0</v>
      </c>
      <c r="I440" s="62">
        <f t="shared" si="5"/>
        <v>0</v>
      </c>
      <c r="J440" s="62">
        <f>ifna(vlookup(A440,'Infra Study'!A:Q,17,0),0)</f>
        <v>1</v>
      </c>
      <c r="K440" s="64">
        <f>IFERROR(__xludf.DUMMYFUNCTION("N(REGEXMATCH(VLOOKUP(A440, 'RVtools V2.1'!A:H, 8, 0), ""^Serveur de fichiers""))"),0.0)</f>
        <v>0</v>
      </c>
      <c r="L440" s="64">
        <f t="shared" si="6"/>
        <v>0</v>
      </c>
      <c r="M440" s="65" t="str">
        <f>ifna(vlookup(A440,'RVtools V2.1'!A:I,8,0),"N/A")</f>
        <v>Infra - Veeam</v>
      </c>
      <c r="N440" s="64">
        <f>IFERROR(__xludf.DUMMYFUNCTION("IF(REGEXMATCH(M440, ""(?i)"" &amp; JOIN(""|"", SPLIT(""kalisil"", "" ""))), 1, 0)"),0.0)</f>
        <v>0</v>
      </c>
      <c r="O440" s="64" t="str">
        <f>vlookup(A440,'RVtools V2.1'!A:H,7,0)</f>
        <v>N/A</v>
      </c>
      <c r="P440" s="64">
        <f>if(vlookup(A440,'RVtools V2.1'!A:H,5,0)="oui",1,0)</f>
        <v>0</v>
      </c>
      <c r="Q440" s="64">
        <f>ifna(vlookup(A440,vCPU!A:B,2,0),"Unknown")</f>
        <v>12</v>
      </c>
      <c r="R440" s="66">
        <f>ifna(vlookup(A440,vMemory!A:C,3,0),"Unknown")</f>
        <v>32</v>
      </c>
      <c r="S440" s="66">
        <f>ifna(vlookup(A440,vDisk!A:C,3,0),"Unknown")</f>
        <v>10991</v>
      </c>
      <c r="T440" s="67" t="str">
        <f t="array" ref="T440">IFS(
   L440=1, "No Lift &amp; Shift",
   J440=1, XLOOKUP(A440, 'Infra Study'!A:A, 'Infra Study'!P:P),
   I440=1, "No Lift &amp; Shift",
   H440=1, "GKE",
   K440=1, "GCNV",
   G440=1, "Lift &amp; Shift Prod",
   TRUE, "Lift &amp; Shift Noprod"
)</f>
        <v>No Lift &amp; Shift</v>
      </c>
      <c r="U440" s="67">
        <f t="shared" si="7"/>
        <v>0</v>
      </c>
      <c r="V440" s="68">
        <f>if(T440="Lift &amp; Shift Noprod",if( Y440=0,Assumptions!$B$5, Assumptions!$B$4),if(T440="Lift &amp; Shift Prod",if(AND(N440=1,O440="T1"),Assumptions!$B$6,Assumptions!$B$4),0))</f>
        <v>0</v>
      </c>
      <c r="W440" s="62">
        <f>if(V440&lt;&gt;0,if(Q440="Unknown", Assumptions!$B$42,If(Q440&gt;1,Q440,2)),0)</f>
        <v>0</v>
      </c>
      <c r="X440" s="69">
        <f>if(V440&lt;&gt;0,if(R440="Unknown", Assumptions!$B$43,R440),0)</f>
        <v>0</v>
      </c>
      <c r="Y440" s="68">
        <f t="shared" si="8"/>
        <v>0</v>
      </c>
      <c r="Z440" s="68">
        <f>if(V440&lt;&gt;0,if(  S440="Unknown", Assumptions!$B$44,S440),0)</f>
        <v>0</v>
      </c>
      <c r="AA440" s="68">
        <f>if(V440 ="N2",ifna(vlookup(W440&amp;"-"&amp;X440,'Ref. VM'!A:B,2,0),"Custom"),if(V440 ="E2" , ifna(vlookup(W440&amp;"-"&amp;X440,'Ref. VM'!D:E,2,0),"Custom"),if(V440="N2D",ifna(vlookup(W440&amp;"-"&amp;X440,'Ref. VM'!G:H,2,0),"Custom"),if(V440="N4",ifna(vlookup(W440&amp;"-"&amp;X440,'Ref. VM'!J:K,2,0),"Custom"),0))))</f>
        <v>0</v>
      </c>
      <c r="AB440" s="67">
        <f t="shared" si="9"/>
        <v>0</v>
      </c>
      <c r="AC440" s="67">
        <f t="shared" si="10"/>
        <v>0</v>
      </c>
      <c r="AD440" s="67">
        <f t="shared" si="11"/>
        <v>0</v>
      </c>
      <c r="AE440" s="62">
        <f>if(T440="Lift &amp; Shift Prod",730,if(T440="Lift &amp; Shift Noprod",Assumptions!$B$3,0))</f>
        <v>0</v>
      </c>
      <c r="AF440" s="70">
        <f>if( U440=0,0,if(Y440=0, ((vlookup(AB440,'SKU Pricing'!A:B,Assumptions!$B$2,0)*W440)+(vlookup(AC440,'SKU Pricing'!A:B,Assumptions!$B$2,0)*X440))*AE440,((vlookup(AB440,'SKU Pricing'!A:B,Assumptions!$B$2,0)*W440)+(vlookup(AC440,'SKU Pricing'!A:B,Assumptions!$B$2,0)*(W440*8))+(vlookup(AD440,'SKU Pricing'!A:B,Assumptions!$B$2,0)*(X440-(W440*8))))*AE440))</f>
        <v>0</v>
      </c>
      <c r="AG440" s="67">
        <f t="shared" si="12"/>
        <v>0</v>
      </c>
      <c r="AH440" s="70">
        <f>ifna(vlookup(AG440,'SKU Pricing'!A:B,Assumptions!$B$2,0)*W440*AE440,0)</f>
        <v>0</v>
      </c>
      <c r="AI440" s="62" t="str">
        <f t="shared" si="13"/>
        <v/>
      </c>
      <c r="AJ440" s="62" t="str">
        <f>if(V440&lt;&gt;0, if(T440="Lift &amp; Shift Noprod",Assumptions!$B$9,if(V440=Assumptions!$B$6,Assumptions!$B$10,if(P440=1,Assumptions!$B$8,Assumptions!$B$7))),"")</f>
        <v/>
      </c>
      <c r="AK440" s="69">
        <f t="shared" si="14"/>
        <v>0</v>
      </c>
      <c r="AL440" s="69">
        <f>if(AJ440="Hyperdisk Balanced",Assumptions!$B$11,0)</f>
        <v>0</v>
      </c>
      <c r="AM440" s="69">
        <f>if(AJ440="Hyperdisk Balanced",Assumptions!$B$12,0)</f>
        <v>0</v>
      </c>
      <c r="AN440" s="70">
        <f>if(AK440=0,0,if(AJ440="Hyperdisk Balanced",vlookup(AK440&amp;" provisioned space",'SKU Pricing'!A:B,Assumptions!$B$2,0)*Z440+vlookup(AK440&amp;" provisioned IOPS",'SKU Pricing'!A:B,Assumptions!$B$2,0)*AL440*730+vlookup(AK440&amp;" provisioned throughput",'SKU Pricing'!A:B,Assumptions!$B$2,0)*AM440*730,vlookup(AK440,'SKU Pricing'!A:B,Assumptions!$B$2,0)*Z440))</f>
        <v>0</v>
      </c>
      <c r="AO440" s="70">
        <f t="shared" si="15"/>
        <v>0</v>
      </c>
      <c r="AP440" s="71">
        <f t="shared" si="16"/>
        <v>0</v>
      </c>
      <c r="AQ440" s="70">
        <f>ifna(vlookup(AP440,'SKU Pricing'!A:B,Assumptions!$B$2,0)*AE440,0)</f>
        <v>0</v>
      </c>
      <c r="AR440" s="72">
        <v>0.0</v>
      </c>
    </row>
    <row r="441">
      <c r="A441" s="61" t="s">
        <v>589</v>
      </c>
      <c r="B441" s="62" t="str">
        <f>ifna(if(vlookup(A441,vOS!A:B,2,0)="","Unknown",vlookup(A441,vOS!A:B,2,0)),"Unknown")</f>
        <v>Microsoft Windows Server 2019 (64-bit)</v>
      </c>
      <c r="C441" s="62">
        <f>vlookup(B441,'OS Study'!A:D,2,0)</f>
        <v>0</v>
      </c>
      <c r="D441" s="62" t="str">
        <f>vlookup(B441,'OS Study'!A:D,3,0)</f>
        <v>Windows</v>
      </c>
      <c r="E441" s="62" t="str">
        <f>vlookup(B441,'OS Study'!A:D,4,0)</f>
        <v>Server</v>
      </c>
      <c r="F441" s="63" t="str">
        <f>vlookup(B441,'OS Study'!A:E,5,0)</f>
        <v>2019</v>
      </c>
      <c r="G441" s="62">
        <f>IF(vlookup(A441,'RVtools V2.1'!A:J,4,0)="non",0,1)</f>
        <v>0</v>
      </c>
      <c r="H441" s="62">
        <f>if(vlookup(A441,'RVtools V2.1'!A:K,11,0)="kube",1,0)</f>
        <v>0</v>
      </c>
      <c r="I441" s="62">
        <f t="shared" si="5"/>
        <v>0</v>
      </c>
      <c r="J441" s="62">
        <f>ifna(vlookup(A441,'Infra Study'!A:Q,17,0),0)</f>
        <v>1</v>
      </c>
      <c r="K441" s="64">
        <f>IFERROR(__xludf.DUMMYFUNCTION("N(REGEXMATCH(VLOOKUP(A441, 'RVtools V2.1'!A:H, 8, 0), ""^Serveur de fichiers""))"),0.0)</f>
        <v>0</v>
      </c>
      <c r="L441" s="64">
        <f t="shared" si="6"/>
        <v>0</v>
      </c>
      <c r="M441" s="65" t="str">
        <f>ifna(vlookup(A441,'RVtools V2.1'!A:I,8,0),"N/A")</f>
        <v>Infra - Veeam</v>
      </c>
      <c r="N441" s="64">
        <f>IFERROR(__xludf.DUMMYFUNCTION("IF(REGEXMATCH(M441, ""(?i)"" &amp; JOIN(""|"", SPLIT(""kalisil"", "" ""))), 1, 0)"),0.0)</f>
        <v>0</v>
      </c>
      <c r="O441" s="64" t="str">
        <f>vlookup(A441,'RVtools V2.1'!A:H,7,0)</f>
        <v>N/A</v>
      </c>
      <c r="P441" s="64">
        <f>if(vlookup(A441,'RVtools V2.1'!A:H,5,0)="oui",1,0)</f>
        <v>0</v>
      </c>
      <c r="Q441" s="64">
        <f>ifna(vlookup(A441,vCPU!A:B,2,0),"Unknown")</f>
        <v>8</v>
      </c>
      <c r="R441" s="66">
        <f>ifna(vlookup(A441,vMemory!A:C,3,0),"Unknown")</f>
        <v>16</v>
      </c>
      <c r="S441" s="66">
        <f>ifna(vlookup(A441,vDisk!A:C,3,0),"Unknown")</f>
        <v>266</v>
      </c>
      <c r="T441" s="67" t="str">
        <f t="array" ref="T441">IFS(
   L441=1, "No Lift &amp; Shift",
   J441=1, XLOOKUP(A441, 'Infra Study'!A:A, 'Infra Study'!P:P),
   I441=1, "No Lift &amp; Shift",
   H441=1, "GKE",
   K441=1, "GCNV",
   G441=1, "Lift &amp; Shift Prod",
   TRUE, "Lift &amp; Shift Noprod"
)</f>
        <v>No Lift &amp; Shift</v>
      </c>
      <c r="U441" s="67">
        <f t="shared" si="7"/>
        <v>0</v>
      </c>
      <c r="V441" s="68">
        <f>if(T441="Lift &amp; Shift Noprod",if( Y441=0,Assumptions!$B$5, Assumptions!$B$4),if(T441="Lift &amp; Shift Prod",if(AND(N441=1,O441="T1"),Assumptions!$B$6,Assumptions!$B$4),0))</f>
        <v>0</v>
      </c>
      <c r="W441" s="62">
        <f>if(V441&lt;&gt;0,if(Q441="Unknown", Assumptions!$B$42,If(Q441&gt;1,Q441,2)),0)</f>
        <v>0</v>
      </c>
      <c r="X441" s="69">
        <f>if(V441&lt;&gt;0,if(R441="Unknown", Assumptions!$B$43,R441),0)</f>
        <v>0</v>
      </c>
      <c r="Y441" s="68">
        <f t="shared" si="8"/>
        <v>0</v>
      </c>
      <c r="Z441" s="68">
        <f>if(V441&lt;&gt;0,if(  S441="Unknown", Assumptions!$B$44,S441),0)</f>
        <v>0</v>
      </c>
      <c r="AA441" s="68">
        <f>if(V441 ="N2",ifna(vlookup(W441&amp;"-"&amp;X441,'Ref. VM'!A:B,2,0),"Custom"),if(V441 ="E2" , ifna(vlookup(W441&amp;"-"&amp;X441,'Ref. VM'!D:E,2,0),"Custom"),if(V441="N2D",ifna(vlookup(W441&amp;"-"&amp;X441,'Ref. VM'!G:H,2,0),"Custom"),if(V441="N4",ifna(vlookup(W441&amp;"-"&amp;X441,'Ref. VM'!J:K,2,0),"Custom"),0))))</f>
        <v>0</v>
      </c>
      <c r="AB441" s="67">
        <f t="shared" si="9"/>
        <v>0</v>
      </c>
      <c r="AC441" s="67">
        <f t="shared" si="10"/>
        <v>0</v>
      </c>
      <c r="AD441" s="67">
        <f t="shared" si="11"/>
        <v>0</v>
      </c>
      <c r="AE441" s="62">
        <f>if(T441="Lift &amp; Shift Prod",730,if(T441="Lift &amp; Shift Noprod",Assumptions!$B$3,0))</f>
        <v>0</v>
      </c>
      <c r="AF441" s="70">
        <f>if( U441=0,0,if(Y441=0, ((vlookup(AB441,'SKU Pricing'!A:B,Assumptions!$B$2,0)*W441)+(vlookup(AC441,'SKU Pricing'!A:B,Assumptions!$B$2,0)*X441))*AE441,((vlookup(AB441,'SKU Pricing'!A:B,Assumptions!$B$2,0)*W441)+(vlookup(AC441,'SKU Pricing'!A:B,Assumptions!$B$2,0)*(W441*8))+(vlookup(AD441,'SKU Pricing'!A:B,Assumptions!$B$2,0)*(X441-(W441*8))))*AE441))</f>
        <v>0</v>
      </c>
      <c r="AG441" s="67">
        <f t="shared" si="12"/>
        <v>0</v>
      </c>
      <c r="AH441" s="70">
        <f>ifna(vlookup(AG441,'SKU Pricing'!A:B,Assumptions!$B$2,0)*W441*AE441,0)</f>
        <v>0</v>
      </c>
      <c r="AI441" s="62" t="str">
        <f t="shared" si="13"/>
        <v/>
      </c>
      <c r="AJ441" s="62" t="str">
        <f>if(V441&lt;&gt;0, if(T441="Lift &amp; Shift Noprod",Assumptions!$B$9,if(V441=Assumptions!$B$6,Assumptions!$B$10,if(P441=1,Assumptions!$B$8,Assumptions!$B$7))),"")</f>
        <v/>
      </c>
      <c r="AK441" s="69">
        <f t="shared" si="14"/>
        <v>0</v>
      </c>
      <c r="AL441" s="69">
        <f>if(AJ441="Hyperdisk Balanced",Assumptions!$B$11,0)</f>
        <v>0</v>
      </c>
      <c r="AM441" s="69">
        <f>if(AJ441="Hyperdisk Balanced",Assumptions!$B$12,0)</f>
        <v>0</v>
      </c>
      <c r="AN441" s="70">
        <f>if(AK441=0,0,if(AJ441="Hyperdisk Balanced",vlookup(AK441&amp;" provisioned space",'SKU Pricing'!A:B,Assumptions!$B$2,0)*Z441+vlookup(AK441&amp;" provisioned IOPS",'SKU Pricing'!A:B,Assumptions!$B$2,0)*AL441*730+vlookup(AK441&amp;" provisioned throughput",'SKU Pricing'!A:B,Assumptions!$B$2,0)*AM441*730,vlookup(AK441,'SKU Pricing'!A:B,Assumptions!$B$2,0)*Z441))</f>
        <v>0</v>
      </c>
      <c r="AO441" s="70">
        <f t="shared" si="15"/>
        <v>0</v>
      </c>
      <c r="AP441" s="71">
        <f t="shared" si="16"/>
        <v>0</v>
      </c>
      <c r="AQ441" s="70">
        <f>ifna(vlookup(AP441,'SKU Pricing'!A:B,Assumptions!$B$2,0)*AE441,0)</f>
        <v>0</v>
      </c>
      <c r="AR441" s="72">
        <v>0.0</v>
      </c>
    </row>
    <row r="442">
      <c r="A442" s="61" t="s">
        <v>590</v>
      </c>
      <c r="B442" s="62" t="str">
        <f>ifna(if(vlookup(A442,vOS!A:B,2,0)="","Unknown",vlookup(A442,vOS!A:B,2,0)),"Unknown")</f>
        <v>Microsoft Windows Server 2019 (64-bit)</v>
      </c>
      <c r="C442" s="62">
        <f>vlookup(B442,'OS Study'!A:D,2,0)</f>
        <v>0</v>
      </c>
      <c r="D442" s="62" t="str">
        <f>vlookup(B442,'OS Study'!A:D,3,0)</f>
        <v>Windows</v>
      </c>
      <c r="E442" s="62" t="str">
        <f>vlookup(B442,'OS Study'!A:D,4,0)</f>
        <v>Server</v>
      </c>
      <c r="F442" s="63" t="str">
        <f>vlookup(B442,'OS Study'!A:E,5,0)</f>
        <v>2019</v>
      </c>
      <c r="G442" s="62">
        <f>IF(vlookup(A442,'RVtools V2.1'!A:J,4,0)="non",0,1)</f>
        <v>0</v>
      </c>
      <c r="H442" s="62">
        <f>if(vlookup(A442,'RVtools V2.1'!A:K,11,0)="kube",1,0)</f>
        <v>0</v>
      </c>
      <c r="I442" s="62">
        <f t="shared" si="5"/>
        <v>0</v>
      </c>
      <c r="J442" s="62">
        <f>ifna(vlookup(A442,'Infra Study'!A:Q,17,0),0)</f>
        <v>1</v>
      </c>
      <c r="K442" s="64">
        <f>IFERROR(__xludf.DUMMYFUNCTION("N(REGEXMATCH(VLOOKUP(A442, 'RVtools V2.1'!A:H, 8, 0), ""^Serveur de fichiers""))"),0.0)</f>
        <v>0</v>
      </c>
      <c r="L442" s="64">
        <f t="shared" si="6"/>
        <v>0</v>
      </c>
      <c r="M442" s="65" t="str">
        <f>ifna(vlookup(A442,'RVtools V2.1'!A:I,8,0),"N/A")</f>
        <v>Infra - Veeam</v>
      </c>
      <c r="N442" s="64">
        <f>IFERROR(__xludf.DUMMYFUNCTION("IF(REGEXMATCH(M442, ""(?i)"" &amp; JOIN(""|"", SPLIT(""kalisil"", "" ""))), 1, 0)"),0.0)</f>
        <v>0</v>
      </c>
      <c r="O442" s="64" t="str">
        <f>vlookup(A442,'RVtools V2.1'!A:H,7,0)</f>
        <v>N/A</v>
      </c>
      <c r="P442" s="64">
        <f>if(vlookup(A442,'RVtools V2.1'!A:H,5,0)="oui",1,0)</f>
        <v>0</v>
      </c>
      <c r="Q442" s="64">
        <f>ifna(vlookup(A442,vCPU!A:B,2,0),"Unknown")</f>
        <v>4</v>
      </c>
      <c r="R442" s="66">
        <f>ifna(vlookup(A442,vMemory!A:C,3,0),"Unknown")</f>
        <v>8</v>
      </c>
      <c r="S442" s="66">
        <f>ifna(vlookup(A442,vDisk!A:C,3,0),"Unknown")</f>
        <v>637</v>
      </c>
      <c r="T442" s="67" t="str">
        <f t="array" ref="T442">IFS(
   L442=1, "No Lift &amp; Shift",
   J442=1, XLOOKUP(A442, 'Infra Study'!A:A, 'Infra Study'!P:P),
   I442=1, "No Lift &amp; Shift",
   H442=1, "GKE",
   K442=1, "GCNV",
   G442=1, "Lift &amp; Shift Prod",
   TRUE, "Lift &amp; Shift Noprod"
)</f>
        <v>No Lift &amp; Shift</v>
      </c>
      <c r="U442" s="67">
        <f t="shared" si="7"/>
        <v>0</v>
      </c>
      <c r="V442" s="68">
        <f>if(T442="Lift &amp; Shift Noprod",if( Y442=0,Assumptions!$B$5, Assumptions!$B$4),if(T442="Lift &amp; Shift Prod",if(AND(N442=1,O442="T1"),Assumptions!$B$6,Assumptions!$B$4),0))</f>
        <v>0</v>
      </c>
      <c r="W442" s="62">
        <f>if(V442&lt;&gt;0,if(Q442="Unknown", Assumptions!$B$42,If(Q442&gt;1,Q442,2)),0)</f>
        <v>0</v>
      </c>
      <c r="X442" s="69">
        <f>if(V442&lt;&gt;0,if(R442="Unknown", Assumptions!$B$43,R442),0)</f>
        <v>0</v>
      </c>
      <c r="Y442" s="68">
        <f t="shared" si="8"/>
        <v>0</v>
      </c>
      <c r="Z442" s="68">
        <f>if(V442&lt;&gt;0,if(  S442="Unknown", Assumptions!$B$44,S442),0)</f>
        <v>0</v>
      </c>
      <c r="AA442" s="68">
        <f>if(V442 ="N2",ifna(vlookup(W442&amp;"-"&amp;X442,'Ref. VM'!A:B,2,0),"Custom"),if(V442 ="E2" , ifna(vlookup(W442&amp;"-"&amp;X442,'Ref. VM'!D:E,2,0),"Custom"),if(V442="N2D",ifna(vlookup(W442&amp;"-"&amp;X442,'Ref. VM'!G:H,2,0),"Custom"),if(V442="N4",ifna(vlookup(W442&amp;"-"&amp;X442,'Ref. VM'!J:K,2,0),"Custom"),0))))</f>
        <v>0</v>
      </c>
      <c r="AB442" s="67">
        <f t="shared" si="9"/>
        <v>0</v>
      </c>
      <c r="AC442" s="67">
        <f t="shared" si="10"/>
        <v>0</v>
      </c>
      <c r="AD442" s="67">
        <f t="shared" si="11"/>
        <v>0</v>
      </c>
      <c r="AE442" s="62">
        <f>if(T442="Lift &amp; Shift Prod",730,if(T442="Lift &amp; Shift Noprod",Assumptions!$B$3,0))</f>
        <v>0</v>
      </c>
      <c r="AF442" s="70">
        <f>if( U442=0,0,if(Y442=0, ((vlookup(AB442,'SKU Pricing'!A:B,Assumptions!$B$2,0)*W442)+(vlookup(AC442,'SKU Pricing'!A:B,Assumptions!$B$2,0)*X442))*AE442,((vlookup(AB442,'SKU Pricing'!A:B,Assumptions!$B$2,0)*W442)+(vlookup(AC442,'SKU Pricing'!A:B,Assumptions!$B$2,0)*(W442*8))+(vlookup(AD442,'SKU Pricing'!A:B,Assumptions!$B$2,0)*(X442-(W442*8))))*AE442))</f>
        <v>0</v>
      </c>
      <c r="AG442" s="67">
        <f t="shared" si="12"/>
        <v>0</v>
      </c>
      <c r="AH442" s="70">
        <f>ifna(vlookup(AG442,'SKU Pricing'!A:B,Assumptions!$B$2,0)*W442*AE442,0)</f>
        <v>0</v>
      </c>
      <c r="AI442" s="62" t="str">
        <f t="shared" si="13"/>
        <v/>
      </c>
      <c r="AJ442" s="62" t="str">
        <f>if(V442&lt;&gt;0, if(T442="Lift &amp; Shift Noprod",Assumptions!$B$9,if(V442=Assumptions!$B$6,Assumptions!$B$10,if(P442=1,Assumptions!$B$8,Assumptions!$B$7))),"")</f>
        <v/>
      </c>
      <c r="AK442" s="69">
        <f t="shared" si="14"/>
        <v>0</v>
      </c>
      <c r="AL442" s="69">
        <f>if(AJ442="Hyperdisk Balanced",Assumptions!$B$11,0)</f>
        <v>0</v>
      </c>
      <c r="AM442" s="69">
        <f>if(AJ442="Hyperdisk Balanced",Assumptions!$B$12,0)</f>
        <v>0</v>
      </c>
      <c r="AN442" s="70">
        <f>if(AK442=0,0,if(AJ442="Hyperdisk Balanced",vlookup(AK442&amp;" provisioned space",'SKU Pricing'!A:B,Assumptions!$B$2,0)*Z442+vlookup(AK442&amp;" provisioned IOPS",'SKU Pricing'!A:B,Assumptions!$B$2,0)*AL442*730+vlookup(AK442&amp;" provisioned throughput",'SKU Pricing'!A:B,Assumptions!$B$2,0)*AM442*730,vlookup(AK442,'SKU Pricing'!A:B,Assumptions!$B$2,0)*Z442))</f>
        <v>0</v>
      </c>
      <c r="AO442" s="70">
        <f t="shared" si="15"/>
        <v>0</v>
      </c>
      <c r="AP442" s="71">
        <f t="shared" si="16"/>
        <v>0</v>
      </c>
      <c r="AQ442" s="70">
        <f>ifna(vlookup(AP442,'SKU Pricing'!A:B,Assumptions!$B$2,0)*AE442,0)</f>
        <v>0</v>
      </c>
      <c r="AR442" s="72">
        <v>0.0</v>
      </c>
    </row>
    <row r="443">
      <c r="A443" s="61" t="s">
        <v>591</v>
      </c>
      <c r="B443" s="62" t="str">
        <f>ifna(if(vlookup(A443,vOS!A:B,2,0)="","Unknown",vlookup(A443,vOS!A:B,2,0)),"Unknown")</f>
        <v>Debian GNU/Linux 11 (64-bit)</v>
      </c>
      <c r="C443" s="62">
        <f>vlookup(B443,'OS Study'!A:D,2,0)</f>
        <v>0</v>
      </c>
      <c r="D443" s="62" t="str">
        <f>vlookup(B443,'OS Study'!A:D,3,0)</f>
        <v>Linux</v>
      </c>
      <c r="E443" s="62" t="str">
        <f>vlookup(B443,'OS Study'!A:D,4,0)</f>
        <v>Debian</v>
      </c>
      <c r="F443" s="63" t="str">
        <f>vlookup(B443,'OS Study'!A:E,5,0)</f>
        <v>11</v>
      </c>
      <c r="G443" s="62">
        <f>IF(vlookup(A443,'RVtools V2.1'!A:J,4,0)="non",0,1)</f>
        <v>0</v>
      </c>
      <c r="H443" s="62">
        <f>if(vlookup(A443,'RVtools V2.1'!A:K,11,0)="kube",1,0)</f>
        <v>0</v>
      </c>
      <c r="I443" s="62">
        <f t="shared" si="5"/>
        <v>0</v>
      </c>
      <c r="J443" s="62">
        <f>ifna(vlookup(A443,'Infra Study'!A:Q,17,0),0)</f>
        <v>1</v>
      </c>
      <c r="K443" s="64">
        <f>IFERROR(__xludf.DUMMYFUNCTION("N(REGEXMATCH(VLOOKUP(A443, 'RVtools V2.1'!A:H, 8, 0), ""^Serveur de fichiers""))"),0.0)</f>
        <v>0</v>
      </c>
      <c r="L443" s="64">
        <f t="shared" si="6"/>
        <v>0</v>
      </c>
      <c r="M443" s="65" t="str">
        <f>ifna(vlookup(A443,'RVtools V2.1'!A:I,8,0),"N/A")</f>
        <v>Infra - Veeam</v>
      </c>
      <c r="N443" s="64">
        <f>IFERROR(__xludf.DUMMYFUNCTION("IF(REGEXMATCH(M443, ""(?i)"" &amp; JOIN(""|"", SPLIT(""kalisil"", "" ""))), 1, 0)"),0.0)</f>
        <v>0</v>
      </c>
      <c r="O443" s="64" t="str">
        <f>vlookup(A443,'RVtools V2.1'!A:H,7,0)</f>
        <v>N/A</v>
      </c>
      <c r="P443" s="64">
        <f>if(vlookup(A443,'RVtools V2.1'!A:H,5,0)="oui",1,0)</f>
        <v>0</v>
      </c>
      <c r="Q443" s="64">
        <f>ifna(vlookup(A443,vCPU!A:B,2,0),"Unknown")</f>
        <v>8</v>
      </c>
      <c r="R443" s="66">
        <f>ifna(vlookup(A443,vMemory!A:C,3,0),"Unknown")</f>
        <v>16</v>
      </c>
      <c r="S443" s="66">
        <f>ifna(vlookup(A443,vDisk!A:C,3,0),"Unknown")</f>
        <v>23</v>
      </c>
      <c r="T443" s="67" t="str">
        <f t="array" ref="T443">IFS(
   L443=1, "No Lift &amp; Shift",
   J443=1, XLOOKUP(A443, 'Infra Study'!A:A, 'Infra Study'!P:P),
   I443=1, "No Lift &amp; Shift",
   H443=1, "GKE",
   K443=1, "GCNV",
   G443=1, "Lift &amp; Shift Prod",
   TRUE, "Lift &amp; Shift Noprod"
)</f>
        <v>No Lift &amp; Shift</v>
      </c>
      <c r="U443" s="67">
        <f t="shared" si="7"/>
        <v>0</v>
      </c>
      <c r="V443" s="68">
        <f>if(T443="Lift &amp; Shift Noprod",if( Y443=0,Assumptions!$B$5, Assumptions!$B$4),if(T443="Lift &amp; Shift Prod",if(AND(N443=1,O443="T1"),Assumptions!$B$6,Assumptions!$B$4),0))</f>
        <v>0</v>
      </c>
      <c r="W443" s="62">
        <f>if(V443&lt;&gt;0,if(Q443="Unknown", Assumptions!$B$42,If(Q443&gt;1,Q443,2)),0)</f>
        <v>0</v>
      </c>
      <c r="X443" s="69">
        <f>if(V443&lt;&gt;0,if(R443="Unknown", Assumptions!$B$43,R443),0)</f>
        <v>0</v>
      </c>
      <c r="Y443" s="68">
        <f t="shared" si="8"/>
        <v>0</v>
      </c>
      <c r="Z443" s="68">
        <f>if(V443&lt;&gt;0,if(  S443="Unknown", Assumptions!$B$44,S443),0)</f>
        <v>0</v>
      </c>
      <c r="AA443" s="68">
        <f>if(V443 ="N2",ifna(vlookup(W443&amp;"-"&amp;X443,'Ref. VM'!A:B,2,0),"Custom"),if(V443 ="E2" , ifna(vlookup(W443&amp;"-"&amp;X443,'Ref. VM'!D:E,2,0),"Custom"),if(V443="N2D",ifna(vlookup(W443&amp;"-"&amp;X443,'Ref. VM'!G:H,2,0),"Custom"),if(V443="N4",ifna(vlookup(W443&amp;"-"&amp;X443,'Ref. VM'!J:K,2,0),"Custom"),0))))</f>
        <v>0</v>
      </c>
      <c r="AB443" s="67">
        <f t="shared" si="9"/>
        <v>0</v>
      </c>
      <c r="AC443" s="67">
        <f t="shared" si="10"/>
        <v>0</v>
      </c>
      <c r="AD443" s="67">
        <f t="shared" si="11"/>
        <v>0</v>
      </c>
      <c r="AE443" s="62">
        <f>if(T443="Lift &amp; Shift Prod",730,if(T443="Lift &amp; Shift Noprod",Assumptions!$B$3,0))</f>
        <v>0</v>
      </c>
      <c r="AF443" s="70">
        <f>if( U443=0,0,if(Y443=0, ((vlookup(AB443,'SKU Pricing'!A:B,Assumptions!$B$2,0)*W443)+(vlookup(AC443,'SKU Pricing'!A:B,Assumptions!$B$2,0)*X443))*AE443,((vlookup(AB443,'SKU Pricing'!A:B,Assumptions!$B$2,0)*W443)+(vlookup(AC443,'SKU Pricing'!A:B,Assumptions!$B$2,0)*(W443*8))+(vlookup(AD443,'SKU Pricing'!A:B,Assumptions!$B$2,0)*(X443-(W443*8))))*AE443))</f>
        <v>0</v>
      </c>
      <c r="AG443" s="67">
        <f t="shared" si="12"/>
        <v>0</v>
      </c>
      <c r="AH443" s="70">
        <f>ifna(vlookup(AG443,'SKU Pricing'!A:B,Assumptions!$B$2,0)*W443*AE443,0)</f>
        <v>0</v>
      </c>
      <c r="AI443" s="62" t="str">
        <f t="shared" si="13"/>
        <v/>
      </c>
      <c r="AJ443" s="62" t="str">
        <f>if(V443&lt;&gt;0, if(T443="Lift &amp; Shift Noprod",Assumptions!$B$9,if(V443=Assumptions!$B$6,Assumptions!$B$10,if(P443=1,Assumptions!$B$8,Assumptions!$B$7))),"")</f>
        <v/>
      </c>
      <c r="AK443" s="69">
        <f t="shared" si="14"/>
        <v>0</v>
      </c>
      <c r="AL443" s="69">
        <f>if(AJ443="Hyperdisk Balanced",Assumptions!$B$11,0)</f>
        <v>0</v>
      </c>
      <c r="AM443" s="69">
        <f>if(AJ443="Hyperdisk Balanced",Assumptions!$B$12,0)</f>
        <v>0</v>
      </c>
      <c r="AN443" s="70">
        <f>if(AK443=0,0,if(AJ443="Hyperdisk Balanced",vlookup(AK443&amp;" provisioned space",'SKU Pricing'!A:B,Assumptions!$B$2,0)*Z443+vlookup(AK443&amp;" provisioned IOPS",'SKU Pricing'!A:B,Assumptions!$B$2,0)*AL443*730+vlookup(AK443&amp;" provisioned throughput",'SKU Pricing'!A:B,Assumptions!$B$2,0)*AM443*730,vlookup(AK443,'SKU Pricing'!A:B,Assumptions!$B$2,0)*Z443))</f>
        <v>0</v>
      </c>
      <c r="AO443" s="70">
        <f t="shared" si="15"/>
        <v>0</v>
      </c>
      <c r="AP443" s="71">
        <f t="shared" si="16"/>
        <v>0</v>
      </c>
      <c r="AQ443" s="70">
        <f>ifna(vlookup(AP443,'SKU Pricing'!A:B,Assumptions!$B$2,0)*AE443,0)</f>
        <v>0</v>
      </c>
      <c r="AR443" s="72">
        <v>0.0</v>
      </c>
    </row>
    <row r="444">
      <c r="A444" s="61" t="s">
        <v>592</v>
      </c>
      <c r="B444" s="62" t="str">
        <f>ifna(if(vlookup(A444,vOS!A:B,2,0)="","Unknown",vlookup(A444,vOS!A:B,2,0)),"Unknown")</f>
        <v>Debian GNU/Linux 11 (64-bit)</v>
      </c>
      <c r="C444" s="62">
        <f>vlookup(B444,'OS Study'!A:D,2,0)</f>
        <v>0</v>
      </c>
      <c r="D444" s="62" t="str">
        <f>vlookup(B444,'OS Study'!A:D,3,0)</f>
        <v>Linux</v>
      </c>
      <c r="E444" s="62" t="str">
        <f>vlookup(B444,'OS Study'!A:D,4,0)</f>
        <v>Debian</v>
      </c>
      <c r="F444" s="63" t="str">
        <f>vlookup(B444,'OS Study'!A:E,5,0)</f>
        <v>11</v>
      </c>
      <c r="G444" s="62">
        <f>IF(vlookup(A444,'RVtools V2.1'!A:J,4,0)="non",0,1)</f>
        <v>0</v>
      </c>
      <c r="H444" s="62">
        <f>if(vlookup(A444,'RVtools V2.1'!A:K,11,0)="kube",1,0)</f>
        <v>0</v>
      </c>
      <c r="I444" s="62">
        <f t="shared" si="5"/>
        <v>0</v>
      </c>
      <c r="J444" s="62">
        <f>ifna(vlookup(A444,'Infra Study'!A:Q,17,0),0)</f>
        <v>1</v>
      </c>
      <c r="K444" s="64">
        <f>IFERROR(__xludf.DUMMYFUNCTION("N(REGEXMATCH(VLOOKUP(A444, 'RVtools V2.1'!A:H, 8, 0), ""^Serveur de fichiers""))"),0.0)</f>
        <v>0</v>
      </c>
      <c r="L444" s="64">
        <f t="shared" si="6"/>
        <v>0</v>
      </c>
      <c r="M444" s="65" t="str">
        <f>ifna(vlookup(A444,'RVtools V2.1'!A:I,8,0),"N/A")</f>
        <v>Infra - Veeam</v>
      </c>
      <c r="N444" s="64">
        <f>IFERROR(__xludf.DUMMYFUNCTION("IF(REGEXMATCH(M444, ""(?i)"" &amp; JOIN(""|"", SPLIT(""kalisil"", "" ""))), 1, 0)"),0.0)</f>
        <v>0</v>
      </c>
      <c r="O444" s="64" t="str">
        <f>vlookup(A444,'RVtools V2.1'!A:H,7,0)</f>
        <v>N/A</v>
      </c>
      <c r="P444" s="64">
        <f>if(vlookup(A444,'RVtools V2.1'!A:H,5,0)="oui",1,0)</f>
        <v>0</v>
      </c>
      <c r="Q444" s="64">
        <f>ifna(vlookup(A444,vCPU!A:B,2,0),"Unknown")</f>
        <v>8</v>
      </c>
      <c r="R444" s="66">
        <f>ifna(vlookup(A444,vMemory!A:C,3,0),"Unknown")</f>
        <v>16</v>
      </c>
      <c r="S444" s="66">
        <f>ifna(vlookup(A444,vDisk!A:C,3,0),"Unknown")</f>
        <v>25</v>
      </c>
      <c r="T444" s="67" t="str">
        <f t="array" ref="T444">IFS(
   L444=1, "No Lift &amp; Shift",
   J444=1, XLOOKUP(A444, 'Infra Study'!A:A, 'Infra Study'!P:P),
   I444=1, "No Lift &amp; Shift",
   H444=1, "GKE",
   K444=1, "GCNV",
   G444=1, "Lift &amp; Shift Prod",
   TRUE, "Lift &amp; Shift Noprod"
)</f>
        <v>No Lift &amp; Shift</v>
      </c>
      <c r="U444" s="67">
        <f t="shared" si="7"/>
        <v>0</v>
      </c>
      <c r="V444" s="68">
        <f>if(T444="Lift &amp; Shift Noprod",if( Y444=0,Assumptions!$B$5, Assumptions!$B$4),if(T444="Lift &amp; Shift Prod",if(AND(N444=1,O444="T1"),Assumptions!$B$6,Assumptions!$B$4),0))</f>
        <v>0</v>
      </c>
      <c r="W444" s="62">
        <f>if(V444&lt;&gt;0,if(Q444="Unknown", Assumptions!$B$42,If(Q444&gt;1,Q444,2)),0)</f>
        <v>0</v>
      </c>
      <c r="X444" s="69">
        <f>if(V444&lt;&gt;0,if(R444="Unknown", Assumptions!$B$43,R444),0)</f>
        <v>0</v>
      </c>
      <c r="Y444" s="68">
        <f t="shared" si="8"/>
        <v>0</v>
      </c>
      <c r="Z444" s="68">
        <f>if(V444&lt;&gt;0,if(  S444="Unknown", Assumptions!$B$44,S444),0)</f>
        <v>0</v>
      </c>
      <c r="AA444" s="68">
        <f>if(V444 ="N2",ifna(vlookup(W444&amp;"-"&amp;X444,'Ref. VM'!A:B,2,0),"Custom"),if(V444 ="E2" , ifna(vlookup(W444&amp;"-"&amp;X444,'Ref. VM'!D:E,2,0),"Custom"),if(V444="N2D",ifna(vlookup(W444&amp;"-"&amp;X444,'Ref. VM'!G:H,2,0),"Custom"),if(V444="N4",ifna(vlookup(W444&amp;"-"&amp;X444,'Ref. VM'!J:K,2,0),"Custom"),0))))</f>
        <v>0</v>
      </c>
      <c r="AB444" s="67">
        <f t="shared" si="9"/>
        <v>0</v>
      </c>
      <c r="AC444" s="67">
        <f t="shared" si="10"/>
        <v>0</v>
      </c>
      <c r="AD444" s="67">
        <f t="shared" si="11"/>
        <v>0</v>
      </c>
      <c r="AE444" s="62">
        <f>if(T444="Lift &amp; Shift Prod",730,if(T444="Lift &amp; Shift Noprod",Assumptions!$B$3,0))</f>
        <v>0</v>
      </c>
      <c r="AF444" s="70">
        <f>if( U444=0,0,if(Y444=0, ((vlookup(AB444,'SKU Pricing'!A:B,Assumptions!$B$2,0)*W444)+(vlookup(AC444,'SKU Pricing'!A:B,Assumptions!$B$2,0)*X444))*AE444,((vlookup(AB444,'SKU Pricing'!A:B,Assumptions!$B$2,0)*W444)+(vlookup(AC444,'SKU Pricing'!A:B,Assumptions!$B$2,0)*(W444*8))+(vlookup(AD444,'SKU Pricing'!A:B,Assumptions!$B$2,0)*(X444-(W444*8))))*AE444))</f>
        <v>0</v>
      </c>
      <c r="AG444" s="67">
        <f t="shared" si="12"/>
        <v>0</v>
      </c>
      <c r="AH444" s="70">
        <f>ifna(vlookup(AG444,'SKU Pricing'!A:B,Assumptions!$B$2,0)*W444*AE444,0)</f>
        <v>0</v>
      </c>
      <c r="AI444" s="62" t="str">
        <f t="shared" si="13"/>
        <v/>
      </c>
      <c r="AJ444" s="62" t="str">
        <f>if(V444&lt;&gt;0, if(T444="Lift &amp; Shift Noprod",Assumptions!$B$9,if(V444=Assumptions!$B$6,Assumptions!$B$10,if(P444=1,Assumptions!$B$8,Assumptions!$B$7))),"")</f>
        <v/>
      </c>
      <c r="AK444" s="69">
        <f t="shared" si="14"/>
        <v>0</v>
      </c>
      <c r="AL444" s="69">
        <f>if(AJ444="Hyperdisk Balanced",Assumptions!$B$11,0)</f>
        <v>0</v>
      </c>
      <c r="AM444" s="69">
        <f>if(AJ444="Hyperdisk Balanced",Assumptions!$B$12,0)</f>
        <v>0</v>
      </c>
      <c r="AN444" s="70">
        <f>if(AK444=0,0,if(AJ444="Hyperdisk Balanced",vlookup(AK444&amp;" provisioned space",'SKU Pricing'!A:B,Assumptions!$B$2,0)*Z444+vlookup(AK444&amp;" provisioned IOPS",'SKU Pricing'!A:B,Assumptions!$B$2,0)*AL444*730+vlookup(AK444&amp;" provisioned throughput",'SKU Pricing'!A:B,Assumptions!$B$2,0)*AM444*730,vlookup(AK444,'SKU Pricing'!A:B,Assumptions!$B$2,0)*Z444))</f>
        <v>0</v>
      </c>
      <c r="AO444" s="70">
        <f t="shared" si="15"/>
        <v>0</v>
      </c>
      <c r="AP444" s="71">
        <f t="shared" si="16"/>
        <v>0</v>
      </c>
      <c r="AQ444" s="70">
        <f>ifna(vlookup(AP444,'SKU Pricing'!A:B,Assumptions!$B$2,0)*AE444,0)</f>
        <v>0</v>
      </c>
      <c r="AR444" s="72">
        <v>0.0</v>
      </c>
    </row>
    <row r="445">
      <c r="A445" s="61" t="s">
        <v>593</v>
      </c>
      <c r="B445" s="62" t="str">
        <f>ifna(if(vlookup(A445,vOS!A:B,2,0)="","Unknown",vlookup(A445,vOS!A:B,2,0)),"Unknown")</f>
        <v>Microsoft Windows Server 2019 (64-bit)</v>
      </c>
      <c r="C445" s="62">
        <f>vlookup(B445,'OS Study'!A:D,2,0)</f>
        <v>0</v>
      </c>
      <c r="D445" s="62" t="str">
        <f>vlookup(B445,'OS Study'!A:D,3,0)</f>
        <v>Windows</v>
      </c>
      <c r="E445" s="62" t="str">
        <f>vlookup(B445,'OS Study'!A:D,4,0)</f>
        <v>Server</v>
      </c>
      <c r="F445" s="63" t="str">
        <f>vlookup(B445,'OS Study'!A:E,5,0)</f>
        <v>2019</v>
      </c>
      <c r="G445" s="62">
        <f>IF(vlookup(A445,'RVtools V2.1'!A:J,4,0)="non",0,1)</f>
        <v>0</v>
      </c>
      <c r="H445" s="62">
        <f>if(vlookup(A445,'RVtools V2.1'!A:K,11,0)="kube",1,0)</f>
        <v>0</v>
      </c>
      <c r="I445" s="62">
        <f t="shared" si="5"/>
        <v>0</v>
      </c>
      <c r="J445" s="62">
        <f>ifna(vlookup(A445,'Infra Study'!A:Q,17,0),0)</f>
        <v>0</v>
      </c>
      <c r="K445" s="64">
        <f>IFERROR(__xludf.DUMMYFUNCTION("N(REGEXMATCH(VLOOKUP(A445, 'RVtools V2.1'!A:H, 8, 0), ""^Serveur de fichiers""))"),0.0)</f>
        <v>0</v>
      </c>
      <c r="L445" s="64">
        <f t="shared" si="6"/>
        <v>0</v>
      </c>
      <c r="M445" s="65" t="str">
        <f>ifna(vlookup(A445,'RVtools V2.1'!A:I,8,0),"N/A")</f>
        <v>Infra - Veeam</v>
      </c>
      <c r="N445" s="64">
        <f>IFERROR(__xludf.DUMMYFUNCTION("IF(REGEXMATCH(M445, ""(?i)"" &amp; JOIN(""|"", SPLIT(""kalisil"", "" ""))), 1, 0)"),0.0)</f>
        <v>0</v>
      </c>
      <c r="O445" s="64" t="str">
        <f>vlookup(A445,'RVtools V2.1'!A:H,7,0)</f>
        <v>N/A</v>
      </c>
      <c r="P445" s="64">
        <f>if(vlookup(A445,'RVtools V2.1'!A:H,5,0)="oui",1,0)</f>
        <v>0</v>
      </c>
      <c r="Q445" s="64">
        <f>ifna(vlookup(A445,vCPU!A:B,2,0),"Unknown")</f>
        <v>8</v>
      </c>
      <c r="R445" s="66">
        <f>ifna(vlookup(A445,vMemory!A:C,3,0),"Unknown")</f>
        <v>16</v>
      </c>
      <c r="S445" s="66">
        <f>ifna(vlookup(A445,vDisk!A:C,3,0),"Unknown")</f>
        <v>69</v>
      </c>
      <c r="T445" s="67" t="str">
        <f t="array" ref="T445">IFS(
   L445=1, "No Lift &amp; Shift",
   J445=1, XLOOKUP(A445, 'Infra Study'!A:A, 'Infra Study'!P:P),
   I445=1, "No Lift &amp; Shift",
   H445=1, "GKE",
   K445=1, "GCNV",
   G445=1, "Lift &amp; Shift Prod",
   TRUE, "Lift &amp; Shift Noprod"
)</f>
        <v>Lift &amp; Shift Noprod</v>
      </c>
      <c r="U445" s="67">
        <f t="shared" si="7"/>
        <v>1</v>
      </c>
      <c r="V445" s="68" t="str">
        <f>if(T445="Lift &amp; Shift Noprod",if( Y445=0,Assumptions!$B$5, Assumptions!$B$4),if(T445="Lift &amp; Shift Prod",if(AND(N445=1,O445="T1"),Assumptions!$B$6,Assumptions!$B$4),0))</f>
        <v>E2</v>
      </c>
      <c r="W445" s="69">
        <f>if(V445&lt;&gt;0,if(Q445="Unknown", Assumptions!$B$42,If(Q445&gt;1,Q445,2)),0)</f>
        <v>8</v>
      </c>
      <c r="X445" s="69">
        <f>if(V445&lt;&gt;0,if(R445="Unknown", Assumptions!$B$43,R445),0)</f>
        <v>16</v>
      </c>
      <c r="Y445" s="68">
        <f t="shared" si="8"/>
        <v>0</v>
      </c>
      <c r="Z445" s="68">
        <f>if(V445&lt;&gt;0,if(  S445="Unknown", Assumptions!$B$44,S445),0)</f>
        <v>69</v>
      </c>
      <c r="AA445" s="68" t="str">
        <f>if(V445 ="N2",ifna(vlookup(W445&amp;"-"&amp;X445,'Ref. VM'!A:B,2,0),"Custom"),if(V445 ="E2" , ifna(vlookup(W445&amp;"-"&amp;X445,'Ref. VM'!D:E,2,0),"Custom"),if(V445="N2D",ifna(vlookup(W445&amp;"-"&amp;X445,'Ref. VM'!G:H,2,0),"Custom"),if(V445="N4",ifna(vlookup(W445&amp;"-"&amp;X445,'Ref. VM'!J:K,2,0),"Custom"),0))))</f>
        <v>Custom</v>
      </c>
      <c r="AB445" s="67" t="str">
        <f t="shared" si="9"/>
        <v>E2-Custom vCPUs</v>
      </c>
      <c r="AC445" s="67" t="str">
        <f t="shared" si="10"/>
        <v>E2-Custom RAM</v>
      </c>
      <c r="AD445" s="67">
        <f t="shared" si="11"/>
        <v>0</v>
      </c>
      <c r="AE445" s="69">
        <f>if(T445="Lift &amp; Shift Prod",730,if(T445="Lift &amp; Shift Noprod",Assumptions!$B$3,0))</f>
        <v>270</v>
      </c>
      <c r="AF445" s="70">
        <f>if( U445=0,0,if(Y445=0, ((vlookup(AB445,'SKU Pricing'!A:B,Assumptions!$B$2,0)*W445)+(vlookup(AC445,'SKU Pricing'!A:B,Assumptions!$B$2,0)*X445))*AE445,((vlookup(AB445,'SKU Pricing'!A:B,Assumptions!$B$2,0)*W445)+(vlookup(AC445,'SKU Pricing'!A:B,Assumptions!$B$2,0)*(W445*8))+(vlookup(AD445,'SKU Pricing'!A:B,Assumptions!$B$2,0)*(X445-(W445*8))))*AE445))</f>
        <v>72.766512</v>
      </c>
      <c r="AG445" s="67" t="str">
        <f t="shared" si="12"/>
        <v>Windows Server</v>
      </c>
      <c r="AH445" s="70">
        <f>ifna(vlookup(AG445,'SKU Pricing'!A:B,Assumptions!$B$2,0)*W445*AE445,0)</f>
        <v>99.36</v>
      </c>
      <c r="AI445" s="62" t="str">
        <f t="shared" si="13"/>
        <v/>
      </c>
      <c r="AJ445" s="62" t="str">
        <f>if(V445&lt;&gt;0, if(T445="Lift &amp; Shift Noprod",Assumptions!$B$9,if(V445=Assumptions!$B$6,Assumptions!$B$10,if(P445=1,Assumptions!$B$8,Assumptions!$B$7))),"")</f>
        <v>Balanced</v>
      </c>
      <c r="AK445" s="69" t="str">
        <f t="shared" si="14"/>
        <v>Balanced</v>
      </c>
      <c r="AL445" s="69">
        <f>if(AJ445="Hyperdisk Balanced",Assumptions!$B$11,0)</f>
        <v>0</v>
      </c>
      <c r="AM445" s="69">
        <f>if(AJ445="Hyperdisk Balanced",Assumptions!$B$12,0)</f>
        <v>0</v>
      </c>
      <c r="AN445" s="70">
        <f>if(AK445=0,0,if(AJ445="Hyperdisk Balanced",vlookup(AK445&amp;" provisioned space",'SKU Pricing'!A:B,Assumptions!$B$2,0)*Z445+vlookup(AK445&amp;" provisioned IOPS",'SKU Pricing'!A:B,Assumptions!$B$2,0)*AL445*730+vlookup(AK445&amp;" provisioned throughput",'SKU Pricing'!A:B,Assumptions!$B$2,0)*AM445*730,vlookup(AK445,'SKU Pricing'!A:B,Assumptions!$B$2,0)*Z445))</f>
        <v>8.004</v>
      </c>
      <c r="AO445" s="70">
        <f t="shared" si="15"/>
        <v>180.130512</v>
      </c>
      <c r="AP445" s="71" t="str">
        <f t="shared" si="16"/>
        <v>VM Manager</v>
      </c>
      <c r="AQ445" s="70">
        <f>ifna(vlookup(AP445,'SKU Pricing'!A:B,Assumptions!$B$2,0)*AE445,0)</f>
        <v>0.81</v>
      </c>
      <c r="AR445" s="72">
        <v>0.0</v>
      </c>
    </row>
    <row r="446">
      <c r="A446" s="61" t="s">
        <v>594</v>
      </c>
      <c r="B446" s="62" t="str">
        <f>ifna(if(vlookup(A446,vOS!A:B,2,0)="","Unknown",vlookup(A446,vOS!A:B,2,0)),"Unknown")</f>
        <v>Microsoft Windows Server 2019 (64-bit)</v>
      </c>
      <c r="C446" s="62">
        <f>vlookup(B446,'OS Study'!A:D,2,0)</f>
        <v>0</v>
      </c>
      <c r="D446" s="62" t="str">
        <f>vlookup(B446,'OS Study'!A:D,3,0)</f>
        <v>Windows</v>
      </c>
      <c r="E446" s="62" t="str">
        <f>vlookup(B446,'OS Study'!A:D,4,0)</f>
        <v>Server</v>
      </c>
      <c r="F446" s="63" t="str">
        <f>vlookup(B446,'OS Study'!A:E,5,0)</f>
        <v>2019</v>
      </c>
      <c r="G446" s="62">
        <f>IF(vlookup(A446,'RVtools V2.1'!A:J,4,0)="non",0,1)</f>
        <v>0</v>
      </c>
      <c r="H446" s="62">
        <f>if(vlookup(A446,'RVtools V2.1'!A:K,11,0)="kube",1,0)</f>
        <v>0</v>
      </c>
      <c r="I446" s="62">
        <f t="shared" si="5"/>
        <v>0</v>
      </c>
      <c r="J446" s="62">
        <f>ifna(vlookup(A446,'Infra Study'!A:Q,17,0),0)</f>
        <v>0</v>
      </c>
      <c r="K446" s="64">
        <f>IFERROR(__xludf.DUMMYFUNCTION("N(REGEXMATCH(VLOOKUP(A446, 'RVtools V2.1'!A:H, 8, 0), ""^Serveur de fichiers""))"),0.0)</f>
        <v>0</v>
      </c>
      <c r="L446" s="64">
        <f t="shared" si="6"/>
        <v>0</v>
      </c>
      <c r="M446" s="65" t="str">
        <f>ifna(vlookup(A446,'RVtools V2.1'!A:I,8,0),"N/A")</f>
        <v>Infra - Veeam</v>
      </c>
      <c r="N446" s="64">
        <f>IFERROR(__xludf.DUMMYFUNCTION("IF(REGEXMATCH(M446, ""(?i)"" &amp; JOIN(""|"", SPLIT(""kalisil"", "" ""))), 1, 0)"),0.0)</f>
        <v>0</v>
      </c>
      <c r="O446" s="64" t="str">
        <f>vlookup(A446,'RVtools V2.1'!A:H,7,0)</f>
        <v>N/A</v>
      </c>
      <c r="P446" s="64">
        <f>if(vlookup(A446,'RVtools V2.1'!A:H,5,0)="oui",1,0)</f>
        <v>0</v>
      </c>
      <c r="Q446" s="64">
        <f>ifna(vlookup(A446,vCPU!A:B,2,0),"Unknown")</f>
        <v>8</v>
      </c>
      <c r="R446" s="66">
        <f>ifna(vlookup(A446,vMemory!A:C,3,0),"Unknown")</f>
        <v>16</v>
      </c>
      <c r="S446" s="66">
        <f>ifna(vlookup(A446,vDisk!A:C,3,0),"Unknown")</f>
        <v>78</v>
      </c>
      <c r="T446" s="67" t="str">
        <f t="array" ref="T446">IFS(
   L446=1, "No Lift &amp; Shift",
   J446=1, XLOOKUP(A446, 'Infra Study'!A:A, 'Infra Study'!P:P),
   I446=1, "No Lift &amp; Shift",
   H446=1, "GKE",
   K446=1, "GCNV",
   G446=1, "Lift &amp; Shift Prod",
   TRUE, "Lift &amp; Shift Noprod"
)</f>
        <v>Lift &amp; Shift Noprod</v>
      </c>
      <c r="U446" s="67">
        <f t="shared" si="7"/>
        <v>1</v>
      </c>
      <c r="V446" s="68" t="str">
        <f>if(T446="Lift &amp; Shift Noprod",if( Y446=0,Assumptions!$B$5, Assumptions!$B$4),if(T446="Lift &amp; Shift Prod",if(AND(N446=1,O446="T1"),Assumptions!$B$6,Assumptions!$B$4),0))</f>
        <v>E2</v>
      </c>
      <c r="W446" s="69">
        <f>if(V446&lt;&gt;0,if(Q446="Unknown", Assumptions!$B$42,If(Q446&gt;1,Q446,2)),0)</f>
        <v>8</v>
      </c>
      <c r="X446" s="69">
        <f>if(V446&lt;&gt;0,if(R446="Unknown", Assumptions!$B$43,R446),0)</f>
        <v>16</v>
      </c>
      <c r="Y446" s="68">
        <f t="shared" si="8"/>
        <v>0</v>
      </c>
      <c r="Z446" s="68">
        <f>if(V446&lt;&gt;0,if(  S446="Unknown", Assumptions!$B$44,S446),0)</f>
        <v>78</v>
      </c>
      <c r="AA446" s="68" t="str">
        <f>if(V446 ="N2",ifna(vlookup(W446&amp;"-"&amp;X446,'Ref. VM'!A:B,2,0),"Custom"),if(V446 ="E2" , ifna(vlookup(W446&amp;"-"&amp;X446,'Ref. VM'!D:E,2,0),"Custom"),if(V446="N2D",ifna(vlookup(W446&amp;"-"&amp;X446,'Ref. VM'!G:H,2,0),"Custom"),if(V446="N4",ifna(vlookup(W446&amp;"-"&amp;X446,'Ref. VM'!J:K,2,0),"Custom"),0))))</f>
        <v>Custom</v>
      </c>
      <c r="AB446" s="67" t="str">
        <f t="shared" si="9"/>
        <v>E2-Custom vCPUs</v>
      </c>
      <c r="AC446" s="67" t="str">
        <f t="shared" si="10"/>
        <v>E2-Custom RAM</v>
      </c>
      <c r="AD446" s="67">
        <f t="shared" si="11"/>
        <v>0</v>
      </c>
      <c r="AE446" s="69">
        <f>if(T446="Lift &amp; Shift Prod",730,if(T446="Lift &amp; Shift Noprod",Assumptions!$B$3,0))</f>
        <v>270</v>
      </c>
      <c r="AF446" s="70">
        <f>if( U446=0,0,if(Y446=0, ((vlookup(AB446,'SKU Pricing'!A:B,Assumptions!$B$2,0)*W446)+(vlookup(AC446,'SKU Pricing'!A:B,Assumptions!$B$2,0)*X446))*AE446,((vlookup(AB446,'SKU Pricing'!A:B,Assumptions!$B$2,0)*W446)+(vlookup(AC446,'SKU Pricing'!A:B,Assumptions!$B$2,0)*(W446*8))+(vlookup(AD446,'SKU Pricing'!A:B,Assumptions!$B$2,0)*(X446-(W446*8))))*AE446))</f>
        <v>72.766512</v>
      </c>
      <c r="AG446" s="67" t="str">
        <f t="shared" si="12"/>
        <v>Windows Server</v>
      </c>
      <c r="AH446" s="70">
        <f>ifna(vlookup(AG446,'SKU Pricing'!A:B,Assumptions!$B$2,0)*W446*AE446,0)</f>
        <v>99.36</v>
      </c>
      <c r="AI446" s="62" t="str">
        <f t="shared" si="13"/>
        <v/>
      </c>
      <c r="AJ446" s="62" t="str">
        <f>if(V446&lt;&gt;0, if(T446="Lift &amp; Shift Noprod",Assumptions!$B$9,if(V446=Assumptions!$B$6,Assumptions!$B$10,if(P446=1,Assumptions!$B$8,Assumptions!$B$7))),"")</f>
        <v>Balanced</v>
      </c>
      <c r="AK446" s="69" t="str">
        <f t="shared" si="14"/>
        <v>Balanced</v>
      </c>
      <c r="AL446" s="69">
        <f>if(AJ446="Hyperdisk Balanced",Assumptions!$B$11,0)</f>
        <v>0</v>
      </c>
      <c r="AM446" s="69">
        <f>if(AJ446="Hyperdisk Balanced",Assumptions!$B$12,0)</f>
        <v>0</v>
      </c>
      <c r="AN446" s="70">
        <f>if(AK446=0,0,if(AJ446="Hyperdisk Balanced",vlookup(AK446&amp;" provisioned space",'SKU Pricing'!A:B,Assumptions!$B$2,0)*Z446+vlookup(AK446&amp;" provisioned IOPS",'SKU Pricing'!A:B,Assumptions!$B$2,0)*AL446*730+vlookup(AK446&amp;" provisioned throughput",'SKU Pricing'!A:B,Assumptions!$B$2,0)*AM446*730,vlookup(AK446,'SKU Pricing'!A:B,Assumptions!$B$2,0)*Z446))</f>
        <v>9.048</v>
      </c>
      <c r="AO446" s="70">
        <f t="shared" si="15"/>
        <v>181.174512</v>
      </c>
      <c r="AP446" s="71" t="str">
        <f t="shared" si="16"/>
        <v>VM Manager</v>
      </c>
      <c r="AQ446" s="70">
        <f>ifna(vlookup(AP446,'SKU Pricing'!A:B,Assumptions!$B$2,0)*AE446,0)</f>
        <v>0.81</v>
      </c>
      <c r="AR446" s="72">
        <v>0.0</v>
      </c>
    </row>
    <row r="447">
      <c r="A447" s="61" t="s">
        <v>595</v>
      </c>
      <c r="B447" s="62" t="str">
        <f>ifna(if(vlookup(A447,vOS!A:B,2,0)="","Unknown",vlookup(A447,vOS!A:B,2,0)),"Unknown")</f>
        <v>Microsoft Windows Server 2019 (64-bit)</v>
      </c>
      <c r="C447" s="62">
        <f>vlookup(B447,'OS Study'!A:D,2,0)</f>
        <v>0</v>
      </c>
      <c r="D447" s="62" t="str">
        <f>vlookup(B447,'OS Study'!A:D,3,0)</f>
        <v>Windows</v>
      </c>
      <c r="E447" s="62" t="str">
        <f>vlookup(B447,'OS Study'!A:D,4,0)</f>
        <v>Server</v>
      </c>
      <c r="F447" s="63" t="str">
        <f>vlookup(B447,'OS Study'!A:E,5,0)</f>
        <v>2019</v>
      </c>
      <c r="G447" s="62">
        <f>IF(vlookup(A447,'RVtools V2.1'!A:J,4,0)="non",0,1)</f>
        <v>0</v>
      </c>
      <c r="H447" s="62">
        <f>if(vlookup(A447,'RVtools V2.1'!A:K,11,0)="kube",1,0)</f>
        <v>0</v>
      </c>
      <c r="I447" s="62">
        <f t="shared" si="5"/>
        <v>0</v>
      </c>
      <c r="J447" s="62">
        <f>ifna(vlookup(A447,'Infra Study'!A:Q,17,0),0)</f>
        <v>0</v>
      </c>
      <c r="K447" s="64">
        <f>IFERROR(__xludf.DUMMYFUNCTION("N(REGEXMATCH(VLOOKUP(A447, 'RVtools V2.1'!A:H, 8, 0), ""^Serveur de fichiers""))"),0.0)</f>
        <v>0</v>
      </c>
      <c r="L447" s="64">
        <f t="shared" si="6"/>
        <v>0</v>
      </c>
      <c r="M447" s="65" t="str">
        <f>ifna(vlookup(A447,'RVtools V2.1'!A:I,8,0),"N/A")</f>
        <v>Infra - Veeam</v>
      </c>
      <c r="N447" s="64">
        <f>IFERROR(__xludf.DUMMYFUNCTION("IF(REGEXMATCH(M447, ""(?i)"" &amp; JOIN(""|"", SPLIT(""kalisil"", "" ""))), 1, 0)"),0.0)</f>
        <v>0</v>
      </c>
      <c r="O447" s="64" t="str">
        <f>vlookup(A447,'RVtools V2.1'!A:H,7,0)</f>
        <v>N/A</v>
      </c>
      <c r="P447" s="64">
        <f>if(vlookup(A447,'RVtools V2.1'!A:H,5,0)="oui",1,0)</f>
        <v>0</v>
      </c>
      <c r="Q447" s="64">
        <f>ifna(vlookup(A447,vCPU!A:B,2,0),"Unknown")</f>
        <v>8</v>
      </c>
      <c r="R447" s="66">
        <f>ifna(vlookup(A447,vMemory!A:C,3,0),"Unknown")</f>
        <v>4</v>
      </c>
      <c r="S447" s="66">
        <f>ifna(vlookup(A447,vDisk!A:C,3,0),"Unknown")</f>
        <v>787</v>
      </c>
      <c r="T447" s="67" t="str">
        <f t="array" ref="T447">IFS(
   L447=1, "No Lift &amp; Shift",
   J447=1, XLOOKUP(A447, 'Infra Study'!A:A, 'Infra Study'!P:P),
   I447=1, "No Lift &amp; Shift",
   H447=1, "GKE",
   K447=1, "GCNV",
   G447=1, "Lift &amp; Shift Prod",
   TRUE, "Lift &amp; Shift Noprod"
)</f>
        <v>Lift &amp; Shift Noprod</v>
      </c>
      <c r="U447" s="67">
        <f t="shared" si="7"/>
        <v>1</v>
      </c>
      <c r="V447" s="68" t="str">
        <f>if(T447="Lift &amp; Shift Noprod",if( Y447=0,Assumptions!$B$5, Assumptions!$B$4),if(T447="Lift &amp; Shift Prod",if(AND(N447=1,O447="T1"),Assumptions!$B$6,Assumptions!$B$4),0))</f>
        <v>E2</v>
      </c>
      <c r="W447" s="69">
        <f>if(V447&lt;&gt;0,if(Q447="Unknown", Assumptions!$B$42,If(Q447&gt;1,Q447,2)),0)</f>
        <v>8</v>
      </c>
      <c r="X447" s="69">
        <f>if(V447&lt;&gt;0,if(R447="Unknown", Assumptions!$B$43,R447),0)</f>
        <v>4</v>
      </c>
      <c r="Y447" s="68">
        <f t="shared" si="8"/>
        <v>0</v>
      </c>
      <c r="Z447" s="68">
        <f>if(V447&lt;&gt;0,if(  S447="Unknown", Assumptions!$B$44,S447),0)</f>
        <v>787</v>
      </c>
      <c r="AA447" s="68" t="str">
        <f>if(V447 ="N2",ifna(vlookup(W447&amp;"-"&amp;X447,'Ref. VM'!A:B,2,0),"Custom"),if(V447 ="E2" , ifna(vlookup(W447&amp;"-"&amp;X447,'Ref. VM'!D:E,2,0),"Custom"),if(V447="N2D",ifna(vlookup(W447&amp;"-"&amp;X447,'Ref. VM'!G:H,2,0),"Custom"),if(V447="N4",ifna(vlookup(W447&amp;"-"&amp;X447,'Ref. VM'!J:K,2,0),"Custom"),0))))</f>
        <v>Custom</v>
      </c>
      <c r="AB447" s="67" t="str">
        <f t="shared" si="9"/>
        <v>E2-Custom vCPUs</v>
      </c>
      <c r="AC447" s="67" t="str">
        <f t="shared" si="10"/>
        <v>E2-Custom RAM</v>
      </c>
      <c r="AD447" s="67">
        <f t="shared" si="11"/>
        <v>0</v>
      </c>
      <c r="AE447" s="69">
        <f>if(T447="Lift &amp; Shift Prod",730,if(T447="Lift &amp; Shift Noprod",Assumptions!$B$3,0))</f>
        <v>270</v>
      </c>
      <c r="AF447" s="70">
        <f>if( U447=0,0,if(Y447=0, ((vlookup(AB447,'SKU Pricing'!A:B,Assumptions!$B$2,0)*W447)+(vlookup(AC447,'SKU Pricing'!A:B,Assumptions!$B$2,0)*X447))*AE447,((vlookup(AB447,'SKU Pricing'!A:B,Assumptions!$B$2,0)*W447)+(vlookup(AC447,'SKU Pricing'!A:B,Assumptions!$B$2,0)*(W447*8))+(vlookup(AD447,'SKU Pricing'!A:B,Assumptions!$B$2,0)*(X447-(W447*8))))*AE447))</f>
        <v>61.23033</v>
      </c>
      <c r="AG447" s="67" t="str">
        <f t="shared" si="12"/>
        <v>Windows Server</v>
      </c>
      <c r="AH447" s="70">
        <f>ifna(vlookup(AG447,'SKU Pricing'!A:B,Assumptions!$B$2,0)*W447*AE447,0)</f>
        <v>99.36</v>
      </c>
      <c r="AI447" s="62" t="str">
        <f t="shared" si="13"/>
        <v/>
      </c>
      <c r="AJ447" s="62" t="str">
        <f>if(V447&lt;&gt;0, if(T447="Lift &amp; Shift Noprod",Assumptions!$B$9,if(V447=Assumptions!$B$6,Assumptions!$B$10,if(P447=1,Assumptions!$B$8,Assumptions!$B$7))),"")</f>
        <v>Balanced</v>
      </c>
      <c r="AK447" s="69" t="str">
        <f t="shared" si="14"/>
        <v>Balanced</v>
      </c>
      <c r="AL447" s="69">
        <f>if(AJ447="Hyperdisk Balanced",Assumptions!$B$11,0)</f>
        <v>0</v>
      </c>
      <c r="AM447" s="69">
        <f>if(AJ447="Hyperdisk Balanced",Assumptions!$B$12,0)</f>
        <v>0</v>
      </c>
      <c r="AN447" s="70">
        <f>if(AK447=0,0,if(AJ447="Hyperdisk Balanced",vlookup(AK447&amp;" provisioned space",'SKU Pricing'!A:B,Assumptions!$B$2,0)*Z447+vlookup(AK447&amp;" provisioned IOPS",'SKU Pricing'!A:B,Assumptions!$B$2,0)*AL447*730+vlookup(AK447&amp;" provisioned throughput",'SKU Pricing'!A:B,Assumptions!$B$2,0)*AM447*730,vlookup(AK447,'SKU Pricing'!A:B,Assumptions!$B$2,0)*Z447))</f>
        <v>91.292</v>
      </c>
      <c r="AO447" s="70">
        <f t="shared" si="15"/>
        <v>251.88233</v>
      </c>
      <c r="AP447" s="71" t="str">
        <f t="shared" si="16"/>
        <v>VM Manager</v>
      </c>
      <c r="AQ447" s="70">
        <f>ifna(vlookup(AP447,'SKU Pricing'!A:B,Assumptions!$B$2,0)*AE447,0)</f>
        <v>0.81</v>
      </c>
      <c r="AR447" s="72">
        <v>0.0</v>
      </c>
    </row>
    <row r="448">
      <c r="A448" s="61" t="s">
        <v>596</v>
      </c>
      <c r="B448" s="62" t="str">
        <f>ifna(if(vlookup(A448,vOS!A:B,2,0)="","Unknown",vlookup(A448,vOS!A:B,2,0)),"Unknown")</f>
        <v>Other 4.x or later Linux (64-bit)</v>
      </c>
      <c r="C448" s="62">
        <f>vlookup(B448,'OS Study'!A:D,2,0)</f>
        <v>0</v>
      </c>
      <c r="D448" s="62" t="str">
        <f>vlookup(B448,'OS Study'!A:D,3,0)</f>
        <v>Linux</v>
      </c>
      <c r="E448" s="62" t="str">
        <f>vlookup(B448,'OS Study'!A:D,4,0)</f>
        <v>Other</v>
      </c>
      <c r="F448" s="62" t="str">
        <f>vlookup(B448,'OS Study'!A:E,5,0)</f>
        <v/>
      </c>
      <c r="G448" s="62">
        <f>IF(vlookup(A448,'RVtools V2.1'!A:J,4,0)="non",0,1)</f>
        <v>0</v>
      </c>
      <c r="H448" s="62">
        <f>if(vlookup(A448,'RVtools V2.1'!A:K,11,0)="kube",1,0)</f>
        <v>0</v>
      </c>
      <c r="I448" s="62">
        <f t="shared" si="5"/>
        <v>0</v>
      </c>
      <c r="J448" s="62">
        <f>ifna(vlookup(A448,'Infra Study'!A:Q,17,0),0)</f>
        <v>0</v>
      </c>
      <c r="K448" s="64">
        <f>IFERROR(__xludf.DUMMYFUNCTION("N(REGEXMATCH(VLOOKUP(A448, 'RVtools V2.1'!A:H, 8, 0), ""^Serveur de fichiers""))"),0.0)</f>
        <v>0</v>
      </c>
      <c r="L448" s="64">
        <f t="shared" si="6"/>
        <v>0</v>
      </c>
      <c r="M448" s="65" t="str">
        <f>ifna(vlookup(A448,'RVtools V2.1'!A:I,8,0),"N/A")</f>
        <v>Infra - Veeam</v>
      </c>
      <c r="N448" s="64">
        <f>IFERROR(__xludf.DUMMYFUNCTION("IF(REGEXMATCH(M448, ""(?i)"" &amp; JOIN(""|"", SPLIT(""kalisil"", "" ""))), 1, 0)"),0.0)</f>
        <v>0</v>
      </c>
      <c r="O448" s="64" t="str">
        <f>vlookup(A448,'RVtools V2.1'!A:H,7,0)</f>
        <v>N/A</v>
      </c>
      <c r="P448" s="64">
        <f>if(vlookup(A448,'RVtools V2.1'!A:H,5,0)="oui",1,0)</f>
        <v>0</v>
      </c>
      <c r="Q448" s="64">
        <f>ifna(vlookup(A448,vCPU!A:B,2,0),"Unknown")</f>
        <v>8</v>
      </c>
      <c r="R448" s="66">
        <f>ifna(vlookup(A448,vMemory!A:C,3,0),"Unknown")</f>
        <v>16</v>
      </c>
      <c r="S448" s="66">
        <f>ifna(vlookup(A448,vDisk!A:C,3,0),"Unknown")</f>
        <v>111</v>
      </c>
      <c r="T448" s="67" t="str">
        <f t="array" ref="T448">IFS(
   L448=1, "No Lift &amp; Shift",
   J448=1, XLOOKUP(A448, 'Infra Study'!A:A, 'Infra Study'!P:P),
   I448=1, "No Lift &amp; Shift",
   H448=1, "GKE",
   K448=1, "GCNV",
   G448=1, "Lift &amp; Shift Prod",
   TRUE, "Lift &amp; Shift Noprod"
)</f>
        <v>Lift &amp; Shift Noprod</v>
      </c>
      <c r="U448" s="67">
        <f t="shared" si="7"/>
        <v>1</v>
      </c>
      <c r="V448" s="68" t="str">
        <f>if(T448="Lift &amp; Shift Noprod",if( Y448=0,Assumptions!$B$5, Assumptions!$B$4),if(T448="Lift &amp; Shift Prod",if(AND(N448=1,O448="T1"),Assumptions!$B$6,Assumptions!$B$4),0))</f>
        <v>E2</v>
      </c>
      <c r="W448" s="69">
        <f>if(V448&lt;&gt;0,if(Q448="Unknown", Assumptions!$B$42,If(Q448&gt;1,Q448,2)),0)</f>
        <v>8</v>
      </c>
      <c r="X448" s="69">
        <f>if(V448&lt;&gt;0,if(R448="Unknown", Assumptions!$B$43,R448),0)</f>
        <v>16</v>
      </c>
      <c r="Y448" s="68">
        <f t="shared" si="8"/>
        <v>0</v>
      </c>
      <c r="Z448" s="68">
        <f>if(V448&lt;&gt;0,if(  S448="Unknown", Assumptions!$B$44,S448),0)</f>
        <v>111</v>
      </c>
      <c r="AA448" s="68" t="str">
        <f>if(V448 ="N2",ifna(vlookup(W448&amp;"-"&amp;X448,'Ref. VM'!A:B,2,0),"Custom"),if(V448 ="E2" , ifna(vlookup(W448&amp;"-"&amp;X448,'Ref. VM'!D:E,2,0),"Custom"),if(V448="N2D",ifna(vlookup(W448&amp;"-"&amp;X448,'Ref. VM'!G:H,2,0),"Custom"),if(V448="N4",ifna(vlookup(W448&amp;"-"&amp;X448,'Ref. VM'!J:K,2,0),"Custom"),0))))</f>
        <v>Custom</v>
      </c>
      <c r="AB448" s="67" t="str">
        <f t="shared" si="9"/>
        <v>E2-Custom vCPUs</v>
      </c>
      <c r="AC448" s="67" t="str">
        <f t="shared" si="10"/>
        <v>E2-Custom RAM</v>
      </c>
      <c r="AD448" s="67">
        <f t="shared" si="11"/>
        <v>0</v>
      </c>
      <c r="AE448" s="69">
        <f>if(T448="Lift &amp; Shift Prod",730,if(T448="Lift &amp; Shift Noprod",Assumptions!$B$3,0))</f>
        <v>270</v>
      </c>
      <c r="AF448" s="70">
        <f>if( U448=0,0,if(Y448=0, ((vlookup(AB448,'SKU Pricing'!A:B,Assumptions!$B$2,0)*W448)+(vlookup(AC448,'SKU Pricing'!A:B,Assumptions!$B$2,0)*X448))*AE448,((vlookup(AB448,'SKU Pricing'!A:B,Assumptions!$B$2,0)*W448)+(vlookup(AC448,'SKU Pricing'!A:B,Assumptions!$B$2,0)*(W448*8))+(vlookup(AD448,'SKU Pricing'!A:B,Assumptions!$B$2,0)*(X448-(W448*8))))*AE448))</f>
        <v>72.766512</v>
      </c>
      <c r="AG448" s="67">
        <f t="shared" si="12"/>
        <v>0</v>
      </c>
      <c r="AH448" s="70">
        <f>ifna(vlookup(AG448,'SKU Pricing'!A:B,Assumptions!$B$2,0)*W448*AE448,0)</f>
        <v>0</v>
      </c>
      <c r="AI448" s="62" t="str">
        <f t="shared" si="13"/>
        <v/>
      </c>
      <c r="AJ448" s="62" t="str">
        <f>if(V448&lt;&gt;0, if(T448="Lift &amp; Shift Noprod",Assumptions!$B$9,if(V448=Assumptions!$B$6,Assumptions!$B$10,if(P448=1,Assumptions!$B$8,Assumptions!$B$7))),"")</f>
        <v>Balanced</v>
      </c>
      <c r="AK448" s="69" t="str">
        <f t="shared" si="14"/>
        <v>Balanced</v>
      </c>
      <c r="AL448" s="69">
        <f>if(AJ448="Hyperdisk Balanced",Assumptions!$B$11,0)</f>
        <v>0</v>
      </c>
      <c r="AM448" s="69">
        <f>if(AJ448="Hyperdisk Balanced",Assumptions!$B$12,0)</f>
        <v>0</v>
      </c>
      <c r="AN448" s="70">
        <f>if(AK448=0,0,if(AJ448="Hyperdisk Balanced",vlookup(AK448&amp;" provisioned space",'SKU Pricing'!A:B,Assumptions!$B$2,0)*Z448+vlookup(AK448&amp;" provisioned IOPS",'SKU Pricing'!A:B,Assumptions!$B$2,0)*AL448*730+vlookup(AK448&amp;" provisioned throughput",'SKU Pricing'!A:B,Assumptions!$B$2,0)*AM448*730,vlookup(AK448,'SKU Pricing'!A:B,Assumptions!$B$2,0)*Z448))</f>
        <v>12.876</v>
      </c>
      <c r="AO448" s="70">
        <f t="shared" si="15"/>
        <v>85.642512</v>
      </c>
      <c r="AP448" s="71" t="str">
        <f t="shared" si="16"/>
        <v>VM Manager</v>
      </c>
      <c r="AQ448" s="70">
        <f>ifna(vlookup(AP448,'SKU Pricing'!A:B,Assumptions!$B$2,0)*AE448,0)</f>
        <v>0.81</v>
      </c>
      <c r="AR448" s="72">
        <v>0.0</v>
      </c>
    </row>
    <row r="449">
      <c r="A449" s="61" t="s">
        <v>597</v>
      </c>
      <c r="B449" s="62" t="str">
        <f>ifna(if(vlookup(A449,vOS!A:B,2,0)="","Unknown",vlookup(A449,vOS!A:B,2,0)),"Unknown")</f>
        <v>Other 4.x or later Linux (64-bit)</v>
      </c>
      <c r="C449" s="62">
        <f>vlookup(B449,'OS Study'!A:D,2,0)</f>
        <v>0</v>
      </c>
      <c r="D449" s="62" t="str">
        <f>vlookup(B449,'OS Study'!A:D,3,0)</f>
        <v>Linux</v>
      </c>
      <c r="E449" s="62" t="str">
        <f>vlookup(B449,'OS Study'!A:D,4,0)</f>
        <v>Other</v>
      </c>
      <c r="F449" s="62" t="str">
        <f>vlookup(B449,'OS Study'!A:E,5,0)</f>
        <v/>
      </c>
      <c r="G449" s="62">
        <f>IF(vlookup(A449,'RVtools V2.1'!A:J,4,0)="non",0,1)</f>
        <v>0</v>
      </c>
      <c r="H449" s="62">
        <f>if(vlookup(A449,'RVtools V2.1'!A:K,11,0)="kube",1,0)</f>
        <v>0</v>
      </c>
      <c r="I449" s="62">
        <f t="shared" si="5"/>
        <v>0</v>
      </c>
      <c r="J449" s="62">
        <f>ifna(vlookup(A449,'Infra Study'!A:Q,17,0),0)</f>
        <v>0</v>
      </c>
      <c r="K449" s="64">
        <f>IFERROR(__xludf.DUMMYFUNCTION("N(REGEXMATCH(VLOOKUP(A449, 'RVtools V2.1'!A:H, 8, 0), ""^Serveur de fichiers""))"),0.0)</f>
        <v>0</v>
      </c>
      <c r="L449" s="64">
        <f t="shared" si="6"/>
        <v>0</v>
      </c>
      <c r="M449" s="65" t="str">
        <f>ifna(vlookup(A449,'RVtools V2.1'!A:I,8,0),"N/A")</f>
        <v>Infra - Veeam</v>
      </c>
      <c r="N449" s="64">
        <f>IFERROR(__xludf.DUMMYFUNCTION("IF(REGEXMATCH(M449, ""(?i)"" &amp; JOIN(""|"", SPLIT(""kalisil"", "" ""))), 1, 0)"),0.0)</f>
        <v>0</v>
      </c>
      <c r="O449" s="64" t="str">
        <f>vlookup(A449,'RVtools V2.1'!A:H,7,0)</f>
        <v>N/A</v>
      </c>
      <c r="P449" s="64">
        <f>if(vlookup(A449,'RVtools V2.1'!A:H,5,0)="oui",1,0)</f>
        <v>0</v>
      </c>
      <c r="Q449" s="64">
        <f>ifna(vlookup(A449,vCPU!A:B,2,0),"Unknown")</f>
        <v>8</v>
      </c>
      <c r="R449" s="66">
        <f>ifna(vlookup(A449,vMemory!A:C,3,0),"Unknown")</f>
        <v>16</v>
      </c>
      <c r="S449" s="66">
        <f>ifna(vlookup(A449,vDisk!A:C,3,0),"Unknown")</f>
        <v>112</v>
      </c>
      <c r="T449" s="67" t="str">
        <f t="array" ref="T449">IFS(
   L449=1, "No Lift &amp; Shift",
   J449=1, XLOOKUP(A449, 'Infra Study'!A:A, 'Infra Study'!P:P),
   I449=1, "No Lift &amp; Shift",
   H449=1, "GKE",
   K449=1, "GCNV",
   G449=1, "Lift &amp; Shift Prod",
   TRUE, "Lift &amp; Shift Noprod"
)</f>
        <v>Lift &amp; Shift Noprod</v>
      </c>
      <c r="U449" s="67">
        <f t="shared" si="7"/>
        <v>1</v>
      </c>
      <c r="V449" s="68" t="str">
        <f>if(T449="Lift &amp; Shift Noprod",if( Y449=0,Assumptions!$B$5, Assumptions!$B$4),if(T449="Lift &amp; Shift Prod",if(AND(N449=1,O449="T1"),Assumptions!$B$6,Assumptions!$B$4),0))</f>
        <v>E2</v>
      </c>
      <c r="W449" s="69">
        <f>if(V449&lt;&gt;0,if(Q449="Unknown", Assumptions!$B$42,If(Q449&gt;1,Q449,2)),0)</f>
        <v>8</v>
      </c>
      <c r="X449" s="69">
        <f>if(V449&lt;&gt;0,if(R449="Unknown", Assumptions!$B$43,R449),0)</f>
        <v>16</v>
      </c>
      <c r="Y449" s="68">
        <f t="shared" si="8"/>
        <v>0</v>
      </c>
      <c r="Z449" s="68">
        <f>if(V449&lt;&gt;0,if(  S449="Unknown", Assumptions!$B$44,S449),0)</f>
        <v>112</v>
      </c>
      <c r="AA449" s="68" t="str">
        <f>if(V449 ="N2",ifna(vlookup(W449&amp;"-"&amp;X449,'Ref. VM'!A:B,2,0),"Custom"),if(V449 ="E2" , ifna(vlookup(W449&amp;"-"&amp;X449,'Ref. VM'!D:E,2,0),"Custom"),if(V449="N2D",ifna(vlookup(W449&amp;"-"&amp;X449,'Ref. VM'!G:H,2,0),"Custom"),if(V449="N4",ifna(vlookup(W449&amp;"-"&amp;X449,'Ref. VM'!J:K,2,0),"Custom"),0))))</f>
        <v>Custom</v>
      </c>
      <c r="AB449" s="67" t="str">
        <f t="shared" si="9"/>
        <v>E2-Custom vCPUs</v>
      </c>
      <c r="AC449" s="67" t="str">
        <f t="shared" si="10"/>
        <v>E2-Custom RAM</v>
      </c>
      <c r="AD449" s="67">
        <f t="shared" si="11"/>
        <v>0</v>
      </c>
      <c r="AE449" s="69">
        <f>if(T449="Lift &amp; Shift Prod",730,if(T449="Lift &amp; Shift Noprod",Assumptions!$B$3,0))</f>
        <v>270</v>
      </c>
      <c r="AF449" s="70">
        <f>if( U449=0,0,if(Y449=0, ((vlookup(AB449,'SKU Pricing'!A:B,Assumptions!$B$2,0)*W449)+(vlookup(AC449,'SKU Pricing'!A:B,Assumptions!$B$2,0)*X449))*AE449,((vlookup(AB449,'SKU Pricing'!A:B,Assumptions!$B$2,0)*W449)+(vlookup(AC449,'SKU Pricing'!A:B,Assumptions!$B$2,0)*(W449*8))+(vlookup(AD449,'SKU Pricing'!A:B,Assumptions!$B$2,0)*(X449-(W449*8))))*AE449))</f>
        <v>72.766512</v>
      </c>
      <c r="AG449" s="67">
        <f t="shared" si="12"/>
        <v>0</v>
      </c>
      <c r="AH449" s="70">
        <f>ifna(vlookup(AG449,'SKU Pricing'!A:B,Assumptions!$B$2,0)*W449*AE449,0)</f>
        <v>0</v>
      </c>
      <c r="AI449" s="62" t="str">
        <f t="shared" si="13"/>
        <v/>
      </c>
      <c r="AJ449" s="62" t="str">
        <f>if(V449&lt;&gt;0, if(T449="Lift &amp; Shift Noprod",Assumptions!$B$9,if(V449=Assumptions!$B$6,Assumptions!$B$10,if(P449=1,Assumptions!$B$8,Assumptions!$B$7))),"")</f>
        <v>Balanced</v>
      </c>
      <c r="AK449" s="69" t="str">
        <f t="shared" si="14"/>
        <v>Balanced</v>
      </c>
      <c r="AL449" s="69">
        <f>if(AJ449="Hyperdisk Balanced",Assumptions!$B$11,0)</f>
        <v>0</v>
      </c>
      <c r="AM449" s="69">
        <f>if(AJ449="Hyperdisk Balanced",Assumptions!$B$12,0)</f>
        <v>0</v>
      </c>
      <c r="AN449" s="70">
        <f>if(AK449=0,0,if(AJ449="Hyperdisk Balanced",vlookup(AK449&amp;" provisioned space",'SKU Pricing'!A:B,Assumptions!$B$2,0)*Z449+vlookup(AK449&amp;" provisioned IOPS",'SKU Pricing'!A:B,Assumptions!$B$2,0)*AL449*730+vlookup(AK449&amp;" provisioned throughput",'SKU Pricing'!A:B,Assumptions!$B$2,0)*AM449*730,vlookup(AK449,'SKU Pricing'!A:B,Assumptions!$B$2,0)*Z449))</f>
        <v>12.992</v>
      </c>
      <c r="AO449" s="70">
        <f t="shared" si="15"/>
        <v>85.758512</v>
      </c>
      <c r="AP449" s="71" t="str">
        <f t="shared" si="16"/>
        <v>VM Manager</v>
      </c>
      <c r="AQ449" s="70">
        <f>ifna(vlookup(AP449,'SKU Pricing'!A:B,Assumptions!$B$2,0)*AE449,0)</f>
        <v>0.81</v>
      </c>
      <c r="AR449" s="72">
        <v>0.0</v>
      </c>
    </row>
    <row r="450">
      <c r="A450" s="61" t="s">
        <v>598</v>
      </c>
      <c r="B450" s="62" t="str">
        <f>ifna(if(vlookup(A450,vOS!A:B,2,0)="","Unknown",vlookup(A450,vOS!A:B,2,0)),"Unknown")</f>
        <v>Microsoft Windows Server 2019 (64-bit)</v>
      </c>
      <c r="C450" s="62">
        <f>vlookup(B450,'OS Study'!A:D,2,0)</f>
        <v>0</v>
      </c>
      <c r="D450" s="62" t="str">
        <f>vlookup(B450,'OS Study'!A:D,3,0)</f>
        <v>Windows</v>
      </c>
      <c r="E450" s="62" t="str">
        <f>vlookup(B450,'OS Study'!A:D,4,0)</f>
        <v>Server</v>
      </c>
      <c r="F450" s="63" t="str">
        <f>vlookup(B450,'OS Study'!A:E,5,0)</f>
        <v>2019</v>
      </c>
      <c r="G450" s="62">
        <f>IF(vlookup(A450,'RVtools V2.1'!A:J,4,0)="non",0,1)</f>
        <v>0</v>
      </c>
      <c r="H450" s="62">
        <f>if(vlookup(A450,'RVtools V2.1'!A:K,11,0)="kube",1,0)</f>
        <v>0</v>
      </c>
      <c r="I450" s="62">
        <f t="shared" si="5"/>
        <v>0</v>
      </c>
      <c r="J450" s="62">
        <f>ifna(vlookup(A450,'Infra Study'!A:Q,17,0),0)</f>
        <v>0</v>
      </c>
      <c r="K450" s="64">
        <f>IFERROR(__xludf.DUMMYFUNCTION("N(REGEXMATCH(VLOOKUP(A450, 'RVtools V2.1'!A:H, 8, 0), ""^Serveur de fichiers""))"),0.0)</f>
        <v>0</v>
      </c>
      <c r="L450" s="64">
        <f t="shared" si="6"/>
        <v>0</v>
      </c>
      <c r="M450" s="65" t="str">
        <f>ifna(vlookup(A450,'RVtools V2.1'!A:I,8,0),"N/A")</f>
        <v>Infra - Veeam</v>
      </c>
      <c r="N450" s="64">
        <f>IFERROR(__xludf.DUMMYFUNCTION("IF(REGEXMATCH(M450, ""(?i)"" &amp; JOIN(""|"", SPLIT(""kalisil"", "" ""))), 1, 0)"),0.0)</f>
        <v>0</v>
      </c>
      <c r="O450" s="64" t="str">
        <f>vlookup(A450,'RVtools V2.1'!A:H,7,0)</f>
        <v>N/A</v>
      </c>
      <c r="P450" s="64">
        <f>if(vlookup(A450,'RVtools V2.1'!A:H,5,0)="oui",1,0)</f>
        <v>0</v>
      </c>
      <c r="Q450" s="64">
        <f>ifna(vlookup(A450,vCPU!A:B,2,0),"Unknown")</f>
        <v>2</v>
      </c>
      <c r="R450" s="66">
        <f>ifna(vlookup(A450,vMemory!A:C,3,0),"Unknown")</f>
        <v>16</v>
      </c>
      <c r="S450" s="66">
        <f>ifna(vlookup(A450,vDisk!A:C,3,0),"Unknown")</f>
        <v>110</v>
      </c>
      <c r="T450" s="67" t="str">
        <f t="array" ref="T450">IFS(
   L450=1, "No Lift &amp; Shift",
   J450=1, XLOOKUP(A450, 'Infra Study'!A:A, 'Infra Study'!P:P),
   I450=1, "No Lift &amp; Shift",
   H450=1, "GKE",
   K450=1, "GCNV",
   G450=1, "Lift &amp; Shift Prod",
   TRUE, "Lift &amp; Shift Noprod"
)</f>
        <v>Lift &amp; Shift Noprod</v>
      </c>
      <c r="U450" s="67">
        <f t="shared" si="7"/>
        <v>1</v>
      </c>
      <c r="V450" s="68" t="str">
        <f>if(T450="Lift &amp; Shift Noprod",if( Y450=0,Assumptions!$B$5, Assumptions!$B$4),if(T450="Lift &amp; Shift Prod",if(AND(N450=1,O450="T1"),Assumptions!$B$6,Assumptions!$B$4),0))</f>
        <v>E2</v>
      </c>
      <c r="W450" s="69">
        <f>if(V450&lt;&gt;0,if(Q450="Unknown", Assumptions!$B$42,If(Q450&gt;1,Q450,2)),0)</f>
        <v>2</v>
      </c>
      <c r="X450" s="69">
        <f>if(V450&lt;&gt;0,if(R450="Unknown", Assumptions!$B$43,R450),0)</f>
        <v>16</v>
      </c>
      <c r="Y450" s="68">
        <f t="shared" si="8"/>
        <v>0</v>
      </c>
      <c r="Z450" s="68">
        <f>if(V450&lt;&gt;0,if(  S450="Unknown", Assumptions!$B$44,S450),0)</f>
        <v>110</v>
      </c>
      <c r="AA450" s="68" t="str">
        <f>if(V450 ="N2",ifna(vlookup(W450&amp;"-"&amp;X450,'Ref. VM'!A:B,2,0),"Custom"),if(V450 ="E2" , ifna(vlookup(W450&amp;"-"&amp;X450,'Ref. VM'!D:E,2,0),"Custom"),if(V450="N2D",ifna(vlookup(W450&amp;"-"&amp;X450,'Ref. VM'!G:H,2,0),"Custom"),if(V450="N4",ifna(vlookup(W450&amp;"-"&amp;X450,'Ref. VM'!J:K,2,0),"Custom"),0))))</f>
        <v>Custom</v>
      </c>
      <c r="AB450" s="67" t="str">
        <f t="shared" si="9"/>
        <v>E2-Custom vCPUs</v>
      </c>
      <c r="AC450" s="67" t="str">
        <f t="shared" si="10"/>
        <v>E2-Custom RAM</v>
      </c>
      <c r="AD450" s="67">
        <f t="shared" si="11"/>
        <v>0</v>
      </c>
      <c r="AE450" s="69">
        <f>if(T450="Lift &amp; Shift Prod",730,if(T450="Lift &amp; Shift Noprod",Assumptions!$B$3,0))</f>
        <v>270</v>
      </c>
      <c r="AF450" s="70">
        <f>if( U450=0,0,if(Y450=0, ((vlookup(AB450,'SKU Pricing'!A:B,Assumptions!$B$2,0)*W450)+(vlookup(AC450,'SKU Pricing'!A:B,Assumptions!$B$2,0)*X450))*AE450,((vlookup(AB450,'SKU Pricing'!A:B,Assumptions!$B$2,0)*W450)+(vlookup(AC450,'SKU Pricing'!A:B,Assumptions!$B$2,0)*(W450*8))+(vlookup(AD450,'SKU Pricing'!A:B,Assumptions!$B$2,0)*(X450-(W450*8))))*AE450))</f>
        <v>29.72781</v>
      </c>
      <c r="AG450" s="67" t="str">
        <f t="shared" si="12"/>
        <v>Windows Server</v>
      </c>
      <c r="AH450" s="70">
        <f>ifna(vlookup(AG450,'SKU Pricing'!A:B,Assumptions!$B$2,0)*W450*AE450,0)</f>
        <v>24.84</v>
      </c>
      <c r="AI450" s="62" t="str">
        <f t="shared" si="13"/>
        <v/>
      </c>
      <c r="AJ450" s="62" t="str">
        <f>if(V450&lt;&gt;0, if(T450="Lift &amp; Shift Noprod",Assumptions!$B$9,if(V450=Assumptions!$B$6,Assumptions!$B$10,if(P450=1,Assumptions!$B$8,Assumptions!$B$7))),"")</f>
        <v>Balanced</v>
      </c>
      <c r="AK450" s="69" t="str">
        <f t="shared" si="14"/>
        <v>Balanced</v>
      </c>
      <c r="AL450" s="69">
        <f>if(AJ450="Hyperdisk Balanced",Assumptions!$B$11,0)</f>
        <v>0</v>
      </c>
      <c r="AM450" s="69">
        <f>if(AJ450="Hyperdisk Balanced",Assumptions!$B$12,0)</f>
        <v>0</v>
      </c>
      <c r="AN450" s="70">
        <f>if(AK450=0,0,if(AJ450="Hyperdisk Balanced",vlookup(AK450&amp;" provisioned space",'SKU Pricing'!A:B,Assumptions!$B$2,0)*Z450+vlookup(AK450&amp;" provisioned IOPS",'SKU Pricing'!A:B,Assumptions!$B$2,0)*AL450*730+vlookup(AK450&amp;" provisioned throughput",'SKU Pricing'!A:B,Assumptions!$B$2,0)*AM450*730,vlookup(AK450,'SKU Pricing'!A:B,Assumptions!$B$2,0)*Z450))</f>
        <v>12.76</v>
      </c>
      <c r="AO450" s="70">
        <f t="shared" si="15"/>
        <v>67.32781</v>
      </c>
      <c r="AP450" s="71" t="str">
        <f t="shared" si="16"/>
        <v>VM Manager</v>
      </c>
      <c r="AQ450" s="70">
        <f>ifna(vlookup(AP450,'SKU Pricing'!A:B,Assumptions!$B$2,0)*AE450,0)</f>
        <v>0.81</v>
      </c>
      <c r="AR450" s="72">
        <v>0.0</v>
      </c>
    </row>
    <row r="451">
      <c r="A451" s="61" t="s">
        <v>599</v>
      </c>
      <c r="B451" s="62" t="str">
        <f>ifna(if(vlookup(A451,vOS!A:B,2,0)="","Unknown",vlookup(A451,vOS!A:B,2,0)),"Unknown")</f>
        <v>Debian GNU/Linux 10 (64-bit)</v>
      </c>
      <c r="C451" s="62">
        <f>vlookup(B451,'OS Study'!A:D,2,0)</f>
        <v>0</v>
      </c>
      <c r="D451" s="62" t="str">
        <f>vlookup(B451,'OS Study'!A:D,3,0)</f>
        <v>Linux</v>
      </c>
      <c r="E451" s="62" t="str">
        <f>vlookup(B451,'OS Study'!A:D,4,0)</f>
        <v>Debian</v>
      </c>
      <c r="F451" s="63" t="str">
        <f>vlookup(B451,'OS Study'!A:E,5,0)</f>
        <v>10</v>
      </c>
      <c r="G451" s="62">
        <f>IF(vlookup(A451,'RVtools V2.1'!A:J,4,0)="non",0,1)</f>
        <v>0</v>
      </c>
      <c r="H451" s="62">
        <f>if(vlookup(A451,'RVtools V2.1'!A:K,11,0)="kube",1,0)</f>
        <v>0</v>
      </c>
      <c r="I451" s="62">
        <f t="shared" si="5"/>
        <v>0</v>
      </c>
      <c r="J451" s="62">
        <f>ifna(vlookup(A451,'Infra Study'!A:Q,17,0),0)</f>
        <v>1</v>
      </c>
      <c r="K451" s="64">
        <f>IFERROR(__xludf.DUMMYFUNCTION("N(REGEXMATCH(VLOOKUP(A451, 'RVtools V2.1'!A:H, 8, 0), ""^Serveur de fichiers""))"),0.0)</f>
        <v>0</v>
      </c>
      <c r="L451" s="64">
        <f t="shared" si="6"/>
        <v>0</v>
      </c>
      <c r="M451" s="65" t="str">
        <f>ifna(vlookup(A451,'RVtools V2.1'!A:I,8,0),"N/A")</f>
        <v>Infra - Veeam</v>
      </c>
      <c r="N451" s="64">
        <f>IFERROR(__xludf.DUMMYFUNCTION("IF(REGEXMATCH(M451, ""(?i)"" &amp; JOIN(""|"", SPLIT(""kalisil"", "" ""))), 1, 0)"),0.0)</f>
        <v>0</v>
      </c>
      <c r="O451" s="64" t="str">
        <f>vlookup(A451,'RVtools V2.1'!A:H,7,0)</f>
        <v>N/A</v>
      </c>
      <c r="P451" s="64">
        <f>if(vlookup(A451,'RVtools V2.1'!A:H,5,0)="oui",1,0)</f>
        <v>0</v>
      </c>
      <c r="Q451" s="64">
        <f>ifna(vlookup(A451,vCPU!A:B,2,0),"Unknown")</f>
        <v>8</v>
      </c>
      <c r="R451" s="66">
        <f>ifna(vlookup(A451,vMemory!A:C,3,0),"Unknown")</f>
        <v>16</v>
      </c>
      <c r="S451" s="66">
        <f>ifna(vlookup(A451,vDisk!A:C,3,0),"Unknown")</f>
        <v>28</v>
      </c>
      <c r="T451" s="67" t="str">
        <f t="array" ref="T451">IFS(
   L451=1, "No Lift &amp; Shift",
   J451=1, XLOOKUP(A451, 'Infra Study'!A:A, 'Infra Study'!P:P),
   I451=1, "No Lift &amp; Shift",
   H451=1, "GKE",
   K451=1, "GCNV",
   G451=1, "Lift &amp; Shift Prod",
   TRUE, "Lift &amp; Shift Noprod"
)</f>
        <v>No Lift &amp; Shift</v>
      </c>
      <c r="U451" s="67">
        <f t="shared" si="7"/>
        <v>0</v>
      </c>
      <c r="V451" s="68">
        <f>if(T451="Lift &amp; Shift Noprod",if( Y451=0,Assumptions!$B$5, Assumptions!$B$4),if(T451="Lift &amp; Shift Prod",if(AND(N451=1,O451="T1"),Assumptions!$B$6,Assumptions!$B$4),0))</f>
        <v>0</v>
      </c>
      <c r="W451" s="62">
        <f>if(V451&lt;&gt;0,if(Q451="Unknown", Assumptions!$B$42,If(Q451&gt;1,Q451,2)),0)</f>
        <v>0</v>
      </c>
      <c r="X451" s="69">
        <f>if(V451&lt;&gt;0,if(R451="Unknown", Assumptions!$B$43,R451),0)</f>
        <v>0</v>
      </c>
      <c r="Y451" s="68">
        <f t="shared" si="8"/>
        <v>0</v>
      </c>
      <c r="Z451" s="68">
        <f>if(V451&lt;&gt;0,if(  S451="Unknown", Assumptions!$B$44,S451),0)</f>
        <v>0</v>
      </c>
      <c r="AA451" s="68">
        <f>if(V451 ="N2",ifna(vlookup(W451&amp;"-"&amp;X451,'Ref. VM'!A:B,2,0),"Custom"),if(V451 ="E2" , ifna(vlookup(W451&amp;"-"&amp;X451,'Ref. VM'!D:E,2,0),"Custom"),if(V451="N2D",ifna(vlookup(W451&amp;"-"&amp;X451,'Ref. VM'!G:H,2,0),"Custom"),if(V451="N4",ifna(vlookup(W451&amp;"-"&amp;X451,'Ref. VM'!J:K,2,0),"Custom"),0))))</f>
        <v>0</v>
      </c>
      <c r="AB451" s="67">
        <f t="shared" si="9"/>
        <v>0</v>
      </c>
      <c r="AC451" s="67">
        <f t="shared" si="10"/>
        <v>0</v>
      </c>
      <c r="AD451" s="67">
        <f t="shared" si="11"/>
        <v>0</v>
      </c>
      <c r="AE451" s="62">
        <f>if(T451="Lift &amp; Shift Prod",730,if(T451="Lift &amp; Shift Noprod",Assumptions!$B$3,0))</f>
        <v>0</v>
      </c>
      <c r="AF451" s="70">
        <f>if( U451=0,0,if(Y451=0, ((vlookup(AB451,'SKU Pricing'!A:B,Assumptions!$B$2,0)*W451)+(vlookup(AC451,'SKU Pricing'!A:B,Assumptions!$B$2,0)*X451))*AE451,((vlookup(AB451,'SKU Pricing'!A:B,Assumptions!$B$2,0)*W451)+(vlookup(AC451,'SKU Pricing'!A:B,Assumptions!$B$2,0)*(W451*8))+(vlookup(AD451,'SKU Pricing'!A:B,Assumptions!$B$2,0)*(X451-(W451*8))))*AE451))</f>
        <v>0</v>
      </c>
      <c r="AG451" s="67">
        <f t="shared" si="12"/>
        <v>0</v>
      </c>
      <c r="AH451" s="70">
        <f>ifna(vlookup(AG451,'SKU Pricing'!A:B,Assumptions!$B$2,0)*W451*AE451,0)</f>
        <v>0</v>
      </c>
      <c r="AI451" s="62" t="str">
        <f t="shared" si="13"/>
        <v/>
      </c>
      <c r="AJ451" s="62" t="str">
        <f>if(V451&lt;&gt;0, if(T451="Lift &amp; Shift Noprod",Assumptions!$B$9,if(V451=Assumptions!$B$6,Assumptions!$B$10,if(P451=1,Assumptions!$B$8,Assumptions!$B$7))),"")</f>
        <v/>
      </c>
      <c r="AK451" s="69">
        <f t="shared" si="14"/>
        <v>0</v>
      </c>
      <c r="AL451" s="69">
        <f>if(AJ451="Hyperdisk Balanced",Assumptions!$B$11,0)</f>
        <v>0</v>
      </c>
      <c r="AM451" s="69">
        <f>if(AJ451="Hyperdisk Balanced",Assumptions!$B$12,0)</f>
        <v>0</v>
      </c>
      <c r="AN451" s="70">
        <f>if(AK451=0,0,if(AJ451="Hyperdisk Balanced",vlookup(AK451&amp;" provisioned space",'SKU Pricing'!A:B,Assumptions!$B$2,0)*Z451+vlookup(AK451&amp;" provisioned IOPS",'SKU Pricing'!A:B,Assumptions!$B$2,0)*AL451*730+vlookup(AK451&amp;" provisioned throughput",'SKU Pricing'!A:B,Assumptions!$B$2,0)*AM451*730,vlookup(AK451,'SKU Pricing'!A:B,Assumptions!$B$2,0)*Z451))</f>
        <v>0</v>
      </c>
      <c r="AO451" s="70">
        <f t="shared" si="15"/>
        <v>0</v>
      </c>
      <c r="AP451" s="71">
        <f t="shared" si="16"/>
        <v>0</v>
      </c>
      <c r="AQ451" s="70">
        <f>ifna(vlookup(AP451,'SKU Pricing'!A:B,Assumptions!$B$2,0)*AE451,0)</f>
        <v>0</v>
      </c>
      <c r="AR451" s="72">
        <v>0.0</v>
      </c>
    </row>
    <row r="452">
      <c r="A452" s="61" t="s">
        <v>600</v>
      </c>
      <c r="B452" s="62" t="str">
        <f>ifna(if(vlookup(A452,vOS!A:B,2,0)="","Unknown",vlookup(A452,vOS!A:B,2,0)),"Unknown")</f>
        <v>Debian GNU/Linux 10 (64-bit)</v>
      </c>
      <c r="C452" s="62">
        <f>vlookup(B452,'OS Study'!A:D,2,0)</f>
        <v>0</v>
      </c>
      <c r="D452" s="62" t="str">
        <f>vlookup(B452,'OS Study'!A:D,3,0)</f>
        <v>Linux</v>
      </c>
      <c r="E452" s="62" t="str">
        <f>vlookup(B452,'OS Study'!A:D,4,0)</f>
        <v>Debian</v>
      </c>
      <c r="F452" s="63" t="str">
        <f>vlookup(B452,'OS Study'!A:E,5,0)</f>
        <v>10</v>
      </c>
      <c r="G452" s="62">
        <f>IF(vlookup(A452,'RVtools V2.1'!A:J,4,0)="non",0,1)</f>
        <v>0</v>
      </c>
      <c r="H452" s="62">
        <f>if(vlookup(A452,'RVtools V2.1'!A:K,11,0)="kube",1,0)</f>
        <v>0</v>
      </c>
      <c r="I452" s="62">
        <f t="shared" si="5"/>
        <v>0</v>
      </c>
      <c r="J452" s="62">
        <f>ifna(vlookup(A452,'Infra Study'!A:Q,17,0),0)</f>
        <v>1</v>
      </c>
      <c r="K452" s="64">
        <f>IFERROR(__xludf.DUMMYFUNCTION("N(REGEXMATCH(VLOOKUP(A452, 'RVtools V2.1'!A:H, 8, 0), ""^Serveur de fichiers""))"),0.0)</f>
        <v>0</v>
      </c>
      <c r="L452" s="64">
        <f t="shared" si="6"/>
        <v>0</v>
      </c>
      <c r="M452" s="65" t="str">
        <f>ifna(vlookup(A452,'RVtools V2.1'!A:I,8,0),"N/A")</f>
        <v>Infra - Veeam</v>
      </c>
      <c r="N452" s="64">
        <f>IFERROR(__xludf.DUMMYFUNCTION("IF(REGEXMATCH(M452, ""(?i)"" &amp; JOIN(""|"", SPLIT(""kalisil"", "" ""))), 1, 0)"),0.0)</f>
        <v>0</v>
      </c>
      <c r="O452" s="64" t="str">
        <f>vlookup(A452,'RVtools V2.1'!A:H,7,0)</f>
        <v>N/A</v>
      </c>
      <c r="P452" s="64">
        <f>if(vlookup(A452,'RVtools V2.1'!A:H,5,0)="oui",1,0)</f>
        <v>0</v>
      </c>
      <c r="Q452" s="64">
        <f>ifna(vlookup(A452,vCPU!A:B,2,0),"Unknown")</f>
        <v>8</v>
      </c>
      <c r="R452" s="66">
        <f>ifna(vlookup(A452,vMemory!A:C,3,0),"Unknown")</f>
        <v>16</v>
      </c>
      <c r="S452" s="66">
        <f>ifna(vlookup(A452,vDisk!A:C,3,0),"Unknown")</f>
        <v>31</v>
      </c>
      <c r="T452" s="67" t="str">
        <f t="array" ref="T452">IFS(
   L452=1, "No Lift &amp; Shift",
   J452=1, XLOOKUP(A452, 'Infra Study'!A:A, 'Infra Study'!P:P),
   I452=1, "No Lift &amp; Shift",
   H452=1, "GKE",
   K452=1, "GCNV",
   G452=1, "Lift &amp; Shift Prod",
   TRUE, "Lift &amp; Shift Noprod"
)</f>
        <v>No Lift &amp; Shift</v>
      </c>
      <c r="U452" s="67">
        <f t="shared" si="7"/>
        <v>0</v>
      </c>
      <c r="V452" s="68">
        <f>if(T452="Lift &amp; Shift Noprod",if( Y452=0,Assumptions!$B$5, Assumptions!$B$4),if(T452="Lift &amp; Shift Prod",if(AND(N452=1,O452="T1"),Assumptions!$B$6,Assumptions!$B$4),0))</f>
        <v>0</v>
      </c>
      <c r="W452" s="62">
        <f>if(V452&lt;&gt;0,if(Q452="Unknown", Assumptions!$B$42,If(Q452&gt;1,Q452,2)),0)</f>
        <v>0</v>
      </c>
      <c r="X452" s="69">
        <f>if(V452&lt;&gt;0,if(R452="Unknown", Assumptions!$B$43,R452),0)</f>
        <v>0</v>
      </c>
      <c r="Y452" s="68">
        <f t="shared" si="8"/>
        <v>0</v>
      </c>
      <c r="Z452" s="68">
        <f>if(V452&lt;&gt;0,if(  S452="Unknown", Assumptions!$B$44,S452),0)</f>
        <v>0</v>
      </c>
      <c r="AA452" s="68">
        <f>if(V452 ="N2",ifna(vlookup(W452&amp;"-"&amp;X452,'Ref. VM'!A:B,2,0),"Custom"),if(V452 ="E2" , ifna(vlookup(W452&amp;"-"&amp;X452,'Ref. VM'!D:E,2,0),"Custom"),if(V452="N2D",ifna(vlookup(W452&amp;"-"&amp;X452,'Ref. VM'!G:H,2,0),"Custom"),if(V452="N4",ifna(vlookup(W452&amp;"-"&amp;X452,'Ref. VM'!J:K,2,0),"Custom"),0))))</f>
        <v>0</v>
      </c>
      <c r="AB452" s="67">
        <f t="shared" si="9"/>
        <v>0</v>
      </c>
      <c r="AC452" s="67">
        <f t="shared" si="10"/>
        <v>0</v>
      </c>
      <c r="AD452" s="67">
        <f t="shared" si="11"/>
        <v>0</v>
      </c>
      <c r="AE452" s="62">
        <f>if(T452="Lift &amp; Shift Prod",730,if(T452="Lift &amp; Shift Noprod",Assumptions!$B$3,0))</f>
        <v>0</v>
      </c>
      <c r="AF452" s="70">
        <f>if( U452=0,0,if(Y452=0, ((vlookup(AB452,'SKU Pricing'!A:B,Assumptions!$B$2,0)*W452)+(vlookup(AC452,'SKU Pricing'!A:B,Assumptions!$B$2,0)*X452))*AE452,((vlookup(AB452,'SKU Pricing'!A:B,Assumptions!$B$2,0)*W452)+(vlookup(AC452,'SKU Pricing'!A:B,Assumptions!$B$2,0)*(W452*8))+(vlookup(AD452,'SKU Pricing'!A:B,Assumptions!$B$2,0)*(X452-(W452*8))))*AE452))</f>
        <v>0</v>
      </c>
      <c r="AG452" s="67">
        <f t="shared" si="12"/>
        <v>0</v>
      </c>
      <c r="AH452" s="70">
        <f>ifna(vlookup(AG452,'SKU Pricing'!A:B,Assumptions!$B$2,0)*W452*AE452,0)</f>
        <v>0</v>
      </c>
      <c r="AI452" s="62" t="str">
        <f t="shared" si="13"/>
        <v/>
      </c>
      <c r="AJ452" s="62" t="str">
        <f>if(V452&lt;&gt;0, if(T452="Lift &amp; Shift Noprod",Assumptions!$B$9,if(V452=Assumptions!$B$6,Assumptions!$B$10,if(P452=1,Assumptions!$B$8,Assumptions!$B$7))),"")</f>
        <v/>
      </c>
      <c r="AK452" s="69">
        <f t="shared" si="14"/>
        <v>0</v>
      </c>
      <c r="AL452" s="69">
        <f>if(AJ452="Hyperdisk Balanced",Assumptions!$B$11,0)</f>
        <v>0</v>
      </c>
      <c r="AM452" s="69">
        <f>if(AJ452="Hyperdisk Balanced",Assumptions!$B$12,0)</f>
        <v>0</v>
      </c>
      <c r="AN452" s="70">
        <f>if(AK452=0,0,if(AJ452="Hyperdisk Balanced",vlookup(AK452&amp;" provisioned space",'SKU Pricing'!A:B,Assumptions!$B$2,0)*Z452+vlookup(AK452&amp;" provisioned IOPS",'SKU Pricing'!A:B,Assumptions!$B$2,0)*AL452*730+vlookup(AK452&amp;" provisioned throughput",'SKU Pricing'!A:B,Assumptions!$B$2,0)*AM452*730,vlookup(AK452,'SKU Pricing'!A:B,Assumptions!$B$2,0)*Z452))</f>
        <v>0</v>
      </c>
      <c r="AO452" s="70">
        <f t="shared" si="15"/>
        <v>0</v>
      </c>
      <c r="AP452" s="71">
        <f t="shared" si="16"/>
        <v>0</v>
      </c>
      <c r="AQ452" s="70">
        <f>ifna(vlookup(AP452,'SKU Pricing'!A:B,Assumptions!$B$2,0)*AE452,0)</f>
        <v>0</v>
      </c>
      <c r="AR452" s="72">
        <v>0.0</v>
      </c>
    </row>
    <row r="453">
      <c r="A453" s="61" t="s">
        <v>601</v>
      </c>
      <c r="B453" s="62" t="str">
        <f>ifna(if(vlookup(A453,vOS!A:B,2,0)="","Unknown",vlookup(A453,vOS!A:B,2,0)),"Unknown")</f>
        <v>Debian GNU/Linux 10 (64-bit)</v>
      </c>
      <c r="C453" s="62">
        <f>vlookup(B453,'OS Study'!A:D,2,0)</f>
        <v>0</v>
      </c>
      <c r="D453" s="62" t="str">
        <f>vlookup(B453,'OS Study'!A:D,3,0)</f>
        <v>Linux</v>
      </c>
      <c r="E453" s="62" t="str">
        <f>vlookup(B453,'OS Study'!A:D,4,0)</f>
        <v>Debian</v>
      </c>
      <c r="F453" s="63" t="str">
        <f>vlookup(B453,'OS Study'!A:E,5,0)</f>
        <v>10</v>
      </c>
      <c r="G453" s="62">
        <f>IF(vlookup(A453,'RVtools V2.1'!A:J,4,0)="non",0,1)</f>
        <v>0</v>
      </c>
      <c r="H453" s="62">
        <f>if(vlookup(A453,'RVtools V2.1'!A:K,11,0)="kube",1,0)</f>
        <v>0</v>
      </c>
      <c r="I453" s="62">
        <f t="shared" si="5"/>
        <v>0</v>
      </c>
      <c r="J453" s="62">
        <f>ifna(vlookup(A453,'Infra Study'!A:Q,17,0),0)</f>
        <v>1</v>
      </c>
      <c r="K453" s="64">
        <f>IFERROR(__xludf.DUMMYFUNCTION("N(REGEXMATCH(VLOOKUP(A453, 'RVtools V2.1'!A:H, 8, 0), ""^Serveur de fichiers""))"),0.0)</f>
        <v>0</v>
      </c>
      <c r="L453" s="64">
        <f t="shared" si="6"/>
        <v>0</v>
      </c>
      <c r="M453" s="65" t="str">
        <f>ifna(vlookup(A453,'RVtools V2.1'!A:I,8,0),"N/A")</f>
        <v>Infra - Veeam</v>
      </c>
      <c r="N453" s="64">
        <f>IFERROR(__xludf.DUMMYFUNCTION("IF(REGEXMATCH(M453, ""(?i)"" &amp; JOIN(""|"", SPLIT(""kalisil"", "" ""))), 1, 0)"),0.0)</f>
        <v>0</v>
      </c>
      <c r="O453" s="64" t="str">
        <f>vlookup(A453,'RVtools V2.1'!A:H,7,0)</f>
        <v>N/A</v>
      </c>
      <c r="P453" s="64">
        <f>if(vlookup(A453,'RVtools V2.1'!A:H,5,0)="oui",1,0)</f>
        <v>0</v>
      </c>
      <c r="Q453" s="64">
        <f>ifna(vlookup(A453,vCPU!A:B,2,0),"Unknown")</f>
        <v>8</v>
      </c>
      <c r="R453" s="66">
        <f>ifna(vlookup(A453,vMemory!A:C,3,0),"Unknown")</f>
        <v>16</v>
      </c>
      <c r="S453" s="66">
        <f>ifna(vlookup(A453,vDisk!A:C,3,0),"Unknown")</f>
        <v>27</v>
      </c>
      <c r="T453" s="67" t="str">
        <f t="array" ref="T453">IFS(
   L453=1, "No Lift &amp; Shift",
   J453=1, XLOOKUP(A453, 'Infra Study'!A:A, 'Infra Study'!P:P),
   I453=1, "No Lift &amp; Shift",
   H453=1, "GKE",
   K453=1, "GCNV",
   G453=1, "Lift &amp; Shift Prod",
   TRUE, "Lift &amp; Shift Noprod"
)</f>
        <v>No Lift &amp; Shift</v>
      </c>
      <c r="U453" s="67">
        <f t="shared" si="7"/>
        <v>0</v>
      </c>
      <c r="V453" s="68">
        <f>if(T453="Lift &amp; Shift Noprod",if( Y453=0,Assumptions!$B$5, Assumptions!$B$4),if(T453="Lift &amp; Shift Prod",if(AND(N453=1,O453="T1"),Assumptions!$B$6,Assumptions!$B$4),0))</f>
        <v>0</v>
      </c>
      <c r="W453" s="62">
        <f>if(V453&lt;&gt;0,if(Q453="Unknown", Assumptions!$B$42,If(Q453&gt;1,Q453,2)),0)</f>
        <v>0</v>
      </c>
      <c r="X453" s="69">
        <f>if(V453&lt;&gt;0,if(R453="Unknown", Assumptions!$B$43,R453),0)</f>
        <v>0</v>
      </c>
      <c r="Y453" s="68">
        <f t="shared" si="8"/>
        <v>0</v>
      </c>
      <c r="Z453" s="68">
        <f>if(V453&lt;&gt;0,if(  S453="Unknown", Assumptions!$B$44,S453),0)</f>
        <v>0</v>
      </c>
      <c r="AA453" s="68">
        <f>if(V453 ="N2",ifna(vlookup(W453&amp;"-"&amp;X453,'Ref. VM'!A:B,2,0),"Custom"),if(V453 ="E2" , ifna(vlookup(W453&amp;"-"&amp;X453,'Ref. VM'!D:E,2,0),"Custom"),if(V453="N2D",ifna(vlookup(W453&amp;"-"&amp;X453,'Ref. VM'!G:H,2,0),"Custom"),if(V453="N4",ifna(vlookup(W453&amp;"-"&amp;X453,'Ref. VM'!J:K,2,0),"Custom"),0))))</f>
        <v>0</v>
      </c>
      <c r="AB453" s="67">
        <f t="shared" si="9"/>
        <v>0</v>
      </c>
      <c r="AC453" s="67">
        <f t="shared" si="10"/>
        <v>0</v>
      </c>
      <c r="AD453" s="67">
        <f t="shared" si="11"/>
        <v>0</v>
      </c>
      <c r="AE453" s="62">
        <f>if(T453="Lift &amp; Shift Prod",730,if(T453="Lift &amp; Shift Noprod",Assumptions!$B$3,0))</f>
        <v>0</v>
      </c>
      <c r="AF453" s="70">
        <f>if( U453=0,0,if(Y453=0, ((vlookup(AB453,'SKU Pricing'!A:B,Assumptions!$B$2,0)*W453)+(vlookup(AC453,'SKU Pricing'!A:B,Assumptions!$B$2,0)*X453))*AE453,((vlookup(AB453,'SKU Pricing'!A:B,Assumptions!$B$2,0)*W453)+(vlookup(AC453,'SKU Pricing'!A:B,Assumptions!$B$2,0)*(W453*8))+(vlookup(AD453,'SKU Pricing'!A:B,Assumptions!$B$2,0)*(X453-(W453*8))))*AE453))</f>
        <v>0</v>
      </c>
      <c r="AG453" s="67">
        <f t="shared" si="12"/>
        <v>0</v>
      </c>
      <c r="AH453" s="70">
        <f>ifna(vlookup(AG453,'SKU Pricing'!A:B,Assumptions!$B$2,0)*W453*AE453,0)</f>
        <v>0</v>
      </c>
      <c r="AI453" s="62" t="str">
        <f t="shared" si="13"/>
        <v/>
      </c>
      <c r="AJ453" s="62" t="str">
        <f>if(V453&lt;&gt;0, if(T453="Lift &amp; Shift Noprod",Assumptions!$B$9,if(V453=Assumptions!$B$6,Assumptions!$B$10,if(P453=1,Assumptions!$B$8,Assumptions!$B$7))),"")</f>
        <v/>
      </c>
      <c r="AK453" s="69">
        <f t="shared" si="14"/>
        <v>0</v>
      </c>
      <c r="AL453" s="69">
        <f>if(AJ453="Hyperdisk Balanced",Assumptions!$B$11,0)</f>
        <v>0</v>
      </c>
      <c r="AM453" s="69">
        <f>if(AJ453="Hyperdisk Balanced",Assumptions!$B$12,0)</f>
        <v>0</v>
      </c>
      <c r="AN453" s="70">
        <f>if(AK453=0,0,if(AJ453="Hyperdisk Balanced",vlookup(AK453&amp;" provisioned space",'SKU Pricing'!A:B,Assumptions!$B$2,0)*Z453+vlookup(AK453&amp;" provisioned IOPS",'SKU Pricing'!A:B,Assumptions!$B$2,0)*AL453*730+vlookup(AK453&amp;" provisioned throughput",'SKU Pricing'!A:B,Assumptions!$B$2,0)*AM453*730,vlookup(AK453,'SKU Pricing'!A:B,Assumptions!$B$2,0)*Z453))</f>
        <v>0</v>
      </c>
      <c r="AO453" s="70">
        <f t="shared" si="15"/>
        <v>0</v>
      </c>
      <c r="AP453" s="71">
        <f t="shared" si="16"/>
        <v>0</v>
      </c>
      <c r="AQ453" s="70">
        <f>ifna(vlookup(AP453,'SKU Pricing'!A:B,Assumptions!$B$2,0)*AE453,0)</f>
        <v>0</v>
      </c>
      <c r="AR453" s="72">
        <v>0.0</v>
      </c>
    </row>
    <row r="454">
      <c r="A454" s="61" t="s">
        <v>602</v>
      </c>
      <c r="B454" s="62" t="str">
        <f>ifna(if(vlookup(A454,vOS!A:B,2,0)="","Unknown",vlookup(A454,vOS!A:B,2,0)),"Unknown")</f>
        <v>Debian GNU/Linux 10 (64-bit)</v>
      </c>
      <c r="C454" s="62">
        <f>vlookup(B454,'OS Study'!A:D,2,0)</f>
        <v>0</v>
      </c>
      <c r="D454" s="62" t="str">
        <f>vlookup(B454,'OS Study'!A:D,3,0)</f>
        <v>Linux</v>
      </c>
      <c r="E454" s="62" t="str">
        <f>vlookup(B454,'OS Study'!A:D,4,0)</f>
        <v>Debian</v>
      </c>
      <c r="F454" s="63" t="str">
        <f>vlookup(B454,'OS Study'!A:E,5,0)</f>
        <v>10</v>
      </c>
      <c r="G454" s="62">
        <f>IF(vlookup(A454,'RVtools V2.1'!A:J,4,0)="non",0,1)</f>
        <v>0</v>
      </c>
      <c r="H454" s="62">
        <f>if(vlookup(A454,'RVtools V2.1'!A:K,11,0)="kube",1,0)</f>
        <v>0</v>
      </c>
      <c r="I454" s="62">
        <f t="shared" si="5"/>
        <v>0</v>
      </c>
      <c r="J454" s="62">
        <f>ifna(vlookup(A454,'Infra Study'!A:Q,17,0),0)</f>
        <v>1</v>
      </c>
      <c r="K454" s="64">
        <f>IFERROR(__xludf.DUMMYFUNCTION("N(REGEXMATCH(VLOOKUP(A454, 'RVtools V2.1'!A:H, 8, 0), ""^Serveur de fichiers""))"),0.0)</f>
        <v>0</v>
      </c>
      <c r="L454" s="64">
        <f t="shared" si="6"/>
        <v>0</v>
      </c>
      <c r="M454" s="65" t="str">
        <f>ifna(vlookup(A454,'RVtools V2.1'!A:I,8,0),"N/A")</f>
        <v>Infra - Veeam</v>
      </c>
      <c r="N454" s="64">
        <f>IFERROR(__xludf.DUMMYFUNCTION("IF(REGEXMATCH(M454, ""(?i)"" &amp; JOIN(""|"", SPLIT(""kalisil"", "" ""))), 1, 0)"),0.0)</f>
        <v>0</v>
      </c>
      <c r="O454" s="64" t="str">
        <f>vlookup(A454,'RVtools V2.1'!A:H,7,0)</f>
        <v>N/A</v>
      </c>
      <c r="P454" s="64">
        <f>if(vlookup(A454,'RVtools V2.1'!A:H,5,0)="oui",1,0)</f>
        <v>0</v>
      </c>
      <c r="Q454" s="64">
        <f>ifna(vlookup(A454,vCPU!A:B,2,0),"Unknown")</f>
        <v>8</v>
      </c>
      <c r="R454" s="66">
        <f>ifna(vlookup(A454,vMemory!A:C,3,0),"Unknown")</f>
        <v>16</v>
      </c>
      <c r="S454" s="66">
        <f>ifna(vlookup(A454,vDisk!A:C,3,0),"Unknown")</f>
        <v>33</v>
      </c>
      <c r="T454" s="67" t="str">
        <f t="array" ref="T454">IFS(
   L454=1, "No Lift &amp; Shift",
   J454=1, XLOOKUP(A454, 'Infra Study'!A:A, 'Infra Study'!P:P),
   I454=1, "No Lift &amp; Shift",
   H454=1, "GKE",
   K454=1, "GCNV",
   G454=1, "Lift &amp; Shift Prod",
   TRUE, "Lift &amp; Shift Noprod"
)</f>
        <v>No Lift &amp; Shift</v>
      </c>
      <c r="U454" s="67">
        <f t="shared" si="7"/>
        <v>0</v>
      </c>
      <c r="V454" s="68">
        <f>if(T454="Lift &amp; Shift Noprod",if( Y454=0,Assumptions!$B$5, Assumptions!$B$4),if(T454="Lift &amp; Shift Prod",if(AND(N454=1,O454="T1"),Assumptions!$B$6,Assumptions!$B$4),0))</f>
        <v>0</v>
      </c>
      <c r="W454" s="62">
        <f>if(V454&lt;&gt;0,if(Q454="Unknown", Assumptions!$B$42,If(Q454&gt;1,Q454,2)),0)</f>
        <v>0</v>
      </c>
      <c r="X454" s="69">
        <f>if(V454&lt;&gt;0,if(R454="Unknown", Assumptions!$B$43,R454),0)</f>
        <v>0</v>
      </c>
      <c r="Y454" s="68">
        <f t="shared" si="8"/>
        <v>0</v>
      </c>
      <c r="Z454" s="68">
        <f>if(V454&lt;&gt;0,if(  S454="Unknown", Assumptions!$B$44,S454),0)</f>
        <v>0</v>
      </c>
      <c r="AA454" s="68">
        <f>if(V454 ="N2",ifna(vlookup(W454&amp;"-"&amp;X454,'Ref. VM'!A:B,2,0),"Custom"),if(V454 ="E2" , ifna(vlookup(W454&amp;"-"&amp;X454,'Ref. VM'!D:E,2,0),"Custom"),if(V454="N2D",ifna(vlookup(W454&amp;"-"&amp;X454,'Ref. VM'!G:H,2,0),"Custom"),if(V454="N4",ifna(vlookup(W454&amp;"-"&amp;X454,'Ref. VM'!J:K,2,0),"Custom"),0))))</f>
        <v>0</v>
      </c>
      <c r="AB454" s="67">
        <f t="shared" si="9"/>
        <v>0</v>
      </c>
      <c r="AC454" s="67">
        <f t="shared" si="10"/>
        <v>0</v>
      </c>
      <c r="AD454" s="67">
        <f t="shared" si="11"/>
        <v>0</v>
      </c>
      <c r="AE454" s="62">
        <f>if(T454="Lift &amp; Shift Prod",730,if(T454="Lift &amp; Shift Noprod",Assumptions!$B$3,0))</f>
        <v>0</v>
      </c>
      <c r="AF454" s="70">
        <f>if( U454=0,0,if(Y454=0, ((vlookup(AB454,'SKU Pricing'!A:B,Assumptions!$B$2,0)*W454)+(vlookup(AC454,'SKU Pricing'!A:B,Assumptions!$B$2,0)*X454))*AE454,((vlookup(AB454,'SKU Pricing'!A:B,Assumptions!$B$2,0)*W454)+(vlookup(AC454,'SKU Pricing'!A:B,Assumptions!$B$2,0)*(W454*8))+(vlookup(AD454,'SKU Pricing'!A:B,Assumptions!$B$2,0)*(X454-(W454*8))))*AE454))</f>
        <v>0</v>
      </c>
      <c r="AG454" s="67">
        <f t="shared" si="12"/>
        <v>0</v>
      </c>
      <c r="AH454" s="70">
        <f>ifna(vlookup(AG454,'SKU Pricing'!A:B,Assumptions!$B$2,0)*W454*AE454,0)</f>
        <v>0</v>
      </c>
      <c r="AI454" s="62" t="str">
        <f t="shared" si="13"/>
        <v/>
      </c>
      <c r="AJ454" s="62" t="str">
        <f>if(V454&lt;&gt;0, if(T454="Lift &amp; Shift Noprod",Assumptions!$B$9,if(V454=Assumptions!$B$6,Assumptions!$B$10,if(P454=1,Assumptions!$B$8,Assumptions!$B$7))),"")</f>
        <v/>
      </c>
      <c r="AK454" s="69">
        <f t="shared" si="14"/>
        <v>0</v>
      </c>
      <c r="AL454" s="69">
        <f>if(AJ454="Hyperdisk Balanced",Assumptions!$B$11,0)</f>
        <v>0</v>
      </c>
      <c r="AM454" s="69">
        <f>if(AJ454="Hyperdisk Balanced",Assumptions!$B$12,0)</f>
        <v>0</v>
      </c>
      <c r="AN454" s="70">
        <f>if(AK454=0,0,if(AJ454="Hyperdisk Balanced",vlookup(AK454&amp;" provisioned space",'SKU Pricing'!A:B,Assumptions!$B$2,0)*Z454+vlookup(AK454&amp;" provisioned IOPS",'SKU Pricing'!A:B,Assumptions!$B$2,0)*AL454*730+vlookup(AK454&amp;" provisioned throughput",'SKU Pricing'!A:B,Assumptions!$B$2,0)*AM454*730,vlookup(AK454,'SKU Pricing'!A:B,Assumptions!$B$2,0)*Z454))</f>
        <v>0</v>
      </c>
      <c r="AO454" s="70">
        <f t="shared" si="15"/>
        <v>0</v>
      </c>
      <c r="AP454" s="71">
        <f t="shared" si="16"/>
        <v>0</v>
      </c>
      <c r="AQ454" s="70">
        <f>ifna(vlookup(AP454,'SKU Pricing'!A:B,Assumptions!$B$2,0)*AE454,0)</f>
        <v>0</v>
      </c>
      <c r="AR454" s="72">
        <v>0.0</v>
      </c>
    </row>
    <row r="455">
      <c r="A455" s="61" t="s">
        <v>603</v>
      </c>
      <c r="B455" s="62" t="str">
        <f>ifna(if(vlookup(A455,vOS!A:B,2,0)="","Unknown",vlookup(A455,vOS!A:B,2,0)),"Unknown")</f>
        <v>Debian GNU/Linux 10 (64-bit)</v>
      </c>
      <c r="C455" s="62">
        <f>vlookup(B455,'OS Study'!A:D,2,0)</f>
        <v>0</v>
      </c>
      <c r="D455" s="62" t="str">
        <f>vlookup(B455,'OS Study'!A:D,3,0)</f>
        <v>Linux</v>
      </c>
      <c r="E455" s="62" t="str">
        <f>vlookup(B455,'OS Study'!A:D,4,0)</f>
        <v>Debian</v>
      </c>
      <c r="F455" s="63" t="str">
        <f>vlookup(B455,'OS Study'!A:E,5,0)</f>
        <v>10</v>
      </c>
      <c r="G455" s="62">
        <f>IF(vlookup(A455,'RVtools V2.1'!A:J,4,0)="non",0,1)</f>
        <v>0</v>
      </c>
      <c r="H455" s="62">
        <f>if(vlookup(A455,'RVtools V2.1'!A:K,11,0)="kube",1,0)</f>
        <v>0</v>
      </c>
      <c r="I455" s="62">
        <f t="shared" si="5"/>
        <v>0</v>
      </c>
      <c r="J455" s="62">
        <f>ifna(vlookup(A455,'Infra Study'!A:Q,17,0),0)</f>
        <v>1</v>
      </c>
      <c r="K455" s="64">
        <f>IFERROR(__xludf.DUMMYFUNCTION("N(REGEXMATCH(VLOOKUP(A455, 'RVtools V2.1'!A:H, 8, 0), ""^Serveur de fichiers""))"),0.0)</f>
        <v>0</v>
      </c>
      <c r="L455" s="64">
        <f t="shared" si="6"/>
        <v>0</v>
      </c>
      <c r="M455" s="65" t="str">
        <f>ifna(vlookup(A455,'RVtools V2.1'!A:I,8,0),"N/A")</f>
        <v>Infra - Veeam</v>
      </c>
      <c r="N455" s="64">
        <f>IFERROR(__xludf.DUMMYFUNCTION("IF(REGEXMATCH(M455, ""(?i)"" &amp; JOIN(""|"", SPLIT(""kalisil"", "" ""))), 1, 0)"),0.0)</f>
        <v>0</v>
      </c>
      <c r="O455" s="64" t="str">
        <f>vlookup(A455,'RVtools V2.1'!A:H,7,0)</f>
        <v>N/A</v>
      </c>
      <c r="P455" s="64">
        <f>if(vlookup(A455,'RVtools V2.1'!A:H,5,0)="oui",1,0)</f>
        <v>0</v>
      </c>
      <c r="Q455" s="64">
        <f>ifna(vlookup(A455,vCPU!A:B,2,0),"Unknown")</f>
        <v>8</v>
      </c>
      <c r="R455" s="66">
        <f>ifna(vlookup(A455,vMemory!A:C,3,0),"Unknown")</f>
        <v>16</v>
      </c>
      <c r="S455" s="66">
        <f>ifna(vlookup(A455,vDisk!A:C,3,0),"Unknown")</f>
        <v>24</v>
      </c>
      <c r="T455" s="67" t="str">
        <f t="array" ref="T455">IFS(
   L455=1, "No Lift &amp; Shift",
   J455=1, XLOOKUP(A455, 'Infra Study'!A:A, 'Infra Study'!P:P),
   I455=1, "No Lift &amp; Shift",
   H455=1, "GKE",
   K455=1, "GCNV",
   G455=1, "Lift &amp; Shift Prod",
   TRUE, "Lift &amp; Shift Noprod"
)</f>
        <v>No Lift &amp; Shift</v>
      </c>
      <c r="U455" s="67">
        <f t="shared" si="7"/>
        <v>0</v>
      </c>
      <c r="V455" s="68">
        <f>if(T455="Lift &amp; Shift Noprod",if( Y455=0,Assumptions!$B$5, Assumptions!$B$4),if(T455="Lift &amp; Shift Prod",if(AND(N455=1,O455="T1"),Assumptions!$B$6,Assumptions!$B$4),0))</f>
        <v>0</v>
      </c>
      <c r="W455" s="62">
        <f>if(V455&lt;&gt;0,if(Q455="Unknown", Assumptions!$B$42,If(Q455&gt;1,Q455,2)),0)</f>
        <v>0</v>
      </c>
      <c r="X455" s="69">
        <f>if(V455&lt;&gt;0,if(R455="Unknown", Assumptions!$B$43,R455),0)</f>
        <v>0</v>
      </c>
      <c r="Y455" s="68">
        <f t="shared" si="8"/>
        <v>0</v>
      </c>
      <c r="Z455" s="68">
        <f>if(V455&lt;&gt;0,if(  S455="Unknown", Assumptions!$B$44,S455),0)</f>
        <v>0</v>
      </c>
      <c r="AA455" s="68">
        <f>if(V455 ="N2",ifna(vlookup(W455&amp;"-"&amp;X455,'Ref. VM'!A:B,2,0),"Custom"),if(V455 ="E2" , ifna(vlookup(W455&amp;"-"&amp;X455,'Ref. VM'!D:E,2,0),"Custom"),if(V455="N2D",ifna(vlookup(W455&amp;"-"&amp;X455,'Ref. VM'!G:H,2,0),"Custom"),if(V455="N4",ifna(vlookup(W455&amp;"-"&amp;X455,'Ref. VM'!J:K,2,0),"Custom"),0))))</f>
        <v>0</v>
      </c>
      <c r="AB455" s="67">
        <f t="shared" si="9"/>
        <v>0</v>
      </c>
      <c r="AC455" s="67">
        <f t="shared" si="10"/>
        <v>0</v>
      </c>
      <c r="AD455" s="67">
        <f t="shared" si="11"/>
        <v>0</v>
      </c>
      <c r="AE455" s="62">
        <f>if(T455="Lift &amp; Shift Prod",730,if(T455="Lift &amp; Shift Noprod",Assumptions!$B$3,0))</f>
        <v>0</v>
      </c>
      <c r="AF455" s="70">
        <f>if( U455=0,0,if(Y455=0, ((vlookup(AB455,'SKU Pricing'!A:B,Assumptions!$B$2,0)*W455)+(vlookup(AC455,'SKU Pricing'!A:B,Assumptions!$B$2,0)*X455))*AE455,((vlookup(AB455,'SKU Pricing'!A:B,Assumptions!$B$2,0)*W455)+(vlookup(AC455,'SKU Pricing'!A:B,Assumptions!$B$2,0)*(W455*8))+(vlookup(AD455,'SKU Pricing'!A:B,Assumptions!$B$2,0)*(X455-(W455*8))))*AE455))</f>
        <v>0</v>
      </c>
      <c r="AG455" s="67">
        <f t="shared" si="12"/>
        <v>0</v>
      </c>
      <c r="AH455" s="70">
        <f>ifna(vlookup(AG455,'SKU Pricing'!A:B,Assumptions!$B$2,0)*W455*AE455,0)</f>
        <v>0</v>
      </c>
      <c r="AI455" s="62" t="str">
        <f t="shared" si="13"/>
        <v/>
      </c>
      <c r="AJ455" s="62" t="str">
        <f>if(V455&lt;&gt;0, if(T455="Lift &amp; Shift Noprod",Assumptions!$B$9,if(V455=Assumptions!$B$6,Assumptions!$B$10,if(P455=1,Assumptions!$B$8,Assumptions!$B$7))),"")</f>
        <v/>
      </c>
      <c r="AK455" s="69">
        <f t="shared" si="14"/>
        <v>0</v>
      </c>
      <c r="AL455" s="69">
        <f>if(AJ455="Hyperdisk Balanced",Assumptions!$B$11,0)</f>
        <v>0</v>
      </c>
      <c r="AM455" s="69">
        <f>if(AJ455="Hyperdisk Balanced",Assumptions!$B$12,0)</f>
        <v>0</v>
      </c>
      <c r="AN455" s="70">
        <f>if(AK455=0,0,if(AJ455="Hyperdisk Balanced",vlookup(AK455&amp;" provisioned space",'SKU Pricing'!A:B,Assumptions!$B$2,0)*Z455+vlookup(AK455&amp;" provisioned IOPS",'SKU Pricing'!A:B,Assumptions!$B$2,0)*AL455*730+vlookup(AK455&amp;" provisioned throughput",'SKU Pricing'!A:B,Assumptions!$B$2,0)*AM455*730,vlookup(AK455,'SKU Pricing'!A:B,Assumptions!$B$2,0)*Z455))</f>
        <v>0</v>
      </c>
      <c r="AO455" s="70">
        <f t="shared" si="15"/>
        <v>0</v>
      </c>
      <c r="AP455" s="71">
        <f t="shared" si="16"/>
        <v>0</v>
      </c>
      <c r="AQ455" s="70">
        <f>ifna(vlookup(AP455,'SKU Pricing'!A:B,Assumptions!$B$2,0)*AE455,0)</f>
        <v>0</v>
      </c>
      <c r="AR455" s="72">
        <v>0.0</v>
      </c>
    </row>
    <row r="456">
      <c r="A456" s="61" t="s">
        <v>604</v>
      </c>
      <c r="B456" s="62" t="str">
        <f>ifna(if(vlookup(A456,vOS!A:B,2,0)="","Unknown",vlookup(A456,vOS!A:B,2,0)),"Unknown")</f>
        <v>Debian GNU/Linux 10 (64-bit)</v>
      </c>
      <c r="C456" s="62">
        <f>vlookup(B456,'OS Study'!A:D,2,0)</f>
        <v>0</v>
      </c>
      <c r="D456" s="62" t="str">
        <f>vlookup(B456,'OS Study'!A:D,3,0)</f>
        <v>Linux</v>
      </c>
      <c r="E456" s="62" t="str">
        <f>vlookup(B456,'OS Study'!A:D,4,0)</f>
        <v>Debian</v>
      </c>
      <c r="F456" s="63" t="str">
        <f>vlookup(B456,'OS Study'!A:E,5,0)</f>
        <v>10</v>
      </c>
      <c r="G456" s="62">
        <f>IF(vlookup(A456,'RVtools V2.1'!A:J,4,0)="non",0,1)</f>
        <v>0</v>
      </c>
      <c r="H456" s="62">
        <f>if(vlookup(A456,'RVtools V2.1'!A:K,11,0)="kube",1,0)</f>
        <v>0</v>
      </c>
      <c r="I456" s="62">
        <f t="shared" si="5"/>
        <v>0</v>
      </c>
      <c r="J456" s="62">
        <f>ifna(vlookup(A456,'Infra Study'!A:Q,17,0),0)</f>
        <v>1</v>
      </c>
      <c r="K456" s="64">
        <f>IFERROR(__xludf.DUMMYFUNCTION("N(REGEXMATCH(VLOOKUP(A456, 'RVtools V2.1'!A:H, 8, 0), ""^Serveur de fichiers""))"),0.0)</f>
        <v>0</v>
      </c>
      <c r="L456" s="64">
        <f t="shared" si="6"/>
        <v>0</v>
      </c>
      <c r="M456" s="65" t="str">
        <f>ifna(vlookup(A456,'RVtools V2.1'!A:I,8,0),"N/A")</f>
        <v>Infra - Veeam</v>
      </c>
      <c r="N456" s="64">
        <f>IFERROR(__xludf.DUMMYFUNCTION("IF(REGEXMATCH(M456, ""(?i)"" &amp; JOIN(""|"", SPLIT(""kalisil"", "" ""))), 1, 0)"),0.0)</f>
        <v>0</v>
      </c>
      <c r="O456" s="64" t="str">
        <f>vlookup(A456,'RVtools V2.1'!A:H,7,0)</f>
        <v>N/A</v>
      </c>
      <c r="P456" s="64">
        <f>if(vlookup(A456,'RVtools V2.1'!A:H,5,0)="oui",1,0)</f>
        <v>0</v>
      </c>
      <c r="Q456" s="64">
        <f>ifna(vlookup(A456,vCPU!A:B,2,0),"Unknown")</f>
        <v>8</v>
      </c>
      <c r="R456" s="66">
        <f>ifna(vlookup(A456,vMemory!A:C,3,0),"Unknown")</f>
        <v>16</v>
      </c>
      <c r="S456" s="66">
        <f>ifna(vlookup(A456,vDisk!A:C,3,0),"Unknown")</f>
        <v>24</v>
      </c>
      <c r="T456" s="67" t="str">
        <f t="array" ref="T456">IFS(
   L456=1, "No Lift &amp; Shift",
   J456=1, XLOOKUP(A456, 'Infra Study'!A:A, 'Infra Study'!P:P),
   I456=1, "No Lift &amp; Shift",
   H456=1, "GKE",
   K456=1, "GCNV",
   G456=1, "Lift &amp; Shift Prod",
   TRUE, "Lift &amp; Shift Noprod"
)</f>
        <v>No Lift &amp; Shift</v>
      </c>
      <c r="U456" s="67">
        <f t="shared" si="7"/>
        <v>0</v>
      </c>
      <c r="V456" s="68">
        <f>if(T456="Lift &amp; Shift Noprod",if( Y456=0,Assumptions!$B$5, Assumptions!$B$4),if(T456="Lift &amp; Shift Prod",if(AND(N456=1,O456="T1"),Assumptions!$B$6,Assumptions!$B$4),0))</f>
        <v>0</v>
      </c>
      <c r="W456" s="62">
        <f>if(V456&lt;&gt;0,if(Q456="Unknown", Assumptions!$B$42,If(Q456&gt;1,Q456,2)),0)</f>
        <v>0</v>
      </c>
      <c r="X456" s="69">
        <f>if(V456&lt;&gt;0,if(R456="Unknown", Assumptions!$B$43,R456),0)</f>
        <v>0</v>
      </c>
      <c r="Y456" s="68">
        <f t="shared" si="8"/>
        <v>0</v>
      </c>
      <c r="Z456" s="68">
        <f>if(V456&lt;&gt;0,if(  S456="Unknown", Assumptions!$B$44,S456),0)</f>
        <v>0</v>
      </c>
      <c r="AA456" s="68">
        <f>if(V456 ="N2",ifna(vlookup(W456&amp;"-"&amp;X456,'Ref. VM'!A:B,2,0),"Custom"),if(V456 ="E2" , ifna(vlookup(W456&amp;"-"&amp;X456,'Ref. VM'!D:E,2,0),"Custom"),if(V456="N2D",ifna(vlookup(W456&amp;"-"&amp;X456,'Ref. VM'!G:H,2,0),"Custom"),if(V456="N4",ifna(vlookup(W456&amp;"-"&amp;X456,'Ref. VM'!J:K,2,0),"Custom"),0))))</f>
        <v>0</v>
      </c>
      <c r="AB456" s="67">
        <f t="shared" si="9"/>
        <v>0</v>
      </c>
      <c r="AC456" s="67">
        <f t="shared" si="10"/>
        <v>0</v>
      </c>
      <c r="AD456" s="67">
        <f t="shared" si="11"/>
        <v>0</v>
      </c>
      <c r="AE456" s="62">
        <f>if(T456="Lift &amp; Shift Prod",730,if(T456="Lift &amp; Shift Noprod",Assumptions!$B$3,0))</f>
        <v>0</v>
      </c>
      <c r="AF456" s="70">
        <f>if( U456=0,0,if(Y456=0, ((vlookup(AB456,'SKU Pricing'!A:B,Assumptions!$B$2,0)*W456)+(vlookup(AC456,'SKU Pricing'!A:B,Assumptions!$B$2,0)*X456))*AE456,((vlookup(AB456,'SKU Pricing'!A:B,Assumptions!$B$2,0)*W456)+(vlookup(AC456,'SKU Pricing'!A:B,Assumptions!$B$2,0)*(W456*8))+(vlookup(AD456,'SKU Pricing'!A:B,Assumptions!$B$2,0)*(X456-(W456*8))))*AE456))</f>
        <v>0</v>
      </c>
      <c r="AG456" s="67">
        <f t="shared" si="12"/>
        <v>0</v>
      </c>
      <c r="AH456" s="70">
        <f>ifna(vlookup(AG456,'SKU Pricing'!A:B,Assumptions!$B$2,0)*W456*AE456,0)</f>
        <v>0</v>
      </c>
      <c r="AI456" s="62" t="str">
        <f t="shared" si="13"/>
        <v/>
      </c>
      <c r="AJ456" s="62" t="str">
        <f>if(V456&lt;&gt;0, if(T456="Lift &amp; Shift Noprod",Assumptions!$B$9,if(V456=Assumptions!$B$6,Assumptions!$B$10,if(P456=1,Assumptions!$B$8,Assumptions!$B$7))),"")</f>
        <v/>
      </c>
      <c r="AK456" s="69">
        <f t="shared" si="14"/>
        <v>0</v>
      </c>
      <c r="AL456" s="69">
        <f>if(AJ456="Hyperdisk Balanced",Assumptions!$B$11,0)</f>
        <v>0</v>
      </c>
      <c r="AM456" s="69">
        <f>if(AJ456="Hyperdisk Balanced",Assumptions!$B$12,0)</f>
        <v>0</v>
      </c>
      <c r="AN456" s="70">
        <f>if(AK456=0,0,if(AJ456="Hyperdisk Balanced",vlookup(AK456&amp;" provisioned space",'SKU Pricing'!A:B,Assumptions!$B$2,0)*Z456+vlookup(AK456&amp;" provisioned IOPS",'SKU Pricing'!A:B,Assumptions!$B$2,0)*AL456*730+vlookup(AK456&amp;" provisioned throughput",'SKU Pricing'!A:B,Assumptions!$B$2,0)*AM456*730,vlookup(AK456,'SKU Pricing'!A:B,Assumptions!$B$2,0)*Z456))</f>
        <v>0</v>
      </c>
      <c r="AO456" s="70">
        <f t="shared" si="15"/>
        <v>0</v>
      </c>
      <c r="AP456" s="71">
        <f t="shared" si="16"/>
        <v>0</v>
      </c>
      <c r="AQ456" s="70">
        <f>ifna(vlookup(AP456,'SKU Pricing'!A:B,Assumptions!$B$2,0)*AE456,0)</f>
        <v>0</v>
      </c>
      <c r="AR456" s="72">
        <v>0.0</v>
      </c>
    </row>
    <row r="457">
      <c r="A457" s="61" t="s">
        <v>605</v>
      </c>
      <c r="B457" s="62" t="str">
        <f>ifna(if(vlookup(A457,vOS!A:B,2,0)="","Unknown",vlookup(A457,vOS!A:B,2,0)),"Unknown")</f>
        <v>Debian GNU/Linux 10 (64-bit)</v>
      </c>
      <c r="C457" s="62">
        <f>vlookup(B457,'OS Study'!A:D,2,0)</f>
        <v>0</v>
      </c>
      <c r="D457" s="62" t="str">
        <f>vlookup(B457,'OS Study'!A:D,3,0)</f>
        <v>Linux</v>
      </c>
      <c r="E457" s="62" t="str">
        <f>vlookup(B457,'OS Study'!A:D,4,0)</f>
        <v>Debian</v>
      </c>
      <c r="F457" s="63" t="str">
        <f>vlookup(B457,'OS Study'!A:E,5,0)</f>
        <v>10</v>
      </c>
      <c r="G457" s="62">
        <f>IF(vlookup(A457,'RVtools V2.1'!A:J,4,0)="non",0,1)</f>
        <v>0</v>
      </c>
      <c r="H457" s="62">
        <f>if(vlookup(A457,'RVtools V2.1'!A:K,11,0)="kube",1,0)</f>
        <v>0</v>
      </c>
      <c r="I457" s="62">
        <f t="shared" si="5"/>
        <v>0</v>
      </c>
      <c r="J457" s="62">
        <f>ifna(vlookup(A457,'Infra Study'!A:Q,17,0),0)</f>
        <v>1</v>
      </c>
      <c r="K457" s="64">
        <f>IFERROR(__xludf.DUMMYFUNCTION("N(REGEXMATCH(VLOOKUP(A457, 'RVtools V2.1'!A:H, 8, 0), ""^Serveur de fichiers""))"),0.0)</f>
        <v>0</v>
      </c>
      <c r="L457" s="64">
        <f t="shared" si="6"/>
        <v>0</v>
      </c>
      <c r="M457" s="65" t="str">
        <f>ifna(vlookup(A457,'RVtools V2.1'!A:I,8,0),"N/A")</f>
        <v>Infra - Veeam</v>
      </c>
      <c r="N457" s="64">
        <f>IFERROR(__xludf.DUMMYFUNCTION("IF(REGEXMATCH(M457, ""(?i)"" &amp; JOIN(""|"", SPLIT(""kalisil"", "" ""))), 1, 0)"),0.0)</f>
        <v>0</v>
      </c>
      <c r="O457" s="64" t="str">
        <f>vlookup(A457,'RVtools V2.1'!A:H,7,0)</f>
        <v>N/A</v>
      </c>
      <c r="P457" s="64">
        <f>if(vlookup(A457,'RVtools V2.1'!A:H,5,0)="oui",1,0)</f>
        <v>0</v>
      </c>
      <c r="Q457" s="64">
        <f>ifna(vlookup(A457,vCPU!A:B,2,0),"Unknown")</f>
        <v>8</v>
      </c>
      <c r="R457" s="66">
        <f>ifna(vlookup(A457,vMemory!A:C,3,0),"Unknown")</f>
        <v>16</v>
      </c>
      <c r="S457" s="66">
        <f>ifna(vlookup(A457,vDisk!A:C,3,0),"Unknown")</f>
        <v>28</v>
      </c>
      <c r="T457" s="67" t="str">
        <f t="array" ref="T457">IFS(
   L457=1, "No Lift &amp; Shift",
   J457=1, XLOOKUP(A457, 'Infra Study'!A:A, 'Infra Study'!P:P),
   I457=1, "No Lift &amp; Shift",
   H457=1, "GKE",
   K457=1, "GCNV",
   G457=1, "Lift &amp; Shift Prod",
   TRUE, "Lift &amp; Shift Noprod"
)</f>
        <v>No Lift &amp; Shift</v>
      </c>
      <c r="U457" s="67">
        <f t="shared" si="7"/>
        <v>0</v>
      </c>
      <c r="V457" s="68">
        <f>if(T457="Lift &amp; Shift Noprod",if( Y457=0,Assumptions!$B$5, Assumptions!$B$4),if(T457="Lift &amp; Shift Prod",if(AND(N457=1,O457="T1"),Assumptions!$B$6,Assumptions!$B$4),0))</f>
        <v>0</v>
      </c>
      <c r="W457" s="62">
        <f>if(V457&lt;&gt;0,if(Q457="Unknown", Assumptions!$B$42,If(Q457&gt;1,Q457,2)),0)</f>
        <v>0</v>
      </c>
      <c r="X457" s="69">
        <f>if(V457&lt;&gt;0,if(R457="Unknown", Assumptions!$B$43,R457),0)</f>
        <v>0</v>
      </c>
      <c r="Y457" s="68">
        <f t="shared" si="8"/>
        <v>0</v>
      </c>
      <c r="Z457" s="68">
        <f>if(V457&lt;&gt;0,if(  S457="Unknown", Assumptions!$B$44,S457),0)</f>
        <v>0</v>
      </c>
      <c r="AA457" s="68">
        <f>if(V457 ="N2",ifna(vlookup(W457&amp;"-"&amp;X457,'Ref. VM'!A:B,2,0),"Custom"),if(V457 ="E2" , ifna(vlookup(W457&amp;"-"&amp;X457,'Ref. VM'!D:E,2,0),"Custom"),if(V457="N2D",ifna(vlookup(W457&amp;"-"&amp;X457,'Ref. VM'!G:H,2,0),"Custom"),if(V457="N4",ifna(vlookup(W457&amp;"-"&amp;X457,'Ref. VM'!J:K,2,0),"Custom"),0))))</f>
        <v>0</v>
      </c>
      <c r="AB457" s="67">
        <f t="shared" si="9"/>
        <v>0</v>
      </c>
      <c r="AC457" s="67">
        <f t="shared" si="10"/>
        <v>0</v>
      </c>
      <c r="AD457" s="67">
        <f t="shared" si="11"/>
        <v>0</v>
      </c>
      <c r="AE457" s="62">
        <f>if(T457="Lift &amp; Shift Prod",730,if(T457="Lift &amp; Shift Noprod",Assumptions!$B$3,0))</f>
        <v>0</v>
      </c>
      <c r="AF457" s="70">
        <f>if( U457=0,0,if(Y457=0, ((vlookup(AB457,'SKU Pricing'!A:B,Assumptions!$B$2,0)*W457)+(vlookup(AC457,'SKU Pricing'!A:B,Assumptions!$B$2,0)*X457))*AE457,((vlookup(AB457,'SKU Pricing'!A:B,Assumptions!$B$2,0)*W457)+(vlookup(AC457,'SKU Pricing'!A:B,Assumptions!$B$2,0)*(W457*8))+(vlookup(AD457,'SKU Pricing'!A:B,Assumptions!$B$2,0)*(X457-(W457*8))))*AE457))</f>
        <v>0</v>
      </c>
      <c r="AG457" s="67">
        <f t="shared" si="12"/>
        <v>0</v>
      </c>
      <c r="AH457" s="70">
        <f>ifna(vlookup(AG457,'SKU Pricing'!A:B,Assumptions!$B$2,0)*W457*AE457,0)</f>
        <v>0</v>
      </c>
      <c r="AI457" s="62" t="str">
        <f t="shared" si="13"/>
        <v/>
      </c>
      <c r="AJ457" s="62" t="str">
        <f>if(V457&lt;&gt;0, if(T457="Lift &amp; Shift Noprod",Assumptions!$B$9,if(V457=Assumptions!$B$6,Assumptions!$B$10,if(P457=1,Assumptions!$B$8,Assumptions!$B$7))),"")</f>
        <v/>
      </c>
      <c r="AK457" s="69">
        <f t="shared" si="14"/>
        <v>0</v>
      </c>
      <c r="AL457" s="69">
        <f>if(AJ457="Hyperdisk Balanced",Assumptions!$B$11,0)</f>
        <v>0</v>
      </c>
      <c r="AM457" s="69">
        <f>if(AJ457="Hyperdisk Balanced",Assumptions!$B$12,0)</f>
        <v>0</v>
      </c>
      <c r="AN457" s="70">
        <f>if(AK457=0,0,if(AJ457="Hyperdisk Balanced",vlookup(AK457&amp;" provisioned space",'SKU Pricing'!A:B,Assumptions!$B$2,0)*Z457+vlookup(AK457&amp;" provisioned IOPS",'SKU Pricing'!A:B,Assumptions!$B$2,0)*AL457*730+vlookup(AK457&amp;" provisioned throughput",'SKU Pricing'!A:B,Assumptions!$B$2,0)*AM457*730,vlookup(AK457,'SKU Pricing'!A:B,Assumptions!$B$2,0)*Z457))</f>
        <v>0</v>
      </c>
      <c r="AO457" s="70">
        <f t="shared" si="15"/>
        <v>0</v>
      </c>
      <c r="AP457" s="71">
        <f t="shared" si="16"/>
        <v>0</v>
      </c>
      <c r="AQ457" s="70">
        <f>ifna(vlookup(AP457,'SKU Pricing'!A:B,Assumptions!$B$2,0)*AE457,0)</f>
        <v>0</v>
      </c>
      <c r="AR457" s="72">
        <v>0.0</v>
      </c>
    </row>
    <row r="458">
      <c r="A458" s="61" t="s">
        <v>606</v>
      </c>
      <c r="B458" s="62" t="str">
        <f>ifna(if(vlookup(A458,vOS!A:B,2,0)="","Unknown",vlookup(A458,vOS!A:B,2,0)),"Unknown")</f>
        <v>Debian GNU/Linux 10 (64-bit)</v>
      </c>
      <c r="C458" s="62">
        <f>vlookup(B458,'OS Study'!A:D,2,0)</f>
        <v>0</v>
      </c>
      <c r="D458" s="62" t="str">
        <f>vlookup(B458,'OS Study'!A:D,3,0)</f>
        <v>Linux</v>
      </c>
      <c r="E458" s="62" t="str">
        <f>vlookup(B458,'OS Study'!A:D,4,0)</f>
        <v>Debian</v>
      </c>
      <c r="F458" s="63" t="str">
        <f>vlookup(B458,'OS Study'!A:E,5,0)</f>
        <v>10</v>
      </c>
      <c r="G458" s="62">
        <f>IF(vlookup(A458,'RVtools V2.1'!A:J,4,0)="non",0,1)</f>
        <v>0</v>
      </c>
      <c r="H458" s="62">
        <f>if(vlookup(A458,'RVtools V2.1'!A:K,11,0)="kube",1,0)</f>
        <v>0</v>
      </c>
      <c r="I458" s="62">
        <f t="shared" si="5"/>
        <v>0</v>
      </c>
      <c r="J458" s="62">
        <f>ifna(vlookup(A458,'Infra Study'!A:Q,17,0),0)</f>
        <v>1</v>
      </c>
      <c r="K458" s="64">
        <f>IFERROR(__xludf.DUMMYFUNCTION("N(REGEXMATCH(VLOOKUP(A458, 'RVtools V2.1'!A:H, 8, 0), ""^Serveur de fichiers""))"),0.0)</f>
        <v>0</v>
      </c>
      <c r="L458" s="64">
        <f t="shared" si="6"/>
        <v>0</v>
      </c>
      <c r="M458" s="65" t="str">
        <f>ifna(vlookup(A458,'RVtools V2.1'!A:I,8,0),"N/A")</f>
        <v>Infra - Veeam</v>
      </c>
      <c r="N458" s="64">
        <f>IFERROR(__xludf.DUMMYFUNCTION("IF(REGEXMATCH(M458, ""(?i)"" &amp; JOIN(""|"", SPLIT(""kalisil"", "" ""))), 1, 0)"),0.0)</f>
        <v>0</v>
      </c>
      <c r="O458" s="64" t="str">
        <f>vlookup(A458,'RVtools V2.1'!A:H,7,0)</f>
        <v>N/A</v>
      </c>
      <c r="P458" s="64">
        <f>if(vlookup(A458,'RVtools V2.1'!A:H,5,0)="oui",1,0)</f>
        <v>0</v>
      </c>
      <c r="Q458" s="64">
        <f>ifna(vlookup(A458,vCPU!A:B,2,0),"Unknown")</f>
        <v>8</v>
      </c>
      <c r="R458" s="66">
        <f>ifna(vlookup(A458,vMemory!A:C,3,0),"Unknown")</f>
        <v>16</v>
      </c>
      <c r="S458" s="66">
        <f>ifna(vlookup(A458,vDisk!A:C,3,0),"Unknown")</f>
        <v>30</v>
      </c>
      <c r="T458" s="67" t="str">
        <f t="array" ref="T458">IFS(
   L458=1, "No Lift &amp; Shift",
   J458=1, XLOOKUP(A458, 'Infra Study'!A:A, 'Infra Study'!P:P),
   I458=1, "No Lift &amp; Shift",
   H458=1, "GKE",
   K458=1, "GCNV",
   G458=1, "Lift &amp; Shift Prod",
   TRUE, "Lift &amp; Shift Noprod"
)</f>
        <v>No Lift &amp; Shift</v>
      </c>
      <c r="U458" s="67">
        <f t="shared" si="7"/>
        <v>0</v>
      </c>
      <c r="V458" s="68">
        <f>if(T458="Lift &amp; Shift Noprod",if( Y458=0,Assumptions!$B$5, Assumptions!$B$4),if(T458="Lift &amp; Shift Prod",if(AND(N458=1,O458="T1"),Assumptions!$B$6,Assumptions!$B$4),0))</f>
        <v>0</v>
      </c>
      <c r="W458" s="62">
        <f>if(V458&lt;&gt;0,if(Q458="Unknown", Assumptions!$B$42,If(Q458&gt;1,Q458,2)),0)</f>
        <v>0</v>
      </c>
      <c r="X458" s="69">
        <f>if(V458&lt;&gt;0,if(R458="Unknown", Assumptions!$B$43,R458),0)</f>
        <v>0</v>
      </c>
      <c r="Y458" s="68">
        <f t="shared" si="8"/>
        <v>0</v>
      </c>
      <c r="Z458" s="68">
        <f>if(V458&lt;&gt;0,if(  S458="Unknown", Assumptions!$B$44,S458),0)</f>
        <v>0</v>
      </c>
      <c r="AA458" s="68">
        <f>if(V458 ="N2",ifna(vlookup(W458&amp;"-"&amp;X458,'Ref. VM'!A:B,2,0),"Custom"),if(V458 ="E2" , ifna(vlookup(W458&amp;"-"&amp;X458,'Ref. VM'!D:E,2,0),"Custom"),if(V458="N2D",ifna(vlookup(W458&amp;"-"&amp;X458,'Ref. VM'!G:H,2,0),"Custom"),if(V458="N4",ifna(vlookup(W458&amp;"-"&amp;X458,'Ref. VM'!J:K,2,0),"Custom"),0))))</f>
        <v>0</v>
      </c>
      <c r="AB458" s="67">
        <f t="shared" si="9"/>
        <v>0</v>
      </c>
      <c r="AC458" s="67">
        <f t="shared" si="10"/>
        <v>0</v>
      </c>
      <c r="AD458" s="67">
        <f t="shared" si="11"/>
        <v>0</v>
      </c>
      <c r="AE458" s="62">
        <f>if(T458="Lift &amp; Shift Prod",730,if(T458="Lift &amp; Shift Noprod",Assumptions!$B$3,0))</f>
        <v>0</v>
      </c>
      <c r="AF458" s="70">
        <f>if( U458=0,0,if(Y458=0, ((vlookup(AB458,'SKU Pricing'!A:B,Assumptions!$B$2,0)*W458)+(vlookup(AC458,'SKU Pricing'!A:B,Assumptions!$B$2,0)*X458))*AE458,((vlookup(AB458,'SKU Pricing'!A:B,Assumptions!$B$2,0)*W458)+(vlookup(AC458,'SKU Pricing'!A:B,Assumptions!$B$2,0)*(W458*8))+(vlookup(AD458,'SKU Pricing'!A:B,Assumptions!$B$2,0)*(X458-(W458*8))))*AE458))</f>
        <v>0</v>
      </c>
      <c r="AG458" s="67">
        <f t="shared" si="12"/>
        <v>0</v>
      </c>
      <c r="AH458" s="70">
        <f>ifna(vlookup(AG458,'SKU Pricing'!A:B,Assumptions!$B$2,0)*W458*AE458,0)</f>
        <v>0</v>
      </c>
      <c r="AI458" s="62" t="str">
        <f t="shared" si="13"/>
        <v/>
      </c>
      <c r="AJ458" s="62" t="str">
        <f>if(V458&lt;&gt;0, if(T458="Lift &amp; Shift Noprod",Assumptions!$B$9,if(V458=Assumptions!$B$6,Assumptions!$B$10,if(P458=1,Assumptions!$B$8,Assumptions!$B$7))),"")</f>
        <v/>
      </c>
      <c r="AK458" s="69">
        <f t="shared" si="14"/>
        <v>0</v>
      </c>
      <c r="AL458" s="69">
        <f>if(AJ458="Hyperdisk Balanced",Assumptions!$B$11,0)</f>
        <v>0</v>
      </c>
      <c r="AM458" s="69">
        <f>if(AJ458="Hyperdisk Balanced",Assumptions!$B$12,0)</f>
        <v>0</v>
      </c>
      <c r="AN458" s="70">
        <f>if(AK458=0,0,if(AJ458="Hyperdisk Balanced",vlookup(AK458&amp;" provisioned space",'SKU Pricing'!A:B,Assumptions!$B$2,0)*Z458+vlookup(AK458&amp;" provisioned IOPS",'SKU Pricing'!A:B,Assumptions!$B$2,0)*AL458*730+vlookup(AK458&amp;" provisioned throughput",'SKU Pricing'!A:B,Assumptions!$B$2,0)*AM458*730,vlookup(AK458,'SKU Pricing'!A:B,Assumptions!$B$2,0)*Z458))</f>
        <v>0</v>
      </c>
      <c r="AO458" s="70">
        <f t="shared" si="15"/>
        <v>0</v>
      </c>
      <c r="AP458" s="71">
        <f t="shared" si="16"/>
        <v>0</v>
      </c>
      <c r="AQ458" s="70">
        <f>ifna(vlookup(AP458,'SKU Pricing'!A:B,Assumptions!$B$2,0)*AE458,0)</f>
        <v>0</v>
      </c>
      <c r="AR458" s="72">
        <v>0.0</v>
      </c>
    </row>
    <row r="459">
      <c r="A459" s="61" t="s">
        <v>607</v>
      </c>
      <c r="B459" s="62" t="str">
        <f>ifna(if(vlookup(A459,vOS!A:B,2,0)="","Unknown",vlookup(A459,vOS!A:B,2,0)),"Unknown")</f>
        <v>Microsoft Windows Server 2019 (64-bit)</v>
      </c>
      <c r="C459" s="62">
        <f>vlookup(B459,'OS Study'!A:D,2,0)</f>
        <v>0</v>
      </c>
      <c r="D459" s="62" t="str">
        <f>vlookup(B459,'OS Study'!A:D,3,0)</f>
        <v>Windows</v>
      </c>
      <c r="E459" s="62" t="str">
        <f>vlookup(B459,'OS Study'!A:D,4,0)</f>
        <v>Server</v>
      </c>
      <c r="F459" s="63" t="str">
        <f>vlookup(B459,'OS Study'!A:E,5,0)</f>
        <v>2019</v>
      </c>
      <c r="G459" s="62">
        <f>IF(vlookup(A459,'RVtools V2.1'!A:J,4,0)="non",0,1)</f>
        <v>0</v>
      </c>
      <c r="H459" s="62">
        <f>if(vlookup(A459,'RVtools V2.1'!A:K,11,0)="kube",1,0)</f>
        <v>0</v>
      </c>
      <c r="I459" s="62">
        <f t="shared" si="5"/>
        <v>0</v>
      </c>
      <c r="J459" s="62">
        <f>ifna(vlookup(A459,'Infra Study'!A:Q,17,0),0)</f>
        <v>1</v>
      </c>
      <c r="K459" s="64">
        <f>IFERROR(__xludf.DUMMYFUNCTION("N(REGEXMATCH(VLOOKUP(A459, 'RVtools V2.1'!A:H, 8, 0), ""^Serveur de fichiers""))"),0.0)</f>
        <v>0</v>
      </c>
      <c r="L459" s="64">
        <f t="shared" si="6"/>
        <v>0</v>
      </c>
      <c r="M459" s="65" t="str">
        <f>ifna(vlookup(A459,'RVtools V2.1'!A:I,8,0),"N/A")</f>
        <v>Infra - Veeam</v>
      </c>
      <c r="N459" s="64">
        <f>IFERROR(__xludf.DUMMYFUNCTION("IF(REGEXMATCH(M459, ""(?i)"" &amp; JOIN(""|"", SPLIT(""kalisil"", "" ""))), 1, 0)"),0.0)</f>
        <v>0</v>
      </c>
      <c r="O459" s="64" t="str">
        <f>vlookup(A459,'RVtools V2.1'!A:H,7,0)</f>
        <v>N/A</v>
      </c>
      <c r="P459" s="64">
        <f>if(vlookup(A459,'RVtools V2.1'!A:H,5,0)="oui",1,0)</f>
        <v>0</v>
      </c>
      <c r="Q459" s="64">
        <f>ifna(vlookup(A459,vCPU!A:B,2,0),"Unknown")</f>
        <v>8</v>
      </c>
      <c r="R459" s="66">
        <f>ifna(vlookup(A459,vMemory!A:C,3,0),"Unknown")</f>
        <v>16</v>
      </c>
      <c r="S459" s="66">
        <f>ifna(vlookup(A459,vDisk!A:C,3,0),"Unknown")</f>
        <v>590</v>
      </c>
      <c r="T459" s="67" t="str">
        <f t="array" ref="T459">IFS(
   L459=1, "No Lift &amp; Shift",
   J459=1, XLOOKUP(A459, 'Infra Study'!A:A, 'Infra Study'!P:P),
   I459=1, "No Lift &amp; Shift",
   H459=1, "GKE",
   K459=1, "GCNV",
   G459=1, "Lift &amp; Shift Prod",
   TRUE, "Lift &amp; Shift Noprod"
)</f>
        <v>No Lift &amp; Shift</v>
      </c>
      <c r="U459" s="67">
        <f t="shared" si="7"/>
        <v>0</v>
      </c>
      <c r="V459" s="68">
        <f>if(T459="Lift &amp; Shift Noprod",if( Y459=0,Assumptions!$B$5, Assumptions!$B$4),if(T459="Lift &amp; Shift Prod",if(AND(N459=1,O459="T1"),Assumptions!$B$6,Assumptions!$B$4),0))</f>
        <v>0</v>
      </c>
      <c r="W459" s="62">
        <f>if(V459&lt;&gt;0,if(Q459="Unknown", Assumptions!$B$42,If(Q459&gt;1,Q459,2)),0)</f>
        <v>0</v>
      </c>
      <c r="X459" s="69">
        <f>if(V459&lt;&gt;0,if(R459="Unknown", Assumptions!$B$43,R459),0)</f>
        <v>0</v>
      </c>
      <c r="Y459" s="68">
        <f t="shared" si="8"/>
        <v>0</v>
      </c>
      <c r="Z459" s="68">
        <f>if(V459&lt;&gt;0,if(  S459="Unknown", Assumptions!$B$44,S459),0)</f>
        <v>0</v>
      </c>
      <c r="AA459" s="68">
        <f>if(V459 ="N2",ifna(vlookup(W459&amp;"-"&amp;X459,'Ref. VM'!A:B,2,0),"Custom"),if(V459 ="E2" , ifna(vlookup(W459&amp;"-"&amp;X459,'Ref. VM'!D:E,2,0),"Custom"),if(V459="N2D",ifna(vlookup(W459&amp;"-"&amp;X459,'Ref. VM'!G:H,2,0),"Custom"),if(V459="N4",ifna(vlookup(W459&amp;"-"&amp;X459,'Ref. VM'!J:K,2,0),"Custom"),0))))</f>
        <v>0</v>
      </c>
      <c r="AB459" s="67">
        <f t="shared" si="9"/>
        <v>0</v>
      </c>
      <c r="AC459" s="67">
        <f t="shared" si="10"/>
        <v>0</v>
      </c>
      <c r="AD459" s="67">
        <f t="shared" si="11"/>
        <v>0</v>
      </c>
      <c r="AE459" s="62">
        <f>if(T459="Lift &amp; Shift Prod",730,if(T459="Lift &amp; Shift Noprod",Assumptions!$B$3,0))</f>
        <v>0</v>
      </c>
      <c r="AF459" s="70">
        <f>if( U459=0,0,if(Y459=0, ((vlookup(AB459,'SKU Pricing'!A:B,Assumptions!$B$2,0)*W459)+(vlookup(AC459,'SKU Pricing'!A:B,Assumptions!$B$2,0)*X459))*AE459,((vlookup(AB459,'SKU Pricing'!A:B,Assumptions!$B$2,0)*W459)+(vlookup(AC459,'SKU Pricing'!A:B,Assumptions!$B$2,0)*(W459*8))+(vlookup(AD459,'SKU Pricing'!A:B,Assumptions!$B$2,0)*(X459-(W459*8))))*AE459))</f>
        <v>0</v>
      </c>
      <c r="AG459" s="67">
        <f t="shared" si="12"/>
        <v>0</v>
      </c>
      <c r="AH459" s="70">
        <f>ifna(vlookup(AG459,'SKU Pricing'!A:B,Assumptions!$B$2,0)*W459*AE459,0)</f>
        <v>0</v>
      </c>
      <c r="AI459" s="62" t="str">
        <f t="shared" si="13"/>
        <v/>
      </c>
      <c r="AJ459" s="62" t="str">
        <f>if(V459&lt;&gt;0, if(T459="Lift &amp; Shift Noprod",Assumptions!$B$9,if(V459=Assumptions!$B$6,Assumptions!$B$10,if(P459=1,Assumptions!$B$8,Assumptions!$B$7))),"")</f>
        <v/>
      </c>
      <c r="AK459" s="69">
        <f t="shared" si="14"/>
        <v>0</v>
      </c>
      <c r="AL459" s="69">
        <f>if(AJ459="Hyperdisk Balanced",Assumptions!$B$11,0)</f>
        <v>0</v>
      </c>
      <c r="AM459" s="69">
        <f>if(AJ459="Hyperdisk Balanced",Assumptions!$B$12,0)</f>
        <v>0</v>
      </c>
      <c r="AN459" s="70">
        <f>if(AK459=0,0,if(AJ459="Hyperdisk Balanced",vlookup(AK459&amp;" provisioned space",'SKU Pricing'!A:B,Assumptions!$B$2,0)*Z459+vlookup(AK459&amp;" provisioned IOPS",'SKU Pricing'!A:B,Assumptions!$B$2,0)*AL459*730+vlookup(AK459&amp;" provisioned throughput",'SKU Pricing'!A:B,Assumptions!$B$2,0)*AM459*730,vlookup(AK459,'SKU Pricing'!A:B,Assumptions!$B$2,0)*Z459))</f>
        <v>0</v>
      </c>
      <c r="AO459" s="70">
        <f t="shared" si="15"/>
        <v>0</v>
      </c>
      <c r="AP459" s="71">
        <f t="shared" si="16"/>
        <v>0</v>
      </c>
      <c r="AQ459" s="70">
        <f>ifna(vlookup(AP459,'SKU Pricing'!A:B,Assumptions!$B$2,0)*AE459,0)</f>
        <v>0</v>
      </c>
      <c r="AR459" s="72">
        <v>0.0</v>
      </c>
    </row>
    <row r="460">
      <c r="A460" s="61" t="s">
        <v>608</v>
      </c>
      <c r="B460" s="62" t="str">
        <f>ifna(if(vlookup(A460,vOS!A:B,2,0)="","Unknown",vlookup(A460,vOS!A:B,2,0)),"Unknown")</f>
        <v>Microsoft Windows Server 2022 (64-bit)</v>
      </c>
      <c r="C460" s="62">
        <f>vlookup(B460,'OS Study'!A:D,2,0)</f>
        <v>0</v>
      </c>
      <c r="D460" s="62" t="str">
        <f>vlookup(B460,'OS Study'!A:D,3,0)</f>
        <v>Windows</v>
      </c>
      <c r="E460" s="62" t="str">
        <f>vlookup(B460,'OS Study'!A:D,4,0)</f>
        <v>Server</v>
      </c>
      <c r="F460" s="63" t="str">
        <f>vlookup(B460,'OS Study'!A:E,5,0)</f>
        <v>2022</v>
      </c>
      <c r="G460" s="62">
        <f>IF(vlookup(A460,'RVtools V2.1'!A:J,4,0)="non",0,1)</f>
        <v>0</v>
      </c>
      <c r="H460" s="62">
        <f>if(vlookup(A460,'RVtools V2.1'!A:K,11,0)="kube",1,0)</f>
        <v>0</v>
      </c>
      <c r="I460" s="62">
        <f t="shared" si="5"/>
        <v>0</v>
      </c>
      <c r="J460" s="62">
        <f>ifna(vlookup(A460,'Infra Study'!A:Q,17,0),0)</f>
        <v>1</v>
      </c>
      <c r="K460" s="64">
        <f>IFERROR(__xludf.DUMMYFUNCTION("N(REGEXMATCH(VLOOKUP(A460, 'RVtools V2.1'!A:H, 8, 0), ""^Serveur de fichiers""))"),0.0)</f>
        <v>0</v>
      </c>
      <c r="L460" s="64">
        <f t="shared" si="6"/>
        <v>0</v>
      </c>
      <c r="M460" s="65" t="str">
        <f>ifna(vlookup(A460,'RVtools V2.1'!A:I,8,0),"N/A")</f>
        <v>Infra - Veeam</v>
      </c>
      <c r="N460" s="64">
        <f>IFERROR(__xludf.DUMMYFUNCTION("IF(REGEXMATCH(M460, ""(?i)"" &amp; JOIN(""|"", SPLIT(""kalisil"", "" ""))), 1, 0)"),0.0)</f>
        <v>0</v>
      </c>
      <c r="O460" s="64" t="str">
        <f>vlookup(A460,'RVtools V2.1'!A:H,7,0)</f>
        <v>N/A</v>
      </c>
      <c r="P460" s="64">
        <f>if(vlookup(A460,'RVtools V2.1'!A:H,5,0)="oui",1,0)</f>
        <v>0</v>
      </c>
      <c r="Q460" s="64">
        <f>ifna(vlookup(A460,vCPU!A:B,2,0),"Unknown")</f>
        <v>4</v>
      </c>
      <c r="R460" s="66">
        <f>ifna(vlookup(A460,vMemory!A:C,3,0),"Unknown")</f>
        <v>8</v>
      </c>
      <c r="S460" s="66">
        <f>ifna(vlookup(A460,vDisk!A:C,3,0),"Unknown")</f>
        <v>3805</v>
      </c>
      <c r="T460" s="67" t="str">
        <f t="array" ref="T460">IFS(
   L460=1, "No Lift &amp; Shift",
   J460=1, XLOOKUP(A460, 'Infra Study'!A:A, 'Infra Study'!P:P),
   I460=1, "No Lift &amp; Shift",
   H460=1, "GKE",
   K460=1, "GCNV",
   G460=1, "Lift &amp; Shift Prod",
   TRUE, "Lift &amp; Shift Noprod"
)</f>
        <v>No Lift &amp; Shift</v>
      </c>
      <c r="U460" s="67">
        <f t="shared" si="7"/>
        <v>0</v>
      </c>
      <c r="V460" s="68">
        <f>if(T460="Lift &amp; Shift Noprod",if( Y460=0,Assumptions!$B$5, Assumptions!$B$4),if(T460="Lift &amp; Shift Prod",if(AND(N460=1,O460="T1"),Assumptions!$B$6,Assumptions!$B$4),0))</f>
        <v>0</v>
      </c>
      <c r="W460" s="62">
        <f>if(V460&lt;&gt;0,if(Q460="Unknown", Assumptions!$B$42,If(Q460&gt;1,Q460,2)),0)</f>
        <v>0</v>
      </c>
      <c r="X460" s="69">
        <f>if(V460&lt;&gt;0,if(R460="Unknown", Assumptions!$B$43,R460),0)</f>
        <v>0</v>
      </c>
      <c r="Y460" s="68">
        <f t="shared" si="8"/>
        <v>0</v>
      </c>
      <c r="Z460" s="68">
        <f>if(V460&lt;&gt;0,if(  S460="Unknown", Assumptions!$B$44,S460),0)</f>
        <v>0</v>
      </c>
      <c r="AA460" s="68">
        <f>if(V460 ="N2",ifna(vlookup(W460&amp;"-"&amp;X460,'Ref. VM'!A:B,2,0),"Custom"),if(V460 ="E2" , ifna(vlookup(W460&amp;"-"&amp;X460,'Ref. VM'!D:E,2,0),"Custom"),if(V460="N2D",ifna(vlookup(W460&amp;"-"&amp;X460,'Ref. VM'!G:H,2,0),"Custom"),if(V460="N4",ifna(vlookup(W460&amp;"-"&amp;X460,'Ref. VM'!J:K,2,0),"Custom"),0))))</f>
        <v>0</v>
      </c>
      <c r="AB460" s="67">
        <f t="shared" si="9"/>
        <v>0</v>
      </c>
      <c r="AC460" s="67">
        <f t="shared" si="10"/>
        <v>0</v>
      </c>
      <c r="AD460" s="67">
        <f t="shared" si="11"/>
        <v>0</v>
      </c>
      <c r="AE460" s="62">
        <f>if(T460="Lift &amp; Shift Prod",730,if(T460="Lift &amp; Shift Noprod",Assumptions!$B$3,0))</f>
        <v>0</v>
      </c>
      <c r="AF460" s="70">
        <f>if( U460=0,0,if(Y460=0, ((vlookup(AB460,'SKU Pricing'!A:B,Assumptions!$B$2,0)*W460)+(vlookup(AC460,'SKU Pricing'!A:B,Assumptions!$B$2,0)*X460))*AE460,((vlookup(AB460,'SKU Pricing'!A:B,Assumptions!$B$2,0)*W460)+(vlookup(AC460,'SKU Pricing'!A:B,Assumptions!$B$2,0)*(W460*8))+(vlookup(AD460,'SKU Pricing'!A:B,Assumptions!$B$2,0)*(X460-(W460*8))))*AE460))</f>
        <v>0</v>
      </c>
      <c r="AG460" s="67">
        <f t="shared" si="12"/>
        <v>0</v>
      </c>
      <c r="AH460" s="70">
        <f>ifna(vlookup(AG460,'SKU Pricing'!A:B,Assumptions!$B$2,0)*W460*AE460,0)</f>
        <v>0</v>
      </c>
      <c r="AI460" s="62" t="str">
        <f t="shared" si="13"/>
        <v/>
      </c>
      <c r="AJ460" s="62" t="str">
        <f>if(V460&lt;&gt;0, if(T460="Lift &amp; Shift Noprod",Assumptions!$B$9,if(V460=Assumptions!$B$6,Assumptions!$B$10,if(P460=1,Assumptions!$B$8,Assumptions!$B$7))),"")</f>
        <v/>
      </c>
      <c r="AK460" s="69">
        <f t="shared" si="14"/>
        <v>0</v>
      </c>
      <c r="AL460" s="69">
        <f>if(AJ460="Hyperdisk Balanced",Assumptions!$B$11,0)</f>
        <v>0</v>
      </c>
      <c r="AM460" s="69">
        <f>if(AJ460="Hyperdisk Balanced",Assumptions!$B$12,0)</f>
        <v>0</v>
      </c>
      <c r="AN460" s="70">
        <f>if(AK460=0,0,if(AJ460="Hyperdisk Balanced",vlookup(AK460&amp;" provisioned space",'SKU Pricing'!A:B,Assumptions!$B$2,0)*Z460+vlookup(AK460&amp;" provisioned IOPS",'SKU Pricing'!A:B,Assumptions!$B$2,0)*AL460*730+vlookup(AK460&amp;" provisioned throughput",'SKU Pricing'!A:B,Assumptions!$B$2,0)*AM460*730,vlookup(AK460,'SKU Pricing'!A:B,Assumptions!$B$2,0)*Z460))</f>
        <v>0</v>
      </c>
      <c r="AO460" s="70">
        <f t="shared" si="15"/>
        <v>0</v>
      </c>
      <c r="AP460" s="71">
        <f t="shared" si="16"/>
        <v>0</v>
      </c>
      <c r="AQ460" s="70">
        <f>ifna(vlookup(AP460,'SKU Pricing'!A:B,Assumptions!$B$2,0)*AE460,0)</f>
        <v>0</v>
      </c>
      <c r="AR460" s="72">
        <v>0.0</v>
      </c>
    </row>
    <row r="461">
      <c r="A461" s="61" t="s">
        <v>609</v>
      </c>
      <c r="B461" s="62" t="str">
        <f>ifna(if(vlookup(A461,vOS!A:B,2,0)="","Unknown",vlookup(A461,vOS!A:B,2,0)),"Unknown")</f>
        <v>Debian GNU/Linux 12 (64-bit)</v>
      </c>
      <c r="C461" s="62">
        <f>vlookup(B461,'OS Study'!A:D,2,0)</f>
        <v>0</v>
      </c>
      <c r="D461" s="62" t="str">
        <f>vlookup(B461,'OS Study'!A:D,3,0)</f>
        <v>Linux</v>
      </c>
      <c r="E461" s="62" t="str">
        <f>vlookup(B461,'OS Study'!A:D,4,0)</f>
        <v>Debian</v>
      </c>
      <c r="F461" s="63" t="str">
        <f>vlookup(B461,'OS Study'!A:E,5,0)</f>
        <v>12</v>
      </c>
      <c r="G461" s="62">
        <f>IF(vlookup(A461,'RVtools V2.1'!A:J,4,0)="non",0,1)</f>
        <v>0</v>
      </c>
      <c r="H461" s="62">
        <f>if(vlookup(A461,'RVtools V2.1'!A:K,11,0)="kube",1,0)</f>
        <v>0</v>
      </c>
      <c r="I461" s="62">
        <f t="shared" si="5"/>
        <v>0</v>
      </c>
      <c r="J461" s="62">
        <f>ifna(vlookup(A461,'Infra Study'!A:Q,17,0),0)</f>
        <v>1</v>
      </c>
      <c r="K461" s="64">
        <f>IFERROR(__xludf.DUMMYFUNCTION("N(REGEXMATCH(VLOOKUP(A461, 'RVtools V2.1'!A:H, 8, 0), ""^Serveur de fichiers""))"),0.0)</f>
        <v>0</v>
      </c>
      <c r="L461" s="64">
        <f t="shared" si="6"/>
        <v>0</v>
      </c>
      <c r="M461" s="65" t="str">
        <f>ifna(vlookup(A461,'RVtools V2.1'!A:I,8,0),"N/A")</f>
        <v>Infra - Veeam</v>
      </c>
      <c r="N461" s="64">
        <f>IFERROR(__xludf.DUMMYFUNCTION("IF(REGEXMATCH(M461, ""(?i)"" &amp; JOIN(""|"", SPLIT(""kalisil"", "" ""))), 1, 0)"),0.0)</f>
        <v>0</v>
      </c>
      <c r="O461" s="64" t="str">
        <f>vlookup(A461,'RVtools V2.1'!A:H,7,0)</f>
        <v>N/A</v>
      </c>
      <c r="P461" s="64">
        <f>if(vlookup(A461,'RVtools V2.1'!A:H,5,0)="oui",1,0)</f>
        <v>0</v>
      </c>
      <c r="Q461" s="64">
        <f>ifna(vlookup(A461,vCPU!A:B,2,0),"Unknown")</f>
        <v>8</v>
      </c>
      <c r="R461" s="66">
        <f>ifna(vlookup(A461,vMemory!A:C,3,0),"Unknown")</f>
        <v>16</v>
      </c>
      <c r="S461" s="66">
        <f>ifna(vlookup(A461,vDisk!A:C,3,0),"Unknown")</f>
        <v>80</v>
      </c>
      <c r="T461" s="67" t="str">
        <f t="array" ref="T461">IFS(
   L461=1, "No Lift &amp; Shift",
   J461=1, XLOOKUP(A461, 'Infra Study'!A:A, 'Infra Study'!P:P),
   I461=1, "No Lift &amp; Shift",
   H461=1, "GKE",
   K461=1, "GCNV",
   G461=1, "Lift &amp; Shift Prod",
   TRUE, "Lift &amp; Shift Noprod"
)</f>
        <v>No Lift &amp; Shift</v>
      </c>
      <c r="U461" s="67">
        <f t="shared" si="7"/>
        <v>0</v>
      </c>
      <c r="V461" s="68">
        <f>if(T461="Lift &amp; Shift Noprod",if( Y461=0,Assumptions!$B$5, Assumptions!$B$4),if(T461="Lift &amp; Shift Prod",if(AND(N461=1,O461="T1"),Assumptions!$B$6,Assumptions!$B$4),0))</f>
        <v>0</v>
      </c>
      <c r="W461" s="62">
        <f>if(V461&lt;&gt;0,if(Q461="Unknown", Assumptions!$B$42,If(Q461&gt;1,Q461,2)),0)</f>
        <v>0</v>
      </c>
      <c r="X461" s="69">
        <f>if(V461&lt;&gt;0,if(R461="Unknown", Assumptions!$B$43,R461),0)</f>
        <v>0</v>
      </c>
      <c r="Y461" s="68">
        <f t="shared" si="8"/>
        <v>0</v>
      </c>
      <c r="Z461" s="68">
        <f>if(V461&lt;&gt;0,if(  S461="Unknown", Assumptions!$B$44,S461),0)</f>
        <v>0</v>
      </c>
      <c r="AA461" s="68">
        <f>if(V461 ="N2",ifna(vlookup(W461&amp;"-"&amp;X461,'Ref. VM'!A:B,2,0),"Custom"),if(V461 ="E2" , ifna(vlookup(W461&amp;"-"&amp;X461,'Ref. VM'!D:E,2,0),"Custom"),if(V461="N2D",ifna(vlookup(W461&amp;"-"&amp;X461,'Ref. VM'!G:H,2,0),"Custom"),if(V461="N4",ifna(vlookup(W461&amp;"-"&amp;X461,'Ref. VM'!J:K,2,0),"Custom"),0))))</f>
        <v>0</v>
      </c>
      <c r="AB461" s="67">
        <f t="shared" si="9"/>
        <v>0</v>
      </c>
      <c r="AC461" s="67">
        <f t="shared" si="10"/>
        <v>0</v>
      </c>
      <c r="AD461" s="67">
        <f t="shared" si="11"/>
        <v>0</v>
      </c>
      <c r="AE461" s="62">
        <f>if(T461="Lift &amp; Shift Prod",730,if(T461="Lift &amp; Shift Noprod",Assumptions!$B$3,0))</f>
        <v>0</v>
      </c>
      <c r="AF461" s="70">
        <f>if( U461=0,0,if(Y461=0, ((vlookup(AB461,'SKU Pricing'!A:B,Assumptions!$B$2,0)*W461)+(vlookup(AC461,'SKU Pricing'!A:B,Assumptions!$B$2,0)*X461))*AE461,((vlookup(AB461,'SKU Pricing'!A:B,Assumptions!$B$2,0)*W461)+(vlookup(AC461,'SKU Pricing'!A:B,Assumptions!$B$2,0)*(W461*8))+(vlookup(AD461,'SKU Pricing'!A:B,Assumptions!$B$2,0)*(X461-(W461*8))))*AE461))</f>
        <v>0</v>
      </c>
      <c r="AG461" s="67">
        <f t="shared" si="12"/>
        <v>0</v>
      </c>
      <c r="AH461" s="70">
        <f>ifna(vlookup(AG461,'SKU Pricing'!A:B,Assumptions!$B$2,0)*W461*AE461,0)</f>
        <v>0</v>
      </c>
      <c r="AI461" s="62" t="str">
        <f t="shared" si="13"/>
        <v/>
      </c>
      <c r="AJ461" s="62" t="str">
        <f>if(V461&lt;&gt;0, if(T461="Lift &amp; Shift Noprod",Assumptions!$B$9,if(V461=Assumptions!$B$6,Assumptions!$B$10,if(P461=1,Assumptions!$B$8,Assumptions!$B$7))),"")</f>
        <v/>
      </c>
      <c r="AK461" s="69">
        <f t="shared" si="14"/>
        <v>0</v>
      </c>
      <c r="AL461" s="69">
        <f>if(AJ461="Hyperdisk Balanced",Assumptions!$B$11,0)</f>
        <v>0</v>
      </c>
      <c r="AM461" s="69">
        <f>if(AJ461="Hyperdisk Balanced",Assumptions!$B$12,0)</f>
        <v>0</v>
      </c>
      <c r="AN461" s="70">
        <f>if(AK461=0,0,if(AJ461="Hyperdisk Balanced",vlookup(AK461&amp;" provisioned space",'SKU Pricing'!A:B,Assumptions!$B$2,0)*Z461+vlookup(AK461&amp;" provisioned IOPS",'SKU Pricing'!A:B,Assumptions!$B$2,0)*AL461*730+vlookup(AK461&amp;" provisioned throughput",'SKU Pricing'!A:B,Assumptions!$B$2,0)*AM461*730,vlookup(AK461,'SKU Pricing'!A:B,Assumptions!$B$2,0)*Z461))</f>
        <v>0</v>
      </c>
      <c r="AO461" s="70">
        <f t="shared" si="15"/>
        <v>0</v>
      </c>
      <c r="AP461" s="71">
        <f t="shared" si="16"/>
        <v>0</v>
      </c>
      <c r="AQ461" s="70">
        <f>ifna(vlookup(AP461,'SKU Pricing'!A:B,Assumptions!$B$2,0)*AE461,0)</f>
        <v>0</v>
      </c>
      <c r="AR461" s="72">
        <v>0.0</v>
      </c>
    </row>
    <row r="462">
      <c r="A462" s="61" t="s">
        <v>610</v>
      </c>
      <c r="B462" s="62" t="str">
        <f>ifna(if(vlookup(A462,vOS!A:B,2,0)="","Unknown",vlookup(A462,vOS!A:B,2,0)),"Unknown")</f>
        <v>Debian GNU/Linux 12 (64-bit)</v>
      </c>
      <c r="C462" s="62">
        <f>vlookup(B462,'OS Study'!A:D,2,0)</f>
        <v>0</v>
      </c>
      <c r="D462" s="62" t="str">
        <f>vlookup(B462,'OS Study'!A:D,3,0)</f>
        <v>Linux</v>
      </c>
      <c r="E462" s="62" t="str">
        <f>vlookup(B462,'OS Study'!A:D,4,0)</f>
        <v>Debian</v>
      </c>
      <c r="F462" s="63" t="str">
        <f>vlookup(B462,'OS Study'!A:E,5,0)</f>
        <v>12</v>
      </c>
      <c r="G462" s="62">
        <f>IF(vlookup(A462,'RVtools V2.1'!A:J,4,0)="non",0,1)</f>
        <v>0</v>
      </c>
      <c r="H462" s="62">
        <f>if(vlookup(A462,'RVtools V2.1'!A:K,11,0)="kube",1,0)</f>
        <v>0</v>
      </c>
      <c r="I462" s="62">
        <f t="shared" si="5"/>
        <v>0</v>
      </c>
      <c r="J462" s="62">
        <f>ifna(vlookup(A462,'Infra Study'!A:Q,17,0),0)</f>
        <v>1</v>
      </c>
      <c r="K462" s="64">
        <f>IFERROR(__xludf.DUMMYFUNCTION("N(REGEXMATCH(VLOOKUP(A462, 'RVtools V2.1'!A:H, 8, 0), ""^Serveur de fichiers""))"),0.0)</f>
        <v>0</v>
      </c>
      <c r="L462" s="64">
        <f t="shared" si="6"/>
        <v>0</v>
      </c>
      <c r="M462" s="65" t="str">
        <f>ifna(vlookup(A462,'RVtools V2.1'!A:I,8,0),"N/A")</f>
        <v>Infra - Veeam</v>
      </c>
      <c r="N462" s="64">
        <f>IFERROR(__xludf.DUMMYFUNCTION("IF(REGEXMATCH(M462, ""(?i)"" &amp; JOIN(""|"", SPLIT(""kalisil"", "" ""))), 1, 0)"),0.0)</f>
        <v>0</v>
      </c>
      <c r="O462" s="64" t="str">
        <f>vlookup(A462,'RVtools V2.1'!A:H,7,0)</f>
        <v>N/A</v>
      </c>
      <c r="P462" s="64">
        <f>if(vlookup(A462,'RVtools V2.1'!A:H,5,0)="oui",1,0)</f>
        <v>0</v>
      </c>
      <c r="Q462" s="64">
        <f>ifna(vlookup(A462,vCPU!A:B,2,0),"Unknown")</f>
        <v>8</v>
      </c>
      <c r="R462" s="66">
        <f>ifna(vlookup(A462,vMemory!A:C,3,0),"Unknown")</f>
        <v>16</v>
      </c>
      <c r="S462" s="66">
        <f>ifna(vlookup(A462,vDisk!A:C,3,0),"Unknown")</f>
        <v>80</v>
      </c>
      <c r="T462" s="67" t="str">
        <f t="array" ref="T462">IFS(
   L462=1, "No Lift &amp; Shift",
   J462=1, XLOOKUP(A462, 'Infra Study'!A:A, 'Infra Study'!P:P),
   I462=1, "No Lift &amp; Shift",
   H462=1, "GKE",
   K462=1, "GCNV",
   G462=1, "Lift &amp; Shift Prod",
   TRUE, "Lift &amp; Shift Noprod"
)</f>
        <v>No Lift &amp; Shift</v>
      </c>
      <c r="U462" s="67">
        <f t="shared" si="7"/>
        <v>0</v>
      </c>
      <c r="V462" s="68">
        <f>if(T462="Lift &amp; Shift Noprod",if( Y462=0,Assumptions!$B$5, Assumptions!$B$4),if(T462="Lift &amp; Shift Prod",if(AND(N462=1,O462="T1"),Assumptions!$B$6,Assumptions!$B$4),0))</f>
        <v>0</v>
      </c>
      <c r="W462" s="62">
        <f>if(V462&lt;&gt;0,if(Q462="Unknown", Assumptions!$B$42,If(Q462&gt;1,Q462,2)),0)</f>
        <v>0</v>
      </c>
      <c r="X462" s="69">
        <f>if(V462&lt;&gt;0,if(R462="Unknown", Assumptions!$B$43,R462),0)</f>
        <v>0</v>
      </c>
      <c r="Y462" s="68">
        <f t="shared" si="8"/>
        <v>0</v>
      </c>
      <c r="Z462" s="68">
        <f>if(V462&lt;&gt;0,if(  S462="Unknown", Assumptions!$B$44,S462),0)</f>
        <v>0</v>
      </c>
      <c r="AA462" s="68">
        <f>if(V462 ="N2",ifna(vlookup(W462&amp;"-"&amp;X462,'Ref. VM'!A:B,2,0),"Custom"),if(V462 ="E2" , ifna(vlookup(W462&amp;"-"&amp;X462,'Ref. VM'!D:E,2,0),"Custom"),if(V462="N2D",ifna(vlookup(W462&amp;"-"&amp;X462,'Ref. VM'!G:H,2,0),"Custom"),if(V462="N4",ifna(vlookup(W462&amp;"-"&amp;X462,'Ref. VM'!J:K,2,0),"Custom"),0))))</f>
        <v>0</v>
      </c>
      <c r="AB462" s="67">
        <f t="shared" si="9"/>
        <v>0</v>
      </c>
      <c r="AC462" s="67">
        <f t="shared" si="10"/>
        <v>0</v>
      </c>
      <c r="AD462" s="67">
        <f t="shared" si="11"/>
        <v>0</v>
      </c>
      <c r="AE462" s="62">
        <f>if(T462="Lift &amp; Shift Prod",730,if(T462="Lift &amp; Shift Noprod",Assumptions!$B$3,0))</f>
        <v>0</v>
      </c>
      <c r="AF462" s="70">
        <f>if( U462=0,0,if(Y462=0, ((vlookup(AB462,'SKU Pricing'!A:B,Assumptions!$B$2,0)*W462)+(vlookup(AC462,'SKU Pricing'!A:B,Assumptions!$B$2,0)*X462))*AE462,((vlookup(AB462,'SKU Pricing'!A:B,Assumptions!$B$2,0)*W462)+(vlookup(AC462,'SKU Pricing'!A:B,Assumptions!$B$2,0)*(W462*8))+(vlookup(AD462,'SKU Pricing'!A:B,Assumptions!$B$2,0)*(X462-(W462*8))))*AE462))</f>
        <v>0</v>
      </c>
      <c r="AG462" s="67">
        <f t="shared" si="12"/>
        <v>0</v>
      </c>
      <c r="AH462" s="70">
        <f>ifna(vlookup(AG462,'SKU Pricing'!A:B,Assumptions!$B$2,0)*W462*AE462,0)</f>
        <v>0</v>
      </c>
      <c r="AI462" s="62" t="str">
        <f t="shared" si="13"/>
        <v/>
      </c>
      <c r="AJ462" s="62" t="str">
        <f>if(V462&lt;&gt;0, if(T462="Lift &amp; Shift Noprod",Assumptions!$B$9,if(V462=Assumptions!$B$6,Assumptions!$B$10,if(P462=1,Assumptions!$B$8,Assumptions!$B$7))),"")</f>
        <v/>
      </c>
      <c r="AK462" s="69">
        <f t="shared" si="14"/>
        <v>0</v>
      </c>
      <c r="AL462" s="69">
        <f>if(AJ462="Hyperdisk Balanced",Assumptions!$B$11,0)</f>
        <v>0</v>
      </c>
      <c r="AM462" s="69">
        <f>if(AJ462="Hyperdisk Balanced",Assumptions!$B$12,0)</f>
        <v>0</v>
      </c>
      <c r="AN462" s="70">
        <f>if(AK462=0,0,if(AJ462="Hyperdisk Balanced",vlookup(AK462&amp;" provisioned space",'SKU Pricing'!A:B,Assumptions!$B$2,0)*Z462+vlookup(AK462&amp;" provisioned IOPS",'SKU Pricing'!A:B,Assumptions!$B$2,0)*AL462*730+vlookup(AK462&amp;" provisioned throughput",'SKU Pricing'!A:B,Assumptions!$B$2,0)*AM462*730,vlookup(AK462,'SKU Pricing'!A:B,Assumptions!$B$2,0)*Z462))</f>
        <v>0</v>
      </c>
      <c r="AO462" s="70">
        <f t="shared" si="15"/>
        <v>0</v>
      </c>
      <c r="AP462" s="71">
        <f t="shared" si="16"/>
        <v>0</v>
      </c>
      <c r="AQ462" s="70">
        <f>ifna(vlookup(AP462,'SKU Pricing'!A:B,Assumptions!$B$2,0)*AE462,0)</f>
        <v>0</v>
      </c>
      <c r="AR462" s="72">
        <v>0.0</v>
      </c>
    </row>
    <row r="463">
      <c r="A463" s="61" t="s">
        <v>611</v>
      </c>
      <c r="B463" s="62" t="str">
        <f>ifna(if(vlookup(A463,vOS!A:B,2,0)="","Unknown",vlookup(A463,vOS!A:B,2,0)),"Unknown")</f>
        <v>Debian GNU/Linux 12 (64-bit)</v>
      </c>
      <c r="C463" s="62">
        <f>vlookup(B463,'OS Study'!A:D,2,0)</f>
        <v>0</v>
      </c>
      <c r="D463" s="62" t="str">
        <f>vlookup(B463,'OS Study'!A:D,3,0)</f>
        <v>Linux</v>
      </c>
      <c r="E463" s="62" t="str">
        <f>vlookup(B463,'OS Study'!A:D,4,0)</f>
        <v>Debian</v>
      </c>
      <c r="F463" s="63" t="str">
        <f>vlookup(B463,'OS Study'!A:E,5,0)</f>
        <v>12</v>
      </c>
      <c r="G463" s="62">
        <f>IF(vlookup(A463,'RVtools V2.1'!A:J,4,0)="non",0,1)</f>
        <v>0</v>
      </c>
      <c r="H463" s="62">
        <f>if(vlookup(A463,'RVtools V2.1'!A:K,11,0)="kube",1,0)</f>
        <v>0</v>
      </c>
      <c r="I463" s="62">
        <f t="shared" si="5"/>
        <v>0</v>
      </c>
      <c r="J463" s="62">
        <f>ifna(vlookup(A463,'Infra Study'!A:Q,17,0),0)</f>
        <v>1</v>
      </c>
      <c r="K463" s="64">
        <f>IFERROR(__xludf.DUMMYFUNCTION("N(REGEXMATCH(VLOOKUP(A463, 'RVtools V2.1'!A:H, 8, 0), ""^Serveur de fichiers""))"),0.0)</f>
        <v>0</v>
      </c>
      <c r="L463" s="64">
        <f t="shared" si="6"/>
        <v>0</v>
      </c>
      <c r="M463" s="65" t="str">
        <f>ifna(vlookup(A463,'RVtools V2.1'!A:I,8,0),"N/A")</f>
        <v>Infra - Veeam</v>
      </c>
      <c r="N463" s="64">
        <f>IFERROR(__xludf.DUMMYFUNCTION("IF(REGEXMATCH(M463, ""(?i)"" &amp; JOIN(""|"", SPLIT(""kalisil"", "" ""))), 1, 0)"),0.0)</f>
        <v>0</v>
      </c>
      <c r="O463" s="64" t="str">
        <f>vlookup(A463,'RVtools V2.1'!A:H,7,0)</f>
        <v>N/A</v>
      </c>
      <c r="P463" s="64">
        <f>if(vlookup(A463,'RVtools V2.1'!A:H,5,0)="oui",1,0)</f>
        <v>0</v>
      </c>
      <c r="Q463" s="64">
        <f>ifna(vlookup(A463,vCPU!A:B,2,0),"Unknown")</f>
        <v>8</v>
      </c>
      <c r="R463" s="66">
        <f>ifna(vlookup(A463,vMemory!A:C,3,0),"Unknown")</f>
        <v>16</v>
      </c>
      <c r="S463" s="66">
        <f>ifna(vlookup(A463,vDisk!A:C,3,0),"Unknown")</f>
        <v>80</v>
      </c>
      <c r="T463" s="67" t="str">
        <f t="array" ref="T463">IFS(
   L463=1, "No Lift &amp; Shift",
   J463=1, XLOOKUP(A463, 'Infra Study'!A:A, 'Infra Study'!P:P),
   I463=1, "No Lift &amp; Shift",
   H463=1, "GKE",
   K463=1, "GCNV",
   G463=1, "Lift &amp; Shift Prod",
   TRUE, "Lift &amp; Shift Noprod"
)</f>
        <v>No Lift &amp; Shift</v>
      </c>
      <c r="U463" s="67">
        <f t="shared" si="7"/>
        <v>0</v>
      </c>
      <c r="V463" s="68">
        <f>if(T463="Lift &amp; Shift Noprod",if( Y463=0,Assumptions!$B$5, Assumptions!$B$4),if(T463="Lift &amp; Shift Prod",if(AND(N463=1,O463="T1"),Assumptions!$B$6,Assumptions!$B$4),0))</f>
        <v>0</v>
      </c>
      <c r="W463" s="62">
        <f>if(V463&lt;&gt;0,if(Q463="Unknown", Assumptions!$B$42,If(Q463&gt;1,Q463,2)),0)</f>
        <v>0</v>
      </c>
      <c r="X463" s="69">
        <f>if(V463&lt;&gt;0,if(R463="Unknown", Assumptions!$B$43,R463),0)</f>
        <v>0</v>
      </c>
      <c r="Y463" s="68">
        <f t="shared" si="8"/>
        <v>0</v>
      </c>
      <c r="Z463" s="68">
        <f>if(V463&lt;&gt;0,if(  S463="Unknown", Assumptions!$B$44,S463),0)</f>
        <v>0</v>
      </c>
      <c r="AA463" s="68">
        <f>if(V463 ="N2",ifna(vlookup(W463&amp;"-"&amp;X463,'Ref. VM'!A:B,2,0),"Custom"),if(V463 ="E2" , ifna(vlookup(W463&amp;"-"&amp;X463,'Ref. VM'!D:E,2,0),"Custom"),if(V463="N2D",ifna(vlookup(W463&amp;"-"&amp;X463,'Ref. VM'!G:H,2,0),"Custom"),if(V463="N4",ifna(vlookup(W463&amp;"-"&amp;X463,'Ref. VM'!J:K,2,0),"Custom"),0))))</f>
        <v>0</v>
      </c>
      <c r="AB463" s="67">
        <f t="shared" si="9"/>
        <v>0</v>
      </c>
      <c r="AC463" s="67">
        <f t="shared" si="10"/>
        <v>0</v>
      </c>
      <c r="AD463" s="67">
        <f t="shared" si="11"/>
        <v>0</v>
      </c>
      <c r="AE463" s="62">
        <f>if(T463="Lift &amp; Shift Prod",730,if(T463="Lift &amp; Shift Noprod",Assumptions!$B$3,0))</f>
        <v>0</v>
      </c>
      <c r="AF463" s="70">
        <f>if( U463=0,0,if(Y463=0, ((vlookup(AB463,'SKU Pricing'!A:B,Assumptions!$B$2,0)*W463)+(vlookup(AC463,'SKU Pricing'!A:B,Assumptions!$B$2,0)*X463))*AE463,((vlookup(AB463,'SKU Pricing'!A:B,Assumptions!$B$2,0)*W463)+(vlookup(AC463,'SKU Pricing'!A:B,Assumptions!$B$2,0)*(W463*8))+(vlookup(AD463,'SKU Pricing'!A:B,Assumptions!$B$2,0)*(X463-(W463*8))))*AE463))</f>
        <v>0</v>
      </c>
      <c r="AG463" s="67">
        <f t="shared" si="12"/>
        <v>0</v>
      </c>
      <c r="AH463" s="70">
        <f>ifna(vlookup(AG463,'SKU Pricing'!A:B,Assumptions!$B$2,0)*W463*AE463,0)</f>
        <v>0</v>
      </c>
      <c r="AI463" s="62" t="str">
        <f t="shared" si="13"/>
        <v/>
      </c>
      <c r="AJ463" s="62" t="str">
        <f>if(V463&lt;&gt;0, if(T463="Lift &amp; Shift Noprod",Assumptions!$B$9,if(V463=Assumptions!$B$6,Assumptions!$B$10,if(P463=1,Assumptions!$B$8,Assumptions!$B$7))),"")</f>
        <v/>
      </c>
      <c r="AK463" s="69">
        <f t="shared" si="14"/>
        <v>0</v>
      </c>
      <c r="AL463" s="69">
        <f>if(AJ463="Hyperdisk Balanced",Assumptions!$B$11,0)</f>
        <v>0</v>
      </c>
      <c r="AM463" s="69">
        <f>if(AJ463="Hyperdisk Balanced",Assumptions!$B$12,0)</f>
        <v>0</v>
      </c>
      <c r="AN463" s="70">
        <f>if(AK463=0,0,if(AJ463="Hyperdisk Balanced",vlookup(AK463&amp;" provisioned space",'SKU Pricing'!A:B,Assumptions!$B$2,0)*Z463+vlookup(AK463&amp;" provisioned IOPS",'SKU Pricing'!A:B,Assumptions!$B$2,0)*AL463*730+vlookup(AK463&amp;" provisioned throughput",'SKU Pricing'!A:B,Assumptions!$B$2,0)*AM463*730,vlookup(AK463,'SKU Pricing'!A:B,Assumptions!$B$2,0)*Z463))</f>
        <v>0</v>
      </c>
      <c r="AO463" s="70">
        <f t="shared" si="15"/>
        <v>0</v>
      </c>
      <c r="AP463" s="71">
        <f t="shared" si="16"/>
        <v>0</v>
      </c>
      <c r="AQ463" s="70">
        <f>ifna(vlookup(AP463,'SKU Pricing'!A:B,Assumptions!$B$2,0)*AE463,0)</f>
        <v>0</v>
      </c>
      <c r="AR463" s="72">
        <v>0.0</v>
      </c>
    </row>
    <row r="464">
      <c r="A464" s="61" t="s">
        <v>612</v>
      </c>
      <c r="B464" s="62" t="str">
        <f>ifna(if(vlookup(A464,vOS!A:B,2,0)="","Unknown",vlookup(A464,vOS!A:B,2,0)),"Unknown")</f>
        <v>Microsoft Windows Server 2022 (64-bit)</v>
      </c>
      <c r="C464" s="62">
        <f>vlookup(B464,'OS Study'!A:D,2,0)</f>
        <v>0</v>
      </c>
      <c r="D464" s="62" t="str">
        <f>vlookup(B464,'OS Study'!A:D,3,0)</f>
        <v>Windows</v>
      </c>
      <c r="E464" s="62" t="str">
        <f>vlookup(B464,'OS Study'!A:D,4,0)</f>
        <v>Server</v>
      </c>
      <c r="F464" s="63" t="str">
        <f>vlookup(B464,'OS Study'!A:E,5,0)</f>
        <v>2022</v>
      </c>
      <c r="G464" s="62">
        <f>IF(vlookup(A464,'RVtools V2.1'!A:J,4,0)="non",0,1)</f>
        <v>0</v>
      </c>
      <c r="H464" s="62">
        <f>if(vlookup(A464,'RVtools V2.1'!A:K,11,0)="kube",1,0)</f>
        <v>0</v>
      </c>
      <c r="I464" s="62">
        <f t="shared" si="5"/>
        <v>0</v>
      </c>
      <c r="J464" s="62">
        <f>ifna(vlookup(A464,'Infra Study'!A:Q,17,0),0)</f>
        <v>0</v>
      </c>
      <c r="K464" s="64">
        <f>IFERROR(__xludf.DUMMYFUNCTION("N(REGEXMATCH(VLOOKUP(A464, 'RVtools V2.1'!A:H, 8, 0), ""^Serveur de fichiers""))"),0.0)</f>
        <v>0</v>
      </c>
      <c r="L464" s="64">
        <f t="shared" si="6"/>
        <v>0</v>
      </c>
      <c r="M464" s="65" t="str">
        <f>ifna(vlookup(A464,'RVtools V2.1'!A:I,8,0),"N/A")</f>
        <v>Infra - Veeam</v>
      </c>
      <c r="N464" s="64">
        <f>IFERROR(__xludf.DUMMYFUNCTION("IF(REGEXMATCH(M464, ""(?i)"" &amp; JOIN(""|"", SPLIT(""kalisil"", "" ""))), 1, 0)"),0.0)</f>
        <v>0</v>
      </c>
      <c r="O464" s="64" t="str">
        <f>vlookup(A464,'RVtools V2.1'!A:H,7,0)</f>
        <v>N/A</v>
      </c>
      <c r="P464" s="64">
        <f>if(vlookup(A464,'RVtools V2.1'!A:H,5,0)="oui",1,0)</f>
        <v>0</v>
      </c>
      <c r="Q464" s="64">
        <f>ifna(vlookup(A464,vCPU!A:B,2,0),"Unknown")</f>
        <v>6</v>
      </c>
      <c r="R464" s="66">
        <f>ifna(vlookup(A464,vMemory!A:C,3,0),"Unknown")</f>
        <v>16</v>
      </c>
      <c r="S464" s="66">
        <f>ifna(vlookup(A464,vDisk!A:C,3,0),"Unknown")</f>
        <v>139</v>
      </c>
      <c r="T464" s="67" t="str">
        <f t="array" ref="T464">IFS(
   L464=1, "No Lift &amp; Shift",
   J464=1, XLOOKUP(A464, 'Infra Study'!A:A, 'Infra Study'!P:P),
   I464=1, "No Lift &amp; Shift",
   H464=1, "GKE",
   K464=1, "GCNV",
   G464=1, "Lift &amp; Shift Prod",
   TRUE, "Lift &amp; Shift Noprod"
)</f>
        <v>Lift &amp; Shift Noprod</v>
      </c>
      <c r="U464" s="67">
        <f t="shared" si="7"/>
        <v>1</v>
      </c>
      <c r="V464" s="68" t="str">
        <f>if(T464="Lift &amp; Shift Noprod",if( Y464=0,Assumptions!$B$5, Assumptions!$B$4),if(T464="Lift &amp; Shift Prod",if(AND(N464=1,O464="T1"),Assumptions!$B$6,Assumptions!$B$4),0))</f>
        <v>E2</v>
      </c>
      <c r="W464" s="69">
        <f>if(V464&lt;&gt;0,if(Q464="Unknown", Assumptions!$B$42,If(Q464&gt;1,Q464,2)),0)</f>
        <v>6</v>
      </c>
      <c r="X464" s="69">
        <f>if(V464&lt;&gt;0,if(R464="Unknown", Assumptions!$B$43,R464),0)</f>
        <v>16</v>
      </c>
      <c r="Y464" s="68">
        <f t="shared" si="8"/>
        <v>0</v>
      </c>
      <c r="Z464" s="68">
        <f>if(V464&lt;&gt;0,if(  S464="Unknown", Assumptions!$B$44,S464),0)</f>
        <v>139</v>
      </c>
      <c r="AA464" s="68" t="str">
        <f>if(V464 ="N2",ifna(vlookup(W464&amp;"-"&amp;X464,'Ref. VM'!A:B,2,0),"Custom"),if(V464 ="E2" , ifna(vlookup(W464&amp;"-"&amp;X464,'Ref. VM'!D:E,2,0),"Custom"),if(V464="N2D",ifna(vlookup(W464&amp;"-"&amp;X464,'Ref. VM'!G:H,2,0),"Custom"),if(V464="N4",ifna(vlookup(W464&amp;"-"&amp;X464,'Ref. VM'!J:K,2,0),"Custom"),0))))</f>
        <v>Custom</v>
      </c>
      <c r="AB464" s="67" t="str">
        <f t="shared" si="9"/>
        <v>E2-Custom vCPUs</v>
      </c>
      <c r="AC464" s="67" t="str">
        <f t="shared" si="10"/>
        <v>E2-Custom RAM</v>
      </c>
      <c r="AD464" s="67">
        <f t="shared" si="11"/>
        <v>0</v>
      </c>
      <c r="AE464" s="69">
        <f>if(T464="Lift &amp; Shift Prod",730,if(T464="Lift &amp; Shift Noprod",Assumptions!$B$3,0))</f>
        <v>270</v>
      </c>
      <c r="AF464" s="70">
        <f>if( U464=0,0,if(Y464=0, ((vlookup(AB464,'SKU Pricing'!A:B,Assumptions!$B$2,0)*W464)+(vlookup(AC464,'SKU Pricing'!A:B,Assumptions!$B$2,0)*X464))*AE464,((vlookup(AB464,'SKU Pricing'!A:B,Assumptions!$B$2,0)*W464)+(vlookup(AC464,'SKU Pricing'!A:B,Assumptions!$B$2,0)*(W464*8))+(vlookup(AD464,'SKU Pricing'!A:B,Assumptions!$B$2,0)*(X464-(W464*8))))*AE464))</f>
        <v>58.420278</v>
      </c>
      <c r="AG464" s="67" t="str">
        <f t="shared" si="12"/>
        <v>Windows Server</v>
      </c>
      <c r="AH464" s="70">
        <f>ifna(vlookup(AG464,'SKU Pricing'!A:B,Assumptions!$B$2,0)*W464*AE464,0)</f>
        <v>74.52</v>
      </c>
      <c r="AI464" s="62" t="str">
        <f t="shared" si="13"/>
        <v/>
      </c>
      <c r="AJ464" s="62" t="str">
        <f>if(V464&lt;&gt;0, if(T464="Lift &amp; Shift Noprod",Assumptions!$B$9,if(V464=Assumptions!$B$6,Assumptions!$B$10,if(P464=1,Assumptions!$B$8,Assumptions!$B$7))),"")</f>
        <v>Balanced</v>
      </c>
      <c r="AK464" s="69" t="str">
        <f t="shared" si="14"/>
        <v>Balanced</v>
      </c>
      <c r="AL464" s="69">
        <f>if(AJ464="Hyperdisk Balanced",Assumptions!$B$11,0)</f>
        <v>0</v>
      </c>
      <c r="AM464" s="69">
        <f>if(AJ464="Hyperdisk Balanced",Assumptions!$B$12,0)</f>
        <v>0</v>
      </c>
      <c r="AN464" s="70">
        <f>if(AK464=0,0,if(AJ464="Hyperdisk Balanced",vlookup(AK464&amp;" provisioned space",'SKU Pricing'!A:B,Assumptions!$B$2,0)*Z464+vlookup(AK464&amp;" provisioned IOPS",'SKU Pricing'!A:B,Assumptions!$B$2,0)*AL464*730+vlookup(AK464&amp;" provisioned throughput",'SKU Pricing'!A:B,Assumptions!$B$2,0)*AM464*730,vlookup(AK464,'SKU Pricing'!A:B,Assumptions!$B$2,0)*Z464))</f>
        <v>16.124</v>
      </c>
      <c r="AO464" s="70">
        <f t="shared" si="15"/>
        <v>149.064278</v>
      </c>
      <c r="AP464" s="71" t="str">
        <f t="shared" si="16"/>
        <v>VM Manager</v>
      </c>
      <c r="AQ464" s="70">
        <f>ifna(vlookup(AP464,'SKU Pricing'!A:B,Assumptions!$B$2,0)*AE464,0)</f>
        <v>0.81</v>
      </c>
      <c r="AR464" s="72">
        <v>0.0</v>
      </c>
    </row>
    <row r="465">
      <c r="A465" s="61" t="s">
        <v>613</v>
      </c>
      <c r="B465" s="62" t="str">
        <f>ifna(if(vlookup(A465,vOS!A:B,2,0)="","Unknown",vlookup(A465,vOS!A:B,2,0)),"Unknown")</f>
        <v>Ubuntu Linux (64-bit)</v>
      </c>
      <c r="C465" s="62">
        <f>vlookup(B465,'OS Study'!A:D,2,0)</f>
        <v>0</v>
      </c>
      <c r="D465" s="62" t="str">
        <f>vlookup(B465,'OS Study'!A:D,3,0)</f>
        <v>Linux</v>
      </c>
      <c r="E465" s="62" t="str">
        <f>vlookup(B465,'OS Study'!A:D,4,0)</f>
        <v>Ubuntu</v>
      </c>
      <c r="F465" s="63" t="str">
        <f>vlookup(B465,'OS Study'!A:E,5,0)</f>
        <v/>
      </c>
      <c r="G465" s="62">
        <f>IF(vlookup(A465,'RVtools V2.1'!A:J,4,0)="non",0,1)</f>
        <v>0</v>
      </c>
      <c r="H465" s="62">
        <f>if(vlookup(A465,'RVtools V2.1'!A:K,11,0)="kube",1,0)</f>
        <v>0</v>
      </c>
      <c r="I465" s="62">
        <f t="shared" si="5"/>
        <v>0</v>
      </c>
      <c r="J465" s="62">
        <f>ifna(vlookup(A465,'Infra Study'!A:Q,17,0),0)</f>
        <v>0</v>
      </c>
      <c r="K465" s="64">
        <f>IFERROR(__xludf.DUMMYFUNCTION("N(REGEXMATCH(VLOOKUP(A465, 'RVtools V2.1'!A:H, 8, 0), ""^Serveur de fichiers""))"),0.0)</f>
        <v>0</v>
      </c>
      <c r="L465" s="64">
        <f t="shared" si="6"/>
        <v>0</v>
      </c>
      <c r="M465" s="65" t="str">
        <f>ifna(vlookup(A465,'RVtools V2.1'!A:I,8,0),"N/A")</f>
        <v>Infra - Veeam</v>
      </c>
      <c r="N465" s="64">
        <f>IFERROR(__xludf.DUMMYFUNCTION("IF(REGEXMATCH(M465, ""(?i)"" &amp; JOIN(""|"", SPLIT(""kalisil"", "" ""))), 1, 0)"),0.0)</f>
        <v>0</v>
      </c>
      <c r="O465" s="64" t="str">
        <f>vlookup(A465,'RVtools V2.1'!A:H,7,0)</f>
        <v>N/A</v>
      </c>
      <c r="P465" s="64">
        <f>if(vlookup(A465,'RVtools V2.1'!A:H,5,0)="oui",1,0)</f>
        <v>0</v>
      </c>
      <c r="Q465" s="64">
        <f>ifna(vlookup(A465,vCPU!A:B,2,0),"Unknown")</f>
        <v>4</v>
      </c>
      <c r="R465" s="66">
        <f>ifna(vlookup(A465,vMemory!A:C,3,0),"Unknown")</f>
        <v>8</v>
      </c>
      <c r="S465" s="66">
        <f>ifna(vlookup(A465,vDisk!A:C,3,0),"Unknown")</f>
        <v>40</v>
      </c>
      <c r="T465" s="67" t="str">
        <f t="array" ref="T465">IFS(
   L465=1, "No Lift &amp; Shift",
   J465=1, XLOOKUP(A465, 'Infra Study'!A:A, 'Infra Study'!P:P),
   I465=1, "No Lift &amp; Shift",
   H465=1, "GKE",
   K465=1, "GCNV",
   G465=1, "Lift &amp; Shift Prod",
   TRUE, "Lift &amp; Shift Noprod"
)</f>
        <v>Lift &amp; Shift Noprod</v>
      </c>
      <c r="U465" s="67">
        <f t="shared" si="7"/>
        <v>1</v>
      </c>
      <c r="V465" s="68" t="str">
        <f>if(T465="Lift &amp; Shift Noprod",if( Y465=0,Assumptions!$B$5, Assumptions!$B$4),if(T465="Lift &amp; Shift Prod",if(AND(N465=1,O465="T1"),Assumptions!$B$6,Assumptions!$B$4),0))</f>
        <v>E2</v>
      </c>
      <c r="W465" s="69">
        <f>if(V465&lt;&gt;0,if(Q465="Unknown", Assumptions!$B$42,If(Q465&gt;1,Q465,2)),0)</f>
        <v>4</v>
      </c>
      <c r="X465" s="69">
        <f>if(V465&lt;&gt;0,if(R465="Unknown", Assumptions!$B$43,R465),0)</f>
        <v>8</v>
      </c>
      <c r="Y465" s="68">
        <f t="shared" si="8"/>
        <v>0</v>
      </c>
      <c r="Z465" s="68">
        <f>if(V465&lt;&gt;0,if(  S465="Unknown", Assumptions!$B$44,S465),0)</f>
        <v>40</v>
      </c>
      <c r="AA465" s="68" t="str">
        <f>if(V465 ="N2",ifna(vlookup(W465&amp;"-"&amp;X465,'Ref. VM'!A:B,2,0),"Custom"),if(V465 ="E2" , ifna(vlookup(W465&amp;"-"&amp;X465,'Ref. VM'!D:E,2,0),"Custom"),if(V465="N2D",ifna(vlookup(W465&amp;"-"&amp;X465,'Ref. VM'!G:H,2,0),"Custom"),if(V465="N4",ifna(vlookup(W465&amp;"-"&amp;X465,'Ref. VM'!J:K,2,0),"Custom"),0))))</f>
        <v>Custom</v>
      </c>
      <c r="AB465" s="67" t="str">
        <f t="shared" si="9"/>
        <v>E2-Custom vCPUs</v>
      </c>
      <c r="AC465" s="67" t="str">
        <f t="shared" si="10"/>
        <v>E2-Custom RAM</v>
      </c>
      <c r="AD465" s="67">
        <f t="shared" si="11"/>
        <v>0</v>
      </c>
      <c r="AE465" s="69">
        <f>if(T465="Lift &amp; Shift Prod",730,if(T465="Lift &amp; Shift Noprod",Assumptions!$B$3,0))</f>
        <v>270</v>
      </c>
      <c r="AF465" s="70">
        <f>if( U465=0,0,if(Y465=0, ((vlookup(AB465,'SKU Pricing'!A:B,Assumptions!$B$2,0)*W465)+(vlookup(AC465,'SKU Pricing'!A:B,Assumptions!$B$2,0)*X465))*AE465,((vlookup(AB465,'SKU Pricing'!A:B,Assumptions!$B$2,0)*W465)+(vlookup(AC465,'SKU Pricing'!A:B,Assumptions!$B$2,0)*(W465*8))+(vlookup(AD465,'SKU Pricing'!A:B,Assumptions!$B$2,0)*(X465-(W465*8))))*AE465))</f>
        <v>36.383256</v>
      </c>
      <c r="AG465" s="67">
        <f t="shared" si="12"/>
        <v>0</v>
      </c>
      <c r="AH465" s="70">
        <f>ifna(vlookup(AG465,'SKU Pricing'!A:B,Assumptions!$B$2,0)*W465*AE465,0)</f>
        <v>0</v>
      </c>
      <c r="AI465" s="62" t="str">
        <f t="shared" si="13"/>
        <v/>
      </c>
      <c r="AJ465" s="62" t="str">
        <f>if(V465&lt;&gt;0, if(T465="Lift &amp; Shift Noprod",Assumptions!$B$9,if(V465=Assumptions!$B$6,Assumptions!$B$10,if(P465=1,Assumptions!$B$8,Assumptions!$B$7))),"")</f>
        <v>Balanced</v>
      </c>
      <c r="AK465" s="69" t="str">
        <f t="shared" si="14"/>
        <v>Balanced</v>
      </c>
      <c r="AL465" s="69">
        <f>if(AJ465="Hyperdisk Balanced",Assumptions!$B$11,0)</f>
        <v>0</v>
      </c>
      <c r="AM465" s="69">
        <f>if(AJ465="Hyperdisk Balanced",Assumptions!$B$12,0)</f>
        <v>0</v>
      </c>
      <c r="AN465" s="70">
        <f>if(AK465=0,0,if(AJ465="Hyperdisk Balanced",vlookup(AK465&amp;" provisioned space",'SKU Pricing'!A:B,Assumptions!$B$2,0)*Z465+vlookup(AK465&amp;" provisioned IOPS",'SKU Pricing'!A:B,Assumptions!$B$2,0)*AL465*730+vlookup(AK465&amp;" provisioned throughput",'SKU Pricing'!A:B,Assumptions!$B$2,0)*AM465*730,vlookup(AK465,'SKU Pricing'!A:B,Assumptions!$B$2,0)*Z465))</f>
        <v>4.64</v>
      </c>
      <c r="AO465" s="70">
        <f t="shared" si="15"/>
        <v>41.023256</v>
      </c>
      <c r="AP465" s="71" t="str">
        <f t="shared" si="16"/>
        <v>VM Manager</v>
      </c>
      <c r="AQ465" s="70">
        <f>ifna(vlookup(AP465,'SKU Pricing'!A:B,Assumptions!$B$2,0)*AE465,0)</f>
        <v>0.81</v>
      </c>
      <c r="AR465" s="72">
        <v>0.0</v>
      </c>
    </row>
    <row r="466">
      <c r="A466" s="61" t="s">
        <v>614</v>
      </c>
      <c r="B466" s="62" t="str">
        <f>ifna(if(vlookup(A466,vOS!A:B,2,0)="","Unknown",vlookup(A466,vOS!A:B,2,0)),"Unknown")</f>
        <v>Ubuntu Linux (64-bit)</v>
      </c>
      <c r="C466" s="62">
        <f>vlookup(B466,'OS Study'!A:D,2,0)</f>
        <v>0</v>
      </c>
      <c r="D466" s="62" t="str">
        <f>vlookup(B466,'OS Study'!A:D,3,0)</f>
        <v>Linux</v>
      </c>
      <c r="E466" s="62" t="str">
        <f>vlookup(B466,'OS Study'!A:D,4,0)</f>
        <v>Ubuntu</v>
      </c>
      <c r="F466" s="63" t="str">
        <f>vlookup(B466,'OS Study'!A:E,5,0)</f>
        <v/>
      </c>
      <c r="G466" s="62">
        <f>IF(vlookup(A466,'RVtools V2.1'!A:J,4,0)="non",0,1)</f>
        <v>0</v>
      </c>
      <c r="H466" s="62">
        <f>if(vlookup(A466,'RVtools V2.1'!A:K,11,0)="kube",1,0)</f>
        <v>0</v>
      </c>
      <c r="I466" s="62">
        <f t="shared" si="5"/>
        <v>0</v>
      </c>
      <c r="J466" s="62">
        <f>ifna(vlookup(A466,'Infra Study'!A:Q,17,0),0)</f>
        <v>0</v>
      </c>
      <c r="K466" s="64">
        <f>IFERROR(__xludf.DUMMYFUNCTION("N(REGEXMATCH(VLOOKUP(A466, 'RVtools V2.1'!A:H, 8, 0), ""^Serveur de fichiers""))"),0.0)</f>
        <v>0</v>
      </c>
      <c r="L466" s="64">
        <f t="shared" si="6"/>
        <v>0</v>
      </c>
      <c r="M466" s="65" t="str">
        <f>ifna(vlookup(A466,'RVtools V2.1'!A:I,8,0),"N/A")</f>
        <v>Infra - Veeam</v>
      </c>
      <c r="N466" s="64">
        <f>IFERROR(__xludf.DUMMYFUNCTION("IF(REGEXMATCH(M466, ""(?i)"" &amp; JOIN(""|"", SPLIT(""kalisil"", "" ""))), 1, 0)"),0.0)</f>
        <v>0</v>
      </c>
      <c r="O466" s="64" t="str">
        <f>vlookup(A466,'RVtools V2.1'!A:H,7,0)</f>
        <v>N/A</v>
      </c>
      <c r="P466" s="64">
        <f>if(vlookup(A466,'RVtools V2.1'!A:H,5,0)="oui",1,0)</f>
        <v>0</v>
      </c>
      <c r="Q466" s="64">
        <f>ifna(vlookup(A466,vCPU!A:B,2,0),"Unknown")</f>
        <v>4</v>
      </c>
      <c r="R466" s="66">
        <f>ifna(vlookup(A466,vMemory!A:C,3,0),"Unknown")</f>
        <v>8</v>
      </c>
      <c r="S466" s="66">
        <f>ifna(vlookup(A466,vDisk!A:C,3,0),"Unknown")</f>
        <v>40</v>
      </c>
      <c r="T466" s="67" t="str">
        <f t="array" ref="T466">IFS(
   L466=1, "No Lift &amp; Shift",
   J466=1, XLOOKUP(A466, 'Infra Study'!A:A, 'Infra Study'!P:P),
   I466=1, "No Lift &amp; Shift",
   H466=1, "GKE",
   K466=1, "GCNV",
   G466=1, "Lift &amp; Shift Prod",
   TRUE, "Lift &amp; Shift Noprod"
)</f>
        <v>Lift &amp; Shift Noprod</v>
      </c>
      <c r="U466" s="67">
        <f t="shared" si="7"/>
        <v>1</v>
      </c>
      <c r="V466" s="68" t="str">
        <f>if(T466="Lift &amp; Shift Noprod",if( Y466=0,Assumptions!$B$5, Assumptions!$B$4),if(T466="Lift &amp; Shift Prod",if(AND(N466=1,O466="T1"),Assumptions!$B$6,Assumptions!$B$4),0))</f>
        <v>E2</v>
      </c>
      <c r="W466" s="69">
        <f>if(V466&lt;&gt;0,if(Q466="Unknown", Assumptions!$B$42,If(Q466&gt;1,Q466,2)),0)</f>
        <v>4</v>
      </c>
      <c r="X466" s="69">
        <f>if(V466&lt;&gt;0,if(R466="Unknown", Assumptions!$B$43,R466),0)</f>
        <v>8</v>
      </c>
      <c r="Y466" s="68">
        <f t="shared" si="8"/>
        <v>0</v>
      </c>
      <c r="Z466" s="68">
        <f>if(V466&lt;&gt;0,if(  S466="Unknown", Assumptions!$B$44,S466),0)</f>
        <v>40</v>
      </c>
      <c r="AA466" s="68" t="str">
        <f>if(V466 ="N2",ifna(vlookup(W466&amp;"-"&amp;X466,'Ref. VM'!A:B,2,0),"Custom"),if(V466 ="E2" , ifna(vlookup(W466&amp;"-"&amp;X466,'Ref. VM'!D:E,2,0),"Custom"),if(V466="N2D",ifna(vlookup(W466&amp;"-"&amp;X466,'Ref. VM'!G:H,2,0),"Custom"),if(V466="N4",ifna(vlookup(W466&amp;"-"&amp;X466,'Ref. VM'!J:K,2,0),"Custom"),0))))</f>
        <v>Custom</v>
      </c>
      <c r="AB466" s="67" t="str">
        <f t="shared" si="9"/>
        <v>E2-Custom vCPUs</v>
      </c>
      <c r="AC466" s="67" t="str">
        <f t="shared" si="10"/>
        <v>E2-Custom RAM</v>
      </c>
      <c r="AD466" s="67">
        <f t="shared" si="11"/>
        <v>0</v>
      </c>
      <c r="AE466" s="69">
        <f>if(T466="Lift &amp; Shift Prod",730,if(T466="Lift &amp; Shift Noprod",Assumptions!$B$3,0))</f>
        <v>270</v>
      </c>
      <c r="AF466" s="70">
        <f>if( U466=0,0,if(Y466=0, ((vlookup(AB466,'SKU Pricing'!A:B,Assumptions!$B$2,0)*W466)+(vlookup(AC466,'SKU Pricing'!A:B,Assumptions!$B$2,0)*X466))*AE466,((vlookup(AB466,'SKU Pricing'!A:B,Assumptions!$B$2,0)*W466)+(vlookup(AC466,'SKU Pricing'!A:B,Assumptions!$B$2,0)*(W466*8))+(vlookup(AD466,'SKU Pricing'!A:B,Assumptions!$B$2,0)*(X466-(W466*8))))*AE466))</f>
        <v>36.383256</v>
      </c>
      <c r="AG466" s="67">
        <f t="shared" si="12"/>
        <v>0</v>
      </c>
      <c r="AH466" s="70">
        <f>ifna(vlookup(AG466,'SKU Pricing'!A:B,Assumptions!$B$2,0)*W466*AE466,0)</f>
        <v>0</v>
      </c>
      <c r="AI466" s="62" t="str">
        <f t="shared" si="13"/>
        <v/>
      </c>
      <c r="AJ466" s="62" t="str">
        <f>if(V466&lt;&gt;0, if(T466="Lift &amp; Shift Noprod",Assumptions!$B$9,if(V466=Assumptions!$B$6,Assumptions!$B$10,if(P466=1,Assumptions!$B$8,Assumptions!$B$7))),"")</f>
        <v>Balanced</v>
      </c>
      <c r="AK466" s="69" t="str">
        <f t="shared" si="14"/>
        <v>Balanced</v>
      </c>
      <c r="AL466" s="69">
        <f>if(AJ466="Hyperdisk Balanced",Assumptions!$B$11,0)</f>
        <v>0</v>
      </c>
      <c r="AM466" s="69">
        <f>if(AJ466="Hyperdisk Balanced",Assumptions!$B$12,0)</f>
        <v>0</v>
      </c>
      <c r="AN466" s="70">
        <f>if(AK466=0,0,if(AJ466="Hyperdisk Balanced",vlookup(AK466&amp;" provisioned space",'SKU Pricing'!A:B,Assumptions!$B$2,0)*Z466+vlookup(AK466&amp;" provisioned IOPS",'SKU Pricing'!A:B,Assumptions!$B$2,0)*AL466*730+vlookup(AK466&amp;" provisioned throughput",'SKU Pricing'!A:B,Assumptions!$B$2,0)*AM466*730,vlookup(AK466,'SKU Pricing'!A:B,Assumptions!$B$2,0)*Z466))</f>
        <v>4.64</v>
      </c>
      <c r="AO466" s="70">
        <f t="shared" si="15"/>
        <v>41.023256</v>
      </c>
      <c r="AP466" s="71" t="str">
        <f t="shared" si="16"/>
        <v>VM Manager</v>
      </c>
      <c r="AQ466" s="70">
        <f>ifna(vlookup(AP466,'SKU Pricing'!A:B,Assumptions!$B$2,0)*AE466,0)</f>
        <v>0.81</v>
      </c>
      <c r="AR466" s="72">
        <v>0.0</v>
      </c>
    </row>
    <row r="467">
      <c r="A467" s="61" t="s">
        <v>615</v>
      </c>
      <c r="B467" s="62" t="str">
        <f>ifna(if(vlookup(A467,vOS!A:B,2,0)="","Unknown",vlookup(A467,vOS!A:B,2,0)),"Unknown")</f>
        <v>Ubuntu Linux (64-bit)</v>
      </c>
      <c r="C467" s="62">
        <f>vlookup(B467,'OS Study'!A:D,2,0)</f>
        <v>0</v>
      </c>
      <c r="D467" s="62" t="str">
        <f>vlookup(B467,'OS Study'!A:D,3,0)</f>
        <v>Linux</v>
      </c>
      <c r="E467" s="62" t="str">
        <f>vlookup(B467,'OS Study'!A:D,4,0)</f>
        <v>Ubuntu</v>
      </c>
      <c r="F467" s="63" t="str">
        <f>vlookup(B467,'OS Study'!A:E,5,0)</f>
        <v/>
      </c>
      <c r="G467" s="62">
        <f>IF(vlookup(A467,'RVtools V2.1'!A:J,4,0)="non",0,1)</f>
        <v>0</v>
      </c>
      <c r="H467" s="62">
        <f>if(vlookup(A467,'RVtools V2.1'!A:K,11,0)="kube",1,0)</f>
        <v>0</v>
      </c>
      <c r="I467" s="62">
        <f t="shared" si="5"/>
        <v>0</v>
      </c>
      <c r="J467" s="62">
        <f>ifna(vlookup(A467,'Infra Study'!A:Q,17,0),0)</f>
        <v>0</v>
      </c>
      <c r="K467" s="64">
        <f>IFERROR(__xludf.DUMMYFUNCTION("N(REGEXMATCH(VLOOKUP(A467, 'RVtools V2.1'!A:H, 8, 0), ""^Serveur de fichiers""))"),0.0)</f>
        <v>0</v>
      </c>
      <c r="L467" s="64">
        <f t="shared" si="6"/>
        <v>0</v>
      </c>
      <c r="M467" s="65" t="str">
        <f>ifna(vlookup(A467,'RVtools V2.1'!A:I,8,0),"N/A")</f>
        <v>Infra - Veeam</v>
      </c>
      <c r="N467" s="64">
        <f>IFERROR(__xludf.DUMMYFUNCTION("IF(REGEXMATCH(M467, ""(?i)"" &amp; JOIN(""|"", SPLIT(""kalisil"", "" ""))), 1, 0)"),0.0)</f>
        <v>0</v>
      </c>
      <c r="O467" s="64" t="str">
        <f>vlookup(A467,'RVtools V2.1'!A:H,7,0)</f>
        <v>N/A</v>
      </c>
      <c r="P467" s="64">
        <f>if(vlookup(A467,'RVtools V2.1'!A:H,5,0)="oui",1,0)</f>
        <v>0</v>
      </c>
      <c r="Q467" s="64">
        <f>ifna(vlookup(A467,vCPU!A:B,2,0),"Unknown")</f>
        <v>4</v>
      </c>
      <c r="R467" s="66">
        <f>ifna(vlookup(A467,vMemory!A:C,3,0),"Unknown")</f>
        <v>8</v>
      </c>
      <c r="S467" s="66">
        <f>ifna(vlookup(A467,vDisk!A:C,3,0),"Unknown")</f>
        <v>40</v>
      </c>
      <c r="T467" s="67" t="str">
        <f t="array" ref="T467">IFS(
   L467=1, "No Lift &amp; Shift",
   J467=1, XLOOKUP(A467, 'Infra Study'!A:A, 'Infra Study'!P:P),
   I467=1, "No Lift &amp; Shift",
   H467=1, "GKE",
   K467=1, "GCNV",
   G467=1, "Lift &amp; Shift Prod",
   TRUE, "Lift &amp; Shift Noprod"
)</f>
        <v>Lift &amp; Shift Noprod</v>
      </c>
      <c r="U467" s="67">
        <f t="shared" si="7"/>
        <v>1</v>
      </c>
      <c r="V467" s="68" t="str">
        <f>if(T467="Lift &amp; Shift Noprod",if( Y467=0,Assumptions!$B$5, Assumptions!$B$4),if(T467="Lift &amp; Shift Prod",if(AND(N467=1,O467="T1"),Assumptions!$B$6,Assumptions!$B$4),0))</f>
        <v>E2</v>
      </c>
      <c r="W467" s="69">
        <f>if(V467&lt;&gt;0,if(Q467="Unknown", Assumptions!$B$42,If(Q467&gt;1,Q467,2)),0)</f>
        <v>4</v>
      </c>
      <c r="X467" s="69">
        <f>if(V467&lt;&gt;0,if(R467="Unknown", Assumptions!$B$43,R467),0)</f>
        <v>8</v>
      </c>
      <c r="Y467" s="68">
        <f t="shared" si="8"/>
        <v>0</v>
      </c>
      <c r="Z467" s="68">
        <f>if(V467&lt;&gt;0,if(  S467="Unknown", Assumptions!$B$44,S467),0)</f>
        <v>40</v>
      </c>
      <c r="AA467" s="68" t="str">
        <f>if(V467 ="N2",ifna(vlookup(W467&amp;"-"&amp;X467,'Ref. VM'!A:B,2,0),"Custom"),if(V467 ="E2" , ifna(vlookup(W467&amp;"-"&amp;X467,'Ref. VM'!D:E,2,0),"Custom"),if(V467="N2D",ifna(vlookup(W467&amp;"-"&amp;X467,'Ref. VM'!G:H,2,0),"Custom"),if(V467="N4",ifna(vlookup(W467&amp;"-"&amp;X467,'Ref. VM'!J:K,2,0),"Custom"),0))))</f>
        <v>Custom</v>
      </c>
      <c r="AB467" s="67" t="str">
        <f t="shared" si="9"/>
        <v>E2-Custom vCPUs</v>
      </c>
      <c r="AC467" s="67" t="str">
        <f t="shared" si="10"/>
        <v>E2-Custom RAM</v>
      </c>
      <c r="AD467" s="67">
        <f t="shared" si="11"/>
        <v>0</v>
      </c>
      <c r="AE467" s="69">
        <f>if(T467="Lift &amp; Shift Prod",730,if(T467="Lift &amp; Shift Noprod",Assumptions!$B$3,0))</f>
        <v>270</v>
      </c>
      <c r="AF467" s="70">
        <f>if( U467=0,0,if(Y467=0, ((vlookup(AB467,'SKU Pricing'!A:B,Assumptions!$B$2,0)*W467)+(vlookup(AC467,'SKU Pricing'!A:B,Assumptions!$B$2,0)*X467))*AE467,((vlookup(AB467,'SKU Pricing'!A:B,Assumptions!$B$2,0)*W467)+(vlookup(AC467,'SKU Pricing'!A:B,Assumptions!$B$2,0)*(W467*8))+(vlookup(AD467,'SKU Pricing'!A:B,Assumptions!$B$2,0)*(X467-(W467*8))))*AE467))</f>
        <v>36.383256</v>
      </c>
      <c r="AG467" s="67">
        <f t="shared" si="12"/>
        <v>0</v>
      </c>
      <c r="AH467" s="70">
        <f>ifna(vlookup(AG467,'SKU Pricing'!A:B,Assumptions!$B$2,0)*W467*AE467,0)</f>
        <v>0</v>
      </c>
      <c r="AI467" s="62" t="str">
        <f t="shared" si="13"/>
        <v/>
      </c>
      <c r="AJ467" s="62" t="str">
        <f>if(V467&lt;&gt;0, if(T467="Lift &amp; Shift Noprod",Assumptions!$B$9,if(V467=Assumptions!$B$6,Assumptions!$B$10,if(P467=1,Assumptions!$B$8,Assumptions!$B$7))),"")</f>
        <v>Balanced</v>
      </c>
      <c r="AK467" s="69" t="str">
        <f t="shared" si="14"/>
        <v>Balanced</v>
      </c>
      <c r="AL467" s="69">
        <f>if(AJ467="Hyperdisk Balanced",Assumptions!$B$11,0)</f>
        <v>0</v>
      </c>
      <c r="AM467" s="69">
        <f>if(AJ467="Hyperdisk Balanced",Assumptions!$B$12,0)</f>
        <v>0</v>
      </c>
      <c r="AN467" s="70">
        <f>if(AK467=0,0,if(AJ467="Hyperdisk Balanced",vlookup(AK467&amp;" provisioned space",'SKU Pricing'!A:B,Assumptions!$B$2,0)*Z467+vlookup(AK467&amp;" provisioned IOPS",'SKU Pricing'!A:B,Assumptions!$B$2,0)*AL467*730+vlookup(AK467&amp;" provisioned throughput",'SKU Pricing'!A:B,Assumptions!$B$2,0)*AM467*730,vlookup(AK467,'SKU Pricing'!A:B,Assumptions!$B$2,0)*Z467))</f>
        <v>4.64</v>
      </c>
      <c r="AO467" s="70">
        <f t="shared" si="15"/>
        <v>41.023256</v>
      </c>
      <c r="AP467" s="71" t="str">
        <f t="shared" si="16"/>
        <v>VM Manager</v>
      </c>
      <c r="AQ467" s="70">
        <f>ifna(vlookup(AP467,'SKU Pricing'!A:B,Assumptions!$B$2,0)*AE467,0)</f>
        <v>0.81</v>
      </c>
      <c r="AR467" s="72">
        <v>0.0</v>
      </c>
    </row>
    <row r="468">
      <c r="A468" s="61" t="s">
        <v>616</v>
      </c>
      <c r="B468" s="62" t="str">
        <f>ifna(if(vlookup(A468,vOS!A:B,2,0)="","Unknown",vlookup(A468,vOS!A:B,2,0)),"Unknown")</f>
        <v>Ubuntu Linux (64-bit)</v>
      </c>
      <c r="C468" s="62">
        <f>vlookup(B468,'OS Study'!A:D,2,0)</f>
        <v>0</v>
      </c>
      <c r="D468" s="62" t="str">
        <f>vlookup(B468,'OS Study'!A:D,3,0)</f>
        <v>Linux</v>
      </c>
      <c r="E468" s="62" t="str">
        <f>vlookup(B468,'OS Study'!A:D,4,0)</f>
        <v>Ubuntu</v>
      </c>
      <c r="F468" s="63" t="str">
        <f>vlookup(B468,'OS Study'!A:E,5,0)</f>
        <v/>
      </c>
      <c r="G468" s="62">
        <f>IF(vlookup(A468,'RVtools V2.1'!A:J,4,0)="non",0,1)</f>
        <v>0</v>
      </c>
      <c r="H468" s="62">
        <f>if(vlookup(A468,'RVtools V2.1'!A:K,11,0)="kube",1,0)</f>
        <v>0</v>
      </c>
      <c r="I468" s="62">
        <f t="shared" si="5"/>
        <v>0</v>
      </c>
      <c r="J468" s="62">
        <f>ifna(vlookup(A468,'Infra Study'!A:Q,17,0),0)</f>
        <v>0</v>
      </c>
      <c r="K468" s="64">
        <f>IFERROR(__xludf.DUMMYFUNCTION("N(REGEXMATCH(VLOOKUP(A468, 'RVtools V2.1'!A:H, 8, 0), ""^Serveur de fichiers""))"),0.0)</f>
        <v>0</v>
      </c>
      <c r="L468" s="64">
        <f t="shared" si="6"/>
        <v>0</v>
      </c>
      <c r="M468" s="65" t="str">
        <f>ifna(vlookup(A468,'RVtools V2.1'!A:I,8,0),"N/A")</f>
        <v>Infra - Veeam</v>
      </c>
      <c r="N468" s="64">
        <f>IFERROR(__xludf.DUMMYFUNCTION("IF(REGEXMATCH(M468, ""(?i)"" &amp; JOIN(""|"", SPLIT(""kalisil"", "" ""))), 1, 0)"),0.0)</f>
        <v>0</v>
      </c>
      <c r="O468" s="64" t="str">
        <f>vlookup(A468,'RVtools V2.1'!A:H,7,0)</f>
        <v>N/A</v>
      </c>
      <c r="P468" s="64">
        <f>if(vlookup(A468,'RVtools V2.1'!A:H,5,0)="oui",1,0)</f>
        <v>0</v>
      </c>
      <c r="Q468" s="64">
        <f>ifna(vlookup(A468,vCPU!A:B,2,0),"Unknown")</f>
        <v>4</v>
      </c>
      <c r="R468" s="66">
        <f>ifna(vlookup(A468,vMemory!A:C,3,0),"Unknown")</f>
        <v>8</v>
      </c>
      <c r="S468" s="66">
        <f>ifna(vlookup(A468,vDisk!A:C,3,0),"Unknown")</f>
        <v>40</v>
      </c>
      <c r="T468" s="67" t="str">
        <f t="array" ref="T468">IFS(
   L468=1, "No Lift &amp; Shift",
   J468=1, XLOOKUP(A468, 'Infra Study'!A:A, 'Infra Study'!P:P),
   I468=1, "No Lift &amp; Shift",
   H468=1, "GKE",
   K468=1, "GCNV",
   G468=1, "Lift &amp; Shift Prod",
   TRUE, "Lift &amp; Shift Noprod"
)</f>
        <v>Lift &amp; Shift Noprod</v>
      </c>
      <c r="U468" s="67">
        <f t="shared" si="7"/>
        <v>1</v>
      </c>
      <c r="V468" s="68" t="str">
        <f>if(T468="Lift &amp; Shift Noprod",if( Y468=0,Assumptions!$B$5, Assumptions!$B$4),if(T468="Lift &amp; Shift Prod",if(AND(N468=1,O468="T1"),Assumptions!$B$6,Assumptions!$B$4),0))</f>
        <v>E2</v>
      </c>
      <c r="W468" s="69">
        <f>if(V468&lt;&gt;0,if(Q468="Unknown", Assumptions!$B$42,If(Q468&gt;1,Q468,2)),0)</f>
        <v>4</v>
      </c>
      <c r="X468" s="69">
        <f>if(V468&lt;&gt;0,if(R468="Unknown", Assumptions!$B$43,R468),0)</f>
        <v>8</v>
      </c>
      <c r="Y468" s="68">
        <f t="shared" si="8"/>
        <v>0</v>
      </c>
      <c r="Z468" s="68">
        <f>if(V468&lt;&gt;0,if(  S468="Unknown", Assumptions!$B$44,S468),0)</f>
        <v>40</v>
      </c>
      <c r="AA468" s="68" t="str">
        <f>if(V468 ="N2",ifna(vlookup(W468&amp;"-"&amp;X468,'Ref. VM'!A:B,2,0),"Custom"),if(V468 ="E2" , ifna(vlookup(W468&amp;"-"&amp;X468,'Ref. VM'!D:E,2,0),"Custom"),if(V468="N2D",ifna(vlookup(W468&amp;"-"&amp;X468,'Ref. VM'!G:H,2,0),"Custom"),if(V468="N4",ifna(vlookup(W468&amp;"-"&amp;X468,'Ref. VM'!J:K,2,0),"Custom"),0))))</f>
        <v>Custom</v>
      </c>
      <c r="AB468" s="67" t="str">
        <f t="shared" si="9"/>
        <v>E2-Custom vCPUs</v>
      </c>
      <c r="AC468" s="67" t="str">
        <f t="shared" si="10"/>
        <v>E2-Custom RAM</v>
      </c>
      <c r="AD468" s="67">
        <f t="shared" si="11"/>
        <v>0</v>
      </c>
      <c r="AE468" s="69">
        <f>if(T468="Lift &amp; Shift Prod",730,if(T468="Lift &amp; Shift Noprod",Assumptions!$B$3,0))</f>
        <v>270</v>
      </c>
      <c r="AF468" s="70">
        <f>if( U468=0,0,if(Y468=0, ((vlookup(AB468,'SKU Pricing'!A:B,Assumptions!$B$2,0)*W468)+(vlookup(AC468,'SKU Pricing'!A:B,Assumptions!$B$2,0)*X468))*AE468,((vlookup(AB468,'SKU Pricing'!A:B,Assumptions!$B$2,0)*W468)+(vlookup(AC468,'SKU Pricing'!A:B,Assumptions!$B$2,0)*(W468*8))+(vlookup(AD468,'SKU Pricing'!A:B,Assumptions!$B$2,0)*(X468-(W468*8))))*AE468))</f>
        <v>36.383256</v>
      </c>
      <c r="AG468" s="67">
        <f t="shared" si="12"/>
        <v>0</v>
      </c>
      <c r="AH468" s="70">
        <f>ifna(vlookup(AG468,'SKU Pricing'!A:B,Assumptions!$B$2,0)*W468*AE468,0)</f>
        <v>0</v>
      </c>
      <c r="AI468" s="62" t="str">
        <f t="shared" si="13"/>
        <v/>
      </c>
      <c r="AJ468" s="62" t="str">
        <f>if(V468&lt;&gt;0, if(T468="Lift &amp; Shift Noprod",Assumptions!$B$9,if(V468=Assumptions!$B$6,Assumptions!$B$10,if(P468=1,Assumptions!$B$8,Assumptions!$B$7))),"")</f>
        <v>Balanced</v>
      </c>
      <c r="AK468" s="69" t="str">
        <f t="shared" si="14"/>
        <v>Balanced</v>
      </c>
      <c r="AL468" s="69">
        <f>if(AJ468="Hyperdisk Balanced",Assumptions!$B$11,0)</f>
        <v>0</v>
      </c>
      <c r="AM468" s="69">
        <f>if(AJ468="Hyperdisk Balanced",Assumptions!$B$12,0)</f>
        <v>0</v>
      </c>
      <c r="AN468" s="70">
        <f>if(AK468=0,0,if(AJ468="Hyperdisk Balanced",vlookup(AK468&amp;" provisioned space",'SKU Pricing'!A:B,Assumptions!$B$2,0)*Z468+vlookup(AK468&amp;" provisioned IOPS",'SKU Pricing'!A:B,Assumptions!$B$2,0)*AL468*730+vlookup(AK468&amp;" provisioned throughput",'SKU Pricing'!A:B,Assumptions!$B$2,0)*AM468*730,vlookup(AK468,'SKU Pricing'!A:B,Assumptions!$B$2,0)*Z468))</f>
        <v>4.64</v>
      </c>
      <c r="AO468" s="70">
        <f t="shared" si="15"/>
        <v>41.023256</v>
      </c>
      <c r="AP468" s="71" t="str">
        <f t="shared" si="16"/>
        <v>VM Manager</v>
      </c>
      <c r="AQ468" s="70">
        <f>ifna(vlookup(AP468,'SKU Pricing'!A:B,Assumptions!$B$2,0)*AE468,0)</f>
        <v>0.81</v>
      </c>
      <c r="AR468" s="72">
        <v>0.0</v>
      </c>
    </row>
    <row r="469">
      <c r="A469" s="61" t="s">
        <v>617</v>
      </c>
      <c r="B469" s="62" t="str">
        <f>ifna(if(vlookup(A469,vOS!A:B,2,0)="","Unknown",vlookup(A469,vOS!A:B,2,0)),"Unknown")</f>
        <v>Ubuntu Linux (64-bit)</v>
      </c>
      <c r="C469" s="62">
        <f>vlookup(B469,'OS Study'!A:D,2,0)</f>
        <v>0</v>
      </c>
      <c r="D469" s="62" t="str">
        <f>vlookup(B469,'OS Study'!A:D,3,0)</f>
        <v>Linux</v>
      </c>
      <c r="E469" s="62" t="str">
        <f>vlookup(B469,'OS Study'!A:D,4,0)</f>
        <v>Ubuntu</v>
      </c>
      <c r="F469" s="63" t="str">
        <f>vlookup(B469,'OS Study'!A:E,5,0)</f>
        <v/>
      </c>
      <c r="G469" s="62">
        <f>IF(vlookup(A469,'RVtools V2.1'!A:J,4,0)="non",0,1)</f>
        <v>0</v>
      </c>
      <c r="H469" s="62">
        <f>if(vlookup(A469,'RVtools V2.1'!A:K,11,0)="kube",1,0)</f>
        <v>0</v>
      </c>
      <c r="I469" s="62">
        <f t="shared" si="5"/>
        <v>0</v>
      </c>
      <c r="J469" s="62">
        <f>ifna(vlookup(A469,'Infra Study'!A:Q,17,0),0)</f>
        <v>0</v>
      </c>
      <c r="K469" s="64">
        <f>IFERROR(__xludf.DUMMYFUNCTION("N(REGEXMATCH(VLOOKUP(A469, 'RVtools V2.1'!A:H, 8, 0), ""^Serveur de fichiers""))"),0.0)</f>
        <v>0</v>
      </c>
      <c r="L469" s="64">
        <f t="shared" si="6"/>
        <v>0</v>
      </c>
      <c r="M469" s="65" t="str">
        <f>ifna(vlookup(A469,'RVtools V2.1'!A:I,8,0),"N/A")</f>
        <v>Infra - Veeam</v>
      </c>
      <c r="N469" s="64">
        <f>IFERROR(__xludf.DUMMYFUNCTION("IF(REGEXMATCH(M469, ""(?i)"" &amp; JOIN(""|"", SPLIT(""kalisil"", "" ""))), 1, 0)"),0.0)</f>
        <v>0</v>
      </c>
      <c r="O469" s="64" t="str">
        <f>vlookup(A469,'RVtools V2.1'!A:H,7,0)</f>
        <v>N/A</v>
      </c>
      <c r="P469" s="64">
        <f>if(vlookup(A469,'RVtools V2.1'!A:H,5,0)="oui",1,0)</f>
        <v>0</v>
      </c>
      <c r="Q469" s="64">
        <f>ifna(vlookup(A469,vCPU!A:B,2,0),"Unknown")</f>
        <v>4</v>
      </c>
      <c r="R469" s="66">
        <f>ifna(vlookup(A469,vMemory!A:C,3,0),"Unknown")</f>
        <v>8</v>
      </c>
      <c r="S469" s="66">
        <f>ifna(vlookup(A469,vDisk!A:C,3,0),"Unknown")</f>
        <v>40</v>
      </c>
      <c r="T469" s="67" t="str">
        <f t="array" ref="T469">IFS(
   L469=1, "No Lift &amp; Shift",
   J469=1, XLOOKUP(A469, 'Infra Study'!A:A, 'Infra Study'!P:P),
   I469=1, "No Lift &amp; Shift",
   H469=1, "GKE",
   K469=1, "GCNV",
   G469=1, "Lift &amp; Shift Prod",
   TRUE, "Lift &amp; Shift Noprod"
)</f>
        <v>Lift &amp; Shift Noprod</v>
      </c>
      <c r="U469" s="67">
        <f t="shared" si="7"/>
        <v>1</v>
      </c>
      <c r="V469" s="68" t="str">
        <f>if(T469="Lift &amp; Shift Noprod",if( Y469=0,Assumptions!$B$5, Assumptions!$B$4),if(T469="Lift &amp; Shift Prod",if(AND(N469=1,O469="T1"),Assumptions!$B$6,Assumptions!$B$4),0))</f>
        <v>E2</v>
      </c>
      <c r="W469" s="69">
        <f>if(V469&lt;&gt;0,if(Q469="Unknown", Assumptions!$B$42,If(Q469&gt;1,Q469,2)),0)</f>
        <v>4</v>
      </c>
      <c r="X469" s="69">
        <f>if(V469&lt;&gt;0,if(R469="Unknown", Assumptions!$B$43,R469),0)</f>
        <v>8</v>
      </c>
      <c r="Y469" s="68">
        <f t="shared" si="8"/>
        <v>0</v>
      </c>
      <c r="Z469" s="68">
        <f>if(V469&lt;&gt;0,if(  S469="Unknown", Assumptions!$B$44,S469),0)</f>
        <v>40</v>
      </c>
      <c r="AA469" s="68" t="str">
        <f>if(V469 ="N2",ifna(vlookup(W469&amp;"-"&amp;X469,'Ref. VM'!A:B,2,0),"Custom"),if(V469 ="E2" , ifna(vlookup(W469&amp;"-"&amp;X469,'Ref. VM'!D:E,2,0),"Custom"),if(V469="N2D",ifna(vlookup(W469&amp;"-"&amp;X469,'Ref. VM'!G:H,2,0),"Custom"),if(V469="N4",ifna(vlookup(W469&amp;"-"&amp;X469,'Ref. VM'!J:K,2,0),"Custom"),0))))</f>
        <v>Custom</v>
      </c>
      <c r="AB469" s="67" t="str">
        <f t="shared" si="9"/>
        <v>E2-Custom vCPUs</v>
      </c>
      <c r="AC469" s="67" t="str">
        <f t="shared" si="10"/>
        <v>E2-Custom RAM</v>
      </c>
      <c r="AD469" s="67">
        <f t="shared" si="11"/>
        <v>0</v>
      </c>
      <c r="AE469" s="69">
        <f>if(T469="Lift &amp; Shift Prod",730,if(T469="Lift &amp; Shift Noprod",Assumptions!$B$3,0))</f>
        <v>270</v>
      </c>
      <c r="AF469" s="70">
        <f>if( U469=0,0,if(Y469=0, ((vlookup(AB469,'SKU Pricing'!A:B,Assumptions!$B$2,0)*W469)+(vlookup(AC469,'SKU Pricing'!A:B,Assumptions!$B$2,0)*X469))*AE469,((vlookup(AB469,'SKU Pricing'!A:B,Assumptions!$B$2,0)*W469)+(vlookup(AC469,'SKU Pricing'!A:B,Assumptions!$B$2,0)*(W469*8))+(vlookup(AD469,'SKU Pricing'!A:B,Assumptions!$B$2,0)*(X469-(W469*8))))*AE469))</f>
        <v>36.383256</v>
      </c>
      <c r="AG469" s="67">
        <f t="shared" si="12"/>
        <v>0</v>
      </c>
      <c r="AH469" s="70">
        <f>ifna(vlookup(AG469,'SKU Pricing'!A:B,Assumptions!$B$2,0)*W469*AE469,0)</f>
        <v>0</v>
      </c>
      <c r="AI469" s="62" t="str">
        <f t="shared" si="13"/>
        <v/>
      </c>
      <c r="AJ469" s="62" t="str">
        <f>if(V469&lt;&gt;0, if(T469="Lift &amp; Shift Noprod",Assumptions!$B$9,if(V469=Assumptions!$B$6,Assumptions!$B$10,if(P469=1,Assumptions!$B$8,Assumptions!$B$7))),"")</f>
        <v>Balanced</v>
      </c>
      <c r="AK469" s="69" t="str">
        <f t="shared" si="14"/>
        <v>Balanced</v>
      </c>
      <c r="AL469" s="69">
        <f>if(AJ469="Hyperdisk Balanced",Assumptions!$B$11,0)</f>
        <v>0</v>
      </c>
      <c r="AM469" s="69">
        <f>if(AJ469="Hyperdisk Balanced",Assumptions!$B$12,0)</f>
        <v>0</v>
      </c>
      <c r="AN469" s="70">
        <f>if(AK469=0,0,if(AJ469="Hyperdisk Balanced",vlookup(AK469&amp;" provisioned space",'SKU Pricing'!A:B,Assumptions!$B$2,0)*Z469+vlookup(AK469&amp;" provisioned IOPS",'SKU Pricing'!A:B,Assumptions!$B$2,0)*AL469*730+vlookup(AK469&amp;" provisioned throughput",'SKU Pricing'!A:B,Assumptions!$B$2,0)*AM469*730,vlookup(AK469,'SKU Pricing'!A:B,Assumptions!$B$2,0)*Z469))</f>
        <v>4.64</v>
      </c>
      <c r="AO469" s="70">
        <f t="shared" si="15"/>
        <v>41.023256</v>
      </c>
      <c r="AP469" s="71" t="str">
        <f t="shared" si="16"/>
        <v>VM Manager</v>
      </c>
      <c r="AQ469" s="70">
        <f>ifna(vlookup(AP469,'SKU Pricing'!A:B,Assumptions!$B$2,0)*AE469,0)</f>
        <v>0.81</v>
      </c>
      <c r="AR469" s="72">
        <v>0.0</v>
      </c>
    </row>
    <row r="470">
      <c r="A470" s="61" t="s">
        <v>618</v>
      </c>
      <c r="B470" s="62" t="str">
        <f>ifna(if(vlookup(A470,vOS!A:B,2,0)="","Unknown",vlookup(A470,vOS!A:B,2,0)),"Unknown")</f>
        <v>Ubuntu Linux (64-bit)</v>
      </c>
      <c r="C470" s="62">
        <f>vlookup(B470,'OS Study'!A:D,2,0)</f>
        <v>0</v>
      </c>
      <c r="D470" s="62" t="str">
        <f>vlookup(B470,'OS Study'!A:D,3,0)</f>
        <v>Linux</v>
      </c>
      <c r="E470" s="62" t="str">
        <f>vlookup(B470,'OS Study'!A:D,4,0)</f>
        <v>Ubuntu</v>
      </c>
      <c r="F470" s="63" t="str">
        <f>vlookup(B470,'OS Study'!A:E,5,0)</f>
        <v/>
      </c>
      <c r="G470" s="62">
        <f>IF(vlookup(A470,'RVtools V2.1'!A:J,4,0)="non",0,1)</f>
        <v>0</v>
      </c>
      <c r="H470" s="62">
        <f>if(vlookup(A470,'RVtools V2.1'!A:K,11,0)="kube",1,0)</f>
        <v>0</v>
      </c>
      <c r="I470" s="62">
        <f t="shared" si="5"/>
        <v>0</v>
      </c>
      <c r="J470" s="62">
        <f>ifna(vlookup(A470,'Infra Study'!A:Q,17,0),0)</f>
        <v>0</v>
      </c>
      <c r="K470" s="64">
        <f>IFERROR(__xludf.DUMMYFUNCTION("N(REGEXMATCH(VLOOKUP(A470, 'RVtools V2.1'!A:H, 8, 0), ""^Serveur de fichiers""))"),0.0)</f>
        <v>0</v>
      </c>
      <c r="L470" s="64">
        <f t="shared" si="6"/>
        <v>0</v>
      </c>
      <c r="M470" s="65" t="str">
        <f>ifna(vlookup(A470,'RVtools V2.1'!A:I,8,0),"N/A")</f>
        <v>Infra - Veeam</v>
      </c>
      <c r="N470" s="64">
        <f>IFERROR(__xludf.DUMMYFUNCTION("IF(REGEXMATCH(M470, ""(?i)"" &amp; JOIN(""|"", SPLIT(""kalisil"", "" ""))), 1, 0)"),0.0)</f>
        <v>0</v>
      </c>
      <c r="O470" s="64" t="str">
        <f>vlookup(A470,'RVtools V2.1'!A:H,7,0)</f>
        <v>N/A</v>
      </c>
      <c r="P470" s="64">
        <f>if(vlookup(A470,'RVtools V2.1'!A:H,5,0)="oui",1,0)</f>
        <v>0</v>
      </c>
      <c r="Q470" s="64">
        <f>ifna(vlookup(A470,vCPU!A:B,2,0),"Unknown")</f>
        <v>4</v>
      </c>
      <c r="R470" s="66">
        <f>ifna(vlookup(A470,vMemory!A:C,3,0),"Unknown")</f>
        <v>8</v>
      </c>
      <c r="S470" s="66">
        <f>ifna(vlookup(A470,vDisk!A:C,3,0),"Unknown")</f>
        <v>40</v>
      </c>
      <c r="T470" s="67" t="str">
        <f t="array" ref="T470">IFS(
   L470=1, "No Lift &amp; Shift",
   J470=1, XLOOKUP(A470, 'Infra Study'!A:A, 'Infra Study'!P:P),
   I470=1, "No Lift &amp; Shift",
   H470=1, "GKE",
   K470=1, "GCNV",
   G470=1, "Lift &amp; Shift Prod",
   TRUE, "Lift &amp; Shift Noprod"
)</f>
        <v>Lift &amp; Shift Noprod</v>
      </c>
      <c r="U470" s="67">
        <f t="shared" si="7"/>
        <v>1</v>
      </c>
      <c r="V470" s="68" t="str">
        <f>if(T470="Lift &amp; Shift Noprod",if( Y470=0,Assumptions!$B$5, Assumptions!$B$4),if(T470="Lift &amp; Shift Prod",if(AND(N470=1,O470="T1"),Assumptions!$B$6,Assumptions!$B$4),0))</f>
        <v>E2</v>
      </c>
      <c r="W470" s="69">
        <f>if(V470&lt;&gt;0,if(Q470="Unknown", Assumptions!$B$42,If(Q470&gt;1,Q470,2)),0)</f>
        <v>4</v>
      </c>
      <c r="X470" s="69">
        <f>if(V470&lt;&gt;0,if(R470="Unknown", Assumptions!$B$43,R470),0)</f>
        <v>8</v>
      </c>
      <c r="Y470" s="68">
        <f t="shared" si="8"/>
        <v>0</v>
      </c>
      <c r="Z470" s="68">
        <f>if(V470&lt;&gt;0,if(  S470="Unknown", Assumptions!$B$44,S470),0)</f>
        <v>40</v>
      </c>
      <c r="AA470" s="68" t="str">
        <f>if(V470 ="N2",ifna(vlookup(W470&amp;"-"&amp;X470,'Ref. VM'!A:B,2,0),"Custom"),if(V470 ="E2" , ifna(vlookup(W470&amp;"-"&amp;X470,'Ref. VM'!D:E,2,0),"Custom"),if(V470="N2D",ifna(vlookup(W470&amp;"-"&amp;X470,'Ref. VM'!G:H,2,0),"Custom"),if(V470="N4",ifna(vlookup(W470&amp;"-"&amp;X470,'Ref. VM'!J:K,2,0),"Custom"),0))))</f>
        <v>Custom</v>
      </c>
      <c r="AB470" s="67" t="str">
        <f t="shared" si="9"/>
        <v>E2-Custom vCPUs</v>
      </c>
      <c r="AC470" s="67" t="str">
        <f t="shared" si="10"/>
        <v>E2-Custom RAM</v>
      </c>
      <c r="AD470" s="67">
        <f t="shared" si="11"/>
        <v>0</v>
      </c>
      <c r="AE470" s="69">
        <f>if(T470="Lift &amp; Shift Prod",730,if(T470="Lift &amp; Shift Noprod",Assumptions!$B$3,0))</f>
        <v>270</v>
      </c>
      <c r="AF470" s="70">
        <f>if( U470=0,0,if(Y470=0, ((vlookup(AB470,'SKU Pricing'!A:B,Assumptions!$B$2,0)*W470)+(vlookup(AC470,'SKU Pricing'!A:B,Assumptions!$B$2,0)*X470))*AE470,((vlookup(AB470,'SKU Pricing'!A:B,Assumptions!$B$2,0)*W470)+(vlookup(AC470,'SKU Pricing'!A:B,Assumptions!$B$2,0)*(W470*8))+(vlookup(AD470,'SKU Pricing'!A:B,Assumptions!$B$2,0)*(X470-(W470*8))))*AE470))</f>
        <v>36.383256</v>
      </c>
      <c r="AG470" s="67">
        <f t="shared" si="12"/>
        <v>0</v>
      </c>
      <c r="AH470" s="70">
        <f>ifna(vlookup(AG470,'SKU Pricing'!A:B,Assumptions!$B$2,0)*W470*AE470,0)</f>
        <v>0</v>
      </c>
      <c r="AI470" s="62" t="str">
        <f t="shared" si="13"/>
        <v/>
      </c>
      <c r="AJ470" s="62" t="str">
        <f>if(V470&lt;&gt;0, if(T470="Lift &amp; Shift Noprod",Assumptions!$B$9,if(V470=Assumptions!$B$6,Assumptions!$B$10,if(P470=1,Assumptions!$B$8,Assumptions!$B$7))),"")</f>
        <v>Balanced</v>
      </c>
      <c r="AK470" s="69" t="str">
        <f t="shared" si="14"/>
        <v>Balanced</v>
      </c>
      <c r="AL470" s="69">
        <f>if(AJ470="Hyperdisk Balanced",Assumptions!$B$11,0)</f>
        <v>0</v>
      </c>
      <c r="AM470" s="69">
        <f>if(AJ470="Hyperdisk Balanced",Assumptions!$B$12,0)</f>
        <v>0</v>
      </c>
      <c r="AN470" s="70">
        <f>if(AK470=0,0,if(AJ470="Hyperdisk Balanced",vlookup(AK470&amp;" provisioned space",'SKU Pricing'!A:B,Assumptions!$B$2,0)*Z470+vlookup(AK470&amp;" provisioned IOPS",'SKU Pricing'!A:B,Assumptions!$B$2,0)*AL470*730+vlookup(AK470&amp;" provisioned throughput",'SKU Pricing'!A:B,Assumptions!$B$2,0)*AM470*730,vlookup(AK470,'SKU Pricing'!A:B,Assumptions!$B$2,0)*Z470))</f>
        <v>4.64</v>
      </c>
      <c r="AO470" s="70">
        <f t="shared" si="15"/>
        <v>41.023256</v>
      </c>
      <c r="AP470" s="71" t="str">
        <f t="shared" si="16"/>
        <v>VM Manager</v>
      </c>
      <c r="AQ470" s="70">
        <f>ifna(vlookup(AP470,'SKU Pricing'!A:B,Assumptions!$B$2,0)*AE470,0)</f>
        <v>0.81</v>
      </c>
      <c r="AR470" s="72">
        <v>0.0</v>
      </c>
    </row>
    <row r="471">
      <c r="A471" s="61" t="s">
        <v>619</v>
      </c>
      <c r="B471" s="62" t="str">
        <f>ifna(if(vlookup(A471,vOS!A:B,2,0)="","Unknown",vlookup(A471,vOS!A:B,2,0)),"Unknown")</f>
        <v>Ubuntu Linux (64-bit)</v>
      </c>
      <c r="C471" s="62">
        <f>vlookup(B471,'OS Study'!A:D,2,0)</f>
        <v>0</v>
      </c>
      <c r="D471" s="62" t="str">
        <f>vlookup(B471,'OS Study'!A:D,3,0)</f>
        <v>Linux</v>
      </c>
      <c r="E471" s="62" t="str">
        <f>vlookup(B471,'OS Study'!A:D,4,0)</f>
        <v>Ubuntu</v>
      </c>
      <c r="F471" s="63" t="str">
        <f>vlookup(B471,'OS Study'!A:E,5,0)</f>
        <v/>
      </c>
      <c r="G471" s="62">
        <f>IF(vlookup(A471,'RVtools V2.1'!A:J,4,0)="non",0,1)</f>
        <v>0</v>
      </c>
      <c r="H471" s="62">
        <f>if(vlookup(A471,'RVtools V2.1'!A:K,11,0)="kube",1,0)</f>
        <v>0</v>
      </c>
      <c r="I471" s="62">
        <f t="shared" si="5"/>
        <v>0</v>
      </c>
      <c r="J471" s="62">
        <f>ifna(vlookup(A471,'Infra Study'!A:Q,17,0),0)</f>
        <v>0</v>
      </c>
      <c r="K471" s="64">
        <f>IFERROR(__xludf.DUMMYFUNCTION("N(REGEXMATCH(VLOOKUP(A471, 'RVtools V2.1'!A:H, 8, 0), ""^Serveur de fichiers""))"),0.0)</f>
        <v>0</v>
      </c>
      <c r="L471" s="64">
        <f t="shared" si="6"/>
        <v>0</v>
      </c>
      <c r="M471" s="65" t="str">
        <f>ifna(vlookup(A471,'RVtools V2.1'!A:I,8,0),"N/A")</f>
        <v>Infra - Veeam</v>
      </c>
      <c r="N471" s="64">
        <f>IFERROR(__xludf.DUMMYFUNCTION("IF(REGEXMATCH(M471, ""(?i)"" &amp; JOIN(""|"", SPLIT(""kalisil"", "" ""))), 1, 0)"),0.0)</f>
        <v>0</v>
      </c>
      <c r="O471" s="64" t="str">
        <f>vlookup(A471,'RVtools V2.1'!A:H,7,0)</f>
        <v>N/A</v>
      </c>
      <c r="P471" s="64">
        <f>if(vlookup(A471,'RVtools V2.1'!A:H,5,0)="oui",1,0)</f>
        <v>0</v>
      </c>
      <c r="Q471" s="64">
        <f>ifna(vlookup(A471,vCPU!A:B,2,0),"Unknown")</f>
        <v>4</v>
      </c>
      <c r="R471" s="66">
        <f>ifna(vlookup(A471,vMemory!A:C,3,0),"Unknown")</f>
        <v>8</v>
      </c>
      <c r="S471" s="66">
        <f>ifna(vlookup(A471,vDisk!A:C,3,0),"Unknown")</f>
        <v>40</v>
      </c>
      <c r="T471" s="67" t="str">
        <f t="array" ref="T471">IFS(
   L471=1, "No Lift &amp; Shift",
   J471=1, XLOOKUP(A471, 'Infra Study'!A:A, 'Infra Study'!P:P),
   I471=1, "No Lift &amp; Shift",
   H471=1, "GKE",
   K471=1, "GCNV",
   G471=1, "Lift &amp; Shift Prod",
   TRUE, "Lift &amp; Shift Noprod"
)</f>
        <v>Lift &amp; Shift Noprod</v>
      </c>
      <c r="U471" s="67">
        <f t="shared" si="7"/>
        <v>1</v>
      </c>
      <c r="V471" s="68" t="str">
        <f>if(T471="Lift &amp; Shift Noprod",if( Y471=0,Assumptions!$B$5, Assumptions!$B$4),if(T471="Lift &amp; Shift Prod",if(AND(N471=1,O471="T1"),Assumptions!$B$6,Assumptions!$B$4),0))</f>
        <v>E2</v>
      </c>
      <c r="W471" s="69">
        <f>if(V471&lt;&gt;0,if(Q471="Unknown", Assumptions!$B$42,If(Q471&gt;1,Q471,2)),0)</f>
        <v>4</v>
      </c>
      <c r="X471" s="69">
        <f>if(V471&lt;&gt;0,if(R471="Unknown", Assumptions!$B$43,R471),0)</f>
        <v>8</v>
      </c>
      <c r="Y471" s="68">
        <f t="shared" si="8"/>
        <v>0</v>
      </c>
      <c r="Z471" s="68">
        <f>if(V471&lt;&gt;0,if(  S471="Unknown", Assumptions!$B$44,S471),0)</f>
        <v>40</v>
      </c>
      <c r="AA471" s="68" t="str">
        <f>if(V471 ="N2",ifna(vlookup(W471&amp;"-"&amp;X471,'Ref. VM'!A:B,2,0),"Custom"),if(V471 ="E2" , ifna(vlookup(W471&amp;"-"&amp;X471,'Ref. VM'!D:E,2,0),"Custom"),if(V471="N2D",ifna(vlookup(W471&amp;"-"&amp;X471,'Ref. VM'!G:H,2,0),"Custom"),if(V471="N4",ifna(vlookup(W471&amp;"-"&amp;X471,'Ref. VM'!J:K,2,0),"Custom"),0))))</f>
        <v>Custom</v>
      </c>
      <c r="AB471" s="67" t="str">
        <f t="shared" si="9"/>
        <v>E2-Custom vCPUs</v>
      </c>
      <c r="AC471" s="67" t="str">
        <f t="shared" si="10"/>
        <v>E2-Custom RAM</v>
      </c>
      <c r="AD471" s="67">
        <f t="shared" si="11"/>
        <v>0</v>
      </c>
      <c r="AE471" s="69">
        <f>if(T471="Lift &amp; Shift Prod",730,if(T471="Lift &amp; Shift Noprod",Assumptions!$B$3,0))</f>
        <v>270</v>
      </c>
      <c r="AF471" s="70">
        <f>if( U471=0,0,if(Y471=0, ((vlookup(AB471,'SKU Pricing'!A:B,Assumptions!$B$2,0)*W471)+(vlookup(AC471,'SKU Pricing'!A:B,Assumptions!$B$2,0)*X471))*AE471,((vlookup(AB471,'SKU Pricing'!A:B,Assumptions!$B$2,0)*W471)+(vlookup(AC471,'SKU Pricing'!A:B,Assumptions!$B$2,0)*(W471*8))+(vlookup(AD471,'SKU Pricing'!A:B,Assumptions!$B$2,0)*(X471-(W471*8))))*AE471))</f>
        <v>36.383256</v>
      </c>
      <c r="AG471" s="67">
        <f t="shared" si="12"/>
        <v>0</v>
      </c>
      <c r="AH471" s="70">
        <f>ifna(vlookup(AG471,'SKU Pricing'!A:B,Assumptions!$B$2,0)*W471*AE471,0)</f>
        <v>0</v>
      </c>
      <c r="AI471" s="62" t="str">
        <f t="shared" si="13"/>
        <v/>
      </c>
      <c r="AJ471" s="62" t="str">
        <f>if(V471&lt;&gt;0, if(T471="Lift &amp; Shift Noprod",Assumptions!$B$9,if(V471=Assumptions!$B$6,Assumptions!$B$10,if(P471=1,Assumptions!$B$8,Assumptions!$B$7))),"")</f>
        <v>Balanced</v>
      </c>
      <c r="AK471" s="69" t="str">
        <f t="shared" si="14"/>
        <v>Balanced</v>
      </c>
      <c r="AL471" s="69">
        <f>if(AJ471="Hyperdisk Balanced",Assumptions!$B$11,0)</f>
        <v>0</v>
      </c>
      <c r="AM471" s="69">
        <f>if(AJ471="Hyperdisk Balanced",Assumptions!$B$12,0)</f>
        <v>0</v>
      </c>
      <c r="AN471" s="70">
        <f>if(AK471=0,0,if(AJ471="Hyperdisk Balanced",vlookup(AK471&amp;" provisioned space",'SKU Pricing'!A:B,Assumptions!$B$2,0)*Z471+vlookup(AK471&amp;" provisioned IOPS",'SKU Pricing'!A:B,Assumptions!$B$2,0)*AL471*730+vlookup(AK471&amp;" provisioned throughput",'SKU Pricing'!A:B,Assumptions!$B$2,0)*AM471*730,vlookup(AK471,'SKU Pricing'!A:B,Assumptions!$B$2,0)*Z471))</f>
        <v>4.64</v>
      </c>
      <c r="AO471" s="70">
        <f t="shared" si="15"/>
        <v>41.023256</v>
      </c>
      <c r="AP471" s="71" t="str">
        <f t="shared" si="16"/>
        <v>VM Manager</v>
      </c>
      <c r="AQ471" s="70">
        <f>ifna(vlookup(AP471,'SKU Pricing'!A:B,Assumptions!$B$2,0)*AE471,0)</f>
        <v>0.81</v>
      </c>
      <c r="AR471" s="72">
        <v>0.0</v>
      </c>
    </row>
    <row r="472">
      <c r="A472" s="61" t="s">
        <v>620</v>
      </c>
      <c r="B472" s="62" t="str">
        <f>ifna(if(vlookup(A472,vOS!A:B,2,0)="","Unknown",vlookup(A472,vOS!A:B,2,0)),"Unknown")</f>
        <v>Ubuntu Linux (64-bit)</v>
      </c>
      <c r="C472" s="62">
        <f>vlookup(B472,'OS Study'!A:D,2,0)</f>
        <v>0</v>
      </c>
      <c r="D472" s="62" t="str">
        <f>vlookup(B472,'OS Study'!A:D,3,0)</f>
        <v>Linux</v>
      </c>
      <c r="E472" s="62" t="str">
        <f>vlookup(B472,'OS Study'!A:D,4,0)</f>
        <v>Ubuntu</v>
      </c>
      <c r="F472" s="63" t="str">
        <f>vlookup(B472,'OS Study'!A:E,5,0)</f>
        <v/>
      </c>
      <c r="G472" s="62">
        <f>IF(vlookup(A472,'RVtools V2.1'!A:J,4,0)="non",0,1)</f>
        <v>0</v>
      </c>
      <c r="H472" s="62">
        <f>if(vlookup(A472,'RVtools V2.1'!A:K,11,0)="kube",1,0)</f>
        <v>0</v>
      </c>
      <c r="I472" s="62">
        <f t="shared" si="5"/>
        <v>0</v>
      </c>
      <c r="J472" s="62">
        <f>ifna(vlookup(A472,'Infra Study'!A:Q,17,0),0)</f>
        <v>0</v>
      </c>
      <c r="K472" s="64">
        <f>IFERROR(__xludf.DUMMYFUNCTION("N(REGEXMATCH(VLOOKUP(A472, 'RVtools V2.1'!A:H, 8, 0), ""^Serveur de fichiers""))"),0.0)</f>
        <v>0</v>
      </c>
      <c r="L472" s="64">
        <f t="shared" si="6"/>
        <v>0</v>
      </c>
      <c r="M472" s="65" t="str">
        <f>ifna(vlookup(A472,'RVtools V2.1'!A:I,8,0),"N/A")</f>
        <v>Infra - Veeam</v>
      </c>
      <c r="N472" s="64">
        <f>IFERROR(__xludf.DUMMYFUNCTION("IF(REGEXMATCH(M472, ""(?i)"" &amp; JOIN(""|"", SPLIT(""kalisil"", "" ""))), 1, 0)"),0.0)</f>
        <v>0</v>
      </c>
      <c r="O472" s="64" t="str">
        <f>vlookup(A472,'RVtools V2.1'!A:H,7,0)</f>
        <v>N/A</v>
      </c>
      <c r="P472" s="64">
        <f>if(vlookup(A472,'RVtools V2.1'!A:H,5,0)="oui",1,0)</f>
        <v>0</v>
      </c>
      <c r="Q472" s="64">
        <f>ifna(vlookup(A472,vCPU!A:B,2,0),"Unknown")</f>
        <v>4</v>
      </c>
      <c r="R472" s="66">
        <f>ifna(vlookup(A472,vMemory!A:C,3,0),"Unknown")</f>
        <v>8</v>
      </c>
      <c r="S472" s="66">
        <f>ifna(vlookup(A472,vDisk!A:C,3,0),"Unknown")</f>
        <v>40</v>
      </c>
      <c r="T472" s="67" t="str">
        <f t="array" ref="T472">IFS(
   L472=1, "No Lift &amp; Shift",
   J472=1, XLOOKUP(A472, 'Infra Study'!A:A, 'Infra Study'!P:P),
   I472=1, "No Lift &amp; Shift",
   H472=1, "GKE",
   K472=1, "GCNV",
   G472=1, "Lift &amp; Shift Prod",
   TRUE, "Lift &amp; Shift Noprod"
)</f>
        <v>Lift &amp; Shift Noprod</v>
      </c>
      <c r="U472" s="67">
        <f t="shared" si="7"/>
        <v>1</v>
      </c>
      <c r="V472" s="68" t="str">
        <f>if(T472="Lift &amp; Shift Noprod",if( Y472=0,Assumptions!$B$5, Assumptions!$B$4),if(T472="Lift &amp; Shift Prod",if(AND(N472=1,O472="T1"),Assumptions!$B$6,Assumptions!$B$4),0))</f>
        <v>E2</v>
      </c>
      <c r="W472" s="69">
        <f>if(V472&lt;&gt;0,if(Q472="Unknown", Assumptions!$B$42,If(Q472&gt;1,Q472,2)),0)</f>
        <v>4</v>
      </c>
      <c r="X472" s="69">
        <f>if(V472&lt;&gt;0,if(R472="Unknown", Assumptions!$B$43,R472),0)</f>
        <v>8</v>
      </c>
      <c r="Y472" s="68">
        <f t="shared" si="8"/>
        <v>0</v>
      </c>
      <c r="Z472" s="68">
        <f>if(V472&lt;&gt;0,if(  S472="Unknown", Assumptions!$B$44,S472),0)</f>
        <v>40</v>
      </c>
      <c r="AA472" s="68" t="str">
        <f>if(V472 ="N2",ifna(vlookup(W472&amp;"-"&amp;X472,'Ref. VM'!A:B,2,0),"Custom"),if(V472 ="E2" , ifna(vlookup(W472&amp;"-"&amp;X472,'Ref. VM'!D:E,2,0),"Custom"),if(V472="N2D",ifna(vlookup(W472&amp;"-"&amp;X472,'Ref. VM'!G:H,2,0),"Custom"),if(V472="N4",ifna(vlookup(W472&amp;"-"&amp;X472,'Ref. VM'!J:K,2,0),"Custom"),0))))</f>
        <v>Custom</v>
      </c>
      <c r="AB472" s="67" t="str">
        <f t="shared" si="9"/>
        <v>E2-Custom vCPUs</v>
      </c>
      <c r="AC472" s="67" t="str">
        <f t="shared" si="10"/>
        <v>E2-Custom RAM</v>
      </c>
      <c r="AD472" s="67">
        <f t="shared" si="11"/>
        <v>0</v>
      </c>
      <c r="AE472" s="69">
        <f>if(T472="Lift &amp; Shift Prod",730,if(T472="Lift &amp; Shift Noprod",Assumptions!$B$3,0))</f>
        <v>270</v>
      </c>
      <c r="AF472" s="70">
        <f>if( U472=0,0,if(Y472=0, ((vlookup(AB472,'SKU Pricing'!A:B,Assumptions!$B$2,0)*W472)+(vlookup(AC472,'SKU Pricing'!A:B,Assumptions!$B$2,0)*X472))*AE472,((vlookup(AB472,'SKU Pricing'!A:B,Assumptions!$B$2,0)*W472)+(vlookup(AC472,'SKU Pricing'!A:B,Assumptions!$B$2,0)*(W472*8))+(vlookup(AD472,'SKU Pricing'!A:B,Assumptions!$B$2,0)*(X472-(W472*8))))*AE472))</f>
        <v>36.383256</v>
      </c>
      <c r="AG472" s="67">
        <f t="shared" si="12"/>
        <v>0</v>
      </c>
      <c r="AH472" s="70">
        <f>ifna(vlookup(AG472,'SKU Pricing'!A:B,Assumptions!$B$2,0)*W472*AE472,0)</f>
        <v>0</v>
      </c>
      <c r="AI472" s="62" t="str">
        <f t="shared" si="13"/>
        <v/>
      </c>
      <c r="AJ472" s="62" t="str">
        <f>if(V472&lt;&gt;0, if(T472="Lift &amp; Shift Noprod",Assumptions!$B$9,if(V472=Assumptions!$B$6,Assumptions!$B$10,if(P472=1,Assumptions!$B$8,Assumptions!$B$7))),"")</f>
        <v>Balanced</v>
      </c>
      <c r="AK472" s="69" t="str">
        <f t="shared" si="14"/>
        <v>Balanced</v>
      </c>
      <c r="AL472" s="69">
        <f>if(AJ472="Hyperdisk Balanced",Assumptions!$B$11,0)</f>
        <v>0</v>
      </c>
      <c r="AM472" s="69">
        <f>if(AJ472="Hyperdisk Balanced",Assumptions!$B$12,0)</f>
        <v>0</v>
      </c>
      <c r="AN472" s="70">
        <f>if(AK472=0,0,if(AJ472="Hyperdisk Balanced",vlookup(AK472&amp;" provisioned space",'SKU Pricing'!A:B,Assumptions!$B$2,0)*Z472+vlookup(AK472&amp;" provisioned IOPS",'SKU Pricing'!A:B,Assumptions!$B$2,0)*AL472*730+vlookup(AK472&amp;" provisioned throughput",'SKU Pricing'!A:B,Assumptions!$B$2,0)*AM472*730,vlookup(AK472,'SKU Pricing'!A:B,Assumptions!$B$2,0)*Z472))</f>
        <v>4.64</v>
      </c>
      <c r="AO472" s="70">
        <f t="shared" si="15"/>
        <v>41.023256</v>
      </c>
      <c r="AP472" s="71" t="str">
        <f t="shared" si="16"/>
        <v>VM Manager</v>
      </c>
      <c r="AQ472" s="70">
        <f>ifna(vlookup(AP472,'SKU Pricing'!A:B,Assumptions!$B$2,0)*AE472,0)</f>
        <v>0.81</v>
      </c>
      <c r="AR472" s="72">
        <v>0.0</v>
      </c>
    </row>
    <row r="473">
      <c r="A473" s="61" t="s">
        <v>621</v>
      </c>
      <c r="B473" s="62" t="str">
        <f>ifna(if(vlookup(A473,vOS!A:B,2,0)="","Unknown",vlookup(A473,vOS!A:B,2,0)),"Unknown")</f>
        <v>Ubuntu Linux (64-bit)</v>
      </c>
      <c r="C473" s="62">
        <f>vlookup(B473,'OS Study'!A:D,2,0)</f>
        <v>0</v>
      </c>
      <c r="D473" s="62" t="str">
        <f>vlookup(B473,'OS Study'!A:D,3,0)</f>
        <v>Linux</v>
      </c>
      <c r="E473" s="62" t="str">
        <f>vlookup(B473,'OS Study'!A:D,4,0)</f>
        <v>Ubuntu</v>
      </c>
      <c r="F473" s="63" t="str">
        <f>vlookup(B473,'OS Study'!A:E,5,0)</f>
        <v/>
      </c>
      <c r="G473" s="62">
        <f>IF(vlookup(A473,'RVtools V2.1'!A:J,4,0)="non",0,1)</f>
        <v>0</v>
      </c>
      <c r="H473" s="62">
        <f>if(vlookup(A473,'RVtools V2.1'!A:K,11,0)="kube",1,0)</f>
        <v>0</v>
      </c>
      <c r="I473" s="62">
        <f t="shared" si="5"/>
        <v>0</v>
      </c>
      <c r="J473" s="62">
        <f>ifna(vlookup(A473,'Infra Study'!A:Q,17,0),0)</f>
        <v>0</v>
      </c>
      <c r="K473" s="64">
        <f>IFERROR(__xludf.DUMMYFUNCTION("N(REGEXMATCH(VLOOKUP(A473, 'RVtools V2.1'!A:H, 8, 0), ""^Serveur de fichiers""))"),0.0)</f>
        <v>0</v>
      </c>
      <c r="L473" s="64">
        <f t="shared" si="6"/>
        <v>0</v>
      </c>
      <c r="M473" s="65" t="str">
        <f>ifna(vlookup(A473,'RVtools V2.1'!A:I,8,0),"N/A")</f>
        <v>Infra - Veeam</v>
      </c>
      <c r="N473" s="64">
        <f>IFERROR(__xludf.DUMMYFUNCTION("IF(REGEXMATCH(M473, ""(?i)"" &amp; JOIN(""|"", SPLIT(""kalisil"", "" ""))), 1, 0)"),0.0)</f>
        <v>0</v>
      </c>
      <c r="O473" s="64" t="str">
        <f>vlookup(A473,'RVtools V2.1'!A:H,7,0)</f>
        <v>N/A</v>
      </c>
      <c r="P473" s="64">
        <f>if(vlookup(A473,'RVtools V2.1'!A:H,5,0)="oui",1,0)</f>
        <v>0</v>
      </c>
      <c r="Q473" s="64">
        <f>ifna(vlookup(A473,vCPU!A:B,2,0),"Unknown")</f>
        <v>4</v>
      </c>
      <c r="R473" s="66">
        <f>ifna(vlookup(A473,vMemory!A:C,3,0),"Unknown")</f>
        <v>8</v>
      </c>
      <c r="S473" s="66">
        <f>ifna(vlookup(A473,vDisk!A:C,3,0),"Unknown")</f>
        <v>40</v>
      </c>
      <c r="T473" s="67" t="str">
        <f t="array" ref="T473">IFS(
   L473=1, "No Lift &amp; Shift",
   J473=1, XLOOKUP(A473, 'Infra Study'!A:A, 'Infra Study'!P:P),
   I473=1, "No Lift &amp; Shift",
   H473=1, "GKE",
   K473=1, "GCNV",
   G473=1, "Lift &amp; Shift Prod",
   TRUE, "Lift &amp; Shift Noprod"
)</f>
        <v>Lift &amp; Shift Noprod</v>
      </c>
      <c r="U473" s="67">
        <f t="shared" si="7"/>
        <v>1</v>
      </c>
      <c r="V473" s="68" t="str">
        <f>if(T473="Lift &amp; Shift Noprod",if( Y473=0,Assumptions!$B$5, Assumptions!$B$4),if(T473="Lift &amp; Shift Prod",if(AND(N473=1,O473="T1"),Assumptions!$B$6,Assumptions!$B$4),0))</f>
        <v>E2</v>
      </c>
      <c r="W473" s="69">
        <f>if(V473&lt;&gt;0,if(Q473="Unknown", Assumptions!$B$42,If(Q473&gt;1,Q473,2)),0)</f>
        <v>4</v>
      </c>
      <c r="X473" s="69">
        <f>if(V473&lt;&gt;0,if(R473="Unknown", Assumptions!$B$43,R473),0)</f>
        <v>8</v>
      </c>
      <c r="Y473" s="68">
        <f t="shared" si="8"/>
        <v>0</v>
      </c>
      <c r="Z473" s="68">
        <f>if(V473&lt;&gt;0,if(  S473="Unknown", Assumptions!$B$44,S473),0)</f>
        <v>40</v>
      </c>
      <c r="AA473" s="68" t="str">
        <f>if(V473 ="N2",ifna(vlookup(W473&amp;"-"&amp;X473,'Ref. VM'!A:B,2,0),"Custom"),if(V473 ="E2" , ifna(vlookup(W473&amp;"-"&amp;X473,'Ref. VM'!D:E,2,0),"Custom"),if(V473="N2D",ifna(vlookup(W473&amp;"-"&amp;X473,'Ref. VM'!G:H,2,0),"Custom"),if(V473="N4",ifna(vlookup(W473&amp;"-"&amp;X473,'Ref. VM'!J:K,2,0),"Custom"),0))))</f>
        <v>Custom</v>
      </c>
      <c r="AB473" s="67" t="str">
        <f t="shared" si="9"/>
        <v>E2-Custom vCPUs</v>
      </c>
      <c r="AC473" s="67" t="str">
        <f t="shared" si="10"/>
        <v>E2-Custom RAM</v>
      </c>
      <c r="AD473" s="67">
        <f t="shared" si="11"/>
        <v>0</v>
      </c>
      <c r="AE473" s="69">
        <f>if(T473="Lift &amp; Shift Prod",730,if(T473="Lift &amp; Shift Noprod",Assumptions!$B$3,0))</f>
        <v>270</v>
      </c>
      <c r="AF473" s="70">
        <f>if( U473=0,0,if(Y473=0, ((vlookup(AB473,'SKU Pricing'!A:B,Assumptions!$B$2,0)*W473)+(vlookup(AC473,'SKU Pricing'!A:B,Assumptions!$B$2,0)*X473))*AE473,((vlookup(AB473,'SKU Pricing'!A:B,Assumptions!$B$2,0)*W473)+(vlookup(AC473,'SKU Pricing'!A:B,Assumptions!$B$2,0)*(W473*8))+(vlookup(AD473,'SKU Pricing'!A:B,Assumptions!$B$2,0)*(X473-(W473*8))))*AE473))</f>
        <v>36.383256</v>
      </c>
      <c r="AG473" s="67">
        <f t="shared" si="12"/>
        <v>0</v>
      </c>
      <c r="AH473" s="70">
        <f>ifna(vlookup(AG473,'SKU Pricing'!A:B,Assumptions!$B$2,0)*W473*AE473,0)</f>
        <v>0</v>
      </c>
      <c r="AI473" s="62" t="str">
        <f t="shared" si="13"/>
        <v/>
      </c>
      <c r="AJ473" s="62" t="str">
        <f>if(V473&lt;&gt;0, if(T473="Lift &amp; Shift Noprod",Assumptions!$B$9,if(V473=Assumptions!$B$6,Assumptions!$B$10,if(P473=1,Assumptions!$B$8,Assumptions!$B$7))),"")</f>
        <v>Balanced</v>
      </c>
      <c r="AK473" s="69" t="str">
        <f t="shared" si="14"/>
        <v>Balanced</v>
      </c>
      <c r="AL473" s="69">
        <f>if(AJ473="Hyperdisk Balanced",Assumptions!$B$11,0)</f>
        <v>0</v>
      </c>
      <c r="AM473" s="69">
        <f>if(AJ473="Hyperdisk Balanced",Assumptions!$B$12,0)</f>
        <v>0</v>
      </c>
      <c r="AN473" s="70">
        <f>if(AK473=0,0,if(AJ473="Hyperdisk Balanced",vlookup(AK473&amp;" provisioned space",'SKU Pricing'!A:B,Assumptions!$B$2,0)*Z473+vlookup(AK473&amp;" provisioned IOPS",'SKU Pricing'!A:B,Assumptions!$B$2,0)*AL473*730+vlookup(AK473&amp;" provisioned throughput",'SKU Pricing'!A:B,Assumptions!$B$2,0)*AM473*730,vlookup(AK473,'SKU Pricing'!A:B,Assumptions!$B$2,0)*Z473))</f>
        <v>4.64</v>
      </c>
      <c r="AO473" s="70">
        <f t="shared" si="15"/>
        <v>41.023256</v>
      </c>
      <c r="AP473" s="71" t="str">
        <f t="shared" si="16"/>
        <v>VM Manager</v>
      </c>
      <c r="AQ473" s="70">
        <f>ifna(vlookup(AP473,'SKU Pricing'!A:B,Assumptions!$B$2,0)*AE473,0)</f>
        <v>0.81</v>
      </c>
      <c r="AR473" s="72">
        <v>0.0</v>
      </c>
    </row>
    <row r="474">
      <c r="A474" s="61" t="s">
        <v>622</v>
      </c>
      <c r="B474" s="62" t="str">
        <f>ifna(if(vlookup(A474,vOS!A:B,2,0)="","Unknown",vlookup(A474,vOS!A:B,2,0)),"Unknown")</f>
        <v>Ubuntu Linux (64-bit)</v>
      </c>
      <c r="C474" s="62">
        <f>vlookup(B474,'OS Study'!A:D,2,0)</f>
        <v>0</v>
      </c>
      <c r="D474" s="62" t="str">
        <f>vlookup(B474,'OS Study'!A:D,3,0)</f>
        <v>Linux</v>
      </c>
      <c r="E474" s="62" t="str">
        <f>vlookup(B474,'OS Study'!A:D,4,0)</f>
        <v>Ubuntu</v>
      </c>
      <c r="F474" s="63" t="str">
        <f>vlookup(B474,'OS Study'!A:E,5,0)</f>
        <v/>
      </c>
      <c r="G474" s="62">
        <f>IF(vlookup(A474,'RVtools V2.1'!A:J,4,0)="non",0,1)</f>
        <v>0</v>
      </c>
      <c r="H474" s="62">
        <f>if(vlookup(A474,'RVtools V2.1'!A:K,11,0)="kube",1,0)</f>
        <v>0</v>
      </c>
      <c r="I474" s="62">
        <f t="shared" si="5"/>
        <v>0</v>
      </c>
      <c r="J474" s="62">
        <f>ifna(vlookup(A474,'Infra Study'!A:Q,17,0),0)</f>
        <v>0</v>
      </c>
      <c r="K474" s="64">
        <f>IFERROR(__xludf.DUMMYFUNCTION("N(REGEXMATCH(VLOOKUP(A474, 'RVtools V2.1'!A:H, 8, 0), ""^Serveur de fichiers""))"),0.0)</f>
        <v>0</v>
      </c>
      <c r="L474" s="64">
        <f t="shared" si="6"/>
        <v>0</v>
      </c>
      <c r="M474" s="65" t="str">
        <f>ifna(vlookup(A474,'RVtools V2.1'!A:I,8,0),"N/A")</f>
        <v>Infra - Veeam</v>
      </c>
      <c r="N474" s="64">
        <f>IFERROR(__xludf.DUMMYFUNCTION("IF(REGEXMATCH(M474, ""(?i)"" &amp; JOIN(""|"", SPLIT(""kalisil"", "" ""))), 1, 0)"),0.0)</f>
        <v>0</v>
      </c>
      <c r="O474" s="64" t="str">
        <f>vlookup(A474,'RVtools V2.1'!A:H,7,0)</f>
        <v>N/A</v>
      </c>
      <c r="P474" s="64">
        <f>if(vlookup(A474,'RVtools V2.1'!A:H,5,0)="oui",1,0)</f>
        <v>0</v>
      </c>
      <c r="Q474" s="64">
        <f>ifna(vlookup(A474,vCPU!A:B,2,0),"Unknown")</f>
        <v>4</v>
      </c>
      <c r="R474" s="66">
        <f>ifna(vlookup(A474,vMemory!A:C,3,0),"Unknown")</f>
        <v>8</v>
      </c>
      <c r="S474" s="66">
        <f>ifna(vlookup(A474,vDisk!A:C,3,0),"Unknown")</f>
        <v>40</v>
      </c>
      <c r="T474" s="67" t="str">
        <f t="array" ref="T474">IFS(
   L474=1, "No Lift &amp; Shift",
   J474=1, XLOOKUP(A474, 'Infra Study'!A:A, 'Infra Study'!P:P),
   I474=1, "No Lift &amp; Shift",
   H474=1, "GKE",
   K474=1, "GCNV",
   G474=1, "Lift &amp; Shift Prod",
   TRUE, "Lift &amp; Shift Noprod"
)</f>
        <v>Lift &amp; Shift Noprod</v>
      </c>
      <c r="U474" s="67">
        <f t="shared" si="7"/>
        <v>1</v>
      </c>
      <c r="V474" s="68" t="str">
        <f>if(T474="Lift &amp; Shift Noprod",if( Y474=0,Assumptions!$B$5, Assumptions!$B$4),if(T474="Lift &amp; Shift Prod",if(AND(N474=1,O474="T1"),Assumptions!$B$6,Assumptions!$B$4),0))</f>
        <v>E2</v>
      </c>
      <c r="W474" s="69">
        <f>if(V474&lt;&gt;0,if(Q474="Unknown", Assumptions!$B$42,If(Q474&gt;1,Q474,2)),0)</f>
        <v>4</v>
      </c>
      <c r="X474" s="69">
        <f>if(V474&lt;&gt;0,if(R474="Unknown", Assumptions!$B$43,R474),0)</f>
        <v>8</v>
      </c>
      <c r="Y474" s="68">
        <f t="shared" si="8"/>
        <v>0</v>
      </c>
      <c r="Z474" s="68">
        <f>if(V474&lt;&gt;0,if(  S474="Unknown", Assumptions!$B$44,S474),0)</f>
        <v>40</v>
      </c>
      <c r="AA474" s="68" t="str">
        <f>if(V474 ="N2",ifna(vlookup(W474&amp;"-"&amp;X474,'Ref. VM'!A:B,2,0),"Custom"),if(V474 ="E2" , ifna(vlookup(W474&amp;"-"&amp;X474,'Ref. VM'!D:E,2,0),"Custom"),if(V474="N2D",ifna(vlookup(W474&amp;"-"&amp;X474,'Ref. VM'!G:H,2,0),"Custom"),if(V474="N4",ifna(vlookup(W474&amp;"-"&amp;X474,'Ref. VM'!J:K,2,0),"Custom"),0))))</f>
        <v>Custom</v>
      </c>
      <c r="AB474" s="67" t="str">
        <f t="shared" si="9"/>
        <v>E2-Custom vCPUs</v>
      </c>
      <c r="AC474" s="67" t="str">
        <f t="shared" si="10"/>
        <v>E2-Custom RAM</v>
      </c>
      <c r="AD474" s="67">
        <f t="shared" si="11"/>
        <v>0</v>
      </c>
      <c r="AE474" s="69">
        <f>if(T474="Lift &amp; Shift Prod",730,if(T474="Lift &amp; Shift Noprod",Assumptions!$B$3,0))</f>
        <v>270</v>
      </c>
      <c r="AF474" s="70">
        <f>if( U474=0,0,if(Y474=0, ((vlookup(AB474,'SKU Pricing'!A:B,Assumptions!$B$2,0)*W474)+(vlookup(AC474,'SKU Pricing'!A:B,Assumptions!$B$2,0)*X474))*AE474,((vlookup(AB474,'SKU Pricing'!A:B,Assumptions!$B$2,0)*W474)+(vlookup(AC474,'SKU Pricing'!A:B,Assumptions!$B$2,0)*(W474*8))+(vlookup(AD474,'SKU Pricing'!A:B,Assumptions!$B$2,0)*(X474-(W474*8))))*AE474))</f>
        <v>36.383256</v>
      </c>
      <c r="AG474" s="67">
        <f t="shared" si="12"/>
        <v>0</v>
      </c>
      <c r="AH474" s="70">
        <f>ifna(vlookup(AG474,'SKU Pricing'!A:B,Assumptions!$B$2,0)*W474*AE474,0)</f>
        <v>0</v>
      </c>
      <c r="AI474" s="62" t="str">
        <f t="shared" si="13"/>
        <v/>
      </c>
      <c r="AJ474" s="62" t="str">
        <f>if(V474&lt;&gt;0, if(T474="Lift &amp; Shift Noprod",Assumptions!$B$9,if(V474=Assumptions!$B$6,Assumptions!$B$10,if(P474=1,Assumptions!$B$8,Assumptions!$B$7))),"")</f>
        <v>Balanced</v>
      </c>
      <c r="AK474" s="69" t="str">
        <f t="shared" si="14"/>
        <v>Balanced</v>
      </c>
      <c r="AL474" s="69">
        <f>if(AJ474="Hyperdisk Balanced",Assumptions!$B$11,0)</f>
        <v>0</v>
      </c>
      <c r="AM474" s="69">
        <f>if(AJ474="Hyperdisk Balanced",Assumptions!$B$12,0)</f>
        <v>0</v>
      </c>
      <c r="AN474" s="70">
        <f>if(AK474=0,0,if(AJ474="Hyperdisk Balanced",vlookup(AK474&amp;" provisioned space",'SKU Pricing'!A:B,Assumptions!$B$2,0)*Z474+vlookup(AK474&amp;" provisioned IOPS",'SKU Pricing'!A:B,Assumptions!$B$2,0)*AL474*730+vlookup(AK474&amp;" provisioned throughput",'SKU Pricing'!A:B,Assumptions!$B$2,0)*AM474*730,vlookup(AK474,'SKU Pricing'!A:B,Assumptions!$B$2,0)*Z474))</f>
        <v>4.64</v>
      </c>
      <c r="AO474" s="70">
        <f t="shared" si="15"/>
        <v>41.023256</v>
      </c>
      <c r="AP474" s="71" t="str">
        <f t="shared" si="16"/>
        <v>VM Manager</v>
      </c>
      <c r="AQ474" s="70">
        <f>ifna(vlookup(AP474,'SKU Pricing'!A:B,Assumptions!$B$2,0)*AE474,0)</f>
        <v>0.81</v>
      </c>
      <c r="AR474" s="72">
        <v>0.0</v>
      </c>
    </row>
    <row r="475">
      <c r="A475" s="61" t="s">
        <v>623</v>
      </c>
      <c r="B475" s="62" t="str">
        <f>ifna(if(vlookup(A475,vOS!A:B,2,0)="","Unknown",vlookup(A475,vOS!A:B,2,0)),"Unknown")</f>
        <v>Ubuntu Linux (64-bit)</v>
      </c>
      <c r="C475" s="62">
        <f>vlookup(B475,'OS Study'!A:D,2,0)</f>
        <v>0</v>
      </c>
      <c r="D475" s="62" t="str">
        <f>vlookup(B475,'OS Study'!A:D,3,0)</f>
        <v>Linux</v>
      </c>
      <c r="E475" s="62" t="str">
        <f>vlookup(B475,'OS Study'!A:D,4,0)</f>
        <v>Ubuntu</v>
      </c>
      <c r="F475" s="63" t="str">
        <f>vlookup(B475,'OS Study'!A:E,5,0)</f>
        <v/>
      </c>
      <c r="G475" s="62">
        <f>IF(vlookup(A475,'RVtools V2.1'!A:J,4,0)="non",0,1)</f>
        <v>0</v>
      </c>
      <c r="H475" s="62">
        <f>if(vlookup(A475,'RVtools V2.1'!A:K,11,0)="kube",1,0)</f>
        <v>0</v>
      </c>
      <c r="I475" s="62">
        <f t="shared" si="5"/>
        <v>0</v>
      </c>
      <c r="J475" s="62">
        <f>ifna(vlookup(A475,'Infra Study'!A:Q,17,0),0)</f>
        <v>0</v>
      </c>
      <c r="K475" s="64">
        <f>IFERROR(__xludf.DUMMYFUNCTION("N(REGEXMATCH(VLOOKUP(A475, 'RVtools V2.1'!A:H, 8, 0), ""^Serveur de fichiers""))"),0.0)</f>
        <v>0</v>
      </c>
      <c r="L475" s="64">
        <f t="shared" si="6"/>
        <v>0</v>
      </c>
      <c r="M475" s="65" t="str">
        <f>ifna(vlookup(A475,'RVtools V2.1'!A:I,8,0),"N/A")</f>
        <v>Infra - Veeam</v>
      </c>
      <c r="N475" s="64">
        <f>IFERROR(__xludf.DUMMYFUNCTION("IF(REGEXMATCH(M475, ""(?i)"" &amp; JOIN(""|"", SPLIT(""kalisil"", "" ""))), 1, 0)"),0.0)</f>
        <v>0</v>
      </c>
      <c r="O475" s="64" t="str">
        <f>vlookup(A475,'RVtools V2.1'!A:H,7,0)</f>
        <v>N/A</v>
      </c>
      <c r="P475" s="64">
        <f>if(vlookup(A475,'RVtools V2.1'!A:H,5,0)="oui",1,0)</f>
        <v>0</v>
      </c>
      <c r="Q475" s="64">
        <f>ifna(vlookup(A475,vCPU!A:B,2,0),"Unknown")</f>
        <v>4</v>
      </c>
      <c r="R475" s="66">
        <f>ifna(vlookup(A475,vMemory!A:C,3,0),"Unknown")</f>
        <v>8</v>
      </c>
      <c r="S475" s="66">
        <f>ifna(vlookup(A475,vDisk!A:C,3,0),"Unknown")</f>
        <v>40</v>
      </c>
      <c r="T475" s="67" t="str">
        <f t="array" ref="T475">IFS(
   L475=1, "No Lift &amp; Shift",
   J475=1, XLOOKUP(A475, 'Infra Study'!A:A, 'Infra Study'!P:P),
   I475=1, "No Lift &amp; Shift",
   H475=1, "GKE",
   K475=1, "GCNV",
   G475=1, "Lift &amp; Shift Prod",
   TRUE, "Lift &amp; Shift Noprod"
)</f>
        <v>Lift &amp; Shift Noprod</v>
      </c>
      <c r="U475" s="67">
        <f t="shared" si="7"/>
        <v>1</v>
      </c>
      <c r="V475" s="68" t="str">
        <f>if(T475="Lift &amp; Shift Noprod",if( Y475=0,Assumptions!$B$5, Assumptions!$B$4),if(T475="Lift &amp; Shift Prod",if(AND(N475=1,O475="T1"),Assumptions!$B$6,Assumptions!$B$4),0))</f>
        <v>E2</v>
      </c>
      <c r="W475" s="69">
        <f>if(V475&lt;&gt;0,if(Q475="Unknown", Assumptions!$B$42,If(Q475&gt;1,Q475,2)),0)</f>
        <v>4</v>
      </c>
      <c r="X475" s="69">
        <f>if(V475&lt;&gt;0,if(R475="Unknown", Assumptions!$B$43,R475),0)</f>
        <v>8</v>
      </c>
      <c r="Y475" s="68">
        <f t="shared" si="8"/>
        <v>0</v>
      </c>
      <c r="Z475" s="68">
        <f>if(V475&lt;&gt;0,if(  S475="Unknown", Assumptions!$B$44,S475),0)</f>
        <v>40</v>
      </c>
      <c r="AA475" s="68" t="str">
        <f>if(V475 ="N2",ifna(vlookup(W475&amp;"-"&amp;X475,'Ref. VM'!A:B,2,0),"Custom"),if(V475 ="E2" , ifna(vlookup(W475&amp;"-"&amp;X475,'Ref. VM'!D:E,2,0),"Custom"),if(V475="N2D",ifna(vlookup(W475&amp;"-"&amp;X475,'Ref. VM'!G:H,2,0),"Custom"),if(V475="N4",ifna(vlookup(W475&amp;"-"&amp;X475,'Ref. VM'!J:K,2,0),"Custom"),0))))</f>
        <v>Custom</v>
      </c>
      <c r="AB475" s="67" t="str">
        <f t="shared" si="9"/>
        <v>E2-Custom vCPUs</v>
      </c>
      <c r="AC475" s="67" t="str">
        <f t="shared" si="10"/>
        <v>E2-Custom RAM</v>
      </c>
      <c r="AD475" s="67">
        <f t="shared" si="11"/>
        <v>0</v>
      </c>
      <c r="AE475" s="69">
        <f>if(T475="Lift &amp; Shift Prod",730,if(T475="Lift &amp; Shift Noprod",Assumptions!$B$3,0))</f>
        <v>270</v>
      </c>
      <c r="AF475" s="70">
        <f>if( U475=0,0,if(Y475=0, ((vlookup(AB475,'SKU Pricing'!A:B,Assumptions!$B$2,0)*W475)+(vlookup(AC475,'SKU Pricing'!A:B,Assumptions!$B$2,0)*X475))*AE475,((vlookup(AB475,'SKU Pricing'!A:B,Assumptions!$B$2,0)*W475)+(vlookup(AC475,'SKU Pricing'!A:B,Assumptions!$B$2,0)*(W475*8))+(vlookup(AD475,'SKU Pricing'!A:B,Assumptions!$B$2,0)*(X475-(W475*8))))*AE475))</f>
        <v>36.383256</v>
      </c>
      <c r="AG475" s="67">
        <f t="shared" si="12"/>
        <v>0</v>
      </c>
      <c r="AH475" s="70">
        <f>ifna(vlookup(AG475,'SKU Pricing'!A:B,Assumptions!$B$2,0)*W475*AE475,0)</f>
        <v>0</v>
      </c>
      <c r="AI475" s="62" t="str">
        <f t="shared" si="13"/>
        <v/>
      </c>
      <c r="AJ475" s="62" t="str">
        <f>if(V475&lt;&gt;0, if(T475="Lift &amp; Shift Noprod",Assumptions!$B$9,if(V475=Assumptions!$B$6,Assumptions!$B$10,if(P475=1,Assumptions!$B$8,Assumptions!$B$7))),"")</f>
        <v>Balanced</v>
      </c>
      <c r="AK475" s="69" t="str">
        <f t="shared" si="14"/>
        <v>Balanced</v>
      </c>
      <c r="AL475" s="69">
        <f>if(AJ475="Hyperdisk Balanced",Assumptions!$B$11,0)</f>
        <v>0</v>
      </c>
      <c r="AM475" s="69">
        <f>if(AJ475="Hyperdisk Balanced",Assumptions!$B$12,0)</f>
        <v>0</v>
      </c>
      <c r="AN475" s="70">
        <f>if(AK475=0,0,if(AJ475="Hyperdisk Balanced",vlookup(AK475&amp;" provisioned space",'SKU Pricing'!A:B,Assumptions!$B$2,0)*Z475+vlookup(AK475&amp;" provisioned IOPS",'SKU Pricing'!A:B,Assumptions!$B$2,0)*AL475*730+vlookup(AK475&amp;" provisioned throughput",'SKU Pricing'!A:B,Assumptions!$B$2,0)*AM475*730,vlookup(AK475,'SKU Pricing'!A:B,Assumptions!$B$2,0)*Z475))</f>
        <v>4.64</v>
      </c>
      <c r="AO475" s="70">
        <f t="shared" si="15"/>
        <v>41.023256</v>
      </c>
      <c r="AP475" s="71" t="str">
        <f t="shared" si="16"/>
        <v>VM Manager</v>
      </c>
      <c r="AQ475" s="70">
        <f>ifna(vlookup(AP475,'SKU Pricing'!A:B,Assumptions!$B$2,0)*AE475,0)</f>
        <v>0.81</v>
      </c>
      <c r="AR475" s="72">
        <v>0.0</v>
      </c>
    </row>
    <row r="476">
      <c r="A476" s="61" t="s">
        <v>624</v>
      </c>
      <c r="B476" s="62" t="str">
        <f>ifna(if(vlookup(A476,vOS!A:B,2,0)="","Unknown",vlookup(A476,vOS!A:B,2,0)),"Unknown")</f>
        <v>Ubuntu Linux (64-bit)</v>
      </c>
      <c r="C476" s="62">
        <f>vlookup(B476,'OS Study'!A:D,2,0)</f>
        <v>0</v>
      </c>
      <c r="D476" s="62" t="str">
        <f>vlookup(B476,'OS Study'!A:D,3,0)</f>
        <v>Linux</v>
      </c>
      <c r="E476" s="62" t="str">
        <f>vlookup(B476,'OS Study'!A:D,4,0)</f>
        <v>Ubuntu</v>
      </c>
      <c r="F476" s="63" t="str">
        <f>vlookup(B476,'OS Study'!A:E,5,0)</f>
        <v/>
      </c>
      <c r="G476" s="62">
        <f>IF(vlookup(A476,'RVtools V2.1'!A:J,4,0)="non",0,1)</f>
        <v>0</v>
      </c>
      <c r="H476" s="62">
        <f>if(vlookup(A476,'RVtools V2.1'!A:K,11,0)="kube",1,0)</f>
        <v>0</v>
      </c>
      <c r="I476" s="62">
        <f t="shared" si="5"/>
        <v>0</v>
      </c>
      <c r="J476" s="62">
        <f>ifna(vlookup(A476,'Infra Study'!A:Q,17,0),0)</f>
        <v>0</v>
      </c>
      <c r="K476" s="64">
        <f>IFERROR(__xludf.DUMMYFUNCTION("N(REGEXMATCH(VLOOKUP(A476, 'RVtools V2.1'!A:H, 8, 0), ""^Serveur de fichiers""))"),0.0)</f>
        <v>0</v>
      </c>
      <c r="L476" s="64">
        <f t="shared" si="6"/>
        <v>0</v>
      </c>
      <c r="M476" s="65" t="str">
        <f>ifna(vlookup(A476,'RVtools V2.1'!A:I,8,0),"N/A")</f>
        <v>Infra - Veeam</v>
      </c>
      <c r="N476" s="64">
        <f>IFERROR(__xludf.DUMMYFUNCTION("IF(REGEXMATCH(M476, ""(?i)"" &amp; JOIN(""|"", SPLIT(""kalisil"", "" ""))), 1, 0)"),0.0)</f>
        <v>0</v>
      </c>
      <c r="O476" s="64" t="str">
        <f>vlookup(A476,'RVtools V2.1'!A:H,7,0)</f>
        <v>N/A</v>
      </c>
      <c r="P476" s="64">
        <f>if(vlookup(A476,'RVtools V2.1'!A:H,5,0)="oui",1,0)</f>
        <v>0</v>
      </c>
      <c r="Q476" s="64">
        <f>ifna(vlookup(A476,vCPU!A:B,2,0),"Unknown")</f>
        <v>4</v>
      </c>
      <c r="R476" s="66">
        <f>ifna(vlookup(A476,vMemory!A:C,3,0),"Unknown")</f>
        <v>8</v>
      </c>
      <c r="S476" s="66">
        <f>ifna(vlookup(A476,vDisk!A:C,3,0),"Unknown")</f>
        <v>40</v>
      </c>
      <c r="T476" s="67" t="str">
        <f t="array" ref="T476">IFS(
   L476=1, "No Lift &amp; Shift",
   J476=1, XLOOKUP(A476, 'Infra Study'!A:A, 'Infra Study'!P:P),
   I476=1, "No Lift &amp; Shift",
   H476=1, "GKE",
   K476=1, "GCNV",
   G476=1, "Lift &amp; Shift Prod",
   TRUE, "Lift &amp; Shift Noprod"
)</f>
        <v>Lift &amp; Shift Noprod</v>
      </c>
      <c r="U476" s="67">
        <f t="shared" si="7"/>
        <v>1</v>
      </c>
      <c r="V476" s="68" t="str">
        <f>if(T476="Lift &amp; Shift Noprod",if( Y476=0,Assumptions!$B$5, Assumptions!$B$4),if(T476="Lift &amp; Shift Prod",if(AND(N476=1,O476="T1"),Assumptions!$B$6,Assumptions!$B$4),0))</f>
        <v>E2</v>
      </c>
      <c r="W476" s="69">
        <f>if(V476&lt;&gt;0,if(Q476="Unknown", Assumptions!$B$42,If(Q476&gt;1,Q476,2)),0)</f>
        <v>4</v>
      </c>
      <c r="X476" s="69">
        <f>if(V476&lt;&gt;0,if(R476="Unknown", Assumptions!$B$43,R476),0)</f>
        <v>8</v>
      </c>
      <c r="Y476" s="68">
        <f t="shared" si="8"/>
        <v>0</v>
      </c>
      <c r="Z476" s="68">
        <f>if(V476&lt;&gt;0,if(  S476="Unknown", Assumptions!$B$44,S476),0)</f>
        <v>40</v>
      </c>
      <c r="AA476" s="68" t="str">
        <f>if(V476 ="N2",ifna(vlookup(W476&amp;"-"&amp;X476,'Ref. VM'!A:B,2,0),"Custom"),if(V476 ="E2" , ifna(vlookup(W476&amp;"-"&amp;X476,'Ref. VM'!D:E,2,0),"Custom"),if(V476="N2D",ifna(vlookup(W476&amp;"-"&amp;X476,'Ref. VM'!G:H,2,0),"Custom"),if(V476="N4",ifna(vlookup(W476&amp;"-"&amp;X476,'Ref. VM'!J:K,2,0),"Custom"),0))))</f>
        <v>Custom</v>
      </c>
      <c r="AB476" s="67" t="str">
        <f t="shared" si="9"/>
        <v>E2-Custom vCPUs</v>
      </c>
      <c r="AC476" s="67" t="str">
        <f t="shared" si="10"/>
        <v>E2-Custom RAM</v>
      </c>
      <c r="AD476" s="67">
        <f t="shared" si="11"/>
        <v>0</v>
      </c>
      <c r="AE476" s="69">
        <f>if(T476="Lift &amp; Shift Prod",730,if(T476="Lift &amp; Shift Noprod",Assumptions!$B$3,0))</f>
        <v>270</v>
      </c>
      <c r="AF476" s="70">
        <f>if( U476=0,0,if(Y476=0, ((vlookup(AB476,'SKU Pricing'!A:B,Assumptions!$B$2,0)*W476)+(vlookup(AC476,'SKU Pricing'!A:B,Assumptions!$B$2,0)*X476))*AE476,((vlookup(AB476,'SKU Pricing'!A:B,Assumptions!$B$2,0)*W476)+(vlookup(AC476,'SKU Pricing'!A:B,Assumptions!$B$2,0)*(W476*8))+(vlookup(AD476,'SKU Pricing'!A:B,Assumptions!$B$2,0)*(X476-(W476*8))))*AE476))</f>
        <v>36.383256</v>
      </c>
      <c r="AG476" s="67">
        <f t="shared" si="12"/>
        <v>0</v>
      </c>
      <c r="AH476" s="70">
        <f>ifna(vlookup(AG476,'SKU Pricing'!A:B,Assumptions!$B$2,0)*W476*AE476,0)</f>
        <v>0</v>
      </c>
      <c r="AI476" s="62" t="str">
        <f t="shared" si="13"/>
        <v/>
      </c>
      <c r="AJ476" s="62" t="str">
        <f>if(V476&lt;&gt;0, if(T476="Lift &amp; Shift Noprod",Assumptions!$B$9,if(V476=Assumptions!$B$6,Assumptions!$B$10,if(P476=1,Assumptions!$B$8,Assumptions!$B$7))),"")</f>
        <v>Balanced</v>
      </c>
      <c r="AK476" s="69" t="str">
        <f t="shared" si="14"/>
        <v>Balanced</v>
      </c>
      <c r="AL476" s="69">
        <f>if(AJ476="Hyperdisk Balanced",Assumptions!$B$11,0)</f>
        <v>0</v>
      </c>
      <c r="AM476" s="69">
        <f>if(AJ476="Hyperdisk Balanced",Assumptions!$B$12,0)</f>
        <v>0</v>
      </c>
      <c r="AN476" s="70">
        <f>if(AK476=0,0,if(AJ476="Hyperdisk Balanced",vlookup(AK476&amp;" provisioned space",'SKU Pricing'!A:B,Assumptions!$B$2,0)*Z476+vlookup(AK476&amp;" provisioned IOPS",'SKU Pricing'!A:B,Assumptions!$B$2,0)*AL476*730+vlookup(AK476&amp;" provisioned throughput",'SKU Pricing'!A:B,Assumptions!$B$2,0)*AM476*730,vlookup(AK476,'SKU Pricing'!A:B,Assumptions!$B$2,0)*Z476))</f>
        <v>4.64</v>
      </c>
      <c r="AO476" s="70">
        <f t="shared" si="15"/>
        <v>41.023256</v>
      </c>
      <c r="AP476" s="71" t="str">
        <f t="shared" si="16"/>
        <v>VM Manager</v>
      </c>
      <c r="AQ476" s="70">
        <f>ifna(vlookup(AP476,'SKU Pricing'!A:B,Assumptions!$B$2,0)*AE476,0)</f>
        <v>0.81</v>
      </c>
      <c r="AR476" s="72">
        <v>0.0</v>
      </c>
    </row>
    <row r="477">
      <c r="A477" s="61" t="s">
        <v>625</v>
      </c>
      <c r="B477" s="62" t="str">
        <f>ifna(if(vlookup(A477,vOS!A:B,2,0)="","Unknown",vlookup(A477,vOS!A:B,2,0)),"Unknown")</f>
        <v>Microsoft Windows Server 2019 (64-bit)</v>
      </c>
      <c r="C477" s="62">
        <f>vlookup(B477,'OS Study'!A:D,2,0)</f>
        <v>0</v>
      </c>
      <c r="D477" s="62" t="str">
        <f>vlookup(B477,'OS Study'!A:D,3,0)</f>
        <v>Windows</v>
      </c>
      <c r="E477" s="62" t="str">
        <f>vlookup(B477,'OS Study'!A:D,4,0)</f>
        <v>Server</v>
      </c>
      <c r="F477" s="63" t="str">
        <f>vlookup(B477,'OS Study'!A:E,5,0)</f>
        <v>2019</v>
      </c>
      <c r="G477" s="62">
        <f>IF(vlookup(A477,'RVtools V2.1'!A:J,4,0)="non",0,1)</f>
        <v>0</v>
      </c>
      <c r="H477" s="62">
        <f>if(vlookup(A477,'RVtools V2.1'!A:K,11,0)="kube",1,0)</f>
        <v>0</v>
      </c>
      <c r="I477" s="62">
        <f t="shared" si="5"/>
        <v>0</v>
      </c>
      <c r="J477" s="62">
        <f>ifna(vlookup(A477,'Infra Study'!A:Q,17,0),0)</f>
        <v>1</v>
      </c>
      <c r="K477" s="64">
        <f>IFERROR(__xludf.DUMMYFUNCTION("N(REGEXMATCH(VLOOKUP(A477, 'RVtools V2.1'!A:H, 8, 0), ""^Serveur de fichiers""))"),0.0)</f>
        <v>0</v>
      </c>
      <c r="L477" s="64">
        <f t="shared" si="6"/>
        <v>0</v>
      </c>
      <c r="M477" s="65" t="str">
        <f>ifna(vlookup(A477,'RVtools V2.1'!A:I,8,0),"N/A")</f>
        <v>Infra - Veeam</v>
      </c>
      <c r="N477" s="64">
        <f>IFERROR(__xludf.DUMMYFUNCTION("IF(REGEXMATCH(M477, ""(?i)"" &amp; JOIN(""|"", SPLIT(""kalisil"", "" ""))), 1, 0)"),0.0)</f>
        <v>0</v>
      </c>
      <c r="O477" s="64" t="str">
        <f>vlookup(A477,'RVtools V2.1'!A:H,7,0)</f>
        <v>N/A</v>
      </c>
      <c r="P477" s="64">
        <f>if(vlookup(A477,'RVtools V2.1'!A:H,5,0)="oui",1,0)</f>
        <v>0</v>
      </c>
      <c r="Q477" s="64">
        <f>ifna(vlookup(A477,vCPU!A:B,2,0),"Unknown")</f>
        <v>8</v>
      </c>
      <c r="R477" s="66">
        <f>ifna(vlookup(A477,vMemory!A:C,3,0),"Unknown")</f>
        <v>16</v>
      </c>
      <c r="S477" s="66">
        <f>ifna(vlookup(A477,vDisk!A:C,3,0),"Unknown")</f>
        <v>250</v>
      </c>
      <c r="T477" s="67" t="str">
        <f t="array" ref="T477">IFS(
   L477=1, "No Lift &amp; Shift",
   J477=1, XLOOKUP(A477, 'Infra Study'!A:A, 'Infra Study'!P:P),
   I477=1, "No Lift &amp; Shift",
   H477=1, "GKE",
   K477=1, "GCNV",
   G477=1, "Lift &amp; Shift Prod",
   TRUE, "Lift &amp; Shift Noprod"
)</f>
        <v>No Lift &amp; Shift</v>
      </c>
      <c r="U477" s="67">
        <f t="shared" si="7"/>
        <v>0</v>
      </c>
      <c r="V477" s="68">
        <f>if(T477="Lift &amp; Shift Noprod",if( Y477=0,Assumptions!$B$5, Assumptions!$B$4),if(T477="Lift &amp; Shift Prod",if(AND(N477=1,O477="T1"),Assumptions!$B$6,Assumptions!$B$4),0))</f>
        <v>0</v>
      </c>
      <c r="W477" s="62">
        <f>if(V477&lt;&gt;0,if(Q477="Unknown", Assumptions!$B$42,If(Q477&gt;1,Q477,2)),0)</f>
        <v>0</v>
      </c>
      <c r="X477" s="69">
        <f>if(V477&lt;&gt;0,if(R477="Unknown", Assumptions!$B$43,R477),0)</f>
        <v>0</v>
      </c>
      <c r="Y477" s="68">
        <f t="shared" si="8"/>
        <v>0</v>
      </c>
      <c r="Z477" s="68">
        <f>if(V477&lt;&gt;0,if(  S477="Unknown", Assumptions!$B$44,S477),0)</f>
        <v>0</v>
      </c>
      <c r="AA477" s="68">
        <f>if(V477 ="N2",ifna(vlookup(W477&amp;"-"&amp;X477,'Ref. VM'!A:B,2,0),"Custom"),if(V477 ="E2" , ifna(vlookup(W477&amp;"-"&amp;X477,'Ref. VM'!D:E,2,0),"Custom"),if(V477="N2D",ifna(vlookup(W477&amp;"-"&amp;X477,'Ref. VM'!G:H,2,0),"Custom"),if(V477="N4",ifna(vlookup(W477&amp;"-"&amp;X477,'Ref. VM'!J:K,2,0),"Custom"),0))))</f>
        <v>0</v>
      </c>
      <c r="AB477" s="67">
        <f t="shared" si="9"/>
        <v>0</v>
      </c>
      <c r="AC477" s="67">
        <f t="shared" si="10"/>
        <v>0</v>
      </c>
      <c r="AD477" s="67">
        <f t="shared" si="11"/>
        <v>0</v>
      </c>
      <c r="AE477" s="62">
        <f>if(T477="Lift &amp; Shift Prod",730,if(T477="Lift &amp; Shift Noprod",Assumptions!$B$3,0))</f>
        <v>0</v>
      </c>
      <c r="AF477" s="70">
        <f>if( U477=0,0,if(Y477=0, ((vlookup(AB477,'SKU Pricing'!A:B,Assumptions!$B$2,0)*W477)+(vlookup(AC477,'SKU Pricing'!A:B,Assumptions!$B$2,0)*X477))*AE477,((vlookup(AB477,'SKU Pricing'!A:B,Assumptions!$B$2,0)*W477)+(vlookup(AC477,'SKU Pricing'!A:B,Assumptions!$B$2,0)*(W477*8))+(vlookup(AD477,'SKU Pricing'!A:B,Assumptions!$B$2,0)*(X477-(W477*8))))*AE477))</f>
        <v>0</v>
      </c>
      <c r="AG477" s="67">
        <f t="shared" si="12"/>
        <v>0</v>
      </c>
      <c r="AH477" s="70">
        <f>ifna(vlookup(AG477,'SKU Pricing'!A:B,Assumptions!$B$2,0)*W477*AE477,0)</f>
        <v>0</v>
      </c>
      <c r="AI477" s="62" t="str">
        <f t="shared" si="13"/>
        <v/>
      </c>
      <c r="AJ477" s="62" t="str">
        <f>if(V477&lt;&gt;0, if(T477="Lift &amp; Shift Noprod",Assumptions!$B$9,if(V477=Assumptions!$B$6,Assumptions!$B$10,if(P477=1,Assumptions!$B$8,Assumptions!$B$7))),"")</f>
        <v/>
      </c>
      <c r="AK477" s="69">
        <f t="shared" si="14"/>
        <v>0</v>
      </c>
      <c r="AL477" s="69">
        <f>if(AJ477="Hyperdisk Balanced",Assumptions!$B$11,0)</f>
        <v>0</v>
      </c>
      <c r="AM477" s="69">
        <f>if(AJ477="Hyperdisk Balanced",Assumptions!$B$12,0)</f>
        <v>0</v>
      </c>
      <c r="AN477" s="70">
        <f>if(AK477=0,0,if(AJ477="Hyperdisk Balanced",vlookup(AK477&amp;" provisioned space",'SKU Pricing'!A:B,Assumptions!$B$2,0)*Z477+vlookup(AK477&amp;" provisioned IOPS",'SKU Pricing'!A:B,Assumptions!$B$2,0)*AL477*730+vlookup(AK477&amp;" provisioned throughput",'SKU Pricing'!A:B,Assumptions!$B$2,0)*AM477*730,vlookup(AK477,'SKU Pricing'!A:B,Assumptions!$B$2,0)*Z477))</f>
        <v>0</v>
      </c>
      <c r="AO477" s="70">
        <f t="shared" si="15"/>
        <v>0</v>
      </c>
      <c r="AP477" s="71">
        <f t="shared" si="16"/>
        <v>0</v>
      </c>
      <c r="AQ477" s="70">
        <f>ifna(vlookup(AP477,'SKU Pricing'!A:B,Assumptions!$B$2,0)*AE477,0)</f>
        <v>0</v>
      </c>
      <c r="AR477" s="72">
        <v>0.0</v>
      </c>
    </row>
    <row r="478">
      <c r="A478" s="61" t="s">
        <v>626</v>
      </c>
      <c r="B478" s="62" t="str">
        <f>ifna(if(vlookup(A478,vOS!A:B,2,0)="","Unknown",vlookup(A478,vOS!A:B,2,0)),"Unknown")</f>
        <v>Debian GNU/Linux 10 (64-bit)</v>
      </c>
      <c r="C478" s="62">
        <f>vlookup(B478,'OS Study'!A:D,2,0)</f>
        <v>0</v>
      </c>
      <c r="D478" s="62" t="str">
        <f>vlookup(B478,'OS Study'!A:D,3,0)</f>
        <v>Linux</v>
      </c>
      <c r="E478" s="62" t="str">
        <f>vlookup(B478,'OS Study'!A:D,4,0)</f>
        <v>Debian</v>
      </c>
      <c r="F478" s="63" t="str">
        <f>vlookup(B478,'OS Study'!A:E,5,0)</f>
        <v>10</v>
      </c>
      <c r="G478" s="62">
        <f>IF(vlookup(A478,'RVtools V2.1'!A:J,4,0)="non",0,1)</f>
        <v>0</v>
      </c>
      <c r="H478" s="62">
        <f>if(vlookup(A478,'RVtools V2.1'!A:K,11,0)="kube",1,0)</f>
        <v>0</v>
      </c>
      <c r="I478" s="62">
        <f t="shared" si="5"/>
        <v>0</v>
      </c>
      <c r="J478" s="62">
        <f>ifna(vlookup(A478,'Infra Study'!A:Q,17,0),0)</f>
        <v>1</v>
      </c>
      <c r="K478" s="64">
        <f>IFERROR(__xludf.DUMMYFUNCTION("N(REGEXMATCH(VLOOKUP(A478, 'RVtools V2.1'!A:H, 8, 0), ""^Serveur de fichiers""))"),0.0)</f>
        <v>0</v>
      </c>
      <c r="L478" s="64">
        <f t="shared" si="6"/>
        <v>0</v>
      </c>
      <c r="M478" s="65" t="str">
        <f>ifna(vlookup(A478,'RVtools V2.1'!A:I,8,0),"N/A")</f>
        <v>Infra - Veeam</v>
      </c>
      <c r="N478" s="64">
        <f>IFERROR(__xludf.DUMMYFUNCTION("IF(REGEXMATCH(M478, ""(?i)"" &amp; JOIN(""|"", SPLIT(""kalisil"", "" ""))), 1, 0)"),0.0)</f>
        <v>0</v>
      </c>
      <c r="O478" s="64" t="str">
        <f>vlookup(A478,'RVtools V2.1'!A:H,7,0)</f>
        <v>N/A</v>
      </c>
      <c r="P478" s="64">
        <f>if(vlookup(A478,'RVtools V2.1'!A:H,5,0)="oui",1,0)</f>
        <v>0</v>
      </c>
      <c r="Q478" s="64">
        <f>ifna(vlookup(A478,vCPU!A:B,2,0),"Unknown")</f>
        <v>4</v>
      </c>
      <c r="R478" s="66">
        <f>ifna(vlookup(A478,vMemory!A:C,3,0),"Unknown")</f>
        <v>8</v>
      </c>
      <c r="S478" s="66">
        <f>ifna(vlookup(A478,vDisk!A:C,3,0),"Unknown")</f>
        <v>119</v>
      </c>
      <c r="T478" s="67" t="str">
        <f t="array" ref="T478">IFS(
   L478=1, "No Lift &amp; Shift",
   J478=1, XLOOKUP(A478, 'Infra Study'!A:A, 'Infra Study'!P:P),
   I478=1, "No Lift &amp; Shift",
   H478=1, "GKE",
   K478=1, "GCNV",
   G478=1, "Lift &amp; Shift Prod",
   TRUE, "Lift &amp; Shift Noprod"
)</f>
        <v>No Lift &amp; Shift</v>
      </c>
      <c r="U478" s="67">
        <f t="shared" si="7"/>
        <v>0</v>
      </c>
      <c r="V478" s="68">
        <f>if(T478="Lift &amp; Shift Noprod",if( Y478=0,Assumptions!$B$5, Assumptions!$B$4),if(T478="Lift &amp; Shift Prod",if(AND(N478=1,O478="T1"),Assumptions!$B$6,Assumptions!$B$4),0))</f>
        <v>0</v>
      </c>
      <c r="W478" s="62">
        <f>if(V478&lt;&gt;0,if(Q478="Unknown", Assumptions!$B$42,If(Q478&gt;1,Q478,2)),0)</f>
        <v>0</v>
      </c>
      <c r="X478" s="69">
        <f>if(V478&lt;&gt;0,if(R478="Unknown", Assumptions!$B$43,R478),0)</f>
        <v>0</v>
      </c>
      <c r="Y478" s="68">
        <f t="shared" si="8"/>
        <v>0</v>
      </c>
      <c r="Z478" s="68">
        <f>if(V478&lt;&gt;0,if(  S478="Unknown", Assumptions!$B$44,S478),0)</f>
        <v>0</v>
      </c>
      <c r="AA478" s="68">
        <f>if(V478 ="N2",ifna(vlookup(W478&amp;"-"&amp;X478,'Ref. VM'!A:B,2,0),"Custom"),if(V478 ="E2" , ifna(vlookup(W478&amp;"-"&amp;X478,'Ref. VM'!D:E,2,0),"Custom"),if(V478="N2D",ifna(vlookup(W478&amp;"-"&amp;X478,'Ref. VM'!G:H,2,0),"Custom"),if(V478="N4",ifna(vlookup(W478&amp;"-"&amp;X478,'Ref. VM'!J:K,2,0),"Custom"),0))))</f>
        <v>0</v>
      </c>
      <c r="AB478" s="67">
        <f t="shared" si="9"/>
        <v>0</v>
      </c>
      <c r="AC478" s="67">
        <f t="shared" si="10"/>
        <v>0</v>
      </c>
      <c r="AD478" s="67">
        <f t="shared" si="11"/>
        <v>0</v>
      </c>
      <c r="AE478" s="62">
        <f>if(T478="Lift &amp; Shift Prod",730,if(T478="Lift &amp; Shift Noprod",Assumptions!$B$3,0))</f>
        <v>0</v>
      </c>
      <c r="AF478" s="70">
        <f>if( U478=0,0,if(Y478=0, ((vlookup(AB478,'SKU Pricing'!A:B,Assumptions!$B$2,0)*W478)+(vlookup(AC478,'SKU Pricing'!A:B,Assumptions!$B$2,0)*X478))*AE478,((vlookup(AB478,'SKU Pricing'!A:B,Assumptions!$B$2,0)*W478)+(vlookup(AC478,'SKU Pricing'!A:B,Assumptions!$B$2,0)*(W478*8))+(vlookup(AD478,'SKU Pricing'!A:B,Assumptions!$B$2,0)*(X478-(W478*8))))*AE478))</f>
        <v>0</v>
      </c>
      <c r="AG478" s="67">
        <f t="shared" si="12"/>
        <v>0</v>
      </c>
      <c r="AH478" s="70">
        <f>ifna(vlookup(AG478,'SKU Pricing'!A:B,Assumptions!$B$2,0)*W478*AE478,0)</f>
        <v>0</v>
      </c>
      <c r="AI478" s="62" t="str">
        <f t="shared" si="13"/>
        <v/>
      </c>
      <c r="AJ478" s="62" t="str">
        <f>if(V478&lt;&gt;0, if(T478="Lift &amp; Shift Noprod",Assumptions!$B$9,if(V478=Assumptions!$B$6,Assumptions!$B$10,if(P478=1,Assumptions!$B$8,Assumptions!$B$7))),"")</f>
        <v/>
      </c>
      <c r="AK478" s="69">
        <f t="shared" si="14"/>
        <v>0</v>
      </c>
      <c r="AL478" s="69">
        <f>if(AJ478="Hyperdisk Balanced",Assumptions!$B$11,0)</f>
        <v>0</v>
      </c>
      <c r="AM478" s="69">
        <f>if(AJ478="Hyperdisk Balanced",Assumptions!$B$12,0)</f>
        <v>0</v>
      </c>
      <c r="AN478" s="70">
        <f>if(AK478=0,0,if(AJ478="Hyperdisk Balanced",vlookup(AK478&amp;" provisioned space",'SKU Pricing'!A:B,Assumptions!$B$2,0)*Z478+vlookup(AK478&amp;" provisioned IOPS",'SKU Pricing'!A:B,Assumptions!$B$2,0)*AL478*730+vlookup(AK478&amp;" provisioned throughput",'SKU Pricing'!A:B,Assumptions!$B$2,0)*AM478*730,vlookup(AK478,'SKU Pricing'!A:B,Assumptions!$B$2,0)*Z478))</f>
        <v>0</v>
      </c>
      <c r="AO478" s="70">
        <f t="shared" si="15"/>
        <v>0</v>
      </c>
      <c r="AP478" s="71">
        <f t="shared" si="16"/>
        <v>0</v>
      </c>
      <c r="AQ478" s="70">
        <f>ifna(vlookup(AP478,'SKU Pricing'!A:B,Assumptions!$B$2,0)*AE478,0)</f>
        <v>0</v>
      </c>
      <c r="AR478" s="72">
        <v>0.0</v>
      </c>
    </row>
    <row r="479">
      <c r="A479" s="61" t="s">
        <v>627</v>
      </c>
      <c r="B479" s="62" t="str">
        <f>ifna(if(vlookup(A479,vOS!A:B,2,0)="","Unknown",vlookup(A479,vOS!A:B,2,0)),"Unknown")</f>
        <v>Debian GNU/Linux 10 (64-bit)</v>
      </c>
      <c r="C479" s="62">
        <f>vlookup(B479,'OS Study'!A:D,2,0)</f>
        <v>0</v>
      </c>
      <c r="D479" s="62" t="str">
        <f>vlookup(B479,'OS Study'!A:D,3,0)</f>
        <v>Linux</v>
      </c>
      <c r="E479" s="62" t="str">
        <f>vlookup(B479,'OS Study'!A:D,4,0)</f>
        <v>Debian</v>
      </c>
      <c r="F479" s="63" t="str">
        <f>vlookup(B479,'OS Study'!A:E,5,0)</f>
        <v>10</v>
      </c>
      <c r="G479" s="62">
        <f>IF(vlookup(A479,'RVtools V2.1'!A:J,4,0)="non",0,1)</f>
        <v>0</v>
      </c>
      <c r="H479" s="62">
        <f>if(vlookup(A479,'RVtools V2.1'!A:K,11,0)="kube",1,0)</f>
        <v>0</v>
      </c>
      <c r="I479" s="62">
        <f t="shared" si="5"/>
        <v>0</v>
      </c>
      <c r="J479" s="62">
        <f>ifna(vlookup(A479,'Infra Study'!A:Q,17,0),0)</f>
        <v>1</v>
      </c>
      <c r="K479" s="64">
        <f>IFERROR(__xludf.DUMMYFUNCTION("N(REGEXMATCH(VLOOKUP(A479, 'RVtools V2.1'!A:H, 8, 0), ""^Serveur de fichiers""))"),0.0)</f>
        <v>0</v>
      </c>
      <c r="L479" s="64">
        <f t="shared" si="6"/>
        <v>0</v>
      </c>
      <c r="M479" s="65" t="str">
        <f>ifna(vlookup(A479,'RVtools V2.1'!A:I,8,0),"N/A")</f>
        <v>Infra - Veeam</v>
      </c>
      <c r="N479" s="64">
        <f>IFERROR(__xludf.DUMMYFUNCTION("IF(REGEXMATCH(M479, ""(?i)"" &amp; JOIN(""|"", SPLIT(""kalisil"", "" ""))), 1, 0)"),0.0)</f>
        <v>0</v>
      </c>
      <c r="O479" s="64" t="str">
        <f>vlookup(A479,'RVtools V2.1'!A:H,7,0)</f>
        <v>N/A</v>
      </c>
      <c r="P479" s="64">
        <f>if(vlookup(A479,'RVtools V2.1'!A:H,5,0)="oui",1,0)</f>
        <v>0</v>
      </c>
      <c r="Q479" s="64">
        <f>ifna(vlookup(A479,vCPU!A:B,2,0),"Unknown")</f>
        <v>4</v>
      </c>
      <c r="R479" s="66">
        <f>ifna(vlookup(A479,vMemory!A:C,3,0),"Unknown")</f>
        <v>8</v>
      </c>
      <c r="S479" s="66">
        <f>ifna(vlookup(A479,vDisk!A:C,3,0),"Unknown")</f>
        <v>119</v>
      </c>
      <c r="T479" s="67" t="str">
        <f t="array" ref="T479">IFS(
   L479=1, "No Lift &amp; Shift",
   J479=1, XLOOKUP(A479, 'Infra Study'!A:A, 'Infra Study'!P:P),
   I479=1, "No Lift &amp; Shift",
   H479=1, "GKE",
   K479=1, "GCNV",
   G479=1, "Lift &amp; Shift Prod",
   TRUE, "Lift &amp; Shift Noprod"
)</f>
        <v>No Lift &amp; Shift</v>
      </c>
      <c r="U479" s="67">
        <f t="shared" si="7"/>
        <v>0</v>
      </c>
      <c r="V479" s="68">
        <f>if(T479="Lift &amp; Shift Noprod",if( Y479=0,Assumptions!$B$5, Assumptions!$B$4),if(T479="Lift &amp; Shift Prod",if(AND(N479=1,O479="T1"),Assumptions!$B$6,Assumptions!$B$4),0))</f>
        <v>0</v>
      </c>
      <c r="W479" s="62">
        <f>if(V479&lt;&gt;0,if(Q479="Unknown", Assumptions!$B$42,If(Q479&gt;1,Q479,2)),0)</f>
        <v>0</v>
      </c>
      <c r="X479" s="69">
        <f>if(V479&lt;&gt;0,if(R479="Unknown", Assumptions!$B$43,R479),0)</f>
        <v>0</v>
      </c>
      <c r="Y479" s="68">
        <f t="shared" si="8"/>
        <v>0</v>
      </c>
      <c r="Z479" s="68">
        <f>if(V479&lt;&gt;0,if(  S479="Unknown", Assumptions!$B$44,S479),0)</f>
        <v>0</v>
      </c>
      <c r="AA479" s="68">
        <f>if(V479 ="N2",ifna(vlookup(W479&amp;"-"&amp;X479,'Ref. VM'!A:B,2,0),"Custom"),if(V479 ="E2" , ifna(vlookup(W479&amp;"-"&amp;X479,'Ref. VM'!D:E,2,0),"Custom"),if(V479="N2D",ifna(vlookup(W479&amp;"-"&amp;X479,'Ref. VM'!G:H,2,0),"Custom"),if(V479="N4",ifna(vlookup(W479&amp;"-"&amp;X479,'Ref. VM'!J:K,2,0),"Custom"),0))))</f>
        <v>0</v>
      </c>
      <c r="AB479" s="67">
        <f t="shared" si="9"/>
        <v>0</v>
      </c>
      <c r="AC479" s="67">
        <f t="shared" si="10"/>
        <v>0</v>
      </c>
      <c r="AD479" s="67">
        <f t="shared" si="11"/>
        <v>0</v>
      </c>
      <c r="AE479" s="62">
        <f>if(T479="Lift &amp; Shift Prod",730,if(T479="Lift &amp; Shift Noprod",Assumptions!$B$3,0))</f>
        <v>0</v>
      </c>
      <c r="AF479" s="70">
        <f>if( U479=0,0,if(Y479=0, ((vlookup(AB479,'SKU Pricing'!A:B,Assumptions!$B$2,0)*W479)+(vlookup(AC479,'SKU Pricing'!A:B,Assumptions!$B$2,0)*X479))*AE479,((vlookup(AB479,'SKU Pricing'!A:B,Assumptions!$B$2,0)*W479)+(vlookup(AC479,'SKU Pricing'!A:B,Assumptions!$B$2,0)*(W479*8))+(vlookup(AD479,'SKU Pricing'!A:B,Assumptions!$B$2,0)*(X479-(W479*8))))*AE479))</f>
        <v>0</v>
      </c>
      <c r="AG479" s="67">
        <f t="shared" si="12"/>
        <v>0</v>
      </c>
      <c r="AH479" s="70">
        <f>ifna(vlookup(AG479,'SKU Pricing'!A:B,Assumptions!$B$2,0)*W479*AE479,0)</f>
        <v>0</v>
      </c>
      <c r="AI479" s="62" t="str">
        <f t="shared" si="13"/>
        <v/>
      </c>
      <c r="AJ479" s="62" t="str">
        <f>if(V479&lt;&gt;0, if(T479="Lift &amp; Shift Noprod",Assumptions!$B$9,if(V479=Assumptions!$B$6,Assumptions!$B$10,if(P479=1,Assumptions!$B$8,Assumptions!$B$7))),"")</f>
        <v/>
      </c>
      <c r="AK479" s="69">
        <f t="shared" si="14"/>
        <v>0</v>
      </c>
      <c r="AL479" s="69">
        <f>if(AJ479="Hyperdisk Balanced",Assumptions!$B$11,0)</f>
        <v>0</v>
      </c>
      <c r="AM479" s="69">
        <f>if(AJ479="Hyperdisk Balanced",Assumptions!$B$12,0)</f>
        <v>0</v>
      </c>
      <c r="AN479" s="70">
        <f>if(AK479=0,0,if(AJ479="Hyperdisk Balanced",vlookup(AK479&amp;" provisioned space",'SKU Pricing'!A:B,Assumptions!$B$2,0)*Z479+vlookup(AK479&amp;" provisioned IOPS",'SKU Pricing'!A:B,Assumptions!$B$2,0)*AL479*730+vlookup(AK479&amp;" provisioned throughput",'SKU Pricing'!A:B,Assumptions!$B$2,0)*AM479*730,vlookup(AK479,'SKU Pricing'!A:B,Assumptions!$B$2,0)*Z479))</f>
        <v>0</v>
      </c>
      <c r="AO479" s="70">
        <f t="shared" si="15"/>
        <v>0</v>
      </c>
      <c r="AP479" s="71">
        <f t="shared" si="16"/>
        <v>0</v>
      </c>
      <c r="AQ479" s="70">
        <f>ifna(vlookup(AP479,'SKU Pricing'!A:B,Assumptions!$B$2,0)*AE479,0)</f>
        <v>0</v>
      </c>
      <c r="AR479" s="72">
        <v>0.0</v>
      </c>
    </row>
    <row r="480">
      <c r="A480" s="61" t="s">
        <v>628</v>
      </c>
      <c r="B480" s="62" t="str">
        <f>ifna(if(vlookup(A480,vOS!A:B,2,0)="","Unknown",vlookup(A480,vOS!A:B,2,0)),"Unknown")</f>
        <v>Debian GNU/Linux 10 (64-bit)</v>
      </c>
      <c r="C480" s="62">
        <f>vlookup(B480,'OS Study'!A:D,2,0)</f>
        <v>0</v>
      </c>
      <c r="D480" s="62" t="str">
        <f>vlookup(B480,'OS Study'!A:D,3,0)</f>
        <v>Linux</v>
      </c>
      <c r="E480" s="62" t="str">
        <f>vlookup(B480,'OS Study'!A:D,4,0)</f>
        <v>Debian</v>
      </c>
      <c r="F480" s="63" t="str">
        <f>vlookup(B480,'OS Study'!A:E,5,0)</f>
        <v>10</v>
      </c>
      <c r="G480" s="62">
        <f>IF(vlookup(A480,'RVtools V2.1'!A:J,4,0)="non",0,1)</f>
        <v>0</v>
      </c>
      <c r="H480" s="62">
        <f>if(vlookup(A480,'RVtools V2.1'!A:K,11,0)="kube",1,0)</f>
        <v>0</v>
      </c>
      <c r="I480" s="62">
        <f t="shared" si="5"/>
        <v>0</v>
      </c>
      <c r="J480" s="62">
        <f>ifna(vlookup(A480,'Infra Study'!A:Q,17,0),0)</f>
        <v>1</v>
      </c>
      <c r="K480" s="64">
        <f>IFERROR(__xludf.DUMMYFUNCTION("N(REGEXMATCH(VLOOKUP(A480, 'RVtools V2.1'!A:H, 8, 0), ""^Serveur de fichiers""))"),0.0)</f>
        <v>0</v>
      </c>
      <c r="L480" s="64">
        <f t="shared" si="6"/>
        <v>0</v>
      </c>
      <c r="M480" s="65" t="str">
        <f>ifna(vlookup(A480,'RVtools V2.1'!A:I,8,0),"N/A")</f>
        <v>Infra - Veeam</v>
      </c>
      <c r="N480" s="64">
        <f>IFERROR(__xludf.DUMMYFUNCTION("IF(REGEXMATCH(M480, ""(?i)"" &amp; JOIN(""|"", SPLIT(""kalisil"", "" ""))), 1, 0)"),0.0)</f>
        <v>0</v>
      </c>
      <c r="O480" s="64" t="str">
        <f>vlookup(A480,'RVtools V2.1'!A:H,7,0)</f>
        <v>N/A</v>
      </c>
      <c r="P480" s="64">
        <f>if(vlookup(A480,'RVtools V2.1'!A:H,5,0)="oui",1,0)</f>
        <v>0</v>
      </c>
      <c r="Q480" s="64">
        <f>ifna(vlookup(A480,vCPU!A:B,2,0),"Unknown")</f>
        <v>4</v>
      </c>
      <c r="R480" s="66">
        <f>ifna(vlookup(A480,vMemory!A:C,3,0),"Unknown")</f>
        <v>8</v>
      </c>
      <c r="S480" s="66">
        <f>ifna(vlookup(A480,vDisk!A:C,3,0),"Unknown")</f>
        <v>104</v>
      </c>
      <c r="T480" s="67" t="str">
        <f t="array" ref="T480">IFS(
   L480=1, "No Lift &amp; Shift",
   J480=1, XLOOKUP(A480, 'Infra Study'!A:A, 'Infra Study'!P:P),
   I480=1, "No Lift &amp; Shift",
   H480=1, "GKE",
   K480=1, "GCNV",
   G480=1, "Lift &amp; Shift Prod",
   TRUE, "Lift &amp; Shift Noprod"
)</f>
        <v>No Lift &amp; Shift</v>
      </c>
      <c r="U480" s="67">
        <f t="shared" si="7"/>
        <v>0</v>
      </c>
      <c r="V480" s="68">
        <f>if(T480="Lift &amp; Shift Noprod",if( Y480=0,Assumptions!$B$5, Assumptions!$B$4),if(T480="Lift &amp; Shift Prod",if(AND(N480=1,O480="T1"),Assumptions!$B$6,Assumptions!$B$4),0))</f>
        <v>0</v>
      </c>
      <c r="W480" s="62">
        <f>if(V480&lt;&gt;0,if(Q480="Unknown", Assumptions!$B$42,If(Q480&gt;1,Q480,2)),0)</f>
        <v>0</v>
      </c>
      <c r="X480" s="69">
        <f>if(V480&lt;&gt;0,if(R480="Unknown", Assumptions!$B$43,R480),0)</f>
        <v>0</v>
      </c>
      <c r="Y480" s="68">
        <f t="shared" si="8"/>
        <v>0</v>
      </c>
      <c r="Z480" s="68">
        <f>if(V480&lt;&gt;0,if(  S480="Unknown", Assumptions!$B$44,S480),0)</f>
        <v>0</v>
      </c>
      <c r="AA480" s="68">
        <f>if(V480 ="N2",ifna(vlookup(W480&amp;"-"&amp;X480,'Ref. VM'!A:B,2,0),"Custom"),if(V480 ="E2" , ifna(vlookup(W480&amp;"-"&amp;X480,'Ref. VM'!D:E,2,0),"Custom"),if(V480="N2D",ifna(vlookup(W480&amp;"-"&amp;X480,'Ref. VM'!G:H,2,0),"Custom"),if(V480="N4",ifna(vlookup(W480&amp;"-"&amp;X480,'Ref. VM'!J:K,2,0),"Custom"),0))))</f>
        <v>0</v>
      </c>
      <c r="AB480" s="67">
        <f t="shared" si="9"/>
        <v>0</v>
      </c>
      <c r="AC480" s="67">
        <f t="shared" si="10"/>
        <v>0</v>
      </c>
      <c r="AD480" s="67">
        <f t="shared" si="11"/>
        <v>0</v>
      </c>
      <c r="AE480" s="62">
        <f>if(T480="Lift &amp; Shift Prod",730,if(T480="Lift &amp; Shift Noprod",Assumptions!$B$3,0))</f>
        <v>0</v>
      </c>
      <c r="AF480" s="70">
        <f>if( U480=0,0,if(Y480=0, ((vlookup(AB480,'SKU Pricing'!A:B,Assumptions!$B$2,0)*W480)+(vlookup(AC480,'SKU Pricing'!A:B,Assumptions!$B$2,0)*X480))*AE480,((vlookup(AB480,'SKU Pricing'!A:B,Assumptions!$B$2,0)*W480)+(vlookup(AC480,'SKU Pricing'!A:B,Assumptions!$B$2,0)*(W480*8))+(vlookup(AD480,'SKU Pricing'!A:B,Assumptions!$B$2,0)*(X480-(W480*8))))*AE480))</f>
        <v>0</v>
      </c>
      <c r="AG480" s="67">
        <f t="shared" si="12"/>
        <v>0</v>
      </c>
      <c r="AH480" s="70">
        <f>ifna(vlookup(AG480,'SKU Pricing'!A:B,Assumptions!$B$2,0)*W480*AE480,0)</f>
        <v>0</v>
      </c>
      <c r="AI480" s="62" t="str">
        <f t="shared" si="13"/>
        <v/>
      </c>
      <c r="AJ480" s="62" t="str">
        <f>if(V480&lt;&gt;0, if(T480="Lift &amp; Shift Noprod",Assumptions!$B$9,if(V480=Assumptions!$B$6,Assumptions!$B$10,if(P480=1,Assumptions!$B$8,Assumptions!$B$7))),"")</f>
        <v/>
      </c>
      <c r="AK480" s="69">
        <f t="shared" si="14"/>
        <v>0</v>
      </c>
      <c r="AL480" s="69">
        <f>if(AJ480="Hyperdisk Balanced",Assumptions!$B$11,0)</f>
        <v>0</v>
      </c>
      <c r="AM480" s="69">
        <f>if(AJ480="Hyperdisk Balanced",Assumptions!$B$12,0)</f>
        <v>0</v>
      </c>
      <c r="AN480" s="70">
        <f>if(AK480=0,0,if(AJ480="Hyperdisk Balanced",vlookup(AK480&amp;" provisioned space",'SKU Pricing'!A:B,Assumptions!$B$2,0)*Z480+vlookup(AK480&amp;" provisioned IOPS",'SKU Pricing'!A:B,Assumptions!$B$2,0)*AL480*730+vlookup(AK480&amp;" provisioned throughput",'SKU Pricing'!A:B,Assumptions!$B$2,0)*AM480*730,vlookup(AK480,'SKU Pricing'!A:B,Assumptions!$B$2,0)*Z480))</f>
        <v>0</v>
      </c>
      <c r="AO480" s="70">
        <f t="shared" si="15"/>
        <v>0</v>
      </c>
      <c r="AP480" s="71">
        <f t="shared" si="16"/>
        <v>0</v>
      </c>
      <c r="AQ480" s="70">
        <f>ifna(vlookup(AP480,'SKU Pricing'!A:B,Assumptions!$B$2,0)*AE480,0)</f>
        <v>0</v>
      </c>
      <c r="AR480" s="72">
        <v>0.0</v>
      </c>
    </row>
    <row r="481">
      <c r="A481" s="61" t="s">
        <v>629</v>
      </c>
      <c r="B481" s="62" t="str">
        <f>ifna(if(vlookup(A481,vOS!A:B,2,0)="","Unknown",vlookup(A481,vOS!A:B,2,0)),"Unknown")</f>
        <v>Microsoft Windows Server 2019 (64-bit)</v>
      </c>
      <c r="C481" s="62">
        <f>vlookup(B481,'OS Study'!A:D,2,0)</f>
        <v>0</v>
      </c>
      <c r="D481" s="62" t="str">
        <f>vlookup(B481,'OS Study'!A:D,3,0)</f>
        <v>Windows</v>
      </c>
      <c r="E481" s="62" t="str">
        <f>vlookup(B481,'OS Study'!A:D,4,0)</f>
        <v>Server</v>
      </c>
      <c r="F481" s="63" t="str">
        <f>vlookup(B481,'OS Study'!A:E,5,0)</f>
        <v>2019</v>
      </c>
      <c r="G481" s="62">
        <f>IF(vlookup(A481,'RVtools V2.1'!A:J,4,0)="non",0,1)</f>
        <v>0</v>
      </c>
      <c r="H481" s="62">
        <f>if(vlookup(A481,'RVtools V2.1'!A:K,11,0)="kube",1,0)</f>
        <v>0</v>
      </c>
      <c r="I481" s="62">
        <f t="shared" si="5"/>
        <v>0</v>
      </c>
      <c r="J481" s="62">
        <f>ifna(vlookup(A481,'Infra Study'!A:Q,17,0),0)</f>
        <v>1</v>
      </c>
      <c r="K481" s="64">
        <f>IFERROR(__xludf.DUMMYFUNCTION("N(REGEXMATCH(VLOOKUP(A481, 'RVtools V2.1'!A:H, 8, 0), ""^Serveur de fichiers""))"),0.0)</f>
        <v>0</v>
      </c>
      <c r="L481" s="64">
        <f t="shared" si="6"/>
        <v>0</v>
      </c>
      <c r="M481" s="65" t="str">
        <f>ifna(vlookup(A481,'RVtools V2.1'!A:I,8,0),"N/A")</f>
        <v>Infra - Veeam</v>
      </c>
      <c r="N481" s="64">
        <f>IFERROR(__xludf.DUMMYFUNCTION("IF(REGEXMATCH(M481, ""(?i)"" &amp; JOIN(""|"", SPLIT(""kalisil"", "" ""))), 1, 0)"),0.0)</f>
        <v>0</v>
      </c>
      <c r="O481" s="64" t="str">
        <f>vlookup(A481,'RVtools V2.1'!A:H,7,0)</f>
        <v>N/A</v>
      </c>
      <c r="P481" s="64">
        <f>if(vlookup(A481,'RVtools V2.1'!A:H,5,0)="oui",1,0)</f>
        <v>0</v>
      </c>
      <c r="Q481" s="64">
        <f>ifna(vlookup(A481,vCPU!A:B,2,0),"Unknown")</f>
        <v>4</v>
      </c>
      <c r="R481" s="66">
        <f>ifna(vlookup(A481,vMemory!A:C,3,0),"Unknown")</f>
        <v>8</v>
      </c>
      <c r="S481" s="66">
        <f>ifna(vlookup(A481,vDisk!A:C,3,0),"Unknown")</f>
        <v>84</v>
      </c>
      <c r="T481" s="67" t="str">
        <f t="array" ref="T481">IFS(
   L481=1, "No Lift &amp; Shift",
   J481=1, XLOOKUP(A481, 'Infra Study'!A:A, 'Infra Study'!P:P),
   I481=1, "No Lift &amp; Shift",
   H481=1, "GKE",
   K481=1, "GCNV",
   G481=1, "Lift &amp; Shift Prod",
   TRUE, "Lift &amp; Shift Noprod"
)</f>
        <v>No Lift &amp; Shift</v>
      </c>
      <c r="U481" s="67">
        <f t="shared" si="7"/>
        <v>0</v>
      </c>
      <c r="V481" s="68">
        <f>if(T481="Lift &amp; Shift Noprod",if( Y481=0,Assumptions!$B$5, Assumptions!$B$4),if(T481="Lift &amp; Shift Prod",if(AND(N481=1,O481="T1"),Assumptions!$B$6,Assumptions!$B$4),0))</f>
        <v>0</v>
      </c>
      <c r="W481" s="62">
        <f>if(V481&lt;&gt;0,if(Q481="Unknown", Assumptions!$B$42,If(Q481&gt;1,Q481,2)),0)</f>
        <v>0</v>
      </c>
      <c r="X481" s="69">
        <f>if(V481&lt;&gt;0,if(R481="Unknown", Assumptions!$B$43,R481),0)</f>
        <v>0</v>
      </c>
      <c r="Y481" s="68">
        <f t="shared" si="8"/>
        <v>0</v>
      </c>
      <c r="Z481" s="68">
        <f>if(V481&lt;&gt;0,if(  S481="Unknown", Assumptions!$B$44,S481),0)</f>
        <v>0</v>
      </c>
      <c r="AA481" s="68">
        <f>if(V481 ="N2",ifna(vlookup(W481&amp;"-"&amp;X481,'Ref. VM'!A:B,2,0),"Custom"),if(V481 ="E2" , ifna(vlookup(W481&amp;"-"&amp;X481,'Ref. VM'!D:E,2,0),"Custom"),if(V481="N2D",ifna(vlookup(W481&amp;"-"&amp;X481,'Ref. VM'!G:H,2,0),"Custom"),if(V481="N4",ifna(vlookup(W481&amp;"-"&amp;X481,'Ref. VM'!J:K,2,0),"Custom"),0))))</f>
        <v>0</v>
      </c>
      <c r="AB481" s="67">
        <f t="shared" si="9"/>
        <v>0</v>
      </c>
      <c r="AC481" s="67">
        <f t="shared" si="10"/>
        <v>0</v>
      </c>
      <c r="AD481" s="67">
        <f t="shared" si="11"/>
        <v>0</v>
      </c>
      <c r="AE481" s="62">
        <f>if(T481="Lift &amp; Shift Prod",730,if(T481="Lift &amp; Shift Noprod",Assumptions!$B$3,0))</f>
        <v>0</v>
      </c>
      <c r="AF481" s="70">
        <f>if( U481=0,0,if(Y481=0, ((vlookup(AB481,'SKU Pricing'!A:B,Assumptions!$B$2,0)*W481)+(vlookup(AC481,'SKU Pricing'!A:B,Assumptions!$B$2,0)*X481))*AE481,((vlookup(AB481,'SKU Pricing'!A:B,Assumptions!$B$2,0)*W481)+(vlookup(AC481,'SKU Pricing'!A:B,Assumptions!$B$2,0)*(W481*8))+(vlookup(AD481,'SKU Pricing'!A:B,Assumptions!$B$2,0)*(X481-(W481*8))))*AE481))</f>
        <v>0</v>
      </c>
      <c r="AG481" s="67">
        <f t="shared" si="12"/>
        <v>0</v>
      </c>
      <c r="AH481" s="70">
        <f>ifna(vlookup(AG481,'SKU Pricing'!A:B,Assumptions!$B$2,0)*W481*AE481,0)</f>
        <v>0</v>
      </c>
      <c r="AI481" s="62" t="str">
        <f t="shared" si="13"/>
        <v/>
      </c>
      <c r="AJ481" s="62" t="str">
        <f>if(V481&lt;&gt;0, if(T481="Lift &amp; Shift Noprod",Assumptions!$B$9,if(V481=Assumptions!$B$6,Assumptions!$B$10,if(P481=1,Assumptions!$B$8,Assumptions!$B$7))),"")</f>
        <v/>
      </c>
      <c r="AK481" s="69">
        <f t="shared" si="14"/>
        <v>0</v>
      </c>
      <c r="AL481" s="69">
        <f>if(AJ481="Hyperdisk Balanced",Assumptions!$B$11,0)</f>
        <v>0</v>
      </c>
      <c r="AM481" s="69">
        <f>if(AJ481="Hyperdisk Balanced",Assumptions!$B$12,0)</f>
        <v>0</v>
      </c>
      <c r="AN481" s="70">
        <f>if(AK481=0,0,if(AJ481="Hyperdisk Balanced",vlookup(AK481&amp;" provisioned space",'SKU Pricing'!A:B,Assumptions!$B$2,0)*Z481+vlookup(AK481&amp;" provisioned IOPS",'SKU Pricing'!A:B,Assumptions!$B$2,0)*AL481*730+vlookup(AK481&amp;" provisioned throughput",'SKU Pricing'!A:B,Assumptions!$B$2,0)*AM481*730,vlookup(AK481,'SKU Pricing'!A:B,Assumptions!$B$2,0)*Z481))</f>
        <v>0</v>
      </c>
      <c r="AO481" s="70">
        <f t="shared" si="15"/>
        <v>0</v>
      </c>
      <c r="AP481" s="71">
        <f t="shared" si="16"/>
        <v>0</v>
      </c>
      <c r="AQ481" s="70">
        <f>ifna(vlookup(AP481,'SKU Pricing'!A:B,Assumptions!$B$2,0)*AE481,0)</f>
        <v>0</v>
      </c>
      <c r="AR481" s="72">
        <v>0.0</v>
      </c>
    </row>
    <row r="482">
      <c r="A482" s="61" t="s">
        <v>630</v>
      </c>
      <c r="B482" s="62" t="str">
        <f>ifna(if(vlookup(A482,vOS!A:B,2,0)="","Unknown",vlookup(A482,vOS!A:B,2,0)),"Unknown")</f>
        <v>Debian GNU/Linux 11 (64-bit)</v>
      </c>
      <c r="C482" s="62">
        <f>vlookup(B482,'OS Study'!A:D,2,0)</f>
        <v>0</v>
      </c>
      <c r="D482" s="62" t="str">
        <f>vlookup(B482,'OS Study'!A:D,3,0)</f>
        <v>Linux</v>
      </c>
      <c r="E482" s="62" t="str">
        <f>vlookup(B482,'OS Study'!A:D,4,0)</f>
        <v>Debian</v>
      </c>
      <c r="F482" s="63" t="str">
        <f>vlookup(B482,'OS Study'!A:E,5,0)</f>
        <v>11</v>
      </c>
      <c r="G482" s="62">
        <f>IF(vlookup(A482,'RVtools V2.1'!A:J,4,0)="non",0,1)</f>
        <v>0</v>
      </c>
      <c r="H482" s="62">
        <f>if(vlookup(A482,'RVtools V2.1'!A:K,11,0)="kube",1,0)</f>
        <v>0</v>
      </c>
      <c r="I482" s="62">
        <f t="shared" si="5"/>
        <v>0</v>
      </c>
      <c r="J482" s="62">
        <f>ifna(vlookup(A482,'Infra Study'!A:Q,17,0),0)</f>
        <v>0</v>
      </c>
      <c r="K482" s="64">
        <f>IFERROR(__xludf.DUMMYFUNCTION("N(REGEXMATCH(VLOOKUP(A482, 'RVtools V2.1'!A:H, 8, 0), ""^Serveur de fichiers""))"),0.0)</f>
        <v>0</v>
      </c>
      <c r="L482" s="64">
        <f t="shared" si="6"/>
        <v>0</v>
      </c>
      <c r="M482" s="65" t="str">
        <f>ifna(vlookup(A482,'RVtools V2.1'!A:I,8,0),"N/A")</f>
        <v>Infra - Veeam</v>
      </c>
      <c r="N482" s="64">
        <f>IFERROR(__xludf.DUMMYFUNCTION("IF(REGEXMATCH(M482, ""(?i)"" &amp; JOIN(""|"", SPLIT(""kalisil"", "" ""))), 1, 0)"),0.0)</f>
        <v>0</v>
      </c>
      <c r="O482" s="64" t="str">
        <f>vlookup(A482,'RVtools V2.1'!A:H,7,0)</f>
        <v>N/A</v>
      </c>
      <c r="P482" s="64">
        <f>if(vlookup(A482,'RVtools V2.1'!A:H,5,0)="oui",1,0)</f>
        <v>0</v>
      </c>
      <c r="Q482" s="64">
        <f>ifna(vlookup(A482,vCPU!A:B,2,0),"Unknown")</f>
        <v>2</v>
      </c>
      <c r="R482" s="66">
        <f>ifna(vlookup(A482,vMemory!A:C,3,0),"Unknown")</f>
        <v>4</v>
      </c>
      <c r="S482" s="66">
        <f>ifna(vlookup(A482,vDisk!A:C,3,0),"Unknown")</f>
        <v>25</v>
      </c>
      <c r="T482" s="67" t="str">
        <f t="array" ref="T482">IFS(
   L482=1, "No Lift &amp; Shift",
   J482=1, XLOOKUP(A482, 'Infra Study'!A:A, 'Infra Study'!P:P),
   I482=1, "No Lift &amp; Shift",
   H482=1, "GKE",
   K482=1, "GCNV",
   G482=1, "Lift &amp; Shift Prod",
   TRUE, "Lift &amp; Shift Noprod"
)</f>
        <v>Lift &amp; Shift Noprod</v>
      </c>
      <c r="U482" s="67">
        <f t="shared" si="7"/>
        <v>1</v>
      </c>
      <c r="V482" s="68" t="str">
        <f>if(T482="Lift &amp; Shift Noprod",if( Y482=0,Assumptions!$B$5, Assumptions!$B$4),if(T482="Lift &amp; Shift Prod",if(AND(N482=1,O482="T1"),Assumptions!$B$6,Assumptions!$B$4),0))</f>
        <v>E2</v>
      </c>
      <c r="W482" s="69">
        <f>if(V482&lt;&gt;0,if(Q482="Unknown", Assumptions!$B$42,If(Q482&gt;1,Q482,2)),0)</f>
        <v>2</v>
      </c>
      <c r="X482" s="69">
        <f>if(V482&lt;&gt;0,if(R482="Unknown", Assumptions!$B$43,R482),0)</f>
        <v>4</v>
      </c>
      <c r="Y482" s="68">
        <f t="shared" si="8"/>
        <v>0</v>
      </c>
      <c r="Z482" s="68">
        <f>if(V482&lt;&gt;0,if(  S482="Unknown", Assumptions!$B$44,S482),0)</f>
        <v>25</v>
      </c>
      <c r="AA482" s="68" t="str">
        <f>if(V482 ="N2",ifna(vlookup(W482&amp;"-"&amp;X482,'Ref. VM'!A:B,2,0),"Custom"),if(V482 ="E2" , ifna(vlookup(W482&amp;"-"&amp;X482,'Ref. VM'!D:E,2,0),"Custom"),if(V482="N2D",ifna(vlookup(W482&amp;"-"&amp;X482,'Ref. VM'!G:H,2,0),"Custom"),if(V482="N4",ifna(vlookup(W482&amp;"-"&amp;X482,'Ref. VM'!J:K,2,0),"Custom"),0))))</f>
        <v>Custom</v>
      </c>
      <c r="AB482" s="67" t="str">
        <f t="shared" si="9"/>
        <v>E2-Custom vCPUs</v>
      </c>
      <c r="AC482" s="67" t="str">
        <f t="shared" si="10"/>
        <v>E2-Custom RAM</v>
      </c>
      <c r="AD482" s="67">
        <f t="shared" si="11"/>
        <v>0</v>
      </c>
      <c r="AE482" s="69">
        <f>if(T482="Lift &amp; Shift Prod",730,if(T482="Lift &amp; Shift Noprod",Assumptions!$B$3,0))</f>
        <v>270</v>
      </c>
      <c r="AF482" s="70">
        <f>if( U482=0,0,if(Y482=0, ((vlookup(AB482,'SKU Pricing'!A:B,Assumptions!$B$2,0)*W482)+(vlookup(AC482,'SKU Pricing'!A:B,Assumptions!$B$2,0)*X482))*AE482,((vlookup(AB482,'SKU Pricing'!A:B,Assumptions!$B$2,0)*W482)+(vlookup(AC482,'SKU Pricing'!A:B,Assumptions!$B$2,0)*(W482*8))+(vlookup(AD482,'SKU Pricing'!A:B,Assumptions!$B$2,0)*(X482-(W482*8))))*AE482))</f>
        <v>18.191628</v>
      </c>
      <c r="AG482" s="67">
        <f t="shared" si="12"/>
        <v>0</v>
      </c>
      <c r="AH482" s="70">
        <f>ifna(vlookup(AG482,'SKU Pricing'!A:B,Assumptions!$B$2,0)*W482*AE482,0)</f>
        <v>0</v>
      </c>
      <c r="AI482" s="62" t="str">
        <f t="shared" si="13"/>
        <v/>
      </c>
      <c r="AJ482" s="62" t="str">
        <f>if(V482&lt;&gt;0, if(T482="Lift &amp; Shift Noprod",Assumptions!$B$9,if(V482=Assumptions!$B$6,Assumptions!$B$10,if(P482=1,Assumptions!$B$8,Assumptions!$B$7))),"")</f>
        <v>Balanced</v>
      </c>
      <c r="AK482" s="69" t="str">
        <f t="shared" si="14"/>
        <v>Balanced</v>
      </c>
      <c r="AL482" s="69">
        <f>if(AJ482="Hyperdisk Balanced",Assumptions!$B$11,0)</f>
        <v>0</v>
      </c>
      <c r="AM482" s="69">
        <f>if(AJ482="Hyperdisk Balanced",Assumptions!$B$12,0)</f>
        <v>0</v>
      </c>
      <c r="AN482" s="70">
        <f>if(AK482=0,0,if(AJ482="Hyperdisk Balanced",vlookup(AK482&amp;" provisioned space",'SKU Pricing'!A:B,Assumptions!$B$2,0)*Z482+vlookup(AK482&amp;" provisioned IOPS",'SKU Pricing'!A:B,Assumptions!$B$2,0)*AL482*730+vlookup(AK482&amp;" provisioned throughput",'SKU Pricing'!A:B,Assumptions!$B$2,0)*AM482*730,vlookup(AK482,'SKU Pricing'!A:B,Assumptions!$B$2,0)*Z482))</f>
        <v>2.9</v>
      </c>
      <c r="AO482" s="70">
        <f t="shared" si="15"/>
        <v>21.091628</v>
      </c>
      <c r="AP482" s="71" t="str">
        <f t="shared" si="16"/>
        <v>VM Manager</v>
      </c>
      <c r="AQ482" s="70">
        <f>ifna(vlookup(AP482,'SKU Pricing'!A:B,Assumptions!$B$2,0)*AE482,0)</f>
        <v>0.81</v>
      </c>
      <c r="AR482" s="72">
        <v>0.0</v>
      </c>
    </row>
    <row r="483">
      <c r="A483" s="61" t="s">
        <v>631</v>
      </c>
      <c r="B483" s="62" t="str">
        <f>ifna(if(vlookup(A483,vOS!A:B,2,0)="","Unknown",vlookup(A483,vOS!A:B,2,0)),"Unknown")</f>
        <v>Debian GNU/Linux 10 (64-bit)</v>
      </c>
      <c r="C483" s="62">
        <f>vlookup(B483,'OS Study'!A:D,2,0)</f>
        <v>0</v>
      </c>
      <c r="D483" s="62" t="str">
        <f>vlookup(B483,'OS Study'!A:D,3,0)</f>
        <v>Linux</v>
      </c>
      <c r="E483" s="62" t="str">
        <f>vlookup(B483,'OS Study'!A:D,4,0)</f>
        <v>Debian</v>
      </c>
      <c r="F483" s="63" t="str">
        <f>vlookup(B483,'OS Study'!A:E,5,0)</f>
        <v>10</v>
      </c>
      <c r="G483" s="62">
        <f>IF(vlookup(A483,'RVtools V2.1'!A:J,4,0)="non",0,1)</f>
        <v>0</v>
      </c>
      <c r="H483" s="62">
        <f>if(vlookup(A483,'RVtools V2.1'!A:K,11,0)="kube",1,0)</f>
        <v>0</v>
      </c>
      <c r="I483" s="62">
        <f t="shared" si="5"/>
        <v>0</v>
      </c>
      <c r="J483" s="62">
        <f>ifna(vlookup(A483,'Infra Study'!A:Q,17,0),0)</f>
        <v>1</v>
      </c>
      <c r="K483" s="64">
        <f>IFERROR(__xludf.DUMMYFUNCTION("N(REGEXMATCH(VLOOKUP(A483, 'RVtools V2.1'!A:H, 8, 0), ""^Serveur de fichiers""))"),0.0)</f>
        <v>0</v>
      </c>
      <c r="L483" s="64">
        <f t="shared" si="6"/>
        <v>0</v>
      </c>
      <c r="M483" s="65" t="str">
        <f>ifna(vlookup(A483,'RVtools V2.1'!A:I,8,0),"N/A")</f>
        <v>Infra - Veeam</v>
      </c>
      <c r="N483" s="64">
        <f>IFERROR(__xludf.DUMMYFUNCTION("IF(REGEXMATCH(M483, ""(?i)"" &amp; JOIN(""|"", SPLIT(""kalisil"", "" ""))), 1, 0)"),0.0)</f>
        <v>0</v>
      </c>
      <c r="O483" s="64" t="str">
        <f>vlookup(A483,'RVtools V2.1'!A:H,7,0)</f>
        <v>N/A</v>
      </c>
      <c r="P483" s="64">
        <f>if(vlookup(A483,'RVtools V2.1'!A:H,5,0)="oui",1,0)</f>
        <v>0</v>
      </c>
      <c r="Q483" s="64">
        <f>ifna(vlookup(A483,vCPU!A:B,2,0),"Unknown")</f>
        <v>8</v>
      </c>
      <c r="R483" s="66">
        <f>ifna(vlookup(A483,vMemory!A:C,3,0),"Unknown")</f>
        <v>16</v>
      </c>
      <c r="S483" s="66">
        <f>ifna(vlookup(A483,vDisk!A:C,3,0),"Unknown")</f>
        <v>68</v>
      </c>
      <c r="T483" s="67" t="str">
        <f t="array" ref="T483">IFS(
   L483=1, "No Lift &amp; Shift",
   J483=1, XLOOKUP(A483, 'Infra Study'!A:A, 'Infra Study'!P:P),
   I483=1, "No Lift &amp; Shift",
   H483=1, "GKE",
   K483=1, "GCNV",
   G483=1, "Lift &amp; Shift Prod",
   TRUE, "Lift &amp; Shift Noprod"
)</f>
        <v>No Lift &amp; Shift</v>
      </c>
      <c r="U483" s="67">
        <f t="shared" si="7"/>
        <v>0</v>
      </c>
      <c r="V483" s="68">
        <f>if(T483="Lift &amp; Shift Noprod",if( Y483=0,Assumptions!$B$5, Assumptions!$B$4),if(T483="Lift &amp; Shift Prod",if(AND(N483=1,O483="T1"),Assumptions!$B$6,Assumptions!$B$4),0))</f>
        <v>0</v>
      </c>
      <c r="W483" s="62">
        <f>if(V483&lt;&gt;0,if(Q483="Unknown", Assumptions!$B$42,If(Q483&gt;1,Q483,2)),0)</f>
        <v>0</v>
      </c>
      <c r="X483" s="69">
        <f>if(V483&lt;&gt;0,if(R483="Unknown", Assumptions!$B$43,R483),0)</f>
        <v>0</v>
      </c>
      <c r="Y483" s="68">
        <f t="shared" si="8"/>
        <v>0</v>
      </c>
      <c r="Z483" s="68">
        <f>if(V483&lt;&gt;0,if(  S483="Unknown", Assumptions!$B$44,S483),0)</f>
        <v>0</v>
      </c>
      <c r="AA483" s="68">
        <f>if(V483 ="N2",ifna(vlookup(W483&amp;"-"&amp;X483,'Ref. VM'!A:B,2,0),"Custom"),if(V483 ="E2" , ifna(vlookup(W483&amp;"-"&amp;X483,'Ref. VM'!D:E,2,0),"Custom"),if(V483="N2D",ifna(vlookup(W483&amp;"-"&amp;X483,'Ref. VM'!G:H,2,0),"Custom"),if(V483="N4",ifna(vlookup(W483&amp;"-"&amp;X483,'Ref. VM'!J:K,2,0),"Custom"),0))))</f>
        <v>0</v>
      </c>
      <c r="AB483" s="67">
        <f t="shared" si="9"/>
        <v>0</v>
      </c>
      <c r="AC483" s="67">
        <f t="shared" si="10"/>
        <v>0</v>
      </c>
      <c r="AD483" s="67">
        <f t="shared" si="11"/>
        <v>0</v>
      </c>
      <c r="AE483" s="62">
        <f>if(T483="Lift &amp; Shift Prod",730,if(T483="Lift &amp; Shift Noprod",Assumptions!$B$3,0))</f>
        <v>0</v>
      </c>
      <c r="AF483" s="70">
        <f>if( U483=0,0,if(Y483=0, ((vlookup(AB483,'SKU Pricing'!A:B,Assumptions!$B$2,0)*W483)+(vlookup(AC483,'SKU Pricing'!A:B,Assumptions!$B$2,0)*X483))*AE483,((vlookup(AB483,'SKU Pricing'!A:B,Assumptions!$B$2,0)*W483)+(vlookup(AC483,'SKU Pricing'!A:B,Assumptions!$B$2,0)*(W483*8))+(vlookup(AD483,'SKU Pricing'!A:B,Assumptions!$B$2,0)*(X483-(W483*8))))*AE483))</f>
        <v>0</v>
      </c>
      <c r="AG483" s="67">
        <f t="shared" si="12"/>
        <v>0</v>
      </c>
      <c r="AH483" s="70">
        <f>ifna(vlookup(AG483,'SKU Pricing'!A:B,Assumptions!$B$2,0)*W483*AE483,0)</f>
        <v>0</v>
      </c>
      <c r="AI483" s="62" t="str">
        <f t="shared" si="13"/>
        <v/>
      </c>
      <c r="AJ483" s="62" t="str">
        <f>if(V483&lt;&gt;0, if(T483="Lift &amp; Shift Noprod",Assumptions!$B$9,if(V483=Assumptions!$B$6,Assumptions!$B$10,if(P483=1,Assumptions!$B$8,Assumptions!$B$7))),"")</f>
        <v/>
      </c>
      <c r="AK483" s="69">
        <f t="shared" si="14"/>
        <v>0</v>
      </c>
      <c r="AL483" s="69">
        <f>if(AJ483="Hyperdisk Balanced",Assumptions!$B$11,0)</f>
        <v>0</v>
      </c>
      <c r="AM483" s="69">
        <f>if(AJ483="Hyperdisk Balanced",Assumptions!$B$12,0)</f>
        <v>0</v>
      </c>
      <c r="AN483" s="70">
        <f>if(AK483=0,0,if(AJ483="Hyperdisk Balanced",vlookup(AK483&amp;" provisioned space",'SKU Pricing'!A:B,Assumptions!$B$2,0)*Z483+vlookup(AK483&amp;" provisioned IOPS",'SKU Pricing'!A:B,Assumptions!$B$2,0)*AL483*730+vlookup(AK483&amp;" provisioned throughput",'SKU Pricing'!A:B,Assumptions!$B$2,0)*AM483*730,vlookup(AK483,'SKU Pricing'!A:B,Assumptions!$B$2,0)*Z483))</f>
        <v>0</v>
      </c>
      <c r="AO483" s="70">
        <f t="shared" si="15"/>
        <v>0</v>
      </c>
      <c r="AP483" s="71">
        <f t="shared" si="16"/>
        <v>0</v>
      </c>
      <c r="AQ483" s="70">
        <f>ifna(vlookup(AP483,'SKU Pricing'!A:B,Assumptions!$B$2,0)*AE483,0)</f>
        <v>0</v>
      </c>
      <c r="AR483" s="72">
        <v>0.0</v>
      </c>
    </row>
    <row r="484">
      <c r="A484" s="61" t="s">
        <v>632</v>
      </c>
      <c r="B484" s="62" t="str">
        <f>ifna(if(vlookup(A484,vOS!A:B,2,0)="","Unknown",vlookup(A484,vOS!A:B,2,0)),"Unknown")</f>
        <v>Microsoft Windows Server 2019 (64-bit)</v>
      </c>
      <c r="C484" s="62">
        <f>vlookup(B484,'OS Study'!A:D,2,0)</f>
        <v>0</v>
      </c>
      <c r="D484" s="62" t="str">
        <f>vlookup(B484,'OS Study'!A:D,3,0)</f>
        <v>Windows</v>
      </c>
      <c r="E484" s="62" t="str">
        <f>vlookup(B484,'OS Study'!A:D,4,0)</f>
        <v>Server</v>
      </c>
      <c r="F484" s="63" t="str">
        <f>vlookup(B484,'OS Study'!A:E,5,0)</f>
        <v>2019</v>
      </c>
      <c r="G484" s="62">
        <f>IF(vlookup(A484,'RVtools V2.1'!A:J,4,0)="non",0,1)</f>
        <v>0</v>
      </c>
      <c r="H484" s="62">
        <f>if(vlookup(A484,'RVtools V2.1'!A:K,11,0)="kube",1,0)</f>
        <v>0</v>
      </c>
      <c r="I484" s="62">
        <f t="shared" si="5"/>
        <v>0</v>
      </c>
      <c r="J484" s="62">
        <f>ifna(vlookup(A484,'Infra Study'!A:Q,17,0),0)</f>
        <v>1</v>
      </c>
      <c r="K484" s="64">
        <f>IFERROR(__xludf.DUMMYFUNCTION("N(REGEXMATCH(VLOOKUP(A484, 'RVtools V2.1'!A:H, 8, 0), ""^Serveur de fichiers""))"),0.0)</f>
        <v>0</v>
      </c>
      <c r="L484" s="64">
        <f t="shared" si="6"/>
        <v>0</v>
      </c>
      <c r="M484" s="65" t="str">
        <f>ifna(vlookup(A484,'RVtools V2.1'!A:I,8,0),"N/A")</f>
        <v>Infra - Veeam</v>
      </c>
      <c r="N484" s="64">
        <f>IFERROR(__xludf.DUMMYFUNCTION("IF(REGEXMATCH(M484, ""(?i)"" &amp; JOIN(""|"", SPLIT(""kalisil"", "" ""))), 1, 0)"),0.0)</f>
        <v>0</v>
      </c>
      <c r="O484" s="64" t="str">
        <f>vlookup(A484,'RVtools V2.1'!A:H,7,0)</f>
        <v>N/A</v>
      </c>
      <c r="P484" s="64">
        <f>if(vlookup(A484,'RVtools V2.1'!A:H,5,0)="oui",1,0)</f>
        <v>0</v>
      </c>
      <c r="Q484" s="64">
        <f>ifna(vlookup(A484,vCPU!A:B,2,0),"Unknown")</f>
        <v>4</v>
      </c>
      <c r="R484" s="66">
        <f>ifna(vlookup(A484,vMemory!A:C,3,0),"Unknown")</f>
        <v>12</v>
      </c>
      <c r="S484" s="66">
        <f>ifna(vlookup(A484,vDisk!A:C,3,0),"Unknown")</f>
        <v>243</v>
      </c>
      <c r="T484" s="67" t="str">
        <f t="array" ref="T484">IFS(
   L484=1, "No Lift &amp; Shift",
   J484=1, XLOOKUP(A484, 'Infra Study'!A:A, 'Infra Study'!P:P),
   I484=1, "No Lift &amp; Shift",
   H484=1, "GKE",
   K484=1, "GCNV",
   G484=1, "Lift &amp; Shift Prod",
   TRUE, "Lift &amp; Shift Noprod"
)</f>
        <v>No Lift &amp; Shift</v>
      </c>
      <c r="U484" s="67">
        <f t="shared" si="7"/>
        <v>0</v>
      </c>
      <c r="V484" s="68">
        <f>if(T484="Lift &amp; Shift Noprod",if( Y484=0,Assumptions!$B$5, Assumptions!$B$4),if(T484="Lift &amp; Shift Prod",if(AND(N484=1,O484="T1"),Assumptions!$B$6,Assumptions!$B$4),0))</f>
        <v>0</v>
      </c>
      <c r="W484" s="62">
        <f>if(V484&lt;&gt;0,if(Q484="Unknown", Assumptions!$B$42,If(Q484&gt;1,Q484,2)),0)</f>
        <v>0</v>
      </c>
      <c r="X484" s="69">
        <f>if(V484&lt;&gt;0,if(R484="Unknown", Assumptions!$B$43,R484),0)</f>
        <v>0</v>
      </c>
      <c r="Y484" s="68">
        <f t="shared" si="8"/>
        <v>0</v>
      </c>
      <c r="Z484" s="68">
        <f>if(V484&lt;&gt;0,if(  S484="Unknown", Assumptions!$B$44,S484),0)</f>
        <v>0</v>
      </c>
      <c r="AA484" s="68">
        <f>if(V484 ="N2",ifna(vlookup(W484&amp;"-"&amp;X484,'Ref. VM'!A:B,2,0),"Custom"),if(V484 ="E2" , ifna(vlookup(W484&amp;"-"&amp;X484,'Ref. VM'!D:E,2,0),"Custom"),if(V484="N2D",ifna(vlookup(W484&amp;"-"&amp;X484,'Ref. VM'!G:H,2,0),"Custom"),if(V484="N4",ifna(vlookup(W484&amp;"-"&amp;X484,'Ref. VM'!J:K,2,0),"Custom"),0))))</f>
        <v>0</v>
      </c>
      <c r="AB484" s="67">
        <f t="shared" si="9"/>
        <v>0</v>
      </c>
      <c r="AC484" s="67">
        <f t="shared" si="10"/>
        <v>0</v>
      </c>
      <c r="AD484" s="67">
        <f t="shared" si="11"/>
        <v>0</v>
      </c>
      <c r="AE484" s="62">
        <f>if(T484="Lift &amp; Shift Prod",730,if(T484="Lift &amp; Shift Noprod",Assumptions!$B$3,0))</f>
        <v>0</v>
      </c>
      <c r="AF484" s="70">
        <f>if( U484=0,0,if(Y484=0, ((vlookup(AB484,'SKU Pricing'!A:B,Assumptions!$B$2,0)*W484)+(vlookup(AC484,'SKU Pricing'!A:B,Assumptions!$B$2,0)*X484))*AE484,((vlookup(AB484,'SKU Pricing'!A:B,Assumptions!$B$2,0)*W484)+(vlookup(AC484,'SKU Pricing'!A:B,Assumptions!$B$2,0)*(W484*8))+(vlookup(AD484,'SKU Pricing'!A:B,Assumptions!$B$2,0)*(X484-(W484*8))))*AE484))</f>
        <v>0</v>
      </c>
      <c r="AG484" s="67">
        <f t="shared" si="12"/>
        <v>0</v>
      </c>
      <c r="AH484" s="70">
        <f>ifna(vlookup(AG484,'SKU Pricing'!A:B,Assumptions!$B$2,0)*W484*AE484,0)</f>
        <v>0</v>
      </c>
      <c r="AI484" s="62" t="str">
        <f t="shared" si="13"/>
        <v/>
      </c>
      <c r="AJ484" s="62" t="str">
        <f>if(V484&lt;&gt;0, if(T484="Lift &amp; Shift Noprod",Assumptions!$B$9,if(V484=Assumptions!$B$6,Assumptions!$B$10,if(P484=1,Assumptions!$B$8,Assumptions!$B$7))),"")</f>
        <v/>
      </c>
      <c r="AK484" s="69">
        <f t="shared" si="14"/>
        <v>0</v>
      </c>
      <c r="AL484" s="69">
        <f>if(AJ484="Hyperdisk Balanced",Assumptions!$B$11,0)</f>
        <v>0</v>
      </c>
      <c r="AM484" s="69">
        <f>if(AJ484="Hyperdisk Balanced",Assumptions!$B$12,0)</f>
        <v>0</v>
      </c>
      <c r="AN484" s="70">
        <f>if(AK484=0,0,if(AJ484="Hyperdisk Balanced",vlookup(AK484&amp;" provisioned space",'SKU Pricing'!A:B,Assumptions!$B$2,0)*Z484+vlookup(AK484&amp;" provisioned IOPS",'SKU Pricing'!A:B,Assumptions!$B$2,0)*AL484*730+vlookup(AK484&amp;" provisioned throughput",'SKU Pricing'!A:B,Assumptions!$B$2,0)*AM484*730,vlookup(AK484,'SKU Pricing'!A:B,Assumptions!$B$2,0)*Z484))</f>
        <v>0</v>
      </c>
      <c r="AO484" s="70">
        <f t="shared" si="15"/>
        <v>0</v>
      </c>
      <c r="AP484" s="71">
        <f t="shared" si="16"/>
        <v>0</v>
      </c>
      <c r="AQ484" s="70">
        <f>ifna(vlookup(AP484,'SKU Pricing'!A:B,Assumptions!$B$2,0)*AE484,0)</f>
        <v>0</v>
      </c>
      <c r="AR484" s="72">
        <v>0.0</v>
      </c>
    </row>
    <row r="485">
      <c r="A485" s="61" t="s">
        <v>633</v>
      </c>
      <c r="B485" s="62" t="str">
        <f>ifna(if(vlookup(A485,vOS!A:B,2,0)="","Unknown",vlookup(A485,vOS!A:B,2,0)),"Unknown")</f>
        <v>Debian GNU/Linux 10 (64-bit)</v>
      </c>
      <c r="C485" s="62">
        <f>vlookup(B485,'OS Study'!A:D,2,0)</f>
        <v>0</v>
      </c>
      <c r="D485" s="62" t="str">
        <f>vlookup(B485,'OS Study'!A:D,3,0)</f>
        <v>Linux</v>
      </c>
      <c r="E485" s="62" t="str">
        <f>vlookup(B485,'OS Study'!A:D,4,0)</f>
        <v>Debian</v>
      </c>
      <c r="F485" s="63" t="str">
        <f>vlookup(B485,'OS Study'!A:E,5,0)</f>
        <v>10</v>
      </c>
      <c r="G485" s="62">
        <f>IF(vlookup(A485,'RVtools V2.1'!A:J,4,0)="non",0,1)</f>
        <v>0</v>
      </c>
      <c r="H485" s="62">
        <f>if(vlookup(A485,'RVtools V2.1'!A:K,11,0)="kube",1,0)</f>
        <v>0</v>
      </c>
      <c r="I485" s="62">
        <f t="shared" si="5"/>
        <v>0</v>
      </c>
      <c r="J485" s="62">
        <f>ifna(vlookup(A485,'Infra Study'!A:Q,17,0),0)</f>
        <v>1</v>
      </c>
      <c r="K485" s="64">
        <f>IFERROR(__xludf.DUMMYFUNCTION("N(REGEXMATCH(VLOOKUP(A485, 'RVtools V2.1'!A:H, 8, 0), ""^Serveur de fichiers""))"),0.0)</f>
        <v>0</v>
      </c>
      <c r="L485" s="64">
        <f t="shared" si="6"/>
        <v>0</v>
      </c>
      <c r="M485" s="65" t="str">
        <f>ifna(vlookup(A485,'RVtools V2.1'!A:I,8,0),"N/A")</f>
        <v>Infra - Veeam</v>
      </c>
      <c r="N485" s="64">
        <f>IFERROR(__xludf.DUMMYFUNCTION("IF(REGEXMATCH(M485, ""(?i)"" &amp; JOIN(""|"", SPLIT(""kalisil"", "" ""))), 1, 0)"),0.0)</f>
        <v>0</v>
      </c>
      <c r="O485" s="64" t="str">
        <f>vlookup(A485,'RVtools V2.1'!A:H,7,0)</f>
        <v>N/A</v>
      </c>
      <c r="P485" s="64">
        <f>if(vlookup(A485,'RVtools V2.1'!A:H,5,0)="oui",1,0)</f>
        <v>0</v>
      </c>
      <c r="Q485" s="64">
        <f>ifna(vlookup(A485,vCPU!A:B,2,0),"Unknown")</f>
        <v>4</v>
      </c>
      <c r="R485" s="66">
        <f>ifna(vlookup(A485,vMemory!A:C,3,0),"Unknown")</f>
        <v>8</v>
      </c>
      <c r="S485" s="66">
        <f>ifna(vlookup(A485,vDisk!A:C,3,0),"Unknown")</f>
        <v>29</v>
      </c>
      <c r="T485" s="67" t="str">
        <f t="array" ref="T485">IFS(
   L485=1, "No Lift &amp; Shift",
   J485=1, XLOOKUP(A485, 'Infra Study'!A:A, 'Infra Study'!P:P),
   I485=1, "No Lift &amp; Shift",
   H485=1, "GKE",
   K485=1, "GCNV",
   G485=1, "Lift &amp; Shift Prod",
   TRUE, "Lift &amp; Shift Noprod"
)</f>
        <v>No Lift &amp; Shift</v>
      </c>
      <c r="U485" s="67">
        <f t="shared" si="7"/>
        <v>0</v>
      </c>
      <c r="V485" s="68">
        <f>if(T485="Lift &amp; Shift Noprod",if( Y485=0,Assumptions!$B$5, Assumptions!$B$4),if(T485="Lift &amp; Shift Prod",if(AND(N485=1,O485="T1"),Assumptions!$B$6,Assumptions!$B$4),0))</f>
        <v>0</v>
      </c>
      <c r="W485" s="62">
        <f>if(V485&lt;&gt;0,if(Q485="Unknown", Assumptions!$B$42,If(Q485&gt;1,Q485,2)),0)</f>
        <v>0</v>
      </c>
      <c r="X485" s="69">
        <f>if(V485&lt;&gt;0,if(R485="Unknown", Assumptions!$B$43,R485),0)</f>
        <v>0</v>
      </c>
      <c r="Y485" s="68">
        <f t="shared" si="8"/>
        <v>0</v>
      </c>
      <c r="Z485" s="68">
        <f>if(V485&lt;&gt;0,if(  S485="Unknown", Assumptions!$B$44,S485),0)</f>
        <v>0</v>
      </c>
      <c r="AA485" s="68">
        <f>if(V485 ="N2",ifna(vlookup(W485&amp;"-"&amp;X485,'Ref. VM'!A:B,2,0),"Custom"),if(V485 ="E2" , ifna(vlookup(W485&amp;"-"&amp;X485,'Ref. VM'!D:E,2,0),"Custom"),if(V485="N2D",ifna(vlookup(W485&amp;"-"&amp;X485,'Ref. VM'!G:H,2,0),"Custom"),if(V485="N4",ifna(vlookup(W485&amp;"-"&amp;X485,'Ref. VM'!J:K,2,0),"Custom"),0))))</f>
        <v>0</v>
      </c>
      <c r="AB485" s="67">
        <f t="shared" si="9"/>
        <v>0</v>
      </c>
      <c r="AC485" s="67">
        <f t="shared" si="10"/>
        <v>0</v>
      </c>
      <c r="AD485" s="67">
        <f t="shared" si="11"/>
        <v>0</v>
      </c>
      <c r="AE485" s="62">
        <f>if(T485="Lift &amp; Shift Prod",730,if(T485="Lift &amp; Shift Noprod",Assumptions!$B$3,0))</f>
        <v>0</v>
      </c>
      <c r="AF485" s="70">
        <f>if( U485=0,0,if(Y485=0, ((vlookup(AB485,'SKU Pricing'!A:B,Assumptions!$B$2,0)*W485)+(vlookup(AC485,'SKU Pricing'!A:B,Assumptions!$B$2,0)*X485))*AE485,((vlookup(AB485,'SKU Pricing'!A:B,Assumptions!$B$2,0)*W485)+(vlookup(AC485,'SKU Pricing'!A:B,Assumptions!$B$2,0)*(W485*8))+(vlookup(AD485,'SKU Pricing'!A:B,Assumptions!$B$2,0)*(X485-(W485*8))))*AE485))</f>
        <v>0</v>
      </c>
      <c r="AG485" s="67">
        <f t="shared" si="12"/>
        <v>0</v>
      </c>
      <c r="AH485" s="70">
        <f>ifna(vlookup(AG485,'SKU Pricing'!A:B,Assumptions!$B$2,0)*W485*AE485,0)</f>
        <v>0</v>
      </c>
      <c r="AI485" s="62" t="str">
        <f t="shared" si="13"/>
        <v/>
      </c>
      <c r="AJ485" s="62" t="str">
        <f>if(V485&lt;&gt;0, if(T485="Lift &amp; Shift Noprod",Assumptions!$B$9,if(V485=Assumptions!$B$6,Assumptions!$B$10,if(P485=1,Assumptions!$B$8,Assumptions!$B$7))),"")</f>
        <v/>
      </c>
      <c r="AK485" s="69">
        <f t="shared" si="14"/>
        <v>0</v>
      </c>
      <c r="AL485" s="69">
        <f>if(AJ485="Hyperdisk Balanced",Assumptions!$B$11,0)</f>
        <v>0</v>
      </c>
      <c r="AM485" s="69">
        <f>if(AJ485="Hyperdisk Balanced",Assumptions!$B$12,0)</f>
        <v>0</v>
      </c>
      <c r="AN485" s="70">
        <f>if(AK485=0,0,if(AJ485="Hyperdisk Balanced",vlookup(AK485&amp;" provisioned space",'SKU Pricing'!A:B,Assumptions!$B$2,0)*Z485+vlookup(AK485&amp;" provisioned IOPS",'SKU Pricing'!A:B,Assumptions!$B$2,0)*AL485*730+vlookup(AK485&amp;" provisioned throughput",'SKU Pricing'!A:B,Assumptions!$B$2,0)*AM485*730,vlookup(AK485,'SKU Pricing'!A:B,Assumptions!$B$2,0)*Z485))</f>
        <v>0</v>
      </c>
      <c r="AO485" s="70">
        <f t="shared" si="15"/>
        <v>0</v>
      </c>
      <c r="AP485" s="71">
        <f t="shared" si="16"/>
        <v>0</v>
      </c>
      <c r="AQ485" s="70">
        <f>ifna(vlookup(AP485,'SKU Pricing'!A:B,Assumptions!$B$2,0)*AE485,0)</f>
        <v>0</v>
      </c>
      <c r="AR485" s="72">
        <v>0.0</v>
      </c>
    </row>
    <row r="486">
      <c r="A486" s="61" t="s">
        <v>634</v>
      </c>
      <c r="B486" s="62" t="str">
        <f>ifna(if(vlookup(A486,vOS!A:B,2,0)="","Unknown",vlookup(A486,vOS!A:B,2,0)),"Unknown")</f>
        <v>Debian GNU/Linux 10 (64-bit)</v>
      </c>
      <c r="C486" s="62">
        <f>vlookup(B486,'OS Study'!A:D,2,0)</f>
        <v>0</v>
      </c>
      <c r="D486" s="62" t="str">
        <f>vlookup(B486,'OS Study'!A:D,3,0)</f>
        <v>Linux</v>
      </c>
      <c r="E486" s="62" t="str">
        <f>vlookup(B486,'OS Study'!A:D,4,0)</f>
        <v>Debian</v>
      </c>
      <c r="F486" s="63" t="str">
        <f>vlookup(B486,'OS Study'!A:E,5,0)</f>
        <v>10</v>
      </c>
      <c r="G486" s="62">
        <f>IF(vlookup(A486,'RVtools V2.1'!A:J,4,0)="non",0,1)</f>
        <v>0</v>
      </c>
      <c r="H486" s="62">
        <f>if(vlookup(A486,'RVtools V2.1'!A:K,11,0)="kube",1,0)</f>
        <v>0</v>
      </c>
      <c r="I486" s="62">
        <f t="shared" si="5"/>
        <v>0</v>
      </c>
      <c r="J486" s="62">
        <f>ifna(vlookup(A486,'Infra Study'!A:Q,17,0),0)</f>
        <v>1</v>
      </c>
      <c r="K486" s="64">
        <f>IFERROR(__xludf.DUMMYFUNCTION("N(REGEXMATCH(VLOOKUP(A486, 'RVtools V2.1'!A:H, 8, 0), ""^Serveur de fichiers""))"),0.0)</f>
        <v>0</v>
      </c>
      <c r="L486" s="64">
        <f t="shared" si="6"/>
        <v>0</v>
      </c>
      <c r="M486" s="65" t="str">
        <f>ifna(vlookup(A486,'RVtools V2.1'!A:I,8,0),"N/A")</f>
        <v>Infra - Veeam</v>
      </c>
      <c r="N486" s="64">
        <f>IFERROR(__xludf.DUMMYFUNCTION("IF(REGEXMATCH(M486, ""(?i)"" &amp; JOIN(""|"", SPLIT(""kalisil"", "" ""))), 1, 0)"),0.0)</f>
        <v>0</v>
      </c>
      <c r="O486" s="64" t="str">
        <f>vlookup(A486,'RVtools V2.1'!A:H,7,0)</f>
        <v>N/A</v>
      </c>
      <c r="P486" s="64">
        <f>if(vlookup(A486,'RVtools V2.1'!A:H,5,0)="oui",1,0)</f>
        <v>0</v>
      </c>
      <c r="Q486" s="64">
        <f>ifna(vlookup(A486,vCPU!A:B,2,0),"Unknown")</f>
        <v>4</v>
      </c>
      <c r="R486" s="66">
        <f>ifna(vlookup(A486,vMemory!A:C,3,0),"Unknown")</f>
        <v>8</v>
      </c>
      <c r="S486" s="66">
        <f>ifna(vlookup(A486,vDisk!A:C,3,0),"Unknown")</f>
        <v>29</v>
      </c>
      <c r="T486" s="67" t="str">
        <f t="array" ref="T486">IFS(
   L486=1, "No Lift &amp; Shift",
   J486=1, XLOOKUP(A486, 'Infra Study'!A:A, 'Infra Study'!P:P),
   I486=1, "No Lift &amp; Shift",
   H486=1, "GKE",
   K486=1, "GCNV",
   G486=1, "Lift &amp; Shift Prod",
   TRUE, "Lift &amp; Shift Noprod"
)</f>
        <v>No Lift &amp; Shift</v>
      </c>
      <c r="U486" s="67">
        <f t="shared" si="7"/>
        <v>0</v>
      </c>
      <c r="V486" s="68">
        <f>if(T486="Lift &amp; Shift Noprod",if( Y486=0,Assumptions!$B$5, Assumptions!$B$4),if(T486="Lift &amp; Shift Prod",if(AND(N486=1,O486="T1"),Assumptions!$B$6,Assumptions!$B$4),0))</f>
        <v>0</v>
      </c>
      <c r="W486" s="62">
        <f>if(V486&lt;&gt;0,if(Q486="Unknown", Assumptions!$B$42,If(Q486&gt;1,Q486,2)),0)</f>
        <v>0</v>
      </c>
      <c r="X486" s="69">
        <f>if(V486&lt;&gt;0,if(R486="Unknown", Assumptions!$B$43,R486),0)</f>
        <v>0</v>
      </c>
      <c r="Y486" s="68">
        <f t="shared" si="8"/>
        <v>0</v>
      </c>
      <c r="Z486" s="68">
        <f>if(V486&lt;&gt;0,if(  S486="Unknown", Assumptions!$B$44,S486),0)</f>
        <v>0</v>
      </c>
      <c r="AA486" s="68">
        <f>if(V486 ="N2",ifna(vlookup(W486&amp;"-"&amp;X486,'Ref. VM'!A:B,2,0),"Custom"),if(V486 ="E2" , ifna(vlookup(W486&amp;"-"&amp;X486,'Ref. VM'!D:E,2,0),"Custom"),if(V486="N2D",ifna(vlookup(W486&amp;"-"&amp;X486,'Ref. VM'!G:H,2,0),"Custom"),if(V486="N4",ifna(vlookup(W486&amp;"-"&amp;X486,'Ref. VM'!J:K,2,0),"Custom"),0))))</f>
        <v>0</v>
      </c>
      <c r="AB486" s="67">
        <f t="shared" si="9"/>
        <v>0</v>
      </c>
      <c r="AC486" s="67">
        <f t="shared" si="10"/>
        <v>0</v>
      </c>
      <c r="AD486" s="67">
        <f t="shared" si="11"/>
        <v>0</v>
      </c>
      <c r="AE486" s="62">
        <f>if(T486="Lift &amp; Shift Prod",730,if(T486="Lift &amp; Shift Noprod",Assumptions!$B$3,0))</f>
        <v>0</v>
      </c>
      <c r="AF486" s="70">
        <f>if( U486=0,0,if(Y486=0, ((vlookup(AB486,'SKU Pricing'!A:B,Assumptions!$B$2,0)*W486)+(vlookup(AC486,'SKU Pricing'!A:B,Assumptions!$B$2,0)*X486))*AE486,((vlookup(AB486,'SKU Pricing'!A:B,Assumptions!$B$2,0)*W486)+(vlookup(AC486,'SKU Pricing'!A:B,Assumptions!$B$2,0)*(W486*8))+(vlookup(AD486,'SKU Pricing'!A:B,Assumptions!$B$2,0)*(X486-(W486*8))))*AE486))</f>
        <v>0</v>
      </c>
      <c r="AG486" s="67">
        <f t="shared" si="12"/>
        <v>0</v>
      </c>
      <c r="AH486" s="70">
        <f>ifna(vlookup(AG486,'SKU Pricing'!A:B,Assumptions!$B$2,0)*W486*AE486,0)</f>
        <v>0</v>
      </c>
      <c r="AI486" s="62" t="str">
        <f t="shared" si="13"/>
        <v/>
      </c>
      <c r="AJ486" s="62" t="str">
        <f>if(V486&lt;&gt;0, if(T486="Lift &amp; Shift Noprod",Assumptions!$B$9,if(V486=Assumptions!$B$6,Assumptions!$B$10,if(P486=1,Assumptions!$B$8,Assumptions!$B$7))),"")</f>
        <v/>
      </c>
      <c r="AK486" s="69">
        <f t="shared" si="14"/>
        <v>0</v>
      </c>
      <c r="AL486" s="69">
        <f>if(AJ486="Hyperdisk Balanced",Assumptions!$B$11,0)</f>
        <v>0</v>
      </c>
      <c r="AM486" s="69">
        <f>if(AJ486="Hyperdisk Balanced",Assumptions!$B$12,0)</f>
        <v>0</v>
      </c>
      <c r="AN486" s="70">
        <f>if(AK486=0,0,if(AJ486="Hyperdisk Balanced",vlookup(AK486&amp;" provisioned space",'SKU Pricing'!A:B,Assumptions!$B$2,0)*Z486+vlookup(AK486&amp;" provisioned IOPS",'SKU Pricing'!A:B,Assumptions!$B$2,0)*AL486*730+vlookup(AK486&amp;" provisioned throughput",'SKU Pricing'!A:B,Assumptions!$B$2,0)*AM486*730,vlookup(AK486,'SKU Pricing'!A:B,Assumptions!$B$2,0)*Z486))</f>
        <v>0</v>
      </c>
      <c r="AO486" s="70">
        <f t="shared" si="15"/>
        <v>0</v>
      </c>
      <c r="AP486" s="71">
        <f t="shared" si="16"/>
        <v>0</v>
      </c>
      <c r="AQ486" s="70">
        <f>ifna(vlookup(AP486,'SKU Pricing'!A:B,Assumptions!$B$2,0)*AE486,0)</f>
        <v>0</v>
      </c>
      <c r="AR486" s="72">
        <v>0.0</v>
      </c>
    </row>
    <row r="487">
      <c r="A487" s="61" t="s">
        <v>635</v>
      </c>
      <c r="B487" s="62" t="str">
        <f>ifna(if(vlookup(A487,vOS!A:B,2,0)="","Unknown",vlookup(A487,vOS!A:B,2,0)),"Unknown")</f>
        <v>Debian GNU/Linux 10 (64-bit)</v>
      </c>
      <c r="C487" s="62">
        <f>vlookup(B487,'OS Study'!A:D,2,0)</f>
        <v>0</v>
      </c>
      <c r="D487" s="62" t="str">
        <f>vlookup(B487,'OS Study'!A:D,3,0)</f>
        <v>Linux</v>
      </c>
      <c r="E487" s="62" t="str">
        <f>vlookup(B487,'OS Study'!A:D,4,0)</f>
        <v>Debian</v>
      </c>
      <c r="F487" s="63" t="str">
        <f>vlookup(B487,'OS Study'!A:E,5,0)</f>
        <v>10</v>
      </c>
      <c r="G487" s="62">
        <f>IF(vlookup(A487,'RVtools V2.1'!A:J,4,0)="non",0,1)</f>
        <v>0</v>
      </c>
      <c r="H487" s="62">
        <f>if(vlookup(A487,'RVtools V2.1'!A:K,11,0)="kube",1,0)</f>
        <v>0</v>
      </c>
      <c r="I487" s="62">
        <f t="shared" si="5"/>
        <v>0</v>
      </c>
      <c r="J487" s="62">
        <f>ifna(vlookup(A487,'Infra Study'!A:Q,17,0),0)</f>
        <v>1</v>
      </c>
      <c r="K487" s="64">
        <f>IFERROR(__xludf.DUMMYFUNCTION("N(REGEXMATCH(VLOOKUP(A487, 'RVtools V2.1'!A:H, 8, 0), ""^Serveur de fichiers""))"),0.0)</f>
        <v>0</v>
      </c>
      <c r="L487" s="64">
        <f t="shared" si="6"/>
        <v>0</v>
      </c>
      <c r="M487" s="65" t="str">
        <f>ifna(vlookup(A487,'RVtools V2.1'!A:I,8,0),"N/A")</f>
        <v>Infra - Veeam</v>
      </c>
      <c r="N487" s="64">
        <f>IFERROR(__xludf.DUMMYFUNCTION("IF(REGEXMATCH(M487, ""(?i)"" &amp; JOIN(""|"", SPLIT(""kalisil"", "" ""))), 1, 0)"),0.0)</f>
        <v>0</v>
      </c>
      <c r="O487" s="64" t="str">
        <f>vlookup(A487,'RVtools V2.1'!A:H,7,0)</f>
        <v>N/A</v>
      </c>
      <c r="P487" s="64">
        <f>if(vlookup(A487,'RVtools V2.1'!A:H,5,0)="oui",1,0)</f>
        <v>0</v>
      </c>
      <c r="Q487" s="64">
        <f>ifna(vlookup(A487,vCPU!A:B,2,0),"Unknown")</f>
        <v>4</v>
      </c>
      <c r="R487" s="66">
        <f>ifna(vlookup(A487,vMemory!A:C,3,0),"Unknown")</f>
        <v>8</v>
      </c>
      <c r="S487" s="66">
        <f>ifna(vlookup(A487,vDisk!A:C,3,0),"Unknown")</f>
        <v>29</v>
      </c>
      <c r="T487" s="67" t="str">
        <f t="array" ref="T487">IFS(
   L487=1, "No Lift &amp; Shift",
   J487=1, XLOOKUP(A487, 'Infra Study'!A:A, 'Infra Study'!P:P),
   I487=1, "No Lift &amp; Shift",
   H487=1, "GKE",
   K487=1, "GCNV",
   G487=1, "Lift &amp; Shift Prod",
   TRUE, "Lift &amp; Shift Noprod"
)</f>
        <v>No Lift &amp; Shift</v>
      </c>
      <c r="U487" s="67">
        <f t="shared" si="7"/>
        <v>0</v>
      </c>
      <c r="V487" s="68">
        <f>if(T487="Lift &amp; Shift Noprod",if( Y487=0,Assumptions!$B$5, Assumptions!$B$4),if(T487="Lift &amp; Shift Prod",if(AND(N487=1,O487="T1"),Assumptions!$B$6,Assumptions!$B$4),0))</f>
        <v>0</v>
      </c>
      <c r="W487" s="62">
        <f>if(V487&lt;&gt;0,if(Q487="Unknown", Assumptions!$B$42,If(Q487&gt;1,Q487,2)),0)</f>
        <v>0</v>
      </c>
      <c r="X487" s="69">
        <f>if(V487&lt;&gt;0,if(R487="Unknown", Assumptions!$B$43,R487),0)</f>
        <v>0</v>
      </c>
      <c r="Y487" s="68">
        <f t="shared" si="8"/>
        <v>0</v>
      </c>
      <c r="Z487" s="68">
        <f>if(V487&lt;&gt;0,if(  S487="Unknown", Assumptions!$B$44,S487),0)</f>
        <v>0</v>
      </c>
      <c r="AA487" s="68">
        <f>if(V487 ="N2",ifna(vlookup(W487&amp;"-"&amp;X487,'Ref. VM'!A:B,2,0),"Custom"),if(V487 ="E2" , ifna(vlookup(W487&amp;"-"&amp;X487,'Ref. VM'!D:E,2,0),"Custom"),if(V487="N2D",ifna(vlookup(W487&amp;"-"&amp;X487,'Ref. VM'!G:H,2,0),"Custom"),if(V487="N4",ifna(vlookup(W487&amp;"-"&amp;X487,'Ref. VM'!J:K,2,0),"Custom"),0))))</f>
        <v>0</v>
      </c>
      <c r="AB487" s="67">
        <f t="shared" si="9"/>
        <v>0</v>
      </c>
      <c r="AC487" s="67">
        <f t="shared" si="10"/>
        <v>0</v>
      </c>
      <c r="AD487" s="67">
        <f t="shared" si="11"/>
        <v>0</v>
      </c>
      <c r="AE487" s="62">
        <f>if(T487="Lift &amp; Shift Prod",730,if(T487="Lift &amp; Shift Noprod",Assumptions!$B$3,0))</f>
        <v>0</v>
      </c>
      <c r="AF487" s="70">
        <f>if( U487=0,0,if(Y487=0, ((vlookup(AB487,'SKU Pricing'!A:B,Assumptions!$B$2,0)*W487)+(vlookup(AC487,'SKU Pricing'!A:B,Assumptions!$B$2,0)*X487))*AE487,((vlookup(AB487,'SKU Pricing'!A:B,Assumptions!$B$2,0)*W487)+(vlookup(AC487,'SKU Pricing'!A:B,Assumptions!$B$2,0)*(W487*8))+(vlookup(AD487,'SKU Pricing'!A:B,Assumptions!$B$2,0)*(X487-(W487*8))))*AE487))</f>
        <v>0</v>
      </c>
      <c r="AG487" s="67">
        <f t="shared" si="12"/>
        <v>0</v>
      </c>
      <c r="AH487" s="70">
        <f>ifna(vlookup(AG487,'SKU Pricing'!A:B,Assumptions!$B$2,0)*W487*AE487,0)</f>
        <v>0</v>
      </c>
      <c r="AI487" s="62" t="str">
        <f t="shared" si="13"/>
        <v/>
      </c>
      <c r="AJ487" s="62" t="str">
        <f>if(V487&lt;&gt;0, if(T487="Lift &amp; Shift Noprod",Assumptions!$B$9,if(V487=Assumptions!$B$6,Assumptions!$B$10,if(P487=1,Assumptions!$B$8,Assumptions!$B$7))),"")</f>
        <v/>
      </c>
      <c r="AK487" s="69">
        <f t="shared" si="14"/>
        <v>0</v>
      </c>
      <c r="AL487" s="69">
        <f>if(AJ487="Hyperdisk Balanced",Assumptions!$B$11,0)</f>
        <v>0</v>
      </c>
      <c r="AM487" s="69">
        <f>if(AJ487="Hyperdisk Balanced",Assumptions!$B$12,0)</f>
        <v>0</v>
      </c>
      <c r="AN487" s="70">
        <f>if(AK487=0,0,if(AJ487="Hyperdisk Balanced",vlookup(AK487&amp;" provisioned space",'SKU Pricing'!A:B,Assumptions!$B$2,0)*Z487+vlookup(AK487&amp;" provisioned IOPS",'SKU Pricing'!A:B,Assumptions!$B$2,0)*AL487*730+vlookup(AK487&amp;" provisioned throughput",'SKU Pricing'!A:B,Assumptions!$B$2,0)*AM487*730,vlookup(AK487,'SKU Pricing'!A:B,Assumptions!$B$2,0)*Z487))</f>
        <v>0</v>
      </c>
      <c r="AO487" s="70">
        <f t="shared" si="15"/>
        <v>0</v>
      </c>
      <c r="AP487" s="71">
        <f t="shared" si="16"/>
        <v>0</v>
      </c>
      <c r="AQ487" s="70">
        <f>ifna(vlookup(AP487,'SKU Pricing'!A:B,Assumptions!$B$2,0)*AE487,0)</f>
        <v>0</v>
      </c>
      <c r="AR487" s="72">
        <v>0.0</v>
      </c>
    </row>
    <row r="488">
      <c r="A488" s="61" t="s">
        <v>636</v>
      </c>
      <c r="B488" s="62" t="str">
        <f>ifna(if(vlookup(A488,vOS!A:B,2,0)="","Unknown",vlookup(A488,vOS!A:B,2,0)),"Unknown")</f>
        <v>Debian GNU/Linux 10 (64-bit)</v>
      </c>
      <c r="C488" s="62">
        <f>vlookup(B488,'OS Study'!A:D,2,0)</f>
        <v>0</v>
      </c>
      <c r="D488" s="62" t="str">
        <f>vlookup(B488,'OS Study'!A:D,3,0)</f>
        <v>Linux</v>
      </c>
      <c r="E488" s="62" t="str">
        <f>vlookup(B488,'OS Study'!A:D,4,0)</f>
        <v>Debian</v>
      </c>
      <c r="F488" s="63" t="str">
        <f>vlookup(B488,'OS Study'!A:E,5,0)</f>
        <v>10</v>
      </c>
      <c r="G488" s="62">
        <f>IF(vlookup(A488,'RVtools V2.1'!A:J,4,0)="non",0,1)</f>
        <v>0</v>
      </c>
      <c r="H488" s="62">
        <f>if(vlookup(A488,'RVtools V2.1'!A:K,11,0)="kube",1,0)</f>
        <v>0</v>
      </c>
      <c r="I488" s="62">
        <f t="shared" si="5"/>
        <v>0</v>
      </c>
      <c r="J488" s="62">
        <f>ifna(vlookup(A488,'Infra Study'!A:Q,17,0),0)</f>
        <v>1</v>
      </c>
      <c r="K488" s="64">
        <f>IFERROR(__xludf.DUMMYFUNCTION("N(REGEXMATCH(VLOOKUP(A488, 'RVtools V2.1'!A:H, 8, 0), ""^Serveur de fichiers""))"),0.0)</f>
        <v>0</v>
      </c>
      <c r="L488" s="64">
        <f t="shared" si="6"/>
        <v>0</v>
      </c>
      <c r="M488" s="65" t="str">
        <f>ifna(vlookup(A488,'RVtools V2.1'!A:I,8,0),"N/A")</f>
        <v>Infra - Veeam</v>
      </c>
      <c r="N488" s="64">
        <f>IFERROR(__xludf.DUMMYFUNCTION("IF(REGEXMATCH(M488, ""(?i)"" &amp; JOIN(""|"", SPLIT(""kalisil"", "" ""))), 1, 0)"),0.0)</f>
        <v>0</v>
      </c>
      <c r="O488" s="64" t="str">
        <f>vlookup(A488,'RVtools V2.1'!A:H,7,0)</f>
        <v>N/A</v>
      </c>
      <c r="P488" s="64">
        <f>if(vlookup(A488,'RVtools V2.1'!A:H,5,0)="oui",1,0)</f>
        <v>0</v>
      </c>
      <c r="Q488" s="64">
        <f>ifna(vlookup(A488,vCPU!A:B,2,0),"Unknown")</f>
        <v>8</v>
      </c>
      <c r="R488" s="66">
        <f>ifna(vlookup(A488,vMemory!A:C,3,0),"Unknown")</f>
        <v>16</v>
      </c>
      <c r="S488" s="66">
        <f>ifna(vlookup(A488,vDisk!A:C,3,0),"Unknown")</f>
        <v>80</v>
      </c>
      <c r="T488" s="67" t="str">
        <f t="array" ref="T488">IFS(
   L488=1, "No Lift &amp; Shift",
   J488=1, XLOOKUP(A488, 'Infra Study'!A:A, 'Infra Study'!P:P),
   I488=1, "No Lift &amp; Shift",
   H488=1, "GKE",
   K488=1, "GCNV",
   G488=1, "Lift &amp; Shift Prod",
   TRUE, "Lift &amp; Shift Noprod"
)</f>
        <v>No Lift &amp; Shift</v>
      </c>
      <c r="U488" s="67">
        <f t="shared" si="7"/>
        <v>0</v>
      </c>
      <c r="V488" s="68">
        <f>if(T488="Lift &amp; Shift Noprod",if( Y488=0,Assumptions!$B$5, Assumptions!$B$4),if(T488="Lift &amp; Shift Prod",if(AND(N488=1,O488="T1"),Assumptions!$B$6,Assumptions!$B$4),0))</f>
        <v>0</v>
      </c>
      <c r="W488" s="62">
        <f>if(V488&lt;&gt;0,if(Q488="Unknown", Assumptions!$B$42,If(Q488&gt;1,Q488,2)),0)</f>
        <v>0</v>
      </c>
      <c r="X488" s="69">
        <f>if(V488&lt;&gt;0,if(R488="Unknown", Assumptions!$B$43,R488),0)</f>
        <v>0</v>
      </c>
      <c r="Y488" s="68">
        <f t="shared" si="8"/>
        <v>0</v>
      </c>
      <c r="Z488" s="68">
        <f>if(V488&lt;&gt;0,if(  S488="Unknown", Assumptions!$B$44,S488),0)</f>
        <v>0</v>
      </c>
      <c r="AA488" s="68">
        <f>if(V488 ="N2",ifna(vlookup(W488&amp;"-"&amp;X488,'Ref. VM'!A:B,2,0),"Custom"),if(V488 ="E2" , ifna(vlookup(W488&amp;"-"&amp;X488,'Ref. VM'!D:E,2,0),"Custom"),if(V488="N2D",ifna(vlookup(W488&amp;"-"&amp;X488,'Ref. VM'!G:H,2,0),"Custom"),if(V488="N4",ifna(vlookup(W488&amp;"-"&amp;X488,'Ref. VM'!J:K,2,0),"Custom"),0))))</f>
        <v>0</v>
      </c>
      <c r="AB488" s="67">
        <f t="shared" si="9"/>
        <v>0</v>
      </c>
      <c r="AC488" s="67">
        <f t="shared" si="10"/>
        <v>0</v>
      </c>
      <c r="AD488" s="67">
        <f t="shared" si="11"/>
        <v>0</v>
      </c>
      <c r="AE488" s="62">
        <f>if(T488="Lift &amp; Shift Prod",730,if(T488="Lift &amp; Shift Noprod",Assumptions!$B$3,0))</f>
        <v>0</v>
      </c>
      <c r="AF488" s="70">
        <f>if( U488=0,0,if(Y488=0, ((vlookup(AB488,'SKU Pricing'!A:B,Assumptions!$B$2,0)*W488)+(vlookup(AC488,'SKU Pricing'!A:B,Assumptions!$B$2,0)*X488))*AE488,((vlookup(AB488,'SKU Pricing'!A:B,Assumptions!$B$2,0)*W488)+(vlookup(AC488,'SKU Pricing'!A:B,Assumptions!$B$2,0)*(W488*8))+(vlookup(AD488,'SKU Pricing'!A:B,Assumptions!$B$2,0)*(X488-(W488*8))))*AE488))</f>
        <v>0</v>
      </c>
      <c r="AG488" s="67">
        <f t="shared" si="12"/>
        <v>0</v>
      </c>
      <c r="AH488" s="70">
        <f>ifna(vlookup(AG488,'SKU Pricing'!A:B,Assumptions!$B$2,0)*W488*AE488,0)</f>
        <v>0</v>
      </c>
      <c r="AI488" s="62" t="str">
        <f t="shared" si="13"/>
        <v/>
      </c>
      <c r="AJ488" s="62" t="str">
        <f>if(V488&lt;&gt;0, if(T488="Lift &amp; Shift Noprod",Assumptions!$B$9,if(V488=Assumptions!$B$6,Assumptions!$B$10,if(P488=1,Assumptions!$B$8,Assumptions!$B$7))),"")</f>
        <v/>
      </c>
      <c r="AK488" s="69">
        <f t="shared" si="14"/>
        <v>0</v>
      </c>
      <c r="AL488" s="69">
        <f>if(AJ488="Hyperdisk Balanced",Assumptions!$B$11,0)</f>
        <v>0</v>
      </c>
      <c r="AM488" s="69">
        <f>if(AJ488="Hyperdisk Balanced",Assumptions!$B$12,0)</f>
        <v>0</v>
      </c>
      <c r="AN488" s="70">
        <f>if(AK488=0,0,if(AJ488="Hyperdisk Balanced",vlookup(AK488&amp;" provisioned space",'SKU Pricing'!A:B,Assumptions!$B$2,0)*Z488+vlookup(AK488&amp;" provisioned IOPS",'SKU Pricing'!A:B,Assumptions!$B$2,0)*AL488*730+vlookup(AK488&amp;" provisioned throughput",'SKU Pricing'!A:B,Assumptions!$B$2,0)*AM488*730,vlookup(AK488,'SKU Pricing'!A:B,Assumptions!$B$2,0)*Z488))</f>
        <v>0</v>
      </c>
      <c r="AO488" s="70">
        <f t="shared" si="15"/>
        <v>0</v>
      </c>
      <c r="AP488" s="71">
        <f t="shared" si="16"/>
        <v>0</v>
      </c>
      <c r="AQ488" s="70">
        <f>ifna(vlookup(AP488,'SKU Pricing'!A:B,Assumptions!$B$2,0)*AE488,0)</f>
        <v>0</v>
      </c>
      <c r="AR488" s="72">
        <v>0.0</v>
      </c>
    </row>
    <row r="489">
      <c r="A489" s="61" t="s">
        <v>637</v>
      </c>
      <c r="B489" s="62" t="str">
        <f>ifna(if(vlookup(A489,vOS!A:B,2,0)="","Unknown",vlookup(A489,vOS!A:B,2,0)),"Unknown")</f>
        <v>Debian GNU/Linux 10 (64-bit)</v>
      </c>
      <c r="C489" s="62">
        <f>vlookup(B489,'OS Study'!A:D,2,0)</f>
        <v>0</v>
      </c>
      <c r="D489" s="62" t="str">
        <f>vlookup(B489,'OS Study'!A:D,3,0)</f>
        <v>Linux</v>
      </c>
      <c r="E489" s="62" t="str">
        <f>vlookup(B489,'OS Study'!A:D,4,0)</f>
        <v>Debian</v>
      </c>
      <c r="F489" s="63" t="str">
        <f>vlookup(B489,'OS Study'!A:E,5,0)</f>
        <v>10</v>
      </c>
      <c r="G489" s="62">
        <f>IF(vlookup(A489,'RVtools V2.1'!A:J,4,0)="non",0,1)</f>
        <v>0</v>
      </c>
      <c r="H489" s="62">
        <f>if(vlookup(A489,'RVtools V2.1'!A:K,11,0)="kube",1,0)</f>
        <v>0</v>
      </c>
      <c r="I489" s="62">
        <f t="shared" si="5"/>
        <v>0</v>
      </c>
      <c r="J489" s="62">
        <f>ifna(vlookup(A489,'Infra Study'!A:Q,17,0),0)</f>
        <v>0</v>
      </c>
      <c r="K489" s="64">
        <f>IFERROR(__xludf.DUMMYFUNCTION("N(REGEXMATCH(VLOOKUP(A489, 'RVtools V2.1'!A:H, 8, 0), ""^Serveur de fichiers""))"),0.0)</f>
        <v>0</v>
      </c>
      <c r="L489" s="64">
        <f t="shared" si="6"/>
        <v>0</v>
      </c>
      <c r="M489" s="65" t="str">
        <f>ifna(vlookup(A489,'RVtools V2.1'!A:I,8,0),"N/A")</f>
        <v>Infra - Veeam</v>
      </c>
      <c r="N489" s="64">
        <f>IFERROR(__xludf.DUMMYFUNCTION("IF(REGEXMATCH(M489, ""(?i)"" &amp; JOIN(""|"", SPLIT(""kalisil"", "" ""))), 1, 0)"),0.0)</f>
        <v>0</v>
      </c>
      <c r="O489" s="64" t="str">
        <f>vlookup(A489,'RVtools V2.1'!A:H,7,0)</f>
        <v>N/A</v>
      </c>
      <c r="P489" s="64">
        <f>if(vlookup(A489,'RVtools V2.1'!A:H,5,0)="oui",1,0)</f>
        <v>0</v>
      </c>
      <c r="Q489" s="64">
        <f>ifna(vlookup(A489,vCPU!A:B,2,0),"Unknown")</f>
        <v>8</v>
      </c>
      <c r="R489" s="66">
        <f>ifna(vlookup(A489,vMemory!A:C,3,0),"Unknown")</f>
        <v>16</v>
      </c>
      <c r="S489" s="66">
        <f>ifna(vlookup(A489,vDisk!A:C,3,0),"Unknown")</f>
        <v>108</v>
      </c>
      <c r="T489" s="67" t="str">
        <f t="array" ref="T489">IFS(
   L489=1, "No Lift &amp; Shift",
   J489=1, XLOOKUP(A489, 'Infra Study'!A:A, 'Infra Study'!P:P),
   I489=1, "No Lift &amp; Shift",
   H489=1, "GKE",
   K489=1, "GCNV",
   G489=1, "Lift &amp; Shift Prod",
   TRUE, "Lift &amp; Shift Noprod"
)</f>
        <v>Lift &amp; Shift Noprod</v>
      </c>
      <c r="U489" s="67">
        <f t="shared" si="7"/>
        <v>1</v>
      </c>
      <c r="V489" s="68" t="str">
        <f>if(T489="Lift &amp; Shift Noprod",if( Y489=0,Assumptions!$B$5, Assumptions!$B$4),if(T489="Lift &amp; Shift Prod",if(AND(N489=1,O489="T1"),Assumptions!$B$6,Assumptions!$B$4),0))</f>
        <v>E2</v>
      </c>
      <c r="W489" s="69">
        <f>if(V489&lt;&gt;0,if(Q489="Unknown", Assumptions!$B$42,If(Q489&gt;1,Q489,2)),0)</f>
        <v>8</v>
      </c>
      <c r="X489" s="69">
        <f>if(V489&lt;&gt;0,if(R489="Unknown", Assumptions!$B$43,R489),0)</f>
        <v>16</v>
      </c>
      <c r="Y489" s="68">
        <f t="shared" si="8"/>
        <v>0</v>
      </c>
      <c r="Z489" s="68">
        <f>if(V489&lt;&gt;0,if(  S489="Unknown", Assumptions!$B$44,S489),0)</f>
        <v>108</v>
      </c>
      <c r="AA489" s="68" t="str">
        <f>if(V489 ="N2",ifna(vlookup(W489&amp;"-"&amp;X489,'Ref. VM'!A:B,2,0),"Custom"),if(V489 ="E2" , ifna(vlookup(W489&amp;"-"&amp;X489,'Ref. VM'!D:E,2,0),"Custom"),if(V489="N2D",ifna(vlookup(W489&amp;"-"&amp;X489,'Ref. VM'!G:H,2,0),"Custom"),if(V489="N4",ifna(vlookup(W489&amp;"-"&amp;X489,'Ref. VM'!J:K,2,0),"Custom"),0))))</f>
        <v>Custom</v>
      </c>
      <c r="AB489" s="67" t="str">
        <f t="shared" si="9"/>
        <v>E2-Custom vCPUs</v>
      </c>
      <c r="AC489" s="67" t="str">
        <f t="shared" si="10"/>
        <v>E2-Custom RAM</v>
      </c>
      <c r="AD489" s="67">
        <f t="shared" si="11"/>
        <v>0</v>
      </c>
      <c r="AE489" s="69">
        <f>if(T489="Lift &amp; Shift Prod",730,if(T489="Lift &amp; Shift Noprod",Assumptions!$B$3,0))</f>
        <v>270</v>
      </c>
      <c r="AF489" s="70">
        <f>if( U489=0,0,if(Y489=0, ((vlookup(AB489,'SKU Pricing'!A:B,Assumptions!$B$2,0)*W489)+(vlookup(AC489,'SKU Pricing'!A:B,Assumptions!$B$2,0)*X489))*AE489,((vlookup(AB489,'SKU Pricing'!A:B,Assumptions!$B$2,0)*W489)+(vlookup(AC489,'SKU Pricing'!A:B,Assumptions!$B$2,0)*(W489*8))+(vlookup(AD489,'SKU Pricing'!A:B,Assumptions!$B$2,0)*(X489-(W489*8))))*AE489))</f>
        <v>72.766512</v>
      </c>
      <c r="AG489" s="67">
        <f t="shared" si="12"/>
        <v>0</v>
      </c>
      <c r="AH489" s="70">
        <f>ifna(vlookup(AG489,'SKU Pricing'!A:B,Assumptions!$B$2,0)*W489*AE489,0)</f>
        <v>0</v>
      </c>
      <c r="AI489" s="62" t="str">
        <f t="shared" si="13"/>
        <v/>
      </c>
      <c r="AJ489" s="62" t="str">
        <f>if(V489&lt;&gt;0, if(T489="Lift &amp; Shift Noprod",Assumptions!$B$9,if(V489=Assumptions!$B$6,Assumptions!$B$10,if(P489=1,Assumptions!$B$8,Assumptions!$B$7))),"")</f>
        <v>Balanced</v>
      </c>
      <c r="AK489" s="69" t="str">
        <f t="shared" si="14"/>
        <v>Balanced</v>
      </c>
      <c r="AL489" s="69">
        <f>if(AJ489="Hyperdisk Balanced",Assumptions!$B$11,0)</f>
        <v>0</v>
      </c>
      <c r="AM489" s="69">
        <f>if(AJ489="Hyperdisk Balanced",Assumptions!$B$12,0)</f>
        <v>0</v>
      </c>
      <c r="AN489" s="70">
        <f>if(AK489=0,0,if(AJ489="Hyperdisk Balanced",vlookup(AK489&amp;" provisioned space",'SKU Pricing'!A:B,Assumptions!$B$2,0)*Z489+vlookup(AK489&amp;" provisioned IOPS",'SKU Pricing'!A:B,Assumptions!$B$2,0)*AL489*730+vlookup(AK489&amp;" provisioned throughput",'SKU Pricing'!A:B,Assumptions!$B$2,0)*AM489*730,vlookup(AK489,'SKU Pricing'!A:B,Assumptions!$B$2,0)*Z489))</f>
        <v>12.528</v>
      </c>
      <c r="AO489" s="70">
        <f t="shared" si="15"/>
        <v>85.294512</v>
      </c>
      <c r="AP489" s="71" t="str">
        <f t="shared" si="16"/>
        <v>VM Manager</v>
      </c>
      <c r="AQ489" s="70">
        <f>ifna(vlookup(AP489,'SKU Pricing'!A:B,Assumptions!$B$2,0)*AE489,0)</f>
        <v>0.81</v>
      </c>
      <c r="AR489" s="72">
        <v>0.0</v>
      </c>
    </row>
    <row r="490">
      <c r="A490" s="61" t="s">
        <v>638</v>
      </c>
      <c r="B490" s="62" t="str">
        <f>ifna(if(vlookup(A490,vOS!A:B,2,0)="","Unknown",vlookup(A490,vOS!A:B,2,0)),"Unknown")</f>
        <v>Debian GNU/Linux 10 (64-bit)</v>
      </c>
      <c r="C490" s="62">
        <f>vlookup(B490,'OS Study'!A:D,2,0)</f>
        <v>0</v>
      </c>
      <c r="D490" s="62" t="str">
        <f>vlookup(B490,'OS Study'!A:D,3,0)</f>
        <v>Linux</v>
      </c>
      <c r="E490" s="62" t="str">
        <f>vlookup(B490,'OS Study'!A:D,4,0)</f>
        <v>Debian</v>
      </c>
      <c r="F490" s="63" t="str">
        <f>vlookup(B490,'OS Study'!A:E,5,0)</f>
        <v>10</v>
      </c>
      <c r="G490" s="62">
        <f>IF(vlookup(A490,'RVtools V2.1'!A:J,4,0)="non",0,1)</f>
        <v>0</v>
      </c>
      <c r="H490" s="62">
        <f>if(vlookup(A490,'RVtools V2.1'!A:K,11,0)="kube",1,0)</f>
        <v>0</v>
      </c>
      <c r="I490" s="62">
        <f t="shared" si="5"/>
        <v>0</v>
      </c>
      <c r="J490" s="62">
        <f>ifna(vlookup(A490,'Infra Study'!A:Q,17,0),0)</f>
        <v>0</v>
      </c>
      <c r="K490" s="64">
        <f>IFERROR(__xludf.DUMMYFUNCTION("N(REGEXMATCH(VLOOKUP(A490, 'RVtools V2.1'!A:H, 8, 0), ""^Serveur de fichiers""))"),0.0)</f>
        <v>0</v>
      </c>
      <c r="L490" s="64">
        <f t="shared" si="6"/>
        <v>0</v>
      </c>
      <c r="M490" s="65" t="str">
        <f>ifna(vlookup(A490,'RVtools V2.1'!A:I,8,0),"N/A")</f>
        <v>Infra - Veeam</v>
      </c>
      <c r="N490" s="64">
        <f>IFERROR(__xludf.DUMMYFUNCTION("IF(REGEXMATCH(M490, ""(?i)"" &amp; JOIN(""|"", SPLIT(""kalisil"", "" ""))), 1, 0)"),0.0)</f>
        <v>0</v>
      </c>
      <c r="O490" s="64" t="str">
        <f>vlookup(A490,'RVtools V2.1'!A:H,7,0)</f>
        <v>N/A</v>
      </c>
      <c r="P490" s="64">
        <f>if(vlookup(A490,'RVtools V2.1'!A:H,5,0)="oui",1,0)</f>
        <v>0</v>
      </c>
      <c r="Q490" s="64">
        <f>ifna(vlookup(A490,vCPU!A:B,2,0),"Unknown")</f>
        <v>8</v>
      </c>
      <c r="R490" s="66">
        <f>ifna(vlookup(A490,vMemory!A:C,3,0),"Unknown")</f>
        <v>16</v>
      </c>
      <c r="S490" s="66">
        <f>ifna(vlookup(A490,vDisk!A:C,3,0),"Unknown")</f>
        <v>98</v>
      </c>
      <c r="T490" s="67" t="str">
        <f t="array" ref="T490">IFS(
   L490=1, "No Lift &amp; Shift",
   J490=1, XLOOKUP(A490, 'Infra Study'!A:A, 'Infra Study'!P:P),
   I490=1, "No Lift &amp; Shift",
   H490=1, "GKE",
   K490=1, "GCNV",
   G490=1, "Lift &amp; Shift Prod",
   TRUE, "Lift &amp; Shift Noprod"
)</f>
        <v>Lift &amp; Shift Noprod</v>
      </c>
      <c r="U490" s="67">
        <f t="shared" si="7"/>
        <v>1</v>
      </c>
      <c r="V490" s="68" t="str">
        <f>if(T490="Lift &amp; Shift Noprod",if( Y490=0,Assumptions!$B$5, Assumptions!$B$4),if(T490="Lift &amp; Shift Prod",if(AND(N490=1,O490="T1"),Assumptions!$B$6,Assumptions!$B$4),0))</f>
        <v>E2</v>
      </c>
      <c r="W490" s="69">
        <f>if(V490&lt;&gt;0,if(Q490="Unknown", Assumptions!$B$42,If(Q490&gt;1,Q490,2)),0)</f>
        <v>8</v>
      </c>
      <c r="X490" s="69">
        <f>if(V490&lt;&gt;0,if(R490="Unknown", Assumptions!$B$43,R490),0)</f>
        <v>16</v>
      </c>
      <c r="Y490" s="68">
        <f t="shared" si="8"/>
        <v>0</v>
      </c>
      <c r="Z490" s="68">
        <f>if(V490&lt;&gt;0,if(  S490="Unknown", Assumptions!$B$44,S490),0)</f>
        <v>98</v>
      </c>
      <c r="AA490" s="68" t="str">
        <f>if(V490 ="N2",ifna(vlookup(W490&amp;"-"&amp;X490,'Ref. VM'!A:B,2,0),"Custom"),if(V490 ="E2" , ifna(vlookup(W490&amp;"-"&amp;X490,'Ref. VM'!D:E,2,0),"Custom"),if(V490="N2D",ifna(vlookup(W490&amp;"-"&amp;X490,'Ref. VM'!G:H,2,0),"Custom"),if(V490="N4",ifna(vlookup(W490&amp;"-"&amp;X490,'Ref. VM'!J:K,2,0),"Custom"),0))))</f>
        <v>Custom</v>
      </c>
      <c r="AB490" s="67" t="str">
        <f t="shared" si="9"/>
        <v>E2-Custom vCPUs</v>
      </c>
      <c r="AC490" s="67" t="str">
        <f t="shared" si="10"/>
        <v>E2-Custom RAM</v>
      </c>
      <c r="AD490" s="67">
        <f t="shared" si="11"/>
        <v>0</v>
      </c>
      <c r="AE490" s="69">
        <f>if(T490="Lift &amp; Shift Prod",730,if(T490="Lift &amp; Shift Noprod",Assumptions!$B$3,0))</f>
        <v>270</v>
      </c>
      <c r="AF490" s="70">
        <f>if( U490=0,0,if(Y490=0, ((vlookup(AB490,'SKU Pricing'!A:B,Assumptions!$B$2,0)*W490)+(vlookup(AC490,'SKU Pricing'!A:B,Assumptions!$B$2,0)*X490))*AE490,((vlookup(AB490,'SKU Pricing'!A:B,Assumptions!$B$2,0)*W490)+(vlookup(AC490,'SKU Pricing'!A:B,Assumptions!$B$2,0)*(W490*8))+(vlookup(AD490,'SKU Pricing'!A:B,Assumptions!$B$2,0)*(X490-(W490*8))))*AE490))</f>
        <v>72.766512</v>
      </c>
      <c r="AG490" s="67">
        <f t="shared" si="12"/>
        <v>0</v>
      </c>
      <c r="AH490" s="70">
        <f>ifna(vlookup(AG490,'SKU Pricing'!A:B,Assumptions!$B$2,0)*W490*AE490,0)</f>
        <v>0</v>
      </c>
      <c r="AI490" s="62" t="str">
        <f t="shared" si="13"/>
        <v/>
      </c>
      <c r="AJ490" s="62" t="str">
        <f>if(V490&lt;&gt;0, if(T490="Lift &amp; Shift Noprod",Assumptions!$B$9,if(V490=Assumptions!$B$6,Assumptions!$B$10,if(P490=1,Assumptions!$B$8,Assumptions!$B$7))),"")</f>
        <v>Balanced</v>
      </c>
      <c r="AK490" s="69" t="str">
        <f t="shared" si="14"/>
        <v>Balanced</v>
      </c>
      <c r="AL490" s="69">
        <f>if(AJ490="Hyperdisk Balanced",Assumptions!$B$11,0)</f>
        <v>0</v>
      </c>
      <c r="AM490" s="69">
        <f>if(AJ490="Hyperdisk Balanced",Assumptions!$B$12,0)</f>
        <v>0</v>
      </c>
      <c r="AN490" s="70">
        <f>if(AK490=0,0,if(AJ490="Hyperdisk Balanced",vlookup(AK490&amp;" provisioned space",'SKU Pricing'!A:B,Assumptions!$B$2,0)*Z490+vlookup(AK490&amp;" provisioned IOPS",'SKU Pricing'!A:B,Assumptions!$B$2,0)*AL490*730+vlookup(AK490&amp;" provisioned throughput",'SKU Pricing'!A:B,Assumptions!$B$2,0)*AM490*730,vlookup(AK490,'SKU Pricing'!A:B,Assumptions!$B$2,0)*Z490))</f>
        <v>11.368</v>
      </c>
      <c r="AO490" s="70">
        <f t="shared" si="15"/>
        <v>84.134512</v>
      </c>
      <c r="AP490" s="71" t="str">
        <f t="shared" si="16"/>
        <v>VM Manager</v>
      </c>
      <c r="AQ490" s="70">
        <f>ifna(vlookup(AP490,'SKU Pricing'!A:B,Assumptions!$B$2,0)*AE490,0)</f>
        <v>0.81</v>
      </c>
      <c r="AR490" s="72">
        <v>0.0</v>
      </c>
    </row>
    <row r="491">
      <c r="A491" s="61" t="s">
        <v>639</v>
      </c>
      <c r="B491" s="62" t="str">
        <f>ifna(if(vlookup(A491,vOS!A:B,2,0)="","Unknown",vlookup(A491,vOS!A:B,2,0)),"Unknown")</f>
        <v>Debian GNU/Linux 10 (64-bit)</v>
      </c>
      <c r="C491" s="62">
        <f>vlookup(B491,'OS Study'!A:D,2,0)</f>
        <v>0</v>
      </c>
      <c r="D491" s="62" t="str">
        <f>vlookup(B491,'OS Study'!A:D,3,0)</f>
        <v>Linux</v>
      </c>
      <c r="E491" s="62" t="str">
        <f>vlookup(B491,'OS Study'!A:D,4,0)</f>
        <v>Debian</v>
      </c>
      <c r="F491" s="63" t="str">
        <f>vlookup(B491,'OS Study'!A:E,5,0)</f>
        <v>10</v>
      </c>
      <c r="G491" s="62">
        <f>IF(vlookup(A491,'RVtools V2.1'!A:J,4,0)="non",0,1)</f>
        <v>0</v>
      </c>
      <c r="H491" s="62">
        <f>if(vlookup(A491,'RVtools V2.1'!A:K,11,0)="kube",1,0)</f>
        <v>0</v>
      </c>
      <c r="I491" s="62">
        <f t="shared" si="5"/>
        <v>0</v>
      </c>
      <c r="J491" s="62">
        <f>ifna(vlookup(A491,'Infra Study'!A:Q,17,0),0)</f>
        <v>0</v>
      </c>
      <c r="K491" s="64">
        <f>IFERROR(__xludf.DUMMYFUNCTION("N(REGEXMATCH(VLOOKUP(A491, 'RVtools V2.1'!A:H, 8, 0), ""^Serveur de fichiers""))"),0.0)</f>
        <v>0</v>
      </c>
      <c r="L491" s="64">
        <f t="shared" si="6"/>
        <v>0</v>
      </c>
      <c r="M491" s="65" t="str">
        <f>ifna(vlookup(A491,'RVtools V2.1'!A:I,8,0),"N/A")</f>
        <v>Infra - Veeam</v>
      </c>
      <c r="N491" s="64">
        <f>IFERROR(__xludf.DUMMYFUNCTION("IF(REGEXMATCH(M491, ""(?i)"" &amp; JOIN(""|"", SPLIT(""kalisil"", "" ""))), 1, 0)"),0.0)</f>
        <v>0</v>
      </c>
      <c r="O491" s="64" t="str">
        <f>vlookup(A491,'RVtools V2.1'!A:H,7,0)</f>
        <v>N/A</v>
      </c>
      <c r="P491" s="64">
        <f>if(vlookup(A491,'RVtools V2.1'!A:H,5,0)="oui",1,0)</f>
        <v>0</v>
      </c>
      <c r="Q491" s="64">
        <f>ifna(vlookup(A491,vCPU!A:B,2,0),"Unknown")</f>
        <v>8</v>
      </c>
      <c r="R491" s="66">
        <f>ifna(vlookup(A491,vMemory!A:C,3,0),"Unknown")</f>
        <v>16</v>
      </c>
      <c r="S491" s="66">
        <f>ifna(vlookup(A491,vDisk!A:C,3,0),"Unknown")</f>
        <v>84</v>
      </c>
      <c r="T491" s="67" t="str">
        <f t="array" ref="T491">IFS(
   L491=1, "No Lift &amp; Shift",
   J491=1, XLOOKUP(A491, 'Infra Study'!A:A, 'Infra Study'!P:P),
   I491=1, "No Lift &amp; Shift",
   H491=1, "GKE",
   K491=1, "GCNV",
   G491=1, "Lift &amp; Shift Prod",
   TRUE, "Lift &amp; Shift Noprod"
)</f>
        <v>Lift &amp; Shift Noprod</v>
      </c>
      <c r="U491" s="67">
        <f t="shared" si="7"/>
        <v>1</v>
      </c>
      <c r="V491" s="68" t="str">
        <f>if(T491="Lift &amp; Shift Noprod",if( Y491=0,Assumptions!$B$5, Assumptions!$B$4),if(T491="Lift &amp; Shift Prod",if(AND(N491=1,O491="T1"),Assumptions!$B$6,Assumptions!$B$4),0))</f>
        <v>E2</v>
      </c>
      <c r="W491" s="69">
        <f>if(V491&lt;&gt;0,if(Q491="Unknown", Assumptions!$B$42,If(Q491&gt;1,Q491,2)),0)</f>
        <v>8</v>
      </c>
      <c r="X491" s="69">
        <f>if(V491&lt;&gt;0,if(R491="Unknown", Assumptions!$B$43,R491),0)</f>
        <v>16</v>
      </c>
      <c r="Y491" s="68">
        <f t="shared" si="8"/>
        <v>0</v>
      </c>
      <c r="Z491" s="68">
        <f>if(V491&lt;&gt;0,if(  S491="Unknown", Assumptions!$B$44,S491),0)</f>
        <v>84</v>
      </c>
      <c r="AA491" s="68" t="str">
        <f>if(V491 ="N2",ifna(vlookup(W491&amp;"-"&amp;X491,'Ref. VM'!A:B,2,0),"Custom"),if(V491 ="E2" , ifna(vlookup(W491&amp;"-"&amp;X491,'Ref. VM'!D:E,2,0),"Custom"),if(V491="N2D",ifna(vlookup(W491&amp;"-"&amp;X491,'Ref. VM'!G:H,2,0),"Custom"),if(V491="N4",ifna(vlookup(W491&amp;"-"&amp;X491,'Ref. VM'!J:K,2,0),"Custom"),0))))</f>
        <v>Custom</v>
      </c>
      <c r="AB491" s="67" t="str">
        <f t="shared" si="9"/>
        <v>E2-Custom vCPUs</v>
      </c>
      <c r="AC491" s="67" t="str">
        <f t="shared" si="10"/>
        <v>E2-Custom RAM</v>
      </c>
      <c r="AD491" s="67">
        <f t="shared" si="11"/>
        <v>0</v>
      </c>
      <c r="AE491" s="69">
        <f>if(T491="Lift &amp; Shift Prod",730,if(T491="Lift &amp; Shift Noprod",Assumptions!$B$3,0))</f>
        <v>270</v>
      </c>
      <c r="AF491" s="70">
        <f>if( U491=0,0,if(Y491=0, ((vlookup(AB491,'SKU Pricing'!A:B,Assumptions!$B$2,0)*W491)+(vlookup(AC491,'SKU Pricing'!A:B,Assumptions!$B$2,0)*X491))*AE491,((vlookup(AB491,'SKU Pricing'!A:B,Assumptions!$B$2,0)*W491)+(vlookup(AC491,'SKU Pricing'!A:B,Assumptions!$B$2,0)*(W491*8))+(vlookup(AD491,'SKU Pricing'!A:B,Assumptions!$B$2,0)*(X491-(W491*8))))*AE491))</f>
        <v>72.766512</v>
      </c>
      <c r="AG491" s="67">
        <f t="shared" si="12"/>
        <v>0</v>
      </c>
      <c r="AH491" s="70">
        <f>ifna(vlookup(AG491,'SKU Pricing'!A:B,Assumptions!$B$2,0)*W491*AE491,0)</f>
        <v>0</v>
      </c>
      <c r="AI491" s="62" t="str">
        <f t="shared" si="13"/>
        <v/>
      </c>
      <c r="AJ491" s="62" t="str">
        <f>if(V491&lt;&gt;0, if(T491="Lift &amp; Shift Noprod",Assumptions!$B$9,if(V491=Assumptions!$B$6,Assumptions!$B$10,if(P491=1,Assumptions!$B$8,Assumptions!$B$7))),"")</f>
        <v>Balanced</v>
      </c>
      <c r="AK491" s="69" t="str">
        <f t="shared" si="14"/>
        <v>Balanced</v>
      </c>
      <c r="AL491" s="69">
        <f>if(AJ491="Hyperdisk Balanced",Assumptions!$B$11,0)</f>
        <v>0</v>
      </c>
      <c r="AM491" s="69">
        <f>if(AJ491="Hyperdisk Balanced",Assumptions!$B$12,0)</f>
        <v>0</v>
      </c>
      <c r="AN491" s="70">
        <f>if(AK491=0,0,if(AJ491="Hyperdisk Balanced",vlookup(AK491&amp;" provisioned space",'SKU Pricing'!A:B,Assumptions!$B$2,0)*Z491+vlookup(AK491&amp;" provisioned IOPS",'SKU Pricing'!A:B,Assumptions!$B$2,0)*AL491*730+vlookup(AK491&amp;" provisioned throughput",'SKU Pricing'!A:B,Assumptions!$B$2,0)*AM491*730,vlookup(AK491,'SKU Pricing'!A:B,Assumptions!$B$2,0)*Z491))</f>
        <v>9.744</v>
      </c>
      <c r="AO491" s="70">
        <f t="shared" si="15"/>
        <v>82.510512</v>
      </c>
      <c r="AP491" s="71" t="str">
        <f t="shared" si="16"/>
        <v>VM Manager</v>
      </c>
      <c r="AQ491" s="70">
        <f>ifna(vlookup(AP491,'SKU Pricing'!A:B,Assumptions!$B$2,0)*AE491,0)</f>
        <v>0.81</v>
      </c>
      <c r="AR491" s="72">
        <v>0.0</v>
      </c>
    </row>
    <row r="492">
      <c r="A492" s="61" t="s">
        <v>640</v>
      </c>
      <c r="B492" s="62" t="str">
        <f>ifna(if(vlookup(A492,vOS!A:B,2,0)="","Unknown",vlookup(A492,vOS!A:B,2,0)),"Unknown")</f>
        <v>Microsoft Windows Server 2019 (64-bit)</v>
      </c>
      <c r="C492" s="62">
        <f>vlookup(B492,'OS Study'!A:D,2,0)</f>
        <v>0</v>
      </c>
      <c r="D492" s="62" t="str">
        <f>vlookup(B492,'OS Study'!A:D,3,0)</f>
        <v>Windows</v>
      </c>
      <c r="E492" s="62" t="str">
        <f>vlookup(B492,'OS Study'!A:D,4,0)</f>
        <v>Server</v>
      </c>
      <c r="F492" s="63" t="str">
        <f>vlookup(B492,'OS Study'!A:E,5,0)</f>
        <v>2019</v>
      </c>
      <c r="G492" s="62">
        <f>IF(vlookup(A492,'RVtools V2.1'!A:J,4,0)="non",0,1)</f>
        <v>0</v>
      </c>
      <c r="H492" s="62">
        <f>if(vlookup(A492,'RVtools V2.1'!A:K,11,0)="kube",1,0)</f>
        <v>0</v>
      </c>
      <c r="I492" s="62">
        <f t="shared" si="5"/>
        <v>0</v>
      </c>
      <c r="J492" s="62">
        <f>ifna(vlookup(A492,'Infra Study'!A:Q,17,0),0)</f>
        <v>0</v>
      </c>
      <c r="K492" s="64">
        <f>IFERROR(__xludf.DUMMYFUNCTION("N(REGEXMATCH(VLOOKUP(A492, 'RVtools V2.1'!A:H, 8, 0), ""^Serveur de fichiers""))"),0.0)</f>
        <v>0</v>
      </c>
      <c r="L492" s="64">
        <f t="shared" si="6"/>
        <v>0</v>
      </c>
      <c r="M492" s="65" t="str">
        <f>ifna(vlookup(A492,'RVtools V2.1'!A:I,8,0),"N/A")</f>
        <v>Infra - Veeam</v>
      </c>
      <c r="N492" s="64">
        <f>IFERROR(__xludf.DUMMYFUNCTION("IF(REGEXMATCH(M492, ""(?i)"" &amp; JOIN(""|"", SPLIT(""kalisil"", "" ""))), 1, 0)"),0.0)</f>
        <v>0</v>
      </c>
      <c r="O492" s="64" t="str">
        <f>vlookup(A492,'RVtools V2.1'!A:H,7,0)</f>
        <v>N/A</v>
      </c>
      <c r="P492" s="64">
        <f>if(vlookup(A492,'RVtools V2.1'!A:H,5,0)="oui",1,0)</f>
        <v>0</v>
      </c>
      <c r="Q492" s="64">
        <f>ifna(vlookup(A492,vCPU!A:B,2,0),"Unknown")</f>
        <v>2</v>
      </c>
      <c r="R492" s="66">
        <f>ifna(vlookup(A492,vMemory!A:C,3,0),"Unknown")</f>
        <v>32</v>
      </c>
      <c r="S492" s="66">
        <f>ifna(vlookup(A492,vDisk!A:C,3,0),"Unknown")</f>
        <v>114</v>
      </c>
      <c r="T492" s="67" t="str">
        <f t="array" ref="T492">IFS(
   L492=1, "No Lift &amp; Shift",
   J492=1, XLOOKUP(A492, 'Infra Study'!A:A, 'Infra Study'!P:P),
   I492=1, "No Lift &amp; Shift",
   H492=1, "GKE",
   K492=1, "GCNV",
   G492=1, "Lift &amp; Shift Prod",
   TRUE, "Lift &amp; Shift Noprod"
)</f>
        <v>Lift &amp; Shift Noprod</v>
      </c>
      <c r="U492" s="67">
        <f t="shared" si="7"/>
        <v>1</v>
      </c>
      <c r="V492" s="68" t="str">
        <f>if(T492="Lift &amp; Shift Noprod",if( Y492=0,Assumptions!$B$5, Assumptions!$B$4),if(T492="Lift &amp; Shift Prod",if(AND(N492=1,O492="T1"),Assumptions!$B$6,Assumptions!$B$4),0))</f>
        <v>N2D</v>
      </c>
      <c r="W492" s="69">
        <f>if(V492&lt;&gt;0,if(Q492="Unknown", Assumptions!$B$42,If(Q492&gt;1,Q492,2)),0)</f>
        <v>2</v>
      </c>
      <c r="X492" s="69">
        <f>if(V492&lt;&gt;0,if(R492="Unknown", Assumptions!$B$43,R492),0)</f>
        <v>32</v>
      </c>
      <c r="Y492" s="68">
        <f t="shared" si="8"/>
        <v>1</v>
      </c>
      <c r="Z492" s="68">
        <f>if(V492&lt;&gt;0,if(  S492="Unknown", Assumptions!$B$44,S492),0)</f>
        <v>114</v>
      </c>
      <c r="AA492" s="68" t="str">
        <f>if(V492 ="N2",ifna(vlookup(W492&amp;"-"&amp;X492,'Ref. VM'!A:B,2,0),"Custom"),if(V492 ="E2" , ifna(vlookup(W492&amp;"-"&amp;X492,'Ref. VM'!D:E,2,0),"Custom"),if(V492="N2D",ifna(vlookup(W492&amp;"-"&amp;X492,'Ref. VM'!G:H,2,0),"Custom"),if(V492="N4",ifna(vlookup(W492&amp;"-"&amp;X492,'Ref. VM'!J:K,2,0),"Custom"),0))))</f>
        <v>Custom</v>
      </c>
      <c r="AB492" s="67" t="str">
        <f t="shared" si="9"/>
        <v>N2D-Custom vCPUs</v>
      </c>
      <c r="AC492" s="67" t="str">
        <f t="shared" si="10"/>
        <v>N2D-Custom RAM</v>
      </c>
      <c r="AD492" s="67" t="str">
        <f t="shared" si="11"/>
        <v>N2D-Extended custom memory</v>
      </c>
      <c r="AE492" s="69">
        <f>if(T492="Lift &amp; Shift Prod",730,if(T492="Lift &amp; Shift Noprod",Assumptions!$B$3,0))</f>
        <v>270</v>
      </c>
      <c r="AF492" s="70">
        <f>if( U492=0,0,if(Y492=0, ((vlookup(AB492,'SKU Pricing'!A:B,Assumptions!$B$2,0)*W492)+(vlookup(AC492,'SKU Pricing'!A:B,Assumptions!$B$2,0)*X492))*AE492,((vlookup(AB492,'SKU Pricing'!A:B,Assumptions!$B$2,0)*W492)+(vlookup(AC492,'SKU Pricing'!A:B,Assumptions!$B$2,0)*(W492*8))+(vlookup(AD492,'SKU Pricing'!A:B,Assumptions!$B$2,0)*(X492-(W492*8))))*AE492))</f>
        <v>79.12152576</v>
      </c>
      <c r="AG492" s="67" t="str">
        <f t="shared" si="12"/>
        <v>Windows Server</v>
      </c>
      <c r="AH492" s="70">
        <f>ifna(vlookup(AG492,'SKU Pricing'!A:B,Assumptions!$B$2,0)*W492*AE492,0)</f>
        <v>24.84</v>
      </c>
      <c r="AI492" s="62" t="str">
        <f t="shared" si="13"/>
        <v/>
      </c>
      <c r="AJ492" s="62" t="str">
        <f>if(V492&lt;&gt;0, if(T492="Lift &amp; Shift Noprod",Assumptions!$B$9,if(V492=Assumptions!$B$6,Assumptions!$B$10,if(P492=1,Assumptions!$B$8,Assumptions!$B$7))),"")</f>
        <v>Balanced</v>
      </c>
      <c r="AK492" s="69" t="str">
        <f t="shared" si="14"/>
        <v>Balanced</v>
      </c>
      <c r="AL492" s="69">
        <f>if(AJ492="Hyperdisk Balanced",Assumptions!$B$11,0)</f>
        <v>0</v>
      </c>
      <c r="AM492" s="69">
        <f>if(AJ492="Hyperdisk Balanced",Assumptions!$B$12,0)</f>
        <v>0</v>
      </c>
      <c r="AN492" s="70">
        <f>if(AK492=0,0,if(AJ492="Hyperdisk Balanced",vlookup(AK492&amp;" provisioned space",'SKU Pricing'!A:B,Assumptions!$B$2,0)*Z492+vlookup(AK492&amp;" provisioned IOPS",'SKU Pricing'!A:B,Assumptions!$B$2,0)*AL492*730+vlookup(AK492&amp;" provisioned throughput",'SKU Pricing'!A:B,Assumptions!$B$2,0)*AM492*730,vlookup(AK492,'SKU Pricing'!A:B,Assumptions!$B$2,0)*Z492))</f>
        <v>13.224</v>
      </c>
      <c r="AO492" s="70">
        <f t="shared" si="15"/>
        <v>117.1855258</v>
      </c>
      <c r="AP492" s="71" t="str">
        <f t="shared" si="16"/>
        <v>VM Manager</v>
      </c>
      <c r="AQ492" s="70">
        <f>ifna(vlookup(AP492,'SKU Pricing'!A:B,Assumptions!$B$2,0)*AE492,0)</f>
        <v>0.81</v>
      </c>
      <c r="AR492" s="72">
        <v>0.0</v>
      </c>
    </row>
    <row r="493">
      <c r="A493" s="61" t="s">
        <v>641</v>
      </c>
      <c r="B493" s="62" t="str">
        <f>ifna(if(vlookup(A493,vOS!A:B,2,0)="","Unknown",vlookup(A493,vOS!A:B,2,0)),"Unknown")</f>
        <v>Linux 6.12.48+deb13-amd64 Debian GNU/Linux 13 (trixie) Debian GNU/Linux 13 13 (trixie)</v>
      </c>
      <c r="C493" s="62">
        <f>vlookup(B493,'OS Study'!A:D,2,0)</f>
        <v>0</v>
      </c>
      <c r="D493" s="62" t="str">
        <f>vlookup(B493,'OS Study'!A:D,3,0)</f>
        <v>Linux</v>
      </c>
      <c r="E493" s="62" t="str">
        <f>vlookup(B493,'OS Study'!A:D,4,0)</f>
        <v>Debian</v>
      </c>
      <c r="F493" s="63" t="str">
        <f>vlookup(B493,'OS Study'!A:E,5,0)</f>
        <v>13</v>
      </c>
      <c r="G493" s="62">
        <f>IF(vlookup(A493,'RVtools V2.1'!A:J,4,0)="non",0,1)</f>
        <v>0</v>
      </c>
      <c r="H493" s="62">
        <f>if(vlookup(A493,'RVtools V2.1'!A:K,11,0)="kube",1,0)</f>
        <v>0</v>
      </c>
      <c r="I493" s="62">
        <f t="shared" si="5"/>
        <v>0</v>
      </c>
      <c r="J493" s="62">
        <f>ifna(vlookup(A493,'Infra Study'!A:Q,17,0),0)</f>
        <v>0</v>
      </c>
      <c r="K493" s="64">
        <f>IFERROR(__xludf.DUMMYFUNCTION("N(REGEXMATCH(VLOOKUP(A493, 'RVtools V2.1'!A:H, 8, 0), ""^Serveur de fichiers""))"),0.0)</f>
        <v>0</v>
      </c>
      <c r="L493" s="64">
        <f t="shared" si="6"/>
        <v>0</v>
      </c>
      <c r="M493" s="65" t="str">
        <f>ifna(vlookup(A493,'RVtools V2.1'!A:I,8,0),"N/A")</f>
        <v>Infra - Veeam</v>
      </c>
      <c r="N493" s="64">
        <f>IFERROR(__xludf.DUMMYFUNCTION("IF(REGEXMATCH(M493, ""(?i)"" &amp; JOIN(""|"", SPLIT(""kalisil"", "" ""))), 1, 0)"),0.0)</f>
        <v>0</v>
      </c>
      <c r="O493" s="64" t="str">
        <f>vlookup(A493,'RVtools V2.1'!A:H,7,0)</f>
        <v>N/A</v>
      </c>
      <c r="P493" s="64">
        <f>if(vlookup(A493,'RVtools V2.1'!A:H,5,0)="oui",1,0)</f>
        <v>0</v>
      </c>
      <c r="Q493" s="64">
        <f>ifna(vlookup(A493,vCPU!A:B,2,0),"Unknown")</f>
        <v>4</v>
      </c>
      <c r="R493" s="66">
        <f>ifna(vlookup(A493,vMemory!A:C,3,0),"Unknown")</f>
        <v>8</v>
      </c>
      <c r="S493" s="66">
        <f>ifna(vlookup(A493,vDisk!A:C,3,0),"Unknown")</f>
        <v>9</v>
      </c>
      <c r="T493" s="67" t="str">
        <f t="array" ref="T493">IFS(
   L493=1, "No Lift &amp; Shift",
   J493=1, XLOOKUP(A493, 'Infra Study'!A:A, 'Infra Study'!P:P),
   I493=1, "No Lift &amp; Shift",
   H493=1, "GKE",
   K493=1, "GCNV",
   G493=1, "Lift &amp; Shift Prod",
   TRUE, "Lift &amp; Shift Noprod"
)</f>
        <v>Lift &amp; Shift Noprod</v>
      </c>
      <c r="U493" s="67">
        <f t="shared" si="7"/>
        <v>1</v>
      </c>
      <c r="V493" s="68" t="str">
        <f>if(T493="Lift &amp; Shift Noprod",if( Y493=0,Assumptions!$B$5, Assumptions!$B$4),if(T493="Lift &amp; Shift Prod",if(AND(N493=1,O493="T1"),Assumptions!$B$6,Assumptions!$B$4),0))</f>
        <v>E2</v>
      </c>
      <c r="W493" s="69">
        <f>if(V493&lt;&gt;0,if(Q493="Unknown", Assumptions!$B$42,If(Q493&gt;1,Q493,2)),0)</f>
        <v>4</v>
      </c>
      <c r="X493" s="69">
        <f>if(V493&lt;&gt;0,if(R493="Unknown", Assumptions!$B$43,R493),0)</f>
        <v>8</v>
      </c>
      <c r="Y493" s="68">
        <f t="shared" si="8"/>
        <v>0</v>
      </c>
      <c r="Z493" s="68">
        <f>if(V493&lt;&gt;0,if(  S493="Unknown", Assumptions!$B$44,S493),0)</f>
        <v>9</v>
      </c>
      <c r="AA493" s="68" t="str">
        <f>if(V493 ="N2",ifna(vlookup(W493&amp;"-"&amp;X493,'Ref. VM'!A:B,2,0),"Custom"),if(V493 ="E2" , ifna(vlookup(W493&amp;"-"&amp;X493,'Ref. VM'!D:E,2,0),"Custom"),if(V493="N2D",ifna(vlookup(W493&amp;"-"&amp;X493,'Ref. VM'!G:H,2,0),"Custom"),if(V493="N4",ifna(vlookup(W493&amp;"-"&amp;X493,'Ref. VM'!J:K,2,0),"Custom"),0))))</f>
        <v>Custom</v>
      </c>
      <c r="AB493" s="67" t="str">
        <f t="shared" si="9"/>
        <v>E2-Custom vCPUs</v>
      </c>
      <c r="AC493" s="67" t="str">
        <f t="shared" si="10"/>
        <v>E2-Custom RAM</v>
      </c>
      <c r="AD493" s="67">
        <f t="shared" si="11"/>
        <v>0</v>
      </c>
      <c r="AE493" s="62">
        <f>if(T493="Lift &amp; Shift Prod",730,if(T493="Lift &amp; Shift Noprod",Assumptions!$B$3,0))</f>
        <v>270</v>
      </c>
      <c r="AF493" s="70">
        <f>if( U493=0,0,if(Y493=0, ((vlookup(AB493,'SKU Pricing'!A:B,Assumptions!$B$2,0)*W493)+(vlookup(AC493,'SKU Pricing'!A:B,Assumptions!$B$2,0)*X493))*AE493,((vlookup(AB493,'SKU Pricing'!A:B,Assumptions!$B$2,0)*W493)+(vlookup(AC493,'SKU Pricing'!A:B,Assumptions!$B$2,0)*(W493*8))+(vlookup(AD493,'SKU Pricing'!A:B,Assumptions!$B$2,0)*(X493-(W493*8))))*AE493))</f>
        <v>36.383256</v>
      </c>
      <c r="AG493" s="67">
        <f t="shared" si="12"/>
        <v>0</v>
      </c>
      <c r="AH493" s="70">
        <f>ifna(vlookup(AG493,'SKU Pricing'!A:B,Assumptions!$B$2,0)*W493*AE493,0)</f>
        <v>0</v>
      </c>
      <c r="AI493" s="62" t="str">
        <f t="shared" si="13"/>
        <v/>
      </c>
      <c r="AJ493" s="62" t="str">
        <f>if(V493&lt;&gt;0, if(T493="Lift &amp; Shift Noprod",Assumptions!$B$9,if(V493=Assumptions!$B$6,Assumptions!$B$10,if(P493=1,Assumptions!$B$8,Assumptions!$B$7))),"")</f>
        <v>Balanced</v>
      </c>
      <c r="AK493" s="69" t="str">
        <f t="shared" si="14"/>
        <v>Balanced</v>
      </c>
      <c r="AL493" s="69">
        <f>if(AJ493="Hyperdisk Balanced",Assumptions!$B$11,0)</f>
        <v>0</v>
      </c>
      <c r="AM493" s="69">
        <f>if(AJ493="Hyperdisk Balanced",Assumptions!$B$12,0)</f>
        <v>0</v>
      </c>
      <c r="AN493" s="70">
        <f>if(AK493=0,0,if(AJ493="Hyperdisk Balanced",vlookup(AK493&amp;" provisioned space",'SKU Pricing'!A:B,Assumptions!$B$2,0)*Z493+vlookup(AK493&amp;" provisioned IOPS",'SKU Pricing'!A:B,Assumptions!$B$2,0)*AL493*730+vlookup(AK493&amp;" provisioned throughput",'SKU Pricing'!A:B,Assumptions!$B$2,0)*AM493*730,vlookup(AK493,'SKU Pricing'!A:B,Assumptions!$B$2,0)*Z493))</f>
        <v>1.044</v>
      </c>
      <c r="AO493" s="70">
        <f t="shared" si="15"/>
        <v>37.427256</v>
      </c>
      <c r="AP493" s="71" t="str">
        <f t="shared" si="16"/>
        <v>VM Manager</v>
      </c>
      <c r="AQ493" s="70">
        <f>ifna(vlookup(AP493,'SKU Pricing'!A:B,Assumptions!$B$2,0)*AE493,0)</f>
        <v>0.81</v>
      </c>
      <c r="AR493" s="72">
        <v>0.0</v>
      </c>
    </row>
    <row r="494">
      <c r="A494" s="61" t="s">
        <v>642</v>
      </c>
      <c r="B494" s="62" t="str">
        <f>ifna(if(vlookup(A494,vOS!A:B,2,0)="","Unknown",vlookup(A494,vOS!A:B,2,0)),"Unknown")</f>
        <v>Linux 6.12.48+deb13-amd64 Debian GNU/Linux 13 (trixie) Debian GNU/Linux 13 13 (trixie)</v>
      </c>
      <c r="C494" s="62">
        <f>vlookup(B494,'OS Study'!A:D,2,0)</f>
        <v>0</v>
      </c>
      <c r="D494" s="62" t="str">
        <f>vlookup(B494,'OS Study'!A:D,3,0)</f>
        <v>Linux</v>
      </c>
      <c r="E494" s="62" t="str">
        <f>vlookup(B494,'OS Study'!A:D,4,0)</f>
        <v>Debian</v>
      </c>
      <c r="F494" s="63" t="str">
        <f>vlookup(B494,'OS Study'!A:E,5,0)</f>
        <v>13</v>
      </c>
      <c r="G494" s="62">
        <f>IF(vlookup(A494,'RVtools V2.1'!A:J,4,0)="non",0,1)</f>
        <v>0</v>
      </c>
      <c r="H494" s="62">
        <f>if(vlookup(A494,'RVtools V2.1'!A:K,11,0)="kube",1,0)</f>
        <v>0</v>
      </c>
      <c r="I494" s="62">
        <f t="shared" si="5"/>
        <v>0</v>
      </c>
      <c r="J494" s="62">
        <f>ifna(vlookup(A494,'Infra Study'!A:Q,17,0),0)</f>
        <v>0</v>
      </c>
      <c r="K494" s="64">
        <f>IFERROR(__xludf.DUMMYFUNCTION("N(REGEXMATCH(VLOOKUP(A494, 'RVtools V2.1'!A:H, 8, 0), ""^Serveur de fichiers""))"),0.0)</f>
        <v>0</v>
      </c>
      <c r="L494" s="64">
        <f t="shared" si="6"/>
        <v>0</v>
      </c>
      <c r="M494" s="65" t="str">
        <f>ifna(vlookup(A494,'RVtools V2.1'!A:I,8,0),"N/A")</f>
        <v>Infra - Veeam</v>
      </c>
      <c r="N494" s="64">
        <f>IFERROR(__xludf.DUMMYFUNCTION("IF(REGEXMATCH(M494, ""(?i)"" &amp; JOIN(""|"", SPLIT(""kalisil"", "" ""))), 1, 0)"),0.0)</f>
        <v>0</v>
      </c>
      <c r="O494" s="64" t="str">
        <f>vlookup(A494,'RVtools V2.1'!A:H,7,0)</f>
        <v>N/A</v>
      </c>
      <c r="P494" s="64">
        <f>if(vlookup(A494,'RVtools V2.1'!A:H,5,0)="oui",1,0)</f>
        <v>0</v>
      </c>
      <c r="Q494" s="64">
        <f>ifna(vlookup(A494,vCPU!A:B,2,0),"Unknown")</f>
        <v>4</v>
      </c>
      <c r="R494" s="66">
        <f>ifna(vlookup(A494,vMemory!A:C,3,0),"Unknown")</f>
        <v>8</v>
      </c>
      <c r="S494" s="66">
        <f>ifna(vlookup(A494,vDisk!A:C,3,0),"Unknown")</f>
        <v>9</v>
      </c>
      <c r="T494" s="67" t="str">
        <f t="array" ref="T494">IFS(
   L494=1, "No Lift &amp; Shift",
   J494=1, XLOOKUP(A494, 'Infra Study'!A:A, 'Infra Study'!P:P),
   I494=1, "No Lift &amp; Shift",
   H494=1, "GKE",
   K494=1, "GCNV",
   G494=1, "Lift &amp; Shift Prod",
   TRUE, "Lift &amp; Shift Noprod"
)</f>
        <v>Lift &amp; Shift Noprod</v>
      </c>
      <c r="U494" s="67">
        <f t="shared" si="7"/>
        <v>1</v>
      </c>
      <c r="V494" s="68" t="str">
        <f>if(T494="Lift &amp; Shift Noprod",if( Y494=0,Assumptions!$B$5, Assumptions!$B$4),if(T494="Lift &amp; Shift Prod",if(AND(N494=1,O494="T1"),Assumptions!$B$6,Assumptions!$B$4),0))</f>
        <v>E2</v>
      </c>
      <c r="W494" s="69">
        <f>if(V494&lt;&gt;0,if(Q494="Unknown", Assumptions!$B$42,If(Q494&gt;1,Q494,2)),0)</f>
        <v>4</v>
      </c>
      <c r="X494" s="69">
        <f>if(V494&lt;&gt;0,if(R494="Unknown", Assumptions!$B$43,R494),0)</f>
        <v>8</v>
      </c>
      <c r="Y494" s="68">
        <f t="shared" si="8"/>
        <v>0</v>
      </c>
      <c r="Z494" s="68">
        <f>if(V494&lt;&gt;0,if(  S494="Unknown", Assumptions!$B$44,S494),0)</f>
        <v>9</v>
      </c>
      <c r="AA494" s="68" t="str">
        <f>if(V494 ="N2",ifna(vlookup(W494&amp;"-"&amp;X494,'Ref. VM'!A:B,2,0),"Custom"),if(V494 ="E2" , ifna(vlookup(W494&amp;"-"&amp;X494,'Ref. VM'!D:E,2,0),"Custom"),if(V494="N2D",ifna(vlookup(W494&amp;"-"&amp;X494,'Ref. VM'!G:H,2,0),"Custom"),if(V494="N4",ifna(vlookup(W494&amp;"-"&amp;X494,'Ref. VM'!J:K,2,0),"Custom"),0))))</f>
        <v>Custom</v>
      </c>
      <c r="AB494" s="67" t="str">
        <f t="shared" si="9"/>
        <v>E2-Custom vCPUs</v>
      </c>
      <c r="AC494" s="67" t="str">
        <f t="shared" si="10"/>
        <v>E2-Custom RAM</v>
      </c>
      <c r="AD494" s="67">
        <f t="shared" si="11"/>
        <v>0</v>
      </c>
      <c r="AE494" s="62">
        <f>if(T494="Lift &amp; Shift Prod",730,if(T494="Lift &amp; Shift Noprod",Assumptions!$B$3,0))</f>
        <v>270</v>
      </c>
      <c r="AF494" s="70">
        <f>if( U494=0,0,if(Y494=0, ((vlookup(AB494,'SKU Pricing'!A:B,Assumptions!$B$2,0)*W494)+(vlookup(AC494,'SKU Pricing'!A:B,Assumptions!$B$2,0)*X494))*AE494,((vlookup(AB494,'SKU Pricing'!A:B,Assumptions!$B$2,0)*W494)+(vlookup(AC494,'SKU Pricing'!A:B,Assumptions!$B$2,0)*(W494*8))+(vlookup(AD494,'SKU Pricing'!A:B,Assumptions!$B$2,0)*(X494-(W494*8))))*AE494))</f>
        <v>36.383256</v>
      </c>
      <c r="AG494" s="67">
        <f t="shared" si="12"/>
        <v>0</v>
      </c>
      <c r="AH494" s="70">
        <f>ifna(vlookup(AG494,'SKU Pricing'!A:B,Assumptions!$B$2,0)*W494*AE494,0)</f>
        <v>0</v>
      </c>
      <c r="AI494" s="62" t="str">
        <f t="shared" si="13"/>
        <v/>
      </c>
      <c r="AJ494" s="62" t="str">
        <f>if(V494&lt;&gt;0, if(T494="Lift &amp; Shift Noprod",Assumptions!$B$9,if(V494=Assumptions!$B$6,Assumptions!$B$10,if(P494=1,Assumptions!$B$8,Assumptions!$B$7))),"")</f>
        <v>Balanced</v>
      </c>
      <c r="AK494" s="69" t="str">
        <f t="shared" si="14"/>
        <v>Balanced</v>
      </c>
      <c r="AL494" s="69">
        <f>if(AJ494="Hyperdisk Balanced",Assumptions!$B$11,0)</f>
        <v>0</v>
      </c>
      <c r="AM494" s="69">
        <f>if(AJ494="Hyperdisk Balanced",Assumptions!$B$12,0)</f>
        <v>0</v>
      </c>
      <c r="AN494" s="70">
        <f>if(AK494=0,0,if(AJ494="Hyperdisk Balanced",vlookup(AK494&amp;" provisioned space",'SKU Pricing'!A:B,Assumptions!$B$2,0)*Z494+vlookup(AK494&amp;" provisioned IOPS",'SKU Pricing'!A:B,Assumptions!$B$2,0)*AL494*730+vlookup(AK494&amp;" provisioned throughput",'SKU Pricing'!A:B,Assumptions!$B$2,0)*AM494*730,vlookup(AK494,'SKU Pricing'!A:B,Assumptions!$B$2,0)*Z494))</f>
        <v>1.044</v>
      </c>
      <c r="AO494" s="70">
        <f t="shared" si="15"/>
        <v>37.427256</v>
      </c>
      <c r="AP494" s="71" t="str">
        <f t="shared" si="16"/>
        <v>VM Manager</v>
      </c>
      <c r="AQ494" s="70">
        <f>ifna(vlookup(AP494,'SKU Pricing'!A:B,Assumptions!$B$2,0)*AE494,0)</f>
        <v>0.81</v>
      </c>
      <c r="AR494" s="72">
        <v>0.0</v>
      </c>
    </row>
    <row r="495">
      <c r="A495" s="61" t="s">
        <v>643</v>
      </c>
      <c r="B495" s="62" t="str">
        <f>ifna(if(vlookup(A495,vOS!A:B,2,0)="","Unknown",vlookup(A495,vOS!A:B,2,0)),"Unknown")</f>
        <v>Linux 6.12.48+deb13-amd64 Debian GNU/Linux 13 (trixie) Debian GNU/Linux 13 13 (trixie)</v>
      </c>
      <c r="C495" s="62">
        <f>vlookup(B495,'OS Study'!A:D,2,0)</f>
        <v>0</v>
      </c>
      <c r="D495" s="62" t="str">
        <f>vlookup(B495,'OS Study'!A:D,3,0)</f>
        <v>Linux</v>
      </c>
      <c r="E495" s="62" t="str">
        <f>vlookup(B495,'OS Study'!A:D,4,0)</f>
        <v>Debian</v>
      </c>
      <c r="F495" s="63" t="str">
        <f>vlookup(B495,'OS Study'!A:E,5,0)</f>
        <v>13</v>
      </c>
      <c r="G495" s="62">
        <f>IF(vlookup(A495,'RVtools V2.1'!A:J,4,0)="non",0,1)</f>
        <v>0</v>
      </c>
      <c r="H495" s="62">
        <f>if(vlookup(A495,'RVtools V2.1'!A:K,11,0)="kube",1,0)</f>
        <v>0</v>
      </c>
      <c r="I495" s="62">
        <f t="shared" si="5"/>
        <v>0</v>
      </c>
      <c r="J495" s="62">
        <f>ifna(vlookup(A495,'Infra Study'!A:Q,17,0),0)</f>
        <v>0</v>
      </c>
      <c r="K495" s="64">
        <f>IFERROR(__xludf.DUMMYFUNCTION("N(REGEXMATCH(VLOOKUP(A495, 'RVtools V2.1'!A:H, 8, 0), ""^Serveur de fichiers""))"),0.0)</f>
        <v>0</v>
      </c>
      <c r="L495" s="64">
        <f t="shared" si="6"/>
        <v>0</v>
      </c>
      <c r="M495" s="65" t="str">
        <f>ifna(vlookup(A495,'RVtools V2.1'!A:I,8,0),"N/A")</f>
        <v>Infra - Veeam</v>
      </c>
      <c r="N495" s="64">
        <f>IFERROR(__xludf.DUMMYFUNCTION("IF(REGEXMATCH(M495, ""(?i)"" &amp; JOIN(""|"", SPLIT(""kalisil"", "" ""))), 1, 0)"),0.0)</f>
        <v>0</v>
      </c>
      <c r="O495" s="64" t="str">
        <f>vlookup(A495,'RVtools V2.1'!A:H,7,0)</f>
        <v>N/A</v>
      </c>
      <c r="P495" s="64">
        <f>if(vlookup(A495,'RVtools V2.1'!A:H,5,0)="oui",1,0)</f>
        <v>0</v>
      </c>
      <c r="Q495" s="64">
        <f>ifna(vlookup(A495,vCPU!A:B,2,0),"Unknown")</f>
        <v>4</v>
      </c>
      <c r="R495" s="66">
        <f>ifna(vlookup(A495,vMemory!A:C,3,0),"Unknown")</f>
        <v>8</v>
      </c>
      <c r="S495" s="66">
        <f>ifna(vlookup(A495,vDisk!A:C,3,0),"Unknown")</f>
        <v>8</v>
      </c>
      <c r="T495" s="67" t="str">
        <f t="array" ref="T495">IFS(
   L495=1, "No Lift &amp; Shift",
   J495=1, XLOOKUP(A495, 'Infra Study'!A:A, 'Infra Study'!P:P),
   I495=1, "No Lift &amp; Shift",
   H495=1, "GKE",
   K495=1, "GCNV",
   G495=1, "Lift &amp; Shift Prod",
   TRUE, "Lift &amp; Shift Noprod"
)</f>
        <v>Lift &amp; Shift Noprod</v>
      </c>
      <c r="U495" s="67">
        <f t="shared" si="7"/>
        <v>1</v>
      </c>
      <c r="V495" s="68" t="str">
        <f>if(T495="Lift &amp; Shift Noprod",if( Y495=0,Assumptions!$B$5, Assumptions!$B$4),if(T495="Lift &amp; Shift Prod",if(AND(N495=1,O495="T1"),Assumptions!$B$6,Assumptions!$B$4),0))</f>
        <v>E2</v>
      </c>
      <c r="W495" s="69">
        <f>if(V495&lt;&gt;0,if(Q495="Unknown", Assumptions!$B$42,If(Q495&gt;1,Q495,2)),0)</f>
        <v>4</v>
      </c>
      <c r="X495" s="69">
        <f>if(V495&lt;&gt;0,if(R495="Unknown", Assumptions!$B$43,R495),0)</f>
        <v>8</v>
      </c>
      <c r="Y495" s="68">
        <f t="shared" si="8"/>
        <v>0</v>
      </c>
      <c r="Z495" s="68">
        <f>if(V495&lt;&gt;0,if(  S495="Unknown", Assumptions!$B$44,S495),0)</f>
        <v>8</v>
      </c>
      <c r="AA495" s="68" t="str">
        <f>if(V495 ="N2",ifna(vlookup(W495&amp;"-"&amp;X495,'Ref. VM'!A:B,2,0),"Custom"),if(V495 ="E2" , ifna(vlookup(W495&amp;"-"&amp;X495,'Ref. VM'!D:E,2,0),"Custom"),if(V495="N2D",ifna(vlookup(W495&amp;"-"&amp;X495,'Ref. VM'!G:H,2,0),"Custom"),if(V495="N4",ifna(vlookup(W495&amp;"-"&amp;X495,'Ref. VM'!J:K,2,0),"Custom"),0))))</f>
        <v>Custom</v>
      </c>
      <c r="AB495" s="67" t="str">
        <f t="shared" si="9"/>
        <v>E2-Custom vCPUs</v>
      </c>
      <c r="AC495" s="67" t="str">
        <f t="shared" si="10"/>
        <v>E2-Custom RAM</v>
      </c>
      <c r="AD495" s="67">
        <f t="shared" si="11"/>
        <v>0</v>
      </c>
      <c r="AE495" s="62">
        <f>if(T495="Lift &amp; Shift Prod",730,if(T495="Lift &amp; Shift Noprod",Assumptions!$B$3,0))</f>
        <v>270</v>
      </c>
      <c r="AF495" s="70">
        <f>if( U495=0,0,if(Y495=0, ((vlookup(AB495,'SKU Pricing'!A:B,Assumptions!$B$2,0)*W495)+(vlookup(AC495,'SKU Pricing'!A:B,Assumptions!$B$2,0)*X495))*AE495,((vlookup(AB495,'SKU Pricing'!A:B,Assumptions!$B$2,0)*W495)+(vlookup(AC495,'SKU Pricing'!A:B,Assumptions!$B$2,0)*(W495*8))+(vlookup(AD495,'SKU Pricing'!A:B,Assumptions!$B$2,0)*(X495-(W495*8))))*AE495))</f>
        <v>36.383256</v>
      </c>
      <c r="AG495" s="67">
        <f t="shared" si="12"/>
        <v>0</v>
      </c>
      <c r="AH495" s="70">
        <f>ifna(vlookup(AG495,'SKU Pricing'!A:B,Assumptions!$B$2,0)*W495*AE495,0)</f>
        <v>0</v>
      </c>
      <c r="AI495" s="62" t="str">
        <f t="shared" si="13"/>
        <v/>
      </c>
      <c r="AJ495" s="62" t="str">
        <f>if(V495&lt;&gt;0, if(T495="Lift &amp; Shift Noprod",Assumptions!$B$9,if(V495=Assumptions!$B$6,Assumptions!$B$10,if(P495=1,Assumptions!$B$8,Assumptions!$B$7))),"")</f>
        <v>Balanced</v>
      </c>
      <c r="AK495" s="69" t="str">
        <f t="shared" si="14"/>
        <v>Balanced</v>
      </c>
      <c r="AL495" s="69">
        <f>if(AJ495="Hyperdisk Balanced",Assumptions!$B$11,0)</f>
        <v>0</v>
      </c>
      <c r="AM495" s="69">
        <f>if(AJ495="Hyperdisk Balanced",Assumptions!$B$12,0)</f>
        <v>0</v>
      </c>
      <c r="AN495" s="70">
        <f>if(AK495=0,0,if(AJ495="Hyperdisk Balanced",vlookup(AK495&amp;" provisioned space",'SKU Pricing'!A:B,Assumptions!$B$2,0)*Z495+vlookup(AK495&amp;" provisioned IOPS",'SKU Pricing'!A:B,Assumptions!$B$2,0)*AL495*730+vlookup(AK495&amp;" provisioned throughput",'SKU Pricing'!A:B,Assumptions!$B$2,0)*AM495*730,vlookup(AK495,'SKU Pricing'!A:B,Assumptions!$B$2,0)*Z495))</f>
        <v>0.928</v>
      </c>
      <c r="AO495" s="70">
        <f t="shared" si="15"/>
        <v>37.311256</v>
      </c>
      <c r="AP495" s="71" t="str">
        <f t="shared" si="16"/>
        <v>VM Manager</v>
      </c>
      <c r="AQ495" s="70">
        <f>ifna(vlookup(AP495,'SKU Pricing'!A:B,Assumptions!$B$2,0)*AE495,0)</f>
        <v>0.81</v>
      </c>
      <c r="AR495" s="72">
        <v>0.0</v>
      </c>
    </row>
    <row r="496">
      <c r="A496" s="61" t="s">
        <v>644</v>
      </c>
      <c r="B496" s="62" t="str">
        <f>ifna(if(vlookup(A496,vOS!A:B,2,0)="","Unknown",vlookup(A496,vOS!A:B,2,0)),"Unknown")</f>
        <v>Microsoft Windows Server 2016 (64-bit)</v>
      </c>
      <c r="C496" s="62">
        <f>vlookup(B496,'OS Study'!A:D,2,0)</f>
        <v>0</v>
      </c>
      <c r="D496" s="62" t="str">
        <f>vlookup(B496,'OS Study'!A:D,3,0)</f>
        <v>Windows</v>
      </c>
      <c r="E496" s="62" t="str">
        <f>vlookup(B496,'OS Study'!A:D,4,0)</f>
        <v>Server</v>
      </c>
      <c r="F496" s="63" t="str">
        <f>vlookup(B496,'OS Study'!A:E,5,0)</f>
        <v>2016</v>
      </c>
      <c r="G496" s="62">
        <f>IF(vlookup(A496,'RVtools V2.1'!A:J,4,0)="non",0,1)</f>
        <v>0</v>
      </c>
      <c r="H496" s="62">
        <f>if(vlookup(A496,'RVtools V2.1'!A:K,11,0)="kube",1,0)</f>
        <v>0</v>
      </c>
      <c r="I496" s="62">
        <f t="shared" si="5"/>
        <v>0</v>
      </c>
      <c r="J496" s="62">
        <f>ifna(vlookup(A496,'Infra Study'!A:Q,17,0),0)</f>
        <v>0</v>
      </c>
      <c r="K496" s="64">
        <f>IFERROR(__xludf.DUMMYFUNCTION("N(REGEXMATCH(VLOOKUP(A496, 'RVtools V2.1'!A:H, 8, 0), ""^Serveur de fichiers""))"),0.0)</f>
        <v>0</v>
      </c>
      <c r="L496" s="64">
        <f t="shared" si="6"/>
        <v>0</v>
      </c>
      <c r="M496" s="65" t="str">
        <f>ifna(vlookup(A496,'RVtools V2.1'!A:I,8,0),"N/A")</f>
        <v>Infra - Veeam</v>
      </c>
      <c r="N496" s="64">
        <f>IFERROR(__xludf.DUMMYFUNCTION("IF(REGEXMATCH(M496, ""(?i)"" &amp; JOIN(""|"", SPLIT(""kalisil"", "" ""))), 1, 0)"),0.0)</f>
        <v>0</v>
      </c>
      <c r="O496" s="64" t="str">
        <f>vlookup(A496,'RVtools V2.1'!A:H,7,0)</f>
        <v>N/A</v>
      </c>
      <c r="P496" s="64">
        <f>if(vlookup(A496,'RVtools V2.1'!A:H,5,0)="oui",1,0)</f>
        <v>0</v>
      </c>
      <c r="Q496" s="64">
        <f>ifna(vlookup(A496,vCPU!A:B,2,0),"Unknown")</f>
        <v>4</v>
      </c>
      <c r="R496" s="66">
        <f>ifna(vlookup(A496,vMemory!A:C,3,0),"Unknown")</f>
        <v>8</v>
      </c>
      <c r="S496" s="66">
        <f>ifna(vlookup(A496,vDisk!A:C,3,0),"Unknown")</f>
        <v>38</v>
      </c>
      <c r="T496" s="67" t="str">
        <f t="array" ref="T496">IFS(
   L496=1, "No Lift &amp; Shift",
   J496=1, XLOOKUP(A496, 'Infra Study'!A:A, 'Infra Study'!P:P),
   I496=1, "No Lift &amp; Shift",
   H496=1, "GKE",
   K496=1, "GCNV",
   G496=1, "Lift &amp; Shift Prod",
   TRUE, "Lift &amp; Shift Noprod"
)</f>
        <v>Lift &amp; Shift Noprod</v>
      </c>
      <c r="U496" s="67">
        <f t="shared" si="7"/>
        <v>1</v>
      </c>
      <c r="V496" s="68" t="str">
        <f>if(T496="Lift &amp; Shift Noprod",if( Y496=0,Assumptions!$B$5, Assumptions!$B$4),if(T496="Lift &amp; Shift Prod",if(AND(N496=1,O496="T1"),Assumptions!$B$6,Assumptions!$B$4),0))</f>
        <v>E2</v>
      </c>
      <c r="W496" s="69">
        <f>if(V496&lt;&gt;0,if(Q496="Unknown", Assumptions!$B$42,If(Q496&gt;1,Q496,2)),0)</f>
        <v>4</v>
      </c>
      <c r="X496" s="69">
        <f>if(V496&lt;&gt;0,if(R496="Unknown", Assumptions!$B$43,R496),0)</f>
        <v>8</v>
      </c>
      <c r="Y496" s="68">
        <f t="shared" si="8"/>
        <v>0</v>
      </c>
      <c r="Z496" s="68">
        <f>if(V496&lt;&gt;0,if(  S496="Unknown", Assumptions!$B$44,S496),0)</f>
        <v>38</v>
      </c>
      <c r="AA496" s="68" t="str">
        <f>if(V496 ="N2",ifna(vlookup(W496&amp;"-"&amp;X496,'Ref. VM'!A:B,2,0),"Custom"),if(V496 ="E2" , ifna(vlookup(W496&amp;"-"&amp;X496,'Ref. VM'!D:E,2,0),"Custom"),if(V496="N2D",ifna(vlookup(W496&amp;"-"&amp;X496,'Ref. VM'!G:H,2,0),"Custom"),if(V496="N4",ifna(vlookup(W496&amp;"-"&amp;X496,'Ref. VM'!J:K,2,0),"Custom"),0))))</f>
        <v>Custom</v>
      </c>
      <c r="AB496" s="67" t="str">
        <f t="shared" si="9"/>
        <v>E2-Custom vCPUs</v>
      </c>
      <c r="AC496" s="67" t="str">
        <f t="shared" si="10"/>
        <v>E2-Custom RAM</v>
      </c>
      <c r="AD496" s="67">
        <f t="shared" si="11"/>
        <v>0</v>
      </c>
      <c r="AE496" s="69">
        <f>if(T496="Lift &amp; Shift Prod",730,if(T496="Lift &amp; Shift Noprod",Assumptions!$B$3,0))</f>
        <v>270</v>
      </c>
      <c r="AF496" s="70">
        <f>if( U496=0,0,if(Y496=0, ((vlookup(AB496,'SKU Pricing'!A:B,Assumptions!$B$2,0)*W496)+(vlookup(AC496,'SKU Pricing'!A:B,Assumptions!$B$2,0)*X496))*AE496,((vlookup(AB496,'SKU Pricing'!A:B,Assumptions!$B$2,0)*W496)+(vlookup(AC496,'SKU Pricing'!A:B,Assumptions!$B$2,0)*(W496*8))+(vlookup(AD496,'SKU Pricing'!A:B,Assumptions!$B$2,0)*(X496-(W496*8))))*AE496))</f>
        <v>36.383256</v>
      </c>
      <c r="AG496" s="67" t="str">
        <f t="shared" si="12"/>
        <v>Windows Server</v>
      </c>
      <c r="AH496" s="70">
        <f>ifna(vlookup(AG496,'SKU Pricing'!A:B,Assumptions!$B$2,0)*W496*AE496,0)</f>
        <v>49.68</v>
      </c>
      <c r="AI496" s="62" t="str">
        <f t="shared" si="13"/>
        <v/>
      </c>
      <c r="AJ496" s="62" t="str">
        <f>if(V496&lt;&gt;0, if(T496="Lift &amp; Shift Noprod",Assumptions!$B$9,if(V496=Assumptions!$B$6,Assumptions!$B$10,if(P496=1,Assumptions!$B$8,Assumptions!$B$7))),"")</f>
        <v>Balanced</v>
      </c>
      <c r="AK496" s="69" t="str">
        <f t="shared" si="14"/>
        <v>Balanced</v>
      </c>
      <c r="AL496" s="69">
        <f>if(AJ496="Hyperdisk Balanced",Assumptions!$B$11,0)</f>
        <v>0</v>
      </c>
      <c r="AM496" s="69">
        <f>if(AJ496="Hyperdisk Balanced",Assumptions!$B$12,0)</f>
        <v>0</v>
      </c>
      <c r="AN496" s="70">
        <f>if(AK496=0,0,if(AJ496="Hyperdisk Balanced",vlookup(AK496&amp;" provisioned space",'SKU Pricing'!A:B,Assumptions!$B$2,0)*Z496+vlookup(AK496&amp;" provisioned IOPS",'SKU Pricing'!A:B,Assumptions!$B$2,0)*AL496*730+vlookup(AK496&amp;" provisioned throughput",'SKU Pricing'!A:B,Assumptions!$B$2,0)*AM496*730,vlookup(AK496,'SKU Pricing'!A:B,Assumptions!$B$2,0)*Z496))</f>
        <v>4.408</v>
      </c>
      <c r="AO496" s="70">
        <f t="shared" si="15"/>
        <v>90.471256</v>
      </c>
      <c r="AP496" s="71" t="str">
        <f t="shared" si="16"/>
        <v>VM Manager</v>
      </c>
      <c r="AQ496" s="70">
        <f>ifna(vlookup(AP496,'SKU Pricing'!A:B,Assumptions!$B$2,0)*AE496,0)</f>
        <v>0.81</v>
      </c>
      <c r="AR496" s="72">
        <v>0.0</v>
      </c>
    </row>
    <row r="497">
      <c r="A497" s="61" t="s">
        <v>645</v>
      </c>
      <c r="B497" s="62" t="str">
        <f>ifna(if(vlookup(A497,vOS!A:B,2,0)="","Unknown",vlookup(A497,vOS!A:B,2,0)),"Unknown")</f>
        <v>Microsoft Windows Server 2019 (64-bit)</v>
      </c>
      <c r="C497" s="62">
        <f>vlookup(B497,'OS Study'!A:D,2,0)</f>
        <v>0</v>
      </c>
      <c r="D497" s="62" t="str">
        <f>vlookup(B497,'OS Study'!A:D,3,0)</f>
        <v>Windows</v>
      </c>
      <c r="E497" s="62" t="str">
        <f>vlookup(B497,'OS Study'!A:D,4,0)</f>
        <v>Server</v>
      </c>
      <c r="F497" s="63" t="str">
        <f>vlookup(B497,'OS Study'!A:E,5,0)</f>
        <v>2019</v>
      </c>
      <c r="G497" s="62">
        <f>IF(vlookup(A497,'RVtools V2.1'!A:J,4,0)="non",0,1)</f>
        <v>0</v>
      </c>
      <c r="H497" s="62">
        <f>if(vlookup(A497,'RVtools V2.1'!A:K,11,0)="kube",1,0)</f>
        <v>0</v>
      </c>
      <c r="I497" s="62">
        <f t="shared" si="5"/>
        <v>0</v>
      </c>
      <c r="J497" s="62">
        <f>ifna(vlookup(A497,'Infra Study'!A:Q,17,0),0)</f>
        <v>0</v>
      </c>
      <c r="K497" s="64">
        <f>IFERROR(__xludf.DUMMYFUNCTION("N(REGEXMATCH(VLOOKUP(A497, 'RVtools V2.1'!A:H, 8, 0), ""^Serveur de fichiers""))"),0.0)</f>
        <v>0</v>
      </c>
      <c r="L497" s="64">
        <f t="shared" si="6"/>
        <v>0</v>
      </c>
      <c r="M497" s="65" t="str">
        <f>ifna(vlookup(A497,'RVtools V2.1'!A:I,8,0),"N/A")</f>
        <v>Infra - Veeam</v>
      </c>
      <c r="N497" s="64">
        <f>IFERROR(__xludf.DUMMYFUNCTION("IF(REGEXMATCH(M497, ""(?i)"" &amp; JOIN(""|"", SPLIT(""kalisil"", "" ""))), 1, 0)"),0.0)</f>
        <v>0</v>
      </c>
      <c r="O497" s="64" t="str">
        <f>vlookup(A497,'RVtools V2.1'!A:H,7,0)</f>
        <v>N/A</v>
      </c>
      <c r="P497" s="64">
        <f>if(vlookup(A497,'RVtools V2.1'!A:H,5,0)="oui",1,0)</f>
        <v>0</v>
      </c>
      <c r="Q497" s="64">
        <f>ifna(vlookup(A497,vCPU!A:B,2,0),"Unknown")</f>
        <v>4</v>
      </c>
      <c r="R497" s="66">
        <f>ifna(vlookup(A497,vMemory!A:C,3,0),"Unknown")</f>
        <v>8</v>
      </c>
      <c r="S497" s="66">
        <f>ifna(vlookup(A497,vDisk!A:C,3,0),"Unknown")</f>
        <v>39</v>
      </c>
      <c r="T497" s="67" t="str">
        <f t="array" ref="T497">IFS(
   L497=1, "No Lift &amp; Shift",
   J497=1, XLOOKUP(A497, 'Infra Study'!A:A, 'Infra Study'!P:P),
   I497=1, "No Lift &amp; Shift",
   H497=1, "GKE",
   K497=1, "GCNV",
   G497=1, "Lift &amp; Shift Prod",
   TRUE, "Lift &amp; Shift Noprod"
)</f>
        <v>Lift &amp; Shift Noprod</v>
      </c>
      <c r="U497" s="67">
        <f t="shared" si="7"/>
        <v>1</v>
      </c>
      <c r="V497" s="68" t="str">
        <f>if(T497="Lift &amp; Shift Noprod",if( Y497=0,Assumptions!$B$5, Assumptions!$B$4),if(T497="Lift &amp; Shift Prod",if(AND(N497=1,O497="T1"),Assumptions!$B$6,Assumptions!$B$4),0))</f>
        <v>E2</v>
      </c>
      <c r="W497" s="69">
        <f>if(V497&lt;&gt;0,if(Q497="Unknown", Assumptions!$B$42,If(Q497&gt;1,Q497,2)),0)</f>
        <v>4</v>
      </c>
      <c r="X497" s="69">
        <f>if(V497&lt;&gt;0,if(R497="Unknown", Assumptions!$B$43,R497),0)</f>
        <v>8</v>
      </c>
      <c r="Y497" s="68">
        <f t="shared" si="8"/>
        <v>0</v>
      </c>
      <c r="Z497" s="68">
        <f>if(V497&lt;&gt;0,if(  S497="Unknown", Assumptions!$B$44,S497),0)</f>
        <v>39</v>
      </c>
      <c r="AA497" s="68" t="str">
        <f>if(V497 ="N2",ifna(vlookup(W497&amp;"-"&amp;X497,'Ref. VM'!A:B,2,0),"Custom"),if(V497 ="E2" , ifna(vlookup(W497&amp;"-"&amp;X497,'Ref. VM'!D:E,2,0),"Custom"),if(V497="N2D",ifna(vlookup(W497&amp;"-"&amp;X497,'Ref. VM'!G:H,2,0),"Custom"),if(V497="N4",ifna(vlookup(W497&amp;"-"&amp;X497,'Ref. VM'!J:K,2,0),"Custom"),0))))</f>
        <v>Custom</v>
      </c>
      <c r="AB497" s="67" t="str">
        <f t="shared" si="9"/>
        <v>E2-Custom vCPUs</v>
      </c>
      <c r="AC497" s="67" t="str">
        <f t="shared" si="10"/>
        <v>E2-Custom RAM</v>
      </c>
      <c r="AD497" s="67">
        <f t="shared" si="11"/>
        <v>0</v>
      </c>
      <c r="AE497" s="69">
        <f>if(T497="Lift &amp; Shift Prod",730,if(T497="Lift &amp; Shift Noprod",Assumptions!$B$3,0))</f>
        <v>270</v>
      </c>
      <c r="AF497" s="70">
        <f>if( U497=0,0,if(Y497=0, ((vlookup(AB497,'SKU Pricing'!A:B,Assumptions!$B$2,0)*W497)+(vlookup(AC497,'SKU Pricing'!A:B,Assumptions!$B$2,0)*X497))*AE497,((vlookup(AB497,'SKU Pricing'!A:B,Assumptions!$B$2,0)*W497)+(vlookup(AC497,'SKU Pricing'!A:B,Assumptions!$B$2,0)*(W497*8))+(vlookup(AD497,'SKU Pricing'!A:B,Assumptions!$B$2,0)*(X497-(W497*8))))*AE497))</f>
        <v>36.383256</v>
      </c>
      <c r="AG497" s="67" t="str">
        <f t="shared" si="12"/>
        <v>Windows Server</v>
      </c>
      <c r="AH497" s="70">
        <f>ifna(vlookup(AG497,'SKU Pricing'!A:B,Assumptions!$B$2,0)*W497*AE497,0)</f>
        <v>49.68</v>
      </c>
      <c r="AI497" s="62" t="str">
        <f t="shared" si="13"/>
        <v/>
      </c>
      <c r="AJ497" s="62" t="str">
        <f>if(V497&lt;&gt;0, if(T497="Lift &amp; Shift Noprod",Assumptions!$B$9,if(V497=Assumptions!$B$6,Assumptions!$B$10,if(P497=1,Assumptions!$B$8,Assumptions!$B$7))),"")</f>
        <v>Balanced</v>
      </c>
      <c r="AK497" s="69" t="str">
        <f t="shared" si="14"/>
        <v>Balanced</v>
      </c>
      <c r="AL497" s="69">
        <f>if(AJ497="Hyperdisk Balanced",Assumptions!$B$11,0)</f>
        <v>0</v>
      </c>
      <c r="AM497" s="69">
        <f>if(AJ497="Hyperdisk Balanced",Assumptions!$B$12,0)</f>
        <v>0</v>
      </c>
      <c r="AN497" s="70">
        <f>if(AK497=0,0,if(AJ497="Hyperdisk Balanced",vlookup(AK497&amp;" provisioned space",'SKU Pricing'!A:B,Assumptions!$B$2,0)*Z497+vlookup(AK497&amp;" provisioned IOPS",'SKU Pricing'!A:B,Assumptions!$B$2,0)*AL497*730+vlookup(AK497&amp;" provisioned throughput",'SKU Pricing'!A:B,Assumptions!$B$2,0)*AM497*730,vlookup(AK497,'SKU Pricing'!A:B,Assumptions!$B$2,0)*Z497))</f>
        <v>4.524</v>
      </c>
      <c r="AO497" s="70">
        <f t="shared" si="15"/>
        <v>90.587256</v>
      </c>
      <c r="AP497" s="71" t="str">
        <f t="shared" si="16"/>
        <v>VM Manager</v>
      </c>
      <c r="AQ497" s="70">
        <f>ifna(vlookup(AP497,'SKU Pricing'!A:B,Assumptions!$B$2,0)*AE497,0)</f>
        <v>0.81</v>
      </c>
      <c r="AR497" s="72">
        <v>0.0</v>
      </c>
    </row>
    <row r="498">
      <c r="A498" s="61" t="s">
        <v>646</v>
      </c>
      <c r="B498" s="62" t="str">
        <f>ifna(if(vlookup(A498,vOS!A:B,2,0)="","Unknown",vlookup(A498,vOS!A:B,2,0)),"Unknown")</f>
        <v>Microsoft Windows Server 2016 (64-bit)</v>
      </c>
      <c r="C498" s="62">
        <f>vlookup(B498,'OS Study'!A:D,2,0)</f>
        <v>0</v>
      </c>
      <c r="D498" s="62" t="str">
        <f>vlookup(B498,'OS Study'!A:D,3,0)</f>
        <v>Windows</v>
      </c>
      <c r="E498" s="62" t="str">
        <f>vlookup(B498,'OS Study'!A:D,4,0)</f>
        <v>Server</v>
      </c>
      <c r="F498" s="63" t="str">
        <f>vlookup(B498,'OS Study'!A:E,5,0)</f>
        <v>2016</v>
      </c>
      <c r="G498" s="62">
        <f>IF(vlookup(A498,'RVtools V2.1'!A:J,4,0)="non",0,1)</f>
        <v>0</v>
      </c>
      <c r="H498" s="62">
        <f>if(vlookup(A498,'RVtools V2.1'!A:K,11,0)="kube",1,0)</f>
        <v>0</v>
      </c>
      <c r="I498" s="62">
        <f t="shared" si="5"/>
        <v>0</v>
      </c>
      <c r="J498" s="62">
        <f>ifna(vlookup(A498,'Infra Study'!A:Q,17,0),0)</f>
        <v>0</v>
      </c>
      <c r="K498" s="64">
        <f>IFERROR(__xludf.DUMMYFUNCTION("N(REGEXMATCH(VLOOKUP(A498, 'RVtools V2.1'!A:H, 8, 0), ""^Serveur de fichiers""))"),0.0)</f>
        <v>0</v>
      </c>
      <c r="L498" s="64">
        <f t="shared" si="6"/>
        <v>0</v>
      </c>
      <c r="M498" s="65" t="str">
        <f>ifna(vlookup(A498,'RVtools V2.1'!A:I,8,0),"N/A")</f>
        <v>Infra - Veeam</v>
      </c>
      <c r="N498" s="64">
        <f>IFERROR(__xludf.DUMMYFUNCTION("IF(REGEXMATCH(M498, ""(?i)"" &amp; JOIN(""|"", SPLIT(""kalisil"", "" ""))), 1, 0)"),0.0)</f>
        <v>0</v>
      </c>
      <c r="O498" s="64" t="str">
        <f>vlookup(A498,'RVtools V2.1'!A:H,7,0)</f>
        <v>N/A</v>
      </c>
      <c r="P498" s="64">
        <f>if(vlookup(A498,'RVtools V2.1'!A:H,5,0)="oui",1,0)</f>
        <v>0</v>
      </c>
      <c r="Q498" s="64">
        <f>ifna(vlookup(A498,vCPU!A:B,2,0),"Unknown")</f>
        <v>4</v>
      </c>
      <c r="R498" s="66">
        <f>ifna(vlookup(A498,vMemory!A:C,3,0),"Unknown")</f>
        <v>8</v>
      </c>
      <c r="S498" s="66">
        <f>ifna(vlookup(A498,vDisk!A:C,3,0),"Unknown")</f>
        <v>42</v>
      </c>
      <c r="T498" s="67" t="str">
        <f t="array" ref="T498">IFS(
   L498=1, "No Lift &amp; Shift",
   J498=1, XLOOKUP(A498, 'Infra Study'!A:A, 'Infra Study'!P:P),
   I498=1, "No Lift &amp; Shift",
   H498=1, "GKE",
   K498=1, "GCNV",
   G498=1, "Lift &amp; Shift Prod",
   TRUE, "Lift &amp; Shift Noprod"
)</f>
        <v>Lift &amp; Shift Noprod</v>
      </c>
      <c r="U498" s="67">
        <f t="shared" si="7"/>
        <v>1</v>
      </c>
      <c r="V498" s="68" t="str">
        <f>if(T498="Lift &amp; Shift Noprod",if( Y498=0,Assumptions!$B$5, Assumptions!$B$4),if(T498="Lift &amp; Shift Prod",if(AND(N498=1,O498="T1"),Assumptions!$B$6,Assumptions!$B$4),0))</f>
        <v>E2</v>
      </c>
      <c r="W498" s="69">
        <f>if(V498&lt;&gt;0,if(Q498="Unknown", Assumptions!$B$42,If(Q498&gt;1,Q498,2)),0)</f>
        <v>4</v>
      </c>
      <c r="X498" s="69">
        <f>if(V498&lt;&gt;0,if(R498="Unknown", Assumptions!$B$43,R498),0)</f>
        <v>8</v>
      </c>
      <c r="Y498" s="68">
        <f t="shared" si="8"/>
        <v>0</v>
      </c>
      <c r="Z498" s="68">
        <f>if(V498&lt;&gt;0,if(  S498="Unknown", Assumptions!$B$44,S498),0)</f>
        <v>42</v>
      </c>
      <c r="AA498" s="68" t="str">
        <f>if(V498 ="N2",ifna(vlookup(W498&amp;"-"&amp;X498,'Ref. VM'!A:B,2,0),"Custom"),if(V498 ="E2" , ifna(vlookup(W498&amp;"-"&amp;X498,'Ref. VM'!D:E,2,0),"Custom"),if(V498="N2D",ifna(vlookup(W498&amp;"-"&amp;X498,'Ref. VM'!G:H,2,0),"Custom"),if(V498="N4",ifna(vlookup(W498&amp;"-"&amp;X498,'Ref. VM'!J:K,2,0),"Custom"),0))))</f>
        <v>Custom</v>
      </c>
      <c r="AB498" s="67" t="str">
        <f t="shared" si="9"/>
        <v>E2-Custom vCPUs</v>
      </c>
      <c r="AC498" s="67" t="str">
        <f t="shared" si="10"/>
        <v>E2-Custom RAM</v>
      </c>
      <c r="AD498" s="67">
        <f t="shared" si="11"/>
        <v>0</v>
      </c>
      <c r="AE498" s="69">
        <f>if(T498="Lift &amp; Shift Prod",730,if(T498="Lift &amp; Shift Noprod",Assumptions!$B$3,0))</f>
        <v>270</v>
      </c>
      <c r="AF498" s="70">
        <f>if( U498=0,0,if(Y498=0, ((vlookup(AB498,'SKU Pricing'!A:B,Assumptions!$B$2,0)*W498)+(vlookup(AC498,'SKU Pricing'!A:B,Assumptions!$B$2,0)*X498))*AE498,((vlookup(AB498,'SKU Pricing'!A:B,Assumptions!$B$2,0)*W498)+(vlookup(AC498,'SKU Pricing'!A:B,Assumptions!$B$2,0)*(W498*8))+(vlookup(AD498,'SKU Pricing'!A:B,Assumptions!$B$2,0)*(X498-(W498*8))))*AE498))</f>
        <v>36.383256</v>
      </c>
      <c r="AG498" s="67" t="str">
        <f t="shared" si="12"/>
        <v>Windows Server</v>
      </c>
      <c r="AH498" s="70">
        <f>ifna(vlookup(AG498,'SKU Pricing'!A:B,Assumptions!$B$2,0)*W498*AE498,0)</f>
        <v>49.68</v>
      </c>
      <c r="AI498" s="62" t="str">
        <f t="shared" si="13"/>
        <v/>
      </c>
      <c r="AJ498" s="62" t="str">
        <f>if(V498&lt;&gt;0, if(T498="Lift &amp; Shift Noprod",Assumptions!$B$9,if(V498=Assumptions!$B$6,Assumptions!$B$10,if(P498=1,Assumptions!$B$8,Assumptions!$B$7))),"")</f>
        <v>Balanced</v>
      </c>
      <c r="AK498" s="69" t="str">
        <f t="shared" si="14"/>
        <v>Balanced</v>
      </c>
      <c r="AL498" s="69">
        <f>if(AJ498="Hyperdisk Balanced",Assumptions!$B$11,0)</f>
        <v>0</v>
      </c>
      <c r="AM498" s="69">
        <f>if(AJ498="Hyperdisk Balanced",Assumptions!$B$12,0)</f>
        <v>0</v>
      </c>
      <c r="AN498" s="70">
        <f>if(AK498=0,0,if(AJ498="Hyperdisk Balanced",vlookup(AK498&amp;" provisioned space",'SKU Pricing'!A:B,Assumptions!$B$2,0)*Z498+vlookup(AK498&amp;" provisioned IOPS",'SKU Pricing'!A:B,Assumptions!$B$2,0)*AL498*730+vlookup(AK498&amp;" provisioned throughput",'SKU Pricing'!A:B,Assumptions!$B$2,0)*AM498*730,vlookup(AK498,'SKU Pricing'!A:B,Assumptions!$B$2,0)*Z498))</f>
        <v>4.872</v>
      </c>
      <c r="AO498" s="70">
        <f t="shared" si="15"/>
        <v>90.935256</v>
      </c>
      <c r="AP498" s="71" t="str">
        <f t="shared" si="16"/>
        <v>VM Manager</v>
      </c>
      <c r="AQ498" s="70">
        <f>ifna(vlookup(AP498,'SKU Pricing'!A:B,Assumptions!$B$2,0)*AE498,0)</f>
        <v>0.81</v>
      </c>
      <c r="AR498" s="72">
        <v>0.0</v>
      </c>
    </row>
    <row r="499">
      <c r="A499" s="61" t="s">
        <v>647</v>
      </c>
      <c r="B499" s="62" t="str">
        <f>ifna(if(vlookup(A499,vOS!A:B,2,0)="","Unknown",vlookup(A499,vOS!A:B,2,0)),"Unknown")</f>
        <v>Microsoft Windows Server 2019 (64-bit)</v>
      </c>
      <c r="C499" s="62">
        <f>vlookup(B499,'OS Study'!A:D,2,0)</f>
        <v>0</v>
      </c>
      <c r="D499" s="62" t="str">
        <f>vlookup(B499,'OS Study'!A:D,3,0)</f>
        <v>Windows</v>
      </c>
      <c r="E499" s="62" t="str">
        <f>vlookup(B499,'OS Study'!A:D,4,0)</f>
        <v>Server</v>
      </c>
      <c r="F499" s="63" t="str">
        <f>vlookup(B499,'OS Study'!A:E,5,0)</f>
        <v>2019</v>
      </c>
      <c r="G499" s="62">
        <f>IF(vlookup(A499,'RVtools V2.1'!A:J,4,0)="non",0,1)</f>
        <v>0</v>
      </c>
      <c r="H499" s="62">
        <f>if(vlookup(A499,'RVtools V2.1'!A:K,11,0)="kube",1,0)</f>
        <v>0</v>
      </c>
      <c r="I499" s="62">
        <f t="shared" si="5"/>
        <v>0</v>
      </c>
      <c r="J499" s="62">
        <f>ifna(vlookup(A499,'Infra Study'!A:Q,17,0),0)</f>
        <v>1</v>
      </c>
      <c r="K499" s="64">
        <f>IFERROR(__xludf.DUMMYFUNCTION("N(REGEXMATCH(VLOOKUP(A499, 'RVtools V2.1'!A:H, 8, 0), ""^Serveur de fichiers""))"),0.0)</f>
        <v>0</v>
      </c>
      <c r="L499" s="64">
        <f t="shared" si="6"/>
        <v>0</v>
      </c>
      <c r="M499" s="65" t="str">
        <f>ifna(vlookup(A499,'RVtools V2.1'!A:I,8,0),"N/A")</f>
        <v>Infra - Veeam</v>
      </c>
      <c r="N499" s="64">
        <f>IFERROR(__xludf.DUMMYFUNCTION("IF(REGEXMATCH(M499, ""(?i)"" &amp; JOIN(""|"", SPLIT(""kalisil"", "" ""))), 1, 0)"),0.0)</f>
        <v>0</v>
      </c>
      <c r="O499" s="64" t="str">
        <f>vlookup(A499,'RVtools V2.1'!A:H,7,0)</f>
        <v>N/A</v>
      </c>
      <c r="P499" s="64">
        <f>if(vlookup(A499,'RVtools V2.1'!A:H,5,0)="oui",1,0)</f>
        <v>0</v>
      </c>
      <c r="Q499" s="64">
        <f>ifna(vlookup(A499,vCPU!A:B,2,0),"Unknown")</f>
        <v>4</v>
      </c>
      <c r="R499" s="66">
        <f>ifna(vlookup(A499,vMemory!A:C,3,0),"Unknown")</f>
        <v>8</v>
      </c>
      <c r="S499" s="66">
        <f>ifna(vlookup(A499,vDisk!A:C,3,0),"Unknown")</f>
        <v>477</v>
      </c>
      <c r="T499" s="67" t="str">
        <f t="array" ref="T499">IFS(
   L499=1, "No Lift &amp; Shift",
   J499=1, XLOOKUP(A499, 'Infra Study'!A:A, 'Infra Study'!P:P),
   I499=1, "No Lift &amp; Shift",
   H499=1, "GKE",
   K499=1, "GCNV",
   G499=1, "Lift &amp; Shift Prod",
   TRUE, "Lift &amp; Shift Noprod"
)</f>
        <v>No Lift &amp; Shift</v>
      </c>
      <c r="U499" s="67">
        <f t="shared" si="7"/>
        <v>0</v>
      </c>
      <c r="V499" s="68">
        <f>if(T499="Lift &amp; Shift Noprod",if( Y499=0,Assumptions!$B$5, Assumptions!$B$4),if(T499="Lift &amp; Shift Prod",if(AND(N499=1,O499="T1"),Assumptions!$B$6,Assumptions!$B$4),0))</f>
        <v>0</v>
      </c>
      <c r="W499" s="62">
        <f>if(V499&lt;&gt;0,if(Q499="Unknown", Assumptions!$B$42,If(Q499&gt;1,Q499,2)),0)</f>
        <v>0</v>
      </c>
      <c r="X499" s="69">
        <f>if(V499&lt;&gt;0,if(R499="Unknown", Assumptions!$B$43,R499),0)</f>
        <v>0</v>
      </c>
      <c r="Y499" s="68">
        <f t="shared" si="8"/>
        <v>0</v>
      </c>
      <c r="Z499" s="68">
        <f>if(V499&lt;&gt;0,if(  S499="Unknown", Assumptions!$B$44,S499),0)</f>
        <v>0</v>
      </c>
      <c r="AA499" s="68">
        <f>if(V499 ="N2",ifna(vlookup(W499&amp;"-"&amp;X499,'Ref. VM'!A:B,2,0),"Custom"),if(V499 ="E2" , ifna(vlookup(W499&amp;"-"&amp;X499,'Ref. VM'!D:E,2,0),"Custom"),if(V499="N2D",ifna(vlookup(W499&amp;"-"&amp;X499,'Ref. VM'!G:H,2,0),"Custom"),if(V499="N4",ifna(vlookup(W499&amp;"-"&amp;X499,'Ref. VM'!J:K,2,0),"Custom"),0))))</f>
        <v>0</v>
      </c>
      <c r="AB499" s="67">
        <f t="shared" si="9"/>
        <v>0</v>
      </c>
      <c r="AC499" s="67">
        <f t="shared" si="10"/>
        <v>0</v>
      </c>
      <c r="AD499" s="67">
        <f t="shared" si="11"/>
        <v>0</v>
      </c>
      <c r="AE499" s="62">
        <f>if(T499="Lift &amp; Shift Prod",730,if(T499="Lift &amp; Shift Noprod",Assumptions!$B$3,0))</f>
        <v>0</v>
      </c>
      <c r="AF499" s="70">
        <f>if( U499=0,0,if(Y499=0, ((vlookup(AB499,'SKU Pricing'!A:B,Assumptions!$B$2,0)*W499)+(vlookup(AC499,'SKU Pricing'!A:B,Assumptions!$B$2,0)*X499))*AE499,((vlookup(AB499,'SKU Pricing'!A:B,Assumptions!$B$2,0)*W499)+(vlookup(AC499,'SKU Pricing'!A:B,Assumptions!$B$2,0)*(W499*8))+(vlookup(AD499,'SKU Pricing'!A:B,Assumptions!$B$2,0)*(X499-(W499*8))))*AE499))</f>
        <v>0</v>
      </c>
      <c r="AG499" s="67">
        <f t="shared" si="12"/>
        <v>0</v>
      </c>
      <c r="AH499" s="70">
        <f>ifna(vlookup(AG499,'SKU Pricing'!A:B,Assumptions!$B$2,0)*W499*AE499,0)</f>
        <v>0</v>
      </c>
      <c r="AI499" s="62" t="str">
        <f t="shared" si="13"/>
        <v/>
      </c>
      <c r="AJ499" s="62" t="str">
        <f>if(V499&lt;&gt;0, if(T499="Lift &amp; Shift Noprod",Assumptions!$B$9,if(V499=Assumptions!$B$6,Assumptions!$B$10,if(P499=1,Assumptions!$B$8,Assumptions!$B$7))),"")</f>
        <v/>
      </c>
      <c r="AK499" s="69">
        <f t="shared" si="14"/>
        <v>0</v>
      </c>
      <c r="AL499" s="69">
        <f>if(AJ499="Hyperdisk Balanced",Assumptions!$B$11,0)</f>
        <v>0</v>
      </c>
      <c r="AM499" s="69">
        <f>if(AJ499="Hyperdisk Balanced",Assumptions!$B$12,0)</f>
        <v>0</v>
      </c>
      <c r="AN499" s="70">
        <f>if(AK499=0,0,if(AJ499="Hyperdisk Balanced",vlookup(AK499&amp;" provisioned space",'SKU Pricing'!A:B,Assumptions!$B$2,0)*Z499+vlookup(AK499&amp;" provisioned IOPS",'SKU Pricing'!A:B,Assumptions!$B$2,0)*AL499*730+vlookup(AK499&amp;" provisioned throughput",'SKU Pricing'!A:B,Assumptions!$B$2,0)*AM499*730,vlookup(AK499,'SKU Pricing'!A:B,Assumptions!$B$2,0)*Z499))</f>
        <v>0</v>
      </c>
      <c r="AO499" s="70">
        <f t="shared" si="15"/>
        <v>0</v>
      </c>
      <c r="AP499" s="71">
        <f t="shared" si="16"/>
        <v>0</v>
      </c>
      <c r="AQ499" s="70">
        <f>ifna(vlookup(AP499,'SKU Pricing'!A:B,Assumptions!$B$2,0)*AE499,0)</f>
        <v>0</v>
      </c>
      <c r="AR499" s="72">
        <v>0.0</v>
      </c>
    </row>
    <row r="500">
      <c r="A500" s="61" t="s">
        <v>648</v>
      </c>
      <c r="B500" s="62" t="str">
        <f>ifna(if(vlookup(A500,vOS!A:B,2,0)="","Unknown",vlookup(A500,vOS!A:B,2,0)),"Unknown")</f>
        <v>Microsoft Windows Server 2019 (64-bit)</v>
      </c>
      <c r="C500" s="62">
        <f>vlookup(B500,'OS Study'!A:D,2,0)</f>
        <v>0</v>
      </c>
      <c r="D500" s="62" t="str">
        <f>vlookup(B500,'OS Study'!A:D,3,0)</f>
        <v>Windows</v>
      </c>
      <c r="E500" s="62" t="str">
        <f>vlookup(B500,'OS Study'!A:D,4,0)</f>
        <v>Server</v>
      </c>
      <c r="F500" s="63" t="str">
        <f>vlookup(B500,'OS Study'!A:E,5,0)</f>
        <v>2019</v>
      </c>
      <c r="G500" s="62">
        <f>IF(vlookup(A500,'RVtools V2.1'!A:J,4,0)="non",0,1)</f>
        <v>0</v>
      </c>
      <c r="H500" s="62">
        <f>if(vlookup(A500,'RVtools V2.1'!A:K,11,0)="kube",1,0)</f>
        <v>0</v>
      </c>
      <c r="I500" s="62">
        <f t="shared" si="5"/>
        <v>0</v>
      </c>
      <c r="J500" s="62">
        <f>ifna(vlookup(A500,'Infra Study'!A:Q,17,0),0)</f>
        <v>0</v>
      </c>
      <c r="K500" s="64">
        <f>IFERROR(__xludf.DUMMYFUNCTION("N(REGEXMATCH(VLOOKUP(A500, 'RVtools V2.1'!A:H, 8, 0), ""^Serveur de fichiers""))"),0.0)</f>
        <v>0</v>
      </c>
      <c r="L500" s="64">
        <f t="shared" si="6"/>
        <v>0</v>
      </c>
      <c r="M500" s="65" t="str">
        <f>ifna(vlookup(A500,'RVtools V2.1'!A:I,8,0),"N/A")</f>
        <v>Infra - Veeam</v>
      </c>
      <c r="N500" s="64">
        <f>IFERROR(__xludf.DUMMYFUNCTION("IF(REGEXMATCH(M500, ""(?i)"" &amp; JOIN(""|"", SPLIT(""kalisil"", "" ""))), 1, 0)"),0.0)</f>
        <v>0</v>
      </c>
      <c r="O500" s="64" t="str">
        <f>vlookup(A500,'RVtools V2.1'!A:H,7,0)</f>
        <v>N/A</v>
      </c>
      <c r="P500" s="64">
        <f>if(vlookup(A500,'RVtools V2.1'!A:H,5,0)="oui",1,0)</f>
        <v>0</v>
      </c>
      <c r="Q500" s="64">
        <f>ifna(vlookup(A500,vCPU!A:B,2,0),"Unknown")</f>
        <v>12</v>
      </c>
      <c r="R500" s="66">
        <f>ifna(vlookup(A500,vMemory!A:C,3,0),"Unknown")</f>
        <v>16</v>
      </c>
      <c r="S500" s="66">
        <f>ifna(vlookup(A500,vDisk!A:C,3,0),"Unknown")</f>
        <v>732</v>
      </c>
      <c r="T500" s="67" t="str">
        <f t="array" ref="T500">IFS(
   L500=1, "No Lift &amp; Shift",
   J500=1, XLOOKUP(A500, 'Infra Study'!A:A, 'Infra Study'!P:P),
   I500=1, "No Lift &amp; Shift",
   H500=1, "GKE",
   K500=1, "GCNV",
   G500=1, "Lift &amp; Shift Prod",
   TRUE, "Lift &amp; Shift Noprod"
)</f>
        <v>Lift &amp; Shift Noprod</v>
      </c>
      <c r="U500" s="67">
        <f t="shared" si="7"/>
        <v>1</v>
      </c>
      <c r="V500" s="68" t="str">
        <f>if(T500="Lift &amp; Shift Noprod",if( Y500=0,Assumptions!$B$5, Assumptions!$B$4),if(T500="Lift &amp; Shift Prod",if(AND(N500=1,O500="T1"),Assumptions!$B$6,Assumptions!$B$4),0))</f>
        <v>E2</v>
      </c>
      <c r="W500" s="69">
        <f>if(V500&lt;&gt;0,if(Q500="Unknown", Assumptions!$B$42,If(Q500&gt;1,Q500,2)),0)</f>
        <v>12</v>
      </c>
      <c r="X500" s="69">
        <f>if(V500&lt;&gt;0,if(R500="Unknown", Assumptions!$B$43,R500),0)</f>
        <v>16</v>
      </c>
      <c r="Y500" s="68">
        <f t="shared" si="8"/>
        <v>0</v>
      </c>
      <c r="Z500" s="68">
        <f>if(V500&lt;&gt;0,if(  S500="Unknown", Assumptions!$B$44,S500),0)</f>
        <v>732</v>
      </c>
      <c r="AA500" s="68" t="str">
        <f>if(V500 ="N2",ifna(vlookup(W500&amp;"-"&amp;X500,'Ref. VM'!A:B,2,0),"Custom"),if(V500 ="E2" , ifna(vlookup(W500&amp;"-"&amp;X500,'Ref. VM'!D:E,2,0),"Custom"),if(V500="N2D",ifna(vlookup(W500&amp;"-"&amp;X500,'Ref. VM'!G:H,2,0),"Custom"),if(V500="N4",ifna(vlookup(W500&amp;"-"&amp;X500,'Ref. VM'!J:K,2,0),"Custom"),0))))</f>
        <v>Custom</v>
      </c>
      <c r="AB500" s="67" t="str">
        <f t="shared" si="9"/>
        <v>E2-Custom vCPUs</v>
      </c>
      <c r="AC500" s="67" t="str">
        <f t="shared" si="10"/>
        <v>E2-Custom RAM</v>
      </c>
      <c r="AD500" s="67">
        <f t="shared" si="11"/>
        <v>0</v>
      </c>
      <c r="AE500" s="69">
        <f>if(T500="Lift &amp; Shift Prod",730,if(T500="Lift &amp; Shift Noprod",Assumptions!$B$3,0))</f>
        <v>270</v>
      </c>
      <c r="AF500" s="70">
        <f>if( U500=0,0,if(Y500=0, ((vlookup(AB500,'SKU Pricing'!A:B,Assumptions!$B$2,0)*W500)+(vlookup(AC500,'SKU Pricing'!A:B,Assumptions!$B$2,0)*X500))*AE500,((vlookup(AB500,'SKU Pricing'!A:B,Assumptions!$B$2,0)*W500)+(vlookup(AC500,'SKU Pricing'!A:B,Assumptions!$B$2,0)*(W500*8))+(vlookup(AD500,'SKU Pricing'!A:B,Assumptions!$B$2,0)*(X500-(W500*8))))*AE500))</f>
        <v>101.45898</v>
      </c>
      <c r="AG500" s="67" t="str">
        <f t="shared" si="12"/>
        <v>Windows Server</v>
      </c>
      <c r="AH500" s="70">
        <f>ifna(vlookup(AG500,'SKU Pricing'!A:B,Assumptions!$B$2,0)*W500*AE500,0)</f>
        <v>149.04</v>
      </c>
      <c r="AI500" s="62" t="str">
        <f t="shared" si="13"/>
        <v/>
      </c>
      <c r="AJ500" s="62" t="str">
        <f>if(V500&lt;&gt;0, if(T500="Lift &amp; Shift Noprod",Assumptions!$B$9,if(V500=Assumptions!$B$6,Assumptions!$B$10,if(P500=1,Assumptions!$B$8,Assumptions!$B$7))),"")</f>
        <v>Balanced</v>
      </c>
      <c r="AK500" s="69" t="str">
        <f t="shared" si="14"/>
        <v>Balanced</v>
      </c>
      <c r="AL500" s="69">
        <f>if(AJ500="Hyperdisk Balanced",Assumptions!$B$11,0)</f>
        <v>0</v>
      </c>
      <c r="AM500" s="69">
        <f>if(AJ500="Hyperdisk Balanced",Assumptions!$B$12,0)</f>
        <v>0</v>
      </c>
      <c r="AN500" s="70">
        <f>if(AK500=0,0,if(AJ500="Hyperdisk Balanced",vlookup(AK500&amp;" provisioned space",'SKU Pricing'!A:B,Assumptions!$B$2,0)*Z500+vlookup(AK500&amp;" provisioned IOPS",'SKU Pricing'!A:B,Assumptions!$B$2,0)*AL500*730+vlookup(AK500&amp;" provisioned throughput",'SKU Pricing'!A:B,Assumptions!$B$2,0)*AM500*730,vlookup(AK500,'SKU Pricing'!A:B,Assumptions!$B$2,0)*Z500))</f>
        <v>84.912</v>
      </c>
      <c r="AO500" s="70">
        <f t="shared" si="15"/>
        <v>335.41098</v>
      </c>
      <c r="AP500" s="71" t="str">
        <f t="shared" si="16"/>
        <v>VM Manager</v>
      </c>
      <c r="AQ500" s="70">
        <f>ifna(vlookup(AP500,'SKU Pricing'!A:B,Assumptions!$B$2,0)*AE500,0)</f>
        <v>0.81</v>
      </c>
      <c r="AR500" s="72">
        <v>0.0</v>
      </c>
    </row>
    <row r="501">
      <c r="A501" s="61" t="s">
        <v>649</v>
      </c>
      <c r="B501" s="62" t="str">
        <f>ifna(if(vlookup(A501,vOS!A:B,2,0)="","Unknown",vlookup(A501,vOS!A:B,2,0)),"Unknown")</f>
        <v>Microsoft Windows Server 2019 (64-bit)</v>
      </c>
      <c r="C501" s="62">
        <f>vlookup(B501,'OS Study'!A:D,2,0)</f>
        <v>0</v>
      </c>
      <c r="D501" s="62" t="str">
        <f>vlookup(B501,'OS Study'!A:D,3,0)</f>
        <v>Windows</v>
      </c>
      <c r="E501" s="62" t="str">
        <f>vlookup(B501,'OS Study'!A:D,4,0)</f>
        <v>Server</v>
      </c>
      <c r="F501" s="63" t="str">
        <f>vlookup(B501,'OS Study'!A:E,5,0)</f>
        <v>2019</v>
      </c>
      <c r="G501" s="62">
        <f>IF(vlookup(A501,'RVtools V2.1'!A:J,4,0)="non",0,1)</f>
        <v>0</v>
      </c>
      <c r="H501" s="62">
        <f>if(vlookup(A501,'RVtools V2.1'!A:K,11,0)="kube",1,0)</f>
        <v>0</v>
      </c>
      <c r="I501" s="62">
        <f t="shared" si="5"/>
        <v>0</v>
      </c>
      <c r="J501" s="62">
        <f>ifna(vlookup(A501,'Infra Study'!A:Q,17,0),0)</f>
        <v>0</v>
      </c>
      <c r="K501" s="64">
        <f>IFERROR(__xludf.DUMMYFUNCTION("N(REGEXMATCH(VLOOKUP(A501, 'RVtools V2.1'!A:H, 8, 0), ""^Serveur de fichiers""))"),0.0)</f>
        <v>0</v>
      </c>
      <c r="L501" s="64">
        <f t="shared" si="6"/>
        <v>0</v>
      </c>
      <c r="M501" s="65" t="str">
        <f>ifna(vlookup(A501,'RVtools V2.1'!A:I,8,0),"N/A")</f>
        <v>Infra - Veeam</v>
      </c>
      <c r="N501" s="64">
        <f>IFERROR(__xludf.DUMMYFUNCTION("IF(REGEXMATCH(M501, ""(?i)"" &amp; JOIN(""|"", SPLIT(""kalisil"", "" ""))), 1, 0)"),0.0)</f>
        <v>0</v>
      </c>
      <c r="O501" s="64" t="str">
        <f>vlookup(A501,'RVtools V2.1'!A:H,7,0)</f>
        <v>N/A</v>
      </c>
      <c r="P501" s="64">
        <f>if(vlookup(A501,'RVtools V2.1'!A:H,5,0)="oui",1,0)</f>
        <v>0</v>
      </c>
      <c r="Q501" s="64">
        <f>ifna(vlookup(A501,vCPU!A:B,2,0),"Unknown")</f>
        <v>12</v>
      </c>
      <c r="R501" s="66">
        <f>ifna(vlookup(A501,vMemory!A:C,3,0),"Unknown")</f>
        <v>16</v>
      </c>
      <c r="S501" s="66">
        <f>ifna(vlookup(A501,vDisk!A:C,3,0),"Unknown")</f>
        <v>465</v>
      </c>
      <c r="T501" s="67" t="str">
        <f t="array" ref="T501">IFS(
   L501=1, "No Lift &amp; Shift",
   J501=1, XLOOKUP(A501, 'Infra Study'!A:A, 'Infra Study'!P:P),
   I501=1, "No Lift &amp; Shift",
   H501=1, "GKE",
   K501=1, "GCNV",
   G501=1, "Lift &amp; Shift Prod",
   TRUE, "Lift &amp; Shift Noprod"
)</f>
        <v>Lift &amp; Shift Noprod</v>
      </c>
      <c r="U501" s="67">
        <f t="shared" si="7"/>
        <v>1</v>
      </c>
      <c r="V501" s="68" t="str">
        <f>if(T501="Lift &amp; Shift Noprod",if( Y501=0,Assumptions!$B$5, Assumptions!$B$4),if(T501="Lift &amp; Shift Prod",if(AND(N501=1,O501="T1"),Assumptions!$B$6,Assumptions!$B$4),0))</f>
        <v>E2</v>
      </c>
      <c r="W501" s="69">
        <f>if(V501&lt;&gt;0,if(Q501="Unknown", Assumptions!$B$42,If(Q501&gt;1,Q501,2)),0)</f>
        <v>12</v>
      </c>
      <c r="X501" s="69">
        <f>if(V501&lt;&gt;0,if(R501="Unknown", Assumptions!$B$43,R501),0)</f>
        <v>16</v>
      </c>
      <c r="Y501" s="68">
        <f t="shared" si="8"/>
        <v>0</v>
      </c>
      <c r="Z501" s="68">
        <f>if(V501&lt;&gt;0,if(  S501="Unknown", Assumptions!$B$44,S501),0)</f>
        <v>465</v>
      </c>
      <c r="AA501" s="68" t="str">
        <f>if(V501 ="N2",ifna(vlookup(W501&amp;"-"&amp;X501,'Ref. VM'!A:B,2,0),"Custom"),if(V501 ="E2" , ifna(vlookup(W501&amp;"-"&amp;X501,'Ref. VM'!D:E,2,0),"Custom"),if(V501="N2D",ifna(vlookup(W501&amp;"-"&amp;X501,'Ref. VM'!G:H,2,0),"Custom"),if(V501="N4",ifna(vlookup(W501&amp;"-"&amp;X501,'Ref. VM'!J:K,2,0),"Custom"),0))))</f>
        <v>Custom</v>
      </c>
      <c r="AB501" s="67" t="str">
        <f t="shared" si="9"/>
        <v>E2-Custom vCPUs</v>
      </c>
      <c r="AC501" s="67" t="str">
        <f t="shared" si="10"/>
        <v>E2-Custom RAM</v>
      </c>
      <c r="AD501" s="67">
        <f t="shared" si="11"/>
        <v>0</v>
      </c>
      <c r="AE501" s="69">
        <f>if(T501="Lift &amp; Shift Prod",730,if(T501="Lift &amp; Shift Noprod",Assumptions!$B$3,0))</f>
        <v>270</v>
      </c>
      <c r="AF501" s="70">
        <f>if( U501=0,0,if(Y501=0, ((vlookup(AB501,'SKU Pricing'!A:B,Assumptions!$B$2,0)*W501)+(vlookup(AC501,'SKU Pricing'!A:B,Assumptions!$B$2,0)*X501))*AE501,((vlookup(AB501,'SKU Pricing'!A:B,Assumptions!$B$2,0)*W501)+(vlookup(AC501,'SKU Pricing'!A:B,Assumptions!$B$2,0)*(W501*8))+(vlookup(AD501,'SKU Pricing'!A:B,Assumptions!$B$2,0)*(X501-(W501*8))))*AE501))</f>
        <v>101.45898</v>
      </c>
      <c r="AG501" s="67" t="str">
        <f t="shared" si="12"/>
        <v>Windows Server</v>
      </c>
      <c r="AH501" s="70">
        <f>ifna(vlookup(AG501,'SKU Pricing'!A:B,Assumptions!$B$2,0)*W501*AE501,0)</f>
        <v>149.04</v>
      </c>
      <c r="AI501" s="62" t="str">
        <f t="shared" si="13"/>
        <v/>
      </c>
      <c r="AJ501" s="62" t="str">
        <f>if(V501&lt;&gt;0, if(T501="Lift &amp; Shift Noprod",Assumptions!$B$9,if(V501=Assumptions!$B$6,Assumptions!$B$10,if(P501=1,Assumptions!$B$8,Assumptions!$B$7))),"")</f>
        <v>Balanced</v>
      </c>
      <c r="AK501" s="69" t="str">
        <f t="shared" si="14"/>
        <v>Balanced</v>
      </c>
      <c r="AL501" s="69">
        <f>if(AJ501="Hyperdisk Balanced",Assumptions!$B$11,0)</f>
        <v>0</v>
      </c>
      <c r="AM501" s="69">
        <f>if(AJ501="Hyperdisk Balanced",Assumptions!$B$12,0)</f>
        <v>0</v>
      </c>
      <c r="AN501" s="70">
        <f>if(AK501=0,0,if(AJ501="Hyperdisk Balanced",vlookup(AK501&amp;" provisioned space",'SKU Pricing'!A:B,Assumptions!$B$2,0)*Z501+vlookup(AK501&amp;" provisioned IOPS",'SKU Pricing'!A:B,Assumptions!$B$2,0)*AL501*730+vlookup(AK501&amp;" provisioned throughput",'SKU Pricing'!A:B,Assumptions!$B$2,0)*AM501*730,vlookup(AK501,'SKU Pricing'!A:B,Assumptions!$B$2,0)*Z501))</f>
        <v>53.94</v>
      </c>
      <c r="AO501" s="70">
        <f t="shared" si="15"/>
        <v>304.43898</v>
      </c>
      <c r="AP501" s="71" t="str">
        <f t="shared" si="16"/>
        <v>VM Manager</v>
      </c>
      <c r="AQ501" s="70">
        <f>ifna(vlookup(AP501,'SKU Pricing'!A:B,Assumptions!$B$2,0)*AE501,0)</f>
        <v>0.81</v>
      </c>
      <c r="AR501" s="72">
        <v>0.0</v>
      </c>
    </row>
    <row r="502">
      <c r="A502" s="61" t="s">
        <v>650</v>
      </c>
      <c r="B502" s="62" t="str">
        <f>ifna(if(vlookup(A502,vOS!A:B,2,0)="","Unknown",vlookup(A502,vOS!A:B,2,0)),"Unknown")</f>
        <v>Microsoft Windows Server 2019 (64-bit)</v>
      </c>
      <c r="C502" s="62">
        <f>vlookup(B502,'OS Study'!A:D,2,0)</f>
        <v>0</v>
      </c>
      <c r="D502" s="62" t="str">
        <f>vlookup(B502,'OS Study'!A:D,3,0)</f>
        <v>Windows</v>
      </c>
      <c r="E502" s="62" t="str">
        <f>vlookup(B502,'OS Study'!A:D,4,0)</f>
        <v>Server</v>
      </c>
      <c r="F502" s="63" t="str">
        <f>vlookup(B502,'OS Study'!A:E,5,0)</f>
        <v>2019</v>
      </c>
      <c r="G502" s="62">
        <f>IF(vlookup(A502,'RVtools V2.1'!A:J,4,0)="non",0,1)</f>
        <v>0</v>
      </c>
      <c r="H502" s="62">
        <f>if(vlookup(A502,'RVtools V2.1'!A:K,11,0)="kube",1,0)</f>
        <v>0</v>
      </c>
      <c r="I502" s="62">
        <f t="shared" si="5"/>
        <v>0</v>
      </c>
      <c r="J502" s="62">
        <f>ifna(vlookup(A502,'Infra Study'!A:Q,17,0),0)</f>
        <v>0</v>
      </c>
      <c r="K502" s="64">
        <f>IFERROR(__xludf.DUMMYFUNCTION("N(REGEXMATCH(VLOOKUP(A502, 'RVtools V2.1'!A:H, 8, 0), ""^Serveur de fichiers""))"),0.0)</f>
        <v>0</v>
      </c>
      <c r="L502" s="64">
        <f t="shared" si="6"/>
        <v>0</v>
      </c>
      <c r="M502" s="65" t="str">
        <f>ifna(vlookup(A502,'RVtools V2.1'!A:I,8,0),"N/A")</f>
        <v>Infra - Veeam</v>
      </c>
      <c r="N502" s="64">
        <f>IFERROR(__xludf.DUMMYFUNCTION("IF(REGEXMATCH(M502, ""(?i)"" &amp; JOIN(""|"", SPLIT(""kalisil"", "" ""))), 1, 0)"),0.0)</f>
        <v>0</v>
      </c>
      <c r="O502" s="64" t="str">
        <f>vlookup(A502,'RVtools V2.1'!A:H,7,0)</f>
        <v>N/A</v>
      </c>
      <c r="P502" s="64">
        <f>if(vlookup(A502,'RVtools V2.1'!A:H,5,0)="oui",1,0)</f>
        <v>0</v>
      </c>
      <c r="Q502" s="64">
        <f>ifna(vlookup(A502,vCPU!A:B,2,0),"Unknown")</f>
        <v>12</v>
      </c>
      <c r="R502" s="66">
        <f>ifna(vlookup(A502,vMemory!A:C,3,0),"Unknown")</f>
        <v>16</v>
      </c>
      <c r="S502" s="66">
        <f>ifna(vlookup(A502,vDisk!A:C,3,0),"Unknown")</f>
        <v>85</v>
      </c>
      <c r="T502" s="67" t="str">
        <f t="array" ref="T502">IFS(
   L502=1, "No Lift &amp; Shift",
   J502=1, XLOOKUP(A502, 'Infra Study'!A:A, 'Infra Study'!P:P),
   I502=1, "No Lift &amp; Shift",
   H502=1, "GKE",
   K502=1, "GCNV",
   G502=1, "Lift &amp; Shift Prod",
   TRUE, "Lift &amp; Shift Noprod"
)</f>
        <v>Lift &amp; Shift Noprod</v>
      </c>
      <c r="U502" s="67">
        <f t="shared" si="7"/>
        <v>1</v>
      </c>
      <c r="V502" s="68" t="str">
        <f>if(T502="Lift &amp; Shift Noprod",if( Y502=0,Assumptions!$B$5, Assumptions!$B$4),if(T502="Lift &amp; Shift Prod",if(AND(N502=1,O502="T1"),Assumptions!$B$6,Assumptions!$B$4),0))</f>
        <v>E2</v>
      </c>
      <c r="W502" s="69">
        <f>if(V502&lt;&gt;0,if(Q502="Unknown", Assumptions!$B$42,If(Q502&gt;1,Q502,2)),0)</f>
        <v>12</v>
      </c>
      <c r="X502" s="69">
        <f>if(V502&lt;&gt;0,if(R502="Unknown", Assumptions!$B$43,R502),0)</f>
        <v>16</v>
      </c>
      <c r="Y502" s="68">
        <f t="shared" si="8"/>
        <v>0</v>
      </c>
      <c r="Z502" s="68">
        <f>if(V502&lt;&gt;0,if(  S502="Unknown", Assumptions!$B$44,S502),0)</f>
        <v>85</v>
      </c>
      <c r="AA502" s="68" t="str">
        <f>if(V502 ="N2",ifna(vlookup(W502&amp;"-"&amp;X502,'Ref. VM'!A:B,2,0),"Custom"),if(V502 ="E2" , ifna(vlookup(W502&amp;"-"&amp;X502,'Ref. VM'!D:E,2,0),"Custom"),if(V502="N2D",ifna(vlookup(W502&amp;"-"&amp;X502,'Ref. VM'!G:H,2,0),"Custom"),if(V502="N4",ifna(vlookup(W502&amp;"-"&amp;X502,'Ref. VM'!J:K,2,0),"Custom"),0))))</f>
        <v>Custom</v>
      </c>
      <c r="AB502" s="67" t="str">
        <f t="shared" si="9"/>
        <v>E2-Custom vCPUs</v>
      </c>
      <c r="AC502" s="67" t="str">
        <f t="shared" si="10"/>
        <v>E2-Custom RAM</v>
      </c>
      <c r="AD502" s="67">
        <f t="shared" si="11"/>
        <v>0</v>
      </c>
      <c r="AE502" s="69">
        <f>if(T502="Lift &amp; Shift Prod",730,if(T502="Lift &amp; Shift Noprod",Assumptions!$B$3,0))</f>
        <v>270</v>
      </c>
      <c r="AF502" s="70">
        <f>if( U502=0,0,if(Y502=0, ((vlookup(AB502,'SKU Pricing'!A:B,Assumptions!$B$2,0)*W502)+(vlookup(AC502,'SKU Pricing'!A:B,Assumptions!$B$2,0)*X502))*AE502,((vlookup(AB502,'SKU Pricing'!A:B,Assumptions!$B$2,0)*W502)+(vlookup(AC502,'SKU Pricing'!A:B,Assumptions!$B$2,0)*(W502*8))+(vlookup(AD502,'SKU Pricing'!A:B,Assumptions!$B$2,0)*(X502-(W502*8))))*AE502))</f>
        <v>101.45898</v>
      </c>
      <c r="AG502" s="67" t="str">
        <f t="shared" si="12"/>
        <v>Windows Server</v>
      </c>
      <c r="AH502" s="70">
        <f>ifna(vlookup(AG502,'SKU Pricing'!A:B,Assumptions!$B$2,0)*W502*AE502,0)</f>
        <v>149.04</v>
      </c>
      <c r="AI502" s="62" t="str">
        <f t="shared" si="13"/>
        <v/>
      </c>
      <c r="AJ502" s="62" t="str">
        <f>if(V502&lt;&gt;0, if(T502="Lift &amp; Shift Noprod",Assumptions!$B$9,if(V502=Assumptions!$B$6,Assumptions!$B$10,if(P502=1,Assumptions!$B$8,Assumptions!$B$7))),"")</f>
        <v>Balanced</v>
      </c>
      <c r="AK502" s="69" t="str">
        <f t="shared" si="14"/>
        <v>Balanced</v>
      </c>
      <c r="AL502" s="69">
        <f>if(AJ502="Hyperdisk Balanced",Assumptions!$B$11,0)</f>
        <v>0</v>
      </c>
      <c r="AM502" s="69">
        <f>if(AJ502="Hyperdisk Balanced",Assumptions!$B$12,0)</f>
        <v>0</v>
      </c>
      <c r="AN502" s="70">
        <f>if(AK502=0,0,if(AJ502="Hyperdisk Balanced",vlookup(AK502&amp;" provisioned space",'SKU Pricing'!A:B,Assumptions!$B$2,0)*Z502+vlookup(AK502&amp;" provisioned IOPS",'SKU Pricing'!A:B,Assumptions!$B$2,0)*AL502*730+vlookup(AK502&amp;" provisioned throughput",'SKU Pricing'!A:B,Assumptions!$B$2,0)*AM502*730,vlookup(AK502,'SKU Pricing'!A:B,Assumptions!$B$2,0)*Z502))</f>
        <v>9.86</v>
      </c>
      <c r="AO502" s="70">
        <f t="shared" si="15"/>
        <v>260.35898</v>
      </c>
      <c r="AP502" s="71" t="str">
        <f t="shared" si="16"/>
        <v>VM Manager</v>
      </c>
      <c r="AQ502" s="70">
        <f>ifna(vlookup(AP502,'SKU Pricing'!A:B,Assumptions!$B$2,0)*AE502,0)</f>
        <v>0.81</v>
      </c>
      <c r="AR502" s="72">
        <v>0.0</v>
      </c>
    </row>
    <row r="503">
      <c r="A503" s="61" t="s">
        <v>651</v>
      </c>
      <c r="B503" s="62" t="str">
        <f>ifna(if(vlookup(A503,vOS!A:B,2,0)="","Unknown",vlookup(A503,vOS!A:B,2,0)),"Unknown")</f>
        <v>Microsoft Windows Server 2022 (64-bit)</v>
      </c>
      <c r="C503" s="62">
        <f>vlookup(B503,'OS Study'!A:D,2,0)</f>
        <v>0</v>
      </c>
      <c r="D503" s="62" t="str">
        <f>vlookup(B503,'OS Study'!A:D,3,0)</f>
        <v>Windows</v>
      </c>
      <c r="E503" s="62" t="str">
        <f>vlookup(B503,'OS Study'!A:D,4,0)</f>
        <v>Server</v>
      </c>
      <c r="F503" s="63" t="str">
        <f>vlookup(B503,'OS Study'!A:E,5,0)</f>
        <v>2022</v>
      </c>
      <c r="G503" s="62">
        <f>IF(vlookup(A503,'RVtools V2.1'!A:J,4,0)="non",0,1)</f>
        <v>0</v>
      </c>
      <c r="H503" s="62">
        <f>if(vlookup(A503,'RVtools V2.1'!A:K,11,0)="kube",1,0)</f>
        <v>0</v>
      </c>
      <c r="I503" s="62">
        <f t="shared" si="5"/>
        <v>0</v>
      </c>
      <c r="J503" s="62">
        <f>ifna(vlookup(A503,'Infra Study'!A:Q,17,0),0)</f>
        <v>1</v>
      </c>
      <c r="K503" s="64">
        <f>IFERROR(__xludf.DUMMYFUNCTION("N(REGEXMATCH(VLOOKUP(A503, 'RVtools V2.1'!A:H, 8, 0), ""^Serveur de fichiers""))"),0.0)</f>
        <v>0</v>
      </c>
      <c r="L503" s="64">
        <f t="shared" si="6"/>
        <v>0</v>
      </c>
      <c r="M503" s="65" t="str">
        <f>ifna(vlookup(A503,'RVtools V2.1'!A:I,8,0),"N/A")</f>
        <v>Infra - Veeam</v>
      </c>
      <c r="N503" s="64">
        <f>IFERROR(__xludf.DUMMYFUNCTION("IF(REGEXMATCH(M503, ""(?i)"" &amp; JOIN(""|"", SPLIT(""kalisil"", "" ""))), 1, 0)"),0.0)</f>
        <v>0</v>
      </c>
      <c r="O503" s="64" t="str">
        <f>vlookup(A503,'RVtools V2.1'!A:H,7,0)</f>
        <v>N/A</v>
      </c>
      <c r="P503" s="64">
        <f>if(vlookup(A503,'RVtools V2.1'!A:H,5,0)="oui",1,0)</f>
        <v>0</v>
      </c>
      <c r="Q503" s="64">
        <f>ifna(vlookup(A503,vCPU!A:B,2,0),"Unknown")</f>
        <v>4</v>
      </c>
      <c r="R503" s="66">
        <f>ifna(vlookup(A503,vMemory!A:C,3,0),"Unknown")</f>
        <v>8</v>
      </c>
      <c r="S503" s="66">
        <f>ifna(vlookup(A503,vDisk!A:C,3,0),"Unknown")</f>
        <v>178</v>
      </c>
      <c r="T503" s="67" t="str">
        <f t="array" ref="T503">IFS(
   L503=1, "No Lift &amp; Shift",
   J503=1, XLOOKUP(A503, 'Infra Study'!A:A, 'Infra Study'!P:P),
   I503=1, "No Lift &amp; Shift",
   H503=1, "GKE",
   K503=1, "GCNV",
   G503=1, "Lift &amp; Shift Prod",
   TRUE, "Lift &amp; Shift Noprod"
)</f>
        <v>No Lift &amp; Shift</v>
      </c>
      <c r="U503" s="67">
        <f t="shared" si="7"/>
        <v>0</v>
      </c>
      <c r="V503" s="68">
        <f>if(T503="Lift &amp; Shift Noprod",if( Y503=0,Assumptions!$B$5, Assumptions!$B$4),if(T503="Lift &amp; Shift Prod",if(AND(N503=1,O503="T1"),Assumptions!$B$6,Assumptions!$B$4),0))</f>
        <v>0</v>
      </c>
      <c r="W503" s="62">
        <f>if(V503&lt;&gt;0,if(Q503="Unknown", Assumptions!$B$42,If(Q503&gt;1,Q503,2)),0)</f>
        <v>0</v>
      </c>
      <c r="X503" s="69">
        <f>if(V503&lt;&gt;0,if(R503="Unknown", Assumptions!$B$43,R503),0)</f>
        <v>0</v>
      </c>
      <c r="Y503" s="68">
        <f t="shared" si="8"/>
        <v>0</v>
      </c>
      <c r="Z503" s="68">
        <f>if(V503&lt;&gt;0,if(  S503="Unknown", Assumptions!$B$44,S503),0)</f>
        <v>0</v>
      </c>
      <c r="AA503" s="68">
        <f>if(V503 ="N2",ifna(vlookup(W503&amp;"-"&amp;X503,'Ref. VM'!A:B,2,0),"Custom"),if(V503 ="E2" , ifna(vlookup(W503&amp;"-"&amp;X503,'Ref. VM'!D:E,2,0),"Custom"),if(V503="N2D",ifna(vlookup(W503&amp;"-"&amp;X503,'Ref. VM'!G:H,2,0),"Custom"),if(V503="N4",ifna(vlookup(W503&amp;"-"&amp;X503,'Ref. VM'!J:K,2,0),"Custom"),0))))</f>
        <v>0</v>
      </c>
      <c r="AB503" s="67">
        <f t="shared" si="9"/>
        <v>0</v>
      </c>
      <c r="AC503" s="67">
        <f t="shared" si="10"/>
        <v>0</v>
      </c>
      <c r="AD503" s="67">
        <f t="shared" si="11"/>
        <v>0</v>
      </c>
      <c r="AE503" s="62">
        <f>if(T503="Lift &amp; Shift Prod",730,if(T503="Lift &amp; Shift Noprod",Assumptions!$B$3,0))</f>
        <v>0</v>
      </c>
      <c r="AF503" s="70">
        <f>if( U503=0,0,if(Y503=0, ((vlookup(AB503,'SKU Pricing'!A:B,Assumptions!$B$2,0)*W503)+(vlookup(AC503,'SKU Pricing'!A:B,Assumptions!$B$2,0)*X503))*AE503,((vlookup(AB503,'SKU Pricing'!A:B,Assumptions!$B$2,0)*W503)+(vlookup(AC503,'SKU Pricing'!A:B,Assumptions!$B$2,0)*(W503*8))+(vlookup(AD503,'SKU Pricing'!A:B,Assumptions!$B$2,0)*(X503-(W503*8))))*AE503))</f>
        <v>0</v>
      </c>
      <c r="AG503" s="67">
        <f t="shared" si="12"/>
        <v>0</v>
      </c>
      <c r="AH503" s="70">
        <f>ifna(vlookup(AG503,'SKU Pricing'!A:B,Assumptions!$B$2,0)*W503*AE503,0)</f>
        <v>0</v>
      </c>
      <c r="AI503" s="62" t="str">
        <f t="shared" si="13"/>
        <v/>
      </c>
      <c r="AJ503" s="62" t="str">
        <f>if(V503&lt;&gt;0, if(T503="Lift &amp; Shift Noprod",Assumptions!$B$9,if(V503=Assumptions!$B$6,Assumptions!$B$10,if(P503=1,Assumptions!$B$8,Assumptions!$B$7))),"")</f>
        <v/>
      </c>
      <c r="AK503" s="69">
        <f t="shared" si="14"/>
        <v>0</v>
      </c>
      <c r="AL503" s="69">
        <f>if(AJ503="Hyperdisk Balanced",Assumptions!$B$11,0)</f>
        <v>0</v>
      </c>
      <c r="AM503" s="69">
        <f>if(AJ503="Hyperdisk Balanced",Assumptions!$B$12,0)</f>
        <v>0</v>
      </c>
      <c r="AN503" s="70">
        <f>if(AK503=0,0,if(AJ503="Hyperdisk Balanced",vlookup(AK503&amp;" provisioned space",'SKU Pricing'!A:B,Assumptions!$B$2,0)*Z503+vlookup(AK503&amp;" provisioned IOPS",'SKU Pricing'!A:B,Assumptions!$B$2,0)*AL503*730+vlookup(AK503&amp;" provisioned throughput",'SKU Pricing'!A:B,Assumptions!$B$2,0)*AM503*730,vlookup(AK503,'SKU Pricing'!A:B,Assumptions!$B$2,0)*Z503))</f>
        <v>0</v>
      </c>
      <c r="AO503" s="70">
        <f t="shared" si="15"/>
        <v>0</v>
      </c>
      <c r="AP503" s="71">
        <f t="shared" si="16"/>
        <v>0</v>
      </c>
      <c r="AQ503" s="70">
        <f>ifna(vlookup(AP503,'SKU Pricing'!A:B,Assumptions!$B$2,0)*AE503,0)</f>
        <v>0</v>
      </c>
      <c r="AR503" s="72">
        <v>0.0</v>
      </c>
    </row>
    <row r="504">
      <c r="A504" s="61" t="s">
        <v>652</v>
      </c>
      <c r="B504" s="62" t="str">
        <f>ifna(if(vlookup(A504,vOS!A:B,2,0)="","Unknown",vlookup(A504,vOS!A:B,2,0)),"Unknown")</f>
        <v>Debian GNU/Linux 11 (64-bit)</v>
      </c>
      <c r="C504" s="62">
        <f>vlookup(B504,'OS Study'!A:D,2,0)</f>
        <v>0</v>
      </c>
      <c r="D504" s="62" t="str">
        <f>vlookup(B504,'OS Study'!A:D,3,0)</f>
        <v>Linux</v>
      </c>
      <c r="E504" s="62" t="str">
        <f>vlookup(B504,'OS Study'!A:D,4,0)</f>
        <v>Debian</v>
      </c>
      <c r="F504" s="63" t="str">
        <f>vlookup(B504,'OS Study'!A:E,5,0)</f>
        <v>11</v>
      </c>
      <c r="G504" s="62">
        <f>IF(vlookup(A504,'RVtools V2.1'!A:J,4,0)="non",0,1)</f>
        <v>0</v>
      </c>
      <c r="H504" s="62">
        <f>if(vlookup(A504,'RVtools V2.1'!A:K,11,0)="kube",1,0)</f>
        <v>0</v>
      </c>
      <c r="I504" s="62">
        <f t="shared" si="5"/>
        <v>0</v>
      </c>
      <c r="J504" s="62">
        <f>ifna(vlookup(A504,'Infra Study'!A:Q,17,0),0)</f>
        <v>0</v>
      </c>
      <c r="K504" s="64">
        <f>IFERROR(__xludf.DUMMYFUNCTION("N(REGEXMATCH(VLOOKUP(A504, 'RVtools V2.1'!A:H, 8, 0), ""^Serveur de fichiers""))"),0.0)</f>
        <v>0</v>
      </c>
      <c r="L504" s="64">
        <f t="shared" si="6"/>
        <v>0</v>
      </c>
      <c r="M504" s="65" t="str">
        <f>ifna(vlookup(A504,'RVtools V2.1'!A:I,8,0),"N/A")</f>
        <v>Infra - Veeam</v>
      </c>
      <c r="N504" s="64">
        <f>IFERROR(__xludf.DUMMYFUNCTION("IF(REGEXMATCH(M504, ""(?i)"" &amp; JOIN(""|"", SPLIT(""kalisil"", "" ""))), 1, 0)"),0.0)</f>
        <v>0</v>
      </c>
      <c r="O504" s="64" t="str">
        <f>vlookup(A504,'RVtools V2.1'!A:H,7,0)</f>
        <v>N/A</v>
      </c>
      <c r="P504" s="64">
        <f>if(vlookup(A504,'RVtools V2.1'!A:H,5,0)="oui",1,0)</f>
        <v>0</v>
      </c>
      <c r="Q504" s="64">
        <f>ifna(vlookup(A504,vCPU!A:B,2,0),"Unknown")</f>
        <v>2</v>
      </c>
      <c r="R504" s="66">
        <f>ifna(vlookup(A504,vMemory!A:C,3,0),"Unknown")</f>
        <v>4</v>
      </c>
      <c r="S504" s="66">
        <f>ifna(vlookup(A504,vDisk!A:C,3,0),"Unknown")</f>
        <v>25</v>
      </c>
      <c r="T504" s="67" t="str">
        <f t="array" ref="T504">IFS(
   L504=1, "No Lift &amp; Shift",
   J504=1, XLOOKUP(A504, 'Infra Study'!A:A, 'Infra Study'!P:P),
   I504=1, "No Lift &amp; Shift",
   H504=1, "GKE",
   K504=1, "GCNV",
   G504=1, "Lift &amp; Shift Prod",
   TRUE, "Lift &amp; Shift Noprod"
)</f>
        <v>Lift &amp; Shift Noprod</v>
      </c>
      <c r="U504" s="67">
        <f t="shared" si="7"/>
        <v>1</v>
      </c>
      <c r="V504" s="68" t="str">
        <f>if(T504="Lift &amp; Shift Noprod",if( Y504=0,Assumptions!$B$5, Assumptions!$B$4),if(T504="Lift &amp; Shift Prod",if(AND(N504=1,O504="T1"),Assumptions!$B$6,Assumptions!$B$4),0))</f>
        <v>E2</v>
      </c>
      <c r="W504" s="69">
        <f>if(V504&lt;&gt;0,if(Q504="Unknown", Assumptions!$B$42,If(Q504&gt;1,Q504,2)),0)</f>
        <v>2</v>
      </c>
      <c r="X504" s="69">
        <f>if(V504&lt;&gt;0,if(R504="Unknown", Assumptions!$B$43,R504),0)</f>
        <v>4</v>
      </c>
      <c r="Y504" s="68">
        <f t="shared" si="8"/>
        <v>0</v>
      </c>
      <c r="Z504" s="68">
        <f>if(V504&lt;&gt;0,if(  S504="Unknown", Assumptions!$B$44,S504),0)</f>
        <v>25</v>
      </c>
      <c r="AA504" s="68" t="str">
        <f>if(V504 ="N2",ifna(vlookup(W504&amp;"-"&amp;X504,'Ref. VM'!A:B,2,0),"Custom"),if(V504 ="E2" , ifna(vlookup(W504&amp;"-"&amp;X504,'Ref. VM'!D:E,2,0),"Custom"),if(V504="N2D",ifna(vlookup(W504&amp;"-"&amp;X504,'Ref. VM'!G:H,2,0),"Custom"),if(V504="N4",ifna(vlookup(W504&amp;"-"&amp;X504,'Ref. VM'!J:K,2,0),"Custom"),0))))</f>
        <v>Custom</v>
      </c>
      <c r="AB504" s="67" t="str">
        <f t="shared" si="9"/>
        <v>E2-Custom vCPUs</v>
      </c>
      <c r="AC504" s="67" t="str">
        <f t="shared" si="10"/>
        <v>E2-Custom RAM</v>
      </c>
      <c r="AD504" s="67">
        <f t="shared" si="11"/>
        <v>0</v>
      </c>
      <c r="AE504" s="69">
        <f>if(T504="Lift &amp; Shift Prod",730,if(T504="Lift &amp; Shift Noprod",Assumptions!$B$3,0))</f>
        <v>270</v>
      </c>
      <c r="AF504" s="70">
        <f>if( U504=0,0,if(Y504=0, ((vlookup(AB504,'SKU Pricing'!A:B,Assumptions!$B$2,0)*W504)+(vlookup(AC504,'SKU Pricing'!A:B,Assumptions!$B$2,0)*X504))*AE504,((vlookup(AB504,'SKU Pricing'!A:B,Assumptions!$B$2,0)*W504)+(vlookup(AC504,'SKU Pricing'!A:B,Assumptions!$B$2,0)*(W504*8))+(vlookup(AD504,'SKU Pricing'!A:B,Assumptions!$B$2,0)*(X504-(W504*8))))*AE504))</f>
        <v>18.191628</v>
      </c>
      <c r="AG504" s="67">
        <f t="shared" si="12"/>
        <v>0</v>
      </c>
      <c r="AH504" s="70">
        <f>ifna(vlookup(AG504,'SKU Pricing'!A:B,Assumptions!$B$2,0)*W504*AE504,0)</f>
        <v>0</v>
      </c>
      <c r="AI504" s="62" t="str">
        <f t="shared" si="13"/>
        <v/>
      </c>
      <c r="AJ504" s="62" t="str">
        <f>if(V504&lt;&gt;0, if(T504="Lift &amp; Shift Noprod",Assumptions!$B$9,if(V504=Assumptions!$B$6,Assumptions!$B$10,if(P504=1,Assumptions!$B$8,Assumptions!$B$7))),"")</f>
        <v>Balanced</v>
      </c>
      <c r="AK504" s="69" t="str">
        <f t="shared" si="14"/>
        <v>Balanced</v>
      </c>
      <c r="AL504" s="69">
        <f>if(AJ504="Hyperdisk Balanced",Assumptions!$B$11,0)</f>
        <v>0</v>
      </c>
      <c r="AM504" s="69">
        <f>if(AJ504="Hyperdisk Balanced",Assumptions!$B$12,0)</f>
        <v>0</v>
      </c>
      <c r="AN504" s="70">
        <f>if(AK504=0,0,if(AJ504="Hyperdisk Balanced",vlookup(AK504&amp;" provisioned space",'SKU Pricing'!A:B,Assumptions!$B$2,0)*Z504+vlookup(AK504&amp;" provisioned IOPS",'SKU Pricing'!A:B,Assumptions!$B$2,0)*AL504*730+vlookup(AK504&amp;" provisioned throughput",'SKU Pricing'!A:B,Assumptions!$B$2,0)*AM504*730,vlookup(AK504,'SKU Pricing'!A:B,Assumptions!$B$2,0)*Z504))</f>
        <v>2.9</v>
      </c>
      <c r="AO504" s="70">
        <f t="shared" si="15"/>
        <v>21.091628</v>
      </c>
      <c r="AP504" s="71" t="str">
        <f t="shared" si="16"/>
        <v>VM Manager</v>
      </c>
      <c r="AQ504" s="70">
        <f>ifna(vlookup(AP504,'SKU Pricing'!A:B,Assumptions!$B$2,0)*AE504,0)</f>
        <v>0.81</v>
      </c>
      <c r="AR504" s="72">
        <v>0.0</v>
      </c>
    </row>
    <row r="505">
      <c r="A505" s="61" t="s">
        <v>653</v>
      </c>
      <c r="B505" s="62" t="str">
        <f>ifna(if(vlookup(A505,vOS!A:B,2,0)="","Unknown",vlookup(A505,vOS!A:B,2,0)),"Unknown")</f>
        <v>Debian GNU/Linux 11 (64-bit)</v>
      </c>
      <c r="C505" s="62">
        <f>vlookup(B505,'OS Study'!A:D,2,0)</f>
        <v>0</v>
      </c>
      <c r="D505" s="62" t="str">
        <f>vlookup(B505,'OS Study'!A:D,3,0)</f>
        <v>Linux</v>
      </c>
      <c r="E505" s="62" t="str">
        <f>vlookup(B505,'OS Study'!A:D,4,0)</f>
        <v>Debian</v>
      </c>
      <c r="F505" s="63" t="str">
        <f>vlookup(B505,'OS Study'!A:E,5,0)</f>
        <v>11</v>
      </c>
      <c r="G505" s="62">
        <f>IF(vlookup(A505,'RVtools V2.1'!A:J,4,0)="non",0,1)</f>
        <v>0</v>
      </c>
      <c r="H505" s="62">
        <f>if(vlookup(A505,'RVtools V2.1'!A:K,11,0)="kube",1,0)</f>
        <v>0</v>
      </c>
      <c r="I505" s="62">
        <f t="shared" si="5"/>
        <v>0</v>
      </c>
      <c r="J505" s="62">
        <f>ifna(vlookup(A505,'Infra Study'!A:Q,17,0),0)</f>
        <v>0</v>
      </c>
      <c r="K505" s="64">
        <f>IFERROR(__xludf.DUMMYFUNCTION("N(REGEXMATCH(VLOOKUP(A505, 'RVtools V2.1'!A:H, 8, 0), ""^Serveur de fichiers""))"),0.0)</f>
        <v>0</v>
      </c>
      <c r="L505" s="64">
        <f t="shared" si="6"/>
        <v>0</v>
      </c>
      <c r="M505" s="65" t="str">
        <f>ifna(vlookup(A505,'RVtools V2.1'!A:I,8,0),"N/A")</f>
        <v>Infra - Veeam</v>
      </c>
      <c r="N505" s="64">
        <f>IFERROR(__xludf.DUMMYFUNCTION("IF(REGEXMATCH(M505, ""(?i)"" &amp; JOIN(""|"", SPLIT(""kalisil"", "" ""))), 1, 0)"),0.0)</f>
        <v>0</v>
      </c>
      <c r="O505" s="64" t="str">
        <f>vlookup(A505,'RVtools V2.1'!A:H,7,0)</f>
        <v>N/A</v>
      </c>
      <c r="P505" s="64">
        <f>if(vlookup(A505,'RVtools V2.1'!A:H,5,0)="oui",1,0)</f>
        <v>0</v>
      </c>
      <c r="Q505" s="64">
        <f>ifna(vlookup(A505,vCPU!A:B,2,0),"Unknown")</f>
        <v>2</v>
      </c>
      <c r="R505" s="66">
        <f>ifna(vlookup(A505,vMemory!A:C,3,0),"Unknown")</f>
        <v>4</v>
      </c>
      <c r="S505" s="66">
        <f>ifna(vlookup(A505,vDisk!A:C,3,0),"Unknown")</f>
        <v>25</v>
      </c>
      <c r="T505" s="67" t="str">
        <f t="array" ref="T505">IFS(
   L505=1, "No Lift &amp; Shift",
   J505=1, XLOOKUP(A505, 'Infra Study'!A:A, 'Infra Study'!P:P),
   I505=1, "No Lift &amp; Shift",
   H505=1, "GKE",
   K505=1, "GCNV",
   G505=1, "Lift &amp; Shift Prod",
   TRUE, "Lift &amp; Shift Noprod"
)</f>
        <v>Lift &amp; Shift Noprod</v>
      </c>
      <c r="U505" s="67">
        <f t="shared" si="7"/>
        <v>1</v>
      </c>
      <c r="V505" s="68" t="str">
        <f>if(T505="Lift &amp; Shift Noprod",if( Y505=0,Assumptions!$B$5, Assumptions!$B$4),if(T505="Lift &amp; Shift Prod",if(AND(N505=1,O505="T1"),Assumptions!$B$6,Assumptions!$B$4),0))</f>
        <v>E2</v>
      </c>
      <c r="W505" s="69">
        <f>if(V505&lt;&gt;0,if(Q505="Unknown", Assumptions!$B$42,If(Q505&gt;1,Q505,2)),0)</f>
        <v>2</v>
      </c>
      <c r="X505" s="69">
        <f>if(V505&lt;&gt;0,if(R505="Unknown", Assumptions!$B$43,R505),0)</f>
        <v>4</v>
      </c>
      <c r="Y505" s="68">
        <f t="shared" si="8"/>
        <v>0</v>
      </c>
      <c r="Z505" s="68">
        <f>if(V505&lt;&gt;0,if(  S505="Unknown", Assumptions!$B$44,S505),0)</f>
        <v>25</v>
      </c>
      <c r="AA505" s="68" t="str">
        <f>if(V505 ="N2",ifna(vlookup(W505&amp;"-"&amp;X505,'Ref. VM'!A:B,2,0),"Custom"),if(V505 ="E2" , ifna(vlookup(W505&amp;"-"&amp;X505,'Ref. VM'!D:E,2,0),"Custom"),if(V505="N2D",ifna(vlookup(W505&amp;"-"&amp;X505,'Ref. VM'!G:H,2,0),"Custom"),if(V505="N4",ifna(vlookup(W505&amp;"-"&amp;X505,'Ref. VM'!J:K,2,0),"Custom"),0))))</f>
        <v>Custom</v>
      </c>
      <c r="AB505" s="67" t="str">
        <f t="shared" si="9"/>
        <v>E2-Custom vCPUs</v>
      </c>
      <c r="AC505" s="67" t="str">
        <f t="shared" si="10"/>
        <v>E2-Custom RAM</v>
      </c>
      <c r="AD505" s="67">
        <f t="shared" si="11"/>
        <v>0</v>
      </c>
      <c r="AE505" s="69">
        <f>if(T505="Lift &amp; Shift Prod",730,if(T505="Lift &amp; Shift Noprod",Assumptions!$B$3,0))</f>
        <v>270</v>
      </c>
      <c r="AF505" s="70">
        <f>if( U505=0,0,if(Y505=0, ((vlookup(AB505,'SKU Pricing'!A:B,Assumptions!$B$2,0)*W505)+(vlookup(AC505,'SKU Pricing'!A:B,Assumptions!$B$2,0)*X505))*AE505,((vlookup(AB505,'SKU Pricing'!A:B,Assumptions!$B$2,0)*W505)+(vlookup(AC505,'SKU Pricing'!A:B,Assumptions!$B$2,0)*(W505*8))+(vlookup(AD505,'SKU Pricing'!A:B,Assumptions!$B$2,0)*(X505-(W505*8))))*AE505))</f>
        <v>18.191628</v>
      </c>
      <c r="AG505" s="67">
        <f t="shared" si="12"/>
        <v>0</v>
      </c>
      <c r="AH505" s="70">
        <f>ifna(vlookup(AG505,'SKU Pricing'!A:B,Assumptions!$B$2,0)*W505*AE505,0)</f>
        <v>0</v>
      </c>
      <c r="AI505" s="62" t="str">
        <f t="shared" si="13"/>
        <v/>
      </c>
      <c r="AJ505" s="62" t="str">
        <f>if(V505&lt;&gt;0, if(T505="Lift &amp; Shift Noprod",Assumptions!$B$9,if(V505=Assumptions!$B$6,Assumptions!$B$10,if(P505=1,Assumptions!$B$8,Assumptions!$B$7))),"")</f>
        <v>Balanced</v>
      </c>
      <c r="AK505" s="69" t="str">
        <f t="shared" si="14"/>
        <v>Balanced</v>
      </c>
      <c r="AL505" s="69">
        <f>if(AJ505="Hyperdisk Balanced",Assumptions!$B$11,0)</f>
        <v>0</v>
      </c>
      <c r="AM505" s="69">
        <f>if(AJ505="Hyperdisk Balanced",Assumptions!$B$12,0)</f>
        <v>0</v>
      </c>
      <c r="AN505" s="70">
        <f>if(AK505=0,0,if(AJ505="Hyperdisk Balanced",vlookup(AK505&amp;" provisioned space",'SKU Pricing'!A:B,Assumptions!$B$2,0)*Z505+vlookup(AK505&amp;" provisioned IOPS",'SKU Pricing'!A:B,Assumptions!$B$2,0)*AL505*730+vlookup(AK505&amp;" provisioned throughput",'SKU Pricing'!A:B,Assumptions!$B$2,0)*AM505*730,vlookup(AK505,'SKU Pricing'!A:B,Assumptions!$B$2,0)*Z505))</f>
        <v>2.9</v>
      </c>
      <c r="AO505" s="70">
        <f t="shared" si="15"/>
        <v>21.091628</v>
      </c>
      <c r="AP505" s="71" t="str">
        <f t="shared" si="16"/>
        <v>VM Manager</v>
      </c>
      <c r="AQ505" s="70">
        <f>ifna(vlookup(AP505,'SKU Pricing'!A:B,Assumptions!$B$2,0)*AE505,0)</f>
        <v>0.81</v>
      </c>
      <c r="AR505" s="72">
        <v>0.0</v>
      </c>
    </row>
    <row r="506">
      <c r="A506" s="61" t="s">
        <v>654</v>
      </c>
      <c r="B506" s="62" t="str">
        <f>ifna(if(vlookup(A506,vOS!A:B,2,0)="","Unknown",vlookup(A506,vOS!A:B,2,0)),"Unknown")</f>
        <v>Debian GNU/Linux 11 (64-bit)</v>
      </c>
      <c r="C506" s="62">
        <f>vlookup(B506,'OS Study'!A:D,2,0)</f>
        <v>0</v>
      </c>
      <c r="D506" s="62" t="str">
        <f>vlookup(B506,'OS Study'!A:D,3,0)</f>
        <v>Linux</v>
      </c>
      <c r="E506" s="62" t="str">
        <f>vlookup(B506,'OS Study'!A:D,4,0)</f>
        <v>Debian</v>
      </c>
      <c r="F506" s="63" t="str">
        <f>vlookup(B506,'OS Study'!A:E,5,0)</f>
        <v>11</v>
      </c>
      <c r="G506" s="62">
        <f>IF(vlookup(A506,'RVtools V2.1'!A:J,4,0)="non",0,1)</f>
        <v>0</v>
      </c>
      <c r="H506" s="62">
        <f>if(vlookup(A506,'RVtools V2.1'!A:K,11,0)="kube",1,0)</f>
        <v>0</v>
      </c>
      <c r="I506" s="62">
        <f t="shared" si="5"/>
        <v>0</v>
      </c>
      <c r="J506" s="62">
        <f>ifna(vlookup(A506,'Infra Study'!A:Q,17,0),0)</f>
        <v>0</v>
      </c>
      <c r="K506" s="64">
        <f>IFERROR(__xludf.DUMMYFUNCTION("N(REGEXMATCH(VLOOKUP(A506, 'RVtools V2.1'!A:H, 8, 0), ""^Serveur de fichiers""))"),0.0)</f>
        <v>0</v>
      </c>
      <c r="L506" s="64">
        <f t="shared" si="6"/>
        <v>0</v>
      </c>
      <c r="M506" s="65" t="str">
        <f>ifna(vlookup(A506,'RVtools V2.1'!A:I,8,0),"N/A")</f>
        <v>Infra - Veeam</v>
      </c>
      <c r="N506" s="64">
        <f>IFERROR(__xludf.DUMMYFUNCTION("IF(REGEXMATCH(M506, ""(?i)"" &amp; JOIN(""|"", SPLIT(""kalisil"", "" ""))), 1, 0)"),0.0)</f>
        <v>0</v>
      </c>
      <c r="O506" s="64" t="str">
        <f>vlookup(A506,'RVtools V2.1'!A:H,7,0)</f>
        <v>N/A</v>
      </c>
      <c r="P506" s="64">
        <f>if(vlookup(A506,'RVtools V2.1'!A:H,5,0)="oui",1,0)</f>
        <v>0</v>
      </c>
      <c r="Q506" s="64">
        <f>ifna(vlookup(A506,vCPU!A:B,2,0),"Unknown")</f>
        <v>2</v>
      </c>
      <c r="R506" s="66">
        <f>ifna(vlookup(A506,vMemory!A:C,3,0),"Unknown")</f>
        <v>4</v>
      </c>
      <c r="S506" s="66">
        <f>ifna(vlookup(A506,vDisk!A:C,3,0),"Unknown")</f>
        <v>25</v>
      </c>
      <c r="T506" s="67" t="str">
        <f t="array" ref="T506">IFS(
   L506=1, "No Lift &amp; Shift",
   J506=1, XLOOKUP(A506, 'Infra Study'!A:A, 'Infra Study'!P:P),
   I506=1, "No Lift &amp; Shift",
   H506=1, "GKE",
   K506=1, "GCNV",
   G506=1, "Lift &amp; Shift Prod",
   TRUE, "Lift &amp; Shift Noprod"
)</f>
        <v>Lift &amp; Shift Noprod</v>
      </c>
      <c r="U506" s="67">
        <f t="shared" si="7"/>
        <v>1</v>
      </c>
      <c r="V506" s="68" t="str">
        <f>if(T506="Lift &amp; Shift Noprod",if( Y506=0,Assumptions!$B$5, Assumptions!$B$4),if(T506="Lift &amp; Shift Prod",if(AND(N506=1,O506="T1"),Assumptions!$B$6,Assumptions!$B$4),0))</f>
        <v>E2</v>
      </c>
      <c r="W506" s="69">
        <f>if(V506&lt;&gt;0,if(Q506="Unknown", Assumptions!$B$42,If(Q506&gt;1,Q506,2)),0)</f>
        <v>2</v>
      </c>
      <c r="X506" s="69">
        <f>if(V506&lt;&gt;0,if(R506="Unknown", Assumptions!$B$43,R506),0)</f>
        <v>4</v>
      </c>
      <c r="Y506" s="68">
        <f t="shared" si="8"/>
        <v>0</v>
      </c>
      <c r="Z506" s="68">
        <f>if(V506&lt;&gt;0,if(  S506="Unknown", Assumptions!$B$44,S506),0)</f>
        <v>25</v>
      </c>
      <c r="AA506" s="68" t="str">
        <f>if(V506 ="N2",ifna(vlookup(W506&amp;"-"&amp;X506,'Ref. VM'!A:B,2,0),"Custom"),if(V506 ="E2" , ifna(vlookup(W506&amp;"-"&amp;X506,'Ref. VM'!D:E,2,0),"Custom"),if(V506="N2D",ifna(vlookup(W506&amp;"-"&amp;X506,'Ref. VM'!G:H,2,0),"Custom"),if(V506="N4",ifna(vlookup(W506&amp;"-"&amp;X506,'Ref. VM'!J:K,2,0),"Custom"),0))))</f>
        <v>Custom</v>
      </c>
      <c r="AB506" s="67" t="str">
        <f t="shared" si="9"/>
        <v>E2-Custom vCPUs</v>
      </c>
      <c r="AC506" s="67" t="str">
        <f t="shared" si="10"/>
        <v>E2-Custom RAM</v>
      </c>
      <c r="AD506" s="67">
        <f t="shared" si="11"/>
        <v>0</v>
      </c>
      <c r="AE506" s="69">
        <f>if(T506="Lift &amp; Shift Prod",730,if(T506="Lift &amp; Shift Noprod",Assumptions!$B$3,0))</f>
        <v>270</v>
      </c>
      <c r="AF506" s="70">
        <f>if( U506=0,0,if(Y506=0, ((vlookup(AB506,'SKU Pricing'!A:B,Assumptions!$B$2,0)*W506)+(vlookup(AC506,'SKU Pricing'!A:B,Assumptions!$B$2,0)*X506))*AE506,((vlookup(AB506,'SKU Pricing'!A:B,Assumptions!$B$2,0)*W506)+(vlookup(AC506,'SKU Pricing'!A:B,Assumptions!$B$2,0)*(W506*8))+(vlookup(AD506,'SKU Pricing'!A:B,Assumptions!$B$2,0)*(X506-(W506*8))))*AE506))</f>
        <v>18.191628</v>
      </c>
      <c r="AG506" s="67">
        <f t="shared" si="12"/>
        <v>0</v>
      </c>
      <c r="AH506" s="70">
        <f>ifna(vlookup(AG506,'SKU Pricing'!A:B,Assumptions!$B$2,0)*W506*AE506,0)</f>
        <v>0</v>
      </c>
      <c r="AI506" s="62" t="str">
        <f t="shared" si="13"/>
        <v/>
      </c>
      <c r="AJ506" s="62" t="str">
        <f>if(V506&lt;&gt;0, if(T506="Lift &amp; Shift Noprod",Assumptions!$B$9,if(V506=Assumptions!$B$6,Assumptions!$B$10,if(P506=1,Assumptions!$B$8,Assumptions!$B$7))),"")</f>
        <v>Balanced</v>
      </c>
      <c r="AK506" s="69" t="str">
        <f t="shared" si="14"/>
        <v>Balanced</v>
      </c>
      <c r="AL506" s="69">
        <f>if(AJ506="Hyperdisk Balanced",Assumptions!$B$11,0)</f>
        <v>0</v>
      </c>
      <c r="AM506" s="69">
        <f>if(AJ506="Hyperdisk Balanced",Assumptions!$B$12,0)</f>
        <v>0</v>
      </c>
      <c r="AN506" s="70">
        <f>if(AK506=0,0,if(AJ506="Hyperdisk Balanced",vlookup(AK506&amp;" provisioned space",'SKU Pricing'!A:B,Assumptions!$B$2,0)*Z506+vlookup(AK506&amp;" provisioned IOPS",'SKU Pricing'!A:B,Assumptions!$B$2,0)*AL506*730+vlookup(AK506&amp;" provisioned throughput",'SKU Pricing'!A:B,Assumptions!$B$2,0)*AM506*730,vlookup(AK506,'SKU Pricing'!A:B,Assumptions!$B$2,0)*Z506))</f>
        <v>2.9</v>
      </c>
      <c r="AO506" s="70">
        <f t="shared" si="15"/>
        <v>21.091628</v>
      </c>
      <c r="AP506" s="71" t="str">
        <f t="shared" si="16"/>
        <v>VM Manager</v>
      </c>
      <c r="AQ506" s="70">
        <f>ifna(vlookup(AP506,'SKU Pricing'!A:B,Assumptions!$B$2,0)*AE506,0)</f>
        <v>0.81</v>
      </c>
      <c r="AR506" s="72">
        <v>0.0</v>
      </c>
    </row>
    <row r="507">
      <c r="A507" s="61" t="s">
        <v>655</v>
      </c>
      <c r="B507" s="62" t="str">
        <f>ifna(if(vlookup(A507,vOS!A:B,2,0)="","Unknown",vlookup(A507,vOS!A:B,2,0)),"Unknown")</f>
        <v>Microsoft Windows Server 2019 (64-bit)</v>
      </c>
      <c r="C507" s="62">
        <f>vlookup(B507,'OS Study'!A:D,2,0)</f>
        <v>0</v>
      </c>
      <c r="D507" s="62" t="str">
        <f>vlookup(B507,'OS Study'!A:D,3,0)</f>
        <v>Windows</v>
      </c>
      <c r="E507" s="62" t="str">
        <f>vlookup(B507,'OS Study'!A:D,4,0)</f>
        <v>Server</v>
      </c>
      <c r="F507" s="63" t="str">
        <f>vlookup(B507,'OS Study'!A:E,5,0)</f>
        <v>2019</v>
      </c>
      <c r="G507" s="62">
        <f>IF(vlookup(A507,'RVtools V2.1'!A:J,4,0)="non",0,1)</f>
        <v>0</v>
      </c>
      <c r="H507" s="62">
        <f>if(vlookup(A507,'RVtools V2.1'!A:K,11,0)="kube",1,0)</f>
        <v>0</v>
      </c>
      <c r="I507" s="62">
        <f t="shared" si="5"/>
        <v>0</v>
      </c>
      <c r="J507" s="62">
        <f>ifna(vlookup(A507,'Infra Study'!A:Q,17,0),0)</f>
        <v>1</v>
      </c>
      <c r="K507" s="64">
        <f>IFERROR(__xludf.DUMMYFUNCTION("N(REGEXMATCH(VLOOKUP(A507, 'RVtools V2.1'!A:H, 8, 0), ""^Serveur de fichiers""))"),0.0)</f>
        <v>0</v>
      </c>
      <c r="L507" s="64">
        <f t="shared" si="6"/>
        <v>0</v>
      </c>
      <c r="M507" s="65" t="str">
        <f>ifna(vlookup(A507,'RVtools V2.1'!A:I,8,0),"N/A")</f>
        <v>Infra - Veeam</v>
      </c>
      <c r="N507" s="64">
        <f>IFERROR(__xludf.DUMMYFUNCTION("IF(REGEXMATCH(M507, ""(?i)"" &amp; JOIN(""|"", SPLIT(""kalisil"", "" ""))), 1, 0)"),0.0)</f>
        <v>0</v>
      </c>
      <c r="O507" s="64" t="str">
        <f>vlookup(A507,'RVtools V2.1'!A:H,7,0)</f>
        <v>N/A</v>
      </c>
      <c r="P507" s="64">
        <f>if(vlookup(A507,'RVtools V2.1'!A:H,5,0)="oui",1,0)</f>
        <v>0</v>
      </c>
      <c r="Q507" s="64">
        <f>ifna(vlookup(A507,vCPU!A:B,2,0),"Unknown")</f>
        <v>8</v>
      </c>
      <c r="R507" s="66">
        <f>ifna(vlookup(A507,vMemory!A:C,3,0),"Unknown")</f>
        <v>16</v>
      </c>
      <c r="S507" s="66">
        <f>ifna(vlookup(A507,vDisk!A:C,3,0),"Unknown")</f>
        <v>285</v>
      </c>
      <c r="T507" s="67" t="str">
        <f t="array" ref="T507">IFS(
   L507=1, "No Lift &amp; Shift",
   J507=1, XLOOKUP(A507, 'Infra Study'!A:A, 'Infra Study'!P:P),
   I507=1, "No Lift &amp; Shift",
   H507=1, "GKE",
   K507=1, "GCNV",
   G507=1, "Lift &amp; Shift Prod",
   TRUE, "Lift &amp; Shift Noprod"
)</f>
        <v>No Lift &amp; Shift</v>
      </c>
      <c r="U507" s="67">
        <f t="shared" si="7"/>
        <v>0</v>
      </c>
      <c r="V507" s="68">
        <f>if(T507="Lift &amp; Shift Noprod",if( Y507=0,Assumptions!$B$5, Assumptions!$B$4),if(T507="Lift &amp; Shift Prod",if(AND(N507=1,O507="T1"),Assumptions!$B$6,Assumptions!$B$4),0))</f>
        <v>0</v>
      </c>
      <c r="W507" s="62">
        <f>if(V507&lt;&gt;0,if(Q507="Unknown", Assumptions!$B$42,If(Q507&gt;1,Q507,2)),0)</f>
        <v>0</v>
      </c>
      <c r="X507" s="69">
        <f>if(V507&lt;&gt;0,if(R507="Unknown", Assumptions!$B$43,R507),0)</f>
        <v>0</v>
      </c>
      <c r="Y507" s="68">
        <f t="shared" si="8"/>
        <v>0</v>
      </c>
      <c r="Z507" s="68">
        <f>if(V507&lt;&gt;0,if(  S507="Unknown", Assumptions!$B$44,S507),0)</f>
        <v>0</v>
      </c>
      <c r="AA507" s="68">
        <f>if(V507 ="N2",ifna(vlookup(W507&amp;"-"&amp;X507,'Ref. VM'!A:B,2,0),"Custom"),if(V507 ="E2" , ifna(vlookup(W507&amp;"-"&amp;X507,'Ref. VM'!D:E,2,0),"Custom"),if(V507="N2D",ifna(vlookup(W507&amp;"-"&amp;X507,'Ref. VM'!G:H,2,0),"Custom"),if(V507="N4",ifna(vlookup(W507&amp;"-"&amp;X507,'Ref. VM'!J:K,2,0),"Custom"),0))))</f>
        <v>0</v>
      </c>
      <c r="AB507" s="67">
        <f t="shared" si="9"/>
        <v>0</v>
      </c>
      <c r="AC507" s="67">
        <f t="shared" si="10"/>
        <v>0</v>
      </c>
      <c r="AD507" s="67">
        <f t="shared" si="11"/>
        <v>0</v>
      </c>
      <c r="AE507" s="62">
        <f>if(T507="Lift &amp; Shift Prod",730,if(T507="Lift &amp; Shift Noprod",Assumptions!$B$3,0))</f>
        <v>0</v>
      </c>
      <c r="AF507" s="70">
        <f>if( U507=0,0,if(Y507=0, ((vlookup(AB507,'SKU Pricing'!A:B,Assumptions!$B$2,0)*W507)+(vlookup(AC507,'SKU Pricing'!A:B,Assumptions!$B$2,0)*X507))*AE507,((vlookup(AB507,'SKU Pricing'!A:B,Assumptions!$B$2,0)*W507)+(vlookup(AC507,'SKU Pricing'!A:B,Assumptions!$B$2,0)*(W507*8))+(vlookup(AD507,'SKU Pricing'!A:B,Assumptions!$B$2,0)*(X507-(W507*8))))*AE507))</f>
        <v>0</v>
      </c>
      <c r="AG507" s="67">
        <f t="shared" si="12"/>
        <v>0</v>
      </c>
      <c r="AH507" s="70">
        <f>ifna(vlookup(AG507,'SKU Pricing'!A:B,Assumptions!$B$2,0)*W507*AE507,0)</f>
        <v>0</v>
      </c>
      <c r="AI507" s="62" t="str">
        <f t="shared" si="13"/>
        <v/>
      </c>
      <c r="AJ507" s="62" t="str">
        <f>if(V507&lt;&gt;0, if(T507="Lift &amp; Shift Noprod",Assumptions!$B$9,if(V507=Assumptions!$B$6,Assumptions!$B$10,if(P507=1,Assumptions!$B$8,Assumptions!$B$7))),"")</f>
        <v/>
      </c>
      <c r="AK507" s="69">
        <f t="shared" si="14"/>
        <v>0</v>
      </c>
      <c r="AL507" s="69">
        <f>if(AJ507="Hyperdisk Balanced",Assumptions!$B$11,0)</f>
        <v>0</v>
      </c>
      <c r="AM507" s="69">
        <f>if(AJ507="Hyperdisk Balanced",Assumptions!$B$12,0)</f>
        <v>0</v>
      </c>
      <c r="AN507" s="70">
        <f>if(AK507=0,0,if(AJ507="Hyperdisk Balanced",vlookup(AK507&amp;" provisioned space",'SKU Pricing'!A:B,Assumptions!$B$2,0)*Z507+vlookup(AK507&amp;" provisioned IOPS",'SKU Pricing'!A:B,Assumptions!$B$2,0)*AL507*730+vlookup(AK507&amp;" provisioned throughput",'SKU Pricing'!A:B,Assumptions!$B$2,0)*AM507*730,vlookup(AK507,'SKU Pricing'!A:B,Assumptions!$B$2,0)*Z507))</f>
        <v>0</v>
      </c>
      <c r="AO507" s="70">
        <f t="shared" si="15"/>
        <v>0</v>
      </c>
      <c r="AP507" s="71">
        <f t="shared" si="16"/>
        <v>0</v>
      </c>
      <c r="AQ507" s="70">
        <f>ifna(vlookup(AP507,'SKU Pricing'!A:B,Assumptions!$B$2,0)*AE507,0)</f>
        <v>0</v>
      </c>
      <c r="AR507" s="72">
        <v>0.0</v>
      </c>
    </row>
    <row r="508">
      <c r="A508" s="61" t="s">
        <v>656</v>
      </c>
      <c r="B508" s="62" t="str">
        <f>ifna(if(vlookup(A508,vOS!A:B,2,0)="","Unknown",vlookup(A508,vOS!A:B,2,0)),"Unknown")</f>
        <v>Microsoft Windows Server 2019 (64-bit)</v>
      </c>
      <c r="C508" s="62">
        <f>vlookup(B508,'OS Study'!A:D,2,0)</f>
        <v>0</v>
      </c>
      <c r="D508" s="62" t="str">
        <f>vlookup(B508,'OS Study'!A:D,3,0)</f>
        <v>Windows</v>
      </c>
      <c r="E508" s="62" t="str">
        <f>vlookup(B508,'OS Study'!A:D,4,0)</f>
        <v>Server</v>
      </c>
      <c r="F508" s="63" t="str">
        <f>vlookup(B508,'OS Study'!A:E,5,0)</f>
        <v>2019</v>
      </c>
      <c r="G508" s="62">
        <f>IF(vlookup(A508,'RVtools V2.1'!A:J,4,0)="non",0,1)</f>
        <v>0</v>
      </c>
      <c r="H508" s="62">
        <f>if(vlookup(A508,'RVtools V2.1'!A:K,11,0)="kube",1,0)</f>
        <v>0</v>
      </c>
      <c r="I508" s="62">
        <f t="shared" si="5"/>
        <v>0</v>
      </c>
      <c r="J508" s="62">
        <f>ifna(vlookup(A508,'Infra Study'!A:Q,17,0),0)</f>
        <v>1</v>
      </c>
      <c r="K508" s="64">
        <f>IFERROR(__xludf.DUMMYFUNCTION("N(REGEXMATCH(VLOOKUP(A508, 'RVtools V2.1'!A:H, 8, 0), ""^Serveur de fichiers""))"),0.0)</f>
        <v>0</v>
      </c>
      <c r="L508" s="64">
        <f t="shared" si="6"/>
        <v>0</v>
      </c>
      <c r="M508" s="65" t="str">
        <f>ifna(vlookup(A508,'RVtools V2.1'!A:I,8,0),"N/A")</f>
        <v>Infra - Veeam</v>
      </c>
      <c r="N508" s="64">
        <f>IFERROR(__xludf.DUMMYFUNCTION("IF(REGEXMATCH(M508, ""(?i)"" &amp; JOIN(""|"", SPLIT(""kalisil"", "" ""))), 1, 0)"),0.0)</f>
        <v>0</v>
      </c>
      <c r="O508" s="64" t="str">
        <f>vlookup(A508,'RVtools V2.1'!A:H,7,0)</f>
        <v>N/A</v>
      </c>
      <c r="P508" s="64">
        <f>if(vlookup(A508,'RVtools V2.1'!A:H,5,0)="oui",1,0)</f>
        <v>0</v>
      </c>
      <c r="Q508" s="64">
        <f>ifna(vlookup(A508,vCPU!A:B,2,0),"Unknown")</f>
        <v>4</v>
      </c>
      <c r="R508" s="66">
        <f>ifna(vlookup(A508,vMemory!A:C,3,0),"Unknown")</f>
        <v>8</v>
      </c>
      <c r="S508" s="66">
        <f>ifna(vlookup(A508,vDisk!A:C,3,0),"Unknown")</f>
        <v>234</v>
      </c>
      <c r="T508" s="67" t="str">
        <f t="array" ref="T508">IFS(
   L508=1, "No Lift &amp; Shift",
   J508=1, XLOOKUP(A508, 'Infra Study'!A:A, 'Infra Study'!P:P),
   I508=1, "No Lift &amp; Shift",
   H508=1, "GKE",
   K508=1, "GCNV",
   G508=1, "Lift &amp; Shift Prod",
   TRUE, "Lift &amp; Shift Noprod"
)</f>
        <v>No Lift &amp; Shift</v>
      </c>
      <c r="U508" s="67">
        <f t="shared" si="7"/>
        <v>0</v>
      </c>
      <c r="V508" s="68">
        <f>if(T508="Lift &amp; Shift Noprod",if( Y508=0,Assumptions!$B$5, Assumptions!$B$4),if(T508="Lift &amp; Shift Prod",if(AND(N508=1,O508="T1"),Assumptions!$B$6,Assumptions!$B$4),0))</f>
        <v>0</v>
      </c>
      <c r="W508" s="62">
        <f>if(V508&lt;&gt;0,if(Q508="Unknown", Assumptions!$B$42,If(Q508&gt;1,Q508,2)),0)</f>
        <v>0</v>
      </c>
      <c r="X508" s="69">
        <f>if(V508&lt;&gt;0,if(R508="Unknown", Assumptions!$B$43,R508),0)</f>
        <v>0</v>
      </c>
      <c r="Y508" s="68">
        <f t="shared" si="8"/>
        <v>0</v>
      </c>
      <c r="Z508" s="68">
        <f>if(V508&lt;&gt;0,if(  S508="Unknown", Assumptions!$B$44,S508),0)</f>
        <v>0</v>
      </c>
      <c r="AA508" s="68">
        <f>if(V508 ="N2",ifna(vlookup(W508&amp;"-"&amp;X508,'Ref. VM'!A:B,2,0),"Custom"),if(V508 ="E2" , ifna(vlookup(W508&amp;"-"&amp;X508,'Ref. VM'!D:E,2,0),"Custom"),if(V508="N2D",ifna(vlookup(W508&amp;"-"&amp;X508,'Ref. VM'!G:H,2,0),"Custom"),if(V508="N4",ifna(vlookup(W508&amp;"-"&amp;X508,'Ref. VM'!J:K,2,0),"Custom"),0))))</f>
        <v>0</v>
      </c>
      <c r="AB508" s="67">
        <f t="shared" si="9"/>
        <v>0</v>
      </c>
      <c r="AC508" s="67">
        <f t="shared" si="10"/>
        <v>0</v>
      </c>
      <c r="AD508" s="67">
        <f t="shared" si="11"/>
        <v>0</v>
      </c>
      <c r="AE508" s="62">
        <f>if(T508="Lift &amp; Shift Prod",730,if(T508="Lift &amp; Shift Noprod",Assumptions!$B$3,0))</f>
        <v>0</v>
      </c>
      <c r="AF508" s="70">
        <f>if( U508=0,0,if(Y508=0, ((vlookup(AB508,'SKU Pricing'!A:B,Assumptions!$B$2,0)*W508)+(vlookup(AC508,'SKU Pricing'!A:B,Assumptions!$B$2,0)*X508))*AE508,((vlookup(AB508,'SKU Pricing'!A:B,Assumptions!$B$2,0)*W508)+(vlookup(AC508,'SKU Pricing'!A:B,Assumptions!$B$2,0)*(W508*8))+(vlookup(AD508,'SKU Pricing'!A:B,Assumptions!$B$2,0)*(X508-(W508*8))))*AE508))</f>
        <v>0</v>
      </c>
      <c r="AG508" s="67">
        <f t="shared" si="12"/>
        <v>0</v>
      </c>
      <c r="AH508" s="70">
        <f>ifna(vlookup(AG508,'SKU Pricing'!A:B,Assumptions!$B$2,0)*W508*AE508,0)</f>
        <v>0</v>
      </c>
      <c r="AI508" s="62" t="str">
        <f t="shared" si="13"/>
        <v/>
      </c>
      <c r="AJ508" s="62" t="str">
        <f>if(V508&lt;&gt;0, if(T508="Lift &amp; Shift Noprod",Assumptions!$B$9,if(V508=Assumptions!$B$6,Assumptions!$B$10,if(P508=1,Assumptions!$B$8,Assumptions!$B$7))),"")</f>
        <v/>
      </c>
      <c r="AK508" s="69">
        <f t="shared" si="14"/>
        <v>0</v>
      </c>
      <c r="AL508" s="69">
        <f>if(AJ508="Hyperdisk Balanced",Assumptions!$B$11,0)</f>
        <v>0</v>
      </c>
      <c r="AM508" s="69">
        <f>if(AJ508="Hyperdisk Balanced",Assumptions!$B$12,0)</f>
        <v>0</v>
      </c>
      <c r="AN508" s="70">
        <f>if(AK508=0,0,if(AJ508="Hyperdisk Balanced",vlookup(AK508&amp;" provisioned space",'SKU Pricing'!A:B,Assumptions!$B$2,0)*Z508+vlookup(AK508&amp;" provisioned IOPS",'SKU Pricing'!A:B,Assumptions!$B$2,0)*AL508*730+vlookup(AK508&amp;" provisioned throughput",'SKU Pricing'!A:B,Assumptions!$B$2,0)*AM508*730,vlookup(AK508,'SKU Pricing'!A:B,Assumptions!$B$2,0)*Z508))</f>
        <v>0</v>
      </c>
      <c r="AO508" s="70">
        <f t="shared" si="15"/>
        <v>0</v>
      </c>
      <c r="AP508" s="71">
        <f t="shared" si="16"/>
        <v>0</v>
      </c>
      <c r="AQ508" s="70">
        <f>ifna(vlookup(AP508,'SKU Pricing'!A:B,Assumptions!$B$2,0)*AE508,0)</f>
        <v>0</v>
      </c>
      <c r="AR508" s="72">
        <v>0.0</v>
      </c>
    </row>
    <row r="509">
      <c r="A509" s="61" t="s">
        <v>657</v>
      </c>
      <c r="B509" s="62" t="str">
        <f>ifna(if(vlookup(A509,vOS!A:B,2,0)="","Unknown",vlookup(A509,vOS!A:B,2,0)),"Unknown")</f>
        <v>Microsoft Windows Server 2019 (64-bit)</v>
      </c>
      <c r="C509" s="62">
        <f>vlookup(B509,'OS Study'!A:D,2,0)</f>
        <v>0</v>
      </c>
      <c r="D509" s="62" t="str">
        <f>vlookup(B509,'OS Study'!A:D,3,0)</f>
        <v>Windows</v>
      </c>
      <c r="E509" s="62" t="str">
        <f>vlookup(B509,'OS Study'!A:D,4,0)</f>
        <v>Server</v>
      </c>
      <c r="F509" s="63" t="str">
        <f>vlookup(B509,'OS Study'!A:E,5,0)</f>
        <v>2019</v>
      </c>
      <c r="G509" s="62">
        <f>IF(vlookup(A509,'RVtools V2.1'!A:J,4,0)="non",0,1)</f>
        <v>0</v>
      </c>
      <c r="H509" s="62">
        <f>if(vlookup(A509,'RVtools V2.1'!A:K,11,0)="kube",1,0)</f>
        <v>0</v>
      </c>
      <c r="I509" s="62">
        <f t="shared" si="5"/>
        <v>0</v>
      </c>
      <c r="J509" s="62">
        <f>ifna(vlookup(A509,'Infra Study'!A:Q,17,0),0)</f>
        <v>0</v>
      </c>
      <c r="K509" s="64">
        <f>IFERROR(__xludf.DUMMYFUNCTION("N(REGEXMATCH(VLOOKUP(A509, 'RVtools V2.1'!A:H, 8, 0), ""^Serveur de fichiers""))"),0.0)</f>
        <v>0</v>
      </c>
      <c r="L509" s="64">
        <f t="shared" si="6"/>
        <v>0</v>
      </c>
      <c r="M509" s="65" t="str">
        <f>ifna(vlookup(A509,'RVtools V2.1'!A:I,8,0),"N/A")</f>
        <v>Infra - Veeam</v>
      </c>
      <c r="N509" s="64">
        <f>IFERROR(__xludf.DUMMYFUNCTION("IF(REGEXMATCH(M509, ""(?i)"" &amp; JOIN(""|"", SPLIT(""kalisil"", "" ""))), 1, 0)"),0.0)</f>
        <v>0</v>
      </c>
      <c r="O509" s="64" t="str">
        <f>vlookup(A509,'RVtools V2.1'!A:H,7,0)</f>
        <v>N/A</v>
      </c>
      <c r="P509" s="64">
        <f>if(vlookup(A509,'RVtools V2.1'!A:H,5,0)="oui",1,0)</f>
        <v>0</v>
      </c>
      <c r="Q509" s="64">
        <f>ifna(vlookup(A509,vCPU!A:B,2,0),"Unknown")</f>
        <v>8</v>
      </c>
      <c r="R509" s="66">
        <f>ifna(vlookup(A509,vMemory!A:C,3,0),"Unknown")</f>
        <v>32</v>
      </c>
      <c r="S509" s="66">
        <f>ifna(vlookup(A509,vDisk!A:C,3,0),"Unknown")</f>
        <v>1745</v>
      </c>
      <c r="T509" s="67" t="str">
        <f t="array" ref="T509">IFS(
   L509=1, "No Lift &amp; Shift",
   J509=1, XLOOKUP(A509, 'Infra Study'!A:A, 'Infra Study'!P:P),
   I509=1, "No Lift &amp; Shift",
   H509=1, "GKE",
   K509=1, "GCNV",
   G509=1, "Lift &amp; Shift Prod",
   TRUE, "Lift &amp; Shift Noprod"
)</f>
        <v>Lift &amp; Shift Noprod</v>
      </c>
      <c r="U509" s="67">
        <f t="shared" si="7"/>
        <v>1</v>
      </c>
      <c r="V509" s="68" t="str">
        <f>if(T509="Lift &amp; Shift Noprod",if( Y509=0,Assumptions!$B$5, Assumptions!$B$4),if(T509="Lift &amp; Shift Prod",if(AND(N509=1,O509="T1"),Assumptions!$B$6,Assumptions!$B$4),0))</f>
        <v>E2</v>
      </c>
      <c r="W509" s="69">
        <f>if(V509&lt;&gt;0,if(Q509="Unknown", Assumptions!$B$42,If(Q509&gt;1,Q509,2)),0)</f>
        <v>8</v>
      </c>
      <c r="X509" s="69">
        <f>if(V509&lt;&gt;0,if(R509="Unknown", Assumptions!$B$43,R509),0)</f>
        <v>32</v>
      </c>
      <c r="Y509" s="68">
        <f t="shared" si="8"/>
        <v>0</v>
      </c>
      <c r="Z509" s="68">
        <f>if(V509&lt;&gt;0,if(  S509="Unknown", Assumptions!$B$44,S509),0)</f>
        <v>1745</v>
      </c>
      <c r="AA509" s="68" t="str">
        <f>if(V509 ="N2",ifna(vlookup(W509&amp;"-"&amp;X509,'Ref. VM'!A:B,2,0),"Custom"),if(V509 ="E2" , ifna(vlookup(W509&amp;"-"&amp;X509,'Ref. VM'!D:E,2,0),"Custom"),if(V509="N2D",ifna(vlookup(W509&amp;"-"&amp;X509,'Ref. VM'!G:H,2,0),"Custom"),if(V509="N4",ifna(vlookup(W509&amp;"-"&amp;X509,'Ref. VM'!J:K,2,0),"Custom"),0))))</f>
        <v>Predefined</v>
      </c>
      <c r="AB509" s="67" t="str">
        <f t="shared" si="9"/>
        <v>E2-Predefined vCPUs</v>
      </c>
      <c r="AC509" s="67" t="str">
        <f t="shared" si="10"/>
        <v>E2-Predefined RAM</v>
      </c>
      <c r="AD509" s="67">
        <f t="shared" si="11"/>
        <v>0</v>
      </c>
      <c r="AE509" s="69">
        <f>if(T509="Lift &amp; Shift Prod",730,if(T509="Lift &amp; Shift Noprod",Assumptions!$B$3,0))</f>
        <v>270</v>
      </c>
      <c r="AF509" s="70">
        <f>if( U509=0,0,if(Y509=0, ((vlookup(AB509,'SKU Pricing'!A:B,Assumptions!$B$2,0)*W509)+(vlookup(AC509,'SKU Pricing'!A:B,Assumptions!$B$2,0)*X509))*AE509,((vlookup(AB509,'SKU Pricing'!A:B,Assumptions!$B$2,0)*W509)+(vlookup(AC509,'SKU Pricing'!A:B,Assumptions!$B$2,0)*(W509*8))+(vlookup(AD509,'SKU Pricing'!A:B,Assumptions!$B$2,0)*(X509-(W509*8))))*AE509))</f>
        <v>83.95056</v>
      </c>
      <c r="AG509" s="67" t="str">
        <f t="shared" si="12"/>
        <v>Windows Server</v>
      </c>
      <c r="AH509" s="70">
        <f>ifna(vlookup(AG509,'SKU Pricing'!A:B,Assumptions!$B$2,0)*W509*AE509,0)</f>
        <v>99.36</v>
      </c>
      <c r="AI509" s="62" t="str">
        <f t="shared" si="13"/>
        <v/>
      </c>
      <c r="AJ509" s="62" t="str">
        <f>if(V509&lt;&gt;0, if(T509="Lift &amp; Shift Noprod",Assumptions!$B$9,if(V509=Assumptions!$B$6,Assumptions!$B$10,if(P509=1,Assumptions!$B$8,Assumptions!$B$7))),"")</f>
        <v>Balanced</v>
      </c>
      <c r="AK509" s="69" t="str">
        <f t="shared" si="14"/>
        <v>Balanced</v>
      </c>
      <c r="AL509" s="69">
        <f>if(AJ509="Hyperdisk Balanced",Assumptions!$B$11,0)</f>
        <v>0</v>
      </c>
      <c r="AM509" s="69">
        <f>if(AJ509="Hyperdisk Balanced",Assumptions!$B$12,0)</f>
        <v>0</v>
      </c>
      <c r="AN509" s="70">
        <f>if(AK509=0,0,if(AJ509="Hyperdisk Balanced",vlookup(AK509&amp;" provisioned space",'SKU Pricing'!A:B,Assumptions!$B$2,0)*Z509+vlookup(AK509&amp;" provisioned IOPS",'SKU Pricing'!A:B,Assumptions!$B$2,0)*AL509*730+vlookup(AK509&amp;" provisioned throughput",'SKU Pricing'!A:B,Assumptions!$B$2,0)*AM509*730,vlookup(AK509,'SKU Pricing'!A:B,Assumptions!$B$2,0)*Z509))</f>
        <v>202.42</v>
      </c>
      <c r="AO509" s="70">
        <f t="shared" si="15"/>
        <v>385.73056</v>
      </c>
      <c r="AP509" s="71" t="str">
        <f t="shared" si="16"/>
        <v>VM Manager</v>
      </c>
      <c r="AQ509" s="70">
        <f>ifna(vlookup(AP509,'SKU Pricing'!A:B,Assumptions!$B$2,0)*AE509,0)</f>
        <v>0.81</v>
      </c>
      <c r="AR509" s="72">
        <v>0.0</v>
      </c>
    </row>
    <row r="510">
      <c r="A510" s="61" t="s">
        <v>658</v>
      </c>
      <c r="B510" s="62" t="str">
        <f>ifna(if(vlookup(A510,vOS!A:B,2,0)="","Unknown",vlookup(A510,vOS!A:B,2,0)),"Unknown")</f>
        <v>Unknown</v>
      </c>
      <c r="C510" s="62">
        <f>vlookup(B510,'OS Study'!A:D,2,0)</f>
        <v>0</v>
      </c>
      <c r="D510" s="62" t="str">
        <f>vlookup(B510,'OS Study'!A:D,3,0)</f>
        <v>Unknown</v>
      </c>
      <c r="E510" s="62" t="str">
        <f>vlookup(B510,'OS Study'!A:D,4,0)</f>
        <v>Unknown</v>
      </c>
      <c r="F510" s="63" t="str">
        <f>vlookup(B510,'OS Study'!A:E,5,0)</f>
        <v/>
      </c>
      <c r="G510" s="62">
        <f>IF(vlookup(A510,'RVtools V2.1'!A:J,4,0)="non",0,1)</f>
        <v>0</v>
      </c>
      <c r="H510" s="62">
        <f>if(vlookup(A510,'RVtools V2.1'!A:K,11,0)="kube",1,0)</f>
        <v>0</v>
      </c>
      <c r="I510" s="62">
        <f t="shared" si="5"/>
        <v>0</v>
      </c>
      <c r="J510" s="62">
        <f>ifna(vlookup(A510,'Infra Study'!A:Q,17,0),0)</f>
        <v>0</v>
      </c>
      <c r="K510" s="64">
        <f>IFERROR(__xludf.DUMMYFUNCTION("N(REGEXMATCH(VLOOKUP(A510, 'RVtools V2.1'!A:H, 8, 0), ""^Serveur de fichiers""))"),0.0)</f>
        <v>0</v>
      </c>
      <c r="L510" s="64">
        <f t="shared" si="6"/>
        <v>0</v>
      </c>
      <c r="M510" s="65" t="str">
        <f>ifna(vlookup(A510,'RVtools V2.1'!A:I,8,0),"N/A")</f>
        <v>Infra - Veeam</v>
      </c>
      <c r="N510" s="64">
        <f>IFERROR(__xludf.DUMMYFUNCTION("IF(REGEXMATCH(M510, ""(?i)"" &amp; JOIN(""|"", SPLIT(""kalisil"", "" ""))), 1, 0)"),0.0)</f>
        <v>0</v>
      </c>
      <c r="O510" s="64" t="str">
        <f>vlookup(A510,'RVtools V2.1'!A:H,7,0)</f>
        <v>N/A</v>
      </c>
      <c r="P510" s="64">
        <f>if(vlookup(A510,'RVtools V2.1'!A:H,5,0)="oui",1,0)</f>
        <v>0</v>
      </c>
      <c r="Q510" s="64">
        <f>ifna(vlookup(A510,vCPU!A:B,2,0),"Unknown")</f>
        <v>4</v>
      </c>
      <c r="R510" s="66">
        <f>ifna(vlookup(A510,vMemory!A:C,3,0),"Unknown")</f>
        <v>8</v>
      </c>
      <c r="S510" s="66">
        <f>ifna(vlookup(A510,vDisk!A:C,3,0),"Unknown")</f>
        <v>130</v>
      </c>
      <c r="T510" s="67" t="str">
        <f t="array" ref="T510">IFS(
   L510=1, "No Lift &amp; Shift",
   J510=1, XLOOKUP(A510, 'Infra Study'!A:A, 'Infra Study'!P:P),
   I510=1, "No Lift &amp; Shift",
   H510=1, "GKE",
   K510=1, "GCNV",
   G510=1, "Lift &amp; Shift Prod",
   TRUE, "Lift &amp; Shift Noprod"
)</f>
        <v>Lift &amp; Shift Noprod</v>
      </c>
      <c r="U510" s="67">
        <f t="shared" si="7"/>
        <v>1</v>
      </c>
      <c r="V510" s="68" t="str">
        <f>if(T510="Lift &amp; Shift Noprod",if( Y510=0,Assumptions!$B$5, Assumptions!$B$4),if(T510="Lift &amp; Shift Prod",if(AND(N510=1,O510="T1"),Assumptions!$B$6,Assumptions!$B$4),0))</f>
        <v>E2</v>
      </c>
      <c r="W510" s="69">
        <f>if(V510&lt;&gt;0,if(Q510="Unknown", Assumptions!$B$42,If(Q510&gt;1,Q510,2)),0)</f>
        <v>4</v>
      </c>
      <c r="X510" s="69">
        <f>if(V510&lt;&gt;0,if(R510="Unknown", Assumptions!$B$43,R510),0)</f>
        <v>8</v>
      </c>
      <c r="Y510" s="68">
        <f t="shared" si="8"/>
        <v>0</v>
      </c>
      <c r="Z510" s="68">
        <f>if(V510&lt;&gt;0,if(  S510="Unknown", Assumptions!$B$44,S510),0)</f>
        <v>130</v>
      </c>
      <c r="AA510" s="68" t="str">
        <f>if(V510 ="N2",ifna(vlookup(W510&amp;"-"&amp;X510,'Ref. VM'!A:B,2,0),"Custom"),if(V510 ="E2" , ifna(vlookup(W510&amp;"-"&amp;X510,'Ref. VM'!D:E,2,0),"Custom"),if(V510="N2D",ifna(vlookup(W510&amp;"-"&amp;X510,'Ref. VM'!G:H,2,0),"Custom"),if(V510="N4",ifna(vlookup(W510&amp;"-"&amp;X510,'Ref. VM'!J:K,2,0),"Custom"),0))))</f>
        <v>Custom</v>
      </c>
      <c r="AB510" s="67" t="str">
        <f t="shared" si="9"/>
        <v>E2-Custom vCPUs</v>
      </c>
      <c r="AC510" s="67" t="str">
        <f t="shared" si="10"/>
        <v>E2-Custom RAM</v>
      </c>
      <c r="AD510" s="67">
        <f t="shared" si="11"/>
        <v>0</v>
      </c>
      <c r="AE510" s="69">
        <f>if(T510="Lift &amp; Shift Prod",730,if(T510="Lift &amp; Shift Noprod",Assumptions!$B$3,0))</f>
        <v>270</v>
      </c>
      <c r="AF510" s="70">
        <f>if( U510=0,0,if(Y510=0, ((vlookup(AB510,'SKU Pricing'!A:B,Assumptions!$B$2,0)*W510)+(vlookup(AC510,'SKU Pricing'!A:B,Assumptions!$B$2,0)*X510))*AE510,((vlookup(AB510,'SKU Pricing'!A:B,Assumptions!$B$2,0)*W510)+(vlookup(AC510,'SKU Pricing'!A:B,Assumptions!$B$2,0)*(W510*8))+(vlookup(AD510,'SKU Pricing'!A:B,Assumptions!$B$2,0)*(X510-(W510*8))))*AE510))</f>
        <v>36.383256</v>
      </c>
      <c r="AG510" s="67">
        <f t="shared" si="12"/>
        <v>0</v>
      </c>
      <c r="AH510" s="70">
        <f>ifna(vlookup(AG510,'SKU Pricing'!A:B,Assumptions!$B$2,0)*W510*AE510,0)</f>
        <v>0</v>
      </c>
      <c r="AI510" s="62" t="str">
        <f t="shared" si="13"/>
        <v/>
      </c>
      <c r="AJ510" s="62" t="str">
        <f>if(V510&lt;&gt;0, if(T510="Lift &amp; Shift Noprod",Assumptions!$B$9,if(V510=Assumptions!$B$6,Assumptions!$B$10,if(P510=1,Assumptions!$B$8,Assumptions!$B$7))),"")</f>
        <v>Balanced</v>
      </c>
      <c r="AK510" s="69" t="str">
        <f t="shared" si="14"/>
        <v>Balanced</v>
      </c>
      <c r="AL510" s="69">
        <f>if(AJ510="Hyperdisk Balanced",Assumptions!$B$11,0)</f>
        <v>0</v>
      </c>
      <c r="AM510" s="69">
        <f>if(AJ510="Hyperdisk Balanced",Assumptions!$B$12,0)</f>
        <v>0</v>
      </c>
      <c r="AN510" s="70">
        <f>if(AK510=0,0,if(AJ510="Hyperdisk Balanced",vlookup(AK510&amp;" provisioned space",'SKU Pricing'!A:B,Assumptions!$B$2,0)*Z510+vlookup(AK510&amp;" provisioned IOPS",'SKU Pricing'!A:B,Assumptions!$B$2,0)*AL510*730+vlookup(AK510&amp;" provisioned throughput",'SKU Pricing'!A:B,Assumptions!$B$2,0)*AM510*730,vlookup(AK510,'SKU Pricing'!A:B,Assumptions!$B$2,0)*Z510))</f>
        <v>15.08</v>
      </c>
      <c r="AO510" s="70">
        <f t="shared" si="15"/>
        <v>51.463256</v>
      </c>
      <c r="AP510" s="71" t="str">
        <f t="shared" si="16"/>
        <v>VM Manager</v>
      </c>
      <c r="AQ510" s="70">
        <f>ifna(vlookup(AP510,'SKU Pricing'!A:B,Assumptions!$B$2,0)*AE510,0)</f>
        <v>0.81</v>
      </c>
      <c r="AR510" s="72">
        <v>0.0</v>
      </c>
    </row>
    <row r="511">
      <c r="A511" s="61" t="s">
        <v>659</v>
      </c>
      <c r="B511" s="62" t="str">
        <f>ifna(if(vlookup(A511,vOS!A:B,2,0)="","Unknown",vlookup(A511,vOS!A:B,2,0)),"Unknown")</f>
        <v>Rocky Linux (64-bit)</v>
      </c>
      <c r="C511" s="62">
        <f>vlookup(B511,'OS Study'!A:D,2,0)</f>
        <v>0</v>
      </c>
      <c r="D511" s="62" t="str">
        <f>vlookup(B511,'OS Study'!A:D,3,0)</f>
        <v>Linux</v>
      </c>
      <c r="E511" s="62" t="str">
        <f>vlookup(B511,'OS Study'!A:D,4,0)</f>
        <v>Rocky</v>
      </c>
      <c r="F511" s="63" t="str">
        <f>vlookup(B511,'OS Study'!A:E,5,0)</f>
        <v/>
      </c>
      <c r="G511" s="62">
        <f>IF(vlookup(A511,'RVtools V2.1'!A:J,4,0)="non",0,1)</f>
        <v>0</v>
      </c>
      <c r="H511" s="62">
        <f>if(vlookup(A511,'RVtools V2.1'!A:K,11,0)="kube",1,0)</f>
        <v>0</v>
      </c>
      <c r="I511" s="62">
        <f t="shared" si="5"/>
        <v>0</v>
      </c>
      <c r="J511" s="62">
        <f>ifna(vlookup(A511,'Infra Study'!A:Q,17,0),0)</f>
        <v>0</v>
      </c>
      <c r="K511" s="64">
        <f>IFERROR(__xludf.DUMMYFUNCTION("N(REGEXMATCH(VLOOKUP(A511, 'RVtools V2.1'!A:H, 8, 0), ""^Serveur de fichiers""))"),0.0)</f>
        <v>0</v>
      </c>
      <c r="L511" s="64">
        <f t="shared" si="6"/>
        <v>0</v>
      </c>
      <c r="M511" s="65" t="str">
        <f>ifna(vlookup(A511,'RVtools V2.1'!A:I,8,0),"N/A")</f>
        <v>Infra - Veeam</v>
      </c>
      <c r="N511" s="64">
        <f>IFERROR(__xludf.DUMMYFUNCTION("IF(REGEXMATCH(M511, ""(?i)"" &amp; JOIN(""|"", SPLIT(""kalisil"", "" ""))), 1, 0)"),0.0)</f>
        <v>0</v>
      </c>
      <c r="O511" s="64" t="str">
        <f>vlookup(A511,'RVtools V2.1'!A:H,7,0)</f>
        <v>N/A</v>
      </c>
      <c r="P511" s="64">
        <f>if(vlookup(A511,'RVtools V2.1'!A:H,5,0)="oui",1,0)</f>
        <v>0</v>
      </c>
      <c r="Q511" s="64">
        <f>ifna(vlookup(A511,vCPU!A:B,2,0),"Unknown")</f>
        <v>4</v>
      </c>
      <c r="R511" s="66">
        <f>ifna(vlookup(A511,vMemory!A:C,3,0),"Unknown")</f>
        <v>8</v>
      </c>
      <c r="S511" s="66">
        <f>ifna(vlookup(A511,vDisk!A:C,3,0),"Unknown")</f>
        <v>130</v>
      </c>
      <c r="T511" s="67" t="str">
        <f t="array" ref="T511">IFS(
   L511=1, "No Lift &amp; Shift",
   J511=1, XLOOKUP(A511, 'Infra Study'!A:A, 'Infra Study'!P:P),
   I511=1, "No Lift &amp; Shift",
   H511=1, "GKE",
   K511=1, "GCNV",
   G511=1, "Lift &amp; Shift Prod",
   TRUE, "Lift &amp; Shift Noprod"
)</f>
        <v>Lift &amp; Shift Noprod</v>
      </c>
      <c r="U511" s="67">
        <f t="shared" si="7"/>
        <v>1</v>
      </c>
      <c r="V511" s="68" t="str">
        <f>if(T511="Lift &amp; Shift Noprod",if( Y511=0,Assumptions!$B$5, Assumptions!$B$4),if(T511="Lift &amp; Shift Prod",if(AND(N511=1,O511="T1"),Assumptions!$B$6,Assumptions!$B$4),0))</f>
        <v>E2</v>
      </c>
      <c r="W511" s="69">
        <f>if(V511&lt;&gt;0,if(Q511="Unknown", Assumptions!$B$42,If(Q511&gt;1,Q511,2)),0)</f>
        <v>4</v>
      </c>
      <c r="X511" s="69">
        <f>if(V511&lt;&gt;0,if(R511="Unknown", Assumptions!$B$43,R511),0)</f>
        <v>8</v>
      </c>
      <c r="Y511" s="68">
        <f t="shared" si="8"/>
        <v>0</v>
      </c>
      <c r="Z511" s="68">
        <f>if(V511&lt;&gt;0,if(  S511="Unknown", Assumptions!$B$44,S511),0)</f>
        <v>130</v>
      </c>
      <c r="AA511" s="68" t="str">
        <f>if(V511 ="N2",ifna(vlookup(W511&amp;"-"&amp;X511,'Ref. VM'!A:B,2,0),"Custom"),if(V511 ="E2" , ifna(vlookup(W511&amp;"-"&amp;X511,'Ref. VM'!D:E,2,0),"Custom"),if(V511="N2D",ifna(vlookup(W511&amp;"-"&amp;X511,'Ref. VM'!G:H,2,0),"Custom"),if(V511="N4",ifna(vlookup(W511&amp;"-"&amp;X511,'Ref. VM'!J:K,2,0),"Custom"),0))))</f>
        <v>Custom</v>
      </c>
      <c r="AB511" s="67" t="str">
        <f t="shared" si="9"/>
        <v>E2-Custom vCPUs</v>
      </c>
      <c r="AC511" s="67" t="str">
        <f t="shared" si="10"/>
        <v>E2-Custom RAM</v>
      </c>
      <c r="AD511" s="67">
        <f t="shared" si="11"/>
        <v>0</v>
      </c>
      <c r="AE511" s="69">
        <f>if(T511="Lift &amp; Shift Prod",730,if(T511="Lift &amp; Shift Noprod",Assumptions!$B$3,0))</f>
        <v>270</v>
      </c>
      <c r="AF511" s="70">
        <f>if( U511=0,0,if(Y511=0, ((vlookup(AB511,'SKU Pricing'!A:B,Assumptions!$B$2,0)*W511)+(vlookup(AC511,'SKU Pricing'!A:B,Assumptions!$B$2,0)*X511))*AE511,((vlookup(AB511,'SKU Pricing'!A:B,Assumptions!$B$2,0)*W511)+(vlookup(AC511,'SKU Pricing'!A:B,Assumptions!$B$2,0)*(W511*8))+(vlookup(AD511,'SKU Pricing'!A:B,Assumptions!$B$2,0)*(X511-(W511*8))))*AE511))</f>
        <v>36.383256</v>
      </c>
      <c r="AG511" s="67">
        <f t="shared" si="12"/>
        <v>0</v>
      </c>
      <c r="AH511" s="70">
        <f>ifna(vlookup(AG511,'SKU Pricing'!A:B,Assumptions!$B$2,0)*W511*AE511,0)</f>
        <v>0</v>
      </c>
      <c r="AI511" s="62" t="str">
        <f t="shared" si="13"/>
        <v/>
      </c>
      <c r="AJ511" s="62" t="str">
        <f>if(V511&lt;&gt;0, if(T511="Lift &amp; Shift Noprod",Assumptions!$B$9,if(V511=Assumptions!$B$6,Assumptions!$B$10,if(P511=1,Assumptions!$B$8,Assumptions!$B$7))),"")</f>
        <v>Balanced</v>
      </c>
      <c r="AK511" s="69" t="str">
        <f t="shared" si="14"/>
        <v>Balanced</v>
      </c>
      <c r="AL511" s="69">
        <f>if(AJ511="Hyperdisk Balanced",Assumptions!$B$11,0)</f>
        <v>0</v>
      </c>
      <c r="AM511" s="69">
        <f>if(AJ511="Hyperdisk Balanced",Assumptions!$B$12,0)</f>
        <v>0</v>
      </c>
      <c r="AN511" s="70">
        <f>if(AK511=0,0,if(AJ511="Hyperdisk Balanced",vlookup(AK511&amp;" provisioned space",'SKU Pricing'!A:B,Assumptions!$B$2,0)*Z511+vlookup(AK511&amp;" provisioned IOPS",'SKU Pricing'!A:B,Assumptions!$B$2,0)*AL511*730+vlookup(AK511&amp;" provisioned throughput",'SKU Pricing'!A:B,Assumptions!$B$2,0)*AM511*730,vlookup(AK511,'SKU Pricing'!A:B,Assumptions!$B$2,0)*Z511))</f>
        <v>15.08</v>
      </c>
      <c r="AO511" s="70">
        <f t="shared" si="15"/>
        <v>51.463256</v>
      </c>
      <c r="AP511" s="71" t="str">
        <f t="shared" si="16"/>
        <v>VM Manager</v>
      </c>
      <c r="AQ511" s="70">
        <f>ifna(vlookup(AP511,'SKU Pricing'!A:B,Assumptions!$B$2,0)*AE511,0)</f>
        <v>0.81</v>
      </c>
      <c r="AR511" s="72">
        <v>0.0</v>
      </c>
    </row>
    <row r="512">
      <c r="A512" s="61" t="s">
        <v>660</v>
      </c>
      <c r="B512" s="62" t="str">
        <f>ifna(if(vlookup(A512,vOS!A:B,2,0)="","Unknown",vlookup(A512,vOS!A:B,2,0)),"Unknown")</f>
        <v>Rocky Linux (64-bit)</v>
      </c>
      <c r="C512" s="62">
        <f>vlookup(B512,'OS Study'!A:D,2,0)</f>
        <v>0</v>
      </c>
      <c r="D512" s="62" t="str">
        <f>vlookup(B512,'OS Study'!A:D,3,0)</f>
        <v>Linux</v>
      </c>
      <c r="E512" s="62" t="str">
        <f>vlookup(B512,'OS Study'!A:D,4,0)</f>
        <v>Rocky</v>
      </c>
      <c r="F512" s="63" t="str">
        <f>vlookup(B512,'OS Study'!A:E,5,0)</f>
        <v/>
      </c>
      <c r="G512" s="62">
        <f>IF(vlookup(A512,'RVtools V2.1'!A:J,4,0)="non",0,1)</f>
        <v>0</v>
      </c>
      <c r="H512" s="62">
        <f>if(vlookup(A512,'RVtools V2.1'!A:K,11,0)="kube",1,0)</f>
        <v>0</v>
      </c>
      <c r="I512" s="62">
        <f t="shared" si="5"/>
        <v>0</v>
      </c>
      <c r="J512" s="62">
        <f>ifna(vlookup(A512,'Infra Study'!A:Q,17,0),0)</f>
        <v>0</v>
      </c>
      <c r="K512" s="64">
        <f>IFERROR(__xludf.DUMMYFUNCTION("N(REGEXMATCH(VLOOKUP(A512, 'RVtools V2.1'!A:H, 8, 0), ""^Serveur de fichiers""))"),0.0)</f>
        <v>0</v>
      </c>
      <c r="L512" s="64">
        <f t="shared" si="6"/>
        <v>0</v>
      </c>
      <c r="M512" s="65" t="str">
        <f>ifna(vlookup(A512,'RVtools V2.1'!A:I,8,0),"N/A")</f>
        <v>Infra - Veeam</v>
      </c>
      <c r="N512" s="64">
        <f>IFERROR(__xludf.DUMMYFUNCTION("IF(REGEXMATCH(M512, ""(?i)"" &amp; JOIN(""|"", SPLIT(""kalisil"", "" ""))), 1, 0)"),0.0)</f>
        <v>0</v>
      </c>
      <c r="O512" s="64" t="str">
        <f>vlookup(A512,'RVtools V2.1'!A:H,7,0)</f>
        <v>N/A</v>
      </c>
      <c r="P512" s="64">
        <f>if(vlookup(A512,'RVtools V2.1'!A:H,5,0)="oui",1,0)</f>
        <v>0</v>
      </c>
      <c r="Q512" s="64">
        <f>ifna(vlookup(A512,vCPU!A:B,2,0),"Unknown")</f>
        <v>4</v>
      </c>
      <c r="R512" s="66">
        <f>ifna(vlookup(A512,vMemory!A:C,3,0),"Unknown")</f>
        <v>8</v>
      </c>
      <c r="S512" s="66">
        <f>ifna(vlookup(A512,vDisk!A:C,3,0),"Unknown")</f>
        <v>130</v>
      </c>
      <c r="T512" s="67" t="str">
        <f t="array" ref="T512">IFS(
   L512=1, "No Lift &amp; Shift",
   J512=1, XLOOKUP(A512, 'Infra Study'!A:A, 'Infra Study'!P:P),
   I512=1, "No Lift &amp; Shift",
   H512=1, "GKE",
   K512=1, "GCNV",
   G512=1, "Lift &amp; Shift Prod",
   TRUE, "Lift &amp; Shift Noprod"
)</f>
        <v>Lift &amp; Shift Noprod</v>
      </c>
      <c r="U512" s="67">
        <f t="shared" si="7"/>
        <v>1</v>
      </c>
      <c r="V512" s="68" t="str">
        <f>if(T512="Lift &amp; Shift Noprod",if( Y512=0,Assumptions!$B$5, Assumptions!$B$4),if(T512="Lift &amp; Shift Prod",if(AND(N512=1,O512="T1"),Assumptions!$B$6,Assumptions!$B$4),0))</f>
        <v>E2</v>
      </c>
      <c r="W512" s="69">
        <f>if(V512&lt;&gt;0,if(Q512="Unknown", Assumptions!$B$42,If(Q512&gt;1,Q512,2)),0)</f>
        <v>4</v>
      </c>
      <c r="X512" s="69">
        <f>if(V512&lt;&gt;0,if(R512="Unknown", Assumptions!$B$43,R512),0)</f>
        <v>8</v>
      </c>
      <c r="Y512" s="68">
        <f t="shared" si="8"/>
        <v>0</v>
      </c>
      <c r="Z512" s="68">
        <f>if(V512&lt;&gt;0,if(  S512="Unknown", Assumptions!$B$44,S512),0)</f>
        <v>130</v>
      </c>
      <c r="AA512" s="68" t="str">
        <f>if(V512 ="N2",ifna(vlookup(W512&amp;"-"&amp;X512,'Ref. VM'!A:B,2,0),"Custom"),if(V512 ="E2" , ifna(vlookup(W512&amp;"-"&amp;X512,'Ref. VM'!D:E,2,0),"Custom"),if(V512="N2D",ifna(vlookup(W512&amp;"-"&amp;X512,'Ref. VM'!G:H,2,0),"Custom"),if(V512="N4",ifna(vlookup(W512&amp;"-"&amp;X512,'Ref. VM'!J:K,2,0),"Custom"),0))))</f>
        <v>Custom</v>
      </c>
      <c r="AB512" s="67" t="str">
        <f t="shared" si="9"/>
        <v>E2-Custom vCPUs</v>
      </c>
      <c r="AC512" s="67" t="str">
        <f t="shared" si="10"/>
        <v>E2-Custom RAM</v>
      </c>
      <c r="AD512" s="67">
        <f t="shared" si="11"/>
        <v>0</v>
      </c>
      <c r="AE512" s="69">
        <f>if(T512="Lift &amp; Shift Prod",730,if(T512="Lift &amp; Shift Noprod",Assumptions!$B$3,0))</f>
        <v>270</v>
      </c>
      <c r="AF512" s="70">
        <f>if( U512=0,0,if(Y512=0, ((vlookup(AB512,'SKU Pricing'!A:B,Assumptions!$B$2,0)*W512)+(vlookup(AC512,'SKU Pricing'!A:B,Assumptions!$B$2,0)*X512))*AE512,((vlookup(AB512,'SKU Pricing'!A:B,Assumptions!$B$2,0)*W512)+(vlookup(AC512,'SKU Pricing'!A:B,Assumptions!$B$2,0)*(W512*8))+(vlookup(AD512,'SKU Pricing'!A:B,Assumptions!$B$2,0)*(X512-(W512*8))))*AE512))</f>
        <v>36.383256</v>
      </c>
      <c r="AG512" s="67">
        <f t="shared" si="12"/>
        <v>0</v>
      </c>
      <c r="AH512" s="70">
        <f>ifna(vlookup(AG512,'SKU Pricing'!A:B,Assumptions!$B$2,0)*W512*AE512,0)</f>
        <v>0</v>
      </c>
      <c r="AI512" s="62" t="str">
        <f t="shared" si="13"/>
        <v/>
      </c>
      <c r="AJ512" s="62" t="str">
        <f>if(V512&lt;&gt;0, if(T512="Lift &amp; Shift Noprod",Assumptions!$B$9,if(V512=Assumptions!$B$6,Assumptions!$B$10,if(P512=1,Assumptions!$B$8,Assumptions!$B$7))),"")</f>
        <v>Balanced</v>
      </c>
      <c r="AK512" s="69" t="str">
        <f t="shared" si="14"/>
        <v>Balanced</v>
      </c>
      <c r="AL512" s="69">
        <f>if(AJ512="Hyperdisk Balanced",Assumptions!$B$11,0)</f>
        <v>0</v>
      </c>
      <c r="AM512" s="69">
        <f>if(AJ512="Hyperdisk Balanced",Assumptions!$B$12,0)</f>
        <v>0</v>
      </c>
      <c r="AN512" s="70">
        <f>if(AK512=0,0,if(AJ512="Hyperdisk Balanced",vlookup(AK512&amp;" provisioned space",'SKU Pricing'!A:B,Assumptions!$B$2,0)*Z512+vlookup(AK512&amp;" provisioned IOPS",'SKU Pricing'!A:B,Assumptions!$B$2,0)*AL512*730+vlookup(AK512&amp;" provisioned throughput",'SKU Pricing'!A:B,Assumptions!$B$2,0)*AM512*730,vlookup(AK512,'SKU Pricing'!A:B,Assumptions!$B$2,0)*Z512))</f>
        <v>15.08</v>
      </c>
      <c r="AO512" s="70">
        <f t="shared" si="15"/>
        <v>51.463256</v>
      </c>
      <c r="AP512" s="71" t="str">
        <f t="shared" si="16"/>
        <v>VM Manager</v>
      </c>
      <c r="AQ512" s="70">
        <f>ifna(vlookup(AP512,'SKU Pricing'!A:B,Assumptions!$B$2,0)*AE512,0)</f>
        <v>0.81</v>
      </c>
      <c r="AR512" s="72">
        <v>0.0</v>
      </c>
    </row>
    <row r="513">
      <c r="A513" s="61" t="s">
        <v>661</v>
      </c>
      <c r="B513" s="62" t="str">
        <f>ifna(if(vlookup(A513,vOS!A:B,2,0)="","Unknown",vlookup(A513,vOS!A:B,2,0)),"Unknown")</f>
        <v>Rocky Linux (64-bit)</v>
      </c>
      <c r="C513" s="62">
        <f>vlookup(B513,'OS Study'!A:D,2,0)</f>
        <v>0</v>
      </c>
      <c r="D513" s="62" t="str">
        <f>vlookup(B513,'OS Study'!A:D,3,0)</f>
        <v>Linux</v>
      </c>
      <c r="E513" s="62" t="str">
        <f>vlookup(B513,'OS Study'!A:D,4,0)</f>
        <v>Rocky</v>
      </c>
      <c r="F513" s="63" t="str">
        <f>vlookup(B513,'OS Study'!A:E,5,0)</f>
        <v/>
      </c>
      <c r="G513" s="62">
        <f>IF(vlookup(A513,'RVtools V2.1'!A:J,4,0)="non",0,1)</f>
        <v>0</v>
      </c>
      <c r="H513" s="62">
        <f>if(vlookup(A513,'RVtools V2.1'!A:K,11,0)="kube",1,0)</f>
        <v>0</v>
      </c>
      <c r="I513" s="62">
        <f t="shared" si="5"/>
        <v>0</v>
      </c>
      <c r="J513" s="62">
        <f>ifna(vlookup(A513,'Infra Study'!A:Q,17,0),0)</f>
        <v>0</v>
      </c>
      <c r="K513" s="64">
        <f>IFERROR(__xludf.DUMMYFUNCTION("N(REGEXMATCH(VLOOKUP(A513, 'RVtools V2.1'!A:H, 8, 0), ""^Serveur de fichiers""))"),0.0)</f>
        <v>0</v>
      </c>
      <c r="L513" s="64">
        <f t="shared" si="6"/>
        <v>0</v>
      </c>
      <c r="M513" s="65" t="str">
        <f>ifna(vlookup(A513,'RVtools V2.1'!A:I,8,0),"N/A")</f>
        <v>Infra - Veeam</v>
      </c>
      <c r="N513" s="64">
        <f>IFERROR(__xludf.DUMMYFUNCTION("IF(REGEXMATCH(M513, ""(?i)"" &amp; JOIN(""|"", SPLIT(""kalisil"", "" ""))), 1, 0)"),0.0)</f>
        <v>0</v>
      </c>
      <c r="O513" s="64" t="str">
        <f>vlookup(A513,'RVtools V2.1'!A:H,7,0)</f>
        <v>N/A</v>
      </c>
      <c r="P513" s="64">
        <f>if(vlookup(A513,'RVtools V2.1'!A:H,5,0)="oui",1,0)</f>
        <v>0</v>
      </c>
      <c r="Q513" s="64">
        <f>ifna(vlookup(A513,vCPU!A:B,2,0),"Unknown")</f>
        <v>4</v>
      </c>
      <c r="R513" s="66">
        <f>ifna(vlookup(A513,vMemory!A:C,3,0),"Unknown")</f>
        <v>8</v>
      </c>
      <c r="S513" s="66">
        <f>ifna(vlookup(A513,vDisk!A:C,3,0),"Unknown")</f>
        <v>130</v>
      </c>
      <c r="T513" s="67" t="str">
        <f t="array" ref="T513">IFS(
   L513=1, "No Lift &amp; Shift",
   J513=1, XLOOKUP(A513, 'Infra Study'!A:A, 'Infra Study'!P:P),
   I513=1, "No Lift &amp; Shift",
   H513=1, "GKE",
   K513=1, "GCNV",
   G513=1, "Lift &amp; Shift Prod",
   TRUE, "Lift &amp; Shift Noprod"
)</f>
        <v>Lift &amp; Shift Noprod</v>
      </c>
      <c r="U513" s="67">
        <f t="shared" si="7"/>
        <v>1</v>
      </c>
      <c r="V513" s="68" t="str">
        <f>if(T513="Lift &amp; Shift Noprod",if( Y513=0,Assumptions!$B$5, Assumptions!$B$4),if(T513="Lift &amp; Shift Prod",if(AND(N513=1,O513="T1"),Assumptions!$B$6,Assumptions!$B$4),0))</f>
        <v>E2</v>
      </c>
      <c r="W513" s="69">
        <f>if(V513&lt;&gt;0,if(Q513="Unknown", Assumptions!$B$42,If(Q513&gt;1,Q513,2)),0)</f>
        <v>4</v>
      </c>
      <c r="X513" s="69">
        <f>if(V513&lt;&gt;0,if(R513="Unknown", Assumptions!$B$43,R513),0)</f>
        <v>8</v>
      </c>
      <c r="Y513" s="68">
        <f t="shared" si="8"/>
        <v>0</v>
      </c>
      <c r="Z513" s="68">
        <f>if(V513&lt;&gt;0,if(  S513="Unknown", Assumptions!$B$44,S513),0)</f>
        <v>130</v>
      </c>
      <c r="AA513" s="68" t="str">
        <f>if(V513 ="N2",ifna(vlookup(W513&amp;"-"&amp;X513,'Ref. VM'!A:B,2,0),"Custom"),if(V513 ="E2" , ifna(vlookup(W513&amp;"-"&amp;X513,'Ref. VM'!D:E,2,0),"Custom"),if(V513="N2D",ifna(vlookup(W513&amp;"-"&amp;X513,'Ref. VM'!G:H,2,0),"Custom"),if(V513="N4",ifna(vlookup(W513&amp;"-"&amp;X513,'Ref. VM'!J:K,2,0),"Custom"),0))))</f>
        <v>Custom</v>
      </c>
      <c r="AB513" s="67" t="str">
        <f t="shared" si="9"/>
        <v>E2-Custom vCPUs</v>
      </c>
      <c r="AC513" s="67" t="str">
        <f t="shared" si="10"/>
        <v>E2-Custom RAM</v>
      </c>
      <c r="AD513" s="67">
        <f t="shared" si="11"/>
        <v>0</v>
      </c>
      <c r="AE513" s="69">
        <f>if(T513="Lift &amp; Shift Prod",730,if(T513="Lift &amp; Shift Noprod",Assumptions!$B$3,0))</f>
        <v>270</v>
      </c>
      <c r="AF513" s="70">
        <f>if( U513=0,0,if(Y513=0, ((vlookup(AB513,'SKU Pricing'!A:B,Assumptions!$B$2,0)*W513)+(vlookup(AC513,'SKU Pricing'!A:B,Assumptions!$B$2,0)*X513))*AE513,((vlookup(AB513,'SKU Pricing'!A:B,Assumptions!$B$2,0)*W513)+(vlookup(AC513,'SKU Pricing'!A:B,Assumptions!$B$2,0)*(W513*8))+(vlookup(AD513,'SKU Pricing'!A:B,Assumptions!$B$2,0)*(X513-(W513*8))))*AE513))</f>
        <v>36.383256</v>
      </c>
      <c r="AG513" s="67">
        <f t="shared" si="12"/>
        <v>0</v>
      </c>
      <c r="AH513" s="70">
        <f>ifna(vlookup(AG513,'SKU Pricing'!A:B,Assumptions!$B$2,0)*W513*AE513,0)</f>
        <v>0</v>
      </c>
      <c r="AI513" s="62" t="str">
        <f t="shared" si="13"/>
        <v/>
      </c>
      <c r="AJ513" s="62" t="str">
        <f>if(V513&lt;&gt;0, if(T513="Lift &amp; Shift Noprod",Assumptions!$B$9,if(V513=Assumptions!$B$6,Assumptions!$B$10,if(P513=1,Assumptions!$B$8,Assumptions!$B$7))),"")</f>
        <v>Balanced</v>
      </c>
      <c r="AK513" s="69" t="str">
        <f t="shared" si="14"/>
        <v>Balanced</v>
      </c>
      <c r="AL513" s="69">
        <f>if(AJ513="Hyperdisk Balanced",Assumptions!$B$11,0)</f>
        <v>0</v>
      </c>
      <c r="AM513" s="69">
        <f>if(AJ513="Hyperdisk Balanced",Assumptions!$B$12,0)</f>
        <v>0</v>
      </c>
      <c r="AN513" s="70">
        <f>if(AK513=0,0,if(AJ513="Hyperdisk Balanced",vlookup(AK513&amp;" provisioned space",'SKU Pricing'!A:B,Assumptions!$B$2,0)*Z513+vlookup(AK513&amp;" provisioned IOPS",'SKU Pricing'!A:B,Assumptions!$B$2,0)*AL513*730+vlookup(AK513&amp;" provisioned throughput",'SKU Pricing'!A:B,Assumptions!$B$2,0)*AM513*730,vlookup(AK513,'SKU Pricing'!A:B,Assumptions!$B$2,0)*Z513))</f>
        <v>15.08</v>
      </c>
      <c r="AO513" s="70">
        <f t="shared" si="15"/>
        <v>51.463256</v>
      </c>
      <c r="AP513" s="71" t="str">
        <f t="shared" si="16"/>
        <v>VM Manager</v>
      </c>
      <c r="AQ513" s="70">
        <f>ifna(vlookup(AP513,'SKU Pricing'!A:B,Assumptions!$B$2,0)*AE513,0)</f>
        <v>0.81</v>
      </c>
      <c r="AR513" s="72">
        <v>0.0</v>
      </c>
    </row>
    <row r="514">
      <c r="A514" s="61" t="s">
        <v>662</v>
      </c>
      <c r="B514" s="62" t="str">
        <f>ifna(if(vlookup(A514,vOS!A:B,2,0)="","Unknown",vlookup(A514,vOS!A:B,2,0)),"Unknown")</f>
        <v>Microsoft Windows Server 2019 (64-bit)</v>
      </c>
      <c r="C514" s="62">
        <f>vlookup(B514,'OS Study'!A:D,2,0)</f>
        <v>0</v>
      </c>
      <c r="D514" s="62" t="str">
        <f>vlookup(B514,'OS Study'!A:D,3,0)</f>
        <v>Windows</v>
      </c>
      <c r="E514" s="62" t="str">
        <f>vlookup(B514,'OS Study'!A:D,4,0)</f>
        <v>Server</v>
      </c>
      <c r="F514" s="63" t="str">
        <f>vlookup(B514,'OS Study'!A:E,5,0)</f>
        <v>2019</v>
      </c>
      <c r="G514" s="62">
        <f>IF(vlookup(A514,'RVtools V2.1'!A:J,4,0)="non",0,1)</f>
        <v>0</v>
      </c>
      <c r="H514" s="62">
        <f>if(vlookup(A514,'RVtools V2.1'!A:K,11,0)="kube",1,0)</f>
        <v>0</v>
      </c>
      <c r="I514" s="62">
        <f t="shared" si="5"/>
        <v>0</v>
      </c>
      <c r="J514" s="62">
        <f>ifna(vlookup(A514,'Infra Study'!A:Q,17,0),0)</f>
        <v>1</v>
      </c>
      <c r="K514" s="64">
        <f>IFERROR(__xludf.DUMMYFUNCTION("N(REGEXMATCH(VLOOKUP(A514, 'RVtools V2.1'!A:H, 8, 0), ""^Serveur de fichiers""))"),0.0)</f>
        <v>0</v>
      </c>
      <c r="L514" s="64">
        <f t="shared" si="6"/>
        <v>0</v>
      </c>
      <c r="M514" s="65" t="str">
        <f>ifna(vlookup(A514,'RVtools V2.1'!A:I,8,0),"N/A")</f>
        <v>Infra - Veeam</v>
      </c>
      <c r="N514" s="64">
        <f>IFERROR(__xludf.DUMMYFUNCTION("IF(REGEXMATCH(M514, ""(?i)"" &amp; JOIN(""|"", SPLIT(""kalisil"", "" ""))), 1, 0)"),0.0)</f>
        <v>0</v>
      </c>
      <c r="O514" s="64" t="str">
        <f>vlookup(A514,'RVtools V2.1'!A:H,7,0)</f>
        <v>N/A</v>
      </c>
      <c r="P514" s="64">
        <f>if(vlookup(A514,'RVtools V2.1'!A:H,5,0)="oui",1,0)</f>
        <v>0</v>
      </c>
      <c r="Q514" s="64">
        <f>ifna(vlookup(A514,vCPU!A:B,2,0),"Unknown")</f>
        <v>16</v>
      </c>
      <c r="R514" s="66">
        <f>ifna(vlookup(A514,vMemory!A:C,3,0),"Unknown")</f>
        <v>16</v>
      </c>
      <c r="S514" s="66">
        <f>ifna(vlookup(A514,vDisk!A:C,3,0),"Unknown")</f>
        <v>348</v>
      </c>
      <c r="T514" s="67" t="str">
        <f t="array" ref="T514">IFS(
   L514=1, "No Lift &amp; Shift",
   J514=1, XLOOKUP(A514, 'Infra Study'!A:A, 'Infra Study'!P:P),
   I514=1, "No Lift &amp; Shift",
   H514=1, "GKE",
   K514=1, "GCNV",
   G514=1, "Lift &amp; Shift Prod",
   TRUE, "Lift &amp; Shift Noprod"
)</f>
        <v>No Lift &amp; Shift</v>
      </c>
      <c r="U514" s="67">
        <f t="shared" si="7"/>
        <v>0</v>
      </c>
      <c r="V514" s="68">
        <f>if(T514="Lift &amp; Shift Noprod",if( Y514=0,Assumptions!$B$5, Assumptions!$B$4),if(T514="Lift &amp; Shift Prod",if(AND(N514=1,O514="T1"),Assumptions!$B$6,Assumptions!$B$4),0))</f>
        <v>0</v>
      </c>
      <c r="W514" s="62">
        <f>if(V514&lt;&gt;0,if(Q514="Unknown", Assumptions!$B$42,If(Q514&gt;1,Q514,2)),0)</f>
        <v>0</v>
      </c>
      <c r="X514" s="69">
        <f>if(V514&lt;&gt;0,if(R514="Unknown", Assumptions!$B$43,R514),0)</f>
        <v>0</v>
      </c>
      <c r="Y514" s="68">
        <f t="shared" si="8"/>
        <v>0</v>
      </c>
      <c r="Z514" s="68">
        <f>if(V514&lt;&gt;0,if(  S514="Unknown", Assumptions!$B$44,S514),0)</f>
        <v>0</v>
      </c>
      <c r="AA514" s="68">
        <f>if(V514 ="N2",ifna(vlookup(W514&amp;"-"&amp;X514,'Ref. VM'!A:B,2,0),"Custom"),if(V514 ="E2" , ifna(vlookup(W514&amp;"-"&amp;X514,'Ref. VM'!D:E,2,0),"Custom"),if(V514="N2D",ifna(vlookup(W514&amp;"-"&amp;X514,'Ref. VM'!G:H,2,0),"Custom"),if(V514="N4",ifna(vlookup(W514&amp;"-"&amp;X514,'Ref. VM'!J:K,2,0),"Custom"),0))))</f>
        <v>0</v>
      </c>
      <c r="AB514" s="67">
        <f t="shared" si="9"/>
        <v>0</v>
      </c>
      <c r="AC514" s="67">
        <f t="shared" si="10"/>
        <v>0</v>
      </c>
      <c r="AD514" s="67">
        <f t="shared" si="11"/>
        <v>0</v>
      </c>
      <c r="AE514" s="62">
        <f>if(T514="Lift &amp; Shift Prod",730,if(T514="Lift &amp; Shift Noprod",Assumptions!$B$3,0))</f>
        <v>0</v>
      </c>
      <c r="AF514" s="70">
        <f>if( U514=0,0,if(Y514=0, ((vlookup(AB514,'SKU Pricing'!A:B,Assumptions!$B$2,0)*W514)+(vlookup(AC514,'SKU Pricing'!A:B,Assumptions!$B$2,0)*X514))*AE514,((vlookup(AB514,'SKU Pricing'!A:B,Assumptions!$B$2,0)*W514)+(vlookup(AC514,'SKU Pricing'!A:B,Assumptions!$B$2,0)*(W514*8))+(vlookup(AD514,'SKU Pricing'!A:B,Assumptions!$B$2,0)*(X514-(W514*8))))*AE514))</f>
        <v>0</v>
      </c>
      <c r="AG514" s="67">
        <f t="shared" si="12"/>
        <v>0</v>
      </c>
      <c r="AH514" s="70">
        <f>ifna(vlookup(AG514,'SKU Pricing'!A:B,Assumptions!$B$2,0)*W514*AE514,0)</f>
        <v>0</v>
      </c>
      <c r="AI514" s="62" t="str">
        <f t="shared" si="13"/>
        <v/>
      </c>
      <c r="AJ514" s="62" t="str">
        <f>if(V514&lt;&gt;0, if(T514="Lift &amp; Shift Noprod",Assumptions!$B$9,if(V514=Assumptions!$B$6,Assumptions!$B$10,if(P514=1,Assumptions!$B$8,Assumptions!$B$7))),"")</f>
        <v/>
      </c>
      <c r="AK514" s="69">
        <f t="shared" si="14"/>
        <v>0</v>
      </c>
      <c r="AL514" s="69">
        <f>if(AJ514="Hyperdisk Balanced",Assumptions!$B$11,0)</f>
        <v>0</v>
      </c>
      <c r="AM514" s="69">
        <f>if(AJ514="Hyperdisk Balanced",Assumptions!$B$12,0)</f>
        <v>0</v>
      </c>
      <c r="AN514" s="70">
        <f>if(AK514=0,0,if(AJ514="Hyperdisk Balanced",vlookup(AK514&amp;" provisioned space",'SKU Pricing'!A:B,Assumptions!$B$2,0)*Z514+vlookup(AK514&amp;" provisioned IOPS",'SKU Pricing'!A:B,Assumptions!$B$2,0)*AL514*730+vlookup(AK514&amp;" provisioned throughput",'SKU Pricing'!A:B,Assumptions!$B$2,0)*AM514*730,vlookup(AK514,'SKU Pricing'!A:B,Assumptions!$B$2,0)*Z514))</f>
        <v>0</v>
      </c>
      <c r="AO514" s="70">
        <f t="shared" si="15"/>
        <v>0</v>
      </c>
      <c r="AP514" s="71">
        <f t="shared" si="16"/>
        <v>0</v>
      </c>
      <c r="AQ514" s="70">
        <f>ifna(vlookup(AP514,'SKU Pricing'!A:B,Assumptions!$B$2,0)*AE514,0)</f>
        <v>0</v>
      </c>
      <c r="AR514" s="72">
        <v>0.0</v>
      </c>
    </row>
    <row r="515">
      <c r="A515" s="61" t="s">
        <v>663</v>
      </c>
      <c r="B515" s="62" t="str">
        <f>ifna(if(vlookup(A515,vOS!A:B,2,0)="","Unknown",vlookup(A515,vOS!A:B,2,0)),"Unknown")</f>
        <v>CentOS 7 (64-bit)</v>
      </c>
      <c r="C515" s="62">
        <f>vlookup(B515,'OS Study'!A:D,2,0)</f>
        <v>0</v>
      </c>
      <c r="D515" s="62" t="str">
        <f>vlookup(B515,'OS Study'!A:D,3,0)</f>
        <v>Linux</v>
      </c>
      <c r="E515" s="62" t="str">
        <f>vlookup(B515,'OS Study'!A:D,4,0)</f>
        <v>CentOS</v>
      </c>
      <c r="F515" s="63" t="str">
        <f>vlookup(B515,'OS Study'!A:E,5,0)</f>
        <v>4/5/6/7</v>
      </c>
      <c r="G515" s="62">
        <f>IF(vlookup(A515,'RVtools V2.1'!A:J,4,0)="non",0,1)</f>
        <v>0</v>
      </c>
      <c r="H515" s="62">
        <f>if(vlookup(A515,'RVtools V2.1'!A:K,11,0)="kube",1,0)</f>
        <v>0</v>
      </c>
      <c r="I515" s="62">
        <f t="shared" si="5"/>
        <v>0</v>
      </c>
      <c r="J515" s="62">
        <f>ifna(vlookup(A515,'Infra Study'!A:Q,17,0),0)</f>
        <v>0</v>
      </c>
      <c r="K515" s="64">
        <f>IFERROR(__xludf.DUMMYFUNCTION("N(REGEXMATCH(VLOOKUP(A515, 'RVtools V2.1'!A:H, 8, 0), ""^Serveur de fichiers""))"),0.0)</f>
        <v>0</v>
      </c>
      <c r="L515" s="64">
        <f t="shared" si="6"/>
        <v>0</v>
      </c>
      <c r="M515" s="65" t="str">
        <f>ifna(vlookup(A515,'RVtools V2.1'!A:I,8,0),"N/A")</f>
        <v>Infra - Veeam</v>
      </c>
      <c r="N515" s="64">
        <f>IFERROR(__xludf.DUMMYFUNCTION("IF(REGEXMATCH(M515, ""(?i)"" &amp; JOIN(""|"", SPLIT(""kalisil"", "" ""))), 1, 0)"),0.0)</f>
        <v>0</v>
      </c>
      <c r="O515" s="64" t="str">
        <f>vlookup(A515,'RVtools V2.1'!A:H,7,0)</f>
        <v>N/A</v>
      </c>
      <c r="P515" s="64">
        <f>if(vlookup(A515,'RVtools V2.1'!A:H,5,0)="oui",1,0)</f>
        <v>0</v>
      </c>
      <c r="Q515" s="64">
        <f>ifna(vlookup(A515,vCPU!A:B,2,0),"Unknown")</f>
        <v>8</v>
      </c>
      <c r="R515" s="66">
        <f>ifna(vlookup(A515,vMemory!A:C,3,0),"Unknown")</f>
        <v>16</v>
      </c>
      <c r="S515" s="66">
        <f>ifna(vlookup(A515,vDisk!A:C,3,0),"Unknown")</f>
        <v>140</v>
      </c>
      <c r="T515" s="67" t="str">
        <f t="array" ref="T515">IFS(
   L515=1, "No Lift &amp; Shift",
   J515=1, XLOOKUP(A515, 'Infra Study'!A:A, 'Infra Study'!P:P),
   I515=1, "No Lift &amp; Shift",
   H515=1, "GKE",
   K515=1, "GCNV",
   G515=1, "Lift &amp; Shift Prod",
   TRUE, "Lift &amp; Shift Noprod"
)</f>
        <v>Lift &amp; Shift Noprod</v>
      </c>
      <c r="U515" s="67">
        <f t="shared" si="7"/>
        <v>1</v>
      </c>
      <c r="V515" s="68" t="str">
        <f>if(T515="Lift &amp; Shift Noprod",if( Y515=0,Assumptions!$B$5, Assumptions!$B$4),if(T515="Lift &amp; Shift Prod",if(AND(N515=1,O515="T1"),Assumptions!$B$6,Assumptions!$B$4),0))</f>
        <v>E2</v>
      </c>
      <c r="W515" s="69">
        <f>if(V515&lt;&gt;0,if(Q515="Unknown", Assumptions!$B$42,If(Q515&gt;1,Q515,2)),0)</f>
        <v>8</v>
      </c>
      <c r="X515" s="69">
        <f>if(V515&lt;&gt;0,if(R515="Unknown", Assumptions!$B$43,R515),0)</f>
        <v>16</v>
      </c>
      <c r="Y515" s="68">
        <f t="shared" si="8"/>
        <v>0</v>
      </c>
      <c r="Z515" s="68">
        <f>if(V515&lt;&gt;0,if(  S515="Unknown", Assumptions!$B$44,S515),0)</f>
        <v>140</v>
      </c>
      <c r="AA515" s="68" t="str">
        <f>if(V515 ="N2",ifna(vlookup(W515&amp;"-"&amp;X515,'Ref. VM'!A:B,2,0),"Custom"),if(V515 ="E2" , ifna(vlookup(W515&amp;"-"&amp;X515,'Ref. VM'!D:E,2,0),"Custom"),if(V515="N2D",ifna(vlookup(W515&amp;"-"&amp;X515,'Ref. VM'!G:H,2,0),"Custom"),if(V515="N4",ifna(vlookup(W515&amp;"-"&amp;X515,'Ref. VM'!J:K,2,0),"Custom"),0))))</f>
        <v>Custom</v>
      </c>
      <c r="AB515" s="67" t="str">
        <f t="shared" si="9"/>
        <v>E2-Custom vCPUs</v>
      </c>
      <c r="AC515" s="67" t="str">
        <f t="shared" si="10"/>
        <v>E2-Custom RAM</v>
      </c>
      <c r="AD515" s="67">
        <f t="shared" si="11"/>
        <v>0</v>
      </c>
      <c r="AE515" s="69">
        <f>if(T515="Lift &amp; Shift Prod",730,if(T515="Lift &amp; Shift Noprod",Assumptions!$B$3,0))</f>
        <v>270</v>
      </c>
      <c r="AF515" s="70">
        <f>if( U515=0,0,if(Y515=0, ((vlookup(AB515,'SKU Pricing'!A:B,Assumptions!$B$2,0)*W515)+(vlookup(AC515,'SKU Pricing'!A:B,Assumptions!$B$2,0)*X515))*AE515,((vlookup(AB515,'SKU Pricing'!A:B,Assumptions!$B$2,0)*W515)+(vlookup(AC515,'SKU Pricing'!A:B,Assumptions!$B$2,0)*(W515*8))+(vlookup(AD515,'SKU Pricing'!A:B,Assumptions!$B$2,0)*(X515-(W515*8))))*AE515))</f>
        <v>72.766512</v>
      </c>
      <c r="AG515" s="67">
        <f t="shared" si="12"/>
        <v>0</v>
      </c>
      <c r="AH515" s="70">
        <f>ifna(vlookup(AG515,'SKU Pricing'!A:B,Assumptions!$B$2,0)*W515*AE515,0)</f>
        <v>0</v>
      </c>
      <c r="AI515" s="62" t="str">
        <f t="shared" si="13"/>
        <v/>
      </c>
      <c r="AJ515" s="62" t="str">
        <f>if(V515&lt;&gt;0, if(T515="Lift &amp; Shift Noprod",Assumptions!$B$9,if(V515=Assumptions!$B$6,Assumptions!$B$10,if(P515=1,Assumptions!$B$8,Assumptions!$B$7))),"")</f>
        <v>Balanced</v>
      </c>
      <c r="AK515" s="69" t="str">
        <f t="shared" si="14"/>
        <v>Balanced</v>
      </c>
      <c r="AL515" s="69">
        <f>if(AJ515="Hyperdisk Balanced",Assumptions!$B$11,0)</f>
        <v>0</v>
      </c>
      <c r="AM515" s="69">
        <f>if(AJ515="Hyperdisk Balanced",Assumptions!$B$12,0)</f>
        <v>0</v>
      </c>
      <c r="AN515" s="70">
        <f>if(AK515=0,0,if(AJ515="Hyperdisk Balanced",vlookup(AK515&amp;" provisioned space",'SKU Pricing'!A:B,Assumptions!$B$2,0)*Z515+vlookup(AK515&amp;" provisioned IOPS",'SKU Pricing'!A:B,Assumptions!$B$2,0)*AL515*730+vlookup(AK515&amp;" provisioned throughput",'SKU Pricing'!A:B,Assumptions!$B$2,0)*AM515*730,vlookup(AK515,'SKU Pricing'!A:B,Assumptions!$B$2,0)*Z515))</f>
        <v>16.24</v>
      </c>
      <c r="AO515" s="70">
        <f t="shared" si="15"/>
        <v>89.006512</v>
      </c>
      <c r="AP515" s="71" t="str">
        <f t="shared" si="16"/>
        <v>VM Manager</v>
      </c>
      <c r="AQ515" s="70">
        <f>ifna(vlookup(AP515,'SKU Pricing'!A:B,Assumptions!$B$2,0)*AE515,0)</f>
        <v>0.81</v>
      </c>
      <c r="AR515" s="72">
        <v>0.0</v>
      </c>
    </row>
    <row r="516">
      <c r="A516" s="61" t="s">
        <v>664</v>
      </c>
      <c r="B516" s="62" t="str">
        <f>ifna(if(vlookup(A516,vOS!A:B,2,0)="","Unknown",vlookup(A516,vOS!A:B,2,0)),"Unknown")</f>
        <v>Microsoft Windows Server 2019 (64-bit)</v>
      </c>
      <c r="C516" s="62">
        <f>vlookup(B516,'OS Study'!A:D,2,0)</f>
        <v>0</v>
      </c>
      <c r="D516" s="62" t="str">
        <f>vlookup(B516,'OS Study'!A:D,3,0)</f>
        <v>Windows</v>
      </c>
      <c r="E516" s="62" t="str">
        <f>vlookup(B516,'OS Study'!A:D,4,0)</f>
        <v>Server</v>
      </c>
      <c r="F516" s="63" t="str">
        <f>vlookup(B516,'OS Study'!A:E,5,0)</f>
        <v>2019</v>
      </c>
      <c r="G516" s="62">
        <f>IF(vlookup(A516,'RVtools V2.1'!A:J,4,0)="non",0,1)</f>
        <v>0</v>
      </c>
      <c r="H516" s="62">
        <f>if(vlookup(A516,'RVtools V2.1'!A:K,11,0)="kube",1,0)</f>
        <v>0</v>
      </c>
      <c r="I516" s="62">
        <f t="shared" si="5"/>
        <v>0</v>
      </c>
      <c r="J516" s="62">
        <f>ifna(vlookup(A516,'Infra Study'!A:Q,17,0),0)</f>
        <v>0</v>
      </c>
      <c r="K516" s="64">
        <f>IFERROR(__xludf.DUMMYFUNCTION("N(REGEXMATCH(VLOOKUP(A516, 'RVtools V2.1'!A:H, 8, 0), ""^Serveur de fichiers""))"),0.0)</f>
        <v>0</v>
      </c>
      <c r="L516" s="64">
        <f t="shared" si="6"/>
        <v>0</v>
      </c>
      <c r="M516" s="65" t="str">
        <f>ifna(vlookup(A516,'RVtools V2.1'!A:I,8,0),"N/A")</f>
        <v>Infra - Veeam</v>
      </c>
      <c r="N516" s="64">
        <f>IFERROR(__xludf.DUMMYFUNCTION("IF(REGEXMATCH(M516, ""(?i)"" &amp; JOIN(""|"", SPLIT(""kalisil"", "" ""))), 1, 0)"),0.0)</f>
        <v>0</v>
      </c>
      <c r="O516" s="64" t="str">
        <f>vlookup(A516,'RVtools V2.1'!A:H,7,0)</f>
        <v>N/A</v>
      </c>
      <c r="P516" s="64">
        <f>if(vlookup(A516,'RVtools V2.1'!A:H,5,0)="oui",1,0)</f>
        <v>0</v>
      </c>
      <c r="Q516" s="64">
        <f>ifna(vlookup(A516,vCPU!A:B,2,0),"Unknown")</f>
        <v>8</v>
      </c>
      <c r="R516" s="66">
        <f>ifna(vlookup(A516,vMemory!A:C,3,0),"Unknown")</f>
        <v>16</v>
      </c>
      <c r="S516" s="66">
        <f>ifna(vlookup(A516,vDisk!A:C,3,0),"Unknown")</f>
        <v>134</v>
      </c>
      <c r="T516" s="67" t="str">
        <f t="array" ref="T516">IFS(
   L516=1, "No Lift &amp; Shift",
   J516=1, XLOOKUP(A516, 'Infra Study'!A:A, 'Infra Study'!P:P),
   I516=1, "No Lift &amp; Shift",
   H516=1, "GKE",
   K516=1, "GCNV",
   G516=1, "Lift &amp; Shift Prod",
   TRUE, "Lift &amp; Shift Noprod"
)</f>
        <v>Lift &amp; Shift Noprod</v>
      </c>
      <c r="U516" s="67">
        <f t="shared" si="7"/>
        <v>1</v>
      </c>
      <c r="V516" s="68" t="str">
        <f>if(T516="Lift &amp; Shift Noprod",if( Y516=0,Assumptions!$B$5, Assumptions!$B$4),if(T516="Lift &amp; Shift Prod",if(AND(N516=1,O516="T1"),Assumptions!$B$6,Assumptions!$B$4),0))</f>
        <v>E2</v>
      </c>
      <c r="W516" s="69">
        <f>if(V516&lt;&gt;0,if(Q516="Unknown", Assumptions!$B$42,If(Q516&gt;1,Q516,2)),0)</f>
        <v>8</v>
      </c>
      <c r="X516" s="69">
        <f>if(V516&lt;&gt;0,if(R516="Unknown", Assumptions!$B$43,R516),0)</f>
        <v>16</v>
      </c>
      <c r="Y516" s="68">
        <f t="shared" si="8"/>
        <v>0</v>
      </c>
      <c r="Z516" s="68">
        <f>if(V516&lt;&gt;0,if(  S516="Unknown", Assumptions!$B$44,S516),0)</f>
        <v>134</v>
      </c>
      <c r="AA516" s="68" t="str">
        <f>if(V516 ="N2",ifna(vlookup(W516&amp;"-"&amp;X516,'Ref. VM'!A:B,2,0),"Custom"),if(V516 ="E2" , ifna(vlookup(W516&amp;"-"&amp;X516,'Ref. VM'!D:E,2,0),"Custom"),if(V516="N2D",ifna(vlookup(W516&amp;"-"&amp;X516,'Ref. VM'!G:H,2,0),"Custom"),if(V516="N4",ifna(vlookup(W516&amp;"-"&amp;X516,'Ref. VM'!J:K,2,0),"Custom"),0))))</f>
        <v>Custom</v>
      </c>
      <c r="AB516" s="67" t="str">
        <f t="shared" si="9"/>
        <v>E2-Custom vCPUs</v>
      </c>
      <c r="AC516" s="67" t="str">
        <f t="shared" si="10"/>
        <v>E2-Custom RAM</v>
      </c>
      <c r="AD516" s="67">
        <f t="shared" si="11"/>
        <v>0</v>
      </c>
      <c r="AE516" s="69">
        <f>if(T516="Lift &amp; Shift Prod",730,if(T516="Lift &amp; Shift Noprod",Assumptions!$B$3,0))</f>
        <v>270</v>
      </c>
      <c r="AF516" s="70">
        <f>if( U516=0,0,if(Y516=0, ((vlookup(AB516,'SKU Pricing'!A:B,Assumptions!$B$2,0)*W516)+(vlookup(AC516,'SKU Pricing'!A:B,Assumptions!$B$2,0)*X516))*AE516,((vlookup(AB516,'SKU Pricing'!A:B,Assumptions!$B$2,0)*W516)+(vlookup(AC516,'SKU Pricing'!A:B,Assumptions!$B$2,0)*(W516*8))+(vlookup(AD516,'SKU Pricing'!A:B,Assumptions!$B$2,0)*(X516-(W516*8))))*AE516))</f>
        <v>72.766512</v>
      </c>
      <c r="AG516" s="67" t="str">
        <f t="shared" si="12"/>
        <v>Windows Server</v>
      </c>
      <c r="AH516" s="70">
        <f>ifna(vlookup(AG516,'SKU Pricing'!A:B,Assumptions!$B$2,0)*W516*AE516,0)</f>
        <v>99.36</v>
      </c>
      <c r="AI516" s="62" t="str">
        <f t="shared" si="13"/>
        <v/>
      </c>
      <c r="AJ516" s="62" t="str">
        <f>if(V516&lt;&gt;0, if(T516="Lift &amp; Shift Noprod",Assumptions!$B$9,if(V516=Assumptions!$B$6,Assumptions!$B$10,if(P516=1,Assumptions!$B$8,Assumptions!$B$7))),"")</f>
        <v>Balanced</v>
      </c>
      <c r="AK516" s="69" t="str">
        <f t="shared" si="14"/>
        <v>Balanced</v>
      </c>
      <c r="AL516" s="69">
        <f>if(AJ516="Hyperdisk Balanced",Assumptions!$B$11,0)</f>
        <v>0</v>
      </c>
      <c r="AM516" s="69">
        <f>if(AJ516="Hyperdisk Balanced",Assumptions!$B$12,0)</f>
        <v>0</v>
      </c>
      <c r="AN516" s="70">
        <f>if(AK516=0,0,if(AJ516="Hyperdisk Balanced",vlookup(AK516&amp;" provisioned space",'SKU Pricing'!A:B,Assumptions!$B$2,0)*Z516+vlookup(AK516&amp;" provisioned IOPS",'SKU Pricing'!A:B,Assumptions!$B$2,0)*AL516*730+vlookup(AK516&amp;" provisioned throughput",'SKU Pricing'!A:B,Assumptions!$B$2,0)*AM516*730,vlookup(AK516,'SKU Pricing'!A:B,Assumptions!$B$2,0)*Z516))</f>
        <v>15.544</v>
      </c>
      <c r="AO516" s="70">
        <f t="shared" si="15"/>
        <v>187.670512</v>
      </c>
      <c r="AP516" s="71" t="str">
        <f t="shared" si="16"/>
        <v>VM Manager</v>
      </c>
      <c r="AQ516" s="70">
        <f>ifna(vlookup(AP516,'SKU Pricing'!A:B,Assumptions!$B$2,0)*AE516,0)</f>
        <v>0.81</v>
      </c>
      <c r="AR516" s="72">
        <v>0.0</v>
      </c>
    </row>
    <row r="517">
      <c r="A517" s="61" t="s">
        <v>665</v>
      </c>
      <c r="B517" s="62" t="str">
        <f>ifna(if(vlookup(A517,vOS!A:B,2,0)="","Unknown",vlookup(A517,vOS!A:B,2,0)),"Unknown")</f>
        <v>Microsoft Windows Server 2019 (64-bit)</v>
      </c>
      <c r="C517" s="62">
        <f>vlookup(B517,'OS Study'!A:D,2,0)</f>
        <v>0</v>
      </c>
      <c r="D517" s="62" t="str">
        <f>vlookup(B517,'OS Study'!A:D,3,0)</f>
        <v>Windows</v>
      </c>
      <c r="E517" s="62" t="str">
        <f>vlookup(B517,'OS Study'!A:D,4,0)</f>
        <v>Server</v>
      </c>
      <c r="F517" s="63" t="str">
        <f>vlookup(B517,'OS Study'!A:E,5,0)</f>
        <v>2019</v>
      </c>
      <c r="G517" s="62">
        <f>IF(vlookup(A517,'RVtools V2.1'!A:J,4,0)="non",0,1)</f>
        <v>0</v>
      </c>
      <c r="H517" s="62">
        <f>if(vlookup(A517,'RVtools V2.1'!A:K,11,0)="kube",1,0)</f>
        <v>0</v>
      </c>
      <c r="I517" s="62">
        <f t="shared" si="5"/>
        <v>0</v>
      </c>
      <c r="J517" s="62">
        <f>ifna(vlookup(A517,'Infra Study'!A:Q,17,0),0)</f>
        <v>0</v>
      </c>
      <c r="K517" s="64">
        <f>IFERROR(__xludf.DUMMYFUNCTION("N(REGEXMATCH(VLOOKUP(A517, 'RVtools V2.1'!A:H, 8, 0), ""^Serveur de fichiers""))"),0.0)</f>
        <v>0</v>
      </c>
      <c r="L517" s="64">
        <f t="shared" si="6"/>
        <v>0</v>
      </c>
      <c r="M517" s="65" t="str">
        <f>ifna(vlookup(A517,'RVtools V2.1'!A:I,8,0),"N/A")</f>
        <v>Infra - Veeam</v>
      </c>
      <c r="N517" s="64">
        <f>IFERROR(__xludf.DUMMYFUNCTION("IF(REGEXMATCH(M517, ""(?i)"" &amp; JOIN(""|"", SPLIT(""kalisil"", "" ""))), 1, 0)"),0.0)</f>
        <v>0</v>
      </c>
      <c r="O517" s="64" t="str">
        <f>vlookup(A517,'RVtools V2.1'!A:H,7,0)</f>
        <v>N/A</v>
      </c>
      <c r="P517" s="64">
        <f>if(vlookup(A517,'RVtools V2.1'!A:H,5,0)="oui",1,0)</f>
        <v>0</v>
      </c>
      <c r="Q517" s="64">
        <f>ifna(vlookup(A517,vCPU!A:B,2,0),"Unknown")</f>
        <v>8</v>
      </c>
      <c r="R517" s="66">
        <f>ifna(vlookup(A517,vMemory!A:C,3,0),"Unknown")</f>
        <v>16</v>
      </c>
      <c r="S517" s="66">
        <f>ifna(vlookup(A517,vDisk!A:C,3,0),"Unknown")</f>
        <v>133</v>
      </c>
      <c r="T517" s="67" t="str">
        <f t="array" ref="T517">IFS(
   L517=1, "No Lift &amp; Shift",
   J517=1, XLOOKUP(A517, 'Infra Study'!A:A, 'Infra Study'!P:P),
   I517=1, "No Lift &amp; Shift",
   H517=1, "GKE",
   K517=1, "GCNV",
   G517=1, "Lift &amp; Shift Prod",
   TRUE, "Lift &amp; Shift Noprod"
)</f>
        <v>Lift &amp; Shift Noprod</v>
      </c>
      <c r="U517" s="67">
        <f t="shared" si="7"/>
        <v>1</v>
      </c>
      <c r="V517" s="68" t="str">
        <f>if(T517="Lift &amp; Shift Noprod",if( Y517=0,Assumptions!$B$5, Assumptions!$B$4),if(T517="Lift &amp; Shift Prod",if(AND(N517=1,O517="T1"),Assumptions!$B$6,Assumptions!$B$4),0))</f>
        <v>E2</v>
      </c>
      <c r="W517" s="69">
        <f>if(V517&lt;&gt;0,if(Q517="Unknown", Assumptions!$B$42,If(Q517&gt;1,Q517,2)),0)</f>
        <v>8</v>
      </c>
      <c r="X517" s="69">
        <f>if(V517&lt;&gt;0,if(R517="Unknown", Assumptions!$B$43,R517),0)</f>
        <v>16</v>
      </c>
      <c r="Y517" s="68">
        <f t="shared" si="8"/>
        <v>0</v>
      </c>
      <c r="Z517" s="68">
        <f>if(V517&lt;&gt;0,if(  S517="Unknown", Assumptions!$B$44,S517),0)</f>
        <v>133</v>
      </c>
      <c r="AA517" s="68" t="str">
        <f>if(V517 ="N2",ifna(vlookup(W517&amp;"-"&amp;X517,'Ref. VM'!A:B,2,0),"Custom"),if(V517 ="E2" , ifna(vlookup(W517&amp;"-"&amp;X517,'Ref. VM'!D:E,2,0),"Custom"),if(V517="N2D",ifna(vlookup(W517&amp;"-"&amp;X517,'Ref. VM'!G:H,2,0),"Custom"),if(V517="N4",ifna(vlookup(W517&amp;"-"&amp;X517,'Ref. VM'!J:K,2,0),"Custom"),0))))</f>
        <v>Custom</v>
      </c>
      <c r="AB517" s="67" t="str">
        <f t="shared" si="9"/>
        <v>E2-Custom vCPUs</v>
      </c>
      <c r="AC517" s="67" t="str">
        <f t="shared" si="10"/>
        <v>E2-Custom RAM</v>
      </c>
      <c r="AD517" s="67">
        <f t="shared" si="11"/>
        <v>0</v>
      </c>
      <c r="AE517" s="69">
        <f>if(T517="Lift &amp; Shift Prod",730,if(T517="Lift &amp; Shift Noprod",Assumptions!$B$3,0))</f>
        <v>270</v>
      </c>
      <c r="AF517" s="70">
        <f>if( U517=0,0,if(Y517=0, ((vlookup(AB517,'SKU Pricing'!A:B,Assumptions!$B$2,0)*W517)+(vlookup(AC517,'SKU Pricing'!A:B,Assumptions!$B$2,0)*X517))*AE517,((vlookup(AB517,'SKU Pricing'!A:B,Assumptions!$B$2,0)*W517)+(vlookup(AC517,'SKU Pricing'!A:B,Assumptions!$B$2,0)*(W517*8))+(vlookup(AD517,'SKU Pricing'!A:B,Assumptions!$B$2,0)*(X517-(W517*8))))*AE517))</f>
        <v>72.766512</v>
      </c>
      <c r="AG517" s="67" t="str">
        <f t="shared" si="12"/>
        <v>Windows Server</v>
      </c>
      <c r="AH517" s="70">
        <f>ifna(vlookup(AG517,'SKU Pricing'!A:B,Assumptions!$B$2,0)*W517*AE517,0)</f>
        <v>99.36</v>
      </c>
      <c r="AI517" s="62" t="str">
        <f t="shared" si="13"/>
        <v/>
      </c>
      <c r="AJ517" s="62" t="str">
        <f>if(V517&lt;&gt;0, if(T517="Lift &amp; Shift Noprod",Assumptions!$B$9,if(V517=Assumptions!$B$6,Assumptions!$B$10,if(P517=1,Assumptions!$B$8,Assumptions!$B$7))),"")</f>
        <v>Balanced</v>
      </c>
      <c r="AK517" s="69" t="str">
        <f t="shared" si="14"/>
        <v>Balanced</v>
      </c>
      <c r="AL517" s="69">
        <f>if(AJ517="Hyperdisk Balanced",Assumptions!$B$11,0)</f>
        <v>0</v>
      </c>
      <c r="AM517" s="69">
        <f>if(AJ517="Hyperdisk Balanced",Assumptions!$B$12,0)</f>
        <v>0</v>
      </c>
      <c r="AN517" s="70">
        <f>if(AK517=0,0,if(AJ517="Hyperdisk Balanced",vlookup(AK517&amp;" provisioned space",'SKU Pricing'!A:B,Assumptions!$B$2,0)*Z517+vlookup(AK517&amp;" provisioned IOPS",'SKU Pricing'!A:B,Assumptions!$B$2,0)*AL517*730+vlookup(AK517&amp;" provisioned throughput",'SKU Pricing'!A:B,Assumptions!$B$2,0)*AM517*730,vlookup(AK517,'SKU Pricing'!A:B,Assumptions!$B$2,0)*Z517))</f>
        <v>15.428</v>
      </c>
      <c r="AO517" s="70">
        <f t="shared" si="15"/>
        <v>187.554512</v>
      </c>
      <c r="AP517" s="71" t="str">
        <f t="shared" si="16"/>
        <v>VM Manager</v>
      </c>
      <c r="AQ517" s="70">
        <f>ifna(vlookup(AP517,'SKU Pricing'!A:B,Assumptions!$B$2,0)*AE517,0)</f>
        <v>0.81</v>
      </c>
      <c r="AR517" s="72">
        <v>0.0</v>
      </c>
    </row>
    <row r="518">
      <c r="A518" s="61" t="s">
        <v>666</v>
      </c>
      <c r="B518" s="62" t="str">
        <f>ifna(if(vlookup(A518,vOS!A:B,2,0)="","Unknown",vlookup(A518,vOS!A:B,2,0)),"Unknown")</f>
        <v>Microsoft Windows Server 2019 (64-bit)</v>
      </c>
      <c r="C518" s="62">
        <f>vlookup(B518,'OS Study'!A:D,2,0)</f>
        <v>0</v>
      </c>
      <c r="D518" s="62" t="str">
        <f>vlookup(B518,'OS Study'!A:D,3,0)</f>
        <v>Windows</v>
      </c>
      <c r="E518" s="62" t="str">
        <f>vlookup(B518,'OS Study'!A:D,4,0)</f>
        <v>Server</v>
      </c>
      <c r="F518" s="63" t="str">
        <f>vlookup(B518,'OS Study'!A:E,5,0)</f>
        <v>2019</v>
      </c>
      <c r="G518" s="62">
        <f>IF(vlookup(A518,'RVtools V2.1'!A:J,4,0)="non",0,1)</f>
        <v>0</v>
      </c>
      <c r="H518" s="62">
        <f>if(vlookup(A518,'RVtools V2.1'!A:K,11,0)="kube",1,0)</f>
        <v>0</v>
      </c>
      <c r="I518" s="62">
        <f t="shared" si="5"/>
        <v>0</v>
      </c>
      <c r="J518" s="62">
        <f>ifna(vlookup(A518,'Infra Study'!A:Q,17,0),0)</f>
        <v>0</v>
      </c>
      <c r="K518" s="64">
        <f>IFERROR(__xludf.DUMMYFUNCTION("N(REGEXMATCH(VLOOKUP(A518, 'RVtools V2.1'!A:H, 8, 0), ""^Serveur de fichiers""))"),0.0)</f>
        <v>0</v>
      </c>
      <c r="L518" s="64">
        <f t="shared" si="6"/>
        <v>0</v>
      </c>
      <c r="M518" s="65" t="str">
        <f>ifna(vlookup(A518,'RVtools V2.1'!A:I,8,0),"N/A")</f>
        <v>Infra - Veeam</v>
      </c>
      <c r="N518" s="64">
        <f>IFERROR(__xludf.DUMMYFUNCTION("IF(REGEXMATCH(M518, ""(?i)"" &amp; JOIN(""|"", SPLIT(""kalisil"", "" ""))), 1, 0)"),0.0)</f>
        <v>0</v>
      </c>
      <c r="O518" s="64" t="str">
        <f>vlookup(A518,'RVtools V2.1'!A:H,7,0)</f>
        <v>N/A</v>
      </c>
      <c r="P518" s="64">
        <f>if(vlookup(A518,'RVtools V2.1'!A:H,5,0)="oui",1,0)</f>
        <v>0</v>
      </c>
      <c r="Q518" s="64">
        <f>ifna(vlookup(A518,vCPU!A:B,2,0),"Unknown")</f>
        <v>8</v>
      </c>
      <c r="R518" s="66">
        <f>ifna(vlookup(A518,vMemory!A:C,3,0),"Unknown")</f>
        <v>16</v>
      </c>
      <c r="S518" s="66">
        <f>ifna(vlookup(A518,vDisk!A:C,3,0),"Unknown")</f>
        <v>129</v>
      </c>
      <c r="T518" s="67" t="str">
        <f t="array" ref="T518">IFS(
   L518=1, "No Lift &amp; Shift",
   J518=1, XLOOKUP(A518, 'Infra Study'!A:A, 'Infra Study'!P:P),
   I518=1, "No Lift &amp; Shift",
   H518=1, "GKE",
   K518=1, "GCNV",
   G518=1, "Lift &amp; Shift Prod",
   TRUE, "Lift &amp; Shift Noprod"
)</f>
        <v>Lift &amp; Shift Noprod</v>
      </c>
      <c r="U518" s="67">
        <f t="shared" si="7"/>
        <v>1</v>
      </c>
      <c r="V518" s="68" t="str">
        <f>if(T518="Lift &amp; Shift Noprod",if( Y518=0,Assumptions!$B$5, Assumptions!$B$4),if(T518="Lift &amp; Shift Prod",if(AND(N518=1,O518="T1"),Assumptions!$B$6,Assumptions!$B$4),0))</f>
        <v>E2</v>
      </c>
      <c r="W518" s="69">
        <f>if(V518&lt;&gt;0,if(Q518="Unknown", Assumptions!$B$42,If(Q518&gt;1,Q518,2)),0)</f>
        <v>8</v>
      </c>
      <c r="X518" s="69">
        <f>if(V518&lt;&gt;0,if(R518="Unknown", Assumptions!$B$43,R518),0)</f>
        <v>16</v>
      </c>
      <c r="Y518" s="68">
        <f t="shared" si="8"/>
        <v>0</v>
      </c>
      <c r="Z518" s="68">
        <f>if(V518&lt;&gt;0,if(  S518="Unknown", Assumptions!$B$44,S518),0)</f>
        <v>129</v>
      </c>
      <c r="AA518" s="68" t="str">
        <f>if(V518 ="N2",ifna(vlookup(W518&amp;"-"&amp;X518,'Ref. VM'!A:B,2,0),"Custom"),if(V518 ="E2" , ifna(vlookup(W518&amp;"-"&amp;X518,'Ref. VM'!D:E,2,0),"Custom"),if(V518="N2D",ifna(vlookup(W518&amp;"-"&amp;X518,'Ref. VM'!G:H,2,0),"Custom"),if(V518="N4",ifna(vlookup(W518&amp;"-"&amp;X518,'Ref. VM'!J:K,2,0),"Custom"),0))))</f>
        <v>Custom</v>
      </c>
      <c r="AB518" s="67" t="str">
        <f t="shared" si="9"/>
        <v>E2-Custom vCPUs</v>
      </c>
      <c r="AC518" s="67" t="str">
        <f t="shared" si="10"/>
        <v>E2-Custom RAM</v>
      </c>
      <c r="AD518" s="67">
        <f t="shared" si="11"/>
        <v>0</v>
      </c>
      <c r="AE518" s="69">
        <f>if(T518="Lift &amp; Shift Prod",730,if(T518="Lift &amp; Shift Noprod",Assumptions!$B$3,0))</f>
        <v>270</v>
      </c>
      <c r="AF518" s="70">
        <f>if( U518=0,0,if(Y518=0, ((vlookup(AB518,'SKU Pricing'!A:B,Assumptions!$B$2,0)*W518)+(vlookup(AC518,'SKU Pricing'!A:B,Assumptions!$B$2,0)*X518))*AE518,((vlookup(AB518,'SKU Pricing'!A:B,Assumptions!$B$2,0)*W518)+(vlookup(AC518,'SKU Pricing'!A:B,Assumptions!$B$2,0)*(W518*8))+(vlookup(AD518,'SKU Pricing'!A:B,Assumptions!$B$2,0)*(X518-(W518*8))))*AE518))</f>
        <v>72.766512</v>
      </c>
      <c r="AG518" s="67" t="str">
        <f t="shared" si="12"/>
        <v>Windows Server</v>
      </c>
      <c r="AH518" s="70">
        <f>ifna(vlookup(AG518,'SKU Pricing'!A:B,Assumptions!$B$2,0)*W518*AE518,0)</f>
        <v>99.36</v>
      </c>
      <c r="AI518" s="62" t="str">
        <f t="shared" si="13"/>
        <v/>
      </c>
      <c r="AJ518" s="62" t="str">
        <f>if(V518&lt;&gt;0, if(T518="Lift &amp; Shift Noprod",Assumptions!$B$9,if(V518=Assumptions!$B$6,Assumptions!$B$10,if(P518=1,Assumptions!$B$8,Assumptions!$B$7))),"")</f>
        <v>Balanced</v>
      </c>
      <c r="AK518" s="69" t="str">
        <f t="shared" si="14"/>
        <v>Balanced</v>
      </c>
      <c r="AL518" s="69">
        <f>if(AJ518="Hyperdisk Balanced",Assumptions!$B$11,0)</f>
        <v>0</v>
      </c>
      <c r="AM518" s="69">
        <f>if(AJ518="Hyperdisk Balanced",Assumptions!$B$12,0)</f>
        <v>0</v>
      </c>
      <c r="AN518" s="70">
        <f>if(AK518=0,0,if(AJ518="Hyperdisk Balanced",vlookup(AK518&amp;" provisioned space",'SKU Pricing'!A:B,Assumptions!$B$2,0)*Z518+vlookup(AK518&amp;" provisioned IOPS",'SKU Pricing'!A:B,Assumptions!$B$2,0)*AL518*730+vlookup(AK518&amp;" provisioned throughput",'SKU Pricing'!A:B,Assumptions!$B$2,0)*AM518*730,vlookup(AK518,'SKU Pricing'!A:B,Assumptions!$B$2,0)*Z518))</f>
        <v>14.964</v>
      </c>
      <c r="AO518" s="70">
        <f t="shared" si="15"/>
        <v>187.090512</v>
      </c>
      <c r="AP518" s="71" t="str">
        <f t="shared" si="16"/>
        <v>VM Manager</v>
      </c>
      <c r="AQ518" s="70">
        <f>ifna(vlookup(AP518,'SKU Pricing'!A:B,Assumptions!$B$2,0)*AE518,0)</f>
        <v>0.81</v>
      </c>
      <c r="AR518" s="72">
        <v>0.0</v>
      </c>
    </row>
    <row r="519">
      <c r="A519" s="61" t="s">
        <v>667</v>
      </c>
      <c r="B519" s="62" t="str">
        <f>ifna(if(vlookup(A519,vOS!A:B,2,0)="","Unknown",vlookup(A519,vOS!A:B,2,0)),"Unknown")</f>
        <v>Microsoft Windows Server 2019 (64-bit)</v>
      </c>
      <c r="C519" s="62">
        <f>vlookup(B519,'OS Study'!A:D,2,0)</f>
        <v>0</v>
      </c>
      <c r="D519" s="62" t="str">
        <f>vlookup(B519,'OS Study'!A:D,3,0)</f>
        <v>Windows</v>
      </c>
      <c r="E519" s="62" t="str">
        <f>vlookup(B519,'OS Study'!A:D,4,0)</f>
        <v>Server</v>
      </c>
      <c r="F519" s="63" t="str">
        <f>vlookup(B519,'OS Study'!A:E,5,0)</f>
        <v>2019</v>
      </c>
      <c r="G519" s="62">
        <f>IF(vlookup(A519,'RVtools V2.1'!A:J,4,0)="non",0,1)</f>
        <v>0</v>
      </c>
      <c r="H519" s="62">
        <f>if(vlookup(A519,'RVtools V2.1'!A:K,11,0)="kube",1,0)</f>
        <v>0</v>
      </c>
      <c r="I519" s="62">
        <f t="shared" si="5"/>
        <v>0</v>
      </c>
      <c r="J519" s="62">
        <f>ifna(vlookup(A519,'Infra Study'!A:Q,17,0),0)</f>
        <v>0</v>
      </c>
      <c r="K519" s="64">
        <f>IFERROR(__xludf.DUMMYFUNCTION("N(REGEXMATCH(VLOOKUP(A519, 'RVtools V2.1'!A:H, 8, 0), ""^Serveur de fichiers""))"),0.0)</f>
        <v>0</v>
      </c>
      <c r="L519" s="64">
        <f t="shared" si="6"/>
        <v>0</v>
      </c>
      <c r="M519" s="65" t="str">
        <f>ifna(vlookup(A519,'RVtools V2.1'!A:I,8,0),"N/A")</f>
        <v>Infra - Veeam</v>
      </c>
      <c r="N519" s="64">
        <f>IFERROR(__xludf.DUMMYFUNCTION("IF(REGEXMATCH(M519, ""(?i)"" &amp; JOIN(""|"", SPLIT(""kalisil"", "" ""))), 1, 0)"),0.0)</f>
        <v>0</v>
      </c>
      <c r="O519" s="64" t="str">
        <f>vlookup(A519,'RVtools V2.1'!A:H,7,0)</f>
        <v>N/A</v>
      </c>
      <c r="P519" s="64">
        <f>if(vlookup(A519,'RVtools V2.1'!A:H,5,0)="oui",1,0)</f>
        <v>0</v>
      </c>
      <c r="Q519" s="64">
        <f>ifna(vlookup(A519,vCPU!A:B,2,0),"Unknown")</f>
        <v>2</v>
      </c>
      <c r="R519" s="66">
        <f>ifna(vlookup(A519,vMemory!A:C,3,0),"Unknown")</f>
        <v>6</v>
      </c>
      <c r="S519" s="66">
        <f>ifna(vlookup(A519,vDisk!A:C,3,0),"Unknown")</f>
        <v>496</v>
      </c>
      <c r="T519" s="67" t="str">
        <f t="array" ref="T519">IFS(
   L519=1, "No Lift &amp; Shift",
   J519=1, XLOOKUP(A519, 'Infra Study'!A:A, 'Infra Study'!P:P),
   I519=1, "No Lift &amp; Shift",
   H519=1, "GKE",
   K519=1, "GCNV",
   G519=1, "Lift &amp; Shift Prod",
   TRUE, "Lift &amp; Shift Noprod"
)</f>
        <v>Lift &amp; Shift Noprod</v>
      </c>
      <c r="U519" s="67">
        <f t="shared" si="7"/>
        <v>1</v>
      </c>
      <c r="V519" s="68" t="str">
        <f>if(T519="Lift &amp; Shift Noprod",if( Y519=0,Assumptions!$B$5, Assumptions!$B$4),if(T519="Lift &amp; Shift Prod",if(AND(N519=1,O519="T1"),Assumptions!$B$6,Assumptions!$B$4),0))</f>
        <v>E2</v>
      </c>
      <c r="W519" s="69">
        <f>if(V519&lt;&gt;0,if(Q519="Unknown", Assumptions!$B$42,If(Q519&gt;1,Q519,2)),0)</f>
        <v>2</v>
      </c>
      <c r="X519" s="69">
        <f>if(V519&lt;&gt;0,if(R519="Unknown", Assumptions!$B$43,R519),0)</f>
        <v>6</v>
      </c>
      <c r="Y519" s="68">
        <f t="shared" si="8"/>
        <v>0</v>
      </c>
      <c r="Z519" s="68">
        <f>if(V519&lt;&gt;0,if(  S519="Unknown", Assumptions!$B$44,S519),0)</f>
        <v>496</v>
      </c>
      <c r="AA519" s="68" t="str">
        <f>if(V519 ="N2",ifna(vlookup(W519&amp;"-"&amp;X519,'Ref. VM'!A:B,2,0),"Custom"),if(V519 ="E2" , ifna(vlookup(W519&amp;"-"&amp;X519,'Ref. VM'!D:E,2,0),"Custom"),if(V519="N2D",ifna(vlookup(W519&amp;"-"&amp;X519,'Ref. VM'!G:H,2,0),"Custom"),if(V519="N4",ifna(vlookup(W519&amp;"-"&amp;X519,'Ref. VM'!J:K,2,0),"Custom"),0))))</f>
        <v>Custom</v>
      </c>
      <c r="AB519" s="67" t="str">
        <f t="shared" si="9"/>
        <v>E2-Custom vCPUs</v>
      </c>
      <c r="AC519" s="67" t="str">
        <f t="shared" si="10"/>
        <v>E2-Custom RAM</v>
      </c>
      <c r="AD519" s="67">
        <f t="shared" si="11"/>
        <v>0</v>
      </c>
      <c r="AE519" s="69">
        <f>if(T519="Lift &amp; Shift Prod",730,if(T519="Lift &amp; Shift Noprod",Assumptions!$B$3,0))</f>
        <v>270</v>
      </c>
      <c r="AF519" s="70">
        <f>if( U519=0,0,if(Y519=0, ((vlookup(AB519,'SKU Pricing'!A:B,Assumptions!$B$2,0)*W519)+(vlookup(AC519,'SKU Pricing'!A:B,Assumptions!$B$2,0)*X519))*AE519,((vlookup(AB519,'SKU Pricing'!A:B,Assumptions!$B$2,0)*W519)+(vlookup(AC519,'SKU Pricing'!A:B,Assumptions!$B$2,0)*(W519*8))+(vlookup(AD519,'SKU Pricing'!A:B,Assumptions!$B$2,0)*(X519-(W519*8))))*AE519))</f>
        <v>20.114325</v>
      </c>
      <c r="AG519" s="67" t="str">
        <f t="shared" si="12"/>
        <v>Windows Server</v>
      </c>
      <c r="AH519" s="70">
        <f>ifna(vlookup(AG519,'SKU Pricing'!A:B,Assumptions!$B$2,0)*W519*AE519,0)</f>
        <v>24.84</v>
      </c>
      <c r="AI519" s="62" t="str">
        <f t="shared" si="13"/>
        <v/>
      </c>
      <c r="AJ519" s="62" t="str">
        <f>if(V519&lt;&gt;0, if(T519="Lift &amp; Shift Noprod",Assumptions!$B$9,if(V519=Assumptions!$B$6,Assumptions!$B$10,if(P519=1,Assumptions!$B$8,Assumptions!$B$7))),"")</f>
        <v>Balanced</v>
      </c>
      <c r="AK519" s="69" t="str">
        <f t="shared" si="14"/>
        <v>Balanced</v>
      </c>
      <c r="AL519" s="69">
        <f>if(AJ519="Hyperdisk Balanced",Assumptions!$B$11,0)</f>
        <v>0</v>
      </c>
      <c r="AM519" s="69">
        <f>if(AJ519="Hyperdisk Balanced",Assumptions!$B$12,0)</f>
        <v>0</v>
      </c>
      <c r="AN519" s="70">
        <f>if(AK519=0,0,if(AJ519="Hyperdisk Balanced",vlookup(AK519&amp;" provisioned space",'SKU Pricing'!A:B,Assumptions!$B$2,0)*Z519+vlookup(AK519&amp;" provisioned IOPS",'SKU Pricing'!A:B,Assumptions!$B$2,0)*AL519*730+vlookup(AK519&amp;" provisioned throughput",'SKU Pricing'!A:B,Assumptions!$B$2,0)*AM519*730,vlookup(AK519,'SKU Pricing'!A:B,Assumptions!$B$2,0)*Z519))</f>
        <v>57.536</v>
      </c>
      <c r="AO519" s="70">
        <f t="shared" si="15"/>
        <v>102.490325</v>
      </c>
      <c r="AP519" s="71" t="str">
        <f t="shared" si="16"/>
        <v>VM Manager</v>
      </c>
      <c r="AQ519" s="70">
        <f>ifna(vlookup(AP519,'SKU Pricing'!A:B,Assumptions!$B$2,0)*AE519,0)</f>
        <v>0.81</v>
      </c>
      <c r="AR519" s="72">
        <v>0.0</v>
      </c>
    </row>
    <row r="520">
      <c r="A520" s="61" t="s">
        <v>668</v>
      </c>
      <c r="B520" s="62" t="str">
        <f>ifna(if(vlookup(A520,vOS!A:B,2,0)="","Unknown",vlookup(A520,vOS!A:B,2,0)),"Unknown")</f>
        <v>Microsoft Windows Server 2019 (64-bit)</v>
      </c>
      <c r="C520" s="62">
        <f>vlookup(B520,'OS Study'!A:D,2,0)</f>
        <v>0</v>
      </c>
      <c r="D520" s="62" t="str">
        <f>vlookup(B520,'OS Study'!A:D,3,0)</f>
        <v>Windows</v>
      </c>
      <c r="E520" s="62" t="str">
        <f>vlookup(B520,'OS Study'!A:D,4,0)</f>
        <v>Server</v>
      </c>
      <c r="F520" s="63" t="str">
        <f>vlookup(B520,'OS Study'!A:E,5,0)</f>
        <v>2019</v>
      </c>
      <c r="G520" s="62">
        <f>IF(vlookup(A520,'RVtools V2.1'!A:J,4,0)="non",0,1)</f>
        <v>0</v>
      </c>
      <c r="H520" s="62">
        <f>if(vlookup(A520,'RVtools V2.1'!A:K,11,0)="kube",1,0)</f>
        <v>0</v>
      </c>
      <c r="I520" s="62">
        <f t="shared" si="5"/>
        <v>0</v>
      </c>
      <c r="J520" s="62">
        <f>ifna(vlookup(A520,'Infra Study'!A:Q,17,0),0)</f>
        <v>1</v>
      </c>
      <c r="K520" s="64">
        <f>IFERROR(__xludf.DUMMYFUNCTION("N(REGEXMATCH(VLOOKUP(A520, 'RVtools V2.1'!A:H, 8, 0), ""^Serveur de fichiers""))"),0.0)</f>
        <v>0</v>
      </c>
      <c r="L520" s="64">
        <f t="shared" si="6"/>
        <v>0</v>
      </c>
      <c r="M520" s="65" t="str">
        <f>ifna(vlookup(A520,'RVtools V2.1'!A:I,8,0),"N/A")</f>
        <v>Infra - Veeam</v>
      </c>
      <c r="N520" s="64">
        <f>IFERROR(__xludf.DUMMYFUNCTION("IF(REGEXMATCH(M520, ""(?i)"" &amp; JOIN(""|"", SPLIT(""kalisil"", "" ""))), 1, 0)"),0.0)</f>
        <v>0</v>
      </c>
      <c r="O520" s="64" t="str">
        <f>vlookup(A520,'RVtools V2.1'!A:H,7,0)</f>
        <v>N/A</v>
      </c>
      <c r="P520" s="64">
        <f>if(vlookup(A520,'RVtools V2.1'!A:H,5,0)="oui",1,0)</f>
        <v>0</v>
      </c>
      <c r="Q520" s="64">
        <f>ifna(vlookup(A520,vCPU!A:B,2,0),"Unknown")</f>
        <v>8</v>
      </c>
      <c r="R520" s="66">
        <f>ifna(vlookup(A520,vMemory!A:C,3,0),"Unknown")</f>
        <v>8</v>
      </c>
      <c r="S520" s="66">
        <f>ifna(vlookup(A520,vDisk!A:C,3,0),"Unknown")</f>
        <v>323</v>
      </c>
      <c r="T520" s="67" t="str">
        <f t="array" ref="T520">IFS(
   L520=1, "No Lift &amp; Shift",
   J520=1, XLOOKUP(A520, 'Infra Study'!A:A, 'Infra Study'!P:P),
   I520=1, "No Lift &amp; Shift",
   H520=1, "GKE",
   K520=1, "GCNV",
   G520=1, "Lift &amp; Shift Prod",
   TRUE, "Lift &amp; Shift Noprod"
)</f>
        <v>No Lift &amp; Shift</v>
      </c>
      <c r="U520" s="67">
        <f t="shared" si="7"/>
        <v>0</v>
      </c>
      <c r="V520" s="68">
        <f>if(T520="Lift &amp; Shift Noprod",if( Y520=0,Assumptions!$B$5, Assumptions!$B$4),if(T520="Lift &amp; Shift Prod",if(AND(N520=1,O520="T1"),Assumptions!$B$6,Assumptions!$B$4),0))</f>
        <v>0</v>
      </c>
      <c r="W520" s="62">
        <f>if(V520&lt;&gt;0,if(Q520="Unknown", Assumptions!$B$42,If(Q520&gt;1,Q520,2)),0)</f>
        <v>0</v>
      </c>
      <c r="X520" s="69">
        <f>if(V520&lt;&gt;0,if(R520="Unknown", Assumptions!$B$43,R520),0)</f>
        <v>0</v>
      </c>
      <c r="Y520" s="68">
        <f t="shared" si="8"/>
        <v>0</v>
      </c>
      <c r="Z520" s="68">
        <f>if(V520&lt;&gt;0,if(  S520="Unknown", Assumptions!$B$44,S520),0)</f>
        <v>0</v>
      </c>
      <c r="AA520" s="68">
        <f>if(V520 ="N2",ifna(vlookup(W520&amp;"-"&amp;X520,'Ref. VM'!A:B,2,0),"Custom"),if(V520 ="E2" , ifna(vlookup(W520&amp;"-"&amp;X520,'Ref. VM'!D:E,2,0),"Custom"),if(V520="N2D",ifna(vlookup(W520&amp;"-"&amp;X520,'Ref. VM'!G:H,2,0),"Custom"),if(V520="N4",ifna(vlookup(W520&amp;"-"&amp;X520,'Ref. VM'!J:K,2,0),"Custom"),0))))</f>
        <v>0</v>
      </c>
      <c r="AB520" s="67">
        <f t="shared" si="9"/>
        <v>0</v>
      </c>
      <c r="AC520" s="67">
        <f t="shared" si="10"/>
        <v>0</v>
      </c>
      <c r="AD520" s="67">
        <f t="shared" si="11"/>
        <v>0</v>
      </c>
      <c r="AE520" s="62">
        <f>if(T520="Lift &amp; Shift Prod",730,if(T520="Lift &amp; Shift Noprod",Assumptions!$B$3,0))</f>
        <v>0</v>
      </c>
      <c r="AF520" s="70">
        <f>if( U520=0,0,if(Y520=0, ((vlookup(AB520,'SKU Pricing'!A:B,Assumptions!$B$2,0)*W520)+(vlookup(AC520,'SKU Pricing'!A:B,Assumptions!$B$2,0)*X520))*AE520,((vlookup(AB520,'SKU Pricing'!A:B,Assumptions!$B$2,0)*W520)+(vlookup(AC520,'SKU Pricing'!A:B,Assumptions!$B$2,0)*(W520*8))+(vlookup(AD520,'SKU Pricing'!A:B,Assumptions!$B$2,0)*(X520-(W520*8))))*AE520))</f>
        <v>0</v>
      </c>
      <c r="AG520" s="67">
        <f t="shared" si="12"/>
        <v>0</v>
      </c>
      <c r="AH520" s="70">
        <f>ifna(vlookup(AG520,'SKU Pricing'!A:B,Assumptions!$B$2,0)*W520*AE520,0)</f>
        <v>0</v>
      </c>
      <c r="AI520" s="62" t="str">
        <f t="shared" si="13"/>
        <v/>
      </c>
      <c r="AJ520" s="62" t="str">
        <f>if(V520&lt;&gt;0, if(T520="Lift &amp; Shift Noprod",Assumptions!$B$9,if(V520=Assumptions!$B$6,Assumptions!$B$10,if(P520=1,Assumptions!$B$8,Assumptions!$B$7))),"")</f>
        <v/>
      </c>
      <c r="AK520" s="69">
        <f t="shared" si="14"/>
        <v>0</v>
      </c>
      <c r="AL520" s="69">
        <f>if(AJ520="Hyperdisk Balanced",Assumptions!$B$11,0)</f>
        <v>0</v>
      </c>
      <c r="AM520" s="69">
        <f>if(AJ520="Hyperdisk Balanced",Assumptions!$B$12,0)</f>
        <v>0</v>
      </c>
      <c r="AN520" s="70">
        <f>if(AK520=0,0,if(AJ520="Hyperdisk Balanced",vlookup(AK520&amp;" provisioned space",'SKU Pricing'!A:B,Assumptions!$B$2,0)*Z520+vlookup(AK520&amp;" provisioned IOPS",'SKU Pricing'!A:B,Assumptions!$B$2,0)*AL520*730+vlookup(AK520&amp;" provisioned throughput",'SKU Pricing'!A:B,Assumptions!$B$2,0)*AM520*730,vlookup(AK520,'SKU Pricing'!A:B,Assumptions!$B$2,0)*Z520))</f>
        <v>0</v>
      </c>
      <c r="AO520" s="70">
        <f t="shared" si="15"/>
        <v>0</v>
      </c>
      <c r="AP520" s="71">
        <f t="shared" si="16"/>
        <v>0</v>
      </c>
      <c r="AQ520" s="70">
        <f>ifna(vlookup(AP520,'SKU Pricing'!A:B,Assumptions!$B$2,0)*AE520,0)</f>
        <v>0</v>
      </c>
      <c r="AR520" s="72">
        <v>0.0</v>
      </c>
    </row>
    <row r="521">
      <c r="A521" s="61" t="s">
        <v>669</v>
      </c>
      <c r="B521" s="62" t="str">
        <f>ifna(if(vlookup(A521,vOS!A:B,2,0)="","Unknown",vlookup(A521,vOS!A:B,2,0)),"Unknown")</f>
        <v>Microsoft Windows Server 2019 (64-bit)</v>
      </c>
      <c r="C521" s="62">
        <f>vlookup(B521,'OS Study'!A:D,2,0)</f>
        <v>0</v>
      </c>
      <c r="D521" s="62" t="str">
        <f>vlookup(B521,'OS Study'!A:D,3,0)</f>
        <v>Windows</v>
      </c>
      <c r="E521" s="62" t="str">
        <f>vlookup(B521,'OS Study'!A:D,4,0)</f>
        <v>Server</v>
      </c>
      <c r="F521" s="63" t="str">
        <f>vlookup(B521,'OS Study'!A:E,5,0)</f>
        <v>2019</v>
      </c>
      <c r="G521" s="62">
        <f>IF(vlookup(A521,'RVtools V2.1'!A:J,4,0)="non",0,1)</f>
        <v>0</v>
      </c>
      <c r="H521" s="62">
        <f>if(vlookup(A521,'RVtools V2.1'!A:K,11,0)="kube",1,0)</f>
        <v>0</v>
      </c>
      <c r="I521" s="62">
        <f t="shared" si="5"/>
        <v>0</v>
      </c>
      <c r="J521" s="62">
        <f>ifna(vlookup(A521,'Infra Study'!A:Q,17,0),0)</f>
        <v>0</v>
      </c>
      <c r="K521" s="64">
        <f>IFERROR(__xludf.DUMMYFUNCTION("N(REGEXMATCH(VLOOKUP(A521, 'RVtools V2.1'!A:H, 8, 0), ""^Serveur de fichiers""))"),0.0)</f>
        <v>0</v>
      </c>
      <c r="L521" s="64">
        <f t="shared" si="6"/>
        <v>0</v>
      </c>
      <c r="M521" s="65" t="str">
        <f>ifna(vlookup(A521,'RVtools V2.1'!A:I,8,0),"N/A")</f>
        <v>Infra - Veeam</v>
      </c>
      <c r="N521" s="64">
        <f>IFERROR(__xludf.DUMMYFUNCTION("IF(REGEXMATCH(M521, ""(?i)"" &amp; JOIN(""|"", SPLIT(""kalisil"", "" ""))), 1, 0)"),0.0)</f>
        <v>0</v>
      </c>
      <c r="O521" s="64" t="str">
        <f>vlookup(A521,'RVtools V2.1'!A:H,7,0)</f>
        <v>N/A</v>
      </c>
      <c r="P521" s="64">
        <f>if(vlookup(A521,'RVtools V2.1'!A:H,5,0)="oui",1,0)</f>
        <v>0</v>
      </c>
      <c r="Q521" s="64">
        <f>ifna(vlookup(A521,vCPU!A:B,2,0),"Unknown")</f>
        <v>4</v>
      </c>
      <c r="R521" s="66">
        <f>ifna(vlookup(A521,vMemory!A:C,3,0),"Unknown")</f>
        <v>8</v>
      </c>
      <c r="S521" s="66">
        <f>ifna(vlookup(A521,vDisk!A:C,3,0),"Unknown")</f>
        <v>70</v>
      </c>
      <c r="T521" s="67" t="str">
        <f t="array" ref="T521">IFS(
   L521=1, "No Lift &amp; Shift",
   J521=1, XLOOKUP(A521, 'Infra Study'!A:A, 'Infra Study'!P:P),
   I521=1, "No Lift &amp; Shift",
   H521=1, "GKE",
   K521=1, "GCNV",
   G521=1, "Lift &amp; Shift Prod",
   TRUE, "Lift &amp; Shift Noprod"
)</f>
        <v>Lift &amp; Shift Noprod</v>
      </c>
      <c r="U521" s="67">
        <f t="shared" si="7"/>
        <v>1</v>
      </c>
      <c r="V521" s="68" t="str">
        <f>if(T521="Lift &amp; Shift Noprod",if( Y521=0,Assumptions!$B$5, Assumptions!$B$4),if(T521="Lift &amp; Shift Prod",if(AND(N521=1,O521="T1"),Assumptions!$B$6,Assumptions!$B$4),0))</f>
        <v>E2</v>
      </c>
      <c r="W521" s="69">
        <f>if(V521&lt;&gt;0,if(Q521="Unknown", Assumptions!$B$42,If(Q521&gt;1,Q521,2)),0)</f>
        <v>4</v>
      </c>
      <c r="X521" s="69">
        <f>if(V521&lt;&gt;0,if(R521="Unknown", Assumptions!$B$43,R521),0)</f>
        <v>8</v>
      </c>
      <c r="Y521" s="68">
        <f t="shared" si="8"/>
        <v>0</v>
      </c>
      <c r="Z521" s="68">
        <f>if(V521&lt;&gt;0,if(  S521="Unknown", Assumptions!$B$44,S521),0)</f>
        <v>70</v>
      </c>
      <c r="AA521" s="68" t="str">
        <f>if(V521 ="N2",ifna(vlookup(W521&amp;"-"&amp;X521,'Ref. VM'!A:B,2,0),"Custom"),if(V521 ="E2" , ifna(vlookup(W521&amp;"-"&amp;X521,'Ref. VM'!D:E,2,0),"Custom"),if(V521="N2D",ifna(vlookup(W521&amp;"-"&amp;X521,'Ref. VM'!G:H,2,0),"Custom"),if(V521="N4",ifna(vlookup(W521&amp;"-"&amp;X521,'Ref. VM'!J:K,2,0),"Custom"),0))))</f>
        <v>Custom</v>
      </c>
      <c r="AB521" s="67" t="str">
        <f t="shared" si="9"/>
        <v>E2-Custom vCPUs</v>
      </c>
      <c r="AC521" s="67" t="str">
        <f t="shared" si="10"/>
        <v>E2-Custom RAM</v>
      </c>
      <c r="AD521" s="67">
        <f t="shared" si="11"/>
        <v>0</v>
      </c>
      <c r="AE521" s="69">
        <f>if(T521="Lift &amp; Shift Prod",730,if(T521="Lift &amp; Shift Noprod",Assumptions!$B$3,0))</f>
        <v>270</v>
      </c>
      <c r="AF521" s="70">
        <f>if( U521=0,0,if(Y521=0, ((vlookup(AB521,'SKU Pricing'!A:B,Assumptions!$B$2,0)*W521)+(vlookup(AC521,'SKU Pricing'!A:B,Assumptions!$B$2,0)*X521))*AE521,((vlookup(AB521,'SKU Pricing'!A:B,Assumptions!$B$2,0)*W521)+(vlookup(AC521,'SKU Pricing'!A:B,Assumptions!$B$2,0)*(W521*8))+(vlookup(AD521,'SKU Pricing'!A:B,Assumptions!$B$2,0)*(X521-(W521*8))))*AE521))</f>
        <v>36.383256</v>
      </c>
      <c r="AG521" s="67" t="str">
        <f t="shared" si="12"/>
        <v>Windows Server</v>
      </c>
      <c r="AH521" s="70">
        <f>ifna(vlookup(AG521,'SKU Pricing'!A:B,Assumptions!$B$2,0)*W521*AE521,0)</f>
        <v>49.68</v>
      </c>
      <c r="AI521" s="62" t="str">
        <f t="shared" si="13"/>
        <v/>
      </c>
      <c r="AJ521" s="62" t="str">
        <f>if(V521&lt;&gt;0, if(T521="Lift &amp; Shift Noprod",Assumptions!$B$9,if(V521=Assumptions!$B$6,Assumptions!$B$10,if(P521=1,Assumptions!$B$8,Assumptions!$B$7))),"")</f>
        <v>Balanced</v>
      </c>
      <c r="AK521" s="69" t="str">
        <f t="shared" si="14"/>
        <v>Balanced</v>
      </c>
      <c r="AL521" s="69">
        <f>if(AJ521="Hyperdisk Balanced",Assumptions!$B$11,0)</f>
        <v>0</v>
      </c>
      <c r="AM521" s="69">
        <f>if(AJ521="Hyperdisk Balanced",Assumptions!$B$12,0)</f>
        <v>0</v>
      </c>
      <c r="AN521" s="70">
        <f>if(AK521=0,0,if(AJ521="Hyperdisk Balanced",vlookup(AK521&amp;" provisioned space",'SKU Pricing'!A:B,Assumptions!$B$2,0)*Z521+vlookup(AK521&amp;" provisioned IOPS",'SKU Pricing'!A:B,Assumptions!$B$2,0)*AL521*730+vlookup(AK521&amp;" provisioned throughput",'SKU Pricing'!A:B,Assumptions!$B$2,0)*AM521*730,vlookup(AK521,'SKU Pricing'!A:B,Assumptions!$B$2,0)*Z521))</f>
        <v>8.12</v>
      </c>
      <c r="AO521" s="70">
        <f t="shared" si="15"/>
        <v>94.183256</v>
      </c>
      <c r="AP521" s="71" t="str">
        <f t="shared" si="16"/>
        <v>VM Manager</v>
      </c>
      <c r="AQ521" s="70">
        <f>ifna(vlookup(AP521,'SKU Pricing'!A:B,Assumptions!$B$2,0)*AE521,0)</f>
        <v>0.81</v>
      </c>
      <c r="AR521" s="72">
        <v>0.0</v>
      </c>
    </row>
    <row r="522">
      <c r="A522" s="61" t="s">
        <v>670</v>
      </c>
      <c r="B522" s="62" t="str">
        <f>ifna(if(vlookup(A522,vOS!A:B,2,0)="","Unknown",vlookup(A522,vOS!A:B,2,0)),"Unknown")</f>
        <v>Microsoft Windows Server 2019 (64-bit)</v>
      </c>
      <c r="C522" s="62">
        <f>vlookup(B522,'OS Study'!A:D,2,0)</f>
        <v>0</v>
      </c>
      <c r="D522" s="62" t="str">
        <f>vlookup(B522,'OS Study'!A:D,3,0)</f>
        <v>Windows</v>
      </c>
      <c r="E522" s="62" t="str">
        <f>vlookup(B522,'OS Study'!A:D,4,0)</f>
        <v>Server</v>
      </c>
      <c r="F522" s="63" t="str">
        <f>vlookup(B522,'OS Study'!A:E,5,0)</f>
        <v>2019</v>
      </c>
      <c r="G522" s="62">
        <f>IF(vlookup(A522,'RVtools V2.1'!A:J,4,0)="non",0,1)</f>
        <v>0</v>
      </c>
      <c r="H522" s="62">
        <f>if(vlookup(A522,'RVtools V2.1'!A:K,11,0)="kube",1,0)</f>
        <v>0</v>
      </c>
      <c r="I522" s="62">
        <f t="shared" si="5"/>
        <v>0</v>
      </c>
      <c r="J522" s="62">
        <f>ifna(vlookup(A522,'Infra Study'!A:Q,17,0),0)</f>
        <v>0</v>
      </c>
      <c r="K522" s="64">
        <f>IFERROR(__xludf.DUMMYFUNCTION("N(REGEXMATCH(VLOOKUP(A522, 'RVtools V2.1'!A:H, 8, 0), ""^Serveur de fichiers""))"),0.0)</f>
        <v>0</v>
      </c>
      <c r="L522" s="64">
        <f t="shared" si="6"/>
        <v>0</v>
      </c>
      <c r="M522" s="65" t="str">
        <f>ifna(vlookup(A522,'RVtools V2.1'!A:I,8,0),"N/A")</f>
        <v>Infra - Veeam</v>
      </c>
      <c r="N522" s="64">
        <f>IFERROR(__xludf.DUMMYFUNCTION("IF(REGEXMATCH(M522, ""(?i)"" &amp; JOIN(""|"", SPLIT(""kalisil"", "" ""))), 1, 0)"),0.0)</f>
        <v>0</v>
      </c>
      <c r="O522" s="64" t="str">
        <f>vlookup(A522,'RVtools V2.1'!A:H,7,0)</f>
        <v>N/A</v>
      </c>
      <c r="P522" s="64">
        <f>if(vlookup(A522,'RVtools V2.1'!A:H,5,0)="oui",1,0)</f>
        <v>0</v>
      </c>
      <c r="Q522" s="64">
        <f>ifna(vlookup(A522,vCPU!A:B,2,0),"Unknown")</f>
        <v>4</v>
      </c>
      <c r="R522" s="66">
        <f>ifna(vlookup(A522,vMemory!A:C,3,0),"Unknown")</f>
        <v>8</v>
      </c>
      <c r="S522" s="66">
        <f>ifna(vlookup(A522,vDisk!A:C,3,0),"Unknown")</f>
        <v>72</v>
      </c>
      <c r="T522" s="67" t="str">
        <f t="array" ref="T522">IFS(
   L522=1, "No Lift &amp; Shift",
   J522=1, XLOOKUP(A522, 'Infra Study'!A:A, 'Infra Study'!P:P),
   I522=1, "No Lift &amp; Shift",
   H522=1, "GKE",
   K522=1, "GCNV",
   G522=1, "Lift &amp; Shift Prod",
   TRUE, "Lift &amp; Shift Noprod"
)</f>
        <v>Lift &amp; Shift Noprod</v>
      </c>
      <c r="U522" s="67">
        <f t="shared" si="7"/>
        <v>1</v>
      </c>
      <c r="V522" s="68" t="str">
        <f>if(T522="Lift &amp; Shift Noprod",if( Y522=0,Assumptions!$B$5, Assumptions!$B$4),if(T522="Lift &amp; Shift Prod",if(AND(N522=1,O522="T1"),Assumptions!$B$6,Assumptions!$B$4),0))</f>
        <v>E2</v>
      </c>
      <c r="W522" s="69">
        <f>if(V522&lt;&gt;0,if(Q522="Unknown", Assumptions!$B$42,If(Q522&gt;1,Q522,2)),0)</f>
        <v>4</v>
      </c>
      <c r="X522" s="69">
        <f>if(V522&lt;&gt;0,if(R522="Unknown", Assumptions!$B$43,R522),0)</f>
        <v>8</v>
      </c>
      <c r="Y522" s="68">
        <f t="shared" si="8"/>
        <v>0</v>
      </c>
      <c r="Z522" s="68">
        <f>if(V522&lt;&gt;0,if(  S522="Unknown", Assumptions!$B$44,S522),0)</f>
        <v>72</v>
      </c>
      <c r="AA522" s="68" t="str">
        <f>if(V522 ="N2",ifna(vlookup(W522&amp;"-"&amp;X522,'Ref. VM'!A:B,2,0),"Custom"),if(V522 ="E2" , ifna(vlookup(W522&amp;"-"&amp;X522,'Ref. VM'!D:E,2,0),"Custom"),if(V522="N2D",ifna(vlookup(W522&amp;"-"&amp;X522,'Ref. VM'!G:H,2,0),"Custom"),if(V522="N4",ifna(vlookup(W522&amp;"-"&amp;X522,'Ref. VM'!J:K,2,0),"Custom"),0))))</f>
        <v>Custom</v>
      </c>
      <c r="AB522" s="67" t="str">
        <f t="shared" si="9"/>
        <v>E2-Custom vCPUs</v>
      </c>
      <c r="AC522" s="67" t="str">
        <f t="shared" si="10"/>
        <v>E2-Custom RAM</v>
      </c>
      <c r="AD522" s="67">
        <f t="shared" si="11"/>
        <v>0</v>
      </c>
      <c r="AE522" s="69">
        <f>if(T522="Lift &amp; Shift Prod",730,if(T522="Lift &amp; Shift Noprod",Assumptions!$B$3,0))</f>
        <v>270</v>
      </c>
      <c r="AF522" s="70">
        <f>if( U522=0,0,if(Y522=0, ((vlookup(AB522,'SKU Pricing'!A:B,Assumptions!$B$2,0)*W522)+(vlookup(AC522,'SKU Pricing'!A:B,Assumptions!$B$2,0)*X522))*AE522,((vlookup(AB522,'SKU Pricing'!A:B,Assumptions!$B$2,0)*W522)+(vlookup(AC522,'SKU Pricing'!A:B,Assumptions!$B$2,0)*(W522*8))+(vlookup(AD522,'SKU Pricing'!A:B,Assumptions!$B$2,0)*(X522-(W522*8))))*AE522))</f>
        <v>36.383256</v>
      </c>
      <c r="AG522" s="67" t="str">
        <f t="shared" si="12"/>
        <v>Windows Server</v>
      </c>
      <c r="AH522" s="70">
        <f>ifna(vlookup(AG522,'SKU Pricing'!A:B,Assumptions!$B$2,0)*W522*AE522,0)</f>
        <v>49.68</v>
      </c>
      <c r="AI522" s="62" t="str">
        <f t="shared" si="13"/>
        <v/>
      </c>
      <c r="AJ522" s="62" t="str">
        <f>if(V522&lt;&gt;0, if(T522="Lift &amp; Shift Noprod",Assumptions!$B$9,if(V522=Assumptions!$B$6,Assumptions!$B$10,if(P522=1,Assumptions!$B$8,Assumptions!$B$7))),"")</f>
        <v>Balanced</v>
      </c>
      <c r="AK522" s="69" t="str">
        <f t="shared" si="14"/>
        <v>Balanced</v>
      </c>
      <c r="AL522" s="69">
        <f>if(AJ522="Hyperdisk Balanced",Assumptions!$B$11,0)</f>
        <v>0</v>
      </c>
      <c r="AM522" s="69">
        <f>if(AJ522="Hyperdisk Balanced",Assumptions!$B$12,0)</f>
        <v>0</v>
      </c>
      <c r="AN522" s="70">
        <f>if(AK522=0,0,if(AJ522="Hyperdisk Balanced",vlookup(AK522&amp;" provisioned space",'SKU Pricing'!A:B,Assumptions!$B$2,0)*Z522+vlookup(AK522&amp;" provisioned IOPS",'SKU Pricing'!A:B,Assumptions!$B$2,0)*AL522*730+vlookup(AK522&amp;" provisioned throughput",'SKU Pricing'!A:B,Assumptions!$B$2,0)*AM522*730,vlookup(AK522,'SKU Pricing'!A:B,Assumptions!$B$2,0)*Z522))</f>
        <v>8.352</v>
      </c>
      <c r="AO522" s="70">
        <f t="shared" si="15"/>
        <v>94.415256</v>
      </c>
      <c r="AP522" s="71" t="str">
        <f t="shared" si="16"/>
        <v>VM Manager</v>
      </c>
      <c r="AQ522" s="70">
        <f>ifna(vlookup(AP522,'SKU Pricing'!A:B,Assumptions!$B$2,0)*AE522,0)</f>
        <v>0.81</v>
      </c>
      <c r="AR522" s="72">
        <v>0.0</v>
      </c>
    </row>
    <row r="523">
      <c r="A523" s="61" t="s">
        <v>671</v>
      </c>
      <c r="B523" s="62" t="str">
        <f>ifna(if(vlookup(A523,vOS!A:B,2,0)="","Unknown",vlookup(A523,vOS!A:B,2,0)),"Unknown")</f>
        <v>Microsoft Windows Server 2019 (64-bit)</v>
      </c>
      <c r="C523" s="62">
        <f>vlookup(B523,'OS Study'!A:D,2,0)</f>
        <v>0</v>
      </c>
      <c r="D523" s="62" t="str">
        <f>vlookup(B523,'OS Study'!A:D,3,0)</f>
        <v>Windows</v>
      </c>
      <c r="E523" s="62" t="str">
        <f>vlookup(B523,'OS Study'!A:D,4,0)</f>
        <v>Server</v>
      </c>
      <c r="F523" s="63" t="str">
        <f>vlookup(B523,'OS Study'!A:E,5,0)</f>
        <v>2019</v>
      </c>
      <c r="G523" s="62">
        <f>IF(vlookup(A523,'RVtools V2.1'!A:J,4,0)="non",0,1)</f>
        <v>0</v>
      </c>
      <c r="H523" s="62">
        <f>if(vlookup(A523,'RVtools V2.1'!A:K,11,0)="kube",1,0)</f>
        <v>0</v>
      </c>
      <c r="I523" s="62">
        <f t="shared" si="5"/>
        <v>0</v>
      </c>
      <c r="J523" s="62">
        <f>ifna(vlookup(A523,'Infra Study'!A:Q,17,0),0)</f>
        <v>0</v>
      </c>
      <c r="K523" s="64">
        <f>IFERROR(__xludf.DUMMYFUNCTION("N(REGEXMATCH(VLOOKUP(A523, 'RVtools V2.1'!A:H, 8, 0), ""^Serveur de fichiers""))"),0.0)</f>
        <v>0</v>
      </c>
      <c r="L523" s="64">
        <f t="shared" si="6"/>
        <v>0</v>
      </c>
      <c r="M523" s="65" t="str">
        <f>ifna(vlookup(A523,'RVtools V2.1'!A:I,8,0),"N/A")</f>
        <v>Infra - Veeam</v>
      </c>
      <c r="N523" s="64">
        <f>IFERROR(__xludf.DUMMYFUNCTION("IF(REGEXMATCH(M523, ""(?i)"" &amp; JOIN(""|"", SPLIT(""kalisil"", "" ""))), 1, 0)"),0.0)</f>
        <v>0</v>
      </c>
      <c r="O523" s="64" t="str">
        <f>vlookup(A523,'RVtools V2.1'!A:H,7,0)</f>
        <v>N/A</v>
      </c>
      <c r="P523" s="64">
        <f>if(vlookup(A523,'RVtools V2.1'!A:H,5,0)="oui",1,0)</f>
        <v>0</v>
      </c>
      <c r="Q523" s="64">
        <f>ifna(vlookup(A523,vCPU!A:B,2,0),"Unknown")</f>
        <v>4</v>
      </c>
      <c r="R523" s="66">
        <f>ifna(vlookup(A523,vMemory!A:C,3,0),"Unknown")</f>
        <v>8</v>
      </c>
      <c r="S523" s="66">
        <f>ifna(vlookup(A523,vDisk!A:C,3,0),"Unknown")</f>
        <v>69</v>
      </c>
      <c r="T523" s="67" t="str">
        <f t="array" ref="T523">IFS(
   L523=1, "No Lift &amp; Shift",
   J523=1, XLOOKUP(A523, 'Infra Study'!A:A, 'Infra Study'!P:P),
   I523=1, "No Lift &amp; Shift",
   H523=1, "GKE",
   K523=1, "GCNV",
   G523=1, "Lift &amp; Shift Prod",
   TRUE, "Lift &amp; Shift Noprod"
)</f>
        <v>Lift &amp; Shift Noprod</v>
      </c>
      <c r="U523" s="67">
        <f t="shared" si="7"/>
        <v>1</v>
      </c>
      <c r="V523" s="68" t="str">
        <f>if(T523="Lift &amp; Shift Noprod",if( Y523=0,Assumptions!$B$5, Assumptions!$B$4),if(T523="Lift &amp; Shift Prod",if(AND(N523=1,O523="T1"),Assumptions!$B$6,Assumptions!$B$4),0))</f>
        <v>E2</v>
      </c>
      <c r="W523" s="69">
        <f>if(V523&lt;&gt;0,if(Q523="Unknown", Assumptions!$B$42,If(Q523&gt;1,Q523,2)),0)</f>
        <v>4</v>
      </c>
      <c r="X523" s="69">
        <f>if(V523&lt;&gt;0,if(R523="Unknown", Assumptions!$B$43,R523),0)</f>
        <v>8</v>
      </c>
      <c r="Y523" s="68">
        <f t="shared" si="8"/>
        <v>0</v>
      </c>
      <c r="Z523" s="68">
        <f>if(V523&lt;&gt;0,if(  S523="Unknown", Assumptions!$B$44,S523),0)</f>
        <v>69</v>
      </c>
      <c r="AA523" s="68" t="str">
        <f>if(V523 ="N2",ifna(vlookup(W523&amp;"-"&amp;X523,'Ref. VM'!A:B,2,0),"Custom"),if(V523 ="E2" , ifna(vlookup(W523&amp;"-"&amp;X523,'Ref. VM'!D:E,2,0),"Custom"),if(V523="N2D",ifna(vlookup(W523&amp;"-"&amp;X523,'Ref. VM'!G:H,2,0),"Custom"),if(V523="N4",ifna(vlookup(W523&amp;"-"&amp;X523,'Ref. VM'!J:K,2,0),"Custom"),0))))</f>
        <v>Custom</v>
      </c>
      <c r="AB523" s="67" t="str">
        <f t="shared" si="9"/>
        <v>E2-Custom vCPUs</v>
      </c>
      <c r="AC523" s="67" t="str">
        <f t="shared" si="10"/>
        <v>E2-Custom RAM</v>
      </c>
      <c r="AD523" s="67">
        <f t="shared" si="11"/>
        <v>0</v>
      </c>
      <c r="AE523" s="69">
        <f>if(T523="Lift &amp; Shift Prod",730,if(T523="Lift &amp; Shift Noprod",Assumptions!$B$3,0))</f>
        <v>270</v>
      </c>
      <c r="AF523" s="70">
        <f>if( U523=0,0,if(Y523=0, ((vlookup(AB523,'SKU Pricing'!A:B,Assumptions!$B$2,0)*W523)+(vlookup(AC523,'SKU Pricing'!A:B,Assumptions!$B$2,0)*X523))*AE523,((vlookup(AB523,'SKU Pricing'!A:B,Assumptions!$B$2,0)*W523)+(vlookup(AC523,'SKU Pricing'!A:B,Assumptions!$B$2,0)*(W523*8))+(vlookup(AD523,'SKU Pricing'!A:B,Assumptions!$B$2,0)*(X523-(W523*8))))*AE523))</f>
        <v>36.383256</v>
      </c>
      <c r="AG523" s="67" t="str">
        <f t="shared" si="12"/>
        <v>Windows Server</v>
      </c>
      <c r="AH523" s="70">
        <f>ifna(vlookup(AG523,'SKU Pricing'!A:B,Assumptions!$B$2,0)*W523*AE523,0)</f>
        <v>49.68</v>
      </c>
      <c r="AI523" s="62" t="str">
        <f t="shared" si="13"/>
        <v/>
      </c>
      <c r="AJ523" s="62" t="str">
        <f>if(V523&lt;&gt;0, if(T523="Lift &amp; Shift Noprod",Assumptions!$B$9,if(V523=Assumptions!$B$6,Assumptions!$B$10,if(P523=1,Assumptions!$B$8,Assumptions!$B$7))),"")</f>
        <v>Balanced</v>
      </c>
      <c r="AK523" s="69" t="str">
        <f t="shared" si="14"/>
        <v>Balanced</v>
      </c>
      <c r="AL523" s="69">
        <f>if(AJ523="Hyperdisk Balanced",Assumptions!$B$11,0)</f>
        <v>0</v>
      </c>
      <c r="AM523" s="69">
        <f>if(AJ523="Hyperdisk Balanced",Assumptions!$B$12,0)</f>
        <v>0</v>
      </c>
      <c r="AN523" s="70">
        <f>if(AK523=0,0,if(AJ523="Hyperdisk Balanced",vlookup(AK523&amp;" provisioned space",'SKU Pricing'!A:B,Assumptions!$B$2,0)*Z523+vlookup(AK523&amp;" provisioned IOPS",'SKU Pricing'!A:B,Assumptions!$B$2,0)*AL523*730+vlookup(AK523&amp;" provisioned throughput",'SKU Pricing'!A:B,Assumptions!$B$2,0)*AM523*730,vlookup(AK523,'SKU Pricing'!A:B,Assumptions!$B$2,0)*Z523))</f>
        <v>8.004</v>
      </c>
      <c r="AO523" s="70">
        <f t="shared" si="15"/>
        <v>94.067256</v>
      </c>
      <c r="AP523" s="71" t="str">
        <f t="shared" si="16"/>
        <v>VM Manager</v>
      </c>
      <c r="AQ523" s="70">
        <f>ifna(vlookup(AP523,'SKU Pricing'!A:B,Assumptions!$B$2,0)*AE523,0)</f>
        <v>0.81</v>
      </c>
      <c r="AR523" s="72">
        <v>0.0</v>
      </c>
    </row>
    <row r="524">
      <c r="A524" s="61" t="s">
        <v>672</v>
      </c>
      <c r="B524" s="62" t="str">
        <f>ifna(if(vlookup(A524,vOS!A:B,2,0)="","Unknown",vlookup(A524,vOS!A:B,2,0)),"Unknown")</f>
        <v>Ubuntu Linux (64-bit)</v>
      </c>
      <c r="C524" s="62">
        <f>vlookup(B524,'OS Study'!A:D,2,0)</f>
        <v>0</v>
      </c>
      <c r="D524" s="62" t="str">
        <f>vlookup(B524,'OS Study'!A:D,3,0)</f>
        <v>Linux</v>
      </c>
      <c r="E524" s="62" t="str">
        <f>vlookup(B524,'OS Study'!A:D,4,0)</f>
        <v>Ubuntu</v>
      </c>
      <c r="F524" s="63" t="str">
        <f>vlookup(B524,'OS Study'!A:E,5,0)</f>
        <v/>
      </c>
      <c r="G524" s="62">
        <f>IF(vlookup(A524,'RVtools V2.1'!A:J,4,0)="non",0,1)</f>
        <v>0</v>
      </c>
      <c r="H524" s="62">
        <f>if(vlookup(A524,'RVtools V2.1'!A:K,11,0)="kube",1,0)</f>
        <v>0</v>
      </c>
      <c r="I524" s="62">
        <f t="shared" si="5"/>
        <v>0</v>
      </c>
      <c r="J524" s="62">
        <f>ifna(vlookup(A524,'Infra Study'!A:Q,17,0),0)</f>
        <v>0</v>
      </c>
      <c r="K524" s="64">
        <f>IFERROR(__xludf.DUMMYFUNCTION("N(REGEXMATCH(VLOOKUP(A524, 'RVtools V2.1'!A:H, 8, 0), ""^Serveur de fichiers""))"),0.0)</f>
        <v>0</v>
      </c>
      <c r="L524" s="64">
        <f t="shared" si="6"/>
        <v>0</v>
      </c>
      <c r="M524" s="65" t="str">
        <f>ifna(vlookup(A524,'RVtools V2.1'!A:I,8,0),"N/A")</f>
        <v>Infra - Veeam</v>
      </c>
      <c r="N524" s="64">
        <f>IFERROR(__xludf.DUMMYFUNCTION("IF(REGEXMATCH(M524, ""(?i)"" &amp; JOIN(""|"", SPLIT(""kalisil"", "" ""))), 1, 0)"),0.0)</f>
        <v>0</v>
      </c>
      <c r="O524" s="64" t="str">
        <f>vlookup(A524,'RVtools V2.1'!A:H,7,0)</f>
        <v>N/A</v>
      </c>
      <c r="P524" s="64">
        <f>if(vlookup(A524,'RVtools V2.1'!A:H,5,0)="oui",1,0)</f>
        <v>0</v>
      </c>
      <c r="Q524" s="64">
        <f>ifna(vlookup(A524,vCPU!A:B,2,0),"Unknown")</f>
        <v>8</v>
      </c>
      <c r="R524" s="66">
        <f>ifna(vlookup(A524,vMemory!A:C,3,0),"Unknown")</f>
        <v>16</v>
      </c>
      <c r="S524" s="66">
        <f>ifna(vlookup(A524,vDisk!A:C,3,0),"Unknown")</f>
        <v>38</v>
      </c>
      <c r="T524" s="67" t="str">
        <f t="array" ref="T524">IFS(
   L524=1, "No Lift &amp; Shift",
   J524=1, XLOOKUP(A524, 'Infra Study'!A:A, 'Infra Study'!P:P),
   I524=1, "No Lift &amp; Shift",
   H524=1, "GKE",
   K524=1, "GCNV",
   G524=1, "Lift &amp; Shift Prod",
   TRUE, "Lift &amp; Shift Noprod"
)</f>
        <v>Lift &amp; Shift Noprod</v>
      </c>
      <c r="U524" s="67">
        <f t="shared" si="7"/>
        <v>1</v>
      </c>
      <c r="V524" s="68" t="str">
        <f>if(T524="Lift &amp; Shift Noprod",if( Y524=0,Assumptions!$B$5, Assumptions!$B$4),if(T524="Lift &amp; Shift Prod",if(AND(N524=1,O524="T1"),Assumptions!$B$6,Assumptions!$B$4),0))</f>
        <v>E2</v>
      </c>
      <c r="W524" s="69">
        <f>if(V524&lt;&gt;0,if(Q524="Unknown", Assumptions!$B$42,If(Q524&gt;1,Q524,2)),0)</f>
        <v>8</v>
      </c>
      <c r="X524" s="69">
        <f>if(V524&lt;&gt;0,if(R524="Unknown", Assumptions!$B$43,R524),0)</f>
        <v>16</v>
      </c>
      <c r="Y524" s="68">
        <f t="shared" si="8"/>
        <v>0</v>
      </c>
      <c r="Z524" s="68">
        <f>if(V524&lt;&gt;0,if(  S524="Unknown", Assumptions!$B$44,S524),0)</f>
        <v>38</v>
      </c>
      <c r="AA524" s="68" t="str">
        <f>if(V524 ="N2",ifna(vlookup(W524&amp;"-"&amp;X524,'Ref. VM'!A:B,2,0),"Custom"),if(V524 ="E2" , ifna(vlookup(W524&amp;"-"&amp;X524,'Ref. VM'!D:E,2,0),"Custom"),if(V524="N2D",ifna(vlookup(W524&amp;"-"&amp;X524,'Ref. VM'!G:H,2,0),"Custom"),if(V524="N4",ifna(vlookup(W524&amp;"-"&amp;X524,'Ref. VM'!J:K,2,0),"Custom"),0))))</f>
        <v>Custom</v>
      </c>
      <c r="AB524" s="67" t="str">
        <f t="shared" si="9"/>
        <v>E2-Custom vCPUs</v>
      </c>
      <c r="AC524" s="67" t="str">
        <f t="shared" si="10"/>
        <v>E2-Custom RAM</v>
      </c>
      <c r="AD524" s="67">
        <f t="shared" si="11"/>
        <v>0</v>
      </c>
      <c r="AE524" s="69">
        <f>if(T524="Lift &amp; Shift Prod",730,if(T524="Lift &amp; Shift Noprod",Assumptions!$B$3,0))</f>
        <v>270</v>
      </c>
      <c r="AF524" s="70">
        <f>if( U524=0,0,if(Y524=0, ((vlookup(AB524,'SKU Pricing'!A:B,Assumptions!$B$2,0)*W524)+(vlookup(AC524,'SKU Pricing'!A:B,Assumptions!$B$2,0)*X524))*AE524,((vlookup(AB524,'SKU Pricing'!A:B,Assumptions!$B$2,0)*W524)+(vlookup(AC524,'SKU Pricing'!A:B,Assumptions!$B$2,0)*(W524*8))+(vlookup(AD524,'SKU Pricing'!A:B,Assumptions!$B$2,0)*(X524-(W524*8))))*AE524))</f>
        <v>72.766512</v>
      </c>
      <c r="AG524" s="67">
        <f t="shared" si="12"/>
        <v>0</v>
      </c>
      <c r="AH524" s="70">
        <f>ifna(vlookup(AG524,'SKU Pricing'!A:B,Assumptions!$B$2,0)*W524*AE524,0)</f>
        <v>0</v>
      </c>
      <c r="AI524" s="62" t="str">
        <f t="shared" si="13"/>
        <v/>
      </c>
      <c r="AJ524" s="62" t="str">
        <f>if(V524&lt;&gt;0, if(T524="Lift &amp; Shift Noprod",Assumptions!$B$9,if(V524=Assumptions!$B$6,Assumptions!$B$10,if(P524=1,Assumptions!$B$8,Assumptions!$B$7))),"")</f>
        <v>Balanced</v>
      </c>
      <c r="AK524" s="69" t="str">
        <f t="shared" si="14"/>
        <v>Balanced</v>
      </c>
      <c r="AL524" s="69">
        <f>if(AJ524="Hyperdisk Balanced",Assumptions!$B$11,0)</f>
        <v>0</v>
      </c>
      <c r="AM524" s="69">
        <f>if(AJ524="Hyperdisk Balanced",Assumptions!$B$12,0)</f>
        <v>0</v>
      </c>
      <c r="AN524" s="70">
        <f>if(AK524=0,0,if(AJ524="Hyperdisk Balanced",vlookup(AK524&amp;" provisioned space",'SKU Pricing'!A:B,Assumptions!$B$2,0)*Z524+vlookup(AK524&amp;" provisioned IOPS",'SKU Pricing'!A:B,Assumptions!$B$2,0)*AL524*730+vlookup(AK524&amp;" provisioned throughput",'SKU Pricing'!A:B,Assumptions!$B$2,0)*AM524*730,vlookup(AK524,'SKU Pricing'!A:B,Assumptions!$B$2,0)*Z524))</f>
        <v>4.408</v>
      </c>
      <c r="AO524" s="70">
        <f t="shared" si="15"/>
        <v>77.174512</v>
      </c>
      <c r="AP524" s="71" t="str">
        <f t="shared" si="16"/>
        <v>VM Manager</v>
      </c>
      <c r="AQ524" s="70">
        <f>ifna(vlookup(AP524,'SKU Pricing'!A:B,Assumptions!$B$2,0)*AE524,0)</f>
        <v>0.81</v>
      </c>
      <c r="AR524" s="72">
        <v>0.0</v>
      </c>
    </row>
    <row r="525">
      <c r="A525" s="61" t="s">
        <v>673</v>
      </c>
      <c r="B525" s="62" t="str">
        <f>ifna(if(vlookup(A525,vOS!A:B,2,0)="","Unknown",vlookup(A525,vOS!A:B,2,0)),"Unknown")</f>
        <v>Ubuntu Linux (64-bit)</v>
      </c>
      <c r="C525" s="62">
        <f>vlookup(B525,'OS Study'!A:D,2,0)</f>
        <v>0</v>
      </c>
      <c r="D525" s="62" t="str">
        <f>vlookup(B525,'OS Study'!A:D,3,0)</f>
        <v>Linux</v>
      </c>
      <c r="E525" s="62" t="str">
        <f>vlookup(B525,'OS Study'!A:D,4,0)</f>
        <v>Ubuntu</v>
      </c>
      <c r="F525" s="63" t="str">
        <f>vlookup(B525,'OS Study'!A:E,5,0)</f>
        <v/>
      </c>
      <c r="G525" s="62">
        <f>IF(vlookup(A525,'RVtools V2.1'!A:J,4,0)="non",0,1)</f>
        <v>0</v>
      </c>
      <c r="H525" s="62">
        <f>if(vlookup(A525,'RVtools V2.1'!A:K,11,0)="kube",1,0)</f>
        <v>0</v>
      </c>
      <c r="I525" s="62">
        <f t="shared" si="5"/>
        <v>0</v>
      </c>
      <c r="J525" s="62">
        <f>ifna(vlookup(A525,'Infra Study'!A:Q,17,0),0)</f>
        <v>0</v>
      </c>
      <c r="K525" s="64">
        <f>IFERROR(__xludf.DUMMYFUNCTION("N(REGEXMATCH(VLOOKUP(A525, 'RVtools V2.1'!A:H, 8, 0), ""^Serveur de fichiers""))"),0.0)</f>
        <v>0</v>
      </c>
      <c r="L525" s="64">
        <f t="shared" si="6"/>
        <v>0</v>
      </c>
      <c r="M525" s="65" t="str">
        <f>ifna(vlookup(A525,'RVtools V2.1'!A:I,8,0),"N/A")</f>
        <v>Infra - Veeam</v>
      </c>
      <c r="N525" s="64">
        <f>IFERROR(__xludf.DUMMYFUNCTION("IF(REGEXMATCH(M525, ""(?i)"" &amp; JOIN(""|"", SPLIT(""kalisil"", "" ""))), 1, 0)"),0.0)</f>
        <v>0</v>
      </c>
      <c r="O525" s="64" t="str">
        <f>vlookup(A525,'RVtools V2.1'!A:H,7,0)</f>
        <v>N/A</v>
      </c>
      <c r="P525" s="64">
        <f>if(vlookup(A525,'RVtools V2.1'!A:H,5,0)="oui",1,0)</f>
        <v>0</v>
      </c>
      <c r="Q525" s="64">
        <f>ifna(vlookup(A525,vCPU!A:B,2,0),"Unknown")</f>
        <v>8</v>
      </c>
      <c r="R525" s="66">
        <f>ifna(vlookup(A525,vMemory!A:C,3,0),"Unknown")</f>
        <v>16</v>
      </c>
      <c r="S525" s="66">
        <f>ifna(vlookup(A525,vDisk!A:C,3,0),"Unknown")</f>
        <v>25</v>
      </c>
      <c r="T525" s="67" t="str">
        <f t="array" ref="T525">IFS(
   L525=1, "No Lift &amp; Shift",
   J525=1, XLOOKUP(A525, 'Infra Study'!A:A, 'Infra Study'!P:P),
   I525=1, "No Lift &amp; Shift",
   H525=1, "GKE",
   K525=1, "GCNV",
   G525=1, "Lift &amp; Shift Prod",
   TRUE, "Lift &amp; Shift Noprod"
)</f>
        <v>Lift &amp; Shift Noprod</v>
      </c>
      <c r="U525" s="67">
        <f t="shared" si="7"/>
        <v>1</v>
      </c>
      <c r="V525" s="68" t="str">
        <f>if(T525="Lift &amp; Shift Noprod",if( Y525=0,Assumptions!$B$5, Assumptions!$B$4),if(T525="Lift &amp; Shift Prod",if(AND(N525=1,O525="T1"),Assumptions!$B$6,Assumptions!$B$4),0))</f>
        <v>E2</v>
      </c>
      <c r="W525" s="69">
        <f>if(V525&lt;&gt;0,if(Q525="Unknown", Assumptions!$B$42,If(Q525&gt;1,Q525,2)),0)</f>
        <v>8</v>
      </c>
      <c r="X525" s="69">
        <f>if(V525&lt;&gt;0,if(R525="Unknown", Assumptions!$B$43,R525),0)</f>
        <v>16</v>
      </c>
      <c r="Y525" s="68">
        <f t="shared" si="8"/>
        <v>0</v>
      </c>
      <c r="Z525" s="68">
        <f>if(V525&lt;&gt;0,if(  S525="Unknown", Assumptions!$B$44,S525),0)</f>
        <v>25</v>
      </c>
      <c r="AA525" s="68" t="str">
        <f>if(V525 ="N2",ifna(vlookup(W525&amp;"-"&amp;X525,'Ref. VM'!A:B,2,0),"Custom"),if(V525 ="E2" , ifna(vlookup(W525&amp;"-"&amp;X525,'Ref. VM'!D:E,2,0),"Custom"),if(V525="N2D",ifna(vlookup(W525&amp;"-"&amp;X525,'Ref. VM'!G:H,2,0),"Custom"),if(V525="N4",ifna(vlookup(W525&amp;"-"&amp;X525,'Ref. VM'!J:K,2,0),"Custom"),0))))</f>
        <v>Custom</v>
      </c>
      <c r="AB525" s="67" t="str">
        <f t="shared" si="9"/>
        <v>E2-Custom vCPUs</v>
      </c>
      <c r="AC525" s="67" t="str">
        <f t="shared" si="10"/>
        <v>E2-Custom RAM</v>
      </c>
      <c r="AD525" s="67">
        <f t="shared" si="11"/>
        <v>0</v>
      </c>
      <c r="AE525" s="69">
        <f>if(T525="Lift &amp; Shift Prod",730,if(T525="Lift &amp; Shift Noprod",Assumptions!$B$3,0))</f>
        <v>270</v>
      </c>
      <c r="AF525" s="70">
        <f>if( U525=0,0,if(Y525=0, ((vlookup(AB525,'SKU Pricing'!A:B,Assumptions!$B$2,0)*W525)+(vlookup(AC525,'SKU Pricing'!A:B,Assumptions!$B$2,0)*X525))*AE525,((vlookup(AB525,'SKU Pricing'!A:B,Assumptions!$B$2,0)*W525)+(vlookup(AC525,'SKU Pricing'!A:B,Assumptions!$B$2,0)*(W525*8))+(vlookup(AD525,'SKU Pricing'!A:B,Assumptions!$B$2,0)*(X525-(W525*8))))*AE525))</f>
        <v>72.766512</v>
      </c>
      <c r="AG525" s="67">
        <f t="shared" si="12"/>
        <v>0</v>
      </c>
      <c r="AH525" s="70">
        <f>ifna(vlookup(AG525,'SKU Pricing'!A:B,Assumptions!$B$2,0)*W525*AE525,0)</f>
        <v>0</v>
      </c>
      <c r="AI525" s="62" t="str">
        <f t="shared" si="13"/>
        <v/>
      </c>
      <c r="AJ525" s="62" t="str">
        <f>if(V525&lt;&gt;0, if(T525="Lift &amp; Shift Noprod",Assumptions!$B$9,if(V525=Assumptions!$B$6,Assumptions!$B$10,if(P525=1,Assumptions!$B$8,Assumptions!$B$7))),"")</f>
        <v>Balanced</v>
      </c>
      <c r="AK525" s="69" t="str">
        <f t="shared" si="14"/>
        <v>Balanced</v>
      </c>
      <c r="AL525" s="69">
        <f>if(AJ525="Hyperdisk Balanced",Assumptions!$B$11,0)</f>
        <v>0</v>
      </c>
      <c r="AM525" s="69">
        <f>if(AJ525="Hyperdisk Balanced",Assumptions!$B$12,0)</f>
        <v>0</v>
      </c>
      <c r="AN525" s="70">
        <f>if(AK525=0,0,if(AJ525="Hyperdisk Balanced",vlookup(AK525&amp;" provisioned space",'SKU Pricing'!A:B,Assumptions!$B$2,0)*Z525+vlookup(AK525&amp;" provisioned IOPS",'SKU Pricing'!A:B,Assumptions!$B$2,0)*AL525*730+vlookup(AK525&amp;" provisioned throughput",'SKU Pricing'!A:B,Assumptions!$B$2,0)*AM525*730,vlookup(AK525,'SKU Pricing'!A:B,Assumptions!$B$2,0)*Z525))</f>
        <v>2.9</v>
      </c>
      <c r="AO525" s="70">
        <f t="shared" si="15"/>
        <v>75.666512</v>
      </c>
      <c r="AP525" s="71" t="str">
        <f t="shared" si="16"/>
        <v>VM Manager</v>
      </c>
      <c r="AQ525" s="70">
        <f>ifna(vlookup(AP525,'SKU Pricing'!A:B,Assumptions!$B$2,0)*AE525,0)</f>
        <v>0.81</v>
      </c>
      <c r="AR525" s="72">
        <v>0.0</v>
      </c>
    </row>
    <row r="526">
      <c r="A526" s="61" t="s">
        <v>674</v>
      </c>
      <c r="B526" s="62" t="str">
        <f>ifna(if(vlookup(A526,vOS!A:B,2,0)="","Unknown",vlookup(A526,vOS!A:B,2,0)),"Unknown")</f>
        <v>Ubuntu Linux (64-bit)</v>
      </c>
      <c r="C526" s="62">
        <f>vlookup(B526,'OS Study'!A:D,2,0)</f>
        <v>0</v>
      </c>
      <c r="D526" s="62" t="str">
        <f>vlookup(B526,'OS Study'!A:D,3,0)</f>
        <v>Linux</v>
      </c>
      <c r="E526" s="62" t="str">
        <f>vlookup(B526,'OS Study'!A:D,4,0)</f>
        <v>Ubuntu</v>
      </c>
      <c r="F526" s="63" t="str">
        <f>vlookup(B526,'OS Study'!A:E,5,0)</f>
        <v/>
      </c>
      <c r="G526" s="62">
        <f>IF(vlookup(A526,'RVtools V2.1'!A:J,4,0)="non",0,1)</f>
        <v>0</v>
      </c>
      <c r="H526" s="62">
        <f>if(vlookup(A526,'RVtools V2.1'!A:K,11,0)="kube",1,0)</f>
        <v>0</v>
      </c>
      <c r="I526" s="62">
        <f t="shared" si="5"/>
        <v>0</v>
      </c>
      <c r="J526" s="62">
        <f>ifna(vlookup(A526,'Infra Study'!A:Q,17,0),0)</f>
        <v>0</v>
      </c>
      <c r="K526" s="64">
        <f>IFERROR(__xludf.DUMMYFUNCTION("N(REGEXMATCH(VLOOKUP(A526, 'RVtools V2.1'!A:H, 8, 0), ""^Serveur de fichiers""))"),0.0)</f>
        <v>0</v>
      </c>
      <c r="L526" s="64">
        <f t="shared" si="6"/>
        <v>0</v>
      </c>
      <c r="M526" s="65" t="str">
        <f>ifna(vlookup(A526,'RVtools V2.1'!A:I,8,0),"N/A")</f>
        <v>Infra - Veeam</v>
      </c>
      <c r="N526" s="64">
        <f>IFERROR(__xludf.DUMMYFUNCTION("IF(REGEXMATCH(M526, ""(?i)"" &amp; JOIN(""|"", SPLIT(""kalisil"", "" ""))), 1, 0)"),0.0)</f>
        <v>0</v>
      </c>
      <c r="O526" s="64" t="str">
        <f>vlookup(A526,'RVtools V2.1'!A:H,7,0)</f>
        <v>N/A</v>
      </c>
      <c r="P526" s="64">
        <f>if(vlookup(A526,'RVtools V2.1'!A:H,5,0)="oui",1,0)</f>
        <v>0</v>
      </c>
      <c r="Q526" s="64">
        <f>ifna(vlookup(A526,vCPU!A:B,2,0),"Unknown")</f>
        <v>8</v>
      </c>
      <c r="R526" s="66">
        <f>ifna(vlookup(A526,vMemory!A:C,3,0),"Unknown")</f>
        <v>16</v>
      </c>
      <c r="S526" s="66">
        <f>ifna(vlookup(A526,vDisk!A:C,3,0),"Unknown")</f>
        <v>35</v>
      </c>
      <c r="T526" s="67" t="str">
        <f t="array" ref="T526">IFS(
   L526=1, "No Lift &amp; Shift",
   J526=1, XLOOKUP(A526, 'Infra Study'!A:A, 'Infra Study'!P:P),
   I526=1, "No Lift &amp; Shift",
   H526=1, "GKE",
   K526=1, "GCNV",
   G526=1, "Lift &amp; Shift Prod",
   TRUE, "Lift &amp; Shift Noprod"
)</f>
        <v>Lift &amp; Shift Noprod</v>
      </c>
      <c r="U526" s="67">
        <f t="shared" si="7"/>
        <v>1</v>
      </c>
      <c r="V526" s="68" t="str">
        <f>if(T526="Lift &amp; Shift Noprod",if( Y526=0,Assumptions!$B$5, Assumptions!$B$4),if(T526="Lift &amp; Shift Prod",if(AND(N526=1,O526="T1"),Assumptions!$B$6,Assumptions!$B$4),0))</f>
        <v>E2</v>
      </c>
      <c r="W526" s="69">
        <f>if(V526&lt;&gt;0,if(Q526="Unknown", Assumptions!$B$42,If(Q526&gt;1,Q526,2)),0)</f>
        <v>8</v>
      </c>
      <c r="X526" s="69">
        <f>if(V526&lt;&gt;0,if(R526="Unknown", Assumptions!$B$43,R526),0)</f>
        <v>16</v>
      </c>
      <c r="Y526" s="68">
        <f t="shared" si="8"/>
        <v>0</v>
      </c>
      <c r="Z526" s="68">
        <f>if(V526&lt;&gt;0,if(  S526="Unknown", Assumptions!$B$44,S526),0)</f>
        <v>35</v>
      </c>
      <c r="AA526" s="68" t="str">
        <f>if(V526 ="N2",ifna(vlookup(W526&amp;"-"&amp;X526,'Ref. VM'!A:B,2,0),"Custom"),if(V526 ="E2" , ifna(vlookup(W526&amp;"-"&amp;X526,'Ref. VM'!D:E,2,0),"Custom"),if(V526="N2D",ifna(vlookup(W526&amp;"-"&amp;X526,'Ref. VM'!G:H,2,0),"Custom"),if(V526="N4",ifna(vlookup(W526&amp;"-"&amp;X526,'Ref. VM'!J:K,2,0),"Custom"),0))))</f>
        <v>Custom</v>
      </c>
      <c r="AB526" s="67" t="str">
        <f t="shared" si="9"/>
        <v>E2-Custom vCPUs</v>
      </c>
      <c r="AC526" s="67" t="str">
        <f t="shared" si="10"/>
        <v>E2-Custom RAM</v>
      </c>
      <c r="AD526" s="67">
        <f t="shared" si="11"/>
        <v>0</v>
      </c>
      <c r="AE526" s="69">
        <f>if(T526="Lift &amp; Shift Prod",730,if(T526="Lift &amp; Shift Noprod",Assumptions!$B$3,0))</f>
        <v>270</v>
      </c>
      <c r="AF526" s="70">
        <f>if( U526=0,0,if(Y526=0, ((vlookup(AB526,'SKU Pricing'!A:B,Assumptions!$B$2,0)*W526)+(vlookup(AC526,'SKU Pricing'!A:B,Assumptions!$B$2,0)*X526))*AE526,((vlookup(AB526,'SKU Pricing'!A:B,Assumptions!$B$2,0)*W526)+(vlookup(AC526,'SKU Pricing'!A:B,Assumptions!$B$2,0)*(W526*8))+(vlookup(AD526,'SKU Pricing'!A:B,Assumptions!$B$2,0)*(X526-(W526*8))))*AE526))</f>
        <v>72.766512</v>
      </c>
      <c r="AG526" s="67">
        <f t="shared" si="12"/>
        <v>0</v>
      </c>
      <c r="AH526" s="70">
        <f>ifna(vlookup(AG526,'SKU Pricing'!A:B,Assumptions!$B$2,0)*W526*AE526,0)</f>
        <v>0</v>
      </c>
      <c r="AI526" s="62" t="str">
        <f t="shared" si="13"/>
        <v/>
      </c>
      <c r="AJ526" s="62" t="str">
        <f>if(V526&lt;&gt;0, if(T526="Lift &amp; Shift Noprod",Assumptions!$B$9,if(V526=Assumptions!$B$6,Assumptions!$B$10,if(P526=1,Assumptions!$B$8,Assumptions!$B$7))),"")</f>
        <v>Balanced</v>
      </c>
      <c r="AK526" s="69" t="str">
        <f t="shared" si="14"/>
        <v>Balanced</v>
      </c>
      <c r="AL526" s="69">
        <f>if(AJ526="Hyperdisk Balanced",Assumptions!$B$11,0)</f>
        <v>0</v>
      </c>
      <c r="AM526" s="69">
        <f>if(AJ526="Hyperdisk Balanced",Assumptions!$B$12,0)</f>
        <v>0</v>
      </c>
      <c r="AN526" s="70">
        <f>if(AK526=0,0,if(AJ526="Hyperdisk Balanced",vlookup(AK526&amp;" provisioned space",'SKU Pricing'!A:B,Assumptions!$B$2,0)*Z526+vlookup(AK526&amp;" provisioned IOPS",'SKU Pricing'!A:B,Assumptions!$B$2,0)*AL526*730+vlookup(AK526&amp;" provisioned throughput",'SKU Pricing'!A:B,Assumptions!$B$2,0)*AM526*730,vlookup(AK526,'SKU Pricing'!A:B,Assumptions!$B$2,0)*Z526))</f>
        <v>4.06</v>
      </c>
      <c r="AO526" s="70">
        <f t="shared" si="15"/>
        <v>76.826512</v>
      </c>
      <c r="AP526" s="71" t="str">
        <f t="shared" si="16"/>
        <v>VM Manager</v>
      </c>
      <c r="AQ526" s="70">
        <f>ifna(vlookup(AP526,'SKU Pricing'!A:B,Assumptions!$B$2,0)*AE526,0)</f>
        <v>0.81</v>
      </c>
      <c r="AR526" s="72">
        <v>0.0</v>
      </c>
    </row>
    <row r="527">
      <c r="A527" s="61" t="s">
        <v>675</v>
      </c>
      <c r="B527" s="62" t="str">
        <f>ifna(if(vlookup(A527,vOS!A:B,2,0)="","Unknown",vlookup(A527,vOS!A:B,2,0)),"Unknown")</f>
        <v>Microsoft Windows Server 2019 (64-bit)</v>
      </c>
      <c r="C527" s="62">
        <f>vlookup(B527,'OS Study'!A:D,2,0)</f>
        <v>0</v>
      </c>
      <c r="D527" s="62" t="str">
        <f>vlookup(B527,'OS Study'!A:D,3,0)</f>
        <v>Windows</v>
      </c>
      <c r="E527" s="62" t="str">
        <f>vlookup(B527,'OS Study'!A:D,4,0)</f>
        <v>Server</v>
      </c>
      <c r="F527" s="63" t="str">
        <f>vlookup(B527,'OS Study'!A:E,5,0)</f>
        <v>2019</v>
      </c>
      <c r="G527" s="62">
        <f>IF(vlookup(A527,'RVtools V2.1'!A:J,4,0)="non",0,1)</f>
        <v>0</v>
      </c>
      <c r="H527" s="62">
        <f>if(vlookup(A527,'RVtools V2.1'!A:K,11,0)="kube",1,0)</f>
        <v>0</v>
      </c>
      <c r="I527" s="62">
        <f t="shared" si="5"/>
        <v>0</v>
      </c>
      <c r="J527" s="62">
        <f>ifna(vlookup(A527,'Infra Study'!A:Q,17,0),0)</f>
        <v>1</v>
      </c>
      <c r="K527" s="64">
        <f>IFERROR(__xludf.DUMMYFUNCTION("N(REGEXMATCH(VLOOKUP(A527, 'RVtools V2.1'!A:H, 8, 0), ""^Serveur de fichiers""))"),0.0)</f>
        <v>0</v>
      </c>
      <c r="L527" s="64">
        <f t="shared" si="6"/>
        <v>0</v>
      </c>
      <c r="M527" s="65" t="str">
        <f>ifna(vlookup(A527,'RVtools V2.1'!A:I,8,0),"N/A")</f>
        <v>Infra - Veeam</v>
      </c>
      <c r="N527" s="64">
        <f>IFERROR(__xludf.DUMMYFUNCTION("IF(REGEXMATCH(M527, ""(?i)"" &amp; JOIN(""|"", SPLIT(""kalisil"", "" ""))), 1, 0)"),0.0)</f>
        <v>0</v>
      </c>
      <c r="O527" s="64" t="str">
        <f>vlookup(A527,'RVtools V2.1'!A:H,7,0)</f>
        <v>N/A</v>
      </c>
      <c r="P527" s="64">
        <f>if(vlookup(A527,'RVtools V2.1'!A:H,5,0)="oui",1,0)</f>
        <v>0</v>
      </c>
      <c r="Q527" s="64">
        <f>ifna(vlookup(A527,vCPU!A:B,2,0),"Unknown")</f>
        <v>8</v>
      </c>
      <c r="R527" s="66">
        <f>ifna(vlookup(A527,vMemory!A:C,3,0),"Unknown")</f>
        <v>16</v>
      </c>
      <c r="S527" s="66">
        <f>ifna(vlookup(A527,vDisk!A:C,3,0),"Unknown")</f>
        <v>186</v>
      </c>
      <c r="T527" s="67" t="str">
        <f t="array" ref="T527">IFS(
   L527=1, "No Lift &amp; Shift",
   J527=1, XLOOKUP(A527, 'Infra Study'!A:A, 'Infra Study'!P:P),
   I527=1, "No Lift &amp; Shift",
   H527=1, "GKE",
   K527=1, "GCNV",
   G527=1, "Lift &amp; Shift Prod",
   TRUE, "Lift &amp; Shift Noprod"
)</f>
        <v>No Lift &amp; Shift</v>
      </c>
      <c r="U527" s="67">
        <f t="shared" si="7"/>
        <v>0</v>
      </c>
      <c r="V527" s="68">
        <f>if(T527="Lift &amp; Shift Noprod",if( Y527=0,Assumptions!$B$5, Assumptions!$B$4),if(T527="Lift &amp; Shift Prod",if(AND(N527=1,O527="T1"),Assumptions!$B$6,Assumptions!$B$4),0))</f>
        <v>0</v>
      </c>
      <c r="W527" s="62">
        <f>if(V527&lt;&gt;0,if(Q527="Unknown", Assumptions!$B$42,If(Q527&gt;1,Q527,2)),0)</f>
        <v>0</v>
      </c>
      <c r="X527" s="69">
        <f>if(V527&lt;&gt;0,if(R527="Unknown", Assumptions!$B$43,R527),0)</f>
        <v>0</v>
      </c>
      <c r="Y527" s="68">
        <f t="shared" si="8"/>
        <v>0</v>
      </c>
      <c r="Z527" s="68">
        <f>if(V527&lt;&gt;0,if(  S527="Unknown", Assumptions!$B$44,S527),0)</f>
        <v>0</v>
      </c>
      <c r="AA527" s="68">
        <f>if(V527 ="N2",ifna(vlookup(W527&amp;"-"&amp;X527,'Ref. VM'!A:B,2,0),"Custom"),if(V527 ="E2" , ifna(vlookup(W527&amp;"-"&amp;X527,'Ref. VM'!D:E,2,0),"Custom"),if(V527="N2D",ifna(vlookup(W527&amp;"-"&amp;X527,'Ref. VM'!G:H,2,0),"Custom"),if(V527="N4",ifna(vlookup(W527&amp;"-"&amp;X527,'Ref. VM'!J:K,2,0),"Custom"),0))))</f>
        <v>0</v>
      </c>
      <c r="AB527" s="67">
        <f t="shared" si="9"/>
        <v>0</v>
      </c>
      <c r="AC527" s="67">
        <f t="shared" si="10"/>
        <v>0</v>
      </c>
      <c r="AD527" s="67">
        <f t="shared" si="11"/>
        <v>0</v>
      </c>
      <c r="AE527" s="62">
        <f>if(T527="Lift &amp; Shift Prod",730,if(T527="Lift &amp; Shift Noprod",Assumptions!$B$3,0))</f>
        <v>0</v>
      </c>
      <c r="AF527" s="70">
        <f>if( U527=0,0,if(Y527=0, ((vlookup(AB527,'SKU Pricing'!A:B,Assumptions!$B$2,0)*W527)+(vlookup(AC527,'SKU Pricing'!A:B,Assumptions!$B$2,0)*X527))*AE527,((vlookup(AB527,'SKU Pricing'!A:B,Assumptions!$B$2,0)*W527)+(vlookup(AC527,'SKU Pricing'!A:B,Assumptions!$B$2,0)*(W527*8))+(vlookup(AD527,'SKU Pricing'!A:B,Assumptions!$B$2,0)*(X527-(W527*8))))*AE527))</f>
        <v>0</v>
      </c>
      <c r="AG527" s="67">
        <f t="shared" si="12"/>
        <v>0</v>
      </c>
      <c r="AH527" s="70">
        <f>ifna(vlookup(AG527,'SKU Pricing'!A:B,Assumptions!$B$2,0)*W527*AE527,0)</f>
        <v>0</v>
      </c>
      <c r="AI527" s="62" t="str">
        <f t="shared" si="13"/>
        <v/>
      </c>
      <c r="AJ527" s="62" t="str">
        <f>if(V527&lt;&gt;0, if(T527="Lift &amp; Shift Noprod",Assumptions!$B$9,if(V527=Assumptions!$B$6,Assumptions!$B$10,if(P527=1,Assumptions!$B$8,Assumptions!$B$7))),"")</f>
        <v/>
      </c>
      <c r="AK527" s="69">
        <f t="shared" si="14"/>
        <v>0</v>
      </c>
      <c r="AL527" s="69">
        <f>if(AJ527="Hyperdisk Balanced",Assumptions!$B$11,0)</f>
        <v>0</v>
      </c>
      <c r="AM527" s="69">
        <f>if(AJ527="Hyperdisk Balanced",Assumptions!$B$12,0)</f>
        <v>0</v>
      </c>
      <c r="AN527" s="70">
        <f>if(AK527=0,0,if(AJ527="Hyperdisk Balanced",vlookup(AK527&amp;" provisioned space",'SKU Pricing'!A:B,Assumptions!$B$2,0)*Z527+vlookup(AK527&amp;" provisioned IOPS",'SKU Pricing'!A:B,Assumptions!$B$2,0)*AL527*730+vlookup(AK527&amp;" provisioned throughput",'SKU Pricing'!A:B,Assumptions!$B$2,0)*AM527*730,vlookup(AK527,'SKU Pricing'!A:B,Assumptions!$B$2,0)*Z527))</f>
        <v>0</v>
      </c>
      <c r="AO527" s="70">
        <f t="shared" si="15"/>
        <v>0</v>
      </c>
      <c r="AP527" s="71">
        <f t="shared" si="16"/>
        <v>0</v>
      </c>
      <c r="AQ527" s="70">
        <f>ifna(vlookup(AP527,'SKU Pricing'!A:B,Assumptions!$B$2,0)*AE527,0)</f>
        <v>0</v>
      </c>
      <c r="AR527" s="72">
        <v>0.0</v>
      </c>
    </row>
    <row r="528">
      <c r="A528" s="61" t="s">
        <v>676</v>
      </c>
      <c r="B528" s="62" t="str">
        <f>ifna(if(vlookup(A528,vOS!A:B,2,0)="","Unknown",vlookup(A528,vOS!A:B,2,0)),"Unknown")</f>
        <v>Microsoft Windows Server 2019 (64-bit)</v>
      </c>
      <c r="C528" s="62">
        <f>vlookup(B528,'OS Study'!A:D,2,0)</f>
        <v>0</v>
      </c>
      <c r="D528" s="62" t="str">
        <f>vlookup(B528,'OS Study'!A:D,3,0)</f>
        <v>Windows</v>
      </c>
      <c r="E528" s="62" t="str">
        <f>vlookup(B528,'OS Study'!A:D,4,0)</f>
        <v>Server</v>
      </c>
      <c r="F528" s="63" t="str">
        <f>vlookup(B528,'OS Study'!A:E,5,0)</f>
        <v>2019</v>
      </c>
      <c r="G528" s="62">
        <f>IF(vlookup(A528,'RVtools V2.1'!A:J,4,0)="non",0,1)</f>
        <v>0</v>
      </c>
      <c r="H528" s="62">
        <f>if(vlookup(A528,'RVtools V2.1'!A:K,11,0)="kube",1,0)</f>
        <v>0</v>
      </c>
      <c r="I528" s="62">
        <f t="shared" si="5"/>
        <v>0</v>
      </c>
      <c r="J528" s="62">
        <f>ifna(vlookup(A528,'Infra Study'!A:Q,17,0),0)</f>
        <v>1</v>
      </c>
      <c r="K528" s="64">
        <f>IFERROR(__xludf.DUMMYFUNCTION("N(REGEXMATCH(VLOOKUP(A528, 'RVtools V2.1'!A:H, 8, 0), ""^Serveur de fichiers""))"),0.0)</f>
        <v>0</v>
      </c>
      <c r="L528" s="64">
        <f t="shared" si="6"/>
        <v>0</v>
      </c>
      <c r="M528" s="65" t="str">
        <f>ifna(vlookup(A528,'RVtools V2.1'!A:I,8,0),"N/A")</f>
        <v>Infra - Veeam</v>
      </c>
      <c r="N528" s="64">
        <f>IFERROR(__xludf.DUMMYFUNCTION("IF(REGEXMATCH(M528, ""(?i)"" &amp; JOIN(""|"", SPLIT(""kalisil"", "" ""))), 1, 0)"),0.0)</f>
        <v>0</v>
      </c>
      <c r="O528" s="64" t="str">
        <f>vlookup(A528,'RVtools V2.1'!A:H,7,0)</f>
        <v>N/A</v>
      </c>
      <c r="P528" s="64">
        <f>if(vlookup(A528,'RVtools V2.1'!A:H,5,0)="oui",1,0)</f>
        <v>0</v>
      </c>
      <c r="Q528" s="64">
        <f>ifna(vlookup(A528,vCPU!A:B,2,0),"Unknown")</f>
        <v>4</v>
      </c>
      <c r="R528" s="66">
        <f>ifna(vlookup(A528,vMemory!A:C,3,0),"Unknown")</f>
        <v>16</v>
      </c>
      <c r="S528" s="66">
        <f>ifna(vlookup(A528,vDisk!A:C,3,0),"Unknown")</f>
        <v>360</v>
      </c>
      <c r="T528" s="67" t="str">
        <f t="array" ref="T528">IFS(
   L528=1, "No Lift &amp; Shift",
   J528=1, XLOOKUP(A528, 'Infra Study'!A:A, 'Infra Study'!P:P),
   I528=1, "No Lift &amp; Shift",
   H528=1, "GKE",
   K528=1, "GCNV",
   G528=1, "Lift &amp; Shift Prod",
   TRUE, "Lift &amp; Shift Noprod"
)</f>
        <v>No Lift &amp; Shift</v>
      </c>
      <c r="U528" s="67">
        <f t="shared" si="7"/>
        <v>0</v>
      </c>
      <c r="V528" s="68">
        <f>if(T528="Lift &amp; Shift Noprod",if( Y528=0,Assumptions!$B$5, Assumptions!$B$4),if(T528="Lift &amp; Shift Prod",if(AND(N528=1,O528="T1"),Assumptions!$B$6,Assumptions!$B$4),0))</f>
        <v>0</v>
      </c>
      <c r="W528" s="62">
        <f>if(V528&lt;&gt;0,if(Q528="Unknown", Assumptions!$B$42,If(Q528&gt;1,Q528,2)),0)</f>
        <v>0</v>
      </c>
      <c r="X528" s="69">
        <f>if(V528&lt;&gt;0,if(R528="Unknown", Assumptions!$B$43,R528),0)</f>
        <v>0</v>
      </c>
      <c r="Y528" s="68">
        <f t="shared" si="8"/>
        <v>0</v>
      </c>
      <c r="Z528" s="68">
        <f>if(V528&lt;&gt;0,if(  S528="Unknown", Assumptions!$B$44,S528),0)</f>
        <v>0</v>
      </c>
      <c r="AA528" s="68">
        <f>if(V528 ="N2",ifna(vlookup(W528&amp;"-"&amp;X528,'Ref. VM'!A:B,2,0),"Custom"),if(V528 ="E2" , ifna(vlookup(W528&amp;"-"&amp;X528,'Ref. VM'!D:E,2,0),"Custom"),if(V528="N2D",ifna(vlookup(W528&amp;"-"&amp;X528,'Ref. VM'!G:H,2,0),"Custom"),if(V528="N4",ifna(vlookup(W528&amp;"-"&amp;X528,'Ref. VM'!J:K,2,0),"Custom"),0))))</f>
        <v>0</v>
      </c>
      <c r="AB528" s="67">
        <f t="shared" si="9"/>
        <v>0</v>
      </c>
      <c r="AC528" s="67">
        <f t="shared" si="10"/>
        <v>0</v>
      </c>
      <c r="AD528" s="67">
        <f t="shared" si="11"/>
        <v>0</v>
      </c>
      <c r="AE528" s="62">
        <f>if(T528="Lift &amp; Shift Prod",730,if(T528="Lift &amp; Shift Noprod",Assumptions!$B$3,0))</f>
        <v>0</v>
      </c>
      <c r="AF528" s="70">
        <f>if( U528=0,0,if(Y528=0, ((vlookup(AB528,'SKU Pricing'!A:B,Assumptions!$B$2,0)*W528)+(vlookup(AC528,'SKU Pricing'!A:B,Assumptions!$B$2,0)*X528))*AE528,((vlookup(AB528,'SKU Pricing'!A:B,Assumptions!$B$2,0)*W528)+(vlookup(AC528,'SKU Pricing'!A:B,Assumptions!$B$2,0)*(W528*8))+(vlookup(AD528,'SKU Pricing'!A:B,Assumptions!$B$2,0)*(X528-(W528*8))))*AE528))</f>
        <v>0</v>
      </c>
      <c r="AG528" s="67">
        <f t="shared" si="12"/>
        <v>0</v>
      </c>
      <c r="AH528" s="70">
        <f>ifna(vlookup(AG528,'SKU Pricing'!A:B,Assumptions!$B$2,0)*W528*AE528,0)</f>
        <v>0</v>
      </c>
      <c r="AI528" s="62" t="str">
        <f t="shared" si="13"/>
        <v/>
      </c>
      <c r="AJ528" s="62" t="str">
        <f>if(V528&lt;&gt;0, if(T528="Lift &amp; Shift Noprod",Assumptions!$B$9,if(V528=Assumptions!$B$6,Assumptions!$B$10,if(P528=1,Assumptions!$B$8,Assumptions!$B$7))),"")</f>
        <v/>
      </c>
      <c r="AK528" s="69">
        <f t="shared" si="14"/>
        <v>0</v>
      </c>
      <c r="AL528" s="69">
        <f>if(AJ528="Hyperdisk Balanced",Assumptions!$B$11,0)</f>
        <v>0</v>
      </c>
      <c r="AM528" s="69">
        <f>if(AJ528="Hyperdisk Balanced",Assumptions!$B$12,0)</f>
        <v>0</v>
      </c>
      <c r="AN528" s="70">
        <f>if(AK528=0,0,if(AJ528="Hyperdisk Balanced",vlookup(AK528&amp;" provisioned space",'SKU Pricing'!A:B,Assumptions!$B$2,0)*Z528+vlookup(AK528&amp;" provisioned IOPS",'SKU Pricing'!A:B,Assumptions!$B$2,0)*AL528*730+vlookup(AK528&amp;" provisioned throughput",'SKU Pricing'!A:B,Assumptions!$B$2,0)*AM528*730,vlookup(AK528,'SKU Pricing'!A:B,Assumptions!$B$2,0)*Z528))</f>
        <v>0</v>
      </c>
      <c r="AO528" s="70">
        <f t="shared" si="15"/>
        <v>0</v>
      </c>
      <c r="AP528" s="71">
        <f t="shared" si="16"/>
        <v>0</v>
      </c>
      <c r="AQ528" s="70">
        <f>ifna(vlookup(AP528,'SKU Pricing'!A:B,Assumptions!$B$2,0)*AE528,0)</f>
        <v>0</v>
      </c>
      <c r="AR528" s="72">
        <v>0.0</v>
      </c>
    </row>
    <row r="529">
      <c r="A529" s="61" t="s">
        <v>677</v>
      </c>
      <c r="B529" s="62" t="str">
        <f>ifna(if(vlookup(A529,vOS!A:B,2,0)="","Unknown",vlookup(A529,vOS!A:B,2,0)),"Unknown")</f>
        <v>Microsoft Windows Server 2019 (64-bit)</v>
      </c>
      <c r="C529" s="62">
        <f>vlookup(B529,'OS Study'!A:D,2,0)</f>
        <v>0</v>
      </c>
      <c r="D529" s="62" t="str">
        <f>vlookup(B529,'OS Study'!A:D,3,0)</f>
        <v>Windows</v>
      </c>
      <c r="E529" s="62" t="str">
        <f>vlookup(B529,'OS Study'!A:D,4,0)</f>
        <v>Server</v>
      </c>
      <c r="F529" s="63" t="str">
        <f>vlookup(B529,'OS Study'!A:E,5,0)</f>
        <v>2019</v>
      </c>
      <c r="G529" s="62">
        <f>IF(vlookup(A529,'RVtools V2.1'!A:J,4,0)="non",0,1)</f>
        <v>0</v>
      </c>
      <c r="H529" s="62">
        <f>if(vlookup(A529,'RVtools V2.1'!A:K,11,0)="kube",1,0)</f>
        <v>0</v>
      </c>
      <c r="I529" s="62">
        <f t="shared" si="5"/>
        <v>0</v>
      </c>
      <c r="J529" s="62">
        <f>ifna(vlookup(A529,'Infra Study'!A:Q,17,0),0)</f>
        <v>0</v>
      </c>
      <c r="K529" s="64">
        <f>IFERROR(__xludf.DUMMYFUNCTION("N(REGEXMATCH(VLOOKUP(A529, 'RVtools V2.1'!A:H, 8, 0), ""^Serveur de fichiers""))"),0.0)</f>
        <v>0</v>
      </c>
      <c r="L529" s="64">
        <f t="shared" si="6"/>
        <v>0</v>
      </c>
      <c r="M529" s="65" t="str">
        <f>ifna(vlookup(A529,'RVtools V2.1'!A:I,8,0),"N/A")</f>
        <v>Infra - Veeam</v>
      </c>
      <c r="N529" s="64">
        <f>IFERROR(__xludf.DUMMYFUNCTION("IF(REGEXMATCH(M529, ""(?i)"" &amp; JOIN(""|"", SPLIT(""kalisil"", "" ""))), 1, 0)"),0.0)</f>
        <v>0</v>
      </c>
      <c r="O529" s="64" t="str">
        <f>vlookup(A529,'RVtools V2.1'!A:H,7,0)</f>
        <v>N/A</v>
      </c>
      <c r="P529" s="64">
        <f>if(vlookup(A529,'RVtools V2.1'!A:H,5,0)="oui",1,0)</f>
        <v>0</v>
      </c>
      <c r="Q529" s="64">
        <f>ifna(vlookup(A529,vCPU!A:B,2,0),"Unknown")</f>
        <v>8</v>
      </c>
      <c r="R529" s="66">
        <f>ifna(vlookup(A529,vMemory!A:C,3,0),"Unknown")</f>
        <v>16</v>
      </c>
      <c r="S529" s="66">
        <f>ifna(vlookup(A529,vDisk!A:C,3,0),"Unknown")</f>
        <v>165</v>
      </c>
      <c r="T529" s="67" t="str">
        <f t="array" ref="T529">IFS(
   L529=1, "No Lift &amp; Shift",
   J529=1, XLOOKUP(A529, 'Infra Study'!A:A, 'Infra Study'!P:P),
   I529=1, "No Lift &amp; Shift",
   H529=1, "GKE",
   K529=1, "GCNV",
   G529=1, "Lift &amp; Shift Prod",
   TRUE, "Lift &amp; Shift Noprod"
)</f>
        <v>Lift &amp; Shift Noprod</v>
      </c>
      <c r="U529" s="67">
        <f t="shared" si="7"/>
        <v>1</v>
      </c>
      <c r="V529" s="68" t="str">
        <f>if(T529="Lift &amp; Shift Noprod",if( Y529=0,Assumptions!$B$5, Assumptions!$B$4),if(T529="Lift &amp; Shift Prod",if(AND(N529=1,O529="T1"),Assumptions!$B$6,Assumptions!$B$4),0))</f>
        <v>E2</v>
      </c>
      <c r="W529" s="69">
        <f>if(V529&lt;&gt;0,if(Q529="Unknown", Assumptions!$B$42,If(Q529&gt;1,Q529,2)),0)</f>
        <v>8</v>
      </c>
      <c r="X529" s="69">
        <f>if(V529&lt;&gt;0,if(R529="Unknown", Assumptions!$B$43,R529),0)</f>
        <v>16</v>
      </c>
      <c r="Y529" s="68">
        <f t="shared" si="8"/>
        <v>0</v>
      </c>
      <c r="Z529" s="68">
        <f>if(V529&lt;&gt;0,if(  S529="Unknown", Assumptions!$B$44,S529),0)</f>
        <v>165</v>
      </c>
      <c r="AA529" s="68" t="str">
        <f>if(V529 ="N2",ifna(vlookup(W529&amp;"-"&amp;X529,'Ref. VM'!A:B,2,0),"Custom"),if(V529 ="E2" , ifna(vlookup(W529&amp;"-"&amp;X529,'Ref. VM'!D:E,2,0),"Custom"),if(V529="N2D",ifna(vlookup(W529&amp;"-"&amp;X529,'Ref. VM'!G:H,2,0),"Custom"),if(V529="N4",ifna(vlookup(W529&amp;"-"&amp;X529,'Ref. VM'!J:K,2,0),"Custom"),0))))</f>
        <v>Custom</v>
      </c>
      <c r="AB529" s="67" t="str">
        <f t="shared" si="9"/>
        <v>E2-Custom vCPUs</v>
      </c>
      <c r="AC529" s="67" t="str">
        <f t="shared" si="10"/>
        <v>E2-Custom RAM</v>
      </c>
      <c r="AD529" s="67">
        <f t="shared" si="11"/>
        <v>0</v>
      </c>
      <c r="AE529" s="69">
        <f>if(T529="Lift &amp; Shift Prod",730,if(T529="Lift &amp; Shift Noprod",Assumptions!$B$3,0))</f>
        <v>270</v>
      </c>
      <c r="AF529" s="70">
        <f>if( U529=0,0,if(Y529=0, ((vlookup(AB529,'SKU Pricing'!A:B,Assumptions!$B$2,0)*W529)+(vlookup(AC529,'SKU Pricing'!A:B,Assumptions!$B$2,0)*X529))*AE529,((vlookup(AB529,'SKU Pricing'!A:B,Assumptions!$B$2,0)*W529)+(vlookup(AC529,'SKU Pricing'!A:B,Assumptions!$B$2,0)*(W529*8))+(vlookup(AD529,'SKU Pricing'!A:B,Assumptions!$B$2,0)*(X529-(W529*8))))*AE529))</f>
        <v>72.766512</v>
      </c>
      <c r="AG529" s="67" t="str">
        <f t="shared" si="12"/>
        <v>Windows Server</v>
      </c>
      <c r="AH529" s="70">
        <f>ifna(vlookup(AG529,'SKU Pricing'!A:B,Assumptions!$B$2,0)*W529*AE529,0)</f>
        <v>99.36</v>
      </c>
      <c r="AI529" s="62" t="str">
        <f t="shared" si="13"/>
        <v/>
      </c>
      <c r="AJ529" s="62" t="str">
        <f>if(V529&lt;&gt;0, if(T529="Lift &amp; Shift Noprod",Assumptions!$B$9,if(V529=Assumptions!$B$6,Assumptions!$B$10,if(P529=1,Assumptions!$B$8,Assumptions!$B$7))),"")</f>
        <v>Balanced</v>
      </c>
      <c r="AK529" s="69" t="str">
        <f t="shared" si="14"/>
        <v>Balanced</v>
      </c>
      <c r="AL529" s="69">
        <f>if(AJ529="Hyperdisk Balanced",Assumptions!$B$11,0)</f>
        <v>0</v>
      </c>
      <c r="AM529" s="69">
        <f>if(AJ529="Hyperdisk Balanced",Assumptions!$B$12,0)</f>
        <v>0</v>
      </c>
      <c r="AN529" s="70">
        <f>if(AK529=0,0,if(AJ529="Hyperdisk Balanced",vlookup(AK529&amp;" provisioned space",'SKU Pricing'!A:B,Assumptions!$B$2,0)*Z529+vlookup(AK529&amp;" provisioned IOPS",'SKU Pricing'!A:B,Assumptions!$B$2,0)*AL529*730+vlookup(AK529&amp;" provisioned throughput",'SKU Pricing'!A:B,Assumptions!$B$2,0)*AM529*730,vlookup(AK529,'SKU Pricing'!A:B,Assumptions!$B$2,0)*Z529))</f>
        <v>19.14</v>
      </c>
      <c r="AO529" s="70">
        <f t="shared" si="15"/>
        <v>191.266512</v>
      </c>
      <c r="AP529" s="71" t="str">
        <f t="shared" si="16"/>
        <v>VM Manager</v>
      </c>
      <c r="AQ529" s="70">
        <f>ifna(vlookup(AP529,'SKU Pricing'!A:B,Assumptions!$B$2,0)*AE529,0)</f>
        <v>0.81</v>
      </c>
      <c r="AR529" s="72">
        <v>0.0</v>
      </c>
    </row>
    <row r="530">
      <c r="A530" s="61" t="s">
        <v>678</v>
      </c>
      <c r="B530" s="62" t="str">
        <f>ifna(if(vlookup(A530,vOS!A:B,2,0)="","Unknown",vlookup(A530,vOS!A:B,2,0)),"Unknown")</f>
        <v>Microsoft Windows Server 2019 (64-bit)</v>
      </c>
      <c r="C530" s="62">
        <f>vlookup(B530,'OS Study'!A:D,2,0)</f>
        <v>0</v>
      </c>
      <c r="D530" s="62" t="str">
        <f>vlookup(B530,'OS Study'!A:D,3,0)</f>
        <v>Windows</v>
      </c>
      <c r="E530" s="62" t="str">
        <f>vlookup(B530,'OS Study'!A:D,4,0)</f>
        <v>Server</v>
      </c>
      <c r="F530" s="63" t="str">
        <f>vlookup(B530,'OS Study'!A:E,5,0)</f>
        <v>2019</v>
      </c>
      <c r="G530" s="62">
        <f>IF(vlookup(A530,'RVtools V2.1'!A:J,4,0)="non",0,1)</f>
        <v>0</v>
      </c>
      <c r="H530" s="62">
        <f>if(vlookup(A530,'RVtools V2.1'!A:K,11,0)="kube",1,0)</f>
        <v>0</v>
      </c>
      <c r="I530" s="62">
        <f t="shared" si="5"/>
        <v>0</v>
      </c>
      <c r="J530" s="62">
        <f>ifna(vlookup(A530,'Infra Study'!A:Q,17,0),0)</f>
        <v>0</v>
      </c>
      <c r="K530" s="64">
        <f>IFERROR(__xludf.DUMMYFUNCTION("N(REGEXMATCH(VLOOKUP(A530, 'RVtools V2.1'!A:H, 8, 0), ""^Serveur de fichiers""))"),0.0)</f>
        <v>0</v>
      </c>
      <c r="L530" s="64">
        <f t="shared" si="6"/>
        <v>0</v>
      </c>
      <c r="M530" s="65" t="str">
        <f>ifna(vlookup(A530,'RVtools V2.1'!A:I,8,0),"N/A")</f>
        <v>Infra - Veeam</v>
      </c>
      <c r="N530" s="64">
        <f>IFERROR(__xludf.DUMMYFUNCTION("IF(REGEXMATCH(M530, ""(?i)"" &amp; JOIN(""|"", SPLIT(""kalisil"", "" ""))), 1, 0)"),0.0)</f>
        <v>0</v>
      </c>
      <c r="O530" s="64" t="str">
        <f>vlookup(A530,'RVtools V2.1'!A:H,7,0)</f>
        <v>N/A</v>
      </c>
      <c r="P530" s="64">
        <f>if(vlookup(A530,'RVtools V2.1'!A:H,5,0)="oui",1,0)</f>
        <v>0</v>
      </c>
      <c r="Q530" s="64">
        <f>ifna(vlookup(A530,vCPU!A:B,2,0),"Unknown")</f>
        <v>8</v>
      </c>
      <c r="R530" s="66">
        <f>ifna(vlookup(A530,vMemory!A:C,3,0),"Unknown")</f>
        <v>16</v>
      </c>
      <c r="S530" s="66">
        <f>ifna(vlookup(A530,vDisk!A:C,3,0),"Unknown")</f>
        <v>165</v>
      </c>
      <c r="T530" s="67" t="str">
        <f t="array" ref="T530">IFS(
   L530=1, "No Lift &amp; Shift",
   J530=1, XLOOKUP(A530, 'Infra Study'!A:A, 'Infra Study'!P:P),
   I530=1, "No Lift &amp; Shift",
   H530=1, "GKE",
   K530=1, "GCNV",
   G530=1, "Lift &amp; Shift Prod",
   TRUE, "Lift &amp; Shift Noprod"
)</f>
        <v>Lift &amp; Shift Noprod</v>
      </c>
      <c r="U530" s="67">
        <f t="shared" si="7"/>
        <v>1</v>
      </c>
      <c r="V530" s="68" t="str">
        <f>if(T530="Lift &amp; Shift Noprod",if( Y530=0,Assumptions!$B$5, Assumptions!$B$4),if(T530="Lift &amp; Shift Prod",if(AND(N530=1,O530="T1"),Assumptions!$B$6,Assumptions!$B$4),0))</f>
        <v>E2</v>
      </c>
      <c r="W530" s="69">
        <f>if(V530&lt;&gt;0,if(Q530="Unknown", Assumptions!$B$42,If(Q530&gt;1,Q530,2)),0)</f>
        <v>8</v>
      </c>
      <c r="X530" s="69">
        <f>if(V530&lt;&gt;0,if(R530="Unknown", Assumptions!$B$43,R530),0)</f>
        <v>16</v>
      </c>
      <c r="Y530" s="68">
        <f t="shared" si="8"/>
        <v>0</v>
      </c>
      <c r="Z530" s="68">
        <f>if(V530&lt;&gt;0,if(  S530="Unknown", Assumptions!$B$44,S530),0)</f>
        <v>165</v>
      </c>
      <c r="AA530" s="68" t="str">
        <f>if(V530 ="N2",ifna(vlookup(W530&amp;"-"&amp;X530,'Ref. VM'!A:B,2,0),"Custom"),if(V530 ="E2" , ifna(vlookup(W530&amp;"-"&amp;X530,'Ref. VM'!D:E,2,0),"Custom"),if(V530="N2D",ifna(vlookup(W530&amp;"-"&amp;X530,'Ref. VM'!G:H,2,0),"Custom"),if(V530="N4",ifna(vlookup(W530&amp;"-"&amp;X530,'Ref. VM'!J:K,2,0),"Custom"),0))))</f>
        <v>Custom</v>
      </c>
      <c r="AB530" s="67" t="str">
        <f t="shared" si="9"/>
        <v>E2-Custom vCPUs</v>
      </c>
      <c r="AC530" s="67" t="str">
        <f t="shared" si="10"/>
        <v>E2-Custom RAM</v>
      </c>
      <c r="AD530" s="67">
        <f t="shared" si="11"/>
        <v>0</v>
      </c>
      <c r="AE530" s="69">
        <f>if(T530="Lift &amp; Shift Prod",730,if(T530="Lift &amp; Shift Noprod",Assumptions!$B$3,0))</f>
        <v>270</v>
      </c>
      <c r="AF530" s="70">
        <f>if( U530=0,0,if(Y530=0, ((vlookup(AB530,'SKU Pricing'!A:B,Assumptions!$B$2,0)*W530)+(vlookup(AC530,'SKU Pricing'!A:B,Assumptions!$B$2,0)*X530))*AE530,((vlookup(AB530,'SKU Pricing'!A:B,Assumptions!$B$2,0)*W530)+(vlookup(AC530,'SKU Pricing'!A:B,Assumptions!$B$2,0)*(W530*8))+(vlookup(AD530,'SKU Pricing'!A:B,Assumptions!$B$2,0)*(X530-(W530*8))))*AE530))</f>
        <v>72.766512</v>
      </c>
      <c r="AG530" s="67" t="str">
        <f t="shared" si="12"/>
        <v>Windows Server</v>
      </c>
      <c r="AH530" s="70">
        <f>ifna(vlookup(AG530,'SKU Pricing'!A:B,Assumptions!$B$2,0)*W530*AE530,0)</f>
        <v>99.36</v>
      </c>
      <c r="AI530" s="62" t="str">
        <f t="shared" si="13"/>
        <v/>
      </c>
      <c r="AJ530" s="62" t="str">
        <f>if(V530&lt;&gt;0, if(T530="Lift &amp; Shift Noprod",Assumptions!$B$9,if(V530=Assumptions!$B$6,Assumptions!$B$10,if(P530=1,Assumptions!$B$8,Assumptions!$B$7))),"")</f>
        <v>Balanced</v>
      </c>
      <c r="AK530" s="69" t="str">
        <f t="shared" si="14"/>
        <v>Balanced</v>
      </c>
      <c r="AL530" s="69">
        <f>if(AJ530="Hyperdisk Balanced",Assumptions!$B$11,0)</f>
        <v>0</v>
      </c>
      <c r="AM530" s="69">
        <f>if(AJ530="Hyperdisk Balanced",Assumptions!$B$12,0)</f>
        <v>0</v>
      </c>
      <c r="AN530" s="70">
        <f>if(AK530=0,0,if(AJ530="Hyperdisk Balanced",vlookup(AK530&amp;" provisioned space",'SKU Pricing'!A:B,Assumptions!$B$2,0)*Z530+vlookup(AK530&amp;" provisioned IOPS",'SKU Pricing'!A:B,Assumptions!$B$2,0)*AL530*730+vlookup(AK530&amp;" provisioned throughput",'SKU Pricing'!A:B,Assumptions!$B$2,0)*AM530*730,vlookup(AK530,'SKU Pricing'!A:B,Assumptions!$B$2,0)*Z530))</f>
        <v>19.14</v>
      </c>
      <c r="AO530" s="70">
        <f t="shared" si="15"/>
        <v>191.266512</v>
      </c>
      <c r="AP530" s="71" t="str">
        <f t="shared" si="16"/>
        <v>VM Manager</v>
      </c>
      <c r="AQ530" s="70">
        <f>ifna(vlookup(AP530,'SKU Pricing'!A:B,Assumptions!$B$2,0)*AE530,0)</f>
        <v>0.81</v>
      </c>
      <c r="AR530" s="72">
        <v>0.0</v>
      </c>
    </row>
    <row r="531">
      <c r="A531" s="61" t="s">
        <v>679</v>
      </c>
      <c r="B531" s="62" t="str">
        <f>ifna(if(vlookup(A531,vOS!A:B,2,0)="","Unknown",vlookup(A531,vOS!A:B,2,0)),"Unknown")</f>
        <v>Microsoft Windows Server 2019 (64-bit)</v>
      </c>
      <c r="C531" s="62">
        <f>vlookup(B531,'OS Study'!A:D,2,0)</f>
        <v>0</v>
      </c>
      <c r="D531" s="62" t="str">
        <f>vlookup(B531,'OS Study'!A:D,3,0)</f>
        <v>Windows</v>
      </c>
      <c r="E531" s="62" t="str">
        <f>vlookup(B531,'OS Study'!A:D,4,0)</f>
        <v>Server</v>
      </c>
      <c r="F531" s="63" t="str">
        <f>vlookup(B531,'OS Study'!A:E,5,0)</f>
        <v>2019</v>
      </c>
      <c r="G531" s="62">
        <f>IF(vlookup(A531,'RVtools V2.1'!A:J,4,0)="non",0,1)</f>
        <v>0</v>
      </c>
      <c r="H531" s="62">
        <f>if(vlookup(A531,'RVtools V2.1'!A:K,11,0)="kube",1,0)</f>
        <v>0</v>
      </c>
      <c r="I531" s="62">
        <f t="shared" si="5"/>
        <v>0</v>
      </c>
      <c r="J531" s="62">
        <f>ifna(vlookup(A531,'Infra Study'!A:Q,17,0),0)</f>
        <v>0</v>
      </c>
      <c r="K531" s="64">
        <f>IFERROR(__xludf.DUMMYFUNCTION("N(REGEXMATCH(VLOOKUP(A531, 'RVtools V2.1'!A:H, 8, 0), ""^Serveur de fichiers""))"),0.0)</f>
        <v>0</v>
      </c>
      <c r="L531" s="64">
        <f t="shared" si="6"/>
        <v>0</v>
      </c>
      <c r="M531" s="65" t="str">
        <f>ifna(vlookup(A531,'RVtools V2.1'!A:I,8,0),"N/A")</f>
        <v>Infra - Veeam</v>
      </c>
      <c r="N531" s="64">
        <f>IFERROR(__xludf.DUMMYFUNCTION("IF(REGEXMATCH(M531, ""(?i)"" &amp; JOIN(""|"", SPLIT(""kalisil"", "" ""))), 1, 0)"),0.0)</f>
        <v>0</v>
      </c>
      <c r="O531" s="64" t="str">
        <f>vlookup(A531,'RVtools V2.1'!A:H,7,0)</f>
        <v>N/A</v>
      </c>
      <c r="P531" s="64">
        <f>if(vlookup(A531,'RVtools V2.1'!A:H,5,0)="oui",1,0)</f>
        <v>0</v>
      </c>
      <c r="Q531" s="64">
        <f>ifna(vlookup(A531,vCPU!A:B,2,0),"Unknown")</f>
        <v>8</v>
      </c>
      <c r="R531" s="66">
        <f>ifna(vlookup(A531,vMemory!A:C,3,0),"Unknown")</f>
        <v>8</v>
      </c>
      <c r="S531" s="66">
        <f>ifna(vlookup(A531,vDisk!A:C,3,0),"Unknown")</f>
        <v>145</v>
      </c>
      <c r="T531" s="67" t="str">
        <f t="array" ref="T531">IFS(
   L531=1, "No Lift &amp; Shift",
   J531=1, XLOOKUP(A531, 'Infra Study'!A:A, 'Infra Study'!P:P),
   I531=1, "No Lift &amp; Shift",
   H531=1, "GKE",
   K531=1, "GCNV",
   G531=1, "Lift &amp; Shift Prod",
   TRUE, "Lift &amp; Shift Noprod"
)</f>
        <v>Lift &amp; Shift Noprod</v>
      </c>
      <c r="U531" s="67">
        <f t="shared" si="7"/>
        <v>1</v>
      </c>
      <c r="V531" s="68" t="str">
        <f>if(T531="Lift &amp; Shift Noprod",if( Y531=0,Assumptions!$B$5, Assumptions!$B$4),if(T531="Lift &amp; Shift Prod",if(AND(N531=1,O531="T1"),Assumptions!$B$6,Assumptions!$B$4),0))</f>
        <v>E2</v>
      </c>
      <c r="W531" s="69">
        <f>if(V531&lt;&gt;0,if(Q531="Unknown", Assumptions!$B$42,If(Q531&gt;1,Q531,2)),0)</f>
        <v>8</v>
      </c>
      <c r="X531" s="69">
        <f>if(V531&lt;&gt;0,if(R531="Unknown", Assumptions!$B$43,R531),0)</f>
        <v>8</v>
      </c>
      <c r="Y531" s="68">
        <f t="shared" si="8"/>
        <v>0</v>
      </c>
      <c r="Z531" s="68">
        <f>if(V531&lt;&gt;0,if(  S531="Unknown", Assumptions!$B$44,S531),0)</f>
        <v>145</v>
      </c>
      <c r="AA531" s="68" t="str">
        <f>if(V531 ="N2",ifna(vlookup(W531&amp;"-"&amp;X531,'Ref. VM'!A:B,2,0),"Custom"),if(V531 ="E2" , ifna(vlookup(W531&amp;"-"&amp;X531,'Ref. VM'!D:E,2,0),"Custom"),if(V531="N2D",ifna(vlookup(W531&amp;"-"&amp;X531,'Ref. VM'!G:H,2,0),"Custom"),if(V531="N4",ifna(vlookup(W531&amp;"-"&amp;X531,'Ref. VM'!J:K,2,0),"Custom"),0))))</f>
        <v>Custom</v>
      </c>
      <c r="AB531" s="67" t="str">
        <f t="shared" si="9"/>
        <v>E2-Custom vCPUs</v>
      </c>
      <c r="AC531" s="67" t="str">
        <f t="shared" si="10"/>
        <v>E2-Custom RAM</v>
      </c>
      <c r="AD531" s="67">
        <f t="shared" si="11"/>
        <v>0</v>
      </c>
      <c r="AE531" s="69">
        <f>if(T531="Lift &amp; Shift Prod",730,if(T531="Lift &amp; Shift Noprod",Assumptions!$B$3,0))</f>
        <v>270</v>
      </c>
      <c r="AF531" s="70">
        <f>if( U531=0,0,if(Y531=0, ((vlookup(AB531,'SKU Pricing'!A:B,Assumptions!$B$2,0)*W531)+(vlookup(AC531,'SKU Pricing'!A:B,Assumptions!$B$2,0)*X531))*AE531,((vlookup(AB531,'SKU Pricing'!A:B,Assumptions!$B$2,0)*W531)+(vlookup(AC531,'SKU Pricing'!A:B,Assumptions!$B$2,0)*(W531*8))+(vlookup(AD531,'SKU Pricing'!A:B,Assumptions!$B$2,0)*(X531-(W531*8))))*AE531))</f>
        <v>65.075724</v>
      </c>
      <c r="AG531" s="67" t="str">
        <f t="shared" si="12"/>
        <v>Windows Server</v>
      </c>
      <c r="AH531" s="70">
        <f>ifna(vlookup(AG531,'SKU Pricing'!A:B,Assumptions!$B$2,0)*W531*AE531,0)</f>
        <v>99.36</v>
      </c>
      <c r="AI531" s="62" t="str">
        <f t="shared" si="13"/>
        <v/>
      </c>
      <c r="AJ531" s="62" t="str">
        <f>if(V531&lt;&gt;0, if(T531="Lift &amp; Shift Noprod",Assumptions!$B$9,if(V531=Assumptions!$B$6,Assumptions!$B$10,if(P531=1,Assumptions!$B$8,Assumptions!$B$7))),"")</f>
        <v>Balanced</v>
      </c>
      <c r="AK531" s="69" t="str">
        <f t="shared" si="14"/>
        <v>Balanced</v>
      </c>
      <c r="AL531" s="69">
        <f>if(AJ531="Hyperdisk Balanced",Assumptions!$B$11,0)</f>
        <v>0</v>
      </c>
      <c r="AM531" s="69">
        <f>if(AJ531="Hyperdisk Balanced",Assumptions!$B$12,0)</f>
        <v>0</v>
      </c>
      <c r="AN531" s="70">
        <f>if(AK531=0,0,if(AJ531="Hyperdisk Balanced",vlookup(AK531&amp;" provisioned space",'SKU Pricing'!A:B,Assumptions!$B$2,0)*Z531+vlookup(AK531&amp;" provisioned IOPS",'SKU Pricing'!A:B,Assumptions!$B$2,0)*AL531*730+vlookup(AK531&amp;" provisioned throughput",'SKU Pricing'!A:B,Assumptions!$B$2,0)*AM531*730,vlookup(AK531,'SKU Pricing'!A:B,Assumptions!$B$2,0)*Z531))</f>
        <v>16.82</v>
      </c>
      <c r="AO531" s="70">
        <f t="shared" si="15"/>
        <v>181.255724</v>
      </c>
      <c r="AP531" s="71" t="str">
        <f t="shared" si="16"/>
        <v>VM Manager</v>
      </c>
      <c r="AQ531" s="70">
        <f>ifna(vlookup(AP531,'SKU Pricing'!A:B,Assumptions!$B$2,0)*AE531,0)</f>
        <v>0.81</v>
      </c>
      <c r="AR531" s="72">
        <v>0.0</v>
      </c>
    </row>
    <row r="532">
      <c r="A532" s="61" t="s">
        <v>680</v>
      </c>
      <c r="B532" s="62" t="str">
        <f>ifna(if(vlookup(A532,vOS!A:B,2,0)="","Unknown",vlookup(A532,vOS!A:B,2,0)),"Unknown")</f>
        <v>Microsoft Windows Server 2019 (64-bit)</v>
      </c>
      <c r="C532" s="62">
        <f>vlookup(B532,'OS Study'!A:D,2,0)</f>
        <v>0</v>
      </c>
      <c r="D532" s="62" t="str">
        <f>vlookup(B532,'OS Study'!A:D,3,0)</f>
        <v>Windows</v>
      </c>
      <c r="E532" s="62" t="str">
        <f>vlookup(B532,'OS Study'!A:D,4,0)</f>
        <v>Server</v>
      </c>
      <c r="F532" s="63" t="str">
        <f>vlookup(B532,'OS Study'!A:E,5,0)</f>
        <v>2019</v>
      </c>
      <c r="G532" s="62">
        <f>IF(vlookup(A532,'RVtools V2.1'!A:J,4,0)="non",0,1)</f>
        <v>0</v>
      </c>
      <c r="H532" s="62">
        <f>if(vlookup(A532,'RVtools V2.1'!A:K,11,0)="kube",1,0)</f>
        <v>0</v>
      </c>
      <c r="I532" s="62">
        <f t="shared" si="5"/>
        <v>0</v>
      </c>
      <c r="J532" s="62">
        <f>ifna(vlookup(A532,'Infra Study'!A:Q,17,0),0)</f>
        <v>1</v>
      </c>
      <c r="K532" s="64">
        <f>IFERROR(__xludf.DUMMYFUNCTION("N(REGEXMATCH(VLOOKUP(A532, 'RVtools V2.1'!A:H, 8, 0), ""^Serveur de fichiers""))"),0.0)</f>
        <v>0</v>
      </c>
      <c r="L532" s="64">
        <f t="shared" si="6"/>
        <v>0</v>
      </c>
      <c r="M532" s="65" t="str">
        <f>ifna(vlookup(A532,'RVtools V2.1'!A:I,8,0),"N/A")</f>
        <v>Infra - Veeam</v>
      </c>
      <c r="N532" s="64">
        <f>IFERROR(__xludf.DUMMYFUNCTION("IF(REGEXMATCH(M532, ""(?i)"" &amp; JOIN(""|"", SPLIT(""kalisil"", "" ""))), 1, 0)"),0.0)</f>
        <v>0</v>
      </c>
      <c r="O532" s="64" t="str">
        <f>vlookup(A532,'RVtools V2.1'!A:H,7,0)</f>
        <v>N/A</v>
      </c>
      <c r="P532" s="64">
        <f>if(vlookup(A532,'RVtools V2.1'!A:H,5,0)="oui",1,0)</f>
        <v>0</v>
      </c>
      <c r="Q532" s="64">
        <f>ifna(vlookup(A532,vCPU!A:B,2,0),"Unknown")</f>
        <v>16</v>
      </c>
      <c r="R532" s="66">
        <f>ifna(vlookup(A532,vMemory!A:C,3,0),"Unknown")</f>
        <v>24</v>
      </c>
      <c r="S532" s="66">
        <f>ifna(vlookup(A532,vDisk!A:C,3,0),"Unknown")</f>
        <v>163</v>
      </c>
      <c r="T532" s="67" t="str">
        <f t="array" ref="T532">IFS(
   L532=1, "No Lift &amp; Shift",
   J532=1, XLOOKUP(A532, 'Infra Study'!A:A, 'Infra Study'!P:P),
   I532=1, "No Lift &amp; Shift",
   H532=1, "GKE",
   K532=1, "GCNV",
   G532=1, "Lift &amp; Shift Prod",
   TRUE, "Lift &amp; Shift Noprod"
)</f>
        <v>No Lift &amp; Shift</v>
      </c>
      <c r="U532" s="67">
        <f t="shared" si="7"/>
        <v>0</v>
      </c>
      <c r="V532" s="68">
        <f>if(T532="Lift &amp; Shift Noprod",if( Y532=0,Assumptions!$B$5, Assumptions!$B$4),if(T532="Lift &amp; Shift Prod",if(AND(N532=1,O532="T1"),Assumptions!$B$6,Assumptions!$B$4),0))</f>
        <v>0</v>
      </c>
      <c r="W532" s="62">
        <f>if(V532&lt;&gt;0,if(Q532="Unknown", Assumptions!$B$42,If(Q532&gt;1,Q532,2)),0)</f>
        <v>0</v>
      </c>
      <c r="X532" s="69">
        <f>if(V532&lt;&gt;0,if(R532="Unknown", Assumptions!$B$43,R532),0)</f>
        <v>0</v>
      </c>
      <c r="Y532" s="68">
        <f t="shared" si="8"/>
        <v>0</v>
      </c>
      <c r="Z532" s="68">
        <f>if(V532&lt;&gt;0,if(  S532="Unknown", Assumptions!$B$44,S532),0)</f>
        <v>0</v>
      </c>
      <c r="AA532" s="68">
        <f>if(V532 ="N2",ifna(vlookup(W532&amp;"-"&amp;X532,'Ref. VM'!A:B,2,0),"Custom"),if(V532 ="E2" , ifna(vlookup(W532&amp;"-"&amp;X532,'Ref. VM'!D:E,2,0),"Custom"),if(V532="N2D",ifna(vlookup(W532&amp;"-"&amp;X532,'Ref. VM'!G:H,2,0),"Custom"),if(V532="N4",ifna(vlookup(W532&amp;"-"&amp;X532,'Ref. VM'!J:K,2,0),"Custom"),0))))</f>
        <v>0</v>
      </c>
      <c r="AB532" s="67">
        <f t="shared" si="9"/>
        <v>0</v>
      </c>
      <c r="AC532" s="67">
        <f t="shared" si="10"/>
        <v>0</v>
      </c>
      <c r="AD532" s="67">
        <f t="shared" si="11"/>
        <v>0</v>
      </c>
      <c r="AE532" s="62">
        <f>if(T532="Lift &amp; Shift Prod",730,if(T532="Lift &amp; Shift Noprod",Assumptions!$B$3,0))</f>
        <v>0</v>
      </c>
      <c r="AF532" s="70">
        <f>if( U532=0,0,if(Y532=0, ((vlookup(AB532,'SKU Pricing'!A:B,Assumptions!$B$2,0)*W532)+(vlookup(AC532,'SKU Pricing'!A:B,Assumptions!$B$2,0)*X532))*AE532,((vlookup(AB532,'SKU Pricing'!A:B,Assumptions!$B$2,0)*W532)+(vlookup(AC532,'SKU Pricing'!A:B,Assumptions!$B$2,0)*(W532*8))+(vlookup(AD532,'SKU Pricing'!A:B,Assumptions!$B$2,0)*(X532-(W532*8))))*AE532))</f>
        <v>0</v>
      </c>
      <c r="AG532" s="67">
        <f t="shared" si="12"/>
        <v>0</v>
      </c>
      <c r="AH532" s="70">
        <f>ifna(vlookup(AG532,'SKU Pricing'!A:B,Assumptions!$B$2,0)*W532*AE532,0)</f>
        <v>0</v>
      </c>
      <c r="AI532" s="62" t="str">
        <f t="shared" si="13"/>
        <v/>
      </c>
      <c r="AJ532" s="62" t="str">
        <f>if(V532&lt;&gt;0, if(T532="Lift &amp; Shift Noprod",Assumptions!$B$9,if(V532=Assumptions!$B$6,Assumptions!$B$10,if(P532=1,Assumptions!$B$8,Assumptions!$B$7))),"")</f>
        <v/>
      </c>
      <c r="AK532" s="69">
        <f t="shared" si="14"/>
        <v>0</v>
      </c>
      <c r="AL532" s="69">
        <f>if(AJ532="Hyperdisk Balanced",Assumptions!$B$11,0)</f>
        <v>0</v>
      </c>
      <c r="AM532" s="69">
        <f>if(AJ532="Hyperdisk Balanced",Assumptions!$B$12,0)</f>
        <v>0</v>
      </c>
      <c r="AN532" s="70">
        <f>if(AK532=0,0,if(AJ532="Hyperdisk Balanced",vlookup(AK532&amp;" provisioned space",'SKU Pricing'!A:B,Assumptions!$B$2,0)*Z532+vlookup(AK532&amp;" provisioned IOPS",'SKU Pricing'!A:B,Assumptions!$B$2,0)*AL532*730+vlookup(AK532&amp;" provisioned throughput",'SKU Pricing'!A:B,Assumptions!$B$2,0)*AM532*730,vlookup(AK532,'SKU Pricing'!A:B,Assumptions!$B$2,0)*Z532))</f>
        <v>0</v>
      </c>
      <c r="AO532" s="70">
        <f t="shared" si="15"/>
        <v>0</v>
      </c>
      <c r="AP532" s="71">
        <f t="shared" si="16"/>
        <v>0</v>
      </c>
      <c r="AQ532" s="70">
        <f>ifna(vlookup(AP532,'SKU Pricing'!A:B,Assumptions!$B$2,0)*AE532,0)</f>
        <v>0</v>
      </c>
      <c r="AR532" s="72">
        <v>0.0</v>
      </c>
    </row>
    <row r="533">
      <c r="A533" s="61" t="s">
        <v>681</v>
      </c>
      <c r="B533" s="62" t="str">
        <f>ifna(if(vlookup(A533,vOS!A:B,2,0)="","Unknown",vlookup(A533,vOS!A:B,2,0)),"Unknown")</f>
        <v>Microsoft Windows Server 2019 (64-bit)</v>
      </c>
      <c r="C533" s="62">
        <f>vlookup(B533,'OS Study'!A:D,2,0)</f>
        <v>0</v>
      </c>
      <c r="D533" s="62" t="str">
        <f>vlookup(B533,'OS Study'!A:D,3,0)</f>
        <v>Windows</v>
      </c>
      <c r="E533" s="62" t="str">
        <f>vlookup(B533,'OS Study'!A:D,4,0)</f>
        <v>Server</v>
      </c>
      <c r="F533" s="63" t="str">
        <f>vlookup(B533,'OS Study'!A:E,5,0)</f>
        <v>2019</v>
      </c>
      <c r="G533" s="62">
        <f>IF(vlookup(A533,'RVtools V2.1'!A:J,4,0)="non",0,1)</f>
        <v>0</v>
      </c>
      <c r="H533" s="62">
        <f>if(vlookup(A533,'RVtools V2.1'!A:K,11,0)="kube",1,0)</f>
        <v>0</v>
      </c>
      <c r="I533" s="62">
        <f t="shared" si="5"/>
        <v>0</v>
      </c>
      <c r="J533" s="62">
        <f>ifna(vlookup(A533,'Infra Study'!A:Q,17,0),0)</f>
        <v>1</v>
      </c>
      <c r="K533" s="64">
        <f>IFERROR(__xludf.DUMMYFUNCTION("N(REGEXMATCH(VLOOKUP(A533, 'RVtools V2.1'!A:H, 8, 0), ""^Serveur de fichiers""))"),0.0)</f>
        <v>0</v>
      </c>
      <c r="L533" s="64">
        <f t="shared" si="6"/>
        <v>0</v>
      </c>
      <c r="M533" s="65" t="str">
        <f>ifna(vlookup(A533,'RVtools V2.1'!A:I,8,0),"N/A")</f>
        <v>Infra - Veeam</v>
      </c>
      <c r="N533" s="64">
        <f>IFERROR(__xludf.DUMMYFUNCTION("IF(REGEXMATCH(M533, ""(?i)"" &amp; JOIN(""|"", SPLIT(""kalisil"", "" ""))), 1, 0)"),0.0)</f>
        <v>0</v>
      </c>
      <c r="O533" s="64" t="str">
        <f>vlookup(A533,'RVtools V2.1'!A:H,7,0)</f>
        <v>N/A</v>
      </c>
      <c r="P533" s="64">
        <f>if(vlookup(A533,'RVtools V2.1'!A:H,5,0)="oui",1,0)</f>
        <v>0</v>
      </c>
      <c r="Q533" s="64">
        <f>ifna(vlookup(A533,vCPU!A:B,2,0),"Unknown")</f>
        <v>8</v>
      </c>
      <c r="R533" s="66">
        <f>ifna(vlookup(A533,vMemory!A:C,3,0),"Unknown")</f>
        <v>16</v>
      </c>
      <c r="S533" s="66">
        <f>ifna(vlookup(A533,vDisk!A:C,3,0),"Unknown")</f>
        <v>423</v>
      </c>
      <c r="T533" s="67" t="str">
        <f t="array" ref="T533">IFS(
   L533=1, "No Lift &amp; Shift",
   J533=1, XLOOKUP(A533, 'Infra Study'!A:A, 'Infra Study'!P:P),
   I533=1, "No Lift &amp; Shift",
   H533=1, "GKE",
   K533=1, "GCNV",
   G533=1, "Lift &amp; Shift Prod",
   TRUE, "Lift &amp; Shift Noprod"
)</f>
        <v>No Lift &amp; Shift</v>
      </c>
      <c r="U533" s="67">
        <f t="shared" si="7"/>
        <v>0</v>
      </c>
      <c r="V533" s="68">
        <f>if(T533="Lift &amp; Shift Noprod",if( Y533=0,Assumptions!$B$5, Assumptions!$B$4),if(T533="Lift &amp; Shift Prod",if(AND(N533=1,O533="T1"),Assumptions!$B$6,Assumptions!$B$4),0))</f>
        <v>0</v>
      </c>
      <c r="W533" s="62">
        <f>if(V533&lt;&gt;0,if(Q533="Unknown", Assumptions!$B$42,If(Q533&gt;1,Q533,2)),0)</f>
        <v>0</v>
      </c>
      <c r="X533" s="69">
        <f>if(V533&lt;&gt;0,if(R533="Unknown", Assumptions!$B$43,R533),0)</f>
        <v>0</v>
      </c>
      <c r="Y533" s="68">
        <f t="shared" si="8"/>
        <v>0</v>
      </c>
      <c r="Z533" s="68">
        <f>if(V533&lt;&gt;0,if(  S533="Unknown", Assumptions!$B$44,S533),0)</f>
        <v>0</v>
      </c>
      <c r="AA533" s="68">
        <f>if(V533 ="N2",ifna(vlookup(W533&amp;"-"&amp;X533,'Ref. VM'!A:B,2,0),"Custom"),if(V533 ="E2" , ifna(vlookup(W533&amp;"-"&amp;X533,'Ref. VM'!D:E,2,0),"Custom"),if(V533="N2D",ifna(vlookup(W533&amp;"-"&amp;X533,'Ref. VM'!G:H,2,0),"Custom"),if(V533="N4",ifna(vlookup(W533&amp;"-"&amp;X533,'Ref. VM'!J:K,2,0),"Custom"),0))))</f>
        <v>0</v>
      </c>
      <c r="AB533" s="67">
        <f t="shared" si="9"/>
        <v>0</v>
      </c>
      <c r="AC533" s="67">
        <f t="shared" si="10"/>
        <v>0</v>
      </c>
      <c r="AD533" s="67">
        <f t="shared" si="11"/>
        <v>0</v>
      </c>
      <c r="AE533" s="62">
        <f>if(T533="Lift &amp; Shift Prod",730,if(T533="Lift &amp; Shift Noprod",Assumptions!$B$3,0))</f>
        <v>0</v>
      </c>
      <c r="AF533" s="70">
        <f>if( U533=0,0,if(Y533=0, ((vlookup(AB533,'SKU Pricing'!A:B,Assumptions!$B$2,0)*W533)+(vlookup(AC533,'SKU Pricing'!A:B,Assumptions!$B$2,0)*X533))*AE533,((vlookup(AB533,'SKU Pricing'!A:B,Assumptions!$B$2,0)*W533)+(vlookup(AC533,'SKU Pricing'!A:B,Assumptions!$B$2,0)*(W533*8))+(vlookup(AD533,'SKU Pricing'!A:B,Assumptions!$B$2,0)*(X533-(W533*8))))*AE533))</f>
        <v>0</v>
      </c>
      <c r="AG533" s="67">
        <f t="shared" si="12"/>
        <v>0</v>
      </c>
      <c r="AH533" s="70">
        <f>ifna(vlookup(AG533,'SKU Pricing'!A:B,Assumptions!$B$2,0)*W533*AE533,0)</f>
        <v>0</v>
      </c>
      <c r="AI533" s="62" t="str">
        <f t="shared" si="13"/>
        <v/>
      </c>
      <c r="AJ533" s="62" t="str">
        <f>if(V533&lt;&gt;0, if(T533="Lift &amp; Shift Noprod",Assumptions!$B$9,if(V533=Assumptions!$B$6,Assumptions!$B$10,if(P533=1,Assumptions!$B$8,Assumptions!$B$7))),"")</f>
        <v/>
      </c>
      <c r="AK533" s="69">
        <f t="shared" si="14"/>
        <v>0</v>
      </c>
      <c r="AL533" s="69">
        <f>if(AJ533="Hyperdisk Balanced",Assumptions!$B$11,0)</f>
        <v>0</v>
      </c>
      <c r="AM533" s="69">
        <f>if(AJ533="Hyperdisk Balanced",Assumptions!$B$12,0)</f>
        <v>0</v>
      </c>
      <c r="AN533" s="70">
        <f>if(AK533=0,0,if(AJ533="Hyperdisk Balanced",vlookup(AK533&amp;" provisioned space",'SKU Pricing'!A:B,Assumptions!$B$2,0)*Z533+vlookup(AK533&amp;" provisioned IOPS",'SKU Pricing'!A:B,Assumptions!$B$2,0)*AL533*730+vlookup(AK533&amp;" provisioned throughput",'SKU Pricing'!A:B,Assumptions!$B$2,0)*AM533*730,vlookup(AK533,'SKU Pricing'!A:B,Assumptions!$B$2,0)*Z533))</f>
        <v>0</v>
      </c>
      <c r="AO533" s="70">
        <f t="shared" si="15"/>
        <v>0</v>
      </c>
      <c r="AP533" s="71">
        <f t="shared" si="16"/>
        <v>0</v>
      </c>
      <c r="AQ533" s="70">
        <f>ifna(vlookup(AP533,'SKU Pricing'!A:B,Assumptions!$B$2,0)*AE533,0)</f>
        <v>0</v>
      </c>
      <c r="AR533" s="72">
        <v>0.0</v>
      </c>
    </row>
    <row r="534">
      <c r="A534" s="61" t="s">
        <v>682</v>
      </c>
      <c r="B534" s="62" t="str">
        <f>ifna(if(vlookup(A534,vOS!A:B,2,0)="","Unknown",vlookup(A534,vOS!A:B,2,0)),"Unknown")</f>
        <v>Debian GNU/Linux 10 (64-bit)</v>
      </c>
      <c r="C534" s="62">
        <f>vlookup(B534,'OS Study'!A:D,2,0)</f>
        <v>0</v>
      </c>
      <c r="D534" s="62" t="str">
        <f>vlookup(B534,'OS Study'!A:D,3,0)</f>
        <v>Linux</v>
      </c>
      <c r="E534" s="62" t="str">
        <f>vlookup(B534,'OS Study'!A:D,4,0)</f>
        <v>Debian</v>
      </c>
      <c r="F534" s="63" t="str">
        <f>vlookup(B534,'OS Study'!A:E,5,0)</f>
        <v>10</v>
      </c>
      <c r="G534" s="62">
        <f>IF(vlookup(A534,'RVtools V2.1'!A:J,4,0)="non",0,1)</f>
        <v>0</v>
      </c>
      <c r="H534" s="62">
        <f>if(vlookup(A534,'RVtools V2.1'!A:K,11,0)="kube",1,0)</f>
        <v>0</v>
      </c>
      <c r="I534" s="62">
        <f t="shared" si="5"/>
        <v>0</v>
      </c>
      <c r="J534" s="62">
        <f>ifna(vlookup(A534,'Infra Study'!A:Q,17,0),0)</f>
        <v>0</v>
      </c>
      <c r="K534" s="64">
        <f>IFERROR(__xludf.DUMMYFUNCTION("N(REGEXMATCH(VLOOKUP(A534, 'RVtools V2.1'!A:H, 8, 0), ""^Serveur de fichiers""))"),0.0)</f>
        <v>0</v>
      </c>
      <c r="L534" s="64">
        <f t="shared" si="6"/>
        <v>0</v>
      </c>
      <c r="M534" s="65" t="str">
        <f>ifna(vlookup(A534,'RVtools V2.1'!A:I,8,0),"N/A")</f>
        <v>Infra - Veeam</v>
      </c>
      <c r="N534" s="64">
        <f>IFERROR(__xludf.DUMMYFUNCTION("IF(REGEXMATCH(M534, ""(?i)"" &amp; JOIN(""|"", SPLIT(""kalisil"", "" ""))), 1, 0)"),0.0)</f>
        <v>0</v>
      </c>
      <c r="O534" s="64" t="str">
        <f>vlookup(A534,'RVtools V2.1'!A:H,7,0)</f>
        <v>N/A</v>
      </c>
      <c r="P534" s="64">
        <f>if(vlookup(A534,'RVtools V2.1'!A:H,5,0)="oui",1,0)</f>
        <v>0</v>
      </c>
      <c r="Q534" s="64">
        <f>ifna(vlookup(A534,vCPU!A:B,2,0),"Unknown")</f>
        <v>8</v>
      </c>
      <c r="R534" s="66">
        <f>ifna(vlookup(A534,vMemory!A:C,3,0),"Unknown")</f>
        <v>16</v>
      </c>
      <c r="S534" s="66">
        <f>ifna(vlookup(A534,vDisk!A:C,3,0),"Unknown")</f>
        <v>94</v>
      </c>
      <c r="T534" s="67" t="str">
        <f t="array" ref="T534">IFS(
   L534=1, "No Lift &amp; Shift",
   J534=1, XLOOKUP(A534, 'Infra Study'!A:A, 'Infra Study'!P:P),
   I534=1, "No Lift &amp; Shift",
   H534=1, "GKE",
   K534=1, "GCNV",
   G534=1, "Lift &amp; Shift Prod",
   TRUE, "Lift &amp; Shift Noprod"
)</f>
        <v>Lift &amp; Shift Noprod</v>
      </c>
      <c r="U534" s="67">
        <f t="shared" si="7"/>
        <v>1</v>
      </c>
      <c r="V534" s="68" t="str">
        <f>if(T534="Lift &amp; Shift Noprod",if( Y534=0,Assumptions!$B$5, Assumptions!$B$4),if(T534="Lift &amp; Shift Prod",if(AND(N534=1,O534="T1"),Assumptions!$B$6,Assumptions!$B$4),0))</f>
        <v>E2</v>
      </c>
      <c r="W534" s="69">
        <f>if(V534&lt;&gt;0,if(Q534="Unknown", Assumptions!$B$42,If(Q534&gt;1,Q534,2)),0)</f>
        <v>8</v>
      </c>
      <c r="X534" s="69">
        <f>if(V534&lt;&gt;0,if(R534="Unknown", Assumptions!$B$43,R534),0)</f>
        <v>16</v>
      </c>
      <c r="Y534" s="68">
        <f t="shared" si="8"/>
        <v>0</v>
      </c>
      <c r="Z534" s="68">
        <f>if(V534&lt;&gt;0,if(  S534="Unknown", Assumptions!$B$44,S534),0)</f>
        <v>94</v>
      </c>
      <c r="AA534" s="68" t="str">
        <f>if(V534 ="N2",ifna(vlookup(W534&amp;"-"&amp;X534,'Ref. VM'!A:B,2,0),"Custom"),if(V534 ="E2" , ifna(vlookup(W534&amp;"-"&amp;X534,'Ref. VM'!D:E,2,0),"Custom"),if(V534="N2D",ifna(vlookup(W534&amp;"-"&amp;X534,'Ref. VM'!G:H,2,0),"Custom"),if(V534="N4",ifna(vlookup(W534&amp;"-"&amp;X534,'Ref. VM'!J:K,2,0),"Custom"),0))))</f>
        <v>Custom</v>
      </c>
      <c r="AB534" s="67" t="str">
        <f t="shared" si="9"/>
        <v>E2-Custom vCPUs</v>
      </c>
      <c r="AC534" s="67" t="str">
        <f t="shared" si="10"/>
        <v>E2-Custom RAM</v>
      </c>
      <c r="AD534" s="67">
        <f t="shared" si="11"/>
        <v>0</v>
      </c>
      <c r="AE534" s="69">
        <f>if(T534="Lift &amp; Shift Prod",730,if(T534="Lift &amp; Shift Noprod",Assumptions!$B$3,0))</f>
        <v>270</v>
      </c>
      <c r="AF534" s="70">
        <f>if( U534=0,0,if(Y534=0, ((vlookup(AB534,'SKU Pricing'!A:B,Assumptions!$B$2,0)*W534)+(vlookup(AC534,'SKU Pricing'!A:B,Assumptions!$B$2,0)*X534))*AE534,((vlookup(AB534,'SKU Pricing'!A:B,Assumptions!$B$2,0)*W534)+(vlookup(AC534,'SKU Pricing'!A:B,Assumptions!$B$2,0)*(W534*8))+(vlookup(AD534,'SKU Pricing'!A:B,Assumptions!$B$2,0)*(X534-(W534*8))))*AE534))</f>
        <v>72.766512</v>
      </c>
      <c r="AG534" s="67">
        <f t="shared" si="12"/>
        <v>0</v>
      </c>
      <c r="AH534" s="70">
        <f>ifna(vlookup(AG534,'SKU Pricing'!A:B,Assumptions!$B$2,0)*W534*AE534,0)</f>
        <v>0</v>
      </c>
      <c r="AI534" s="62" t="str">
        <f t="shared" si="13"/>
        <v/>
      </c>
      <c r="AJ534" s="62" t="str">
        <f>if(V534&lt;&gt;0, if(T534="Lift &amp; Shift Noprod",Assumptions!$B$9,if(V534=Assumptions!$B$6,Assumptions!$B$10,if(P534=1,Assumptions!$B$8,Assumptions!$B$7))),"")</f>
        <v>Balanced</v>
      </c>
      <c r="AK534" s="69" t="str">
        <f t="shared" si="14"/>
        <v>Balanced</v>
      </c>
      <c r="AL534" s="69">
        <f>if(AJ534="Hyperdisk Balanced",Assumptions!$B$11,0)</f>
        <v>0</v>
      </c>
      <c r="AM534" s="69">
        <f>if(AJ534="Hyperdisk Balanced",Assumptions!$B$12,0)</f>
        <v>0</v>
      </c>
      <c r="AN534" s="70">
        <f>if(AK534=0,0,if(AJ534="Hyperdisk Balanced",vlookup(AK534&amp;" provisioned space",'SKU Pricing'!A:B,Assumptions!$B$2,0)*Z534+vlookup(AK534&amp;" provisioned IOPS",'SKU Pricing'!A:B,Assumptions!$B$2,0)*AL534*730+vlookup(AK534&amp;" provisioned throughput",'SKU Pricing'!A:B,Assumptions!$B$2,0)*AM534*730,vlookup(AK534,'SKU Pricing'!A:B,Assumptions!$B$2,0)*Z534))</f>
        <v>10.904</v>
      </c>
      <c r="AO534" s="70">
        <f t="shared" si="15"/>
        <v>83.670512</v>
      </c>
      <c r="AP534" s="71" t="str">
        <f t="shared" si="16"/>
        <v>VM Manager</v>
      </c>
      <c r="AQ534" s="70">
        <f>ifna(vlookup(AP534,'SKU Pricing'!A:B,Assumptions!$B$2,0)*AE534,0)</f>
        <v>0.81</v>
      </c>
      <c r="AR534" s="72">
        <v>0.0</v>
      </c>
    </row>
    <row r="535">
      <c r="A535" s="61" t="s">
        <v>683</v>
      </c>
      <c r="B535" s="62" t="str">
        <f>ifna(if(vlookup(A535,vOS!A:B,2,0)="","Unknown",vlookup(A535,vOS!A:B,2,0)),"Unknown")</f>
        <v>Debian GNU/Linux 10 (64-bit)</v>
      </c>
      <c r="C535" s="62">
        <f>vlookup(B535,'OS Study'!A:D,2,0)</f>
        <v>0</v>
      </c>
      <c r="D535" s="62" t="str">
        <f>vlookup(B535,'OS Study'!A:D,3,0)</f>
        <v>Linux</v>
      </c>
      <c r="E535" s="62" t="str">
        <f>vlookup(B535,'OS Study'!A:D,4,0)</f>
        <v>Debian</v>
      </c>
      <c r="F535" s="63" t="str">
        <f>vlookup(B535,'OS Study'!A:E,5,0)</f>
        <v>10</v>
      </c>
      <c r="G535" s="62">
        <f>IF(vlookup(A535,'RVtools V2.1'!A:J,4,0)="non",0,1)</f>
        <v>0</v>
      </c>
      <c r="H535" s="62">
        <f>if(vlookup(A535,'RVtools V2.1'!A:K,11,0)="kube",1,0)</f>
        <v>0</v>
      </c>
      <c r="I535" s="62">
        <f t="shared" si="5"/>
        <v>0</v>
      </c>
      <c r="J535" s="62">
        <f>ifna(vlookup(A535,'Infra Study'!A:Q,17,0),0)</f>
        <v>0</v>
      </c>
      <c r="K535" s="64">
        <f>IFERROR(__xludf.DUMMYFUNCTION("N(REGEXMATCH(VLOOKUP(A535, 'RVtools V2.1'!A:H, 8, 0), ""^Serveur de fichiers""))"),0.0)</f>
        <v>0</v>
      </c>
      <c r="L535" s="64">
        <f t="shared" si="6"/>
        <v>0</v>
      </c>
      <c r="M535" s="65" t="str">
        <f>ifna(vlookup(A535,'RVtools V2.1'!A:I,8,0),"N/A")</f>
        <v>Infra - Veeam</v>
      </c>
      <c r="N535" s="64">
        <f>IFERROR(__xludf.DUMMYFUNCTION("IF(REGEXMATCH(M535, ""(?i)"" &amp; JOIN(""|"", SPLIT(""kalisil"", "" ""))), 1, 0)"),0.0)</f>
        <v>0</v>
      </c>
      <c r="O535" s="64" t="str">
        <f>vlookup(A535,'RVtools V2.1'!A:H,7,0)</f>
        <v>N/A</v>
      </c>
      <c r="P535" s="64">
        <f>if(vlookup(A535,'RVtools V2.1'!A:H,5,0)="oui",1,0)</f>
        <v>0</v>
      </c>
      <c r="Q535" s="64">
        <f>ifna(vlookup(A535,vCPU!A:B,2,0),"Unknown")</f>
        <v>4</v>
      </c>
      <c r="R535" s="66">
        <f>ifna(vlookup(A535,vMemory!A:C,3,0),"Unknown")</f>
        <v>4</v>
      </c>
      <c r="S535" s="66">
        <f>ifna(vlookup(A535,vDisk!A:C,3,0),"Unknown")</f>
        <v>92</v>
      </c>
      <c r="T535" s="67" t="str">
        <f t="array" ref="T535">IFS(
   L535=1, "No Lift &amp; Shift",
   J535=1, XLOOKUP(A535, 'Infra Study'!A:A, 'Infra Study'!P:P),
   I535=1, "No Lift &amp; Shift",
   H535=1, "GKE",
   K535=1, "GCNV",
   G535=1, "Lift &amp; Shift Prod",
   TRUE, "Lift &amp; Shift Noprod"
)</f>
        <v>Lift &amp; Shift Noprod</v>
      </c>
      <c r="U535" s="67">
        <f t="shared" si="7"/>
        <v>1</v>
      </c>
      <c r="V535" s="68" t="str">
        <f>if(T535="Lift &amp; Shift Noprod",if( Y535=0,Assumptions!$B$5, Assumptions!$B$4),if(T535="Lift &amp; Shift Prod",if(AND(N535=1,O535="T1"),Assumptions!$B$6,Assumptions!$B$4),0))</f>
        <v>E2</v>
      </c>
      <c r="W535" s="69">
        <f>if(V535&lt;&gt;0,if(Q535="Unknown", Assumptions!$B$42,If(Q535&gt;1,Q535,2)),0)</f>
        <v>4</v>
      </c>
      <c r="X535" s="69">
        <f>if(V535&lt;&gt;0,if(R535="Unknown", Assumptions!$B$43,R535),0)</f>
        <v>4</v>
      </c>
      <c r="Y535" s="68">
        <f t="shared" si="8"/>
        <v>0</v>
      </c>
      <c r="Z535" s="68">
        <f>if(V535&lt;&gt;0,if(  S535="Unknown", Assumptions!$B$44,S535),0)</f>
        <v>92</v>
      </c>
      <c r="AA535" s="68" t="str">
        <f>if(V535 ="N2",ifna(vlookup(W535&amp;"-"&amp;X535,'Ref. VM'!A:B,2,0),"Custom"),if(V535 ="E2" , ifna(vlookup(W535&amp;"-"&amp;X535,'Ref. VM'!D:E,2,0),"Custom"),if(V535="N2D",ifna(vlookup(W535&amp;"-"&amp;X535,'Ref. VM'!G:H,2,0),"Custom"),if(V535="N4",ifna(vlookup(W535&amp;"-"&amp;X535,'Ref. VM'!J:K,2,0),"Custom"),0))))</f>
        <v>Custom</v>
      </c>
      <c r="AB535" s="67" t="str">
        <f t="shared" si="9"/>
        <v>E2-Custom vCPUs</v>
      </c>
      <c r="AC535" s="67" t="str">
        <f t="shared" si="10"/>
        <v>E2-Custom RAM</v>
      </c>
      <c r="AD535" s="67">
        <f t="shared" si="11"/>
        <v>0</v>
      </c>
      <c r="AE535" s="69">
        <f>if(T535="Lift &amp; Shift Prod",730,if(T535="Lift &amp; Shift Noprod",Assumptions!$B$3,0))</f>
        <v>270</v>
      </c>
      <c r="AF535" s="70">
        <f>if( U535=0,0,if(Y535=0, ((vlookup(AB535,'SKU Pricing'!A:B,Assumptions!$B$2,0)*W535)+(vlookup(AC535,'SKU Pricing'!A:B,Assumptions!$B$2,0)*X535))*AE535,((vlookup(AB535,'SKU Pricing'!A:B,Assumptions!$B$2,0)*W535)+(vlookup(AC535,'SKU Pricing'!A:B,Assumptions!$B$2,0)*(W535*8))+(vlookup(AD535,'SKU Pricing'!A:B,Assumptions!$B$2,0)*(X535-(W535*8))))*AE535))</f>
        <v>32.537862</v>
      </c>
      <c r="AG535" s="67">
        <f t="shared" si="12"/>
        <v>0</v>
      </c>
      <c r="AH535" s="70">
        <f>ifna(vlookup(AG535,'SKU Pricing'!A:B,Assumptions!$B$2,0)*W535*AE535,0)</f>
        <v>0</v>
      </c>
      <c r="AI535" s="62" t="str">
        <f t="shared" si="13"/>
        <v/>
      </c>
      <c r="AJ535" s="62" t="str">
        <f>if(V535&lt;&gt;0, if(T535="Lift &amp; Shift Noprod",Assumptions!$B$9,if(V535=Assumptions!$B$6,Assumptions!$B$10,if(P535=1,Assumptions!$B$8,Assumptions!$B$7))),"")</f>
        <v>Balanced</v>
      </c>
      <c r="AK535" s="69" t="str">
        <f t="shared" si="14"/>
        <v>Balanced</v>
      </c>
      <c r="AL535" s="69">
        <f>if(AJ535="Hyperdisk Balanced",Assumptions!$B$11,0)</f>
        <v>0</v>
      </c>
      <c r="AM535" s="69">
        <f>if(AJ535="Hyperdisk Balanced",Assumptions!$B$12,0)</f>
        <v>0</v>
      </c>
      <c r="AN535" s="70">
        <f>if(AK535=0,0,if(AJ535="Hyperdisk Balanced",vlookup(AK535&amp;" provisioned space",'SKU Pricing'!A:B,Assumptions!$B$2,0)*Z535+vlookup(AK535&amp;" provisioned IOPS",'SKU Pricing'!A:B,Assumptions!$B$2,0)*AL535*730+vlookup(AK535&amp;" provisioned throughput",'SKU Pricing'!A:B,Assumptions!$B$2,0)*AM535*730,vlookup(AK535,'SKU Pricing'!A:B,Assumptions!$B$2,0)*Z535))</f>
        <v>10.672</v>
      </c>
      <c r="AO535" s="70">
        <f t="shared" si="15"/>
        <v>43.209862</v>
      </c>
      <c r="AP535" s="71" t="str">
        <f t="shared" si="16"/>
        <v>VM Manager</v>
      </c>
      <c r="AQ535" s="70">
        <f>ifna(vlookup(AP535,'SKU Pricing'!A:B,Assumptions!$B$2,0)*AE535,0)</f>
        <v>0.81</v>
      </c>
      <c r="AR535" s="72">
        <v>0.0</v>
      </c>
    </row>
    <row r="536">
      <c r="A536" s="61" t="s">
        <v>684</v>
      </c>
      <c r="B536" s="62" t="str">
        <f>ifna(if(vlookup(A536,vOS!A:B,2,0)="","Unknown",vlookup(A536,vOS!A:B,2,0)),"Unknown")</f>
        <v>Debian GNU/Linux 10 (64-bit)</v>
      </c>
      <c r="C536" s="62">
        <f>vlookup(B536,'OS Study'!A:D,2,0)</f>
        <v>0</v>
      </c>
      <c r="D536" s="62" t="str">
        <f>vlookup(B536,'OS Study'!A:D,3,0)</f>
        <v>Linux</v>
      </c>
      <c r="E536" s="62" t="str">
        <f>vlookup(B536,'OS Study'!A:D,4,0)</f>
        <v>Debian</v>
      </c>
      <c r="F536" s="63" t="str">
        <f>vlookup(B536,'OS Study'!A:E,5,0)</f>
        <v>10</v>
      </c>
      <c r="G536" s="62">
        <f>IF(vlookup(A536,'RVtools V2.1'!A:J,4,0)="non",0,1)</f>
        <v>0</v>
      </c>
      <c r="H536" s="62">
        <f>if(vlookup(A536,'RVtools V2.1'!A:K,11,0)="kube",1,0)</f>
        <v>0</v>
      </c>
      <c r="I536" s="62">
        <f t="shared" si="5"/>
        <v>0</v>
      </c>
      <c r="J536" s="62">
        <f>ifna(vlookup(A536,'Infra Study'!A:Q,17,0),0)</f>
        <v>0</v>
      </c>
      <c r="K536" s="64">
        <f>IFERROR(__xludf.DUMMYFUNCTION("N(REGEXMATCH(VLOOKUP(A536, 'RVtools V2.1'!A:H, 8, 0), ""^Serveur de fichiers""))"),0.0)</f>
        <v>0</v>
      </c>
      <c r="L536" s="64">
        <f t="shared" si="6"/>
        <v>0</v>
      </c>
      <c r="M536" s="65" t="str">
        <f>ifna(vlookup(A536,'RVtools V2.1'!A:I,8,0),"N/A")</f>
        <v>Infra - Veeam</v>
      </c>
      <c r="N536" s="64">
        <f>IFERROR(__xludf.DUMMYFUNCTION("IF(REGEXMATCH(M536, ""(?i)"" &amp; JOIN(""|"", SPLIT(""kalisil"", "" ""))), 1, 0)"),0.0)</f>
        <v>0</v>
      </c>
      <c r="O536" s="64" t="str">
        <f>vlookup(A536,'RVtools V2.1'!A:H,7,0)</f>
        <v>N/A</v>
      </c>
      <c r="P536" s="64">
        <f>if(vlookup(A536,'RVtools V2.1'!A:H,5,0)="oui",1,0)</f>
        <v>0</v>
      </c>
      <c r="Q536" s="64">
        <f>ifna(vlookup(A536,vCPU!A:B,2,0),"Unknown")</f>
        <v>4</v>
      </c>
      <c r="R536" s="66">
        <f>ifna(vlookup(A536,vMemory!A:C,3,0),"Unknown")</f>
        <v>4</v>
      </c>
      <c r="S536" s="66">
        <f>ifna(vlookup(A536,vDisk!A:C,3,0),"Unknown")</f>
        <v>96</v>
      </c>
      <c r="T536" s="67" t="str">
        <f t="array" ref="T536">IFS(
   L536=1, "No Lift &amp; Shift",
   J536=1, XLOOKUP(A536, 'Infra Study'!A:A, 'Infra Study'!P:P),
   I536=1, "No Lift &amp; Shift",
   H536=1, "GKE",
   K536=1, "GCNV",
   G536=1, "Lift &amp; Shift Prod",
   TRUE, "Lift &amp; Shift Noprod"
)</f>
        <v>Lift &amp; Shift Noprod</v>
      </c>
      <c r="U536" s="67">
        <f t="shared" si="7"/>
        <v>1</v>
      </c>
      <c r="V536" s="68" t="str">
        <f>if(T536="Lift &amp; Shift Noprod",if( Y536=0,Assumptions!$B$5, Assumptions!$B$4),if(T536="Lift &amp; Shift Prod",if(AND(N536=1,O536="T1"),Assumptions!$B$6,Assumptions!$B$4),0))</f>
        <v>E2</v>
      </c>
      <c r="W536" s="69">
        <f>if(V536&lt;&gt;0,if(Q536="Unknown", Assumptions!$B$42,If(Q536&gt;1,Q536,2)),0)</f>
        <v>4</v>
      </c>
      <c r="X536" s="69">
        <f>if(V536&lt;&gt;0,if(R536="Unknown", Assumptions!$B$43,R536),0)</f>
        <v>4</v>
      </c>
      <c r="Y536" s="68">
        <f t="shared" si="8"/>
        <v>0</v>
      </c>
      <c r="Z536" s="68">
        <f>if(V536&lt;&gt;0,if(  S536="Unknown", Assumptions!$B$44,S536),0)</f>
        <v>96</v>
      </c>
      <c r="AA536" s="68" t="str">
        <f>if(V536 ="N2",ifna(vlookup(W536&amp;"-"&amp;X536,'Ref. VM'!A:B,2,0),"Custom"),if(V536 ="E2" , ifna(vlookup(W536&amp;"-"&amp;X536,'Ref. VM'!D:E,2,0),"Custom"),if(V536="N2D",ifna(vlookup(W536&amp;"-"&amp;X536,'Ref. VM'!G:H,2,0),"Custom"),if(V536="N4",ifna(vlookup(W536&amp;"-"&amp;X536,'Ref. VM'!J:K,2,0),"Custom"),0))))</f>
        <v>Custom</v>
      </c>
      <c r="AB536" s="67" t="str">
        <f t="shared" si="9"/>
        <v>E2-Custom vCPUs</v>
      </c>
      <c r="AC536" s="67" t="str">
        <f t="shared" si="10"/>
        <v>E2-Custom RAM</v>
      </c>
      <c r="AD536" s="67">
        <f t="shared" si="11"/>
        <v>0</v>
      </c>
      <c r="AE536" s="69">
        <f>if(T536="Lift &amp; Shift Prod",730,if(T536="Lift &amp; Shift Noprod",Assumptions!$B$3,0))</f>
        <v>270</v>
      </c>
      <c r="AF536" s="70">
        <f>if( U536=0,0,if(Y536=0, ((vlookup(AB536,'SKU Pricing'!A:B,Assumptions!$B$2,0)*W536)+(vlookup(AC536,'SKU Pricing'!A:B,Assumptions!$B$2,0)*X536))*AE536,((vlookup(AB536,'SKU Pricing'!A:B,Assumptions!$B$2,0)*W536)+(vlookup(AC536,'SKU Pricing'!A:B,Assumptions!$B$2,0)*(W536*8))+(vlookup(AD536,'SKU Pricing'!A:B,Assumptions!$B$2,0)*(X536-(W536*8))))*AE536))</f>
        <v>32.537862</v>
      </c>
      <c r="AG536" s="67">
        <f t="shared" si="12"/>
        <v>0</v>
      </c>
      <c r="AH536" s="70">
        <f>ifna(vlookup(AG536,'SKU Pricing'!A:B,Assumptions!$B$2,0)*W536*AE536,0)</f>
        <v>0</v>
      </c>
      <c r="AI536" s="62" t="str">
        <f t="shared" si="13"/>
        <v/>
      </c>
      <c r="AJ536" s="62" t="str">
        <f>if(V536&lt;&gt;0, if(T536="Lift &amp; Shift Noprod",Assumptions!$B$9,if(V536=Assumptions!$B$6,Assumptions!$B$10,if(P536=1,Assumptions!$B$8,Assumptions!$B$7))),"")</f>
        <v>Balanced</v>
      </c>
      <c r="AK536" s="69" t="str">
        <f t="shared" si="14"/>
        <v>Balanced</v>
      </c>
      <c r="AL536" s="69">
        <f>if(AJ536="Hyperdisk Balanced",Assumptions!$B$11,0)</f>
        <v>0</v>
      </c>
      <c r="AM536" s="69">
        <f>if(AJ536="Hyperdisk Balanced",Assumptions!$B$12,0)</f>
        <v>0</v>
      </c>
      <c r="AN536" s="70">
        <f>if(AK536=0,0,if(AJ536="Hyperdisk Balanced",vlookup(AK536&amp;" provisioned space",'SKU Pricing'!A:B,Assumptions!$B$2,0)*Z536+vlookup(AK536&amp;" provisioned IOPS",'SKU Pricing'!A:B,Assumptions!$B$2,0)*AL536*730+vlookup(AK536&amp;" provisioned throughput",'SKU Pricing'!A:B,Assumptions!$B$2,0)*AM536*730,vlookup(AK536,'SKU Pricing'!A:B,Assumptions!$B$2,0)*Z536))</f>
        <v>11.136</v>
      </c>
      <c r="AO536" s="70">
        <f t="shared" si="15"/>
        <v>43.673862</v>
      </c>
      <c r="AP536" s="71" t="str">
        <f t="shared" si="16"/>
        <v>VM Manager</v>
      </c>
      <c r="AQ536" s="70">
        <f>ifna(vlookup(AP536,'SKU Pricing'!A:B,Assumptions!$B$2,0)*AE536,0)</f>
        <v>0.81</v>
      </c>
      <c r="AR536" s="72">
        <v>0.0</v>
      </c>
    </row>
    <row r="537">
      <c r="A537" s="61" t="s">
        <v>685</v>
      </c>
      <c r="B537" s="62" t="str">
        <f>ifna(if(vlookup(A537,vOS!A:B,2,0)="","Unknown",vlookup(A537,vOS!A:B,2,0)),"Unknown")</f>
        <v>Debian GNU/Linux 10 (64-bit)</v>
      </c>
      <c r="C537" s="62">
        <f>vlookup(B537,'OS Study'!A:D,2,0)</f>
        <v>0</v>
      </c>
      <c r="D537" s="62" t="str">
        <f>vlookup(B537,'OS Study'!A:D,3,0)</f>
        <v>Linux</v>
      </c>
      <c r="E537" s="62" t="str">
        <f>vlookup(B537,'OS Study'!A:D,4,0)</f>
        <v>Debian</v>
      </c>
      <c r="F537" s="63" t="str">
        <f>vlookup(B537,'OS Study'!A:E,5,0)</f>
        <v>10</v>
      </c>
      <c r="G537" s="62">
        <f>IF(vlookup(A537,'RVtools V2.1'!A:J,4,0)="non",0,1)</f>
        <v>0</v>
      </c>
      <c r="H537" s="62">
        <f>if(vlookup(A537,'RVtools V2.1'!A:K,11,0)="kube",1,0)</f>
        <v>0</v>
      </c>
      <c r="I537" s="62">
        <f t="shared" si="5"/>
        <v>0</v>
      </c>
      <c r="J537" s="62">
        <f>ifna(vlookup(A537,'Infra Study'!A:Q,17,0),0)</f>
        <v>0</v>
      </c>
      <c r="K537" s="64">
        <f>IFERROR(__xludf.DUMMYFUNCTION("N(REGEXMATCH(VLOOKUP(A537, 'RVtools V2.1'!A:H, 8, 0), ""^Serveur de fichiers""))"),0.0)</f>
        <v>0</v>
      </c>
      <c r="L537" s="64">
        <f t="shared" si="6"/>
        <v>0</v>
      </c>
      <c r="M537" s="65" t="str">
        <f>ifna(vlookup(A537,'RVtools V2.1'!A:I,8,0),"N/A")</f>
        <v>Infra - Veeam</v>
      </c>
      <c r="N537" s="64">
        <f>IFERROR(__xludf.DUMMYFUNCTION("IF(REGEXMATCH(M537, ""(?i)"" &amp; JOIN(""|"", SPLIT(""kalisil"", "" ""))), 1, 0)"),0.0)</f>
        <v>0</v>
      </c>
      <c r="O537" s="64" t="str">
        <f>vlookup(A537,'RVtools V2.1'!A:H,7,0)</f>
        <v>N/A</v>
      </c>
      <c r="P537" s="64">
        <f>if(vlookup(A537,'RVtools V2.1'!A:H,5,0)="oui",1,0)</f>
        <v>0</v>
      </c>
      <c r="Q537" s="64">
        <f>ifna(vlookup(A537,vCPU!A:B,2,0),"Unknown")</f>
        <v>4</v>
      </c>
      <c r="R537" s="66">
        <f>ifna(vlookup(A537,vMemory!A:C,3,0),"Unknown")</f>
        <v>4</v>
      </c>
      <c r="S537" s="66">
        <f>ifna(vlookup(A537,vDisk!A:C,3,0),"Unknown")</f>
        <v>86</v>
      </c>
      <c r="T537" s="67" t="str">
        <f t="array" ref="T537">IFS(
   L537=1, "No Lift &amp; Shift",
   J537=1, XLOOKUP(A537, 'Infra Study'!A:A, 'Infra Study'!P:P),
   I537=1, "No Lift &amp; Shift",
   H537=1, "GKE",
   K537=1, "GCNV",
   G537=1, "Lift &amp; Shift Prod",
   TRUE, "Lift &amp; Shift Noprod"
)</f>
        <v>Lift &amp; Shift Noprod</v>
      </c>
      <c r="U537" s="67">
        <f t="shared" si="7"/>
        <v>1</v>
      </c>
      <c r="V537" s="68" t="str">
        <f>if(T537="Lift &amp; Shift Noprod",if( Y537=0,Assumptions!$B$5, Assumptions!$B$4),if(T537="Lift &amp; Shift Prod",if(AND(N537=1,O537="T1"),Assumptions!$B$6,Assumptions!$B$4),0))</f>
        <v>E2</v>
      </c>
      <c r="W537" s="69">
        <f>if(V537&lt;&gt;0,if(Q537="Unknown", Assumptions!$B$42,If(Q537&gt;1,Q537,2)),0)</f>
        <v>4</v>
      </c>
      <c r="X537" s="69">
        <f>if(V537&lt;&gt;0,if(R537="Unknown", Assumptions!$B$43,R537),0)</f>
        <v>4</v>
      </c>
      <c r="Y537" s="68">
        <f t="shared" si="8"/>
        <v>0</v>
      </c>
      <c r="Z537" s="68">
        <f>if(V537&lt;&gt;0,if(  S537="Unknown", Assumptions!$B$44,S537),0)</f>
        <v>86</v>
      </c>
      <c r="AA537" s="68" t="str">
        <f>if(V537 ="N2",ifna(vlookup(W537&amp;"-"&amp;X537,'Ref. VM'!A:B,2,0),"Custom"),if(V537 ="E2" , ifna(vlookup(W537&amp;"-"&amp;X537,'Ref. VM'!D:E,2,0),"Custom"),if(V537="N2D",ifna(vlookup(W537&amp;"-"&amp;X537,'Ref. VM'!G:H,2,0),"Custom"),if(V537="N4",ifna(vlookup(W537&amp;"-"&amp;X537,'Ref. VM'!J:K,2,0),"Custom"),0))))</f>
        <v>Custom</v>
      </c>
      <c r="AB537" s="67" t="str">
        <f t="shared" si="9"/>
        <v>E2-Custom vCPUs</v>
      </c>
      <c r="AC537" s="67" t="str">
        <f t="shared" si="10"/>
        <v>E2-Custom RAM</v>
      </c>
      <c r="AD537" s="67">
        <f t="shared" si="11"/>
        <v>0</v>
      </c>
      <c r="AE537" s="69">
        <f>if(T537="Lift &amp; Shift Prod",730,if(T537="Lift &amp; Shift Noprod",Assumptions!$B$3,0))</f>
        <v>270</v>
      </c>
      <c r="AF537" s="70">
        <f>if( U537=0,0,if(Y537=0, ((vlookup(AB537,'SKU Pricing'!A:B,Assumptions!$B$2,0)*W537)+(vlookup(AC537,'SKU Pricing'!A:B,Assumptions!$B$2,0)*X537))*AE537,((vlookup(AB537,'SKU Pricing'!A:B,Assumptions!$B$2,0)*W537)+(vlookup(AC537,'SKU Pricing'!A:B,Assumptions!$B$2,0)*(W537*8))+(vlookup(AD537,'SKU Pricing'!A:B,Assumptions!$B$2,0)*(X537-(W537*8))))*AE537))</f>
        <v>32.537862</v>
      </c>
      <c r="AG537" s="67">
        <f t="shared" si="12"/>
        <v>0</v>
      </c>
      <c r="AH537" s="70">
        <f>ifna(vlookup(AG537,'SKU Pricing'!A:B,Assumptions!$B$2,0)*W537*AE537,0)</f>
        <v>0</v>
      </c>
      <c r="AI537" s="62" t="str">
        <f t="shared" si="13"/>
        <v/>
      </c>
      <c r="AJ537" s="62" t="str">
        <f>if(V537&lt;&gt;0, if(T537="Lift &amp; Shift Noprod",Assumptions!$B$9,if(V537=Assumptions!$B$6,Assumptions!$B$10,if(P537=1,Assumptions!$B$8,Assumptions!$B$7))),"")</f>
        <v>Balanced</v>
      </c>
      <c r="AK537" s="69" t="str">
        <f t="shared" si="14"/>
        <v>Balanced</v>
      </c>
      <c r="AL537" s="69">
        <f>if(AJ537="Hyperdisk Balanced",Assumptions!$B$11,0)</f>
        <v>0</v>
      </c>
      <c r="AM537" s="69">
        <f>if(AJ537="Hyperdisk Balanced",Assumptions!$B$12,0)</f>
        <v>0</v>
      </c>
      <c r="AN537" s="70">
        <f>if(AK537=0,0,if(AJ537="Hyperdisk Balanced",vlookup(AK537&amp;" provisioned space",'SKU Pricing'!A:B,Assumptions!$B$2,0)*Z537+vlookup(AK537&amp;" provisioned IOPS",'SKU Pricing'!A:B,Assumptions!$B$2,0)*AL537*730+vlookup(AK537&amp;" provisioned throughput",'SKU Pricing'!A:B,Assumptions!$B$2,0)*AM537*730,vlookup(AK537,'SKU Pricing'!A:B,Assumptions!$B$2,0)*Z537))</f>
        <v>9.976</v>
      </c>
      <c r="AO537" s="70">
        <f t="shared" si="15"/>
        <v>42.513862</v>
      </c>
      <c r="AP537" s="71" t="str">
        <f t="shared" si="16"/>
        <v>VM Manager</v>
      </c>
      <c r="AQ537" s="70">
        <f>ifna(vlookup(AP537,'SKU Pricing'!A:B,Assumptions!$B$2,0)*AE537,0)</f>
        <v>0.81</v>
      </c>
      <c r="AR537" s="72">
        <v>0.0</v>
      </c>
    </row>
    <row r="538">
      <c r="A538" s="61" t="s">
        <v>686</v>
      </c>
      <c r="B538" s="62" t="str">
        <f>ifna(if(vlookup(A538,vOS!A:B,2,0)="","Unknown",vlookup(A538,vOS!A:B,2,0)),"Unknown")</f>
        <v>Microsoft Windows Server 2019 (64-bit)</v>
      </c>
      <c r="C538" s="62">
        <f>vlookup(B538,'OS Study'!A:D,2,0)</f>
        <v>0</v>
      </c>
      <c r="D538" s="62" t="str">
        <f>vlookup(B538,'OS Study'!A:D,3,0)</f>
        <v>Windows</v>
      </c>
      <c r="E538" s="62" t="str">
        <f>vlookup(B538,'OS Study'!A:D,4,0)</f>
        <v>Server</v>
      </c>
      <c r="F538" s="63" t="str">
        <f>vlookup(B538,'OS Study'!A:E,5,0)</f>
        <v>2019</v>
      </c>
      <c r="G538" s="62">
        <f>IF(vlookup(A538,'RVtools V2.1'!A:J,4,0)="non",0,1)</f>
        <v>0</v>
      </c>
      <c r="H538" s="62">
        <f>if(vlookup(A538,'RVtools V2.1'!A:K,11,0)="kube",1,0)</f>
        <v>0</v>
      </c>
      <c r="I538" s="62">
        <f t="shared" si="5"/>
        <v>0</v>
      </c>
      <c r="J538" s="62">
        <f>ifna(vlookup(A538,'Infra Study'!A:Q,17,0),0)</f>
        <v>1</v>
      </c>
      <c r="K538" s="64">
        <f>IFERROR(__xludf.DUMMYFUNCTION("N(REGEXMATCH(VLOOKUP(A538, 'RVtools V2.1'!A:H, 8, 0), ""^Serveur de fichiers""))"),0.0)</f>
        <v>0</v>
      </c>
      <c r="L538" s="64">
        <f t="shared" si="6"/>
        <v>0</v>
      </c>
      <c r="M538" s="65" t="str">
        <f>ifna(vlookup(A538,'RVtools V2.1'!A:I,8,0),"N/A")</f>
        <v>Infra - Veeam</v>
      </c>
      <c r="N538" s="64">
        <f>IFERROR(__xludf.DUMMYFUNCTION("IF(REGEXMATCH(M538, ""(?i)"" &amp; JOIN(""|"", SPLIT(""kalisil"", "" ""))), 1, 0)"),0.0)</f>
        <v>0</v>
      </c>
      <c r="O538" s="64" t="str">
        <f>vlookup(A538,'RVtools V2.1'!A:H,7,0)</f>
        <v>N/A</v>
      </c>
      <c r="P538" s="64">
        <f>if(vlookup(A538,'RVtools V2.1'!A:H,5,0)="oui",1,0)</f>
        <v>0</v>
      </c>
      <c r="Q538" s="64">
        <f>ifna(vlookup(A538,vCPU!A:B,2,0),"Unknown")</f>
        <v>4</v>
      </c>
      <c r="R538" s="66">
        <f>ifna(vlookup(A538,vMemory!A:C,3,0),"Unknown")</f>
        <v>8</v>
      </c>
      <c r="S538" s="66">
        <f>ifna(vlookup(A538,vDisk!A:C,3,0),"Unknown")</f>
        <v>601</v>
      </c>
      <c r="T538" s="67" t="str">
        <f t="array" ref="T538">IFS(
   L538=1, "No Lift &amp; Shift",
   J538=1, XLOOKUP(A538, 'Infra Study'!A:A, 'Infra Study'!P:P),
   I538=1, "No Lift &amp; Shift",
   H538=1, "GKE",
   K538=1, "GCNV",
   G538=1, "Lift &amp; Shift Prod",
   TRUE, "Lift &amp; Shift Noprod"
)</f>
        <v>No Lift &amp; Shift</v>
      </c>
      <c r="U538" s="67">
        <f t="shared" si="7"/>
        <v>0</v>
      </c>
      <c r="V538" s="68">
        <f>if(T538="Lift &amp; Shift Noprod",if( Y538=0,Assumptions!$B$5, Assumptions!$B$4),if(T538="Lift &amp; Shift Prod",if(AND(N538=1,O538="T1"),Assumptions!$B$6,Assumptions!$B$4),0))</f>
        <v>0</v>
      </c>
      <c r="W538" s="62">
        <f>if(V538&lt;&gt;0,if(Q538="Unknown", Assumptions!$B$42,If(Q538&gt;1,Q538,2)),0)</f>
        <v>0</v>
      </c>
      <c r="X538" s="69">
        <f>if(V538&lt;&gt;0,if(R538="Unknown", Assumptions!$B$43,R538),0)</f>
        <v>0</v>
      </c>
      <c r="Y538" s="68">
        <f t="shared" si="8"/>
        <v>0</v>
      </c>
      <c r="Z538" s="68">
        <f>if(V538&lt;&gt;0,if(  S538="Unknown", Assumptions!$B$44,S538),0)</f>
        <v>0</v>
      </c>
      <c r="AA538" s="68">
        <f>if(V538 ="N2",ifna(vlookup(W538&amp;"-"&amp;X538,'Ref. VM'!A:B,2,0),"Custom"),if(V538 ="E2" , ifna(vlookup(W538&amp;"-"&amp;X538,'Ref. VM'!D:E,2,0),"Custom"),if(V538="N2D",ifna(vlookup(W538&amp;"-"&amp;X538,'Ref. VM'!G:H,2,0),"Custom"),if(V538="N4",ifna(vlookup(W538&amp;"-"&amp;X538,'Ref. VM'!J:K,2,0),"Custom"),0))))</f>
        <v>0</v>
      </c>
      <c r="AB538" s="67">
        <f t="shared" si="9"/>
        <v>0</v>
      </c>
      <c r="AC538" s="67">
        <f t="shared" si="10"/>
        <v>0</v>
      </c>
      <c r="AD538" s="67">
        <f t="shared" si="11"/>
        <v>0</v>
      </c>
      <c r="AE538" s="62">
        <f>if(T538="Lift &amp; Shift Prod",730,if(T538="Lift &amp; Shift Noprod",Assumptions!$B$3,0))</f>
        <v>0</v>
      </c>
      <c r="AF538" s="70">
        <f>if( U538=0,0,if(Y538=0, ((vlookup(AB538,'SKU Pricing'!A:B,Assumptions!$B$2,0)*W538)+(vlookup(AC538,'SKU Pricing'!A:B,Assumptions!$B$2,0)*X538))*AE538,((vlookup(AB538,'SKU Pricing'!A:B,Assumptions!$B$2,0)*W538)+(vlookup(AC538,'SKU Pricing'!A:B,Assumptions!$B$2,0)*(W538*8))+(vlookup(AD538,'SKU Pricing'!A:B,Assumptions!$B$2,0)*(X538-(W538*8))))*AE538))</f>
        <v>0</v>
      </c>
      <c r="AG538" s="67">
        <f t="shared" si="12"/>
        <v>0</v>
      </c>
      <c r="AH538" s="70">
        <f>ifna(vlookup(AG538,'SKU Pricing'!A:B,Assumptions!$B$2,0)*W538*AE538,0)</f>
        <v>0</v>
      </c>
      <c r="AI538" s="62" t="str">
        <f t="shared" si="13"/>
        <v/>
      </c>
      <c r="AJ538" s="62" t="str">
        <f>if(V538&lt;&gt;0, if(T538="Lift &amp; Shift Noprod",Assumptions!$B$9,if(V538=Assumptions!$B$6,Assumptions!$B$10,if(P538=1,Assumptions!$B$8,Assumptions!$B$7))),"")</f>
        <v/>
      </c>
      <c r="AK538" s="69">
        <f t="shared" si="14"/>
        <v>0</v>
      </c>
      <c r="AL538" s="69">
        <f>if(AJ538="Hyperdisk Balanced",Assumptions!$B$11,0)</f>
        <v>0</v>
      </c>
      <c r="AM538" s="69">
        <f>if(AJ538="Hyperdisk Balanced",Assumptions!$B$12,0)</f>
        <v>0</v>
      </c>
      <c r="AN538" s="70">
        <f>if(AK538=0,0,if(AJ538="Hyperdisk Balanced",vlookup(AK538&amp;" provisioned space",'SKU Pricing'!A:B,Assumptions!$B$2,0)*Z538+vlookup(AK538&amp;" provisioned IOPS",'SKU Pricing'!A:B,Assumptions!$B$2,0)*AL538*730+vlookup(AK538&amp;" provisioned throughput",'SKU Pricing'!A:B,Assumptions!$B$2,0)*AM538*730,vlookup(AK538,'SKU Pricing'!A:B,Assumptions!$B$2,0)*Z538))</f>
        <v>0</v>
      </c>
      <c r="AO538" s="70">
        <f t="shared" si="15"/>
        <v>0</v>
      </c>
      <c r="AP538" s="71">
        <f t="shared" si="16"/>
        <v>0</v>
      </c>
      <c r="AQ538" s="70">
        <f>ifna(vlookup(AP538,'SKU Pricing'!A:B,Assumptions!$B$2,0)*AE538,0)</f>
        <v>0</v>
      </c>
      <c r="AR538" s="72">
        <v>0.0</v>
      </c>
    </row>
    <row r="539">
      <c r="A539" s="61" t="s">
        <v>687</v>
      </c>
      <c r="B539" s="62" t="str">
        <f>ifna(if(vlookup(A539,vOS!A:B,2,0)="","Unknown",vlookup(A539,vOS!A:B,2,0)),"Unknown")</f>
        <v>Debian GNU/Linux 10 (64-bit)</v>
      </c>
      <c r="C539" s="62">
        <f>vlookup(B539,'OS Study'!A:D,2,0)</f>
        <v>0</v>
      </c>
      <c r="D539" s="62" t="str">
        <f>vlookup(B539,'OS Study'!A:D,3,0)</f>
        <v>Linux</v>
      </c>
      <c r="E539" s="62" t="str">
        <f>vlookup(B539,'OS Study'!A:D,4,0)</f>
        <v>Debian</v>
      </c>
      <c r="F539" s="63" t="str">
        <f>vlookup(B539,'OS Study'!A:E,5,0)</f>
        <v>10</v>
      </c>
      <c r="G539" s="62">
        <f>IF(vlookup(A539,'RVtools V2.1'!A:J,4,0)="non",0,1)</f>
        <v>0</v>
      </c>
      <c r="H539" s="62">
        <f>if(vlookup(A539,'RVtools V2.1'!A:K,11,0)="kube",1,0)</f>
        <v>0</v>
      </c>
      <c r="I539" s="62">
        <f t="shared" si="5"/>
        <v>0</v>
      </c>
      <c r="J539" s="62">
        <f>ifna(vlookup(A539,'Infra Study'!A:Q,17,0),0)</f>
        <v>1</v>
      </c>
      <c r="K539" s="64">
        <f>IFERROR(__xludf.DUMMYFUNCTION("N(REGEXMATCH(VLOOKUP(A539, 'RVtools V2.1'!A:H, 8, 0), ""^Serveur de fichiers""))"),0.0)</f>
        <v>0</v>
      </c>
      <c r="L539" s="64">
        <f t="shared" si="6"/>
        <v>0</v>
      </c>
      <c r="M539" s="65" t="str">
        <f>ifna(vlookup(A539,'RVtools V2.1'!A:I,8,0),"N/A")</f>
        <v>Infra - Veeam</v>
      </c>
      <c r="N539" s="64">
        <f>IFERROR(__xludf.DUMMYFUNCTION("IF(REGEXMATCH(M539, ""(?i)"" &amp; JOIN(""|"", SPLIT(""kalisil"", "" ""))), 1, 0)"),0.0)</f>
        <v>0</v>
      </c>
      <c r="O539" s="64" t="str">
        <f>vlookup(A539,'RVtools V2.1'!A:H,7,0)</f>
        <v>N/A</v>
      </c>
      <c r="P539" s="64">
        <f>if(vlookup(A539,'RVtools V2.1'!A:H,5,0)="oui",1,0)</f>
        <v>0</v>
      </c>
      <c r="Q539" s="64">
        <f>ifna(vlookup(A539,vCPU!A:B,2,0),"Unknown")</f>
        <v>8</v>
      </c>
      <c r="R539" s="66">
        <f>ifna(vlookup(A539,vMemory!A:C,3,0),"Unknown")</f>
        <v>16</v>
      </c>
      <c r="S539" s="66">
        <f>ifna(vlookup(A539,vDisk!A:C,3,0),"Unknown")</f>
        <v>80</v>
      </c>
      <c r="T539" s="67" t="str">
        <f t="array" ref="T539">IFS(
   L539=1, "No Lift &amp; Shift",
   J539=1, XLOOKUP(A539, 'Infra Study'!A:A, 'Infra Study'!P:P),
   I539=1, "No Lift &amp; Shift",
   H539=1, "GKE",
   K539=1, "GCNV",
   G539=1, "Lift &amp; Shift Prod",
   TRUE, "Lift &amp; Shift Noprod"
)</f>
        <v>No Lift &amp; Shift</v>
      </c>
      <c r="U539" s="67">
        <f t="shared" si="7"/>
        <v>0</v>
      </c>
      <c r="V539" s="68">
        <f>if(T539="Lift &amp; Shift Noprod",if( Y539=0,Assumptions!$B$5, Assumptions!$B$4),if(T539="Lift &amp; Shift Prod",if(AND(N539=1,O539="T1"),Assumptions!$B$6,Assumptions!$B$4),0))</f>
        <v>0</v>
      </c>
      <c r="W539" s="62">
        <f>if(V539&lt;&gt;0,if(Q539="Unknown", Assumptions!$B$42,If(Q539&gt;1,Q539,2)),0)</f>
        <v>0</v>
      </c>
      <c r="X539" s="69">
        <f>if(V539&lt;&gt;0,if(R539="Unknown", Assumptions!$B$43,R539),0)</f>
        <v>0</v>
      </c>
      <c r="Y539" s="68">
        <f t="shared" si="8"/>
        <v>0</v>
      </c>
      <c r="Z539" s="68">
        <f>if(V539&lt;&gt;0,if(  S539="Unknown", Assumptions!$B$44,S539),0)</f>
        <v>0</v>
      </c>
      <c r="AA539" s="68">
        <f>if(V539 ="N2",ifna(vlookup(W539&amp;"-"&amp;X539,'Ref. VM'!A:B,2,0),"Custom"),if(V539 ="E2" , ifna(vlookup(W539&amp;"-"&amp;X539,'Ref. VM'!D:E,2,0),"Custom"),if(V539="N2D",ifna(vlookup(W539&amp;"-"&amp;X539,'Ref. VM'!G:H,2,0),"Custom"),if(V539="N4",ifna(vlookup(W539&amp;"-"&amp;X539,'Ref. VM'!J:K,2,0),"Custom"),0))))</f>
        <v>0</v>
      </c>
      <c r="AB539" s="67">
        <f t="shared" si="9"/>
        <v>0</v>
      </c>
      <c r="AC539" s="67">
        <f t="shared" si="10"/>
        <v>0</v>
      </c>
      <c r="AD539" s="67">
        <f t="shared" si="11"/>
        <v>0</v>
      </c>
      <c r="AE539" s="62">
        <f>if(T539="Lift &amp; Shift Prod",730,if(T539="Lift &amp; Shift Noprod",Assumptions!$B$3,0))</f>
        <v>0</v>
      </c>
      <c r="AF539" s="70">
        <f>if( U539=0,0,if(Y539=0, ((vlookup(AB539,'SKU Pricing'!A:B,Assumptions!$B$2,0)*W539)+(vlookup(AC539,'SKU Pricing'!A:B,Assumptions!$B$2,0)*X539))*AE539,((vlookup(AB539,'SKU Pricing'!A:B,Assumptions!$B$2,0)*W539)+(vlookup(AC539,'SKU Pricing'!A:B,Assumptions!$B$2,0)*(W539*8))+(vlookup(AD539,'SKU Pricing'!A:B,Assumptions!$B$2,0)*(X539-(W539*8))))*AE539))</f>
        <v>0</v>
      </c>
      <c r="AG539" s="67">
        <f t="shared" si="12"/>
        <v>0</v>
      </c>
      <c r="AH539" s="70">
        <f>ifna(vlookup(AG539,'SKU Pricing'!A:B,Assumptions!$B$2,0)*W539*AE539,0)</f>
        <v>0</v>
      </c>
      <c r="AI539" s="62" t="str">
        <f t="shared" si="13"/>
        <v/>
      </c>
      <c r="AJ539" s="62" t="str">
        <f>if(V539&lt;&gt;0, if(T539="Lift &amp; Shift Noprod",Assumptions!$B$9,if(V539=Assumptions!$B$6,Assumptions!$B$10,if(P539=1,Assumptions!$B$8,Assumptions!$B$7))),"")</f>
        <v/>
      </c>
      <c r="AK539" s="69">
        <f t="shared" si="14"/>
        <v>0</v>
      </c>
      <c r="AL539" s="69">
        <f>if(AJ539="Hyperdisk Balanced",Assumptions!$B$11,0)</f>
        <v>0</v>
      </c>
      <c r="AM539" s="69">
        <f>if(AJ539="Hyperdisk Balanced",Assumptions!$B$12,0)</f>
        <v>0</v>
      </c>
      <c r="AN539" s="70">
        <f>if(AK539=0,0,if(AJ539="Hyperdisk Balanced",vlookup(AK539&amp;" provisioned space",'SKU Pricing'!A:B,Assumptions!$B$2,0)*Z539+vlookup(AK539&amp;" provisioned IOPS",'SKU Pricing'!A:B,Assumptions!$B$2,0)*AL539*730+vlookup(AK539&amp;" provisioned throughput",'SKU Pricing'!A:B,Assumptions!$B$2,0)*AM539*730,vlookup(AK539,'SKU Pricing'!A:B,Assumptions!$B$2,0)*Z539))</f>
        <v>0</v>
      </c>
      <c r="AO539" s="70">
        <f t="shared" si="15"/>
        <v>0</v>
      </c>
      <c r="AP539" s="71">
        <f t="shared" si="16"/>
        <v>0</v>
      </c>
      <c r="AQ539" s="70">
        <f>ifna(vlookup(AP539,'SKU Pricing'!A:B,Assumptions!$B$2,0)*AE539,0)</f>
        <v>0</v>
      </c>
      <c r="AR539" s="72">
        <v>0.0</v>
      </c>
    </row>
    <row r="540">
      <c r="A540" s="61" t="s">
        <v>688</v>
      </c>
      <c r="B540" s="62" t="str">
        <f>ifna(if(vlookup(A540,vOS!A:B,2,0)="","Unknown",vlookup(A540,vOS!A:B,2,0)),"Unknown")</f>
        <v>Debian GNU/Linux 10 (64-bit)</v>
      </c>
      <c r="C540" s="62">
        <f>vlookup(B540,'OS Study'!A:D,2,0)</f>
        <v>0</v>
      </c>
      <c r="D540" s="62" t="str">
        <f>vlookup(B540,'OS Study'!A:D,3,0)</f>
        <v>Linux</v>
      </c>
      <c r="E540" s="62" t="str">
        <f>vlookup(B540,'OS Study'!A:D,4,0)</f>
        <v>Debian</v>
      </c>
      <c r="F540" s="63" t="str">
        <f>vlookup(B540,'OS Study'!A:E,5,0)</f>
        <v>10</v>
      </c>
      <c r="G540" s="62">
        <f>IF(vlookup(A540,'RVtools V2.1'!A:J,4,0)="non",0,1)</f>
        <v>0</v>
      </c>
      <c r="H540" s="62">
        <f>if(vlookup(A540,'RVtools V2.1'!A:K,11,0)="kube",1,0)</f>
        <v>0</v>
      </c>
      <c r="I540" s="62">
        <f t="shared" si="5"/>
        <v>0</v>
      </c>
      <c r="J540" s="62">
        <f>ifna(vlookup(A540,'Infra Study'!A:Q,17,0),0)</f>
        <v>1</v>
      </c>
      <c r="K540" s="64">
        <f>IFERROR(__xludf.DUMMYFUNCTION("N(REGEXMATCH(VLOOKUP(A540, 'RVtools V2.1'!A:H, 8, 0), ""^Serveur de fichiers""))"),0.0)</f>
        <v>0</v>
      </c>
      <c r="L540" s="64">
        <f t="shared" si="6"/>
        <v>0</v>
      </c>
      <c r="M540" s="65" t="str">
        <f>ifna(vlookup(A540,'RVtools V2.1'!A:I,8,0),"N/A")</f>
        <v>Infra - Veeam</v>
      </c>
      <c r="N540" s="64">
        <f>IFERROR(__xludf.DUMMYFUNCTION("IF(REGEXMATCH(M540, ""(?i)"" &amp; JOIN(""|"", SPLIT(""kalisil"", "" ""))), 1, 0)"),0.0)</f>
        <v>0</v>
      </c>
      <c r="O540" s="64" t="str">
        <f>vlookup(A540,'RVtools V2.1'!A:H,7,0)</f>
        <v>N/A</v>
      </c>
      <c r="P540" s="64">
        <f>if(vlookup(A540,'RVtools V2.1'!A:H,5,0)="oui",1,0)</f>
        <v>0</v>
      </c>
      <c r="Q540" s="64">
        <f>ifna(vlookup(A540,vCPU!A:B,2,0),"Unknown")</f>
        <v>8</v>
      </c>
      <c r="R540" s="66">
        <f>ifna(vlookup(A540,vMemory!A:C,3,0),"Unknown")</f>
        <v>16</v>
      </c>
      <c r="S540" s="66">
        <f>ifna(vlookup(A540,vDisk!A:C,3,0),"Unknown")</f>
        <v>61</v>
      </c>
      <c r="T540" s="67" t="str">
        <f t="array" ref="T540">IFS(
   L540=1, "No Lift &amp; Shift",
   J540=1, XLOOKUP(A540, 'Infra Study'!A:A, 'Infra Study'!P:P),
   I540=1, "No Lift &amp; Shift",
   H540=1, "GKE",
   K540=1, "GCNV",
   G540=1, "Lift &amp; Shift Prod",
   TRUE, "Lift &amp; Shift Noprod"
)</f>
        <v>No Lift &amp; Shift</v>
      </c>
      <c r="U540" s="67">
        <f t="shared" si="7"/>
        <v>0</v>
      </c>
      <c r="V540" s="68">
        <f>if(T540="Lift &amp; Shift Noprod",if( Y540=0,Assumptions!$B$5, Assumptions!$B$4),if(T540="Lift &amp; Shift Prod",if(AND(N540=1,O540="T1"),Assumptions!$B$6,Assumptions!$B$4),0))</f>
        <v>0</v>
      </c>
      <c r="W540" s="62">
        <f>if(V540&lt;&gt;0,if(Q540="Unknown", Assumptions!$B$42,If(Q540&gt;1,Q540,2)),0)</f>
        <v>0</v>
      </c>
      <c r="X540" s="69">
        <f>if(V540&lt;&gt;0,if(R540="Unknown", Assumptions!$B$43,R540),0)</f>
        <v>0</v>
      </c>
      <c r="Y540" s="68">
        <f t="shared" si="8"/>
        <v>0</v>
      </c>
      <c r="Z540" s="68">
        <f>if(V540&lt;&gt;0,if(  S540="Unknown", Assumptions!$B$44,S540),0)</f>
        <v>0</v>
      </c>
      <c r="AA540" s="68">
        <f>if(V540 ="N2",ifna(vlookup(W540&amp;"-"&amp;X540,'Ref. VM'!A:B,2,0),"Custom"),if(V540 ="E2" , ifna(vlookup(W540&amp;"-"&amp;X540,'Ref. VM'!D:E,2,0),"Custom"),if(V540="N2D",ifna(vlookup(W540&amp;"-"&amp;X540,'Ref. VM'!G:H,2,0),"Custom"),if(V540="N4",ifna(vlookup(W540&amp;"-"&amp;X540,'Ref. VM'!J:K,2,0),"Custom"),0))))</f>
        <v>0</v>
      </c>
      <c r="AB540" s="67">
        <f t="shared" si="9"/>
        <v>0</v>
      </c>
      <c r="AC540" s="67">
        <f t="shared" si="10"/>
        <v>0</v>
      </c>
      <c r="AD540" s="67">
        <f t="shared" si="11"/>
        <v>0</v>
      </c>
      <c r="AE540" s="62">
        <f>if(T540="Lift &amp; Shift Prod",730,if(T540="Lift &amp; Shift Noprod",Assumptions!$B$3,0))</f>
        <v>0</v>
      </c>
      <c r="AF540" s="70">
        <f>if( U540=0,0,if(Y540=0, ((vlookup(AB540,'SKU Pricing'!A:B,Assumptions!$B$2,0)*W540)+(vlookup(AC540,'SKU Pricing'!A:B,Assumptions!$B$2,0)*X540))*AE540,((vlookup(AB540,'SKU Pricing'!A:B,Assumptions!$B$2,0)*W540)+(vlookup(AC540,'SKU Pricing'!A:B,Assumptions!$B$2,0)*(W540*8))+(vlookup(AD540,'SKU Pricing'!A:B,Assumptions!$B$2,0)*(X540-(W540*8))))*AE540))</f>
        <v>0</v>
      </c>
      <c r="AG540" s="67">
        <f t="shared" si="12"/>
        <v>0</v>
      </c>
      <c r="AH540" s="70">
        <f>ifna(vlookup(AG540,'SKU Pricing'!A:B,Assumptions!$B$2,0)*W540*AE540,0)</f>
        <v>0</v>
      </c>
      <c r="AI540" s="62" t="str">
        <f t="shared" si="13"/>
        <v/>
      </c>
      <c r="AJ540" s="62" t="str">
        <f>if(V540&lt;&gt;0, if(T540="Lift &amp; Shift Noprod",Assumptions!$B$9,if(V540=Assumptions!$B$6,Assumptions!$B$10,if(P540=1,Assumptions!$B$8,Assumptions!$B$7))),"")</f>
        <v/>
      </c>
      <c r="AK540" s="69">
        <f t="shared" si="14"/>
        <v>0</v>
      </c>
      <c r="AL540" s="69">
        <f>if(AJ540="Hyperdisk Balanced",Assumptions!$B$11,0)</f>
        <v>0</v>
      </c>
      <c r="AM540" s="69">
        <f>if(AJ540="Hyperdisk Balanced",Assumptions!$B$12,0)</f>
        <v>0</v>
      </c>
      <c r="AN540" s="70">
        <f>if(AK540=0,0,if(AJ540="Hyperdisk Balanced",vlookup(AK540&amp;" provisioned space",'SKU Pricing'!A:B,Assumptions!$B$2,0)*Z540+vlookup(AK540&amp;" provisioned IOPS",'SKU Pricing'!A:B,Assumptions!$B$2,0)*AL540*730+vlookup(AK540&amp;" provisioned throughput",'SKU Pricing'!A:B,Assumptions!$B$2,0)*AM540*730,vlookup(AK540,'SKU Pricing'!A:B,Assumptions!$B$2,0)*Z540))</f>
        <v>0</v>
      </c>
      <c r="AO540" s="70">
        <f t="shared" si="15"/>
        <v>0</v>
      </c>
      <c r="AP540" s="71">
        <f t="shared" si="16"/>
        <v>0</v>
      </c>
      <c r="AQ540" s="70">
        <f>ifna(vlookup(AP540,'SKU Pricing'!A:B,Assumptions!$B$2,0)*AE540,0)</f>
        <v>0</v>
      </c>
      <c r="AR540" s="72">
        <v>0.0</v>
      </c>
    </row>
    <row r="541">
      <c r="A541" s="61" t="s">
        <v>689</v>
      </c>
      <c r="B541" s="62" t="str">
        <f>ifna(if(vlookup(A541,vOS!A:B,2,0)="","Unknown",vlookup(A541,vOS!A:B,2,0)),"Unknown")</f>
        <v>Debian GNU/Linux 10 (64-bit)</v>
      </c>
      <c r="C541" s="62">
        <f>vlookup(B541,'OS Study'!A:D,2,0)</f>
        <v>0</v>
      </c>
      <c r="D541" s="62" t="str">
        <f>vlookup(B541,'OS Study'!A:D,3,0)</f>
        <v>Linux</v>
      </c>
      <c r="E541" s="62" t="str">
        <f>vlookup(B541,'OS Study'!A:D,4,0)</f>
        <v>Debian</v>
      </c>
      <c r="F541" s="63" t="str">
        <f>vlookup(B541,'OS Study'!A:E,5,0)</f>
        <v>10</v>
      </c>
      <c r="G541" s="62">
        <f>IF(vlookup(A541,'RVtools V2.1'!A:J,4,0)="non",0,1)</f>
        <v>0</v>
      </c>
      <c r="H541" s="62">
        <f>if(vlookup(A541,'RVtools V2.1'!A:K,11,0)="kube",1,0)</f>
        <v>0</v>
      </c>
      <c r="I541" s="62">
        <f t="shared" si="5"/>
        <v>0</v>
      </c>
      <c r="J541" s="62">
        <f>ifna(vlookup(A541,'Infra Study'!A:Q,17,0),0)</f>
        <v>1</v>
      </c>
      <c r="K541" s="64">
        <f>IFERROR(__xludf.DUMMYFUNCTION("N(REGEXMATCH(VLOOKUP(A541, 'RVtools V2.1'!A:H, 8, 0), ""^Serveur de fichiers""))"),0.0)</f>
        <v>0</v>
      </c>
      <c r="L541" s="64">
        <f t="shared" si="6"/>
        <v>0</v>
      </c>
      <c r="M541" s="65" t="str">
        <f>ifna(vlookup(A541,'RVtools V2.1'!A:I,8,0),"N/A")</f>
        <v>Infra - Veeam</v>
      </c>
      <c r="N541" s="64">
        <f>IFERROR(__xludf.DUMMYFUNCTION("IF(REGEXMATCH(M541, ""(?i)"" &amp; JOIN(""|"", SPLIT(""kalisil"", "" ""))), 1, 0)"),0.0)</f>
        <v>0</v>
      </c>
      <c r="O541" s="64" t="str">
        <f>vlookup(A541,'RVtools V2.1'!A:H,7,0)</f>
        <v>N/A</v>
      </c>
      <c r="P541" s="64">
        <f>if(vlookup(A541,'RVtools V2.1'!A:H,5,0)="oui",1,0)</f>
        <v>0</v>
      </c>
      <c r="Q541" s="64">
        <f>ifna(vlookup(A541,vCPU!A:B,2,0),"Unknown")</f>
        <v>8</v>
      </c>
      <c r="R541" s="66">
        <f>ifna(vlookup(A541,vMemory!A:C,3,0),"Unknown")</f>
        <v>16</v>
      </c>
      <c r="S541" s="66">
        <f>ifna(vlookup(A541,vDisk!A:C,3,0),"Unknown")</f>
        <v>54</v>
      </c>
      <c r="T541" s="67" t="str">
        <f t="array" ref="T541">IFS(
   L541=1, "No Lift &amp; Shift",
   J541=1, XLOOKUP(A541, 'Infra Study'!A:A, 'Infra Study'!P:P),
   I541=1, "No Lift &amp; Shift",
   H541=1, "GKE",
   K541=1, "GCNV",
   G541=1, "Lift &amp; Shift Prod",
   TRUE, "Lift &amp; Shift Noprod"
)</f>
        <v>No Lift &amp; Shift</v>
      </c>
      <c r="U541" s="67">
        <f t="shared" si="7"/>
        <v>0</v>
      </c>
      <c r="V541" s="68">
        <f>if(T541="Lift &amp; Shift Noprod",if( Y541=0,Assumptions!$B$5, Assumptions!$B$4),if(T541="Lift &amp; Shift Prod",if(AND(N541=1,O541="T1"),Assumptions!$B$6,Assumptions!$B$4),0))</f>
        <v>0</v>
      </c>
      <c r="W541" s="62">
        <f>if(V541&lt;&gt;0,if(Q541="Unknown", Assumptions!$B$42,If(Q541&gt;1,Q541,2)),0)</f>
        <v>0</v>
      </c>
      <c r="X541" s="69">
        <f>if(V541&lt;&gt;0,if(R541="Unknown", Assumptions!$B$43,R541),0)</f>
        <v>0</v>
      </c>
      <c r="Y541" s="68">
        <f t="shared" si="8"/>
        <v>0</v>
      </c>
      <c r="Z541" s="68">
        <f>if(V541&lt;&gt;0,if(  S541="Unknown", Assumptions!$B$44,S541),0)</f>
        <v>0</v>
      </c>
      <c r="AA541" s="68">
        <f>if(V541 ="N2",ifna(vlookup(W541&amp;"-"&amp;X541,'Ref. VM'!A:B,2,0),"Custom"),if(V541 ="E2" , ifna(vlookup(W541&amp;"-"&amp;X541,'Ref. VM'!D:E,2,0),"Custom"),if(V541="N2D",ifna(vlookup(W541&amp;"-"&amp;X541,'Ref. VM'!G:H,2,0),"Custom"),if(V541="N4",ifna(vlookup(W541&amp;"-"&amp;X541,'Ref. VM'!J:K,2,0),"Custom"),0))))</f>
        <v>0</v>
      </c>
      <c r="AB541" s="67">
        <f t="shared" si="9"/>
        <v>0</v>
      </c>
      <c r="AC541" s="67">
        <f t="shared" si="10"/>
        <v>0</v>
      </c>
      <c r="AD541" s="67">
        <f t="shared" si="11"/>
        <v>0</v>
      </c>
      <c r="AE541" s="62">
        <f>if(T541="Lift &amp; Shift Prod",730,if(T541="Lift &amp; Shift Noprod",Assumptions!$B$3,0))</f>
        <v>0</v>
      </c>
      <c r="AF541" s="70">
        <f>if( U541=0,0,if(Y541=0, ((vlookup(AB541,'SKU Pricing'!A:B,Assumptions!$B$2,0)*W541)+(vlookup(AC541,'SKU Pricing'!A:B,Assumptions!$B$2,0)*X541))*AE541,((vlookup(AB541,'SKU Pricing'!A:B,Assumptions!$B$2,0)*W541)+(vlookup(AC541,'SKU Pricing'!A:B,Assumptions!$B$2,0)*(W541*8))+(vlookup(AD541,'SKU Pricing'!A:B,Assumptions!$B$2,0)*(X541-(W541*8))))*AE541))</f>
        <v>0</v>
      </c>
      <c r="AG541" s="67">
        <f t="shared" si="12"/>
        <v>0</v>
      </c>
      <c r="AH541" s="70">
        <f>ifna(vlookup(AG541,'SKU Pricing'!A:B,Assumptions!$B$2,0)*W541*AE541,0)</f>
        <v>0</v>
      </c>
      <c r="AI541" s="62" t="str">
        <f t="shared" si="13"/>
        <v/>
      </c>
      <c r="AJ541" s="62" t="str">
        <f>if(V541&lt;&gt;0, if(T541="Lift &amp; Shift Noprod",Assumptions!$B$9,if(V541=Assumptions!$B$6,Assumptions!$B$10,if(P541=1,Assumptions!$B$8,Assumptions!$B$7))),"")</f>
        <v/>
      </c>
      <c r="AK541" s="69">
        <f t="shared" si="14"/>
        <v>0</v>
      </c>
      <c r="AL541" s="69">
        <f>if(AJ541="Hyperdisk Balanced",Assumptions!$B$11,0)</f>
        <v>0</v>
      </c>
      <c r="AM541" s="69">
        <f>if(AJ541="Hyperdisk Balanced",Assumptions!$B$12,0)</f>
        <v>0</v>
      </c>
      <c r="AN541" s="70">
        <f>if(AK541=0,0,if(AJ541="Hyperdisk Balanced",vlookup(AK541&amp;" provisioned space",'SKU Pricing'!A:B,Assumptions!$B$2,0)*Z541+vlookup(AK541&amp;" provisioned IOPS",'SKU Pricing'!A:B,Assumptions!$B$2,0)*AL541*730+vlookup(AK541&amp;" provisioned throughput",'SKU Pricing'!A:B,Assumptions!$B$2,0)*AM541*730,vlookup(AK541,'SKU Pricing'!A:B,Assumptions!$B$2,0)*Z541))</f>
        <v>0</v>
      </c>
      <c r="AO541" s="70">
        <f t="shared" si="15"/>
        <v>0</v>
      </c>
      <c r="AP541" s="71">
        <f t="shared" si="16"/>
        <v>0</v>
      </c>
      <c r="AQ541" s="70">
        <f>ifna(vlookup(AP541,'SKU Pricing'!A:B,Assumptions!$B$2,0)*AE541,0)</f>
        <v>0</v>
      </c>
      <c r="AR541" s="72">
        <v>0.0</v>
      </c>
    </row>
    <row r="542">
      <c r="A542" s="61" t="s">
        <v>690</v>
      </c>
      <c r="B542" s="62" t="str">
        <f>ifna(if(vlookup(A542,vOS!A:B,2,0)="","Unknown",vlookup(A542,vOS!A:B,2,0)),"Unknown")</f>
        <v>Debian GNU/Linux 11 (64-bit)</v>
      </c>
      <c r="C542" s="62">
        <f>vlookup(B542,'OS Study'!A:D,2,0)</f>
        <v>0</v>
      </c>
      <c r="D542" s="62" t="str">
        <f>vlookup(B542,'OS Study'!A:D,3,0)</f>
        <v>Linux</v>
      </c>
      <c r="E542" s="62" t="str">
        <f>vlookup(B542,'OS Study'!A:D,4,0)</f>
        <v>Debian</v>
      </c>
      <c r="F542" s="63" t="str">
        <f>vlookup(B542,'OS Study'!A:E,5,0)</f>
        <v>11</v>
      </c>
      <c r="G542" s="62">
        <f>IF(vlookup(A542,'RVtools V2.1'!A:J,4,0)="non",0,1)</f>
        <v>0</v>
      </c>
      <c r="H542" s="62">
        <f>if(vlookup(A542,'RVtools V2.1'!A:K,11,0)="kube",1,0)</f>
        <v>0</v>
      </c>
      <c r="I542" s="62">
        <f t="shared" si="5"/>
        <v>0</v>
      </c>
      <c r="J542" s="62">
        <f>ifna(vlookup(A542,'Infra Study'!A:Q,17,0),0)</f>
        <v>1</v>
      </c>
      <c r="K542" s="64">
        <f>IFERROR(__xludf.DUMMYFUNCTION("N(REGEXMATCH(VLOOKUP(A542, 'RVtools V2.1'!A:H, 8, 0), ""^Serveur de fichiers""))"),0.0)</f>
        <v>0</v>
      </c>
      <c r="L542" s="64">
        <f t="shared" si="6"/>
        <v>0</v>
      </c>
      <c r="M542" s="65" t="str">
        <f>ifna(vlookup(A542,'RVtools V2.1'!A:I,8,0),"N/A")</f>
        <v>Infra - Veeam</v>
      </c>
      <c r="N542" s="64">
        <f>IFERROR(__xludf.DUMMYFUNCTION("IF(REGEXMATCH(M542, ""(?i)"" &amp; JOIN(""|"", SPLIT(""kalisil"", "" ""))), 1, 0)"),0.0)</f>
        <v>0</v>
      </c>
      <c r="O542" s="64" t="str">
        <f>vlookup(A542,'RVtools V2.1'!A:H,7,0)</f>
        <v>N/A</v>
      </c>
      <c r="P542" s="64">
        <f>if(vlookup(A542,'RVtools V2.1'!A:H,5,0)="oui",1,0)</f>
        <v>0</v>
      </c>
      <c r="Q542" s="64">
        <f>ifna(vlookup(A542,vCPU!A:B,2,0),"Unknown")</f>
        <v>8</v>
      </c>
      <c r="R542" s="66">
        <f>ifna(vlookup(A542,vMemory!A:C,3,0),"Unknown")</f>
        <v>16</v>
      </c>
      <c r="S542" s="66">
        <f>ifna(vlookup(A542,vDisk!A:C,3,0),"Unknown")</f>
        <v>44</v>
      </c>
      <c r="T542" s="67" t="str">
        <f t="array" ref="T542">IFS(
   L542=1, "No Lift &amp; Shift",
   J542=1, XLOOKUP(A542, 'Infra Study'!A:A, 'Infra Study'!P:P),
   I542=1, "No Lift &amp; Shift",
   H542=1, "GKE",
   K542=1, "GCNV",
   G542=1, "Lift &amp; Shift Prod",
   TRUE, "Lift &amp; Shift Noprod"
)</f>
        <v>No Lift &amp; Shift</v>
      </c>
      <c r="U542" s="67">
        <f t="shared" si="7"/>
        <v>0</v>
      </c>
      <c r="V542" s="68">
        <f>if(T542="Lift &amp; Shift Noprod",if( Y542=0,Assumptions!$B$5, Assumptions!$B$4),if(T542="Lift &amp; Shift Prod",if(AND(N542=1,O542="T1"),Assumptions!$B$6,Assumptions!$B$4),0))</f>
        <v>0</v>
      </c>
      <c r="W542" s="62">
        <f>if(V542&lt;&gt;0,if(Q542="Unknown", Assumptions!$B$42,If(Q542&gt;1,Q542,2)),0)</f>
        <v>0</v>
      </c>
      <c r="X542" s="69">
        <f>if(V542&lt;&gt;0,if(R542="Unknown", Assumptions!$B$43,R542),0)</f>
        <v>0</v>
      </c>
      <c r="Y542" s="68">
        <f t="shared" si="8"/>
        <v>0</v>
      </c>
      <c r="Z542" s="68">
        <f>if(V542&lt;&gt;0,if(  S542="Unknown", Assumptions!$B$44,S542),0)</f>
        <v>0</v>
      </c>
      <c r="AA542" s="68">
        <f>if(V542 ="N2",ifna(vlookup(W542&amp;"-"&amp;X542,'Ref. VM'!A:B,2,0),"Custom"),if(V542 ="E2" , ifna(vlookup(W542&amp;"-"&amp;X542,'Ref. VM'!D:E,2,0),"Custom"),if(V542="N2D",ifna(vlookup(W542&amp;"-"&amp;X542,'Ref. VM'!G:H,2,0),"Custom"),if(V542="N4",ifna(vlookup(W542&amp;"-"&amp;X542,'Ref. VM'!J:K,2,0),"Custom"),0))))</f>
        <v>0</v>
      </c>
      <c r="AB542" s="67">
        <f t="shared" si="9"/>
        <v>0</v>
      </c>
      <c r="AC542" s="67">
        <f t="shared" si="10"/>
        <v>0</v>
      </c>
      <c r="AD542" s="67">
        <f t="shared" si="11"/>
        <v>0</v>
      </c>
      <c r="AE542" s="62">
        <f>if(T542="Lift &amp; Shift Prod",730,if(T542="Lift &amp; Shift Noprod",Assumptions!$B$3,0))</f>
        <v>0</v>
      </c>
      <c r="AF542" s="70">
        <f>if( U542=0,0,if(Y542=0, ((vlookup(AB542,'SKU Pricing'!A:B,Assumptions!$B$2,0)*W542)+(vlookup(AC542,'SKU Pricing'!A:B,Assumptions!$B$2,0)*X542))*AE542,((vlookup(AB542,'SKU Pricing'!A:B,Assumptions!$B$2,0)*W542)+(vlookup(AC542,'SKU Pricing'!A:B,Assumptions!$B$2,0)*(W542*8))+(vlookup(AD542,'SKU Pricing'!A:B,Assumptions!$B$2,0)*(X542-(W542*8))))*AE542))</f>
        <v>0</v>
      </c>
      <c r="AG542" s="67">
        <f t="shared" si="12"/>
        <v>0</v>
      </c>
      <c r="AH542" s="70">
        <f>ifna(vlookup(AG542,'SKU Pricing'!A:B,Assumptions!$B$2,0)*W542*AE542,0)</f>
        <v>0</v>
      </c>
      <c r="AI542" s="62" t="str">
        <f t="shared" si="13"/>
        <v/>
      </c>
      <c r="AJ542" s="62" t="str">
        <f>if(V542&lt;&gt;0, if(T542="Lift &amp; Shift Noprod",Assumptions!$B$9,if(V542=Assumptions!$B$6,Assumptions!$B$10,if(P542=1,Assumptions!$B$8,Assumptions!$B$7))),"")</f>
        <v/>
      </c>
      <c r="AK542" s="69">
        <f t="shared" si="14"/>
        <v>0</v>
      </c>
      <c r="AL542" s="69">
        <f>if(AJ542="Hyperdisk Balanced",Assumptions!$B$11,0)</f>
        <v>0</v>
      </c>
      <c r="AM542" s="69">
        <f>if(AJ542="Hyperdisk Balanced",Assumptions!$B$12,0)</f>
        <v>0</v>
      </c>
      <c r="AN542" s="70">
        <f>if(AK542=0,0,if(AJ542="Hyperdisk Balanced",vlookup(AK542&amp;" provisioned space",'SKU Pricing'!A:B,Assumptions!$B$2,0)*Z542+vlookup(AK542&amp;" provisioned IOPS",'SKU Pricing'!A:B,Assumptions!$B$2,0)*AL542*730+vlookup(AK542&amp;" provisioned throughput",'SKU Pricing'!A:B,Assumptions!$B$2,0)*AM542*730,vlookup(AK542,'SKU Pricing'!A:B,Assumptions!$B$2,0)*Z542))</f>
        <v>0</v>
      </c>
      <c r="AO542" s="70">
        <f t="shared" si="15"/>
        <v>0</v>
      </c>
      <c r="AP542" s="71">
        <f t="shared" si="16"/>
        <v>0</v>
      </c>
      <c r="AQ542" s="70">
        <f>ifna(vlookup(AP542,'SKU Pricing'!A:B,Assumptions!$B$2,0)*AE542,0)</f>
        <v>0</v>
      </c>
      <c r="AR542" s="72">
        <v>0.0</v>
      </c>
    </row>
    <row r="543">
      <c r="A543" s="61" t="s">
        <v>691</v>
      </c>
      <c r="B543" s="62" t="str">
        <f>ifna(if(vlookup(A543,vOS!A:B,2,0)="","Unknown",vlookup(A543,vOS!A:B,2,0)),"Unknown")</f>
        <v>Debian GNU/Linux 11 (64-bit)</v>
      </c>
      <c r="C543" s="62">
        <f>vlookup(B543,'OS Study'!A:D,2,0)</f>
        <v>0</v>
      </c>
      <c r="D543" s="62" t="str">
        <f>vlookup(B543,'OS Study'!A:D,3,0)</f>
        <v>Linux</v>
      </c>
      <c r="E543" s="62" t="str">
        <f>vlookup(B543,'OS Study'!A:D,4,0)</f>
        <v>Debian</v>
      </c>
      <c r="F543" s="63" t="str">
        <f>vlookup(B543,'OS Study'!A:E,5,0)</f>
        <v>11</v>
      </c>
      <c r="G543" s="62">
        <f>IF(vlookup(A543,'RVtools V2.1'!A:J,4,0)="non",0,1)</f>
        <v>0</v>
      </c>
      <c r="H543" s="62">
        <f>if(vlookup(A543,'RVtools V2.1'!A:K,11,0)="kube",1,0)</f>
        <v>0</v>
      </c>
      <c r="I543" s="62">
        <f t="shared" si="5"/>
        <v>0</v>
      </c>
      <c r="J543" s="62">
        <f>ifna(vlookup(A543,'Infra Study'!A:Q,17,0),0)</f>
        <v>1</v>
      </c>
      <c r="K543" s="64">
        <f>IFERROR(__xludf.DUMMYFUNCTION("N(REGEXMATCH(VLOOKUP(A543, 'RVtools V2.1'!A:H, 8, 0), ""^Serveur de fichiers""))"),0.0)</f>
        <v>0</v>
      </c>
      <c r="L543" s="64">
        <f t="shared" si="6"/>
        <v>0</v>
      </c>
      <c r="M543" s="65" t="str">
        <f>ifna(vlookup(A543,'RVtools V2.1'!A:I,8,0),"N/A")</f>
        <v>Infra - Veeam</v>
      </c>
      <c r="N543" s="64">
        <f>IFERROR(__xludf.DUMMYFUNCTION("IF(REGEXMATCH(M543, ""(?i)"" &amp; JOIN(""|"", SPLIT(""kalisil"", "" ""))), 1, 0)"),0.0)</f>
        <v>0</v>
      </c>
      <c r="O543" s="64" t="str">
        <f>vlookup(A543,'RVtools V2.1'!A:H,7,0)</f>
        <v>N/A</v>
      </c>
      <c r="P543" s="64">
        <f>if(vlookup(A543,'RVtools V2.1'!A:H,5,0)="oui",1,0)</f>
        <v>0</v>
      </c>
      <c r="Q543" s="64">
        <f>ifna(vlookup(A543,vCPU!A:B,2,0),"Unknown")</f>
        <v>8</v>
      </c>
      <c r="R543" s="66">
        <f>ifna(vlookup(A543,vMemory!A:C,3,0),"Unknown")</f>
        <v>16</v>
      </c>
      <c r="S543" s="66">
        <f>ifna(vlookup(A543,vDisk!A:C,3,0),"Unknown")</f>
        <v>39</v>
      </c>
      <c r="T543" s="67" t="str">
        <f t="array" ref="T543">IFS(
   L543=1, "No Lift &amp; Shift",
   J543=1, XLOOKUP(A543, 'Infra Study'!A:A, 'Infra Study'!P:P),
   I543=1, "No Lift &amp; Shift",
   H543=1, "GKE",
   K543=1, "GCNV",
   G543=1, "Lift &amp; Shift Prod",
   TRUE, "Lift &amp; Shift Noprod"
)</f>
        <v>No Lift &amp; Shift</v>
      </c>
      <c r="U543" s="67">
        <f t="shared" si="7"/>
        <v>0</v>
      </c>
      <c r="V543" s="68">
        <f>if(T543="Lift &amp; Shift Noprod",if( Y543=0,Assumptions!$B$5, Assumptions!$B$4),if(T543="Lift &amp; Shift Prod",if(AND(N543=1,O543="T1"),Assumptions!$B$6,Assumptions!$B$4),0))</f>
        <v>0</v>
      </c>
      <c r="W543" s="62">
        <f>if(V543&lt;&gt;0,if(Q543="Unknown", Assumptions!$B$42,If(Q543&gt;1,Q543,2)),0)</f>
        <v>0</v>
      </c>
      <c r="X543" s="69">
        <f>if(V543&lt;&gt;0,if(R543="Unknown", Assumptions!$B$43,R543),0)</f>
        <v>0</v>
      </c>
      <c r="Y543" s="68">
        <f t="shared" si="8"/>
        <v>0</v>
      </c>
      <c r="Z543" s="68">
        <f>if(V543&lt;&gt;0,if(  S543="Unknown", Assumptions!$B$44,S543),0)</f>
        <v>0</v>
      </c>
      <c r="AA543" s="68">
        <f>if(V543 ="N2",ifna(vlookup(W543&amp;"-"&amp;X543,'Ref. VM'!A:B,2,0),"Custom"),if(V543 ="E2" , ifna(vlookup(W543&amp;"-"&amp;X543,'Ref. VM'!D:E,2,0),"Custom"),if(V543="N2D",ifna(vlookup(W543&amp;"-"&amp;X543,'Ref. VM'!G:H,2,0),"Custom"),if(V543="N4",ifna(vlookup(W543&amp;"-"&amp;X543,'Ref. VM'!J:K,2,0),"Custom"),0))))</f>
        <v>0</v>
      </c>
      <c r="AB543" s="67">
        <f t="shared" si="9"/>
        <v>0</v>
      </c>
      <c r="AC543" s="67">
        <f t="shared" si="10"/>
        <v>0</v>
      </c>
      <c r="AD543" s="67">
        <f t="shared" si="11"/>
        <v>0</v>
      </c>
      <c r="AE543" s="62">
        <f>if(T543="Lift &amp; Shift Prod",730,if(T543="Lift &amp; Shift Noprod",Assumptions!$B$3,0))</f>
        <v>0</v>
      </c>
      <c r="AF543" s="70">
        <f>if( U543=0,0,if(Y543=0, ((vlookup(AB543,'SKU Pricing'!A:B,Assumptions!$B$2,0)*W543)+(vlookup(AC543,'SKU Pricing'!A:B,Assumptions!$B$2,0)*X543))*AE543,((vlookup(AB543,'SKU Pricing'!A:B,Assumptions!$B$2,0)*W543)+(vlookup(AC543,'SKU Pricing'!A:B,Assumptions!$B$2,0)*(W543*8))+(vlookup(AD543,'SKU Pricing'!A:B,Assumptions!$B$2,0)*(X543-(W543*8))))*AE543))</f>
        <v>0</v>
      </c>
      <c r="AG543" s="67">
        <f t="shared" si="12"/>
        <v>0</v>
      </c>
      <c r="AH543" s="70">
        <f>ifna(vlookup(AG543,'SKU Pricing'!A:B,Assumptions!$B$2,0)*W543*AE543,0)</f>
        <v>0</v>
      </c>
      <c r="AI543" s="62" t="str">
        <f t="shared" si="13"/>
        <v/>
      </c>
      <c r="AJ543" s="62" t="str">
        <f>if(V543&lt;&gt;0, if(T543="Lift &amp; Shift Noprod",Assumptions!$B$9,if(V543=Assumptions!$B$6,Assumptions!$B$10,if(P543=1,Assumptions!$B$8,Assumptions!$B$7))),"")</f>
        <v/>
      </c>
      <c r="AK543" s="69">
        <f t="shared" si="14"/>
        <v>0</v>
      </c>
      <c r="AL543" s="69">
        <f>if(AJ543="Hyperdisk Balanced",Assumptions!$B$11,0)</f>
        <v>0</v>
      </c>
      <c r="AM543" s="69">
        <f>if(AJ543="Hyperdisk Balanced",Assumptions!$B$12,0)</f>
        <v>0</v>
      </c>
      <c r="AN543" s="70">
        <f>if(AK543=0,0,if(AJ543="Hyperdisk Balanced",vlookup(AK543&amp;" provisioned space",'SKU Pricing'!A:B,Assumptions!$B$2,0)*Z543+vlookup(AK543&amp;" provisioned IOPS",'SKU Pricing'!A:B,Assumptions!$B$2,0)*AL543*730+vlookup(AK543&amp;" provisioned throughput",'SKU Pricing'!A:B,Assumptions!$B$2,0)*AM543*730,vlookup(AK543,'SKU Pricing'!A:B,Assumptions!$B$2,0)*Z543))</f>
        <v>0</v>
      </c>
      <c r="AO543" s="70">
        <f t="shared" si="15"/>
        <v>0</v>
      </c>
      <c r="AP543" s="71">
        <f t="shared" si="16"/>
        <v>0</v>
      </c>
      <c r="AQ543" s="70">
        <f>ifna(vlookup(AP543,'SKU Pricing'!A:B,Assumptions!$B$2,0)*AE543,0)</f>
        <v>0</v>
      </c>
      <c r="AR543" s="72">
        <v>0.0</v>
      </c>
    </row>
    <row r="544">
      <c r="A544" s="61" t="s">
        <v>692</v>
      </c>
      <c r="B544" s="62" t="str">
        <f>ifna(if(vlookup(A544,vOS!A:B,2,0)="","Unknown",vlookup(A544,vOS!A:B,2,0)),"Unknown")</f>
        <v>Debian GNU/Linux 11 (64-bit)</v>
      </c>
      <c r="C544" s="62">
        <f>vlookup(B544,'OS Study'!A:D,2,0)</f>
        <v>0</v>
      </c>
      <c r="D544" s="62" t="str">
        <f>vlookup(B544,'OS Study'!A:D,3,0)</f>
        <v>Linux</v>
      </c>
      <c r="E544" s="62" t="str">
        <f>vlookup(B544,'OS Study'!A:D,4,0)</f>
        <v>Debian</v>
      </c>
      <c r="F544" s="63" t="str">
        <f>vlookup(B544,'OS Study'!A:E,5,0)</f>
        <v>11</v>
      </c>
      <c r="G544" s="62">
        <f>IF(vlookup(A544,'RVtools V2.1'!A:J,4,0)="non",0,1)</f>
        <v>0</v>
      </c>
      <c r="H544" s="62">
        <f>if(vlookup(A544,'RVtools V2.1'!A:K,11,0)="kube",1,0)</f>
        <v>0</v>
      </c>
      <c r="I544" s="62">
        <f t="shared" si="5"/>
        <v>0</v>
      </c>
      <c r="J544" s="62">
        <f>ifna(vlookup(A544,'Infra Study'!A:Q,17,0),0)</f>
        <v>1</v>
      </c>
      <c r="K544" s="64">
        <f>IFERROR(__xludf.DUMMYFUNCTION("N(REGEXMATCH(VLOOKUP(A544, 'RVtools V2.1'!A:H, 8, 0), ""^Serveur de fichiers""))"),0.0)</f>
        <v>0</v>
      </c>
      <c r="L544" s="64">
        <f t="shared" si="6"/>
        <v>0</v>
      </c>
      <c r="M544" s="65" t="str">
        <f>ifna(vlookup(A544,'RVtools V2.1'!A:I,8,0),"N/A")</f>
        <v>Infra - Veeam</v>
      </c>
      <c r="N544" s="64">
        <f>IFERROR(__xludf.DUMMYFUNCTION("IF(REGEXMATCH(M544, ""(?i)"" &amp; JOIN(""|"", SPLIT(""kalisil"", "" ""))), 1, 0)"),0.0)</f>
        <v>0</v>
      </c>
      <c r="O544" s="64" t="str">
        <f>vlookup(A544,'RVtools V2.1'!A:H,7,0)</f>
        <v>N/A</v>
      </c>
      <c r="P544" s="64">
        <f>if(vlookup(A544,'RVtools V2.1'!A:H,5,0)="oui",1,0)</f>
        <v>0</v>
      </c>
      <c r="Q544" s="64">
        <f>ifna(vlookup(A544,vCPU!A:B,2,0),"Unknown")</f>
        <v>8</v>
      </c>
      <c r="R544" s="66">
        <f>ifna(vlookup(A544,vMemory!A:C,3,0),"Unknown")</f>
        <v>16</v>
      </c>
      <c r="S544" s="66">
        <f>ifna(vlookup(A544,vDisk!A:C,3,0),"Unknown")</f>
        <v>34</v>
      </c>
      <c r="T544" s="67" t="str">
        <f t="array" ref="T544">IFS(
   L544=1, "No Lift &amp; Shift",
   J544=1, XLOOKUP(A544, 'Infra Study'!A:A, 'Infra Study'!P:P),
   I544=1, "No Lift &amp; Shift",
   H544=1, "GKE",
   K544=1, "GCNV",
   G544=1, "Lift &amp; Shift Prod",
   TRUE, "Lift &amp; Shift Noprod"
)</f>
        <v>No Lift &amp; Shift</v>
      </c>
      <c r="U544" s="67">
        <f t="shared" si="7"/>
        <v>0</v>
      </c>
      <c r="V544" s="68">
        <f>if(T544="Lift &amp; Shift Noprod",if( Y544=0,Assumptions!$B$5, Assumptions!$B$4),if(T544="Lift &amp; Shift Prod",if(AND(N544=1,O544="T1"),Assumptions!$B$6,Assumptions!$B$4),0))</f>
        <v>0</v>
      </c>
      <c r="W544" s="62">
        <f>if(V544&lt;&gt;0,if(Q544="Unknown", Assumptions!$B$42,If(Q544&gt;1,Q544,2)),0)</f>
        <v>0</v>
      </c>
      <c r="X544" s="69">
        <f>if(V544&lt;&gt;0,if(R544="Unknown", Assumptions!$B$43,R544),0)</f>
        <v>0</v>
      </c>
      <c r="Y544" s="68">
        <f t="shared" si="8"/>
        <v>0</v>
      </c>
      <c r="Z544" s="68">
        <f>if(V544&lt;&gt;0,if(  S544="Unknown", Assumptions!$B$44,S544),0)</f>
        <v>0</v>
      </c>
      <c r="AA544" s="68">
        <f>if(V544 ="N2",ifna(vlookup(W544&amp;"-"&amp;X544,'Ref. VM'!A:B,2,0),"Custom"),if(V544 ="E2" , ifna(vlookup(W544&amp;"-"&amp;X544,'Ref. VM'!D:E,2,0),"Custom"),if(V544="N2D",ifna(vlookup(W544&amp;"-"&amp;X544,'Ref. VM'!G:H,2,0),"Custom"),if(V544="N4",ifna(vlookup(W544&amp;"-"&amp;X544,'Ref. VM'!J:K,2,0),"Custom"),0))))</f>
        <v>0</v>
      </c>
      <c r="AB544" s="67">
        <f t="shared" si="9"/>
        <v>0</v>
      </c>
      <c r="AC544" s="67">
        <f t="shared" si="10"/>
        <v>0</v>
      </c>
      <c r="AD544" s="67">
        <f t="shared" si="11"/>
        <v>0</v>
      </c>
      <c r="AE544" s="62">
        <f>if(T544="Lift &amp; Shift Prod",730,if(T544="Lift &amp; Shift Noprod",Assumptions!$B$3,0))</f>
        <v>0</v>
      </c>
      <c r="AF544" s="70">
        <f>if( U544=0,0,if(Y544=0, ((vlookup(AB544,'SKU Pricing'!A:B,Assumptions!$B$2,0)*W544)+(vlookup(AC544,'SKU Pricing'!A:B,Assumptions!$B$2,0)*X544))*AE544,((vlookup(AB544,'SKU Pricing'!A:B,Assumptions!$B$2,0)*W544)+(vlookup(AC544,'SKU Pricing'!A:B,Assumptions!$B$2,0)*(W544*8))+(vlookup(AD544,'SKU Pricing'!A:B,Assumptions!$B$2,0)*(X544-(W544*8))))*AE544))</f>
        <v>0</v>
      </c>
      <c r="AG544" s="67">
        <f t="shared" si="12"/>
        <v>0</v>
      </c>
      <c r="AH544" s="70">
        <f>ifna(vlookup(AG544,'SKU Pricing'!A:B,Assumptions!$B$2,0)*W544*AE544,0)</f>
        <v>0</v>
      </c>
      <c r="AI544" s="62" t="str">
        <f t="shared" si="13"/>
        <v/>
      </c>
      <c r="AJ544" s="62" t="str">
        <f>if(V544&lt;&gt;0, if(T544="Lift &amp; Shift Noprod",Assumptions!$B$9,if(V544=Assumptions!$B$6,Assumptions!$B$10,if(P544=1,Assumptions!$B$8,Assumptions!$B$7))),"")</f>
        <v/>
      </c>
      <c r="AK544" s="69">
        <f t="shared" si="14"/>
        <v>0</v>
      </c>
      <c r="AL544" s="69">
        <f>if(AJ544="Hyperdisk Balanced",Assumptions!$B$11,0)</f>
        <v>0</v>
      </c>
      <c r="AM544" s="69">
        <f>if(AJ544="Hyperdisk Balanced",Assumptions!$B$12,0)</f>
        <v>0</v>
      </c>
      <c r="AN544" s="70">
        <f>if(AK544=0,0,if(AJ544="Hyperdisk Balanced",vlookup(AK544&amp;" provisioned space",'SKU Pricing'!A:B,Assumptions!$B$2,0)*Z544+vlookup(AK544&amp;" provisioned IOPS",'SKU Pricing'!A:B,Assumptions!$B$2,0)*AL544*730+vlookup(AK544&amp;" provisioned throughput",'SKU Pricing'!A:B,Assumptions!$B$2,0)*AM544*730,vlookup(AK544,'SKU Pricing'!A:B,Assumptions!$B$2,0)*Z544))</f>
        <v>0</v>
      </c>
      <c r="AO544" s="70">
        <f t="shared" si="15"/>
        <v>0</v>
      </c>
      <c r="AP544" s="71">
        <f t="shared" si="16"/>
        <v>0</v>
      </c>
      <c r="AQ544" s="70">
        <f>ifna(vlookup(AP544,'SKU Pricing'!A:B,Assumptions!$B$2,0)*AE544,0)</f>
        <v>0</v>
      </c>
      <c r="AR544" s="72">
        <v>0.0</v>
      </c>
    </row>
    <row r="545">
      <c r="A545" s="61" t="s">
        <v>693</v>
      </c>
      <c r="B545" s="62" t="str">
        <f>ifna(if(vlookup(A545,vOS!A:B,2,0)="","Unknown",vlookup(A545,vOS!A:B,2,0)),"Unknown")</f>
        <v>Debian GNU/Linux 11 (64-bit)</v>
      </c>
      <c r="C545" s="62">
        <f>vlookup(B545,'OS Study'!A:D,2,0)</f>
        <v>0</v>
      </c>
      <c r="D545" s="62" t="str">
        <f>vlookup(B545,'OS Study'!A:D,3,0)</f>
        <v>Linux</v>
      </c>
      <c r="E545" s="62" t="str">
        <f>vlookup(B545,'OS Study'!A:D,4,0)</f>
        <v>Debian</v>
      </c>
      <c r="F545" s="63" t="str">
        <f>vlookup(B545,'OS Study'!A:E,5,0)</f>
        <v>11</v>
      </c>
      <c r="G545" s="62">
        <f>IF(vlookup(A545,'RVtools V2.1'!A:J,4,0)="non",0,1)</f>
        <v>0</v>
      </c>
      <c r="H545" s="62">
        <f>if(vlookup(A545,'RVtools V2.1'!A:K,11,0)="kube",1,0)</f>
        <v>0</v>
      </c>
      <c r="I545" s="62">
        <f t="shared" si="5"/>
        <v>0</v>
      </c>
      <c r="J545" s="62">
        <f>ifna(vlookup(A545,'Infra Study'!A:Q,17,0),0)</f>
        <v>1</v>
      </c>
      <c r="K545" s="64">
        <f>IFERROR(__xludf.DUMMYFUNCTION("N(REGEXMATCH(VLOOKUP(A545, 'RVtools V2.1'!A:H, 8, 0), ""^Serveur de fichiers""))"),0.0)</f>
        <v>0</v>
      </c>
      <c r="L545" s="64">
        <f t="shared" si="6"/>
        <v>0</v>
      </c>
      <c r="M545" s="65" t="str">
        <f>ifna(vlookup(A545,'RVtools V2.1'!A:I,8,0),"N/A")</f>
        <v>Infra - Veeam</v>
      </c>
      <c r="N545" s="64">
        <f>IFERROR(__xludf.DUMMYFUNCTION("IF(REGEXMATCH(M545, ""(?i)"" &amp; JOIN(""|"", SPLIT(""kalisil"", "" ""))), 1, 0)"),0.0)</f>
        <v>0</v>
      </c>
      <c r="O545" s="64" t="str">
        <f>vlookup(A545,'RVtools V2.1'!A:H,7,0)</f>
        <v>N/A</v>
      </c>
      <c r="P545" s="64">
        <f>if(vlookup(A545,'RVtools V2.1'!A:H,5,0)="oui",1,0)</f>
        <v>0</v>
      </c>
      <c r="Q545" s="64">
        <f>ifna(vlookup(A545,vCPU!A:B,2,0),"Unknown")</f>
        <v>8</v>
      </c>
      <c r="R545" s="66">
        <f>ifna(vlookup(A545,vMemory!A:C,3,0),"Unknown")</f>
        <v>16</v>
      </c>
      <c r="S545" s="66">
        <f>ifna(vlookup(A545,vDisk!A:C,3,0),"Unknown")</f>
        <v>35</v>
      </c>
      <c r="T545" s="67" t="str">
        <f t="array" ref="T545">IFS(
   L545=1, "No Lift &amp; Shift",
   J545=1, XLOOKUP(A545, 'Infra Study'!A:A, 'Infra Study'!P:P),
   I545=1, "No Lift &amp; Shift",
   H545=1, "GKE",
   K545=1, "GCNV",
   G545=1, "Lift &amp; Shift Prod",
   TRUE, "Lift &amp; Shift Noprod"
)</f>
        <v>No Lift &amp; Shift</v>
      </c>
      <c r="U545" s="67">
        <f t="shared" si="7"/>
        <v>0</v>
      </c>
      <c r="V545" s="68">
        <f>if(T545="Lift &amp; Shift Noprod",if( Y545=0,Assumptions!$B$5, Assumptions!$B$4),if(T545="Lift &amp; Shift Prod",if(AND(N545=1,O545="T1"),Assumptions!$B$6,Assumptions!$B$4),0))</f>
        <v>0</v>
      </c>
      <c r="W545" s="62">
        <f>if(V545&lt;&gt;0,if(Q545="Unknown", Assumptions!$B$42,If(Q545&gt;1,Q545,2)),0)</f>
        <v>0</v>
      </c>
      <c r="X545" s="69">
        <f>if(V545&lt;&gt;0,if(R545="Unknown", Assumptions!$B$43,R545),0)</f>
        <v>0</v>
      </c>
      <c r="Y545" s="68">
        <f t="shared" si="8"/>
        <v>0</v>
      </c>
      <c r="Z545" s="68">
        <f>if(V545&lt;&gt;0,if(  S545="Unknown", Assumptions!$B$44,S545),0)</f>
        <v>0</v>
      </c>
      <c r="AA545" s="68">
        <f>if(V545 ="N2",ifna(vlookup(W545&amp;"-"&amp;X545,'Ref. VM'!A:B,2,0),"Custom"),if(V545 ="E2" , ifna(vlookup(W545&amp;"-"&amp;X545,'Ref. VM'!D:E,2,0),"Custom"),if(V545="N2D",ifna(vlookup(W545&amp;"-"&amp;X545,'Ref. VM'!G:H,2,0),"Custom"),if(V545="N4",ifna(vlookup(W545&amp;"-"&amp;X545,'Ref. VM'!J:K,2,0),"Custom"),0))))</f>
        <v>0</v>
      </c>
      <c r="AB545" s="67">
        <f t="shared" si="9"/>
        <v>0</v>
      </c>
      <c r="AC545" s="67">
        <f t="shared" si="10"/>
        <v>0</v>
      </c>
      <c r="AD545" s="67">
        <f t="shared" si="11"/>
        <v>0</v>
      </c>
      <c r="AE545" s="62">
        <f>if(T545="Lift &amp; Shift Prod",730,if(T545="Lift &amp; Shift Noprod",Assumptions!$B$3,0))</f>
        <v>0</v>
      </c>
      <c r="AF545" s="70">
        <f>if( U545=0,0,if(Y545=0, ((vlookup(AB545,'SKU Pricing'!A:B,Assumptions!$B$2,0)*W545)+(vlookup(AC545,'SKU Pricing'!A:B,Assumptions!$B$2,0)*X545))*AE545,((vlookup(AB545,'SKU Pricing'!A:B,Assumptions!$B$2,0)*W545)+(vlookup(AC545,'SKU Pricing'!A:B,Assumptions!$B$2,0)*(W545*8))+(vlookup(AD545,'SKU Pricing'!A:B,Assumptions!$B$2,0)*(X545-(W545*8))))*AE545))</f>
        <v>0</v>
      </c>
      <c r="AG545" s="67">
        <f t="shared" si="12"/>
        <v>0</v>
      </c>
      <c r="AH545" s="70">
        <f>ifna(vlookup(AG545,'SKU Pricing'!A:B,Assumptions!$B$2,0)*W545*AE545,0)</f>
        <v>0</v>
      </c>
      <c r="AI545" s="62" t="str">
        <f t="shared" si="13"/>
        <v/>
      </c>
      <c r="AJ545" s="62" t="str">
        <f>if(V545&lt;&gt;0, if(T545="Lift &amp; Shift Noprod",Assumptions!$B$9,if(V545=Assumptions!$B$6,Assumptions!$B$10,if(P545=1,Assumptions!$B$8,Assumptions!$B$7))),"")</f>
        <v/>
      </c>
      <c r="AK545" s="69">
        <f t="shared" si="14"/>
        <v>0</v>
      </c>
      <c r="AL545" s="69">
        <f>if(AJ545="Hyperdisk Balanced",Assumptions!$B$11,0)</f>
        <v>0</v>
      </c>
      <c r="AM545" s="69">
        <f>if(AJ545="Hyperdisk Balanced",Assumptions!$B$12,0)</f>
        <v>0</v>
      </c>
      <c r="AN545" s="70">
        <f>if(AK545=0,0,if(AJ545="Hyperdisk Balanced",vlookup(AK545&amp;" provisioned space",'SKU Pricing'!A:B,Assumptions!$B$2,0)*Z545+vlookup(AK545&amp;" provisioned IOPS",'SKU Pricing'!A:B,Assumptions!$B$2,0)*AL545*730+vlookup(AK545&amp;" provisioned throughput",'SKU Pricing'!A:B,Assumptions!$B$2,0)*AM545*730,vlookup(AK545,'SKU Pricing'!A:B,Assumptions!$B$2,0)*Z545))</f>
        <v>0</v>
      </c>
      <c r="AO545" s="70">
        <f t="shared" si="15"/>
        <v>0</v>
      </c>
      <c r="AP545" s="71">
        <f t="shared" si="16"/>
        <v>0</v>
      </c>
      <c r="AQ545" s="70">
        <f>ifna(vlookup(AP545,'SKU Pricing'!A:B,Assumptions!$B$2,0)*AE545,0)</f>
        <v>0</v>
      </c>
      <c r="AR545" s="72">
        <v>0.0</v>
      </c>
    </row>
    <row r="546">
      <c r="A546" s="61" t="s">
        <v>694</v>
      </c>
      <c r="B546" s="62" t="str">
        <f>ifna(if(vlookup(A546,vOS!A:B,2,0)="","Unknown",vlookup(A546,vOS!A:B,2,0)),"Unknown")</f>
        <v>Debian GNU/Linux 11 (64-bit)</v>
      </c>
      <c r="C546" s="62">
        <f>vlookup(B546,'OS Study'!A:D,2,0)</f>
        <v>0</v>
      </c>
      <c r="D546" s="62" t="str">
        <f>vlookup(B546,'OS Study'!A:D,3,0)</f>
        <v>Linux</v>
      </c>
      <c r="E546" s="62" t="str">
        <f>vlookup(B546,'OS Study'!A:D,4,0)</f>
        <v>Debian</v>
      </c>
      <c r="F546" s="63" t="str">
        <f>vlookup(B546,'OS Study'!A:E,5,0)</f>
        <v>11</v>
      </c>
      <c r="G546" s="62">
        <f>IF(vlookup(A546,'RVtools V2.1'!A:J,4,0)="non",0,1)</f>
        <v>0</v>
      </c>
      <c r="H546" s="62">
        <f>if(vlookup(A546,'RVtools V2.1'!A:K,11,0)="kube",1,0)</f>
        <v>0</v>
      </c>
      <c r="I546" s="62">
        <f t="shared" si="5"/>
        <v>0</v>
      </c>
      <c r="J546" s="62">
        <f>ifna(vlookup(A546,'Infra Study'!A:Q,17,0),0)</f>
        <v>1</v>
      </c>
      <c r="K546" s="64">
        <f>IFERROR(__xludf.DUMMYFUNCTION("N(REGEXMATCH(VLOOKUP(A546, 'RVtools V2.1'!A:H, 8, 0), ""^Serveur de fichiers""))"),0.0)</f>
        <v>0</v>
      </c>
      <c r="L546" s="64">
        <f t="shared" si="6"/>
        <v>0</v>
      </c>
      <c r="M546" s="65" t="str">
        <f>ifna(vlookup(A546,'RVtools V2.1'!A:I,8,0),"N/A")</f>
        <v>Infra - Veeam</v>
      </c>
      <c r="N546" s="64">
        <f>IFERROR(__xludf.DUMMYFUNCTION("IF(REGEXMATCH(M546, ""(?i)"" &amp; JOIN(""|"", SPLIT(""kalisil"", "" ""))), 1, 0)"),0.0)</f>
        <v>0</v>
      </c>
      <c r="O546" s="64" t="str">
        <f>vlookup(A546,'RVtools V2.1'!A:H,7,0)</f>
        <v>N/A</v>
      </c>
      <c r="P546" s="64">
        <f>if(vlookup(A546,'RVtools V2.1'!A:H,5,0)="oui",1,0)</f>
        <v>0</v>
      </c>
      <c r="Q546" s="64">
        <f>ifna(vlookup(A546,vCPU!A:B,2,0),"Unknown")</f>
        <v>8</v>
      </c>
      <c r="R546" s="66">
        <f>ifna(vlookup(A546,vMemory!A:C,3,0),"Unknown")</f>
        <v>16</v>
      </c>
      <c r="S546" s="66">
        <f>ifna(vlookup(A546,vDisk!A:C,3,0),"Unknown")</f>
        <v>41</v>
      </c>
      <c r="T546" s="67" t="str">
        <f t="array" ref="T546">IFS(
   L546=1, "No Lift &amp; Shift",
   J546=1, XLOOKUP(A546, 'Infra Study'!A:A, 'Infra Study'!P:P),
   I546=1, "No Lift &amp; Shift",
   H546=1, "GKE",
   K546=1, "GCNV",
   G546=1, "Lift &amp; Shift Prod",
   TRUE, "Lift &amp; Shift Noprod"
)</f>
        <v>No Lift &amp; Shift</v>
      </c>
      <c r="U546" s="67">
        <f t="shared" si="7"/>
        <v>0</v>
      </c>
      <c r="V546" s="68">
        <f>if(T546="Lift &amp; Shift Noprod",if( Y546=0,Assumptions!$B$5, Assumptions!$B$4),if(T546="Lift &amp; Shift Prod",if(AND(N546=1,O546="T1"),Assumptions!$B$6,Assumptions!$B$4),0))</f>
        <v>0</v>
      </c>
      <c r="W546" s="62">
        <f>if(V546&lt;&gt;0,if(Q546="Unknown", Assumptions!$B$42,If(Q546&gt;1,Q546,2)),0)</f>
        <v>0</v>
      </c>
      <c r="X546" s="69">
        <f>if(V546&lt;&gt;0,if(R546="Unknown", Assumptions!$B$43,R546),0)</f>
        <v>0</v>
      </c>
      <c r="Y546" s="68">
        <f t="shared" si="8"/>
        <v>0</v>
      </c>
      <c r="Z546" s="68">
        <f>if(V546&lt;&gt;0,if(  S546="Unknown", Assumptions!$B$44,S546),0)</f>
        <v>0</v>
      </c>
      <c r="AA546" s="68">
        <f>if(V546 ="N2",ifna(vlookup(W546&amp;"-"&amp;X546,'Ref. VM'!A:B,2,0),"Custom"),if(V546 ="E2" , ifna(vlookup(W546&amp;"-"&amp;X546,'Ref. VM'!D:E,2,0),"Custom"),if(V546="N2D",ifna(vlookup(W546&amp;"-"&amp;X546,'Ref. VM'!G:H,2,0),"Custom"),if(V546="N4",ifna(vlookup(W546&amp;"-"&amp;X546,'Ref. VM'!J:K,2,0),"Custom"),0))))</f>
        <v>0</v>
      </c>
      <c r="AB546" s="67">
        <f t="shared" si="9"/>
        <v>0</v>
      </c>
      <c r="AC546" s="67">
        <f t="shared" si="10"/>
        <v>0</v>
      </c>
      <c r="AD546" s="67">
        <f t="shared" si="11"/>
        <v>0</v>
      </c>
      <c r="AE546" s="62">
        <f>if(T546="Lift &amp; Shift Prod",730,if(T546="Lift &amp; Shift Noprod",Assumptions!$B$3,0))</f>
        <v>0</v>
      </c>
      <c r="AF546" s="70">
        <f>if( U546=0,0,if(Y546=0, ((vlookup(AB546,'SKU Pricing'!A:B,Assumptions!$B$2,0)*W546)+(vlookup(AC546,'SKU Pricing'!A:B,Assumptions!$B$2,0)*X546))*AE546,((vlookup(AB546,'SKU Pricing'!A:B,Assumptions!$B$2,0)*W546)+(vlookup(AC546,'SKU Pricing'!A:B,Assumptions!$B$2,0)*(W546*8))+(vlookup(AD546,'SKU Pricing'!A:B,Assumptions!$B$2,0)*(X546-(W546*8))))*AE546))</f>
        <v>0</v>
      </c>
      <c r="AG546" s="67">
        <f t="shared" si="12"/>
        <v>0</v>
      </c>
      <c r="AH546" s="70">
        <f>ifna(vlookup(AG546,'SKU Pricing'!A:B,Assumptions!$B$2,0)*W546*AE546,0)</f>
        <v>0</v>
      </c>
      <c r="AI546" s="62" t="str">
        <f t="shared" si="13"/>
        <v/>
      </c>
      <c r="AJ546" s="62" t="str">
        <f>if(V546&lt;&gt;0, if(T546="Lift &amp; Shift Noprod",Assumptions!$B$9,if(V546=Assumptions!$B$6,Assumptions!$B$10,if(P546=1,Assumptions!$B$8,Assumptions!$B$7))),"")</f>
        <v/>
      </c>
      <c r="AK546" s="69">
        <f t="shared" si="14"/>
        <v>0</v>
      </c>
      <c r="AL546" s="69">
        <f>if(AJ546="Hyperdisk Balanced",Assumptions!$B$11,0)</f>
        <v>0</v>
      </c>
      <c r="AM546" s="69">
        <f>if(AJ546="Hyperdisk Balanced",Assumptions!$B$12,0)</f>
        <v>0</v>
      </c>
      <c r="AN546" s="70">
        <f>if(AK546=0,0,if(AJ546="Hyperdisk Balanced",vlookup(AK546&amp;" provisioned space",'SKU Pricing'!A:B,Assumptions!$B$2,0)*Z546+vlookup(AK546&amp;" provisioned IOPS",'SKU Pricing'!A:B,Assumptions!$B$2,0)*AL546*730+vlookup(AK546&amp;" provisioned throughput",'SKU Pricing'!A:B,Assumptions!$B$2,0)*AM546*730,vlookup(AK546,'SKU Pricing'!A:B,Assumptions!$B$2,0)*Z546))</f>
        <v>0</v>
      </c>
      <c r="AO546" s="70">
        <f t="shared" si="15"/>
        <v>0</v>
      </c>
      <c r="AP546" s="71">
        <f t="shared" si="16"/>
        <v>0</v>
      </c>
      <c r="AQ546" s="70">
        <f>ifna(vlookup(AP546,'SKU Pricing'!A:B,Assumptions!$B$2,0)*AE546,0)</f>
        <v>0</v>
      </c>
      <c r="AR546" s="72">
        <v>0.0</v>
      </c>
    </row>
    <row r="547">
      <c r="A547" s="61" t="s">
        <v>695</v>
      </c>
      <c r="B547" s="62" t="str">
        <f>ifna(if(vlookup(A547,vOS!A:B,2,0)="","Unknown",vlookup(A547,vOS!A:B,2,0)),"Unknown")</f>
        <v>Debian GNU/Linux 11 (64-bit)</v>
      </c>
      <c r="C547" s="62">
        <f>vlookup(B547,'OS Study'!A:D,2,0)</f>
        <v>0</v>
      </c>
      <c r="D547" s="62" t="str">
        <f>vlookup(B547,'OS Study'!A:D,3,0)</f>
        <v>Linux</v>
      </c>
      <c r="E547" s="62" t="str">
        <f>vlookup(B547,'OS Study'!A:D,4,0)</f>
        <v>Debian</v>
      </c>
      <c r="F547" s="63" t="str">
        <f>vlookup(B547,'OS Study'!A:E,5,0)</f>
        <v>11</v>
      </c>
      <c r="G547" s="62">
        <f>IF(vlookup(A547,'RVtools V2.1'!A:J,4,0)="non",0,1)</f>
        <v>0</v>
      </c>
      <c r="H547" s="62">
        <f>if(vlookup(A547,'RVtools V2.1'!A:K,11,0)="kube",1,0)</f>
        <v>0</v>
      </c>
      <c r="I547" s="62">
        <f t="shared" si="5"/>
        <v>0</v>
      </c>
      <c r="J547" s="62">
        <f>ifna(vlookup(A547,'Infra Study'!A:Q,17,0),0)</f>
        <v>1</v>
      </c>
      <c r="K547" s="64">
        <f>IFERROR(__xludf.DUMMYFUNCTION("N(REGEXMATCH(VLOOKUP(A547, 'RVtools V2.1'!A:H, 8, 0), ""^Serveur de fichiers""))"),0.0)</f>
        <v>0</v>
      </c>
      <c r="L547" s="64">
        <f t="shared" si="6"/>
        <v>0</v>
      </c>
      <c r="M547" s="65" t="str">
        <f>ifna(vlookup(A547,'RVtools V2.1'!A:I,8,0),"N/A")</f>
        <v>Infra - Veeam</v>
      </c>
      <c r="N547" s="64">
        <f>IFERROR(__xludf.DUMMYFUNCTION("IF(REGEXMATCH(M547, ""(?i)"" &amp; JOIN(""|"", SPLIT(""kalisil"", "" ""))), 1, 0)"),0.0)</f>
        <v>0</v>
      </c>
      <c r="O547" s="64" t="str">
        <f>vlookup(A547,'RVtools V2.1'!A:H,7,0)</f>
        <v>N/A</v>
      </c>
      <c r="P547" s="64">
        <f>if(vlookup(A547,'RVtools V2.1'!A:H,5,0)="oui",1,0)</f>
        <v>0</v>
      </c>
      <c r="Q547" s="64">
        <f>ifna(vlookup(A547,vCPU!A:B,2,0),"Unknown")</f>
        <v>8</v>
      </c>
      <c r="R547" s="66">
        <f>ifna(vlookup(A547,vMemory!A:C,3,0),"Unknown")</f>
        <v>16</v>
      </c>
      <c r="S547" s="66">
        <f>ifna(vlookup(A547,vDisk!A:C,3,0),"Unknown")</f>
        <v>37</v>
      </c>
      <c r="T547" s="67" t="str">
        <f t="array" ref="T547">IFS(
   L547=1, "No Lift &amp; Shift",
   J547=1, XLOOKUP(A547, 'Infra Study'!A:A, 'Infra Study'!P:P),
   I547=1, "No Lift &amp; Shift",
   H547=1, "GKE",
   K547=1, "GCNV",
   G547=1, "Lift &amp; Shift Prod",
   TRUE, "Lift &amp; Shift Noprod"
)</f>
        <v>No Lift &amp; Shift</v>
      </c>
      <c r="U547" s="67">
        <f t="shared" si="7"/>
        <v>0</v>
      </c>
      <c r="V547" s="68">
        <f>if(T547="Lift &amp; Shift Noprod",if( Y547=0,Assumptions!$B$5, Assumptions!$B$4),if(T547="Lift &amp; Shift Prod",if(AND(N547=1,O547="T1"),Assumptions!$B$6,Assumptions!$B$4),0))</f>
        <v>0</v>
      </c>
      <c r="W547" s="62">
        <f>if(V547&lt;&gt;0,if(Q547="Unknown", Assumptions!$B$42,If(Q547&gt;1,Q547,2)),0)</f>
        <v>0</v>
      </c>
      <c r="X547" s="69">
        <f>if(V547&lt;&gt;0,if(R547="Unknown", Assumptions!$B$43,R547),0)</f>
        <v>0</v>
      </c>
      <c r="Y547" s="68">
        <f t="shared" si="8"/>
        <v>0</v>
      </c>
      <c r="Z547" s="68">
        <f>if(V547&lt;&gt;0,if(  S547="Unknown", Assumptions!$B$44,S547),0)</f>
        <v>0</v>
      </c>
      <c r="AA547" s="68">
        <f>if(V547 ="N2",ifna(vlookup(W547&amp;"-"&amp;X547,'Ref. VM'!A:B,2,0),"Custom"),if(V547 ="E2" , ifna(vlookup(W547&amp;"-"&amp;X547,'Ref. VM'!D:E,2,0),"Custom"),if(V547="N2D",ifna(vlookup(W547&amp;"-"&amp;X547,'Ref. VM'!G:H,2,0),"Custom"),if(V547="N4",ifna(vlookup(W547&amp;"-"&amp;X547,'Ref. VM'!J:K,2,0),"Custom"),0))))</f>
        <v>0</v>
      </c>
      <c r="AB547" s="67">
        <f t="shared" si="9"/>
        <v>0</v>
      </c>
      <c r="AC547" s="67">
        <f t="shared" si="10"/>
        <v>0</v>
      </c>
      <c r="AD547" s="67">
        <f t="shared" si="11"/>
        <v>0</v>
      </c>
      <c r="AE547" s="62">
        <f>if(T547="Lift &amp; Shift Prod",730,if(T547="Lift &amp; Shift Noprod",Assumptions!$B$3,0))</f>
        <v>0</v>
      </c>
      <c r="AF547" s="70">
        <f>if( U547=0,0,if(Y547=0, ((vlookup(AB547,'SKU Pricing'!A:B,Assumptions!$B$2,0)*W547)+(vlookup(AC547,'SKU Pricing'!A:B,Assumptions!$B$2,0)*X547))*AE547,((vlookup(AB547,'SKU Pricing'!A:B,Assumptions!$B$2,0)*W547)+(vlookup(AC547,'SKU Pricing'!A:B,Assumptions!$B$2,0)*(W547*8))+(vlookup(AD547,'SKU Pricing'!A:B,Assumptions!$B$2,0)*(X547-(W547*8))))*AE547))</f>
        <v>0</v>
      </c>
      <c r="AG547" s="67">
        <f t="shared" si="12"/>
        <v>0</v>
      </c>
      <c r="AH547" s="70">
        <f>ifna(vlookup(AG547,'SKU Pricing'!A:B,Assumptions!$B$2,0)*W547*AE547,0)</f>
        <v>0</v>
      </c>
      <c r="AI547" s="62" t="str">
        <f t="shared" si="13"/>
        <v/>
      </c>
      <c r="AJ547" s="62" t="str">
        <f>if(V547&lt;&gt;0, if(T547="Lift &amp; Shift Noprod",Assumptions!$B$9,if(V547=Assumptions!$B$6,Assumptions!$B$10,if(P547=1,Assumptions!$B$8,Assumptions!$B$7))),"")</f>
        <v/>
      </c>
      <c r="AK547" s="69">
        <f t="shared" si="14"/>
        <v>0</v>
      </c>
      <c r="AL547" s="69">
        <f>if(AJ547="Hyperdisk Balanced",Assumptions!$B$11,0)</f>
        <v>0</v>
      </c>
      <c r="AM547" s="69">
        <f>if(AJ547="Hyperdisk Balanced",Assumptions!$B$12,0)</f>
        <v>0</v>
      </c>
      <c r="AN547" s="70">
        <f>if(AK547=0,0,if(AJ547="Hyperdisk Balanced",vlookup(AK547&amp;" provisioned space",'SKU Pricing'!A:B,Assumptions!$B$2,0)*Z547+vlookup(AK547&amp;" provisioned IOPS",'SKU Pricing'!A:B,Assumptions!$B$2,0)*AL547*730+vlookup(AK547&amp;" provisioned throughput",'SKU Pricing'!A:B,Assumptions!$B$2,0)*AM547*730,vlookup(AK547,'SKU Pricing'!A:B,Assumptions!$B$2,0)*Z547))</f>
        <v>0</v>
      </c>
      <c r="AO547" s="70">
        <f t="shared" si="15"/>
        <v>0</v>
      </c>
      <c r="AP547" s="71">
        <f t="shared" si="16"/>
        <v>0</v>
      </c>
      <c r="AQ547" s="70">
        <f>ifna(vlookup(AP547,'SKU Pricing'!A:B,Assumptions!$B$2,0)*AE547,0)</f>
        <v>0</v>
      </c>
      <c r="AR547" s="72">
        <v>0.0</v>
      </c>
    </row>
    <row r="548">
      <c r="A548" s="61" t="s">
        <v>696</v>
      </c>
      <c r="B548" s="62" t="str">
        <f>ifna(if(vlookup(A548,vOS!A:B,2,0)="","Unknown",vlookup(A548,vOS!A:B,2,0)),"Unknown")</f>
        <v>Debian GNU/Linux 11 (64-bit)</v>
      </c>
      <c r="C548" s="62">
        <f>vlookup(B548,'OS Study'!A:D,2,0)</f>
        <v>0</v>
      </c>
      <c r="D548" s="62" t="str">
        <f>vlookup(B548,'OS Study'!A:D,3,0)</f>
        <v>Linux</v>
      </c>
      <c r="E548" s="62" t="str">
        <f>vlookup(B548,'OS Study'!A:D,4,0)</f>
        <v>Debian</v>
      </c>
      <c r="F548" s="63" t="str">
        <f>vlookup(B548,'OS Study'!A:E,5,0)</f>
        <v>11</v>
      </c>
      <c r="G548" s="62">
        <f>IF(vlookup(A548,'RVtools V2.1'!A:J,4,0)="non",0,1)</f>
        <v>0</v>
      </c>
      <c r="H548" s="62">
        <f>if(vlookup(A548,'RVtools V2.1'!A:K,11,0)="kube",1,0)</f>
        <v>0</v>
      </c>
      <c r="I548" s="62">
        <f t="shared" si="5"/>
        <v>0</v>
      </c>
      <c r="J548" s="62">
        <f>ifna(vlookup(A548,'Infra Study'!A:Q,17,0),0)</f>
        <v>1</v>
      </c>
      <c r="K548" s="64">
        <f>IFERROR(__xludf.DUMMYFUNCTION("N(REGEXMATCH(VLOOKUP(A548, 'RVtools V2.1'!A:H, 8, 0), ""^Serveur de fichiers""))"),0.0)</f>
        <v>0</v>
      </c>
      <c r="L548" s="64">
        <f t="shared" si="6"/>
        <v>0</v>
      </c>
      <c r="M548" s="65" t="str">
        <f>ifna(vlookup(A548,'RVtools V2.1'!A:I,8,0),"N/A")</f>
        <v>Infra - Veeam</v>
      </c>
      <c r="N548" s="64">
        <f>IFERROR(__xludf.DUMMYFUNCTION("IF(REGEXMATCH(M548, ""(?i)"" &amp; JOIN(""|"", SPLIT(""kalisil"", "" ""))), 1, 0)"),0.0)</f>
        <v>0</v>
      </c>
      <c r="O548" s="64" t="str">
        <f>vlookup(A548,'RVtools V2.1'!A:H,7,0)</f>
        <v>N/A</v>
      </c>
      <c r="P548" s="64">
        <f>if(vlookup(A548,'RVtools V2.1'!A:H,5,0)="oui",1,0)</f>
        <v>0</v>
      </c>
      <c r="Q548" s="64">
        <f>ifna(vlookup(A548,vCPU!A:B,2,0),"Unknown")</f>
        <v>8</v>
      </c>
      <c r="R548" s="66">
        <f>ifna(vlookup(A548,vMemory!A:C,3,0),"Unknown")</f>
        <v>16</v>
      </c>
      <c r="S548" s="66">
        <f>ifna(vlookup(A548,vDisk!A:C,3,0),"Unknown")</f>
        <v>687</v>
      </c>
      <c r="T548" s="67" t="str">
        <f t="array" ref="T548">IFS(
   L548=1, "No Lift &amp; Shift",
   J548=1, XLOOKUP(A548, 'Infra Study'!A:A, 'Infra Study'!P:P),
   I548=1, "No Lift &amp; Shift",
   H548=1, "GKE",
   K548=1, "GCNV",
   G548=1, "Lift &amp; Shift Prod",
   TRUE, "Lift &amp; Shift Noprod"
)</f>
        <v>No Lift &amp; Shift</v>
      </c>
      <c r="U548" s="67">
        <f t="shared" si="7"/>
        <v>0</v>
      </c>
      <c r="V548" s="68">
        <f>if(T548="Lift &amp; Shift Noprod",if( Y548=0,Assumptions!$B$5, Assumptions!$B$4),if(T548="Lift &amp; Shift Prod",if(AND(N548=1,O548="T1"),Assumptions!$B$6,Assumptions!$B$4),0))</f>
        <v>0</v>
      </c>
      <c r="W548" s="62">
        <f>if(V548&lt;&gt;0,if(Q548="Unknown", Assumptions!$B$42,If(Q548&gt;1,Q548,2)),0)</f>
        <v>0</v>
      </c>
      <c r="X548" s="69">
        <f>if(V548&lt;&gt;0,if(R548="Unknown", Assumptions!$B$43,R548),0)</f>
        <v>0</v>
      </c>
      <c r="Y548" s="68">
        <f t="shared" si="8"/>
        <v>0</v>
      </c>
      <c r="Z548" s="68">
        <f>if(V548&lt;&gt;0,if(  S548="Unknown", Assumptions!$B$44,S548),0)</f>
        <v>0</v>
      </c>
      <c r="AA548" s="68">
        <f>if(V548 ="N2",ifna(vlookup(W548&amp;"-"&amp;X548,'Ref. VM'!A:B,2,0),"Custom"),if(V548 ="E2" , ifna(vlookup(W548&amp;"-"&amp;X548,'Ref. VM'!D:E,2,0),"Custom"),if(V548="N2D",ifna(vlookup(W548&amp;"-"&amp;X548,'Ref. VM'!G:H,2,0),"Custom"),if(V548="N4",ifna(vlookup(W548&amp;"-"&amp;X548,'Ref. VM'!J:K,2,0),"Custom"),0))))</f>
        <v>0</v>
      </c>
      <c r="AB548" s="67">
        <f t="shared" si="9"/>
        <v>0</v>
      </c>
      <c r="AC548" s="67">
        <f t="shared" si="10"/>
        <v>0</v>
      </c>
      <c r="AD548" s="67">
        <f t="shared" si="11"/>
        <v>0</v>
      </c>
      <c r="AE548" s="62">
        <f>if(T548="Lift &amp; Shift Prod",730,if(T548="Lift &amp; Shift Noprod",Assumptions!$B$3,0))</f>
        <v>0</v>
      </c>
      <c r="AF548" s="70">
        <f>if( U548=0,0,if(Y548=0, ((vlookup(AB548,'SKU Pricing'!A:B,Assumptions!$B$2,0)*W548)+(vlookup(AC548,'SKU Pricing'!A:B,Assumptions!$B$2,0)*X548))*AE548,((vlookup(AB548,'SKU Pricing'!A:B,Assumptions!$B$2,0)*W548)+(vlookup(AC548,'SKU Pricing'!A:B,Assumptions!$B$2,0)*(W548*8))+(vlookup(AD548,'SKU Pricing'!A:B,Assumptions!$B$2,0)*(X548-(W548*8))))*AE548))</f>
        <v>0</v>
      </c>
      <c r="AG548" s="67">
        <f t="shared" si="12"/>
        <v>0</v>
      </c>
      <c r="AH548" s="70">
        <f>ifna(vlookup(AG548,'SKU Pricing'!A:B,Assumptions!$B$2,0)*W548*AE548,0)</f>
        <v>0</v>
      </c>
      <c r="AI548" s="62" t="str">
        <f t="shared" si="13"/>
        <v/>
      </c>
      <c r="AJ548" s="62" t="str">
        <f>if(V548&lt;&gt;0, if(T548="Lift &amp; Shift Noprod",Assumptions!$B$9,if(V548=Assumptions!$B$6,Assumptions!$B$10,if(P548=1,Assumptions!$B$8,Assumptions!$B$7))),"")</f>
        <v/>
      </c>
      <c r="AK548" s="69">
        <f t="shared" si="14"/>
        <v>0</v>
      </c>
      <c r="AL548" s="69">
        <f>if(AJ548="Hyperdisk Balanced",Assumptions!$B$11,0)</f>
        <v>0</v>
      </c>
      <c r="AM548" s="69">
        <f>if(AJ548="Hyperdisk Balanced",Assumptions!$B$12,0)</f>
        <v>0</v>
      </c>
      <c r="AN548" s="70">
        <f>if(AK548=0,0,if(AJ548="Hyperdisk Balanced",vlookup(AK548&amp;" provisioned space",'SKU Pricing'!A:B,Assumptions!$B$2,0)*Z548+vlookup(AK548&amp;" provisioned IOPS",'SKU Pricing'!A:B,Assumptions!$B$2,0)*AL548*730+vlookup(AK548&amp;" provisioned throughput",'SKU Pricing'!A:B,Assumptions!$B$2,0)*AM548*730,vlookup(AK548,'SKU Pricing'!A:B,Assumptions!$B$2,0)*Z548))</f>
        <v>0</v>
      </c>
      <c r="AO548" s="70">
        <f t="shared" si="15"/>
        <v>0</v>
      </c>
      <c r="AP548" s="71">
        <f t="shared" si="16"/>
        <v>0</v>
      </c>
      <c r="AQ548" s="70">
        <f>ifna(vlookup(AP548,'SKU Pricing'!A:B,Assumptions!$B$2,0)*AE548,0)</f>
        <v>0</v>
      </c>
      <c r="AR548" s="72">
        <v>0.0</v>
      </c>
    </row>
    <row r="549">
      <c r="A549" s="61" t="s">
        <v>697</v>
      </c>
      <c r="B549" s="62" t="str">
        <f>ifna(if(vlookup(A549,vOS!A:B,2,0)="","Unknown",vlookup(A549,vOS!A:B,2,0)),"Unknown")</f>
        <v>Debian GNU/Linux 11 (64-bit)</v>
      </c>
      <c r="C549" s="62">
        <f>vlookup(B549,'OS Study'!A:D,2,0)</f>
        <v>0</v>
      </c>
      <c r="D549" s="62" t="str">
        <f>vlookup(B549,'OS Study'!A:D,3,0)</f>
        <v>Linux</v>
      </c>
      <c r="E549" s="62" t="str">
        <f>vlookup(B549,'OS Study'!A:D,4,0)</f>
        <v>Debian</v>
      </c>
      <c r="F549" s="63" t="str">
        <f>vlookup(B549,'OS Study'!A:E,5,0)</f>
        <v>11</v>
      </c>
      <c r="G549" s="62">
        <f>IF(vlookup(A549,'RVtools V2.1'!A:J,4,0)="non",0,1)</f>
        <v>0</v>
      </c>
      <c r="H549" s="62">
        <f>if(vlookup(A549,'RVtools V2.1'!A:K,11,0)="kube",1,0)</f>
        <v>0</v>
      </c>
      <c r="I549" s="62">
        <f t="shared" si="5"/>
        <v>0</v>
      </c>
      <c r="J549" s="62">
        <f>ifna(vlookup(A549,'Infra Study'!A:Q,17,0),0)</f>
        <v>1</v>
      </c>
      <c r="K549" s="64">
        <f>IFERROR(__xludf.DUMMYFUNCTION("N(REGEXMATCH(VLOOKUP(A549, 'RVtools V2.1'!A:H, 8, 0), ""^Serveur de fichiers""))"),0.0)</f>
        <v>0</v>
      </c>
      <c r="L549" s="64">
        <f t="shared" si="6"/>
        <v>0</v>
      </c>
      <c r="M549" s="65" t="str">
        <f>ifna(vlookup(A549,'RVtools V2.1'!A:I,8,0),"N/A")</f>
        <v>Infra - Veeam</v>
      </c>
      <c r="N549" s="64">
        <f>IFERROR(__xludf.DUMMYFUNCTION("IF(REGEXMATCH(M549, ""(?i)"" &amp; JOIN(""|"", SPLIT(""kalisil"", "" ""))), 1, 0)"),0.0)</f>
        <v>0</v>
      </c>
      <c r="O549" s="64" t="str">
        <f>vlookup(A549,'RVtools V2.1'!A:H,7,0)</f>
        <v>N/A</v>
      </c>
      <c r="P549" s="64">
        <f>if(vlookup(A549,'RVtools V2.1'!A:H,5,0)="oui",1,0)</f>
        <v>0</v>
      </c>
      <c r="Q549" s="64">
        <f>ifna(vlookup(A549,vCPU!A:B,2,0),"Unknown")</f>
        <v>8</v>
      </c>
      <c r="R549" s="66">
        <f>ifna(vlookup(A549,vMemory!A:C,3,0),"Unknown")</f>
        <v>16</v>
      </c>
      <c r="S549" s="66">
        <f>ifna(vlookup(A549,vDisk!A:C,3,0),"Unknown")</f>
        <v>33</v>
      </c>
      <c r="T549" s="67" t="str">
        <f t="array" ref="T549">IFS(
   L549=1, "No Lift &amp; Shift",
   J549=1, XLOOKUP(A549, 'Infra Study'!A:A, 'Infra Study'!P:P),
   I549=1, "No Lift &amp; Shift",
   H549=1, "GKE",
   K549=1, "GCNV",
   G549=1, "Lift &amp; Shift Prod",
   TRUE, "Lift &amp; Shift Noprod"
)</f>
        <v>No Lift &amp; Shift</v>
      </c>
      <c r="U549" s="67">
        <f t="shared" si="7"/>
        <v>0</v>
      </c>
      <c r="V549" s="68">
        <f>if(T549="Lift &amp; Shift Noprod",if( Y549=0,Assumptions!$B$5, Assumptions!$B$4),if(T549="Lift &amp; Shift Prod",if(AND(N549=1,O549="T1"),Assumptions!$B$6,Assumptions!$B$4),0))</f>
        <v>0</v>
      </c>
      <c r="W549" s="62">
        <f>if(V549&lt;&gt;0,if(Q549="Unknown", Assumptions!$B$42,If(Q549&gt;1,Q549,2)),0)</f>
        <v>0</v>
      </c>
      <c r="X549" s="69">
        <f>if(V549&lt;&gt;0,if(R549="Unknown", Assumptions!$B$43,R549),0)</f>
        <v>0</v>
      </c>
      <c r="Y549" s="68">
        <f t="shared" si="8"/>
        <v>0</v>
      </c>
      <c r="Z549" s="68">
        <f>if(V549&lt;&gt;0,if(  S549="Unknown", Assumptions!$B$44,S549),0)</f>
        <v>0</v>
      </c>
      <c r="AA549" s="68">
        <f>if(V549 ="N2",ifna(vlookup(W549&amp;"-"&amp;X549,'Ref. VM'!A:B,2,0),"Custom"),if(V549 ="E2" , ifna(vlookup(W549&amp;"-"&amp;X549,'Ref. VM'!D:E,2,0),"Custom"),if(V549="N2D",ifna(vlookup(W549&amp;"-"&amp;X549,'Ref. VM'!G:H,2,0),"Custom"),if(V549="N4",ifna(vlookup(W549&amp;"-"&amp;X549,'Ref. VM'!J:K,2,0),"Custom"),0))))</f>
        <v>0</v>
      </c>
      <c r="AB549" s="67">
        <f t="shared" si="9"/>
        <v>0</v>
      </c>
      <c r="AC549" s="67">
        <f t="shared" si="10"/>
        <v>0</v>
      </c>
      <c r="AD549" s="67">
        <f t="shared" si="11"/>
        <v>0</v>
      </c>
      <c r="AE549" s="62">
        <f>if(T549="Lift &amp; Shift Prod",730,if(T549="Lift &amp; Shift Noprod",Assumptions!$B$3,0))</f>
        <v>0</v>
      </c>
      <c r="AF549" s="70">
        <f>if( U549=0,0,if(Y549=0, ((vlookup(AB549,'SKU Pricing'!A:B,Assumptions!$B$2,0)*W549)+(vlookup(AC549,'SKU Pricing'!A:B,Assumptions!$B$2,0)*X549))*AE549,((vlookup(AB549,'SKU Pricing'!A:B,Assumptions!$B$2,0)*W549)+(vlookup(AC549,'SKU Pricing'!A:B,Assumptions!$B$2,0)*(W549*8))+(vlookup(AD549,'SKU Pricing'!A:B,Assumptions!$B$2,0)*(X549-(W549*8))))*AE549))</f>
        <v>0</v>
      </c>
      <c r="AG549" s="67">
        <f t="shared" si="12"/>
        <v>0</v>
      </c>
      <c r="AH549" s="70">
        <f>ifna(vlookup(AG549,'SKU Pricing'!A:B,Assumptions!$B$2,0)*W549*AE549,0)</f>
        <v>0</v>
      </c>
      <c r="AI549" s="62" t="str">
        <f t="shared" si="13"/>
        <v/>
      </c>
      <c r="AJ549" s="62" t="str">
        <f>if(V549&lt;&gt;0, if(T549="Lift &amp; Shift Noprod",Assumptions!$B$9,if(V549=Assumptions!$B$6,Assumptions!$B$10,if(P549=1,Assumptions!$B$8,Assumptions!$B$7))),"")</f>
        <v/>
      </c>
      <c r="AK549" s="69">
        <f t="shared" si="14"/>
        <v>0</v>
      </c>
      <c r="AL549" s="69">
        <f>if(AJ549="Hyperdisk Balanced",Assumptions!$B$11,0)</f>
        <v>0</v>
      </c>
      <c r="AM549" s="69">
        <f>if(AJ549="Hyperdisk Balanced",Assumptions!$B$12,0)</f>
        <v>0</v>
      </c>
      <c r="AN549" s="70">
        <f>if(AK549=0,0,if(AJ549="Hyperdisk Balanced",vlookup(AK549&amp;" provisioned space",'SKU Pricing'!A:B,Assumptions!$B$2,0)*Z549+vlookup(AK549&amp;" provisioned IOPS",'SKU Pricing'!A:B,Assumptions!$B$2,0)*AL549*730+vlookup(AK549&amp;" provisioned throughput",'SKU Pricing'!A:B,Assumptions!$B$2,0)*AM549*730,vlookup(AK549,'SKU Pricing'!A:B,Assumptions!$B$2,0)*Z549))</f>
        <v>0</v>
      </c>
      <c r="AO549" s="70">
        <f t="shared" si="15"/>
        <v>0</v>
      </c>
      <c r="AP549" s="71">
        <f t="shared" si="16"/>
        <v>0</v>
      </c>
      <c r="AQ549" s="70">
        <f>ifna(vlookup(AP549,'SKU Pricing'!A:B,Assumptions!$B$2,0)*AE549,0)</f>
        <v>0</v>
      </c>
      <c r="AR549" s="72">
        <v>0.0</v>
      </c>
    </row>
    <row r="550">
      <c r="A550" s="61" t="s">
        <v>698</v>
      </c>
      <c r="B550" s="62" t="str">
        <f>ifna(if(vlookup(A550,vOS!A:B,2,0)="","Unknown",vlookup(A550,vOS!A:B,2,0)),"Unknown")</f>
        <v>Microsoft Windows Server 2022 (64-bit)</v>
      </c>
      <c r="C550" s="62">
        <f>vlookup(B550,'OS Study'!A:D,2,0)</f>
        <v>0</v>
      </c>
      <c r="D550" s="62" t="str">
        <f>vlookup(B550,'OS Study'!A:D,3,0)</f>
        <v>Windows</v>
      </c>
      <c r="E550" s="62" t="str">
        <f>vlookup(B550,'OS Study'!A:D,4,0)</f>
        <v>Server</v>
      </c>
      <c r="F550" s="63" t="str">
        <f>vlookup(B550,'OS Study'!A:E,5,0)</f>
        <v>2022</v>
      </c>
      <c r="G550" s="62">
        <f>IF(vlookup(A550,'RVtools V2.1'!A:J,4,0)="non",0,1)</f>
        <v>0</v>
      </c>
      <c r="H550" s="62">
        <f>if(vlookup(A550,'RVtools V2.1'!A:K,11,0)="kube",1,0)</f>
        <v>0</v>
      </c>
      <c r="I550" s="62">
        <f t="shared" si="5"/>
        <v>0</v>
      </c>
      <c r="J550" s="62">
        <f>ifna(vlookup(A550,'Infra Study'!A:Q,17,0),0)</f>
        <v>1</v>
      </c>
      <c r="K550" s="64">
        <f>IFERROR(__xludf.DUMMYFUNCTION("N(REGEXMATCH(VLOOKUP(A550, 'RVtools V2.1'!A:H, 8, 0), ""^Serveur de fichiers""))"),0.0)</f>
        <v>0</v>
      </c>
      <c r="L550" s="64">
        <f t="shared" si="6"/>
        <v>0</v>
      </c>
      <c r="M550" s="65" t="str">
        <f>ifna(vlookup(A550,'RVtools V2.1'!A:I,8,0),"N/A")</f>
        <v>Infra - Veeam</v>
      </c>
      <c r="N550" s="64">
        <f>IFERROR(__xludf.DUMMYFUNCTION("IF(REGEXMATCH(M550, ""(?i)"" &amp; JOIN(""|"", SPLIT(""kalisil"", "" ""))), 1, 0)"),0.0)</f>
        <v>0</v>
      </c>
      <c r="O550" s="64" t="str">
        <f>vlookup(A550,'RVtools V2.1'!A:H,7,0)</f>
        <v>N/A</v>
      </c>
      <c r="P550" s="64">
        <f>if(vlookup(A550,'RVtools V2.1'!A:H,5,0)="oui",1,0)</f>
        <v>0</v>
      </c>
      <c r="Q550" s="64">
        <f>ifna(vlookup(A550,vCPU!A:B,2,0),"Unknown")</f>
        <v>4</v>
      </c>
      <c r="R550" s="66">
        <f>ifna(vlookup(A550,vMemory!A:C,3,0),"Unknown")</f>
        <v>8</v>
      </c>
      <c r="S550" s="66">
        <f>ifna(vlookup(A550,vDisk!A:C,3,0),"Unknown")</f>
        <v>33988</v>
      </c>
      <c r="T550" s="67" t="str">
        <f t="array" ref="T550">IFS(
   L550=1, "No Lift &amp; Shift",
   J550=1, XLOOKUP(A550, 'Infra Study'!A:A, 'Infra Study'!P:P),
   I550=1, "No Lift &amp; Shift",
   H550=1, "GKE",
   K550=1, "GCNV",
   G550=1, "Lift &amp; Shift Prod",
   TRUE, "Lift &amp; Shift Noprod"
)</f>
        <v>No Lift &amp; Shift</v>
      </c>
      <c r="U550" s="67">
        <f t="shared" si="7"/>
        <v>0</v>
      </c>
      <c r="V550" s="68">
        <f>if(T550="Lift &amp; Shift Noprod",if( Y550=0,Assumptions!$B$5, Assumptions!$B$4),if(T550="Lift &amp; Shift Prod",if(AND(N550=1,O550="T1"),Assumptions!$B$6,Assumptions!$B$4),0))</f>
        <v>0</v>
      </c>
      <c r="W550" s="62">
        <f>if(V550&lt;&gt;0,if(Q550="Unknown", Assumptions!$B$42,If(Q550&gt;1,Q550,2)),0)</f>
        <v>0</v>
      </c>
      <c r="X550" s="69">
        <f>if(V550&lt;&gt;0,if(R550="Unknown", Assumptions!$B$43,R550),0)</f>
        <v>0</v>
      </c>
      <c r="Y550" s="68">
        <f t="shared" si="8"/>
        <v>0</v>
      </c>
      <c r="Z550" s="68">
        <f>if(V550&lt;&gt;0,if(  S550="Unknown", Assumptions!$B$44,S550),0)</f>
        <v>0</v>
      </c>
      <c r="AA550" s="68">
        <f>if(V550 ="N2",ifna(vlookup(W550&amp;"-"&amp;X550,'Ref. VM'!A:B,2,0),"Custom"),if(V550 ="E2" , ifna(vlookup(W550&amp;"-"&amp;X550,'Ref. VM'!D:E,2,0),"Custom"),if(V550="N2D",ifna(vlookup(W550&amp;"-"&amp;X550,'Ref. VM'!G:H,2,0),"Custom"),if(V550="N4",ifna(vlookup(W550&amp;"-"&amp;X550,'Ref. VM'!J:K,2,0),"Custom"),0))))</f>
        <v>0</v>
      </c>
      <c r="AB550" s="67">
        <f t="shared" si="9"/>
        <v>0</v>
      </c>
      <c r="AC550" s="67">
        <f t="shared" si="10"/>
        <v>0</v>
      </c>
      <c r="AD550" s="67">
        <f t="shared" si="11"/>
        <v>0</v>
      </c>
      <c r="AE550" s="62">
        <f>if(T550="Lift &amp; Shift Prod",730,if(T550="Lift &amp; Shift Noprod",Assumptions!$B$3,0))</f>
        <v>0</v>
      </c>
      <c r="AF550" s="70">
        <f>if( U550=0,0,if(Y550=0, ((vlookup(AB550,'SKU Pricing'!A:B,Assumptions!$B$2,0)*W550)+(vlookup(AC550,'SKU Pricing'!A:B,Assumptions!$B$2,0)*X550))*AE550,((vlookup(AB550,'SKU Pricing'!A:B,Assumptions!$B$2,0)*W550)+(vlookup(AC550,'SKU Pricing'!A:B,Assumptions!$B$2,0)*(W550*8))+(vlookup(AD550,'SKU Pricing'!A:B,Assumptions!$B$2,0)*(X550-(W550*8))))*AE550))</f>
        <v>0</v>
      </c>
      <c r="AG550" s="67">
        <f t="shared" si="12"/>
        <v>0</v>
      </c>
      <c r="AH550" s="70">
        <f>ifna(vlookup(AG550,'SKU Pricing'!A:B,Assumptions!$B$2,0)*W550*AE550,0)</f>
        <v>0</v>
      </c>
      <c r="AI550" s="62" t="str">
        <f t="shared" si="13"/>
        <v/>
      </c>
      <c r="AJ550" s="62" t="str">
        <f>if(V550&lt;&gt;0, if(T550="Lift &amp; Shift Noprod",Assumptions!$B$9,if(V550=Assumptions!$B$6,Assumptions!$B$10,if(P550=1,Assumptions!$B$8,Assumptions!$B$7))),"")</f>
        <v/>
      </c>
      <c r="AK550" s="69">
        <f t="shared" si="14"/>
        <v>0</v>
      </c>
      <c r="AL550" s="69">
        <f>if(AJ550="Hyperdisk Balanced",Assumptions!$B$11,0)</f>
        <v>0</v>
      </c>
      <c r="AM550" s="69">
        <f>if(AJ550="Hyperdisk Balanced",Assumptions!$B$12,0)</f>
        <v>0</v>
      </c>
      <c r="AN550" s="70">
        <f>if(AK550=0,0,if(AJ550="Hyperdisk Balanced",vlookup(AK550&amp;" provisioned space",'SKU Pricing'!A:B,Assumptions!$B$2,0)*Z550+vlookup(AK550&amp;" provisioned IOPS",'SKU Pricing'!A:B,Assumptions!$B$2,0)*AL550*730+vlookup(AK550&amp;" provisioned throughput",'SKU Pricing'!A:B,Assumptions!$B$2,0)*AM550*730,vlookup(AK550,'SKU Pricing'!A:B,Assumptions!$B$2,0)*Z550))</f>
        <v>0</v>
      </c>
      <c r="AO550" s="70">
        <f t="shared" si="15"/>
        <v>0</v>
      </c>
      <c r="AP550" s="71">
        <f t="shared" si="16"/>
        <v>0</v>
      </c>
      <c r="AQ550" s="70">
        <f>ifna(vlookup(AP550,'SKU Pricing'!A:B,Assumptions!$B$2,0)*AE550,0)</f>
        <v>0</v>
      </c>
      <c r="AR550" s="72">
        <v>0.0</v>
      </c>
    </row>
    <row r="551">
      <c r="A551" s="61" t="s">
        <v>699</v>
      </c>
      <c r="B551" s="62" t="str">
        <f>ifna(if(vlookup(A551,vOS!A:B,2,0)="","Unknown",vlookup(A551,vOS!A:B,2,0)),"Unknown")</f>
        <v>Microsoft Windows Server 2022 (64-bit)</v>
      </c>
      <c r="C551" s="62">
        <f>vlookup(B551,'OS Study'!A:D,2,0)</f>
        <v>0</v>
      </c>
      <c r="D551" s="62" t="str">
        <f>vlookup(B551,'OS Study'!A:D,3,0)</f>
        <v>Windows</v>
      </c>
      <c r="E551" s="62" t="str">
        <f>vlookup(B551,'OS Study'!A:D,4,0)</f>
        <v>Server</v>
      </c>
      <c r="F551" s="63" t="str">
        <f>vlookup(B551,'OS Study'!A:E,5,0)</f>
        <v>2022</v>
      </c>
      <c r="G551" s="62">
        <f>IF(vlookup(A551,'RVtools V2.1'!A:J,4,0)="non",0,1)</f>
        <v>0</v>
      </c>
      <c r="H551" s="62">
        <f>if(vlookup(A551,'RVtools V2.1'!A:K,11,0)="kube",1,0)</f>
        <v>0</v>
      </c>
      <c r="I551" s="62">
        <f t="shared" si="5"/>
        <v>0</v>
      </c>
      <c r="J551" s="62">
        <f>ifna(vlookup(A551,'Infra Study'!A:Q,17,0),0)</f>
        <v>0</v>
      </c>
      <c r="K551" s="64">
        <f>IFERROR(__xludf.DUMMYFUNCTION("N(REGEXMATCH(VLOOKUP(A551, 'RVtools V2.1'!A:H, 8, 0), ""^Serveur de fichiers""))"),0.0)</f>
        <v>0</v>
      </c>
      <c r="L551" s="64">
        <f t="shared" si="6"/>
        <v>0</v>
      </c>
      <c r="M551" s="65" t="str">
        <f>ifna(vlookup(A551,'RVtools V2.1'!A:I,8,0),"N/A")</f>
        <v>Infra - Veeam</v>
      </c>
      <c r="N551" s="64">
        <f>IFERROR(__xludf.DUMMYFUNCTION("IF(REGEXMATCH(M551, ""(?i)"" &amp; JOIN(""|"", SPLIT(""kalisil"", "" ""))), 1, 0)"),0.0)</f>
        <v>0</v>
      </c>
      <c r="O551" s="64" t="str">
        <f>vlookup(A551,'RVtools V2.1'!A:H,7,0)</f>
        <v>N/A</v>
      </c>
      <c r="P551" s="64">
        <f>if(vlookup(A551,'RVtools V2.1'!A:H,5,0)="oui",1,0)</f>
        <v>0</v>
      </c>
      <c r="Q551" s="64">
        <f>ifna(vlookup(A551,vCPU!A:B,2,0),"Unknown")</f>
        <v>6</v>
      </c>
      <c r="R551" s="66">
        <f>ifna(vlookup(A551,vMemory!A:C,3,0),"Unknown")</f>
        <v>8</v>
      </c>
      <c r="S551" s="66">
        <f>ifna(vlookup(A551,vDisk!A:C,3,0),"Unknown")</f>
        <v>82</v>
      </c>
      <c r="T551" s="67" t="str">
        <f t="array" ref="T551">IFS(
   L551=1, "No Lift &amp; Shift",
   J551=1, XLOOKUP(A551, 'Infra Study'!A:A, 'Infra Study'!P:P),
   I551=1, "No Lift &amp; Shift",
   H551=1, "GKE",
   K551=1, "GCNV",
   G551=1, "Lift &amp; Shift Prod",
   TRUE, "Lift &amp; Shift Noprod"
)</f>
        <v>Lift &amp; Shift Noprod</v>
      </c>
      <c r="U551" s="67">
        <f t="shared" si="7"/>
        <v>1</v>
      </c>
      <c r="V551" s="68" t="str">
        <f>if(T551="Lift &amp; Shift Noprod",if( Y551=0,Assumptions!$B$5, Assumptions!$B$4),if(T551="Lift &amp; Shift Prod",if(AND(N551=1,O551="T1"),Assumptions!$B$6,Assumptions!$B$4),0))</f>
        <v>E2</v>
      </c>
      <c r="W551" s="69">
        <f>if(V551&lt;&gt;0,if(Q551="Unknown", Assumptions!$B$42,If(Q551&gt;1,Q551,2)),0)</f>
        <v>6</v>
      </c>
      <c r="X551" s="69">
        <f>if(V551&lt;&gt;0,if(R551="Unknown", Assumptions!$B$43,R551),0)</f>
        <v>8</v>
      </c>
      <c r="Y551" s="68">
        <f t="shared" si="8"/>
        <v>0</v>
      </c>
      <c r="Z551" s="68">
        <f>if(V551&lt;&gt;0,if(  S551="Unknown", Assumptions!$B$44,S551),0)</f>
        <v>82</v>
      </c>
      <c r="AA551" s="68" t="str">
        <f>if(V551 ="N2",ifna(vlookup(W551&amp;"-"&amp;X551,'Ref. VM'!A:B,2,0),"Custom"),if(V551 ="E2" , ifna(vlookup(W551&amp;"-"&amp;X551,'Ref. VM'!D:E,2,0),"Custom"),if(V551="N2D",ifna(vlookup(W551&amp;"-"&amp;X551,'Ref. VM'!G:H,2,0),"Custom"),if(V551="N4",ifna(vlookup(W551&amp;"-"&amp;X551,'Ref. VM'!J:K,2,0),"Custom"),0))))</f>
        <v>Custom</v>
      </c>
      <c r="AB551" s="67" t="str">
        <f t="shared" si="9"/>
        <v>E2-Custom vCPUs</v>
      </c>
      <c r="AC551" s="67" t="str">
        <f t="shared" si="10"/>
        <v>E2-Custom RAM</v>
      </c>
      <c r="AD551" s="67">
        <f t="shared" si="11"/>
        <v>0</v>
      </c>
      <c r="AE551" s="69">
        <f>if(T551="Lift &amp; Shift Prod",730,if(T551="Lift &amp; Shift Noprod",Assumptions!$B$3,0))</f>
        <v>270</v>
      </c>
      <c r="AF551" s="70">
        <f>if( U551=0,0,if(Y551=0, ((vlookup(AB551,'SKU Pricing'!A:B,Assumptions!$B$2,0)*W551)+(vlookup(AC551,'SKU Pricing'!A:B,Assumptions!$B$2,0)*X551))*AE551,((vlookup(AB551,'SKU Pricing'!A:B,Assumptions!$B$2,0)*W551)+(vlookup(AC551,'SKU Pricing'!A:B,Assumptions!$B$2,0)*(W551*8))+(vlookup(AD551,'SKU Pricing'!A:B,Assumptions!$B$2,0)*(X551-(W551*8))))*AE551))</f>
        <v>50.72949</v>
      </c>
      <c r="AG551" s="67" t="str">
        <f t="shared" si="12"/>
        <v>Windows Server</v>
      </c>
      <c r="AH551" s="70">
        <f>ifna(vlookup(AG551,'SKU Pricing'!A:B,Assumptions!$B$2,0)*W551*AE551,0)</f>
        <v>74.52</v>
      </c>
      <c r="AI551" s="62" t="str">
        <f t="shared" si="13"/>
        <v/>
      </c>
      <c r="AJ551" s="62" t="str">
        <f>if(V551&lt;&gt;0, if(T551="Lift &amp; Shift Noprod",Assumptions!$B$9,if(V551=Assumptions!$B$6,Assumptions!$B$10,if(P551=1,Assumptions!$B$8,Assumptions!$B$7))),"")</f>
        <v>Balanced</v>
      </c>
      <c r="AK551" s="69" t="str">
        <f t="shared" si="14"/>
        <v>Balanced</v>
      </c>
      <c r="AL551" s="69">
        <f>if(AJ551="Hyperdisk Balanced",Assumptions!$B$11,0)</f>
        <v>0</v>
      </c>
      <c r="AM551" s="69">
        <f>if(AJ551="Hyperdisk Balanced",Assumptions!$B$12,0)</f>
        <v>0</v>
      </c>
      <c r="AN551" s="70">
        <f>if(AK551=0,0,if(AJ551="Hyperdisk Balanced",vlookup(AK551&amp;" provisioned space",'SKU Pricing'!A:B,Assumptions!$B$2,0)*Z551+vlookup(AK551&amp;" provisioned IOPS",'SKU Pricing'!A:B,Assumptions!$B$2,0)*AL551*730+vlookup(AK551&amp;" provisioned throughput",'SKU Pricing'!A:B,Assumptions!$B$2,0)*AM551*730,vlookup(AK551,'SKU Pricing'!A:B,Assumptions!$B$2,0)*Z551))</f>
        <v>9.512</v>
      </c>
      <c r="AO551" s="70">
        <f t="shared" si="15"/>
        <v>134.76149</v>
      </c>
      <c r="AP551" s="71" t="str">
        <f t="shared" si="16"/>
        <v>VM Manager</v>
      </c>
      <c r="AQ551" s="70">
        <f>ifna(vlookup(AP551,'SKU Pricing'!A:B,Assumptions!$B$2,0)*AE551,0)</f>
        <v>0.81</v>
      </c>
      <c r="AR551" s="72">
        <v>0.0</v>
      </c>
    </row>
    <row r="552">
      <c r="A552" s="61" t="s">
        <v>700</v>
      </c>
      <c r="B552" s="62" t="str">
        <f>ifna(if(vlookup(A552,vOS!A:B,2,0)="","Unknown",vlookup(A552,vOS!A:B,2,0)),"Unknown")</f>
        <v>Microsoft Windows Server 2022 (64-bit)</v>
      </c>
      <c r="C552" s="62">
        <f>vlookup(B552,'OS Study'!A:D,2,0)</f>
        <v>0</v>
      </c>
      <c r="D552" s="62" t="str">
        <f>vlookup(B552,'OS Study'!A:D,3,0)</f>
        <v>Windows</v>
      </c>
      <c r="E552" s="62" t="str">
        <f>vlookup(B552,'OS Study'!A:D,4,0)</f>
        <v>Server</v>
      </c>
      <c r="F552" s="63" t="str">
        <f>vlookup(B552,'OS Study'!A:E,5,0)</f>
        <v>2022</v>
      </c>
      <c r="G552" s="62">
        <f>IF(vlookup(A552,'RVtools V2.1'!A:J,4,0)="non",0,1)</f>
        <v>0</v>
      </c>
      <c r="H552" s="62">
        <f>if(vlookup(A552,'RVtools V2.1'!A:K,11,0)="kube",1,0)</f>
        <v>0</v>
      </c>
      <c r="I552" s="62">
        <f t="shared" si="5"/>
        <v>0</v>
      </c>
      <c r="J552" s="62">
        <f>ifna(vlookup(A552,'Infra Study'!A:Q,17,0),0)</f>
        <v>0</v>
      </c>
      <c r="K552" s="64">
        <f>IFERROR(__xludf.DUMMYFUNCTION("N(REGEXMATCH(VLOOKUP(A552, 'RVtools V2.1'!A:H, 8, 0), ""^Serveur de fichiers""))"),0.0)</f>
        <v>0</v>
      </c>
      <c r="L552" s="64">
        <f t="shared" si="6"/>
        <v>0</v>
      </c>
      <c r="M552" s="65" t="str">
        <f>ifna(vlookup(A552,'RVtools V2.1'!A:I,8,0),"N/A")</f>
        <v>Infra - Veeam</v>
      </c>
      <c r="N552" s="64">
        <f>IFERROR(__xludf.DUMMYFUNCTION("IF(REGEXMATCH(M552, ""(?i)"" &amp; JOIN(""|"", SPLIT(""kalisil"", "" ""))), 1, 0)"),0.0)</f>
        <v>0</v>
      </c>
      <c r="O552" s="64" t="str">
        <f>vlookup(A552,'RVtools V2.1'!A:H,7,0)</f>
        <v>N/A</v>
      </c>
      <c r="P552" s="64">
        <f>if(vlookup(A552,'RVtools V2.1'!A:H,5,0)="oui",1,0)</f>
        <v>0</v>
      </c>
      <c r="Q552" s="64">
        <f>ifna(vlookup(A552,vCPU!A:B,2,0),"Unknown")</f>
        <v>6</v>
      </c>
      <c r="R552" s="66">
        <f>ifna(vlookup(A552,vMemory!A:C,3,0),"Unknown")</f>
        <v>8</v>
      </c>
      <c r="S552" s="66">
        <f>ifna(vlookup(A552,vDisk!A:C,3,0),"Unknown")</f>
        <v>54</v>
      </c>
      <c r="T552" s="67" t="str">
        <f t="array" ref="T552">IFS(
   L552=1, "No Lift &amp; Shift",
   J552=1, XLOOKUP(A552, 'Infra Study'!A:A, 'Infra Study'!P:P),
   I552=1, "No Lift &amp; Shift",
   H552=1, "GKE",
   K552=1, "GCNV",
   G552=1, "Lift &amp; Shift Prod",
   TRUE, "Lift &amp; Shift Noprod"
)</f>
        <v>Lift &amp; Shift Noprod</v>
      </c>
      <c r="U552" s="67">
        <f t="shared" si="7"/>
        <v>1</v>
      </c>
      <c r="V552" s="68" t="str">
        <f>if(T552="Lift &amp; Shift Noprod",if( Y552=0,Assumptions!$B$5, Assumptions!$B$4),if(T552="Lift &amp; Shift Prod",if(AND(N552=1,O552="T1"),Assumptions!$B$6,Assumptions!$B$4),0))</f>
        <v>E2</v>
      </c>
      <c r="W552" s="69">
        <f>if(V552&lt;&gt;0,if(Q552="Unknown", Assumptions!$B$42,If(Q552&gt;1,Q552,2)),0)</f>
        <v>6</v>
      </c>
      <c r="X552" s="69">
        <f>if(V552&lt;&gt;0,if(R552="Unknown", Assumptions!$B$43,R552),0)</f>
        <v>8</v>
      </c>
      <c r="Y552" s="68">
        <f t="shared" si="8"/>
        <v>0</v>
      </c>
      <c r="Z552" s="68">
        <f>if(V552&lt;&gt;0,if(  S552="Unknown", Assumptions!$B$44,S552),0)</f>
        <v>54</v>
      </c>
      <c r="AA552" s="68" t="str">
        <f>if(V552 ="N2",ifna(vlookup(W552&amp;"-"&amp;X552,'Ref. VM'!A:B,2,0),"Custom"),if(V552 ="E2" , ifna(vlookup(W552&amp;"-"&amp;X552,'Ref. VM'!D:E,2,0),"Custom"),if(V552="N2D",ifna(vlookup(W552&amp;"-"&amp;X552,'Ref. VM'!G:H,2,0),"Custom"),if(V552="N4",ifna(vlookup(W552&amp;"-"&amp;X552,'Ref. VM'!J:K,2,0),"Custom"),0))))</f>
        <v>Custom</v>
      </c>
      <c r="AB552" s="67" t="str">
        <f t="shared" si="9"/>
        <v>E2-Custom vCPUs</v>
      </c>
      <c r="AC552" s="67" t="str">
        <f t="shared" si="10"/>
        <v>E2-Custom RAM</v>
      </c>
      <c r="AD552" s="67">
        <f t="shared" si="11"/>
        <v>0</v>
      </c>
      <c r="AE552" s="69">
        <f>if(T552="Lift &amp; Shift Prod",730,if(T552="Lift &amp; Shift Noprod",Assumptions!$B$3,0))</f>
        <v>270</v>
      </c>
      <c r="AF552" s="70">
        <f>if( U552=0,0,if(Y552=0, ((vlookup(AB552,'SKU Pricing'!A:B,Assumptions!$B$2,0)*W552)+(vlookup(AC552,'SKU Pricing'!A:B,Assumptions!$B$2,0)*X552))*AE552,((vlookup(AB552,'SKU Pricing'!A:B,Assumptions!$B$2,0)*W552)+(vlookup(AC552,'SKU Pricing'!A:B,Assumptions!$B$2,0)*(W552*8))+(vlookup(AD552,'SKU Pricing'!A:B,Assumptions!$B$2,0)*(X552-(W552*8))))*AE552))</f>
        <v>50.72949</v>
      </c>
      <c r="AG552" s="67" t="str">
        <f t="shared" si="12"/>
        <v>Windows Server</v>
      </c>
      <c r="AH552" s="70">
        <f>ifna(vlookup(AG552,'SKU Pricing'!A:B,Assumptions!$B$2,0)*W552*AE552,0)</f>
        <v>74.52</v>
      </c>
      <c r="AI552" s="62" t="str">
        <f t="shared" si="13"/>
        <v/>
      </c>
      <c r="AJ552" s="62" t="str">
        <f>if(V552&lt;&gt;0, if(T552="Lift &amp; Shift Noprod",Assumptions!$B$9,if(V552=Assumptions!$B$6,Assumptions!$B$10,if(P552=1,Assumptions!$B$8,Assumptions!$B$7))),"")</f>
        <v>Balanced</v>
      </c>
      <c r="AK552" s="69" t="str">
        <f t="shared" si="14"/>
        <v>Balanced</v>
      </c>
      <c r="AL552" s="69">
        <f>if(AJ552="Hyperdisk Balanced",Assumptions!$B$11,0)</f>
        <v>0</v>
      </c>
      <c r="AM552" s="69">
        <f>if(AJ552="Hyperdisk Balanced",Assumptions!$B$12,0)</f>
        <v>0</v>
      </c>
      <c r="AN552" s="70">
        <f>if(AK552=0,0,if(AJ552="Hyperdisk Balanced",vlookup(AK552&amp;" provisioned space",'SKU Pricing'!A:B,Assumptions!$B$2,0)*Z552+vlookup(AK552&amp;" provisioned IOPS",'SKU Pricing'!A:B,Assumptions!$B$2,0)*AL552*730+vlookup(AK552&amp;" provisioned throughput",'SKU Pricing'!A:B,Assumptions!$B$2,0)*AM552*730,vlookup(AK552,'SKU Pricing'!A:B,Assumptions!$B$2,0)*Z552))</f>
        <v>6.264</v>
      </c>
      <c r="AO552" s="70">
        <f t="shared" si="15"/>
        <v>131.51349</v>
      </c>
      <c r="AP552" s="71" t="str">
        <f t="shared" si="16"/>
        <v>VM Manager</v>
      </c>
      <c r="AQ552" s="70">
        <f>ifna(vlookup(AP552,'SKU Pricing'!A:B,Assumptions!$B$2,0)*AE552,0)</f>
        <v>0.81</v>
      </c>
      <c r="AR552" s="72">
        <v>0.0</v>
      </c>
    </row>
    <row r="553">
      <c r="A553" s="61" t="s">
        <v>701</v>
      </c>
      <c r="B553" s="62" t="str">
        <f>ifna(if(vlookup(A553,vOS!A:B,2,0)="","Unknown",vlookup(A553,vOS!A:B,2,0)),"Unknown")</f>
        <v>Microsoft Windows Server 2019 (64-bit)</v>
      </c>
      <c r="C553" s="62">
        <f>vlookup(B553,'OS Study'!A:D,2,0)</f>
        <v>0</v>
      </c>
      <c r="D553" s="62" t="str">
        <f>vlookup(B553,'OS Study'!A:D,3,0)</f>
        <v>Windows</v>
      </c>
      <c r="E553" s="62" t="str">
        <f>vlookup(B553,'OS Study'!A:D,4,0)</f>
        <v>Server</v>
      </c>
      <c r="F553" s="63" t="str">
        <f>vlookup(B553,'OS Study'!A:E,5,0)</f>
        <v>2019</v>
      </c>
      <c r="G553" s="62">
        <f>IF(vlookup(A553,'RVtools V2.1'!A:J,4,0)="non",0,1)</f>
        <v>0</v>
      </c>
      <c r="H553" s="62">
        <f>if(vlookup(A553,'RVtools V2.1'!A:K,11,0)="kube",1,0)</f>
        <v>0</v>
      </c>
      <c r="I553" s="62">
        <f t="shared" si="5"/>
        <v>0</v>
      </c>
      <c r="J553" s="62">
        <f>ifna(vlookup(A553,'Infra Study'!A:Q,17,0),0)</f>
        <v>0</v>
      </c>
      <c r="K553" s="64">
        <f>IFERROR(__xludf.DUMMYFUNCTION("N(REGEXMATCH(VLOOKUP(A553, 'RVtools V2.1'!A:H, 8, 0), ""^Serveur de fichiers""))"),0.0)</f>
        <v>0</v>
      </c>
      <c r="L553" s="64">
        <f t="shared" si="6"/>
        <v>0</v>
      </c>
      <c r="M553" s="65" t="str">
        <f>ifna(vlookup(A553,'RVtools V2.1'!A:I,8,0),"N/A")</f>
        <v>Infra - Veeam</v>
      </c>
      <c r="N553" s="64">
        <f>IFERROR(__xludf.DUMMYFUNCTION("IF(REGEXMATCH(M553, ""(?i)"" &amp; JOIN(""|"", SPLIT(""kalisil"", "" ""))), 1, 0)"),0.0)</f>
        <v>0</v>
      </c>
      <c r="O553" s="64" t="str">
        <f>vlookup(A553,'RVtools V2.1'!A:H,7,0)</f>
        <v>N/A</v>
      </c>
      <c r="P553" s="64">
        <f>if(vlookup(A553,'RVtools V2.1'!A:H,5,0)="oui",1,0)</f>
        <v>0</v>
      </c>
      <c r="Q553" s="64">
        <f>ifna(vlookup(A553,vCPU!A:B,2,0),"Unknown")</f>
        <v>8</v>
      </c>
      <c r="R553" s="66">
        <f>ifna(vlookup(A553,vMemory!A:C,3,0),"Unknown")</f>
        <v>16</v>
      </c>
      <c r="S553" s="66">
        <f>ifna(vlookup(A553,vDisk!A:C,3,0),"Unknown")</f>
        <v>44</v>
      </c>
      <c r="T553" s="67" t="str">
        <f t="array" ref="T553">IFS(
   L553=1, "No Lift &amp; Shift",
   J553=1, XLOOKUP(A553, 'Infra Study'!A:A, 'Infra Study'!P:P),
   I553=1, "No Lift &amp; Shift",
   H553=1, "GKE",
   K553=1, "GCNV",
   G553=1, "Lift &amp; Shift Prod",
   TRUE, "Lift &amp; Shift Noprod"
)</f>
        <v>Lift &amp; Shift Noprod</v>
      </c>
      <c r="U553" s="67">
        <f t="shared" si="7"/>
        <v>1</v>
      </c>
      <c r="V553" s="68" t="str">
        <f>if(T553="Lift &amp; Shift Noprod",if( Y553=0,Assumptions!$B$5, Assumptions!$B$4),if(T553="Lift &amp; Shift Prod",if(AND(N553=1,O553="T1"),Assumptions!$B$6,Assumptions!$B$4),0))</f>
        <v>E2</v>
      </c>
      <c r="W553" s="69">
        <f>if(V553&lt;&gt;0,if(Q553="Unknown", Assumptions!$B$42,If(Q553&gt;1,Q553,2)),0)</f>
        <v>8</v>
      </c>
      <c r="X553" s="69">
        <f>if(V553&lt;&gt;0,if(R553="Unknown", Assumptions!$B$43,R553),0)</f>
        <v>16</v>
      </c>
      <c r="Y553" s="68">
        <f t="shared" si="8"/>
        <v>0</v>
      </c>
      <c r="Z553" s="68">
        <f>if(V553&lt;&gt;0,if(  S553="Unknown", Assumptions!$B$44,S553),0)</f>
        <v>44</v>
      </c>
      <c r="AA553" s="68" t="str">
        <f>if(V553 ="N2",ifna(vlookup(W553&amp;"-"&amp;X553,'Ref. VM'!A:B,2,0),"Custom"),if(V553 ="E2" , ifna(vlookup(W553&amp;"-"&amp;X553,'Ref. VM'!D:E,2,0),"Custom"),if(V553="N2D",ifna(vlookup(W553&amp;"-"&amp;X553,'Ref. VM'!G:H,2,0),"Custom"),if(V553="N4",ifna(vlookup(W553&amp;"-"&amp;X553,'Ref. VM'!J:K,2,0),"Custom"),0))))</f>
        <v>Custom</v>
      </c>
      <c r="AB553" s="67" t="str">
        <f t="shared" si="9"/>
        <v>E2-Custom vCPUs</v>
      </c>
      <c r="AC553" s="67" t="str">
        <f t="shared" si="10"/>
        <v>E2-Custom RAM</v>
      </c>
      <c r="AD553" s="67">
        <f t="shared" si="11"/>
        <v>0</v>
      </c>
      <c r="AE553" s="69">
        <f>if(T553="Lift &amp; Shift Prod",730,if(T553="Lift &amp; Shift Noprod",Assumptions!$B$3,0))</f>
        <v>270</v>
      </c>
      <c r="AF553" s="70">
        <f>if( U553=0,0,if(Y553=0, ((vlookup(AB553,'SKU Pricing'!A:B,Assumptions!$B$2,0)*W553)+(vlookup(AC553,'SKU Pricing'!A:B,Assumptions!$B$2,0)*X553))*AE553,((vlookup(AB553,'SKU Pricing'!A:B,Assumptions!$B$2,0)*W553)+(vlookup(AC553,'SKU Pricing'!A:B,Assumptions!$B$2,0)*(W553*8))+(vlookup(AD553,'SKU Pricing'!A:B,Assumptions!$B$2,0)*(X553-(W553*8))))*AE553))</f>
        <v>72.766512</v>
      </c>
      <c r="AG553" s="67" t="str">
        <f t="shared" si="12"/>
        <v>Windows Server</v>
      </c>
      <c r="AH553" s="70">
        <f>ifna(vlookup(AG553,'SKU Pricing'!A:B,Assumptions!$B$2,0)*W553*AE553,0)</f>
        <v>99.36</v>
      </c>
      <c r="AI553" s="62" t="str">
        <f t="shared" si="13"/>
        <v/>
      </c>
      <c r="AJ553" s="62" t="str">
        <f>if(V553&lt;&gt;0, if(T553="Lift &amp; Shift Noprod",Assumptions!$B$9,if(V553=Assumptions!$B$6,Assumptions!$B$10,if(P553=1,Assumptions!$B$8,Assumptions!$B$7))),"")</f>
        <v>Balanced</v>
      </c>
      <c r="AK553" s="69" t="str">
        <f t="shared" si="14"/>
        <v>Balanced</v>
      </c>
      <c r="AL553" s="69">
        <f>if(AJ553="Hyperdisk Balanced",Assumptions!$B$11,0)</f>
        <v>0</v>
      </c>
      <c r="AM553" s="69">
        <f>if(AJ553="Hyperdisk Balanced",Assumptions!$B$12,0)</f>
        <v>0</v>
      </c>
      <c r="AN553" s="70">
        <f>if(AK553=0,0,if(AJ553="Hyperdisk Balanced",vlookup(AK553&amp;" provisioned space",'SKU Pricing'!A:B,Assumptions!$B$2,0)*Z553+vlookup(AK553&amp;" provisioned IOPS",'SKU Pricing'!A:B,Assumptions!$B$2,0)*AL553*730+vlookup(AK553&amp;" provisioned throughput",'SKU Pricing'!A:B,Assumptions!$B$2,0)*AM553*730,vlookup(AK553,'SKU Pricing'!A:B,Assumptions!$B$2,0)*Z553))</f>
        <v>5.104</v>
      </c>
      <c r="AO553" s="70">
        <f t="shared" si="15"/>
        <v>177.230512</v>
      </c>
      <c r="AP553" s="71" t="str">
        <f t="shared" si="16"/>
        <v>VM Manager</v>
      </c>
      <c r="AQ553" s="70">
        <f>ifna(vlookup(AP553,'SKU Pricing'!A:B,Assumptions!$B$2,0)*AE553,0)</f>
        <v>0.81</v>
      </c>
      <c r="AR553" s="72">
        <v>0.0</v>
      </c>
    </row>
    <row r="554">
      <c r="A554" s="61" t="s">
        <v>702</v>
      </c>
      <c r="B554" s="62" t="str">
        <f>ifna(if(vlookup(A554,vOS!A:B,2,0)="","Unknown",vlookup(A554,vOS!A:B,2,0)),"Unknown")</f>
        <v>Microsoft Windows Server 2019 (64-bit)</v>
      </c>
      <c r="C554" s="62">
        <f>vlookup(B554,'OS Study'!A:D,2,0)</f>
        <v>0</v>
      </c>
      <c r="D554" s="62" t="str">
        <f>vlookup(B554,'OS Study'!A:D,3,0)</f>
        <v>Windows</v>
      </c>
      <c r="E554" s="62" t="str">
        <f>vlookup(B554,'OS Study'!A:D,4,0)</f>
        <v>Server</v>
      </c>
      <c r="F554" s="63" t="str">
        <f>vlookup(B554,'OS Study'!A:E,5,0)</f>
        <v>2019</v>
      </c>
      <c r="G554" s="62">
        <f>IF(vlookup(A554,'RVtools V2.1'!A:J,4,0)="non",0,1)</f>
        <v>0</v>
      </c>
      <c r="H554" s="62">
        <f>if(vlookup(A554,'RVtools V2.1'!A:K,11,0)="kube",1,0)</f>
        <v>0</v>
      </c>
      <c r="I554" s="62">
        <f t="shared" si="5"/>
        <v>0</v>
      </c>
      <c r="J554" s="62">
        <f>ifna(vlookup(A554,'Infra Study'!A:Q,17,0),0)</f>
        <v>1</v>
      </c>
      <c r="K554" s="64">
        <f>IFERROR(__xludf.DUMMYFUNCTION("N(REGEXMATCH(VLOOKUP(A554, 'RVtools V2.1'!A:H, 8, 0), ""^Serveur de fichiers""))"),0.0)</f>
        <v>0</v>
      </c>
      <c r="L554" s="64">
        <f t="shared" si="6"/>
        <v>0</v>
      </c>
      <c r="M554" s="65" t="str">
        <f>ifna(vlookup(A554,'RVtools V2.1'!A:I,8,0),"N/A")</f>
        <v>Infra - Veeam</v>
      </c>
      <c r="N554" s="64">
        <f>IFERROR(__xludf.DUMMYFUNCTION("IF(REGEXMATCH(M554, ""(?i)"" &amp; JOIN(""|"", SPLIT(""kalisil"", "" ""))), 1, 0)"),0.0)</f>
        <v>0</v>
      </c>
      <c r="O554" s="64" t="str">
        <f>vlookup(A554,'RVtools V2.1'!A:H,7,0)</f>
        <v>N/A</v>
      </c>
      <c r="P554" s="64">
        <f>if(vlookup(A554,'RVtools V2.1'!A:H,5,0)="oui",1,0)</f>
        <v>0</v>
      </c>
      <c r="Q554" s="64">
        <f>ifna(vlookup(A554,vCPU!A:B,2,0),"Unknown")</f>
        <v>4</v>
      </c>
      <c r="R554" s="66">
        <f>ifna(vlookup(A554,vMemory!A:C,3,0),"Unknown")</f>
        <v>8</v>
      </c>
      <c r="S554" s="66">
        <f>ifna(vlookup(A554,vDisk!A:C,3,0),"Unknown")</f>
        <v>201</v>
      </c>
      <c r="T554" s="67" t="str">
        <f t="array" ref="T554">IFS(
   L554=1, "No Lift &amp; Shift",
   J554=1, XLOOKUP(A554, 'Infra Study'!A:A, 'Infra Study'!P:P),
   I554=1, "No Lift &amp; Shift",
   H554=1, "GKE",
   K554=1, "GCNV",
   G554=1, "Lift &amp; Shift Prod",
   TRUE, "Lift &amp; Shift Noprod"
)</f>
        <v>No Lift &amp; Shift</v>
      </c>
      <c r="U554" s="67">
        <f t="shared" si="7"/>
        <v>0</v>
      </c>
      <c r="V554" s="68">
        <f>if(T554="Lift &amp; Shift Noprod",if( Y554=0,Assumptions!$B$5, Assumptions!$B$4),if(T554="Lift &amp; Shift Prod",if(AND(N554=1,O554="T1"),Assumptions!$B$6,Assumptions!$B$4),0))</f>
        <v>0</v>
      </c>
      <c r="W554" s="62">
        <f>if(V554&lt;&gt;0,if(Q554="Unknown", Assumptions!$B$42,If(Q554&gt;1,Q554,2)),0)</f>
        <v>0</v>
      </c>
      <c r="X554" s="69">
        <f>if(V554&lt;&gt;0,if(R554="Unknown", Assumptions!$B$43,R554),0)</f>
        <v>0</v>
      </c>
      <c r="Y554" s="68">
        <f t="shared" si="8"/>
        <v>0</v>
      </c>
      <c r="Z554" s="68">
        <f>if(V554&lt;&gt;0,if(  S554="Unknown", Assumptions!$B$44,S554),0)</f>
        <v>0</v>
      </c>
      <c r="AA554" s="68">
        <f>if(V554 ="N2",ifna(vlookup(W554&amp;"-"&amp;X554,'Ref. VM'!A:B,2,0),"Custom"),if(V554 ="E2" , ifna(vlookup(W554&amp;"-"&amp;X554,'Ref. VM'!D:E,2,0),"Custom"),if(V554="N2D",ifna(vlookup(W554&amp;"-"&amp;X554,'Ref. VM'!G:H,2,0),"Custom"),if(V554="N4",ifna(vlookup(W554&amp;"-"&amp;X554,'Ref. VM'!J:K,2,0),"Custom"),0))))</f>
        <v>0</v>
      </c>
      <c r="AB554" s="67">
        <f t="shared" si="9"/>
        <v>0</v>
      </c>
      <c r="AC554" s="67">
        <f t="shared" si="10"/>
        <v>0</v>
      </c>
      <c r="AD554" s="67">
        <f t="shared" si="11"/>
        <v>0</v>
      </c>
      <c r="AE554" s="62">
        <f>if(T554="Lift &amp; Shift Prod",730,if(T554="Lift &amp; Shift Noprod",Assumptions!$B$3,0))</f>
        <v>0</v>
      </c>
      <c r="AF554" s="70">
        <f>if( U554=0,0,if(Y554=0, ((vlookup(AB554,'SKU Pricing'!A:B,Assumptions!$B$2,0)*W554)+(vlookup(AC554,'SKU Pricing'!A:B,Assumptions!$B$2,0)*X554))*AE554,((vlookup(AB554,'SKU Pricing'!A:B,Assumptions!$B$2,0)*W554)+(vlookup(AC554,'SKU Pricing'!A:B,Assumptions!$B$2,0)*(W554*8))+(vlookup(AD554,'SKU Pricing'!A:B,Assumptions!$B$2,0)*(X554-(W554*8))))*AE554))</f>
        <v>0</v>
      </c>
      <c r="AG554" s="67">
        <f t="shared" si="12"/>
        <v>0</v>
      </c>
      <c r="AH554" s="70">
        <f>ifna(vlookup(AG554,'SKU Pricing'!A:B,Assumptions!$B$2,0)*W554*AE554,0)</f>
        <v>0</v>
      </c>
      <c r="AI554" s="62" t="str">
        <f t="shared" si="13"/>
        <v/>
      </c>
      <c r="AJ554" s="62" t="str">
        <f>if(V554&lt;&gt;0, if(T554="Lift &amp; Shift Noprod",Assumptions!$B$9,if(V554=Assumptions!$B$6,Assumptions!$B$10,if(P554=1,Assumptions!$B$8,Assumptions!$B$7))),"")</f>
        <v/>
      </c>
      <c r="AK554" s="69">
        <f t="shared" si="14"/>
        <v>0</v>
      </c>
      <c r="AL554" s="69">
        <f>if(AJ554="Hyperdisk Balanced",Assumptions!$B$11,0)</f>
        <v>0</v>
      </c>
      <c r="AM554" s="69">
        <f>if(AJ554="Hyperdisk Balanced",Assumptions!$B$12,0)</f>
        <v>0</v>
      </c>
      <c r="AN554" s="70">
        <f>if(AK554=0,0,if(AJ554="Hyperdisk Balanced",vlookup(AK554&amp;" provisioned space",'SKU Pricing'!A:B,Assumptions!$B$2,0)*Z554+vlookup(AK554&amp;" provisioned IOPS",'SKU Pricing'!A:B,Assumptions!$B$2,0)*AL554*730+vlookup(AK554&amp;" provisioned throughput",'SKU Pricing'!A:B,Assumptions!$B$2,0)*AM554*730,vlookup(AK554,'SKU Pricing'!A:B,Assumptions!$B$2,0)*Z554))</f>
        <v>0</v>
      </c>
      <c r="AO554" s="70">
        <f t="shared" si="15"/>
        <v>0</v>
      </c>
      <c r="AP554" s="71">
        <f t="shared" si="16"/>
        <v>0</v>
      </c>
      <c r="AQ554" s="70">
        <f>ifna(vlookup(AP554,'SKU Pricing'!A:B,Assumptions!$B$2,0)*AE554,0)</f>
        <v>0</v>
      </c>
      <c r="AR554" s="72">
        <v>0.0</v>
      </c>
    </row>
    <row r="555">
      <c r="A555" s="61" t="s">
        <v>703</v>
      </c>
      <c r="B555" s="62" t="str">
        <f>ifna(if(vlookup(A555,vOS!A:B,2,0)="","Unknown",vlookup(A555,vOS!A:B,2,0)),"Unknown")</f>
        <v>Microsoft Windows Server 2019 (64-bit)</v>
      </c>
      <c r="C555" s="62">
        <f>vlookup(B555,'OS Study'!A:D,2,0)</f>
        <v>0</v>
      </c>
      <c r="D555" s="62" t="str">
        <f>vlookup(B555,'OS Study'!A:D,3,0)</f>
        <v>Windows</v>
      </c>
      <c r="E555" s="62" t="str">
        <f>vlookup(B555,'OS Study'!A:D,4,0)</f>
        <v>Server</v>
      </c>
      <c r="F555" s="63" t="str">
        <f>vlookup(B555,'OS Study'!A:E,5,0)</f>
        <v>2019</v>
      </c>
      <c r="G555" s="62">
        <f>IF(vlookup(A555,'RVtools V2.1'!A:J,4,0)="non",0,1)</f>
        <v>0</v>
      </c>
      <c r="H555" s="62">
        <f>if(vlookup(A555,'RVtools V2.1'!A:K,11,0)="kube",1,0)</f>
        <v>0</v>
      </c>
      <c r="I555" s="62">
        <f t="shared" si="5"/>
        <v>0</v>
      </c>
      <c r="J555" s="62">
        <f>ifna(vlookup(A555,'Infra Study'!A:Q,17,0),0)</f>
        <v>0</v>
      </c>
      <c r="K555" s="64">
        <f>IFERROR(__xludf.DUMMYFUNCTION("N(REGEXMATCH(VLOOKUP(A555, 'RVtools V2.1'!A:H, 8, 0), ""^Serveur de fichiers""))"),0.0)</f>
        <v>0</v>
      </c>
      <c r="L555" s="64">
        <f t="shared" si="6"/>
        <v>0</v>
      </c>
      <c r="M555" s="65" t="str">
        <f>ifna(vlookup(A555,'RVtools V2.1'!A:I,8,0),"N/A")</f>
        <v>Infra - Veeam</v>
      </c>
      <c r="N555" s="64">
        <f>IFERROR(__xludf.DUMMYFUNCTION("IF(REGEXMATCH(M555, ""(?i)"" &amp; JOIN(""|"", SPLIT(""kalisil"", "" ""))), 1, 0)"),0.0)</f>
        <v>0</v>
      </c>
      <c r="O555" s="64" t="str">
        <f>vlookup(A555,'RVtools V2.1'!A:H,7,0)</f>
        <v>N/A</v>
      </c>
      <c r="P555" s="64">
        <f>if(vlookup(A555,'RVtools V2.1'!A:H,5,0)="oui",1,0)</f>
        <v>0</v>
      </c>
      <c r="Q555" s="64">
        <f>ifna(vlookup(A555,vCPU!A:B,2,0),"Unknown")</f>
        <v>4</v>
      </c>
      <c r="R555" s="66">
        <f>ifna(vlookup(A555,vMemory!A:C,3,0),"Unknown")</f>
        <v>8</v>
      </c>
      <c r="S555" s="66">
        <f>ifna(vlookup(A555,vDisk!A:C,3,0),"Unknown")</f>
        <v>67</v>
      </c>
      <c r="T555" s="67" t="str">
        <f t="array" ref="T555">IFS(
   L555=1, "No Lift &amp; Shift",
   J555=1, XLOOKUP(A555, 'Infra Study'!A:A, 'Infra Study'!P:P),
   I555=1, "No Lift &amp; Shift",
   H555=1, "GKE",
   K555=1, "GCNV",
   G555=1, "Lift &amp; Shift Prod",
   TRUE, "Lift &amp; Shift Noprod"
)</f>
        <v>Lift &amp; Shift Noprod</v>
      </c>
      <c r="U555" s="67">
        <f t="shared" si="7"/>
        <v>1</v>
      </c>
      <c r="V555" s="68" t="str">
        <f>if(T555="Lift &amp; Shift Noprod",if( Y555=0,Assumptions!$B$5, Assumptions!$B$4),if(T555="Lift &amp; Shift Prod",if(AND(N555=1,O555="T1"),Assumptions!$B$6,Assumptions!$B$4),0))</f>
        <v>E2</v>
      </c>
      <c r="W555" s="69">
        <f>if(V555&lt;&gt;0,if(Q555="Unknown", Assumptions!$B$42,If(Q555&gt;1,Q555,2)),0)</f>
        <v>4</v>
      </c>
      <c r="X555" s="69">
        <f>if(V555&lt;&gt;0,if(R555="Unknown", Assumptions!$B$43,R555),0)</f>
        <v>8</v>
      </c>
      <c r="Y555" s="68">
        <f t="shared" si="8"/>
        <v>0</v>
      </c>
      <c r="Z555" s="68">
        <f>if(V555&lt;&gt;0,if(  S555="Unknown", Assumptions!$B$44,S555),0)</f>
        <v>67</v>
      </c>
      <c r="AA555" s="68" t="str">
        <f>if(V555 ="N2",ifna(vlookup(W555&amp;"-"&amp;X555,'Ref. VM'!A:B,2,0),"Custom"),if(V555 ="E2" , ifna(vlookup(W555&amp;"-"&amp;X555,'Ref. VM'!D:E,2,0),"Custom"),if(V555="N2D",ifna(vlookup(W555&amp;"-"&amp;X555,'Ref. VM'!G:H,2,0),"Custom"),if(V555="N4",ifna(vlookup(W555&amp;"-"&amp;X555,'Ref. VM'!J:K,2,0),"Custom"),0))))</f>
        <v>Custom</v>
      </c>
      <c r="AB555" s="67" t="str">
        <f t="shared" si="9"/>
        <v>E2-Custom vCPUs</v>
      </c>
      <c r="AC555" s="67" t="str">
        <f t="shared" si="10"/>
        <v>E2-Custom RAM</v>
      </c>
      <c r="AD555" s="67">
        <f t="shared" si="11"/>
        <v>0</v>
      </c>
      <c r="AE555" s="69">
        <f>if(T555="Lift &amp; Shift Prod",730,if(T555="Lift &amp; Shift Noprod",Assumptions!$B$3,0))</f>
        <v>270</v>
      </c>
      <c r="AF555" s="70">
        <f>if( U555=0,0,if(Y555=0, ((vlookup(AB555,'SKU Pricing'!A:B,Assumptions!$B$2,0)*W555)+(vlookup(AC555,'SKU Pricing'!A:B,Assumptions!$B$2,0)*X555))*AE555,((vlookup(AB555,'SKU Pricing'!A:B,Assumptions!$B$2,0)*W555)+(vlookup(AC555,'SKU Pricing'!A:B,Assumptions!$B$2,0)*(W555*8))+(vlookup(AD555,'SKU Pricing'!A:B,Assumptions!$B$2,0)*(X555-(W555*8))))*AE555))</f>
        <v>36.383256</v>
      </c>
      <c r="AG555" s="67" t="str">
        <f t="shared" si="12"/>
        <v>Windows Server</v>
      </c>
      <c r="AH555" s="70">
        <f>ifna(vlookup(AG555,'SKU Pricing'!A:B,Assumptions!$B$2,0)*W555*AE555,0)</f>
        <v>49.68</v>
      </c>
      <c r="AI555" s="62" t="str">
        <f t="shared" si="13"/>
        <v/>
      </c>
      <c r="AJ555" s="62" t="str">
        <f>if(V555&lt;&gt;0, if(T555="Lift &amp; Shift Noprod",Assumptions!$B$9,if(V555=Assumptions!$B$6,Assumptions!$B$10,if(P555=1,Assumptions!$B$8,Assumptions!$B$7))),"")</f>
        <v>Balanced</v>
      </c>
      <c r="AK555" s="69" t="str">
        <f t="shared" si="14"/>
        <v>Balanced</v>
      </c>
      <c r="AL555" s="69">
        <f>if(AJ555="Hyperdisk Balanced",Assumptions!$B$11,0)</f>
        <v>0</v>
      </c>
      <c r="AM555" s="69">
        <f>if(AJ555="Hyperdisk Balanced",Assumptions!$B$12,0)</f>
        <v>0</v>
      </c>
      <c r="AN555" s="70">
        <f>if(AK555=0,0,if(AJ555="Hyperdisk Balanced",vlookup(AK555&amp;" provisioned space",'SKU Pricing'!A:B,Assumptions!$B$2,0)*Z555+vlookup(AK555&amp;" provisioned IOPS",'SKU Pricing'!A:B,Assumptions!$B$2,0)*AL555*730+vlookup(AK555&amp;" provisioned throughput",'SKU Pricing'!A:B,Assumptions!$B$2,0)*AM555*730,vlookup(AK555,'SKU Pricing'!A:B,Assumptions!$B$2,0)*Z555))</f>
        <v>7.772</v>
      </c>
      <c r="AO555" s="70">
        <f t="shared" si="15"/>
        <v>93.835256</v>
      </c>
      <c r="AP555" s="71" t="str">
        <f t="shared" si="16"/>
        <v>VM Manager</v>
      </c>
      <c r="AQ555" s="70">
        <f>ifna(vlookup(AP555,'SKU Pricing'!A:B,Assumptions!$B$2,0)*AE555,0)</f>
        <v>0.81</v>
      </c>
      <c r="AR555" s="72">
        <v>0.0</v>
      </c>
    </row>
    <row r="556">
      <c r="A556" s="61" t="s">
        <v>704</v>
      </c>
      <c r="B556" s="62" t="str">
        <f>ifna(if(vlookup(A556,vOS!A:B,2,0)="","Unknown",vlookup(A556,vOS!A:B,2,0)),"Unknown")</f>
        <v>Microsoft Windows Server 2019 (64-bit)</v>
      </c>
      <c r="C556" s="62">
        <f>vlookup(B556,'OS Study'!A:D,2,0)</f>
        <v>0</v>
      </c>
      <c r="D556" s="62" t="str">
        <f>vlookup(B556,'OS Study'!A:D,3,0)</f>
        <v>Windows</v>
      </c>
      <c r="E556" s="62" t="str">
        <f>vlookup(B556,'OS Study'!A:D,4,0)</f>
        <v>Server</v>
      </c>
      <c r="F556" s="63" t="str">
        <f>vlookup(B556,'OS Study'!A:E,5,0)</f>
        <v>2019</v>
      </c>
      <c r="G556" s="62">
        <f>IF(vlookup(A556,'RVtools V2.1'!A:J,4,0)="non",0,1)</f>
        <v>0</v>
      </c>
      <c r="H556" s="62">
        <f>if(vlookup(A556,'RVtools V2.1'!A:K,11,0)="kube",1,0)</f>
        <v>0</v>
      </c>
      <c r="I556" s="62">
        <f t="shared" si="5"/>
        <v>0</v>
      </c>
      <c r="J556" s="62">
        <f>ifna(vlookup(A556,'Infra Study'!A:Q,17,0),0)</f>
        <v>0</v>
      </c>
      <c r="K556" s="64">
        <f>IFERROR(__xludf.DUMMYFUNCTION("N(REGEXMATCH(VLOOKUP(A556, 'RVtools V2.1'!A:H, 8, 0), ""^Serveur de fichiers""))"),0.0)</f>
        <v>0</v>
      </c>
      <c r="L556" s="64">
        <f t="shared" si="6"/>
        <v>0</v>
      </c>
      <c r="M556" s="65" t="str">
        <f>ifna(vlookup(A556,'RVtools V2.1'!A:I,8,0),"N/A")</f>
        <v>Infra - Veeam</v>
      </c>
      <c r="N556" s="64">
        <f>IFERROR(__xludf.DUMMYFUNCTION("IF(REGEXMATCH(M556, ""(?i)"" &amp; JOIN(""|"", SPLIT(""kalisil"", "" ""))), 1, 0)"),0.0)</f>
        <v>0</v>
      </c>
      <c r="O556" s="64" t="str">
        <f>vlookup(A556,'RVtools V2.1'!A:H,7,0)</f>
        <v>N/A</v>
      </c>
      <c r="P556" s="64">
        <f>if(vlookup(A556,'RVtools V2.1'!A:H,5,0)="oui",1,0)</f>
        <v>0</v>
      </c>
      <c r="Q556" s="64">
        <f>ifna(vlookup(A556,vCPU!A:B,2,0),"Unknown")</f>
        <v>4</v>
      </c>
      <c r="R556" s="66">
        <f>ifna(vlookup(A556,vMemory!A:C,3,0),"Unknown")</f>
        <v>8</v>
      </c>
      <c r="S556" s="66">
        <f>ifna(vlookup(A556,vDisk!A:C,3,0),"Unknown")</f>
        <v>67</v>
      </c>
      <c r="T556" s="67" t="str">
        <f t="array" ref="T556">IFS(
   L556=1, "No Lift &amp; Shift",
   J556=1, XLOOKUP(A556, 'Infra Study'!A:A, 'Infra Study'!P:P),
   I556=1, "No Lift &amp; Shift",
   H556=1, "GKE",
   K556=1, "GCNV",
   G556=1, "Lift &amp; Shift Prod",
   TRUE, "Lift &amp; Shift Noprod"
)</f>
        <v>Lift &amp; Shift Noprod</v>
      </c>
      <c r="U556" s="67">
        <f t="shared" si="7"/>
        <v>1</v>
      </c>
      <c r="V556" s="68" t="str">
        <f>if(T556="Lift &amp; Shift Noprod",if( Y556=0,Assumptions!$B$5, Assumptions!$B$4),if(T556="Lift &amp; Shift Prod",if(AND(N556=1,O556="T1"),Assumptions!$B$6,Assumptions!$B$4),0))</f>
        <v>E2</v>
      </c>
      <c r="W556" s="69">
        <f>if(V556&lt;&gt;0,if(Q556="Unknown", Assumptions!$B$42,If(Q556&gt;1,Q556,2)),0)</f>
        <v>4</v>
      </c>
      <c r="X556" s="69">
        <f>if(V556&lt;&gt;0,if(R556="Unknown", Assumptions!$B$43,R556),0)</f>
        <v>8</v>
      </c>
      <c r="Y556" s="68">
        <f t="shared" si="8"/>
        <v>0</v>
      </c>
      <c r="Z556" s="68">
        <f>if(V556&lt;&gt;0,if(  S556="Unknown", Assumptions!$B$44,S556),0)</f>
        <v>67</v>
      </c>
      <c r="AA556" s="68" t="str">
        <f>if(V556 ="N2",ifna(vlookup(W556&amp;"-"&amp;X556,'Ref. VM'!A:B,2,0),"Custom"),if(V556 ="E2" , ifna(vlookup(W556&amp;"-"&amp;X556,'Ref. VM'!D:E,2,0),"Custom"),if(V556="N2D",ifna(vlookup(W556&amp;"-"&amp;X556,'Ref. VM'!G:H,2,0),"Custom"),if(V556="N4",ifna(vlookup(W556&amp;"-"&amp;X556,'Ref. VM'!J:K,2,0),"Custom"),0))))</f>
        <v>Custom</v>
      </c>
      <c r="AB556" s="67" t="str">
        <f t="shared" si="9"/>
        <v>E2-Custom vCPUs</v>
      </c>
      <c r="AC556" s="67" t="str">
        <f t="shared" si="10"/>
        <v>E2-Custom RAM</v>
      </c>
      <c r="AD556" s="67">
        <f t="shared" si="11"/>
        <v>0</v>
      </c>
      <c r="AE556" s="69">
        <f>if(T556="Lift &amp; Shift Prod",730,if(T556="Lift &amp; Shift Noprod",Assumptions!$B$3,0))</f>
        <v>270</v>
      </c>
      <c r="AF556" s="70">
        <f>if( U556=0,0,if(Y556=0, ((vlookup(AB556,'SKU Pricing'!A:B,Assumptions!$B$2,0)*W556)+(vlookup(AC556,'SKU Pricing'!A:B,Assumptions!$B$2,0)*X556))*AE556,((vlookup(AB556,'SKU Pricing'!A:B,Assumptions!$B$2,0)*W556)+(vlookup(AC556,'SKU Pricing'!A:B,Assumptions!$B$2,0)*(W556*8))+(vlookup(AD556,'SKU Pricing'!A:B,Assumptions!$B$2,0)*(X556-(W556*8))))*AE556))</f>
        <v>36.383256</v>
      </c>
      <c r="AG556" s="67" t="str">
        <f t="shared" si="12"/>
        <v>Windows Server</v>
      </c>
      <c r="AH556" s="70">
        <f>ifna(vlookup(AG556,'SKU Pricing'!A:B,Assumptions!$B$2,0)*W556*AE556,0)</f>
        <v>49.68</v>
      </c>
      <c r="AI556" s="62" t="str">
        <f t="shared" si="13"/>
        <v/>
      </c>
      <c r="AJ556" s="62" t="str">
        <f>if(V556&lt;&gt;0, if(T556="Lift &amp; Shift Noprod",Assumptions!$B$9,if(V556=Assumptions!$B$6,Assumptions!$B$10,if(P556=1,Assumptions!$B$8,Assumptions!$B$7))),"")</f>
        <v>Balanced</v>
      </c>
      <c r="AK556" s="69" t="str">
        <f t="shared" si="14"/>
        <v>Balanced</v>
      </c>
      <c r="AL556" s="69">
        <f>if(AJ556="Hyperdisk Balanced",Assumptions!$B$11,0)</f>
        <v>0</v>
      </c>
      <c r="AM556" s="69">
        <f>if(AJ556="Hyperdisk Balanced",Assumptions!$B$12,0)</f>
        <v>0</v>
      </c>
      <c r="AN556" s="70">
        <f>if(AK556=0,0,if(AJ556="Hyperdisk Balanced",vlookup(AK556&amp;" provisioned space",'SKU Pricing'!A:B,Assumptions!$B$2,0)*Z556+vlookup(AK556&amp;" provisioned IOPS",'SKU Pricing'!A:B,Assumptions!$B$2,0)*AL556*730+vlookup(AK556&amp;" provisioned throughput",'SKU Pricing'!A:B,Assumptions!$B$2,0)*AM556*730,vlookup(AK556,'SKU Pricing'!A:B,Assumptions!$B$2,0)*Z556))</f>
        <v>7.772</v>
      </c>
      <c r="AO556" s="70">
        <f t="shared" si="15"/>
        <v>93.835256</v>
      </c>
      <c r="AP556" s="71" t="str">
        <f t="shared" si="16"/>
        <v>VM Manager</v>
      </c>
      <c r="AQ556" s="70">
        <f>ifna(vlookup(AP556,'SKU Pricing'!A:B,Assumptions!$B$2,0)*AE556,0)</f>
        <v>0.81</v>
      </c>
      <c r="AR556" s="72">
        <v>0.0</v>
      </c>
    </row>
    <row r="557">
      <c r="A557" s="61" t="s">
        <v>705</v>
      </c>
      <c r="B557" s="62" t="str">
        <f>ifna(if(vlookup(A557,vOS!A:B,2,0)="","Unknown",vlookup(A557,vOS!A:B,2,0)),"Unknown")</f>
        <v>Microsoft Windows Server 2019 (64-bit)</v>
      </c>
      <c r="C557" s="62">
        <f>vlookup(B557,'OS Study'!A:D,2,0)</f>
        <v>0</v>
      </c>
      <c r="D557" s="62" t="str">
        <f>vlookup(B557,'OS Study'!A:D,3,0)</f>
        <v>Windows</v>
      </c>
      <c r="E557" s="62" t="str">
        <f>vlookup(B557,'OS Study'!A:D,4,0)</f>
        <v>Server</v>
      </c>
      <c r="F557" s="63" t="str">
        <f>vlookup(B557,'OS Study'!A:E,5,0)</f>
        <v>2019</v>
      </c>
      <c r="G557" s="62">
        <f>IF(vlookup(A557,'RVtools V2.1'!A:J,4,0)="non",0,1)</f>
        <v>0</v>
      </c>
      <c r="H557" s="62">
        <f>if(vlookup(A557,'RVtools V2.1'!A:K,11,0)="kube",1,0)</f>
        <v>0</v>
      </c>
      <c r="I557" s="62">
        <f t="shared" si="5"/>
        <v>0</v>
      </c>
      <c r="J557" s="62">
        <f>ifna(vlookup(A557,'Infra Study'!A:Q,17,0),0)</f>
        <v>0</v>
      </c>
      <c r="K557" s="64">
        <f>IFERROR(__xludf.DUMMYFUNCTION("N(REGEXMATCH(VLOOKUP(A557, 'RVtools V2.1'!A:H, 8, 0), ""^Serveur de fichiers""))"),0.0)</f>
        <v>0</v>
      </c>
      <c r="L557" s="64">
        <f t="shared" si="6"/>
        <v>0</v>
      </c>
      <c r="M557" s="65" t="str">
        <f>ifna(vlookup(A557,'RVtools V2.1'!A:I,8,0),"N/A")</f>
        <v>Infra - Veeam</v>
      </c>
      <c r="N557" s="64">
        <f>IFERROR(__xludf.DUMMYFUNCTION("IF(REGEXMATCH(M557, ""(?i)"" &amp; JOIN(""|"", SPLIT(""kalisil"", "" ""))), 1, 0)"),0.0)</f>
        <v>0</v>
      </c>
      <c r="O557" s="64" t="str">
        <f>vlookup(A557,'RVtools V2.1'!A:H,7,0)</f>
        <v>N/A</v>
      </c>
      <c r="P557" s="64">
        <f>if(vlookup(A557,'RVtools V2.1'!A:H,5,0)="oui",1,0)</f>
        <v>0</v>
      </c>
      <c r="Q557" s="64">
        <f>ifna(vlookup(A557,vCPU!A:B,2,0),"Unknown")</f>
        <v>4</v>
      </c>
      <c r="R557" s="66">
        <f>ifna(vlookup(A557,vMemory!A:C,3,0),"Unknown")</f>
        <v>8</v>
      </c>
      <c r="S557" s="66">
        <f>ifna(vlookup(A557,vDisk!A:C,3,0),"Unknown")</f>
        <v>65</v>
      </c>
      <c r="T557" s="67" t="str">
        <f t="array" ref="T557">IFS(
   L557=1, "No Lift &amp; Shift",
   J557=1, XLOOKUP(A557, 'Infra Study'!A:A, 'Infra Study'!P:P),
   I557=1, "No Lift &amp; Shift",
   H557=1, "GKE",
   K557=1, "GCNV",
   G557=1, "Lift &amp; Shift Prod",
   TRUE, "Lift &amp; Shift Noprod"
)</f>
        <v>Lift &amp; Shift Noprod</v>
      </c>
      <c r="U557" s="67">
        <f t="shared" si="7"/>
        <v>1</v>
      </c>
      <c r="V557" s="68" t="str">
        <f>if(T557="Lift &amp; Shift Noprod",if( Y557=0,Assumptions!$B$5, Assumptions!$B$4),if(T557="Lift &amp; Shift Prod",if(AND(N557=1,O557="T1"),Assumptions!$B$6,Assumptions!$B$4),0))</f>
        <v>E2</v>
      </c>
      <c r="W557" s="69">
        <f>if(V557&lt;&gt;0,if(Q557="Unknown", Assumptions!$B$42,If(Q557&gt;1,Q557,2)),0)</f>
        <v>4</v>
      </c>
      <c r="X557" s="69">
        <f>if(V557&lt;&gt;0,if(R557="Unknown", Assumptions!$B$43,R557),0)</f>
        <v>8</v>
      </c>
      <c r="Y557" s="68">
        <f t="shared" si="8"/>
        <v>0</v>
      </c>
      <c r="Z557" s="68">
        <f>if(V557&lt;&gt;0,if(  S557="Unknown", Assumptions!$B$44,S557),0)</f>
        <v>65</v>
      </c>
      <c r="AA557" s="68" t="str">
        <f>if(V557 ="N2",ifna(vlookup(W557&amp;"-"&amp;X557,'Ref. VM'!A:B,2,0),"Custom"),if(V557 ="E2" , ifna(vlookup(W557&amp;"-"&amp;X557,'Ref. VM'!D:E,2,0),"Custom"),if(V557="N2D",ifna(vlookup(W557&amp;"-"&amp;X557,'Ref. VM'!G:H,2,0),"Custom"),if(V557="N4",ifna(vlookup(W557&amp;"-"&amp;X557,'Ref. VM'!J:K,2,0),"Custom"),0))))</f>
        <v>Custom</v>
      </c>
      <c r="AB557" s="67" t="str">
        <f t="shared" si="9"/>
        <v>E2-Custom vCPUs</v>
      </c>
      <c r="AC557" s="67" t="str">
        <f t="shared" si="10"/>
        <v>E2-Custom RAM</v>
      </c>
      <c r="AD557" s="67">
        <f t="shared" si="11"/>
        <v>0</v>
      </c>
      <c r="AE557" s="69">
        <f>if(T557="Lift &amp; Shift Prod",730,if(T557="Lift &amp; Shift Noprod",Assumptions!$B$3,0))</f>
        <v>270</v>
      </c>
      <c r="AF557" s="70">
        <f>if( U557=0,0,if(Y557=0, ((vlookup(AB557,'SKU Pricing'!A:B,Assumptions!$B$2,0)*W557)+(vlookup(AC557,'SKU Pricing'!A:B,Assumptions!$B$2,0)*X557))*AE557,((vlookup(AB557,'SKU Pricing'!A:B,Assumptions!$B$2,0)*W557)+(vlookup(AC557,'SKU Pricing'!A:B,Assumptions!$B$2,0)*(W557*8))+(vlookup(AD557,'SKU Pricing'!A:B,Assumptions!$B$2,0)*(X557-(W557*8))))*AE557))</f>
        <v>36.383256</v>
      </c>
      <c r="AG557" s="67" t="str">
        <f t="shared" si="12"/>
        <v>Windows Server</v>
      </c>
      <c r="AH557" s="70">
        <f>ifna(vlookup(AG557,'SKU Pricing'!A:B,Assumptions!$B$2,0)*W557*AE557,0)</f>
        <v>49.68</v>
      </c>
      <c r="AI557" s="62" t="str">
        <f t="shared" si="13"/>
        <v/>
      </c>
      <c r="AJ557" s="62" t="str">
        <f>if(V557&lt;&gt;0, if(T557="Lift &amp; Shift Noprod",Assumptions!$B$9,if(V557=Assumptions!$B$6,Assumptions!$B$10,if(P557=1,Assumptions!$B$8,Assumptions!$B$7))),"")</f>
        <v>Balanced</v>
      </c>
      <c r="AK557" s="69" t="str">
        <f t="shared" si="14"/>
        <v>Balanced</v>
      </c>
      <c r="AL557" s="69">
        <f>if(AJ557="Hyperdisk Balanced",Assumptions!$B$11,0)</f>
        <v>0</v>
      </c>
      <c r="AM557" s="69">
        <f>if(AJ557="Hyperdisk Balanced",Assumptions!$B$12,0)</f>
        <v>0</v>
      </c>
      <c r="AN557" s="70">
        <f>if(AK557=0,0,if(AJ557="Hyperdisk Balanced",vlookup(AK557&amp;" provisioned space",'SKU Pricing'!A:B,Assumptions!$B$2,0)*Z557+vlookup(AK557&amp;" provisioned IOPS",'SKU Pricing'!A:B,Assumptions!$B$2,0)*AL557*730+vlookup(AK557&amp;" provisioned throughput",'SKU Pricing'!A:B,Assumptions!$B$2,0)*AM557*730,vlookup(AK557,'SKU Pricing'!A:B,Assumptions!$B$2,0)*Z557))</f>
        <v>7.54</v>
      </c>
      <c r="AO557" s="70">
        <f t="shared" si="15"/>
        <v>93.603256</v>
      </c>
      <c r="AP557" s="71" t="str">
        <f t="shared" si="16"/>
        <v>VM Manager</v>
      </c>
      <c r="AQ557" s="70">
        <f>ifna(vlookup(AP557,'SKU Pricing'!A:B,Assumptions!$B$2,0)*AE557,0)</f>
        <v>0.81</v>
      </c>
      <c r="AR557" s="72">
        <v>0.0</v>
      </c>
    </row>
    <row r="558">
      <c r="A558" s="61" t="s">
        <v>706</v>
      </c>
      <c r="B558" s="62" t="str">
        <f>ifna(if(vlookup(A558,vOS!A:B,2,0)="","Unknown",vlookup(A558,vOS!A:B,2,0)),"Unknown")</f>
        <v>Microsoft Windows Server 2019 (64-bit)</v>
      </c>
      <c r="C558" s="62">
        <f>vlookup(B558,'OS Study'!A:D,2,0)</f>
        <v>0</v>
      </c>
      <c r="D558" s="62" t="str">
        <f>vlookup(B558,'OS Study'!A:D,3,0)</f>
        <v>Windows</v>
      </c>
      <c r="E558" s="62" t="str">
        <f>vlookup(B558,'OS Study'!A:D,4,0)</f>
        <v>Server</v>
      </c>
      <c r="F558" s="63" t="str">
        <f>vlookup(B558,'OS Study'!A:E,5,0)</f>
        <v>2019</v>
      </c>
      <c r="G558" s="62">
        <f>IF(vlookup(A558,'RVtools V2.1'!A:J,4,0)="non",0,1)</f>
        <v>0</v>
      </c>
      <c r="H558" s="62">
        <f>if(vlookup(A558,'RVtools V2.1'!A:K,11,0)="kube",1,0)</f>
        <v>0</v>
      </c>
      <c r="I558" s="62">
        <f t="shared" si="5"/>
        <v>0</v>
      </c>
      <c r="J558" s="62">
        <f>ifna(vlookup(A558,'Infra Study'!A:Q,17,0),0)</f>
        <v>0</v>
      </c>
      <c r="K558" s="64">
        <f>IFERROR(__xludf.DUMMYFUNCTION("N(REGEXMATCH(VLOOKUP(A558, 'RVtools V2.1'!A:H, 8, 0), ""^Serveur de fichiers""))"),0.0)</f>
        <v>0</v>
      </c>
      <c r="L558" s="64">
        <f t="shared" si="6"/>
        <v>0</v>
      </c>
      <c r="M558" s="65" t="str">
        <f>ifna(vlookup(A558,'RVtools V2.1'!A:I,8,0),"N/A")</f>
        <v>Infra - Veeam</v>
      </c>
      <c r="N558" s="64">
        <f>IFERROR(__xludf.DUMMYFUNCTION("IF(REGEXMATCH(M558, ""(?i)"" &amp; JOIN(""|"", SPLIT(""kalisil"", "" ""))), 1, 0)"),0.0)</f>
        <v>0</v>
      </c>
      <c r="O558" s="64" t="str">
        <f>vlookup(A558,'RVtools V2.1'!A:H,7,0)</f>
        <v>N/A</v>
      </c>
      <c r="P558" s="64">
        <f>if(vlookup(A558,'RVtools V2.1'!A:H,5,0)="oui",1,0)</f>
        <v>0</v>
      </c>
      <c r="Q558" s="64">
        <f>ifna(vlookup(A558,vCPU!A:B,2,0),"Unknown")</f>
        <v>8</v>
      </c>
      <c r="R558" s="66">
        <f>ifna(vlookup(A558,vMemory!A:C,3,0),"Unknown")</f>
        <v>16</v>
      </c>
      <c r="S558" s="66">
        <f>ifna(vlookup(A558,vDisk!A:C,3,0),"Unknown")</f>
        <v>113</v>
      </c>
      <c r="T558" s="67" t="str">
        <f t="array" ref="T558">IFS(
   L558=1, "No Lift &amp; Shift",
   J558=1, XLOOKUP(A558, 'Infra Study'!A:A, 'Infra Study'!P:P),
   I558=1, "No Lift &amp; Shift",
   H558=1, "GKE",
   K558=1, "GCNV",
   G558=1, "Lift &amp; Shift Prod",
   TRUE, "Lift &amp; Shift Noprod"
)</f>
        <v>Lift &amp; Shift Noprod</v>
      </c>
      <c r="U558" s="67">
        <f t="shared" si="7"/>
        <v>1</v>
      </c>
      <c r="V558" s="68" t="str">
        <f>if(T558="Lift &amp; Shift Noprod",if( Y558=0,Assumptions!$B$5, Assumptions!$B$4),if(T558="Lift &amp; Shift Prod",if(AND(N558=1,O558="T1"),Assumptions!$B$6,Assumptions!$B$4),0))</f>
        <v>E2</v>
      </c>
      <c r="W558" s="69">
        <f>if(V558&lt;&gt;0,if(Q558="Unknown", Assumptions!$B$42,If(Q558&gt;1,Q558,2)),0)</f>
        <v>8</v>
      </c>
      <c r="X558" s="69">
        <f>if(V558&lt;&gt;0,if(R558="Unknown", Assumptions!$B$43,R558),0)</f>
        <v>16</v>
      </c>
      <c r="Y558" s="68">
        <f t="shared" si="8"/>
        <v>0</v>
      </c>
      <c r="Z558" s="68">
        <f>if(V558&lt;&gt;0,if(  S558="Unknown", Assumptions!$B$44,S558),0)</f>
        <v>113</v>
      </c>
      <c r="AA558" s="68" t="str">
        <f>if(V558 ="N2",ifna(vlookup(W558&amp;"-"&amp;X558,'Ref. VM'!A:B,2,0),"Custom"),if(V558 ="E2" , ifna(vlookup(W558&amp;"-"&amp;X558,'Ref. VM'!D:E,2,0),"Custom"),if(V558="N2D",ifna(vlookup(W558&amp;"-"&amp;X558,'Ref. VM'!G:H,2,0),"Custom"),if(V558="N4",ifna(vlookup(W558&amp;"-"&amp;X558,'Ref. VM'!J:K,2,0),"Custom"),0))))</f>
        <v>Custom</v>
      </c>
      <c r="AB558" s="67" t="str">
        <f t="shared" si="9"/>
        <v>E2-Custom vCPUs</v>
      </c>
      <c r="AC558" s="67" t="str">
        <f t="shared" si="10"/>
        <v>E2-Custom RAM</v>
      </c>
      <c r="AD558" s="67">
        <f t="shared" si="11"/>
        <v>0</v>
      </c>
      <c r="AE558" s="69">
        <f>if(T558="Lift &amp; Shift Prod",730,if(T558="Lift &amp; Shift Noprod",Assumptions!$B$3,0))</f>
        <v>270</v>
      </c>
      <c r="AF558" s="70">
        <f>if( U558=0,0,if(Y558=0, ((vlookup(AB558,'SKU Pricing'!A:B,Assumptions!$B$2,0)*W558)+(vlookup(AC558,'SKU Pricing'!A:B,Assumptions!$B$2,0)*X558))*AE558,((vlookup(AB558,'SKU Pricing'!A:B,Assumptions!$B$2,0)*W558)+(vlookup(AC558,'SKU Pricing'!A:B,Assumptions!$B$2,0)*(W558*8))+(vlookup(AD558,'SKU Pricing'!A:B,Assumptions!$B$2,0)*(X558-(W558*8))))*AE558))</f>
        <v>72.766512</v>
      </c>
      <c r="AG558" s="67" t="str">
        <f t="shared" si="12"/>
        <v>Windows Server</v>
      </c>
      <c r="AH558" s="70">
        <f>ifna(vlookup(AG558,'SKU Pricing'!A:B,Assumptions!$B$2,0)*W558*AE558,0)</f>
        <v>99.36</v>
      </c>
      <c r="AI558" s="62" t="str">
        <f t="shared" si="13"/>
        <v/>
      </c>
      <c r="AJ558" s="62" t="str">
        <f>if(V558&lt;&gt;0, if(T558="Lift &amp; Shift Noprod",Assumptions!$B$9,if(V558=Assumptions!$B$6,Assumptions!$B$10,if(P558=1,Assumptions!$B$8,Assumptions!$B$7))),"")</f>
        <v>Balanced</v>
      </c>
      <c r="AK558" s="69" t="str">
        <f t="shared" si="14"/>
        <v>Balanced</v>
      </c>
      <c r="AL558" s="69">
        <f>if(AJ558="Hyperdisk Balanced",Assumptions!$B$11,0)</f>
        <v>0</v>
      </c>
      <c r="AM558" s="69">
        <f>if(AJ558="Hyperdisk Balanced",Assumptions!$B$12,0)</f>
        <v>0</v>
      </c>
      <c r="AN558" s="70">
        <f>if(AK558=0,0,if(AJ558="Hyperdisk Balanced",vlookup(AK558&amp;" provisioned space",'SKU Pricing'!A:B,Assumptions!$B$2,0)*Z558+vlookup(AK558&amp;" provisioned IOPS",'SKU Pricing'!A:B,Assumptions!$B$2,0)*AL558*730+vlookup(AK558&amp;" provisioned throughput",'SKU Pricing'!A:B,Assumptions!$B$2,0)*AM558*730,vlookup(AK558,'SKU Pricing'!A:B,Assumptions!$B$2,0)*Z558))</f>
        <v>13.108</v>
      </c>
      <c r="AO558" s="70">
        <f t="shared" si="15"/>
        <v>185.234512</v>
      </c>
      <c r="AP558" s="71" t="str">
        <f t="shared" si="16"/>
        <v>VM Manager</v>
      </c>
      <c r="AQ558" s="70">
        <f>ifna(vlookup(AP558,'SKU Pricing'!A:B,Assumptions!$B$2,0)*AE558,0)</f>
        <v>0.81</v>
      </c>
      <c r="AR558" s="72">
        <v>0.0</v>
      </c>
    </row>
    <row r="559">
      <c r="A559" s="61" t="s">
        <v>707</v>
      </c>
      <c r="B559" s="62" t="str">
        <f>ifna(if(vlookup(A559,vOS!A:B,2,0)="","Unknown",vlookup(A559,vOS!A:B,2,0)),"Unknown")</f>
        <v>Microsoft Windows Server 2019 (64-bit)</v>
      </c>
      <c r="C559" s="62">
        <f>vlookup(B559,'OS Study'!A:D,2,0)</f>
        <v>0</v>
      </c>
      <c r="D559" s="62" t="str">
        <f>vlookup(B559,'OS Study'!A:D,3,0)</f>
        <v>Windows</v>
      </c>
      <c r="E559" s="62" t="str">
        <f>vlookup(B559,'OS Study'!A:D,4,0)</f>
        <v>Server</v>
      </c>
      <c r="F559" s="63" t="str">
        <f>vlookup(B559,'OS Study'!A:E,5,0)</f>
        <v>2019</v>
      </c>
      <c r="G559" s="62">
        <f>IF(vlookup(A559,'RVtools V2.1'!A:J,4,0)="non",0,1)</f>
        <v>0</v>
      </c>
      <c r="H559" s="62">
        <f>if(vlookup(A559,'RVtools V2.1'!A:K,11,0)="kube",1,0)</f>
        <v>0</v>
      </c>
      <c r="I559" s="62">
        <f t="shared" si="5"/>
        <v>0</v>
      </c>
      <c r="J559" s="62">
        <f>ifna(vlookup(A559,'Infra Study'!A:Q,17,0),0)</f>
        <v>1</v>
      </c>
      <c r="K559" s="64">
        <f>IFERROR(__xludf.DUMMYFUNCTION("N(REGEXMATCH(VLOOKUP(A559, 'RVtools V2.1'!A:H, 8, 0), ""^Serveur de fichiers""))"),0.0)</f>
        <v>0</v>
      </c>
      <c r="L559" s="64">
        <f t="shared" si="6"/>
        <v>0</v>
      </c>
      <c r="M559" s="65" t="str">
        <f>ifna(vlookup(A559,'RVtools V2.1'!A:I,8,0),"N/A")</f>
        <v>Infra - Veeam</v>
      </c>
      <c r="N559" s="64">
        <f>IFERROR(__xludf.DUMMYFUNCTION("IF(REGEXMATCH(M559, ""(?i)"" &amp; JOIN(""|"", SPLIT(""kalisil"", "" ""))), 1, 0)"),0.0)</f>
        <v>0</v>
      </c>
      <c r="O559" s="64" t="str">
        <f>vlookup(A559,'RVtools V2.1'!A:H,7,0)</f>
        <v>N/A</v>
      </c>
      <c r="P559" s="64">
        <f>if(vlookup(A559,'RVtools V2.1'!A:H,5,0)="oui",1,0)</f>
        <v>0</v>
      </c>
      <c r="Q559" s="64">
        <f>ifna(vlookup(A559,vCPU!A:B,2,0),"Unknown")</f>
        <v>4</v>
      </c>
      <c r="R559" s="66">
        <f>ifna(vlookup(A559,vMemory!A:C,3,0),"Unknown")</f>
        <v>12</v>
      </c>
      <c r="S559" s="66">
        <f>ifna(vlookup(A559,vDisk!A:C,3,0),"Unknown")</f>
        <v>324</v>
      </c>
      <c r="T559" s="67" t="str">
        <f t="array" ref="T559">IFS(
   L559=1, "No Lift &amp; Shift",
   J559=1, XLOOKUP(A559, 'Infra Study'!A:A, 'Infra Study'!P:P),
   I559=1, "No Lift &amp; Shift",
   H559=1, "GKE",
   K559=1, "GCNV",
   G559=1, "Lift &amp; Shift Prod",
   TRUE, "Lift &amp; Shift Noprod"
)</f>
        <v>No Lift &amp; Shift</v>
      </c>
      <c r="U559" s="67">
        <f t="shared" si="7"/>
        <v>0</v>
      </c>
      <c r="V559" s="68">
        <f>if(T559="Lift &amp; Shift Noprod",if( Y559=0,Assumptions!$B$5, Assumptions!$B$4),if(T559="Lift &amp; Shift Prod",if(AND(N559=1,O559="T1"),Assumptions!$B$6,Assumptions!$B$4),0))</f>
        <v>0</v>
      </c>
      <c r="W559" s="62">
        <f>if(V559&lt;&gt;0,if(Q559="Unknown", Assumptions!$B$42,If(Q559&gt;1,Q559,2)),0)</f>
        <v>0</v>
      </c>
      <c r="X559" s="69">
        <f>if(V559&lt;&gt;0,if(R559="Unknown", Assumptions!$B$43,R559),0)</f>
        <v>0</v>
      </c>
      <c r="Y559" s="68">
        <f t="shared" si="8"/>
        <v>0</v>
      </c>
      <c r="Z559" s="68">
        <f>if(V559&lt;&gt;0,if(  S559="Unknown", Assumptions!$B$44,S559),0)</f>
        <v>0</v>
      </c>
      <c r="AA559" s="68">
        <f>if(V559 ="N2",ifna(vlookup(W559&amp;"-"&amp;X559,'Ref. VM'!A:B,2,0),"Custom"),if(V559 ="E2" , ifna(vlookup(W559&amp;"-"&amp;X559,'Ref. VM'!D:E,2,0),"Custom"),if(V559="N2D",ifna(vlookup(W559&amp;"-"&amp;X559,'Ref. VM'!G:H,2,0),"Custom"),if(V559="N4",ifna(vlookup(W559&amp;"-"&amp;X559,'Ref. VM'!J:K,2,0),"Custom"),0))))</f>
        <v>0</v>
      </c>
      <c r="AB559" s="67">
        <f t="shared" si="9"/>
        <v>0</v>
      </c>
      <c r="AC559" s="67">
        <f t="shared" si="10"/>
        <v>0</v>
      </c>
      <c r="AD559" s="67">
        <f t="shared" si="11"/>
        <v>0</v>
      </c>
      <c r="AE559" s="62">
        <f>if(T559="Lift &amp; Shift Prod",730,if(T559="Lift &amp; Shift Noprod",Assumptions!$B$3,0))</f>
        <v>0</v>
      </c>
      <c r="AF559" s="70">
        <f>if( U559=0,0,if(Y559=0, ((vlookup(AB559,'SKU Pricing'!A:B,Assumptions!$B$2,0)*W559)+(vlookup(AC559,'SKU Pricing'!A:B,Assumptions!$B$2,0)*X559))*AE559,((vlookup(AB559,'SKU Pricing'!A:B,Assumptions!$B$2,0)*W559)+(vlookup(AC559,'SKU Pricing'!A:B,Assumptions!$B$2,0)*(W559*8))+(vlookup(AD559,'SKU Pricing'!A:B,Assumptions!$B$2,0)*(X559-(W559*8))))*AE559))</f>
        <v>0</v>
      </c>
      <c r="AG559" s="67">
        <f t="shared" si="12"/>
        <v>0</v>
      </c>
      <c r="AH559" s="70">
        <f>ifna(vlookup(AG559,'SKU Pricing'!A:B,Assumptions!$B$2,0)*W559*AE559,0)</f>
        <v>0</v>
      </c>
      <c r="AI559" s="62" t="str">
        <f t="shared" si="13"/>
        <v/>
      </c>
      <c r="AJ559" s="62" t="str">
        <f>if(V559&lt;&gt;0, if(T559="Lift &amp; Shift Noprod",Assumptions!$B$9,if(V559=Assumptions!$B$6,Assumptions!$B$10,if(P559=1,Assumptions!$B$8,Assumptions!$B$7))),"")</f>
        <v/>
      </c>
      <c r="AK559" s="69">
        <f t="shared" si="14"/>
        <v>0</v>
      </c>
      <c r="AL559" s="69">
        <f>if(AJ559="Hyperdisk Balanced",Assumptions!$B$11,0)</f>
        <v>0</v>
      </c>
      <c r="AM559" s="69">
        <f>if(AJ559="Hyperdisk Balanced",Assumptions!$B$12,0)</f>
        <v>0</v>
      </c>
      <c r="AN559" s="70">
        <f>if(AK559=0,0,if(AJ559="Hyperdisk Balanced",vlookup(AK559&amp;" provisioned space",'SKU Pricing'!A:B,Assumptions!$B$2,0)*Z559+vlookup(AK559&amp;" provisioned IOPS",'SKU Pricing'!A:B,Assumptions!$B$2,0)*AL559*730+vlookup(AK559&amp;" provisioned throughput",'SKU Pricing'!A:B,Assumptions!$B$2,0)*AM559*730,vlookup(AK559,'SKU Pricing'!A:B,Assumptions!$B$2,0)*Z559))</f>
        <v>0</v>
      </c>
      <c r="AO559" s="70">
        <f t="shared" si="15"/>
        <v>0</v>
      </c>
      <c r="AP559" s="71">
        <f t="shared" si="16"/>
        <v>0</v>
      </c>
      <c r="AQ559" s="70">
        <f>ifna(vlookup(AP559,'SKU Pricing'!A:B,Assumptions!$B$2,0)*AE559,0)</f>
        <v>0</v>
      </c>
      <c r="AR559" s="72">
        <v>0.0</v>
      </c>
    </row>
    <row r="560">
      <c r="A560" s="61" t="s">
        <v>708</v>
      </c>
      <c r="B560" s="62" t="str">
        <f>ifna(if(vlookup(A560,vOS!A:B,2,0)="","Unknown",vlookup(A560,vOS!A:B,2,0)),"Unknown")</f>
        <v>Microsoft Windows Server 2019 (64-bit)</v>
      </c>
      <c r="C560" s="62">
        <f>vlookup(B560,'OS Study'!A:D,2,0)</f>
        <v>0</v>
      </c>
      <c r="D560" s="62" t="str">
        <f>vlookup(B560,'OS Study'!A:D,3,0)</f>
        <v>Windows</v>
      </c>
      <c r="E560" s="62" t="str">
        <f>vlookup(B560,'OS Study'!A:D,4,0)</f>
        <v>Server</v>
      </c>
      <c r="F560" s="63" t="str">
        <f>vlookup(B560,'OS Study'!A:E,5,0)</f>
        <v>2019</v>
      </c>
      <c r="G560" s="62">
        <f>IF(vlookup(A560,'RVtools V2.1'!A:J,4,0)="non",0,1)</f>
        <v>0</v>
      </c>
      <c r="H560" s="62">
        <f>if(vlookup(A560,'RVtools V2.1'!A:K,11,0)="kube",1,0)</f>
        <v>0</v>
      </c>
      <c r="I560" s="62">
        <f t="shared" si="5"/>
        <v>0</v>
      </c>
      <c r="J560" s="62">
        <f>ifna(vlookup(A560,'Infra Study'!A:Q,17,0),0)</f>
        <v>0</v>
      </c>
      <c r="K560" s="64">
        <f>IFERROR(__xludf.DUMMYFUNCTION("N(REGEXMATCH(VLOOKUP(A560, 'RVtools V2.1'!A:H, 8, 0), ""^Serveur de fichiers""))"),0.0)</f>
        <v>0</v>
      </c>
      <c r="L560" s="64">
        <f t="shared" si="6"/>
        <v>0</v>
      </c>
      <c r="M560" s="65" t="str">
        <f>ifna(vlookup(A560,'RVtools V2.1'!A:I,8,0),"N/A")</f>
        <v>Infra - Veeam</v>
      </c>
      <c r="N560" s="64">
        <f>IFERROR(__xludf.DUMMYFUNCTION("IF(REGEXMATCH(M560, ""(?i)"" &amp; JOIN(""|"", SPLIT(""kalisil"", "" ""))), 1, 0)"),0.0)</f>
        <v>0</v>
      </c>
      <c r="O560" s="64" t="str">
        <f>vlookup(A560,'RVtools V2.1'!A:H,7,0)</f>
        <v>N/A</v>
      </c>
      <c r="P560" s="64">
        <f>if(vlookup(A560,'RVtools V2.1'!A:H,5,0)="oui",1,0)</f>
        <v>0</v>
      </c>
      <c r="Q560" s="64">
        <f>ifna(vlookup(A560,vCPU!A:B,2,0),"Unknown")</f>
        <v>8</v>
      </c>
      <c r="R560" s="66">
        <f>ifna(vlookup(A560,vMemory!A:C,3,0),"Unknown")</f>
        <v>16</v>
      </c>
      <c r="S560" s="66">
        <f>ifna(vlookup(A560,vDisk!A:C,3,0),"Unknown")</f>
        <v>68</v>
      </c>
      <c r="T560" s="67" t="str">
        <f t="array" ref="T560">IFS(
   L560=1, "No Lift &amp; Shift",
   J560=1, XLOOKUP(A560, 'Infra Study'!A:A, 'Infra Study'!P:P),
   I560=1, "No Lift &amp; Shift",
   H560=1, "GKE",
   K560=1, "GCNV",
   G560=1, "Lift &amp; Shift Prod",
   TRUE, "Lift &amp; Shift Noprod"
)</f>
        <v>Lift &amp; Shift Noprod</v>
      </c>
      <c r="U560" s="67">
        <f t="shared" si="7"/>
        <v>1</v>
      </c>
      <c r="V560" s="68" t="str">
        <f>if(T560="Lift &amp; Shift Noprod",if( Y560=0,Assumptions!$B$5, Assumptions!$B$4),if(T560="Lift &amp; Shift Prod",if(AND(N560=1,O560="T1"),Assumptions!$B$6,Assumptions!$B$4),0))</f>
        <v>E2</v>
      </c>
      <c r="W560" s="69">
        <f>if(V560&lt;&gt;0,if(Q560="Unknown", Assumptions!$B$42,If(Q560&gt;1,Q560,2)),0)</f>
        <v>8</v>
      </c>
      <c r="X560" s="69">
        <f>if(V560&lt;&gt;0,if(R560="Unknown", Assumptions!$B$43,R560),0)</f>
        <v>16</v>
      </c>
      <c r="Y560" s="68">
        <f t="shared" si="8"/>
        <v>0</v>
      </c>
      <c r="Z560" s="68">
        <f>if(V560&lt;&gt;0,if(  S560="Unknown", Assumptions!$B$44,S560),0)</f>
        <v>68</v>
      </c>
      <c r="AA560" s="68" t="str">
        <f>if(V560 ="N2",ifna(vlookup(W560&amp;"-"&amp;X560,'Ref. VM'!A:B,2,0),"Custom"),if(V560 ="E2" , ifna(vlookup(W560&amp;"-"&amp;X560,'Ref. VM'!D:E,2,0),"Custom"),if(V560="N2D",ifna(vlookup(W560&amp;"-"&amp;X560,'Ref. VM'!G:H,2,0),"Custom"),if(V560="N4",ifna(vlookup(W560&amp;"-"&amp;X560,'Ref. VM'!J:K,2,0),"Custom"),0))))</f>
        <v>Custom</v>
      </c>
      <c r="AB560" s="67" t="str">
        <f t="shared" si="9"/>
        <v>E2-Custom vCPUs</v>
      </c>
      <c r="AC560" s="67" t="str">
        <f t="shared" si="10"/>
        <v>E2-Custom RAM</v>
      </c>
      <c r="AD560" s="67">
        <f t="shared" si="11"/>
        <v>0</v>
      </c>
      <c r="AE560" s="69">
        <f>if(T560="Lift &amp; Shift Prod",730,if(T560="Lift &amp; Shift Noprod",Assumptions!$B$3,0))</f>
        <v>270</v>
      </c>
      <c r="AF560" s="70">
        <f>if( U560=0,0,if(Y560=0, ((vlookup(AB560,'SKU Pricing'!A:B,Assumptions!$B$2,0)*W560)+(vlookup(AC560,'SKU Pricing'!A:B,Assumptions!$B$2,0)*X560))*AE560,((vlookup(AB560,'SKU Pricing'!A:B,Assumptions!$B$2,0)*W560)+(vlookup(AC560,'SKU Pricing'!A:B,Assumptions!$B$2,0)*(W560*8))+(vlookup(AD560,'SKU Pricing'!A:B,Assumptions!$B$2,0)*(X560-(W560*8))))*AE560))</f>
        <v>72.766512</v>
      </c>
      <c r="AG560" s="67" t="str">
        <f t="shared" si="12"/>
        <v>Windows Server</v>
      </c>
      <c r="AH560" s="70">
        <f>ifna(vlookup(AG560,'SKU Pricing'!A:B,Assumptions!$B$2,0)*W560*AE560,0)</f>
        <v>99.36</v>
      </c>
      <c r="AI560" s="62" t="str">
        <f t="shared" si="13"/>
        <v/>
      </c>
      <c r="AJ560" s="62" t="str">
        <f>if(V560&lt;&gt;0, if(T560="Lift &amp; Shift Noprod",Assumptions!$B$9,if(V560=Assumptions!$B$6,Assumptions!$B$10,if(P560=1,Assumptions!$B$8,Assumptions!$B$7))),"")</f>
        <v>Balanced</v>
      </c>
      <c r="AK560" s="69" t="str">
        <f t="shared" si="14"/>
        <v>Balanced</v>
      </c>
      <c r="AL560" s="69">
        <f>if(AJ560="Hyperdisk Balanced",Assumptions!$B$11,0)</f>
        <v>0</v>
      </c>
      <c r="AM560" s="69">
        <f>if(AJ560="Hyperdisk Balanced",Assumptions!$B$12,0)</f>
        <v>0</v>
      </c>
      <c r="AN560" s="70">
        <f>if(AK560=0,0,if(AJ560="Hyperdisk Balanced",vlookup(AK560&amp;" provisioned space",'SKU Pricing'!A:B,Assumptions!$B$2,0)*Z560+vlookup(AK560&amp;" provisioned IOPS",'SKU Pricing'!A:B,Assumptions!$B$2,0)*AL560*730+vlookup(AK560&amp;" provisioned throughput",'SKU Pricing'!A:B,Assumptions!$B$2,0)*AM560*730,vlookup(AK560,'SKU Pricing'!A:B,Assumptions!$B$2,0)*Z560))</f>
        <v>7.888</v>
      </c>
      <c r="AO560" s="70">
        <f t="shared" si="15"/>
        <v>180.014512</v>
      </c>
      <c r="AP560" s="71" t="str">
        <f t="shared" si="16"/>
        <v>VM Manager</v>
      </c>
      <c r="AQ560" s="70">
        <f>ifna(vlookup(AP560,'SKU Pricing'!A:B,Assumptions!$B$2,0)*AE560,0)</f>
        <v>0.81</v>
      </c>
      <c r="AR560" s="72">
        <v>0.0</v>
      </c>
    </row>
    <row r="561">
      <c r="A561" s="61" t="s">
        <v>709</v>
      </c>
      <c r="B561" s="62" t="str">
        <f>ifna(if(vlookup(A561,vOS!A:B,2,0)="","Unknown",vlookup(A561,vOS!A:B,2,0)),"Unknown")</f>
        <v>Microsoft Windows Server 2019 (64-bit)</v>
      </c>
      <c r="C561" s="62">
        <f>vlookup(B561,'OS Study'!A:D,2,0)</f>
        <v>0</v>
      </c>
      <c r="D561" s="62" t="str">
        <f>vlookup(B561,'OS Study'!A:D,3,0)</f>
        <v>Windows</v>
      </c>
      <c r="E561" s="62" t="str">
        <f>vlookup(B561,'OS Study'!A:D,4,0)</f>
        <v>Server</v>
      </c>
      <c r="F561" s="63" t="str">
        <f>vlookup(B561,'OS Study'!A:E,5,0)</f>
        <v>2019</v>
      </c>
      <c r="G561" s="62">
        <f>IF(vlookup(A561,'RVtools V2.1'!A:J,4,0)="non",0,1)</f>
        <v>0</v>
      </c>
      <c r="H561" s="62">
        <f>if(vlookup(A561,'RVtools V2.1'!A:K,11,0)="kube",1,0)</f>
        <v>0</v>
      </c>
      <c r="I561" s="62">
        <f t="shared" si="5"/>
        <v>0</v>
      </c>
      <c r="J561" s="62">
        <f>ifna(vlookup(A561,'Infra Study'!A:Q,17,0),0)</f>
        <v>0</v>
      </c>
      <c r="K561" s="64">
        <f>IFERROR(__xludf.DUMMYFUNCTION("N(REGEXMATCH(VLOOKUP(A561, 'RVtools V2.1'!A:H, 8, 0), ""^Serveur de fichiers""))"),0.0)</f>
        <v>0</v>
      </c>
      <c r="L561" s="64">
        <f t="shared" si="6"/>
        <v>0</v>
      </c>
      <c r="M561" s="65" t="str">
        <f>ifna(vlookup(A561,'RVtools V2.1'!A:I,8,0),"N/A")</f>
        <v>Infra - Veeam</v>
      </c>
      <c r="N561" s="64">
        <f>IFERROR(__xludf.DUMMYFUNCTION("IF(REGEXMATCH(M561, ""(?i)"" &amp; JOIN(""|"", SPLIT(""kalisil"", "" ""))), 1, 0)"),0.0)</f>
        <v>0</v>
      </c>
      <c r="O561" s="64" t="str">
        <f>vlookup(A561,'RVtools V2.1'!A:H,7,0)</f>
        <v>N/A</v>
      </c>
      <c r="P561" s="64">
        <f>if(vlookup(A561,'RVtools V2.1'!A:H,5,0)="oui",1,0)</f>
        <v>0</v>
      </c>
      <c r="Q561" s="64">
        <f>ifna(vlookup(A561,vCPU!A:B,2,0),"Unknown")</f>
        <v>8</v>
      </c>
      <c r="R561" s="66">
        <f>ifna(vlookup(A561,vMemory!A:C,3,0),"Unknown")</f>
        <v>16</v>
      </c>
      <c r="S561" s="66">
        <f>ifna(vlookup(A561,vDisk!A:C,3,0),"Unknown")</f>
        <v>126</v>
      </c>
      <c r="T561" s="67" t="str">
        <f t="array" ref="T561">IFS(
   L561=1, "No Lift &amp; Shift",
   J561=1, XLOOKUP(A561, 'Infra Study'!A:A, 'Infra Study'!P:P),
   I561=1, "No Lift &amp; Shift",
   H561=1, "GKE",
   K561=1, "GCNV",
   G561=1, "Lift &amp; Shift Prod",
   TRUE, "Lift &amp; Shift Noprod"
)</f>
        <v>Lift &amp; Shift Noprod</v>
      </c>
      <c r="U561" s="67">
        <f t="shared" si="7"/>
        <v>1</v>
      </c>
      <c r="V561" s="68" t="str">
        <f>if(T561="Lift &amp; Shift Noprod",if( Y561=0,Assumptions!$B$5, Assumptions!$B$4),if(T561="Lift &amp; Shift Prod",if(AND(N561=1,O561="T1"),Assumptions!$B$6,Assumptions!$B$4),0))</f>
        <v>E2</v>
      </c>
      <c r="W561" s="69">
        <f>if(V561&lt;&gt;0,if(Q561="Unknown", Assumptions!$B$42,If(Q561&gt;1,Q561,2)),0)</f>
        <v>8</v>
      </c>
      <c r="X561" s="69">
        <f>if(V561&lt;&gt;0,if(R561="Unknown", Assumptions!$B$43,R561),0)</f>
        <v>16</v>
      </c>
      <c r="Y561" s="68">
        <f t="shared" si="8"/>
        <v>0</v>
      </c>
      <c r="Z561" s="68">
        <f>if(V561&lt;&gt;0,if(  S561="Unknown", Assumptions!$B$44,S561),0)</f>
        <v>126</v>
      </c>
      <c r="AA561" s="68" t="str">
        <f>if(V561 ="N2",ifna(vlookup(W561&amp;"-"&amp;X561,'Ref. VM'!A:B,2,0),"Custom"),if(V561 ="E2" , ifna(vlookup(W561&amp;"-"&amp;X561,'Ref. VM'!D:E,2,0),"Custom"),if(V561="N2D",ifna(vlookup(W561&amp;"-"&amp;X561,'Ref. VM'!G:H,2,0),"Custom"),if(V561="N4",ifna(vlookup(W561&amp;"-"&amp;X561,'Ref. VM'!J:K,2,0),"Custom"),0))))</f>
        <v>Custom</v>
      </c>
      <c r="AB561" s="67" t="str">
        <f t="shared" si="9"/>
        <v>E2-Custom vCPUs</v>
      </c>
      <c r="AC561" s="67" t="str">
        <f t="shared" si="10"/>
        <v>E2-Custom RAM</v>
      </c>
      <c r="AD561" s="67">
        <f t="shared" si="11"/>
        <v>0</v>
      </c>
      <c r="AE561" s="69">
        <f>if(T561="Lift &amp; Shift Prod",730,if(T561="Lift &amp; Shift Noprod",Assumptions!$B$3,0))</f>
        <v>270</v>
      </c>
      <c r="AF561" s="70">
        <f>if( U561=0,0,if(Y561=0, ((vlookup(AB561,'SKU Pricing'!A:B,Assumptions!$B$2,0)*W561)+(vlookup(AC561,'SKU Pricing'!A:B,Assumptions!$B$2,0)*X561))*AE561,((vlookup(AB561,'SKU Pricing'!A:B,Assumptions!$B$2,0)*W561)+(vlookup(AC561,'SKU Pricing'!A:B,Assumptions!$B$2,0)*(W561*8))+(vlookup(AD561,'SKU Pricing'!A:B,Assumptions!$B$2,0)*(X561-(W561*8))))*AE561))</f>
        <v>72.766512</v>
      </c>
      <c r="AG561" s="67" t="str">
        <f t="shared" si="12"/>
        <v>Windows Server</v>
      </c>
      <c r="AH561" s="70">
        <f>ifna(vlookup(AG561,'SKU Pricing'!A:B,Assumptions!$B$2,0)*W561*AE561,0)</f>
        <v>99.36</v>
      </c>
      <c r="AI561" s="62" t="str">
        <f t="shared" si="13"/>
        <v/>
      </c>
      <c r="AJ561" s="62" t="str">
        <f>if(V561&lt;&gt;0, if(T561="Lift &amp; Shift Noprod",Assumptions!$B$9,if(V561=Assumptions!$B$6,Assumptions!$B$10,if(P561=1,Assumptions!$B$8,Assumptions!$B$7))),"")</f>
        <v>Balanced</v>
      </c>
      <c r="AK561" s="69" t="str">
        <f t="shared" si="14"/>
        <v>Balanced</v>
      </c>
      <c r="AL561" s="69">
        <f>if(AJ561="Hyperdisk Balanced",Assumptions!$B$11,0)</f>
        <v>0</v>
      </c>
      <c r="AM561" s="69">
        <f>if(AJ561="Hyperdisk Balanced",Assumptions!$B$12,0)</f>
        <v>0</v>
      </c>
      <c r="AN561" s="70">
        <f>if(AK561=0,0,if(AJ561="Hyperdisk Balanced",vlookup(AK561&amp;" provisioned space",'SKU Pricing'!A:B,Assumptions!$B$2,0)*Z561+vlookup(AK561&amp;" provisioned IOPS",'SKU Pricing'!A:B,Assumptions!$B$2,0)*AL561*730+vlookup(AK561&amp;" provisioned throughput",'SKU Pricing'!A:B,Assumptions!$B$2,0)*AM561*730,vlookup(AK561,'SKU Pricing'!A:B,Assumptions!$B$2,0)*Z561))</f>
        <v>14.616</v>
      </c>
      <c r="AO561" s="70">
        <f t="shared" si="15"/>
        <v>186.742512</v>
      </c>
      <c r="AP561" s="71" t="str">
        <f t="shared" si="16"/>
        <v>VM Manager</v>
      </c>
      <c r="AQ561" s="70">
        <f>ifna(vlookup(AP561,'SKU Pricing'!A:B,Assumptions!$B$2,0)*AE561,0)</f>
        <v>0.81</v>
      </c>
      <c r="AR561" s="72">
        <v>0.0</v>
      </c>
    </row>
    <row r="562">
      <c r="A562" s="61" t="s">
        <v>710</v>
      </c>
      <c r="B562" s="62" t="str">
        <f>ifna(if(vlookup(A562,vOS!A:B,2,0)="","Unknown",vlookup(A562,vOS!A:B,2,0)),"Unknown")</f>
        <v>Microsoft Windows Server 2019 (64-bit)</v>
      </c>
      <c r="C562" s="62">
        <f>vlookup(B562,'OS Study'!A:D,2,0)</f>
        <v>0</v>
      </c>
      <c r="D562" s="62" t="str">
        <f>vlookup(B562,'OS Study'!A:D,3,0)</f>
        <v>Windows</v>
      </c>
      <c r="E562" s="62" t="str">
        <f>vlookup(B562,'OS Study'!A:D,4,0)</f>
        <v>Server</v>
      </c>
      <c r="F562" s="63" t="str">
        <f>vlookup(B562,'OS Study'!A:E,5,0)</f>
        <v>2019</v>
      </c>
      <c r="G562" s="62">
        <f>IF(vlookup(A562,'RVtools V2.1'!A:J,4,0)="non",0,1)</f>
        <v>0</v>
      </c>
      <c r="H562" s="62">
        <f>if(vlookup(A562,'RVtools V2.1'!A:K,11,0)="kube",1,0)</f>
        <v>0</v>
      </c>
      <c r="I562" s="62">
        <f t="shared" si="5"/>
        <v>0</v>
      </c>
      <c r="J562" s="62">
        <f>ifna(vlookup(A562,'Infra Study'!A:Q,17,0),0)</f>
        <v>0</v>
      </c>
      <c r="K562" s="64">
        <f>IFERROR(__xludf.DUMMYFUNCTION("N(REGEXMATCH(VLOOKUP(A562, 'RVtools V2.1'!A:H, 8, 0), ""^Serveur de fichiers""))"),0.0)</f>
        <v>0</v>
      </c>
      <c r="L562" s="64">
        <f t="shared" si="6"/>
        <v>0</v>
      </c>
      <c r="M562" s="65" t="str">
        <f>ifna(vlookup(A562,'RVtools V2.1'!A:I,8,0),"N/A")</f>
        <v>Infra - Veeam</v>
      </c>
      <c r="N562" s="64">
        <f>IFERROR(__xludf.DUMMYFUNCTION("IF(REGEXMATCH(M562, ""(?i)"" &amp; JOIN(""|"", SPLIT(""kalisil"", "" ""))), 1, 0)"),0.0)</f>
        <v>0</v>
      </c>
      <c r="O562" s="64" t="str">
        <f>vlookup(A562,'RVtools V2.1'!A:H,7,0)</f>
        <v>N/A</v>
      </c>
      <c r="P562" s="64">
        <f>if(vlookup(A562,'RVtools V2.1'!A:H,5,0)="oui",1,0)</f>
        <v>0</v>
      </c>
      <c r="Q562" s="64">
        <f>ifna(vlookup(A562,vCPU!A:B,2,0),"Unknown")</f>
        <v>8</v>
      </c>
      <c r="R562" s="66">
        <f>ifna(vlookup(A562,vMemory!A:C,3,0),"Unknown")</f>
        <v>16</v>
      </c>
      <c r="S562" s="66">
        <f>ifna(vlookup(A562,vDisk!A:C,3,0),"Unknown")</f>
        <v>76</v>
      </c>
      <c r="T562" s="67" t="str">
        <f t="array" ref="T562">IFS(
   L562=1, "No Lift &amp; Shift",
   J562=1, XLOOKUP(A562, 'Infra Study'!A:A, 'Infra Study'!P:P),
   I562=1, "No Lift &amp; Shift",
   H562=1, "GKE",
   K562=1, "GCNV",
   G562=1, "Lift &amp; Shift Prod",
   TRUE, "Lift &amp; Shift Noprod"
)</f>
        <v>Lift &amp; Shift Noprod</v>
      </c>
      <c r="U562" s="67">
        <f t="shared" si="7"/>
        <v>1</v>
      </c>
      <c r="V562" s="68" t="str">
        <f>if(T562="Lift &amp; Shift Noprod",if( Y562=0,Assumptions!$B$5, Assumptions!$B$4),if(T562="Lift &amp; Shift Prod",if(AND(N562=1,O562="T1"),Assumptions!$B$6,Assumptions!$B$4),0))</f>
        <v>E2</v>
      </c>
      <c r="W562" s="69">
        <f>if(V562&lt;&gt;0,if(Q562="Unknown", Assumptions!$B$42,If(Q562&gt;1,Q562,2)),0)</f>
        <v>8</v>
      </c>
      <c r="X562" s="69">
        <f>if(V562&lt;&gt;0,if(R562="Unknown", Assumptions!$B$43,R562),0)</f>
        <v>16</v>
      </c>
      <c r="Y562" s="68">
        <f t="shared" si="8"/>
        <v>0</v>
      </c>
      <c r="Z562" s="68">
        <f>if(V562&lt;&gt;0,if(  S562="Unknown", Assumptions!$B$44,S562),0)</f>
        <v>76</v>
      </c>
      <c r="AA562" s="68" t="str">
        <f>if(V562 ="N2",ifna(vlookup(W562&amp;"-"&amp;X562,'Ref. VM'!A:B,2,0),"Custom"),if(V562 ="E2" , ifna(vlookup(W562&amp;"-"&amp;X562,'Ref. VM'!D:E,2,0),"Custom"),if(V562="N2D",ifna(vlookup(W562&amp;"-"&amp;X562,'Ref. VM'!G:H,2,0),"Custom"),if(V562="N4",ifna(vlookup(W562&amp;"-"&amp;X562,'Ref. VM'!J:K,2,0),"Custom"),0))))</f>
        <v>Custom</v>
      </c>
      <c r="AB562" s="67" t="str">
        <f t="shared" si="9"/>
        <v>E2-Custom vCPUs</v>
      </c>
      <c r="AC562" s="67" t="str">
        <f t="shared" si="10"/>
        <v>E2-Custom RAM</v>
      </c>
      <c r="AD562" s="67">
        <f t="shared" si="11"/>
        <v>0</v>
      </c>
      <c r="AE562" s="69">
        <f>if(T562="Lift &amp; Shift Prod",730,if(T562="Lift &amp; Shift Noprod",Assumptions!$B$3,0))</f>
        <v>270</v>
      </c>
      <c r="AF562" s="70">
        <f>if( U562=0,0,if(Y562=0, ((vlookup(AB562,'SKU Pricing'!A:B,Assumptions!$B$2,0)*W562)+(vlookup(AC562,'SKU Pricing'!A:B,Assumptions!$B$2,0)*X562))*AE562,((vlookup(AB562,'SKU Pricing'!A:B,Assumptions!$B$2,0)*W562)+(vlookup(AC562,'SKU Pricing'!A:B,Assumptions!$B$2,0)*(W562*8))+(vlookup(AD562,'SKU Pricing'!A:B,Assumptions!$B$2,0)*(X562-(W562*8))))*AE562))</f>
        <v>72.766512</v>
      </c>
      <c r="AG562" s="67" t="str">
        <f t="shared" si="12"/>
        <v>Windows Server</v>
      </c>
      <c r="AH562" s="70">
        <f>ifna(vlookup(AG562,'SKU Pricing'!A:B,Assumptions!$B$2,0)*W562*AE562,0)</f>
        <v>99.36</v>
      </c>
      <c r="AI562" s="62" t="str">
        <f t="shared" si="13"/>
        <v/>
      </c>
      <c r="AJ562" s="62" t="str">
        <f>if(V562&lt;&gt;0, if(T562="Lift &amp; Shift Noprod",Assumptions!$B$9,if(V562=Assumptions!$B$6,Assumptions!$B$10,if(P562=1,Assumptions!$B$8,Assumptions!$B$7))),"")</f>
        <v>Balanced</v>
      </c>
      <c r="AK562" s="69" t="str">
        <f t="shared" si="14"/>
        <v>Balanced</v>
      </c>
      <c r="AL562" s="69">
        <f>if(AJ562="Hyperdisk Balanced",Assumptions!$B$11,0)</f>
        <v>0</v>
      </c>
      <c r="AM562" s="69">
        <f>if(AJ562="Hyperdisk Balanced",Assumptions!$B$12,0)</f>
        <v>0</v>
      </c>
      <c r="AN562" s="70">
        <f>if(AK562=0,0,if(AJ562="Hyperdisk Balanced",vlookup(AK562&amp;" provisioned space",'SKU Pricing'!A:B,Assumptions!$B$2,0)*Z562+vlookup(AK562&amp;" provisioned IOPS",'SKU Pricing'!A:B,Assumptions!$B$2,0)*AL562*730+vlookup(AK562&amp;" provisioned throughput",'SKU Pricing'!A:B,Assumptions!$B$2,0)*AM562*730,vlookup(AK562,'SKU Pricing'!A:B,Assumptions!$B$2,0)*Z562))</f>
        <v>8.816</v>
      </c>
      <c r="AO562" s="70">
        <f t="shared" si="15"/>
        <v>180.942512</v>
      </c>
      <c r="AP562" s="71" t="str">
        <f t="shared" si="16"/>
        <v>VM Manager</v>
      </c>
      <c r="AQ562" s="70">
        <f>ifna(vlookup(AP562,'SKU Pricing'!A:B,Assumptions!$B$2,0)*AE562,0)</f>
        <v>0.81</v>
      </c>
      <c r="AR562" s="72">
        <v>0.0</v>
      </c>
    </row>
    <row r="563">
      <c r="A563" s="61" t="s">
        <v>711</v>
      </c>
      <c r="B563" s="62" t="str">
        <f>ifna(if(vlookup(A563,vOS!A:B,2,0)="","Unknown",vlookup(A563,vOS!A:B,2,0)),"Unknown")</f>
        <v>Microsoft Windows Server 2019 (64-bit)</v>
      </c>
      <c r="C563" s="62">
        <f>vlookup(B563,'OS Study'!A:D,2,0)</f>
        <v>0</v>
      </c>
      <c r="D563" s="62" t="str">
        <f>vlookup(B563,'OS Study'!A:D,3,0)</f>
        <v>Windows</v>
      </c>
      <c r="E563" s="62" t="str">
        <f>vlookup(B563,'OS Study'!A:D,4,0)</f>
        <v>Server</v>
      </c>
      <c r="F563" s="63" t="str">
        <f>vlookup(B563,'OS Study'!A:E,5,0)</f>
        <v>2019</v>
      </c>
      <c r="G563" s="62">
        <f>IF(vlookup(A563,'RVtools V2.1'!A:J,4,0)="non",0,1)</f>
        <v>0</v>
      </c>
      <c r="H563" s="62">
        <f>if(vlookup(A563,'RVtools V2.1'!A:K,11,0)="kube",1,0)</f>
        <v>0</v>
      </c>
      <c r="I563" s="62">
        <f t="shared" si="5"/>
        <v>0</v>
      </c>
      <c r="J563" s="62">
        <f>ifna(vlookup(A563,'Infra Study'!A:Q,17,0),0)</f>
        <v>1</v>
      </c>
      <c r="K563" s="64">
        <f>IFERROR(__xludf.DUMMYFUNCTION("N(REGEXMATCH(VLOOKUP(A563, 'RVtools V2.1'!A:H, 8, 0), ""^Serveur de fichiers""))"),0.0)</f>
        <v>0</v>
      </c>
      <c r="L563" s="64">
        <f t="shared" si="6"/>
        <v>0</v>
      </c>
      <c r="M563" s="65" t="str">
        <f>ifna(vlookup(A563,'RVtools V2.1'!A:I,8,0),"N/A")</f>
        <v>Infra - Veeam</v>
      </c>
      <c r="N563" s="64">
        <f>IFERROR(__xludf.DUMMYFUNCTION("IF(REGEXMATCH(M563, ""(?i)"" &amp; JOIN(""|"", SPLIT(""kalisil"", "" ""))), 1, 0)"),0.0)</f>
        <v>0</v>
      </c>
      <c r="O563" s="64" t="str">
        <f>vlookup(A563,'RVtools V2.1'!A:H,7,0)</f>
        <v>N/A</v>
      </c>
      <c r="P563" s="64">
        <f>if(vlookup(A563,'RVtools V2.1'!A:H,5,0)="oui",1,0)</f>
        <v>0</v>
      </c>
      <c r="Q563" s="64">
        <f>ifna(vlookup(A563,vCPU!A:B,2,0),"Unknown")</f>
        <v>8</v>
      </c>
      <c r="R563" s="66">
        <f>ifna(vlookup(A563,vMemory!A:C,3,0),"Unknown")</f>
        <v>8</v>
      </c>
      <c r="S563" s="66">
        <f>ifna(vlookup(A563,vDisk!A:C,3,0),"Unknown")</f>
        <v>670</v>
      </c>
      <c r="T563" s="67" t="str">
        <f t="array" ref="T563">IFS(
   L563=1, "No Lift &amp; Shift",
   J563=1, XLOOKUP(A563, 'Infra Study'!A:A, 'Infra Study'!P:P),
   I563=1, "No Lift &amp; Shift",
   H563=1, "GKE",
   K563=1, "GCNV",
   G563=1, "Lift &amp; Shift Prod",
   TRUE, "Lift &amp; Shift Noprod"
)</f>
        <v>No Lift &amp; Shift</v>
      </c>
      <c r="U563" s="67">
        <f t="shared" si="7"/>
        <v>0</v>
      </c>
      <c r="V563" s="68">
        <f>if(T563="Lift &amp; Shift Noprod",if( Y563=0,Assumptions!$B$5, Assumptions!$B$4),if(T563="Lift &amp; Shift Prod",if(AND(N563=1,O563="T1"),Assumptions!$B$6,Assumptions!$B$4),0))</f>
        <v>0</v>
      </c>
      <c r="W563" s="62">
        <f>if(V563&lt;&gt;0,if(Q563="Unknown", Assumptions!$B$42,If(Q563&gt;1,Q563,2)),0)</f>
        <v>0</v>
      </c>
      <c r="X563" s="69">
        <f>if(V563&lt;&gt;0,if(R563="Unknown", Assumptions!$B$43,R563),0)</f>
        <v>0</v>
      </c>
      <c r="Y563" s="68">
        <f t="shared" si="8"/>
        <v>0</v>
      </c>
      <c r="Z563" s="68">
        <f>if(V563&lt;&gt;0,if(  S563="Unknown", Assumptions!$B$44,S563),0)</f>
        <v>0</v>
      </c>
      <c r="AA563" s="68">
        <f>if(V563 ="N2",ifna(vlookup(W563&amp;"-"&amp;X563,'Ref. VM'!A:B,2,0),"Custom"),if(V563 ="E2" , ifna(vlookup(W563&amp;"-"&amp;X563,'Ref. VM'!D:E,2,0),"Custom"),if(V563="N2D",ifna(vlookup(W563&amp;"-"&amp;X563,'Ref. VM'!G:H,2,0),"Custom"),if(V563="N4",ifna(vlookup(W563&amp;"-"&amp;X563,'Ref. VM'!J:K,2,0),"Custom"),0))))</f>
        <v>0</v>
      </c>
      <c r="AB563" s="67">
        <f t="shared" si="9"/>
        <v>0</v>
      </c>
      <c r="AC563" s="67">
        <f t="shared" si="10"/>
        <v>0</v>
      </c>
      <c r="AD563" s="67">
        <f t="shared" si="11"/>
        <v>0</v>
      </c>
      <c r="AE563" s="62">
        <f>if(T563="Lift &amp; Shift Prod",730,if(T563="Lift &amp; Shift Noprod",Assumptions!$B$3,0))</f>
        <v>0</v>
      </c>
      <c r="AF563" s="70">
        <f>if( U563=0,0,if(Y563=0, ((vlookup(AB563,'SKU Pricing'!A:B,Assumptions!$B$2,0)*W563)+(vlookup(AC563,'SKU Pricing'!A:B,Assumptions!$B$2,0)*X563))*AE563,((vlookup(AB563,'SKU Pricing'!A:B,Assumptions!$B$2,0)*W563)+(vlookup(AC563,'SKU Pricing'!A:B,Assumptions!$B$2,0)*(W563*8))+(vlookup(AD563,'SKU Pricing'!A:B,Assumptions!$B$2,0)*(X563-(W563*8))))*AE563))</f>
        <v>0</v>
      </c>
      <c r="AG563" s="67">
        <f t="shared" si="12"/>
        <v>0</v>
      </c>
      <c r="AH563" s="70">
        <f>ifna(vlookup(AG563,'SKU Pricing'!A:B,Assumptions!$B$2,0)*W563*AE563,0)</f>
        <v>0</v>
      </c>
      <c r="AI563" s="62" t="str">
        <f t="shared" si="13"/>
        <v/>
      </c>
      <c r="AJ563" s="62" t="str">
        <f>if(V563&lt;&gt;0, if(T563="Lift &amp; Shift Noprod",Assumptions!$B$9,if(V563=Assumptions!$B$6,Assumptions!$B$10,if(P563=1,Assumptions!$B$8,Assumptions!$B$7))),"")</f>
        <v/>
      </c>
      <c r="AK563" s="69">
        <f t="shared" si="14"/>
        <v>0</v>
      </c>
      <c r="AL563" s="69">
        <f>if(AJ563="Hyperdisk Balanced",Assumptions!$B$11,0)</f>
        <v>0</v>
      </c>
      <c r="AM563" s="69">
        <f>if(AJ563="Hyperdisk Balanced",Assumptions!$B$12,0)</f>
        <v>0</v>
      </c>
      <c r="AN563" s="70">
        <f>if(AK563=0,0,if(AJ563="Hyperdisk Balanced",vlookup(AK563&amp;" provisioned space",'SKU Pricing'!A:B,Assumptions!$B$2,0)*Z563+vlookup(AK563&amp;" provisioned IOPS",'SKU Pricing'!A:B,Assumptions!$B$2,0)*AL563*730+vlookup(AK563&amp;" provisioned throughput",'SKU Pricing'!A:B,Assumptions!$B$2,0)*AM563*730,vlookup(AK563,'SKU Pricing'!A:B,Assumptions!$B$2,0)*Z563))</f>
        <v>0</v>
      </c>
      <c r="AO563" s="70">
        <f t="shared" si="15"/>
        <v>0</v>
      </c>
      <c r="AP563" s="71">
        <f t="shared" si="16"/>
        <v>0</v>
      </c>
      <c r="AQ563" s="70">
        <f>ifna(vlookup(AP563,'SKU Pricing'!A:B,Assumptions!$B$2,0)*AE563,0)</f>
        <v>0</v>
      </c>
      <c r="AR563" s="72">
        <v>0.0</v>
      </c>
    </row>
    <row r="564">
      <c r="A564" s="61" t="s">
        <v>712</v>
      </c>
      <c r="B564" s="62" t="str">
        <f>ifna(if(vlookup(A564,vOS!A:B,2,0)="","Unknown",vlookup(A564,vOS!A:B,2,0)),"Unknown")</f>
        <v>Microsoft Windows Server 2019 (64-bit)</v>
      </c>
      <c r="C564" s="62">
        <f>vlookup(B564,'OS Study'!A:D,2,0)</f>
        <v>0</v>
      </c>
      <c r="D564" s="62" t="str">
        <f>vlookup(B564,'OS Study'!A:D,3,0)</f>
        <v>Windows</v>
      </c>
      <c r="E564" s="62" t="str">
        <f>vlookup(B564,'OS Study'!A:D,4,0)</f>
        <v>Server</v>
      </c>
      <c r="F564" s="63" t="str">
        <f>vlookup(B564,'OS Study'!A:E,5,0)</f>
        <v>2019</v>
      </c>
      <c r="G564" s="62">
        <f>IF(vlookup(A564,'RVtools V2.1'!A:J,4,0)="non",0,1)</f>
        <v>0</v>
      </c>
      <c r="H564" s="62">
        <f>if(vlookup(A564,'RVtools V2.1'!A:K,11,0)="kube",1,0)</f>
        <v>0</v>
      </c>
      <c r="I564" s="62">
        <f t="shared" si="5"/>
        <v>0</v>
      </c>
      <c r="J564" s="62">
        <f>ifna(vlookup(A564,'Infra Study'!A:Q,17,0),0)</f>
        <v>1</v>
      </c>
      <c r="K564" s="64">
        <f>IFERROR(__xludf.DUMMYFUNCTION("N(REGEXMATCH(VLOOKUP(A564, 'RVtools V2.1'!A:H, 8, 0), ""^Serveur de fichiers""))"),0.0)</f>
        <v>0</v>
      </c>
      <c r="L564" s="64">
        <f t="shared" si="6"/>
        <v>0</v>
      </c>
      <c r="M564" s="65" t="str">
        <f>ifna(vlookup(A564,'RVtools V2.1'!A:I,8,0),"N/A")</f>
        <v>Infra - Veeam</v>
      </c>
      <c r="N564" s="64">
        <f>IFERROR(__xludf.DUMMYFUNCTION("IF(REGEXMATCH(M564, ""(?i)"" &amp; JOIN(""|"", SPLIT(""kalisil"", "" ""))), 1, 0)"),0.0)</f>
        <v>0</v>
      </c>
      <c r="O564" s="64" t="str">
        <f>vlookup(A564,'RVtools V2.1'!A:H,7,0)</f>
        <v>N/A</v>
      </c>
      <c r="P564" s="64">
        <f>if(vlookup(A564,'RVtools V2.1'!A:H,5,0)="oui",1,0)</f>
        <v>0</v>
      </c>
      <c r="Q564" s="64">
        <f>ifna(vlookup(A564,vCPU!A:B,2,0),"Unknown")</f>
        <v>16</v>
      </c>
      <c r="R564" s="66">
        <f>ifna(vlookup(A564,vMemory!A:C,3,0),"Unknown")</f>
        <v>32</v>
      </c>
      <c r="S564" s="66">
        <f>ifna(vlookup(A564,vDisk!A:C,3,0),"Unknown")</f>
        <v>119</v>
      </c>
      <c r="T564" s="67" t="str">
        <f t="array" ref="T564">IFS(
   L564=1, "No Lift &amp; Shift",
   J564=1, XLOOKUP(A564, 'Infra Study'!A:A, 'Infra Study'!P:P),
   I564=1, "No Lift &amp; Shift",
   H564=1, "GKE",
   K564=1, "GCNV",
   G564=1, "Lift &amp; Shift Prod",
   TRUE, "Lift &amp; Shift Noprod"
)</f>
        <v>No Lift &amp; Shift</v>
      </c>
      <c r="U564" s="67">
        <f t="shared" si="7"/>
        <v>0</v>
      </c>
      <c r="V564" s="68">
        <f>if(T564="Lift &amp; Shift Noprod",if( Y564=0,Assumptions!$B$5, Assumptions!$B$4),if(T564="Lift &amp; Shift Prod",if(AND(N564=1,O564="T1"),Assumptions!$B$6,Assumptions!$B$4),0))</f>
        <v>0</v>
      </c>
      <c r="W564" s="62">
        <f>if(V564&lt;&gt;0,if(Q564="Unknown", Assumptions!$B$42,If(Q564&gt;1,Q564,2)),0)</f>
        <v>0</v>
      </c>
      <c r="X564" s="69">
        <f>if(V564&lt;&gt;0,if(R564="Unknown", Assumptions!$B$43,R564),0)</f>
        <v>0</v>
      </c>
      <c r="Y564" s="68">
        <f t="shared" si="8"/>
        <v>0</v>
      </c>
      <c r="Z564" s="68">
        <f>if(V564&lt;&gt;0,if(  S564="Unknown", Assumptions!$B$44,S564),0)</f>
        <v>0</v>
      </c>
      <c r="AA564" s="68">
        <f>if(V564 ="N2",ifna(vlookup(W564&amp;"-"&amp;X564,'Ref. VM'!A:B,2,0),"Custom"),if(V564 ="E2" , ifna(vlookup(W564&amp;"-"&amp;X564,'Ref. VM'!D:E,2,0),"Custom"),if(V564="N2D",ifna(vlookup(W564&amp;"-"&amp;X564,'Ref. VM'!G:H,2,0),"Custom"),if(V564="N4",ifna(vlookup(W564&amp;"-"&amp;X564,'Ref. VM'!J:K,2,0),"Custom"),0))))</f>
        <v>0</v>
      </c>
      <c r="AB564" s="67">
        <f t="shared" si="9"/>
        <v>0</v>
      </c>
      <c r="AC564" s="67">
        <f t="shared" si="10"/>
        <v>0</v>
      </c>
      <c r="AD564" s="67">
        <f t="shared" si="11"/>
        <v>0</v>
      </c>
      <c r="AE564" s="62">
        <f>if(T564="Lift &amp; Shift Prod",730,if(T564="Lift &amp; Shift Noprod",Assumptions!$B$3,0))</f>
        <v>0</v>
      </c>
      <c r="AF564" s="70">
        <f>if( U564=0,0,if(Y564=0, ((vlookup(AB564,'SKU Pricing'!A:B,Assumptions!$B$2,0)*W564)+(vlookup(AC564,'SKU Pricing'!A:B,Assumptions!$B$2,0)*X564))*AE564,((vlookup(AB564,'SKU Pricing'!A:B,Assumptions!$B$2,0)*W564)+(vlookup(AC564,'SKU Pricing'!A:B,Assumptions!$B$2,0)*(W564*8))+(vlookup(AD564,'SKU Pricing'!A:B,Assumptions!$B$2,0)*(X564-(W564*8))))*AE564))</f>
        <v>0</v>
      </c>
      <c r="AG564" s="67">
        <f t="shared" si="12"/>
        <v>0</v>
      </c>
      <c r="AH564" s="70">
        <f>ifna(vlookup(AG564,'SKU Pricing'!A:B,Assumptions!$B$2,0)*W564*AE564,0)</f>
        <v>0</v>
      </c>
      <c r="AI564" s="62" t="str">
        <f t="shared" si="13"/>
        <v/>
      </c>
      <c r="AJ564" s="62" t="str">
        <f>if(V564&lt;&gt;0, if(T564="Lift &amp; Shift Noprod",Assumptions!$B$9,if(V564=Assumptions!$B$6,Assumptions!$B$10,if(P564=1,Assumptions!$B$8,Assumptions!$B$7))),"")</f>
        <v/>
      </c>
      <c r="AK564" s="69">
        <f t="shared" si="14"/>
        <v>0</v>
      </c>
      <c r="AL564" s="69">
        <f>if(AJ564="Hyperdisk Balanced",Assumptions!$B$11,0)</f>
        <v>0</v>
      </c>
      <c r="AM564" s="69">
        <f>if(AJ564="Hyperdisk Balanced",Assumptions!$B$12,0)</f>
        <v>0</v>
      </c>
      <c r="AN564" s="70">
        <f>if(AK564=0,0,if(AJ564="Hyperdisk Balanced",vlookup(AK564&amp;" provisioned space",'SKU Pricing'!A:B,Assumptions!$B$2,0)*Z564+vlookup(AK564&amp;" provisioned IOPS",'SKU Pricing'!A:B,Assumptions!$B$2,0)*AL564*730+vlookup(AK564&amp;" provisioned throughput",'SKU Pricing'!A:B,Assumptions!$B$2,0)*AM564*730,vlookup(AK564,'SKU Pricing'!A:B,Assumptions!$B$2,0)*Z564))</f>
        <v>0</v>
      </c>
      <c r="AO564" s="70">
        <f t="shared" si="15"/>
        <v>0</v>
      </c>
      <c r="AP564" s="71">
        <f t="shared" si="16"/>
        <v>0</v>
      </c>
      <c r="AQ564" s="70">
        <f>ifna(vlookup(AP564,'SKU Pricing'!A:B,Assumptions!$B$2,0)*AE564,0)</f>
        <v>0</v>
      </c>
      <c r="AR564" s="72">
        <v>0.0</v>
      </c>
    </row>
    <row r="565">
      <c r="A565" s="61" t="s">
        <v>713</v>
      </c>
      <c r="B565" s="62" t="str">
        <f>ifna(if(vlookup(A565,vOS!A:B,2,0)="","Unknown",vlookup(A565,vOS!A:B,2,0)),"Unknown")</f>
        <v>Microsoft Windows Server 2022 (64-bit)</v>
      </c>
      <c r="C565" s="62">
        <f>vlookup(B565,'OS Study'!A:D,2,0)</f>
        <v>0</v>
      </c>
      <c r="D565" s="62" t="str">
        <f>vlookup(B565,'OS Study'!A:D,3,0)</f>
        <v>Windows</v>
      </c>
      <c r="E565" s="62" t="str">
        <f>vlookup(B565,'OS Study'!A:D,4,0)</f>
        <v>Server</v>
      </c>
      <c r="F565" s="63" t="str">
        <f>vlookup(B565,'OS Study'!A:E,5,0)</f>
        <v>2022</v>
      </c>
      <c r="G565" s="62">
        <f>IF(vlookup(A565,'RVtools V2.1'!A:J,4,0)="non",0,1)</f>
        <v>1</v>
      </c>
      <c r="H565" s="62">
        <f>if(vlookup(A565,'RVtools V2.1'!A:K,11,0)="kube",1,0)</f>
        <v>0</v>
      </c>
      <c r="I565" s="62">
        <f t="shared" si="5"/>
        <v>0</v>
      </c>
      <c r="J565" s="62">
        <f>ifna(vlookup(A565,'Infra Study'!A:Q,17,0),0)</f>
        <v>0</v>
      </c>
      <c r="K565" s="64">
        <f>IFERROR(__xludf.DUMMYFUNCTION("N(REGEXMATCH(VLOOKUP(A565, 'RVtools V2.1'!A:H, 8, 0), ""^Serveur de fichiers""))"),0.0)</f>
        <v>0</v>
      </c>
      <c r="L565" s="64">
        <f t="shared" si="6"/>
        <v>0</v>
      </c>
      <c r="M565" s="67" t="str">
        <f>ifna(vlookup(A565,'RVtools V2.1'!A:I,8,0),"N/A")</f>
        <v>Infra - VM Administration</v>
      </c>
      <c r="N565" s="64">
        <f>IFERROR(__xludf.DUMMYFUNCTION("IF(REGEXMATCH(M565, ""(?i)"" &amp; JOIN(""|"", SPLIT(""kalisil"", "" ""))), 1, 0)"),0.0)</f>
        <v>0</v>
      </c>
      <c r="O565" s="64" t="str">
        <f>vlookup(A565,'RVtools V2.1'!A:H,7,0)</f>
        <v>T3</v>
      </c>
      <c r="P565" s="64">
        <f>if(vlookup(A565,'RVtools V2.1'!A:H,5,0)="oui",1,0)</f>
        <v>0</v>
      </c>
      <c r="Q565" s="64">
        <f>ifna(vlookup(A565,vCPU!A:B,2,0),"Unknown")</f>
        <v>2</v>
      </c>
      <c r="R565" s="66">
        <f>ifna(vlookup(A565,vMemory!A:C,3,0),"Unknown")</f>
        <v>4</v>
      </c>
      <c r="S565" s="66">
        <f>ifna(vlookup(A565,vDisk!A:C,3,0),"Unknown")</f>
        <v>113</v>
      </c>
      <c r="T565" s="67" t="str">
        <f t="array" ref="T565">IFS(
   L565=1, "No Lift &amp; Shift",
   J565=1, XLOOKUP(A565, 'Infra Study'!A:A, 'Infra Study'!P:P),
   I565=1, "No Lift &amp; Shift",
   H565=1, "GKE",
   K565=1, "GCNV",
   G565=1, "Lift &amp; Shift Prod",
   TRUE, "Lift &amp; Shift Noprod"
)</f>
        <v>Lift &amp; Shift Prod</v>
      </c>
      <c r="U565" s="67">
        <f t="shared" si="7"/>
        <v>1</v>
      </c>
      <c r="V565" s="68" t="str">
        <f>if(T565="Lift &amp; Shift Noprod",if( Y565=0,Assumptions!$B$5, Assumptions!$B$4),if(T565="Lift &amp; Shift Prod",if(AND(N565=1,O565="T1"),Assumptions!$B$6,Assumptions!$B$4),0))</f>
        <v>N2D</v>
      </c>
      <c r="W565" s="69">
        <f>if(V565&lt;&gt;0,if(Q565="Unknown", Assumptions!$B$42,If(Q565&gt;1,Q565,2)),0)</f>
        <v>2</v>
      </c>
      <c r="X565" s="69">
        <f>if(V565&lt;&gt;0,if(R565="Unknown", Assumptions!$B$43,R565),0)</f>
        <v>4</v>
      </c>
      <c r="Y565" s="68">
        <f t="shared" si="8"/>
        <v>0</v>
      </c>
      <c r="Z565" s="68">
        <f>if(V565&lt;&gt;0,if(  S565="Unknown", Assumptions!$B$44,S565),0)</f>
        <v>113</v>
      </c>
      <c r="AA565" s="68" t="str">
        <f>if(V565 ="N2",ifna(vlookup(W565&amp;"-"&amp;X565,'Ref. VM'!A:B,2,0),"Custom"),if(V565 ="E2" , ifna(vlookup(W565&amp;"-"&amp;X565,'Ref. VM'!D:E,2,0),"Custom"),if(V565="N2D",ifna(vlookup(W565&amp;"-"&amp;X565,'Ref. VM'!G:H,2,0),"Custom"),if(V565="N4",ifna(vlookup(W565&amp;"-"&amp;X565,'Ref. VM'!J:K,2,0),"Custom"),0))))</f>
        <v>Custom</v>
      </c>
      <c r="AB565" s="67" t="str">
        <f t="shared" si="9"/>
        <v>N2D-Custom vCPUs-CUD 3y</v>
      </c>
      <c r="AC565" s="67" t="str">
        <f t="shared" si="10"/>
        <v>N2D-Custom RAM-CUD 3y</v>
      </c>
      <c r="AD565" s="67">
        <f t="shared" si="11"/>
        <v>0</v>
      </c>
      <c r="AE565" s="69">
        <f>if(T565="Lift &amp; Shift Prod",730,if(T565="Lift &amp; Shift Noprod",Assumptions!$B$3,0))</f>
        <v>730</v>
      </c>
      <c r="AF565" s="70">
        <f>if( U565=0,0,if(Y565=0, ((vlookup(AB565,'SKU Pricing'!A:B,Assumptions!$B$2,0)*W565)+(vlookup(AC565,'SKU Pricing'!A:B,Assumptions!$B$2,0)*X565))*AE565,((vlookup(AB565,'SKU Pricing'!A:B,Assumptions!$B$2,0)*W565)+(vlookup(AC565,'SKU Pricing'!A:B,Assumptions!$B$2,0)*(W565*8))+(vlookup(AD565,'SKU Pricing'!A:B,Assumptions!$B$2,0)*(X565-(W565*8))))*AE565))</f>
        <v>27.90832632</v>
      </c>
      <c r="AG565" s="67" t="str">
        <f t="shared" si="12"/>
        <v>Windows Server</v>
      </c>
      <c r="AH565" s="70">
        <f>ifna(vlookup(AG565,'SKU Pricing'!A:B,Assumptions!$B$2,0)*W565*AE565,0)</f>
        <v>67.16</v>
      </c>
      <c r="AI565" s="62" t="str">
        <f t="shared" si="13"/>
        <v/>
      </c>
      <c r="AJ565" s="62" t="str">
        <f>if(V565&lt;&gt;0, if(T565="Lift &amp; Shift Noprod",Assumptions!$B$9,if(V565=Assumptions!$B$6,Assumptions!$B$10,if(P565=1,Assumptions!$B$8,Assumptions!$B$7))),"")</f>
        <v>Balanced</v>
      </c>
      <c r="AK565" s="69" t="str">
        <f t="shared" si="14"/>
        <v>Balanced</v>
      </c>
      <c r="AL565" s="69">
        <f>if(AJ565="Hyperdisk Balanced",Assumptions!$B$11,0)</f>
        <v>0</v>
      </c>
      <c r="AM565" s="69">
        <f>if(AJ565="Hyperdisk Balanced",Assumptions!$B$12,0)</f>
        <v>0</v>
      </c>
      <c r="AN565" s="70">
        <f>if(AK565=0,0,if(AJ565="Hyperdisk Balanced",vlookup(AK565&amp;" provisioned space",'SKU Pricing'!A:B,Assumptions!$B$2,0)*Z565+vlookup(AK565&amp;" provisioned IOPS",'SKU Pricing'!A:B,Assumptions!$B$2,0)*AL565*730+vlookup(AK565&amp;" provisioned throughput",'SKU Pricing'!A:B,Assumptions!$B$2,0)*AM565*730,vlookup(AK565,'SKU Pricing'!A:B,Assumptions!$B$2,0)*Z565))</f>
        <v>13.108</v>
      </c>
      <c r="AO565" s="70">
        <f t="shared" si="15"/>
        <v>108.1763263</v>
      </c>
      <c r="AP565" s="71" t="str">
        <f t="shared" si="16"/>
        <v>VM Manager</v>
      </c>
      <c r="AQ565" s="70">
        <f>ifna(vlookup(AP565,'SKU Pricing'!A:B,Assumptions!$B$2,0)*AE565,0)</f>
        <v>2.19</v>
      </c>
      <c r="AR565" s="72">
        <v>0.0</v>
      </c>
    </row>
    <row r="566">
      <c r="A566" s="61" t="s">
        <v>714</v>
      </c>
      <c r="B566" s="62" t="str">
        <f>ifna(if(vlookup(A566,vOS!A:B,2,0)="","Unknown",vlookup(A566,vOS!A:B,2,0)),"Unknown")</f>
        <v>Microsoft Windows Server 2022 (64-bit)</v>
      </c>
      <c r="C566" s="62">
        <f>vlookup(B566,'OS Study'!A:D,2,0)</f>
        <v>0</v>
      </c>
      <c r="D566" s="62" t="str">
        <f>vlookup(B566,'OS Study'!A:D,3,0)</f>
        <v>Windows</v>
      </c>
      <c r="E566" s="62" t="str">
        <f>vlookup(B566,'OS Study'!A:D,4,0)</f>
        <v>Server</v>
      </c>
      <c r="F566" s="63" t="str">
        <f>vlookup(B566,'OS Study'!A:E,5,0)</f>
        <v>2022</v>
      </c>
      <c r="G566" s="62">
        <f>IF(vlookup(A566,'RVtools V2.1'!A:J,4,0)="non",0,1)</f>
        <v>1</v>
      </c>
      <c r="H566" s="62">
        <f>if(vlookup(A566,'RVtools V2.1'!A:K,11,0)="kube",1,0)</f>
        <v>0</v>
      </c>
      <c r="I566" s="62">
        <f t="shared" si="5"/>
        <v>0</v>
      </c>
      <c r="J566" s="62">
        <f>ifna(vlookup(A566,'Infra Study'!A:Q,17,0),0)</f>
        <v>0</v>
      </c>
      <c r="K566" s="64">
        <f>IFERROR(__xludf.DUMMYFUNCTION("N(REGEXMATCH(VLOOKUP(A566, 'RVtools V2.1'!A:H, 8, 0), ""^Serveur de fichiers""))"),0.0)</f>
        <v>0</v>
      </c>
      <c r="L566" s="64">
        <f t="shared" si="6"/>
        <v>0</v>
      </c>
      <c r="M566" s="67" t="str">
        <f>ifna(vlookup(A566,'RVtools V2.1'!A:I,8,0),"N/A")</f>
        <v>Infra - VM Administration</v>
      </c>
      <c r="N566" s="64">
        <f>IFERROR(__xludf.DUMMYFUNCTION("IF(REGEXMATCH(M566, ""(?i)"" &amp; JOIN(""|"", SPLIT(""kalisil"", "" ""))), 1, 0)"),0.0)</f>
        <v>0</v>
      </c>
      <c r="O566" s="64" t="str">
        <f>vlookup(A566,'RVtools V2.1'!A:H,7,0)</f>
        <v>T3</v>
      </c>
      <c r="P566" s="64">
        <f>if(vlookup(A566,'RVtools V2.1'!A:H,5,0)="oui",1,0)</f>
        <v>0</v>
      </c>
      <c r="Q566" s="64">
        <f>ifna(vlookup(A566,vCPU!A:B,2,0),"Unknown")</f>
        <v>4</v>
      </c>
      <c r="R566" s="66">
        <f>ifna(vlookup(A566,vMemory!A:C,3,0),"Unknown")</f>
        <v>8</v>
      </c>
      <c r="S566" s="66">
        <f>ifna(vlookup(A566,vDisk!A:C,3,0),"Unknown")</f>
        <v>150</v>
      </c>
      <c r="T566" s="67" t="str">
        <f t="array" ref="T566">IFS(
   L566=1, "No Lift &amp; Shift",
   J566=1, XLOOKUP(A566, 'Infra Study'!A:A, 'Infra Study'!P:P),
   I566=1, "No Lift &amp; Shift",
   H566=1, "GKE",
   K566=1, "GCNV",
   G566=1, "Lift &amp; Shift Prod",
   TRUE, "Lift &amp; Shift Noprod"
)</f>
        <v>Lift &amp; Shift Prod</v>
      </c>
      <c r="U566" s="67">
        <f t="shared" si="7"/>
        <v>1</v>
      </c>
      <c r="V566" s="68" t="str">
        <f>if(T566="Lift &amp; Shift Noprod",if( Y566=0,Assumptions!$B$5, Assumptions!$B$4),if(T566="Lift &amp; Shift Prod",if(AND(N566=1,O566="T1"),Assumptions!$B$6,Assumptions!$B$4),0))</f>
        <v>N2D</v>
      </c>
      <c r="W566" s="69">
        <f>if(V566&lt;&gt;0,if(Q566="Unknown", Assumptions!$B$42,If(Q566&gt;1,Q566,2)),0)</f>
        <v>4</v>
      </c>
      <c r="X566" s="69">
        <f>if(V566&lt;&gt;0,if(R566="Unknown", Assumptions!$B$43,R566),0)</f>
        <v>8</v>
      </c>
      <c r="Y566" s="68">
        <f t="shared" si="8"/>
        <v>0</v>
      </c>
      <c r="Z566" s="68">
        <f>if(V566&lt;&gt;0,if(  S566="Unknown", Assumptions!$B$44,S566),0)</f>
        <v>150</v>
      </c>
      <c r="AA566" s="68" t="str">
        <f>if(V566 ="N2",ifna(vlookup(W566&amp;"-"&amp;X566,'Ref. VM'!A:B,2,0),"Custom"),if(V566 ="E2" , ifna(vlookup(W566&amp;"-"&amp;X566,'Ref. VM'!D:E,2,0),"Custom"),if(V566="N2D",ifna(vlookup(W566&amp;"-"&amp;X566,'Ref. VM'!G:H,2,0),"Custom"),if(V566="N4",ifna(vlookup(W566&amp;"-"&amp;X566,'Ref. VM'!J:K,2,0),"Custom"),0))))</f>
        <v>Custom</v>
      </c>
      <c r="AB566" s="67" t="str">
        <f t="shared" si="9"/>
        <v>N2D-Custom vCPUs-CUD 3y</v>
      </c>
      <c r="AC566" s="67" t="str">
        <f t="shared" si="10"/>
        <v>N2D-Custom RAM-CUD 3y</v>
      </c>
      <c r="AD566" s="67">
        <f t="shared" si="11"/>
        <v>0</v>
      </c>
      <c r="AE566" s="69">
        <f>if(T566="Lift &amp; Shift Prod",730,if(T566="Lift &amp; Shift Noprod",Assumptions!$B$3,0))</f>
        <v>730</v>
      </c>
      <c r="AF566" s="70">
        <f>if( U566=0,0,if(Y566=0, ((vlookup(AB566,'SKU Pricing'!A:B,Assumptions!$B$2,0)*W566)+(vlookup(AC566,'SKU Pricing'!A:B,Assumptions!$B$2,0)*X566))*AE566,((vlookup(AB566,'SKU Pricing'!A:B,Assumptions!$B$2,0)*W566)+(vlookup(AC566,'SKU Pricing'!A:B,Assumptions!$B$2,0)*(W566*8))+(vlookup(AD566,'SKU Pricing'!A:B,Assumptions!$B$2,0)*(X566-(W566*8))))*AE566))</f>
        <v>55.81665264</v>
      </c>
      <c r="AG566" s="67" t="str">
        <f t="shared" si="12"/>
        <v>Windows Server</v>
      </c>
      <c r="AH566" s="70">
        <f>ifna(vlookup(AG566,'SKU Pricing'!A:B,Assumptions!$B$2,0)*W566*AE566,0)</f>
        <v>134.32</v>
      </c>
      <c r="AI566" s="62" t="str">
        <f t="shared" si="13"/>
        <v/>
      </c>
      <c r="AJ566" s="62" t="str">
        <f>if(V566&lt;&gt;0, if(T566="Lift &amp; Shift Noprod",Assumptions!$B$9,if(V566=Assumptions!$B$6,Assumptions!$B$10,if(P566=1,Assumptions!$B$8,Assumptions!$B$7))),"")</f>
        <v>Balanced</v>
      </c>
      <c r="AK566" s="69" t="str">
        <f t="shared" si="14"/>
        <v>Balanced</v>
      </c>
      <c r="AL566" s="69">
        <f>if(AJ566="Hyperdisk Balanced",Assumptions!$B$11,0)</f>
        <v>0</v>
      </c>
      <c r="AM566" s="69">
        <f>if(AJ566="Hyperdisk Balanced",Assumptions!$B$12,0)</f>
        <v>0</v>
      </c>
      <c r="AN566" s="70">
        <f>if(AK566=0,0,if(AJ566="Hyperdisk Balanced",vlookup(AK566&amp;" provisioned space",'SKU Pricing'!A:B,Assumptions!$B$2,0)*Z566+vlookup(AK566&amp;" provisioned IOPS",'SKU Pricing'!A:B,Assumptions!$B$2,0)*AL566*730+vlookup(AK566&amp;" provisioned throughput",'SKU Pricing'!A:B,Assumptions!$B$2,0)*AM566*730,vlookup(AK566,'SKU Pricing'!A:B,Assumptions!$B$2,0)*Z566))</f>
        <v>17.4</v>
      </c>
      <c r="AO566" s="70">
        <f t="shared" si="15"/>
        <v>207.5366526</v>
      </c>
      <c r="AP566" s="71" t="str">
        <f t="shared" si="16"/>
        <v>VM Manager</v>
      </c>
      <c r="AQ566" s="70">
        <f>ifna(vlookup(AP566,'SKU Pricing'!A:B,Assumptions!$B$2,0)*AE566,0)</f>
        <v>2.19</v>
      </c>
      <c r="AR566" s="72">
        <v>0.0</v>
      </c>
    </row>
    <row r="567">
      <c r="A567" s="61" t="s">
        <v>715</v>
      </c>
      <c r="B567" s="62" t="str">
        <f>ifna(if(vlookup(A567,vOS!A:B,2,0)="","Unknown",vlookup(A567,vOS!A:B,2,0)),"Unknown")</f>
        <v>Microsoft Windows Server 2022 (64-bit)</v>
      </c>
      <c r="C567" s="62">
        <f>vlookup(B567,'OS Study'!A:D,2,0)</f>
        <v>0</v>
      </c>
      <c r="D567" s="62" t="str">
        <f>vlookup(B567,'OS Study'!A:D,3,0)</f>
        <v>Windows</v>
      </c>
      <c r="E567" s="62" t="str">
        <f>vlookup(B567,'OS Study'!A:D,4,0)</f>
        <v>Server</v>
      </c>
      <c r="F567" s="63" t="str">
        <f>vlookup(B567,'OS Study'!A:E,5,0)</f>
        <v>2022</v>
      </c>
      <c r="G567" s="62">
        <f>IF(vlookup(A567,'RVtools V2.1'!A:J,4,0)="non",0,1)</f>
        <v>1</v>
      </c>
      <c r="H567" s="62">
        <f>if(vlookup(A567,'RVtools V2.1'!A:K,11,0)="kube",1,0)</f>
        <v>0</v>
      </c>
      <c r="I567" s="62">
        <f t="shared" si="5"/>
        <v>0</v>
      </c>
      <c r="J567" s="62">
        <f>ifna(vlookup(A567,'Infra Study'!A:Q,17,0),0)</f>
        <v>0</v>
      </c>
      <c r="K567" s="64">
        <f>IFERROR(__xludf.DUMMYFUNCTION("N(REGEXMATCH(VLOOKUP(A567, 'RVtools V2.1'!A:H, 8, 0), ""^Serveur de fichiers""))"),0.0)</f>
        <v>0</v>
      </c>
      <c r="L567" s="64">
        <f t="shared" si="6"/>
        <v>0</v>
      </c>
      <c r="M567" s="67" t="str">
        <f>ifna(vlookup(A567,'RVtools V2.1'!A:I,8,0),"N/A")</f>
        <v>Infra - VM Administration</v>
      </c>
      <c r="N567" s="64">
        <f>IFERROR(__xludf.DUMMYFUNCTION("IF(REGEXMATCH(M567, ""(?i)"" &amp; JOIN(""|"", SPLIT(""kalisil"", "" ""))), 1, 0)"),0.0)</f>
        <v>0</v>
      </c>
      <c r="O567" s="64" t="str">
        <f>vlookup(A567,'RVtools V2.1'!A:H,7,0)</f>
        <v>T3</v>
      </c>
      <c r="P567" s="64">
        <f>if(vlookup(A567,'RVtools V2.1'!A:H,5,0)="oui",1,0)</f>
        <v>0</v>
      </c>
      <c r="Q567" s="64">
        <f>ifna(vlookup(A567,vCPU!A:B,2,0),"Unknown")</f>
        <v>4</v>
      </c>
      <c r="R567" s="66">
        <f>ifna(vlookup(A567,vMemory!A:C,3,0),"Unknown")</f>
        <v>8</v>
      </c>
      <c r="S567" s="66">
        <f>ifna(vlookup(A567,vDisk!A:C,3,0),"Unknown")</f>
        <v>224</v>
      </c>
      <c r="T567" s="67" t="str">
        <f t="array" ref="T567">IFS(
   L567=1, "No Lift &amp; Shift",
   J567=1, XLOOKUP(A567, 'Infra Study'!A:A, 'Infra Study'!P:P),
   I567=1, "No Lift &amp; Shift",
   H567=1, "GKE",
   K567=1, "GCNV",
   G567=1, "Lift &amp; Shift Prod",
   TRUE, "Lift &amp; Shift Noprod"
)</f>
        <v>Lift &amp; Shift Prod</v>
      </c>
      <c r="U567" s="67">
        <f t="shared" si="7"/>
        <v>1</v>
      </c>
      <c r="V567" s="68" t="str">
        <f>if(T567="Lift &amp; Shift Noprod",if( Y567=0,Assumptions!$B$5, Assumptions!$B$4),if(T567="Lift &amp; Shift Prod",if(AND(N567=1,O567="T1"),Assumptions!$B$6,Assumptions!$B$4),0))</f>
        <v>N2D</v>
      </c>
      <c r="W567" s="69">
        <f>if(V567&lt;&gt;0,if(Q567="Unknown", Assumptions!$B$42,If(Q567&gt;1,Q567,2)),0)</f>
        <v>4</v>
      </c>
      <c r="X567" s="69">
        <f>if(V567&lt;&gt;0,if(R567="Unknown", Assumptions!$B$43,R567),0)</f>
        <v>8</v>
      </c>
      <c r="Y567" s="68">
        <f t="shared" si="8"/>
        <v>0</v>
      </c>
      <c r="Z567" s="68">
        <f>if(V567&lt;&gt;0,if(  S567="Unknown", Assumptions!$B$44,S567),0)</f>
        <v>224</v>
      </c>
      <c r="AA567" s="68" t="str">
        <f>if(V567 ="N2",ifna(vlookup(W567&amp;"-"&amp;X567,'Ref. VM'!A:B,2,0),"Custom"),if(V567 ="E2" , ifna(vlookup(W567&amp;"-"&amp;X567,'Ref. VM'!D:E,2,0),"Custom"),if(V567="N2D",ifna(vlookup(W567&amp;"-"&amp;X567,'Ref. VM'!G:H,2,0),"Custom"),if(V567="N4",ifna(vlookup(W567&amp;"-"&amp;X567,'Ref. VM'!J:K,2,0),"Custom"),0))))</f>
        <v>Custom</v>
      </c>
      <c r="AB567" s="67" t="str">
        <f t="shared" si="9"/>
        <v>N2D-Custom vCPUs-CUD 3y</v>
      </c>
      <c r="AC567" s="67" t="str">
        <f t="shared" si="10"/>
        <v>N2D-Custom RAM-CUD 3y</v>
      </c>
      <c r="AD567" s="67">
        <f t="shared" si="11"/>
        <v>0</v>
      </c>
      <c r="AE567" s="69">
        <f>if(T567="Lift &amp; Shift Prod",730,if(T567="Lift &amp; Shift Noprod",Assumptions!$B$3,0))</f>
        <v>730</v>
      </c>
      <c r="AF567" s="70">
        <f>if( U567=0,0,if(Y567=0, ((vlookup(AB567,'SKU Pricing'!A:B,Assumptions!$B$2,0)*W567)+(vlookup(AC567,'SKU Pricing'!A:B,Assumptions!$B$2,0)*X567))*AE567,((vlookup(AB567,'SKU Pricing'!A:B,Assumptions!$B$2,0)*W567)+(vlookup(AC567,'SKU Pricing'!A:B,Assumptions!$B$2,0)*(W567*8))+(vlookup(AD567,'SKU Pricing'!A:B,Assumptions!$B$2,0)*(X567-(W567*8))))*AE567))</f>
        <v>55.81665264</v>
      </c>
      <c r="AG567" s="67" t="str">
        <f t="shared" si="12"/>
        <v>Windows Server</v>
      </c>
      <c r="AH567" s="70">
        <f>ifna(vlookup(AG567,'SKU Pricing'!A:B,Assumptions!$B$2,0)*W567*AE567,0)</f>
        <v>134.32</v>
      </c>
      <c r="AI567" s="62" t="str">
        <f t="shared" si="13"/>
        <v/>
      </c>
      <c r="AJ567" s="62" t="str">
        <f>if(V567&lt;&gt;0, if(T567="Lift &amp; Shift Noprod",Assumptions!$B$9,if(V567=Assumptions!$B$6,Assumptions!$B$10,if(P567=1,Assumptions!$B$8,Assumptions!$B$7))),"")</f>
        <v>Balanced</v>
      </c>
      <c r="AK567" s="69" t="str">
        <f t="shared" si="14"/>
        <v>Balanced</v>
      </c>
      <c r="AL567" s="69">
        <f>if(AJ567="Hyperdisk Balanced",Assumptions!$B$11,0)</f>
        <v>0</v>
      </c>
      <c r="AM567" s="69">
        <f>if(AJ567="Hyperdisk Balanced",Assumptions!$B$12,0)</f>
        <v>0</v>
      </c>
      <c r="AN567" s="70">
        <f>if(AK567=0,0,if(AJ567="Hyperdisk Balanced",vlookup(AK567&amp;" provisioned space",'SKU Pricing'!A:B,Assumptions!$B$2,0)*Z567+vlookup(AK567&amp;" provisioned IOPS",'SKU Pricing'!A:B,Assumptions!$B$2,0)*AL567*730+vlookup(AK567&amp;" provisioned throughput",'SKU Pricing'!A:B,Assumptions!$B$2,0)*AM567*730,vlookup(AK567,'SKU Pricing'!A:B,Assumptions!$B$2,0)*Z567))</f>
        <v>25.984</v>
      </c>
      <c r="AO567" s="70">
        <f t="shared" si="15"/>
        <v>216.1206526</v>
      </c>
      <c r="AP567" s="71" t="str">
        <f t="shared" si="16"/>
        <v>VM Manager</v>
      </c>
      <c r="AQ567" s="70">
        <f>ifna(vlookup(AP567,'SKU Pricing'!A:B,Assumptions!$B$2,0)*AE567,0)</f>
        <v>2.19</v>
      </c>
      <c r="AR567" s="72">
        <v>0.0</v>
      </c>
    </row>
    <row r="568">
      <c r="A568" s="61" t="s">
        <v>716</v>
      </c>
      <c r="B568" s="62" t="str">
        <f>ifna(if(vlookup(A568,vOS!A:B,2,0)="","Unknown",vlookup(A568,vOS!A:B,2,0)),"Unknown")</f>
        <v>Microsoft Windows Server 2022 (64-bit)</v>
      </c>
      <c r="C568" s="62">
        <f>vlookup(B568,'OS Study'!A:D,2,0)</f>
        <v>0</v>
      </c>
      <c r="D568" s="62" t="str">
        <f>vlookup(B568,'OS Study'!A:D,3,0)</f>
        <v>Windows</v>
      </c>
      <c r="E568" s="62" t="str">
        <f>vlookup(B568,'OS Study'!A:D,4,0)</f>
        <v>Server</v>
      </c>
      <c r="F568" s="63" t="str">
        <f>vlookup(B568,'OS Study'!A:E,5,0)</f>
        <v>2022</v>
      </c>
      <c r="G568" s="62">
        <f>IF(vlookup(A568,'RVtools V2.1'!A:J,4,0)="non",0,1)</f>
        <v>1</v>
      </c>
      <c r="H568" s="62">
        <f>if(vlookup(A568,'RVtools V2.1'!A:K,11,0)="kube",1,0)</f>
        <v>0</v>
      </c>
      <c r="I568" s="62">
        <f t="shared" si="5"/>
        <v>0</v>
      </c>
      <c r="J568" s="62">
        <f>ifna(vlookup(A568,'Infra Study'!A:Q,17,0),0)</f>
        <v>0</v>
      </c>
      <c r="K568" s="64">
        <f>IFERROR(__xludf.DUMMYFUNCTION("N(REGEXMATCH(VLOOKUP(A568, 'RVtools V2.1'!A:H, 8, 0), ""^Serveur de fichiers""))"),0.0)</f>
        <v>0</v>
      </c>
      <c r="L568" s="64">
        <f t="shared" si="6"/>
        <v>0</v>
      </c>
      <c r="M568" s="67" t="str">
        <f>ifna(vlookup(A568,'RVtools V2.1'!A:I,8,0),"N/A")</f>
        <v>Infra - VM Administration</v>
      </c>
      <c r="N568" s="64">
        <f>IFERROR(__xludf.DUMMYFUNCTION("IF(REGEXMATCH(M568, ""(?i)"" &amp; JOIN(""|"", SPLIT(""kalisil"", "" ""))), 1, 0)"),0.0)</f>
        <v>0</v>
      </c>
      <c r="O568" s="64" t="str">
        <f>vlookup(A568,'RVtools V2.1'!A:H,7,0)</f>
        <v>T3</v>
      </c>
      <c r="P568" s="64">
        <f>if(vlookup(A568,'RVtools V2.1'!A:H,5,0)="oui",1,0)</f>
        <v>0</v>
      </c>
      <c r="Q568" s="64">
        <f>ifna(vlookup(A568,vCPU!A:B,2,0),"Unknown")</f>
        <v>4</v>
      </c>
      <c r="R568" s="66">
        <f>ifna(vlookup(A568,vMemory!A:C,3,0),"Unknown")</f>
        <v>8</v>
      </c>
      <c r="S568" s="66">
        <f>ifna(vlookup(A568,vDisk!A:C,3,0),"Unknown")</f>
        <v>122</v>
      </c>
      <c r="T568" s="67" t="str">
        <f t="array" ref="T568">IFS(
   L568=1, "No Lift &amp; Shift",
   J568=1, XLOOKUP(A568, 'Infra Study'!A:A, 'Infra Study'!P:P),
   I568=1, "No Lift &amp; Shift",
   H568=1, "GKE",
   K568=1, "GCNV",
   G568=1, "Lift &amp; Shift Prod",
   TRUE, "Lift &amp; Shift Noprod"
)</f>
        <v>Lift &amp; Shift Prod</v>
      </c>
      <c r="U568" s="67">
        <f t="shared" si="7"/>
        <v>1</v>
      </c>
      <c r="V568" s="68" t="str">
        <f>if(T568="Lift &amp; Shift Noprod",if( Y568=0,Assumptions!$B$5, Assumptions!$B$4),if(T568="Lift &amp; Shift Prod",if(AND(N568=1,O568="T1"),Assumptions!$B$6,Assumptions!$B$4),0))</f>
        <v>N2D</v>
      </c>
      <c r="W568" s="69">
        <f>if(V568&lt;&gt;0,if(Q568="Unknown", Assumptions!$B$42,If(Q568&gt;1,Q568,2)),0)</f>
        <v>4</v>
      </c>
      <c r="X568" s="69">
        <f>if(V568&lt;&gt;0,if(R568="Unknown", Assumptions!$B$43,R568),0)</f>
        <v>8</v>
      </c>
      <c r="Y568" s="68">
        <f t="shared" si="8"/>
        <v>0</v>
      </c>
      <c r="Z568" s="68">
        <f>if(V568&lt;&gt;0,if(  S568="Unknown", Assumptions!$B$44,S568),0)</f>
        <v>122</v>
      </c>
      <c r="AA568" s="68" t="str">
        <f>if(V568 ="N2",ifna(vlookup(W568&amp;"-"&amp;X568,'Ref. VM'!A:B,2,0),"Custom"),if(V568 ="E2" , ifna(vlookup(W568&amp;"-"&amp;X568,'Ref. VM'!D:E,2,0),"Custom"),if(V568="N2D",ifna(vlookup(W568&amp;"-"&amp;X568,'Ref. VM'!G:H,2,0),"Custom"),if(V568="N4",ifna(vlookup(W568&amp;"-"&amp;X568,'Ref. VM'!J:K,2,0),"Custom"),0))))</f>
        <v>Custom</v>
      </c>
      <c r="AB568" s="67" t="str">
        <f t="shared" si="9"/>
        <v>N2D-Custom vCPUs-CUD 3y</v>
      </c>
      <c r="AC568" s="67" t="str">
        <f t="shared" si="10"/>
        <v>N2D-Custom RAM-CUD 3y</v>
      </c>
      <c r="AD568" s="67">
        <f t="shared" si="11"/>
        <v>0</v>
      </c>
      <c r="AE568" s="69">
        <f>if(T568="Lift &amp; Shift Prod",730,if(T568="Lift &amp; Shift Noprod",Assumptions!$B$3,0))</f>
        <v>730</v>
      </c>
      <c r="AF568" s="70">
        <f>if( U568=0,0,if(Y568=0, ((vlookup(AB568,'SKU Pricing'!A:B,Assumptions!$B$2,0)*W568)+(vlookup(AC568,'SKU Pricing'!A:B,Assumptions!$B$2,0)*X568))*AE568,((vlookup(AB568,'SKU Pricing'!A:B,Assumptions!$B$2,0)*W568)+(vlookup(AC568,'SKU Pricing'!A:B,Assumptions!$B$2,0)*(W568*8))+(vlookup(AD568,'SKU Pricing'!A:B,Assumptions!$B$2,0)*(X568-(W568*8))))*AE568))</f>
        <v>55.81665264</v>
      </c>
      <c r="AG568" s="67" t="str">
        <f t="shared" si="12"/>
        <v>Windows Server</v>
      </c>
      <c r="AH568" s="70">
        <f>ifna(vlookup(AG568,'SKU Pricing'!A:B,Assumptions!$B$2,0)*W568*AE568,0)</f>
        <v>134.32</v>
      </c>
      <c r="AI568" s="62" t="str">
        <f t="shared" si="13"/>
        <v/>
      </c>
      <c r="AJ568" s="62" t="str">
        <f>if(V568&lt;&gt;0, if(T568="Lift &amp; Shift Noprod",Assumptions!$B$9,if(V568=Assumptions!$B$6,Assumptions!$B$10,if(P568=1,Assumptions!$B$8,Assumptions!$B$7))),"")</f>
        <v>Balanced</v>
      </c>
      <c r="AK568" s="69" t="str">
        <f t="shared" si="14"/>
        <v>Balanced</v>
      </c>
      <c r="AL568" s="69">
        <f>if(AJ568="Hyperdisk Balanced",Assumptions!$B$11,0)</f>
        <v>0</v>
      </c>
      <c r="AM568" s="69">
        <f>if(AJ568="Hyperdisk Balanced",Assumptions!$B$12,0)</f>
        <v>0</v>
      </c>
      <c r="AN568" s="70">
        <f>if(AK568=0,0,if(AJ568="Hyperdisk Balanced",vlookup(AK568&amp;" provisioned space",'SKU Pricing'!A:B,Assumptions!$B$2,0)*Z568+vlookup(AK568&amp;" provisioned IOPS",'SKU Pricing'!A:B,Assumptions!$B$2,0)*AL568*730+vlookup(AK568&amp;" provisioned throughput",'SKU Pricing'!A:B,Assumptions!$B$2,0)*AM568*730,vlookup(AK568,'SKU Pricing'!A:B,Assumptions!$B$2,0)*Z568))</f>
        <v>14.152</v>
      </c>
      <c r="AO568" s="70">
        <f t="shared" si="15"/>
        <v>204.2886526</v>
      </c>
      <c r="AP568" s="71" t="str">
        <f t="shared" si="16"/>
        <v>VM Manager</v>
      </c>
      <c r="AQ568" s="70">
        <f>ifna(vlookup(AP568,'SKU Pricing'!A:B,Assumptions!$B$2,0)*AE568,0)</f>
        <v>2.19</v>
      </c>
      <c r="AR568" s="72">
        <v>0.0</v>
      </c>
    </row>
    <row r="569">
      <c r="A569" s="61" t="s">
        <v>717</v>
      </c>
      <c r="B569" s="62" t="str">
        <f>ifna(if(vlookup(A569,vOS!A:B,2,0)="","Unknown",vlookup(A569,vOS!A:B,2,0)),"Unknown")</f>
        <v>AlmaLinux (64-bit)</v>
      </c>
      <c r="C569" s="62">
        <f>vlookup(B569,'OS Study'!A:D,2,0)</f>
        <v>0</v>
      </c>
      <c r="D569" s="62" t="str">
        <f>vlookup(B569,'OS Study'!A:D,3,0)</f>
        <v>Linux</v>
      </c>
      <c r="E569" s="62" t="str">
        <f>vlookup(B569,'OS Study'!A:D,4,0)</f>
        <v>AlmaLinux</v>
      </c>
      <c r="F569" s="63" t="str">
        <f>vlookup(B569,'OS Study'!A:E,5,0)</f>
        <v/>
      </c>
      <c r="G569" s="62">
        <f>IF(vlookup(A569,'RVtools V2.1'!A:J,4,0)="non",0,1)</f>
        <v>1</v>
      </c>
      <c r="H569" s="62">
        <f>if(vlookup(A569,'RVtools V2.1'!A:K,11,0)="kube",1,0)</f>
        <v>0</v>
      </c>
      <c r="I569" s="62">
        <f t="shared" si="5"/>
        <v>0</v>
      </c>
      <c r="J569" s="62">
        <f>ifna(vlookup(A569,'Infra Study'!A:Q,17,0),0)</f>
        <v>0</v>
      </c>
      <c r="K569" s="64">
        <f>IFERROR(__xludf.DUMMYFUNCTION("N(REGEXMATCH(VLOOKUP(A569, 'RVtools V2.1'!A:H, 8, 0), ""^Serveur de fichiers""))"),0.0)</f>
        <v>0</v>
      </c>
      <c r="L569" s="64">
        <f t="shared" si="6"/>
        <v>0</v>
      </c>
      <c r="M569" s="67" t="str">
        <f>ifna(vlookup(A569,'RVtools V2.1'!A:I,8,0),"N/A")</f>
        <v>Infra - VM Administration</v>
      </c>
      <c r="N569" s="64">
        <f>IFERROR(__xludf.DUMMYFUNCTION("IF(REGEXMATCH(M569, ""(?i)"" &amp; JOIN(""|"", SPLIT(""kalisil"", "" ""))), 1, 0)"),0.0)</f>
        <v>0</v>
      </c>
      <c r="O569" s="64" t="str">
        <f>vlookup(A569,'RVtools V2.1'!A:H,7,0)</f>
        <v>T3</v>
      </c>
      <c r="P569" s="64">
        <f>if(vlookup(A569,'RVtools V2.1'!A:H,5,0)="oui",1,0)</f>
        <v>0</v>
      </c>
      <c r="Q569" s="64">
        <f>ifna(vlookup(A569,vCPU!A:B,2,0),"Unknown")</f>
        <v>2</v>
      </c>
      <c r="R569" s="66">
        <f>ifna(vlookup(A569,vMemory!A:C,3,0),"Unknown")</f>
        <v>4</v>
      </c>
      <c r="S569" s="66">
        <f>ifna(vlookup(A569,vDisk!A:C,3,0),"Unknown")</f>
        <v>30</v>
      </c>
      <c r="T569" s="67" t="str">
        <f t="array" ref="T569">IFS(
   L569=1, "No Lift &amp; Shift",
   J569=1, XLOOKUP(A569, 'Infra Study'!A:A, 'Infra Study'!P:P),
   I569=1, "No Lift &amp; Shift",
   H569=1, "GKE",
   K569=1, "GCNV",
   G569=1, "Lift &amp; Shift Prod",
   TRUE, "Lift &amp; Shift Noprod"
)</f>
        <v>Lift &amp; Shift Prod</v>
      </c>
      <c r="U569" s="67">
        <f t="shared" si="7"/>
        <v>1</v>
      </c>
      <c r="V569" s="68" t="str">
        <f>if(T569="Lift &amp; Shift Noprod",if( Y569=0,Assumptions!$B$5, Assumptions!$B$4),if(T569="Lift &amp; Shift Prod",if(AND(N569=1,O569="T1"),Assumptions!$B$6,Assumptions!$B$4),0))</f>
        <v>N2D</v>
      </c>
      <c r="W569" s="69">
        <f>if(V569&lt;&gt;0,if(Q569="Unknown", Assumptions!$B$42,If(Q569&gt;1,Q569,2)),0)</f>
        <v>2</v>
      </c>
      <c r="X569" s="69">
        <f>if(V569&lt;&gt;0,if(R569="Unknown", Assumptions!$B$43,R569),0)</f>
        <v>4</v>
      </c>
      <c r="Y569" s="68">
        <f t="shared" si="8"/>
        <v>0</v>
      </c>
      <c r="Z569" s="68">
        <f>if(V569&lt;&gt;0,if(  S569="Unknown", Assumptions!$B$44,S569),0)</f>
        <v>30</v>
      </c>
      <c r="AA569" s="68" t="str">
        <f>if(V569 ="N2",ifna(vlookup(W569&amp;"-"&amp;X569,'Ref. VM'!A:B,2,0),"Custom"),if(V569 ="E2" , ifna(vlookup(W569&amp;"-"&amp;X569,'Ref. VM'!D:E,2,0),"Custom"),if(V569="N2D",ifna(vlookup(W569&amp;"-"&amp;X569,'Ref. VM'!G:H,2,0),"Custom"),if(V569="N4",ifna(vlookup(W569&amp;"-"&amp;X569,'Ref. VM'!J:K,2,0),"Custom"),0))))</f>
        <v>Custom</v>
      </c>
      <c r="AB569" s="67" t="str">
        <f t="shared" si="9"/>
        <v>N2D-Custom vCPUs-CUD 3y</v>
      </c>
      <c r="AC569" s="67" t="str">
        <f t="shared" si="10"/>
        <v>N2D-Custom RAM-CUD 3y</v>
      </c>
      <c r="AD569" s="67">
        <f t="shared" si="11"/>
        <v>0</v>
      </c>
      <c r="AE569" s="69">
        <f>if(T569="Lift &amp; Shift Prod",730,if(T569="Lift &amp; Shift Noprod",Assumptions!$B$3,0))</f>
        <v>730</v>
      </c>
      <c r="AF569" s="70">
        <f>if( U569=0,0,if(Y569=0, ((vlookup(AB569,'SKU Pricing'!A:B,Assumptions!$B$2,0)*W569)+(vlookup(AC569,'SKU Pricing'!A:B,Assumptions!$B$2,0)*X569))*AE569,((vlookup(AB569,'SKU Pricing'!A:B,Assumptions!$B$2,0)*W569)+(vlookup(AC569,'SKU Pricing'!A:B,Assumptions!$B$2,0)*(W569*8))+(vlookup(AD569,'SKU Pricing'!A:B,Assumptions!$B$2,0)*(X569-(W569*8))))*AE569))</f>
        <v>27.90832632</v>
      </c>
      <c r="AG569" s="67">
        <f t="shared" si="12"/>
        <v>0</v>
      </c>
      <c r="AH569" s="70">
        <f>ifna(vlookup(AG569,'SKU Pricing'!A:B,Assumptions!$B$2,0)*W569*AE569,0)</f>
        <v>0</v>
      </c>
      <c r="AI569" s="62" t="str">
        <f t="shared" si="13"/>
        <v/>
      </c>
      <c r="AJ569" s="62" t="str">
        <f>if(V569&lt;&gt;0, if(T569="Lift &amp; Shift Noprod",Assumptions!$B$9,if(V569=Assumptions!$B$6,Assumptions!$B$10,if(P569=1,Assumptions!$B$8,Assumptions!$B$7))),"")</f>
        <v>Balanced</v>
      </c>
      <c r="AK569" s="69" t="str">
        <f t="shared" si="14"/>
        <v>Balanced</v>
      </c>
      <c r="AL569" s="69">
        <f>if(AJ569="Hyperdisk Balanced",Assumptions!$B$11,0)</f>
        <v>0</v>
      </c>
      <c r="AM569" s="69">
        <f>if(AJ569="Hyperdisk Balanced",Assumptions!$B$12,0)</f>
        <v>0</v>
      </c>
      <c r="AN569" s="70">
        <f>if(AK569=0,0,if(AJ569="Hyperdisk Balanced",vlookup(AK569&amp;" provisioned space",'SKU Pricing'!A:B,Assumptions!$B$2,0)*Z569+vlookup(AK569&amp;" provisioned IOPS",'SKU Pricing'!A:B,Assumptions!$B$2,0)*AL569*730+vlookup(AK569&amp;" provisioned throughput",'SKU Pricing'!A:B,Assumptions!$B$2,0)*AM569*730,vlookup(AK569,'SKU Pricing'!A:B,Assumptions!$B$2,0)*Z569))</f>
        <v>3.48</v>
      </c>
      <c r="AO569" s="70">
        <f t="shared" si="15"/>
        <v>31.38832632</v>
      </c>
      <c r="AP569" s="71" t="str">
        <f t="shared" si="16"/>
        <v>VM Manager</v>
      </c>
      <c r="AQ569" s="70">
        <f>ifna(vlookup(AP569,'SKU Pricing'!A:B,Assumptions!$B$2,0)*AE569,0)</f>
        <v>2.19</v>
      </c>
      <c r="AR569" s="72">
        <v>0.0</v>
      </c>
    </row>
    <row r="570">
      <c r="A570" s="61" t="s">
        <v>718</v>
      </c>
      <c r="B570" s="62" t="str">
        <f>ifna(if(vlookup(A570,vOS!A:B,2,0)="","Unknown",vlookup(A570,vOS!A:B,2,0)),"Unknown")</f>
        <v>Microsoft Windows Server 2022 (64-bit)</v>
      </c>
      <c r="C570" s="62">
        <f>vlookup(B570,'OS Study'!A:D,2,0)</f>
        <v>0</v>
      </c>
      <c r="D570" s="62" t="str">
        <f>vlookup(B570,'OS Study'!A:D,3,0)</f>
        <v>Windows</v>
      </c>
      <c r="E570" s="62" t="str">
        <f>vlookup(B570,'OS Study'!A:D,4,0)</f>
        <v>Server</v>
      </c>
      <c r="F570" s="63" t="str">
        <f>vlookup(B570,'OS Study'!A:E,5,0)</f>
        <v>2022</v>
      </c>
      <c r="G570" s="62">
        <f>IF(vlookup(A570,'RVtools V2.1'!A:J,4,0)="non",0,1)</f>
        <v>1</v>
      </c>
      <c r="H570" s="62">
        <f>if(vlookup(A570,'RVtools V2.1'!A:K,11,0)="kube",1,0)</f>
        <v>0</v>
      </c>
      <c r="I570" s="62">
        <f t="shared" si="5"/>
        <v>0</v>
      </c>
      <c r="J570" s="62">
        <f>ifna(vlookup(A570,'Infra Study'!A:Q,17,0),0)</f>
        <v>0</v>
      </c>
      <c r="K570" s="64">
        <f>IFERROR(__xludf.DUMMYFUNCTION("N(REGEXMATCH(VLOOKUP(A570, 'RVtools V2.1'!A:H, 8, 0), ""^Serveur de fichiers""))"),0.0)</f>
        <v>0</v>
      </c>
      <c r="L570" s="64">
        <f t="shared" si="6"/>
        <v>0</v>
      </c>
      <c r="M570" s="67" t="str">
        <f>ifna(vlookup(A570,'RVtools V2.1'!A:I,8,0),"N/A")</f>
        <v>Infra - VM Administration</v>
      </c>
      <c r="N570" s="64">
        <f>IFERROR(__xludf.DUMMYFUNCTION("IF(REGEXMATCH(M570, ""(?i)"" &amp; JOIN(""|"", SPLIT(""kalisil"", "" ""))), 1, 0)"),0.0)</f>
        <v>0</v>
      </c>
      <c r="O570" s="64" t="str">
        <f>vlookup(A570,'RVtools V2.1'!A:H,7,0)</f>
        <v>T3</v>
      </c>
      <c r="P570" s="64">
        <f>if(vlookup(A570,'RVtools V2.1'!A:H,5,0)="oui",1,0)</f>
        <v>0</v>
      </c>
      <c r="Q570" s="64">
        <f>ifna(vlookup(A570,vCPU!A:B,2,0),"Unknown")</f>
        <v>4</v>
      </c>
      <c r="R570" s="66">
        <f>ifna(vlookup(A570,vMemory!A:C,3,0),"Unknown")</f>
        <v>4</v>
      </c>
      <c r="S570" s="66">
        <f>ifna(vlookup(A570,vDisk!A:C,3,0),"Unknown")</f>
        <v>199</v>
      </c>
      <c r="T570" s="67" t="str">
        <f t="array" ref="T570">IFS(
   L570=1, "No Lift &amp; Shift",
   J570=1, XLOOKUP(A570, 'Infra Study'!A:A, 'Infra Study'!P:P),
   I570=1, "No Lift &amp; Shift",
   H570=1, "GKE",
   K570=1, "GCNV",
   G570=1, "Lift &amp; Shift Prod",
   TRUE, "Lift &amp; Shift Noprod"
)</f>
        <v>Lift &amp; Shift Prod</v>
      </c>
      <c r="U570" s="67">
        <f t="shared" si="7"/>
        <v>1</v>
      </c>
      <c r="V570" s="68" t="str">
        <f>if(T570="Lift &amp; Shift Noprod",if( Y570=0,Assumptions!$B$5, Assumptions!$B$4),if(T570="Lift &amp; Shift Prod",if(AND(N570=1,O570="T1"),Assumptions!$B$6,Assumptions!$B$4),0))</f>
        <v>N2D</v>
      </c>
      <c r="W570" s="69">
        <f>if(V570&lt;&gt;0,if(Q570="Unknown", Assumptions!$B$42,If(Q570&gt;1,Q570,2)),0)</f>
        <v>4</v>
      </c>
      <c r="X570" s="69">
        <f>if(V570&lt;&gt;0,if(R570="Unknown", Assumptions!$B$43,R570),0)</f>
        <v>4</v>
      </c>
      <c r="Y570" s="68">
        <f t="shared" si="8"/>
        <v>0</v>
      </c>
      <c r="Z570" s="68">
        <f>if(V570&lt;&gt;0,if(  S570="Unknown", Assumptions!$B$44,S570),0)</f>
        <v>199</v>
      </c>
      <c r="AA570" s="68" t="str">
        <f>if(V570 ="N2",ifna(vlookup(W570&amp;"-"&amp;X570,'Ref. VM'!A:B,2,0),"Custom"),if(V570 ="E2" , ifna(vlookup(W570&amp;"-"&amp;X570,'Ref. VM'!D:E,2,0),"Custom"),if(V570="N2D",ifna(vlookup(W570&amp;"-"&amp;X570,'Ref. VM'!G:H,2,0),"Custom"),if(V570="N4",ifna(vlookup(W570&amp;"-"&amp;X570,'Ref. VM'!J:K,2,0),"Custom"),0))))</f>
        <v>Custom</v>
      </c>
      <c r="AB570" s="67" t="str">
        <f t="shared" si="9"/>
        <v>N2D-Custom vCPUs-CUD 3y</v>
      </c>
      <c r="AC570" s="67" t="str">
        <f t="shared" si="10"/>
        <v>N2D-Custom RAM-CUD 3y</v>
      </c>
      <c r="AD570" s="67">
        <f t="shared" si="11"/>
        <v>0</v>
      </c>
      <c r="AE570" s="69">
        <f>if(T570="Lift &amp; Shift Prod",730,if(T570="Lift &amp; Shift Noprod",Assumptions!$B$3,0))</f>
        <v>730</v>
      </c>
      <c r="AF570" s="70">
        <f>if( U570=0,0,if(Y570=0, ((vlookup(AB570,'SKU Pricing'!A:B,Assumptions!$B$2,0)*W570)+(vlookup(AC570,'SKU Pricing'!A:B,Assumptions!$B$2,0)*X570))*AE570,((vlookup(AB570,'SKU Pricing'!A:B,Assumptions!$B$2,0)*W570)+(vlookup(AC570,'SKU Pricing'!A:B,Assumptions!$B$2,0)*(W570*8))+(vlookup(AD570,'SKU Pricing'!A:B,Assumptions!$B$2,0)*(X570-(W570*8))))*AE570))</f>
        <v>49.9163196</v>
      </c>
      <c r="AG570" s="67" t="str">
        <f t="shared" si="12"/>
        <v>Windows Server</v>
      </c>
      <c r="AH570" s="70">
        <f>ifna(vlookup(AG570,'SKU Pricing'!A:B,Assumptions!$B$2,0)*W570*AE570,0)</f>
        <v>134.32</v>
      </c>
      <c r="AI570" s="62" t="str">
        <f t="shared" si="13"/>
        <v/>
      </c>
      <c r="AJ570" s="62" t="str">
        <f>if(V570&lt;&gt;0, if(T570="Lift &amp; Shift Noprod",Assumptions!$B$9,if(V570=Assumptions!$B$6,Assumptions!$B$10,if(P570=1,Assumptions!$B$8,Assumptions!$B$7))),"")</f>
        <v>Balanced</v>
      </c>
      <c r="AK570" s="69" t="str">
        <f t="shared" si="14"/>
        <v>Balanced</v>
      </c>
      <c r="AL570" s="69">
        <f>if(AJ570="Hyperdisk Balanced",Assumptions!$B$11,0)</f>
        <v>0</v>
      </c>
      <c r="AM570" s="69">
        <f>if(AJ570="Hyperdisk Balanced",Assumptions!$B$12,0)</f>
        <v>0</v>
      </c>
      <c r="AN570" s="70">
        <f>if(AK570=0,0,if(AJ570="Hyperdisk Balanced",vlookup(AK570&amp;" provisioned space",'SKU Pricing'!A:B,Assumptions!$B$2,0)*Z570+vlookup(AK570&amp;" provisioned IOPS",'SKU Pricing'!A:B,Assumptions!$B$2,0)*AL570*730+vlookup(AK570&amp;" provisioned throughput",'SKU Pricing'!A:B,Assumptions!$B$2,0)*AM570*730,vlookup(AK570,'SKU Pricing'!A:B,Assumptions!$B$2,0)*Z570))</f>
        <v>23.084</v>
      </c>
      <c r="AO570" s="70">
        <f t="shared" si="15"/>
        <v>207.3203196</v>
      </c>
      <c r="AP570" s="71" t="str">
        <f t="shared" si="16"/>
        <v>VM Manager</v>
      </c>
      <c r="AQ570" s="70">
        <f>ifna(vlookup(AP570,'SKU Pricing'!A:B,Assumptions!$B$2,0)*AE570,0)</f>
        <v>2.19</v>
      </c>
      <c r="AR570" s="72">
        <v>0.0</v>
      </c>
    </row>
    <row r="571">
      <c r="A571" s="61" t="s">
        <v>719</v>
      </c>
      <c r="B571" s="62" t="str">
        <f>ifna(if(vlookup(A571,vOS!A:B,2,0)="","Unknown",vlookup(A571,vOS!A:B,2,0)),"Unknown")</f>
        <v>Microsoft Windows Server 2019 (64-bit)</v>
      </c>
      <c r="C571" s="62">
        <f>vlookup(B571,'OS Study'!A:D,2,0)</f>
        <v>0</v>
      </c>
      <c r="D571" s="62" t="str">
        <f>vlookup(B571,'OS Study'!A:D,3,0)</f>
        <v>Windows</v>
      </c>
      <c r="E571" s="62" t="str">
        <f>vlookup(B571,'OS Study'!A:D,4,0)</f>
        <v>Server</v>
      </c>
      <c r="F571" s="63" t="str">
        <f>vlookup(B571,'OS Study'!A:E,5,0)</f>
        <v>2019</v>
      </c>
      <c r="G571" s="62">
        <f>IF(vlookup(A571,'RVtools V2.1'!A:J,4,0)="non",0,1)</f>
        <v>1</v>
      </c>
      <c r="H571" s="62">
        <f>if(vlookup(A571,'RVtools V2.1'!A:K,11,0)="kube",1,0)</f>
        <v>0</v>
      </c>
      <c r="I571" s="62">
        <f t="shared" si="5"/>
        <v>0</v>
      </c>
      <c r="J571" s="62">
        <f>ifna(vlookup(A571,'Infra Study'!A:Q,17,0),0)</f>
        <v>0</v>
      </c>
      <c r="K571" s="64">
        <f>IFERROR(__xludf.DUMMYFUNCTION("N(REGEXMATCH(VLOOKUP(A571, 'RVtools V2.1'!A:H, 8, 0), ""^Serveur de fichiers""))"),0.0)</f>
        <v>0</v>
      </c>
      <c r="L571" s="64">
        <f t="shared" si="6"/>
        <v>0</v>
      </c>
      <c r="M571" s="67" t="str">
        <f>ifna(vlookup(A571,'RVtools V2.1'!A:I,8,0),"N/A")</f>
        <v>Infra - VM Administration</v>
      </c>
      <c r="N571" s="64">
        <f>IFERROR(__xludf.DUMMYFUNCTION("IF(REGEXMATCH(M571, ""(?i)"" &amp; JOIN(""|"", SPLIT(""kalisil"", "" ""))), 1, 0)"),0.0)</f>
        <v>0</v>
      </c>
      <c r="O571" s="64" t="str">
        <f>vlookup(A571,'RVtools V2.1'!A:H,7,0)</f>
        <v>T3</v>
      </c>
      <c r="P571" s="64">
        <f>if(vlookup(A571,'RVtools V2.1'!A:H,5,0)="oui",1,0)</f>
        <v>0</v>
      </c>
      <c r="Q571" s="64">
        <f>ifna(vlookup(A571,vCPU!A:B,2,0),"Unknown")</f>
        <v>8</v>
      </c>
      <c r="R571" s="66">
        <f>ifna(vlookup(A571,vMemory!A:C,3,0),"Unknown")</f>
        <v>16</v>
      </c>
      <c r="S571" s="66">
        <f>ifna(vlookup(A571,vDisk!A:C,3,0),"Unknown")</f>
        <v>183</v>
      </c>
      <c r="T571" s="67" t="str">
        <f t="array" ref="T571">IFS(
   L571=1, "No Lift &amp; Shift",
   J571=1, XLOOKUP(A571, 'Infra Study'!A:A, 'Infra Study'!P:P),
   I571=1, "No Lift &amp; Shift",
   H571=1, "GKE",
   K571=1, "GCNV",
   G571=1, "Lift &amp; Shift Prod",
   TRUE, "Lift &amp; Shift Noprod"
)</f>
        <v>Lift &amp; Shift Prod</v>
      </c>
      <c r="U571" s="67">
        <f t="shared" si="7"/>
        <v>1</v>
      </c>
      <c r="V571" s="68" t="str">
        <f>if(T571="Lift &amp; Shift Noprod",if( Y571=0,Assumptions!$B$5, Assumptions!$B$4),if(T571="Lift &amp; Shift Prod",if(AND(N571=1,O571="T1"),Assumptions!$B$6,Assumptions!$B$4),0))</f>
        <v>N2D</v>
      </c>
      <c r="W571" s="69">
        <f>if(V571&lt;&gt;0,if(Q571="Unknown", Assumptions!$B$42,If(Q571&gt;1,Q571,2)),0)</f>
        <v>8</v>
      </c>
      <c r="X571" s="69">
        <f>if(V571&lt;&gt;0,if(R571="Unknown", Assumptions!$B$43,R571),0)</f>
        <v>16</v>
      </c>
      <c r="Y571" s="68">
        <f t="shared" si="8"/>
        <v>0</v>
      </c>
      <c r="Z571" s="68">
        <f>if(V571&lt;&gt;0,if(  S571="Unknown", Assumptions!$B$44,S571),0)</f>
        <v>183</v>
      </c>
      <c r="AA571" s="68" t="str">
        <f>if(V571 ="N2",ifna(vlookup(W571&amp;"-"&amp;X571,'Ref. VM'!A:B,2,0),"Custom"),if(V571 ="E2" , ifna(vlookup(W571&amp;"-"&amp;X571,'Ref. VM'!D:E,2,0),"Custom"),if(V571="N2D",ifna(vlookup(W571&amp;"-"&amp;X571,'Ref. VM'!G:H,2,0),"Custom"),if(V571="N4",ifna(vlookup(W571&amp;"-"&amp;X571,'Ref. VM'!J:K,2,0),"Custom"),0))))</f>
        <v>Custom</v>
      </c>
      <c r="AB571" s="67" t="str">
        <f t="shared" si="9"/>
        <v>N2D-Custom vCPUs-CUD 3y</v>
      </c>
      <c r="AC571" s="67" t="str">
        <f t="shared" si="10"/>
        <v>N2D-Custom RAM-CUD 3y</v>
      </c>
      <c r="AD571" s="67">
        <f t="shared" si="11"/>
        <v>0</v>
      </c>
      <c r="AE571" s="69">
        <f>if(T571="Lift &amp; Shift Prod",730,if(T571="Lift &amp; Shift Noprod",Assumptions!$B$3,0))</f>
        <v>730</v>
      </c>
      <c r="AF571" s="70">
        <f>if( U571=0,0,if(Y571=0, ((vlookup(AB571,'SKU Pricing'!A:B,Assumptions!$B$2,0)*W571)+(vlookup(AC571,'SKU Pricing'!A:B,Assumptions!$B$2,0)*X571))*AE571,((vlookup(AB571,'SKU Pricing'!A:B,Assumptions!$B$2,0)*W571)+(vlookup(AC571,'SKU Pricing'!A:B,Assumptions!$B$2,0)*(W571*8))+(vlookup(AD571,'SKU Pricing'!A:B,Assumptions!$B$2,0)*(X571-(W571*8))))*AE571))</f>
        <v>111.6333053</v>
      </c>
      <c r="AG571" s="67" t="str">
        <f t="shared" si="12"/>
        <v>Windows Server</v>
      </c>
      <c r="AH571" s="70">
        <f>ifna(vlookup(AG571,'SKU Pricing'!A:B,Assumptions!$B$2,0)*W571*AE571,0)</f>
        <v>268.64</v>
      </c>
      <c r="AI571" s="62" t="str">
        <f t="shared" si="13"/>
        <v/>
      </c>
      <c r="AJ571" s="62" t="str">
        <f>if(V571&lt;&gt;0, if(T571="Lift &amp; Shift Noprod",Assumptions!$B$9,if(V571=Assumptions!$B$6,Assumptions!$B$10,if(P571=1,Assumptions!$B$8,Assumptions!$B$7))),"")</f>
        <v>Balanced</v>
      </c>
      <c r="AK571" s="69" t="str">
        <f t="shared" si="14"/>
        <v>Balanced</v>
      </c>
      <c r="AL571" s="69">
        <f>if(AJ571="Hyperdisk Balanced",Assumptions!$B$11,0)</f>
        <v>0</v>
      </c>
      <c r="AM571" s="69">
        <f>if(AJ571="Hyperdisk Balanced",Assumptions!$B$12,0)</f>
        <v>0</v>
      </c>
      <c r="AN571" s="70">
        <f>if(AK571=0,0,if(AJ571="Hyperdisk Balanced",vlookup(AK571&amp;" provisioned space",'SKU Pricing'!A:B,Assumptions!$B$2,0)*Z571+vlookup(AK571&amp;" provisioned IOPS",'SKU Pricing'!A:B,Assumptions!$B$2,0)*AL571*730+vlookup(AK571&amp;" provisioned throughput",'SKU Pricing'!A:B,Assumptions!$B$2,0)*AM571*730,vlookup(AK571,'SKU Pricing'!A:B,Assumptions!$B$2,0)*Z571))</f>
        <v>21.228</v>
      </c>
      <c r="AO571" s="70">
        <f t="shared" si="15"/>
        <v>401.5013053</v>
      </c>
      <c r="AP571" s="71" t="str">
        <f t="shared" si="16"/>
        <v>VM Manager</v>
      </c>
      <c r="AQ571" s="70">
        <f>ifna(vlookup(AP571,'SKU Pricing'!A:B,Assumptions!$B$2,0)*AE571,0)</f>
        <v>2.19</v>
      </c>
      <c r="AR571" s="72">
        <v>0.0</v>
      </c>
    </row>
    <row r="572">
      <c r="A572" s="61" t="s">
        <v>720</v>
      </c>
      <c r="B572" s="62" t="str">
        <f>ifna(if(vlookup(A572,vOS!A:B,2,0)="","Unknown",vlookup(A572,vOS!A:B,2,0)),"Unknown")</f>
        <v>Microsoft Windows Server 2022 (64-bit)</v>
      </c>
      <c r="C572" s="62">
        <f>vlookup(B572,'OS Study'!A:D,2,0)</f>
        <v>0</v>
      </c>
      <c r="D572" s="62" t="str">
        <f>vlookup(B572,'OS Study'!A:D,3,0)</f>
        <v>Windows</v>
      </c>
      <c r="E572" s="62" t="str">
        <f>vlookup(B572,'OS Study'!A:D,4,0)</f>
        <v>Server</v>
      </c>
      <c r="F572" s="63" t="str">
        <f>vlookup(B572,'OS Study'!A:E,5,0)</f>
        <v>2022</v>
      </c>
      <c r="G572" s="62">
        <f>IF(vlookup(A572,'RVtools V2.1'!A:J,4,0)="non",0,1)</f>
        <v>1</v>
      </c>
      <c r="H572" s="62">
        <f>if(vlookup(A572,'RVtools V2.1'!A:K,11,0)="kube",1,0)</f>
        <v>0</v>
      </c>
      <c r="I572" s="62">
        <f t="shared" si="5"/>
        <v>0</v>
      </c>
      <c r="J572" s="62">
        <f>ifna(vlookup(A572,'Infra Study'!A:Q,17,0),0)</f>
        <v>0</v>
      </c>
      <c r="K572" s="64">
        <f>IFERROR(__xludf.DUMMYFUNCTION("N(REGEXMATCH(VLOOKUP(A572, 'RVtools V2.1'!A:H, 8, 0), ""^Serveur de fichiers""))"),0.0)</f>
        <v>0</v>
      </c>
      <c r="L572" s="64">
        <f t="shared" si="6"/>
        <v>0</v>
      </c>
      <c r="M572" s="67" t="str">
        <f>ifna(vlookup(A572,'RVtools V2.1'!A:I,8,0),"N/A")</f>
        <v>Infra - VM Administration</v>
      </c>
      <c r="N572" s="64">
        <f>IFERROR(__xludf.DUMMYFUNCTION("IF(REGEXMATCH(M572, ""(?i)"" &amp; JOIN(""|"", SPLIT(""kalisil"", "" ""))), 1, 0)"),0.0)</f>
        <v>0</v>
      </c>
      <c r="O572" s="64" t="str">
        <f>vlookup(A572,'RVtools V2.1'!A:H,7,0)</f>
        <v>T3</v>
      </c>
      <c r="P572" s="64">
        <f>if(vlookup(A572,'RVtools V2.1'!A:H,5,0)="oui",1,0)</f>
        <v>0</v>
      </c>
      <c r="Q572" s="64">
        <f>ifna(vlookup(A572,vCPU!A:B,2,0),"Unknown")</f>
        <v>2</v>
      </c>
      <c r="R572" s="66">
        <f>ifna(vlookup(A572,vMemory!A:C,3,0),"Unknown")</f>
        <v>12</v>
      </c>
      <c r="S572" s="66">
        <f>ifna(vlookup(A572,vDisk!A:C,3,0),"Unknown")</f>
        <v>126</v>
      </c>
      <c r="T572" s="67" t="str">
        <f t="array" ref="T572">IFS(
   L572=1, "No Lift &amp; Shift",
   J572=1, XLOOKUP(A572, 'Infra Study'!A:A, 'Infra Study'!P:P),
   I572=1, "No Lift &amp; Shift",
   H572=1, "GKE",
   K572=1, "GCNV",
   G572=1, "Lift &amp; Shift Prod",
   TRUE, "Lift &amp; Shift Noprod"
)</f>
        <v>Lift &amp; Shift Prod</v>
      </c>
      <c r="U572" s="67">
        <f t="shared" si="7"/>
        <v>1</v>
      </c>
      <c r="V572" s="68" t="str">
        <f>if(T572="Lift &amp; Shift Noprod",if( Y572=0,Assumptions!$B$5, Assumptions!$B$4),if(T572="Lift &amp; Shift Prod",if(AND(N572=1,O572="T1"),Assumptions!$B$6,Assumptions!$B$4),0))</f>
        <v>N2D</v>
      </c>
      <c r="W572" s="69">
        <f>if(V572&lt;&gt;0,if(Q572="Unknown", Assumptions!$B$42,If(Q572&gt;1,Q572,2)),0)</f>
        <v>2</v>
      </c>
      <c r="X572" s="69">
        <f>if(V572&lt;&gt;0,if(R572="Unknown", Assumptions!$B$43,R572),0)</f>
        <v>12</v>
      </c>
      <c r="Y572" s="68">
        <f t="shared" si="8"/>
        <v>0</v>
      </c>
      <c r="Z572" s="68">
        <f>if(V572&lt;&gt;0,if(  S572="Unknown", Assumptions!$B$44,S572),0)</f>
        <v>126</v>
      </c>
      <c r="AA572" s="68" t="str">
        <f>if(V572 ="N2",ifna(vlookup(W572&amp;"-"&amp;X572,'Ref. VM'!A:B,2,0),"Custom"),if(V572 ="E2" , ifna(vlookup(W572&amp;"-"&amp;X572,'Ref. VM'!D:E,2,0),"Custom"),if(V572="N2D",ifna(vlookup(W572&amp;"-"&amp;X572,'Ref. VM'!G:H,2,0),"Custom"),if(V572="N4",ifna(vlookup(W572&amp;"-"&amp;X572,'Ref. VM'!J:K,2,0),"Custom"),0))))</f>
        <v>Custom</v>
      </c>
      <c r="AB572" s="67" t="str">
        <f t="shared" si="9"/>
        <v>N2D-Custom vCPUs-CUD 3y</v>
      </c>
      <c r="AC572" s="67" t="str">
        <f t="shared" si="10"/>
        <v>N2D-Custom RAM-CUD 3y</v>
      </c>
      <c r="AD572" s="67">
        <f t="shared" si="11"/>
        <v>0</v>
      </c>
      <c r="AE572" s="69">
        <f>if(T572="Lift &amp; Shift Prod",730,if(T572="Lift &amp; Shift Noprod",Assumptions!$B$3,0))</f>
        <v>730</v>
      </c>
      <c r="AF572" s="70">
        <f>if( U572=0,0,if(Y572=0, ((vlookup(AB572,'SKU Pricing'!A:B,Assumptions!$B$2,0)*W572)+(vlookup(AC572,'SKU Pricing'!A:B,Assumptions!$B$2,0)*X572))*AE572,((vlookup(AB572,'SKU Pricing'!A:B,Assumptions!$B$2,0)*W572)+(vlookup(AC572,'SKU Pricing'!A:B,Assumptions!$B$2,0)*(W572*8))+(vlookup(AD572,'SKU Pricing'!A:B,Assumptions!$B$2,0)*(X572-(W572*8))))*AE572))</f>
        <v>39.7089924</v>
      </c>
      <c r="AG572" s="67" t="str">
        <f t="shared" si="12"/>
        <v>Windows Server</v>
      </c>
      <c r="AH572" s="70">
        <f>ifna(vlookup(AG572,'SKU Pricing'!A:B,Assumptions!$B$2,0)*W572*AE572,0)</f>
        <v>67.16</v>
      </c>
      <c r="AI572" s="62" t="str">
        <f t="shared" si="13"/>
        <v/>
      </c>
      <c r="AJ572" s="62" t="str">
        <f>if(V572&lt;&gt;0, if(T572="Lift &amp; Shift Noprod",Assumptions!$B$9,if(V572=Assumptions!$B$6,Assumptions!$B$10,if(P572=1,Assumptions!$B$8,Assumptions!$B$7))),"")</f>
        <v>Balanced</v>
      </c>
      <c r="AK572" s="69" t="str">
        <f t="shared" si="14"/>
        <v>Balanced</v>
      </c>
      <c r="AL572" s="69">
        <f>if(AJ572="Hyperdisk Balanced",Assumptions!$B$11,0)</f>
        <v>0</v>
      </c>
      <c r="AM572" s="69">
        <f>if(AJ572="Hyperdisk Balanced",Assumptions!$B$12,0)</f>
        <v>0</v>
      </c>
      <c r="AN572" s="70">
        <f>if(AK572=0,0,if(AJ572="Hyperdisk Balanced",vlookup(AK572&amp;" provisioned space",'SKU Pricing'!A:B,Assumptions!$B$2,0)*Z572+vlookup(AK572&amp;" provisioned IOPS",'SKU Pricing'!A:B,Assumptions!$B$2,0)*AL572*730+vlookup(AK572&amp;" provisioned throughput",'SKU Pricing'!A:B,Assumptions!$B$2,0)*AM572*730,vlookup(AK572,'SKU Pricing'!A:B,Assumptions!$B$2,0)*Z572))</f>
        <v>14.616</v>
      </c>
      <c r="AO572" s="70">
        <f t="shared" si="15"/>
        <v>121.4849924</v>
      </c>
      <c r="AP572" s="71" t="str">
        <f t="shared" si="16"/>
        <v>VM Manager</v>
      </c>
      <c r="AQ572" s="70">
        <f>ifna(vlookup(AP572,'SKU Pricing'!A:B,Assumptions!$B$2,0)*AE572,0)</f>
        <v>2.19</v>
      </c>
      <c r="AR572" s="72">
        <v>0.0</v>
      </c>
    </row>
    <row r="573">
      <c r="A573" s="61" t="s">
        <v>721</v>
      </c>
      <c r="B573" s="62" t="str">
        <f>ifna(if(vlookup(A573,vOS!A:B,2,0)="","Unknown",vlookup(A573,vOS!A:B,2,0)),"Unknown")</f>
        <v>Microsoft Windows Server 2022 (64-bit)</v>
      </c>
      <c r="C573" s="62">
        <f>vlookup(B573,'OS Study'!A:D,2,0)</f>
        <v>0</v>
      </c>
      <c r="D573" s="62" t="str">
        <f>vlookup(B573,'OS Study'!A:D,3,0)</f>
        <v>Windows</v>
      </c>
      <c r="E573" s="62" t="str">
        <f>vlookup(B573,'OS Study'!A:D,4,0)</f>
        <v>Server</v>
      </c>
      <c r="F573" s="63" t="str">
        <f>vlookup(B573,'OS Study'!A:E,5,0)</f>
        <v>2022</v>
      </c>
      <c r="G573" s="62">
        <f>IF(vlookup(A573,'RVtools V2.1'!A:J,4,0)="non",0,1)</f>
        <v>1</v>
      </c>
      <c r="H573" s="62">
        <f>if(vlookup(A573,'RVtools V2.1'!A:K,11,0)="kube",1,0)</f>
        <v>0</v>
      </c>
      <c r="I573" s="62">
        <f t="shared" si="5"/>
        <v>0</v>
      </c>
      <c r="J573" s="62">
        <f>ifna(vlookup(A573,'Infra Study'!A:Q,17,0),0)</f>
        <v>0</v>
      </c>
      <c r="K573" s="64">
        <f>IFERROR(__xludf.DUMMYFUNCTION("N(REGEXMATCH(VLOOKUP(A573, 'RVtools V2.1'!A:H, 8, 0), ""^Serveur de fichiers""))"),0.0)</f>
        <v>0</v>
      </c>
      <c r="L573" s="64">
        <f t="shared" si="6"/>
        <v>0</v>
      </c>
      <c r="M573" s="67" t="str">
        <f>ifna(vlookup(A573,'RVtools V2.1'!A:I,8,0),"N/A")</f>
        <v>Infra - VM Administration</v>
      </c>
      <c r="N573" s="64">
        <f>IFERROR(__xludf.DUMMYFUNCTION("IF(REGEXMATCH(M573, ""(?i)"" &amp; JOIN(""|"", SPLIT(""kalisil"", "" ""))), 1, 0)"),0.0)</f>
        <v>0</v>
      </c>
      <c r="O573" s="64" t="str">
        <f>vlookup(A573,'RVtools V2.1'!A:H,7,0)</f>
        <v>T3</v>
      </c>
      <c r="P573" s="64">
        <f>if(vlookup(A573,'RVtools V2.1'!A:H,5,0)="oui",1,0)</f>
        <v>0</v>
      </c>
      <c r="Q573" s="64">
        <f>ifna(vlookup(A573,vCPU!A:B,2,0),"Unknown")</f>
        <v>4</v>
      </c>
      <c r="R573" s="66">
        <f>ifna(vlookup(A573,vMemory!A:C,3,0),"Unknown")</f>
        <v>8</v>
      </c>
      <c r="S573" s="66">
        <f>ifna(vlookup(A573,vDisk!A:C,3,0),"Unknown")</f>
        <v>102</v>
      </c>
      <c r="T573" s="67" t="str">
        <f t="array" ref="T573">IFS(
   L573=1, "No Lift &amp; Shift",
   J573=1, XLOOKUP(A573, 'Infra Study'!A:A, 'Infra Study'!P:P),
   I573=1, "No Lift &amp; Shift",
   H573=1, "GKE",
   K573=1, "GCNV",
   G573=1, "Lift &amp; Shift Prod",
   TRUE, "Lift &amp; Shift Noprod"
)</f>
        <v>Lift &amp; Shift Prod</v>
      </c>
      <c r="U573" s="67">
        <f t="shared" si="7"/>
        <v>1</v>
      </c>
      <c r="V573" s="68" t="str">
        <f>if(T573="Lift &amp; Shift Noprod",if( Y573=0,Assumptions!$B$5, Assumptions!$B$4),if(T573="Lift &amp; Shift Prod",if(AND(N573=1,O573="T1"),Assumptions!$B$6,Assumptions!$B$4),0))</f>
        <v>N2D</v>
      </c>
      <c r="W573" s="69">
        <f>if(V573&lt;&gt;0,if(Q573="Unknown", Assumptions!$B$42,If(Q573&gt;1,Q573,2)),0)</f>
        <v>4</v>
      </c>
      <c r="X573" s="69">
        <f>if(V573&lt;&gt;0,if(R573="Unknown", Assumptions!$B$43,R573),0)</f>
        <v>8</v>
      </c>
      <c r="Y573" s="68">
        <f t="shared" si="8"/>
        <v>0</v>
      </c>
      <c r="Z573" s="68">
        <f>if(V573&lt;&gt;0,if(  S573="Unknown", Assumptions!$B$44,S573),0)</f>
        <v>102</v>
      </c>
      <c r="AA573" s="68" t="str">
        <f>if(V573 ="N2",ifna(vlookup(W573&amp;"-"&amp;X573,'Ref. VM'!A:B,2,0),"Custom"),if(V573 ="E2" , ifna(vlookup(W573&amp;"-"&amp;X573,'Ref. VM'!D:E,2,0),"Custom"),if(V573="N2D",ifna(vlookup(W573&amp;"-"&amp;X573,'Ref. VM'!G:H,2,0),"Custom"),if(V573="N4",ifna(vlookup(W573&amp;"-"&amp;X573,'Ref. VM'!J:K,2,0),"Custom"),0))))</f>
        <v>Custom</v>
      </c>
      <c r="AB573" s="67" t="str">
        <f t="shared" si="9"/>
        <v>N2D-Custom vCPUs-CUD 3y</v>
      </c>
      <c r="AC573" s="67" t="str">
        <f t="shared" si="10"/>
        <v>N2D-Custom RAM-CUD 3y</v>
      </c>
      <c r="AD573" s="67">
        <f t="shared" si="11"/>
        <v>0</v>
      </c>
      <c r="AE573" s="69">
        <f>if(T573="Lift &amp; Shift Prod",730,if(T573="Lift &amp; Shift Noprod",Assumptions!$B$3,0))</f>
        <v>730</v>
      </c>
      <c r="AF573" s="70">
        <f>if( U573=0,0,if(Y573=0, ((vlookup(AB573,'SKU Pricing'!A:B,Assumptions!$B$2,0)*W573)+(vlookup(AC573,'SKU Pricing'!A:B,Assumptions!$B$2,0)*X573))*AE573,((vlookup(AB573,'SKU Pricing'!A:B,Assumptions!$B$2,0)*W573)+(vlookup(AC573,'SKU Pricing'!A:B,Assumptions!$B$2,0)*(W573*8))+(vlookup(AD573,'SKU Pricing'!A:B,Assumptions!$B$2,0)*(X573-(W573*8))))*AE573))</f>
        <v>55.81665264</v>
      </c>
      <c r="AG573" s="67" t="str">
        <f t="shared" si="12"/>
        <v>Windows Server</v>
      </c>
      <c r="AH573" s="70">
        <f>ifna(vlookup(AG573,'SKU Pricing'!A:B,Assumptions!$B$2,0)*W573*AE573,0)</f>
        <v>134.32</v>
      </c>
      <c r="AI573" s="62" t="str">
        <f t="shared" si="13"/>
        <v/>
      </c>
      <c r="AJ573" s="62" t="str">
        <f>if(V573&lt;&gt;0, if(T573="Lift &amp; Shift Noprod",Assumptions!$B$9,if(V573=Assumptions!$B$6,Assumptions!$B$10,if(P573=1,Assumptions!$B$8,Assumptions!$B$7))),"")</f>
        <v>Balanced</v>
      </c>
      <c r="AK573" s="69" t="str">
        <f t="shared" si="14"/>
        <v>Balanced</v>
      </c>
      <c r="AL573" s="69">
        <f>if(AJ573="Hyperdisk Balanced",Assumptions!$B$11,0)</f>
        <v>0</v>
      </c>
      <c r="AM573" s="69">
        <f>if(AJ573="Hyperdisk Balanced",Assumptions!$B$12,0)</f>
        <v>0</v>
      </c>
      <c r="AN573" s="70">
        <f>if(AK573=0,0,if(AJ573="Hyperdisk Balanced",vlookup(AK573&amp;" provisioned space",'SKU Pricing'!A:B,Assumptions!$B$2,0)*Z573+vlookup(AK573&amp;" provisioned IOPS",'SKU Pricing'!A:B,Assumptions!$B$2,0)*AL573*730+vlookup(AK573&amp;" provisioned throughput",'SKU Pricing'!A:B,Assumptions!$B$2,0)*AM573*730,vlookup(AK573,'SKU Pricing'!A:B,Assumptions!$B$2,0)*Z573))</f>
        <v>11.832</v>
      </c>
      <c r="AO573" s="70">
        <f t="shared" si="15"/>
        <v>201.9686526</v>
      </c>
      <c r="AP573" s="71" t="str">
        <f t="shared" si="16"/>
        <v>VM Manager</v>
      </c>
      <c r="AQ573" s="70">
        <f>ifna(vlookup(AP573,'SKU Pricing'!A:B,Assumptions!$B$2,0)*AE573,0)</f>
        <v>2.19</v>
      </c>
      <c r="AR573" s="72">
        <v>0.0</v>
      </c>
    </row>
    <row r="574">
      <c r="A574" s="61" t="s">
        <v>722</v>
      </c>
      <c r="B574" s="62" t="str">
        <f>ifna(if(vlookup(A574,vOS!A:B,2,0)="","Unknown",vlookup(A574,vOS!A:B,2,0)),"Unknown")</f>
        <v>Microsoft Windows Server 2022 (64-bit)</v>
      </c>
      <c r="C574" s="62">
        <f>vlookup(B574,'OS Study'!A:D,2,0)</f>
        <v>0</v>
      </c>
      <c r="D574" s="62" t="str">
        <f>vlookup(B574,'OS Study'!A:D,3,0)</f>
        <v>Windows</v>
      </c>
      <c r="E574" s="62" t="str">
        <f>vlookup(B574,'OS Study'!A:D,4,0)</f>
        <v>Server</v>
      </c>
      <c r="F574" s="63" t="str">
        <f>vlookup(B574,'OS Study'!A:E,5,0)</f>
        <v>2022</v>
      </c>
      <c r="G574" s="62">
        <f>IF(vlookup(A574,'RVtools V2.1'!A:J,4,0)="non",0,1)</f>
        <v>1</v>
      </c>
      <c r="H574" s="62">
        <f>if(vlookup(A574,'RVtools V2.1'!A:K,11,0)="kube",1,0)</f>
        <v>0</v>
      </c>
      <c r="I574" s="62">
        <f t="shared" si="5"/>
        <v>0</v>
      </c>
      <c r="J574" s="62">
        <f>ifna(vlookup(A574,'Infra Study'!A:Q,17,0),0)</f>
        <v>0</v>
      </c>
      <c r="K574" s="64">
        <f>IFERROR(__xludf.DUMMYFUNCTION("N(REGEXMATCH(VLOOKUP(A574, 'RVtools V2.1'!A:H, 8, 0), ""^Serveur de fichiers""))"),0.0)</f>
        <v>0</v>
      </c>
      <c r="L574" s="64">
        <f t="shared" si="6"/>
        <v>0</v>
      </c>
      <c r="M574" s="67" t="str">
        <f>ifna(vlookup(A574,'RVtools V2.1'!A:I,8,0),"N/A")</f>
        <v>Infra - VM Administration</v>
      </c>
      <c r="N574" s="64">
        <f>IFERROR(__xludf.DUMMYFUNCTION("IF(REGEXMATCH(M574, ""(?i)"" &amp; JOIN(""|"", SPLIT(""kalisil"", "" ""))), 1, 0)"),0.0)</f>
        <v>0</v>
      </c>
      <c r="O574" s="64" t="str">
        <f>vlookup(A574,'RVtools V2.1'!A:H,7,0)</f>
        <v>T3</v>
      </c>
      <c r="P574" s="64">
        <f>if(vlookup(A574,'RVtools V2.1'!A:H,5,0)="oui",1,0)</f>
        <v>0</v>
      </c>
      <c r="Q574" s="64">
        <f>ifna(vlookup(A574,vCPU!A:B,2,0),"Unknown")</f>
        <v>4</v>
      </c>
      <c r="R574" s="66">
        <f>ifna(vlookup(A574,vMemory!A:C,3,0),"Unknown")</f>
        <v>8</v>
      </c>
      <c r="S574" s="66">
        <f>ifna(vlookup(A574,vDisk!A:C,3,0),"Unknown")</f>
        <v>97</v>
      </c>
      <c r="T574" s="67" t="str">
        <f t="array" ref="T574">IFS(
   L574=1, "No Lift &amp; Shift",
   J574=1, XLOOKUP(A574, 'Infra Study'!A:A, 'Infra Study'!P:P),
   I574=1, "No Lift &amp; Shift",
   H574=1, "GKE",
   K574=1, "GCNV",
   G574=1, "Lift &amp; Shift Prod",
   TRUE, "Lift &amp; Shift Noprod"
)</f>
        <v>Lift &amp; Shift Prod</v>
      </c>
      <c r="U574" s="67">
        <f t="shared" si="7"/>
        <v>1</v>
      </c>
      <c r="V574" s="68" t="str">
        <f>if(T574="Lift &amp; Shift Noprod",if( Y574=0,Assumptions!$B$5, Assumptions!$B$4),if(T574="Lift &amp; Shift Prod",if(AND(N574=1,O574="T1"),Assumptions!$B$6,Assumptions!$B$4),0))</f>
        <v>N2D</v>
      </c>
      <c r="W574" s="69">
        <f>if(V574&lt;&gt;0,if(Q574="Unknown", Assumptions!$B$42,If(Q574&gt;1,Q574,2)),0)</f>
        <v>4</v>
      </c>
      <c r="X574" s="69">
        <f>if(V574&lt;&gt;0,if(R574="Unknown", Assumptions!$B$43,R574),0)</f>
        <v>8</v>
      </c>
      <c r="Y574" s="68">
        <f t="shared" si="8"/>
        <v>0</v>
      </c>
      <c r="Z574" s="68">
        <f>if(V574&lt;&gt;0,if(  S574="Unknown", Assumptions!$B$44,S574),0)</f>
        <v>97</v>
      </c>
      <c r="AA574" s="68" t="str">
        <f>if(V574 ="N2",ifna(vlookup(W574&amp;"-"&amp;X574,'Ref. VM'!A:B,2,0),"Custom"),if(V574 ="E2" , ifna(vlookup(W574&amp;"-"&amp;X574,'Ref. VM'!D:E,2,0),"Custom"),if(V574="N2D",ifna(vlookup(W574&amp;"-"&amp;X574,'Ref. VM'!G:H,2,0),"Custom"),if(V574="N4",ifna(vlookup(W574&amp;"-"&amp;X574,'Ref. VM'!J:K,2,0),"Custom"),0))))</f>
        <v>Custom</v>
      </c>
      <c r="AB574" s="67" t="str">
        <f t="shared" si="9"/>
        <v>N2D-Custom vCPUs-CUD 3y</v>
      </c>
      <c r="AC574" s="67" t="str">
        <f t="shared" si="10"/>
        <v>N2D-Custom RAM-CUD 3y</v>
      </c>
      <c r="AD574" s="67">
        <f t="shared" si="11"/>
        <v>0</v>
      </c>
      <c r="AE574" s="69">
        <f>if(T574="Lift &amp; Shift Prod",730,if(T574="Lift &amp; Shift Noprod",Assumptions!$B$3,0))</f>
        <v>730</v>
      </c>
      <c r="AF574" s="70">
        <f>if( U574=0,0,if(Y574=0, ((vlookup(AB574,'SKU Pricing'!A:B,Assumptions!$B$2,0)*W574)+(vlookup(AC574,'SKU Pricing'!A:B,Assumptions!$B$2,0)*X574))*AE574,((vlookup(AB574,'SKU Pricing'!A:B,Assumptions!$B$2,0)*W574)+(vlookup(AC574,'SKU Pricing'!A:B,Assumptions!$B$2,0)*(W574*8))+(vlookup(AD574,'SKU Pricing'!A:B,Assumptions!$B$2,0)*(X574-(W574*8))))*AE574))</f>
        <v>55.81665264</v>
      </c>
      <c r="AG574" s="67" t="str">
        <f t="shared" si="12"/>
        <v>Windows Server</v>
      </c>
      <c r="AH574" s="70">
        <f>ifna(vlookup(AG574,'SKU Pricing'!A:B,Assumptions!$B$2,0)*W574*AE574,0)</f>
        <v>134.32</v>
      </c>
      <c r="AI574" s="62" t="str">
        <f t="shared" si="13"/>
        <v/>
      </c>
      <c r="AJ574" s="62" t="str">
        <f>if(V574&lt;&gt;0, if(T574="Lift &amp; Shift Noprod",Assumptions!$B$9,if(V574=Assumptions!$B$6,Assumptions!$B$10,if(P574=1,Assumptions!$B$8,Assumptions!$B$7))),"")</f>
        <v>Balanced</v>
      </c>
      <c r="AK574" s="69" t="str">
        <f t="shared" si="14"/>
        <v>Balanced</v>
      </c>
      <c r="AL574" s="69">
        <f>if(AJ574="Hyperdisk Balanced",Assumptions!$B$11,0)</f>
        <v>0</v>
      </c>
      <c r="AM574" s="69">
        <f>if(AJ574="Hyperdisk Balanced",Assumptions!$B$12,0)</f>
        <v>0</v>
      </c>
      <c r="AN574" s="70">
        <f>if(AK574=0,0,if(AJ574="Hyperdisk Balanced",vlookup(AK574&amp;" provisioned space",'SKU Pricing'!A:B,Assumptions!$B$2,0)*Z574+vlookup(AK574&amp;" provisioned IOPS",'SKU Pricing'!A:B,Assumptions!$B$2,0)*AL574*730+vlookup(AK574&amp;" provisioned throughput",'SKU Pricing'!A:B,Assumptions!$B$2,0)*AM574*730,vlookup(AK574,'SKU Pricing'!A:B,Assumptions!$B$2,0)*Z574))</f>
        <v>11.252</v>
      </c>
      <c r="AO574" s="70">
        <f t="shared" si="15"/>
        <v>201.3886526</v>
      </c>
      <c r="AP574" s="71" t="str">
        <f t="shared" si="16"/>
        <v>VM Manager</v>
      </c>
      <c r="AQ574" s="70">
        <f>ifna(vlookup(AP574,'SKU Pricing'!A:B,Assumptions!$B$2,0)*AE574,0)</f>
        <v>2.19</v>
      </c>
      <c r="AR574" s="72">
        <v>0.0</v>
      </c>
    </row>
    <row r="575">
      <c r="A575" s="61" t="s">
        <v>723</v>
      </c>
      <c r="B575" s="62" t="str">
        <f>ifna(if(vlookup(A575,vOS!A:B,2,0)="","Unknown",vlookup(A575,vOS!A:B,2,0)),"Unknown")</f>
        <v>Microsoft Windows Server 2019 (64-bit)</v>
      </c>
      <c r="C575" s="62">
        <f>vlookup(B575,'OS Study'!A:D,2,0)</f>
        <v>0</v>
      </c>
      <c r="D575" s="62" t="str">
        <f>vlookup(B575,'OS Study'!A:D,3,0)</f>
        <v>Windows</v>
      </c>
      <c r="E575" s="62" t="str">
        <f>vlookup(B575,'OS Study'!A:D,4,0)</f>
        <v>Server</v>
      </c>
      <c r="F575" s="63" t="str">
        <f>vlookup(B575,'OS Study'!A:E,5,0)</f>
        <v>2019</v>
      </c>
      <c r="G575" s="62">
        <f>IF(vlookup(A575,'RVtools V2.1'!A:J,4,0)="non",0,1)</f>
        <v>1</v>
      </c>
      <c r="H575" s="62">
        <f>if(vlookup(A575,'RVtools V2.1'!A:K,11,0)="kube",1,0)</f>
        <v>0</v>
      </c>
      <c r="I575" s="62">
        <f t="shared" si="5"/>
        <v>0</v>
      </c>
      <c r="J575" s="62">
        <f>ifna(vlookup(A575,'Infra Study'!A:Q,17,0),0)</f>
        <v>0</v>
      </c>
      <c r="K575" s="64">
        <f>IFERROR(__xludf.DUMMYFUNCTION("N(REGEXMATCH(VLOOKUP(A575, 'RVtools V2.1'!A:H, 8, 0), ""^Serveur de fichiers""))"),0.0)</f>
        <v>0</v>
      </c>
      <c r="L575" s="64">
        <f t="shared" si="6"/>
        <v>0</v>
      </c>
      <c r="M575" s="67" t="str">
        <f>ifna(vlookup(A575,'RVtools V2.1'!A:I,8,0),"N/A")</f>
        <v>Infra - VM Administration</v>
      </c>
      <c r="N575" s="64">
        <f>IFERROR(__xludf.DUMMYFUNCTION("IF(REGEXMATCH(M575, ""(?i)"" &amp; JOIN(""|"", SPLIT(""kalisil"", "" ""))), 1, 0)"),0.0)</f>
        <v>0</v>
      </c>
      <c r="O575" s="64" t="str">
        <f>vlookup(A575,'RVtools V2.1'!A:H,7,0)</f>
        <v>T3</v>
      </c>
      <c r="P575" s="64">
        <f>if(vlookup(A575,'RVtools V2.1'!A:H,5,0)="oui",1,0)</f>
        <v>0</v>
      </c>
      <c r="Q575" s="64">
        <f>ifna(vlookup(A575,vCPU!A:B,2,0),"Unknown")</f>
        <v>4</v>
      </c>
      <c r="R575" s="66">
        <f>ifna(vlookup(A575,vMemory!A:C,3,0),"Unknown")</f>
        <v>16</v>
      </c>
      <c r="S575" s="66">
        <f>ifna(vlookup(A575,vDisk!A:C,3,0),"Unknown")</f>
        <v>372</v>
      </c>
      <c r="T575" s="67" t="str">
        <f t="array" ref="T575">IFS(
   L575=1, "No Lift &amp; Shift",
   J575=1, XLOOKUP(A575, 'Infra Study'!A:A, 'Infra Study'!P:P),
   I575=1, "No Lift &amp; Shift",
   H575=1, "GKE",
   K575=1, "GCNV",
   G575=1, "Lift &amp; Shift Prod",
   TRUE, "Lift &amp; Shift Noprod"
)</f>
        <v>Lift &amp; Shift Prod</v>
      </c>
      <c r="U575" s="67">
        <f t="shared" si="7"/>
        <v>1</v>
      </c>
      <c r="V575" s="68" t="str">
        <f>if(T575="Lift &amp; Shift Noprod",if( Y575=0,Assumptions!$B$5, Assumptions!$B$4),if(T575="Lift &amp; Shift Prod",if(AND(N575=1,O575="T1"),Assumptions!$B$6,Assumptions!$B$4),0))</f>
        <v>N2D</v>
      </c>
      <c r="W575" s="69">
        <f>if(V575&lt;&gt;0,if(Q575="Unknown", Assumptions!$B$42,If(Q575&gt;1,Q575,2)),0)</f>
        <v>4</v>
      </c>
      <c r="X575" s="69">
        <f>if(V575&lt;&gt;0,if(R575="Unknown", Assumptions!$B$43,R575),0)</f>
        <v>16</v>
      </c>
      <c r="Y575" s="68">
        <f t="shared" si="8"/>
        <v>0</v>
      </c>
      <c r="Z575" s="68">
        <f>if(V575&lt;&gt;0,if(  S575="Unknown", Assumptions!$B$44,S575),0)</f>
        <v>372</v>
      </c>
      <c r="AA575" s="68" t="str">
        <f>if(V575 ="N2",ifna(vlookup(W575&amp;"-"&amp;X575,'Ref. VM'!A:B,2,0),"Custom"),if(V575 ="E2" , ifna(vlookup(W575&amp;"-"&amp;X575,'Ref. VM'!D:E,2,0),"Custom"),if(V575="N2D",ifna(vlookup(W575&amp;"-"&amp;X575,'Ref. VM'!G:H,2,0),"Custom"),if(V575="N4",ifna(vlookup(W575&amp;"-"&amp;X575,'Ref. VM'!J:K,2,0),"Custom"),0))))</f>
        <v>Predefined</v>
      </c>
      <c r="AB575" s="67" t="str">
        <f t="shared" si="9"/>
        <v>N2D-Predefined vCPUs-CUD 3y</v>
      </c>
      <c r="AC575" s="67" t="str">
        <f t="shared" si="10"/>
        <v>N2D-Predefined RAM-CUD 3y</v>
      </c>
      <c r="AD575" s="67">
        <f t="shared" si="11"/>
        <v>0</v>
      </c>
      <c r="AE575" s="69">
        <f>if(T575="Lift &amp; Shift Prod",730,if(T575="Lift &amp; Shift Noprod",Assumptions!$B$3,0))</f>
        <v>730</v>
      </c>
      <c r="AF575" s="70">
        <f>if( U575=0,0,if(Y575=0, ((vlookup(AB575,'SKU Pricing'!A:B,Assumptions!$B$2,0)*W575)+(vlookup(AC575,'SKU Pricing'!A:B,Assumptions!$B$2,0)*X575))*AE575,((vlookup(AB575,'SKU Pricing'!A:B,Assumptions!$B$2,0)*W575)+(vlookup(AC575,'SKU Pricing'!A:B,Assumptions!$B$2,0)*(W575*8))+(vlookup(AD575,'SKU Pricing'!A:B,Assumptions!$B$2,0)*(X575-(W575*8))))*AE575))</f>
        <v>64.3974464</v>
      </c>
      <c r="AG575" s="67" t="str">
        <f t="shared" si="12"/>
        <v>Windows Server</v>
      </c>
      <c r="AH575" s="70">
        <f>ifna(vlookup(AG575,'SKU Pricing'!A:B,Assumptions!$B$2,0)*W575*AE575,0)</f>
        <v>134.32</v>
      </c>
      <c r="AI575" s="62" t="str">
        <f t="shared" si="13"/>
        <v/>
      </c>
      <c r="AJ575" s="62" t="str">
        <f>if(V575&lt;&gt;0, if(T575="Lift &amp; Shift Noprod",Assumptions!$B$9,if(V575=Assumptions!$B$6,Assumptions!$B$10,if(P575=1,Assumptions!$B$8,Assumptions!$B$7))),"")</f>
        <v>Balanced</v>
      </c>
      <c r="AK575" s="69" t="str">
        <f t="shared" si="14"/>
        <v>Balanced</v>
      </c>
      <c r="AL575" s="69">
        <f>if(AJ575="Hyperdisk Balanced",Assumptions!$B$11,0)</f>
        <v>0</v>
      </c>
      <c r="AM575" s="69">
        <f>if(AJ575="Hyperdisk Balanced",Assumptions!$B$12,0)</f>
        <v>0</v>
      </c>
      <c r="AN575" s="70">
        <f>if(AK575=0,0,if(AJ575="Hyperdisk Balanced",vlookup(AK575&amp;" provisioned space",'SKU Pricing'!A:B,Assumptions!$B$2,0)*Z575+vlookup(AK575&amp;" provisioned IOPS",'SKU Pricing'!A:B,Assumptions!$B$2,0)*AL575*730+vlookup(AK575&amp;" provisioned throughput",'SKU Pricing'!A:B,Assumptions!$B$2,0)*AM575*730,vlookup(AK575,'SKU Pricing'!A:B,Assumptions!$B$2,0)*Z575))</f>
        <v>43.152</v>
      </c>
      <c r="AO575" s="70">
        <f t="shared" si="15"/>
        <v>241.8694464</v>
      </c>
      <c r="AP575" s="71" t="str">
        <f t="shared" si="16"/>
        <v>VM Manager</v>
      </c>
      <c r="AQ575" s="70">
        <f>ifna(vlookup(AP575,'SKU Pricing'!A:B,Assumptions!$B$2,0)*AE575,0)</f>
        <v>2.19</v>
      </c>
      <c r="AR575" s="72">
        <v>0.0</v>
      </c>
    </row>
    <row r="576">
      <c r="A576" s="61" t="s">
        <v>724</v>
      </c>
      <c r="B576" s="62" t="str">
        <f>ifna(if(vlookup(A576,vOS!A:B,2,0)="","Unknown",vlookup(A576,vOS!A:B,2,0)),"Unknown")</f>
        <v>Microsoft Windows Server 2019 (64-bit)</v>
      </c>
      <c r="C576" s="62">
        <f>vlookup(B576,'OS Study'!A:D,2,0)</f>
        <v>0</v>
      </c>
      <c r="D576" s="62" t="str">
        <f>vlookup(B576,'OS Study'!A:D,3,0)</f>
        <v>Windows</v>
      </c>
      <c r="E576" s="62" t="str">
        <f>vlookup(B576,'OS Study'!A:D,4,0)</f>
        <v>Server</v>
      </c>
      <c r="F576" s="63" t="str">
        <f>vlookup(B576,'OS Study'!A:E,5,0)</f>
        <v>2019</v>
      </c>
      <c r="G576" s="62">
        <f>IF(vlookup(A576,'RVtools V2.1'!A:J,4,0)="non",0,1)</f>
        <v>1</v>
      </c>
      <c r="H576" s="62">
        <f>if(vlookup(A576,'RVtools V2.1'!A:K,11,0)="kube",1,0)</f>
        <v>0</v>
      </c>
      <c r="I576" s="62">
        <f t="shared" si="5"/>
        <v>0</v>
      </c>
      <c r="J576" s="62">
        <f>ifna(vlookup(A576,'Infra Study'!A:Q,17,0),0)</f>
        <v>0</v>
      </c>
      <c r="K576" s="64">
        <f>IFERROR(__xludf.DUMMYFUNCTION("N(REGEXMATCH(VLOOKUP(A576, 'RVtools V2.1'!A:H, 8, 0), ""^Serveur de fichiers""))"),0.0)</f>
        <v>0</v>
      </c>
      <c r="L576" s="64">
        <f t="shared" si="6"/>
        <v>0</v>
      </c>
      <c r="M576" s="67" t="str">
        <f>ifna(vlookup(A576,'RVtools V2.1'!A:I,8,0),"N/A")</f>
        <v>Infra - VM Administration</v>
      </c>
      <c r="N576" s="64">
        <f>IFERROR(__xludf.DUMMYFUNCTION("IF(REGEXMATCH(M576, ""(?i)"" &amp; JOIN(""|"", SPLIT(""kalisil"", "" ""))), 1, 0)"),0.0)</f>
        <v>0</v>
      </c>
      <c r="O576" s="64" t="str">
        <f>vlookup(A576,'RVtools V2.1'!A:H,7,0)</f>
        <v>T3</v>
      </c>
      <c r="P576" s="64">
        <f>if(vlookup(A576,'RVtools V2.1'!A:H,5,0)="oui",1,0)</f>
        <v>0</v>
      </c>
      <c r="Q576" s="64">
        <f>ifna(vlookup(A576,vCPU!A:B,2,0),"Unknown")</f>
        <v>4</v>
      </c>
      <c r="R576" s="66">
        <f>ifna(vlookup(A576,vMemory!A:C,3,0),"Unknown")</f>
        <v>16</v>
      </c>
      <c r="S576" s="66">
        <f>ifna(vlookup(A576,vDisk!A:C,3,0),"Unknown")</f>
        <v>346</v>
      </c>
      <c r="T576" s="67" t="str">
        <f t="array" ref="T576">IFS(
   L576=1, "No Lift &amp; Shift",
   J576=1, XLOOKUP(A576, 'Infra Study'!A:A, 'Infra Study'!P:P),
   I576=1, "No Lift &amp; Shift",
   H576=1, "GKE",
   K576=1, "GCNV",
   G576=1, "Lift &amp; Shift Prod",
   TRUE, "Lift &amp; Shift Noprod"
)</f>
        <v>Lift &amp; Shift Prod</v>
      </c>
      <c r="U576" s="67">
        <f t="shared" si="7"/>
        <v>1</v>
      </c>
      <c r="V576" s="68" t="str">
        <f>if(T576="Lift &amp; Shift Noprod",if( Y576=0,Assumptions!$B$5, Assumptions!$B$4),if(T576="Lift &amp; Shift Prod",if(AND(N576=1,O576="T1"),Assumptions!$B$6,Assumptions!$B$4),0))</f>
        <v>N2D</v>
      </c>
      <c r="W576" s="69">
        <f>if(V576&lt;&gt;0,if(Q576="Unknown", Assumptions!$B$42,If(Q576&gt;1,Q576,2)),0)</f>
        <v>4</v>
      </c>
      <c r="X576" s="69">
        <f>if(V576&lt;&gt;0,if(R576="Unknown", Assumptions!$B$43,R576),0)</f>
        <v>16</v>
      </c>
      <c r="Y576" s="68">
        <f t="shared" si="8"/>
        <v>0</v>
      </c>
      <c r="Z576" s="68">
        <f>if(V576&lt;&gt;0,if(  S576="Unknown", Assumptions!$B$44,S576),0)</f>
        <v>346</v>
      </c>
      <c r="AA576" s="68" t="str">
        <f>if(V576 ="N2",ifna(vlookup(W576&amp;"-"&amp;X576,'Ref. VM'!A:B,2,0),"Custom"),if(V576 ="E2" , ifna(vlookup(W576&amp;"-"&amp;X576,'Ref. VM'!D:E,2,0),"Custom"),if(V576="N2D",ifna(vlookup(W576&amp;"-"&amp;X576,'Ref. VM'!G:H,2,0),"Custom"),if(V576="N4",ifna(vlookup(W576&amp;"-"&amp;X576,'Ref. VM'!J:K,2,0),"Custom"),0))))</f>
        <v>Predefined</v>
      </c>
      <c r="AB576" s="67" t="str">
        <f t="shared" si="9"/>
        <v>N2D-Predefined vCPUs-CUD 3y</v>
      </c>
      <c r="AC576" s="67" t="str">
        <f t="shared" si="10"/>
        <v>N2D-Predefined RAM-CUD 3y</v>
      </c>
      <c r="AD576" s="67">
        <f t="shared" si="11"/>
        <v>0</v>
      </c>
      <c r="AE576" s="69">
        <f>if(T576="Lift &amp; Shift Prod",730,if(T576="Lift &amp; Shift Noprod",Assumptions!$B$3,0))</f>
        <v>730</v>
      </c>
      <c r="AF576" s="70">
        <f>if( U576=0,0,if(Y576=0, ((vlookup(AB576,'SKU Pricing'!A:B,Assumptions!$B$2,0)*W576)+(vlookup(AC576,'SKU Pricing'!A:B,Assumptions!$B$2,0)*X576))*AE576,((vlookup(AB576,'SKU Pricing'!A:B,Assumptions!$B$2,0)*W576)+(vlookup(AC576,'SKU Pricing'!A:B,Assumptions!$B$2,0)*(W576*8))+(vlookup(AD576,'SKU Pricing'!A:B,Assumptions!$B$2,0)*(X576-(W576*8))))*AE576))</f>
        <v>64.3974464</v>
      </c>
      <c r="AG576" s="67" t="str">
        <f t="shared" si="12"/>
        <v>Windows Server</v>
      </c>
      <c r="AH576" s="70">
        <f>ifna(vlookup(AG576,'SKU Pricing'!A:B,Assumptions!$B$2,0)*W576*AE576,0)</f>
        <v>134.32</v>
      </c>
      <c r="AI576" s="62" t="str">
        <f t="shared" si="13"/>
        <v/>
      </c>
      <c r="AJ576" s="62" t="str">
        <f>if(V576&lt;&gt;0, if(T576="Lift &amp; Shift Noprod",Assumptions!$B$9,if(V576=Assumptions!$B$6,Assumptions!$B$10,if(P576=1,Assumptions!$B$8,Assumptions!$B$7))),"")</f>
        <v>Balanced</v>
      </c>
      <c r="AK576" s="69" t="str">
        <f t="shared" si="14"/>
        <v>Balanced</v>
      </c>
      <c r="AL576" s="69">
        <f>if(AJ576="Hyperdisk Balanced",Assumptions!$B$11,0)</f>
        <v>0</v>
      </c>
      <c r="AM576" s="69">
        <f>if(AJ576="Hyperdisk Balanced",Assumptions!$B$12,0)</f>
        <v>0</v>
      </c>
      <c r="AN576" s="70">
        <f>if(AK576=0,0,if(AJ576="Hyperdisk Balanced",vlookup(AK576&amp;" provisioned space",'SKU Pricing'!A:B,Assumptions!$B$2,0)*Z576+vlookup(AK576&amp;" provisioned IOPS",'SKU Pricing'!A:B,Assumptions!$B$2,0)*AL576*730+vlookup(AK576&amp;" provisioned throughput",'SKU Pricing'!A:B,Assumptions!$B$2,0)*AM576*730,vlookup(AK576,'SKU Pricing'!A:B,Assumptions!$B$2,0)*Z576))</f>
        <v>40.136</v>
      </c>
      <c r="AO576" s="70">
        <f t="shared" si="15"/>
        <v>238.8534464</v>
      </c>
      <c r="AP576" s="71" t="str">
        <f t="shared" si="16"/>
        <v>VM Manager</v>
      </c>
      <c r="AQ576" s="70">
        <f>ifna(vlookup(AP576,'SKU Pricing'!A:B,Assumptions!$B$2,0)*AE576,0)</f>
        <v>2.19</v>
      </c>
      <c r="AR576" s="72">
        <v>0.0</v>
      </c>
    </row>
    <row r="577">
      <c r="A577" s="61" t="s">
        <v>725</v>
      </c>
      <c r="B577" s="62" t="str">
        <f>ifna(if(vlookup(A577,vOS!A:B,2,0)="","Unknown",vlookup(A577,vOS!A:B,2,0)),"Unknown")</f>
        <v>Microsoft Windows Server 2022 (64-bit)</v>
      </c>
      <c r="C577" s="62">
        <f>vlookup(B577,'OS Study'!A:D,2,0)</f>
        <v>0</v>
      </c>
      <c r="D577" s="62" t="str">
        <f>vlookup(B577,'OS Study'!A:D,3,0)</f>
        <v>Windows</v>
      </c>
      <c r="E577" s="62" t="str">
        <f>vlookup(B577,'OS Study'!A:D,4,0)</f>
        <v>Server</v>
      </c>
      <c r="F577" s="63" t="str">
        <f>vlookup(B577,'OS Study'!A:E,5,0)</f>
        <v>2022</v>
      </c>
      <c r="G577" s="62">
        <f>IF(vlookup(A577,'RVtools V2.1'!A:J,4,0)="non",0,1)</f>
        <v>1</v>
      </c>
      <c r="H577" s="62">
        <f>if(vlookup(A577,'RVtools V2.1'!A:K,11,0)="kube",1,0)</f>
        <v>0</v>
      </c>
      <c r="I577" s="62">
        <f t="shared" si="5"/>
        <v>0</v>
      </c>
      <c r="J577" s="62">
        <f>ifna(vlookup(A577,'Infra Study'!A:Q,17,0),0)</f>
        <v>0</v>
      </c>
      <c r="K577" s="64">
        <f>IFERROR(__xludf.DUMMYFUNCTION("N(REGEXMATCH(VLOOKUP(A577, 'RVtools V2.1'!A:H, 8, 0), ""^Serveur de fichiers""))"),0.0)</f>
        <v>0</v>
      </c>
      <c r="L577" s="64">
        <f t="shared" si="6"/>
        <v>0</v>
      </c>
      <c r="M577" s="67" t="str">
        <f>ifna(vlookup(A577,'RVtools V2.1'!A:I,8,0),"N/A")</f>
        <v>Infra - VM Administration</v>
      </c>
      <c r="N577" s="64">
        <f>IFERROR(__xludf.DUMMYFUNCTION("IF(REGEXMATCH(M577, ""(?i)"" &amp; JOIN(""|"", SPLIT(""kalisil"", "" ""))), 1, 0)"),0.0)</f>
        <v>0</v>
      </c>
      <c r="O577" s="64" t="str">
        <f>vlookup(A577,'RVtools V2.1'!A:H,7,0)</f>
        <v>T3</v>
      </c>
      <c r="P577" s="64">
        <f>if(vlookup(A577,'RVtools V2.1'!A:H,5,0)="oui",1,0)</f>
        <v>0</v>
      </c>
      <c r="Q577" s="64">
        <f>ifna(vlookup(A577,vCPU!A:B,2,0),"Unknown")</f>
        <v>4</v>
      </c>
      <c r="R577" s="66">
        <f>ifna(vlookup(A577,vMemory!A:C,3,0),"Unknown")</f>
        <v>16</v>
      </c>
      <c r="S577" s="66">
        <f>ifna(vlookup(A577,vDisk!A:C,3,0),"Unknown")</f>
        <v>227</v>
      </c>
      <c r="T577" s="67" t="str">
        <f t="array" ref="T577">IFS(
   L577=1, "No Lift &amp; Shift",
   J577=1, XLOOKUP(A577, 'Infra Study'!A:A, 'Infra Study'!P:P),
   I577=1, "No Lift &amp; Shift",
   H577=1, "GKE",
   K577=1, "GCNV",
   G577=1, "Lift &amp; Shift Prod",
   TRUE, "Lift &amp; Shift Noprod"
)</f>
        <v>Lift &amp; Shift Prod</v>
      </c>
      <c r="U577" s="67">
        <f t="shared" si="7"/>
        <v>1</v>
      </c>
      <c r="V577" s="68" t="str">
        <f>if(T577="Lift &amp; Shift Noprod",if( Y577=0,Assumptions!$B$5, Assumptions!$B$4),if(T577="Lift &amp; Shift Prod",if(AND(N577=1,O577="T1"),Assumptions!$B$6,Assumptions!$B$4),0))</f>
        <v>N2D</v>
      </c>
      <c r="W577" s="69">
        <f>if(V577&lt;&gt;0,if(Q577="Unknown", Assumptions!$B$42,If(Q577&gt;1,Q577,2)),0)</f>
        <v>4</v>
      </c>
      <c r="X577" s="69">
        <f>if(V577&lt;&gt;0,if(R577="Unknown", Assumptions!$B$43,R577),0)</f>
        <v>16</v>
      </c>
      <c r="Y577" s="68">
        <f t="shared" si="8"/>
        <v>0</v>
      </c>
      <c r="Z577" s="68">
        <f>if(V577&lt;&gt;0,if(  S577="Unknown", Assumptions!$B$44,S577),0)</f>
        <v>227</v>
      </c>
      <c r="AA577" s="68" t="str">
        <f>if(V577 ="N2",ifna(vlookup(W577&amp;"-"&amp;X577,'Ref. VM'!A:B,2,0),"Custom"),if(V577 ="E2" , ifna(vlookup(W577&amp;"-"&amp;X577,'Ref. VM'!D:E,2,0),"Custom"),if(V577="N2D",ifna(vlookup(W577&amp;"-"&amp;X577,'Ref. VM'!G:H,2,0),"Custom"),if(V577="N4",ifna(vlookup(W577&amp;"-"&amp;X577,'Ref. VM'!J:K,2,0),"Custom"),0))))</f>
        <v>Predefined</v>
      </c>
      <c r="AB577" s="67" t="str">
        <f t="shared" si="9"/>
        <v>N2D-Predefined vCPUs-CUD 3y</v>
      </c>
      <c r="AC577" s="67" t="str">
        <f t="shared" si="10"/>
        <v>N2D-Predefined RAM-CUD 3y</v>
      </c>
      <c r="AD577" s="67">
        <f t="shared" si="11"/>
        <v>0</v>
      </c>
      <c r="AE577" s="69">
        <f>if(T577="Lift &amp; Shift Prod",730,if(T577="Lift &amp; Shift Noprod",Assumptions!$B$3,0))</f>
        <v>730</v>
      </c>
      <c r="AF577" s="70">
        <f>if( U577=0,0,if(Y577=0, ((vlookup(AB577,'SKU Pricing'!A:B,Assumptions!$B$2,0)*W577)+(vlookup(AC577,'SKU Pricing'!A:B,Assumptions!$B$2,0)*X577))*AE577,((vlookup(AB577,'SKU Pricing'!A:B,Assumptions!$B$2,0)*W577)+(vlookup(AC577,'SKU Pricing'!A:B,Assumptions!$B$2,0)*(W577*8))+(vlookup(AD577,'SKU Pricing'!A:B,Assumptions!$B$2,0)*(X577-(W577*8))))*AE577))</f>
        <v>64.3974464</v>
      </c>
      <c r="AG577" s="67" t="str">
        <f t="shared" si="12"/>
        <v>Windows Server</v>
      </c>
      <c r="AH577" s="70">
        <f>ifna(vlookup(AG577,'SKU Pricing'!A:B,Assumptions!$B$2,0)*W577*AE577,0)</f>
        <v>134.32</v>
      </c>
      <c r="AI577" s="62" t="str">
        <f t="shared" si="13"/>
        <v/>
      </c>
      <c r="AJ577" s="62" t="str">
        <f>if(V577&lt;&gt;0, if(T577="Lift &amp; Shift Noprod",Assumptions!$B$9,if(V577=Assumptions!$B$6,Assumptions!$B$10,if(P577=1,Assumptions!$B$8,Assumptions!$B$7))),"")</f>
        <v>Balanced</v>
      </c>
      <c r="AK577" s="69" t="str">
        <f t="shared" si="14"/>
        <v>Balanced</v>
      </c>
      <c r="AL577" s="69">
        <f>if(AJ577="Hyperdisk Balanced",Assumptions!$B$11,0)</f>
        <v>0</v>
      </c>
      <c r="AM577" s="69">
        <f>if(AJ577="Hyperdisk Balanced",Assumptions!$B$12,0)</f>
        <v>0</v>
      </c>
      <c r="AN577" s="70">
        <f>if(AK577=0,0,if(AJ577="Hyperdisk Balanced",vlookup(AK577&amp;" provisioned space",'SKU Pricing'!A:B,Assumptions!$B$2,0)*Z577+vlookup(AK577&amp;" provisioned IOPS",'SKU Pricing'!A:B,Assumptions!$B$2,0)*AL577*730+vlookup(AK577&amp;" provisioned throughput",'SKU Pricing'!A:B,Assumptions!$B$2,0)*AM577*730,vlookup(AK577,'SKU Pricing'!A:B,Assumptions!$B$2,0)*Z577))</f>
        <v>26.332</v>
      </c>
      <c r="AO577" s="70">
        <f t="shared" si="15"/>
        <v>225.0494464</v>
      </c>
      <c r="AP577" s="71" t="str">
        <f t="shared" si="16"/>
        <v>VM Manager</v>
      </c>
      <c r="AQ577" s="70">
        <f>ifna(vlookup(AP577,'SKU Pricing'!A:B,Assumptions!$B$2,0)*AE577,0)</f>
        <v>2.19</v>
      </c>
      <c r="AR577" s="72">
        <v>0.0</v>
      </c>
    </row>
    <row r="578">
      <c r="A578" s="61" t="s">
        <v>726</v>
      </c>
      <c r="B578" s="62" t="str">
        <f>ifna(if(vlookup(A578,vOS!A:B,2,0)="","Unknown",vlookup(A578,vOS!A:B,2,0)),"Unknown")</f>
        <v>Microsoft Windows Server 2022 (64-bit)</v>
      </c>
      <c r="C578" s="62">
        <f>vlookup(B578,'OS Study'!A:D,2,0)</f>
        <v>0</v>
      </c>
      <c r="D578" s="62" t="str">
        <f>vlookup(B578,'OS Study'!A:D,3,0)</f>
        <v>Windows</v>
      </c>
      <c r="E578" s="62" t="str">
        <f>vlookup(B578,'OS Study'!A:D,4,0)</f>
        <v>Server</v>
      </c>
      <c r="F578" s="63" t="str">
        <f>vlookup(B578,'OS Study'!A:E,5,0)</f>
        <v>2022</v>
      </c>
      <c r="G578" s="62">
        <f>IF(vlookup(A578,'RVtools V2.1'!A:J,4,0)="non",0,1)</f>
        <v>1</v>
      </c>
      <c r="H578" s="62">
        <f>if(vlookup(A578,'RVtools V2.1'!A:K,11,0)="kube",1,0)</f>
        <v>0</v>
      </c>
      <c r="I578" s="62">
        <f t="shared" si="5"/>
        <v>0</v>
      </c>
      <c r="J578" s="62">
        <f>ifna(vlookup(A578,'Infra Study'!A:Q,17,0),0)</f>
        <v>0</v>
      </c>
      <c r="K578" s="64">
        <f>IFERROR(__xludf.DUMMYFUNCTION("N(REGEXMATCH(VLOOKUP(A578, 'RVtools V2.1'!A:H, 8, 0), ""^Serveur de fichiers""))"),0.0)</f>
        <v>0</v>
      </c>
      <c r="L578" s="64">
        <f t="shared" si="6"/>
        <v>0</v>
      </c>
      <c r="M578" s="67" t="str">
        <f>ifna(vlookup(A578,'RVtools V2.1'!A:I,8,0),"N/A")</f>
        <v>Infra - VM Administration</v>
      </c>
      <c r="N578" s="64">
        <f>IFERROR(__xludf.DUMMYFUNCTION("IF(REGEXMATCH(M578, ""(?i)"" &amp; JOIN(""|"", SPLIT(""kalisil"", "" ""))), 1, 0)"),0.0)</f>
        <v>0</v>
      </c>
      <c r="O578" s="64" t="str">
        <f>vlookup(A578,'RVtools V2.1'!A:H,7,0)</f>
        <v>T3</v>
      </c>
      <c r="P578" s="64">
        <f>if(vlookup(A578,'RVtools V2.1'!A:H,5,0)="oui",1,0)</f>
        <v>0</v>
      </c>
      <c r="Q578" s="64">
        <f>ifna(vlookup(A578,vCPU!A:B,2,0),"Unknown")</f>
        <v>2</v>
      </c>
      <c r="R578" s="66">
        <f>ifna(vlookup(A578,vMemory!A:C,3,0),"Unknown")</f>
        <v>4</v>
      </c>
      <c r="S578" s="66">
        <f>ifna(vlookup(A578,vDisk!A:C,3,0),"Unknown")</f>
        <v>113</v>
      </c>
      <c r="T578" s="67" t="str">
        <f t="array" ref="T578">IFS(
   L578=1, "No Lift &amp; Shift",
   J578=1, XLOOKUP(A578, 'Infra Study'!A:A, 'Infra Study'!P:P),
   I578=1, "No Lift &amp; Shift",
   H578=1, "GKE",
   K578=1, "GCNV",
   G578=1, "Lift &amp; Shift Prod",
   TRUE, "Lift &amp; Shift Noprod"
)</f>
        <v>Lift &amp; Shift Prod</v>
      </c>
      <c r="U578" s="67">
        <f t="shared" si="7"/>
        <v>1</v>
      </c>
      <c r="V578" s="68" t="str">
        <f>if(T578="Lift &amp; Shift Noprod",if( Y578=0,Assumptions!$B$5, Assumptions!$B$4),if(T578="Lift &amp; Shift Prod",if(AND(N578=1,O578="T1"),Assumptions!$B$6,Assumptions!$B$4),0))</f>
        <v>N2D</v>
      </c>
      <c r="W578" s="69">
        <f>if(V578&lt;&gt;0,if(Q578="Unknown", Assumptions!$B$42,If(Q578&gt;1,Q578,2)),0)</f>
        <v>2</v>
      </c>
      <c r="X578" s="69">
        <f>if(V578&lt;&gt;0,if(R578="Unknown", Assumptions!$B$43,R578),0)</f>
        <v>4</v>
      </c>
      <c r="Y578" s="68">
        <f t="shared" si="8"/>
        <v>0</v>
      </c>
      <c r="Z578" s="68">
        <f>if(V578&lt;&gt;0,if(  S578="Unknown", Assumptions!$B$44,S578),0)</f>
        <v>113</v>
      </c>
      <c r="AA578" s="68" t="str">
        <f>if(V578 ="N2",ifna(vlookup(W578&amp;"-"&amp;X578,'Ref. VM'!A:B,2,0),"Custom"),if(V578 ="E2" , ifna(vlookup(W578&amp;"-"&amp;X578,'Ref. VM'!D:E,2,0),"Custom"),if(V578="N2D",ifna(vlookup(W578&amp;"-"&amp;X578,'Ref. VM'!G:H,2,0),"Custom"),if(V578="N4",ifna(vlookup(W578&amp;"-"&amp;X578,'Ref. VM'!J:K,2,0),"Custom"),0))))</f>
        <v>Custom</v>
      </c>
      <c r="AB578" s="67" t="str">
        <f t="shared" si="9"/>
        <v>N2D-Custom vCPUs-CUD 3y</v>
      </c>
      <c r="AC578" s="67" t="str">
        <f t="shared" si="10"/>
        <v>N2D-Custom RAM-CUD 3y</v>
      </c>
      <c r="AD578" s="67">
        <f t="shared" si="11"/>
        <v>0</v>
      </c>
      <c r="AE578" s="69">
        <f>if(T578="Lift &amp; Shift Prod",730,if(T578="Lift &amp; Shift Noprod",Assumptions!$B$3,0))</f>
        <v>730</v>
      </c>
      <c r="AF578" s="70">
        <f>if( U578=0,0,if(Y578=0, ((vlookup(AB578,'SKU Pricing'!A:B,Assumptions!$B$2,0)*W578)+(vlookup(AC578,'SKU Pricing'!A:B,Assumptions!$B$2,0)*X578))*AE578,((vlookup(AB578,'SKU Pricing'!A:B,Assumptions!$B$2,0)*W578)+(vlookup(AC578,'SKU Pricing'!A:B,Assumptions!$B$2,0)*(W578*8))+(vlookup(AD578,'SKU Pricing'!A:B,Assumptions!$B$2,0)*(X578-(W578*8))))*AE578))</f>
        <v>27.90832632</v>
      </c>
      <c r="AG578" s="67" t="str">
        <f t="shared" si="12"/>
        <v>Windows Server</v>
      </c>
      <c r="AH578" s="70">
        <f>ifna(vlookup(AG578,'SKU Pricing'!A:B,Assumptions!$B$2,0)*W578*AE578,0)</f>
        <v>67.16</v>
      </c>
      <c r="AI578" s="62" t="str">
        <f t="shared" si="13"/>
        <v/>
      </c>
      <c r="AJ578" s="62" t="str">
        <f>if(V578&lt;&gt;0, if(T578="Lift &amp; Shift Noprod",Assumptions!$B$9,if(V578=Assumptions!$B$6,Assumptions!$B$10,if(P578=1,Assumptions!$B$8,Assumptions!$B$7))),"")</f>
        <v>Balanced</v>
      </c>
      <c r="AK578" s="69" t="str">
        <f t="shared" si="14"/>
        <v>Balanced</v>
      </c>
      <c r="AL578" s="69">
        <f>if(AJ578="Hyperdisk Balanced",Assumptions!$B$11,0)</f>
        <v>0</v>
      </c>
      <c r="AM578" s="69">
        <f>if(AJ578="Hyperdisk Balanced",Assumptions!$B$12,0)</f>
        <v>0</v>
      </c>
      <c r="AN578" s="70">
        <f>if(AK578=0,0,if(AJ578="Hyperdisk Balanced",vlookup(AK578&amp;" provisioned space",'SKU Pricing'!A:B,Assumptions!$B$2,0)*Z578+vlookup(AK578&amp;" provisioned IOPS",'SKU Pricing'!A:B,Assumptions!$B$2,0)*AL578*730+vlookup(AK578&amp;" provisioned throughput",'SKU Pricing'!A:B,Assumptions!$B$2,0)*AM578*730,vlookup(AK578,'SKU Pricing'!A:B,Assumptions!$B$2,0)*Z578))</f>
        <v>13.108</v>
      </c>
      <c r="AO578" s="70">
        <f t="shared" si="15"/>
        <v>108.1763263</v>
      </c>
      <c r="AP578" s="71" t="str">
        <f t="shared" si="16"/>
        <v>VM Manager</v>
      </c>
      <c r="AQ578" s="70">
        <f>ifna(vlookup(AP578,'SKU Pricing'!A:B,Assumptions!$B$2,0)*AE578,0)</f>
        <v>2.19</v>
      </c>
      <c r="AR578" s="72">
        <v>0.0</v>
      </c>
    </row>
    <row r="579">
      <c r="A579" s="61" t="s">
        <v>727</v>
      </c>
      <c r="B579" s="62" t="str">
        <f>ifna(if(vlookup(A579,vOS!A:B,2,0)="","Unknown",vlookup(A579,vOS!A:B,2,0)),"Unknown")</f>
        <v>Microsoft Windows Server 2019 (64-bit)</v>
      </c>
      <c r="C579" s="62">
        <f>vlookup(B579,'OS Study'!A:D,2,0)</f>
        <v>0</v>
      </c>
      <c r="D579" s="62" t="str">
        <f>vlookup(B579,'OS Study'!A:D,3,0)</f>
        <v>Windows</v>
      </c>
      <c r="E579" s="62" t="str">
        <f>vlookup(B579,'OS Study'!A:D,4,0)</f>
        <v>Server</v>
      </c>
      <c r="F579" s="63" t="str">
        <f>vlookup(B579,'OS Study'!A:E,5,0)</f>
        <v>2019</v>
      </c>
      <c r="G579" s="62">
        <f>IF(vlookup(A579,'RVtools V2.1'!A:J,4,0)="non",0,1)</f>
        <v>1</v>
      </c>
      <c r="H579" s="62">
        <f>if(vlookup(A579,'RVtools V2.1'!A:K,11,0)="kube",1,0)</f>
        <v>0</v>
      </c>
      <c r="I579" s="62">
        <f t="shared" si="5"/>
        <v>0</v>
      </c>
      <c r="J579" s="62">
        <f>ifna(vlookup(A579,'Infra Study'!A:Q,17,0),0)</f>
        <v>0</v>
      </c>
      <c r="K579" s="64">
        <f>IFERROR(__xludf.DUMMYFUNCTION("N(REGEXMATCH(VLOOKUP(A579, 'RVtools V2.1'!A:H, 8, 0), ""^Serveur de fichiers""))"),0.0)</f>
        <v>0</v>
      </c>
      <c r="L579" s="64">
        <f t="shared" si="6"/>
        <v>0</v>
      </c>
      <c r="M579" s="67" t="str">
        <f>ifna(vlookup(A579,'RVtools V2.1'!A:I,8,0),"N/A")</f>
        <v>Infra - VM Administration</v>
      </c>
      <c r="N579" s="64">
        <f>IFERROR(__xludf.DUMMYFUNCTION("IF(REGEXMATCH(M579, ""(?i)"" &amp; JOIN(""|"", SPLIT(""kalisil"", "" ""))), 1, 0)"),0.0)</f>
        <v>0</v>
      </c>
      <c r="O579" s="64" t="str">
        <f>vlookup(A579,'RVtools V2.1'!A:H,7,0)</f>
        <v>T3</v>
      </c>
      <c r="P579" s="64">
        <f>if(vlookup(A579,'RVtools V2.1'!A:H,5,0)="oui",1,0)</f>
        <v>0</v>
      </c>
      <c r="Q579" s="64">
        <f>ifna(vlookup(A579,vCPU!A:B,2,0),"Unknown")</f>
        <v>4</v>
      </c>
      <c r="R579" s="66">
        <f>ifna(vlookup(A579,vMemory!A:C,3,0),"Unknown")</f>
        <v>16</v>
      </c>
      <c r="S579" s="66">
        <f>ifna(vlookup(A579,vDisk!A:C,3,0),"Unknown")</f>
        <v>117</v>
      </c>
      <c r="T579" s="67" t="str">
        <f t="array" ref="T579">IFS(
   L579=1, "No Lift &amp; Shift",
   J579=1, XLOOKUP(A579, 'Infra Study'!A:A, 'Infra Study'!P:P),
   I579=1, "No Lift &amp; Shift",
   H579=1, "GKE",
   K579=1, "GCNV",
   G579=1, "Lift &amp; Shift Prod",
   TRUE, "Lift &amp; Shift Noprod"
)</f>
        <v>Lift &amp; Shift Prod</v>
      </c>
      <c r="U579" s="67">
        <f t="shared" si="7"/>
        <v>1</v>
      </c>
      <c r="V579" s="68" t="str">
        <f>if(T579="Lift &amp; Shift Noprod",if( Y579=0,Assumptions!$B$5, Assumptions!$B$4),if(T579="Lift &amp; Shift Prod",if(AND(N579=1,O579="T1"),Assumptions!$B$6,Assumptions!$B$4),0))</f>
        <v>N2D</v>
      </c>
      <c r="W579" s="69">
        <f>if(V579&lt;&gt;0,if(Q579="Unknown", Assumptions!$B$42,If(Q579&gt;1,Q579,2)),0)</f>
        <v>4</v>
      </c>
      <c r="X579" s="69">
        <f>if(V579&lt;&gt;0,if(R579="Unknown", Assumptions!$B$43,R579),0)</f>
        <v>16</v>
      </c>
      <c r="Y579" s="68">
        <f t="shared" si="8"/>
        <v>0</v>
      </c>
      <c r="Z579" s="68">
        <f>if(V579&lt;&gt;0,if(  S579="Unknown", Assumptions!$B$44,S579),0)</f>
        <v>117</v>
      </c>
      <c r="AA579" s="68" t="str">
        <f>if(V579 ="N2",ifna(vlookup(W579&amp;"-"&amp;X579,'Ref. VM'!A:B,2,0),"Custom"),if(V579 ="E2" , ifna(vlookup(W579&amp;"-"&amp;X579,'Ref. VM'!D:E,2,0),"Custom"),if(V579="N2D",ifna(vlookup(W579&amp;"-"&amp;X579,'Ref. VM'!G:H,2,0),"Custom"),if(V579="N4",ifna(vlookup(W579&amp;"-"&amp;X579,'Ref. VM'!J:K,2,0),"Custom"),0))))</f>
        <v>Predefined</v>
      </c>
      <c r="AB579" s="67" t="str">
        <f t="shared" si="9"/>
        <v>N2D-Predefined vCPUs-CUD 3y</v>
      </c>
      <c r="AC579" s="67" t="str">
        <f t="shared" si="10"/>
        <v>N2D-Predefined RAM-CUD 3y</v>
      </c>
      <c r="AD579" s="67">
        <f t="shared" si="11"/>
        <v>0</v>
      </c>
      <c r="AE579" s="69">
        <f>if(T579="Lift &amp; Shift Prod",730,if(T579="Lift &amp; Shift Noprod",Assumptions!$B$3,0))</f>
        <v>730</v>
      </c>
      <c r="AF579" s="70">
        <f>if( U579=0,0,if(Y579=0, ((vlookup(AB579,'SKU Pricing'!A:B,Assumptions!$B$2,0)*W579)+(vlookup(AC579,'SKU Pricing'!A:B,Assumptions!$B$2,0)*X579))*AE579,((vlookup(AB579,'SKU Pricing'!A:B,Assumptions!$B$2,0)*W579)+(vlookup(AC579,'SKU Pricing'!A:B,Assumptions!$B$2,0)*(W579*8))+(vlookup(AD579,'SKU Pricing'!A:B,Assumptions!$B$2,0)*(X579-(W579*8))))*AE579))</f>
        <v>64.3974464</v>
      </c>
      <c r="AG579" s="67" t="str">
        <f t="shared" si="12"/>
        <v>Windows Server</v>
      </c>
      <c r="AH579" s="70">
        <f>ifna(vlookup(AG579,'SKU Pricing'!A:B,Assumptions!$B$2,0)*W579*AE579,0)</f>
        <v>134.32</v>
      </c>
      <c r="AI579" s="62" t="str">
        <f t="shared" si="13"/>
        <v/>
      </c>
      <c r="AJ579" s="62" t="str">
        <f>if(V579&lt;&gt;0, if(T579="Lift &amp; Shift Noprod",Assumptions!$B$9,if(V579=Assumptions!$B$6,Assumptions!$B$10,if(P579=1,Assumptions!$B$8,Assumptions!$B$7))),"")</f>
        <v>Balanced</v>
      </c>
      <c r="AK579" s="69" t="str">
        <f t="shared" si="14"/>
        <v>Balanced</v>
      </c>
      <c r="AL579" s="69">
        <f>if(AJ579="Hyperdisk Balanced",Assumptions!$B$11,0)</f>
        <v>0</v>
      </c>
      <c r="AM579" s="69">
        <f>if(AJ579="Hyperdisk Balanced",Assumptions!$B$12,0)</f>
        <v>0</v>
      </c>
      <c r="AN579" s="70">
        <f>if(AK579=0,0,if(AJ579="Hyperdisk Balanced",vlookup(AK579&amp;" provisioned space",'SKU Pricing'!A:B,Assumptions!$B$2,0)*Z579+vlookup(AK579&amp;" provisioned IOPS",'SKU Pricing'!A:B,Assumptions!$B$2,0)*AL579*730+vlookup(AK579&amp;" provisioned throughput",'SKU Pricing'!A:B,Assumptions!$B$2,0)*AM579*730,vlookup(AK579,'SKU Pricing'!A:B,Assumptions!$B$2,0)*Z579))</f>
        <v>13.572</v>
      </c>
      <c r="AO579" s="70">
        <f t="shared" si="15"/>
        <v>212.2894464</v>
      </c>
      <c r="AP579" s="71" t="str">
        <f t="shared" si="16"/>
        <v>VM Manager</v>
      </c>
      <c r="AQ579" s="70">
        <f>ifna(vlookup(AP579,'SKU Pricing'!A:B,Assumptions!$B$2,0)*AE579,0)</f>
        <v>2.19</v>
      </c>
      <c r="AR579" s="72">
        <v>0.0</v>
      </c>
    </row>
    <row r="580">
      <c r="A580" s="61" t="s">
        <v>725</v>
      </c>
      <c r="B580" s="62" t="str">
        <f>ifna(if(vlookup(A580,vOS!A:B,2,0)="","Unknown",vlookup(A580,vOS!A:B,2,0)),"Unknown")</f>
        <v>Microsoft Windows Server 2022 (64-bit)</v>
      </c>
      <c r="C580" s="62">
        <f>vlookup(B580,'OS Study'!A:D,2,0)</f>
        <v>0</v>
      </c>
      <c r="D580" s="62" t="str">
        <f>vlookup(B580,'OS Study'!A:D,3,0)</f>
        <v>Windows</v>
      </c>
      <c r="E580" s="62" t="str">
        <f>vlookup(B580,'OS Study'!A:D,4,0)</f>
        <v>Server</v>
      </c>
      <c r="F580" s="63" t="str">
        <f>vlookup(B580,'OS Study'!A:E,5,0)</f>
        <v>2022</v>
      </c>
      <c r="G580" s="62">
        <f>IF(vlookup(A580,'RVtools V2.1'!A:J,4,0)="non",0,1)</f>
        <v>1</v>
      </c>
      <c r="H580" s="62">
        <f>if(vlookup(A580,'RVtools V2.1'!A:K,11,0)="kube",1,0)</f>
        <v>0</v>
      </c>
      <c r="I580" s="62">
        <f t="shared" si="5"/>
        <v>0</v>
      </c>
      <c r="J580" s="62">
        <f>ifna(vlookup(A580,'Infra Study'!A:Q,17,0),0)</f>
        <v>0</v>
      </c>
      <c r="K580" s="64">
        <f>IFERROR(__xludf.DUMMYFUNCTION("N(REGEXMATCH(VLOOKUP(A580, 'RVtools V2.1'!A:H, 8, 0), ""^Serveur de fichiers""))"),0.0)</f>
        <v>0</v>
      </c>
      <c r="L580" s="64">
        <f t="shared" si="6"/>
        <v>0</v>
      </c>
      <c r="M580" s="67" t="str">
        <f>ifna(vlookup(A580,'RVtools V2.1'!A:I,8,0),"N/A")</f>
        <v>Infra - VM Administration</v>
      </c>
      <c r="N580" s="64">
        <f>IFERROR(__xludf.DUMMYFUNCTION("IF(REGEXMATCH(M580, ""(?i)"" &amp; JOIN(""|"", SPLIT(""kalisil"", "" ""))), 1, 0)"),0.0)</f>
        <v>0</v>
      </c>
      <c r="O580" s="64" t="str">
        <f>vlookup(A580,'RVtools V2.1'!A:H,7,0)</f>
        <v>T3</v>
      </c>
      <c r="P580" s="64">
        <f>if(vlookup(A580,'RVtools V2.1'!A:H,5,0)="oui",1,0)</f>
        <v>0</v>
      </c>
      <c r="Q580" s="64">
        <f>ifna(vlookup(A580,vCPU!A:B,2,0),"Unknown")</f>
        <v>4</v>
      </c>
      <c r="R580" s="66">
        <f>ifna(vlookup(A580,vMemory!A:C,3,0),"Unknown")</f>
        <v>16</v>
      </c>
      <c r="S580" s="66">
        <f>ifna(vlookup(A580,vDisk!A:C,3,0),"Unknown")</f>
        <v>227</v>
      </c>
      <c r="T580" s="67" t="str">
        <f t="array" ref="T580">IFS(
   L580=1, "No Lift &amp; Shift",
   J580=1, XLOOKUP(A580, 'Infra Study'!A:A, 'Infra Study'!P:P),
   I580=1, "No Lift &amp; Shift",
   H580=1, "GKE",
   K580=1, "GCNV",
   G580=1, "Lift &amp; Shift Prod",
   TRUE, "Lift &amp; Shift Noprod"
)</f>
        <v>Lift &amp; Shift Prod</v>
      </c>
      <c r="U580" s="67">
        <f t="shared" si="7"/>
        <v>1</v>
      </c>
      <c r="V580" s="68" t="str">
        <f>if(T580="Lift &amp; Shift Noprod",if( Y580=0,Assumptions!$B$5, Assumptions!$B$4),if(T580="Lift &amp; Shift Prod",if(AND(N580=1,O580="T1"),Assumptions!$B$6,Assumptions!$B$4),0))</f>
        <v>N2D</v>
      </c>
      <c r="W580" s="69">
        <f>if(V580&lt;&gt;0,if(Q580="Unknown", Assumptions!$B$42,If(Q580&gt;1,Q580,2)),0)</f>
        <v>4</v>
      </c>
      <c r="X580" s="69">
        <f>if(V580&lt;&gt;0,if(R580="Unknown", Assumptions!$B$43,R580),0)</f>
        <v>16</v>
      </c>
      <c r="Y580" s="68">
        <f t="shared" si="8"/>
        <v>0</v>
      </c>
      <c r="Z580" s="68">
        <f>if(V580&lt;&gt;0,if(  S580="Unknown", Assumptions!$B$44,S580),0)</f>
        <v>227</v>
      </c>
      <c r="AA580" s="68" t="str">
        <f>if(V580 ="N2",ifna(vlookup(W580&amp;"-"&amp;X580,'Ref. VM'!A:B,2,0),"Custom"),if(V580 ="E2" , ifna(vlookup(W580&amp;"-"&amp;X580,'Ref. VM'!D:E,2,0),"Custom"),if(V580="N2D",ifna(vlookup(W580&amp;"-"&amp;X580,'Ref. VM'!G:H,2,0),"Custom"),if(V580="N4",ifna(vlookup(W580&amp;"-"&amp;X580,'Ref. VM'!J:K,2,0),"Custom"),0))))</f>
        <v>Predefined</v>
      </c>
      <c r="AB580" s="67" t="str">
        <f t="shared" si="9"/>
        <v>N2D-Predefined vCPUs-CUD 3y</v>
      </c>
      <c r="AC580" s="67" t="str">
        <f t="shared" si="10"/>
        <v>N2D-Predefined RAM-CUD 3y</v>
      </c>
      <c r="AD580" s="67">
        <f t="shared" si="11"/>
        <v>0</v>
      </c>
      <c r="AE580" s="69">
        <f>if(T580="Lift &amp; Shift Prod",730,if(T580="Lift &amp; Shift Noprod",Assumptions!$B$3,0))</f>
        <v>730</v>
      </c>
      <c r="AF580" s="70">
        <f>if( U580=0,0,if(Y580=0, ((vlookup(AB580,'SKU Pricing'!A:B,Assumptions!$B$2,0)*W580)+(vlookup(AC580,'SKU Pricing'!A:B,Assumptions!$B$2,0)*X580))*AE580,((vlookup(AB580,'SKU Pricing'!A:B,Assumptions!$B$2,0)*W580)+(vlookup(AC580,'SKU Pricing'!A:B,Assumptions!$B$2,0)*(W580*8))+(vlookup(AD580,'SKU Pricing'!A:B,Assumptions!$B$2,0)*(X580-(W580*8))))*AE580))</f>
        <v>64.3974464</v>
      </c>
      <c r="AG580" s="67" t="str">
        <f t="shared" si="12"/>
        <v>Windows Server</v>
      </c>
      <c r="AH580" s="70">
        <f>ifna(vlookup(AG580,'SKU Pricing'!A:B,Assumptions!$B$2,0)*W580*AE580,0)</f>
        <v>134.32</v>
      </c>
      <c r="AI580" s="62" t="str">
        <f t="shared" si="13"/>
        <v/>
      </c>
      <c r="AJ580" s="62" t="str">
        <f>if(V580&lt;&gt;0, if(T580="Lift &amp; Shift Noprod",Assumptions!$B$9,if(V580=Assumptions!$B$6,Assumptions!$B$10,if(P580=1,Assumptions!$B$8,Assumptions!$B$7))),"")</f>
        <v>Balanced</v>
      </c>
      <c r="AK580" s="69" t="str">
        <f t="shared" si="14"/>
        <v>Balanced</v>
      </c>
      <c r="AL580" s="69">
        <f>if(AJ580="Hyperdisk Balanced",Assumptions!$B$11,0)</f>
        <v>0</v>
      </c>
      <c r="AM580" s="69">
        <f>if(AJ580="Hyperdisk Balanced",Assumptions!$B$12,0)</f>
        <v>0</v>
      </c>
      <c r="AN580" s="70">
        <f>if(AK580=0,0,if(AJ580="Hyperdisk Balanced",vlookup(AK580&amp;" provisioned space",'SKU Pricing'!A:B,Assumptions!$B$2,0)*Z580+vlookup(AK580&amp;" provisioned IOPS",'SKU Pricing'!A:B,Assumptions!$B$2,0)*AL580*730+vlookup(AK580&amp;" provisioned throughput",'SKU Pricing'!A:B,Assumptions!$B$2,0)*AM580*730,vlookup(AK580,'SKU Pricing'!A:B,Assumptions!$B$2,0)*Z580))</f>
        <v>26.332</v>
      </c>
      <c r="AO580" s="70">
        <f t="shared" si="15"/>
        <v>225.0494464</v>
      </c>
      <c r="AP580" s="71" t="str">
        <f t="shared" si="16"/>
        <v>VM Manager</v>
      </c>
      <c r="AQ580" s="70">
        <f>ifna(vlookup(AP580,'SKU Pricing'!A:B,Assumptions!$B$2,0)*AE580,0)</f>
        <v>2.19</v>
      </c>
      <c r="AR580" s="72">
        <v>0.0</v>
      </c>
    </row>
    <row r="581">
      <c r="A581" s="61" t="s">
        <v>721</v>
      </c>
      <c r="B581" s="62" t="str">
        <f>ifna(if(vlookup(A581,vOS!A:B,2,0)="","Unknown",vlookup(A581,vOS!A:B,2,0)),"Unknown")</f>
        <v>Microsoft Windows Server 2022 (64-bit)</v>
      </c>
      <c r="C581" s="62">
        <f>vlookup(B581,'OS Study'!A:D,2,0)</f>
        <v>0</v>
      </c>
      <c r="D581" s="62" t="str">
        <f>vlookup(B581,'OS Study'!A:D,3,0)</f>
        <v>Windows</v>
      </c>
      <c r="E581" s="62" t="str">
        <f>vlookup(B581,'OS Study'!A:D,4,0)</f>
        <v>Server</v>
      </c>
      <c r="F581" s="63" t="str">
        <f>vlookup(B581,'OS Study'!A:E,5,0)</f>
        <v>2022</v>
      </c>
      <c r="G581" s="62">
        <f>IF(vlookup(A581,'RVtools V2.1'!A:J,4,0)="non",0,1)</f>
        <v>1</v>
      </c>
      <c r="H581" s="62">
        <f>if(vlookup(A581,'RVtools V2.1'!A:K,11,0)="kube",1,0)</f>
        <v>0</v>
      </c>
      <c r="I581" s="62">
        <f t="shared" si="5"/>
        <v>0</v>
      </c>
      <c r="J581" s="62">
        <f>ifna(vlookup(A581,'Infra Study'!A:Q,17,0),0)</f>
        <v>0</v>
      </c>
      <c r="K581" s="64">
        <f>IFERROR(__xludf.DUMMYFUNCTION("N(REGEXMATCH(VLOOKUP(A581, 'RVtools V2.1'!A:H, 8, 0), ""^Serveur de fichiers""))"),0.0)</f>
        <v>0</v>
      </c>
      <c r="L581" s="64">
        <f t="shared" si="6"/>
        <v>0</v>
      </c>
      <c r="M581" s="67" t="str">
        <f>ifna(vlookup(A581,'RVtools V2.1'!A:I,8,0),"N/A")</f>
        <v>Infra - VM Administration</v>
      </c>
      <c r="N581" s="64">
        <f>IFERROR(__xludf.DUMMYFUNCTION("IF(REGEXMATCH(M581, ""(?i)"" &amp; JOIN(""|"", SPLIT(""kalisil"", "" ""))), 1, 0)"),0.0)</f>
        <v>0</v>
      </c>
      <c r="O581" s="64" t="str">
        <f>vlookup(A581,'RVtools V2.1'!A:H,7,0)</f>
        <v>T3</v>
      </c>
      <c r="P581" s="64">
        <f>if(vlookup(A581,'RVtools V2.1'!A:H,5,0)="oui",1,0)</f>
        <v>0</v>
      </c>
      <c r="Q581" s="64">
        <f>ifna(vlookup(A581,vCPU!A:B,2,0),"Unknown")</f>
        <v>4</v>
      </c>
      <c r="R581" s="66">
        <f>ifna(vlookup(A581,vMemory!A:C,3,0),"Unknown")</f>
        <v>8</v>
      </c>
      <c r="S581" s="66">
        <f>ifna(vlookup(A581,vDisk!A:C,3,0),"Unknown")</f>
        <v>102</v>
      </c>
      <c r="T581" s="67" t="str">
        <f t="array" ref="T581">IFS(
   L581=1, "No Lift &amp; Shift",
   J581=1, XLOOKUP(A581, 'Infra Study'!A:A, 'Infra Study'!P:P),
   I581=1, "No Lift &amp; Shift",
   H581=1, "GKE",
   K581=1, "GCNV",
   G581=1, "Lift &amp; Shift Prod",
   TRUE, "Lift &amp; Shift Noprod"
)</f>
        <v>Lift &amp; Shift Prod</v>
      </c>
      <c r="U581" s="67">
        <f t="shared" si="7"/>
        <v>1</v>
      </c>
      <c r="V581" s="68" t="str">
        <f>if(T581="Lift &amp; Shift Noprod",if( Y581=0,Assumptions!$B$5, Assumptions!$B$4),if(T581="Lift &amp; Shift Prod",if(AND(N581=1,O581="T1"),Assumptions!$B$6,Assumptions!$B$4),0))</f>
        <v>N2D</v>
      </c>
      <c r="W581" s="69">
        <f>if(V581&lt;&gt;0,if(Q581="Unknown", Assumptions!$B$42,If(Q581&gt;1,Q581,2)),0)</f>
        <v>4</v>
      </c>
      <c r="X581" s="69">
        <f>if(V581&lt;&gt;0,if(R581="Unknown", Assumptions!$B$43,R581),0)</f>
        <v>8</v>
      </c>
      <c r="Y581" s="68">
        <f t="shared" si="8"/>
        <v>0</v>
      </c>
      <c r="Z581" s="68">
        <f>if(V581&lt;&gt;0,if(  S581="Unknown", Assumptions!$B$44,S581),0)</f>
        <v>102</v>
      </c>
      <c r="AA581" s="68" t="str">
        <f>if(V581 ="N2",ifna(vlookup(W581&amp;"-"&amp;X581,'Ref. VM'!A:B,2,0),"Custom"),if(V581 ="E2" , ifna(vlookup(W581&amp;"-"&amp;X581,'Ref. VM'!D:E,2,0),"Custom"),if(V581="N2D",ifna(vlookup(W581&amp;"-"&amp;X581,'Ref. VM'!G:H,2,0),"Custom"),if(V581="N4",ifna(vlookup(W581&amp;"-"&amp;X581,'Ref. VM'!J:K,2,0),"Custom"),0))))</f>
        <v>Custom</v>
      </c>
      <c r="AB581" s="67" t="str">
        <f t="shared" si="9"/>
        <v>N2D-Custom vCPUs-CUD 3y</v>
      </c>
      <c r="AC581" s="67" t="str">
        <f t="shared" si="10"/>
        <v>N2D-Custom RAM-CUD 3y</v>
      </c>
      <c r="AD581" s="67">
        <f t="shared" si="11"/>
        <v>0</v>
      </c>
      <c r="AE581" s="69">
        <f>if(T581="Lift &amp; Shift Prod",730,if(T581="Lift &amp; Shift Noprod",Assumptions!$B$3,0))</f>
        <v>730</v>
      </c>
      <c r="AF581" s="70">
        <f>if( U581=0,0,if(Y581=0, ((vlookup(AB581,'SKU Pricing'!A:B,Assumptions!$B$2,0)*W581)+(vlookup(AC581,'SKU Pricing'!A:B,Assumptions!$B$2,0)*X581))*AE581,((vlookup(AB581,'SKU Pricing'!A:B,Assumptions!$B$2,0)*W581)+(vlookup(AC581,'SKU Pricing'!A:B,Assumptions!$B$2,0)*(W581*8))+(vlookup(AD581,'SKU Pricing'!A:B,Assumptions!$B$2,0)*(X581-(W581*8))))*AE581))</f>
        <v>55.81665264</v>
      </c>
      <c r="AG581" s="67" t="str">
        <f t="shared" si="12"/>
        <v>Windows Server</v>
      </c>
      <c r="AH581" s="70">
        <f>ifna(vlookup(AG581,'SKU Pricing'!A:B,Assumptions!$B$2,0)*W581*AE581,0)</f>
        <v>134.32</v>
      </c>
      <c r="AI581" s="62" t="str">
        <f t="shared" si="13"/>
        <v/>
      </c>
      <c r="AJ581" s="62" t="str">
        <f>if(V581&lt;&gt;0, if(T581="Lift &amp; Shift Noprod",Assumptions!$B$9,if(V581=Assumptions!$B$6,Assumptions!$B$10,if(P581=1,Assumptions!$B$8,Assumptions!$B$7))),"")</f>
        <v>Balanced</v>
      </c>
      <c r="AK581" s="69" t="str">
        <f t="shared" si="14"/>
        <v>Balanced</v>
      </c>
      <c r="AL581" s="69">
        <f>if(AJ581="Hyperdisk Balanced",Assumptions!$B$11,0)</f>
        <v>0</v>
      </c>
      <c r="AM581" s="69">
        <f>if(AJ581="Hyperdisk Balanced",Assumptions!$B$12,0)</f>
        <v>0</v>
      </c>
      <c r="AN581" s="70">
        <f>if(AK581=0,0,if(AJ581="Hyperdisk Balanced",vlookup(AK581&amp;" provisioned space",'SKU Pricing'!A:B,Assumptions!$B$2,0)*Z581+vlookup(AK581&amp;" provisioned IOPS",'SKU Pricing'!A:B,Assumptions!$B$2,0)*AL581*730+vlookup(AK581&amp;" provisioned throughput",'SKU Pricing'!A:B,Assumptions!$B$2,0)*AM581*730,vlookup(AK581,'SKU Pricing'!A:B,Assumptions!$B$2,0)*Z581))</f>
        <v>11.832</v>
      </c>
      <c r="AO581" s="70">
        <f t="shared" si="15"/>
        <v>201.9686526</v>
      </c>
      <c r="AP581" s="71" t="str">
        <f t="shared" si="16"/>
        <v>VM Manager</v>
      </c>
      <c r="AQ581" s="70">
        <f>ifna(vlookup(AP581,'SKU Pricing'!A:B,Assumptions!$B$2,0)*AE581,0)</f>
        <v>2.19</v>
      </c>
      <c r="AR581" s="72">
        <v>0.0</v>
      </c>
    </row>
    <row r="582">
      <c r="A582" s="61" t="s">
        <v>722</v>
      </c>
      <c r="B582" s="62" t="str">
        <f>ifna(if(vlookup(A582,vOS!A:B,2,0)="","Unknown",vlookup(A582,vOS!A:B,2,0)),"Unknown")</f>
        <v>Microsoft Windows Server 2022 (64-bit)</v>
      </c>
      <c r="C582" s="62">
        <f>vlookup(B582,'OS Study'!A:D,2,0)</f>
        <v>0</v>
      </c>
      <c r="D582" s="62" t="str">
        <f>vlookup(B582,'OS Study'!A:D,3,0)</f>
        <v>Windows</v>
      </c>
      <c r="E582" s="62" t="str">
        <f>vlookup(B582,'OS Study'!A:D,4,0)</f>
        <v>Server</v>
      </c>
      <c r="F582" s="63" t="str">
        <f>vlookup(B582,'OS Study'!A:E,5,0)</f>
        <v>2022</v>
      </c>
      <c r="G582" s="62">
        <f>IF(vlookup(A582,'RVtools V2.1'!A:J,4,0)="non",0,1)</f>
        <v>1</v>
      </c>
      <c r="H582" s="62">
        <f>if(vlookup(A582,'RVtools V2.1'!A:K,11,0)="kube",1,0)</f>
        <v>0</v>
      </c>
      <c r="I582" s="62">
        <f t="shared" si="5"/>
        <v>0</v>
      </c>
      <c r="J582" s="62">
        <f>ifna(vlookup(A582,'Infra Study'!A:Q,17,0),0)</f>
        <v>0</v>
      </c>
      <c r="K582" s="64">
        <f>IFERROR(__xludf.DUMMYFUNCTION("N(REGEXMATCH(VLOOKUP(A582, 'RVtools V2.1'!A:H, 8, 0), ""^Serveur de fichiers""))"),0.0)</f>
        <v>0</v>
      </c>
      <c r="L582" s="64">
        <f t="shared" si="6"/>
        <v>0</v>
      </c>
      <c r="M582" s="67" t="str">
        <f>ifna(vlookup(A582,'RVtools V2.1'!A:I,8,0),"N/A")</f>
        <v>Infra - VM Administration</v>
      </c>
      <c r="N582" s="64">
        <f>IFERROR(__xludf.DUMMYFUNCTION("IF(REGEXMATCH(M582, ""(?i)"" &amp; JOIN(""|"", SPLIT(""kalisil"", "" ""))), 1, 0)"),0.0)</f>
        <v>0</v>
      </c>
      <c r="O582" s="64" t="str">
        <f>vlookup(A582,'RVtools V2.1'!A:H,7,0)</f>
        <v>T3</v>
      </c>
      <c r="P582" s="64">
        <f>if(vlookup(A582,'RVtools V2.1'!A:H,5,0)="oui",1,0)</f>
        <v>0</v>
      </c>
      <c r="Q582" s="64">
        <f>ifna(vlookup(A582,vCPU!A:B,2,0),"Unknown")</f>
        <v>4</v>
      </c>
      <c r="R582" s="66">
        <f>ifna(vlookup(A582,vMemory!A:C,3,0),"Unknown")</f>
        <v>8</v>
      </c>
      <c r="S582" s="66">
        <f>ifna(vlookup(A582,vDisk!A:C,3,0),"Unknown")</f>
        <v>97</v>
      </c>
      <c r="T582" s="67" t="str">
        <f t="array" ref="T582">IFS(
   L582=1, "No Lift &amp; Shift",
   J582=1, XLOOKUP(A582, 'Infra Study'!A:A, 'Infra Study'!P:P),
   I582=1, "No Lift &amp; Shift",
   H582=1, "GKE",
   K582=1, "GCNV",
   G582=1, "Lift &amp; Shift Prod",
   TRUE, "Lift &amp; Shift Noprod"
)</f>
        <v>Lift &amp; Shift Prod</v>
      </c>
      <c r="U582" s="67">
        <f t="shared" si="7"/>
        <v>1</v>
      </c>
      <c r="V582" s="68" t="str">
        <f>if(T582="Lift &amp; Shift Noprod",if( Y582=0,Assumptions!$B$5, Assumptions!$B$4),if(T582="Lift &amp; Shift Prod",if(AND(N582=1,O582="T1"),Assumptions!$B$6,Assumptions!$B$4),0))</f>
        <v>N2D</v>
      </c>
      <c r="W582" s="69">
        <f>if(V582&lt;&gt;0,if(Q582="Unknown", Assumptions!$B$42,If(Q582&gt;1,Q582,2)),0)</f>
        <v>4</v>
      </c>
      <c r="X582" s="69">
        <f>if(V582&lt;&gt;0,if(R582="Unknown", Assumptions!$B$43,R582),0)</f>
        <v>8</v>
      </c>
      <c r="Y582" s="68">
        <f t="shared" si="8"/>
        <v>0</v>
      </c>
      <c r="Z582" s="68">
        <f>if(V582&lt;&gt;0,if(  S582="Unknown", Assumptions!$B$44,S582),0)</f>
        <v>97</v>
      </c>
      <c r="AA582" s="68" t="str">
        <f>if(V582 ="N2",ifna(vlookup(W582&amp;"-"&amp;X582,'Ref. VM'!A:B,2,0),"Custom"),if(V582 ="E2" , ifna(vlookup(W582&amp;"-"&amp;X582,'Ref. VM'!D:E,2,0),"Custom"),if(V582="N2D",ifna(vlookup(W582&amp;"-"&amp;X582,'Ref. VM'!G:H,2,0),"Custom"),if(V582="N4",ifna(vlookup(W582&amp;"-"&amp;X582,'Ref. VM'!J:K,2,0),"Custom"),0))))</f>
        <v>Custom</v>
      </c>
      <c r="AB582" s="67" t="str">
        <f t="shared" si="9"/>
        <v>N2D-Custom vCPUs-CUD 3y</v>
      </c>
      <c r="AC582" s="67" t="str">
        <f t="shared" si="10"/>
        <v>N2D-Custom RAM-CUD 3y</v>
      </c>
      <c r="AD582" s="67">
        <f t="shared" si="11"/>
        <v>0</v>
      </c>
      <c r="AE582" s="69">
        <f>if(T582="Lift &amp; Shift Prod",730,if(T582="Lift &amp; Shift Noprod",Assumptions!$B$3,0))</f>
        <v>730</v>
      </c>
      <c r="AF582" s="70">
        <f>if( U582=0,0,if(Y582=0, ((vlookup(AB582,'SKU Pricing'!A:B,Assumptions!$B$2,0)*W582)+(vlookup(AC582,'SKU Pricing'!A:B,Assumptions!$B$2,0)*X582))*AE582,((vlookup(AB582,'SKU Pricing'!A:B,Assumptions!$B$2,0)*W582)+(vlookup(AC582,'SKU Pricing'!A:B,Assumptions!$B$2,0)*(W582*8))+(vlookup(AD582,'SKU Pricing'!A:B,Assumptions!$B$2,0)*(X582-(W582*8))))*AE582))</f>
        <v>55.81665264</v>
      </c>
      <c r="AG582" s="67" t="str">
        <f t="shared" si="12"/>
        <v>Windows Server</v>
      </c>
      <c r="AH582" s="70">
        <f>ifna(vlookup(AG582,'SKU Pricing'!A:B,Assumptions!$B$2,0)*W582*AE582,0)</f>
        <v>134.32</v>
      </c>
      <c r="AI582" s="62" t="str">
        <f t="shared" si="13"/>
        <v/>
      </c>
      <c r="AJ582" s="62" t="str">
        <f>if(V582&lt;&gt;0, if(T582="Lift &amp; Shift Noprod",Assumptions!$B$9,if(V582=Assumptions!$B$6,Assumptions!$B$10,if(P582=1,Assumptions!$B$8,Assumptions!$B$7))),"")</f>
        <v>Balanced</v>
      </c>
      <c r="AK582" s="69" t="str">
        <f t="shared" si="14"/>
        <v>Balanced</v>
      </c>
      <c r="AL582" s="69">
        <f>if(AJ582="Hyperdisk Balanced",Assumptions!$B$11,0)</f>
        <v>0</v>
      </c>
      <c r="AM582" s="69">
        <f>if(AJ582="Hyperdisk Balanced",Assumptions!$B$12,0)</f>
        <v>0</v>
      </c>
      <c r="AN582" s="70">
        <f>if(AK582=0,0,if(AJ582="Hyperdisk Balanced",vlookup(AK582&amp;" provisioned space",'SKU Pricing'!A:B,Assumptions!$B$2,0)*Z582+vlookup(AK582&amp;" provisioned IOPS",'SKU Pricing'!A:B,Assumptions!$B$2,0)*AL582*730+vlookup(AK582&amp;" provisioned throughput",'SKU Pricing'!A:B,Assumptions!$B$2,0)*AM582*730,vlookup(AK582,'SKU Pricing'!A:B,Assumptions!$B$2,0)*Z582))</f>
        <v>11.252</v>
      </c>
      <c r="AO582" s="70">
        <f t="shared" si="15"/>
        <v>201.3886526</v>
      </c>
      <c r="AP582" s="71" t="str">
        <f t="shared" si="16"/>
        <v>VM Manager</v>
      </c>
      <c r="AQ582" s="70">
        <f>ifna(vlookup(AP582,'SKU Pricing'!A:B,Assumptions!$B$2,0)*AE582,0)</f>
        <v>2.19</v>
      </c>
      <c r="AR582" s="72">
        <v>0.0</v>
      </c>
    </row>
    <row r="583">
      <c r="A583" s="61" t="s">
        <v>728</v>
      </c>
      <c r="B583" s="62" t="str">
        <f>ifna(if(vlookup(A583,vOS!A:B,2,0)="","Unknown",vlookup(A583,vOS!A:B,2,0)),"Unknown")</f>
        <v>Microsoft Windows Server 2022 (64-bit)</v>
      </c>
      <c r="C583" s="62">
        <f>vlookup(B583,'OS Study'!A:D,2,0)</f>
        <v>0</v>
      </c>
      <c r="D583" s="62" t="str">
        <f>vlookup(B583,'OS Study'!A:D,3,0)</f>
        <v>Windows</v>
      </c>
      <c r="E583" s="62" t="str">
        <f>vlookup(B583,'OS Study'!A:D,4,0)</f>
        <v>Server</v>
      </c>
      <c r="F583" s="63" t="str">
        <f>vlookup(B583,'OS Study'!A:E,5,0)</f>
        <v>2022</v>
      </c>
      <c r="G583" s="62">
        <f>IF(vlookup(A583,'RVtools V2.1'!A:J,4,0)="non",0,1)</f>
        <v>1</v>
      </c>
      <c r="H583" s="62">
        <f>if(vlookup(A583,'RVtools V2.1'!A:K,11,0)="kube",1,0)</f>
        <v>0</v>
      </c>
      <c r="I583" s="62">
        <f t="shared" si="5"/>
        <v>0</v>
      </c>
      <c r="J583" s="62">
        <f>ifna(vlookup(A583,'Infra Study'!A:Q,17,0),0)</f>
        <v>0</v>
      </c>
      <c r="K583" s="64">
        <f>IFERROR(__xludf.DUMMYFUNCTION("N(REGEXMATCH(VLOOKUP(A583, 'RVtools V2.1'!A:H, 8, 0), ""^Serveur de fichiers""))"),0.0)</f>
        <v>0</v>
      </c>
      <c r="L583" s="64">
        <f t="shared" si="6"/>
        <v>0</v>
      </c>
      <c r="M583" s="67" t="str">
        <f>ifna(vlookup(A583,'RVtools V2.1'!A:I,8,0),"N/A")</f>
        <v>Infra - VM Administration</v>
      </c>
      <c r="N583" s="64">
        <f>IFERROR(__xludf.DUMMYFUNCTION("IF(REGEXMATCH(M583, ""(?i)"" &amp; JOIN(""|"", SPLIT(""kalisil"", "" ""))), 1, 0)"),0.0)</f>
        <v>0</v>
      </c>
      <c r="O583" s="64" t="str">
        <f>vlookup(A583,'RVtools V2.1'!A:H,7,0)</f>
        <v>T3</v>
      </c>
      <c r="P583" s="64">
        <f>if(vlookup(A583,'RVtools V2.1'!A:H,5,0)="oui",1,0)</f>
        <v>0</v>
      </c>
      <c r="Q583" s="64">
        <f>ifna(vlookup(A583,vCPU!A:B,2,0),"Unknown")</f>
        <v>4</v>
      </c>
      <c r="R583" s="66">
        <f>ifna(vlookup(A583,vMemory!A:C,3,0),"Unknown")</f>
        <v>8</v>
      </c>
      <c r="S583" s="66">
        <f>ifna(vlookup(A583,vDisk!A:C,3,0),"Unknown")</f>
        <v>86</v>
      </c>
      <c r="T583" s="67" t="str">
        <f t="array" ref="T583">IFS(
   L583=1, "No Lift &amp; Shift",
   J583=1, XLOOKUP(A583, 'Infra Study'!A:A, 'Infra Study'!P:P),
   I583=1, "No Lift &amp; Shift",
   H583=1, "GKE",
   K583=1, "GCNV",
   G583=1, "Lift &amp; Shift Prod",
   TRUE, "Lift &amp; Shift Noprod"
)</f>
        <v>Lift &amp; Shift Prod</v>
      </c>
      <c r="U583" s="67">
        <f t="shared" si="7"/>
        <v>1</v>
      </c>
      <c r="V583" s="68" t="str">
        <f>if(T583="Lift &amp; Shift Noprod",if( Y583=0,Assumptions!$B$5, Assumptions!$B$4),if(T583="Lift &amp; Shift Prod",if(AND(N583=1,O583="T1"),Assumptions!$B$6,Assumptions!$B$4),0))</f>
        <v>N2D</v>
      </c>
      <c r="W583" s="69">
        <f>if(V583&lt;&gt;0,if(Q583="Unknown", Assumptions!$B$42,If(Q583&gt;1,Q583,2)),0)</f>
        <v>4</v>
      </c>
      <c r="X583" s="69">
        <f>if(V583&lt;&gt;0,if(R583="Unknown", Assumptions!$B$43,R583),0)</f>
        <v>8</v>
      </c>
      <c r="Y583" s="68">
        <f t="shared" si="8"/>
        <v>0</v>
      </c>
      <c r="Z583" s="68">
        <f>if(V583&lt;&gt;0,if(  S583="Unknown", Assumptions!$B$44,S583),0)</f>
        <v>86</v>
      </c>
      <c r="AA583" s="68" t="str">
        <f>if(V583 ="N2",ifna(vlookup(W583&amp;"-"&amp;X583,'Ref. VM'!A:B,2,0),"Custom"),if(V583 ="E2" , ifna(vlookup(W583&amp;"-"&amp;X583,'Ref. VM'!D:E,2,0),"Custom"),if(V583="N2D",ifna(vlookup(W583&amp;"-"&amp;X583,'Ref. VM'!G:H,2,0),"Custom"),if(V583="N4",ifna(vlookup(W583&amp;"-"&amp;X583,'Ref. VM'!J:K,2,0),"Custom"),0))))</f>
        <v>Custom</v>
      </c>
      <c r="AB583" s="67" t="str">
        <f t="shared" si="9"/>
        <v>N2D-Custom vCPUs-CUD 3y</v>
      </c>
      <c r="AC583" s="67" t="str">
        <f t="shared" si="10"/>
        <v>N2D-Custom RAM-CUD 3y</v>
      </c>
      <c r="AD583" s="67">
        <f t="shared" si="11"/>
        <v>0</v>
      </c>
      <c r="AE583" s="69">
        <f>if(T583="Lift &amp; Shift Prod",730,if(T583="Lift &amp; Shift Noprod",Assumptions!$B$3,0))</f>
        <v>730</v>
      </c>
      <c r="AF583" s="70">
        <f>if( U583=0,0,if(Y583=0, ((vlookup(AB583,'SKU Pricing'!A:B,Assumptions!$B$2,0)*W583)+(vlookup(AC583,'SKU Pricing'!A:B,Assumptions!$B$2,0)*X583))*AE583,((vlookup(AB583,'SKU Pricing'!A:B,Assumptions!$B$2,0)*W583)+(vlookup(AC583,'SKU Pricing'!A:B,Assumptions!$B$2,0)*(W583*8))+(vlookup(AD583,'SKU Pricing'!A:B,Assumptions!$B$2,0)*(X583-(W583*8))))*AE583))</f>
        <v>55.81665264</v>
      </c>
      <c r="AG583" s="67" t="str">
        <f t="shared" si="12"/>
        <v>Windows Server</v>
      </c>
      <c r="AH583" s="70">
        <f>ifna(vlookup(AG583,'SKU Pricing'!A:B,Assumptions!$B$2,0)*W583*AE583,0)</f>
        <v>134.32</v>
      </c>
      <c r="AI583" s="62" t="str">
        <f t="shared" si="13"/>
        <v/>
      </c>
      <c r="AJ583" s="62" t="str">
        <f>if(V583&lt;&gt;0, if(T583="Lift &amp; Shift Noprod",Assumptions!$B$9,if(V583=Assumptions!$B$6,Assumptions!$B$10,if(P583=1,Assumptions!$B$8,Assumptions!$B$7))),"")</f>
        <v>Balanced</v>
      </c>
      <c r="AK583" s="69" t="str">
        <f t="shared" si="14"/>
        <v>Balanced</v>
      </c>
      <c r="AL583" s="69">
        <f>if(AJ583="Hyperdisk Balanced",Assumptions!$B$11,0)</f>
        <v>0</v>
      </c>
      <c r="AM583" s="69">
        <f>if(AJ583="Hyperdisk Balanced",Assumptions!$B$12,0)</f>
        <v>0</v>
      </c>
      <c r="AN583" s="70">
        <f>if(AK583=0,0,if(AJ583="Hyperdisk Balanced",vlookup(AK583&amp;" provisioned space",'SKU Pricing'!A:B,Assumptions!$B$2,0)*Z583+vlookup(AK583&amp;" provisioned IOPS",'SKU Pricing'!A:B,Assumptions!$B$2,0)*AL583*730+vlookup(AK583&amp;" provisioned throughput",'SKU Pricing'!A:B,Assumptions!$B$2,0)*AM583*730,vlookup(AK583,'SKU Pricing'!A:B,Assumptions!$B$2,0)*Z583))</f>
        <v>9.976</v>
      </c>
      <c r="AO583" s="70">
        <f t="shared" si="15"/>
        <v>200.1126526</v>
      </c>
      <c r="AP583" s="71" t="str">
        <f t="shared" si="16"/>
        <v>VM Manager</v>
      </c>
      <c r="AQ583" s="70">
        <f>ifna(vlookup(AP583,'SKU Pricing'!A:B,Assumptions!$B$2,0)*AE583,0)</f>
        <v>2.19</v>
      </c>
      <c r="AR583" s="72">
        <v>0.0</v>
      </c>
    </row>
    <row r="584">
      <c r="A584" s="61" t="s">
        <v>729</v>
      </c>
      <c r="B584" s="62" t="str">
        <f>ifna(if(vlookup(A584,vOS!A:B,2,0)="","Unknown",vlookup(A584,vOS!A:B,2,0)),"Unknown")</f>
        <v>Microsoft Windows Server 2022 (64-bit)</v>
      </c>
      <c r="C584" s="62">
        <f>vlookup(B584,'OS Study'!A:D,2,0)</f>
        <v>0</v>
      </c>
      <c r="D584" s="62" t="str">
        <f>vlookup(B584,'OS Study'!A:D,3,0)</f>
        <v>Windows</v>
      </c>
      <c r="E584" s="62" t="str">
        <f>vlookup(B584,'OS Study'!A:D,4,0)</f>
        <v>Server</v>
      </c>
      <c r="F584" s="63" t="str">
        <f>vlookup(B584,'OS Study'!A:E,5,0)</f>
        <v>2022</v>
      </c>
      <c r="G584" s="62">
        <f>IF(vlookup(A584,'RVtools V2.1'!A:J,4,0)="non",0,1)</f>
        <v>1</v>
      </c>
      <c r="H584" s="62">
        <f>if(vlookup(A584,'RVtools V2.1'!A:K,11,0)="kube",1,0)</f>
        <v>0</v>
      </c>
      <c r="I584" s="62">
        <f t="shared" si="5"/>
        <v>0</v>
      </c>
      <c r="J584" s="62">
        <f>ifna(vlookup(A584,'Infra Study'!A:Q,17,0),0)</f>
        <v>0</v>
      </c>
      <c r="K584" s="64">
        <f>IFERROR(__xludf.DUMMYFUNCTION("N(REGEXMATCH(VLOOKUP(A584, 'RVtools V2.1'!A:H, 8, 0), ""^Serveur de fichiers""))"),0.0)</f>
        <v>0</v>
      </c>
      <c r="L584" s="64">
        <f t="shared" si="6"/>
        <v>0</v>
      </c>
      <c r="M584" s="67" t="str">
        <f>ifna(vlookup(A584,'RVtools V2.1'!A:I,8,0),"N/A")</f>
        <v>Infra - VM Administration</v>
      </c>
      <c r="N584" s="64">
        <f>IFERROR(__xludf.DUMMYFUNCTION("IF(REGEXMATCH(M584, ""(?i)"" &amp; JOIN(""|"", SPLIT(""kalisil"", "" ""))), 1, 0)"),0.0)</f>
        <v>0</v>
      </c>
      <c r="O584" s="64" t="str">
        <f>vlookup(A584,'RVtools V2.1'!A:H,7,0)</f>
        <v>T3</v>
      </c>
      <c r="P584" s="64">
        <f>if(vlookup(A584,'RVtools V2.1'!A:H,5,0)="oui",1,0)</f>
        <v>0</v>
      </c>
      <c r="Q584" s="64">
        <f>ifna(vlookup(A584,vCPU!A:B,2,0),"Unknown")</f>
        <v>4</v>
      </c>
      <c r="R584" s="66">
        <f>ifna(vlookup(A584,vMemory!A:C,3,0),"Unknown")</f>
        <v>8</v>
      </c>
      <c r="S584" s="66">
        <f>ifna(vlookup(A584,vDisk!A:C,3,0),"Unknown")</f>
        <v>84</v>
      </c>
      <c r="T584" s="67" t="str">
        <f t="array" ref="T584">IFS(
   L584=1, "No Lift &amp; Shift",
   J584=1, XLOOKUP(A584, 'Infra Study'!A:A, 'Infra Study'!P:P),
   I584=1, "No Lift &amp; Shift",
   H584=1, "GKE",
   K584=1, "GCNV",
   G584=1, "Lift &amp; Shift Prod",
   TRUE, "Lift &amp; Shift Noprod"
)</f>
        <v>Lift &amp; Shift Prod</v>
      </c>
      <c r="U584" s="67">
        <f t="shared" si="7"/>
        <v>1</v>
      </c>
      <c r="V584" s="68" t="str">
        <f>if(T584="Lift &amp; Shift Noprod",if( Y584=0,Assumptions!$B$5, Assumptions!$B$4),if(T584="Lift &amp; Shift Prod",if(AND(N584=1,O584="T1"),Assumptions!$B$6,Assumptions!$B$4),0))</f>
        <v>N2D</v>
      </c>
      <c r="W584" s="69">
        <f>if(V584&lt;&gt;0,if(Q584="Unknown", Assumptions!$B$42,If(Q584&gt;1,Q584,2)),0)</f>
        <v>4</v>
      </c>
      <c r="X584" s="69">
        <f>if(V584&lt;&gt;0,if(R584="Unknown", Assumptions!$B$43,R584),0)</f>
        <v>8</v>
      </c>
      <c r="Y584" s="68">
        <f t="shared" si="8"/>
        <v>0</v>
      </c>
      <c r="Z584" s="68">
        <f>if(V584&lt;&gt;0,if(  S584="Unknown", Assumptions!$B$44,S584),0)</f>
        <v>84</v>
      </c>
      <c r="AA584" s="68" t="str">
        <f>if(V584 ="N2",ifna(vlookup(W584&amp;"-"&amp;X584,'Ref. VM'!A:B,2,0),"Custom"),if(V584 ="E2" , ifna(vlookup(W584&amp;"-"&amp;X584,'Ref. VM'!D:E,2,0),"Custom"),if(V584="N2D",ifna(vlookup(W584&amp;"-"&amp;X584,'Ref. VM'!G:H,2,0),"Custom"),if(V584="N4",ifna(vlookup(W584&amp;"-"&amp;X584,'Ref. VM'!J:K,2,0),"Custom"),0))))</f>
        <v>Custom</v>
      </c>
      <c r="AB584" s="67" t="str">
        <f t="shared" si="9"/>
        <v>N2D-Custom vCPUs-CUD 3y</v>
      </c>
      <c r="AC584" s="67" t="str">
        <f t="shared" si="10"/>
        <v>N2D-Custom RAM-CUD 3y</v>
      </c>
      <c r="AD584" s="67">
        <f t="shared" si="11"/>
        <v>0</v>
      </c>
      <c r="AE584" s="69">
        <f>if(T584="Lift &amp; Shift Prod",730,if(T584="Lift &amp; Shift Noprod",Assumptions!$B$3,0))</f>
        <v>730</v>
      </c>
      <c r="AF584" s="70">
        <f>if( U584=0,0,if(Y584=0, ((vlookup(AB584,'SKU Pricing'!A:B,Assumptions!$B$2,0)*W584)+(vlookup(AC584,'SKU Pricing'!A:B,Assumptions!$B$2,0)*X584))*AE584,((vlookup(AB584,'SKU Pricing'!A:B,Assumptions!$B$2,0)*W584)+(vlookup(AC584,'SKU Pricing'!A:B,Assumptions!$B$2,0)*(W584*8))+(vlookup(AD584,'SKU Pricing'!A:B,Assumptions!$B$2,0)*(X584-(W584*8))))*AE584))</f>
        <v>55.81665264</v>
      </c>
      <c r="AG584" s="67" t="str">
        <f t="shared" si="12"/>
        <v>Windows Server</v>
      </c>
      <c r="AH584" s="70">
        <f>ifna(vlookup(AG584,'SKU Pricing'!A:B,Assumptions!$B$2,0)*W584*AE584,0)</f>
        <v>134.32</v>
      </c>
      <c r="AI584" s="62" t="str">
        <f t="shared" si="13"/>
        <v/>
      </c>
      <c r="AJ584" s="62" t="str">
        <f>if(V584&lt;&gt;0, if(T584="Lift &amp; Shift Noprod",Assumptions!$B$9,if(V584=Assumptions!$B$6,Assumptions!$B$10,if(P584=1,Assumptions!$B$8,Assumptions!$B$7))),"")</f>
        <v>Balanced</v>
      </c>
      <c r="AK584" s="69" t="str">
        <f t="shared" si="14"/>
        <v>Balanced</v>
      </c>
      <c r="AL584" s="69">
        <f>if(AJ584="Hyperdisk Balanced",Assumptions!$B$11,0)</f>
        <v>0</v>
      </c>
      <c r="AM584" s="69">
        <f>if(AJ584="Hyperdisk Balanced",Assumptions!$B$12,0)</f>
        <v>0</v>
      </c>
      <c r="AN584" s="70">
        <f>if(AK584=0,0,if(AJ584="Hyperdisk Balanced",vlookup(AK584&amp;" provisioned space",'SKU Pricing'!A:B,Assumptions!$B$2,0)*Z584+vlookup(AK584&amp;" provisioned IOPS",'SKU Pricing'!A:B,Assumptions!$B$2,0)*AL584*730+vlookup(AK584&amp;" provisioned throughput",'SKU Pricing'!A:B,Assumptions!$B$2,0)*AM584*730,vlookup(AK584,'SKU Pricing'!A:B,Assumptions!$B$2,0)*Z584))</f>
        <v>9.744</v>
      </c>
      <c r="AO584" s="70">
        <f t="shared" si="15"/>
        <v>199.8806526</v>
      </c>
      <c r="AP584" s="71" t="str">
        <f t="shared" si="16"/>
        <v>VM Manager</v>
      </c>
      <c r="AQ584" s="70">
        <f>ifna(vlookup(AP584,'SKU Pricing'!A:B,Assumptions!$B$2,0)*AE584,0)</f>
        <v>2.19</v>
      </c>
      <c r="AR584" s="72">
        <v>0.0</v>
      </c>
    </row>
    <row r="585">
      <c r="A585" s="61" t="s">
        <v>730</v>
      </c>
      <c r="B585" s="62" t="str">
        <f>ifna(if(vlookup(A585,vOS!A:B,2,0)="","Unknown",vlookup(A585,vOS!A:B,2,0)),"Unknown")</f>
        <v>Microsoft Windows Server 2019 (64-bit)</v>
      </c>
      <c r="C585" s="62">
        <f>vlookup(B585,'OS Study'!A:D,2,0)</f>
        <v>0</v>
      </c>
      <c r="D585" s="62" t="str">
        <f>vlookup(B585,'OS Study'!A:D,3,0)</f>
        <v>Windows</v>
      </c>
      <c r="E585" s="62" t="str">
        <f>vlookup(B585,'OS Study'!A:D,4,0)</f>
        <v>Server</v>
      </c>
      <c r="F585" s="63" t="str">
        <f>vlookup(B585,'OS Study'!A:E,5,0)</f>
        <v>2019</v>
      </c>
      <c r="G585" s="62">
        <f>IF(vlookup(A585,'RVtools V2.1'!A:J,4,0)="non",0,1)</f>
        <v>1</v>
      </c>
      <c r="H585" s="62">
        <f>if(vlookup(A585,'RVtools V2.1'!A:K,11,0)="kube",1,0)</f>
        <v>0</v>
      </c>
      <c r="I585" s="62">
        <f t="shared" si="5"/>
        <v>0</v>
      </c>
      <c r="J585" s="62">
        <f>ifna(vlookup(A585,'Infra Study'!A:Q,17,0),0)</f>
        <v>0</v>
      </c>
      <c r="K585" s="64">
        <f>IFERROR(__xludf.DUMMYFUNCTION("N(REGEXMATCH(VLOOKUP(A585, 'RVtools V2.1'!A:H, 8, 0), ""^Serveur de fichiers""))"),0.0)</f>
        <v>0</v>
      </c>
      <c r="L585" s="64">
        <f t="shared" si="6"/>
        <v>0</v>
      </c>
      <c r="M585" s="67" t="str">
        <f>ifna(vlookup(A585,'RVtools V2.1'!A:I,8,0),"N/A")</f>
        <v>Infra - VM Administration</v>
      </c>
      <c r="N585" s="64">
        <f>IFERROR(__xludf.DUMMYFUNCTION("IF(REGEXMATCH(M585, ""(?i)"" &amp; JOIN(""|"", SPLIT(""kalisil"", "" ""))), 1, 0)"),0.0)</f>
        <v>0</v>
      </c>
      <c r="O585" s="64" t="str">
        <f>vlookup(A585,'RVtools V2.1'!A:H,7,0)</f>
        <v>T3</v>
      </c>
      <c r="P585" s="64">
        <f>if(vlookup(A585,'RVtools V2.1'!A:H,5,0)="oui",1,0)</f>
        <v>0</v>
      </c>
      <c r="Q585" s="64">
        <f>ifna(vlookup(A585,vCPU!A:B,2,0),"Unknown")</f>
        <v>4</v>
      </c>
      <c r="R585" s="66">
        <f>ifna(vlookup(A585,vMemory!A:C,3,0),"Unknown")</f>
        <v>16</v>
      </c>
      <c r="S585" s="66">
        <f>ifna(vlookup(A585,vDisk!A:C,3,0),"Unknown")</f>
        <v>198</v>
      </c>
      <c r="T585" s="67" t="str">
        <f t="array" ref="T585">IFS(
   L585=1, "No Lift &amp; Shift",
   J585=1, XLOOKUP(A585, 'Infra Study'!A:A, 'Infra Study'!P:P),
   I585=1, "No Lift &amp; Shift",
   H585=1, "GKE",
   K585=1, "GCNV",
   G585=1, "Lift &amp; Shift Prod",
   TRUE, "Lift &amp; Shift Noprod"
)</f>
        <v>Lift &amp; Shift Prod</v>
      </c>
      <c r="U585" s="67">
        <f t="shared" si="7"/>
        <v>1</v>
      </c>
      <c r="V585" s="68" t="str">
        <f>if(T585="Lift &amp; Shift Noprod",if( Y585=0,Assumptions!$B$5, Assumptions!$B$4),if(T585="Lift &amp; Shift Prod",if(AND(N585=1,O585="T1"),Assumptions!$B$6,Assumptions!$B$4),0))</f>
        <v>N2D</v>
      </c>
      <c r="W585" s="69">
        <f>if(V585&lt;&gt;0,if(Q585="Unknown", Assumptions!$B$42,If(Q585&gt;1,Q585,2)),0)</f>
        <v>4</v>
      </c>
      <c r="X585" s="69">
        <f>if(V585&lt;&gt;0,if(R585="Unknown", Assumptions!$B$43,R585),0)</f>
        <v>16</v>
      </c>
      <c r="Y585" s="68">
        <f t="shared" si="8"/>
        <v>0</v>
      </c>
      <c r="Z585" s="68">
        <f>if(V585&lt;&gt;0,if(  S585="Unknown", Assumptions!$B$44,S585),0)</f>
        <v>198</v>
      </c>
      <c r="AA585" s="68" t="str">
        <f>if(V585 ="N2",ifna(vlookup(W585&amp;"-"&amp;X585,'Ref. VM'!A:B,2,0),"Custom"),if(V585 ="E2" , ifna(vlookup(W585&amp;"-"&amp;X585,'Ref. VM'!D:E,2,0),"Custom"),if(V585="N2D",ifna(vlookup(W585&amp;"-"&amp;X585,'Ref. VM'!G:H,2,0),"Custom"),if(V585="N4",ifna(vlookup(W585&amp;"-"&amp;X585,'Ref. VM'!J:K,2,0),"Custom"),0))))</f>
        <v>Predefined</v>
      </c>
      <c r="AB585" s="67" t="str">
        <f t="shared" si="9"/>
        <v>N2D-Predefined vCPUs-CUD 3y</v>
      </c>
      <c r="AC585" s="67" t="str">
        <f t="shared" si="10"/>
        <v>N2D-Predefined RAM-CUD 3y</v>
      </c>
      <c r="AD585" s="67">
        <f t="shared" si="11"/>
        <v>0</v>
      </c>
      <c r="AE585" s="69">
        <f>if(T585="Lift &amp; Shift Prod",730,if(T585="Lift &amp; Shift Noprod",Assumptions!$B$3,0))</f>
        <v>730</v>
      </c>
      <c r="AF585" s="70">
        <f>if( U585=0,0,if(Y585=0, ((vlookup(AB585,'SKU Pricing'!A:B,Assumptions!$B$2,0)*W585)+(vlookup(AC585,'SKU Pricing'!A:B,Assumptions!$B$2,0)*X585))*AE585,((vlookup(AB585,'SKU Pricing'!A:B,Assumptions!$B$2,0)*W585)+(vlookup(AC585,'SKU Pricing'!A:B,Assumptions!$B$2,0)*(W585*8))+(vlookup(AD585,'SKU Pricing'!A:B,Assumptions!$B$2,0)*(X585-(W585*8))))*AE585))</f>
        <v>64.3974464</v>
      </c>
      <c r="AG585" s="67" t="str">
        <f t="shared" si="12"/>
        <v>Windows Server</v>
      </c>
      <c r="AH585" s="70">
        <f>ifna(vlookup(AG585,'SKU Pricing'!A:B,Assumptions!$B$2,0)*W585*AE585,0)</f>
        <v>134.32</v>
      </c>
      <c r="AI585" s="62" t="str">
        <f t="shared" si="13"/>
        <v/>
      </c>
      <c r="AJ585" s="62" t="str">
        <f>if(V585&lt;&gt;0, if(T585="Lift &amp; Shift Noprod",Assumptions!$B$9,if(V585=Assumptions!$B$6,Assumptions!$B$10,if(P585=1,Assumptions!$B$8,Assumptions!$B$7))),"")</f>
        <v>Balanced</v>
      </c>
      <c r="AK585" s="69" t="str">
        <f t="shared" si="14"/>
        <v>Balanced</v>
      </c>
      <c r="AL585" s="69">
        <f>if(AJ585="Hyperdisk Balanced",Assumptions!$B$11,0)</f>
        <v>0</v>
      </c>
      <c r="AM585" s="69">
        <f>if(AJ585="Hyperdisk Balanced",Assumptions!$B$12,0)</f>
        <v>0</v>
      </c>
      <c r="AN585" s="70">
        <f>if(AK585=0,0,if(AJ585="Hyperdisk Balanced",vlookup(AK585&amp;" provisioned space",'SKU Pricing'!A:B,Assumptions!$B$2,0)*Z585+vlookup(AK585&amp;" provisioned IOPS",'SKU Pricing'!A:B,Assumptions!$B$2,0)*AL585*730+vlookup(AK585&amp;" provisioned throughput",'SKU Pricing'!A:B,Assumptions!$B$2,0)*AM585*730,vlookup(AK585,'SKU Pricing'!A:B,Assumptions!$B$2,0)*Z585))</f>
        <v>22.968</v>
      </c>
      <c r="AO585" s="70">
        <f t="shared" si="15"/>
        <v>221.6854464</v>
      </c>
      <c r="AP585" s="71" t="str">
        <f t="shared" si="16"/>
        <v>VM Manager</v>
      </c>
      <c r="AQ585" s="70">
        <f>ifna(vlookup(AP585,'SKU Pricing'!A:B,Assumptions!$B$2,0)*AE585,0)</f>
        <v>2.19</v>
      </c>
      <c r="AR585" s="72">
        <v>0.0</v>
      </c>
    </row>
    <row r="586">
      <c r="A586" s="61" t="s">
        <v>731</v>
      </c>
      <c r="B586" s="62" t="str">
        <f>ifna(if(vlookup(A586,vOS!A:B,2,0)="","Unknown",vlookup(A586,vOS!A:B,2,0)),"Unknown")</f>
        <v>Microsoft Windows Server 2019 (64-bit)</v>
      </c>
      <c r="C586" s="62">
        <f>vlookup(B586,'OS Study'!A:D,2,0)</f>
        <v>0</v>
      </c>
      <c r="D586" s="62" t="str">
        <f>vlookup(B586,'OS Study'!A:D,3,0)</f>
        <v>Windows</v>
      </c>
      <c r="E586" s="62" t="str">
        <f>vlookup(B586,'OS Study'!A:D,4,0)</f>
        <v>Server</v>
      </c>
      <c r="F586" s="63" t="str">
        <f>vlookup(B586,'OS Study'!A:E,5,0)</f>
        <v>2019</v>
      </c>
      <c r="G586" s="62">
        <f>IF(vlookup(A586,'RVtools V2.1'!A:J,4,0)="non",0,1)</f>
        <v>1</v>
      </c>
      <c r="H586" s="62">
        <f>if(vlookup(A586,'RVtools V2.1'!A:K,11,0)="kube",1,0)</f>
        <v>0</v>
      </c>
      <c r="I586" s="62">
        <f t="shared" si="5"/>
        <v>0</v>
      </c>
      <c r="J586" s="62">
        <f>ifna(vlookup(A586,'Infra Study'!A:Q,17,0),0)</f>
        <v>0</v>
      </c>
      <c r="K586" s="64">
        <f>IFERROR(__xludf.DUMMYFUNCTION("N(REGEXMATCH(VLOOKUP(A586, 'RVtools V2.1'!A:H, 8, 0), ""^Serveur de fichiers""))"),0.0)</f>
        <v>0</v>
      </c>
      <c r="L586" s="64">
        <f t="shared" si="6"/>
        <v>0</v>
      </c>
      <c r="M586" s="67" t="str">
        <f>ifna(vlookup(A586,'RVtools V2.1'!A:I,8,0),"N/A")</f>
        <v>Infra - VM Administration</v>
      </c>
      <c r="N586" s="64">
        <f>IFERROR(__xludf.DUMMYFUNCTION("IF(REGEXMATCH(M586, ""(?i)"" &amp; JOIN(""|"", SPLIT(""kalisil"", "" ""))), 1, 0)"),0.0)</f>
        <v>0</v>
      </c>
      <c r="O586" s="64" t="str">
        <f>vlookup(A586,'RVtools V2.1'!A:H,7,0)</f>
        <v>T3</v>
      </c>
      <c r="P586" s="64">
        <f>if(vlookup(A586,'RVtools V2.1'!A:H,5,0)="oui",1,0)</f>
        <v>0</v>
      </c>
      <c r="Q586" s="64">
        <f>ifna(vlookup(A586,vCPU!A:B,2,0),"Unknown")</f>
        <v>4</v>
      </c>
      <c r="R586" s="66">
        <f>ifna(vlookup(A586,vMemory!A:C,3,0),"Unknown")</f>
        <v>8</v>
      </c>
      <c r="S586" s="66">
        <f>ifna(vlookup(A586,vDisk!A:C,3,0),"Unknown")</f>
        <v>96</v>
      </c>
      <c r="T586" s="67" t="str">
        <f t="array" ref="T586">IFS(
   L586=1, "No Lift &amp; Shift",
   J586=1, XLOOKUP(A586, 'Infra Study'!A:A, 'Infra Study'!P:P),
   I586=1, "No Lift &amp; Shift",
   H586=1, "GKE",
   K586=1, "GCNV",
   G586=1, "Lift &amp; Shift Prod",
   TRUE, "Lift &amp; Shift Noprod"
)</f>
        <v>Lift &amp; Shift Prod</v>
      </c>
      <c r="U586" s="67">
        <f t="shared" si="7"/>
        <v>1</v>
      </c>
      <c r="V586" s="68" t="str">
        <f>if(T586="Lift &amp; Shift Noprod",if( Y586=0,Assumptions!$B$5, Assumptions!$B$4),if(T586="Lift &amp; Shift Prod",if(AND(N586=1,O586="T1"),Assumptions!$B$6,Assumptions!$B$4),0))</f>
        <v>N2D</v>
      </c>
      <c r="W586" s="69">
        <f>if(V586&lt;&gt;0,if(Q586="Unknown", Assumptions!$B$42,If(Q586&gt;1,Q586,2)),0)</f>
        <v>4</v>
      </c>
      <c r="X586" s="69">
        <f>if(V586&lt;&gt;0,if(R586="Unknown", Assumptions!$B$43,R586),0)</f>
        <v>8</v>
      </c>
      <c r="Y586" s="68">
        <f t="shared" si="8"/>
        <v>0</v>
      </c>
      <c r="Z586" s="68">
        <f>if(V586&lt;&gt;0,if(  S586="Unknown", Assumptions!$B$44,S586),0)</f>
        <v>96</v>
      </c>
      <c r="AA586" s="68" t="str">
        <f>if(V586 ="N2",ifna(vlookup(W586&amp;"-"&amp;X586,'Ref. VM'!A:B,2,0),"Custom"),if(V586 ="E2" , ifna(vlookup(W586&amp;"-"&amp;X586,'Ref. VM'!D:E,2,0),"Custom"),if(V586="N2D",ifna(vlookup(W586&amp;"-"&amp;X586,'Ref. VM'!G:H,2,0),"Custom"),if(V586="N4",ifna(vlookup(W586&amp;"-"&amp;X586,'Ref. VM'!J:K,2,0),"Custom"),0))))</f>
        <v>Custom</v>
      </c>
      <c r="AB586" s="67" t="str">
        <f t="shared" si="9"/>
        <v>N2D-Custom vCPUs-CUD 3y</v>
      </c>
      <c r="AC586" s="67" t="str">
        <f t="shared" si="10"/>
        <v>N2D-Custom RAM-CUD 3y</v>
      </c>
      <c r="AD586" s="67">
        <f t="shared" si="11"/>
        <v>0</v>
      </c>
      <c r="AE586" s="69">
        <f>if(T586="Lift &amp; Shift Prod",730,if(T586="Lift &amp; Shift Noprod",Assumptions!$B$3,0))</f>
        <v>730</v>
      </c>
      <c r="AF586" s="70">
        <f>if( U586=0,0,if(Y586=0, ((vlookup(AB586,'SKU Pricing'!A:B,Assumptions!$B$2,0)*W586)+(vlookup(AC586,'SKU Pricing'!A:B,Assumptions!$B$2,0)*X586))*AE586,((vlookup(AB586,'SKU Pricing'!A:B,Assumptions!$B$2,0)*W586)+(vlookup(AC586,'SKU Pricing'!A:B,Assumptions!$B$2,0)*(W586*8))+(vlookup(AD586,'SKU Pricing'!A:B,Assumptions!$B$2,0)*(X586-(W586*8))))*AE586))</f>
        <v>55.81665264</v>
      </c>
      <c r="AG586" s="67" t="str">
        <f t="shared" si="12"/>
        <v>Windows Server</v>
      </c>
      <c r="AH586" s="70">
        <f>ifna(vlookup(AG586,'SKU Pricing'!A:B,Assumptions!$B$2,0)*W586*AE586,0)</f>
        <v>134.32</v>
      </c>
      <c r="AI586" s="62" t="str">
        <f t="shared" si="13"/>
        <v/>
      </c>
      <c r="AJ586" s="62" t="str">
        <f>if(V586&lt;&gt;0, if(T586="Lift &amp; Shift Noprod",Assumptions!$B$9,if(V586=Assumptions!$B$6,Assumptions!$B$10,if(P586=1,Assumptions!$B$8,Assumptions!$B$7))),"")</f>
        <v>Balanced</v>
      </c>
      <c r="AK586" s="69" t="str">
        <f t="shared" si="14"/>
        <v>Balanced</v>
      </c>
      <c r="AL586" s="69">
        <f>if(AJ586="Hyperdisk Balanced",Assumptions!$B$11,0)</f>
        <v>0</v>
      </c>
      <c r="AM586" s="69">
        <f>if(AJ586="Hyperdisk Balanced",Assumptions!$B$12,0)</f>
        <v>0</v>
      </c>
      <c r="AN586" s="70">
        <f>if(AK586=0,0,if(AJ586="Hyperdisk Balanced",vlookup(AK586&amp;" provisioned space",'SKU Pricing'!A:B,Assumptions!$B$2,0)*Z586+vlookup(AK586&amp;" provisioned IOPS",'SKU Pricing'!A:B,Assumptions!$B$2,0)*AL586*730+vlookup(AK586&amp;" provisioned throughput",'SKU Pricing'!A:B,Assumptions!$B$2,0)*AM586*730,vlookup(AK586,'SKU Pricing'!A:B,Assumptions!$B$2,0)*Z586))</f>
        <v>11.136</v>
      </c>
      <c r="AO586" s="70">
        <f t="shared" si="15"/>
        <v>201.2726526</v>
      </c>
      <c r="AP586" s="71" t="str">
        <f t="shared" si="16"/>
        <v>VM Manager</v>
      </c>
      <c r="AQ586" s="70">
        <f>ifna(vlookup(AP586,'SKU Pricing'!A:B,Assumptions!$B$2,0)*AE586,0)</f>
        <v>2.19</v>
      </c>
      <c r="AR586" s="72">
        <v>0.0</v>
      </c>
    </row>
    <row r="587">
      <c r="A587" s="61" t="s">
        <v>732</v>
      </c>
      <c r="B587" s="62" t="str">
        <f>ifna(if(vlookup(A587,vOS!A:B,2,0)="","Unknown",vlookup(A587,vOS!A:B,2,0)),"Unknown")</f>
        <v>Microsoft Windows Server 2019 (64-bit)</v>
      </c>
      <c r="C587" s="62">
        <f>vlookup(B587,'OS Study'!A:D,2,0)</f>
        <v>0</v>
      </c>
      <c r="D587" s="62" t="str">
        <f>vlookup(B587,'OS Study'!A:D,3,0)</f>
        <v>Windows</v>
      </c>
      <c r="E587" s="62" t="str">
        <f>vlookup(B587,'OS Study'!A:D,4,0)</f>
        <v>Server</v>
      </c>
      <c r="F587" s="63" t="str">
        <f>vlookup(B587,'OS Study'!A:E,5,0)</f>
        <v>2019</v>
      </c>
      <c r="G587" s="62">
        <f>IF(vlookup(A587,'RVtools V2.1'!A:J,4,0)="non",0,1)</f>
        <v>1</v>
      </c>
      <c r="H587" s="62">
        <f>if(vlookup(A587,'RVtools V2.1'!A:K,11,0)="kube",1,0)</f>
        <v>0</v>
      </c>
      <c r="I587" s="62">
        <f t="shared" si="5"/>
        <v>0</v>
      </c>
      <c r="J587" s="62">
        <f>ifna(vlookup(A587,'Infra Study'!A:Q,17,0),0)</f>
        <v>0</v>
      </c>
      <c r="K587" s="64">
        <f>IFERROR(__xludf.DUMMYFUNCTION("N(REGEXMATCH(VLOOKUP(A587, 'RVtools V2.1'!A:H, 8, 0), ""^Serveur de fichiers""))"),0.0)</f>
        <v>0</v>
      </c>
      <c r="L587" s="64">
        <f t="shared" si="6"/>
        <v>0</v>
      </c>
      <c r="M587" s="67" t="str">
        <f>ifna(vlookup(A587,'RVtools V2.1'!A:I,8,0),"N/A")</f>
        <v>Infra - VM Administration</v>
      </c>
      <c r="N587" s="64">
        <f>IFERROR(__xludf.DUMMYFUNCTION("IF(REGEXMATCH(M587, ""(?i)"" &amp; JOIN(""|"", SPLIT(""kalisil"", "" ""))), 1, 0)"),0.0)</f>
        <v>0</v>
      </c>
      <c r="O587" s="64" t="str">
        <f>vlookup(A587,'RVtools V2.1'!A:H,7,0)</f>
        <v>T3</v>
      </c>
      <c r="P587" s="64">
        <f>if(vlookup(A587,'RVtools V2.1'!A:H,5,0)="oui",1,0)</f>
        <v>0</v>
      </c>
      <c r="Q587" s="64">
        <f>ifna(vlookup(A587,vCPU!A:B,2,0),"Unknown")</f>
        <v>4</v>
      </c>
      <c r="R587" s="66">
        <f>ifna(vlookup(A587,vMemory!A:C,3,0),"Unknown")</f>
        <v>16</v>
      </c>
      <c r="S587" s="66">
        <f>ifna(vlookup(A587,vDisk!A:C,3,0),"Unknown")</f>
        <v>203</v>
      </c>
      <c r="T587" s="67" t="str">
        <f t="array" ref="T587">IFS(
   L587=1, "No Lift &amp; Shift",
   J587=1, XLOOKUP(A587, 'Infra Study'!A:A, 'Infra Study'!P:P),
   I587=1, "No Lift &amp; Shift",
   H587=1, "GKE",
   K587=1, "GCNV",
   G587=1, "Lift &amp; Shift Prod",
   TRUE, "Lift &amp; Shift Noprod"
)</f>
        <v>Lift &amp; Shift Prod</v>
      </c>
      <c r="U587" s="67">
        <f t="shared" si="7"/>
        <v>1</v>
      </c>
      <c r="V587" s="68" t="str">
        <f>if(T587="Lift &amp; Shift Noprod",if( Y587=0,Assumptions!$B$5, Assumptions!$B$4),if(T587="Lift &amp; Shift Prod",if(AND(N587=1,O587="T1"),Assumptions!$B$6,Assumptions!$B$4),0))</f>
        <v>N2D</v>
      </c>
      <c r="W587" s="69">
        <f>if(V587&lt;&gt;0,if(Q587="Unknown", Assumptions!$B$42,If(Q587&gt;1,Q587,2)),0)</f>
        <v>4</v>
      </c>
      <c r="X587" s="69">
        <f>if(V587&lt;&gt;0,if(R587="Unknown", Assumptions!$B$43,R587),0)</f>
        <v>16</v>
      </c>
      <c r="Y587" s="68">
        <f t="shared" si="8"/>
        <v>0</v>
      </c>
      <c r="Z587" s="68">
        <f>if(V587&lt;&gt;0,if(  S587="Unknown", Assumptions!$B$44,S587),0)</f>
        <v>203</v>
      </c>
      <c r="AA587" s="68" t="str">
        <f>if(V587 ="N2",ifna(vlookup(W587&amp;"-"&amp;X587,'Ref. VM'!A:B,2,0),"Custom"),if(V587 ="E2" , ifna(vlookup(W587&amp;"-"&amp;X587,'Ref. VM'!D:E,2,0),"Custom"),if(V587="N2D",ifna(vlookup(W587&amp;"-"&amp;X587,'Ref. VM'!G:H,2,0),"Custom"),if(V587="N4",ifna(vlookup(W587&amp;"-"&amp;X587,'Ref. VM'!J:K,2,0),"Custom"),0))))</f>
        <v>Predefined</v>
      </c>
      <c r="AB587" s="67" t="str">
        <f t="shared" si="9"/>
        <v>N2D-Predefined vCPUs-CUD 3y</v>
      </c>
      <c r="AC587" s="67" t="str">
        <f t="shared" si="10"/>
        <v>N2D-Predefined RAM-CUD 3y</v>
      </c>
      <c r="AD587" s="67">
        <f t="shared" si="11"/>
        <v>0</v>
      </c>
      <c r="AE587" s="69">
        <f>if(T587="Lift &amp; Shift Prod",730,if(T587="Lift &amp; Shift Noprod",Assumptions!$B$3,0))</f>
        <v>730</v>
      </c>
      <c r="AF587" s="70">
        <f>if( U587=0,0,if(Y587=0, ((vlookup(AB587,'SKU Pricing'!A:B,Assumptions!$B$2,0)*W587)+(vlookup(AC587,'SKU Pricing'!A:B,Assumptions!$B$2,0)*X587))*AE587,((vlookup(AB587,'SKU Pricing'!A:B,Assumptions!$B$2,0)*W587)+(vlookup(AC587,'SKU Pricing'!A:B,Assumptions!$B$2,0)*(W587*8))+(vlookup(AD587,'SKU Pricing'!A:B,Assumptions!$B$2,0)*(X587-(W587*8))))*AE587))</f>
        <v>64.3974464</v>
      </c>
      <c r="AG587" s="67" t="str">
        <f t="shared" si="12"/>
        <v>Windows Server</v>
      </c>
      <c r="AH587" s="70">
        <f>ifna(vlookup(AG587,'SKU Pricing'!A:B,Assumptions!$B$2,0)*W587*AE587,0)</f>
        <v>134.32</v>
      </c>
      <c r="AI587" s="62" t="str">
        <f t="shared" si="13"/>
        <v/>
      </c>
      <c r="AJ587" s="62" t="str">
        <f>if(V587&lt;&gt;0, if(T587="Lift &amp; Shift Noprod",Assumptions!$B$9,if(V587=Assumptions!$B$6,Assumptions!$B$10,if(P587=1,Assumptions!$B$8,Assumptions!$B$7))),"")</f>
        <v>Balanced</v>
      </c>
      <c r="AK587" s="69" t="str">
        <f t="shared" si="14"/>
        <v>Balanced</v>
      </c>
      <c r="AL587" s="69">
        <f>if(AJ587="Hyperdisk Balanced",Assumptions!$B$11,0)</f>
        <v>0</v>
      </c>
      <c r="AM587" s="69">
        <f>if(AJ587="Hyperdisk Balanced",Assumptions!$B$12,0)</f>
        <v>0</v>
      </c>
      <c r="AN587" s="70">
        <f>if(AK587=0,0,if(AJ587="Hyperdisk Balanced",vlookup(AK587&amp;" provisioned space",'SKU Pricing'!A:B,Assumptions!$B$2,0)*Z587+vlookup(AK587&amp;" provisioned IOPS",'SKU Pricing'!A:B,Assumptions!$B$2,0)*AL587*730+vlookup(AK587&amp;" provisioned throughput",'SKU Pricing'!A:B,Assumptions!$B$2,0)*AM587*730,vlookup(AK587,'SKU Pricing'!A:B,Assumptions!$B$2,0)*Z587))</f>
        <v>23.548</v>
      </c>
      <c r="AO587" s="70">
        <f t="shared" si="15"/>
        <v>222.2654464</v>
      </c>
      <c r="AP587" s="71" t="str">
        <f t="shared" si="16"/>
        <v>VM Manager</v>
      </c>
      <c r="AQ587" s="70">
        <f>ifna(vlookup(AP587,'SKU Pricing'!A:B,Assumptions!$B$2,0)*AE587,0)</f>
        <v>2.19</v>
      </c>
      <c r="AR587" s="72">
        <v>0.0</v>
      </c>
    </row>
    <row r="588">
      <c r="A588" s="61" t="s">
        <v>733</v>
      </c>
      <c r="B588" s="62" t="str">
        <f>ifna(if(vlookup(A588,vOS!A:B,2,0)="","Unknown",vlookup(A588,vOS!A:B,2,0)),"Unknown")</f>
        <v>Microsoft Windows Server 2019 (64-bit)</v>
      </c>
      <c r="C588" s="62">
        <f>vlookup(B588,'OS Study'!A:D,2,0)</f>
        <v>0</v>
      </c>
      <c r="D588" s="62" t="str">
        <f>vlookup(B588,'OS Study'!A:D,3,0)</f>
        <v>Windows</v>
      </c>
      <c r="E588" s="62" t="str">
        <f>vlookup(B588,'OS Study'!A:D,4,0)</f>
        <v>Server</v>
      </c>
      <c r="F588" s="63" t="str">
        <f>vlookup(B588,'OS Study'!A:E,5,0)</f>
        <v>2019</v>
      </c>
      <c r="G588" s="62">
        <f>IF(vlookup(A588,'RVtools V2.1'!A:J,4,0)="non",0,1)</f>
        <v>1</v>
      </c>
      <c r="H588" s="62">
        <f>if(vlookup(A588,'RVtools V2.1'!A:K,11,0)="kube",1,0)</f>
        <v>0</v>
      </c>
      <c r="I588" s="62">
        <f t="shared" si="5"/>
        <v>0</v>
      </c>
      <c r="J588" s="62">
        <f>ifna(vlookup(A588,'Infra Study'!A:Q,17,0),0)</f>
        <v>0</v>
      </c>
      <c r="K588" s="64">
        <f>IFERROR(__xludf.DUMMYFUNCTION("N(REGEXMATCH(VLOOKUP(A588, 'RVtools V2.1'!A:H, 8, 0), ""^Serveur de fichiers""))"),0.0)</f>
        <v>0</v>
      </c>
      <c r="L588" s="64">
        <f t="shared" si="6"/>
        <v>0</v>
      </c>
      <c r="M588" s="67" t="str">
        <f>ifna(vlookup(A588,'RVtools V2.1'!A:I,8,0),"N/A")</f>
        <v>Infra - VM Administration</v>
      </c>
      <c r="N588" s="64">
        <f>IFERROR(__xludf.DUMMYFUNCTION("IF(REGEXMATCH(M588, ""(?i)"" &amp; JOIN(""|"", SPLIT(""kalisil"", "" ""))), 1, 0)"),0.0)</f>
        <v>0</v>
      </c>
      <c r="O588" s="64" t="str">
        <f>vlookup(A588,'RVtools V2.1'!A:H,7,0)</f>
        <v>T3</v>
      </c>
      <c r="P588" s="64">
        <f>if(vlookup(A588,'RVtools V2.1'!A:H,5,0)="oui",1,0)</f>
        <v>0</v>
      </c>
      <c r="Q588" s="64">
        <f>ifna(vlookup(A588,vCPU!A:B,2,0),"Unknown")</f>
        <v>4</v>
      </c>
      <c r="R588" s="66">
        <f>ifna(vlookup(A588,vMemory!A:C,3,0),"Unknown")</f>
        <v>12</v>
      </c>
      <c r="S588" s="66">
        <f>ifna(vlookup(A588,vDisk!A:C,3,0),"Unknown")</f>
        <v>444</v>
      </c>
      <c r="T588" s="67" t="str">
        <f t="array" ref="T588">IFS(
   L588=1, "No Lift &amp; Shift",
   J588=1, XLOOKUP(A588, 'Infra Study'!A:A, 'Infra Study'!P:P),
   I588=1, "No Lift &amp; Shift",
   H588=1, "GKE",
   K588=1, "GCNV",
   G588=1, "Lift &amp; Shift Prod",
   TRUE, "Lift &amp; Shift Noprod"
)</f>
        <v>Lift &amp; Shift Prod</v>
      </c>
      <c r="U588" s="67">
        <f t="shared" si="7"/>
        <v>1</v>
      </c>
      <c r="V588" s="68" t="str">
        <f>if(T588="Lift &amp; Shift Noprod",if( Y588=0,Assumptions!$B$5, Assumptions!$B$4),if(T588="Lift &amp; Shift Prod",if(AND(N588=1,O588="T1"),Assumptions!$B$6,Assumptions!$B$4),0))</f>
        <v>N2D</v>
      </c>
      <c r="W588" s="69">
        <f>if(V588&lt;&gt;0,if(Q588="Unknown", Assumptions!$B$42,If(Q588&gt;1,Q588,2)),0)</f>
        <v>4</v>
      </c>
      <c r="X588" s="69">
        <f>if(V588&lt;&gt;0,if(R588="Unknown", Assumptions!$B$43,R588),0)</f>
        <v>12</v>
      </c>
      <c r="Y588" s="68">
        <f t="shared" si="8"/>
        <v>0</v>
      </c>
      <c r="Z588" s="68">
        <f>if(V588&lt;&gt;0,if(  S588="Unknown", Assumptions!$B$44,S588),0)</f>
        <v>444</v>
      </c>
      <c r="AA588" s="68" t="str">
        <f>if(V588 ="N2",ifna(vlookup(W588&amp;"-"&amp;X588,'Ref. VM'!A:B,2,0),"Custom"),if(V588 ="E2" , ifna(vlookup(W588&amp;"-"&amp;X588,'Ref. VM'!D:E,2,0),"Custom"),if(V588="N2D",ifna(vlookup(W588&amp;"-"&amp;X588,'Ref. VM'!G:H,2,0),"Custom"),if(V588="N4",ifna(vlookup(W588&amp;"-"&amp;X588,'Ref. VM'!J:K,2,0),"Custom"),0))))</f>
        <v>Custom</v>
      </c>
      <c r="AB588" s="67" t="str">
        <f t="shared" si="9"/>
        <v>N2D-Custom vCPUs-CUD 3y</v>
      </c>
      <c r="AC588" s="67" t="str">
        <f t="shared" si="10"/>
        <v>N2D-Custom RAM-CUD 3y</v>
      </c>
      <c r="AD588" s="67">
        <f t="shared" si="11"/>
        <v>0</v>
      </c>
      <c r="AE588" s="69">
        <f>if(T588="Lift &amp; Shift Prod",730,if(T588="Lift &amp; Shift Noprod",Assumptions!$B$3,0))</f>
        <v>730</v>
      </c>
      <c r="AF588" s="70">
        <f>if( U588=0,0,if(Y588=0, ((vlookup(AB588,'SKU Pricing'!A:B,Assumptions!$B$2,0)*W588)+(vlookup(AC588,'SKU Pricing'!A:B,Assumptions!$B$2,0)*X588))*AE588,((vlookup(AB588,'SKU Pricing'!A:B,Assumptions!$B$2,0)*W588)+(vlookup(AC588,'SKU Pricing'!A:B,Assumptions!$B$2,0)*(W588*8))+(vlookup(AD588,'SKU Pricing'!A:B,Assumptions!$B$2,0)*(X588-(W588*8))))*AE588))</f>
        <v>61.71698568</v>
      </c>
      <c r="AG588" s="67" t="str">
        <f t="shared" si="12"/>
        <v>Windows Server</v>
      </c>
      <c r="AH588" s="70">
        <f>ifna(vlookup(AG588,'SKU Pricing'!A:B,Assumptions!$B$2,0)*W588*AE588,0)</f>
        <v>134.32</v>
      </c>
      <c r="AI588" s="62" t="str">
        <f t="shared" si="13"/>
        <v/>
      </c>
      <c r="AJ588" s="62" t="str">
        <f>if(V588&lt;&gt;0, if(T588="Lift &amp; Shift Noprod",Assumptions!$B$9,if(V588=Assumptions!$B$6,Assumptions!$B$10,if(P588=1,Assumptions!$B$8,Assumptions!$B$7))),"")</f>
        <v>Balanced</v>
      </c>
      <c r="AK588" s="69" t="str">
        <f t="shared" si="14"/>
        <v>Balanced</v>
      </c>
      <c r="AL588" s="69">
        <f>if(AJ588="Hyperdisk Balanced",Assumptions!$B$11,0)</f>
        <v>0</v>
      </c>
      <c r="AM588" s="69">
        <f>if(AJ588="Hyperdisk Balanced",Assumptions!$B$12,0)</f>
        <v>0</v>
      </c>
      <c r="AN588" s="70">
        <f>if(AK588=0,0,if(AJ588="Hyperdisk Balanced",vlookup(AK588&amp;" provisioned space",'SKU Pricing'!A:B,Assumptions!$B$2,0)*Z588+vlookup(AK588&amp;" provisioned IOPS",'SKU Pricing'!A:B,Assumptions!$B$2,0)*AL588*730+vlookup(AK588&amp;" provisioned throughput",'SKU Pricing'!A:B,Assumptions!$B$2,0)*AM588*730,vlookup(AK588,'SKU Pricing'!A:B,Assumptions!$B$2,0)*Z588))</f>
        <v>51.504</v>
      </c>
      <c r="AO588" s="70">
        <f t="shared" si="15"/>
        <v>247.5409857</v>
      </c>
      <c r="AP588" s="71" t="str">
        <f t="shared" si="16"/>
        <v>VM Manager</v>
      </c>
      <c r="AQ588" s="70">
        <f>ifna(vlookup(AP588,'SKU Pricing'!A:B,Assumptions!$B$2,0)*AE588,0)</f>
        <v>2.19</v>
      </c>
      <c r="AR588" s="72">
        <v>0.0</v>
      </c>
    </row>
    <row r="589">
      <c r="A589" s="61" t="s">
        <v>734</v>
      </c>
      <c r="B589" s="62" t="str">
        <f>ifna(if(vlookup(A589,vOS!A:B,2,0)="","Unknown",vlookup(A589,vOS!A:B,2,0)),"Unknown")</f>
        <v>Microsoft Windows Server 2019 (64-bit)</v>
      </c>
      <c r="C589" s="62">
        <f>vlookup(B589,'OS Study'!A:D,2,0)</f>
        <v>0</v>
      </c>
      <c r="D589" s="62" t="str">
        <f>vlookup(B589,'OS Study'!A:D,3,0)</f>
        <v>Windows</v>
      </c>
      <c r="E589" s="62" t="str">
        <f>vlookup(B589,'OS Study'!A:D,4,0)</f>
        <v>Server</v>
      </c>
      <c r="F589" s="63" t="str">
        <f>vlookup(B589,'OS Study'!A:E,5,0)</f>
        <v>2019</v>
      </c>
      <c r="G589" s="62">
        <f>IF(vlookup(A589,'RVtools V2.1'!A:J,4,0)="non",0,1)</f>
        <v>1</v>
      </c>
      <c r="H589" s="62">
        <f>if(vlookup(A589,'RVtools V2.1'!A:K,11,0)="kube",1,0)</f>
        <v>0</v>
      </c>
      <c r="I589" s="62">
        <f t="shared" si="5"/>
        <v>0</v>
      </c>
      <c r="J589" s="62">
        <f>ifna(vlookup(A589,'Infra Study'!A:Q,17,0),0)</f>
        <v>0</v>
      </c>
      <c r="K589" s="64">
        <f>IFERROR(__xludf.DUMMYFUNCTION("N(REGEXMATCH(VLOOKUP(A589, 'RVtools V2.1'!A:H, 8, 0), ""^Serveur de fichiers""))"),0.0)</f>
        <v>0</v>
      </c>
      <c r="L589" s="64">
        <f t="shared" si="6"/>
        <v>0</v>
      </c>
      <c r="M589" s="67" t="str">
        <f>ifna(vlookup(A589,'RVtools V2.1'!A:I,8,0),"N/A")</f>
        <v>Infra - VM Administration</v>
      </c>
      <c r="N589" s="64">
        <f>IFERROR(__xludf.DUMMYFUNCTION("IF(REGEXMATCH(M589, ""(?i)"" &amp; JOIN(""|"", SPLIT(""kalisil"", "" ""))), 1, 0)"),0.0)</f>
        <v>0</v>
      </c>
      <c r="O589" s="64" t="str">
        <f>vlookup(A589,'RVtools V2.1'!A:H,7,0)</f>
        <v>T3</v>
      </c>
      <c r="P589" s="64">
        <f>if(vlookup(A589,'RVtools V2.1'!A:H,5,0)="oui",1,0)</f>
        <v>0</v>
      </c>
      <c r="Q589" s="64">
        <f>ifna(vlookup(A589,vCPU!A:B,2,0),"Unknown")</f>
        <v>2</v>
      </c>
      <c r="R589" s="66">
        <f>ifna(vlookup(A589,vMemory!A:C,3,0),"Unknown")</f>
        <v>4</v>
      </c>
      <c r="S589" s="66">
        <f>ifna(vlookup(A589,vDisk!A:C,3,0),"Unknown")</f>
        <v>274</v>
      </c>
      <c r="T589" s="67" t="str">
        <f t="array" ref="T589">IFS(
   L589=1, "No Lift &amp; Shift",
   J589=1, XLOOKUP(A589, 'Infra Study'!A:A, 'Infra Study'!P:P),
   I589=1, "No Lift &amp; Shift",
   H589=1, "GKE",
   K589=1, "GCNV",
   G589=1, "Lift &amp; Shift Prod",
   TRUE, "Lift &amp; Shift Noprod"
)</f>
        <v>Lift &amp; Shift Prod</v>
      </c>
      <c r="U589" s="67">
        <f t="shared" si="7"/>
        <v>1</v>
      </c>
      <c r="V589" s="68" t="str">
        <f>if(T589="Lift &amp; Shift Noprod",if( Y589=0,Assumptions!$B$5, Assumptions!$B$4),if(T589="Lift &amp; Shift Prod",if(AND(N589=1,O589="T1"),Assumptions!$B$6,Assumptions!$B$4),0))</f>
        <v>N2D</v>
      </c>
      <c r="W589" s="69">
        <f>if(V589&lt;&gt;0,if(Q589="Unknown", Assumptions!$B$42,If(Q589&gt;1,Q589,2)),0)</f>
        <v>2</v>
      </c>
      <c r="X589" s="69">
        <f>if(V589&lt;&gt;0,if(R589="Unknown", Assumptions!$B$43,R589),0)</f>
        <v>4</v>
      </c>
      <c r="Y589" s="68">
        <f t="shared" si="8"/>
        <v>0</v>
      </c>
      <c r="Z589" s="68">
        <f>if(V589&lt;&gt;0,if(  S589="Unknown", Assumptions!$B$44,S589),0)</f>
        <v>274</v>
      </c>
      <c r="AA589" s="68" t="str">
        <f>if(V589 ="N2",ifna(vlookup(W589&amp;"-"&amp;X589,'Ref. VM'!A:B,2,0),"Custom"),if(V589 ="E2" , ifna(vlookup(W589&amp;"-"&amp;X589,'Ref. VM'!D:E,2,0),"Custom"),if(V589="N2D",ifna(vlookup(W589&amp;"-"&amp;X589,'Ref. VM'!G:H,2,0),"Custom"),if(V589="N4",ifna(vlookup(W589&amp;"-"&amp;X589,'Ref. VM'!J:K,2,0),"Custom"),0))))</f>
        <v>Custom</v>
      </c>
      <c r="AB589" s="67" t="str">
        <f t="shared" si="9"/>
        <v>N2D-Custom vCPUs-CUD 3y</v>
      </c>
      <c r="AC589" s="67" t="str">
        <f t="shared" si="10"/>
        <v>N2D-Custom RAM-CUD 3y</v>
      </c>
      <c r="AD589" s="67">
        <f t="shared" si="11"/>
        <v>0</v>
      </c>
      <c r="AE589" s="69">
        <f>if(T589="Lift &amp; Shift Prod",730,if(T589="Lift &amp; Shift Noprod",Assumptions!$B$3,0))</f>
        <v>730</v>
      </c>
      <c r="AF589" s="70">
        <f>if( U589=0,0,if(Y589=0, ((vlookup(AB589,'SKU Pricing'!A:B,Assumptions!$B$2,0)*W589)+(vlookup(AC589,'SKU Pricing'!A:B,Assumptions!$B$2,0)*X589))*AE589,((vlookup(AB589,'SKU Pricing'!A:B,Assumptions!$B$2,0)*W589)+(vlookup(AC589,'SKU Pricing'!A:B,Assumptions!$B$2,0)*(W589*8))+(vlookup(AD589,'SKU Pricing'!A:B,Assumptions!$B$2,0)*(X589-(W589*8))))*AE589))</f>
        <v>27.90832632</v>
      </c>
      <c r="AG589" s="67" t="str">
        <f t="shared" si="12"/>
        <v>Windows Server</v>
      </c>
      <c r="AH589" s="70">
        <f>ifna(vlookup(AG589,'SKU Pricing'!A:B,Assumptions!$B$2,0)*W589*AE589,0)</f>
        <v>67.16</v>
      </c>
      <c r="AI589" s="62" t="str">
        <f t="shared" si="13"/>
        <v/>
      </c>
      <c r="AJ589" s="62" t="str">
        <f>if(V589&lt;&gt;0, if(T589="Lift &amp; Shift Noprod",Assumptions!$B$9,if(V589=Assumptions!$B$6,Assumptions!$B$10,if(P589=1,Assumptions!$B$8,Assumptions!$B$7))),"")</f>
        <v>Balanced</v>
      </c>
      <c r="AK589" s="69" t="str">
        <f t="shared" si="14"/>
        <v>Balanced</v>
      </c>
      <c r="AL589" s="69">
        <f>if(AJ589="Hyperdisk Balanced",Assumptions!$B$11,0)</f>
        <v>0</v>
      </c>
      <c r="AM589" s="69">
        <f>if(AJ589="Hyperdisk Balanced",Assumptions!$B$12,0)</f>
        <v>0</v>
      </c>
      <c r="AN589" s="70">
        <f>if(AK589=0,0,if(AJ589="Hyperdisk Balanced",vlookup(AK589&amp;" provisioned space",'SKU Pricing'!A:B,Assumptions!$B$2,0)*Z589+vlookup(AK589&amp;" provisioned IOPS",'SKU Pricing'!A:B,Assumptions!$B$2,0)*AL589*730+vlookup(AK589&amp;" provisioned throughput",'SKU Pricing'!A:B,Assumptions!$B$2,0)*AM589*730,vlookup(AK589,'SKU Pricing'!A:B,Assumptions!$B$2,0)*Z589))</f>
        <v>31.784</v>
      </c>
      <c r="AO589" s="70">
        <f t="shared" si="15"/>
        <v>126.8523263</v>
      </c>
      <c r="AP589" s="71" t="str">
        <f t="shared" si="16"/>
        <v>VM Manager</v>
      </c>
      <c r="AQ589" s="70">
        <f>ifna(vlookup(AP589,'SKU Pricing'!A:B,Assumptions!$B$2,0)*AE589,0)</f>
        <v>2.19</v>
      </c>
      <c r="AR589" s="72">
        <v>0.0</v>
      </c>
    </row>
    <row r="590">
      <c r="A590" s="61" t="s">
        <v>735</v>
      </c>
      <c r="B590" s="62" t="str">
        <f>ifna(if(vlookup(A590,vOS!A:B,2,0)="","Unknown",vlookup(A590,vOS!A:B,2,0)),"Unknown")</f>
        <v>Microsoft Windows Server 2019 (64-bit)</v>
      </c>
      <c r="C590" s="62">
        <f>vlookup(B590,'OS Study'!A:D,2,0)</f>
        <v>0</v>
      </c>
      <c r="D590" s="62" t="str">
        <f>vlookup(B590,'OS Study'!A:D,3,0)</f>
        <v>Windows</v>
      </c>
      <c r="E590" s="62" t="str">
        <f>vlookup(B590,'OS Study'!A:D,4,0)</f>
        <v>Server</v>
      </c>
      <c r="F590" s="63" t="str">
        <f>vlookup(B590,'OS Study'!A:E,5,0)</f>
        <v>2019</v>
      </c>
      <c r="G590" s="62">
        <f>IF(vlookup(A590,'RVtools V2.1'!A:J,4,0)="non",0,1)</f>
        <v>1</v>
      </c>
      <c r="H590" s="62">
        <f>if(vlookup(A590,'RVtools V2.1'!A:K,11,0)="kube",1,0)</f>
        <v>0</v>
      </c>
      <c r="I590" s="62">
        <f t="shared" si="5"/>
        <v>0</v>
      </c>
      <c r="J590" s="62">
        <f>ifna(vlookup(A590,'Infra Study'!A:Q,17,0),0)</f>
        <v>0</v>
      </c>
      <c r="K590" s="64">
        <f>IFERROR(__xludf.DUMMYFUNCTION("N(REGEXMATCH(VLOOKUP(A590, 'RVtools V2.1'!A:H, 8, 0), ""^Serveur de fichiers""))"),0.0)</f>
        <v>0</v>
      </c>
      <c r="L590" s="64">
        <f t="shared" si="6"/>
        <v>0</v>
      </c>
      <c r="M590" s="67" t="str">
        <f>ifna(vlookup(A590,'RVtools V2.1'!A:I,8,0),"N/A")</f>
        <v>Infra - VM Administration</v>
      </c>
      <c r="N590" s="64">
        <f>IFERROR(__xludf.DUMMYFUNCTION("IF(REGEXMATCH(M590, ""(?i)"" &amp; JOIN(""|"", SPLIT(""kalisil"", "" ""))), 1, 0)"),0.0)</f>
        <v>0</v>
      </c>
      <c r="O590" s="64" t="str">
        <f>vlookup(A590,'RVtools V2.1'!A:H,7,0)</f>
        <v>T3</v>
      </c>
      <c r="P590" s="64">
        <f>if(vlookup(A590,'RVtools V2.1'!A:H,5,0)="oui",1,0)</f>
        <v>0</v>
      </c>
      <c r="Q590" s="64">
        <f>ifna(vlookup(A590,vCPU!A:B,2,0),"Unknown")</f>
        <v>4</v>
      </c>
      <c r="R590" s="66">
        <f>ifna(vlookup(A590,vMemory!A:C,3,0),"Unknown")</f>
        <v>4</v>
      </c>
      <c r="S590" s="66">
        <f>ifna(vlookup(A590,vDisk!A:C,3,0),"Unknown")</f>
        <v>233</v>
      </c>
      <c r="T590" s="67" t="str">
        <f t="array" ref="T590">IFS(
   L590=1, "No Lift &amp; Shift",
   J590=1, XLOOKUP(A590, 'Infra Study'!A:A, 'Infra Study'!P:P),
   I590=1, "No Lift &amp; Shift",
   H590=1, "GKE",
   K590=1, "GCNV",
   G590=1, "Lift &amp; Shift Prod",
   TRUE, "Lift &amp; Shift Noprod"
)</f>
        <v>Lift &amp; Shift Prod</v>
      </c>
      <c r="U590" s="67">
        <f t="shared" si="7"/>
        <v>1</v>
      </c>
      <c r="V590" s="68" t="str">
        <f>if(T590="Lift &amp; Shift Noprod",if( Y590=0,Assumptions!$B$5, Assumptions!$B$4),if(T590="Lift &amp; Shift Prod",if(AND(N590=1,O590="T1"),Assumptions!$B$6,Assumptions!$B$4),0))</f>
        <v>N2D</v>
      </c>
      <c r="W590" s="69">
        <f>if(V590&lt;&gt;0,if(Q590="Unknown", Assumptions!$B$42,If(Q590&gt;1,Q590,2)),0)</f>
        <v>4</v>
      </c>
      <c r="X590" s="69">
        <f>if(V590&lt;&gt;0,if(R590="Unknown", Assumptions!$B$43,R590),0)</f>
        <v>4</v>
      </c>
      <c r="Y590" s="68">
        <f t="shared" si="8"/>
        <v>0</v>
      </c>
      <c r="Z590" s="68">
        <f>if(V590&lt;&gt;0,if(  S590="Unknown", Assumptions!$B$44,S590),0)</f>
        <v>233</v>
      </c>
      <c r="AA590" s="68" t="str">
        <f>if(V590 ="N2",ifna(vlookup(W590&amp;"-"&amp;X590,'Ref. VM'!A:B,2,0),"Custom"),if(V590 ="E2" , ifna(vlookup(W590&amp;"-"&amp;X590,'Ref. VM'!D:E,2,0),"Custom"),if(V590="N2D",ifna(vlookup(W590&amp;"-"&amp;X590,'Ref. VM'!G:H,2,0),"Custom"),if(V590="N4",ifna(vlookup(W590&amp;"-"&amp;X590,'Ref. VM'!J:K,2,0),"Custom"),0))))</f>
        <v>Custom</v>
      </c>
      <c r="AB590" s="67" t="str">
        <f t="shared" si="9"/>
        <v>N2D-Custom vCPUs-CUD 3y</v>
      </c>
      <c r="AC590" s="67" t="str">
        <f t="shared" si="10"/>
        <v>N2D-Custom RAM-CUD 3y</v>
      </c>
      <c r="AD590" s="67">
        <f t="shared" si="11"/>
        <v>0</v>
      </c>
      <c r="AE590" s="69">
        <f>if(T590="Lift &amp; Shift Prod",730,if(T590="Lift &amp; Shift Noprod",Assumptions!$B$3,0))</f>
        <v>730</v>
      </c>
      <c r="AF590" s="70">
        <f>if( U590=0,0,if(Y590=0, ((vlookup(AB590,'SKU Pricing'!A:B,Assumptions!$B$2,0)*W590)+(vlookup(AC590,'SKU Pricing'!A:B,Assumptions!$B$2,0)*X590))*AE590,((vlookup(AB590,'SKU Pricing'!A:B,Assumptions!$B$2,0)*W590)+(vlookup(AC590,'SKU Pricing'!A:B,Assumptions!$B$2,0)*(W590*8))+(vlookup(AD590,'SKU Pricing'!A:B,Assumptions!$B$2,0)*(X590-(W590*8))))*AE590))</f>
        <v>49.9163196</v>
      </c>
      <c r="AG590" s="67" t="str">
        <f t="shared" si="12"/>
        <v>Windows Server</v>
      </c>
      <c r="AH590" s="70">
        <f>ifna(vlookup(AG590,'SKU Pricing'!A:B,Assumptions!$B$2,0)*W590*AE590,0)</f>
        <v>134.32</v>
      </c>
      <c r="AI590" s="62" t="str">
        <f t="shared" si="13"/>
        <v/>
      </c>
      <c r="AJ590" s="62" t="str">
        <f>if(V590&lt;&gt;0, if(T590="Lift &amp; Shift Noprod",Assumptions!$B$9,if(V590=Assumptions!$B$6,Assumptions!$B$10,if(P590=1,Assumptions!$B$8,Assumptions!$B$7))),"")</f>
        <v>Balanced</v>
      </c>
      <c r="AK590" s="69" t="str">
        <f t="shared" si="14"/>
        <v>Balanced</v>
      </c>
      <c r="AL590" s="69">
        <f>if(AJ590="Hyperdisk Balanced",Assumptions!$B$11,0)</f>
        <v>0</v>
      </c>
      <c r="AM590" s="69">
        <f>if(AJ590="Hyperdisk Balanced",Assumptions!$B$12,0)</f>
        <v>0</v>
      </c>
      <c r="AN590" s="70">
        <f>if(AK590=0,0,if(AJ590="Hyperdisk Balanced",vlookup(AK590&amp;" provisioned space",'SKU Pricing'!A:B,Assumptions!$B$2,0)*Z590+vlookup(AK590&amp;" provisioned IOPS",'SKU Pricing'!A:B,Assumptions!$B$2,0)*AL590*730+vlookup(AK590&amp;" provisioned throughput",'SKU Pricing'!A:B,Assumptions!$B$2,0)*AM590*730,vlookup(AK590,'SKU Pricing'!A:B,Assumptions!$B$2,0)*Z590))</f>
        <v>27.028</v>
      </c>
      <c r="AO590" s="70">
        <f t="shared" si="15"/>
        <v>211.2643196</v>
      </c>
      <c r="AP590" s="71" t="str">
        <f t="shared" si="16"/>
        <v>VM Manager</v>
      </c>
      <c r="AQ590" s="70">
        <f>ifna(vlookup(AP590,'SKU Pricing'!A:B,Assumptions!$B$2,0)*AE590,0)</f>
        <v>2.19</v>
      </c>
      <c r="AR590" s="72">
        <v>0.0</v>
      </c>
    </row>
    <row r="591">
      <c r="A591" s="61" t="s">
        <v>736</v>
      </c>
      <c r="B591" s="62" t="str">
        <f>ifna(if(vlookup(A591,vOS!A:B,2,0)="","Unknown",vlookup(A591,vOS!A:B,2,0)),"Unknown")</f>
        <v>Microsoft Windows Server 2019 (64-bit)</v>
      </c>
      <c r="C591" s="62">
        <f>vlookup(B591,'OS Study'!A:D,2,0)</f>
        <v>0</v>
      </c>
      <c r="D591" s="62" t="str">
        <f>vlookup(B591,'OS Study'!A:D,3,0)</f>
        <v>Windows</v>
      </c>
      <c r="E591" s="62" t="str">
        <f>vlookup(B591,'OS Study'!A:D,4,0)</f>
        <v>Server</v>
      </c>
      <c r="F591" s="63" t="str">
        <f>vlookup(B591,'OS Study'!A:E,5,0)</f>
        <v>2019</v>
      </c>
      <c r="G591" s="62">
        <f>IF(vlookup(A591,'RVtools V2.1'!A:J,4,0)="non",0,1)</f>
        <v>1</v>
      </c>
      <c r="H591" s="62">
        <f>if(vlookup(A591,'RVtools V2.1'!A:K,11,0)="kube",1,0)</f>
        <v>0</v>
      </c>
      <c r="I591" s="62">
        <f t="shared" si="5"/>
        <v>0</v>
      </c>
      <c r="J591" s="62">
        <f>ifna(vlookup(A591,'Infra Study'!A:Q,17,0),0)</f>
        <v>0</v>
      </c>
      <c r="K591" s="64">
        <f>IFERROR(__xludf.DUMMYFUNCTION("N(REGEXMATCH(VLOOKUP(A591, 'RVtools V2.1'!A:H, 8, 0), ""^Serveur de fichiers""))"),0.0)</f>
        <v>0</v>
      </c>
      <c r="L591" s="64">
        <f t="shared" si="6"/>
        <v>0</v>
      </c>
      <c r="M591" s="67" t="str">
        <f>ifna(vlookup(A591,'RVtools V2.1'!A:I,8,0),"N/A")</f>
        <v>Infra - VM Administration</v>
      </c>
      <c r="N591" s="64">
        <f>IFERROR(__xludf.DUMMYFUNCTION("IF(REGEXMATCH(M591, ""(?i)"" &amp; JOIN(""|"", SPLIT(""kalisil"", "" ""))), 1, 0)"),0.0)</f>
        <v>0</v>
      </c>
      <c r="O591" s="64" t="str">
        <f>vlookup(A591,'RVtools V2.1'!A:H,7,0)</f>
        <v>T3</v>
      </c>
      <c r="P591" s="64">
        <f>if(vlookup(A591,'RVtools V2.1'!A:H,5,0)="oui",1,0)</f>
        <v>0</v>
      </c>
      <c r="Q591" s="64">
        <f>ifna(vlookup(A591,vCPU!A:B,2,0),"Unknown")</f>
        <v>4</v>
      </c>
      <c r="R591" s="66">
        <f>ifna(vlookup(A591,vMemory!A:C,3,0),"Unknown")</f>
        <v>4</v>
      </c>
      <c r="S591" s="66">
        <f>ifna(vlookup(A591,vDisk!A:C,3,0),"Unknown")</f>
        <v>295</v>
      </c>
      <c r="T591" s="67" t="str">
        <f t="array" ref="T591">IFS(
   L591=1, "No Lift &amp; Shift",
   J591=1, XLOOKUP(A591, 'Infra Study'!A:A, 'Infra Study'!P:P),
   I591=1, "No Lift &amp; Shift",
   H591=1, "GKE",
   K591=1, "GCNV",
   G591=1, "Lift &amp; Shift Prod",
   TRUE, "Lift &amp; Shift Noprod"
)</f>
        <v>Lift &amp; Shift Prod</v>
      </c>
      <c r="U591" s="67">
        <f t="shared" si="7"/>
        <v>1</v>
      </c>
      <c r="V591" s="68" t="str">
        <f>if(T591="Lift &amp; Shift Noprod",if( Y591=0,Assumptions!$B$5, Assumptions!$B$4),if(T591="Lift &amp; Shift Prod",if(AND(N591=1,O591="T1"),Assumptions!$B$6,Assumptions!$B$4),0))</f>
        <v>N2D</v>
      </c>
      <c r="W591" s="69">
        <f>if(V591&lt;&gt;0,if(Q591="Unknown", Assumptions!$B$42,If(Q591&gt;1,Q591,2)),0)</f>
        <v>4</v>
      </c>
      <c r="X591" s="69">
        <f>if(V591&lt;&gt;0,if(R591="Unknown", Assumptions!$B$43,R591),0)</f>
        <v>4</v>
      </c>
      <c r="Y591" s="68">
        <f t="shared" si="8"/>
        <v>0</v>
      </c>
      <c r="Z591" s="68">
        <f>if(V591&lt;&gt;0,if(  S591="Unknown", Assumptions!$B$44,S591),0)</f>
        <v>295</v>
      </c>
      <c r="AA591" s="68" t="str">
        <f>if(V591 ="N2",ifna(vlookup(W591&amp;"-"&amp;X591,'Ref. VM'!A:B,2,0),"Custom"),if(V591 ="E2" , ifna(vlookup(W591&amp;"-"&amp;X591,'Ref. VM'!D:E,2,0),"Custom"),if(V591="N2D",ifna(vlookup(W591&amp;"-"&amp;X591,'Ref. VM'!G:H,2,0),"Custom"),if(V591="N4",ifna(vlookup(W591&amp;"-"&amp;X591,'Ref. VM'!J:K,2,0),"Custom"),0))))</f>
        <v>Custom</v>
      </c>
      <c r="AB591" s="67" t="str">
        <f t="shared" si="9"/>
        <v>N2D-Custom vCPUs-CUD 3y</v>
      </c>
      <c r="AC591" s="67" t="str">
        <f t="shared" si="10"/>
        <v>N2D-Custom RAM-CUD 3y</v>
      </c>
      <c r="AD591" s="67">
        <f t="shared" si="11"/>
        <v>0</v>
      </c>
      <c r="AE591" s="69">
        <f>if(T591="Lift &amp; Shift Prod",730,if(T591="Lift &amp; Shift Noprod",Assumptions!$B$3,0))</f>
        <v>730</v>
      </c>
      <c r="AF591" s="70">
        <f>if( U591=0,0,if(Y591=0, ((vlookup(AB591,'SKU Pricing'!A:B,Assumptions!$B$2,0)*W591)+(vlookup(AC591,'SKU Pricing'!A:B,Assumptions!$B$2,0)*X591))*AE591,((vlookup(AB591,'SKU Pricing'!A:B,Assumptions!$B$2,0)*W591)+(vlookup(AC591,'SKU Pricing'!A:B,Assumptions!$B$2,0)*(W591*8))+(vlookup(AD591,'SKU Pricing'!A:B,Assumptions!$B$2,0)*(X591-(W591*8))))*AE591))</f>
        <v>49.9163196</v>
      </c>
      <c r="AG591" s="67" t="str">
        <f t="shared" si="12"/>
        <v>Windows Server</v>
      </c>
      <c r="AH591" s="70">
        <f>ifna(vlookup(AG591,'SKU Pricing'!A:B,Assumptions!$B$2,0)*W591*AE591,0)</f>
        <v>134.32</v>
      </c>
      <c r="AI591" s="62" t="str">
        <f t="shared" si="13"/>
        <v/>
      </c>
      <c r="AJ591" s="62" t="str">
        <f>if(V591&lt;&gt;0, if(T591="Lift &amp; Shift Noprod",Assumptions!$B$9,if(V591=Assumptions!$B$6,Assumptions!$B$10,if(P591=1,Assumptions!$B$8,Assumptions!$B$7))),"")</f>
        <v>Balanced</v>
      </c>
      <c r="AK591" s="69" t="str">
        <f t="shared" si="14"/>
        <v>Balanced</v>
      </c>
      <c r="AL591" s="69">
        <f>if(AJ591="Hyperdisk Balanced",Assumptions!$B$11,0)</f>
        <v>0</v>
      </c>
      <c r="AM591" s="69">
        <f>if(AJ591="Hyperdisk Balanced",Assumptions!$B$12,0)</f>
        <v>0</v>
      </c>
      <c r="AN591" s="70">
        <f>if(AK591=0,0,if(AJ591="Hyperdisk Balanced",vlookup(AK591&amp;" provisioned space",'SKU Pricing'!A:B,Assumptions!$B$2,0)*Z591+vlookup(AK591&amp;" provisioned IOPS",'SKU Pricing'!A:B,Assumptions!$B$2,0)*AL591*730+vlookup(AK591&amp;" provisioned throughput",'SKU Pricing'!A:B,Assumptions!$B$2,0)*AM591*730,vlookup(AK591,'SKU Pricing'!A:B,Assumptions!$B$2,0)*Z591))</f>
        <v>34.22</v>
      </c>
      <c r="AO591" s="70">
        <f t="shared" si="15"/>
        <v>218.4563196</v>
      </c>
      <c r="AP591" s="71" t="str">
        <f t="shared" si="16"/>
        <v>VM Manager</v>
      </c>
      <c r="AQ591" s="70">
        <f>ifna(vlookup(AP591,'SKU Pricing'!A:B,Assumptions!$B$2,0)*AE591,0)</f>
        <v>2.19</v>
      </c>
      <c r="AR591" s="72">
        <v>0.0</v>
      </c>
    </row>
    <row r="592">
      <c r="A592" s="61" t="s">
        <v>737</v>
      </c>
      <c r="B592" s="62" t="str">
        <f>ifna(if(vlookup(A592,vOS!A:B,2,0)="","Unknown",vlookup(A592,vOS!A:B,2,0)),"Unknown")</f>
        <v>Microsoft Windows Server 2022 (64-bit)</v>
      </c>
      <c r="C592" s="62">
        <f>vlookup(B592,'OS Study'!A:D,2,0)</f>
        <v>0</v>
      </c>
      <c r="D592" s="62" t="str">
        <f>vlookup(B592,'OS Study'!A:D,3,0)</f>
        <v>Windows</v>
      </c>
      <c r="E592" s="62" t="str">
        <f>vlookup(B592,'OS Study'!A:D,4,0)</f>
        <v>Server</v>
      </c>
      <c r="F592" s="63" t="str">
        <f>vlookup(B592,'OS Study'!A:E,5,0)</f>
        <v>2022</v>
      </c>
      <c r="G592" s="62">
        <f>IF(vlookup(A592,'RVtools V2.1'!A:J,4,0)="non",0,1)</f>
        <v>1</v>
      </c>
      <c r="H592" s="62">
        <f>if(vlookup(A592,'RVtools V2.1'!A:K,11,0)="kube",1,0)</f>
        <v>0</v>
      </c>
      <c r="I592" s="62">
        <f t="shared" si="5"/>
        <v>0</v>
      </c>
      <c r="J592" s="62">
        <f>ifna(vlookup(A592,'Infra Study'!A:Q,17,0),0)</f>
        <v>0</v>
      </c>
      <c r="K592" s="64">
        <f>IFERROR(__xludf.DUMMYFUNCTION("N(REGEXMATCH(VLOOKUP(A592, 'RVtools V2.1'!A:H, 8, 0), ""^Serveur de fichiers""))"),0.0)</f>
        <v>0</v>
      </c>
      <c r="L592" s="64">
        <f t="shared" si="6"/>
        <v>0</v>
      </c>
      <c r="M592" s="67" t="str">
        <f>ifna(vlookup(A592,'RVtools V2.1'!A:I,8,0),"N/A")</f>
        <v>Infra - VM Administration</v>
      </c>
      <c r="N592" s="64">
        <f>IFERROR(__xludf.DUMMYFUNCTION("IF(REGEXMATCH(M592, ""(?i)"" &amp; JOIN(""|"", SPLIT(""kalisil"", "" ""))), 1, 0)"),0.0)</f>
        <v>0</v>
      </c>
      <c r="O592" s="64" t="str">
        <f>vlookup(A592,'RVtools V2.1'!A:H,7,0)</f>
        <v>T3</v>
      </c>
      <c r="P592" s="64">
        <f>if(vlookup(A592,'RVtools V2.1'!A:H,5,0)="oui",1,0)</f>
        <v>0</v>
      </c>
      <c r="Q592" s="64">
        <f>ifna(vlookup(A592,vCPU!A:B,2,0),"Unknown")</f>
        <v>4</v>
      </c>
      <c r="R592" s="66">
        <f>ifna(vlookup(A592,vMemory!A:C,3,0),"Unknown")</f>
        <v>8</v>
      </c>
      <c r="S592" s="66">
        <f>ifna(vlookup(A592,vDisk!A:C,3,0),"Unknown")</f>
        <v>115</v>
      </c>
      <c r="T592" s="67" t="str">
        <f t="array" ref="T592">IFS(
   L592=1, "No Lift &amp; Shift",
   J592=1, XLOOKUP(A592, 'Infra Study'!A:A, 'Infra Study'!P:P),
   I592=1, "No Lift &amp; Shift",
   H592=1, "GKE",
   K592=1, "GCNV",
   G592=1, "Lift &amp; Shift Prod",
   TRUE, "Lift &amp; Shift Noprod"
)</f>
        <v>Lift &amp; Shift Prod</v>
      </c>
      <c r="U592" s="67">
        <f t="shared" si="7"/>
        <v>1</v>
      </c>
      <c r="V592" s="68" t="str">
        <f>if(T592="Lift &amp; Shift Noprod",if( Y592=0,Assumptions!$B$5, Assumptions!$B$4),if(T592="Lift &amp; Shift Prod",if(AND(N592=1,O592="T1"),Assumptions!$B$6,Assumptions!$B$4),0))</f>
        <v>N2D</v>
      </c>
      <c r="W592" s="69">
        <f>if(V592&lt;&gt;0,if(Q592="Unknown", Assumptions!$B$42,If(Q592&gt;1,Q592,2)),0)</f>
        <v>4</v>
      </c>
      <c r="X592" s="69">
        <f>if(V592&lt;&gt;0,if(R592="Unknown", Assumptions!$B$43,R592),0)</f>
        <v>8</v>
      </c>
      <c r="Y592" s="68">
        <f t="shared" si="8"/>
        <v>0</v>
      </c>
      <c r="Z592" s="68">
        <f>if(V592&lt;&gt;0,if(  S592="Unknown", Assumptions!$B$44,S592),0)</f>
        <v>115</v>
      </c>
      <c r="AA592" s="68" t="str">
        <f>if(V592 ="N2",ifna(vlookup(W592&amp;"-"&amp;X592,'Ref. VM'!A:B,2,0),"Custom"),if(V592 ="E2" , ifna(vlookup(W592&amp;"-"&amp;X592,'Ref. VM'!D:E,2,0),"Custom"),if(V592="N2D",ifna(vlookup(W592&amp;"-"&amp;X592,'Ref. VM'!G:H,2,0),"Custom"),if(V592="N4",ifna(vlookup(W592&amp;"-"&amp;X592,'Ref. VM'!J:K,2,0),"Custom"),0))))</f>
        <v>Custom</v>
      </c>
      <c r="AB592" s="67" t="str">
        <f t="shared" si="9"/>
        <v>N2D-Custom vCPUs-CUD 3y</v>
      </c>
      <c r="AC592" s="67" t="str">
        <f t="shared" si="10"/>
        <v>N2D-Custom RAM-CUD 3y</v>
      </c>
      <c r="AD592" s="67">
        <f t="shared" si="11"/>
        <v>0</v>
      </c>
      <c r="AE592" s="69">
        <f>if(T592="Lift &amp; Shift Prod",730,if(T592="Lift &amp; Shift Noprod",Assumptions!$B$3,0))</f>
        <v>730</v>
      </c>
      <c r="AF592" s="70">
        <f>if( U592=0,0,if(Y592=0, ((vlookup(AB592,'SKU Pricing'!A:B,Assumptions!$B$2,0)*W592)+(vlookup(AC592,'SKU Pricing'!A:B,Assumptions!$B$2,0)*X592))*AE592,((vlookup(AB592,'SKU Pricing'!A:B,Assumptions!$B$2,0)*W592)+(vlookup(AC592,'SKU Pricing'!A:B,Assumptions!$B$2,0)*(W592*8))+(vlookup(AD592,'SKU Pricing'!A:B,Assumptions!$B$2,0)*(X592-(W592*8))))*AE592))</f>
        <v>55.81665264</v>
      </c>
      <c r="AG592" s="67" t="str">
        <f t="shared" si="12"/>
        <v>Windows Server</v>
      </c>
      <c r="AH592" s="70">
        <f>ifna(vlookup(AG592,'SKU Pricing'!A:B,Assumptions!$B$2,0)*W592*AE592,0)</f>
        <v>134.32</v>
      </c>
      <c r="AI592" s="62" t="str">
        <f t="shared" si="13"/>
        <v/>
      </c>
      <c r="AJ592" s="62" t="str">
        <f>if(V592&lt;&gt;0, if(T592="Lift &amp; Shift Noprod",Assumptions!$B$9,if(V592=Assumptions!$B$6,Assumptions!$B$10,if(P592=1,Assumptions!$B$8,Assumptions!$B$7))),"")</f>
        <v>Balanced</v>
      </c>
      <c r="AK592" s="69" t="str">
        <f t="shared" si="14"/>
        <v>Balanced</v>
      </c>
      <c r="AL592" s="69">
        <f>if(AJ592="Hyperdisk Balanced",Assumptions!$B$11,0)</f>
        <v>0</v>
      </c>
      <c r="AM592" s="69">
        <f>if(AJ592="Hyperdisk Balanced",Assumptions!$B$12,0)</f>
        <v>0</v>
      </c>
      <c r="AN592" s="70">
        <f>if(AK592=0,0,if(AJ592="Hyperdisk Balanced",vlookup(AK592&amp;" provisioned space",'SKU Pricing'!A:B,Assumptions!$B$2,0)*Z592+vlookup(AK592&amp;" provisioned IOPS",'SKU Pricing'!A:B,Assumptions!$B$2,0)*AL592*730+vlookup(AK592&amp;" provisioned throughput",'SKU Pricing'!A:B,Assumptions!$B$2,0)*AM592*730,vlookup(AK592,'SKU Pricing'!A:B,Assumptions!$B$2,0)*Z592))</f>
        <v>13.34</v>
      </c>
      <c r="AO592" s="70">
        <f t="shared" si="15"/>
        <v>203.4766526</v>
      </c>
      <c r="AP592" s="71" t="str">
        <f t="shared" si="16"/>
        <v>VM Manager</v>
      </c>
      <c r="AQ592" s="70">
        <f>ifna(vlookup(AP592,'SKU Pricing'!A:B,Assumptions!$B$2,0)*AE592,0)</f>
        <v>2.19</v>
      </c>
      <c r="AR592" s="72">
        <v>0.0</v>
      </c>
    </row>
    <row r="593">
      <c r="A593" s="61" t="s">
        <v>738</v>
      </c>
      <c r="B593" s="62" t="str">
        <f>ifna(if(vlookup(A593,vOS!A:B,2,0)="","Unknown",vlookup(A593,vOS!A:B,2,0)),"Unknown")</f>
        <v>Microsoft Windows Server 2019 (64-bit)</v>
      </c>
      <c r="C593" s="62">
        <f>vlookup(B593,'OS Study'!A:D,2,0)</f>
        <v>0</v>
      </c>
      <c r="D593" s="62" t="str">
        <f>vlookup(B593,'OS Study'!A:D,3,0)</f>
        <v>Windows</v>
      </c>
      <c r="E593" s="62" t="str">
        <f>vlookup(B593,'OS Study'!A:D,4,0)</f>
        <v>Server</v>
      </c>
      <c r="F593" s="63" t="str">
        <f>vlookup(B593,'OS Study'!A:E,5,0)</f>
        <v>2019</v>
      </c>
      <c r="G593" s="62">
        <f>IF(vlookup(A593,'RVtools V2.1'!A:J,4,0)="non",0,1)</f>
        <v>1</v>
      </c>
      <c r="H593" s="62">
        <f>if(vlookup(A593,'RVtools V2.1'!A:K,11,0)="kube",1,0)</f>
        <v>0</v>
      </c>
      <c r="I593" s="62">
        <f t="shared" si="5"/>
        <v>0</v>
      </c>
      <c r="J593" s="62">
        <f>ifna(vlookup(A593,'Infra Study'!A:Q,17,0),0)</f>
        <v>0</v>
      </c>
      <c r="K593" s="64">
        <f>IFERROR(__xludf.DUMMYFUNCTION("N(REGEXMATCH(VLOOKUP(A593, 'RVtools V2.1'!A:H, 8, 0), ""^Serveur de fichiers""))"),0.0)</f>
        <v>0</v>
      </c>
      <c r="L593" s="64">
        <f t="shared" si="6"/>
        <v>0</v>
      </c>
      <c r="M593" s="67" t="str">
        <f>ifna(vlookup(A593,'RVtools V2.1'!A:I,8,0),"N/A")</f>
        <v>Infra - VM Administration</v>
      </c>
      <c r="N593" s="64">
        <f>IFERROR(__xludf.DUMMYFUNCTION("IF(REGEXMATCH(M593, ""(?i)"" &amp; JOIN(""|"", SPLIT(""kalisil"", "" ""))), 1, 0)"),0.0)</f>
        <v>0</v>
      </c>
      <c r="O593" s="64" t="str">
        <f>vlookup(A593,'RVtools V2.1'!A:H,7,0)</f>
        <v>T3</v>
      </c>
      <c r="P593" s="64">
        <f>if(vlookup(A593,'RVtools V2.1'!A:H,5,0)="oui",1,0)</f>
        <v>0</v>
      </c>
      <c r="Q593" s="64">
        <f>ifna(vlookup(A593,vCPU!A:B,2,0),"Unknown")</f>
        <v>4</v>
      </c>
      <c r="R593" s="66">
        <f>ifna(vlookup(A593,vMemory!A:C,3,0),"Unknown")</f>
        <v>16</v>
      </c>
      <c r="S593" s="66">
        <f>ifna(vlookup(A593,vDisk!A:C,3,0),"Unknown")</f>
        <v>443</v>
      </c>
      <c r="T593" s="67" t="str">
        <f t="array" ref="T593">IFS(
   L593=1, "No Lift &amp; Shift",
   J593=1, XLOOKUP(A593, 'Infra Study'!A:A, 'Infra Study'!P:P),
   I593=1, "No Lift &amp; Shift",
   H593=1, "GKE",
   K593=1, "GCNV",
   G593=1, "Lift &amp; Shift Prod",
   TRUE, "Lift &amp; Shift Noprod"
)</f>
        <v>Lift &amp; Shift Prod</v>
      </c>
      <c r="U593" s="67">
        <f t="shared" si="7"/>
        <v>1</v>
      </c>
      <c r="V593" s="68" t="str">
        <f>if(T593="Lift &amp; Shift Noprod",if( Y593=0,Assumptions!$B$5, Assumptions!$B$4),if(T593="Lift &amp; Shift Prod",if(AND(N593=1,O593="T1"),Assumptions!$B$6,Assumptions!$B$4),0))</f>
        <v>N2D</v>
      </c>
      <c r="W593" s="69">
        <f>if(V593&lt;&gt;0,if(Q593="Unknown", Assumptions!$B$42,If(Q593&gt;1,Q593,2)),0)</f>
        <v>4</v>
      </c>
      <c r="X593" s="69">
        <f>if(V593&lt;&gt;0,if(R593="Unknown", Assumptions!$B$43,R593),0)</f>
        <v>16</v>
      </c>
      <c r="Y593" s="68">
        <f t="shared" si="8"/>
        <v>0</v>
      </c>
      <c r="Z593" s="68">
        <f>if(V593&lt;&gt;0,if(  S593="Unknown", Assumptions!$B$44,S593),0)</f>
        <v>443</v>
      </c>
      <c r="AA593" s="68" t="str">
        <f>if(V593 ="N2",ifna(vlookup(W593&amp;"-"&amp;X593,'Ref. VM'!A:B,2,0),"Custom"),if(V593 ="E2" , ifna(vlookup(W593&amp;"-"&amp;X593,'Ref. VM'!D:E,2,0),"Custom"),if(V593="N2D",ifna(vlookup(W593&amp;"-"&amp;X593,'Ref. VM'!G:H,2,0),"Custom"),if(V593="N4",ifna(vlookup(W593&amp;"-"&amp;X593,'Ref. VM'!J:K,2,0),"Custom"),0))))</f>
        <v>Predefined</v>
      </c>
      <c r="AB593" s="67" t="str">
        <f t="shared" si="9"/>
        <v>N2D-Predefined vCPUs-CUD 3y</v>
      </c>
      <c r="AC593" s="67" t="str">
        <f t="shared" si="10"/>
        <v>N2D-Predefined RAM-CUD 3y</v>
      </c>
      <c r="AD593" s="67">
        <f t="shared" si="11"/>
        <v>0</v>
      </c>
      <c r="AE593" s="69">
        <f>if(T593="Lift &amp; Shift Prod",730,if(T593="Lift &amp; Shift Noprod",Assumptions!$B$3,0))</f>
        <v>730</v>
      </c>
      <c r="AF593" s="70">
        <f>if( U593=0,0,if(Y593=0, ((vlookup(AB593,'SKU Pricing'!A:B,Assumptions!$B$2,0)*W593)+(vlookup(AC593,'SKU Pricing'!A:B,Assumptions!$B$2,0)*X593))*AE593,((vlookup(AB593,'SKU Pricing'!A:B,Assumptions!$B$2,0)*W593)+(vlookup(AC593,'SKU Pricing'!A:B,Assumptions!$B$2,0)*(W593*8))+(vlookup(AD593,'SKU Pricing'!A:B,Assumptions!$B$2,0)*(X593-(W593*8))))*AE593))</f>
        <v>64.3974464</v>
      </c>
      <c r="AG593" s="67" t="str">
        <f t="shared" si="12"/>
        <v>Windows Server</v>
      </c>
      <c r="AH593" s="70">
        <f>ifna(vlookup(AG593,'SKU Pricing'!A:B,Assumptions!$B$2,0)*W593*AE593,0)</f>
        <v>134.32</v>
      </c>
      <c r="AI593" s="62" t="str">
        <f t="shared" si="13"/>
        <v/>
      </c>
      <c r="AJ593" s="62" t="str">
        <f>if(V593&lt;&gt;0, if(T593="Lift &amp; Shift Noprod",Assumptions!$B$9,if(V593=Assumptions!$B$6,Assumptions!$B$10,if(P593=1,Assumptions!$B$8,Assumptions!$B$7))),"")</f>
        <v>Balanced</v>
      </c>
      <c r="AK593" s="69" t="str">
        <f t="shared" si="14"/>
        <v>Balanced</v>
      </c>
      <c r="AL593" s="69">
        <f>if(AJ593="Hyperdisk Balanced",Assumptions!$B$11,0)</f>
        <v>0</v>
      </c>
      <c r="AM593" s="69">
        <f>if(AJ593="Hyperdisk Balanced",Assumptions!$B$12,0)</f>
        <v>0</v>
      </c>
      <c r="AN593" s="70">
        <f>if(AK593=0,0,if(AJ593="Hyperdisk Balanced",vlookup(AK593&amp;" provisioned space",'SKU Pricing'!A:B,Assumptions!$B$2,0)*Z593+vlookup(AK593&amp;" provisioned IOPS",'SKU Pricing'!A:B,Assumptions!$B$2,0)*AL593*730+vlookup(AK593&amp;" provisioned throughput",'SKU Pricing'!A:B,Assumptions!$B$2,0)*AM593*730,vlookup(AK593,'SKU Pricing'!A:B,Assumptions!$B$2,0)*Z593))</f>
        <v>51.388</v>
      </c>
      <c r="AO593" s="70">
        <f t="shared" si="15"/>
        <v>250.1054464</v>
      </c>
      <c r="AP593" s="71" t="str">
        <f t="shared" si="16"/>
        <v>VM Manager</v>
      </c>
      <c r="AQ593" s="70">
        <f>ifna(vlookup(AP593,'SKU Pricing'!A:B,Assumptions!$B$2,0)*AE593,0)</f>
        <v>2.19</v>
      </c>
      <c r="AR593" s="72">
        <v>0.0</v>
      </c>
    </row>
    <row r="594">
      <c r="A594" s="61" t="s">
        <v>739</v>
      </c>
      <c r="B594" s="62" t="str">
        <f>ifna(if(vlookup(A594,vOS!A:B,2,0)="","Unknown",vlookup(A594,vOS!A:B,2,0)),"Unknown")</f>
        <v>Microsoft Windows Server 2019 (64-bit)</v>
      </c>
      <c r="C594" s="62">
        <f>vlookup(B594,'OS Study'!A:D,2,0)</f>
        <v>0</v>
      </c>
      <c r="D594" s="62" t="str">
        <f>vlookup(B594,'OS Study'!A:D,3,0)</f>
        <v>Windows</v>
      </c>
      <c r="E594" s="62" t="str">
        <f>vlookup(B594,'OS Study'!A:D,4,0)</f>
        <v>Server</v>
      </c>
      <c r="F594" s="63" t="str">
        <f>vlookup(B594,'OS Study'!A:E,5,0)</f>
        <v>2019</v>
      </c>
      <c r="G594" s="62">
        <f>IF(vlookup(A594,'RVtools V2.1'!A:J,4,0)="non",0,1)</f>
        <v>1</v>
      </c>
      <c r="H594" s="62">
        <f>if(vlookup(A594,'RVtools V2.1'!A:K,11,0)="kube",1,0)</f>
        <v>0</v>
      </c>
      <c r="I594" s="62">
        <f t="shared" si="5"/>
        <v>0</v>
      </c>
      <c r="J594" s="62">
        <f>ifna(vlookup(A594,'Infra Study'!A:Q,17,0),0)</f>
        <v>0</v>
      </c>
      <c r="K594" s="64">
        <f>IFERROR(__xludf.DUMMYFUNCTION("N(REGEXMATCH(VLOOKUP(A594, 'RVtools V2.1'!A:H, 8, 0), ""^Serveur de fichiers""))"),0.0)</f>
        <v>0</v>
      </c>
      <c r="L594" s="64">
        <f t="shared" si="6"/>
        <v>0</v>
      </c>
      <c r="M594" s="67" t="str">
        <f>ifna(vlookup(A594,'RVtools V2.1'!A:I,8,0),"N/A")</f>
        <v>Infra - VM Administration</v>
      </c>
      <c r="N594" s="64">
        <f>IFERROR(__xludf.DUMMYFUNCTION("IF(REGEXMATCH(M594, ""(?i)"" &amp; JOIN(""|"", SPLIT(""kalisil"", "" ""))), 1, 0)"),0.0)</f>
        <v>0</v>
      </c>
      <c r="O594" s="64" t="str">
        <f>vlookup(A594,'RVtools V2.1'!A:H,7,0)</f>
        <v>T3</v>
      </c>
      <c r="P594" s="64">
        <f>if(vlookup(A594,'RVtools V2.1'!A:H,5,0)="oui",1,0)</f>
        <v>0</v>
      </c>
      <c r="Q594" s="64">
        <f>ifna(vlookup(A594,vCPU!A:B,2,0),"Unknown")</f>
        <v>4</v>
      </c>
      <c r="R594" s="66">
        <f>ifna(vlookup(A594,vMemory!A:C,3,0),"Unknown")</f>
        <v>16</v>
      </c>
      <c r="S594" s="66">
        <f>ifna(vlookup(A594,vDisk!A:C,3,0),"Unknown")</f>
        <v>219</v>
      </c>
      <c r="T594" s="67" t="str">
        <f t="array" ref="T594">IFS(
   L594=1, "No Lift &amp; Shift",
   J594=1, XLOOKUP(A594, 'Infra Study'!A:A, 'Infra Study'!P:P),
   I594=1, "No Lift &amp; Shift",
   H594=1, "GKE",
   K594=1, "GCNV",
   G594=1, "Lift &amp; Shift Prod",
   TRUE, "Lift &amp; Shift Noprod"
)</f>
        <v>Lift &amp; Shift Prod</v>
      </c>
      <c r="U594" s="67">
        <f t="shared" si="7"/>
        <v>1</v>
      </c>
      <c r="V594" s="68" t="str">
        <f>if(T594="Lift &amp; Shift Noprod",if( Y594=0,Assumptions!$B$5, Assumptions!$B$4),if(T594="Lift &amp; Shift Prod",if(AND(N594=1,O594="T1"),Assumptions!$B$6,Assumptions!$B$4),0))</f>
        <v>N2D</v>
      </c>
      <c r="W594" s="69">
        <f>if(V594&lt;&gt;0,if(Q594="Unknown", Assumptions!$B$42,If(Q594&gt;1,Q594,2)),0)</f>
        <v>4</v>
      </c>
      <c r="X594" s="69">
        <f>if(V594&lt;&gt;0,if(R594="Unknown", Assumptions!$B$43,R594),0)</f>
        <v>16</v>
      </c>
      <c r="Y594" s="68">
        <f t="shared" si="8"/>
        <v>0</v>
      </c>
      <c r="Z594" s="68">
        <f>if(V594&lt;&gt;0,if(  S594="Unknown", Assumptions!$B$44,S594),0)</f>
        <v>219</v>
      </c>
      <c r="AA594" s="68" t="str">
        <f>if(V594 ="N2",ifna(vlookup(W594&amp;"-"&amp;X594,'Ref. VM'!A:B,2,0),"Custom"),if(V594 ="E2" , ifna(vlookup(W594&amp;"-"&amp;X594,'Ref. VM'!D:E,2,0),"Custom"),if(V594="N2D",ifna(vlookup(W594&amp;"-"&amp;X594,'Ref. VM'!G:H,2,0),"Custom"),if(V594="N4",ifna(vlookup(W594&amp;"-"&amp;X594,'Ref. VM'!J:K,2,0),"Custom"),0))))</f>
        <v>Predefined</v>
      </c>
      <c r="AB594" s="67" t="str">
        <f t="shared" si="9"/>
        <v>N2D-Predefined vCPUs-CUD 3y</v>
      </c>
      <c r="AC594" s="67" t="str">
        <f t="shared" si="10"/>
        <v>N2D-Predefined RAM-CUD 3y</v>
      </c>
      <c r="AD594" s="67">
        <f t="shared" si="11"/>
        <v>0</v>
      </c>
      <c r="AE594" s="69">
        <f>if(T594="Lift &amp; Shift Prod",730,if(T594="Lift &amp; Shift Noprod",Assumptions!$B$3,0))</f>
        <v>730</v>
      </c>
      <c r="AF594" s="70">
        <f>if( U594=0,0,if(Y594=0, ((vlookup(AB594,'SKU Pricing'!A:B,Assumptions!$B$2,0)*W594)+(vlookup(AC594,'SKU Pricing'!A:B,Assumptions!$B$2,0)*X594))*AE594,((vlookup(AB594,'SKU Pricing'!A:B,Assumptions!$B$2,0)*W594)+(vlookup(AC594,'SKU Pricing'!A:B,Assumptions!$B$2,0)*(W594*8))+(vlookup(AD594,'SKU Pricing'!A:B,Assumptions!$B$2,0)*(X594-(W594*8))))*AE594))</f>
        <v>64.3974464</v>
      </c>
      <c r="AG594" s="67" t="str">
        <f t="shared" si="12"/>
        <v>Windows Server</v>
      </c>
      <c r="AH594" s="70">
        <f>ifna(vlookup(AG594,'SKU Pricing'!A:B,Assumptions!$B$2,0)*W594*AE594,0)</f>
        <v>134.32</v>
      </c>
      <c r="AI594" s="62" t="str">
        <f t="shared" si="13"/>
        <v/>
      </c>
      <c r="AJ594" s="62" t="str">
        <f>if(V594&lt;&gt;0, if(T594="Lift &amp; Shift Noprod",Assumptions!$B$9,if(V594=Assumptions!$B$6,Assumptions!$B$10,if(P594=1,Assumptions!$B$8,Assumptions!$B$7))),"")</f>
        <v>Balanced</v>
      </c>
      <c r="AK594" s="69" t="str">
        <f t="shared" si="14"/>
        <v>Balanced</v>
      </c>
      <c r="AL594" s="69">
        <f>if(AJ594="Hyperdisk Balanced",Assumptions!$B$11,0)</f>
        <v>0</v>
      </c>
      <c r="AM594" s="69">
        <f>if(AJ594="Hyperdisk Balanced",Assumptions!$B$12,0)</f>
        <v>0</v>
      </c>
      <c r="AN594" s="70">
        <f>if(AK594=0,0,if(AJ594="Hyperdisk Balanced",vlookup(AK594&amp;" provisioned space",'SKU Pricing'!A:B,Assumptions!$B$2,0)*Z594+vlookup(AK594&amp;" provisioned IOPS",'SKU Pricing'!A:B,Assumptions!$B$2,0)*AL594*730+vlookup(AK594&amp;" provisioned throughput",'SKU Pricing'!A:B,Assumptions!$B$2,0)*AM594*730,vlookup(AK594,'SKU Pricing'!A:B,Assumptions!$B$2,0)*Z594))</f>
        <v>25.404</v>
      </c>
      <c r="AO594" s="70">
        <f t="shared" si="15"/>
        <v>224.1214464</v>
      </c>
      <c r="AP594" s="71" t="str">
        <f t="shared" si="16"/>
        <v>VM Manager</v>
      </c>
      <c r="AQ594" s="70">
        <f>ifna(vlookup(AP594,'SKU Pricing'!A:B,Assumptions!$B$2,0)*AE594,0)</f>
        <v>2.19</v>
      </c>
      <c r="AR594" s="72">
        <v>0.0</v>
      </c>
    </row>
    <row r="595">
      <c r="A595" s="61" t="s">
        <v>740</v>
      </c>
      <c r="B595" s="62" t="str">
        <f>ifna(if(vlookup(A595,vOS!A:B,2,0)="","Unknown",vlookup(A595,vOS!A:B,2,0)),"Unknown")</f>
        <v>Microsoft Windows Server 2025 (64-bit)</v>
      </c>
      <c r="C595" s="62">
        <f>vlookup(B595,'OS Study'!A:D,2,0)</f>
        <v>0</v>
      </c>
      <c r="D595" s="62" t="str">
        <f>vlookup(B595,'OS Study'!A:D,3,0)</f>
        <v>Windows</v>
      </c>
      <c r="E595" s="62" t="str">
        <f>vlookup(B595,'OS Study'!A:D,4,0)</f>
        <v>Server</v>
      </c>
      <c r="F595" s="63" t="str">
        <f>vlookup(B595,'OS Study'!A:E,5,0)</f>
        <v>2025</v>
      </c>
      <c r="G595" s="62">
        <f>IF(vlookup(A595,'RVtools V2.1'!A:J,4,0)="non",0,1)</f>
        <v>1</v>
      </c>
      <c r="H595" s="62">
        <f>if(vlookup(A595,'RVtools V2.1'!A:K,11,0)="kube",1,0)</f>
        <v>0</v>
      </c>
      <c r="I595" s="62">
        <f t="shared" si="5"/>
        <v>0</v>
      </c>
      <c r="J595" s="62">
        <f>ifna(vlookup(A595,'Infra Study'!A:Q,17,0),0)</f>
        <v>0</v>
      </c>
      <c r="K595" s="64">
        <f>IFERROR(__xludf.DUMMYFUNCTION("N(REGEXMATCH(VLOOKUP(A595, 'RVtools V2.1'!A:H, 8, 0), ""^Serveur de fichiers""))"),0.0)</f>
        <v>0</v>
      </c>
      <c r="L595" s="64">
        <f t="shared" si="6"/>
        <v>0</v>
      </c>
      <c r="M595" s="67" t="str">
        <f>ifna(vlookup(A595,'RVtools V2.1'!A:I,8,0),"N/A")</f>
        <v>Infra - VM Administration</v>
      </c>
      <c r="N595" s="64">
        <f>IFERROR(__xludf.DUMMYFUNCTION("IF(REGEXMATCH(M595, ""(?i)"" &amp; JOIN(""|"", SPLIT(""kalisil"", "" ""))), 1, 0)"),0.0)</f>
        <v>0</v>
      </c>
      <c r="O595" s="64" t="str">
        <f>vlookup(A595,'RVtools V2.1'!A:H,7,0)</f>
        <v>T3</v>
      </c>
      <c r="P595" s="64">
        <f>if(vlookup(A595,'RVtools V2.1'!A:H,5,0)="oui",1,0)</f>
        <v>0</v>
      </c>
      <c r="Q595" s="64">
        <f>ifna(vlookup(A595,vCPU!A:B,2,0),"Unknown")</f>
        <v>4</v>
      </c>
      <c r="R595" s="66">
        <f>ifna(vlookup(A595,vMemory!A:C,3,0),"Unknown")</f>
        <v>8</v>
      </c>
      <c r="S595" s="66">
        <f>ifna(vlookup(A595,vDisk!A:C,3,0),"Unknown")</f>
        <v>109</v>
      </c>
      <c r="T595" s="67" t="str">
        <f t="array" ref="T595">IFS(
   L595=1, "No Lift &amp; Shift",
   J595=1, XLOOKUP(A595, 'Infra Study'!A:A, 'Infra Study'!P:P),
   I595=1, "No Lift &amp; Shift",
   H595=1, "GKE",
   K595=1, "GCNV",
   G595=1, "Lift &amp; Shift Prod",
   TRUE, "Lift &amp; Shift Noprod"
)</f>
        <v>Lift &amp; Shift Prod</v>
      </c>
      <c r="U595" s="67">
        <f t="shared" si="7"/>
        <v>1</v>
      </c>
      <c r="V595" s="68" t="str">
        <f>if(T595="Lift &amp; Shift Noprod",if( Y595=0,Assumptions!$B$5, Assumptions!$B$4),if(T595="Lift &amp; Shift Prod",if(AND(N595=1,O595="T1"),Assumptions!$B$6,Assumptions!$B$4),0))</f>
        <v>N2D</v>
      </c>
      <c r="W595" s="69">
        <f>if(V595&lt;&gt;0,if(Q595="Unknown", Assumptions!$B$42,If(Q595&gt;1,Q595,2)),0)</f>
        <v>4</v>
      </c>
      <c r="X595" s="69">
        <f>if(V595&lt;&gt;0,if(R595="Unknown", Assumptions!$B$43,R595),0)</f>
        <v>8</v>
      </c>
      <c r="Y595" s="68">
        <f t="shared" si="8"/>
        <v>0</v>
      </c>
      <c r="Z595" s="68">
        <f>if(V595&lt;&gt;0,if(  S595="Unknown", Assumptions!$B$44,S595),0)</f>
        <v>109</v>
      </c>
      <c r="AA595" s="68" t="str">
        <f>if(V595 ="N2",ifna(vlookup(W595&amp;"-"&amp;X595,'Ref. VM'!A:B,2,0),"Custom"),if(V595 ="E2" , ifna(vlookup(W595&amp;"-"&amp;X595,'Ref. VM'!D:E,2,0),"Custom"),if(V595="N2D",ifna(vlookup(W595&amp;"-"&amp;X595,'Ref. VM'!G:H,2,0),"Custom"),if(V595="N4",ifna(vlookup(W595&amp;"-"&amp;X595,'Ref. VM'!J:K,2,0),"Custom"),0))))</f>
        <v>Custom</v>
      </c>
      <c r="AB595" s="67" t="str">
        <f t="shared" si="9"/>
        <v>N2D-Custom vCPUs-CUD 3y</v>
      </c>
      <c r="AC595" s="67" t="str">
        <f t="shared" si="10"/>
        <v>N2D-Custom RAM-CUD 3y</v>
      </c>
      <c r="AD595" s="67">
        <f t="shared" si="11"/>
        <v>0</v>
      </c>
      <c r="AE595" s="69">
        <f>if(T595="Lift &amp; Shift Prod",730,if(T595="Lift &amp; Shift Noprod",Assumptions!$B$3,0))</f>
        <v>730</v>
      </c>
      <c r="AF595" s="70">
        <f>if( U595=0,0,if(Y595=0, ((vlookup(AB595,'SKU Pricing'!A:B,Assumptions!$B$2,0)*W595)+(vlookup(AC595,'SKU Pricing'!A:B,Assumptions!$B$2,0)*X595))*AE595,((vlookup(AB595,'SKU Pricing'!A:B,Assumptions!$B$2,0)*W595)+(vlookup(AC595,'SKU Pricing'!A:B,Assumptions!$B$2,0)*(W595*8))+(vlookup(AD595,'SKU Pricing'!A:B,Assumptions!$B$2,0)*(X595-(W595*8))))*AE595))</f>
        <v>55.81665264</v>
      </c>
      <c r="AG595" s="67" t="str">
        <f t="shared" si="12"/>
        <v>Windows Server</v>
      </c>
      <c r="AH595" s="70">
        <f>ifna(vlookup(AG595,'SKU Pricing'!A:B,Assumptions!$B$2,0)*W595*AE595,0)</f>
        <v>134.32</v>
      </c>
      <c r="AI595" s="62" t="str">
        <f t="shared" si="13"/>
        <v/>
      </c>
      <c r="AJ595" s="62" t="str">
        <f>if(V595&lt;&gt;0, if(T595="Lift &amp; Shift Noprod",Assumptions!$B$9,if(V595=Assumptions!$B$6,Assumptions!$B$10,if(P595=1,Assumptions!$B$8,Assumptions!$B$7))),"")</f>
        <v>Balanced</v>
      </c>
      <c r="AK595" s="69" t="str">
        <f t="shared" si="14"/>
        <v>Balanced</v>
      </c>
      <c r="AL595" s="69">
        <f>if(AJ595="Hyperdisk Balanced",Assumptions!$B$11,0)</f>
        <v>0</v>
      </c>
      <c r="AM595" s="69">
        <f>if(AJ595="Hyperdisk Balanced",Assumptions!$B$12,0)</f>
        <v>0</v>
      </c>
      <c r="AN595" s="70">
        <f>if(AK595=0,0,if(AJ595="Hyperdisk Balanced",vlookup(AK595&amp;" provisioned space",'SKU Pricing'!A:B,Assumptions!$B$2,0)*Z595+vlookup(AK595&amp;" provisioned IOPS",'SKU Pricing'!A:B,Assumptions!$B$2,0)*AL595*730+vlookup(AK595&amp;" provisioned throughput",'SKU Pricing'!A:B,Assumptions!$B$2,0)*AM595*730,vlookup(AK595,'SKU Pricing'!A:B,Assumptions!$B$2,0)*Z595))</f>
        <v>12.644</v>
      </c>
      <c r="AO595" s="70">
        <f t="shared" si="15"/>
        <v>202.7806526</v>
      </c>
      <c r="AP595" s="71" t="str">
        <f t="shared" si="16"/>
        <v>VM Manager</v>
      </c>
      <c r="AQ595" s="70">
        <f>ifna(vlookup(AP595,'SKU Pricing'!A:B,Assumptions!$B$2,0)*AE595,0)</f>
        <v>2.19</v>
      </c>
      <c r="AR595" s="72">
        <v>0.0</v>
      </c>
    </row>
    <row r="596">
      <c r="A596" s="61" t="s">
        <v>741</v>
      </c>
      <c r="B596" s="62" t="str">
        <f>ifna(if(vlookup(A596,vOS!A:B,2,0)="","Unknown",vlookup(A596,vOS!A:B,2,0)),"Unknown")</f>
        <v>Microsoft Windows Server 2025 (64-bit)</v>
      </c>
      <c r="C596" s="62">
        <f>vlookup(B596,'OS Study'!A:D,2,0)</f>
        <v>0</v>
      </c>
      <c r="D596" s="62" t="str">
        <f>vlookup(B596,'OS Study'!A:D,3,0)</f>
        <v>Windows</v>
      </c>
      <c r="E596" s="62" t="str">
        <f>vlookup(B596,'OS Study'!A:D,4,0)</f>
        <v>Server</v>
      </c>
      <c r="F596" s="63" t="str">
        <f>vlookup(B596,'OS Study'!A:E,5,0)</f>
        <v>2025</v>
      </c>
      <c r="G596" s="62">
        <f>IF(vlookup(A596,'RVtools V2.1'!A:J,4,0)="non",0,1)</f>
        <v>1</v>
      </c>
      <c r="H596" s="62">
        <f>if(vlookup(A596,'RVtools V2.1'!A:K,11,0)="kube",1,0)</f>
        <v>0</v>
      </c>
      <c r="I596" s="62">
        <f t="shared" si="5"/>
        <v>0</v>
      </c>
      <c r="J596" s="62">
        <f>ifna(vlookup(A596,'Infra Study'!A:Q,17,0),0)</f>
        <v>0</v>
      </c>
      <c r="K596" s="64">
        <f>IFERROR(__xludf.DUMMYFUNCTION("N(REGEXMATCH(VLOOKUP(A596, 'RVtools V2.1'!A:H, 8, 0), ""^Serveur de fichiers""))"),0.0)</f>
        <v>0</v>
      </c>
      <c r="L596" s="64">
        <f t="shared" si="6"/>
        <v>0</v>
      </c>
      <c r="M596" s="67" t="str">
        <f>ifna(vlookup(A596,'RVtools V2.1'!A:I,8,0),"N/A")</f>
        <v>Infra - VM Administration</v>
      </c>
      <c r="N596" s="64">
        <f>IFERROR(__xludf.DUMMYFUNCTION("IF(REGEXMATCH(M596, ""(?i)"" &amp; JOIN(""|"", SPLIT(""kalisil"", "" ""))), 1, 0)"),0.0)</f>
        <v>0</v>
      </c>
      <c r="O596" s="64" t="str">
        <f>vlookup(A596,'RVtools V2.1'!A:H,7,0)</f>
        <v>T3</v>
      </c>
      <c r="P596" s="64">
        <f>if(vlookup(A596,'RVtools V2.1'!A:H,5,0)="oui",1,0)</f>
        <v>0</v>
      </c>
      <c r="Q596" s="64">
        <f>ifna(vlookup(A596,vCPU!A:B,2,0),"Unknown")</f>
        <v>4</v>
      </c>
      <c r="R596" s="66">
        <f>ifna(vlookup(A596,vMemory!A:C,3,0),"Unknown")</f>
        <v>16</v>
      </c>
      <c r="S596" s="66">
        <f>ifna(vlookup(A596,vDisk!A:C,3,0),"Unknown")</f>
        <v>118</v>
      </c>
      <c r="T596" s="67" t="str">
        <f t="array" ref="T596">IFS(
   L596=1, "No Lift &amp; Shift",
   J596=1, XLOOKUP(A596, 'Infra Study'!A:A, 'Infra Study'!P:P),
   I596=1, "No Lift &amp; Shift",
   H596=1, "GKE",
   K596=1, "GCNV",
   G596=1, "Lift &amp; Shift Prod",
   TRUE, "Lift &amp; Shift Noprod"
)</f>
        <v>Lift &amp; Shift Prod</v>
      </c>
      <c r="U596" s="67">
        <f t="shared" si="7"/>
        <v>1</v>
      </c>
      <c r="V596" s="68" t="str">
        <f>if(T596="Lift &amp; Shift Noprod",if( Y596=0,Assumptions!$B$5, Assumptions!$B$4),if(T596="Lift &amp; Shift Prod",if(AND(N596=1,O596="T1"),Assumptions!$B$6,Assumptions!$B$4),0))</f>
        <v>N2D</v>
      </c>
      <c r="W596" s="69">
        <f>if(V596&lt;&gt;0,if(Q596="Unknown", Assumptions!$B$42,If(Q596&gt;1,Q596,2)),0)</f>
        <v>4</v>
      </c>
      <c r="X596" s="69">
        <f>if(V596&lt;&gt;0,if(R596="Unknown", Assumptions!$B$43,R596),0)</f>
        <v>16</v>
      </c>
      <c r="Y596" s="68">
        <f t="shared" si="8"/>
        <v>0</v>
      </c>
      <c r="Z596" s="68">
        <f>if(V596&lt;&gt;0,if(  S596="Unknown", Assumptions!$B$44,S596),0)</f>
        <v>118</v>
      </c>
      <c r="AA596" s="68" t="str">
        <f>if(V596 ="N2",ifna(vlookup(W596&amp;"-"&amp;X596,'Ref. VM'!A:B,2,0),"Custom"),if(V596 ="E2" , ifna(vlookup(W596&amp;"-"&amp;X596,'Ref. VM'!D:E,2,0),"Custom"),if(V596="N2D",ifna(vlookup(W596&amp;"-"&amp;X596,'Ref. VM'!G:H,2,0),"Custom"),if(V596="N4",ifna(vlookup(W596&amp;"-"&amp;X596,'Ref. VM'!J:K,2,0),"Custom"),0))))</f>
        <v>Predefined</v>
      </c>
      <c r="AB596" s="67" t="str">
        <f t="shared" si="9"/>
        <v>N2D-Predefined vCPUs-CUD 3y</v>
      </c>
      <c r="AC596" s="67" t="str">
        <f t="shared" si="10"/>
        <v>N2D-Predefined RAM-CUD 3y</v>
      </c>
      <c r="AD596" s="67">
        <f t="shared" si="11"/>
        <v>0</v>
      </c>
      <c r="AE596" s="69">
        <f>if(T596="Lift &amp; Shift Prod",730,if(T596="Lift &amp; Shift Noprod",Assumptions!$B$3,0))</f>
        <v>730</v>
      </c>
      <c r="AF596" s="70">
        <f>if( U596=0,0,if(Y596=0, ((vlookup(AB596,'SKU Pricing'!A:B,Assumptions!$B$2,0)*W596)+(vlookup(AC596,'SKU Pricing'!A:B,Assumptions!$B$2,0)*X596))*AE596,((vlookup(AB596,'SKU Pricing'!A:B,Assumptions!$B$2,0)*W596)+(vlookup(AC596,'SKU Pricing'!A:B,Assumptions!$B$2,0)*(W596*8))+(vlookup(AD596,'SKU Pricing'!A:B,Assumptions!$B$2,0)*(X596-(W596*8))))*AE596))</f>
        <v>64.3974464</v>
      </c>
      <c r="AG596" s="67" t="str">
        <f t="shared" si="12"/>
        <v>Windows Server</v>
      </c>
      <c r="AH596" s="70">
        <f>ifna(vlookup(AG596,'SKU Pricing'!A:B,Assumptions!$B$2,0)*W596*AE596,0)</f>
        <v>134.32</v>
      </c>
      <c r="AI596" s="62" t="str">
        <f t="shared" si="13"/>
        <v/>
      </c>
      <c r="AJ596" s="62" t="str">
        <f>if(V596&lt;&gt;0, if(T596="Lift &amp; Shift Noprod",Assumptions!$B$9,if(V596=Assumptions!$B$6,Assumptions!$B$10,if(P596=1,Assumptions!$B$8,Assumptions!$B$7))),"")</f>
        <v>Balanced</v>
      </c>
      <c r="AK596" s="69" t="str">
        <f t="shared" si="14"/>
        <v>Balanced</v>
      </c>
      <c r="AL596" s="69">
        <f>if(AJ596="Hyperdisk Balanced",Assumptions!$B$11,0)</f>
        <v>0</v>
      </c>
      <c r="AM596" s="69">
        <f>if(AJ596="Hyperdisk Balanced",Assumptions!$B$12,0)</f>
        <v>0</v>
      </c>
      <c r="AN596" s="70">
        <f>if(AK596=0,0,if(AJ596="Hyperdisk Balanced",vlookup(AK596&amp;" provisioned space",'SKU Pricing'!A:B,Assumptions!$B$2,0)*Z596+vlookup(AK596&amp;" provisioned IOPS",'SKU Pricing'!A:B,Assumptions!$B$2,0)*AL596*730+vlookup(AK596&amp;" provisioned throughput",'SKU Pricing'!A:B,Assumptions!$B$2,0)*AM596*730,vlookup(AK596,'SKU Pricing'!A:B,Assumptions!$B$2,0)*Z596))</f>
        <v>13.688</v>
      </c>
      <c r="AO596" s="70">
        <f t="shared" si="15"/>
        <v>212.4054464</v>
      </c>
      <c r="AP596" s="71" t="str">
        <f t="shared" si="16"/>
        <v>VM Manager</v>
      </c>
      <c r="AQ596" s="70">
        <f>ifna(vlookup(AP596,'SKU Pricing'!A:B,Assumptions!$B$2,0)*AE596,0)</f>
        <v>2.19</v>
      </c>
      <c r="AR596" s="72">
        <v>0.0</v>
      </c>
    </row>
    <row r="597">
      <c r="A597" s="61" t="s">
        <v>742</v>
      </c>
      <c r="B597" s="62" t="str">
        <f>ifna(if(vlookup(A597,vOS!A:B,2,0)="","Unknown",vlookup(A597,vOS!A:B,2,0)),"Unknown")</f>
        <v>Microsoft Windows Server 2025 (64-bit)</v>
      </c>
      <c r="C597" s="62">
        <f>vlookup(B597,'OS Study'!A:D,2,0)</f>
        <v>0</v>
      </c>
      <c r="D597" s="62" t="str">
        <f>vlookup(B597,'OS Study'!A:D,3,0)</f>
        <v>Windows</v>
      </c>
      <c r="E597" s="62" t="str">
        <f>vlookup(B597,'OS Study'!A:D,4,0)</f>
        <v>Server</v>
      </c>
      <c r="F597" s="63" t="str">
        <f>vlookup(B597,'OS Study'!A:E,5,0)</f>
        <v>2025</v>
      </c>
      <c r="G597" s="62">
        <f>IF(vlookup(A597,'RVtools V2.1'!A:J,4,0)="non",0,1)</f>
        <v>1</v>
      </c>
      <c r="H597" s="62">
        <f>if(vlookup(A597,'RVtools V2.1'!A:K,11,0)="kube",1,0)</f>
        <v>0</v>
      </c>
      <c r="I597" s="62">
        <f t="shared" si="5"/>
        <v>0</v>
      </c>
      <c r="J597" s="62">
        <f>ifna(vlookup(A597,'Infra Study'!A:Q,17,0),0)</f>
        <v>0</v>
      </c>
      <c r="K597" s="64">
        <f>IFERROR(__xludf.DUMMYFUNCTION("N(REGEXMATCH(VLOOKUP(A597, 'RVtools V2.1'!A:H, 8, 0), ""^Serveur de fichiers""))"),0.0)</f>
        <v>0</v>
      </c>
      <c r="L597" s="64">
        <f t="shared" si="6"/>
        <v>0</v>
      </c>
      <c r="M597" s="67" t="str">
        <f>ifna(vlookup(A597,'RVtools V2.1'!A:I,8,0),"N/A")</f>
        <v>Infra - VM Administration</v>
      </c>
      <c r="N597" s="64">
        <f>IFERROR(__xludf.DUMMYFUNCTION("IF(REGEXMATCH(M597, ""(?i)"" &amp; JOIN(""|"", SPLIT(""kalisil"", "" ""))), 1, 0)"),0.0)</f>
        <v>0</v>
      </c>
      <c r="O597" s="64" t="str">
        <f>vlookup(A597,'RVtools V2.1'!A:H,7,0)</f>
        <v>T3</v>
      </c>
      <c r="P597" s="64">
        <f>if(vlookup(A597,'RVtools V2.1'!A:H,5,0)="oui",1,0)</f>
        <v>0</v>
      </c>
      <c r="Q597" s="64">
        <f>ifna(vlookup(A597,vCPU!A:B,2,0),"Unknown")</f>
        <v>4</v>
      </c>
      <c r="R597" s="66">
        <f>ifna(vlookup(A597,vMemory!A:C,3,0),"Unknown")</f>
        <v>8</v>
      </c>
      <c r="S597" s="66">
        <f>ifna(vlookup(A597,vDisk!A:C,3,0),"Unknown")</f>
        <v>118</v>
      </c>
      <c r="T597" s="67" t="str">
        <f t="array" ref="T597">IFS(
   L597=1, "No Lift &amp; Shift",
   J597=1, XLOOKUP(A597, 'Infra Study'!A:A, 'Infra Study'!P:P),
   I597=1, "No Lift &amp; Shift",
   H597=1, "GKE",
   K597=1, "GCNV",
   G597=1, "Lift &amp; Shift Prod",
   TRUE, "Lift &amp; Shift Noprod"
)</f>
        <v>Lift &amp; Shift Prod</v>
      </c>
      <c r="U597" s="67">
        <f t="shared" si="7"/>
        <v>1</v>
      </c>
      <c r="V597" s="68" t="str">
        <f>if(T597="Lift &amp; Shift Noprod",if( Y597=0,Assumptions!$B$5, Assumptions!$B$4),if(T597="Lift &amp; Shift Prod",if(AND(N597=1,O597="T1"),Assumptions!$B$6,Assumptions!$B$4),0))</f>
        <v>N2D</v>
      </c>
      <c r="W597" s="69">
        <f>if(V597&lt;&gt;0,if(Q597="Unknown", Assumptions!$B$42,If(Q597&gt;1,Q597,2)),0)</f>
        <v>4</v>
      </c>
      <c r="X597" s="69">
        <f>if(V597&lt;&gt;0,if(R597="Unknown", Assumptions!$B$43,R597),0)</f>
        <v>8</v>
      </c>
      <c r="Y597" s="68">
        <f t="shared" si="8"/>
        <v>0</v>
      </c>
      <c r="Z597" s="68">
        <f>if(V597&lt;&gt;0,if(  S597="Unknown", Assumptions!$B$44,S597),0)</f>
        <v>118</v>
      </c>
      <c r="AA597" s="68" t="str">
        <f>if(V597 ="N2",ifna(vlookup(W597&amp;"-"&amp;X597,'Ref. VM'!A:B,2,0),"Custom"),if(V597 ="E2" , ifna(vlookup(W597&amp;"-"&amp;X597,'Ref. VM'!D:E,2,0),"Custom"),if(V597="N2D",ifna(vlookup(W597&amp;"-"&amp;X597,'Ref. VM'!G:H,2,0),"Custom"),if(V597="N4",ifna(vlookup(W597&amp;"-"&amp;X597,'Ref. VM'!J:K,2,0),"Custom"),0))))</f>
        <v>Custom</v>
      </c>
      <c r="AB597" s="67" t="str">
        <f t="shared" si="9"/>
        <v>N2D-Custom vCPUs-CUD 3y</v>
      </c>
      <c r="AC597" s="67" t="str">
        <f t="shared" si="10"/>
        <v>N2D-Custom RAM-CUD 3y</v>
      </c>
      <c r="AD597" s="67">
        <f t="shared" si="11"/>
        <v>0</v>
      </c>
      <c r="AE597" s="62">
        <f>if(T597="Lift &amp; Shift Prod",730,if(T597="Lift &amp; Shift Noprod",Assumptions!$B$3,0))</f>
        <v>730</v>
      </c>
      <c r="AF597" s="70">
        <f>if( U597=0,0,if(Y597=0, ((vlookup(AB597,'SKU Pricing'!A:B,Assumptions!$B$2,0)*W597)+(vlookup(AC597,'SKU Pricing'!A:B,Assumptions!$B$2,0)*X597))*AE597,((vlookup(AB597,'SKU Pricing'!A:B,Assumptions!$B$2,0)*W597)+(vlookup(AC597,'SKU Pricing'!A:B,Assumptions!$B$2,0)*(W597*8))+(vlookup(AD597,'SKU Pricing'!A:B,Assumptions!$B$2,0)*(X597-(W597*8))))*AE597))</f>
        <v>55.81665264</v>
      </c>
      <c r="AG597" s="67" t="str">
        <f t="shared" si="12"/>
        <v>Windows Server</v>
      </c>
      <c r="AH597" s="70">
        <f>ifna(vlookup(AG597,'SKU Pricing'!A:B,Assumptions!$B$2,0)*W597*AE597,0)</f>
        <v>134.32</v>
      </c>
      <c r="AI597" s="62" t="str">
        <f t="shared" si="13"/>
        <v/>
      </c>
      <c r="AJ597" s="62" t="str">
        <f>if(V597&lt;&gt;0, if(T597="Lift &amp; Shift Noprod",Assumptions!$B$9,if(V597=Assumptions!$B$6,Assumptions!$B$10,if(P597=1,Assumptions!$B$8,Assumptions!$B$7))),"")</f>
        <v>Balanced</v>
      </c>
      <c r="AK597" s="69" t="str">
        <f t="shared" si="14"/>
        <v>Balanced</v>
      </c>
      <c r="AL597" s="69">
        <f>if(AJ597="Hyperdisk Balanced",Assumptions!$B$11,0)</f>
        <v>0</v>
      </c>
      <c r="AM597" s="69">
        <f>if(AJ597="Hyperdisk Balanced",Assumptions!$B$12,0)</f>
        <v>0</v>
      </c>
      <c r="AN597" s="70">
        <f>if(AK597=0,0,if(AJ597="Hyperdisk Balanced",vlookup(AK597&amp;" provisioned space",'SKU Pricing'!A:B,Assumptions!$B$2,0)*Z597+vlookup(AK597&amp;" provisioned IOPS",'SKU Pricing'!A:B,Assumptions!$B$2,0)*AL597*730+vlookup(AK597&amp;" provisioned throughput",'SKU Pricing'!A:B,Assumptions!$B$2,0)*AM597*730,vlookup(AK597,'SKU Pricing'!A:B,Assumptions!$B$2,0)*Z597))</f>
        <v>13.688</v>
      </c>
      <c r="AO597" s="70">
        <f t="shared" si="15"/>
        <v>203.8246526</v>
      </c>
      <c r="AP597" s="71" t="str">
        <f t="shared" si="16"/>
        <v>VM Manager</v>
      </c>
      <c r="AQ597" s="70">
        <f>ifna(vlookup(AP597,'SKU Pricing'!A:B,Assumptions!$B$2,0)*AE597,0)</f>
        <v>2.19</v>
      </c>
      <c r="AR597" s="72">
        <v>0.0</v>
      </c>
    </row>
    <row r="598">
      <c r="A598" s="61" t="s">
        <v>743</v>
      </c>
      <c r="B598" s="62" t="str">
        <f>ifna(if(vlookup(A598,vOS!A:B,2,0)="","Unknown",vlookup(A598,vOS!A:B,2,0)),"Unknown")</f>
        <v>Microsoft Windows Server 2022 (64-bit)</v>
      </c>
      <c r="C598" s="62">
        <f>vlookup(B598,'OS Study'!A:D,2,0)</f>
        <v>0</v>
      </c>
      <c r="D598" s="62" t="str">
        <f>vlookup(B598,'OS Study'!A:D,3,0)</f>
        <v>Windows</v>
      </c>
      <c r="E598" s="62" t="str">
        <f>vlookup(B598,'OS Study'!A:D,4,0)</f>
        <v>Server</v>
      </c>
      <c r="F598" s="63" t="str">
        <f>vlookup(B598,'OS Study'!A:E,5,0)</f>
        <v>2022</v>
      </c>
      <c r="G598" s="62">
        <f>IF(vlookup(A598,'RVtools V2.1'!A:J,4,0)="non",0,1)</f>
        <v>1</v>
      </c>
      <c r="H598" s="62">
        <f>if(vlookup(A598,'RVtools V2.1'!A:K,11,0)="kube",1,0)</f>
        <v>0</v>
      </c>
      <c r="I598" s="62">
        <f t="shared" si="5"/>
        <v>0</v>
      </c>
      <c r="J598" s="62">
        <f>ifna(vlookup(A598,'Infra Study'!A:Q,17,0),0)</f>
        <v>0</v>
      </c>
      <c r="K598" s="64">
        <f>IFERROR(__xludf.DUMMYFUNCTION("N(REGEXMATCH(VLOOKUP(A598, 'RVtools V2.1'!A:H, 8, 0), ""^Serveur de fichiers""))"),0.0)</f>
        <v>0</v>
      </c>
      <c r="L598" s="64">
        <f t="shared" si="6"/>
        <v>0</v>
      </c>
      <c r="M598" s="67" t="str">
        <f>ifna(vlookup(A598,'RVtools V2.1'!A:I,8,0),"N/A")</f>
        <v>Infra - VM Administration</v>
      </c>
      <c r="N598" s="64">
        <f>IFERROR(__xludf.DUMMYFUNCTION("IF(REGEXMATCH(M598, ""(?i)"" &amp; JOIN(""|"", SPLIT(""kalisil"", "" ""))), 1, 0)"),0.0)</f>
        <v>0</v>
      </c>
      <c r="O598" s="64" t="str">
        <f>vlookup(A598,'RVtools V2.1'!A:H,7,0)</f>
        <v>T3</v>
      </c>
      <c r="P598" s="64">
        <f>if(vlookup(A598,'RVtools V2.1'!A:H,5,0)="oui",1,0)</f>
        <v>0</v>
      </c>
      <c r="Q598" s="64">
        <f>ifna(vlookup(A598,vCPU!A:B,2,0),"Unknown")</f>
        <v>4</v>
      </c>
      <c r="R598" s="66">
        <f>ifna(vlookup(A598,vMemory!A:C,3,0),"Unknown")</f>
        <v>8</v>
      </c>
      <c r="S598" s="66">
        <f>ifna(vlookup(A598,vDisk!A:C,3,0),"Unknown")</f>
        <v>54</v>
      </c>
      <c r="T598" s="67" t="str">
        <f t="array" ref="T598">IFS(
   L598=1, "No Lift &amp; Shift",
   J598=1, XLOOKUP(A598, 'Infra Study'!A:A, 'Infra Study'!P:P),
   I598=1, "No Lift &amp; Shift",
   H598=1, "GKE",
   K598=1, "GCNV",
   G598=1, "Lift &amp; Shift Prod",
   TRUE, "Lift &amp; Shift Noprod"
)</f>
        <v>Lift &amp; Shift Prod</v>
      </c>
      <c r="U598" s="67">
        <f t="shared" si="7"/>
        <v>1</v>
      </c>
      <c r="V598" s="68" t="str">
        <f>if(T598="Lift &amp; Shift Noprod",if( Y598=0,Assumptions!$B$5, Assumptions!$B$4),if(T598="Lift &amp; Shift Prod",if(AND(N598=1,O598="T1"),Assumptions!$B$6,Assumptions!$B$4),0))</f>
        <v>N2D</v>
      </c>
      <c r="W598" s="69">
        <f>if(V598&lt;&gt;0,if(Q598="Unknown", Assumptions!$B$42,If(Q598&gt;1,Q598,2)),0)</f>
        <v>4</v>
      </c>
      <c r="X598" s="69">
        <f>if(V598&lt;&gt;0,if(R598="Unknown", Assumptions!$B$43,R598),0)</f>
        <v>8</v>
      </c>
      <c r="Y598" s="68">
        <f t="shared" si="8"/>
        <v>0</v>
      </c>
      <c r="Z598" s="68">
        <f>if(V598&lt;&gt;0,if(  S598="Unknown", Assumptions!$B$44,S598),0)</f>
        <v>54</v>
      </c>
      <c r="AA598" s="68" t="str">
        <f>if(V598 ="N2",ifna(vlookup(W598&amp;"-"&amp;X598,'Ref. VM'!A:B,2,0),"Custom"),if(V598 ="E2" , ifna(vlookup(W598&amp;"-"&amp;X598,'Ref. VM'!D:E,2,0),"Custom"),if(V598="N2D",ifna(vlookup(W598&amp;"-"&amp;X598,'Ref. VM'!G:H,2,0),"Custom"),if(V598="N4",ifna(vlookup(W598&amp;"-"&amp;X598,'Ref. VM'!J:K,2,0),"Custom"),0))))</f>
        <v>Custom</v>
      </c>
      <c r="AB598" s="67" t="str">
        <f t="shared" si="9"/>
        <v>N2D-Custom vCPUs-CUD 3y</v>
      </c>
      <c r="AC598" s="67" t="str">
        <f t="shared" si="10"/>
        <v>N2D-Custom RAM-CUD 3y</v>
      </c>
      <c r="AD598" s="67">
        <f t="shared" si="11"/>
        <v>0</v>
      </c>
      <c r="AE598" s="69">
        <f>if(T598="Lift &amp; Shift Prod",730,if(T598="Lift &amp; Shift Noprod",Assumptions!$B$3,0))</f>
        <v>730</v>
      </c>
      <c r="AF598" s="70">
        <f>if( U598=0,0,if(Y598=0, ((vlookup(AB598,'SKU Pricing'!A:B,Assumptions!$B$2,0)*W598)+(vlookup(AC598,'SKU Pricing'!A:B,Assumptions!$B$2,0)*X598))*AE598,((vlookup(AB598,'SKU Pricing'!A:B,Assumptions!$B$2,0)*W598)+(vlookup(AC598,'SKU Pricing'!A:B,Assumptions!$B$2,0)*(W598*8))+(vlookup(AD598,'SKU Pricing'!A:B,Assumptions!$B$2,0)*(X598-(W598*8))))*AE598))</f>
        <v>55.81665264</v>
      </c>
      <c r="AG598" s="67" t="str">
        <f t="shared" si="12"/>
        <v>Windows Server</v>
      </c>
      <c r="AH598" s="70">
        <f>ifna(vlookup(AG598,'SKU Pricing'!A:B,Assumptions!$B$2,0)*W598*AE598,0)</f>
        <v>134.32</v>
      </c>
      <c r="AI598" s="62" t="str">
        <f t="shared" si="13"/>
        <v/>
      </c>
      <c r="AJ598" s="62" t="str">
        <f>if(V598&lt;&gt;0, if(T598="Lift &amp; Shift Noprod",Assumptions!$B$9,if(V598=Assumptions!$B$6,Assumptions!$B$10,if(P598=1,Assumptions!$B$8,Assumptions!$B$7))),"")</f>
        <v>Balanced</v>
      </c>
      <c r="AK598" s="69" t="str">
        <f t="shared" si="14"/>
        <v>Balanced</v>
      </c>
      <c r="AL598" s="69">
        <f>if(AJ598="Hyperdisk Balanced",Assumptions!$B$11,0)</f>
        <v>0</v>
      </c>
      <c r="AM598" s="69">
        <f>if(AJ598="Hyperdisk Balanced",Assumptions!$B$12,0)</f>
        <v>0</v>
      </c>
      <c r="AN598" s="70">
        <f>if(AK598=0,0,if(AJ598="Hyperdisk Balanced",vlookup(AK598&amp;" provisioned space",'SKU Pricing'!A:B,Assumptions!$B$2,0)*Z598+vlookup(AK598&amp;" provisioned IOPS",'SKU Pricing'!A:B,Assumptions!$B$2,0)*AL598*730+vlookup(AK598&amp;" provisioned throughput",'SKU Pricing'!A:B,Assumptions!$B$2,0)*AM598*730,vlookup(AK598,'SKU Pricing'!A:B,Assumptions!$B$2,0)*Z598))</f>
        <v>6.264</v>
      </c>
      <c r="AO598" s="70">
        <f t="shared" si="15"/>
        <v>196.4006526</v>
      </c>
      <c r="AP598" s="71" t="str">
        <f t="shared" si="16"/>
        <v>VM Manager</v>
      </c>
      <c r="AQ598" s="70">
        <f>ifna(vlookup(AP598,'SKU Pricing'!A:B,Assumptions!$B$2,0)*AE598,0)</f>
        <v>2.19</v>
      </c>
      <c r="AR598" s="72">
        <v>0.0</v>
      </c>
    </row>
    <row r="599">
      <c r="A599" s="61" t="s">
        <v>744</v>
      </c>
      <c r="B599" s="62" t="str">
        <f>ifna(if(vlookup(A599,vOS!A:B,2,0)="","Unknown",vlookup(A599,vOS!A:B,2,0)),"Unknown")</f>
        <v>Ubuntu Linux (64-bit)</v>
      </c>
      <c r="C599" s="62">
        <f>vlookup(B599,'OS Study'!A:D,2,0)</f>
        <v>0</v>
      </c>
      <c r="D599" s="62" t="str">
        <f>vlookup(B599,'OS Study'!A:D,3,0)</f>
        <v>Linux</v>
      </c>
      <c r="E599" s="62" t="str">
        <f>vlookup(B599,'OS Study'!A:D,4,0)</f>
        <v>Ubuntu</v>
      </c>
      <c r="F599" s="63" t="str">
        <f>vlookup(B599,'OS Study'!A:E,5,0)</f>
        <v/>
      </c>
      <c r="G599" s="62">
        <f>IF(vlookup(A599,'RVtools V2.1'!A:J,4,0)="non",0,1)</f>
        <v>1</v>
      </c>
      <c r="H599" s="62">
        <f>if(vlookup(A599,'RVtools V2.1'!A:K,11,0)="kube",1,0)</f>
        <v>0</v>
      </c>
      <c r="I599" s="62">
        <f t="shared" si="5"/>
        <v>0</v>
      </c>
      <c r="J599" s="62">
        <f>ifna(vlookup(A599,'Infra Study'!A:Q,17,0),0)</f>
        <v>0</v>
      </c>
      <c r="K599" s="64">
        <f>IFERROR(__xludf.DUMMYFUNCTION("N(REGEXMATCH(VLOOKUP(A599, 'RVtools V2.1'!A:H, 8, 0), ""^Serveur de fichiers""))"),0.0)</f>
        <v>0</v>
      </c>
      <c r="L599" s="64">
        <f t="shared" si="6"/>
        <v>0</v>
      </c>
      <c r="M599" s="67" t="str">
        <f>ifna(vlookup(A599,'RVtools V2.1'!A:I,8,0),"N/A")</f>
        <v>Infra - VM Administration</v>
      </c>
      <c r="N599" s="64">
        <f>IFERROR(__xludf.DUMMYFUNCTION("IF(REGEXMATCH(M599, ""(?i)"" &amp; JOIN(""|"", SPLIT(""kalisil"", "" ""))), 1, 0)"),0.0)</f>
        <v>0</v>
      </c>
      <c r="O599" s="64" t="str">
        <f>vlookup(A599,'RVtools V2.1'!A:H,7,0)</f>
        <v>T3</v>
      </c>
      <c r="P599" s="64">
        <f>if(vlookup(A599,'RVtools V2.1'!A:H,5,0)="oui",1,0)</f>
        <v>1</v>
      </c>
      <c r="Q599" s="64">
        <f>ifna(vlookup(A599,vCPU!A:B,2,0),"Unknown")</f>
        <v>2</v>
      </c>
      <c r="R599" s="66">
        <f>ifna(vlookup(A599,vMemory!A:C,3,0),"Unknown")</f>
        <v>8</v>
      </c>
      <c r="S599" s="66">
        <f>ifna(vlookup(A599,vDisk!A:C,3,0),"Unknown")</f>
        <v>80</v>
      </c>
      <c r="T599" s="67" t="str">
        <f t="array" ref="T599">IFS(
   L599=1, "No Lift &amp; Shift",
   J599=1, XLOOKUP(A599, 'Infra Study'!A:A, 'Infra Study'!P:P),
   I599=1, "No Lift &amp; Shift",
   H599=1, "GKE",
   K599=1, "GCNV",
   G599=1, "Lift &amp; Shift Prod",
   TRUE, "Lift &amp; Shift Noprod"
)</f>
        <v>Lift &amp; Shift Prod</v>
      </c>
      <c r="U599" s="67">
        <f t="shared" si="7"/>
        <v>1</v>
      </c>
      <c r="V599" s="68" t="str">
        <f>if(T599="Lift &amp; Shift Noprod",if( Y599=0,Assumptions!$B$5, Assumptions!$B$4),if(T599="Lift &amp; Shift Prod",if(AND(N599=1,O599="T1"),Assumptions!$B$6,Assumptions!$B$4),0))</f>
        <v>N2D</v>
      </c>
      <c r="W599" s="69">
        <f>if(V599&lt;&gt;0,if(Q599="Unknown", Assumptions!$B$42,If(Q599&gt;1,Q599,2)),0)</f>
        <v>2</v>
      </c>
      <c r="X599" s="69">
        <f>if(V599&lt;&gt;0,if(R599="Unknown", Assumptions!$B$43,R599),0)</f>
        <v>8</v>
      </c>
      <c r="Y599" s="68">
        <f t="shared" si="8"/>
        <v>0</v>
      </c>
      <c r="Z599" s="68">
        <f>if(V599&lt;&gt;0,if(  S599="Unknown", Assumptions!$B$44,S599),0)</f>
        <v>80</v>
      </c>
      <c r="AA599" s="68" t="str">
        <f>if(V599 ="N2",ifna(vlookup(W599&amp;"-"&amp;X599,'Ref. VM'!A:B,2,0),"Custom"),if(V599 ="E2" , ifna(vlookup(W599&amp;"-"&amp;X599,'Ref. VM'!D:E,2,0),"Custom"),if(V599="N2D",ifna(vlookup(W599&amp;"-"&amp;X599,'Ref. VM'!G:H,2,0),"Custom"),if(V599="N4",ifna(vlookup(W599&amp;"-"&amp;X599,'Ref. VM'!J:K,2,0),"Custom"),0))))</f>
        <v>Custom</v>
      </c>
      <c r="AB599" s="67" t="str">
        <f t="shared" si="9"/>
        <v>N2D-Custom vCPUs-CUD 3y</v>
      </c>
      <c r="AC599" s="67" t="str">
        <f t="shared" si="10"/>
        <v>N2D-Custom RAM-CUD 3y</v>
      </c>
      <c r="AD599" s="67">
        <f t="shared" si="11"/>
        <v>0</v>
      </c>
      <c r="AE599" s="69">
        <f>if(T599="Lift &amp; Shift Prod",730,if(T599="Lift &amp; Shift Noprod",Assumptions!$B$3,0))</f>
        <v>730</v>
      </c>
      <c r="AF599" s="70">
        <f>if( U599=0,0,if(Y599=0, ((vlookup(AB599,'SKU Pricing'!A:B,Assumptions!$B$2,0)*W599)+(vlookup(AC599,'SKU Pricing'!A:B,Assumptions!$B$2,0)*X599))*AE599,((vlookup(AB599,'SKU Pricing'!A:B,Assumptions!$B$2,0)*W599)+(vlookup(AC599,'SKU Pricing'!A:B,Assumptions!$B$2,0)*(W599*8))+(vlookup(AD599,'SKU Pricing'!A:B,Assumptions!$B$2,0)*(X599-(W599*8))))*AE599))</f>
        <v>33.80865936</v>
      </c>
      <c r="AG599" s="67">
        <f t="shared" si="12"/>
        <v>0</v>
      </c>
      <c r="AH599" s="70">
        <f>ifna(vlookup(AG599,'SKU Pricing'!A:B,Assumptions!$B$2,0)*W599*AE599,0)</f>
        <v>0</v>
      </c>
      <c r="AI599" s="62" t="str">
        <f t="shared" si="13"/>
        <v/>
      </c>
      <c r="AJ599" s="62" t="str">
        <f>if(V599&lt;&gt;0, if(T599="Lift &amp; Shift Noprod",Assumptions!$B$9,if(V599=Assumptions!$B$6,Assumptions!$B$10,if(P599=1,Assumptions!$B$8,Assumptions!$B$7))),"")</f>
        <v>SSD</v>
      </c>
      <c r="AK599" s="69" t="str">
        <f t="shared" si="14"/>
        <v>SSD</v>
      </c>
      <c r="AL599" s="69">
        <f>if(AJ599="Hyperdisk Balanced",Assumptions!$B$11,0)</f>
        <v>0</v>
      </c>
      <c r="AM599" s="69">
        <f>if(AJ599="Hyperdisk Balanced",Assumptions!$B$12,0)</f>
        <v>0</v>
      </c>
      <c r="AN599" s="70">
        <f>if(AK599=0,0,if(AJ599="Hyperdisk Balanced",vlookup(AK599&amp;" provisioned space",'SKU Pricing'!A:B,Assumptions!$B$2,0)*Z599+vlookup(AK599&amp;" provisioned IOPS",'SKU Pricing'!A:B,Assumptions!$B$2,0)*AL599*730+vlookup(AK599&amp;" provisioned throughput",'SKU Pricing'!A:B,Assumptions!$B$2,0)*AM599*730,vlookup(AK599,'SKU Pricing'!A:B,Assumptions!$B$2,0)*Z599))</f>
        <v>15.76</v>
      </c>
      <c r="AO599" s="70">
        <f t="shared" si="15"/>
        <v>49.56865936</v>
      </c>
      <c r="AP599" s="71" t="str">
        <f t="shared" si="16"/>
        <v>VM Manager</v>
      </c>
      <c r="AQ599" s="70">
        <f>ifna(vlookup(AP599,'SKU Pricing'!A:B,Assumptions!$B$2,0)*AE599,0)</f>
        <v>2.19</v>
      </c>
      <c r="AR599" s="72">
        <v>0.0</v>
      </c>
    </row>
    <row r="600">
      <c r="A600" s="61" t="s">
        <v>745</v>
      </c>
      <c r="B600" s="62" t="str">
        <f>ifna(if(vlookup(A600,vOS!A:B,2,0)="","Unknown",vlookup(A600,vOS!A:B,2,0)),"Unknown")</f>
        <v>Ubuntu Linux (64-bit)</v>
      </c>
      <c r="C600" s="62">
        <f>vlookup(B600,'OS Study'!A:D,2,0)</f>
        <v>0</v>
      </c>
      <c r="D600" s="62" t="str">
        <f>vlookup(B600,'OS Study'!A:D,3,0)</f>
        <v>Linux</v>
      </c>
      <c r="E600" s="62" t="str">
        <f>vlookup(B600,'OS Study'!A:D,4,0)</f>
        <v>Ubuntu</v>
      </c>
      <c r="F600" s="63" t="str">
        <f>vlookup(B600,'OS Study'!A:E,5,0)</f>
        <v/>
      </c>
      <c r="G600" s="62">
        <f>IF(vlookup(A600,'RVtools V2.1'!A:J,4,0)="non",0,1)</f>
        <v>1</v>
      </c>
      <c r="H600" s="62">
        <f>if(vlookup(A600,'RVtools V2.1'!A:K,11,0)="kube",1,0)</f>
        <v>0</v>
      </c>
      <c r="I600" s="62">
        <f t="shared" si="5"/>
        <v>0</v>
      </c>
      <c r="J600" s="62">
        <f>ifna(vlookup(A600,'Infra Study'!A:Q,17,0),0)</f>
        <v>0</v>
      </c>
      <c r="K600" s="64">
        <f>IFERROR(__xludf.DUMMYFUNCTION("N(REGEXMATCH(VLOOKUP(A600, 'RVtools V2.1'!A:H, 8, 0), ""^Serveur de fichiers""))"),0.0)</f>
        <v>0</v>
      </c>
      <c r="L600" s="64">
        <f t="shared" si="6"/>
        <v>0</v>
      </c>
      <c r="M600" s="67" t="str">
        <f>ifna(vlookup(A600,'RVtools V2.1'!A:I,8,0),"N/A")</f>
        <v>Infra - VM Administration</v>
      </c>
      <c r="N600" s="64">
        <f>IFERROR(__xludf.DUMMYFUNCTION("IF(REGEXMATCH(M600, ""(?i)"" &amp; JOIN(""|"", SPLIT(""kalisil"", "" ""))), 1, 0)"),0.0)</f>
        <v>0</v>
      </c>
      <c r="O600" s="64" t="str">
        <f>vlookup(A600,'RVtools V2.1'!A:H,7,0)</f>
        <v>T3</v>
      </c>
      <c r="P600" s="64">
        <f>if(vlookup(A600,'RVtools V2.1'!A:H,5,0)="oui",1,0)</f>
        <v>0</v>
      </c>
      <c r="Q600" s="64">
        <f>ifna(vlookup(A600,vCPU!A:B,2,0),"Unknown")</f>
        <v>2</v>
      </c>
      <c r="R600" s="66">
        <f>ifna(vlookup(A600,vMemory!A:C,3,0),"Unknown")</f>
        <v>2</v>
      </c>
      <c r="S600" s="66">
        <f>ifna(vlookup(A600,vDisk!A:C,3,0),"Unknown")</f>
        <v>9</v>
      </c>
      <c r="T600" s="67" t="str">
        <f t="array" ref="T600">IFS(
   L600=1, "No Lift &amp; Shift",
   J600=1, XLOOKUP(A600, 'Infra Study'!A:A, 'Infra Study'!P:P),
   I600=1, "No Lift &amp; Shift",
   H600=1, "GKE",
   K600=1, "GCNV",
   G600=1, "Lift &amp; Shift Prod",
   TRUE, "Lift &amp; Shift Noprod"
)</f>
        <v>Lift &amp; Shift Prod</v>
      </c>
      <c r="U600" s="67">
        <f t="shared" si="7"/>
        <v>1</v>
      </c>
      <c r="V600" s="68" t="str">
        <f>if(T600="Lift &amp; Shift Noprod",if( Y600=0,Assumptions!$B$5, Assumptions!$B$4),if(T600="Lift &amp; Shift Prod",if(AND(N600=1,O600="T1"),Assumptions!$B$6,Assumptions!$B$4),0))</f>
        <v>N2D</v>
      </c>
      <c r="W600" s="69">
        <f>if(V600&lt;&gt;0,if(Q600="Unknown", Assumptions!$B$42,If(Q600&gt;1,Q600,2)),0)</f>
        <v>2</v>
      </c>
      <c r="X600" s="69">
        <f>if(V600&lt;&gt;0,if(R600="Unknown", Assumptions!$B$43,R600),0)</f>
        <v>2</v>
      </c>
      <c r="Y600" s="68">
        <f t="shared" si="8"/>
        <v>0</v>
      </c>
      <c r="Z600" s="68">
        <f>if(V600&lt;&gt;0,if(  S600="Unknown", Assumptions!$B$44,S600),0)</f>
        <v>9</v>
      </c>
      <c r="AA600" s="68" t="str">
        <f>if(V600 ="N2",ifna(vlookup(W600&amp;"-"&amp;X600,'Ref. VM'!A:B,2,0),"Custom"),if(V600 ="E2" , ifna(vlookup(W600&amp;"-"&amp;X600,'Ref. VM'!D:E,2,0),"Custom"),if(V600="N2D",ifna(vlookup(W600&amp;"-"&amp;X600,'Ref. VM'!G:H,2,0),"Custom"),if(V600="N4",ifna(vlookup(W600&amp;"-"&amp;X600,'Ref. VM'!J:K,2,0),"Custom"),0))))</f>
        <v>Custom</v>
      </c>
      <c r="AB600" s="67" t="str">
        <f t="shared" si="9"/>
        <v>N2D-Custom vCPUs-CUD 3y</v>
      </c>
      <c r="AC600" s="67" t="str">
        <f t="shared" si="10"/>
        <v>N2D-Custom RAM-CUD 3y</v>
      </c>
      <c r="AD600" s="67">
        <f t="shared" si="11"/>
        <v>0</v>
      </c>
      <c r="AE600" s="69">
        <f>if(T600="Lift &amp; Shift Prod",730,if(T600="Lift &amp; Shift Noprod",Assumptions!$B$3,0))</f>
        <v>730</v>
      </c>
      <c r="AF600" s="70">
        <f>if( U600=0,0,if(Y600=0, ((vlookup(AB600,'SKU Pricing'!A:B,Assumptions!$B$2,0)*W600)+(vlookup(AC600,'SKU Pricing'!A:B,Assumptions!$B$2,0)*X600))*AE600,((vlookup(AB600,'SKU Pricing'!A:B,Assumptions!$B$2,0)*W600)+(vlookup(AC600,'SKU Pricing'!A:B,Assumptions!$B$2,0)*(W600*8))+(vlookup(AD600,'SKU Pricing'!A:B,Assumptions!$B$2,0)*(X600-(W600*8))))*AE600))</f>
        <v>24.9581598</v>
      </c>
      <c r="AG600" s="67">
        <f t="shared" si="12"/>
        <v>0</v>
      </c>
      <c r="AH600" s="70">
        <f>ifna(vlookup(AG600,'SKU Pricing'!A:B,Assumptions!$B$2,0)*W600*AE600,0)</f>
        <v>0</v>
      </c>
      <c r="AI600" s="62" t="str">
        <f t="shared" si="13"/>
        <v/>
      </c>
      <c r="AJ600" s="62" t="str">
        <f>if(V600&lt;&gt;0, if(T600="Lift &amp; Shift Noprod",Assumptions!$B$9,if(V600=Assumptions!$B$6,Assumptions!$B$10,if(P600=1,Assumptions!$B$8,Assumptions!$B$7))),"")</f>
        <v>Balanced</v>
      </c>
      <c r="AK600" s="69" t="str">
        <f t="shared" si="14"/>
        <v>Balanced</v>
      </c>
      <c r="AL600" s="69">
        <f>if(AJ600="Hyperdisk Balanced",Assumptions!$B$11,0)</f>
        <v>0</v>
      </c>
      <c r="AM600" s="69">
        <f>if(AJ600="Hyperdisk Balanced",Assumptions!$B$12,0)</f>
        <v>0</v>
      </c>
      <c r="AN600" s="70">
        <f>if(AK600=0,0,if(AJ600="Hyperdisk Balanced",vlookup(AK600&amp;" provisioned space",'SKU Pricing'!A:B,Assumptions!$B$2,0)*Z600+vlookup(AK600&amp;" provisioned IOPS",'SKU Pricing'!A:B,Assumptions!$B$2,0)*AL600*730+vlookup(AK600&amp;" provisioned throughput",'SKU Pricing'!A:B,Assumptions!$B$2,0)*AM600*730,vlookup(AK600,'SKU Pricing'!A:B,Assumptions!$B$2,0)*Z600))</f>
        <v>1.044</v>
      </c>
      <c r="AO600" s="70">
        <f t="shared" si="15"/>
        <v>26.0021598</v>
      </c>
      <c r="AP600" s="71" t="str">
        <f t="shared" si="16"/>
        <v>VM Manager</v>
      </c>
      <c r="AQ600" s="70">
        <f>ifna(vlookup(AP600,'SKU Pricing'!A:B,Assumptions!$B$2,0)*AE600,0)</f>
        <v>2.19</v>
      </c>
      <c r="AR600" s="72">
        <v>0.0</v>
      </c>
    </row>
    <row r="601">
      <c r="A601" s="61" t="s">
        <v>746</v>
      </c>
      <c r="B601" s="62" t="str">
        <f>ifna(if(vlookup(A601,vOS!A:B,2,0)="","Unknown",vlookup(A601,vOS!A:B,2,0)),"Unknown")</f>
        <v>Microsoft Windows Server 2022 (64-bit)</v>
      </c>
      <c r="C601" s="62">
        <f>vlookup(B601,'OS Study'!A:D,2,0)</f>
        <v>0</v>
      </c>
      <c r="D601" s="62" t="str">
        <f>vlookup(B601,'OS Study'!A:D,3,0)</f>
        <v>Windows</v>
      </c>
      <c r="E601" s="62" t="str">
        <f>vlookup(B601,'OS Study'!A:D,4,0)</f>
        <v>Server</v>
      </c>
      <c r="F601" s="63" t="str">
        <f>vlookup(B601,'OS Study'!A:E,5,0)</f>
        <v>2022</v>
      </c>
      <c r="G601" s="62">
        <f>IF(vlookup(A601,'RVtools V2.1'!A:J,4,0)="non",0,1)</f>
        <v>1</v>
      </c>
      <c r="H601" s="62">
        <f>if(vlookup(A601,'RVtools V2.1'!A:K,11,0)="kube",1,0)</f>
        <v>0</v>
      </c>
      <c r="I601" s="62">
        <f t="shared" si="5"/>
        <v>0</v>
      </c>
      <c r="J601" s="62">
        <f>ifna(vlookup(A601,'Infra Study'!A:Q,17,0),0)</f>
        <v>0</v>
      </c>
      <c r="K601" s="64">
        <f>IFERROR(__xludf.DUMMYFUNCTION("N(REGEXMATCH(VLOOKUP(A601, 'RVtools V2.1'!A:H, 8, 0), ""^Serveur de fichiers""))"),0.0)</f>
        <v>0</v>
      </c>
      <c r="L601" s="64">
        <f t="shared" si="6"/>
        <v>0</v>
      </c>
      <c r="M601" s="67" t="str">
        <f>ifna(vlookup(A601,'RVtools V2.1'!A:I,8,0),"N/A")</f>
        <v>Infra - VM Administration</v>
      </c>
      <c r="N601" s="64">
        <f>IFERROR(__xludf.DUMMYFUNCTION("IF(REGEXMATCH(M601, ""(?i)"" &amp; JOIN(""|"", SPLIT(""kalisil"", "" ""))), 1, 0)"),0.0)</f>
        <v>0</v>
      </c>
      <c r="O601" s="64" t="str">
        <f>vlookup(A601,'RVtools V2.1'!A:H,7,0)</f>
        <v>T3</v>
      </c>
      <c r="P601" s="64">
        <f>if(vlookup(A601,'RVtools V2.1'!A:H,5,0)="oui",1,0)</f>
        <v>0</v>
      </c>
      <c r="Q601" s="64">
        <f>ifna(vlookup(A601,vCPU!A:B,2,0),"Unknown")</f>
        <v>4</v>
      </c>
      <c r="R601" s="66">
        <f>ifna(vlookup(A601,vMemory!A:C,3,0),"Unknown")</f>
        <v>8</v>
      </c>
      <c r="S601" s="66">
        <f>ifna(vlookup(A601,vDisk!A:C,3,0),"Unknown")</f>
        <v>62</v>
      </c>
      <c r="T601" s="67" t="str">
        <f t="array" ref="T601">IFS(
   L601=1, "No Lift &amp; Shift",
   J601=1, XLOOKUP(A601, 'Infra Study'!A:A, 'Infra Study'!P:P),
   I601=1, "No Lift &amp; Shift",
   H601=1, "GKE",
   K601=1, "GCNV",
   G601=1, "Lift &amp; Shift Prod",
   TRUE, "Lift &amp; Shift Noprod"
)</f>
        <v>Lift &amp; Shift Prod</v>
      </c>
      <c r="U601" s="67">
        <f t="shared" si="7"/>
        <v>1</v>
      </c>
      <c r="V601" s="68" t="str">
        <f>if(T601="Lift &amp; Shift Noprod",if( Y601=0,Assumptions!$B$5, Assumptions!$B$4),if(T601="Lift &amp; Shift Prod",if(AND(N601=1,O601="T1"),Assumptions!$B$6,Assumptions!$B$4),0))</f>
        <v>N2D</v>
      </c>
      <c r="W601" s="69">
        <f>if(V601&lt;&gt;0,if(Q601="Unknown", Assumptions!$B$42,If(Q601&gt;1,Q601,2)),0)</f>
        <v>4</v>
      </c>
      <c r="X601" s="69">
        <f>if(V601&lt;&gt;0,if(R601="Unknown", Assumptions!$B$43,R601),0)</f>
        <v>8</v>
      </c>
      <c r="Y601" s="68">
        <f t="shared" si="8"/>
        <v>0</v>
      </c>
      <c r="Z601" s="68">
        <f>if(V601&lt;&gt;0,if(  S601="Unknown", Assumptions!$B$44,S601),0)</f>
        <v>62</v>
      </c>
      <c r="AA601" s="68" t="str">
        <f>if(V601 ="N2",ifna(vlookup(W601&amp;"-"&amp;X601,'Ref. VM'!A:B,2,0),"Custom"),if(V601 ="E2" , ifna(vlookup(W601&amp;"-"&amp;X601,'Ref. VM'!D:E,2,0),"Custom"),if(V601="N2D",ifna(vlookup(W601&amp;"-"&amp;X601,'Ref. VM'!G:H,2,0),"Custom"),if(V601="N4",ifna(vlookup(W601&amp;"-"&amp;X601,'Ref. VM'!J:K,2,0),"Custom"),0))))</f>
        <v>Custom</v>
      </c>
      <c r="AB601" s="67" t="str">
        <f t="shared" si="9"/>
        <v>N2D-Custom vCPUs-CUD 3y</v>
      </c>
      <c r="AC601" s="67" t="str">
        <f t="shared" si="10"/>
        <v>N2D-Custom RAM-CUD 3y</v>
      </c>
      <c r="AD601" s="67">
        <f t="shared" si="11"/>
        <v>0</v>
      </c>
      <c r="AE601" s="69">
        <f>if(T601="Lift &amp; Shift Prod",730,if(T601="Lift &amp; Shift Noprod",Assumptions!$B$3,0))</f>
        <v>730</v>
      </c>
      <c r="AF601" s="70">
        <f>if( U601=0,0,if(Y601=0, ((vlookup(AB601,'SKU Pricing'!A:B,Assumptions!$B$2,0)*W601)+(vlookup(AC601,'SKU Pricing'!A:B,Assumptions!$B$2,0)*X601))*AE601,((vlookup(AB601,'SKU Pricing'!A:B,Assumptions!$B$2,0)*W601)+(vlookup(AC601,'SKU Pricing'!A:B,Assumptions!$B$2,0)*(W601*8))+(vlookup(AD601,'SKU Pricing'!A:B,Assumptions!$B$2,0)*(X601-(W601*8))))*AE601))</f>
        <v>55.81665264</v>
      </c>
      <c r="AG601" s="67" t="str">
        <f t="shared" si="12"/>
        <v>Windows Server</v>
      </c>
      <c r="AH601" s="70">
        <f>ifna(vlookup(AG601,'SKU Pricing'!A:B,Assumptions!$B$2,0)*W601*AE601,0)</f>
        <v>134.32</v>
      </c>
      <c r="AI601" s="62" t="str">
        <f t="shared" si="13"/>
        <v/>
      </c>
      <c r="AJ601" s="62" t="str">
        <f>if(V601&lt;&gt;0, if(T601="Lift &amp; Shift Noprod",Assumptions!$B$9,if(V601=Assumptions!$B$6,Assumptions!$B$10,if(P601=1,Assumptions!$B$8,Assumptions!$B$7))),"")</f>
        <v>Balanced</v>
      </c>
      <c r="AK601" s="69" t="str">
        <f t="shared" si="14"/>
        <v>Balanced</v>
      </c>
      <c r="AL601" s="69">
        <f>if(AJ601="Hyperdisk Balanced",Assumptions!$B$11,0)</f>
        <v>0</v>
      </c>
      <c r="AM601" s="69">
        <f>if(AJ601="Hyperdisk Balanced",Assumptions!$B$12,0)</f>
        <v>0</v>
      </c>
      <c r="AN601" s="70">
        <f>if(AK601=0,0,if(AJ601="Hyperdisk Balanced",vlookup(AK601&amp;" provisioned space",'SKU Pricing'!A:B,Assumptions!$B$2,0)*Z601+vlookup(AK601&amp;" provisioned IOPS",'SKU Pricing'!A:B,Assumptions!$B$2,0)*AL601*730+vlookup(AK601&amp;" provisioned throughput",'SKU Pricing'!A:B,Assumptions!$B$2,0)*AM601*730,vlookup(AK601,'SKU Pricing'!A:B,Assumptions!$B$2,0)*Z601))</f>
        <v>7.192</v>
      </c>
      <c r="AO601" s="70">
        <f t="shared" si="15"/>
        <v>197.3286526</v>
      </c>
      <c r="AP601" s="71" t="str">
        <f t="shared" si="16"/>
        <v>VM Manager</v>
      </c>
      <c r="AQ601" s="70">
        <f>ifna(vlookup(AP601,'SKU Pricing'!A:B,Assumptions!$B$2,0)*AE601,0)</f>
        <v>2.19</v>
      </c>
      <c r="AR601" s="72">
        <v>0.0</v>
      </c>
    </row>
    <row r="602">
      <c r="A602" s="61" t="s">
        <v>747</v>
      </c>
      <c r="B602" s="62" t="str">
        <f>ifna(if(vlookup(A602,vOS!A:B,2,0)="","Unknown",vlookup(A602,vOS!A:B,2,0)),"Unknown")</f>
        <v>Microsoft Windows Server 2022 (64-bit)</v>
      </c>
      <c r="C602" s="62">
        <f>vlookup(B602,'OS Study'!A:D,2,0)</f>
        <v>0</v>
      </c>
      <c r="D602" s="62" t="str">
        <f>vlookup(B602,'OS Study'!A:D,3,0)</f>
        <v>Windows</v>
      </c>
      <c r="E602" s="62" t="str">
        <f>vlookup(B602,'OS Study'!A:D,4,0)</f>
        <v>Server</v>
      </c>
      <c r="F602" s="63" t="str">
        <f>vlookup(B602,'OS Study'!A:E,5,0)</f>
        <v>2022</v>
      </c>
      <c r="G602" s="62">
        <f>IF(vlookup(A602,'RVtools V2.1'!A:J,4,0)="non",0,1)</f>
        <v>1</v>
      </c>
      <c r="H602" s="62">
        <f>if(vlookup(A602,'RVtools V2.1'!A:K,11,0)="kube",1,0)</f>
        <v>0</v>
      </c>
      <c r="I602" s="62">
        <f t="shared" si="5"/>
        <v>0</v>
      </c>
      <c r="J602" s="62">
        <f>ifna(vlookup(A602,'Infra Study'!A:Q,17,0),0)</f>
        <v>0</v>
      </c>
      <c r="K602" s="64">
        <f>IFERROR(__xludf.DUMMYFUNCTION("N(REGEXMATCH(VLOOKUP(A602, 'RVtools V2.1'!A:H, 8, 0), ""^Serveur de fichiers""))"),0.0)</f>
        <v>0</v>
      </c>
      <c r="L602" s="64">
        <f t="shared" si="6"/>
        <v>0</v>
      </c>
      <c r="M602" s="67" t="str">
        <f>ifna(vlookup(A602,'RVtools V2.1'!A:I,8,0),"N/A")</f>
        <v>Infra - VM Administration</v>
      </c>
      <c r="N602" s="64">
        <f>IFERROR(__xludf.DUMMYFUNCTION("IF(REGEXMATCH(M602, ""(?i)"" &amp; JOIN(""|"", SPLIT(""kalisil"", "" ""))), 1, 0)"),0.0)</f>
        <v>0</v>
      </c>
      <c r="O602" s="64" t="str">
        <f>vlookup(A602,'RVtools V2.1'!A:H,7,0)</f>
        <v>T3</v>
      </c>
      <c r="P602" s="64">
        <f>if(vlookup(A602,'RVtools V2.1'!A:H,5,0)="oui",1,0)</f>
        <v>0</v>
      </c>
      <c r="Q602" s="64">
        <f>ifna(vlookup(A602,vCPU!A:B,2,0),"Unknown")</f>
        <v>6</v>
      </c>
      <c r="R602" s="66">
        <f>ifna(vlookup(A602,vMemory!A:C,3,0),"Unknown")</f>
        <v>16</v>
      </c>
      <c r="S602" s="66">
        <f>ifna(vlookup(A602,vDisk!A:C,3,0),"Unknown")</f>
        <v>82</v>
      </c>
      <c r="T602" s="67" t="str">
        <f t="array" ref="T602">IFS(
   L602=1, "No Lift &amp; Shift",
   J602=1, XLOOKUP(A602, 'Infra Study'!A:A, 'Infra Study'!P:P),
   I602=1, "No Lift &amp; Shift",
   H602=1, "GKE",
   K602=1, "GCNV",
   G602=1, "Lift &amp; Shift Prod",
   TRUE, "Lift &amp; Shift Noprod"
)</f>
        <v>Lift &amp; Shift Prod</v>
      </c>
      <c r="U602" s="67">
        <f t="shared" si="7"/>
        <v>1</v>
      </c>
      <c r="V602" s="68" t="str">
        <f>if(T602="Lift &amp; Shift Noprod",if( Y602=0,Assumptions!$B$5, Assumptions!$B$4),if(T602="Lift &amp; Shift Prod",if(AND(N602=1,O602="T1"),Assumptions!$B$6,Assumptions!$B$4),0))</f>
        <v>N2D</v>
      </c>
      <c r="W602" s="69">
        <f>if(V602&lt;&gt;0,if(Q602="Unknown", Assumptions!$B$42,If(Q602&gt;1,Q602,2)),0)</f>
        <v>6</v>
      </c>
      <c r="X602" s="69">
        <f>if(V602&lt;&gt;0,if(R602="Unknown", Assumptions!$B$43,R602),0)</f>
        <v>16</v>
      </c>
      <c r="Y602" s="68">
        <f t="shared" si="8"/>
        <v>0</v>
      </c>
      <c r="Z602" s="68">
        <f>if(V602&lt;&gt;0,if(  S602="Unknown", Assumptions!$B$44,S602),0)</f>
        <v>82</v>
      </c>
      <c r="AA602" s="68" t="str">
        <f>if(V602 ="N2",ifna(vlookup(W602&amp;"-"&amp;X602,'Ref. VM'!A:B,2,0),"Custom"),if(V602 ="E2" , ifna(vlookup(W602&amp;"-"&amp;X602,'Ref. VM'!D:E,2,0),"Custom"),if(V602="N2D",ifna(vlookup(W602&amp;"-"&amp;X602,'Ref. VM'!G:H,2,0),"Custom"),if(V602="N4",ifna(vlookup(W602&amp;"-"&amp;X602,'Ref. VM'!J:K,2,0),"Custom"),0))))</f>
        <v>Custom</v>
      </c>
      <c r="AB602" s="67" t="str">
        <f t="shared" si="9"/>
        <v>N2D-Custom vCPUs-CUD 3y</v>
      </c>
      <c r="AC602" s="67" t="str">
        <f t="shared" si="10"/>
        <v>N2D-Custom RAM-CUD 3y</v>
      </c>
      <c r="AD602" s="67">
        <f t="shared" si="11"/>
        <v>0</v>
      </c>
      <c r="AE602" s="69">
        <f>if(T602="Lift &amp; Shift Prod",730,if(T602="Lift &amp; Shift Noprod",Assumptions!$B$3,0))</f>
        <v>730</v>
      </c>
      <c r="AF602" s="70">
        <f>if( U602=0,0,if(Y602=0, ((vlookup(AB602,'SKU Pricing'!A:B,Assumptions!$B$2,0)*W602)+(vlookup(AC602,'SKU Pricing'!A:B,Assumptions!$B$2,0)*X602))*AE602,((vlookup(AB602,'SKU Pricing'!A:B,Assumptions!$B$2,0)*W602)+(vlookup(AC602,'SKU Pricing'!A:B,Assumptions!$B$2,0)*(W602*8))+(vlookup(AD602,'SKU Pricing'!A:B,Assumptions!$B$2,0)*(X602-(W602*8))))*AE602))</f>
        <v>89.625312</v>
      </c>
      <c r="AG602" s="67" t="str">
        <f t="shared" si="12"/>
        <v>Windows Server</v>
      </c>
      <c r="AH602" s="70">
        <f>ifna(vlookup(AG602,'SKU Pricing'!A:B,Assumptions!$B$2,0)*W602*AE602,0)</f>
        <v>201.48</v>
      </c>
      <c r="AI602" s="62" t="str">
        <f t="shared" si="13"/>
        <v/>
      </c>
      <c r="AJ602" s="62" t="str">
        <f>if(V602&lt;&gt;0, if(T602="Lift &amp; Shift Noprod",Assumptions!$B$9,if(V602=Assumptions!$B$6,Assumptions!$B$10,if(P602=1,Assumptions!$B$8,Assumptions!$B$7))),"")</f>
        <v>Balanced</v>
      </c>
      <c r="AK602" s="69" t="str">
        <f t="shared" si="14"/>
        <v>Balanced</v>
      </c>
      <c r="AL602" s="69">
        <f>if(AJ602="Hyperdisk Balanced",Assumptions!$B$11,0)</f>
        <v>0</v>
      </c>
      <c r="AM602" s="69">
        <f>if(AJ602="Hyperdisk Balanced",Assumptions!$B$12,0)</f>
        <v>0</v>
      </c>
      <c r="AN602" s="70">
        <f>if(AK602=0,0,if(AJ602="Hyperdisk Balanced",vlookup(AK602&amp;" provisioned space",'SKU Pricing'!A:B,Assumptions!$B$2,0)*Z602+vlookup(AK602&amp;" provisioned IOPS",'SKU Pricing'!A:B,Assumptions!$B$2,0)*AL602*730+vlookup(AK602&amp;" provisioned throughput",'SKU Pricing'!A:B,Assumptions!$B$2,0)*AM602*730,vlookup(AK602,'SKU Pricing'!A:B,Assumptions!$B$2,0)*Z602))</f>
        <v>9.512</v>
      </c>
      <c r="AO602" s="70">
        <f t="shared" si="15"/>
        <v>300.617312</v>
      </c>
      <c r="AP602" s="71" t="str">
        <f t="shared" si="16"/>
        <v>VM Manager</v>
      </c>
      <c r="AQ602" s="70">
        <f>ifna(vlookup(AP602,'SKU Pricing'!A:B,Assumptions!$B$2,0)*AE602,0)</f>
        <v>2.19</v>
      </c>
      <c r="AR602" s="72">
        <v>0.0</v>
      </c>
    </row>
    <row r="603">
      <c r="A603" s="61" t="s">
        <v>748</v>
      </c>
      <c r="B603" s="62" t="str">
        <f>ifna(if(vlookup(A603,vOS!A:B,2,0)="","Unknown",vlookup(A603,vOS!A:B,2,0)),"Unknown")</f>
        <v>Microsoft Windows Server 2022 (64-bit)</v>
      </c>
      <c r="C603" s="62">
        <f>vlookup(B603,'OS Study'!A:D,2,0)</f>
        <v>0</v>
      </c>
      <c r="D603" s="62" t="str">
        <f>vlookup(B603,'OS Study'!A:D,3,0)</f>
        <v>Windows</v>
      </c>
      <c r="E603" s="62" t="str">
        <f>vlookup(B603,'OS Study'!A:D,4,0)</f>
        <v>Server</v>
      </c>
      <c r="F603" s="63" t="str">
        <f>vlookup(B603,'OS Study'!A:E,5,0)</f>
        <v>2022</v>
      </c>
      <c r="G603" s="62">
        <f>IF(vlookup(A603,'RVtools V2.1'!A:J,4,0)="non",0,1)</f>
        <v>1</v>
      </c>
      <c r="H603" s="62">
        <f>if(vlookup(A603,'RVtools V2.1'!A:K,11,0)="kube",1,0)</f>
        <v>0</v>
      </c>
      <c r="I603" s="62">
        <f t="shared" si="5"/>
        <v>0</v>
      </c>
      <c r="J603" s="62">
        <f>ifna(vlookup(A603,'Infra Study'!A:Q,17,0),0)</f>
        <v>0</v>
      </c>
      <c r="K603" s="64">
        <f>IFERROR(__xludf.DUMMYFUNCTION("N(REGEXMATCH(VLOOKUP(A603, 'RVtools V2.1'!A:H, 8, 0), ""^Serveur de fichiers""))"),0.0)</f>
        <v>0</v>
      </c>
      <c r="L603" s="64">
        <f t="shared" si="6"/>
        <v>0</v>
      </c>
      <c r="M603" s="67" t="str">
        <f>ifna(vlookup(A603,'RVtools V2.1'!A:I,8,0),"N/A")</f>
        <v>Infra - VM Administration</v>
      </c>
      <c r="N603" s="64">
        <f>IFERROR(__xludf.DUMMYFUNCTION("IF(REGEXMATCH(M603, ""(?i)"" &amp; JOIN(""|"", SPLIT(""kalisil"", "" ""))), 1, 0)"),0.0)</f>
        <v>0</v>
      </c>
      <c r="O603" s="64" t="str">
        <f>vlookup(A603,'RVtools V2.1'!A:H,7,0)</f>
        <v>T3</v>
      </c>
      <c r="P603" s="64">
        <f>if(vlookup(A603,'RVtools V2.1'!A:H,5,0)="oui",1,0)</f>
        <v>0</v>
      </c>
      <c r="Q603" s="64">
        <f>ifna(vlookup(A603,vCPU!A:B,2,0),"Unknown")</f>
        <v>4</v>
      </c>
      <c r="R603" s="66">
        <f>ifna(vlookup(A603,vMemory!A:C,3,0),"Unknown")</f>
        <v>8</v>
      </c>
      <c r="S603" s="66">
        <f>ifna(vlookup(A603,vDisk!A:C,3,0),"Unknown")</f>
        <v>58</v>
      </c>
      <c r="T603" s="67" t="str">
        <f t="array" ref="T603">IFS(
   L603=1, "No Lift &amp; Shift",
   J603=1, XLOOKUP(A603, 'Infra Study'!A:A, 'Infra Study'!P:P),
   I603=1, "No Lift &amp; Shift",
   H603=1, "GKE",
   K603=1, "GCNV",
   G603=1, "Lift &amp; Shift Prod",
   TRUE, "Lift &amp; Shift Noprod"
)</f>
        <v>Lift &amp; Shift Prod</v>
      </c>
      <c r="U603" s="67">
        <f t="shared" si="7"/>
        <v>1</v>
      </c>
      <c r="V603" s="68" t="str">
        <f>if(T603="Lift &amp; Shift Noprod",if( Y603=0,Assumptions!$B$5, Assumptions!$B$4),if(T603="Lift &amp; Shift Prod",if(AND(N603=1,O603="T1"),Assumptions!$B$6,Assumptions!$B$4),0))</f>
        <v>N2D</v>
      </c>
      <c r="W603" s="69">
        <f>if(V603&lt;&gt;0,if(Q603="Unknown", Assumptions!$B$42,If(Q603&gt;1,Q603,2)),0)</f>
        <v>4</v>
      </c>
      <c r="X603" s="69">
        <f>if(V603&lt;&gt;0,if(R603="Unknown", Assumptions!$B$43,R603),0)</f>
        <v>8</v>
      </c>
      <c r="Y603" s="68">
        <f t="shared" si="8"/>
        <v>0</v>
      </c>
      <c r="Z603" s="68">
        <f>if(V603&lt;&gt;0,if(  S603="Unknown", Assumptions!$B$44,S603),0)</f>
        <v>58</v>
      </c>
      <c r="AA603" s="68" t="str">
        <f>if(V603 ="N2",ifna(vlookup(W603&amp;"-"&amp;X603,'Ref. VM'!A:B,2,0),"Custom"),if(V603 ="E2" , ifna(vlookup(W603&amp;"-"&amp;X603,'Ref. VM'!D:E,2,0),"Custom"),if(V603="N2D",ifna(vlookup(W603&amp;"-"&amp;X603,'Ref. VM'!G:H,2,0),"Custom"),if(V603="N4",ifna(vlookup(W603&amp;"-"&amp;X603,'Ref. VM'!J:K,2,0),"Custom"),0))))</f>
        <v>Custom</v>
      </c>
      <c r="AB603" s="67" t="str">
        <f t="shared" si="9"/>
        <v>N2D-Custom vCPUs-CUD 3y</v>
      </c>
      <c r="AC603" s="67" t="str">
        <f t="shared" si="10"/>
        <v>N2D-Custom RAM-CUD 3y</v>
      </c>
      <c r="AD603" s="67">
        <f t="shared" si="11"/>
        <v>0</v>
      </c>
      <c r="AE603" s="69">
        <f>if(T603="Lift &amp; Shift Prod",730,if(T603="Lift &amp; Shift Noprod",Assumptions!$B$3,0))</f>
        <v>730</v>
      </c>
      <c r="AF603" s="70">
        <f>if( U603=0,0,if(Y603=0, ((vlookup(AB603,'SKU Pricing'!A:B,Assumptions!$B$2,0)*W603)+(vlookup(AC603,'SKU Pricing'!A:B,Assumptions!$B$2,0)*X603))*AE603,((vlookup(AB603,'SKU Pricing'!A:B,Assumptions!$B$2,0)*W603)+(vlookup(AC603,'SKU Pricing'!A:B,Assumptions!$B$2,0)*(W603*8))+(vlookup(AD603,'SKU Pricing'!A:B,Assumptions!$B$2,0)*(X603-(W603*8))))*AE603))</f>
        <v>55.81665264</v>
      </c>
      <c r="AG603" s="67" t="str">
        <f t="shared" si="12"/>
        <v>Windows Server</v>
      </c>
      <c r="AH603" s="70">
        <f>ifna(vlookup(AG603,'SKU Pricing'!A:B,Assumptions!$B$2,0)*W603*AE603,0)</f>
        <v>134.32</v>
      </c>
      <c r="AI603" s="62" t="str">
        <f t="shared" si="13"/>
        <v/>
      </c>
      <c r="AJ603" s="62" t="str">
        <f>if(V603&lt;&gt;0, if(T603="Lift &amp; Shift Noprod",Assumptions!$B$9,if(V603=Assumptions!$B$6,Assumptions!$B$10,if(P603=1,Assumptions!$B$8,Assumptions!$B$7))),"")</f>
        <v>Balanced</v>
      </c>
      <c r="AK603" s="69" t="str">
        <f t="shared" si="14"/>
        <v>Balanced</v>
      </c>
      <c r="AL603" s="69">
        <f>if(AJ603="Hyperdisk Balanced",Assumptions!$B$11,0)</f>
        <v>0</v>
      </c>
      <c r="AM603" s="69">
        <f>if(AJ603="Hyperdisk Balanced",Assumptions!$B$12,0)</f>
        <v>0</v>
      </c>
      <c r="AN603" s="70">
        <f>if(AK603=0,0,if(AJ603="Hyperdisk Balanced",vlookup(AK603&amp;" provisioned space",'SKU Pricing'!A:B,Assumptions!$B$2,0)*Z603+vlookup(AK603&amp;" provisioned IOPS",'SKU Pricing'!A:B,Assumptions!$B$2,0)*AL603*730+vlookup(AK603&amp;" provisioned throughput",'SKU Pricing'!A:B,Assumptions!$B$2,0)*AM603*730,vlookup(AK603,'SKU Pricing'!A:B,Assumptions!$B$2,0)*Z603))</f>
        <v>6.728</v>
      </c>
      <c r="AO603" s="70">
        <f t="shared" si="15"/>
        <v>196.8646526</v>
      </c>
      <c r="AP603" s="71" t="str">
        <f t="shared" si="16"/>
        <v>VM Manager</v>
      </c>
      <c r="AQ603" s="70">
        <f>ifna(vlookup(AP603,'SKU Pricing'!A:B,Assumptions!$B$2,0)*AE603,0)</f>
        <v>2.19</v>
      </c>
      <c r="AR603" s="72">
        <v>0.0</v>
      </c>
    </row>
    <row r="604">
      <c r="A604" s="61" t="s">
        <v>749</v>
      </c>
      <c r="B604" s="62" t="str">
        <f>ifna(if(vlookup(A604,vOS!A:B,2,0)="","Unknown",vlookup(A604,vOS!A:B,2,0)),"Unknown")</f>
        <v>Microsoft Windows Server 2022 (64-bit)</v>
      </c>
      <c r="C604" s="62">
        <f>vlookup(B604,'OS Study'!A:D,2,0)</f>
        <v>0</v>
      </c>
      <c r="D604" s="62" t="str">
        <f>vlookup(B604,'OS Study'!A:D,3,0)</f>
        <v>Windows</v>
      </c>
      <c r="E604" s="62" t="str">
        <f>vlookup(B604,'OS Study'!A:D,4,0)</f>
        <v>Server</v>
      </c>
      <c r="F604" s="63" t="str">
        <f>vlookup(B604,'OS Study'!A:E,5,0)</f>
        <v>2022</v>
      </c>
      <c r="G604" s="62">
        <f>IF(vlookup(A604,'RVtools V2.1'!A:J,4,0)="non",0,1)</f>
        <v>1</v>
      </c>
      <c r="H604" s="62">
        <f>if(vlookup(A604,'RVtools V2.1'!A:K,11,0)="kube",1,0)</f>
        <v>0</v>
      </c>
      <c r="I604" s="62">
        <f t="shared" si="5"/>
        <v>0</v>
      </c>
      <c r="J604" s="62">
        <f>ifna(vlookup(A604,'Infra Study'!A:Q,17,0),0)</f>
        <v>0</v>
      </c>
      <c r="K604" s="64">
        <f>IFERROR(__xludf.DUMMYFUNCTION("N(REGEXMATCH(VLOOKUP(A604, 'RVtools V2.1'!A:H, 8, 0), ""^Serveur de fichiers""))"),0.0)</f>
        <v>0</v>
      </c>
      <c r="L604" s="64">
        <f t="shared" si="6"/>
        <v>0</v>
      </c>
      <c r="M604" s="67" t="str">
        <f>ifna(vlookup(A604,'RVtools V2.1'!A:I,8,0),"N/A")</f>
        <v>Infra - VM Administration</v>
      </c>
      <c r="N604" s="64">
        <f>IFERROR(__xludf.DUMMYFUNCTION("IF(REGEXMATCH(M604, ""(?i)"" &amp; JOIN(""|"", SPLIT(""kalisil"", "" ""))), 1, 0)"),0.0)</f>
        <v>0</v>
      </c>
      <c r="O604" s="64" t="str">
        <f>vlookup(A604,'RVtools V2.1'!A:H,7,0)</f>
        <v>T3</v>
      </c>
      <c r="P604" s="64">
        <f>if(vlookup(A604,'RVtools V2.1'!A:H,5,0)="oui",1,0)</f>
        <v>0</v>
      </c>
      <c r="Q604" s="64">
        <f>ifna(vlookup(A604,vCPU!A:B,2,0),"Unknown")</f>
        <v>4</v>
      </c>
      <c r="R604" s="66">
        <f>ifna(vlookup(A604,vMemory!A:C,3,0),"Unknown")</f>
        <v>8</v>
      </c>
      <c r="S604" s="66">
        <f>ifna(vlookup(A604,vDisk!A:C,3,0),"Unknown")</f>
        <v>103</v>
      </c>
      <c r="T604" s="67" t="str">
        <f t="array" ref="T604">IFS(
   L604=1, "No Lift &amp; Shift",
   J604=1, XLOOKUP(A604, 'Infra Study'!A:A, 'Infra Study'!P:P),
   I604=1, "No Lift &amp; Shift",
   H604=1, "GKE",
   K604=1, "GCNV",
   G604=1, "Lift &amp; Shift Prod",
   TRUE, "Lift &amp; Shift Noprod"
)</f>
        <v>Lift &amp; Shift Prod</v>
      </c>
      <c r="U604" s="67">
        <f t="shared" si="7"/>
        <v>1</v>
      </c>
      <c r="V604" s="68" t="str">
        <f>if(T604="Lift &amp; Shift Noprod",if( Y604=0,Assumptions!$B$5, Assumptions!$B$4),if(T604="Lift &amp; Shift Prod",if(AND(N604=1,O604="T1"),Assumptions!$B$6,Assumptions!$B$4),0))</f>
        <v>N2D</v>
      </c>
      <c r="W604" s="69">
        <f>if(V604&lt;&gt;0,if(Q604="Unknown", Assumptions!$B$42,If(Q604&gt;1,Q604,2)),0)</f>
        <v>4</v>
      </c>
      <c r="X604" s="69">
        <f>if(V604&lt;&gt;0,if(R604="Unknown", Assumptions!$B$43,R604),0)</f>
        <v>8</v>
      </c>
      <c r="Y604" s="68">
        <f t="shared" si="8"/>
        <v>0</v>
      </c>
      <c r="Z604" s="68">
        <f>if(V604&lt;&gt;0,if(  S604="Unknown", Assumptions!$B$44,S604),0)</f>
        <v>103</v>
      </c>
      <c r="AA604" s="68" t="str">
        <f>if(V604 ="N2",ifna(vlookup(W604&amp;"-"&amp;X604,'Ref. VM'!A:B,2,0),"Custom"),if(V604 ="E2" , ifna(vlookup(W604&amp;"-"&amp;X604,'Ref. VM'!D:E,2,0),"Custom"),if(V604="N2D",ifna(vlookup(W604&amp;"-"&amp;X604,'Ref. VM'!G:H,2,0),"Custom"),if(V604="N4",ifna(vlookup(W604&amp;"-"&amp;X604,'Ref. VM'!J:K,2,0),"Custom"),0))))</f>
        <v>Custom</v>
      </c>
      <c r="AB604" s="67" t="str">
        <f t="shared" si="9"/>
        <v>N2D-Custom vCPUs-CUD 3y</v>
      </c>
      <c r="AC604" s="67" t="str">
        <f t="shared" si="10"/>
        <v>N2D-Custom RAM-CUD 3y</v>
      </c>
      <c r="AD604" s="67">
        <f t="shared" si="11"/>
        <v>0</v>
      </c>
      <c r="AE604" s="69">
        <f>if(T604="Lift &amp; Shift Prod",730,if(T604="Lift &amp; Shift Noprod",Assumptions!$B$3,0))</f>
        <v>730</v>
      </c>
      <c r="AF604" s="70">
        <f>if( U604=0,0,if(Y604=0, ((vlookup(AB604,'SKU Pricing'!A:B,Assumptions!$B$2,0)*W604)+(vlookup(AC604,'SKU Pricing'!A:B,Assumptions!$B$2,0)*X604))*AE604,((vlookup(AB604,'SKU Pricing'!A:B,Assumptions!$B$2,0)*W604)+(vlookup(AC604,'SKU Pricing'!A:B,Assumptions!$B$2,0)*(W604*8))+(vlookup(AD604,'SKU Pricing'!A:B,Assumptions!$B$2,0)*(X604-(W604*8))))*AE604))</f>
        <v>55.81665264</v>
      </c>
      <c r="AG604" s="67" t="str">
        <f t="shared" si="12"/>
        <v>Windows Server</v>
      </c>
      <c r="AH604" s="70">
        <f>ifna(vlookup(AG604,'SKU Pricing'!A:B,Assumptions!$B$2,0)*W604*AE604,0)</f>
        <v>134.32</v>
      </c>
      <c r="AI604" s="62" t="str">
        <f t="shared" si="13"/>
        <v/>
      </c>
      <c r="AJ604" s="62" t="str">
        <f>if(V604&lt;&gt;0, if(T604="Lift &amp; Shift Noprod",Assumptions!$B$9,if(V604=Assumptions!$B$6,Assumptions!$B$10,if(P604=1,Assumptions!$B$8,Assumptions!$B$7))),"")</f>
        <v>Balanced</v>
      </c>
      <c r="AK604" s="69" t="str">
        <f t="shared" si="14"/>
        <v>Balanced</v>
      </c>
      <c r="AL604" s="69">
        <f>if(AJ604="Hyperdisk Balanced",Assumptions!$B$11,0)</f>
        <v>0</v>
      </c>
      <c r="AM604" s="69">
        <f>if(AJ604="Hyperdisk Balanced",Assumptions!$B$12,0)</f>
        <v>0</v>
      </c>
      <c r="AN604" s="70">
        <f>if(AK604=0,0,if(AJ604="Hyperdisk Balanced",vlookup(AK604&amp;" provisioned space",'SKU Pricing'!A:B,Assumptions!$B$2,0)*Z604+vlookup(AK604&amp;" provisioned IOPS",'SKU Pricing'!A:B,Assumptions!$B$2,0)*AL604*730+vlookup(AK604&amp;" provisioned throughput",'SKU Pricing'!A:B,Assumptions!$B$2,0)*AM604*730,vlookup(AK604,'SKU Pricing'!A:B,Assumptions!$B$2,0)*Z604))</f>
        <v>11.948</v>
      </c>
      <c r="AO604" s="70">
        <f t="shared" si="15"/>
        <v>202.0846526</v>
      </c>
      <c r="AP604" s="71" t="str">
        <f t="shared" si="16"/>
        <v>VM Manager</v>
      </c>
      <c r="AQ604" s="70">
        <f>ifna(vlookup(AP604,'SKU Pricing'!A:B,Assumptions!$B$2,0)*AE604,0)</f>
        <v>2.19</v>
      </c>
      <c r="AR604" s="72">
        <v>0.0</v>
      </c>
    </row>
    <row r="605">
      <c r="A605" s="61" t="s">
        <v>750</v>
      </c>
      <c r="B605" s="62" t="str">
        <f>ifna(if(vlookup(A605,vOS!A:B,2,0)="","Unknown",vlookup(A605,vOS!A:B,2,0)),"Unknown")</f>
        <v>Microsoft Windows Server 2022 (64-bit)</v>
      </c>
      <c r="C605" s="62">
        <f>vlookup(B605,'OS Study'!A:D,2,0)</f>
        <v>0</v>
      </c>
      <c r="D605" s="62" t="str">
        <f>vlookup(B605,'OS Study'!A:D,3,0)</f>
        <v>Windows</v>
      </c>
      <c r="E605" s="62" t="str">
        <f>vlookup(B605,'OS Study'!A:D,4,0)</f>
        <v>Server</v>
      </c>
      <c r="F605" s="63" t="str">
        <f>vlookup(B605,'OS Study'!A:E,5,0)</f>
        <v>2022</v>
      </c>
      <c r="G605" s="62">
        <f>IF(vlookup(A605,'RVtools V2.1'!A:J,4,0)="non",0,1)</f>
        <v>1</v>
      </c>
      <c r="H605" s="62">
        <f>if(vlookup(A605,'RVtools V2.1'!A:K,11,0)="kube",1,0)</f>
        <v>0</v>
      </c>
      <c r="I605" s="62">
        <f t="shared" si="5"/>
        <v>0</v>
      </c>
      <c r="J605" s="62">
        <f>ifna(vlookup(A605,'Infra Study'!A:Q,17,0),0)</f>
        <v>0</v>
      </c>
      <c r="K605" s="64">
        <f>IFERROR(__xludf.DUMMYFUNCTION("N(REGEXMATCH(VLOOKUP(A605, 'RVtools V2.1'!A:H, 8, 0), ""^Serveur de fichiers""))"),0.0)</f>
        <v>0</v>
      </c>
      <c r="L605" s="64">
        <f t="shared" si="6"/>
        <v>0</v>
      </c>
      <c r="M605" s="67" t="str">
        <f>ifna(vlookup(A605,'RVtools V2.1'!A:I,8,0),"N/A")</f>
        <v>Infra - VM Administration</v>
      </c>
      <c r="N605" s="64">
        <f>IFERROR(__xludf.DUMMYFUNCTION("IF(REGEXMATCH(M605, ""(?i)"" &amp; JOIN(""|"", SPLIT(""kalisil"", "" ""))), 1, 0)"),0.0)</f>
        <v>0</v>
      </c>
      <c r="O605" s="64" t="str">
        <f>vlookup(A605,'RVtools V2.1'!A:H,7,0)</f>
        <v>T3</v>
      </c>
      <c r="P605" s="64">
        <f>if(vlookup(A605,'RVtools V2.1'!A:H,5,0)="oui",1,0)</f>
        <v>0</v>
      </c>
      <c r="Q605" s="64">
        <f>ifna(vlookup(A605,vCPU!A:B,2,0),"Unknown")</f>
        <v>4</v>
      </c>
      <c r="R605" s="66">
        <f>ifna(vlookup(A605,vMemory!A:C,3,0),"Unknown")</f>
        <v>8</v>
      </c>
      <c r="S605" s="66">
        <f>ifna(vlookup(A605,vDisk!A:C,3,0),"Unknown")</f>
        <v>78</v>
      </c>
      <c r="T605" s="67" t="str">
        <f t="array" ref="T605">IFS(
   L605=1, "No Lift &amp; Shift",
   J605=1, XLOOKUP(A605, 'Infra Study'!A:A, 'Infra Study'!P:P),
   I605=1, "No Lift &amp; Shift",
   H605=1, "GKE",
   K605=1, "GCNV",
   G605=1, "Lift &amp; Shift Prod",
   TRUE, "Lift &amp; Shift Noprod"
)</f>
        <v>Lift &amp; Shift Prod</v>
      </c>
      <c r="U605" s="67">
        <f t="shared" si="7"/>
        <v>1</v>
      </c>
      <c r="V605" s="68" t="str">
        <f>if(T605="Lift &amp; Shift Noprod",if( Y605=0,Assumptions!$B$5, Assumptions!$B$4),if(T605="Lift &amp; Shift Prod",if(AND(N605=1,O605="T1"),Assumptions!$B$6,Assumptions!$B$4),0))</f>
        <v>N2D</v>
      </c>
      <c r="W605" s="69">
        <f>if(V605&lt;&gt;0,if(Q605="Unknown", Assumptions!$B$42,If(Q605&gt;1,Q605,2)),0)</f>
        <v>4</v>
      </c>
      <c r="X605" s="69">
        <f>if(V605&lt;&gt;0,if(R605="Unknown", Assumptions!$B$43,R605),0)</f>
        <v>8</v>
      </c>
      <c r="Y605" s="68">
        <f t="shared" si="8"/>
        <v>0</v>
      </c>
      <c r="Z605" s="68">
        <f>if(V605&lt;&gt;0,if(  S605="Unknown", Assumptions!$B$44,S605),0)</f>
        <v>78</v>
      </c>
      <c r="AA605" s="68" t="str">
        <f>if(V605 ="N2",ifna(vlookup(W605&amp;"-"&amp;X605,'Ref. VM'!A:B,2,0),"Custom"),if(V605 ="E2" , ifna(vlookup(W605&amp;"-"&amp;X605,'Ref. VM'!D:E,2,0),"Custom"),if(V605="N2D",ifna(vlookup(W605&amp;"-"&amp;X605,'Ref. VM'!G:H,2,0),"Custom"),if(V605="N4",ifna(vlookup(W605&amp;"-"&amp;X605,'Ref. VM'!J:K,2,0),"Custom"),0))))</f>
        <v>Custom</v>
      </c>
      <c r="AB605" s="67" t="str">
        <f t="shared" si="9"/>
        <v>N2D-Custom vCPUs-CUD 3y</v>
      </c>
      <c r="AC605" s="67" t="str">
        <f t="shared" si="10"/>
        <v>N2D-Custom RAM-CUD 3y</v>
      </c>
      <c r="AD605" s="67">
        <f t="shared" si="11"/>
        <v>0</v>
      </c>
      <c r="AE605" s="69">
        <f>if(T605="Lift &amp; Shift Prod",730,if(T605="Lift &amp; Shift Noprod",Assumptions!$B$3,0))</f>
        <v>730</v>
      </c>
      <c r="AF605" s="70">
        <f>if( U605=0,0,if(Y605=0, ((vlookup(AB605,'SKU Pricing'!A:B,Assumptions!$B$2,0)*W605)+(vlookup(AC605,'SKU Pricing'!A:B,Assumptions!$B$2,0)*X605))*AE605,((vlookup(AB605,'SKU Pricing'!A:B,Assumptions!$B$2,0)*W605)+(vlookup(AC605,'SKU Pricing'!A:B,Assumptions!$B$2,0)*(W605*8))+(vlookup(AD605,'SKU Pricing'!A:B,Assumptions!$B$2,0)*(X605-(W605*8))))*AE605))</f>
        <v>55.81665264</v>
      </c>
      <c r="AG605" s="67" t="str">
        <f t="shared" si="12"/>
        <v>Windows Server</v>
      </c>
      <c r="AH605" s="70">
        <f>ifna(vlookup(AG605,'SKU Pricing'!A:B,Assumptions!$B$2,0)*W605*AE605,0)</f>
        <v>134.32</v>
      </c>
      <c r="AI605" s="62" t="str">
        <f t="shared" si="13"/>
        <v/>
      </c>
      <c r="AJ605" s="62" t="str">
        <f>if(V605&lt;&gt;0, if(T605="Lift &amp; Shift Noprod",Assumptions!$B$9,if(V605=Assumptions!$B$6,Assumptions!$B$10,if(P605=1,Assumptions!$B$8,Assumptions!$B$7))),"")</f>
        <v>Balanced</v>
      </c>
      <c r="AK605" s="69" t="str">
        <f t="shared" si="14"/>
        <v>Balanced</v>
      </c>
      <c r="AL605" s="69">
        <f>if(AJ605="Hyperdisk Balanced",Assumptions!$B$11,0)</f>
        <v>0</v>
      </c>
      <c r="AM605" s="69">
        <f>if(AJ605="Hyperdisk Balanced",Assumptions!$B$12,0)</f>
        <v>0</v>
      </c>
      <c r="AN605" s="70">
        <f>if(AK605=0,0,if(AJ605="Hyperdisk Balanced",vlookup(AK605&amp;" provisioned space",'SKU Pricing'!A:B,Assumptions!$B$2,0)*Z605+vlookup(AK605&amp;" provisioned IOPS",'SKU Pricing'!A:B,Assumptions!$B$2,0)*AL605*730+vlookup(AK605&amp;" provisioned throughput",'SKU Pricing'!A:B,Assumptions!$B$2,0)*AM605*730,vlookup(AK605,'SKU Pricing'!A:B,Assumptions!$B$2,0)*Z605))</f>
        <v>9.048</v>
      </c>
      <c r="AO605" s="70">
        <f t="shared" si="15"/>
        <v>199.1846526</v>
      </c>
      <c r="AP605" s="71" t="str">
        <f t="shared" si="16"/>
        <v>VM Manager</v>
      </c>
      <c r="AQ605" s="70">
        <f>ifna(vlookup(AP605,'SKU Pricing'!A:B,Assumptions!$B$2,0)*AE605,0)</f>
        <v>2.19</v>
      </c>
      <c r="AR605" s="72">
        <v>0.0</v>
      </c>
    </row>
    <row r="606">
      <c r="A606" s="61" t="s">
        <v>751</v>
      </c>
      <c r="B606" s="62" t="str">
        <f>ifna(if(vlookup(A606,vOS!A:B,2,0)="","Unknown",vlookup(A606,vOS!A:B,2,0)),"Unknown")</f>
        <v>Microsoft Windows Server 2022 (64-bit)</v>
      </c>
      <c r="C606" s="62">
        <f>vlookup(B606,'OS Study'!A:D,2,0)</f>
        <v>0</v>
      </c>
      <c r="D606" s="62" t="str">
        <f>vlookup(B606,'OS Study'!A:D,3,0)</f>
        <v>Windows</v>
      </c>
      <c r="E606" s="62" t="str">
        <f>vlookup(B606,'OS Study'!A:D,4,0)</f>
        <v>Server</v>
      </c>
      <c r="F606" s="63" t="str">
        <f>vlookup(B606,'OS Study'!A:E,5,0)</f>
        <v>2022</v>
      </c>
      <c r="G606" s="62">
        <f>IF(vlookup(A606,'RVtools V2.1'!A:J,4,0)="non",0,1)</f>
        <v>1</v>
      </c>
      <c r="H606" s="62">
        <f>if(vlookup(A606,'RVtools V2.1'!A:K,11,0)="kube",1,0)</f>
        <v>0</v>
      </c>
      <c r="I606" s="62">
        <f t="shared" si="5"/>
        <v>0</v>
      </c>
      <c r="J606" s="62">
        <f>ifna(vlookup(A606,'Infra Study'!A:Q,17,0),0)</f>
        <v>0</v>
      </c>
      <c r="K606" s="64">
        <f>IFERROR(__xludf.DUMMYFUNCTION("N(REGEXMATCH(VLOOKUP(A606, 'RVtools V2.1'!A:H, 8, 0), ""^Serveur de fichiers""))"),0.0)</f>
        <v>0</v>
      </c>
      <c r="L606" s="64">
        <f t="shared" si="6"/>
        <v>0</v>
      </c>
      <c r="M606" s="67" t="str">
        <f>ifna(vlookup(A606,'RVtools V2.1'!A:I,8,0),"N/A")</f>
        <v>Infra - VM Administration</v>
      </c>
      <c r="N606" s="64">
        <f>IFERROR(__xludf.DUMMYFUNCTION("IF(REGEXMATCH(M606, ""(?i)"" &amp; JOIN(""|"", SPLIT(""kalisil"", "" ""))), 1, 0)"),0.0)</f>
        <v>0</v>
      </c>
      <c r="O606" s="64" t="str">
        <f>vlookup(A606,'RVtools V2.1'!A:H,7,0)</f>
        <v>T3</v>
      </c>
      <c r="P606" s="64">
        <f>if(vlookup(A606,'RVtools V2.1'!A:H,5,0)="oui",1,0)</f>
        <v>0</v>
      </c>
      <c r="Q606" s="64">
        <f>ifna(vlookup(A606,vCPU!A:B,2,0),"Unknown")</f>
        <v>2</v>
      </c>
      <c r="R606" s="66">
        <f>ifna(vlookup(A606,vMemory!A:C,3,0),"Unknown")</f>
        <v>4</v>
      </c>
      <c r="S606" s="66">
        <f>ifna(vlookup(A606,vDisk!A:C,3,0),"Unknown")</f>
        <v>42</v>
      </c>
      <c r="T606" s="67" t="str">
        <f t="array" ref="T606">IFS(
   L606=1, "No Lift &amp; Shift",
   J606=1, XLOOKUP(A606, 'Infra Study'!A:A, 'Infra Study'!P:P),
   I606=1, "No Lift &amp; Shift",
   H606=1, "GKE",
   K606=1, "GCNV",
   G606=1, "Lift &amp; Shift Prod",
   TRUE, "Lift &amp; Shift Noprod"
)</f>
        <v>Lift &amp; Shift Prod</v>
      </c>
      <c r="U606" s="67">
        <f t="shared" si="7"/>
        <v>1</v>
      </c>
      <c r="V606" s="68" t="str">
        <f>if(T606="Lift &amp; Shift Noprod",if( Y606=0,Assumptions!$B$5, Assumptions!$B$4),if(T606="Lift &amp; Shift Prod",if(AND(N606=1,O606="T1"),Assumptions!$B$6,Assumptions!$B$4),0))</f>
        <v>N2D</v>
      </c>
      <c r="W606" s="69">
        <f>if(V606&lt;&gt;0,if(Q606="Unknown", Assumptions!$B$42,If(Q606&gt;1,Q606,2)),0)</f>
        <v>2</v>
      </c>
      <c r="X606" s="69">
        <f>if(V606&lt;&gt;0,if(R606="Unknown", Assumptions!$B$43,R606),0)</f>
        <v>4</v>
      </c>
      <c r="Y606" s="68">
        <f t="shared" si="8"/>
        <v>0</v>
      </c>
      <c r="Z606" s="68">
        <f>if(V606&lt;&gt;0,if(  S606="Unknown", Assumptions!$B$44,S606),0)</f>
        <v>42</v>
      </c>
      <c r="AA606" s="68" t="str">
        <f>if(V606 ="N2",ifna(vlookup(W606&amp;"-"&amp;X606,'Ref. VM'!A:B,2,0),"Custom"),if(V606 ="E2" , ifna(vlookup(W606&amp;"-"&amp;X606,'Ref. VM'!D:E,2,0),"Custom"),if(V606="N2D",ifna(vlookup(W606&amp;"-"&amp;X606,'Ref. VM'!G:H,2,0),"Custom"),if(V606="N4",ifna(vlookup(W606&amp;"-"&amp;X606,'Ref. VM'!J:K,2,0),"Custom"),0))))</f>
        <v>Custom</v>
      </c>
      <c r="AB606" s="67" t="str">
        <f t="shared" si="9"/>
        <v>N2D-Custom vCPUs-CUD 3y</v>
      </c>
      <c r="AC606" s="67" t="str">
        <f t="shared" si="10"/>
        <v>N2D-Custom RAM-CUD 3y</v>
      </c>
      <c r="AD606" s="67">
        <f t="shared" si="11"/>
        <v>0</v>
      </c>
      <c r="AE606" s="69">
        <f>if(T606="Lift &amp; Shift Prod",730,if(T606="Lift &amp; Shift Noprod",Assumptions!$B$3,0))</f>
        <v>730</v>
      </c>
      <c r="AF606" s="70">
        <f>if( U606=0,0,if(Y606=0, ((vlookup(AB606,'SKU Pricing'!A:B,Assumptions!$B$2,0)*W606)+(vlookup(AC606,'SKU Pricing'!A:B,Assumptions!$B$2,0)*X606))*AE606,((vlookup(AB606,'SKU Pricing'!A:B,Assumptions!$B$2,0)*W606)+(vlookup(AC606,'SKU Pricing'!A:B,Assumptions!$B$2,0)*(W606*8))+(vlookup(AD606,'SKU Pricing'!A:B,Assumptions!$B$2,0)*(X606-(W606*8))))*AE606))</f>
        <v>27.90832632</v>
      </c>
      <c r="AG606" s="67" t="str">
        <f t="shared" si="12"/>
        <v>Windows Server</v>
      </c>
      <c r="AH606" s="70">
        <f>ifna(vlookup(AG606,'SKU Pricing'!A:B,Assumptions!$B$2,0)*W606*AE606,0)</f>
        <v>67.16</v>
      </c>
      <c r="AI606" s="62" t="str">
        <f t="shared" si="13"/>
        <v/>
      </c>
      <c r="AJ606" s="62" t="str">
        <f>if(V606&lt;&gt;0, if(T606="Lift &amp; Shift Noprod",Assumptions!$B$9,if(V606=Assumptions!$B$6,Assumptions!$B$10,if(P606=1,Assumptions!$B$8,Assumptions!$B$7))),"")</f>
        <v>Balanced</v>
      </c>
      <c r="AK606" s="69" t="str">
        <f t="shared" si="14"/>
        <v>Balanced</v>
      </c>
      <c r="AL606" s="69">
        <f>if(AJ606="Hyperdisk Balanced",Assumptions!$B$11,0)</f>
        <v>0</v>
      </c>
      <c r="AM606" s="69">
        <f>if(AJ606="Hyperdisk Balanced",Assumptions!$B$12,0)</f>
        <v>0</v>
      </c>
      <c r="AN606" s="70">
        <f>if(AK606=0,0,if(AJ606="Hyperdisk Balanced",vlookup(AK606&amp;" provisioned space",'SKU Pricing'!A:B,Assumptions!$B$2,0)*Z606+vlookup(AK606&amp;" provisioned IOPS",'SKU Pricing'!A:B,Assumptions!$B$2,0)*AL606*730+vlookup(AK606&amp;" provisioned throughput",'SKU Pricing'!A:B,Assumptions!$B$2,0)*AM606*730,vlookup(AK606,'SKU Pricing'!A:B,Assumptions!$B$2,0)*Z606))</f>
        <v>4.872</v>
      </c>
      <c r="AO606" s="70">
        <f t="shared" si="15"/>
        <v>99.94032632</v>
      </c>
      <c r="AP606" s="71" t="str">
        <f t="shared" si="16"/>
        <v>VM Manager</v>
      </c>
      <c r="AQ606" s="70">
        <f>ifna(vlookup(AP606,'SKU Pricing'!A:B,Assumptions!$B$2,0)*AE606,0)</f>
        <v>2.19</v>
      </c>
      <c r="AR606" s="72">
        <v>0.0</v>
      </c>
    </row>
    <row r="607">
      <c r="A607" s="61" t="s">
        <v>752</v>
      </c>
      <c r="B607" s="62" t="str">
        <f>ifna(if(vlookup(A607,vOS!A:B,2,0)="","Unknown",vlookup(A607,vOS!A:B,2,0)),"Unknown")</f>
        <v>Microsoft Windows Server 2025 (64-bit)</v>
      </c>
      <c r="C607" s="62">
        <f>vlookup(B607,'OS Study'!A:D,2,0)</f>
        <v>0</v>
      </c>
      <c r="D607" s="62" t="str">
        <f>vlookup(B607,'OS Study'!A:D,3,0)</f>
        <v>Windows</v>
      </c>
      <c r="E607" s="62" t="str">
        <f>vlookup(B607,'OS Study'!A:D,4,0)</f>
        <v>Server</v>
      </c>
      <c r="F607" s="63" t="str">
        <f>vlookup(B607,'OS Study'!A:E,5,0)</f>
        <v>2025</v>
      </c>
      <c r="G607" s="62">
        <f>IF(vlookup(A607,'RVtools V2.1'!A:J,4,0)="non",0,1)</f>
        <v>1</v>
      </c>
      <c r="H607" s="62">
        <f>if(vlookup(A607,'RVtools V2.1'!A:K,11,0)="kube",1,0)</f>
        <v>0</v>
      </c>
      <c r="I607" s="62">
        <f t="shared" si="5"/>
        <v>0</v>
      </c>
      <c r="J607" s="62">
        <f>ifna(vlookup(A607,'Infra Study'!A:Q,17,0),0)</f>
        <v>0</v>
      </c>
      <c r="K607" s="64">
        <f>IFERROR(__xludf.DUMMYFUNCTION("N(REGEXMATCH(VLOOKUP(A607, 'RVtools V2.1'!A:H, 8, 0), ""^Serveur de fichiers""))"),0.0)</f>
        <v>0</v>
      </c>
      <c r="L607" s="64">
        <f t="shared" si="6"/>
        <v>0</v>
      </c>
      <c r="M607" s="67" t="str">
        <f>ifna(vlookup(A607,'RVtools V2.1'!A:I,8,0),"N/A")</f>
        <v>Infra - VM Administration</v>
      </c>
      <c r="N607" s="64">
        <f>IFERROR(__xludf.DUMMYFUNCTION("IF(REGEXMATCH(M607, ""(?i)"" &amp; JOIN(""|"", SPLIT(""kalisil"", "" ""))), 1, 0)"),0.0)</f>
        <v>0</v>
      </c>
      <c r="O607" s="64" t="str">
        <f>vlookup(A607,'RVtools V2.1'!A:H,7,0)</f>
        <v>T3</v>
      </c>
      <c r="P607" s="64">
        <f>if(vlookup(A607,'RVtools V2.1'!A:H,5,0)="oui",1,0)</f>
        <v>0</v>
      </c>
      <c r="Q607" s="64">
        <f>ifna(vlookup(A607,vCPU!A:B,2,0),"Unknown")</f>
        <v>4</v>
      </c>
      <c r="R607" s="66">
        <f>ifna(vlookup(A607,vMemory!A:C,3,0),"Unknown")</f>
        <v>16</v>
      </c>
      <c r="S607" s="66">
        <f>ifna(vlookup(A607,vDisk!A:C,3,0),"Unknown")</f>
        <v>128</v>
      </c>
      <c r="T607" s="67" t="str">
        <f t="array" ref="T607">IFS(
   L607=1, "No Lift &amp; Shift",
   J607=1, XLOOKUP(A607, 'Infra Study'!A:A, 'Infra Study'!P:P),
   I607=1, "No Lift &amp; Shift",
   H607=1, "GKE",
   K607=1, "GCNV",
   G607=1, "Lift &amp; Shift Prod",
   TRUE, "Lift &amp; Shift Noprod"
)</f>
        <v>Lift &amp; Shift Prod</v>
      </c>
      <c r="U607" s="67">
        <f t="shared" si="7"/>
        <v>1</v>
      </c>
      <c r="V607" s="68" t="str">
        <f>if(T607="Lift &amp; Shift Noprod",if( Y607=0,Assumptions!$B$5, Assumptions!$B$4),if(T607="Lift &amp; Shift Prod",if(AND(N607=1,O607="T1"),Assumptions!$B$6,Assumptions!$B$4),0))</f>
        <v>N2D</v>
      </c>
      <c r="W607" s="69">
        <f>if(V607&lt;&gt;0,if(Q607="Unknown", Assumptions!$B$42,If(Q607&gt;1,Q607,2)),0)</f>
        <v>4</v>
      </c>
      <c r="X607" s="69">
        <f>if(V607&lt;&gt;0,if(R607="Unknown", Assumptions!$B$43,R607),0)</f>
        <v>16</v>
      </c>
      <c r="Y607" s="68">
        <f t="shared" si="8"/>
        <v>0</v>
      </c>
      <c r="Z607" s="68">
        <f>if(V607&lt;&gt;0,if(  S607="Unknown", Assumptions!$B$44,S607),0)</f>
        <v>128</v>
      </c>
      <c r="AA607" s="68" t="str">
        <f>if(V607 ="N2",ifna(vlookup(W607&amp;"-"&amp;X607,'Ref. VM'!A:B,2,0),"Custom"),if(V607 ="E2" , ifna(vlookup(W607&amp;"-"&amp;X607,'Ref. VM'!D:E,2,0),"Custom"),if(V607="N2D",ifna(vlookup(W607&amp;"-"&amp;X607,'Ref. VM'!G:H,2,0),"Custom"),if(V607="N4",ifna(vlookup(W607&amp;"-"&amp;X607,'Ref. VM'!J:K,2,0),"Custom"),0))))</f>
        <v>Predefined</v>
      </c>
      <c r="AB607" s="67" t="str">
        <f t="shared" si="9"/>
        <v>N2D-Predefined vCPUs-CUD 3y</v>
      </c>
      <c r="AC607" s="67" t="str">
        <f t="shared" si="10"/>
        <v>N2D-Predefined RAM-CUD 3y</v>
      </c>
      <c r="AD607" s="67">
        <f t="shared" si="11"/>
        <v>0</v>
      </c>
      <c r="AE607" s="62">
        <f>if(T607="Lift &amp; Shift Prod",730,if(T607="Lift &amp; Shift Noprod",Assumptions!$B$3,0))</f>
        <v>730</v>
      </c>
      <c r="AF607" s="70">
        <f>if( U607=0,0,if(Y607=0, ((vlookup(AB607,'SKU Pricing'!A:B,Assumptions!$B$2,0)*W607)+(vlookup(AC607,'SKU Pricing'!A:B,Assumptions!$B$2,0)*X607))*AE607,((vlookup(AB607,'SKU Pricing'!A:B,Assumptions!$B$2,0)*W607)+(vlookup(AC607,'SKU Pricing'!A:B,Assumptions!$B$2,0)*(W607*8))+(vlookup(AD607,'SKU Pricing'!A:B,Assumptions!$B$2,0)*(X607-(W607*8))))*AE607))</f>
        <v>64.3974464</v>
      </c>
      <c r="AG607" s="67" t="str">
        <f t="shared" si="12"/>
        <v>Windows Server</v>
      </c>
      <c r="AH607" s="70">
        <f>ifna(vlookup(AG607,'SKU Pricing'!A:B,Assumptions!$B$2,0)*W607*AE607,0)</f>
        <v>134.32</v>
      </c>
      <c r="AI607" s="62" t="str">
        <f t="shared" si="13"/>
        <v/>
      </c>
      <c r="AJ607" s="62" t="str">
        <f>if(V607&lt;&gt;0, if(T607="Lift &amp; Shift Noprod",Assumptions!$B$9,if(V607=Assumptions!$B$6,Assumptions!$B$10,if(P607=1,Assumptions!$B$8,Assumptions!$B$7))),"")</f>
        <v>Balanced</v>
      </c>
      <c r="AK607" s="69" t="str">
        <f t="shared" si="14"/>
        <v>Balanced</v>
      </c>
      <c r="AL607" s="69">
        <f>if(AJ607="Hyperdisk Balanced",Assumptions!$B$11,0)</f>
        <v>0</v>
      </c>
      <c r="AM607" s="69">
        <f>if(AJ607="Hyperdisk Balanced",Assumptions!$B$12,0)</f>
        <v>0</v>
      </c>
      <c r="AN607" s="70">
        <f>if(AK607=0,0,if(AJ607="Hyperdisk Balanced",vlookup(AK607&amp;" provisioned space",'SKU Pricing'!A:B,Assumptions!$B$2,0)*Z607+vlookup(AK607&amp;" provisioned IOPS",'SKU Pricing'!A:B,Assumptions!$B$2,0)*AL607*730+vlookup(AK607&amp;" provisioned throughput",'SKU Pricing'!A:B,Assumptions!$B$2,0)*AM607*730,vlookup(AK607,'SKU Pricing'!A:B,Assumptions!$B$2,0)*Z607))</f>
        <v>14.848</v>
      </c>
      <c r="AO607" s="70">
        <f t="shared" si="15"/>
        <v>213.5654464</v>
      </c>
      <c r="AP607" s="71" t="str">
        <f t="shared" si="16"/>
        <v>VM Manager</v>
      </c>
      <c r="AQ607" s="70">
        <f>ifna(vlookup(AP607,'SKU Pricing'!A:B,Assumptions!$B$2,0)*AE607,0)</f>
        <v>2.19</v>
      </c>
      <c r="AR607" s="72">
        <v>0.0</v>
      </c>
    </row>
    <row r="608">
      <c r="A608" s="61" t="s">
        <v>753</v>
      </c>
      <c r="B608" s="62" t="str">
        <f>ifna(if(vlookup(A608,vOS!A:B,2,0)="","Unknown",vlookup(A608,vOS!A:B,2,0)),"Unknown")</f>
        <v>Microsoft Windows Server 2022 (64-bit)</v>
      </c>
      <c r="C608" s="62">
        <f>vlookup(B608,'OS Study'!A:D,2,0)</f>
        <v>0</v>
      </c>
      <c r="D608" s="62" t="str">
        <f>vlookup(B608,'OS Study'!A:D,3,0)</f>
        <v>Windows</v>
      </c>
      <c r="E608" s="62" t="str">
        <f>vlookup(B608,'OS Study'!A:D,4,0)</f>
        <v>Server</v>
      </c>
      <c r="F608" s="63" t="str">
        <f>vlookup(B608,'OS Study'!A:E,5,0)</f>
        <v>2022</v>
      </c>
      <c r="G608" s="62">
        <f>IF(vlookup(A608,'RVtools V2.1'!A:J,4,0)="non",0,1)</f>
        <v>1</v>
      </c>
      <c r="H608" s="62">
        <f>if(vlookup(A608,'RVtools V2.1'!A:K,11,0)="kube",1,0)</f>
        <v>0</v>
      </c>
      <c r="I608" s="62">
        <f t="shared" si="5"/>
        <v>0</v>
      </c>
      <c r="J608" s="62">
        <f>ifna(vlookup(A608,'Infra Study'!A:Q,17,0),0)</f>
        <v>0</v>
      </c>
      <c r="K608" s="64">
        <f>IFERROR(__xludf.DUMMYFUNCTION("N(REGEXMATCH(VLOOKUP(A608, 'RVtools V2.1'!A:H, 8, 0), ""^Serveur de fichiers""))"),0.0)</f>
        <v>0</v>
      </c>
      <c r="L608" s="64">
        <f t="shared" si="6"/>
        <v>0</v>
      </c>
      <c r="M608" s="67" t="str">
        <f>ifna(vlookup(A608,'RVtools V2.1'!A:I,8,0),"N/A")</f>
        <v>Infra - VM Administration</v>
      </c>
      <c r="N608" s="64">
        <f>IFERROR(__xludf.DUMMYFUNCTION("IF(REGEXMATCH(M608, ""(?i)"" &amp; JOIN(""|"", SPLIT(""kalisil"", "" ""))), 1, 0)"),0.0)</f>
        <v>0</v>
      </c>
      <c r="O608" s="64" t="str">
        <f>vlookup(A608,'RVtools V2.1'!A:H,7,0)</f>
        <v>T3</v>
      </c>
      <c r="P608" s="64">
        <f>if(vlookup(A608,'RVtools V2.1'!A:H,5,0)="oui",1,0)</f>
        <v>0</v>
      </c>
      <c r="Q608" s="64">
        <f>ifna(vlookup(A608,vCPU!A:B,2,0),"Unknown")</f>
        <v>4</v>
      </c>
      <c r="R608" s="66">
        <f>ifna(vlookup(A608,vMemory!A:C,3,0),"Unknown")</f>
        <v>8</v>
      </c>
      <c r="S608" s="66">
        <f>ifna(vlookup(A608,vDisk!A:C,3,0),"Unknown")</f>
        <v>154</v>
      </c>
      <c r="T608" s="67" t="str">
        <f t="array" ref="T608">IFS(
   L608=1, "No Lift &amp; Shift",
   J608=1, XLOOKUP(A608, 'Infra Study'!A:A, 'Infra Study'!P:P),
   I608=1, "No Lift &amp; Shift",
   H608=1, "GKE",
   K608=1, "GCNV",
   G608=1, "Lift &amp; Shift Prod",
   TRUE, "Lift &amp; Shift Noprod"
)</f>
        <v>Lift &amp; Shift Prod</v>
      </c>
      <c r="U608" s="67">
        <f t="shared" si="7"/>
        <v>1</v>
      </c>
      <c r="V608" s="68" t="str">
        <f>if(T608="Lift &amp; Shift Noprod",if( Y608=0,Assumptions!$B$5, Assumptions!$B$4),if(T608="Lift &amp; Shift Prod",if(AND(N608=1,O608="T1"),Assumptions!$B$6,Assumptions!$B$4),0))</f>
        <v>N2D</v>
      </c>
      <c r="W608" s="69">
        <f>if(V608&lt;&gt;0,if(Q608="Unknown", Assumptions!$B$42,If(Q608&gt;1,Q608,2)),0)</f>
        <v>4</v>
      </c>
      <c r="X608" s="69">
        <f>if(V608&lt;&gt;0,if(R608="Unknown", Assumptions!$B$43,R608),0)</f>
        <v>8</v>
      </c>
      <c r="Y608" s="68">
        <f t="shared" si="8"/>
        <v>0</v>
      </c>
      <c r="Z608" s="68">
        <f>if(V608&lt;&gt;0,if(  S608="Unknown", Assumptions!$B$44,S608),0)</f>
        <v>154</v>
      </c>
      <c r="AA608" s="68" t="str">
        <f>if(V608 ="N2",ifna(vlookup(W608&amp;"-"&amp;X608,'Ref. VM'!A:B,2,0),"Custom"),if(V608 ="E2" , ifna(vlookup(W608&amp;"-"&amp;X608,'Ref. VM'!D:E,2,0),"Custom"),if(V608="N2D",ifna(vlookup(W608&amp;"-"&amp;X608,'Ref. VM'!G:H,2,0),"Custom"),if(V608="N4",ifna(vlookup(W608&amp;"-"&amp;X608,'Ref. VM'!J:K,2,0),"Custom"),0))))</f>
        <v>Custom</v>
      </c>
      <c r="AB608" s="67" t="str">
        <f t="shared" si="9"/>
        <v>N2D-Custom vCPUs-CUD 3y</v>
      </c>
      <c r="AC608" s="67" t="str">
        <f t="shared" si="10"/>
        <v>N2D-Custom RAM-CUD 3y</v>
      </c>
      <c r="AD608" s="67">
        <f t="shared" si="11"/>
        <v>0</v>
      </c>
      <c r="AE608" s="69">
        <f>if(T608="Lift &amp; Shift Prod",730,if(T608="Lift &amp; Shift Noprod",Assumptions!$B$3,0))</f>
        <v>730</v>
      </c>
      <c r="AF608" s="70">
        <f>if( U608=0,0,if(Y608=0, ((vlookup(AB608,'SKU Pricing'!A:B,Assumptions!$B$2,0)*W608)+(vlookup(AC608,'SKU Pricing'!A:B,Assumptions!$B$2,0)*X608))*AE608,((vlookup(AB608,'SKU Pricing'!A:B,Assumptions!$B$2,0)*W608)+(vlookup(AC608,'SKU Pricing'!A:B,Assumptions!$B$2,0)*(W608*8))+(vlookup(AD608,'SKU Pricing'!A:B,Assumptions!$B$2,0)*(X608-(W608*8))))*AE608))</f>
        <v>55.81665264</v>
      </c>
      <c r="AG608" s="67" t="str">
        <f t="shared" si="12"/>
        <v>Windows Server</v>
      </c>
      <c r="AH608" s="70">
        <f>ifna(vlookup(AG608,'SKU Pricing'!A:B,Assumptions!$B$2,0)*W608*AE608,0)</f>
        <v>134.32</v>
      </c>
      <c r="AI608" s="62" t="str">
        <f t="shared" si="13"/>
        <v/>
      </c>
      <c r="AJ608" s="62" t="str">
        <f>if(V608&lt;&gt;0, if(T608="Lift &amp; Shift Noprod",Assumptions!$B$9,if(V608=Assumptions!$B$6,Assumptions!$B$10,if(P608=1,Assumptions!$B$8,Assumptions!$B$7))),"")</f>
        <v>Balanced</v>
      </c>
      <c r="AK608" s="69" t="str">
        <f t="shared" si="14"/>
        <v>Balanced</v>
      </c>
      <c r="AL608" s="69">
        <f>if(AJ608="Hyperdisk Balanced",Assumptions!$B$11,0)</f>
        <v>0</v>
      </c>
      <c r="AM608" s="69">
        <f>if(AJ608="Hyperdisk Balanced",Assumptions!$B$12,0)</f>
        <v>0</v>
      </c>
      <c r="AN608" s="70">
        <f>if(AK608=0,0,if(AJ608="Hyperdisk Balanced",vlookup(AK608&amp;" provisioned space",'SKU Pricing'!A:B,Assumptions!$B$2,0)*Z608+vlookup(AK608&amp;" provisioned IOPS",'SKU Pricing'!A:B,Assumptions!$B$2,0)*AL608*730+vlookup(AK608&amp;" provisioned throughput",'SKU Pricing'!A:B,Assumptions!$B$2,0)*AM608*730,vlookup(AK608,'SKU Pricing'!A:B,Assumptions!$B$2,0)*Z608))</f>
        <v>17.864</v>
      </c>
      <c r="AO608" s="70">
        <f t="shared" si="15"/>
        <v>208.0006526</v>
      </c>
      <c r="AP608" s="71" t="str">
        <f t="shared" si="16"/>
        <v>VM Manager</v>
      </c>
      <c r="AQ608" s="70">
        <f>ifna(vlookup(AP608,'SKU Pricing'!A:B,Assumptions!$B$2,0)*AE608,0)</f>
        <v>2.19</v>
      </c>
      <c r="AR608" s="72">
        <v>0.0</v>
      </c>
    </row>
    <row r="609">
      <c r="A609" s="61" t="s">
        <v>754</v>
      </c>
      <c r="B609" s="62" t="str">
        <f>ifna(if(vlookup(A609,vOS!A:B,2,0)="","Unknown",vlookup(A609,vOS!A:B,2,0)),"Unknown")</f>
        <v>Microsoft Windows Server 2022 (64-bit)</v>
      </c>
      <c r="C609" s="62">
        <f>vlookup(B609,'OS Study'!A:D,2,0)</f>
        <v>0</v>
      </c>
      <c r="D609" s="62" t="str">
        <f>vlookup(B609,'OS Study'!A:D,3,0)</f>
        <v>Windows</v>
      </c>
      <c r="E609" s="62" t="str">
        <f>vlookup(B609,'OS Study'!A:D,4,0)</f>
        <v>Server</v>
      </c>
      <c r="F609" s="63" t="str">
        <f>vlookup(B609,'OS Study'!A:E,5,0)</f>
        <v>2022</v>
      </c>
      <c r="G609" s="62">
        <f>IF(vlookup(A609,'RVtools V2.1'!A:J,4,0)="non",0,1)</f>
        <v>1</v>
      </c>
      <c r="H609" s="62">
        <f>if(vlookup(A609,'RVtools V2.1'!A:K,11,0)="kube",1,0)</f>
        <v>0</v>
      </c>
      <c r="I609" s="62">
        <f t="shared" si="5"/>
        <v>0</v>
      </c>
      <c r="J609" s="62">
        <f>ifna(vlookup(A609,'Infra Study'!A:Q,17,0),0)</f>
        <v>0</v>
      </c>
      <c r="K609" s="64">
        <f>IFERROR(__xludf.DUMMYFUNCTION("N(REGEXMATCH(VLOOKUP(A609, 'RVtools V2.1'!A:H, 8, 0), ""^Serveur de fichiers""))"),0.0)</f>
        <v>0</v>
      </c>
      <c r="L609" s="64">
        <f t="shared" si="6"/>
        <v>0</v>
      </c>
      <c r="M609" s="67" t="str">
        <f>ifna(vlookup(A609,'RVtools V2.1'!A:I,8,0),"N/A")</f>
        <v>Infra - VM Administration</v>
      </c>
      <c r="N609" s="64">
        <f>IFERROR(__xludf.DUMMYFUNCTION("IF(REGEXMATCH(M609, ""(?i)"" &amp; JOIN(""|"", SPLIT(""kalisil"", "" ""))), 1, 0)"),0.0)</f>
        <v>0</v>
      </c>
      <c r="O609" s="64" t="str">
        <f>vlookup(A609,'RVtools V2.1'!A:H,7,0)</f>
        <v>T3</v>
      </c>
      <c r="P609" s="64">
        <f>if(vlookup(A609,'RVtools V2.1'!A:H,5,0)="oui",1,0)</f>
        <v>0</v>
      </c>
      <c r="Q609" s="64">
        <f>ifna(vlookup(A609,vCPU!A:B,2,0),"Unknown")</f>
        <v>4</v>
      </c>
      <c r="R609" s="66">
        <f>ifna(vlookup(A609,vMemory!A:C,3,0),"Unknown")</f>
        <v>8</v>
      </c>
      <c r="S609" s="66">
        <f>ifna(vlookup(A609,vDisk!A:C,3,0),"Unknown")</f>
        <v>82</v>
      </c>
      <c r="T609" s="67" t="str">
        <f t="array" ref="T609">IFS(
   L609=1, "No Lift &amp; Shift",
   J609=1, XLOOKUP(A609, 'Infra Study'!A:A, 'Infra Study'!P:P),
   I609=1, "No Lift &amp; Shift",
   H609=1, "GKE",
   K609=1, "GCNV",
   G609=1, "Lift &amp; Shift Prod",
   TRUE, "Lift &amp; Shift Noprod"
)</f>
        <v>Lift &amp; Shift Prod</v>
      </c>
      <c r="U609" s="67">
        <f t="shared" si="7"/>
        <v>1</v>
      </c>
      <c r="V609" s="68" t="str">
        <f>if(T609="Lift &amp; Shift Noprod",if( Y609=0,Assumptions!$B$5, Assumptions!$B$4),if(T609="Lift &amp; Shift Prod",if(AND(N609=1,O609="T1"),Assumptions!$B$6,Assumptions!$B$4),0))</f>
        <v>N2D</v>
      </c>
      <c r="W609" s="69">
        <f>if(V609&lt;&gt;0,if(Q609="Unknown", Assumptions!$B$42,If(Q609&gt;1,Q609,2)),0)</f>
        <v>4</v>
      </c>
      <c r="X609" s="69">
        <f>if(V609&lt;&gt;0,if(R609="Unknown", Assumptions!$B$43,R609),0)</f>
        <v>8</v>
      </c>
      <c r="Y609" s="68">
        <f t="shared" si="8"/>
        <v>0</v>
      </c>
      <c r="Z609" s="68">
        <f>if(V609&lt;&gt;0,if(  S609="Unknown", Assumptions!$B$44,S609),0)</f>
        <v>82</v>
      </c>
      <c r="AA609" s="68" t="str">
        <f>if(V609 ="N2",ifna(vlookup(W609&amp;"-"&amp;X609,'Ref. VM'!A:B,2,0),"Custom"),if(V609 ="E2" , ifna(vlookup(W609&amp;"-"&amp;X609,'Ref. VM'!D:E,2,0),"Custom"),if(V609="N2D",ifna(vlookup(W609&amp;"-"&amp;X609,'Ref. VM'!G:H,2,0),"Custom"),if(V609="N4",ifna(vlookup(W609&amp;"-"&amp;X609,'Ref. VM'!J:K,2,0),"Custom"),0))))</f>
        <v>Custom</v>
      </c>
      <c r="AB609" s="67" t="str">
        <f t="shared" si="9"/>
        <v>N2D-Custom vCPUs-CUD 3y</v>
      </c>
      <c r="AC609" s="67" t="str">
        <f t="shared" si="10"/>
        <v>N2D-Custom RAM-CUD 3y</v>
      </c>
      <c r="AD609" s="67">
        <f t="shared" si="11"/>
        <v>0</v>
      </c>
      <c r="AE609" s="69">
        <f>if(T609="Lift &amp; Shift Prod",730,if(T609="Lift &amp; Shift Noprod",Assumptions!$B$3,0))</f>
        <v>730</v>
      </c>
      <c r="AF609" s="70">
        <f>if( U609=0,0,if(Y609=0, ((vlookup(AB609,'SKU Pricing'!A:B,Assumptions!$B$2,0)*W609)+(vlookup(AC609,'SKU Pricing'!A:B,Assumptions!$B$2,0)*X609))*AE609,((vlookup(AB609,'SKU Pricing'!A:B,Assumptions!$B$2,0)*W609)+(vlookup(AC609,'SKU Pricing'!A:B,Assumptions!$B$2,0)*(W609*8))+(vlookup(AD609,'SKU Pricing'!A:B,Assumptions!$B$2,0)*(X609-(W609*8))))*AE609))</f>
        <v>55.81665264</v>
      </c>
      <c r="AG609" s="67" t="str">
        <f t="shared" si="12"/>
        <v>Windows Server</v>
      </c>
      <c r="AH609" s="70">
        <f>ifna(vlookup(AG609,'SKU Pricing'!A:B,Assumptions!$B$2,0)*W609*AE609,0)</f>
        <v>134.32</v>
      </c>
      <c r="AI609" s="62" t="str">
        <f t="shared" si="13"/>
        <v/>
      </c>
      <c r="AJ609" s="62" t="str">
        <f>if(V609&lt;&gt;0, if(T609="Lift &amp; Shift Noprod",Assumptions!$B$9,if(V609=Assumptions!$B$6,Assumptions!$B$10,if(P609=1,Assumptions!$B$8,Assumptions!$B$7))),"")</f>
        <v>Balanced</v>
      </c>
      <c r="AK609" s="69" t="str">
        <f t="shared" si="14"/>
        <v>Balanced</v>
      </c>
      <c r="AL609" s="69">
        <f>if(AJ609="Hyperdisk Balanced",Assumptions!$B$11,0)</f>
        <v>0</v>
      </c>
      <c r="AM609" s="69">
        <f>if(AJ609="Hyperdisk Balanced",Assumptions!$B$12,0)</f>
        <v>0</v>
      </c>
      <c r="AN609" s="70">
        <f>if(AK609=0,0,if(AJ609="Hyperdisk Balanced",vlookup(AK609&amp;" provisioned space",'SKU Pricing'!A:B,Assumptions!$B$2,0)*Z609+vlookup(AK609&amp;" provisioned IOPS",'SKU Pricing'!A:B,Assumptions!$B$2,0)*AL609*730+vlookup(AK609&amp;" provisioned throughput",'SKU Pricing'!A:B,Assumptions!$B$2,0)*AM609*730,vlookup(AK609,'SKU Pricing'!A:B,Assumptions!$B$2,0)*Z609))</f>
        <v>9.512</v>
      </c>
      <c r="AO609" s="70">
        <f t="shared" si="15"/>
        <v>199.6486526</v>
      </c>
      <c r="AP609" s="71" t="str">
        <f t="shared" si="16"/>
        <v>VM Manager</v>
      </c>
      <c r="AQ609" s="70">
        <f>ifna(vlookup(AP609,'SKU Pricing'!A:B,Assumptions!$B$2,0)*AE609,0)</f>
        <v>2.19</v>
      </c>
      <c r="AR609" s="72">
        <v>0.0</v>
      </c>
    </row>
    <row r="610">
      <c r="A610" s="61" t="s">
        <v>755</v>
      </c>
      <c r="B610" s="62" t="str">
        <f>ifna(if(vlookup(A610,vOS!A:B,2,0)="","Unknown",vlookup(A610,vOS!A:B,2,0)),"Unknown")</f>
        <v>VMware ESXi 7.x</v>
      </c>
      <c r="C610" s="62">
        <f>vlookup(B610,'OS Study'!A:D,2,0)</f>
        <v>0</v>
      </c>
      <c r="D610" s="62" t="str">
        <f>vlookup(B610,'OS Study'!A:D,3,0)</f>
        <v>Appliance</v>
      </c>
      <c r="E610" s="62" t="str">
        <f>vlookup(B610,'OS Study'!A:D,4,0)</f>
        <v>VMWare</v>
      </c>
      <c r="F610" s="63" t="str">
        <f>vlookup(B610,'OS Study'!A:E,5,0)</f>
        <v/>
      </c>
      <c r="G610" s="62">
        <f>IF(vlookup(A610,'RVtools V2.1'!A:J,4,0)="non",0,1)</f>
        <v>0</v>
      </c>
      <c r="H610" s="62">
        <f>if(vlookup(A610,'RVtools V2.1'!A:K,11,0)="kube",1,0)</f>
        <v>0</v>
      </c>
      <c r="I610" s="62">
        <f t="shared" si="5"/>
        <v>0</v>
      </c>
      <c r="J610" s="62">
        <f>ifna(vlookup(A610,'Infra Study'!A:Q,17,0),0)</f>
        <v>1</v>
      </c>
      <c r="K610" s="64">
        <f>IFERROR(__xludf.DUMMYFUNCTION("N(REGEXMATCH(VLOOKUP(A610, 'RVtools V2.1'!A:H, 8, 0), ""^Serveur de fichiers""))"),0.0)</f>
        <v>0</v>
      </c>
      <c r="L610" s="64">
        <f t="shared" si="6"/>
        <v>0</v>
      </c>
      <c r="M610" s="65" t="str">
        <f>ifna(vlookup(A610,'RVtools V2.1'!A:I,8,0),"N/A")</f>
        <v>Infra - VxRail MGT / Witness</v>
      </c>
      <c r="N610" s="64">
        <f>IFERROR(__xludf.DUMMYFUNCTION("IF(REGEXMATCH(M610, ""(?i)"" &amp; JOIN(""|"", SPLIT(""kalisil"", "" ""))), 1, 0)"),0.0)</f>
        <v>0</v>
      </c>
      <c r="O610" s="64" t="str">
        <f>vlookup(A610,'RVtools V2.1'!A:H,7,0)</f>
        <v>N/A</v>
      </c>
      <c r="P610" s="64">
        <f>if(vlookup(A610,'RVtools V2.1'!A:H,5,0)="oui",1,0)</f>
        <v>0</v>
      </c>
      <c r="Q610" s="64">
        <f>ifna(vlookup(A610,vCPU!A:B,2,0),"Unknown")</f>
        <v>2</v>
      </c>
      <c r="R610" s="66">
        <f>ifna(vlookup(A610,vMemory!A:C,3,0),"Unknown")</f>
        <v>16</v>
      </c>
      <c r="S610" s="66">
        <f>ifna(vlookup(A610,vDisk!A:C,3,0),"Unknown")</f>
        <v>21</v>
      </c>
      <c r="T610" s="67" t="str">
        <f t="array" ref="T610">IFS(
   L610=1, "No Lift &amp; Shift",
   J610=1, XLOOKUP(A610, 'Infra Study'!A:A, 'Infra Study'!P:P),
   I610=1, "No Lift &amp; Shift",
   H610=1, "GKE",
   K610=1, "GCNV",
   G610=1, "Lift &amp; Shift Prod",
   TRUE, "Lift &amp; Shift Noprod"
)</f>
        <v>No Lift &amp; Shift</v>
      </c>
      <c r="U610" s="67">
        <f t="shared" si="7"/>
        <v>0</v>
      </c>
      <c r="V610" s="68">
        <f>if(T610="Lift &amp; Shift Noprod",if( Y610=0,Assumptions!$B$5, Assumptions!$B$4),if(T610="Lift &amp; Shift Prod",if(AND(N610=1,O610="T1"),Assumptions!$B$6,Assumptions!$B$4),0))</f>
        <v>0</v>
      </c>
      <c r="W610" s="62">
        <f>if(V610&lt;&gt;0,if(Q610="Unknown", Assumptions!$B$42,If(Q610&gt;1,Q610,2)),0)</f>
        <v>0</v>
      </c>
      <c r="X610" s="69">
        <f>if(V610&lt;&gt;0,if(R610="Unknown", Assumptions!$B$43,R610),0)</f>
        <v>0</v>
      </c>
      <c r="Y610" s="68">
        <f t="shared" si="8"/>
        <v>0</v>
      </c>
      <c r="Z610" s="68">
        <f>if(V610&lt;&gt;0,if(  S610="Unknown", Assumptions!$B$44,S610),0)</f>
        <v>0</v>
      </c>
      <c r="AA610" s="68">
        <f>if(V610 ="N2",ifna(vlookup(W610&amp;"-"&amp;X610,'Ref. VM'!A:B,2,0),"Custom"),if(V610 ="E2" , ifna(vlookup(W610&amp;"-"&amp;X610,'Ref. VM'!D:E,2,0),"Custom"),if(V610="N2D",ifna(vlookup(W610&amp;"-"&amp;X610,'Ref. VM'!G:H,2,0),"Custom"),if(V610="N4",ifna(vlookup(W610&amp;"-"&amp;X610,'Ref. VM'!J:K,2,0),"Custom"),0))))</f>
        <v>0</v>
      </c>
      <c r="AB610" s="67">
        <f t="shared" si="9"/>
        <v>0</v>
      </c>
      <c r="AC610" s="67">
        <f t="shared" si="10"/>
        <v>0</v>
      </c>
      <c r="AD610" s="67">
        <f t="shared" si="11"/>
        <v>0</v>
      </c>
      <c r="AE610" s="62">
        <f>if(T610="Lift &amp; Shift Prod",730,if(T610="Lift &amp; Shift Noprod",Assumptions!$B$3,0))</f>
        <v>0</v>
      </c>
      <c r="AF610" s="70">
        <f>if( U610=0,0,if(Y610=0, ((vlookup(AB610,'SKU Pricing'!A:B,Assumptions!$B$2,0)*W610)+(vlookup(AC610,'SKU Pricing'!A:B,Assumptions!$B$2,0)*X610))*AE610,((vlookup(AB610,'SKU Pricing'!A:B,Assumptions!$B$2,0)*W610)+(vlookup(AC610,'SKU Pricing'!A:B,Assumptions!$B$2,0)*(W610*8))+(vlookup(AD610,'SKU Pricing'!A:B,Assumptions!$B$2,0)*(X610-(W610*8))))*AE610))</f>
        <v>0</v>
      </c>
      <c r="AG610" s="67">
        <f t="shared" si="12"/>
        <v>0</v>
      </c>
      <c r="AH610" s="70">
        <f>ifna(vlookup(AG610,'SKU Pricing'!A:B,Assumptions!$B$2,0)*W610*AE610,0)</f>
        <v>0</v>
      </c>
      <c r="AI610" s="62" t="str">
        <f t="shared" si="13"/>
        <v/>
      </c>
      <c r="AJ610" s="62" t="str">
        <f>if(V610&lt;&gt;0, if(T610="Lift &amp; Shift Noprod",Assumptions!$B$9,if(V610=Assumptions!$B$6,Assumptions!$B$10,if(P610=1,Assumptions!$B$8,Assumptions!$B$7))),"")</f>
        <v/>
      </c>
      <c r="AK610" s="69">
        <f t="shared" si="14"/>
        <v>0</v>
      </c>
      <c r="AL610" s="69">
        <f>if(AJ610="Hyperdisk Balanced",Assumptions!$B$11,0)</f>
        <v>0</v>
      </c>
      <c r="AM610" s="69">
        <f>if(AJ610="Hyperdisk Balanced",Assumptions!$B$12,0)</f>
        <v>0</v>
      </c>
      <c r="AN610" s="70">
        <f>if(AK610=0,0,if(AJ610="Hyperdisk Balanced",vlookup(AK610&amp;" provisioned space",'SKU Pricing'!A:B,Assumptions!$B$2,0)*Z610+vlookup(AK610&amp;" provisioned IOPS",'SKU Pricing'!A:B,Assumptions!$B$2,0)*AL610*730+vlookup(AK610&amp;" provisioned throughput",'SKU Pricing'!A:B,Assumptions!$B$2,0)*AM610*730,vlookup(AK610,'SKU Pricing'!A:B,Assumptions!$B$2,0)*Z610))</f>
        <v>0</v>
      </c>
      <c r="AO610" s="70">
        <f t="shared" si="15"/>
        <v>0</v>
      </c>
      <c r="AP610" s="71">
        <f t="shared" si="16"/>
        <v>0</v>
      </c>
      <c r="AQ610" s="70">
        <f>ifna(vlookup(AP610,'SKU Pricing'!A:B,Assumptions!$B$2,0)*AE610,0)</f>
        <v>0</v>
      </c>
      <c r="AR610" s="72">
        <v>0.0</v>
      </c>
    </row>
    <row r="611">
      <c r="A611" s="61" t="s">
        <v>756</v>
      </c>
      <c r="B611" s="62" t="str">
        <f>ifna(if(vlookup(A611,vOS!A:B,2,0)="","Unknown",vlookup(A611,vOS!A:B,2,0)),"Unknown")</f>
        <v>VMware ESXi 8.0 or later</v>
      </c>
      <c r="C611" s="62">
        <f>vlookup(B611,'OS Study'!A:D,2,0)</f>
        <v>0</v>
      </c>
      <c r="D611" s="62" t="str">
        <f>vlookup(B611,'OS Study'!A:D,3,0)</f>
        <v>Appliance</v>
      </c>
      <c r="E611" s="62" t="str">
        <f>vlookup(B611,'OS Study'!A:D,4,0)</f>
        <v>VMWare</v>
      </c>
      <c r="F611" s="63" t="str">
        <f>vlookup(B611,'OS Study'!A:E,5,0)</f>
        <v/>
      </c>
      <c r="G611" s="62">
        <f>IF(vlookup(A611,'RVtools V2.1'!A:J,4,0)="non",0,1)</f>
        <v>0</v>
      </c>
      <c r="H611" s="62">
        <f>if(vlookup(A611,'RVtools V2.1'!A:K,11,0)="kube",1,0)</f>
        <v>0</v>
      </c>
      <c r="I611" s="62">
        <f t="shared" si="5"/>
        <v>0</v>
      </c>
      <c r="J611" s="62">
        <f>ifna(vlookup(A611,'Infra Study'!A:Q,17,0),0)</f>
        <v>1</v>
      </c>
      <c r="K611" s="64">
        <f>IFERROR(__xludf.DUMMYFUNCTION("N(REGEXMATCH(VLOOKUP(A611, 'RVtools V2.1'!A:H, 8, 0), ""^Serveur de fichiers""))"),0.0)</f>
        <v>0</v>
      </c>
      <c r="L611" s="64">
        <f t="shared" si="6"/>
        <v>0</v>
      </c>
      <c r="M611" s="65" t="str">
        <f>ifna(vlookup(A611,'RVtools V2.1'!A:I,8,0),"N/A")</f>
        <v>Infra - VxRail MGT / Witness</v>
      </c>
      <c r="N611" s="64">
        <f>IFERROR(__xludf.DUMMYFUNCTION("IF(REGEXMATCH(M611, ""(?i)"" &amp; JOIN(""|"", SPLIT(""kalisil"", "" ""))), 1, 0)"),0.0)</f>
        <v>0</v>
      </c>
      <c r="O611" s="64" t="str">
        <f>vlookup(A611,'RVtools V2.1'!A:H,7,0)</f>
        <v>N/A</v>
      </c>
      <c r="P611" s="64">
        <f>if(vlookup(A611,'RVtools V2.1'!A:H,5,0)="oui",1,0)</f>
        <v>0</v>
      </c>
      <c r="Q611" s="64">
        <f>ifna(vlookup(A611,vCPU!A:B,2,0),"Unknown")</f>
        <v>2</v>
      </c>
      <c r="R611" s="66">
        <f>ifna(vlookup(A611,vMemory!A:C,3,0),"Unknown")</f>
        <v>16</v>
      </c>
      <c r="S611" s="66">
        <f>ifna(vlookup(A611,vDisk!A:C,3,0),"Unknown")</f>
        <v>33</v>
      </c>
      <c r="T611" s="67" t="str">
        <f t="array" ref="T611">IFS(
   L611=1, "No Lift &amp; Shift",
   J611=1, XLOOKUP(A611, 'Infra Study'!A:A, 'Infra Study'!P:P),
   I611=1, "No Lift &amp; Shift",
   H611=1, "GKE",
   K611=1, "GCNV",
   G611=1, "Lift &amp; Shift Prod",
   TRUE, "Lift &amp; Shift Noprod"
)</f>
        <v>No Lift &amp; Shift</v>
      </c>
      <c r="U611" s="67">
        <f t="shared" si="7"/>
        <v>0</v>
      </c>
      <c r="V611" s="68">
        <f>if(T611="Lift &amp; Shift Noprod",if( Y611=0,Assumptions!$B$5, Assumptions!$B$4),if(T611="Lift &amp; Shift Prod",if(AND(N611=1,O611="T1"),Assumptions!$B$6,Assumptions!$B$4),0))</f>
        <v>0</v>
      </c>
      <c r="W611" s="62">
        <f>if(V611&lt;&gt;0,if(Q611="Unknown", Assumptions!$B$42,If(Q611&gt;1,Q611,2)),0)</f>
        <v>0</v>
      </c>
      <c r="X611" s="69">
        <f>if(V611&lt;&gt;0,if(R611="Unknown", Assumptions!$B$43,R611),0)</f>
        <v>0</v>
      </c>
      <c r="Y611" s="68">
        <f t="shared" si="8"/>
        <v>0</v>
      </c>
      <c r="Z611" s="68">
        <f>if(V611&lt;&gt;0,if(  S611="Unknown", Assumptions!$B$44,S611),0)</f>
        <v>0</v>
      </c>
      <c r="AA611" s="68">
        <f>if(V611 ="N2",ifna(vlookup(W611&amp;"-"&amp;X611,'Ref. VM'!A:B,2,0),"Custom"),if(V611 ="E2" , ifna(vlookup(W611&amp;"-"&amp;X611,'Ref. VM'!D:E,2,0),"Custom"),if(V611="N2D",ifna(vlookup(W611&amp;"-"&amp;X611,'Ref. VM'!G:H,2,0),"Custom"),if(V611="N4",ifna(vlookup(W611&amp;"-"&amp;X611,'Ref. VM'!J:K,2,0),"Custom"),0))))</f>
        <v>0</v>
      </c>
      <c r="AB611" s="67">
        <f t="shared" si="9"/>
        <v>0</v>
      </c>
      <c r="AC611" s="67">
        <f t="shared" si="10"/>
        <v>0</v>
      </c>
      <c r="AD611" s="67">
        <f t="shared" si="11"/>
        <v>0</v>
      </c>
      <c r="AE611" s="62">
        <f>if(T611="Lift &amp; Shift Prod",730,if(T611="Lift &amp; Shift Noprod",Assumptions!$B$3,0))</f>
        <v>0</v>
      </c>
      <c r="AF611" s="70">
        <f>if( U611=0,0,if(Y611=0, ((vlookup(AB611,'SKU Pricing'!A:B,Assumptions!$B$2,0)*W611)+(vlookup(AC611,'SKU Pricing'!A:B,Assumptions!$B$2,0)*X611))*AE611,((vlookup(AB611,'SKU Pricing'!A:B,Assumptions!$B$2,0)*W611)+(vlookup(AC611,'SKU Pricing'!A:B,Assumptions!$B$2,0)*(W611*8))+(vlookup(AD611,'SKU Pricing'!A:B,Assumptions!$B$2,0)*(X611-(W611*8))))*AE611))</f>
        <v>0</v>
      </c>
      <c r="AG611" s="67">
        <f t="shared" si="12"/>
        <v>0</v>
      </c>
      <c r="AH611" s="70">
        <f>ifna(vlookup(AG611,'SKU Pricing'!A:B,Assumptions!$B$2,0)*W611*AE611,0)</f>
        <v>0</v>
      </c>
      <c r="AI611" s="62" t="str">
        <f t="shared" si="13"/>
        <v/>
      </c>
      <c r="AJ611" s="62" t="str">
        <f>if(V611&lt;&gt;0, if(T611="Lift &amp; Shift Noprod",Assumptions!$B$9,if(V611=Assumptions!$B$6,Assumptions!$B$10,if(P611=1,Assumptions!$B$8,Assumptions!$B$7))),"")</f>
        <v/>
      </c>
      <c r="AK611" s="69">
        <f t="shared" si="14"/>
        <v>0</v>
      </c>
      <c r="AL611" s="69">
        <f>if(AJ611="Hyperdisk Balanced",Assumptions!$B$11,0)</f>
        <v>0</v>
      </c>
      <c r="AM611" s="69">
        <f>if(AJ611="Hyperdisk Balanced",Assumptions!$B$12,0)</f>
        <v>0</v>
      </c>
      <c r="AN611" s="70">
        <f>if(AK611=0,0,if(AJ611="Hyperdisk Balanced",vlookup(AK611&amp;" provisioned space",'SKU Pricing'!A:B,Assumptions!$B$2,0)*Z611+vlookup(AK611&amp;" provisioned IOPS",'SKU Pricing'!A:B,Assumptions!$B$2,0)*AL611*730+vlookup(AK611&amp;" provisioned throughput",'SKU Pricing'!A:B,Assumptions!$B$2,0)*AM611*730,vlookup(AK611,'SKU Pricing'!A:B,Assumptions!$B$2,0)*Z611))</f>
        <v>0</v>
      </c>
      <c r="AO611" s="70">
        <f t="shared" si="15"/>
        <v>0</v>
      </c>
      <c r="AP611" s="71">
        <f t="shared" si="16"/>
        <v>0</v>
      </c>
      <c r="AQ611" s="70">
        <f>ifna(vlookup(AP611,'SKU Pricing'!A:B,Assumptions!$B$2,0)*AE611,0)</f>
        <v>0</v>
      </c>
      <c r="AR611" s="72">
        <v>0.0</v>
      </c>
    </row>
    <row r="612">
      <c r="A612" s="61" t="s">
        <v>757</v>
      </c>
      <c r="B612" s="62" t="str">
        <f>ifna(if(vlookup(A612,vOS!A:B,2,0)="","Unknown",vlookup(A612,vOS!A:B,2,0)),"Unknown")</f>
        <v>SUSE Linux Enterprise 15 (64-bit)</v>
      </c>
      <c r="C612" s="62">
        <f>vlookup(B612,'OS Study'!A:D,2,0)</f>
        <v>0</v>
      </c>
      <c r="D612" s="62" t="str">
        <f>vlookup(B612,'OS Study'!A:D,3,0)</f>
        <v>Linux</v>
      </c>
      <c r="E612" s="62" t="str">
        <f>vlookup(B612,'OS Study'!A:D,4,0)</f>
        <v>SUSE</v>
      </c>
      <c r="F612" s="63" t="str">
        <f>vlookup(B612,'OS Study'!A:E,5,0)</f>
        <v>15</v>
      </c>
      <c r="G612" s="62">
        <f>IF(vlookup(A612,'RVtools V2.1'!A:J,4,0)="non",0,1)</f>
        <v>0</v>
      </c>
      <c r="H612" s="62">
        <f>if(vlookup(A612,'RVtools V2.1'!A:K,11,0)="kube",1,0)</f>
        <v>0</v>
      </c>
      <c r="I612" s="62">
        <f t="shared" si="5"/>
        <v>0</v>
      </c>
      <c r="J612" s="62">
        <f>ifna(vlookup(A612,'Infra Study'!A:Q,17,0),0)</f>
        <v>0</v>
      </c>
      <c r="K612" s="64">
        <f>IFERROR(__xludf.DUMMYFUNCTION("N(REGEXMATCH(VLOOKUP(A612, 'RVtools V2.1'!A:H, 8, 0), ""^Serveur de fichiers""))"),0.0)</f>
        <v>0</v>
      </c>
      <c r="L612" s="64">
        <f t="shared" si="6"/>
        <v>0</v>
      </c>
      <c r="M612" s="65" t="str">
        <f>ifna(vlookup(A612,'RVtools V2.1'!A:I,8,0),"N/A")</f>
        <v>Infra - VxRail MGT / Witness</v>
      </c>
      <c r="N612" s="64">
        <f>IFERROR(__xludf.DUMMYFUNCTION("IF(REGEXMATCH(M612, ""(?i)"" &amp; JOIN(""|"", SPLIT(""kalisil"", "" ""))), 1, 0)"),0.0)</f>
        <v>0</v>
      </c>
      <c r="O612" s="64" t="str">
        <f>vlookup(A612,'RVtools V2.1'!A:H,7,0)</f>
        <v>N/A</v>
      </c>
      <c r="P612" s="64">
        <f>if(vlookup(A612,'RVtools V2.1'!A:H,5,0)="oui",1,0)</f>
        <v>0</v>
      </c>
      <c r="Q612" s="64">
        <f>ifna(vlookup(A612,vCPU!A:B,2,0),"Unknown")</f>
        <v>8</v>
      </c>
      <c r="R612" s="66">
        <f>ifna(vlookup(A612,vMemory!A:C,3,0),"Unknown")</f>
        <v>64</v>
      </c>
      <c r="S612" s="66">
        <f>ifna(vlookup(A612,vDisk!A:C,3,0),"Unknown")</f>
        <v>127</v>
      </c>
      <c r="T612" s="67" t="str">
        <f t="array" ref="T612">IFS(
   L612=1, "No Lift &amp; Shift",
   J612=1, XLOOKUP(A612, 'Infra Study'!A:A, 'Infra Study'!P:P),
   I612=1, "No Lift &amp; Shift",
   H612=1, "GKE",
   K612=1, "GCNV",
   G612=1, "Lift &amp; Shift Prod",
   TRUE, "Lift &amp; Shift Noprod"
)</f>
        <v>Lift &amp; Shift Noprod</v>
      </c>
      <c r="U612" s="67">
        <f t="shared" si="7"/>
        <v>1</v>
      </c>
      <c r="V612" s="68" t="str">
        <f>if(T612="Lift &amp; Shift Noprod",if( Y612=0,Assumptions!$B$5, Assumptions!$B$4),if(T612="Lift &amp; Shift Prod",if(AND(N612=1,O612="T1"),Assumptions!$B$6,Assumptions!$B$4),0))</f>
        <v>E2</v>
      </c>
      <c r="W612" s="69">
        <f>if(V612&lt;&gt;0,if(Q612="Unknown", Assumptions!$B$42,If(Q612&gt;1,Q612,2)),0)</f>
        <v>8</v>
      </c>
      <c r="X612" s="69">
        <f>if(V612&lt;&gt;0,if(R612="Unknown", Assumptions!$B$43,R612),0)</f>
        <v>64</v>
      </c>
      <c r="Y612" s="68">
        <f t="shared" si="8"/>
        <v>0</v>
      </c>
      <c r="Z612" s="68">
        <f>if(V612&lt;&gt;0,if(  S612="Unknown", Assumptions!$B$44,S612),0)</f>
        <v>127</v>
      </c>
      <c r="AA612" s="68" t="str">
        <f>if(V612 ="N2",ifna(vlookup(W612&amp;"-"&amp;X612,'Ref. VM'!A:B,2,0),"Custom"),if(V612 ="E2" , ifna(vlookup(W612&amp;"-"&amp;X612,'Ref. VM'!D:E,2,0),"Custom"),if(V612="N2D",ifna(vlookup(W612&amp;"-"&amp;X612,'Ref. VM'!G:H,2,0),"Custom"),if(V612="N4",ifna(vlookup(W612&amp;"-"&amp;X612,'Ref. VM'!J:K,2,0),"Custom"),0))))</f>
        <v>Custom</v>
      </c>
      <c r="AB612" s="67" t="str">
        <f t="shared" si="9"/>
        <v>E2-Custom vCPUs</v>
      </c>
      <c r="AC612" s="67" t="str">
        <f t="shared" si="10"/>
        <v>E2-Custom RAM</v>
      </c>
      <c r="AD612" s="67">
        <f t="shared" si="11"/>
        <v>0</v>
      </c>
      <c r="AE612" s="69">
        <f>if(T612="Lift &amp; Shift Prod",730,if(T612="Lift &amp; Shift Noprod",Assumptions!$B$3,0))</f>
        <v>270</v>
      </c>
      <c r="AF612" s="70">
        <f>if( U612=0,0,if(Y612=0, ((vlookup(AB612,'SKU Pricing'!A:B,Assumptions!$B$2,0)*W612)+(vlookup(AC612,'SKU Pricing'!A:B,Assumptions!$B$2,0)*X612))*AE612,((vlookup(AB612,'SKU Pricing'!A:B,Assumptions!$B$2,0)*W612)+(vlookup(AC612,'SKU Pricing'!A:B,Assumptions!$B$2,0)*(W612*8))+(vlookup(AD612,'SKU Pricing'!A:B,Assumptions!$B$2,0)*(X612-(W612*8))))*AE612))</f>
        <v>118.91124</v>
      </c>
      <c r="AG612" s="67">
        <f t="shared" si="12"/>
        <v>0</v>
      </c>
      <c r="AH612" s="70">
        <f>ifna(vlookup(AG612,'SKU Pricing'!A:B,Assumptions!$B$2,0)*W612*AE612,0)</f>
        <v>0</v>
      </c>
      <c r="AI612" s="62" t="str">
        <f t="shared" si="13"/>
        <v/>
      </c>
      <c r="AJ612" s="62" t="str">
        <f>if(V612&lt;&gt;0, if(T612="Lift &amp; Shift Noprod",Assumptions!$B$9,if(V612=Assumptions!$B$6,Assumptions!$B$10,if(P612=1,Assumptions!$B$8,Assumptions!$B$7))),"")</f>
        <v>Balanced</v>
      </c>
      <c r="AK612" s="69" t="str">
        <f t="shared" si="14"/>
        <v>Balanced</v>
      </c>
      <c r="AL612" s="69">
        <f>if(AJ612="Hyperdisk Balanced",Assumptions!$B$11,0)</f>
        <v>0</v>
      </c>
      <c r="AM612" s="69">
        <f>if(AJ612="Hyperdisk Balanced",Assumptions!$B$12,0)</f>
        <v>0</v>
      </c>
      <c r="AN612" s="70">
        <f>if(AK612=0,0,if(AJ612="Hyperdisk Balanced",vlookup(AK612&amp;" provisioned space",'SKU Pricing'!A:B,Assumptions!$B$2,0)*Z612+vlookup(AK612&amp;" provisioned IOPS",'SKU Pricing'!A:B,Assumptions!$B$2,0)*AL612*730+vlookup(AK612&amp;" provisioned throughput",'SKU Pricing'!A:B,Assumptions!$B$2,0)*AM612*730,vlookup(AK612,'SKU Pricing'!A:B,Assumptions!$B$2,0)*Z612))</f>
        <v>14.732</v>
      </c>
      <c r="AO612" s="70">
        <f t="shared" si="15"/>
        <v>133.64324</v>
      </c>
      <c r="AP612" s="71" t="str">
        <f t="shared" si="16"/>
        <v>VM Manager</v>
      </c>
      <c r="AQ612" s="70">
        <f>ifna(vlookup(AP612,'SKU Pricing'!A:B,Assumptions!$B$2,0)*AE612,0)</f>
        <v>0.81</v>
      </c>
      <c r="AR612" s="72">
        <v>0.0</v>
      </c>
    </row>
    <row r="613">
      <c r="A613" s="61" t="s">
        <v>758</v>
      </c>
      <c r="B613" s="62" t="str">
        <f>ifna(if(vlookup(A613,vOS!A:B,2,0)="","Unknown",vlookup(A613,vOS!A:B,2,0)),"Unknown")</f>
        <v>VMware Photon OS (64-bit)</v>
      </c>
      <c r="C613" s="62">
        <f>vlookup(B613,'OS Study'!A:D,2,0)</f>
        <v>0</v>
      </c>
      <c r="D613" s="62" t="str">
        <f>vlookup(B613,'OS Study'!A:D,3,0)</f>
        <v>Appliance</v>
      </c>
      <c r="E613" s="62" t="str">
        <f>vlookup(B613,'OS Study'!A:D,4,0)</f>
        <v>VMWare</v>
      </c>
      <c r="F613" s="63" t="str">
        <f>vlookup(B613,'OS Study'!A:E,5,0)</f>
        <v/>
      </c>
      <c r="G613" s="62">
        <f>IF(vlookup(A613,'RVtools V2.1'!A:J,4,0)="non",0,1)</f>
        <v>0</v>
      </c>
      <c r="H613" s="62">
        <f>if(vlookup(A613,'RVtools V2.1'!A:K,11,0)="kube",1,0)</f>
        <v>0</v>
      </c>
      <c r="I613" s="62">
        <f t="shared" si="5"/>
        <v>0</v>
      </c>
      <c r="J613" s="62">
        <f>ifna(vlookup(A613,'Infra Study'!A:Q,17,0),0)</f>
        <v>1</v>
      </c>
      <c r="K613" s="64">
        <f>IFERROR(__xludf.DUMMYFUNCTION("N(REGEXMATCH(VLOOKUP(A613, 'RVtools V2.1'!A:H, 8, 0), ""^Serveur de fichiers""))"),0.0)</f>
        <v>0</v>
      </c>
      <c r="L613" s="64">
        <f t="shared" si="6"/>
        <v>0</v>
      </c>
      <c r="M613" s="65" t="str">
        <f>ifna(vlookup(A613,'RVtools V2.1'!A:I,8,0),"N/A")</f>
        <v>Infra - VxRail MGT / Witness</v>
      </c>
      <c r="N613" s="64">
        <f>IFERROR(__xludf.DUMMYFUNCTION("IF(REGEXMATCH(M613, ""(?i)"" &amp; JOIN(""|"", SPLIT(""kalisil"", "" ""))), 1, 0)"),0.0)</f>
        <v>0</v>
      </c>
      <c r="O613" s="64" t="str">
        <f>vlookup(A613,'RVtools V2.1'!A:H,7,0)</f>
        <v>N/A</v>
      </c>
      <c r="P613" s="64">
        <f>if(vlookup(A613,'RVtools V2.1'!A:H,5,0)="oui",1,0)</f>
        <v>0</v>
      </c>
      <c r="Q613" s="64">
        <f>ifna(vlookup(A613,vCPU!A:B,2,0),"Unknown")</f>
        <v>4</v>
      </c>
      <c r="R613" s="66">
        <f>ifna(vlookup(A613,vMemory!A:C,3,0),"Unknown")</f>
        <v>16</v>
      </c>
      <c r="S613" s="66">
        <f>ifna(vlookup(A613,vDisk!A:C,3,0),"Unknown")</f>
        <v>58</v>
      </c>
      <c r="T613" s="67" t="str">
        <f t="array" ref="T613">IFS(
   L613=1, "No Lift &amp; Shift",
   J613=1, XLOOKUP(A613, 'Infra Study'!A:A, 'Infra Study'!P:P),
   I613=1, "No Lift &amp; Shift",
   H613=1, "GKE",
   K613=1, "GCNV",
   G613=1, "Lift &amp; Shift Prod",
   TRUE, "Lift &amp; Shift Noprod"
)</f>
        <v>No Lift &amp; Shift</v>
      </c>
      <c r="U613" s="67">
        <f t="shared" si="7"/>
        <v>0</v>
      </c>
      <c r="V613" s="68">
        <f>if(T613="Lift &amp; Shift Noprod",if( Y613=0,Assumptions!$B$5, Assumptions!$B$4),if(T613="Lift &amp; Shift Prod",if(AND(N613=1,O613="T1"),Assumptions!$B$6,Assumptions!$B$4),0))</f>
        <v>0</v>
      </c>
      <c r="W613" s="62">
        <f>if(V613&lt;&gt;0,if(Q613="Unknown", Assumptions!$B$42,If(Q613&gt;1,Q613,2)),0)</f>
        <v>0</v>
      </c>
      <c r="X613" s="69">
        <f>if(V613&lt;&gt;0,if(R613="Unknown", Assumptions!$B$43,R613),0)</f>
        <v>0</v>
      </c>
      <c r="Y613" s="68">
        <f t="shared" si="8"/>
        <v>0</v>
      </c>
      <c r="Z613" s="68">
        <f>if(V613&lt;&gt;0,if(  S613="Unknown", Assumptions!$B$44,S613),0)</f>
        <v>0</v>
      </c>
      <c r="AA613" s="68">
        <f>if(V613 ="N2",ifna(vlookup(W613&amp;"-"&amp;X613,'Ref. VM'!A:B,2,0),"Custom"),if(V613 ="E2" , ifna(vlookup(W613&amp;"-"&amp;X613,'Ref. VM'!D:E,2,0),"Custom"),if(V613="N2D",ifna(vlookup(W613&amp;"-"&amp;X613,'Ref. VM'!G:H,2,0),"Custom"),if(V613="N4",ifna(vlookup(W613&amp;"-"&amp;X613,'Ref. VM'!J:K,2,0),"Custom"),0))))</f>
        <v>0</v>
      </c>
      <c r="AB613" s="67">
        <f t="shared" si="9"/>
        <v>0</v>
      </c>
      <c r="AC613" s="67">
        <f t="shared" si="10"/>
        <v>0</v>
      </c>
      <c r="AD613" s="67">
        <f t="shared" si="11"/>
        <v>0</v>
      </c>
      <c r="AE613" s="62">
        <f>if(T613="Lift &amp; Shift Prod",730,if(T613="Lift &amp; Shift Noprod",Assumptions!$B$3,0))</f>
        <v>0</v>
      </c>
      <c r="AF613" s="70">
        <f>if( U613=0,0,if(Y613=0, ((vlookup(AB613,'SKU Pricing'!A:B,Assumptions!$B$2,0)*W613)+(vlookup(AC613,'SKU Pricing'!A:B,Assumptions!$B$2,0)*X613))*AE613,((vlookup(AB613,'SKU Pricing'!A:B,Assumptions!$B$2,0)*W613)+(vlookup(AC613,'SKU Pricing'!A:B,Assumptions!$B$2,0)*(W613*8))+(vlookup(AD613,'SKU Pricing'!A:B,Assumptions!$B$2,0)*(X613-(W613*8))))*AE613))</f>
        <v>0</v>
      </c>
      <c r="AG613" s="67">
        <f t="shared" si="12"/>
        <v>0</v>
      </c>
      <c r="AH613" s="70">
        <f>ifna(vlookup(AG613,'SKU Pricing'!A:B,Assumptions!$B$2,0)*W613*AE613,0)</f>
        <v>0</v>
      </c>
      <c r="AI613" s="62" t="str">
        <f t="shared" si="13"/>
        <v/>
      </c>
      <c r="AJ613" s="62" t="str">
        <f>if(V613&lt;&gt;0, if(T613="Lift &amp; Shift Noprod",Assumptions!$B$9,if(V613=Assumptions!$B$6,Assumptions!$B$10,if(P613=1,Assumptions!$B$8,Assumptions!$B$7))),"")</f>
        <v/>
      </c>
      <c r="AK613" s="69">
        <f t="shared" si="14"/>
        <v>0</v>
      </c>
      <c r="AL613" s="69">
        <f>if(AJ613="Hyperdisk Balanced",Assumptions!$B$11,0)</f>
        <v>0</v>
      </c>
      <c r="AM613" s="69">
        <f>if(AJ613="Hyperdisk Balanced",Assumptions!$B$12,0)</f>
        <v>0</v>
      </c>
      <c r="AN613" s="70">
        <f>if(AK613=0,0,if(AJ613="Hyperdisk Balanced",vlookup(AK613&amp;" provisioned space",'SKU Pricing'!A:B,Assumptions!$B$2,0)*Z613+vlookup(AK613&amp;" provisioned IOPS",'SKU Pricing'!A:B,Assumptions!$B$2,0)*AL613*730+vlookup(AK613&amp;" provisioned throughput",'SKU Pricing'!A:B,Assumptions!$B$2,0)*AM613*730,vlookup(AK613,'SKU Pricing'!A:B,Assumptions!$B$2,0)*Z613))</f>
        <v>0</v>
      </c>
      <c r="AO613" s="70">
        <f t="shared" si="15"/>
        <v>0</v>
      </c>
      <c r="AP613" s="71">
        <f t="shared" si="16"/>
        <v>0</v>
      </c>
      <c r="AQ613" s="70">
        <f>ifna(vlookup(AP613,'SKU Pricing'!A:B,Assumptions!$B$2,0)*AE613,0)</f>
        <v>0</v>
      </c>
      <c r="AR613" s="72">
        <v>0.0</v>
      </c>
    </row>
    <row r="614">
      <c r="A614" s="61" t="s">
        <v>759</v>
      </c>
      <c r="B614" s="62" t="str">
        <f>ifna(if(vlookup(A614,vOS!A:B,2,0)="","Unknown",vlookup(A614,vOS!A:B,2,0)),"Unknown")</f>
        <v>SUSE Linux Enterprise 15 (64-bit)</v>
      </c>
      <c r="C614" s="62">
        <f>vlookup(B614,'OS Study'!A:D,2,0)</f>
        <v>0</v>
      </c>
      <c r="D614" s="62" t="str">
        <f>vlookup(B614,'OS Study'!A:D,3,0)</f>
        <v>Linux</v>
      </c>
      <c r="E614" s="62" t="str">
        <f>vlookup(B614,'OS Study'!A:D,4,0)</f>
        <v>SUSE</v>
      </c>
      <c r="F614" s="63" t="str">
        <f>vlookup(B614,'OS Study'!A:E,5,0)</f>
        <v>15</v>
      </c>
      <c r="G614" s="62">
        <f>IF(vlookup(A614,'RVtools V2.1'!A:J,4,0)="non",0,1)</f>
        <v>0</v>
      </c>
      <c r="H614" s="62">
        <f>if(vlookup(A614,'RVtools V2.1'!A:K,11,0)="kube",1,0)</f>
        <v>0</v>
      </c>
      <c r="I614" s="62">
        <f t="shared" si="5"/>
        <v>0</v>
      </c>
      <c r="J614" s="62">
        <f>ifna(vlookup(A614,'Infra Study'!A:Q,17,0),0)</f>
        <v>1</v>
      </c>
      <c r="K614" s="64">
        <f>IFERROR(__xludf.DUMMYFUNCTION("N(REGEXMATCH(VLOOKUP(A614, 'RVtools V2.1'!A:H, 8, 0), ""^Serveur de fichiers""))"),0.0)</f>
        <v>0</v>
      </c>
      <c r="L614" s="64">
        <f t="shared" si="6"/>
        <v>0</v>
      </c>
      <c r="M614" s="65" t="str">
        <f>ifna(vlookup(A614,'RVtools V2.1'!A:I,8,0),"N/A")</f>
        <v>Infra - VxRail MGT / Witness</v>
      </c>
      <c r="N614" s="64">
        <f>IFERROR(__xludf.DUMMYFUNCTION("IF(REGEXMATCH(M614, ""(?i)"" &amp; JOIN(""|"", SPLIT(""kalisil"", "" ""))), 1, 0)"),0.0)</f>
        <v>0</v>
      </c>
      <c r="O614" s="64" t="str">
        <f>vlookup(A614,'RVtools V2.1'!A:H,7,0)</f>
        <v>N/A</v>
      </c>
      <c r="P614" s="64">
        <f>if(vlookup(A614,'RVtools V2.1'!A:H,5,0)="oui",1,0)</f>
        <v>0</v>
      </c>
      <c r="Q614" s="64">
        <f>ifna(vlookup(A614,vCPU!A:B,2,0),"Unknown")</f>
        <v>4</v>
      </c>
      <c r="R614" s="66">
        <f>ifna(vlookup(A614,vMemory!A:C,3,0),"Unknown")</f>
        <v>16</v>
      </c>
      <c r="S614" s="66">
        <f>ifna(vlookup(A614,vDisk!A:C,3,0),"Unknown")</f>
        <v>711</v>
      </c>
      <c r="T614" s="67" t="str">
        <f t="array" ref="T614">IFS(
   L614=1, "No Lift &amp; Shift",
   J614=1, XLOOKUP(A614, 'Infra Study'!A:A, 'Infra Study'!P:P),
   I614=1, "No Lift &amp; Shift",
   H614=1, "GKE",
   K614=1, "GCNV",
   G614=1, "Lift &amp; Shift Prod",
   TRUE, "Lift &amp; Shift Noprod"
)</f>
        <v>No Lift &amp; Shift</v>
      </c>
      <c r="U614" s="67">
        <f t="shared" si="7"/>
        <v>0</v>
      </c>
      <c r="V614" s="68">
        <f>if(T614="Lift &amp; Shift Noprod",if( Y614=0,Assumptions!$B$5, Assumptions!$B$4),if(T614="Lift &amp; Shift Prod",if(AND(N614=1,O614="T1"),Assumptions!$B$6,Assumptions!$B$4),0))</f>
        <v>0</v>
      </c>
      <c r="W614" s="62">
        <f>if(V614&lt;&gt;0,if(Q614="Unknown", Assumptions!$B$42,If(Q614&gt;1,Q614,2)),0)</f>
        <v>0</v>
      </c>
      <c r="X614" s="69">
        <f>if(V614&lt;&gt;0,if(R614="Unknown", Assumptions!$B$43,R614),0)</f>
        <v>0</v>
      </c>
      <c r="Y614" s="68">
        <f t="shared" si="8"/>
        <v>0</v>
      </c>
      <c r="Z614" s="68">
        <f>if(V614&lt;&gt;0,if(  S614="Unknown", Assumptions!$B$44,S614),0)</f>
        <v>0</v>
      </c>
      <c r="AA614" s="68">
        <f>if(V614 ="N2",ifna(vlookup(W614&amp;"-"&amp;X614,'Ref. VM'!A:B,2,0),"Custom"),if(V614 ="E2" , ifna(vlookup(W614&amp;"-"&amp;X614,'Ref. VM'!D:E,2,0),"Custom"),if(V614="N2D",ifna(vlookup(W614&amp;"-"&amp;X614,'Ref. VM'!G:H,2,0),"Custom"),if(V614="N4",ifna(vlookup(W614&amp;"-"&amp;X614,'Ref. VM'!J:K,2,0),"Custom"),0))))</f>
        <v>0</v>
      </c>
      <c r="AB614" s="67">
        <f t="shared" si="9"/>
        <v>0</v>
      </c>
      <c r="AC614" s="67">
        <f t="shared" si="10"/>
        <v>0</v>
      </c>
      <c r="AD614" s="67">
        <f t="shared" si="11"/>
        <v>0</v>
      </c>
      <c r="AE614" s="62">
        <f>if(T614="Lift &amp; Shift Prod",730,if(T614="Lift &amp; Shift Noprod",Assumptions!$B$3,0))</f>
        <v>0</v>
      </c>
      <c r="AF614" s="70">
        <f>if( U614=0,0,if(Y614=0, ((vlookup(AB614,'SKU Pricing'!A:B,Assumptions!$B$2,0)*W614)+(vlookup(AC614,'SKU Pricing'!A:B,Assumptions!$B$2,0)*X614))*AE614,((vlookup(AB614,'SKU Pricing'!A:B,Assumptions!$B$2,0)*W614)+(vlookup(AC614,'SKU Pricing'!A:B,Assumptions!$B$2,0)*(W614*8))+(vlookup(AD614,'SKU Pricing'!A:B,Assumptions!$B$2,0)*(X614-(W614*8))))*AE614))</f>
        <v>0</v>
      </c>
      <c r="AG614" s="67">
        <f t="shared" si="12"/>
        <v>0</v>
      </c>
      <c r="AH614" s="70">
        <f>ifna(vlookup(AG614,'SKU Pricing'!A:B,Assumptions!$B$2,0)*W614*AE614,0)</f>
        <v>0</v>
      </c>
      <c r="AI614" s="62" t="str">
        <f t="shared" si="13"/>
        <v/>
      </c>
      <c r="AJ614" s="62" t="str">
        <f>if(V614&lt;&gt;0, if(T614="Lift &amp; Shift Noprod",Assumptions!$B$9,if(V614=Assumptions!$B$6,Assumptions!$B$10,if(P614=1,Assumptions!$B$8,Assumptions!$B$7))),"")</f>
        <v/>
      </c>
      <c r="AK614" s="69">
        <f t="shared" si="14"/>
        <v>0</v>
      </c>
      <c r="AL614" s="69">
        <f>if(AJ614="Hyperdisk Balanced",Assumptions!$B$11,0)</f>
        <v>0</v>
      </c>
      <c r="AM614" s="69">
        <f>if(AJ614="Hyperdisk Balanced",Assumptions!$B$12,0)</f>
        <v>0</v>
      </c>
      <c r="AN614" s="70">
        <f>if(AK614=0,0,if(AJ614="Hyperdisk Balanced",vlookup(AK614&amp;" provisioned space",'SKU Pricing'!A:B,Assumptions!$B$2,0)*Z614+vlookup(AK614&amp;" provisioned IOPS",'SKU Pricing'!A:B,Assumptions!$B$2,0)*AL614*730+vlookup(AK614&amp;" provisioned throughput",'SKU Pricing'!A:B,Assumptions!$B$2,0)*AM614*730,vlookup(AK614,'SKU Pricing'!A:B,Assumptions!$B$2,0)*Z614))</f>
        <v>0</v>
      </c>
      <c r="AO614" s="70">
        <f t="shared" si="15"/>
        <v>0</v>
      </c>
      <c r="AP614" s="71">
        <f t="shared" si="16"/>
        <v>0</v>
      </c>
      <c r="AQ614" s="70">
        <f>ifna(vlookup(AP614,'SKU Pricing'!A:B,Assumptions!$B$2,0)*AE614,0)</f>
        <v>0</v>
      </c>
      <c r="AR614" s="72">
        <v>0.0</v>
      </c>
    </row>
    <row r="615">
      <c r="A615" s="61" t="s">
        <v>760</v>
      </c>
      <c r="B615" s="62" t="str">
        <f>ifna(if(vlookup(A615,vOS!A:B,2,0)="","Unknown",vlookup(A615,vOS!A:B,2,0)),"Unknown")</f>
        <v>SUSE Linux Enterprise 15 (64-bit)</v>
      </c>
      <c r="C615" s="62">
        <f>vlookup(B615,'OS Study'!A:D,2,0)</f>
        <v>0</v>
      </c>
      <c r="D615" s="62" t="str">
        <f>vlookup(B615,'OS Study'!A:D,3,0)</f>
        <v>Linux</v>
      </c>
      <c r="E615" s="62" t="str">
        <f>vlookup(B615,'OS Study'!A:D,4,0)</f>
        <v>SUSE</v>
      </c>
      <c r="F615" s="63" t="str">
        <f>vlookup(B615,'OS Study'!A:E,5,0)</f>
        <v>15</v>
      </c>
      <c r="G615" s="62">
        <f>IF(vlookup(A615,'RVtools V2.1'!A:J,4,0)="non",0,1)</f>
        <v>0</v>
      </c>
      <c r="H615" s="62">
        <f>if(vlookup(A615,'RVtools V2.1'!A:K,11,0)="kube",1,0)</f>
        <v>0</v>
      </c>
      <c r="I615" s="62">
        <f t="shared" si="5"/>
        <v>0</v>
      </c>
      <c r="J615" s="62">
        <f>ifna(vlookup(A615,'Infra Study'!A:Q,17,0),0)</f>
        <v>1</v>
      </c>
      <c r="K615" s="64">
        <f>IFERROR(__xludf.DUMMYFUNCTION("N(REGEXMATCH(VLOOKUP(A615, 'RVtools V2.1'!A:H, 8, 0), ""^Serveur de fichiers""))"),0.0)</f>
        <v>0</v>
      </c>
      <c r="L615" s="64">
        <f t="shared" si="6"/>
        <v>0</v>
      </c>
      <c r="M615" s="65" t="str">
        <f>ifna(vlookup(A615,'RVtools V2.1'!A:I,8,0),"N/A")</f>
        <v>Infra - VxRail MGT / Witness</v>
      </c>
      <c r="N615" s="64">
        <f>IFERROR(__xludf.DUMMYFUNCTION("IF(REGEXMATCH(M615, ""(?i)"" &amp; JOIN(""|"", SPLIT(""kalisil"", "" ""))), 1, 0)"),0.0)</f>
        <v>0</v>
      </c>
      <c r="O615" s="64" t="str">
        <f>vlookup(A615,'RVtools V2.1'!A:H,7,0)</f>
        <v>N/A</v>
      </c>
      <c r="P615" s="64">
        <f>if(vlookup(A615,'RVtools V2.1'!A:H,5,0)="oui",1,0)</f>
        <v>0</v>
      </c>
      <c r="Q615" s="64">
        <f>ifna(vlookup(A615,vCPU!A:B,2,0),"Unknown")</f>
        <v>4</v>
      </c>
      <c r="R615" s="66">
        <f>ifna(vlookup(A615,vMemory!A:C,3,0),"Unknown")</f>
        <v>16</v>
      </c>
      <c r="S615" s="66">
        <f>ifna(vlookup(A615,vDisk!A:C,3,0),"Unknown")</f>
        <v>711</v>
      </c>
      <c r="T615" s="67" t="str">
        <f t="array" ref="T615">IFS(
   L615=1, "No Lift &amp; Shift",
   J615=1, XLOOKUP(A615, 'Infra Study'!A:A, 'Infra Study'!P:P),
   I615=1, "No Lift &amp; Shift",
   H615=1, "GKE",
   K615=1, "GCNV",
   G615=1, "Lift &amp; Shift Prod",
   TRUE, "Lift &amp; Shift Noprod"
)</f>
        <v>No Lift &amp; Shift</v>
      </c>
      <c r="U615" s="67">
        <f t="shared" si="7"/>
        <v>0</v>
      </c>
      <c r="V615" s="68">
        <f>if(T615="Lift &amp; Shift Noprod",if( Y615=0,Assumptions!$B$5, Assumptions!$B$4),if(T615="Lift &amp; Shift Prod",if(AND(N615=1,O615="T1"),Assumptions!$B$6,Assumptions!$B$4),0))</f>
        <v>0</v>
      </c>
      <c r="W615" s="62">
        <f>if(V615&lt;&gt;0,if(Q615="Unknown", Assumptions!$B$42,If(Q615&gt;1,Q615,2)),0)</f>
        <v>0</v>
      </c>
      <c r="X615" s="69">
        <f>if(V615&lt;&gt;0,if(R615="Unknown", Assumptions!$B$43,R615),0)</f>
        <v>0</v>
      </c>
      <c r="Y615" s="68">
        <f t="shared" si="8"/>
        <v>0</v>
      </c>
      <c r="Z615" s="68">
        <f>if(V615&lt;&gt;0,if(  S615="Unknown", Assumptions!$B$44,S615),0)</f>
        <v>0</v>
      </c>
      <c r="AA615" s="68">
        <f>if(V615 ="N2",ifna(vlookup(W615&amp;"-"&amp;X615,'Ref. VM'!A:B,2,0),"Custom"),if(V615 ="E2" , ifna(vlookup(W615&amp;"-"&amp;X615,'Ref. VM'!D:E,2,0),"Custom"),if(V615="N2D",ifna(vlookup(W615&amp;"-"&amp;X615,'Ref. VM'!G:H,2,0),"Custom"),if(V615="N4",ifna(vlookup(W615&amp;"-"&amp;X615,'Ref. VM'!J:K,2,0),"Custom"),0))))</f>
        <v>0</v>
      </c>
      <c r="AB615" s="67">
        <f t="shared" si="9"/>
        <v>0</v>
      </c>
      <c r="AC615" s="67">
        <f t="shared" si="10"/>
        <v>0</v>
      </c>
      <c r="AD615" s="67">
        <f t="shared" si="11"/>
        <v>0</v>
      </c>
      <c r="AE615" s="62">
        <f>if(T615="Lift &amp; Shift Prod",730,if(T615="Lift &amp; Shift Noprod",Assumptions!$B$3,0))</f>
        <v>0</v>
      </c>
      <c r="AF615" s="70">
        <f>if( U615=0,0,if(Y615=0, ((vlookup(AB615,'SKU Pricing'!A:B,Assumptions!$B$2,0)*W615)+(vlookup(AC615,'SKU Pricing'!A:B,Assumptions!$B$2,0)*X615))*AE615,((vlookup(AB615,'SKU Pricing'!A:B,Assumptions!$B$2,0)*W615)+(vlookup(AC615,'SKU Pricing'!A:B,Assumptions!$B$2,0)*(W615*8))+(vlookup(AD615,'SKU Pricing'!A:B,Assumptions!$B$2,0)*(X615-(W615*8))))*AE615))</f>
        <v>0</v>
      </c>
      <c r="AG615" s="67">
        <f t="shared" si="12"/>
        <v>0</v>
      </c>
      <c r="AH615" s="70">
        <f>ifna(vlookup(AG615,'SKU Pricing'!A:B,Assumptions!$B$2,0)*W615*AE615,0)</f>
        <v>0</v>
      </c>
      <c r="AI615" s="62" t="str">
        <f t="shared" si="13"/>
        <v/>
      </c>
      <c r="AJ615" s="62" t="str">
        <f>if(V615&lt;&gt;0, if(T615="Lift &amp; Shift Noprod",Assumptions!$B$9,if(V615=Assumptions!$B$6,Assumptions!$B$10,if(P615=1,Assumptions!$B$8,Assumptions!$B$7))),"")</f>
        <v/>
      </c>
      <c r="AK615" s="69">
        <f t="shared" si="14"/>
        <v>0</v>
      </c>
      <c r="AL615" s="69">
        <f>if(AJ615="Hyperdisk Balanced",Assumptions!$B$11,0)</f>
        <v>0</v>
      </c>
      <c r="AM615" s="69">
        <f>if(AJ615="Hyperdisk Balanced",Assumptions!$B$12,0)</f>
        <v>0</v>
      </c>
      <c r="AN615" s="70">
        <f>if(AK615=0,0,if(AJ615="Hyperdisk Balanced",vlookup(AK615&amp;" provisioned space",'SKU Pricing'!A:B,Assumptions!$B$2,0)*Z615+vlookup(AK615&amp;" provisioned IOPS",'SKU Pricing'!A:B,Assumptions!$B$2,0)*AL615*730+vlookup(AK615&amp;" provisioned throughput",'SKU Pricing'!A:B,Assumptions!$B$2,0)*AM615*730,vlookup(AK615,'SKU Pricing'!A:B,Assumptions!$B$2,0)*Z615))</f>
        <v>0</v>
      </c>
      <c r="AO615" s="70">
        <f t="shared" si="15"/>
        <v>0</v>
      </c>
      <c r="AP615" s="71">
        <f t="shared" si="16"/>
        <v>0</v>
      </c>
      <c r="AQ615" s="70">
        <f>ifna(vlookup(AP615,'SKU Pricing'!A:B,Assumptions!$B$2,0)*AE615,0)</f>
        <v>0</v>
      </c>
      <c r="AR615" s="72">
        <v>0.0</v>
      </c>
    </row>
    <row r="616">
      <c r="A616" s="61" t="s">
        <v>761</v>
      </c>
      <c r="B616" s="62" t="str">
        <f>ifna(if(vlookup(A616,vOS!A:B,2,0)="","Unknown",vlookup(A616,vOS!A:B,2,0)),"Unknown")</f>
        <v>SUSE Linux Enterprise 15 (64-bit)</v>
      </c>
      <c r="C616" s="62">
        <f>vlookup(B616,'OS Study'!A:D,2,0)</f>
        <v>0</v>
      </c>
      <c r="D616" s="62" t="str">
        <f>vlookup(B616,'OS Study'!A:D,3,0)</f>
        <v>Linux</v>
      </c>
      <c r="E616" s="62" t="str">
        <f>vlookup(B616,'OS Study'!A:D,4,0)</f>
        <v>SUSE</v>
      </c>
      <c r="F616" s="63" t="str">
        <f>vlookup(B616,'OS Study'!A:E,5,0)</f>
        <v>15</v>
      </c>
      <c r="G616" s="62">
        <f>IF(vlookup(A616,'RVtools V2.1'!A:J,4,0)="non",0,1)</f>
        <v>0</v>
      </c>
      <c r="H616" s="62">
        <f>if(vlookup(A616,'RVtools V2.1'!A:K,11,0)="kube",1,0)</f>
        <v>0</v>
      </c>
      <c r="I616" s="62">
        <f t="shared" si="5"/>
        <v>0</v>
      </c>
      <c r="J616" s="62">
        <f>ifna(vlookup(A616,'Infra Study'!A:Q,17,0),0)</f>
        <v>1</v>
      </c>
      <c r="K616" s="64">
        <f>IFERROR(__xludf.DUMMYFUNCTION("N(REGEXMATCH(VLOOKUP(A616, 'RVtools V2.1'!A:H, 8, 0), ""^Serveur de fichiers""))"),0.0)</f>
        <v>0</v>
      </c>
      <c r="L616" s="64">
        <f t="shared" si="6"/>
        <v>0</v>
      </c>
      <c r="M616" s="65" t="str">
        <f>ifna(vlookup(A616,'RVtools V2.1'!A:I,8,0),"N/A")</f>
        <v>Infra - VxRail MGT / Witness</v>
      </c>
      <c r="N616" s="64">
        <f>IFERROR(__xludf.DUMMYFUNCTION("IF(REGEXMATCH(M616, ""(?i)"" &amp; JOIN(""|"", SPLIT(""kalisil"", "" ""))), 1, 0)"),0.0)</f>
        <v>0</v>
      </c>
      <c r="O616" s="64" t="str">
        <f>vlookup(A616,'RVtools V2.1'!A:H,7,0)</f>
        <v>N/A</v>
      </c>
      <c r="P616" s="64">
        <f>if(vlookup(A616,'RVtools V2.1'!A:H,5,0)="oui",1,0)</f>
        <v>0</v>
      </c>
      <c r="Q616" s="64">
        <f>ifna(vlookup(A616,vCPU!A:B,2,0),"Unknown")</f>
        <v>4</v>
      </c>
      <c r="R616" s="66">
        <f>ifna(vlookup(A616,vMemory!A:C,3,0),"Unknown")</f>
        <v>16</v>
      </c>
      <c r="S616" s="66">
        <f>ifna(vlookup(A616,vDisk!A:C,3,0),"Unknown")</f>
        <v>750</v>
      </c>
      <c r="T616" s="67" t="str">
        <f t="array" ref="T616">IFS(
   L616=1, "No Lift &amp; Shift",
   J616=1, XLOOKUP(A616, 'Infra Study'!A:A, 'Infra Study'!P:P),
   I616=1, "No Lift &amp; Shift",
   H616=1, "GKE",
   K616=1, "GCNV",
   G616=1, "Lift &amp; Shift Prod",
   TRUE, "Lift &amp; Shift Noprod"
)</f>
        <v>No Lift &amp; Shift</v>
      </c>
      <c r="U616" s="67">
        <f t="shared" si="7"/>
        <v>0</v>
      </c>
      <c r="V616" s="68">
        <f>if(T616="Lift &amp; Shift Noprod",if( Y616=0,Assumptions!$B$5, Assumptions!$B$4),if(T616="Lift &amp; Shift Prod",if(AND(N616=1,O616="T1"),Assumptions!$B$6,Assumptions!$B$4),0))</f>
        <v>0</v>
      </c>
      <c r="W616" s="62">
        <f>if(V616&lt;&gt;0,if(Q616="Unknown", Assumptions!$B$42,If(Q616&gt;1,Q616,2)),0)</f>
        <v>0</v>
      </c>
      <c r="X616" s="69">
        <f>if(V616&lt;&gt;0,if(R616="Unknown", Assumptions!$B$43,R616),0)</f>
        <v>0</v>
      </c>
      <c r="Y616" s="68">
        <f t="shared" si="8"/>
        <v>0</v>
      </c>
      <c r="Z616" s="68">
        <f>if(V616&lt;&gt;0,if(  S616="Unknown", Assumptions!$B$44,S616),0)</f>
        <v>0</v>
      </c>
      <c r="AA616" s="68">
        <f>if(V616 ="N2",ifna(vlookup(W616&amp;"-"&amp;X616,'Ref. VM'!A:B,2,0),"Custom"),if(V616 ="E2" , ifna(vlookup(W616&amp;"-"&amp;X616,'Ref. VM'!D:E,2,0),"Custom"),if(V616="N2D",ifna(vlookup(W616&amp;"-"&amp;X616,'Ref. VM'!G:H,2,0),"Custom"),if(V616="N4",ifna(vlookup(W616&amp;"-"&amp;X616,'Ref. VM'!J:K,2,0),"Custom"),0))))</f>
        <v>0</v>
      </c>
      <c r="AB616" s="67">
        <f t="shared" si="9"/>
        <v>0</v>
      </c>
      <c r="AC616" s="67">
        <f t="shared" si="10"/>
        <v>0</v>
      </c>
      <c r="AD616" s="67">
        <f t="shared" si="11"/>
        <v>0</v>
      </c>
      <c r="AE616" s="62">
        <f>if(T616="Lift &amp; Shift Prod",730,if(T616="Lift &amp; Shift Noprod",Assumptions!$B$3,0))</f>
        <v>0</v>
      </c>
      <c r="AF616" s="70">
        <f>if( U616=0,0,if(Y616=0, ((vlookup(AB616,'SKU Pricing'!A:B,Assumptions!$B$2,0)*W616)+(vlookup(AC616,'SKU Pricing'!A:B,Assumptions!$B$2,0)*X616))*AE616,((vlookup(AB616,'SKU Pricing'!A:B,Assumptions!$B$2,0)*W616)+(vlookup(AC616,'SKU Pricing'!A:B,Assumptions!$B$2,0)*(W616*8))+(vlookup(AD616,'SKU Pricing'!A:B,Assumptions!$B$2,0)*(X616-(W616*8))))*AE616))</f>
        <v>0</v>
      </c>
      <c r="AG616" s="67">
        <f t="shared" si="12"/>
        <v>0</v>
      </c>
      <c r="AH616" s="70">
        <f>ifna(vlookup(AG616,'SKU Pricing'!A:B,Assumptions!$B$2,0)*W616*AE616,0)</f>
        <v>0</v>
      </c>
      <c r="AI616" s="62" t="str">
        <f t="shared" si="13"/>
        <v/>
      </c>
      <c r="AJ616" s="62" t="str">
        <f>if(V616&lt;&gt;0, if(T616="Lift &amp; Shift Noprod",Assumptions!$B$9,if(V616=Assumptions!$B$6,Assumptions!$B$10,if(P616=1,Assumptions!$B$8,Assumptions!$B$7))),"")</f>
        <v/>
      </c>
      <c r="AK616" s="69">
        <f t="shared" si="14"/>
        <v>0</v>
      </c>
      <c r="AL616" s="69">
        <f>if(AJ616="Hyperdisk Balanced",Assumptions!$B$11,0)</f>
        <v>0</v>
      </c>
      <c r="AM616" s="69">
        <f>if(AJ616="Hyperdisk Balanced",Assumptions!$B$12,0)</f>
        <v>0</v>
      </c>
      <c r="AN616" s="70">
        <f>if(AK616=0,0,if(AJ616="Hyperdisk Balanced",vlookup(AK616&amp;" provisioned space",'SKU Pricing'!A:B,Assumptions!$B$2,0)*Z616+vlookup(AK616&amp;" provisioned IOPS",'SKU Pricing'!A:B,Assumptions!$B$2,0)*AL616*730+vlookup(AK616&amp;" provisioned throughput",'SKU Pricing'!A:B,Assumptions!$B$2,0)*AM616*730,vlookup(AK616,'SKU Pricing'!A:B,Assumptions!$B$2,0)*Z616))</f>
        <v>0</v>
      </c>
      <c r="AO616" s="70">
        <f t="shared" si="15"/>
        <v>0</v>
      </c>
      <c r="AP616" s="71">
        <f t="shared" si="16"/>
        <v>0</v>
      </c>
      <c r="AQ616" s="70">
        <f>ifna(vlookup(AP616,'SKU Pricing'!A:B,Assumptions!$B$2,0)*AE616,0)</f>
        <v>0</v>
      </c>
      <c r="AR616" s="72">
        <v>0.0</v>
      </c>
    </row>
    <row r="617">
      <c r="A617" s="61" t="s">
        <v>762</v>
      </c>
      <c r="B617" s="62" t="str">
        <f>ifna(if(vlookup(A617,vOS!A:B,2,0)="","Unknown",vlookup(A617,vOS!A:B,2,0)),"Unknown")</f>
        <v>SUSE Linux Enterprise 15 (64-bit)</v>
      </c>
      <c r="C617" s="62">
        <f>vlookup(B617,'OS Study'!A:D,2,0)</f>
        <v>0</v>
      </c>
      <c r="D617" s="62" t="str">
        <f>vlookup(B617,'OS Study'!A:D,3,0)</f>
        <v>Linux</v>
      </c>
      <c r="E617" s="62" t="str">
        <f>vlookup(B617,'OS Study'!A:D,4,0)</f>
        <v>SUSE</v>
      </c>
      <c r="F617" s="63" t="str">
        <f>vlookup(B617,'OS Study'!A:E,5,0)</f>
        <v>15</v>
      </c>
      <c r="G617" s="62">
        <f>IF(vlookup(A617,'RVtools V2.1'!A:J,4,0)="non",0,1)</f>
        <v>0</v>
      </c>
      <c r="H617" s="62">
        <f>if(vlookup(A617,'RVtools V2.1'!A:K,11,0)="kube",1,0)</f>
        <v>0</v>
      </c>
      <c r="I617" s="62">
        <f t="shared" si="5"/>
        <v>0</v>
      </c>
      <c r="J617" s="62">
        <f>ifna(vlookup(A617,'Infra Study'!A:Q,17,0),0)</f>
        <v>1</v>
      </c>
      <c r="K617" s="64">
        <f>IFERROR(__xludf.DUMMYFUNCTION("N(REGEXMATCH(VLOOKUP(A617, 'RVtools V2.1'!A:H, 8, 0), ""^Serveur de fichiers""))"),0.0)</f>
        <v>0</v>
      </c>
      <c r="L617" s="64">
        <f t="shared" si="6"/>
        <v>0</v>
      </c>
      <c r="M617" s="65" t="str">
        <f>ifna(vlookup(A617,'RVtools V2.1'!A:I,8,0),"N/A")</f>
        <v>Infra - VxRail MGT / Witness</v>
      </c>
      <c r="N617" s="64">
        <f>IFERROR(__xludf.DUMMYFUNCTION("IF(REGEXMATCH(M617, ""(?i)"" &amp; JOIN(""|"", SPLIT(""kalisil"", "" ""))), 1, 0)"),0.0)</f>
        <v>0</v>
      </c>
      <c r="O617" s="64" t="str">
        <f>vlookup(A617,'RVtools V2.1'!A:H,7,0)</f>
        <v>N/A</v>
      </c>
      <c r="P617" s="64">
        <f>if(vlookup(A617,'RVtools V2.1'!A:H,5,0)="oui",1,0)</f>
        <v>0</v>
      </c>
      <c r="Q617" s="64">
        <f>ifna(vlookup(A617,vCPU!A:B,2,0),"Unknown")</f>
        <v>4</v>
      </c>
      <c r="R617" s="66">
        <f>ifna(vlookup(A617,vMemory!A:C,3,0),"Unknown")</f>
        <v>16</v>
      </c>
      <c r="S617" s="66">
        <f>ifna(vlookup(A617,vDisk!A:C,3,0),"Unknown")</f>
        <v>712</v>
      </c>
      <c r="T617" s="67" t="str">
        <f t="array" ref="T617">IFS(
   L617=1, "No Lift &amp; Shift",
   J617=1, XLOOKUP(A617, 'Infra Study'!A:A, 'Infra Study'!P:P),
   I617=1, "No Lift &amp; Shift",
   H617=1, "GKE",
   K617=1, "GCNV",
   G617=1, "Lift &amp; Shift Prod",
   TRUE, "Lift &amp; Shift Noprod"
)</f>
        <v>No Lift &amp; Shift</v>
      </c>
      <c r="U617" s="67">
        <f t="shared" si="7"/>
        <v>0</v>
      </c>
      <c r="V617" s="68">
        <f>if(T617="Lift &amp; Shift Noprod",if( Y617=0,Assumptions!$B$5, Assumptions!$B$4),if(T617="Lift &amp; Shift Prod",if(AND(N617=1,O617="T1"),Assumptions!$B$6,Assumptions!$B$4),0))</f>
        <v>0</v>
      </c>
      <c r="W617" s="62">
        <f>if(V617&lt;&gt;0,if(Q617="Unknown", Assumptions!$B$42,If(Q617&gt;1,Q617,2)),0)</f>
        <v>0</v>
      </c>
      <c r="X617" s="69">
        <f>if(V617&lt;&gt;0,if(R617="Unknown", Assumptions!$B$43,R617),0)</f>
        <v>0</v>
      </c>
      <c r="Y617" s="68">
        <f t="shared" si="8"/>
        <v>0</v>
      </c>
      <c r="Z617" s="68">
        <f>if(V617&lt;&gt;0,if(  S617="Unknown", Assumptions!$B$44,S617),0)</f>
        <v>0</v>
      </c>
      <c r="AA617" s="68">
        <f>if(V617 ="N2",ifna(vlookup(W617&amp;"-"&amp;X617,'Ref. VM'!A:B,2,0),"Custom"),if(V617 ="E2" , ifna(vlookup(W617&amp;"-"&amp;X617,'Ref. VM'!D:E,2,0),"Custom"),if(V617="N2D",ifna(vlookup(W617&amp;"-"&amp;X617,'Ref. VM'!G:H,2,0),"Custom"),if(V617="N4",ifna(vlookup(W617&amp;"-"&amp;X617,'Ref. VM'!J:K,2,0),"Custom"),0))))</f>
        <v>0</v>
      </c>
      <c r="AB617" s="67">
        <f t="shared" si="9"/>
        <v>0</v>
      </c>
      <c r="AC617" s="67">
        <f t="shared" si="10"/>
        <v>0</v>
      </c>
      <c r="AD617" s="67">
        <f t="shared" si="11"/>
        <v>0</v>
      </c>
      <c r="AE617" s="62">
        <f>if(T617="Lift &amp; Shift Prod",730,if(T617="Lift &amp; Shift Noprod",Assumptions!$B$3,0))</f>
        <v>0</v>
      </c>
      <c r="AF617" s="70">
        <f>if( U617=0,0,if(Y617=0, ((vlookup(AB617,'SKU Pricing'!A:B,Assumptions!$B$2,0)*W617)+(vlookup(AC617,'SKU Pricing'!A:B,Assumptions!$B$2,0)*X617))*AE617,((vlookup(AB617,'SKU Pricing'!A:B,Assumptions!$B$2,0)*W617)+(vlookup(AC617,'SKU Pricing'!A:B,Assumptions!$B$2,0)*(W617*8))+(vlookup(AD617,'SKU Pricing'!A:B,Assumptions!$B$2,0)*(X617-(W617*8))))*AE617))</f>
        <v>0</v>
      </c>
      <c r="AG617" s="67">
        <f t="shared" si="12"/>
        <v>0</v>
      </c>
      <c r="AH617" s="70">
        <f>ifna(vlookup(AG617,'SKU Pricing'!A:B,Assumptions!$B$2,0)*W617*AE617,0)</f>
        <v>0</v>
      </c>
      <c r="AI617" s="62" t="str">
        <f t="shared" si="13"/>
        <v/>
      </c>
      <c r="AJ617" s="62" t="str">
        <f>if(V617&lt;&gt;0, if(T617="Lift &amp; Shift Noprod",Assumptions!$B$9,if(V617=Assumptions!$B$6,Assumptions!$B$10,if(P617=1,Assumptions!$B$8,Assumptions!$B$7))),"")</f>
        <v/>
      </c>
      <c r="AK617" s="69">
        <f t="shared" si="14"/>
        <v>0</v>
      </c>
      <c r="AL617" s="69">
        <f>if(AJ617="Hyperdisk Balanced",Assumptions!$B$11,0)</f>
        <v>0</v>
      </c>
      <c r="AM617" s="69">
        <f>if(AJ617="Hyperdisk Balanced",Assumptions!$B$12,0)</f>
        <v>0</v>
      </c>
      <c r="AN617" s="70">
        <f>if(AK617=0,0,if(AJ617="Hyperdisk Balanced",vlookup(AK617&amp;" provisioned space",'SKU Pricing'!A:B,Assumptions!$B$2,0)*Z617+vlookup(AK617&amp;" provisioned IOPS",'SKU Pricing'!A:B,Assumptions!$B$2,0)*AL617*730+vlookup(AK617&amp;" provisioned throughput",'SKU Pricing'!A:B,Assumptions!$B$2,0)*AM617*730,vlookup(AK617,'SKU Pricing'!A:B,Assumptions!$B$2,0)*Z617))</f>
        <v>0</v>
      </c>
      <c r="AO617" s="70">
        <f t="shared" si="15"/>
        <v>0</v>
      </c>
      <c r="AP617" s="71">
        <f t="shared" si="16"/>
        <v>0</v>
      </c>
      <c r="AQ617" s="70">
        <f>ifna(vlookup(AP617,'SKU Pricing'!A:B,Assumptions!$B$2,0)*AE617,0)</f>
        <v>0</v>
      </c>
      <c r="AR617" s="72">
        <v>0.0</v>
      </c>
    </row>
    <row r="618">
      <c r="A618" s="61" t="s">
        <v>763</v>
      </c>
      <c r="B618" s="62" t="str">
        <f>ifna(if(vlookup(A618,vOS!A:B,2,0)="","Unknown",vlookup(A618,vOS!A:B,2,0)),"Unknown")</f>
        <v>SUSE Linux Enterprise 15 (64-bit)</v>
      </c>
      <c r="C618" s="62">
        <f>vlookup(B618,'OS Study'!A:D,2,0)</f>
        <v>0</v>
      </c>
      <c r="D618" s="62" t="str">
        <f>vlookup(B618,'OS Study'!A:D,3,0)</f>
        <v>Linux</v>
      </c>
      <c r="E618" s="62" t="str">
        <f>vlookup(B618,'OS Study'!A:D,4,0)</f>
        <v>SUSE</v>
      </c>
      <c r="F618" s="63" t="str">
        <f>vlookup(B618,'OS Study'!A:E,5,0)</f>
        <v>15</v>
      </c>
      <c r="G618" s="62">
        <f>IF(vlookup(A618,'RVtools V2.1'!A:J,4,0)="non",0,1)</f>
        <v>0</v>
      </c>
      <c r="H618" s="62">
        <f>if(vlookup(A618,'RVtools V2.1'!A:K,11,0)="kube",1,0)</f>
        <v>0</v>
      </c>
      <c r="I618" s="62">
        <f t="shared" si="5"/>
        <v>0</v>
      </c>
      <c r="J618" s="62">
        <f>ifna(vlookup(A618,'Infra Study'!A:Q,17,0),0)</f>
        <v>1</v>
      </c>
      <c r="K618" s="64">
        <f>IFERROR(__xludf.DUMMYFUNCTION("N(REGEXMATCH(VLOOKUP(A618, 'RVtools V2.1'!A:H, 8, 0), ""^Serveur de fichiers""))"),0.0)</f>
        <v>0</v>
      </c>
      <c r="L618" s="64">
        <f t="shared" si="6"/>
        <v>0</v>
      </c>
      <c r="M618" s="65" t="str">
        <f>ifna(vlookup(A618,'RVtools V2.1'!A:I,8,0),"N/A")</f>
        <v>Infra - VxRail MGT / Witness</v>
      </c>
      <c r="N618" s="64">
        <f>IFERROR(__xludf.DUMMYFUNCTION("IF(REGEXMATCH(M618, ""(?i)"" &amp; JOIN(""|"", SPLIT(""kalisil"", "" ""))), 1, 0)"),0.0)</f>
        <v>0</v>
      </c>
      <c r="O618" s="64" t="str">
        <f>vlookup(A618,'RVtools V2.1'!A:H,7,0)</f>
        <v>N/A</v>
      </c>
      <c r="P618" s="64">
        <f>if(vlookup(A618,'RVtools V2.1'!A:H,5,0)="oui",1,0)</f>
        <v>0</v>
      </c>
      <c r="Q618" s="64">
        <f>ifna(vlookup(A618,vCPU!A:B,2,0),"Unknown")</f>
        <v>4</v>
      </c>
      <c r="R618" s="66">
        <f>ifna(vlookup(A618,vMemory!A:C,3,0),"Unknown")</f>
        <v>16</v>
      </c>
      <c r="S618" s="66">
        <f>ifna(vlookup(A618,vDisk!A:C,3,0),"Unknown")</f>
        <v>408</v>
      </c>
      <c r="T618" s="67" t="str">
        <f t="array" ref="T618">IFS(
   L618=1, "No Lift &amp; Shift",
   J618=1, XLOOKUP(A618, 'Infra Study'!A:A, 'Infra Study'!P:P),
   I618=1, "No Lift &amp; Shift",
   H618=1, "GKE",
   K618=1, "GCNV",
   G618=1, "Lift &amp; Shift Prod",
   TRUE, "Lift &amp; Shift Noprod"
)</f>
        <v>No Lift &amp; Shift</v>
      </c>
      <c r="U618" s="67">
        <f t="shared" si="7"/>
        <v>0</v>
      </c>
      <c r="V618" s="68">
        <f>if(T618="Lift &amp; Shift Noprod",if( Y618=0,Assumptions!$B$5, Assumptions!$B$4),if(T618="Lift &amp; Shift Prod",if(AND(N618=1,O618="T1"),Assumptions!$B$6,Assumptions!$B$4),0))</f>
        <v>0</v>
      </c>
      <c r="W618" s="62">
        <f>if(V618&lt;&gt;0,if(Q618="Unknown", Assumptions!$B$42,If(Q618&gt;1,Q618,2)),0)</f>
        <v>0</v>
      </c>
      <c r="X618" s="69">
        <f>if(V618&lt;&gt;0,if(R618="Unknown", Assumptions!$B$43,R618),0)</f>
        <v>0</v>
      </c>
      <c r="Y618" s="68">
        <f t="shared" si="8"/>
        <v>0</v>
      </c>
      <c r="Z618" s="68">
        <f>if(V618&lt;&gt;0,if(  S618="Unknown", Assumptions!$B$44,S618),0)</f>
        <v>0</v>
      </c>
      <c r="AA618" s="68">
        <f>if(V618 ="N2",ifna(vlookup(W618&amp;"-"&amp;X618,'Ref. VM'!A:B,2,0),"Custom"),if(V618 ="E2" , ifna(vlookup(W618&amp;"-"&amp;X618,'Ref. VM'!D:E,2,0),"Custom"),if(V618="N2D",ifna(vlookup(W618&amp;"-"&amp;X618,'Ref. VM'!G:H,2,0),"Custom"),if(V618="N4",ifna(vlookup(W618&amp;"-"&amp;X618,'Ref. VM'!J:K,2,0),"Custom"),0))))</f>
        <v>0</v>
      </c>
      <c r="AB618" s="67">
        <f t="shared" si="9"/>
        <v>0</v>
      </c>
      <c r="AC618" s="67">
        <f t="shared" si="10"/>
        <v>0</v>
      </c>
      <c r="AD618" s="67">
        <f t="shared" si="11"/>
        <v>0</v>
      </c>
      <c r="AE618" s="62">
        <f>if(T618="Lift &amp; Shift Prod",730,if(T618="Lift &amp; Shift Noprod",Assumptions!$B$3,0))</f>
        <v>0</v>
      </c>
      <c r="AF618" s="70">
        <f>if( U618=0,0,if(Y618=0, ((vlookup(AB618,'SKU Pricing'!A:B,Assumptions!$B$2,0)*W618)+(vlookup(AC618,'SKU Pricing'!A:B,Assumptions!$B$2,0)*X618))*AE618,((vlookup(AB618,'SKU Pricing'!A:B,Assumptions!$B$2,0)*W618)+(vlookup(AC618,'SKU Pricing'!A:B,Assumptions!$B$2,0)*(W618*8))+(vlookup(AD618,'SKU Pricing'!A:B,Assumptions!$B$2,0)*(X618-(W618*8))))*AE618))</f>
        <v>0</v>
      </c>
      <c r="AG618" s="67">
        <f t="shared" si="12"/>
        <v>0</v>
      </c>
      <c r="AH618" s="70">
        <f>ifna(vlookup(AG618,'SKU Pricing'!A:B,Assumptions!$B$2,0)*W618*AE618,0)</f>
        <v>0</v>
      </c>
      <c r="AI618" s="62" t="str">
        <f t="shared" si="13"/>
        <v/>
      </c>
      <c r="AJ618" s="62" t="str">
        <f>if(V618&lt;&gt;0, if(T618="Lift &amp; Shift Noprod",Assumptions!$B$9,if(V618=Assumptions!$B$6,Assumptions!$B$10,if(P618=1,Assumptions!$B$8,Assumptions!$B$7))),"")</f>
        <v/>
      </c>
      <c r="AK618" s="69">
        <f t="shared" si="14"/>
        <v>0</v>
      </c>
      <c r="AL618" s="69">
        <f>if(AJ618="Hyperdisk Balanced",Assumptions!$B$11,0)</f>
        <v>0</v>
      </c>
      <c r="AM618" s="69">
        <f>if(AJ618="Hyperdisk Balanced",Assumptions!$B$12,0)</f>
        <v>0</v>
      </c>
      <c r="AN618" s="70">
        <f>if(AK618=0,0,if(AJ618="Hyperdisk Balanced",vlookup(AK618&amp;" provisioned space",'SKU Pricing'!A:B,Assumptions!$B$2,0)*Z618+vlookup(AK618&amp;" provisioned IOPS",'SKU Pricing'!A:B,Assumptions!$B$2,0)*AL618*730+vlookup(AK618&amp;" provisioned throughput",'SKU Pricing'!A:B,Assumptions!$B$2,0)*AM618*730,vlookup(AK618,'SKU Pricing'!A:B,Assumptions!$B$2,0)*Z618))</f>
        <v>0</v>
      </c>
      <c r="AO618" s="70">
        <f t="shared" si="15"/>
        <v>0</v>
      </c>
      <c r="AP618" s="71">
        <f t="shared" si="16"/>
        <v>0</v>
      </c>
      <c r="AQ618" s="70">
        <f>ifna(vlookup(AP618,'SKU Pricing'!A:B,Assumptions!$B$2,0)*AE618,0)</f>
        <v>0</v>
      </c>
      <c r="AR618" s="72">
        <v>0.0</v>
      </c>
    </row>
    <row r="619">
      <c r="A619" s="61" t="s">
        <v>764</v>
      </c>
      <c r="B619" s="62" t="str">
        <f>ifna(if(vlookup(A619,vOS!A:B,2,0)="","Unknown",vlookup(A619,vOS!A:B,2,0)),"Unknown")</f>
        <v>SUSE Linux Enterprise 15 (64-bit)</v>
      </c>
      <c r="C619" s="62">
        <f>vlookup(B619,'OS Study'!A:D,2,0)</f>
        <v>0</v>
      </c>
      <c r="D619" s="62" t="str">
        <f>vlookup(B619,'OS Study'!A:D,3,0)</f>
        <v>Linux</v>
      </c>
      <c r="E619" s="62" t="str">
        <f>vlookup(B619,'OS Study'!A:D,4,0)</f>
        <v>SUSE</v>
      </c>
      <c r="F619" s="63" t="str">
        <f>vlookup(B619,'OS Study'!A:E,5,0)</f>
        <v>15</v>
      </c>
      <c r="G619" s="62">
        <f>IF(vlookup(A619,'RVtools V2.1'!A:J,4,0)="non",0,1)</f>
        <v>0</v>
      </c>
      <c r="H619" s="62">
        <f>if(vlookup(A619,'RVtools V2.1'!A:K,11,0)="kube",1,0)</f>
        <v>0</v>
      </c>
      <c r="I619" s="62">
        <f t="shared" si="5"/>
        <v>0</v>
      </c>
      <c r="J619" s="62">
        <f>ifna(vlookup(A619,'Infra Study'!A:Q,17,0),0)</f>
        <v>1</v>
      </c>
      <c r="K619" s="64">
        <f>IFERROR(__xludf.DUMMYFUNCTION("N(REGEXMATCH(VLOOKUP(A619, 'RVtools V2.1'!A:H, 8, 0), ""^Serveur de fichiers""))"),0.0)</f>
        <v>0</v>
      </c>
      <c r="L619" s="64">
        <f t="shared" si="6"/>
        <v>0</v>
      </c>
      <c r="M619" s="65" t="str">
        <f>ifna(vlookup(A619,'RVtools V2.1'!A:I,8,0),"N/A")</f>
        <v>Infra - VxRail MGT / Witness</v>
      </c>
      <c r="N619" s="64">
        <f>IFERROR(__xludf.DUMMYFUNCTION("IF(REGEXMATCH(M619, ""(?i)"" &amp; JOIN(""|"", SPLIT(""kalisil"", "" ""))), 1, 0)"),0.0)</f>
        <v>0</v>
      </c>
      <c r="O619" s="64" t="str">
        <f>vlookup(A619,'RVtools V2.1'!A:H,7,0)</f>
        <v>N/A</v>
      </c>
      <c r="P619" s="64">
        <f>if(vlookup(A619,'RVtools V2.1'!A:H,5,0)="oui",1,0)</f>
        <v>0</v>
      </c>
      <c r="Q619" s="64">
        <f>ifna(vlookup(A619,vCPU!A:B,2,0),"Unknown")</f>
        <v>4</v>
      </c>
      <c r="R619" s="66">
        <f>ifna(vlookup(A619,vMemory!A:C,3,0),"Unknown")</f>
        <v>16</v>
      </c>
      <c r="S619" s="66">
        <f>ifna(vlookup(A619,vDisk!A:C,3,0),"Unknown")</f>
        <v>711</v>
      </c>
      <c r="T619" s="67" t="str">
        <f t="array" ref="T619">IFS(
   L619=1, "No Lift &amp; Shift",
   J619=1, XLOOKUP(A619, 'Infra Study'!A:A, 'Infra Study'!P:P),
   I619=1, "No Lift &amp; Shift",
   H619=1, "GKE",
   K619=1, "GCNV",
   G619=1, "Lift &amp; Shift Prod",
   TRUE, "Lift &amp; Shift Noprod"
)</f>
        <v>No Lift &amp; Shift</v>
      </c>
      <c r="U619" s="67">
        <f t="shared" si="7"/>
        <v>0</v>
      </c>
      <c r="V619" s="68">
        <f>if(T619="Lift &amp; Shift Noprod",if( Y619=0,Assumptions!$B$5, Assumptions!$B$4),if(T619="Lift &amp; Shift Prod",if(AND(N619=1,O619="T1"),Assumptions!$B$6,Assumptions!$B$4),0))</f>
        <v>0</v>
      </c>
      <c r="W619" s="62">
        <f>if(V619&lt;&gt;0,if(Q619="Unknown", Assumptions!$B$42,If(Q619&gt;1,Q619,2)),0)</f>
        <v>0</v>
      </c>
      <c r="X619" s="69">
        <f>if(V619&lt;&gt;0,if(R619="Unknown", Assumptions!$B$43,R619),0)</f>
        <v>0</v>
      </c>
      <c r="Y619" s="68">
        <f t="shared" si="8"/>
        <v>0</v>
      </c>
      <c r="Z619" s="68">
        <f>if(V619&lt;&gt;0,if(  S619="Unknown", Assumptions!$B$44,S619),0)</f>
        <v>0</v>
      </c>
      <c r="AA619" s="68">
        <f>if(V619 ="N2",ifna(vlookup(W619&amp;"-"&amp;X619,'Ref. VM'!A:B,2,0),"Custom"),if(V619 ="E2" , ifna(vlookup(W619&amp;"-"&amp;X619,'Ref. VM'!D:E,2,0),"Custom"),if(V619="N2D",ifna(vlookup(W619&amp;"-"&amp;X619,'Ref. VM'!G:H,2,0),"Custom"),if(V619="N4",ifna(vlookup(W619&amp;"-"&amp;X619,'Ref. VM'!J:K,2,0),"Custom"),0))))</f>
        <v>0</v>
      </c>
      <c r="AB619" s="67">
        <f t="shared" si="9"/>
        <v>0</v>
      </c>
      <c r="AC619" s="67">
        <f t="shared" si="10"/>
        <v>0</v>
      </c>
      <c r="AD619" s="67">
        <f t="shared" si="11"/>
        <v>0</v>
      </c>
      <c r="AE619" s="62">
        <f>if(T619="Lift &amp; Shift Prod",730,if(T619="Lift &amp; Shift Noprod",Assumptions!$B$3,0))</f>
        <v>0</v>
      </c>
      <c r="AF619" s="70">
        <f>if( U619=0,0,if(Y619=0, ((vlookup(AB619,'SKU Pricing'!A:B,Assumptions!$B$2,0)*W619)+(vlookup(AC619,'SKU Pricing'!A:B,Assumptions!$B$2,0)*X619))*AE619,((vlookup(AB619,'SKU Pricing'!A:B,Assumptions!$B$2,0)*W619)+(vlookup(AC619,'SKU Pricing'!A:B,Assumptions!$B$2,0)*(W619*8))+(vlookup(AD619,'SKU Pricing'!A:B,Assumptions!$B$2,0)*(X619-(W619*8))))*AE619))</f>
        <v>0</v>
      </c>
      <c r="AG619" s="67">
        <f t="shared" si="12"/>
        <v>0</v>
      </c>
      <c r="AH619" s="70">
        <f>ifna(vlookup(AG619,'SKU Pricing'!A:B,Assumptions!$B$2,0)*W619*AE619,0)</f>
        <v>0</v>
      </c>
      <c r="AI619" s="62" t="str">
        <f t="shared" si="13"/>
        <v/>
      </c>
      <c r="AJ619" s="62" t="str">
        <f>if(V619&lt;&gt;0, if(T619="Lift &amp; Shift Noprod",Assumptions!$B$9,if(V619=Assumptions!$B$6,Assumptions!$B$10,if(P619=1,Assumptions!$B$8,Assumptions!$B$7))),"")</f>
        <v/>
      </c>
      <c r="AK619" s="69">
        <f t="shared" si="14"/>
        <v>0</v>
      </c>
      <c r="AL619" s="69">
        <f>if(AJ619="Hyperdisk Balanced",Assumptions!$B$11,0)</f>
        <v>0</v>
      </c>
      <c r="AM619" s="69">
        <f>if(AJ619="Hyperdisk Balanced",Assumptions!$B$12,0)</f>
        <v>0</v>
      </c>
      <c r="AN619" s="70">
        <f>if(AK619=0,0,if(AJ619="Hyperdisk Balanced",vlookup(AK619&amp;" provisioned space",'SKU Pricing'!A:B,Assumptions!$B$2,0)*Z619+vlookup(AK619&amp;" provisioned IOPS",'SKU Pricing'!A:B,Assumptions!$B$2,0)*AL619*730+vlookup(AK619&amp;" provisioned throughput",'SKU Pricing'!A:B,Assumptions!$B$2,0)*AM619*730,vlookup(AK619,'SKU Pricing'!A:B,Assumptions!$B$2,0)*Z619))</f>
        <v>0</v>
      </c>
      <c r="AO619" s="70">
        <f t="shared" si="15"/>
        <v>0</v>
      </c>
      <c r="AP619" s="71">
        <f t="shared" si="16"/>
        <v>0</v>
      </c>
      <c r="AQ619" s="70">
        <f>ifna(vlookup(AP619,'SKU Pricing'!A:B,Assumptions!$B$2,0)*AE619,0)</f>
        <v>0</v>
      </c>
      <c r="AR619" s="72">
        <v>0.0</v>
      </c>
    </row>
    <row r="620">
      <c r="A620" s="61" t="s">
        <v>765</v>
      </c>
      <c r="B620" s="62" t="str">
        <f>ifna(if(vlookup(A620,vOS!A:B,2,0)="","Unknown",vlookup(A620,vOS!A:B,2,0)),"Unknown")</f>
        <v>VMware ESXi 8.0 or later</v>
      </c>
      <c r="C620" s="62">
        <f>vlookup(B620,'OS Study'!A:D,2,0)</f>
        <v>0</v>
      </c>
      <c r="D620" s="62" t="str">
        <f>vlookup(B620,'OS Study'!A:D,3,0)</f>
        <v>Appliance</v>
      </c>
      <c r="E620" s="62" t="str">
        <f>vlookup(B620,'OS Study'!A:D,4,0)</f>
        <v>VMWare</v>
      </c>
      <c r="F620" s="63" t="str">
        <f>vlookup(B620,'OS Study'!A:E,5,0)</f>
        <v/>
      </c>
      <c r="G620" s="62">
        <f>IF(vlookup(A620,'RVtools V2.1'!A:J,4,0)="non",0,1)</f>
        <v>0</v>
      </c>
      <c r="H620" s="62">
        <f>if(vlookup(A620,'RVtools V2.1'!A:K,11,0)="kube",1,0)</f>
        <v>0</v>
      </c>
      <c r="I620" s="62">
        <f t="shared" si="5"/>
        <v>0</v>
      </c>
      <c r="J620" s="62">
        <f>ifna(vlookup(A620,'Infra Study'!A:Q,17,0),0)</f>
        <v>1</v>
      </c>
      <c r="K620" s="64">
        <f>IFERROR(__xludf.DUMMYFUNCTION("N(REGEXMATCH(VLOOKUP(A620, 'RVtools V2.1'!A:H, 8, 0), ""^Serveur de fichiers""))"),0.0)</f>
        <v>0</v>
      </c>
      <c r="L620" s="64">
        <f t="shared" si="6"/>
        <v>0</v>
      </c>
      <c r="M620" s="65" t="str">
        <f>ifna(vlookup(A620,'RVtools V2.1'!A:I,8,0),"N/A")</f>
        <v>Infra - VxRail MGT / Witness</v>
      </c>
      <c r="N620" s="64">
        <f>IFERROR(__xludf.DUMMYFUNCTION("IF(REGEXMATCH(M620, ""(?i)"" &amp; JOIN(""|"", SPLIT(""kalisil"", "" ""))), 1, 0)"),0.0)</f>
        <v>0</v>
      </c>
      <c r="O620" s="64" t="str">
        <f>vlookup(A620,'RVtools V2.1'!A:H,7,0)</f>
        <v>N/A</v>
      </c>
      <c r="P620" s="64">
        <f>if(vlookup(A620,'RVtools V2.1'!A:H,5,0)="oui",1,0)</f>
        <v>0</v>
      </c>
      <c r="Q620" s="64">
        <f>ifna(vlookup(A620,vCPU!A:B,2,0),"Unknown")</f>
        <v>2</v>
      </c>
      <c r="R620" s="66">
        <f>ifna(vlookup(A620,vMemory!A:C,3,0),"Unknown")</f>
        <v>16</v>
      </c>
      <c r="S620" s="66">
        <f>ifna(vlookup(A620,vDisk!A:C,3,0),"Unknown")</f>
        <v>57</v>
      </c>
      <c r="T620" s="67" t="str">
        <f t="array" ref="T620">IFS(
   L620=1, "No Lift &amp; Shift",
   J620=1, XLOOKUP(A620, 'Infra Study'!A:A, 'Infra Study'!P:P),
   I620=1, "No Lift &amp; Shift",
   H620=1, "GKE",
   K620=1, "GCNV",
   G620=1, "Lift &amp; Shift Prod",
   TRUE, "Lift &amp; Shift Noprod"
)</f>
        <v>No Lift &amp; Shift</v>
      </c>
      <c r="U620" s="67">
        <f t="shared" si="7"/>
        <v>0</v>
      </c>
      <c r="V620" s="68">
        <f>if(T620="Lift &amp; Shift Noprod",if( Y620=0,Assumptions!$B$5, Assumptions!$B$4),if(T620="Lift &amp; Shift Prod",if(AND(N620=1,O620="T1"),Assumptions!$B$6,Assumptions!$B$4),0))</f>
        <v>0</v>
      </c>
      <c r="W620" s="62">
        <f>if(V620&lt;&gt;0,if(Q620="Unknown", Assumptions!$B$42,If(Q620&gt;1,Q620,2)),0)</f>
        <v>0</v>
      </c>
      <c r="X620" s="69">
        <f>if(V620&lt;&gt;0,if(R620="Unknown", Assumptions!$B$43,R620),0)</f>
        <v>0</v>
      </c>
      <c r="Y620" s="68">
        <f t="shared" si="8"/>
        <v>0</v>
      </c>
      <c r="Z620" s="68">
        <f>if(V620&lt;&gt;0,if(  S620="Unknown", Assumptions!$B$44,S620),0)</f>
        <v>0</v>
      </c>
      <c r="AA620" s="68">
        <f>if(V620 ="N2",ifna(vlookup(W620&amp;"-"&amp;X620,'Ref. VM'!A:B,2,0),"Custom"),if(V620 ="E2" , ifna(vlookup(W620&amp;"-"&amp;X620,'Ref. VM'!D:E,2,0),"Custom"),if(V620="N2D",ifna(vlookup(W620&amp;"-"&amp;X620,'Ref. VM'!G:H,2,0),"Custom"),if(V620="N4",ifna(vlookup(W620&amp;"-"&amp;X620,'Ref. VM'!J:K,2,0),"Custom"),0))))</f>
        <v>0</v>
      </c>
      <c r="AB620" s="67">
        <f t="shared" si="9"/>
        <v>0</v>
      </c>
      <c r="AC620" s="67">
        <f t="shared" si="10"/>
        <v>0</v>
      </c>
      <c r="AD620" s="67">
        <f t="shared" si="11"/>
        <v>0</v>
      </c>
      <c r="AE620" s="62">
        <f>if(T620="Lift &amp; Shift Prod",730,if(T620="Lift &amp; Shift Noprod",Assumptions!$B$3,0))</f>
        <v>0</v>
      </c>
      <c r="AF620" s="70">
        <f>if( U620=0,0,if(Y620=0, ((vlookup(AB620,'SKU Pricing'!A:B,Assumptions!$B$2,0)*W620)+(vlookup(AC620,'SKU Pricing'!A:B,Assumptions!$B$2,0)*X620))*AE620,((vlookup(AB620,'SKU Pricing'!A:B,Assumptions!$B$2,0)*W620)+(vlookup(AC620,'SKU Pricing'!A:B,Assumptions!$B$2,0)*(W620*8))+(vlookup(AD620,'SKU Pricing'!A:B,Assumptions!$B$2,0)*(X620-(W620*8))))*AE620))</f>
        <v>0</v>
      </c>
      <c r="AG620" s="67">
        <f t="shared" si="12"/>
        <v>0</v>
      </c>
      <c r="AH620" s="70">
        <f>ifna(vlookup(AG620,'SKU Pricing'!A:B,Assumptions!$B$2,0)*W620*AE620,0)</f>
        <v>0</v>
      </c>
      <c r="AI620" s="62" t="str">
        <f t="shared" si="13"/>
        <v/>
      </c>
      <c r="AJ620" s="62" t="str">
        <f>if(V620&lt;&gt;0, if(T620="Lift &amp; Shift Noprod",Assumptions!$B$9,if(V620=Assumptions!$B$6,Assumptions!$B$10,if(P620=1,Assumptions!$B$8,Assumptions!$B$7))),"")</f>
        <v/>
      </c>
      <c r="AK620" s="69">
        <f t="shared" si="14"/>
        <v>0</v>
      </c>
      <c r="AL620" s="69">
        <f>if(AJ620="Hyperdisk Balanced",Assumptions!$B$11,0)</f>
        <v>0</v>
      </c>
      <c r="AM620" s="69">
        <f>if(AJ620="Hyperdisk Balanced",Assumptions!$B$12,0)</f>
        <v>0</v>
      </c>
      <c r="AN620" s="70">
        <f>if(AK620=0,0,if(AJ620="Hyperdisk Balanced",vlookup(AK620&amp;" provisioned space",'SKU Pricing'!A:B,Assumptions!$B$2,0)*Z620+vlookup(AK620&amp;" provisioned IOPS",'SKU Pricing'!A:B,Assumptions!$B$2,0)*AL620*730+vlookup(AK620&amp;" provisioned throughput",'SKU Pricing'!A:B,Assumptions!$B$2,0)*AM620*730,vlookup(AK620,'SKU Pricing'!A:B,Assumptions!$B$2,0)*Z620))</f>
        <v>0</v>
      </c>
      <c r="AO620" s="70">
        <f t="shared" si="15"/>
        <v>0</v>
      </c>
      <c r="AP620" s="71">
        <f t="shared" si="16"/>
        <v>0</v>
      </c>
      <c r="AQ620" s="70">
        <f>ifna(vlookup(AP620,'SKU Pricing'!A:B,Assumptions!$B$2,0)*AE620,0)</f>
        <v>0</v>
      </c>
      <c r="AR620" s="72">
        <v>0.0</v>
      </c>
    </row>
    <row r="621">
      <c r="A621" s="61" t="s">
        <v>766</v>
      </c>
      <c r="B621" s="62" t="str">
        <f>ifna(if(vlookup(A621,vOS!A:B,2,0)="","Unknown",vlookup(A621,vOS!A:B,2,0)),"Unknown")</f>
        <v>VMware ESXi 8.0 or later</v>
      </c>
      <c r="C621" s="62">
        <f>vlookup(B621,'OS Study'!A:D,2,0)</f>
        <v>0</v>
      </c>
      <c r="D621" s="62" t="str">
        <f>vlookup(B621,'OS Study'!A:D,3,0)</f>
        <v>Appliance</v>
      </c>
      <c r="E621" s="62" t="str">
        <f>vlookup(B621,'OS Study'!A:D,4,0)</f>
        <v>VMWare</v>
      </c>
      <c r="F621" s="63" t="str">
        <f>vlookup(B621,'OS Study'!A:E,5,0)</f>
        <v/>
      </c>
      <c r="G621" s="62">
        <f>IF(vlookup(A621,'RVtools V2.1'!A:J,4,0)="non",0,1)</f>
        <v>0</v>
      </c>
      <c r="H621" s="62">
        <f>if(vlookup(A621,'RVtools V2.1'!A:K,11,0)="kube",1,0)</f>
        <v>0</v>
      </c>
      <c r="I621" s="62">
        <f t="shared" si="5"/>
        <v>0</v>
      </c>
      <c r="J621" s="62">
        <f>ifna(vlookup(A621,'Infra Study'!A:Q,17,0),0)</f>
        <v>1</v>
      </c>
      <c r="K621" s="64">
        <f>IFERROR(__xludf.DUMMYFUNCTION("N(REGEXMATCH(VLOOKUP(A621, 'RVtools V2.1'!A:H, 8, 0), ""^Serveur de fichiers""))"),0.0)</f>
        <v>0</v>
      </c>
      <c r="L621" s="64">
        <f t="shared" si="6"/>
        <v>0</v>
      </c>
      <c r="M621" s="65" t="str">
        <f>ifna(vlookup(A621,'RVtools V2.1'!A:I,8,0),"N/A")</f>
        <v>Infra - VxRail MGT / Witness</v>
      </c>
      <c r="N621" s="64">
        <f>IFERROR(__xludf.DUMMYFUNCTION("IF(REGEXMATCH(M621, ""(?i)"" &amp; JOIN(""|"", SPLIT(""kalisil"", "" ""))), 1, 0)"),0.0)</f>
        <v>0</v>
      </c>
      <c r="O621" s="64" t="str">
        <f>vlookup(A621,'RVtools V2.1'!A:H,7,0)</f>
        <v>N/A</v>
      </c>
      <c r="P621" s="64">
        <f>if(vlookup(A621,'RVtools V2.1'!A:H,5,0)="oui",1,0)</f>
        <v>0</v>
      </c>
      <c r="Q621" s="64">
        <f>ifna(vlookup(A621,vCPU!A:B,2,0),"Unknown")</f>
        <v>2</v>
      </c>
      <c r="R621" s="66">
        <f>ifna(vlookup(A621,vMemory!A:C,3,0),"Unknown")</f>
        <v>16</v>
      </c>
      <c r="S621" s="66">
        <f>ifna(vlookup(A621,vDisk!A:C,3,0),"Unknown")</f>
        <v>60</v>
      </c>
      <c r="T621" s="67" t="str">
        <f t="array" ref="T621">IFS(
   L621=1, "No Lift &amp; Shift",
   J621=1, XLOOKUP(A621, 'Infra Study'!A:A, 'Infra Study'!P:P),
   I621=1, "No Lift &amp; Shift",
   H621=1, "GKE",
   K621=1, "GCNV",
   G621=1, "Lift &amp; Shift Prod",
   TRUE, "Lift &amp; Shift Noprod"
)</f>
        <v>No Lift &amp; Shift</v>
      </c>
      <c r="U621" s="67">
        <f t="shared" si="7"/>
        <v>0</v>
      </c>
      <c r="V621" s="68">
        <f>if(T621="Lift &amp; Shift Noprod",if( Y621=0,Assumptions!$B$5, Assumptions!$B$4),if(T621="Lift &amp; Shift Prod",if(AND(N621=1,O621="T1"),Assumptions!$B$6,Assumptions!$B$4),0))</f>
        <v>0</v>
      </c>
      <c r="W621" s="62">
        <f>if(V621&lt;&gt;0,if(Q621="Unknown", Assumptions!$B$42,If(Q621&gt;1,Q621,2)),0)</f>
        <v>0</v>
      </c>
      <c r="X621" s="69">
        <f>if(V621&lt;&gt;0,if(R621="Unknown", Assumptions!$B$43,R621),0)</f>
        <v>0</v>
      </c>
      <c r="Y621" s="68">
        <f t="shared" si="8"/>
        <v>0</v>
      </c>
      <c r="Z621" s="68">
        <f>if(V621&lt;&gt;0,if(  S621="Unknown", Assumptions!$B$44,S621),0)</f>
        <v>0</v>
      </c>
      <c r="AA621" s="68">
        <f>if(V621 ="N2",ifna(vlookup(W621&amp;"-"&amp;X621,'Ref. VM'!A:B,2,0),"Custom"),if(V621 ="E2" , ifna(vlookup(W621&amp;"-"&amp;X621,'Ref. VM'!D:E,2,0),"Custom"),if(V621="N2D",ifna(vlookup(W621&amp;"-"&amp;X621,'Ref. VM'!G:H,2,0),"Custom"),if(V621="N4",ifna(vlookup(W621&amp;"-"&amp;X621,'Ref. VM'!J:K,2,0),"Custom"),0))))</f>
        <v>0</v>
      </c>
      <c r="AB621" s="67">
        <f t="shared" si="9"/>
        <v>0</v>
      </c>
      <c r="AC621" s="67">
        <f t="shared" si="10"/>
        <v>0</v>
      </c>
      <c r="AD621" s="67">
        <f t="shared" si="11"/>
        <v>0</v>
      </c>
      <c r="AE621" s="62">
        <f>if(T621="Lift &amp; Shift Prod",730,if(T621="Lift &amp; Shift Noprod",Assumptions!$B$3,0))</f>
        <v>0</v>
      </c>
      <c r="AF621" s="70">
        <f>if( U621=0,0,if(Y621=0, ((vlookup(AB621,'SKU Pricing'!A:B,Assumptions!$B$2,0)*W621)+(vlookup(AC621,'SKU Pricing'!A:B,Assumptions!$B$2,0)*X621))*AE621,((vlookup(AB621,'SKU Pricing'!A:B,Assumptions!$B$2,0)*W621)+(vlookup(AC621,'SKU Pricing'!A:B,Assumptions!$B$2,0)*(W621*8))+(vlookup(AD621,'SKU Pricing'!A:B,Assumptions!$B$2,0)*(X621-(W621*8))))*AE621))</f>
        <v>0</v>
      </c>
      <c r="AG621" s="67">
        <f t="shared" si="12"/>
        <v>0</v>
      </c>
      <c r="AH621" s="70">
        <f>ifna(vlookup(AG621,'SKU Pricing'!A:B,Assumptions!$B$2,0)*W621*AE621,0)</f>
        <v>0</v>
      </c>
      <c r="AI621" s="62" t="str">
        <f t="shared" si="13"/>
        <v/>
      </c>
      <c r="AJ621" s="62" t="str">
        <f>if(V621&lt;&gt;0, if(T621="Lift &amp; Shift Noprod",Assumptions!$B$9,if(V621=Assumptions!$B$6,Assumptions!$B$10,if(P621=1,Assumptions!$B$8,Assumptions!$B$7))),"")</f>
        <v/>
      </c>
      <c r="AK621" s="69">
        <f t="shared" si="14"/>
        <v>0</v>
      </c>
      <c r="AL621" s="69">
        <f>if(AJ621="Hyperdisk Balanced",Assumptions!$B$11,0)</f>
        <v>0</v>
      </c>
      <c r="AM621" s="69">
        <f>if(AJ621="Hyperdisk Balanced",Assumptions!$B$12,0)</f>
        <v>0</v>
      </c>
      <c r="AN621" s="70">
        <f>if(AK621=0,0,if(AJ621="Hyperdisk Balanced",vlookup(AK621&amp;" provisioned space",'SKU Pricing'!A:B,Assumptions!$B$2,0)*Z621+vlookup(AK621&amp;" provisioned IOPS",'SKU Pricing'!A:B,Assumptions!$B$2,0)*AL621*730+vlookup(AK621&amp;" provisioned throughput",'SKU Pricing'!A:B,Assumptions!$B$2,0)*AM621*730,vlookup(AK621,'SKU Pricing'!A:B,Assumptions!$B$2,0)*Z621))</f>
        <v>0</v>
      </c>
      <c r="AO621" s="70">
        <f t="shared" si="15"/>
        <v>0</v>
      </c>
      <c r="AP621" s="71">
        <f t="shared" si="16"/>
        <v>0</v>
      </c>
      <c r="AQ621" s="70">
        <f>ifna(vlookup(AP621,'SKU Pricing'!A:B,Assumptions!$B$2,0)*AE621,0)</f>
        <v>0</v>
      </c>
      <c r="AR621" s="72">
        <v>0.0</v>
      </c>
    </row>
    <row r="622">
      <c r="A622" s="61" t="s">
        <v>767</v>
      </c>
      <c r="B622" s="62" t="str">
        <f>ifna(if(vlookup(A622,vOS!A:B,2,0)="","Unknown",vlookup(A622,vOS!A:B,2,0)),"Unknown")</f>
        <v>SUSE Linux Enterprise 15 (64-bit)</v>
      </c>
      <c r="C622" s="62">
        <f>vlookup(B622,'OS Study'!A:D,2,0)</f>
        <v>0</v>
      </c>
      <c r="D622" s="62" t="str">
        <f>vlookup(B622,'OS Study'!A:D,3,0)</f>
        <v>Linux</v>
      </c>
      <c r="E622" s="62" t="str">
        <f>vlookup(B622,'OS Study'!A:D,4,0)</f>
        <v>SUSE</v>
      </c>
      <c r="F622" s="63" t="str">
        <f>vlookup(B622,'OS Study'!A:E,5,0)</f>
        <v>15</v>
      </c>
      <c r="G622" s="62">
        <f>IF(vlookup(A622,'RVtools V2.1'!A:J,4,0)="non",0,1)</f>
        <v>0</v>
      </c>
      <c r="H622" s="62">
        <f>if(vlookup(A622,'RVtools V2.1'!A:K,11,0)="kube",1,0)</f>
        <v>0</v>
      </c>
      <c r="I622" s="62">
        <f t="shared" si="5"/>
        <v>0</v>
      </c>
      <c r="J622" s="62">
        <f>ifna(vlookup(A622,'Infra Study'!A:Q,17,0),0)</f>
        <v>1</v>
      </c>
      <c r="K622" s="64">
        <f>IFERROR(__xludf.DUMMYFUNCTION("N(REGEXMATCH(VLOOKUP(A622, 'RVtools V2.1'!A:H, 8, 0), ""^Serveur de fichiers""))"),0.0)</f>
        <v>0</v>
      </c>
      <c r="L622" s="64">
        <f t="shared" si="6"/>
        <v>0</v>
      </c>
      <c r="M622" s="65" t="str">
        <f>ifna(vlookup(A622,'RVtools V2.1'!A:I,8,0),"N/A")</f>
        <v>Infra - VxRail MGT / Witness</v>
      </c>
      <c r="N622" s="64">
        <f>IFERROR(__xludf.DUMMYFUNCTION("IF(REGEXMATCH(M622, ""(?i)"" &amp; JOIN(""|"", SPLIT(""kalisil"", "" ""))), 1, 0)"),0.0)</f>
        <v>0</v>
      </c>
      <c r="O622" s="64" t="str">
        <f>vlookup(A622,'RVtools V2.1'!A:H,7,0)</f>
        <v>N/A</v>
      </c>
      <c r="P622" s="64">
        <f>if(vlookup(A622,'RVtools V2.1'!A:H,5,0)="oui",1,0)</f>
        <v>0</v>
      </c>
      <c r="Q622" s="64">
        <f>ifna(vlookup(A622,vCPU!A:B,2,0),"Unknown")</f>
        <v>4</v>
      </c>
      <c r="R622" s="66">
        <f>ifna(vlookup(A622,vMemory!A:C,3,0),"Unknown")</f>
        <v>16</v>
      </c>
      <c r="S622" s="66">
        <f>ifna(vlookup(A622,vDisk!A:C,3,0),"Unknown")</f>
        <v>711</v>
      </c>
      <c r="T622" s="67" t="str">
        <f t="array" ref="T622">IFS(
   L622=1, "No Lift &amp; Shift",
   J622=1, XLOOKUP(A622, 'Infra Study'!A:A, 'Infra Study'!P:P),
   I622=1, "No Lift &amp; Shift",
   H622=1, "GKE",
   K622=1, "GCNV",
   G622=1, "Lift &amp; Shift Prod",
   TRUE, "Lift &amp; Shift Noprod"
)</f>
        <v>No Lift &amp; Shift</v>
      </c>
      <c r="U622" s="67">
        <f t="shared" si="7"/>
        <v>0</v>
      </c>
      <c r="V622" s="68">
        <f>if(T622="Lift &amp; Shift Noprod",if( Y622=0,Assumptions!$B$5, Assumptions!$B$4),if(T622="Lift &amp; Shift Prod",if(AND(N622=1,O622="T1"),Assumptions!$B$6,Assumptions!$B$4),0))</f>
        <v>0</v>
      </c>
      <c r="W622" s="62">
        <f>if(V622&lt;&gt;0,if(Q622="Unknown", Assumptions!$B$42,If(Q622&gt;1,Q622,2)),0)</f>
        <v>0</v>
      </c>
      <c r="X622" s="69">
        <f>if(V622&lt;&gt;0,if(R622="Unknown", Assumptions!$B$43,R622),0)</f>
        <v>0</v>
      </c>
      <c r="Y622" s="68">
        <f t="shared" si="8"/>
        <v>0</v>
      </c>
      <c r="Z622" s="68">
        <f>if(V622&lt;&gt;0,if(  S622="Unknown", Assumptions!$B$44,S622),0)</f>
        <v>0</v>
      </c>
      <c r="AA622" s="68">
        <f>if(V622 ="N2",ifna(vlookup(W622&amp;"-"&amp;X622,'Ref. VM'!A:B,2,0),"Custom"),if(V622 ="E2" , ifna(vlookup(W622&amp;"-"&amp;X622,'Ref. VM'!D:E,2,0),"Custom"),if(V622="N2D",ifna(vlookup(W622&amp;"-"&amp;X622,'Ref. VM'!G:H,2,0),"Custom"),if(V622="N4",ifna(vlookup(W622&amp;"-"&amp;X622,'Ref. VM'!J:K,2,0),"Custom"),0))))</f>
        <v>0</v>
      </c>
      <c r="AB622" s="67">
        <f t="shared" si="9"/>
        <v>0</v>
      </c>
      <c r="AC622" s="67">
        <f t="shared" si="10"/>
        <v>0</v>
      </c>
      <c r="AD622" s="67">
        <f t="shared" si="11"/>
        <v>0</v>
      </c>
      <c r="AE622" s="62">
        <f>if(T622="Lift &amp; Shift Prod",730,if(T622="Lift &amp; Shift Noprod",Assumptions!$B$3,0))</f>
        <v>0</v>
      </c>
      <c r="AF622" s="70">
        <f>if( U622=0,0,if(Y622=0, ((vlookup(AB622,'SKU Pricing'!A:B,Assumptions!$B$2,0)*W622)+(vlookup(AC622,'SKU Pricing'!A:B,Assumptions!$B$2,0)*X622))*AE622,((vlookup(AB622,'SKU Pricing'!A:B,Assumptions!$B$2,0)*W622)+(vlookup(AC622,'SKU Pricing'!A:B,Assumptions!$B$2,0)*(W622*8))+(vlookup(AD622,'SKU Pricing'!A:B,Assumptions!$B$2,0)*(X622-(W622*8))))*AE622))</f>
        <v>0</v>
      </c>
      <c r="AG622" s="67">
        <f t="shared" si="12"/>
        <v>0</v>
      </c>
      <c r="AH622" s="70">
        <f>ifna(vlookup(AG622,'SKU Pricing'!A:B,Assumptions!$B$2,0)*W622*AE622,0)</f>
        <v>0</v>
      </c>
      <c r="AI622" s="62" t="str">
        <f t="shared" si="13"/>
        <v/>
      </c>
      <c r="AJ622" s="62" t="str">
        <f>if(V622&lt;&gt;0, if(T622="Lift &amp; Shift Noprod",Assumptions!$B$9,if(V622=Assumptions!$B$6,Assumptions!$B$10,if(P622=1,Assumptions!$B$8,Assumptions!$B$7))),"")</f>
        <v/>
      </c>
      <c r="AK622" s="69">
        <f t="shared" si="14"/>
        <v>0</v>
      </c>
      <c r="AL622" s="69">
        <f>if(AJ622="Hyperdisk Balanced",Assumptions!$B$11,0)</f>
        <v>0</v>
      </c>
      <c r="AM622" s="69">
        <f>if(AJ622="Hyperdisk Balanced",Assumptions!$B$12,0)</f>
        <v>0</v>
      </c>
      <c r="AN622" s="70">
        <f>if(AK622=0,0,if(AJ622="Hyperdisk Balanced",vlookup(AK622&amp;" provisioned space",'SKU Pricing'!A:B,Assumptions!$B$2,0)*Z622+vlookup(AK622&amp;" provisioned IOPS",'SKU Pricing'!A:B,Assumptions!$B$2,0)*AL622*730+vlookup(AK622&amp;" provisioned throughput",'SKU Pricing'!A:B,Assumptions!$B$2,0)*AM622*730,vlookup(AK622,'SKU Pricing'!A:B,Assumptions!$B$2,0)*Z622))</f>
        <v>0</v>
      </c>
      <c r="AO622" s="70">
        <f t="shared" si="15"/>
        <v>0</v>
      </c>
      <c r="AP622" s="71">
        <f t="shared" si="16"/>
        <v>0</v>
      </c>
      <c r="AQ622" s="70">
        <f>ifna(vlookup(AP622,'SKU Pricing'!A:B,Assumptions!$B$2,0)*AE622,0)</f>
        <v>0</v>
      </c>
      <c r="AR622" s="72">
        <v>0.0</v>
      </c>
    </row>
    <row r="623">
      <c r="A623" s="61" t="s">
        <v>768</v>
      </c>
      <c r="B623" s="62" t="str">
        <f>ifna(if(vlookup(A623,vOS!A:B,2,0)="","Unknown",vlookup(A623,vOS!A:B,2,0)),"Unknown")</f>
        <v>SUSE Linux Enterprise 15 (64-bit)</v>
      </c>
      <c r="C623" s="62">
        <f>vlookup(B623,'OS Study'!A:D,2,0)</f>
        <v>0</v>
      </c>
      <c r="D623" s="62" t="str">
        <f>vlookup(B623,'OS Study'!A:D,3,0)</f>
        <v>Linux</v>
      </c>
      <c r="E623" s="62" t="str">
        <f>vlookup(B623,'OS Study'!A:D,4,0)</f>
        <v>SUSE</v>
      </c>
      <c r="F623" s="63" t="str">
        <f>vlookup(B623,'OS Study'!A:E,5,0)</f>
        <v>15</v>
      </c>
      <c r="G623" s="62">
        <f>IF(vlookup(A623,'RVtools V2.1'!A:J,4,0)="non",0,1)</f>
        <v>0</v>
      </c>
      <c r="H623" s="62">
        <f>if(vlookup(A623,'RVtools V2.1'!A:K,11,0)="kube",1,0)</f>
        <v>0</v>
      </c>
      <c r="I623" s="62">
        <f t="shared" si="5"/>
        <v>0</v>
      </c>
      <c r="J623" s="62">
        <f>ifna(vlookup(A623,'Infra Study'!A:Q,17,0),0)</f>
        <v>1</v>
      </c>
      <c r="K623" s="64">
        <f>IFERROR(__xludf.DUMMYFUNCTION("N(REGEXMATCH(VLOOKUP(A623, 'RVtools V2.1'!A:H, 8, 0), ""^Serveur de fichiers""))"),0.0)</f>
        <v>0</v>
      </c>
      <c r="L623" s="64">
        <f t="shared" si="6"/>
        <v>0</v>
      </c>
      <c r="M623" s="65" t="str">
        <f>ifna(vlookup(A623,'RVtools V2.1'!A:I,8,0),"N/A")</f>
        <v>Infra - VxRail MGT / Witness</v>
      </c>
      <c r="N623" s="64">
        <f>IFERROR(__xludf.DUMMYFUNCTION("IF(REGEXMATCH(M623, ""(?i)"" &amp; JOIN(""|"", SPLIT(""kalisil"", "" ""))), 1, 0)"),0.0)</f>
        <v>0</v>
      </c>
      <c r="O623" s="64" t="str">
        <f>vlookup(A623,'RVtools V2.1'!A:H,7,0)</f>
        <v>N/A</v>
      </c>
      <c r="P623" s="64">
        <f>if(vlookup(A623,'RVtools V2.1'!A:H,5,0)="oui",1,0)</f>
        <v>0</v>
      </c>
      <c r="Q623" s="64">
        <f>ifna(vlookup(A623,vCPU!A:B,2,0),"Unknown")</f>
        <v>4</v>
      </c>
      <c r="R623" s="66">
        <f>ifna(vlookup(A623,vMemory!A:C,3,0),"Unknown")</f>
        <v>16</v>
      </c>
      <c r="S623" s="66">
        <f>ifna(vlookup(A623,vDisk!A:C,3,0),"Unknown")</f>
        <v>766</v>
      </c>
      <c r="T623" s="67" t="str">
        <f t="array" ref="T623">IFS(
   L623=1, "No Lift &amp; Shift",
   J623=1, XLOOKUP(A623, 'Infra Study'!A:A, 'Infra Study'!P:P),
   I623=1, "No Lift &amp; Shift",
   H623=1, "GKE",
   K623=1, "GCNV",
   G623=1, "Lift &amp; Shift Prod",
   TRUE, "Lift &amp; Shift Noprod"
)</f>
        <v>No Lift &amp; Shift</v>
      </c>
      <c r="U623" s="67">
        <f t="shared" si="7"/>
        <v>0</v>
      </c>
      <c r="V623" s="68">
        <f>if(T623="Lift &amp; Shift Noprod",if( Y623=0,Assumptions!$B$5, Assumptions!$B$4),if(T623="Lift &amp; Shift Prod",if(AND(N623=1,O623="T1"),Assumptions!$B$6,Assumptions!$B$4),0))</f>
        <v>0</v>
      </c>
      <c r="W623" s="62">
        <f>if(V623&lt;&gt;0,if(Q623="Unknown", Assumptions!$B$42,If(Q623&gt;1,Q623,2)),0)</f>
        <v>0</v>
      </c>
      <c r="X623" s="69">
        <f>if(V623&lt;&gt;0,if(R623="Unknown", Assumptions!$B$43,R623),0)</f>
        <v>0</v>
      </c>
      <c r="Y623" s="68">
        <f t="shared" si="8"/>
        <v>0</v>
      </c>
      <c r="Z623" s="68">
        <f>if(V623&lt;&gt;0,if(  S623="Unknown", Assumptions!$B$44,S623),0)</f>
        <v>0</v>
      </c>
      <c r="AA623" s="68">
        <f>if(V623 ="N2",ifna(vlookup(W623&amp;"-"&amp;X623,'Ref. VM'!A:B,2,0),"Custom"),if(V623 ="E2" , ifna(vlookup(W623&amp;"-"&amp;X623,'Ref. VM'!D:E,2,0),"Custom"),if(V623="N2D",ifna(vlookup(W623&amp;"-"&amp;X623,'Ref. VM'!G:H,2,0),"Custom"),if(V623="N4",ifna(vlookup(W623&amp;"-"&amp;X623,'Ref. VM'!J:K,2,0),"Custom"),0))))</f>
        <v>0</v>
      </c>
      <c r="AB623" s="67">
        <f t="shared" si="9"/>
        <v>0</v>
      </c>
      <c r="AC623" s="67">
        <f t="shared" si="10"/>
        <v>0</v>
      </c>
      <c r="AD623" s="67">
        <f t="shared" si="11"/>
        <v>0</v>
      </c>
      <c r="AE623" s="62">
        <f>if(T623="Lift &amp; Shift Prod",730,if(T623="Lift &amp; Shift Noprod",Assumptions!$B$3,0))</f>
        <v>0</v>
      </c>
      <c r="AF623" s="70">
        <f>if( U623=0,0,if(Y623=0, ((vlookup(AB623,'SKU Pricing'!A:B,Assumptions!$B$2,0)*W623)+(vlookup(AC623,'SKU Pricing'!A:B,Assumptions!$B$2,0)*X623))*AE623,((vlookup(AB623,'SKU Pricing'!A:B,Assumptions!$B$2,0)*W623)+(vlookup(AC623,'SKU Pricing'!A:B,Assumptions!$B$2,0)*(W623*8))+(vlookup(AD623,'SKU Pricing'!A:B,Assumptions!$B$2,0)*(X623-(W623*8))))*AE623))</f>
        <v>0</v>
      </c>
      <c r="AG623" s="67">
        <f t="shared" si="12"/>
        <v>0</v>
      </c>
      <c r="AH623" s="70">
        <f>ifna(vlookup(AG623,'SKU Pricing'!A:B,Assumptions!$B$2,0)*W623*AE623,0)</f>
        <v>0</v>
      </c>
      <c r="AI623" s="62" t="str">
        <f t="shared" si="13"/>
        <v/>
      </c>
      <c r="AJ623" s="62" t="str">
        <f>if(V623&lt;&gt;0, if(T623="Lift &amp; Shift Noprod",Assumptions!$B$9,if(V623=Assumptions!$B$6,Assumptions!$B$10,if(P623=1,Assumptions!$B$8,Assumptions!$B$7))),"")</f>
        <v/>
      </c>
      <c r="AK623" s="69">
        <f t="shared" si="14"/>
        <v>0</v>
      </c>
      <c r="AL623" s="69">
        <f>if(AJ623="Hyperdisk Balanced",Assumptions!$B$11,0)</f>
        <v>0</v>
      </c>
      <c r="AM623" s="69">
        <f>if(AJ623="Hyperdisk Balanced",Assumptions!$B$12,0)</f>
        <v>0</v>
      </c>
      <c r="AN623" s="70">
        <f>if(AK623=0,0,if(AJ623="Hyperdisk Balanced",vlookup(AK623&amp;" provisioned space",'SKU Pricing'!A:B,Assumptions!$B$2,0)*Z623+vlookup(AK623&amp;" provisioned IOPS",'SKU Pricing'!A:B,Assumptions!$B$2,0)*AL623*730+vlookup(AK623&amp;" provisioned throughput",'SKU Pricing'!A:B,Assumptions!$B$2,0)*AM623*730,vlookup(AK623,'SKU Pricing'!A:B,Assumptions!$B$2,0)*Z623))</f>
        <v>0</v>
      </c>
      <c r="AO623" s="70">
        <f t="shared" si="15"/>
        <v>0</v>
      </c>
      <c r="AP623" s="71">
        <f t="shared" si="16"/>
        <v>0</v>
      </c>
      <c r="AQ623" s="70">
        <f>ifna(vlookup(AP623,'SKU Pricing'!A:B,Assumptions!$B$2,0)*AE623,0)</f>
        <v>0</v>
      </c>
      <c r="AR623" s="72">
        <v>0.0</v>
      </c>
    </row>
    <row r="624">
      <c r="A624" s="61" t="s">
        <v>769</v>
      </c>
      <c r="B624" s="62" t="str">
        <f>ifna(if(vlookup(A624,vOS!A:B,2,0)="","Unknown",vlookup(A624,vOS!A:B,2,0)),"Unknown")</f>
        <v>SUSE Linux Enterprise 15 (64-bit)</v>
      </c>
      <c r="C624" s="62">
        <f>vlookup(B624,'OS Study'!A:D,2,0)</f>
        <v>0</v>
      </c>
      <c r="D624" s="62" t="str">
        <f>vlookup(B624,'OS Study'!A:D,3,0)</f>
        <v>Linux</v>
      </c>
      <c r="E624" s="62" t="str">
        <f>vlookup(B624,'OS Study'!A:D,4,0)</f>
        <v>SUSE</v>
      </c>
      <c r="F624" s="63" t="str">
        <f>vlookup(B624,'OS Study'!A:E,5,0)</f>
        <v>15</v>
      </c>
      <c r="G624" s="62">
        <f>IF(vlookup(A624,'RVtools V2.1'!A:J,4,0)="non",0,1)</f>
        <v>0</v>
      </c>
      <c r="H624" s="62">
        <f>if(vlookup(A624,'RVtools V2.1'!A:K,11,0)="kube",1,0)</f>
        <v>0</v>
      </c>
      <c r="I624" s="62">
        <f t="shared" si="5"/>
        <v>0</v>
      </c>
      <c r="J624" s="62">
        <f>ifna(vlookup(A624,'Infra Study'!A:Q,17,0),0)</f>
        <v>1</v>
      </c>
      <c r="K624" s="64">
        <f>IFERROR(__xludf.DUMMYFUNCTION("N(REGEXMATCH(VLOOKUP(A624, 'RVtools V2.1'!A:H, 8, 0), ""^Serveur de fichiers""))"),0.0)</f>
        <v>0</v>
      </c>
      <c r="L624" s="64">
        <f t="shared" si="6"/>
        <v>0</v>
      </c>
      <c r="M624" s="65" t="str">
        <f>ifna(vlookup(A624,'RVtools V2.1'!A:I,8,0),"N/A")</f>
        <v>Infra - VxRail MGT / Witness</v>
      </c>
      <c r="N624" s="64">
        <f>IFERROR(__xludf.DUMMYFUNCTION("IF(REGEXMATCH(M624, ""(?i)"" &amp; JOIN(""|"", SPLIT(""kalisil"", "" ""))), 1, 0)"),0.0)</f>
        <v>0</v>
      </c>
      <c r="O624" s="64" t="str">
        <f>vlookup(A624,'RVtools V2.1'!A:H,7,0)</f>
        <v>N/A</v>
      </c>
      <c r="P624" s="64">
        <f>if(vlookup(A624,'RVtools V2.1'!A:H,5,0)="oui",1,0)</f>
        <v>0</v>
      </c>
      <c r="Q624" s="64">
        <f>ifna(vlookup(A624,vCPU!A:B,2,0),"Unknown")</f>
        <v>4</v>
      </c>
      <c r="R624" s="66">
        <f>ifna(vlookup(A624,vMemory!A:C,3,0),"Unknown")</f>
        <v>16</v>
      </c>
      <c r="S624" s="66">
        <f>ifna(vlookup(A624,vDisk!A:C,3,0),"Unknown")</f>
        <v>874</v>
      </c>
      <c r="T624" s="67" t="str">
        <f t="array" ref="T624">IFS(
   L624=1, "No Lift &amp; Shift",
   J624=1, XLOOKUP(A624, 'Infra Study'!A:A, 'Infra Study'!P:P),
   I624=1, "No Lift &amp; Shift",
   H624=1, "GKE",
   K624=1, "GCNV",
   G624=1, "Lift &amp; Shift Prod",
   TRUE, "Lift &amp; Shift Noprod"
)</f>
        <v>No Lift &amp; Shift</v>
      </c>
      <c r="U624" s="67">
        <f t="shared" si="7"/>
        <v>0</v>
      </c>
      <c r="V624" s="68">
        <f>if(T624="Lift &amp; Shift Noprod",if( Y624=0,Assumptions!$B$5, Assumptions!$B$4),if(T624="Lift &amp; Shift Prod",if(AND(N624=1,O624="T1"),Assumptions!$B$6,Assumptions!$B$4),0))</f>
        <v>0</v>
      </c>
      <c r="W624" s="62">
        <f>if(V624&lt;&gt;0,if(Q624="Unknown", Assumptions!$B$42,If(Q624&gt;1,Q624,2)),0)</f>
        <v>0</v>
      </c>
      <c r="X624" s="69">
        <f>if(V624&lt;&gt;0,if(R624="Unknown", Assumptions!$B$43,R624),0)</f>
        <v>0</v>
      </c>
      <c r="Y624" s="68">
        <f t="shared" si="8"/>
        <v>0</v>
      </c>
      <c r="Z624" s="68">
        <f>if(V624&lt;&gt;0,if(  S624="Unknown", Assumptions!$B$44,S624),0)</f>
        <v>0</v>
      </c>
      <c r="AA624" s="68">
        <f>if(V624 ="N2",ifna(vlookup(W624&amp;"-"&amp;X624,'Ref. VM'!A:B,2,0),"Custom"),if(V624 ="E2" , ifna(vlookup(W624&amp;"-"&amp;X624,'Ref. VM'!D:E,2,0),"Custom"),if(V624="N2D",ifna(vlookup(W624&amp;"-"&amp;X624,'Ref. VM'!G:H,2,0),"Custom"),if(V624="N4",ifna(vlookup(W624&amp;"-"&amp;X624,'Ref. VM'!J:K,2,0),"Custom"),0))))</f>
        <v>0</v>
      </c>
      <c r="AB624" s="67">
        <f t="shared" si="9"/>
        <v>0</v>
      </c>
      <c r="AC624" s="67">
        <f t="shared" si="10"/>
        <v>0</v>
      </c>
      <c r="AD624" s="67">
        <f t="shared" si="11"/>
        <v>0</v>
      </c>
      <c r="AE624" s="62">
        <f>if(T624="Lift &amp; Shift Prod",730,if(T624="Lift &amp; Shift Noprod",Assumptions!$B$3,0))</f>
        <v>0</v>
      </c>
      <c r="AF624" s="70">
        <f>if( U624=0,0,if(Y624=0, ((vlookup(AB624,'SKU Pricing'!A:B,Assumptions!$B$2,0)*W624)+(vlookup(AC624,'SKU Pricing'!A:B,Assumptions!$B$2,0)*X624))*AE624,((vlookup(AB624,'SKU Pricing'!A:B,Assumptions!$B$2,0)*W624)+(vlookup(AC624,'SKU Pricing'!A:B,Assumptions!$B$2,0)*(W624*8))+(vlookup(AD624,'SKU Pricing'!A:B,Assumptions!$B$2,0)*(X624-(W624*8))))*AE624))</f>
        <v>0</v>
      </c>
      <c r="AG624" s="67">
        <f t="shared" si="12"/>
        <v>0</v>
      </c>
      <c r="AH624" s="70">
        <f>ifna(vlookup(AG624,'SKU Pricing'!A:B,Assumptions!$B$2,0)*W624*AE624,0)</f>
        <v>0</v>
      </c>
      <c r="AI624" s="62" t="str">
        <f t="shared" si="13"/>
        <v/>
      </c>
      <c r="AJ624" s="62" t="str">
        <f>if(V624&lt;&gt;0, if(T624="Lift &amp; Shift Noprod",Assumptions!$B$9,if(V624=Assumptions!$B$6,Assumptions!$B$10,if(P624=1,Assumptions!$B$8,Assumptions!$B$7))),"")</f>
        <v/>
      </c>
      <c r="AK624" s="69">
        <f t="shared" si="14"/>
        <v>0</v>
      </c>
      <c r="AL624" s="69">
        <f>if(AJ624="Hyperdisk Balanced",Assumptions!$B$11,0)</f>
        <v>0</v>
      </c>
      <c r="AM624" s="69">
        <f>if(AJ624="Hyperdisk Balanced",Assumptions!$B$12,0)</f>
        <v>0</v>
      </c>
      <c r="AN624" s="70">
        <f>if(AK624=0,0,if(AJ624="Hyperdisk Balanced",vlookup(AK624&amp;" provisioned space",'SKU Pricing'!A:B,Assumptions!$B$2,0)*Z624+vlookup(AK624&amp;" provisioned IOPS",'SKU Pricing'!A:B,Assumptions!$B$2,0)*AL624*730+vlookup(AK624&amp;" provisioned throughput",'SKU Pricing'!A:B,Assumptions!$B$2,0)*AM624*730,vlookup(AK624,'SKU Pricing'!A:B,Assumptions!$B$2,0)*Z624))</f>
        <v>0</v>
      </c>
      <c r="AO624" s="70">
        <f t="shared" si="15"/>
        <v>0</v>
      </c>
      <c r="AP624" s="71">
        <f t="shared" si="16"/>
        <v>0</v>
      </c>
      <c r="AQ624" s="70">
        <f>ifna(vlookup(AP624,'SKU Pricing'!A:B,Assumptions!$B$2,0)*AE624,0)</f>
        <v>0</v>
      </c>
      <c r="AR624" s="72">
        <v>0.0</v>
      </c>
    </row>
    <row r="625">
      <c r="A625" s="61" t="s">
        <v>770</v>
      </c>
      <c r="B625" s="62" t="str">
        <f>ifna(if(vlookup(A625,vOS!A:B,2,0)="","Unknown",vlookup(A625,vOS!A:B,2,0)),"Unknown")</f>
        <v>SUSE Linux Enterprise 15 (64-bit)</v>
      </c>
      <c r="C625" s="62">
        <f>vlookup(B625,'OS Study'!A:D,2,0)</f>
        <v>0</v>
      </c>
      <c r="D625" s="62" t="str">
        <f>vlookup(B625,'OS Study'!A:D,3,0)</f>
        <v>Linux</v>
      </c>
      <c r="E625" s="62" t="str">
        <f>vlookup(B625,'OS Study'!A:D,4,0)</f>
        <v>SUSE</v>
      </c>
      <c r="F625" s="63" t="str">
        <f>vlookup(B625,'OS Study'!A:E,5,0)</f>
        <v>15</v>
      </c>
      <c r="G625" s="62">
        <f>IF(vlookup(A625,'RVtools V2.1'!A:J,4,0)="non",0,1)</f>
        <v>0</v>
      </c>
      <c r="H625" s="62">
        <f>if(vlookup(A625,'RVtools V2.1'!A:K,11,0)="kube",1,0)</f>
        <v>0</v>
      </c>
      <c r="I625" s="62">
        <f t="shared" si="5"/>
        <v>0</v>
      </c>
      <c r="J625" s="62">
        <f>ifna(vlookup(A625,'Infra Study'!A:Q,17,0),0)</f>
        <v>1</v>
      </c>
      <c r="K625" s="64">
        <f>IFERROR(__xludf.DUMMYFUNCTION("N(REGEXMATCH(VLOOKUP(A625, 'RVtools V2.1'!A:H, 8, 0), ""^Serveur de fichiers""))"),0.0)</f>
        <v>0</v>
      </c>
      <c r="L625" s="64">
        <f t="shared" si="6"/>
        <v>0</v>
      </c>
      <c r="M625" s="65" t="str">
        <f>ifna(vlookup(A625,'RVtools V2.1'!A:I,8,0),"N/A")</f>
        <v>Infra - VxRail MGT / Witness</v>
      </c>
      <c r="N625" s="64">
        <f>IFERROR(__xludf.DUMMYFUNCTION("IF(REGEXMATCH(M625, ""(?i)"" &amp; JOIN(""|"", SPLIT(""kalisil"", "" ""))), 1, 0)"),0.0)</f>
        <v>0</v>
      </c>
      <c r="O625" s="64" t="str">
        <f>vlookup(A625,'RVtools V2.1'!A:H,7,0)</f>
        <v>N/A</v>
      </c>
      <c r="P625" s="64">
        <f>if(vlookup(A625,'RVtools V2.1'!A:H,5,0)="oui",1,0)</f>
        <v>0</v>
      </c>
      <c r="Q625" s="64">
        <f>ifna(vlookup(A625,vCPU!A:B,2,0),"Unknown")</f>
        <v>4</v>
      </c>
      <c r="R625" s="66">
        <f>ifna(vlookup(A625,vMemory!A:C,3,0),"Unknown")</f>
        <v>16</v>
      </c>
      <c r="S625" s="66">
        <f>ifna(vlookup(A625,vDisk!A:C,3,0),"Unknown")</f>
        <v>721</v>
      </c>
      <c r="T625" s="67" t="str">
        <f t="array" ref="T625">IFS(
   L625=1, "No Lift &amp; Shift",
   J625=1, XLOOKUP(A625, 'Infra Study'!A:A, 'Infra Study'!P:P),
   I625=1, "No Lift &amp; Shift",
   H625=1, "GKE",
   K625=1, "GCNV",
   G625=1, "Lift &amp; Shift Prod",
   TRUE, "Lift &amp; Shift Noprod"
)</f>
        <v>No Lift &amp; Shift</v>
      </c>
      <c r="U625" s="67">
        <f t="shared" si="7"/>
        <v>0</v>
      </c>
      <c r="V625" s="68">
        <f>if(T625="Lift &amp; Shift Noprod",if( Y625=0,Assumptions!$B$5, Assumptions!$B$4),if(T625="Lift &amp; Shift Prod",if(AND(N625=1,O625="T1"),Assumptions!$B$6,Assumptions!$B$4),0))</f>
        <v>0</v>
      </c>
      <c r="W625" s="62">
        <f>if(V625&lt;&gt;0,if(Q625="Unknown", Assumptions!$B$42,If(Q625&gt;1,Q625,2)),0)</f>
        <v>0</v>
      </c>
      <c r="X625" s="69">
        <f>if(V625&lt;&gt;0,if(R625="Unknown", Assumptions!$B$43,R625),0)</f>
        <v>0</v>
      </c>
      <c r="Y625" s="68">
        <f t="shared" si="8"/>
        <v>0</v>
      </c>
      <c r="Z625" s="68">
        <f>if(V625&lt;&gt;0,if(  S625="Unknown", Assumptions!$B$44,S625),0)</f>
        <v>0</v>
      </c>
      <c r="AA625" s="68">
        <f>if(V625 ="N2",ifna(vlookup(W625&amp;"-"&amp;X625,'Ref. VM'!A:B,2,0),"Custom"),if(V625 ="E2" , ifna(vlookup(W625&amp;"-"&amp;X625,'Ref. VM'!D:E,2,0),"Custom"),if(V625="N2D",ifna(vlookup(W625&amp;"-"&amp;X625,'Ref. VM'!G:H,2,0),"Custom"),if(V625="N4",ifna(vlookup(W625&amp;"-"&amp;X625,'Ref. VM'!J:K,2,0),"Custom"),0))))</f>
        <v>0</v>
      </c>
      <c r="AB625" s="67">
        <f t="shared" si="9"/>
        <v>0</v>
      </c>
      <c r="AC625" s="67">
        <f t="shared" si="10"/>
        <v>0</v>
      </c>
      <c r="AD625" s="67">
        <f t="shared" si="11"/>
        <v>0</v>
      </c>
      <c r="AE625" s="62">
        <f>if(T625="Lift &amp; Shift Prod",730,if(T625="Lift &amp; Shift Noprod",Assumptions!$B$3,0))</f>
        <v>0</v>
      </c>
      <c r="AF625" s="70">
        <f>if( U625=0,0,if(Y625=0, ((vlookup(AB625,'SKU Pricing'!A:B,Assumptions!$B$2,0)*W625)+(vlookup(AC625,'SKU Pricing'!A:B,Assumptions!$B$2,0)*X625))*AE625,((vlookup(AB625,'SKU Pricing'!A:B,Assumptions!$B$2,0)*W625)+(vlookup(AC625,'SKU Pricing'!A:B,Assumptions!$B$2,0)*(W625*8))+(vlookup(AD625,'SKU Pricing'!A:B,Assumptions!$B$2,0)*(X625-(W625*8))))*AE625))</f>
        <v>0</v>
      </c>
      <c r="AG625" s="67">
        <f t="shared" si="12"/>
        <v>0</v>
      </c>
      <c r="AH625" s="70">
        <f>ifna(vlookup(AG625,'SKU Pricing'!A:B,Assumptions!$B$2,0)*W625*AE625,0)</f>
        <v>0</v>
      </c>
      <c r="AI625" s="62" t="str">
        <f t="shared" si="13"/>
        <v/>
      </c>
      <c r="AJ625" s="62" t="str">
        <f>if(V625&lt;&gt;0, if(T625="Lift &amp; Shift Noprod",Assumptions!$B$9,if(V625=Assumptions!$B$6,Assumptions!$B$10,if(P625=1,Assumptions!$B$8,Assumptions!$B$7))),"")</f>
        <v/>
      </c>
      <c r="AK625" s="69">
        <f t="shared" si="14"/>
        <v>0</v>
      </c>
      <c r="AL625" s="69">
        <f>if(AJ625="Hyperdisk Balanced",Assumptions!$B$11,0)</f>
        <v>0</v>
      </c>
      <c r="AM625" s="69">
        <f>if(AJ625="Hyperdisk Balanced",Assumptions!$B$12,0)</f>
        <v>0</v>
      </c>
      <c r="AN625" s="70">
        <f>if(AK625=0,0,if(AJ625="Hyperdisk Balanced",vlookup(AK625&amp;" provisioned space",'SKU Pricing'!A:B,Assumptions!$B$2,0)*Z625+vlookup(AK625&amp;" provisioned IOPS",'SKU Pricing'!A:B,Assumptions!$B$2,0)*AL625*730+vlookup(AK625&amp;" provisioned throughput",'SKU Pricing'!A:B,Assumptions!$B$2,0)*AM625*730,vlookup(AK625,'SKU Pricing'!A:B,Assumptions!$B$2,0)*Z625))</f>
        <v>0</v>
      </c>
      <c r="AO625" s="70">
        <f t="shared" si="15"/>
        <v>0</v>
      </c>
      <c r="AP625" s="71">
        <f t="shared" si="16"/>
        <v>0</v>
      </c>
      <c r="AQ625" s="70">
        <f>ifna(vlookup(AP625,'SKU Pricing'!A:B,Assumptions!$B$2,0)*AE625,0)</f>
        <v>0</v>
      </c>
      <c r="AR625" s="72">
        <v>0.0</v>
      </c>
    </row>
    <row r="626">
      <c r="A626" s="61" t="s">
        <v>771</v>
      </c>
      <c r="B626" s="62" t="str">
        <f>ifna(if(vlookup(A626,vOS!A:B,2,0)="","Unknown",vlookup(A626,vOS!A:B,2,0)),"Unknown")</f>
        <v>SUSE Linux Enterprise 15 (64-bit)</v>
      </c>
      <c r="C626" s="62">
        <f>vlookup(B626,'OS Study'!A:D,2,0)</f>
        <v>0</v>
      </c>
      <c r="D626" s="62" t="str">
        <f>vlookup(B626,'OS Study'!A:D,3,0)</f>
        <v>Linux</v>
      </c>
      <c r="E626" s="62" t="str">
        <f>vlookup(B626,'OS Study'!A:D,4,0)</f>
        <v>SUSE</v>
      </c>
      <c r="F626" s="63" t="str">
        <f>vlookup(B626,'OS Study'!A:E,5,0)</f>
        <v>15</v>
      </c>
      <c r="G626" s="62">
        <f>IF(vlookup(A626,'RVtools V2.1'!A:J,4,0)="non",0,1)</f>
        <v>0</v>
      </c>
      <c r="H626" s="62">
        <f>if(vlookup(A626,'RVtools V2.1'!A:K,11,0)="kube",1,0)</f>
        <v>0</v>
      </c>
      <c r="I626" s="62">
        <f t="shared" si="5"/>
        <v>0</v>
      </c>
      <c r="J626" s="62">
        <f>ifna(vlookup(A626,'Infra Study'!A:Q,17,0),0)</f>
        <v>1</v>
      </c>
      <c r="K626" s="64">
        <f>IFERROR(__xludf.DUMMYFUNCTION("N(REGEXMATCH(VLOOKUP(A626, 'RVtools V2.1'!A:H, 8, 0), ""^Serveur de fichiers""))"),0.0)</f>
        <v>0</v>
      </c>
      <c r="L626" s="64">
        <f t="shared" si="6"/>
        <v>0</v>
      </c>
      <c r="M626" s="65" t="str">
        <f>ifna(vlookup(A626,'RVtools V2.1'!A:I,8,0),"N/A")</f>
        <v>Infra - VxRail MGT / Witness</v>
      </c>
      <c r="N626" s="64">
        <f>IFERROR(__xludf.DUMMYFUNCTION("IF(REGEXMATCH(M626, ""(?i)"" &amp; JOIN(""|"", SPLIT(""kalisil"", "" ""))), 1, 0)"),0.0)</f>
        <v>0</v>
      </c>
      <c r="O626" s="64" t="str">
        <f>vlookup(A626,'RVtools V2.1'!A:H,7,0)</f>
        <v>N/A</v>
      </c>
      <c r="P626" s="64">
        <f>if(vlookup(A626,'RVtools V2.1'!A:H,5,0)="oui",1,0)</f>
        <v>0</v>
      </c>
      <c r="Q626" s="64">
        <f>ifna(vlookup(A626,vCPU!A:B,2,0),"Unknown")</f>
        <v>4</v>
      </c>
      <c r="R626" s="66">
        <f>ifna(vlookup(A626,vMemory!A:C,3,0),"Unknown")</f>
        <v>16</v>
      </c>
      <c r="S626" s="66">
        <f>ifna(vlookup(A626,vDisk!A:C,3,0),"Unknown")</f>
        <v>890</v>
      </c>
      <c r="T626" s="67" t="str">
        <f t="array" ref="T626">IFS(
   L626=1, "No Lift &amp; Shift",
   J626=1, XLOOKUP(A626, 'Infra Study'!A:A, 'Infra Study'!P:P),
   I626=1, "No Lift &amp; Shift",
   H626=1, "GKE",
   K626=1, "GCNV",
   G626=1, "Lift &amp; Shift Prod",
   TRUE, "Lift &amp; Shift Noprod"
)</f>
        <v>No Lift &amp; Shift</v>
      </c>
      <c r="U626" s="67">
        <f t="shared" si="7"/>
        <v>0</v>
      </c>
      <c r="V626" s="68">
        <f>if(T626="Lift &amp; Shift Noprod",if( Y626=0,Assumptions!$B$5, Assumptions!$B$4),if(T626="Lift &amp; Shift Prod",if(AND(N626=1,O626="T1"),Assumptions!$B$6,Assumptions!$B$4),0))</f>
        <v>0</v>
      </c>
      <c r="W626" s="62">
        <f>if(V626&lt;&gt;0,if(Q626="Unknown", Assumptions!$B$42,If(Q626&gt;1,Q626,2)),0)</f>
        <v>0</v>
      </c>
      <c r="X626" s="69">
        <f>if(V626&lt;&gt;0,if(R626="Unknown", Assumptions!$B$43,R626),0)</f>
        <v>0</v>
      </c>
      <c r="Y626" s="68">
        <f t="shared" si="8"/>
        <v>0</v>
      </c>
      <c r="Z626" s="68">
        <f>if(V626&lt;&gt;0,if(  S626="Unknown", Assumptions!$B$44,S626),0)</f>
        <v>0</v>
      </c>
      <c r="AA626" s="68">
        <f>if(V626 ="N2",ifna(vlookup(W626&amp;"-"&amp;X626,'Ref. VM'!A:B,2,0),"Custom"),if(V626 ="E2" , ifna(vlookup(W626&amp;"-"&amp;X626,'Ref. VM'!D:E,2,0),"Custom"),if(V626="N2D",ifna(vlookup(W626&amp;"-"&amp;X626,'Ref. VM'!G:H,2,0),"Custom"),if(V626="N4",ifna(vlookup(W626&amp;"-"&amp;X626,'Ref. VM'!J:K,2,0),"Custom"),0))))</f>
        <v>0</v>
      </c>
      <c r="AB626" s="67">
        <f t="shared" si="9"/>
        <v>0</v>
      </c>
      <c r="AC626" s="67">
        <f t="shared" si="10"/>
        <v>0</v>
      </c>
      <c r="AD626" s="67">
        <f t="shared" si="11"/>
        <v>0</v>
      </c>
      <c r="AE626" s="62">
        <f>if(T626="Lift &amp; Shift Prod",730,if(T626="Lift &amp; Shift Noprod",Assumptions!$B$3,0))</f>
        <v>0</v>
      </c>
      <c r="AF626" s="70">
        <f>if( U626=0,0,if(Y626=0, ((vlookup(AB626,'SKU Pricing'!A:B,Assumptions!$B$2,0)*W626)+(vlookup(AC626,'SKU Pricing'!A:B,Assumptions!$B$2,0)*X626))*AE626,((vlookup(AB626,'SKU Pricing'!A:B,Assumptions!$B$2,0)*W626)+(vlookup(AC626,'SKU Pricing'!A:B,Assumptions!$B$2,0)*(W626*8))+(vlookup(AD626,'SKU Pricing'!A:B,Assumptions!$B$2,0)*(X626-(W626*8))))*AE626))</f>
        <v>0</v>
      </c>
      <c r="AG626" s="67">
        <f t="shared" si="12"/>
        <v>0</v>
      </c>
      <c r="AH626" s="70">
        <f>ifna(vlookup(AG626,'SKU Pricing'!A:B,Assumptions!$B$2,0)*W626*AE626,0)</f>
        <v>0</v>
      </c>
      <c r="AI626" s="62" t="str">
        <f t="shared" si="13"/>
        <v/>
      </c>
      <c r="AJ626" s="62" t="str">
        <f>if(V626&lt;&gt;0, if(T626="Lift &amp; Shift Noprod",Assumptions!$B$9,if(V626=Assumptions!$B$6,Assumptions!$B$10,if(P626=1,Assumptions!$B$8,Assumptions!$B$7))),"")</f>
        <v/>
      </c>
      <c r="AK626" s="69">
        <f t="shared" si="14"/>
        <v>0</v>
      </c>
      <c r="AL626" s="69">
        <f>if(AJ626="Hyperdisk Balanced",Assumptions!$B$11,0)</f>
        <v>0</v>
      </c>
      <c r="AM626" s="69">
        <f>if(AJ626="Hyperdisk Balanced",Assumptions!$B$12,0)</f>
        <v>0</v>
      </c>
      <c r="AN626" s="70">
        <f>if(AK626=0,0,if(AJ626="Hyperdisk Balanced",vlookup(AK626&amp;" provisioned space",'SKU Pricing'!A:B,Assumptions!$B$2,0)*Z626+vlookup(AK626&amp;" provisioned IOPS",'SKU Pricing'!A:B,Assumptions!$B$2,0)*AL626*730+vlookup(AK626&amp;" provisioned throughput",'SKU Pricing'!A:B,Assumptions!$B$2,0)*AM626*730,vlookup(AK626,'SKU Pricing'!A:B,Assumptions!$B$2,0)*Z626))</f>
        <v>0</v>
      </c>
      <c r="AO626" s="70">
        <f t="shared" si="15"/>
        <v>0</v>
      </c>
      <c r="AP626" s="71">
        <f t="shared" si="16"/>
        <v>0</v>
      </c>
      <c r="AQ626" s="70">
        <f>ifna(vlookup(AP626,'SKU Pricing'!A:B,Assumptions!$B$2,0)*AE626,0)</f>
        <v>0</v>
      </c>
      <c r="AR626" s="72">
        <v>0.0</v>
      </c>
    </row>
    <row r="627">
      <c r="A627" s="61" t="s">
        <v>772</v>
      </c>
      <c r="B627" s="62" t="str">
        <f>ifna(if(vlookup(A627,vOS!A:B,2,0)="","Unknown",vlookup(A627,vOS!A:B,2,0)),"Unknown")</f>
        <v>SUSE Linux Enterprise 15 (64-bit)</v>
      </c>
      <c r="C627" s="62">
        <f>vlookup(B627,'OS Study'!A:D,2,0)</f>
        <v>0</v>
      </c>
      <c r="D627" s="62" t="str">
        <f>vlookup(B627,'OS Study'!A:D,3,0)</f>
        <v>Linux</v>
      </c>
      <c r="E627" s="62" t="str">
        <f>vlookup(B627,'OS Study'!A:D,4,0)</f>
        <v>SUSE</v>
      </c>
      <c r="F627" s="63" t="str">
        <f>vlookup(B627,'OS Study'!A:E,5,0)</f>
        <v>15</v>
      </c>
      <c r="G627" s="62">
        <f>IF(vlookup(A627,'RVtools V2.1'!A:J,4,0)="non",0,1)</f>
        <v>0</v>
      </c>
      <c r="H627" s="62">
        <f>if(vlookup(A627,'RVtools V2.1'!A:K,11,0)="kube",1,0)</f>
        <v>0</v>
      </c>
      <c r="I627" s="62">
        <f t="shared" si="5"/>
        <v>0</v>
      </c>
      <c r="J627" s="62">
        <f>ifna(vlookup(A627,'Infra Study'!A:Q,17,0),0)</f>
        <v>1</v>
      </c>
      <c r="K627" s="64">
        <f>IFERROR(__xludf.DUMMYFUNCTION("N(REGEXMATCH(VLOOKUP(A627, 'RVtools V2.1'!A:H, 8, 0), ""^Serveur de fichiers""))"),0.0)</f>
        <v>0</v>
      </c>
      <c r="L627" s="64">
        <f t="shared" si="6"/>
        <v>0</v>
      </c>
      <c r="M627" s="65" t="str">
        <f>ifna(vlookup(A627,'RVtools V2.1'!A:I,8,0),"N/A")</f>
        <v>Infra - VxRail MGT / Witness</v>
      </c>
      <c r="N627" s="64">
        <f>IFERROR(__xludf.DUMMYFUNCTION("IF(REGEXMATCH(M627, ""(?i)"" &amp; JOIN(""|"", SPLIT(""kalisil"", "" ""))), 1, 0)"),0.0)</f>
        <v>0</v>
      </c>
      <c r="O627" s="64" t="str">
        <f>vlookup(A627,'RVtools V2.1'!A:H,7,0)</f>
        <v>N/A</v>
      </c>
      <c r="P627" s="64">
        <f>if(vlookup(A627,'RVtools V2.1'!A:H,5,0)="oui",1,0)</f>
        <v>0</v>
      </c>
      <c r="Q627" s="64">
        <f>ifna(vlookup(A627,vCPU!A:B,2,0),"Unknown")</f>
        <v>4</v>
      </c>
      <c r="R627" s="66">
        <f>ifna(vlookup(A627,vMemory!A:C,3,0),"Unknown")</f>
        <v>16</v>
      </c>
      <c r="S627" s="66">
        <f>ifna(vlookup(A627,vDisk!A:C,3,0),"Unknown")</f>
        <v>755</v>
      </c>
      <c r="T627" s="67" t="str">
        <f t="array" ref="T627">IFS(
   L627=1, "No Lift &amp; Shift",
   J627=1, XLOOKUP(A627, 'Infra Study'!A:A, 'Infra Study'!P:P),
   I627=1, "No Lift &amp; Shift",
   H627=1, "GKE",
   K627=1, "GCNV",
   G627=1, "Lift &amp; Shift Prod",
   TRUE, "Lift &amp; Shift Noprod"
)</f>
        <v>No Lift &amp; Shift</v>
      </c>
      <c r="U627" s="67">
        <f t="shared" si="7"/>
        <v>0</v>
      </c>
      <c r="V627" s="68">
        <f>if(T627="Lift &amp; Shift Noprod",if( Y627=0,Assumptions!$B$5, Assumptions!$B$4),if(T627="Lift &amp; Shift Prod",if(AND(N627=1,O627="T1"),Assumptions!$B$6,Assumptions!$B$4),0))</f>
        <v>0</v>
      </c>
      <c r="W627" s="62">
        <f>if(V627&lt;&gt;0,if(Q627="Unknown", Assumptions!$B$42,If(Q627&gt;1,Q627,2)),0)</f>
        <v>0</v>
      </c>
      <c r="X627" s="69">
        <f>if(V627&lt;&gt;0,if(R627="Unknown", Assumptions!$B$43,R627),0)</f>
        <v>0</v>
      </c>
      <c r="Y627" s="68">
        <f t="shared" si="8"/>
        <v>0</v>
      </c>
      <c r="Z627" s="68">
        <f>if(V627&lt;&gt;0,if(  S627="Unknown", Assumptions!$B$44,S627),0)</f>
        <v>0</v>
      </c>
      <c r="AA627" s="68">
        <f>if(V627 ="N2",ifna(vlookup(W627&amp;"-"&amp;X627,'Ref. VM'!A:B,2,0),"Custom"),if(V627 ="E2" , ifna(vlookup(W627&amp;"-"&amp;X627,'Ref. VM'!D:E,2,0),"Custom"),if(V627="N2D",ifna(vlookup(W627&amp;"-"&amp;X627,'Ref. VM'!G:H,2,0),"Custom"),if(V627="N4",ifna(vlookup(W627&amp;"-"&amp;X627,'Ref. VM'!J:K,2,0),"Custom"),0))))</f>
        <v>0</v>
      </c>
      <c r="AB627" s="67">
        <f t="shared" si="9"/>
        <v>0</v>
      </c>
      <c r="AC627" s="67">
        <f t="shared" si="10"/>
        <v>0</v>
      </c>
      <c r="AD627" s="67">
        <f t="shared" si="11"/>
        <v>0</v>
      </c>
      <c r="AE627" s="62">
        <f>if(T627="Lift &amp; Shift Prod",730,if(T627="Lift &amp; Shift Noprod",Assumptions!$B$3,0))</f>
        <v>0</v>
      </c>
      <c r="AF627" s="70">
        <f>if( U627=0,0,if(Y627=0, ((vlookup(AB627,'SKU Pricing'!A:B,Assumptions!$B$2,0)*W627)+(vlookup(AC627,'SKU Pricing'!A:B,Assumptions!$B$2,0)*X627))*AE627,((vlookup(AB627,'SKU Pricing'!A:B,Assumptions!$B$2,0)*W627)+(vlookup(AC627,'SKU Pricing'!A:B,Assumptions!$B$2,0)*(W627*8))+(vlookup(AD627,'SKU Pricing'!A:B,Assumptions!$B$2,0)*(X627-(W627*8))))*AE627))</f>
        <v>0</v>
      </c>
      <c r="AG627" s="67">
        <f t="shared" si="12"/>
        <v>0</v>
      </c>
      <c r="AH627" s="70">
        <f>ifna(vlookup(AG627,'SKU Pricing'!A:B,Assumptions!$B$2,0)*W627*AE627,0)</f>
        <v>0</v>
      </c>
      <c r="AI627" s="62" t="str">
        <f t="shared" si="13"/>
        <v/>
      </c>
      <c r="AJ627" s="62" t="str">
        <f>if(V627&lt;&gt;0, if(T627="Lift &amp; Shift Noprod",Assumptions!$B$9,if(V627=Assumptions!$B$6,Assumptions!$B$10,if(P627=1,Assumptions!$B$8,Assumptions!$B$7))),"")</f>
        <v/>
      </c>
      <c r="AK627" s="69">
        <f t="shared" si="14"/>
        <v>0</v>
      </c>
      <c r="AL627" s="69">
        <f>if(AJ627="Hyperdisk Balanced",Assumptions!$B$11,0)</f>
        <v>0</v>
      </c>
      <c r="AM627" s="69">
        <f>if(AJ627="Hyperdisk Balanced",Assumptions!$B$12,0)</f>
        <v>0</v>
      </c>
      <c r="AN627" s="70">
        <f>if(AK627=0,0,if(AJ627="Hyperdisk Balanced",vlookup(AK627&amp;" provisioned space",'SKU Pricing'!A:B,Assumptions!$B$2,0)*Z627+vlookup(AK627&amp;" provisioned IOPS",'SKU Pricing'!A:B,Assumptions!$B$2,0)*AL627*730+vlookup(AK627&amp;" provisioned throughput",'SKU Pricing'!A:B,Assumptions!$B$2,0)*AM627*730,vlookup(AK627,'SKU Pricing'!A:B,Assumptions!$B$2,0)*Z627))</f>
        <v>0</v>
      </c>
      <c r="AO627" s="70">
        <f t="shared" si="15"/>
        <v>0</v>
      </c>
      <c r="AP627" s="71">
        <f t="shared" si="16"/>
        <v>0</v>
      </c>
      <c r="AQ627" s="70">
        <f>ifna(vlookup(AP627,'SKU Pricing'!A:B,Assumptions!$B$2,0)*AE627,0)</f>
        <v>0</v>
      </c>
      <c r="AR627" s="72">
        <v>0.0</v>
      </c>
    </row>
    <row r="628">
      <c r="A628" s="61" t="s">
        <v>763</v>
      </c>
      <c r="B628" s="62" t="str">
        <f>ifna(if(vlookup(A628,vOS!A:B,2,0)="","Unknown",vlookup(A628,vOS!A:B,2,0)),"Unknown")</f>
        <v>SUSE Linux Enterprise 15 (64-bit)</v>
      </c>
      <c r="C628" s="62">
        <f>vlookup(B628,'OS Study'!A:D,2,0)</f>
        <v>0</v>
      </c>
      <c r="D628" s="62" t="str">
        <f>vlookup(B628,'OS Study'!A:D,3,0)</f>
        <v>Linux</v>
      </c>
      <c r="E628" s="62" t="str">
        <f>vlookup(B628,'OS Study'!A:D,4,0)</f>
        <v>SUSE</v>
      </c>
      <c r="F628" s="63" t="str">
        <f>vlookup(B628,'OS Study'!A:E,5,0)</f>
        <v>15</v>
      </c>
      <c r="G628" s="62">
        <f>IF(vlookup(A628,'RVtools V2.1'!A:J,4,0)="non",0,1)</f>
        <v>0</v>
      </c>
      <c r="H628" s="62">
        <f>if(vlookup(A628,'RVtools V2.1'!A:K,11,0)="kube",1,0)</f>
        <v>0</v>
      </c>
      <c r="I628" s="62">
        <f t="shared" si="5"/>
        <v>0</v>
      </c>
      <c r="J628" s="62">
        <f>ifna(vlookup(A628,'Infra Study'!A:Q,17,0),0)</f>
        <v>1</v>
      </c>
      <c r="K628" s="64">
        <f>IFERROR(__xludf.DUMMYFUNCTION("N(REGEXMATCH(VLOOKUP(A628, 'RVtools V2.1'!A:H, 8, 0), ""^Serveur de fichiers""))"),0.0)</f>
        <v>0</v>
      </c>
      <c r="L628" s="64">
        <f t="shared" si="6"/>
        <v>0</v>
      </c>
      <c r="M628" s="65" t="str">
        <f>ifna(vlookup(A628,'RVtools V2.1'!A:I,8,0),"N/A")</f>
        <v>Infra - VxRail MGT / Witness</v>
      </c>
      <c r="N628" s="64">
        <f>IFERROR(__xludf.DUMMYFUNCTION("IF(REGEXMATCH(M628, ""(?i)"" &amp; JOIN(""|"", SPLIT(""kalisil"", "" ""))), 1, 0)"),0.0)</f>
        <v>0</v>
      </c>
      <c r="O628" s="64" t="str">
        <f>vlookup(A628,'RVtools V2.1'!A:H,7,0)</f>
        <v>N/A</v>
      </c>
      <c r="P628" s="64">
        <f>if(vlookup(A628,'RVtools V2.1'!A:H,5,0)="oui",1,0)</f>
        <v>0</v>
      </c>
      <c r="Q628" s="64">
        <f>ifna(vlookup(A628,vCPU!A:B,2,0),"Unknown")</f>
        <v>4</v>
      </c>
      <c r="R628" s="66">
        <f>ifna(vlookup(A628,vMemory!A:C,3,0),"Unknown")</f>
        <v>16</v>
      </c>
      <c r="S628" s="66">
        <f>ifna(vlookup(A628,vDisk!A:C,3,0),"Unknown")</f>
        <v>408</v>
      </c>
      <c r="T628" s="67" t="str">
        <f t="array" ref="T628">IFS(
   L628=1, "No Lift &amp; Shift",
   J628=1, XLOOKUP(A628, 'Infra Study'!A:A, 'Infra Study'!P:P),
   I628=1, "No Lift &amp; Shift",
   H628=1, "GKE",
   K628=1, "GCNV",
   G628=1, "Lift &amp; Shift Prod",
   TRUE, "Lift &amp; Shift Noprod"
)</f>
        <v>No Lift &amp; Shift</v>
      </c>
      <c r="U628" s="67">
        <f t="shared" si="7"/>
        <v>0</v>
      </c>
      <c r="V628" s="68">
        <f>if(T628="Lift &amp; Shift Noprod",if( Y628=0,Assumptions!$B$5, Assumptions!$B$4),if(T628="Lift &amp; Shift Prod",if(AND(N628=1,O628="T1"),Assumptions!$B$6,Assumptions!$B$4),0))</f>
        <v>0</v>
      </c>
      <c r="W628" s="62">
        <f>if(V628&lt;&gt;0,if(Q628="Unknown", Assumptions!$B$42,If(Q628&gt;1,Q628,2)),0)</f>
        <v>0</v>
      </c>
      <c r="X628" s="69">
        <f>if(V628&lt;&gt;0,if(R628="Unknown", Assumptions!$B$43,R628),0)</f>
        <v>0</v>
      </c>
      <c r="Y628" s="68">
        <f t="shared" si="8"/>
        <v>0</v>
      </c>
      <c r="Z628" s="68">
        <f>if(V628&lt;&gt;0,if(  S628="Unknown", Assumptions!$B$44,S628),0)</f>
        <v>0</v>
      </c>
      <c r="AA628" s="68">
        <f>if(V628 ="N2",ifna(vlookup(W628&amp;"-"&amp;X628,'Ref. VM'!A:B,2,0),"Custom"),if(V628 ="E2" , ifna(vlookup(W628&amp;"-"&amp;X628,'Ref. VM'!D:E,2,0),"Custom"),if(V628="N2D",ifna(vlookup(W628&amp;"-"&amp;X628,'Ref. VM'!G:H,2,0),"Custom"),if(V628="N4",ifna(vlookup(W628&amp;"-"&amp;X628,'Ref. VM'!J:K,2,0),"Custom"),0))))</f>
        <v>0</v>
      </c>
      <c r="AB628" s="67">
        <f t="shared" si="9"/>
        <v>0</v>
      </c>
      <c r="AC628" s="67">
        <f t="shared" si="10"/>
        <v>0</v>
      </c>
      <c r="AD628" s="67">
        <f t="shared" si="11"/>
        <v>0</v>
      </c>
      <c r="AE628" s="62">
        <f>if(T628="Lift &amp; Shift Prod",730,if(T628="Lift &amp; Shift Noprod",Assumptions!$B$3,0))</f>
        <v>0</v>
      </c>
      <c r="AF628" s="70">
        <f>if( U628=0,0,if(Y628=0, ((vlookup(AB628,'SKU Pricing'!A:B,Assumptions!$B$2,0)*W628)+(vlookup(AC628,'SKU Pricing'!A:B,Assumptions!$B$2,0)*X628))*AE628,((vlookup(AB628,'SKU Pricing'!A:B,Assumptions!$B$2,0)*W628)+(vlookup(AC628,'SKU Pricing'!A:B,Assumptions!$B$2,0)*(W628*8))+(vlookup(AD628,'SKU Pricing'!A:B,Assumptions!$B$2,0)*(X628-(W628*8))))*AE628))</f>
        <v>0</v>
      </c>
      <c r="AG628" s="67">
        <f t="shared" si="12"/>
        <v>0</v>
      </c>
      <c r="AH628" s="70">
        <f>ifna(vlookup(AG628,'SKU Pricing'!A:B,Assumptions!$B$2,0)*W628*AE628,0)</f>
        <v>0</v>
      </c>
      <c r="AI628" s="62" t="str">
        <f t="shared" si="13"/>
        <v/>
      </c>
      <c r="AJ628" s="62" t="str">
        <f>if(V628&lt;&gt;0, if(T628="Lift &amp; Shift Noprod",Assumptions!$B$9,if(V628=Assumptions!$B$6,Assumptions!$B$10,if(P628=1,Assumptions!$B$8,Assumptions!$B$7))),"")</f>
        <v/>
      </c>
      <c r="AK628" s="69">
        <f t="shared" si="14"/>
        <v>0</v>
      </c>
      <c r="AL628" s="69">
        <f>if(AJ628="Hyperdisk Balanced",Assumptions!$B$11,0)</f>
        <v>0</v>
      </c>
      <c r="AM628" s="69">
        <f>if(AJ628="Hyperdisk Balanced",Assumptions!$B$12,0)</f>
        <v>0</v>
      </c>
      <c r="AN628" s="70">
        <f>if(AK628=0,0,if(AJ628="Hyperdisk Balanced",vlookup(AK628&amp;" provisioned space",'SKU Pricing'!A:B,Assumptions!$B$2,0)*Z628+vlookup(AK628&amp;" provisioned IOPS",'SKU Pricing'!A:B,Assumptions!$B$2,0)*AL628*730+vlookup(AK628&amp;" provisioned throughput",'SKU Pricing'!A:B,Assumptions!$B$2,0)*AM628*730,vlookup(AK628,'SKU Pricing'!A:B,Assumptions!$B$2,0)*Z628))</f>
        <v>0</v>
      </c>
      <c r="AO628" s="70">
        <f t="shared" si="15"/>
        <v>0</v>
      </c>
      <c r="AP628" s="71">
        <f t="shared" si="16"/>
        <v>0</v>
      </c>
      <c r="AQ628" s="70">
        <f>ifna(vlookup(AP628,'SKU Pricing'!A:B,Assumptions!$B$2,0)*AE628,0)</f>
        <v>0</v>
      </c>
      <c r="AR628" s="72">
        <v>0.0</v>
      </c>
    </row>
    <row r="629">
      <c r="A629" s="61" t="s">
        <v>773</v>
      </c>
      <c r="B629" s="62" t="str">
        <f>ifna(if(vlookup(A629,vOS!A:B,2,0)="","Unknown",vlookup(A629,vOS!A:B,2,0)),"Unknown")</f>
        <v>SUSE Linux Enterprise 15 (64-bit)</v>
      </c>
      <c r="C629" s="62">
        <f>vlookup(B629,'OS Study'!A:D,2,0)</f>
        <v>0</v>
      </c>
      <c r="D629" s="62" t="str">
        <f>vlookup(B629,'OS Study'!A:D,3,0)</f>
        <v>Linux</v>
      </c>
      <c r="E629" s="62" t="str">
        <f>vlookup(B629,'OS Study'!A:D,4,0)</f>
        <v>SUSE</v>
      </c>
      <c r="F629" s="63" t="str">
        <f>vlookup(B629,'OS Study'!A:E,5,0)</f>
        <v>15</v>
      </c>
      <c r="G629" s="62">
        <f>IF(vlookup(A629,'RVtools V2.1'!A:J,4,0)="non",0,1)</f>
        <v>0</v>
      </c>
      <c r="H629" s="62">
        <f>if(vlookup(A629,'RVtools V2.1'!A:K,11,0)="kube",1,0)</f>
        <v>0</v>
      </c>
      <c r="I629" s="62">
        <f t="shared" si="5"/>
        <v>0</v>
      </c>
      <c r="J629" s="62">
        <f>ifna(vlookup(A629,'Infra Study'!A:Q,17,0),0)</f>
        <v>1</v>
      </c>
      <c r="K629" s="64">
        <f>IFERROR(__xludf.DUMMYFUNCTION("N(REGEXMATCH(VLOOKUP(A629, 'RVtools V2.1'!A:H, 8, 0), ""^Serveur de fichiers""))"),0.0)</f>
        <v>0</v>
      </c>
      <c r="L629" s="64">
        <f t="shared" si="6"/>
        <v>0</v>
      </c>
      <c r="M629" s="65" t="str">
        <f>ifna(vlookup(A629,'RVtools V2.1'!A:I,8,0),"N/A")</f>
        <v>Infra - VxRail MGT / Witness</v>
      </c>
      <c r="N629" s="64">
        <f>IFERROR(__xludf.DUMMYFUNCTION("IF(REGEXMATCH(M629, ""(?i)"" &amp; JOIN(""|"", SPLIT(""kalisil"", "" ""))), 1, 0)"),0.0)</f>
        <v>0</v>
      </c>
      <c r="O629" s="64" t="str">
        <f>vlookup(A629,'RVtools V2.1'!A:H,7,0)</f>
        <v>N/A</v>
      </c>
      <c r="P629" s="64">
        <f>if(vlookup(A629,'RVtools V2.1'!A:H,5,0)="oui",1,0)</f>
        <v>0</v>
      </c>
      <c r="Q629" s="64">
        <f>ifna(vlookup(A629,vCPU!A:B,2,0),"Unknown")</f>
        <v>4</v>
      </c>
      <c r="R629" s="66">
        <f>ifna(vlookup(A629,vMemory!A:C,3,0),"Unknown")</f>
        <v>16</v>
      </c>
      <c r="S629" s="66">
        <f>ifna(vlookup(A629,vDisk!A:C,3,0),"Unknown")</f>
        <v>716</v>
      </c>
      <c r="T629" s="67" t="str">
        <f t="array" ref="T629">IFS(
   L629=1, "No Lift &amp; Shift",
   J629=1, XLOOKUP(A629, 'Infra Study'!A:A, 'Infra Study'!P:P),
   I629=1, "No Lift &amp; Shift",
   H629=1, "GKE",
   K629=1, "GCNV",
   G629=1, "Lift &amp; Shift Prod",
   TRUE, "Lift &amp; Shift Noprod"
)</f>
        <v>No Lift &amp; Shift</v>
      </c>
      <c r="U629" s="67">
        <f t="shared" si="7"/>
        <v>0</v>
      </c>
      <c r="V629" s="68">
        <f>if(T629="Lift &amp; Shift Noprod",if( Y629=0,Assumptions!$B$5, Assumptions!$B$4),if(T629="Lift &amp; Shift Prod",if(AND(N629=1,O629="T1"),Assumptions!$B$6,Assumptions!$B$4),0))</f>
        <v>0</v>
      </c>
      <c r="W629" s="62">
        <f>if(V629&lt;&gt;0,if(Q629="Unknown", Assumptions!$B$42,If(Q629&gt;1,Q629,2)),0)</f>
        <v>0</v>
      </c>
      <c r="X629" s="69">
        <f>if(V629&lt;&gt;0,if(R629="Unknown", Assumptions!$B$43,R629),0)</f>
        <v>0</v>
      </c>
      <c r="Y629" s="68">
        <f t="shared" si="8"/>
        <v>0</v>
      </c>
      <c r="Z629" s="68">
        <f>if(V629&lt;&gt;0,if(  S629="Unknown", Assumptions!$B$44,S629),0)</f>
        <v>0</v>
      </c>
      <c r="AA629" s="68">
        <f>if(V629 ="N2",ifna(vlookup(W629&amp;"-"&amp;X629,'Ref. VM'!A:B,2,0),"Custom"),if(V629 ="E2" , ifna(vlookup(W629&amp;"-"&amp;X629,'Ref. VM'!D:E,2,0),"Custom"),if(V629="N2D",ifna(vlookup(W629&amp;"-"&amp;X629,'Ref. VM'!G:H,2,0),"Custom"),if(V629="N4",ifna(vlookup(W629&amp;"-"&amp;X629,'Ref. VM'!J:K,2,0),"Custom"),0))))</f>
        <v>0</v>
      </c>
      <c r="AB629" s="67">
        <f t="shared" si="9"/>
        <v>0</v>
      </c>
      <c r="AC629" s="67">
        <f t="shared" si="10"/>
        <v>0</v>
      </c>
      <c r="AD629" s="67">
        <f t="shared" si="11"/>
        <v>0</v>
      </c>
      <c r="AE629" s="62">
        <f>if(T629="Lift &amp; Shift Prod",730,if(T629="Lift &amp; Shift Noprod",Assumptions!$B$3,0))</f>
        <v>0</v>
      </c>
      <c r="AF629" s="70">
        <f>if( U629=0,0,if(Y629=0, ((vlookup(AB629,'SKU Pricing'!A:B,Assumptions!$B$2,0)*W629)+(vlookup(AC629,'SKU Pricing'!A:B,Assumptions!$B$2,0)*X629))*AE629,((vlookup(AB629,'SKU Pricing'!A:B,Assumptions!$B$2,0)*W629)+(vlookup(AC629,'SKU Pricing'!A:B,Assumptions!$B$2,0)*(W629*8))+(vlookup(AD629,'SKU Pricing'!A:B,Assumptions!$B$2,0)*(X629-(W629*8))))*AE629))</f>
        <v>0</v>
      </c>
      <c r="AG629" s="67">
        <f t="shared" si="12"/>
        <v>0</v>
      </c>
      <c r="AH629" s="70">
        <f>ifna(vlookup(AG629,'SKU Pricing'!A:B,Assumptions!$B$2,0)*W629*AE629,0)</f>
        <v>0</v>
      </c>
      <c r="AI629" s="62" t="str">
        <f t="shared" si="13"/>
        <v/>
      </c>
      <c r="AJ629" s="62" t="str">
        <f>if(V629&lt;&gt;0, if(T629="Lift &amp; Shift Noprod",Assumptions!$B$9,if(V629=Assumptions!$B$6,Assumptions!$B$10,if(P629=1,Assumptions!$B$8,Assumptions!$B$7))),"")</f>
        <v/>
      </c>
      <c r="AK629" s="69">
        <f t="shared" si="14"/>
        <v>0</v>
      </c>
      <c r="AL629" s="69">
        <f>if(AJ629="Hyperdisk Balanced",Assumptions!$B$11,0)</f>
        <v>0</v>
      </c>
      <c r="AM629" s="69">
        <f>if(AJ629="Hyperdisk Balanced",Assumptions!$B$12,0)</f>
        <v>0</v>
      </c>
      <c r="AN629" s="70">
        <f>if(AK629=0,0,if(AJ629="Hyperdisk Balanced",vlookup(AK629&amp;" provisioned space",'SKU Pricing'!A:B,Assumptions!$B$2,0)*Z629+vlookup(AK629&amp;" provisioned IOPS",'SKU Pricing'!A:B,Assumptions!$B$2,0)*AL629*730+vlookup(AK629&amp;" provisioned throughput",'SKU Pricing'!A:B,Assumptions!$B$2,0)*AM629*730,vlookup(AK629,'SKU Pricing'!A:B,Assumptions!$B$2,0)*Z629))</f>
        <v>0</v>
      </c>
      <c r="AO629" s="70">
        <f t="shared" si="15"/>
        <v>0</v>
      </c>
      <c r="AP629" s="71">
        <f t="shared" si="16"/>
        <v>0</v>
      </c>
      <c r="AQ629" s="70">
        <f>ifna(vlookup(AP629,'SKU Pricing'!A:B,Assumptions!$B$2,0)*AE629,0)</f>
        <v>0</v>
      </c>
      <c r="AR629" s="72">
        <v>0.0</v>
      </c>
    </row>
    <row r="630">
      <c r="A630" s="61" t="s">
        <v>774</v>
      </c>
      <c r="B630" s="62" t="str">
        <f>ifna(if(vlookup(A630,vOS!A:B,2,0)="","Unknown",vlookup(A630,vOS!A:B,2,0)),"Unknown")</f>
        <v>SUSE Linux Enterprise 15 (64-bit)</v>
      </c>
      <c r="C630" s="62">
        <f>vlookup(B630,'OS Study'!A:D,2,0)</f>
        <v>0</v>
      </c>
      <c r="D630" s="62" t="str">
        <f>vlookup(B630,'OS Study'!A:D,3,0)</f>
        <v>Linux</v>
      </c>
      <c r="E630" s="62" t="str">
        <f>vlookup(B630,'OS Study'!A:D,4,0)</f>
        <v>SUSE</v>
      </c>
      <c r="F630" s="63" t="str">
        <f>vlookup(B630,'OS Study'!A:E,5,0)</f>
        <v>15</v>
      </c>
      <c r="G630" s="62">
        <f>IF(vlookup(A630,'RVtools V2.1'!A:J,4,0)="non",0,1)</f>
        <v>0</v>
      </c>
      <c r="H630" s="62">
        <f>if(vlookup(A630,'RVtools V2.1'!A:K,11,0)="kube",1,0)</f>
        <v>0</v>
      </c>
      <c r="I630" s="62">
        <f t="shared" si="5"/>
        <v>0</v>
      </c>
      <c r="J630" s="62">
        <f>ifna(vlookup(A630,'Infra Study'!A:Q,17,0),0)</f>
        <v>1</v>
      </c>
      <c r="K630" s="64">
        <f>IFERROR(__xludf.DUMMYFUNCTION("N(REGEXMATCH(VLOOKUP(A630, 'RVtools V2.1'!A:H, 8, 0), ""^Serveur de fichiers""))"),0.0)</f>
        <v>0</v>
      </c>
      <c r="L630" s="64">
        <f t="shared" si="6"/>
        <v>0</v>
      </c>
      <c r="M630" s="65" t="str">
        <f>ifna(vlookup(A630,'RVtools V2.1'!A:I,8,0),"N/A")</f>
        <v>Infra - VxRail MGT / Witness</v>
      </c>
      <c r="N630" s="64">
        <f>IFERROR(__xludf.DUMMYFUNCTION("IF(REGEXMATCH(M630, ""(?i)"" &amp; JOIN(""|"", SPLIT(""kalisil"", "" ""))), 1, 0)"),0.0)</f>
        <v>0</v>
      </c>
      <c r="O630" s="64" t="str">
        <f>vlookup(A630,'RVtools V2.1'!A:H,7,0)</f>
        <v>N/A</v>
      </c>
      <c r="P630" s="64">
        <f>if(vlookup(A630,'RVtools V2.1'!A:H,5,0)="oui",1,0)</f>
        <v>0</v>
      </c>
      <c r="Q630" s="64">
        <f>ifna(vlookup(A630,vCPU!A:B,2,0),"Unknown")</f>
        <v>4</v>
      </c>
      <c r="R630" s="66">
        <f>ifna(vlookup(A630,vMemory!A:C,3,0),"Unknown")</f>
        <v>16</v>
      </c>
      <c r="S630" s="66">
        <f>ifna(vlookup(A630,vDisk!A:C,3,0),"Unknown")</f>
        <v>709</v>
      </c>
      <c r="T630" s="67" t="str">
        <f t="array" ref="T630">IFS(
   L630=1, "No Lift &amp; Shift",
   J630=1, XLOOKUP(A630, 'Infra Study'!A:A, 'Infra Study'!P:P),
   I630=1, "No Lift &amp; Shift",
   H630=1, "GKE",
   K630=1, "GCNV",
   G630=1, "Lift &amp; Shift Prod",
   TRUE, "Lift &amp; Shift Noprod"
)</f>
        <v>No Lift &amp; Shift</v>
      </c>
      <c r="U630" s="67">
        <f t="shared" si="7"/>
        <v>0</v>
      </c>
      <c r="V630" s="68">
        <f>if(T630="Lift &amp; Shift Noprod",if( Y630=0,Assumptions!$B$5, Assumptions!$B$4),if(T630="Lift &amp; Shift Prod",if(AND(N630=1,O630="T1"),Assumptions!$B$6,Assumptions!$B$4),0))</f>
        <v>0</v>
      </c>
      <c r="W630" s="62">
        <f>if(V630&lt;&gt;0,if(Q630="Unknown", Assumptions!$B$42,If(Q630&gt;1,Q630,2)),0)</f>
        <v>0</v>
      </c>
      <c r="X630" s="69">
        <f>if(V630&lt;&gt;0,if(R630="Unknown", Assumptions!$B$43,R630),0)</f>
        <v>0</v>
      </c>
      <c r="Y630" s="68">
        <f t="shared" si="8"/>
        <v>0</v>
      </c>
      <c r="Z630" s="68">
        <f>if(V630&lt;&gt;0,if(  S630="Unknown", Assumptions!$B$44,S630),0)</f>
        <v>0</v>
      </c>
      <c r="AA630" s="68">
        <f>if(V630 ="N2",ifna(vlookup(W630&amp;"-"&amp;X630,'Ref. VM'!A:B,2,0),"Custom"),if(V630 ="E2" , ifna(vlookup(W630&amp;"-"&amp;X630,'Ref. VM'!D:E,2,0),"Custom"),if(V630="N2D",ifna(vlookup(W630&amp;"-"&amp;X630,'Ref. VM'!G:H,2,0),"Custom"),if(V630="N4",ifna(vlookup(W630&amp;"-"&amp;X630,'Ref. VM'!J:K,2,0),"Custom"),0))))</f>
        <v>0</v>
      </c>
      <c r="AB630" s="67">
        <f t="shared" si="9"/>
        <v>0</v>
      </c>
      <c r="AC630" s="67">
        <f t="shared" si="10"/>
        <v>0</v>
      </c>
      <c r="AD630" s="67">
        <f t="shared" si="11"/>
        <v>0</v>
      </c>
      <c r="AE630" s="62">
        <f>if(T630="Lift &amp; Shift Prod",730,if(T630="Lift &amp; Shift Noprod",Assumptions!$B$3,0))</f>
        <v>0</v>
      </c>
      <c r="AF630" s="70">
        <f>if( U630=0,0,if(Y630=0, ((vlookup(AB630,'SKU Pricing'!A:B,Assumptions!$B$2,0)*W630)+(vlookup(AC630,'SKU Pricing'!A:B,Assumptions!$B$2,0)*X630))*AE630,((vlookup(AB630,'SKU Pricing'!A:B,Assumptions!$B$2,0)*W630)+(vlookup(AC630,'SKU Pricing'!A:B,Assumptions!$B$2,0)*(W630*8))+(vlookup(AD630,'SKU Pricing'!A:B,Assumptions!$B$2,0)*(X630-(W630*8))))*AE630))</f>
        <v>0</v>
      </c>
      <c r="AG630" s="67">
        <f t="shared" si="12"/>
        <v>0</v>
      </c>
      <c r="AH630" s="70">
        <f>ifna(vlookup(AG630,'SKU Pricing'!A:B,Assumptions!$B$2,0)*W630*AE630,0)</f>
        <v>0</v>
      </c>
      <c r="AI630" s="62" t="str">
        <f t="shared" si="13"/>
        <v/>
      </c>
      <c r="AJ630" s="62" t="str">
        <f>if(V630&lt;&gt;0, if(T630="Lift &amp; Shift Noprod",Assumptions!$B$9,if(V630=Assumptions!$B$6,Assumptions!$B$10,if(P630=1,Assumptions!$B$8,Assumptions!$B$7))),"")</f>
        <v/>
      </c>
      <c r="AK630" s="69">
        <f t="shared" si="14"/>
        <v>0</v>
      </c>
      <c r="AL630" s="69">
        <f>if(AJ630="Hyperdisk Balanced",Assumptions!$B$11,0)</f>
        <v>0</v>
      </c>
      <c r="AM630" s="69">
        <f>if(AJ630="Hyperdisk Balanced",Assumptions!$B$12,0)</f>
        <v>0</v>
      </c>
      <c r="AN630" s="70">
        <f>if(AK630=0,0,if(AJ630="Hyperdisk Balanced",vlookup(AK630&amp;" provisioned space",'SKU Pricing'!A:B,Assumptions!$B$2,0)*Z630+vlookup(AK630&amp;" provisioned IOPS",'SKU Pricing'!A:B,Assumptions!$B$2,0)*AL630*730+vlookup(AK630&amp;" provisioned throughput",'SKU Pricing'!A:B,Assumptions!$B$2,0)*AM630*730,vlookup(AK630,'SKU Pricing'!A:B,Assumptions!$B$2,0)*Z630))</f>
        <v>0</v>
      </c>
      <c r="AO630" s="70">
        <f t="shared" si="15"/>
        <v>0</v>
      </c>
      <c r="AP630" s="71">
        <f t="shared" si="16"/>
        <v>0</v>
      </c>
      <c r="AQ630" s="70">
        <f>ifna(vlookup(AP630,'SKU Pricing'!A:B,Assumptions!$B$2,0)*AE630,0)</f>
        <v>0</v>
      </c>
      <c r="AR630" s="72">
        <v>0.0</v>
      </c>
    </row>
    <row r="631">
      <c r="A631" s="61" t="s">
        <v>763</v>
      </c>
      <c r="B631" s="62" t="str">
        <f>ifna(if(vlookup(A631,vOS!A:B,2,0)="","Unknown",vlookup(A631,vOS!A:B,2,0)),"Unknown")</f>
        <v>SUSE Linux Enterprise 15 (64-bit)</v>
      </c>
      <c r="C631" s="62">
        <f>vlookup(B631,'OS Study'!A:D,2,0)</f>
        <v>0</v>
      </c>
      <c r="D631" s="62" t="str">
        <f>vlookup(B631,'OS Study'!A:D,3,0)</f>
        <v>Linux</v>
      </c>
      <c r="E631" s="62" t="str">
        <f>vlookup(B631,'OS Study'!A:D,4,0)</f>
        <v>SUSE</v>
      </c>
      <c r="F631" s="63" t="str">
        <f>vlookup(B631,'OS Study'!A:E,5,0)</f>
        <v>15</v>
      </c>
      <c r="G631" s="62">
        <f>IF(vlookup(A631,'RVtools V2.1'!A:J,4,0)="non",0,1)</f>
        <v>0</v>
      </c>
      <c r="H631" s="62">
        <f>if(vlookup(A631,'RVtools V2.1'!A:K,11,0)="kube",1,0)</f>
        <v>0</v>
      </c>
      <c r="I631" s="62">
        <f t="shared" si="5"/>
        <v>0</v>
      </c>
      <c r="J631" s="62">
        <f>ifna(vlookup(A631,'Infra Study'!A:Q,17,0),0)</f>
        <v>1</v>
      </c>
      <c r="K631" s="64">
        <f>IFERROR(__xludf.DUMMYFUNCTION("N(REGEXMATCH(VLOOKUP(A631, 'RVtools V2.1'!A:H, 8, 0), ""^Serveur de fichiers""))"),0.0)</f>
        <v>0</v>
      </c>
      <c r="L631" s="64">
        <f t="shared" si="6"/>
        <v>0</v>
      </c>
      <c r="M631" s="65" t="str">
        <f>ifna(vlookup(A631,'RVtools V2.1'!A:I,8,0),"N/A")</f>
        <v>Infra - VxRail MGT / Witness</v>
      </c>
      <c r="N631" s="64">
        <f>IFERROR(__xludf.DUMMYFUNCTION("IF(REGEXMATCH(M631, ""(?i)"" &amp; JOIN(""|"", SPLIT(""kalisil"", "" ""))), 1, 0)"),0.0)</f>
        <v>0</v>
      </c>
      <c r="O631" s="64" t="str">
        <f>vlookup(A631,'RVtools V2.1'!A:H,7,0)</f>
        <v>N/A</v>
      </c>
      <c r="P631" s="64">
        <f>if(vlookup(A631,'RVtools V2.1'!A:H,5,0)="oui",1,0)</f>
        <v>0</v>
      </c>
      <c r="Q631" s="64">
        <f>ifna(vlookup(A631,vCPU!A:B,2,0),"Unknown")</f>
        <v>4</v>
      </c>
      <c r="R631" s="66">
        <f>ifna(vlookup(A631,vMemory!A:C,3,0),"Unknown")</f>
        <v>16</v>
      </c>
      <c r="S631" s="66">
        <f>ifna(vlookup(A631,vDisk!A:C,3,0),"Unknown")</f>
        <v>408</v>
      </c>
      <c r="T631" s="67" t="str">
        <f t="array" ref="T631">IFS(
   L631=1, "No Lift &amp; Shift",
   J631=1, XLOOKUP(A631, 'Infra Study'!A:A, 'Infra Study'!P:P),
   I631=1, "No Lift &amp; Shift",
   H631=1, "GKE",
   K631=1, "GCNV",
   G631=1, "Lift &amp; Shift Prod",
   TRUE, "Lift &amp; Shift Noprod"
)</f>
        <v>No Lift &amp; Shift</v>
      </c>
      <c r="U631" s="67">
        <f t="shared" si="7"/>
        <v>0</v>
      </c>
      <c r="V631" s="68">
        <f>if(T631="Lift &amp; Shift Noprod",if( Y631=0,Assumptions!$B$5, Assumptions!$B$4),if(T631="Lift &amp; Shift Prod",if(AND(N631=1,O631="T1"),Assumptions!$B$6,Assumptions!$B$4),0))</f>
        <v>0</v>
      </c>
      <c r="W631" s="62">
        <f>if(V631&lt;&gt;0,if(Q631="Unknown", Assumptions!$B$42,If(Q631&gt;1,Q631,2)),0)</f>
        <v>0</v>
      </c>
      <c r="X631" s="69">
        <f>if(V631&lt;&gt;0,if(R631="Unknown", Assumptions!$B$43,R631),0)</f>
        <v>0</v>
      </c>
      <c r="Y631" s="68">
        <f t="shared" si="8"/>
        <v>0</v>
      </c>
      <c r="Z631" s="68">
        <f>if(V631&lt;&gt;0,if(  S631="Unknown", Assumptions!$B$44,S631),0)</f>
        <v>0</v>
      </c>
      <c r="AA631" s="68">
        <f>if(V631 ="N2",ifna(vlookup(W631&amp;"-"&amp;X631,'Ref. VM'!A:B,2,0),"Custom"),if(V631 ="E2" , ifna(vlookup(W631&amp;"-"&amp;X631,'Ref. VM'!D:E,2,0),"Custom"),if(V631="N2D",ifna(vlookup(W631&amp;"-"&amp;X631,'Ref. VM'!G:H,2,0),"Custom"),if(V631="N4",ifna(vlookup(W631&amp;"-"&amp;X631,'Ref. VM'!J:K,2,0),"Custom"),0))))</f>
        <v>0</v>
      </c>
      <c r="AB631" s="67">
        <f t="shared" si="9"/>
        <v>0</v>
      </c>
      <c r="AC631" s="67">
        <f t="shared" si="10"/>
        <v>0</v>
      </c>
      <c r="AD631" s="67">
        <f t="shared" si="11"/>
        <v>0</v>
      </c>
      <c r="AE631" s="62">
        <f>if(T631="Lift &amp; Shift Prod",730,if(T631="Lift &amp; Shift Noprod",Assumptions!$B$3,0))</f>
        <v>0</v>
      </c>
      <c r="AF631" s="70">
        <f>if( U631=0,0,if(Y631=0, ((vlookup(AB631,'SKU Pricing'!A:B,Assumptions!$B$2,0)*W631)+(vlookup(AC631,'SKU Pricing'!A:B,Assumptions!$B$2,0)*X631))*AE631,((vlookup(AB631,'SKU Pricing'!A:B,Assumptions!$B$2,0)*W631)+(vlookup(AC631,'SKU Pricing'!A:B,Assumptions!$B$2,0)*(W631*8))+(vlookup(AD631,'SKU Pricing'!A:B,Assumptions!$B$2,0)*(X631-(W631*8))))*AE631))</f>
        <v>0</v>
      </c>
      <c r="AG631" s="67">
        <f t="shared" si="12"/>
        <v>0</v>
      </c>
      <c r="AH631" s="70">
        <f>ifna(vlookup(AG631,'SKU Pricing'!A:B,Assumptions!$B$2,0)*W631*AE631,0)</f>
        <v>0</v>
      </c>
      <c r="AI631" s="62" t="str">
        <f t="shared" si="13"/>
        <v/>
      </c>
      <c r="AJ631" s="62" t="str">
        <f>if(V631&lt;&gt;0, if(T631="Lift &amp; Shift Noprod",Assumptions!$B$9,if(V631=Assumptions!$B$6,Assumptions!$B$10,if(P631=1,Assumptions!$B$8,Assumptions!$B$7))),"")</f>
        <v/>
      </c>
      <c r="AK631" s="69">
        <f t="shared" si="14"/>
        <v>0</v>
      </c>
      <c r="AL631" s="69">
        <f>if(AJ631="Hyperdisk Balanced",Assumptions!$B$11,0)</f>
        <v>0</v>
      </c>
      <c r="AM631" s="69">
        <f>if(AJ631="Hyperdisk Balanced",Assumptions!$B$12,0)</f>
        <v>0</v>
      </c>
      <c r="AN631" s="70">
        <f>if(AK631=0,0,if(AJ631="Hyperdisk Balanced",vlookup(AK631&amp;" provisioned space",'SKU Pricing'!A:B,Assumptions!$B$2,0)*Z631+vlookup(AK631&amp;" provisioned IOPS",'SKU Pricing'!A:B,Assumptions!$B$2,0)*AL631*730+vlookup(AK631&amp;" provisioned throughput",'SKU Pricing'!A:B,Assumptions!$B$2,0)*AM631*730,vlookup(AK631,'SKU Pricing'!A:B,Assumptions!$B$2,0)*Z631))</f>
        <v>0</v>
      </c>
      <c r="AO631" s="70">
        <f t="shared" si="15"/>
        <v>0</v>
      </c>
      <c r="AP631" s="71">
        <f t="shared" si="16"/>
        <v>0</v>
      </c>
      <c r="AQ631" s="70">
        <f>ifna(vlookup(AP631,'SKU Pricing'!A:B,Assumptions!$B$2,0)*AE631,0)</f>
        <v>0</v>
      </c>
      <c r="AR631" s="72">
        <v>0.0</v>
      </c>
    </row>
    <row r="632">
      <c r="A632" s="61" t="s">
        <v>775</v>
      </c>
      <c r="B632" s="62" t="str">
        <f>ifna(if(vlookup(A632,vOS!A:B,2,0)="","Unknown",vlookup(A632,vOS!A:B,2,0)),"Unknown")</f>
        <v>VMware ESXi 8.0 or later</v>
      </c>
      <c r="C632" s="62">
        <f>vlookup(B632,'OS Study'!A:D,2,0)</f>
        <v>0</v>
      </c>
      <c r="D632" s="62" t="str">
        <f>vlookup(B632,'OS Study'!A:D,3,0)</f>
        <v>Appliance</v>
      </c>
      <c r="E632" s="62" t="str">
        <f>vlookup(B632,'OS Study'!A:D,4,0)</f>
        <v>VMWare</v>
      </c>
      <c r="F632" s="63" t="str">
        <f>vlookup(B632,'OS Study'!A:E,5,0)</f>
        <v/>
      </c>
      <c r="G632" s="62">
        <f>IF(vlookup(A632,'RVtools V2.1'!A:J,4,0)="non",0,1)</f>
        <v>0</v>
      </c>
      <c r="H632" s="62">
        <f>if(vlookup(A632,'RVtools V2.1'!A:K,11,0)="kube",1,0)</f>
        <v>0</v>
      </c>
      <c r="I632" s="62">
        <f t="shared" si="5"/>
        <v>0</v>
      </c>
      <c r="J632" s="62">
        <f>ifna(vlookup(A632,'Infra Study'!A:Q,17,0),0)</f>
        <v>1</v>
      </c>
      <c r="K632" s="64">
        <f>IFERROR(__xludf.DUMMYFUNCTION("N(REGEXMATCH(VLOOKUP(A632, 'RVtools V2.1'!A:H, 8, 0), ""^Serveur de fichiers""))"),0.0)</f>
        <v>0</v>
      </c>
      <c r="L632" s="64">
        <f t="shared" si="6"/>
        <v>0</v>
      </c>
      <c r="M632" s="65" t="str">
        <f>ifna(vlookup(A632,'RVtools V2.1'!A:I,8,0),"N/A")</f>
        <v>Infra - VxRail MGT / Witness</v>
      </c>
      <c r="N632" s="64">
        <f>IFERROR(__xludf.DUMMYFUNCTION("IF(REGEXMATCH(M632, ""(?i)"" &amp; JOIN(""|"", SPLIT(""kalisil"", "" ""))), 1, 0)"),0.0)</f>
        <v>0</v>
      </c>
      <c r="O632" s="64" t="str">
        <f>vlookup(A632,'RVtools V2.1'!A:H,7,0)</f>
        <v>N/A</v>
      </c>
      <c r="P632" s="64">
        <f>if(vlookup(A632,'RVtools V2.1'!A:H,5,0)="oui",1,0)</f>
        <v>0</v>
      </c>
      <c r="Q632" s="64">
        <f>ifna(vlookup(A632,vCPU!A:B,2,0),"Unknown")</f>
        <v>2</v>
      </c>
      <c r="R632" s="66">
        <f>ifna(vlookup(A632,vMemory!A:C,3,0),"Unknown")</f>
        <v>16</v>
      </c>
      <c r="S632" s="66">
        <f>ifna(vlookup(A632,vDisk!A:C,3,0),"Unknown")</f>
        <v>34</v>
      </c>
      <c r="T632" s="67" t="str">
        <f t="array" ref="T632">IFS(
   L632=1, "No Lift &amp; Shift",
   J632=1, XLOOKUP(A632, 'Infra Study'!A:A, 'Infra Study'!P:P),
   I632=1, "No Lift &amp; Shift",
   H632=1, "GKE",
   K632=1, "GCNV",
   G632=1, "Lift &amp; Shift Prod",
   TRUE, "Lift &amp; Shift Noprod"
)</f>
        <v>No Lift &amp; Shift</v>
      </c>
      <c r="U632" s="67">
        <f t="shared" si="7"/>
        <v>0</v>
      </c>
      <c r="V632" s="68">
        <f>if(T632="Lift &amp; Shift Noprod",if( Y632=0,Assumptions!$B$5, Assumptions!$B$4),if(T632="Lift &amp; Shift Prod",if(AND(N632=1,O632="T1"),Assumptions!$B$6,Assumptions!$B$4),0))</f>
        <v>0</v>
      </c>
      <c r="W632" s="62">
        <f>if(V632&lt;&gt;0,if(Q632="Unknown", Assumptions!$B$42,If(Q632&gt;1,Q632,2)),0)</f>
        <v>0</v>
      </c>
      <c r="X632" s="69">
        <f>if(V632&lt;&gt;0,if(R632="Unknown", Assumptions!$B$43,R632),0)</f>
        <v>0</v>
      </c>
      <c r="Y632" s="68">
        <f t="shared" si="8"/>
        <v>0</v>
      </c>
      <c r="Z632" s="68">
        <f>if(V632&lt;&gt;0,if(  S632="Unknown", Assumptions!$B$44,S632),0)</f>
        <v>0</v>
      </c>
      <c r="AA632" s="68">
        <f>if(V632 ="N2",ifna(vlookup(W632&amp;"-"&amp;X632,'Ref. VM'!A:B,2,0),"Custom"),if(V632 ="E2" , ifna(vlookup(W632&amp;"-"&amp;X632,'Ref. VM'!D:E,2,0),"Custom"),if(V632="N2D",ifna(vlookup(W632&amp;"-"&amp;X632,'Ref. VM'!G:H,2,0),"Custom"),if(V632="N4",ifna(vlookup(W632&amp;"-"&amp;X632,'Ref. VM'!J:K,2,0),"Custom"),0))))</f>
        <v>0</v>
      </c>
      <c r="AB632" s="67">
        <f t="shared" si="9"/>
        <v>0</v>
      </c>
      <c r="AC632" s="67">
        <f t="shared" si="10"/>
        <v>0</v>
      </c>
      <c r="AD632" s="67">
        <f t="shared" si="11"/>
        <v>0</v>
      </c>
      <c r="AE632" s="62">
        <f>if(T632="Lift &amp; Shift Prod",730,if(T632="Lift &amp; Shift Noprod",Assumptions!$B$3,0))</f>
        <v>0</v>
      </c>
      <c r="AF632" s="70">
        <f>if( U632=0,0,if(Y632=0, ((vlookup(AB632,'SKU Pricing'!A:B,Assumptions!$B$2,0)*W632)+(vlookup(AC632,'SKU Pricing'!A:B,Assumptions!$B$2,0)*X632))*AE632,((vlookup(AB632,'SKU Pricing'!A:B,Assumptions!$B$2,0)*W632)+(vlookup(AC632,'SKU Pricing'!A:B,Assumptions!$B$2,0)*(W632*8))+(vlookup(AD632,'SKU Pricing'!A:B,Assumptions!$B$2,0)*(X632-(W632*8))))*AE632))</f>
        <v>0</v>
      </c>
      <c r="AG632" s="67">
        <f t="shared" si="12"/>
        <v>0</v>
      </c>
      <c r="AH632" s="70">
        <f>ifna(vlookup(AG632,'SKU Pricing'!A:B,Assumptions!$B$2,0)*W632*AE632,0)</f>
        <v>0</v>
      </c>
      <c r="AI632" s="62" t="str">
        <f t="shared" si="13"/>
        <v/>
      </c>
      <c r="AJ632" s="62" t="str">
        <f>if(V632&lt;&gt;0, if(T632="Lift &amp; Shift Noprod",Assumptions!$B$9,if(V632=Assumptions!$B$6,Assumptions!$B$10,if(P632=1,Assumptions!$B$8,Assumptions!$B$7))),"")</f>
        <v/>
      </c>
      <c r="AK632" s="69">
        <f t="shared" si="14"/>
        <v>0</v>
      </c>
      <c r="AL632" s="69">
        <f>if(AJ632="Hyperdisk Balanced",Assumptions!$B$11,0)</f>
        <v>0</v>
      </c>
      <c r="AM632" s="69">
        <f>if(AJ632="Hyperdisk Balanced",Assumptions!$B$12,0)</f>
        <v>0</v>
      </c>
      <c r="AN632" s="70">
        <f>if(AK632=0,0,if(AJ632="Hyperdisk Balanced",vlookup(AK632&amp;" provisioned space",'SKU Pricing'!A:B,Assumptions!$B$2,0)*Z632+vlookup(AK632&amp;" provisioned IOPS",'SKU Pricing'!A:B,Assumptions!$B$2,0)*AL632*730+vlookup(AK632&amp;" provisioned throughput",'SKU Pricing'!A:B,Assumptions!$B$2,0)*AM632*730,vlookup(AK632,'SKU Pricing'!A:B,Assumptions!$B$2,0)*Z632))</f>
        <v>0</v>
      </c>
      <c r="AO632" s="70">
        <f t="shared" si="15"/>
        <v>0</v>
      </c>
      <c r="AP632" s="71">
        <f t="shared" si="16"/>
        <v>0</v>
      </c>
      <c r="AQ632" s="70">
        <f>ifna(vlookup(AP632,'SKU Pricing'!A:B,Assumptions!$B$2,0)*AE632,0)</f>
        <v>0</v>
      </c>
      <c r="AR632" s="72">
        <v>0.0</v>
      </c>
    </row>
    <row r="633">
      <c r="A633" s="61" t="s">
        <v>776</v>
      </c>
      <c r="B633" s="62" t="str">
        <f>ifna(if(vlookup(A633,vOS!A:B,2,0)="","Unknown",vlookup(A633,vOS!A:B,2,0)),"Unknown")</f>
        <v>Red Hat Enterprise Linux 9 (64-bit)</v>
      </c>
      <c r="C633" s="62">
        <f>vlookup(B633,'OS Study'!A:D,2,0)</f>
        <v>0</v>
      </c>
      <c r="D633" s="62" t="str">
        <f>vlookup(B633,'OS Study'!A:D,3,0)</f>
        <v>Linux</v>
      </c>
      <c r="E633" s="62" t="str">
        <f>vlookup(B633,'OS Study'!A:D,4,0)</f>
        <v>Red Hat</v>
      </c>
      <c r="F633" s="63" t="str">
        <f>vlookup(B633,'OS Study'!A:E,5,0)</f>
        <v>9</v>
      </c>
      <c r="G633" s="62">
        <f>IF(vlookup(A633,'RVtools V2.1'!A:J,4,0)="non",0,1)</f>
        <v>0</v>
      </c>
      <c r="H633" s="62">
        <f>if(vlookup(A633,'RVtools V2.1'!A:K,11,0)="kube",1,0)</f>
        <v>0</v>
      </c>
      <c r="I633" s="62">
        <f t="shared" si="5"/>
        <v>0</v>
      </c>
      <c r="J633" s="62">
        <f>ifna(vlookup(A633,'Infra Study'!A:Q,17,0),0)</f>
        <v>0</v>
      </c>
      <c r="K633" s="64">
        <f>IFERROR(__xludf.DUMMYFUNCTION("N(REGEXMATCH(VLOOKUP(A633, 'RVtools V2.1'!A:H, 8, 0), ""^Serveur de fichiers""))"),0.0)</f>
        <v>0</v>
      </c>
      <c r="L633" s="64">
        <f t="shared" si="6"/>
        <v>0</v>
      </c>
      <c r="M633" s="65" t="str">
        <f>ifna(vlookup(A633,'RVtools V2.1'!A:I,8,0),"N/A")</f>
        <v>Infra - VxRail MGT / Witness</v>
      </c>
      <c r="N633" s="64">
        <f>IFERROR(__xludf.DUMMYFUNCTION("IF(REGEXMATCH(M633, ""(?i)"" &amp; JOIN(""|"", SPLIT(""kalisil"", "" ""))), 1, 0)"),0.0)</f>
        <v>0</v>
      </c>
      <c r="O633" s="64" t="str">
        <f>vlookup(A633,'RVtools V2.1'!A:H,7,0)</f>
        <v>N/A</v>
      </c>
      <c r="P633" s="64">
        <f>if(vlookup(A633,'RVtools V2.1'!A:H,5,0)="oui",1,0)</f>
        <v>0</v>
      </c>
      <c r="Q633" s="64">
        <f>ifna(vlookup(A633,vCPU!A:B,2,0),"Unknown")</f>
        <v>2</v>
      </c>
      <c r="R633" s="66">
        <f>ifna(vlookup(A633,vMemory!A:C,3,0),"Unknown")</f>
        <v>4</v>
      </c>
      <c r="S633" s="66">
        <f>ifna(vlookup(A633,vDisk!A:C,3,0),"Unknown")</f>
        <v>10</v>
      </c>
      <c r="T633" s="67" t="str">
        <f t="array" ref="T633">IFS(
   L633=1, "No Lift &amp; Shift",
   J633=1, XLOOKUP(A633, 'Infra Study'!A:A, 'Infra Study'!P:P),
   I633=1, "No Lift &amp; Shift",
   H633=1, "GKE",
   K633=1, "GCNV",
   G633=1, "Lift &amp; Shift Prod",
   TRUE, "Lift &amp; Shift Noprod"
)</f>
        <v>Lift &amp; Shift Noprod</v>
      </c>
      <c r="U633" s="67">
        <f t="shared" si="7"/>
        <v>1</v>
      </c>
      <c r="V633" s="68" t="str">
        <f>if(T633="Lift &amp; Shift Noprod",if( Y633=0,Assumptions!$B$5, Assumptions!$B$4),if(T633="Lift &amp; Shift Prod",if(AND(N633=1,O633="T1"),Assumptions!$B$6,Assumptions!$B$4),0))</f>
        <v>E2</v>
      </c>
      <c r="W633" s="69">
        <f>if(V633&lt;&gt;0,if(Q633="Unknown", Assumptions!$B$42,If(Q633&gt;1,Q633,2)),0)</f>
        <v>2</v>
      </c>
      <c r="X633" s="69">
        <f>if(V633&lt;&gt;0,if(R633="Unknown", Assumptions!$B$43,R633),0)</f>
        <v>4</v>
      </c>
      <c r="Y633" s="68">
        <f t="shared" si="8"/>
        <v>0</v>
      </c>
      <c r="Z633" s="68">
        <f>if(V633&lt;&gt;0,if(  S633="Unknown", Assumptions!$B$44,S633),0)</f>
        <v>10</v>
      </c>
      <c r="AA633" s="68" t="str">
        <f>if(V633 ="N2",ifna(vlookup(W633&amp;"-"&amp;X633,'Ref. VM'!A:B,2,0),"Custom"),if(V633 ="E2" , ifna(vlookup(W633&amp;"-"&amp;X633,'Ref. VM'!D:E,2,0),"Custom"),if(V633="N2D",ifna(vlookup(W633&amp;"-"&amp;X633,'Ref. VM'!G:H,2,0),"Custom"),if(V633="N4",ifna(vlookup(W633&amp;"-"&amp;X633,'Ref. VM'!J:K,2,0),"Custom"),0))))</f>
        <v>Custom</v>
      </c>
      <c r="AB633" s="67" t="str">
        <f t="shared" si="9"/>
        <v>E2-Custom vCPUs</v>
      </c>
      <c r="AC633" s="67" t="str">
        <f t="shared" si="10"/>
        <v>E2-Custom RAM</v>
      </c>
      <c r="AD633" s="67">
        <f t="shared" si="11"/>
        <v>0</v>
      </c>
      <c r="AE633" s="69">
        <f>if(T633="Lift &amp; Shift Prod",730,if(T633="Lift &amp; Shift Noprod",Assumptions!$B$3,0))</f>
        <v>270</v>
      </c>
      <c r="AF633" s="70">
        <f>if( U633=0,0,if(Y633=0, ((vlookup(AB633,'SKU Pricing'!A:B,Assumptions!$B$2,0)*W633)+(vlookup(AC633,'SKU Pricing'!A:B,Assumptions!$B$2,0)*X633))*AE633,((vlookup(AB633,'SKU Pricing'!A:B,Assumptions!$B$2,0)*W633)+(vlookup(AC633,'SKU Pricing'!A:B,Assumptions!$B$2,0)*(W633*8))+(vlookup(AD633,'SKU Pricing'!A:B,Assumptions!$B$2,0)*(X633-(W633*8))))*AE633))</f>
        <v>18.191628</v>
      </c>
      <c r="AG633" s="67" t="str">
        <f t="shared" si="12"/>
        <v>Red Hat Enterprise Linux 2-8</v>
      </c>
      <c r="AH633" s="70">
        <f>ifna(vlookup(AG633,'SKU Pricing'!A:B,Assumptions!$B$2,0)*W633*AE633,0)</f>
        <v>7.776</v>
      </c>
      <c r="AI633" s="62" t="str">
        <f t="shared" si="13"/>
        <v/>
      </c>
      <c r="AJ633" s="62" t="str">
        <f>if(V633&lt;&gt;0, if(T633="Lift &amp; Shift Noprod",Assumptions!$B$9,if(V633=Assumptions!$B$6,Assumptions!$B$10,if(P633=1,Assumptions!$B$8,Assumptions!$B$7))),"")</f>
        <v>Balanced</v>
      </c>
      <c r="AK633" s="69" t="str">
        <f t="shared" si="14"/>
        <v>Balanced</v>
      </c>
      <c r="AL633" s="69">
        <f>if(AJ633="Hyperdisk Balanced",Assumptions!$B$11,0)</f>
        <v>0</v>
      </c>
      <c r="AM633" s="69">
        <f>if(AJ633="Hyperdisk Balanced",Assumptions!$B$12,0)</f>
        <v>0</v>
      </c>
      <c r="AN633" s="70">
        <f>if(AK633=0,0,if(AJ633="Hyperdisk Balanced",vlookup(AK633&amp;" provisioned space",'SKU Pricing'!A:B,Assumptions!$B$2,0)*Z633+vlookup(AK633&amp;" provisioned IOPS",'SKU Pricing'!A:B,Assumptions!$B$2,0)*AL633*730+vlookup(AK633&amp;" provisioned throughput",'SKU Pricing'!A:B,Assumptions!$B$2,0)*AM633*730,vlookup(AK633,'SKU Pricing'!A:B,Assumptions!$B$2,0)*Z633))</f>
        <v>1.16</v>
      </c>
      <c r="AO633" s="70">
        <f t="shared" si="15"/>
        <v>27.127628</v>
      </c>
      <c r="AP633" s="71" t="str">
        <f t="shared" si="16"/>
        <v>VM Manager</v>
      </c>
      <c r="AQ633" s="70">
        <f>ifna(vlookup(AP633,'SKU Pricing'!A:B,Assumptions!$B$2,0)*AE633,0)</f>
        <v>0.81</v>
      </c>
      <c r="AR633" s="72">
        <v>0.0</v>
      </c>
    </row>
    <row r="634">
      <c r="A634" s="61" t="s">
        <v>777</v>
      </c>
      <c r="B634" s="62" t="str">
        <f>ifna(if(vlookup(A634,vOS!A:B,2,0)="","Unknown",vlookup(A634,vOS!A:B,2,0)),"Unknown")</f>
        <v>SUSE Linux Enterprise 15 (64-bit)</v>
      </c>
      <c r="C634" s="62">
        <f>vlookup(B634,'OS Study'!A:D,2,0)</f>
        <v>0</v>
      </c>
      <c r="D634" s="62" t="str">
        <f>vlookup(B634,'OS Study'!A:D,3,0)</f>
        <v>Linux</v>
      </c>
      <c r="E634" s="62" t="str">
        <f>vlookup(B634,'OS Study'!A:D,4,0)</f>
        <v>SUSE</v>
      </c>
      <c r="F634" s="63" t="str">
        <f>vlookup(B634,'OS Study'!A:E,5,0)</f>
        <v>15</v>
      </c>
      <c r="G634" s="62">
        <f>IF(vlookup(A634,'RVtools V2.1'!A:J,4,0)="non",0,1)</f>
        <v>0</v>
      </c>
      <c r="H634" s="62">
        <f>if(vlookup(A634,'RVtools V2.1'!A:K,11,0)="kube",1,0)</f>
        <v>0</v>
      </c>
      <c r="I634" s="62">
        <f t="shared" si="5"/>
        <v>0</v>
      </c>
      <c r="J634" s="62">
        <f>ifna(vlookup(A634,'Infra Study'!A:Q,17,0),0)</f>
        <v>0</v>
      </c>
      <c r="K634" s="64">
        <f>IFERROR(__xludf.DUMMYFUNCTION("N(REGEXMATCH(VLOOKUP(A634, 'RVtools V2.1'!A:H, 8, 0), ""^Serveur de fichiers""))"),0.0)</f>
        <v>0</v>
      </c>
      <c r="L634" s="64">
        <f t="shared" si="6"/>
        <v>0</v>
      </c>
      <c r="M634" s="65" t="str">
        <f>ifna(vlookup(A634,'RVtools V2.1'!A:I,8,0),"N/A")</f>
        <v>Infra - VxRail MGT / Witness</v>
      </c>
      <c r="N634" s="64">
        <f>IFERROR(__xludf.DUMMYFUNCTION("IF(REGEXMATCH(M634, ""(?i)"" &amp; JOIN(""|"", SPLIT(""kalisil"", "" ""))), 1, 0)"),0.0)</f>
        <v>0</v>
      </c>
      <c r="O634" s="64" t="str">
        <f>vlookup(A634,'RVtools V2.1'!A:H,7,0)</f>
        <v>N/A</v>
      </c>
      <c r="P634" s="64">
        <f>if(vlookup(A634,'RVtools V2.1'!A:H,5,0)="oui",1,0)</f>
        <v>0</v>
      </c>
      <c r="Q634" s="64">
        <f>ifna(vlookup(A634,vCPU!A:B,2,0),"Unknown")</f>
        <v>4</v>
      </c>
      <c r="R634" s="66">
        <f>ifna(vlookup(A634,vMemory!A:C,3,0),"Unknown")</f>
        <v>16</v>
      </c>
      <c r="S634" s="66">
        <f>ifna(vlookup(A634,vDisk!A:C,3,0),"Unknown")</f>
        <v>422</v>
      </c>
      <c r="T634" s="67" t="str">
        <f t="array" ref="T634">IFS(
   L634=1, "No Lift &amp; Shift",
   J634=1, XLOOKUP(A634, 'Infra Study'!A:A, 'Infra Study'!P:P),
   I634=1, "No Lift &amp; Shift",
   H634=1, "GKE",
   K634=1, "GCNV",
   G634=1, "Lift &amp; Shift Prod",
   TRUE, "Lift &amp; Shift Noprod"
)</f>
        <v>Lift &amp; Shift Noprod</v>
      </c>
      <c r="U634" s="67">
        <f t="shared" si="7"/>
        <v>1</v>
      </c>
      <c r="V634" s="68" t="str">
        <f>if(T634="Lift &amp; Shift Noprod",if( Y634=0,Assumptions!$B$5, Assumptions!$B$4),if(T634="Lift &amp; Shift Prod",if(AND(N634=1,O634="T1"),Assumptions!$B$6,Assumptions!$B$4),0))</f>
        <v>E2</v>
      </c>
      <c r="W634" s="69">
        <f>if(V634&lt;&gt;0,if(Q634="Unknown", Assumptions!$B$42,If(Q634&gt;1,Q634,2)),0)</f>
        <v>4</v>
      </c>
      <c r="X634" s="69">
        <f>if(V634&lt;&gt;0,if(R634="Unknown", Assumptions!$B$43,R634),0)</f>
        <v>16</v>
      </c>
      <c r="Y634" s="68">
        <f t="shared" si="8"/>
        <v>0</v>
      </c>
      <c r="Z634" s="68">
        <f>if(V634&lt;&gt;0,if(  S634="Unknown", Assumptions!$B$44,S634),0)</f>
        <v>422</v>
      </c>
      <c r="AA634" s="68" t="str">
        <f>if(V634 ="N2",ifna(vlookup(W634&amp;"-"&amp;X634,'Ref. VM'!A:B,2,0),"Custom"),if(V634 ="E2" , ifna(vlookup(W634&amp;"-"&amp;X634,'Ref. VM'!D:E,2,0),"Custom"),if(V634="N2D",ifna(vlookup(W634&amp;"-"&amp;X634,'Ref. VM'!G:H,2,0),"Custom"),if(V634="N4",ifna(vlookup(W634&amp;"-"&amp;X634,'Ref. VM'!J:K,2,0),"Custom"),0))))</f>
        <v>Predefined</v>
      </c>
      <c r="AB634" s="67" t="str">
        <f t="shared" si="9"/>
        <v>E2-Predefined vCPUs</v>
      </c>
      <c r="AC634" s="67" t="str">
        <f t="shared" si="10"/>
        <v>E2-Predefined RAM</v>
      </c>
      <c r="AD634" s="67">
        <f t="shared" si="11"/>
        <v>0</v>
      </c>
      <c r="AE634" s="69">
        <f>if(T634="Lift &amp; Shift Prod",730,if(T634="Lift &amp; Shift Noprod",Assumptions!$B$3,0))</f>
        <v>270</v>
      </c>
      <c r="AF634" s="70">
        <f>if( U634=0,0,if(Y634=0, ((vlookup(AB634,'SKU Pricing'!A:B,Assumptions!$B$2,0)*W634)+(vlookup(AC634,'SKU Pricing'!A:B,Assumptions!$B$2,0)*X634))*AE634,((vlookup(AB634,'SKU Pricing'!A:B,Assumptions!$B$2,0)*W634)+(vlookup(AC634,'SKU Pricing'!A:B,Assumptions!$B$2,0)*(W634*8))+(vlookup(AD634,'SKU Pricing'!A:B,Assumptions!$B$2,0)*(X634-(W634*8))))*AE634))</f>
        <v>41.97528</v>
      </c>
      <c r="AG634" s="67">
        <f t="shared" si="12"/>
        <v>0</v>
      </c>
      <c r="AH634" s="70">
        <f>ifna(vlookup(AG634,'SKU Pricing'!A:B,Assumptions!$B$2,0)*W634*AE634,0)</f>
        <v>0</v>
      </c>
      <c r="AI634" s="62" t="str">
        <f t="shared" si="13"/>
        <v/>
      </c>
      <c r="AJ634" s="62" t="str">
        <f>if(V634&lt;&gt;0, if(T634="Lift &amp; Shift Noprod",Assumptions!$B$9,if(V634=Assumptions!$B$6,Assumptions!$B$10,if(P634=1,Assumptions!$B$8,Assumptions!$B$7))),"")</f>
        <v>Balanced</v>
      </c>
      <c r="AK634" s="69" t="str">
        <f t="shared" si="14"/>
        <v>Balanced</v>
      </c>
      <c r="AL634" s="69">
        <f>if(AJ634="Hyperdisk Balanced",Assumptions!$B$11,0)</f>
        <v>0</v>
      </c>
      <c r="AM634" s="69">
        <f>if(AJ634="Hyperdisk Balanced",Assumptions!$B$12,0)</f>
        <v>0</v>
      </c>
      <c r="AN634" s="70">
        <f>if(AK634=0,0,if(AJ634="Hyperdisk Balanced",vlookup(AK634&amp;" provisioned space",'SKU Pricing'!A:B,Assumptions!$B$2,0)*Z634+vlookup(AK634&amp;" provisioned IOPS",'SKU Pricing'!A:B,Assumptions!$B$2,0)*AL634*730+vlookup(AK634&amp;" provisioned throughput",'SKU Pricing'!A:B,Assumptions!$B$2,0)*AM634*730,vlookup(AK634,'SKU Pricing'!A:B,Assumptions!$B$2,0)*Z634))</f>
        <v>48.952</v>
      </c>
      <c r="AO634" s="70">
        <f t="shared" si="15"/>
        <v>90.92728</v>
      </c>
      <c r="AP634" s="71" t="str">
        <f t="shared" si="16"/>
        <v>VM Manager</v>
      </c>
      <c r="AQ634" s="70">
        <f>ifna(vlookup(AP634,'SKU Pricing'!A:B,Assumptions!$B$2,0)*AE634,0)</f>
        <v>0.81</v>
      </c>
      <c r="AR634" s="72">
        <v>0.0</v>
      </c>
    </row>
    <row r="635">
      <c r="A635" s="61" t="s">
        <v>778</v>
      </c>
      <c r="B635" s="62" t="str">
        <f>ifna(if(vlookup(A635,vOS!A:B,2,0)="","Unknown",vlookup(A635,vOS!A:B,2,0)),"Unknown")</f>
        <v>Red Hat Enterprise Linux 9 (64-bit)</v>
      </c>
      <c r="C635" s="62">
        <f>vlookup(B635,'OS Study'!A:D,2,0)</f>
        <v>0</v>
      </c>
      <c r="D635" s="62" t="str">
        <f>vlookup(B635,'OS Study'!A:D,3,0)</f>
        <v>Linux</v>
      </c>
      <c r="E635" s="62" t="str">
        <f>vlookup(B635,'OS Study'!A:D,4,0)</f>
        <v>Red Hat</v>
      </c>
      <c r="F635" s="63" t="str">
        <f>vlookup(B635,'OS Study'!A:E,5,0)</f>
        <v>9</v>
      </c>
      <c r="G635" s="62">
        <f>IF(vlookup(A635,'RVtools V2.1'!A:J,4,0)="non",0,1)</f>
        <v>0</v>
      </c>
      <c r="H635" s="62">
        <f>if(vlookup(A635,'RVtools V2.1'!A:K,11,0)="kube",1,0)</f>
        <v>0</v>
      </c>
      <c r="I635" s="62">
        <f t="shared" si="5"/>
        <v>0</v>
      </c>
      <c r="J635" s="62">
        <f>ifna(vlookup(A635,'Infra Study'!A:Q,17,0),0)</f>
        <v>0</v>
      </c>
      <c r="K635" s="64">
        <f>IFERROR(__xludf.DUMMYFUNCTION("N(REGEXMATCH(VLOOKUP(A635, 'RVtools V2.1'!A:H, 8, 0), ""^Serveur de fichiers""))"),0.0)</f>
        <v>0</v>
      </c>
      <c r="L635" s="64">
        <f t="shared" si="6"/>
        <v>0</v>
      </c>
      <c r="M635" s="65" t="str">
        <f>ifna(vlookup(A635,'RVtools V2.1'!A:I,8,0),"N/A")</f>
        <v>Infra - VxRail MGT / Witness</v>
      </c>
      <c r="N635" s="64">
        <f>IFERROR(__xludf.DUMMYFUNCTION("IF(REGEXMATCH(M635, ""(?i)"" &amp; JOIN(""|"", SPLIT(""kalisil"", "" ""))), 1, 0)"),0.0)</f>
        <v>0</v>
      </c>
      <c r="O635" s="64" t="str">
        <f>vlookup(A635,'RVtools V2.1'!A:H,7,0)</f>
        <v>N/A</v>
      </c>
      <c r="P635" s="64">
        <f>if(vlookup(A635,'RVtools V2.1'!A:H,5,0)="oui",1,0)</f>
        <v>0</v>
      </c>
      <c r="Q635" s="64">
        <f>ifna(vlookup(A635,vCPU!A:B,2,0),"Unknown")</f>
        <v>2</v>
      </c>
      <c r="R635" s="66">
        <f>ifna(vlookup(A635,vMemory!A:C,3,0),"Unknown")</f>
        <v>4</v>
      </c>
      <c r="S635" s="66">
        <f>ifna(vlookup(A635,vDisk!A:C,3,0),"Unknown")</f>
        <v>41</v>
      </c>
      <c r="T635" s="67" t="str">
        <f t="array" ref="T635">IFS(
   L635=1, "No Lift &amp; Shift",
   J635=1, XLOOKUP(A635, 'Infra Study'!A:A, 'Infra Study'!P:P),
   I635=1, "No Lift &amp; Shift",
   H635=1, "GKE",
   K635=1, "GCNV",
   G635=1, "Lift &amp; Shift Prod",
   TRUE, "Lift &amp; Shift Noprod"
)</f>
        <v>Lift &amp; Shift Noprod</v>
      </c>
      <c r="U635" s="67">
        <f t="shared" si="7"/>
        <v>1</v>
      </c>
      <c r="V635" s="68" t="str">
        <f>if(T635="Lift &amp; Shift Noprod",if( Y635=0,Assumptions!$B$5, Assumptions!$B$4),if(T635="Lift &amp; Shift Prod",if(AND(N635=1,O635="T1"),Assumptions!$B$6,Assumptions!$B$4),0))</f>
        <v>E2</v>
      </c>
      <c r="W635" s="69">
        <f>if(V635&lt;&gt;0,if(Q635="Unknown", Assumptions!$B$42,If(Q635&gt;1,Q635,2)),0)</f>
        <v>2</v>
      </c>
      <c r="X635" s="69">
        <f>if(V635&lt;&gt;0,if(R635="Unknown", Assumptions!$B$43,R635),0)</f>
        <v>4</v>
      </c>
      <c r="Y635" s="68">
        <f t="shared" si="8"/>
        <v>0</v>
      </c>
      <c r="Z635" s="68">
        <f>if(V635&lt;&gt;0,if(  S635="Unknown", Assumptions!$B$44,S635),0)</f>
        <v>41</v>
      </c>
      <c r="AA635" s="68" t="str">
        <f>if(V635 ="N2",ifna(vlookup(W635&amp;"-"&amp;X635,'Ref. VM'!A:B,2,0),"Custom"),if(V635 ="E2" , ifna(vlookup(W635&amp;"-"&amp;X635,'Ref. VM'!D:E,2,0),"Custom"),if(V635="N2D",ifna(vlookup(W635&amp;"-"&amp;X635,'Ref. VM'!G:H,2,0),"Custom"),if(V635="N4",ifna(vlookup(W635&amp;"-"&amp;X635,'Ref. VM'!J:K,2,0),"Custom"),0))))</f>
        <v>Custom</v>
      </c>
      <c r="AB635" s="67" t="str">
        <f t="shared" si="9"/>
        <v>E2-Custom vCPUs</v>
      </c>
      <c r="AC635" s="67" t="str">
        <f t="shared" si="10"/>
        <v>E2-Custom RAM</v>
      </c>
      <c r="AD635" s="67">
        <f t="shared" si="11"/>
        <v>0</v>
      </c>
      <c r="AE635" s="69">
        <f>if(T635="Lift &amp; Shift Prod",730,if(T635="Lift &amp; Shift Noprod",Assumptions!$B$3,0))</f>
        <v>270</v>
      </c>
      <c r="AF635" s="70">
        <f>if( U635=0,0,if(Y635=0, ((vlookup(AB635,'SKU Pricing'!A:B,Assumptions!$B$2,0)*W635)+(vlookup(AC635,'SKU Pricing'!A:B,Assumptions!$B$2,0)*X635))*AE635,((vlookup(AB635,'SKU Pricing'!A:B,Assumptions!$B$2,0)*W635)+(vlookup(AC635,'SKU Pricing'!A:B,Assumptions!$B$2,0)*(W635*8))+(vlookup(AD635,'SKU Pricing'!A:B,Assumptions!$B$2,0)*(X635-(W635*8))))*AE635))</f>
        <v>18.191628</v>
      </c>
      <c r="AG635" s="67" t="str">
        <f t="shared" si="12"/>
        <v>Red Hat Enterprise Linux 2-8</v>
      </c>
      <c r="AH635" s="70">
        <f>ifna(vlookup(AG635,'SKU Pricing'!A:B,Assumptions!$B$2,0)*W635*AE635,0)</f>
        <v>7.776</v>
      </c>
      <c r="AI635" s="62" t="str">
        <f t="shared" si="13"/>
        <v/>
      </c>
      <c r="AJ635" s="62" t="str">
        <f>if(V635&lt;&gt;0, if(T635="Lift &amp; Shift Noprod",Assumptions!$B$9,if(V635=Assumptions!$B$6,Assumptions!$B$10,if(P635=1,Assumptions!$B$8,Assumptions!$B$7))),"")</f>
        <v>Balanced</v>
      </c>
      <c r="AK635" s="69" t="str">
        <f t="shared" si="14"/>
        <v>Balanced</v>
      </c>
      <c r="AL635" s="69">
        <f>if(AJ635="Hyperdisk Balanced",Assumptions!$B$11,0)</f>
        <v>0</v>
      </c>
      <c r="AM635" s="69">
        <f>if(AJ635="Hyperdisk Balanced",Assumptions!$B$12,0)</f>
        <v>0</v>
      </c>
      <c r="AN635" s="70">
        <f>if(AK635=0,0,if(AJ635="Hyperdisk Balanced",vlookup(AK635&amp;" provisioned space",'SKU Pricing'!A:B,Assumptions!$B$2,0)*Z635+vlookup(AK635&amp;" provisioned IOPS",'SKU Pricing'!A:B,Assumptions!$B$2,0)*AL635*730+vlookup(AK635&amp;" provisioned throughput",'SKU Pricing'!A:B,Assumptions!$B$2,0)*AM635*730,vlookup(AK635,'SKU Pricing'!A:B,Assumptions!$B$2,0)*Z635))</f>
        <v>4.756</v>
      </c>
      <c r="AO635" s="70">
        <f t="shared" si="15"/>
        <v>30.723628</v>
      </c>
      <c r="AP635" s="71" t="str">
        <f t="shared" si="16"/>
        <v>VM Manager</v>
      </c>
      <c r="AQ635" s="70">
        <f>ifna(vlookup(AP635,'SKU Pricing'!A:B,Assumptions!$B$2,0)*AE635,0)</f>
        <v>0.81</v>
      </c>
      <c r="AR635" s="72">
        <v>0.0</v>
      </c>
    </row>
    <row r="636">
      <c r="A636" s="61" t="s">
        <v>779</v>
      </c>
      <c r="B636" s="62" t="str">
        <f>ifna(if(vlookup(A636,vOS!A:B,2,0)="","Unknown",vlookup(A636,vOS!A:B,2,0)),"Unknown")</f>
        <v>Microsoft Windows Server 2022 (64-bit)</v>
      </c>
      <c r="C636" s="62">
        <f>vlookup(B636,'OS Study'!A:D,2,0)</f>
        <v>0</v>
      </c>
      <c r="D636" s="62" t="str">
        <f>vlookup(B636,'OS Study'!A:D,3,0)</f>
        <v>Windows</v>
      </c>
      <c r="E636" s="62" t="str">
        <f>vlookup(B636,'OS Study'!A:D,4,0)</f>
        <v>Server</v>
      </c>
      <c r="F636" s="63" t="str">
        <f>vlookup(B636,'OS Study'!A:E,5,0)</f>
        <v>2022</v>
      </c>
      <c r="G636" s="62">
        <f>IF(vlookup(A636,'RVtools V2.1'!A:J,4,0)="non",0,1)</f>
        <v>0</v>
      </c>
      <c r="H636" s="62">
        <f>if(vlookup(A636,'RVtools V2.1'!A:K,11,0)="kube",1,0)</f>
        <v>0</v>
      </c>
      <c r="I636" s="62">
        <f t="shared" si="5"/>
        <v>0</v>
      </c>
      <c r="J636" s="62">
        <f>ifna(vlookup(A636,'Infra Study'!A:Q,17,0),0)</f>
        <v>1</v>
      </c>
      <c r="K636" s="64">
        <f>IFERROR(__xludf.DUMMYFUNCTION("N(REGEXMATCH(VLOOKUP(A636, 'RVtools V2.1'!A:H, 8, 0), ""^Serveur de fichiers""))"),0.0)</f>
        <v>0</v>
      </c>
      <c r="L636" s="64">
        <f t="shared" si="6"/>
        <v>0</v>
      </c>
      <c r="M636" s="65" t="str">
        <f>ifna(vlookup(A636,'RVtools V2.1'!A:I,8,0),"N/A")</f>
        <v>Infra - WSUS</v>
      </c>
      <c r="N636" s="64">
        <f>IFERROR(__xludf.DUMMYFUNCTION("IF(REGEXMATCH(M636, ""(?i)"" &amp; JOIN(""|"", SPLIT(""kalisil"", "" ""))), 1, 0)"),0.0)</f>
        <v>0</v>
      </c>
      <c r="O636" s="64" t="str">
        <f>vlookup(A636,'RVtools V2.1'!A:H,7,0)</f>
        <v>T3</v>
      </c>
      <c r="P636" s="64">
        <f>if(vlookup(A636,'RVtools V2.1'!A:H,5,0)="oui",1,0)</f>
        <v>0</v>
      </c>
      <c r="Q636" s="64">
        <f>ifna(vlookup(A636,vCPU!A:B,2,0),"Unknown")</f>
        <v>4</v>
      </c>
      <c r="R636" s="66">
        <f>ifna(vlookup(A636,vMemory!A:C,3,0),"Unknown")</f>
        <v>8</v>
      </c>
      <c r="S636" s="66">
        <f>ifna(vlookup(A636,vDisk!A:C,3,0),"Unknown")</f>
        <v>358</v>
      </c>
      <c r="T636" s="67" t="str">
        <f t="array" ref="T636">IFS(
   L636=1, "No Lift &amp; Shift",
   J636=1, XLOOKUP(A636, 'Infra Study'!A:A, 'Infra Study'!P:P),
   I636=1, "No Lift &amp; Shift",
   H636=1, "GKE",
   K636=1, "GCNV",
   G636=1, "Lift &amp; Shift Prod",
   TRUE, "Lift &amp; Shift Noprod"
)</f>
        <v>No Lift &amp; Shift</v>
      </c>
      <c r="U636" s="67">
        <f t="shared" si="7"/>
        <v>0</v>
      </c>
      <c r="V636" s="68">
        <f>if(T636="Lift &amp; Shift Noprod",if( Y636=0,Assumptions!$B$5, Assumptions!$B$4),if(T636="Lift &amp; Shift Prod",if(AND(N636=1,O636="T1"),Assumptions!$B$6,Assumptions!$B$4),0))</f>
        <v>0</v>
      </c>
      <c r="W636" s="62">
        <f>if(V636&lt;&gt;0,if(Q636="Unknown", Assumptions!$B$42,If(Q636&gt;1,Q636,2)),0)</f>
        <v>0</v>
      </c>
      <c r="X636" s="69">
        <f>if(V636&lt;&gt;0,if(R636="Unknown", Assumptions!$B$43,R636),0)</f>
        <v>0</v>
      </c>
      <c r="Y636" s="68">
        <f t="shared" si="8"/>
        <v>0</v>
      </c>
      <c r="Z636" s="68">
        <f>if(V636&lt;&gt;0,if(  S636="Unknown", Assumptions!$B$44,S636),0)</f>
        <v>0</v>
      </c>
      <c r="AA636" s="68">
        <f>if(V636 ="N2",ifna(vlookup(W636&amp;"-"&amp;X636,'Ref. VM'!A:B,2,0),"Custom"),if(V636 ="E2" , ifna(vlookup(W636&amp;"-"&amp;X636,'Ref. VM'!D:E,2,0),"Custom"),if(V636="N2D",ifna(vlookup(W636&amp;"-"&amp;X636,'Ref. VM'!G:H,2,0),"Custom"),if(V636="N4",ifna(vlookup(W636&amp;"-"&amp;X636,'Ref. VM'!J:K,2,0),"Custom"),0))))</f>
        <v>0</v>
      </c>
      <c r="AB636" s="67">
        <f t="shared" si="9"/>
        <v>0</v>
      </c>
      <c r="AC636" s="67">
        <f t="shared" si="10"/>
        <v>0</v>
      </c>
      <c r="AD636" s="67">
        <f t="shared" si="11"/>
        <v>0</v>
      </c>
      <c r="AE636" s="62">
        <f>if(T636="Lift &amp; Shift Prod",730,if(T636="Lift &amp; Shift Noprod",Assumptions!$B$3,0))</f>
        <v>0</v>
      </c>
      <c r="AF636" s="70">
        <f>if( U636=0,0,if(Y636=0, ((vlookup(AB636,'SKU Pricing'!A:B,Assumptions!$B$2,0)*W636)+(vlookup(AC636,'SKU Pricing'!A:B,Assumptions!$B$2,0)*X636))*AE636,((vlookup(AB636,'SKU Pricing'!A:B,Assumptions!$B$2,0)*W636)+(vlookup(AC636,'SKU Pricing'!A:B,Assumptions!$B$2,0)*(W636*8))+(vlookup(AD636,'SKU Pricing'!A:B,Assumptions!$B$2,0)*(X636-(W636*8))))*AE636))</f>
        <v>0</v>
      </c>
      <c r="AG636" s="67">
        <f t="shared" si="12"/>
        <v>0</v>
      </c>
      <c r="AH636" s="70">
        <f>ifna(vlookup(AG636,'SKU Pricing'!A:B,Assumptions!$B$2,0)*W636*AE636,0)</f>
        <v>0</v>
      </c>
      <c r="AI636" s="62" t="str">
        <f t="shared" si="13"/>
        <v/>
      </c>
      <c r="AJ636" s="62" t="str">
        <f>if(V636&lt;&gt;0, if(T636="Lift &amp; Shift Noprod",Assumptions!$B$9,if(V636=Assumptions!$B$6,Assumptions!$B$10,if(P636=1,Assumptions!$B$8,Assumptions!$B$7))),"")</f>
        <v/>
      </c>
      <c r="AK636" s="69">
        <f t="shared" si="14"/>
        <v>0</v>
      </c>
      <c r="AL636" s="69">
        <f>if(AJ636="Hyperdisk Balanced",Assumptions!$B$11,0)</f>
        <v>0</v>
      </c>
      <c r="AM636" s="69">
        <f>if(AJ636="Hyperdisk Balanced",Assumptions!$B$12,0)</f>
        <v>0</v>
      </c>
      <c r="AN636" s="70">
        <f>if(AK636=0,0,if(AJ636="Hyperdisk Balanced",vlookup(AK636&amp;" provisioned space",'SKU Pricing'!A:B,Assumptions!$B$2,0)*Z636+vlookup(AK636&amp;" provisioned IOPS",'SKU Pricing'!A:B,Assumptions!$B$2,0)*AL636*730+vlookup(AK636&amp;" provisioned throughput",'SKU Pricing'!A:B,Assumptions!$B$2,0)*AM636*730,vlookup(AK636,'SKU Pricing'!A:B,Assumptions!$B$2,0)*Z636))</f>
        <v>0</v>
      </c>
      <c r="AO636" s="70">
        <f t="shared" si="15"/>
        <v>0</v>
      </c>
      <c r="AP636" s="71">
        <f t="shared" si="16"/>
        <v>0</v>
      </c>
      <c r="AQ636" s="70">
        <f>ifna(vlookup(AP636,'SKU Pricing'!A:B,Assumptions!$B$2,0)*AE636,0)</f>
        <v>0</v>
      </c>
      <c r="AR636" s="72">
        <v>0.0</v>
      </c>
    </row>
    <row r="637">
      <c r="A637" s="61" t="s">
        <v>780</v>
      </c>
      <c r="B637" s="62" t="str">
        <f>ifna(if(vlookup(A637,vOS!A:B,2,0)="","Unknown",vlookup(A637,vOS!A:B,2,0)),"Unknown")</f>
        <v>Microsoft Windows Server 2022 (64-bit)</v>
      </c>
      <c r="C637" s="62">
        <f>vlookup(B637,'OS Study'!A:D,2,0)</f>
        <v>0</v>
      </c>
      <c r="D637" s="62" t="str">
        <f>vlookup(B637,'OS Study'!A:D,3,0)</f>
        <v>Windows</v>
      </c>
      <c r="E637" s="62" t="str">
        <f>vlookup(B637,'OS Study'!A:D,4,0)</f>
        <v>Server</v>
      </c>
      <c r="F637" s="63" t="str">
        <f>vlookup(B637,'OS Study'!A:E,5,0)</f>
        <v>2022</v>
      </c>
      <c r="G637" s="62">
        <f>IF(vlookup(A637,'RVtools V2.1'!A:J,4,0)="non",0,1)</f>
        <v>0</v>
      </c>
      <c r="H637" s="62">
        <f>if(vlookup(A637,'RVtools V2.1'!A:K,11,0)="kube",1,0)</f>
        <v>0</v>
      </c>
      <c r="I637" s="62">
        <f t="shared" si="5"/>
        <v>0</v>
      </c>
      <c r="J637" s="62">
        <f>ifna(vlookup(A637,'Infra Study'!A:Q,17,0),0)</f>
        <v>1</v>
      </c>
      <c r="K637" s="64">
        <f>IFERROR(__xludf.DUMMYFUNCTION("N(REGEXMATCH(VLOOKUP(A637, 'RVtools V2.1'!A:H, 8, 0), ""^Serveur de fichiers""))"),0.0)</f>
        <v>0</v>
      </c>
      <c r="L637" s="64">
        <f t="shared" si="6"/>
        <v>0</v>
      </c>
      <c r="M637" s="65" t="str">
        <f>ifna(vlookup(A637,'RVtools V2.1'!A:I,8,0),"N/A")</f>
        <v>Infra - WSUS</v>
      </c>
      <c r="N637" s="64">
        <f>IFERROR(__xludf.DUMMYFUNCTION("IF(REGEXMATCH(M637, ""(?i)"" &amp; JOIN(""|"", SPLIT(""kalisil"", "" ""))), 1, 0)"),0.0)</f>
        <v>0</v>
      </c>
      <c r="O637" s="64" t="str">
        <f>vlookup(A637,'RVtools V2.1'!A:H,7,0)</f>
        <v>T3</v>
      </c>
      <c r="P637" s="64">
        <f>if(vlookup(A637,'RVtools V2.1'!A:H,5,0)="oui",1,0)</f>
        <v>0</v>
      </c>
      <c r="Q637" s="64">
        <f>ifna(vlookup(A637,vCPU!A:B,2,0),"Unknown")</f>
        <v>4</v>
      </c>
      <c r="R637" s="66">
        <f>ifna(vlookup(A637,vMemory!A:C,3,0),"Unknown")</f>
        <v>16</v>
      </c>
      <c r="S637" s="66">
        <f>ifna(vlookup(A637,vDisk!A:C,3,0),"Unknown")</f>
        <v>501</v>
      </c>
      <c r="T637" s="67" t="str">
        <f t="array" ref="T637">IFS(
   L637=1, "No Lift &amp; Shift",
   J637=1, XLOOKUP(A637, 'Infra Study'!A:A, 'Infra Study'!P:P),
   I637=1, "No Lift &amp; Shift",
   H637=1, "GKE",
   K637=1, "GCNV",
   G637=1, "Lift &amp; Shift Prod",
   TRUE, "Lift &amp; Shift Noprod"
)</f>
        <v>No Lift &amp; Shift</v>
      </c>
      <c r="U637" s="67">
        <f t="shared" si="7"/>
        <v>0</v>
      </c>
      <c r="V637" s="68">
        <f>if(T637="Lift &amp; Shift Noprod",if( Y637=0,Assumptions!$B$5, Assumptions!$B$4),if(T637="Lift &amp; Shift Prod",if(AND(N637=1,O637="T1"),Assumptions!$B$6,Assumptions!$B$4),0))</f>
        <v>0</v>
      </c>
      <c r="W637" s="62">
        <f>if(V637&lt;&gt;0,if(Q637="Unknown", Assumptions!$B$42,If(Q637&gt;1,Q637,2)),0)</f>
        <v>0</v>
      </c>
      <c r="X637" s="69">
        <f>if(V637&lt;&gt;0,if(R637="Unknown", Assumptions!$B$43,R637),0)</f>
        <v>0</v>
      </c>
      <c r="Y637" s="68">
        <f t="shared" si="8"/>
        <v>0</v>
      </c>
      <c r="Z637" s="68">
        <f>if(V637&lt;&gt;0,if(  S637="Unknown", Assumptions!$B$44,S637),0)</f>
        <v>0</v>
      </c>
      <c r="AA637" s="68">
        <f>if(V637 ="N2",ifna(vlookup(W637&amp;"-"&amp;X637,'Ref. VM'!A:B,2,0),"Custom"),if(V637 ="E2" , ifna(vlookup(W637&amp;"-"&amp;X637,'Ref. VM'!D:E,2,0),"Custom"),if(V637="N2D",ifna(vlookup(W637&amp;"-"&amp;X637,'Ref. VM'!G:H,2,0),"Custom"),if(V637="N4",ifna(vlookup(W637&amp;"-"&amp;X637,'Ref. VM'!J:K,2,0),"Custom"),0))))</f>
        <v>0</v>
      </c>
      <c r="AB637" s="67">
        <f t="shared" si="9"/>
        <v>0</v>
      </c>
      <c r="AC637" s="67">
        <f t="shared" si="10"/>
        <v>0</v>
      </c>
      <c r="AD637" s="67">
        <f t="shared" si="11"/>
        <v>0</v>
      </c>
      <c r="AE637" s="62">
        <f>if(T637="Lift &amp; Shift Prod",730,if(T637="Lift &amp; Shift Noprod",Assumptions!$B$3,0))</f>
        <v>0</v>
      </c>
      <c r="AF637" s="70">
        <f>if( U637=0,0,if(Y637=0, ((vlookup(AB637,'SKU Pricing'!A:B,Assumptions!$B$2,0)*W637)+(vlookup(AC637,'SKU Pricing'!A:B,Assumptions!$B$2,0)*X637))*AE637,((vlookup(AB637,'SKU Pricing'!A:B,Assumptions!$B$2,0)*W637)+(vlookup(AC637,'SKU Pricing'!A:B,Assumptions!$B$2,0)*(W637*8))+(vlookup(AD637,'SKU Pricing'!A:B,Assumptions!$B$2,0)*(X637-(W637*8))))*AE637))</f>
        <v>0</v>
      </c>
      <c r="AG637" s="67">
        <f t="shared" si="12"/>
        <v>0</v>
      </c>
      <c r="AH637" s="70">
        <f>ifna(vlookup(AG637,'SKU Pricing'!A:B,Assumptions!$B$2,0)*W637*AE637,0)</f>
        <v>0</v>
      </c>
      <c r="AI637" s="62" t="str">
        <f t="shared" si="13"/>
        <v/>
      </c>
      <c r="AJ637" s="62" t="str">
        <f>if(V637&lt;&gt;0, if(T637="Lift &amp; Shift Noprod",Assumptions!$B$9,if(V637=Assumptions!$B$6,Assumptions!$B$10,if(P637=1,Assumptions!$B$8,Assumptions!$B$7))),"")</f>
        <v/>
      </c>
      <c r="AK637" s="69">
        <f t="shared" si="14"/>
        <v>0</v>
      </c>
      <c r="AL637" s="69">
        <f>if(AJ637="Hyperdisk Balanced",Assumptions!$B$11,0)</f>
        <v>0</v>
      </c>
      <c r="AM637" s="69">
        <f>if(AJ637="Hyperdisk Balanced",Assumptions!$B$12,0)</f>
        <v>0</v>
      </c>
      <c r="AN637" s="70">
        <f>if(AK637=0,0,if(AJ637="Hyperdisk Balanced",vlookup(AK637&amp;" provisioned space",'SKU Pricing'!A:B,Assumptions!$B$2,0)*Z637+vlookup(AK637&amp;" provisioned IOPS",'SKU Pricing'!A:B,Assumptions!$B$2,0)*AL637*730+vlookup(AK637&amp;" provisioned throughput",'SKU Pricing'!A:B,Assumptions!$B$2,0)*AM637*730,vlookup(AK637,'SKU Pricing'!A:B,Assumptions!$B$2,0)*Z637))</f>
        <v>0</v>
      </c>
      <c r="AO637" s="70">
        <f t="shared" si="15"/>
        <v>0</v>
      </c>
      <c r="AP637" s="71">
        <f t="shared" si="16"/>
        <v>0</v>
      </c>
      <c r="AQ637" s="70">
        <f>ifna(vlookup(AP637,'SKU Pricing'!A:B,Assumptions!$B$2,0)*AE637,0)</f>
        <v>0</v>
      </c>
      <c r="AR637" s="72">
        <v>0.0</v>
      </c>
    </row>
    <row r="638">
      <c r="A638" s="61" t="s">
        <v>781</v>
      </c>
      <c r="B638" s="62" t="str">
        <f>ifna(if(vlookup(A638,vOS!A:B,2,0)="","Unknown",vlookup(A638,vOS!A:B,2,0)),"Unknown")</f>
        <v>Microsoft Windows Server 2022 (64-bit)</v>
      </c>
      <c r="C638" s="62">
        <f>vlookup(B638,'OS Study'!A:D,2,0)</f>
        <v>0</v>
      </c>
      <c r="D638" s="62" t="str">
        <f>vlookup(B638,'OS Study'!A:D,3,0)</f>
        <v>Windows</v>
      </c>
      <c r="E638" s="62" t="str">
        <f>vlookup(B638,'OS Study'!A:D,4,0)</f>
        <v>Server</v>
      </c>
      <c r="F638" s="63" t="str">
        <f>vlookup(B638,'OS Study'!A:E,5,0)</f>
        <v>2022</v>
      </c>
      <c r="G638" s="62">
        <f>IF(vlookup(A638,'RVtools V2.1'!A:J,4,0)="non",0,1)</f>
        <v>0</v>
      </c>
      <c r="H638" s="62">
        <f>if(vlookup(A638,'RVtools V2.1'!A:K,11,0)="kube",1,0)</f>
        <v>0</v>
      </c>
      <c r="I638" s="62">
        <f t="shared" si="5"/>
        <v>0</v>
      </c>
      <c r="J638" s="62">
        <f>ifna(vlookup(A638,'Infra Study'!A:Q,17,0),0)</f>
        <v>1</v>
      </c>
      <c r="K638" s="64">
        <f>IFERROR(__xludf.DUMMYFUNCTION("N(REGEXMATCH(VLOOKUP(A638, 'RVtools V2.1'!A:H, 8, 0), ""^Serveur de fichiers""))"),0.0)</f>
        <v>0</v>
      </c>
      <c r="L638" s="64">
        <f t="shared" si="6"/>
        <v>0</v>
      </c>
      <c r="M638" s="65" t="str">
        <f>ifna(vlookup(A638,'RVtools V2.1'!A:I,8,0),"N/A")</f>
        <v>Infra - WSUS</v>
      </c>
      <c r="N638" s="64">
        <f>IFERROR(__xludf.DUMMYFUNCTION("IF(REGEXMATCH(M638, ""(?i)"" &amp; JOIN(""|"", SPLIT(""kalisil"", "" ""))), 1, 0)"),0.0)</f>
        <v>0</v>
      </c>
      <c r="O638" s="64" t="str">
        <f>vlookup(A638,'RVtools V2.1'!A:H,7,0)</f>
        <v>T3</v>
      </c>
      <c r="P638" s="64">
        <f>if(vlookup(A638,'RVtools V2.1'!A:H,5,0)="oui",1,0)</f>
        <v>0</v>
      </c>
      <c r="Q638" s="64">
        <f>ifna(vlookup(A638,vCPU!A:B,2,0),"Unknown")</f>
        <v>4</v>
      </c>
      <c r="R638" s="66">
        <f>ifna(vlookup(A638,vMemory!A:C,3,0),"Unknown")</f>
        <v>16</v>
      </c>
      <c r="S638" s="66">
        <f>ifna(vlookup(A638,vDisk!A:C,3,0),"Unknown")</f>
        <v>747</v>
      </c>
      <c r="T638" s="67" t="str">
        <f t="array" ref="T638">IFS(
   L638=1, "No Lift &amp; Shift",
   J638=1, XLOOKUP(A638, 'Infra Study'!A:A, 'Infra Study'!P:P),
   I638=1, "No Lift &amp; Shift",
   H638=1, "GKE",
   K638=1, "GCNV",
   G638=1, "Lift &amp; Shift Prod",
   TRUE, "Lift &amp; Shift Noprod"
)</f>
        <v>No Lift &amp; Shift</v>
      </c>
      <c r="U638" s="67">
        <f t="shared" si="7"/>
        <v>0</v>
      </c>
      <c r="V638" s="68">
        <f>if(T638="Lift &amp; Shift Noprod",if( Y638=0,Assumptions!$B$5, Assumptions!$B$4),if(T638="Lift &amp; Shift Prod",if(AND(N638=1,O638="T1"),Assumptions!$B$6,Assumptions!$B$4),0))</f>
        <v>0</v>
      </c>
      <c r="W638" s="62">
        <f>if(V638&lt;&gt;0,if(Q638="Unknown", Assumptions!$B$42,If(Q638&gt;1,Q638,2)),0)</f>
        <v>0</v>
      </c>
      <c r="X638" s="69">
        <f>if(V638&lt;&gt;0,if(R638="Unknown", Assumptions!$B$43,R638),0)</f>
        <v>0</v>
      </c>
      <c r="Y638" s="68">
        <f t="shared" si="8"/>
        <v>0</v>
      </c>
      <c r="Z638" s="68">
        <f>if(V638&lt;&gt;0,if(  S638="Unknown", Assumptions!$B$44,S638),0)</f>
        <v>0</v>
      </c>
      <c r="AA638" s="68">
        <f>if(V638 ="N2",ifna(vlookup(W638&amp;"-"&amp;X638,'Ref. VM'!A:B,2,0),"Custom"),if(V638 ="E2" , ifna(vlookup(W638&amp;"-"&amp;X638,'Ref. VM'!D:E,2,0),"Custom"),if(V638="N2D",ifna(vlookup(W638&amp;"-"&amp;X638,'Ref. VM'!G:H,2,0),"Custom"),if(V638="N4",ifna(vlookup(W638&amp;"-"&amp;X638,'Ref. VM'!J:K,2,0),"Custom"),0))))</f>
        <v>0</v>
      </c>
      <c r="AB638" s="67">
        <f t="shared" si="9"/>
        <v>0</v>
      </c>
      <c r="AC638" s="67">
        <f t="shared" si="10"/>
        <v>0</v>
      </c>
      <c r="AD638" s="67">
        <f t="shared" si="11"/>
        <v>0</v>
      </c>
      <c r="AE638" s="62">
        <f>if(T638="Lift &amp; Shift Prod",730,if(T638="Lift &amp; Shift Noprod",Assumptions!$B$3,0))</f>
        <v>0</v>
      </c>
      <c r="AF638" s="70">
        <f>if( U638=0,0,if(Y638=0, ((vlookup(AB638,'SKU Pricing'!A:B,Assumptions!$B$2,0)*W638)+(vlookup(AC638,'SKU Pricing'!A:B,Assumptions!$B$2,0)*X638))*AE638,((vlookup(AB638,'SKU Pricing'!A:B,Assumptions!$B$2,0)*W638)+(vlookup(AC638,'SKU Pricing'!A:B,Assumptions!$B$2,0)*(W638*8))+(vlookup(AD638,'SKU Pricing'!A:B,Assumptions!$B$2,0)*(X638-(W638*8))))*AE638))</f>
        <v>0</v>
      </c>
      <c r="AG638" s="67">
        <f t="shared" si="12"/>
        <v>0</v>
      </c>
      <c r="AH638" s="70">
        <f>ifna(vlookup(AG638,'SKU Pricing'!A:B,Assumptions!$B$2,0)*W638*AE638,0)</f>
        <v>0</v>
      </c>
      <c r="AI638" s="62" t="str">
        <f t="shared" si="13"/>
        <v/>
      </c>
      <c r="AJ638" s="62" t="str">
        <f>if(V638&lt;&gt;0, if(T638="Lift &amp; Shift Noprod",Assumptions!$B$9,if(V638=Assumptions!$B$6,Assumptions!$B$10,if(P638=1,Assumptions!$B$8,Assumptions!$B$7))),"")</f>
        <v/>
      </c>
      <c r="AK638" s="69">
        <f t="shared" si="14"/>
        <v>0</v>
      </c>
      <c r="AL638" s="69">
        <f>if(AJ638="Hyperdisk Balanced",Assumptions!$B$11,0)</f>
        <v>0</v>
      </c>
      <c r="AM638" s="69">
        <f>if(AJ638="Hyperdisk Balanced",Assumptions!$B$12,0)</f>
        <v>0</v>
      </c>
      <c r="AN638" s="70">
        <f>if(AK638=0,0,if(AJ638="Hyperdisk Balanced",vlookup(AK638&amp;" provisioned space",'SKU Pricing'!A:B,Assumptions!$B$2,0)*Z638+vlookup(AK638&amp;" provisioned IOPS",'SKU Pricing'!A:B,Assumptions!$B$2,0)*AL638*730+vlookup(AK638&amp;" provisioned throughput",'SKU Pricing'!A:B,Assumptions!$B$2,0)*AM638*730,vlookup(AK638,'SKU Pricing'!A:B,Assumptions!$B$2,0)*Z638))</f>
        <v>0</v>
      </c>
      <c r="AO638" s="70">
        <f t="shared" si="15"/>
        <v>0</v>
      </c>
      <c r="AP638" s="71">
        <f t="shared" si="16"/>
        <v>0</v>
      </c>
      <c r="AQ638" s="70">
        <f>ifna(vlookup(AP638,'SKU Pricing'!A:B,Assumptions!$B$2,0)*AE638,0)</f>
        <v>0</v>
      </c>
      <c r="AR638" s="72">
        <v>0.0</v>
      </c>
    </row>
    <row r="639">
      <c r="A639" s="61" t="s">
        <v>782</v>
      </c>
      <c r="B639" s="62" t="str">
        <f>ifna(if(vlookup(A639,vOS!A:B,2,0)="","Unknown",vlookup(A639,vOS!A:B,2,0)),"Unknown")</f>
        <v>Microsoft Windows Server 2019 (64-bit)</v>
      </c>
      <c r="C639" s="62">
        <f>vlookup(B639,'OS Study'!A:D,2,0)</f>
        <v>0</v>
      </c>
      <c r="D639" s="62" t="str">
        <f>vlookup(B639,'OS Study'!A:D,3,0)</f>
        <v>Windows</v>
      </c>
      <c r="E639" s="62" t="str">
        <f>vlookup(B639,'OS Study'!A:D,4,0)</f>
        <v>Server</v>
      </c>
      <c r="F639" s="63" t="str">
        <f>vlookup(B639,'OS Study'!A:E,5,0)</f>
        <v>2019</v>
      </c>
      <c r="G639" s="62">
        <f>IF(vlookup(A639,'RVtools V2.1'!A:J,4,0)="non",0,1)</f>
        <v>0</v>
      </c>
      <c r="H639" s="62">
        <f>if(vlookup(A639,'RVtools V2.1'!A:K,11,0)="kube",1,0)</f>
        <v>0</v>
      </c>
      <c r="I639" s="62">
        <f t="shared" si="5"/>
        <v>0</v>
      </c>
      <c r="J639" s="62">
        <f>ifna(vlookup(A639,'Infra Study'!A:Q,17,0),0)</f>
        <v>1</v>
      </c>
      <c r="K639" s="64">
        <f>IFERROR(__xludf.DUMMYFUNCTION("N(REGEXMATCH(VLOOKUP(A639, 'RVtools V2.1'!A:H, 8, 0), ""^Serveur de fichiers""))"),0.0)</f>
        <v>0</v>
      </c>
      <c r="L639" s="64">
        <f t="shared" si="6"/>
        <v>0</v>
      </c>
      <c r="M639" s="65" t="str">
        <f>ifna(vlookup(A639,'RVtools V2.1'!A:I,8,0),"N/A")</f>
        <v>Infra - WSUS</v>
      </c>
      <c r="N639" s="64">
        <f>IFERROR(__xludf.DUMMYFUNCTION("IF(REGEXMATCH(M639, ""(?i)"" &amp; JOIN(""|"", SPLIT(""kalisil"", "" ""))), 1, 0)"),0.0)</f>
        <v>0</v>
      </c>
      <c r="O639" s="64" t="str">
        <f>vlookup(A639,'RVtools V2.1'!A:H,7,0)</f>
        <v>T3</v>
      </c>
      <c r="P639" s="64">
        <f>if(vlookup(A639,'RVtools V2.1'!A:H,5,0)="oui",1,0)</f>
        <v>0</v>
      </c>
      <c r="Q639" s="64">
        <f>ifna(vlookup(A639,vCPU!A:B,2,0),"Unknown")</f>
        <v>8</v>
      </c>
      <c r="R639" s="66">
        <f>ifna(vlookup(A639,vMemory!A:C,3,0),"Unknown")</f>
        <v>24</v>
      </c>
      <c r="S639" s="66">
        <f>ifna(vlookup(A639,vDisk!A:C,3,0),"Unknown")</f>
        <v>1820</v>
      </c>
      <c r="T639" s="67" t="str">
        <f t="array" ref="T639">IFS(
   L639=1, "No Lift &amp; Shift",
   J639=1, XLOOKUP(A639, 'Infra Study'!A:A, 'Infra Study'!P:P),
   I639=1, "No Lift &amp; Shift",
   H639=1, "GKE",
   K639=1, "GCNV",
   G639=1, "Lift &amp; Shift Prod",
   TRUE, "Lift &amp; Shift Noprod"
)</f>
        <v>No Lift &amp; Shift</v>
      </c>
      <c r="U639" s="67">
        <f t="shared" si="7"/>
        <v>0</v>
      </c>
      <c r="V639" s="68">
        <f>if(T639="Lift &amp; Shift Noprod",if( Y639=0,Assumptions!$B$5, Assumptions!$B$4),if(T639="Lift &amp; Shift Prod",if(AND(N639=1,O639="T1"),Assumptions!$B$6,Assumptions!$B$4),0))</f>
        <v>0</v>
      </c>
      <c r="W639" s="62">
        <f>if(V639&lt;&gt;0,if(Q639="Unknown", Assumptions!$B$42,If(Q639&gt;1,Q639,2)),0)</f>
        <v>0</v>
      </c>
      <c r="X639" s="69">
        <f>if(V639&lt;&gt;0,if(R639="Unknown", Assumptions!$B$43,R639),0)</f>
        <v>0</v>
      </c>
      <c r="Y639" s="68">
        <f t="shared" si="8"/>
        <v>0</v>
      </c>
      <c r="Z639" s="68">
        <f>if(V639&lt;&gt;0,if(  S639="Unknown", Assumptions!$B$44,S639),0)</f>
        <v>0</v>
      </c>
      <c r="AA639" s="68">
        <f>if(V639 ="N2",ifna(vlookup(W639&amp;"-"&amp;X639,'Ref. VM'!A:B,2,0),"Custom"),if(V639 ="E2" , ifna(vlookup(W639&amp;"-"&amp;X639,'Ref. VM'!D:E,2,0),"Custom"),if(V639="N2D",ifna(vlookup(W639&amp;"-"&amp;X639,'Ref. VM'!G:H,2,0),"Custom"),if(V639="N4",ifna(vlookup(W639&amp;"-"&amp;X639,'Ref. VM'!J:K,2,0),"Custom"),0))))</f>
        <v>0</v>
      </c>
      <c r="AB639" s="67">
        <f t="shared" si="9"/>
        <v>0</v>
      </c>
      <c r="AC639" s="67">
        <f t="shared" si="10"/>
        <v>0</v>
      </c>
      <c r="AD639" s="67">
        <f t="shared" si="11"/>
        <v>0</v>
      </c>
      <c r="AE639" s="62">
        <f>if(T639="Lift &amp; Shift Prod",730,if(T639="Lift &amp; Shift Noprod",Assumptions!$B$3,0))</f>
        <v>0</v>
      </c>
      <c r="AF639" s="70">
        <f>if( U639=0,0,if(Y639=0, ((vlookup(AB639,'SKU Pricing'!A:B,Assumptions!$B$2,0)*W639)+(vlookup(AC639,'SKU Pricing'!A:B,Assumptions!$B$2,0)*X639))*AE639,((vlookup(AB639,'SKU Pricing'!A:B,Assumptions!$B$2,0)*W639)+(vlookup(AC639,'SKU Pricing'!A:B,Assumptions!$B$2,0)*(W639*8))+(vlookup(AD639,'SKU Pricing'!A:B,Assumptions!$B$2,0)*(X639-(W639*8))))*AE639))</f>
        <v>0</v>
      </c>
      <c r="AG639" s="67">
        <f t="shared" si="12"/>
        <v>0</v>
      </c>
      <c r="AH639" s="70">
        <f>ifna(vlookup(AG639,'SKU Pricing'!A:B,Assumptions!$B$2,0)*W639*AE639,0)</f>
        <v>0</v>
      </c>
      <c r="AI639" s="62" t="str">
        <f t="shared" si="13"/>
        <v/>
      </c>
      <c r="AJ639" s="62" t="str">
        <f>if(V639&lt;&gt;0, if(T639="Lift &amp; Shift Noprod",Assumptions!$B$9,if(V639=Assumptions!$B$6,Assumptions!$B$10,if(P639=1,Assumptions!$B$8,Assumptions!$B$7))),"")</f>
        <v/>
      </c>
      <c r="AK639" s="69">
        <f t="shared" si="14"/>
        <v>0</v>
      </c>
      <c r="AL639" s="69">
        <f>if(AJ639="Hyperdisk Balanced",Assumptions!$B$11,0)</f>
        <v>0</v>
      </c>
      <c r="AM639" s="69">
        <f>if(AJ639="Hyperdisk Balanced",Assumptions!$B$12,0)</f>
        <v>0</v>
      </c>
      <c r="AN639" s="70">
        <f>if(AK639=0,0,if(AJ639="Hyperdisk Balanced",vlookup(AK639&amp;" provisioned space",'SKU Pricing'!A:B,Assumptions!$B$2,0)*Z639+vlookup(AK639&amp;" provisioned IOPS",'SKU Pricing'!A:B,Assumptions!$B$2,0)*AL639*730+vlookup(AK639&amp;" provisioned throughput",'SKU Pricing'!A:B,Assumptions!$B$2,0)*AM639*730,vlookup(AK639,'SKU Pricing'!A:B,Assumptions!$B$2,0)*Z639))</f>
        <v>0</v>
      </c>
      <c r="AO639" s="70">
        <f t="shared" si="15"/>
        <v>0</v>
      </c>
      <c r="AP639" s="71">
        <f t="shared" si="16"/>
        <v>0</v>
      </c>
      <c r="AQ639" s="70">
        <f>ifna(vlookup(AP639,'SKU Pricing'!A:B,Assumptions!$B$2,0)*AE639,0)</f>
        <v>0</v>
      </c>
      <c r="AR639" s="72">
        <v>0.0</v>
      </c>
    </row>
    <row r="640">
      <c r="A640" s="61" t="s">
        <v>783</v>
      </c>
      <c r="B640" s="62" t="str">
        <f>ifna(if(vlookup(A640,vOS!A:B,2,0)="","Unknown",vlookup(A640,vOS!A:B,2,0)),"Unknown")</f>
        <v>Microsoft Windows Server 2019 (64-bit)</v>
      </c>
      <c r="C640" s="62">
        <f>vlookup(B640,'OS Study'!A:D,2,0)</f>
        <v>0</v>
      </c>
      <c r="D640" s="62" t="str">
        <f>vlookup(B640,'OS Study'!A:D,3,0)</f>
        <v>Windows</v>
      </c>
      <c r="E640" s="62" t="str">
        <f>vlookup(B640,'OS Study'!A:D,4,0)</f>
        <v>Server</v>
      </c>
      <c r="F640" s="63" t="str">
        <f>vlookup(B640,'OS Study'!A:E,5,0)</f>
        <v>2019</v>
      </c>
      <c r="G640" s="62">
        <f>IF(vlookup(A640,'RVtools V2.1'!A:J,4,0)="non",0,1)</f>
        <v>0</v>
      </c>
      <c r="H640" s="62">
        <f>if(vlookup(A640,'RVtools V2.1'!A:K,11,0)="kube",1,0)</f>
        <v>0</v>
      </c>
      <c r="I640" s="62">
        <f t="shared" si="5"/>
        <v>0</v>
      </c>
      <c r="J640" s="62">
        <f>ifna(vlookup(A640,'Infra Study'!A:Q,17,0),0)</f>
        <v>1</v>
      </c>
      <c r="K640" s="64">
        <f>IFERROR(__xludf.DUMMYFUNCTION("N(REGEXMATCH(VLOOKUP(A640, 'RVtools V2.1'!A:H, 8, 0), ""^Serveur de fichiers""))"),0.0)</f>
        <v>0</v>
      </c>
      <c r="L640" s="64">
        <f t="shared" si="6"/>
        <v>0</v>
      </c>
      <c r="M640" s="65" t="str">
        <f>ifna(vlookup(A640,'RVtools V2.1'!A:I,8,0),"N/A")</f>
        <v>Infra - WSUS</v>
      </c>
      <c r="N640" s="64">
        <f>IFERROR(__xludf.DUMMYFUNCTION("IF(REGEXMATCH(M640, ""(?i)"" &amp; JOIN(""|"", SPLIT(""kalisil"", "" ""))), 1, 0)"),0.0)</f>
        <v>0</v>
      </c>
      <c r="O640" s="64" t="str">
        <f>vlookup(A640,'RVtools V2.1'!A:H,7,0)</f>
        <v>T3</v>
      </c>
      <c r="P640" s="64">
        <f>if(vlookup(A640,'RVtools V2.1'!A:H,5,0)="oui",1,0)</f>
        <v>0</v>
      </c>
      <c r="Q640" s="64">
        <f>ifna(vlookup(A640,vCPU!A:B,2,0),"Unknown")</f>
        <v>4</v>
      </c>
      <c r="R640" s="66">
        <f>ifna(vlookup(A640,vMemory!A:C,3,0),"Unknown")</f>
        <v>16</v>
      </c>
      <c r="S640" s="66">
        <f>ifna(vlookup(A640,vDisk!A:C,3,0),"Unknown")</f>
        <v>491</v>
      </c>
      <c r="T640" s="67" t="str">
        <f t="array" ref="T640">IFS(
   L640=1, "No Lift &amp; Shift",
   J640=1, XLOOKUP(A640, 'Infra Study'!A:A, 'Infra Study'!P:P),
   I640=1, "No Lift &amp; Shift",
   H640=1, "GKE",
   K640=1, "GCNV",
   G640=1, "Lift &amp; Shift Prod",
   TRUE, "Lift &amp; Shift Noprod"
)</f>
        <v>No Lift &amp; Shift</v>
      </c>
      <c r="U640" s="67">
        <f t="shared" si="7"/>
        <v>0</v>
      </c>
      <c r="V640" s="68">
        <f>if(T640="Lift &amp; Shift Noprod",if( Y640=0,Assumptions!$B$5, Assumptions!$B$4),if(T640="Lift &amp; Shift Prod",if(AND(N640=1,O640="T1"),Assumptions!$B$6,Assumptions!$B$4),0))</f>
        <v>0</v>
      </c>
      <c r="W640" s="62">
        <f>if(V640&lt;&gt;0,if(Q640="Unknown", Assumptions!$B$42,If(Q640&gt;1,Q640,2)),0)</f>
        <v>0</v>
      </c>
      <c r="X640" s="69">
        <f>if(V640&lt;&gt;0,if(R640="Unknown", Assumptions!$B$43,R640),0)</f>
        <v>0</v>
      </c>
      <c r="Y640" s="68">
        <f t="shared" si="8"/>
        <v>0</v>
      </c>
      <c r="Z640" s="68">
        <f>if(V640&lt;&gt;0,if(  S640="Unknown", Assumptions!$B$44,S640),0)</f>
        <v>0</v>
      </c>
      <c r="AA640" s="68">
        <f>if(V640 ="N2",ifna(vlookup(W640&amp;"-"&amp;X640,'Ref. VM'!A:B,2,0),"Custom"),if(V640 ="E2" , ifna(vlookup(W640&amp;"-"&amp;X640,'Ref. VM'!D:E,2,0),"Custom"),if(V640="N2D",ifna(vlookup(W640&amp;"-"&amp;X640,'Ref. VM'!G:H,2,0),"Custom"),if(V640="N4",ifna(vlookup(W640&amp;"-"&amp;X640,'Ref. VM'!J:K,2,0),"Custom"),0))))</f>
        <v>0</v>
      </c>
      <c r="AB640" s="67">
        <f t="shared" si="9"/>
        <v>0</v>
      </c>
      <c r="AC640" s="67">
        <f t="shared" si="10"/>
        <v>0</v>
      </c>
      <c r="AD640" s="67">
        <f t="shared" si="11"/>
        <v>0</v>
      </c>
      <c r="AE640" s="62">
        <f>if(T640="Lift &amp; Shift Prod",730,if(T640="Lift &amp; Shift Noprod",Assumptions!$B$3,0))</f>
        <v>0</v>
      </c>
      <c r="AF640" s="70">
        <f>if( U640=0,0,if(Y640=0, ((vlookup(AB640,'SKU Pricing'!A:B,Assumptions!$B$2,0)*W640)+(vlookup(AC640,'SKU Pricing'!A:B,Assumptions!$B$2,0)*X640))*AE640,((vlookup(AB640,'SKU Pricing'!A:B,Assumptions!$B$2,0)*W640)+(vlookup(AC640,'SKU Pricing'!A:B,Assumptions!$B$2,0)*(W640*8))+(vlookup(AD640,'SKU Pricing'!A:B,Assumptions!$B$2,0)*(X640-(W640*8))))*AE640))</f>
        <v>0</v>
      </c>
      <c r="AG640" s="67">
        <f t="shared" si="12"/>
        <v>0</v>
      </c>
      <c r="AH640" s="70">
        <f>ifna(vlookup(AG640,'SKU Pricing'!A:B,Assumptions!$B$2,0)*W640*AE640,0)</f>
        <v>0</v>
      </c>
      <c r="AI640" s="62" t="str">
        <f t="shared" si="13"/>
        <v/>
      </c>
      <c r="AJ640" s="62" t="str">
        <f>if(V640&lt;&gt;0, if(T640="Lift &amp; Shift Noprod",Assumptions!$B$9,if(V640=Assumptions!$B$6,Assumptions!$B$10,if(P640=1,Assumptions!$B$8,Assumptions!$B$7))),"")</f>
        <v/>
      </c>
      <c r="AK640" s="69">
        <f t="shared" si="14"/>
        <v>0</v>
      </c>
      <c r="AL640" s="69">
        <f>if(AJ640="Hyperdisk Balanced",Assumptions!$B$11,0)</f>
        <v>0</v>
      </c>
      <c r="AM640" s="69">
        <f>if(AJ640="Hyperdisk Balanced",Assumptions!$B$12,0)</f>
        <v>0</v>
      </c>
      <c r="AN640" s="70">
        <f>if(AK640=0,0,if(AJ640="Hyperdisk Balanced",vlookup(AK640&amp;" provisioned space",'SKU Pricing'!A:B,Assumptions!$B$2,0)*Z640+vlookup(AK640&amp;" provisioned IOPS",'SKU Pricing'!A:B,Assumptions!$B$2,0)*AL640*730+vlookup(AK640&amp;" provisioned throughput",'SKU Pricing'!A:B,Assumptions!$B$2,0)*AM640*730,vlookup(AK640,'SKU Pricing'!A:B,Assumptions!$B$2,0)*Z640))</f>
        <v>0</v>
      </c>
      <c r="AO640" s="70">
        <f t="shared" si="15"/>
        <v>0</v>
      </c>
      <c r="AP640" s="71">
        <f t="shared" si="16"/>
        <v>0</v>
      </c>
      <c r="AQ640" s="70">
        <f>ifna(vlookup(AP640,'SKU Pricing'!A:B,Assumptions!$B$2,0)*AE640,0)</f>
        <v>0</v>
      </c>
      <c r="AR640" s="72">
        <v>0.0</v>
      </c>
    </row>
    <row r="641">
      <c r="A641" s="61" t="s">
        <v>784</v>
      </c>
      <c r="B641" s="62" t="str">
        <f>ifna(if(vlookup(A641,vOS!A:B,2,0)="","Unknown",vlookup(A641,vOS!A:B,2,0)),"Unknown")</f>
        <v>Microsoft Windows Server 2019 (64-bit)</v>
      </c>
      <c r="C641" s="62">
        <f>vlookup(B641,'OS Study'!A:D,2,0)</f>
        <v>0</v>
      </c>
      <c r="D641" s="62" t="str">
        <f>vlookup(B641,'OS Study'!A:D,3,0)</f>
        <v>Windows</v>
      </c>
      <c r="E641" s="62" t="str">
        <f>vlookup(B641,'OS Study'!A:D,4,0)</f>
        <v>Server</v>
      </c>
      <c r="F641" s="63" t="str">
        <f>vlookup(B641,'OS Study'!A:E,5,0)</f>
        <v>2019</v>
      </c>
      <c r="G641" s="62">
        <f>IF(vlookup(A641,'RVtools V2.1'!A:J,4,0)="non",0,1)</f>
        <v>0</v>
      </c>
      <c r="H641" s="62">
        <f>if(vlookup(A641,'RVtools V2.1'!A:K,11,0)="kube",1,0)</f>
        <v>0</v>
      </c>
      <c r="I641" s="62">
        <f t="shared" si="5"/>
        <v>0</v>
      </c>
      <c r="J641" s="62">
        <f>ifna(vlookup(A641,'Infra Study'!A:Q,17,0),0)</f>
        <v>1</v>
      </c>
      <c r="K641" s="64">
        <f>IFERROR(__xludf.DUMMYFUNCTION("N(REGEXMATCH(VLOOKUP(A641, 'RVtools V2.1'!A:H, 8, 0), ""^Serveur de fichiers""))"),0.0)</f>
        <v>0</v>
      </c>
      <c r="L641" s="64">
        <f t="shared" si="6"/>
        <v>0</v>
      </c>
      <c r="M641" s="65" t="str">
        <f>ifna(vlookup(A641,'RVtools V2.1'!A:I,8,0),"N/A")</f>
        <v>Infra - WSUS</v>
      </c>
      <c r="N641" s="64">
        <f>IFERROR(__xludf.DUMMYFUNCTION("IF(REGEXMATCH(M641, ""(?i)"" &amp; JOIN(""|"", SPLIT(""kalisil"", "" ""))), 1, 0)"),0.0)</f>
        <v>0</v>
      </c>
      <c r="O641" s="64" t="str">
        <f>vlookup(A641,'RVtools V2.1'!A:H,7,0)</f>
        <v>T3</v>
      </c>
      <c r="P641" s="64">
        <f>if(vlookup(A641,'RVtools V2.1'!A:H,5,0)="oui",1,0)</f>
        <v>0</v>
      </c>
      <c r="Q641" s="64">
        <f>ifna(vlookup(A641,vCPU!A:B,2,0),"Unknown")</f>
        <v>4</v>
      </c>
      <c r="R641" s="66">
        <f>ifna(vlookup(A641,vMemory!A:C,3,0),"Unknown")</f>
        <v>16</v>
      </c>
      <c r="S641" s="66">
        <f>ifna(vlookup(A641,vDisk!A:C,3,0),"Unknown")</f>
        <v>956</v>
      </c>
      <c r="T641" s="67" t="str">
        <f t="array" ref="T641">IFS(
   L641=1, "No Lift &amp; Shift",
   J641=1, XLOOKUP(A641, 'Infra Study'!A:A, 'Infra Study'!P:P),
   I641=1, "No Lift &amp; Shift",
   H641=1, "GKE",
   K641=1, "GCNV",
   G641=1, "Lift &amp; Shift Prod",
   TRUE, "Lift &amp; Shift Noprod"
)</f>
        <v>No Lift &amp; Shift</v>
      </c>
      <c r="U641" s="67">
        <f t="shared" si="7"/>
        <v>0</v>
      </c>
      <c r="V641" s="68">
        <f>if(T641="Lift &amp; Shift Noprod",if( Y641=0,Assumptions!$B$5, Assumptions!$B$4),if(T641="Lift &amp; Shift Prod",if(AND(N641=1,O641="T1"),Assumptions!$B$6,Assumptions!$B$4),0))</f>
        <v>0</v>
      </c>
      <c r="W641" s="62">
        <f>if(V641&lt;&gt;0,if(Q641="Unknown", Assumptions!$B$42,If(Q641&gt;1,Q641,2)),0)</f>
        <v>0</v>
      </c>
      <c r="X641" s="69">
        <f>if(V641&lt;&gt;0,if(R641="Unknown", Assumptions!$B$43,R641),0)</f>
        <v>0</v>
      </c>
      <c r="Y641" s="68">
        <f t="shared" si="8"/>
        <v>0</v>
      </c>
      <c r="Z641" s="68">
        <f>if(V641&lt;&gt;0,if(  S641="Unknown", Assumptions!$B$44,S641),0)</f>
        <v>0</v>
      </c>
      <c r="AA641" s="68">
        <f>if(V641 ="N2",ifna(vlookup(W641&amp;"-"&amp;X641,'Ref. VM'!A:B,2,0),"Custom"),if(V641 ="E2" , ifna(vlookup(W641&amp;"-"&amp;X641,'Ref. VM'!D:E,2,0),"Custom"),if(V641="N2D",ifna(vlookup(W641&amp;"-"&amp;X641,'Ref. VM'!G:H,2,0),"Custom"),if(V641="N4",ifna(vlookup(W641&amp;"-"&amp;X641,'Ref. VM'!J:K,2,0),"Custom"),0))))</f>
        <v>0</v>
      </c>
      <c r="AB641" s="67">
        <f t="shared" si="9"/>
        <v>0</v>
      </c>
      <c r="AC641" s="67">
        <f t="shared" si="10"/>
        <v>0</v>
      </c>
      <c r="AD641" s="67">
        <f t="shared" si="11"/>
        <v>0</v>
      </c>
      <c r="AE641" s="62">
        <f>if(T641="Lift &amp; Shift Prod",730,if(T641="Lift &amp; Shift Noprod",Assumptions!$B$3,0))</f>
        <v>0</v>
      </c>
      <c r="AF641" s="70">
        <f>if( U641=0,0,if(Y641=0, ((vlookup(AB641,'SKU Pricing'!A:B,Assumptions!$B$2,0)*W641)+(vlookup(AC641,'SKU Pricing'!A:B,Assumptions!$B$2,0)*X641))*AE641,((vlookup(AB641,'SKU Pricing'!A:B,Assumptions!$B$2,0)*W641)+(vlookup(AC641,'SKU Pricing'!A:B,Assumptions!$B$2,0)*(W641*8))+(vlookup(AD641,'SKU Pricing'!A:B,Assumptions!$B$2,0)*(X641-(W641*8))))*AE641))</f>
        <v>0</v>
      </c>
      <c r="AG641" s="67">
        <f t="shared" si="12"/>
        <v>0</v>
      </c>
      <c r="AH641" s="70">
        <f>ifna(vlookup(AG641,'SKU Pricing'!A:B,Assumptions!$B$2,0)*W641*AE641,0)</f>
        <v>0</v>
      </c>
      <c r="AI641" s="62" t="str">
        <f t="shared" si="13"/>
        <v/>
      </c>
      <c r="AJ641" s="62" t="str">
        <f>if(V641&lt;&gt;0, if(T641="Lift &amp; Shift Noprod",Assumptions!$B$9,if(V641=Assumptions!$B$6,Assumptions!$B$10,if(P641=1,Assumptions!$B$8,Assumptions!$B$7))),"")</f>
        <v/>
      </c>
      <c r="AK641" s="69">
        <f t="shared" si="14"/>
        <v>0</v>
      </c>
      <c r="AL641" s="69">
        <f>if(AJ641="Hyperdisk Balanced",Assumptions!$B$11,0)</f>
        <v>0</v>
      </c>
      <c r="AM641" s="69">
        <f>if(AJ641="Hyperdisk Balanced",Assumptions!$B$12,0)</f>
        <v>0</v>
      </c>
      <c r="AN641" s="70">
        <f>if(AK641=0,0,if(AJ641="Hyperdisk Balanced",vlookup(AK641&amp;" provisioned space",'SKU Pricing'!A:B,Assumptions!$B$2,0)*Z641+vlookup(AK641&amp;" provisioned IOPS",'SKU Pricing'!A:B,Assumptions!$B$2,0)*AL641*730+vlookup(AK641&amp;" provisioned throughput",'SKU Pricing'!A:B,Assumptions!$B$2,0)*AM641*730,vlookup(AK641,'SKU Pricing'!A:B,Assumptions!$B$2,0)*Z641))</f>
        <v>0</v>
      </c>
      <c r="AO641" s="70">
        <f t="shared" si="15"/>
        <v>0</v>
      </c>
      <c r="AP641" s="71">
        <f t="shared" si="16"/>
        <v>0</v>
      </c>
      <c r="AQ641" s="70">
        <f>ifna(vlookup(AP641,'SKU Pricing'!A:B,Assumptions!$B$2,0)*AE641,0)</f>
        <v>0</v>
      </c>
      <c r="AR641" s="72">
        <v>0.0</v>
      </c>
    </row>
    <row r="642">
      <c r="A642" s="61" t="s">
        <v>785</v>
      </c>
      <c r="B642" s="62" t="str">
        <f>ifna(if(vlookup(A642,vOS!A:B,2,0)="","Unknown",vlookup(A642,vOS!A:B,2,0)),"Unknown")</f>
        <v>Microsoft Windows Server 2022 (64-bit)</v>
      </c>
      <c r="C642" s="62">
        <f>vlookup(B642,'OS Study'!A:D,2,0)</f>
        <v>0</v>
      </c>
      <c r="D642" s="62" t="str">
        <f>vlookup(B642,'OS Study'!A:D,3,0)</f>
        <v>Windows</v>
      </c>
      <c r="E642" s="62" t="str">
        <f>vlookup(B642,'OS Study'!A:D,4,0)</f>
        <v>Server</v>
      </c>
      <c r="F642" s="63" t="str">
        <f>vlookup(B642,'OS Study'!A:E,5,0)</f>
        <v>2022</v>
      </c>
      <c r="G642" s="62">
        <f>IF(vlookup(A642,'RVtools V2.1'!A:J,4,0)="non",0,1)</f>
        <v>0</v>
      </c>
      <c r="H642" s="62">
        <f>if(vlookup(A642,'RVtools V2.1'!A:K,11,0)="kube",1,0)</f>
        <v>0</v>
      </c>
      <c r="I642" s="62">
        <f t="shared" si="5"/>
        <v>0</v>
      </c>
      <c r="J642" s="62">
        <f>ifna(vlookup(A642,'Infra Study'!A:Q,17,0),0)</f>
        <v>1</v>
      </c>
      <c r="K642" s="64">
        <f>IFERROR(__xludf.DUMMYFUNCTION("N(REGEXMATCH(VLOOKUP(A642, 'RVtools V2.1'!A:H, 8, 0), ""^Serveur de fichiers""))"),0.0)</f>
        <v>0</v>
      </c>
      <c r="L642" s="64">
        <f t="shared" si="6"/>
        <v>0</v>
      </c>
      <c r="M642" s="65" t="str">
        <f>ifna(vlookup(A642,'RVtools V2.1'!A:I,8,0),"N/A")</f>
        <v>Infra - WSUS</v>
      </c>
      <c r="N642" s="64">
        <f>IFERROR(__xludf.DUMMYFUNCTION("IF(REGEXMATCH(M642, ""(?i)"" &amp; JOIN(""|"", SPLIT(""kalisil"", "" ""))), 1, 0)"),0.0)</f>
        <v>0</v>
      </c>
      <c r="O642" s="64" t="str">
        <f>vlookup(A642,'RVtools V2.1'!A:H,7,0)</f>
        <v>T3</v>
      </c>
      <c r="P642" s="64">
        <f>if(vlookup(A642,'RVtools V2.1'!A:H,5,0)="oui",1,0)</f>
        <v>0</v>
      </c>
      <c r="Q642" s="64">
        <f>ifna(vlookup(A642,vCPU!A:B,2,0),"Unknown")</f>
        <v>8</v>
      </c>
      <c r="R642" s="66">
        <f>ifna(vlookup(A642,vMemory!A:C,3,0),"Unknown")</f>
        <v>16</v>
      </c>
      <c r="S642" s="66">
        <f>ifna(vlookup(A642,vDisk!A:C,3,0),"Unknown")</f>
        <v>481</v>
      </c>
      <c r="T642" s="67" t="str">
        <f t="array" ref="T642">IFS(
   L642=1, "No Lift &amp; Shift",
   J642=1, XLOOKUP(A642, 'Infra Study'!A:A, 'Infra Study'!P:P),
   I642=1, "No Lift &amp; Shift",
   H642=1, "GKE",
   K642=1, "GCNV",
   G642=1, "Lift &amp; Shift Prod",
   TRUE, "Lift &amp; Shift Noprod"
)</f>
        <v>No Lift &amp; Shift</v>
      </c>
      <c r="U642" s="67">
        <f t="shared" si="7"/>
        <v>0</v>
      </c>
      <c r="V642" s="68">
        <f>if(T642="Lift &amp; Shift Noprod",if( Y642=0,Assumptions!$B$5, Assumptions!$B$4),if(T642="Lift &amp; Shift Prod",if(AND(N642=1,O642="T1"),Assumptions!$B$6,Assumptions!$B$4),0))</f>
        <v>0</v>
      </c>
      <c r="W642" s="62">
        <f>if(V642&lt;&gt;0,if(Q642="Unknown", Assumptions!$B$42,If(Q642&gt;1,Q642,2)),0)</f>
        <v>0</v>
      </c>
      <c r="X642" s="69">
        <f>if(V642&lt;&gt;0,if(R642="Unknown", Assumptions!$B$43,R642),0)</f>
        <v>0</v>
      </c>
      <c r="Y642" s="68">
        <f t="shared" si="8"/>
        <v>0</v>
      </c>
      <c r="Z642" s="68">
        <f>if(V642&lt;&gt;0,if(  S642="Unknown", Assumptions!$B$44,S642),0)</f>
        <v>0</v>
      </c>
      <c r="AA642" s="68">
        <f>if(V642 ="N2",ifna(vlookup(W642&amp;"-"&amp;X642,'Ref. VM'!A:B,2,0),"Custom"),if(V642 ="E2" , ifna(vlookup(W642&amp;"-"&amp;X642,'Ref. VM'!D:E,2,0),"Custom"),if(V642="N2D",ifna(vlookup(W642&amp;"-"&amp;X642,'Ref. VM'!G:H,2,0),"Custom"),if(V642="N4",ifna(vlookup(W642&amp;"-"&amp;X642,'Ref. VM'!J:K,2,0),"Custom"),0))))</f>
        <v>0</v>
      </c>
      <c r="AB642" s="67">
        <f t="shared" si="9"/>
        <v>0</v>
      </c>
      <c r="AC642" s="67">
        <f t="shared" si="10"/>
        <v>0</v>
      </c>
      <c r="AD642" s="67">
        <f t="shared" si="11"/>
        <v>0</v>
      </c>
      <c r="AE642" s="62">
        <f>if(T642="Lift &amp; Shift Prod",730,if(T642="Lift &amp; Shift Noprod",Assumptions!$B$3,0))</f>
        <v>0</v>
      </c>
      <c r="AF642" s="70">
        <f>if( U642=0,0,if(Y642=0, ((vlookup(AB642,'SKU Pricing'!A:B,Assumptions!$B$2,0)*W642)+(vlookup(AC642,'SKU Pricing'!A:B,Assumptions!$B$2,0)*X642))*AE642,((vlookup(AB642,'SKU Pricing'!A:B,Assumptions!$B$2,0)*W642)+(vlookup(AC642,'SKU Pricing'!A:B,Assumptions!$B$2,0)*(W642*8))+(vlookup(AD642,'SKU Pricing'!A:B,Assumptions!$B$2,0)*(X642-(W642*8))))*AE642))</f>
        <v>0</v>
      </c>
      <c r="AG642" s="67">
        <f t="shared" si="12"/>
        <v>0</v>
      </c>
      <c r="AH642" s="70">
        <f>ifna(vlookup(AG642,'SKU Pricing'!A:B,Assumptions!$B$2,0)*W642*AE642,0)</f>
        <v>0</v>
      </c>
      <c r="AI642" s="62" t="str">
        <f t="shared" si="13"/>
        <v/>
      </c>
      <c r="AJ642" s="62" t="str">
        <f>if(V642&lt;&gt;0, if(T642="Lift &amp; Shift Noprod",Assumptions!$B$9,if(V642=Assumptions!$B$6,Assumptions!$B$10,if(P642=1,Assumptions!$B$8,Assumptions!$B$7))),"")</f>
        <v/>
      </c>
      <c r="AK642" s="69">
        <f t="shared" si="14"/>
        <v>0</v>
      </c>
      <c r="AL642" s="69">
        <f>if(AJ642="Hyperdisk Balanced",Assumptions!$B$11,0)</f>
        <v>0</v>
      </c>
      <c r="AM642" s="69">
        <f>if(AJ642="Hyperdisk Balanced",Assumptions!$B$12,0)</f>
        <v>0</v>
      </c>
      <c r="AN642" s="70">
        <f>if(AK642=0,0,if(AJ642="Hyperdisk Balanced",vlookup(AK642&amp;" provisioned space",'SKU Pricing'!A:B,Assumptions!$B$2,0)*Z642+vlookup(AK642&amp;" provisioned IOPS",'SKU Pricing'!A:B,Assumptions!$B$2,0)*AL642*730+vlookup(AK642&amp;" provisioned throughput",'SKU Pricing'!A:B,Assumptions!$B$2,0)*AM642*730,vlookup(AK642,'SKU Pricing'!A:B,Assumptions!$B$2,0)*Z642))</f>
        <v>0</v>
      </c>
      <c r="AO642" s="70">
        <f t="shared" si="15"/>
        <v>0</v>
      </c>
      <c r="AP642" s="71">
        <f t="shared" si="16"/>
        <v>0</v>
      </c>
      <c r="AQ642" s="70">
        <f>ifna(vlookup(AP642,'SKU Pricing'!A:B,Assumptions!$B$2,0)*AE642,0)</f>
        <v>0</v>
      </c>
      <c r="AR642" s="72">
        <v>0.0</v>
      </c>
    </row>
    <row r="643">
      <c r="A643" s="61" t="s">
        <v>786</v>
      </c>
      <c r="B643" s="62" t="str">
        <f>ifna(if(vlookup(A643,vOS!A:B,2,0)="","Unknown",vlookup(A643,vOS!A:B,2,0)),"Unknown")</f>
        <v>Microsoft Windows Server 2022 (64-bit)</v>
      </c>
      <c r="C643" s="62">
        <f>vlookup(B643,'OS Study'!A:D,2,0)</f>
        <v>0</v>
      </c>
      <c r="D643" s="62" t="str">
        <f>vlookup(B643,'OS Study'!A:D,3,0)</f>
        <v>Windows</v>
      </c>
      <c r="E643" s="62" t="str">
        <f>vlookup(B643,'OS Study'!A:D,4,0)</f>
        <v>Server</v>
      </c>
      <c r="F643" s="63" t="str">
        <f>vlookup(B643,'OS Study'!A:E,5,0)</f>
        <v>2022</v>
      </c>
      <c r="G643" s="62">
        <f>IF(vlookup(A643,'RVtools V2.1'!A:J,4,0)="non",0,1)</f>
        <v>0</v>
      </c>
      <c r="H643" s="62">
        <f>if(vlookup(A643,'RVtools V2.1'!A:K,11,0)="kube",1,0)</f>
        <v>0</v>
      </c>
      <c r="I643" s="62">
        <f t="shared" si="5"/>
        <v>0</v>
      </c>
      <c r="J643" s="62">
        <f>ifna(vlookup(A643,'Infra Study'!A:Q,17,0),0)</f>
        <v>1</v>
      </c>
      <c r="K643" s="64">
        <f>IFERROR(__xludf.DUMMYFUNCTION("N(REGEXMATCH(VLOOKUP(A643, 'RVtools V2.1'!A:H, 8, 0), ""^Serveur de fichiers""))"),0.0)</f>
        <v>0</v>
      </c>
      <c r="L643" s="64">
        <f t="shared" si="6"/>
        <v>0</v>
      </c>
      <c r="M643" s="65" t="str">
        <f>ifna(vlookup(A643,'RVtools V2.1'!A:I,8,0),"N/A")</f>
        <v>Infra - WSUS</v>
      </c>
      <c r="N643" s="64">
        <f>IFERROR(__xludf.DUMMYFUNCTION("IF(REGEXMATCH(M643, ""(?i)"" &amp; JOIN(""|"", SPLIT(""kalisil"", "" ""))), 1, 0)"),0.0)</f>
        <v>0</v>
      </c>
      <c r="O643" s="64" t="str">
        <f>vlookup(A643,'RVtools V2.1'!A:H,7,0)</f>
        <v>T3</v>
      </c>
      <c r="P643" s="64">
        <f>if(vlookup(A643,'RVtools V2.1'!A:H,5,0)="oui",1,0)</f>
        <v>0</v>
      </c>
      <c r="Q643" s="64">
        <f>ifna(vlookup(A643,vCPU!A:B,2,0),"Unknown")</f>
        <v>4</v>
      </c>
      <c r="R643" s="66">
        <f>ifna(vlookup(A643,vMemory!A:C,3,0),"Unknown")</f>
        <v>16</v>
      </c>
      <c r="S643" s="66">
        <f>ifna(vlookup(A643,vDisk!A:C,3,0),"Unknown")</f>
        <v>1138</v>
      </c>
      <c r="T643" s="67" t="str">
        <f t="array" ref="T643">IFS(
   L643=1, "No Lift &amp; Shift",
   J643=1, XLOOKUP(A643, 'Infra Study'!A:A, 'Infra Study'!P:P),
   I643=1, "No Lift &amp; Shift",
   H643=1, "GKE",
   K643=1, "GCNV",
   G643=1, "Lift &amp; Shift Prod",
   TRUE, "Lift &amp; Shift Noprod"
)</f>
        <v>No Lift &amp; Shift</v>
      </c>
      <c r="U643" s="67">
        <f t="shared" si="7"/>
        <v>0</v>
      </c>
      <c r="V643" s="68">
        <f>if(T643="Lift &amp; Shift Noprod",if( Y643=0,Assumptions!$B$5, Assumptions!$B$4),if(T643="Lift &amp; Shift Prod",if(AND(N643=1,O643="T1"),Assumptions!$B$6,Assumptions!$B$4),0))</f>
        <v>0</v>
      </c>
      <c r="W643" s="62">
        <f>if(V643&lt;&gt;0,if(Q643="Unknown", Assumptions!$B$42,If(Q643&gt;1,Q643,2)),0)</f>
        <v>0</v>
      </c>
      <c r="X643" s="69">
        <f>if(V643&lt;&gt;0,if(R643="Unknown", Assumptions!$B$43,R643),0)</f>
        <v>0</v>
      </c>
      <c r="Y643" s="68">
        <f t="shared" si="8"/>
        <v>0</v>
      </c>
      <c r="Z643" s="68">
        <f>if(V643&lt;&gt;0,if(  S643="Unknown", Assumptions!$B$44,S643),0)</f>
        <v>0</v>
      </c>
      <c r="AA643" s="68">
        <f>if(V643 ="N2",ifna(vlookup(W643&amp;"-"&amp;X643,'Ref. VM'!A:B,2,0),"Custom"),if(V643 ="E2" , ifna(vlookup(W643&amp;"-"&amp;X643,'Ref. VM'!D:E,2,0),"Custom"),if(V643="N2D",ifna(vlookup(W643&amp;"-"&amp;X643,'Ref. VM'!G:H,2,0),"Custom"),if(V643="N4",ifna(vlookup(W643&amp;"-"&amp;X643,'Ref. VM'!J:K,2,0),"Custom"),0))))</f>
        <v>0</v>
      </c>
      <c r="AB643" s="67">
        <f t="shared" si="9"/>
        <v>0</v>
      </c>
      <c r="AC643" s="67">
        <f t="shared" si="10"/>
        <v>0</v>
      </c>
      <c r="AD643" s="67">
        <f t="shared" si="11"/>
        <v>0</v>
      </c>
      <c r="AE643" s="62">
        <f>if(T643="Lift &amp; Shift Prod",730,if(T643="Lift &amp; Shift Noprod",Assumptions!$B$3,0))</f>
        <v>0</v>
      </c>
      <c r="AF643" s="70">
        <f>if( U643=0,0,if(Y643=0, ((vlookup(AB643,'SKU Pricing'!A:B,Assumptions!$B$2,0)*W643)+(vlookup(AC643,'SKU Pricing'!A:B,Assumptions!$B$2,0)*X643))*AE643,((vlookup(AB643,'SKU Pricing'!A:B,Assumptions!$B$2,0)*W643)+(vlookup(AC643,'SKU Pricing'!A:B,Assumptions!$B$2,0)*(W643*8))+(vlookup(AD643,'SKU Pricing'!A:B,Assumptions!$B$2,0)*(X643-(W643*8))))*AE643))</f>
        <v>0</v>
      </c>
      <c r="AG643" s="67">
        <f t="shared" si="12"/>
        <v>0</v>
      </c>
      <c r="AH643" s="70">
        <f>ifna(vlookup(AG643,'SKU Pricing'!A:B,Assumptions!$B$2,0)*W643*AE643,0)</f>
        <v>0</v>
      </c>
      <c r="AI643" s="62" t="str">
        <f t="shared" si="13"/>
        <v/>
      </c>
      <c r="AJ643" s="62" t="str">
        <f>if(V643&lt;&gt;0, if(T643="Lift &amp; Shift Noprod",Assumptions!$B$9,if(V643=Assumptions!$B$6,Assumptions!$B$10,if(P643=1,Assumptions!$B$8,Assumptions!$B$7))),"")</f>
        <v/>
      </c>
      <c r="AK643" s="69">
        <f t="shared" si="14"/>
        <v>0</v>
      </c>
      <c r="AL643" s="69">
        <f>if(AJ643="Hyperdisk Balanced",Assumptions!$B$11,0)</f>
        <v>0</v>
      </c>
      <c r="AM643" s="69">
        <f>if(AJ643="Hyperdisk Balanced",Assumptions!$B$12,0)</f>
        <v>0</v>
      </c>
      <c r="AN643" s="70">
        <f>if(AK643=0,0,if(AJ643="Hyperdisk Balanced",vlookup(AK643&amp;" provisioned space",'SKU Pricing'!A:B,Assumptions!$B$2,0)*Z643+vlookup(AK643&amp;" provisioned IOPS",'SKU Pricing'!A:B,Assumptions!$B$2,0)*AL643*730+vlookup(AK643&amp;" provisioned throughput",'SKU Pricing'!A:B,Assumptions!$B$2,0)*AM643*730,vlookup(AK643,'SKU Pricing'!A:B,Assumptions!$B$2,0)*Z643))</f>
        <v>0</v>
      </c>
      <c r="AO643" s="70">
        <f t="shared" si="15"/>
        <v>0</v>
      </c>
      <c r="AP643" s="71">
        <f t="shared" si="16"/>
        <v>0</v>
      </c>
      <c r="AQ643" s="70">
        <f>ifna(vlookup(AP643,'SKU Pricing'!A:B,Assumptions!$B$2,0)*AE643,0)</f>
        <v>0</v>
      </c>
      <c r="AR643" s="72">
        <v>0.0</v>
      </c>
    </row>
    <row r="644">
      <c r="A644" s="61" t="s">
        <v>787</v>
      </c>
      <c r="B644" s="62" t="str">
        <f>ifna(if(vlookup(A644,vOS!A:B,2,0)="","Unknown",vlookup(A644,vOS!A:B,2,0)),"Unknown")</f>
        <v>Microsoft Windows Server 2022 (64-bit)</v>
      </c>
      <c r="C644" s="62">
        <f>vlookup(B644,'OS Study'!A:D,2,0)</f>
        <v>0</v>
      </c>
      <c r="D644" s="62" t="str">
        <f>vlookup(B644,'OS Study'!A:D,3,0)</f>
        <v>Windows</v>
      </c>
      <c r="E644" s="62" t="str">
        <f>vlookup(B644,'OS Study'!A:D,4,0)</f>
        <v>Server</v>
      </c>
      <c r="F644" s="63" t="str">
        <f>vlookup(B644,'OS Study'!A:E,5,0)</f>
        <v>2022</v>
      </c>
      <c r="G644" s="62">
        <f>IF(vlookup(A644,'RVtools V2.1'!A:J,4,0)="non",0,1)</f>
        <v>0</v>
      </c>
      <c r="H644" s="62">
        <f>if(vlookup(A644,'RVtools V2.1'!A:K,11,0)="kube",1,0)</f>
        <v>0</v>
      </c>
      <c r="I644" s="62">
        <f t="shared" si="5"/>
        <v>0</v>
      </c>
      <c r="J644" s="62">
        <f>ifna(vlookup(A644,'Infra Study'!A:Q,17,0),0)</f>
        <v>1</v>
      </c>
      <c r="K644" s="64">
        <f>IFERROR(__xludf.DUMMYFUNCTION("N(REGEXMATCH(VLOOKUP(A644, 'RVtools V2.1'!A:H, 8, 0), ""^Serveur de fichiers""))"),0.0)</f>
        <v>0</v>
      </c>
      <c r="L644" s="64">
        <f t="shared" si="6"/>
        <v>0</v>
      </c>
      <c r="M644" s="65" t="str">
        <f>ifna(vlookup(A644,'RVtools V2.1'!A:I,8,0),"N/A")</f>
        <v>Infra - WSUS</v>
      </c>
      <c r="N644" s="64">
        <f>IFERROR(__xludf.DUMMYFUNCTION("IF(REGEXMATCH(M644, ""(?i)"" &amp; JOIN(""|"", SPLIT(""kalisil"", "" ""))), 1, 0)"),0.0)</f>
        <v>0</v>
      </c>
      <c r="O644" s="64" t="str">
        <f>vlookup(A644,'RVtools V2.1'!A:H,7,0)</f>
        <v>T3</v>
      </c>
      <c r="P644" s="64">
        <f>if(vlookup(A644,'RVtools V2.1'!A:H,5,0)="oui",1,0)</f>
        <v>0</v>
      </c>
      <c r="Q644" s="64">
        <f>ifna(vlookup(A644,vCPU!A:B,2,0),"Unknown")</f>
        <v>4</v>
      </c>
      <c r="R644" s="66">
        <f>ifna(vlookup(A644,vMemory!A:C,3,0),"Unknown")</f>
        <v>8</v>
      </c>
      <c r="S644" s="66">
        <f>ifna(vlookup(A644,vDisk!A:C,3,0),"Unknown")</f>
        <v>641</v>
      </c>
      <c r="T644" s="67" t="str">
        <f t="array" ref="T644">IFS(
   L644=1, "No Lift &amp; Shift",
   J644=1, XLOOKUP(A644, 'Infra Study'!A:A, 'Infra Study'!P:P),
   I644=1, "No Lift &amp; Shift",
   H644=1, "GKE",
   K644=1, "GCNV",
   G644=1, "Lift &amp; Shift Prod",
   TRUE, "Lift &amp; Shift Noprod"
)</f>
        <v>No Lift &amp; Shift</v>
      </c>
      <c r="U644" s="67">
        <f t="shared" si="7"/>
        <v>0</v>
      </c>
      <c r="V644" s="68">
        <f>if(T644="Lift &amp; Shift Noprod",if( Y644=0,Assumptions!$B$5, Assumptions!$B$4),if(T644="Lift &amp; Shift Prod",if(AND(N644=1,O644="T1"),Assumptions!$B$6,Assumptions!$B$4),0))</f>
        <v>0</v>
      </c>
      <c r="W644" s="62">
        <f>if(V644&lt;&gt;0,if(Q644="Unknown", Assumptions!$B$42,If(Q644&gt;1,Q644,2)),0)</f>
        <v>0</v>
      </c>
      <c r="X644" s="69">
        <f>if(V644&lt;&gt;0,if(R644="Unknown", Assumptions!$B$43,R644),0)</f>
        <v>0</v>
      </c>
      <c r="Y644" s="68">
        <f t="shared" si="8"/>
        <v>0</v>
      </c>
      <c r="Z644" s="68">
        <f>if(V644&lt;&gt;0,if(  S644="Unknown", Assumptions!$B$44,S644),0)</f>
        <v>0</v>
      </c>
      <c r="AA644" s="68">
        <f>if(V644 ="N2",ifna(vlookup(W644&amp;"-"&amp;X644,'Ref. VM'!A:B,2,0),"Custom"),if(V644 ="E2" , ifna(vlookup(W644&amp;"-"&amp;X644,'Ref. VM'!D:E,2,0),"Custom"),if(V644="N2D",ifna(vlookup(W644&amp;"-"&amp;X644,'Ref. VM'!G:H,2,0),"Custom"),if(V644="N4",ifna(vlookup(W644&amp;"-"&amp;X644,'Ref. VM'!J:K,2,0),"Custom"),0))))</f>
        <v>0</v>
      </c>
      <c r="AB644" s="67">
        <f t="shared" si="9"/>
        <v>0</v>
      </c>
      <c r="AC644" s="67">
        <f t="shared" si="10"/>
        <v>0</v>
      </c>
      <c r="AD644" s="67">
        <f t="shared" si="11"/>
        <v>0</v>
      </c>
      <c r="AE644" s="62">
        <f>if(T644="Lift &amp; Shift Prod",730,if(T644="Lift &amp; Shift Noprod",Assumptions!$B$3,0))</f>
        <v>0</v>
      </c>
      <c r="AF644" s="70">
        <f>if( U644=0,0,if(Y644=0, ((vlookup(AB644,'SKU Pricing'!A:B,Assumptions!$B$2,0)*W644)+(vlookup(AC644,'SKU Pricing'!A:B,Assumptions!$B$2,0)*X644))*AE644,((vlookup(AB644,'SKU Pricing'!A:B,Assumptions!$B$2,0)*W644)+(vlookup(AC644,'SKU Pricing'!A:B,Assumptions!$B$2,0)*(W644*8))+(vlookup(AD644,'SKU Pricing'!A:B,Assumptions!$B$2,0)*(X644-(W644*8))))*AE644))</f>
        <v>0</v>
      </c>
      <c r="AG644" s="67">
        <f t="shared" si="12"/>
        <v>0</v>
      </c>
      <c r="AH644" s="70">
        <f>ifna(vlookup(AG644,'SKU Pricing'!A:B,Assumptions!$B$2,0)*W644*AE644,0)</f>
        <v>0</v>
      </c>
      <c r="AI644" s="62" t="str">
        <f t="shared" si="13"/>
        <v/>
      </c>
      <c r="AJ644" s="62" t="str">
        <f>if(V644&lt;&gt;0, if(T644="Lift &amp; Shift Noprod",Assumptions!$B$9,if(V644=Assumptions!$B$6,Assumptions!$B$10,if(P644=1,Assumptions!$B$8,Assumptions!$B$7))),"")</f>
        <v/>
      </c>
      <c r="AK644" s="69">
        <f t="shared" si="14"/>
        <v>0</v>
      </c>
      <c r="AL644" s="69">
        <f>if(AJ644="Hyperdisk Balanced",Assumptions!$B$11,0)</f>
        <v>0</v>
      </c>
      <c r="AM644" s="69">
        <f>if(AJ644="Hyperdisk Balanced",Assumptions!$B$12,0)</f>
        <v>0</v>
      </c>
      <c r="AN644" s="70">
        <f>if(AK644=0,0,if(AJ644="Hyperdisk Balanced",vlookup(AK644&amp;" provisioned space",'SKU Pricing'!A:B,Assumptions!$B$2,0)*Z644+vlookup(AK644&amp;" provisioned IOPS",'SKU Pricing'!A:B,Assumptions!$B$2,0)*AL644*730+vlookup(AK644&amp;" provisioned throughput",'SKU Pricing'!A:B,Assumptions!$B$2,0)*AM644*730,vlookup(AK644,'SKU Pricing'!A:B,Assumptions!$B$2,0)*Z644))</f>
        <v>0</v>
      </c>
      <c r="AO644" s="70">
        <f t="shared" si="15"/>
        <v>0</v>
      </c>
      <c r="AP644" s="71">
        <f t="shared" si="16"/>
        <v>0</v>
      </c>
      <c r="AQ644" s="70">
        <f>ifna(vlookup(AP644,'SKU Pricing'!A:B,Assumptions!$B$2,0)*AE644,0)</f>
        <v>0</v>
      </c>
      <c r="AR644" s="72">
        <v>0.0</v>
      </c>
    </row>
    <row r="645">
      <c r="A645" s="61" t="s">
        <v>788</v>
      </c>
      <c r="B645" s="62" t="str">
        <f>ifna(if(vlookup(A645,vOS!A:B,2,0)="","Unknown",vlookup(A645,vOS!A:B,2,0)),"Unknown")</f>
        <v>Microsoft Windows Server 2019 (64-bit)</v>
      </c>
      <c r="C645" s="62">
        <f>vlookup(B645,'OS Study'!A:D,2,0)</f>
        <v>0</v>
      </c>
      <c r="D645" s="62" t="str">
        <f>vlookup(B645,'OS Study'!A:D,3,0)</f>
        <v>Windows</v>
      </c>
      <c r="E645" s="62" t="str">
        <f>vlookup(B645,'OS Study'!A:D,4,0)</f>
        <v>Server</v>
      </c>
      <c r="F645" s="63" t="str">
        <f>vlookup(B645,'OS Study'!A:E,5,0)</f>
        <v>2019</v>
      </c>
      <c r="G645" s="62">
        <f>IF(vlookup(A645,'RVtools V2.1'!A:J,4,0)="non",0,1)</f>
        <v>1</v>
      </c>
      <c r="H645" s="62">
        <f>if(vlookup(A645,'RVtools V2.1'!A:K,11,0)="kube",1,0)</f>
        <v>0</v>
      </c>
      <c r="I645" s="62">
        <f t="shared" si="5"/>
        <v>0</v>
      </c>
      <c r="J645" s="62">
        <f>ifna(vlookup(A645,'Infra Study'!A:Q,17,0),0)</f>
        <v>1</v>
      </c>
      <c r="K645" s="64">
        <f>IFERROR(__xludf.DUMMYFUNCTION("N(REGEXMATCH(VLOOKUP(A645, 'RVtools V2.1'!A:H, 8, 0), ""^Serveur de fichiers""))"),0.0)</f>
        <v>0</v>
      </c>
      <c r="L645" s="64">
        <f t="shared" si="6"/>
        <v>0</v>
      </c>
      <c r="M645" s="67" t="str">
        <f>ifna(vlookup(A645,'RVtools V2.1'!A:I,8,0),"N/A")</f>
        <v>Infra - WSUS</v>
      </c>
      <c r="N645" s="64">
        <f>IFERROR(__xludf.DUMMYFUNCTION("IF(REGEXMATCH(M645, ""(?i)"" &amp; JOIN(""|"", SPLIT(""kalisil"", "" ""))), 1, 0)"),0.0)</f>
        <v>0</v>
      </c>
      <c r="O645" s="64" t="str">
        <f>vlookup(A645,'RVtools V2.1'!A:H,7,0)</f>
        <v>T3</v>
      </c>
      <c r="P645" s="64">
        <f>if(vlookup(A645,'RVtools V2.1'!A:H,5,0)="oui",1,0)</f>
        <v>0</v>
      </c>
      <c r="Q645" s="64">
        <f>ifna(vlookup(A645,vCPU!A:B,2,0),"Unknown")</f>
        <v>2</v>
      </c>
      <c r="R645" s="66">
        <f>ifna(vlookup(A645,vMemory!A:C,3,0),"Unknown")</f>
        <v>8</v>
      </c>
      <c r="S645" s="66">
        <f>ifna(vlookup(A645,vDisk!A:C,3,0),"Unknown")</f>
        <v>907</v>
      </c>
      <c r="T645" s="67" t="str">
        <f t="array" ref="T645">IFS(
   L645=1, "No Lift &amp; Shift",
   J645=1, XLOOKUP(A645, 'Infra Study'!A:A, 'Infra Study'!P:P),
   I645=1, "No Lift &amp; Shift",
   H645=1, "GKE",
   K645=1, "GCNV",
   G645=1, "Lift &amp; Shift Prod",
   TRUE, "Lift &amp; Shift Noprod"
)</f>
        <v>No Lift &amp; Shift</v>
      </c>
      <c r="U645" s="67">
        <f t="shared" si="7"/>
        <v>0</v>
      </c>
      <c r="V645" s="68">
        <f>if(T645="Lift &amp; Shift Noprod",if( Y645=0,Assumptions!$B$5, Assumptions!$B$4),if(T645="Lift &amp; Shift Prod",if(AND(N645=1,O645="T1"),Assumptions!$B$6,Assumptions!$B$4),0))</f>
        <v>0</v>
      </c>
      <c r="W645" s="62">
        <f>if(V645&lt;&gt;0,if(Q645="Unknown", Assumptions!$B$42,If(Q645&gt;1,Q645,2)),0)</f>
        <v>0</v>
      </c>
      <c r="X645" s="69">
        <f>if(V645&lt;&gt;0,if(R645="Unknown", Assumptions!$B$43,R645),0)</f>
        <v>0</v>
      </c>
      <c r="Y645" s="68">
        <f t="shared" si="8"/>
        <v>0</v>
      </c>
      <c r="Z645" s="68">
        <f>if(V645&lt;&gt;0,if(  S645="Unknown", Assumptions!$B$44,S645),0)</f>
        <v>0</v>
      </c>
      <c r="AA645" s="68">
        <f>if(V645 ="N2",ifna(vlookup(W645&amp;"-"&amp;X645,'Ref. VM'!A:B,2,0),"Custom"),if(V645 ="E2" , ifna(vlookup(W645&amp;"-"&amp;X645,'Ref. VM'!D:E,2,0),"Custom"),if(V645="N2D",ifna(vlookup(W645&amp;"-"&amp;X645,'Ref. VM'!G:H,2,0),"Custom"),if(V645="N4",ifna(vlookup(W645&amp;"-"&amp;X645,'Ref. VM'!J:K,2,0),"Custom"),0))))</f>
        <v>0</v>
      </c>
      <c r="AB645" s="67">
        <f t="shared" si="9"/>
        <v>0</v>
      </c>
      <c r="AC645" s="67">
        <f t="shared" si="10"/>
        <v>0</v>
      </c>
      <c r="AD645" s="67">
        <f t="shared" si="11"/>
        <v>0</v>
      </c>
      <c r="AE645" s="62">
        <f>if(T645="Lift &amp; Shift Prod",730,if(T645="Lift &amp; Shift Noprod",Assumptions!$B$3,0))</f>
        <v>0</v>
      </c>
      <c r="AF645" s="70">
        <f>if( U645=0,0,if(Y645=0, ((vlookup(AB645,'SKU Pricing'!A:B,Assumptions!$B$2,0)*W645)+(vlookup(AC645,'SKU Pricing'!A:B,Assumptions!$B$2,0)*X645))*AE645,((vlookup(AB645,'SKU Pricing'!A:B,Assumptions!$B$2,0)*W645)+(vlookup(AC645,'SKU Pricing'!A:B,Assumptions!$B$2,0)*(W645*8))+(vlookup(AD645,'SKU Pricing'!A:B,Assumptions!$B$2,0)*(X645-(W645*8))))*AE645))</f>
        <v>0</v>
      </c>
      <c r="AG645" s="67">
        <f t="shared" si="12"/>
        <v>0</v>
      </c>
      <c r="AH645" s="70">
        <f>ifna(vlookup(AG645,'SKU Pricing'!A:B,Assumptions!$B$2,0)*W645*AE645,0)</f>
        <v>0</v>
      </c>
      <c r="AI645" s="62" t="str">
        <f t="shared" si="13"/>
        <v/>
      </c>
      <c r="AJ645" s="62" t="str">
        <f>if(V645&lt;&gt;0, if(T645="Lift &amp; Shift Noprod",Assumptions!$B$9,if(V645=Assumptions!$B$6,Assumptions!$B$10,if(P645=1,Assumptions!$B$8,Assumptions!$B$7))),"")</f>
        <v/>
      </c>
      <c r="AK645" s="69">
        <f t="shared" si="14"/>
        <v>0</v>
      </c>
      <c r="AL645" s="69">
        <f>if(AJ645="Hyperdisk Balanced",Assumptions!$B$11,0)</f>
        <v>0</v>
      </c>
      <c r="AM645" s="69">
        <f>if(AJ645="Hyperdisk Balanced",Assumptions!$B$12,0)</f>
        <v>0</v>
      </c>
      <c r="AN645" s="70">
        <f>if(AK645=0,0,if(AJ645="Hyperdisk Balanced",vlookup(AK645&amp;" provisioned space",'SKU Pricing'!A:B,Assumptions!$B$2,0)*Z645+vlookup(AK645&amp;" provisioned IOPS",'SKU Pricing'!A:B,Assumptions!$B$2,0)*AL645*730+vlookup(AK645&amp;" provisioned throughput",'SKU Pricing'!A:B,Assumptions!$B$2,0)*AM645*730,vlookup(AK645,'SKU Pricing'!A:B,Assumptions!$B$2,0)*Z645))</f>
        <v>0</v>
      </c>
      <c r="AO645" s="70">
        <f t="shared" si="15"/>
        <v>0</v>
      </c>
      <c r="AP645" s="71">
        <f t="shared" si="16"/>
        <v>0</v>
      </c>
      <c r="AQ645" s="70">
        <f>ifna(vlookup(AP645,'SKU Pricing'!A:B,Assumptions!$B$2,0)*AE645,0)</f>
        <v>0</v>
      </c>
      <c r="AR645" s="72">
        <v>0.0</v>
      </c>
    </row>
    <row r="646">
      <c r="A646" s="61" t="s">
        <v>789</v>
      </c>
      <c r="B646" s="62" t="str">
        <f>ifna(if(vlookup(A646,vOS!A:B,2,0)="","Unknown",vlookup(A646,vOS!A:B,2,0)),"Unknown")</f>
        <v>Microsoft Windows Server 2022 (64-bit)</v>
      </c>
      <c r="C646" s="62">
        <f>vlookup(B646,'OS Study'!A:D,2,0)</f>
        <v>0</v>
      </c>
      <c r="D646" s="62" t="str">
        <f>vlookup(B646,'OS Study'!A:D,3,0)</f>
        <v>Windows</v>
      </c>
      <c r="E646" s="62" t="str">
        <f>vlookup(B646,'OS Study'!A:D,4,0)</f>
        <v>Server</v>
      </c>
      <c r="F646" s="63" t="str">
        <f>vlookup(B646,'OS Study'!A:E,5,0)</f>
        <v>2022</v>
      </c>
      <c r="G646" s="62">
        <f>IF(vlookup(A646,'RVtools V2.1'!A:J,4,0)="non",0,1)</f>
        <v>1</v>
      </c>
      <c r="H646" s="62">
        <f>if(vlookup(A646,'RVtools V2.1'!A:K,11,0)="kube",1,0)</f>
        <v>0</v>
      </c>
      <c r="I646" s="62">
        <f t="shared" si="5"/>
        <v>0</v>
      </c>
      <c r="J646" s="62">
        <f>ifna(vlookup(A646,'Infra Study'!A:Q,17,0),0)</f>
        <v>1</v>
      </c>
      <c r="K646" s="64">
        <f>IFERROR(__xludf.DUMMYFUNCTION("N(REGEXMATCH(VLOOKUP(A646, 'RVtools V2.1'!A:H, 8, 0), ""^Serveur de fichiers""))"),0.0)</f>
        <v>0</v>
      </c>
      <c r="L646" s="64">
        <f t="shared" si="6"/>
        <v>0</v>
      </c>
      <c r="M646" s="67" t="str">
        <f>ifna(vlookup(A646,'RVtools V2.1'!A:I,8,0),"N/A")</f>
        <v>Infra - WSUS</v>
      </c>
      <c r="N646" s="64">
        <f>IFERROR(__xludf.DUMMYFUNCTION("IF(REGEXMATCH(M646, ""(?i)"" &amp; JOIN(""|"", SPLIT(""kalisil"", "" ""))), 1, 0)"),0.0)</f>
        <v>0</v>
      </c>
      <c r="O646" s="64" t="str">
        <f>vlookup(A646,'RVtools V2.1'!A:H,7,0)</f>
        <v>T3</v>
      </c>
      <c r="P646" s="64">
        <f>if(vlookup(A646,'RVtools V2.1'!A:H,5,0)="oui",1,0)</f>
        <v>0</v>
      </c>
      <c r="Q646" s="64">
        <f>ifna(vlookup(A646,vCPU!A:B,2,0),"Unknown")</f>
        <v>4</v>
      </c>
      <c r="R646" s="66">
        <f>ifna(vlookup(A646,vMemory!A:C,3,0),"Unknown")</f>
        <v>8</v>
      </c>
      <c r="S646" s="66">
        <f>ifna(vlookup(A646,vDisk!A:C,3,0),"Unknown")</f>
        <v>1690</v>
      </c>
      <c r="T646" s="67" t="str">
        <f t="array" ref="T646">IFS(
   L646=1, "No Lift &amp; Shift",
   J646=1, XLOOKUP(A646, 'Infra Study'!A:A, 'Infra Study'!P:P),
   I646=1, "No Lift &amp; Shift",
   H646=1, "GKE",
   K646=1, "GCNV",
   G646=1, "Lift &amp; Shift Prod",
   TRUE, "Lift &amp; Shift Noprod"
)</f>
        <v>No Lift &amp; Shift</v>
      </c>
      <c r="U646" s="67">
        <f t="shared" si="7"/>
        <v>0</v>
      </c>
      <c r="V646" s="68">
        <f>if(T646="Lift &amp; Shift Noprod",if( Y646=0,Assumptions!$B$5, Assumptions!$B$4),if(T646="Lift &amp; Shift Prod",if(AND(N646=1,O646="T1"),Assumptions!$B$6,Assumptions!$B$4),0))</f>
        <v>0</v>
      </c>
      <c r="W646" s="62">
        <f>if(V646&lt;&gt;0,if(Q646="Unknown", Assumptions!$B$42,If(Q646&gt;1,Q646,2)),0)</f>
        <v>0</v>
      </c>
      <c r="X646" s="69">
        <f>if(V646&lt;&gt;0,if(R646="Unknown", Assumptions!$B$43,R646),0)</f>
        <v>0</v>
      </c>
      <c r="Y646" s="68">
        <f t="shared" si="8"/>
        <v>0</v>
      </c>
      <c r="Z646" s="68">
        <f>if(V646&lt;&gt;0,if(  S646="Unknown", Assumptions!$B$44,S646),0)</f>
        <v>0</v>
      </c>
      <c r="AA646" s="68">
        <f>if(V646 ="N2",ifna(vlookup(W646&amp;"-"&amp;X646,'Ref. VM'!A:B,2,0),"Custom"),if(V646 ="E2" , ifna(vlookup(W646&amp;"-"&amp;X646,'Ref. VM'!D:E,2,0),"Custom"),if(V646="N2D",ifna(vlookup(W646&amp;"-"&amp;X646,'Ref. VM'!G:H,2,0),"Custom"),if(V646="N4",ifna(vlookup(W646&amp;"-"&amp;X646,'Ref. VM'!J:K,2,0),"Custom"),0))))</f>
        <v>0</v>
      </c>
      <c r="AB646" s="67">
        <f t="shared" si="9"/>
        <v>0</v>
      </c>
      <c r="AC646" s="67">
        <f t="shared" si="10"/>
        <v>0</v>
      </c>
      <c r="AD646" s="67">
        <f t="shared" si="11"/>
        <v>0</v>
      </c>
      <c r="AE646" s="62">
        <f>if(T646="Lift &amp; Shift Prod",730,if(T646="Lift &amp; Shift Noprod",Assumptions!$B$3,0))</f>
        <v>0</v>
      </c>
      <c r="AF646" s="70">
        <f>if( U646=0,0,if(Y646=0, ((vlookup(AB646,'SKU Pricing'!A:B,Assumptions!$B$2,0)*W646)+(vlookup(AC646,'SKU Pricing'!A:B,Assumptions!$B$2,0)*X646))*AE646,((vlookup(AB646,'SKU Pricing'!A:B,Assumptions!$B$2,0)*W646)+(vlookup(AC646,'SKU Pricing'!A:B,Assumptions!$B$2,0)*(W646*8))+(vlookup(AD646,'SKU Pricing'!A:B,Assumptions!$B$2,0)*(X646-(W646*8))))*AE646))</f>
        <v>0</v>
      </c>
      <c r="AG646" s="67">
        <f t="shared" si="12"/>
        <v>0</v>
      </c>
      <c r="AH646" s="70">
        <f>ifna(vlookup(AG646,'SKU Pricing'!A:B,Assumptions!$B$2,0)*W646*AE646,0)</f>
        <v>0</v>
      </c>
      <c r="AI646" s="62" t="str">
        <f t="shared" si="13"/>
        <v/>
      </c>
      <c r="AJ646" s="62" t="str">
        <f>if(V646&lt;&gt;0, if(T646="Lift &amp; Shift Noprod",Assumptions!$B$9,if(V646=Assumptions!$B$6,Assumptions!$B$10,if(P646=1,Assumptions!$B$8,Assumptions!$B$7))),"")</f>
        <v/>
      </c>
      <c r="AK646" s="69">
        <f t="shared" si="14"/>
        <v>0</v>
      </c>
      <c r="AL646" s="69">
        <f>if(AJ646="Hyperdisk Balanced",Assumptions!$B$11,0)</f>
        <v>0</v>
      </c>
      <c r="AM646" s="69">
        <f>if(AJ646="Hyperdisk Balanced",Assumptions!$B$12,0)</f>
        <v>0</v>
      </c>
      <c r="AN646" s="70">
        <f>if(AK646=0,0,if(AJ646="Hyperdisk Balanced",vlookup(AK646&amp;" provisioned space",'SKU Pricing'!A:B,Assumptions!$B$2,0)*Z646+vlookup(AK646&amp;" provisioned IOPS",'SKU Pricing'!A:B,Assumptions!$B$2,0)*AL646*730+vlookup(AK646&amp;" provisioned throughput",'SKU Pricing'!A:B,Assumptions!$B$2,0)*AM646*730,vlookup(AK646,'SKU Pricing'!A:B,Assumptions!$B$2,0)*Z646))</f>
        <v>0</v>
      </c>
      <c r="AO646" s="70">
        <f t="shared" si="15"/>
        <v>0</v>
      </c>
      <c r="AP646" s="71">
        <f t="shared" si="16"/>
        <v>0</v>
      </c>
      <c r="AQ646" s="70">
        <f>ifna(vlookup(AP646,'SKU Pricing'!A:B,Assumptions!$B$2,0)*AE646,0)</f>
        <v>0</v>
      </c>
      <c r="AR646" s="72">
        <v>0.0</v>
      </c>
    </row>
    <row r="647">
      <c r="A647" s="61" t="s">
        <v>790</v>
      </c>
      <c r="B647" s="62" t="str">
        <f>ifna(if(vlookup(A647,vOS!A:B,2,0)="","Unknown",vlookup(A647,vOS!A:B,2,0)),"Unknown")</f>
        <v>Microsoft Windows Server 2022 (64-bit)</v>
      </c>
      <c r="C647" s="62">
        <f>vlookup(B647,'OS Study'!A:D,2,0)</f>
        <v>0</v>
      </c>
      <c r="D647" s="62" t="str">
        <f>vlookup(B647,'OS Study'!A:D,3,0)</f>
        <v>Windows</v>
      </c>
      <c r="E647" s="62" t="str">
        <f>vlookup(B647,'OS Study'!A:D,4,0)</f>
        <v>Server</v>
      </c>
      <c r="F647" s="63" t="str">
        <f>vlookup(B647,'OS Study'!A:E,5,0)</f>
        <v>2022</v>
      </c>
      <c r="G647" s="62">
        <f>IF(vlookup(A647,'RVtools V2.1'!A:J,4,0)="non",0,1)</f>
        <v>0</v>
      </c>
      <c r="H647" s="62">
        <f>if(vlookup(A647,'RVtools V2.1'!A:K,11,0)="kube",1,0)</f>
        <v>0</v>
      </c>
      <c r="I647" s="62">
        <f t="shared" si="5"/>
        <v>0</v>
      </c>
      <c r="J647" s="62">
        <f>ifna(vlookup(A647,'Infra Study'!A:Q,17,0),0)</f>
        <v>1</v>
      </c>
      <c r="K647" s="64">
        <f>IFERROR(__xludf.DUMMYFUNCTION("N(REGEXMATCH(VLOOKUP(A647, 'RVtools V2.1'!A:H, 8, 0), ""^Serveur de fichiers""))"),0.0)</f>
        <v>0</v>
      </c>
      <c r="L647" s="64">
        <f t="shared" si="6"/>
        <v>0</v>
      </c>
      <c r="M647" s="65" t="str">
        <f>ifna(vlookup(A647,'RVtools V2.1'!A:I,8,0),"N/A")</f>
        <v>Infra - WSUS</v>
      </c>
      <c r="N647" s="64">
        <f>IFERROR(__xludf.DUMMYFUNCTION("IF(REGEXMATCH(M647, ""(?i)"" &amp; JOIN(""|"", SPLIT(""kalisil"", "" ""))), 1, 0)"),0.0)</f>
        <v>0</v>
      </c>
      <c r="O647" s="64" t="str">
        <f>vlookup(A647,'RVtools V2.1'!A:H,7,0)</f>
        <v>T3</v>
      </c>
      <c r="P647" s="64">
        <f>if(vlookup(A647,'RVtools V2.1'!A:H,5,0)="oui",1,0)</f>
        <v>0</v>
      </c>
      <c r="Q647" s="64">
        <f>ifna(vlookup(A647,vCPU!A:B,2,0),"Unknown")</f>
        <v>4</v>
      </c>
      <c r="R647" s="66">
        <f>ifna(vlookup(A647,vMemory!A:C,3,0),"Unknown")</f>
        <v>16</v>
      </c>
      <c r="S647" s="66">
        <f>ifna(vlookup(A647,vDisk!A:C,3,0),"Unknown")</f>
        <v>301</v>
      </c>
      <c r="T647" s="67" t="str">
        <f t="array" ref="T647">IFS(
   L647=1, "No Lift &amp; Shift",
   J647=1, XLOOKUP(A647, 'Infra Study'!A:A, 'Infra Study'!P:P),
   I647=1, "No Lift &amp; Shift",
   H647=1, "GKE",
   K647=1, "GCNV",
   G647=1, "Lift &amp; Shift Prod",
   TRUE, "Lift &amp; Shift Noprod"
)</f>
        <v>No Lift &amp; Shift</v>
      </c>
      <c r="U647" s="67">
        <f t="shared" si="7"/>
        <v>0</v>
      </c>
      <c r="V647" s="68">
        <f>if(T647="Lift &amp; Shift Noprod",if( Y647=0,Assumptions!$B$5, Assumptions!$B$4),if(T647="Lift &amp; Shift Prod",if(AND(N647=1,O647="T1"),Assumptions!$B$6,Assumptions!$B$4),0))</f>
        <v>0</v>
      </c>
      <c r="W647" s="62">
        <f>if(V647&lt;&gt;0,if(Q647="Unknown", Assumptions!$B$42,If(Q647&gt;1,Q647,2)),0)</f>
        <v>0</v>
      </c>
      <c r="X647" s="69">
        <f>if(V647&lt;&gt;0,if(R647="Unknown", Assumptions!$B$43,R647),0)</f>
        <v>0</v>
      </c>
      <c r="Y647" s="68">
        <f t="shared" si="8"/>
        <v>0</v>
      </c>
      <c r="Z647" s="68">
        <f>if(V647&lt;&gt;0,if(  S647="Unknown", Assumptions!$B$44,S647),0)</f>
        <v>0</v>
      </c>
      <c r="AA647" s="68">
        <f>if(V647 ="N2",ifna(vlookup(W647&amp;"-"&amp;X647,'Ref. VM'!A:B,2,0),"Custom"),if(V647 ="E2" , ifna(vlookup(W647&amp;"-"&amp;X647,'Ref. VM'!D:E,2,0),"Custom"),if(V647="N2D",ifna(vlookup(W647&amp;"-"&amp;X647,'Ref. VM'!G:H,2,0),"Custom"),if(V647="N4",ifna(vlookup(W647&amp;"-"&amp;X647,'Ref. VM'!J:K,2,0),"Custom"),0))))</f>
        <v>0</v>
      </c>
      <c r="AB647" s="67">
        <f t="shared" si="9"/>
        <v>0</v>
      </c>
      <c r="AC647" s="67">
        <f t="shared" si="10"/>
        <v>0</v>
      </c>
      <c r="AD647" s="67">
        <f t="shared" si="11"/>
        <v>0</v>
      </c>
      <c r="AE647" s="62">
        <f>if(T647="Lift &amp; Shift Prod",730,if(T647="Lift &amp; Shift Noprod",Assumptions!$B$3,0))</f>
        <v>0</v>
      </c>
      <c r="AF647" s="70">
        <f>if( U647=0,0,if(Y647=0, ((vlookup(AB647,'SKU Pricing'!A:B,Assumptions!$B$2,0)*W647)+(vlookup(AC647,'SKU Pricing'!A:B,Assumptions!$B$2,0)*X647))*AE647,((vlookup(AB647,'SKU Pricing'!A:B,Assumptions!$B$2,0)*W647)+(vlookup(AC647,'SKU Pricing'!A:B,Assumptions!$B$2,0)*(W647*8))+(vlookup(AD647,'SKU Pricing'!A:B,Assumptions!$B$2,0)*(X647-(W647*8))))*AE647))</f>
        <v>0</v>
      </c>
      <c r="AG647" s="67">
        <f t="shared" si="12"/>
        <v>0</v>
      </c>
      <c r="AH647" s="70">
        <f>ifna(vlookup(AG647,'SKU Pricing'!A:B,Assumptions!$B$2,0)*W647*AE647,0)</f>
        <v>0</v>
      </c>
      <c r="AI647" s="62" t="str">
        <f t="shared" si="13"/>
        <v/>
      </c>
      <c r="AJ647" s="62" t="str">
        <f>if(V647&lt;&gt;0, if(T647="Lift &amp; Shift Noprod",Assumptions!$B$9,if(V647=Assumptions!$B$6,Assumptions!$B$10,if(P647=1,Assumptions!$B$8,Assumptions!$B$7))),"")</f>
        <v/>
      </c>
      <c r="AK647" s="69">
        <f t="shared" si="14"/>
        <v>0</v>
      </c>
      <c r="AL647" s="69">
        <f>if(AJ647="Hyperdisk Balanced",Assumptions!$B$11,0)</f>
        <v>0</v>
      </c>
      <c r="AM647" s="69">
        <f>if(AJ647="Hyperdisk Balanced",Assumptions!$B$12,0)</f>
        <v>0</v>
      </c>
      <c r="AN647" s="70">
        <f>if(AK647=0,0,if(AJ647="Hyperdisk Balanced",vlookup(AK647&amp;" provisioned space",'SKU Pricing'!A:B,Assumptions!$B$2,0)*Z647+vlookup(AK647&amp;" provisioned IOPS",'SKU Pricing'!A:B,Assumptions!$B$2,0)*AL647*730+vlookup(AK647&amp;" provisioned throughput",'SKU Pricing'!A:B,Assumptions!$B$2,0)*AM647*730,vlookup(AK647,'SKU Pricing'!A:B,Assumptions!$B$2,0)*Z647))</f>
        <v>0</v>
      </c>
      <c r="AO647" s="70">
        <f t="shared" si="15"/>
        <v>0</v>
      </c>
      <c r="AP647" s="71">
        <f t="shared" si="16"/>
        <v>0</v>
      </c>
      <c r="AQ647" s="70">
        <f>ifna(vlookup(AP647,'SKU Pricing'!A:B,Assumptions!$B$2,0)*AE647,0)</f>
        <v>0</v>
      </c>
      <c r="AR647" s="72">
        <v>0.0</v>
      </c>
    </row>
    <row r="648">
      <c r="A648" s="61" t="s">
        <v>791</v>
      </c>
      <c r="B648" s="62" t="str">
        <f>ifna(if(vlookup(A648,vOS!A:B,2,0)="","Unknown",vlookup(A648,vOS!A:B,2,0)),"Unknown")</f>
        <v>Microsoft Windows Server 2022 (64-bit)</v>
      </c>
      <c r="C648" s="62">
        <f>vlookup(B648,'OS Study'!A:D,2,0)</f>
        <v>0</v>
      </c>
      <c r="D648" s="62" t="str">
        <f>vlookup(B648,'OS Study'!A:D,3,0)</f>
        <v>Windows</v>
      </c>
      <c r="E648" s="62" t="str">
        <f>vlookup(B648,'OS Study'!A:D,4,0)</f>
        <v>Server</v>
      </c>
      <c r="F648" s="63" t="str">
        <f>vlookup(B648,'OS Study'!A:E,5,0)</f>
        <v>2022</v>
      </c>
      <c r="G648" s="62">
        <f>IF(vlookup(A648,'RVtools V2.1'!A:J,4,0)="non",0,1)</f>
        <v>0</v>
      </c>
      <c r="H648" s="62">
        <f>if(vlookup(A648,'RVtools V2.1'!A:K,11,0)="kube",1,0)</f>
        <v>0</v>
      </c>
      <c r="I648" s="62">
        <f t="shared" si="5"/>
        <v>0</v>
      </c>
      <c r="J648" s="62">
        <f>ifna(vlookup(A648,'Infra Study'!A:Q,17,0),0)</f>
        <v>1</v>
      </c>
      <c r="K648" s="64">
        <f>IFERROR(__xludf.DUMMYFUNCTION("N(REGEXMATCH(VLOOKUP(A648, 'RVtools V2.1'!A:H, 8, 0), ""^Serveur de fichiers""))"),0.0)</f>
        <v>0</v>
      </c>
      <c r="L648" s="64">
        <f t="shared" si="6"/>
        <v>0</v>
      </c>
      <c r="M648" s="65" t="str">
        <f>ifna(vlookup(A648,'RVtools V2.1'!A:I,8,0),"N/A")</f>
        <v>Infra - WSUS</v>
      </c>
      <c r="N648" s="64">
        <f>IFERROR(__xludf.DUMMYFUNCTION("IF(REGEXMATCH(M648, ""(?i)"" &amp; JOIN(""|"", SPLIT(""kalisil"", "" ""))), 1, 0)"),0.0)</f>
        <v>0</v>
      </c>
      <c r="O648" s="64" t="str">
        <f>vlookup(A648,'RVtools V2.1'!A:H,7,0)</f>
        <v>T3</v>
      </c>
      <c r="P648" s="64">
        <f>if(vlookup(A648,'RVtools V2.1'!A:H,5,0)="oui",1,0)</f>
        <v>0</v>
      </c>
      <c r="Q648" s="64">
        <f>ifna(vlookup(A648,vCPU!A:B,2,0),"Unknown")</f>
        <v>4</v>
      </c>
      <c r="R648" s="66">
        <f>ifna(vlookup(A648,vMemory!A:C,3,0),"Unknown")</f>
        <v>8</v>
      </c>
      <c r="S648" s="66">
        <f>ifna(vlookup(A648,vDisk!A:C,3,0),"Unknown")</f>
        <v>226</v>
      </c>
      <c r="T648" s="67" t="str">
        <f t="array" ref="T648">IFS(
   L648=1, "No Lift &amp; Shift",
   J648=1, XLOOKUP(A648, 'Infra Study'!A:A, 'Infra Study'!P:P),
   I648=1, "No Lift &amp; Shift",
   H648=1, "GKE",
   K648=1, "GCNV",
   G648=1, "Lift &amp; Shift Prod",
   TRUE, "Lift &amp; Shift Noprod"
)</f>
        <v>No Lift &amp; Shift</v>
      </c>
      <c r="U648" s="67">
        <f t="shared" si="7"/>
        <v>0</v>
      </c>
      <c r="V648" s="68">
        <f>if(T648="Lift &amp; Shift Noprod",if( Y648=0,Assumptions!$B$5, Assumptions!$B$4),if(T648="Lift &amp; Shift Prod",if(AND(N648=1,O648="T1"),Assumptions!$B$6,Assumptions!$B$4),0))</f>
        <v>0</v>
      </c>
      <c r="W648" s="62">
        <f>if(V648&lt;&gt;0,if(Q648="Unknown", Assumptions!$B$42,If(Q648&gt;1,Q648,2)),0)</f>
        <v>0</v>
      </c>
      <c r="X648" s="69">
        <f>if(V648&lt;&gt;0,if(R648="Unknown", Assumptions!$B$43,R648),0)</f>
        <v>0</v>
      </c>
      <c r="Y648" s="68">
        <f t="shared" si="8"/>
        <v>0</v>
      </c>
      <c r="Z648" s="68">
        <f>if(V648&lt;&gt;0,if(  S648="Unknown", Assumptions!$B$44,S648),0)</f>
        <v>0</v>
      </c>
      <c r="AA648" s="68">
        <f>if(V648 ="N2",ifna(vlookup(W648&amp;"-"&amp;X648,'Ref. VM'!A:B,2,0),"Custom"),if(V648 ="E2" , ifna(vlookup(W648&amp;"-"&amp;X648,'Ref. VM'!D:E,2,0),"Custom"),if(V648="N2D",ifna(vlookup(W648&amp;"-"&amp;X648,'Ref. VM'!G:H,2,0),"Custom"),if(V648="N4",ifna(vlookup(W648&amp;"-"&amp;X648,'Ref. VM'!J:K,2,0),"Custom"),0))))</f>
        <v>0</v>
      </c>
      <c r="AB648" s="67">
        <f t="shared" si="9"/>
        <v>0</v>
      </c>
      <c r="AC648" s="67">
        <f t="shared" si="10"/>
        <v>0</v>
      </c>
      <c r="AD648" s="67">
        <f t="shared" si="11"/>
        <v>0</v>
      </c>
      <c r="AE648" s="62">
        <f>if(T648="Lift &amp; Shift Prod",730,if(T648="Lift &amp; Shift Noprod",Assumptions!$B$3,0))</f>
        <v>0</v>
      </c>
      <c r="AF648" s="70">
        <f>if( U648=0,0,if(Y648=0, ((vlookup(AB648,'SKU Pricing'!A:B,Assumptions!$B$2,0)*W648)+(vlookup(AC648,'SKU Pricing'!A:B,Assumptions!$B$2,0)*X648))*AE648,((vlookup(AB648,'SKU Pricing'!A:B,Assumptions!$B$2,0)*W648)+(vlookup(AC648,'SKU Pricing'!A:B,Assumptions!$B$2,0)*(W648*8))+(vlookup(AD648,'SKU Pricing'!A:B,Assumptions!$B$2,0)*(X648-(W648*8))))*AE648))</f>
        <v>0</v>
      </c>
      <c r="AG648" s="67">
        <f t="shared" si="12"/>
        <v>0</v>
      </c>
      <c r="AH648" s="70">
        <f>ifna(vlookup(AG648,'SKU Pricing'!A:B,Assumptions!$B$2,0)*W648*AE648,0)</f>
        <v>0</v>
      </c>
      <c r="AI648" s="62" t="str">
        <f t="shared" si="13"/>
        <v/>
      </c>
      <c r="AJ648" s="62" t="str">
        <f>if(V648&lt;&gt;0, if(T648="Lift &amp; Shift Noprod",Assumptions!$B$9,if(V648=Assumptions!$B$6,Assumptions!$B$10,if(P648=1,Assumptions!$B$8,Assumptions!$B$7))),"")</f>
        <v/>
      </c>
      <c r="AK648" s="69">
        <f t="shared" si="14"/>
        <v>0</v>
      </c>
      <c r="AL648" s="69">
        <f>if(AJ648="Hyperdisk Balanced",Assumptions!$B$11,0)</f>
        <v>0</v>
      </c>
      <c r="AM648" s="69">
        <f>if(AJ648="Hyperdisk Balanced",Assumptions!$B$12,0)</f>
        <v>0</v>
      </c>
      <c r="AN648" s="70">
        <f>if(AK648=0,0,if(AJ648="Hyperdisk Balanced",vlookup(AK648&amp;" provisioned space",'SKU Pricing'!A:B,Assumptions!$B$2,0)*Z648+vlookup(AK648&amp;" provisioned IOPS",'SKU Pricing'!A:B,Assumptions!$B$2,0)*AL648*730+vlookup(AK648&amp;" provisioned throughput",'SKU Pricing'!A:B,Assumptions!$B$2,0)*AM648*730,vlookup(AK648,'SKU Pricing'!A:B,Assumptions!$B$2,0)*Z648))</f>
        <v>0</v>
      </c>
      <c r="AO648" s="70">
        <f t="shared" si="15"/>
        <v>0</v>
      </c>
      <c r="AP648" s="71">
        <f t="shared" si="16"/>
        <v>0</v>
      </c>
      <c r="AQ648" s="70">
        <f>ifna(vlookup(AP648,'SKU Pricing'!A:B,Assumptions!$B$2,0)*AE648,0)</f>
        <v>0</v>
      </c>
      <c r="AR648" s="72">
        <v>0.0</v>
      </c>
    </row>
    <row r="649">
      <c r="A649" s="61" t="s">
        <v>792</v>
      </c>
      <c r="B649" s="62" t="str">
        <f>ifna(if(vlookup(A649,vOS!A:B,2,0)="","Unknown",vlookup(A649,vOS!A:B,2,0)),"Unknown")</f>
        <v>Microsoft Windows Server 2016 or later (64-bit)</v>
      </c>
      <c r="C649" s="62">
        <f>vlookup(B649,'OS Study'!A:D,2,0)</f>
        <v>0</v>
      </c>
      <c r="D649" s="62" t="str">
        <f>vlookup(B649,'OS Study'!A:D,3,0)</f>
        <v>Windows</v>
      </c>
      <c r="E649" s="62" t="str">
        <f>vlookup(B649,'OS Study'!A:D,4,0)</f>
        <v>Server</v>
      </c>
      <c r="F649" s="63" t="str">
        <f>vlookup(B649,'OS Study'!A:E,5,0)</f>
        <v>2016</v>
      </c>
      <c r="G649" s="62">
        <f>IF(vlookup(A649,'RVtools V2.1'!A:J,4,0)="non",0,1)</f>
        <v>1</v>
      </c>
      <c r="H649" s="62">
        <f>if(vlookup(A649,'RVtools V2.1'!A:K,11,0)="kube",1,0)</f>
        <v>0</v>
      </c>
      <c r="I649" s="62">
        <f t="shared" si="5"/>
        <v>0</v>
      </c>
      <c r="J649" s="62">
        <f>ifna(vlookup(A649,'Infra Study'!A:Q,17,0),0)</f>
        <v>0</v>
      </c>
      <c r="K649" s="64">
        <f>IFERROR(__xludf.DUMMYFUNCTION("N(REGEXMATCH(VLOOKUP(A649, 'RVtools V2.1'!A:H, 8, 0), ""^Serveur de fichiers""))"),0.0)</f>
        <v>0</v>
      </c>
      <c r="L649" s="64">
        <f t="shared" si="6"/>
        <v>0</v>
      </c>
      <c r="M649" s="67" t="str">
        <f>ifna(vlookup(A649,'RVtools V2.1'!A:I,8,0),"N/A")</f>
        <v>Infra Domain CTRL - ALP</v>
      </c>
      <c r="N649" s="64">
        <f>IFERROR(__xludf.DUMMYFUNCTION("IF(REGEXMATCH(M649, ""(?i)"" &amp; JOIN(""|"", SPLIT(""kalisil"", "" ""))), 1, 0)"),0.0)</f>
        <v>0</v>
      </c>
      <c r="O649" s="64" t="str">
        <f>vlookup(A649,'RVtools V2.1'!A:H,7,0)</f>
        <v>T2</v>
      </c>
      <c r="P649" s="64">
        <f>if(vlookup(A649,'RVtools V2.1'!A:H,5,0)="oui",1,0)</f>
        <v>1</v>
      </c>
      <c r="Q649" s="64">
        <f>ifna(vlookup(A649,vCPU!A:B,2,0),"Unknown")</f>
        <v>2</v>
      </c>
      <c r="R649" s="66">
        <f>ifna(vlookup(A649,vMemory!A:C,3,0),"Unknown")</f>
        <v>4</v>
      </c>
      <c r="S649" s="66">
        <f>ifna(vlookup(A649,vDisk!A:C,3,0),"Unknown")</f>
        <v>97</v>
      </c>
      <c r="T649" s="67" t="str">
        <f t="array" ref="T649">IFS(
   L649=1, "No Lift &amp; Shift",
   J649=1, XLOOKUP(A649, 'Infra Study'!A:A, 'Infra Study'!P:P),
   I649=1, "No Lift &amp; Shift",
   H649=1, "GKE",
   K649=1, "GCNV",
   G649=1, "Lift &amp; Shift Prod",
   TRUE, "Lift &amp; Shift Noprod"
)</f>
        <v>Lift &amp; Shift Prod</v>
      </c>
      <c r="U649" s="67">
        <f t="shared" si="7"/>
        <v>1</v>
      </c>
      <c r="V649" s="68" t="str">
        <f>if(T649="Lift &amp; Shift Noprod",if( Y649=0,Assumptions!$B$5, Assumptions!$B$4),if(T649="Lift &amp; Shift Prod",if(AND(N649=1,O649="T1"),Assumptions!$B$6,Assumptions!$B$4),0))</f>
        <v>N2D</v>
      </c>
      <c r="W649" s="69">
        <f>if(V649&lt;&gt;0,if(Q649="Unknown", Assumptions!$B$42,If(Q649&gt;1,Q649,2)),0)</f>
        <v>2</v>
      </c>
      <c r="X649" s="69">
        <f>if(V649&lt;&gt;0,if(R649="Unknown", Assumptions!$B$43,R649),0)</f>
        <v>4</v>
      </c>
      <c r="Y649" s="68">
        <f t="shared" si="8"/>
        <v>0</v>
      </c>
      <c r="Z649" s="68">
        <f>if(V649&lt;&gt;0,if(  S649="Unknown", Assumptions!$B$44,S649),0)</f>
        <v>97</v>
      </c>
      <c r="AA649" s="68" t="str">
        <f>if(V649 ="N2",ifna(vlookup(W649&amp;"-"&amp;X649,'Ref. VM'!A:B,2,0),"Custom"),if(V649 ="E2" , ifna(vlookup(W649&amp;"-"&amp;X649,'Ref. VM'!D:E,2,0),"Custom"),if(V649="N2D",ifna(vlookup(W649&amp;"-"&amp;X649,'Ref. VM'!G:H,2,0),"Custom"),if(V649="N4",ifna(vlookup(W649&amp;"-"&amp;X649,'Ref. VM'!J:K,2,0),"Custom"),0))))</f>
        <v>Custom</v>
      </c>
      <c r="AB649" s="67" t="str">
        <f t="shared" si="9"/>
        <v>N2D-Custom vCPUs-CUD 3y</v>
      </c>
      <c r="AC649" s="67" t="str">
        <f t="shared" si="10"/>
        <v>N2D-Custom RAM-CUD 3y</v>
      </c>
      <c r="AD649" s="67">
        <f t="shared" si="11"/>
        <v>0</v>
      </c>
      <c r="AE649" s="69">
        <f>if(T649="Lift &amp; Shift Prod",730,if(T649="Lift &amp; Shift Noprod",Assumptions!$B$3,0))</f>
        <v>730</v>
      </c>
      <c r="AF649" s="70">
        <f>if( U649=0,0,if(Y649=0, ((vlookup(AB649,'SKU Pricing'!A:B,Assumptions!$B$2,0)*W649)+(vlookup(AC649,'SKU Pricing'!A:B,Assumptions!$B$2,0)*X649))*AE649,((vlookup(AB649,'SKU Pricing'!A:B,Assumptions!$B$2,0)*W649)+(vlookup(AC649,'SKU Pricing'!A:B,Assumptions!$B$2,0)*(W649*8))+(vlookup(AD649,'SKU Pricing'!A:B,Assumptions!$B$2,0)*(X649-(W649*8))))*AE649))</f>
        <v>27.90832632</v>
      </c>
      <c r="AG649" s="67" t="str">
        <f t="shared" si="12"/>
        <v>Windows Server</v>
      </c>
      <c r="AH649" s="70">
        <f>ifna(vlookup(AG649,'SKU Pricing'!A:B,Assumptions!$B$2,0)*W649*AE649,0)</f>
        <v>67.16</v>
      </c>
      <c r="AI649" s="62" t="str">
        <f t="shared" si="13"/>
        <v/>
      </c>
      <c r="AJ649" s="62" t="str">
        <f>if(V649&lt;&gt;0, if(T649="Lift &amp; Shift Noprod",Assumptions!$B$9,if(V649=Assumptions!$B$6,Assumptions!$B$10,if(P649=1,Assumptions!$B$8,Assumptions!$B$7))),"")</f>
        <v>SSD</v>
      </c>
      <c r="AK649" s="69" t="str">
        <f t="shared" si="14"/>
        <v>SSD</v>
      </c>
      <c r="AL649" s="69">
        <f>if(AJ649="Hyperdisk Balanced",Assumptions!$B$11,0)</f>
        <v>0</v>
      </c>
      <c r="AM649" s="69">
        <f>if(AJ649="Hyperdisk Balanced",Assumptions!$B$12,0)</f>
        <v>0</v>
      </c>
      <c r="AN649" s="70">
        <f>if(AK649=0,0,if(AJ649="Hyperdisk Balanced",vlookup(AK649&amp;" provisioned space",'SKU Pricing'!A:B,Assumptions!$B$2,0)*Z649+vlookup(AK649&amp;" provisioned IOPS",'SKU Pricing'!A:B,Assumptions!$B$2,0)*AL649*730+vlookup(AK649&amp;" provisioned throughput",'SKU Pricing'!A:B,Assumptions!$B$2,0)*AM649*730,vlookup(AK649,'SKU Pricing'!A:B,Assumptions!$B$2,0)*Z649))</f>
        <v>19.109</v>
      </c>
      <c r="AO649" s="70">
        <f t="shared" si="15"/>
        <v>114.1773263</v>
      </c>
      <c r="AP649" s="71" t="str">
        <f t="shared" si="16"/>
        <v>VM Manager</v>
      </c>
      <c r="AQ649" s="70">
        <f>ifna(vlookup(AP649,'SKU Pricing'!A:B,Assumptions!$B$2,0)*AE649,0)</f>
        <v>2.19</v>
      </c>
      <c r="AR649" s="72">
        <v>0.0</v>
      </c>
    </row>
    <row r="650">
      <c r="A650" s="61" t="s">
        <v>793</v>
      </c>
      <c r="B650" s="62" t="str">
        <f>ifna(if(vlookup(A650,vOS!A:B,2,0)="","Unknown",vlookup(A650,vOS!A:B,2,0)),"Unknown")</f>
        <v>Microsoft Windows Server 2022 (64-bit)</v>
      </c>
      <c r="C650" s="62">
        <f>vlookup(B650,'OS Study'!A:D,2,0)</f>
        <v>0</v>
      </c>
      <c r="D650" s="62" t="str">
        <f>vlookup(B650,'OS Study'!A:D,3,0)</f>
        <v>Windows</v>
      </c>
      <c r="E650" s="62" t="str">
        <f>vlookup(B650,'OS Study'!A:D,4,0)</f>
        <v>Server</v>
      </c>
      <c r="F650" s="63" t="str">
        <f>vlookup(B650,'OS Study'!A:E,5,0)</f>
        <v>2022</v>
      </c>
      <c r="G650" s="62">
        <f>IF(vlookup(A650,'RVtools V2.1'!A:J,4,0)="non",0,1)</f>
        <v>1</v>
      </c>
      <c r="H650" s="62">
        <f>if(vlookup(A650,'RVtools V2.1'!A:K,11,0)="kube",1,0)</f>
        <v>0</v>
      </c>
      <c r="I650" s="62">
        <f t="shared" si="5"/>
        <v>0</v>
      </c>
      <c r="J650" s="62">
        <f>ifna(vlookup(A650,'Infra Study'!A:Q,17,0),0)</f>
        <v>1</v>
      </c>
      <c r="K650" s="64">
        <f>IFERROR(__xludf.DUMMYFUNCTION("N(REGEXMATCH(VLOOKUP(A650, 'RVtools V2.1'!A:H, 8, 0), ""^Serveur de fichiers""))"),0.0)</f>
        <v>0</v>
      </c>
      <c r="L650" s="64">
        <f t="shared" si="6"/>
        <v>0</v>
      </c>
      <c r="M650" s="67" t="str">
        <f>ifna(vlookup(A650,'RVtools V2.1'!A:I,8,0),"N/A")</f>
        <v>Infra Domain CTRL - BGO</v>
      </c>
      <c r="N650" s="64">
        <f>IFERROR(__xludf.DUMMYFUNCTION("IF(REGEXMATCH(M650, ""(?i)"" &amp; JOIN(""|"", SPLIT(""kalisil"", "" ""))), 1, 0)"),0.0)</f>
        <v>0</v>
      </c>
      <c r="O650" s="64" t="str">
        <f>vlookup(A650,'RVtools V2.1'!A:H,7,0)</f>
        <v>T2</v>
      </c>
      <c r="P650" s="64">
        <f>if(vlookup(A650,'RVtools V2.1'!A:H,5,0)="oui",1,0)</f>
        <v>1</v>
      </c>
      <c r="Q650" s="64">
        <f>ifna(vlookup(A650,vCPU!A:B,2,0),"Unknown")</f>
        <v>2</v>
      </c>
      <c r="R650" s="66">
        <f>ifna(vlookup(A650,vMemory!A:C,3,0),"Unknown")</f>
        <v>4</v>
      </c>
      <c r="S650" s="66">
        <f>ifna(vlookup(A650,vDisk!A:C,3,0),"Unknown")</f>
        <v>135</v>
      </c>
      <c r="T650" s="67" t="str">
        <f t="array" ref="T650">IFS(
   L650=1, "No Lift &amp; Shift",
   J650=1, XLOOKUP(A650, 'Infra Study'!A:A, 'Infra Study'!P:P),
   I650=1, "No Lift &amp; Shift",
   H650=1, "GKE",
   K650=1, "GCNV",
   G650=1, "Lift &amp; Shift Prod",
   TRUE, "Lift &amp; Shift Noprod"
)</f>
        <v>Consolidation</v>
      </c>
      <c r="U650" s="67">
        <f t="shared" si="7"/>
        <v>0</v>
      </c>
      <c r="V650" s="68">
        <f>if(T650="Lift &amp; Shift Noprod",if( Y650=0,Assumptions!$B$5, Assumptions!$B$4),if(T650="Lift &amp; Shift Prod",if(AND(N650=1,O650="T1"),Assumptions!$B$6,Assumptions!$B$4),0))</f>
        <v>0</v>
      </c>
      <c r="W650" s="62">
        <f>if(V650&lt;&gt;0,if(Q650="Unknown", Assumptions!$B$42,If(Q650&gt;1,Q650,2)),0)</f>
        <v>0</v>
      </c>
      <c r="X650" s="69">
        <f>if(V650&lt;&gt;0,if(R650="Unknown", Assumptions!$B$43,R650),0)</f>
        <v>0</v>
      </c>
      <c r="Y650" s="68">
        <f t="shared" si="8"/>
        <v>0</v>
      </c>
      <c r="Z650" s="68">
        <f>if(V650&lt;&gt;0,if(  S650="Unknown", Assumptions!$B$44,S650),0)</f>
        <v>0</v>
      </c>
      <c r="AA650" s="68">
        <f>if(V650 ="N2",ifna(vlookup(W650&amp;"-"&amp;X650,'Ref. VM'!A:B,2,0),"Custom"),if(V650 ="E2" , ifna(vlookup(W650&amp;"-"&amp;X650,'Ref. VM'!D:E,2,0),"Custom"),if(V650="N2D",ifna(vlookup(W650&amp;"-"&amp;X650,'Ref. VM'!G:H,2,0),"Custom"),if(V650="N4",ifna(vlookup(W650&amp;"-"&amp;X650,'Ref. VM'!J:K,2,0),"Custom"),0))))</f>
        <v>0</v>
      </c>
      <c r="AB650" s="67">
        <f t="shared" si="9"/>
        <v>0</v>
      </c>
      <c r="AC650" s="67">
        <f t="shared" si="10"/>
        <v>0</v>
      </c>
      <c r="AD650" s="67">
        <f t="shared" si="11"/>
        <v>0</v>
      </c>
      <c r="AE650" s="62">
        <f>if(T650="Lift &amp; Shift Prod",730,if(T650="Lift &amp; Shift Noprod",Assumptions!$B$3,0))</f>
        <v>0</v>
      </c>
      <c r="AF650" s="70">
        <f>if( U650=0,0,if(Y650=0, ((vlookup(AB650,'SKU Pricing'!A:B,Assumptions!$B$2,0)*W650)+(vlookup(AC650,'SKU Pricing'!A:B,Assumptions!$B$2,0)*X650))*AE650,((vlookup(AB650,'SKU Pricing'!A:B,Assumptions!$B$2,0)*W650)+(vlookup(AC650,'SKU Pricing'!A:B,Assumptions!$B$2,0)*(W650*8))+(vlookup(AD650,'SKU Pricing'!A:B,Assumptions!$B$2,0)*(X650-(W650*8))))*AE650))</f>
        <v>0</v>
      </c>
      <c r="AG650" s="67">
        <f t="shared" si="12"/>
        <v>0</v>
      </c>
      <c r="AH650" s="70">
        <f>ifna(vlookup(AG650,'SKU Pricing'!A:B,Assumptions!$B$2,0)*W650*AE650,0)</f>
        <v>0</v>
      </c>
      <c r="AI650" s="62" t="str">
        <f t="shared" si="13"/>
        <v/>
      </c>
      <c r="AJ650" s="62" t="str">
        <f>if(V650&lt;&gt;0, if(T650="Lift &amp; Shift Noprod",Assumptions!$B$9,if(V650=Assumptions!$B$6,Assumptions!$B$10,if(P650=1,Assumptions!$B$8,Assumptions!$B$7))),"")</f>
        <v/>
      </c>
      <c r="AK650" s="69">
        <f t="shared" si="14"/>
        <v>0</v>
      </c>
      <c r="AL650" s="69">
        <f>if(AJ650="Hyperdisk Balanced",Assumptions!$B$11,0)</f>
        <v>0</v>
      </c>
      <c r="AM650" s="69">
        <f>if(AJ650="Hyperdisk Balanced",Assumptions!$B$12,0)</f>
        <v>0</v>
      </c>
      <c r="AN650" s="70">
        <f>if(AK650=0,0,if(AJ650="Hyperdisk Balanced",vlookup(AK650&amp;" provisioned space",'SKU Pricing'!A:B,Assumptions!$B$2,0)*Z650+vlookup(AK650&amp;" provisioned IOPS",'SKU Pricing'!A:B,Assumptions!$B$2,0)*AL650*730+vlookup(AK650&amp;" provisioned throughput",'SKU Pricing'!A:B,Assumptions!$B$2,0)*AM650*730,vlookup(AK650,'SKU Pricing'!A:B,Assumptions!$B$2,0)*Z650))</f>
        <v>0</v>
      </c>
      <c r="AO650" s="70">
        <f t="shared" si="15"/>
        <v>0</v>
      </c>
      <c r="AP650" s="71">
        <f t="shared" si="16"/>
        <v>0</v>
      </c>
      <c r="AQ650" s="70">
        <f>ifna(vlookup(AP650,'SKU Pricing'!A:B,Assumptions!$B$2,0)*AE650,0)</f>
        <v>0</v>
      </c>
      <c r="AR650" s="72">
        <v>0.0</v>
      </c>
    </row>
    <row r="651">
      <c r="A651" s="61" t="s">
        <v>794</v>
      </c>
      <c r="B651" s="62" t="str">
        <f>ifna(if(vlookup(A651,vOS!A:B,2,0)="","Unknown",vlookup(A651,vOS!A:B,2,0)),"Unknown")</f>
        <v>Microsoft Windows Server 2022 (64-bit)</v>
      </c>
      <c r="C651" s="62">
        <f>vlookup(B651,'OS Study'!A:D,2,0)</f>
        <v>0</v>
      </c>
      <c r="D651" s="62" t="str">
        <f>vlookup(B651,'OS Study'!A:D,3,0)</f>
        <v>Windows</v>
      </c>
      <c r="E651" s="62" t="str">
        <f>vlookup(B651,'OS Study'!A:D,4,0)</f>
        <v>Server</v>
      </c>
      <c r="F651" s="63" t="str">
        <f>vlookup(B651,'OS Study'!A:E,5,0)</f>
        <v>2022</v>
      </c>
      <c r="G651" s="62">
        <f>IF(vlookup(A651,'RVtools V2.1'!A:J,4,0)="non",0,1)</f>
        <v>1</v>
      </c>
      <c r="H651" s="62">
        <f>if(vlookup(A651,'RVtools V2.1'!A:K,11,0)="kube",1,0)</f>
        <v>0</v>
      </c>
      <c r="I651" s="62">
        <f t="shared" si="5"/>
        <v>0</v>
      </c>
      <c r="J651" s="62">
        <f>ifna(vlookup(A651,'Infra Study'!A:Q,17,0),0)</f>
        <v>1</v>
      </c>
      <c r="K651" s="64">
        <f>IFERROR(__xludf.DUMMYFUNCTION("N(REGEXMATCH(VLOOKUP(A651, 'RVtools V2.1'!A:H, 8, 0), ""^Serveur de fichiers""))"),0.0)</f>
        <v>0</v>
      </c>
      <c r="L651" s="64">
        <f t="shared" si="6"/>
        <v>0</v>
      </c>
      <c r="M651" s="67" t="str">
        <f>ifna(vlookup(A651,'RVtools V2.1'!A:I,8,0),"N/A")</f>
        <v>Infra Domain CTRL - BGO</v>
      </c>
      <c r="N651" s="64">
        <f>IFERROR(__xludf.DUMMYFUNCTION("IF(REGEXMATCH(M651, ""(?i)"" &amp; JOIN(""|"", SPLIT(""kalisil"", "" ""))), 1, 0)"),0.0)</f>
        <v>0</v>
      </c>
      <c r="O651" s="64" t="str">
        <f>vlookup(A651,'RVtools V2.1'!A:H,7,0)</f>
        <v>T2</v>
      </c>
      <c r="P651" s="64">
        <f>if(vlookup(A651,'RVtools V2.1'!A:H,5,0)="oui",1,0)</f>
        <v>1</v>
      </c>
      <c r="Q651" s="64">
        <f>ifna(vlookup(A651,vCPU!A:B,2,0),"Unknown")</f>
        <v>2</v>
      </c>
      <c r="R651" s="66">
        <f>ifna(vlookup(A651,vMemory!A:C,3,0),"Unknown")</f>
        <v>4</v>
      </c>
      <c r="S651" s="66">
        <f>ifna(vlookup(A651,vDisk!A:C,3,0),"Unknown")</f>
        <v>137</v>
      </c>
      <c r="T651" s="67" t="str">
        <f t="array" ref="T651">IFS(
   L651=1, "No Lift &amp; Shift",
   J651=1, XLOOKUP(A651, 'Infra Study'!A:A, 'Infra Study'!P:P),
   I651=1, "No Lift &amp; Shift",
   H651=1, "GKE",
   K651=1, "GCNV",
   G651=1, "Lift &amp; Shift Prod",
   TRUE, "Lift &amp; Shift Noprod"
)</f>
        <v>Consolidation</v>
      </c>
      <c r="U651" s="67">
        <f t="shared" si="7"/>
        <v>0</v>
      </c>
      <c r="V651" s="68">
        <f>if(T651="Lift &amp; Shift Noprod",if( Y651=0,Assumptions!$B$5, Assumptions!$B$4),if(T651="Lift &amp; Shift Prod",if(AND(N651=1,O651="T1"),Assumptions!$B$6,Assumptions!$B$4),0))</f>
        <v>0</v>
      </c>
      <c r="W651" s="62">
        <f>if(V651&lt;&gt;0,if(Q651="Unknown", Assumptions!$B$42,If(Q651&gt;1,Q651,2)),0)</f>
        <v>0</v>
      </c>
      <c r="X651" s="69">
        <f>if(V651&lt;&gt;0,if(R651="Unknown", Assumptions!$B$43,R651),0)</f>
        <v>0</v>
      </c>
      <c r="Y651" s="68">
        <f t="shared" si="8"/>
        <v>0</v>
      </c>
      <c r="Z651" s="68">
        <f>if(V651&lt;&gt;0,if(  S651="Unknown", Assumptions!$B$44,S651),0)</f>
        <v>0</v>
      </c>
      <c r="AA651" s="68">
        <f>if(V651 ="N2",ifna(vlookup(W651&amp;"-"&amp;X651,'Ref. VM'!A:B,2,0),"Custom"),if(V651 ="E2" , ifna(vlookup(W651&amp;"-"&amp;X651,'Ref. VM'!D:E,2,0),"Custom"),if(V651="N2D",ifna(vlookup(W651&amp;"-"&amp;X651,'Ref. VM'!G:H,2,0),"Custom"),if(V651="N4",ifna(vlookup(W651&amp;"-"&amp;X651,'Ref. VM'!J:K,2,0),"Custom"),0))))</f>
        <v>0</v>
      </c>
      <c r="AB651" s="67">
        <f t="shared" si="9"/>
        <v>0</v>
      </c>
      <c r="AC651" s="67">
        <f t="shared" si="10"/>
        <v>0</v>
      </c>
      <c r="AD651" s="67">
        <f t="shared" si="11"/>
        <v>0</v>
      </c>
      <c r="AE651" s="62">
        <f>if(T651="Lift &amp; Shift Prod",730,if(T651="Lift &amp; Shift Noprod",Assumptions!$B$3,0))</f>
        <v>0</v>
      </c>
      <c r="AF651" s="70">
        <f>if( U651=0,0,if(Y651=0, ((vlookup(AB651,'SKU Pricing'!A:B,Assumptions!$B$2,0)*W651)+(vlookup(AC651,'SKU Pricing'!A:B,Assumptions!$B$2,0)*X651))*AE651,((vlookup(AB651,'SKU Pricing'!A:B,Assumptions!$B$2,0)*W651)+(vlookup(AC651,'SKU Pricing'!A:B,Assumptions!$B$2,0)*(W651*8))+(vlookup(AD651,'SKU Pricing'!A:B,Assumptions!$B$2,0)*(X651-(W651*8))))*AE651))</f>
        <v>0</v>
      </c>
      <c r="AG651" s="67">
        <f t="shared" si="12"/>
        <v>0</v>
      </c>
      <c r="AH651" s="70">
        <f>ifna(vlookup(AG651,'SKU Pricing'!A:B,Assumptions!$B$2,0)*W651*AE651,0)</f>
        <v>0</v>
      </c>
      <c r="AI651" s="62" t="str">
        <f t="shared" si="13"/>
        <v/>
      </c>
      <c r="AJ651" s="62" t="str">
        <f>if(V651&lt;&gt;0, if(T651="Lift &amp; Shift Noprod",Assumptions!$B$9,if(V651=Assumptions!$B$6,Assumptions!$B$10,if(P651=1,Assumptions!$B$8,Assumptions!$B$7))),"")</f>
        <v/>
      </c>
      <c r="AK651" s="69">
        <f t="shared" si="14"/>
        <v>0</v>
      </c>
      <c r="AL651" s="69">
        <f>if(AJ651="Hyperdisk Balanced",Assumptions!$B$11,0)</f>
        <v>0</v>
      </c>
      <c r="AM651" s="69">
        <f>if(AJ651="Hyperdisk Balanced",Assumptions!$B$12,0)</f>
        <v>0</v>
      </c>
      <c r="AN651" s="70">
        <f>if(AK651=0,0,if(AJ651="Hyperdisk Balanced",vlookup(AK651&amp;" provisioned space",'SKU Pricing'!A:B,Assumptions!$B$2,0)*Z651+vlookup(AK651&amp;" provisioned IOPS",'SKU Pricing'!A:B,Assumptions!$B$2,0)*AL651*730+vlookup(AK651&amp;" provisioned throughput",'SKU Pricing'!A:B,Assumptions!$B$2,0)*AM651*730,vlookup(AK651,'SKU Pricing'!A:B,Assumptions!$B$2,0)*Z651))</f>
        <v>0</v>
      </c>
      <c r="AO651" s="70">
        <f t="shared" si="15"/>
        <v>0</v>
      </c>
      <c r="AP651" s="71">
        <f t="shared" si="16"/>
        <v>0</v>
      </c>
      <c r="AQ651" s="70">
        <f>ifna(vlookup(AP651,'SKU Pricing'!A:B,Assumptions!$B$2,0)*AE651,0)</f>
        <v>0</v>
      </c>
      <c r="AR651" s="72">
        <v>0.0</v>
      </c>
    </row>
    <row r="652">
      <c r="A652" s="61" t="s">
        <v>795</v>
      </c>
      <c r="B652" s="62" t="str">
        <f>ifna(if(vlookup(A652,vOS!A:B,2,0)="","Unknown",vlookup(A652,vOS!A:B,2,0)),"Unknown")</f>
        <v>Microsoft Windows Server 2022 (64-bit)</v>
      </c>
      <c r="C652" s="62">
        <f>vlookup(B652,'OS Study'!A:D,2,0)</f>
        <v>0</v>
      </c>
      <c r="D652" s="62" t="str">
        <f>vlookup(B652,'OS Study'!A:D,3,0)</f>
        <v>Windows</v>
      </c>
      <c r="E652" s="62" t="str">
        <f>vlookup(B652,'OS Study'!A:D,4,0)</f>
        <v>Server</v>
      </c>
      <c r="F652" s="63" t="str">
        <f>vlookup(B652,'OS Study'!A:E,5,0)</f>
        <v>2022</v>
      </c>
      <c r="G652" s="62">
        <f>IF(vlookup(A652,'RVtools V2.1'!A:J,4,0)="non",0,1)</f>
        <v>1</v>
      </c>
      <c r="H652" s="62">
        <f>if(vlookup(A652,'RVtools V2.1'!A:K,11,0)="kube",1,0)</f>
        <v>0</v>
      </c>
      <c r="I652" s="62">
        <f t="shared" si="5"/>
        <v>0</v>
      </c>
      <c r="J652" s="62">
        <f>ifna(vlookup(A652,'Infra Study'!A:Q,17,0),0)</f>
        <v>0</v>
      </c>
      <c r="K652" s="64">
        <f>IFERROR(__xludf.DUMMYFUNCTION("N(REGEXMATCH(VLOOKUP(A652, 'RVtools V2.1'!A:H, 8, 0), ""^Serveur de fichiers""))"),0.0)</f>
        <v>0</v>
      </c>
      <c r="L652" s="64">
        <f t="shared" si="6"/>
        <v>0</v>
      </c>
      <c r="M652" s="67" t="str">
        <f>ifna(vlookup(A652,'RVtools V2.1'!A:I,8,0),"N/A")</f>
        <v>Infra Domain CTRL - BGO</v>
      </c>
      <c r="N652" s="64">
        <f>IFERROR(__xludf.DUMMYFUNCTION("IF(REGEXMATCH(M652, ""(?i)"" &amp; JOIN(""|"", SPLIT(""kalisil"", "" ""))), 1, 0)"),0.0)</f>
        <v>0</v>
      </c>
      <c r="O652" s="64" t="str">
        <f>vlookup(A652,'RVtools V2.1'!A:H,7,0)</f>
        <v>T2</v>
      </c>
      <c r="P652" s="64">
        <f>if(vlookup(A652,'RVtools V2.1'!A:H,5,0)="oui",1,0)</f>
        <v>1</v>
      </c>
      <c r="Q652" s="64">
        <f>ifna(vlookup(A652,vCPU!A:B,2,0),"Unknown")</f>
        <v>2</v>
      </c>
      <c r="R652" s="66">
        <f>ifna(vlookup(A652,vMemory!A:C,3,0),"Unknown")</f>
        <v>4</v>
      </c>
      <c r="S652" s="66">
        <f>ifna(vlookup(A652,vDisk!A:C,3,0),"Unknown")</f>
        <v>152</v>
      </c>
      <c r="T652" s="67" t="str">
        <f t="array" ref="T652">IFS(
   L652=1, "No Lift &amp; Shift",
   J652=1, XLOOKUP(A652, 'Infra Study'!A:A, 'Infra Study'!P:P),
   I652=1, "No Lift &amp; Shift",
   H652=1, "GKE",
   K652=1, "GCNV",
   G652=1, "Lift &amp; Shift Prod",
   TRUE, "Lift &amp; Shift Noprod"
)</f>
        <v>Lift &amp; Shift Prod</v>
      </c>
      <c r="U652" s="67">
        <f t="shared" si="7"/>
        <v>1</v>
      </c>
      <c r="V652" s="68" t="str">
        <f>if(T652="Lift &amp; Shift Noprod",if( Y652=0,Assumptions!$B$5, Assumptions!$B$4),if(T652="Lift &amp; Shift Prod",if(AND(N652=1,O652="T1"),Assumptions!$B$6,Assumptions!$B$4),0))</f>
        <v>N2D</v>
      </c>
      <c r="W652" s="69">
        <f>if(V652&lt;&gt;0,if(Q652="Unknown", Assumptions!$B$42,If(Q652&gt;1,Q652,2)),0)</f>
        <v>2</v>
      </c>
      <c r="X652" s="69">
        <f>if(V652&lt;&gt;0,if(R652="Unknown", Assumptions!$B$43,R652),0)</f>
        <v>4</v>
      </c>
      <c r="Y652" s="68">
        <f t="shared" si="8"/>
        <v>0</v>
      </c>
      <c r="Z652" s="68">
        <f>if(V652&lt;&gt;0,if(  S652="Unknown", Assumptions!$B$44,S652),0)</f>
        <v>152</v>
      </c>
      <c r="AA652" s="68" t="str">
        <f>if(V652 ="N2",ifna(vlookup(W652&amp;"-"&amp;X652,'Ref. VM'!A:B,2,0),"Custom"),if(V652 ="E2" , ifna(vlookup(W652&amp;"-"&amp;X652,'Ref. VM'!D:E,2,0),"Custom"),if(V652="N2D",ifna(vlookup(W652&amp;"-"&amp;X652,'Ref. VM'!G:H,2,0),"Custom"),if(V652="N4",ifna(vlookup(W652&amp;"-"&amp;X652,'Ref. VM'!J:K,2,0),"Custom"),0))))</f>
        <v>Custom</v>
      </c>
      <c r="AB652" s="67" t="str">
        <f t="shared" si="9"/>
        <v>N2D-Custom vCPUs-CUD 3y</v>
      </c>
      <c r="AC652" s="67" t="str">
        <f t="shared" si="10"/>
        <v>N2D-Custom RAM-CUD 3y</v>
      </c>
      <c r="AD652" s="67">
        <f t="shared" si="11"/>
        <v>0</v>
      </c>
      <c r="AE652" s="69">
        <f>if(T652="Lift &amp; Shift Prod",730,if(T652="Lift &amp; Shift Noprod",Assumptions!$B$3,0))</f>
        <v>730</v>
      </c>
      <c r="AF652" s="70">
        <f>if( U652=0,0,if(Y652=0, ((vlookup(AB652,'SKU Pricing'!A:B,Assumptions!$B$2,0)*W652)+(vlookup(AC652,'SKU Pricing'!A:B,Assumptions!$B$2,0)*X652))*AE652,((vlookup(AB652,'SKU Pricing'!A:B,Assumptions!$B$2,0)*W652)+(vlookup(AC652,'SKU Pricing'!A:B,Assumptions!$B$2,0)*(W652*8))+(vlookup(AD652,'SKU Pricing'!A:B,Assumptions!$B$2,0)*(X652-(W652*8))))*AE652))</f>
        <v>27.90832632</v>
      </c>
      <c r="AG652" s="67" t="str">
        <f t="shared" si="12"/>
        <v>Windows Server</v>
      </c>
      <c r="AH652" s="70">
        <f>ifna(vlookup(AG652,'SKU Pricing'!A:B,Assumptions!$B$2,0)*W652*AE652,0)</f>
        <v>67.16</v>
      </c>
      <c r="AI652" s="62" t="str">
        <f t="shared" si="13"/>
        <v/>
      </c>
      <c r="AJ652" s="62" t="str">
        <f>if(V652&lt;&gt;0, if(T652="Lift &amp; Shift Noprod",Assumptions!$B$9,if(V652=Assumptions!$B$6,Assumptions!$B$10,if(P652=1,Assumptions!$B$8,Assumptions!$B$7))),"")</f>
        <v>SSD</v>
      </c>
      <c r="AK652" s="69" t="str">
        <f t="shared" si="14"/>
        <v>SSD</v>
      </c>
      <c r="AL652" s="69">
        <f>if(AJ652="Hyperdisk Balanced",Assumptions!$B$11,0)</f>
        <v>0</v>
      </c>
      <c r="AM652" s="69">
        <f>if(AJ652="Hyperdisk Balanced",Assumptions!$B$12,0)</f>
        <v>0</v>
      </c>
      <c r="AN652" s="70">
        <f>if(AK652=0,0,if(AJ652="Hyperdisk Balanced",vlookup(AK652&amp;" provisioned space",'SKU Pricing'!A:B,Assumptions!$B$2,0)*Z652+vlookup(AK652&amp;" provisioned IOPS",'SKU Pricing'!A:B,Assumptions!$B$2,0)*AL652*730+vlookup(AK652&amp;" provisioned throughput",'SKU Pricing'!A:B,Assumptions!$B$2,0)*AM652*730,vlookup(AK652,'SKU Pricing'!A:B,Assumptions!$B$2,0)*Z652))</f>
        <v>29.944</v>
      </c>
      <c r="AO652" s="70">
        <f t="shared" si="15"/>
        <v>125.0123263</v>
      </c>
      <c r="AP652" s="71" t="str">
        <f t="shared" si="16"/>
        <v>VM Manager</v>
      </c>
      <c r="AQ652" s="70">
        <f>ifna(vlookup(AP652,'SKU Pricing'!A:B,Assumptions!$B$2,0)*AE652,0)</f>
        <v>2.19</v>
      </c>
      <c r="AR652" s="72">
        <v>0.0</v>
      </c>
    </row>
    <row r="653">
      <c r="A653" s="61" t="s">
        <v>796</v>
      </c>
      <c r="B653" s="62" t="str">
        <f>ifna(if(vlookup(A653,vOS!A:B,2,0)="","Unknown",vlookup(A653,vOS!A:B,2,0)),"Unknown")</f>
        <v>Microsoft Windows Server 2019 (64-bit)</v>
      </c>
      <c r="C653" s="62">
        <f>vlookup(B653,'OS Study'!A:D,2,0)</f>
        <v>0</v>
      </c>
      <c r="D653" s="62" t="str">
        <f>vlookup(B653,'OS Study'!A:D,3,0)</f>
        <v>Windows</v>
      </c>
      <c r="E653" s="62" t="str">
        <f>vlookup(B653,'OS Study'!A:D,4,0)</f>
        <v>Server</v>
      </c>
      <c r="F653" s="63" t="str">
        <f>vlookup(B653,'OS Study'!A:E,5,0)</f>
        <v>2019</v>
      </c>
      <c r="G653" s="62">
        <f>IF(vlookup(A653,'RVtools V2.1'!A:J,4,0)="non",0,1)</f>
        <v>1</v>
      </c>
      <c r="H653" s="62">
        <f>if(vlookup(A653,'RVtools V2.1'!A:K,11,0)="kube",1,0)</f>
        <v>0</v>
      </c>
      <c r="I653" s="62">
        <f t="shared" si="5"/>
        <v>0</v>
      </c>
      <c r="J653" s="62">
        <f>ifna(vlookup(A653,'Infra Study'!A:Q,17,0),0)</f>
        <v>0</v>
      </c>
      <c r="K653" s="64">
        <f>IFERROR(__xludf.DUMMYFUNCTION("N(REGEXMATCH(VLOOKUP(A653, 'RVtools V2.1'!A:H, 8, 0), ""^Serveur de fichiers""))"),0.0)</f>
        <v>0</v>
      </c>
      <c r="L653" s="64">
        <f t="shared" si="6"/>
        <v>0</v>
      </c>
      <c r="M653" s="67" t="str">
        <f>ifna(vlookup(A653,'RVtools V2.1'!A:I,8,0),"N/A")</f>
        <v>Infra Domain CTRL - BGO</v>
      </c>
      <c r="N653" s="64">
        <f>IFERROR(__xludf.DUMMYFUNCTION("IF(REGEXMATCH(M653, ""(?i)"" &amp; JOIN(""|"", SPLIT(""kalisil"", "" ""))), 1, 0)"),0.0)</f>
        <v>0</v>
      </c>
      <c r="O653" s="64" t="str">
        <f>vlookup(A653,'RVtools V2.1'!A:H,7,0)</f>
        <v>T2</v>
      </c>
      <c r="P653" s="64">
        <f>if(vlookup(A653,'RVtools V2.1'!A:H,5,0)="oui",1,0)</f>
        <v>1</v>
      </c>
      <c r="Q653" s="64">
        <f>ifna(vlookup(A653,vCPU!A:B,2,0),"Unknown")</f>
        <v>2</v>
      </c>
      <c r="R653" s="66">
        <f>ifna(vlookup(A653,vMemory!A:C,3,0),"Unknown")</f>
        <v>4</v>
      </c>
      <c r="S653" s="66">
        <f>ifna(vlookup(A653,vDisk!A:C,3,0),"Unknown")</f>
        <v>143</v>
      </c>
      <c r="T653" s="67" t="str">
        <f t="array" ref="T653">IFS(
   L653=1, "No Lift &amp; Shift",
   J653=1, XLOOKUP(A653, 'Infra Study'!A:A, 'Infra Study'!P:P),
   I653=1, "No Lift &amp; Shift",
   H653=1, "GKE",
   K653=1, "GCNV",
   G653=1, "Lift &amp; Shift Prod",
   TRUE, "Lift &amp; Shift Noprod"
)</f>
        <v>Lift &amp; Shift Prod</v>
      </c>
      <c r="U653" s="67">
        <f t="shared" si="7"/>
        <v>1</v>
      </c>
      <c r="V653" s="68" t="str">
        <f>if(T653="Lift &amp; Shift Noprod",if( Y653=0,Assumptions!$B$5, Assumptions!$B$4),if(T653="Lift &amp; Shift Prod",if(AND(N653=1,O653="T1"),Assumptions!$B$6,Assumptions!$B$4),0))</f>
        <v>N2D</v>
      </c>
      <c r="W653" s="69">
        <f>if(V653&lt;&gt;0,if(Q653="Unknown", Assumptions!$B$42,If(Q653&gt;1,Q653,2)),0)</f>
        <v>2</v>
      </c>
      <c r="X653" s="69">
        <f>if(V653&lt;&gt;0,if(R653="Unknown", Assumptions!$B$43,R653),0)</f>
        <v>4</v>
      </c>
      <c r="Y653" s="68">
        <f t="shared" si="8"/>
        <v>0</v>
      </c>
      <c r="Z653" s="68">
        <f>if(V653&lt;&gt;0,if(  S653="Unknown", Assumptions!$B$44,S653),0)</f>
        <v>143</v>
      </c>
      <c r="AA653" s="68" t="str">
        <f>if(V653 ="N2",ifna(vlookup(W653&amp;"-"&amp;X653,'Ref. VM'!A:B,2,0),"Custom"),if(V653 ="E2" , ifna(vlookup(W653&amp;"-"&amp;X653,'Ref. VM'!D:E,2,0),"Custom"),if(V653="N2D",ifna(vlookup(W653&amp;"-"&amp;X653,'Ref. VM'!G:H,2,0),"Custom"),if(V653="N4",ifna(vlookup(W653&amp;"-"&amp;X653,'Ref. VM'!J:K,2,0),"Custom"),0))))</f>
        <v>Custom</v>
      </c>
      <c r="AB653" s="67" t="str">
        <f t="shared" si="9"/>
        <v>N2D-Custom vCPUs-CUD 3y</v>
      </c>
      <c r="AC653" s="67" t="str">
        <f t="shared" si="10"/>
        <v>N2D-Custom RAM-CUD 3y</v>
      </c>
      <c r="AD653" s="67">
        <f t="shared" si="11"/>
        <v>0</v>
      </c>
      <c r="AE653" s="69">
        <f>if(T653="Lift &amp; Shift Prod",730,if(T653="Lift &amp; Shift Noprod",Assumptions!$B$3,0))</f>
        <v>730</v>
      </c>
      <c r="AF653" s="70">
        <f>if( U653=0,0,if(Y653=0, ((vlookup(AB653,'SKU Pricing'!A:B,Assumptions!$B$2,0)*W653)+(vlookup(AC653,'SKU Pricing'!A:B,Assumptions!$B$2,0)*X653))*AE653,((vlookup(AB653,'SKU Pricing'!A:B,Assumptions!$B$2,0)*W653)+(vlookup(AC653,'SKU Pricing'!A:B,Assumptions!$B$2,0)*(W653*8))+(vlookup(AD653,'SKU Pricing'!A:B,Assumptions!$B$2,0)*(X653-(W653*8))))*AE653))</f>
        <v>27.90832632</v>
      </c>
      <c r="AG653" s="67" t="str">
        <f t="shared" si="12"/>
        <v>Windows Server</v>
      </c>
      <c r="AH653" s="70">
        <f>ifna(vlookup(AG653,'SKU Pricing'!A:B,Assumptions!$B$2,0)*W653*AE653,0)</f>
        <v>67.16</v>
      </c>
      <c r="AI653" s="62" t="str">
        <f t="shared" si="13"/>
        <v/>
      </c>
      <c r="AJ653" s="62" t="str">
        <f>if(V653&lt;&gt;0, if(T653="Lift &amp; Shift Noprod",Assumptions!$B$9,if(V653=Assumptions!$B$6,Assumptions!$B$10,if(P653=1,Assumptions!$B$8,Assumptions!$B$7))),"")</f>
        <v>SSD</v>
      </c>
      <c r="AK653" s="69" t="str">
        <f t="shared" si="14"/>
        <v>SSD</v>
      </c>
      <c r="AL653" s="69">
        <f>if(AJ653="Hyperdisk Balanced",Assumptions!$B$11,0)</f>
        <v>0</v>
      </c>
      <c r="AM653" s="69">
        <f>if(AJ653="Hyperdisk Balanced",Assumptions!$B$12,0)</f>
        <v>0</v>
      </c>
      <c r="AN653" s="70">
        <f>if(AK653=0,0,if(AJ653="Hyperdisk Balanced",vlookup(AK653&amp;" provisioned space",'SKU Pricing'!A:B,Assumptions!$B$2,0)*Z653+vlookup(AK653&amp;" provisioned IOPS",'SKU Pricing'!A:B,Assumptions!$B$2,0)*AL653*730+vlookup(AK653&amp;" provisioned throughput",'SKU Pricing'!A:B,Assumptions!$B$2,0)*AM653*730,vlookup(AK653,'SKU Pricing'!A:B,Assumptions!$B$2,0)*Z653))</f>
        <v>28.171</v>
      </c>
      <c r="AO653" s="70">
        <f t="shared" si="15"/>
        <v>123.2393263</v>
      </c>
      <c r="AP653" s="71" t="str">
        <f t="shared" si="16"/>
        <v>VM Manager</v>
      </c>
      <c r="AQ653" s="70">
        <f>ifna(vlookup(AP653,'SKU Pricing'!A:B,Assumptions!$B$2,0)*AE653,0)</f>
        <v>2.19</v>
      </c>
      <c r="AR653" s="72">
        <v>0.0</v>
      </c>
    </row>
    <row r="654">
      <c r="A654" s="61" t="s">
        <v>797</v>
      </c>
      <c r="B654" s="62" t="str">
        <f>ifna(if(vlookup(A654,vOS!A:B,2,0)="","Unknown",vlookup(A654,vOS!A:B,2,0)),"Unknown")</f>
        <v>Microsoft Windows Server 2019 (64-bit)</v>
      </c>
      <c r="C654" s="62">
        <f>vlookup(B654,'OS Study'!A:D,2,0)</f>
        <v>0</v>
      </c>
      <c r="D654" s="62" t="str">
        <f>vlookup(B654,'OS Study'!A:D,3,0)</f>
        <v>Windows</v>
      </c>
      <c r="E654" s="62" t="str">
        <f>vlookup(B654,'OS Study'!A:D,4,0)</f>
        <v>Server</v>
      </c>
      <c r="F654" s="63" t="str">
        <f>vlookup(B654,'OS Study'!A:E,5,0)</f>
        <v>2019</v>
      </c>
      <c r="G654" s="62">
        <f>IF(vlookup(A654,'RVtools V2.1'!A:J,4,0)="non",0,1)</f>
        <v>1</v>
      </c>
      <c r="H654" s="62">
        <f>if(vlookup(A654,'RVtools V2.1'!A:K,11,0)="kube",1,0)</f>
        <v>0</v>
      </c>
      <c r="I654" s="62">
        <f t="shared" si="5"/>
        <v>0</v>
      </c>
      <c r="J654" s="62">
        <f>ifna(vlookup(A654,'Infra Study'!A:Q,17,0),0)</f>
        <v>0</v>
      </c>
      <c r="K654" s="64">
        <f>IFERROR(__xludf.DUMMYFUNCTION("N(REGEXMATCH(VLOOKUP(A654, 'RVtools V2.1'!A:H, 8, 0), ""^Serveur de fichiers""))"),0.0)</f>
        <v>0</v>
      </c>
      <c r="L654" s="64">
        <f t="shared" si="6"/>
        <v>0</v>
      </c>
      <c r="M654" s="67" t="str">
        <f>ifna(vlookup(A654,'RVtools V2.1'!A:I,8,0),"N/A")</f>
        <v>Infra Domain CTRL - BGO</v>
      </c>
      <c r="N654" s="64">
        <f>IFERROR(__xludf.DUMMYFUNCTION("IF(REGEXMATCH(M654, ""(?i)"" &amp; JOIN(""|"", SPLIT(""kalisil"", "" ""))), 1, 0)"),0.0)</f>
        <v>0</v>
      </c>
      <c r="O654" s="64" t="str">
        <f>vlookup(A654,'RVtools V2.1'!A:H,7,0)</f>
        <v>T2</v>
      </c>
      <c r="P654" s="64">
        <f>if(vlookup(A654,'RVtools V2.1'!A:H,5,0)="oui",1,0)</f>
        <v>1</v>
      </c>
      <c r="Q654" s="64">
        <f>ifna(vlookup(A654,vCPU!A:B,2,0),"Unknown")</f>
        <v>2</v>
      </c>
      <c r="R654" s="66">
        <f>ifna(vlookup(A654,vMemory!A:C,3,0),"Unknown")</f>
        <v>8</v>
      </c>
      <c r="S654" s="66">
        <f>ifna(vlookup(A654,vDisk!A:C,3,0),"Unknown")</f>
        <v>220</v>
      </c>
      <c r="T654" s="67" t="str">
        <f t="array" ref="T654">IFS(
   L654=1, "No Lift &amp; Shift",
   J654=1, XLOOKUP(A654, 'Infra Study'!A:A, 'Infra Study'!P:P),
   I654=1, "No Lift &amp; Shift",
   H654=1, "GKE",
   K654=1, "GCNV",
   G654=1, "Lift &amp; Shift Prod",
   TRUE, "Lift &amp; Shift Noprod"
)</f>
        <v>Lift &amp; Shift Prod</v>
      </c>
      <c r="U654" s="67">
        <f t="shared" si="7"/>
        <v>1</v>
      </c>
      <c r="V654" s="68" t="str">
        <f>if(T654="Lift &amp; Shift Noprod",if( Y654=0,Assumptions!$B$5, Assumptions!$B$4),if(T654="Lift &amp; Shift Prod",if(AND(N654=1,O654="T1"),Assumptions!$B$6,Assumptions!$B$4),0))</f>
        <v>N2D</v>
      </c>
      <c r="W654" s="69">
        <f>if(V654&lt;&gt;0,if(Q654="Unknown", Assumptions!$B$42,If(Q654&gt;1,Q654,2)),0)</f>
        <v>2</v>
      </c>
      <c r="X654" s="69">
        <f>if(V654&lt;&gt;0,if(R654="Unknown", Assumptions!$B$43,R654),0)</f>
        <v>8</v>
      </c>
      <c r="Y654" s="68">
        <f t="shared" si="8"/>
        <v>0</v>
      </c>
      <c r="Z654" s="68">
        <f>if(V654&lt;&gt;0,if(  S654="Unknown", Assumptions!$B$44,S654),0)</f>
        <v>220</v>
      </c>
      <c r="AA654" s="68" t="str">
        <f>if(V654 ="N2",ifna(vlookup(W654&amp;"-"&amp;X654,'Ref. VM'!A:B,2,0),"Custom"),if(V654 ="E2" , ifna(vlookup(W654&amp;"-"&amp;X654,'Ref. VM'!D:E,2,0),"Custom"),if(V654="N2D",ifna(vlookup(W654&amp;"-"&amp;X654,'Ref. VM'!G:H,2,0),"Custom"),if(V654="N4",ifna(vlookup(W654&amp;"-"&amp;X654,'Ref. VM'!J:K,2,0),"Custom"),0))))</f>
        <v>Custom</v>
      </c>
      <c r="AB654" s="67" t="str">
        <f t="shared" si="9"/>
        <v>N2D-Custom vCPUs-CUD 3y</v>
      </c>
      <c r="AC654" s="67" t="str">
        <f t="shared" si="10"/>
        <v>N2D-Custom RAM-CUD 3y</v>
      </c>
      <c r="AD654" s="67">
        <f t="shared" si="11"/>
        <v>0</v>
      </c>
      <c r="AE654" s="69">
        <f>if(T654="Lift &amp; Shift Prod",730,if(T654="Lift &amp; Shift Noprod",Assumptions!$B$3,0))</f>
        <v>730</v>
      </c>
      <c r="AF654" s="70">
        <f>if( U654=0,0,if(Y654=0, ((vlookup(AB654,'SKU Pricing'!A:B,Assumptions!$B$2,0)*W654)+(vlookup(AC654,'SKU Pricing'!A:B,Assumptions!$B$2,0)*X654))*AE654,((vlookup(AB654,'SKU Pricing'!A:B,Assumptions!$B$2,0)*W654)+(vlookup(AC654,'SKU Pricing'!A:B,Assumptions!$B$2,0)*(W654*8))+(vlookup(AD654,'SKU Pricing'!A:B,Assumptions!$B$2,0)*(X654-(W654*8))))*AE654))</f>
        <v>33.80865936</v>
      </c>
      <c r="AG654" s="67" t="str">
        <f t="shared" si="12"/>
        <v>Windows Server</v>
      </c>
      <c r="AH654" s="70">
        <f>ifna(vlookup(AG654,'SKU Pricing'!A:B,Assumptions!$B$2,0)*W654*AE654,0)</f>
        <v>67.16</v>
      </c>
      <c r="AI654" s="62" t="str">
        <f t="shared" si="13"/>
        <v/>
      </c>
      <c r="AJ654" s="62" t="str">
        <f>if(V654&lt;&gt;0, if(T654="Lift &amp; Shift Noprod",Assumptions!$B$9,if(V654=Assumptions!$B$6,Assumptions!$B$10,if(P654=1,Assumptions!$B$8,Assumptions!$B$7))),"")</f>
        <v>SSD</v>
      </c>
      <c r="AK654" s="69" t="str">
        <f t="shared" si="14"/>
        <v>SSD</v>
      </c>
      <c r="AL654" s="69">
        <f>if(AJ654="Hyperdisk Balanced",Assumptions!$B$11,0)</f>
        <v>0</v>
      </c>
      <c r="AM654" s="69">
        <f>if(AJ654="Hyperdisk Balanced",Assumptions!$B$12,0)</f>
        <v>0</v>
      </c>
      <c r="AN654" s="70">
        <f>if(AK654=0,0,if(AJ654="Hyperdisk Balanced",vlookup(AK654&amp;" provisioned space",'SKU Pricing'!A:B,Assumptions!$B$2,0)*Z654+vlookup(AK654&amp;" provisioned IOPS",'SKU Pricing'!A:B,Assumptions!$B$2,0)*AL654*730+vlookup(AK654&amp;" provisioned throughput",'SKU Pricing'!A:B,Assumptions!$B$2,0)*AM654*730,vlookup(AK654,'SKU Pricing'!A:B,Assumptions!$B$2,0)*Z654))</f>
        <v>43.34</v>
      </c>
      <c r="AO654" s="70">
        <f t="shared" si="15"/>
        <v>144.3086594</v>
      </c>
      <c r="AP654" s="71" t="str">
        <f t="shared" si="16"/>
        <v>VM Manager</v>
      </c>
      <c r="AQ654" s="70">
        <f>ifna(vlookup(AP654,'SKU Pricing'!A:B,Assumptions!$B$2,0)*AE654,0)</f>
        <v>2.19</v>
      </c>
      <c r="AR654" s="72">
        <v>0.0</v>
      </c>
    </row>
    <row r="655">
      <c r="A655" s="61" t="s">
        <v>798</v>
      </c>
      <c r="B655" s="62" t="str">
        <f>ifna(if(vlookup(A655,vOS!A:B,2,0)="","Unknown",vlookup(A655,vOS!A:B,2,0)),"Unknown")</f>
        <v>Microsoft Windows Server 2019 (64-bit)</v>
      </c>
      <c r="C655" s="62">
        <f>vlookup(B655,'OS Study'!A:D,2,0)</f>
        <v>0</v>
      </c>
      <c r="D655" s="62" t="str">
        <f>vlookup(B655,'OS Study'!A:D,3,0)</f>
        <v>Windows</v>
      </c>
      <c r="E655" s="62" t="str">
        <f>vlookup(B655,'OS Study'!A:D,4,0)</f>
        <v>Server</v>
      </c>
      <c r="F655" s="63" t="str">
        <f>vlookup(B655,'OS Study'!A:E,5,0)</f>
        <v>2019</v>
      </c>
      <c r="G655" s="62">
        <f>IF(vlookup(A655,'RVtools V2.1'!A:J,4,0)="non",0,1)</f>
        <v>1</v>
      </c>
      <c r="H655" s="62">
        <f>if(vlookup(A655,'RVtools V2.1'!A:K,11,0)="kube",1,0)</f>
        <v>0</v>
      </c>
      <c r="I655" s="62">
        <f t="shared" si="5"/>
        <v>0</v>
      </c>
      <c r="J655" s="62">
        <f>ifna(vlookup(A655,'Infra Study'!A:Q,17,0),0)</f>
        <v>0</v>
      </c>
      <c r="K655" s="64">
        <f>IFERROR(__xludf.DUMMYFUNCTION("N(REGEXMATCH(VLOOKUP(A655, 'RVtools V2.1'!A:H, 8, 0), ""^Serveur de fichiers""))"),0.0)</f>
        <v>0</v>
      </c>
      <c r="L655" s="64">
        <f t="shared" si="6"/>
        <v>0</v>
      </c>
      <c r="M655" s="67" t="str">
        <f>ifna(vlookup(A655,'RVtools V2.1'!A:I,8,0),"N/A")</f>
        <v>Infra Domain CTRL - BGO</v>
      </c>
      <c r="N655" s="64">
        <f>IFERROR(__xludf.DUMMYFUNCTION("IF(REGEXMATCH(M655, ""(?i)"" &amp; JOIN(""|"", SPLIT(""kalisil"", "" ""))), 1, 0)"),0.0)</f>
        <v>0</v>
      </c>
      <c r="O655" s="64" t="str">
        <f>vlookup(A655,'RVtools V2.1'!A:H,7,0)</f>
        <v>T2</v>
      </c>
      <c r="P655" s="64">
        <f>if(vlookup(A655,'RVtools V2.1'!A:H,5,0)="oui",1,0)</f>
        <v>1</v>
      </c>
      <c r="Q655" s="64">
        <f>ifna(vlookup(A655,vCPU!A:B,2,0),"Unknown")</f>
        <v>2</v>
      </c>
      <c r="R655" s="66">
        <f>ifna(vlookup(A655,vMemory!A:C,3,0),"Unknown")</f>
        <v>6</v>
      </c>
      <c r="S655" s="66">
        <f>ifna(vlookup(A655,vDisk!A:C,3,0),"Unknown")</f>
        <v>157</v>
      </c>
      <c r="T655" s="67" t="str">
        <f t="array" ref="T655">IFS(
   L655=1, "No Lift &amp; Shift",
   J655=1, XLOOKUP(A655, 'Infra Study'!A:A, 'Infra Study'!P:P),
   I655=1, "No Lift &amp; Shift",
   H655=1, "GKE",
   K655=1, "GCNV",
   G655=1, "Lift &amp; Shift Prod",
   TRUE, "Lift &amp; Shift Noprod"
)</f>
        <v>Lift &amp; Shift Prod</v>
      </c>
      <c r="U655" s="67">
        <f t="shared" si="7"/>
        <v>1</v>
      </c>
      <c r="V655" s="68" t="str">
        <f>if(T655="Lift &amp; Shift Noprod",if( Y655=0,Assumptions!$B$5, Assumptions!$B$4),if(T655="Lift &amp; Shift Prod",if(AND(N655=1,O655="T1"),Assumptions!$B$6,Assumptions!$B$4),0))</f>
        <v>N2D</v>
      </c>
      <c r="W655" s="69">
        <f>if(V655&lt;&gt;0,if(Q655="Unknown", Assumptions!$B$42,If(Q655&gt;1,Q655,2)),0)</f>
        <v>2</v>
      </c>
      <c r="X655" s="69">
        <f>if(V655&lt;&gt;0,if(R655="Unknown", Assumptions!$B$43,R655),0)</f>
        <v>6</v>
      </c>
      <c r="Y655" s="68">
        <f t="shared" si="8"/>
        <v>0</v>
      </c>
      <c r="Z655" s="68">
        <f>if(V655&lt;&gt;0,if(  S655="Unknown", Assumptions!$B$44,S655),0)</f>
        <v>157</v>
      </c>
      <c r="AA655" s="68" t="str">
        <f>if(V655 ="N2",ifna(vlookup(W655&amp;"-"&amp;X655,'Ref. VM'!A:B,2,0),"Custom"),if(V655 ="E2" , ifna(vlookup(W655&amp;"-"&amp;X655,'Ref. VM'!D:E,2,0),"Custom"),if(V655="N2D",ifna(vlookup(W655&amp;"-"&amp;X655,'Ref. VM'!G:H,2,0),"Custom"),if(V655="N4",ifna(vlookup(W655&amp;"-"&amp;X655,'Ref. VM'!J:K,2,0),"Custom"),0))))</f>
        <v>Custom</v>
      </c>
      <c r="AB655" s="67" t="str">
        <f t="shared" si="9"/>
        <v>N2D-Custom vCPUs-CUD 3y</v>
      </c>
      <c r="AC655" s="67" t="str">
        <f t="shared" si="10"/>
        <v>N2D-Custom RAM-CUD 3y</v>
      </c>
      <c r="AD655" s="67">
        <f t="shared" si="11"/>
        <v>0</v>
      </c>
      <c r="AE655" s="69">
        <f>if(T655="Lift &amp; Shift Prod",730,if(T655="Lift &amp; Shift Noprod",Assumptions!$B$3,0))</f>
        <v>730</v>
      </c>
      <c r="AF655" s="70">
        <f>if( U655=0,0,if(Y655=0, ((vlookup(AB655,'SKU Pricing'!A:B,Assumptions!$B$2,0)*W655)+(vlookup(AC655,'SKU Pricing'!A:B,Assumptions!$B$2,0)*X655))*AE655,((vlookup(AB655,'SKU Pricing'!A:B,Assumptions!$B$2,0)*W655)+(vlookup(AC655,'SKU Pricing'!A:B,Assumptions!$B$2,0)*(W655*8))+(vlookup(AD655,'SKU Pricing'!A:B,Assumptions!$B$2,0)*(X655-(W655*8))))*AE655))</f>
        <v>30.85849284</v>
      </c>
      <c r="AG655" s="67" t="str">
        <f t="shared" si="12"/>
        <v>Windows Server</v>
      </c>
      <c r="AH655" s="70">
        <f>ifna(vlookup(AG655,'SKU Pricing'!A:B,Assumptions!$B$2,0)*W655*AE655,0)</f>
        <v>67.16</v>
      </c>
      <c r="AI655" s="62" t="str">
        <f t="shared" si="13"/>
        <v/>
      </c>
      <c r="AJ655" s="62" t="str">
        <f>if(V655&lt;&gt;0, if(T655="Lift &amp; Shift Noprod",Assumptions!$B$9,if(V655=Assumptions!$B$6,Assumptions!$B$10,if(P655=1,Assumptions!$B$8,Assumptions!$B$7))),"")</f>
        <v>SSD</v>
      </c>
      <c r="AK655" s="69" t="str">
        <f t="shared" si="14"/>
        <v>SSD</v>
      </c>
      <c r="AL655" s="69">
        <f>if(AJ655="Hyperdisk Balanced",Assumptions!$B$11,0)</f>
        <v>0</v>
      </c>
      <c r="AM655" s="69">
        <f>if(AJ655="Hyperdisk Balanced",Assumptions!$B$12,0)</f>
        <v>0</v>
      </c>
      <c r="AN655" s="70">
        <f>if(AK655=0,0,if(AJ655="Hyperdisk Balanced",vlookup(AK655&amp;" provisioned space",'SKU Pricing'!A:B,Assumptions!$B$2,0)*Z655+vlookup(AK655&amp;" provisioned IOPS",'SKU Pricing'!A:B,Assumptions!$B$2,0)*AL655*730+vlookup(AK655&amp;" provisioned throughput",'SKU Pricing'!A:B,Assumptions!$B$2,0)*AM655*730,vlookup(AK655,'SKU Pricing'!A:B,Assumptions!$B$2,0)*Z655))</f>
        <v>30.929</v>
      </c>
      <c r="AO655" s="70">
        <f t="shared" si="15"/>
        <v>128.9474928</v>
      </c>
      <c r="AP655" s="71" t="str">
        <f t="shared" si="16"/>
        <v>VM Manager</v>
      </c>
      <c r="AQ655" s="70">
        <f>ifna(vlookup(AP655,'SKU Pricing'!A:B,Assumptions!$B$2,0)*AE655,0)</f>
        <v>2.19</v>
      </c>
      <c r="AR655" s="72">
        <v>0.0</v>
      </c>
    </row>
    <row r="656">
      <c r="A656" s="61" t="s">
        <v>799</v>
      </c>
      <c r="B656" s="62" t="str">
        <f>ifna(if(vlookup(A656,vOS!A:B,2,0)="","Unknown",vlookup(A656,vOS!A:B,2,0)),"Unknown")</f>
        <v>Microsoft Windows Server 2019 (64-bit)</v>
      </c>
      <c r="C656" s="62">
        <f>vlookup(B656,'OS Study'!A:D,2,0)</f>
        <v>0</v>
      </c>
      <c r="D656" s="62" t="str">
        <f>vlookup(B656,'OS Study'!A:D,3,0)</f>
        <v>Windows</v>
      </c>
      <c r="E656" s="62" t="str">
        <f>vlookup(B656,'OS Study'!A:D,4,0)</f>
        <v>Server</v>
      </c>
      <c r="F656" s="63" t="str">
        <f>vlookup(B656,'OS Study'!A:E,5,0)</f>
        <v>2019</v>
      </c>
      <c r="G656" s="62">
        <f>IF(vlookup(A656,'RVtools V2.1'!A:J,4,0)="non",0,1)</f>
        <v>1</v>
      </c>
      <c r="H656" s="62">
        <f>if(vlookup(A656,'RVtools V2.1'!A:K,11,0)="kube",1,0)</f>
        <v>0</v>
      </c>
      <c r="I656" s="62">
        <f t="shared" si="5"/>
        <v>0</v>
      </c>
      <c r="J656" s="62">
        <f>ifna(vlookup(A656,'Infra Study'!A:Q,17,0),0)</f>
        <v>0</v>
      </c>
      <c r="K656" s="64">
        <f>IFERROR(__xludf.DUMMYFUNCTION("N(REGEXMATCH(VLOOKUP(A656, 'RVtools V2.1'!A:H, 8, 0), ""^Serveur de fichiers""))"),0.0)</f>
        <v>0</v>
      </c>
      <c r="L656" s="64">
        <f t="shared" si="6"/>
        <v>0</v>
      </c>
      <c r="M656" s="67" t="str">
        <f>ifna(vlookup(A656,'RVtools V2.1'!A:I,8,0),"N/A")</f>
        <v>Infra Domain CTRL - BGO</v>
      </c>
      <c r="N656" s="64">
        <f>IFERROR(__xludf.DUMMYFUNCTION("IF(REGEXMATCH(M656, ""(?i)"" &amp; JOIN(""|"", SPLIT(""kalisil"", "" ""))), 1, 0)"),0.0)</f>
        <v>0</v>
      </c>
      <c r="O656" s="64" t="str">
        <f>vlookup(A656,'RVtools V2.1'!A:H,7,0)</f>
        <v>T2</v>
      </c>
      <c r="P656" s="64">
        <f>if(vlookup(A656,'RVtools V2.1'!A:H,5,0)="oui",1,0)</f>
        <v>1</v>
      </c>
      <c r="Q656" s="64">
        <f>ifna(vlookup(A656,vCPU!A:B,2,0),"Unknown")</f>
        <v>2</v>
      </c>
      <c r="R656" s="66">
        <f>ifna(vlookup(A656,vMemory!A:C,3,0),"Unknown")</f>
        <v>8</v>
      </c>
      <c r="S656" s="66">
        <f>ifna(vlookup(A656,vDisk!A:C,3,0),"Unknown")</f>
        <v>182</v>
      </c>
      <c r="T656" s="67" t="str">
        <f t="array" ref="T656">IFS(
   L656=1, "No Lift &amp; Shift",
   J656=1, XLOOKUP(A656, 'Infra Study'!A:A, 'Infra Study'!P:P),
   I656=1, "No Lift &amp; Shift",
   H656=1, "GKE",
   K656=1, "GCNV",
   G656=1, "Lift &amp; Shift Prod",
   TRUE, "Lift &amp; Shift Noprod"
)</f>
        <v>Lift &amp; Shift Prod</v>
      </c>
      <c r="U656" s="67">
        <f t="shared" si="7"/>
        <v>1</v>
      </c>
      <c r="V656" s="68" t="str">
        <f>if(T656="Lift &amp; Shift Noprod",if( Y656=0,Assumptions!$B$5, Assumptions!$B$4),if(T656="Lift &amp; Shift Prod",if(AND(N656=1,O656="T1"),Assumptions!$B$6,Assumptions!$B$4),0))</f>
        <v>N2D</v>
      </c>
      <c r="W656" s="69">
        <f>if(V656&lt;&gt;0,if(Q656="Unknown", Assumptions!$B$42,If(Q656&gt;1,Q656,2)),0)</f>
        <v>2</v>
      </c>
      <c r="X656" s="69">
        <f>if(V656&lt;&gt;0,if(R656="Unknown", Assumptions!$B$43,R656),0)</f>
        <v>8</v>
      </c>
      <c r="Y656" s="68">
        <f t="shared" si="8"/>
        <v>0</v>
      </c>
      <c r="Z656" s="68">
        <f>if(V656&lt;&gt;0,if(  S656="Unknown", Assumptions!$B$44,S656),0)</f>
        <v>182</v>
      </c>
      <c r="AA656" s="68" t="str">
        <f>if(V656 ="N2",ifna(vlookup(W656&amp;"-"&amp;X656,'Ref. VM'!A:B,2,0),"Custom"),if(V656 ="E2" , ifna(vlookup(W656&amp;"-"&amp;X656,'Ref. VM'!D:E,2,0),"Custom"),if(V656="N2D",ifna(vlookup(W656&amp;"-"&amp;X656,'Ref. VM'!G:H,2,0),"Custom"),if(V656="N4",ifna(vlookup(W656&amp;"-"&amp;X656,'Ref. VM'!J:K,2,0),"Custom"),0))))</f>
        <v>Custom</v>
      </c>
      <c r="AB656" s="67" t="str">
        <f t="shared" si="9"/>
        <v>N2D-Custom vCPUs-CUD 3y</v>
      </c>
      <c r="AC656" s="67" t="str">
        <f t="shared" si="10"/>
        <v>N2D-Custom RAM-CUD 3y</v>
      </c>
      <c r="AD656" s="67">
        <f t="shared" si="11"/>
        <v>0</v>
      </c>
      <c r="AE656" s="69">
        <f>if(T656="Lift &amp; Shift Prod",730,if(T656="Lift &amp; Shift Noprod",Assumptions!$B$3,0))</f>
        <v>730</v>
      </c>
      <c r="AF656" s="70">
        <f>if( U656=0,0,if(Y656=0, ((vlookup(AB656,'SKU Pricing'!A:B,Assumptions!$B$2,0)*W656)+(vlookup(AC656,'SKU Pricing'!A:B,Assumptions!$B$2,0)*X656))*AE656,((vlookup(AB656,'SKU Pricing'!A:B,Assumptions!$B$2,0)*W656)+(vlookup(AC656,'SKU Pricing'!A:B,Assumptions!$B$2,0)*(W656*8))+(vlookup(AD656,'SKU Pricing'!A:B,Assumptions!$B$2,0)*(X656-(W656*8))))*AE656))</f>
        <v>33.80865936</v>
      </c>
      <c r="AG656" s="67" t="str">
        <f t="shared" si="12"/>
        <v>Windows Server</v>
      </c>
      <c r="AH656" s="70">
        <f>ifna(vlookup(AG656,'SKU Pricing'!A:B,Assumptions!$B$2,0)*W656*AE656,0)</f>
        <v>67.16</v>
      </c>
      <c r="AI656" s="62" t="str">
        <f t="shared" si="13"/>
        <v/>
      </c>
      <c r="AJ656" s="62" t="str">
        <f>if(V656&lt;&gt;0, if(T656="Lift &amp; Shift Noprod",Assumptions!$B$9,if(V656=Assumptions!$B$6,Assumptions!$B$10,if(P656=1,Assumptions!$B$8,Assumptions!$B$7))),"")</f>
        <v>SSD</v>
      </c>
      <c r="AK656" s="69" t="str">
        <f t="shared" si="14"/>
        <v>SSD</v>
      </c>
      <c r="AL656" s="69">
        <f>if(AJ656="Hyperdisk Balanced",Assumptions!$B$11,0)</f>
        <v>0</v>
      </c>
      <c r="AM656" s="69">
        <f>if(AJ656="Hyperdisk Balanced",Assumptions!$B$12,0)</f>
        <v>0</v>
      </c>
      <c r="AN656" s="70">
        <f>if(AK656=0,0,if(AJ656="Hyperdisk Balanced",vlookup(AK656&amp;" provisioned space",'SKU Pricing'!A:B,Assumptions!$B$2,0)*Z656+vlookup(AK656&amp;" provisioned IOPS",'SKU Pricing'!A:B,Assumptions!$B$2,0)*AL656*730+vlookup(AK656&amp;" provisioned throughput",'SKU Pricing'!A:B,Assumptions!$B$2,0)*AM656*730,vlookup(AK656,'SKU Pricing'!A:B,Assumptions!$B$2,0)*Z656))</f>
        <v>35.854</v>
      </c>
      <c r="AO656" s="70">
        <f t="shared" si="15"/>
        <v>136.8226594</v>
      </c>
      <c r="AP656" s="71" t="str">
        <f t="shared" si="16"/>
        <v>VM Manager</v>
      </c>
      <c r="AQ656" s="70">
        <f>ifna(vlookup(AP656,'SKU Pricing'!A:B,Assumptions!$B$2,0)*AE656,0)</f>
        <v>2.19</v>
      </c>
      <c r="AR656" s="72">
        <v>0.0</v>
      </c>
    </row>
    <row r="657">
      <c r="A657" s="61" t="s">
        <v>800</v>
      </c>
      <c r="B657" s="62" t="str">
        <f>ifna(if(vlookup(A657,vOS!A:B,2,0)="","Unknown",vlookup(A657,vOS!A:B,2,0)),"Unknown")</f>
        <v>Microsoft Windows Server 2025 (64-bit)</v>
      </c>
      <c r="C657" s="62">
        <f>vlookup(B657,'OS Study'!A:D,2,0)</f>
        <v>0</v>
      </c>
      <c r="D657" s="62" t="str">
        <f>vlookup(B657,'OS Study'!A:D,3,0)</f>
        <v>Windows</v>
      </c>
      <c r="E657" s="62" t="str">
        <f>vlookup(B657,'OS Study'!A:D,4,0)</f>
        <v>Server</v>
      </c>
      <c r="F657" s="63" t="str">
        <f>vlookup(B657,'OS Study'!A:E,5,0)</f>
        <v>2025</v>
      </c>
      <c r="G657" s="62">
        <f>IF(vlookup(A657,'RVtools V2.1'!A:J,4,0)="non",0,1)</f>
        <v>1</v>
      </c>
      <c r="H657" s="62">
        <f>if(vlookup(A657,'RVtools V2.1'!A:K,11,0)="kube",1,0)</f>
        <v>0</v>
      </c>
      <c r="I657" s="62">
        <f t="shared" si="5"/>
        <v>0</v>
      </c>
      <c r="J657" s="62">
        <f>ifna(vlookup(A657,'Infra Study'!A:Q,17,0),0)</f>
        <v>0</v>
      </c>
      <c r="K657" s="64">
        <f>IFERROR(__xludf.DUMMYFUNCTION("N(REGEXMATCH(VLOOKUP(A657, 'RVtools V2.1'!A:H, 8, 0), ""^Serveur de fichiers""))"),0.0)</f>
        <v>0</v>
      </c>
      <c r="L657" s="64">
        <f t="shared" si="6"/>
        <v>0</v>
      </c>
      <c r="M657" s="67" t="str">
        <f>ifna(vlookup(A657,'RVtools V2.1'!A:I,8,0),"N/A")</f>
        <v>Infra Domain CTRL - BGO</v>
      </c>
      <c r="N657" s="64">
        <f>IFERROR(__xludf.DUMMYFUNCTION("IF(REGEXMATCH(M657, ""(?i)"" &amp; JOIN(""|"", SPLIT(""kalisil"", "" ""))), 1, 0)"),0.0)</f>
        <v>0</v>
      </c>
      <c r="O657" s="64" t="str">
        <f>vlookup(A657,'RVtools V2.1'!A:H,7,0)</f>
        <v>T2</v>
      </c>
      <c r="P657" s="64">
        <f>if(vlookup(A657,'RVtools V2.1'!A:H,5,0)="oui",1,0)</f>
        <v>1</v>
      </c>
      <c r="Q657" s="64">
        <f>ifna(vlookup(A657,vCPU!A:B,2,0),"Unknown")</f>
        <v>4</v>
      </c>
      <c r="R657" s="66">
        <f>ifna(vlookup(A657,vMemory!A:C,3,0),"Unknown")</f>
        <v>8</v>
      </c>
      <c r="S657" s="66">
        <f>ifna(vlookup(A657,vDisk!A:C,3,0),"Unknown")</f>
        <v>118</v>
      </c>
      <c r="T657" s="67" t="str">
        <f t="array" ref="T657">IFS(
   L657=1, "No Lift &amp; Shift",
   J657=1, XLOOKUP(A657, 'Infra Study'!A:A, 'Infra Study'!P:P),
   I657=1, "No Lift &amp; Shift",
   H657=1, "GKE",
   K657=1, "GCNV",
   G657=1, "Lift &amp; Shift Prod",
   TRUE, "Lift &amp; Shift Noprod"
)</f>
        <v>Lift &amp; Shift Prod</v>
      </c>
      <c r="U657" s="67">
        <f t="shared" si="7"/>
        <v>1</v>
      </c>
      <c r="V657" s="68" t="str">
        <f>if(T657="Lift &amp; Shift Noprod",if( Y657=0,Assumptions!$B$5, Assumptions!$B$4),if(T657="Lift &amp; Shift Prod",if(AND(N657=1,O657="T1"),Assumptions!$B$6,Assumptions!$B$4),0))</f>
        <v>N2D</v>
      </c>
      <c r="W657" s="69">
        <f>if(V657&lt;&gt;0,if(Q657="Unknown", Assumptions!$B$42,If(Q657&gt;1,Q657,2)),0)</f>
        <v>4</v>
      </c>
      <c r="X657" s="69">
        <f>if(V657&lt;&gt;0,if(R657="Unknown", Assumptions!$B$43,R657),0)</f>
        <v>8</v>
      </c>
      <c r="Y657" s="68">
        <f t="shared" si="8"/>
        <v>0</v>
      </c>
      <c r="Z657" s="68">
        <f>if(V657&lt;&gt;0,if(  S657="Unknown", Assumptions!$B$44,S657),0)</f>
        <v>118</v>
      </c>
      <c r="AA657" s="68" t="str">
        <f>if(V657 ="N2",ifna(vlookup(W657&amp;"-"&amp;X657,'Ref. VM'!A:B,2,0),"Custom"),if(V657 ="E2" , ifna(vlookup(W657&amp;"-"&amp;X657,'Ref. VM'!D:E,2,0),"Custom"),if(V657="N2D",ifna(vlookup(W657&amp;"-"&amp;X657,'Ref. VM'!G:H,2,0),"Custom"),if(V657="N4",ifna(vlookup(W657&amp;"-"&amp;X657,'Ref. VM'!J:K,2,0),"Custom"),0))))</f>
        <v>Custom</v>
      </c>
      <c r="AB657" s="67" t="str">
        <f t="shared" si="9"/>
        <v>N2D-Custom vCPUs-CUD 3y</v>
      </c>
      <c r="AC657" s="67" t="str">
        <f t="shared" si="10"/>
        <v>N2D-Custom RAM-CUD 3y</v>
      </c>
      <c r="AD657" s="67">
        <f t="shared" si="11"/>
        <v>0</v>
      </c>
      <c r="AE657" s="62">
        <f>if(T657="Lift &amp; Shift Prod",730,if(T657="Lift &amp; Shift Noprod",Assumptions!$B$3,0))</f>
        <v>730</v>
      </c>
      <c r="AF657" s="70">
        <f>if( U657=0,0,if(Y657=0, ((vlookup(AB657,'SKU Pricing'!A:B,Assumptions!$B$2,0)*W657)+(vlookup(AC657,'SKU Pricing'!A:B,Assumptions!$B$2,0)*X657))*AE657,((vlookup(AB657,'SKU Pricing'!A:B,Assumptions!$B$2,0)*W657)+(vlookup(AC657,'SKU Pricing'!A:B,Assumptions!$B$2,0)*(W657*8))+(vlookup(AD657,'SKU Pricing'!A:B,Assumptions!$B$2,0)*(X657-(W657*8))))*AE657))</f>
        <v>55.81665264</v>
      </c>
      <c r="AG657" s="67" t="str">
        <f t="shared" si="12"/>
        <v>Windows Server</v>
      </c>
      <c r="AH657" s="70">
        <f>ifna(vlookup(AG657,'SKU Pricing'!A:B,Assumptions!$B$2,0)*W657*AE657,0)</f>
        <v>134.32</v>
      </c>
      <c r="AI657" s="62" t="str">
        <f t="shared" si="13"/>
        <v/>
      </c>
      <c r="AJ657" s="62" t="str">
        <f>if(V657&lt;&gt;0, if(T657="Lift &amp; Shift Noprod",Assumptions!$B$9,if(V657=Assumptions!$B$6,Assumptions!$B$10,if(P657=1,Assumptions!$B$8,Assumptions!$B$7))),"")</f>
        <v>SSD</v>
      </c>
      <c r="AK657" s="69" t="str">
        <f t="shared" si="14"/>
        <v>SSD</v>
      </c>
      <c r="AL657" s="69">
        <f>if(AJ657="Hyperdisk Balanced",Assumptions!$B$11,0)</f>
        <v>0</v>
      </c>
      <c r="AM657" s="69">
        <f>if(AJ657="Hyperdisk Balanced",Assumptions!$B$12,0)</f>
        <v>0</v>
      </c>
      <c r="AN657" s="70">
        <f>if(AK657=0,0,if(AJ657="Hyperdisk Balanced",vlookup(AK657&amp;" provisioned space",'SKU Pricing'!A:B,Assumptions!$B$2,0)*Z657+vlookup(AK657&amp;" provisioned IOPS",'SKU Pricing'!A:B,Assumptions!$B$2,0)*AL657*730+vlookup(AK657&amp;" provisioned throughput",'SKU Pricing'!A:B,Assumptions!$B$2,0)*AM657*730,vlookup(AK657,'SKU Pricing'!A:B,Assumptions!$B$2,0)*Z657))</f>
        <v>23.246</v>
      </c>
      <c r="AO657" s="70">
        <f t="shared" si="15"/>
        <v>213.3826526</v>
      </c>
      <c r="AP657" s="71" t="str">
        <f t="shared" si="16"/>
        <v>VM Manager</v>
      </c>
      <c r="AQ657" s="70">
        <f>ifna(vlookup(AP657,'SKU Pricing'!A:B,Assumptions!$B$2,0)*AE657,0)</f>
        <v>2.19</v>
      </c>
      <c r="AR657" s="72">
        <v>0.0</v>
      </c>
    </row>
    <row r="658">
      <c r="A658" s="61" t="s">
        <v>801</v>
      </c>
      <c r="B658" s="62" t="str">
        <f>ifna(if(vlookup(A658,vOS!A:B,2,0)="","Unknown",vlookup(A658,vOS!A:B,2,0)),"Unknown")</f>
        <v>Microsoft Windows Server 2022 (64-bit)</v>
      </c>
      <c r="C658" s="62">
        <f>vlookup(B658,'OS Study'!A:D,2,0)</f>
        <v>0</v>
      </c>
      <c r="D658" s="62" t="str">
        <f>vlookup(B658,'OS Study'!A:D,3,0)</f>
        <v>Windows</v>
      </c>
      <c r="E658" s="62" t="str">
        <f>vlookup(B658,'OS Study'!A:D,4,0)</f>
        <v>Server</v>
      </c>
      <c r="F658" s="63" t="str">
        <f>vlookup(B658,'OS Study'!A:E,5,0)</f>
        <v>2022</v>
      </c>
      <c r="G658" s="62">
        <f>IF(vlookup(A658,'RVtools V2.1'!A:J,4,0)="non",0,1)</f>
        <v>1</v>
      </c>
      <c r="H658" s="62">
        <f>if(vlookup(A658,'RVtools V2.1'!A:K,11,0)="kube",1,0)</f>
        <v>0</v>
      </c>
      <c r="I658" s="62">
        <f t="shared" si="5"/>
        <v>0</v>
      </c>
      <c r="J658" s="62">
        <f>ifna(vlookup(A658,'Infra Study'!A:Q,17,0),0)</f>
        <v>1</v>
      </c>
      <c r="K658" s="64">
        <f>IFERROR(__xludf.DUMMYFUNCTION("N(REGEXMATCH(VLOOKUP(A658, 'RVtools V2.1'!A:H, 8, 0), ""^Serveur de fichiers""))"),0.0)</f>
        <v>0</v>
      </c>
      <c r="L658" s="64">
        <f t="shared" si="6"/>
        <v>0</v>
      </c>
      <c r="M658" s="67" t="str">
        <f>ifna(vlookup(A658,'RVtools V2.1'!A:I,8,0),"N/A")</f>
        <v>Infra Domain CTRL - CST</v>
      </c>
      <c r="N658" s="64">
        <f>IFERROR(__xludf.DUMMYFUNCTION("IF(REGEXMATCH(M658, ""(?i)"" &amp; JOIN(""|"", SPLIT(""kalisil"", "" ""))), 1, 0)"),0.0)</f>
        <v>0</v>
      </c>
      <c r="O658" s="64" t="str">
        <f>vlookup(A658,'RVtools V2.1'!A:H,7,0)</f>
        <v>T2</v>
      </c>
      <c r="P658" s="64">
        <f>if(vlookup(A658,'RVtools V2.1'!A:H,5,0)="oui",1,0)</f>
        <v>1</v>
      </c>
      <c r="Q658" s="64">
        <f>ifna(vlookup(A658,vCPU!A:B,2,0),"Unknown")</f>
        <v>2</v>
      </c>
      <c r="R658" s="66">
        <f>ifna(vlookup(A658,vMemory!A:C,3,0),"Unknown")</f>
        <v>4</v>
      </c>
      <c r="S658" s="66">
        <f>ifna(vlookup(A658,vDisk!A:C,3,0),"Unknown")</f>
        <v>155</v>
      </c>
      <c r="T658" s="67" t="str">
        <f t="array" ref="T658">IFS(
   L658=1, "No Lift &amp; Shift",
   J658=1, XLOOKUP(A658, 'Infra Study'!A:A, 'Infra Study'!P:P),
   I658=1, "No Lift &amp; Shift",
   H658=1, "GKE",
   K658=1, "GCNV",
   G658=1, "Lift &amp; Shift Prod",
   TRUE, "Lift &amp; Shift Noprod"
)</f>
        <v>Consolidation</v>
      </c>
      <c r="U658" s="67">
        <f t="shared" si="7"/>
        <v>0</v>
      </c>
      <c r="V658" s="68">
        <f>if(T658="Lift &amp; Shift Noprod",if( Y658=0,Assumptions!$B$5, Assumptions!$B$4),if(T658="Lift &amp; Shift Prod",if(AND(N658=1,O658="T1"),Assumptions!$B$6,Assumptions!$B$4),0))</f>
        <v>0</v>
      </c>
      <c r="W658" s="62">
        <f>if(V658&lt;&gt;0,if(Q658="Unknown", Assumptions!$B$42,If(Q658&gt;1,Q658,2)),0)</f>
        <v>0</v>
      </c>
      <c r="X658" s="69">
        <f>if(V658&lt;&gt;0,if(R658="Unknown", Assumptions!$B$43,R658),0)</f>
        <v>0</v>
      </c>
      <c r="Y658" s="68">
        <f t="shared" si="8"/>
        <v>0</v>
      </c>
      <c r="Z658" s="68">
        <f>if(V658&lt;&gt;0,if(  S658="Unknown", Assumptions!$B$44,S658),0)</f>
        <v>0</v>
      </c>
      <c r="AA658" s="68">
        <f>if(V658 ="N2",ifna(vlookup(W658&amp;"-"&amp;X658,'Ref. VM'!A:B,2,0),"Custom"),if(V658 ="E2" , ifna(vlookup(W658&amp;"-"&amp;X658,'Ref. VM'!D:E,2,0),"Custom"),if(V658="N2D",ifna(vlookup(W658&amp;"-"&amp;X658,'Ref. VM'!G:H,2,0),"Custom"),if(V658="N4",ifna(vlookup(W658&amp;"-"&amp;X658,'Ref. VM'!J:K,2,0),"Custom"),0))))</f>
        <v>0</v>
      </c>
      <c r="AB658" s="67">
        <f t="shared" si="9"/>
        <v>0</v>
      </c>
      <c r="AC658" s="67">
        <f t="shared" si="10"/>
        <v>0</v>
      </c>
      <c r="AD658" s="67">
        <f t="shared" si="11"/>
        <v>0</v>
      </c>
      <c r="AE658" s="62">
        <f>if(T658="Lift &amp; Shift Prod",730,if(T658="Lift &amp; Shift Noprod",Assumptions!$B$3,0))</f>
        <v>0</v>
      </c>
      <c r="AF658" s="70">
        <f>if( U658=0,0,if(Y658=0, ((vlookup(AB658,'SKU Pricing'!A:B,Assumptions!$B$2,0)*W658)+(vlookup(AC658,'SKU Pricing'!A:B,Assumptions!$B$2,0)*X658))*AE658,((vlookup(AB658,'SKU Pricing'!A:B,Assumptions!$B$2,0)*W658)+(vlookup(AC658,'SKU Pricing'!A:B,Assumptions!$B$2,0)*(W658*8))+(vlookup(AD658,'SKU Pricing'!A:B,Assumptions!$B$2,0)*(X658-(W658*8))))*AE658))</f>
        <v>0</v>
      </c>
      <c r="AG658" s="67">
        <f t="shared" si="12"/>
        <v>0</v>
      </c>
      <c r="AH658" s="70">
        <f>ifna(vlookup(AG658,'SKU Pricing'!A:B,Assumptions!$B$2,0)*W658*AE658,0)</f>
        <v>0</v>
      </c>
      <c r="AI658" s="62" t="str">
        <f t="shared" si="13"/>
        <v/>
      </c>
      <c r="AJ658" s="62" t="str">
        <f>if(V658&lt;&gt;0, if(T658="Lift &amp; Shift Noprod",Assumptions!$B$9,if(V658=Assumptions!$B$6,Assumptions!$B$10,if(P658=1,Assumptions!$B$8,Assumptions!$B$7))),"")</f>
        <v/>
      </c>
      <c r="AK658" s="69">
        <f t="shared" si="14"/>
        <v>0</v>
      </c>
      <c r="AL658" s="69">
        <f>if(AJ658="Hyperdisk Balanced",Assumptions!$B$11,0)</f>
        <v>0</v>
      </c>
      <c r="AM658" s="69">
        <f>if(AJ658="Hyperdisk Balanced",Assumptions!$B$12,0)</f>
        <v>0</v>
      </c>
      <c r="AN658" s="70">
        <f>if(AK658=0,0,if(AJ658="Hyperdisk Balanced",vlookup(AK658&amp;" provisioned space",'SKU Pricing'!A:B,Assumptions!$B$2,0)*Z658+vlookup(AK658&amp;" provisioned IOPS",'SKU Pricing'!A:B,Assumptions!$B$2,0)*AL658*730+vlookup(AK658&amp;" provisioned throughput",'SKU Pricing'!A:B,Assumptions!$B$2,0)*AM658*730,vlookup(AK658,'SKU Pricing'!A:B,Assumptions!$B$2,0)*Z658))</f>
        <v>0</v>
      </c>
      <c r="AO658" s="70">
        <f t="shared" si="15"/>
        <v>0</v>
      </c>
      <c r="AP658" s="71">
        <f t="shared" si="16"/>
        <v>0</v>
      </c>
      <c r="AQ658" s="70">
        <f>ifna(vlookup(AP658,'SKU Pricing'!A:B,Assumptions!$B$2,0)*AE658,0)</f>
        <v>0</v>
      </c>
      <c r="AR658" s="72">
        <v>0.0</v>
      </c>
    </row>
    <row r="659">
      <c r="A659" s="61" t="s">
        <v>802</v>
      </c>
      <c r="B659" s="62" t="str">
        <f>ifna(if(vlookup(A659,vOS!A:B,2,0)="","Unknown",vlookup(A659,vOS!A:B,2,0)),"Unknown")</f>
        <v>Microsoft Windows Server 2022 (64-bit)</v>
      </c>
      <c r="C659" s="62">
        <f>vlookup(B659,'OS Study'!A:D,2,0)</f>
        <v>0</v>
      </c>
      <c r="D659" s="62" t="str">
        <f>vlookup(B659,'OS Study'!A:D,3,0)</f>
        <v>Windows</v>
      </c>
      <c r="E659" s="62" t="str">
        <f>vlookup(B659,'OS Study'!A:D,4,0)</f>
        <v>Server</v>
      </c>
      <c r="F659" s="63" t="str">
        <f>vlookup(B659,'OS Study'!A:E,5,0)</f>
        <v>2022</v>
      </c>
      <c r="G659" s="62">
        <f>IF(vlookup(A659,'RVtools V2.1'!A:J,4,0)="non",0,1)</f>
        <v>1</v>
      </c>
      <c r="H659" s="62">
        <f>if(vlookup(A659,'RVtools V2.1'!A:K,11,0)="kube",1,0)</f>
        <v>0</v>
      </c>
      <c r="I659" s="62">
        <f t="shared" si="5"/>
        <v>0</v>
      </c>
      <c r="J659" s="62">
        <f>ifna(vlookup(A659,'Infra Study'!A:Q,17,0),0)</f>
        <v>1</v>
      </c>
      <c r="K659" s="64">
        <f>IFERROR(__xludf.DUMMYFUNCTION("N(REGEXMATCH(VLOOKUP(A659, 'RVtools V2.1'!A:H, 8, 0), ""^Serveur de fichiers""))"),0.0)</f>
        <v>0</v>
      </c>
      <c r="L659" s="64">
        <f t="shared" si="6"/>
        <v>0</v>
      </c>
      <c r="M659" s="67" t="str">
        <f>ifna(vlookup(A659,'RVtools V2.1'!A:I,8,0),"N/A")</f>
        <v>Infra Domain CTRL - CST</v>
      </c>
      <c r="N659" s="64">
        <f>IFERROR(__xludf.DUMMYFUNCTION("IF(REGEXMATCH(M659, ""(?i)"" &amp; JOIN(""|"", SPLIT(""kalisil"", "" ""))), 1, 0)"),0.0)</f>
        <v>0</v>
      </c>
      <c r="O659" s="64" t="str">
        <f>vlookup(A659,'RVtools V2.1'!A:H,7,0)</f>
        <v>T2</v>
      </c>
      <c r="P659" s="64">
        <f>if(vlookup(A659,'RVtools V2.1'!A:H,5,0)="oui",1,0)</f>
        <v>1</v>
      </c>
      <c r="Q659" s="64">
        <f>ifna(vlookup(A659,vCPU!A:B,2,0),"Unknown")</f>
        <v>2</v>
      </c>
      <c r="R659" s="66">
        <f>ifna(vlookup(A659,vMemory!A:C,3,0),"Unknown")</f>
        <v>4</v>
      </c>
      <c r="S659" s="66">
        <f>ifna(vlookup(A659,vDisk!A:C,3,0),"Unknown")</f>
        <v>122</v>
      </c>
      <c r="T659" s="67" t="str">
        <f t="array" ref="T659">IFS(
   L659=1, "No Lift &amp; Shift",
   J659=1, XLOOKUP(A659, 'Infra Study'!A:A, 'Infra Study'!P:P),
   I659=1, "No Lift &amp; Shift",
   H659=1, "GKE",
   K659=1, "GCNV",
   G659=1, "Lift &amp; Shift Prod",
   TRUE, "Lift &amp; Shift Noprod"
)</f>
        <v>Consolidation</v>
      </c>
      <c r="U659" s="67">
        <f t="shared" si="7"/>
        <v>0</v>
      </c>
      <c r="V659" s="68">
        <f>if(T659="Lift &amp; Shift Noprod",if( Y659=0,Assumptions!$B$5, Assumptions!$B$4),if(T659="Lift &amp; Shift Prod",if(AND(N659=1,O659="T1"),Assumptions!$B$6,Assumptions!$B$4),0))</f>
        <v>0</v>
      </c>
      <c r="W659" s="62">
        <f>if(V659&lt;&gt;0,if(Q659="Unknown", Assumptions!$B$42,If(Q659&gt;1,Q659,2)),0)</f>
        <v>0</v>
      </c>
      <c r="X659" s="69">
        <f>if(V659&lt;&gt;0,if(R659="Unknown", Assumptions!$B$43,R659),0)</f>
        <v>0</v>
      </c>
      <c r="Y659" s="68">
        <f t="shared" si="8"/>
        <v>0</v>
      </c>
      <c r="Z659" s="68">
        <f>if(V659&lt;&gt;0,if(  S659="Unknown", Assumptions!$B$44,S659),0)</f>
        <v>0</v>
      </c>
      <c r="AA659" s="68">
        <f>if(V659 ="N2",ifna(vlookup(W659&amp;"-"&amp;X659,'Ref. VM'!A:B,2,0),"Custom"),if(V659 ="E2" , ifna(vlookup(W659&amp;"-"&amp;X659,'Ref. VM'!D:E,2,0),"Custom"),if(V659="N2D",ifna(vlookup(W659&amp;"-"&amp;X659,'Ref. VM'!G:H,2,0),"Custom"),if(V659="N4",ifna(vlookup(W659&amp;"-"&amp;X659,'Ref. VM'!J:K,2,0),"Custom"),0))))</f>
        <v>0</v>
      </c>
      <c r="AB659" s="67">
        <f t="shared" si="9"/>
        <v>0</v>
      </c>
      <c r="AC659" s="67">
        <f t="shared" si="10"/>
        <v>0</v>
      </c>
      <c r="AD659" s="67">
        <f t="shared" si="11"/>
        <v>0</v>
      </c>
      <c r="AE659" s="62">
        <f>if(T659="Lift &amp; Shift Prod",730,if(T659="Lift &amp; Shift Noprod",Assumptions!$B$3,0))</f>
        <v>0</v>
      </c>
      <c r="AF659" s="70">
        <f>if( U659=0,0,if(Y659=0, ((vlookup(AB659,'SKU Pricing'!A:B,Assumptions!$B$2,0)*W659)+(vlookup(AC659,'SKU Pricing'!A:B,Assumptions!$B$2,0)*X659))*AE659,((vlookup(AB659,'SKU Pricing'!A:B,Assumptions!$B$2,0)*W659)+(vlookup(AC659,'SKU Pricing'!A:B,Assumptions!$B$2,0)*(W659*8))+(vlookup(AD659,'SKU Pricing'!A:B,Assumptions!$B$2,0)*(X659-(W659*8))))*AE659))</f>
        <v>0</v>
      </c>
      <c r="AG659" s="67">
        <f t="shared" si="12"/>
        <v>0</v>
      </c>
      <c r="AH659" s="70">
        <f>ifna(vlookup(AG659,'SKU Pricing'!A:B,Assumptions!$B$2,0)*W659*AE659,0)</f>
        <v>0</v>
      </c>
      <c r="AI659" s="62" t="str">
        <f t="shared" si="13"/>
        <v/>
      </c>
      <c r="AJ659" s="62" t="str">
        <f>if(V659&lt;&gt;0, if(T659="Lift &amp; Shift Noprod",Assumptions!$B$9,if(V659=Assumptions!$B$6,Assumptions!$B$10,if(P659=1,Assumptions!$B$8,Assumptions!$B$7))),"")</f>
        <v/>
      </c>
      <c r="AK659" s="69">
        <f t="shared" si="14"/>
        <v>0</v>
      </c>
      <c r="AL659" s="69">
        <f>if(AJ659="Hyperdisk Balanced",Assumptions!$B$11,0)</f>
        <v>0</v>
      </c>
      <c r="AM659" s="69">
        <f>if(AJ659="Hyperdisk Balanced",Assumptions!$B$12,0)</f>
        <v>0</v>
      </c>
      <c r="AN659" s="70">
        <f>if(AK659=0,0,if(AJ659="Hyperdisk Balanced",vlookup(AK659&amp;" provisioned space",'SKU Pricing'!A:B,Assumptions!$B$2,0)*Z659+vlookup(AK659&amp;" provisioned IOPS",'SKU Pricing'!A:B,Assumptions!$B$2,0)*AL659*730+vlookup(AK659&amp;" provisioned throughput",'SKU Pricing'!A:B,Assumptions!$B$2,0)*AM659*730,vlookup(AK659,'SKU Pricing'!A:B,Assumptions!$B$2,0)*Z659))</f>
        <v>0</v>
      </c>
      <c r="AO659" s="70">
        <f t="shared" si="15"/>
        <v>0</v>
      </c>
      <c r="AP659" s="71">
        <f t="shared" si="16"/>
        <v>0</v>
      </c>
      <c r="AQ659" s="70">
        <f>ifna(vlookup(AP659,'SKU Pricing'!A:B,Assumptions!$B$2,0)*AE659,0)</f>
        <v>0</v>
      </c>
      <c r="AR659" s="72">
        <v>0.0</v>
      </c>
    </row>
    <row r="660">
      <c r="A660" s="61" t="s">
        <v>803</v>
      </c>
      <c r="B660" s="62" t="str">
        <f>ifna(if(vlookup(A660,vOS!A:B,2,0)="","Unknown",vlookup(A660,vOS!A:B,2,0)),"Unknown")</f>
        <v>Microsoft Windows Server 2008 R2 (64-bit)</v>
      </c>
      <c r="C660" s="62">
        <f>vlookup(B660,'OS Study'!A:D,2,0)</f>
        <v>0</v>
      </c>
      <c r="D660" s="62" t="str">
        <f>vlookup(B660,'OS Study'!A:D,3,0)</f>
        <v>Windows</v>
      </c>
      <c r="E660" s="62" t="str">
        <f>vlookup(B660,'OS Study'!A:D,4,0)</f>
        <v>Server</v>
      </c>
      <c r="F660" s="63" t="str">
        <f>vlookup(B660,'OS Study'!A:E,5,0)</f>
        <v>2008 R2</v>
      </c>
      <c r="G660" s="62">
        <f>IF(vlookup(A660,'RVtools V2.1'!A:J,4,0)="non",0,1)</f>
        <v>1</v>
      </c>
      <c r="H660" s="62">
        <f>if(vlookup(A660,'RVtools V2.1'!A:K,11,0)="kube",1,0)</f>
        <v>0</v>
      </c>
      <c r="I660" s="62">
        <f t="shared" si="5"/>
        <v>0</v>
      </c>
      <c r="J660" s="62">
        <f>ifna(vlookup(A660,'Infra Study'!A:Q,17,0),0)</f>
        <v>1</v>
      </c>
      <c r="K660" s="64">
        <f>IFERROR(__xludf.DUMMYFUNCTION("N(REGEXMATCH(VLOOKUP(A660, 'RVtools V2.1'!A:H, 8, 0), ""^Serveur de fichiers""))"),0.0)</f>
        <v>0</v>
      </c>
      <c r="L660" s="64">
        <f t="shared" si="6"/>
        <v>1</v>
      </c>
      <c r="M660" s="67" t="str">
        <f>ifna(vlookup(A660,'RVtools V2.1'!A:I,8,0),"N/A")</f>
        <v>Infra Domain CTRL - CST</v>
      </c>
      <c r="N660" s="64">
        <f>IFERROR(__xludf.DUMMYFUNCTION("IF(REGEXMATCH(M660, ""(?i)"" &amp; JOIN(""|"", SPLIT(""kalisil"", "" ""))), 1, 0)"),0.0)</f>
        <v>0</v>
      </c>
      <c r="O660" s="64" t="str">
        <f>vlookup(A660,'RVtools V2.1'!A:H,7,0)</f>
        <v>T2</v>
      </c>
      <c r="P660" s="64">
        <f>if(vlookup(A660,'RVtools V2.1'!A:H,5,0)="oui",1,0)</f>
        <v>1</v>
      </c>
      <c r="Q660" s="64">
        <f>ifna(vlookup(A660,vCPU!A:B,2,0),"Unknown")</f>
        <v>8</v>
      </c>
      <c r="R660" s="66">
        <f>ifna(vlookup(A660,vMemory!A:C,3,0),"Unknown")</f>
        <v>18</v>
      </c>
      <c r="S660" s="66">
        <f>ifna(vlookup(A660,vDisk!A:C,3,0),"Unknown")</f>
        <v>1169</v>
      </c>
      <c r="T660" s="67" t="str">
        <f t="array" ref="T660">IFS(
   L660=1, "No Lift &amp; Shift",
   J660=1, XLOOKUP(A660, 'Infra Study'!A:A, 'Infra Study'!P:P),
   I660=1, "No Lift &amp; Shift",
   H660=1, "GKE",
   K660=1, "GCNV",
   G660=1, "Lift &amp; Shift Prod",
   TRUE, "Lift &amp; Shift Noprod"
)</f>
        <v>No Lift &amp; Shift</v>
      </c>
      <c r="U660" s="67">
        <f t="shared" si="7"/>
        <v>0</v>
      </c>
      <c r="V660" s="68">
        <f>if(T660="Lift &amp; Shift Noprod",if( Y660=0,Assumptions!$B$5, Assumptions!$B$4),if(T660="Lift &amp; Shift Prod",if(AND(N660=1,O660="T1"),Assumptions!$B$6,Assumptions!$B$4),0))</f>
        <v>0</v>
      </c>
      <c r="W660" s="62">
        <f>if(V660&lt;&gt;0,if(Q660="Unknown", Assumptions!$B$42,If(Q660&gt;1,Q660,2)),0)</f>
        <v>0</v>
      </c>
      <c r="X660" s="69">
        <f>if(V660&lt;&gt;0,if(R660="Unknown", Assumptions!$B$43,R660),0)</f>
        <v>0</v>
      </c>
      <c r="Y660" s="68">
        <f t="shared" si="8"/>
        <v>0</v>
      </c>
      <c r="Z660" s="68">
        <f>if(V660&lt;&gt;0,if(  S660="Unknown", Assumptions!$B$44,S660),0)</f>
        <v>0</v>
      </c>
      <c r="AA660" s="68">
        <f>if(V660 ="N2",ifna(vlookup(W660&amp;"-"&amp;X660,'Ref. VM'!A:B,2,0),"Custom"),if(V660 ="E2" , ifna(vlookup(W660&amp;"-"&amp;X660,'Ref. VM'!D:E,2,0),"Custom"),if(V660="N2D",ifna(vlookup(W660&amp;"-"&amp;X660,'Ref. VM'!G:H,2,0),"Custom"),if(V660="N4",ifna(vlookup(W660&amp;"-"&amp;X660,'Ref. VM'!J:K,2,0),"Custom"),0))))</f>
        <v>0</v>
      </c>
      <c r="AB660" s="67">
        <f t="shared" si="9"/>
        <v>0</v>
      </c>
      <c r="AC660" s="67">
        <f t="shared" si="10"/>
        <v>0</v>
      </c>
      <c r="AD660" s="67">
        <f t="shared" si="11"/>
        <v>0</v>
      </c>
      <c r="AE660" s="62">
        <f>if(T660="Lift &amp; Shift Prod",730,if(T660="Lift &amp; Shift Noprod",Assumptions!$B$3,0))</f>
        <v>0</v>
      </c>
      <c r="AF660" s="70">
        <f>if( U660=0,0,if(Y660=0, ((vlookup(AB660,'SKU Pricing'!A:B,Assumptions!$B$2,0)*W660)+(vlookup(AC660,'SKU Pricing'!A:B,Assumptions!$B$2,0)*X660))*AE660,((vlookup(AB660,'SKU Pricing'!A:B,Assumptions!$B$2,0)*W660)+(vlookup(AC660,'SKU Pricing'!A:B,Assumptions!$B$2,0)*(W660*8))+(vlookup(AD660,'SKU Pricing'!A:B,Assumptions!$B$2,0)*(X660-(W660*8))))*AE660))</f>
        <v>0</v>
      </c>
      <c r="AG660" s="67">
        <f t="shared" si="12"/>
        <v>0</v>
      </c>
      <c r="AH660" s="70">
        <f>ifna(vlookup(AG660,'SKU Pricing'!A:B,Assumptions!$B$2,0)*W660*AE660,0)</f>
        <v>0</v>
      </c>
      <c r="AI660" s="62" t="str">
        <f t="shared" si="13"/>
        <v/>
      </c>
      <c r="AJ660" s="62" t="str">
        <f>if(V660&lt;&gt;0, if(T660="Lift &amp; Shift Noprod",Assumptions!$B$9,if(V660=Assumptions!$B$6,Assumptions!$B$10,if(P660=1,Assumptions!$B$8,Assumptions!$B$7))),"")</f>
        <v/>
      </c>
      <c r="AK660" s="69">
        <f t="shared" si="14"/>
        <v>0</v>
      </c>
      <c r="AL660" s="69">
        <f>if(AJ660="Hyperdisk Balanced",Assumptions!$B$11,0)</f>
        <v>0</v>
      </c>
      <c r="AM660" s="69">
        <f>if(AJ660="Hyperdisk Balanced",Assumptions!$B$12,0)</f>
        <v>0</v>
      </c>
      <c r="AN660" s="70">
        <f>if(AK660=0,0,if(AJ660="Hyperdisk Balanced",vlookup(AK660&amp;" provisioned space",'SKU Pricing'!A:B,Assumptions!$B$2,0)*Z660+vlookup(AK660&amp;" provisioned IOPS",'SKU Pricing'!A:B,Assumptions!$B$2,0)*AL660*730+vlookup(AK660&amp;" provisioned throughput",'SKU Pricing'!A:B,Assumptions!$B$2,0)*AM660*730,vlookup(AK660,'SKU Pricing'!A:B,Assumptions!$B$2,0)*Z660))</f>
        <v>0</v>
      </c>
      <c r="AO660" s="70">
        <f t="shared" si="15"/>
        <v>0</v>
      </c>
      <c r="AP660" s="71">
        <f t="shared" si="16"/>
        <v>0</v>
      </c>
      <c r="AQ660" s="70">
        <f>ifna(vlookup(AP660,'SKU Pricing'!A:B,Assumptions!$B$2,0)*AE660,0)</f>
        <v>0</v>
      </c>
      <c r="AR660" s="72">
        <v>0.0</v>
      </c>
    </row>
    <row r="661">
      <c r="A661" s="61" t="s">
        <v>804</v>
      </c>
      <c r="B661" s="62" t="str">
        <f>ifna(if(vlookup(A661,vOS!A:B,2,0)="","Unknown",vlookup(A661,vOS!A:B,2,0)),"Unknown")</f>
        <v>Microsoft Windows Server 2022 (64-bit)</v>
      </c>
      <c r="C661" s="62">
        <f>vlookup(B661,'OS Study'!A:D,2,0)</f>
        <v>0</v>
      </c>
      <c r="D661" s="62" t="str">
        <f>vlookup(B661,'OS Study'!A:D,3,0)</f>
        <v>Windows</v>
      </c>
      <c r="E661" s="62" t="str">
        <f>vlookup(B661,'OS Study'!A:D,4,0)</f>
        <v>Server</v>
      </c>
      <c r="F661" s="63" t="str">
        <f>vlookup(B661,'OS Study'!A:E,5,0)</f>
        <v>2022</v>
      </c>
      <c r="G661" s="62">
        <f>IF(vlookup(A661,'RVtools V2.1'!A:J,4,0)="non",0,1)</f>
        <v>1</v>
      </c>
      <c r="H661" s="62">
        <f>if(vlookup(A661,'RVtools V2.1'!A:K,11,0)="kube",1,0)</f>
        <v>0</v>
      </c>
      <c r="I661" s="62">
        <f t="shared" si="5"/>
        <v>0</v>
      </c>
      <c r="J661" s="62">
        <f>ifna(vlookup(A661,'Infra Study'!A:Q,17,0),0)</f>
        <v>1</v>
      </c>
      <c r="K661" s="64">
        <f>IFERROR(__xludf.DUMMYFUNCTION("N(REGEXMATCH(VLOOKUP(A661, 'RVtools V2.1'!A:H, 8, 0), ""^Serveur de fichiers""))"),0.0)</f>
        <v>0</v>
      </c>
      <c r="L661" s="64">
        <f t="shared" si="6"/>
        <v>0</v>
      </c>
      <c r="M661" s="67" t="str">
        <f>ifna(vlookup(A661,'RVtools V2.1'!A:I,8,0),"N/A")</f>
        <v>Infra Domain CTRL - CST</v>
      </c>
      <c r="N661" s="64">
        <f>IFERROR(__xludf.DUMMYFUNCTION("IF(REGEXMATCH(M661, ""(?i)"" &amp; JOIN(""|"", SPLIT(""kalisil"", "" ""))), 1, 0)"),0.0)</f>
        <v>0</v>
      </c>
      <c r="O661" s="64" t="str">
        <f>vlookup(A661,'RVtools V2.1'!A:H,7,0)</f>
        <v>T2</v>
      </c>
      <c r="P661" s="64">
        <f>if(vlookup(A661,'RVtools V2.1'!A:H,5,0)="oui",1,0)</f>
        <v>1</v>
      </c>
      <c r="Q661" s="64">
        <f>ifna(vlookup(A661,vCPU!A:B,2,0),"Unknown")</f>
        <v>2</v>
      </c>
      <c r="R661" s="66">
        <f>ifna(vlookup(A661,vMemory!A:C,3,0),"Unknown")</f>
        <v>8</v>
      </c>
      <c r="S661" s="66">
        <f>ifna(vlookup(A661,vDisk!A:C,3,0),"Unknown")</f>
        <v>118</v>
      </c>
      <c r="T661" s="67" t="str">
        <f t="array" ref="T661">IFS(
   L661=1, "No Lift &amp; Shift",
   J661=1, XLOOKUP(A661, 'Infra Study'!A:A, 'Infra Study'!P:P),
   I661=1, "No Lift &amp; Shift",
   H661=1, "GKE",
   K661=1, "GCNV",
   G661=1, "Lift &amp; Shift Prod",
   TRUE, "Lift &amp; Shift Noprod"
)</f>
        <v>Consolidation</v>
      </c>
      <c r="U661" s="67">
        <f t="shared" si="7"/>
        <v>0</v>
      </c>
      <c r="V661" s="68">
        <f>if(T661="Lift &amp; Shift Noprod",if( Y661=0,Assumptions!$B$5, Assumptions!$B$4),if(T661="Lift &amp; Shift Prod",if(AND(N661=1,O661="T1"),Assumptions!$B$6,Assumptions!$B$4),0))</f>
        <v>0</v>
      </c>
      <c r="W661" s="62">
        <f>if(V661&lt;&gt;0,if(Q661="Unknown", Assumptions!$B$42,If(Q661&gt;1,Q661,2)),0)</f>
        <v>0</v>
      </c>
      <c r="X661" s="69">
        <f>if(V661&lt;&gt;0,if(R661="Unknown", Assumptions!$B$43,R661),0)</f>
        <v>0</v>
      </c>
      <c r="Y661" s="68">
        <f t="shared" si="8"/>
        <v>0</v>
      </c>
      <c r="Z661" s="68">
        <f>if(V661&lt;&gt;0,if(  S661="Unknown", Assumptions!$B$44,S661),0)</f>
        <v>0</v>
      </c>
      <c r="AA661" s="68">
        <f>if(V661 ="N2",ifna(vlookup(W661&amp;"-"&amp;X661,'Ref. VM'!A:B,2,0),"Custom"),if(V661 ="E2" , ifna(vlookup(W661&amp;"-"&amp;X661,'Ref. VM'!D:E,2,0),"Custom"),if(V661="N2D",ifna(vlookup(W661&amp;"-"&amp;X661,'Ref. VM'!G:H,2,0),"Custom"),if(V661="N4",ifna(vlookup(W661&amp;"-"&amp;X661,'Ref. VM'!J:K,2,0),"Custom"),0))))</f>
        <v>0</v>
      </c>
      <c r="AB661" s="67">
        <f t="shared" si="9"/>
        <v>0</v>
      </c>
      <c r="AC661" s="67">
        <f t="shared" si="10"/>
        <v>0</v>
      </c>
      <c r="AD661" s="67">
        <f t="shared" si="11"/>
        <v>0</v>
      </c>
      <c r="AE661" s="62">
        <f>if(T661="Lift &amp; Shift Prod",730,if(T661="Lift &amp; Shift Noprod",Assumptions!$B$3,0))</f>
        <v>0</v>
      </c>
      <c r="AF661" s="70">
        <f>if( U661=0,0,if(Y661=0, ((vlookup(AB661,'SKU Pricing'!A:B,Assumptions!$B$2,0)*W661)+(vlookup(AC661,'SKU Pricing'!A:B,Assumptions!$B$2,0)*X661))*AE661,((vlookup(AB661,'SKU Pricing'!A:B,Assumptions!$B$2,0)*W661)+(vlookup(AC661,'SKU Pricing'!A:B,Assumptions!$B$2,0)*(W661*8))+(vlookup(AD661,'SKU Pricing'!A:B,Assumptions!$B$2,0)*(X661-(W661*8))))*AE661))</f>
        <v>0</v>
      </c>
      <c r="AG661" s="67">
        <f t="shared" si="12"/>
        <v>0</v>
      </c>
      <c r="AH661" s="70">
        <f>ifna(vlookup(AG661,'SKU Pricing'!A:B,Assumptions!$B$2,0)*W661*AE661,0)</f>
        <v>0</v>
      </c>
      <c r="AI661" s="62" t="str">
        <f t="shared" si="13"/>
        <v/>
      </c>
      <c r="AJ661" s="62" t="str">
        <f>if(V661&lt;&gt;0, if(T661="Lift &amp; Shift Noprod",Assumptions!$B$9,if(V661=Assumptions!$B$6,Assumptions!$B$10,if(P661=1,Assumptions!$B$8,Assumptions!$B$7))),"")</f>
        <v/>
      </c>
      <c r="AK661" s="69">
        <f t="shared" si="14"/>
        <v>0</v>
      </c>
      <c r="AL661" s="69">
        <f>if(AJ661="Hyperdisk Balanced",Assumptions!$B$11,0)</f>
        <v>0</v>
      </c>
      <c r="AM661" s="69">
        <f>if(AJ661="Hyperdisk Balanced",Assumptions!$B$12,0)</f>
        <v>0</v>
      </c>
      <c r="AN661" s="70">
        <f>if(AK661=0,0,if(AJ661="Hyperdisk Balanced",vlookup(AK661&amp;" provisioned space",'SKU Pricing'!A:B,Assumptions!$B$2,0)*Z661+vlookup(AK661&amp;" provisioned IOPS",'SKU Pricing'!A:B,Assumptions!$B$2,0)*AL661*730+vlookup(AK661&amp;" provisioned throughput",'SKU Pricing'!A:B,Assumptions!$B$2,0)*AM661*730,vlookup(AK661,'SKU Pricing'!A:B,Assumptions!$B$2,0)*Z661))</f>
        <v>0</v>
      </c>
      <c r="AO661" s="70">
        <f t="shared" si="15"/>
        <v>0</v>
      </c>
      <c r="AP661" s="71">
        <f t="shared" si="16"/>
        <v>0</v>
      </c>
      <c r="AQ661" s="70">
        <f>ifna(vlookup(AP661,'SKU Pricing'!A:B,Assumptions!$B$2,0)*AE661,0)</f>
        <v>0</v>
      </c>
      <c r="AR661" s="72">
        <v>0.0</v>
      </c>
    </row>
    <row r="662">
      <c r="A662" s="61" t="s">
        <v>805</v>
      </c>
      <c r="B662" s="62" t="str">
        <f>ifna(if(vlookup(A662,vOS!A:B,2,0)="","Unknown",vlookup(A662,vOS!A:B,2,0)),"Unknown")</f>
        <v>Microsoft Windows Server 2022 (64-bit)</v>
      </c>
      <c r="C662" s="62">
        <f>vlookup(B662,'OS Study'!A:D,2,0)</f>
        <v>0</v>
      </c>
      <c r="D662" s="62" t="str">
        <f>vlookup(B662,'OS Study'!A:D,3,0)</f>
        <v>Windows</v>
      </c>
      <c r="E662" s="62" t="str">
        <f>vlookup(B662,'OS Study'!A:D,4,0)</f>
        <v>Server</v>
      </c>
      <c r="F662" s="63" t="str">
        <f>vlookup(B662,'OS Study'!A:E,5,0)</f>
        <v>2022</v>
      </c>
      <c r="G662" s="62">
        <f>IF(vlookup(A662,'RVtools V2.1'!A:J,4,0)="non",0,1)</f>
        <v>1</v>
      </c>
      <c r="H662" s="62">
        <f>if(vlookup(A662,'RVtools V2.1'!A:K,11,0)="kube",1,0)</f>
        <v>0</v>
      </c>
      <c r="I662" s="62">
        <f t="shared" si="5"/>
        <v>0</v>
      </c>
      <c r="J662" s="62">
        <f>ifna(vlookup(A662,'Infra Study'!A:Q,17,0),0)</f>
        <v>1</v>
      </c>
      <c r="K662" s="64">
        <f>IFERROR(__xludf.DUMMYFUNCTION("N(REGEXMATCH(VLOOKUP(A662, 'RVtools V2.1'!A:H, 8, 0), ""^Serveur de fichiers""))"),0.0)</f>
        <v>0</v>
      </c>
      <c r="L662" s="64">
        <f t="shared" si="6"/>
        <v>0</v>
      </c>
      <c r="M662" s="67" t="str">
        <f>ifna(vlookup(A662,'RVtools V2.1'!A:I,8,0),"N/A")</f>
        <v>Infra Domain CTRL - CST</v>
      </c>
      <c r="N662" s="64">
        <f>IFERROR(__xludf.DUMMYFUNCTION("IF(REGEXMATCH(M662, ""(?i)"" &amp; JOIN(""|"", SPLIT(""kalisil"", "" ""))), 1, 0)"),0.0)</f>
        <v>0</v>
      </c>
      <c r="O662" s="64" t="str">
        <f>vlookup(A662,'RVtools V2.1'!A:H,7,0)</f>
        <v>T2</v>
      </c>
      <c r="P662" s="64">
        <f>if(vlookup(A662,'RVtools V2.1'!A:H,5,0)="oui",1,0)</f>
        <v>1</v>
      </c>
      <c r="Q662" s="64">
        <f>ifna(vlookup(A662,vCPU!A:B,2,0),"Unknown")</f>
        <v>2</v>
      </c>
      <c r="R662" s="66">
        <f>ifna(vlookup(A662,vMemory!A:C,3,0),"Unknown")</f>
        <v>8</v>
      </c>
      <c r="S662" s="66">
        <f>ifna(vlookup(A662,vDisk!A:C,3,0),"Unknown")</f>
        <v>118</v>
      </c>
      <c r="T662" s="67" t="str">
        <f t="array" ref="T662">IFS(
   L662=1, "No Lift &amp; Shift",
   J662=1, XLOOKUP(A662, 'Infra Study'!A:A, 'Infra Study'!P:P),
   I662=1, "No Lift &amp; Shift",
   H662=1, "GKE",
   K662=1, "GCNV",
   G662=1, "Lift &amp; Shift Prod",
   TRUE, "Lift &amp; Shift Noprod"
)</f>
        <v>Consolidation</v>
      </c>
      <c r="U662" s="67">
        <f t="shared" si="7"/>
        <v>0</v>
      </c>
      <c r="V662" s="68">
        <f>if(T662="Lift &amp; Shift Noprod",if( Y662=0,Assumptions!$B$5, Assumptions!$B$4),if(T662="Lift &amp; Shift Prod",if(AND(N662=1,O662="T1"),Assumptions!$B$6,Assumptions!$B$4),0))</f>
        <v>0</v>
      </c>
      <c r="W662" s="62">
        <f>if(V662&lt;&gt;0,if(Q662="Unknown", Assumptions!$B$42,If(Q662&gt;1,Q662,2)),0)</f>
        <v>0</v>
      </c>
      <c r="X662" s="69">
        <f>if(V662&lt;&gt;0,if(R662="Unknown", Assumptions!$B$43,R662),0)</f>
        <v>0</v>
      </c>
      <c r="Y662" s="68">
        <f t="shared" si="8"/>
        <v>0</v>
      </c>
      <c r="Z662" s="68">
        <f>if(V662&lt;&gt;0,if(  S662="Unknown", Assumptions!$B$44,S662),0)</f>
        <v>0</v>
      </c>
      <c r="AA662" s="68">
        <f>if(V662 ="N2",ifna(vlookup(W662&amp;"-"&amp;X662,'Ref. VM'!A:B,2,0),"Custom"),if(V662 ="E2" , ifna(vlookup(W662&amp;"-"&amp;X662,'Ref. VM'!D:E,2,0),"Custom"),if(V662="N2D",ifna(vlookup(W662&amp;"-"&amp;X662,'Ref. VM'!G:H,2,0),"Custom"),if(V662="N4",ifna(vlookup(W662&amp;"-"&amp;X662,'Ref. VM'!J:K,2,0),"Custom"),0))))</f>
        <v>0</v>
      </c>
      <c r="AB662" s="67">
        <f t="shared" si="9"/>
        <v>0</v>
      </c>
      <c r="AC662" s="67">
        <f t="shared" si="10"/>
        <v>0</v>
      </c>
      <c r="AD662" s="67">
        <f t="shared" si="11"/>
        <v>0</v>
      </c>
      <c r="AE662" s="62">
        <f>if(T662="Lift &amp; Shift Prod",730,if(T662="Lift &amp; Shift Noprod",Assumptions!$B$3,0))</f>
        <v>0</v>
      </c>
      <c r="AF662" s="70">
        <f>if( U662=0,0,if(Y662=0, ((vlookup(AB662,'SKU Pricing'!A:B,Assumptions!$B$2,0)*W662)+(vlookup(AC662,'SKU Pricing'!A:B,Assumptions!$B$2,0)*X662))*AE662,((vlookup(AB662,'SKU Pricing'!A:B,Assumptions!$B$2,0)*W662)+(vlookup(AC662,'SKU Pricing'!A:B,Assumptions!$B$2,0)*(W662*8))+(vlookup(AD662,'SKU Pricing'!A:B,Assumptions!$B$2,0)*(X662-(W662*8))))*AE662))</f>
        <v>0</v>
      </c>
      <c r="AG662" s="67">
        <f t="shared" si="12"/>
        <v>0</v>
      </c>
      <c r="AH662" s="70">
        <f>ifna(vlookup(AG662,'SKU Pricing'!A:B,Assumptions!$B$2,0)*W662*AE662,0)</f>
        <v>0</v>
      </c>
      <c r="AI662" s="62" t="str">
        <f t="shared" si="13"/>
        <v/>
      </c>
      <c r="AJ662" s="62" t="str">
        <f>if(V662&lt;&gt;0, if(T662="Lift &amp; Shift Noprod",Assumptions!$B$9,if(V662=Assumptions!$B$6,Assumptions!$B$10,if(P662=1,Assumptions!$B$8,Assumptions!$B$7))),"")</f>
        <v/>
      </c>
      <c r="AK662" s="69">
        <f t="shared" si="14"/>
        <v>0</v>
      </c>
      <c r="AL662" s="69">
        <f>if(AJ662="Hyperdisk Balanced",Assumptions!$B$11,0)</f>
        <v>0</v>
      </c>
      <c r="AM662" s="69">
        <f>if(AJ662="Hyperdisk Balanced",Assumptions!$B$12,0)</f>
        <v>0</v>
      </c>
      <c r="AN662" s="70">
        <f>if(AK662=0,0,if(AJ662="Hyperdisk Balanced",vlookup(AK662&amp;" provisioned space",'SKU Pricing'!A:B,Assumptions!$B$2,0)*Z662+vlookup(AK662&amp;" provisioned IOPS",'SKU Pricing'!A:B,Assumptions!$B$2,0)*AL662*730+vlookup(AK662&amp;" provisioned throughput",'SKU Pricing'!A:B,Assumptions!$B$2,0)*AM662*730,vlookup(AK662,'SKU Pricing'!A:B,Assumptions!$B$2,0)*Z662))</f>
        <v>0</v>
      </c>
      <c r="AO662" s="70">
        <f t="shared" si="15"/>
        <v>0</v>
      </c>
      <c r="AP662" s="71">
        <f t="shared" si="16"/>
        <v>0</v>
      </c>
      <c r="AQ662" s="70">
        <f>ifna(vlookup(AP662,'SKU Pricing'!A:B,Assumptions!$B$2,0)*AE662,0)</f>
        <v>0</v>
      </c>
      <c r="AR662" s="72">
        <v>0.0</v>
      </c>
    </row>
    <row r="663">
      <c r="A663" s="61" t="s">
        <v>806</v>
      </c>
      <c r="B663" s="62" t="str">
        <f>ifna(if(vlookup(A663,vOS!A:B,2,0)="","Unknown",vlookup(A663,vOS!A:B,2,0)),"Unknown")</f>
        <v>Microsoft Windows Server 2022 (64-bit)</v>
      </c>
      <c r="C663" s="62">
        <f>vlookup(B663,'OS Study'!A:D,2,0)</f>
        <v>0</v>
      </c>
      <c r="D663" s="62" t="str">
        <f>vlookup(B663,'OS Study'!A:D,3,0)</f>
        <v>Windows</v>
      </c>
      <c r="E663" s="62" t="str">
        <f>vlookup(B663,'OS Study'!A:D,4,0)</f>
        <v>Server</v>
      </c>
      <c r="F663" s="63" t="str">
        <f>vlookup(B663,'OS Study'!A:E,5,0)</f>
        <v>2022</v>
      </c>
      <c r="G663" s="62">
        <f>IF(vlookup(A663,'RVtools V2.1'!A:J,4,0)="non",0,1)</f>
        <v>1</v>
      </c>
      <c r="H663" s="62">
        <f>if(vlookup(A663,'RVtools V2.1'!A:K,11,0)="kube",1,0)</f>
        <v>0</v>
      </c>
      <c r="I663" s="62">
        <f t="shared" si="5"/>
        <v>0</v>
      </c>
      <c r="J663" s="62">
        <f>ifna(vlookup(A663,'Infra Study'!A:Q,17,0),0)</f>
        <v>1</v>
      </c>
      <c r="K663" s="64">
        <f>IFERROR(__xludf.DUMMYFUNCTION("N(REGEXMATCH(VLOOKUP(A663, 'RVtools V2.1'!A:H, 8, 0), ""^Serveur de fichiers""))"),0.0)</f>
        <v>0</v>
      </c>
      <c r="L663" s="64">
        <f t="shared" si="6"/>
        <v>0</v>
      </c>
      <c r="M663" s="67" t="str">
        <f>ifna(vlookup(A663,'RVtools V2.1'!A:I,8,0),"N/A")</f>
        <v>Infra Domain CTRL - CST</v>
      </c>
      <c r="N663" s="64">
        <f>IFERROR(__xludf.DUMMYFUNCTION("IF(REGEXMATCH(M663, ""(?i)"" &amp; JOIN(""|"", SPLIT(""kalisil"", "" ""))), 1, 0)"),0.0)</f>
        <v>0</v>
      </c>
      <c r="O663" s="64" t="str">
        <f>vlookup(A663,'RVtools V2.1'!A:H,7,0)</f>
        <v>T2</v>
      </c>
      <c r="P663" s="64">
        <f>if(vlookup(A663,'RVtools V2.1'!A:H,5,0)="oui",1,0)</f>
        <v>1</v>
      </c>
      <c r="Q663" s="64">
        <f>ifna(vlookup(A663,vCPU!A:B,2,0),"Unknown")</f>
        <v>4</v>
      </c>
      <c r="R663" s="66">
        <f>ifna(vlookup(A663,vMemory!A:C,3,0),"Unknown")</f>
        <v>8</v>
      </c>
      <c r="S663" s="66">
        <f>ifna(vlookup(A663,vDisk!A:C,3,0),"Unknown")</f>
        <v>118</v>
      </c>
      <c r="T663" s="67" t="str">
        <f t="array" ref="T663">IFS(
   L663=1, "No Lift &amp; Shift",
   J663=1, XLOOKUP(A663, 'Infra Study'!A:A, 'Infra Study'!P:P),
   I663=1, "No Lift &amp; Shift",
   H663=1, "GKE",
   K663=1, "GCNV",
   G663=1, "Lift &amp; Shift Prod",
   TRUE, "Lift &amp; Shift Noprod"
)</f>
        <v>Consolidation</v>
      </c>
      <c r="U663" s="67">
        <f t="shared" si="7"/>
        <v>0</v>
      </c>
      <c r="V663" s="68">
        <f>if(T663="Lift &amp; Shift Noprod",if( Y663=0,Assumptions!$B$5, Assumptions!$B$4),if(T663="Lift &amp; Shift Prod",if(AND(N663=1,O663="T1"),Assumptions!$B$6,Assumptions!$B$4),0))</f>
        <v>0</v>
      </c>
      <c r="W663" s="62">
        <f>if(V663&lt;&gt;0,if(Q663="Unknown", Assumptions!$B$42,If(Q663&gt;1,Q663,2)),0)</f>
        <v>0</v>
      </c>
      <c r="X663" s="69">
        <f>if(V663&lt;&gt;0,if(R663="Unknown", Assumptions!$B$43,R663),0)</f>
        <v>0</v>
      </c>
      <c r="Y663" s="68">
        <f t="shared" si="8"/>
        <v>0</v>
      </c>
      <c r="Z663" s="68">
        <f>if(V663&lt;&gt;0,if(  S663="Unknown", Assumptions!$B$44,S663),0)</f>
        <v>0</v>
      </c>
      <c r="AA663" s="68">
        <f>if(V663 ="N2",ifna(vlookup(W663&amp;"-"&amp;X663,'Ref. VM'!A:B,2,0),"Custom"),if(V663 ="E2" , ifna(vlookup(W663&amp;"-"&amp;X663,'Ref. VM'!D:E,2,0),"Custom"),if(V663="N2D",ifna(vlookup(W663&amp;"-"&amp;X663,'Ref. VM'!G:H,2,0),"Custom"),if(V663="N4",ifna(vlookup(W663&amp;"-"&amp;X663,'Ref. VM'!J:K,2,0),"Custom"),0))))</f>
        <v>0</v>
      </c>
      <c r="AB663" s="67">
        <f t="shared" si="9"/>
        <v>0</v>
      </c>
      <c r="AC663" s="67">
        <f t="shared" si="10"/>
        <v>0</v>
      </c>
      <c r="AD663" s="67">
        <f t="shared" si="11"/>
        <v>0</v>
      </c>
      <c r="AE663" s="62">
        <f>if(T663="Lift &amp; Shift Prod",730,if(T663="Lift &amp; Shift Noprod",Assumptions!$B$3,0))</f>
        <v>0</v>
      </c>
      <c r="AF663" s="70">
        <f>if( U663=0,0,if(Y663=0, ((vlookup(AB663,'SKU Pricing'!A:B,Assumptions!$B$2,0)*W663)+(vlookup(AC663,'SKU Pricing'!A:B,Assumptions!$B$2,0)*X663))*AE663,((vlookup(AB663,'SKU Pricing'!A:B,Assumptions!$B$2,0)*W663)+(vlookup(AC663,'SKU Pricing'!A:B,Assumptions!$B$2,0)*(W663*8))+(vlookup(AD663,'SKU Pricing'!A:B,Assumptions!$B$2,0)*(X663-(W663*8))))*AE663))</f>
        <v>0</v>
      </c>
      <c r="AG663" s="67">
        <f t="shared" si="12"/>
        <v>0</v>
      </c>
      <c r="AH663" s="70">
        <f>ifna(vlookup(AG663,'SKU Pricing'!A:B,Assumptions!$B$2,0)*W663*AE663,0)</f>
        <v>0</v>
      </c>
      <c r="AI663" s="62" t="str">
        <f t="shared" si="13"/>
        <v/>
      </c>
      <c r="AJ663" s="62" t="str">
        <f>if(V663&lt;&gt;0, if(T663="Lift &amp; Shift Noprod",Assumptions!$B$9,if(V663=Assumptions!$B$6,Assumptions!$B$10,if(P663=1,Assumptions!$B$8,Assumptions!$B$7))),"")</f>
        <v/>
      </c>
      <c r="AK663" s="69">
        <f t="shared" si="14"/>
        <v>0</v>
      </c>
      <c r="AL663" s="69">
        <f>if(AJ663="Hyperdisk Balanced",Assumptions!$B$11,0)</f>
        <v>0</v>
      </c>
      <c r="AM663" s="69">
        <f>if(AJ663="Hyperdisk Balanced",Assumptions!$B$12,0)</f>
        <v>0</v>
      </c>
      <c r="AN663" s="70">
        <f>if(AK663=0,0,if(AJ663="Hyperdisk Balanced",vlookup(AK663&amp;" provisioned space",'SKU Pricing'!A:B,Assumptions!$B$2,0)*Z663+vlookup(AK663&amp;" provisioned IOPS",'SKU Pricing'!A:B,Assumptions!$B$2,0)*AL663*730+vlookup(AK663&amp;" provisioned throughput",'SKU Pricing'!A:B,Assumptions!$B$2,0)*AM663*730,vlookup(AK663,'SKU Pricing'!A:B,Assumptions!$B$2,0)*Z663))</f>
        <v>0</v>
      </c>
      <c r="AO663" s="70">
        <f t="shared" si="15"/>
        <v>0</v>
      </c>
      <c r="AP663" s="71">
        <f t="shared" si="16"/>
        <v>0</v>
      </c>
      <c r="AQ663" s="70">
        <f>ifna(vlookup(AP663,'SKU Pricing'!A:B,Assumptions!$B$2,0)*AE663,0)</f>
        <v>0</v>
      </c>
      <c r="AR663" s="72">
        <v>0.0</v>
      </c>
    </row>
    <row r="664">
      <c r="A664" s="61" t="s">
        <v>807</v>
      </c>
      <c r="B664" s="62" t="str">
        <f>ifna(if(vlookup(A664,vOS!A:B,2,0)="","Unknown",vlookup(A664,vOS!A:B,2,0)),"Unknown")</f>
        <v>Microsoft Windows Server 2022 (64-bit)</v>
      </c>
      <c r="C664" s="62">
        <f>vlookup(B664,'OS Study'!A:D,2,0)</f>
        <v>0</v>
      </c>
      <c r="D664" s="62" t="str">
        <f>vlookup(B664,'OS Study'!A:D,3,0)</f>
        <v>Windows</v>
      </c>
      <c r="E664" s="62" t="str">
        <f>vlookup(B664,'OS Study'!A:D,4,0)</f>
        <v>Server</v>
      </c>
      <c r="F664" s="63" t="str">
        <f>vlookup(B664,'OS Study'!A:E,5,0)</f>
        <v>2022</v>
      </c>
      <c r="G664" s="62">
        <f>IF(vlookup(A664,'RVtools V2.1'!A:J,4,0)="non",0,1)</f>
        <v>1</v>
      </c>
      <c r="H664" s="62">
        <f>if(vlookup(A664,'RVtools V2.1'!A:K,11,0)="kube",1,0)</f>
        <v>0</v>
      </c>
      <c r="I664" s="62">
        <f t="shared" si="5"/>
        <v>0</v>
      </c>
      <c r="J664" s="62">
        <f>ifna(vlookup(A664,'Infra Study'!A:Q,17,0),0)</f>
        <v>1</v>
      </c>
      <c r="K664" s="64">
        <f>IFERROR(__xludf.DUMMYFUNCTION("N(REGEXMATCH(VLOOKUP(A664, 'RVtools V2.1'!A:H, 8, 0), ""^Serveur de fichiers""))"),0.0)</f>
        <v>0</v>
      </c>
      <c r="L664" s="64">
        <f t="shared" si="6"/>
        <v>0</v>
      </c>
      <c r="M664" s="67" t="str">
        <f>ifna(vlookup(A664,'RVtools V2.1'!A:I,8,0),"N/A")</f>
        <v>Infra Domain CTRL - CST</v>
      </c>
      <c r="N664" s="64">
        <f>IFERROR(__xludf.DUMMYFUNCTION("IF(REGEXMATCH(M664, ""(?i)"" &amp; JOIN(""|"", SPLIT(""kalisil"", "" ""))), 1, 0)"),0.0)</f>
        <v>0</v>
      </c>
      <c r="O664" s="64" t="str">
        <f>vlookup(A664,'RVtools V2.1'!A:H,7,0)</f>
        <v>T2</v>
      </c>
      <c r="P664" s="64">
        <f>if(vlookup(A664,'RVtools V2.1'!A:H,5,0)="oui",1,0)</f>
        <v>1</v>
      </c>
      <c r="Q664" s="64">
        <f>ifna(vlookup(A664,vCPU!A:B,2,0),"Unknown")</f>
        <v>4</v>
      </c>
      <c r="R664" s="66">
        <f>ifna(vlookup(A664,vMemory!A:C,3,0),"Unknown")</f>
        <v>8</v>
      </c>
      <c r="S664" s="66">
        <f>ifna(vlookup(A664,vDisk!A:C,3,0),"Unknown")</f>
        <v>148</v>
      </c>
      <c r="T664" s="67" t="str">
        <f t="array" ref="T664">IFS(
   L664=1, "No Lift &amp; Shift",
   J664=1, XLOOKUP(A664, 'Infra Study'!A:A, 'Infra Study'!P:P),
   I664=1, "No Lift &amp; Shift",
   H664=1, "GKE",
   K664=1, "GCNV",
   G664=1, "Lift &amp; Shift Prod",
   TRUE, "Lift &amp; Shift Noprod"
)</f>
        <v>Consolidation</v>
      </c>
      <c r="U664" s="67">
        <f t="shared" si="7"/>
        <v>0</v>
      </c>
      <c r="V664" s="68">
        <f>if(T664="Lift &amp; Shift Noprod",if( Y664=0,Assumptions!$B$5, Assumptions!$B$4),if(T664="Lift &amp; Shift Prod",if(AND(N664=1,O664="T1"),Assumptions!$B$6,Assumptions!$B$4),0))</f>
        <v>0</v>
      </c>
      <c r="W664" s="62">
        <f>if(V664&lt;&gt;0,if(Q664="Unknown", Assumptions!$B$42,If(Q664&gt;1,Q664,2)),0)</f>
        <v>0</v>
      </c>
      <c r="X664" s="69">
        <f>if(V664&lt;&gt;0,if(R664="Unknown", Assumptions!$B$43,R664),0)</f>
        <v>0</v>
      </c>
      <c r="Y664" s="68">
        <f t="shared" si="8"/>
        <v>0</v>
      </c>
      <c r="Z664" s="68">
        <f>if(V664&lt;&gt;0,if(  S664="Unknown", Assumptions!$B$44,S664),0)</f>
        <v>0</v>
      </c>
      <c r="AA664" s="68">
        <f>if(V664 ="N2",ifna(vlookup(W664&amp;"-"&amp;X664,'Ref. VM'!A:B,2,0),"Custom"),if(V664 ="E2" , ifna(vlookup(W664&amp;"-"&amp;X664,'Ref. VM'!D:E,2,0),"Custom"),if(V664="N2D",ifna(vlookup(W664&amp;"-"&amp;X664,'Ref. VM'!G:H,2,0),"Custom"),if(V664="N4",ifna(vlookup(W664&amp;"-"&amp;X664,'Ref. VM'!J:K,2,0),"Custom"),0))))</f>
        <v>0</v>
      </c>
      <c r="AB664" s="67">
        <f t="shared" si="9"/>
        <v>0</v>
      </c>
      <c r="AC664" s="67">
        <f t="shared" si="10"/>
        <v>0</v>
      </c>
      <c r="AD664" s="67">
        <f t="shared" si="11"/>
        <v>0</v>
      </c>
      <c r="AE664" s="62">
        <f>if(T664="Lift &amp; Shift Prod",730,if(T664="Lift &amp; Shift Noprod",Assumptions!$B$3,0))</f>
        <v>0</v>
      </c>
      <c r="AF664" s="70">
        <f>if( U664=0,0,if(Y664=0, ((vlookup(AB664,'SKU Pricing'!A:B,Assumptions!$B$2,0)*W664)+(vlookup(AC664,'SKU Pricing'!A:B,Assumptions!$B$2,0)*X664))*AE664,((vlookup(AB664,'SKU Pricing'!A:B,Assumptions!$B$2,0)*W664)+(vlookup(AC664,'SKU Pricing'!A:B,Assumptions!$B$2,0)*(W664*8))+(vlookup(AD664,'SKU Pricing'!A:B,Assumptions!$B$2,0)*(X664-(W664*8))))*AE664))</f>
        <v>0</v>
      </c>
      <c r="AG664" s="67">
        <f t="shared" si="12"/>
        <v>0</v>
      </c>
      <c r="AH664" s="70">
        <f>ifna(vlookup(AG664,'SKU Pricing'!A:B,Assumptions!$B$2,0)*W664*AE664,0)</f>
        <v>0</v>
      </c>
      <c r="AI664" s="62" t="str">
        <f t="shared" si="13"/>
        <v/>
      </c>
      <c r="AJ664" s="62" t="str">
        <f>if(V664&lt;&gt;0, if(T664="Lift &amp; Shift Noprod",Assumptions!$B$9,if(V664=Assumptions!$B$6,Assumptions!$B$10,if(P664=1,Assumptions!$B$8,Assumptions!$B$7))),"")</f>
        <v/>
      </c>
      <c r="AK664" s="69">
        <f t="shared" si="14"/>
        <v>0</v>
      </c>
      <c r="AL664" s="69">
        <f>if(AJ664="Hyperdisk Balanced",Assumptions!$B$11,0)</f>
        <v>0</v>
      </c>
      <c r="AM664" s="69">
        <f>if(AJ664="Hyperdisk Balanced",Assumptions!$B$12,0)</f>
        <v>0</v>
      </c>
      <c r="AN664" s="70">
        <f>if(AK664=0,0,if(AJ664="Hyperdisk Balanced",vlookup(AK664&amp;" provisioned space",'SKU Pricing'!A:B,Assumptions!$B$2,0)*Z664+vlookup(AK664&amp;" provisioned IOPS",'SKU Pricing'!A:B,Assumptions!$B$2,0)*AL664*730+vlookup(AK664&amp;" provisioned throughput",'SKU Pricing'!A:B,Assumptions!$B$2,0)*AM664*730,vlookup(AK664,'SKU Pricing'!A:B,Assumptions!$B$2,0)*Z664))</f>
        <v>0</v>
      </c>
      <c r="AO664" s="70">
        <f t="shared" si="15"/>
        <v>0</v>
      </c>
      <c r="AP664" s="71">
        <f t="shared" si="16"/>
        <v>0</v>
      </c>
      <c r="AQ664" s="70">
        <f>ifna(vlookup(AP664,'SKU Pricing'!A:B,Assumptions!$B$2,0)*AE664,0)</f>
        <v>0</v>
      </c>
      <c r="AR664" s="72">
        <v>0.0</v>
      </c>
    </row>
    <row r="665">
      <c r="A665" s="61" t="s">
        <v>808</v>
      </c>
      <c r="B665" s="62" t="str">
        <f>ifna(if(vlookup(A665,vOS!A:B,2,0)="","Unknown",vlookup(A665,vOS!A:B,2,0)),"Unknown")</f>
        <v>Microsoft Windows Server 2025 (64-bit)</v>
      </c>
      <c r="C665" s="62">
        <f>vlookup(B665,'OS Study'!A:D,2,0)</f>
        <v>0</v>
      </c>
      <c r="D665" s="62" t="str">
        <f>vlookup(B665,'OS Study'!A:D,3,0)</f>
        <v>Windows</v>
      </c>
      <c r="E665" s="62" t="str">
        <f>vlookup(B665,'OS Study'!A:D,4,0)</f>
        <v>Server</v>
      </c>
      <c r="F665" s="63" t="str">
        <f>vlookup(B665,'OS Study'!A:E,5,0)</f>
        <v>2025</v>
      </c>
      <c r="G665" s="62">
        <f>IF(vlookup(A665,'RVtools V2.1'!A:J,4,0)="non",0,1)</f>
        <v>1</v>
      </c>
      <c r="H665" s="62">
        <f>if(vlookup(A665,'RVtools V2.1'!A:K,11,0)="kube",1,0)</f>
        <v>0</v>
      </c>
      <c r="I665" s="62">
        <f t="shared" si="5"/>
        <v>0</v>
      </c>
      <c r="J665" s="62">
        <f>ifna(vlookup(A665,'Infra Study'!A:Q,17,0),0)</f>
        <v>0</v>
      </c>
      <c r="K665" s="64">
        <f>IFERROR(__xludf.DUMMYFUNCTION("N(REGEXMATCH(VLOOKUP(A665, 'RVtools V2.1'!A:H, 8, 0), ""^Serveur de fichiers""))"),0.0)</f>
        <v>0</v>
      </c>
      <c r="L665" s="64">
        <f t="shared" si="6"/>
        <v>0</v>
      </c>
      <c r="M665" s="67" t="str">
        <f>ifna(vlookup(A665,'RVtools V2.1'!A:I,8,0),"N/A")</f>
        <v>Infra Domain CTRL - CST</v>
      </c>
      <c r="N665" s="64">
        <f>IFERROR(__xludf.DUMMYFUNCTION("IF(REGEXMATCH(M665, ""(?i)"" &amp; JOIN(""|"", SPLIT(""kalisil"", "" ""))), 1, 0)"),0.0)</f>
        <v>0</v>
      </c>
      <c r="O665" s="64" t="str">
        <f>vlookup(A665,'RVtools V2.1'!A:H,7,0)</f>
        <v>T2</v>
      </c>
      <c r="P665" s="64">
        <f>if(vlookup(A665,'RVtools V2.1'!A:H,5,0)="oui",1,0)</f>
        <v>1</v>
      </c>
      <c r="Q665" s="64">
        <f>ifna(vlookup(A665,vCPU!A:B,2,0),"Unknown")</f>
        <v>2</v>
      </c>
      <c r="R665" s="66">
        <f>ifna(vlookup(A665,vMemory!A:C,3,0),"Unknown")</f>
        <v>4</v>
      </c>
      <c r="S665" s="66">
        <f>ifna(vlookup(A665,vDisk!A:C,3,0),"Unknown")</f>
        <v>113</v>
      </c>
      <c r="T665" s="67" t="str">
        <f t="array" ref="T665">IFS(
   L665=1, "No Lift &amp; Shift",
   J665=1, XLOOKUP(A665, 'Infra Study'!A:A, 'Infra Study'!P:P),
   I665=1, "No Lift &amp; Shift",
   H665=1, "GKE",
   K665=1, "GCNV",
   G665=1, "Lift &amp; Shift Prod",
   TRUE, "Lift &amp; Shift Noprod"
)</f>
        <v>Lift &amp; Shift Prod</v>
      </c>
      <c r="U665" s="67">
        <f t="shared" si="7"/>
        <v>1</v>
      </c>
      <c r="V665" s="68" t="str">
        <f>if(T665="Lift &amp; Shift Noprod",if( Y665=0,Assumptions!$B$5, Assumptions!$B$4),if(T665="Lift &amp; Shift Prod",if(AND(N665=1,O665="T1"),Assumptions!$B$6,Assumptions!$B$4),0))</f>
        <v>N2D</v>
      </c>
      <c r="W665" s="69">
        <f>if(V665&lt;&gt;0,if(Q665="Unknown", Assumptions!$B$42,If(Q665&gt;1,Q665,2)),0)</f>
        <v>2</v>
      </c>
      <c r="X665" s="69">
        <f>if(V665&lt;&gt;0,if(R665="Unknown", Assumptions!$B$43,R665),0)</f>
        <v>4</v>
      </c>
      <c r="Y665" s="68">
        <f t="shared" si="8"/>
        <v>0</v>
      </c>
      <c r="Z665" s="68">
        <f>if(V665&lt;&gt;0,if(  S665="Unknown", Assumptions!$B$44,S665),0)</f>
        <v>113</v>
      </c>
      <c r="AA665" s="68" t="str">
        <f>if(V665 ="N2",ifna(vlookup(W665&amp;"-"&amp;X665,'Ref. VM'!A:B,2,0),"Custom"),if(V665 ="E2" , ifna(vlookup(W665&amp;"-"&amp;X665,'Ref. VM'!D:E,2,0),"Custom"),if(V665="N2D",ifna(vlookup(W665&amp;"-"&amp;X665,'Ref. VM'!G:H,2,0),"Custom"),if(V665="N4",ifna(vlookup(W665&amp;"-"&amp;X665,'Ref. VM'!J:K,2,0),"Custom"),0))))</f>
        <v>Custom</v>
      </c>
      <c r="AB665" s="67" t="str">
        <f t="shared" si="9"/>
        <v>N2D-Custom vCPUs-CUD 3y</v>
      </c>
      <c r="AC665" s="67" t="str">
        <f t="shared" si="10"/>
        <v>N2D-Custom RAM-CUD 3y</v>
      </c>
      <c r="AD665" s="67">
        <f t="shared" si="11"/>
        <v>0</v>
      </c>
      <c r="AE665" s="62">
        <f>if(T665="Lift &amp; Shift Prod",730,if(T665="Lift &amp; Shift Noprod",Assumptions!$B$3,0))</f>
        <v>730</v>
      </c>
      <c r="AF665" s="70">
        <f>if( U665=0,0,if(Y665=0, ((vlookup(AB665,'SKU Pricing'!A:B,Assumptions!$B$2,0)*W665)+(vlookup(AC665,'SKU Pricing'!A:B,Assumptions!$B$2,0)*X665))*AE665,((vlookup(AB665,'SKU Pricing'!A:B,Assumptions!$B$2,0)*W665)+(vlookup(AC665,'SKU Pricing'!A:B,Assumptions!$B$2,0)*(W665*8))+(vlookup(AD665,'SKU Pricing'!A:B,Assumptions!$B$2,0)*(X665-(W665*8))))*AE665))</f>
        <v>27.90832632</v>
      </c>
      <c r="AG665" s="67" t="str">
        <f t="shared" si="12"/>
        <v>Windows Server</v>
      </c>
      <c r="AH665" s="70">
        <f>ifna(vlookup(AG665,'SKU Pricing'!A:B,Assumptions!$B$2,0)*W665*AE665,0)</f>
        <v>67.16</v>
      </c>
      <c r="AI665" s="62" t="str">
        <f t="shared" si="13"/>
        <v/>
      </c>
      <c r="AJ665" s="62" t="str">
        <f>if(V665&lt;&gt;0, if(T665="Lift &amp; Shift Noprod",Assumptions!$B$9,if(V665=Assumptions!$B$6,Assumptions!$B$10,if(P665=1,Assumptions!$B$8,Assumptions!$B$7))),"")</f>
        <v>SSD</v>
      </c>
      <c r="AK665" s="69" t="str">
        <f t="shared" si="14"/>
        <v>SSD</v>
      </c>
      <c r="AL665" s="69">
        <f>if(AJ665="Hyperdisk Balanced",Assumptions!$B$11,0)</f>
        <v>0</v>
      </c>
      <c r="AM665" s="69">
        <f>if(AJ665="Hyperdisk Balanced",Assumptions!$B$12,0)</f>
        <v>0</v>
      </c>
      <c r="AN665" s="70">
        <f>if(AK665=0,0,if(AJ665="Hyperdisk Balanced",vlookup(AK665&amp;" provisioned space",'SKU Pricing'!A:B,Assumptions!$B$2,0)*Z665+vlookup(AK665&amp;" provisioned IOPS",'SKU Pricing'!A:B,Assumptions!$B$2,0)*AL665*730+vlookup(AK665&amp;" provisioned throughput",'SKU Pricing'!A:B,Assumptions!$B$2,0)*AM665*730,vlookup(AK665,'SKU Pricing'!A:B,Assumptions!$B$2,0)*Z665))</f>
        <v>22.261</v>
      </c>
      <c r="AO665" s="70">
        <f t="shared" si="15"/>
        <v>117.3293263</v>
      </c>
      <c r="AP665" s="71" t="str">
        <f t="shared" si="16"/>
        <v>VM Manager</v>
      </c>
      <c r="AQ665" s="70">
        <f>ifna(vlookup(AP665,'SKU Pricing'!A:B,Assumptions!$B$2,0)*AE665,0)</f>
        <v>2.19</v>
      </c>
      <c r="AR665" s="72">
        <v>0.0</v>
      </c>
    </row>
    <row r="666">
      <c r="A666" s="61" t="s">
        <v>809</v>
      </c>
      <c r="B666" s="62" t="str">
        <f>ifna(if(vlookup(A666,vOS!A:B,2,0)="","Unknown",vlookup(A666,vOS!A:B,2,0)),"Unknown")</f>
        <v>Microsoft Windows Server 2022 (64-bit)</v>
      </c>
      <c r="C666" s="62">
        <f>vlookup(B666,'OS Study'!A:D,2,0)</f>
        <v>0</v>
      </c>
      <c r="D666" s="62" t="str">
        <f>vlookup(B666,'OS Study'!A:D,3,0)</f>
        <v>Windows</v>
      </c>
      <c r="E666" s="62" t="str">
        <f>vlookup(B666,'OS Study'!A:D,4,0)</f>
        <v>Server</v>
      </c>
      <c r="F666" s="63" t="str">
        <f>vlookup(B666,'OS Study'!A:E,5,0)</f>
        <v>2022</v>
      </c>
      <c r="G666" s="62">
        <f>IF(vlookup(A666,'RVtools V2.1'!A:J,4,0)="non",0,1)</f>
        <v>1</v>
      </c>
      <c r="H666" s="62">
        <f>if(vlookup(A666,'RVtools V2.1'!A:K,11,0)="kube",1,0)</f>
        <v>0</v>
      </c>
      <c r="I666" s="62">
        <f t="shared" si="5"/>
        <v>0</v>
      </c>
      <c r="J666" s="62">
        <f>ifna(vlookup(A666,'Infra Study'!A:Q,17,0),0)</f>
        <v>1</v>
      </c>
      <c r="K666" s="64">
        <f>IFERROR(__xludf.DUMMYFUNCTION("N(REGEXMATCH(VLOOKUP(A666, 'RVtools V2.1'!A:H, 8, 0), ""^Serveur de fichiers""))"),0.0)</f>
        <v>0</v>
      </c>
      <c r="L666" s="64">
        <f t="shared" si="6"/>
        <v>0</v>
      </c>
      <c r="M666" s="67" t="str">
        <f>ifna(vlookup(A666,'RVtools V2.1'!A:I,8,0),"N/A")</f>
        <v>Infra Domain CTRL - CST</v>
      </c>
      <c r="N666" s="64">
        <f>IFERROR(__xludf.DUMMYFUNCTION("IF(REGEXMATCH(M666, ""(?i)"" &amp; JOIN(""|"", SPLIT(""kalisil"", "" ""))), 1, 0)"),0.0)</f>
        <v>0</v>
      </c>
      <c r="O666" s="64" t="str">
        <f>vlookup(A666,'RVtools V2.1'!A:H,7,0)</f>
        <v>T2</v>
      </c>
      <c r="P666" s="64">
        <f>if(vlookup(A666,'RVtools V2.1'!A:H,5,0)="oui",1,0)</f>
        <v>1</v>
      </c>
      <c r="Q666" s="64">
        <f>ifna(vlookup(A666,vCPU!A:B,2,0),"Unknown")</f>
        <v>2</v>
      </c>
      <c r="R666" s="66">
        <f>ifna(vlookup(A666,vMemory!A:C,3,0),"Unknown")</f>
        <v>4</v>
      </c>
      <c r="S666" s="66">
        <f>ifna(vlookup(A666,vDisk!A:C,3,0),"Unknown")</f>
        <v>50</v>
      </c>
      <c r="T666" s="67" t="str">
        <f t="array" ref="T666">IFS(
   L666=1, "No Lift &amp; Shift",
   J666=1, XLOOKUP(A666, 'Infra Study'!A:A, 'Infra Study'!P:P),
   I666=1, "No Lift &amp; Shift",
   H666=1, "GKE",
   K666=1, "GCNV",
   G666=1, "Lift &amp; Shift Prod",
   TRUE, "Lift &amp; Shift Noprod"
)</f>
        <v>Consolidation</v>
      </c>
      <c r="U666" s="67">
        <f t="shared" si="7"/>
        <v>0</v>
      </c>
      <c r="V666" s="68">
        <f>if(T666="Lift &amp; Shift Noprod",if( Y666=0,Assumptions!$B$5, Assumptions!$B$4),if(T666="Lift &amp; Shift Prod",if(AND(N666=1,O666="T1"),Assumptions!$B$6,Assumptions!$B$4),0))</f>
        <v>0</v>
      </c>
      <c r="W666" s="62">
        <f>if(V666&lt;&gt;0,if(Q666="Unknown", Assumptions!$B$42,If(Q666&gt;1,Q666,2)),0)</f>
        <v>0</v>
      </c>
      <c r="X666" s="69">
        <f>if(V666&lt;&gt;0,if(R666="Unknown", Assumptions!$B$43,R666),0)</f>
        <v>0</v>
      </c>
      <c r="Y666" s="68">
        <f t="shared" si="8"/>
        <v>0</v>
      </c>
      <c r="Z666" s="68">
        <f>if(V666&lt;&gt;0,if(  S666="Unknown", Assumptions!$B$44,S666),0)</f>
        <v>0</v>
      </c>
      <c r="AA666" s="68">
        <f>if(V666 ="N2",ifna(vlookup(W666&amp;"-"&amp;X666,'Ref. VM'!A:B,2,0),"Custom"),if(V666 ="E2" , ifna(vlookup(W666&amp;"-"&amp;X666,'Ref. VM'!D:E,2,0),"Custom"),if(V666="N2D",ifna(vlookup(W666&amp;"-"&amp;X666,'Ref. VM'!G:H,2,0),"Custom"),if(V666="N4",ifna(vlookup(W666&amp;"-"&amp;X666,'Ref. VM'!J:K,2,0),"Custom"),0))))</f>
        <v>0</v>
      </c>
      <c r="AB666" s="67">
        <f t="shared" si="9"/>
        <v>0</v>
      </c>
      <c r="AC666" s="67">
        <f t="shared" si="10"/>
        <v>0</v>
      </c>
      <c r="AD666" s="67">
        <f t="shared" si="11"/>
        <v>0</v>
      </c>
      <c r="AE666" s="62">
        <f>if(T666="Lift &amp; Shift Prod",730,if(T666="Lift &amp; Shift Noprod",Assumptions!$B$3,0))</f>
        <v>0</v>
      </c>
      <c r="AF666" s="70">
        <f>if( U666=0,0,if(Y666=0, ((vlookup(AB666,'SKU Pricing'!A:B,Assumptions!$B$2,0)*W666)+(vlookup(AC666,'SKU Pricing'!A:B,Assumptions!$B$2,0)*X666))*AE666,((vlookup(AB666,'SKU Pricing'!A:B,Assumptions!$B$2,0)*W666)+(vlookup(AC666,'SKU Pricing'!A:B,Assumptions!$B$2,0)*(W666*8))+(vlookup(AD666,'SKU Pricing'!A:B,Assumptions!$B$2,0)*(X666-(W666*8))))*AE666))</f>
        <v>0</v>
      </c>
      <c r="AG666" s="67">
        <f t="shared" si="12"/>
        <v>0</v>
      </c>
      <c r="AH666" s="70">
        <f>ifna(vlookup(AG666,'SKU Pricing'!A:B,Assumptions!$B$2,0)*W666*AE666,0)</f>
        <v>0</v>
      </c>
      <c r="AI666" s="62" t="str">
        <f t="shared" si="13"/>
        <v/>
      </c>
      <c r="AJ666" s="62" t="str">
        <f>if(V666&lt;&gt;0, if(T666="Lift &amp; Shift Noprod",Assumptions!$B$9,if(V666=Assumptions!$B$6,Assumptions!$B$10,if(P666=1,Assumptions!$B$8,Assumptions!$B$7))),"")</f>
        <v/>
      </c>
      <c r="AK666" s="69">
        <f t="shared" si="14"/>
        <v>0</v>
      </c>
      <c r="AL666" s="69">
        <f>if(AJ666="Hyperdisk Balanced",Assumptions!$B$11,0)</f>
        <v>0</v>
      </c>
      <c r="AM666" s="69">
        <f>if(AJ666="Hyperdisk Balanced",Assumptions!$B$12,0)</f>
        <v>0</v>
      </c>
      <c r="AN666" s="70">
        <f>if(AK666=0,0,if(AJ666="Hyperdisk Balanced",vlookup(AK666&amp;" provisioned space",'SKU Pricing'!A:B,Assumptions!$B$2,0)*Z666+vlookup(AK666&amp;" provisioned IOPS",'SKU Pricing'!A:B,Assumptions!$B$2,0)*AL666*730+vlookup(AK666&amp;" provisioned throughput",'SKU Pricing'!A:B,Assumptions!$B$2,0)*AM666*730,vlookup(AK666,'SKU Pricing'!A:B,Assumptions!$B$2,0)*Z666))</f>
        <v>0</v>
      </c>
      <c r="AO666" s="70">
        <f t="shared" si="15"/>
        <v>0</v>
      </c>
      <c r="AP666" s="71">
        <f t="shared" si="16"/>
        <v>0</v>
      </c>
      <c r="AQ666" s="70">
        <f>ifna(vlookup(AP666,'SKU Pricing'!A:B,Assumptions!$B$2,0)*AE666,0)</f>
        <v>0</v>
      </c>
      <c r="AR666" s="72">
        <v>0.0</v>
      </c>
    </row>
    <row r="667">
      <c r="A667" s="61" t="s">
        <v>810</v>
      </c>
      <c r="B667" s="62" t="str">
        <f>ifna(if(vlookup(A667,vOS!A:B,2,0)="","Unknown",vlookup(A667,vOS!A:B,2,0)),"Unknown")</f>
        <v>Microsoft Windows Server 2019 (64-bit)</v>
      </c>
      <c r="C667" s="62">
        <f>vlookup(B667,'OS Study'!A:D,2,0)</f>
        <v>0</v>
      </c>
      <c r="D667" s="62" t="str">
        <f>vlookup(B667,'OS Study'!A:D,3,0)</f>
        <v>Windows</v>
      </c>
      <c r="E667" s="62" t="str">
        <f>vlookup(B667,'OS Study'!A:D,4,0)</f>
        <v>Server</v>
      </c>
      <c r="F667" s="63" t="str">
        <f>vlookup(B667,'OS Study'!A:E,5,0)</f>
        <v>2019</v>
      </c>
      <c r="G667" s="62">
        <f>IF(vlookup(A667,'RVtools V2.1'!A:J,4,0)="non",0,1)</f>
        <v>1</v>
      </c>
      <c r="H667" s="62">
        <f>if(vlookup(A667,'RVtools V2.1'!A:K,11,0)="kube",1,0)</f>
        <v>0</v>
      </c>
      <c r="I667" s="62">
        <f t="shared" si="5"/>
        <v>0</v>
      </c>
      <c r="J667" s="62">
        <f>ifna(vlookup(A667,'Infra Study'!A:Q,17,0),0)</f>
        <v>1</v>
      </c>
      <c r="K667" s="64">
        <f>IFERROR(__xludf.DUMMYFUNCTION("N(REGEXMATCH(VLOOKUP(A667, 'RVtools V2.1'!A:H, 8, 0), ""^Serveur de fichiers""))"),0.0)</f>
        <v>0</v>
      </c>
      <c r="L667" s="64">
        <f t="shared" si="6"/>
        <v>0</v>
      </c>
      <c r="M667" s="67" t="str">
        <f>ifna(vlookup(A667,'RVtools V2.1'!A:I,8,0),"N/A")</f>
        <v>Infra Domain CTRL - CST</v>
      </c>
      <c r="N667" s="64">
        <f>IFERROR(__xludf.DUMMYFUNCTION("IF(REGEXMATCH(M667, ""(?i)"" &amp; JOIN(""|"", SPLIT(""kalisil"", "" ""))), 1, 0)"),0.0)</f>
        <v>0</v>
      </c>
      <c r="O667" s="64" t="str">
        <f>vlookup(A667,'RVtools V2.1'!A:H,7,0)</f>
        <v>T2</v>
      </c>
      <c r="P667" s="64">
        <f>if(vlookup(A667,'RVtools V2.1'!A:H,5,0)="oui",1,0)</f>
        <v>1</v>
      </c>
      <c r="Q667" s="64">
        <f>ifna(vlookup(A667,vCPU!A:B,2,0),"Unknown")</f>
        <v>2</v>
      </c>
      <c r="R667" s="66">
        <f>ifna(vlookup(A667,vMemory!A:C,3,0),"Unknown")</f>
        <v>8</v>
      </c>
      <c r="S667" s="66">
        <f>ifna(vlookup(A667,vDisk!A:C,3,0),"Unknown")</f>
        <v>190</v>
      </c>
      <c r="T667" s="67" t="str">
        <f t="array" ref="T667">IFS(
   L667=1, "No Lift &amp; Shift",
   J667=1, XLOOKUP(A667, 'Infra Study'!A:A, 'Infra Study'!P:P),
   I667=1, "No Lift &amp; Shift",
   H667=1, "GKE",
   K667=1, "GCNV",
   G667=1, "Lift &amp; Shift Prod",
   TRUE, "Lift &amp; Shift Noprod"
)</f>
        <v>Consolidation</v>
      </c>
      <c r="U667" s="67">
        <f t="shared" si="7"/>
        <v>0</v>
      </c>
      <c r="V667" s="68">
        <f>if(T667="Lift &amp; Shift Noprod",if( Y667=0,Assumptions!$B$5, Assumptions!$B$4),if(T667="Lift &amp; Shift Prod",if(AND(N667=1,O667="T1"),Assumptions!$B$6,Assumptions!$B$4),0))</f>
        <v>0</v>
      </c>
      <c r="W667" s="62">
        <f>if(V667&lt;&gt;0,if(Q667="Unknown", Assumptions!$B$42,If(Q667&gt;1,Q667,2)),0)</f>
        <v>0</v>
      </c>
      <c r="X667" s="69">
        <f>if(V667&lt;&gt;0,if(R667="Unknown", Assumptions!$B$43,R667),0)</f>
        <v>0</v>
      </c>
      <c r="Y667" s="68">
        <f t="shared" si="8"/>
        <v>0</v>
      </c>
      <c r="Z667" s="68">
        <f>if(V667&lt;&gt;0,if(  S667="Unknown", Assumptions!$B$44,S667),0)</f>
        <v>0</v>
      </c>
      <c r="AA667" s="68">
        <f>if(V667 ="N2",ifna(vlookup(W667&amp;"-"&amp;X667,'Ref. VM'!A:B,2,0),"Custom"),if(V667 ="E2" , ifna(vlookup(W667&amp;"-"&amp;X667,'Ref. VM'!D:E,2,0),"Custom"),if(V667="N2D",ifna(vlookup(W667&amp;"-"&amp;X667,'Ref. VM'!G:H,2,0),"Custom"),if(V667="N4",ifna(vlookup(W667&amp;"-"&amp;X667,'Ref. VM'!J:K,2,0),"Custom"),0))))</f>
        <v>0</v>
      </c>
      <c r="AB667" s="67">
        <f t="shared" si="9"/>
        <v>0</v>
      </c>
      <c r="AC667" s="67">
        <f t="shared" si="10"/>
        <v>0</v>
      </c>
      <c r="AD667" s="67">
        <f t="shared" si="11"/>
        <v>0</v>
      </c>
      <c r="AE667" s="62">
        <f>if(T667="Lift &amp; Shift Prod",730,if(T667="Lift &amp; Shift Noprod",Assumptions!$B$3,0))</f>
        <v>0</v>
      </c>
      <c r="AF667" s="70">
        <f>if( U667=0,0,if(Y667=0, ((vlookup(AB667,'SKU Pricing'!A:B,Assumptions!$B$2,0)*W667)+(vlookup(AC667,'SKU Pricing'!A:B,Assumptions!$B$2,0)*X667))*AE667,((vlookup(AB667,'SKU Pricing'!A:B,Assumptions!$B$2,0)*W667)+(vlookup(AC667,'SKU Pricing'!A:B,Assumptions!$B$2,0)*(W667*8))+(vlookup(AD667,'SKU Pricing'!A:B,Assumptions!$B$2,0)*(X667-(W667*8))))*AE667))</f>
        <v>0</v>
      </c>
      <c r="AG667" s="67">
        <f t="shared" si="12"/>
        <v>0</v>
      </c>
      <c r="AH667" s="70">
        <f>ifna(vlookup(AG667,'SKU Pricing'!A:B,Assumptions!$B$2,0)*W667*AE667,0)</f>
        <v>0</v>
      </c>
      <c r="AI667" s="62" t="str">
        <f t="shared" si="13"/>
        <v/>
      </c>
      <c r="AJ667" s="62" t="str">
        <f>if(V667&lt;&gt;0, if(T667="Lift &amp; Shift Noprod",Assumptions!$B$9,if(V667=Assumptions!$B$6,Assumptions!$B$10,if(P667=1,Assumptions!$B$8,Assumptions!$B$7))),"")</f>
        <v/>
      </c>
      <c r="AK667" s="69">
        <f t="shared" si="14"/>
        <v>0</v>
      </c>
      <c r="AL667" s="69">
        <f>if(AJ667="Hyperdisk Balanced",Assumptions!$B$11,0)</f>
        <v>0</v>
      </c>
      <c r="AM667" s="69">
        <f>if(AJ667="Hyperdisk Balanced",Assumptions!$B$12,0)</f>
        <v>0</v>
      </c>
      <c r="AN667" s="70">
        <f>if(AK667=0,0,if(AJ667="Hyperdisk Balanced",vlookup(AK667&amp;" provisioned space",'SKU Pricing'!A:B,Assumptions!$B$2,0)*Z667+vlookup(AK667&amp;" provisioned IOPS",'SKU Pricing'!A:B,Assumptions!$B$2,0)*AL667*730+vlookup(AK667&amp;" provisioned throughput",'SKU Pricing'!A:B,Assumptions!$B$2,0)*AM667*730,vlookup(AK667,'SKU Pricing'!A:B,Assumptions!$B$2,0)*Z667))</f>
        <v>0</v>
      </c>
      <c r="AO667" s="70">
        <f t="shared" si="15"/>
        <v>0</v>
      </c>
      <c r="AP667" s="71">
        <f t="shared" si="16"/>
        <v>0</v>
      </c>
      <c r="AQ667" s="70">
        <f>ifna(vlookup(AP667,'SKU Pricing'!A:B,Assumptions!$B$2,0)*AE667,0)</f>
        <v>0</v>
      </c>
      <c r="AR667" s="72">
        <v>0.0</v>
      </c>
    </row>
    <row r="668">
      <c r="A668" s="61" t="s">
        <v>811</v>
      </c>
      <c r="B668" s="62" t="str">
        <f>ifna(if(vlookup(A668,vOS!A:B,2,0)="","Unknown",vlookup(A668,vOS!A:B,2,0)),"Unknown")</f>
        <v>Microsoft Windows Server 2022 (64-bit)</v>
      </c>
      <c r="C668" s="62">
        <f>vlookup(B668,'OS Study'!A:D,2,0)</f>
        <v>0</v>
      </c>
      <c r="D668" s="62" t="str">
        <f>vlookup(B668,'OS Study'!A:D,3,0)</f>
        <v>Windows</v>
      </c>
      <c r="E668" s="62" t="str">
        <f>vlookup(B668,'OS Study'!A:D,4,0)</f>
        <v>Server</v>
      </c>
      <c r="F668" s="63" t="str">
        <f>vlookup(B668,'OS Study'!A:E,5,0)</f>
        <v>2022</v>
      </c>
      <c r="G668" s="62">
        <f>IF(vlookup(A668,'RVtools V2.1'!A:J,4,0)="non",0,1)</f>
        <v>1</v>
      </c>
      <c r="H668" s="62">
        <f>if(vlookup(A668,'RVtools V2.1'!A:K,11,0)="kube",1,0)</f>
        <v>0</v>
      </c>
      <c r="I668" s="62">
        <f t="shared" si="5"/>
        <v>0</v>
      </c>
      <c r="J668" s="62">
        <f>ifna(vlookup(A668,'Infra Study'!A:Q,17,0),0)</f>
        <v>1</v>
      </c>
      <c r="K668" s="64">
        <f>IFERROR(__xludf.DUMMYFUNCTION("N(REGEXMATCH(VLOOKUP(A668, 'RVtools V2.1'!A:H, 8, 0), ""^Serveur de fichiers""))"),0.0)</f>
        <v>0</v>
      </c>
      <c r="L668" s="64">
        <f t="shared" si="6"/>
        <v>0</v>
      </c>
      <c r="M668" s="67" t="str">
        <f>ifna(vlookup(A668,'RVtools V2.1'!A:I,8,0),"N/A")</f>
        <v>Infra Domain CTRL - CST</v>
      </c>
      <c r="N668" s="64">
        <f>IFERROR(__xludf.DUMMYFUNCTION("IF(REGEXMATCH(M668, ""(?i)"" &amp; JOIN(""|"", SPLIT(""kalisil"", "" ""))), 1, 0)"),0.0)</f>
        <v>0</v>
      </c>
      <c r="O668" s="64" t="str">
        <f>vlookup(A668,'RVtools V2.1'!A:H,7,0)</f>
        <v>T2</v>
      </c>
      <c r="P668" s="64">
        <f>if(vlookup(A668,'RVtools V2.1'!A:H,5,0)="oui",1,0)</f>
        <v>1</v>
      </c>
      <c r="Q668" s="64">
        <f>ifna(vlookup(A668,vCPU!A:B,2,0),"Unknown")</f>
        <v>2</v>
      </c>
      <c r="R668" s="66">
        <f>ifna(vlookup(A668,vMemory!A:C,3,0),"Unknown")</f>
        <v>8</v>
      </c>
      <c r="S668" s="66">
        <f>ifna(vlookup(A668,vDisk!A:C,3,0),"Unknown")</f>
        <v>130</v>
      </c>
      <c r="T668" s="67" t="str">
        <f t="array" ref="T668">IFS(
   L668=1, "No Lift &amp; Shift",
   J668=1, XLOOKUP(A668, 'Infra Study'!A:A, 'Infra Study'!P:P),
   I668=1, "No Lift &amp; Shift",
   H668=1, "GKE",
   K668=1, "GCNV",
   G668=1, "Lift &amp; Shift Prod",
   TRUE, "Lift &amp; Shift Noprod"
)</f>
        <v>Consolidation</v>
      </c>
      <c r="U668" s="67">
        <f t="shared" si="7"/>
        <v>0</v>
      </c>
      <c r="V668" s="68">
        <f>if(T668="Lift &amp; Shift Noprod",if( Y668=0,Assumptions!$B$5, Assumptions!$B$4),if(T668="Lift &amp; Shift Prod",if(AND(N668=1,O668="T1"),Assumptions!$B$6,Assumptions!$B$4),0))</f>
        <v>0</v>
      </c>
      <c r="W668" s="62">
        <f>if(V668&lt;&gt;0,if(Q668="Unknown", Assumptions!$B$42,If(Q668&gt;1,Q668,2)),0)</f>
        <v>0</v>
      </c>
      <c r="X668" s="69">
        <f>if(V668&lt;&gt;0,if(R668="Unknown", Assumptions!$B$43,R668),0)</f>
        <v>0</v>
      </c>
      <c r="Y668" s="68">
        <f t="shared" si="8"/>
        <v>0</v>
      </c>
      <c r="Z668" s="68">
        <f>if(V668&lt;&gt;0,if(  S668="Unknown", Assumptions!$B$44,S668),0)</f>
        <v>0</v>
      </c>
      <c r="AA668" s="68">
        <f>if(V668 ="N2",ifna(vlookup(W668&amp;"-"&amp;X668,'Ref. VM'!A:B,2,0),"Custom"),if(V668 ="E2" , ifna(vlookup(W668&amp;"-"&amp;X668,'Ref. VM'!D:E,2,0),"Custom"),if(V668="N2D",ifna(vlookup(W668&amp;"-"&amp;X668,'Ref. VM'!G:H,2,0),"Custom"),if(V668="N4",ifna(vlookup(W668&amp;"-"&amp;X668,'Ref. VM'!J:K,2,0),"Custom"),0))))</f>
        <v>0</v>
      </c>
      <c r="AB668" s="67">
        <f t="shared" si="9"/>
        <v>0</v>
      </c>
      <c r="AC668" s="67">
        <f t="shared" si="10"/>
        <v>0</v>
      </c>
      <c r="AD668" s="67">
        <f t="shared" si="11"/>
        <v>0</v>
      </c>
      <c r="AE668" s="62">
        <f>if(T668="Lift &amp; Shift Prod",730,if(T668="Lift &amp; Shift Noprod",Assumptions!$B$3,0))</f>
        <v>0</v>
      </c>
      <c r="AF668" s="70">
        <f>if( U668=0,0,if(Y668=0, ((vlookup(AB668,'SKU Pricing'!A:B,Assumptions!$B$2,0)*W668)+(vlookup(AC668,'SKU Pricing'!A:B,Assumptions!$B$2,0)*X668))*AE668,((vlookup(AB668,'SKU Pricing'!A:B,Assumptions!$B$2,0)*W668)+(vlookup(AC668,'SKU Pricing'!A:B,Assumptions!$B$2,0)*(W668*8))+(vlookup(AD668,'SKU Pricing'!A:B,Assumptions!$B$2,0)*(X668-(W668*8))))*AE668))</f>
        <v>0</v>
      </c>
      <c r="AG668" s="67">
        <f t="shared" si="12"/>
        <v>0</v>
      </c>
      <c r="AH668" s="70">
        <f>ifna(vlookup(AG668,'SKU Pricing'!A:B,Assumptions!$B$2,0)*W668*AE668,0)</f>
        <v>0</v>
      </c>
      <c r="AI668" s="62" t="str">
        <f t="shared" si="13"/>
        <v/>
      </c>
      <c r="AJ668" s="62" t="str">
        <f>if(V668&lt;&gt;0, if(T668="Lift &amp; Shift Noprod",Assumptions!$B$9,if(V668=Assumptions!$B$6,Assumptions!$B$10,if(P668=1,Assumptions!$B$8,Assumptions!$B$7))),"")</f>
        <v/>
      </c>
      <c r="AK668" s="69">
        <f t="shared" si="14"/>
        <v>0</v>
      </c>
      <c r="AL668" s="69">
        <f>if(AJ668="Hyperdisk Balanced",Assumptions!$B$11,0)</f>
        <v>0</v>
      </c>
      <c r="AM668" s="69">
        <f>if(AJ668="Hyperdisk Balanced",Assumptions!$B$12,0)</f>
        <v>0</v>
      </c>
      <c r="AN668" s="70">
        <f>if(AK668=0,0,if(AJ668="Hyperdisk Balanced",vlookup(AK668&amp;" provisioned space",'SKU Pricing'!A:B,Assumptions!$B$2,0)*Z668+vlookup(AK668&amp;" provisioned IOPS",'SKU Pricing'!A:B,Assumptions!$B$2,0)*AL668*730+vlookup(AK668&amp;" provisioned throughput",'SKU Pricing'!A:B,Assumptions!$B$2,0)*AM668*730,vlookup(AK668,'SKU Pricing'!A:B,Assumptions!$B$2,0)*Z668))</f>
        <v>0</v>
      </c>
      <c r="AO668" s="70">
        <f t="shared" si="15"/>
        <v>0</v>
      </c>
      <c r="AP668" s="71">
        <f t="shared" si="16"/>
        <v>0</v>
      </c>
      <c r="AQ668" s="70">
        <f>ifna(vlookup(AP668,'SKU Pricing'!A:B,Assumptions!$B$2,0)*AE668,0)</f>
        <v>0</v>
      </c>
      <c r="AR668" s="72">
        <v>0.0</v>
      </c>
    </row>
    <row r="669">
      <c r="A669" s="61" t="s">
        <v>812</v>
      </c>
      <c r="B669" s="62" t="str">
        <f>ifna(if(vlookup(A669,vOS!A:B,2,0)="","Unknown",vlookup(A669,vOS!A:B,2,0)),"Unknown")</f>
        <v>Microsoft Windows Server 2019 (64-bit)</v>
      </c>
      <c r="C669" s="62">
        <f>vlookup(B669,'OS Study'!A:D,2,0)</f>
        <v>0</v>
      </c>
      <c r="D669" s="62" t="str">
        <f>vlookup(B669,'OS Study'!A:D,3,0)</f>
        <v>Windows</v>
      </c>
      <c r="E669" s="62" t="str">
        <f>vlookup(B669,'OS Study'!A:D,4,0)</f>
        <v>Server</v>
      </c>
      <c r="F669" s="63" t="str">
        <f>vlookup(B669,'OS Study'!A:E,5,0)</f>
        <v>2019</v>
      </c>
      <c r="G669" s="62">
        <f>IF(vlookup(A669,'RVtools V2.1'!A:J,4,0)="non",0,1)</f>
        <v>1</v>
      </c>
      <c r="H669" s="62">
        <f>if(vlookup(A669,'RVtools V2.1'!A:K,11,0)="kube",1,0)</f>
        <v>0</v>
      </c>
      <c r="I669" s="62">
        <f t="shared" si="5"/>
        <v>0</v>
      </c>
      <c r="J669" s="62">
        <f>ifna(vlookup(A669,'Infra Study'!A:Q,17,0),0)</f>
        <v>0</v>
      </c>
      <c r="K669" s="64">
        <f>IFERROR(__xludf.DUMMYFUNCTION("N(REGEXMATCH(VLOOKUP(A669, 'RVtools V2.1'!A:H, 8, 0), ""^Serveur de fichiers""))"),0.0)</f>
        <v>0</v>
      </c>
      <c r="L669" s="64">
        <f t="shared" si="6"/>
        <v>0</v>
      </c>
      <c r="M669" s="67" t="str">
        <f>ifna(vlookup(A669,'RVtools V2.1'!A:I,8,0),"N/A")</f>
        <v>Infra Domain CTRL - HDS</v>
      </c>
      <c r="N669" s="64">
        <f>IFERROR(__xludf.DUMMYFUNCTION("IF(REGEXMATCH(M669, ""(?i)"" &amp; JOIN(""|"", SPLIT(""kalisil"", "" ""))), 1, 0)"),0.0)</f>
        <v>0</v>
      </c>
      <c r="O669" s="64" t="str">
        <f>vlookup(A669,'RVtools V2.1'!A:H,7,0)</f>
        <v>T2</v>
      </c>
      <c r="P669" s="64">
        <f>if(vlookup(A669,'RVtools V2.1'!A:H,5,0)="oui",1,0)</f>
        <v>1</v>
      </c>
      <c r="Q669" s="64">
        <f>ifna(vlookup(A669,vCPU!A:B,2,0),"Unknown")</f>
        <v>4</v>
      </c>
      <c r="R669" s="66">
        <f>ifna(vlookup(A669,vMemory!A:C,3,0),"Unknown")</f>
        <v>8</v>
      </c>
      <c r="S669" s="66">
        <f>ifna(vlookup(A669,vDisk!A:C,3,0),"Unknown")</f>
        <v>69</v>
      </c>
      <c r="T669" s="67" t="str">
        <f t="array" ref="T669">IFS(
   L669=1, "No Lift &amp; Shift",
   J669=1, XLOOKUP(A669, 'Infra Study'!A:A, 'Infra Study'!P:P),
   I669=1, "No Lift &amp; Shift",
   H669=1, "GKE",
   K669=1, "GCNV",
   G669=1, "Lift &amp; Shift Prod",
   TRUE, "Lift &amp; Shift Noprod"
)</f>
        <v>Lift &amp; Shift Prod</v>
      </c>
      <c r="U669" s="67">
        <f t="shared" si="7"/>
        <v>1</v>
      </c>
      <c r="V669" s="68" t="str">
        <f>if(T669="Lift &amp; Shift Noprod",if( Y669=0,Assumptions!$B$5, Assumptions!$B$4),if(T669="Lift &amp; Shift Prod",if(AND(N669=1,O669="T1"),Assumptions!$B$6,Assumptions!$B$4),0))</f>
        <v>N2D</v>
      </c>
      <c r="W669" s="69">
        <f>if(V669&lt;&gt;0,if(Q669="Unknown", Assumptions!$B$42,If(Q669&gt;1,Q669,2)),0)</f>
        <v>4</v>
      </c>
      <c r="X669" s="69">
        <f>if(V669&lt;&gt;0,if(R669="Unknown", Assumptions!$B$43,R669),0)</f>
        <v>8</v>
      </c>
      <c r="Y669" s="68">
        <f t="shared" si="8"/>
        <v>0</v>
      </c>
      <c r="Z669" s="68">
        <f>if(V669&lt;&gt;0,if(  S669="Unknown", Assumptions!$B$44,S669),0)</f>
        <v>69</v>
      </c>
      <c r="AA669" s="68" t="str">
        <f>if(V669 ="N2",ifna(vlookup(W669&amp;"-"&amp;X669,'Ref. VM'!A:B,2,0),"Custom"),if(V669 ="E2" , ifna(vlookup(W669&amp;"-"&amp;X669,'Ref. VM'!D:E,2,0),"Custom"),if(V669="N2D",ifna(vlookup(W669&amp;"-"&amp;X669,'Ref. VM'!G:H,2,0),"Custom"),if(V669="N4",ifna(vlookup(W669&amp;"-"&amp;X669,'Ref. VM'!J:K,2,0),"Custom"),0))))</f>
        <v>Custom</v>
      </c>
      <c r="AB669" s="67" t="str">
        <f t="shared" si="9"/>
        <v>N2D-Custom vCPUs-CUD 3y</v>
      </c>
      <c r="AC669" s="67" t="str">
        <f t="shared" si="10"/>
        <v>N2D-Custom RAM-CUD 3y</v>
      </c>
      <c r="AD669" s="67">
        <f t="shared" si="11"/>
        <v>0</v>
      </c>
      <c r="AE669" s="69">
        <f>if(T669="Lift &amp; Shift Prod",730,if(T669="Lift &amp; Shift Noprod",Assumptions!$B$3,0))</f>
        <v>730</v>
      </c>
      <c r="AF669" s="70">
        <f>if( U669=0,0,if(Y669=0, ((vlookup(AB669,'SKU Pricing'!A:B,Assumptions!$B$2,0)*W669)+(vlookup(AC669,'SKU Pricing'!A:B,Assumptions!$B$2,0)*X669))*AE669,((vlookup(AB669,'SKU Pricing'!A:B,Assumptions!$B$2,0)*W669)+(vlookup(AC669,'SKU Pricing'!A:B,Assumptions!$B$2,0)*(W669*8))+(vlookup(AD669,'SKU Pricing'!A:B,Assumptions!$B$2,0)*(X669-(W669*8))))*AE669))</f>
        <v>55.81665264</v>
      </c>
      <c r="AG669" s="67" t="str">
        <f t="shared" si="12"/>
        <v>Windows Server</v>
      </c>
      <c r="AH669" s="70">
        <f>ifna(vlookup(AG669,'SKU Pricing'!A:B,Assumptions!$B$2,0)*W669*AE669,0)</f>
        <v>134.32</v>
      </c>
      <c r="AI669" s="62" t="str">
        <f t="shared" si="13"/>
        <v/>
      </c>
      <c r="AJ669" s="62" t="str">
        <f>if(V669&lt;&gt;0, if(T669="Lift &amp; Shift Noprod",Assumptions!$B$9,if(V669=Assumptions!$B$6,Assumptions!$B$10,if(P669=1,Assumptions!$B$8,Assumptions!$B$7))),"")</f>
        <v>SSD</v>
      </c>
      <c r="AK669" s="69" t="str">
        <f t="shared" si="14"/>
        <v>SSD</v>
      </c>
      <c r="AL669" s="69">
        <f>if(AJ669="Hyperdisk Balanced",Assumptions!$B$11,0)</f>
        <v>0</v>
      </c>
      <c r="AM669" s="69">
        <f>if(AJ669="Hyperdisk Balanced",Assumptions!$B$12,0)</f>
        <v>0</v>
      </c>
      <c r="AN669" s="70">
        <f>if(AK669=0,0,if(AJ669="Hyperdisk Balanced",vlookup(AK669&amp;" provisioned space",'SKU Pricing'!A:B,Assumptions!$B$2,0)*Z669+vlookup(AK669&amp;" provisioned IOPS",'SKU Pricing'!A:B,Assumptions!$B$2,0)*AL669*730+vlookup(AK669&amp;" provisioned throughput",'SKU Pricing'!A:B,Assumptions!$B$2,0)*AM669*730,vlookup(AK669,'SKU Pricing'!A:B,Assumptions!$B$2,0)*Z669))</f>
        <v>13.593</v>
      </c>
      <c r="AO669" s="70">
        <f t="shared" si="15"/>
        <v>203.7296526</v>
      </c>
      <c r="AP669" s="71" t="str">
        <f t="shared" si="16"/>
        <v>VM Manager</v>
      </c>
      <c r="AQ669" s="70">
        <f>ifna(vlookup(AP669,'SKU Pricing'!A:B,Assumptions!$B$2,0)*AE669,0)</f>
        <v>2.19</v>
      </c>
      <c r="AR669" s="72">
        <v>0.0</v>
      </c>
    </row>
    <row r="670">
      <c r="A670" s="61" t="s">
        <v>813</v>
      </c>
      <c r="B670" s="62" t="str">
        <f>ifna(if(vlookup(A670,vOS!A:B,2,0)="","Unknown",vlookup(A670,vOS!A:B,2,0)),"Unknown")</f>
        <v>Microsoft Windows Server 2022 (64-bit)</v>
      </c>
      <c r="C670" s="62">
        <f>vlookup(B670,'OS Study'!A:D,2,0)</f>
        <v>0</v>
      </c>
      <c r="D670" s="62" t="str">
        <f>vlookup(B670,'OS Study'!A:D,3,0)</f>
        <v>Windows</v>
      </c>
      <c r="E670" s="62" t="str">
        <f>vlookup(B670,'OS Study'!A:D,4,0)</f>
        <v>Server</v>
      </c>
      <c r="F670" s="63" t="str">
        <f>vlookup(B670,'OS Study'!A:E,5,0)</f>
        <v>2022</v>
      </c>
      <c r="G670" s="62">
        <f>IF(vlookup(A670,'RVtools V2.1'!A:J,4,0)="non",0,1)</f>
        <v>1</v>
      </c>
      <c r="H670" s="62">
        <f>if(vlookup(A670,'RVtools V2.1'!A:K,11,0)="kube",1,0)</f>
        <v>0</v>
      </c>
      <c r="I670" s="62">
        <f t="shared" si="5"/>
        <v>0</v>
      </c>
      <c r="J670" s="62">
        <f>ifna(vlookup(A670,'Infra Study'!A:Q,17,0),0)</f>
        <v>1</v>
      </c>
      <c r="K670" s="64">
        <f>IFERROR(__xludf.DUMMYFUNCTION("N(REGEXMATCH(VLOOKUP(A670, 'RVtools V2.1'!A:H, 8, 0), ""^Serveur de fichiers""))"),0.0)</f>
        <v>0</v>
      </c>
      <c r="L670" s="64">
        <f t="shared" si="6"/>
        <v>0</v>
      </c>
      <c r="M670" s="67" t="str">
        <f>ifna(vlookup(A670,'RVtools V2.1'!A:I,8,0),"N/A")</f>
        <v>Infra Domain CTRL - HDS</v>
      </c>
      <c r="N670" s="64">
        <f>IFERROR(__xludf.DUMMYFUNCTION("IF(REGEXMATCH(M670, ""(?i)"" &amp; JOIN(""|"", SPLIT(""kalisil"", "" ""))), 1, 0)"),0.0)</f>
        <v>0</v>
      </c>
      <c r="O670" s="64" t="str">
        <f>vlookup(A670,'RVtools V2.1'!A:H,7,0)</f>
        <v>T2</v>
      </c>
      <c r="P670" s="64">
        <f>if(vlookup(A670,'RVtools V2.1'!A:H,5,0)="oui",1,0)</f>
        <v>1</v>
      </c>
      <c r="Q670" s="64">
        <f>ifna(vlookup(A670,vCPU!A:B,2,0),"Unknown")</f>
        <v>2</v>
      </c>
      <c r="R670" s="66">
        <f>ifna(vlookup(A670,vMemory!A:C,3,0),"Unknown")</f>
        <v>4</v>
      </c>
      <c r="S670" s="66">
        <f>ifna(vlookup(A670,vDisk!A:C,3,0),"Unknown")</f>
        <v>61</v>
      </c>
      <c r="T670" s="67" t="str">
        <f t="array" ref="T670">IFS(
   L670=1, "No Lift &amp; Shift",
   J670=1, XLOOKUP(A670, 'Infra Study'!A:A, 'Infra Study'!P:P),
   I670=1, "No Lift &amp; Shift",
   H670=1, "GKE",
   K670=1, "GCNV",
   G670=1, "Lift &amp; Shift Prod",
   TRUE, "Lift &amp; Shift Noprod"
)</f>
        <v>Consolidation</v>
      </c>
      <c r="U670" s="67">
        <f t="shared" si="7"/>
        <v>0</v>
      </c>
      <c r="V670" s="68">
        <f>if(T670="Lift &amp; Shift Noprod",if( Y670=0,Assumptions!$B$5, Assumptions!$B$4),if(T670="Lift &amp; Shift Prod",if(AND(N670=1,O670="T1"),Assumptions!$B$6,Assumptions!$B$4),0))</f>
        <v>0</v>
      </c>
      <c r="W670" s="62">
        <f>if(V670&lt;&gt;0,if(Q670="Unknown", Assumptions!$B$42,If(Q670&gt;1,Q670,2)),0)</f>
        <v>0</v>
      </c>
      <c r="X670" s="69">
        <f>if(V670&lt;&gt;0,if(R670="Unknown", Assumptions!$B$43,R670),0)</f>
        <v>0</v>
      </c>
      <c r="Y670" s="68">
        <f t="shared" si="8"/>
        <v>0</v>
      </c>
      <c r="Z670" s="68">
        <f>if(V670&lt;&gt;0,if(  S670="Unknown", Assumptions!$B$44,S670),0)</f>
        <v>0</v>
      </c>
      <c r="AA670" s="68">
        <f>if(V670 ="N2",ifna(vlookup(W670&amp;"-"&amp;X670,'Ref. VM'!A:B,2,0),"Custom"),if(V670 ="E2" , ifna(vlookup(W670&amp;"-"&amp;X670,'Ref. VM'!D:E,2,0),"Custom"),if(V670="N2D",ifna(vlookup(W670&amp;"-"&amp;X670,'Ref. VM'!G:H,2,0),"Custom"),if(V670="N4",ifna(vlookup(W670&amp;"-"&amp;X670,'Ref. VM'!J:K,2,0),"Custom"),0))))</f>
        <v>0</v>
      </c>
      <c r="AB670" s="67">
        <f t="shared" si="9"/>
        <v>0</v>
      </c>
      <c r="AC670" s="67">
        <f t="shared" si="10"/>
        <v>0</v>
      </c>
      <c r="AD670" s="67">
        <f t="shared" si="11"/>
        <v>0</v>
      </c>
      <c r="AE670" s="62">
        <f>if(T670="Lift &amp; Shift Prod",730,if(T670="Lift &amp; Shift Noprod",Assumptions!$B$3,0))</f>
        <v>0</v>
      </c>
      <c r="AF670" s="70">
        <f>if( U670=0,0,if(Y670=0, ((vlookup(AB670,'SKU Pricing'!A:B,Assumptions!$B$2,0)*W670)+(vlookup(AC670,'SKU Pricing'!A:B,Assumptions!$B$2,0)*X670))*AE670,((vlookup(AB670,'SKU Pricing'!A:B,Assumptions!$B$2,0)*W670)+(vlookup(AC670,'SKU Pricing'!A:B,Assumptions!$B$2,0)*(W670*8))+(vlookup(AD670,'SKU Pricing'!A:B,Assumptions!$B$2,0)*(X670-(W670*8))))*AE670))</f>
        <v>0</v>
      </c>
      <c r="AG670" s="67">
        <f t="shared" si="12"/>
        <v>0</v>
      </c>
      <c r="AH670" s="70">
        <f>ifna(vlookup(AG670,'SKU Pricing'!A:B,Assumptions!$B$2,0)*W670*AE670,0)</f>
        <v>0</v>
      </c>
      <c r="AI670" s="62" t="str">
        <f t="shared" si="13"/>
        <v/>
      </c>
      <c r="AJ670" s="62" t="str">
        <f>if(V670&lt;&gt;0, if(T670="Lift &amp; Shift Noprod",Assumptions!$B$9,if(V670=Assumptions!$B$6,Assumptions!$B$10,if(P670=1,Assumptions!$B$8,Assumptions!$B$7))),"")</f>
        <v/>
      </c>
      <c r="AK670" s="69">
        <f t="shared" si="14"/>
        <v>0</v>
      </c>
      <c r="AL670" s="69">
        <f>if(AJ670="Hyperdisk Balanced",Assumptions!$B$11,0)</f>
        <v>0</v>
      </c>
      <c r="AM670" s="69">
        <f>if(AJ670="Hyperdisk Balanced",Assumptions!$B$12,0)</f>
        <v>0</v>
      </c>
      <c r="AN670" s="70">
        <f>if(AK670=0,0,if(AJ670="Hyperdisk Balanced",vlookup(AK670&amp;" provisioned space",'SKU Pricing'!A:B,Assumptions!$B$2,0)*Z670+vlookup(AK670&amp;" provisioned IOPS",'SKU Pricing'!A:B,Assumptions!$B$2,0)*AL670*730+vlookup(AK670&amp;" provisioned throughput",'SKU Pricing'!A:B,Assumptions!$B$2,0)*AM670*730,vlookup(AK670,'SKU Pricing'!A:B,Assumptions!$B$2,0)*Z670))</f>
        <v>0</v>
      </c>
      <c r="AO670" s="70">
        <f t="shared" si="15"/>
        <v>0</v>
      </c>
      <c r="AP670" s="71">
        <f t="shared" si="16"/>
        <v>0</v>
      </c>
      <c r="AQ670" s="70">
        <f>ifna(vlookup(AP670,'SKU Pricing'!A:B,Assumptions!$B$2,0)*AE670,0)</f>
        <v>0</v>
      </c>
      <c r="AR670" s="72">
        <v>0.0</v>
      </c>
    </row>
    <row r="671">
      <c r="A671" s="61" t="s">
        <v>814</v>
      </c>
      <c r="B671" s="62" t="str">
        <f>ifna(if(vlookup(A671,vOS!A:B,2,0)="","Unknown",vlookup(A671,vOS!A:B,2,0)),"Unknown")</f>
        <v>Microsoft Windows Server 2022 (64-bit)</v>
      </c>
      <c r="C671" s="62">
        <f>vlookup(B671,'OS Study'!A:D,2,0)</f>
        <v>0</v>
      </c>
      <c r="D671" s="62" t="str">
        <f>vlookup(B671,'OS Study'!A:D,3,0)</f>
        <v>Windows</v>
      </c>
      <c r="E671" s="62" t="str">
        <f>vlookup(B671,'OS Study'!A:D,4,0)</f>
        <v>Server</v>
      </c>
      <c r="F671" s="63" t="str">
        <f>vlookup(B671,'OS Study'!A:E,5,0)</f>
        <v>2022</v>
      </c>
      <c r="G671" s="62">
        <f>IF(vlookup(A671,'RVtools V2.1'!A:J,4,0)="non",0,1)</f>
        <v>1</v>
      </c>
      <c r="H671" s="62">
        <f>if(vlookup(A671,'RVtools V2.1'!A:K,11,0)="kube",1,0)</f>
        <v>0</v>
      </c>
      <c r="I671" s="62">
        <f t="shared" si="5"/>
        <v>0</v>
      </c>
      <c r="J671" s="62">
        <f>ifna(vlookup(A671,'Infra Study'!A:Q,17,0),0)</f>
        <v>1</v>
      </c>
      <c r="K671" s="64">
        <f>IFERROR(__xludf.DUMMYFUNCTION("N(REGEXMATCH(VLOOKUP(A671, 'RVtools V2.1'!A:H, 8, 0), ""^Serveur de fichiers""))"),0.0)</f>
        <v>0</v>
      </c>
      <c r="L671" s="64">
        <f t="shared" si="6"/>
        <v>0</v>
      </c>
      <c r="M671" s="67" t="str">
        <f>ifna(vlookup(A671,'RVtools V2.1'!A:I,8,0),"N/A")</f>
        <v>Infra Domain CTRL - HDS</v>
      </c>
      <c r="N671" s="64">
        <f>IFERROR(__xludf.DUMMYFUNCTION("IF(REGEXMATCH(M671, ""(?i)"" &amp; JOIN(""|"", SPLIT(""kalisil"", "" ""))), 1, 0)"),0.0)</f>
        <v>0</v>
      </c>
      <c r="O671" s="64" t="str">
        <f>vlookup(A671,'RVtools V2.1'!A:H,7,0)</f>
        <v>T2</v>
      </c>
      <c r="P671" s="64">
        <f>if(vlookup(A671,'RVtools V2.1'!A:H,5,0)="oui",1,0)</f>
        <v>1</v>
      </c>
      <c r="Q671" s="64">
        <f>ifna(vlookup(A671,vCPU!A:B,2,0),"Unknown")</f>
        <v>2</v>
      </c>
      <c r="R671" s="66">
        <f>ifna(vlookup(A671,vMemory!A:C,3,0),"Unknown")</f>
        <v>4</v>
      </c>
      <c r="S671" s="66">
        <f>ifna(vlookup(A671,vDisk!A:C,3,0),"Unknown")</f>
        <v>53</v>
      </c>
      <c r="T671" s="67" t="str">
        <f t="array" ref="T671">IFS(
   L671=1, "No Lift &amp; Shift",
   J671=1, XLOOKUP(A671, 'Infra Study'!A:A, 'Infra Study'!P:P),
   I671=1, "No Lift &amp; Shift",
   H671=1, "GKE",
   K671=1, "GCNV",
   G671=1, "Lift &amp; Shift Prod",
   TRUE, "Lift &amp; Shift Noprod"
)</f>
        <v>Consolidation</v>
      </c>
      <c r="U671" s="67">
        <f t="shared" si="7"/>
        <v>0</v>
      </c>
      <c r="V671" s="68">
        <f>if(T671="Lift &amp; Shift Noprod",if( Y671=0,Assumptions!$B$5, Assumptions!$B$4),if(T671="Lift &amp; Shift Prod",if(AND(N671=1,O671="T1"),Assumptions!$B$6,Assumptions!$B$4),0))</f>
        <v>0</v>
      </c>
      <c r="W671" s="62">
        <f>if(V671&lt;&gt;0,if(Q671="Unknown", Assumptions!$B$42,If(Q671&gt;1,Q671,2)),0)</f>
        <v>0</v>
      </c>
      <c r="X671" s="69">
        <f>if(V671&lt;&gt;0,if(R671="Unknown", Assumptions!$B$43,R671),0)</f>
        <v>0</v>
      </c>
      <c r="Y671" s="68">
        <f t="shared" si="8"/>
        <v>0</v>
      </c>
      <c r="Z671" s="68">
        <f>if(V671&lt;&gt;0,if(  S671="Unknown", Assumptions!$B$44,S671),0)</f>
        <v>0</v>
      </c>
      <c r="AA671" s="68">
        <f>if(V671 ="N2",ifna(vlookup(W671&amp;"-"&amp;X671,'Ref. VM'!A:B,2,0),"Custom"),if(V671 ="E2" , ifna(vlookup(W671&amp;"-"&amp;X671,'Ref. VM'!D:E,2,0),"Custom"),if(V671="N2D",ifna(vlookup(W671&amp;"-"&amp;X671,'Ref. VM'!G:H,2,0),"Custom"),if(V671="N4",ifna(vlookup(W671&amp;"-"&amp;X671,'Ref. VM'!J:K,2,0),"Custom"),0))))</f>
        <v>0</v>
      </c>
      <c r="AB671" s="67">
        <f t="shared" si="9"/>
        <v>0</v>
      </c>
      <c r="AC671" s="67">
        <f t="shared" si="10"/>
        <v>0</v>
      </c>
      <c r="AD671" s="67">
        <f t="shared" si="11"/>
        <v>0</v>
      </c>
      <c r="AE671" s="62">
        <f>if(T671="Lift &amp; Shift Prod",730,if(T671="Lift &amp; Shift Noprod",Assumptions!$B$3,0))</f>
        <v>0</v>
      </c>
      <c r="AF671" s="70">
        <f>if( U671=0,0,if(Y671=0, ((vlookup(AB671,'SKU Pricing'!A:B,Assumptions!$B$2,0)*W671)+(vlookup(AC671,'SKU Pricing'!A:B,Assumptions!$B$2,0)*X671))*AE671,((vlookup(AB671,'SKU Pricing'!A:B,Assumptions!$B$2,0)*W671)+(vlookup(AC671,'SKU Pricing'!A:B,Assumptions!$B$2,0)*(W671*8))+(vlookup(AD671,'SKU Pricing'!A:B,Assumptions!$B$2,0)*(X671-(W671*8))))*AE671))</f>
        <v>0</v>
      </c>
      <c r="AG671" s="67">
        <f t="shared" si="12"/>
        <v>0</v>
      </c>
      <c r="AH671" s="70">
        <f>ifna(vlookup(AG671,'SKU Pricing'!A:B,Assumptions!$B$2,0)*W671*AE671,0)</f>
        <v>0</v>
      </c>
      <c r="AI671" s="62" t="str">
        <f t="shared" si="13"/>
        <v/>
      </c>
      <c r="AJ671" s="62" t="str">
        <f>if(V671&lt;&gt;0, if(T671="Lift &amp; Shift Noprod",Assumptions!$B$9,if(V671=Assumptions!$B$6,Assumptions!$B$10,if(P671=1,Assumptions!$B$8,Assumptions!$B$7))),"")</f>
        <v/>
      </c>
      <c r="AK671" s="69">
        <f t="shared" si="14"/>
        <v>0</v>
      </c>
      <c r="AL671" s="69">
        <f>if(AJ671="Hyperdisk Balanced",Assumptions!$B$11,0)</f>
        <v>0</v>
      </c>
      <c r="AM671" s="69">
        <f>if(AJ671="Hyperdisk Balanced",Assumptions!$B$12,0)</f>
        <v>0</v>
      </c>
      <c r="AN671" s="70">
        <f>if(AK671=0,0,if(AJ671="Hyperdisk Balanced",vlookup(AK671&amp;" provisioned space",'SKU Pricing'!A:B,Assumptions!$B$2,0)*Z671+vlookup(AK671&amp;" provisioned IOPS",'SKU Pricing'!A:B,Assumptions!$B$2,0)*AL671*730+vlookup(AK671&amp;" provisioned throughput",'SKU Pricing'!A:B,Assumptions!$B$2,0)*AM671*730,vlookup(AK671,'SKU Pricing'!A:B,Assumptions!$B$2,0)*Z671))</f>
        <v>0</v>
      </c>
      <c r="AO671" s="70">
        <f t="shared" si="15"/>
        <v>0</v>
      </c>
      <c r="AP671" s="71">
        <f t="shared" si="16"/>
        <v>0</v>
      </c>
      <c r="AQ671" s="70">
        <f>ifna(vlookup(AP671,'SKU Pricing'!A:B,Assumptions!$B$2,0)*AE671,0)</f>
        <v>0</v>
      </c>
      <c r="AR671" s="72">
        <v>0.0</v>
      </c>
    </row>
    <row r="672">
      <c r="A672" s="61" t="s">
        <v>815</v>
      </c>
      <c r="B672" s="62" t="str">
        <f>ifna(if(vlookup(A672,vOS!A:B,2,0)="","Unknown",vlookup(A672,vOS!A:B,2,0)),"Unknown")</f>
        <v>Microsoft Windows Server 2019 (64-bit)</v>
      </c>
      <c r="C672" s="62">
        <f>vlookup(B672,'OS Study'!A:D,2,0)</f>
        <v>0</v>
      </c>
      <c r="D672" s="62" t="str">
        <f>vlookup(B672,'OS Study'!A:D,3,0)</f>
        <v>Windows</v>
      </c>
      <c r="E672" s="62" t="str">
        <f>vlookup(B672,'OS Study'!A:D,4,0)</f>
        <v>Server</v>
      </c>
      <c r="F672" s="63" t="str">
        <f>vlookup(B672,'OS Study'!A:E,5,0)</f>
        <v>2019</v>
      </c>
      <c r="G672" s="62">
        <f>IF(vlookup(A672,'RVtools V2.1'!A:J,4,0)="non",0,1)</f>
        <v>1</v>
      </c>
      <c r="H672" s="62">
        <f>if(vlookup(A672,'RVtools V2.1'!A:K,11,0)="kube",1,0)</f>
        <v>0</v>
      </c>
      <c r="I672" s="62">
        <f t="shared" si="5"/>
        <v>0</v>
      </c>
      <c r="J672" s="62">
        <f>ifna(vlookup(A672,'Infra Study'!A:Q,17,0),0)</f>
        <v>1</v>
      </c>
      <c r="K672" s="64">
        <f>IFERROR(__xludf.DUMMYFUNCTION("N(REGEXMATCH(VLOOKUP(A672, 'RVtools V2.1'!A:H, 8, 0), ""^Serveur de fichiers""))"),0.0)</f>
        <v>0</v>
      </c>
      <c r="L672" s="64">
        <f t="shared" si="6"/>
        <v>0</v>
      </c>
      <c r="M672" s="67" t="str">
        <f>ifna(vlookup(A672,'RVtools V2.1'!A:I,8,0),"N/A")</f>
        <v>Infra Domain CTRL - IDF</v>
      </c>
      <c r="N672" s="64">
        <f>IFERROR(__xludf.DUMMYFUNCTION("IF(REGEXMATCH(M672, ""(?i)"" &amp; JOIN(""|"", SPLIT(""kalisil"", "" ""))), 1, 0)"),0.0)</f>
        <v>0</v>
      </c>
      <c r="O672" s="64" t="str">
        <f>vlookup(A672,'RVtools V2.1'!A:H,7,0)</f>
        <v>T2</v>
      </c>
      <c r="P672" s="64">
        <f>if(vlookup(A672,'RVtools V2.1'!A:H,5,0)="oui",1,0)</f>
        <v>1</v>
      </c>
      <c r="Q672" s="64">
        <f>ifna(vlookup(A672,vCPU!A:B,2,0),"Unknown")</f>
        <v>2</v>
      </c>
      <c r="R672" s="66">
        <f>ifna(vlookup(A672,vMemory!A:C,3,0),"Unknown")</f>
        <v>4</v>
      </c>
      <c r="S672" s="66">
        <f>ifna(vlookup(A672,vDisk!A:C,3,0),"Unknown")</f>
        <v>173</v>
      </c>
      <c r="T672" s="67" t="str">
        <f t="array" ref="T672">IFS(
   L672=1, "No Lift &amp; Shift",
   J672=1, XLOOKUP(A672, 'Infra Study'!A:A, 'Infra Study'!P:P),
   I672=1, "No Lift &amp; Shift",
   H672=1, "GKE",
   K672=1, "GCNV",
   G672=1, "Lift &amp; Shift Prod",
   TRUE, "Lift &amp; Shift Noprod"
)</f>
        <v>Consolidation</v>
      </c>
      <c r="U672" s="67">
        <f t="shared" si="7"/>
        <v>0</v>
      </c>
      <c r="V672" s="68">
        <f>if(T672="Lift &amp; Shift Noprod",if( Y672=0,Assumptions!$B$5, Assumptions!$B$4),if(T672="Lift &amp; Shift Prod",if(AND(N672=1,O672="T1"),Assumptions!$B$6,Assumptions!$B$4),0))</f>
        <v>0</v>
      </c>
      <c r="W672" s="62">
        <f>if(V672&lt;&gt;0,if(Q672="Unknown", Assumptions!$B$42,If(Q672&gt;1,Q672,2)),0)</f>
        <v>0</v>
      </c>
      <c r="X672" s="69">
        <f>if(V672&lt;&gt;0,if(R672="Unknown", Assumptions!$B$43,R672),0)</f>
        <v>0</v>
      </c>
      <c r="Y672" s="68">
        <f t="shared" si="8"/>
        <v>0</v>
      </c>
      <c r="Z672" s="68">
        <f>if(V672&lt;&gt;0,if(  S672="Unknown", Assumptions!$B$44,S672),0)</f>
        <v>0</v>
      </c>
      <c r="AA672" s="68">
        <f>if(V672 ="N2",ifna(vlookup(W672&amp;"-"&amp;X672,'Ref. VM'!A:B,2,0),"Custom"),if(V672 ="E2" , ifna(vlookup(W672&amp;"-"&amp;X672,'Ref. VM'!D:E,2,0),"Custom"),if(V672="N2D",ifna(vlookup(W672&amp;"-"&amp;X672,'Ref. VM'!G:H,2,0),"Custom"),if(V672="N4",ifna(vlookup(W672&amp;"-"&amp;X672,'Ref. VM'!J:K,2,0),"Custom"),0))))</f>
        <v>0</v>
      </c>
      <c r="AB672" s="67">
        <f t="shared" si="9"/>
        <v>0</v>
      </c>
      <c r="AC672" s="67">
        <f t="shared" si="10"/>
        <v>0</v>
      </c>
      <c r="AD672" s="67">
        <f t="shared" si="11"/>
        <v>0</v>
      </c>
      <c r="AE672" s="62">
        <f>if(T672="Lift &amp; Shift Prod",730,if(T672="Lift &amp; Shift Noprod",Assumptions!$B$3,0))</f>
        <v>0</v>
      </c>
      <c r="AF672" s="70">
        <f>if( U672=0,0,if(Y672=0, ((vlookup(AB672,'SKU Pricing'!A:B,Assumptions!$B$2,0)*W672)+(vlookup(AC672,'SKU Pricing'!A:B,Assumptions!$B$2,0)*X672))*AE672,((vlookup(AB672,'SKU Pricing'!A:B,Assumptions!$B$2,0)*W672)+(vlookup(AC672,'SKU Pricing'!A:B,Assumptions!$B$2,0)*(W672*8))+(vlookup(AD672,'SKU Pricing'!A:B,Assumptions!$B$2,0)*(X672-(W672*8))))*AE672))</f>
        <v>0</v>
      </c>
      <c r="AG672" s="67">
        <f t="shared" si="12"/>
        <v>0</v>
      </c>
      <c r="AH672" s="70">
        <f>ifna(vlookup(AG672,'SKU Pricing'!A:B,Assumptions!$B$2,0)*W672*AE672,0)</f>
        <v>0</v>
      </c>
      <c r="AI672" s="62" t="str">
        <f t="shared" si="13"/>
        <v/>
      </c>
      <c r="AJ672" s="62" t="str">
        <f>if(V672&lt;&gt;0, if(T672="Lift &amp; Shift Noprod",Assumptions!$B$9,if(V672=Assumptions!$B$6,Assumptions!$B$10,if(P672=1,Assumptions!$B$8,Assumptions!$B$7))),"")</f>
        <v/>
      </c>
      <c r="AK672" s="69">
        <f t="shared" si="14"/>
        <v>0</v>
      </c>
      <c r="AL672" s="69">
        <f>if(AJ672="Hyperdisk Balanced",Assumptions!$B$11,0)</f>
        <v>0</v>
      </c>
      <c r="AM672" s="69">
        <f>if(AJ672="Hyperdisk Balanced",Assumptions!$B$12,0)</f>
        <v>0</v>
      </c>
      <c r="AN672" s="70">
        <f>if(AK672=0,0,if(AJ672="Hyperdisk Balanced",vlookup(AK672&amp;" provisioned space",'SKU Pricing'!A:B,Assumptions!$B$2,0)*Z672+vlookup(AK672&amp;" provisioned IOPS",'SKU Pricing'!A:B,Assumptions!$B$2,0)*AL672*730+vlookup(AK672&amp;" provisioned throughput",'SKU Pricing'!A:B,Assumptions!$B$2,0)*AM672*730,vlookup(AK672,'SKU Pricing'!A:B,Assumptions!$B$2,0)*Z672))</f>
        <v>0</v>
      </c>
      <c r="AO672" s="70">
        <f t="shared" si="15"/>
        <v>0</v>
      </c>
      <c r="AP672" s="71">
        <f t="shared" si="16"/>
        <v>0</v>
      </c>
      <c r="AQ672" s="70">
        <f>ifna(vlookup(AP672,'SKU Pricing'!A:B,Assumptions!$B$2,0)*AE672,0)</f>
        <v>0</v>
      </c>
      <c r="AR672" s="72">
        <v>0.0</v>
      </c>
    </row>
    <row r="673">
      <c r="A673" s="61" t="s">
        <v>816</v>
      </c>
      <c r="B673" s="62" t="str">
        <f>ifna(if(vlookup(A673,vOS!A:B,2,0)="","Unknown",vlookup(A673,vOS!A:B,2,0)),"Unknown")</f>
        <v>Microsoft Windows Server 2022 (64-bit)</v>
      </c>
      <c r="C673" s="62">
        <f>vlookup(B673,'OS Study'!A:D,2,0)</f>
        <v>0</v>
      </c>
      <c r="D673" s="62" t="str">
        <f>vlookup(B673,'OS Study'!A:D,3,0)</f>
        <v>Windows</v>
      </c>
      <c r="E673" s="62" t="str">
        <f>vlookup(B673,'OS Study'!A:D,4,0)</f>
        <v>Server</v>
      </c>
      <c r="F673" s="63" t="str">
        <f>vlookup(B673,'OS Study'!A:E,5,0)</f>
        <v>2022</v>
      </c>
      <c r="G673" s="62">
        <f>IF(vlookup(A673,'RVtools V2.1'!A:J,4,0)="non",0,1)</f>
        <v>1</v>
      </c>
      <c r="H673" s="62">
        <f>if(vlookup(A673,'RVtools V2.1'!A:K,11,0)="kube",1,0)</f>
        <v>0</v>
      </c>
      <c r="I673" s="62">
        <f t="shared" si="5"/>
        <v>0</v>
      </c>
      <c r="J673" s="62">
        <f>ifna(vlookup(A673,'Infra Study'!A:Q,17,0),0)</f>
        <v>1</v>
      </c>
      <c r="K673" s="64">
        <f>IFERROR(__xludf.DUMMYFUNCTION("N(REGEXMATCH(VLOOKUP(A673, 'RVtools V2.1'!A:H, 8, 0), ""^Serveur de fichiers""))"),0.0)</f>
        <v>0</v>
      </c>
      <c r="L673" s="64">
        <f t="shared" si="6"/>
        <v>0</v>
      </c>
      <c r="M673" s="67" t="str">
        <f>ifna(vlookup(A673,'RVtools V2.1'!A:I,8,0),"N/A")</f>
        <v>Infra Domain CTRL - IDF</v>
      </c>
      <c r="N673" s="64">
        <f>IFERROR(__xludf.DUMMYFUNCTION("IF(REGEXMATCH(M673, ""(?i)"" &amp; JOIN(""|"", SPLIT(""kalisil"", "" ""))), 1, 0)"),0.0)</f>
        <v>0</v>
      </c>
      <c r="O673" s="64" t="str">
        <f>vlookup(A673,'RVtools V2.1'!A:H,7,0)</f>
        <v>T2</v>
      </c>
      <c r="P673" s="64">
        <f>if(vlookup(A673,'RVtools V2.1'!A:H,5,0)="oui",1,0)</f>
        <v>1</v>
      </c>
      <c r="Q673" s="64">
        <f>ifna(vlookup(A673,vCPU!A:B,2,0),"Unknown")</f>
        <v>2</v>
      </c>
      <c r="R673" s="66">
        <f>ifna(vlookup(A673,vMemory!A:C,3,0),"Unknown")</f>
        <v>4</v>
      </c>
      <c r="S673" s="66">
        <f>ifna(vlookup(A673,vDisk!A:C,3,0),"Unknown")</f>
        <v>119</v>
      </c>
      <c r="T673" s="67" t="str">
        <f t="array" ref="T673">IFS(
   L673=1, "No Lift &amp; Shift",
   J673=1, XLOOKUP(A673, 'Infra Study'!A:A, 'Infra Study'!P:P),
   I673=1, "No Lift &amp; Shift",
   H673=1, "GKE",
   K673=1, "GCNV",
   G673=1, "Lift &amp; Shift Prod",
   TRUE, "Lift &amp; Shift Noprod"
)</f>
        <v>Consolidation</v>
      </c>
      <c r="U673" s="67">
        <f t="shared" si="7"/>
        <v>0</v>
      </c>
      <c r="V673" s="68">
        <f>if(T673="Lift &amp; Shift Noprod",if( Y673=0,Assumptions!$B$5, Assumptions!$B$4),if(T673="Lift &amp; Shift Prod",if(AND(N673=1,O673="T1"),Assumptions!$B$6,Assumptions!$B$4),0))</f>
        <v>0</v>
      </c>
      <c r="W673" s="62">
        <f>if(V673&lt;&gt;0,if(Q673="Unknown", Assumptions!$B$42,If(Q673&gt;1,Q673,2)),0)</f>
        <v>0</v>
      </c>
      <c r="X673" s="69">
        <f>if(V673&lt;&gt;0,if(R673="Unknown", Assumptions!$B$43,R673),0)</f>
        <v>0</v>
      </c>
      <c r="Y673" s="68">
        <f t="shared" si="8"/>
        <v>0</v>
      </c>
      <c r="Z673" s="68">
        <f>if(V673&lt;&gt;0,if(  S673="Unknown", Assumptions!$B$44,S673),0)</f>
        <v>0</v>
      </c>
      <c r="AA673" s="68">
        <f>if(V673 ="N2",ifna(vlookup(W673&amp;"-"&amp;X673,'Ref. VM'!A:B,2,0),"Custom"),if(V673 ="E2" , ifna(vlookup(W673&amp;"-"&amp;X673,'Ref. VM'!D:E,2,0),"Custom"),if(V673="N2D",ifna(vlookup(W673&amp;"-"&amp;X673,'Ref. VM'!G:H,2,0),"Custom"),if(V673="N4",ifna(vlookup(W673&amp;"-"&amp;X673,'Ref. VM'!J:K,2,0),"Custom"),0))))</f>
        <v>0</v>
      </c>
      <c r="AB673" s="67">
        <f t="shared" si="9"/>
        <v>0</v>
      </c>
      <c r="AC673" s="67">
        <f t="shared" si="10"/>
        <v>0</v>
      </c>
      <c r="AD673" s="67">
        <f t="shared" si="11"/>
        <v>0</v>
      </c>
      <c r="AE673" s="62">
        <f>if(T673="Lift &amp; Shift Prod",730,if(T673="Lift &amp; Shift Noprod",Assumptions!$B$3,0))</f>
        <v>0</v>
      </c>
      <c r="AF673" s="70">
        <f>if( U673=0,0,if(Y673=0, ((vlookup(AB673,'SKU Pricing'!A:B,Assumptions!$B$2,0)*W673)+(vlookup(AC673,'SKU Pricing'!A:B,Assumptions!$B$2,0)*X673))*AE673,((vlookup(AB673,'SKU Pricing'!A:B,Assumptions!$B$2,0)*W673)+(vlookup(AC673,'SKU Pricing'!A:B,Assumptions!$B$2,0)*(W673*8))+(vlookup(AD673,'SKU Pricing'!A:B,Assumptions!$B$2,0)*(X673-(W673*8))))*AE673))</f>
        <v>0</v>
      </c>
      <c r="AG673" s="67">
        <f t="shared" si="12"/>
        <v>0</v>
      </c>
      <c r="AH673" s="70">
        <f>ifna(vlookup(AG673,'SKU Pricing'!A:B,Assumptions!$B$2,0)*W673*AE673,0)</f>
        <v>0</v>
      </c>
      <c r="AI673" s="62" t="str">
        <f t="shared" si="13"/>
        <v/>
      </c>
      <c r="AJ673" s="62" t="str">
        <f>if(V673&lt;&gt;0, if(T673="Lift &amp; Shift Noprod",Assumptions!$B$9,if(V673=Assumptions!$B$6,Assumptions!$B$10,if(P673=1,Assumptions!$B$8,Assumptions!$B$7))),"")</f>
        <v/>
      </c>
      <c r="AK673" s="69">
        <f t="shared" si="14"/>
        <v>0</v>
      </c>
      <c r="AL673" s="69">
        <f>if(AJ673="Hyperdisk Balanced",Assumptions!$B$11,0)</f>
        <v>0</v>
      </c>
      <c r="AM673" s="69">
        <f>if(AJ673="Hyperdisk Balanced",Assumptions!$B$12,0)</f>
        <v>0</v>
      </c>
      <c r="AN673" s="70">
        <f>if(AK673=0,0,if(AJ673="Hyperdisk Balanced",vlookup(AK673&amp;" provisioned space",'SKU Pricing'!A:B,Assumptions!$B$2,0)*Z673+vlookup(AK673&amp;" provisioned IOPS",'SKU Pricing'!A:B,Assumptions!$B$2,0)*AL673*730+vlookup(AK673&amp;" provisioned throughput",'SKU Pricing'!A:B,Assumptions!$B$2,0)*AM673*730,vlookup(AK673,'SKU Pricing'!A:B,Assumptions!$B$2,0)*Z673))</f>
        <v>0</v>
      </c>
      <c r="AO673" s="70">
        <f t="shared" si="15"/>
        <v>0</v>
      </c>
      <c r="AP673" s="71">
        <f t="shared" si="16"/>
        <v>0</v>
      </c>
      <c r="AQ673" s="70">
        <f>ifna(vlookup(AP673,'SKU Pricing'!A:B,Assumptions!$B$2,0)*AE673,0)</f>
        <v>0</v>
      </c>
      <c r="AR673" s="72">
        <v>0.0</v>
      </c>
    </row>
    <row r="674">
      <c r="A674" s="61" t="s">
        <v>817</v>
      </c>
      <c r="B674" s="62" t="str">
        <f>ifna(if(vlookup(A674,vOS!A:B,2,0)="","Unknown",vlookup(A674,vOS!A:B,2,0)),"Unknown")</f>
        <v>Microsoft Windows Server 2022 (64-bit)</v>
      </c>
      <c r="C674" s="62">
        <f>vlookup(B674,'OS Study'!A:D,2,0)</f>
        <v>0</v>
      </c>
      <c r="D674" s="62" t="str">
        <f>vlookup(B674,'OS Study'!A:D,3,0)</f>
        <v>Windows</v>
      </c>
      <c r="E674" s="62" t="str">
        <f>vlookup(B674,'OS Study'!A:D,4,0)</f>
        <v>Server</v>
      </c>
      <c r="F674" s="63" t="str">
        <f>vlookup(B674,'OS Study'!A:E,5,0)</f>
        <v>2022</v>
      </c>
      <c r="G674" s="62">
        <f>IF(vlookup(A674,'RVtools V2.1'!A:J,4,0)="non",0,1)</f>
        <v>1</v>
      </c>
      <c r="H674" s="62">
        <f>if(vlookup(A674,'RVtools V2.1'!A:K,11,0)="kube",1,0)</f>
        <v>0</v>
      </c>
      <c r="I674" s="62">
        <f t="shared" si="5"/>
        <v>0</v>
      </c>
      <c r="J674" s="62">
        <f>ifna(vlookup(A674,'Infra Study'!A:Q,17,0),0)</f>
        <v>1</v>
      </c>
      <c r="K674" s="64">
        <f>IFERROR(__xludf.DUMMYFUNCTION("N(REGEXMATCH(VLOOKUP(A674, 'RVtools V2.1'!A:H, 8, 0), ""^Serveur de fichiers""))"),0.0)</f>
        <v>0</v>
      </c>
      <c r="L674" s="64">
        <f t="shared" si="6"/>
        <v>0</v>
      </c>
      <c r="M674" s="67" t="str">
        <f>ifna(vlookup(A674,'RVtools V2.1'!A:I,8,0),"N/A")</f>
        <v>Infra Domain CTRL - IDF</v>
      </c>
      <c r="N674" s="64">
        <f>IFERROR(__xludf.DUMMYFUNCTION("IF(REGEXMATCH(M674, ""(?i)"" &amp; JOIN(""|"", SPLIT(""kalisil"", "" ""))), 1, 0)"),0.0)</f>
        <v>0</v>
      </c>
      <c r="O674" s="64" t="str">
        <f>vlookup(A674,'RVtools V2.1'!A:H,7,0)</f>
        <v>T2</v>
      </c>
      <c r="P674" s="64">
        <f>if(vlookup(A674,'RVtools V2.1'!A:H,5,0)="oui",1,0)</f>
        <v>1</v>
      </c>
      <c r="Q674" s="64">
        <f>ifna(vlookup(A674,vCPU!A:B,2,0),"Unknown")</f>
        <v>2</v>
      </c>
      <c r="R674" s="66">
        <f>ifna(vlookup(A674,vMemory!A:C,3,0),"Unknown")</f>
        <v>4</v>
      </c>
      <c r="S674" s="66">
        <f>ifna(vlookup(A674,vDisk!A:C,3,0),"Unknown")</f>
        <v>124</v>
      </c>
      <c r="T674" s="67" t="str">
        <f t="array" ref="T674">IFS(
   L674=1, "No Lift &amp; Shift",
   J674=1, XLOOKUP(A674, 'Infra Study'!A:A, 'Infra Study'!P:P),
   I674=1, "No Lift &amp; Shift",
   H674=1, "GKE",
   K674=1, "GCNV",
   G674=1, "Lift &amp; Shift Prod",
   TRUE, "Lift &amp; Shift Noprod"
)</f>
        <v>Consolidation</v>
      </c>
      <c r="U674" s="67">
        <f t="shared" si="7"/>
        <v>0</v>
      </c>
      <c r="V674" s="68">
        <f>if(T674="Lift &amp; Shift Noprod",if( Y674=0,Assumptions!$B$5, Assumptions!$B$4),if(T674="Lift &amp; Shift Prod",if(AND(N674=1,O674="T1"),Assumptions!$B$6,Assumptions!$B$4),0))</f>
        <v>0</v>
      </c>
      <c r="W674" s="62">
        <f>if(V674&lt;&gt;0,if(Q674="Unknown", Assumptions!$B$42,If(Q674&gt;1,Q674,2)),0)</f>
        <v>0</v>
      </c>
      <c r="X674" s="69">
        <f>if(V674&lt;&gt;0,if(R674="Unknown", Assumptions!$B$43,R674),0)</f>
        <v>0</v>
      </c>
      <c r="Y674" s="68">
        <f t="shared" si="8"/>
        <v>0</v>
      </c>
      <c r="Z674" s="68">
        <f>if(V674&lt;&gt;0,if(  S674="Unknown", Assumptions!$B$44,S674),0)</f>
        <v>0</v>
      </c>
      <c r="AA674" s="68">
        <f>if(V674 ="N2",ifna(vlookup(W674&amp;"-"&amp;X674,'Ref. VM'!A:B,2,0),"Custom"),if(V674 ="E2" , ifna(vlookup(W674&amp;"-"&amp;X674,'Ref. VM'!D:E,2,0),"Custom"),if(V674="N2D",ifna(vlookup(W674&amp;"-"&amp;X674,'Ref. VM'!G:H,2,0),"Custom"),if(V674="N4",ifna(vlookup(W674&amp;"-"&amp;X674,'Ref. VM'!J:K,2,0),"Custom"),0))))</f>
        <v>0</v>
      </c>
      <c r="AB674" s="67">
        <f t="shared" si="9"/>
        <v>0</v>
      </c>
      <c r="AC674" s="67">
        <f t="shared" si="10"/>
        <v>0</v>
      </c>
      <c r="AD674" s="67">
        <f t="shared" si="11"/>
        <v>0</v>
      </c>
      <c r="AE674" s="62">
        <f>if(T674="Lift &amp; Shift Prod",730,if(T674="Lift &amp; Shift Noprod",Assumptions!$B$3,0))</f>
        <v>0</v>
      </c>
      <c r="AF674" s="70">
        <f>if( U674=0,0,if(Y674=0, ((vlookup(AB674,'SKU Pricing'!A:B,Assumptions!$B$2,0)*W674)+(vlookup(AC674,'SKU Pricing'!A:B,Assumptions!$B$2,0)*X674))*AE674,((vlookup(AB674,'SKU Pricing'!A:B,Assumptions!$B$2,0)*W674)+(vlookup(AC674,'SKU Pricing'!A:B,Assumptions!$B$2,0)*(W674*8))+(vlookup(AD674,'SKU Pricing'!A:B,Assumptions!$B$2,0)*(X674-(W674*8))))*AE674))</f>
        <v>0</v>
      </c>
      <c r="AG674" s="67">
        <f t="shared" si="12"/>
        <v>0</v>
      </c>
      <c r="AH674" s="70">
        <f>ifna(vlookup(AG674,'SKU Pricing'!A:B,Assumptions!$B$2,0)*W674*AE674,0)</f>
        <v>0</v>
      </c>
      <c r="AI674" s="62" t="str">
        <f t="shared" si="13"/>
        <v/>
      </c>
      <c r="AJ674" s="62" t="str">
        <f>if(V674&lt;&gt;0, if(T674="Lift &amp; Shift Noprod",Assumptions!$B$9,if(V674=Assumptions!$B$6,Assumptions!$B$10,if(P674=1,Assumptions!$B$8,Assumptions!$B$7))),"")</f>
        <v/>
      </c>
      <c r="AK674" s="69">
        <f t="shared" si="14"/>
        <v>0</v>
      </c>
      <c r="AL674" s="69">
        <f>if(AJ674="Hyperdisk Balanced",Assumptions!$B$11,0)</f>
        <v>0</v>
      </c>
      <c r="AM674" s="69">
        <f>if(AJ674="Hyperdisk Balanced",Assumptions!$B$12,0)</f>
        <v>0</v>
      </c>
      <c r="AN674" s="70">
        <f>if(AK674=0,0,if(AJ674="Hyperdisk Balanced",vlookup(AK674&amp;" provisioned space",'SKU Pricing'!A:B,Assumptions!$B$2,0)*Z674+vlookup(AK674&amp;" provisioned IOPS",'SKU Pricing'!A:B,Assumptions!$B$2,0)*AL674*730+vlookup(AK674&amp;" provisioned throughput",'SKU Pricing'!A:B,Assumptions!$B$2,0)*AM674*730,vlookup(AK674,'SKU Pricing'!A:B,Assumptions!$B$2,0)*Z674))</f>
        <v>0</v>
      </c>
      <c r="AO674" s="70">
        <f t="shared" si="15"/>
        <v>0</v>
      </c>
      <c r="AP674" s="71">
        <f t="shared" si="16"/>
        <v>0</v>
      </c>
      <c r="AQ674" s="70">
        <f>ifna(vlookup(AP674,'SKU Pricing'!A:B,Assumptions!$B$2,0)*AE674,0)</f>
        <v>0</v>
      </c>
      <c r="AR674" s="72">
        <v>0.0</v>
      </c>
    </row>
    <row r="675">
      <c r="A675" s="61" t="s">
        <v>818</v>
      </c>
      <c r="B675" s="62" t="str">
        <f>ifna(if(vlookup(A675,vOS!A:B,2,0)="","Unknown",vlookup(A675,vOS!A:B,2,0)),"Unknown")</f>
        <v>Microsoft Windows Server 2022 (64-bit)</v>
      </c>
      <c r="C675" s="62">
        <f>vlookup(B675,'OS Study'!A:D,2,0)</f>
        <v>0</v>
      </c>
      <c r="D675" s="62" t="str">
        <f>vlookup(B675,'OS Study'!A:D,3,0)</f>
        <v>Windows</v>
      </c>
      <c r="E675" s="62" t="str">
        <f>vlookup(B675,'OS Study'!A:D,4,0)</f>
        <v>Server</v>
      </c>
      <c r="F675" s="63" t="str">
        <f>vlookup(B675,'OS Study'!A:E,5,0)</f>
        <v>2022</v>
      </c>
      <c r="G675" s="62">
        <f>IF(vlookup(A675,'RVtools V2.1'!A:J,4,0)="non",0,1)</f>
        <v>1</v>
      </c>
      <c r="H675" s="62">
        <f>if(vlookup(A675,'RVtools V2.1'!A:K,11,0)="kube",1,0)</f>
        <v>0</v>
      </c>
      <c r="I675" s="62">
        <f t="shared" si="5"/>
        <v>0</v>
      </c>
      <c r="J675" s="62">
        <f>ifna(vlookup(A675,'Infra Study'!A:Q,17,0),0)</f>
        <v>1</v>
      </c>
      <c r="K675" s="64">
        <f>IFERROR(__xludf.DUMMYFUNCTION("N(REGEXMATCH(VLOOKUP(A675, 'RVtools V2.1'!A:H, 8, 0), ""^Serveur de fichiers""))"),0.0)</f>
        <v>0</v>
      </c>
      <c r="L675" s="64">
        <f t="shared" si="6"/>
        <v>0</v>
      </c>
      <c r="M675" s="67" t="str">
        <f>ifna(vlookup(A675,'RVtools V2.1'!A:I,8,0),"N/A")</f>
        <v>Infra Domain CTRL - IDF</v>
      </c>
      <c r="N675" s="64">
        <f>IFERROR(__xludf.DUMMYFUNCTION("IF(REGEXMATCH(M675, ""(?i)"" &amp; JOIN(""|"", SPLIT(""kalisil"", "" ""))), 1, 0)"),0.0)</f>
        <v>0</v>
      </c>
      <c r="O675" s="64" t="str">
        <f>vlookup(A675,'RVtools V2.1'!A:H,7,0)</f>
        <v>T2</v>
      </c>
      <c r="P675" s="64">
        <f>if(vlookup(A675,'RVtools V2.1'!A:H,5,0)="oui",1,0)</f>
        <v>1</v>
      </c>
      <c r="Q675" s="64">
        <f>ifna(vlookup(A675,vCPU!A:B,2,0),"Unknown")</f>
        <v>2</v>
      </c>
      <c r="R675" s="66">
        <f>ifna(vlookup(A675,vMemory!A:C,3,0),"Unknown")</f>
        <v>4</v>
      </c>
      <c r="S675" s="66">
        <f>ifna(vlookup(A675,vDisk!A:C,3,0),"Unknown")</f>
        <v>115</v>
      </c>
      <c r="T675" s="67" t="str">
        <f t="array" ref="T675">IFS(
   L675=1, "No Lift &amp; Shift",
   J675=1, XLOOKUP(A675, 'Infra Study'!A:A, 'Infra Study'!P:P),
   I675=1, "No Lift &amp; Shift",
   H675=1, "GKE",
   K675=1, "GCNV",
   G675=1, "Lift &amp; Shift Prod",
   TRUE, "Lift &amp; Shift Noprod"
)</f>
        <v>Consolidation</v>
      </c>
      <c r="U675" s="67">
        <f t="shared" si="7"/>
        <v>0</v>
      </c>
      <c r="V675" s="68">
        <f>if(T675="Lift &amp; Shift Noprod",if( Y675=0,Assumptions!$B$5, Assumptions!$B$4),if(T675="Lift &amp; Shift Prod",if(AND(N675=1,O675="T1"),Assumptions!$B$6,Assumptions!$B$4),0))</f>
        <v>0</v>
      </c>
      <c r="W675" s="62">
        <f>if(V675&lt;&gt;0,if(Q675="Unknown", Assumptions!$B$42,If(Q675&gt;1,Q675,2)),0)</f>
        <v>0</v>
      </c>
      <c r="X675" s="69">
        <f>if(V675&lt;&gt;0,if(R675="Unknown", Assumptions!$B$43,R675),0)</f>
        <v>0</v>
      </c>
      <c r="Y675" s="68">
        <f t="shared" si="8"/>
        <v>0</v>
      </c>
      <c r="Z675" s="68">
        <f>if(V675&lt;&gt;0,if(  S675="Unknown", Assumptions!$B$44,S675),0)</f>
        <v>0</v>
      </c>
      <c r="AA675" s="68">
        <f>if(V675 ="N2",ifna(vlookup(W675&amp;"-"&amp;X675,'Ref. VM'!A:B,2,0),"Custom"),if(V675 ="E2" , ifna(vlookup(W675&amp;"-"&amp;X675,'Ref. VM'!D:E,2,0),"Custom"),if(V675="N2D",ifna(vlookup(W675&amp;"-"&amp;X675,'Ref. VM'!G:H,2,0),"Custom"),if(V675="N4",ifna(vlookup(W675&amp;"-"&amp;X675,'Ref. VM'!J:K,2,0),"Custom"),0))))</f>
        <v>0</v>
      </c>
      <c r="AB675" s="67">
        <f t="shared" si="9"/>
        <v>0</v>
      </c>
      <c r="AC675" s="67">
        <f t="shared" si="10"/>
        <v>0</v>
      </c>
      <c r="AD675" s="67">
        <f t="shared" si="11"/>
        <v>0</v>
      </c>
      <c r="AE675" s="62">
        <f>if(T675="Lift &amp; Shift Prod",730,if(T675="Lift &amp; Shift Noprod",Assumptions!$B$3,0))</f>
        <v>0</v>
      </c>
      <c r="AF675" s="70">
        <f>if( U675=0,0,if(Y675=0, ((vlookup(AB675,'SKU Pricing'!A:B,Assumptions!$B$2,0)*W675)+(vlookup(AC675,'SKU Pricing'!A:B,Assumptions!$B$2,0)*X675))*AE675,((vlookup(AB675,'SKU Pricing'!A:B,Assumptions!$B$2,0)*W675)+(vlookup(AC675,'SKU Pricing'!A:B,Assumptions!$B$2,0)*(W675*8))+(vlookup(AD675,'SKU Pricing'!A:B,Assumptions!$B$2,0)*(X675-(W675*8))))*AE675))</f>
        <v>0</v>
      </c>
      <c r="AG675" s="67">
        <f t="shared" si="12"/>
        <v>0</v>
      </c>
      <c r="AH675" s="70">
        <f>ifna(vlookup(AG675,'SKU Pricing'!A:B,Assumptions!$B$2,0)*W675*AE675,0)</f>
        <v>0</v>
      </c>
      <c r="AI675" s="62" t="str">
        <f t="shared" si="13"/>
        <v/>
      </c>
      <c r="AJ675" s="62" t="str">
        <f>if(V675&lt;&gt;0, if(T675="Lift &amp; Shift Noprod",Assumptions!$B$9,if(V675=Assumptions!$B$6,Assumptions!$B$10,if(P675=1,Assumptions!$B$8,Assumptions!$B$7))),"")</f>
        <v/>
      </c>
      <c r="AK675" s="69">
        <f t="shared" si="14"/>
        <v>0</v>
      </c>
      <c r="AL675" s="69">
        <f>if(AJ675="Hyperdisk Balanced",Assumptions!$B$11,0)</f>
        <v>0</v>
      </c>
      <c r="AM675" s="69">
        <f>if(AJ675="Hyperdisk Balanced",Assumptions!$B$12,0)</f>
        <v>0</v>
      </c>
      <c r="AN675" s="70">
        <f>if(AK675=0,0,if(AJ675="Hyperdisk Balanced",vlookup(AK675&amp;" provisioned space",'SKU Pricing'!A:B,Assumptions!$B$2,0)*Z675+vlookup(AK675&amp;" provisioned IOPS",'SKU Pricing'!A:B,Assumptions!$B$2,0)*AL675*730+vlookup(AK675&amp;" provisioned throughput",'SKU Pricing'!A:B,Assumptions!$B$2,0)*AM675*730,vlookup(AK675,'SKU Pricing'!A:B,Assumptions!$B$2,0)*Z675))</f>
        <v>0</v>
      </c>
      <c r="AO675" s="70">
        <f t="shared" si="15"/>
        <v>0</v>
      </c>
      <c r="AP675" s="71">
        <f t="shared" si="16"/>
        <v>0</v>
      </c>
      <c r="AQ675" s="70">
        <f>ifna(vlookup(AP675,'SKU Pricing'!A:B,Assumptions!$B$2,0)*AE675,0)</f>
        <v>0</v>
      </c>
      <c r="AR675" s="72">
        <v>0.0</v>
      </c>
    </row>
    <row r="676">
      <c r="A676" s="61" t="s">
        <v>819</v>
      </c>
      <c r="B676" s="62" t="str">
        <f>ifna(if(vlookup(A676,vOS!A:B,2,0)="","Unknown",vlookup(A676,vOS!A:B,2,0)),"Unknown")</f>
        <v>Microsoft Windows Server 2019 (64-bit)</v>
      </c>
      <c r="C676" s="62">
        <f>vlookup(B676,'OS Study'!A:D,2,0)</f>
        <v>0</v>
      </c>
      <c r="D676" s="62" t="str">
        <f>vlookup(B676,'OS Study'!A:D,3,0)</f>
        <v>Windows</v>
      </c>
      <c r="E676" s="62" t="str">
        <f>vlookup(B676,'OS Study'!A:D,4,0)</f>
        <v>Server</v>
      </c>
      <c r="F676" s="63" t="str">
        <f>vlookup(B676,'OS Study'!A:E,5,0)</f>
        <v>2019</v>
      </c>
      <c r="G676" s="62">
        <f>IF(vlookup(A676,'RVtools V2.1'!A:J,4,0)="non",0,1)</f>
        <v>1</v>
      </c>
      <c r="H676" s="62">
        <f>if(vlookup(A676,'RVtools V2.1'!A:K,11,0)="kube",1,0)</f>
        <v>0</v>
      </c>
      <c r="I676" s="62">
        <f t="shared" si="5"/>
        <v>0</v>
      </c>
      <c r="J676" s="62">
        <f>ifna(vlookup(A676,'Infra Study'!A:Q,17,0),0)</f>
        <v>1</v>
      </c>
      <c r="K676" s="64">
        <f>IFERROR(__xludf.DUMMYFUNCTION("N(REGEXMATCH(VLOOKUP(A676, 'RVtools V2.1'!A:H, 8, 0), ""^Serveur de fichiers""))"),0.0)</f>
        <v>0</v>
      </c>
      <c r="L676" s="64">
        <f t="shared" si="6"/>
        <v>0</v>
      </c>
      <c r="M676" s="67" t="str">
        <f>ifna(vlookup(A676,'RVtools V2.1'!A:I,8,0),"N/A")</f>
        <v>Infra Domain CTRL - IDF</v>
      </c>
      <c r="N676" s="64">
        <f>IFERROR(__xludf.DUMMYFUNCTION("IF(REGEXMATCH(M676, ""(?i)"" &amp; JOIN(""|"", SPLIT(""kalisil"", "" ""))), 1, 0)"),0.0)</f>
        <v>0</v>
      </c>
      <c r="O676" s="64" t="str">
        <f>vlookup(A676,'RVtools V2.1'!A:H,7,0)</f>
        <v>T2</v>
      </c>
      <c r="P676" s="64">
        <f>if(vlookup(A676,'RVtools V2.1'!A:H,5,0)="oui",1,0)</f>
        <v>1</v>
      </c>
      <c r="Q676" s="64">
        <f>ifna(vlookup(A676,vCPU!A:B,2,0),"Unknown")</f>
        <v>4</v>
      </c>
      <c r="R676" s="66">
        <f>ifna(vlookup(A676,vMemory!A:C,3,0),"Unknown")</f>
        <v>8</v>
      </c>
      <c r="S676" s="66">
        <f>ifna(vlookup(A676,vDisk!A:C,3,0),"Unknown")</f>
        <v>201</v>
      </c>
      <c r="T676" s="67" t="str">
        <f t="array" ref="T676">IFS(
   L676=1, "No Lift &amp; Shift",
   J676=1, XLOOKUP(A676, 'Infra Study'!A:A, 'Infra Study'!P:P),
   I676=1, "No Lift &amp; Shift",
   H676=1, "GKE",
   K676=1, "GCNV",
   G676=1, "Lift &amp; Shift Prod",
   TRUE, "Lift &amp; Shift Noprod"
)</f>
        <v>Consolidation</v>
      </c>
      <c r="U676" s="67">
        <f t="shared" si="7"/>
        <v>0</v>
      </c>
      <c r="V676" s="68">
        <f>if(T676="Lift &amp; Shift Noprod",if( Y676=0,Assumptions!$B$5, Assumptions!$B$4),if(T676="Lift &amp; Shift Prod",if(AND(N676=1,O676="T1"),Assumptions!$B$6,Assumptions!$B$4),0))</f>
        <v>0</v>
      </c>
      <c r="W676" s="62">
        <f>if(V676&lt;&gt;0,if(Q676="Unknown", Assumptions!$B$42,If(Q676&gt;1,Q676,2)),0)</f>
        <v>0</v>
      </c>
      <c r="X676" s="69">
        <f>if(V676&lt;&gt;0,if(R676="Unknown", Assumptions!$B$43,R676),0)</f>
        <v>0</v>
      </c>
      <c r="Y676" s="68">
        <f t="shared" si="8"/>
        <v>0</v>
      </c>
      <c r="Z676" s="68">
        <f>if(V676&lt;&gt;0,if(  S676="Unknown", Assumptions!$B$44,S676),0)</f>
        <v>0</v>
      </c>
      <c r="AA676" s="68">
        <f>if(V676 ="N2",ifna(vlookup(W676&amp;"-"&amp;X676,'Ref. VM'!A:B,2,0),"Custom"),if(V676 ="E2" , ifna(vlookup(W676&amp;"-"&amp;X676,'Ref. VM'!D:E,2,0),"Custom"),if(V676="N2D",ifna(vlookup(W676&amp;"-"&amp;X676,'Ref. VM'!G:H,2,0),"Custom"),if(V676="N4",ifna(vlookup(W676&amp;"-"&amp;X676,'Ref. VM'!J:K,2,0),"Custom"),0))))</f>
        <v>0</v>
      </c>
      <c r="AB676" s="67">
        <f t="shared" si="9"/>
        <v>0</v>
      </c>
      <c r="AC676" s="67">
        <f t="shared" si="10"/>
        <v>0</v>
      </c>
      <c r="AD676" s="67">
        <f t="shared" si="11"/>
        <v>0</v>
      </c>
      <c r="AE676" s="62">
        <f>if(T676="Lift &amp; Shift Prod",730,if(T676="Lift &amp; Shift Noprod",Assumptions!$B$3,0))</f>
        <v>0</v>
      </c>
      <c r="AF676" s="70">
        <f>if( U676=0,0,if(Y676=0, ((vlookup(AB676,'SKU Pricing'!A:B,Assumptions!$B$2,0)*W676)+(vlookup(AC676,'SKU Pricing'!A:B,Assumptions!$B$2,0)*X676))*AE676,((vlookup(AB676,'SKU Pricing'!A:B,Assumptions!$B$2,0)*W676)+(vlookup(AC676,'SKU Pricing'!A:B,Assumptions!$B$2,0)*(W676*8))+(vlookup(AD676,'SKU Pricing'!A:B,Assumptions!$B$2,0)*(X676-(W676*8))))*AE676))</f>
        <v>0</v>
      </c>
      <c r="AG676" s="67">
        <f t="shared" si="12"/>
        <v>0</v>
      </c>
      <c r="AH676" s="70">
        <f>ifna(vlookup(AG676,'SKU Pricing'!A:B,Assumptions!$B$2,0)*W676*AE676,0)</f>
        <v>0</v>
      </c>
      <c r="AI676" s="62" t="str">
        <f t="shared" si="13"/>
        <v/>
      </c>
      <c r="AJ676" s="62" t="str">
        <f>if(V676&lt;&gt;0, if(T676="Lift &amp; Shift Noprod",Assumptions!$B$9,if(V676=Assumptions!$B$6,Assumptions!$B$10,if(P676=1,Assumptions!$B$8,Assumptions!$B$7))),"")</f>
        <v/>
      </c>
      <c r="AK676" s="69">
        <f t="shared" si="14"/>
        <v>0</v>
      </c>
      <c r="AL676" s="69">
        <f>if(AJ676="Hyperdisk Balanced",Assumptions!$B$11,0)</f>
        <v>0</v>
      </c>
      <c r="AM676" s="69">
        <f>if(AJ676="Hyperdisk Balanced",Assumptions!$B$12,0)</f>
        <v>0</v>
      </c>
      <c r="AN676" s="70">
        <f>if(AK676=0,0,if(AJ676="Hyperdisk Balanced",vlookup(AK676&amp;" provisioned space",'SKU Pricing'!A:B,Assumptions!$B$2,0)*Z676+vlookup(AK676&amp;" provisioned IOPS",'SKU Pricing'!A:B,Assumptions!$B$2,0)*AL676*730+vlookup(AK676&amp;" provisioned throughput",'SKU Pricing'!A:B,Assumptions!$B$2,0)*AM676*730,vlookup(AK676,'SKU Pricing'!A:B,Assumptions!$B$2,0)*Z676))</f>
        <v>0</v>
      </c>
      <c r="AO676" s="70">
        <f t="shared" si="15"/>
        <v>0</v>
      </c>
      <c r="AP676" s="71">
        <f t="shared" si="16"/>
        <v>0</v>
      </c>
      <c r="AQ676" s="70">
        <f>ifna(vlookup(AP676,'SKU Pricing'!A:B,Assumptions!$B$2,0)*AE676,0)</f>
        <v>0</v>
      </c>
      <c r="AR676" s="72">
        <v>0.0</v>
      </c>
    </row>
    <row r="677">
      <c r="A677" s="61" t="s">
        <v>820</v>
      </c>
      <c r="B677" s="62" t="str">
        <f>ifna(if(vlookup(A677,vOS!A:B,2,0)="","Unknown",vlookup(A677,vOS!A:B,2,0)),"Unknown")</f>
        <v>Microsoft Windows Server 2022 (64-bit)</v>
      </c>
      <c r="C677" s="62">
        <f>vlookup(B677,'OS Study'!A:D,2,0)</f>
        <v>0</v>
      </c>
      <c r="D677" s="62" t="str">
        <f>vlookup(B677,'OS Study'!A:D,3,0)</f>
        <v>Windows</v>
      </c>
      <c r="E677" s="62" t="str">
        <f>vlookup(B677,'OS Study'!A:D,4,0)</f>
        <v>Server</v>
      </c>
      <c r="F677" s="63" t="str">
        <f>vlookup(B677,'OS Study'!A:E,5,0)</f>
        <v>2022</v>
      </c>
      <c r="G677" s="62">
        <f>IF(vlookup(A677,'RVtools V2.1'!A:J,4,0)="non",0,1)</f>
        <v>1</v>
      </c>
      <c r="H677" s="62">
        <f>if(vlookup(A677,'RVtools V2.1'!A:K,11,0)="kube",1,0)</f>
        <v>0</v>
      </c>
      <c r="I677" s="62">
        <f t="shared" si="5"/>
        <v>0</v>
      </c>
      <c r="J677" s="62">
        <f>ifna(vlookup(A677,'Infra Study'!A:Q,17,0),0)</f>
        <v>1</v>
      </c>
      <c r="K677" s="64">
        <f>IFERROR(__xludf.DUMMYFUNCTION("N(REGEXMATCH(VLOOKUP(A677, 'RVtools V2.1'!A:H, 8, 0), ""^Serveur de fichiers""))"),0.0)</f>
        <v>0</v>
      </c>
      <c r="L677" s="64">
        <f t="shared" si="6"/>
        <v>0</v>
      </c>
      <c r="M677" s="67" t="str">
        <f>ifna(vlookup(A677,'RVtools V2.1'!A:I,8,0),"N/A")</f>
        <v>Infra Domain CTRL - IDF</v>
      </c>
      <c r="N677" s="64">
        <f>IFERROR(__xludf.DUMMYFUNCTION("IF(REGEXMATCH(M677, ""(?i)"" &amp; JOIN(""|"", SPLIT(""kalisil"", "" ""))), 1, 0)"),0.0)</f>
        <v>0</v>
      </c>
      <c r="O677" s="64" t="str">
        <f>vlookup(A677,'RVtools V2.1'!A:H,7,0)</f>
        <v>T2</v>
      </c>
      <c r="P677" s="64">
        <f>if(vlookup(A677,'RVtools V2.1'!A:H,5,0)="oui",1,0)</f>
        <v>1</v>
      </c>
      <c r="Q677" s="64">
        <f>ifna(vlookup(A677,vCPU!A:B,2,0),"Unknown")</f>
        <v>4</v>
      </c>
      <c r="R677" s="66">
        <f>ifna(vlookup(A677,vMemory!A:C,3,0),"Unknown")</f>
        <v>8</v>
      </c>
      <c r="S677" s="66">
        <f>ifna(vlookup(A677,vDisk!A:C,3,0),"Unknown")</f>
        <v>98</v>
      </c>
      <c r="T677" s="67" t="str">
        <f t="array" ref="T677">IFS(
   L677=1, "No Lift &amp; Shift",
   J677=1, XLOOKUP(A677, 'Infra Study'!A:A, 'Infra Study'!P:P),
   I677=1, "No Lift &amp; Shift",
   H677=1, "GKE",
   K677=1, "GCNV",
   G677=1, "Lift &amp; Shift Prod",
   TRUE, "Lift &amp; Shift Noprod"
)</f>
        <v>Consolidation</v>
      </c>
      <c r="U677" s="67">
        <f t="shared" si="7"/>
        <v>0</v>
      </c>
      <c r="V677" s="68">
        <f>if(T677="Lift &amp; Shift Noprod",if( Y677=0,Assumptions!$B$5, Assumptions!$B$4),if(T677="Lift &amp; Shift Prod",if(AND(N677=1,O677="T1"),Assumptions!$B$6,Assumptions!$B$4),0))</f>
        <v>0</v>
      </c>
      <c r="W677" s="62">
        <f>if(V677&lt;&gt;0,if(Q677="Unknown", Assumptions!$B$42,If(Q677&gt;1,Q677,2)),0)</f>
        <v>0</v>
      </c>
      <c r="X677" s="69">
        <f>if(V677&lt;&gt;0,if(R677="Unknown", Assumptions!$B$43,R677),0)</f>
        <v>0</v>
      </c>
      <c r="Y677" s="68">
        <f t="shared" si="8"/>
        <v>0</v>
      </c>
      <c r="Z677" s="68">
        <f>if(V677&lt;&gt;0,if(  S677="Unknown", Assumptions!$B$44,S677),0)</f>
        <v>0</v>
      </c>
      <c r="AA677" s="68">
        <f>if(V677 ="N2",ifna(vlookup(W677&amp;"-"&amp;X677,'Ref. VM'!A:B,2,0),"Custom"),if(V677 ="E2" , ifna(vlookup(W677&amp;"-"&amp;X677,'Ref. VM'!D:E,2,0),"Custom"),if(V677="N2D",ifna(vlookup(W677&amp;"-"&amp;X677,'Ref. VM'!G:H,2,0),"Custom"),if(V677="N4",ifna(vlookup(W677&amp;"-"&amp;X677,'Ref. VM'!J:K,2,0),"Custom"),0))))</f>
        <v>0</v>
      </c>
      <c r="AB677" s="67">
        <f t="shared" si="9"/>
        <v>0</v>
      </c>
      <c r="AC677" s="67">
        <f t="shared" si="10"/>
        <v>0</v>
      </c>
      <c r="AD677" s="67">
        <f t="shared" si="11"/>
        <v>0</v>
      </c>
      <c r="AE677" s="62">
        <f>if(T677="Lift &amp; Shift Prod",730,if(T677="Lift &amp; Shift Noprod",Assumptions!$B$3,0))</f>
        <v>0</v>
      </c>
      <c r="AF677" s="70">
        <f>if( U677=0,0,if(Y677=0, ((vlookup(AB677,'SKU Pricing'!A:B,Assumptions!$B$2,0)*W677)+(vlookup(AC677,'SKU Pricing'!A:B,Assumptions!$B$2,0)*X677))*AE677,((vlookup(AB677,'SKU Pricing'!A:B,Assumptions!$B$2,0)*W677)+(vlookup(AC677,'SKU Pricing'!A:B,Assumptions!$B$2,0)*(W677*8))+(vlookup(AD677,'SKU Pricing'!A:B,Assumptions!$B$2,0)*(X677-(W677*8))))*AE677))</f>
        <v>0</v>
      </c>
      <c r="AG677" s="67">
        <f t="shared" si="12"/>
        <v>0</v>
      </c>
      <c r="AH677" s="70">
        <f>ifna(vlookup(AG677,'SKU Pricing'!A:B,Assumptions!$B$2,0)*W677*AE677,0)</f>
        <v>0</v>
      </c>
      <c r="AI677" s="62" t="str">
        <f t="shared" si="13"/>
        <v/>
      </c>
      <c r="AJ677" s="62" t="str">
        <f>if(V677&lt;&gt;0, if(T677="Lift &amp; Shift Noprod",Assumptions!$B$9,if(V677=Assumptions!$B$6,Assumptions!$B$10,if(P677=1,Assumptions!$B$8,Assumptions!$B$7))),"")</f>
        <v/>
      </c>
      <c r="AK677" s="69">
        <f t="shared" si="14"/>
        <v>0</v>
      </c>
      <c r="AL677" s="69">
        <f>if(AJ677="Hyperdisk Balanced",Assumptions!$B$11,0)</f>
        <v>0</v>
      </c>
      <c r="AM677" s="69">
        <f>if(AJ677="Hyperdisk Balanced",Assumptions!$B$12,0)</f>
        <v>0</v>
      </c>
      <c r="AN677" s="70">
        <f>if(AK677=0,0,if(AJ677="Hyperdisk Balanced",vlookup(AK677&amp;" provisioned space",'SKU Pricing'!A:B,Assumptions!$B$2,0)*Z677+vlookup(AK677&amp;" provisioned IOPS",'SKU Pricing'!A:B,Assumptions!$B$2,0)*AL677*730+vlookup(AK677&amp;" provisioned throughput",'SKU Pricing'!A:B,Assumptions!$B$2,0)*AM677*730,vlookup(AK677,'SKU Pricing'!A:B,Assumptions!$B$2,0)*Z677))</f>
        <v>0</v>
      </c>
      <c r="AO677" s="70">
        <f t="shared" si="15"/>
        <v>0</v>
      </c>
      <c r="AP677" s="71">
        <f t="shared" si="16"/>
        <v>0</v>
      </c>
      <c r="AQ677" s="70">
        <f>ifna(vlookup(AP677,'SKU Pricing'!A:B,Assumptions!$B$2,0)*AE677,0)</f>
        <v>0</v>
      </c>
      <c r="AR677" s="72">
        <v>0.0</v>
      </c>
    </row>
    <row r="678">
      <c r="A678" s="61" t="s">
        <v>821</v>
      </c>
      <c r="B678" s="62" t="str">
        <f>ifna(if(vlookup(A678,vOS!A:B,2,0)="","Unknown",vlookup(A678,vOS!A:B,2,0)),"Unknown")</f>
        <v>Microsoft Windows Server 2022 (64-bit)</v>
      </c>
      <c r="C678" s="62">
        <f>vlookup(B678,'OS Study'!A:D,2,0)</f>
        <v>0</v>
      </c>
      <c r="D678" s="62" t="str">
        <f>vlookup(B678,'OS Study'!A:D,3,0)</f>
        <v>Windows</v>
      </c>
      <c r="E678" s="62" t="str">
        <f>vlookup(B678,'OS Study'!A:D,4,0)</f>
        <v>Server</v>
      </c>
      <c r="F678" s="63" t="str">
        <f>vlookup(B678,'OS Study'!A:E,5,0)</f>
        <v>2022</v>
      </c>
      <c r="G678" s="62">
        <f>IF(vlookup(A678,'RVtools V2.1'!A:J,4,0)="non",0,1)</f>
        <v>1</v>
      </c>
      <c r="H678" s="62">
        <f>if(vlookup(A678,'RVtools V2.1'!A:K,11,0)="kube",1,0)</f>
        <v>0</v>
      </c>
      <c r="I678" s="62">
        <f t="shared" si="5"/>
        <v>0</v>
      </c>
      <c r="J678" s="62">
        <f>ifna(vlookup(A678,'Infra Study'!A:Q,17,0),0)</f>
        <v>1</v>
      </c>
      <c r="K678" s="64">
        <f>IFERROR(__xludf.DUMMYFUNCTION("N(REGEXMATCH(VLOOKUP(A678, 'RVtools V2.1'!A:H, 8, 0), ""^Serveur de fichiers""))"),0.0)</f>
        <v>0</v>
      </c>
      <c r="L678" s="64">
        <f t="shared" si="6"/>
        <v>0</v>
      </c>
      <c r="M678" s="67" t="str">
        <f>ifna(vlookup(A678,'RVtools V2.1'!A:I,8,0),"N/A")</f>
        <v>Infra Domain CTRL - IDF</v>
      </c>
      <c r="N678" s="64">
        <f>IFERROR(__xludf.DUMMYFUNCTION("IF(REGEXMATCH(M678, ""(?i)"" &amp; JOIN(""|"", SPLIT(""kalisil"", "" ""))), 1, 0)"),0.0)</f>
        <v>0</v>
      </c>
      <c r="O678" s="64" t="str">
        <f>vlookup(A678,'RVtools V2.1'!A:H,7,0)</f>
        <v>T2</v>
      </c>
      <c r="P678" s="64">
        <f>if(vlookup(A678,'RVtools V2.1'!A:H,5,0)="oui",1,0)</f>
        <v>1</v>
      </c>
      <c r="Q678" s="64">
        <f>ifna(vlookup(A678,vCPU!A:B,2,0),"Unknown")</f>
        <v>2</v>
      </c>
      <c r="R678" s="66">
        <f>ifna(vlookup(A678,vMemory!A:C,3,0),"Unknown")</f>
        <v>4</v>
      </c>
      <c r="S678" s="66">
        <f>ifna(vlookup(A678,vDisk!A:C,3,0),"Unknown")</f>
        <v>161</v>
      </c>
      <c r="T678" s="67" t="str">
        <f t="array" ref="T678">IFS(
   L678=1, "No Lift &amp; Shift",
   J678=1, XLOOKUP(A678, 'Infra Study'!A:A, 'Infra Study'!P:P),
   I678=1, "No Lift &amp; Shift",
   H678=1, "GKE",
   K678=1, "GCNV",
   G678=1, "Lift &amp; Shift Prod",
   TRUE, "Lift &amp; Shift Noprod"
)</f>
        <v>Consolidation</v>
      </c>
      <c r="U678" s="67">
        <f t="shared" si="7"/>
        <v>0</v>
      </c>
      <c r="V678" s="68">
        <f>if(T678="Lift &amp; Shift Noprod",if( Y678=0,Assumptions!$B$5, Assumptions!$B$4),if(T678="Lift &amp; Shift Prod",if(AND(N678=1,O678="T1"),Assumptions!$B$6,Assumptions!$B$4),0))</f>
        <v>0</v>
      </c>
      <c r="W678" s="62">
        <f>if(V678&lt;&gt;0,if(Q678="Unknown", Assumptions!$B$42,If(Q678&gt;1,Q678,2)),0)</f>
        <v>0</v>
      </c>
      <c r="X678" s="69">
        <f>if(V678&lt;&gt;0,if(R678="Unknown", Assumptions!$B$43,R678),0)</f>
        <v>0</v>
      </c>
      <c r="Y678" s="68">
        <f t="shared" si="8"/>
        <v>0</v>
      </c>
      <c r="Z678" s="68">
        <f>if(V678&lt;&gt;0,if(  S678="Unknown", Assumptions!$B$44,S678),0)</f>
        <v>0</v>
      </c>
      <c r="AA678" s="68">
        <f>if(V678 ="N2",ifna(vlookup(W678&amp;"-"&amp;X678,'Ref. VM'!A:B,2,0),"Custom"),if(V678 ="E2" , ifna(vlookup(W678&amp;"-"&amp;X678,'Ref. VM'!D:E,2,0),"Custom"),if(V678="N2D",ifna(vlookup(W678&amp;"-"&amp;X678,'Ref. VM'!G:H,2,0),"Custom"),if(V678="N4",ifna(vlookup(W678&amp;"-"&amp;X678,'Ref. VM'!J:K,2,0),"Custom"),0))))</f>
        <v>0</v>
      </c>
      <c r="AB678" s="67">
        <f t="shared" si="9"/>
        <v>0</v>
      </c>
      <c r="AC678" s="67">
        <f t="shared" si="10"/>
        <v>0</v>
      </c>
      <c r="AD678" s="67">
        <f t="shared" si="11"/>
        <v>0</v>
      </c>
      <c r="AE678" s="62">
        <f>if(T678="Lift &amp; Shift Prod",730,if(T678="Lift &amp; Shift Noprod",Assumptions!$B$3,0))</f>
        <v>0</v>
      </c>
      <c r="AF678" s="70">
        <f>if( U678=0,0,if(Y678=0, ((vlookup(AB678,'SKU Pricing'!A:B,Assumptions!$B$2,0)*W678)+(vlookup(AC678,'SKU Pricing'!A:B,Assumptions!$B$2,0)*X678))*AE678,((vlookup(AB678,'SKU Pricing'!A:B,Assumptions!$B$2,0)*W678)+(vlookup(AC678,'SKU Pricing'!A:B,Assumptions!$B$2,0)*(W678*8))+(vlookup(AD678,'SKU Pricing'!A:B,Assumptions!$B$2,0)*(X678-(W678*8))))*AE678))</f>
        <v>0</v>
      </c>
      <c r="AG678" s="67">
        <f t="shared" si="12"/>
        <v>0</v>
      </c>
      <c r="AH678" s="70">
        <f>ifna(vlookup(AG678,'SKU Pricing'!A:B,Assumptions!$B$2,0)*W678*AE678,0)</f>
        <v>0</v>
      </c>
      <c r="AI678" s="62" t="str">
        <f t="shared" si="13"/>
        <v/>
      </c>
      <c r="AJ678" s="62" t="str">
        <f>if(V678&lt;&gt;0, if(T678="Lift &amp; Shift Noprod",Assumptions!$B$9,if(V678=Assumptions!$B$6,Assumptions!$B$10,if(P678=1,Assumptions!$B$8,Assumptions!$B$7))),"")</f>
        <v/>
      </c>
      <c r="AK678" s="69">
        <f t="shared" si="14"/>
        <v>0</v>
      </c>
      <c r="AL678" s="69">
        <f>if(AJ678="Hyperdisk Balanced",Assumptions!$B$11,0)</f>
        <v>0</v>
      </c>
      <c r="AM678" s="69">
        <f>if(AJ678="Hyperdisk Balanced",Assumptions!$B$12,0)</f>
        <v>0</v>
      </c>
      <c r="AN678" s="70">
        <f>if(AK678=0,0,if(AJ678="Hyperdisk Balanced",vlookup(AK678&amp;" provisioned space",'SKU Pricing'!A:B,Assumptions!$B$2,0)*Z678+vlookup(AK678&amp;" provisioned IOPS",'SKU Pricing'!A:B,Assumptions!$B$2,0)*AL678*730+vlookup(AK678&amp;" provisioned throughput",'SKU Pricing'!A:B,Assumptions!$B$2,0)*AM678*730,vlookup(AK678,'SKU Pricing'!A:B,Assumptions!$B$2,0)*Z678))</f>
        <v>0</v>
      </c>
      <c r="AO678" s="70">
        <f t="shared" si="15"/>
        <v>0</v>
      </c>
      <c r="AP678" s="71">
        <f t="shared" si="16"/>
        <v>0</v>
      </c>
      <c r="AQ678" s="70">
        <f>ifna(vlookup(AP678,'SKU Pricing'!A:B,Assumptions!$B$2,0)*AE678,0)</f>
        <v>0</v>
      </c>
      <c r="AR678" s="72">
        <v>0.0</v>
      </c>
    </row>
    <row r="679">
      <c r="A679" s="61" t="s">
        <v>822</v>
      </c>
      <c r="B679" s="62" t="str">
        <f>ifna(if(vlookup(A679,vOS!A:B,2,0)="","Unknown",vlookup(A679,vOS!A:B,2,0)),"Unknown")</f>
        <v>Microsoft Windows Server 2022 (64-bit)</v>
      </c>
      <c r="C679" s="62">
        <f>vlookup(B679,'OS Study'!A:D,2,0)</f>
        <v>0</v>
      </c>
      <c r="D679" s="62" t="str">
        <f>vlookup(B679,'OS Study'!A:D,3,0)</f>
        <v>Windows</v>
      </c>
      <c r="E679" s="62" t="str">
        <f>vlookup(B679,'OS Study'!A:D,4,0)</f>
        <v>Server</v>
      </c>
      <c r="F679" s="63" t="str">
        <f>vlookup(B679,'OS Study'!A:E,5,0)</f>
        <v>2022</v>
      </c>
      <c r="G679" s="62">
        <f>IF(vlookup(A679,'RVtools V2.1'!A:J,4,0)="non",0,1)</f>
        <v>1</v>
      </c>
      <c r="H679" s="62">
        <f>if(vlookup(A679,'RVtools V2.1'!A:K,11,0)="kube",1,0)</f>
        <v>0</v>
      </c>
      <c r="I679" s="62">
        <f t="shared" si="5"/>
        <v>0</v>
      </c>
      <c r="J679" s="62">
        <f>ifna(vlookup(A679,'Infra Study'!A:Q,17,0),0)</f>
        <v>1</v>
      </c>
      <c r="K679" s="64">
        <f>IFERROR(__xludf.DUMMYFUNCTION("N(REGEXMATCH(VLOOKUP(A679, 'RVtools V2.1'!A:H, 8, 0), ""^Serveur de fichiers""))"),0.0)</f>
        <v>0</v>
      </c>
      <c r="L679" s="64">
        <f t="shared" si="6"/>
        <v>0</v>
      </c>
      <c r="M679" s="67" t="str">
        <f>ifna(vlookup(A679,'RVtools V2.1'!A:I,8,0),"N/A")</f>
        <v>Infra Domain CTRL - IDF</v>
      </c>
      <c r="N679" s="64">
        <f>IFERROR(__xludf.DUMMYFUNCTION("IF(REGEXMATCH(M679, ""(?i)"" &amp; JOIN(""|"", SPLIT(""kalisil"", "" ""))), 1, 0)"),0.0)</f>
        <v>0</v>
      </c>
      <c r="O679" s="64" t="str">
        <f>vlookup(A679,'RVtools V2.1'!A:H,7,0)</f>
        <v>T2</v>
      </c>
      <c r="P679" s="64">
        <f>if(vlookup(A679,'RVtools V2.1'!A:H,5,0)="oui",1,0)</f>
        <v>1</v>
      </c>
      <c r="Q679" s="64">
        <f>ifna(vlookup(A679,vCPU!A:B,2,0),"Unknown")</f>
        <v>2</v>
      </c>
      <c r="R679" s="66">
        <f>ifna(vlookup(A679,vMemory!A:C,3,0),"Unknown")</f>
        <v>4</v>
      </c>
      <c r="S679" s="66">
        <f>ifna(vlookup(A679,vDisk!A:C,3,0),"Unknown")</f>
        <v>122</v>
      </c>
      <c r="T679" s="67" t="str">
        <f t="array" ref="T679">IFS(
   L679=1, "No Lift &amp; Shift",
   J679=1, XLOOKUP(A679, 'Infra Study'!A:A, 'Infra Study'!P:P),
   I679=1, "No Lift &amp; Shift",
   H679=1, "GKE",
   K679=1, "GCNV",
   G679=1, "Lift &amp; Shift Prod",
   TRUE, "Lift &amp; Shift Noprod"
)</f>
        <v>Consolidation</v>
      </c>
      <c r="U679" s="67">
        <f t="shared" si="7"/>
        <v>0</v>
      </c>
      <c r="V679" s="68">
        <f>if(T679="Lift &amp; Shift Noprod",if( Y679=0,Assumptions!$B$5, Assumptions!$B$4),if(T679="Lift &amp; Shift Prod",if(AND(N679=1,O679="T1"),Assumptions!$B$6,Assumptions!$B$4),0))</f>
        <v>0</v>
      </c>
      <c r="W679" s="62">
        <f>if(V679&lt;&gt;0,if(Q679="Unknown", Assumptions!$B$42,If(Q679&gt;1,Q679,2)),0)</f>
        <v>0</v>
      </c>
      <c r="X679" s="69">
        <f>if(V679&lt;&gt;0,if(R679="Unknown", Assumptions!$B$43,R679),0)</f>
        <v>0</v>
      </c>
      <c r="Y679" s="68">
        <f t="shared" si="8"/>
        <v>0</v>
      </c>
      <c r="Z679" s="68">
        <f>if(V679&lt;&gt;0,if(  S679="Unknown", Assumptions!$B$44,S679),0)</f>
        <v>0</v>
      </c>
      <c r="AA679" s="68">
        <f>if(V679 ="N2",ifna(vlookup(W679&amp;"-"&amp;X679,'Ref. VM'!A:B,2,0),"Custom"),if(V679 ="E2" , ifna(vlookup(W679&amp;"-"&amp;X679,'Ref. VM'!D:E,2,0),"Custom"),if(V679="N2D",ifna(vlookup(W679&amp;"-"&amp;X679,'Ref. VM'!G:H,2,0),"Custom"),if(V679="N4",ifna(vlookup(W679&amp;"-"&amp;X679,'Ref. VM'!J:K,2,0),"Custom"),0))))</f>
        <v>0</v>
      </c>
      <c r="AB679" s="67">
        <f t="shared" si="9"/>
        <v>0</v>
      </c>
      <c r="AC679" s="67">
        <f t="shared" si="10"/>
        <v>0</v>
      </c>
      <c r="AD679" s="67">
        <f t="shared" si="11"/>
        <v>0</v>
      </c>
      <c r="AE679" s="62">
        <f>if(T679="Lift &amp; Shift Prod",730,if(T679="Lift &amp; Shift Noprod",Assumptions!$B$3,0))</f>
        <v>0</v>
      </c>
      <c r="AF679" s="70">
        <f>if( U679=0,0,if(Y679=0, ((vlookup(AB679,'SKU Pricing'!A:B,Assumptions!$B$2,0)*W679)+(vlookup(AC679,'SKU Pricing'!A:B,Assumptions!$B$2,0)*X679))*AE679,((vlookup(AB679,'SKU Pricing'!A:B,Assumptions!$B$2,0)*W679)+(vlookup(AC679,'SKU Pricing'!A:B,Assumptions!$B$2,0)*(W679*8))+(vlookup(AD679,'SKU Pricing'!A:B,Assumptions!$B$2,0)*(X679-(W679*8))))*AE679))</f>
        <v>0</v>
      </c>
      <c r="AG679" s="67">
        <f t="shared" si="12"/>
        <v>0</v>
      </c>
      <c r="AH679" s="70">
        <f>ifna(vlookup(AG679,'SKU Pricing'!A:B,Assumptions!$B$2,0)*W679*AE679,0)</f>
        <v>0</v>
      </c>
      <c r="AI679" s="62" t="str">
        <f t="shared" si="13"/>
        <v/>
      </c>
      <c r="AJ679" s="62" t="str">
        <f>if(V679&lt;&gt;0, if(T679="Lift &amp; Shift Noprod",Assumptions!$B$9,if(V679=Assumptions!$B$6,Assumptions!$B$10,if(P679=1,Assumptions!$B$8,Assumptions!$B$7))),"")</f>
        <v/>
      </c>
      <c r="AK679" s="69">
        <f t="shared" si="14"/>
        <v>0</v>
      </c>
      <c r="AL679" s="69">
        <f>if(AJ679="Hyperdisk Balanced",Assumptions!$B$11,0)</f>
        <v>0</v>
      </c>
      <c r="AM679" s="69">
        <f>if(AJ679="Hyperdisk Balanced",Assumptions!$B$12,0)</f>
        <v>0</v>
      </c>
      <c r="AN679" s="70">
        <f>if(AK679=0,0,if(AJ679="Hyperdisk Balanced",vlookup(AK679&amp;" provisioned space",'SKU Pricing'!A:B,Assumptions!$B$2,0)*Z679+vlookup(AK679&amp;" provisioned IOPS",'SKU Pricing'!A:B,Assumptions!$B$2,0)*AL679*730+vlookup(AK679&amp;" provisioned throughput",'SKU Pricing'!A:B,Assumptions!$B$2,0)*AM679*730,vlookup(AK679,'SKU Pricing'!A:B,Assumptions!$B$2,0)*Z679))</f>
        <v>0</v>
      </c>
      <c r="AO679" s="70">
        <f t="shared" si="15"/>
        <v>0</v>
      </c>
      <c r="AP679" s="71">
        <f t="shared" si="16"/>
        <v>0</v>
      </c>
      <c r="AQ679" s="70">
        <f>ifna(vlookup(AP679,'SKU Pricing'!A:B,Assumptions!$B$2,0)*AE679,0)</f>
        <v>0</v>
      </c>
      <c r="AR679" s="72">
        <v>0.0</v>
      </c>
    </row>
    <row r="680">
      <c r="A680" s="61" t="s">
        <v>823</v>
      </c>
      <c r="B680" s="62" t="str">
        <f>ifna(if(vlookup(A680,vOS!A:B,2,0)="","Unknown",vlookup(A680,vOS!A:B,2,0)),"Unknown")</f>
        <v>Microsoft Windows Server 2025 (64-bit)</v>
      </c>
      <c r="C680" s="62">
        <f>vlookup(B680,'OS Study'!A:D,2,0)</f>
        <v>0</v>
      </c>
      <c r="D680" s="62" t="str">
        <f>vlookup(B680,'OS Study'!A:D,3,0)</f>
        <v>Windows</v>
      </c>
      <c r="E680" s="62" t="str">
        <f>vlookup(B680,'OS Study'!A:D,4,0)</f>
        <v>Server</v>
      </c>
      <c r="F680" s="63" t="str">
        <f>vlookup(B680,'OS Study'!A:E,5,0)</f>
        <v>2025</v>
      </c>
      <c r="G680" s="62">
        <f>IF(vlookup(A680,'RVtools V2.1'!A:J,4,0)="non",0,1)</f>
        <v>1</v>
      </c>
      <c r="H680" s="62">
        <f>if(vlookup(A680,'RVtools V2.1'!A:K,11,0)="kube",1,0)</f>
        <v>0</v>
      </c>
      <c r="I680" s="62">
        <f t="shared" si="5"/>
        <v>0</v>
      </c>
      <c r="J680" s="62">
        <f>ifna(vlookup(A680,'Infra Study'!A:Q,17,0),0)</f>
        <v>0</v>
      </c>
      <c r="K680" s="64">
        <f>IFERROR(__xludf.DUMMYFUNCTION("N(REGEXMATCH(VLOOKUP(A680, 'RVtools V2.1'!A:H, 8, 0), ""^Serveur de fichiers""))"),0.0)</f>
        <v>0</v>
      </c>
      <c r="L680" s="64">
        <f t="shared" si="6"/>
        <v>0</v>
      </c>
      <c r="M680" s="67" t="str">
        <f>ifna(vlookup(A680,'RVtools V2.1'!A:I,8,0),"N/A")</f>
        <v>Infra Domain CTRL - IDF</v>
      </c>
      <c r="N680" s="64">
        <f>IFERROR(__xludf.DUMMYFUNCTION("IF(REGEXMATCH(M680, ""(?i)"" &amp; JOIN(""|"", SPLIT(""kalisil"", "" ""))), 1, 0)"),0.0)</f>
        <v>0</v>
      </c>
      <c r="O680" s="64" t="str">
        <f>vlookup(A680,'RVtools V2.1'!A:H,7,0)</f>
        <v>T2</v>
      </c>
      <c r="P680" s="64">
        <f>if(vlookup(A680,'RVtools V2.1'!A:H,5,0)="oui",1,0)</f>
        <v>1</v>
      </c>
      <c r="Q680" s="64">
        <f>ifna(vlookup(A680,vCPU!A:B,2,0),"Unknown")</f>
        <v>4</v>
      </c>
      <c r="R680" s="66">
        <f>ifna(vlookup(A680,vMemory!A:C,3,0),"Unknown")</f>
        <v>8</v>
      </c>
      <c r="S680" s="66">
        <f>ifna(vlookup(A680,vDisk!A:C,3,0),"Unknown")</f>
        <v>118</v>
      </c>
      <c r="T680" s="67" t="str">
        <f t="array" ref="T680">IFS(
   L680=1, "No Lift &amp; Shift",
   J680=1, XLOOKUP(A680, 'Infra Study'!A:A, 'Infra Study'!P:P),
   I680=1, "No Lift &amp; Shift",
   H680=1, "GKE",
   K680=1, "GCNV",
   G680=1, "Lift &amp; Shift Prod",
   TRUE, "Lift &amp; Shift Noprod"
)</f>
        <v>Lift &amp; Shift Prod</v>
      </c>
      <c r="U680" s="67">
        <f t="shared" si="7"/>
        <v>1</v>
      </c>
      <c r="V680" s="68" t="str">
        <f>if(T680="Lift &amp; Shift Noprod",if( Y680=0,Assumptions!$B$5, Assumptions!$B$4),if(T680="Lift &amp; Shift Prod",if(AND(N680=1,O680="T1"),Assumptions!$B$6,Assumptions!$B$4),0))</f>
        <v>N2D</v>
      </c>
      <c r="W680" s="69">
        <f>if(V680&lt;&gt;0,if(Q680="Unknown", Assumptions!$B$42,If(Q680&gt;1,Q680,2)),0)</f>
        <v>4</v>
      </c>
      <c r="X680" s="69">
        <f>if(V680&lt;&gt;0,if(R680="Unknown", Assumptions!$B$43,R680),0)</f>
        <v>8</v>
      </c>
      <c r="Y680" s="68">
        <f t="shared" si="8"/>
        <v>0</v>
      </c>
      <c r="Z680" s="68">
        <f>if(V680&lt;&gt;0,if(  S680="Unknown", Assumptions!$B$44,S680),0)</f>
        <v>118</v>
      </c>
      <c r="AA680" s="68" t="str">
        <f>if(V680 ="N2",ifna(vlookup(W680&amp;"-"&amp;X680,'Ref. VM'!A:B,2,0),"Custom"),if(V680 ="E2" , ifna(vlookup(W680&amp;"-"&amp;X680,'Ref. VM'!D:E,2,0),"Custom"),if(V680="N2D",ifna(vlookup(W680&amp;"-"&amp;X680,'Ref. VM'!G:H,2,0),"Custom"),if(V680="N4",ifna(vlookup(W680&amp;"-"&amp;X680,'Ref. VM'!J:K,2,0),"Custom"),0))))</f>
        <v>Custom</v>
      </c>
      <c r="AB680" s="67" t="str">
        <f t="shared" si="9"/>
        <v>N2D-Custom vCPUs-CUD 3y</v>
      </c>
      <c r="AC680" s="67" t="str">
        <f t="shared" si="10"/>
        <v>N2D-Custom RAM-CUD 3y</v>
      </c>
      <c r="AD680" s="67">
        <f t="shared" si="11"/>
        <v>0</v>
      </c>
      <c r="AE680" s="69">
        <f>if(T680="Lift &amp; Shift Prod",730,if(T680="Lift &amp; Shift Noprod",Assumptions!$B$3,0))</f>
        <v>730</v>
      </c>
      <c r="AF680" s="70">
        <f>if( U680=0,0,if(Y680=0, ((vlookup(AB680,'SKU Pricing'!A:B,Assumptions!$B$2,0)*W680)+(vlookup(AC680,'SKU Pricing'!A:B,Assumptions!$B$2,0)*X680))*AE680,((vlookup(AB680,'SKU Pricing'!A:B,Assumptions!$B$2,0)*W680)+(vlookup(AC680,'SKU Pricing'!A:B,Assumptions!$B$2,0)*(W680*8))+(vlookup(AD680,'SKU Pricing'!A:B,Assumptions!$B$2,0)*(X680-(W680*8))))*AE680))</f>
        <v>55.81665264</v>
      </c>
      <c r="AG680" s="67" t="str">
        <f t="shared" si="12"/>
        <v>Windows Server</v>
      </c>
      <c r="AH680" s="70">
        <f>ifna(vlookup(AG680,'SKU Pricing'!A:B,Assumptions!$B$2,0)*W680*AE680,0)</f>
        <v>134.32</v>
      </c>
      <c r="AI680" s="62" t="str">
        <f t="shared" si="13"/>
        <v/>
      </c>
      <c r="AJ680" s="62" t="str">
        <f>if(V680&lt;&gt;0, if(T680="Lift &amp; Shift Noprod",Assumptions!$B$9,if(V680=Assumptions!$B$6,Assumptions!$B$10,if(P680=1,Assumptions!$B$8,Assumptions!$B$7))),"")</f>
        <v>SSD</v>
      </c>
      <c r="AK680" s="69" t="str">
        <f t="shared" si="14"/>
        <v>SSD</v>
      </c>
      <c r="AL680" s="69">
        <f>if(AJ680="Hyperdisk Balanced",Assumptions!$B$11,0)</f>
        <v>0</v>
      </c>
      <c r="AM680" s="69">
        <f>if(AJ680="Hyperdisk Balanced",Assumptions!$B$12,0)</f>
        <v>0</v>
      </c>
      <c r="AN680" s="70">
        <f>if(AK680=0,0,if(AJ680="Hyperdisk Balanced",vlookup(AK680&amp;" provisioned space",'SKU Pricing'!A:B,Assumptions!$B$2,0)*Z680+vlookup(AK680&amp;" provisioned IOPS",'SKU Pricing'!A:B,Assumptions!$B$2,0)*AL680*730+vlookup(AK680&amp;" provisioned throughput",'SKU Pricing'!A:B,Assumptions!$B$2,0)*AM680*730,vlookup(AK680,'SKU Pricing'!A:B,Assumptions!$B$2,0)*Z680))</f>
        <v>23.246</v>
      </c>
      <c r="AO680" s="70">
        <f t="shared" si="15"/>
        <v>213.3826526</v>
      </c>
      <c r="AP680" s="71" t="str">
        <f t="shared" si="16"/>
        <v>VM Manager</v>
      </c>
      <c r="AQ680" s="70">
        <f>ifna(vlookup(AP680,'SKU Pricing'!A:B,Assumptions!$B$2,0)*AE680,0)</f>
        <v>2.19</v>
      </c>
      <c r="AR680" s="72">
        <v>0.0</v>
      </c>
    </row>
    <row r="681">
      <c r="A681" s="61" t="s">
        <v>824</v>
      </c>
      <c r="B681" s="62" t="str">
        <f>ifna(if(vlookup(A681,vOS!A:B,2,0)="","Unknown",vlookup(A681,vOS!A:B,2,0)),"Unknown")</f>
        <v>Microsoft Windows Server 2019 (64-bit)</v>
      </c>
      <c r="C681" s="62">
        <f>vlookup(B681,'OS Study'!A:D,2,0)</f>
        <v>0</v>
      </c>
      <c r="D681" s="62" t="str">
        <f>vlookup(B681,'OS Study'!A:D,3,0)</f>
        <v>Windows</v>
      </c>
      <c r="E681" s="62" t="str">
        <f>vlookup(B681,'OS Study'!A:D,4,0)</f>
        <v>Server</v>
      </c>
      <c r="F681" s="63" t="str">
        <f>vlookup(B681,'OS Study'!A:E,5,0)</f>
        <v>2019</v>
      </c>
      <c r="G681" s="62">
        <f>IF(vlookup(A681,'RVtools V2.1'!A:J,4,0)="non",0,1)</f>
        <v>1</v>
      </c>
      <c r="H681" s="62">
        <f>if(vlookup(A681,'RVtools V2.1'!A:K,11,0)="kube",1,0)</f>
        <v>0</v>
      </c>
      <c r="I681" s="62">
        <f t="shared" si="5"/>
        <v>0</v>
      </c>
      <c r="J681" s="62">
        <f>ifna(vlookup(A681,'Infra Study'!A:Q,17,0),0)</f>
        <v>1</v>
      </c>
      <c r="K681" s="64">
        <f>IFERROR(__xludf.DUMMYFUNCTION("N(REGEXMATCH(VLOOKUP(A681, 'RVtools V2.1'!A:H, 8, 0), ""^Serveur de fichiers""))"),0.0)</f>
        <v>0</v>
      </c>
      <c r="L681" s="64">
        <f t="shared" si="6"/>
        <v>0</v>
      </c>
      <c r="M681" s="67" t="str">
        <f>ifna(vlookup(A681,'RVtools V2.1'!A:I,8,0),"N/A")</f>
        <v>Infra Domain CTRL - NST</v>
      </c>
      <c r="N681" s="64">
        <f>IFERROR(__xludf.DUMMYFUNCTION("IF(REGEXMATCH(M681, ""(?i)"" &amp; JOIN(""|"", SPLIT(""kalisil"", "" ""))), 1, 0)"),0.0)</f>
        <v>0</v>
      </c>
      <c r="O681" s="64" t="str">
        <f>vlookup(A681,'RVtools V2.1'!A:H,7,0)</f>
        <v>T2</v>
      </c>
      <c r="P681" s="64">
        <f>if(vlookup(A681,'RVtools V2.1'!A:H,5,0)="oui",1,0)</f>
        <v>1</v>
      </c>
      <c r="Q681" s="64">
        <f>ifna(vlookup(A681,vCPU!A:B,2,0),"Unknown")</f>
        <v>4</v>
      </c>
      <c r="R681" s="66">
        <f>ifna(vlookup(A681,vMemory!A:C,3,0),"Unknown")</f>
        <v>8</v>
      </c>
      <c r="S681" s="66">
        <f>ifna(vlookup(A681,vDisk!A:C,3,0),"Unknown")</f>
        <v>200</v>
      </c>
      <c r="T681" s="67" t="str">
        <f t="array" ref="T681">IFS(
   L681=1, "No Lift &amp; Shift",
   J681=1, XLOOKUP(A681, 'Infra Study'!A:A, 'Infra Study'!P:P),
   I681=1, "No Lift &amp; Shift",
   H681=1, "GKE",
   K681=1, "GCNV",
   G681=1, "Lift &amp; Shift Prod",
   TRUE, "Lift &amp; Shift Noprod"
)</f>
        <v>Consolidation</v>
      </c>
      <c r="U681" s="67">
        <f t="shared" si="7"/>
        <v>0</v>
      </c>
      <c r="V681" s="68">
        <f>if(T681="Lift &amp; Shift Noprod",if( Y681=0,Assumptions!$B$5, Assumptions!$B$4),if(T681="Lift &amp; Shift Prod",if(AND(N681=1,O681="T1"),Assumptions!$B$6,Assumptions!$B$4),0))</f>
        <v>0</v>
      </c>
      <c r="W681" s="62">
        <f>if(V681&lt;&gt;0,if(Q681="Unknown", Assumptions!$B$42,If(Q681&gt;1,Q681,2)),0)</f>
        <v>0</v>
      </c>
      <c r="X681" s="69">
        <f>if(V681&lt;&gt;0,if(R681="Unknown", Assumptions!$B$43,R681),0)</f>
        <v>0</v>
      </c>
      <c r="Y681" s="68">
        <f t="shared" si="8"/>
        <v>0</v>
      </c>
      <c r="Z681" s="68">
        <f>if(V681&lt;&gt;0,if(  S681="Unknown", Assumptions!$B$44,S681),0)</f>
        <v>0</v>
      </c>
      <c r="AA681" s="68">
        <f>if(V681 ="N2",ifna(vlookup(W681&amp;"-"&amp;X681,'Ref. VM'!A:B,2,0),"Custom"),if(V681 ="E2" , ifna(vlookup(W681&amp;"-"&amp;X681,'Ref. VM'!D:E,2,0),"Custom"),if(V681="N2D",ifna(vlookup(W681&amp;"-"&amp;X681,'Ref. VM'!G:H,2,0),"Custom"),if(V681="N4",ifna(vlookup(W681&amp;"-"&amp;X681,'Ref. VM'!J:K,2,0),"Custom"),0))))</f>
        <v>0</v>
      </c>
      <c r="AB681" s="67">
        <f t="shared" si="9"/>
        <v>0</v>
      </c>
      <c r="AC681" s="67">
        <f t="shared" si="10"/>
        <v>0</v>
      </c>
      <c r="AD681" s="67">
        <f t="shared" si="11"/>
        <v>0</v>
      </c>
      <c r="AE681" s="62">
        <f>if(T681="Lift &amp; Shift Prod",730,if(T681="Lift &amp; Shift Noprod",Assumptions!$B$3,0))</f>
        <v>0</v>
      </c>
      <c r="AF681" s="70">
        <f>if( U681=0,0,if(Y681=0, ((vlookup(AB681,'SKU Pricing'!A:B,Assumptions!$B$2,0)*W681)+(vlookup(AC681,'SKU Pricing'!A:B,Assumptions!$B$2,0)*X681))*AE681,((vlookup(AB681,'SKU Pricing'!A:B,Assumptions!$B$2,0)*W681)+(vlookup(AC681,'SKU Pricing'!A:B,Assumptions!$B$2,0)*(W681*8))+(vlookup(AD681,'SKU Pricing'!A:B,Assumptions!$B$2,0)*(X681-(W681*8))))*AE681))</f>
        <v>0</v>
      </c>
      <c r="AG681" s="67">
        <f t="shared" si="12"/>
        <v>0</v>
      </c>
      <c r="AH681" s="70">
        <f>ifna(vlookup(AG681,'SKU Pricing'!A:B,Assumptions!$B$2,0)*W681*AE681,0)</f>
        <v>0</v>
      </c>
      <c r="AI681" s="62" t="str">
        <f t="shared" si="13"/>
        <v/>
      </c>
      <c r="AJ681" s="62" t="str">
        <f>if(V681&lt;&gt;0, if(T681="Lift &amp; Shift Noprod",Assumptions!$B$9,if(V681=Assumptions!$B$6,Assumptions!$B$10,if(P681=1,Assumptions!$B$8,Assumptions!$B$7))),"")</f>
        <v/>
      </c>
      <c r="AK681" s="69">
        <f t="shared" si="14"/>
        <v>0</v>
      </c>
      <c r="AL681" s="69">
        <f>if(AJ681="Hyperdisk Balanced",Assumptions!$B$11,0)</f>
        <v>0</v>
      </c>
      <c r="AM681" s="69">
        <f>if(AJ681="Hyperdisk Balanced",Assumptions!$B$12,0)</f>
        <v>0</v>
      </c>
      <c r="AN681" s="70">
        <f>if(AK681=0,0,if(AJ681="Hyperdisk Balanced",vlookup(AK681&amp;" provisioned space",'SKU Pricing'!A:B,Assumptions!$B$2,0)*Z681+vlookup(AK681&amp;" provisioned IOPS",'SKU Pricing'!A:B,Assumptions!$B$2,0)*AL681*730+vlookup(AK681&amp;" provisioned throughput",'SKU Pricing'!A:B,Assumptions!$B$2,0)*AM681*730,vlookup(AK681,'SKU Pricing'!A:B,Assumptions!$B$2,0)*Z681))</f>
        <v>0</v>
      </c>
      <c r="AO681" s="70">
        <f t="shared" si="15"/>
        <v>0</v>
      </c>
      <c r="AP681" s="71">
        <f t="shared" si="16"/>
        <v>0</v>
      </c>
      <c r="AQ681" s="70">
        <f>ifna(vlookup(AP681,'SKU Pricing'!A:B,Assumptions!$B$2,0)*AE681,0)</f>
        <v>0</v>
      </c>
      <c r="AR681" s="72">
        <v>0.0</v>
      </c>
    </row>
    <row r="682">
      <c r="A682" s="61" t="s">
        <v>825</v>
      </c>
      <c r="B682" s="62" t="str">
        <f>ifna(if(vlookup(A682,vOS!A:B,2,0)="","Unknown",vlookup(A682,vOS!A:B,2,0)),"Unknown")</f>
        <v>Microsoft Windows Server 2019 (64-bit)</v>
      </c>
      <c r="C682" s="62">
        <f>vlookup(B682,'OS Study'!A:D,2,0)</f>
        <v>0</v>
      </c>
      <c r="D682" s="62" t="str">
        <f>vlookup(B682,'OS Study'!A:D,3,0)</f>
        <v>Windows</v>
      </c>
      <c r="E682" s="62" t="str">
        <f>vlookup(B682,'OS Study'!A:D,4,0)</f>
        <v>Server</v>
      </c>
      <c r="F682" s="63" t="str">
        <f>vlookup(B682,'OS Study'!A:E,5,0)</f>
        <v>2019</v>
      </c>
      <c r="G682" s="62">
        <f>IF(vlookup(A682,'RVtools V2.1'!A:J,4,0)="non",0,1)</f>
        <v>1</v>
      </c>
      <c r="H682" s="62">
        <f>if(vlookup(A682,'RVtools V2.1'!A:K,11,0)="kube",1,0)</f>
        <v>0</v>
      </c>
      <c r="I682" s="62">
        <f t="shared" si="5"/>
        <v>0</v>
      </c>
      <c r="J682" s="62">
        <f>ifna(vlookup(A682,'Infra Study'!A:Q,17,0),0)</f>
        <v>1</v>
      </c>
      <c r="K682" s="64">
        <f>IFERROR(__xludf.DUMMYFUNCTION("N(REGEXMATCH(VLOOKUP(A682, 'RVtools V2.1'!A:H, 8, 0), ""^Serveur de fichiers""))"),0.0)</f>
        <v>0</v>
      </c>
      <c r="L682" s="64">
        <f t="shared" si="6"/>
        <v>0</v>
      </c>
      <c r="M682" s="67" t="str">
        <f>ifna(vlookup(A682,'RVtools V2.1'!A:I,8,0),"N/A")</f>
        <v>Infra Domain CTRL - NST</v>
      </c>
      <c r="N682" s="64">
        <f>IFERROR(__xludf.DUMMYFUNCTION("IF(REGEXMATCH(M682, ""(?i)"" &amp; JOIN(""|"", SPLIT(""kalisil"", "" ""))), 1, 0)"),0.0)</f>
        <v>0</v>
      </c>
      <c r="O682" s="64" t="str">
        <f>vlookup(A682,'RVtools V2.1'!A:H,7,0)</f>
        <v>T2</v>
      </c>
      <c r="P682" s="64">
        <f>if(vlookup(A682,'RVtools V2.1'!A:H,5,0)="oui",1,0)</f>
        <v>1</v>
      </c>
      <c r="Q682" s="64">
        <f>ifna(vlookup(A682,vCPU!A:B,2,0),"Unknown")</f>
        <v>4</v>
      </c>
      <c r="R682" s="66">
        <f>ifna(vlookup(A682,vMemory!A:C,3,0),"Unknown")</f>
        <v>8</v>
      </c>
      <c r="S682" s="66">
        <f>ifna(vlookup(A682,vDisk!A:C,3,0),"Unknown")</f>
        <v>199</v>
      </c>
      <c r="T682" s="67" t="str">
        <f t="array" ref="T682">IFS(
   L682=1, "No Lift &amp; Shift",
   J682=1, XLOOKUP(A682, 'Infra Study'!A:A, 'Infra Study'!P:P),
   I682=1, "No Lift &amp; Shift",
   H682=1, "GKE",
   K682=1, "GCNV",
   G682=1, "Lift &amp; Shift Prod",
   TRUE, "Lift &amp; Shift Noprod"
)</f>
        <v>Consolidation</v>
      </c>
      <c r="U682" s="67">
        <f t="shared" si="7"/>
        <v>0</v>
      </c>
      <c r="V682" s="68">
        <f>if(T682="Lift &amp; Shift Noprod",if( Y682=0,Assumptions!$B$5, Assumptions!$B$4),if(T682="Lift &amp; Shift Prod",if(AND(N682=1,O682="T1"),Assumptions!$B$6,Assumptions!$B$4),0))</f>
        <v>0</v>
      </c>
      <c r="W682" s="62">
        <f>if(V682&lt;&gt;0,if(Q682="Unknown", Assumptions!$B$42,If(Q682&gt;1,Q682,2)),0)</f>
        <v>0</v>
      </c>
      <c r="X682" s="69">
        <f>if(V682&lt;&gt;0,if(R682="Unknown", Assumptions!$B$43,R682),0)</f>
        <v>0</v>
      </c>
      <c r="Y682" s="68">
        <f t="shared" si="8"/>
        <v>0</v>
      </c>
      <c r="Z682" s="68">
        <f>if(V682&lt;&gt;0,if(  S682="Unknown", Assumptions!$B$44,S682),0)</f>
        <v>0</v>
      </c>
      <c r="AA682" s="68">
        <f>if(V682 ="N2",ifna(vlookup(W682&amp;"-"&amp;X682,'Ref. VM'!A:B,2,0),"Custom"),if(V682 ="E2" , ifna(vlookup(W682&amp;"-"&amp;X682,'Ref. VM'!D:E,2,0),"Custom"),if(V682="N2D",ifna(vlookup(W682&amp;"-"&amp;X682,'Ref. VM'!G:H,2,0),"Custom"),if(V682="N4",ifna(vlookup(W682&amp;"-"&amp;X682,'Ref. VM'!J:K,2,0),"Custom"),0))))</f>
        <v>0</v>
      </c>
      <c r="AB682" s="67">
        <f t="shared" si="9"/>
        <v>0</v>
      </c>
      <c r="AC682" s="67">
        <f t="shared" si="10"/>
        <v>0</v>
      </c>
      <c r="AD682" s="67">
        <f t="shared" si="11"/>
        <v>0</v>
      </c>
      <c r="AE682" s="62">
        <f>if(T682="Lift &amp; Shift Prod",730,if(T682="Lift &amp; Shift Noprod",Assumptions!$B$3,0))</f>
        <v>0</v>
      </c>
      <c r="AF682" s="70">
        <f>if( U682=0,0,if(Y682=0, ((vlookup(AB682,'SKU Pricing'!A:B,Assumptions!$B$2,0)*W682)+(vlookup(AC682,'SKU Pricing'!A:B,Assumptions!$B$2,0)*X682))*AE682,((vlookup(AB682,'SKU Pricing'!A:B,Assumptions!$B$2,0)*W682)+(vlookup(AC682,'SKU Pricing'!A:B,Assumptions!$B$2,0)*(W682*8))+(vlookup(AD682,'SKU Pricing'!A:B,Assumptions!$B$2,0)*(X682-(W682*8))))*AE682))</f>
        <v>0</v>
      </c>
      <c r="AG682" s="67">
        <f t="shared" si="12"/>
        <v>0</v>
      </c>
      <c r="AH682" s="70">
        <f>ifna(vlookup(AG682,'SKU Pricing'!A:B,Assumptions!$B$2,0)*W682*AE682,0)</f>
        <v>0</v>
      </c>
      <c r="AI682" s="62" t="str">
        <f t="shared" si="13"/>
        <v/>
      </c>
      <c r="AJ682" s="62" t="str">
        <f>if(V682&lt;&gt;0, if(T682="Lift &amp; Shift Noprod",Assumptions!$B$9,if(V682=Assumptions!$B$6,Assumptions!$B$10,if(P682=1,Assumptions!$B$8,Assumptions!$B$7))),"")</f>
        <v/>
      </c>
      <c r="AK682" s="69">
        <f t="shared" si="14"/>
        <v>0</v>
      </c>
      <c r="AL682" s="69">
        <f>if(AJ682="Hyperdisk Balanced",Assumptions!$B$11,0)</f>
        <v>0</v>
      </c>
      <c r="AM682" s="69">
        <f>if(AJ682="Hyperdisk Balanced",Assumptions!$B$12,0)</f>
        <v>0</v>
      </c>
      <c r="AN682" s="70">
        <f>if(AK682=0,0,if(AJ682="Hyperdisk Balanced",vlookup(AK682&amp;" provisioned space",'SKU Pricing'!A:B,Assumptions!$B$2,0)*Z682+vlookup(AK682&amp;" provisioned IOPS",'SKU Pricing'!A:B,Assumptions!$B$2,0)*AL682*730+vlookup(AK682&amp;" provisioned throughput",'SKU Pricing'!A:B,Assumptions!$B$2,0)*AM682*730,vlookup(AK682,'SKU Pricing'!A:B,Assumptions!$B$2,0)*Z682))</f>
        <v>0</v>
      </c>
      <c r="AO682" s="70">
        <f t="shared" si="15"/>
        <v>0</v>
      </c>
      <c r="AP682" s="71">
        <f t="shared" si="16"/>
        <v>0</v>
      </c>
      <c r="AQ682" s="70">
        <f>ifna(vlookup(AP682,'SKU Pricing'!A:B,Assumptions!$B$2,0)*AE682,0)</f>
        <v>0</v>
      </c>
      <c r="AR682" s="72">
        <v>0.0</v>
      </c>
    </row>
    <row r="683">
      <c r="A683" s="61" t="s">
        <v>826</v>
      </c>
      <c r="B683" s="62" t="str">
        <f>ifna(if(vlookup(A683,vOS!A:B,2,0)="","Unknown",vlookup(A683,vOS!A:B,2,0)),"Unknown")</f>
        <v>Microsoft Windows Server 2022 (64-bit)</v>
      </c>
      <c r="C683" s="62">
        <f>vlookup(B683,'OS Study'!A:D,2,0)</f>
        <v>0</v>
      </c>
      <c r="D683" s="62" t="str">
        <f>vlookup(B683,'OS Study'!A:D,3,0)</f>
        <v>Windows</v>
      </c>
      <c r="E683" s="62" t="str">
        <f>vlookup(B683,'OS Study'!A:D,4,0)</f>
        <v>Server</v>
      </c>
      <c r="F683" s="63" t="str">
        <f>vlookup(B683,'OS Study'!A:E,5,0)</f>
        <v>2022</v>
      </c>
      <c r="G683" s="62">
        <f>IF(vlookup(A683,'RVtools V2.1'!A:J,4,0)="non",0,1)</f>
        <v>1</v>
      </c>
      <c r="H683" s="62">
        <f>if(vlookup(A683,'RVtools V2.1'!A:K,11,0)="kube",1,0)</f>
        <v>0</v>
      </c>
      <c r="I683" s="62">
        <f t="shared" si="5"/>
        <v>0</v>
      </c>
      <c r="J683" s="62">
        <f>ifna(vlookup(A683,'Infra Study'!A:Q,17,0),0)</f>
        <v>1</v>
      </c>
      <c r="K683" s="64">
        <f>IFERROR(__xludf.DUMMYFUNCTION("N(REGEXMATCH(VLOOKUP(A683, 'RVtools V2.1'!A:H, 8, 0), ""^Serveur de fichiers""))"),0.0)</f>
        <v>0</v>
      </c>
      <c r="L683" s="64">
        <f t="shared" si="6"/>
        <v>0</v>
      </c>
      <c r="M683" s="67" t="str">
        <f>ifna(vlookup(A683,'RVtools V2.1'!A:I,8,0),"N/A")</f>
        <v>Infra Domain CTRL - NST</v>
      </c>
      <c r="N683" s="64">
        <f>IFERROR(__xludf.DUMMYFUNCTION("IF(REGEXMATCH(M683, ""(?i)"" &amp; JOIN(""|"", SPLIT(""kalisil"", "" ""))), 1, 0)"),0.0)</f>
        <v>0</v>
      </c>
      <c r="O683" s="64" t="str">
        <f>vlookup(A683,'RVtools V2.1'!A:H,7,0)</f>
        <v>T2</v>
      </c>
      <c r="P683" s="64">
        <f>if(vlookup(A683,'RVtools V2.1'!A:H,5,0)="oui",1,0)</f>
        <v>1</v>
      </c>
      <c r="Q683" s="64">
        <f>ifna(vlookup(A683,vCPU!A:B,2,0),"Unknown")</f>
        <v>2</v>
      </c>
      <c r="R683" s="66">
        <f>ifna(vlookup(A683,vMemory!A:C,3,0),"Unknown")</f>
        <v>8</v>
      </c>
      <c r="S683" s="66">
        <f>ifna(vlookup(A683,vDisk!A:C,3,0),"Unknown")</f>
        <v>110</v>
      </c>
      <c r="T683" s="67" t="str">
        <f t="array" ref="T683">IFS(
   L683=1, "No Lift &amp; Shift",
   J683=1, XLOOKUP(A683, 'Infra Study'!A:A, 'Infra Study'!P:P),
   I683=1, "No Lift &amp; Shift",
   H683=1, "GKE",
   K683=1, "GCNV",
   G683=1, "Lift &amp; Shift Prod",
   TRUE, "Lift &amp; Shift Noprod"
)</f>
        <v>Consolidation</v>
      </c>
      <c r="U683" s="67">
        <f t="shared" si="7"/>
        <v>0</v>
      </c>
      <c r="V683" s="68">
        <f>if(T683="Lift &amp; Shift Noprod",if( Y683=0,Assumptions!$B$5, Assumptions!$B$4),if(T683="Lift &amp; Shift Prod",if(AND(N683=1,O683="T1"),Assumptions!$B$6,Assumptions!$B$4),0))</f>
        <v>0</v>
      </c>
      <c r="W683" s="62">
        <f>if(V683&lt;&gt;0,if(Q683="Unknown", Assumptions!$B$42,If(Q683&gt;1,Q683,2)),0)</f>
        <v>0</v>
      </c>
      <c r="X683" s="69">
        <f>if(V683&lt;&gt;0,if(R683="Unknown", Assumptions!$B$43,R683),0)</f>
        <v>0</v>
      </c>
      <c r="Y683" s="68">
        <f t="shared" si="8"/>
        <v>0</v>
      </c>
      <c r="Z683" s="68">
        <f>if(V683&lt;&gt;0,if(  S683="Unknown", Assumptions!$B$44,S683),0)</f>
        <v>0</v>
      </c>
      <c r="AA683" s="68">
        <f>if(V683 ="N2",ifna(vlookup(W683&amp;"-"&amp;X683,'Ref. VM'!A:B,2,0),"Custom"),if(V683 ="E2" , ifna(vlookup(W683&amp;"-"&amp;X683,'Ref. VM'!D:E,2,0),"Custom"),if(V683="N2D",ifna(vlookup(W683&amp;"-"&amp;X683,'Ref. VM'!G:H,2,0),"Custom"),if(V683="N4",ifna(vlookup(W683&amp;"-"&amp;X683,'Ref. VM'!J:K,2,0),"Custom"),0))))</f>
        <v>0</v>
      </c>
      <c r="AB683" s="67">
        <f t="shared" si="9"/>
        <v>0</v>
      </c>
      <c r="AC683" s="67">
        <f t="shared" si="10"/>
        <v>0</v>
      </c>
      <c r="AD683" s="67">
        <f t="shared" si="11"/>
        <v>0</v>
      </c>
      <c r="AE683" s="62">
        <f>if(T683="Lift &amp; Shift Prod",730,if(T683="Lift &amp; Shift Noprod",Assumptions!$B$3,0))</f>
        <v>0</v>
      </c>
      <c r="AF683" s="70">
        <f>if( U683=0,0,if(Y683=0, ((vlookup(AB683,'SKU Pricing'!A:B,Assumptions!$B$2,0)*W683)+(vlookup(AC683,'SKU Pricing'!A:B,Assumptions!$B$2,0)*X683))*AE683,((vlookup(AB683,'SKU Pricing'!A:B,Assumptions!$B$2,0)*W683)+(vlookup(AC683,'SKU Pricing'!A:B,Assumptions!$B$2,0)*(W683*8))+(vlookup(AD683,'SKU Pricing'!A:B,Assumptions!$B$2,0)*(X683-(W683*8))))*AE683))</f>
        <v>0</v>
      </c>
      <c r="AG683" s="67">
        <f t="shared" si="12"/>
        <v>0</v>
      </c>
      <c r="AH683" s="70">
        <f>ifna(vlookup(AG683,'SKU Pricing'!A:B,Assumptions!$B$2,0)*W683*AE683,0)</f>
        <v>0</v>
      </c>
      <c r="AI683" s="62" t="str">
        <f t="shared" si="13"/>
        <v/>
      </c>
      <c r="AJ683" s="62" t="str">
        <f>if(V683&lt;&gt;0, if(T683="Lift &amp; Shift Noprod",Assumptions!$B$9,if(V683=Assumptions!$B$6,Assumptions!$B$10,if(P683=1,Assumptions!$B$8,Assumptions!$B$7))),"")</f>
        <v/>
      </c>
      <c r="AK683" s="69">
        <f t="shared" si="14"/>
        <v>0</v>
      </c>
      <c r="AL683" s="69">
        <f>if(AJ683="Hyperdisk Balanced",Assumptions!$B$11,0)</f>
        <v>0</v>
      </c>
      <c r="AM683" s="69">
        <f>if(AJ683="Hyperdisk Balanced",Assumptions!$B$12,0)</f>
        <v>0</v>
      </c>
      <c r="AN683" s="70">
        <f>if(AK683=0,0,if(AJ683="Hyperdisk Balanced",vlookup(AK683&amp;" provisioned space",'SKU Pricing'!A:B,Assumptions!$B$2,0)*Z683+vlookup(AK683&amp;" provisioned IOPS",'SKU Pricing'!A:B,Assumptions!$B$2,0)*AL683*730+vlookup(AK683&amp;" provisioned throughput",'SKU Pricing'!A:B,Assumptions!$B$2,0)*AM683*730,vlookup(AK683,'SKU Pricing'!A:B,Assumptions!$B$2,0)*Z683))</f>
        <v>0</v>
      </c>
      <c r="AO683" s="70">
        <f t="shared" si="15"/>
        <v>0</v>
      </c>
      <c r="AP683" s="71">
        <f t="shared" si="16"/>
        <v>0</v>
      </c>
      <c r="AQ683" s="70">
        <f>ifna(vlookup(AP683,'SKU Pricing'!A:B,Assumptions!$B$2,0)*AE683,0)</f>
        <v>0</v>
      </c>
      <c r="AR683" s="72">
        <v>0.0</v>
      </c>
    </row>
    <row r="684">
      <c r="A684" s="61" t="s">
        <v>827</v>
      </c>
      <c r="B684" s="62" t="str">
        <f>ifna(if(vlookup(A684,vOS!A:B,2,0)="","Unknown",vlookup(A684,vOS!A:B,2,0)),"Unknown")</f>
        <v>Microsoft Windows Server 2019 (64-bit)</v>
      </c>
      <c r="C684" s="62">
        <f>vlookup(B684,'OS Study'!A:D,2,0)</f>
        <v>0</v>
      </c>
      <c r="D684" s="62" t="str">
        <f>vlookup(B684,'OS Study'!A:D,3,0)</f>
        <v>Windows</v>
      </c>
      <c r="E684" s="62" t="str">
        <f>vlookup(B684,'OS Study'!A:D,4,0)</f>
        <v>Server</v>
      </c>
      <c r="F684" s="63" t="str">
        <f>vlookup(B684,'OS Study'!A:E,5,0)</f>
        <v>2019</v>
      </c>
      <c r="G684" s="62">
        <f>IF(vlookup(A684,'RVtools V2.1'!A:J,4,0)="non",0,1)</f>
        <v>1</v>
      </c>
      <c r="H684" s="62">
        <f>if(vlookup(A684,'RVtools V2.1'!A:K,11,0)="kube",1,0)</f>
        <v>0</v>
      </c>
      <c r="I684" s="62">
        <f t="shared" si="5"/>
        <v>0</v>
      </c>
      <c r="J684" s="62">
        <f>ifna(vlookup(A684,'Infra Study'!A:Q,17,0),0)</f>
        <v>1</v>
      </c>
      <c r="K684" s="64">
        <f>IFERROR(__xludf.DUMMYFUNCTION("N(REGEXMATCH(VLOOKUP(A684, 'RVtools V2.1'!A:H, 8, 0), ""^Serveur de fichiers""))"),0.0)</f>
        <v>0</v>
      </c>
      <c r="L684" s="64">
        <f t="shared" si="6"/>
        <v>0</v>
      </c>
      <c r="M684" s="67" t="str">
        <f>ifna(vlookup(A684,'RVtools V2.1'!A:I,8,0),"N/A")</f>
        <v>Infra Domain CTRL - NST</v>
      </c>
      <c r="N684" s="64">
        <f>IFERROR(__xludf.DUMMYFUNCTION("IF(REGEXMATCH(M684, ""(?i)"" &amp; JOIN(""|"", SPLIT(""kalisil"", "" ""))), 1, 0)"),0.0)</f>
        <v>0</v>
      </c>
      <c r="O684" s="64" t="str">
        <f>vlookup(A684,'RVtools V2.1'!A:H,7,0)</f>
        <v>T2</v>
      </c>
      <c r="P684" s="64">
        <f>if(vlookup(A684,'RVtools V2.1'!A:H,5,0)="oui",1,0)</f>
        <v>1</v>
      </c>
      <c r="Q684" s="64">
        <f>ifna(vlookup(A684,vCPU!A:B,2,0),"Unknown")</f>
        <v>2</v>
      </c>
      <c r="R684" s="66">
        <f>ifna(vlookup(A684,vMemory!A:C,3,0),"Unknown")</f>
        <v>8</v>
      </c>
      <c r="S684" s="66">
        <f>ifna(vlookup(A684,vDisk!A:C,3,0),"Unknown")</f>
        <v>154</v>
      </c>
      <c r="T684" s="67" t="str">
        <f t="array" ref="T684">IFS(
   L684=1, "No Lift &amp; Shift",
   J684=1, XLOOKUP(A684, 'Infra Study'!A:A, 'Infra Study'!P:P),
   I684=1, "No Lift &amp; Shift",
   H684=1, "GKE",
   K684=1, "GCNV",
   G684=1, "Lift &amp; Shift Prod",
   TRUE, "Lift &amp; Shift Noprod"
)</f>
        <v>Consolidation</v>
      </c>
      <c r="U684" s="67">
        <f t="shared" si="7"/>
        <v>0</v>
      </c>
      <c r="V684" s="68">
        <f>if(T684="Lift &amp; Shift Noprod",if( Y684=0,Assumptions!$B$5, Assumptions!$B$4),if(T684="Lift &amp; Shift Prod",if(AND(N684=1,O684="T1"),Assumptions!$B$6,Assumptions!$B$4),0))</f>
        <v>0</v>
      </c>
      <c r="W684" s="62">
        <f>if(V684&lt;&gt;0,if(Q684="Unknown", Assumptions!$B$42,If(Q684&gt;1,Q684,2)),0)</f>
        <v>0</v>
      </c>
      <c r="X684" s="69">
        <f>if(V684&lt;&gt;0,if(R684="Unknown", Assumptions!$B$43,R684),0)</f>
        <v>0</v>
      </c>
      <c r="Y684" s="68">
        <f t="shared" si="8"/>
        <v>0</v>
      </c>
      <c r="Z684" s="68">
        <f>if(V684&lt;&gt;0,if(  S684="Unknown", Assumptions!$B$44,S684),0)</f>
        <v>0</v>
      </c>
      <c r="AA684" s="68">
        <f>if(V684 ="N2",ifna(vlookup(W684&amp;"-"&amp;X684,'Ref. VM'!A:B,2,0),"Custom"),if(V684 ="E2" , ifna(vlookup(W684&amp;"-"&amp;X684,'Ref. VM'!D:E,2,0),"Custom"),if(V684="N2D",ifna(vlookup(W684&amp;"-"&amp;X684,'Ref. VM'!G:H,2,0),"Custom"),if(V684="N4",ifna(vlookup(W684&amp;"-"&amp;X684,'Ref. VM'!J:K,2,0),"Custom"),0))))</f>
        <v>0</v>
      </c>
      <c r="AB684" s="67">
        <f t="shared" si="9"/>
        <v>0</v>
      </c>
      <c r="AC684" s="67">
        <f t="shared" si="10"/>
        <v>0</v>
      </c>
      <c r="AD684" s="67">
        <f t="shared" si="11"/>
        <v>0</v>
      </c>
      <c r="AE684" s="62">
        <f>if(T684="Lift &amp; Shift Prod",730,if(T684="Lift &amp; Shift Noprod",Assumptions!$B$3,0))</f>
        <v>0</v>
      </c>
      <c r="AF684" s="70">
        <f>if( U684=0,0,if(Y684=0, ((vlookup(AB684,'SKU Pricing'!A:B,Assumptions!$B$2,0)*W684)+(vlookup(AC684,'SKU Pricing'!A:B,Assumptions!$B$2,0)*X684))*AE684,((vlookup(AB684,'SKU Pricing'!A:B,Assumptions!$B$2,0)*W684)+(vlookup(AC684,'SKU Pricing'!A:B,Assumptions!$B$2,0)*(W684*8))+(vlookup(AD684,'SKU Pricing'!A:B,Assumptions!$B$2,0)*(X684-(W684*8))))*AE684))</f>
        <v>0</v>
      </c>
      <c r="AG684" s="67">
        <f t="shared" si="12"/>
        <v>0</v>
      </c>
      <c r="AH684" s="70">
        <f>ifna(vlookup(AG684,'SKU Pricing'!A:B,Assumptions!$B$2,0)*W684*AE684,0)</f>
        <v>0</v>
      </c>
      <c r="AI684" s="62" t="str">
        <f t="shared" si="13"/>
        <v/>
      </c>
      <c r="AJ684" s="62" t="str">
        <f>if(V684&lt;&gt;0, if(T684="Lift &amp; Shift Noprod",Assumptions!$B$9,if(V684=Assumptions!$B$6,Assumptions!$B$10,if(P684=1,Assumptions!$B$8,Assumptions!$B$7))),"")</f>
        <v/>
      </c>
      <c r="AK684" s="69">
        <f t="shared" si="14"/>
        <v>0</v>
      </c>
      <c r="AL684" s="69">
        <f>if(AJ684="Hyperdisk Balanced",Assumptions!$B$11,0)</f>
        <v>0</v>
      </c>
      <c r="AM684" s="69">
        <f>if(AJ684="Hyperdisk Balanced",Assumptions!$B$12,0)</f>
        <v>0</v>
      </c>
      <c r="AN684" s="70">
        <f>if(AK684=0,0,if(AJ684="Hyperdisk Balanced",vlookup(AK684&amp;" provisioned space",'SKU Pricing'!A:B,Assumptions!$B$2,0)*Z684+vlookup(AK684&amp;" provisioned IOPS",'SKU Pricing'!A:B,Assumptions!$B$2,0)*AL684*730+vlookup(AK684&amp;" provisioned throughput",'SKU Pricing'!A:B,Assumptions!$B$2,0)*AM684*730,vlookup(AK684,'SKU Pricing'!A:B,Assumptions!$B$2,0)*Z684))</f>
        <v>0</v>
      </c>
      <c r="AO684" s="70">
        <f t="shared" si="15"/>
        <v>0</v>
      </c>
      <c r="AP684" s="71">
        <f t="shared" si="16"/>
        <v>0</v>
      </c>
      <c r="AQ684" s="70">
        <f>ifna(vlookup(AP684,'SKU Pricing'!A:B,Assumptions!$B$2,0)*AE684,0)</f>
        <v>0</v>
      </c>
      <c r="AR684" s="72">
        <v>0.0</v>
      </c>
    </row>
    <row r="685">
      <c r="A685" s="61" t="s">
        <v>828</v>
      </c>
      <c r="B685" s="62" t="str">
        <f>ifna(if(vlookup(A685,vOS!A:B,2,0)="","Unknown",vlookup(A685,vOS!A:B,2,0)),"Unknown")</f>
        <v>Microsoft Windows Server 2022 (64-bit)</v>
      </c>
      <c r="C685" s="62">
        <f>vlookup(B685,'OS Study'!A:D,2,0)</f>
        <v>0</v>
      </c>
      <c r="D685" s="62" t="str">
        <f>vlookup(B685,'OS Study'!A:D,3,0)</f>
        <v>Windows</v>
      </c>
      <c r="E685" s="62" t="str">
        <f>vlookup(B685,'OS Study'!A:D,4,0)</f>
        <v>Server</v>
      </c>
      <c r="F685" s="63" t="str">
        <f>vlookup(B685,'OS Study'!A:E,5,0)</f>
        <v>2022</v>
      </c>
      <c r="G685" s="62">
        <f>IF(vlookup(A685,'RVtools V2.1'!A:J,4,0)="non",0,1)</f>
        <v>1</v>
      </c>
      <c r="H685" s="62">
        <f>if(vlookup(A685,'RVtools V2.1'!A:K,11,0)="kube",1,0)</f>
        <v>0</v>
      </c>
      <c r="I685" s="62">
        <f t="shared" si="5"/>
        <v>0</v>
      </c>
      <c r="J685" s="62">
        <f>ifna(vlookup(A685,'Infra Study'!A:Q,17,0),0)</f>
        <v>1</v>
      </c>
      <c r="K685" s="64">
        <f>IFERROR(__xludf.DUMMYFUNCTION("N(REGEXMATCH(VLOOKUP(A685, 'RVtools V2.1'!A:H, 8, 0), ""^Serveur de fichiers""))"),0.0)</f>
        <v>0</v>
      </c>
      <c r="L685" s="64">
        <f t="shared" si="6"/>
        <v>0</v>
      </c>
      <c r="M685" s="67" t="str">
        <f>ifna(vlookup(A685,'RVtools V2.1'!A:I,8,0),"N/A")</f>
        <v>Infra Domain CTRL - NST</v>
      </c>
      <c r="N685" s="64">
        <f>IFERROR(__xludf.DUMMYFUNCTION("IF(REGEXMATCH(M685, ""(?i)"" &amp; JOIN(""|"", SPLIT(""kalisil"", "" ""))), 1, 0)"),0.0)</f>
        <v>0</v>
      </c>
      <c r="O685" s="64" t="str">
        <f>vlookup(A685,'RVtools V2.1'!A:H,7,0)</f>
        <v>T2</v>
      </c>
      <c r="P685" s="64">
        <f>if(vlookup(A685,'RVtools V2.1'!A:H,5,0)="oui",1,0)</f>
        <v>1</v>
      </c>
      <c r="Q685" s="64">
        <f>ifna(vlookup(A685,vCPU!A:B,2,0),"Unknown")</f>
        <v>4</v>
      </c>
      <c r="R685" s="66">
        <f>ifna(vlookup(A685,vMemory!A:C,3,0),"Unknown")</f>
        <v>8</v>
      </c>
      <c r="S685" s="66">
        <f>ifna(vlookup(A685,vDisk!A:C,3,0),"Unknown")</f>
        <v>114</v>
      </c>
      <c r="T685" s="67" t="str">
        <f t="array" ref="T685">IFS(
   L685=1, "No Lift &amp; Shift",
   J685=1, XLOOKUP(A685, 'Infra Study'!A:A, 'Infra Study'!P:P),
   I685=1, "No Lift &amp; Shift",
   H685=1, "GKE",
   K685=1, "GCNV",
   G685=1, "Lift &amp; Shift Prod",
   TRUE, "Lift &amp; Shift Noprod"
)</f>
        <v>Consolidation</v>
      </c>
      <c r="U685" s="67">
        <f t="shared" si="7"/>
        <v>0</v>
      </c>
      <c r="V685" s="68">
        <f>if(T685="Lift &amp; Shift Noprod",if( Y685=0,Assumptions!$B$5, Assumptions!$B$4),if(T685="Lift &amp; Shift Prod",if(AND(N685=1,O685="T1"),Assumptions!$B$6,Assumptions!$B$4),0))</f>
        <v>0</v>
      </c>
      <c r="W685" s="62">
        <f>if(V685&lt;&gt;0,if(Q685="Unknown", Assumptions!$B$42,If(Q685&gt;1,Q685,2)),0)</f>
        <v>0</v>
      </c>
      <c r="X685" s="69">
        <f>if(V685&lt;&gt;0,if(R685="Unknown", Assumptions!$B$43,R685),0)</f>
        <v>0</v>
      </c>
      <c r="Y685" s="68">
        <f t="shared" si="8"/>
        <v>0</v>
      </c>
      <c r="Z685" s="68">
        <f>if(V685&lt;&gt;0,if(  S685="Unknown", Assumptions!$B$44,S685),0)</f>
        <v>0</v>
      </c>
      <c r="AA685" s="68">
        <f>if(V685 ="N2",ifna(vlookup(W685&amp;"-"&amp;X685,'Ref. VM'!A:B,2,0),"Custom"),if(V685 ="E2" , ifna(vlookup(W685&amp;"-"&amp;X685,'Ref. VM'!D:E,2,0),"Custom"),if(V685="N2D",ifna(vlookup(W685&amp;"-"&amp;X685,'Ref. VM'!G:H,2,0),"Custom"),if(V685="N4",ifna(vlookup(W685&amp;"-"&amp;X685,'Ref. VM'!J:K,2,0),"Custom"),0))))</f>
        <v>0</v>
      </c>
      <c r="AB685" s="67">
        <f t="shared" si="9"/>
        <v>0</v>
      </c>
      <c r="AC685" s="67">
        <f t="shared" si="10"/>
        <v>0</v>
      </c>
      <c r="AD685" s="67">
        <f t="shared" si="11"/>
        <v>0</v>
      </c>
      <c r="AE685" s="62">
        <f>if(T685="Lift &amp; Shift Prod",730,if(T685="Lift &amp; Shift Noprod",Assumptions!$B$3,0))</f>
        <v>0</v>
      </c>
      <c r="AF685" s="70">
        <f>if( U685=0,0,if(Y685=0, ((vlookup(AB685,'SKU Pricing'!A:B,Assumptions!$B$2,0)*W685)+(vlookup(AC685,'SKU Pricing'!A:B,Assumptions!$B$2,0)*X685))*AE685,((vlookup(AB685,'SKU Pricing'!A:B,Assumptions!$B$2,0)*W685)+(vlookup(AC685,'SKU Pricing'!A:B,Assumptions!$B$2,0)*(W685*8))+(vlookup(AD685,'SKU Pricing'!A:B,Assumptions!$B$2,0)*(X685-(W685*8))))*AE685))</f>
        <v>0</v>
      </c>
      <c r="AG685" s="67">
        <f t="shared" si="12"/>
        <v>0</v>
      </c>
      <c r="AH685" s="70">
        <f>ifna(vlookup(AG685,'SKU Pricing'!A:B,Assumptions!$B$2,0)*W685*AE685,0)</f>
        <v>0</v>
      </c>
      <c r="AI685" s="62" t="str">
        <f t="shared" si="13"/>
        <v/>
      </c>
      <c r="AJ685" s="62" t="str">
        <f>if(V685&lt;&gt;0, if(T685="Lift &amp; Shift Noprod",Assumptions!$B$9,if(V685=Assumptions!$B$6,Assumptions!$B$10,if(P685=1,Assumptions!$B$8,Assumptions!$B$7))),"")</f>
        <v/>
      </c>
      <c r="AK685" s="69">
        <f t="shared" si="14"/>
        <v>0</v>
      </c>
      <c r="AL685" s="69">
        <f>if(AJ685="Hyperdisk Balanced",Assumptions!$B$11,0)</f>
        <v>0</v>
      </c>
      <c r="AM685" s="69">
        <f>if(AJ685="Hyperdisk Balanced",Assumptions!$B$12,0)</f>
        <v>0</v>
      </c>
      <c r="AN685" s="70">
        <f>if(AK685=0,0,if(AJ685="Hyperdisk Balanced",vlookup(AK685&amp;" provisioned space",'SKU Pricing'!A:B,Assumptions!$B$2,0)*Z685+vlookup(AK685&amp;" provisioned IOPS",'SKU Pricing'!A:B,Assumptions!$B$2,0)*AL685*730+vlookup(AK685&amp;" provisioned throughput",'SKU Pricing'!A:B,Assumptions!$B$2,0)*AM685*730,vlookup(AK685,'SKU Pricing'!A:B,Assumptions!$B$2,0)*Z685))</f>
        <v>0</v>
      </c>
      <c r="AO685" s="70">
        <f t="shared" si="15"/>
        <v>0</v>
      </c>
      <c r="AP685" s="71">
        <f t="shared" si="16"/>
        <v>0</v>
      </c>
      <c r="AQ685" s="70">
        <f>ifna(vlookup(AP685,'SKU Pricing'!A:B,Assumptions!$B$2,0)*AE685,0)</f>
        <v>0</v>
      </c>
      <c r="AR685" s="72">
        <v>0.0</v>
      </c>
    </row>
    <row r="686">
      <c r="A686" s="61" t="s">
        <v>829</v>
      </c>
      <c r="B686" s="62" t="str">
        <f>ifna(if(vlookup(A686,vOS!A:B,2,0)="","Unknown",vlookup(A686,vOS!A:B,2,0)),"Unknown")</f>
        <v>Microsoft Windows Server 2019 (64-bit)</v>
      </c>
      <c r="C686" s="62">
        <f>vlookup(B686,'OS Study'!A:D,2,0)</f>
        <v>0</v>
      </c>
      <c r="D686" s="62" t="str">
        <f>vlookup(B686,'OS Study'!A:D,3,0)</f>
        <v>Windows</v>
      </c>
      <c r="E686" s="62" t="str">
        <f>vlookup(B686,'OS Study'!A:D,4,0)</f>
        <v>Server</v>
      </c>
      <c r="F686" s="63" t="str">
        <f>vlookup(B686,'OS Study'!A:E,5,0)</f>
        <v>2019</v>
      </c>
      <c r="G686" s="62">
        <f>IF(vlookup(A686,'RVtools V2.1'!A:J,4,0)="non",0,1)</f>
        <v>1</v>
      </c>
      <c r="H686" s="62">
        <f>if(vlookup(A686,'RVtools V2.1'!A:K,11,0)="kube",1,0)</f>
        <v>0</v>
      </c>
      <c r="I686" s="62">
        <f t="shared" si="5"/>
        <v>0</v>
      </c>
      <c r="J686" s="62">
        <f>ifna(vlookup(A686,'Infra Study'!A:Q,17,0),0)</f>
        <v>1</v>
      </c>
      <c r="K686" s="64">
        <f>IFERROR(__xludf.DUMMYFUNCTION("N(REGEXMATCH(VLOOKUP(A686, 'RVtools V2.1'!A:H, 8, 0), ""^Serveur de fichiers""))"),0.0)</f>
        <v>0</v>
      </c>
      <c r="L686" s="64">
        <f t="shared" si="6"/>
        <v>0</v>
      </c>
      <c r="M686" s="67" t="str">
        <f>ifna(vlookup(A686,'RVtools V2.1'!A:I,8,0),"N/A")</f>
        <v>Infra Domain CTRL - NST</v>
      </c>
      <c r="N686" s="64">
        <f>IFERROR(__xludf.DUMMYFUNCTION("IF(REGEXMATCH(M686, ""(?i)"" &amp; JOIN(""|"", SPLIT(""kalisil"", "" ""))), 1, 0)"),0.0)</f>
        <v>0</v>
      </c>
      <c r="O686" s="64" t="str">
        <f>vlookup(A686,'RVtools V2.1'!A:H,7,0)</f>
        <v>T2</v>
      </c>
      <c r="P686" s="64">
        <f>if(vlookup(A686,'RVtools V2.1'!A:H,5,0)="oui",1,0)</f>
        <v>1</v>
      </c>
      <c r="Q686" s="64">
        <f>ifna(vlookup(A686,vCPU!A:B,2,0),"Unknown")</f>
        <v>2</v>
      </c>
      <c r="R686" s="66">
        <f>ifna(vlookup(A686,vMemory!A:C,3,0),"Unknown")</f>
        <v>8</v>
      </c>
      <c r="S686" s="66">
        <f>ifna(vlookup(A686,vDisk!A:C,3,0),"Unknown")</f>
        <v>108</v>
      </c>
      <c r="T686" s="67" t="str">
        <f t="array" ref="T686">IFS(
   L686=1, "No Lift &amp; Shift",
   J686=1, XLOOKUP(A686, 'Infra Study'!A:A, 'Infra Study'!P:P),
   I686=1, "No Lift &amp; Shift",
   H686=1, "GKE",
   K686=1, "GCNV",
   G686=1, "Lift &amp; Shift Prod",
   TRUE, "Lift &amp; Shift Noprod"
)</f>
        <v>Consolidation</v>
      </c>
      <c r="U686" s="67">
        <f t="shared" si="7"/>
        <v>0</v>
      </c>
      <c r="V686" s="68">
        <f>if(T686="Lift &amp; Shift Noprod",if( Y686=0,Assumptions!$B$5, Assumptions!$B$4),if(T686="Lift &amp; Shift Prod",if(AND(N686=1,O686="T1"),Assumptions!$B$6,Assumptions!$B$4),0))</f>
        <v>0</v>
      </c>
      <c r="W686" s="62">
        <f>if(V686&lt;&gt;0,if(Q686="Unknown", Assumptions!$B$42,If(Q686&gt;1,Q686,2)),0)</f>
        <v>0</v>
      </c>
      <c r="X686" s="69">
        <f>if(V686&lt;&gt;0,if(R686="Unknown", Assumptions!$B$43,R686),0)</f>
        <v>0</v>
      </c>
      <c r="Y686" s="68">
        <f t="shared" si="8"/>
        <v>0</v>
      </c>
      <c r="Z686" s="68">
        <f>if(V686&lt;&gt;0,if(  S686="Unknown", Assumptions!$B$44,S686),0)</f>
        <v>0</v>
      </c>
      <c r="AA686" s="68">
        <f>if(V686 ="N2",ifna(vlookup(W686&amp;"-"&amp;X686,'Ref. VM'!A:B,2,0),"Custom"),if(V686 ="E2" , ifna(vlookup(W686&amp;"-"&amp;X686,'Ref. VM'!D:E,2,0),"Custom"),if(V686="N2D",ifna(vlookup(W686&amp;"-"&amp;X686,'Ref. VM'!G:H,2,0),"Custom"),if(V686="N4",ifna(vlookup(W686&amp;"-"&amp;X686,'Ref. VM'!J:K,2,0),"Custom"),0))))</f>
        <v>0</v>
      </c>
      <c r="AB686" s="67">
        <f t="shared" si="9"/>
        <v>0</v>
      </c>
      <c r="AC686" s="67">
        <f t="shared" si="10"/>
        <v>0</v>
      </c>
      <c r="AD686" s="67">
        <f t="shared" si="11"/>
        <v>0</v>
      </c>
      <c r="AE686" s="62">
        <f>if(T686="Lift &amp; Shift Prod",730,if(T686="Lift &amp; Shift Noprod",Assumptions!$B$3,0))</f>
        <v>0</v>
      </c>
      <c r="AF686" s="70">
        <f>if( U686=0,0,if(Y686=0, ((vlookup(AB686,'SKU Pricing'!A:B,Assumptions!$B$2,0)*W686)+(vlookup(AC686,'SKU Pricing'!A:B,Assumptions!$B$2,0)*X686))*AE686,((vlookup(AB686,'SKU Pricing'!A:B,Assumptions!$B$2,0)*W686)+(vlookup(AC686,'SKU Pricing'!A:B,Assumptions!$B$2,0)*(W686*8))+(vlookup(AD686,'SKU Pricing'!A:B,Assumptions!$B$2,0)*(X686-(W686*8))))*AE686))</f>
        <v>0</v>
      </c>
      <c r="AG686" s="67">
        <f t="shared" si="12"/>
        <v>0</v>
      </c>
      <c r="AH686" s="70">
        <f>ifna(vlookup(AG686,'SKU Pricing'!A:B,Assumptions!$B$2,0)*W686*AE686,0)</f>
        <v>0</v>
      </c>
      <c r="AI686" s="62" t="str">
        <f t="shared" si="13"/>
        <v/>
      </c>
      <c r="AJ686" s="62" t="str">
        <f>if(V686&lt;&gt;0, if(T686="Lift &amp; Shift Noprod",Assumptions!$B$9,if(V686=Assumptions!$B$6,Assumptions!$B$10,if(P686=1,Assumptions!$B$8,Assumptions!$B$7))),"")</f>
        <v/>
      </c>
      <c r="AK686" s="69">
        <f t="shared" si="14"/>
        <v>0</v>
      </c>
      <c r="AL686" s="69">
        <f>if(AJ686="Hyperdisk Balanced",Assumptions!$B$11,0)</f>
        <v>0</v>
      </c>
      <c r="AM686" s="69">
        <f>if(AJ686="Hyperdisk Balanced",Assumptions!$B$12,0)</f>
        <v>0</v>
      </c>
      <c r="AN686" s="70">
        <f>if(AK686=0,0,if(AJ686="Hyperdisk Balanced",vlookup(AK686&amp;" provisioned space",'SKU Pricing'!A:B,Assumptions!$B$2,0)*Z686+vlookup(AK686&amp;" provisioned IOPS",'SKU Pricing'!A:B,Assumptions!$B$2,0)*AL686*730+vlookup(AK686&amp;" provisioned throughput",'SKU Pricing'!A:B,Assumptions!$B$2,0)*AM686*730,vlookup(AK686,'SKU Pricing'!A:B,Assumptions!$B$2,0)*Z686))</f>
        <v>0</v>
      </c>
      <c r="AO686" s="70">
        <f t="shared" si="15"/>
        <v>0</v>
      </c>
      <c r="AP686" s="71">
        <f t="shared" si="16"/>
        <v>0</v>
      </c>
      <c r="AQ686" s="70">
        <f>ifna(vlookup(AP686,'SKU Pricing'!A:B,Assumptions!$B$2,0)*AE686,0)</f>
        <v>0</v>
      </c>
      <c r="AR686" s="72">
        <v>0.0</v>
      </c>
    </row>
    <row r="687">
      <c r="A687" s="61" t="s">
        <v>830</v>
      </c>
      <c r="B687" s="62" t="str">
        <f>ifna(if(vlookup(A687,vOS!A:B,2,0)="","Unknown",vlookup(A687,vOS!A:B,2,0)),"Unknown")</f>
        <v>Microsoft Windows Server 2019 (64-bit)</v>
      </c>
      <c r="C687" s="62">
        <f>vlookup(B687,'OS Study'!A:D,2,0)</f>
        <v>0</v>
      </c>
      <c r="D687" s="62" t="str">
        <f>vlookup(B687,'OS Study'!A:D,3,0)</f>
        <v>Windows</v>
      </c>
      <c r="E687" s="62" t="str">
        <f>vlookup(B687,'OS Study'!A:D,4,0)</f>
        <v>Server</v>
      </c>
      <c r="F687" s="63" t="str">
        <f>vlookup(B687,'OS Study'!A:E,5,0)</f>
        <v>2019</v>
      </c>
      <c r="G687" s="62">
        <f>IF(vlookup(A687,'RVtools V2.1'!A:J,4,0)="non",0,1)</f>
        <v>1</v>
      </c>
      <c r="H687" s="62">
        <f>if(vlookup(A687,'RVtools V2.1'!A:K,11,0)="kube",1,0)</f>
        <v>0</v>
      </c>
      <c r="I687" s="62">
        <f t="shared" si="5"/>
        <v>0</v>
      </c>
      <c r="J687" s="62">
        <f>ifna(vlookup(A687,'Infra Study'!A:Q,17,0),0)</f>
        <v>1</v>
      </c>
      <c r="K687" s="64">
        <f>IFERROR(__xludf.DUMMYFUNCTION("N(REGEXMATCH(VLOOKUP(A687, 'RVtools V2.1'!A:H, 8, 0), ""^Serveur de fichiers""))"),0.0)</f>
        <v>0</v>
      </c>
      <c r="L687" s="64">
        <f t="shared" si="6"/>
        <v>0</v>
      </c>
      <c r="M687" s="67" t="str">
        <f>ifna(vlookup(A687,'RVtools V2.1'!A:I,8,0),"N/A")</f>
        <v>Infra Domain CTRL - NST</v>
      </c>
      <c r="N687" s="64">
        <f>IFERROR(__xludf.DUMMYFUNCTION("IF(REGEXMATCH(M687, ""(?i)"" &amp; JOIN(""|"", SPLIT(""kalisil"", "" ""))), 1, 0)"),0.0)</f>
        <v>0</v>
      </c>
      <c r="O687" s="64" t="str">
        <f>vlookup(A687,'RVtools V2.1'!A:H,7,0)</f>
        <v>T2</v>
      </c>
      <c r="P687" s="64">
        <f>if(vlookup(A687,'RVtools V2.1'!A:H,5,0)="oui",1,0)</f>
        <v>1</v>
      </c>
      <c r="Q687" s="64">
        <f>ifna(vlookup(A687,vCPU!A:B,2,0),"Unknown")</f>
        <v>2</v>
      </c>
      <c r="R687" s="66">
        <f>ifna(vlookup(A687,vMemory!A:C,3,0),"Unknown")</f>
        <v>8</v>
      </c>
      <c r="S687" s="66">
        <f>ifna(vlookup(A687,vDisk!A:C,3,0),"Unknown")</f>
        <v>64</v>
      </c>
      <c r="T687" s="67" t="str">
        <f t="array" ref="T687">IFS(
   L687=1, "No Lift &amp; Shift",
   J687=1, XLOOKUP(A687, 'Infra Study'!A:A, 'Infra Study'!P:P),
   I687=1, "No Lift &amp; Shift",
   H687=1, "GKE",
   K687=1, "GCNV",
   G687=1, "Lift &amp; Shift Prod",
   TRUE, "Lift &amp; Shift Noprod"
)</f>
        <v>Consolidation</v>
      </c>
      <c r="U687" s="67">
        <f t="shared" si="7"/>
        <v>0</v>
      </c>
      <c r="V687" s="68">
        <f>if(T687="Lift &amp; Shift Noprod",if( Y687=0,Assumptions!$B$5, Assumptions!$B$4),if(T687="Lift &amp; Shift Prod",if(AND(N687=1,O687="T1"),Assumptions!$B$6,Assumptions!$B$4),0))</f>
        <v>0</v>
      </c>
      <c r="W687" s="62">
        <f>if(V687&lt;&gt;0,if(Q687="Unknown", Assumptions!$B$42,If(Q687&gt;1,Q687,2)),0)</f>
        <v>0</v>
      </c>
      <c r="X687" s="69">
        <f>if(V687&lt;&gt;0,if(R687="Unknown", Assumptions!$B$43,R687),0)</f>
        <v>0</v>
      </c>
      <c r="Y687" s="68">
        <f t="shared" si="8"/>
        <v>0</v>
      </c>
      <c r="Z687" s="68">
        <f>if(V687&lt;&gt;0,if(  S687="Unknown", Assumptions!$B$44,S687),0)</f>
        <v>0</v>
      </c>
      <c r="AA687" s="68">
        <f>if(V687 ="N2",ifna(vlookup(W687&amp;"-"&amp;X687,'Ref. VM'!A:B,2,0),"Custom"),if(V687 ="E2" , ifna(vlookup(W687&amp;"-"&amp;X687,'Ref. VM'!D:E,2,0),"Custom"),if(V687="N2D",ifna(vlookup(W687&amp;"-"&amp;X687,'Ref. VM'!G:H,2,0),"Custom"),if(V687="N4",ifna(vlookup(W687&amp;"-"&amp;X687,'Ref. VM'!J:K,2,0),"Custom"),0))))</f>
        <v>0</v>
      </c>
      <c r="AB687" s="67">
        <f t="shared" si="9"/>
        <v>0</v>
      </c>
      <c r="AC687" s="67">
        <f t="shared" si="10"/>
        <v>0</v>
      </c>
      <c r="AD687" s="67">
        <f t="shared" si="11"/>
        <v>0</v>
      </c>
      <c r="AE687" s="62">
        <f>if(T687="Lift &amp; Shift Prod",730,if(T687="Lift &amp; Shift Noprod",Assumptions!$B$3,0))</f>
        <v>0</v>
      </c>
      <c r="AF687" s="70">
        <f>if( U687=0,0,if(Y687=0, ((vlookup(AB687,'SKU Pricing'!A:B,Assumptions!$B$2,0)*W687)+(vlookup(AC687,'SKU Pricing'!A:B,Assumptions!$B$2,0)*X687))*AE687,((vlookup(AB687,'SKU Pricing'!A:B,Assumptions!$B$2,0)*W687)+(vlookup(AC687,'SKU Pricing'!A:B,Assumptions!$B$2,0)*(W687*8))+(vlookup(AD687,'SKU Pricing'!A:B,Assumptions!$B$2,0)*(X687-(W687*8))))*AE687))</f>
        <v>0</v>
      </c>
      <c r="AG687" s="67">
        <f t="shared" si="12"/>
        <v>0</v>
      </c>
      <c r="AH687" s="70">
        <f>ifna(vlookup(AG687,'SKU Pricing'!A:B,Assumptions!$B$2,0)*W687*AE687,0)</f>
        <v>0</v>
      </c>
      <c r="AI687" s="62" t="str">
        <f t="shared" si="13"/>
        <v/>
      </c>
      <c r="AJ687" s="62" t="str">
        <f>if(V687&lt;&gt;0, if(T687="Lift &amp; Shift Noprod",Assumptions!$B$9,if(V687=Assumptions!$B$6,Assumptions!$B$10,if(P687=1,Assumptions!$B$8,Assumptions!$B$7))),"")</f>
        <v/>
      </c>
      <c r="AK687" s="69">
        <f t="shared" si="14"/>
        <v>0</v>
      </c>
      <c r="AL687" s="69">
        <f>if(AJ687="Hyperdisk Balanced",Assumptions!$B$11,0)</f>
        <v>0</v>
      </c>
      <c r="AM687" s="69">
        <f>if(AJ687="Hyperdisk Balanced",Assumptions!$B$12,0)</f>
        <v>0</v>
      </c>
      <c r="AN687" s="70">
        <f>if(AK687=0,0,if(AJ687="Hyperdisk Balanced",vlookup(AK687&amp;" provisioned space",'SKU Pricing'!A:B,Assumptions!$B$2,0)*Z687+vlookup(AK687&amp;" provisioned IOPS",'SKU Pricing'!A:B,Assumptions!$B$2,0)*AL687*730+vlookup(AK687&amp;" provisioned throughput",'SKU Pricing'!A:B,Assumptions!$B$2,0)*AM687*730,vlookup(AK687,'SKU Pricing'!A:B,Assumptions!$B$2,0)*Z687))</f>
        <v>0</v>
      </c>
      <c r="AO687" s="70">
        <f t="shared" si="15"/>
        <v>0</v>
      </c>
      <c r="AP687" s="71">
        <f t="shared" si="16"/>
        <v>0</v>
      </c>
      <c r="AQ687" s="70">
        <f>ifna(vlookup(AP687,'SKU Pricing'!A:B,Assumptions!$B$2,0)*AE687,0)</f>
        <v>0</v>
      </c>
      <c r="AR687" s="72">
        <v>0.0</v>
      </c>
    </row>
    <row r="688">
      <c r="A688" s="61" t="s">
        <v>831</v>
      </c>
      <c r="B688" s="62" t="str">
        <f>ifna(if(vlookup(A688,vOS!A:B,2,0)="","Unknown",vlookup(A688,vOS!A:B,2,0)),"Unknown")</f>
        <v>Microsoft Windows Server 2025 (64-bit)</v>
      </c>
      <c r="C688" s="62">
        <f>vlookup(B688,'OS Study'!A:D,2,0)</f>
        <v>0</v>
      </c>
      <c r="D688" s="62" t="str">
        <f>vlookup(B688,'OS Study'!A:D,3,0)</f>
        <v>Windows</v>
      </c>
      <c r="E688" s="62" t="str">
        <f>vlookup(B688,'OS Study'!A:D,4,0)</f>
        <v>Server</v>
      </c>
      <c r="F688" s="63" t="str">
        <f>vlookup(B688,'OS Study'!A:E,5,0)</f>
        <v>2025</v>
      </c>
      <c r="G688" s="62">
        <f>IF(vlookup(A688,'RVtools V2.1'!A:J,4,0)="non",0,1)</f>
        <v>1</v>
      </c>
      <c r="H688" s="62">
        <f>if(vlookup(A688,'RVtools V2.1'!A:K,11,0)="kube",1,0)</f>
        <v>0</v>
      </c>
      <c r="I688" s="62">
        <f t="shared" si="5"/>
        <v>0</v>
      </c>
      <c r="J688" s="62">
        <f>ifna(vlookup(A688,'Infra Study'!A:Q,17,0),0)</f>
        <v>0</v>
      </c>
      <c r="K688" s="64">
        <f>IFERROR(__xludf.DUMMYFUNCTION("N(REGEXMATCH(VLOOKUP(A688, 'RVtools V2.1'!A:H, 8, 0), ""^Serveur de fichiers""))"),0.0)</f>
        <v>0</v>
      </c>
      <c r="L688" s="64">
        <f t="shared" si="6"/>
        <v>0</v>
      </c>
      <c r="M688" s="67" t="str">
        <f>ifna(vlookup(A688,'RVtools V2.1'!A:I,8,0),"N/A")</f>
        <v>Infra Domain CTRL - NST</v>
      </c>
      <c r="N688" s="64">
        <f>IFERROR(__xludf.DUMMYFUNCTION("IF(REGEXMATCH(M688, ""(?i)"" &amp; JOIN(""|"", SPLIT(""kalisil"", "" ""))), 1, 0)"),0.0)</f>
        <v>0</v>
      </c>
      <c r="O688" s="64" t="str">
        <f>vlookup(A688,'RVtools V2.1'!A:H,7,0)</f>
        <v>T2</v>
      </c>
      <c r="P688" s="64">
        <f>if(vlookup(A688,'RVtools V2.1'!A:H,5,0)="oui",1,0)</f>
        <v>0</v>
      </c>
      <c r="Q688" s="64">
        <f>ifna(vlookup(A688,vCPU!A:B,2,0),"Unknown")</f>
        <v>4</v>
      </c>
      <c r="R688" s="66">
        <f>ifna(vlookup(A688,vMemory!A:C,3,0),"Unknown")</f>
        <v>8</v>
      </c>
      <c r="S688" s="66">
        <f>ifna(vlookup(A688,vDisk!A:C,3,0),"Unknown")</f>
        <v>118</v>
      </c>
      <c r="T688" s="67" t="str">
        <f t="array" ref="T688">IFS(
   L688=1, "No Lift &amp; Shift",
   J688=1, XLOOKUP(A688, 'Infra Study'!A:A, 'Infra Study'!P:P),
   I688=1, "No Lift &amp; Shift",
   H688=1, "GKE",
   K688=1, "GCNV",
   G688=1, "Lift &amp; Shift Prod",
   TRUE, "Lift &amp; Shift Noprod"
)</f>
        <v>Lift &amp; Shift Prod</v>
      </c>
      <c r="U688" s="67">
        <f t="shared" si="7"/>
        <v>1</v>
      </c>
      <c r="V688" s="68" t="str">
        <f>if(T688="Lift &amp; Shift Noprod",if( Y688=0,Assumptions!$B$5, Assumptions!$B$4),if(T688="Lift &amp; Shift Prod",if(AND(N688=1,O688="T1"),Assumptions!$B$6,Assumptions!$B$4),0))</f>
        <v>N2D</v>
      </c>
      <c r="W688" s="69">
        <f>if(V688&lt;&gt;0,if(Q688="Unknown", Assumptions!$B$42,If(Q688&gt;1,Q688,2)),0)</f>
        <v>4</v>
      </c>
      <c r="X688" s="69">
        <f>if(V688&lt;&gt;0,if(R688="Unknown", Assumptions!$B$43,R688),0)</f>
        <v>8</v>
      </c>
      <c r="Y688" s="68">
        <f t="shared" si="8"/>
        <v>0</v>
      </c>
      <c r="Z688" s="68">
        <f>if(V688&lt;&gt;0,if(  S688="Unknown", Assumptions!$B$44,S688),0)</f>
        <v>118</v>
      </c>
      <c r="AA688" s="68" t="str">
        <f>if(V688 ="N2",ifna(vlookup(W688&amp;"-"&amp;X688,'Ref. VM'!A:B,2,0),"Custom"),if(V688 ="E2" , ifna(vlookup(W688&amp;"-"&amp;X688,'Ref. VM'!D:E,2,0),"Custom"),if(V688="N2D",ifna(vlookup(W688&amp;"-"&amp;X688,'Ref. VM'!G:H,2,0),"Custom"),if(V688="N4",ifna(vlookup(W688&amp;"-"&amp;X688,'Ref. VM'!J:K,2,0),"Custom"),0))))</f>
        <v>Custom</v>
      </c>
      <c r="AB688" s="67" t="str">
        <f t="shared" si="9"/>
        <v>N2D-Custom vCPUs-CUD 3y</v>
      </c>
      <c r="AC688" s="67" t="str">
        <f t="shared" si="10"/>
        <v>N2D-Custom RAM-CUD 3y</v>
      </c>
      <c r="AD688" s="67">
        <f t="shared" si="11"/>
        <v>0</v>
      </c>
      <c r="AE688" s="62">
        <f>if(T688="Lift &amp; Shift Prod",730,if(T688="Lift &amp; Shift Noprod",Assumptions!$B$3,0))</f>
        <v>730</v>
      </c>
      <c r="AF688" s="70">
        <f>if( U688=0,0,if(Y688=0, ((vlookup(AB688,'SKU Pricing'!A:B,Assumptions!$B$2,0)*W688)+(vlookup(AC688,'SKU Pricing'!A:B,Assumptions!$B$2,0)*X688))*AE688,((vlookup(AB688,'SKU Pricing'!A:B,Assumptions!$B$2,0)*W688)+(vlookup(AC688,'SKU Pricing'!A:B,Assumptions!$B$2,0)*(W688*8))+(vlookup(AD688,'SKU Pricing'!A:B,Assumptions!$B$2,0)*(X688-(W688*8))))*AE688))</f>
        <v>55.81665264</v>
      </c>
      <c r="AG688" s="67" t="str">
        <f t="shared" si="12"/>
        <v>Windows Server</v>
      </c>
      <c r="AH688" s="70">
        <f>ifna(vlookup(AG688,'SKU Pricing'!A:B,Assumptions!$B$2,0)*W688*AE688,0)</f>
        <v>134.32</v>
      </c>
      <c r="AI688" s="62" t="str">
        <f t="shared" si="13"/>
        <v/>
      </c>
      <c r="AJ688" s="62" t="str">
        <f>if(V688&lt;&gt;0, if(T688="Lift &amp; Shift Noprod",Assumptions!$B$9,if(V688=Assumptions!$B$6,Assumptions!$B$10,if(P688=1,Assumptions!$B$8,Assumptions!$B$7))),"")</f>
        <v>Balanced</v>
      </c>
      <c r="AK688" s="69" t="str">
        <f t="shared" si="14"/>
        <v>Balanced</v>
      </c>
      <c r="AL688" s="69">
        <f>if(AJ688="Hyperdisk Balanced",Assumptions!$B$11,0)</f>
        <v>0</v>
      </c>
      <c r="AM688" s="69">
        <f>if(AJ688="Hyperdisk Balanced",Assumptions!$B$12,0)</f>
        <v>0</v>
      </c>
      <c r="AN688" s="70">
        <f>if(AK688=0,0,if(AJ688="Hyperdisk Balanced",vlookup(AK688&amp;" provisioned space",'SKU Pricing'!A:B,Assumptions!$B$2,0)*Z688+vlookup(AK688&amp;" provisioned IOPS",'SKU Pricing'!A:B,Assumptions!$B$2,0)*AL688*730+vlookup(AK688&amp;" provisioned throughput",'SKU Pricing'!A:B,Assumptions!$B$2,0)*AM688*730,vlookup(AK688,'SKU Pricing'!A:B,Assumptions!$B$2,0)*Z688))</f>
        <v>13.688</v>
      </c>
      <c r="AO688" s="70">
        <f t="shared" si="15"/>
        <v>203.8246526</v>
      </c>
      <c r="AP688" s="71" t="str">
        <f t="shared" si="16"/>
        <v>VM Manager</v>
      </c>
      <c r="AQ688" s="70">
        <f>ifna(vlookup(AP688,'SKU Pricing'!A:B,Assumptions!$B$2,0)*AE688,0)</f>
        <v>2.19</v>
      </c>
      <c r="AR688" s="72">
        <v>0.0</v>
      </c>
    </row>
    <row r="689">
      <c r="A689" s="61" t="s">
        <v>832</v>
      </c>
      <c r="B689" s="62" t="str">
        <f>ifna(if(vlookup(A689,vOS!A:B,2,0)="","Unknown",vlookup(A689,vOS!A:B,2,0)),"Unknown")</f>
        <v>Microsoft Windows Server 2022 (64-bit)</v>
      </c>
      <c r="C689" s="62">
        <f>vlookup(B689,'OS Study'!A:D,2,0)</f>
        <v>0</v>
      </c>
      <c r="D689" s="62" t="str">
        <f>vlookup(B689,'OS Study'!A:D,3,0)</f>
        <v>Windows</v>
      </c>
      <c r="E689" s="62" t="str">
        <f>vlookup(B689,'OS Study'!A:D,4,0)</f>
        <v>Server</v>
      </c>
      <c r="F689" s="63" t="str">
        <f>vlookup(B689,'OS Study'!A:E,5,0)</f>
        <v>2022</v>
      </c>
      <c r="G689" s="62">
        <f>IF(vlookup(A689,'RVtools V2.1'!A:J,4,0)="non",0,1)</f>
        <v>1</v>
      </c>
      <c r="H689" s="62">
        <f>if(vlookup(A689,'RVtools V2.1'!A:K,11,0)="kube",1,0)</f>
        <v>0</v>
      </c>
      <c r="I689" s="62">
        <f t="shared" si="5"/>
        <v>0</v>
      </c>
      <c r="J689" s="62">
        <f>ifna(vlookup(A689,'Infra Study'!A:Q,17,0),0)</f>
        <v>1</v>
      </c>
      <c r="K689" s="64">
        <f>IFERROR(__xludf.DUMMYFUNCTION("N(REGEXMATCH(VLOOKUP(A689, 'RVtools V2.1'!A:H, 8, 0), ""^Serveur de fichiers""))"),0.0)</f>
        <v>0</v>
      </c>
      <c r="L689" s="64">
        <f t="shared" si="6"/>
        <v>0</v>
      </c>
      <c r="M689" s="67" t="str">
        <f>ifna(vlookup(A689,'RVtools V2.1'!A:I,8,0),"N/A")</f>
        <v>Infra Domain CTRL - POC</v>
      </c>
      <c r="N689" s="64">
        <f>IFERROR(__xludf.DUMMYFUNCTION("IF(REGEXMATCH(M689, ""(?i)"" &amp; JOIN(""|"", SPLIT(""kalisil"", "" ""))), 1, 0)"),0.0)</f>
        <v>0</v>
      </c>
      <c r="O689" s="64" t="str">
        <f>vlookup(A689,'RVtools V2.1'!A:H,7,0)</f>
        <v>T2</v>
      </c>
      <c r="P689" s="64">
        <f>if(vlookup(A689,'RVtools V2.1'!A:H,5,0)="oui",1,0)</f>
        <v>1</v>
      </c>
      <c r="Q689" s="64">
        <f>ifna(vlookup(A689,vCPU!A:B,2,0),"Unknown")</f>
        <v>2</v>
      </c>
      <c r="R689" s="66">
        <f>ifna(vlookup(A689,vMemory!A:C,3,0),"Unknown")</f>
        <v>4</v>
      </c>
      <c r="S689" s="66">
        <f>ifna(vlookup(A689,vDisk!A:C,3,0),"Unknown")</f>
        <v>60</v>
      </c>
      <c r="T689" s="67" t="str">
        <f t="array" ref="T689">IFS(
   L689=1, "No Lift &amp; Shift",
   J689=1, XLOOKUP(A689, 'Infra Study'!A:A, 'Infra Study'!P:P),
   I689=1, "No Lift &amp; Shift",
   H689=1, "GKE",
   K689=1, "GCNV",
   G689=1, "Lift &amp; Shift Prod",
   TRUE, "Lift &amp; Shift Noprod"
)</f>
        <v>Consolidation</v>
      </c>
      <c r="U689" s="67">
        <f t="shared" si="7"/>
        <v>0</v>
      </c>
      <c r="V689" s="68">
        <f>if(T689="Lift &amp; Shift Noprod",if( Y689=0,Assumptions!$B$5, Assumptions!$B$4),if(T689="Lift &amp; Shift Prod",if(AND(N689=1,O689="T1"),Assumptions!$B$6,Assumptions!$B$4),0))</f>
        <v>0</v>
      </c>
      <c r="W689" s="62">
        <f>if(V689&lt;&gt;0,if(Q689="Unknown", Assumptions!$B$42,If(Q689&gt;1,Q689,2)),0)</f>
        <v>0</v>
      </c>
      <c r="X689" s="69">
        <f>if(V689&lt;&gt;0,if(R689="Unknown", Assumptions!$B$43,R689),0)</f>
        <v>0</v>
      </c>
      <c r="Y689" s="68">
        <f t="shared" si="8"/>
        <v>0</v>
      </c>
      <c r="Z689" s="68">
        <f>if(V689&lt;&gt;0,if(  S689="Unknown", Assumptions!$B$44,S689),0)</f>
        <v>0</v>
      </c>
      <c r="AA689" s="68">
        <f>if(V689 ="N2",ifna(vlookup(W689&amp;"-"&amp;X689,'Ref. VM'!A:B,2,0),"Custom"),if(V689 ="E2" , ifna(vlookup(W689&amp;"-"&amp;X689,'Ref. VM'!D:E,2,0),"Custom"),if(V689="N2D",ifna(vlookup(W689&amp;"-"&amp;X689,'Ref. VM'!G:H,2,0),"Custom"),if(V689="N4",ifna(vlookup(W689&amp;"-"&amp;X689,'Ref. VM'!J:K,2,0),"Custom"),0))))</f>
        <v>0</v>
      </c>
      <c r="AB689" s="67">
        <f t="shared" si="9"/>
        <v>0</v>
      </c>
      <c r="AC689" s="67">
        <f t="shared" si="10"/>
        <v>0</v>
      </c>
      <c r="AD689" s="67">
        <f t="shared" si="11"/>
        <v>0</v>
      </c>
      <c r="AE689" s="62">
        <f>if(T689="Lift &amp; Shift Prod",730,if(T689="Lift &amp; Shift Noprod",Assumptions!$B$3,0))</f>
        <v>0</v>
      </c>
      <c r="AF689" s="70">
        <f>if( U689=0,0,if(Y689=0, ((vlookup(AB689,'SKU Pricing'!A:B,Assumptions!$B$2,0)*W689)+(vlookup(AC689,'SKU Pricing'!A:B,Assumptions!$B$2,0)*X689))*AE689,((vlookup(AB689,'SKU Pricing'!A:B,Assumptions!$B$2,0)*W689)+(vlookup(AC689,'SKU Pricing'!A:B,Assumptions!$B$2,0)*(W689*8))+(vlookup(AD689,'SKU Pricing'!A:B,Assumptions!$B$2,0)*(X689-(W689*8))))*AE689))</f>
        <v>0</v>
      </c>
      <c r="AG689" s="67">
        <f t="shared" si="12"/>
        <v>0</v>
      </c>
      <c r="AH689" s="70">
        <f>ifna(vlookup(AG689,'SKU Pricing'!A:B,Assumptions!$B$2,0)*W689*AE689,0)</f>
        <v>0</v>
      </c>
      <c r="AI689" s="62" t="str">
        <f t="shared" si="13"/>
        <v/>
      </c>
      <c r="AJ689" s="62" t="str">
        <f>if(V689&lt;&gt;0, if(T689="Lift &amp; Shift Noprod",Assumptions!$B$9,if(V689=Assumptions!$B$6,Assumptions!$B$10,if(P689=1,Assumptions!$B$8,Assumptions!$B$7))),"")</f>
        <v/>
      </c>
      <c r="AK689" s="69">
        <f t="shared" si="14"/>
        <v>0</v>
      </c>
      <c r="AL689" s="69">
        <f>if(AJ689="Hyperdisk Balanced",Assumptions!$B$11,0)</f>
        <v>0</v>
      </c>
      <c r="AM689" s="69">
        <f>if(AJ689="Hyperdisk Balanced",Assumptions!$B$12,0)</f>
        <v>0</v>
      </c>
      <c r="AN689" s="70">
        <f>if(AK689=0,0,if(AJ689="Hyperdisk Balanced",vlookup(AK689&amp;" provisioned space",'SKU Pricing'!A:B,Assumptions!$B$2,0)*Z689+vlookup(AK689&amp;" provisioned IOPS",'SKU Pricing'!A:B,Assumptions!$B$2,0)*AL689*730+vlookup(AK689&amp;" provisioned throughput",'SKU Pricing'!A:B,Assumptions!$B$2,0)*AM689*730,vlookup(AK689,'SKU Pricing'!A:B,Assumptions!$B$2,0)*Z689))</f>
        <v>0</v>
      </c>
      <c r="AO689" s="70">
        <f t="shared" si="15"/>
        <v>0</v>
      </c>
      <c r="AP689" s="71">
        <f t="shared" si="16"/>
        <v>0</v>
      </c>
      <c r="AQ689" s="70">
        <f>ifna(vlookup(AP689,'SKU Pricing'!A:B,Assumptions!$B$2,0)*AE689,0)</f>
        <v>0</v>
      </c>
      <c r="AR689" s="72">
        <v>0.0</v>
      </c>
    </row>
    <row r="690">
      <c r="A690" s="61" t="s">
        <v>833</v>
      </c>
      <c r="B690" s="62" t="str">
        <f>ifna(if(vlookup(A690,vOS!A:B,2,0)="","Unknown",vlookup(A690,vOS!A:B,2,0)),"Unknown")</f>
        <v>Microsoft Windows Server 2022 (64-bit)</v>
      </c>
      <c r="C690" s="62">
        <f>vlookup(B690,'OS Study'!A:D,2,0)</f>
        <v>0</v>
      </c>
      <c r="D690" s="62" t="str">
        <f>vlookup(B690,'OS Study'!A:D,3,0)</f>
        <v>Windows</v>
      </c>
      <c r="E690" s="62" t="str">
        <f>vlookup(B690,'OS Study'!A:D,4,0)</f>
        <v>Server</v>
      </c>
      <c r="F690" s="63" t="str">
        <f>vlookup(B690,'OS Study'!A:E,5,0)</f>
        <v>2022</v>
      </c>
      <c r="G690" s="62">
        <f>IF(vlookup(A690,'RVtools V2.1'!A:J,4,0)="non",0,1)</f>
        <v>1</v>
      </c>
      <c r="H690" s="62">
        <f>if(vlookup(A690,'RVtools V2.1'!A:K,11,0)="kube",1,0)</f>
        <v>0</v>
      </c>
      <c r="I690" s="62">
        <f t="shared" si="5"/>
        <v>0</v>
      </c>
      <c r="J690" s="62">
        <f>ifna(vlookup(A690,'Infra Study'!A:Q,17,0),0)</f>
        <v>1</v>
      </c>
      <c r="K690" s="64">
        <f>IFERROR(__xludf.DUMMYFUNCTION("N(REGEXMATCH(VLOOKUP(A690, 'RVtools V2.1'!A:H, 8, 0), ""^Serveur de fichiers""))"),0.0)</f>
        <v>0</v>
      </c>
      <c r="L690" s="64">
        <f t="shared" si="6"/>
        <v>0</v>
      </c>
      <c r="M690" s="67" t="str">
        <f>ifna(vlookup(A690,'RVtools V2.1'!A:I,8,0),"N/A")</f>
        <v>Infra Domain CTRL - SUD</v>
      </c>
      <c r="N690" s="64">
        <f>IFERROR(__xludf.DUMMYFUNCTION("IF(REGEXMATCH(M690, ""(?i)"" &amp; JOIN(""|"", SPLIT(""kalisil"", "" ""))), 1, 0)"),0.0)</f>
        <v>0</v>
      </c>
      <c r="O690" s="64" t="str">
        <f>vlookup(A690,'RVtools V2.1'!A:H,7,0)</f>
        <v>T2</v>
      </c>
      <c r="P690" s="64">
        <f>if(vlookup(A690,'RVtools V2.1'!A:H,5,0)="oui",1,0)</f>
        <v>1</v>
      </c>
      <c r="Q690" s="64">
        <f>ifna(vlookup(A690,vCPU!A:B,2,0),"Unknown")</f>
        <v>4</v>
      </c>
      <c r="R690" s="66">
        <f>ifna(vlookup(A690,vMemory!A:C,3,0),"Unknown")</f>
        <v>8</v>
      </c>
      <c r="S690" s="66">
        <f>ifna(vlookup(A690,vDisk!A:C,3,0),"Unknown")</f>
        <v>118</v>
      </c>
      <c r="T690" s="67" t="str">
        <f t="array" ref="T690">IFS(
   L690=1, "No Lift &amp; Shift",
   J690=1, XLOOKUP(A690, 'Infra Study'!A:A, 'Infra Study'!P:P),
   I690=1, "No Lift &amp; Shift",
   H690=1, "GKE",
   K690=1, "GCNV",
   G690=1, "Lift &amp; Shift Prod",
   TRUE, "Lift &amp; Shift Noprod"
)</f>
        <v>Consolidation</v>
      </c>
      <c r="U690" s="67">
        <f t="shared" si="7"/>
        <v>0</v>
      </c>
      <c r="V690" s="68">
        <f>if(T690="Lift &amp; Shift Noprod",if( Y690=0,Assumptions!$B$5, Assumptions!$B$4),if(T690="Lift &amp; Shift Prod",if(AND(N690=1,O690="T1"),Assumptions!$B$6,Assumptions!$B$4),0))</f>
        <v>0</v>
      </c>
      <c r="W690" s="62">
        <f>if(V690&lt;&gt;0,if(Q690="Unknown", Assumptions!$B$42,If(Q690&gt;1,Q690,2)),0)</f>
        <v>0</v>
      </c>
      <c r="X690" s="69">
        <f>if(V690&lt;&gt;0,if(R690="Unknown", Assumptions!$B$43,R690),0)</f>
        <v>0</v>
      </c>
      <c r="Y690" s="68">
        <f t="shared" si="8"/>
        <v>0</v>
      </c>
      <c r="Z690" s="68">
        <f>if(V690&lt;&gt;0,if(  S690="Unknown", Assumptions!$B$44,S690),0)</f>
        <v>0</v>
      </c>
      <c r="AA690" s="68">
        <f>if(V690 ="N2",ifna(vlookup(W690&amp;"-"&amp;X690,'Ref. VM'!A:B,2,0),"Custom"),if(V690 ="E2" , ifna(vlookup(W690&amp;"-"&amp;X690,'Ref. VM'!D:E,2,0),"Custom"),if(V690="N2D",ifna(vlookup(W690&amp;"-"&amp;X690,'Ref. VM'!G:H,2,0),"Custom"),if(V690="N4",ifna(vlookup(W690&amp;"-"&amp;X690,'Ref. VM'!J:K,2,0),"Custom"),0))))</f>
        <v>0</v>
      </c>
      <c r="AB690" s="67">
        <f t="shared" si="9"/>
        <v>0</v>
      </c>
      <c r="AC690" s="67">
        <f t="shared" si="10"/>
        <v>0</v>
      </c>
      <c r="AD690" s="67">
        <f t="shared" si="11"/>
        <v>0</v>
      </c>
      <c r="AE690" s="62">
        <f>if(T690="Lift &amp; Shift Prod",730,if(T690="Lift &amp; Shift Noprod",Assumptions!$B$3,0))</f>
        <v>0</v>
      </c>
      <c r="AF690" s="70">
        <f>if( U690=0,0,if(Y690=0, ((vlookup(AB690,'SKU Pricing'!A:B,Assumptions!$B$2,0)*W690)+(vlookup(AC690,'SKU Pricing'!A:B,Assumptions!$B$2,0)*X690))*AE690,((vlookup(AB690,'SKU Pricing'!A:B,Assumptions!$B$2,0)*W690)+(vlookup(AC690,'SKU Pricing'!A:B,Assumptions!$B$2,0)*(W690*8))+(vlookup(AD690,'SKU Pricing'!A:B,Assumptions!$B$2,0)*(X690-(W690*8))))*AE690))</f>
        <v>0</v>
      </c>
      <c r="AG690" s="67">
        <f t="shared" si="12"/>
        <v>0</v>
      </c>
      <c r="AH690" s="70">
        <f>ifna(vlookup(AG690,'SKU Pricing'!A:B,Assumptions!$B$2,0)*W690*AE690,0)</f>
        <v>0</v>
      </c>
      <c r="AI690" s="62" t="str">
        <f t="shared" si="13"/>
        <v/>
      </c>
      <c r="AJ690" s="62" t="str">
        <f>if(V690&lt;&gt;0, if(T690="Lift &amp; Shift Noprod",Assumptions!$B$9,if(V690=Assumptions!$B$6,Assumptions!$B$10,if(P690=1,Assumptions!$B$8,Assumptions!$B$7))),"")</f>
        <v/>
      </c>
      <c r="AK690" s="69">
        <f t="shared" si="14"/>
        <v>0</v>
      </c>
      <c r="AL690" s="69">
        <f>if(AJ690="Hyperdisk Balanced",Assumptions!$B$11,0)</f>
        <v>0</v>
      </c>
      <c r="AM690" s="69">
        <f>if(AJ690="Hyperdisk Balanced",Assumptions!$B$12,0)</f>
        <v>0</v>
      </c>
      <c r="AN690" s="70">
        <f>if(AK690=0,0,if(AJ690="Hyperdisk Balanced",vlookup(AK690&amp;" provisioned space",'SKU Pricing'!A:B,Assumptions!$B$2,0)*Z690+vlookup(AK690&amp;" provisioned IOPS",'SKU Pricing'!A:B,Assumptions!$B$2,0)*AL690*730+vlookup(AK690&amp;" provisioned throughput",'SKU Pricing'!A:B,Assumptions!$B$2,0)*AM690*730,vlookup(AK690,'SKU Pricing'!A:B,Assumptions!$B$2,0)*Z690))</f>
        <v>0</v>
      </c>
      <c r="AO690" s="70">
        <f t="shared" si="15"/>
        <v>0</v>
      </c>
      <c r="AP690" s="71">
        <f t="shared" si="16"/>
        <v>0</v>
      </c>
      <c r="AQ690" s="70">
        <f>ifna(vlookup(AP690,'SKU Pricing'!A:B,Assumptions!$B$2,0)*AE690,0)</f>
        <v>0</v>
      </c>
      <c r="AR690" s="72">
        <v>0.0</v>
      </c>
    </row>
    <row r="691">
      <c r="A691" s="61" t="s">
        <v>834</v>
      </c>
      <c r="B691" s="62" t="str">
        <f>ifna(if(vlookup(A691,vOS!A:B,2,0)="","Unknown",vlookup(A691,vOS!A:B,2,0)),"Unknown")</f>
        <v>Microsoft Windows Server 2022 (64-bit)</v>
      </c>
      <c r="C691" s="62">
        <f>vlookup(B691,'OS Study'!A:D,2,0)</f>
        <v>0</v>
      </c>
      <c r="D691" s="62" t="str">
        <f>vlookup(B691,'OS Study'!A:D,3,0)</f>
        <v>Windows</v>
      </c>
      <c r="E691" s="62" t="str">
        <f>vlookup(B691,'OS Study'!A:D,4,0)</f>
        <v>Server</v>
      </c>
      <c r="F691" s="63" t="str">
        <f>vlookup(B691,'OS Study'!A:E,5,0)</f>
        <v>2022</v>
      </c>
      <c r="G691" s="62">
        <f>IF(vlookup(A691,'RVtools V2.1'!A:J,4,0)="non",0,1)</f>
        <v>1</v>
      </c>
      <c r="H691" s="62">
        <f>if(vlookup(A691,'RVtools V2.1'!A:K,11,0)="kube",1,0)</f>
        <v>0</v>
      </c>
      <c r="I691" s="62">
        <f t="shared" si="5"/>
        <v>0</v>
      </c>
      <c r="J691" s="62">
        <f>ifna(vlookup(A691,'Infra Study'!A:Q,17,0),0)</f>
        <v>1</v>
      </c>
      <c r="K691" s="64">
        <f>IFERROR(__xludf.DUMMYFUNCTION("N(REGEXMATCH(VLOOKUP(A691, 'RVtools V2.1'!A:H, 8, 0), ""^Serveur de fichiers""))"),0.0)</f>
        <v>0</v>
      </c>
      <c r="L691" s="64">
        <f t="shared" si="6"/>
        <v>0</v>
      </c>
      <c r="M691" s="67" t="str">
        <f>ifna(vlookup(A691,'RVtools V2.1'!A:I,8,0),"N/A")</f>
        <v>Infra Domain CTRL - SUD</v>
      </c>
      <c r="N691" s="64">
        <f>IFERROR(__xludf.DUMMYFUNCTION("IF(REGEXMATCH(M691, ""(?i)"" &amp; JOIN(""|"", SPLIT(""kalisil"", "" ""))), 1, 0)"),0.0)</f>
        <v>0</v>
      </c>
      <c r="O691" s="64" t="str">
        <f>vlookup(A691,'RVtools V2.1'!A:H,7,0)</f>
        <v>T2</v>
      </c>
      <c r="P691" s="64">
        <f>if(vlookup(A691,'RVtools V2.1'!A:H,5,0)="oui",1,0)</f>
        <v>1</v>
      </c>
      <c r="Q691" s="64">
        <f>ifna(vlookup(A691,vCPU!A:B,2,0),"Unknown")</f>
        <v>4</v>
      </c>
      <c r="R691" s="66">
        <f>ifna(vlookup(A691,vMemory!A:C,3,0),"Unknown")</f>
        <v>8</v>
      </c>
      <c r="S691" s="66">
        <f>ifna(vlookup(A691,vDisk!A:C,3,0),"Unknown")</f>
        <v>118</v>
      </c>
      <c r="T691" s="67" t="str">
        <f t="array" ref="T691">IFS(
   L691=1, "No Lift &amp; Shift",
   J691=1, XLOOKUP(A691, 'Infra Study'!A:A, 'Infra Study'!P:P),
   I691=1, "No Lift &amp; Shift",
   H691=1, "GKE",
   K691=1, "GCNV",
   G691=1, "Lift &amp; Shift Prod",
   TRUE, "Lift &amp; Shift Noprod"
)</f>
        <v>Consolidation</v>
      </c>
      <c r="U691" s="67">
        <f t="shared" si="7"/>
        <v>0</v>
      </c>
      <c r="V691" s="68">
        <f>if(T691="Lift &amp; Shift Noprod",if( Y691=0,Assumptions!$B$5, Assumptions!$B$4),if(T691="Lift &amp; Shift Prod",if(AND(N691=1,O691="T1"),Assumptions!$B$6,Assumptions!$B$4),0))</f>
        <v>0</v>
      </c>
      <c r="W691" s="62">
        <f>if(V691&lt;&gt;0,if(Q691="Unknown", Assumptions!$B$42,If(Q691&gt;1,Q691,2)),0)</f>
        <v>0</v>
      </c>
      <c r="X691" s="69">
        <f>if(V691&lt;&gt;0,if(R691="Unknown", Assumptions!$B$43,R691),0)</f>
        <v>0</v>
      </c>
      <c r="Y691" s="68">
        <f t="shared" si="8"/>
        <v>0</v>
      </c>
      <c r="Z691" s="68">
        <f>if(V691&lt;&gt;0,if(  S691="Unknown", Assumptions!$B$44,S691),0)</f>
        <v>0</v>
      </c>
      <c r="AA691" s="68">
        <f>if(V691 ="N2",ifna(vlookup(W691&amp;"-"&amp;X691,'Ref. VM'!A:B,2,0),"Custom"),if(V691 ="E2" , ifna(vlookup(W691&amp;"-"&amp;X691,'Ref. VM'!D:E,2,0),"Custom"),if(V691="N2D",ifna(vlookup(W691&amp;"-"&amp;X691,'Ref. VM'!G:H,2,0),"Custom"),if(V691="N4",ifna(vlookup(W691&amp;"-"&amp;X691,'Ref. VM'!J:K,2,0),"Custom"),0))))</f>
        <v>0</v>
      </c>
      <c r="AB691" s="67">
        <f t="shared" si="9"/>
        <v>0</v>
      </c>
      <c r="AC691" s="67">
        <f t="shared" si="10"/>
        <v>0</v>
      </c>
      <c r="AD691" s="67">
        <f t="shared" si="11"/>
        <v>0</v>
      </c>
      <c r="AE691" s="62">
        <f>if(T691="Lift &amp; Shift Prod",730,if(T691="Lift &amp; Shift Noprod",Assumptions!$B$3,0))</f>
        <v>0</v>
      </c>
      <c r="AF691" s="70">
        <f>if( U691=0,0,if(Y691=0, ((vlookup(AB691,'SKU Pricing'!A:B,Assumptions!$B$2,0)*W691)+(vlookup(AC691,'SKU Pricing'!A:B,Assumptions!$B$2,0)*X691))*AE691,((vlookup(AB691,'SKU Pricing'!A:B,Assumptions!$B$2,0)*W691)+(vlookup(AC691,'SKU Pricing'!A:B,Assumptions!$B$2,0)*(W691*8))+(vlookup(AD691,'SKU Pricing'!A:B,Assumptions!$B$2,0)*(X691-(W691*8))))*AE691))</f>
        <v>0</v>
      </c>
      <c r="AG691" s="67">
        <f t="shared" si="12"/>
        <v>0</v>
      </c>
      <c r="AH691" s="70">
        <f>ifna(vlookup(AG691,'SKU Pricing'!A:B,Assumptions!$B$2,0)*W691*AE691,0)</f>
        <v>0</v>
      </c>
      <c r="AI691" s="62" t="str">
        <f t="shared" si="13"/>
        <v/>
      </c>
      <c r="AJ691" s="62" t="str">
        <f>if(V691&lt;&gt;0, if(T691="Lift &amp; Shift Noprod",Assumptions!$B$9,if(V691=Assumptions!$B$6,Assumptions!$B$10,if(P691=1,Assumptions!$B$8,Assumptions!$B$7))),"")</f>
        <v/>
      </c>
      <c r="AK691" s="69">
        <f t="shared" si="14"/>
        <v>0</v>
      </c>
      <c r="AL691" s="69">
        <f>if(AJ691="Hyperdisk Balanced",Assumptions!$B$11,0)</f>
        <v>0</v>
      </c>
      <c r="AM691" s="69">
        <f>if(AJ691="Hyperdisk Balanced",Assumptions!$B$12,0)</f>
        <v>0</v>
      </c>
      <c r="AN691" s="70">
        <f>if(AK691=0,0,if(AJ691="Hyperdisk Balanced",vlookup(AK691&amp;" provisioned space",'SKU Pricing'!A:B,Assumptions!$B$2,0)*Z691+vlookup(AK691&amp;" provisioned IOPS",'SKU Pricing'!A:B,Assumptions!$B$2,0)*AL691*730+vlookup(AK691&amp;" provisioned throughput",'SKU Pricing'!A:B,Assumptions!$B$2,0)*AM691*730,vlookup(AK691,'SKU Pricing'!A:B,Assumptions!$B$2,0)*Z691))</f>
        <v>0</v>
      </c>
      <c r="AO691" s="70">
        <f t="shared" si="15"/>
        <v>0</v>
      </c>
      <c r="AP691" s="71">
        <f t="shared" si="16"/>
        <v>0</v>
      </c>
      <c r="AQ691" s="70">
        <f>ifna(vlookup(AP691,'SKU Pricing'!A:B,Assumptions!$B$2,0)*AE691,0)</f>
        <v>0</v>
      </c>
      <c r="AR691" s="72">
        <v>0.0</v>
      </c>
    </row>
    <row r="692">
      <c r="A692" s="61" t="s">
        <v>835</v>
      </c>
      <c r="B692" s="62" t="str">
        <f>ifna(if(vlookup(A692,vOS!A:B,2,0)="","Unknown",vlookup(A692,vOS!A:B,2,0)),"Unknown")</f>
        <v>Microsoft Windows Server 2022 (64-bit)</v>
      </c>
      <c r="C692" s="62">
        <f>vlookup(B692,'OS Study'!A:D,2,0)</f>
        <v>0</v>
      </c>
      <c r="D692" s="62" t="str">
        <f>vlookup(B692,'OS Study'!A:D,3,0)</f>
        <v>Windows</v>
      </c>
      <c r="E692" s="62" t="str">
        <f>vlookup(B692,'OS Study'!A:D,4,0)</f>
        <v>Server</v>
      </c>
      <c r="F692" s="63" t="str">
        <f>vlookup(B692,'OS Study'!A:E,5,0)</f>
        <v>2022</v>
      </c>
      <c r="G692" s="62">
        <f>IF(vlookup(A692,'RVtools V2.1'!A:J,4,0)="non",0,1)</f>
        <v>1</v>
      </c>
      <c r="H692" s="62">
        <f>if(vlookup(A692,'RVtools V2.1'!A:K,11,0)="kube",1,0)</f>
        <v>0</v>
      </c>
      <c r="I692" s="62">
        <f t="shared" si="5"/>
        <v>0</v>
      </c>
      <c r="J692" s="62">
        <f>ifna(vlookup(A692,'Infra Study'!A:Q,17,0),0)</f>
        <v>1</v>
      </c>
      <c r="K692" s="64">
        <f>IFERROR(__xludf.DUMMYFUNCTION("N(REGEXMATCH(VLOOKUP(A692, 'RVtools V2.1'!A:H, 8, 0), ""^Serveur de fichiers""))"),0.0)</f>
        <v>0</v>
      </c>
      <c r="L692" s="64">
        <f t="shared" si="6"/>
        <v>0</v>
      </c>
      <c r="M692" s="67" t="str">
        <f>ifna(vlookup(A692,'RVtools V2.1'!A:I,8,0),"N/A")</f>
        <v>Infra Domain CTRL - SUD</v>
      </c>
      <c r="N692" s="64">
        <f>IFERROR(__xludf.DUMMYFUNCTION("IF(REGEXMATCH(M692, ""(?i)"" &amp; JOIN(""|"", SPLIT(""kalisil"", "" ""))), 1, 0)"),0.0)</f>
        <v>0</v>
      </c>
      <c r="O692" s="64" t="str">
        <f>vlookup(A692,'RVtools V2.1'!A:H,7,0)</f>
        <v>T2</v>
      </c>
      <c r="P692" s="64">
        <f>if(vlookup(A692,'RVtools V2.1'!A:H,5,0)="oui",1,0)</f>
        <v>1</v>
      </c>
      <c r="Q692" s="64">
        <f>ifna(vlookup(A692,vCPU!A:B,2,0),"Unknown")</f>
        <v>2</v>
      </c>
      <c r="R692" s="66">
        <f>ifna(vlookup(A692,vMemory!A:C,3,0),"Unknown")</f>
        <v>8</v>
      </c>
      <c r="S692" s="66">
        <f>ifna(vlookup(A692,vDisk!A:C,3,0),"Unknown")</f>
        <v>118</v>
      </c>
      <c r="T692" s="67" t="str">
        <f t="array" ref="T692">IFS(
   L692=1, "No Lift &amp; Shift",
   J692=1, XLOOKUP(A692, 'Infra Study'!A:A, 'Infra Study'!P:P),
   I692=1, "No Lift &amp; Shift",
   H692=1, "GKE",
   K692=1, "GCNV",
   G692=1, "Lift &amp; Shift Prod",
   TRUE, "Lift &amp; Shift Noprod"
)</f>
        <v>Consolidation</v>
      </c>
      <c r="U692" s="67">
        <f t="shared" si="7"/>
        <v>0</v>
      </c>
      <c r="V692" s="68">
        <f>if(T692="Lift &amp; Shift Noprod",if( Y692=0,Assumptions!$B$5, Assumptions!$B$4),if(T692="Lift &amp; Shift Prod",if(AND(N692=1,O692="T1"),Assumptions!$B$6,Assumptions!$B$4),0))</f>
        <v>0</v>
      </c>
      <c r="W692" s="62">
        <f>if(V692&lt;&gt;0,if(Q692="Unknown", Assumptions!$B$42,If(Q692&gt;1,Q692,2)),0)</f>
        <v>0</v>
      </c>
      <c r="X692" s="69">
        <f>if(V692&lt;&gt;0,if(R692="Unknown", Assumptions!$B$43,R692),0)</f>
        <v>0</v>
      </c>
      <c r="Y692" s="68">
        <f t="shared" si="8"/>
        <v>0</v>
      </c>
      <c r="Z692" s="68">
        <f>if(V692&lt;&gt;0,if(  S692="Unknown", Assumptions!$B$44,S692),0)</f>
        <v>0</v>
      </c>
      <c r="AA692" s="68">
        <f>if(V692 ="N2",ifna(vlookup(W692&amp;"-"&amp;X692,'Ref. VM'!A:B,2,0),"Custom"),if(V692 ="E2" , ifna(vlookup(W692&amp;"-"&amp;X692,'Ref. VM'!D:E,2,0),"Custom"),if(V692="N2D",ifna(vlookup(W692&amp;"-"&amp;X692,'Ref. VM'!G:H,2,0),"Custom"),if(V692="N4",ifna(vlookup(W692&amp;"-"&amp;X692,'Ref. VM'!J:K,2,0),"Custom"),0))))</f>
        <v>0</v>
      </c>
      <c r="AB692" s="67">
        <f t="shared" si="9"/>
        <v>0</v>
      </c>
      <c r="AC692" s="67">
        <f t="shared" si="10"/>
        <v>0</v>
      </c>
      <c r="AD692" s="67">
        <f t="shared" si="11"/>
        <v>0</v>
      </c>
      <c r="AE692" s="62">
        <f>if(T692="Lift &amp; Shift Prod",730,if(T692="Lift &amp; Shift Noprod",Assumptions!$B$3,0))</f>
        <v>0</v>
      </c>
      <c r="AF692" s="70">
        <f>if( U692=0,0,if(Y692=0, ((vlookup(AB692,'SKU Pricing'!A:B,Assumptions!$B$2,0)*W692)+(vlookup(AC692,'SKU Pricing'!A:B,Assumptions!$B$2,0)*X692))*AE692,((vlookup(AB692,'SKU Pricing'!A:B,Assumptions!$B$2,0)*W692)+(vlookup(AC692,'SKU Pricing'!A:B,Assumptions!$B$2,0)*(W692*8))+(vlookup(AD692,'SKU Pricing'!A:B,Assumptions!$B$2,0)*(X692-(W692*8))))*AE692))</f>
        <v>0</v>
      </c>
      <c r="AG692" s="67">
        <f t="shared" si="12"/>
        <v>0</v>
      </c>
      <c r="AH692" s="70">
        <f>ifna(vlookup(AG692,'SKU Pricing'!A:B,Assumptions!$B$2,0)*W692*AE692,0)</f>
        <v>0</v>
      </c>
      <c r="AI692" s="62" t="str">
        <f t="shared" si="13"/>
        <v/>
      </c>
      <c r="AJ692" s="62" t="str">
        <f>if(V692&lt;&gt;0, if(T692="Lift &amp; Shift Noprod",Assumptions!$B$9,if(V692=Assumptions!$B$6,Assumptions!$B$10,if(P692=1,Assumptions!$B$8,Assumptions!$B$7))),"")</f>
        <v/>
      </c>
      <c r="AK692" s="69">
        <f t="shared" si="14"/>
        <v>0</v>
      </c>
      <c r="AL692" s="69">
        <f>if(AJ692="Hyperdisk Balanced",Assumptions!$B$11,0)</f>
        <v>0</v>
      </c>
      <c r="AM692" s="69">
        <f>if(AJ692="Hyperdisk Balanced",Assumptions!$B$12,0)</f>
        <v>0</v>
      </c>
      <c r="AN692" s="70">
        <f>if(AK692=0,0,if(AJ692="Hyperdisk Balanced",vlookup(AK692&amp;" provisioned space",'SKU Pricing'!A:B,Assumptions!$B$2,0)*Z692+vlookup(AK692&amp;" provisioned IOPS",'SKU Pricing'!A:B,Assumptions!$B$2,0)*AL692*730+vlookup(AK692&amp;" provisioned throughput",'SKU Pricing'!A:B,Assumptions!$B$2,0)*AM692*730,vlookup(AK692,'SKU Pricing'!A:B,Assumptions!$B$2,0)*Z692))</f>
        <v>0</v>
      </c>
      <c r="AO692" s="70">
        <f t="shared" si="15"/>
        <v>0</v>
      </c>
      <c r="AP692" s="71">
        <f t="shared" si="16"/>
        <v>0</v>
      </c>
      <c r="AQ692" s="70">
        <f>ifna(vlookup(AP692,'SKU Pricing'!A:B,Assumptions!$B$2,0)*AE692,0)</f>
        <v>0</v>
      </c>
      <c r="AR692" s="72">
        <v>0.0</v>
      </c>
    </row>
    <row r="693">
      <c r="A693" s="61" t="s">
        <v>826</v>
      </c>
      <c r="B693" s="62" t="str">
        <f>ifna(if(vlookup(A693,vOS!A:B,2,0)="","Unknown",vlookup(A693,vOS!A:B,2,0)),"Unknown")</f>
        <v>Microsoft Windows Server 2022 (64-bit)</v>
      </c>
      <c r="C693" s="62">
        <f>vlookup(B693,'OS Study'!A:D,2,0)</f>
        <v>0</v>
      </c>
      <c r="D693" s="62" t="str">
        <f>vlookup(B693,'OS Study'!A:D,3,0)</f>
        <v>Windows</v>
      </c>
      <c r="E693" s="62" t="str">
        <f>vlookup(B693,'OS Study'!A:D,4,0)</f>
        <v>Server</v>
      </c>
      <c r="F693" s="63" t="str">
        <f>vlookup(B693,'OS Study'!A:E,5,0)</f>
        <v>2022</v>
      </c>
      <c r="G693" s="62">
        <f>IF(vlookup(A693,'RVtools V2.1'!A:J,4,0)="non",0,1)</f>
        <v>1</v>
      </c>
      <c r="H693" s="62">
        <f>if(vlookup(A693,'RVtools V2.1'!A:K,11,0)="kube",1,0)</f>
        <v>0</v>
      </c>
      <c r="I693" s="62">
        <f t="shared" si="5"/>
        <v>0</v>
      </c>
      <c r="J693" s="62">
        <f>ifna(vlookup(A693,'Infra Study'!A:Q,17,0),0)</f>
        <v>1</v>
      </c>
      <c r="K693" s="64">
        <f>IFERROR(__xludf.DUMMYFUNCTION("N(REGEXMATCH(VLOOKUP(A693, 'RVtools V2.1'!A:H, 8, 0), ""^Serveur de fichiers""))"),0.0)</f>
        <v>0</v>
      </c>
      <c r="L693" s="64">
        <f t="shared" si="6"/>
        <v>0</v>
      </c>
      <c r="M693" s="67" t="str">
        <f>ifna(vlookup(A693,'RVtools V2.1'!A:I,8,0),"N/A")</f>
        <v>Infra Domain CTRL - NST</v>
      </c>
      <c r="N693" s="64">
        <f>IFERROR(__xludf.DUMMYFUNCTION("IF(REGEXMATCH(M693, ""(?i)"" &amp; JOIN(""|"", SPLIT(""kalisil"", "" ""))), 1, 0)"),0.0)</f>
        <v>0</v>
      </c>
      <c r="O693" s="64" t="str">
        <f>vlookup(A693,'RVtools V2.1'!A:H,7,0)</f>
        <v>T2</v>
      </c>
      <c r="P693" s="64">
        <f>if(vlookup(A693,'RVtools V2.1'!A:H,5,0)="oui",1,0)</f>
        <v>1</v>
      </c>
      <c r="Q693" s="64">
        <f>ifna(vlookup(A693,vCPU!A:B,2,0),"Unknown")</f>
        <v>2</v>
      </c>
      <c r="R693" s="66">
        <f>ifna(vlookup(A693,vMemory!A:C,3,0),"Unknown")</f>
        <v>8</v>
      </c>
      <c r="S693" s="66">
        <f>ifna(vlookup(A693,vDisk!A:C,3,0),"Unknown")</f>
        <v>110</v>
      </c>
      <c r="T693" s="67" t="str">
        <f t="array" ref="T693">IFS(
   L693=1, "No Lift &amp; Shift",
   J693=1, XLOOKUP(A693, 'Infra Study'!A:A, 'Infra Study'!P:P),
   I693=1, "No Lift &amp; Shift",
   H693=1, "GKE",
   K693=1, "GCNV",
   G693=1, "Lift &amp; Shift Prod",
   TRUE, "Lift &amp; Shift Noprod"
)</f>
        <v>Consolidation</v>
      </c>
      <c r="U693" s="67">
        <f t="shared" si="7"/>
        <v>0</v>
      </c>
      <c r="V693" s="68">
        <f>if(T693="Lift &amp; Shift Noprod",if( Y693=0,Assumptions!$B$5, Assumptions!$B$4),if(T693="Lift &amp; Shift Prod",if(AND(N693=1,O693="T1"),Assumptions!$B$6,Assumptions!$B$4),0))</f>
        <v>0</v>
      </c>
      <c r="W693" s="62">
        <f>if(V693&lt;&gt;0,if(Q693="Unknown", Assumptions!$B$42,If(Q693&gt;1,Q693,2)),0)</f>
        <v>0</v>
      </c>
      <c r="X693" s="69">
        <f>if(V693&lt;&gt;0,if(R693="Unknown", Assumptions!$B$43,R693),0)</f>
        <v>0</v>
      </c>
      <c r="Y693" s="68">
        <f t="shared" si="8"/>
        <v>0</v>
      </c>
      <c r="Z693" s="68">
        <f>if(V693&lt;&gt;0,if(  S693="Unknown", Assumptions!$B$44,S693),0)</f>
        <v>0</v>
      </c>
      <c r="AA693" s="68">
        <f>if(V693 ="N2",ifna(vlookup(W693&amp;"-"&amp;X693,'Ref. VM'!A:B,2,0),"Custom"),if(V693 ="E2" , ifna(vlookup(W693&amp;"-"&amp;X693,'Ref. VM'!D:E,2,0),"Custom"),if(V693="N2D",ifna(vlookup(W693&amp;"-"&amp;X693,'Ref. VM'!G:H,2,0),"Custom"),if(V693="N4",ifna(vlookup(W693&amp;"-"&amp;X693,'Ref. VM'!J:K,2,0),"Custom"),0))))</f>
        <v>0</v>
      </c>
      <c r="AB693" s="67">
        <f t="shared" si="9"/>
        <v>0</v>
      </c>
      <c r="AC693" s="67">
        <f t="shared" si="10"/>
        <v>0</v>
      </c>
      <c r="AD693" s="67">
        <f t="shared" si="11"/>
        <v>0</v>
      </c>
      <c r="AE693" s="62">
        <f>if(T693="Lift &amp; Shift Prod",730,if(T693="Lift &amp; Shift Noprod",Assumptions!$B$3,0))</f>
        <v>0</v>
      </c>
      <c r="AF693" s="70">
        <f>if( U693=0,0,if(Y693=0, ((vlookup(AB693,'SKU Pricing'!A:B,Assumptions!$B$2,0)*W693)+(vlookup(AC693,'SKU Pricing'!A:B,Assumptions!$B$2,0)*X693))*AE693,((vlookup(AB693,'SKU Pricing'!A:B,Assumptions!$B$2,0)*W693)+(vlookup(AC693,'SKU Pricing'!A:B,Assumptions!$B$2,0)*(W693*8))+(vlookup(AD693,'SKU Pricing'!A:B,Assumptions!$B$2,0)*(X693-(W693*8))))*AE693))</f>
        <v>0</v>
      </c>
      <c r="AG693" s="67">
        <f t="shared" si="12"/>
        <v>0</v>
      </c>
      <c r="AH693" s="70">
        <f>ifna(vlookup(AG693,'SKU Pricing'!A:B,Assumptions!$B$2,0)*W693*AE693,0)</f>
        <v>0</v>
      </c>
      <c r="AI693" s="62" t="str">
        <f t="shared" si="13"/>
        <v/>
      </c>
      <c r="AJ693" s="62" t="str">
        <f>if(V693&lt;&gt;0, if(T693="Lift &amp; Shift Noprod",Assumptions!$B$9,if(V693=Assumptions!$B$6,Assumptions!$B$10,if(P693=1,Assumptions!$B$8,Assumptions!$B$7))),"")</f>
        <v/>
      </c>
      <c r="AK693" s="69">
        <f t="shared" si="14"/>
        <v>0</v>
      </c>
      <c r="AL693" s="69">
        <f>if(AJ693="Hyperdisk Balanced",Assumptions!$B$11,0)</f>
        <v>0</v>
      </c>
      <c r="AM693" s="69">
        <f>if(AJ693="Hyperdisk Balanced",Assumptions!$B$12,0)</f>
        <v>0</v>
      </c>
      <c r="AN693" s="70">
        <f>if(AK693=0,0,if(AJ693="Hyperdisk Balanced",vlookup(AK693&amp;" provisioned space",'SKU Pricing'!A:B,Assumptions!$B$2,0)*Z693+vlookup(AK693&amp;" provisioned IOPS",'SKU Pricing'!A:B,Assumptions!$B$2,0)*AL693*730+vlookup(AK693&amp;" provisioned throughput",'SKU Pricing'!A:B,Assumptions!$B$2,0)*AM693*730,vlookup(AK693,'SKU Pricing'!A:B,Assumptions!$B$2,0)*Z693))</f>
        <v>0</v>
      </c>
      <c r="AO693" s="70">
        <f t="shared" si="15"/>
        <v>0</v>
      </c>
      <c r="AP693" s="71">
        <f t="shared" si="16"/>
        <v>0</v>
      </c>
      <c r="AQ693" s="70">
        <f>ifna(vlookup(AP693,'SKU Pricing'!A:B,Assumptions!$B$2,0)*AE693,0)</f>
        <v>0</v>
      </c>
      <c r="AR693" s="72">
        <v>0.0</v>
      </c>
    </row>
    <row r="694">
      <c r="A694" s="61" t="s">
        <v>828</v>
      </c>
      <c r="B694" s="62" t="str">
        <f>ifna(if(vlookup(A694,vOS!A:B,2,0)="","Unknown",vlookup(A694,vOS!A:B,2,0)),"Unknown")</f>
        <v>Microsoft Windows Server 2022 (64-bit)</v>
      </c>
      <c r="C694" s="62">
        <f>vlookup(B694,'OS Study'!A:D,2,0)</f>
        <v>0</v>
      </c>
      <c r="D694" s="62" t="str">
        <f>vlookup(B694,'OS Study'!A:D,3,0)</f>
        <v>Windows</v>
      </c>
      <c r="E694" s="62" t="str">
        <f>vlookup(B694,'OS Study'!A:D,4,0)</f>
        <v>Server</v>
      </c>
      <c r="F694" s="63" t="str">
        <f>vlookup(B694,'OS Study'!A:E,5,0)</f>
        <v>2022</v>
      </c>
      <c r="G694" s="62">
        <f>IF(vlookup(A694,'RVtools V2.1'!A:J,4,0)="non",0,1)</f>
        <v>1</v>
      </c>
      <c r="H694" s="62">
        <f>if(vlookup(A694,'RVtools V2.1'!A:K,11,0)="kube",1,0)</f>
        <v>0</v>
      </c>
      <c r="I694" s="62">
        <f t="shared" si="5"/>
        <v>0</v>
      </c>
      <c r="J694" s="62">
        <f>ifna(vlookup(A694,'Infra Study'!A:Q,17,0),0)</f>
        <v>1</v>
      </c>
      <c r="K694" s="64">
        <f>IFERROR(__xludf.DUMMYFUNCTION("N(REGEXMATCH(VLOOKUP(A694, 'RVtools V2.1'!A:H, 8, 0), ""^Serveur de fichiers""))"),0.0)</f>
        <v>0</v>
      </c>
      <c r="L694" s="64">
        <f t="shared" si="6"/>
        <v>0</v>
      </c>
      <c r="M694" s="67" t="str">
        <f>ifna(vlookup(A694,'RVtools V2.1'!A:I,8,0),"N/A")</f>
        <v>Infra Domain CTRL - NST</v>
      </c>
      <c r="N694" s="64">
        <f>IFERROR(__xludf.DUMMYFUNCTION("IF(REGEXMATCH(M694, ""(?i)"" &amp; JOIN(""|"", SPLIT(""kalisil"", "" ""))), 1, 0)"),0.0)</f>
        <v>0</v>
      </c>
      <c r="O694" s="64" t="str">
        <f>vlookup(A694,'RVtools V2.1'!A:H,7,0)</f>
        <v>T2</v>
      </c>
      <c r="P694" s="64">
        <f>if(vlookup(A694,'RVtools V2.1'!A:H,5,0)="oui",1,0)</f>
        <v>1</v>
      </c>
      <c r="Q694" s="64">
        <f>ifna(vlookup(A694,vCPU!A:B,2,0),"Unknown")</f>
        <v>4</v>
      </c>
      <c r="R694" s="66">
        <f>ifna(vlookup(A694,vMemory!A:C,3,0),"Unknown")</f>
        <v>8</v>
      </c>
      <c r="S694" s="66">
        <f>ifna(vlookup(A694,vDisk!A:C,3,0),"Unknown")</f>
        <v>114</v>
      </c>
      <c r="T694" s="67" t="str">
        <f t="array" ref="T694">IFS(
   L694=1, "No Lift &amp; Shift",
   J694=1, XLOOKUP(A694, 'Infra Study'!A:A, 'Infra Study'!P:P),
   I694=1, "No Lift &amp; Shift",
   H694=1, "GKE",
   K694=1, "GCNV",
   G694=1, "Lift &amp; Shift Prod",
   TRUE, "Lift &amp; Shift Noprod"
)</f>
        <v>Consolidation</v>
      </c>
      <c r="U694" s="67">
        <f t="shared" si="7"/>
        <v>0</v>
      </c>
      <c r="V694" s="68">
        <f>if(T694="Lift &amp; Shift Noprod",if( Y694=0,Assumptions!$B$5, Assumptions!$B$4),if(T694="Lift &amp; Shift Prod",if(AND(N694=1,O694="T1"),Assumptions!$B$6,Assumptions!$B$4),0))</f>
        <v>0</v>
      </c>
      <c r="W694" s="62">
        <f>if(V694&lt;&gt;0,if(Q694="Unknown", Assumptions!$B$42,If(Q694&gt;1,Q694,2)),0)</f>
        <v>0</v>
      </c>
      <c r="X694" s="69">
        <f>if(V694&lt;&gt;0,if(R694="Unknown", Assumptions!$B$43,R694),0)</f>
        <v>0</v>
      </c>
      <c r="Y694" s="68">
        <f t="shared" si="8"/>
        <v>0</v>
      </c>
      <c r="Z694" s="68">
        <f>if(V694&lt;&gt;0,if(  S694="Unknown", Assumptions!$B$44,S694),0)</f>
        <v>0</v>
      </c>
      <c r="AA694" s="68">
        <f>if(V694 ="N2",ifna(vlookup(W694&amp;"-"&amp;X694,'Ref. VM'!A:B,2,0),"Custom"),if(V694 ="E2" , ifna(vlookup(W694&amp;"-"&amp;X694,'Ref. VM'!D:E,2,0),"Custom"),if(V694="N2D",ifna(vlookup(W694&amp;"-"&amp;X694,'Ref. VM'!G:H,2,0),"Custom"),if(V694="N4",ifna(vlookup(W694&amp;"-"&amp;X694,'Ref. VM'!J:K,2,0),"Custom"),0))))</f>
        <v>0</v>
      </c>
      <c r="AB694" s="67">
        <f t="shared" si="9"/>
        <v>0</v>
      </c>
      <c r="AC694" s="67">
        <f t="shared" si="10"/>
        <v>0</v>
      </c>
      <c r="AD694" s="67">
        <f t="shared" si="11"/>
        <v>0</v>
      </c>
      <c r="AE694" s="62">
        <f>if(T694="Lift &amp; Shift Prod",730,if(T694="Lift &amp; Shift Noprod",Assumptions!$B$3,0))</f>
        <v>0</v>
      </c>
      <c r="AF694" s="70">
        <f>if( U694=0,0,if(Y694=0, ((vlookup(AB694,'SKU Pricing'!A:B,Assumptions!$B$2,0)*W694)+(vlookup(AC694,'SKU Pricing'!A:B,Assumptions!$B$2,0)*X694))*AE694,((vlookup(AB694,'SKU Pricing'!A:B,Assumptions!$B$2,0)*W694)+(vlookup(AC694,'SKU Pricing'!A:B,Assumptions!$B$2,0)*(W694*8))+(vlookup(AD694,'SKU Pricing'!A:B,Assumptions!$B$2,0)*(X694-(W694*8))))*AE694))</f>
        <v>0</v>
      </c>
      <c r="AG694" s="67">
        <f t="shared" si="12"/>
        <v>0</v>
      </c>
      <c r="AH694" s="70">
        <f>ifna(vlookup(AG694,'SKU Pricing'!A:B,Assumptions!$B$2,0)*W694*AE694,0)</f>
        <v>0</v>
      </c>
      <c r="AI694" s="62" t="str">
        <f t="shared" si="13"/>
        <v/>
      </c>
      <c r="AJ694" s="62" t="str">
        <f>if(V694&lt;&gt;0, if(T694="Lift &amp; Shift Noprod",Assumptions!$B$9,if(V694=Assumptions!$B$6,Assumptions!$B$10,if(P694=1,Assumptions!$B$8,Assumptions!$B$7))),"")</f>
        <v/>
      </c>
      <c r="AK694" s="69">
        <f t="shared" si="14"/>
        <v>0</v>
      </c>
      <c r="AL694" s="69">
        <f>if(AJ694="Hyperdisk Balanced",Assumptions!$B$11,0)</f>
        <v>0</v>
      </c>
      <c r="AM694" s="69">
        <f>if(AJ694="Hyperdisk Balanced",Assumptions!$B$12,0)</f>
        <v>0</v>
      </c>
      <c r="AN694" s="70">
        <f>if(AK694=0,0,if(AJ694="Hyperdisk Balanced",vlookup(AK694&amp;" provisioned space",'SKU Pricing'!A:B,Assumptions!$B$2,0)*Z694+vlookup(AK694&amp;" provisioned IOPS",'SKU Pricing'!A:B,Assumptions!$B$2,0)*AL694*730+vlookup(AK694&amp;" provisioned throughput",'SKU Pricing'!A:B,Assumptions!$B$2,0)*AM694*730,vlookup(AK694,'SKU Pricing'!A:B,Assumptions!$B$2,0)*Z694))</f>
        <v>0</v>
      </c>
      <c r="AO694" s="70">
        <f t="shared" si="15"/>
        <v>0</v>
      </c>
      <c r="AP694" s="71">
        <f t="shared" si="16"/>
        <v>0</v>
      </c>
      <c r="AQ694" s="70">
        <f>ifna(vlookup(AP694,'SKU Pricing'!A:B,Assumptions!$B$2,0)*AE694,0)</f>
        <v>0</v>
      </c>
      <c r="AR694" s="72">
        <v>0.0</v>
      </c>
    </row>
    <row r="695">
      <c r="A695" s="61" t="s">
        <v>836</v>
      </c>
      <c r="B695" s="62" t="str">
        <f>ifna(if(vlookup(A695,vOS!A:B,2,0)="","Unknown",vlookup(A695,vOS!A:B,2,0)),"Unknown")</f>
        <v>Microsoft Windows Server 2022 (64-bit)</v>
      </c>
      <c r="C695" s="62">
        <f>vlookup(B695,'OS Study'!A:D,2,0)</f>
        <v>0</v>
      </c>
      <c r="D695" s="62" t="str">
        <f>vlookup(B695,'OS Study'!A:D,3,0)</f>
        <v>Windows</v>
      </c>
      <c r="E695" s="62" t="str">
        <f>vlookup(B695,'OS Study'!A:D,4,0)</f>
        <v>Server</v>
      </c>
      <c r="F695" s="63" t="str">
        <f>vlookup(B695,'OS Study'!A:E,5,0)</f>
        <v>2022</v>
      </c>
      <c r="G695" s="62">
        <f>IF(vlookup(A695,'RVtools V2.1'!A:J,4,0)="non",0,1)</f>
        <v>1</v>
      </c>
      <c r="H695" s="62">
        <f>if(vlookup(A695,'RVtools V2.1'!A:K,11,0)="kube",1,0)</f>
        <v>0</v>
      </c>
      <c r="I695" s="62">
        <f t="shared" si="5"/>
        <v>0</v>
      </c>
      <c r="J695" s="62">
        <f>ifna(vlookup(A695,'Infra Study'!A:Q,17,0),0)</f>
        <v>1</v>
      </c>
      <c r="K695" s="64">
        <f>IFERROR(__xludf.DUMMYFUNCTION("N(REGEXMATCH(VLOOKUP(A695, 'RVtools V2.1'!A:H, 8, 0), ""^Serveur de fichiers""))"),0.0)</f>
        <v>0</v>
      </c>
      <c r="L695" s="64">
        <f t="shared" si="6"/>
        <v>0</v>
      </c>
      <c r="M695" s="67" t="str">
        <f>ifna(vlookup(A695,'RVtools V2.1'!A:I,8,0),"N/A")</f>
        <v>Infra Domain CTRL - SUD</v>
      </c>
      <c r="N695" s="64">
        <f>IFERROR(__xludf.DUMMYFUNCTION("IF(REGEXMATCH(M695, ""(?i)"" &amp; JOIN(""|"", SPLIT(""kalisil"", "" ""))), 1, 0)"),0.0)</f>
        <v>0</v>
      </c>
      <c r="O695" s="64" t="str">
        <f>vlookup(A695,'RVtools V2.1'!A:H,7,0)</f>
        <v>T2</v>
      </c>
      <c r="P695" s="64">
        <f>if(vlookup(A695,'RVtools V2.1'!A:H,5,0)="oui",1,0)</f>
        <v>1</v>
      </c>
      <c r="Q695" s="64">
        <f>ifna(vlookup(A695,vCPU!A:B,2,0),"Unknown")</f>
        <v>4</v>
      </c>
      <c r="R695" s="66">
        <f>ifna(vlookup(A695,vMemory!A:C,3,0),"Unknown")</f>
        <v>8</v>
      </c>
      <c r="S695" s="66">
        <f>ifna(vlookup(A695,vDisk!A:C,3,0),"Unknown")</f>
        <v>113</v>
      </c>
      <c r="T695" s="67" t="str">
        <f t="array" ref="T695">IFS(
   L695=1, "No Lift &amp; Shift",
   J695=1, XLOOKUP(A695, 'Infra Study'!A:A, 'Infra Study'!P:P),
   I695=1, "No Lift &amp; Shift",
   H695=1, "GKE",
   K695=1, "GCNV",
   G695=1, "Lift &amp; Shift Prod",
   TRUE, "Lift &amp; Shift Noprod"
)</f>
        <v>Consolidation</v>
      </c>
      <c r="U695" s="67">
        <f t="shared" si="7"/>
        <v>0</v>
      </c>
      <c r="V695" s="68">
        <f>if(T695="Lift &amp; Shift Noprod",if( Y695=0,Assumptions!$B$5, Assumptions!$B$4),if(T695="Lift &amp; Shift Prod",if(AND(N695=1,O695="T1"),Assumptions!$B$6,Assumptions!$B$4),0))</f>
        <v>0</v>
      </c>
      <c r="W695" s="62">
        <f>if(V695&lt;&gt;0,if(Q695="Unknown", Assumptions!$B$42,If(Q695&gt;1,Q695,2)),0)</f>
        <v>0</v>
      </c>
      <c r="X695" s="69">
        <f>if(V695&lt;&gt;0,if(R695="Unknown", Assumptions!$B$43,R695),0)</f>
        <v>0</v>
      </c>
      <c r="Y695" s="68">
        <f t="shared" si="8"/>
        <v>0</v>
      </c>
      <c r="Z695" s="68">
        <f>if(V695&lt;&gt;0,if(  S695="Unknown", Assumptions!$B$44,S695),0)</f>
        <v>0</v>
      </c>
      <c r="AA695" s="68">
        <f>if(V695 ="N2",ifna(vlookup(W695&amp;"-"&amp;X695,'Ref. VM'!A:B,2,0),"Custom"),if(V695 ="E2" , ifna(vlookup(W695&amp;"-"&amp;X695,'Ref. VM'!D:E,2,0),"Custom"),if(V695="N2D",ifna(vlookup(W695&amp;"-"&amp;X695,'Ref. VM'!G:H,2,0),"Custom"),if(V695="N4",ifna(vlookup(W695&amp;"-"&amp;X695,'Ref. VM'!J:K,2,0),"Custom"),0))))</f>
        <v>0</v>
      </c>
      <c r="AB695" s="67">
        <f t="shared" si="9"/>
        <v>0</v>
      </c>
      <c r="AC695" s="67">
        <f t="shared" si="10"/>
        <v>0</v>
      </c>
      <c r="AD695" s="67">
        <f t="shared" si="11"/>
        <v>0</v>
      </c>
      <c r="AE695" s="62">
        <f>if(T695="Lift &amp; Shift Prod",730,if(T695="Lift &amp; Shift Noprod",Assumptions!$B$3,0))</f>
        <v>0</v>
      </c>
      <c r="AF695" s="70">
        <f>if( U695=0,0,if(Y695=0, ((vlookup(AB695,'SKU Pricing'!A:B,Assumptions!$B$2,0)*W695)+(vlookup(AC695,'SKU Pricing'!A:B,Assumptions!$B$2,0)*X695))*AE695,((vlookup(AB695,'SKU Pricing'!A:B,Assumptions!$B$2,0)*W695)+(vlookup(AC695,'SKU Pricing'!A:B,Assumptions!$B$2,0)*(W695*8))+(vlookup(AD695,'SKU Pricing'!A:B,Assumptions!$B$2,0)*(X695-(W695*8))))*AE695))</f>
        <v>0</v>
      </c>
      <c r="AG695" s="67">
        <f t="shared" si="12"/>
        <v>0</v>
      </c>
      <c r="AH695" s="70">
        <f>ifna(vlookup(AG695,'SKU Pricing'!A:B,Assumptions!$B$2,0)*W695*AE695,0)</f>
        <v>0</v>
      </c>
      <c r="AI695" s="62" t="str">
        <f t="shared" si="13"/>
        <v/>
      </c>
      <c r="AJ695" s="62" t="str">
        <f>if(V695&lt;&gt;0, if(T695="Lift &amp; Shift Noprod",Assumptions!$B$9,if(V695=Assumptions!$B$6,Assumptions!$B$10,if(P695=1,Assumptions!$B$8,Assumptions!$B$7))),"")</f>
        <v/>
      </c>
      <c r="AK695" s="69">
        <f t="shared" si="14"/>
        <v>0</v>
      </c>
      <c r="AL695" s="69">
        <f>if(AJ695="Hyperdisk Balanced",Assumptions!$B$11,0)</f>
        <v>0</v>
      </c>
      <c r="AM695" s="69">
        <f>if(AJ695="Hyperdisk Balanced",Assumptions!$B$12,0)</f>
        <v>0</v>
      </c>
      <c r="AN695" s="70">
        <f>if(AK695=0,0,if(AJ695="Hyperdisk Balanced",vlookup(AK695&amp;" provisioned space",'SKU Pricing'!A:B,Assumptions!$B$2,0)*Z695+vlookup(AK695&amp;" provisioned IOPS",'SKU Pricing'!A:B,Assumptions!$B$2,0)*AL695*730+vlookup(AK695&amp;" provisioned throughput",'SKU Pricing'!A:B,Assumptions!$B$2,0)*AM695*730,vlookup(AK695,'SKU Pricing'!A:B,Assumptions!$B$2,0)*Z695))</f>
        <v>0</v>
      </c>
      <c r="AO695" s="70">
        <f t="shared" si="15"/>
        <v>0</v>
      </c>
      <c r="AP695" s="71">
        <f t="shared" si="16"/>
        <v>0</v>
      </c>
      <c r="AQ695" s="70">
        <f>ifna(vlookup(AP695,'SKU Pricing'!A:B,Assumptions!$B$2,0)*AE695,0)</f>
        <v>0</v>
      </c>
      <c r="AR695" s="72">
        <v>0.0</v>
      </c>
    </row>
    <row r="696">
      <c r="A696" s="61" t="s">
        <v>837</v>
      </c>
      <c r="B696" s="62" t="str">
        <f>ifna(if(vlookup(A696,vOS!A:B,2,0)="","Unknown",vlookup(A696,vOS!A:B,2,0)),"Unknown")</f>
        <v>Microsoft Windows Server 2025 (64-bit)</v>
      </c>
      <c r="C696" s="62">
        <f>vlookup(B696,'OS Study'!A:D,2,0)</f>
        <v>0</v>
      </c>
      <c r="D696" s="62" t="str">
        <f>vlookup(B696,'OS Study'!A:D,3,0)</f>
        <v>Windows</v>
      </c>
      <c r="E696" s="62" t="str">
        <f>vlookup(B696,'OS Study'!A:D,4,0)</f>
        <v>Server</v>
      </c>
      <c r="F696" s="63" t="str">
        <f>vlookup(B696,'OS Study'!A:E,5,0)</f>
        <v>2025</v>
      </c>
      <c r="G696" s="62">
        <f>IF(vlookup(A696,'RVtools V2.1'!A:J,4,0)="non",0,1)</f>
        <v>1</v>
      </c>
      <c r="H696" s="62">
        <f>if(vlookup(A696,'RVtools V2.1'!A:K,11,0)="kube",1,0)</f>
        <v>0</v>
      </c>
      <c r="I696" s="62">
        <f t="shared" si="5"/>
        <v>0</v>
      </c>
      <c r="J696" s="62">
        <f>ifna(vlookup(A696,'Infra Study'!A:Q,17,0),0)</f>
        <v>0</v>
      </c>
      <c r="K696" s="64">
        <f>IFERROR(__xludf.DUMMYFUNCTION("N(REGEXMATCH(VLOOKUP(A696, 'RVtools V2.1'!A:H, 8, 0), ""^Serveur de fichiers""))"),0.0)</f>
        <v>0</v>
      </c>
      <c r="L696" s="64">
        <f t="shared" si="6"/>
        <v>0</v>
      </c>
      <c r="M696" s="67" t="str">
        <f>ifna(vlookup(A696,'RVtools V2.1'!A:I,8,0),"N/A")</f>
        <v>Infra Domain CTRL - SUD</v>
      </c>
      <c r="N696" s="64">
        <f>IFERROR(__xludf.DUMMYFUNCTION("IF(REGEXMATCH(M696, ""(?i)"" &amp; JOIN(""|"", SPLIT(""kalisil"", "" ""))), 1, 0)"),0.0)</f>
        <v>0</v>
      </c>
      <c r="O696" s="64" t="str">
        <f>vlookup(A696,'RVtools V2.1'!A:H,7,0)</f>
        <v>T2</v>
      </c>
      <c r="P696" s="64">
        <f>if(vlookup(A696,'RVtools V2.1'!A:H,5,0)="oui",1,0)</f>
        <v>1</v>
      </c>
      <c r="Q696" s="64">
        <f>ifna(vlookup(A696,vCPU!A:B,2,0),"Unknown")</f>
        <v>4</v>
      </c>
      <c r="R696" s="66">
        <f>ifna(vlookup(A696,vMemory!A:C,3,0),"Unknown")</f>
        <v>8</v>
      </c>
      <c r="S696" s="66">
        <f>ifna(vlookup(A696,vDisk!A:C,3,0),"Unknown")</f>
        <v>118</v>
      </c>
      <c r="T696" s="67" t="str">
        <f t="array" ref="T696">IFS(
   L696=1, "No Lift &amp; Shift",
   J696=1, XLOOKUP(A696, 'Infra Study'!A:A, 'Infra Study'!P:P),
   I696=1, "No Lift &amp; Shift",
   H696=1, "GKE",
   K696=1, "GCNV",
   G696=1, "Lift &amp; Shift Prod",
   TRUE, "Lift &amp; Shift Noprod"
)</f>
        <v>Lift &amp; Shift Prod</v>
      </c>
      <c r="U696" s="67">
        <f t="shared" si="7"/>
        <v>1</v>
      </c>
      <c r="V696" s="68" t="str">
        <f>if(T696="Lift &amp; Shift Noprod",if( Y696=0,Assumptions!$B$5, Assumptions!$B$4),if(T696="Lift &amp; Shift Prod",if(AND(N696=1,O696="T1"),Assumptions!$B$6,Assumptions!$B$4),0))</f>
        <v>N2D</v>
      </c>
      <c r="W696" s="69">
        <f>if(V696&lt;&gt;0,if(Q696="Unknown", Assumptions!$B$42,If(Q696&gt;1,Q696,2)),0)</f>
        <v>4</v>
      </c>
      <c r="X696" s="69">
        <f>if(V696&lt;&gt;0,if(R696="Unknown", Assumptions!$B$43,R696),0)</f>
        <v>8</v>
      </c>
      <c r="Y696" s="68">
        <f t="shared" si="8"/>
        <v>0</v>
      </c>
      <c r="Z696" s="68">
        <f>if(V696&lt;&gt;0,if(  S696="Unknown", Assumptions!$B$44,S696),0)</f>
        <v>118</v>
      </c>
      <c r="AA696" s="68" t="str">
        <f>if(V696 ="N2",ifna(vlookup(W696&amp;"-"&amp;X696,'Ref. VM'!A:B,2,0),"Custom"),if(V696 ="E2" , ifna(vlookup(W696&amp;"-"&amp;X696,'Ref. VM'!D:E,2,0),"Custom"),if(V696="N2D",ifna(vlookup(W696&amp;"-"&amp;X696,'Ref. VM'!G:H,2,0),"Custom"),if(V696="N4",ifna(vlookup(W696&amp;"-"&amp;X696,'Ref. VM'!J:K,2,0),"Custom"),0))))</f>
        <v>Custom</v>
      </c>
      <c r="AB696" s="67" t="str">
        <f t="shared" si="9"/>
        <v>N2D-Custom vCPUs-CUD 3y</v>
      </c>
      <c r="AC696" s="67" t="str">
        <f t="shared" si="10"/>
        <v>N2D-Custom RAM-CUD 3y</v>
      </c>
      <c r="AD696" s="67">
        <f t="shared" si="11"/>
        <v>0</v>
      </c>
      <c r="AE696" s="62">
        <f>if(T696="Lift &amp; Shift Prod",730,if(T696="Lift &amp; Shift Noprod",Assumptions!$B$3,0))</f>
        <v>730</v>
      </c>
      <c r="AF696" s="70">
        <f>if( U696=0,0,if(Y696=0, ((vlookup(AB696,'SKU Pricing'!A:B,Assumptions!$B$2,0)*W696)+(vlookup(AC696,'SKU Pricing'!A:B,Assumptions!$B$2,0)*X696))*AE696,((vlookup(AB696,'SKU Pricing'!A:B,Assumptions!$B$2,0)*W696)+(vlookup(AC696,'SKU Pricing'!A:B,Assumptions!$B$2,0)*(W696*8))+(vlookup(AD696,'SKU Pricing'!A:B,Assumptions!$B$2,0)*(X696-(W696*8))))*AE696))</f>
        <v>55.81665264</v>
      </c>
      <c r="AG696" s="67" t="str">
        <f t="shared" si="12"/>
        <v>Windows Server</v>
      </c>
      <c r="AH696" s="70">
        <f>ifna(vlookup(AG696,'SKU Pricing'!A:B,Assumptions!$B$2,0)*W696*AE696,0)</f>
        <v>134.32</v>
      </c>
      <c r="AI696" s="62" t="str">
        <f t="shared" si="13"/>
        <v/>
      </c>
      <c r="AJ696" s="62" t="str">
        <f>if(V696&lt;&gt;0, if(T696="Lift &amp; Shift Noprod",Assumptions!$B$9,if(V696=Assumptions!$B$6,Assumptions!$B$10,if(P696=1,Assumptions!$B$8,Assumptions!$B$7))),"")</f>
        <v>SSD</v>
      </c>
      <c r="AK696" s="69" t="str">
        <f t="shared" si="14"/>
        <v>SSD</v>
      </c>
      <c r="AL696" s="69">
        <f>if(AJ696="Hyperdisk Balanced",Assumptions!$B$11,0)</f>
        <v>0</v>
      </c>
      <c r="AM696" s="69">
        <f>if(AJ696="Hyperdisk Balanced",Assumptions!$B$12,0)</f>
        <v>0</v>
      </c>
      <c r="AN696" s="70">
        <f>if(AK696=0,0,if(AJ696="Hyperdisk Balanced",vlookup(AK696&amp;" provisioned space",'SKU Pricing'!A:B,Assumptions!$B$2,0)*Z696+vlookup(AK696&amp;" provisioned IOPS",'SKU Pricing'!A:B,Assumptions!$B$2,0)*AL696*730+vlookup(AK696&amp;" provisioned throughput",'SKU Pricing'!A:B,Assumptions!$B$2,0)*AM696*730,vlookup(AK696,'SKU Pricing'!A:B,Assumptions!$B$2,0)*Z696))</f>
        <v>23.246</v>
      </c>
      <c r="AO696" s="70">
        <f t="shared" si="15"/>
        <v>213.3826526</v>
      </c>
      <c r="AP696" s="71" t="str">
        <f t="shared" si="16"/>
        <v>VM Manager</v>
      </c>
      <c r="AQ696" s="70">
        <f>ifna(vlookup(AP696,'SKU Pricing'!A:B,Assumptions!$B$2,0)*AE696,0)</f>
        <v>2.19</v>
      </c>
      <c r="AR696" s="72">
        <v>0.0</v>
      </c>
    </row>
    <row r="697">
      <c r="A697" s="61" t="s">
        <v>838</v>
      </c>
      <c r="B697" s="62" t="str">
        <f>ifna(if(vlookup(A697,vOS!A:B,2,0)="","Unknown",vlookup(A697,vOS!A:B,2,0)),"Unknown")</f>
        <v>Microsoft Windows Server 2022 (64-bit)</v>
      </c>
      <c r="C697" s="62">
        <f>vlookup(B697,'OS Study'!A:D,2,0)</f>
        <v>0</v>
      </c>
      <c r="D697" s="62" t="str">
        <f>vlookup(B697,'OS Study'!A:D,3,0)</f>
        <v>Windows</v>
      </c>
      <c r="E697" s="62" t="str">
        <f>vlookup(B697,'OS Study'!A:D,4,0)</f>
        <v>Server</v>
      </c>
      <c r="F697" s="63" t="str">
        <f>vlookup(B697,'OS Study'!A:E,5,0)</f>
        <v>2022</v>
      </c>
      <c r="G697" s="62">
        <f>IF(vlookup(A697,'RVtools V2.1'!A:J,4,0)="non",0,1)</f>
        <v>1</v>
      </c>
      <c r="H697" s="62">
        <f>if(vlookup(A697,'RVtools V2.1'!A:K,11,0)="kube",1,0)</f>
        <v>0</v>
      </c>
      <c r="I697" s="62">
        <f t="shared" si="5"/>
        <v>0</v>
      </c>
      <c r="J697" s="62">
        <f>ifna(vlookup(A697,'Infra Study'!A:Q,17,0),0)</f>
        <v>1</v>
      </c>
      <c r="K697" s="64">
        <f>IFERROR(__xludf.DUMMYFUNCTION("N(REGEXMATCH(VLOOKUP(A697, 'RVtools V2.1'!A:H, 8, 0), ""^Serveur de fichiers""))"),0.0)</f>
        <v>0</v>
      </c>
      <c r="L697" s="64">
        <f t="shared" si="6"/>
        <v>0</v>
      </c>
      <c r="M697" s="67" t="str">
        <f>ifna(vlookup(A697,'RVtools V2.1'!A:I,8,0),"N/A")</f>
        <v>Infra Domain CTRL - SUD</v>
      </c>
      <c r="N697" s="64">
        <f>IFERROR(__xludf.DUMMYFUNCTION("IF(REGEXMATCH(M697, ""(?i)"" &amp; JOIN(""|"", SPLIT(""kalisil"", "" ""))), 1, 0)"),0.0)</f>
        <v>0</v>
      </c>
      <c r="O697" s="64" t="str">
        <f>vlookup(A697,'RVtools V2.1'!A:H,7,0)</f>
        <v>T2</v>
      </c>
      <c r="P697" s="64">
        <f>if(vlookup(A697,'RVtools V2.1'!A:H,5,0)="oui",1,0)</f>
        <v>1</v>
      </c>
      <c r="Q697" s="64">
        <f>ifna(vlookup(A697,vCPU!A:B,2,0),"Unknown")</f>
        <v>2</v>
      </c>
      <c r="R697" s="66">
        <f>ifna(vlookup(A697,vMemory!A:C,3,0),"Unknown")</f>
        <v>4</v>
      </c>
      <c r="S697" s="66">
        <f>ifna(vlookup(A697,vDisk!A:C,3,0),"Unknown")</f>
        <v>66</v>
      </c>
      <c r="T697" s="67" t="str">
        <f t="array" ref="T697">IFS(
   L697=1, "No Lift &amp; Shift",
   J697=1, XLOOKUP(A697, 'Infra Study'!A:A, 'Infra Study'!P:P),
   I697=1, "No Lift &amp; Shift",
   H697=1, "GKE",
   K697=1, "GCNV",
   G697=1, "Lift &amp; Shift Prod",
   TRUE, "Lift &amp; Shift Noprod"
)</f>
        <v>Consolidation</v>
      </c>
      <c r="U697" s="67">
        <f t="shared" si="7"/>
        <v>0</v>
      </c>
      <c r="V697" s="68">
        <f>if(T697="Lift &amp; Shift Noprod",if( Y697=0,Assumptions!$B$5, Assumptions!$B$4),if(T697="Lift &amp; Shift Prod",if(AND(N697=1,O697="T1"),Assumptions!$B$6,Assumptions!$B$4),0))</f>
        <v>0</v>
      </c>
      <c r="W697" s="62">
        <f>if(V697&lt;&gt;0,if(Q697="Unknown", Assumptions!$B$42,If(Q697&gt;1,Q697,2)),0)</f>
        <v>0</v>
      </c>
      <c r="X697" s="69">
        <f>if(V697&lt;&gt;0,if(R697="Unknown", Assumptions!$B$43,R697),0)</f>
        <v>0</v>
      </c>
      <c r="Y697" s="68">
        <f t="shared" si="8"/>
        <v>0</v>
      </c>
      <c r="Z697" s="68">
        <f>if(V697&lt;&gt;0,if(  S697="Unknown", Assumptions!$B$44,S697),0)</f>
        <v>0</v>
      </c>
      <c r="AA697" s="68">
        <f>if(V697 ="N2",ifna(vlookup(W697&amp;"-"&amp;X697,'Ref. VM'!A:B,2,0),"Custom"),if(V697 ="E2" , ifna(vlookup(W697&amp;"-"&amp;X697,'Ref. VM'!D:E,2,0),"Custom"),if(V697="N2D",ifna(vlookup(W697&amp;"-"&amp;X697,'Ref. VM'!G:H,2,0),"Custom"),if(V697="N4",ifna(vlookup(W697&amp;"-"&amp;X697,'Ref. VM'!J:K,2,0),"Custom"),0))))</f>
        <v>0</v>
      </c>
      <c r="AB697" s="67">
        <f t="shared" si="9"/>
        <v>0</v>
      </c>
      <c r="AC697" s="67">
        <f t="shared" si="10"/>
        <v>0</v>
      </c>
      <c r="AD697" s="67">
        <f t="shared" si="11"/>
        <v>0</v>
      </c>
      <c r="AE697" s="62">
        <f>if(T697="Lift &amp; Shift Prod",730,if(T697="Lift &amp; Shift Noprod",Assumptions!$B$3,0))</f>
        <v>0</v>
      </c>
      <c r="AF697" s="70">
        <f>if( U697=0,0,if(Y697=0, ((vlookup(AB697,'SKU Pricing'!A:B,Assumptions!$B$2,0)*W697)+(vlookup(AC697,'SKU Pricing'!A:B,Assumptions!$B$2,0)*X697))*AE697,((vlookup(AB697,'SKU Pricing'!A:B,Assumptions!$B$2,0)*W697)+(vlookup(AC697,'SKU Pricing'!A:B,Assumptions!$B$2,0)*(W697*8))+(vlookup(AD697,'SKU Pricing'!A:B,Assumptions!$B$2,0)*(X697-(W697*8))))*AE697))</f>
        <v>0</v>
      </c>
      <c r="AG697" s="67">
        <f t="shared" si="12"/>
        <v>0</v>
      </c>
      <c r="AH697" s="70">
        <f>ifna(vlookup(AG697,'SKU Pricing'!A:B,Assumptions!$B$2,0)*W697*AE697,0)</f>
        <v>0</v>
      </c>
      <c r="AI697" s="62" t="str">
        <f t="shared" si="13"/>
        <v/>
      </c>
      <c r="AJ697" s="62" t="str">
        <f>if(V697&lt;&gt;0, if(T697="Lift &amp; Shift Noprod",Assumptions!$B$9,if(V697=Assumptions!$B$6,Assumptions!$B$10,if(P697=1,Assumptions!$B$8,Assumptions!$B$7))),"")</f>
        <v/>
      </c>
      <c r="AK697" s="69">
        <f t="shared" si="14"/>
        <v>0</v>
      </c>
      <c r="AL697" s="69">
        <f>if(AJ697="Hyperdisk Balanced",Assumptions!$B$11,0)</f>
        <v>0</v>
      </c>
      <c r="AM697" s="69">
        <f>if(AJ697="Hyperdisk Balanced",Assumptions!$B$12,0)</f>
        <v>0</v>
      </c>
      <c r="AN697" s="70">
        <f>if(AK697=0,0,if(AJ697="Hyperdisk Balanced",vlookup(AK697&amp;" provisioned space",'SKU Pricing'!A:B,Assumptions!$B$2,0)*Z697+vlookup(AK697&amp;" provisioned IOPS",'SKU Pricing'!A:B,Assumptions!$B$2,0)*AL697*730+vlookup(AK697&amp;" provisioned throughput",'SKU Pricing'!A:B,Assumptions!$B$2,0)*AM697*730,vlookup(AK697,'SKU Pricing'!A:B,Assumptions!$B$2,0)*Z697))</f>
        <v>0</v>
      </c>
      <c r="AO697" s="70">
        <f t="shared" si="15"/>
        <v>0</v>
      </c>
      <c r="AP697" s="71">
        <f t="shared" si="16"/>
        <v>0</v>
      </c>
      <c r="AQ697" s="70">
        <f>ifna(vlookup(AP697,'SKU Pricing'!A:B,Assumptions!$B$2,0)*AE697,0)</f>
        <v>0</v>
      </c>
      <c r="AR697" s="72">
        <v>0.0</v>
      </c>
    </row>
    <row r="698">
      <c r="A698" s="61" t="s">
        <v>839</v>
      </c>
      <c r="B698" s="62" t="str">
        <f>ifna(if(vlookup(A698,vOS!A:B,2,0)="","Unknown",vlookup(A698,vOS!A:B,2,0)),"Unknown")</f>
        <v>Microsoft Windows Server 2022 (64-bit)</v>
      </c>
      <c r="C698" s="62">
        <f>vlookup(B698,'OS Study'!A:D,2,0)</f>
        <v>0</v>
      </c>
      <c r="D698" s="62" t="str">
        <f>vlookup(B698,'OS Study'!A:D,3,0)</f>
        <v>Windows</v>
      </c>
      <c r="E698" s="62" t="str">
        <f>vlookup(B698,'OS Study'!A:D,4,0)</f>
        <v>Server</v>
      </c>
      <c r="F698" s="63" t="str">
        <f>vlookup(B698,'OS Study'!A:E,5,0)</f>
        <v>2022</v>
      </c>
      <c r="G698" s="62">
        <f>IF(vlookup(A698,'RVtools V2.1'!A:J,4,0)="non",0,1)</f>
        <v>1</v>
      </c>
      <c r="H698" s="62">
        <f>if(vlookup(A698,'RVtools V2.1'!A:K,11,0)="kube",1,0)</f>
        <v>0</v>
      </c>
      <c r="I698" s="62">
        <f t="shared" si="5"/>
        <v>0</v>
      </c>
      <c r="J698" s="62">
        <f>ifna(vlookup(A698,'Infra Study'!A:Q,17,0),0)</f>
        <v>1</v>
      </c>
      <c r="K698" s="64">
        <f>IFERROR(__xludf.DUMMYFUNCTION("N(REGEXMATCH(VLOOKUP(A698, 'RVtools V2.1'!A:H, 8, 0), ""^Serveur de fichiers""))"),0.0)</f>
        <v>0</v>
      </c>
      <c r="L698" s="64">
        <f t="shared" si="6"/>
        <v>0</v>
      </c>
      <c r="M698" s="67" t="str">
        <f>ifna(vlookup(A698,'RVtools V2.1'!A:I,8,0),"N/A")</f>
        <v>Infra Domain CTRL - SUD</v>
      </c>
      <c r="N698" s="64">
        <f>IFERROR(__xludf.DUMMYFUNCTION("IF(REGEXMATCH(M698, ""(?i)"" &amp; JOIN(""|"", SPLIT(""kalisil"", "" ""))), 1, 0)"),0.0)</f>
        <v>0</v>
      </c>
      <c r="O698" s="64" t="str">
        <f>vlookup(A698,'RVtools V2.1'!A:H,7,0)</f>
        <v>T2</v>
      </c>
      <c r="P698" s="64">
        <f>if(vlookup(A698,'RVtools V2.1'!A:H,5,0)="oui",1,0)</f>
        <v>1</v>
      </c>
      <c r="Q698" s="64">
        <f>ifna(vlookup(A698,vCPU!A:B,2,0),"Unknown")</f>
        <v>2</v>
      </c>
      <c r="R698" s="66">
        <f>ifna(vlookup(A698,vMemory!A:C,3,0),"Unknown")</f>
        <v>4</v>
      </c>
      <c r="S698" s="66">
        <f>ifna(vlookup(A698,vDisk!A:C,3,0),"Unknown")</f>
        <v>53</v>
      </c>
      <c r="T698" s="67" t="str">
        <f t="array" ref="T698">IFS(
   L698=1, "No Lift &amp; Shift",
   J698=1, XLOOKUP(A698, 'Infra Study'!A:A, 'Infra Study'!P:P),
   I698=1, "No Lift &amp; Shift",
   H698=1, "GKE",
   K698=1, "GCNV",
   G698=1, "Lift &amp; Shift Prod",
   TRUE, "Lift &amp; Shift Noprod"
)</f>
        <v>Consolidation</v>
      </c>
      <c r="U698" s="67">
        <f t="shared" si="7"/>
        <v>0</v>
      </c>
      <c r="V698" s="68">
        <f>if(T698="Lift &amp; Shift Noprod",if( Y698=0,Assumptions!$B$5, Assumptions!$B$4),if(T698="Lift &amp; Shift Prod",if(AND(N698=1,O698="T1"),Assumptions!$B$6,Assumptions!$B$4),0))</f>
        <v>0</v>
      </c>
      <c r="W698" s="62">
        <f>if(V698&lt;&gt;0,if(Q698="Unknown", Assumptions!$B$42,If(Q698&gt;1,Q698,2)),0)</f>
        <v>0</v>
      </c>
      <c r="X698" s="69">
        <f>if(V698&lt;&gt;0,if(R698="Unknown", Assumptions!$B$43,R698),0)</f>
        <v>0</v>
      </c>
      <c r="Y698" s="68">
        <f t="shared" si="8"/>
        <v>0</v>
      </c>
      <c r="Z698" s="68">
        <f>if(V698&lt;&gt;0,if(  S698="Unknown", Assumptions!$B$44,S698),0)</f>
        <v>0</v>
      </c>
      <c r="AA698" s="68">
        <f>if(V698 ="N2",ifna(vlookup(W698&amp;"-"&amp;X698,'Ref. VM'!A:B,2,0),"Custom"),if(V698 ="E2" , ifna(vlookup(W698&amp;"-"&amp;X698,'Ref. VM'!D:E,2,0),"Custom"),if(V698="N2D",ifna(vlookup(W698&amp;"-"&amp;X698,'Ref. VM'!G:H,2,0),"Custom"),if(V698="N4",ifna(vlookup(W698&amp;"-"&amp;X698,'Ref. VM'!J:K,2,0),"Custom"),0))))</f>
        <v>0</v>
      </c>
      <c r="AB698" s="67">
        <f t="shared" si="9"/>
        <v>0</v>
      </c>
      <c r="AC698" s="67">
        <f t="shared" si="10"/>
        <v>0</v>
      </c>
      <c r="AD698" s="67">
        <f t="shared" si="11"/>
        <v>0</v>
      </c>
      <c r="AE698" s="62">
        <f>if(T698="Lift &amp; Shift Prod",730,if(T698="Lift &amp; Shift Noprod",Assumptions!$B$3,0))</f>
        <v>0</v>
      </c>
      <c r="AF698" s="70">
        <f>if( U698=0,0,if(Y698=0, ((vlookup(AB698,'SKU Pricing'!A:B,Assumptions!$B$2,0)*W698)+(vlookup(AC698,'SKU Pricing'!A:B,Assumptions!$B$2,0)*X698))*AE698,((vlookup(AB698,'SKU Pricing'!A:B,Assumptions!$B$2,0)*W698)+(vlookup(AC698,'SKU Pricing'!A:B,Assumptions!$B$2,0)*(W698*8))+(vlookup(AD698,'SKU Pricing'!A:B,Assumptions!$B$2,0)*(X698-(W698*8))))*AE698))</f>
        <v>0</v>
      </c>
      <c r="AG698" s="67">
        <f t="shared" si="12"/>
        <v>0</v>
      </c>
      <c r="AH698" s="70">
        <f>ifna(vlookup(AG698,'SKU Pricing'!A:B,Assumptions!$B$2,0)*W698*AE698,0)</f>
        <v>0</v>
      </c>
      <c r="AI698" s="62" t="str">
        <f t="shared" si="13"/>
        <v/>
      </c>
      <c r="AJ698" s="62" t="str">
        <f>if(V698&lt;&gt;0, if(T698="Lift &amp; Shift Noprod",Assumptions!$B$9,if(V698=Assumptions!$B$6,Assumptions!$B$10,if(P698=1,Assumptions!$B$8,Assumptions!$B$7))),"")</f>
        <v/>
      </c>
      <c r="AK698" s="69">
        <f t="shared" si="14"/>
        <v>0</v>
      </c>
      <c r="AL698" s="69">
        <f>if(AJ698="Hyperdisk Balanced",Assumptions!$B$11,0)</f>
        <v>0</v>
      </c>
      <c r="AM698" s="69">
        <f>if(AJ698="Hyperdisk Balanced",Assumptions!$B$12,0)</f>
        <v>0</v>
      </c>
      <c r="AN698" s="70">
        <f>if(AK698=0,0,if(AJ698="Hyperdisk Balanced",vlookup(AK698&amp;" provisioned space",'SKU Pricing'!A:B,Assumptions!$B$2,0)*Z698+vlookup(AK698&amp;" provisioned IOPS",'SKU Pricing'!A:B,Assumptions!$B$2,0)*AL698*730+vlookup(AK698&amp;" provisioned throughput",'SKU Pricing'!A:B,Assumptions!$B$2,0)*AM698*730,vlookup(AK698,'SKU Pricing'!A:B,Assumptions!$B$2,0)*Z698))</f>
        <v>0</v>
      </c>
      <c r="AO698" s="70">
        <f t="shared" si="15"/>
        <v>0</v>
      </c>
      <c r="AP698" s="71">
        <f t="shared" si="16"/>
        <v>0</v>
      </c>
      <c r="AQ698" s="70">
        <f>ifna(vlookup(AP698,'SKU Pricing'!A:B,Assumptions!$B$2,0)*AE698,0)</f>
        <v>0</v>
      </c>
      <c r="AR698" s="72">
        <v>0.0</v>
      </c>
    </row>
    <row r="699">
      <c r="A699" s="61" t="s">
        <v>840</v>
      </c>
      <c r="B699" s="62" t="str">
        <f>ifna(if(vlookup(A699,vOS!A:B,2,0)="","Unknown",vlookup(A699,vOS!A:B,2,0)),"Unknown")</f>
        <v>Microsoft Windows Server 2019 (64-bit)</v>
      </c>
      <c r="C699" s="62">
        <f>vlookup(B699,'OS Study'!A:D,2,0)</f>
        <v>0</v>
      </c>
      <c r="D699" s="62" t="str">
        <f>vlookup(B699,'OS Study'!A:D,3,0)</f>
        <v>Windows</v>
      </c>
      <c r="E699" s="62" t="str">
        <f>vlookup(B699,'OS Study'!A:D,4,0)</f>
        <v>Server</v>
      </c>
      <c r="F699" s="63" t="str">
        <f>vlookup(B699,'OS Study'!A:E,5,0)</f>
        <v>2019</v>
      </c>
      <c r="G699" s="62">
        <f>IF(vlookup(A699,'RVtools V2.1'!A:J,4,0)="non",0,1)</f>
        <v>1</v>
      </c>
      <c r="H699" s="62">
        <f>if(vlookup(A699,'RVtools V2.1'!A:K,11,0)="kube",1,0)</f>
        <v>0</v>
      </c>
      <c r="I699" s="62">
        <f t="shared" si="5"/>
        <v>0</v>
      </c>
      <c r="J699" s="62">
        <f>ifna(vlookup(A699,'Infra Study'!A:Q,17,0),0)</f>
        <v>0</v>
      </c>
      <c r="K699" s="64">
        <f>IFERROR(__xludf.DUMMYFUNCTION("N(REGEXMATCH(VLOOKUP(A699, 'RVtools V2.1'!A:H, 8, 0), ""^Serveur de fichiers""))"),0.0)</f>
        <v>0</v>
      </c>
      <c r="L699" s="64">
        <f t="shared" si="6"/>
        <v>0</v>
      </c>
      <c r="M699" s="67" t="str">
        <f>ifna(vlookup(A699,'RVtools V2.1'!A:I,8,0),"N/A")</f>
        <v>Intranet - ALS</v>
      </c>
      <c r="N699" s="64">
        <f>IFERROR(__xludf.DUMMYFUNCTION("IF(REGEXMATCH(M699, ""(?i)"" &amp; JOIN(""|"", SPLIT(""kalisil"", "" ""))), 1, 0)"),0.0)</f>
        <v>0</v>
      </c>
      <c r="O699" s="64" t="str">
        <f>vlookup(A699,'RVtools V2.1'!A:H,7,0)</f>
        <v>T2</v>
      </c>
      <c r="P699" s="64">
        <f>if(vlookup(A699,'RVtools V2.1'!A:H,5,0)="oui",1,0)</f>
        <v>1</v>
      </c>
      <c r="Q699" s="64">
        <f>ifna(vlookup(A699,vCPU!A:B,2,0),"Unknown")</f>
        <v>4</v>
      </c>
      <c r="R699" s="66">
        <f>ifna(vlookup(A699,vMemory!A:C,3,0),"Unknown")</f>
        <v>8</v>
      </c>
      <c r="S699" s="66">
        <f>ifna(vlookup(A699,vDisk!A:C,3,0),"Unknown")</f>
        <v>205</v>
      </c>
      <c r="T699" s="67" t="str">
        <f t="array" ref="T699">IFS(
   L699=1, "No Lift &amp; Shift",
   J699=1, XLOOKUP(A699, 'Infra Study'!A:A, 'Infra Study'!P:P),
   I699=1, "No Lift &amp; Shift",
   H699=1, "GKE",
   K699=1, "GCNV",
   G699=1, "Lift &amp; Shift Prod",
   TRUE, "Lift &amp; Shift Noprod"
)</f>
        <v>Lift &amp; Shift Prod</v>
      </c>
      <c r="U699" s="67">
        <f t="shared" si="7"/>
        <v>1</v>
      </c>
      <c r="V699" s="68" t="str">
        <f>if(T699="Lift &amp; Shift Noprod",if( Y699=0,Assumptions!$B$5, Assumptions!$B$4),if(T699="Lift &amp; Shift Prod",if(AND(N699=1,O699="T1"),Assumptions!$B$6,Assumptions!$B$4),0))</f>
        <v>N2D</v>
      </c>
      <c r="W699" s="69">
        <f>if(V699&lt;&gt;0,if(Q699="Unknown", Assumptions!$B$42,If(Q699&gt;1,Q699,2)),0)</f>
        <v>4</v>
      </c>
      <c r="X699" s="69">
        <f>if(V699&lt;&gt;0,if(R699="Unknown", Assumptions!$B$43,R699),0)</f>
        <v>8</v>
      </c>
      <c r="Y699" s="68">
        <f t="shared" si="8"/>
        <v>0</v>
      </c>
      <c r="Z699" s="68">
        <f>if(V699&lt;&gt;0,if(  S699="Unknown", Assumptions!$B$44,S699),0)</f>
        <v>205</v>
      </c>
      <c r="AA699" s="68" t="str">
        <f>if(V699 ="N2",ifna(vlookup(W699&amp;"-"&amp;X699,'Ref. VM'!A:B,2,0),"Custom"),if(V699 ="E2" , ifna(vlookup(W699&amp;"-"&amp;X699,'Ref. VM'!D:E,2,0),"Custom"),if(V699="N2D",ifna(vlookup(W699&amp;"-"&amp;X699,'Ref. VM'!G:H,2,0),"Custom"),if(V699="N4",ifna(vlookup(W699&amp;"-"&amp;X699,'Ref. VM'!J:K,2,0),"Custom"),0))))</f>
        <v>Custom</v>
      </c>
      <c r="AB699" s="67" t="str">
        <f t="shared" si="9"/>
        <v>N2D-Custom vCPUs-CUD 3y</v>
      </c>
      <c r="AC699" s="67" t="str">
        <f t="shared" si="10"/>
        <v>N2D-Custom RAM-CUD 3y</v>
      </c>
      <c r="AD699" s="67">
        <f t="shared" si="11"/>
        <v>0</v>
      </c>
      <c r="AE699" s="69">
        <f>if(T699="Lift &amp; Shift Prod",730,if(T699="Lift &amp; Shift Noprod",Assumptions!$B$3,0))</f>
        <v>730</v>
      </c>
      <c r="AF699" s="70">
        <f>if( U699=0,0,if(Y699=0, ((vlookup(AB699,'SKU Pricing'!A:B,Assumptions!$B$2,0)*W699)+(vlookup(AC699,'SKU Pricing'!A:B,Assumptions!$B$2,0)*X699))*AE699,((vlookup(AB699,'SKU Pricing'!A:B,Assumptions!$B$2,0)*W699)+(vlookup(AC699,'SKU Pricing'!A:B,Assumptions!$B$2,0)*(W699*8))+(vlookup(AD699,'SKU Pricing'!A:B,Assumptions!$B$2,0)*(X699-(W699*8))))*AE699))</f>
        <v>55.81665264</v>
      </c>
      <c r="AG699" s="67" t="str">
        <f t="shared" si="12"/>
        <v>Windows Server</v>
      </c>
      <c r="AH699" s="70">
        <f>ifna(vlookup(AG699,'SKU Pricing'!A:B,Assumptions!$B$2,0)*W699*AE699,0)</f>
        <v>134.32</v>
      </c>
      <c r="AI699" s="62" t="str">
        <f t="shared" si="13"/>
        <v/>
      </c>
      <c r="AJ699" s="62" t="str">
        <f>if(V699&lt;&gt;0, if(T699="Lift &amp; Shift Noprod",Assumptions!$B$9,if(V699=Assumptions!$B$6,Assumptions!$B$10,if(P699=1,Assumptions!$B$8,Assumptions!$B$7))),"")</f>
        <v>SSD</v>
      </c>
      <c r="AK699" s="69" t="str">
        <f t="shared" si="14"/>
        <v>SSD</v>
      </c>
      <c r="AL699" s="69">
        <f>if(AJ699="Hyperdisk Balanced",Assumptions!$B$11,0)</f>
        <v>0</v>
      </c>
      <c r="AM699" s="69">
        <f>if(AJ699="Hyperdisk Balanced",Assumptions!$B$12,0)</f>
        <v>0</v>
      </c>
      <c r="AN699" s="70">
        <f>if(AK699=0,0,if(AJ699="Hyperdisk Balanced",vlookup(AK699&amp;" provisioned space",'SKU Pricing'!A:B,Assumptions!$B$2,0)*Z699+vlookup(AK699&amp;" provisioned IOPS",'SKU Pricing'!A:B,Assumptions!$B$2,0)*AL699*730+vlookup(AK699&amp;" provisioned throughput",'SKU Pricing'!A:B,Assumptions!$B$2,0)*AM699*730,vlookup(AK699,'SKU Pricing'!A:B,Assumptions!$B$2,0)*Z699))</f>
        <v>40.385</v>
      </c>
      <c r="AO699" s="70">
        <f t="shared" si="15"/>
        <v>230.5216526</v>
      </c>
      <c r="AP699" s="71" t="str">
        <f t="shared" si="16"/>
        <v>VM Manager</v>
      </c>
      <c r="AQ699" s="70">
        <f>ifna(vlookup(AP699,'SKU Pricing'!A:B,Assumptions!$B$2,0)*AE699,0)</f>
        <v>2.19</v>
      </c>
      <c r="AR699" s="72">
        <v>0.0</v>
      </c>
    </row>
    <row r="700">
      <c r="A700" s="61" t="s">
        <v>841</v>
      </c>
      <c r="B700" s="62" t="str">
        <f>ifna(if(vlookup(A700,vOS!A:B,2,0)="","Unknown",vlookup(A700,vOS!A:B,2,0)),"Unknown")</f>
        <v>Debian GNU/Linux 9 (64-bit)</v>
      </c>
      <c r="C700" s="62">
        <f>vlookup(B700,'OS Study'!A:D,2,0)</f>
        <v>0</v>
      </c>
      <c r="D700" s="62" t="str">
        <f>vlookup(B700,'OS Study'!A:D,3,0)</f>
        <v>Linux</v>
      </c>
      <c r="E700" s="62" t="str">
        <f>vlookup(B700,'OS Study'!A:D,4,0)</f>
        <v>Debian</v>
      </c>
      <c r="F700" s="63" t="str">
        <f>vlookup(B700,'OS Study'!A:E,5,0)</f>
        <v>9</v>
      </c>
      <c r="G700" s="62">
        <f>IF(vlookup(A700,'RVtools V2.1'!A:J,4,0)="non",0,1)</f>
        <v>1</v>
      </c>
      <c r="H700" s="62">
        <f>if(vlookup(A700,'RVtools V2.1'!A:K,11,0)="kube",1,0)</f>
        <v>0</v>
      </c>
      <c r="I700" s="62">
        <f t="shared" si="5"/>
        <v>0</v>
      </c>
      <c r="J700" s="62">
        <f>ifna(vlookup(A700,'Infra Study'!A:Q,17,0),0)</f>
        <v>0</v>
      </c>
      <c r="K700" s="64">
        <f>IFERROR(__xludf.DUMMYFUNCTION("N(REGEXMATCH(VLOOKUP(A700, 'RVtools V2.1'!A:H, 8, 0), ""^Serveur de fichiers""))"),0.0)</f>
        <v>0</v>
      </c>
      <c r="L700" s="64">
        <f t="shared" si="6"/>
        <v>0</v>
      </c>
      <c r="M700" s="67" t="str">
        <f>ifna(vlookup(A700,'RVtools V2.1'!A:I,8,0),"N/A")</f>
        <v>Intranet - CAZ</v>
      </c>
      <c r="N700" s="64">
        <f>IFERROR(__xludf.DUMMYFUNCTION("IF(REGEXMATCH(M700, ""(?i)"" &amp; JOIN(""|"", SPLIT(""kalisil"", "" ""))), 1, 0)"),0.0)</f>
        <v>0</v>
      </c>
      <c r="O700" s="64" t="str">
        <f>vlookup(A700,'RVtools V2.1'!A:H,7,0)</f>
        <v>T2</v>
      </c>
      <c r="P700" s="64">
        <f>if(vlookup(A700,'RVtools V2.1'!A:H,5,0)="oui",1,0)</f>
        <v>0</v>
      </c>
      <c r="Q700" s="64">
        <f>ifna(vlookup(A700,vCPU!A:B,2,0),"Unknown")</f>
        <v>4</v>
      </c>
      <c r="R700" s="66">
        <f>ifna(vlookup(A700,vMemory!A:C,3,0),"Unknown")</f>
        <v>16</v>
      </c>
      <c r="S700" s="66">
        <f>ifna(vlookup(A700,vDisk!A:C,3,0),"Unknown")</f>
        <v>53</v>
      </c>
      <c r="T700" s="67" t="str">
        <f t="array" ref="T700">IFS(
   L700=1, "No Lift &amp; Shift",
   J700=1, XLOOKUP(A700, 'Infra Study'!A:A, 'Infra Study'!P:P),
   I700=1, "No Lift &amp; Shift",
   H700=1, "GKE",
   K700=1, "GCNV",
   G700=1, "Lift &amp; Shift Prod",
   TRUE, "Lift &amp; Shift Noprod"
)</f>
        <v>Lift &amp; Shift Prod</v>
      </c>
      <c r="U700" s="67">
        <f t="shared" si="7"/>
        <v>1</v>
      </c>
      <c r="V700" s="68" t="str">
        <f>if(T700="Lift &amp; Shift Noprod",if( Y700=0,Assumptions!$B$5, Assumptions!$B$4),if(T700="Lift &amp; Shift Prod",if(AND(N700=1,O700="T1"),Assumptions!$B$6,Assumptions!$B$4),0))</f>
        <v>N2D</v>
      </c>
      <c r="W700" s="69">
        <f>if(V700&lt;&gt;0,if(Q700="Unknown", Assumptions!$B$42,If(Q700&gt;1,Q700,2)),0)</f>
        <v>4</v>
      </c>
      <c r="X700" s="69">
        <f>if(V700&lt;&gt;0,if(R700="Unknown", Assumptions!$B$43,R700),0)</f>
        <v>16</v>
      </c>
      <c r="Y700" s="68">
        <f t="shared" si="8"/>
        <v>0</v>
      </c>
      <c r="Z700" s="68">
        <f>if(V700&lt;&gt;0,if(  S700="Unknown", Assumptions!$B$44,S700),0)</f>
        <v>53</v>
      </c>
      <c r="AA700" s="68" t="str">
        <f>if(V700 ="N2",ifna(vlookup(W700&amp;"-"&amp;X700,'Ref. VM'!A:B,2,0),"Custom"),if(V700 ="E2" , ifna(vlookup(W700&amp;"-"&amp;X700,'Ref. VM'!D:E,2,0),"Custom"),if(V700="N2D",ifna(vlookup(W700&amp;"-"&amp;X700,'Ref. VM'!G:H,2,0),"Custom"),if(V700="N4",ifna(vlookup(W700&amp;"-"&amp;X700,'Ref. VM'!J:K,2,0),"Custom"),0))))</f>
        <v>Predefined</v>
      </c>
      <c r="AB700" s="67" t="str">
        <f t="shared" si="9"/>
        <v>N2D-Predefined vCPUs-CUD 3y</v>
      </c>
      <c r="AC700" s="67" t="str">
        <f t="shared" si="10"/>
        <v>N2D-Predefined RAM-CUD 3y</v>
      </c>
      <c r="AD700" s="67">
        <f t="shared" si="11"/>
        <v>0</v>
      </c>
      <c r="AE700" s="69">
        <f>if(T700="Lift &amp; Shift Prod",730,if(T700="Lift &amp; Shift Noprod",Assumptions!$B$3,0))</f>
        <v>730</v>
      </c>
      <c r="AF700" s="70">
        <f>if( U700=0,0,if(Y700=0, ((vlookup(AB700,'SKU Pricing'!A:B,Assumptions!$B$2,0)*W700)+(vlookup(AC700,'SKU Pricing'!A:B,Assumptions!$B$2,0)*X700))*AE700,((vlookup(AB700,'SKU Pricing'!A:B,Assumptions!$B$2,0)*W700)+(vlookup(AC700,'SKU Pricing'!A:B,Assumptions!$B$2,0)*(W700*8))+(vlookup(AD700,'SKU Pricing'!A:B,Assumptions!$B$2,0)*(X700-(W700*8))))*AE700))</f>
        <v>64.3974464</v>
      </c>
      <c r="AG700" s="67">
        <f t="shared" si="12"/>
        <v>0</v>
      </c>
      <c r="AH700" s="70">
        <f>ifna(vlookup(AG700,'SKU Pricing'!A:B,Assumptions!$B$2,0)*W700*AE700,0)</f>
        <v>0</v>
      </c>
      <c r="AI700" s="62" t="str">
        <f t="shared" si="13"/>
        <v/>
      </c>
      <c r="AJ700" s="62" t="str">
        <f>if(V700&lt;&gt;0, if(T700="Lift &amp; Shift Noprod",Assumptions!$B$9,if(V700=Assumptions!$B$6,Assumptions!$B$10,if(P700=1,Assumptions!$B$8,Assumptions!$B$7))),"")</f>
        <v>Balanced</v>
      </c>
      <c r="AK700" s="69" t="str">
        <f t="shared" si="14"/>
        <v>Balanced</v>
      </c>
      <c r="AL700" s="69">
        <f>if(AJ700="Hyperdisk Balanced",Assumptions!$B$11,0)</f>
        <v>0</v>
      </c>
      <c r="AM700" s="69">
        <f>if(AJ700="Hyperdisk Balanced",Assumptions!$B$12,0)</f>
        <v>0</v>
      </c>
      <c r="AN700" s="70">
        <f>if(AK700=0,0,if(AJ700="Hyperdisk Balanced",vlookup(AK700&amp;" provisioned space",'SKU Pricing'!A:B,Assumptions!$B$2,0)*Z700+vlookup(AK700&amp;" provisioned IOPS",'SKU Pricing'!A:B,Assumptions!$B$2,0)*AL700*730+vlookup(AK700&amp;" provisioned throughput",'SKU Pricing'!A:B,Assumptions!$B$2,0)*AM700*730,vlookup(AK700,'SKU Pricing'!A:B,Assumptions!$B$2,0)*Z700))</f>
        <v>6.148</v>
      </c>
      <c r="AO700" s="70">
        <f t="shared" si="15"/>
        <v>70.5454464</v>
      </c>
      <c r="AP700" s="71" t="str">
        <f t="shared" si="16"/>
        <v>VM Manager</v>
      </c>
      <c r="AQ700" s="70">
        <f>ifna(vlookup(AP700,'SKU Pricing'!A:B,Assumptions!$B$2,0)*AE700,0)</f>
        <v>2.19</v>
      </c>
      <c r="AR700" s="72">
        <v>0.0</v>
      </c>
    </row>
    <row r="701">
      <c r="A701" s="61" t="s">
        <v>842</v>
      </c>
      <c r="B701" s="62" t="str">
        <f>ifna(if(vlookup(A701,vOS!A:B,2,0)="","Unknown",vlookup(A701,vOS!A:B,2,0)),"Unknown")</f>
        <v>Debian GNU/Linux 12 (64-bit)</v>
      </c>
      <c r="C701" s="62">
        <f>vlookup(B701,'OS Study'!A:D,2,0)</f>
        <v>0</v>
      </c>
      <c r="D701" s="62" t="str">
        <f>vlookup(B701,'OS Study'!A:D,3,0)</f>
        <v>Linux</v>
      </c>
      <c r="E701" s="62" t="str">
        <f>vlookup(B701,'OS Study'!A:D,4,0)</f>
        <v>Debian</v>
      </c>
      <c r="F701" s="63" t="str">
        <f>vlookup(B701,'OS Study'!A:E,5,0)</f>
        <v>12</v>
      </c>
      <c r="G701" s="62">
        <f>IF(vlookup(A701,'RVtools V2.1'!A:J,4,0)="non",0,1)</f>
        <v>1</v>
      </c>
      <c r="H701" s="62">
        <f>if(vlookup(A701,'RVtools V2.1'!A:K,11,0)="kube",1,0)</f>
        <v>0</v>
      </c>
      <c r="I701" s="62">
        <f t="shared" si="5"/>
        <v>0</v>
      </c>
      <c r="J701" s="62">
        <f>ifna(vlookup(A701,'Infra Study'!A:Q,17,0),0)</f>
        <v>0</v>
      </c>
      <c r="K701" s="64">
        <f>IFERROR(__xludf.DUMMYFUNCTION("N(REGEXMATCH(VLOOKUP(A701, 'RVtools V2.1'!A:H, 8, 0), ""^Serveur de fichiers""))"),0.0)</f>
        <v>0</v>
      </c>
      <c r="L701" s="64">
        <f t="shared" si="6"/>
        <v>0</v>
      </c>
      <c r="M701" s="67" t="str">
        <f>ifna(vlookup(A701,'RVtools V2.1'!A:I,8,0),"N/A")</f>
        <v>Intranet - LOR</v>
      </c>
      <c r="N701" s="64">
        <f>IFERROR(__xludf.DUMMYFUNCTION("IF(REGEXMATCH(M701, ""(?i)"" &amp; JOIN(""|"", SPLIT(""kalisil"", "" ""))), 1, 0)"),0.0)</f>
        <v>0</v>
      </c>
      <c r="O701" s="64" t="str">
        <f>vlookup(A701,'RVtools V2.1'!A:H,7,0)</f>
        <v>T2</v>
      </c>
      <c r="P701" s="64">
        <f>if(vlookup(A701,'RVtools V2.1'!A:H,5,0)="oui",1,0)</f>
        <v>0</v>
      </c>
      <c r="Q701" s="64">
        <f>ifna(vlookup(A701,vCPU!A:B,2,0),"Unknown")</f>
        <v>1</v>
      </c>
      <c r="R701" s="66">
        <f>ifna(vlookup(A701,vMemory!A:C,3,0),"Unknown")</f>
        <v>2</v>
      </c>
      <c r="S701" s="66">
        <f>ifna(vlookup(A701,vDisk!A:C,3,0),"Unknown")</f>
        <v>18</v>
      </c>
      <c r="T701" s="67" t="str">
        <f t="array" ref="T701">IFS(
   L701=1, "No Lift &amp; Shift",
   J701=1, XLOOKUP(A701, 'Infra Study'!A:A, 'Infra Study'!P:P),
   I701=1, "No Lift &amp; Shift",
   H701=1, "GKE",
   K701=1, "GCNV",
   G701=1, "Lift &amp; Shift Prod",
   TRUE, "Lift &amp; Shift Noprod"
)</f>
        <v>Lift &amp; Shift Prod</v>
      </c>
      <c r="U701" s="67">
        <f t="shared" si="7"/>
        <v>1</v>
      </c>
      <c r="V701" s="68" t="str">
        <f>if(T701="Lift &amp; Shift Noprod",if( Y701=0,Assumptions!$B$5, Assumptions!$B$4),if(T701="Lift &amp; Shift Prod",if(AND(N701=1,O701="T1"),Assumptions!$B$6,Assumptions!$B$4),0))</f>
        <v>N2D</v>
      </c>
      <c r="W701" s="62">
        <f>if(V701&lt;&gt;0,if(Q701="Unknown", Assumptions!$B$42,If(Q701&gt;1,Q701,2)),0)</f>
        <v>2</v>
      </c>
      <c r="X701" s="69">
        <f>if(V701&lt;&gt;0,if(R701="Unknown", Assumptions!$B$43,R701),0)</f>
        <v>2</v>
      </c>
      <c r="Y701" s="68">
        <f t="shared" si="8"/>
        <v>0</v>
      </c>
      <c r="Z701" s="68">
        <f>if(V701&lt;&gt;0,if(  S701="Unknown", Assumptions!$B$44,S701),0)</f>
        <v>18</v>
      </c>
      <c r="AA701" s="68" t="str">
        <f>if(V701 ="N2",ifna(vlookup(W701&amp;"-"&amp;X701,'Ref. VM'!A:B,2,0),"Custom"),if(V701 ="E2" , ifna(vlookup(W701&amp;"-"&amp;X701,'Ref. VM'!D:E,2,0),"Custom"),if(V701="N2D",ifna(vlookup(W701&amp;"-"&amp;X701,'Ref. VM'!G:H,2,0),"Custom"),if(V701="N4",ifna(vlookup(W701&amp;"-"&amp;X701,'Ref. VM'!J:K,2,0),"Custom"),0))))</f>
        <v>Custom</v>
      </c>
      <c r="AB701" s="67" t="str">
        <f t="shared" si="9"/>
        <v>N2D-Custom vCPUs-CUD 3y</v>
      </c>
      <c r="AC701" s="67" t="str">
        <f t="shared" si="10"/>
        <v>N2D-Custom RAM-CUD 3y</v>
      </c>
      <c r="AD701" s="67">
        <f t="shared" si="11"/>
        <v>0</v>
      </c>
      <c r="AE701" s="62">
        <f>if(T701="Lift &amp; Shift Prod",730,if(T701="Lift &amp; Shift Noprod",Assumptions!$B$3,0))</f>
        <v>730</v>
      </c>
      <c r="AF701" s="70">
        <f>if( U701=0,0,if(Y701=0, ((vlookup(AB701,'SKU Pricing'!A:B,Assumptions!$B$2,0)*W701)+(vlookup(AC701,'SKU Pricing'!A:B,Assumptions!$B$2,0)*X701))*AE701,((vlookup(AB701,'SKU Pricing'!A:B,Assumptions!$B$2,0)*W701)+(vlookup(AC701,'SKU Pricing'!A:B,Assumptions!$B$2,0)*(W701*8))+(vlookup(AD701,'SKU Pricing'!A:B,Assumptions!$B$2,0)*(X701-(W701*8))))*AE701))</f>
        <v>24.9581598</v>
      </c>
      <c r="AG701" s="67">
        <f t="shared" si="12"/>
        <v>0</v>
      </c>
      <c r="AH701" s="70">
        <f>ifna(vlookup(AG701,'SKU Pricing'!A:B,Assumptions!$B$2,0)*W701*AE701,0)</f>
        <v>0</v>
      </c>
      <c r="AI701" s="62" t="str">
        <f t="shared" si="13"/>
        <v/>
      </c>
      <c r="AJ701" s="62" t="str">
        <f>if(V701&lt;&gt;0, if(T701="Lift &amp; Shift Noprod",Assumptions!$B$9,if(V701=Assumptions!$B$6,Assumptions!$B$10,if(P701=1,Assumptions!$B$8,Assumptions!$B$7))),"")</f>
        <v>Balanced</v>
      </c>
      <c r="AK701" s="69" t="str">
        <f t="shared" si="14"/>
        <v>Balanced</v>
      </c>
      <c r="AL701" s="69">
        <f>if(AJ701="Hyperdisk Balanced",Assumptions!$B$11,0)</f>
        <v>0</v>
      </c>
      <c r="AM701" s="69">
        <f>if(AJ701="Hyperdisk Balanced",Assumptions!$B$12,0)</f>
        <v>0</v>
      </c>
      <c r="AN701" s="70">
        <f>if(AK701=0,0,if(AJ701="Hyperdisk Balanced",vlookup(AK701&amp;" provisioned space",'SKU Pricing'!A:B,Assumptions!$B$2,0)*Z701+vlookup(AK701&amp;" provisioned IOPS",'SKU Pricing'!A:B,Assumptions!$B$2,0)*AL701*730+vlookup(AK701&amp;" provisioned throughput",'SKU Pricing'!A:B,Assumptions!$B$2,0)*AM701*730,vlookup(AK701,'SKU Pricing'!A:B,Assumptions!$B$2,0)*Z701))</f>
        <v>2.088</v>
      </c>
      <c r="AO701" s="70">
        <f t="shared" si="15"/>
        <v>27.0461598</v>
      </c>
      <c r="AP701" s="71" t="str">
        <f t="shared" si="16"/>
        <v>VM Manager</v>
      </c>
      <c r="AQ701" s="70">
        <f>ifna(vlookup(AP701,'SKU Pricing'!A:B,Assumptions!$B$2,0)*AE701,0)</f>
        <v>2.19</v>
      </c>
      <c r="AR701" s="72">
        <v>0.0</v>
      </c>
    </row>
    <row r="702">
      <c r="A702" s="61" t="s">
        <v>843</v>
      </c>
      <c r="B702" s="62" t="str">
        <f>ifna(if(vlookup(A702,vOS!A:B,2,0)="","Unknown",vlookup(A702,vOS!A:B,2,0)),"Unknown")</f>
        <v>Ubuntu Linux (64-bit)</v>
      </c>
      <c r="C702" s="62">
        <f>vlookup(B702,'OS Study'!A:D,2,0)</f>
        <v>0</v>
      </c>
      <c r="D702" s="62" t="str">
        <f>vlookup(B702,'OS Study'!A:D,3,0)</f>
        <v>Linux</v>
      </c>
      <c r="E702" s="62" t="str">
        <f>vlookup(B702,'OS Study'!A:D,4,0)</f>
        <v>Ubuntu</v>
      </c>
      <c r="F702" s="63" t="str">
        <f>vlookup(B702,'OS Study'!A:E,5,0)</f>
        <v/>
      </c>
      <c r="G702" s="62">
        <f>IF(vlookup(A702,'RVtools V2.1'!A:J,4,0)="non",0,1)</f>
        <v>0</v>
      </c>
      <c r="H702" s="62">
        <f>if(vlookup(A702,'RVtools V2.1'!A:K,11,0)="kube",1,0)</f>
        <v>1</v>
      </c>
      <c r="I702" s="62">
        <f t="shared" si="5"/>
        <v>1</v>
      </c>
      <c r="J702" s="62">
        <f>ifna(vlookup(A702,'Infra Study'!A:Q,17,0),0)</f>
        <v>0</v>
      </c>
      <c r="K702" s="64">
        <f>IFERROR(__xludf.DUMMYFUNCTION("N(REGEXMATCH(VLOOKUP(A702, 'RVtools V2.1'!A:H, 8, 0), ""^Serveur de fichiers""))"),0.0)</f>
        <v>0</v>
      </c>
      <c r="L702" s="64">
        <f t="shared" si="6"/>
        <v>0</v>
      </c>
      <c r="M702" s="65" t="str">
        <f>ifna(vlookup(A702,'RVtools V2.1'!A:I,8,0),"N/A")</f>
        <v>K8s</v>
      </c>
      <c r="N702" s="64">
        <f>IFERROR(__xludf.DUMMYFUNCTION("IF(REGEXMATCH(M702, ""(?i)"" &amp; JOIN(""|"", SPLIT(""kalisil"", "" ""))), 1, 0)"),0.0)</f>
        <v>0</v>
      </c>
      <c r="O702" s="64" t="str">
        <f>vlookup(A702,'RVtools V2.1'!A:H,7,0)</f>
        <v>N/A</v>
      </c>
      <c r="P702" s="64">
        <f>if(vlookup(A702,'RVtools V2.1'!A:H,5,0)="oui",1,0)</f>
        <v>0</v>
      </c>
      <c r="Q702" s="64">
        <f>ifna(vlookup(A702,vCPU!A:B,2,0),"Unknown")</f>
        <v>4</v>
      </c>
      <c r="R702" s="66">
        <f>ifna(vlookup(A702,vMemory!A:C,3,0),"Unknown")</f>
        <v>12</v>
      </c>
      <c r="S702" s="66">
        <f>ifna(vlookup(A702,vDisk!A:C,3,0),"Unknown")</f>
        <v>169</v>
      </c>
      <c r="T702" s="67" t="str">
        <f t="array" ref="T702">IFS(
   L702=1, "No Lift &amp; Shift",
   J702=1, XLOOKUP(A702, 'Infra Study'!A:A, 'Infra Study'!P:P),
   I702=1, "No Lift &amp; Shift",
   H702=1, "GKE",
   K702=1, "GCNV",
   G702=1, "Lift &amp; Shift Prod",
   TRUE, "Lift &amp; Shift Noprod"
)</f>
        <v>No Lift &amp; Shift</v>
      </c>
      <c r="U702" s="67">
        <f t="shared" si="7"/>
        <v>0</v>
      </c>
      <c r="V702" s="68">
        <f>if(T702="Lift &amp; Shift Noprod",if( Y702=0,Assumptions!$B$5, Assumptions!$B$4),if(T702="Lift &amp; Shift Prod",if(AND(N702=1,O702="T1"),Assumptions!$B$6,Assumptions!$B$4),0))</f>
        <v>0</v>
      </c>
      <c r="W702" s="62">
        <f>if(V702&lt;&gt;0,if(Q702="Unknown", Assumptions!$B$42,If(Q702&gt;1,Q702,2)),0)</f>
        <v>0</v>
      </c>
      <c r="X702" s="69">
        <f>if(V702&lt;&gt;0,if(R702="Unknown", Assumptions!$B$43,R702),0)</f>
        <v>0</v>
      </c>
      <c r="Y702" s="68">
        <f t="shared" si="8"/>
        <v>0</v>
      </c>
      <c r="Z702" s="68">
        <f>if(V702&lt;&gt;0,if(  S702="Unknown", Assumptions!$B$44,S702),0)</f>
        <v>0</v>
      </c>
      <c r="AA702" s="68">
        <f>if(V702 ="N2",ifna(vlookup(W702&amp;"-"&amp;X702,'Ref. VM'!A:B,2,0),"Custom"),if(V702 ="E2" , ifna(vlookup(W702&amp;"-"&amp;X702,'Ref. VM'!D:E,2,0),"Custom"),if(V702="N2D",ifna(vlookup(W702&amp;"-"&amp;X702,'Ref. VM'!G:H,2,0),"Custom"),if(V702="N4",ifna(vlookup(W702&amp;"-"&amp;X702,'Ref. VM'!J:K,2,0),"Custom"),0))))</f>
        <v>0</v>
      </c>
      <c r="AB702" s="67">
        <f t="shared" si="9"/>
        <v>0</v>
      </c>
      <c r="AC702" s="67">
        <f t="shared" si="10"/>
        <v>0</v>
      </c>
      <c r="AD702" s="67">
        <f t="shared" si="11"/>
        <v>0</v>
      </c>
      <c r="AE702" s="62">
        <f>if(T702="Lift &amp; Shift Prod",730,if(T702="Lift &amp; Shift Noprod",Assumptions!$B$3,0))</f>
        <v>0</v>
      </c>
      <c r="AF702" s="70">
        <f>if( U702=0,0,if(Y702=0, ((vlookup(AB702,'SKU Pricing'!A:B,Assumptions!$B$2,0)*W702)+(vlookup(AC702,'SKU Pricing'!A:B,Assumptions!$B$2,0)*X702))*AE702,((vlookup(AB702,'SKU Pricing'!A:B,Assumptions!$B$2,0)*W702)+(vlookup(AC702,'SKU Pricing'!A:B,Assumptions!$B$2,0)*(W702*8))+(vlookup(AD702,'SKU Pricing'!A:B,Assumptions!$B$2,0)*(X702-(W702*8))))*AE702))</f>
        <v>0</v>
      </c>
      <c r="AG702" s="67">
        <f t="shared" si="12"/>
        <v>0</v>
      </c>
      <c r="AH702" s="70">
        <f>ifna(vlookup(AG702,'SKU Pricing'!A:B,Assumptions!$B$2,0)*W702*AE702,0)</f>
        <v>0</v>
      </c>
      <c r="AI702" s="62" t="str">
        <f t="shared" si="13"/>
        <v/>
      </c>
      <c r="AJ702" s="62" t="str">
        <f>if(V702&lt;&gt;0, if(T702="Lift &amp; Shift Noprod",Assumptions!$B$9,if(V702=Assumptions!$B$6,Assumptions!$B$10,if(P702=1,Assumptions!$B$8,Assumptions!$B$7))),"")</f>
        <v/>
      </c>
      <c r="AK702" s="69">
        <f t="shared" si="14"/>
        <v>0</v>
      </c>
      <c r="AL702" s="69">
        <f>if(AJ702="Hyperdisk Balanced",Assumptions!$B$11,0)</f>
        <v>0</v>
      </c>
      <c r="AM702" s="69">
        <f>if(AJ702="Hyperdisk Balanced",Assumptions!$B$12,0)</f>
        <v>0</v>
      </c>
      <c r="AN702" s="70">
        <f>if(AK702=0,0,if(AJ702="Hyperdisk Balanced",vlookup(AK702&amp;" provisioned space",'SKU Pricing'!A:B,Assumptions!$B$2,0)*Z702+vlookup(AK702&amp;" provisioned IOPS",'SKU Pricing'!A:B,Assumptions!$B$2,0)*AL702*730+vlookup(AK702&amp;" provisioned throughput",'SKU Pricing'!A:B,Assumptions!$B$2,0)*AM702*730,vlookup(AK702,'SKU Pricing'!A:B,Assumptions!$B$2,0)*Z702))</f>
        <v>0</v>
      </c>
      <c r="AO702" s="70">
        <f t="shared" si="15"/>
        <v>0</v>
      </c>
      <c r="AP702" s="71">
        <f t="shared" si="16"/>
        <v>0</v>
      </c>
      <c r="AQ702" s="70">
        <f>ifna(vlookup(AP702,'SKU Pricing'!A:B,Assumptions!$B$2,0)*AE702,0)</f>
        <v>0</v>
      </c>
      <c r="AR702" s="72">
        <v>0.0</v>
      </c>
    </row>
    <row r="703">
      <c r="A703" s="61" t="s">
        <v>844</v>
      </c>
      <c r="B703" s="62" t="str">
        <f>ifna(if(vlookup(A703,vOS!A:B,2,0)="","Unknown",vlookup(A703,vOS!A:B,2,0)),"Unknown")</f>
        <v>Ubuntu Linux (64-bit)</v>
      </c>
      <c r="C703" s="62">
        <f>vlookup(B703,'OS Study'!A:D,2,0)</f>
        <v>0</v>
      </c>
      <c r="D703" s="62" t="str">
        <f>vlookup(B703,'OS Study'!A:D,3,0)</f>
        <v>Linux</v>
      </c>
      <c r="E703" s="62" t="str">
        <f>vlookup(B703,'OS Study'!A:D,4,0)</f>
        <v>Ubuntu</v>
      </c>
      <c r="F703" s="63" t="str">
        <f>vlookup(B703,'OS Study'!A:E,5,0)</f>
        <v/>
      </c>
      <c r="G703" s="62">
        <f>IF(vlookup(A703,'RVtools V2.1'!A:J,4,0)="non",0,1)</f>
        <v>0</v>
      </c>
      <c r="H703" s="62">
        <f>if(vlookup(A703,'RVtools V2.1'!A:K,11,0)="kube",1,0)</f>
        <v>1</v>
      </c>
      <c r="I703" s="62">
        <f t="shared" si="5"/>
        <v>1</v>
      </c>
      <c r="J703" s="62">
        <f>ifna(vlookup(A703,'Infra Study'!A:Q,17,0),0)</f>
        <v>0</v>
      </c>
      <c r="K703" s="64">
        <f>IFERROR(__xludf.DUMMYFUNCTION("N(REGEXMATCH(VLOOKUP(A703, 'RVtools V2.1'!A:H, 8, 0), ""^Serveur de fichiers""))"),0.0)</f>
        <v>0</v>
      </c>
      <c r="L703" s="64">
        <f t="shared" si="6"/>
        <v>0</v>
      </c>
      <c r="M703" s="65" t="str">
        <f>ifna(vlookup(A703,'RVtools V2.1'!A:I,8,0),"N/A")</f>
        <v>K8s</v>
      </c>
      <c r="N703" s="64">
        <f>IFERROR(__xludf.DUMMYFUNCTION("IF(REGEXMATCH(M703, ""(?i)"" &amp; JOIN(""|"", SPLIT(""kalisil"", "" ""))), 1, 0)"),0.0)</f>
        <v>0</v>
      </c>
      <c r="O703" s="64" t="str">
        <f>vlookup(A703,'RVtools V2.1'!A:H,7,0)</f>
        <v>N/A</v>
      </c>
      <c r="P703" s="64">
        <f>if(vlookup(A703,'RVtools V2.1'!A:H,5,0)="oui",1,0)</f>
        <v>0</v>
      </c>
      <c r="Q703" s="64">
        <f>ifna(vlookup(A703,vCPU!A:B,2,0),"Unknown")</f>
        <v>4</v>
      </c>
      <c r="R703" s="66">
        <f>ifna(vlookup(A703,vMemory!A:C,3,0),"Unknown")</f>
        <v>12</v>
      </c>
      <c r="S703" s="66">
        <f>ifna(vlookup(A703,vDisk!A:C,3,0),"Unknown")</f>
        <v>169</v>
      </c>
      <c r="T703" s="67" t="str">
        <f t="array" ref="T703">IFS(
   L703=1, "No Lift &amp; Shift",
   J703=1, XLOOKUP(A703, 'Infra Study'!A:A, 'Infra Study'!P:P),
   I703=1, "No Lift &amp; Shift",
   H703=1, "GKE",
   K703=1, "GCNV",
   G703=1, "Lift &amp; Shift Prod",
   TRUE, "Lift &amp; Shift Noprod"
)</f>
        <v>No Lift &amp; Shift</v>
      </c>
      <c r="U703" s="67">
        <f t="shared" si="7"/>
        <v>0</v>
      </c>
      <c r="V703" s="68">
        <f>if(T703="Lift &amp; Shift Noprod",if( Y703=0,Assumptions!$B$5, Assumptions!$B$4),if(T703="Lift &amp; Shift Prod",if(AND(N703=1,O703="T1"),Assumptions!$B$6,Assumptions!$B$4),0))</f>
        <v>0</v>
      </c>
      <c r="W703" s="62">
        <f>if(V703&lt;&gt;0,if(Q703="Unknown", Assumptions!$B$42,If(Q703&gt;1,Q703,2)),0)</f>
        <v>0</v>
      </c>
      <c r="X703" s="69">
        <f>if(V703&lt;&gt;0,if(R703="Unknown", Assumptions!$B$43,R703),0)</f>
        <v>0</v>
      </c>
      <c r="Y703" s="68">
        <f t="shared" si="8"/>
        <v>0</v>
      </c>
      <c r="Z703" s="68">
        <f>if(V703&lt;&gt;0,if(  S703="Unknown", Assumptions!$B$44,S703),0)</f>
        <v>0</v>
      </c>
      <c r="AA703" s="68">
        <f>if(V703 ="N2",ifna(vlookup(W703&amp;"-"&amp;X703,'Ref. VM'!A:B,2,0),"Custom"),if(V703 ="E2" , ifna(vlookup(W703&amp;"-"&amp;X703,'Ref. VM'!D:E,2,0),"Custom"),if(V703="N2D",ifna(vlookup(W703&amp;"-"&amp;X703,'Ref. VM'!G:H,2,0),"Custom"),if(V703="N4",ifna(vlookup(W703&amp;"-"&amp;X703,'Ref. VM'!J:K,2,0),"Custom"),0))))</f>
        <v>0</v>
      </c>
      <c r="AB703" s="67">
        <f t="shared" si="9"/>
        <v>0</v>
      </c>
      <c r="AC703" s="67">
        <f t="shared" si="10"/>
        <v>0</v>
      </c>
      <c r="AD703" s="67">
        <f t="shared" si="11"/>
        <v>0</v>
      </c>
      <c r="AE703" s="62">
        <f>if(T703="Lift &amp; Shift Prod",730,if(T703="Lift &amp; Shift Noprod",Assumptions!$B$3,0))</f>
        <v>0</v>
      </c>
      <c r="AF703" s="70">
        <f>if( U703=0,0,if(Y703=0, ((vlookup(AB703,'SKU Pricing'!A:B,Assumptions!$B$2,0)*W703)+(vlookup(AC703,'SKU Pricing'!A:B,Assumptions!$B$2,0)*X703))*AE703,((vlookup(AB703,'SKU Pricing'!A:B,Assumptions!$B$2,0)*W703)+(vlookup(AC703,'SKU Pricing'!A:B,Assumptions!$B$2,0)*(W703*8))+(vlookup(AD703,'SKU Pricing'!A:B,Assumptions!$B$2,0)*(X703-(W703*8))))*AE703))</f>
        <v>0</v>
      </c>
      <c r="AG703" s="67">
        <f t="shared" si="12"/>
        <v>0</v>
      </c>
      <c r="AH703" s="70">
        <f>ifna(vlookup(AG703,'SKU Pricing'!A:B,Assumptions!$B$2,0)*W703*AE703,0)</f>
        <v>0</v>
      </c>
      <c r="AI703" s="62" t="str">
        <f t="shared" si="13"/>
        <v/>
      </c>
      <c r="AJ703" s="62" t="str">
        <f>if(V703&lt;&gt;0, if(T703="Lift &amp; Shift Noprod",Assumptions!$B$9,if(V703=Assumptions!$B$6,Assumptions!$B$10,if(P703=1,Assumptions!$B$8,Assumptions!$B$7))),"")</f>
        <v/>
      </c>
      <c r="AK703" s="69">
        <f t="shared" si="14"/>
        <v>0</v>
      </c>
      <c r="AL703" s="69">
        <f>if(AJ703="Hyperdisk Balanced",Assumptions!$B$11,0)</f>
        <v>0</v>
      </c>
      <c r="AM703" s="69">
        <f>if(AJ703="Hyperdisk Balanced",Assumptions!$B$12,0)</f>
        <v>0</v>
      </c>
      <c r="AN703" s="70">
        <f>if(AK703=0,0,if(AJ703="Hyperdisk Balanced",vlookup(AK703&amp;" provisioned space",'SKU Pricing'!A:B,Assumptions!$B$2,0)*Z703+vlookup(AK703&amp;" provisioned IOPS",'SKU Pricing'!A:B,Assumptions!$B$2,0)*AL703*730+vlookup(AK703&amp;" provisioned throughput",'SKU Pricing'!A:B,Assumptions!$B$2,0)*AM703*730,vlookup(AK703,'SKU Pricing'!A:B,Assumptions!$B$2,0)*Z703))</f>
        <v>0</v>
      </c>
      <c r="AO703" s="70">
        <f t="shared" si="15"/>
        <v>0</v>
      </c>
      <c r="AP703" s="71">
        <f t="shared" si="16"/>
        <v>0</v>
      </c>
      <c r="AQ703" s="70">
        <f>ifna(vlookup(AP703,'SKU Pricing'!A:B,Assumptions!$B$2,0)*AE703,0)</f>
        <v>0</v>
      </c>
      <c r="AR703" s="72">
        <v>0.0</v>
      </c>
    </row>
    <row r="704">
      <c r="A704" s="61" t="s">
        <v>845</v>
      </c>
      <c r="B704" s="62" t="str">
        <f>ifna(if(vlookup(A704,vOS!A:B,2,0)="","Unknown",vlookup(A704,vOS!A:B,2,0)),"Unknown")</f>
        <v>Ubuntu Linux (64-bit)</v>
      </c>
      <c r="C704" s="62">
        <f>vlookup(B704,'OS Study'!A:D,2,0)</f>
        <v>0</v>
      </c>
      <c r="D704" s="62" t="str">
        <f>vlookup(B704,'OS Study'!A:D,3,0)</f>
        <v>Linux</v>
      </c>
      <c r="E704" s="62" t="str">
        <f>vlookup(B704,'OS Study'!A:D,4,0)</f>
        <v>Ubuntu</v>
      </c>
      <c r="F704" s="63" t="str">
        <f>vlookup(B704,'OS Study'!A:E,5,0)</f>
        <v/>
      </c>
      <c r="G704" s="62">
        <f>IF(vlookup(A704,'RVtools V2.1'!A:J,4,0)="non",0,1)</f>
        <v>0</v>
      </c>
      <c r="H704" s="62">
        <f>if(vlookup(A704,'RVtools V2.1'!A:K,11,0)="kube",1,0)</f>
        <v>1</v>
      </c>
      <c r="I704" s="62">
        <f t="shared" si="5"/>
        <v>1</v>
      </c>
      <c r="J704" s="62">
        <f>ifna(vlookup(A704,'Infra Study'!A:Q,17,0),0)</f>
        <v>0</v>
      </c>
      <c r="K704" s="64">
        <f>IFERROR(__xludf.DUMMYFUNCTION("N(REGEXMATCH(VLOOKUP(A704, 'RVtools V2.1'!A:H, 8, 0), ""^Serveur de fichiers""))"),0.0)</f>
        <v>0</v>
      </c>
      <c r="L704" s="64">
        <f t="shared" si="6"/>
        <v>0</v>
      </c>
      <c r="M704" s="65" t="str">
        <f>ifna(vlookup(A704,'RVtools V2.1'!A:I,8,0),"N/A")</f>
        <v>K8s</v>
      </c>
      <c r="N704" s="64">
        <f>IFERROR(__xludf.DUMMYFUNCTION("IF(REGEXMATCH(M704, ""(?i)"" &amp; JOIN(""|"", SPLIT(""kalisil"", "" ""))), 1, 0)"),0.0)</f>
        <v>0</v>
      </c>
      <c r="O704" s="64" t="str">
        <f>vlookup(A704,'RVtools V2.1'!A:H,7,0)</f>
        <v>N/A</v>
      </c>
      <c r="P704" s="64">
        <f>if(vlookup(A704,'RVtools V2.1'!A:H,5,0)="oui",1,0)</f>
        <v>0</v>
      </c>
      <c r="Q704" s="64">
        <f>ifna(vlookup(A704,vCPU!A:B,2,0),"Unknown")</f>
        <v>4</v>
      </c>
      <c r="R704" s="66">
        <f>ifna(vlookup(A704,vMemory!A:C,3,0),"Unknown")</f>
        <v>12</v>
      </c>
      <c r="S704" s="66">
        <f>ifna(vlookup(A704,vDisk!A:C,3,0),"Unknown")</f>
        <v>169</v>
      </c>
      <c r="T704" s="67" t="str">
        <f t="array" ref="T704">IFS(
   L704=1, "No Lift &amp; Shift",
   J704=1, XLOOKUP(A704, 'Infra Study'!A:A, 'Infra Study'!P:P),
   I704=1, "No Lift &amp; Shift",
   H704=1, "GKE",
   K704=1, "GCNV",
   G704=1, "Lift &amp; Shift Prod",
   TRUE, "Lift &amp; Shift Noprod"
)</f>
        <v>No Lift &amp; Shift</v>
      </c>
      <c r="U704" s="67">
        <f t="shared" si="7"/>
        <v>0</v>
      </c>
      <c r="V704" s="68">
        <f>if(T704="Lift &amp; Shift Noprod",if( Y704=0,Assumptions!$B$5, Assumptions!$B$4),if(T704="Lift &amp; Shift Prod",if(AND(N704=1,O704="T1"),Assumptions!$B$6,Assumptions!$B$4),0))</f>
        <v>0</v>
      </c>
      <c r="W704" s="62">
        <f>if(V704&lt;&gt;0,if(Q704="Unknown", Assumptions!$B$42,If(Q704&gt;1,Q704,2)),0)</f>
        <v>0</v>
      </c>
      <c r="X704" s="69">
        <f>if(V704&lt;&gt;0,if(R704="Unknown", Assumptions!$B$43,R704),0)</f>
        <v>0</v>
      </c>
      <c r="Y704" s="68">
        <f t="shared" si="8"/>
        <v>0</v>
      </c>
      <c r="Z704" s="68">
        <f>if(V704&lt;&gt;0,if(  S704="Unknown", Assumptions!$B$44,S704),0)</f>
        <v>0</v>
      </c>
      <c r="AA704" s="68">
        <f>if(V704 ="N2",ifna(vlookup(W704&amp;"-"&amp;X704,'Ref. VM'!A:B,2,0),"Custom"),if(V704 ="E2" , ifna(vlookup(W704&amp;"-"&amp;X704,'Ref. VM'!D:E,2,0),"Custom"),if(V704="N2D",ifna(vlookup(W704&amp;"-"&amp;X704,'Ref. VM'!G:H,2,0),"Custom"),if(V704="N4",ifna(vlookup(W704&amp;"-"&amp;X704,'Ref. VM'!J:K,2,0),"Custom"),0))))</f>
        <v>0</v>
      </c>
      <c r="AB704" s="67">
        <f t="shared" si="9"/>
        <v>0</v>
      </c>
      <c r="AC704" s="67">
        <f t="shared" si="10"/>
        <v>0</v>
      </c>
      <c r="AD704" s="67">
        <f t="shared" si="11"/>
        <v>0</v>
      </c>
      <c r="AE704" s="62">
        <f>if(T704="Lift &amp; Shift Prod",730,if(T704="Lift &amp; Shift Noprod",Assumptions!$B$3,0))</f>
        <v>0</v>
      </c>
      <c r="AF704" s="70">
        <f>if( U704=0,0,if(Y704=0, ((vlookup(AB704,'SKU Pricing'!A:B,Assumptions!$B$2,0)*W704)+(vlookup(AC704,'SKU Pricing'!A:B,Assumptions!$B$2,0)*X704))*AE704,((vlookup(AB704,'SKU Pricing'!A:B,Assumptions!$B$2,0)*W704)+(vlookup(AC704,'SKU Pricing'!A:B,Assumptions!$B$2,0)*(W704*8))+(vlookup(AD704,'SKU Pricing'!A:B,Assumptions!$B$2,0)*(X704-(W704*8))))*AE704))</f>
        <v>0</v>
      </c>
      <c r="AG704" s="67">
        <f t="shared" si="12"/>
        <v>0</v>
      </c>
      <c r="AH704" s="70">
        <f>ifna(vlookup(AG704,'SKU Pricing'!A:B,Assumptions!$B$2,0)*W704*AE704,0)</f>
        <v>0</v>
      </c>
      <c r="AI704" s="62" t="str">
        <f t="shared" si="13"/>
        <v/>
      </c>
      <c r="AJ704" s="62" t="str">
        <f>if(V704&lt;&gt;0, if(T704="Lift &amp; Shift Noprod",Assumptions!$B$9,if(V704=Assumptions!$B$6,Assumptions!$B$10,if(P704=1,Assumptions!$B$8,Assumptions!$B$7))),"")</f>
        <v/>
      </c>
      <c r="AK704" s="69">
        <f t="shared" si="14"/>
        <v>0</v>
      </c>
      <c r="AL704" s="69">
        <f>if(AJ704="Hyperdisk Balanced",Assumptions!$B$11,0)</f>
        <v>0</v>
      </c>
      <c r="AM704" s="69">
        <f>if(AJ704="Hyperdisk Balanced",Assumptions!$B$12,0)</f>
        <v>0</v>
      </c>
      <c r="AN704" s="70">
        <f>if(AK704=0,0,if(AJ704="Hyperdisk Balanced",vlookup(AK704&amp;" provisioned space",'SKU Pricing'!A:B,Assumptions!$B$2,0)*Z704+vlookup(AK704&amp;" provisioned IOPS",'SKU Pricing'!A:B,Assumptions!$B$2,0)*AL704*730+vlookup(AK704&amp;" provisioned throughput",'SKU Pricing'!A:B,Assumptions!$B$2,0)*AM704*730,vlookup(AK704,'SKU Pricing'!A:B,Assumptions!$B$2,0)*Z704))</f>
        <v>0</v>
      </c>
      <c r="AO704" s="70">
        <f t="shared" si="15"/>
        <v>0</v>
      </c>
      <c r="AP704" s="71">
        <f t="shared" si="16"/>
        <v>0</v>
      </c>
      <c r="AQ704" s="70">
        <f>ifna(vlookup(AP704,'SKU Pricing'!A:B,Assumptions!$B$2,0)*AE704,0)</f>
        <v>0</v>
      </c>
      <c r="AR704" s="72">
        <v>0.0</v>
      </c>
    </row>
    <row r="705">
      <c r="A705" s="61" t="s">
        <v>846</v>
      </c>
      <c r="B705" s="62" t="str">
        <f>ifna(if(vlookup(A705,vOS!A:B,2,0)="","Unknown",vlookup(A705,vOS!A:B,2,0)),"Unknown")</f>
        <v>Ubuntu Linux (64-bit)</v>
      </c>
      <c r="C705" s="62">
        <f>vlookup(B705,'OS Study'!A:D,2,0)</f>
        <v>0</v>
      </c>
      <c r="D705" s="62" t="str">
        <f>vlookup(B705,'OS Study'!A:D,3,0)</f>
        <v>Linux</v>
      </c>
      <c r="E705" s="62" t="str">
        <f>vlookup(B705,'OS Study'!A:D,4,0)</f>
        <v>Ubuntu</v>
      </c>
      <c r="F705" s="63" t="str">
        <f>vlookup(B705,'OS Study'!A:E,5,0)</f>
        <v/>
      </c>
      <c r="G705" s="62">
        <f>IF(vlookup(A705,'RVtools V2.1'!A:J,4,0)="non",0,1)</f>
        <v>0</v>
      </c>
      <c r="H705" s="62">
        <f>if(vlookup(A705,'RVtools V2.1'!A:K,11,0)="kube",1,0)</f>
        <v>1</v>
      </c>
      <c r="I705" s="62">
        <f t="shared" si="5"/>
        <v>1</v>
      </c>
      <c r="J705" s="62">
        <f>ifna(vlookup(A705,'Infra Study'!A:Q,17,0),0)</f>
        <v>0</v>
      </c>
      <c r="K705" s="64">
        <f>IFERROR(__xludf.DUMMYFUNCTION("N(REGEXMATCH(VLOOKUP(A705, 'RVtools V2.1'!A:H, 8, 0), ""^Serveur de fichiers""))"),0.0)</f>
        <v>0</v>
      </c>
      <c r="L705" s="64">
        <f t="shared" si="6"/>
        <v>0</v>
      </c>
      <c r="M705" s="65" t="str">
        <f>ifna(vlookup(A705,'RVtools V2.1'!A:I,8,0),"N/A")</f>
        <v>K8s</v>
      </c>
      <c r="N705" s="64">
        <f>IFERROR(__xludf.DUMMYFUNCTION("IF(REGEXMATCH(M705, ""(?i)"" &amp; JOIN(""|"", SPLIT(""kalisil"", "" ""))), 1, 0)"),0.0)</f>
        <v>0</v>
      </c>
      <c r="O705" s="64" t="str">
        <f>vlookup(A705,'RVtools V2.1'!A:H,7,0)</f>
        <v>N/A</v>
      </c>
      <c r="P705" s="64">
        <f>if(vlookup(A705,'RVtools V2.1'!A:H,5,0)="oui",1,0)</f>
        <v>0</v>
      </c>
      <c r="Q705" s="64">
        <f>ifna(vlookup(A705,vCPU!A:B,2,0),"Unknown")</f>
        <v>4</v>
      </c>
      <c r="R705" s="66">
        <f>ifna(vlookup(A705,vMemory!A:C,3,0),"Unknown")</f>
        <v>8</v>
      </c>
      <c r="S705" s="66">
        <f>ifna(vlookup(A705,vDisk!A:C,3,0),"Unknown")</f>
        <v>413</v>
      </c>
      <c r="T705" s="67" t="str">
        <f t="array" ref="T705">IFS(
   L705=1, "No Lift &amp; Shift",
   J705=1, XLOOKUP(A705, 'Infra Study'!A:A, 'Infra Study'!P:P),
   I705=1, "No Lift &amp; Shift",
   H705=1, "GKE",
   K705=1, "GCNV",
   G705=1, "Lift &amp; Shift Prod",
   TRUE, "Lift &amp; Shift Noprod"
)</f>
        <v>No Lift &amp; Shift</v>
      </c>
      <c r="U705" s="67">
        <f t="shared" si="7"/>
        <v>0</v>
      </c>
      <c r="V705" s="68">
        <f>if(T705="Lift &amp; Shift Noprod",if( Y705=0,Assumptions!$B$5, Assumptions!$B$4),if(T705="Lift &amp; Shift Prod",if(AND(N705=1,O705="T1"),Assumptions!$B$6,Assumptions!$B$4),0))</f>
        <v>0</v>
      </c>
      <c r="W705" s="62">
        <f>if(V705&lt;&gt;0,if(Q705="Unknown", Assumptions!$B$42,If(Q705&gt;1,Q705,2)),0)</f>
        <v>0</v>
      </c>
      <c r="X705" s="69">
        <f>if(V705&lt;&gt;0,if(R705="Unknown", Assumptions!$B$43,R705),0)</f>
        <v>0</v>
      </c>
      <c r="Y705" s="68">
        <f t="shared" si="8"/>
        <v>0</v>
      </c>
      <c r="Z705" s="68">
        <f>if(V705&lt;&gt;0,if(  S705="Unknown", Assumptions!$B$44,S705),0)</f>
        <v>0</v>
      </c>
      <c r="AA705" s="68">
        <f>if(V705 ="N2",ifna(vlookup(W705&amp;"-"&amp;X705,'Ref. VM'!A:B,2,0),"Custom"),if(V705 ="E2" , ifna(vlookup(W705&amp;"-"&amp;X705,'Ref. VM'!D:E,2,0),"Custom"),if(V705="N2D",ifna(vlookup(W705&amp;"-"&amp;X705,'Ref. VM'!G:H,2,0),"Custom"),if(V705="N4",ifna(vlookup(W705&amp;"-"&amp;X705,'Ref. VM'!J:K,2,0),"Custom"),0))))</f>
        <v>0</v>
      </c>
      <c r="AB705" s="67">
        <f t="shared" si="9"/>
        <v>0</v>
      </c>
      <c r="AC705" s="67">
        <f t="shared" si="10"/>
        <v>0</v>
      </c>
      <c r="AD705" s="67">
        <f t="shared" si="11"/>
        <v>0</v>
      </c>
      <c r="AE705" s="62">
        <f>if(T705="Lift &amp; Shift Prod",730,if(T705="Lift &amp; Shift Noprod",Assumptions!$B$3,0))</f>
        <v>0</v>
      </c>
      <c r="AF705" s="70">
        <f>if( U705=0,0,if(Y705=0, ((vlookup(AB705,'SKU Pricing'!A:B,Assumptions!$B$2,0)*W705)+(vlookup(AC705,'SKU Pricing'!A:B,Assumptions!$B$2,0)*X705))*AE705,((vlookup(AB705,'SKU Pricing'!A:B,Assumptions!$B$2,0)*W705)+(vlookup(AC705,'SKU Pricing'!A:B,Assumptions!$B$2,0)*(W705*8))+(vlookup(AD705,'SKU Pricing'!A:B,Assumptions!$B$2,0)*(X705-(W705*8))))*AE705))</f>
        <v>0</v>
      </c>
      <c r="AG705" s="67">
        <f t="shared" si="12"/>
        <v>0</v>
      </c>
      <c r="AH705" s="70">
        <f>ifna(vlookup(AG705,'SKU Pricing'!A:B,Assumptions!$B$2,0)*W705*AE705,0)</f>
        <v>0</v>
      </c>
      <c r="AI705" s="62" t="str">
        <f t="shared" si="13"/>
        <v/>
      </c>
      <c r="AJ705" s="62" t="str">
        <f>if(V705&lt;&gt;0, if(T705="Lift &amp; Shift Noprod",Assumptions!$B$9,if(V705=Assumptions!$B$6,Assumptions!$B$10,if(P705=1,Assumptions!$B$8,Assumptions!$B$7))),"")</f>
        <v/>
      </c>
      <c r="AK705" s="69">
        <f t="shared" si="14"/>
        <v>0</v>
      </c>
      <c r="AL705" s="69">
        <f>if(AJ705="Hyperdisk Balanced",Assumptions!$B$11,0)</f>
        <v>0</v>
      </c>
      <c r="AM705" s="69">
        <f>if(AJ705="Hyperdisk Balanced",Assumptions!$B$12,0)</f>
        <v>0</v>
      </c>
      <c r="AN705" s="70">
        <f>if(AK705=0,0,if(AJ705="Hyperdisk Balanced",vlookup(AK705&amp;" provisioned space",'SKU Pricing'!A:B,Assumptions!$B$2,0)*Z705+vlookup(AK705&amp;" provisioned IOPS",'SKU Pricing'!A:B,Assumptions!$B$2,0)*AL705*730+vlookup(AK705&amp;" provisioned throughput",'SKU Pricing'!A:B,Assumptions!$B$2,0)*AM705*730,vlookup(AK705,'SKU Pricing'!A:B,Assumptions!$B$2,0)*Z705))</f>
        <v>0</v>
      </c>
      <c r="AO705" s="70">
        <f t="shared" si="15"/>
        <v>0</v>
      </c>
      <c r="AP705" s="71">
        <f t="shared" si="16"/>
        <v>0</v>
      </c>
      <c r="AQ705" s="70">
        <f>ifna(vlookup(AP705,'SKU Pricing'!A:B,Assumptions!$B$2,0)*AE705,0)</f>
        <v>0</v>
      </c>
      <c r="AR705" s="72">
        <v>0.0</v>
      </c>
    </row>
    <row r="706">
      <c r="A706" s="61" t="s">
        <v>847</v>
      </c>
      <c r="B706" s="62" t="str">
        <f>ifna(if(vlookup(A706,vOS!A:B,2,0)="","Unknown",vlookup(A706,vOS!A:B,2,0)),"Unknown")</f>
        <v>Ubuntu Linux (64-bit)</v>
      </c>
      <c r="C706" s="62">
        <f>vlookup(B706,'OS Study'!A:D,2,0)</f>
        <v>0</v>
      </c>
      <c r="D706" s="62" t="str">
        <f>vlookup(B706,'OS Study'!A:D,3,0)</f>
        <v>Linux</v>
      </c>
      <c r="E706" s="62" t="str">
        <f>vlookup(B706,'OS Study'!A:D,4,0)</f>
        <v>Ubuntu</v>
      </c>
      <c r="F706" s="63" t="str">
        <f>vlookup(B706,'OS Study'!A:E,5,0)</f>
        <v/>
      </c>
      <c r="G706" s="62">
        <f>IF(vlookup(A706,'RVtools V2.1'!A:J,4,0)="non",0,1)</f>
        <v>0</v>
      </c>
      <c r="H706" s="62">
        <f>if(vlookup(A706,'RVtools V2.1'!A:K,11,0)="kube",1,0)</f>
        <v>1</v>
      </c>
      <c r="I706" s="62">
        <f t="shared" si="5"/>
        <v>1</v>
      </c>
      <c r="J706" s="62">
        <f>ifna(vlookup(A706,'Infra Study'!A:Q,17,0),0)</f>
        <v>0</v>
      </c>
      <c r="K706" s="64">
        <f>IFERROR(__xludf.DUMMYFUNCTION("N(REGEXMATCH(VLOOKUP(A706, 'RVtools V2.1'!A:H, 8, 0), ""^Serveur de fichiers""))"),0.0)</f>
        <v>0</v>
      </c>
      <c r="L706" s="64">
        <f t="shared" si="6"/>
        <v>0</v>
      </c>
      <c r="M706" s="65" t="str">
        <f>ifna(vlookup(A706,'RVtools V2.1'!A:I,8,0),"N/A")</f>
        <v>K8s</v>
      </c>
      <c r="N706" s="64">
        <f>IFERROR(__xludf.DUMMYFUNCTION("IF(REGEXMATCH(M706, ""(?i)"" &amp; JOIN(""|"", SPLIT(""kalisil"", "" ""))), 1, 0)"),0.0)</f>
        <v>0</v>
      </c>
      <c r="O706" s="64" t="str">
        <f>vlookup(A706,'RVtools V2.1'!A:H,7,0)</f>
        <v>N/A</v>
      </c>
      <c r="P706" s="64">
        <f>if(vlookup(A706,'RVtools V2.1'!A:H,5,0)="oui",1,0)</f>
        <v>0</v>
      </c>
      <c r="Q706" s="64">
        <f>ifna(vlookup(A706,vCPU!A:B,2,0),"Unknown")</f>
        <v>4</v>
      </c>
      <c r="R706" s="66">
        <f>ifna(vlookup(A706,vMemory!A:C,3,0),"Unknown")</f>
        <v>8</v>
      </c>
      <c r="S706" s="66">
        <f>ifna(vlookup(A706,vDisk!A:C,3,0),"Unknown")</f>
        <v>409</v>
      </c>
      <c r="T706" s="67" t="str">
        <f t="array" ref="T706">IFS(
   L706=1, "No Lift &amp; Shift",
   J706=1, XLOOKUP(A706, 'Infra Study'!A:A, 'Infra Study'!P:P),
   I706=1, "No Lift &amp; Shift",
   H706=1, "GKE",
   K706=1, "GCNV",
   G706=1, "Lift &amp; Shift Prod",
   TRUE, "Lift &amp; Shift Noprod"
)</f>
        <v>No Lift &amp; Shift</v>
      </c>
      <c r="U706" s="67">
        <f t="shared" si="7"/>
        <v>0</v>
      </c>
      <c r="V706" s="68">
        <f>if(T706="Lift &amp; Shift Noprod",if( Y706=0,Assumptions!$B$5, Assumptions!$B$4),if(T706="Lift &amp; Shift Prod",if(AND(N706=1,O706="T1"),Assumptions!$B$6,Assumptions!$B$4),0))</f>
        <v>0</v>
      </c>
      <c r="W706" s="62">
        <f>if(V706&lt;&gt;0,if(Q706="Unknown", Assumptions!$B$42,If(Q706&gt;1,Q706,2)),0)</f>
        <v>0</v>
      </c>
      <c r="X706" s="69">
        <f>if(V706&lt;&gt;0,if(R706="Unknown", Assumptions!$B$43,R706),0)</f>
        <v>0</v>
      </c>
      <c r="Y706" s="68">
        <f t="shared" si="8"/>
        <v>0</v>
      </c>
      <c r="Z706" s="68">
        <f>if(V706&lt;&gt;0,if(  S706="Unknown", Assumptions!$B$44,S706),0)</f>
        <v>0</v>
      </c>
      <c r="AA706" s="68">
        <f>if(V706 ="N2",ifna(vlookup(W706&amp;"-"&amp;X706,'Ref. VM'!A:B,2,0),"Custom"),if(V706 ="E2" , ifna(vlookup(W706&amp;"-"&amp;X706,'Ref. VM'!D:E,2,0),"Custom"),if(V706="N2D",ifna(vlookup(W706&amp;"-"&amp;X706,'Ref. VM'!G:H,2,0),"Custom"),if(V706="N4",ifna(vlookup(W706&amp;"-"&amp;X706,'Ref. VM'!J:K,2,0),"Custom"),0))))</f>
        <v>0</v>
      </c>
      <c r="AB706" s="67">
        <f t="shared" si="9"/>
        <v>0</v>
      </c>
      <c r="AC706" s="67">
        <f t="shared" si="10"/>
        <v>0</v>
      </c>
      <c r="AD706" s="67">
        <f t="shared" si="11"/>
        <v>0</v>
      </c>
      <c r="AE706" s="62">
        <f>if(T706="Lift &amp; Shift Prod",730,if(T706="Lift &amp; Shift Noprod",Assumptions!$B$3,0))</f>
        <v>0</v>
      </c>
      <c r="AF706" s="70">
        <f>if( U706=0,0,if(Y706=0, ((vlookup(AB706,'SKU Pricing'!A:B,Assumptions!$B$2,0)*W706)+(vlookup(AC706,'SKU Pricing'!A:B,Assumptions!$B$2,0)*X706))*AE706,((vlookup(AB706,'SKU Pricing'!A:B,Assumptions!$B$2,0)*W706)+(vlookup(AC706,'SKU Pricing'!A:B,Assumptions!$B$2,0)*(W706*8))+(vlookup(AD706,'SKU Pricing'!A:B,Assumptions!$B$2,0)*(X706-(W706*8))))*AE706))</f>
        <v>0</v>
      </c>
      <c r="AG706" s="67">
        <f t="shared" si="12"/>
        <v>0</v>
      </c>
      <c r="AH706" s="70">
        <f>ifna(vlookup(AG706,'SKU Pricing'!A:B,Assumptions!$B$2,0)*W706*AE706,0)</f>
        <v>0</v>
      </c>
      <c r="AI706" s="62" t="str">
        <f t="shared" si="13"/>
        <v/>
      </c>
      <c r="AJ706" s="62" t="str">
        <f>if(V706&lt;&gt;0, if(T706="Lift &amp; Shift Noprod",Assumptions!$B$9,if(V706=Assumptions!$B$6,Assumptions!$B$10,if(P706=1,Assumptions!$B$8,Assumptions!$B$7))),"")</f>
        <v/>
      </c>
      <c r="AK706" s="69">
        <f t="shared" si="14"/>
        <v>0</v>
      </c>
      <c r="AL706" s="69">
        <f>if(AJ706="Hyperdisk Balanced",Assumptions!$B$11,0)</f>
        <v>0</v>
      </c>
      <c r="AM706" s="69">
        <f>if(AJ706="Hyperdisk Balanced",Assumptions!$B$12,0)</f>
        <v>0</v>
      </c>
      <c r="AN706" s="70">
        <f>if(AK706=0,0,if(AJ706="Hyperdisk Balanced",vlookup(AK706&amp;" provisioned space",'SKU Pricing'!A:B,Assumptions!$B$2,0)*Z706+vlookup(AK706&amp;" provisioned IOPS",'SKU Pricing'!A:B,Assumptions!$B$2,0)*AL706*730+vlookup(AK706&amp;" provisioned throughput",'SKU Pricing'!A:B,Assumptions!$B$2,0)*AM706*730,vlookup(AK706,'SKU Pricing'!A:B,Assumptions!$B$2,0)*Z706))</f>
        <v>0</v>
      </c>
      <c r="AO706" s="70">
        <f t="shared" si="15"/>
        <v>0</v>
      </c>
      <c r="AP706" s="71">
        <f t="shared" si="16"/>
        <v>0</v>
      </c>
      <c r="AQ706" s="70">
        <f>ifna(vlookup(AP706,'SKU Pricing'!A:B,Assumptions!$B$2,0)*AE706,0)</f>
        <v>0</v>
      </c>
      <c r="AR706" s="72">
        <v>0.0</v>
      </c>
    </row>
    <row r="707">
      <c r="A707" s="61" t="s">
        <v>848</v>
      </c>
      <c r="B707" s="62" t="str">
        <f>ifna(if(vlookup(A707,vOS!A:B,2,0)="","Unknown",vlookup(A707,vOS!A:B,2,0)),"Unknown")</f>
        <v>Ubuntu Linux (64-bit)</v>
      </c>
      <c r="C707" s="62">
        <f>vlookup(B707,'OS Study'!A:D,2,0)</f>
        <v>0</v>
      </c>
      <c r="D707" s="62" t="str">
        <f>vlookup(B707,'OS Study'!A:D,3,0)</f>
        <v>Linux</v>
      </c>
      <c r="E707" s="62" t="str">
        <f>vlookup(B707,'OS Study'!A:D,4,0)</f>
        <v>Ubuntu</v>
      </c>
      <c r="F707" s="63" t="str">
        <f>vlookup(B707,'OS Study'!A:E,5,0)</f>
        <v/>
      </c>
      <c r="G707" s="62">
        <f>IF(vlookup(A707,'RVtools V2.1'!A:J,4,0)="non",0,1)</f>
        <v>0</v>
      </c>
      <c r="H707" s="62">
        <f>if(vlookup(A707,'RVtools V2.1'!A:K,11,0)="kube",1,0)</f>
        <v>1</v>
      </c>
      <c r="I707" s="62">
        <f t="shared" si="5"/>
        <v>1</v>
      </c>
      <c r="J707" s="62">
        <f>ifna(vlookup(A707,'Infra Study'!A:Q,17,0),0)</f>
        <v>0</v>
      </c>
      <c r="K707" s="64">
        <f>IFERROR(__xludf.DUMMYFUNCTION("N(REGEXMATCH(VLOOKUP(A707, 'RVtools V2.1'!A:H, 8, 0), ""^Serveur de fichiers""))"),0.0)</f>
        <v>0</v>
      </c>
      <c r="L707" s="64">
        <f t="shared" si="6"/>
        <v>0</v>
      </c>
      <c r="M707" s="65" t="str">
        <f>ifna(vlookup(A707,'RVtools V2.1'!A:I,8,0),"N/A")</f>
        <v>K8s</v>
      </c>
      <c r="N707" s="64">
        <f>IFERROR(__xludf.DUMMYFUNCTION("IF(REGEXMATCH(M707, ""(?i)"" &amp; JOIN(""|"", SPLIT(""kalisil"", "" ""))), 1, 0)"),0.0)</f>
        <v>0</v>
      </c>
      <c r="O707" s="64" t="str">
        <f>vlookup(A707,'RVtools V2.1'!A:H,7,0)</f>
        <v>N/A</v>
      </c>
      <c r="P707" s="64">
        <f>if(vlookup(A707,'RVtools V2.1'!A:H,5,0)="oui",1,0)</f>
        <v>0</v>
      </c>
      <c r="Q707" s="64">
        <f>ifna(vlookup(A707,vCPU!A:B,2,0),"Unknown")</f>
        <v>4</v>
      </c>
      <c r="R707" s="66">
        <f>ifna(vlookup(A707,vMemory!A:C,3,0),"Unknown")</f>
        <v>8</v>
      </c>
      <c r="S707" s="66">
        <f>ifna(vlookup(A707,vDisk!A:C,3,0),"Unknown")</f>
        <v>389</v>
      </c>
      <c r="T707" s="67" t="str">
        <f t="array" ref="T707">IFS(
   L707=1, "No Lift &amp; Shift",
   J707=1, XLOOKUP(A707, 'Infra Study'!A:A, 'Infra Study'!P:P),
   I707=1, "No Lift &amp; Shift",
   H707=1, "GKE",
   K707=1, "GCNV",
   G707=1, "Lift &amp; Shift Prod",
   TRUE, "Lift &amp; Shift Noprod"
)</f>
        <v>No Lift &amp; Shift</v>
      </c>
      <c r="U707" s="67">
        <f t="shared" si="7"/>
        <v>0</v>
      </c>
      <c r="V707" s="68">
        <f>if(T707="Lift &amp; Shift Noprod",if( Y707=0,Assumptions!$B$5, Assumptions!$B$4),if(T707="Lift &amp; Shift Prod",if(AND(N707=1,O707="T1"),Assumptions!$B$6,Assumptions!$B$4),0))</f>
        <v>0</v>
      </c>
      <c r="W707" s="62">
        <f>if(V707&lt;&gt;0,if(Q707="Unknown", Assumptions!$B$42,If(Q707&gt;1,Q707,2)),0)</f>
        <v>0</v>
      </c>
      <c r="X707" s="69">
        <f>if(V707&lt;&gt;0,if(R707="Unknown", Assumptions!$B$43,R707),0)</f>
        <v>0</v>
      </c>
      <c r="Y707" s="68">
        <f t="shared" si="8"/>
        <v>0</v>
      </c>
      <c r="Z707" s="68">
        <f>if(V707&lt;&gt;0,if(  S707="Unknown", Assumptions!$B$44,S707),0)</f>
        <v>0</v>
      </c>
      <c r="AA707" s="68">
        <f>if(V707 ="N2",ifna(vlookup(W707&amp;"-"&amp;X707,'Ref. VM'!A:B,2,0),"Custom"),if(V707 ="E2" , ifna(vlookup(W707&amp;"-"&amp;X707,'Ref. VM'!D:E,2,0),"Custom"),if(V707="N2D",ifna(vlookup(W707&amp;"-"&amp;X707,'Ref. VM'!G:H,2,0),"Custom"),if(V707="N4",ifna(vlookup(W707&amp;"-"&amp;X707,'Ref. VM'!J:K,2,0),"Custom"),0))))</f>
        <v>0</v>
      </c>
      <c r="AB707" s="67">
        <f t="shared" si="9"/>
        <v>0</v>
      </c>
      <c r="AC707" s="67">
        <f t="shared" si="10"/>
        <v>0</v>
      </c>
      <c r="AD707" s="67">
        <f t="shared" si="11"/>
        <v>0</v>
      </c>
      <c r="AE707" s="62">
        <f>if(T707="Lift &amp; Shift Prod",730,if(T707="Lift &amp; Shift Noprod",Assumptions!$B$3,0))</f>
        <v>0</v>
      </c>
      <c r="AF707" s="70">
        <f>if( U707=0,0,if(Y707=0, ((vlookup(AB707,'SKU Pricing'!A:B,Assumptions!$B$2,0)*W707)+(vlookup(AC707,'SKU Pricing'!A:B,Assumptions!$B$2,0)*X707))*AE707,((vlookup(AB707,'SKU Pricing'!A:B,Assumptions!$B$2,0)*W707)+(vlookup(AC707,'SKU Pricing'!A:B,Assumptions!$B$2,0)*(W707*8))+(vlookup(AD707,'SKU Pricing'!A:B,Assumptions!$B$2,0)*(X707-(W707*8))))*AE707))</f>
        <v>0</v>
      </c>
      <c r="AG707" s="67">
        <f t="shared" si="12"/>
        <v>0</v>
      </c>
      <c r="AH707" s="70">
        <f>ifna(vlookup(AG707,'SKU Pricing'!A:B,Assumptions!$B$2,0)*W707*AE707,0)</f>
        <v>0</v>
      </c>
      <c r="AI707" s="62" t="str">
        <f t="shared" si="13"/>
        <v/>
      </c>
      <c r="AJ707" s="62" t="str">
        <f>if(V707&lt;&gt;0, if(T707="Lift &amp; Shift Noprod",Assumptions!$B$9,if(V707=Assumptions!$B$6,Assumptions!$B$10,if(P707=1,Assumptions!$B$8,Assumptions!$B$7))),"")</f>
        <v/>
      </c>
      <c r="AK707" s="69">
        <f t="shared" si="14"/>
        <v>0</v>
      </c>
      <c r="AL707" s="69">
        <f>if(AJ707="Hyperdisk Balanced",Assumptions!$B$11,0)</f>
        <v>0</v>
      </c>
      <c r="AM707" s="69">
        <f>if(AJ707="Hyperdisk Balanced",Assumptions!$B$12,0)</f>
        <v>0</v>
      </c>
      <c r="AN707" s="70">
        <f>if(AK707=0,0,if(AJ707="Hyperdisk Balanced",vlookup(AK707&amp;" provisioned space",'SKU Pricing'!A:B,Assumptions!$B$2,0)*Z707+vlookup(AK707&amp;" provisioned IOPS",'SKU Pricing'!A:B,Assumptions!$B$2,0)*AL707*730+vlookup(AK707&amp;" provisioned throughput",'SKU Pricing'!A:B,Assumptions!$B$2,0)*AM707*730,vlookup(AK707,'SKU Pricing'!A:B,Assumptions!$B$2,0)*Z707))</f>
        <v>0</v>
      </c>
      <c r="AO707" s="70">
        <f t="shared" si="15"/>
        <v>0</v>
      </c>
      <c r="AP707" s="71">
        <f t="shared" si="16"/>
        <v>0</v>
      </c>
      <c r="AQ707" s="70">
        <f>ifna(vlookup(AP707,'SKU Pricing'!A:B,Assumptions!$B$2,0)*AE707,0)</f>
        <v>0</v>
      </c>
      <c r="AR707" s="72">
        <v>0.0</v>
      </c>
    </row>
    <row r="708">
      <c r="A708" s="61" t="s">
        <v>849</v>
      </c>
      <c r="B708" s="62" t="str">
        <f>ifna(if(vlookup(A708,vOS!A:B,2,0)="","Unknown",vlookup(A708,vOS!A:B,2,0)),"Unknown")</f>
        <v>Ubuntu Linux (64-bit)</v>
      </c>
      <c r="C708" s="62">
        <f>vlookup(B708,'OS Study'!A:D,2,0)</f>
        <v>0</v>
      </c>
      <c r="D708" s="62" t="str">
        <f>vlookup(B708,'OS Study'!A:D,3,0)</f>
        <v>Linux</v>
      </c>
      <c r="E708" s="62" t="str">
        <f>vlookup(B708,'OS Study'!A:D,4,0)</f>
        <v>Ubuntu</v>
      </c>
      <c r="F708" s="63" t="str">
        <f>vlookup(B708,'OS Study'!A:E,5,0)</f>
        <v/>
      </c>
      <c r="G708" s="62">
        <f>IF(vlookup(A708,'RVtools V2.1'!A:J,4,0)="non",0,1)</f>
        <v>0</v>
      </c>
      <c r="H708" s="62">
        <f>if(vlookup(A708,'RVtools V2.1'!A:K,11,0)="kube",1,0)</f>
        <v>1</v>
      </c>
      <c r="I708" s="62">
        <f t="shared" si="5"/>
        <v>1</v>
      </c>
      <c r="J708" s="62">
        <f>ifna(vlookup(A708,'Infra Study'!A:Q,17,0),0)</f>
        <v>0</v>
      </c>
      <c r="K708" s="64">
        <f>IFERROR(__xludf.DUMMYFUNCTION("N(REGEXMATCH(VLOOKUP(A708, 'RVtools V2.1'!A:H, 8, 0), ""^Serveur de fichiers""))"),0.0)</f>
        <v>0</v>
      </c>
      <c r="L708" s="64">
        <f t="shared" si="6"/>
        <v>0</v>
      </c>
      <c r="M708" s="65" t="str">
        <f>ifna(vlookup(A708,'RVtools V2.1'!A:I,8,0),"N/A")</f>
        <v>K8s</v>
      </c>
      <c r="N708" s="64">
        <f>IFERROR(__xludf.DUMMYFUNCTION("IF(REGEXMATCH(M708, ""(?i)"" &amp; JOIN(""|"", SPLIT(""kalisil"", "" ""))), 1, 0)"),0.0)</f>
        <v>0</v>
      </c>
      <c r="O708" s="64" t="str">
        <f>vlookup(A708,'RVtools V2.1'!A:H,7,0)</f>
        <v>N/A</v>
      </c>
      <c r="P708" s="64">
        <f>if(vlookup(A708,'RVtools V2.1'!A:H,5,0)="oui",1,0)</f>
        <v>0</v>
      </c>
      <c r="Q708" s="64">
        <f>ifna(vlookup(A708,vCPU!A:B,2,0),"Unknown")</f>
        <v>4</v>
      </c>
      <c r="R708" s="66">
        <f>ifna(vlookup(A708,vMemory!A:C,3,0),"Unknown")</f>
        <v>16</v>
      </c>
      <c r="S708" s="66">
        <f>ifna(vlookup(A708,vDisk!A:C,3,0),"Unknown")</f>
        <v>265</v>
      </c>
      <c r="T708" s="67" t="str">
        <f t="array" ref="T708">IFS(
   L708=1, "No Lift &amp; Shift",
   J708=1, XLOOKUP(A708, 'Infra Study'!A:A, 'Infra Study'!P:P),
   I708=1, "No Lift &amp; Shift",
   H708=1, "GKE",
   K708=1, "GCNV",
   G708=1, "Lift &amp; Shift Prod",
   TRUE, "Lift &amp; Shift Noprod"
)</f>
        <v>No Lift &amp; Shift</v>
      </c>
      <c r="U708" s="67">
        <f t="shared" si="7"/>
        <v>0</v>
      </c>
      <c r="V708" s="68">
        <f>if(T708="Lift &amp; Shift Noprod",if( Y708=0,Assumptions!$B$5, Assumptions!$B$4),if(T708="Lift &amp; Shift Prod",if(AND(N708=1,O708="T1"),Assumptions!$B$6,Assumptions!$B$4),0))</f>
        <v>0</v>
      </c>
      <c r="W708" s="62">
        <f>if(V708&lt;&gt;0,if(Q708="Unknown", Assumptions!$B$42,If(Q708&gt;1,Q708,2)),0)</f>
        <v>0</v>
      </c>
      <c r="X708" s="69">
        <f>if(V708&lt;&gt;0,if(R708="Unknown", Assumptions!$B$43,R708),0)</f>
        <v>0</v>
      </c>
      <c r="Y708" s="68">
        <f t="shared" si="8"/>
        <v>0</v>
      </c>
      <c r="Z708" s="68">
        <f>if(V708&lt;&gt;0,if(  S708="Unknown", Assumptions!$B$44,S708),0)</f>
        <v>0</v>
      </c>
      <c r="AA708" s="68">
        <f>if(V708 ="N2",ifna(vlookup(W708&amp;"-"&amp;X708,'Ref. VM'!A:B,2,0),"Custom"),if(V708 ="E2" , ifna(vlookup(W708&amp;"-"&amp;X708,'Ref. VM'!D:E,2,0),"Custom"),if(V708="N2D",ifna(vlookup(W708&amp;"-"&amp;X708,'Ref. VM'!G:H,2,0),"Custom"),if(V708="N4",ifna(vlookup(W708&amp;"-"&amp;X708,'Ref. VM'!J:K,2,0),"Custom"),0))))</f>
        <v>0</v>
      </c>
      <c r="AB708" s="67">
        <f t="shared" si="9"/>
        <v>0</v>
      </c>
      <c r="AC708" s="67">
        <f t="shared" si="10"/>
        <v>0</v>
      </c>
      <c r="AD708" s="67">
        <f t="shared" si="11"/>
        <v>0</v>
      </c>
      <c r="AE708" s="62">
        <f>if(T708="Lift &amp; Shift Prod",730,if(T708="Lift &amp; Shift Noprod",Assumptions!$B$3,0))</f>
        <v>0</v>
      </c>
      <c r="AF708" s="70">
        <f>if( U708=0,0,if(Y708=0, ((vlookup(AB708,'SKU Pricing'!A:B,Assumptions!$B$2,0)*W708)+(vlookup(AC708,'SKU Pricing'!A:B,Assumptions!$B$2,0)*X708))*AE708,((vlookup(AB708,'SKU Pricing'!A:B,Assumptions!$B$2,0)*W708)+(vlookup(AC708,'SKU Pricing'!A:B,Assumptions!$B$2,0)*(W708*8))+(vlookup(AD708,'SKU Pricing'!A:B,Assumptions!$B$2,0)*(X708-(W708*8))))*AE708))</f>
        <v>0</v>
      </c>
      <c r="AG708" s="67">
        <f t="shared" si="12"/>
        <v>0</v>
      </c>
      <c r="AH708" s="70">
        <f>ifna(vlookup(AG708,'SKU Pricing'!A:B,Assumptions!$B$2,0)*W708*AE708,0)</f>
        <v>0</v>
      </c>
      <c r="AI708" s="62" t="str">
        <f t="shared" si="13"/>
        <v/>
      </c>
      <c r="AJ708" s="62" t="str">
        <f>if(V708&lt;&gt;0, if(T708="Lift &amp; Shift Noprod",Assumptions!$B$9,if(V708=Assumptions!$B$6,Assumptions!$B$10,if(P708=1,Assumptions!$B$8,Assumptions!$B$7))),"")</f>
        <v/>
      </c>
      <c r="AK708" s="69">
        <f t="shared" si="14"/>
        <v>0</v>
      </c>
      <c r="AL708" s="69">
        <f>if(AJ708="Hyperdisk Balanced",Assumptions!$B$11,0)</f>
        <v>0</v>
      </c>
      <c r="AM708" s="69">
        <f>if(AJ708="Hyperdisk Balanced",Assumptions!$B$12,0)</f>
        <v>0</v>
      </c>
      <c r="AN708" s="70">
        <f>if(AK708=0,0,if(AJ708="Hyperdisk Balanced",vlookup(AK708&amp;" provisioned space",'SKU Pricing'!A:B,Assumptions!$B$2,0)*Z708+vlookup(AK708&amp;" provisioned IOPS",'SKU Pricing'!A:B,Assumptions!$B$2,0)*AL708*730+vlookup(AK708&amp;" provisioned throughput",'SKU Pricing'!A:B,Assumptions!$B$2,0)*AM708*730,vlookup(AK708,'SKU Pricing'!A:B,Assumptions!$B$2,0)*Z708))</f>
        <v>0</v>
      </c>
      <c r="AO708" s="70">
        <f t="shared" si="15"/>
        <v>0</v>
      </c>
      <c r="AP708" s="71">
        <f t="shared" si="16"/>
        <v>0</v>
      </c>
      <c r="AQ708" s="70">
        <f>ifna(vlookup(AP708,'SKU Pricing'!A:B,Assumptions!$B$2,0)*AE708,0)</f>
        <v>0</v>
      </c>
      <c r="AR708" s="72">
        <v>0.0</v>
      </c>
    </row>
    <row r="709">
      <c r="A709" s="61" t="s">
        <v>850</v>
      </c>
      <c r="B709" s="62" t="str">
        <f>ifna(if(vlookup(A709,vOS!A:B,2,0)="","Unknown",vlookup(A709,vOS!A:B,2,0)),"Unknown")</f>
        <v>Ubuntu Linux (64-bit)</v>
      </c>
      <c r="C709" s="62">
        <f>vlookup(B709,'OS Study'!A:D,2,0)</f>
        <v>0</v>
      </c>
      <c r="D709" s="62" t="str">
        <f>vlookup(B709,'OS Study'!A:D,3,0)</f>
        <v>Linux</v>
      </c>
      <c r="E709" s="62" t="str">
        <f>vlookup(B709,'OS Study'!A:D,4,0)</f>
        <v>Ubuntu</v>
      </c>
      <c r="F709" s="63" t="str">
        <f>vlookup(B709,'OS Study'!A:E,5,0)</f>
        <v/>
      </c>
      <c r="G709" s="62">
        <f>IF(vlookup(A709,'RVtools V2.1'!A:J,4,0)="non",0,1)</f>
        <v>0</v>
      </c>
      <c r="H709" s="62">
        <f>if(vlookup(A709,'RVtools V2.1'!A:K,11,0)="kube",1,0)</f>
        <v>1</v>
      </c>
      <c r="I709" s="62">
        <f t="shared" si="5"/>
        <v>1</v>
      </c>
      <c r="J709" s="62">
        <f>ifna(vlookup(A709,'Infra Study'!A:Q,17,0),0)</f>
        <v>0</v>
      </c>
      <c r="K709" s="64">
        <f>IFERROR(__xludf.DUMMYFUNCTION("N(REGEXMATCH(VLOOKUP(A709, 'RVtools V2.1'!A:H, 8, 0), ""^Serveur de fichiers""))"),0.0)</f>
        <v>0</v>
      </c>
      <c r="L709" s="64">
        <f t="shared" si="6"/>
        <v>0</v>
      </c>
      <c r="M709" s="65" t="str">
        <f>ifna(vlookup(A709,'RVtools V2.1'!A:I,8,0),"N/A")</f>
        <v>K8s</v>
      </c>
      <c r="N709" s="64">
        <f>IFERROR(__xludf.DUMMYFUNCTION("IF(REGEXMATCH(M709, ""(?i)"" &amp; JOIN(""|"", SPLIT(""kalisil"", "" ""))), 1, 0)"),0.0)</f>
        <v>0</v>
      </c>
      <c r="O709" s="64" t="str">
        <f>vlookup(A709,'RVtools V2.1'!A:H,7,0)</f>
        <v>N/A</v>
      </c>
      <c r="P709" s="64">
        <f>if(vlookup(A709,'RVtools V2.1'!A:H,5,0)="oui",1,0)</f>
        <v>0</v>
      </c>
      <c r="Q709" s="64">
        <f>ifna(vlookup(A709,vCPU!A:B,2,0),"Unknown")</f>
        <v>4</v>
      </c>
      <c r="R709" s="66">
        <f>ifna(vlookup(A709,vMemory!A:C,3,0),"Unknown")</f>
        <v>16</v>
      </c>
      <c r="S709" s="66">
        <f>ifna(vlookup(A709,vDisk!A:C,3,0),"Unknown")</f>
        <v>287</v>
      </c>
      <c r="T709" s="67" t="str">
        <f t="array" ref="T709">IFS(
   L709=1, "No Lift &amp; Shift",
   J709=1, XLOOKUP(A709, 'Infra Study'!A:A, 'Infra Study'!P:P),
   I709=1, "No Lift &amp; Shift",
   H709=1, "GKE",
   K709=1, "GCNV",
   G709=1, "Lift &amp; Shift Prod",
   TRUE, "Lift &amp; Shift Noprod"
)</f>
        <v>No Lift &amp; Shift</v>
      </c>
      <c r="U709" s="67">
        <f t="shared" si="7"/>
        <v>0</v>
      </c>
      <c r="V709" s="68">
        <f>if(T709="Lift &amp; Shift Noprod",if( Y709=0,Assumptions!$B$5, Assumptions!$B$4),if(T709="Lift &amp; Shift Prod",if(AND(N709=1,O709="T1"),Assumptions!$B$6,Assumptions!$B$4),0))</f>
        <v>0</v>
      </c>
      <c r="W709" s="62">
        <f>if(V709&lt;&gt;0,if(Q709="Unknown", Assumptions!$B$42,If(Q709&gt;1,Q709,2)),0)</f>
        <v>0</v>
      </c>
      <c r="X709" s="69">
        <f>if(V709&lt;&gt;0,if(R709="Unknown", Assumptions!$B$43,R709),0)</f>
        <v>0</v>
      </c>
      <c r="Y709" s="68">
        <f t="shared" si="8"/>
        <v>0</v>
      </c>
      <c r="Z709" s="68">
        <f>if(V709&lt;&gt;0,if(  S709="Unknown", Assumptions!$B$44,S709),0)</f>
        <v>0</v>
      </c>
      <c r="AA709" s="68">
        <f>if(V709 ="N2",ifna(vlookup(W709&amp;"-"&amp;X709,'Ref. VM'!A:B,2,0),"Custom"),if(V709 ="E2" , ifna(vlookup(W709&amp;"-"&amp;X709,'Ref. VM'!D:E,2,0),"Custom"),if(V709="N2D",ifna(vlookup(W709&amp;"-"&amp;X709,'Ref. VM'!G:H,2,0),"Custom"),if(V709="N4",ifna(vlookup(W709&amp;"-"&amp;X709,'Ref. VM'!J:K,2,0),"Custom"),0))))</f>
        <v>0</v>
      </c>
      <c r="AB709" s="67">
        <f t="shared" si="9"/>
        <v>0</v>
      </c>
      <c r="AC709" s="67">
        <f t="shared" si="10"/>
        <v>0</v>
      </c>
      <c r="AD709" s="67">
        <f t="shared" si="11"/>
        <v>0</v>
      </c>
      <c r="AE709" s="62">
        <f>if(T709="Lift &amp; Shift Prod",730,if(T709="Lift &amp; Shift Noprod",Assumptions!$B$3,0))</f>
        <v>0</v>
      </c>
      <c r="AF709" s="70">
        <f>if( U709=0,0,if(Y709=0, ((vlookup(AB709,'SKU Pricing'!A:B,Assumptions!$B$2,0)*W709)+(vlookup(AC709,'SKU Pricing'!A:B,Assumptions!$B$2,0)*X709))*AE709,((vlookup(AB709,'SKU Pricing'!A:B,Assumptions!$B$2,0)*W709)+(vlookup(AC709,'SKU Pricing'!A:B,Assumptions!$B$2,0)*(W709*8))+(vlookup(AD709,'SKU Pricing'!A:B,Assumptions!$B$2,0)*(X709-(W709*8))))*AE709))</f>
        <v>0</v>
      </c>
      <c r="AG709" s="67">
        <f t="shared" si="12"/>
        <v>0</v>
      </c>
      <c r="AH709" s="70">
        <f>ifna(vlookup(AG709,'SKU Pricing'!A:B,Assumptions!$B$2,0)*W709*AE709,0)</f>
        <v>0</v>
      </c>
      <c r="AI709" s="62" t="str">
        <f t="shared" si="13"/>
        <v/>
      </c>
      <c r="AJ709" s="62" t="str">
        <f>if(V709&lt;&gt;0, if(T709="Lift &amp; Shift Noprod",Assumptions!$B$9,if(V709=Assumptions!$B$6,Assumptions!$B$10,if(P709=1,Assumptions!$B$8,Assumptions!$B$7))),"")</f>
        <v/>
      </c>
      <c r="AK709" s="69">
        <f t="shared" si="14"/>
        <v>0</v>
      </c>
      <c r="AL709" s="69">
        <f>if(AJ709="Hyperdisk Balanced",Assumptions!$B$11,0)</f>
        <v>0</v>
      </c>
      <c r="AM709" s="69">
        <f>if(AJ709="Hyperdisk Balanced",Assumptions!$B$12,0)</f>
        <v>0</v>
      </c>
      <c r="AN709" s="70">
        <f>if(AK709=0,0,if(AJ709="Hyperdisk Balanced",vlookup(AK709&amp;" provisioned space",'SKU Pricing'!A:B,Assumptions!$B$2,0)*Z709+vlookup(AK709&amp;" provisioned IOPS",'SKU Pricing'!A:B,Assumptions!$B$2,0)*AL709*730+vlookup(AK709&amp;" provisioned throughput",'SKU Pricing'!A:B,Assumptions!$B$2,0)*AM709*730,vlookup(AK709,'SKU Pricing'!A:B,Assumptions!$B$2,0)*Z709))</f>
        <v>0</v>
      </c>
      <c r="AO709" s="70">
        <f t="shared" si="15"/>
        <v>0</v>
      </c>
      <c r="AP709" s="71">
        <f t="shared" si="16"/>
        <v>0</v>
      </c>
      <c r="AQ709" s="70">
        <f>ifna(vlookup(AP709,'SKU Pricing'!A:B,Assumptions!$B$2,0)*AE709,0)</f>
        <v>0</v>
      </c>
      <c r="AR709" s="72">
        <v>0.0</v>
      </c>
    </row>
    <row r="710">
      <c r="A710" s="61" t="s">
        <v>851</v>
      </c>
      <c r="B710" s="62" t="str">
        <f>ifna(if(vlookup(A710,vOS!A:B,2,0)="","Unknown",vlookup(A710,vOS!A:B,2,0)),"Unknown")</f>
        <v>Ubuntu Linux (64-bit)</v>
      </c>
      <c r="C710" s="62">
        <f>vlookup(B710,'OS Study'!A:D,2,0)</f>
        <v>0</v>
      </c>
      <c r="D710" s="62" t="str">
        <f>vlookup(B710,'OS Study'!A:D,3,0)</f>
        <v>Linux</v>
      </c>
      <c r="E710" s="62" t="str">
        <f>vlookup(B710,'OS Study'!A:D,4,0)</f>
        <v>Ubuntu</v>
      </c>
      <c r="F710" s="63" t="str">
        <f>vlookup(B710,'OS Study'!A:E,5,0)</f>
        <v/>
      </c>
      <c r="G710" s="62">
        <f>IF(vlookup(A710,'RVtools V2.1'!A:J,4,0)="non",0,1)</f>
        <v>0</v>
      </c>
      <c r="H710" s="62">
        <f>if(vlookup(A710,'RVtools V2.1'!A:K,11,0)="kube",1,0)</f>
        <v>1</v>
      </c>
      <c r="I710" s="62">
        <f t="shared" si="5"/>
        <v>1</v>
      </c>
      <c r="J710" s="62">
        <f>ifna(vlookup(A710,'Infra Study'!A:Q,17,0),0)</f>
        <v>0</v>
      </c>
      <c r="K710" s="64">
        <f>IFERROR(__xludf.DUMMYFUNCTION("N(REGEXMATCH(VLOOKUP(A710, 'RVtools V2.1'!A:H, 8, 0), ""^Serveur de fichiers""))"),0.0)</f>
        <v>0</v>
      </c>
      <c r="L710" s="64">
        <f t="shared" si="6"/>
        <v>0</v>
      </c>
      <c r="M710" s="65" t="str">
        <f>ifna(vlookup(A710,'RVtools V2.1'!A:I,8,0),"N/A")</f>
        <v>K8s</v>
      </c>
      <c r="N710" s="64">
        <f>IFERROR(__xludf.DUMMYFUNCTION("IF(REGEXMATCH(M710, ""(?i)"" &amp; JOIN(""|"", SPLIT(""kalisil"", "" ""))), 1, 0)"),0.0)</f>
        <v>0</v>
      </c>
      <c r="O710" s="64" t="str">
        <f>vlookup(A710,'RVtools V2.1'!A:H,7,0)</f>
        <v>N/A</v>
      </c>
      <c r="P710" s="64">
        <f>if(vlookup(A710,'RVtools V2.1'!A:H,5,0)="oui",1,0)</f>
        <v>0</v>
      </c>
      <c r="Q710" s="64">
        <f>ifna(vlookup(A710,vCPU!A:B,2,0),"Unknown")</f>
        <v>4</v>
      </c>
      <c r="R710" s="66">
        <f>ifna(vlookup(A710,vMemory!A:C,3,0),"Unknown")</f>
        <v>16</v>
      </c>
      <c r="S710" s="66">
        <f>ifna(vlookup(A710,vDisk!A:C,3,0),"Unknown")</f>
        <v>286</v>
      </c>
      <c r="T710" s="67" t="str">
        <f t="array" ref="T710">IFS(
   L710=1, "No Lift &amp; Shift",
   J710=1, XLOOKUP(A710, 'Infra Study'!A:A, 'Infra Study'!P:P),
   I710=1, "No Lift &amp; Shift",
   H710=1, "GKE",
   K710=1, "GCNV",
   G710=1, "Lift &amp; Shift Prod",
   TRUE, "Lift &amp; Shift Noprod"
)</f>
        <v>No Lift &amp; Shift</v>
      </c>
      <c r="U710" s="67">
        <f t="shared" si="7"/>
        <v>0</v>
      </c>
      <c r="V710" s="68">
        <f>if(T710="Lift &amp; Shift Noprod",if( Y710=0,Assumptions!$B$5, Assumptions!$B$4),if(T710="Lift &amp; Shift Prod",if(AND(N710=1,O710="T1"),Assumptions!$B$6,Assumptions!$B$4),0))</f>
        <v>0</v>
      </c>
      <c r="W710" s="62">
        <f>if(V710&lt;&gt;0,if(Q710="Unknown", Assumptions!$B$42,If(Q710&gt;1,Q710,2)),0)</f>
        <v>0</v>
      </c>
      <c r="X710" s="69">
        <f>if(V710&lt;&gt;0,if(R710="Unknown", Assumptions!$B$43,R710),0)</f>
        <v>0</v>
      </c>
      <c r="Y710" s="68">
        <f t="shared" si="8"/>
        <v>0</v>
      </c>
      <c r="Z710" s="68">
        <f>if(V710&lt;&gt;0,if(  S710="Unknown", Assumptions!$B$44,S710),0)</f>
        <v>0</v>
      </c>
      <c r="AA710" s="68">
        <f>if(V710 ="N2",ifna(vlookup(W710&amp;"-"&amp;X710,'Ref. VM'!A:B,2,0),"Custom"),if(V710 ="E2" , ifna(vlookup(W710&amp;"-"&amp;X710,'Ref. VM'!D:E,2,0),"Custom"),if(V710="N2D",ifna(vlookup(W710&amp;"-"&amp;X710,'Ref. VM'!G:H,2,0),"Custom"),if(V710="N4",ifna(vlookup(W710&amp;"-"&amp;X710,'Ref. VM'!J:K,2,0),"Custom"),0))))</f>
        <v>0</v>
      </c>
      <c r="AB710" s="67">
        <f t="shared" si="9"/>
        <v>0</v>
      </c>
      <c r="AC710" s="67">
        <f t="shared" si="10"/>
        <v>0</v>
      </c>
      <c r="AD710" s="67">
        <f t="shared" si="11"/>
        <v>0</v>
      </c>
      <c r="AE710" s="62">
        <f>if(T710="Lift &amp; Shift Prod",730,if(T710="Lift &amp; Shift Noprod",Assumptions!$B$3,0))</f>
        <v>0</v>
      </c>
      <c r="AF710" s="70">
        <f>if( U710=0,0,if(Y710=0, ((vlookup(AB710,'SKU Pricing'!A:B,Assumptions!$B$2,0)*W710)+(vlookup(AC710,'SKU Pricing'!A:B,Assumptions!$B$2,0)*X710))*AE710,((vlookup(AB710,'SKU Pricing'!A:B,Assumptions!$B$2,0)*W710)+(vlookup(AC710,'SKU Pricing'!A:B,Assumptions!$B$2,0)*(W710*8))+(vlookup(AD710,'SKU Pricing'!A:B,Assumptions!$B$2,0)*(X710-(W710*8))))*AE710))</f>
        <v>0</v>
      </c>
      <c r="AG710" s="67">
        <f t="shared" si="12"/>
        <v>0</v>
      </c>
      <c r="AH710" s="70">
        <f>ifna(vlookup(AG710,'SKU Pricing'!A:B,Assumptions!$B$2,0)*W710*AE710,0)</f>
        <v>0</v>
      </c>
      <c r="AI710" s="62" t="str">
        <f t="shared" si="13"/>
        <v/>
      </c>
      <c r="AJ710" s="62" t="str">
        <f>if(V710&lt;&gt;0, if(T710="Lift &amp; Shift Noprod",Assumptions!$B$9,if(V710=Assumptions!$B$6,Assumptions!$B$10,if(P710=1,Assumptions!$B$8,Assumptions!$B$7))),"")</f>
        <v/>
      </c>
      <c r="AK710" s="69">
        <f t="shared" si="14"/>
        <v>0</v>
      </c>
      <c r="AL710" s="69">
        <f>if(AJ710="Hyperdisk Balanced",Assumptions!$B$11,0)</f>
        <v>0</v>
      </c>
      <c r="AM710" s="69">
        <f>if(AJ710="Hyperdisk Balanced",Assumptions!$B$12,0)</f>
        <v>0</v>
      </c>
      <c r="AN710" s="70">
        <f>if(AK710=0,0,if(AJ710="Hyperdisk Balanced",vlookup(AK710&amp;" provisioned space",'SKU Pricing'!A:B,Assumptions!$B$2,0)*Z710+vlookup(AK710&amp;" provisioned IOPS",'SKU Pricing'!A:B,Assumptions!$B$2,0)*AL710*730+vlookup(AK710&amp;" provisioned throughput",'SKU Pricing'!A:B,Assumptions!$B$2,0)*AM710*730,vlookup(AK710,'SKU Pricing'!A:B,Assumptions!$B$2,0)*Z710))</f>
        <v>0</v>
      </c>
      <c r="AO710" s="70">
        <f t="shared" si="15"/>
        <v>0</v>
      </c>
      <c r="AP710" s="71">
        <f t="shared" si="16"/>
        <v>0</v>
      </c>
      <c r="AQ710" s="70">
        <f>ifna(vlookup(AP710,'SKU Pricing'!A:B,Assumptions!$B$2,0)*AE710,0)</f>
        <v>0</v>
      </c>
      <c r="AR710" s="72">
        <v>0.0</v>
      </c>
    </row>
    <row r="711">
      <c r="A711" s="61" t="s">
        <v>852</v>
      </c>
      <c r="B711" s="62" t="str">
        <f>ifna(if(vlookup(A711,vOS!A:B,2,0)="","Unknown",vlookup(A711,vOS!A:B,2,0)),"Unknown")</f>
        <v>Ubuntu Linux (64-bit)</v>
      </c>
      <c r="C711" s="62">
        <f>vlookup(B711,'OS Study'!A:D,2,0)</f>
        <v>0</v>
      </c>
      <c r="D711" s="62" t="str">
        <f>vlookup(B711,'OS Study'!A:D,3,0)</f>
        <v>Linux</v>
      </c>
      <c r="E711" s="62" t="str">
        <f>vlookup(B711,'OS Study'!A:D,4,0)</f>
        <v>Ubuntu</v>
      </c>
      <c r="F711" s="63" t="str">
        <f>vlookup(B711,'OS Study'!A:E,5,0)</f>
        <v/>
      </c>
      <c r="G711" s="62">
        <f>IF(vlookup(A711,'RVtools V2.1'!A:J,4,0)="non",0,1)</f>
        <v>0</v>
      </c>
      <c r="H711" s="62">
        <f>if(vlookup(A711,'RVtools V2.1'!A:K,11,0)="kube",1,0)</f>
        <v>1</v>
      </c>
      <c r="I711" s="62">
        <f t="shared" si="5"/>
        <v>1</v>
      </c>
      <c r="J711" s="62">
        <f>ifna(vlookup(A711,'Infra Study'!A:Q,17,0),0)</f>
        <v>0</v>
      </c>
      <c r="K711" s="64">
        <f>IFERROR(__xludf.DUMMYFUNCTION("N(REGEXMATCH(VLOOKUP(A711, 'RVtools V2.1'!A:H, 8, 0), ""^Serveur de fichiers""))"),0.0)</f>
        <v>0</v>
      </c>
      <c r="L711" s="64">
        <f t="shared" si="6"/>
        <v>0</v>
      </c>
      <c r="M711" s="65" t="str">
        <f>ifna(vlookup(A711,'RVtools V2.1'!A:I,8,0),"N/A")</f>
        <v>K8s</v>
      </c>
      <c r="N711" s="64">
        <f>IFERROR(__xludf.DUMMYFUNCTION("IF(REGEXMATCH(M711, ""(?i)"" &amp; JOIN(""|"", SPLIT(""kalisil"", "" ""))), 1, 0)"),0.0)</f>
        <v>0</v>
      </c>
      <c r="O711" s="64" t="str">
        <f>vlookup(A711,'RVtools V2.1'!A:H,7,0)</f>
        <v>N/A</v>
      </c>
      <c r="P711" s="64">
        <f>if(vlookup(A711,'RVtools V2.1'!A:H,5,0)="oui",1,0)</f>
        <v>0</v>
      </c>
      <c r="Q711" s="64">
        <f>ifna(vlookup(A711,vCPU!A:B,2,0),"Unknown")</f>
        <v>4</v>
      </c>
      <c r="R711" s="66">
        <f>ifna(vlookup(A711,vMemory!A:C,3,0),"Unknown")</f>
        <v>16</v>
      </c>
      <c r="S711" s="66">
        <f>ifna(vlookup(A711,vDisk!A:C,3,0),"Unknown")</f>
        <v>196</v>
      </c>
      <c r="T711" s="67" t="str">
        <f t="array" ref="T711">IFS(
   L711=1, "No Lift &amp; Shift",
   J711=1, XLOOKUP(A711, 'Infra Study'!A:A, 'Infra Study'!P:P),
   I711=1, "No Lift &amp; Shift",
   H711=1, "GKE",
   K711=1, "GCNV",
   G711=1, "Lift &amp; Shift Prod",
   TRUE, "Lift &amp; Shift Noprod"
)</f>
        <v>No Lift &amp; Shift</v>
      </c>
      <c r="U711" s="67">
        <f t="shared" si="7"/>
        <v>0</v>
      </c>
      <c r="V711" s="68">
        <f>if(T711="Lift &amp; Shift Noprod",if( Y711=0,Assumptions!$B$5, Assumptions!$B$4),if(T711="Lift &amp; Shift Prod",if(AND(N711=1,O711="T1"),Assumptions!$B$6,Assumptions!$B$4),0))</f>
        <v>0</v>
      </c>
      <c r="W711" s="62">
        <f>if(V711&lt;&gt;0,if(Q711="Unknown", Assumptions!$B$42,If(Q711&gt;1,Q711,2)),0)</f>
        <v>0</v>
      </c>
      <c r="X711" s="69">
        <f>if(V711&lt;&gt;0,if(R711="Unknown", Assumptions!$B$43,R711),0)</f>
        <v>0</v>
      </c>
      <c r="Y711" s="68">
        <f t="shared" si="8"/>
        <v>0</v>
      </c>
      <c r="Z711" s="68">
        <f>if(V711&lt;&gt;0,if(  S711="Unknown", Assumptions!$B$44,S711),0)</f>
        <v>0</v>
      </c>
      <c r="AA711" s="68">
        <f>if(V711 ="N2",ifna(vlookup(W711&amp;"-"&amp;X711,'Ref. VM'!A:B,2,0),"Custom"),if(V711 ="E2" , ifna(vlookup(W711&amp;"-"&amp;X711,'Ref. VM'!D:E,2,0),"Custom"),if(V711="N2D",ifna(vlookup(W711&amp;"-"&amp;X711,'Ref. VM'!G:H,2,0),"Custom"),if(V711="N4",ifna(vlookup(W711&amp;"-"&amp;X711,'Ref. VM'!J:K,2,0),"Custom"),0))))</f>
        <v>0</v>
      </c>
      <c r="AB711" s="67">
        <f t="shared" si="9"/>
        <v>0</v>
      </c>
      <c r="AC711" s="67">
        <f t="shared" si="10"/>
        <v>0</v>
      </c>
      <c r="AD711" s="67">
        <f t="shared" si="11"/>
        <v>0</v>
      </c>
      <c r="AE711" s="62">
        <f>if(T711="Lift &amp; Shift Prod",730,if(T711="Lift &amp; Shift Noprod",Assumptions!$B$3,0))</f>
        <v>0</v>
      </c>
      <c r="AF711" s="70">
        <f>if( U711=0,0,if(Y711=0, ((vlookup(AB711,'SKU Pricing'!A:B,Assumptions!$B$2,0)*W711)+(vlookup(AC711,'SKU Pricing'!A:B,Assumptions!$B$2,0)*X711))*AE711,((vlookup(AB711,'SKU Pricing'!A:B,Assumptions!$B$2,0)*W711)+(vlookup(AC711,'SKU Pricing'!A:B,Assumptions!$B$2,0)*(W711*8))+(vlookup(AD711,'SKU Pricing'!A:B,Assumptions!$B$2,0)*(X711-(W711*8))))*AE711))</f>
        <v>0</v>
      </c>
      <c r="AG711" s="67">
        <f t="shared" si="12"/>
        <v>0</v>
      </c>
      <c r="AH711" s="70">
        <f>ifna(vlookup(AG711,'SKU Pricing'!A:B,Assumptions!$B$2,0)*W711*AE711,0)</f>
        <v>0</v>
      </c>
      <c r="AI711" s="62" t="str">
        <f t="shared" si="13"/>
        <v/>
      </c>
      <c r="AJ711" s="62" t="str">
        <f>if(V711&lt;&gt;0, if(T711="Lift &amp; Shift Noprod",Assumptions!$B$9,if(V711=Assumptions!$B$6,Assumptions!$B$10,if(P711=1,Assumptions!$B$8,Assumptions!$B$7))),"")</f>
        <v/>
      </c>
      <c r="AK711" s="69">
        <f t="shared" si="14"/>
        <v>0</v>
      </c>
      <c r="AL711" s="69">
        <f>if(AJ711="Hyperdisk Balanced",Assumptions!$B$11,0)</f>
        <v>0</v>
      </c>
      <c r="AM711" s="69">
        <f>if(AJ711="Hyperdisk Balanced",Assumptions!$B$12,0)</f>
        <v>0</v>
      </c>
      <c r="AN711" s="70">
        <f>if(AK711=0,0,if(AJ711="Hyperdisk Balanced",vlookup(AK711&amp;" provisioned space",'SKU Pricing'!A:B,Assumptions!$B$2,0)*Z711+vlookup(AK711&amp;" provisioned IOPS",'SKU Pricing'!A:B,Assumptions!$B$2,0)*AL711*730+vlookup(AK711&amp;" provisioned throughput",'SKU Pricing'!A:B,Assumptions!$B$2,0)*AM711*730,vlookup(AK711,'SKU Pricing'!A:B,Assumptions!$B$2,0)*Z711))</f>
        <v>0</v>
      </c>
      <c r="AO711" s="70">
        <f t="shared" si="15"/>
        <v>0</v>
      </c>
      <c r="AP711" s="71">
        <f t="shared" si="16"/>
        <v>0</v>
      </c>
      <c r="AQ711" s="70">
        <f>ifna(vlookup(AP711,'SKU Pricing'!A:B,Assumptions!$B$2,0)*AE711,0)</f>
        <v>0</v>
      </c>
      <c r="AR711" s="72">
        <v>0.0</v>
      </c>
    </row>
    <row r="712">
      <c r="A712" s="61" t="s">
        <v>853</v>
      </c>
      <c r="B712" s="62" t="str">
        <f>ifna(if(vlookup(A712,vOS!A:B,2,0)="","Unknown",vlookup(A712,vOS!A:B,2,0)),"Unknown")</f>
        <v>Ubuntu Linux (64-bit)</v>
      </c>
      <c r="C712" s="62">
        <f>vlookup(B712,'OS Study'!A:D,2,0)</f>
        <v>0</v>
      </c>
      <c r="D712" s="62" t="str">
        <f>vlookup(B712,'OS Study'!A:D,3,0)</f>
        <v>Linux</v>
      </c>
      <c r="E712" s="62" t="str">
        <f>vlookup(B712,'OS Study'!A:D,4,0)</f>
        <v>Ubuntu</v>
      </c>
      <c r="F712" s="63" t="str">
        <f>vlookup(B712,'OS Study'!A:E,5,0)</f>
        <v/>
      </c>
      <c r="G712" s="62">
        <f>IF(vlookup(A712,'RVtools V2.1'!A:J,4,0)="non",0,1)</f>
        <v>0</v>
      </c>
      <c r="H712" s="62">
        <f>if(vlookup(A712,'RVtools V2.1'!A:K,11,0)="kube",1,0)</f>
        <v>1</v>
      </c>
      <c r="I712" s="62">
        <f t="shared" si="5"/>
        <v>1</v>
      </c>
      <c r="J712" s="62">
        <f>ifna(vlookup(A712,'Infra Study'!A:Q,17,0),0)</f>
        <v>0</v>
      </c>
      <c r="K712" s="64">
        <f>IFERROR(__xludf.DUMMYFUNCTION("N(REGEXMATCH(VLOOKUP(A712, 'RVtools V2.1'!A:H, 8, 0), ""^Serveur de fichiers""))"),0.0)</f>
        <v>0</v>
      </c>
      <c r="L712" s="64">
        <f t="shared" si="6"/>
        <v>0</v>
      </c>
      <c r="M712" s="65" t="str">
        <f>ifna(vlookup(A712,'RVtools V2.1'!A:I,8,0),"N/A")</f>
        <v>K8s</v>
      </c>
      <c r="N712" s="64">
        <f>IFERROR(__xludf.DUMMYFUNCTION("IF(REGEXMATCH(M712, ""(?i)"" &amp; JOIN(""|"", SPLIT(""kalisil"", "" ""))), 1, 0)"),0.0)</f>
        <v>0</v>
      </c>
      <c r="O712" s="64" t="str">
        <f>vlookup(A712,'RVtools V2.1'!A:H,7,0)</f>
        <v>N/A</v>
      </c>
      <c r="P712" s="64">
        <f>if(vlookup(A712,'RVtools V2.1'!A:H,5,0)="oui",1,0)</f>
        <v>0</v>
      </c>
      <c r="Q712" s="64">
        <f>ifna(vlookup(A712,vCPU!A:B,2,0),"Unknown")</f>
        <v>4</v>
      </c>
      <c r="R712" s="66">
        <f>ifna(vlookup(A712,vMemory!A:C,3,0),"Unknown")</f>
        <v>16</v>
      </c>
      <c r="S712" s="66">
        <f>ifna(vlookup(A712,vDisk!A:C,3,0),"Unknown")</f>
        <v>167</v>
      </c>
      <c r="T712" s="67" t="str">
        <f t="array" ref="T712">IFS(
   L712=1, "No Lift &amp; Shift",
   J712=1, XLOOKUP(A712, 'Infra Study'!A:A, 'Infra Study'!P:P),
   I712=1, "No Lift &amp; Shift",
   H712=1, "GKE",
   K712=1, "GCNV",
   G712=1, "Lift &amp; Shift Prod",
   TRUE, "Lift &amp; Shift Noprod"
)</f>
        <v>No Lift &amp; Shift</v>
      </c>
      <c r="U712" s="67">
        <f t="shared" si="7"/>
        <v>0</v>
      </c>
      <c r="V712" s="68">
        <f>if(T712="Lift &amp; Shift Noprod",if( Y712=0,Assumptions!$B$5, Assumptions!$B$4),if(T712="Lift &amp; Shift Prod",if(AND(N712=1,O712="T1"),Assumptions!$B$6,Assumptions!$B$4),0))</f>
        <v>0</v>
      </c>
      <c r="W712" s="62">
        <f>if(V712&lt;&gt;0,if(Q712="Unknown", Assumptions!$B$42,If(Q712&gt;1,Q712,2)),0)</f>
        <v>0</v>
      </c>
      <c r="X712" s="69">
        <f>if(V712&lt;&gt;0,if(R712="Unknown", Assumptions!$B$43,R712),0)</f>
        <v>0</v>
      </c>
      <c r="Y712" s="68">
        <f t="shared" si="8"/>
        <v>0</v>
      </c>
      <c r="Z712" s="68">
        <f>if(V712&lt;&gt;0,if(  S712="Unknown", Assumptions!$B$44,S712),0)</f>
        <v>0</v>
      </c>
      <c r="AA712" s="68">
        <f>if(V712 ="N2",ifna(vlookup(W712&amp;"-"&amp;X712,'Ref. VM'!A:B,2,0),"Custom"),if(V712 ="E2" , ifna(vlookup(W712&amp;"-"&amp;X712,'Ref. VM'!D:E,2,0),"Custom"),if(V712="N2D",ifna(vlookup(W712&amp;"-"&amp;X712,'Ref. VM'!G:H,2,0),"Custom"),if(V712="N4",ifna(vlookup(W712&amp;"-"&amp;X712,'Ref. VM'!J:K,2,0),"Custom"),0))))</f>
        <v>0</v>
      </c>
      <c r="AB712" s="67">
        <f t="shared" si="9"/>
        <v>0</v>
      </c>
      <c r="AC712" s="67">
        <f t="shared" si="10"/>
        <v>0</v>
      </c>
      <c r="AD712" s="67">
        <f t="shared" si="11"/>
        <v>0</v>
      </c>
      <c r="AE712" s="62">
        <f>if(T712="Lift &amp; Shift Prod",730,if(T712="Lift &amp; Shift Noprod",Assumptions!$B$3,0))</f>
        <v>0</v>
      </c>
      <c r="AF712" s="70">
        <f>if( U712=0,0,if(Y712=0, ((vlookup(AB712,'SKU Pricing'!A:B,Assumptions!$B$2,0)*W712)+(vlookup(AC712,'SKU Pricing'!A:B,Assumptions!$B$2,0)*X712))*AE712,((vlookup(AB712,'SKU Pricing'!A:B,Assumptions!$B$2,0)*W712)+(vlookup(AC712,'SKU Pricing'!A:B,Assumptions!$B$2,0)*(W712*8))+(vlookup(AD712,'SKU Pricing'!A:B,Assumptions!$B$2,0)*(X712-(W712*8))))*AE712))</f>
        <v>0</v>
      </c>
      <c r="AG712" s="67">
        <f t="shared" si="12"/>
        <v>0</v>
      </c>
      <c r="AH712" s="70">
        <f>ifna(vlookup(AG712,'SKU Pricing'!A:B,Assumptions!$B$2,0)*W712*AE712,0)</f>
        <v>0</v>
      </c>
      <c r="AI712" s="62" t="str">
        <f t="shared" si="13"/>
        <v/>
      </c>
      <c r="AJ712" s="62" t="str">
        <f>if(V712&lt;&gt;0, if(T712="Lift &amp; Shift Noprod",Assumptions!$B$9,if(V712=Assumptions!$B$6,Assumptions!$B$10,if(P712=1,Assumptions!$B$8,Assumptions!$B$7))),"")</f>
        <v/>
      </c>
      <c r="AK712" s="69">
        <f t="shared" si="14"/>
        <v>0</v>
      </c>
      <c r="AL712" s="69">
        <f>if(AJ712="Hyperdisk Balanced",Assumptions!$B$11,0)</f>
        <v>0</v>
      </c>
      <c r="AM712" s="69">
        <f>if(AJ712="Hyperdisk Balanced",Assumptions!$B$12,0)</f>
        <v>0</v>
      </c>
      <c r="AN712" s="70">
        <f>if(AK712=0,0,if(AJ712="Hyperdisk Balanced",vlookup(AK712&amp;" provisioned space",'SKU Pricing'!A:B,Assumptions!$B$2,0)*Z712+vlookup(AK712&amp;" provisioned IOPS",'SKU Pricing'!A:B,Assumptions!$B$2,0)*AL712*730+vlookup(AK712&amp;" provisioned throughput",'SKU Pricing'!A:B,Assumptions!$B$2,0)*AM712*730,vlookup(AK712,'SKU Pricing'!A:B,Assumptions!$B$2,0)*Z712))</f>
        <v>0</v>
      </c>
      <c r="AO712" s="70">
        <f t="shared" si="15"/>
        <v>0</v>
      </c>
      <c r="AP712" s="71">
        <f t="shared" si="16"/>
        <v>0</v>
      </c>
      <c r="AQ712" s="70">
        <f>ifna(vlookup(AP712,'SKU Pricing'!A:B,Assumptions!$B$2,0)*AE712,0)</f>
        <v>0</v>
      </c>
      <c r="AR712" s="72">
        <v>0.0</v>
      </c>
    </row>
    <row r="713">
      <c r="A713" s="61" t="s">
        <v>854</v>
      </c>
      <c r="B713" s="62" t="str">
        <f>ifna(if(vlookup(A713,vOS!A:B,2,0)="","Unknown",vlookup(A713,vOS!A:B,2,0)),"Unknown")</f>
        <v>Ubuntu Linux (64-bit)</v>
      </c>
      <c r="C713" s="62">
        <f>vlookup(B713,'OS Study'!A:D,2,0)</f>
        <v>0</v>
      </c>
      <c r="D713" s="62" t="str">
        <f>vlookup(B713,'OS Study'!A:D,3,0)</f>
        <v>Linux</v>
      </c>
      <c r="E713" s="62" t="str">
        <f>vlookup(B713,'OS Study'!A:D,4,0)</f>
        <v>Ubuntu</v>
      </c>
      <c r="F713" s="63" t="str">
        <f>vlookup(B713,'OS Study'!A:E,5,0)</f>
        <v/>
      </c>
      <c r="G713" s="62">
        <f>IF(vlookup(A713,'RVtools V2.1'!A:J,4,0)="non",0,1)</f>
        <v>0</v>
      </c>
      <c r="H713" s="62">
        <f>if(vlookup(A713,'RVtools V2.1'!A:K,11,0)="kube",1,0)</f>
        <v>1</v>
      </c>
      <c r="I713" s="62">
        <f t="shared" si="5"/>
        <v>1</v>
      </c>
      <c r="J713" s="62">
        <f>ifna(vlookup(A713,'Infra Study'!A:Q,17,0),0)</f>
        <v>0</v>
      </c>
      <c r="K713" s="64">
        <f>IFERROR(__xludf.DUMMYFUNCTION("N(REGEXMATCH(VLOOKUP(A713, 'RVtools V2.1'!A:H, 8, 0), ""^Serveur de fichiers""))"),0.0)</f>
        <v>0</v>
      </c>
      <c r="L713" s="64">
        <f t="shared" si="6"/>
        <v>0</v>
      </c>
      <c r="M713" s="65" t="str">
        <f>ifna(vlookup(A713,'RVtools V2.1'!A:I,8,0),"N/A")</f>
        <v>K8s</v>
      </c>
      <c r="N713" s="64">
        <f>IFERROR(__xludf.DUMMYFUNCTION("IF(REGEXMATCH(M713, ""(?i)"" &amp; JOIN(""|"", SPLIT(""kalisil"", "" ""))), 1, 0)"),0.0)</f>
        <v>0</v>
      </c>
      <c r="O713" s="64" t="str">
        <f>vlookup(A713,'RVtools V2.1'!A:H,7,0)</f>
        <v>N/A</v>
      </c>
      <c r="P713" s="64">
        <f>if(vlookup(A713,'RVtools V2.1'!A:H,5,0)="oui",1,0)</f>
        <v>0</v>
      </c>
      <c r="Q713" s="64">
        <f>ifna(vlookup(A713,vCPU!A:B,2,0),"Unknown")</f>
        <v>4</v>
      </c>
      <c r="R713" s="66">
        <f>ifna(vlookup(A713,vMemory!A:C,3,0),"Unknown")</f>
        <v>16</v>
      </c>
      <c r="S713" s="66">
        <f>ifna(vlookup(A713,vDisk!A:C,3,0),"Unknown")</f>
        <v>181</v>
      </c>
      <c r="T713" s="67" t="str">
        <f t="array" ref="T713">IFS(
   L713=1, "No Lift &amp; Shift",
   J713=1, XLOOKUP(A713, 'Infra Study'!A:A, 'Infra Study'!P:P),
   I713=1, "No Lift &amp; Shift",
   H713=1, "GKE",
   K713=1, "GCNV",
   G713=1, "Lift &amp; Shift Prod",
   TRUE, "Lift &amp; Shift Noprod"
)</f>
        <v>No Lift &amp; Shift</v>
      </c>
      <c r="U713" s="67">
        <f t="shared" si="7"/>
        <v>0</v>
      </c>
      <c r="V713" s="68">
        <f>if(T713="Lift &amp; Shift Noprod",if( Y713=0,Assumptions!$B$5, Assumptions!$B$4),if(T713="Lift &amp; Shift Prod",if(AND(N713=1,O713="T1"),Assumptions!$B$6,Assumptions!$B$4),0))</f>
        <v>0</v>
      </c>
      <c r="W713" s="62">
        <f>if(V713&lt;&gt;0,if(Q713="Unknown", Assumptions!$B$42,If(Q713&gt;1,Q713,2)),0)</f>
        <v>0</v>
      </c>
      <c r="X713" s="69">
        <f>if(V713&lt;&gt;0,if(R713="Unknown", Assumptions!$B$43,R713),0)</f>
        <v>0</v>
      </c>
      <c r="Y713" s="68">
        <f t="shared" si="8"/>
        <v>0</v>
      </c>
      <c r="Z713" s="68">
        <f>if(V713&lt;&gt;0,if(  S713="Unknown", Assumptions!$B$44,S713),0)</f>
        <v>0</v>
      </c>
      <c r="AA713" s="68">
        <f>if(V713 ="N2",ifna(vlookup(W713&amp;"-"&amp;X713,'Ref. VM'!A:B,2,0),"Custom"),if(V713 ="E2" , ifna(vlookup(W713&amp;"-"&amp;X713,'Ref. VM'!D:E,2,0),"Custom"),if(V713="N2D",ifna(vlookup(W713&amp;"-"&amp;X713,'Ref. VM'!G:H,2,0),"Custom"),if(V713="N4",ifna(vlookup(W713&amp;"-"&amp;X713,'Ref. VM'!J:K,2,0),"Custom"),0))))</f>
        <v>0</v>
      </c>
      <c r="AB713" s="67">
        <f t="shared" si="9"/>
        <v>0</v>
      </c>
      <c r="AC713" s="67">
        <f t="shared" si="10"/>
        <v>0</v>
      </c>
      <c r="AD713" s="67">
        <f t="shared" si="11"/>
        <v>0</v>
      </c>
      <c r="AE713" s="62">
        <f>if(T713="Lift &amp; Shift Prod",730,if(T713="Lift &amp; Shift Noprod",Assumptions!$B$3,0))</f>
        <v>0</v>
      </c>
      <c r="AF713" s="70">
        <f>if( U713=0,0,if(Y713=0, ((vlookup(AB713,'SKU Pricing'!A:B,Assumptions!$B$2,0)*W713)+(vlookup(AC713,'SKU Pricing'!A:B,Assumptions!$B$2,0)*X713))*AE713,((vlookup(AB713,'SKU Pricing'!A:B,Assumptions!$B$2,0)*W713)+(vlookup(AC713,'SKU Pricing'!A:B,Assumptions!$B$2,0)*(W713*8))+(vlookup(AD713,'SKU Pricing'!A:B,Assumptions!$B$2,0)*(X713-(W713*8))))*AE713))</f>
        <v>0</v>
      </c>
      <c r="AG713" s="67">
        <f t="shared" si="12"/>
        <v>0</v>
      </c>
      <c r="AH713" s="70">
        <f>ifna(vlookup(AG713,'SKU Pricing'!A:B,Assumptions!$B$2,0)*W713*AE713,0)</f>
        <v>0</v>
      </c>
      <c r="AI713" s="62" t="str">
        <f t="shared" si="13"/>
        <v/>
      </c>
      <c r="AJ713" s="62" t="str">
        <f>if(V713&lt;&gt;0, if(T713="Lift &amp; Shift Noprod",Assumptions!$B$9,if(V713=Assumptions!$B$6,Assumptions!$B$10,if(P713=1,Assumptions!$B$8,Assumptions!$B$7))),"")</f>
        <v/>
      </c>
      <c r="AK713" s="69">
        <f t="shared" si="14"/>
        <v>0</v>
      </c>
      <c r="AL713" s="69">
        <f>if(AJ713="Hyperdisk Balanced",Assumptions!$B$11,0)</f>
        <v>0</v>
      </c>
      <c r="AM713" s="69">
        <f>if(AJ713="Hyperdisk Balanced",Assumptions!$B$12,0)</f>
        <v>0</v>
      </c>
      <c r="AN713" s="70">
        <f>if(AK713=0,0,if(AJ713="Hyperdisk Balanced",vlookup(AK713&amp;" provisioned space",'SKU Pricing'!A:B,Assumptions!$B$2,0)*Z713+vlookup(AK713&amp;" provisioned IOPS",'SKU Pricing'!A:B,Assumptions!$B$2,0)*AL713*730+vlookup(AK713&amp;" provisioned throughput",'SKU Pricing'!A:B,Assumptions!$B$2,0)*AM713*730,vlookup(AK713,'SKU Pricing'!A:B,Assumptions!$B$2,0)*Z713))</f>
        <v>0</v>
      </c>
      <c r="AO713" s="70">
        <f t="shared" si="15"/>
        <v>0</v>
      </c>
      <c r="AP713" s="71">
        <f t="shared" si="16"/>
        <v>0</v>
      </c>
      <c r="AQ713" s="70">
        <f>ifna(vlookup(AP713,'SKU Pricing'!A:B,Assumptions!$B$2,0)*AE713,0)</f>
        <v>0</v>
      </c>
      <c r="AR713" s="72">
        <v>0.0</v>
      </c>
    </row>
    <row r="714">
      <c r="A714" s="61" t="s">
        <v>855</v>
      </c>
      <c r="B714" s="62" t="str">
        <f>ifna(if(vlookup(A714,vOS!A:B,2,0)="","Unknown",vlookup(A714,vOS!A:B,2,0)),"Unknown")</f>
        <v>Ubuntu Linux (64-bit)</v>
      </c>
      <c r="C714" s="62">
        <f>vlookup(B714,'OS Study'!A:D,2,0)</f>
        <v>0</v>
      </c>
      <c r="D714" s="62" t="str">
        <f>vlookup(B714,'OS Study'!A:D,3,0)</f>
        <v>Linux</v>
      </c>
      <c r="E714" s="62" t="str">
        <f>vlookup(B714,'OS Study'!A:D,4,0)</f>
        <v>Ubuntu</v>
      </c>
      <c r="F714" s="63" t="str">
        <f>vlookup(B714,'OS Study'!A:E,5,0)</f>
        <v/>
      </c>
      <c r="G714" s="62">
        <f>IF(vlookup(A714,'RVtools V2.1'!A:J,4,0)="non",0,1)</f>
        <v>0</v>
      </c>
      <c r="H714" s="62">
        <f>if(vlookup(A714,'RVtools V2.1'!A:K,11,0)="kube",1,0)</f>
        <v>1</v>
      </c>
      <c r="I714" s="62">
        <f t="shared" si="5"/>
        <v>1</v>
      </c>
      <c r="J714" s="62">
        <f>ifna(vlookup(A714,'Infra Study'!A:Q,17,0),0)</f>
        <v>0</v>
      </c>
      <c r="K714" s="64">
        <f>IFERROR(__xludf.DUMMYFUNCTION("N(REGEXMATCH(VLOOKUP(A714, 'RVtools V2.1'!A:H, 8, 0), ""^Serveur de fichiers""))"),0.0)</f>
        <v>0</v>
      </c>
      <c r="L714" s="64">
        <f t="shared" si="6"/>
        <v>0</v>
      </c>
      <c r="M714" s="65" t="str">
        <f>ifna(vlookup(A714,'RVtools V2.1'!A:I,8,0),"N/A")</f>
        <v>K8s</v>
      </c>
      <c r="N714" s="64">
        <f>IFERROR(__xludf.DUMMYFUNCTION("IF(REGEXMATCH(M714, ""(?i)"" &amp; JOIN(""|"", SPLIT(""kalisil"", "" ""))), 1, 0)"),0.0)</f>
        <v>0</v>
      </c>
      <c r="O714" s="64" t="str">
        <f>vlookup(A714,'RVtools V2.1'!A:H,7,0)</f>
        <v>N/A</v>
      </c>
      <c r="P714" s="64">
        <f>if(vlookup(A714,'RVtools V2.1'!A:H,5,0)="oui",1,0)</f>
        <v>0</v>
      </c>
      <c r="Q714" s="64">
        <f>ifna(vlookup(A714,vCPU!A:B,2,0),"Unknown")</f>
        <v>4</v>
      </c>
      <c r="R714" s="66">
        <f>ifna(vlookup(A714,vMemory!A:C,3,0),"Unknown")</f>
        <v>16</v>
      </c>
      <c r="S714" s="66">
        <f>ifna(vlookup(A714,vDisk!A:C,3,0),"Unknown")</f>
        <v>205</v>
      </c>
      <c r="T714" s="67" t="str">
        <f t="array" ref="T714">IFS(
   L714=1, "No Lift &amp; Shift",
   J714=1, XLOOKUP(A714, 'Infra Study'!A:A, 'Infra Study'!P:P),
   I714=1, "No Lift &amp; Shift",
   H714=1, "GKE",
   K714=1, "GCNV",
   G714=1, "Lift &amp; Shift Prod",
   TRUE, "Lift &amp; Shift Noprod"
)</f>
        <v>No Lift &amp; Shift</v>
      </c>
      <c r="U714" s="67">
        <f t="shared" si="7"/>
        <v>0</v>
      </c>
      <c r="V714" s="68">
        <f>if(T714="Lift &amp; Shift Noprod",if( Y714=0,Assumptions!$B$5, Assumptions!$B$4),if(T714="Lift &amp; Shift Prod",if(AND(N714=1,O714="T1"),Assumptions!$B$6,Assumptions!$B$4),0))</f>
        <v>0</v>
      </c>
      <c r="W714" s="62">
        <f>if(V714&lt;&gt;0,if(Q714="Unknown", Assumptions!$B$42,If(Q714&gt;1,Q714,2)),0)</f>
        <v>0</v>
      </c>
      <c r="X714" s="69">
        <f>if(V714&lt;&gt;0,if(R714="Unknown", Assumptions!$B$43,R714),0)</f>
        <v>0</v>
      </c>
      <c r="Y714" s="68">
        <f t="shared" si="8"/>
        <v>0</v>
      </c>
      <c r="Z714" s="68">
        <f>if(V714&lt;&gt;0,if(  S714="Unknown", Assumptions!$B$44,S714),0)</f>
        <v>0</v>
      </c>
      <c r="AA714" s="68">
        <f>if(V714 ="N2",ifna(vlookup(W714&amp;"-"&amp;X714,'Ref. VM'!A:B,2,0),"Custom"),if(V714 ="E2" , ifna(vlookup(W714&amp;"-"&amp;X714,'Ref. VM'!D:E,2,0),"Custom"),if(V714="N2D",ifna(vlookup(W714&amp;"-"&amp;X714,'Ref. VM'!G:H,2,0),"Custom"),if(V714="N4",ifna(vlookup(W714&amp;"-"&amp;X714,'Ref. VM'!J:K,2,0),"Custom"),0))))</f>
        <v>0</v>
      </c>
      <c r="AB714" s="67">
        <f t="shared" si="9"/>
        <v>0</v>
      </c>
      <c r="AC714" s="67">
        <f t="shared" si="10"/>
        <v>0</v>
      </c>
      <c r="AD714" s="67">
        <f t="shared" si="11"/>
        <v>0</v>
      </c>
      <c r="AE714" s="62">
        <f>if(T714="Lift &amp; Shift Prod",730,if(T714="Lift &amp; Shift Noprod",Assumptions!$B$3,0))</f>
        <v>0</v>
      </c>
      <c r="AF714" s="70">
        <f>if( U714=0,0,if(Y714=0, ((vlookup(AB714,'SKU Pricing'!A:B,Assumptions!$B$2,0)*W714)+(vlookup(AC714,'SKU Pricing'!A:B,Assumptions!$B$2,0)*X714))*AE714,((vlookup(AB714,'SKU Pricing'!A:B,Assumptions!$B$2,0)*W714)+(vlookup(AC714,'SKU Pricing'!A:B,Assumptions!$B$2,0)*(W714*8))+(vlookup(AD714,'SKU Pricing'!A:B,Assumptions!$B$2,0)*(X714-(W714*8))))*AE714))</f>
        <v>0</v>
      </c>
      <c r="AG714" s="67">
        <f t="shared" si="12"/>
        <v>0</v>
      </c>
      <c r="AH714" s="70">
        <f>ifna(vlookup(AG714,'SKU Pricing'!A:B,Assumptions!$B$2,0)*W714*AE714,0)</f>
        <v>0</v>
      </c>
      <c r="AI714" s="62" t="str">
        <f t="shared" si="13"/>
        <v/>
      </c>
      <c r="AJ714" s="62" t="str">
        <f>if(V714&lt;&gt;0, if(T714="Lift &amp; Shift Noprod",Assumptions!$B$9,if(V714=Assumptions!$B$6,Assumptions!$B$10,if(P714=1,Assumptions!$B$8,Assumptions!$B$7))),"")</f>
        <v/>
      </c>
      <c r="AK714" s="69">
        <f t="shared" si="14"/>
        <v>0</v>
      </c>
      <c r="AL714" s="69">
        <f>if(AJ714="Hyperdisk Balanced",Assumptions!$B$11,0)</f>
        <v>0</v>
      </c>
      <c r="AM714" s="69">
        <f>if(AJ714="Hyperdisk Balanced",Assumptions!$B$12,0)</f>
        <v>0</v>
      </c>
      <c r="AN714" s="70">
        <f>if(AK714=0,0,if(AJ714="Hyperdisk Balanced",vlookup(AK714&amp;" provisioned space",'SKU Pricing'!A:B,Assumptions!$B$2,0)*Z714+vlookup(AK714&amp;" provisioned IOPS",'SKU Pricing'!A:B,Assumptions!$B$2,0)*AL714*730+vlookup(AK714&amp;" provisioned throughput",'SKU Pricing'!A:B,Assumptions!$B$2,0)*AM714*730,vlookup(AK714,'SKU Pricing'!A:B,Assumptions!$B$2,0)*Z714))</f>
        <v>0</v>
      </c>
      <c r="AO714" s="70">
        <f t="shared" si="15"/>
        <v>0</v>
      </c>
      <c r="AP714" s="71">
        <f t="shared" si="16"/>
        <v>0</v>
      </c>
      <c r="AQ714" s="70">
        <f>ifna(vlookup(AP714,'SKU Pricing'!A:B,Assumptions!$B$2,0)*AE714,0)</f>
        <v>0</v>
      </c>
      <c r="AR714" s="72">
        <v>0.0</v>
      </c>
    </row>
    <row r="715">
      <c r="A715" s="61" t="s">
        <v>856</v>
      </c>
      <c r="B715" s="62" t="str">
        <f>ifna(if(vlookup(A715,vOS!A:B,2,0)="","Unknown",vlookup(A715,vOS!A:B,2,0)),"Unknown")</f>
        <v>Ubuntu Linux (64-bit)</v>
      </c>
      <c r="C715" s="62">
        <f>vlookup(B715,'OS Study'!A:D,2,0)</f>
        <v>0</v>
      </c>
      <c r="D715" s="62" t="str">
        <f>vlookup(B715,'OS Study'!A:D,3,0)</f>
        <v>Linux</v>
      </c>
      <c r="E715" s="62" t="str">
        <f>vlookup(B715,'OS Study'!A:D,4,0)</f>
        <v>Ubuntu</v>
      </c>
      <c r="F715" s="63" t="str">
        <f>vlookup(B715,'OS Study'!A:E,5,0)</f>
        <v/>
      </c>
      <c r="G715" s="62">
        <f>IF(vlookup(A715,'RVtools V2.1'!A:J,4,0)="non",0,1)</f>
        <v>0</v>
      </c>
      <c r="H715" s="62">
        <f>if(vlookup(A715,'RVtools V2.1'!A:K,11,0)="kube",1,0)</f>
        <v>1</v>
      </c>
      <c r="I715" s="62">
        <f t="shared" si="5"/>
        <v>1</v>
      </c>
      <c r="J715" s="62">
        <f>ifna(vlookup(A715,'Infra Study'!A:Q,17,0),0)</f>
        <v>0</v>
      </c>
      <c r="K715" s="64">
        <f>IFERROR(__xludf.DUMMYFUNCTION("N(REGEXMATCH(VLOOKUP(A715, 'RVtools V2.1'!A:H, 8, 0), ""^Serveur de fichiers""))"),0.0)</f>
        <v>0</v>
      </c>
      <c r="L715" s="64">
        <f t="shared" si="6"/>
        <v>0</v>
      </c>
      <c r="M715" s="65" t="str">
        <f>ifna(vlookup(A715,'RVtools V2.1'!A:I,8,0),"N/A")</f>
        <v>K8s</v>
      </c>
      <c r="N715" s="64">
        <f>IFERROR(__xludf.DUMMYFUNCTION("IF(REGEXMATCH(M715, ""(?i)"" &amp; JOIN(""|"", SPLIT(""kalisil"", "" ""))), 1, 0)"),0.0)</f>
        <v>0</v>
      </c>
      <c r="O715" s="64" t="str">
        <f>vlookup(A715,'RVtools V2.1'!A:H,7,0)</f>
        <v>N/A</v>
      </c>
      <c r="P715" s="64">
        <f>if(vlookup(A715,'RVtools V2.1'!A:H,5,0)="oui",1,0)</f>
        <v>0</v>
      </c>
      <c r="Q715" s="64">
        <f>ifna(vlookup(A715,vCPU!A:B,2,0),"Unknown")</f>
        <v>4</v>
      </c>
      <c r="R715" s="66">
        <f>ifna(vlookup(A715,vMemory!A:C,3,0),"Unknown")</f>
        <v>16</v>
      </c>
      <c r="S715" s="66">
        <f>ifna(vlookup(A715,vDisk!A:C,3,0),"Unknown")</f>
        <v>201</v>
      </c>
      <c r="T715" s="67" t="str">
        <f t="array" ref="T715">IFS(
   L715=1, "No Lift &amp; Shift",
   J715=1, XLOOKUP(A715, 'Infra Study'!A:A, 'Infra Study'!P:P),
   I715=1, "No Lift &amp; Shift",
   H715=1, "GKE",
   K715=1, "GCNV",
   G715=1, "Lift &amp; Shift Prod",
   TRUE, "Lift &amp; Shift Noprod"
)</f>
        <v>No Lift &amp; Shift</v>
      </c>
      <c r="U715" s="67">
        <f t="shared" si="7"/>
        <v>0</v>
      </c>
      <c r="V715" s="68">
        <f>if(T715="Lift &amp; Shift Noprod",if( Y715=0,Assumptions!$B$5, Assumptions!$B$4),if(T715="Lift &amp; Shift Prod",if(AND(N715=1,O715="T1"),Assumptions!$B$6,Assumptions!$B$4),0))</f>
        <v>0</v>
      </c>
      <c r="W715" s="62">
        <f>if(V715&lt;&gt;0,if(Q715="Unknown", Assumptions!$B$42,If(Q715&gt;1,Q715,2)),0)</f>
        <v>0</v>
      </c>
      <c r="X715" s="69">
        <f>if(V715&lt;&gt;0,if(R715="Unknown", Assumptions!$B$43,R715),0)</f>
        <v>0</v>
      </c>
      <c r="Y715" s="68">
        <f t="shared" si="8"/>
        <v>0</v>
      </c>
      <c r="Z715" s="68">
        <f>if(V715&lt;&gt;0,if(  S715="Unknown", Assumptions!$B$44,S715),0)</f>
        <v>0</v>
      </c>
      <c r="AA715" s="68">
        <f>if(V715 ="N2",ifna(vlookup(W715&amp;"-"&amp;X715,'Ref. VM'!A:B,2,0),"Custom"),if(V715 ="E2" , ifna(vlookup(W715&amp;"-"&amp;X715,'Ref. VM'!D:E,2,0),"Custom"),if(V715="N2D",ifna(vlookup(W715&amp;"-"&amp;X715,'Ref. VM'!G:H,2,0),"Custom"),if(V715="N4",ifna(vlookup(W715&amp;"-"&amp;X715,'Ref. VM'!J:K,2,0),"Custom"),0))))</f>
        <v>0</v>
      </c>
      <c r="AB715" s="67">
        <f t="shared" si="9"/>
        <v>0</v>
      </c>
      <c r="AC715" s="67">
        <f t="shared" si="10"/>
        <v>0</v>
      </c>
      <c r="AD715" s="67">
        <f t="shared" si="11"/>
        <v>0</v>
      </c>
      <c r="AE715" s="62">
        <f>if(T715="Lift &amp; Shift Prod",730,if(T715="Lift &amp; Shift Noprod",Assumptions!$B$3,0))</f>
        <v>0</v>
      </c>
      <c r="AF715" s="70">
        <f>if( U715=0,0,if(Y715=0, ((vlookup(AB715,'SKU Pricing'!A:B,Assumptions!$B$2,0)*W715)+(vlookup(AC715,'SKU Pricing'!A:B,Assumptions!$B$2,0)*X715))*AE715,((vlookup(AB715,'SKU Pricing'!A:B,Assumptions!$B$2,0)*W715)+(vlookup(AC715,'SKU Pricing'!A:B,Assumptions!$B$2,0)*(W715*8))+(vlookup(AD715,'SKU Pricing'!A:B,Assumptions!$B$2,0)*(X715-(W715*8))))*AE715))</f>
        <v>0</v>
      </c>
      <c r="AG715" s="67">
        <f t="shared" si="12"/>
        <v>0</v>
      </c>
      <c r="AH715" s="70">
        <f>ifna(vlookup(AG715,'SKU Pricing'!A:B,Assumptions!$B$2,0)*W715*AE715,0)</f>
        <v>0</v>
      </c>
      <c r="AI715" s="62" t="str">
        <f t="shared" si="13"/>
        <v/>
      </c>
      <c r="AJ715" s="62" t="str">
        <f>if(V715&lt;&gt;0, if(T715="Lift &amp; Shift Noprod",Assumptions!$B$9,if(V715=Assumptions!$B$6,Assumptions!$B$10,if(P715=1,Assumptions!$B$8,Assumptions!$B$7))),"")</f>
        <v/>
      </c>
      <c r="AK715" s="69">
        <f t="shared" si="14"/>
        <v>0</v>
      </c>
      <c r="AL715" s="69">
        <f>if(AJ715="Hyperdisk Balanced",Assumptions!$B$11,0)</f>
        <v>0</v>
      </c>
      <c r="AM715" s="69">
        <f>if(AJ715="Hyperdisk Balanced",Assumptions!$B$12,0)</f>
        <v>0</v>
      </c>
      <c r="AN715" s="70">
        <f>if(AK715=0,0,if(AJ715="Hyperdisk Balanced",vlookup(AK715&amp;" provisioned space",'SKU Pricing'!A:B,Assumptions!$B$2,0)*Z715+vlookup(AK715&amp;" provisioned IOPS",'SKU Pricing'!A:B,Assumptions!$B$2,0)*AL715*730+vlookup(AK715&amp;" provisioned throughput",'SKU Pricing'!A:B,Assumptions!$B$2,0)*AM715*730,vlookup(AK715,'SKU Pricing'!A:B,Assumptions!$B$2,0)*Z715))</f>
        <v>0</v>
      </c>
      <c r="AO715" s="70">
        <f t="shared" si="15"/>
        <v>0</v>
      </c>
      <c r="AP715" s="71">
        <f t="shared" si="16"/>
        <v>0</v>
      </c>
      <c r="AQ715" s="70">
        <f>ifna(vlookup(AP715,'SKU Pricing'!A:B,Assumptions!$B$2,0)*AE715,0)</f>
        <v>0</v>
      </c>
      <c r="AR715" s="72">
        <v>0.0</v>
      </c>
    </row>
    <row r="716">
      <c r="A716" s="61" t="s">
        <v>857</v>
      </c>
      <c r="B716" s="62" t="str">
        <f>ifna(if(vlookup(A716,vOS!A:B,2,0)="","Unknown",vlookup(A716,vOS!A:B,2,0)),"Unknown")</f>
        <v>Ubuntu Linux (64-bit)</v>
      </c>
      <c r="C716" s="62">
        <f>vlookup(B716,'OS Study'!A:D,2,0)</f>
        <v>0</v>
      </c>
      <c r="D716" s="62" t="str">
        <f>vlookup(B716,'OS Study'!A:D,3,0)</f>
        <v>Linux</v>
      </c>
      <c r="E716" s="62" t="str">
        <f>vlookup(B716,'OS Study'!A:D,4,0)</f>
        <v>Ubuntu</v>
      </c>
      <c r="F716" s="63" t="str">
        <f>vlookup(B716,'OS Study'!A:E,5,0)</f>
        <v/>
      </c>
      <c r="G716" s="62">
        <f>IF(vlookup(A716,'RVtools V2.1'!A:J,4,0)="non",0,1)</f>
        <v>0</v>
      </c>
      <c r="H716" s="62">
        <f>if(vlookup(A716,'RVtools V2.1'!A:K,11,0)="kube",1,0)</f>
        <v>1</v>
      </c>
      <c r="I716" s="62">
        <f t="shared" si="5"/>
        <v>1</v>
      </c>
      <c r="J716" s="62">
        <f>ifna(vlookup(A716,'Infra Study'!A:Q,17,0),0)</f>
        <v>0</v>
      </c>
      <c r="K716" s="64">
        <f>IFERROR(__xludf.DUMMYFUNCTION("N(REGEXMATCH(VLOOKUP(A716, 'RVtools V2.1'!A:H, 8, 0), ""^Serveur de fichiers""))"),0.0)</f>
        <v>0</v>
      </c>
      <c r="L716" s="64">
        <f t="shared" si="6"/>
        <v>0</v>
      </c>
      <c r="M716" s="65" t="str">
        <f>ifna(vlookup(A716,'RVtools V2.1'!A:I,8,0),"N/A")</f>
        <v>K8s</v>
      </c>
      <c r="N716" s="64">
        <f>IFERROR(__xludf.DUMMYFUNCTION("IF(REGEXMATCH(M716, ""(?i)"" &amp; JOIN(""|"", SPLIT(""kalisil"", "" ""))), 1, 0)"),0.0)</f>
        <v>0</v>
      </c>
      <c r="O716" s="64" t="str">
        <f>vlookup(A716,'RVtools V2.1'!A:H,7,0)</f>
        <v>N/A</v>
      </c>
      <c r="P716" s="64">
        <f>if(vlookup(A716,'RVtools V2.1'!A:H,5,0)="oui",1,0)</f>
        <v>0</v>
      </c>
      <c r="Q716" s="64">
        <f>ifna(vlookup(A716,vCPU!A:B,2,0),"Unknown")</f>
        <v>4</v>
      </c>
      <c r="R716" s="66">
        <f>ifna(vlookup(A716,vMemory!A:C,3,0),"Unknown")</f>
        <v>16</v>
      </c>
      <c r="S716" s="66">
        <f>ifna(vlookup(A716,vDisk!A:C,3,0),"Unknown")</f>
        <v>203</v>
      </c>
      <c r="T716" s="67" t="str">
        <f t="array" ref="T716">IFS(
   L716=1, "No Lift &amp; Shift",
   J716=1, XLOOKUP(A716, 'Infra Study'!A:A, 'Infra Study'!P:P),
   I716=1, "No Lift &amp; Shift",
   H716=1, "GKE",
   K716=1, "GCNV",
   G716=1, "Lift &amp; Shift Prod",
   TRUE, "Lift &amp; Shift Noprod"
)</f>
        <v>No Lift &amp; Shift</v>
      </c>
      <c r="U716" s="67">
        <f t="shared" si="7"/>
        <v>0</v>
      </c>
      <c r="V716" s="68">
        <f>if(T716="Lift &amp; Shift Noprod",if( Y716=0,Assumptions!$B$5, Assumptions!$B$4),if(T716="Lift &amp; Shift Prod",if(AND(N716=1,O716="T1"),Assumptions!$B$6,Assumptions!$B$4),0))</f>
        <v>0</v>
      </c>
      <c r="W716" s="62">
        <f>if(V716&lt;&gt;0,if(Q716="Unknown", Assumptions!$B$42,If(Q716&gt;1,Q716,2)),0)</f>
        <v>0</v>
      </c>
      <c r="X716" s="69">
        <f>if(V716&lt;&gt;0,if(R716="Unknown", Assumptions!$B$43,R716),0)</f>
        <v>0</v>
      </c>
      <c r="Y716" s="68">
        <f t="shared" si="8"/>
        <v>0</v>
      </c>
      <c r="Z716" s="68">
        <f>if(V716&lt;&gt;0,if(  S716="Unknown", Assumptions!$B$44,S716),0)</f>
        <v>0</v>
      </c>
      <c r="AA716" s="68">
        <f>if(V716 ="N2",ifna(vlookup(W716&amp;"-"&amp;X716,'Ref. VM'!A:B,2,0),"Custom"),if(V716 ="E2" , ifna(vlookup(W716&amp;"-"&amp;X716,'Ref. VM'!D:E,2,0),"Custom"),if(V716="N2D",ifna(vlookup(W716&amp;"-"&amp;X716,'Ref. VM'!G:H,2,0),"Custom"),if(V716="N4",ifna(vlookup(W716&amp;"-"&amp;X716,'Ref. VM'!J:K,2,0),"Custom"),0))))</f>
        <v>0</v>
      </c>
      <c r="AB716" s="67">
        <f t="shared" si="9"/>
        <v>0</v>
      </c>
      <c r="AC716" s="67">
        <f t="shared" si="10"/>
        <v>0</v>
      </c>
      <c r="AD716" s="67">
        <f t="shared" si="11"/>
        <v>0</v>
      </c>
      <c r="AE716" s="62">
        <f>if(T716="Lift &amp; Shift Prod",730,if(T716="Lift &amp; Shift Noprod",Assumptions!$B$3,0))</f>
        <v>0</v>
      </c>
      <c r="AF716" s="70">
        <f>if( U716=0,0,if(Y716=0, ((vlookup(AB716,'SKU Pricing'!A:B,Assumptions!$B$2,0)*W716)+(vlookup(AC716,'SKU Pricing'!A:B,Assumptions!$B$2,0)*X716))*AE716,((vlookup(AB716,'SKU Pricing'!A:B,Assumptions!$B$2,0)*W716)+(vlookup(AC716,'SKU Pricing'!A:B,Assumptions!$B$2,0)*(W716*8))+(vlookup(AD716,'SKU Pricing'!A:B,Assumptions!$B$2,0)*(X716-(W716*8))))*AE716))</f>
        <v>0</v>
      </c>
      <c r="AG716" s="67">
        <f t="shared" si="12"/>
        <v>0</v>
      </c>
      <c r="AH716" s="70">
        <f>ifna(vlookup(AG716,'SKU Pricing'!A:B,Assumptions!$B$2,0)*W716*AE716,0)</f>
        <v>0</v>
      </c>
      <c r="AI716" s="62" t="str">
        <f t="shared" si="13"/>
        <v/>
      </c>
      <c r="AJ716" s="62" t="str">
        <f>if(V716&lt;&gt;0, if(T716="Lift &amp; Shift Noprod",Assumptions!$B$9,if(V716=Assumptions!$B$6,Assumptions!$B$10,if(P716=1,Assumptions!$B$8,Assumptions!$B$7))),"")</f>
        <v/>
      </c>
      <c r="AK716" s="69">
        <f t="shared" si="14"/>
        <v>0</v>
      </c>
      <c r="AL716" s="69">
        <f>if(AJ716="Hyperdisk Balanced",Assumptions!$B$11,0)</f>
        <v>0</v>
      </c>
      <c r="AM716" s="69">
        <f>if(AJ716="Hyperdisk Balanced",Assumptions!$B$12,0)</f>
        <v>0</v>
      </c>
      <c r="AN716" s="70">
        <f>if(AK716=0,0,if(AJ716="Hyperdisk Balanced",vlookup(AK716&amp;" provisioned space",'SKU Pricing'!A:B,Assumptions!$B$2,0)*Z716+vlookup(AK716&amp;" provisioned IOPS",'SKU Pricing'!A:B,Assumptions!$B$2,0)*AL716*730+vlookup(AK716&amp;" provisioned throughput",'SKU Pricing'!A:B,Assumptions!$B$2,0)*AM716*730,vlookup(AK716,'SKU Pricing'!A:B,Assumptions!$B$2,0)*Z716))</f>
        <v>0</v>
      </c>
      <c r="AO716" s="70">
        <f t="shared" si="15"/>
        <v>0</v>
      </c>
      <c r="AP716" s="71">
        <f t="shared" si="16"/>
        <v>0</v>
      </c>
      <c r="AQ716" s="70">
        <f>ifna(vlookup(AP716,'SKU Pricing'!A:B,Assumptions!$B$2,0)*AE716,0)</f>
        <v>0</v>
      </c>
      <c r="AR716" s="72">
        <v>0.0</v>
      </c>
    </row>
    <row r="717">
      <c r="A717" s="61" t="s">
        <v>858</v>
      </c>
      <c r="B717" s="62" t="str">
        <f>ifna(if(vlookup(A717,vOS!A:B,2,0)="","Unknown",vlookup(A717,vOS!A:B,2,0)),"Unknown")</f>
        <v>Ubuntu Linux (64-bit)</v>
      </c>
      <c r="C717" s="62">
        <f>vlookup(B717,'OS Study'!A:D,2,0)</f>
        <v>0</v>
      </c>
      <c r="D717" s="62" t="str">
        <f>vlookup(B717,'OS Study'!A:D,3,0)</f>
        <v>Linux</v>
      </c>
      <c r="E717" s="62" t="str">
        <f>vlookup(B717,'OS Study'!A:D,4,0)</f>
        <v>Ubuntu</v>
      </c>
      <c r="F717" s="63" t="str">
        <f>vlookup(B717,'OS Study'!A:E,5,0)</f>
        <v/>
      </c>
      <c r="G717" s="62">
        <f>IF(vlookup(A717,'RVtools V2.1'!A:J,4,0)="non",0,1)</f>
        <v>0</v>
      </c>
      <c r="H717" s="62">
        <f>if(vlookup(A717,'RVtools V2.1'!A:K,11,0)="kube",1,0)</f>
        <v>1</v>
      </c>
      <c r="I717" s="62">
        <f t="shared" si="5"/>
        <v>1</v>
      </c>
      <c r="J717" s="62">
        <f>ifna(vlookup(A717,'Infra Study'!A:Q,17,0),0)</f>
        <v>0</v>
      </c>
      <c r="K717" s="64">
        <f>IFERROR(__xludf.DUMMYFUNCTION("N(REGEXMATCH(VLOOKUP(A717, 'RVtools V2.1'!A:H, 8, 0), ""^Serveur de fichiers""))"),0.0)</f>
        <v>0</v>
      </c>
      <c r="L717" s="64">
        <f t="shared" si="6"/>
        <v>0</v>
      </c>
      <c r="M717" s="65" t="str">
        <f>ifna(vlookup(A717,'RVtools V2.1'!A:I,8,0),"N/A")</f>
        <v>K8s</v>
      </c>
      <c r="N717" s="64">
        <f>IFERROR(__xludf.DUMMYFUNCTION("IF(REGEXMATCH(M717, ""(?i)"" &amp; JOIN(""|"", SPLIT(""kalisil"", "" ""))), 1, 0)"),0.0)</f>
        <v>0</v>
      </c>
      <c r="O717" s="64" t="str">
        <f>vlookup(A717,'RVtools V2.1'!A:H,7,0)</f>
        <v>N/A</v>
      </c>
      <c r="P717" s="64">
        <f>if(vlookup(A717,'RVtools V2.1'!A:H,5,0)="oui",1,0)</f>
        <v>0</v>
      </c>
      <c r="Q717" s="64">
        <f>ifna(vlookup(A717,vCPU!A:B,2,0),"Unknown")</f>
        <v>4</v>
      </c>
      <c r="R717" s="66">
        <f>ifna(vlookup(A717,vMemory!A:C,3,0),"Unknown")</f>
        <v>8</v>
      </c>
      <c r="S717" s="66">
        <f>ifna(vlookup(A717,vDisk!A:C,3,0),"Unknown")</f>
        <v>295</v>
      </c>
      <c r="T717" s="67" t="str">
        <f t="array" ref="T717">IFS(
   L717=1, "No Lift &amp; Shift",
   J717=1, XLOOKUP(A717, 'Infra Study'!A:A, 'Infra Study'!P:P),
   I717=1, "No Lift &amp; Shift",
   H717=1, "GKE",
   K717=1, "GCNV",
   G717=1, "Lift &amp; Shift Prod",
   TRUE, "Lift &amp; Shift Noprod"
)</f>
        <v>No Lift &amp; Shift</v>
      </c>
      <c r="U717" s="67">
        <f t="shared" si="7"/>
        <v>0</v>
      </c>
      <c r="V717" s="68">
        <f>if(T717="Lift &amp; Shift Noprod",if( Y717=0,Assumptions!$B$5, Assumptions!$B$4),if(T717="Lift &amp; Shift Prod",if(AND(N717=1,O717="T1"),Assumptions!$B$6,Assumptions!$B$4),0))</f>
        <v>0</v>
      </c>
      <c r="W717" s="62">
        <f>if(V717&lt;&gt;0,if(Q717="Unknown", Assumptions!$B$42,If(Q717&gt;1,Q717,2)),0)</f>
        <v>0</v>
      </c>
      <c r="X717" s="69">
        <f>if(V717&lt;&gt;0,if(R717="Unknown", Assumptions!$B$43,R717),0)</f>
        <v>0</v>
      </c>
      <c r="Y717" s="68">
        <f t="shared" si="8"/>
        <v>0</v>
      </c>
      <c r="Z717" s="68">
        <f>if(V717&lt;&gt;0,if(  S717="Unknown", Assumptions!$B$44,S717),0)</f>
        <v>0</v>
      </c>
      <c r="AA717" s="68">
        <f>if(V717 ="N2",ifna(vlookup(W717&amp;"-"&amp;X717,'Ref. VM'!A:B,2,0),"Custom"),if(V717 ="E2" , ifna(vlookup(W717&amp;"-"&amp;X717,'Ref. VM'!D:E,2,0),"Custom"),if(V717="N2D",ifna(vlookup(W717&amp;"-"&amp;X717,'Ref. VM'!G:H,2,0),"Custom"),if(V717="N4",ifna(vlookup(W717&amp;"-"&amp;X717,'Ref. VM'!J:K,2,0),"Custom"),0))))</f>
        <v>0</v>
      </c>
      <c r="AB717" s="67">
        <f t="shared" si="9"/>
        <v>0</v>
      </c>
      <c r="AC717" s="67">
        <f t="shared" si="10"/>
        <v>0</v>
      </c>
      <c r="AD717" s="67">
        <f t="shared" si="11"/>
        <v>0</v>
      </c>
      <c r="AE717" s="62">
        <f>if(T717="Lift &amp; Shift Prod",730,if(T717="Lift &amp; Shift Noprod",Assumptions!$B$3,0))</f>
        <v>0</v>
      </c>
      <c r="AF717" s="70">
        <f>if( U717=0,0,if(Y717=0, ((vlookup(AB717,'SKU Pricing'!A:B,Assumptions!$B$2,0)*W717)+(vlookup(AC717,'SKU Pricing'!A:B,Assumptions!$B$2,0)*X717))*AE717,((vlookup(AB717,'SKU Pricing'!A:B,Assumptions!$B$2,0)*W717)+(vlookup(AC717,'SKU Pricing'!A:B,Assumptions!$B$2,0)*(W717*8))+(vlookup(AD717,'SKU Pricing'!A:B,Assumptions!$B$2,0)*(X717-(W717*8))))*AE717))</f>
        <v>0</v>
      </c>
      <c r="AG717" s="67">
        <f t="shared" si="12"/>
        <v>0</v>
      </c>
      <c r="AH717" s="70">
        <f>ifna(vlookup(AG717,'SKU Pricing'!A:B,Assumptions!$B$2,0)*W717*AE717,0)</f>
        <v>0</v>
      </c>
      <c r="AI717" s="62" t="str">
        <f t="shared" si="13"/>
        <v/>
      </c>
      <c r="AJ717" s="62" t="str">
        <f>if(V717&lt;&gt;0, if(T717="Lift &amp; Shift Noprod",Assumptions!$B$9,if(V717=Assumptions!$B$6,Assumptions!$B$10,if(P717=1,Assumptions!$B$8,Assumptions!$B$7))),"")</f>
        <v/>
      </c>
      <c r="AK717" s="69">
        <f t="shared" si="14"/>
        <v>0</v>
      </c>
      <c r="AL717" s="69">
        <f>if(AJ717="Hyperdisk Balanced",Assumptions!$B$11,0)</f>
        <v>0</v>
      </c>
      <c r="AM717" s="69">
        <f>if(AJ717="Hyperdisk Balanced",Assumptions!$B$12,0)</f>
        <v>0</v>
      </c>
      <c r="AN717" s="70">
        <f>if(AK717=0,0,if(AJ717="Hyperdisk Balanced",vlookup(AK717&amp;" provisioned space",'SKU Pricing'!A:B,Assumptions!$B$2,0)*Z717+vlookup(AK717&amp;" provisioned IOPS",'SKU Pricing'!A:B,Assumptions!$B$2,0)*AL717*730+vlookup(AK717&amp;" provisioned throughput",'SKU Pricing'!A:B,Assumptions!$B$2,0)*AM717*730,vlookup(AK717,'SKU Pricing'!A:B,Assumptions!$B$2,0)*Z717))</f>
        <v>0</v>
      </c>
      <c r="AO717" s="70">
        <f t="shared" si="15"/>
        <v>0</v>
      </c>
      <c r="AP717" s="71">
        <f t="shared" si="16"/>
        <v>0</v>
      </c>
      <c r="AQ717" s="70">
        <f>ifna(vlookup(AP717,'SKU Pricing'!A:B,Assumptions!$B$2,0)*AE717,0)</f>
        <v>0</v>
      </c>
      <c r="AR717" s="72">
        <v>0.0</v>
      </c>
    </row>
    <row r="718">
      <c r="A718" s="61" t="s">
        <v>859</v>
      </c>
      <c r="B718" s="62" t="str">
        <f>ifna(if(vlookup(A718,vOS!A:B,2,0)="","Unknown",vlookup(A718,vOS!A:B,2,0)),"Unknown")</f>
        <v>Ubuntu Linux (64-bit)</v>
      </c>
      <c r="C718" s="62">
        <f>vlookup(B718,'OS Study'!A:D,2,0)</f>
        <v>0</v>
      </c>
      <c r="D718" s="62" t="str">
        <f>vlookup(B718,'OS Study'!A:D,3,0)</f>
        <v>Linux</v>
      </c>
      <c r="E718" s="62" t="str">
        <f>vlookup(B718,'OS Study'!A:D,4,0)</f>
        <v>Ubuntu</v>
      </c>
      <c r="F718" s="63" t="str">
        <f>vlookup(B718,'OS Study'!A:E,5,0)</f>
        <v/>
      </c>
      <c r="G718" s="62">
        <f>IF(vlookup(A718,'RVtools V2.1'!A:J,4,0)="non",0,1)</f>
        <v>0</v>
      </c>
      <c r="H718" s="62">
        <f>if(vlookup(A718,'RVtools V2.1'!A:K,11,0)="kube",1,0)</f>
        <v>1</v>
      </c>
      <c r="I718" s="62">
        <f t="shared" si="5"/>
        <v>1</v>
      </c>
      <c r="J718" s="62">
        <f>ifna(vlookup(A718,'Infra Study'!A:Q,17,0),0)</f>
        <v>0</v>
      </c>
      <c r="K718" s="64">
        <f>IFERROR(__xludf.DUMMYFUNCTION("N(REGEXMATCH(VLOOKUP(A718, 'RVtools V2.1'!A:H, 8, 0), ""^Serveur de fichiers""))"),0.0)</f>
        <v>0</v>
      </c>
      <c r="L718" s="64">
        <f t="shared" si="6"/>
        <v>0</v>
      </c>
      <c r="M718" s="65" t="str">
        <f>ifna(vlookup(A718,'RVtools V2.1'!A:I,8,0),"N/A")</f>
        <v>K8s</v>
      </c>
      <c r="N718" s="64">
        <f>IFERROR(__xludf.DUMMYFUNCTION("IF(REGEXMATCH(M718, ""(?i)"" &amp; JOIN(""|"", SPLIT(""kalisil"", "" ""))), 1, 0)"),0.0)</f>
        <v>0</v>
      </c>
      <c r="O718" s="64" t="str">
        <f>vlookup(A718,'RVtools V2.1'!A:H,7,0)</f>
        <v>N/A</v>
      </c>
      <c r="P718" s="64">
        <f>if(vlookup(A718,'RVtools V2.1'!A:H,5,0)="oui",1,0)</f>
        <v>0</v>
      </c>
      <c r="Q718" s="64">
        <f>ifna(vlookup(A718,vCPU!A:B,2,0),"Unknown")</f>
        <v>4</v>
      </c>
      <c r="R718" s="66">
        <f>ifna(vlookup(A718,vMemory!A:C,3,0),"Unknown")</f>
        <v>8</v>
      </c>
      <c r="S718" s="66">
        <f>ifna(vlookup(A718,vDisk!A:C,3,0),"Unknown")</f>
        <v>255</v>
      </c>
      <c r="T718" s="67" t="str">
        <f t="array" ref="T718">IFS(
   L718=1, "No Lift &amp; Shift",
   J718=1, XLOOKUP(A718, 'Infra Study'!A:A, 'Infra Study'!P:P),
   I718=1, "No Lift &amp; Shift",
   H718=1, "GKE",
   K718=1, "GCNV",
   G718=1, "Lift &amp; Shift Prod",
   TRUE, "Lift &amp; Shift Noprod"
)</f>
        <v>No Lift &amp; Shift</v>
      </c>
      <c r="U718" s="67">
        <f t="shared" si="7"/>
        <v>0</v>
      </c>
      <c r="V718" s="68">
        <f>if(T718="Lift &amp; Shift Noprod",if( Y718=0,Assumptions!$B$5, Assumptions!$B$4),if(T718="Lift &amp; Shift Prod",if(AND(N718=1,O718="T1"),Assumptions!$B$6,Assumptions!$B$4),0))</f>
        <v>0</v>
      </c>
      <c r="W718" s="62">
        <f>if(V718&lt;&gt;0,if(Q718="Unknown", Assumptions!$B$42,If(Q718&gt;1,Q718,2)),0)</f>
        <v>0</v>
      </c>
      <c r="X718" s="69">
        <f>if(V718&lt;&gt;0,if(R718="Unknown", Assumptions!$B$43,R718),0)</f>
        <v>0</v>
      </c>
      <c r="Y718" s="68">
        <f t="shared" si="8"/>
        <v>0</v>
      </c>
      <c r="Z718" s="68">
        <f>if(V718&lt;&gt;0,if(  S718="Unknown", Assumptions!$B$44,S718),0)</f>
        <v>0</v>
      </c>
      <c r="AA718" s="68">
        <f>if(V718 ="N2",ifna(vlookup(W718&amp;"-"&amp;X718,'Ref. VM'!A:B,2,0),"Custom"),if(V718 ="E2" , ifna(vlookup(W718&amp;"-"&amp;X718,'Ref. VM'!D:E,2,0),"Custom"),if(V718="N2D",ifna(vlookup(W718&amp;"-"&amp;X718,'Ref. VM'!G:H,2,0),"Custom"),if(V718="N4",ifna(vlookup(W718&amp;"-"&amp;X718,'Ref. VM'!J:K,2,0),"Custom"),0))))</f>
        <v>0</v>
      </c>
      <c r="AB718" s="67">
        <f t="shared" si="9"/>
        <v>0</v>
      </c>
      <c r="AC718" s="67">
        <f t="shared" si="10"/>
        <v>0</v>
      </c>
      <c r="AD718" s="67">
        <f t="shared" si="11"/>
        <v>0</v>
      </c>
      <c r="AE718" s="62">
        <f>if(T718="Lift &amp; Shift Prod",730,if(T718="Lift &amp; Shift Noprod",Assumptions!$B$3,0))</f>
        <v>0</v>
      </c>
      <c r="AF718" s="70">
        <f>if( U718=0,0,if(Y718=0, ((vlookup(AB718,'SKU Pricing'!A:B,Assumptions!$B$2,0)*W718)+(vlookup(AC718,'SKU Pricing'!A:B,Assumptions!$B$2,0)*X718))*AE718,((vlookup(AB718,'SKU Pricing'!A:B,Assumptions!$B$2,0)*W718)+(vlookup(AC718,'SKU Pricing'!A:B,Assumptions!$B$2,0)*(W718*8))+(vlookup(AD718,'SKU Pricing'!A:B,Assumptions!$B$2,0)*(X718-(W718*8))))*AE718))</f>
        <v>0</v>
      </c>
      <c r="AG718" s="67">
        <f t="shared" si="12"/>
        <v>0</v>
      </c>
      <c r="AH718" s="70">
        <f>ifna(vlookup(AG718,'SKU Pricing'!A:B,Assumptions!$B$2,0)*W718*AE718,0)</f>
        <v>0</v>
      </c>
      <c r="AI718" s="62" t="str">
        <f t="shared" si="13"/>
        <v/>
      </c>
      <c r="AJ718" s="62" t="str">
        <f>if(V718&lt;&gt;0, if(T718="Lift &amp; Shift Noprod",Assumptions!$B$9,if(V718=Assumptions!$B$6,Assumptions!$B$10,if(P718=1,Assumptions!$B$8,Assumptions!$B$7))),"")</f>
        <v/>
      </c>
      <c r="AK718" s="69">
        <f t="shared" si="14"/>
        <v>0</v>
      </c>
      <c r="AL718" s="69">
        <f>if(AJ718="Hyperdisk Balanced",Assumptions!$B$11,0)</f>
        <v>0</v>
      </c>
      <c r="AM718" s="69">
        <f>if(AJ718="Hyperdisk Balanced",Assumptions!$B$12,0)</f>
        <v>0</v>
      </c>
      <c r="AN718" s="70">
        <f>if(AK718=0,0,if(AJ718="Hyperdisk Balanced",vlookup(AK718&amp;" provisioned space",'SKU Pricing'!A:B,Assumptions!$B$2,0)*Z718+vlookup(AK718&amp;" provisioned IOPS",'SKU Pricing'!A:B,Assumptions!$B$2,0)*AL718*730+vlookup(AK718&amp;" provisioned throughput",'SKU Pricing'!A:B,Assumptions!$B$2,0)*AM718*730,vlookup(AK718,'SKU Pricing'!A:B,Assumptions!$B$2,0)*Z718))</f>
        <v>0</v>
      </c>
      <c r="AO718" s="70">
        <f t="shared" si="15"/>
        <v>0</v>
      </c>
      <c r="AP718" s="71">
        <f t="shared" si="16"/>
        <v>0</v>
      </c>
      <c r="AQ718" s="70">
        <f>ifna(vlookup(AP718,'SKU Pricing'!A:B,Assumptions!$B$2,0)*AE718,0)</f>
        <v>0</v>
      </c>
      <c r="AR718" s="72">
        <v>0.0</v>
      </c>
    </row>
    <row r="719">
      <c r="A719" s="61" t="s">
        <v>860</v>
      </c>
      <c r="B719" s="62" t="str">
        <f>ifna(if(vlookup(A719,vOS!A:B,2,0)="","Unknown",vlookup(A719,vOS!A:B,2,0)),"Unknown")</f>
        <v>Ubuntu Linux (64-bit)</v>
      </c>
      <c r="C719" s="62">
        <f>vlookup(B719,'OS Study'!A:D,2,0)</f>
        <v>0</v>
      </c>
      <c r="D719" s="62" t="str">
        <f>vlookup(B719,'OS Study'!A:D,3,0)</f>
        <v>Linux</v>
      </c>
      <c r="E719" s="62" t="str">
        <f>vlookup(B719,'OS Study'!A:D,4,0)</f>
        <v>Ubuntu</v>
      </c>
      <c r="F719" s="63" t="str">
        <f>vlookup(B719,'OS Study'!A:E,5,0)</f>
        <v/>
      </c>
      <c r="G719" s="62">
        <f>IF(vlookup(A719,'RVtools V2.1'!A:J,4,0)="non",0,1)</f>
        <v>0</v>
      </c>
      <c r="H719" s="62">
        <f>if(vlookup(A719,'RVtools V2.1'!A:K,11,0)="kube",1,0)</f>
        <v>1</v>
      </c>
      <c r="I719" s="62">
        <f t="shared" si="5"/>
        <v>1</v>
      </c>
      <c r="J719" s="62">
        <f>ifna(vlookup(A719,'Infra Study'!A:Q,17,0),0)</f>
        <v>0</v>
      </c>
      <c r="K719" s="64">
        <f>IFERROR(__xludf.DUMMYFUNCTION("N(REGEXMATCH(VLOOKUP(A719, 'RVtools V2.1'!A:H, 8, 0), ""^Serveur de fichiers""))"),0.0)</f>
        <v>0</v>
      </c>
      <c r="L719" s="64">
        <f t="shared" si="6"/>
        <v>0</v>
      </c>
      <c r="M719" s="65" t="str">
        <f>ifna(vlookup(A719,'RVtools V2.1'!A:I,8,0),"N/A")</f>
        <v>K8s</v>
      </c>
      <c r="N719" s="64">
        <f>IFERROR(__xludf.DUMMYFUNCTION("IF(REGEXMATCH(M719, ""(?i)"" &amp; JOIN(""|"", SPLIT(""kalisil"", "" ""))), 1, 0)"),0.0)</f>
        <v>0</v>
      </c>
      <c r="O719" s="64" t="str">
        <f>vlookup(A719,'RVtools V2.1'!A:H,7,0)</f>
        <v>N/A</v>
      </c>
      <c r="P719" s="64">
        <f>if(vlookup(A719,'RVtools V2.1'!A:H,5,0)="oui",1,0)</f>
        <v>0</v>
      </c>
      <c r="Q719" s="64">
        <f>ifna(vlookup(A719,vCPU!A:B,2,0),"Unknown")</f>
        <v>4</v>
      </c>
      <c r="R719" s="66">
        <f>ifna(vlookup(A719,vMemory!A:C,3,0),"Unknown")</f>
        <v>8</v>
      </c>
      <c r="S719" s="66">
        <f>ifna(vlookup(A719,vDisk!A:C,3,0),"Unknown")</f>
        <v>287</v>
      </c>
      <c r="T719" s="67" t="str">
        <f t="array" ref="T719">IFS(
   L719=1, "No Lift &amp; Shift",
   J719=1, XLOOKUP(A719, 'Infra Study'!A:A, 'Infra Study'!P:P),
   I719=1, "No Lift &amp; Shift",
   H719=1, "GKE",
   K719=1, "GCNV",
   G719=1, "Lift &amp; Shift Prod",
   TRUE, "Lift &amp; Shift Noprod"
)</f>
        <v>No Lift &amp; Shift</v>
      </c>
      <c r="U719" s="67">
        <f t="shared" si="7"/>
        <v>0</v>
      </c>
      <c r="V719" s="68">
        <f>if(T719="Lift &amp; Shift Noprod",if( Y719=0,Assumptions!$B$5, Assumptions!$B$4),if(T719="Lift &amp; Shift Prod",if(AND(N719=1,O719="T1"),Assumptions!$B$6,Assumptions!$B$4),0))</f>
        <v>0</v>
      </c>
      <c r="W719" s="62">
        <f>if(V719&lt;&gt;0,if(Q719="Unknown", Assumptions!$B$42,If(Q719&gt;1,Q719,2)),0)</f>
        <v>0</v>
      </c>
      <c r="X719" s="69">
        <f>if(V719&lt;&gt;0,if(R719="Unknown", Assumptions!$B$43,R719),0)</f>
        <v>0</v>
      </c>
      <c r="Y719" s="68">
        <f t="shared" si="8"/>
        <v>0</v>
      </c>
      <c r="Z719" s="68">
        <f>if(V719&lt;&gt;0,if(  S719="Unknown", Assumptions!$B$44,S719),0)</f>
        <v>0</v>
      </c>
      <c r="AA719" s="68">
        <f>if(V719 ="N2",ifna(vlookup(W719&amp;"-"&amp;X719,'Ref. VM'!A:B,2,0),"Custom"),if(V719 ="E2" , ifna(vlookup(W719&amp;"-"&amp;X719,'Ref. VM'!D:E,2,0),"Custom"),if(V719="N2D",ifna(vlookup(W719&amp;"-"&amp;X719,'Ref. VM'!G:H,2,0),"Custom"),if(V719="N4",ifna(vlookup(W719&amp;"-"&amp;X719,'Ref. VM'!J:K,2,0),"Custom"),0))))</f>
        <v>0</v>
      </c>
      <c r="AB719" s="67">
        <f t="shared" si="9"/>
        <v>0</v>
      </c>
      <c r="AC719" s="67">
        <f t="shared" si="10"/>
        <v>0</v>
      </c>
      <c r="AD719" s="67">
        <f t="shared" si="11"/>
        <v>0</v>
      </c>
      <c r="AE719" s="62">
        <f>if(T719="Lift &amp; Shift Prod",730,if(T719="Lift &amp; Shift Noprod",Assumptions!$B$3,0))</f>
        <v>0</v>
      </c>
      <c r="AF719" s="70">
        <f>if( U719=0,0,if(Y719=0, ((vlookup(AB719,'SKU Pricing'!A:B,Assumptions!$B$2,0)*W719)+(vlookup(AC719,'SKU Pricing'!A:B,Assumptions!$B$2,0)*X719))*AE719,((vlookup(AB719,'SKU Pricing'!A:B,Assumptions!$B$2,0)*W719)+(vlookup(AC719,'SKU Pricing'!A:B,Assumptions!$B$2,0)*(W719*8))+(vlookup(AD719,'SKU Pricing'!A:B,Assumptions!$B$2,0)*(X719-(W719*8))))*AE719))</f>
        <v>0</v>
      </c>
      <c r="AG719" s="67">
        <f t="shared" si="12"/>
        <v>0</v>
      </c>
      <c r="AH719" s="70">
        <f>ifna(vlookup(AG719,'SKU Pricing'!A:B,Assumptions!$B$2,0)*W719*AE719,0)</f>
        <v>0</v>
      </c>
      <c r="AI719" s="62" t="str">
        <f t="shared" si="13"/>
        <v/>
      </c>
      <c r="AJ719" s="62" t="str">
        <f>if(V719&lt;&gt;0, if(T719="Lift &amp; Shift Noprod",Assumptions!$B$9,if(V719=Assumptions!$B$6,Assumptions!$B$10,if(P719=1,Assumptions!$B$8,Assumptions!$B$7))),"")</f>
        <v/>
      </c>
      <c r="AK719" s="69">
        <f t="shared" si="14"/>
        <v>0</v>
      </c>
      <c r="AL719" s="69">
        <f>if(AJ719="Hyperdisk Balanced",Assumptions!$B$11,0)</f>
        <v>0</v>
      </c>
      <c r="AM719" s="69">
        <f>if(AJ719="Hyperdisk Balanced",Assumptions!$B$12,0)</f>
        <v>0</v>
      </c>
      <c r="AN719" s="70">
        <f>if(AK719=0,0,if(AJ719="Hyperdisk Balanced",vlookup(AK719&amp;" provisioned space",'SKU Pricing'!A:B,Assumptions!$B$2,0)*Z719+vlookup(AK719&amp;" provisioned IOPS",'SKU Pricing'!A:B,Assumptions!$B$2,0)*AL719*730+vlookup(AK719&amp;" provisioned throughput",'SKU Pricing'!A:B,Assumptions!$B$2,0)*AM719*730,vlookup(AK719,'SKU Pricing'!A:B,Assumptions!$B$2,0)*Z719))</f>
        <v>0</v>
      </c>
      <c r="AO719" s="70">
        <f t="shared" si="15"/>
        <v>0</v>
      </c>
      <c r="AP719" s="71">
        <f t="shared" si="16"/>
        <v>0</v>
      </c>
      <c r="AQ719" s="70">
        <f>ifna(vlookup(AP719,'SKU Pricing'!A:B,Assumptions!$B$2,0)*AE719,0)</f>
        <v>0</v>
      </c>
      <c r="AR719" s="72">
        <v>0.0</v>
      </c>
    </row>
    <row r="720">
      <c r="A720" s="61" t="s">
        <v>861</v>
      </c>
      <c r="B720" s="62" t="str">
        <f>ifna(if(vlookup(A720,vOS!A:B,2,0)="","Unknown",vlookup(A720,vOS!A:B,2,0)),"Unknown")</f>
        <v>Ubuntu Linux (64-bit)</v>
      </c>
      <c r="C720" s="62">
        <f>vlookup(B720,'OS Study'!A:D,2,0)</f>
        <v>0</v>
      </c>
      <c r="D720" s="62" t="str">
        <f>vlookup(B720,'OS Study'!A:D,3,0)</f>
        <v>Linux</v>
      </c>
      <c r="E720" s="62" t="str">
        <f>vlookup(B720,'OS Study'!A:D,4,0)</f>
        <v>Ubuntu</v>
      </c>
      <c r="F720" s="63" t="str">
        <f>vlookup(B720,'OS Study'!A:E,5,0)</f>
        <v/>
      </c>
      <c r="G720" s="62">
        <f>IF(vlookup(A720,'RVtools V2.1'!A:J,4,0)="non",0,1)</f>
        <v>1</v>
      </c>
      <c r="H720" s="62">
        <f>if(vlookup(A720,'RVtools V2.1'!A:K,11,0)="kube",1,0)</f>
        <v>1</v>
      </c>
      <c r="I720" s="62">
        <f t="shared" si="5"/>
        <v>0</v>
      </c>
      <c r="J720" s="62">
        <f>ifna(vlookup(A720,'Infra Study'!A:Q,17,0),0)</f>
        <v>0</v>
      </c>
      <c r="K720" s="64">
        <f>IFERROR(__xludf.DUMMYFUNCTION("N(REGEXMATCH(VLOOKUP(A720, 'RVtools V2.1'!A:H, 8, 0), ""^Serveur de fichiers""))"),0.0)</f>
        <v>0</v>
      </c>
      <c r="L720" s="64">
        <f t="shared" si="6"/>
        <v>0</v>
      </c>
      <c r="M720" s="67" t="str">
        <f>ifna(vlookup(A720,'RVtools V2.1'!A:I,8,0),"N/A")</f>
        <v>K8S-BI-OLD</v>
      </c>
      <c r="N720" s="64">
        <f>IFERROR(__xludf.DUMMYFUNCTION("IF(REGEXMATCH(M720, ""(?i)"" &amp; JOIN(""|"", SPLIT(""kalisil"", "" ""))), 1, 0)"),0.0)</f>
        <v>0</v>
      </c>
      <c r="O720" s="64" t="str">
        <f>vlookup(A720,'RVtools V2.1'!A:H,7,0)</f>
        <v>T1</v>
      </c>
      <c r="P720" s="64">
        <f>if(vlookup(A720,'RVtools V2.1'!A:H,5,0)="oui",1,0)</f>
        <v>1</v>
      </c>
      <c r="Q720" s="64">
        <f>ifna(vlookup(A720,vCPU!A:B,2,0),"Unknown")</f>
        <v>16</v>
      </c>
      <c r="R720" s="66">
        <f>ifna(vlookup(A720,vMemory!A:C,3,0),"Unknown")</f>
        <v>92</v>
      </c>
      <c r="S720" s="66">
        <f>ifna(vlookup(A720,vDisk!A:C,3,0),"Unknown")</f>
        <v>4400</v>
      </c>
      <c r="T720" s="67" t="str">
        <f t="array" ref="T720">IFS(
   L720=1, "No Lift &amp; Shift",
   J720=1, XLOOKUP(A720, 'Infra Study'!A:A, 'Infra Study'!P:P),
   I720=1, "No Lift &amp; Shift",
   H720=1, "GKE",
   K720=1, "GCNV",
   G720=1, "Lift &amp; Shift Prod",
   TRUE, "Lift &amp; Shift Noprod"
)</f>
        <v>GKE</v>
      </c>
      <c r="U720" s="67">
        <f t="shared" si="7"/>
        <v>0</v>
      </c>
      <c r="V720" s="68">
        <f>if(T720="Lift &amp; Shift Noprod",if( Y720=0,Assumptions!$B$5, Assumptions!$B$4),if(T720="Lift &amp; Shift Prod",if(AND(N720=1,O720="T1"),Assumptions!$B$6,Assumptions!$B$4),0))</f>
        <v>0</v>
      </c>
      <c r="W720" s="62">
        <f>if(V720&lt;&gt;0,if(Q720="Unknown", Assumptions!$B$42,If(Q720&gt;1,Q720,2)),0)</f>
        <v>0</v>
      </c>
      <c r="X720" s="69">
        <f>if(V720&lt;&gt;0,if(R720="Unknown", Assumptions!$B$43,R720),0)</f>
        <v>0</v>
      </c>
      <c r="Y720" s="68">
        <f t="shared" si="8"/>
        <v>0</v>
      </c>
      <c r="Z720" s="68">
        <f>if(V720&lt;&gt;0,if(  S720="Unknown", Assumptions!$B$44,S720),0)</f>
        <v>0</v>
      </c>
      <c r="AA720" s="68">
        <f>if(V720 ="N2",ifna(vlookup(W720&amp;"-"&amp;X720,'Ref. VM'!A:B,2,0),"Custom"),if(V720 ="E2" , ifna(vlookup(W720&amp;"-"&amp;X720,'Ref. VM'!D:E,2,0),"Custom"),if(V720="N2D",ifna(vlookup(W720&amp;"-"&amp;X720,'Ref. VM'!G:H,2,0),"Custom"),if(V720="N4",ifna(vlookup(W720&amp;"-"&amp;X720,'Ref. VM'!J:K,2,0),"Custom"),0))))</f>
        <v>0</v>
      </c>
      <c r="AB720" s="67">
        <f t="shared" si="9"/>
        <v>0</v>
      </c>
      <c r="AC720" s="67">
        <f t="shared" si="10"/>
        <v>0</v>
      </c>
      <c r="AD720" s="67">
        <f t="shared" si="11"/>
        <v>0</v>
      </c>
      <c r="AE720" s="62">
        <f>if(T720="Lift &amp; Shift Prod",730,if(T720="Lift &amp; Shift Noprod",Assumptions!$B$3,0))</f>
        <v>0</v>
      </c>
      <c r="AF720" s="70">
        <f>if( U720=0,0,if(Y720=0, ((vlookup(AB720,'SKU Pricing'!A:B,Assumptions!$B$2,0)*W720)+(vlookup(AC720,'SKU Pricing'!A:B,Assumptions!$B$2,0)*X720))*AE720,((vlookup(AB720,'SKU Pricing'!A:B,Assumptions!$B$2,0)*W720)+(vlookup(AC720,'SKU Pricing'!A:B,Assumptions!$B$2,0)*(W720*8))+(vlookup(AD720,'SKU Pricing'!A:B,Assumptions!$B$2,0)*(X720-(W720*8))))*AE720))</f>
        <v>0</v>
      </c>
      <c r="AG720" s="67">
        <f t="shared" si="12"/>
        <v>0</v>
      </c>
      <c r="AH720" s="70">
        <f>ifna(vlookup(AG720,'SKU Pricing'!A:B,Assumptions!$B$2,0)*W720*AE720,0)</f>
        <v>0</v>
      </c>
      <c r="AI720" s="62" t="str">
        <f t="shared" si="13"/>
        <v/>
      </c>
      <c r="AJ720" s="62" t="str">
        <f>if(V720&lt;&gt;0, if(T720="Lift &amp; Shift Noprod",Assumptions!$B$9,if(V720=Assumptions!$B$6,Assumptions!$B$10,if(P720=1,Assumptions!$B$8,Assumptions!$B$7))),"")</f>
        <v/>
      </c>
      <c r="AK720" s="69">
        <f t="shared" si="14"/>
        <v>0</v>
      </c>
      <c r="AL720" s="69">
        <f>if(AJ720="Hyperdisk Balanced",Assumptions!$B$11,0)</f>
        <v>0</v>
      </c>
      <c r="AM720" s="69">
        <f>if(AJ720="Hyperdisk Balanced",Assumptions!$B$12,0)</f>
        <v>0</v>
      </c>
      <c r="AN720" s="70">
        <f>if(AK720=0,0,if(AJ720="Hyperdisk Balanced",vlookup(AK720&amp;" provisioned space",'SKU Pricing'!A:B,Assumptions!$B$2,0)*Z720+vlookup(AK720&amp;" provisioned IOPS",'SKU Pricing'!A:B,Assumptions!$B$2,0)*AL720*730+vlookup(AK720&amp;" provisioned throughput",'SKU Pricing'!A:B,Assumptions!$B$2,0)*AM720*730,vlookup(AK720,'SKU Pricing'!A:B,Assumptions!$B$2,0)*Z720))</f>
        <v>0</v>
      </c>
      <c r="AO720" s="70">
        <f t="shared" si="15"/>
        <v>0</v>
      </c>
      <c r="AP720" s="71">
        <f t="shared" si="16"/>
        <v>0</v>
      </c>
      <c r="AQ720" s="70">
        <f>ifna(vlookup(AP720,'SKU Pricing'!A:B,Assumptions!$B$2,0)*AE720,0)</f>
        <v>0</v>
      </c>
      <c r="AR720" s="72">
        <v>0.0</v>
      </c>
    </row>
    <row r="721">
      <c r="A721" s="61" t="s">
        <v>862</v>
      </c>
      <c r="B721" s="62" t="str">
        <f>ifna(if(vlookup(A721,vOS!A:B,2,0)="","Unknown",vlookup(A721,vOS!A:B,2,0)),"Unknown")</f>
        <v>Ubuntu Linux (64-bit)</v>
      </c>
      <c r="C721" s="62">
        <f>vlookup(B721,'OS Study'!A:D,2,0)</f>
        <v>0</v>
      </c>
      <c r="D721" s="62" t="str">
        <f>vlookup(B721,'OS Study'!A:D,3,0)</f>
        <v>Linux</v>
      </c>
      <c r="E721" s="62" t="str">
        <f>vlookup(B721,'OS Study'!A:D,4,0)</f>
        <v>Ubuntu</v>
      </c>
      <c r="F721" s="63" t="str">
        <f>vlookup(B721,'OS Study'!A:E,5,0)</f>
        <v/>
      </c>
      <c r="G721" s="62">
        <f>IF(vlookup(A721,'RVtools V2.1'!A:J,4,0)="non",0,1)</f>
        <v>1</v>
      </c>
      <c r="H721" s="62">
        <f>if(vlookup(A721,'RVtools V2.1'!A:K,11,0)="kube",1,0)</f>
        <v>1</v>
      </c>
      <c r="I721" s="62">
        <f t="shared" si="5"/>
        <v>0</v>
      </c>
      <c r="J721" s="62">
        <f>ifna(vlookup(A721,'Infra Study'!A:Q,17,0),0)</f>
        <v>0</v>
      </c>
      <c r="K721" s="64">
        <f>IFERROR(__xludf.DUMMYFUNCTION("N(REGEXMATCH(VLOOKUP(A721, 'RVtools V2.1'!A:H, 8, 0), ""^Serveur de fichiers""))"),0.0)</f>
        <v>0</v>
      </c>
      <c r="L721" s="64">
        <f t="shared" si="6"/>
        <v>0</v>
      </c>
      <c r="M721" s="67" t="str">
        <f>ifna(vlookup(A721,'RVtools V2.1'!A:I,8,0),"N/A")</f>
        <v>K8S-BI-OLD</v>
      </c>
      <c r="N721" s="64">
        <f>IFERROR(__xludf.DUMMYFUNCTION("IF(REGEXMATCH(M721, ""(?i)"" &amp; JOIN(""|"", SPLIT(""kalisil"", "" ""))), 1, 0)"),0.0)</f>
        <v>0</v>
      </c>
      <c r="O721" s="64" t="str">
        <f>vlookup(A721,'RVtools V2.1'!A:H,7,0)</f>
        <v>T1</v>
      </c>
      <c r="P721" s="64">
        <f>if(vlookup(A721,'RVtools V2.1'!A:H,5,0)="oui",1,0)</f>
        <v>1</v>
      </c>
      <c r="Q721" s="64">
        <f>ifna(vlookup(A721,vCPU!A:B,2,0),"Unknown")</f>
        <v>24</v>
      </c>
      <c r="R721" s="66">
        <f>ifna(vlookup(A721,vMemory!A:C,3,0),"Unknown")</f>
        <v>92</v>
      </c>
      <c r="S721" s="66">
        <f>ifna(vlookup(A721,vDisk!A:C,3,0),"Unknown")</f>
        <v>4387</v>
      </c>
      <c r="T721" s="67" t="str">
        <f t="array" ref="T721">IFS(
   L721=1, "No Lift &amp; Shift",
   J721=1, XLOOKUP(A721, 'Infra Study'!A:A, 'Infra Study'!P:P),
   I721=1, "No Lift &amp; Shift",
   H721=1, "GKE",
   K721=1, "GCNV",
   G721=1, "Lift &amp; Shift Prod",
   TRUE, "Lift &amp; Shift Noprod"
)</f>
        <v>GKE</v>
      </c>
      <c r="U721" s="67">
        <f t="shared" si="7"/>
        <v>0</v>
      </c>
      <c r="V721" s="68">
        <f>if(T721="Lift &amp; Shift Noprod",if( Y721=0,Assumptions!$B$5, Assumptions!$B$4),if(T721="Lift &amp; Shift Prod",if(AND(N721=1,O721="T1"),Assumptions!$B$6,Assumptions!$B$4),0))</f>
        <v>0</v>
      </c>
      <c r="W721" s="62">
        <f>if(V721&lt;&gt;0,if(Q721="Unknown", Assumptions!$B$42,If(Q721&gt;1,Q721,2)),0)</f>
        <v>0</v>
      </c>
      <c r="X721" s="69">
        <f>if(V721&lt;&gt;0,if(R721="Unknown", Assumptions!$B$43,R721),0)</f>
        <v>0</v>
      </c>
      <c r="Y721" s="68">
        <f t="shared" si="8"/>
        <v>0</v>
      </c>
      <c r="Z721" s="68">
        <f>if(V721&lt;&gt;0,if(  S721="Unknown", Assumptions!$B$44,S721),0)</f>
        <v>0</v>
      </c>
      <c r="AA721" s="68">
        <f>if(V721 ="N2",ifna(vlookup(W721&amp;"-"&amp;X721,'Ref. VM'!A:B,2,0),"Custom"),if(V721 ="E2" , ifna(vlookup(W721&amp;"-"&amp;X721,'Ref. VM'!D:E,2,0),"Custom"),if(V721="N2D",ifna(vlookup(W721&amp;"-"&amp;X721,'Ref. VM'!G:H,2,0),"Custom"),if(V721="N4",ifna(vlookup(W721&amp;"-"&amp;X721,'Ref. VM'!J:K,2,0),"Custom"),0))))</f>
        <v>0</v>
      </c>
      <c r="AB721" s="67">
        <f t="shared" si="9"/>
        <v>0</v>
      </c>
      <c r="AC721" s="67">
        <f t="shared" si="10"/>
        <v>0</v>
      </c>
      <c r="AD721" s="67">
        <f t="shared" si="11"/>
        <v>0</v>
      </c>
      <c r="AE721" s="62">
        <f>if(T721="Lift &amp; Shift Prod",730,if(T721="Lift &amp; Shift Noprod",Assumptions!$B$3,0))</f>
        <v>0</v>
      </c>
      <c r="AF721" s="70">
        <f>if( U721=0,0,if(Y721=0, ((vlookup(AB721,'SKU Pricing'!A:B,Assumptions!$B$2,0)*W721)+(vlookup(AC721,'SKU Pricing'!A:B,Assumptions!$B$2,0)*X721))*AE721,((vlookup(AB721,'SKU Pricing'!A:B,Assumptions!$B$2,0)*W721)+(vlookup(AC721,'SKU Pricing'!A:B,Assumptions!$B$2,0)*(W721*8))+(vlookup(AD721,'SKU Pricing'!A:B,Assumptions!$B$2,0)*(X721-(W721*8))))*AE721))</f>
        <v>0</v>
      </c>
      <c r="AG721" s="67">
        <f t="shared" si="12"/>
        <v>0</v>
      </c>
      <c r="AH721" s="70">
        <f>ifna(vlookup(AG721,'SKU Pricing'!A:B,Assumptions!$B$2,0)*W721*AE721,0)</f>
        <v>0</v>
      </c>
      <c r="AI721" s="62" t="str">
        <f t="shared" si="13"/>
        <v/>
      </c>
      <c r="AJ721" s="62" t="str">
        <f>if(V721&lt;&gt;0, if(T721="Lift &amp; Shift Noprod",Assumptions!$B$9,if(V721=Assumptions!$B$6,Assumptions!$B$10,if(P721=1,Assumptions!$B$8,Assumptions!$B$7))),"")</f>
        <v/>
      </c>
      <c r="AK721" s="69">
        <f t="shared" si="14"/>
        <v>0</v>
      </c>
      <c r="AL721" s="69">
        <f>if(AJ721="Hyperdisk Balanced",Assumptions!$B$11,0)</f>
        <v>0</v>
      </c>
      <c r="AM721" s="69">
        <f>if(AJ721="Hyperdisk Balanced",Assumptions!$B$12,0)</f>
        <v>0</v>
      </c>
      <c r="AN721" s="70">
        <f>if(AK721=0,0,if(AJ721="Hyperdisk Balanced",vlookup(AK721&amp;" provisioned space",'SKU Pricing'!A:B,Assumptions!$B$2,0)*Z721+vlookup(AK721&amp;" provisioned IOPS",'SKU Pricing'!A:B,Assumptions!$B$2,0)*AL721*730+vlookup(AK721&amp;" provisioned throughput",'SKU Pricing'!A:B,Assumptions!$B$2,0)*AM721*730,vlookup(AK721,'SKU Pricing'!A:B,Assumptions!$B$2,0)*Z721))</f>
        <v>0</v>
      </c>
      <c r="AO721" s="70">
        <f t="shared" si="15"/>
        <v>0</v>
      </c>
      <c r="AP721" s="71">
        <f t="shared" si="16"/>
        <v>0</v>
      </c>
      <c r="AQ721" s="70">
        <f>ifna(vlookup(AP721,'SKU Pricing'!A:B,Assumptions!$B$2,0)*AE721,0)</f>
        <v>0</v>
      </c>
      <c r="AR721" s="72">
        <v>0.0</v>
      </c>
    </row>
    <row r="722">
      <c r="A722" s="61" t="s">
        <v>863</v>
      </c>
      <c r="B722" s="62" t="str">
        <f>ifna(if(vlookup(A722,vOS!A:B,2,0)="","Unknown",vlookup(A722,vOS!A:B,2,0)),"Unknown")</f>
        <v>Ubuntu Linux (64-bit)</v>
      </c>
      <c r="C722" s="62">
        <f>vlookup(B722,'OS Study'!A:D,2,0)</f>
        <v>0</v>
      </c>
      <c r="D722" s="62" t="str">
        <f>vlookup(B722,'OS Study'!A:D,3,0)</f>
        <v>Linux</v>
      </c>
      <c r="E722" s="62" t="str">
        <f>vlookup(B722,'OS Study'!A:D,4,0)</f>
        <v>Ubuntu</v>
      </c>
      <c r="F722" s="63" t="str">
        <f>vlookup(B722,'OS Study'!A:E,5,0)</f>
        <v/>
      </c>
      <c r="G722" s="62">
        <f>IF(vlookup(A722,'RVtools V2.1'!A:J,4,0)="non",0,1)</f>
        <v>1</v>
      </c>
      <c r="H722" s="62">
        <f>if(vlookup(A722,'RVtools V2.1'!A:K,11,0)="kube",1,0)</f>
        <v>1</v>
      </c>
      <c r="I722" s="62">
        <f t="shared" si="5"/>
        <v>0</v>
      </c>
      <c r="J722" s="62">
        <f>ifna(vlookup(A722,'Infra Study'!A:Q,17,0),0)</f>
        <v>0</v>
      </c>
      <c r="K722" s="64">
        <f>IFERROR(__xludf.DUMMYFUNCTION("N(REGEXMATCH(VLOOKUP(A722, 'RVtools V2.1'!A:H, 8, 0), ""^Serveur de fichiers""))"),0.0)</f>
        <v>0</v>
      </c>
      <c r="L722" s="64">
        <f t="shared" si="6"/>
        <v>0</v>
      </c>
      <c r="M722" s="67" t="str">
        <f>ifna(vlookup(A722,'RVtools V2.1'!A:I,8,0),"N/A")</f>
        <v>K8S-BI-OLD</v>
      </c>
      <c r="N722" s="64">
        <f>IFERROR(__xludf.DUMMYFUNCTION("IF(REGEXMATCH(M722, ""(?i)"" &amp; JOIN(""|"", SPLIT(""kalisil"", "" ""))), 1, 0)"),0.0)</f>
        <v>0</v>
      </c>
      <c r="O722" s="64" t="str">
        <f>vlookup(A722,'RVtools V2.1'!A:H,7,0)</f>
        <v>T1</v>
      </c>
      <c r="P722" s="64">
        <f>if(vlookup(A722,'RVtools V2.1'!A:H,5,0)="oui",1,0)</f>
        <v>1</v>
      </c>
      <c r="Q722" s="64">
        <f>ifna(vlookup(A722,vCPU!A:B,2,0),"Unknown")</f>
        <v>16</v>
      </c>
      <c r="R722" s="66">
        <f>ifna(vlookup(A722,vMemory!A:C,3,0),"Unknown")</f>
        <v>64</v>
      </c>
      <c r="S722" s="66">
        <f>ifna(vlookup(A722,vDisk!A:C,3,0),"Unknown")</f>
        <v>4354</v>
      </c>
      <c r="T722" s="67" t="str">
        <f t="array" ref="T722">IFS(
   L722=1, "No Lift &amp; Shift",
   J722=1, XLOOKUP(A722, 'Infra Study'!A:A, 'Infra Study'!P:P),
   I722=1, "No Lift &amp; Shift",
   H722=1, "GKE",
   K722=1, "GCNV",
   G722=1, "Lift &amp; Shift Prod",
   TRUE, "Lift &amp; Shift Noprod"
)</f>
        <v>GKE</v>
      </c>
      <c r="U722" s="67">
        <f t="shared" si="7"/>
        <v>0</v>
      </c>
      <c r="V722" s="68">
        <f>if(T722="Lift &amp; Shift Noprod",if( Y722=0,Assumptions!$B$5, Assumptions!$B$4),if(T722="Lift &amp; Shift Prod",if(AND(N722=1,O722="T1"),Assumptions!$B$6,Assumptions!$B$4),0))</f>
        <v>0</v>
      </c>
      <c r="W722" s="62">
        <f>if(V722&lt;&gt;0,if(Q722="Unknown", Assumptions!$B$42,If(Q722&gt;1,Q722,2)),0)</f>
        <v>0</v>
      </c>
      <c r="X722" s="69">
        <f>if(V722&lt;&gt;0,if(R722="Unknown", Assumptions!$B$43,R722),0)</f>
        <v>0</v>
      </c>
      <c r="Y722" s="68">
        <f t="shared" si="8"/>
        <v>0</v>
      </c>
      <c r="Z722" s="68">
        <f>if(V722&lt;&gt;0,if(  S722="Unknown", Assumptions!$B$44,S722),0)</f>
        <v>0</v>
      </c>
      <c r="AA722" s="68">
        <f>if(V722 ="N2",ifna(vlookup(W722&amp;"-"&amp;X722,'Ref. VM'!A:B,2,0),"Custom"),if(V722 ="E2" , ifna(vlookup(W722&amp;"-"&amp;X722,'Ref. VM'!D:E,2,0),"Custom"),if(V722="N2D",ifna(vlookup(W722&amp;"-"&amp;X722,'Ref. VM'!G:H,2,0),"Custom"),if(V722="N4",ifna(vlookup(W722&amp;"-"&amp;X722,'Ref. VM'!J:K,2,0),"Custom"),0))))</f>
        <v>0</v>
      </c>
      <c r="AB722" s="67">
        <f t="shared" si="9"/>
        <v>0</v>
      </c>
      <c r="AC722" s="67">
        <f t="shared" si="10"/>
        <v>0</v>
      </c>
      <c r="AD722" s="67">
        <f t="shared" si="11"/>
        <v>0</v>
      </c>
      <c r="AE722" s="62">
        <f>if(T722="Lift &amp; Shift Prod",730,if(T722="Lift &amp; Shift Noprod",Assumptions!$B$3,0))</f>
        <v>0</v>
      </c>
      <c r="AF722" s="70">
        <f>if( U722=0,0,if(Y722=0, ((vlookup(AB722,'SKU Pricing'!A:B,Assumptions!$B$2,0)*W722)+(vlookup(AC722,'SKU Pricing'!A:B,Assumptions!$B$2,0)*X722))*AE722,((vlookup(AB722,'SKU Pricing'!A:B,Assumptions!$B$2,0)*W722)+(vlookup(AC722,'SKU Pricing'!A:B,Assumptions!$B$2,0)*(W722*8))+(vlookup(AD722,'SKU Pricing'!A:B,Assumptions!$B$2,0)*(X722-(W722*8))))*AE722))</f>
        <v>0</v>
      </c>
      <c r="AG722" s="67">
        <f t="shared" si="12"/>
        <v>0</v>
      </c>
      <c r="AH722" s="70">
        <f>ifna(vlookup(AG722,'SKU Pricing'!A:B,Assumptions!$B$2,0)*W722*AE722,0)</f>
        <v>0</v>
      </c>
      <c r="AI722" s="62" t="str">
        <f t="shared" si="13"/>
        <v/>
      </c>
      <c r="AJ722" s="62" t="str">
        <f>if(V722&lt;&gt;0, if(T722="Lift &amp; Shift Noprod",Assumptions!$B$9,if(V722=Assumptions!$B$6,Assumptions!$B$10,if(P722=1,Assumptions!$B$8,Assumptions!$B$7))),"")</f>
        <v/>
      </c>
      <c r="AK722" s="69">
        <f t="shared" si="14"/>
        <v>0</v>
      </c>
      <c r="AL722" s="69">
        <f>if(AJ722="Hyperdisk Balanced",Assumptions!$B$11,0)</f>
        <v>0</v>
      </c>
      <c r="AM722" s="69">
        <f>if(AJ722="Hyperdisk Balanced",Assumptions!$B$12,0)</f>
        <v>0</v>
      </c>
      <c r="AN722" s="70">
        <f>if(AK722=0,0,if(AJ722="Hyperdisk Balanced",vlookup(AK722&amp;" provisioned space",'SKU Pricing'!A:B,Assumptions!$B$2,0)*Z722+vlookup(AK722&amp;" provisioned IOPS",'SKU Pricing'!A:B,Assumptions!$B$2,0)*AL722*730+vlookup(AK722&amp;" provisioned throughput",'SKU Pricing'!A:B,Assumptions!$B$2,0)*AM722*730,vlookup(AK722,'SKU Pricing'!A:B,Assumptions!$B$2,0)*Z722))</f>
        <v>0</v>
      </c>
      <c r="AO722" s="70">
        <f t="shared" si="15"/>
        <v>0</v>
      </c>
      <c r="AP722" s="71">
        <f t="shared" si="16"/>
        <v>0</v>
      </c>
      <c r="AQ722" s="70">
        <f>ifna(vlookup(AP722,'SKU Pricing'!A:B,Assumptions!$B$2,0)*AE722,0)</f>
        <v>0</v>
      </c>
      <c r="AR722" s="72">
        <v>0.0</v>
      </c>
    </row>
    <row r="723">
      <c r="A723" s="61" t="s">
        <v>864</v>
      </c>
      <c r="B723" s="62" t="str">
        <f>ifna(if(vlookup(A723,vOS!A:B,2,0)="","Unknown",vlookup(A723,vOS!A:B,2,0)),"Unknown")</f>
        <v>Ubuntu Linux (64-bit)</v>
      </c>
      <c r="C723" s="62">
        <f>vlookup(B723,'OS Study'!A:D,2,0)</f>
        <v>0</v>
      </c>
      <c r="D723" s="62" t="str">
        <f>vlookup(B723,'OS Study'!A:D,3,0)</f>
        <v>Linux</v>
      </c>
      <c r="E723" s="62" t="str">
        <f>vlookup(B723,'OS Study'!A:D,4,0)</f>
        <v>Ubuntu</v>
      </c>
      <c r="F723" s="63" t="str">
        <f>vlookup(B723,'OS Study'!A:E,5,0)</f>
        <v/>
      </c>
      <c r="G723" s="62">
        <f>IF(vlookup(A723,'RVtools V2.1'!A:J,4,0)="non",0,1)</f>
        <v>1</v>
      </c>
      <c r="H723" s="62">
        <f>if(vlookup(A723,'RVtools V2.1'!A:K,11,0)="kube",1,0)</f>
        <v>1</v>
      </c>
      <c r="I723" s="62">
        <f t="shared" si="5"/>
        <v>0</v>
      </c>
      <c r="J723" s="62">
        <f>ifna(vlookup(A723,'Infra Study'!A:Q,17,0),0)</f>
        <v>0</v>
      </c>
      <c r="K723" s="64">
        <f>IFERROR(__xludf.DUMMYFUNCTION("N(REGEXMATCH(VLOOKUP(A723, 'RVtools V2.1'!A:H, 8, 0), ""^Serveur de fichiers""))"),0.0)</f>
        <v>0</v>
      </c>
      <c r="L723" s="64">
        <f t="shared" si="6"/>
        <v>0</v>
      </c>
      <c r="M723" s="67" t="str">
        <f>ifna(vlookup(A723,'RVtools V2.1'!A:I,8,0),"N/A")</f>
        <v>K8S-BI-OLD</v>
      </c>
      <c r="N723" s="64">
        <f>IFERROR(__xludf.DUMMYFUNCTION("IF(REGEXMATCH(M723, ""(?i)"" &amp; JOIN(""|"", SPLIT(""kalisil"", "" ""))), 1, 0)"),0.0)</f>
        <v>0</v>
      </c>
      <c r="O723" s="64" t="str">
        <f>vlookup(A723,'RVtools V2.1'!A:H,7,0)</f>
        <v>T1</v>
      </c>
      <c r="P723" s="64">
        <f>if(vlookup(A723,'RVtools V2.1'!A:H,5,0)="oui",1,0)</f>
        <v>1</v>
      </c>
      <c r="Q723" s="64">
        <f>ifna(vlookup(A723,vCPU!A:B,2,0),"Unknown")</f>
        <v>16</v>
      </c>
      <c r="R723" s="66">
        <f>ifna(vlookup(A723,vMemory!A:C,3,0),"Unknown")</f>
        <v>16</v>
      </c>
      <c r="S723" s="66">
        <f>ifna(vlookup(A723,vDisk!A:C,3,0),"Unknown")</f>
        <v>410</v>
      </c>
      <c r="T723" s="67" t="str">
        <f t="array" ref="T723">IFS(
   L723=1, "No Lift &amp; Shift",
   J723=1, XLOOKUP(A723, 'Infra Study'!A:A, 'Infra Study'!P:P),
   I723=1, "No Lift &amp; Shift",
   H723=1, "GKE",
   K723=1, "GCNV",
   G723=1, "Lift &amp; Shift Prod",
   TRUE, "Lift &amp; Shift Noprod"
)</f>
        <v>GKE</v>
      </c>
      <c r="U723" s="67">
        <f t="shared" si="7"/>
        <v>0</v>
      </c>
      <c r="V723" s="68">
        <f>if(T723="Lift &amp; Shift Noprod",if( Y723=0,Assumptions!$B$5, Assumptions!$B$4),if(T723="Lift &amp; Shift Prod",if(AND(N723=1,O723="T1"),Assumptions!$B$6,Assumptions!$B$4),0))</f>
        <v>0</v>
      </c>
      <c r="W723" s="62">
        <f>if(V723&lt;&gt;0,if(Q723="Unknown", Assumptions!$B$42,If(Q723&gt;1,Q723,2)),0)</f>
        <v>0</v>
      </c>
      <c r="X723" s="69">
        <f>if(V723&lt;&gt;0,if(R723="Unknown", Assumptions!$B$43,R723),0)</f>
        <v>0</v>
      </c>
      <c r="Y723" s="68">
        <f t="shared" si="8"/>
        <v>0</v>
      </c>
      <c r="Z723" s="68">
        <f>if(V723&lt;&gt;0,if(  S723="Unknown", Assumptions!$B$44,S723),0)</f>
        <v>0</v>
      </c>
      <c r="AA723" s="68">
        <f>if(V723 ="N2",ifna(vlookup(W723&amp;"-"&amp;X723,'Ref. VM'!A:B,2,0),"Custom"),if(V723 ="E2" , ifna(vlookup(W723&amp;"-"&amp;X723,'Ref. VM'!D:E,2,0),"Custom"),if(V723="N2D",ifna(vlookup(W723&amp;"-"&amp;X723,'Ref. VM'!G:H,2,0),"Custom"),if(V723="N4",ifna(vlookup(W723&amp;"-"&amp;X723,'Ref. VM'!J:K,2,0),"Custom"),0))))</f>
        <v>0</v>
      </c>
      <c r="AB723" s="67">
        <f t="shared" si="9"/>
        <v>0</v>
      </c>
      <c r="AC723" s="67">
        <f t="shared" si="10"/>
        <v>0</v>
      </c>
      <c r="AD723" s="67">
        <f t="shared" si="11"/>
        <v>0</v>
      </c>
      <c r="AE723" s="62">
        <f>if(T723="Lift &amp; Shift Prod",730,if(T723="Lift &amp; Shift Noprod",Assumptions!$B$3,0))</f>
        <v>0</v>
      </c>
      <c r="AF723" s="70">
        <f>if( U723=0,0,if(Y723=0, ((vlookup(AB723,'SKU Pricing'!A:B,Assumptions!$B$2,0)*W723)+(vlookup(AC723,'SKU Pricing'!A:B,Assumptions!$B$2,0)*X723))*AE723,((vlookup(AB723,'SKU Pricing'!A:B,Assumptions!$B$2,0)*W723)+(vlookup(AC723,'SKU Pricing'!A:B,Assumptions!$B$2,0)*(W723*8))+(vlookup(AD723,'SKU Pricing'!A:B,Assumptions!$B$2,0)*(X723-(W723*8))))*AE723))</f>
        <v>0</v>
      </c>
      <c r="AG723" s="67">
        <f t="shared" si="12"/>
        <v>0</v>
      </c>
      <c r="AH723" s="70">
        <f>ifna(vlookup(AG723,'SKU Pricing'!A:B,Assumptions!$B$2,0)*W723*AE723,0)</f>
        <v>0</v>
      </c>
      <c r="AI723" s="62" t="str">
        <f t="shared" si="13"/>
        <v/>
      </c>
      <c r="AJ723" s="62" t="str">
        <f>if(V723&lt;&gt;0, if(T723="Lift &amp; Shift Noprod",Assumptions!$B$9,if(V723=Assumptions!$B$6,Assumptions!$B$10,if(P723=1,Assumptions!$B$8,Assumptions!$B$7))),"")</f>
        <v/>
      </c>
      <c r="AK723" s="69">
        <f t="shared" si="14"/>
        <v>0</v>
      </c>
      <c r="AL723" s="69">
        <f>if(AJ723="Hyperdisk Balanced",Assumptions!$B$11,0)</f>
        <v>0</v>
      </c>
      <c r="AM723" s="69">
        <f>if(AJ723="Hyperdisk Balanced",Assumptions!$B$12,0)</f>
        <v>0</v>
      </c>
      <c r="AN723" s="70">
        <f>if(AK723=0,0,if(AJ723="Hyperdisk Balanced",vlookup(AK723&amp;" provisioned space",'SKU Pricing'!A:B,Assumptions!$B$2,0)*Z723+vlookup(AK723&amp;" provisioned IOPS",'SKU Pricing'!A:B,Assumptions!$B$2,0)*AL723*730+vlookup(AK723&amp;" provisioned throughput",'SKU Pricing'!A:B,Assumptions!$B$2,0)*AM723*730,vlookup(AK723,'SKU Pricing'!A:B,Assumptions!$B$2,0)*Z723))</f>
        <v>0</v>
      </c>
      <c r="AO723" s="70">
        <f t="shared" si="15"/>
        <v>0</v>
      </c>
      <c r="AP723" s="71">
        <f t="shared" si="16"/>
        <v>0</v>
      </c>
      <c r="AQ723" s="70">
        <f>ifna(vlookup(AP723,'SKU Pricing'!A:B,Assumptions!$B$2,0)*AE723,0)</f>
        <v>0</v>
      </c>
      <c r="AR723" s="72">
        <v>0.0</v>
      </c>
    </row>
    <row r="724">
      <c r="A724" s="61" t="s">
        <v>865</v>
      </c>
      <c r="B724" s="62" t="str">
        <f>ifna(if(vlookup(A724,vOS!A:B,2,0)="","Unknown",vlookup(A724,vOS!A:B,2,0)),"Unknown")</f>
        <v>Ubuntu Linux (64-bit)</v>
      </c>
      <c r="C724" s="62">
        <f>vlookup(B724,'OS Study'!A:D,2,0)</f>
        <v>0</v>
      </c>
      <c r="D724" s="62" t="str">
        <f>vlookup(B724,'OS Study'!A:D,3,0)</f>
        <v>Linux</v>
      </c>
      <c r="E724" s="62" t="str">
        <f>vlookup(B724,'OS Study'!A:D,4,0)</f>
        <v>Ubuntu</v>
      </c>
      <c r="F724" s="63" t="str">
        <f>vlookup(B724,'OS Study'!A:E,5,0)</f>
        <v/>
      </c>
      <c r="G724" s="62">
        <f>IF(vlookup(A724,'RVtools V2.1'!A:J,4,0)="non",0,1)</f>
        <v>1</v>
      </c>
      <c r="H724" s="62">
        <f>if(vlookup(A724,'RVtools V2.1'!A:K,11,0)="kube",1,0)</f>
        <v>1</v>
      </c>
      <c r="I724" s="62">
        <f t="shared" si="5"/>
        <v>0</v>
      </c>
      <c r="J724" s="62">
        <f>ifna(vlookup(A724,'Infra Study'!A:Q,17,0),0)</f>
        <v>0</v>
      </c>
      <c r="K724" s="64">
        <f>IFERROR(__xludf.DUMMYFUNCTION("N(REGEXMATCH(VLOOKUP(A724, 'RVtools V2.1'!A:H, 8, 0), ""^Serveur de fichiers""))"),0.0)</f>
        <v>0</v>
      </c>
      <c r="L724" s="64">
        <f t="shared" si="6"/>
        <v>0</v>
      </c>
      <c r="M724" s="67" t="str">
        <f>ifna(vlookup(A724,'RVtools V2.1'!A:I,8,0),"N/A")</f>
        <v>K8S-HDS-STORAGE</v>
      </c>
      <c r="N724" s="64">
        <f>IFERROR(__xludf.DUMMYFUNCTION("IF(REGEXMATCH(M724, ""(?i)"" &amp; JOIN(""|"", SPLIT(""kalisil"", "" ""))), 1, 0)"),0.0)</f>
        <v>0</v>
      </c>
      <c r="O724" s="64" t="str">
        <f>vlookup(A724,'RVtools V2.1'!A:H,7,0)</f>
        <v>T1</v>
      </c>
      <c r="P724" s="64">
        <f>if(vlookup(A724,'RVtools V2.1'!A:H,5,0)="oui",1,0)</f>
        <v>1</v>
      </c>
      <c r="Q724" s="64">
        <f>ifna(vlookup(A724,vCPU!A:B,2,0),"Unknown")</f>
        <v>8</v>
      </c>
      <c r="R724" s="66">
        <f>ifna(vlookup(A724,vMemory!A:C,3,0),"Unknown")</f>
        <v>32</v>
      </c>
      <c r="S724" s="66">
        <f>ifna(vlookup(A724,vDisk!A:C,3,0),"Unknown")</f>
        <v>1421</v>
      </c>
      <c r="T724" s="67" t="str">
        <f t="array" ref="T724">IFS(
   L724=1, "No Lift &amp; Shift",
   J724=1, XLOOKUP(A724, 'Infra Study'!A:A, 'Infra Study'!P:P),
   I724=1, "No Lift &amp; Shift",
   H724=1, "GKE",
   K724=1, "GCNV",
   G724=1, "Lift &amp; Shift Prod",
   TRUE, "Lift &amp; Shift Noprod"
)</f>
        <v>GKE</v>
      </c>
      <c r="U724" s="67">
        <f t="shared" si="7"/>
        <v>0</v>
      </c>
      <c r="V724" s="68">
        <f>if(T724="Lift &amp; Shift Noprod",if( Y724=0,Assumptions!$B$5, Assumptions!$B$4),if(T724="Lift &amp; Shift Prod",if(AND(N724=1,O724="T1"),Assumptions!$B$6,Assumptions!$B$4),0))</f>
        <v>0</v>
      </c>
      <c r="W724" s="62">
        <f>if(V724&lt;&gt;0,if(Q724="Unknown", Assumptions!$B$42,If(Q724&gt;1,Q724,2)),0)</f>
        <v>0</v>
      </c>
      <c r="X724" s="69">
        <f>if(V724&lt;&gt;0,if(R724="Unknown", Assumptions!$B$43,R724),0)</f>
        <v>0</v>
      </c>
      <c r="Y724" s="68">
        <f t="shared" si="8"/>
        <v>0</v>
      </c>
      <c r="Z724" s="68">
        <f>if(V724&lt;&gt;0,if(  S724="Unknown", Assumptions!$B$44,S724),0)</f>
        <v>0</v>
      </c>
      <c r="AA724" s="68">
        <f>if(V724 ="N2",ifna(vlookup(W724&amp;"-"&amp;X724,'Ref. VM'!A:B,2,0),"Custom"),if(V724 ="E2" , ifna(vlookup(W724&amp;"-"&amp;X724,'Ref. VM'!D:E,2,0),"Custom"),if(V724="N2D",ifna(vlookup(W724&amp;"-"&amp;X724,'Ref. VM'!G:H,2,0),"Custom"),if(V724="N4",ifna(vlookup(W724&amp;"-"&amp;X724,'Ref. VM'!J:K,2,0),"Custom"),0))))</f>
        <v>0</v>
      </c>
      <c r="AB724" s="67">
        <f t="shared" si="9"/>
        <v>0</v>
      </c>
      <c r="AC724" s="67">
        <f t="shared" si="10"/>
        <v>0</v>
      </c>
      <c r="AD724" s="67">
        <f t="shared" si="11"/>
        <v>0</v>
      </c>
      <c r="AE724" s="62">
        <f>if(T724="Lift &amp; Shift Prod",730,if(T724="Lift &amp; Shift Noprod",Assumptions!$B$3,0))</f>
        <v>0</v>
      </c>
      <c r="AF724" s="70">
        <f>if( U724=0,0,if(Y724=0, ((vlookup(AB724,'SKU Pricing'!A:B,Assumptions!$B$2,0)*W724)+(vlookup(AC724,'SKU Pricing'!A:B,Assumptions!$B$2,0)*X724))*AE724,((vlookup(AB724,'SKU Pricing'!A:B,Assumptions!$B$2,0)*W724)+(vlookup(AC724,'SKU Pricing'!A:B,Assumptions!$B$2,0)*(W724*8))+(vlookup(AD724,'SKU Pricing'!A:B,Assumptions!$B$2,0)*(X724-(W724*8))))*AE724))</f>
        <v>0</v>
      </c>
      <c r="AG724" s="67">
        <f t="shared" si="12"/>
        <v>0</v>
      </c>
      <c r="AH724" s="70">
        <f>ifna(vlookup(AG724,'SKU Pricing'!A:B,Assumptions!$B$2,0)*W724*AE724,0)</f>
        <v>0</v>
      </c>
      <c r="AI724" s="62" t="str">
        <f t="shared" si="13"/>
        <v/>
      </c>
      <c r="AJ724" s="62" t="str">
        <f>if(V724&lt;&gt;0, if(T724="Lift &amp; Shift Noprod",Assumptions!$B$9,if(V724=Assumptions!$B$6,Assumptions!$B$10,if(P724=1,Assumptions!$B$8,Assumptions!$B$7))),"")</f>
        <v/>
      </c>
      <c r="AK724" s="69">
        <f t="shared" si="14"/>
        <v>0</v>
      </c>
      <c r="AL724" s="69">
        <f>if(AJ724="Hyperdisk Balanced",Assumptions!$B$11,0)</f>
        <v>0</v>
      </c>
      <c r="AM724" s="69">
        <f>if(AJ724="Hyperdisk Balanced",Assumptions!$B$12,0)</f>
        <v>0</v>
      </c>
      <c r="AN724" s="70">
        <f>if(AK724=0,0,if(AJ724="Hyperdisk Balanced",vlookup(AK724&amp;" provisioned space",'SKU Pricing'!A:B,Assumptions!$B$2,0)*Z724+vlookup(AK724&amp;" provisioned IOPS",'SKU Pricing'!A:B,Assumptions!$B$2,0)*AL724*730+vlookup(AK724&amp;" provisioned throughput",'SKU Pricing'!A:B,Assumptions!$B$2,0)*AM724*730,vlookup(AK724,'SKU Pricing'!A:B,Assumptions!$B$2,0)*Z724))</f>
        <v>0</v>
      </c>
      <c r="AO724" s="70">
        <f t="shared" si="15"/>
        <v>0</v>
      </c>
      <c r="AP724" s="71">
        <f t="shared" si="16"/>
        <v>0</v>
      </c>
      <c r="AQ724" s="70">
        <f>ifna(vlookup(AP724,'SKU Pricing'!A:B,Assumptions!$B$2,0)*AE724,0)</f>
        <v>0</v>
      </c>
      <c r="AR724" s="72">
        <v>0.0</v>
      </c>
    </row>
    <row r="725">
      <c r="A725" s="61" t="s">
        <v>866</v>
      </c>
      <c r="B725" s="62" t="str">
        <f>ifna(if(vlookup(A725,vOS!A:B,2,0)="","Unknown",vlookup(A725,vOS!A:B,2,0)),"Unknown")</f>
        <v>Ubuntu Linux (64-bit)</v>
      </c>
      <c r="C725" s="62">
        <f>vlookup(B725,'OS Study'!A:D,2,0)</f>
        <v>0</v>
      </c>
      <c r="D725" s="62" t="str">
        <f>vlookup(B725,'OS Study'!A:D,3,0)</f>
        <v>Linux</v>
      </c>
      <c r="E725" s="62" t="str">
        <f>vlookup(B725,'OS Study'!A:D,4,0)</f>
        <v>Ubuntu</v>
      </c>
      <c r="F725" s="63" t="str">
        <f>vlookup(B725,'OS Study'!A:E,5,0)</f>
        <v/>
      </c>
      <c r="G725" s="62">
        <f>IF(vlookup(A725,'RVtools V2.1'!A:J,4,0)="non",0,1)</f>
        <v>1</v>
      </c>
      <c r="H725" s="62">
        <f>if(vlookup(A725,'RVtools V2.1'!A:K,11,0)="kube",1,0)</f>
        <v>1</v>
      </c>
      <c r="I725" s="62">
        <f t="shared" si="5"/>
        <v>0</v>
      </c>
      <c r="J725" s="62">
        <f>ifna(vlookup(A725,'Infra Study'!A:Q,17,0),0)</f>
        <v>0</v>
      </c>
      <c r="K725" s="64">
        <f>IFERROR(__xludf.DUMMYFUNCTION("N(REGEXMATCH(VLOOKUP(A725, 'RVtools V2.1'!A:H, 8, 0), ""^Serveur de fichiers""))"),0.0)</f>
        <v>0</v>
      </c>
      <c r="L725" s="64">
        <f t="shared" si="6"/>
        <v>0</v>
      </c>
      <c r="M725" s="67" t="str">
        <f>ifna(vlookup(A725,'RVtools V2.1'!A:I,8,0),"N/A")</f>
        <v>K8S-HDS-STORAGE</v>
      </c>
      <c r="N725" s="64">
        <f>IFERROR(__xludf.DUMMYFUNCTION("IF(REGEXMATCH(M725, ""(?i)"" &amp; JOIN(""|"", SPLIT(""kalisil"", "" ""))), 1, 0)"),0.0)</f>
        <v>0</v>
      </c>
      <c r="O725" s="64" t="str">
        <f>vlookup(A725,'RVtools V2.1'!A:H,7,0)</f>
        <v>T1</v>
      </c>
      <c r="P725" s="64">
        <f>if(vlookup(A725,'RVtools V2.1'!A:H,5,0)="oui",1,0)</f>
        <v>1</v>
      </c>
      <c r="Q725" s="64">
        <f>ifna(vlookup(A725,vCPU!A:B,2,0),"Unknown")</f>
        <v>8</v>
      </c>
      <c r="R725" s="66">
        <f>ifna(vlookup(A725,vMemory!A:C,3,0),"Unknown")</f>
        <v>32</v>
      </c>
      <c r="S725" s="66">
        <f>ifna(vlookup(A725,vDisk!A:C,3,0),"Unknown")</f>
        <v>1421</v>
      </c>
      <c r="T725" s="67" t="str">
        <f t="array" ref="T725">IFS(
   L725=1, "No Lift &amp; Shift",
   J725=1, XLOOKUP(A725, 'Infra Study'!A:A, 'Infra Study'!P:P),
   I725=1, "No Lift &amp; Shift",
   H725=1, "GKE",
   K725=1, "GCNV",
   G725=1, "Lift &amp; Shift Prod",
   TRUE, "Lift &amp; Shift Noprod"
)</f>
        <v>GKE</v>
      </c>
      <c r="U725" s="67">
        <f t="shared" si="7"/>
        <v>0</v>
      </c>
      <c r="V725" s="68">
        <f>if(T725="Lift &amp; Shift Noprod",if( Y725=0,Assumptions!$B$5, Assumptions!$B$4),if(T725="Lift &amp; Shift Prod",if(AND(N725=1,O725="T1"),Assumptions!$B$6,Assumptions!$B$4),0))</f>
        <v>0</v>
      </c>
      <c r="W725" s="62">
        <f>if(V725&lt;&gt;0,if(Q725="Unknown", Assumptions!$B$42,If(Q725&gt;1,Q725,2)),0)</f>
        <v>0</v>
      </c>
      <c r="X725" s="69">
        <f>if(V725&lt;&gt;0,if(R725="Unknown", Assumptions!$B$43,R725),0)</f>
        <v>0</v>
      </c>
      <c r="Y725" s="68">
        <f t="shared" si="8"/>
        <v>0</v>
      </c>
      <c r="Z725" s="68">
        <f>if(V725&lt;&gt;0,if(  S725="Unknown", Assumptions!$B$44,S725),0)</f>
        <v>0</v>
      </c>
      <c r="AA725" s="68">
        <f>if(V725 ="N2",ifna(vlookup(W725&amp;"-"&amp;X725,'Ref. VM'!A:B,2,0),"Custom"),if(V725 ="E2" , ifna(vlookup(W725&amp;"-"&amp;X725,'Ref. VM'!D:E,2,0),"Custom"),if(V725="N2D",ifna(vlookup(W725&amp;"-"&amp;X725,'Ref. VM'!G:H,2,0),"Custom"),if(V725="N4",ifna(vlookup(W725&amp;"-"&amp;X725,'Ref. VM'!J:K,2,0),"Custom"),0))))</f>
        <v>0</v>
      </c>
      <c r="AB725" s="67">
        <f t="shared" si="9"/>
        <v>0</v>
      </c>
      <c r="AC725" s="67">
        <f t="shared" si="10"/>
        <v>0</v>
      </c>
      <c r="AD725" s="67">
        <f t="shared" si="11"/>
        <v>0</v>
      </c>
      <c r="AE725" s="62">
        <f>if(T725="Lift &amp; Shift Prod",730,if(T725="Lift &amp; Shift Noprod",Assumptions!$B$3,0))</f>
        <v>0</v>
      </c>
      <c r="AF725" s="70">
        <f>if( U725=0,0,if(Y725=0, ((vlookup(AB725,'SKU Pricing'!A:B,Assumptions!$B$2,0)*W725)+(vlookup(AC725,'SKU Pricing'!A:B,Assumptions!$B$2,0)*X725))*AE725,((vlookup(AB725,'SKU Pricing'!A:B,Assumptions!$B$2,0)*W725)+(vlookup(AC725,'SKU Pricing'!A:B,Assumptions!$B$2,0)*(W725*8))+(vlookup(AD725,'SKU Pricing'!A:B,Assumptions!$B$2,0)*(X725-(W725*8))))*AE725))</f>
        <v>0</v>
      </c>
      <c r="AG725" s="67">
        <f t="shared" si="12"/>
        <v>0</v>
      </c>
      <c r="AH725" s="70">
        <f>ifna(vlookup(AG725,'SKU Pricing'!A:B,Assumptions!$B$2,0)*W725*AE725,0)</f>
        <v>0</v>
      </c>
      <c r="AI725" s="62" t="str">
        <f t="shared" si="13"/>
        <v/>
      </c>
      <c r="AJ725" s="62" t="str">
        <f>if(V725&lt;&gt;0, if(T725="Lift &amp; Shift Noprod",Assumptions!$B$9,if(V725=Assumptions!$B$6,Assumptions!$B$10,if(P725=1,Assumptions!$B$8,Assumptions!$B$7))),"")</f>
        <v/>
      </c>
      <c r="AK725" s="69">
        <f t="shared" si="14"/>
        <v>0</v>
      </c>
      <c r="AL725" s="69">
        <f>if(AJ725="Hyperdisk Balanced",Assumptions!$B$11,0)</f>
        <v>0</v>
      </c>
      <c r="AM725" s="69">
        <f>if(AJ725="Hyperdisk Balanced",Assumptions!$B$12,0)</f>
        <v>0</v>
      </c>
      <c r="AN725" s="70">
        <f>if(AK725=0,0,if(AJ725="Hyperdisk Balanced",vlookup(AK725&amp;" provisioned space",'SKU Pricing'!A:B,Assumptions!$B$2,0)*Z725+vlookup(AK725&amp;" provisioned IOPS",'SKU Pricing'!A:B,Assumptions!$B$2,0)*AL725*730+vlookup(AK725&amp;" provisioned throughput",'SKU Pricing'!A:B,Assumptions!$B$2,0)*AM725*730,vlookup(AK725,'SKU Pricing'!A:B,Assumptions!$B$2,0)*Z725))</f>
        <v>0</v>
      </c>
      <c r="AO725" s="70">
        <f t="shared" si="15"/>
        <v>0</v>
      </c>
      <c r="AP725" s="71">
        <f t="shared" si="16"/>
        <v>0</v>
      </c>
      <c r="AQ725" s="70">
        <f>ifna(vlookup(AP725,'SKU Pricing'!A:B,Assumptions!$B$2,0)*AE725,0)</f>
        <v>0</v>
      </c>
      <c r="AR725" s="72">
        <v>0.0</v>
      </c>
    </row>
    <row r="726">
      <c r="A726" s="61" t="s">
        <v>867</v>
      </c>
      <c r="B726" s="62" t="str">
        <f>ifna(if(vlookup(A726,vOS!A:B,2,0)="","Unknown",vlookup(A726,vOS!A:B,2,0)),"Unknown")</f>
        <v>Ubuntu Linux (64-bit)</v>
      </c>
      <c r="C726" s="62">
        <f>vlookup(B726,'OS Study'!A:D,2,0)</f>
        <v>0</v>
      </c>
      <c r="D726" s="62" t="str">
        <f>vlookup(B726,'OS Study'!A:D,3,0)</f>
        <v>Linux</v>
      </c>
      <c r="E726" s="62" t="str">
        <f>vlookup(B726,'OS Study'!A:D,4,0)</f>
        <v>Ubuntu</v>
      </c>
      <c r="F726" s="63" t="str">
        <f>vlookup(B726,'OS Study'!A:E,5,0)</f>
        <v/>
      </c>
      <c r="G726" s="62">
        <f>IF(vlookup(A726,'RVtools V2.1'!A:J,4,0)="non",0,1)</f>
        <v>1</v>
      </c>
      <c r="H726" s="62">
        <f>if(vlookup(A726,'RVtools V2.1'!A:K,11,0)="kube",1,0)</f>
        <v>1</v>
      </c>
      <c r="I726" s="62">
        <f t="shared" si="5"/>
        <v>0</v>
      </c>
      <c r="J726" s="62">
        <f>ifna(vlookup(A726,'Infra Study'!A:Q,17,0),0)</f>
        <v>0</v>
      </c>
      <c r="K726" s="64">
        <f>IFERROR(__xludf.DUMMYFUNCTION("N(REGEXMATCH(VLOOKUP(A726, 'RVtools V2.1'!A:H, 8, 0), ""^Serveur de fichiers""))"),0.0)</f>
        <v>0</v>
      </c>
      <c r="L726" s="64">
        <f t="shared" si="6"/>
        <v>0</v>
      </c>
      <c r="M726" s="67" t="str">
        <f>ifna(vlookup(A726,'RVtools V2.1'!A:I,8,0),"N/A")</f>
        <v>K8S-HDS-STORAGE</v>
      </c>
      <c r="N726" s="64">
        <f>IFERROR(__xludf.DUMMYFUNCTION("IF(REGEXMATCH(M726, ""(?i)"" &amp; JOIN(""|"", SPLIT(""kalisil"", "" ""))), 1, 0)"),0.0)</f>
        <v>0</v>
      </c>
      <c r="O726" s="64" t="str">
        <f>vlookup(A726,'RVtools V2.1'!A:H,7,0)</f>
        <v>T1</v>
      </c>
      <c r="P726" s="64">
        <f>if(vlookup(A726,'RVtools V2.1'!A:H,5,0)="oui",1,0)</f>
        <v>1</v>
      </c>
      <c r="Q726" s="64">
        <f>ifna(vlookup(A726,vCPU!A:B,2,0),"Unknown")</f>
        <v>8</v>
      </c>
      <c r="R726" s="66">
        <f>ifna(vlookup(A726,vMemory!A:C,3,0),"Unknown")</f>
        <v>32</v>
      </c>
      <c r="S726" s="66">
        <f>ifna(vlookup(A726,vDisk!A:C,3,0),"Unknown")</f>
        <v>1421</v>
      </c>
      <c r="T726" s="67" t="str">
        <f t="array" ref="T726">IFS(
   L726=1, "No Lift &amp; Shift",
   J726=1, XLOOKUP(A726, 'Infra Study'!A:A, 'Infra Study'!P:P),
   I726=1, "No Lift &amp; Shift",
   H726=1, "GKE",
   K726=1, "GCNV",
   G726=1, "Lift &amp; Shift Prod",
   TRUE, "Lift &amp; Shift Noprod"
)</f>
        <v>GKE</v>
      </c>
      <c r="U726" s="67">
        <f t="shared" si="7"/>
        <v>0</v>
      </c>
      <c r="V726" s="68">
        <f>if(T726="Lift &amp; Shift Noprod",if( Y726=0,Assumptions!$B$5, Assumptions!$B$4),if(T726="Lift &amp; Shift Prod",if(AND(N726=1,O726="T1"),Assumptions!$B$6,Assumptions!$B$4),0))</f>
        <v>0</v>
      </c>
      <c r="W726" s="62">
        <f>if(V726&lt;&gt;0,if(Q726="Unknown", Assumptions!$B$42,If(Q726&gt;1,Q726,2)),0)</f>
        <v>0</v>
      </c>
      <c r="X726" s="69">
        <f>if(V726&lt;&gt;0,if(R726="Unknown", Assumptions!$B$43,R726),0)</f>
        <v>0</v>
      </c>
      <c r="Y726" s="68">
        <f t="shared" si="8"/>
        <v>0</v>
      </c>
      <c r="Z726" s="68">
        <f>if(V726&lt;&gt;0,if(  S726="Unknown", Assumptions!$B$44,S726),0)</f>
        <v>0</v>
      </c>
      <c r="AA726" s="68">
        <f>if(V726 ="N2",ifna(vlookup(W726&amp;"-"&amp;X726,'Ref. VM'!A:B,2,0),"Custom"),if(V726 ="E2" , ifna(vlookup(W726&amp;"-"&amp;X726,'Ref. VM'!D:E,2,0),"Custom"),if(V726="N2D",ifna(vlookup(W726&amp;"-"&amp;X726,'Ref. VM'!G:H,2,0),"Custom"),if(V726="N4",ifna(vlookup(W726&amp;"-"&amp;X726,'Ref. VM'!J:K,2,0),"Custom"),0))))</f>
        <v>0</v>
      </c>
      <c r="AB726" s="67">
        <f t="shared" si="9"/>
        <v>0</v>
      </c>
      <c r="AC726" s="67">
        <f t="shared" si="10"/>
        <v>0</v>
      </c>
      <c r="AD726" s="67">
        <f t="shared" si="11"/>
        <v>0</v>
      </c>
      <c r="AE726" s="62">
        <f>if(T726="Lift &amp; Shift Prod",730,if(T726="Lift &amp; Shift Noprod",Assumptions!$B$3,0))</f>
        <v>0</v>
      </c>
      <c r="AF726" s="70">
        <f>if( U726=0,0,if(Y726=0, ((vlookup(AB726,'SKU Pricing'!A:B,Assumptions!$B$2,0)*W726)+(vlookup(AC726,'SKU Pricing'!A:B,Assumptions!$B$2,0)*X726))*AE726,((vlookup(AB726,'SKU Pricing'!A:B,Assumptions!$B$2,0)*W726)+(vlookup(AC726,'SKU Pricing'!A:B,Assumptions!$B$2,0)*(W726*8))+(vlookup(AD726,'SKU Pricing'!A:B,Assumptions!$B$2,0)*(X726-(W726*8))))*AE726))</f>
        <v>0</v>
      </c>
      <c r="AG726" s="67">
        <f t="shared" si="12"/>
        <v>0</v>
      </c>
      <c r="AH726" s="70">
        <f>ifna(vlookup(AG726,'SKU Pricing'!A:B,Assumptions!$B$2,0)*W726*AE726,0)</f>
        <v>0</v>
      </c>
      <c r="AI726" s="62" t="str">
        <f t="shared" si="13"/>
        <v/>
      </c>
      <c r="AJ726" s="62" t="str">
        <f>if(V726&lt;&gt;0, if(T726="Lift &amp; Shift Noprod",Assumptions!$B$9,if(V726=Assumptions!$B$6,Assumptions!$B$10,if(P726=1,Assumptions!$B$8,Assumptions!$B$7))),"")</f>
        <v/>
      </c>
      <c r="AK726" s="69">
        <f t="shared" si="14"/>
        <v>0</v>
      </c>
      <c r="AL726" s="69">
        <f>if(AJ726="Hyperdisk Balanced",Assumptions!$B$11,0)</f>
        <v>0</v>
      </c>
      <c r="AM726" s="69">
        <f>if(AJ726="Hyperdisk Balanced",Assumptions!$B$12,0)</f>
        <v>0</v>
      </c>
      <c r="AN726" s="70">
        <f>if(AK726=0,0,if(AJ726="Hyperdisk Balanced",vlookup(AK726&amp;" provisioned space",'SKU Pricing'!A:B,Assumptions!$B$2,0)*Z726+vlookup(AK726&amp;" provisioned IOPS",'SKU Pricing'!A:B,Assumptions!$B$2,0)*AL726*730+vlookup(AK726&amp;" provisioned throughput",'SKU Pricing'!A:B,Assumptions!$B$2,0)*AM726*730,vlookup(AK726,'SKU Pricing'!A:B,Assumptions!$B$2,0)*Z726))</f>
        <v>0</v>
      </c>
      <c r="AO726" s="70">
        <f t="shared" si="15"/>
        <v>0</v>
      </c>
      <c r="AP726" s="71">
        <f t="shared" si="16"/>
        <v>0</v>
      </c>
      <c r="AQ726" s="70">
        <f>ifna(vlookup(AP726,'SKU Pricing'!A:B,Assumptions!$B$2,0)*AE726,0)</f>
        <v>0</v>
      </c>
      <c r="AR726" s="72">
        <v>0.0</v>
      </c>
    </row>
    <row r="727">
      <c r="A727" s="61" t="s">
        <v>868</v>
      </c>
      <c r="B727" s="62" t="str">
        <f>ifna(if(vlookup(A727,vOS!A:B,2,0)="","Unknown",vlookup(A727,vOS!A:B,2,0)),"Unknown")</f>
        <v>Ubuntu Linux (64-bit)</v>
      </c>
      <c r="C727" s="62">
        <f>vlookup(B727,'OS Study'!A:D,2,0)</f>
        <v>0</v>
      </c>
      <c r="D727" s="62" t="str">
        <f>vlookup(B727,'OS Study'!A:D,3,0)</f>
        <v>Linux</v>
      </c>
      <c r="E727" s="62" t="str">
        <f>vlookup(B727,'OS Study'!A:D,4,0)</f>
        <v>Ubuntu</v>
      </c>
      <c r="F727" s="63" t="str">
        <f>vlookup(B727,'OS Study'!A:E,5,0)</f>
        <v/>
      </c>
      <c r="G727" s="62">
        <f>IF(vlookup(A727,'RVtools V2.1'!A:J,4,0)="non",0,1)</f>
        <v>1</v>
      </c>
      <c r="H727" s="62">
        <f>if(vlookup(A727,'RVtools V2.1'!A:K,11,0)="kube",1,0)</f>
        <v>1</v>
      </c>
      <c r="I727" s="62">
        <f t="shared" si="5"/>
        <v>0</v>
      </c>
      <c r="J727" s="62">
        <f>ifna(vlookup(A727,'Infra Study'!A:Q,17,0),0)</f>
        <v>0</v>
      </c>
      <c r="K727" s="64">
        <f>IFERROR(__xludf.DUMMYFUNCTION("N(REGEXMATCH(VLOOKUP(A727, 'RVtools V2.1'!A:H, 8, 0), ""^Serveur de fichiers""))"),0.0)</f>
        <v>0</v>
      </c>
      <c r="L727" s="64">
        <f t="shared" si="6"/>
        <v>0</v>
      </c>
      <c r="M727" s="67" t="str">
        <f>ifna(vlookup(A727,'RVtools V2.1'!A:I,8,0),"N/A")</f>
        <v>K8S-HDS-STORAGE</v>
      </c>
      <c r="N727" s="64">
        <f>IFERROR(__xludf.DUMMYFUNCTION("IF(REGEXMATCH(M727, ""(?i)"" &amp; JOIN(""|"", SPLIT(""kalisil"", "" ""))), 1, 0)"),0.0)</f>
        <v>0</v>
      </c>
      <c r="O727" s="64" t="str">
        <f>vlookup(A727,'RVtools V2.1'!A:H,7,0)</f>
        <v>T1</v>
      </c>
      <c r="P727" s="64">
        <f>if(vlookup(A727,'RVtools V2.1'!A:H,5,0)="oui",1,0)</f>
        <v>1</v>
      </c>
      <c r="Q727" s="64">
        <f>ifna(vlookup(A727,vCPU!A:B,2,0),"Unknown")</f>
        <v>8</v>
      </c>
      <c r="R727" s="66">
        <f>ifna(vlookup(A727,vMemory!A:C,3,0),"Unknown")</f>
        <v>32</v>
      </c>
      <c r="S727" s="66">
        <f>ifna(vlookup(A727,vDisk!A:C,3,0),"Unknown")</f>
        <v>1421</v>
      </c>
      <c r="T727" s="67" t="str">
        <f t="array" ref="T727">IFS(
   L727=1, "No Lift &amp; Shift",
   J727=1, XLOOKUP(A727, 'Infra Study'!A:A, 'Infra Study'!P:P),
   I727=1, "No Lift &amp; Shift",
   H727=1, "GKE",
   K727=1, "GCNV",
   G727=1, "Lift &amp; Shift Prod",
   TRUE, "Lift &amp; Shift Noprod"
)</f>
        <v>GKE</v>
      </c>
      <c r="U727" s="67">
        <f t="shared" si="7"/>
        <v>0</v>
      </c>
      <c r="V727" s="68">
        <f>if(T727="Lift &amp; Shift Noprod",if( Y727=0,Assumptions!$B$5, Assumptions!$B$4),if(T727="Lift &amp; Shift Prod",if(AND(N727=1,O727="T1"),Assumptions!$B$6,Assumptions!$B$4),0))</f>
        <v>0</v>
      </c>
      <c r="W727" s="62">
        <f>if(V727&lt;&gt;0,if(Q727="Unknown", Assumptions!$B$42,If(Q727&gt;1,Q727,2)),0)</f>
        <v>0</v>
      </c>
      <c r="X727" s="69">
        <f>if(V727&lt;&gt;0,if(R727="Unknown", Assumptions!$B$43,R727),0)</f>
        <v>0</v>
      </c>
      <c r="Y727" s="68">
        <f t="shared" si="8"/>
        <v>0</v>
      </c>
      <c r="Z727" s="68">
        <f>if(V727&lt;&gt;0,if(  S727="Unknown", Assumptions!$B$44,S727),0)</f>
        <v>0</v>
      </c>
      <c r="AA727" s="68">
        <f>if(V727 ="N2",ifna(vlookup(W727&amp;"-"&amp;X727,'Ref. VM'!A:B,2,0),"Custom"),if(V727 ="E2" , ifna(vlookup(W727&amp;"-"&amp;X727,'Ref. VM'!D:E,2,0),"Custom"),if(V727="N2D",ifna(vlookup(W727&amp;"-"&amp;X727,'Ref. VM'!G:H,2,0),"Custom"),if(V727="N4",ifna(vlookup(W727&amp;"-"&amp;X727,'Ref. VM'!J:K,2,0),"Custom"),0))))</f>
        <v>0</v>
      </c>
      <c r="AB727" s="67">
        <f t="shared" si="9"/>
        <v>0</v>
      </c>
      <c r="AC727" s="67">
        <f t="shared" si="10"/>
        <v>0</v>
      </c>
      <c r="AD727" s="67">
        <f t="shared" si="11"/>
        <v>0</v>
      </c>
      <c r="AE727" s="62">
        <f>if(T727="Lift &amp; Shift Prod",730,if(T727="Lift &amp; Shift Noprod",Assumptions!$B$3,0))</f>
        <v>0</v>
      </c>
      <c r="AF727" s="70">
        <f>if( U727=0,0,if(Y727=0, ((vlookup(AB727,'SKU Pricing'!A:B,Assumptions!$B$2,0)*W727)+(vlookup(AC727,'SKU Pricing'!A:B,Assumptions!$B$2,0)*X727))*AE727,((vlookup(AB727,'SKU Pricing'!A:B,Assumptions!$B$2,0)*W727)+(vlookup(AC727,'SKU Pricing'!A:B,Assumptions!$B$2,0)*(W727*8))+(vlookup(AD727,'SKU Pricing'!A:B,Assumptions!$B$2,0)*(X727-(W727*8))))*AE727))</f>
        <v>0</v>
      </c>
      <c r="AG727" s="67">
        <f t="shared" si="12"/>
        <v>0</v>
      </c>
      <c r="AH727" s="70">
        <f>ifna(vlookup(AG727,'SKU Pricing'!A:B,Assumptions!$B$2,0)*W727*AE727,0)</f>
        <v>0</v>
      </c>
      <c r="AI727" s="62" t="str">
        <f t="shared" si="13"/>
        <v/>
      </c>
      <c r="AJ727" s="62" t="str">
        <f>if(V727&lt;&gt;0, if(T727="Lift &amp; Shift Noprod",Assumptions!$B$9,if(V727=Assumptions!$B$6,Assumptions!$B$10,if(P727=1,Assumptions!$B$8,Assumptions!$B$7))),"")</f>
        <v/>
      </c>
      <c r="AK727" s="69">
        <f t="shared" si="14"/>
        <v>0</v>
      </c>
      <c r="AL727" s="69">
        <f>if(AJ727="Hyperdisk Balanced",Assumptions!$B$11,0)</f>
        <v>0</v>
      </c>
      <c r="AM727" s="69">
        <f>if(AJ727="Hyperdisk Balanced",Assumptions!$B$12,0)</f>
        <v>0</v>
      </c>
      <c r="AN727" s="70">
        <f>if(AK727=0,0,if(AJ727="Hyperdisk Balanced",vlookup(AK727&amp;" provisioned space",'SKU Pricing'!A:B,Assumptions!$B$2,0)*Z727+vlookup(AK727&amp;" provisioned IOPS",'SKU Pricing'!A:B,Assumptions!$B$2,0)*AL727*730+vlookup(AK727&amp;" provisioned throughput",'SKU Pricing'!A:B,Assumptions!$B$2,0)*AM727*730,vlookup(AK727,'SKU Pricing'!A:B,Assumptions!$B$2,0)*Z727))</f>
        <v>0</v>
      </c>
      <c r="AO727" s="70">
        <f t="shared" si="15"/>
        <v>0</v>
      </c>
      <c r="AP727" s="71">
        <f t="shared" si="16"/>
        <v>0</v>
      </c>
      <c r="AQ727" s="70">
        <f>ifna(vlookup(AP727,'SKU Pricing'!A:B,Assumptions!$B$2,0)*AE727,0)</f>
        <v>0</v>
      </c>
      <c r="AR727" s="72">
        <v>0.0</v>
      </c>
    </row>
    <row r="728">
      <c r="A728" s="61" t="s">
        <v>869</v>
      </c>
      <c r="B728" s="62" t="str">
        <f>ifna(if(vlookup(A728,vOS!A:B,2,0)="","Unknown",vlookup(A728,vOS!A:B,2,0)),"Unknown")</f>
        <v>Ubuntu Linux (64-bit)</v>
      </c>
      <c r="C728" s="62">
        <f>vlookup(B728,'OS Study'!A:D,2,0)</f>
        <v>0</v>
      </c>
      <c r="D728" s="62" t="str">
        <f>vlookup(B728,'OS Study'!A:D,3,0)</f>
        <v>Linux</v>
      </c>
      <c r="E728" s="62" t="str">
        <f>vlookup(B728,'OS Study'!A:D,4,0)</f>
        <v>Ubuntu</v>
      </c>
      <c r="F728" s="63" t="str">
        <f>vlookup(B728,'OS Study'!A:E,5,0)</f>
        <v/>
      </c>
      <c r="G728" s="62">
        <f>IF(vlookup(A728,'RVtools V2.1'!A:J,4,0)="non",0,1)</f>
        <v>1</v>
      </c>
      <c r="H728" s="62">
        <f>if(vlookup(A728,'RVtools V2.1'!A:K,11,0)="kube",1,0)</f>
        <v>1</v>
      </c>
      <c r="I728" s="62">
        <f t="shared" si="5"/>
        <v>0</v>
      </c>
      <c r="J728" s="62">
        <f>ifna(vlookup(A728,'Infra Study'!A:Q,17,0),0)</f>
        <v>0</v>
      </c>
      <c r="K728" s="64">
        <f>IFERROR(__xludf.DUMMYFUNCTION("N(REGEXMATCH(VLOOKUP(A728, 'RVtools V2.1'!A:H, 8, 0), ""^Serveur de fichiers""))"),0.0)</f>
        <v>0</v>
      </c>
      <c r="L728" s="64">
        <f t="shared" si="6"/>
        <v>0</v>
      </c>
      <c r="M728" s="67" t="str">
        <f>ifna(vlookup(A728,'RVtools V2.1'!A:I,8,0),"N/A")</f>
        <v>K8S-DATA-PROD</v>
      </c>
      <c r="N728" s="64">
        <f>IFERROR(__xludf.DUMMYFUNCTION("IF(REGEXMATCH(M728, ""(?i)"" &amp; JOIN(""|"", SPLIT(""kalisil"", "" ""))), 1, 0)"),0.0)</f>
        <v>0</v>
      </c>
      <c r="O728" s="64" t="str">
        <f>vlookup(A728,'RVtools V2.1'!A:H,7,0)</f>
        <v>T1</v>
      </c>
      <c r="P728" s="64">
        <f>if(vlookup(A728,'RVtools V2.1'!A:H,5,0)="oui",1,0)</f>
        <v>1</v>
      </c>
      <c r="Q728" s="64">
        <f>ifna(vlookup(A728,vCPU!A:B,2,0),"Unknown")</f>
        <v>2</v>
      </c>
      <c r="R728" s="66">
        <f>ifna(vlookup(A728,vMemory!A:C,3,0),"Unknown")</f>
        <v>1</v>
      </c>
      <c r="S728" s="66">
        <f>ifna(vlookup(A728,vDisk!A:C,3,0),"Unknown")</f>
        <v>14</v>
      </c>
      <c r="T728" s="67" t="str">
        <f t="array" ref="T728">IFS(
   L728=1, "No Lift &amp; Shift",
   J728=1, XLOOKUP(A728, 'Infra Study'!A:A, 'Infra Study'!P:P),
   I728=1, "No Lift &amp; Shift",
   H728=1, "GKE",
   K728=1, "GCNV",
   G728=1, "Lift &amp; Shift Prod",
   TRUE, "Lift &amp; Shift Noprod"
)</f>
        <v>GKE</v>
      </c>
      <c r="U728" s="67">
        <f t="shared" si="7"/>
        <v>0</v>
      </c>
      <c r="V728" s="68">
        <f>if(T728="Lift &amp; Shift Noprod",if( Y728=0,Assumptions!$B$5, Assumptions!$B$4),if(T728="Lift &amp; Shift Prod",if(AND(N728=1,O728="T1"),Assumptions!$B$6,Assumptions!$B$4),0))</f>
        <v>0</v>
      </c>
      <c r="W728" s="62">
        <f>if(V728&lt;&gt;0,if(Q728="Unknown", Assumptions!$B$42,If(Q728&gt;1,Q728,2)),0)</f>
        <v>0</v>
      </c>
      <c r="X728" s="69">
        <f>if(V728&lt;&gt;0,if(R728="Unknown", Assumptions!$B$43,R728),0)</f>
        <v>0</v>
      </c>
      <c r="Y728" s="68">
        <f t="shared" si="8"/>
        <v>0</v>
      </c>
      <c r="Z728" s="68">
        <f>if(V728&lt;&gt;0,if(  S728="Unknown", Assumptions!$B$44,S728),0)</f>
        <v>0</v>
      </c>
      <c r="AA728" s="68">
        <f>if(V728 ="N2",ifna(vlookup(W728&amp;"-"&amp;X728,'Ref. VM'!A:B,2,0),"Custom"),if(V728 ="E2" , ifna(vlookup(W728&amp;"-"&amp;X728,'Ref. VM'!D:E,2,0),"Custom"),if(V728="N2D",ifna(vlookup(W728&amp;"-"&amp;X728,'Ref. VM'!G:H,2,0),"Custom"),if(V728="N4",ifna(vlookup(W728&amp;"-"&amp;X728,'Ref. VM'!J:K,2,0),"Custom"),0))))</f>
        <v>0</v>
      </c>
      <c r="AB728" s="67">
        <f t="shared" si="9"/>
        <v>0</v>
      </c>
      <c r="AC728" s="67">
        <f t="shared" si="10"/>
        <v>0</v>
      </c>
      <c r="AD728" s="67">
        <f t="shared" si="11"/>
        <v>0</v>
      </c>
      <c r="AE728" s="62">
        <f>if(T728="Lift &amp; Shift Prod",730,if(T728="Lift &amp; Shift Noprod",Assumptions!$B$3,0))</f>
        <v>0</v>
      </c>
      <c r="AF728" s="70">
        <f>if( U728=0,0,if(Y728=0, ((vlookup(AB728,'SKU Pricing'!A:B,Assumptions!$B$2,0)*W728)+(vlookup(AC728,'SKU Pricing'!A:B,Assumptions!$B$2,0)*X728))*AE728,((vlookup(AB728,'SKU Pricing'!A:B,Assumptions!$B$2,0)*W728)+(vlookup(AC728,'SKU Pricing'!A:B,Assumptions!$B$2,0)*(W728*8))+(vlookup(AD728,'SKU Pricing'!A:B,Assumptions!$B$2,0)*(X728-(W728*8))))*AE728))</f>
        <v>0</v>
      </c>
      <c r="AG728" s="67">
        <f t="shared" si="12"/>
        <v>0</v>
      </c>
      <c r="AH728" s="70">
        <f>ifna(vlookup(AG728,'SKU Pricing'!A:B,Assumptions!$B$2,0)*W728*AE728,0)</f>
        <v>0</v>
      </c>
      <c r="AI728" s="62" t="str">
        <f t="shared" si="13"/>
        <v/>
      </c>
      <c r="AJ728" s="62" t="str">
        <f>if(V728&lt;&gt;0, if(T728="Lift &amp; Shift Noprod",Assumptions!$B$9,if(V728=Assumptions!$B$6,Assumptions!$B$10,if(P728=1,Assumptions!$B$8,Assumptions!$B$7))),"")</f>
        <v/>
      </c>
      <c r="AK728" s="69">
        <f t="shared" si="14"/>
        <v>0</v>
      </c>
      <c r="AL728" s="69">
        <f>if(AJ728="Hyperdisk Balanced",Assumptions!$B$11,0)</f>
        <v>0</v>
      </c>
      <c r="AM728" s="69">
        <f>if(AJ728="Hyperdisk Balanced",Assumptions!$B$12,0)</f>
        <v>0</v>
      </c>
      <c r="AN728" s="70">
        <f>if(AK728=0,0,if(AJ728="Hyperdisk Balanced",vlookup(AK728&amp;" provisioned space",'SKU Pricing'!A:B,Assumptions!$B$2,0)*Z728+vlookup(AK728&amp;" provisioned IOPS",'SKU Pricing'!A:B,Assumptions!$B$2,0)*AL728*730+vlookup(AK728&amp;" provisioned throughput",'SKU Pricing'!A:B,Assumptions!$B$2,0)*AM728*730,vlookup(AK728,'SKU Pricing'!A:B,Assumptions!$B$2,0)*Z728))</f>
        <v>0</v>
      </c>
      <c r="AO728" s="70">
        <f t="shared" si="15"/>
        <v>0</v>
      </c>
      <c r="AP728" s="71">
        <f t="shared" si="16"/>
        <v>0</v>
      </c>
      <c r="AQ728" s="70">
        <f>ifna(vlookup(AP728,'SKU Pricing'!A:B,Assumptions!$B$2,0)*AE728,0)</f>
        <v>0</v>
      </c>
      <c r="AR728" s="72">
        <v>0.0</v>
      </c>
    </row>
    <row r="729">
      <c r="A729" s="61" t="s">
        <v>870</v>
      </c>
      <c r="B729" s="62" t="str">
        <f>ifna(if(vlookup(A729,vOS!A:B,2,0)="","Unknown",vlookup(A729,vOS!A:B,2,0)),"Unknown")</f>
        <v>Ubuntu Linux (64-bit)</v>
      </c>
      <c r="C729" s="62">
        <f>vlookup(B729,'OS Study'!A:D,2,0)</f>
        <v>0</v>
      </c>
      <c r="D729" s="62" t="str">
        <f>vlookup(B729,'OS Study'!A:D,3,0)</f>
        <v>Linux</v>
      </c>
      <c r="E729" s="62" t="str">
        <f>vlookup(B729,'OS Study'!A:D,4,0)</f>
        <v>Ubuntu</v>
      </c>
      <c r="F729" s="63" t="str">
        <f>vlookup(B729,'OS Study'!A:E,5,0)</f>
        <v/>
      </c>
      <c r="G729" s="62">
        <f>IF(vlookup(A729,'RVtools V2.1'!A:J,4,0)="non",0,1)</f>
        <v>1</v>
      </c>
      <c r="H729" s="62">
        <f>if(vlookup(A729,'RVtools V2.1'!A:K,11,0)="kube",1,0)</f>
        <v>1</v>
      </c>
      <c r="I729" s="62">
        <f t="shared" si="5"/>
        <v>0</v>
      </c>
      <c r="J729" s="62">
        <f>ifna(vlookup(A729,'Infra Study'!A:Q,17,0),0)</f>
        <v>0</v>
      </c>
      <c r="K729" s="64">
        <f>IFERROR(__xludf.DUMMYFUNCTION("N(REGEXMATCH(VLOOKUP(A729, 'RVtools V2.1'!A:H, 8, 0), ""^Serveur de fichiers""))"),0.0)</f>
        <v>0</v>
      </c>
      <c r="L729" s="64">
        <f t="shared" si="6"/>
        <v>0</v>
      </c>
      <c r="M729" s="67" t="str">
        <f>ifna(vlookup(A729,'RVtools V2.1'!A:I,8,0),"N/A")</f>
        <v>K8S-DATA-PROD</v>
      </c>
      <c r="N729" s="64">
        <f>IFERROR(__xludf.DUMMYFUNCTION("IF(REGEXMATCH(M729, ""(?i)"" &amp; JOIN(""|"", SPLIT(""kalisil"", "" ""))), 1, 0)"),0.0)</f>
        <v>0</v>
      </c>
      <c r="O729" s="64" t="str">
        <f>vlookup(A729,'RVtools V2.1'!A:H,7,0)</f>
        <v>T1</v>
      </c>
      <c r="P729" s="64">
        <f>if(vlookup(A729,'RVtools V2.1'!A:H,5,0)="oui",1,0)</f>
        <v>1</v>
      </c>
      <c r="Q729" s="64">
        <f>ifna(vlookup(A729,vCPU!A:B,2,0),"Unknown")</f>
        <v>24</v>
      </c>
      <c r="R729" s="66">
        <f>ifna(vlookup(A729,vMemory!A:C,3,0),"Unknown")</f>
        <v>48</v>
      </c>
      <c r="S729" s="66">
        <f>ifna(vlookup(A729,vDisk!A:C,3,0),"Unknown")</f>
        <v>365</v>
      </c>
      <c r="T729" s="67" t="str">
        <f t="array" ref="T729">IFS(
   L729=1, "No Lift &amp; Shift",
   J729=1, XLOOKUP(A729, 'Infra Study'!A:A, 'Infra Study'!P:P),
   I729=1, "No Lift &amp; Shift",
   H729=1, "GKE",
   K729=1, "GCNV",
   G729=1, "Lift &amp; Shift Prod",
   TRUE, "Lift &amp; Shift Noprod"
)</f>
        <v>GKE</v>
      </c>
      <c r="U729" s="67">
        <f t="shared" si="7"/>
        <v>0</v>
      </c>
      <c r="V729" s="68">
        <f>if(T729="Lift &amp; Shift Noprod",if( Y729=0,Assumptions!$B$5, Assumptions!$B$4),if(T729="Lift &amp; Shift Prod",if(AND(N729=1,O729="T1"),Assumptions!$B$6,Assumptions!$B$4),0))</f>
        <v>0</v>
      </c>
      <c r="W729" s="62">
        <f>if(V729&lt;&gt;0,if(Q729="Unknown", Assumptions!$B$42,If(Q729&gt;1,Q729,2)),0)</f>
        <v>0</v>
      </c>
      <c r="X729" s="69">
        <f>if(V729&lt;&gt;0,if(R729="Unknown", Assumptions!$B$43,R729),0)</f>
        <v>0</v>
      </c>
      <c r="Y729" s="68">
        <f t="shared" si="8"/>
        <v>0</v>
      </c>
      <c r="Z729" s="68">
        <f>if(V729&lt;&gt;0,if(  S729="Unknown", Assumptions!$B$44,S729),0)</f>
        <v>0</v>
      </c>
      <c r="AA729" s="68">
        <f>if(V729 ="N2",ifna(vlookup(W729&amp;"-"&amp;X729,'Ref. VM'!A:B,2,0),"Custom"),if(V729 ="E2" , ifna(vlookup(W729&amp;"-"&amp;X729,'Ref. VM'!D:E,2,0),"Custom"),if(V729="N2D",ifna(vlookup(W729&amp;"-"&amp;X729,'Ref. VM'!G:H,2,0),"Custom"),if(V729="N4",ifna(vlookup(W729&amp;"-"&amp;X729,'Ref. VM'!J:K,2,0),"Custom"),0))))</f>
        <v>0</v>
      </c>
      <c r="AB729" s="67">
        <f t="shared" si="9"/>
        <v>0</v>
      </c>
      <c r="AC729" s="67">
        <f t="shared" si="10"/>
        <v>0</v>
      </c>
      <c r="AD729" s="67">
        <f t="shared" si="11"/>
        <v>0</v>
      </c>
      <c r="AE729" s="62">
        <f>if(T729="Lift &amp; Shift Prod",730,if(T729="Lift &amp; Shift Noprod",Assumptions!$B$3,0))</f>
        <v>0</v>
      </c>
      <c r="AF729" s="70">
        <f>if( U729=0,0,if(Y729=0, ((vlookup(AB729,'SKU Pricing'!A:B,Assumptions!$B$2,0)*W729)+(vlookup(AC729,'SKU Pricing'!A:B,Assumptions!$B$2,0)*X729))*AE729,((vlookup(AB729,'SKU Pricing'!A:B,Assumptions!$B$2,0)*W729)+(vlookup(AC729,'SKU Pricing'!A:B,Assumptions!$B$2,0)*(W729*8))+(vlookup(AD729,'SKU Pricing'!A:B,Assumptions!$B$2,0)*(X729-(W729*8))))*AE729))</f>
        <v>0</v>
      </c>
      <c r="AG729" s="67">
        <f t="shared" si="12"/>
        <v>0</v>
      </c>
      <c r="AH729" s="70">
        <f>ifna(vlookup(AG729,'SKU Pricing'!A:B,Assumptions!$B$2,0)*W729*AE729,0)</f>
        <v>0</v>
      </c>
      <c r="AI729" s="62" t="str">
        <f t="shared" si="13"/>
        <v/>
      </c>
      <c r="AJ729" s="62" t="str">
        <f>if(V729&lt;&gt;0, if(T729="Lift &amp; Shift Noprod",Assumptions!$B$9,if(V729=Assumptions!$B$6,Assumptions!$B$10,if(P729=1,Assumptions!$B$8,Assumptions!$B$7))),"")</f>
        <v/>
      </c>
      <c r="AK729" s="69">
        <f t="shared" si="14"/>
        <v>0</v>
      </c>
      <c r="AL729" s="69">
        <f>if(AJ729="Hyperdisk Balanced",Assumptions!$B$11,0)</f>
        <v>0</v>
      </c>
      <c r="AM729" s="69">
        <f>if(AJ729="Hyperdisk Balanced",Assumptions!$B$12,0)</f>
        <v>0</v>
      </c>
      <c r="AN729" s="70">
        <f>if(AK729=0,0,if(AJ729="Hyperdisk Balanced",vlookup(AK729&amp;" provisioned space",'SKU Pricing'!A:B,Assumptions!$B$2,0)*Z729+vlookup(AK729&amp;" provisioned IOPS",'SKU Pricing'!A:B,Assumptions!$B$2,0)*AL729*730+vlookup(AK729&amp;" provisioned throughput",'SKU Pricing'!A:B,Assumptions!$B$2,0)*AM729*730,vlookup(AK729,'SKU Pricing'!A:B,Assumptions!$B$2,0)*Z729))</f>
        <v>0</v>
      </c>
      <c r="AO729" s="70">
        <f t="shared" si="15"/>
        <v>0</v>
      </c>
      <c r="AP729" s="71">
        <f t="shared" si="16"/>
        <v>0</v>
      </c>
      <c r="AQ729" s="70">
        <f>ifna(vlookup(AP729,'SKU Pricing'!A:B,Assumptions!$B$2,0)*AE729,0)</f>
        <v>0</v>
      </c>
      <c r="AR729" s="72">
        <v>0.0</v>
      </c>
    </row>
    <row r="730">
      <c r="A730" s="61" t="s">
        <v>871</v>
      </c>
      <c r="B730" s="62" t="str">
        <f>ifna(if(vlookup(A730,vOS!A:B,2,0)="","Unknown",vlookup(A730,vOS!A:B,2,0)),"Unknown")</f>
        <v>Ubuntu Linux (64-bit)</v>
      </c>
      <c r="C730" s="62">
        <f>vlookup(B730,'OS Study'!A:D,2,0)</f>
        <v>0</v>
      </c>
      <c r="D730" s="62" t="str">
        <f>vlookup(B730,'OS Study'!A:D,3,0)</f>
        <v>Linux</v>
      </c>
      <c r="E730" s="62" t="str">
        <f>vlookup(B730,'OS Study'!A:D,4,0)</f>
        <v>Ubuntu</v>
      </c>
      <c r="F730" s="63" t="str">
        <f>vlookup(B730,'OS Study'!A:E,5,0)</f>
        <v/>
      </c>
      <c r="G730" s="62">
        <f>IF(vlookup(A730,'RVtools V2.1'!A:J,4,0)="non",0,1)</f>
        <v>1</v>
      </c>
      <c r="H730" s="62">
        <f>if(vlookup(A730,'RVtools V2.1'!A:K,11,0)="kube",1,0)</f>
        <v>1</v>
      </c>
      <c r="I730" s="62">
        <f t="shared" si="5"/>
        <v>0</v>
      </c>
      <c r="J730" s="62">
        <f>ifna(vlookup(A730,'Infra Study'!A:Q,17,0),0)</f>
        <v>0</v>
      </c>
      <c r="K730" s="64">
        <f>IFERROR(__xludf.DUMMYFUNCTION("N(REGEXMATCH(VLOOKUP(A730, 'RVtools V2.1'!A:H, 8, 0), ""^Serveur de fichiers""))"),0.0)</f>
        <v>0</v>
      </c>
      <c r="L730" s="64">
        <f t="shared" si="6"/>
        <v>0</v>
      </c>
      <c r="M730" s="67" t="str">
        <f>ifna(vlookup(A730,'RVtools V2.1'!A:I,8,0),"N/A")</f>
        <v>K8S-DATA-PROD</v>
      </c>
      <c r="N730" s="64">
        <f>IFERROR(__xludf.DUMMYFUNCTION("IF(REGEXMATCH(M730, ""(?i)"" &amp; JOIN(""|"", SPLIT(""kalisil"", "" ""))), 1, 0)"),0.0)</f>
        <v>0</v>
      </c>
      <c r="O730" s="64" t="str">
        <f>vlookup(A730,'RVtools V2.1'!A:H,7,0)</f>
        <v>T1</v>
      </c>
      <c r="P730" s="64">
        <f>if(vlookup(A730,'RVtools V2.1'!A:H,5,0)="oui",1,0)</f>
        <v>1</v>
      </c>
      <c r="Q730" s="64">
        <f>ifna(vlookup(A730,vCPU!A:B,2,0),"Unknown")</f>
        <v>24</v>
      </c>
      <c r="R730" s="66">
        <f>ifna(vlookup(A730,vMemory!A:C,3,0),"Unknown")</f>
        <v>48</v>
      </c>
      <c r="S730" s="66">
        <f>ifna(vlookup(A730,vDisk!A:C,3,0),"Unknown")</f>
        <v>365</v>
      </c>
      <c r="T730" s="67" t="str">
        <f t="array" ref="T730">IFS(
   L730=1, "No Lift &amp; Shift",
   J730=1, XLOOKUP(A730, 'Infra Study'!A:A, 'Infra Study'!P:P),
   I730=1, "No Lift &amp; Shift",
   H730=1, "GKE",
   K730=1, "GCNV",
   G730=1, "Lift &amp; Shift Prod",
   TRUE, "Lift &amp; Shift Noprod"
)</f>
        <v>GKE</v>
      </c>
      <c r="U730" s="67">
        <f t="shared" si="7"/>
        <v>0</v>
      </c>
      <c r="V730" s="68">
        <f>if(T730="Lift &amp; Shift Noprod",if( Y730=0,Assumptions!$B$5, Assumptions!$B$4),if(T730="Lift &amp; Shift Prod",if(AND(N730=1,O730="T1"),Assumptions!$B$6,Assumptions!$B$4),0))</f>
        <v>0</v>
      </c>
      <c r="W730" s="62">
        <f>if(V730&lt;&gt;0,if(Q730="Unknown", Assumptions!$B$42,If(Q730&gt;1,Q730,2)),0)</f>
        <v>0</v>
      </c>
      <c r="X730" s="69">
        <f>if(V730&lt;&gt;0,if(R730="Unknown", Assumptions!$B$43,R730),0)</f>
        <v>0</v>
      </c>
      <c r="Y730" s="68">
        <f t="shared" si="8"/>
        <v>0</v>
      </c>
      <c r="Z730" s="68">
        <f>if(V730&lt;&gt;0,if(  S730="Unknown", Assumptions!$B$44,S730),0)</f>
        <v>0</v>
      </c>
      <c r="AA730" s="68">
        <f>if(V730 ="N2",ifna(vlookup(W730&amp;"-"&amp;X730,'Ref. VM'!A:B,2,0),"Custom"),if(V730 ="E2" , ifna(vlookup(W730&amp;"-"&amp;X730,'Ref. VM'!D:E,2,0),"Custom"),if(V730="N2D",ifna(vlookup(W730&amp;"-"&amp;X730,'Ref. VM'!G:H,2,0),"Custom"),if(V730="N4",ifna(vlookup(W730&amp;"-"&amp;X730,'Ref. VM'!J:K,2,0),"Custom"),0))))</f>
        <v>0</v>
      </c>
      <c r="AB730" s="67">
        <f t="shared" si="9"/>
        <v>0</v>
      </c>
      <c r="AC730" s="67">
        <f t="shared" si="10"/>
        <v>0</v>
      </c>
      <c r="AD730" s="67">
        <f t="shared" si="11"/>
        <v>0</v>
      </c>
      <c r="AE730" s="62">
        <f>if(T730="Lift &amp; Shift Prod",730,if(T730="Lift &amp; Shift Noprod",Assumptions!$B$3,0))</f>
        <v>0</v>
      </c>
      <c r="AF730" s="70">
        <f>if( U730=0,0,if(Y730=0, ((vlookup(AB730,'SKU Pricing'!A:B,Assumptions!$B$2,0)*W730)+(vlookup(AC730,'SKU Pricing'!A:B,Assumptions!$B$2,0)*X730))*AE730,((vlookup(AB730,'SKU Pricing'!A:B,Assumptions!$B$2,0)*W730)+(vlookup(AC730,'SKU Pricing'!A:B,Assumptions!$B$2,0)*(W730*8))+(vlookup(AD730,'SKU Pricing'!A:B,Assumptions!$B$2,0)*(X730-(W730*8))))*AE730))</f>
        <v>0</v>
      </c>
      <c r="AG730" s="67">
        <f t="shared" si="12"/>
        <v>0</v>
      </c>
      <c r="AH730" s="70">
        <f>ifna(vlookup(AG730,'SKU Pricing'!A:B,Assumptions!$B$2,0)*W730*AE730,0)</f>
        <v>0</v>
      </c>
      <c r="AI730" s="62" t="str">
        <f t="shared" si="13"/>
        <v/>
      </c>
      <c r="AJ730" s="62" t="str">
        <f>if(V730&lt;&gt;0, if(T730="Lift &amp; Shift Noprod",Assumptions!$B$9,if(V730=Assumptions!$B$6,Assumptions!$B$10,if(P730=1,Assumptions!$B$8,Assumptions!$B$7))),"")</f>
        <v/>
      </c>
      <c r="AK730" s="69">
        <f t="shared" si="14"/>
        <v>0</v>
      </c>
      <c r="AL730" s="69">
        <f>if(AJ730="Hyperdisk Balanced",Assumptions!$B$11,0)</f>
        <v>0</v>
      </c>
      <c r="AM730" s="69">
        <f>if(AJ730="Hyperdisk Balanced",Assumptions!$B$12,0)</f>
        <v>0</v>
      </c>
      <c r="AN730" s="70">
        <f>if(AK730=0,0,if(AJ730="Hyperdisk Balanced",vlookup(AK730&amp;" provisioned space",'SKU Pricing'!A:B,Assumptions!$B$2,0)*Z730+vlookup(AK730&amp;" provisioned IOPS",'SKU Pricing'!A:B,Assumptions!$B$2,0)*AL730*730+vlookup(AK730&amp;" provisioned throughput",'SKU Pricing'!A:B,Assumptions!$B$2,0)*AM730*730,vlookup(AK730,'SKU Pricing'!A:B,Assumptions!$B$2,0)*Z730))</f>
        <v>0</v>
      </c>
      <c r="AO730" s="70">
        <f t="shared" si="15"/>
        <v>0</v>
      </c>
      <c r="AP730" s="71">
        <f t="shared" si="16"/>
        <v>0</v>
      </c>
      <c r="AQ730" s="70">
        <f>ifna(vlookup(AP730,'SKU Pricing'!A:B,Assumptions!$B$2,0)*AE730,0)</f>
        <v>0</v>
      </c>
      <c r="AR730" s="72">
        <v>0.0</v>
      </c>
    </row>
    <row r="731">
      <c r="A731" s="61" t="s">
        <v>872</v>
      </c>
      <c r="B731" s="62" t="str">
        <f>ifna(if(vlookup(A731,vOS!A:B,2,0)="","Unknown",vlookup(A731,vOS!A:B,2,0)),"Unknown")</f>
        <v>Ubuntu Linux (64-bit)</v>
      </c>
      <c r="C731" s="62">
        <f>vlookup(B731,'OS Study'!A:D,2,0)</f>
        <v>0</v>
      </c>
      <c r="D731" s="62" t="str">
        <f>vlookup(B731,'OS Study'!A:D,3,0)</f>
        <v>Linux</v>
      </c>
      <c r="E731" s="62" t="str">
        <f>vlookup(B731,'OS Study'!A:D,4,0)</f>
        <v>Ubuntu</v>
      </c>
      <c r="F731" s="63" t="str">
        <f>vlookup(B731,'OS Study'!A:E,5,0)</f>
        <v/>
      </c>
      <c r="G731" s="62">
        <f>IF(vlookup(A731,'RVtools V2.1'!A:J,4,0)="non",0,1)</f>
        <v>1</v>
      </c>
      <c r="H731" s="62">
        <f>if(vlookup(A731,'RVtools V2.1'!A:K,11,0)="kube",1,0)</f>
        <v>1</v>
      </c>
      <c r="I731" s="62">
        <f t="shared" si="5"/>
        <v>0</v>
      </c>
      <c r="J731" s="62">
        <f>ifna(vlookup(A731,'Infra Study'!A:Q,17,0),0)</f>
        <v>0</v>
      </c>
      <c r="K731" s="64">
        <f>IFERROR(__xludf.DUMMYFUNCTION("N(REGEXMATCH(VLOOKUP(A731, 'RVtools V2.1'!A:H, 8, 0), ""^Serveur de fichiers""))"),0.0)</f>
        <v>0</v>
      </c>
      <c r="L731" s="64">
        <f t="shared" si="6"/>
        <v>0</v>
      </c>
      <c r="M731" s="67" t="str">
        <f>ifna(vlookup(A731,'RVtools V2.1'!A:I,8,0),"N/A")</f>
        <v>K8S-DATA-PROD</v>
      </c>
      <c r="N731" s="64">
        <f>IFERROR(__xludf.DUMMYFUNCTION("IF(REGEXMATCH(M731, ""(?i)"" &amp; JOIN(""|"", SPLIT(""kalisil"", "" ""))), 1, 0)"),0.0)</f>
        <v>0</v>
      </c>
      <c r="O731" s="64" t="str">
        <f>vlookup(A731,'RVtools V2.1'!A:H,7,0)</f>
        <v>T1</v>
      </c>
      <c r="P731" s="64">
        <f>if(vlookup(A731,'RVtools V2.1'!A:H,5,0)="oui",1,0)</f>
        <v>1</v>
      </c>
      <c r="Q731" s="64">
        <f>ifna(vlookup(A731,vCPU!A:B,2,0),"Unknown")</f>
        <v>24</v>
      </c>
      <c r="R731" s="66">
        <f>ifna(vlookup(A731,vMemory!A:C,3,0),"Unknown")</f>
        <v>48</v>
      </c>
      <c r="S731" s="66">
        <f>ifna(vlookup(A731,vDisk!A:C,3,0),"Unknown")</f>
        <v>365</v>
      </c>
      <c r="T731" s="67" t="str">
        <f t="array" ref="T731">IFS(
   L731=1, "No Lift &amp; Shift",
   J731=1, XLOOKUP(A731, 'Infra Study'!A:A, 'Infra Study'!P:P),
   I731=1, "No Lift &amp; Shift",
   H731=1, "GKE",
   K731=1, "GCNV",
   G731=1, "Lift &amp; Shift Prod",
   TRUE, "Lift &amp; Shift Noprod"
)</f>
        <v>GKE</v>
      </c>
      <c r="U731" s="67">
        <f t="shared" si="7"/>
        <v>0</v>
      </c>
      <c r="V731" s="68">
        <f>if(T731="Lift &amp; Shift Noprod",if( Y731=0,Assumptions!$B$5, Assumptions!$B$4),if(T731="Lift &amp; Shift Prod",if(AND(N731=1,O731="T1"),Assumptions!$B$6,Assumptions!$B$4),0))</f>
        <v>0</v>
      </c>
      <c r="W731" s="62">
        <f>if(V731&lt;&gt;0,if(Q731="Unknown", Assumptions!$B$42,If(Q731&gt;1,Q731,2)),0)</f>
        <v>0</v>
      </c>
      <c r="X731" s="69">
        <f>if(V731&lt;&gt;0,if(R731="Unknown", Assumptions!$B$43,R731),0)</f>
        <v>0</v>
      </c>
      <c r="Y731" s="68">
        <f t="shared" si="8"/>
        <v>0</v>
      </c>
      <c r="Z731" s="68">
        <f>if(V731&lt;&gt;0,if(  S731="Unknown", Assumptions!$B$44,S731),0)</f>
        <v>0</v>
      </c>
      <c r="AA731" s="68">
        <f>if(V731 ="N2",ifna(vlookup(W731&amp;"-"&amp;X731,'Ref. VM'!A:B,2,0),"Custom"),if(V731 ="E2" , ifna(vlookup(W731&amp;"-"&amp;X731,'Ref. VM'!D:E,2,0),"Custom"),if(V731="N2D",ifna(vlookup(W731&amp;"-"&amp;X731,'Ref. VM'!G:H,2,0),"Custom"),if(V731="N4",ifna(vlookup(W731&amp;"-"&amp;X731,'Ref. VM'!J:K,2,0),"Custom"),0))))</f>
        <v>0</v>
      </c>
      <c r="AB731" s="67">
        <f t="shared" si="9"/>
        <v>0</v>
      </c>
      <c r="AC731" s="67">
        <f t="shared" si="10"/>
        <v>0</v>
      </c>
      <c r="AD731" s="67">
        <f t="shared" si="11"/>
        <v>0</v>
      </c>
      <c r="AE731" s="62">
        <f>if(T731="Lift &amp; Shift Prod",730,if(T731="Lift &amp; Shift Noprod",Assumptions!$B$3,0))</f>
        <v>0</v>
      </c>
      <c r="AF731" s="70">
        <f>if( U731=0,0,if(Y731=0, ((vlookup(AB731,'SKU Pricing'!A:B,Assumptions!$B$2,0)*W731)+(vlookup(AC731,'SKU Pricing'!A:B,Assumptions!$B$2,0)*X731))*AE731,((vlookup(AB731,'SKU Pricing'!A:B,Assumptions!$B$2,0)*W731)+(vlookup(AC731,'SKU Pricing'!A:B,Assumptions!$B$2,0)*(W731*8))+(vlookup(AD731,'SKU Pricing'!A:B,Assumptions!$B$2,0)*(X731-(W731*8))))*AE731))</f>
        <v>0</v>
      </c>
      <c r="AG731" s="67">
        <f t="shared" si="12"/>
        <v>0</v>
      </c>
      <c r="AH731" s="70">
        <f>ifna(vlookup(AG731,'SKU Pricing'!A:B,Assumptions!$B$2,0)*W731*AE731,0)</f>
        <v>0</v>
      </c>
      <c r="AI731" s="62" t="str">
        <f t="shared" si="13"/>
        <v/>
      </c>
      <c r="AJ731" s="62" t="str">
        <f>if(V731&lt;&gt;0, if(T731="Lift &amp; Shift Noprod",Assumptions!$B$9,if(V731=Assumptions!$B$6,Assumptions!$B$10,if(P731=1,Assumptions!$B$8,Assumptions!$B$7))),"")</f>
        <v/>
      </c>
      <c r="AK731" s="69">
        <f t="shared" si="14"/>
        <v>0</v>
      </c>
      <c r="AL731" s="69">
        <f>if(AJ731="Hyperdisk Balanced",Assumptions!$B$11,0)</f>
        <v>0</v>
      </c>
      <c r="AM731" s="69">
        <f>if(AJ731="Hyperdisk Balanced",Assumptions!$B$12,0)</f>
        <v>0</v>
      </c>
      <c r="AN731" s="70">
        <f>if(AK731=0,0,if(AJ731="Hyperdisk Balanced",vlookup(AK731&amp;" provisioned space",'SKU Pricing'!A:B,Assumptions!$B$2,0)*Z731+vlookup(AK731&amp;" provisioned IOPS",'SKU Pricing'!A:B,Assumptions!$B$2,0)*AL731*730+vlookup(AK731&amp;" provisioned throughput",'SKU Pricing'!A:B,Assumptions!$B$2,0)*AM731*730,vlookup(AK731,'SKU Pricing'!A:B,Assumptions!$B$2,0)*Z731))</f>
        <v>0</v>
      </c>
      <c r="AO731" s="70">
        <f t="shared" si="15"/>
        <v>0</v>
      </c>
      <c r="AP731" s="71">
        <f t="shared" si="16"/>
        <v>0</v>
      </c>
      <c r="AQ731" s="70">
        <f>ifna(vlookup(AP731,'SKU Pricing'!A:B,Assumptions!$B$2,0)*AE731,0)</f>
        <v>0</v>
      </c>
      <c r="AR731" s="72">
        <v>0.0</v>
      </c>
    </row>
    <row r="732">
      <c r="A732" s="61" t="s">
        <v>873</v>
      </c>
      <c r="B732" s="62" t="str">
        <f>ifna(if(vlookup(A732,vOS!A:B,2,0)="","Unknown",vlookup(A732,vOS!A:B,2,0)),"Unknown")</f>
        <v>Ubuntu Linux (64-bit)</v>
      </c>
      <c r="C732" s="62">
        <f>vlookup(B732,'OS Study'!A:D,2,0)</f>
        <v>0</v>
      </c>
      <c r="D732" s="62" t="str">
        <f>vlookup(B732,'OS Study'!A:D,3,0)</f>
        <v>Linux</v>
      </c>
      <c r="E732" s="62" t="str">
        <f>vlookup(B732,'OS Study'!A:D,4,0)</f>
        <v>Ubuntu</v>
      </c>
      <c r="F732" s="63" t="str">
        <f>vlookup(B732,'OS Study'!A:E,5,0)</f>
        <v/>
      </c>
      <c r="G732" s="62">
        <f>IF(vlookup(A732,'RVtools V2.1'!A:J,4,0)="non",0,1)</f>
        <v>1</v>
      </c>
      <c r="H732" s="62">
        <f>if(vlookup(A732,'RVtools V2.1'!A:K,11,0)="kube",1,0)</f>
        <v>1</v>
      </c>
      <c r="I732" s="62">
        <f t="shared" si="5"/>
        <v>0</v>
      </c>
      <c r="J732" s="62">
        <f>ifna(vlookup(A732,'Infra Study'!A:Q,17,0),0)</f>
        <v>0</v>
      </c>
      <c r="K732" s="64">
        <f>IFERROR(__xludf.DUMMYFUNCTION("N(REGEXMATCH(VLOOKUP(A732, 'RVtools V2.1'!A:H, 8, 0), ""^Serveur de fichiers""))"),0.0)</f>
        <v>0</v>
      </c>
      <c r="L732" s="64">
        <f t="shared" si="6"/>
        <v>0</v>
      </c>
      <c r="M732" s="67" t="str">
        <f>ifna(vlookup(A732,'RVtools V2.1'!A:I,8,0),"N/A")</f>
        <v>K8S-HDS-STORAGE</v>
      </c>
      <c r="N732" s="64">
        <f>IFERROR(__xludf.DUMMYFUNCTION("IF(REGEXMATCH(M732, ""(?i)"" &amp; JOIN(""|"", SPLIT(""kalisil"", "" ""))), 1, 0)"),0.0)</f>
        <v>0</v>
      </c>
      <c r="O732" s="64" t="str">
        <f>vlookup(A732,'RVtools V2.1'!A:H,7,0)</f>
        <v>T1</v>
      </c>
      <c r="P732" s="64">
        <f>if(vlookup(A732,'RVtools V2.1'!A:H,5,0)="oui",1,0)</f>
        <v>1</v>
      </c>
      <c r="Q732" s="64">
        <f>ifna(vlookup(A732,vCPU!A:B,2,0),"Unknown")</f>
        <v>8</v>
      </c>
      <c r="R732" s="66">
        <f>ifna(vlookup(A732,vMemory!A:C,3,0),"Unknown")</f>
        <v>32</v>
      </c>
      <c r="S732" s="66">
        <f>ifna(vlookup(A732,vDisk!A:C,3,0),"Unknown")</f>
        <v>1421</v>
      </c>
      <c r="T732" s="67" t="str">
        <f t="array" ref="T732">IFS(
   L732=1, "No Lift &amp; Shift",
   J732=1, XLOOKUP(A732, 'Infra Study'!A:A, 'Infra Study'!P:P),
   I732=1, "No Lift &amp; Shift",
   H732=1, "GKE",
   K732=1, "GCNV",
   G732=1, "Lift &amp; Shift Prod",
   TRUE, "Lift &amp; Shift Noprod"
)</f>
        <v>GKE</v>
      </c>
      <c r="U732" s="67">
        <f t="shared" si="7"/>
        <v>0</v>
      </c>
      <c r="V732" s="68">
        <f>if(T732="Lift &amp; Shift Noprod",if( Y732=0,Assumptions!$B$5, Assumptions!$B$4),if(T732="Lift &amp; Shift Prod",if(AND(N732=1,O732="T1"),Assumptions!$B$6,Assumptions!$B$4),0))</f>
        <v>0</v>
      </c>
      <c r="W732" s="62">
        <f>if(V732&lt;&gt;0,if(Q732="Unknown", Assumptions!$B$42,If(Q732&gt;1,Q732,2)),0)</f>
        <v>0</v>
      </c>
      <c r="X732" s="69">
        <f>if(V732&lt;&gt;0,if(R732="Unknown", Assumptions!$B$43,R732),0)</f>
        <v>0</v>
      </c>
      <c r="Y732" s="68">
        <f t="shared" si="8"/>
        <v>0</v>
      </c>
      <c r="Z732" s="68">
        <f>if(V732&lt;&gt;0,if(  S732="Unknown", Assumptions!$B$44,S732),0)</f>
        <v>0</v>
      </c>
      <c r="AA732" s="68">
        <f>if(V732 ="N2",ifna(vlookup(W732&amp;"-"&amp;X732,'Ref. VM'!A:B,2,0),"Custom"),if(V732 ="E2" , ifna(vlookup(W732&amp;"-"&amp;X732,'Ref. VM'!D:E,2,0),"Custom"),if(V732="N2D",ifna(vlookup(W732&amp;"-"&amp;X732,'Ref. VM'!G:H,2,0),"Custom"),if(V732="N4",ifna(vlookup(W732&amp;"-"&amp;X732,'Ref. VM'!J:K,2,0),"Custom"),0))))</f>
        <v>0</v>
      </c>
      <c r="AB732" s="67">
        <f t="shared" si="9"/>
        <v>0</v>
      </c>
      <c r="AC732" s="67">
        <f t="shared" si="10"/>
        <v>0</v>
      </c>
      <c r="AD732" s="67">
        <f t="shared" si="11"/>
        <v>0</v>
      </c>
      <c r="AE732" s="62">
        <f>if(T732="Lift &amp; Shift Prod",730,if(T732="Lift &amp; Shift Noprod",Assumptions!$B$3,0))</f>
        <v>0</v>
      </c>
      <c r="AF732" s="70">
        <f>if( U732=0,0,if(Y732=0, ((vlookup(AB732,'SKU Pricing'!A:B,Assumptions!$B$2,0)*W732)+(vlookup(AC732,'SKU Pricing'!A:B,Assumptions!$B$2,0)*X732))*AE732,((vlookup(AB732,'SKU Pricing'!A:B,Assumptions!$B$2,0)*W732)+(vlookup(AC732,'SKU Pricing'!A:B,Assumptions!$B$2,0)*(W732*8))+(vlookup(AD732,'SKU Pricing'!A:B,Assumptions!$B$2,0)*(X732-(W732*8))))*AE732))</f>
        <v>0</v>
      </c>
      <c r="AG732" s="67">
        <f t="shared" si="12"/>
        <v>0</v>
      </c>
      <c r="AH732" s="70">
        <f>ifna(vlookup(AG732,'SKU Pricing'!A:B,Assumptions!$B$2,0)*W732*AE732,0)</f>
        <v>0</v>
      </c>
      <c r="AI732" s="62" t="str">
        <f t="shared" si="13"/>
        <v/>
      </c>
      <c r="AJ732" s="62" t="str">
        <f>if(V732&lt;&gt;0, if(T732="Lift &amp; Shift Noprod",Assumptions!$B$9,if(V732=Assumptions!$B$6,Assumptions!$B$10,if(P732=1,Assumptions!$B$8,Assumptions!$B$7))),"")</f>
        <v/>
      </c>
      <c r="AK732" s="69">
        <f t="shared" si="14"/>
        <v>0</v>
      </c>
      <c r="AL732" s="69">
        <f>if(AJ732="Hyperdisk Balanced",Assumptions!$B$11,0)</f>
        <v>0</v>
      </c>
      <c r="AM732" s="69">
        <f>if(AJ732="Hyperdisk Balanced",Assumptions!$B$12,0)</f>
        <v>0</v>
      </c>
      <c r="AN732" s="70">
        <f>if(AK732=0,0,if(AJ732="Hyperdisk Balanced",vlookup(AK732&amp;" provisioned space",'SKU Pricing'!A:B,Assumptions!$B$2,0)*Z732+vlookup(AK732&amp;" provisioned IOPS",'SKU Pricing'!A:B,Assumptions!$B$2,0)*AL732*730+vlookup(AK732&amp;" provisioned throughput",'SKU Pricing'!A:B,Assumptions!$B$2,0)*AM732*730,vlookup(AK732,'SKU Pricing'!A:B,Assumptions!$B$2,0)*Z732))</f>
        <v>0</v>
      </c>
      <c r="AO732" s="70">
        <f t="shared" si="15"/>
        <v>0</v>
      </c>
      <c r="AP732" s="71">
        <f t="shared" si="16"/>
        <v>0</v>
      </c>
      <c r="AQ732" s="70">
        <f>ifna(vlookup(AP732,'SKU Pricing'!A:B,Assumptions!$B$2,0)*AE732,0)</f>
        <v>0</v>
      </c>
      <c r="AR732" s="72">
        <v>0.0</v>
      </c>
    </row>
    <row r="733">
      <c r="A733" s="61" t="s">
        <v>874</v>
      </c>
      <c r="B733" s="62" t="str">
        <f>ifna(if(vlookup(A733,vOS!A:B,2,0)="","Unknown",vlookup(A733,vOS!A:B,2,0)),"Unknown")</f>
        <v>Ubuntu Linux (64-bit)</v>
      </c>
      <c r="C733" s="62">
        <f>vlookup(B733,'OS Study'!A:D,2,0)</f>
        <v>0</v>
      </c>
      <c r="D733" s="62" t="str">
        <f>vlookup(B733,'OS Study'!A:D,3,0)</f>
        <v>Linux</v>
      </c>
      <c r="E733" s="62" t="str">
        <f>vlookup(B733,'OS Study'!A:D,4,0)</f>
        <v>Ubuntu</v>
      </c>
      <c r="F733" s="63" t="str">
        <f>vlookup(B733,'OS Study'!A:E,5,0)</f>
        <v/>
      </c>
      <c r="G733" s="62">
        <f>IF(vlookup(A733,'RVtools V2.1'!A:J,4,0)="non",0,1)</f>
        <v>1</v>
      </c>
      <c r="H733" s="62">
        <f>if(vlookup(A733,'RVtools V2.1'!A:K,11,0)="kube",1,0)</f>
        <v>1</v>
      </c>
      <c r="I733" s="62">
        <f t="shared" si="5"/>
        <v>0</v>
      </c>
      <c r="J733" s="62">
        <f>ifna(vlookup(A733,'Infra Study'!A:Q,17,0),0)</f>
        <v>0</v>
      </c>
      <c r="K733" s="64">
        <f>IFERROR(__xludf.DUMMYFUNCTION("N(REGEXMATCH(VLOOKUP(A733, 'RVtools V2.1'!A:H, 8, 0), ""^Serveur de fichiers""))"),0.0)</f>
        <v>0</v>
      </c>
      <c r="L733" s="64">
        <f t="shared" si="6"/>
        <v>0</v>
      </c>
      <c r="M733" s="67" t="str">
        <f>ifna(vlookup(A733,'RVtools V2.1'!A:I,8,0),"N/A")</f>
        <v>K8S-HDS-STORAGE</v>
      </c>
      <c r="N733" s="64">
        <f>IFERROR(__xludf.DUMMYFUNCTION("IF(REGEXMATCH(M733, ""(?i)"" &amp; JOIN(""|"", SPLIT(""kalisil"", "" ""))), 1, 0)"),0.0)</f>
        <v>0</v>
      </c>
      <c r="O733" s="64" t="str">
        <f>vlookup(A733,'RVtools V2.1'!A:H,7,0)</f>
        <v>T1</v>
      </c>
      <c r="P733" s="64">
        <f>if(vlookup(A733,'RVtools V2.1'!A:H,5,0)="oui",1,0)</f>
        <v>1</v>
      </c>
      <c r="Q733" s="64">
        <f>ifna(vlookup(A733,vCPU!A:B,2,0),"Unknown")</f>
        <v>8</v>
      </c>
      <c r="R733" s="66">
        <f>ifna(vlookup(A733,vMemory!A:C,3,0),"Unknown")</f>
        <v>32</v>
      </c>
      <c r="S733" s="66">
        <f>ifna(vlookup(A733,vDisk!A:C,3,0),"Unknown")</f>
        <v>1421</v>
      </c>
      <c r="T733" s="67" t="str">
        <f t="array" ref="T733">IFS(
   L733=1, "No Lift &amp; Shift",
   J733=1, XLOOKUP(A733, 'Infra Study'!A:A, 'Infra Study'!P:P),
   I733=1, "No Lift &amp; Shift",
   H733=1, "GKE",
   K733=1, "GCNV",
   G733=1, "Lift &amp; Shift Prod",
   TRUE, "Lift &amp; Shift Noprod"
)</f>
        <v>GKE</v>
      </c>
      <c r="U733" s="67">
        <f t="shared" si="7"/>
        <v>0</v>
      </c>
      <c r="V733" s="68">
        <f>if(T733="Lift &amp; Shift Noprod",if( Y733=0,Assumptions!$B$5, Assumptions!$B$4),if(T733="Lift &amp; Shift Prod",if(AND(N733=1,O733="T1"),Assumptions!$B$6,Assumptions!$B$4),0))</f>
        <v>0</v>
      </c>
      <c r="W733" s="62">
        <f>if(V733&lt;&gt;0,if(Q733="Unknown", Assumptions!$B$42,If(Q733&gt;1,Q733,2)),0)</f>
        <v>0</v>
      </c>
      <c r="X733" s="69">
        <f>if(V733&lt;&gt;0,if(R733="Unknown", Assumptions!$B$43,R733),0)</f>
        <v>0</v>
      </c>
      <c r="Y733" s="68">
        <f t="shared" si="8"/>
        <v>0</v>
      </c>
      <c r="Z733" s="68">
        <f>if(V733&lt;&gt;0,if(  S733="Unknown", Assumptions!$B$44,S733),0)</f>
        <v>0</v>
      </c>
      <c r="AA733" s="68">
        <f>if(V733 ="N2",ifna(vlookup(W733&amp;"-"&amp;X733,'Ref. VM'!A:B,2,0),"Custom"),if(V733 ="E2" , ifna(vlookup(W733&amp;"-"&amp;X733,'Ref. VM'!D:E,2,0),"Custom"),if(V733="N2D",ifna(vlookup(W733&amp;"-"&amp;X733,'Ref. VM'!G:H,2,0),"Custom"),if(V733="N4",ifna(vlookup(W733&amp;"-"&amp;X733,'Ref. VM'!J:K,2,0),"Custom"),0))))</f>
        <v>0</v>
      </c>
      <c r="AB733" s="67">
        <f t="shared" si="9"/>
        <v>0</v>
      </c>
      <c r="AC733" s="67">
        <f t="shared" si="10"/>
        <v>0</v>
      </c>
      <c r="AD733" s="67">
        <f t="shared" si="11"/>
        <v>0</v>
      </c>
      <c r="AE733" s="62">
        <f>if(T733="Lift &amp; Shift Prod",730,if(T733="Lift &amp; Shift Noprod",Assumptions!$B$3,0))</f>
        <v>0</v>
      </c>
      <c r="AF733" s="70">
        <f>if( U733=0,0,if(Y733=0, ((vlookup(AB733,'SKU Pricing'!A:B,Assumptions!$B$2,0)*W733)+(vlookup(AC733,'SKU Pricing'!A:B,Assumptions!$B$2,0)*X733))*AE733,((vlookup(AB733,'SKU Pricing'!A:B,Assumptions!$B$2,0)*W733)+(vlookup(AC733,'SKU Pricing'!A:B,Assumptions!$B$2,0)*(W733*8))+(vlookup(AD733,'SKU Pricing'!A:B,Assumptions!$B$2,0)*(X733-(W733*8))))*AE733))</f>
        <v>0</v>
      </c>
      <c r="AG733" s="67">
        <f t="shared" si="12"/>
        <v>0</v>
      </c>
      <c r="AH733" s="70">
        <f>ifna(vlookup(AG733,'SKU Pricing'!A:B,Assumptions!$B$2,0)*W733*AE733,0)</f>
        <v>0</v>
      </c>
      <c r="AI733" s="62" t="str">
        <f t="shared" si="13"/>
        <v/>
      </c>
      <c r="AJ733" s="62" t="str">
        <f>if(V733&lt;&gt;0, if(T733="Lift &amp; Shift Noprod",Assumptions!$B$9,if(V733=Assumptions!$B$6,Assumptions!$B$10,if(P733=1,Assumptions!$B$8,Assumptions!$B$7))),"")</f>
        <v/>
      </c>
      <c r="AK733" s="69">
        <f t="shared" si="14"/>
        <v>0</v>
      </c>
      <c r="AL733" s="69">
        <f>if(AJ733="Hyperdisk Balanced",Assumptions!$B$11,0)</f>
        <v>0</v>
      </c>
      <c r="AM733" s="69">
        <f>if(AJ733="Hyperdisk Balanced",Assumptions!$B$12,0)</f>
        <v>0</v>
      </c>
      <c r="AN733" s="70">
        <f>if(AK733=0,0,if(AJ733="Hyperdisk Balanced",vlookup(AK733&amp;" provisioned space",'SKU Pricing'!A:B,Assumptions!$B$2,0)*Z733+vlookup(AK733&amp;" provisioned IOPS",'SKU Pricing'!A:B,Assumptions!$B$2,0)*AL733*730+vlookup(AK733&amp;" provisioned throughput",'SKU Pricing'!A:B,Assumptions!$B$2,0)*AM733*730,vlookup(AK733,'SKU Pricing'!A:B,Assumptions!$B$2,0)*Z733))</f>
        <v>0</v>
      </c>
      <c r="AO733" s="70">
        <f t="shared" si="15"/>
        <v>0</v>
      </c>
      <c r="AP733" s="71">
        <f t="shared" si="16"/>
        <v>0</v>
      </c>
      <c r="AQ733" s="70">
        <f>ifna(vlookup(AP733,'SKU Pricing'!A:B,Assumptions!$B$2,0)*AE733,0)</f>
        <v>0</v>
      </c>
      <c r="AR733" s="72">
        <v>0.0</v>
      </c>
    </row>
    <row r="734">
      <c r="A734" s="61" t="s">
        <v>875</v>
      </c>
      <c r="B734" s="62" t="str">
        <f>ifna(if(vlookup(A734,vOS!A:B,2,0)="","Unknown",vlookup(A734,vOS!A:B,2,0)),"Unknown")</f>
        <v>Ubuntu Linux (64-bit)</v>
      </c>
      <c r="C734" s="62">
        <f>vlookup(B734,'OS Study'!A:D,2,0)</f>
        <v>0</v>
      </c>
      <c r="D734" s="62" t="str">
        <f>vlookup(B734,'OS Study'!A:D,3,0)</f>
        <v>Linux</v>
      </c>
      <c r="E734" s="62" t="str">
        <f>vlookup(B734,'OS Study'!A:D,4,0)</f>
        <v>Ubuntu</v>
      </c>
      <c r="F734" s="63" t="str">
        <f>vlookup(B734,'OS Study'!A:E,5,0)</f>
        <v/>
      </c>
      <c r="G734" s="62">
        <f>IF(vlookup(A734,'RVtools V2.1'!A:J,4,0)="non",0,1)</f>
        <v>1</v>
      </c>
      <c r="H734" s="62">
        <f>if(vlookup(A734,'RVtools V2.1'!A:K,11,0)="kube",1,0)</f>
        <v>1</v>
      </c>
      <c r="I734" s="62">
        <f t="shared" si="5"/>
        <v>0</v>
      </c>
      <c r="J734" s="62">
        <f>ifna(vlookup(A734,'Infra Study'!A:Q,17,0),0)</f>
        <v>0</v>
      </c>
      <c r="K734" s="64">
        <f>IFERROR(__xludf.DUMMYFUNCTION("N(REGEXMATCH(VLOOKUP(A734, 'RVtools V2.1'!A:H, 8, 0), ""^Serveur de fichiers""))"),0.0)</f>
        <v>0</v>
      </c>
      <c r="L734" s="64">
        <f t="shared" si="6"/>
        <v>0</v>
      </c>
      <c r="M734" s="67" t="str">
        <f>ifna(vlookup(A734,'RVtools V2.1'!A:I,8,0),"N/A")</f>
        <v>K8S-HDS-STORAGE</v>
      </c>
      <c r="N734" s="64">
        <f>IFERROR(__xludf.DUMMYFUNCTION("IF(REGEXMATCH(M734, ""(?i)"" &amp; JOIN(""|"", SPLIT(""kalisil"", "" ""))), 1, 0)"),0.0)</f>
        <v>0</v>
      </c>
      <c r="O734" s="64" t="str">
        <f>vlookup(A734,'RVtools V2.1'!A:H,7,0)</f>
        <v>T1</v>
      </c>
      <c r="P734" s="64">
        <f>if(vlookup(A734,'RVtools V2.1'!A:H,5,0)="oui",1,0)</f>
        <v>1</v>
      </c>
      <c r="Q734" s="64">
        <f>ifna(vlookup(A734,vCPU!A:B,2,0),"Unknown")</f>
        <v>8</v>
      </c>
      <c r="R734" s="66">
        <f>ifna(vlookup(A734,vMemory!A:C,3,0),"Unknown")</f>
        <v>32</v>
      </c>
      <c r="S734" s="66">
        <f>ifna(vlookup(A734,vDisk!A:C,3,0),"Unknown")</f>
        <v>1421</v>
      </c>
      <c r="T734" s="67" t="str">
        <f t="array" ref="T734">IFS(
   L734=1, "No Lift &amp; Shift",
   J734=1, XLOOKUP(A734, 'Infra Study'!A:A, 'Infra Study'!P:P),
   I734=1, "No Lift &amp; Shift",
   H734=1, "GKE",
   K734=1, "GCNV",
   G734=1, "Lift &amp; Shift Prod",
   TRUE, "Lift &amp; Shift Noprod"
)</f>
        <v>GKE</v>
      </c>
      <c r="U734" s="67">
        <f t="shared" si="7"/>
        <v>0</v>
      </c>
      <c r="V734" s="68">
        <f>if(T734="Lift &amp; Shift Noprod",if( Y734=0,Assumptions!$B$5, Assumptions!$B$4),if(T734="Lift &amp; Shift Prod",if(AND(N734=1,O734="T1"),Assumptions!$B$6,Assumptions!$B$4),0))</f>
        <v>0</v>
      </c>
      <c r="W734" s="62">
        <f>if(V734&lt;&gt;0,if(Q734="Unknown", Assumptions!$B$42,If(Q734&gt;1,Q734,2)),0)</f>
        <v>0</v>
      </c>
      <c r="X734" s="69">
        <f>if(V734&lt;&gt;0,if(R734="Unknown", Assumptions!$B$43,R734),0)</f>
        <v>0</v>
      </c>
      <c r="Y734" s="68">
        <f t="shared" si="8"/>
        <v>0</v>
      </c>
      <c r="Z734" s="68">
        <f>if(V734&lt;&gt;0,if(  S734="Unknown", Assumptions!$B$44,S734),0)</f>
        <v>0</v>
      </c>
      <c r="AA734" s="68">
        <f>if(V734 ="N2",ifna(vlookup(W734&amp;"-"&amp;X734,'Ref. VM'!A:B,2,0),"Custom"),if(V734 ="E2" , ifna(vlookup(W734&amp;"-"&amp;X734,'Ref. VM'!D:E,2,0),"Custom"),if(V734="N2D",ifna(vlookup(W734&amp;"-"&amp;X734,'Ref. VM'!G:H,2,0),"Custom"),if(V734="N4",ifna(vlookup(W734&amp;"-"&amp;X734,'Ref. VM'!J:K,2,0),"Custom"),0))))</f>
        <v>0</v>
      </c>
      <c r="AB734" s="67">
        <f t="shared" si="9"/>
        <v>0</v>
      </c>
      <c r="AC734" s="67">
        <f t="shared" si="10"/>
        <v>0</v>
      </c>
      <c r="AD734" s="67">
        <f t="shared" si="11"/>
        <v>0</v>
      </c>
      <c r="AE734" s="62">
        <f>if(T734="Lift &amp; Shift Prod",730,if(T734="Lift &amp; Shift Noprod",Assumptions!$B$3,0))</f>
        <v>0</v>
      </c>
      <c r="AF734" s="70">
        <f>if( U734=0,0,if(Y734=0, ((vlookup(AB734,'SKU Pricing'!A:B,Assumptions!$B$2,0)*W734)+(vlookup(AC734,'SKU Pricing'!A:B,Assumptions!$B$2,0)*X734))*AE734,((vlookup(AB734,'SKU Pricing'!A:B,Assumptions!$B$2,0)*W734)+(vlookup(AC734,'SKU Pricing'!A:B,Assumptions!$B$2,0)*(W734*8))+(vlookup(AD734,'SKU Pricing'!A:B,Assumptions!$B$2,0)*(X734-(W734*8))))*AE734))</f>
        <v>0</v>
      </c>
      <c r="AG734" s="67">
        <f t="shared" si="12"/>
        <v>0</v>
      </c>
      <c r="AH734" s="70">
        <f>ifna(vlookup(AG734,'SKU Pricing'!A:B,Assumptions!$B$2,0)*W734*AE734,0)</f>
        <v>0</v>
      </c>
      <c r="AI734" s="62" t="str">
        <f t="shared" si="13"/>
        <v/>
      </c>
      <c r="AJ734" s="62" t="str">
        <f>if(V734&lt;&gt;0, if(T734="Lift &amp; Shift Noprod",Assumptions!$B$9,if(V734=Assumptions!$B$6,Assumptions!$B$10,if(P734=1,Assumptions!$B$8,Assumptions!$B$7))),"")</f>
        <v/>
      </c>
      <c r="AK734" s="69">
        <f t="shared" si="14"/>
        <v>0</v>
      </c>
      <c r="AL734" s="69">
        <f>if(AJ734="Hyperdisk Balanced",Assumptions!$B$11,0)</f>
        <v>0</v>
      </c>
      <c r="AM734" s="69">
        <f>if(AJ734="Hyperdisk Balanced",Assumptions!$B$12,0)</f>
        <v>0</v>
      </c>
      <c r="AN734" s="70">
        <f>if(AK734=0,0,if(AJ734="Hyperdisk Balanced",vlookup(AK734&amp;" provisioned space",'SKU Pricing'!A:B,Assumptions!$B$2,0)*Z734+vlookup(AK734&amp;" provisioned IOPS",'SKU Pricing'!A:B,Assumptions!$B$2,0)*AL734*730+vlookup(AK734&amp;" provisioned throughput",'SKU Pricing'!A:B,Assumptions!$B$2,0)*AM734*730,vlookup(AK734,'SKU Pricing'!A:B,Assumptions!$B$2,0)*Z734))</f>
        <v>0</v>
      </c>
      <c r="AO734" s="70">
        <f t="shared" si="15"/>
        <v>0</v>
      </c>
      <c r="AP734" s="71">
        <f t="shared" si="16"/>
        <v>0</v>
      </c>
      <c r="AQ734" s="70">
        <f>ifna(vlookup(AP734,'SKU Pricing'!A:B,Assumptions!$B$2,0)*AE734,0)</f>
        <v>0</v>
      </c>
      <c r="AR734" s="72">
        <v>0.0</v>
      </c>
    </row>
    <row r="735">
      <c r="A735" s="61" t="s">
        <v>876</v>
      </c>
      <c r="B735" s="62" t="str">
        <f>ifna(if(vlookup(A735,vOS!A:B,2,0)="","Unknown",vlookup(A735,vOS!A:B,2,0)),"Unknown")</f>
        <v>Ubuntu Linux (64-bit)</v>
      </c>
      <c r="C735" s="62">
        <f>vlookup(B735,'OS Study'!A:D,2,0)</f>
        <v>0</v>
      </c>
      <c r="D735" s="62" t="str">
        <f>vlookup(B735,'OS Study'!A:D,3,0)</f>
        <v>Linux</v>
      </c>
      <c r="E735" s="62" t="str">
        <f>vlookup(B735,'OS Study'!A:D,4,0)</f>
        <v>Ubuntu</v>
      </c>
      <c r="F735" s="63" t="str">
        <f>vlookup(B735,'OS Study'!A:E,5,0)</f>
        <v/>
      </c>
      <c r="G735" s="62">
        <f>IF(vlookup(A735,'RVtools V2.1'!A:J,4,0)="non",0,1)</f>
        <v>1</v>
      </c>
      <c r="H735" s="62">
        <f>if(vlookup(A735,'RVtools V2.1'!A:K,11,0)="kube",1,0)</f>
        <v>1</v>
      </c>
      <c r="I735" s="62">
        <f t="shared" si="5"/>
        <v>0</v>
      </c>
      <c r="J735" s="62">
        <f>ifna(vlookup(A735,'Infra Study'!A:Q,17,0),0)</f>
        <v>0</v>
      </c>
      <c r="K735" s="64">
        <f>IFERROR(__xludf.DUMMYFUNCTION("N(REGEXMATCH(VLOOKUP(A735, 'RVtools V2.1'!A:H, 8, 0), ""^Serveur de fichiers""))"),0.0)</f>
        <v>0</v>
      </c>
      <c r="L735" s="64">
        <f t="shared" si="6"/>
        <v>0</v>
      </c>
      <c r="M735" s="67" t="str">
        <f>ifna(vlookup(A735,'RVtools V2.1'!A:I,8,0),"N/A")</f>
        <v>K8S-HDS-STORAGE</v>
      </c>
      <c r="N735" s="64">
        <f>IFERROR(__xludf.DUMMYFUNCTION("IF(REGEXMATCH(M735, ""(?i)"" &amp; JOIN(""|"", SPLIT(""kalisil"", "" ""))), 1, 0)"),0.0)</f>
        <v>0</v>
      </c>
      <c r="O735" s="64" t="str">
        <f>vlookup(A735,'RVtools V2.1'!A:H,7,0)</f>
        <v>T1</v>
      </c>
      <c r="P735" s="64">
        <f>if(vlookup(A735,'RVtools V2.1'!A:H,5,0)="oui",1,0)</f>
        <v>1</v>
      </c>
      <c r="Q735" s="64">
        <f>ifna(vlookup(A735,vCPU!A:B,2,0),"Unknown")</f>
        <v>8</v>
      </c>
      <c r="R735" s="66">
        <f>ifna(vlookup(A735,vMemory!A:C,3,0),"Unknown")</f>
        <v>32</v>
      </c>
      <c r="S735" s="66">
        <f>ifna(vlookup(A735,vDisk!A:C,3,0),"Unknown")</f>
        <v>1421</v>
      </c>
      <c r="T735" s="67" t="str">
        <f t="array" ref="T735">IFS(
   L735=1, "No Lift &amp; Shift",
   J735=1, XLOOKUP(A735, 'Infra Study'!A:A, 'Infra Study'!P:P),
   I735=1, "No Lift &amp; Shift",
   H735=1, "GKE",
   K735=1, "GCNV",
   G735=1, "Lift &amp; Shift Prod",
   TRUE, "Lift &amp; Shift Noprod"
)</f>
        <v>GKE</v>
      </c>
      <c r="U735" s="67">
        <f t="shared" si="7"/>
        <v>0</v>
      </c>
      <c r="V735" s="68">
        <f>if(T735="Lift &amp; Shift Noprod",if( Y735=0,Assumptions!$B$5, Assumptions!$B$4),if(T735="Lift &amp; Shift Prod",if(AND(N735=1,O735="T1"),Assumptions!$B$6,Assumptions!$B$4),0))</f>
        <v>0</v>
      </c>
      <c r="W735" s="62">
        <f>if(V735&lt;&gt;0,if(Q735="Unknown", Assumptions!$B$42,If(Q735&gt;1,Q735,2)),0)</f>
        <v>0</v>
      </c>
      <c r="X735" s="69">
        <f>if(V735&lt;&gt;0,if(R735="Unknown", Assumptions!$B$43,R735),0)</f>
        <v>0</v>
      </c>
      <c r="Y735" s="68">
        <f t="shared" si="8"/>
        <v>0</v>
      </c>
      <c r="Z735" s="68">
        <f>if(V735&lt;&gt;0,if(  S735="Unknown", Assumptions!$B$44,S735),0)</f>
        <v>0</v>
      </c>
      <c r="AA735" s="68">
        <f>if(V735 ="N2",ifna(vlookup(W735&amp;"-"&amp;X735,'Ref. VM'!A:B,2,0),"Custom"),if(V735 ="E2" , ifna(vlookup(W735&amp;"-"&amp;X735,'Ref. VM'!D:E,2,0),"Custom"),if(V735="N2D",ifna(vlookup(W735&amp;"-"&amp;X735,'Ref. VM'!G:H,2,0),"Custom"),if(V735="N4",ifna(vlookup(W735&amp;"-"&amp;X735,'Ref. VM'!J:K,2,0),"Custom"),0))))</f>
        <v>0</v>
      </c>
      <c r="AB735" s="67">
        <f t="shared" si="9"/>
        <v>0</v>
      </c>
      <c r="AC735" s="67">
        <f t="shared" si="10"/>
        <v>0</v>
      </c>
      <c r="AD735" s="67">
        <f t="shared" si="11"/>
        <v>0</v>
      </c>
      <c r="AE735" s="62">
        <f>if(T735="Lift &amp; Shift Prod",730,if(T735="Lift &amp; Shift Noprod",Assumptions!$B$3,0))</f>
        <v>0</v>
      </c>
      <c r="AF735" s="70">
        <f>if( U735=0,0,if(Y735=0, ((vlookup(AB735,'SKU Pricing'!A:B,Assumptions!$B$2,0)*W735)+(vlookup(AC735,'SKU Pricing'!A:B,Assumptions!$B$2,0)*X735))*AE735,((vlookup(AB735,'SKU Pricing'!A:B,Assumptions!$B$2,0)*W735)+(vlookup(AC735,'SKU Pricing'!A:B,Assumptions!$B$2,0)*(W735*8))+(vlookup(AD735,'SKU Pricing'!A:B,Assumptions!$B$2,0)*(X735-(W735*8))))*AE735))</f>
        <v>0</v>
      </c>
      <c r="AG735" s="67">
        <f t="shared" si="12"/>
        <v>0</v>
      </c>
      <c r="AH735" s="70">
        <f>ifna(vlookup(AG735,'SKU Pricing'!A:B,Assumptions!$B$2,0)*W735*AE735,0)</f>
        <v>0</v>
      </c>
      <c r="AI735" s="62" t="str">
        <f t="shared" si="13"/>
        <v/>
      </c>
      <c r="AJ735" s="62" t="str">
        <f>if(V735&lt;&gt;0, if(T735="Lift &amp; Shift Noprod",Assumptions!$B$9,if(V735=Assumptions!$B$6,Assumptions!$B$10,if(P735=1,Assumptions!$B$8,Assumptions!$B$7))),"")</f>
        <v/>
      </c>
      <c r="AK735" s="69">
        <f t="shared" si="14"/>
        <v>0</v>
      </c>
      <c r="AL735" s="69">
        <f>if(AJ735="Hyperdisk Balanced",Assumptions!$B$11,0)</f>
        <v>0</v>
      </c>
      <c r="AM735" s="69">
        <f>if(AJ735="Hyperdisk Balanced",Assumptions!$B$12,0)</f>
        <v>0</v>
      </c>
      <c r="AN735" s="70">
        <f>if(AK735=0,0,if(AJ735="Hyperdisk Balanced",vlookup(AK735&amp;" provisioned space",'SKU Pricing'!A:B,Assumptions!$B$2,0)*Z735+vlookup(AK735&amp;" provisioned IOPS",'SKU Pricing'!A:B,Assumptions!$B$2,0)*AL735*730+vlookup(AK735&amp;" provisioned throughput",'SKU Pricing'!A:B,Assumptions!$B$2,0)*AM735*730,vlookup(AK735,'SKU Pricing'!A:B,Assumptions!$B$2,0)*Z735))</f>
        <v>0</v>
      </c>
      <c r="AO735" s="70">
        <f t="shared" si="15"/>
        <v>0</v>
      </c>
      <c r="AP735" s="71">
        <f t="shared" si="16"/>
        <v>0</v>
      </c>
      <c r="AQ735" s="70">
        <f>ifna(vlookup(AP735,'SKU Pricing'!A:B,Assumptions!$B$2,0)*AE735,0)</f>
        <v>0</v>
      </c>
      <c r="AR735" s="72">
        <v>0.0</v>
      </c>
    </row>
    <row r="736">
      <c r="A736" s="61" t="s">
        <v>877</v>
      </c>
      <c r="B736" s="62" t="str">
        <f>ifna(if(vlookup(A736,vOS!A:B,2,0)="","Unknown",vlookup(A736,vOS!A:B,2,0)),"Unknown")</f>
        <v>Ubuntu Linux (64-bit)</v>
      </c>
      <c r="C736" s="62">
        <f>vlookup(B736,'OS Study'!A:D,2,0)</f>
        <v>0</v>
      </c>
      <c r="D736" s="62" t="str">
        <f>vlookup(B736,'OS Study'!A:D,3,0)</f>
        <v>Linux</v>
      </c>
      <c r="E736" s="62" t="str">
        <f>vlookup(B736,'OS Study'!A:D,4,0)</f>
        <v>Ubuntu</v>
      </c>
      <c r="F736" s="63" t="str">
        <f>vlookup(B736,'OS Study'!A:E,5,0)</f>
        <v/>
      </c>
      <c r="G736" s="62">
        <f>IF(vlookup(A736,'RVtools V2.1'!A:J,4,0)="non",0,1)</f>
        <v>1</v>
      </c>
      <c r="H736" s="62">
        <f>if(vlookup(A736,'RVtools V2.1'!A:K,11,0)="kube",1,0)</f>
        <v>1</v>
      </c>
      <c r="I736" s="62">
        <f t="shared" si="5"/>
        <v>0</v>
      </c>
      <c r="J736" s="62">
        <f>ifna(vlookup(A736,'Infra Study'!A:Q,17,0),0)</f>
        <v>0</v>
      </c>
      <c r="K736" s="64">
        <f>IFERROR(__xludf.DUMMYFUNCTION("N(REGEXMATCH(VLOOKUP(A736, 'RVtools V2.1'!A:H, 8, 0), ""^Serveur de fichiers""))"),0.0)</f>
        <v>0</v>
      </c>
      <c r="L736" s="64">
        <f t="shared" si="6"/>
        <v>0</v>
      </c>
      <c r="M736" s="67" t="str">
        <f>ifna(vlookup(A736,'RVtools V2.1'!A:I,8,0),"N/A")</f>
        <v>K8S-HDS-DATA-STAGING</v>
      </c>
      <c r="N736" s="64">
        <f>IFERROR(__xludf.DUMMYFUNCTION("IF(REGEXMATCH(M736, ""(?i)"" &amp; JOIN(""|"", SPLIT(""kalisil"", "" ""))), 1, 0)"),0.0)</f>
        <v>0</v>
      </c>
      <c r="O736" s="64" t="str">
        <f>vlookup(A736,'RVtools V2.1'!A:H,7,0)</f>
        <v>T1</v>
      </c>
      <c r="P736" s="64">
        <f>if(vlookup(A736,'RVtools V2.1'!A:H,5,0)="oui",1,0)</f>
        <v>1</v>
      </c>
      <c r="Q736" s="64">
        <f>ifna(vlookup(A736,vCPU!A:B,2,0),"Unknown")</f>
        <v>2</v>
      </c>
      <c r="R736" s="66">
        <f>ifna(vlookup(A736,vMemory!A:C,3,0),"Unknown")</f>
        <v>1</v>
      </c>
      <c r="S736" s="66">
        <f>ifna(vlookup(A736,vDisk!A:C,3,0),"Unknown")</f>
        <v>14</v>
      </c>
      <c r="T736" s="67" t="str">
        <f t="array" ref="T736">IFS(
   L736=1, "No Lift &amp; Shift",
   J736=1, XLOOKUP(A736, 'Infra Study'!A:A, 'Infra Study'!P:P),
   I736=1, "No Lift &amp; Shift",
   H736=1, "GKE",
   K736=1, "GCNV",
   G736=1, "Lift &amp; Shift Prod",
   TRUE, "Lift &amp; Shift Noprod"
)</f>
        <v>GKE</v>
      </c>
      <c r="U736" s="67">
        <f t="shared" si="7"/>
        <v>0</v>
      </c>
      <c r="V736" s="68">
        <f>if(T736="Lift &amp; Shift Noprod",if( Y736=0,Assumptions!$B$5, Assumptions!$B$4),if(T736="Lift &amp; Shift Prod",if(AND(N736=1,O736="T1"),Assumptions!$B$6,Assumptions!$B$4),0))</f>
        <v>0</v>
      </c>
      <c r="W736" s="62">
        <f>if(V736&lt;&gt;0,if(Q736="Unknown", Assumptions!$B$42,If(Q736&gt;1,Q736,2)),0)</f>
        <v>0</v>
      </c>
      <c r="X736" s="69">
        <f>if(V736&lt;&gt;0,if(R736="Unknown", Assumptions!$B$43,R736),0)</f>
        <v>0</v>
      </c>
      <c r="Y736" s="68">
        <f t="shared" si="8"/>
        <v>0</v>
      </c>
      <c r="Z736" s="68">
        <f>if(V736&lt;&gt;0,if(  S736="Unknown", Assumptions!$B$44,S736),0)</f>
        <v>0</v>
      </c>
      <c r="AA736" s="68">
        <f>if(V736 ="N2",ifna(vlookup(W736&amp;"-"&amp;X736,'Ref. VM'!A:B,2,0),"Custom"),if(V736 ="E2" , ifna(vlookup(W736&amp;"-"&amp;X736,'Ref. VM'!D:E,2,0),"Custom"),if(V736="N2D",ifna(vlookup(W736&amp;"-"&amp;X736,'Ref. VM'!G:H,2,0),"Custom"),if(V736="N4",ifna(vlookup(W736&amp;"-"&amp;X736,'Ref. VM'!J:K,2,0),"Custom"),0))))</f>
        <v>0</v>
      </c>
      <c r="AB736" s="67">
        <f t="shared" si="9"/>
        <v>0</v>
      </c>
      <c r="AC736" s="67">
        <f t="shared" si="10"/>
        <v>0</v>
      </c>
      <c r="AD736" s="67">
        <f t="shared" si="11"/>
        <v>0</v>
      </c>
      <c r="AE736" s="62">
        <f>if(T736="Lift &amp; Shift Prod",730,if(T736="Lift &amp; Shift Noprod",Assumptions!$B$3,0))</f>
        <v>0</v>
      </c>
      <c r="AF736" s="70">
        <f>if( U736=0,0,if(Y736=0, ((vlookup(AB736,'SKU Pricing'!A:B,Assumptions!$B$2,0)*W736)+(vlookup(AC736,'SKU Pricing'!A:B,Assumptions!$B$2,0)*X736))*AE736,((vlookup(AB736,'SKU Pricing'!A:B,Assumptions!$B$2,0)*W736)+(vlookup(AC736,'SKU Pricing'!A:B,Assumptions!$B$2,0)*(W736*8))+(vlookup(AD736,'SKU Pricing'!A:B,Assumptions!$B$2,0)*(X736-(W736*8))))*AE736))</f>
        <v>0</v>
      </c>
      <c r="AG736" s="67">
        <f t="shared" si="12"/>
        <v>0</v>
      </c>
      <c r="AH736" s="70">
        <f>ifna(vlookup(AG736,'SKU Pricing'!A:B,Assumptions!$B$2,0)*W736*AE736,0)</f>
        <v>0</v>
      </c>
      <c r="AI736" s="62" t="str">
        <f t="shared" si="13"/>
        <v/>
      </c>
      <c r="AJ736" s="62" t="str">
        <f>if(V736&lt;&gt;0, if(T736="Lift &amp; Shift Noprod",Assumptions!$B$9,if(V736=Assumptions!$B$6,Assumptions!$B$10,if(P736=1,Assumptions!$B$8,Assumptions!$B$7))),"")</f>
        <v/>
      </c>
      <c r="AK736" s="69">
        <f t="shared" si="14"/>
        <v>0</v>
      </c>
      <c r="AL736" s="69">
        <f>if(AJ736="Hyperdisk Balanced",Assumptions!$B$11,0)</f>
        <v>0</v>
      </c>
      <c r="AM736" s="69">
        <f>if(AJ736="Hyperdisk Balanced",Assumptions!$B$12,0)</f>
        <v>0</v>
      </c>
      <c r="AN736" s="70">
        <f>if(AK736=0,0,if(AJ736="Hyperdisk Balanced",vlookup(AK736&amp;" provisioned space",'SKU Pricing'!A:B,Assumptions!$B$2,0)*Z736+vlookup(AK736&amp;" provisioned IOPS",'SKU Pricing'!A:B,Assumptions!$B$2,0)*AL736*730+vlookup(AK736&amp;" provisioned throughput",'SKU Pricing'!A:B,Assumptions!$B$2,0)*AM736*730,vlookup(AK736,'SKU Pricing'!A:B,Assumptions!$B$2,0)*Z736))</f>
        <v>0</v>
      </c>
      <c r="AO736" s="70">
        <f t="shared" si="15"/>
        <v>0</v>
      </c>
      <c r="AP736" s="71">
        <f t="shared" si="16"/>
        <v>0</v>
      </c>
      <c r="AQ736" s="70">
        <f>ifna(vlookup(AP736,'SKU Pricing'!A:B,Assumptions!$B$2,0)*AE736,0)</f>
        <v>0</v>
      </c>
      <c r="AR736" s="72">
        <v>0.0</v>
      </c>
    </row>
    <row r="737">
      <c r="A737" s="61" t="s">
        <v>878</v>
      </c>
      <c r="B737" s="62" t="str">
        <f>ifna(if(vlookup(A737,vOS!A:B,2,0)="","Unknown",vlookup(A737,vOS!A:B,2,0)),"Unknown")</f>
        <v>Ubuntu Linux (64-bit)</v>
      </c>
      <c r="C737" s="62">
        <f>vlookup(B737,'OS Study'!A:D,2,0)</f>
        <v>0</v>
      </c>
      <c r="D737" s="62" t="str">
        <f>vlookup(B737,'OS Study'!A:D,3,0)</f>
        <v>Linux</v>
      </c>
      <c r="E737" s="62" t="str">
        <f>vlookup(B737,'OS Study'!A:D,4,0)</f>
        <v>Ubuntu</v>
      </c>
      <c r="F737" s="63" t="str">
        <f>vlookup(B737,'OS Study'!A:E,5,0)</f>
        <v/>
      </c>
      <c r="G737" s="62">
        <f>IF(vlookup(A737,'RVtools V2.1'!A:J,4,0)="non",0,1)</f>
        <v>1</v>
      </c>
      <c r="H737" s="62">
        <f>if(vlookup(A737,'RVtools V2.1'!A:K,11,0)="kube",1,0)</f>
        <v>1</v>
      </c>
      <c r="I737" s="62">
        <f t="shared" si="5"/>
        <v>0</v>
      </c>
      <c r="J737" s="62">
        <f>ifna(vlookup(A737,'Infra Study'!A:Q,17,0),0)</f>
        <v>0</v>
      </c>
      <c r="K737" s="64">
        <f>IFERROR(__xludf.DUMMYFUNCTION("N(REGEXMATCH(VLOOKUP(A737, 'RVtools V2.1'!A:H, 8, 0), ""^Serveur de fichiers""))"),0.0)</f>
        <v>0</v>
      </c>
      <c r="L737" s="64">
        <f t="shared" si="6"/>
        <v>0</v>
      </c>
      <c r="M737" s="67" t="str">
        <f>ifna(vlookup(A737,'RVtools V2.1'!A:I,8,0),"N/A")</f>
        <v>K8S-HDS-DATA-STAGING</v>
      </c>
      <c r="N737" s="64">
        <f>IFERROR(__xludf.DUMMYFUNCTION("IF(REGEXMATCH(M737, ""(?i)"" &amp; JOIN(""|"", SPLIT(""kalisil"", "" ""))), 1, 0)"),0.0)</f>
        <v>0</v>
      </c>
      <c r="O737" s="64" t="str">
        <f>vlookup(A737,'RVtools V2.1'!A:H,7,0)</f>
        <v>T1</v>
      </c>
      <c r="P737" s="64">
        <f>if(vlookup(A737,'RVtools V2.1'!A:H,5,0)="oui",1,0)</f>
        <v>1</v>
      </c>
      <c r="Q737" s="64">
        <f>ifna(vlookup(A737,vCPU!A:B,2,0),"Unknown")</f>
        <v>24</v>
      </c>
      <c r="R737" s="66">
        <f>ifna(vlookup(A737,vMemory!A:C,3,0),"Unknown")</f>
        <v>48</v>
      </c>
      <c r="S737" s="66">
        <f>ifna(vlookup(A737,vDisk!A:C,3,0),"Unknown")</f>
        <v>365</v>
      </c>
      <c r="T737" s="67" t="str">
        <f t="array" ref="T737">IFS(
   L737=1, "No Lift &amp; Shift",
   J737=1, XLOOKUP(A737, 'Infra Study'!A:A, 'Infra Study'!P:P),
   I737=1, "No Lift &amp; Shift",
   H737=1, "GKE",
   K737=1, "GCNV",
   G737=1, "Lift &amp; Shift Prod",
   TRUE, "Lift &amp; Shift Noprod"
)</f>
        <v>GKE</v>
      </c>
      <c r="U737" s="67">
        <f t="shared" si="7"/>
        <v>0</v>
      </c>
      <c r="V737" s="68">
        <f>if(T737="Lift &amp; Shift Noprod",if( Y737=0,Assumptions!$B$5, Assumptions!$B$4),if(T737="Lift &amp; Shift Prod",if(AND(N737=1,O737="T1"),Assumptions!$B$6,Assumptions!$B$4),0))</f>
        <v>0</v>
      </c>
      <c r="W737" s="62">
        <f>if(V737&lt;&gt;0,if(Q737="Unknown", Assumptions!$B$42,If(Q737&gt;1,Q737,2)),0)</f>
        <v>0</v>
      </c>
      <c r="X737" s="69">
        <f>if(V737&lt;&gt;0,if(R737="Unknown", Assumptions!$B$43,R737),0)</f>
        <v>0</v>
      </c>
      <c r="Y737" s="68">
        <f t="shared" si="8"/>
        <v>0</v>
      </c>
      <c r="Z737" s="68">
        <f>if(V737&lt;&gt;0,if(  S737="Unknown", Assumptions!$B$44,S737),0)</f>
        <v>0</v>
      </c>
      <c r="AA737" s="68">
        <f>if(V737 ="N2",ifna(vlookup(W737&amp;"-"&amp;X737,'Ref. VM'!A:B,2,0),"Custom"),if(V737 ="E2" , ifna(vlookup(W737&amp;"-"&amp;X737,'Ref. VM'!D:E,2,0),"Custom"),if(V737="N2D",ifna(vlookup(W737&amp;"-"&amp;X737,'Ref. VM'!G:H,2,0),"Custom"),if(V737="N4",ifna(vlookup(W737&amp;"-"&amp;X737,'Ref. VM'!J:K,2,0),"Custom"),0))))</f>
        <v>0</v>
      </c>
      <c r="AB737" s="67">
        <f t="shared" si="9"/>
        <v>0</v>
      </c>
      <c r="AC737" s="67">
        <f t="shared" si="10"/>
        <v>0</v>
      </c>
      <c r="AD737" s="67">
        <f t="shared" si="11"/>
        <v>0</v>
      </c>
      <c r="AE737" s="62">
        <f>if(T737="Lift &amp; Shift Prod",730,if(T737="Lift &amp; Shift Noprod",Assumptions!$B$3,0))</f>
        <v>0</v>
      </c>
      <c r="AF737" s="70">
        <f>if( U737=0,0,if(Y737=0, ((vlookup(AB737,'SKU Pricing'!A:B,Assumptions!$B$2,0)*W737)+(vlookup(AC737,'SKU Pricing'!A:B,Assumptions!$B$2,0)*X737))*AE737,((vlookup(AB737,'SKU Pricing'!A:B,Assumptions!$B$2,0)*W737)+(vlookup(AC737,'SKU Pricing'!A:B,Assumptions!$B$2,0)*(W737*8))+(vlookup(AD737,'SKU Pricing'!A:B,Assumptions!$B$2,0)*(X737-(W737*8))))*AE737))</f>
        <v>0</v>
      </c>
      <c r="AG737" s="67">
        <f t="shared" si="12"/>
        <v>0</v>
      </c>
      <c r="AH737" s="70">
        <f>ifna(vlookup(AG737,'SKU Pricing'!A:B,Assumptions!$B$2,0)*W737*AE737,0)</f>
        <v>0</v>
      </c>
      <c r="AI737" s="62" t="str">
        <f t="shared" si="13"/>
        <v/>
      </c>
      <c r="AJ737" s="62" t="str">
        <f>if(V737&lt;&gt;0, if(T737="Lift &amp; Shift Noprod",Assumptions!$B$9,if(V737=Assumptions!$B$6,Assumptions!$B$10,if(P737=1,Assumptions!$B$8,Assumptions!$B$7))),"")</f>
        <v/>
      </c>
      <c r="AK737" s="69">
        <f t="shared" si="14"/>
        <v>0</v>
      </c>
      <c r="AL737" s="69">
        <f>if(AJ737="Hyperdisk Balanced",Assumptions!$B$11,0)</f>
        <v>0</v>
      </c>
      <c r="AM737" s="69">
        <f>if(AJ737="Hyperdisk Balanced",Assumptions!$B$12,0)</f>
        <v>0</v>
      </c>
      <c r="AN737" s="70">
        <f>if(AK737=0,0,if(AJ737="Hyperdisk Balanced",vlookup(AK737&amp;" provisioned space",'SKU Pricing'!A:B,Assumptions!$B$2,0)*Z737+vlookup(AK737&amp;" provisioned IOPS",'SKU Pricing'!A:B,Assumptions!$B$2,0)*AL737*730+vlookup(AK737&amp;" provisioned throughput",'SKU Pricing'!A:B,Assumptions!$B$2,0)*AM737*730,vlookup(AK737,'SKU Pricing'!A:B,Assumptions!$B$2,0)*Z737))</f>
        <v>0</v>
      </c>
      <c r="AO737" s="70">
        <f t="shared" si="15"/>
        <v>0</v>
      </c>
      <c r="AP737" s="71">
        <f t="shared" si="16"/>
        <v>0</v>
      </c>
      <c r="AQ737" s="70">
        <f>ifna(vlookup(AP737,'SKU Pricing'!A:B,Assumptions!$B$2,0)*AE737,0)</f>
        <v>0</v>
      </c>
      <c r="AR737" s="72">
        <v>0.0</v>
      </c>
    </row>
    <row r="738">
      <c r="A738" s="61" t="s">
        <v>879</v>
      </c>
      <c r="B738" s="62" t="str">
        <f>ifna(if(vlookup(A738,vOS!A:B,2,0)="","Unknown",vlookup(A738,vOS!A:B,2,0)),"Unknown")</f>
        <v>Ubuntu Linux (64-bit)</v>
      </c>
      <c r="C738" s="62">
        <f>vlookup(B738,'OS Study'!A:D,2,0)</f>
        <v>0</v>
      </c>
      <c r="D738" s="62" t="str">
        <f>vlookup(B738,'OS Study'!A:D,3,0)</f>
        <v>Linux</v>
      </c>
      <c r="E738" s="62" t="str">
        <f>vlookup(B738,'OS Study'!A:D,4,0)</f>
        <v>Ubuntu</v>
      </c>
      <c r="F738" s="63" t="str">
        <f>vlookup(B738,'OS Study'!A:E,5,0)</f>
        <v/>
      </c>
      <c r="G738" s="62">
        <f>IF(vlookup(A738,'RVtools V2.1'!A:J,4,0)="non",0,1)</f>
        <v>1</v>
      </c>
      <c r="H738" s="62">
        <f>if(vlookup(A738,'RVtools V2.1'!A:K,11,0)="kube",1,0)</f>
        <v>1</v>
      </c>
      <c r="I738" s="62">
        <f t="shared" si="5"/>
        <v>1</v>
      </c>
      <c r="J738" s="62">
        <f>ifna(vlookup(A738,'Infra Study'!A:Q,17,0),0)</f>
        <v>0</v>
      </c>
      <c r="K738" s="64">
        <f>IFERROR(__xludf.DUMMYFUNCTION("N(REGEXMATCH(VLOOKUP(A738, 'RVtools V2.1'!A:H, 8, 0), ""^Serveur de fichiers""))"),0.0)</f>
        <v>0</v>
      </c>
      <c r="L738" s="64">
        <f t="shared" si="6"/>
        <v>0</v>
      </c>
      <c r="M738" s="67" t="str">
        <f>ifna(vlookup(A738,'RVtools V2.1'!A:I,8,0),"N/A")</f>
        <v>K8S-EXTERNAL-OLD</v>
      </c>
      <c r="N738" s="64">
        <f>IFERROR(__xludf.DUMMYFUNCTION("IF(REGEXMATCH(M738, ""(?i)"" &amp; JOIN(""|"", SPLIT(""kalisil"", "" ""))), 1, 0)"),0.0)</f>
        <v>0</v>
      </c>
      <c r="O738" s="64" t="str">
        <f>vlookup(A738,'RVtools V2.1'!A:H,7,0)</f>
        <v>T1</v>
      </c>
      <c r="P738" s="64">
        <f>if(vlookup(A738,'RVtools V2.1'!A:H,5,0)="oui",1,0)</f>
        <v>1</v>
      </c>
      <c r="Q738" s="64">
        <f>ifna(vlookup(A738,vCPU!A:B,2,0),"Unknown")</f>
        <v>4</v>
      </c>
      <c r="R738" s="66">
        <f>ifna(vlookup(A738,vMemory!A:C,3,0),"Unknown")</f>
        <v>32</v>
      </c>
      <c r="S738" s="66">
        <f>ifna(vlookup(A738,vDisk!A:C,3,0),"Unknown")</f>
        <v>509</v>
      </c>
      <c r="T738" s="67" t="str">
        <f t="array" ref="T738">IFS(
   L738=1, "No Lift &amp; Shift",
   J738=1, XLOOKUP(A738, 'Infra Study'!A:A, 'Infra Study'!P:P),
   I738=1, "No Lift &amp; Shift",
   H738=1, "GKE",
   K738=1, "GCNV",
   G738=1, "Lift &amp; Shift Prod",
   TRUE, "Lift &amp; Shift Noprod"
)</f>
        <v>No Lift &amp; Shift</v>
      </c>
      <c r="U738" s="67">
        <f t="shared" si="7"/>
        <v>0</v>
      </c>
      <c r="V738" s="68">
        <f>if(T738="Lift &amp; Shift Noprod",if( Y738=0,Assumptions!$B$5, Assumptions!$B$4),if(T738="Lift &amp; Shift Prod",if(AND(N738=1,O738="T1"),Assumptions!$B$6,Assumptions!$B$4),0))</f>
        <v>0</v>
      </c>
      <c r="W738" s="62">
        <f>if(V738&lt;&gt;0,if(Q738="Unknown", Assumptions!$B$42,If(Q738&gt;1,Q738,2)),0)</f>
        <v>0</v>
      </c>
      <c r="X738" s="69">
        <f>if(V738&lt;&gt;0,if(R738="Unknown", Assumptions!$B$43,R738),0)</f>
        <v>0</v>
      </c>
      <c r="Y738" s="68">
        <f t="shared" si="8"/>
        <v>0</v>
      </c>
      <c r="Z738" s="68">
        <f>if(V738&lt;&gt;0,if(  S738="Unknown", Assumptions!$B$44,S738),0)</f>
        <v>0</v>
      </c>
      <c r="AA738" s="68">
        <f>if(V738 ="N2",ifna(vlookup(W738&amp;"-"&amp;X738,'Ref. VM'!A:B,2,0),"Custom"),if(V738 ="E2" , ifna(vlookup(W738&amp;"-"&amp;X738,'Ref. VM'!D:E,2,0),"Custom"),if(V738="N2D",ifna(vlookup(W738&amp;"-"&amp;X738,'Ref. VM'!G:H,2,0),"Custom"),if(V738="N4",ifna(vlookup(W738&amp;"-"&amp;X738,'Ref. VM'!J:K,2,0),"Custom"),0))))</f>
        <v>0</v>
      </c>
      <c r="AB738" s="67">
        <f t="shared" si="9"/>
        <v>0</v>
      </c>
      <c r="AC738" s="67">
        <f t="shared" si="10"/>
        <v>0</v>
      </c>
      <c r="AD738" s="67">
        <f t="shared" si="11"/>
        <v>0</v>
      </c>
      <c r="AE738" s="62">
        <f>if(T738="Lift &amp; Shift Prod",730,if(T738="Lift &amp; Shift Noprod",Assumptions!$B$3,0))</f>
        <v>0</v>
      </c>
      <c r="AF738" s="70">
        <f>if( U738=0,0,if(Y738=0, ((vlookup(AB738,'SKU Pricing'!A:B,Assumptions!$B$2,0)*W738)+(vlookup(AC738,'SKU Pricing'!A:B,Assumptions!$B$2,0)*X738))*AE738,((vlookup(AB738,'SKU Pricing'!A:B,Assumptions!$B$2,0)*W738)+(vlookup(AC738,'SKU Pricing'!A:B,Assumptions!$B$2,0)*(W738*8))+(vlookup(AD738,'SKU Pricing'!A:B,Assumptions!$B$2,0)*(X738-(W738*8))))*AE738))</f>
        <v>0</v>
      </c>
      <c r="AG738" s="67">
        <f t="shared" si="12"/>
        <v>0</v>
      </c>
      <c r="AH738" s="70">
        <f>ifna(vlookup(AG738,'SKU Pricing'!A:B,Assumptions!$B$2,0)*W738*AE738,0)</f>
        <v>0</v>
      </c>
      <c r="AI738" s="62" t="str">
        <f t="shared" si="13"/>
        <v/>
      </c>
      <c r="AJ738" s="62" t="str">
        <f>if(V738&lt;&gt;0, if(T738="Lift &amp; Shift Noprod",Assumptions!$B$9,if(V738=Assumptions!$B$6,Assumptions!$B$10,if(P738=1,Assumptions!$B$8,Assumptions!$B$7))),"")</f>
        <v/>
      </c>
      <c r="AK738" s="69">
        <f t="shared" si="14"/>
        <v>0</v>
      </c>
      <c r="AL738" s="69">
        <f>if(AJ738="Hyperdisk Balanced",Assumptions!$B$11,0)</f>
        <v>0</v>
      </c>
      <c r="AM738" s="69">
        <f>if(AJ738="Hyperdisk Balanced",Assumptions!$B$12,0)</f>
        <v>0</v>
      </c>
      <c r="AN738" s="70">
        <f>if(AK738=0,0,if(AJ738="Hyperdisk Balanced",vlookup(AK738&amp;" provisioned space",'SKU Pricing'!A:B,Assumptions!$B$2,0)*Z738+vlookup(AK738&amp;" provisioned IOPS",'SKU Pricing'!A:B,Assumptions!$B$2,0)*AL738*730+vlookup(AK738&amp;" provisioned throughput",'SKU Pricing'!A:B,Assumptions!$B$2,0)*AM738*730,vlookup(AK738,'SKU Pricing'!A:B,Assumptions!$B$2,0)*Z738))</f>
        <v>0</v>
      </c>
      <c r="AO738" s="70">
        <f t="shared" si="15"/>
        <v>0</v>
      </c>
      <c r="AP738" s="71">
        <f t="shared" si="16"/>
        <v>0</v>
      </c>
      <c r="AQ738" s="70">
        <f>ifna(vlookup(AP738,'SKU Pricing'!A:B,Assumptions!$B$2,0)*AE738,0)</f>
        <v>0</v>
      </c>
      <c r="AR738" s="72">
        <v>0.0</v>
      </c>
    </row>
    <row r="739">
      <c r="A739" s="61" t="s">
        <v>880</v>
      </c>
      <c r="B739" s="62" t="str">
        <f>ifna(if(vlookup(A739,vOS!A:B,2,0)="","Unknown",vlookup(A739,vOS!A:B,2,0)),"Unknown")</f>
        <v>Ubuntu Linux (64-bit)</v>
      </c>
      <c r="C739" s="62">
        <f>vlookup(B739,'OS Study'!A:D,2,0)</f>
        <v>0</v>
      </c>
      <c r="D739" s="62" t="str">
        <f>vlookup(B739,'OS Study'!A:D,3,0)</f>
        <v>Linux</v>
      </c>
      <c r="E739" s="62" t="str">
        <f>vlookup(B739,'OS Study'!A:D,4,0)</f>
        <v>Ubuntu</v>
      </c>
      <c r="F739" s="63" t="str">
        <f>vlookup(B739,'OS Study'!A:E,5,0)</f>
        <v/>
      </c>
      <c r="G739" s="62">
        <f>IF(vlookup(A739,'RVtools V2.1'!A:J,4,0)="non",0,1)</f>
        <v>1</v>
      </c>
      <c r="H739" s="62">
        <f>if(vlookup(A739,'RVtools V2.1'!A:K,11,0)="kube",1,0)</f>
        <v>1</v>
      </c>
      <c r="I739" s="62">
        <f t="shared" si="5"/>
        <v>1</v>
      </c>
      <c r="J739" s="62">
        <f>ifna(vlookup(A739,'Infra Study'!A:Q,17,0),0)</f>
        <v>0</v>
      </c>
      <c r="K739" s="64">
        <f>IFERROR(__xludf.DUMMYFUNCTION("N(REGEXMATCH(VLOOKUP(A739, 'RVtools V2.1'!A:H, 8, 0), ""^Serveur de fichiers""))"),0.0)</f>
        <v>0</v>
      </c>
      <c r="L739" s="64">
        <f t="shared" si="6"/>
        <v>0</v>
      </c>
      <c r="M739" s="67" t="str">
        <f>ifna(vlookup(A739,'RVtools V2.1'!A:I,8,0),"N/A")</f>
        <v>K8S-EXTERNAL-OLD</v>
      </c>
      <c r="N739" s="64">
        <f>IFERROR(__xludf.DUMMYFUNCTION("IF(REGEXMATCH(M739, ""(?i)"" &amp; JOIN(""|"", SPLIT(""kalisil"", "" ""))), 1, 0)"),0.0)</f>
        <v>0</v>
      </c>
      <c r="O739" s="64" t="str">
        <f>vlookup(A739,'RVtools V2.1'!A:H,7,0)</f>
        <v>T1</v>
      </c>
      <c r="P739" s="64">
        <f>if(vlookup(A739,'RVtools V2.1'!A:H,5,0)="oui",1,0)</f>
        <v>1</v>
      </c>
      <c r="Q739" s="64">
        <f>ifna(vlookup(A739,vCPU!A:B,2,0),"Unknown")</f>
        <v>4</v>
      </c>
      <c r="R739" s="66">
        <f>ifna(vlookup(A739,vMemory!A:C,3,0),"Unknown")</f>
        <v>32</v>
      </c>
      <c r="S739" s="66">
        <f>ifna(vlookup(A739,vDisk!A:C,3,0),"Unknown")</f>
        <v>502</v>
      </c>
      <c r="T739" s="67" t="str">
        <f t="array" ref="T739">IFS(
   L739=1, "No Lift &amp; Shift",
   J739=1, XLOOKUP(A739, 'Infra Study'!A:A, 'Infra Study'!P:P),
   I739=1, "No Lift &amp; Shift",
   H739=1, "GKE",
   K739=1, "GCNV",
   G739=1, "Lift &amp; Shift Prod",
   TRUE, "Lift &amp; Shift Noprod"
)</f>
        <v>No Lift &amp; Shift</v>
      </c>
      <c r="U739" s="67">
        <f t="shared" si="7"/>
        <v>0</v>
      </c>
      <c r="V739" s="68">
        <f>if(T739="Lift &amp; Shift Noprod",if( Y739=0,Assumptions!$B$5, Assumptions!$B$4),if(T739="Lift &amp; Shift Prod",if(AND(N739=1,O739="T1"),Assumptions!$B$6,Assumptions!$B$4),0))</f>
        <v>0</v>
      </c>
      <c r="W739" s="62">
        <f>if(V739&lt;&gt;0,if(Q739="Unknown", Assumptions!$B$42,If(Q739&gt;1,Q739,2)),0)</f>
        <v>0</v>
      </c>
      <c r="X739" s="69">
        <f>if(V739&lt;&gt;0,if(R739="Unknown", Assumptions!$B$43,R739),0)</f>
        <v>0</v>
      </c>
      <c r="Y739" s="68">
        <f t="shared" si="8"/>
        <v>0</v>
      </c>
      <c r="Z739" s="68">
        <f>if(V739&lt;&gt;0,if(  S739="Unknown", Assumptions!$B$44,S739),0)</f>
        <v>0</v>
      </c>
      <c r="AA739" s="68">
        <f>if(V739 ="N2",ifna(vlookup(W739&amp;"-"&amp;X739,'Ref. VM'!A:B,2,0),"Custom"),if(V739 ="E2" , ifna(vlookup(W739&amp;"-"&amp;X739,'Ref. VM'!D:E,2,0),"Custom"),if(V739="N2D",ifna(vlookup(W739&amp;"-"&amp;X739,'Ref. VM'!G:H,2,0),"Custom"),if(V739="N4",ifna(vlookup(W739&amp;"-"&amp;X739,'Ref. VM'!J:K,2,0),"Custom"),0))))</f>
        <v>0</v>
      </c>
      <c r="AB739" s="67">
        <f t="shared" si="9"/>
        <v>0</v>
      </c>
      <c r="AC739" s="67">
        <f t="shared" si="10"/>
        <v>0</v>
      </c>
      <c r="AD739" s="67">
        <f t="shared" si="11"/>
        <v>0</v>
      </c>
      <c r="AE739" s="62">
        <f>if(T739="Lift &amp; Shift Prod",730,if(T739="Lift &amp; Shift Noprod",Assumptions!$B$3,0))</f>
        <v>0</v>
      </c>
      <c r="AF739" s="70">
        <f>if( U739=0,0,if(Y739=0, ((vlookup(AB739,'SKU Pricing'!A:B,Assumptions!$B$2,0)*W739)+(vlookup(AC739,'SKU Pricing'!A:B,Assumptions!$B$2,0)*X739))*AE739,((vlookup(AB739,'SKU Pricing'!A:B,Assumptions!$B$2,0)*W739)+(vlookup(AC739,'SKU Pricing'!A:B,Assumptions!$B$2,0)*(W739*8))+(vlookup(AD739,'SKU Pricing'!A:B,Assumptions!$B$2,0)*(X739-(W739*8))))*AE739))</f>
        <v>0</v>
      </c>
      <c r="AG739" s="67">
        <f t="shared" si="12"/>
        <v>0</v>
      </c>
      <c r="AH739" s="70">
        <f>ifna(vlookup(AG739,'SKU Pricing'!A:B,Assumptions!$B$2,0)*W739*AE739,0)</f>
        <v>0</v>
      </c>
      <c r="AI739" s="62" t="str">
        <f t="shared" si="13"/>
        <v/>
      </c>
      <c r="AJ739" s="62" t="str">
        <f>if(V739&lt;&gt;0, if(T739="Lift &amp; Shift Noprod",Assumptions!$B$9,if(V739=Assumptions!$B$6,Assumptions!$B$10,if(P739=1,Assumptions!$B$8,Assumptions!$B$7))),"")</f>
        <v/>
      </c>
      <c r="AK739" s="69">
        <f t="shared" si="14"/>
        <v>0</v>
      </c>
      <c r="AL739" s="69">
        <f>if(AJ739="Hyperdisk Balanced",Assumptions!$B$11,0)</f>
        <v>0</v>
      </c>
      <c r="AM739" s="69">
        <f>if(AJ739="Hyperdisk Balanced",Assumptions!$B$12,0)</f>
        <v>0</v>
      </c>
      <c r="AN739" s="70">
        <f>if(AK739=0,0,if(AJ739="Hyperdisk Balanced",vlookup(AK739&amp;" provisioned space",'SKU Pricing'!A:B,Assumptions!$B$2,0)*Z739+vlookup(AK739&amp;" provisioned IOPS",'SKU Pricing'!A:B,Assumptions!$B$2,0)*AL739*730+vlookup(AK739&amp;" provisioned throughput",'SKU Pricing'!A:B,Assumptions!$B$2,0)*AM739*730,vlookup(AK739,'SKU Pricing'!A:B,Assumptions!$B$2,0)*Z739))</f>
        <v>0</v>
      </c>
      <c r="AO739" s="70">
        <f t="shared" si="15"/>
        <v>0</v>
      </c>
      <c r="AP739" s="71">
        <f t="shared" si="16"/>
        <v>0</v>
      </c>
      <c r="AQ739" s="70">
        <f>ifna(vlookup(AP739,'SKU Pricing'!A:B,Assumptions!$B$2,0)*AE739,0)</f>
        <v>0</v>
      </c>
      <c r="AR739" s="72">
        <v>0.0</v>
      </c>
    </row>
    <row r="740">
      <c r="A740" s="61" t="s">
        <v>881</v>
      </c>
      <c r="B740" s="62" t="str">
        <f>ifna(if(vlookup(A740,vOS!A:B,2,0)="","Unknown",vlookup(A740,vOS!A:B,2,0)),"Unknown")</f>
        <v>Ubuntu Linux (64-bit)</v>
      </c>
      <c r="C740" s="62">
        <f>vlookup(B740,'OS Study'!A:D,2,0)</f>
        <v>0</v>
      </c>
      <c r="D740" s="62" t="str">
        <f>vlookup(B740,'OS Study'!A:D,3,0)</f>
        <v>Linux</v>
      </c>
      <c r="E740" s="62" t="str">
        <f>vlookup(B740,'OS Study'!A:D,4,0)</f>
        <v>Ubuntu</v>
      </c>
      <c r="F740" s="63" t="str">
        <f>vlookup(B740,'OS Study'!A:E,5,0)</f>
        <v/>
      </c>
      <c r="G740" s="62">
        <f>IF(vlookup(A740,'RVtools V2.1'!A:J,4,0)="non",0,1)</f>
        <v>1</v>
      </c>
      <c r="H740" s="62">
        <f>if(vlookup(A740,'RVtools V2.1'!A:K,11,0)="kube",1,0)</f>
        <v>1</v>
      </c>
      <c r="I740" s="62">
        <f t="shared" si="5"/>
        <v>1</v>
      </c>
      <c r="J740" s="62">
        <f>ifna(vlookup(A740,'Infra Study'!A:Q,17,0),0)</f>
        <v>0</v>
      </c>
      <c r="K740" s="64">
        <f>IFERROR(__xludf.DUMMYFUNCTION("N(REGEXMATCH(VLOOKUP(A740, 'RVtools V2.1'!A:H, 8, 0), ""^Serveur de fichiers""))"),0.0)</f>
        <v>0</v>
      </c>
      <c r="L740" s="64">
        <f t="shared" si="6"/>
        <v>0</v>
      </c>
      <c r="M740" s="67" t="str">
        <f>ifna(vlookup(A740,'RVtools V2.1'!A:I,8,0),"N/A")</f>
        <v>K8S-EXTERNAL-OLD</v>
      </c>
      <c r="N740" s="64">
        <f>IFERROR(__xludf.DUMMYFUNCTION("IF(REGEXMATCH(M740, ""(?i)"" &amp; JOIN(""|"", SPLIT(""kalisil"", "" ""))), 1, 0)"),0.0)</f>
        <v>0</v>
      </c>
      <c r="O740" s="64" t="str">
        <f>vlookup(A740,'RVtools V2.1'!A:H,7,0)</f>
        <v>T1</v>
      </c>
      <c r="P740" s="64">
        <f>if(vlookup(A740,'RVtools V2.1'!A:H,5,0)="oui",1,0)</f>
        <v>1</v>
      </c>
      <c r="Q740" s="64">
        <f>ifna(vlookup(A740,vCPU!A:B,2,0),"Unknown")</f>
        <v>12</v>
      </c>
      <c r="R740" s="66">
        <f>ifna(vlookup(A740,vMemory!A:C,3,0),"Unknown")</f>
        <v>48</v>
      </c>
      <c r="S740" s="66">
        <f>ifna(vlookup(A740,vDisk!A:C,3,0),"Unknown")</f>
        <v>529</v>
      </c>
      <c r="T740" s="67" t="str">
        <f t="array" ref="T740">IFS(
   L740=1, "No Lift &amp; Shift",
   J740=1, XLOOKUP(A740, 'Infra Study'!A:A, 'Infra Study'!P:P),
   I740=1, "No Lift &amp; Shift",
   H740=1, "GKE",
   K740=1, "GCNV",
   G740=1, "Lift &amp; Shift Prod",
   TRUE, "Lift &amp; Shift Noprod"
)</f>
        <v>No Lift &amp; Shift</v>
      </c>
      <c r="U740" s="67">
        <f t="shared" si="7"/>
        <v>0</v>
      </c>
      <c r="V740" s="68">
        <f>if(T740="Lift &amp; Shift Noprod",if( Y740=0,Assumptions!$B$5, Assumptions!$B$4),if(T740="Lift &amp; Shift Prod",if(AND(N740=1,O740="T1"),Assumptions!$B$6,Assumptions!$B$4),0))</f>
        <v>0</v>
      </c>
      <c r="W740" s="62">
        <f>if(V740&lt;&gt;0,if(Q740="Unknown", Assumptions!$B$42,If(Q740&gt;1,Q740,2)),0)</f>
        <v>0</v>
      </c>
      <c r="X740" s="69">
        <f>if(V740&lt;&gt;0,if(R740="Unknown", Assumptions!$B$43,R740),0)</f>
        <v>0</v>
      </c>
      <c r="Y740" s="68">
        <f t="shared" si="8"/>
        <v>0</v>
      </c>
      <c r="Z740" s="68">
        <f>if(V740&lt;&gt;0,if(  S740="Unknown", Assumptions!$B$44,S740),0)</f>
        <v>0</v>
      </c>
      <c r="AA740" s="68">
        <f>if(V740 ="N2",ifna(vlookup(W740&amp;"-"&amp;X740,'Ref. VM'!A:B,2,0),"Custom"),if(V740 ="E2" , ifna(vlookup(W740&amp;"-"&amp;X740,'Ref. VM'!D:E,2,0),"Custom"),if(V740="N2D",ifna(vlookup(W740&amp;"-"&amp;X740,'Ref. VM'!G:H,2,0),"Custom"),if(V740="N4",ifna(vlookup(W740&amp;"-"&amp;X740,'Ref. VM'!J:K,2,0),"Custom"),0))))</f>
        <v>0</v>
      </c>
      <c r="AB740" s="67">
        <f t="shared" si="9"/>
        <v>0</v>
      </c>
      <c r="AC740" s="67">
        <f t="shared" si="10"/>
        <v>0</v>
      </c>
      <c r="AD740" s="67">
        <f t="shared" si="11"/>
        <v>0</v>
      </c>
      <c r="AE740" s="62">
        <f>if(T740="Lift &amp; Shift Prod",730,if(T740="Lift &amp; Shift Noprod",Assumptions!$B$3,0))</f>
        <v>0</v>
      </c>
      <c r="AF740" s="70">
        <f>if( U740=0,0,if(Y740=0, ((vlookup(AB740,'SKU Pricing'!A:B,Assumptions!$B$2,0)*W740)+(vlookup(AC740,'SKU Pricing'!A:B,Assumptions!$B$2,0)*X740))*AE740,((vlookup(AB740,'SKU Pricing'!A:B,Assumptions!$B$2,0)*W740)+(vlookup(AC740,'SKU Pricing'!A:B,Assumptions!$B$2,0)*(W740*8))+(vlookup(AD740,'SKU Pricing'!A:B,Assumptions!$B$2,0)*(X740-(W740*8))))*AE740))</f>
        <v>0</v>
      </c>
      <c r="AG740" s="67">
        <f t="shared" si="12"/>
        <v>0</v>
      </c>
      <c r="AH740" s="70">
        <f>ifna(vlookup(AG740,'SKU Pricing'!A:B,Assumptions!$B$2,0)*W740*AE740,0)</f>
        <v>0</v>
      </c>
      <c r="AI740" s="62" t="str">
        <f t="shared" si="13"/>
        <v/>
      </c>
      <c r="AJ740" s="62" t="str">
        <f>if(V740&lt;&gt;0, if(T740="Lift &amp; Shift Noprod",Assumptions!$B$9,if(V740=Assumptions!$B$6,Assumptions!$B$10,if(P740=1,Assumptions!$B$8,Assumptions!$B$7))),"")</f>
        <v/>
      </c>
      <c r="AK740" s="69">
        <f t="shared" si="14"/>
        <v>0</v>
      </c>
      <c r="AL740" s="69">
        <f>if(AJ740="Hyperdisk Balanced",Assumptions!$B$11,0)</f>
        <v>0</v>
      </c>
      <c r="AM740" s="69">
        <f>if(AJ740="Hyperdisk Balanced",Assumptions!$B$12,0)</f>
        <v>0</v>
      </c>
      <c r="AN740" s="70">
        <f>if(AK740=0,0,if(AJ740="Hyperdisk Balanced",vlookup(AK740&amp;" provisioned space",'SKU Pricing'!A:B,Assumptions!$B$2,0)*Z740+vlookup(AK740&amp;" provisioned IOPS",'SKU Pricing'!A:B,Assumptions!$B$2,0)*AL740*730+vlookup(AK740&amp;" provisioned throughput",'SKU Pricing'!A:B,Assumptions!$B$2,0)*AM740*730,vlookup(AK740,'SKU Pricing'!A:B,Assumptions!$B$2,0)*Z740))</f>
        <v>0</v>
      </c>
      <c r="AO740" s="70">
        <f t="shared" si="15"/>
        <v>0</v>
      </c>
      <c r="AP740" s="71">
        <f t="shared" si="16"/>
        <v>0</v>
      </c>
      <c r="AQ740" s="70">
        <f>ifna(vlookup(AP740,'SKU Pricing'!A:B,Assumptions!$B$2,0)*AE740,0)</f>
        <v>0</v>
      </c>
      <c r="AR740" s="72">
        <v>0.0</v>
      </c>
    </row>
    <row r="741">
      <c r="A741" s="61" t="s">
        <v>882</v>
      </c>
      <c r="B741" s="62" t="str">
        <f>ifna(if(vlookup(A741,vOS!A:B,2,0)="","Unknown",vlookup(A741,vOS!A:B,2,0)),"Unknown")</f>
        <v>Ubuntu Linux (64-bit)</v>
      </c>
      <c r="C741" s="62">
        <f>vlookup(B741,'OS Study'!A:D,2,0)</f>
        <v>0</v>
      </c>
      <c r="D741" s="62" t="str">
        <f>vlookup(B741,'OS Study'!A:D,3,0)</f>
        <v>Linux</v>
      </c>
      <c r="E741" s="62" t="str">
        <f>vlookup(B741,'OS Study'!A:D,4,0)</f>
        <v>Ubuntu</v>
      </c>
      <c r="F741" s="63" t="str">
        <f>vlookup(B741,'OS Study'!A:E,5,0)</f>
        <v/>
      </c>
      <c r="G741" s="62">
        <f>IF(vlookup(A741,'RVtools V2.1'!A:J,4,0)="non",0,1)</f>
        <v>1</v>
      </c>
      <c r="H741" s="62">
        <f>if(vlookup(A741,'RVtools V2.1'!A:K,11,0)="kube",1,0)</f>
        <v>1</v>
      </c>
      <c r="I741" s="62">
        <f t="shared" si="5"/>
        <v>0</v>
      </c>
      <c r="J741" s="62">
        <f>ifna(vlookup(A741,'Infra Study'!A:Q,17,0),0)</f>
        <v>0</v>
      </c>
      <c r="K741" s="64">
        <f>IFERROR(__xludf.DUMMYFUNCTION("N(REGEXMATCH(VLOOKUP(A741, 'RVtools V2.1'!A:H, 8, 0), ""^Serveur de fichiers""))"),0.0)</f>
        <v>0</v>
      </c>
      <c r="L741" s="64">
        <f t="shared" si="6"/>
        <v>0</v>
      </c>
      <c r="M741" s="67" t="str">
        <f>ifna(vlookup(A741,'RVtools V2.1'!A:I,8,0),"N/A")</f>
        <v>K8S-HDS-STORAGE</v>
      </c>
      <c r="N741" s="64">
        <f>IFERROR(__xludf.DUMMYFUNCTION("IF(REGEXMATCH(M741, ""(?i)"" &amp; JOIN(""|"", SPLIT(""kalisil"", "" ""))), 1, 0)"),0.0)</f>
        <v>0</v>
      </c>
      <c r="O741" s="64" t="str">
        <f>vlookup(A741,'RVtools V2.1'!A:H,7,0)</f>
        <v>T1</v>
      </c>
      <c r="P741" s="64">
        <f>if(vlookup(A741,'RVtools V2.1'!A:H,5,0)="oui",1,0)</f>
        <v>1</v>
      </c>
      <c r="Q741" s="64">
        <f>ifna(vlookup(A741,vCPU!A:B,2,0),"Unknown")</f>
        <v>8</v>
      </c>
      <c r="R741" s="66">
        <f>ifna(vlookup(A741,vMemory!A:C,3,0),"Unknown")</f>
        <v>32</v>
      </c>
      <c r="S741" s="66">
        <f>ifna(vlookup(A741,vDisk!A:C,3,0),"Unknown")</f>
        <v>1421</v>
      </c>
      <c r="T741" s="67" t="str">
        <f t="array" ref="T741">IFS(
   L741=1, "No Lift &amp; Shift",
   J741=1, XLOOKUP(A741, 'Infra Study'!A:A, 'Infra Study'!P:P),
   I741=1, "No Lift &amp; Shift",
   H741=1, "GKE",
   K741=1, "GCNV",
   G741=1, "Lift &amp; Shift Prod",
   TRUE, "Lift &amp; Shift Noprod"
)</f>
        <v>GKE</v>
      </c>
      <c r="U741" s="67">
        <f t="shared" si="7"/>
        <v>0</v>
      </c>
      <c r="V741" s="68">
        <f>if(T741="Lift &amp; Shift Noprod",if( Y741=0,Assumptions!$B$5, Assumptions!$B$4),if(T741="Lift &amp; Shift Prod",if(AND(N741=1,O741="T1"),Assumptions!$B$6,Assumptions!$B$4),0))</f>
        <v>0</v>
      </c>
      <c r="W741" s="62">
        <f>if(V741&lt;&gt;0,if(Q741="Unknown", Assumptions!$B$42,If(Q741&gt;1,Q741,2)),0)</f>
        <v>0</v>
      </c>
      <c r="X741" s="69">
        <f>if(V741&lt;&gt;0,if(R741="Unknown", Assumptions!$B$43,R741),0)</f>
        <v>0</v>
      </c>
      <c r="Y741" s="68">
        <f t="shared" si="8"/>
        <v>0</v>
      </c>
      <c r="Z741" s="68">
        <f>if(V741&lt;&gt;0,if(  S741="Unknown", Assumptions!$B$44,S741),0)</f>
        <v>0</v>
      </c>
      <c r="AA741" s="68">
        <f>if(V741 ="N2",ifna(vlookup(W741&amp;"-"&amp;X741,'Ref. VM'!A:B,2,0),"Custom"),if(V741 ="E2" , ifna(vlookup(W741&amp;"-"&amp;X741,'Ref. VM'!D:E,2,0),"Custom"),if(V741="N2D",ifna(vlookup(W741&amp;"-"&amp;X741,'Ref. VM'!G:H,2,0),"Custom"),if(V741="N4",ifna(vlookup(W741&amp;"-"&amp;X741,'Ref. VM'!J:K,2,0),"Custom"),0))))</f>
        <v>0</v>
      </c>
      <c r="AB741" s="67">
        <f t="shared" si="9"/>
        <v>0</v>
      </c>
      <c r="AC741" s="67">
        <f t="shared" si="10"/>
        <v>0</v>
      </c>
      <c r="AD741" s="67">
        <f t="shared" si="11"/>
        <v>0</v>
      </c>
      <c r="AE741" s="62">
        <f>if(T741="Lift &amp; Shift Prod",730,if(T741="Lift &amp; Shift Noprod",Assumptions!$B$3,0))</f>
        <v>0</v>
      </c>
      <c r="AF741" s="70">
        <f>if( U741=0,0,if(Y741=0, ((vlookup(AB741,'SKU Pricing'!A:B,Assumptions!$B$2,0)*W741)+(vlookup(AC741,'SKU Pricing'!A:B,Assumptions!$B$2,0)*X741))*AE741,((vlookup(AB741,'SKU Pricing'!A:B,Assumptions!$B$2,0)*W741)+(vlookup(AC741,'SKU Pricing'!A:B,Assumptions!$B$2,0)*(W741*8))+(vlookup(AD741,'SKU Pricing'!A:B,Assumptions!$B$2,0)*(X741-(W741*8))))*AE741))</f>
        <v>0</v>
      </c>
      <c r="AG741" s="67">
        <f t="shared" si="12"/>
        <v>0</v>
      </c>
      <c r="AH741" s="70">
        <f>ifna(vlookup(AG741,'SKU Pricing'!A:B,Assumptions!$B$2,0)*W741*AE741,0)</f>
        <v>0</v>
      </c>
      <c r="AI741" s="62" t="str">
        <f t="shared" si="13"/>
        <v/>
      </c>
      <c r="AJ741" s="62" t="str">
        <f>if(V741&lt;&gt;0, if(T741="Lift &amp; Shift Noprod",Assumptions!$B$9,if(V741=Assumptions!$B$6,Assumptions!$B$10,if(P741=1,Assumptions!$B$8,Assumptions!$B$7))),"")</f>
        <v/>
      </c>
      <c r="AK741" s="69">
        <f t="shared" si="14"/>
        <v>0</v>
      </c>
      <c r="AL741" s="69">
        <f>if(AJ741="Hyperdisk Balanced",Assumptions!$B$11,0)</f>
        <v>0</v>
      </c>
      <c r="AM741" s="69">
        <f>if(AJ741="Hyperdisk Balanced",Assumptions!$B$12,0)</f>
        <v>0</v>
      </c>
      <c r="AN741" s="70">
        <f>if(AK741=0,0,if(AJ741="Hyperdisk Balanced",vlookup(AK741&amp;" provisioned space",'SKU Pricing'!A:B,Assumptions!$B$2,0)*Z741+vlookup(AK741&amp;" provisioned IOPS",'SKU Pricing'!A:B,Assumptions!$B$2,0)*AL741*730+vlookup(AK741&amp;" provisioned throughput",'SKU Pricing'!A:B,Assumptions!$B$2,0)*AM741*730,vlookup(AK741,'SKU Pricing'!A:B,Assumptions!$B$2,0)*Z741))</f>
        <v>0</v>
      </c>
      <c r="AO741" s="70">
        <f t="shared" si="15"/>
        <v>0</v>
      </c>
      <c r="AP741" s="71">
        <f t="shared" si="16"/>
        <v>0</v>
      </c>
      <c r="AQ741" s="70">
        <f>ifna(vlookup(AP741,'SKU Pricing'!A:B,Assumptions!$B$2,0)*AE741,0)</f>
        <v>0</v>
      </c>
      <c r="AR741" s="72">
        <v>0.0</v>
      </c>
    </row>
    <row r="742">
      <c r="A742" s="61" t="s">
        <v>883</v>
      </c>
      <c r="B742" s="62" t="str">
        <f>ifna(if(vlookup(A742,vOS!A:B,2,0)="","Unknown",vlookup(A742,vOS!A:B,2,0)),"Unknown")</f>
        <v>Ubuntu Linux (64-bit)</v>
      </c>
      <c r="C742" s="62">
        <f>vlookup(B742,'OS Study'!A:D,2,0)</f>
        <v>0</v>
      </c>
      <c r="D742" s="62" t="str">
        <f>vlookup(B742,'OS Study'!A:D,3,0)</f>
        <v>Linux</v>
      </c>
      <c r="E742" s="62" t="str">
        <f>vlookup(B742,'OS Study'!A:D,4,0)</f>
        <v>Ubuntu</v>
      </c>
      <c r="F742" s="63" t="str">
        <f>vlookup(B742,'OS Study'!A:E,5,0)</f>
        <v/>
      </c>
      <c r="G742" s="62">
        <f>IF(vlookup(A742,'RVtools V2.1'!A:J,4,0)="non",0,1)</f>
        <v>1</v>
      </c>
      <c r="H742" s="62">
        <f>if(vlookup(A742,'RVtools V2.1'!A:K,11,0)="kube",1,0)</f>
        <v>1</v>
      </c>
      <c r="I742" s="62">
        <f t="shared" si="5"/>
        <v>0</v>
      </c>
      <c r="J742" s="62">
        <f>ifna(vlookup(A742,'Infra Study'!A:Q,17,0),0)</f>
        <v>0</v>
      </c>
      <c r="K742" s="64">
        <f>IFERROR(__xludf.DUMMYFUNCTION("N(REGEXMATCH(VLOOKUP(A742, 'RVtools V2.1'!A:H, 8, 0), ""^Serveur de fichiers""))"),0.0)</f>
        <v>0</v>
      </c>
      <c r="L742" s="64">
        <f t="shared" si="6"/>
        <v>0</v>
      </c>
      <c r="M742" s="67" t="str">
        <f>ifna(vlookup(A742,'RVtools V2.1'!A:I,8,0),"N/A")</f>
        <v>K8S-HDS-STORAGE</v>
      </c>
      <c r="N742" s="64">
        <f>IFERROR(__xludf.DUMMYFUNCTION("IF(REGEXMATCH(M742, ""(?i)"" &amp; JOIN(""|"", SPLIT(""kalisil"", "" ""))), 1, 0)"),0.0)</f>
        <v>0</v>
      </c>
      <c r="O742" s="64" t="str">
        <f>vlookup(A742,'RVtools V2.1'!A:H,7,0)</f>
        <v>T1</v>
      </c>
      <c r="P742" s="64">
        <f>if(vlookup(A742,'RVtools V2.1'!A:H,5,0)="oui",1,0)</f>
        <v>1</v>
      </c>
      <c r="Q742" s="64">
        <f>ifna(vlookup(A742,vCPU!A:B,2,0),"Unknown")</f>
        <v>8</v>
      </c>
      <c r="R742" s="66">
        <f>ifna(vlookup(A742,vMemory!A:C,3,0),"Unknown")</f>
        <v>32</v>
      </c>
      <c r="S742" s="66">
        <f>ifna(vlookup(A742,vDisk!A:C,3,0),"Unknown")</f>
        <v>1421</v>
      </c>
      <c r="T742" s="67" t="str">
        <f t="array" ref="T742">IFS(
   L742=1, "No Lift &amp; Shift",
   J742=1, XLOOKUP(A742, 'Infra Study'!A:A, 'Infra Study'!P:P),
   I742=1, "No Lift &amp; Shift",
   H742=1, "GKE",
   K742=1, "GCNV",
   G742=1, "Lift &amp; Shift Prod",
   TRUE, "Lift &amp; Shift Noprod"
)</f>
        <v>GKE</v>
      </c>
      <c r="U742" s="67">
        <f t="shared" si="7"/>
        <v>0</v>
      </c>
      <c r="V742" s="68">
        <f>if(T742="Lift &amp; Shift Noprod",if( Y742=0,Assumptions!$B$5, Assumptions!$B$4),if(T742="Lift &amp; Shift Prod",if(AND(N742=1,O742="T1"),Assumptions!$B$6,Assumptions!$B$4),0))</f>
        <v>0</v>
      </c>
      <c r="W742" s="62">
        <f>if(V742&lt;&gt;0,if(Q742="Unknown", Assumptions!$B$42,If(Q742&gt;1,Q742,2)),0)</f>
        <v>0</v>
      </c>
      <c r="X742" s="69">
        <f>if(V742&lt;&gt;0,if(R742="Unknown", Assumptions!$B$43,R742),0)</f>
        <v>0</v>
      </c>
      <c r="Y742" s="68">
        <f t="shared" si="8"/>
        <v>0</v>
      </c>
      <c r="Z742" s="68">
        <f>if(V742&lt;&gt;0,if(  S742="Unknown", Assumptions!$B$44,S742),0)</f>
        <v>0</v>
      </c>
      <c r="AA742" s="68">
        <f>if(V742 ="N2",ifna(vlookup(W742&amp;"-"&amp;X742,'Ref. VM'!A:B,2,0),"Custom"),if(V742 ="E2" , ifna(vlookup(W742&amp;"-"&amp;X742,'Ref. VM'!D:E,2,0),"Custom"),if(V742="N2D",ifna(vlookup(W742&amp;"-"&amp;X742,'Ref. VM'!G:H,2,0),"Custom"),if(V742="N4",ifna(vlookup(W742&amp;"-"&amp;X742,'Ref. VM'!J:K,2,0),"Custom"),0))))</f>
        <v>0</v>
      </c>
      <c r="AB742" s="67">
        <f t="shared" si="9"/>
        <v>0</v>
      </c>
      <c r="AC742" s="67">
        <f t="shared" si="10"/>
        <v>0</v>
      </c>
      <c r="AD742" s="67">
        <f t="shared" si="11"/>
        <v>0</v>
      </c>
      <c r="AE742" s="62">
        <f>if(T742="Lift &amp; Shift Prod",730,if(T742="Lift &amp; Shift Noprod",Assumptions!$B$3,0))</f>
        <v>0</v>
      </c>
      <c r="AF742" s="70">
        <f>if( U742=0,0,if(Y742=0, ((vlookup(AB742,'SKU Pricing'!A:B,Assumptions!$B$2,0)*W742)+(vlookup(AC742,'SKU Pricing'!A:B,Assumptions!$B$2,0)*X742))*AE742,((vlookup(AB742,'SKU Pricing'!A:B,Assumptions!$B$2,0)*W742)+(vlookup(AC742,'SKU Pricing'!A:B,Assumptions!$B$2,0)*(W742*8))+(vlookup(AD742,'SKU Pricing'!A:B,Assumptions!$B$2,0)*(X742-(W742*8))))*AE742))</f>
        <v>0</v>
      </c>
      <c r="AG742" s="67">
        <f t="shared" si="12"/>
        <v>0</v>
      </c>
      <c r="AH742" s="70">
        <f>ifna(vlookup(AG742,'SKU Pricing'!A:B,Assumptions!$B$2,0)*W742*AE742,0)</f>
        <v>0</v>
      </c>
      <c r="AI742" s="62" t="str">
        <f t="shared" si="13"/>
        <v/>
      </c>
      <c r="AJ742" s="62" t="str">
        <f>if(V742&lt;&gt;0, if(T742="Lift &amp; Shift Noprod",Assumptions!$B$9,if(V742=Assumptions!$B$6,Assumptions!$B$10,if(P742=1,Assumptions!$B$8,Assumptions!$B$7))),"")</f>
        <v/>
      </c>
      <c r="AK742" s="69">
        <f t="shared" si="14"/>
        <v>0</v>
      </c>
      <c r="AL742" s="69">
        <f>if(AJ742="Hyperdisk Balanced",Assumptions!$B$11,0)</f>
        <v>0</v>
      </c>
      <c r="AM742" s="69">
        <f>if(AJ742="Hyperdisk Balanced",Assumptions!$B$12,0)</f>
        <v>0</v>
      </c>
      <c r="AN742" s="70">
        <f>if(AK742=0,0,if(AJ742="Hyperdisk Balanced",vlookup(AK742&amp;" provisioned space",'SKU Pricing'!A:B,Assumptions!$B$2,0)*Z742+vlookup(AK742&amp;" provisioned IOPS",'SKU Pricing'!A:B,Assumptions!$B$2,0)*AL742*730+vlookup(AK742&amp;" provisioned throughput",'SKU Pricing'!A:B,Assumptions!$B$2,0)*AM742*730,vlookup(AK742,'SKU Pricing'!A:B,Assumptions!$B$2,0)*Z742))</f>
        <v>0</v>
      </c>
      <c r="AO742" s="70">
        <f t="shared" si="15"/>
        <v>0</v>
      </c>
      <c r="AP742" s="71">
        <f t="shared" si="16"/>
        <v>0</v>
      </c>
      <c r="AQ742" s="70">
        <f>ifna(vlookup(AP742,'SKU Pricing'!A:B,Assumptions!$B$2,0)*AE742,0)</f>
        <v>0</v>
      </c>
      <c r="AR742" s="72">
        <v>0.0</v>
      </c>
    </row>
    <row r="743">
      <c r="A743" s="61" t="s">
        <v>884</v>
      </c>
      <c r="B743" s="62" t="str">
        <f>ifna(if(vlookup(A743,vOS!A:B,2,0)="","Unknown",vlookup(A743,vOS!A:B,2,0)),"Unknown")</f>
        <v>Ubuntu Linux (64-bit)</v>
      </c>
      <c r="C743" s="62">
        <f>vlookup(B743,'OS Study'!A:D,2,0)</f>
        <v>0</v>
      </c>
      <c r="D743" s="62" t="str">
        <f>vlookup(B743,'OS Study'!A:D,3,0)</f>
        <v>Linux</v>
      </c>
      <c r="E743" s="62" t="str">
        <f>vlookup(B743,'OS Study'!A:D,4,0)</f>
        <v>Ubuntu</v>
      </c>
      <c r="F743" s="63" t="str">
        <f>vlookup(B743,'OS Study'!A:E,5,0)</f>
        <v/>
      </c>
      <c r="G743" s="62">
        <f>IF(vlookup(A743,'RVtools V2.1'!A:J,4,0)="non",0,1)</f>
        <v>1</v>
      </c>
      <c r="H743" s="62">
        <f>if(vlookup(A743,'RVtools V2.1'!A:K,11,0)="kube",1,0)</f>
        <v>1</v>
      </c>
      <c r="I743" s="62">
        <f t="shared" si="5"/>
        <v>0</v>
      </c>
      <c r="J743" s="62">
        <f>ifna(vlookup(A743,'Infra Study'!A:Q,17,0),0)</f>
        <v>0</v>
      </c>
      <c r="K743" s="64">
        <f>IFERROR(__xludf.DUMMYFUNCTION("N(REGEXMATCH(VLOOKUP(A743, 'RVtools V2.1'!A:H, 8, 0), ""^Serveur de fichiers""))"),0.0)</f>
        <v>0</v>
      </c>
      <c r="L743" s="64">
        <f t="shared" si="6"/>
        <v>0</v>
      </c>
      <c r="M743" s="67" t="str">
        <f>ifna(vlookup(A743,'RVtools V2.1'!A:I,8,0),"N/A")</f>
        <v>K8S-HDS-STORAGE</v>
      </c>
      <c r="N743" s="64">
        <f>IFERROR(__xludf.DUMMYFUNCTION("IF(REGEXMATCH(M743, ""(?i)"" &amp; JOIN(""|"", SPLIT(""kalisil"", "" ""))), 1, 0)"),0.0)</f>
        <v>0</v>
      </c>
      <c r="O743" s="64" t="str">
        <f>vlookup(A743,'RVtools V2.1'!A:H,7,0)</f>
        <v>T1</v>
      </c>
      <c r="P743" s="64">
        <f>if(vlookup(A743,'RVtools V2.1'!A:H,5,0)="oui",1,0)</f>
        <v>1</v>
      </c>
      <c r="Q743" s="64">
        <f>ifna(vlookup(A743,vCPU!A:B,2,0),"Unknown")</f>
        <v>8</v>
      </c>
      <c r="R743" s="66">
        <f>ifna(vlookup(A743,vMemory!A:C,3,0),"Unknown")</f>
        <v>32</v>
      </c>
      <c r="S743" s="66">
        <f>ifna(vlookup(A743,vDisk!A:C,3,0),"Unknown")</f>
        <v>1421</v>
      </c>
      <c r="T743" s="67" t="str">
        <f t="array" ref="T743">IFS(
   L743=1, "No Lift &amp; Shift",
   J743=1, XLOOKUP(A743, 'Infra Study'!A:A, 'Infra Study'!P:P),
   I743=1, "No Lift &amp; Shift",
   H743=1, "GKE",
   K743=1, "GCNV",
   G743=1, "Lift &amp; Shift Prod",
   TRUE, "Lift &amp; Shift Noprod"
)</f>
        <v>GKE</v>
      </c>
      <c r="U743" s="67">
        <f t="shared" si="7"/>
        <v>0</v>
      </c>
      <c r="V743" s="68">
        <f>if(T743="Lift &amp; Shift Noprod",if( Y743=0,Assumptions!$B$5, Assumptions!$B$4),if(T743="Lift &amp; Shift Prod",if(AND(N743=1,O743="T1"),Assumptions!$B$6,Assumptions!$B$4),0))</f>
        <v>0</v>
      </c>
      <c r="W743" s="62">
        <f>if(V743&lt;&gt;0,if(Q743="Unknown", Assumptions!$B$42,If(Q743&gt;1,Q743,2)),0)</f>
        <v>0</v>
      </c>
      <c r="X743" s="69">
        <f>if(V743&lt;&gt;0,if(R743="Unknown", Assumptions!$B$43,R743),0)</f>
        <v>0</v>
      </c>
      <c r="Y743" s="68">
        <f t="shared" si="8"/>
        <v>0</v>
      </c>
      <c r="Z743" s="68">
        <f>if(V743&lt;&gt;0,if(  S743="Unknown", Assumptions!$B$44,S743),0)</f>
        <v>0</v>
      </c>
      <c r="AA743" s="68">
        <f>if(V743 ="N2",ifna(vlookup(W743&amp;"-"&amp;X743,'Ref. VM'!A:B,2,0),"Custom"),if(V743 ="E2" , ifna(vlookup(W743&amp;"-"&amp;X743,'Ref. VM'!D:E,2,0),"Custom"),if(V743="N2D",ifna(vlookup(W743&amp;"-"&amp;X743,'Ref. VM'!G:H,2,0),"Custom"),if(V743="N4",ifna(vlookup(W743&amp;"-"&amp;X743,'Ref. VM'!J:K,2,0),"Custom"),0))))</f>
        <v>0</v>
      </c>
      <c r="AB743" s="67">
        <f t="shared" si="9"/>
        <v>0</v>
      </c>
      <c r="AC743" s="67">
        <f t="shared" si="10"/>
        <v>0</v>
      </c>
      <c r="AD743" s="67">
        <f t="shared" si="11"/>
        <v>0</v>
      </c>
      <c r="AE743" s="62">
        <f>if(T743="Lift &amp; Shift Prod",730,if(T743="Lift &amp; Shift Noprod",Assumptions!$B$3,0))</f>
        <v>0</v>
      </c>
      <c r="AF743" s="70">
        <f>if( U743=0,0,if(Y743=0, ((vlookup(AB743,'SKU Pricing'!A:B,Assumptions!$B$2,0)*W743)+(vlookup(AC743,'SKU Pricing'!A:B,Assumptions!$B$2,0)*X743))*AE743,((vlookup(AB743,'SKU Pricing'!A:B,Assumptions!$B$2,0)*W743)+(vlookup(AC743,'SKU Pricing'!A:B,Assumptions!$B$2,0)*(W743*8))+(vlookup(AD743,'SKU Pricing'!A:B,Assumptions!$B$2,0)*(X743-(W743*8))))*AE743))</f>
        <v>0</v>
      </c>
      <c r="AG743" s="67">
        <f t="shared" si="12"/>
        <v>0</v>
      </c>
      <c r="AH743" s="70">
        <f>ifna(vlookup(AG743,'SKU Pricing'!A:B,Assumptions!$B$2,0)*W743*AE743,0)</f>
        <v>0</v>
      </c>
      <c r="AI743" s="62" t="str">
        <f t="shared" si="13"/>
        <v/>
      </c>
      <c r="AJ743" s="62" t="str">
        <f>if(V743&lt;&gt;0, if(T743="Lift &amp; Shift Noprod",Assumptions!$B$9,if(V743=Assumptions!$B$6,Assumptions!$B$10,if(P743=1,Assumptions!$B$8,Assumptions!$B$7))),"")</f>
        <v/>
      </c>
      <c r="AK743" s="69">
        <f t="shared" si="14"/>
        <v>0</v>
      </c>
      <c r="AL743" s="69">
        <f>if(AJ743="Hyperdisk Balanced",Assumptions!$B$11,0)</f>
        <v>0</v>
      </c>
      <c r="AM743" s="69">
        <f>if(AJ743="Hyperdisk Balanced",Assumptions!$B$12,0)</f>
        <v>0</v>
      </c>
      <c r="AN743" s="70">
        <f>if(AK743=0,0,if(AJ743="Hyperdisk Balanced",vlookup(AK743&amp;" provisioned space",'SKU Pricing'!A:B,Assumptions!$B$2,0)*Z743+vlookup(AK743&amp;" provisioned IOPS",'SKU Pricing'!A:B,Assumptions!$B$2,0)*AL743*730+vlookup(AK743&amp;" provisioned throughput",'SKU Pricing'!A:B,Assumptions!$B$2,0)*AM743*730,vlookup(AK743,'SKU Pricing'!A:B,Assumptions!$B$2,0)*Z743))</f>
        <v>0</v>
      </c>
      <c r="AO743" s="70">
        <f t="shared" si="15"/>
        <v>0</v>
      </c>
      <c r="AP743" s="71">
        <f t="shared" si="16"/>
        <v>0</v>
      </c>
      <c r="AQ743" s="70">
        <f>ifna(vlookup(AP743,'SKU Pricing'!A:B,Assumptions!$B$2,0)*AE743,0)</f>
        <v>0</v>
      </c>
      <c r="AR743" s="72">
        <v>0.0</v>
      </c>
    </row>
    <row r="744">
      <c r="A744" s="61" t="s">
        <v>885</v>
      </c>
      <c r="B744" s="62" t="str">
        <f>ifna(if(vlookup(A744,vOS!A:B,2,0)="","Unknown",vlookup(A744,vOS!A:B,2,0)),"Unknown")</f>
        <v>Ubuntu Linux (64-bit)</v>
      </c>
      <c r="C744" s="62">
        <f>vlookup(B744,'OS Study'!A:D,2,0)</f>
        <v>0</v>
      </c>
      <c r="D744" s="62" t="str">
        <f>vlookup(B744,'OS Study'!A:D,3,0)</f>
        <v>Linux</v>
      </c>
      <c r="E744" s="62" t="str">
        <f>vlookup(B744,'OS Study'!A:D,4,0)</f>
        <v>Ubuntu</v>
      </c>
      <c r="F744" s="63" t="str">
        <f>vlookup(B744,'OS Study'!A:E,5,0)</f>
        <v/>
      </c>
      <c r="G744" s="62">
        <f>IF(vlookup(A744,'RVtools V2.1'!A:J,4,0)="non",0,1)</f>
        <v>1</v>
      </c>
      <c r="H744" s="62">
        <f>if(vlookup(A744,'RVtools V2.1'!A:K,11,0)="kube",1,0)</f>
        <v>1</v>
      </c>
      <c r="I744" s="62">
        <f t="shared" si="5"/>
        <v>0</v>
      </c>
      <c r="J744" s="62">
        <f>ifna(vlookup(A744,'Infra Study'!A:Q,17,0),0)</f>
        <v>0</v>
      </c>
      <c r="K744" s="64">
        <f>IFERROR(__xludf.DUMMYFUNCTION("N(REGEXMATCH(VLOOKUP(A744, 'RVtools V2.1'!A:H, 8, 0), ""^Serveur de fichiers""))"),0.0)</f>
        <v>0</v>
      </c>
      <c r="L744" s="64">
        <f t="shared" si="6"/>
        <v>0</v>
      </c>
      <c r="M744" s="67" t="str">
        <f>ifna(vlookup(A744,'RVtools V2.1'!A:I,8,0),"N/A")</f>
        <v>K8S-HDS-STORAGE</v>
      </c>
      <c r="N744" s="64">
        <f>IFERROR(__xludf.DUMMYFUNCTION("IF(REGEXMATCH(M744, ""(?i)"" &amp; JOIN(""|"", SPLIT(""kalisil"", "" ""))), 1, 0)"),0.0)</f>
        <v>0</v>
      </c>
      <c r="O744" s="64" t="str">
        <f>vlookup(A744,'RVtools V2.1'!A:H,7,0)</f>
        <v>T1</v>
      </c>
      <c r="P744" s="64">
        <f>if(vlookup(A744,'RVtools V2.1'!A:H,5,0)="oui",1,0)</f>
        <v>1</v>
      </c>
      <c r="Q744" s="64">
        <f>ifna(vlookup(A744,vCPU!A:B,2,0),"Unknown")</f>
        <v>8</v>
      </c>
      <c r="R744" s="66">
        <f>ifna(vlookup(A744,vMemory!A:C,3,0),"Unknown")</f>
        <v>32</v>
      </c>
      <c r="S744" s="66">
        <f>ifna(vlookup(A744,vDisk!A:C,3,0),"Unknown")</f>
        <v>1421</v>
      </c>
      <c r="T744" s="67" t="str">
        <f t="array" ref="T744">IFS(
   L744=1, "No Lift &amp; Shift",
   J744=1, XLOOKUP(A744, 'Infra Study'!A:A, 'Infra Study'!P:P),
   I744=1, "No Lift &amp; Shift",
   H744=1, "GKE",
   K744=1, "GCNV",
   G744=1, "Lift &amp; Shift Prod",
   TRUE, "Lift &amp; Shift Noprod"
)</f>
        <v>GKE</v>
      </c>
      <c r="U744" s="67">
        <f t="shared" si="7"/>
        <v>0</v>
      </c>
      <c r="V744" s="68">
        <f>if(T744="Lift &amp; Shift Noprod",if( Y744=0,Assumptions!$B$5, Assumptions!$B$4),if(T744="Lift &amp; Shift Prod",if(AND(N744=1,O744="T1"),Assumptions!$B$6,Assumptions!$B$4),0))</f>
        <v>0</v>
      </c>
      <c r="W744" s="62">
        <f>if(V744&lt;&gt;0,if(Q744="Unknown", Assumptions!$B$42,If(Q744&gt;1,Q744,2)),0)</f>
        <v>0</v>
      </c>
      <c r="X744" s="69">
        <f>if(V744&lt;&gt;0,if(R744="Unknown", Assumptions!$B$43,R744),0)</f>
        <v>0</v>
      </c>
      <c r="Y744" s="68">
        <f t="shared" si="8"/>
        <v>0</v>
      </c>
      <c r="Z744" s="68">
        <f>if(V744&lt;&gt;0,if(  S744="Unknown", Assumptions!$B$44,S744),0)</f>
        <v>0</v>
      </c>
      <c r="AA744" s="68">
        <f>if(V744 ="N2",ifna(vlookup(W744&amp;"-"&amp;X744,'Ref. VM'!A:B,2,0),"Custom"),if(V744 ="E2" , ifna(vlookup(W744&amp;"-"&amp;X744,'Ref. VM'!D:E,2,0),"Custom"),if(V744="N2D",ifna(vlookup(W744&amp;"-"&amp;X744,'Ref. VM'!G:H,2,0),"Custom"),if(V744="N4",ifna(vlookup(W744&amp;"-"&amp;X744,'Ref. VM'!J:K,2,0),"Custom"),0))))</f>
        <v>0</v>
      </c>
      <c r="AB744" s="67">
        <f t="shared" si="9"/>
        <v>0</v>
      </c>
      <c r="AC744" s="67">
        <f t="shared" si="10"/>
        <v>0</v>
      </c>
      <c r="AD744" s="67">
        <f t="shared" si="11"/>
        <v>0</v>
      </c>
      <c r="AE744" s="62">
        <f>if(T744="Lift &amp; Shift Prod",730,if(T744="Lift &amp; Shift Noprod",Assumptions!$B$3,0))</f>
        <v>0</v>
      </c>
      <c r="AF744" s="70">
        <f>if( U744=0,0,if(Y744=0, ((vlookup(AB744,'SKU Pricing'!A:B,Assumptions!$B$2,0)*W744)+(vlookup(AC744,'SKU Pricing'!A:B,Assumptions!$B$2,0)*X744))*AE744,((vlookup(AB744,'SKU Pricing'!A:B,Assumptions!$B$2,0)*W744)+(vlookup(AC744,'SKU Pricing'!A:B,Assumptions!$B$2,0)*(W744*8))+(vlookup(AD744,'SKU Pricing'!A:B,Assumptions!$B$2,0)*(X744-(W744*8))))*AE744))</f>
        <v>0</v>
      </c>
      <c r="AG744" s="67">
        <f t="shared" si="12"/>
        <v>0</v>
      </c>
      <c r="AH744" s="70">
        <f>ifna(vlookup(AG744,'SKU Pricing'!A:B,Assumptions!$B$2,0)*W744*AE744,0)</f>
        <v>0</v>
      </c>
      <c r="AI744" s="62" t="str">
        <f t="shared" si="13"/>
        <v/>
      </c>
      <c r="AJ744" s="62" t="str">
        <f>if(V744&lt;&gt;0, if(T744="Lift &amp; Shift Noprod",Assumptions!$B$9,if(V744=Assumptions!$B$6,Assumptions!$B$10,if(P744=1,Assumptions!$B$8,Assumptions!$B$7))),"")</f>
        <v/>
      </c>
      <c r="AK744" s="69">
        <f t="shared" si="14"/>
        <v>0</v>
      </c>
      <c r="AL744" s="69">
        <f>if(AJ744="Hyperdisk Balanced",Assumptions!$B$11,0)</f>
        <v>0</v>
      </c>
      <c r="AM744" s="69">
        <f>if(AJ744="Hyperdisk Balanced",Assumptions!$B$12,0)</f>
        <v>0</v>
      </c>
      <c r="AN744" s="70">
        <f>if(AK744=0,0,if(AJ744="Hyperdisk Balanced",vlookup(AK744&amp;" provisioned space",'SKU Pricing'!A:B,Assumptions!$B$2,0)*Z744+vlookup(AK744&amp;" provisioned IOPS",'SKU Pricing'!A:B,Assumptions!$B$2,0)*AL744*730+vlookup(AK744&amp;" provisioned throughput",'SKU Pricing'!A:B,Assumptions!$B$2,0)*AM744*730,vlookup(AK744,'SKU Pricing'!A:B,Assumptions!$B$2,0)*Z744))</f>
        <v>0</v>
      </c>
      <c r="AO744" s="70">
        <f t="shared" si="15"/>
        <v>0</v>
      </c>
      <c r="AP744" s="71">
        <f t="shared" si="16"/>
        <v>0</v>
      </c>
      <c r="AQ744" s="70">
        <f>ifna(vlookup(AP744,'SKU Pricing'!A:B,Assumptions!$B$2,0)*AE744,0)</f>
        <v>0</v>
      </c>
      <c r="AR744" s="72">
        <v>0.0</v>
      </c>
    </row>
    <row r="745">
      <c r="A745" s="61" t="s">
        <v>886</v>
      </c>
      <c r="B745" s="62" t="str">
        <f>ifna(if(vlookup(A745,vOS!A:B,2,0)="","Unknown",vlookup(A745,vOS!A:B,2,0)),"Unknown")</f>
        <v>Ubuntu Linux (64-bit)</v>
      </c>
      <c r="C745" s="62">
        <f>vlookup(B745,'OS Study'!A:D,2,0)</f>
        <v>0</v>
      </c>
      <c r="D745" s="62" t="str">
        <f>vlookup(B745,'OS Study'!A:D,3,0)</f>
        <v>Linux</v>
      </c>
      <c r="E745" s="62" t="str">
        <f>vlookup(B745,'OS Study'!A:D,4,0)</f>
        <v>Ubuntu</v>
      </c>
      <c r="F745" s="63" t="str">
        <f>vlookup(B745,'OS Study'!A:E,5,0)</f>
        <v/>
      </c>
      <c r="G745" s="62">
        <f>IF(vlookup(A745,'RVtools V2.1'!A:J,4,0)="non",0,1)</f>
        <v>1</v>
      </c>
      <c r="H745" s="62">
        <f>if(vlookup(A745,'RVtools V2.1'!A:K,11,0)="kube",1,0)</f>
        <v>1</v>
      </c>
      <c r="I745" s="62">
        <f t="shared" si="5"/>
        <v>0</v>
      </c>
      <c r="J745" s="62">
        <f>ifna(vlookup(A745,'Infra Study'!A:Q,17,0),0)</f>
        <v>0</v>
      </c>
      <c r="K745" s="64">
        <f>IFERROR(__xludf.DUMMYFUNCTION("N(REGEXMATCH(VLOOKUP(A745, 'RVtools V2.1'!A:H, 8, 0), ""^Serveur de fichiers""))"),0.0)</f>
        <v>0</v>
      </c>
      <c r="L745" s="64">
        <f t="shared" si="6"/>
        <v>0</v>
      </c>
      <c r="M745" s="67" t="str">
        <f>ifna(vlookup(A745,'RVtools V2.1'!A:I,8,0),"N/A")</f>
        <v>K8S-EXTERNAL</v>
      </c>
      <c r="N745" s="64">
        <f>IFERROR(__xludf.DUMMYFUNCTION("IF(REGEXMATCH(M745, ""(?i)"" &amp; JOIN(""|"", SPLIT(""kalisil"", "" ""))), 1, 0)"),0.0)</f>
        <v>0</v>
      </c>
      <c r="O745" s="64" t="str">
        <f>vlookup(A745,'RVtools V2.1'!A:H,7,0)</f>
        <v>T1</v>
      </c>
      <c r="P745" s="64">
        <f>if(vlookup(A745,'RVtools V2.1'!A:H,5,0)="oui",1,0)</f>
        <v>1</v>
      </c>
      <c r="Q745" s="64">
        <f>ifna(vlookup(A745,vCPU!A:B,2,0),"Unknown")</f>
        <v>24</v>
      </c>
      <c r="R745" s="66">
        <f>ifna(vlookup(A745,vMemory!A:C,3,0),"Unknown")</f>
        <v>48</v>
      </c>
      <c r="S745" s="66">
        <f>ifna(vlookup(A745,vDisk!A:C,3,0),"Unknown")</f>
        <v>212</v>
      </c>
      <c r="T745" s="67" t="str">
        <f t="array" ref="T745">IFS(
   L745=1, "No Lift &amp; Shift",
   J745=1, XLOOKUP(A745, 'Infra Study'!A:A, 'Infra Study'!P:P),
   I745=1, "No Lift &amp; Shift",
   H745=1, "GKE",
   K745=1, "GCNV",
   G745=1, "Lift &amp; Shift Prod",
   TRUE, "Lift &amp; Shift Noprod"
)</f>
        <v>GKE</v>
      </c>
      <c r="U745" s="67">
        <f t="shared" si="7"/>
        <v>0</v>
      </c>
      <c r="V745" s="68">
        <f>if(T745="Lift &amp; Shift Noprod",if( Y745=0,Assumptions!$B$5, Assumptions!$B$4),if(T745="Lift &amp; Shift Prod",if(AND(N745=1,O745="T1"),Assumptions!$B$6,Assumptions!$B$4),0))</f>
        <v>0</v>
      </c>
      <c r="W745" s="62">
        <f>if(V745&lt;&gt;0,if(Q745="Unknown", Assumptions!$B$42,If(Q745&gt;1,Q745,2)),0)</f>
        <v>0</v>
      </c>
      <c r="X745" s="69">
        <f>if(V745&lt;&gt;0,if(R745="Unknown", Assumptions!$B$43,R745),0)</f>
        <v>0</v>
      </c>
      <c r="Y745" s="68">
        <f t="shared" si="8"/>
        <v>0</v>
      </c>
      <c r="Z745" s="68">
        <f>if(V745&lt;&gt;0,if(  S745="Unknown", Assumptions!$B$44,S745),0)</f>
        <v>0</v>
      </c>
      <c r="AA745" s="68">
        <f>if(V745 ="N2",ifna(vlookup(W745&amp;"-"&amp;X745,'Ref. VM'!A:B,2,0),"Custom"),if(V745 ="E2" , ifna(vlookup(W745&amp;"-"&amp;X745,'Ref. VM'!D:E,2,0),"Custom"),if(V745="N2D",ifna(vlookup(W745&amp;"-"&amp;X745,'Ref. VM'!G:H,2,0),"Custom"),if(V745="N4",ifna(vlookup(W745&amp;"-"&amp;X745,'Ref. VM'!J:K,2,0),"Custom"),0))))</f>
        <v>0</v>
      </c>
      <c r="AB745" s="67">
        <f t="shared" si="9"/>
        <v>0</v>
      </c>
      <c r="AC745" s="67">
        <f t="shared" si="10"/>
        <v>0</v>
      </c>
      <c r="AD745" s="67">
        <f t="shared" si="11"/>
        <v>0</v>
      </c>
      <c r="AE745" s="62">
        <f>if(T745="Lift &amp; Shift Prod",730,if(T745="Lift &amp; Shift Noprod",Assumptions!$B$3,0))</f>
        <v>0</v>
      </c>
      <c r="AF745" s="70">
        <f>if( U745=0,0,if(Y745=0, ((vlookup(AB745,'SKU Pricing'!A:B,Assumptions!$B$2,0)*W745)+(vlookup(AC745,'SKU Pricing'!A:B,Assumptions!$B$2,0)*X745))*AE745,((vlookup(AB745,'SKU Pricing'!A:B,Assumptions!$B$2,0)*W745)+(vlookup(AC745,'SKU Pricing'!A:B,Assumptions!$B$2,0)*(W745*8))+(vlookup(AD745,'SKU Pricing'!A:B,Assumptions!$B$2,0)*(X745-(W745*8))))*AE745))</f>
        <v>0</v>
      </c>
      <c r="AG745" s="67">
        <f t="shared" si="12"/>
        <v>0</v>
      </c>
      <c r="AH745" s="70">
        <f>ifna(vlookup(AG745,'SKU Pricing'!A:B,Assumptions!$B$2,0)*W745*AE745,0)</f>
        <v>0</v>
      </c>
      <c r="AI745" s="62" t="str">
        <f t="shared" si="13"/>
        <v/>
      </c>
      <c r="AJ745" s="62" t="str">
        <f>if(V745&lt;&gt;0, if(T745="Lift &amp; Shift Noprod",Assumptions!$B$9,if(V745=Assumptions!$B$6,Assumptions!$B$10,if(P745=1,Assumptions!$B$8,Assumptions!$B$7))),"")</f>
        <v/>
      </c>
      <c r="AK745" s="69">
        <f t="shared" si="14"/>
        <v>0</v>
      </c>
      <c r="AL745" s="69">
        <f>if(AJ745="Hyperdisk Balanced",Assumptions!$B$11,0)</f>
        <v>0</v>
      </c>
      <c r="AM745" s="69">
        <f>if(AJ745="Hyperdisk Balanced",Assumptions!$B$12,0)</f>
        <v>0</v>
      </c>
      <c r="AN745" s="70">
        <f>if(AK745=0,0,if(AJ745="Hyperdisk Balanced",vlookup(AK745&amp;" provisioned space",'SKU Pricing'!A:B,Assumptions!$B$2,0)*Z745+vlookup(AK745&amp;" provisioned IOPS",'SKU Pricing'!A:B,Assumptions!$B$2,0)*AL745*730+vlookup(AK745&amp;" provisioned throughput",'SKU Pricing'!A:B,Assumptions!$B$2,0)*AM745*730,vlookup(AK745,'SKU Pricing'!A:B,Assumptions!$B$2,0)*Z745))</f>
        <v>0</v>
      </c>
      <c r="AO745" s="70">
        <f t="shared" si="15"/>
        <v>0</v>
      </c>
      <c r="AP745" s="71">
        <f t="shared" si="16"/>
        <v>0</v>
      </c>
      <c r="AQ745" s="70">
        <f>ifna(vlookup(AP745,'SKU Pricing'!A:B,Assumptions!$B$2,0)*AE745,0)</f>
        <v>0</v>
      </c>
      <c r="AR745" s="72">
        <v>0.0</v>
      </c>
    </row>
    <row r="746">
      <c r="A746" s="61" t="s">
        <v>887</v>
      </c>
      <c r="B746" s="62" t="str">
        <f>ifna(if(vlookup(A746,vOS!A:B,2,0)="","Unknown",vlookup(A746,vOS!A:B,2,0)),"Unknown")</f>
        <v>Ubuntu Linux (64-bit)</v>
      </c>
      <c r="C746" s="62">
        <f>vlookup(B746,'OS Study'!A:D,2,0)</f>
        <v>0</v>
      </c>
      <c r="D746" s="62" t="str">
        <f>vlookup(B746,'OS Study'!A:D,3,0)</f>
        <v>Linux</v>
      </c>
      <c r="E746" s="62" t="str">
        <f>vlookup(B746,'OS Study'!A:D,4,0)</f>
        <v>Ubuntu</v>
      </c>
      <c r="F746" s="63" t="str">
        <f>vlookup(B746,'OS Study'!A:E,5,0)</f>
        <v/>
      </c>
      <c r="G746" s="62">
        <f>IF(vlookup(A746,'RVtools V2.1'!A:J,4,0)="non",0,1)</f>
        <v>1</v>
      </c>
      <c r="H746" s="62">
        <f>if(vlookup(A746,'RVtools V2.1'!A:K,11,0)="kube",1,0)</f>
        <v>1</v>
      </c>
      <c r="I746" s="62">
        <f t="shared" si="5"/>
        <v>0</v>
      </c>
      <c r="J746" s="62">
        <f>ifna(vlookup(A746,'Infra Study'!A:Q,17,0),0)</f>
        <v>0</v>
      </c>
      <c r="K746" s="64">
        <f>IFERROR(__xludf.DUMMYFUNCTION("N(REGEXMATCH(VLOOKUP(A746, 'RVtools V2.1'!A:H, 8, 0), ""^Serveur de fichiers""))"),0.0)</f>
        <v>0</v>
      </c>
      <c r="L746" s="64">
        <f t="shared" si="6"/>
        <v>0</v>
      </c>
      <c r="M746" s="67" t="str">
        <f>ifna(vlookup(A746,'RVtools V2.1'!A:I,8,0),"N/A")</f>
        <v>K8S-EXTERNAL</v>
      </c>
      <c r="N746" s="64">
        <f>IFERROR(__xludf.DUMMYFUNCTION("IF(REGEXMATCH(M746, ""(?i)"" &amp; JOIN(""|"", SPLIT(""kalisil"", "" ""))), 1, 0)"),0.0)</f>
        <v>0</v>
      </c>
      <c r="O746" s="64" t="str">
        <f>vlookup(A746,'RVtools V2.1'!A:H,7,0)</f>
        <v>T1</v>
      </c>
      <c r="P746" s="64">
        <f>if(vlookup(A746,'RVtools V2.1'!A:H,5,0)="oui",1,0)</f>
        <v>1</v>
      </c>
      <c r="Q746" s="64">
        <f>ifna(vlookup(A746,vCPU!A:B,2,0),"Unknown")</f>
        <v>24</v>
      </c>
      <c r="R746" s="66">
        <f>ifna(vlookup(A746,vMemory!A:C,3,0),"Unknown")</f>
        <v>48</v>
      </c>
      <c r="S746" s="66">
        <f>ifna(vlookup(A746,vDisk!A:C,3,0),"Unknown")</f>
        <v>212</v>
      </c>
      <c r="T746" s="67" t="str">
        <f t="array" ref="T746">IFS(
   L746=1, "No Lift &amp; Shift",
   J746=1, XLOOKUP(A746, 'Infra Study'!A:A, 'Infra Study'!P:P),
   I746=1, "No Lift &amp; Shift",
   H746=1, "GKE",
   K746=1, "GCNV",
   G746=1, "Lift &amp; Shift Prod",
   TRUE, "Lift &amp; Shift Noprod"
)</f>
        <v>GKE</v>
      </c>
      <c r="U746" s="67">
        <f t="shared" si="7"/>
        <v>0</v>
      </c>
      <c r="V746" s="68">
        <f>if(T746="Lift &amp; Shift Noprod",if( Y746=0,Assumptions!$B$5, Assumptions!$B$4),if(T746="Lift &amp; Shift Prod",if(AND(N746=1,O746="T1"),Assumptions!$B$6,Assumptions!$B$4),0))</f>
        <v>0</v>
      </c>
      <c r="W746" s="62">
        <f>if(V746&lt;&gt;0,if(Q746="Unknown", Assumptions!$B$42,If(Q746&gt;1,Q746,2)),0)</f>
        <v>0</v>
      </c>
      <c r="X746" s="69">
        <f>if(V746&lt;&gt;0,if(R746="Unknown", Assumptions!$B$43,R746),0)</f>
        <v>0</v>
      </c>
      <c r="Y746" s="68">
        <f t="shared" si="8"/>
        <v>0</v>
      </c>
      <c r="Z746" s="68">
        <f>if(V746&lt;&gt;0,if(  S746="Unknown", Assumptions!$B$44,S746),0)</f>
        <v>0</v>
      </c>
      <c r="AA746" s="68">
        <f>if(V746 ="N2",ifna(vlookup(W746&amp;"-"&amp;X746,'Ref. VM'!A:B,2,0),"Custom"),if(V746 ="E2" , ifna(vlookup(W746&amp;"-"&amp;X746,'Ref. VM'!D:E,2,0),"Custom"),if(V746="N2D",ifna(vlookup(W746&amp;"-"&amp;X746,'Ref. VM'!G:H,2,0),"Custom"),if(V746="N4",ifna(vlookup(W746&amp;"-"&amp;X746,'Ref. VM'!J:K,2,0),"Custom"),0))))</f>
        <v>0</v>
      </c>
      <c r="AB746" s="67">
        <f t="shared" si="9"/>
        <v>0</v>
      </c>
      <c r="AC746" s="67">
        <f t="shared" si="10"/>
        <v>0</v>
      </c>
      <c r="AD746" s="67">
        <f t="shared" si="11"/>
        <v>0</v>
      </c>
      <c r="AE746" s="62">
        <f>if(T746="Lift &amp; Shift Prod",730,if(T746="Lift &amp; Shift Noprod",Assumptions!$B$3,0))</f>
        <v>0</v>
      </c>
      <c r="AF746" s="70">
        <f>if( U746=0,0,if(Y746=0, ((vlookup(AB746,'SKU Pricing'!A:B,Assumptions!$B$2,0)*W746)+(vlookup(AC746,'SKU Pricing'!A:B,Assumptions!$B$2,0)*X746))*AE746,((vlookup(AB746,'SKU Pricing'!A:B,Assumptions!$B$2,0)*W746)+(vlookup(AC746,'SKU Pricing'!A:B,Assumptions!$B$2,0)*(W746*8))+(vlookup(AD746,'SKU Pricing'!A:B,Assumptions!$B$2,0)*(X746-(W746*8))))*AE746))</f>
        <v>0</v>
      </c>
      <c r="AG746" s="67">
        <f t="shared" si="12"/>
        <v>0</v>
      </c>
      <c r="AH746" s="70">
        <f>ifna(vlookup(AG746,'SKU Pricing'!A:B,Assumptions!$B$2,0)*W746*AE746,0)</f>
        <v>0</v>
      </c>
      <c r="AI746" s="62" t="str">
        <f t="shared" si="13"/>
        <v/>
      </c>
      <c r="AJ746" s="62" t="str">
        <f>if(V746&lt;&gt;0, if(T746="Lift &amp; Shift Noprod",Assumptions!$B$9,if(V746=Assumptions!$B$6,Assumptions!$B$10,if(P746=1,Assumptions!$B$8,Assumptions!$B$7))),"")</f>
        <v/>
      </c>
      <c r="AK746" s="69">
        <f t="shared" si="14"/>
        <v>0</v>
      </c>
      <c r="AL746" s="69">
        <f>if(AJ746="Hyperdisk Balanced",Assumptions!$B$11,0)</f>
        <v>0</v>
      </c>
      <c r="AM746" s="69">
        <f>if(AJ746="Hyperdisk Balanced",Assumptions!$B$12,0)</f>
        <v>0</v>
      </c>
      <c r="AN746" s="70">
        <f>if(AK746=0,0,if(AJ746="Hyperdisk Balanced",vlookup(AK746&amp;" provisioned space",'SKU Pricing'!A:B,Assumptions!$B$2,0)*Z746+vlookup(AK746&amp;" provisioned IOPS",'SKU Pricing'!A:B,Assumptions!$B$2,0)*AL746*730+vlookup(AK746&amp;" provisioned throughput",'SKU Pricing'!A:B,Assumptions!$B$2,0)*AM746*730,vlookup(AK746,'SKU Pricing'!A:B,Assumptions!$B$2,0)*Z746))</f>
        <v>0</v>
      </c>
      <c r="AO746" s="70">
        <f t="shared" si="15"/>
        <v>0</v>
      </c>
      <c r="AP746" s="71">
        <f t="shared" si="16"/>
        <v>0</v>
      </c>
      <c r="AQ746" s="70">
        <f>ifna(vlookup(AP746,'SKU Pricing'!A:B,Assumptions!$B$2,0)*AE746,0)</f>
        <v>0</v>
      </c>
      <c r="AR746" s="72">
        <v>0.0</v>
      </c>
    </row>
    <row r="747">
      <c r="A747" s="61" t="s">
        <v>888</v>
      </c>
      <c r="B747" s="62" t="str">
        <f>ifna(if(vlookup(A747,vOS!A:B,2,0)="","Unknown",vlookup(A747,vOS!A:B,2,0)),"Unknown")</f>
        <v>Ubuntu Linux (64-bit)</v>
      </c>
      <c r="C747" s="62">
        <f>vlookup(B747,'OS Study'!A:D,2,0)</f>
        <v>0</v>
      </c>
      <c r="D747" s="62" t="str">
        <f>vlookup(B747,'OS Study'!A:D,3,0)</f>
        <v>Linux</v>
      </c>
      <c r="E747" s="62" t="str">
        <f>vlookup(B747,'OS Study'!A:D,4,0)</f>
        <v>Ubuntu</v>
      </c>
      <c r="F747" s="63" t="str">
        <f>vlookup(B747,'OS Study'!A:E,5,0)</f>
        <v/>
      </c>
      <c r="G747" s="62">
        <f>IF(vlookup(A747,'RVtools V2.1'!A:J,4,0)="non",0,1)</f>
        <v>1</v>
      </c>
      <c r="H747" s="62">
        <f>if(vlookup(A747,'RVtools V2.1'!A:K,11,0)="kube",1,0)</f>
        <v>1</v>
      </c>
      <c r="I747" s="62">
        <f t="shared" si="5"/>
        <v>0</v>
      </c>
      <c r="J747" s="62">
        <f>ifna(vlookup(A747,'Infra Study'!A:Q,17,0),0)</f>
        <v>0</v>
      </c>
      <c r="K747" s="64">
        <f>IFERROR(__xludf.DUMMYFUNCTION("N(REGEXMATCH(VLOOKUP(A747, 'RVtools V2.1'!A:H, 8, 0), ""^Serveur de fichiers""))"),0.0)</f>
        <v>0</v>
      </c>
      <c r="L747" s="64">
        <f t="shared" si="6"/>
        <v>0</v>
      </c>
      <c r="M747" s="67" t="str">
        <f>ifna(vlookup(A747,'RVtools V2.1'!A:I,8,0),"N/A")</f>
        <v>K8S-EXTERNAL</v>
      </c>
      <c r="N747" s="64">
        <f>IFERROR(__xludf.DUMMYFUNCTION("IF(REGEXMATCH(M747, ""(?i)"" &amp; JOIN(""|"", SPLIT(""kalisil"", "" ""))), 1, 0)"),0.0)</f>
        <v>0</v>
      </c>
      <c r="O747" s="64" t="str">
        <f>vlookup(A747,'RVtools V2.1'!A:H,7,0)</f>
        <v>T1</v>
      </c>
      <c r="P747" s="64">
        <f>if(vlookup(A747,'RVtools V2.1'!A:H,5,0)="oui",1,0)</f>
        <v>1</v>
      </c>
      <c r="Q747" s="64">
        <f>ifna(vlookup(A747,vCPU!A:B,2,0),"Unknown")</f>
        <v>24</v>
      </c>
      <c r="R747" s="66">
        <f>ifna(vlookup(A747,vMemory!A:C,3,0),"Unknown")</f>
        <v>48</v>
      </c>
      <c r="S747" s="66">
        <f>ifna(vlookup(A747,vDisk!A:C,3,0),"Unknown")</f>
        <v>212</v>
      </c>
      <c r="T747" s="67" t="str">
        <f t="array" ref="T747">IFS(
   L747=1, "No Lift &amp; Shift",
   J747=1, XLOOKUP(A747, 'Infra Study'!A:A, 'Infra Study'!P:P),
   I747=1, "No Lift &amp; Shift",
   H747=1, "GKE",
   K747=1, "GCNV",
   G747=1, "Lift &amp; Shift Prod",
   TRUE, "Lift &amp; Shift Noprod"
)</f>
        <v>GKE</v>
      </c>
      <c r="U747" s="67">
        <f t="shared" si="7"/>
        <v>0</v>
      </c>
      <c r="V747" s="68">
        <f>if(T747="Lift &amp; Shift Noprod",if( Y747=0,Assumptions!$B$5, Assumptions!$B$4),if(T747="Lift &amp; Shift Prod",if(AND(N747=1,O747="T1"),Assumptions!$B$6,Assumptions!$B$4),0))</f>
        <v>0</v>
      </c>
      <c r="W747" s="62">
        <f>if(V747&lt;&gt;0,if(Q747="Unknown", Assumptions!$B$42,If(Q747&gt;1,Q747,2)),0)</f>
        <v>0</v>
      </c>
      <c r="X747" s="69">
        <f>if(V747&lt;&gt;0,if(R747="Unknown", Assumptions!$B$43,R747),0)</f>
        <v>0</v>
      </c>
      <c r="Y747" s="68">
        <f t="shared" si="8"/>
        <v>0</v>
      </c>
      <c r="Z747" s="68">
        <f>if(V747&lt;&gt;0,if(  S747="Unknown", Assumptions!$B$44,S747),0)</f>
        <v>0</v>
      </c>
      <c r="AA747" s="68">
        <f>if(V747 ="N2",ifna(vlookup(W747&amp;"-"&amp;X747,'Ref. VM'!A:B,2,0),"Custom"),if(V747 ="E2" , ifna(vlookup(W747&amp;"-"&amp;X747,'Ref. VM'!D:E,2,0),"Custom"),if(V747="N2D",ifna(vlookup(W747&amp;"-"&amp;X747,'Ref. VM'!G:H,2,0),"Custom"),if(V747="N4",ifna(vlookup(W747&amp;"-"&amp;X747,'Ref. VM'!J:K,2,0),"Custom"),0))))</f>
        <v>0</v>
      </c>
      <c r="AB747" s="67">
        <f t="shared" si="9"/>
        <v>0</v>
      </c>
      <c r="AC747" s="67">
        <f t="shared" si="10"/>
        <v>0</v>
      </c>
      <c r="AD747" s="67">
        <f t="shared" si="11"/>
        <v>0</v>
      </c>
      <c r="AE747" s="62">
        <f>if(T747="Lift &amp; Shift Prod",730,if(T747="Lift &amp; Shift Noprod",Assumptions!$B$3,0))</f>
        <v>0</v>
      </c>
      <c r="AF747" s="70">
        <f>if( U747=0,0,if(Y747=0, ((vlookup(AB747,'SKU Pricing'!A:B,Assumptions!$B$2,0)*W747)+(vlookup(AC747,'SKU Pricing'!A:B,Assumptions!$B$2,0)*X747))*AE747,((vlookup(AB747,'SKU Pricing'!A:B,Assumptions!$B$2,0)*W747)+(vlookup(AC747,'SKU Pricing'!A:B,Assumptions!$B$2,0)*(W747*8))+(vlookup(AD747,'SKU Pricing'!A:B,Assumptions!$B$2,0)*(X747-(W747*8))))*AE747))</f>
        <v>0</v>
      </c>
      <c r="AG747" s="67">
        <f t="shared" si="12"/>
        <v>0</v>
      </c>
      <c r="AH747" s="70">
        <f>ifna(vlookup(AG747,'SKU Pricing'!A:B,Assumptions!$B$2,0)*W747*AE747,0)</f>
        <v>0</v>
      </c>
      <c r="AI747" s="62" t="str">
        <f t="shared" si="13"/>
        <v/>
      </c>
      <c r="AJ747" s="62" t="str">
        <f>if(V747&lt;&gt;0, if(T747="Lift &amp; Shift Noprod",Assumptions!$B$9,if(V747=Assumptions!$B$6,Assumptions!$B$10,if(P747=1,Assumptions!$B$8,Assumptions!$B$7))),"")</f>
        <v/>
      </c>
      <c r="AK747" s="69">
        <f t="shared" si="14"/>
        <v>0</v>
      </c>
      <c r="AL747" s="69">
        <f>if(AJ747="Hyperdisk Balanced",Assumptions!$B$11,0)</f>
        <v>0</v>
      </c>
      <c r="AM747" s="69">
        <f>if(AJ747="Hyperdisk Balanced",Assumptions!$B$12,0)</f>
        <v>0</v>
      </c>
      <c r="AN747" s="70">
        <f>if(AK747=0,0,if(AJ747="Hyperdisk Balanced",vlookup(AK747&amp;" provisioned space",'SKU Pricing'!A:B,Assumptions!$B$2,0)*Z747+vlookup(AK747&amp;" provisioned IOPS",'SKU Pricing'!A:B,Assumptions!$B$2,0)*AL747*730+vlookup(AK747&amp;" provisioned throughput",'SKU Pricing'!A:B,Assumptions!$B$2,0)*AM747*730,vlookup(AK747,'SKU Pricing'!A:B,Assumptions!$B$2,0)*Z747))</f>
        <v>0</v>
      </c>
      <c r="AO747" s="70">
        <f t="shared" si="15"/>
        <v>0</v>
      </c>
      <c r="AP747" s="71">
        <f t="shared" si="16"/>
        <v>0</v>
      </c>
      <c r="AQ747" s="70">
        <f>ifna(vlookup(AP747,'SKU Pricing'!A:B,Assumptions!$B$2,0)*AE747,0)</f>
        <v>0</v>
      </c>
      <c r="AR747" s="72">
        <v>0.0</v>
      </c>
    </row>
    <row r="748">
      <c r="A748" s="61" t="s">
        <v>889</v>
      </c>
      <c r="B748" s="62" t="str">
        <f>ifna(if(vlookup(A748,vOS!A:B,2,0)="","Unknown",vlookup(A748,vOS!A:B,2,0)),"Unknown")</f>
        <v>Ubuntu Linux (64-bit)</v>
      </c>
      <c r="C748" s="62">
        <f>vlookup(B748,'OS Study'!A:D,2,0)</f>
        <v>0</v>
      </c>
      <c r="D748" s="62" t="str">
        <f>vlookup(B748,'OS Study'!A:D,3,0)</f>
        <v>Linux</v>
      </c>
      <c r="E748" s="62" t="str">
        <f>vlookup(B748,'OS Study'!A:D,4,0)</f>
        <v>Ubuntu</v>
      </c>
      <c r="F748" s="63" t="str">
        <f>vlookup(B748,'OS Study'!A:E,5,0)</f>
        <v/>
      </c>
      <c r="G748" s="62">
        <f>IF(vlookup(A748,'RVtools V2.1'!A:J,4,0)="non",0,1)</f>
        <v>1</v>
      </c>
      <c r="H748" s="62">
        <f>if(vlookup(A748,'RVtools V2.1'!A:K,11,0)="kube",1,0)</f>
        <v>1</v>
      </c>
      <c r="I748" s="62">
        <f t="shared" si="5"/>
        <v>0</v>
      </c>
      <c r="J748" s="62">
        <f>ifna(vlookup(A748,'Infra Study'!A:Q,17,0),0)</f>
        <v>0</v>
      </c>
      <c r="K748" s="64">
        <f>IFERROR(__xludf.DUMMYFUNCTION("N(REGEXMATCH(VLOOKUP(A748, 'RVtools V2.1'!A:H, 8, 0), ""^Serveur de fichiers""))"),0.0)</f>
        <v>0</v>
      </c>
      <c r="L748" s="64">
        <f t="shared" si="6"/>
        <v>0</v>
      </c>
      <c r="M748" s="67" t="str">
        <f>ifna(vlookup(A748,'RVtools V2.1'!A:I,8,0),"N/A")</f>
        <v>K8S-EXTERNAL</v>
      </c>
      <c r="N748" s="64">
        <f>IFERROR(__xludf.DUMMYFUNCTION("IF(REGEXMATCH(M748, ""(?i)"" &amp; JOIN(""|"", SPLIT(""kalisil"", "" ""))), 1, 0)"),0.0)</f>
        <v>0</v>
      </c>
      <c r="O748" s="64" t="str">
        <f>vlookup(A748,'RVtools V2.1'!A:H,7,0)</f>
        <v>T1</v>
      </c>
      <c r="P748" s="64">
        <f>if(vlookup(A748,'RVtools V2.1'!A:H,5,0)="oui",1,0)</f>
        <v>1</v>
      </c>
      <c r="Q748" s="64">
        <f>ifna(vlookup(A748,vCPU!A:B,2,0),"Unknown")</f>
        <v>24</v>
      </c>
      <c r="R748" s="66">
        <f>ifna(vlookup(A748,vMemory!A:C,3,0),"Unknown")</f>
        <v>48</v>
      </c>
      <c r="S748" s="66">
        <f>ifna(vlookup(A748,vDisk!A:C,3,0),"Unknown")</f>
        <v>212</v>
      </c>
      <c r="T748" s="67" t="str">
        <f t="array" ref="T748">IFS(
   L748=1, "No Lift &amp; Shift",
   J748=1, XLOOKUP(A748, 'Infra Study'!A:A, 'Infra Study'!P:P),
   I748=1, "No Lift &amp; Shift",
   H748=1, "GKE",
   K748=1, "GCNV",
   G748=1, "Lift &amp; Shift Prod",
   TRUE, "Lift &amp; Shift Noprod"
)</f>
        <v>GKE</v>
      </c>
      <c r="U748" s="67">
        <f t="shared" si="7"/>
        <v>0</v>
      </c>
      <c r="V748" s="68">
        <f>if(T748="Lift &amp; Shift Noprod",if( Y748=0,Assumptions!$B$5, Assumptions!$B$4),if(T748="Lift &amp; Shift Prod",if(AND(N748=1,O748="T1"),Assumptions!$B$6,Assumptions!$B$4),0))</f>
        <v>0</v>
      </c>
      <c r="W748" s="62">
        <f>if(V748&lt;&gt;0,if(Q748="Unknown", Assumptions!$B$42,If(Q748&gt;1,Q748,2)),0)</f>
        <v>0</v>
      </c>
      <c r="X748" s="69">
        <f>if(V748&lt;&gt;0,if(R748="Unknown", Assumptions!$B$43,R748),0)</f>
        <v>0</v>
      </c>
      <c r="Y748" s="68">
        <f t="shared" si="8"/>
        <v>0</v>
      </c>
      <c r="Z748" s="68">
        <f>if(V748&lt;&gt;0,if(  S748="Unknown", Assumptions!$B$44,S748),0)</f>
        <v>0</v>
      </c>
      <c r="AA748" s="68">
        <f>if(V748 ="N2",ifna(vlookup(W748&amp;"-"&amp;X748,'Ref. VM'!A:B,2,0),"Custom"),if(V748 ="E2" , ifna(vlookup(W748&amp;"-"&amp;X748,'Ref. VM'!D:E,2,0),"Custom"),if(V748="N2D",ifna(vlookup(W748&amp;"-"&amp;X748,'Ref. VM'!G:H,2,0),"Custom"),if(V748="N4",ifna(vlookup(W748&amp;"-"&amp;X748,'Ref. VM'!J:K,2,0),"Custom"),0))))</f>
        <v>0</v>
      </c>
      <c r="AB748" s="67">
        <f t="shared" si="9"/>
        <v>0</v>
      </c>
      <c r="AC748" s="67">
        <f t="shared" si="10"/>
        <v>0</v>
      </c>
      <c r="AD748" s="67">
        <f t="shared" si="11"/>
        <v>0</v>
      </c>
      <c r="AE748" s="62">
        <f>if(T748="Lift &amp; Shift Prod",730,if(T748="Lift &amp; Shift Noprod",Assumptions!$B$3,0))</f>
        <v>0</v>
      </c>
      <c r="AF748" s="70">
        <f>if( U748=0,0,if(Y748=0, ((vlookup(AB748,'SKU Pricing'!A:B,Assumptions!$B$2,0)*W748)+(vlookup(AC748,'SKU Pricing'!A:B,Assumptions!$B$2,0)*X748))*AE748,((vlookup(AB748,'SKU Pricing'!A:B,Assumptions!$B$2,0)*W748)+(vlookup(AC748,'SKU Pricing'!A:B,Assumptions!$B$2,0)*(W748*8))+(vlookup(AD748,'SKU Pricing'!A:B,Assumptions!$B$2,0)*(X748-(W748*8))))*AE748))</f>
        <v>0</v>
      </c>
      <c r="AG748" s="67">
        <f t="shared" si="12"/>
        <v>0</v>
      </c>
      <c r="AH748" s="70">
        <f>ifna(vlookup(AG748,'SKU Pricing'!A:B,Assumptions!$B$2,0)*W748*AE748,0)</f>
        <v>0</v>
      </c>
      <c r="AI748" s="62" t="str">
        <f t="shared" si="13"/>
        <v/>
      </c>
      <c r="AJ748" s="62" t="str">
        <f>if(V748&lt;&gt;0, if(T748="Lift &amp; Shift Noprod",Assumptions!$B$9,if(V748=Assumptions!$B$6,Assumptions!$B$10,if(P748=1,Assumptions!$B$8,Assumptions!$B$7))),"")</f>
        <v/>
      </c>
      <c r="AK748" s="69">
        <f t="shared" si="14"/>
        <v>0</v>
      </c>
      <c r="AL748" s="69">
        <f>if(AJ748="Hyperdisk Balanced",Assumptions!$B$11,0)</f>
        <v>0</v>
      </c>
      <c r="AM748" s="69">
        <f>if(AJ748="Hyperdisk Balanced",Assumptions!$B$12,0)</f>
        <v>0</v>
      </c>
      <c r="AN748" s="70">
        <f>if(AK748=0,0,if(AJ748="Hyperdisk Balanced",vlookup(AK748&amp;" provisioned space",'SKU Pricing'!A:B,Assumptions!$B$2,0)*Z748+vlookup(AK748&amp;" provisioned IOPS",'SKU Pricing'!A:B,Assumptions!$B$2,0)*AL748*730+vlookup(AK748&amp;" provisioned throughput",'SKU Pricing'!A:B,Assumptions!$B$2,0)*AM748*730,vlookup(AK748,'SKU Pricing'!A:B,Assumptions!$B$2,0)*Z748))</f>
        <v>0</v>
      </c>
      <c r="AO748" s="70">
        <f t="shared" si="15"/>
        <v>0</v>
      </c>
      <c r="AP748" s="71">
        <f t="shared" si="16"/>
        <v>0</v>
      </c>
      <c r="AQ748" s="70">
        <f>ifna(vlookup(AP748,'SKU Pricing'!A:B,Assumptions!$B$2,0)*AE748,0)</f>
        <v>0</v>
      </c>
      <c r="AR748" s="72">
        <v>0.0</v>
      </c>
    </row>
    <row r="749">
      <c r="A749" s="61" t="s">
        <v>890</v>
      </c>
      <c r="B749" s="62" t="str">
        <f>ifna(if(vlookup(A749,vOS!A:B,2,0)="","Unknown",vlookup(A749,vOS!A:B,2,0)),"Unknown")</f>
        <v>Ubuntu Linux (64-bit)</v>
      </c>
      <c r="C749" s="62">
        <f>vlookup(B749,'OS Study'!A:D,2,0)</f>
        <v>0</v>
      </c>
      <c r="D749" s="62" t="str">
        <f>vlookup(B749,'OS Study'!A:D,3,0)</f>
        <v>Linux</v>
      </c>
      <c r="E749" s="62" t="str">
        <f>vlookup(B749,'OS Study'!A:D,4,0)</f>
        <v>Ubuntu</v>
      </c>
      <c r="F749" s="63" t="str">
        <f>vlookup(B749,'OS Study'!A:E,5,0)</f>
        <v/>
      </c>
      <c r="G749" s="62">
        <f>IF(vlookup(A749,'RVtools V2.1'!A:J,4,0)="non",0,1)</f>
        <v>1</v>
      </c>
      <c r="H749" s="62">
        <f>if(vlookup(A749,'RVtools V2.1'!A:K,11,0)="kube",1,0)</f>
        <v>1</v>
      </c>
      <c r="I749" s="62">
        <f t="shared" si="5"/>
        <v>0</v>
      </c>
      <c r="J749" s="62">
        <f>ifna(vlookup(A749,'Infra Study'!A:Q,17,0),0)</f>
        <v>0</v>
      </c>
      <c r="K749" s="64">
        <f>IFERROR(__xludf.DUMMYFUNCTION("N(REGEXMATCH(VLOOKUP(A749, 'RVtools V2.1'!A:H, 8, 0), ""^Serveur de fichiers""))"),0.0)</f>
        <v>0</v>
      </c>
      <c r="L749" s="64">
        <f t="shared" si="6"/>
        <v>0</v>
      </c>
      <c r="M749" s="67" t="str">
        <f>ifna(vlookup(A749,'RVtools V2.1'!A:I,8,0),"N/A")</f>
        <v>K8S-EXTERNAL</v>
      </c>
      <c r="N749" s="64">
        <f>IFERROR(__xludf.DUMMYFUNCTION("IF(REGEXMATCH(M749, ""(?i)"" &amp; JOIN(""|"", SPLIT(""kalisil"", "" ""))), 1, 0)"),0.0)</f>
        <v>0</v>
      </c>
      <c r="O749" s="64" t="str">
        <f>vlookup(A749,'RVtools V2.1'!A:H,7,0)</f>
        <v>T1</v>
      </c>
      <c r="P749" s="64">
        <f>if(vlookup(A749,'RVtools V2.1'!A:H,5,0)="oui",1,0)</f>
        <v>1</v>
      </c>
      <c r="Q749" s="64">
        <f>ifna(vlookup(A749,vCPU!A:B,2,0),"Unknown")</f>
        <v>2</v>
      </c>
      <c r="R749" s="66">
        <f>ifna(vlookup(A749,vMemory!A:C,3,0),"Unknown")</f>
        <v>1</v>
      </c>
      <c r="S749" s="66">
        <f>ifna(vlookup(A749,vDisk!A:C,3,0),"Unknown")</f>
        <v>14</v>
      </c>
      <c r="T749" s="67" t="str">
        <f t="array" ref="T749">IFS(
   L749=1, "No Lift &amp; Shift",
   J749=1, XLOOKUP(A749, 'Infra Study'!A:A, 'Infra Study'!P:P),
   I749=1, "No Lift &amp; Shift",
   H749=1, "GKE",
   K749=1, "GCNV",
   G749=1, "Lift &amp; Shift Prod",
   TRUE, "Lift &amp; Shift Noprod"
)</f>
        <v>GKE</v>
      </c>
      <c r="U749" s="67">
        <f t="shared" si="7"/>
        <v>0</v>
      </c>
      <c r="V749" s="68">
        <f>if(T749="Lift &amp; Shift Noprod",if( Y749=0,Assumptions!$B$5, Assumptions!$B$4),if(T749="Lift &amp; Shift Prod",if(AND(N749=1,O749="T1"),Assumptions!$B$6,Assumptions!$B$4),0))</f>
        <v>0</v>
      </c>
      <c r="W749" s="62">
        <f>if(V749&lt;&gt;0,if(Q749="Unknown", Assumptions!$B$42,If(Q749&gt;1,Q749,2)),0)</f>
        <v>0</v>
      </c>
      <c r="X749" s="69">
        <f>if(V749&lt;&gt;0,if(R749="Unknown", Assumptions!$B$43,R749),0)</f>
        <v>0</v>
      </c>
      <c r="Y749" s="68">
        <f t="shared" si="8"/>
        <v>0</v>
      </c>
      <c r="Z749" s="68">
        <f>if(V749&lt;&gt;0,if(  S749="Unknown", Assumptions!$B$44,S749),0)</f>
        <v>0</v>
      </c>
      <c r="AA749" s="68">
        <f>if(V749 ="N2",ifna(vlookup(W749&amp;"-"&amp;X749,'Ref. VM'!A:B,2,0),"Custom"),if(V749 ="E2" , ifna(vlookup(W749&amp;"-"&amp;X749,'Ref. VM'!D:E,2,0),"Custom"),if(V749="N2D",ifna(vlookup(W749&amp;"-"&amp;X749,'Ref. VM'!G:H,2,0),"Custom"),if(V749="N4",ifna(vlookup(W749&amp;"-"&amp;X749,'Ref. VM'!J:K,2,0),"Custom"),0))))</f>
        <v>0</v>
      </c>
      <c r="AB749" s="67">
        <f t="shared" si="9"/>
        <v>0</v>
      </c>
      <c r="AC749" s="67">
        <f t="shared" si="10"/>
        <v>0</v>
      </c>
      <c r="AD749" s="67">
        <f t="shared" si="11"/>
        <v>0</v>
      </c>
      <c r="AE749" s="62">
        <f>if(T749="Lift &amp; Shift Prod",730,if(T749="Lift &amp; Shift Noprod",Assumptions!$B$3,0))</f>
        <v>0</v>
      </c>
      <c r="AF749" s="70">
        <f>if( U749=0,0,if(Y749=0, ((vlookup(AB749,'SKU Pricing'!A:B,Assumptions!$B$2,0)*W749)+(vlookup(AC749,'SKU Pricing'!A:B,Assumptions!$B$2,0)*X749))*AE749,((vlookup(AB749,'SKU Pricing'!A:B,Assumptions!$B$2,0)*W749)+(vlookup(AC749,'SKU Pricing'!A:B,Assumptions!$B$2,0)*(W749*8))+(vlookup(AD749,'SKU Pricing'!A:B,Assumptions!$B$2,0)*(X749-(W749*8))))*AE749))</f>
        <v>0</v>
      </c>
      <c r="AG749" s="67">
        <f t="shared" si="12"/>
        <v>0</v>
      </c>
      <c r="AH749" s="70">
        <f>ifna(vlookup(AG749,'SKU Pricing'!A:B,Assumptions!$B$2,0)*W749*AE749,0)</f>
        <v>0</v>
      </c>
      <c r="AI749" s="62" t="str">
        <f t="shared" si="13"/>
        <v/>
      </c>
      <c r="AJ749" s="62" t="str">
        <f>if(V749&lt;&gt;0, if(T749="Lift &amp; Shift Noprod",Assumptions!$B$9,if(V749=Assumptions!$B$6,Assumptions!$B$10,if(P749=1,Assumptions!$B$8,Assumptions!$B$7))),"")</f>
        <v/>
      </c>
      <c r="AK749" s="69">
        <f t="shared" si="14"/>
        <v>0</v>
      </c>
      <c r="AL749" s="69">
        <f>if(AJ749="Hyperdisk Balanced",Assumptions!$B$11,0)</f>
        <v>0</v>
      </c>
      <c r="AM749" s="69">
        <f>if(AJ749="Hyperdisk Balanced",Assumptions!$B$12,0)</f>
        <v>0</v>
      </c>
      <c r="AN749" s="70">
        <f>if(AK749=0,0,if(AJ749="Hyperdisk Balanced",vlookup(AK749&amp;" provisioned space",'SKU Pricing'!A:B,Assumptions!$B$2,0)*Z749+vlookup(AK749&amp;" provisioned IOPS",'SKU Pricing'!A:B,Assumptions!$B$2,0)*AL749*730+vlookup(AK749&amp;" provisioned throughput",'SKU Pricing'!A:B,Assumptions!$B$2,0)*AM749*730,vlookup(AK749,'SKU Pricing'!A:B,Assumptions!$B$2,0)*Z749))</f>
        <v>0</v>
      </c>
      <c r="AO749" s="70">
        <f t="shared" si="15"/>
        <v>0</v>
      </c>
      <c r="AP749" s="71">
        <f t="shared" si="16"/>
        <v>0</v>
      </c>
      <c r="AQ749" s="70">
        <f>ifna(vlookup(AP749,'SKU Pricing'!A:B,Assumptions!$B$2,0)*AE749,0)</f>
        <v>0</v>
      </c>
      <c r="AR749" s="72">
        <v>0.0</v>
      </c>
    </row>
    <row r="750">
      <c r="A750" s="61" t="s">
        <v>891</v>
      </c>
      <c r="B750" s="62" t="str">
        <f>ifna(if(vlookup(A750,vOS!A:B,2,0)="","Unknown",vlookup(A750,vOS!A:B,2,0)),"Unknown")</f>
        <v>Ubuntu Linux (64-bit)</v>
      </c>
      <c r="C750" s="62">
        <f>vlookup(B750,'OS Study'!A:D,2,0)</f>
        <v>0</v>
      </c>
      <c r="D750" s="62" t="str">
        <f>vlookup(B750,'OS Study'!A:D,3,0)</f>
        <v>Linux</v>
      </c>
      <c r="E750" s="62" t="str">
        <f>vlookup(B750,'OS Study'!A:D,4,0)</f>
        <v>Ubuntu</v>
      </c>
      <c r="F750" s="63" t="str">
        <f>vlookup(B750,'OS Study'!A:E,5,0)</f>
        <v/>
      </c>
      <c r="G750" s="62">
        <f>IF(vlookup(A750,'RVtools V2.1'!A:J,4,0)="non",0,1)</f>
        <v>1</v>
      </c>
      <c r="H750" s="62">
        <f>if(vlookup(A750,'RVtools V2.1'!A:K,11,0)="kube",1,0)</f>
        <v>1</v>
      </c>
      <c r="I750" s="62">
        <f t="shared" si="5"/>
        <v>0</v>
      </c>
      <c r="J750" s="62">
        <f>ifna(vlookup(A750,'Infra Study'!A:Q,17,0),0)</f>
        <v>0</v>
      </c>
      <c r="K750" s="64">
        <f>IFERROR(__xludf.DUMMYFUNCTION("N(REGEXMATCH(VLOOKUP(A750, 'RVtools V2.1'!A:H, 8, 0), ""^Serveur de fichiers""))"),0.0)</f>
        <v>0</v>
      </c>
      <c r="L750" s="64">
        <f t="shared" si="6"/>
        <v>0</v>
      </c>
      <c r="M750" s="67" t="str">
        <f>ifna(vlookup(A750,'RVtools V2.1'!A:I,8,0),"N/A")</f>
        <v>K8S-HDS-STORAGE</v>
      </c>
      <c r="N750" s="64">
        <f>IFERROR(__xludf.DUMMYFUNCTION("IF(REGEXMATCH(M750, ""(?i)"" &amp; JOIN(""|"", SPLIT(""kalisil"", "" ""))), 1, 0)"),0.0)</f>
        <v>0</v>
      </c>
      <c r="O750" s="64" t="str">
        <f>vlookup(A750,'RVtools V2.1'!A:H,7,0)</f>
        <v>T1</v>
      </c>
      <c r="P750" s="64">
        <f>if(vlookup(A750,'RVtools V2.1'!A:H,5,0)="oui",1,0)</f>
        <v>1</v>
      </c>
      <c r="Q750" s="64">
        <f>ifna(vlookup(A750,vCPU!A:B,2,0),"Unknown")</f>
        <v>8</v>
      </c>
      <c r="R750" s="66">
        <f>ifna(vlookup(A750,vMemory!A:C,3,0),"Unknown")</f>
        <v>32</v>
      </c>
      <c r="S750" s="66">
        <f>ifna(vlookup(A750,vDisk!A:C,3,0),"Unknown")</f>
        <v>1421</v>
      </c>
      <c r="T750" s="67" t="str">
        <f t="array" ref="T750">IFS(
   L750=1, "No Lift &amp; Shift",
   J750=1, XLOOKUP(A750, 'Infra Study'!A:A, 'Infra Study'!P:P),
   I750=1, "No Lift &amp; Shift",
   H750=1, "GKE",
   K750=1, "GCNV",
   G750=1, "Lift &amp; Shift Prod",
   TRUE, "Lift &amp; Shift Noprod"
)</f>
        <v>GKE</v>
      </c>
      <c r="U750" s="67">
        <f t="shared" si="7"/>
        <v>0</v>
      </c>
      <c r="V750" s="68">
        <f>if(T750="Lift &amp; Shift Noprod",if( Y750=0,Assumptions!$B$5, Assumptions!$B$4),if(T750="Lift &amp; Shift Prod",if(AND(N750=1,O750="T1"),Assumptions!$B$6,Assumptions!$B$4),0))</f>
        <v>0</v>
      </c>
      <c r="W750" s="62">
        <f>if(V750&lt;&gt;0,if(Q750="Unknown", Assumptions!$B$42,If(Q750&gt;1,Q750,2)),0)</f>
        <v>0</v>
      </c>
      <c r="X750" s="69">
        <f>if(V750&lt;&gt;0,if(R750="Unknown", Assumptions!$B$43,R750),0)</f>
        <v>0</v>
      </c>
      <c r="Y750" s="68">
        <f t="shared" si="8"/>
        <v>0</v>
      </c>
      <c r="Z750" s="68">
        <f>if(V750&lt;&gt;0,if(  S750="Unknown", Assumptions!$B$44,S750),0)</f>
        <v>0</v>
      </c>
      <c r="AA750" s="68">
        <f>if(V750 ="N2",ifna(vlookup(W750&amp;"-"&amp;X750,'Ref. VM'!A:B,2,0),"Custom"),if(V750 ="E2" , ifna(vlookup(W750&amp;"-"&amp;X750,'Ref. VM'!D:E,2,0),"Custom"),if(V750="N2D",ifna(vlookup(W750&amp;"-"&amp;X750,'Ref. VM'!G:H,2,0),"Custom"),if(V750="N4",ifna(vlookup(W750&amp;"-"&amp;X750,'Ref. VM'!J:K,2,0),"Custom"),0))))</f>
        <v>0</v>
      </c>
      <c r="AB750" s="67">
        <f t="shared" si="9"/>
        <v>0</v>
      </c>
      <c r="AC750" s="67">
        <f t="shared" si="10"/>
        <v>0</v>
      </c>
      <c r="AD750" s="67">
        <f t="shared" si="11"/>
        <v>0</v>
      </c>
      <c r="AE750" s="62">
        <f>if(T750="Lift &amp; Shift Prod",730,if(T750="Lift &amp; Shift Noprod",Assumptions!$B$3,0))</f>
        <v>0</v>
      </c>
      <c r="AF750" s="70">
        <f>if( U750=0,0,if(Y750=0, ((vlookup(AB750,'SKU Pricing'!A:B,Assumptions!$B$2,0)*W750)+(vlookup(AC750,'SKU Pricing'!A:B,Assumptions!$B$2,0)*X750))*AE750,((vlookup(AB750,'SKU Pricing'!A:B,Assumptions!$B$2,0)*W750)+(vlookup(AC750,'SKU Pricing'!A:B,Assumptions!$B$2,0)*(W750*8))+(vlookup(AD750,'SKU Pricing'!A:B,Assumptions!$B$2,0)*(X750-(W750*8))))*AE750))</f>
        <v>0</v>
      </c>
      <c r="AG750" s="67">
        <f t="shared" si="12"/>
        <v>0</v>
      </c>
      <c r="AH750" s="70">
        <f>ifna(vlookup(AG750,'SKU Pricing'!A:B,Assumptions!$B$2,0)*W750*AE750,0)</f>
        <v>0</v>
      </c>
      <c r="AI750" s="62" t="str">
        <f t="shared" si="13"/>
        <v/>
      </c>
      <c r="AJ750" s="62" t="str">
        <f>if(V750&lt;&gt;0, if(T750="Lift &amp; Shift Noprod",Assumptions!$B$9,if(V750=Assumptions!$B$6,Assumptions!$B$10,if(P750=1,Assumptions!$B$8,Assumptions!$B$7))),"")</f>
        <v/>
      </c>
      <c r="AK750" s="69">
        <f t="shared" si="14"/>
        <v>0</v>
      </c>
      <c r="AL750" s="69">
        <f>if(AJ750="Hyperdisk Balanced",Assumptions!$B$11,0)</f>
        <v>0</v>
      </c>
      <c r="AM750" s="69">
        <f>if(AJ750="Hyperdisk Balanced",Assumptions!$B$12,0)</f>
        <v>0</v>
      </c>
      <c r="AN750" s="70">
        <f>if(AK750=0,0,if(AJ750="Hyperdisk Balanced",vlookup(AK750&amp;" provisioned space",'SKU Pricing'!A:B,Assumptions!$B$2,0)*Z750+vlookup(AK750&amp;" provisioned IOPS",'SKU Pricing'!A:B,Assumptions!$B$2,0)*AL750*730+vlookup(AK750&amp;" provisioned throughput",'SKU Pricing'!A:B,Assumptions!$B$2,0)*AM750*730,vlookup(AK750,'SKU Pricing'!A:B,Assumptions!$B$2,0)*Z750))</f>
        <v>0</v>
      </c>
      <c r="AO750" s="70">
        <f t="shared" si="15"/>
        <v>0</v>
      </c>
      <c r="AP750" s="71">
        <f t="shared" si="16"/>
        <v>0</v>
      </c>
      <c r="AQ750" s="70">
        <f>ifna(vlookup(AP750,'SKU Pricing'!A:B,Assumptions!$B$2,0)*AE750,0)</f>
        <v>0</v>
      </c>
      <c r="AR750" s="72">
        <v>0.0</v>
      </c>
    </row>
    <row r="751">
      <c r="A751" s="61" t="s">
        <v>892</v>
      </c>
      <c r="B751" s="62" t="str">
        <f>ifna(if(vlookup(A751,vOS!A:B,2,0)="","Unknown",vlookup(A751,vOS!A:B,2,0)),"Unknown")</f>
        <v>Ubuntu Linux (64-bit)</v>
      </c>
      <c r="C751" s="62">
        <f>vlookup(B751,'OS Study'!A:D,2,0)</f>
        <v>0</v>
      </c>
      <c r="D751" s="62" t="str">
        <f>vlookup(B751,'OS Study'!A:D,3,0)</f>
        <v>Linux</v>
      </c>
      <c r="E751" s="62" t="str">
        <f>vlookup(B751,'OS Study'!A:D,4,0)</f>
        <v>Ubuntu</v>
      </c>
      <c r="F751" s="63" t="str">
        <f>vlookup(B751,'OS Study'!A:E,5,0)</f>
        <v/>
      </c>
      <c r="G751" s="62">
        <f>IF(vlookup(A751,'RVtools V2.1'!A:J,4,0)="non",0,1)</f>
        <v>1</v>
      </c>
      <c r="H751" s="62">
        <f>if(vlookup(A751,'RVtools V2.1'!A:K,11,0)="kube",1,0)</f>
        <v>1</v>
      </c>
      <c r="I751" s="62">
        <f t="shared" si="5"/>
        <v>0</v>
      </c>
      <c r="J751" s="62">
        <f>ifna(vlookup(A751,'Infra Study'!A:Q,17,0),0)</f>
        <v>0</v>
      </c>
      <c r="K751" s="64">
        <f>IFERROR(__xludf.DUMMYFUNCTION("N(REGEXMATCH(VLOOKUP(A751, 'RVtools V2.1'!A:H, 8, 0), ""^Serveur de fichiers""))"),0.0)</f>
        <v>0</v>
      </c>
      <c r="L751" s="64">
        <f t="shared" si="6"/>
        <v>0</v>
      </c>
      <c r="M751" s="67" t="str">
        <f>ifna(vlookup(A751,'RVtools V2.1'!A:I,8,0),"N/A")</f>
        <v>K8S-HDS-STORAGE</v>
      </c>
      <c r="N751" s="64">
        <f>IFERROR(__xludf.DUMMYFUNCTION("IF(REGEXMATCH(M751, ""(?i)"" &amp; JOIN(""|"", SPLIT(""kalisil"", "" ""))), 1, 0)"),0.0)</f>
        <v>0</v>
      </c>
      <c r="O751" s="64" t="str">
        <f>vlookup(A751,'RVtools V2.1'!A:H,7,0)</f>
        <v>T1</v>
      </c>
      <c r="P751" s="64">
        <f>if(vlookup(A751,'RVtools V2.1'!A:H,5,0)="oui",1,0)</f>
        <v>1</v>
      </c>
      <c r="Q751" s="64">
        <f>ifna(vlookup(A751,vCPU!A:B,2,0),"Unknown")</f>
        <v>8</v>
      </c>
      <c r="R751" s="66">
        <f>ifna(vlookup(A751,vMemory!A:C,3,0),"Unknown")</f>
        <v>32</v>
      </c>
      <c r="S751" s="66">
        <f>ifna(vlookup(A751,vDisk!A:C,3,0),"Unknown")</f>
        <v>1421</v>
      </c>
      <c r="T751" s="67" t="str">
        <f t="array" ref="T751">IFS(
   L751=1, "No Lift &amp; Shift",
   J751=1, XLOOKUP(A751, 'Infra Study'!A:A, 'Infra Study'!P:P),
   I751=1, "No Lift &amp; Shift",
   H751=1, "GKE",
   K751=1, "GCNV",
   G751=1, "Lift &amp; Shift Prod",
   TRUE, "Lift &amp; Shift Noprod"
)</f>
        <v>GKE</v>
      </c>
      <c r="U751" s="67">
        <f t="shared" si="7"/>
        <v>0</v>
      </c>
      <c r="V751" s="68">
        <f>if(T751="Lift &amp; Shift Noprod",if( Y751=0,Assumptions!$B$5, Assumptions!$B$4),if(T751="Lift &amp; Shift Prod",if(AND(N751=1,O751="T1"),Assumptions!$B$6,Assumptions!$B$4),0))</f>
        <v>0</v>
      </c>
      <c r="W751" s="62">
        <f>if(V751&lt;&gt;0,if(Q751="Unknown", Assumptions!$B$42,If(Q751&gt;1,Q751,2)),0)</f>
        <v>0</v>
      </c>
      <c r="X751" s="69">
        <f>if(V751&lt;&gt;0,if(R751="Unknown", Assumptions!$B$43,R751),0)</f>
        <v>0</v>
      </c>
      <c r="Y751" s="68">
        <f t="shared" si="8"/>
        <v>0</v>
      </c>
      <c r="Z751" s="68">
        <f>if(V751&lt;&gt;0,if(  S751="Unknown", Assumptions!$B$44,S751),0)</f>
        <v>0</v>
      </c>
      <c r="AA751" s="68">
        <f>if(V751 ="N2",ifna(vlookup(W751&amp;"-"&amp;X751,'Ref. VM'!A:B,2,0),"Custom"),if(V751 ="E2" , ifna(vlookup(W751&amp;"-"&amp;X751,'Ref. VM'!D:E,2,0),"Custom"),if(V751="N2D",ifna(vlookup(W751&amp;"-"&amp;X751,'Ref. VM'!G:H,2,0),"Custom"),if(V751="N4",ifna(vlookup(W751&amp;"-"&amp;X751,'Ref. VM'!J:K,2,0),"Custom"),0))))</f>
        <v>0</v>
      </c>
      <c r="AB751" s="67">
        <f t="shared" si="9"/>
        <v>0</v>
      </c>
      <c r="AC751" s="67">
        <f t="shared" si="10"/>
        <v>0</v>
      </c>
      <c r="AD751" s="67">
        <f t="shared" si="11"/>
        <v>0</v>
      </c>
      <c r="AE751" s="62">
        <f>if(T751="Lift &amp; Shift Prod",730,if(T751="Lift &amp; Shift Noprod",Assumptions!$B$3,0))</f>
        <v>0</v>
      </c>
      <c r="AF751" s="70">
        <f>if( U751=0,0,if(Y751=0, ((vlookup(AB751,'SKU Pricing'!A:B,Assumptions!$B$2,0)*W751)+(vlookup(AC751,'SKU Pricing'!A:B,Assumptions!$B$2,0)*X751))*AE751,((vlookup(AB751,'SKU Pricing'!A:B,Assumptions!$B$2,0)*W751)+(vlookup(AC751,'SKU Pricing'!A:B,Assumptions!$B$2,0)*(W751*8))+(vlookup(AD751,'SKU Pricing'!A:B,Assumptions!$B$2,0)*(X751-(W751*8))))*AE751))</f>
        <v>0</v>
      </c>
      <c r="AG751" s="67">
        <f t="shared" si="12"/>
        <v>0</v>
      </c>
      <c r="AH751" s="70">
        <f>ifna(vlookup(AG751,'SKU Pricing'!A:B,Assumptions!$B$2,0)*W751*AE751,0)</f>
        <v>0</v>
      </c>
      <c r="AI751" s="62" t="str">
        <f t="shared" si="13"/>
        <v/>
      </c>
      <c r="AJ751" s="62" t="str">
        <f>if(V751&lt;&gt;0, if(T751="Lift &amp; Shift Noprod",Assumptions!$B$9,if(V751=Assumptions!$B$6,Assumptions!$B$10,if(P751=1,Assumptions!$B$8,Assumptions!$B$7))),"")</f>
        <v/>
      </c>
      <c r="AK751" s="69">
        <f t="shared" si="14"/>
        <v>0</v>
      </c>
      <c r="AL751" s="69">
        <f>if(AJ751="Hyperdisk Balanced",Assumptions!$B$11,0)</f>
        <v>0</v>
      </c>
      <c r="AM751" s="69">
        <f>if(AJ751="Hyperdisk Balanced",Assumptions!$B$12,0)</f>
        <v>0</v>
      </c>
      <c r="AN751" s="70">
        <f>if(AK751=0,0,if(AJ751="Hyperdisk Balanced",vlookup(AK751&amp;" provisioned space",'SKU Pricing'!A:B,Assumptions!$B$2,0)*Z751+vlookup(AK751&amp;" provisioned IOPS",'SKU Pricing'!A:B,Assumptions!$B$2,0)*AL751*730+vlookup(AK751&amp;" provisioned throughput",'SKU Pricing'!A:B,Assumptions!$B$2,0)*AM751*730,vlookup(AK751,'SKU Pricing'!A:B,Assumptions!$B$2,0)*Z751))</f>
        <v>0</v>
      </c>
      <c r="AO751" s="70">
        <f t="shared" si="15"/>
        <v>0</v>
      </c>
      <c r="AP751" s="71">
        <f t="shared" si="16"/>
        <v>0</v>
      </c>
      <c r="AQ751" s="70">
        <f>ifna(vlookup(AP751,'SKU Pricing'!A:B,Assumptions!$B$2,0)*AE751,0)</f>
        <v>0</v>
      </c>
      <c r="AR751" s="72">
        <v>0.0</v>
      </c>
    </row>
    <row r="752">
      <c r="A752" s="61" t="s">
        <v>893</v>
      </c>
      <c r="B752" s="62" t="str">
        <f>ifna(if(vlookup(A752,vOS!A:B,2,0)="","Unknown",vlookup(A752,vOS!A:B,2,0)),"Unknown")</f>
        <v>Ubuntu Linux (64-bit)</v>
      </c>
      <c r="C752" s="62">
        <f>vlookup(B752,'OS Study'!A:D,2,0)</f>
        <v>0</v>
      </c>
      <c r="D752" s="62" t="str">
        <f>vlookup(B752,'OS Study'!A:D,3,0)</f>
        <v>Linux</v>
      </c>
      <c r="E752" s="62" t="str">
        <f>vlookup(B752,'OS Study'!A:D,4,0)</f>
        <v>Ubuntu</v>
      </c>
      <c r="F752" s="63" t="str">
        <f>vlookup(B752,'OS Study'!A:E,5,0)</f>
        <v/>
      </c>
      <c r="G752" s="62">
        <f>IF(vlookup(A752,'RVtools V2.1'!A:J,4,0)="non",0,1)</f>
        <v>1</v>
      </c>
      <c r="H752" s="62">
        <f>if(vlookup(A752,'RVtools V2.1'!A:K,11,0)="kube",1,0)</f>
        <v>1</v>
      </c>
      <c r="I752" s="62">
        <f t="shared" si="5"/>
        <v>0</v>
      </c>
      <c r="J752" s="62">
        <f>ifna(vlookup(A752,'Infra Study'!A:Q,17,0),0)</f>
        <v>0</v>
      </c>
      <c r="K752" s="64">
        <f>IFERROR(__xludf.DUMMYFUNCTION("N(REGEXMATCH(VLOOKUP(A752, 'RVtools V2.1'!A:H, 8, 0), ""^Serveur de fichiers""))"),0.0)</f>
        <v>0</v>
      </c>
      <c r="L752" s="64">
        <f t="shared" si="6"/>
        <v>0</v>
      </c>
      <c r="M752" s="67" t="str">
        <f>ifna(vlookup(A752,'RVtools V2.1'!A:I,8,0),"N/A")</f>
        <v>K8S-HDS-STORAGE</v>
      </c>
      <c r="N752" s="64">
        <f>IFERROR(__xludf.DUMMYFUNCTION("IF(REGEXMATCH(M752, ""(?i)"" &amp; JOIN(""|"", SPLIT(""kalisil"", "" ""))), 1, 0)"),0.0)</f>
        <v>0</v>
      </c>
      <c r="O752" s="64" t="str">
        <f>vlookup(A752,'RVtools V2.1'!A:H,7,0)</f>
        <v>T1</v>
      </c>
      <c r="P752" s="64">
        <f>if(vlookup(A752,'RVtools V2.1'!A:H,5,0)="oui",1,0)</f>
        <v>1</v>
      </c>
      <c r="Q752" s="64">
        <f>ifna(vlookup(A752,vCPU!A:B,2,0),"Unknown")</f>
        <v>8</v>
      </c>
      <c r="R752" s="66">
        <f>ifna(vlookup(A752,vMemory!A:C,3,0),"Unknown")</f>
        <v>32</v>
      </c>
      <c r="S752" s="66">
        <f>ifna(vlookup(A752,vDisk!A:C,3,0),"Unknown")</f>
        <v>1421</v>
      </c>
      <c r="T752" s="67" t="str">
        <f t="array" ref="T752">IFS(
   L752=1, "No Lift &amp; Shift",
   J752=1, XLOOKUP(A752, 'Infra Study'!A:A, 'Infra Study'!P:P),
   I752=1, "No Lift &amp; Shift",
   H752=1, "GKE",
   K752=1, "GCNV",
   G752=1, "Lift &amp; Shift Prod",
   TRUE, "Lift &amp; Shift Noprod"
)</f>
        <v>GKE</v>
      </c>
      <c r="U752" s="67">
        <f t="shared" si="7"/>
        <v>0</v>
      </c>
      <c r="V752" s="68">
        <f>if(T752="Lift &amp; Shift Noprod",if( Y752=0,Assumptions!$B$5, Assumptions!$B$4),if(T752="Lift &amp; Shift Prod",if(AND(N752=1,O752="T1"),Assumptions!$B$6,Assumptions!$B$4),0))</f>
        <v>0</v>
      </c>
      <c r="W752" s="62">
        <f>if(V752&lt;&gt;0,if(Q752="Unknown", Assumptions!$B$42,If(Q752&gt;1,Q752,2)),0)</f>
        <v>0</v>
      </c>
      <c r="X752" s="69">
        <f>if(V752&lt;&gt;0,if(R752="Unknown", Assumptions!$B$43,R752),0)</f>
        <v>0</v>
      </c>
      <c r="Y752" s="68">
        <f t="shared" si="8"/>
        <v>0</v>
      </c>
      <c r="Z752" s="68">
        <f>if(V752&lt;&gt;0,if(  S752="Unknown", Assumptions!$B$44,S752),0)</f>
        <v>0</v>
      </c>
      <c r="AA752" s="68">
        <f>if(V752 ="N2",ifna(vlookup(W752&amp;"-"&amp;X752,'Ref. VM'!A:B,2,0),"Custom"),if(V752 ="E2" , ifna(vlookup(W752&amp;"-"&amp;X752,'Ref. VM'!D:E,2,0),"Custom"),if(V752="N2D",ifna(vlookup(W752&amp;"-"&amp;X752,'Ref. VM'!G:H,2,0),"Custom"),if(V752="N4",ifna(vlookup(W752&amp;"-"&amp;X752,'Ref. VM'!J:K,2,0),"Custom"),0))))</f>
        <v>0</v>
      </c>
      <c r="AB752" s="67">
        <f t="shared" si="9"/>
        <v>0</v>
      </c>
      <c r="AC752" s="67">
        <f t="shared" si="10"/>
        <v>0</v>
      </c>
      <c r="AD752" s="67">
        <f t="shared" si="11"/>
        <v>0</v>
      </c>
      <c r="AE752" s="62">
        <f>if(T752="Lift &amp; Shift Prod",730,if(T752="Lift &amp; Shift Noprod",Assumptions!$B$3,0))</f>
        <v>0</v>
      </c>
      <c r="AF752" s="70">
        <f>if( U752=0,0,if(Y752=0, ((vlookup(AB752,'SKU Pricing'!A:B,Assumptions!$B$2,0)*W752)+(vlookup(AC752,'SKU Pricing'!A:B,Assumptions!$B$2,0)*X752))*AE752,((vlookup(AB752,'SKU Pricing'!A:B,Assumptions!$B$2,0)*W752)+(vlookup(AC752,'SKU Pricing'!A:B,Assumptions!$B$2,0)*(W752*8))+(vlookup(AD752,'SKU Pricing'!A:B,Assumptions!$B$2,0)*(X752-(W752*8))))*AE752))</f>
        <v>0</v>
      </c>
      <c r="AG752" s="67">
        <f t="shared" si="12"/>
        <v>0</v>
      </c>
      <c r="AH752" s="70">
        <f>ifna(vlookup(AG752,'SKU Pricing'!A:B,Assumptions!$B$2,0)*W752*AE752,0)</f>
        <v>0</v>
      </c>
      <c r="AI752" s="62" t="str">
        <f t="shared" si="13"/>
        <v/>
      </c>
      <c r="AJ752" s="62" t="str">
        <f>if(V752&lt;&gt;0, if(T752="Lift &amp; Shift Noprod",Assumptions!$B$9,if(V752=Assumptions!$B$6,Assumptions!$B$10,if(P752=1,Assumptions!$B$8,Assumptions!$B$7))),"")</f>
        <v/>
      </c>
      <c r="AK752" s="69">
        <f t="shared" si="14"/>
        <v>0</v>
      </c>
      <c r="AL752" s="69">
        <f>if(AJ752="Hyperdisk Balanced",Assumptions!$B$11,0)</f>
        <v>0</v>
      </c>
      <c r="AM752" s="69">
        <f>if(AJ752="Hyperdisk Balanced",Assumptions!$B$12,0)</f>
        <v>0</v>
      </c>
      <c r="AN752" s="70">
        <f>if(AK752=0,0,if(AJ752="Hyperdisk Balanced",vlookup(AK752&amp;" provisioned space",'SKU Pricing'!A:B,Assumptions!$B$2,0)*Z752+vlookup(AK752&amp;" provisioned IOPS",'SKU Pricing'!A:B,Assumptions!$B$2,0)*AL752*730+vlookup(AK752&amp;" provisioned throughput",'SKU Pricing'!A:B,Assumptions!$B$2,0)*AM752*730,vlookup(AK752,'SKU Pricing'!A:B,Assumptions!$B$2,0)*Z752))</f>
        <v>0</v>
      </c>
      <c r="AO752" s="70">
        <f t="shared" si="15"/>
        <v>0</v>
      </c>
      <c r="AP752" s="71">
        <f t="shared" si="16"/>
        <v>0</v>
      </c>
      <c r="AQ752" s="70">
        <f>ifna(vlookup(AP752,'SKU Pricing'!A:B,Assumptions!$B$2,0)*AE752,0)</f>
        <v>0</v>
      </c>
      <c r="AR752" s="72">
        <v>0.0</v>
      </c>
    </row>
    <row r="753">
      <c r="A753" s="61" t="s">
        <v>894</v>
      </c>
      <c r="B753" s="62" t="str">
        <f>ifna(if(vlookup(A753,vOS!A:B,2,0)="","Unknown",vlookup(A753,vOS!A:B,2,0)),"Unknown")</f>
        <v>Ubuntu Linux (64-bit)</v>
      </c>
      <c r="C753" s="62">
        <f>vlookup(B753,'OS Study'!A:D,2,0)</f>
        <v>0</v>
      </c>
      <c r="D753" s="62" t="str">
        <f>vlookup(B753,'OS Study'!A:D,3,0)</f>
        <v>Linux</v>
      </c>
      <c r="E753" s="62" t="str">
        <f>vlookup(B753,'OS Study'!A:D,4,0)</f>
        <v>Ubuntu</v>
      </c>
      <c r="F753" s="63" t="str">
        <f>vlookup(B753,'OS Study'!A:E,5,0)</f>
        <v/>
      </c>
      <c r="G753" s="62">
        <f>IF(vlookup(A753,'RVtools V2.1'!A:J,4,0)="non",0,1)</f>
        <v>1</v>
      </c>
      <c r="H753" s="62">
        <f>if(vlookup(A753,'RVtools V2.1'!A:K,11,0)="kube",1,0)</f>
        <v>1</v>
      </c>
      <c r="I753" s="62">
        <f t="shared" si="5"/>
        <v>0</v>
      </c>
      <c r="J753" s="62">
        <f>ifna(vlookup(A753,'Infra Study'!A:Q,17,0),0)</f>
        <v>0</v>
      </c>
      <c r="K753" s="64">
        <f>IFERROR(__xludf.DUMMYFUNCTION("N(REGEXMATCH(VLOOKUP(A753, 'RVtools V2.1'!A:H, 8, 0), ""^Serveur de fichiers""))"),0.0)</f>
        <v>0</v>
      </c>
      <c r="L753" s="64">
        <f t="shared" si="6"/>
        <v>0</v>
      </c>
      <c r="M753" s="67" t="str">
        <f>ifna(vlookup(A753,'RVtools V2.1'!A:I,8,0),"N/A")</f>
        <v>K8S-HDS-STORAGE</v>
      </c>
      <c r="N753" s="64">
        <f>IFERROR(__xludf.DUMMYFUNCTION("IF(REGEXMATCH(M753, ""(?i)"" &amp; JOIN(""|"", SPLIT(""kalisil"", "" ""))), 1, 0)"),0.0)</f>
        <v>0</v>
      </c>
      <c r="O753" s="64" t="str">
        <f>vlookup(A753,'RVtools V2.1'!A:H,7,0)</f>
        <v>T1</v>
      </c>
      <c r="P753" s="64">
        <f>if(vlookup(A753,'RVtools V2.1'!A:H,5,0)="oui",1,0)</f>
        <v>1</v>
      </c>
      <c r="Q753" s="64">
        <f>ifna(vlookup(A753,vCPU!A:B,2,0),"Unknown")</f>
        <v>8</v>
      </c>
      <c r="R753" s="66">
        <f>ifna(vlookup(A753,vMemory!A:C,3,0),"Unknown")</f>
        <v>32</v>
      </c>
      <c r="S753" s="66">
        <f>ifna(vlookup(A753,vDisk!A:C,3,0),"Unknown")</f>
        <v>1421</v>
      </c>
      <c r="T753" s="67" t="str">
        <f t="array" ref="T753">IFS(
   L753=1, "No Lift &amp; Shift",
   J753=1, XLOOKUP(A753, 'Infra Study'!A:A, 'Infra Study'!P:P),
   I753=1, "No Lift &amp; Shift",
   H753=1, "GKE",
   K753=1, "GCNV",
   G753=1, "Lift &amp; Shift Prod",
   TRUE, "Lift &amp; Shift Noprod"
)</f>
        <v>GKE</v>
      </c>
      <c r="U753" s="67">
        <f t="shared" si="7"/>
        <v>0</v>
      </c>
      <c r="V753" s="68">
        <f>if(T753="Lift &amp; Shift Noprod",if( Y753=0,Assumptions!$B$5, Assumptions!$B$4),if(T753="Lift &amp; Shift Prod",if(AND(N753=1,O753="T1"),Assumptions!$B$6,Assumptions!$B$4),0))</f>
        <v>0</v>
      </c>
      <c r="W753" s="62">
        <f>if(V753&lt;&gt;0,if(Q753="Unknown", Assumptions!$B$42,If(Q753&gt;1,Q753,2)),0)</f>
        <v>0</v>
      </c>
      <c r="X753" s="69">
        <f>if(V753&lt;&gt;0,if(R753="Unknown", Assumptions!$B$43,R753),0)</f>
        <v>0</v>
      </c>
      <c r="Y753" s="68">
        <f t="shared" si="8"/>
        <v>0</v>
      </c>
      <c r="Z753" s="68">
        <f>if(V753&lt;&gt;0,if(  S753="Unknown", Assumptions!$B$44,S753),0)</f>
        <v>0</v>
      </c>
      <c r="AA753" s="68">
        <f>if(V753 ="N2",ifna(vlookup(W753&amp;"-"&amp;X753,'Ref. VM'!A:B,2,0),"Custom"),if(V753 ="E2" , ifna(vlookup(W753&amp;"-"&amp;X753,'Ref. VM'!D:E,2,0),"Custom"),if(V753="N2D",ifna(vlookup(W753&amp;"-"&amp;X753,'Ref. VM'!G:H,2,0),"Custom"),if(V753="N4",ifna(vlookup(W753&amp;"-"&amp;X753,'Ref. VM'!J:K,2,0),"Custom"),0))))</f>
        <v>0</v>
      </c>
      <c r="AB753" s="67">
        <f t="shared" si="9"/>
        <v>0</v>
      </c>
      <c r="AC753" s="67">
        <f t="shared" si="10"/>
        <v>0</v>
      </c>
      <c r="AD753" s="67">
        <f t="shared" si="11"/>
        <v>0</v>
      </c>
      <c r="AE753" s="62">
        <f>if(T753="Lift &amp; Shift Prod",730,if(T753="Lift &amp; Shift Noprod",Assumptions!$B$3,0))</f>
        <v>0</v>
      </c>
      <c r="AF753" s="70">
        <f>if( U753=0,0,if(Y753=0, ((vlookup(AB753,'SKU Pricing'!A:B,Assumptions!$B$2,0)*W753)+(vlookup(AC753,'SKU Pricing'!A:B,Assumptions!$B$2,0)*X753))*AE753,((vlookup(AB753,'SKU Pricing'!A:B,Assumptions!$B$2,0)*W753)+(vlookup(AC753,'SKU Pricing'!A:B,Assumptions!$B$2,0)*(W753*8))+(vlookup(AD753,'SKU Pricing'!A:B,Assumptions!$B$2,0)*(X753-(W753*8))))*AE753))</f>
        <v>0</v>
      </c>
      <c r="AG753" s="67">
        <f t="shared" si="12"/>
        <v>0</v>
      </c>
      <c r="AH753" s="70">
        <f>ifna(vlookup(AG753,'SKU Pricing'!A:B,Assumptions!$B$2,0)*W753*AE753,0)</f>
        <v>0</v>
      </c>
      <c r="AI753" s="62" t="str">
        <f t="shared" si="13"/>
        <v/>
      </c>
      <c r="AJ753" s="62" t="str">
        <f>if(V753&lt;&gt;0, if(T753="Lift &amp; Shift Noprod",Assumptions!$B$9,if(V753=Assumptions!$B$6,Assumptions!$B$10,if(P753=1,Assumptions!$B$8,Assumptions!$B$7))),"")</f>
        <v/>
      </c>
      <c r="AK753" s="69">
        <f t="shared" si="14"/>
        <v>0</v>
      </c>
      <c r="AL753" s="69">
        <f>if(AJ753="Hyperdisk Balanced",Assumptions!$B$11,0)</f>
        <v>0</v>
      </c>
      <c r="AM753" s="69">
        <f>if(AJ753="Hyperdisk Balanced",Assumptions!$B$12,0)</f>
        <v>0</v>
      </c>
      <c r="AN753" s="70">
        <f>if(AK753=0,0,if(AJ753="Hyperdisk Balanced",vlookup(AK753&amp;" provisioned space",'SKU Pricing'!A:B,Assumptions!$B$2,0)*Z753+vlookup(AK753&amp;" provisioned IOPS",'SKU Pricing'!A:B,Assumptions!$B$2,0)*AL753*730+vlookup(AK753&amp;" provisioned throughput",'SKU Pricing'!A:B,Assumptions!$B$2,0)*AM753*730,vlookup(AK753,'SKU Pricing'!A:B,Assumptions!$B$2,0)*Z753))</f>
        <v>0</v>
      </c>
      <c r="AO753" s="70">
        <f t="shared" si="15"/>
        <v>0</v>
      </c>
      <c r="AP753" s="71">
        <f t="shared" si="16"/>
        <v>0</v>
      </c>
      <c r="AQ753" s="70">
        <f>ifna(vlookup(AP753,'SKU Pricing'!A:B,Assumptions!$B$2,0)*AE753,0)</f>
        <v>0</v>
      </c>
      <c r="AR753" s="72">
        <v>0.0</v>
      </c>
    </row>
    <row r="754">
      <c r="A754" s="61" t="s">
        <v>895</v>
      </c>
      <c r="B754" s="62" t="str">
        <f>ifna(if(vlookup(A754,vOS!A:B,2,0)="","Unknown",vlookup(A754,vOS!A:B,2,0)),"Unknown")</f>
        <v>Ubuntu Linux (64-bit)</v>
      </c>
      <c r="C754" s="62">
        <f>vlookup(B754,'OS Study'!A:D,2,0)</f>
        <v>0</v>
      </c>
      <c r="D754" s="62" t="str">
        <f>vlookup(B754,'OS Study'!A:D,3,0)</f>
        <v>Linux</v>
      </c>
      <c r="E754" s="62" t="str">
        <f>vlookup(B754,'OS Study'!A:D,4,0)</f>
        <v>Ubuntu</v>
      </c>
      <c r="F754" s="63" t="str">
        <f>vlookup(B754,'OS Study'!A:E,5,0)</f>
        <v/>
      </c>
      <c r="G754" s="62">
        <f>IF(vlookup(A754,'RVtools V2.1'!A:J,4,0)="non",0,1)</f>
        <v>1</v>
      </c>
      <c r="H754" s="62">
        <f>if(vlookup(A754,'RVtools V2.1'!A:K,11,0)="kube",1,0)</f>
        <v>1</v>
      </c>
      <c r="I754" s="62">
        <f t="shared" si="5"/>
        <v>0</v>
      </c>
      <c r="J754" s="62">
        <f>ifna(vlookup(A754,'Infra Study'!A:Q,17,0),0)</f>
        <v>0</v>
      </c>
      <c r="K754" s="64">
        <f>IFERROR(__xludf.DUMMYFUNCTION("N(REGEXMATCH(VLOOKUP(A754, 'RVtools V2.1'!A:H, 8, 0), ""^Serveur de fichiers""))"),0.0)</f>
        <v>0</v>
      </c>
      <c r="L754" s="64">
        <f t="shared" si="6"/>
        <v>0</v>
      </c>
      <c r="M754" s="67" t="str">
        <f>ifna(vlookup(A754,'RVtools V2.1'!A:I,8,0),"N/A")</f>
        <v>K8S-MANAGEMENT-PROD</v>
      </c>
      <c r="N754" s="64">
        <f>IFERROR(__xludf.DUMMYFUNCTION("IF(REGEXMATCH(M754, ""(?i)"" &amp; JOIN(""|"", SPLIT(""kalisil"", "" ""))), 1, 0)"),0.0)</f>
        <v>0</v>
      </c>
      <c r="O754" s="64" t="str">
        <f>vlookup(A754,'RVtools V2.1'!A:H,7,0)</f>
        <v>T1</v>
      </c>
      <c r="P754" s="64">
        <f>if(vlookup(A754,'RVtools V2.1'!A:H,5,0)="oui",1,0)</f>
        <v>1</v>
      </c>
      <c r="Q754" s="64">
        <f>ifna(vlookup(A754,vCPU!A:B,2,0),"Unknown")</f>
        <v>24</v>
      </c>
      <c r="R754" s="66">
        <f>ifna(vlookup(A754,vMemory!A:C,3,0),"Unknown")</f>
        <v>48</v>
      </c>
      <c r="S754" s="66">
        <f>ifna(vlookup(A754,vDisk!A:C,3,0),"Unknown")</f>
        <v>212</v>
      </c>
      <c r="T754" s="67" t="str">
        <f t="array" ref="T754">IFS(
   L754=1, "No Lift &amp; Shift",
   J754=1, XLOOKUP(A754, 'Infra Study'!A:A, 'Infra Study'!P:P),
   I754=1, "No Lift &amp; Shift",
   H754=1, "GKE",
   K754=1, "GCNV",
   G754=1, "Lift &amp; Shift Prod",
   TRUE, "Lift &amp; Shift Noprod"
)</f>
        <v>GKE</v>
      </c>
      <c r="U754" s="67">
        <f t="shared" si="7"/>
        <v>0</v>
      </c>
      <c r="V754" s="68">
        <f>if(T754="Lift &amp; Shift Noprod",if( Y754=0,Assumptions!$B$5, Assumptions!$B$4),if(T754="Lift &amp; Shift Prod",if(AND(N754=1,O754="T1"),Assumptions!$B$6,Assumptions!$B$4),0))</f>
        <v>0</v>
      </c>
      <c r="W754" s="62">
        <f>if(V754&lt;&gt;0,if(Q754="Unknown", Assumptions!$B$42,If(Q754&gt;1,Q754,2)),0)</f>
        <v>0</v>
      </c>
      <c r="X754" s="69">
        <f>if(V754&lt;&gt;0,if(R754="Unknown", Assumptions!$B$43,R754),0)</f>
        <v>0</v>
      </c>
      <c r="Y754" s="68">
        <f t="shared" si="8"/>
        <v>0</v>
      </c>
      <c r="Z754" s="68">
        <f>if(V754&lt;&gt;0,if(  S754="Unknown", Assumptions!$B$44,S754),0)</f>
        <v>0</v>
      </c>
      <c r="AA754" s="68">
        <f>if(V754 ="N2",ifna(vlookup(W754&amp;"-"&amp;X754,'Ref. VM'!A:B,2,0),"Custom"),if(V754 ="E2" , ifna(vlookup(W754&amp;"-"&amp;X754,'Ref. VM'!D:E,2,0),"Custom"),if(V754="N2D",ifna(vlookup(W754&amp;"-"&amp;X754,'Ref. VM'!G:H,2,0),"Custom"),if(V754="N4",ifna(vlookup(W754&amp;"-"&amp;X754,'Ref. VM'!J:K,2,0),"Custom"),0))))</f>
        <v>0</v>
      </c>
      <c r="AB754" s="67">
        <f t="shared" si="9"/>
        <v>0</v>
      </c>
      <c r="AC754" s="67">
        <f t="shared" si="10"/>
        <v>0</v>
      </c>
      <c r="AD754" s="67">
        <f t="shared" si="11"/>
        <v>0</v>
      </c>
      <c r="AE754" s="62">
        <f>if(T754="Lift &amp; Shift Prod",730,if(T754="Lift &amp; Shift Noprod",Assumptions!$B$3,0))</f>
        <v>0</v>
      </c>
      <c r="AF754" s="70">
        <f>if( U754=0,0,if(Y754=0, ((vlookup(AB754,'SKU Pricing'!A:B,Assumptions!$B$2,0)*W754)+(vlookup(AC754,'SKU Pricing'!A:B,Assumptions!$B$2,0)*X754))*AE754,((vlookup(AB754,'SKU Pricing'!A:B,Assumptions!$B$2,0)*W754)+(vlookup(AC754,'SKU Pricing'!A:B,Assumptions!$B$2,0)*(W754*8))+(vlookup(AD754,'SKU Pricing'!A:B,Assumptions!$B$2,0)*(X754-(W754*8))))*AE754))</f>
        <v>0</v>
      </c>
      <c r="AG754" s="67">
        <f t="shared" si="12"/>
        <v>0</v>
      </c>
      <c r="AH754" s="70">
        <f>ifna(vlookup(AG754,'SKU Pricing'!A:B,Assumptions!$B$2,0)*W754*AE754,0)</f>
        <v>0</v>
      </c>
      <c r="AI754" s="62" t="str">
        <f t="shared" si="13"/>
        <v/>
      </c>
      <c r="AJ754" s="62" t="str">
        <f>if(V754&lt;&gt;0, if(T754="Lift &amp; Shift Noprod",Assumptions!$B$9,if(V754=Assumptions!$B$6,Assumptions!$B$10,if(P754=1,Assumptions!$B$8,Assumptions!$B$7))),"")</f>
        <v/>
      </c>
      <c r="AK754" s="69">
        <f t="shared" si="14"/>
        <v>0</v>
      </c>
      <c r="AL754" s="69">
        <f>if(AJ754="Hyperdisk Balanced",Assumptions!$B$11,0)</f>
        <v>0</v>
      </c>
      <c r="AM754" s="69">
        <f>if(AJ754="Hyperdisk Balanced",Assumptions!$B$12,0)</f>
        <v>0</v>
      </c>
      <c r="AN754" s="70">
        <f>if(AK754=0,0,if(AJ754="Hyperdisk Balanced",vlookup(AK754&amp;" provisioned space",'SKU Pricing'!A:B,Assumptions!$B$2,0)*Z754+vlookup(AK754&amp;" provisioned IOPS",'SKU Pricing'!A:B,Assumptions!$B$2,0)*AL754*730+vlookup(AK754&amp;" provisioned throughput",'SKU Pricing'!A:B,Assumptions!$B$2,0)*AM754*730,vlookup(AK754,'SKU Pricing'!A:B,Assumptions!$B$2,0)*Z754))</f>
        <v>0</v>
      </c>
      <c r="AO754" s="70">
        <f t="shared" si="15"/>
        <v>0</v>
      </c>
      <c r="AP754" s="71">
        <f t="shared" si="16"/>
        <v>0</v>
      </c>
      <c r="AQ754" s="70">
        <f>ifna(vlookup(AP754,'SKU Pricing'!A:B,Assumptions!$B$2,0)*AE754,0)</f>
        <v>0</v>
      </c>
      <c r="AR754" s="72">
        <v>0.0</v>
      </c>
    </row>
    <row r="755">
      <c r="A755" s="61" t="s">
        <v>896</v>
      </c>
      <c r="B755" s="62" t="str">
        <f>ifna(if(vlookup(A755,vOS!A:B,2,0)="","Unknown",vlookup(A755,vOS!A:B,2,0)),"Unknown")</f>
        <v>Ubuntu Linux (64-bit)</v>
      </c>
      <c r="C755" s="62">
        <f>vlookup(B755,'OS Study'!A:D,2,0)</f>
        <v>0</v>
      </c>
      <c r="D755" s="62" t="str">
        <f>vlookup(B755,'OS Study'!A:D,3,0)</f>
        <v>Linux</v>
      </c>
      <c r="E755" s="62" t="str">
        <f>vlookup(B755,'OS Study'!A:D,4,0)</f>
        <v>Ubuntu</v>
      </c>
      <c r="F755" s="63" t="str">
        <f>vlookup(B755,'OS Study'!A:E,5,0)</f>
        <v/>
      </c>
      <c r="G755" s="62">
        <f>IF(vlookup(A755,'RVtools V2.1'!A:J,4,0)="non",0,1)</f>
        <v>1</v>
      </c>
      <c r="H755" s="62">
        <f>if(vlookup(A755,'RVtools V2.1'!A:K,11,0)="kube",1,0)</f>
        <v>1</v>
      </c>
      <c r="I755" s="62">
        <f t="shared" si="5"/>
        <v>0</v>
      </c>
      <c r="J755" s="62">
        <f>ifna(vlookup(A755,'Infra Study'!A:Q,17,0),0)</f>
        <v>0</v>
      </c>
      <c r="K755" s="64">
        <f>IFERROR(__xludf.DUMMYFUNCTION("N(REGEXMATCH(VLOOKUP(A755, 'RVtools V2.1'!A:H, 8, 0), ""^Serveur de fichiers""))"),0.0)</f>
        <v>0</v>
      </c>
      <c r="L755" s="64">
        <f t="shared" si="6"/>
        <v>0</v>
      </c>
      <c r="M755" s="67" t="str">
        <f>ifna(vlookup(A755,'RVtools V2.1'!A:I,8,0),"N/A")</f>
        <v>K8S-MANAGEMENT-PROD</v>
      </c>
      <c r="N755" s="64">
        <f>IFERROR(__xludf.DUMMYFUNCTION("IF(REGEXMATCH(M755, ""(?i)"" &amp; JOIN(""|"", SPLIT(""kalisil"", "" ""))), 1, 0)"),0.0)</f>
        <v>0</v>
      </c>
      <c r="O755" s="64" t="str">
        <f>vlookup(A755,'RVtools V2.1'!A:H,7,0)</f>
        <v>T1</v>
      </c>
      <c r="P755" s="64">
        <f>if(vlookup(A755,'RVtools V2.1'!A:H,5,0)="oui",1,0)</f>
        <v>1</v>
      </c>
      <c r="Q755" s="64">
        <f>ifna(vlookup(A755,vCPU!A:B,2,0),"Unknown")</f>
        <v>24</v>
      </c>
      <c r="R755" s="66">
        <f>ifna(vlookup(A755,vMemory!A:C,3,0),"Unknown")</f>
        <v>48</v>
      </c>
      <c r="S755" s="66">
        <f>ifna(vlookup(A755,vDisk!A:C,3,0),"Unknown")</f>
        <v>212</v>
      </c>
      <c r="T755" s="67" t="str">
        <f t="array" ref="T755">IFS(
   L755=1, "No Lift &amp; Shift",
   J755=1, XLOOKUP(A755, 'Infra Study'!A:A, 'Infra Study'!P:P),
   I755=1, "No Lift &amp; Shift",
   H755=1, "GKE",
   K755=1, "GCNV",
   G755=1, "Lift &amp; Shift Prod",
   TRUE, "Lift &amp; Shift Noprod"
)</f>
        <v>GKE</v>
      </c>
      <c r="U755" s="67">
        <f t="shared" si="7"/>
        <v>0</v>
      </c>
      <c r="V755" s="68">
        <f>if(T755="Lift &amp; Shift Noprod",if( Y755=0,Assumptions!$B$5, Assumptions!$B$4),if(T755="Lift &amp; Shift Prod",if(AND(N755=1,O755="T1"),Assumptions!$B$6,Assumptions!$B$4),0))</f>
        <v>0</v>
      </c>
      <c r="W755" s="62">
        <f>if(V755&lt;&gt;0,if(Q755="Unknown", Assumptions!$B$42,If(Q755&gt;1,Q755,2)),0)</f>
        <v>0</v>
      </c>
      <c r="X755" s="69">
        <f>if(V755&lt;&gt;0,if(R755="Unknown", Assumptions!$B$43,R755),0)</f>
        <v>0</v>
      </c>
      <c r="Y755" s="68">
        <f t="shared" si="8"/>
        <v>0</v>
      </c>
      <c r="Z755" s="68">
        <f>if(V755&lt;&gt;0,if(  S755="Unknown", Assumptions!$B$44,S755),0)</f>
        <v>0</v>
      </c>
      <c r="AA755" s="68">
        <f>if(V755 ="N2",ifna(vlookup(W755&amp;"-"&amp;X755,'Ref. VM'!A:B,2,0),"Custom"),if(V755 ="E2" , ifna(vlookup(W755&amp;"-"&amp;X755,'Ref. VM'!D:E,2,0),"Custom"),if(V755="N2D",ifna(vlookup(W755&amp;"-"&amp;X755,'Ref. VM'!G:H,2,0),"Custom"),if(V755="N4",ifna(vlookup(W755&amp;"-"&amp;X755,'Ref. VM'!J:K,2,0),"Custom"),0))))</f>
        <v>0</v>
      </c>
      <c r="AB755" s="67">
        <f t="shared" si="9"/>
        <v>0</v>
      </c>
      <c r="AC755" s="67">
        <f t="shared" si="10"/>
        <v>0</v>
      </c>
      <c r="AD755" s="67">
        <f t="shared" si="11"/>
        <v>0</v>
      </c>
      <c r="AE755" s="62">
        <f>if(T755="Lift &amp; Shift Prod",730,if(T755="Lift &amp; Shift Noprod",Assumptions!$B$3,0))</f>
        <v>0</v>
      </c>
      <c r="AF755" s="70">
        <f>if( U755=0,0,if(Y755=0, ((vlookup(AB755,'SKU Pricing'!A:B,Assumptions!$B$2,0)*W755)+(vlookup(AC755,'SKU Pricing'!A:B,Assumptions!$B$2,0)*X755))*AE755,((vlookup(AB755,'SKU Pricing'!A:B,Assumptions!$B$2,0)*W755)+(vlookup(AC755,'SKU Pricing'!A:B,Assumptions!$B$2,0)*(W755*8))+(vlookup(AD755,'SKU Pricing'!A:B,Assumptions!$B$2,0)*(X755-(W755*8))))*AE755))</f>
        <v>0</v>
      </c>
      <c r="AG755" s="67">
        <f t="shared" si="12"/>
        <v>0</v>
      </c>
      <c r="AH755" s="70">
        <f>ifna(vlookup(AG755,'SKU Pricing'!A:B,Assumptions!$B$2,0)*W755*AE755,0)</f>
        <v>0</v>
      </c>
      <c r="AI755" s="62" t="str">
        <f t="shared" si="13"/>
        <v/>
      </c>
      <c r="AJ755" s="62" t="str">
        <f>if(V755&lt;&gt;0, if(T755="Lift &amp; Shift Noprod",Assumptions!$B$9,if(V755=Assumptions!$B$6,Assumptions!$B$10,if(P755=1,Assumptions!$B$8,Assumptions!$B$7))),"")</f>
        <v/>
      </c>
      <c r="AK755" s="69">
        <f t="shared" si="14"/>
        <v>0</v>
      </c>
      <c r="AL755" s="69">
        <f>if(AJ755="Hyperdisk Balanced",Assumptions!$B$11,0)</f>
        <v>0</v>
      </c>
      <c r="AM755" s="69">
        <f>if(AJ755="Hyperdisk Balanced",Assumptions!$B$12,0)</f>
        <v>0</v>
      </c>
      <c r="AN755" s="70">
        <f>if(AK755=0,0,if(AJ755="Hyperdisk Balanced",vlookup(AK755&amp;" provisioned space",'SKU Pricing'!A:B,Assumptions!$B$2,0)*Z755+vlookup(AK755&amp;" provisioned IOPS",'SKU Pricing'!A:B,Assumptions!$B$2,0)*AL755*730+vlookup(AK755&amp;" provisioned throughput",'SKU Pricing'!A:B,Assumptions!$B$2,0)*AM755*730,vlookup(AK755,'SKU Pricing'!A:B,Assumptions!$B$2,0)*Z755))</f>
        <v>0</v>
      </c>
      <c r="AO755" s="70">
        <f t="shared" si="15"/>
        <v>0</v>
      </c>
      <c r="AP755" s="71">
        <f t="shared" si="16"/>
        <v>0</v>
      </c>
      <c r="AQ755" s="70">
        <f>ifna(vlookup(AP755,'SKU Pricing'!A:B,Assumptions!$B$2,0)*AE755,0)</f>
        <v>0</v>
      </c>
      <c r="AR755" s="72">
        <v>0.0</v>
      </c>
    </row>
    <row r="756">
      <c r="A756" s="61" t="s">
        <v>897</v>
      </c>
      <c r="B756" s="62" t="str">
        <f>ifna(if(vlookup(A756,vOS!A:B,2,0)="","Unknown",vlookup(A756,vOS!A:B,2,0)),"Unknown")</f>
        <v>Ubuntu Linux (64-bit)</v>
      </c>
      <c r="C756" s="62">
        <f>vlookup(B756,'OS Study'!A:D,2,0)</f>
        <v>0</v>
      </c>
      <c r="D756" s="62" t="str">
        <f>vlookup(B756,'OS Study'!A:D,3,0)</f>
        <v>Linux</v>
      </c>
      <c r="E756" s="62" t="str">
        <f>vlookup(B756,'OS Study'!A:D,4,0)</f>
        <v>Ubuntu</v>
      </c>
      <c r="F756" s="63" t="str">
        <f>vlookup(B756,'OS Study'!A:E,5,0)</f>
        <v/>
      </c>
      <c r="G756" s="62">
        <f>IF(vlookup(A756,'RVtools V2.1'!A:J,4,0)="non",0,1)</f>
        <v>1</v>
      </c>
      <c r="H756" s="62">
        <f>if(vlookup(A756,'RVtools V2.1'!A:K,11,0)="kube",1,0)</f>
        <v>1</v>
      </c>
      <c r="I756" s="62">
        <f t="shared" si="5"/>
        <v>0</v>
      </c>
      <c r="J756" s="62">
        <f>ifna(vlookup(A756,'Infra Study'!A:Q,17,0),0)</f>
        <v>0</v>
      </c>
      <c r="K756" s="64">
        <f>IFERROR(__xludf.DUMMYFUNCTION("N(REGEXMATCH(VLOOKUP(A756, 'RVtools V2.1'!A:H, 8, 0), ""^Serveur de fichiers""))"),0.0)</f>
        <v>0</v>
      </c>
      <c r="L756" s="64">
        <f t="shared" si="6"/>
        <v>0</v>
      </c>
      <c r="M756" s="67" t="str">
        <f>ifna(vlookup(A756,'RVtools V2.1'!A:I,8,0),"N/A")</f>
        <v>K8S-MANAGEMENT-PROD</v>
      </c>
      <c r="N756" s="64">
        <f>IFERROR(__xludf.DUMMYFUNCTION("IF(REGEXMATCH(M756, ""(?i)"" &amp; JOIN(""|"", SPLIT(""kalisil"", "" ""))), 1, 0)"),0.0)</f>
        <v>0</v>
      </c>
      <c r="O756" s="64" t="str">
        <f>vlookup(A756,'RVtools V2.1'!A:H,7,0)</f>
        <v>T1</v>
      </c>
      <c r="P756" s="64">
        <f>if(vlookup(A756,'RVtools V2.1'!A:H,5,0)="oui",1,0)</f>
        <v>1</v>
      </c>
      <c r="Q756" s="64">
        <f>ifna(vlookup(A756,vCPU!A:B,2,0),"Unknown")</f>
        <v>24</v>
      </c>
      <c r="R756" s="66">
        <f>ifna(vlookup(A756,vMemory!A:C,3,0),"Unknown")</f>
        <v>48</v>
      </c>
      <c r="S756" s="66">
        <f>ifna(vlookup(A756,vDisk!A:C,3,0),"Unknown")</f>
        <v>212</v>
      </c>
      <c r="T756" s="67" t="str">
        <f t="array" ref="T756">IFS(
   L756=1, "No Lift &amp; Shift",
   J756=1, XLOOKUP(A756, 'Infra Study'!A:A, 'Infra Study'!P:P),
   I756=1, "No Lift &amp; Shift",
   H756=1, "GKE",
   K756=1, "GCNV",
   G756=1, "Lift &amp; Shift Prod",
   TRUE, "Lift &amp; Shift Noprod"
)</f>
        <v>GKE</v>
      </c>
      <c r="U756" s="67">
        <f t="shared" si="7"/>
        <v>0</v>
      </c>
      <c r="V756" s="68">
        <f>if(T756="Lift &amp; Shift Noprod",if( Y756=0,Assumptions!$B$5, Assumptions!$B$4),if(T756="Lift &amp; Shift Prod",if(AND(N756=1,O756="T1"),Assumptions!$B$6,Assumptions!$B$4),0))</f>
        <v>0</v>
      </c>
      <c r="W756" s="62">
        <f>if(V756&lt;&gt;0,if(Q756="Unknown", Assumptions!$B$42,If(Q756&gt;1,Q756,2)),0)</f>
        <v>0</v>
      </c>
      <c r="X756" s="69">
        <f>if(V756&lt;&gt;0,if(R756="Unknown", Assumptions!$B$43,R756),0)</f>
        <v>0</v>
      </c>
      <c r="Y756" s="68">
        <f t="shared" si="8"/>
        <v>0</v>
      </c>
      <c r="Z756" s="68">
        <f>if(V756&lt;&gt;0,if(  S756="Unknown", Assumptions!$B$44,S756),0)</f>
        <v>0</v>
      </c>
      <c r="AA756" s="68">
        <f>if(V756 ="N2",ifna(vlookup(W756&amp;"-"&amp;X756,'Ref. VM'!A:B,2,0),"Custom"),if(V756 ="E2" , ifna(vlookup(W756&amp;"-"&amp;X756,'Ref. VM'!D:E,2,0),"Custom"),if(V756="N2D",ifna(vlookup(W756&amp;"-"&amp;X756,'Ref. VM'!G:H,2,0),"Custom"),if(V756="N4",ifna(vlookup(W756&amp;"-"&amp;X756,'Ref. VM'!J:K,2,0),"Custom"),0))))</f>
        <v>0</v>
      </c>
      <c r="AB756" s="67">
        <f t="shared" si="9"/>
        <v>0</v>
      </c>
      <c r="AC756" s="67">
        <f t="shared" si="10"/>
        <v>0</v>
      </c>
      <c r="AD756" s="67">
        <f t="shared" si="11"/>
        <v>0</v>
      </c>
      <c r="AE756" s="62">
        <f>if(T756="Lift &amp; Shift Prod",730,if(T756="Lift &amp; Shift Noprod",Assumptions!$B$3,0))</f>
        <v>0</v>
      </c>
      <c r="AF756" s="70">
        <f>if( U756=0,0,if(Y756=0, ((vlookup(AB756,'SKU Pricing'!A:B,Assumptions!$B$2,0)*W756)+(vlookup(AC756,'SKU Pricing'!A:B,Assumptions!$B$2,0)*X756))*AE756,((vlookup(AB756,'SKU Pricing'!A:B,Assumptions!$B$2,0)*W756)+(vlookup(AC756,'SKU Pricing'!A:B,Assumptions!$B$2,0)*(W756*8))+(vlookup(AD756,'SKU Pricing'!A:B,Assumptions!$B$2,0)*(X756-(W756*8))))*AE756))</f>
        <v>0</v>
      </c>
      <c r="AG756" s="67">
        <f t="shared" si="12"/>
        <v>0</v>
      </c>
      <c r="AH756" s="70">
        <f>ifna(vlookup(AG756,'SKU Pricing'!A:B,Assumptions!$B$2,0)*W756*AE756,0)</f>
        <v>0</v>
      </c>
      <c r="AI756" s="62" t="str">
        <f t="shared" si="13"/>
        <v/>
      </c>
      <c r="AJ756" s="62" t="str">
        <f>if(V756&lt;&gt;0, if(T756="Lift &amp; Shift Noprod",Assumptions!$B$9,if(V756=Assumptions!$B$6,Assumptions!$B$10,if(P756=1,Assumptions!$B$8,Assumptions!$B$7))),"")</f>
        <v/>
      </c>
      <c r="AK756" s="69">
        <f t="shared" si="14"/>
        <v>0</v>
      </c>
      <c r="AL756" s="69">
        <f>if(AJ756="Hyperdisk Balanced",Assumptions!$B$11,0)</f>
        <v>0</v>
      </c>
      <c r="AM756" s="69">
        <f>if(AJ756="Hyperdisk Balanced",Assumptions!$B$12,0)</f>
        <v>0</v>
      </c>
      <c r="AN756" s="70">
        <f>if(AK756=0,0,if(AJ756="Hyperdisk Balanced",vlookup(AK756&amp;" provisioned space",'SKU Pricing'!A:B,Assumptions!$B$2,0)*Z756+vlookup(AK756&amp;" provisioned IOPS",'SKU Pricing'!A:B,Assumptions!$B$2,0)*AL756*730+vlookup(AK756&amp;" provisioned throughput",'SKU Pricing'!A:B,Assumptions!$B$2,0)*AM756*730,vlookup(AK756,'SKU Pricing'!A:B,Assumptions!$B$2,0)*Z756))</f>
        <v>0</v>
      </c>
      <c r="AO756" s="70">
        <f t="shared" si="15"/>
        <v>0</v>
      </c>
      <c r="AP756" s="71">
        <f t="shared" si="16"/>
        <v>0</v>
      </c>
      <c r="AQ756" s="70">
        <f>ifna(vlookup(AP756,'SKU Pricing'!A:B,Assumptions!$B$2,0)*AE756,0)</f>
        <v>0</v>
      </c>
      <c r="AR756" s="72">
        <v>0.0</v>
      </c>
    </row>
    <row r="757">
      <c r="A757" s="61" t="s">
        <v>898</v>
      </c>
      <c r="B757" s="62" t="str">
        <f>ifna(if(vlookup(A757,vOS!A:B,2,0)="","Unknown",vlookup(A757,vOS!A:B,2,0)),"Unknown")</f>
        <v>Ubuntu Linux (64-bit)</v>
      </c>
      <c r="C757" s="62">
        <f>vlookup(B757,'OS Study'!A:D,2,0)</f>
        <v>0</v>
      </c>
      <c r="D757" s="62" t="str">
        <f>vlookup(B757,'OS Study'!A:D,3,0)</f>
        <v>Linux</v>
      </c>
      <c r="E757" s="62" t="str">
        <f>vlookup(B757,'OS Study'!A:D,4,0)</f>
        <v>Ubuntu</v>
      </c>
      <c r="F757" s="63" t="str">
        <f>vlookup(B757,'OS Study'!A:E,5,0)</f>
        <v/>
      </c>
      <c r="G757" s="62">
        <f>IF(vlookup(A757,'RVtools V2.1'!A:J,4,0)="non",0,1)</f>
        <v>1</v>
      </c>
      <c r="H757" s="62">
        <f>if(vlookup(A757,'RVtools V2.1'!A:K,11,0)="kube",1,0)</f>
        <v>1</v>
      </c>
      <c r="I757" s="62">
        <f t="shared" si="5"/>
        <v>0</v>
      </c>
      <c r="J757" s="62">
        <f>ifna(vlookup(A757,'Infra Study'!A:Q,17,0),0)</f>
        <v>0</v>
      </c>
      <c r="K757" s="64">
        <f>IFERROR(__xludf.DUMMYFUNCTION("N(REGEXMATCH(VLOOKUP(A757, 'RVtools V2.1'!A:H, 8, 0), ""^Serveur de fichiers""))"),0.0)</f>
        <v>0</v>
      </c>
      <c r="L757" s="64">
        <f t="shared" si="6"/>
        <v>0</v>
      </c>
      <c r="M757" s="67" t="str">
        <f>ifna(vlookup(A757,'RVtools V2.1'!A:I,8,0),"N/A")</f>
        <v>K8S-MANAGEMENT-PROD</v>
      </c>
      <c r="N757" s="64">
        <f>IFERROR(__xludf.DUMMYFUNCTION("IF(REGEXMATCH(M757, ""(?i)"" &amp; JOIN(""|"", SPLIT(""kalisil"", "" ""))), 1, 0)"),0.0)</f>
        <v>0</v>
      </c>
      <c r="O757" s="64" t="str">
        <f>vlookup(A757,'RVtools V2.1'!A:H,7,0)</f>
        <v>T1</v>
      </c>
      <c r="P757" s="64">
        <f>if(vlookup(A757,'RVtools V2.1'!A:H,5,0)="oui",1,0)</f>
        <v>1</v>
      </c>
      <c r="Q757" s="64">
        <f>ifna(vlookup(A757,vCPU!A:B,2,0),"Unknown")</f>
        <v>2</v>
      </c>
      <c r="R757" s="66">
        <f>ifna(vlookup(A757,vMemory!A:C,3,0),"Unknown")</f>
        <v>1</v>
      </c>
      <c r="S757" s="66">
        <f>ifna(vlookup(A757,vDisk!A:C,3,0),"Unknown")</f>
        <v>14</v>
      </c>
      <c r="T757" s="67" t="str">
        <f t="array" ref="T757">IFS(
   L757=1, "No Lift &amp; Shift",
   J757=1, XLOOKUP(A757, 'Infra Study'!A:A, 'Infra Study'!P:P),
   I757=1, "No Lift &amp; Shift",
   H757=1, "GKE",
   K757=1, "GCNV",
   G757=1, "Lift &amp; Shift Prod",
   TRUE, "Lift &amp; Shift Noprod"
)</f>
        <v>GKE</v>
      </c>
      <c r="U757" s="67">
        <f t="shared" si="7"/>
        <v>0</v>
      </c>
      <c r="V757" s="68">
        <f>if(T757="Lift &amp; Shift Noprod",if( Y757=0,Assumptions!$B$5, Assumptions!$B$4),if(T757="Lift &amp; Shift Prod",if(AND(N757=1,O757="T1"),Assumptions!$B$6,Assumptions!$B$4),0))</f>
        <v>0</v>
      </c>
      <c r="W757" s="62">
        <f>if(V757&lt;&gt;0,if(Q757="Unknown", Assumptions!$B$42,If(Q757&gt;1,Q757,2)),0)</f>
        <v>0</v>
      </c>
      <c r="X757" s="69">
        <f>if(V757&lt;&gt;0,if(R757="Unknown", Assumptions!$B$43,R757),0)</f>
        <v>0</v>
      </c>
      <c r="Y757" s="68">
        <f t="shared" si="8"/>
        <v>0</v>
      </c>
      <c r="Z757" s="68">
        <f>if(V757&lt;&gt;0,if(  S757="Unknown", Assumptions!$B$44,S757),0)</f>
        <v>0</v>
      </c>
      <c r="AA757" s="68">
        <f>if(V757 ="N2",ifna(vlookup(W757&amp;"-"&amp;X757,'Ref. VM'!A:B,2,0),"Custom"),if(V757 ="E2" , ifna(vlookup(W757&amp;"-"&amp;X757,'Ref. VM'!D:E,2,0),"Custom"),if(V757="N2D",ifna(vlookup(W757&amp;"-"&amp;X757,'Ref. VM'!G:H,2,0),"Custom"),if(V757="N4",ifna(vlookup(W757&amp;"-"&amp;X757,'Ref. VM'!J:K,2,0),"Custom"),0))))</f>
        <v>0</v>
      </c>
      <c r="AB757" s="67">
        <f t="shared" si="9"/>
        <v>0</v>
      </c>
      <c r="AC757" s="67">
        <f t="shared" si="10"/>
        <v>0</v>
      </c>
      <c r="AD757" s="67">
        <f t="shared" si="11"/>
        <v>0</v>
      </c>
      <c r="AE757" s="62">
        <f>if(T757="Lift &amp; Shift Prod",730,if(T757="Lift &amp; Shift Noprod",Assumptions!$B$3,0))</f>
        <v>0</v>
      </c>
      <c r="AF757" s="70">
        <f>if( U757=0,0,if(Y757=0, ((vlookup(AB757,'SKU Pricing'!A:B,Assumptions!$B$2,0)*W757)+(vlookup(AC757,'SKU Pricing'!A:B,Assumptions!$B$2,0)*X757))*AE757,((vlookup(AB757,'SKU Pricing'!A:B,Assumptions!$B$2,0)*W757)+(vlookup(AC757,'SKU Pricing'!A:B,Assumptions!$B$2,0)*(W757*8))+(vlookup(AD757,'SKU Pricing'!A:B,Assumptions!$B$2,0)*(X757-(W757*8))))*AE757))</f>
        <v>0</v>
      </c>
      <c r="AG757" s="67">
        <f t="shared" si="12"/>
        <v>0</v>
      </c>
      <c r="AH757" s="70">
        <f>ifna(vlookup(AG757,'SKU Pricing'!A:B,Assumptions!$B$2,0)*W757*AE757,0)</f>
        <v>0</v>
      </c>
      <c r="AI757" s="62" t="str">
        <f t="shared" si="13"/>
        <v/>
      </c>
      <c r="AJ757" s="62" t="str">
        <f>if(V757&lt;&gt;0, if(T757="Lift &amp; Shift Noprod",Assumptions!$B$9,if(V757=Assumptions!$B$6,Assumptions!$B$10,if(P757=1,Assumptions!$B$8,Assumptions!$B$7))),"")</f>
        <v/>
      </c>
      <c r="AK757" s="69">
        <f t="shared" si="14"/>
        <v>0</v>
      </c>
      <c r="AL757" s="69">
        <f>if(AJ757="Hyperdisk Balanced",Assumptions!$B$11,0)</f>
        <v>0</v>
      </c>
      <c r="AM757" s="69">
        <f>if(AJ757="Hyperdisk Balanced",Assumptions!$B$12,0)</f>
        <v>0</v>
      </c>
      <c r="AN757" s="70">
        <f>if(AK757=0,0,if(AJ757="Hyperdisk Balanced",vlookup(AK757&amp;" provisioned space",'SKU Pricing'!A:B,Assumptions!$B$2,0)*Z757+vlookup(AK757&amp;" provisioned IOPS",'SKU Pricing'!A:B,Assumptions!$B$2,0)*AL757*730+vlookup(AK757&amp;" provisioned throughput",'SKU Pricing'!A:B,Assumptions!$B$2,0)*AM757*730,vlookup(AK757,'SKU Pricing'!A:B,Assumptions!$B$2,0)*Z757))</f>
        <v>0</v>
      </c>
      <c r="AO757" s="70">
        <f t="shared" si="15"/>
        <v>0</v>
      </c>
      <c r="AP757" s="71">
        <f t="shared" si="16"/>
        <v>0</v>
      </c>
      <c r="AQ757" s="70">
        <f>ifna(vlookup(AP757,'SKU Pricing'!A:B,Assumptions!$B$2,0)*AE757,0)</f>
        <v>0</v>
      </c>
      <c r="AR757" s="72">
        <v>0.0</v>
      </c>
    </row>
    <row r="758">
      <c r="A758" s="61" t="s">
        <v>899</v>
      </c>
      <c r="B758" s="62" t="str">
        <f>ifna(if(vlookup(A758,vOS!A:B,2,0)="","Unknown",vlookup(A758,vOS!A:B,2,0)),"Unknown")</f>
        <v>Ubuntu Linux (64-bit)</v>
      </c>
      <c r="C758" s="62">
        <f>vlookup(B758,'OS Study'!A:D,2,0)</f>
        <v>0</v>
      </c>
      <c r="D758" s="62" t="str">
        <f>vlookup(B758,'OS Study'!A:D,3,0)</f>
        <v>Linux</v>
      </c>
      <c r="E758" s="62" t="str">
        <f>vlookup(B758,'OS Study'!A:D,4,0)</f>
        <v>Ubuntu</v>
      </c>
      <c r="F758" s="63" t="str">
        <f>vlookup(B758,'OS Study'!A:E,5,0)</f>
        <v/>
      </c>
      <c r="G758" s="62">
        <f>IF(vlookup(A758,'RVtools V2.1'!A:J,4,0)="non",0,1)</f>
        <v>1</v>
      </c>
      <c r="H758" s="62">
        <f>if(vlookup(A758,'RVtools V2.1'!A:K,11,0)="kube",1,0)</f>
        <v>1</v>
      </c>
      <c r="I758" s="62">
        <f t="shared" si="5"/>
        <v>0</v>
      </c>
      <c r="J758" s="62">
        <f>ifna(vlookup(A758,'Infra Study'!A:Q,17,0),0)</f>
        <v>0</v>
      </c>
      <c r="K758" s="64">
        <f>IFERROR(__xludf.DUMMYFUNCTION("N(REGEXMATCH(VLOOKUP(A758, 'RVtools V2.1'!A:H, 8, 0), ""^Serveur de fichiers""))"),0.0)</f>
        <v>0</v>
      </c>
      <c r="L758" s="64">
        <f t="shared" si="6"/>
        <v>0</v>
      </c>
      <c r="M758" s="67" t="str">
        <f>ifna(vlookup(A758,'RVtools V2.1'!A:I,8,0),"N/A")</f>
        <v>K8S-MANAGEMENT-PREPROD</v>
      </c>
      <c r="N758" s="64">
        <f>IFERROR(__xludf.DUMMYFUNCTION("IF(REGEXMATCH(M758, ""(?i)"" &amp; JOIN(""|"", SPLIT(""kalisil"", "" ""))), 1, 0)"),0.0)</f>
        <v>0</v>
      </c>
      <c r="O758" s="64" t="str">
        <f>vlookup(A758,'RVtools V2.1'!A:H,7,0)</f>
        <v>T1</v>
      </c>
      <c r="P758" s="64">
        <f>if(vlookup(A758,'RVtools V2.1'!A:H,5,0)="oui",1,0)</f>
        <v>1</v>
      </c>
      <c r="Q758" s="64">
        <f>ifna(vlookup(A758,vCPU!A:B,2,0),"Unknown")</f>
        <v>24</v>
      </c>
      <c r="R758" s="66">
        <f>ifna(vlookup(A758,vMemory!A:C,3,0),"Unknown")</f>
        <v>48</v>
      </c>
      <c r="S758" s="66">
        <f>ifna(vlookup(A758,vDisk!A:C,3,0),"Unknown")</f>
        <v>212</v>
      </c>
      <c r="T758" s="67" t="str">
        <f t="array" ref="T758">IFS(
   L758=1, "No Lift &amp; Shift",
   J758=1, XLOOKUP(A758, 'Infra Study'!A:A, 'Infra Study'!P:P),
   I758=1, "No Lift &amp; Shift",
   H758=1, "GKE",
   K758=1, "GCNV",
   G758=1, "Lift &amp; Shift Prod",
   TRUE, "Lift &amp; Shift Noprod"
)</f>
        <v>GKE</v>
      </c>
      <c r="U758" s="67">
        <f t="shared" si="7"/>
        <v>0</v>
      </c>
      <c r="V758" s="68">
        <f>if(T758="Lift &amp; Shift Noprod",if( Y758=0,Assumptions!$B$5, Assumptions!$B$4),if(T758="Lift &amp; Shift Prod",if(AND(N758=1,O758="T1"),Assumptions!$B$6,Assumptions!$B$4),0))</f>
        <v>0</v>
      </c>
      <c r="W758" s="62">
        <f>if(V758&lt;&gt;0,if(Q758="Unknown", Assumptions!$B$42,If(Q758&gt;1,Q758,2)),0)</f>
        <v>0</v>
      </c>
      <c r="X758" s="69">
        <f>if(V758&lt;&gt;0,if(R758="Unknown", Assumptions!$B$43,R758),0)</f>
        <v>0</v>
      </c>
      <c r="Y758" s="68">
        <f t="shared" si="8"/>
        <v>0</v>
      </c>
      <c r="Z758" s="68">
        <f>if(V758&lt;&gt;0,if(  S758="Unknown", Assumptions!$B$44,S758),0)</f>
        <v>0</v>
      </c>
      <c r="AA758" s="68">
        <f>if(V758 ="N2",ifna(vlookup(W758&amp;"-"&amp;X758,'Ref. VM'!A:B,2,0),"Custom"),if(V758 ="E2" , ifna(vlookup(W758&amp;"-"&amp;X758,'Ref. VM'!D:E,2,0),"Custom"),if(V758="N2D",ifna(vlookup(W758&amp;"-"&amp;X758,'Ref. VM'!G:H,2,0),"Custom"),if(V758="N4",ifna(vlookup(W758&amp;"-"&amp;X758,'Ref. VM'!J:K,2,0),"Custom"),0))))</f>
        <v>0</v>
      </c>
      <c r="AB758" s="67">
        <f t="shared" si="9"/>
        <v>0</v>
      </c>
      <c r="AC758" s="67">
        <f t="shared" si="10"/>
        <v>0</v>
      </c>
      <c r="AD758" s="67">
        <f t="shared" si="11"/>
        <v>0</v>
      </c>
      <c r="AE758" s="62">
        <f>if(T758="Lift &amp; Shift Prod",730,if(T758="Lift &amp; Shift Noprod",Assumptions!$B$3,0))</f>
        <v>0</v>
      </c>
      <c r="AF758" s="70">
        <f>if( U758=0,0,if(Y758=0, ((vlookup(AB758,'SKU Pricing'!A:B,Assumptions!$B$2,0)*W758)+(vlookup(AC758,'SKU Pricing'!A:B,Assumptions!$B$2,0)*X758))*AE758,((vlookup(AB758,'SKU Pricing'!A:B,Assumptions!$B$2,0)*W758)+(vlookup(AC758,'SKU Pricing'!A:B,Assumptions!$B$2,0)*(W758*8))+(vlookup(AD758,'SKU Pricing'!A:B,Assumptions!$B$2,0)*(X758-(W758*8))))*AE758))</f>
        <v>0</v>
      </c>
      <c r="AG758" s="67">
        <f t="shared" si="12"/>
        <v>0</v>
      </c>
      <c r="AH758" s="70">
        <f>ifna(vlookup(AG758,'SKU Pricing'!A:B,Assumptions!$B$2,0)*W758*AE758,0)</f>
        <v>0</v>
      </c>
      <c r="AI758" s="62" t="str">
        <f t="shared" si="13"/>
        <v/>
      </c>
      <c r="AJ758" s="62" t="str">
        <f>if(V758&lt;&gt;0, if(T758="Lift &amp; Shift Noprod",Assumptions!$B$9,if(V758=Assumptions!$B$6,Assumptions!$B$10,if(P758=1,Assumptions!$B$8,Assumptions!$B$7))),"")</f>
        <v/>
      </c>
      <c r="AK758" s="69">
        <f t="shared" si="14"/>
        <v>0</v>
      </c>
      <c r="AL758" s="69">
        <f>if(AJ758="Hyperdisk Balanced",Assumptions!$B$11,0)</f>
        <v>0</v>
      </c>
      <c r="AM758" s="69">
        <f>if(AJ758="Hyperdisk Balanced",Assumptions!$B$12,0)</f>
        <v>0</v>
      </c>
      <c r="AN758" s="70">
        <f>if(AK758=0,0,if(AJ758="Hyperdisk Balanced",vlookup(AK758&amp;" provisioned space",'SKU Pricing'!A:B,Assumptions!$B$2,0)*Z758+vlookup(AK758&amp;" provisioned IOPS",'SKU Pricing'!A:B,Assumptions!$B$2,0)*AL758*730+vlookup(AK758&amp;" provisioned throughput",'SKU Pricing'!A:B,Assumptions!$B$2,0)*AM758*730,vlookup(AK758,'SKU Pricing'!A:B,Assumptions!$B$2,0)*Z758))</f>
        <v>0</v>
      </c>
      <c r="AO758" s="70">
        <f t="shared" si="15"/>
        <v>0</v>
      </c>
      <c r="AP758" s="71">
        <f t="shared" si="16"/>
        <v>0</v>
      </c>
      <c r="AQ758" s="70">
        <f>ifna(vlookup(AP758,'SKU Pricing'!A:B,Assumptions!$B$2,0)*AE758,0)</f>
        <v>0</v>
      </c>
      <c r="AR758" s="72">
        <v>0.0</v>
      </c>
    </row>
    <row r="759">
      <c r="A759" s="61" t="s">
        <v>900</v>
      </c>
      <c r="B759" s="62" t="str">
        <f>ifna(if(vlookup(A759,vOS!A:B,2,0)="","Unknown",vlookup(A759,vOS!A:B,2,0)),"Unknown")</f>
        <v>Ubuntu Linux (64-bit)</v>
      </c>
      <c r="C759" s="62">
        <f>vlookup(B759,'OS Study'!A:D,2,0)</f>
        <v>0</v>
      </c>
      <c r="D759" s="62" t="str">
        <f>vlookup(B759,'OS Study'!A:D,3,0)</f>
        <v>Linux</v>
      </c>
      <c r="E759" s="62" t="str">
        <f>vlookup(B759,'OS Study'!A:D,4,0)</f>
        <v>Ubuntu</v>
      </c>
      <c r="F759" s="63" t="str">
        <f>vlookup(B759,'OS Study'!A:E,5,0)</f>
        <v/>
      </c>
      <c r="G759" s="62">
        <f>IF(vlookup(A759,'RVtools V2.1'!A:J,4,0)="non",0,1)</f>
        <v>1</v>
      </c>
      <c r="H759" s="62">
        <f>if(vlookup(A759,'RVtools V2.1'!A:K,11,0)="kube",1,0)</f>
        <v>1</v>
      </c>
      <c r="I759" s="62">
        <f t="shared" si="5"/>
        <v>0</v>
      </c>
      <c r="J759" s="62">
        <f>ifna(vlookup(A759,'Infra Study'!A:Q,17,0),0)</f>
        <v>0</v>
      </c>
      <c r="K759" s="64">
        <f>IFERROR(__xludf.DUMMYFUNCTION("N(REGEXMATCH(VLOOKUP(A759, 'RVtools V2.1'!A:H, 8, 0), ""^Serveur de fichiers""))"),0.0)</f>
        <v>0</v>
      </c>
      <c r="L759" s="64">
        <f t="shared" si="6"/>
        <v>0</v>
      </c>
      <c r="M759" s="67" t="str">
        <f>ifna(vlookup(A759,'RVtools V2.1'!A:I,8,0),"N/A")</f>
        <v>K8S-MANAGEMENT-PREPROD</v>
      </c>
      <c r="N759" s="64">
        <f>IFERROR(__xludf.DUMMYFUNCTION("IF(REGEXMATCH(M759, ""(?i)"" &amp; JOIN(""|"", SPLIT(""kalisil"", "" ""))), 1, 0)"),0.0)</f>
        <v>0</v>
      </c>
      <c r="O759" s="64" t="str">
        <f>vlookup(A759,'RVtools V2.1'!A:H,7,0)</f>
        <v>T1</v>
      </c>
      <c r="P759" s="64">
        <f>if(vlookup(A759,'RVtools V2.1'!A:H,5,0)="oui",1,0)</f>
        <v>1</v>
      </c>
      <c r="Q759" s="64">
        <f>ifna(vlookup(A759,vCPU!A:B,2,0),"Unknown")</f>
        <v>24</v>
      </c>
      <c r="R759" s="66">
        <f>ifna(vlookup(A759,vMemory!A:C,3,0),"Unknown")</f>
        <v>48</v>
      </c>
      <c r="S759" s="66">
        <f>ifna(vlookup(A759,vDisk!A:C,3,0),"Unknown")</f>
        <v>212</v>
      </c>
      <c r="T759" s="67" t="str">
        <f t="array" ref="T759">IFS(
   L759=1, "No Lift &amp; Shift",
   J759=1, XLOOKUP(A759, 'Infra Study'!A:A, 'Infra Study'!P:P),
   I759=1, "No Lift &amp; Shift",
   H759=1, "GKE",
   K759=1, "GCNV",
   G759=1, "Lift &amp; Shift Prod",
   TRUE, "Lift &amp; Shift Noprod"
)</f>
        <v>GKE</v>
      </c>
      <c r="U759" s="67">
        <f t="shared" si="7"/>
        <v>0</v>
      </c>
      <c r="V759" s="68">
        <f>if(T759="Lift &amp; Shift Noprod",if( Y759=0,Assumptions!$B$5, Assumptions!$B$4),if(T759="Lift &amp; Shift Prod",if(AND(N759=1,O759="T1"),Assumptions!$B$6,Assumptions!$B$4),0))</f>
        <v>0</v>
      </c>
      <c r="W759" s="62">
        <f>if(V759&lt;&gt;0,if(Q759="Unknown", Assumptions!$B$42,If(Q759&gt;1,Q759,2)),0)</f>
        <v>0</v>
      </c>
      <c r="X759" s="69">
        <f>if(V759&lt;&gt;0,if(R759="Unknown", Assumptions!$B$43,R759),0)</f>
        <v>0</v>
      </c>
      <c r="Y759" s="68">
        <f t="shared" si="8"/>
        <v>0</v>
      </c>
      <c r="Z759" s="68">
        <f>if(V759&lt;&gt;0,if(  S759="Unknown", Assumptions!$B$44,S759),0)</f>
        <v>0</v>
      </c>
      <c r="AA759" s="68">
        <f>if(V759 ="N2",ifna(vlookup(W759&amp;"-"&amp;X759,'Ref. VM'!A:B,2,0),"Custom"),if(V759 ="E2" , ifna(vlookup(W759&amp;"-"&amp;X759,'Ref. VM'!D:E,2,0),"Custom"),if(V759="N2D",ifna(vlookup(W759&amp;"-"&amp;X759,'Ref. VM'!G:H,2,0),"Custom"),if(V759="N4",ifna(vlookup(W759&amp;"-"&amp;X759,'Ref. VM'!J:K,2,0),"Custom"),0))))</f>
        <v>0</v>
      </c>
      <c r="AB759" s="67">
        <f t="shared" si="9"/>
        <v>0</v>
      </c>
      <c r="AC759" s="67">
        <f t="shared" si="10"/>
        <v>0</v>
      </c>
      <c r="AD759" s="67">
        <f t="shared" si="11"/>
        <v>0</v>
      </c>
      <c r="AE759" s="62">
        <f>if(T759="Lift &amp; Shift Prod",730,if(T759="Lift &amp; Shift Noprod",Assumptions!$B$3,0))</f>
        <v>0</v>
      </c>
      <c r="AF759" s="70">
        <f>if( U759=0,0,if(Y759=0, ((vlookup(AB759,'SKU Pricing'!A:B,Assumptions!$B$2,0)*W759)+(vlookup(AC759,'SKU Pricing'!A:B,Assumptions!$B$2,0)*X759))*AE759,((vlookup(AB759,'SKU Pricing'!A:B,Assumptions!$B$2,0)*W759)+(vlookup(AC759,'SKU Pricing'!A:B,Assumptions!$B$2,0)*(W759*8))+(vlookup(AD759,'SKU Pricing'!A:B,Assumptions!$B$2,0)*(X759-(W759*8))))*AE759))</f>
        <v>0</v>
      </c>
      <c r="AG759" s="67">
        <f t="shared" si="12"/>
        <v>0</v>
      </c>
      <c r="AH759" s="70">
        <f>ifna(vlookup(AG759,'SKU Pricing'!A:B,Assumptions!$B$2,0)*W759*AE759,0)</f>
        <v>0</v>
      </c>
      <c r="AI759" s="62" t="str">
        <f t="shared" si="13"/>
        <v/>
      </c>
      <c r="AJ759" s="62" t="str">
        <f>if(V759&lt;&gt;0, if(T759="Lift &amp; Shift Noprod",Assumptions!$B$9,if(V759=Assumptions!$B$6,Assumptions!$B$10,if(P759=1,Assumptions!$B$8,Assumptions!$B$7))),"")</f>
        <v/>
      </c>
      <c r="AK759" s="69">
        <f t="shared" si="14"/>
        <v>0</v>
      </c>
      <c r="AL759" s="69">
        <f>if(AJ759="Hyperdisk Balanced",Assumptions!$B$11,0)</f>
        <v>0</v>
      </c>
      <c r="AM759" s="69">
        <f>if(AJ759="Hyperdisk Balanced",Assumptions!$B$12,0)</f>
        <v>0</v>
      </c>
      <c r="AN759" s="70">
        <f>if(AK759=0,0,if(AJ759="Hyperdisk Balanced",vlookup(AK759&amp;" provisioned space",'SKU Pricing'!A:B,Assumptions!$B$2,0)*Z759+vlookup(AK759&amp;" provisioned IOPS",'SKU Pricing'!A:B,Assumptions!$B$2,0)*AL759*730+vlookup(AK759&amp;" provisioned throughput",'SKU Pricing'!A:B,Assumptions!$B$2,0)*AM759*730,vlookup(AK759,'SKU Pricing'!A:B,Assumptions!$B$2,0)*Z759))</f>
        <v>0</v>
      </c>
      <c r="AO759" s="70">
        <f t="shared" si="15"/>
        <v>0</v>
      </c>
      <c r="AP759" s="71">
        <f t="shared" si="16"/>
        <v>0</v>
      </c>
      <c r="AQ759" s="70">
        <f>ifna(vlookup(AP759,'SKU Pricing'!A:B,Assumptions!$B$2,0)*AE759,0)</f>
        <v>0</v>
      </c>
      <c r="AR759" s="72">
        <v>0.0</v>
      </c>
    </row>
    <row r="760">
      <c r="A760" s="61" t="s">
        <v>901</v>
      </c>
      <c r="B760" s="62" t="str">
        <f>ifna(if(vlookup(A760,vOS!A:B,2,0)="","Unknown",vlookup(A760,vOS!A:B,2,0)),"Unknown")</f>
        <v>Ubuntu Linux (64-bit)</v>
      </c>
      <c r="C760" s="62">
        <f>vlookup(B760,'OS Study'!A:D,2,0)</f>
        <v>0</v>
      </c>
      <c r="D760" s="62" t="str">
        <f>vlookup(B760,'OS Study'!A:D,3,0)</f>
        <v>Linux</v>
      </c>
      <c r="E760" s="62" t="str">
        <f>vlookup(B760,'OS Study'!A:D,4,0)</f>
        <v>Ubuntu</v>
      </c>
      <c r="F760" s="63" t="str">
        <f>vlookup(B760,'OS Study'!A:E,5,0)</f>
        <v/>
      </c>
      <c r="G760" s="62">
        <f>IF(vlookup(A760,'RVtools V2.1'!A:J,4,0)="non",0,1)</f>
        <v>1</v>
      </c>
      <c r="H760" s="62">
        <f>if(vlookup(A760,'RVtools V2.1'!A:K,11,0)="kube",1,0)</f>
        <v>1</v>
      </c>
      <c r="I760" s="62">
        <f t="shared" si="5"/>
        <v>0</v>
      </c>
      <c r="J760" s="62">
        <f>ifna(vlookup(A760,'Infra Study'!A:Q,17,0),0)</f>
        <v>0</v>
      </c>
      <c r="K760" s="64">
        <f>IFERROR(__xludf.DUMMYFUNCTION("N(REGEXMATCH(VLOOKUP(A760, 'RVtools V2.1'!A:H, 8, 0), ""^Serveur de fichiers""))"),0.0)</f>
        <v>0</v>
      </c>
      <c r="L760" s="64">
        <f t="shared" si="6"/>
        <v>0</v>
      </c>
      <c r="M760" s="67" t="str">
        <f>ifna(vlookup(A760,'RVtools V2.1'!A:I,8,0),"N/A")</f>
        <v>K8S-MANAGEMENT-PREPROD</v>
      </c>
      <c r="N760" s="64">
        <f>IFERROR(__xludf.DUMMYFUNCTION("IF(REGEXMATCH(M760, ""(?i)"" &amp; JOIN(""|"", SPLIT(""kalisil"", "" ""))), 1, 0)"),0.0)</f>
        <v>0</v>
      </c>
      <c r="O760" s="64" t="str">
        <f>vlookup(A760,'RVtools V2.1'!A:H,7,0)</f>
        <v>T1</v>
      </c>
      <c r="P760" s="64">
        <f>if(vlookup(A760,'RVtools V2.1'!A:H,5,0)="oui",1,0)</f>
        <v>1</v>
      </c>
      <c r="Q760" s="64">
        <f>ifna(vlookup(A760,vCPU!A:B,2,0),"Unknown")</f>
        <v>24</v>
      </c>
      <c r="R760" s="66">
        <f>ifna(vlookup(A760,vMemory!A:C,3,0),"Unknown")</f>
        <v>48</v>
      </c>
      <c r="S760" s="66">
        <f>ifna(vlookup(A760,vDisk!A:C,3,0),"Unknown")</f>
        <v>212</v>
      </c>
      <c r="T760" s="67" t="str">
        <f t="array" ref="T760">IFS(
   L760=1, "No Lift &amp; Shift",
   J760=1, XLOOKUP(A760, 'Infra Study'!A:A, 'Infra Study'!P:P),
   I760=1, "No Lift &amp; Shift",
   H760=1, "GKE",
   K760=1, "GCNV",
   G760=1, "Lift &amp; Shift Prod",
   TRUE, "Lift &amp; Shift Noprod"
)</f>
        <v>GKE</v>
      </c>
      <c r="U760" s="67">
        <f t="shared" si="7"/>
        <v>0</v>
      </c>
      <c r="V760" s="68">
        <f>if(T760="Lift &amp; Shift Noprod",if( Y760=0,Assumptions!$B$5, Assumptions!$B$4),if(T760="Lift &amp; Shift Prod",if(AND(N760=1,O760="T1"),Assumptions!$B$6,Assumptions!$B$4),0))</f>
        <v>0</v>
      </c>
      <c r="W760" s="62">
        <f>if(V760&lt;&gt;0,if(Q760="Unknown", Assumptions!$B$42,If(Q760&gt;1,Q760,2)),0)</f>
        <v>0</v>
      </c>
      <c r="X760" s="69">
        <f>if(V760&lt;&gt;0,if(R760="Unknown", Assumptions!$B$43,R760),0)</f>
        <v>0</v>
      </c>
      <c r="Y760" s="68">
        <f t="shared" si="8"/>
        <v>0</v>
      </c>
      <c r="Z760" s="68">
        <f>if(V760&lt;&gt;0,if(  S760="Unknown", Assumptions!$B$44,S760),0)</f>
        <v>0</v>
      </c>
      <c r="AA760" s="68">
        <f>if(V760 ="N2",ifna(vlookup(W760&amp;"-"&amp;X760,'Ref. VM'!A:B,2,0),"Custom"),if(V760 ="E2" , ifna(vlookup(W760&amp;"-"&amp;X760,'Ref. VM'!D:E,2,0),"Custom"),if(V760="N2D",ifna(vlookup(W760&amp;"-"&amp;X760,'Ref. VM'!G:H,2,0),"Custom"),if(V760="N4",ifna(vlookup(W760&amp;"-"&amp;X760,'Ref. VM'!J:K,2,0),"Custom"),0))))</f>
        <v>0</v>
      </c>
      <c r="AB760" s="67">
        <f t="shared" si="9"/>
        <v>0</v>
      </c>
      <c r="AC760" s="67">
        <f t="shared" si="10"/>
        <v>0</v>
      </c>
      <c r="AD760" s="67">
        <f t="shared" si="11"/>
        <v>0</v>
      </c>
      <c r="AE760" s="62">
        <f>if(T760="Lift &amp; Shift Prod",730,if(T760="Lift &amp; Shift Noprod",Assumptions!$B$3,0))</f>
        <v>0</v>
      </c>
      <c r="AF760" s="70">
        <f>if( U760=0,0,if(Y760=0, ((vlookup(AB760,'SKU Pricing'!A:B,Assumptions!$B$2,0)*W760)+(vlookup(AC760,'SKU Pricing'!A:B,Assumptions!$B$2,0)*X760))*AE760,((vlookup(AB760,'SKU Pricing'!A:B,Assumptions!$B$2,0)*W760)+(vlookup(AC760,'SKU Pricing'!A:B,Assumptions!$B$2,0)*(W760*8))+(vlookup(AD760,'SKU Pricing'!A:B,Assumptions!$B$2,0)*(X760-(W760*8))))*AE760))</f>
        <v>0</v>
      </c>
      <c r="AG760" s="67">
        <f t="shared" si="12"/>
        <v>0</v>
      </c>
      <c r="AH760" s="70">
        <f>ifna(vlookup(AG760,'SKU Pricing'!A:B,Assumptions!$B$2,0)*W760*AE760,0)</f>
        <v>0</v>
      </c>
      <c r="AI760" s="62" t="str">
        <f t="shared" si="13"/>
        <v/>
      </c>
      <c r="AJ760" s="62" t="str">
        <f>if(V760&lt;&gt;0, if(T760="Lift &amp; Shift Noprod",Assumptions!$B$9,if(V760=Assumptions!$B$6,Assumptions!$B$10,if(P760=1,Assumptions!$B$8,Assumptions!$B$7))),"")</f>
        <v/>
      </c>
      <c r="AK760" s="69">
        <f t="shared" si="14"/>
        <v>0</v>
      </c>
      <c r="AL760" s="69">
        <f>if(AJ760="Hyperdisk Balanced",Assumptions!$B$11,0)</f>
        <v>0</v>
      </c>
      <c r="AM760" s="69">
        <f>if(AJ760="Hyperdisk Balanced",Assumptions!$B$12,0)</f>
        <v>0</v>
      </c>
      <c r="AN760" s="70">
        <f>if(AK760=0,0,if(AJ760="Hyperdisk Balanced",vlookup(AK760&amp;" provisioned space",'SKU Pricing'!A:B,Assumptions!$B$2,0)*Z760+vlookup(AK760&amp;" provisioned IOPS",'SKU Pricing'!A:B,Assumptions!$B$2,0)*AL760*730+vlookup(AK760&amp;" provisioned throughput",'SKU Pricing'!A:B,Assumptions!$B$2,0)*AM760*730,vlookup(AK760,'SKU Pricing'!A:B,Assumptions!$B$2,0)*Z760))</f>
        <v>0</v>
      </c>
      <c r="AO760" s="70">
        <f t="shared" si="15"/>
        <v>0</v>
      </c>
      <c r="AP760" s="71">
        <f t="shared" si="16"/>
        <v>0</v>
      </c>
      <c r="AQ760" s="70">
        <f>ifna(vlookup(AP760,'SKU Pricing'!A:B,Assumptions!$B$2,0)*AE760,0)</f>
        <v>0</v>
      </c>
      <c r="AR760" s="72">
        <v>0.0</v>
      </c>
    </row>
    <row r="761">
      <c r="A761" s="61" t="s">
        <v>902</v>
      </c>
      <c r="B761" s="62" t="str">
        <f>ifna(if(vlookup(A761,vOS!A:B,2,0)="","Unknown",vlookup(A761,vOS!A:B,2,0)),"Unknown")</f>
        <v>Ubuntu Linux (64-bit)</v>
      </c>
      <c r="C761" s="62">
        <f>vlookup(B761,'OS Study'!A:D,2,0)</f>
        <v>0</v>
      </c>
      <c r="D761" s="62" t="str">
        <f>vlookup(B761,'OS Study'!A:D,3,0)</f>
        <v>Linux</v>
      </c>
      <c r="E761" s="62" t="str">
        <f>vlookup(B761,'OS Study'!A:D,4,0)</f>
        <v>Ubuntu</v>
      </c>
      <c r="F761" s="63" t="str">
        <f>vlookup(B761,'OS Study'!A:E,5,0)</f>
        <v/>
      </c>
      <c r="G761" s="62">
        <f>IF(vlookup(A761,'RVtools V2.1'!A:J,4,0)="non",0,1)</f>
        <v>1</v>
      </c>
      <c r="H761" s="62">
        <f>if(vlookup(A761,'RVtools V2.1'!A:K,11,0)="kube",1,0)</f>
        <v>1</v>
      </c>
      <c r="I761" s="62">
        <f t="shared" si="5"/>
        <v>0</v>
      </c>
      <c r="J761" s="62">
        <f>ifna(vlookup(A761,'Infra Study'!A:Q,17,0),0)</f>
        <v>0</v>
      </c>
      <c r="K761" s="64">
        <f>IFERROR(__xludf.DUMMYFUNCTION("N(REGEXMATCH(VLOOKUP(A761, 'RVtools V2.1'!A:H, 8, 0), ""^Serveur de fichiers""))"),0.0)</f>
        <v>0</v>
      </c>
      <c r="L761" s="64">
        <f t="shared" si="6"/>
        <v>0</v>
      </c>
      <c r="M761" s="67" t="str">
        <f>ifna(vlookup(A761,'RVtools V2.1'!A:I,8,0),"N/A")</f>
        <v>K8S-MANAGEMENT-PREPROD</v>
      </c>
      <c r="N761" s="64">
        <f>IFERROR(__xludf.DUMMYFUNCTION("IF(REGEXMATCH(M761, ""(?i)"" &amp; JOIN(""|"", SPLIT(""kalisil"", "" ""))), 1, 0)"),0.0)</f>
        <v>0</v>
      </c>
      <c r="O761" s="64" t="str">
        <f>vlookup(A761,'RVtools V2.1'!A:H,7,0)</f>
        <v>T1</v>
      </c>
      <c r="P761" s="64">
        <f>if(vlookup(A761,'RVtools V2.1'!A:H,5,0)="oui",1,0)</f>
        <v>1</v>
      </c>
      <c r="Q761" s="64">
        <f>ifna(vlookup(A761,vCPU!A:B,2,0),"Unknown")</f>
        <v>2</v>
      </c>
      <c r="R761" s="66">
        <f>ifna(vlookup(A761,vMemory!A:C,3,0),"Unknown")</f>
        <v>1</v>
      </c>
      <c r="S761" s="66">
        <f>ifna(vlookup(A761,vDisk!A:C,3,0),"Unknown")</f>
        <v>14</v>
      </c>
      <c r="T761" s="67" t="str">
        <f t="array" ref="T761">IFS(
   L761=1, "No Lift &amp; Shift",
   J761=1, XLOOKUP(A761, 'Infra Study'!A:A, 'Infra Study'!P:P),
   I761=1, "No Lift &amp; Shift",
   H761=1, "GKE",
   K761=1, "GCNV",
   G761=1, "Lift &amp; Shift Prod",
   TRUE, "Lift &amp; Shift Noprod"
)</f>
        <v>GKE</v>
      </c>
      <c r="U761" s="67">
        <f t="shared" si="7"/>
        <v>0</v>
      </c>
      <c r="V761" s="68">
        <f>if(T761="Lift &amp; Shift Noprod",if( Y761=0,Assumptions!$B$5, Assumptions!$B$4),if(T761="Lift &amp; Shift Prod",if(AND(N761=1,O761="T1"),Assumptions!$B$6,Assumptions!$B$4),0))</f>
        <v>0</v>
      </c>
      <c r="W761" s="62">
        <f>if(V761&lt;&gt;0,if(Q761="Unknown", Assumptions!$B$42,If(Q761&gt;1,Q761,2)),0)</f>
        <v>0</v>
      </c>
      <c r="X761" s="69">
        <f>if(V761&lt;&gt;0,if(R761="Unknown", Assumptions!$B$43,R761),0)</f>
        <v>0</v>
      </c>
      <c r="Y761" s="68">
        <f t="shared" si="8"/>
        <v>0</v>
      </c>
      <c r="Z761" s="68">
        <f>if(V761&lt;&gt;0,if(  S761="Unknown", Assumptions!$B$44,S761),0)</f>
        <v>0</v>
      </c>
      <c r="AA761" s="68">
        <f>if(V761 ="N2",ifna(vlookup(W761&amp;"-"&amp;X761,'Ref. VM'!A:B,2,0),"Custom"),if(V761 ="E2" , ifna(vlookup(W761&amp;"-"&amp;X761,'Ref. VM'!D:E,2,0),"Custom"),if(V761="N2D",ifna(vlookup(W761&amp;"-"&amp;X761,'Ref. VM'!G:H,2,0),"Custom"),if(V761="N4",ifna(vlookup(W761&amp;"-"&amp;X761,'Ref. VM'!J:K,2,0),"Custom"),0))))</f>
        <v>0</v>
      </c>
      <c r="AB761" s="67">
        <f t="shared" si="9"/>
        <v>0</v>
      </c>
      <c r="AC761" s="67">
        <f t="shared" si="10"/>
        <v>0</v>
      </c>
      <c r="AD761" s="67">
        <f t="shared" si="11"/>
        <v>0</v>
      </c>
      <c r="AE761" s="62">
        <f>if(T761="Lift &amp; Shift Prod",730,if(T761="Lift &amp; Shift Noprod",Assumptions!$B$3,0))</f>
        <v>0</v>
      </c>
      <c r="AF761" s="70">
        <f>if( U761=0,0,if(Y761=0, ((vlookup(AB761,'SKU Pricing'!A:B,Assumptions!$B$2,0)*W761)+(vlookup(AC761,'SKU Pricing'!A:B,Assumptions!$B$2,0)*X761))*AE761,((vlookup(AB761,'SKU Pricing'!A:B,Assumptions!$B$2,0)*W761)+(vlookup(AC761,'SKU Pricing'!A:B,Assumptions!$B$2,0)*(W761*8))+(vlookup(AD761,'SKU Pricing'!A:B,Assumptions!$B$2,0)*(X761-(W761*8))))*AE761))</f>
        <v>0</v>
      </c>
      <c r="AG761" s="67">
        <f t="shared" si="12"/>
        <v>0</v>
      </c>
      <c r="AH761" s="70">
        <f>ifna(vlookup(AG761,'SKU Pricing'!A:B,Assumptions!$B$2,0)*W761*AE761,0)</f>
        <v>0</v>
      </c>
      <c r="AI761" s="62" t="str">
        <f t="shared" si="13"/>
        <v/>
      </c>
      <c r="AJ761" s="62" t="str">
        <f>if(V761&lt;&gt;0, if(T761="Lift &amp; Shift Noprod",Assumptions!$B$9,if(V761=Assumptions!$B$6,Assumptions!$B$10,if(P761=1,Assumptions!$B$8,Assumptions!$B$7))),"")</f>
        <v/>
      </c>
      <c r="AK761" s="69">
        <f t="shared" si="14"/>
        <v>0</v>
      </c>
      <c r="AL761" s="69">
        <f>if(AJ761="Hyperdisk Balanced",Assumptions!$B$11,0)</f>
        <v>0</v>
      </c>
      <c r="AM761" s="69">
        <f>if(AJ761="Hyperdisk Balanced",Assumptions!$B$12,0)</f>
        <v>0</v>
      </c>
      <c r="AN761" s="70">
        <f>if(AK761=0,0,if(AJ761="Hyperdisk Balanced",vlookup(AK761&amp;" provisioned space",'SKU Pricing'!A:B,Assumptions!$B$2,0)*Z761+vlookup(AK761&amp;" provisioned IOPS",'SKU Pricing'!A:B,Assumptions!$B$2,0)*AL761*730+vlookup(AK761&amp;" provisioned throughput",'SKU Pricing'!A:B,Assumptions!$B$2,0)*AM761*730,vlookup(AK761,'SKU Pricing'!A:B,Assumptions!$B$2,0)*Z761))</f>
        <v>0</v>
      </c>
      <c r="AO761" s="70">
        <f t="shared" si="15"/>
        <v>0</v>
      </c>
      <c r="AP761" s="71">
        <f t="shared" si="16"/>
        <v>0</v>
      </c>
      <c r="AQ761" s="70">
        <f>ifna(vlookup(AP761,'SKU Pricing'!A:B,Assumptions!$B$2,0)*AE761,0)</f>
        <v>0</v>
      </c>
      <c r="AR761" s="72">
        <v>0.0</v>
      </c>
    </row>
    <row r="762">
      <c r="A762" s="61" t="s">
        <v>903</v>
      </c>
      <c r="B762" s="62" t="str">
        <f>ifna(if(vlookup(A762,vOS!A:B,2,0)="","Unknown",vlookup(A762,vOS!A:B,2,0)),"Unknown")</f>
        <v>Ubuntu Linux (64-bit)</v>
      </c>
      <c r="C762" s="62">
        <f>vlookup(B762,'OS Study'!A:D,2,0)</f>
        <v>0</v>
      </c>
      <c r="D762" s="62" t="str">
        <f>vlookup(B762,'OS Study'!A:D,3,0)</f>
        <v>Linux</v>
      </c>
      <c r="E762" s="62" t="str">
        <f>vlookup(B762,'OS Study'!A:D,4,0)</f>
        <v>Ubuntu</v>
      </c>
      <c r="F762" s="63" t="str">
        <f>vlookup(B762,'OS Study'!A:E,5,0)</f>
        <v/>
      </c>
      <c r="G762" s="62">
        <f>IF(vlookup(A762,'RVtools V2.1'!A:J,4,0)="non",0,1)</f>
        <v>1</v>
      </c>
      <c r="H762" s="62">
        <f>if(vlookup(A762,'RVtools V2.1'!A:K,11,0)="kube",1,0)</f>
        <v>1</v>
      </c>
      <c r="I762" s="62">
        <f t="shared" si="5"/>
        <v>0</v>
      </c>
      <c r="J762" s="62">
        <f>ifna(vlookup(A762,'Infra Study'!A:Q,17,0),0)</f>
        <v>0</v>
      </c>
      <c r="K762" s="64">
        <f>IFERROR(__xludf.DUMMYFUNCTION("N(REGEXMATCH(VLOOKUP(A762, 'RVtools V2.1'!A:H, 8, 0), ""^Serveur de fichiers""))"),0.0)</f>
        <v>0</v>
      </c>
      <c r="L762" s="64">
        <f t="shared" si="6"/>
        <v>0</v>
      </c>
      <c r="M762" s="67" t="str">
        <f>ifna(vlookup(A762,'RVtools V2.1'!A:I,8,0),"N/A")</f>
        <v>VM-HEADSCALE</v>
      </c>
      <c r="N762" s="64">
        <f>IFERROR(__xludf.DUMMYFUNCTION("IF(REGEXMATCH(M762, ""(?i)"" &amp; JOIN(""|"", SPLIT(""kalisil"", "" ""))), 1, 0)"),0.0)</f>
        <v>0</v>
      </c>
      <c r="O762" s="64" t="str">
        <f>vlookup(A762,'RVtools V2.1'!A:H,7,0)</f>
        <v>T1</v>
      </c>
      <c r="P762" s="64">
        <f>if(vlookup(A762,'RVtools V2.1'!A:H,5,0)="oui",1,0)</f>
        <v>1</v>
      </c>
      <c r="Q762" s="64">
        <f>ifna(vlookup(A762,vCPU!A:B,2,0),"Unknown")</f>
        <v>4</v>
      </c>
      <c r="R762" s="66">
        <f>ifna(vlookup(A762,vMemory!A:C,3,0),"Unknown")</f>
        <v>8</v>
      </c>
      <c r="S762" s="66">
        <f>ifna(vlookup(A762,vDisk!A:C,3,0),"Unknown")</f>
        <v>164</v>
      </c>
      <c r="T762" s="67" t="str">
        <f t="array" ref="T762">IFS(
   L762=1, "No Lift &amp; Shift",
   J762=1, XLOOKUP(A762, 'Infra Study'!A:A, 'Infra Study'!P:P),
   I762=1, "No Lift &amp; Shift",
   H762=1, "GKE",
   K762=1, "GCNV",
   G762=1, "Lift &amp; Shift Prod",
   TRUE, "Lift &amp; Shift Noprod"
)</f>
        <v>GKE</v>
      </c>
      <c r="U762" s="67">
        <f t="shared" si="7"/>
        <v>0</v>
      </c>
      <c r="V762" s="68">
        <f>if(T762="Lift &amp; Shift Noprod",if( Y762=0,Assumptions!$B$5, Assumptions!$B$4),if(T762="Lift &amp; Shift Prod",if(AND(N762=1,O762="T1"),Assumptions!$B$6,Assumptions!$B$4),0))</f>
        <v>0</v>
      </c>
      <c r="W762" s="62">
        <f>if(V762&lt;&gt;0,if(Q762="Unknown", Assumptions!$B$42,If(Q762&gt;1,Q762,2)),0)</f>
        <v>0</v>
      </c>
      <c r="X762" s="69">
        <f>if(V762&lt;&gt;0,if(R762="Unknown", Assumptions!$B$43,R762),0)</f>
        <v>0</v>
      </c>
      <c r="Y762" s="68">
        <f t="shared" si="8"/>
        <v>0</v>
      </c>
      <c r="Z762" s="68">
        <f>if(V762&lt;&gt;0,if(  S762="Unknown", Assumptions!$B$44,S762),0)</f>
        <v>0</v>
      </c>
      <c r="AA762" s="68">
        <f>if(V762 ="N2",ifna(vlookup(W762&amp;"-"&amp;X762,'Ref. VM'!A:B,2,0),"Custom"),if(V762 ="E2" , ifna(vlookup(W762&amp;"-"&amp;X762,'Ref. VM'!D:E,2,0),"Custom"),if(V762="N2D",ifna(vlookup(W762&amp;"-"&amp;X762,'Ref. VM'!G:H,2,0),"Custom"),if(V762="N4",ifna(vlookup(W762&amp;"-"&amp;X762,'Ref. VM'!J:K,2,0),"Custom"),0))))</f>
        <v>0</v>
      </c>
      <c r="AB762" s="67">
        <f t="shared" si="9"/>
        <v>0</v>
      </c>
      <c r="AC762" s="67">
        <f t="shared" si="10"/>
        <v>0</v>
      </c>
      <c r="AD762" s="67">
        <f t="shared" si="11"/>
        <v>0</v>
      </c>
      <c r="AE762" s="62">
        <f>if(T762="Lift &amp; Shift Prod",730,if(T762="Lift &amp; Shift Noprod",Assumptions!$B$3,0))</f>
        <v>0</v>
      </c>
      <c r="AF762" s="70">
        <f>if( U762=0,0,if(Y762=0, ((vlookup(AB762,'SKU Pricing'!A:B,Assumptions!$B$2,0)*W762)+(vlookup(AC762,'SKU Pricing'!A:B,Assumptions!$B$2,0)*X762))*AE762,((vlookup(AB762,'SKU Pricing'!A:B,Assumptions!$B$2,0)*W762)+(vlookup(AC762,'SKU Pricing'!A:B,Assumptions!$B$2,0)*(W762*8))+(vlookup(AD762,'SKU Pricing'!A:B,Assumptions!$B$2,0)*(X762-(W762*8))))*AE762))</f>
        <v>0</v>
      </c>
      <c r="AG762" s="67">
        <f t="shared" si="12"/>
        <v>0</v>
      </c>
      <c r="AH762" s="70">
        <f>ifna(vlookup(AG762,'SKU Pricing'!A:B,Assumptions!$B$2,0)*W762*AE762,0)</f>
        <v>0</v>
      </c>
      <c r="AI762" s="62" t="str">
        <f t="shared" si="13"/>
        <v/>
      </c>
      <c r="AJ762" s="62" t="str">
        <f>if(V762&lt;&gt;0, if(T762="Lift &amp; Shift Noprod",Assumptions!$B$9,if(V762=Assumptions!$B$6,Assumptions!$B$10,if(P762=1,Assumptions!$B$8,Assumptions!$B$7))),"")</f>
        <v/>
      </c>
      <c r="AK762" s="69">
        <f t="shared" si="14"/>
        <v>0</v>
      </c>
      <c r="AL762" s="69">
        <f>if(AJ762="Hyperdisk Balanced",Assumptions!$B$11,0)</f>
        <v>0</v>
      </c>
      <c r="AM762" s="69">
        <f>if(AJ762="Hyperdisk Balanced",Assumptions!$B$12,0)</f>
        <v>0</v>
      </c>
      <c r="AN762" s="70">
        <f>if(AK762=0,0,if(AJ762="Hyperdisk Balanced",vlookup(AK762&amp;" provisioned space",'SKU Pricing'!A:B,Assumptions!$B$2,0)*Z762+vlookup(AK762&amp;" provisioned IOPS",'SKU Pricing'!A:B,Assumptions!$B$2,0)*AL762*730+vlookup(AK762&amp;" provisioned throughput",'SKU Pricing'!A:B,Assumptions!$B$2,0)*AM762*730,vlookup(AK762,'SKU Pricing'!A:B,Assumptions!$B$2,0)*Z762))</f>
        <v>0</v>
      </c>
      <c r="AO762" s="70">
        <f t="shared" si="15"/>
        <v>0</v>
      </c>
      <c r="AP762" s="71">
        <f t="shared" si="16"/>
        <v>0</v>
      </c>
      <c r="AQ762" s="70">
        <f>ifna(vlookup(AP762,'SKU Pricing'!A:B,Assumptions!$B$2,0)*AE762,0)</f>
        <v>0</v>
      </c>
      <c r="AR762" s="72">
        <v>0.0</v>
      </c>
    </row>
    <row r="763">
      <c r="A763" s="61" t="s">
        <v>904</v>
      </c>
      <c r="B763" s="62" t="str">
        <f>ifna(if(vlookup(A763,vOS!A:B,2,0)="","Unknown",vlookup(A763,vOS!A:B,2,0)),"Unknown")</f>
        <v>Ubuntu Linux (64-bit)</v>
      </c>
      <c r="C763" s="62">
        <f>vlookup(B763,'OS Study'!A:D,2,0)</f>
        <v>0</v>
      </c>
      <c r="D763" s="62" t="str">
        <f>vlookup(B763,'OS Study'!A:D,3,0)</f>
        <v>Linux</v>
      </c>
      <c r="E763" s="62" t="str">
        <f>vlookup(B763,'OS Study'!A:D,4,0)</f>
        <v>Ubuntu</v>
      </c>
      <c r="F763" s="63" t="str">
        <f>vlookup(B763,'OS Study'!A:E,5,0)</f>
        <v/>
      </c>
      <c r="G763" s="62">
        <f>IF(vlookup(A763,'RVtools V2.1'!A:J,4,0)="non",0,1)</f>
        <v>1</v>
      </c>
      <c r="H763" s="62">
        <f>if(vlookup(A763,'RVtools V2.1'!A:K,11,0)="kube",1,0)</f>
        <v>1</v>
      </c>
      <c r="I763" s="62">
        <f t="shared" si="5"/>
        <v>0</v>
      </c>
      <c r="J763" s="62">
        <f>ifna(vlookup(A763,'Infra Study'!A:Q,17,0),0)</f>
        <v>0</v>
      </c>
      <c r="K763" s="64">
        <f>IFERROR(__xludf.DUMMYFUNCTION("N(REGEXMATCH(VLOOKUP(A763, 'RVtools V2.1'!A:H, 8, 0), ""^Serveur de fichiers""))"),0.0)</f>
        <v>0</v>
      </c>
      <c r="L763" s="64">
        <f t="shared" si="6"/>
        <v>0</v>
      </c>
      <c r="M763" s="67" t="str">
        <f>ifna(vlookup(A763,'RVtools V2.1'!A:I,8,0),"N/A")</f>
        <v>K8S-ADMIN-JUJU</v>
      </c>
      <c r="N763" s="64">
        <f>IFERROR(__xludf.DUMMYFUNCTION("IF(REGEXMATCH(M763, ""(?i)"" &amp; JOIN(""|"", SPLIT(""kalisil"", "" ""))), 1, 0)"),0.0)</f>
        <v>0</v>
      </c>
      <c r="O763" s="64" t="str">
        <f>vlookup(A763,'RVtools V2.1'!A:H,7,0)</f>
        <v>T1</v>
      </c>
      <c r="P763" s="64">
        <f>if(vlookup(A763,'RVtools V2.1'!A:H,5,0)="oui",1,0)</f>
        <v>1</v>
      </c>
      <c r="Q763" s="64">
        <f>ifna(vlookup(A763,vCPU!A:B,2,0),"Unknown")</f>
        <v>4</v>
      </c>
      <c r="R763" s="66">
        <f>ifna(vlookup(A763,vMemory!A:C,3,0),"Unknown")</f>
        <v>8</v>
      </c>
      <c r="S763" s="66">
        <f>ifna(vlookup(A763,vDisk!A:C,3,0),"Unknown")</f>
        <v>317</v>
      </c>
      <c r="T763" s="67" t="str">
        <f t="array" ref="T763">IFS(
   L763=1, "No Lift &amp; Shift",
   J763=1, XLOOKUP(A763, 'Infra Study'!A:A, 'Infra Study'!P:P),
   I763=1, "No Lift &amp; Shift",
   H763=1, "GKE",
   K763=1, "GCNV",
   G763=1, "Lift &amp; Shift Prod",
   TRUE, "Lift &amp; Shift Noprod"
)</f>
        <v>GKE</v>
      </c>
      <c r="U763" s="67">
        <f t="shared" si="7"/>
        <v>0</v>
      </c>
      <c r="V763" s="68">
        <f>if(T763="Lift &amp; Shift Noprod",if( Y763=0,Assumptions!$B$5, Assumptions!$B$4),if(T763="Lift &amp; Shift Prod",if(AND(N763=1,O763="T1"),Assumptions!$B$6,Assumptions!$B$4),0))</f>
        <v>0</v>
      </c>
      <c r="W763" s="62">
        <f>if(V763&lt;&gt;0,if(Q763="Unknown", Assumptions!$B$42,If(Q763&gt;1,Q763,2)),0)</f>
        <v>0</v>
      </c>
      <c r="X763" s="69">
        <f>if(V763&lt;&gt;0,if(R763="Unknown", Assumptions!$B$43,R763),0)</f>
        <v>0</v>
      </c>
      <c r="Y763" s="68">
        <f t="shared" si="8"/>
        <v>0</v>
      </c>
      <c r="Z763" s="68">
        <f>if(V763&lt;&gt;0,if(  S763="Unknown", Assumptions!$B$44,S763),0)</f>
        <v>0</v>
      </c>
      <c r="AA763" s="68">
        <f>if(V763 ="N2",ifna(vlookup(W763&amp;"-"&amp;X763,'Ref. VM'!A:B,2,0),"Custom"),if(V763 ="E2" , ifna(vlookup(W763&amp;"-"&amp;X763,'Ref. VM'!D:E,2,0),"Custom"),if(V763="N2D",ifna(vlookup(W763&amp;"-"&amp;X763,'Ref. VM'!G:H,2,0),"Custom"),if(V763="N4",ifna(vlookup(W763&amp;"-"&amp;X763,'Ref. VM'!J:K,2,0),"Custom"),0))))</f>
        <v>0</v>
      </c>
      <c r="AB763" s="67">
        <f t="shared" si="9"/>
        <v>0</v>
      </c>
      <c r="AC763" s="67">
        <f t="shared" si="10"/>
        <v>0</v>
      </c>
      <c r="AD763" s="67">
        <f t="shared" si="11"/>
        <v>0</v>
      </c>
      <c r="AE763" s="62">
        <f>if(T763="Lift &amp; Shift Prod",730,if(T763="Lift &amp; Shift Noprod",Assumptions!$B$3,0))</f>
        <v>0</v>
      </c>
      <c r="AF763" s="70">
        <f>if( U763=0,0,if(Y763=0, ((vlookup(AB763,'SKU Pricing'!A:B,Assumptions!$B$2,0)*W763)+(vlookup(AC763,'SKU Pricing'!A:B,Assumptions!$B$2,0)*X763))*AE763,((vlookup(AB763,'SKU Pricing'!A:B,Assumptions!$B$2,0)*W763)+(vlookup(AC763,'SKU Pricing'!A:B,Assumptions!$B$2,0)*(W763*8))+(vlookup(AD763,'SKU Pricing'!A:B,Assumptions!$B$2,0)*(X763-(W763*8))))*AE763))</f>
        <v>0</v>
      </c>
      <c r="AG763" s="67">
        <f t="shared" si="12"/>
        <v>0</v>
      </c>
      <c r="AH763" s="70">
        <f>ifna(vlookup(AG763,'SKU Pricing'!A:B,Assumptions!$B$2,0)*W763*AE763,0)</f>
        <v>0</v>
      </c>
      <c r="AI763" s="62" t="str">
        <f t="shared" si="13"/>
        <v/>
      </c>
      <c r="AJ763" s="62" t="str">
        <f>if(V763&lt;&gt;0, if(T763="Lift &amp; Shift Noprod",Assumptions!$B$9,if(V763=Assumptions!$B$6,Assumptions!$B$10,if(P763=1,Assumptions!$B$8,Assumptions!$B$7))),"")</f>
        <v/>
      </c>
      <c r="AK763" s="69">
        <f t="shared" si="14"/>
        <v>0</v>
      </c>
      <c r="AL763" s="69">
        <f>if(AJ763="Hyperdisk Balanced",Assumptions!$B$11,0)</f>
        <v>0</v>
      </c>
      <c r="AM763" s="69">
        <f>if(AJ763="Hyperdisk Balanced",Assumptions!$B$12,0)</f>
        <v>0</v>
      </c>
      <c r="AN763" s="70">
        <f>if(AK763=0,0,if(AJ763="Hyperdisk Balanced",vlookup(AK763&amp;" provisioned space",'SKU Pricing'!A:B,Assumptions!$B$2,0)*Z763+vlookup(AK763&amp;" provisioned IOPS",'SKU Pricing'!A:B,Assumptions!$B$2,0)*AL763*730+vlookup(AK763&amp;" provisioned throughput",'SKU Pricing'!A:B,Assumptions!$B$2,0)*AM763*730,vlookup(AK763,'SKU Pricing'!A:B,Assumptions!$B$2,0)*Z763))</f>
        <v>0</v>
      </c>
      <c r="AO763" s="70">
        <f t="shared" si="15"/>
        <v>0</v>
      </c>
      <c r="AP763" s="71">
        <f t="shared" si="16"/>
        <v>0</v>
      </c>
      <c r="AQ763" s="70">
        <f>ifna(vlookup(AP763,'SKU Pricing'!A:B,Assumptions!$B$2,0)*AE763,0)</f>
        <v>0</v>
      </c>
      <c r="AR763" s="72">
        <v>0.0</v>
      </c>
    </row>
    <row r="764">
      <c r="A764" s="61" t="s">
        <v>905</v>
      </c>
      <c r="B764" s="62" t="str">
        <f>ifna(if(vlookup(A764,vOS!A:B,2,0)="","Unknown",vlookup(A764,vOS!A:B,2,0)),"Unknown")</f>
        <v>Ubuntu Linux (64-bit)</v>
      </c>
      <c r="C764" s="62">
        <f>vlookup(B764,'OS Study'!A:D,2,0)</f>
        <v>0</v>
      </c>
      <c r="D764" s="62" t="str">
        <f>vlookup(B764,'OS Study'!A:D,3,0)</f>
        <v>Linux</v>
      </c>
      <c r="E764" s="62" t="str">
        <f>vlookup(B764,'OS Study'!A:D,4,0)</f>
        <v>Ubuntu</v>
      </c>
      <c r="F764" s="63" t="str">
        <f>vlookup(B764,'OS Study'!A:E,5,0)</f>
        <v/>
      </c>
      <c r="G764" s="62">
        <f>IF(vlookup(A764,'RVtools V2.1'!A:J,4,0)="non",0,1)</f>
        <v>1</v>
      </c>
      <c r="H764" s="62">
        <f>if(vlookup(A764,'RVtools V2.1'!A:K,11,0)="kube",1,0)</f>
        <v>0</v>
      </c>
      <c r="I764" s="62">
        <f t="shared" si="5"/>
        <v>0</v>
      </c>
      <c r="J764" s="62">
        <f>ifna(vlookup(A764,'Infra Study'!A:Q,17,0),0)</f>
        <v>0</v>
      </c>
      <c r="K764" s="64">
        <f>IFERROR(__xludf.DUMMYFUNCTION("N(REGEXMATCH(VLOOKUP(A764, 'RVtools V2.1'!A:H, 8, 0), ""^Serveur de fichiers""))"),0.0)</f>
        <v>0</v>
      </c>
      <c r="L764" s="64">
        <f t="shared" si="6"/>
        <v>0</v>
      </c>
      <c r="M764" s="67" t="str">
        <f>ifna(vlookup(A764,'RVtools V2.1'!A:I,8,0),"N/A")</f>
        <v>CONTROLEUR-JUJU-PROD</v>
      </c>
      <c r="N764" s="64">
        <f>IFERROR(__xludf.DUMMYFUNCTION("IF(REGEXMATCH(M764, ""(?i)"" &amp; JOIN(""|"", SPLIT(""kalisil"", "" ""))), 1, 0)"),0.0)</f>
        <v>0</v>
      </c>
      <c r="O764" s="64" t="str">
        <f>vlookup(A764,'RVtools V2.1'!A:H,7,0)</f>
        <v>T1</v>
      </c>
      <c r="P764" s="64">
        <f>if(vlookup(A764,'RVtools V2.1'!A:H,5,0)="oui",1,0)</f>
        <v>1</v>
      </c>
      <c r="Q764" s="64">
        <f>ifna(vlookup(A764,vCPU!A:B,2,0),"Unknown")</f>
        <v>2</v>
      </c>
      <c r="R764" s="66">
        <f>ifna(vlookup(A764,vMemory!A:C,3,0),"Unknown")</f>
        <v>4</v>
      </c>
      <c r="S764" s="66">
        <f>ifna(vlookup(A764,vDisk!A:C,3,0),"Unknown")</f>
        <v>17</v>
      </c>
      <c r="T764" s="67" t="str">
        <f t="array" ref="T764">IFS(
   L764=1, "No Lift &amp; Shift",
   J764=1, XLOOKUP(A764, 'Infra Study'!A:A, 'Infra Study'!P:P),
   I764=1, "No Lift &amp; Shift",
   H764=1, "GKE",
   K764=1, "GCNV",
   G764=1, "Lift &amp; Shift Prod",
   TRUE, "Lift &amp; Shift Noprod"
)</f>
        <v>Lift &amp; Shift Prod</v>
      </c>
      <c r="U764" s="67">
        <f t="shared" si="7"/>
        <v>1</v>
      </c>
      <c r="V764" s="68" t="str">
        <f>if(T764="Lift &amp; Shift Noprod",if( Y764=0,Assumptions!$B$5, Assumptions!$B$4),if(T764="Lift &amp; Shift Prod",if(AND(N764=1,O764="T1"),Assumptions!$B$6,Assumptions!$B$4),0))</f>
        <v>N2D</v>
      </c>
      <c r="W764" s="69">
        <f>if(V764&lt;&gt;0,if(Q764="Unknown", Assumptions!$B$42,If(Q764&gt;1,Q764,2)),0)</f>
        <v>2</v>
      </c>
      <c r="X764" s="69">
        <f>if(V764&lt;&gt;0,if(R764="Unknown", Assumptions!$B$43,R764),0)</f>
        <v>4</v>
      </c>
      <c r="Y764" s="68">
        <f t="shared" si="8"/>
        <v>0</v>
      </c>
      <c r="Z764" s="68">
        <f>if(V764&lt;&gt;0,if(  S764="Unknown", Assumptions!$B$44,S764),0)</f>
        <v>17</v>
      </c>
      <c r="AA764" s="68" t="str">
        <f>if(V764 ="N2",ifna(vlookup(W764&amp;"-"&amp;X764,'Ref. VM'!A:B,2,0),"Custom"),if(V764 ="E2" , ifna(vlookup(W764&amp;"-"&amp;X764,'Ref. VM'!D:E,2,0),"Custom"),if(V764="N2D",ifna(vlookup(W764&amp;"-"&amp;X764,'Ref. VM'!G:H,2,0),"Custom"),if(V764="N4",ifna(vlookup(W764&amp;"-"&amp;X764,'Ref. VM'!J:K,2,0),"Custom"),0))))</f>
        <v>Custom</v>
      </c>
      <c r="AB764" s="67" t="str">
        <f t="shared" si="9"/>
        <v>N2D-Custom vCPUs-CUD 3y</v>
      </c>
      <c r="AC764" s="67" t="str">
        <f t="shared" si="10"/>
        <v>N2D-Custom RAM-CUD 3y</v>
      </c>
      <c r="AD764" s="67">
        <f t="shared" si="11"/>
        <v>0</v>
      </c>
      <c r="AE764" s="69">
        <f>if(T764="Lift &amp; Shift Prod",730,if(T764="Lift &amp; Shift Noprod",Assumptions!$B$3,0))</f>
        <v>730</v>
      </c>
      <c r="AF764" s="70">
        <f>if( U764=0,0,if(Y764=0, ((vlookup(AB764,'SKU Pricing'!A:B,Assumptions!$B$2,0)*W764)+(vlookup(AC764,'SKU Pricing'!A:B,Assumptions!$B$2,0)*X764))*AE764,((vlookup(AB764,'SKU Pricing'!A:B,Assumptions!$B$2,0)*W764)+(vlookup(AC764,'SKU Pricing'!A:B,Assumptions!$B$2,0)*(W764*8))+(vlookup(AD764,'SKU Pricing'!A:B,Assumptions!$B$2,0)*(X764-(W764*8))))*AE764))</f>
        <v>27.90832632</v>
      </c>
      <c r="AG764" s="67">
        <f t="shared" si="12"/>
        <v>0</v>
      </c>
      <c r="AH764" s="70">
        <f>ifna(vlookup(AG764,'SKU Pricing'!A:B,Assumptions!$B$2,0)*W764*AE764,0)</f>
        <v>0</v>
      </c>
      <c r="AI764" s="62" t="str">
        <f t="shared" si="13"/>
        <v>Regional</v>
      </c>
      <c r="AJ764" s="62" t="str">
        <f>if(V764&lt;&gt;0, if(T764="Lift &amp; Shift Noprod",Assumptions!$B$9,if(V764=Assumptions!$B$6,Assumptions!$B$10,if(P764=1,Assumptions!$B$8,Assumptions!$B$7))),"")</f>
        <v>SSD</v>
      </c>
      <c r="AK764" s="69" t="str">
        <f t="shared" si="14"/>
        <v>SSD</v>
      </c>
      <c r="AL764" s="69">
        <f>if(AJ764="Hyperdisk Balanced",Assumptions!$B$11,0)</f>
        <v>0</v>
      </c>
      <c r="AM764" s="69">
        <f>if(AJ764="Hyperdisk Balanced",Assumptions!$B$12,0)</f>
        <v>0</v>
      </c>
      <c r="AN764" s="70">
        <f>if(AK764=0,0,if(AJ764="Hyperdisk Balanced",vlookup(AK764&amp;" provisioned space",'SKU Pricing'!A:B,Assumptions!$B$2,0)*Z764+vlookup(AK764&amp;" provisioned IOPS",'SKU Pricing'!A:B,Assumptions!$B$2,0)*AL764*730+vlookup(AK764&amp;" provisioned throughput",'SKU Pricing'!A:B,Assumptions!$B$2,0)*AM764*730,vlookup(AK764,'SKU Pricing'!A:B,Assumptions!$B$2,0)*Z764))</f>
        <v>3.349</v>
      </c>
      <c r="AO764" s="70">
        <f t="shared" si="15"/>
        <v>31.25732632</v>
      </c>
      <c r="AP764" s="71" t="str">
        <f t="shared" si="16"/>
        <v>VM Manager</v>
      </c>
      <c r="AQ764" s="70">
        <f>ifna(vlookup(AP764,'SKU Pricing'!A:B,Assumptions!$B$2,0)*AE764,0)</f>
        <v>2.19</v>
      </c>
      <c r="AR764" s="72">
        <v>0.0</v>
      </c>
    </row>
    <row r="765">
      <c r="A765" s="61" t="s">
        <v>906</v>
      </c>
      <c r="B765" s="62" t="str">
        <f>ifna(if(vlookup(A765,vOS!A:B,2,0)="","Unknown",vlookup(A765,vOS!A:B,2,0)),"Unknown")</f>
        <v>Ubuntu Linux (64-bit)</v>
      </c>
      <c r="C765" s="62">
        <f>vlookup(B765,'OS Study'!A:D,2,0)</f>
        <v>0</v>
      </c>
      <c r="D765" s="62" t="str">
        <f>vlookup(B765,'OS Study'!A:D,3,0)</f>
        <v>Linux</v>
      </c>
      <c r="E765" s="62" t="str">
        <f>vlookup(B765,'OS Study'!A:D,4,0)</f>
        <v>Ubuntu</v>
      </c>
      <c r="F765" s="63" t="str">
        <f>vlookup(B765,'OS Study'!A:E,5,0)</f>
        <v/>
      </c>
      <c r="G765" s="62">
        <f>IF(vlookup(A765,'RVtools V2.1'!A:J,4,0)="non",0,1)</f>
        <v>1</v>
      </c>
      <c r="H765" s="62">
        <f>if(vlookup(A765,'RVtools V2.1'!A:K,11,0)="kube",1,0)</f>
        <v>0</v>
      </c>
      <c r="I765" s="62">
        <f t="shared" si="5"/>
        <v>0</v>
      </c>
      <c r="J765" s="62">
        <f>ifna(vlookup(A765,'Infra Study'!A:Q,17,0),0)</f>
        <v>0</v>
      </c>
      <c r="K765" s="64">
        <f>IFERROR(__xludf.DUMMYFUNCTION("N(REGEXMATCH(VLOOKUP(A765, 'RVtools V2.1'!A:H, 8, 0), ""^Serveur de fichiers""))"),0.0)</f>
        <v>0</v>
      </c>
      <c r="L765" s="64">
        <f t="shared" si="6"/>
        <v>0</v>
      </c>
      <c r="M765" s="67" t="str">
        <f>ifna(vlookup(A765,'RVtools V2.1'!A:I,8,0),"N/A")</f>
        <v>CONTROLEUR-JUJU-PREPROD</v>
      </c>
      <c r="N765" s="64">
        <f>IFERROR(__xludf.DUMMYFUNCTION("IF(REGEXMATCH(M765, ""(?i)"" &amp; JOIN(""|"", SPLIT(""kalisil"", "" ""))), 1, 0)"),0.0)</f>
        <v>0</v>
      </c>
      <c r="O765" s="64" t="str">
        <f>vlookup(A765,'RVtools V2.1'!A:H,7,0)</f>
        <v>T1</v>
      </c>
      <c r="P765" s="64">
        <f>if(vlookup(A765,'RVtools V2.1'!A:H,5,0)="oui",1,0)</f>
        <v>1</v>
      </c>
      <c r="Q765" s="64">
        <f>ifna(vlookup(A765,vCPU!A:B,2,0),"Unknown")</f>
        <v>2</v>
      </c>
      <c r="R765" s="66">
        <f>ifna(vlookup(A765,vMemory!A:C,3,0),"Unknown")</f>
        <v>4</v>
      </c>
      <c r="S765" s="66">
        <f>ifna(vlookup(A765,vDisk!A:C,3,0),"Unknown")</f>
        <v>17</v>
      </c>
      <c r="T765" s="67" t="str">
        <f t="array" ref="T765">IFS(
   L765=1, "No Lift &amp; Shift",
   J765=1, XLOOKUP(A765, 'Infra Study'!A:A, 'Infra Study'!P:P),
   I765=1, "No Lift &amp; Shift",
   H765=1, "GKE",
   K765=1, "GCNV",
   G765=1, "Lift &amp; Shift Prod",
   TRUE, "Lift &amp; Shift Noprod"
)</f>
        <v>Lift &amp; Shift Prod</v>
      </c>
      <c r="U765" s="67">
        <f t="shared" si="7"/>
        <v>1</v>
      </c>
      <c r="V765" s="68" t="str">
        <f>if(T765="Lift &amp; Shift Noprod",if( Y765=0,Assumptions!$B$5, Assumptions!$B$4),if(T765="Lift &amp; Shift Prod",if(AND(N765=1,O765="T1"),Assumptions!$B$6,Assumptions!$B$4),0))</f>
        <v>N2D</v>
      </c>
      <c r="W765" s="69">
        <f>if(V765&lt;&gt;0,if(Q765="Unknown", Assumptions!$B$42,If(Q765&gt;1,Q765,2)),0)</f>
        <v>2</v>
      </c>
      <c r="X765" s="69">
        <f>if(V765&lt;&gt;0,if(R765="Unknown", Assumptions!$B$43,R765),0)</f>
        <v>4</v>
      </c>
      <c r="Y765" s="68">
        <f t="shared" si="8"/>
        <v>0</v>
      </c>
      <c r="Z765" s="68">
        <f>if(V765&lt;&gt;0,if(  S765="Unknown", Assumptions!$B$44,S765),0)</f>
        <v>17</v>
      </c>
      <c r="AA765" s="68" t="str">
        <f>if(V765 ="N2",ifna(vlookup(W765&amp;"-"&amp;X765,'Ref. VM'!A:B,2,0),"Custom"),if(V765 ="E2" , ifna(vlookup(W765&amp;"-"&amp;X765,'Ref. VM'!D:E,2,0),"Custom"),if(V765="N2D",ifna(vlookup(W765&amp;"-"&amp;X765,'Ref. VM'!G:H,2,0),"Custom"),if(V765="N4",ifna(vlookup(W765&amp;"-"&amp;X765,'Ref. VM'!J:K,2,0),"Custom"),0))))</f>
        <v>Custom</v>
      </c>
      <c r="AB765" s="67" t="str">
        <f t="shared" si="9"/>
        <v>N2D-Custom vCPUs-CUD 3y</v>
      </c>
      <c r="AC765" s="67" t="str">
        <f t="shared" si="10"/>
        <v>N2D-Custom RAM-CUD 3y</v>
      </c>
      <c r="AD765" s="67">
        <f t="shared" si="11"/>
        <v>0</v>
      </c>
      <c r="AE765" s="69">
        <f>if(T765="Lift &amp; Shift Prod",730,if(T765="Lift &amp; Shift Noprod",Assumptions!$B$3,0))</f>
        <v>730</v>
      </c>
      <c r="AF765" s="70">
        <f>if( U765=0,0,if(Y765=0, ((vlookup(AB765,'SKU Pricing'!A:B,Assumptions!$B$2,0)*W765)+(vlookup(AC765,'SKU Pricing'!A:B,Assumptions!$B$2,0)*X765))*AE765,((vlookup(AB765,'SKU Pricing'!A:B,Assumptions!$B$2,0)*W765)+(vlookup(AC765,'SKU Pricing'!A:B,Assumptions!$B$2,0)*(W765*8))+(vlookup(AD765,'SKU Pricing'!A:B,Assumptions!$B$2,0)*(X765-(W765*8))))*AE765))</f>
        <v>27.90832632</v>
      </c>
      <c r="AG765" s="67">
        <f t="shared" si="12"/>
        <v>0</v>
      </c>
      <c r="AH765" s="70">
        <f>ifna(vlookup(AG765,'SKU Pricing'!A:B,Assumptions!$B$2,0)*W765*AE765,0)</f>
        <v>0</v>
      </c>
      <c r="AI765" s="62" t="str">
        <f t="shared" si="13"/>
        <v>Regional</v>
      </c>
      <c r="AJ765" s="62" t="str">
        <f>if(V765&lt;&gt;0, if(T765="Lift &amp; Shift Noprod",Assumptions!$B$9,if(V765=Assumptions!$B$6,Assumptions!$B$10,if(P765=1,Assumptions!$B$8,Assumptions!$B$7))),"")</f>
        <v>SSD</v>
      </c>
      <c r="AK765" s="69" t="str">
        <f t="shared" si="14"/>
        <v>SSD</v>
      </c>
      <c r="AL765" s="69">
        <f>if(AJ765="Hyperdisk Balanced",Assumptions!$B$11,0)</f>
        <v>0</v>
      </c>
      <c r="AM765" s="69">
        <f>if(AJ765="Hyperdisk Balanced",Assumptions!$B$12,0)</f>
        <v>0</v>
      </c>
      <c r="AN765" s="70">
        <f>if(AK765=0,0,if(AJ765="Hyperdisk Balanced",vlookup(AK765&amp;" provisioned space",'SKU Pricing'!A:B,Assumptions!$B$2,0)*Z765+vlookup(AK765&amp;" provisioned IOPS",'SKU Pricing'!A:B,Assumptions!$B$2,0)*AL765*730+vlookup(AK765&amp;" provisioned throughput",'SKU Pricing'!A:B,Assumptions!$B$2,0)*AM765*730,vlookup(AK765,'SKU Pricing'!A:B,Assumptions!$B$2,0)*Z765))</f>
        <v>3.349</v>
      </c>
      <c r="AO765" s="70">
        <f t="shared" si="15"/>
        <v>31.25732632</v>
      </c>
      <c r="AP765" s="71" t="str">
        <f t="shared" si="16"/>
        <v>VM Manager</v>
      </c>
      <c r="AQ765" s="70">
        <f>ifna(vlookup(AP765,'SKU Pricing'!A:B,Assumptions!$B$2,0)*AE765,0)</f>
        <v>2.19</v>
      </c>
      <c r="AR765" s="72">
        <v>0.0</v>
      </c>
    </row>
    <row r="766">
      <c r="A766" s="61" t="s">
        <v>907</v>
      </c>
      <c r="B766" s="62" t="str">
        <f>ifna(if(vlookup(A766,vOS!A:B,2,0)="","Unknown",vlookup(A766,vOS!A:B,2,0)),"Unknown")</f>
        <v>Ubuntu Linux (64-bit)</v>
      </c>
      <c r="C766" s="62">
        <f>vlookup(B766,'OS Study'!A:D,2,0)</f>
        <v>0</v>
      </c>
      <c r="D766" s="62" t="str">
        <f>vlookup(B766,'OS Study'!A:D,3,0)</f>
        <v>Linux</v>
      </c>
      <c r="E766" s="62" t="str">
        <f>vlookup(B766,'OS Study'!A:D,4,0)</f>
        <v>Ubuntu</v>
      </c>
      <c r="F766" s="63" t="str">
        <f>vlookup(B766,'OS Study'!A:E,5,0)</f>
        <v/>
      </c>
      <c r="G766" s="62">
        <f>IF(vlookup(A766,'RVtools V2.1'!A:J,4,0)="non",0,1)</f>
        <v>1</v>
      </c>
      <c r="H766" s="62">
        <f>if(vlookup(A766,'RVtools V2.1'!A:K,11,0)="kube",1,0)</f>
        <v>1</v>
      </c>
      <c r="I766" s="62">
        <f t="shared" si="5"/>
        <v>0</v>
      </c>
      <c r="J766" s="62">
        <f>ifna(vlookup(A766,'Infra Study'!A:Q,17,0),0)</f>
        <v>0</v>
      </c>
      <c r="K766" s="64">
        <f>IFERROR(__xludf.DUMMYFUNCTION("N(REGEXMATCH(VLOOKUP(A766, 'RVtools V2.1'!A:H, 8, 0), ""^Serveur de fichiers""))"),0.0)</f>
        <v>0</v>
      </c>
      <c r="L766" s="64">
        <f t="shared" si="6"/>
        <v>0</v>
      </c>
      <c r="M766" s="67" t="str">
        <f>ifna(vlookup(A766,'RVtools V2.1'!A:I,8,0),"N/A")</f>
        <v>Reverse Proxy</v>
      </c>
      <c r="N766" s="64">
        <f>IFERROR(__xludf.DUMMYFUNCTION("IF(REGEXMATCH(M766, ""(?i)"" &amp; JOIN(""|"", SPLIT(""kalisil"", "" ""))), 1, 0)"),0.0)</f>
        <v>0</v>
      </c>
      <c r="O766" s="64" t="str">
        <f>vlookup(A766,'RVtools V2.1'!A:H,7,0)</f>
        <v>T1</v>
      </c>
      <c r="P766" s="64">
        <f>if(vlookup(A766,'RVtools V2.1'!A:H,5,0)="oui",1,0)</f>
        <v>1</v>
      </c>
      <c r="Q766" s="64" t="str">
        <f>ifna(vlookup(A766,vCPU!A:B,2,0),"Unknown")</f>
        <v>Unknown</v>
      </c>
      <c r="R766" s="66">
        <f>ifna(vlookup(A766,vMemory!A:C,3,0),"Unknown")</f>
        <v>0</v>
      </c>
      <c r="S766" s="66">
        <f>ifna(vlookup(A766,vDisk!A:C,3,0),"Unknown")</f>
        <v>126</v>
      </c>
      <c r="T766" s="67" t="str">
        <f t="array" ref="T766">IFS(
   L766=1, "No Lift &amp; Shift",
   J766=1, XLOOKUP(A766, 'Infra Study'!A:A, 'Infra Study'!P:P),
   I766=1, "No Lift &amp; Shift",
   H766=1, "GKE",
   K766=1, "GCNV",
   G766=1, "Lift &amp; Shift Prod",
   TRUE, "Lift &amp; Shift Noprod"
)</f>
        <v>GKE</v>
      </c>
      <c r="U766" s="67">
        <f t="shared" si="7"/>
        <v>0</v>
      </c>
      <c r="V766" s="68">
        <f>if(T766="Lift &amp; Shift Noprod",if( Y766=0,Assumptions!$B$5, Assumptions!$B$4),if(T766="Lift &amp; Shift Prod",if(AND(N766=1,O766="T1"),Assumptions!$B$6,Assumptions!$B$4),0))</f>
        <v>0</v>
      </c>
      <c r="W766" s="62">
        <f>if(V766&lt;&gt;0,if(Q766="Unknown", Assumptions!$B$42,If(Q766&gt;1,Q766,2)),0)</f>
        <v>0</v>
      </c>
      <c r="X766" s="69">
        <f>if(V766&lt;&gt;0,if(R766="Unknown", Assumptions!$B$43,R766),0)</f>
        <v>0</v>
      </c>
      <c r="Y766" s="68">
        <f t="shared" si="8"/>
        <v>0</v>
      </c>
      <c r="Z766" s="68">
        <f>if(V766&lt;&gt;0,if(  S766="Unknown", Assumptions!$B$44,S766),0)</f>
        <v>0</v>
      </c>
      <c r="AA766" s="68">
        <f>if(V766 ="N2",ifna(vlookup(W766&amp;"-"&amp;X766,'Ref. VM'!A:B,2,0),"Custom"),if(V766 ="E2" , ifna(vlookup(W766&amp;"-"&amp;X766,'Ref. VM'!D:E,2,0),"Custom"),if(V766="N2D",ifna(vlookup(W766&amp;"-"&amp;X766,'Ref. VM'!G:H,2,0),"Custom"),if(V766="N4",ifna(vlookup(W766&amp;"-"&amp;X766,'Ref. VM'!J:K,2,0),"Custom"),0))))</f>
        <v>0</v>
      </c>
      <c r="AB766" s="67">
        <f t="shared" si="9"/>
        <v>0</v>
      </c>
      <c r="AC766" s="67">
        <f t="shared" si="10"/>
        <v>0</v>
      </c>
      <c r="AD766" s="67">
        <f t="shared" si="11"/>
        <v>0</v>
      </c>
      <c r="AE766" s="62">
        <f>if(T766="Lift &amp; Shift Prod",730,if(T766="Lift &amp; Shift Noprod",Assumptions!$B$3,0))</f>
        <v>0</v>
      </c>
      <c r="AF766" s="70">
        <f>if( U766=0,0,if(Y766=0, ((vlookup(AB766,'SKU Pricing'!A:B,Assumptions!$B$2,0)*W766)+(vlookup(AC766,'SKU Pricing'!A:B,Assumptions!$B$2,0)*X766))*AE766,((vlookup(AB766,'SKU Pricing'!A:B,Assumptions!$B$2,0)*W766)+(vlookup(AC766,'SKU Pricing'!A:B,Assumptions!$B$2,0)*(W766*8))+(vlookup(AD766,'SKU Pricing'!A:B,Assumptions!$B$2,0)*(X766-(W766*8))))*AE766))</f>
        <v>0</v>
      </c>
      <c r="AG766" s="67">
        <f t="shared" si="12"/>
        <v>0</v>
      </c>
      <c r="AH766" s="70">
        <f>ifna(vlookup(AG766,'SKU Pricing'!A:B,Assumptions!$B$2,0)*W766*AE766,0)</f>
        <v>0</v>
      </c>
      <c r="AI766" s="62" t="str">
        <f t="shared" si="13"/>
        <v/>
      </c>
      <c r="AJ766" s="62" t="str">
        <f>if(V766&lt;&gt;0, if(T766="Lift &amp; Shift Noprod",Assumptions!$B$9,if(V766=Assumptions!$B$6,Assumptions!$B$10,if(P766=1,Assumptions!$B$8,Assumptions!$B$7))),"")</f>
        <v/>
      </c>
      <c r="AK766" s="69">
        <f t="shared" si="14"/>
        <v>0</v>
      </c>
      <c r="AL766" s="69">
        <f>if(AJ766="Hyperdisk Balanced",Assumptions!$B$11,0)</f>
        <v>0</v>
      </c>
      <c r="AM766" s="69">
        <f>if(AJ766="Hyperdisk Balanced",Assumptions!$B$12,0)</f>
        <v>0</v>
      </c>
      <c r="AN766" s="70">
        <f>if(AK766=0,0,if(AJ766="Hyperdisk Balanced",vlookup(AK766&amp;" provisioned space",'SKU Pricing'!A:B,Assumptions!$B$2,0)*Z766+vlookup(AK766&amp;" provisioned IOPS",'SKU Pricing'!A:B,Assumptions!$B$2,0)*AL766*730+vlookup(AK766&amp;" provisioned throughput",'SKU Pricing'!A:B,Assumptions!$B$2,0)*AM766*730,vlookup(AK766,'SKU Pricing'!A:B,Assumptions!$B$2,0)*Z766))</f>
        <v>0</v>
      </c>
      <c r="AO766" s="70">
        <f t="shared" si="15"/>
        <v>0</v>
      </c>
      <c r="AP766" s="71">
        <f t="shared" si="16"/>
        <v>0</v>
      </c>
      <c r="AQ766" s="70">
        <f>ifna(vlookup(AP766,'SKU Pricing'!A:B,Assumptions!$B$2,0)*AE766,0)</f>
        <v>0</v>
      </c>
      <c r="AR766" s="72">
        <v>0.0</v>
      </c>
    </row>
    <row r="767">
      <c r="A767" s="61" t="s">
        <v>908</v>
      </c>
      <c r="B767" s="62" t="str">
        <f>ifna(if(vlookup(A767,vOS!A:B,2,0)="","Unknown",vlookup(A767,vOS!A:B,2,0)),"Unknown")</f>
        <v>Ubuntu Linux (64-bit)</v>
      </c>
      <c r="C767" s="62">
        <f>vlookup(B767,'OS Study'!A:D,2,0)</f>
        <v>0</v>
      </c>
      <c r="D767" s="62" t="str">
        <f>vlookup(B767,'OS Study'!A:D,3,0)</f>
        <v>Linux</v>
      </c>
      <c r="E767" s="62" t="str">
        <f>vlookup(B767,'OS Study'!A:D,4,0)</f>
        <v>Ubuntu</v>
      </c>
      <c r="F767" s="63" t="str">
        <f>vlookup(B767,'OS Study'!A:E,5,0)</f>
        <v/>
      </c>
      <c r="G767" s="62">
        <f>IF(vlookup(A767,'RVtools V2.1'!A:J,4,0)="non",0,1)</f>
        <v>1</v>
      </c>
      <c r="H767" s="62">
        <f>if(vlookup(A767,'RVtools V2.1'!A:K,11,0)="kube",1,0)</f>
        <v>1</v>
      </c>
      <c r="I767" s="62">
        <f t="shared" si="5"/>
        <v>0</v>
      </c>
      <c r="J767" s="62">
        <f>ifna(vlookup(A767,'Infra Study'!A:Q,17,0),0)</f>
        <v>0</v>
      </c>
      <c r="K767" s="64">
        <f>IFERROR(__xludf.DUMMYFUNCTION("N(REGEXMATCH(VLOOKUP(A767, 'RVtools V2.1'!A:H, 8, 0), ""^Serveur de fichiers""))"),0.0)</f>
        <v>0</v>
      </c>
      <c r="L767" s="64">
        <f t="shared" si="6"/>
        <v>0</v>
      </c>
      <c r="M767" s="67" t="str">
        <f>ifna(vlookup(A767,'RVtools V2.1'!A:I,8,0),"N/A")</f>
        <v>Reverse Proxy</v>
      </c>
      <c r="N767" s="64">
        <f>IFERROR(__xludf.DUMMYFUNCTION("IF(REGEXMATCH(M767, ""(?i)"" &amp; JOIN(""|"", SPLIT(""kalisil"", "" ""))), 1, 0)"),0.0)</f>
        <v>0</v>
      </c>
      <c r="O767" s="64" t="str">
        <f>vlookup(A767,'RVtools V2.1'!A:H,7,0)</f>
        <v>T1</v>
      </c>
      <c r="P767" s="64">
        <f>if(vlookup(A767,'RVtools V2.1'!A:H,5,0)="oui",1,0)</f>
        <v>1</v>
      </c>
      <c r="Q767" s="64" t="str">
        <f>ifna(vlookup(A767,vCPU!A:B,2,0),"Unknown")</f>
        <v>Unknown</v>
      </c>
      <c r="R767" s="66">
        <f>ifna(vlookup(A767,vMemory!A:C,3,0),"Unknown")</f>
        <v>0</v>
      </c>
      <c r="S767" s="66">
        <f>ifna(vlookup(A767,vDisk!A:C,3,0),"Unknown")</f>
        <v>126</v>
      </c>
      <c r="T767" s="67" t="str">
        <f t="array" ref="T767">IFS(
   L767=1, "No Lift &amp; Shift",
   J767=1, XLOOKUP(A767, 'Infra Study'!A:A, 'Infra Study'!P:P),
   I767=1, "No Lift &amp; Shift",
   H767=1, "GKE",
   K767=1, "GCNV",
   G767=1, "Lift &amp; Shift Prod",
   TRUE, "Lift &amp; Shift Noprod"
)</f>
        <v>GKE</v>
      </c>
      <c r="U767" s="67">
        <f t="shared" si="7"/>
        <v>0</v>
      </c>
      <c r="V767" s="68">
        <f>if(T767="Lift &amp; Shift Noprod",if( Y767=0,Assumptions!$B$5, Assumptions!$B$4),if(T767="Lift &amp; Shift Prod",if(AND(N767=1,O767="T1"),Assumptions!$B$6,Assumptions!$B$4),0))</f>
        <v>0</v>
      </c>
      <c r="W767" s="62">
        <f>if(V767&lt;&gt;0,if(Q767="Unknown", Assumptions!$B$42,If(Q767&gt;1,Q767,2)),0)</f>
        <v>0</v>
      </c>
      <c r="X767" s="69">
        <f>if(V767&lt;&gt;0,if(R767="Unknown", Assumptions!$B$43,R767),0)</f>
        <v>0</v>
      </c>
      <c r="Y767" s="68">
        <f t="shared" si="8"/>
        <v>0</v>
      </c>
      <c r="Z767" s="68">
        <f>if(V767&lt;&gt;0,if(  S767="Unknown", Assumptions!$B$44,S767),0)</f>
        <v>0</v>
      </c>
      <c r="AA767" s="68">
        <f>if(V767 ="N2",ifna(vlookup(W767&amp;"-"&amp;X767,'Ref. VM'!A:B,2,0),"Custom"),if(V767 ="E2" , ifna(vlookup(W767&amp;"-"&amp;X767,'Ref. VM'!D:E,2,0),"Custom"),if(V767="N2D",ifna(vlookup(W767&amp;"-"&amp;X767,'Ref. VM'!G:H,2,0),"Custom"),if(V767="N4",ifna(vlookup(W767&amp;"-"&amp;X767,'Ref. VM'!J:K,2,0),"Custom"),0))))</f>
        <v>0</v>
      </c>
      <c r="AB767" s="67">
        <f t="shared" si="9"/>
        <v>0</v>
      </c>
      <c r="AC767" s="67">
        <f t="shared" si="10"/>
        <v>0</v>
      </c>
      <c r="AD767" s="67">
        <f t="shared" si="11"/>
        <v>0</v>
      </c>
      <c r="AE767" s="62">
        <f>if(T767="Lift &amp; Shift Prod",730,if(T767="Lift &amp; Shift Noprod",Assumptions!$B$3,0))</f>
        <v>0</v>
      </c>
      <c r="AF767" s="70">
        <f>if( U767=0,0,if(Y767=0, ((vlookup(AB767,'SKU Pricing'!A:B,Assumptions!$B$2,0)*W767)+(vlookup(AC767,'SKU Pricing'!A:B,Assumptions!$B$2,0)*X767))*AE767,((vlookup(AB767,'SKU Pricing'!A:B,Assumptions!$B$2,0)*W767)+(vlookup(AC767,'SKU Pricing'!A:B,Assumptions!$B$2,0)*(W767*8))+(vlookup(AD767,'SKU Pricing'!A:B,Assumptions!$B$2,0)*(X767-(W767*8))))*AE767))</f>
        <v>0</v>
      </c>
      <c r="AG767" s="67">
        <f t="shared" si="12"/>
        <v>0</v>
      </c>
      <c r="AH767" s="70">
        <f>ifna(vlookup(AG767,'SKU Pricing'!A:B,Assumptions!$B$2,0)*W767*AE767,0)</f>
        <v>0</v>
      </c>
      <c r="AI767" s="62" t="str">
        <f t="shared" si="13"/>
        <v/>
      </c>
      <c r="AJ767" s="62" t="str">
        <f>if(V767&lt;&gt;0, if(T767="Lift &amp; Shift Noprod",Assumptions!$B$9,if(V767=Assumptions!$B$6,Assumptions!$B$10,if(P767=1,Assumptions!$B$8,Assumptions!$B$7))),"")</f>
        <v/>
      </c>
      <c r="AK767" s="69">
        <f t="shared" si="14"/>
        <v>0</v>
      </c>
      <c r="AL767" s="69">
        <f>if(AJ767="Hyperdisk Balanced",Assumptions!$B$11,0)</f>
        <v>0</v>
      </c>
      <c r="AM767" s="69">
        <f>if(AJ767="Hyperdisk Balanced",Assumptions!$B$12,0)</f>
        <v>0</v>
      </c>
      <c r="AN767" s="70">
        <f>if(AK767=0,0,if(AJ767="Hyperdisk Balanced",vlookup(AK767&amp;" provisioned space",'SKU Pricing'!A:B,Assumptions!$B$2,0)*Z767+vlookup(AK767&amp;" provisioned IOPS",'SKU Pricing'!A:B,Assumptions!$B$2,0)*AL767*730+vlookup(AK767&amp;" provisioned throughput",'SKU Pricing'!A:B,Assumptions!$B$2,0)*AM767*730,vlookup(AK767,'SKU Pricing'!A:B,Assumptions!$B$2,0)*Z767))</f>
        <v>0</v>
      </c>
      <c r="AO767" s="70">
        <f t="shared" si="15"/>
        <v>0</v>
      </c>
      <c r="AP767" s="71">
        <f t="shared" si="16"/>
        <v>0</v>
      </c>
      <c r="AQ767" s="70">
        <f>ifna(vlookup(AP767,'SKU Pricing'!A:B,Assumptions!$B$2,0)*AE767,0)</f>
        <v>0</v>
      </c>
      <c r="AR767" s="72">
        <v>0.0</v>
      </c>
    </row>
    <row r="768">
      <c r="A768" s="61" t="s">
        <v>909</v>
      </c>
      <c r="B768" s="62" t="str">
        <f>ifna(if(vlookup(A768,vOS!A:B,2,0)="","Unknown",vlookup(A768,vOS!A:B,2,0)),"Unknown")</f>
        <v>Ubuntu Linux (64-bit)</v>
      </c>
      <c r="C768" s="62">
        <f>vlookup(B768,'OS Study'!A:D,2,0)</f>
        <v>0</v>
      </c>
      <c r="D768" s="62" t="str">
        <f>vlookup(B768,'OS Study'!A:D,3,0)</f>
        <v>Linux</v>
      </c>
      <c r="E768" s="62" t="str">
        <f>vlookup(B768,'OS Study'!A:D,4,0)</f>
        <v>Ubuntu</v>
      </c>
      <c r="F768" s="63" t="str">
        <f>vlookup(B768,'OS Study'!A:E,5,0)</f>
        <v/>
      </c>
      <c r="G768" s="62">
        <f>IF(vlookup(A768,'RVtools V2.1'!A:J,4,0)="non",0,1)</f>
        <v>0</v>
      </c>
      <c r="H768" s="62">
        <f>if(vlookup(A768,'RVtools V2.1'!A:K,11,0)="kube",1,0)</f>
        <v>0</v>
      </c>
      <c r="I768" s="62">
        <f t="shared" si="5"/>
        <v>0</v>
      </c>
      <c r="J768" s="62">
        <f>ifna(vlookup(A768,'Infra Study'!A:Q,17,0),0)</f>
        <v>0</v>
      </c>
      <c r="K768" s="64">
        <f>IFERROR(__xludf.DUMMYFUNCTION("N(REGEXMATCH(VLOOKUP(A768, 'RVtools V2.1'!A:H, 8, 0), ""^Serveur de fichiers""))"),0.0)</f>
        <v>0</v>
      </c>
      <c r="L768" s="64">
        <f t="shared" si="6"/>
        <v>0</v>
      </c>
      <c r="M768" s="65" t="str">
        <f>ifna(vlookup(A768,'RVtools V2.1'!A:I,8,0),"N/A")</f>
        <v>EXTERNAL-MAIL</v>
      </c>
      <c r="N768" s="64">
        <f>IFERROR(__xludf.DUMMYFUNCTION("IF(REGEXMATCH(M768, ""(?i)"" &amp; JOIN(""|"", SPLIT(""kalisil"", "" ""))), 1, 0)"),0.0)</f>
        <v>0</v>
      </c>
      <c r="O768" s="64" t="str">
        <f>vlookup(A768,'RVtools V2.1'!A:H,7,0)</f>
        <v>N/A</v>
      </c>
      <c r="P768" s="64">
        <f>if(vlookup(A768,'RVtools V2.1'!A:H,5,0)="oui",1,0)</f>
        <v>0</v>
      </c>
      <c r="Q768" s="64">
        <f>ifna(vlookup(A768,vCPU!A:B,2,0),"Unknown")</f>
        <v>8</v>
      </c>
      <c r="R768" s="66">
        <f>ifna(vlookup(A768,vMemory!A:C,3,0),"Unknown")</f>
        <v>32</v>
      </c>
      <c r="S768" s="66">
        <f>ifna(vlookup(A768,vDisk!A:C,3,0),"Unknown")</f>
        <v>346</v>
      </c>
      <c r="T768" s="67" t="str">
        <f t="array" ref="T768">IFS(
   L768=1, "No Lift &amp; Shift",
   J768=1, XLOOKUP(A768, 'Infra Study'!A:A, 'Infra Study'!P:P),
   I768=1, "No Lift &amp; Shift",
   H768=1, "GKE",
   K768=1, "GCNV",
   G768=1, "Lift &amp; Shift Prod",
   TRUE, "Lift &amp; Shift Noprod"
)</f>
        <v>Lift &amp; Shift Noprod</v>
      </c>
      <c r="U768" s="67">
        <f t="shared" si="7"/>
        <v>1</v>
      </c>
      <c r="V768" s="68" t="str">
        <f>if(T768="Lift &amp; Shift Noprod",if( Y768=0,Assumptions!$B$5, Assumptions!$B$4),if(T768="Lift &amp; Shift Prod",if(AND(N768=1,O768="T1"),Assumptions!$B$6,Assumptions!$B$4),0))</f>
        <v>E2</v>
      </c>
      <c r="W768" s="69">
        <f>if(V768&lt;&gt;0,if(Q768="Unknown", Assumptions!$B$42,If(Q768&gt;1,Q768,2)),0)</f>
        <v>8</v>
      </c>
      <c r="X768" s="69">
        <f>if(V768&lt;&gt;0,if(R768="Unknown", Assumptions!$B$43,R768),0)</f>
        <v>32</v>
      </c>
      <c r="Y768" s="68">
        <f t="shared" si="8"/>
        <v>0</v>
      </c>
      <c r="Z768" s="68">
        <f>if(V768&lt;&gt;0,if(  S768="Unknown", Assumptions!$B$44,S768),0)</f>
        <v>346</v>
      </c>
      <c r="AA768" s="68" t="str">
        <f>if(V768 ="N2",ifna(vlookup(W768&amp;"-"&amp;X768,'Ref. VM'!A:B,2,0),"Custom"),if(V768 ="E2" , ifna(vlookup(W768&amp;"-"&amp;X768,'Ref. VM'!D:E,2,0),"Custom"),if(V768="N2D",ifna(vlookup(W768&amp;"-"&amp;X768,'Ref. VM'!G:H,2,0),"Custom"),if(V768="N4",ifna(vlookup(W768&amp;"-"&amp;X768,'Ref. VM'!J:K,2,0),"Custom"),0))))</f>
        <v>Predefined</v>
      </c>
      <c r="AB768" s="67" t="str">
        <f t="shared" si="9"/>
        <v>E2-Predefined vCPUs</v>
      </c>
      <c r="AC768" s="67" t="str">
        <f t="shared" si="10"/>
        <v>E2-Predefined RAM</v>
      </c>
      <c r="AD768" s="67">
        <f t="shared" si="11"/>
        <v>0</v>
      </c>
      <c r="AE768" s="69">
        <f>if(T768="Lift &amp; Shift Prod",730,if(T768="Lift &amp; Shift Noprod",Assumptions!$B$3,0))</f>
        <v>270</v>
      </c>
      <c r="AF768" s="70">
        <f>if( U768=0,0,if(Y768=0, ((vlookup(AB768,'SKU Pricing'!A:B,Assumptions!$B$2,0)*W768)+(vlookup(AC768,'SKU Pricing'!A:B,Assumptions!$B$2,0)*X768))*AE768,((vlookup(AB768,'SKU Pricing'!A:B,Assumptions!$B$2,0)*W768)+(vlookup(AC768,'SKU Pricing'!A:B,Assumptions!$B$2,0)*(W768*8))+(vlookup(AD768,'SKU Pricing'!A:B,Assumptions!$B$2,0)*(X768-(W768*8))))*AE768))</f>
        <v>83.95056</v>
      </c>
      <c r="AG768" s="67">
        <f t="shared" si="12"/>
        <v>0</v>
      </c>
      <c r="AH768" s="70">
        <f>ifna(vlookup(AG768,'SKU Pricing'!A:B,Assumptions!$B$2,0)*W768*AE768,0)</f>
        <v>0</v>
      </c>
      <c r="AI768" s="62" t="str">
        <f t="shared" si="13"/>
        <v/>
      </c>
      <c r="AJ768" s="62" t="str">
        <f>if(V768&lt;&gt;0, if(T768="Lift &amp; Shift Noprod",Assumptions!$B$9,if(V768=Assumptions!$B$6,Assumptions!$B$10,if(P768=1,Assumptions!$B$8,Assumptions!$B$7))),"")</f>
        <v>Balanced</v>
      </c>
      <c r="AK768" s="69" t="str">
        <f t="shared" si="14"/>
        <v>Balanced</v>
      </c>
      <c r="AL768" s="69">
        <f>if(AJ768="Hyperdisk Balanced",Assumptions!$B$11,0)</f>
        <v>0</v>
      </c>
      <c r="AM768" s="69">
        <f>if(AJ768="Hyperdisk Balanced",Assumptions!$B$12,0)</f>
        <v>0</v>
      </c>
      <c r="AN768" s="70">
        <f>if(AK768=0,0,if(AJ768="Hyperdisk Balanced",vlookup(AK768&amp;" provisioned space",'SKU Pricing'!A:B,Assumptions!$B$2,0)*Z768+vlookup(AK768&amp;" provisioned IOPS",'SKU Pricing'!A:B,Assumptions!$B$2,0)*AL768*730+vlookup(AK768&amp;" provisioned throughput",'SKU Pricing'!A:B,Assumptions!$B$2,0)*AM768*730,vlookup(AK768,'SKU Pricing'!A:B,Assumptions!$B$2,0)*Z768))</f>
        <v>40.136</v>
      </c>
      <c r="AO768" s="70">
        <f t="shared" si="15"/>
        <v>124.08656</v>
      </c>
      <c r="AP768" s="71" t="str">
        <f t="shared" si="16"/>
        <v>VM Manager</v>
      </c>
      <c r="AQ768" s="70">
        <f>ifna(vlookup(AP768,'SKU Pricing'!A:B,Assumptions!$B$2,0)*AE768,0)</f>
        <v>0.81</v>
      </c>
      <c r="AR768" s="72">
        <v>0.0</v>
      </c>
    </row>
    <row r="769">
      <c r="A769" s="61" t="s">
        <v>910</v>
      </c>
      <c r="B769" s="62" t="str">
        <f>ifna(if(vlookup(A769,vOS!A:B,2,0)="","Unknown",vlookup(A769,vOS!A:B,2,0)),"Unknown")</f>
        <v>Ubuntu Linux (64-bit)</v>
      </c>
      <c r="C769" s="62">
        <f>vlookup(B769,'OS Study'!A:D,2,0)</f>
        <v>0</v>
      </c>
      <c r="D769" s="62" t="str">
        <f>vlookup(B769,'OS Study'!A:D,3,0)</f>
        <v>Linux</v>
      </c>
      <c r="E769" s="62" t="str">
        <f>vlookup(B769,'OS Study'!A:D,4,0)</f>
        <v>Ubuntu</v>
      </c>
      <c r="F769" s="63" t="str">
        <f>vlookup(B769,'OS Study'!A:E,5,0)</f>
        <v/>
      </c>
      <c r="G769" s="62">
        <f>IF(vlookup(A769,'RVtools V2.1'!A:J,4,0)="non",0,1)</f>
        <v>1</v>
      </c>
      <c r="H769" s="62">
        <f>if(vlookup(A769,'RVtools V2.1'!A:K,11,0)="kube",1,0)</f>
        <v>1</v>
      </c>
      <c r="I769" s="62">
        <f t="shared" si="5"/>
        <v>0</v>
      </c>
      <c r="J769" s="62">
        <f>ifna(vlookup(A769,'Infra Study'!A:Q,17,0),0)</f>
        <v>0</v>
      </c>
      <c r="K769" s="64">
        <f>IFERROR(__xludf.DUMMYFUNCTION("N(REGEXMATCH(VLOOKUP(A769, 'RVtools V2.1'!A:H, 8, 0), ""^Serveur de fichiers""))"),0.0)</f>
        <v>0</v>
      </c>
      <c r="L769" s="64">
        <f t="shared" si="6"/>
        <v>0</v>
      </c>
      <c r="M769" s="67" t="str">
        <f>ifna(vlookup(A769,'RVtools V2.1'!A:I,8,0),"N/A")</f>
        <v>K8s</v>
      </c>
      <c r="N769" s="64">
        <f>IFERROR(__xludf.DUMMYFUNCTION("IF(REGEXMATCH(M769, ""(?i)"" &amp; JOIN(""|"", SPLIT(""kalisil"", "" ""))), 1, 0)"),0.0)</f>
        <v>0</v>
      </c>
      <c r="O769" s="64" t="str">
        <f>vlookup(A769,'RVtools V2.1'!A:H,7,0)</f>
        <v>T1</v>
      </c>
      <c r="P769" s="64">
        <f>if(vlookup(A769,'RVtools V2.1'!A:H,5,0)="oui",1,0)</f>
        <v>0</v>
      </c>
      <c r="Q769" s="64">
        <f>ifna(vlookup(A769,vCPU!A:B,2,0),"Unknown")</f>
        <v>4</v>
      </c>
      <c r="R769" s="66">
        <f>ifna(vlookup(A769,vMemory!A:C,3,0),"Unknown")</f>
        <v>8</v>
      </c>
      <c r="S769" s="66">
        <f>ifna(vlookup(A769,vDisk!A:C,3,0),"Unknown")</f>
        <v>155</v>
      </c>
      <c r="T769" s="67" t="str">
        <f t="array" ref="T769">IFS(
   L769=1, "No Lift &amp; Shift",
   J769=1, XLOOKUP(A769, 'Infra Study'!A:A, 'Infra Study'!P:P),
   I769=1, "No Lift &amp; Shift",
   H769=1, "GKE",
   K769=1, "GCNV",
   G769=1, "Lift &amp; Shift Prod",
   TRUE, "Lift &amp; Shift Noprod"
)</f>
        <v>GKE</v>
      </c>
      <c r="U769" s="67">
        <f t="shared" si="7"/>
        <v>0</v>
      </c>
      <c r="V769" s="68">
        <f>if(T769="Lift &amp; Shift Noprod",if( Y769=0,Assumptions!$B$5, Assumptions!$B$4),if(T769="Lift &amp; Shift Prod",if(AND(N769=1,O769="T1"),Assumptions!$B$6,Assumptions!$B$4),0))</f>
        <v>0</v>
      </c>
      <c r="W769" s="62">
        <f>if(V769&lt;&gt;0,if(Q769="Unknown", Assumptions!$B$42,If(Q769&gt;1,Q769,2)),0)</f>
        <v>0</v>
      </c>
      <c r="X769" s="69">
        <f>if(V769&lt;&gt;0,if(R769="Unknown", Assumptions!$B$43,R769),0)</f>
        <v>0</v>
      </c>
      <c r="Y769" s="68">
        <f t="shared" si="8"/>
        <v>0</v>
      </c>
      <c r="Z769" s="68">
        <f>if(V769&lt;&gt;0,if(  S769="Unknown", Assumptions!$B$44,S769),0)</f>
        <v>0</v>
      </c>
      <c r="AA769" s="68">
        <f>if(V769 ="N2",ifna(vlookup(W769&amp;"-"&amp;X769,'Ref. VM'!A:B,2,0),"Custom"),if(V769 ="E2" , ifna(vlookup(W769&amp;"-"&amp;X769,'Ref. VM'!D:E,2,0),"Custom"),if(V769="N2D",ifna(vlookup(W769&amp;"-"&amp;X769,'Ref. VM'!G:H,2,0),"Custom"),if(V769="N4",ifna(vlookup(W769&amp;"-"&amp;X769,'Ref. VM'!J:K,2,0),"Custom"),0))))</f>
        <v>0</v>
      </c>
      <c r="AB769" s="67">
        <f t="shared" si="9"/>
        <v>0</v>
      </c>
      <c r="AC769" s="67">
        <f t="shared" si="10"/>
        <v>0</v>
      </c>
      <c r="AD769" s="67">
        <f t="shared" si="11"/>
        <v>0</v>
      </c>
      <c r="AE769" s="62">
        <f>if(T769="Lift &amp; Shift Prod",730,if(T769="Lift &amp; Shift Noprod",Assumptions!$B$3,0))</f>
        <v>0</v>
      </c>
      <c r="AF769" s="70">
        <f>if( U769=0,0,if(Y769=0, ((vlookup(AB769,'SKU Pricing'!A:B,Assumptions!$B$2,0)*W769)+(vlookup(AC769,'SKU Pricing'!A:B,Assumptions!$B$2,0)*X769))*AE769,((vlookup(AB769,'SKU Pricing'!A:B,Assumptions!$B$2,0)*W769)+(vlookup(AC769,'SKU Pricing'!A:B,Assumptions!$B$2,0)*(W769*8))+(vlookup(AD769,'SKU Pricing'!A:B,Assumptions!$B$2,0)*(X769-(W769*8))))*AE769))</f>
        <v>0</v>
      </c>
      <c r="AG769" s="67">
        <f t="shared" si="12"/>
        <v>0</v>
      </c>
      <c r="AH769" s="70">
        <f>ifna(vlookup(AG769,'SKU Pricing'!A:B,Assumptions!$B$2,0)*W769*AE769,0)</f>
        <v>0</v>
      </c>
      <c r="AI769" s="62" t="str">
        <f t="shared" si="13"/>
        <v/>
      </c>
      <c r="AJ769" s="62" t="str">
        <f>if(V769&lt;&gt;0, if(T769="Lift &amp; Shift Noprod",Assumptions!$B$9,if(V769=Assumptions!$B$6,Assumptions!$B$10,if(P769=1,Assumptions!$B$8,Assumptions!$B$7))),"")</f>
        <v/>
      </c>
      <c r="AK769" s="69">
        <f t="shared" si="14"/>
        <v>0</v>
      </c>
      <c r="AL769" s="69">
        <f>if(AJ769="Hyperdisk Balanced",Assumptions!$B$11,0)</f>
        <v>0</v>
      </c>
      <c r="AM769" s="69">
        <f>if(AJ769="Hyperdisk Balanced",Assumptions!$B$12,0)</f>
        <v>0</v>
      </c>
      <c r="AN769" s="70">
        <f>if(AK769=0,0,if(AJ769="Hyperdisk Balanced",vlookup(AK769&amp;" provisioned space",'SKU Pricing'!A:B,Assumptions!$B$2,0)*Z769+vlookup(AK769&amp;" provisioned IOPS",'SKU Pricing'!A:B,Assumptions!$B$2,0)*AL769*730+vlookup(AK769&amp;" provisioned throughput",'SKU Pricing'!A:B,Assumptions!$B$2,0)*AM769*730,vlookup(AK769,'SKU Pricing'!A:B,Assumptions!$B$2,0)*Z769))</f>
        <v>0</v>
      </c>
      <c r="AO769" s="70">
        <f t="shared" si="15"/>
        <v>0</v>
      </c>
      <c r="AP769" s="71">
        <f t="shared" si="16"/>
        <v>0</v>
      </c>
      <c r="AQ769" s="70">
        <f>ifna(vlookup(AP769,'SKU Pricing'!A:B,Assumptions!$B$2,0)*AE769,0)</f>
        <v>0</v>
      </c>
      <c r="AR769" s="72">
        <v>0.0</v>
      </c>
    </row>
    <row r="770">
      <c r="A770" s="61" t="s">
        <v>911</v>
      </c>
      <c r="B770" s="62" t="str">
        <f>ifna(if(vlookup(A770,vOS!A:B,2,0)="","Unknown",vlookup(A770,vOS!A:B,2,0)),"Unknown")</f>
        <v>Ubuntu Linux (64-bit)</v>
      </c>
      <c r="C770" s="62">
        <f>vlookup(B770,'OS Study'!A:D,2,0)</f>
        <v>0</v>
      </c>
      <c r="D770" s="62" t="str">
        <f>vlookup(B770,'OS Study'!A:D,3,0)</f>
        <v>Linux</v>
      </c>
      <c r="E770" s="62" t="str">
        <f>vlookup(B770,'OS Study'!A:D,4,0)</f>
        <v>Ubuntu</v>
      </c>
      <c r="F770" s="63" t="str">
        <f>vlookup(B770,'OS Study'!A:E,5,0)</f>
        <v/>
      </c>
      <c r="G770" s="62">
        <f>IF(vlookup(A770,'RVtools V2.1'!A:J,4,0)="non",0,1)</f>
        <v>1</v>
      </c>
      <c r="H770" s="62">
        <f>if(vlookup(A770,'RVtools V2.1'!A:K,11,0)="kube",1,0)</f>
        <v>1</v>
      </c>
      <c r="I770" s="62">
        <f t="shared" si="5"/>
        <v>0</v>
      </c>
      <c r="J770" s="62">
        <f>ifna(vlookup(A770,'Infra Study'!A:Q,17,0),0)</f>
        <v>0</v>
      </c>
      <c r="K770" s="64">
        <f>IFERROR(__xludf.DUMMYFUNCTION("N(REGEXMATCH(VLOOKUP(A770, 'RVtools V2.1'!A:H, 8, 0), ""^Serveur de fichiers""))"),0.0)</f>
        <v>0</v>
      </c>
      <c r="L770" s="64">
        <f t="shared" si="6"/>
        <v>0</v>
      </c>
      <c r="M770" s="67" t="str">
        <f>ifna(vlookup(A770,'RVtools V2.1'!A:I,8,0),"N/A")</f>
        <v>K8S-HDS-STORAGE</v>
      </c>
      <c r="N770" s="64">
        <f>IFERROR(__xludf.DUMMYFUNCTION("IF(REGEXMATCH(M770, ""(?i)"" &amp; JOIN(""|"", SPLIT(""kalisil"", "" ""))), 1, 0)"),0.0)</f>
        <v>0</v>
      </c>
      <c r="O770" s="64" t="str">
        <f>vlookup(A770,'RVtools V2.1'!A:H,7,0)</f>
        <v>T1</v>
      </c>
      <c r="P770" s="64">
        <f>if(vlookup(A770,'RVtools V2.1'!A:H,5,0)="oui",1,0)</f>
        <v>1</v>
      </c>
      <c r="Q770" s="64">
        <f>ifna(vlookup(A770,vCPU!A:B,2,0),"Unknown")</f>
        <v>8</v>
      </c>
      <c r="R770" s="66">
        <f>ifna(vlookup(A770,vMemory!A:C,3,0),"Unknown")</f>
        <v>32</v>
      </c>
      <c r="S770" s="66">
        <f>ifna(vlookup(A770,vDisk!A:C,3,0),"Unknown")</f>
        <v>807</v>
      </c>
      <c r="T770" s="67" t="str">
        <f t="array" ref="T770">IFS(
   L770=1, "No Lift &amp; Shift",
   J770=1, XLOOKUP(A770, 'Infra Study'!A:A, 'Infra Study'!P:P),
   I770=1, "No Lift &amp; Shift",
   H770=1, "GKE",
   K770=1, "GCNV",
   G770=1, "Lift &amp; Shift Prod",
   TRUE, "Lift &amp; Shift Noprod"
)</f>
        <v>GKE</v>
      </c>
      <c r="U770" s="67">
        <f t="shared" si="7"/>
        <v>0</v>
      </c>
      <c r="V770" s="68">
        <f>if(T770="Lift &amp; Shift Noprod",if( Y770=0,Assumptions!$B$5, Assumptions!$B$4),if(T770="Lift &amp; Shift Prod",if(AND(N770=1,O770="T1"),Assumptions!$B$6,Assumptions!$B$4),0))</f>
        <v>0</v>
      </c>
      <c r="W770" s="62">
        <f>if(V770&lt;&gt;0,if(Q770="Unknown", Assumptions!$B$42,If(Q770&gt;1,Q770,2)),0)</f>
        <v>0</v>
      </c>
      <c r="X770" s="69">
        <f>if(V770&lt;&gt;0,if(R770="Unknown", Assumptions!$B$43,R770),0)</f>
        <v>0</v>
      </c>
      <c r="Y770" s="68">
        <f t="shared" si="8"/>
        <v>0</v>
      </c>
      <c r="Z770" s="68">
        <f>if(V770&lt;&gt;0,if(  S770="Unknown", Assumptions!$B$44,S770),0)</f>
        <v>0</v>
      </c>
      <c r="AA770" s="68">
        <f>if(V770 ="N2",ifna(vlookup(W770&amp;"-"&amp;X770,'Ref. VM'!A:B,2,0),"Custom"),if(V770 ="E2" , ifna(vlookup(W770&amp;"-"&amp;X770,'Ref. VM'!D:E,2,0),"Custom"),if(V770="N2D",ifna(vlookup(W770&amp;"-"&amp;X770,'Ref. VM'!G:H,2,0),"Custom"),if(V770="N4",ifna(vlookup(W770&amp;"-"&amp;X770,'Ref. VM'!J:K,2,0),"Custom"),0))))</f>
        <v>0</v>
      </c>
      <c r="AB770" s="67">
        <f t="shared" si="9"/>
        <v>0</v>
      </c>
      <c r="AC770" s="67">
        <f t="shared" si="10"/>
        <v>0</v>
      </c>
      <c r="AD770" s="67">
        <f t="shared" si="11"/>
        <v>0</v>
      </c>
      <c r="AE770" s="62">
        <f>if(T770="Lift &amp; Shift Prod",730,if(T770="Lift &amp; Shift Noprod",Assumptions!$B$3,0))</f>
        <v>0</v>
      </c>
      <c r="AF770" s="70">
        <f>if( U770=0,0,if(Y770=0, ((vlookup(AB770,'SKU Pricing'!A:B,Assumptions!$B$2,0)*W770)+(vlookup(AC770,'SKU Pricing'!A:B,Assumptions!$B$2,0)*X770))*AE770,((vlookup(AB770,'SKU Pricing'!A:B,Assumptions!$B$2,0)*W770)+(vlookup(AC770,'SKU Pricing'!A:B,Assumptions!$B$2,0)*(W770*8))+(vlookup(AD770,'SKU Pricing'!A:B,Assumptions!$B$2,0)*(X770-(W770*8))))*AE770))</f>
        <v>0</v>
      </c>
      <c r="AG770" s="67">
        <f t="shared" si="12"/>
        <v>0</v>
      </c>
      <c r="AH770" s="70">
        <f>ifna(vlookup(AG770,'SKU Pricing'!A:B,Assumptions!$B$2,0)*W770*AE770,0)</f>
        <v>0</v>
      </c>
      <c r="AI770" s="62" t="str">
        <f t="shared" si="13"/>
        <v/>
      </c>
      <c r="AJ770" s="62" t="str">
        <f>if(V770&lt;&gt;0, if(T770="Lift &amp; Shift Noprod",Assumptions!$B$9,if(V770=Assumptions!$B$6,Assumptions!$B$10,if(P770=1,Assumptions!$B$8,Assumptions!$B$7))),"")</f>
        <v/>
      </c>
      <c r="AK770" s="69">
        <f t="shared" si="14"/>
        <v>0</v>
      </c>
      <c r="AL770" s="69">
        <f>if(AJ770="Hyperdisk Balanced",Assumptions!$B$11,0)</f>
        <v>0</v>
      </c>
      <c r="AM770" s="69">
        <f>if(AJ770="Hyperdisk Balanced",Assumptions!$B$12,0)</f>
        <v>0</v>
      </c>
      <c r="AN770" s="70">
        <f>if(AK770=0,0,if(AJ770="Hyperdisk Balanced",vlookup(AK770&amp;" provisioned space",'SKU Pricing'!A:B,Assumptions!$B$2,0)*Z770+vlookup(AK770&amp;" provisioned IOPS",'SKU Pricing'!A:B,Assumptions!$B$2,0)*AL770*730+vlookup(AK770&amp;" provisioned throughput",'SKU Pricing'!A:B,Assumptions!$B$2,0)*AM770*730,vlookup(AK770,'SKU Pricing'!A:B,Assumptions!$B$2,0)*Z770))</f>
        <v>0</v>
      </c>
      <c r="AO770" s="70">
        <f t="shared" si="15"/>
        <v>0</v>
      </c>
      <c r="AP770" s="71">
        <f t="shared" si="16"/>
        <v>0</v>
      </c>
      <c r="AQ770" s="70">
        <f>ifna(vlookup(AP770,'SKU Pricing'!A:B,Assumptions!$B$2,0)*AE770,0)</f>
        <v>0</v>
      </c>
      <c r="AR770" s="72">
        <v>0.0</v>
      </c>
    </row>
    <row r="771">
      <c r="A771" s="61" t="s">
        <v>912</v>
      </c>
      <c r="B771" s="62" t="str">
        <f>ifna(if(vlookup(A771,vOS!A:B,2,0)="","Unknown",vlookup(A771,vOS!A:B,2,0)),"Unknown")</f>
        <v>Ubuntu Linux (64-bit)</v>
      </c>
      <c r="C771" s="62">
        <f>vlookup(B771,'OS Study'!A:D,2,0)</f>
        <v>0</v>
      </c>
      <c r="D771" s="62" t="str">
        <f>vlookup(B771,'OS Study'!A:D,3,0)</f>
        <v>Linux</v>
      </c>
      <c r="E771" s="62" t="str">
        <f>vlookup(B771,'OS Study'!A:D,4,0)</f>
        <v>Ubuntu</v>
      </c>
      <c r="F771" s="63" t="str">
        <f>vlookup(B771,'OS Study'!A:E,5,0)</f>
        <v/>
      </c>
      <c r="G771" s="62">
        <f>IF(vlookup(A771,'RVtools V2.1'!A:J,4,0)="non",0,1)</f>
        <v>1</v>
      </c>
      <c r="H771" s="62">
        <f>if(vlookup(A771,'RVtools V2.1'!A:K,11,0)="kube",1,0)</f>
        <v>1</v>
      </c>
      <c r="I771" s="62">
        <f t="shared" si="5"/>
        <v>0</v>
      </c>
      <c r="J771" s="62">
        <f>ifna(vlookup(A771,'Infra Study'!A:Q,17,0),0)</f>
        <v>0</v>
      </c>
      <c r="K771" s="64">
        <f>IFERROR(__xludf.DUMMYFUNCTION("N(REGEXMATCH(VLOOKUP(A771, 'RVtools V2.1'!A:H, 8, 0), ""^Serveur de fichiers""))"),0.0)</f>
        <v>0</v>
      </c>
      <c r="L771" s="64">
        <f t="shared" si="6"/>
        <v>0</v>
      </c>
      <c r="M771" s="67" t="str">
        <f>ifna(vlookup(A771,'RVtools V2.1'!A:I,8,0),"N/A")</f>
        <v>K8S-HDS-STORAGE</v>
      </c>
      <c r="N771" s="64">
        <f>IFERROR(__xludf.DUMMYFUNCTION("IF(REGEXMATCH(M771, ""(?i)"" &amp; JOIN(""|"", SPLIT(""kalisil"", "" ""))), 1, 0)"),0.0)</f>
        <v>0</v>
      </c>
      <c r="O771" s="64" t="str">
        <f>vlookup(A771,'RVtools V2.1'!A:H,7,0)</f>
        <v>T1</v>
      </c>
      <c r="P771" s="64">
        <f>if(vlookup(A771,'RVtools V2.1'!A:H,5,0)="oui",1,0)</f>
        <v>1</v>
      </c>
      <c r="Q771" s="64">
        <f>ifna(vlookup(A771,vCPU!A:B,2,0),"Unknown")</f>
        <v>8</v>
      </c>
      <c r="R771" s="66">
        <f>ifna(vlookup(A771,vMemory!A:C,3,0),"Unknown")</f>
        <v>32</v>
      </c>
      <c r="S771" s="66">
        <f>ifna(vlookup(A771,vDisk!A:C,3,0),"Unknown")</f>
        <v>807</v>
      </c>
      <c r="T771" s="67" t="str">
        <f t="array" ref="T771">IFS(
   L771=1, "No Lift &amp; Shift",
   J771=1, XLOOKUP(A771, 'Infra Study'!A:A, 'Infra Study'!P:P),
   I771=1, "No Lift &amp; Shift",
   H771=1, "GKE",
   K771=1, "GCNV",
   G771=1, "Lift &amp; Shift Prod",
   TRUE, "Lift &amp; Shift Noprod"
)</f>
        <v>GKE</v>
      </c>
      <c r="U771" s="67">
        <f t="shared" si="7"/>
        <v>0</v>
      </c>
      <c r="V771" s="68">
        <f>if(T771="Lift &amp; Shift Noprod",if( Y771=0,Assumptions!$B$5, Assumptions!$B$4),if(T771="Lift &amp; Shift Prod",if(AND(N771=1,O771="T1"),Assumptions!$B$6,Assumptions!$B$4),0))</f>
        <v>0</v>
      </c>
      <c r="W771" s="62">
        <f>if(V771&lt;&gt;0,if(Q771="Unknown", Assumptions!$B$42,If(Q771&gt;1,Q771,2)),0)</f>
        <v>0</v>
      </c>
      <c r="X771" s="69">
        <f>if(V771&lt;&gt;0,if(R771="Unknown", Assumptions!$B$43,R771),0)</f>
        <v>0</v>
      </c>
      <c r="Y771" s="68">
        <f t="shared" si="8"/>
        <v>0</v>
      </c>
      <c r="Z771" s="68">
        <f>if(V771&lt;&gt;0,if(  S771="Unknown", Assumptions!$B$44,S771),0)</f>
        <v>0</v>
      </c>
      <c r="AA771" s="68">
        <f>if(V771 ="N2",ifna(vlookup(W771&amp;"-"&amp;X771,'Ref. VM'!A:B,2,0),"Custom"),if(V771 ="E2" , ifna(vlookup(W771&amp;"-"&amp;X771,'Ref. VM'!D:E,2,0),"Custom"),if(V771="N2D",ifna(vlookup(W771&amp;"-"&amp;X771,'Ref. VM'!G:H,2,0),"Custom"),if(V771="N4",ifna(vlookup(W771&amp;"-"&amp;X771,'Ref. VM'!J:K,2,0),"Custom"),0))))</f>
        <v>0</v>
      </c>
      <c r="AB771" s="67">
        <f t="shared" si="9"/>
        <v>0</v>
      </c>
      <c r="AC771" s="67">
        <f t="shared" si="10"/>
        <v>0</v>
      </c>
      <c r="AD771" s="67">
        <f t="shared" si="11"/>
        <v>0</v>
      </c>
      <c r="AE771" s="62">
        <f>if(T771="Lift &amp; Shift Prod",730,if(T771="Lift &amp; Shift Noprod",Assumptions!$B$3,0))</f>
        <v>0</v>
      </c>
      <c r="AF771" s="70">
        <f>if( U771=0,0,if(Y771=0, ((vlookup(AB771,'SKU Pricing'!A:B,Assumptions!$B$2,0)*W771)+(vlookup(AC771,'SKU Pricing'!A:B,Assumptions!$B$2,0)*X771))*AE771,((vlookup(AB771,'SKU Pricing'!A:B,Assumptions!$B$2,0)*W771)+(vlookup(AC771,'SKU Pricing'!A:B,Assumptions!$B$2,0)*(W771*8))+(vlookup(AD771,'SKU Pricing'!A:B,Assumptions!$B$2,0)*(X771-(W771*8))))*AE771))</f>
        <v>0</v>
      </c>
      <c r="AG771" s="67">
        <f t="shared" si="12"/>
        <v>0</v>
      </c>
      <c r="AH771" s="70">
        <f>ifna(vlookup(AG771,'SKU Pricing'!A:B,Assumptions!$B$2,0)*W771*AE771,0)</f>
        <v>0</v>
      </c>
      <c r="AI771" s="62" t="str">
        <f t="shared" si="13"/>
        <v/>
      </c>
      <c r="AJ771" s="62" t="str">
        <f>if(V771&lt;&gt;0, if(T771="Lift &amp; Shift Noprod",Assumptions!$B$9,if(V771=Assumptions!$B$6,Assumptions!$B$10,if(P771=1,Assumptions!$B$8,Assumptions!$B$7))),"")</f>
        <v/>
      </c>
      <c r="AK771" s="69">
        <f t="shared" si="14"/>
        <v>0</v>
      </c>
      <c r="AL771" s="69">
        <f>if(AJ771="Hyperdisk Balanced",Assumptions!$B$11,0)</f>
        <v>0</v>
      </c>
      <c r="AM771" s="69">
        <f>if(AJ771="Hyperdisk Balanced",Assumptions!$B$12,0)</f>
        <v>0</v>
      </c>
      <c r="AN771" s="70">
        <f>if(AK771=0,0,if(AJ771="Hyperdisk Balanced",vlookup(AK771&amp;" provisioned space",'SKU Pricing'!A:B,Assumptions!$B$2,0)*Z771+vlookup(AK771&amp;" provisioned IOPS",'SKU Pricing'!A:B,Assumptions!$B$2,0)*AL771*730+vlookup(AK771&amp;" provisioned throughput",'SKU Pricing'!A:B,Assumptions!$B$2,0)*AM771*730,vlookup(AK771,'SKU Pricing'!A:B,Assumptions!$B$2,0)*Z771))</f>
        <v>0</v>
      </c>
      <c r="AO771" s="70">
        <f t="shared" si="15"/>
        <v>0</v>
      </c>
      <c r="AP771" s="71">
        <f t="shared" si="16"/>
        <v>0</v>
      </c>
      <c r="AQ771" s="70">
        <f>ifna(vlookup(AP771,'SKU Pricing'!A:B,Assumptions!$B$2,0)*AE771,0)</f>
        <v>0</v>
      </c>
      <c r="AR771" s="72">
        <v>0.0</v>
      </c>
    </row>
    <row r="772">
      <c r="A772" s="61" t="s">
        <v>913</v>
      </c>
      <c r="B772" s="62" t="str">
        <f>ifna(if(vlookup(A772,vOS!A:B,2,0)="","Unknown",vlookup(A772,vOS!A:B,2,0)),"Unknown")</f>
        <v>Ubuntu Linux (64-bit)</v>
      </c>
      <c r="C772" s="62">
        <f>vlookup(B772,'OS Study'!A:D,2,0)</f>
        <v>0</v>
      </c>
      <c r="D772" s="62" t="str">
        <f>vlookup(B772,'OS Study'!A:D,3,0)</f>
        <v>Linux</v>
      </c>
      <c r="E772" s="62" t="str">
        <f>vlookup(B772,'OS Study'!A:D,4,0)</f>
        <v>Ubuntu</v>
      </c>
      <c r="F772" s="63" t="str">
        <f>vlookup(B772,'OS Study'!A:E,5,0)</f>
        <v/>
      </c>
      <c r="G772" s="62">
        <f>IF(vlookup(A772,'RVtools V2.1'!A:J,4,0)="non",0,1)</f>
        <v>1</v>
      </c>
      <c r="H772" s="62">
        <f>if(vlookup(A772,'RVtools V2.1'!A:K,11,0)="kube",1,0)</f>
        <v>1</v>
      </c>
      <c r="I772" s="62">
        <f t="shared" si="5"/>
        <v>0</v>
      </c>
      <c r="J772" s="62">
        <f>ifna(vlookup(A772,'Infra Study'!A:Q,17,0),0)</f>
        <v>0</v>
      </c>
      <c r="K772" s="64">
        <f>IFERROR(__xludf.DUMMYFUNCTION("N(REGEXMATCH(VLOOKUP(A772, 'RVtools V2.1'!A:H, 8, 0), ""^Serveur de fichiers""))"),0.0)</f>
        <v>0</v>
      </c>
      <c r="L772" s="64">
        <f t="shared" si="6"/>
        <v>0</v>
      </c>
      <c r="M772" s="67" t="str">
        <f>ifna(vlookup(A772,'RVtools V2.1'!A:I,8,0),"N/A")</f>
        <v>K8S-HDS-STORAGE</v>
      </c>
      <c r="N772" s="64">
        <f>IFERROR(__xludf.DUMMYFUNCTION("IF(REGEXMATCH(M772, ""(?i)"" &amp; JOIN(""|"", SPLIT(""kalisil"", "" ""))), 1, 0)"),0.0)</f>
        <v>0</v>
      </c>
      <c r="O772" s="64" t="str">
        <f>vlookup(A772,'RVtools V2.1'!A:H,7,0)</f>
        <v>T1</v>
      </c>
      <c r="P772" s="64">
        <f>if(vlookup(A772,'RVtools V2.1'!A:H,5,0)="oui",1,0)</f>
        <v>1</v>
      </c>
      <c r="Q772" s="64">
        <f>ifna(vlookup(A772,vCPU!A:B,2,0),"Unknown")</f>
        <v>8</v>
      </c>
      <c r="R772" s="66">
        <f>ifna(vlookup(A772,vMemory!A:C,3,0),"Unknown")</f>
        <v>32</v>
      </c>
      <c r="S772" s="66">
        <f>ifna(vlookup(A772,vDisk!A:C,3,0),"Unknown")</f>
        <v>807</v>
      </c>
      <c r="T772" s="67" t="str">
        <f t="array" ref="T772">IFS(
   L772=1, "No Lift &amp; Shift",
   J772=1, XLOOKUP(A772, 'Infra Study'!A:A, 'Infra Study'!P:P),
   I772=1, "No Lift &amp; Shift",
   H772=1, "GKE",
   K772=1, "GCNV",
   G772=1, "Lift &amp; Shift Prod",
   TRUE, "Lift &amp; Shift Noprod"
)</f>
        <v>GKE</v>
      </c>
      <c r="U772" s="67">
        <f t="shared" si="7"/>
        <v>0</v>
      </c>
      <c r="V772" s="68">
        <f>if(T772="Lift &amp; Shift Noprod",if( Y772=0,Assumptions!$B$5, Assumptions!$B$4),if(T772="Lift &amp; Shift Prod",if(AND(N772=1,O772="T1"),Assumptions!$B$6,Assumptions!$B$4),0))</f>
        <v>0</v>
      </c>
      <c r="W772" s="62">
        <f>if(V772&lt;&gt;0,if(Q772="Unknown", Assumptions!$B$42,If(Q772&gt;1,Q772,2)),0)</f>
        <v>0</v>
      </c>
      <c r="X772" s="69">
        <f>if(V772&lt;&gt;0,if(R772="Unknown", Assumptions!$B$43,R772),0)</f>
        <v>0</v>
      </c>
      <c r="Y772" s="68">
        <f t="shared" si="8"/>
        <v>0</v>
      </c>
      <c r="Z772" s="68">
        <f>if(V772&lt;&gt;0,if(  S772="Unknown", Assumptions!$B$44,S772),0)</f>
        <v>0</v>
      </c>
      <c r="AA772" s="68">
        <f>if(V772 ="N2",ifna(vlookup(W772&amp;"-"&amp;X772,'Ref. VM'!A:B,2,0),"Custom"),if(V772 ="E2" , ifna(vlookup(W772&amp;"-"&amp;X772,'Ref. VM'!D:E,2,0),"Custom"),if(V772="N2D",ifna(vlookup(W772&amp;"-"&amp;X772,'Ref. VM'!G:H,2,0),"Custom"),if(V772="N4",ifna(vlookup(W772&amp;"-"&amp;X772,'Ref. VM'!J:K,2,0),"Custom"),0))))</f>
        <v>0</v>
      </c>
      <c r="AB772" s="67">
        <f t="shared" si="9"/>
        <v>0</v>
      </c>
      <c r="AC772" s="67">
        <f t="shared" si="10"/>
        <v>0</v>
      </c>
      <c r="AD772" s="67">
        <f t="shared" si="11"/>
        <v>0</v>
      </c>
      <c r="AE772" s="62">
        <f>if(T772="Lift &amp; Shift Prod",730,if(T772="Lift &amp; Shift Noprod",Assumptions!$B$3,0))</f>
        <v>0</v>
      </c>
      <c r="AF772" s="70">
        <f>if( U772=0,0,if(Y772=0, ((vlookup(AB772,'SKU Pricing'!A:B,Assumptions!$B$2,0)*W772)+(vlookup(AC772,'SKU Pricing'!A:B,Assumptions!$B$2,0)*X772))*AE772,((vlookup(AB772,'SKU Pricing'!A:B,Assumptions!$B$2,0)*W772)+(vlookup(AC772,'SKU Pricing'!A:B,Assumptions!$B$2,0)*(W772*8))+(vlookup(AD772,'SKU Pricing'!A:B,Assumptions!$B$2,0)*(X772-(W772*8))))*AE772))</f>
        <v>0</v>
      </c>
      <c r="AG772" s="67">
        <f t="shared" si="12"/>
        <v>0</v>
      </c>
      <c r="AH772" s="70">
        <f>ifna(vlookup(AG772,'SKU Pricing'!A:B,Assumptions!$B$2,0)*W772*AE772,0)</f>
        <v>0</v>
      </c>
      <c r="AI772" s="62" t="str">
        <f t="shared" si="13"/>
        <v/>
      </c>
      <c r="AJ772" s="62" t="str">
        <f>if(V772&lt;&gt;0, if(T772="Lift &amp; Shift Noprod",Assumptions!$B$9,if(V772=Assumptions!$B$6,Assumptions!$B$10,if(P772=1,Assumptions!$B$8,Assumptions!$B$7))),"")</f>
        <v/>
      </c>
      <c r="AK772" s="69">
        <f t="shared" si="14"/>
        <v>0</v>
      </c>
      <c r="AL772" s="69">
        <f>if(AJ772="Hyperdisk Balanced",Assumptions!$B$11,0)</f>
        <v>0</v>
      </c>
      <c r="AM772" s="69">
        <f>if(AJ772="Hyperdisk Balanced",Assumptions!$B$12,0)</f>
        <v>0</v>
      </c>
      <c r="AN772" s="70">
        <f>if(AK772=0,0,if(AJ772="Hyperdisk Balanced",vlookup(AK772&amp;" provisioned space",'SKU Pricing'!A:B,Assumptions!$B$2,0)*Z772+vlookup(AK772&amp;" provisioned IOPS",'SKU Pricing'!A:B,Assumptions!$B$2,0)*AL772*730+vlookup(AK772&amp;" provisioned throughput",'SKU Pricing'!A:B,Assumptions!$B$2,0)*AM772*730,vlookup(AK772,'SKU Pricing'!A:B,Assumptions!$B$2,0)*Z772))</f>
        <v>0</v>
      </c>
      <c r="AO772" s="70">
        <f t="shared" si="15"/>
        <v>0</v>
      </c>
      <c r="AP772" s="71">
        <f t="shared" si="16"/>
        <v>0</v>
      </c>
      <c r="AQ772" s="70">
        <f>ifna(vlookup(AP772,'SKU Pricing'!A:B,Assumptions!$B$2,0)*AE772,0)</f>
        <v>0</v>
      </c>
      <c r="AR772" s="72">
        <v>0.0</v>
      </c>
    </row>
    <row r="773">
      <c r="A773" s="61" t="s">
        <v>914</v>
      </c>
      <c r="B773" s="62" t="str">
        <f>ifna(if(vlookup(A773,vOS!A:B,2,0)="","Unknown",vlookup(A773,vOS!A:B,2,0)),"Unknown")</f>
        <v>Ubuntu Linux (64-bit)</v>
      </c>
      <c r="C773" s="62">
        <f>vlookup(B773,'OS Study'!A:D,2,0)</f>
        <v>0</v>
      </c>
      <c r="D773" s="62" t="str">
        <f>vlookup(B773,'OS Study'!A:D,3,0)</f>
        <v>Linux</v>
      </c>
      <c r="E773" s="62" t="str">
        <f>vlookup(B773,'OS Study'!A:D,4,0)</f>
        <v>Ubuntu</v>
      </c>
      <c r="F773" s="63" t="str">
        <f>vlookup(B773,'OS Study'!A:E,5,0)</f>
        <v/>
      </c>
      <c r="G773" s="62">
        <f>IF(vlookup(A773,'RVtools V2.1'!A:J,4,0)="non",0,1)</f>
        <v>1</v>
      </c>
      <c r="H773" s="62">
        <f>if(vlookup(A773,'RVtools V2.1'!A:K,11,0)="kube",1,0)</f>
        <v>1</v>
      </c>
      <c r="I773" s="62">
        <f t="shared" si="5"/>
        <v>0</v>
      </c>
      <c r="J773" s="62">
        <f>ifna(vlookup(A773,'Infra Study'!A:Q,17,0),0)</f>
        <v>0</v>
      </c>
      <c r="K773" s="64">
        <f>IFERROR(__xludf.DUMMYFUNCTION("N(REGEXMATCH(VLOOKUP(A773, 'RVtools V2.1'!A:H, 8, 0), ""^Serveur de fichiers""))"),0.0)</f>
        <v>0</v>
      </c>
      <c r="L773" s="64">
        <f t="shared" si="6"/>
        <v>0</v>
      </c>
      <c r="M773" s="67" t="str">
        <f>ifna(vlookup(A773,'RVtools V2.1'!A:I,8,0),"N/A")</f>
        <v>K8S-HDS-STORAGE</v>
      </c>
      <c r="N773" s="64">
        <f>IFERROR(__xludf.DUMMYFUNCTION("IF(REGEXMATCH(M773, ""(?i)"" &amp; JOIN(""|"", SPLIT(""kalisil"", "" ""))), 1, 0)"),0.0)</f>
        <v>0</v>
      </c>
      <c r="O773" s="64" t="str">
        <f>vlookup(A773,'RVtools V2.1'!A:H,7,0)</f>
        <v>T1</v>
      </c>
      <c r="P773" s="64">
        <f>if(vlookup(A773,'RVtools V2.1'!A:H,5,0)="oui",1,0)</f>
        <v>1</v>
      </c>
      <c r="Q773" s="64">
        <f>ifna(vlookup(A773,vCPU!A:B,2,0),"Unknown")</f>
        <v>8</v>
      </c>
      <c r="R773" s="66">
        <f>ifna(vlookup(A773,vMemory!A:C,3,0),"Unknown")</f>
        <v>32</v>
      </c>
      <c r="S773" s="66">
        <f>ifna(vlookup(A773,vDisk!A:C,3,0),"Unknown")</f>
        <v>807</v>
      </c>
      <c r="T773" s="67" t="str">
        <f t="array" ref="T773">IFS(
   L773=1, "No Lift &amp; Shift",
   J773=1, XLOOKUP(A773, 'Infra Study'!A:A, 'Infra Study'!P:P),
   I773=1, "No Lift &amp; Shift",
   H773=1, "GKE",
   K773=1, "GCNV",
   G773=1, "Lift &amp; Shift Prod",
   TRUE, "Lift &amp; Shift Noprod"
)</f>
        <v>GKE</v>
      </c>
      <c r="U773" s="67">
        <f t="shared" si="7"/>
        <v>0</v>
      </c>
      <c r="V773" s="68">
        <f>if(T773="Lift &amp; Shift Noprod",if( Y773=0,Assumptions!$B$5, Assumptions!$B$4),if(T773="Lift &amp; Shift Prod",if(AND(N773=1,O773="T1"),Assumptions!$B$6,Assumptions!$B$4),0))</f>
        <v>0</v>
      </c>
      <c r="W773" s="62">
        <f>if(V773&lt;&gt;0,if(Q773="Unknown", Assumptions!$B$42,If(Q773&gt;1,Q773,2)),0)</f>
        <v>0</v>
      </c>
      <c r="X773" s="69">
        <f>if(V773&lt;&gt;0,if(R773="Unknown", Assumptions!$B$43,R773),0)</f>
        <v>0</v>
      </c>
      <c r="Y773" s="68">
        <f t="shared" si="8"/>
        <v>0</v>
      </c>
      <c r="Z773" s="68">
        <f>if(V773&lt;&gt;0,if(  S773="Unknown", Assumptions!$B$44,S773),0)</f>
        <v>0</v>
      </c>
      <c r="AA773" s="68">
        <f>if(V773 ="N2",ifna(vlookup(W773&amp;"-"&amp;X773,'Ref. VM'!A:B,2,0),"Custom"),if(V773 ="E2" , ifna(vlookup(W773&amp;"-"&amp;X773,'Ref. VM'!D:E,2,0),"Custom"),if(V773="N2D",ifna(vlookup(W773&amp;"-"&amp;X773,'Ref. VM'!G:H,2,0),"Custom"),if(V773="N4",ifna(vlookup(W773&amp;"-"&amp;X773,'Ref. VM'!J:K,2,0),"Custom"),0))))</f>
        <v>0</v>
      </c>
      <c r="AB773" s="67">
        <f t="shared" si="9"/>
        <v>0</v>
      </c>
      <c r="AC773" s="67">
        <f t="shared" si="10"/>
        <v>0</v>
      </c>
      <c r="AD773" s="67">
        <f t="shared" si="11"/>
        <v>0</v>
      </c>
      <c r="AE773" s="62">
        <f>if(T773="Lift &amp; Shift Prod",730,if(T773="Lift &amp; Shift Noprod",Assumptions!$B$3,0))</f>
        <v>0</v>
      </c>
      <c r="AF773" s="70">
        <f>if( U773=0,0,if(Y773=0, ((vlookup(AB773,'SKU Pricing'!A:B,Assumptions!$B$2,0)*W773)+(vlookup(AC773,'SKU Pricing'!A:B,Assumptions!$B$2,0)*X773))*AE773,((vlookup(AB773,'SKU Pricing'!A:B,Assumptions!$B$2,0)*W773)+(vlookup(AC773,'SKU Pricing'!A:B,Assumptions!$B$2,0)*(W773*8))+(vlookup(AD773,'SKU Pricing'!A:B,Assumptions!$B$2,0)*(X773-(W773*8))))*AE773))</f>
        <v>0</v>
      </c>
      <c r="AG773" s="67">
        <f t="shared" si="12"/>
        <v>0</v>
      </c>
      <c r="AH773" s="70">
        <f>ifna(vlookup(AG773,'SKU Pricing'!A:B,Assumptions!$B$2,0)*W773*AE773,0)</f>
        <v>0</v>
      </c>
      <c r="AI773" s="62" t="str">
        <f t="shared" si="13"/>
        <v/>
      </c>
      <c r="AJ773" s="62" t="str">
        <f>if(V773&lt;&gt;0, if(T773="Lift &amp; Shift Noprod",Assumptions!$B$9,if(V773=Assumptions!$B$6,Assumptions!$B$10,if(P773=1,Assumptions!$B$8,Assumptions!$B$7))),"")</f>
        <v/>
      </c>
      <c r="AK773" s="69">
        <f t="shared" si="14"/>
        <v>0</v>
      </c>
      <c r="AL773" s="69">
        <f>if(AJ773="Hyperdisk Balanced",Assumptions!$B$11,0)</f>
        <v>0</v>
      </c>
      <c r="AM773" s="69">
        <f>if(AJ773="Hyperdisk Balanced",Assumptions!$B$12,0)</f>
        <v>0</v>
      </c>
      <c r="AN773" s="70">
        <f>if(AK773=0,0,if(AJ773="Hyperdisk Balanced",vlookup(AK773&amp;" provisioned space",'SKU Pricing'!A:B,Assumptions!$B$2,0)*Z773+vlookup(AK773&amp;" provisioned IOPS",'SKU Pricing'!A:B,Assumptions!$B$2,0)*AL773*730+vlookup(AK773&amp;" provisioned throughput",'SKU Pricing'!A:B,Assumptions!$B$2,0)*AM773*730,vlookup(AK773,'SKU Pricing'!A:B,Assumptions!$B$2,0)*Z773))</f>
        <v>0</v>
      </c>
      <c r="AO773" s="70">
        <f t="shared" si="15"/>
        <v>0</v>
      </c>
      <c r="AP773" s="71">
        <f t="shared" si="16"/>
        <v>0</v>
      </c>
      <c r="AQ773" s="70">
        <f>ifna(vlookup(AP773,'SKU Pricing'!A:B,Assumptions!$B$2,0)*AE773,0)</f>
        <v>0</v>
      </c>
      <c r="AR773" s="72">
        <v>0.0</v>
      </c>
    </row>
    <row r="774">
      <c r="A774" s="61" t="s">
        <v>915</v>
      </c>
      <c r="B774" s="62" t="str">
        <f>ifna(if(vlookup(A774,vOS!A:B,2,0)="","Unknown",vlookup(A774,vOS!A:B,2,0)),"Unknown")</f>
        <v>Ubuntu Linux (64-bit)</v>
      </c>
      <c r="C774" s="62">
        <f>vlookup(B774,'OS Study'!A:D,2,0)</f>
        <v>0</v>
      </c>
      <c r="D774" s="62" t="str">
        <f>vlookup(B774,'OS Study'!A:D,3,0)</f>
        <v>Linux</v>
      </c>
      <c r="E774" s="62" t="str">
        <f>vlookup(B774,'OS Study'!A:D,4,0)</f>
        <v>Ubuntu</v>
      </c>
      <c r="F774" s="63" t="str">
        <f>vlookup(B774,'OS Study'!A:E,5,0)</f>
        <v/>
      </c>
      <c r="G774" s="62">
        <f>IF(vlookup(A774,'RVtools V2.1'!A:J,4,0)="non",0,1)</f>
        <v>1</v>
      </c>
      <c r="H774" s="62">
        <f>if(vlookup(A774,'RVtools V2.1'!A:K,11,0)="kube",1,0)</f>
        <v>0</v>
      </c>
      <c r="I774" s="62">
        <f t="shared" si="5"/>
        <v>0</v>
      </c>
      <c r="J774" s="62">
        <f>ifna(vlookup(A774,'Infra Study'!A:Q,17,0),0)</f>
        <v>0</v>
      </c>
      <c r="K774" s="64">
        <f>IFERROR(__xludf.DUMMYFUNCTION("N(REGEXMATCH(VLOOKUP(A774, 'RVtools V2.1'!A:H, 8, 0), ""^Serveur de fichiers""))"),0.0)</f>
        <v>0</v>
      </c>
      <c r="L774" s="64">
        <f t="shared" si="6"/>
        <v>0</v>
      </c>
      <c r="M774" s="67" t="str">
        <f>ifna(vlookup(A774,'RVtools V2.1'!A:I,8,0),"N/A")</f>
        <v>SEKOIA</v>
      </c>
      <c r="N774" s="64">
        <f>IFERROR(__xludf.DUMMYFUNCTION("IF(REGEXMATCH(M774, ""(?i)"" &amp; JOIN(""|"", SPLIT(""kalisil"", "" ""))), 1, 0)"),0.0)</f>
        <v>0</v>
      </c>
      <c r="O774" s="64" t="str">
        <f>vlookup(A774,'RVtools V2.1'!A:H,7,0)</f>
        <v>T1</v>
      </c>
      <c r="P774" s="64">
        <f>if(vlookup(A774,'RVtools V2.1'!A:H,5,0)="oui",1,0)</f>
        <v>1</v>
      </c>
      <c r="Q774" s="64">
        <f>ifna(vlookup(A774,vCPU!A:B,2,0),"Unknown")</f>
        <v>8</v>
      </c>
      <c r="R774" s="66">
        <f>ifna(vlookup(A774,vMemory!A:C,3,0),"Unknown")</f>
        <v>16</v>
      </c>
      <c r="S774" s="66">
        <f>ifna(vlookup(A774,vDisk!A:C,3,0),"Unknown")</f>
        <v>260</v>
      </c>
      <c r="T774" s="67" t="str">
        <f t="array" ref="T774">IFS(
   L774=1, "No Lift &amp; Shift",
   J774=1, XLOOKUP(A774, 'Infra Study'!A:A, 'Infra Study'!P:P),
   I774=1, "No Lift &amp; Shift",
   H774=1, "GKE",
   K774=1, "GCNV",
   G774=1, "Lift &amp; Shift Prod",
   TRUE, "Lift &amp; Shift Noprod"
)</f>
        <v>Lift &amp; Shift Prod</v>
      </c>
      <c r="U774" s="67">
        <f t="shared" si="7"/>
        <v>1</v>
      </c>
      <c r="V774" s="68" t="str">
        <f>if(T774="Lift &amp; Shift Noprod",if( Y774=0,Assumptions!$B$5, Assumptions!$B$4),if(T774="Lift &amp; Shift Prod",if(AND(N774=1,O774="T1"),Assumptions!$B$6,Assumptions!$B$4),0))</f>
        <v>N2D</v>
      </c>
      <c r="W774" s="69">
        <f>if(V774&lt;&gt;0,if(Q774="Unknown", Assumptions!$B$42,If(Q774&gt;1,Q774,2)),0)</f>
        <v>8</v>
      </c>
      <c r="X774" s="69">
        <f>if(V774&lt;&gt;0,if(R774="Unknown", Assumptions!$B$43,R774),0)</f>
        <v>16</v>
      </c>
      <c r="Y774" s="68">
        <f t="shared" si="8"/>
        <v>0</v>
      </c>
      <c r="Z774" s="68">
        <f>if(V774&lt;&gt;0,if(  S774="Unknown", Assumptions!$B$44,S774),0)</f>
        <v>260</v>
      </c>
      <c r="AA774" s="68" t="str">
        <f>if(V774 ="N2",ifna(vlookup(W774&amp;"-"&amp;X774,'Ref. VM'!A:B,2,0),"Custom"),if(V774 ="E2" , ifna(vlookup(W774&amp;"-"&amp;X774,'Ref. VM'!D:E,2,0),"Custom"),if(V774="N2D",ifna(vlookup(W774&amp;"-"&amp;X774,'Ref. VM'!G:H,2,0),"Custom"),if(V774="N4",ifna(vlookup(W774&amp;"-"&amp;X774,'Ref. VM'!J:K,2,0),"Custom"),0))))</f>
        <v>Custom</v>
      </c>
      <c r="AB774" s="67" t="str">
        <f t="shared" si="9"/>
        <v>N2D-Custom vCPUs-CUD 3y</v>
      </c>
      <c r="AC774" s="67" t="str">
        <f t="shared" si="10"/>
        <v>N2D-Custom RAM-CUD 3y</v>
      </c>
      <c r="AD774" s="67">
        <f t="shared" si="11"/>
        <v>0</v>
      </c>
      <c r="AE774" s="62">
        <f>if(T774="Lift &amp; Shift Prod",730,if(T774="Lift &amp; Shift Noprod",Assumptions!$B$3,0))</f>
        <v>730</v>
      </c>
      <c r="AF774" s="70">
        <f>if( U774=0,0,if(Y774=0, ((vlookup(AB774,'SKU Pricing'!A:B,Assumptions!$B$2,0)*W774)+(vlookup(AC774,'SKU Pricing'!A:B,Assumptions!$B$2,0)*X774))*AE774,((vlookup(AB774,'SKU Pricing'!A:B,Assumptions!$B$2,0)*W774)+(vlookup(AC774,'SKU Pricing'!A:B,Assumptions!$B$2,0)*(W774*8))+(vlookup(AD774,'SKU Pricing'!A:B,Assumptions!$B$2,0)*(X774-(W774*8))))*AE774))</f>
        <v>111.6333053</v>
      </c>
      <c r="AG774" s="67">
        <f t="shared" si="12"/>
        <v>0</v>
      </c>
      <c r="AH774" s="70">
        <f>ifna(vlookup(AG774,'SKU Pricing'!A:B,Assumptions!$B$2,0)*W774*AE774,0)</f>
        <v>0</v>
      </c>
      <c r="AI774" s="62" t="str">
        <f t="shared" si="13"/>
        <v>Regional</v>
      </c>
      <c r="AJ774" s="62" t="str">
        <f>if(V774&lt;&gt;0, if(T774="Lift &amp; Shift Noprod",Assumptions!$B$9,if(V774=Assumptions!$B$6,Assumptions!$B$10,if(P774=1,Assumptions!$B$8,Assumptions!$B$7))),"")</f>
        <v>SSD</v>
      </c>
      <c r="AK774" s="69" t="str">
        <f t="shared" si="14"/>
        <v>SSD</v>
      </c>
      <c r="AL774" s="69">
        <f>if(AJ774="Hyperdisk Balanced",Assumptions!$B$11,0)</f>
        <v>0</v>
      </c>
      <c r="AM774" s="69">
        <f>if(AJ774="Hyperdisk Balanced",Assumptions!$B$12,0)</f>
        <v>0</v>
      </c>
      <c r="AN774" s="70">
        <f>if(AK774=0,0,if(AJ774="Hyperdisk Balanced",vlookup(AK774&amp;" provisioned space",'SKU Pricing'!A:B,Assumptions!$B$2,0)*Z774+vlookup(AK774&amp;" provisioned IOPS",'SKU Pricing'!A:B,Assumptions!$B$2,0)*AL774*730+vlookup(AK774&amp;" provisioned throughput",'SKU Pricing'!A:B,Assumptions!$B$2,0)*AM774*730,vlookup(AK774,'SKU Pricing'!A:B,Assumptions!$B$2,0)*Z774))</f>
        <v>51.22</v>
      </c>
      <c r="AO774" s="70">
        <f t="shared" si="15"/>
        <v>162.8533053</v>
      </c>
      <c r="AP774" s="71" t="str">
        <f t="shared" si="16"/>
        <v>VM Manager</v>
      </c>
      <c r="AQ774" s="70">
        <f>ifna(vlookup(AP774,'SKU Pricing'!A:B,Assumptions!$B$2,0)*AE774,0)</f>
        <v>2.19</v>
      </c>
      <c r="AR774" s="72">
        <v>0.0</v>
      </c>
    </row>
    <row r="775">
      <c r="A775" s="61" t="s">
        <v>916</v>
      </c>
      <c r="B775" s="62" t="str">
        <f>ifna(if(vlookup(A775,vOS!A:B,2,0)="","Unknown",vlookup(A775,vOS!A:B,2,0)),"Unknown")</f>
        <v>Ubuntu Linux (64-bit)</v>
      </c>
      <c r="C775" s="62">
        <f>vlookup(B775,'OS Study'!A:D,2,0)</f>
        <v>0</v>
      </c>
      <c r="D775" s="62" t="str">
        <f>vlookup(B775,'OS Study'!A:D,3,0)</f>
        <v>Linux</v>
      </c>
      <c r="E775" s="62" t="str">
        <f>vlookup(B775,'OS Study'!A:D,4,0)</f>
        <v>Ubuntu</v>
      </c>
      <c r="F775" s="63" t="str">
        <f>vlookup(B775,'OS Study'!A:E,5,0)</f>
        <v/>
      </c>
      <c r="G775" s="62">
        <f>IF(vlookup(A775,'RVtools V2.1'!A:J,4,0)="non",0,1)</f>
        <v>1</v>
      </c>
      <c r="H775" s="62">
        <f>if(vlookup(A775,'RVtools V2.1'!A:K,11,0)="kube",1,0)</f>
        <v>1</v>
      </c>
      <c r="I775" s="62">
        <f t="shared" si="5"/>
        <v>0</v>
      </c>
      <c r="J775" s="62">
        <f>ifna(vlookup(A775,'Infra Study'!A:Q,17,0),0)</f>
        <v>0</v>
      </c>
      <c r="K775" s="64">
        <f>IFERROR(__xludf.DUMMYFUNCTION("N(REGEXMATCH(VLOOKUP(A775, 'RVtools V2.1'!A:H, 8, 0), ""^Serveur de fichiers""))"),0.0)</f>
        <v>0</v>
      </c>
      <c r="L775" s="64">
        <f t="shared" si="6"/>
        <v>0</v>
      </c>
      <c r="M775" s="67" t="str">
        <f>ifna(vlookup(A775,'RVtools V2.1'!A:I,8,0),"N/A")</f>
        <v>K8S-INTERNAL</v>
      </c>
      <c r="N775" s="64">
        <f>IFERROR(__xludf.DUMMYFUNCTION("IF(REGEXMATCH(M775, ""(?i)"" &amp; JOIN(""|"", SPLIT(""kalisil"", "" ""))), 1, 0)"),0.0)</f>
        <v>0</v>
      </c>
      <c r="O775" s="64" t="str">
        <f>vlookup(A775,'RVtools V2.1'!A:H,7,0)</f>
        <v>T1</v>
      </c>
      <c r="P775" s="64">
        <f>if(vlookup(A775,'RVtools V2.1'!A:H,5,0)="oui",1,0)</f>
        <v>1</v>
      </c>
      <c r="Q775" s="64">
        <f>ifna(vlookup(A775,vCPU!A:B,2,0),"Unknown")</f>
        <v>2</v>
      </c>
      <c r="R775" s="66">
        <f>ifna(vlookup(A775,vMemory!A:C,3,0),"Unknown")</f>
        <v>1</v>
      </c>
      <c r="S775" s="66">
        <f>ifna(vlookup(A775,vDisk!A:C,3,0),"Unknown")</f>
        <v>14</v>
      </c>
      <c r="T775" s="67" t="str">
        <f t="array" ref="T775">IFS(
   L775=1, "No Lift &amp; Shift",
   J775=1, XLOOKUP(A775, 'Infra Study'!A:A, 'Infra Study'!P:P),
   I775=1, "No Lift &amp; Shift",
   H775=1, "GKE",
   K775=1, "GCNV",
   G775=1, "Lift &amp; Shift Prod",
   TRUE, "Lift &amp; Shift Noprod"
)</f>
        <v>GKE</v>
      </c>
      <c r="U775" s="67">
        <f t="shared" si="7"/>
        <v>0</v>
      </c>
      <c r="V775" s="68">
        <f>if(T775="Lift &amp; Shift Noprod",if( Y775=0,Assumptions!$B$5, Assumptions!$B$4),if(T775="Lift &amp; Shift Prod",if(AND(N775=1,O775="T1"),Assumptions!$B$6,Assumptions!$B$4),0))</f>
        <v>0</v>
      </c>
      <c r="W775" s="62">
        <f>if(V775&lt;&gt;0,if(Q775="Unknown", Assumptions!$B$42,If(Q775&gt;1,Q775,2)),0)</f>
        <v>0</v>
      </c>
      <c r="X775" s="69">
        <f>if(V775&lt;&gt;0,if(R775="Unknown", Assumptions!$B$43,R775),0)</f>
        <v>0</v>
      </c>
      <c r="Y775" s="68">
        <f t="shared" si="8"/>
        <v>0</v>
      </c>
      <c r="Z775" s="68">
        <f>if(V775&lt;&gt;0,if(  S775="Unknown", Assumptions!$B$44,S775),0)</f>
        <v>0</v>
      </c>
      <c r="AA775" s="68">
        <f>if(V775 ="N2",ifna(vlookup(W775&amp;"-"&amp;X775,'Ref. VM'!A:B,2,0),"Custom"),if(V775 ="E2" , ifna(vlookup(W775&amp;"-"&amp;X775,'Ref. VM'!D:E,2,0),"Custom"),if(V775="N2D",ifna(vlookup(W775&amp;"-"&amp;X775,'Ref. VM'!G:H,2,0),"Custom"),if(V775="N4",ifna(vlookup(W775&amp;"-"&amp;X775,'Ref. VM'!J:K,2,0),"Custom"),0))))</f>
        <v>0</v>
      </c>
      <c r="AB775" s="67">
        <f t="shared" si="9"/>
        <v>0</v>
      </c>
      <c r="AC775" s="67">
        <f t="shared" si="10"/>
        <v>0</v>
      </c>
      <c r="AD775" s="67">
        <f t="shared" si="11"/>
        <v>0</v>
      </c>
      <c r="AE775" s="62">
        <f>if(T775="Lift &amp; Shift Prod",730,if(T775="Lift &amp; Shift Noprod",Assumptions!$B$3,0))</f>
        <v>0</v>
      </c>
      <c r="AF775" s="70">
        <f>if( U775=0,0,if(Y775=0, ((vlookup(AB775,'SKU Pricing'!A:B,Assumptions!$B$2,0)*W775)+(vlookup(AC775,'SKU Pricing'!A:B,Assumptions!$B$2,0)*X775))*AE775,((vlookup(AB775,'SKU Pricing'!A:B,Assumptions!$B$2,0)*W775)+(vlookup(AC775,'SKU Pricing'!A:B,Assumptions!$B$2,0)*(W775*8))+(vlookup(AD775,'SKU Pricing'!A:B,Assumptions!$B$2,0)*(X775-(W775*8))))*AE775))</f>
        <v>0</v>
      </c>
      <c r="AG775" s="67">
        <f t="shared" si="12"/>
        <v>0</v>
      </c>
      <c r="AH775" s="70">
        <f>ifna(vlookup(AG775,'SKU Pricing'!A:B,Assumptions!$B$2,0)*W775*AE775,0)</f>
        <v>0</v>
      </c>
      <c r="AI775" s="62" t="str">
        <f t="shared" si="13"/>
        <v/>
      </c>
      <c r="AJ775" s="62" t="str">
        <f>if(V775&lt;&gt;0, if(T775="Lift &amp; Shift Noprod",Assumptions!$B$9,if(V775=Assumptions!$B$6,Assumptions!$B$10,if(P775=1,Assumptions!$B$8,Assumptions!$B$7))),"")</f>
        <v/>
      </c>
      <c r="AK775" s="69">
        <f t="shared" si="14"/>
        <v>0</v>
      </c>
      <c r="AL775" s="69">
        <f>if(AJ775="Hyperdisk Balanced",Assumptions!$B$11,0)</f>
        <v>0</v>
      </c>
      <c r="AM775" s="69">
        <f>if(AJ775="Hyperdisk Balanced",Assumptions!$B$12,0)</f>
        <v>0</v>
      </c>
      <c r="AN775" s="70">
        <f>if(AK775=0,0,if(AJ775="Hyperdisk Balanced",vlookup(AK775&amp;" provisioned space",'SKU Pricing'!A:B,Assumptions!$B$2,0)*Z775+vlookup(AK775&amp;" provisioned IOPS",'SKU Pricing'!A:B,Assumptions!$B$2,0)*AL775*730+vlookup(AK775&amp;" provisioned throughput",'SKU Pricing'!A:B,Assumptions!$B$2,0)*AM775*730,vlookup(AK775,'SKU Pricing'!A:B,Assumptions!$B$2,0)*Z775))</f>
        <v>0</v>
      </c>
      <c r="AO775" s="70">
        <f t="shared" si="15"/>
        <v>0</v>
      </c>
      <c r="AP775" s="71">
        <f t="shared" si="16"/>
        <v>0</v>
      </c>
      <c r="AQ775" s="70">
        <f>ifna(vlookup(AP775,'SKU Pricing'!A:B,Assumptions!$B$2,0)*AE775,0)</f>
        <v>0</v>
      </c>
      <c r="AR775" s="72">
        <v>0.0</v>
      </c>
    </row>
    <row r="776">
      <c r="A776" s="61" t="s">
        <v>917</v>
      </c>
      <c r="B776" s="62" t="str">
        <f>ifna(if(vlookup(A776,vOS!A:B,2,0)="","Unknown",vlookup(A776,vOS!A:B,2,0)),"Unknown")</f>
        <v>Ubuntu Linux (64-bit)</v>
      </c>
      <c r="C776" s="62">
        <f>vlookup(B776,'OS Study'!A:D,2,0)</f>
        <v>0</v>
      </c>
      <c r="D776" s="62" t="str">
        <f>vlookup(B776,'OS Study'!A:D,3,0)</f>
        <v>Linux</v>
      </c>
      <c r="E776" s="62" t="str">
        <f>vlookup(B776,'OS Study'!A:D,4,0)</f>
        <v>Ubuntu</v>
      </c>
      <c r="F776" s="63" t="str">
        <f>vlookup(B776,'OS Study'!A:E,5,0)</f>
        <v/>
      </c>
      <c r="G776" s="62">
        <f>IF(vlookup(A776,'RVtools V2.1'!A:J,4,0)="non",0,1)</f>
        <v>1</v>
      </c>
      <c r="H776" s="62">
        <f>if(vlookup(A776,'RVtools V2.1'!A:K,11,0)="kube",1,0)</f>
        <v>1</v>
      </c>
      <c r="I776" s="62">
        <f t="shared" si="5"/>
        <v>0</v>
      </c>
      <c r="J776" s="62">
        <f>ifna(vlookup(A776,'Infra Study'!A:Q,17,0),0)</f>
        <v>0</v>
      </c>
      <c r="K776" s="64">
        <f>IFERROR(__xludf.DUMMYFUNCTION("N(REGEXMATCH(VLOOKUP(A776, 'RVtools V2.1'!A:H, 8, 0), ""^Serveur de fichiers""))"),0.0)</f>
        <v>0</v>
      </c>
      <c r="L776" s="64">
        <f t="shared" si="6"/>
        <v>0</v>
      </c>
      <c r="M776" s="67" t="str">
        <f>ifna(vlookup(A776,'RVtools V2.1'!A:I,8,0),"N/A")</f>
        <v>K8S-INTERNAL</v>
      </c>
      <c r="N776" s="64">
        <f>IFERROR(__xludf.DUMMYFUNCTION("IF(REGEXMATCH(M776, ""(?i)"" &amp; JOIN(""|"", SPLIT(""kalisil"", "" ""))), 1, 0)"),0.0)</f>
        <v>0</v>
      </c>
      <c r="O776" s="64" t="str">
        <f>vlookup(A776,'RVtools V2.1'!A:H,7,0)</f>
        <v>T1</v>
      </c>
      <c r="P776" s="64">
        <f>if(vlookup(A776,'RVtools V2.1'!A:H,5,0)="oui",1,0)</f>
        <v>1</v>
      </c>
      <c r="Q776" s="64">
        <f>ifna(vlookup(A776,vCPU!A:B,2,0),"Unknown")</f>
        <v>24</v>
      </c>
      <c r="R776" s="66">
        <f>ifna(vlookup(A776,vMemory!A:C,3,0),"Unknown")</f>
        <v>48</v>
      </c>
      <c r="S776" s="66">
        <f>ifna(vlookup(A776,vDisk!A:C,3,0),"Unknown")</f>
        <v>365</v>
      </c>
      <c r="T776" s="67" t="str">
        <f t="array" ref="T776">IFS(
   L776=1, "No Lift &amp; Shift",
   J776=1, XLOOKUP(A776, 'Infra Study'!A:A, 'Infra Study'!P:P),
   I776=1, "No Lift &amp; Shift",
   H776=1, "GKE",
   K776=1, "GCNV",
   G776=1, "Lift &amp; Shift Prod",
   TRUE, "Lift &amp; Shift Noprod"
)</f>
        <v>GKE</v>
      </c>
      <c r="U776" s="67">
        <f t="shared" si="7"/>
        <v>0</v>
      </c>
      <c r="V776" s="68">
        <f>if(T776="Lift &amp; Shift Noprod",if( Y776=0,Assumptions!$B$5, Assumptions!$B$4),if(T776="Lift &amp; Shift Prod",if(AND(N776=1,O776="T1"),Assumptions!$B$6,Assumptions!$B$4),0))</f>
        <v>0</v>
      </c>
      <c r="W776" s="62">
        <f>if(V776&lt;&gt;0,if(Q776="Unknown", Assumptions!$B$42,If(Q776&gt;1,Q776,2)),0)</f>
        <v>0</v>
      </c>
      <c r="X776" s="69">
        <f>if(V776&lt;&gt;0,if(R776="Unknown", Assumptions!$B$43,R776),0)</f>
        <v>0</v>
      </c>
      <c r="Y776" s="68">
        <f t="shared" si="8"/>
        <v>0</v>
      </c>
      <c r="Z776" s="68">
        <f>if(V776&lt;&gt;0,if(  S776="Unknown", Assumptions!$B$44,S776),0)</f>
        <v>0</v>
      </c>
      <c r="AA776" s="68">
        <f>if(V776 ="N2",ifna(vlookup(W776&amp;"-"&amp;X776,'Ref. VM'!A:B,2,0),"Custom"),if(V776 ="E2" , ifna(vlookup(W776&amp;"-"&amp;X776,'Ref. VM'!D:E,2,0),"Custom"),if(V776="N2D",ifna(vlookup(W776&amp;"-"&amp;X776,'Ref. VM'!G:H,2,0),"Custom"),if(V776="N4",ifna(vlookup(W776&amp;"-"&amp;X776,'Ref. VM'!J:K,2,0),"Custom"),0))))</f>
        <v>0</v>
      </c>
      <c r="AB776" s="67">
        <f t="shared" si="9"/>
        <v>0</v>
      </c>
      <c r="AC776" s="67">
        <f t="shared" si="10"/>
        <v>0</v>
      </c>
      <c r="AD776" s="67">
        <f t="shared" si="11"/>
        <v>0</v>
      </c>
      <c r="AE776" s="62">
        <f>if(T776="Lift &amp; Shift Prod",730,if(T776="Lift &amp; Shift Noprod",Assumptions!$B$3,0))</f>
        <v>0</v>
      </c>
      <c r="AF776" s="70">
        <f>if( U776=0,0,if(Y776=0, ((vlookup(AB776,'SKU Pricing'!A:B,Assumptions!$B$2,0)*W776)+(vlookup(AC776,'SKU Pricing'!A:B,Assumptions!$B$2,0)*X776))*AE776,((vlookup(AB776,'SKU Pricing'!A:B,Assumptions!$B$2,0)*W776)+(vlookup(AC776,'SKU Pricing'!A:B,Assumptions!$B$2,0)*(W776*8))+(vlookup(AD776,'SKU Pricing'!A:B,Assumptions!$B$2,0)*(X776-(W776*8))))*AE776))</f>
        <v>0</v>
      </c>
      <c r="AG776" s="67">
        <f t="shared" si="12"/>
        <v>0</v>
      </c>
      <c r="AH776" s="70">
        <f>ifna(vlookup(AG776,'SKU Pricing'!A:B,Assumptions!$B$2,0)*W776*AE776,0)</f>
        <v>0</v>
      </c>
      <c r="AI776" s="62" t="str">
        <f t="shared" si="13"/>
        <v/>
      </c>
      <c r="AJ776" s="62" t="str">
        <f>if(V776&lt;&gt;0, if(T776="Lift &amp; Shift Noprod",Assumptions!$B$9,if(V776=Assumptions!$B$6,Assumptions!$B$10,if(P776=1,Assumptions!$B$8,Assumptions!$B$7))),"")</f>
        <v/>
      </c>
      <c r="AK776" s="69">
        <f t="shared" si="14"/>
        <v>0</v>
      </c>
      <c r="AL776" s="69">
        <f>if(AJ776="Hyperdisk Balanced",Assumptions!$B$11,0)</f>
        <v>0</v>
      </c>
      <c r="AM776" s="69">
        <f>if(AJ776="Hyperdisk Balanced",Assumptions!$B$12,0)</f>
        <v>0</v>
      </c>
      <c r="AN776" s="70">
        <f>if(AK776=0,0,if(AJ776="Hyperdisk Balanced",vlookup(AK776&amp;" provisioned space",'SKU Pricing'!A:B,Assumptions!$B$2,0)*Z776+vlookup(AK776&amp;" provisioned IOPS",'SKU Pricing'!A:B,Assumptions!$B$2,0)*AL776*730+vlookup(AK776&amp;" provisioned throughput",'SKU Pricing'!A:B,Assumptions!$B$2,0)*AM776*730,vlookup(AK776,'SKU Pricing'!A:B,Assumptions!$B$2,0)*Z776))</f>
        <v>0</v>
      </c>
      <c r="AO776" s="70">
        <f t="shared" si="15"/>
        <v>0</v>
      </c>
      <c r="AP776" s="71">
        <f t="shared" si="16"/>
        <v>0</v>
      </c>
      <c r="AQ776" s="70">
        <f>ifna(vlookup(AP776,'SKU Pricing'!A:B,Assumptions!$B$2,0)*AE776,0)</f>
        <v>0</v>
      </c>
      <c r="AR776" s="72">
        <v>0.0</v>
      </c>
    </row>
    <row r="777">
      <c r="A777" s="61" t="s">
        <v>918</v>
      </c>
      <c r="B777" s="62" t="str">
        <f>ifna(if(vlookup(A777,vOS!A:B,2,0)="","Unknown",vlookup(A777,vOS!A:B,2,0)),"Unknown")</f>
        <v>Ubuntu Linux (64-bit)</v>
      </c>
      <c r="C777" s="62">
        <f>vlookup(B777,'OS Study'!A:D,2,0)</f>
        <v>0</v>
      </c>
      <c r="D777" s="62" t="str">
        <f>vlookup(B777,'OS Study'!A:D,3,0)</f>
        <v>Linux</v>
      </c>
      <c r="E777" s="62" t="str">
        <f>vlookup(B777,'OS Study'!A:D,4,0)</f>
        <v>Ubuntu</v>
      </c>
      <c r="F777" s="63" t="str">
        <f>vlookup(B777,'OS Study'!A:E,5,0)</f>
        <v/>
      </c>
      <c r="G777" s="62">
        <f>IF(vlookup(A777,'RVtools V2.1'!A:J,4,0)="non",0,1)</f>
        <v>1</v>
      </c>
      <c r="H777" s="62">
        <f>if(vlookup(A777,'RVtools V2.1'!A:K,11,0)="kube",1,0)</f>
        <v>1</v>
      </c>
      <c r="I777" s="62">
        <f t="shared" si="5"/>
        <v>0</v>
      </c>
      <c r="J777" s="62">
        <f>ifna(vlookup(A777,'Infra Study'!A:Q,17,0),0)</f>
        <v>0</v>
      </c>
      <c r="K777" s="64">
        <f>IFERROR(__xludf.DUMMYFUNCTION("N(REGEXMATCH(VLOOKUP(A777, 'RVtools V2.1'!A:H, 8, 0), ""^Serveur de fichiers""))"),0.0)</f>
        <v>0</v>
      </c>
      <c r="L777" s="64">
        <f t="shared" si="6"/>
        <v>0</v>
      </c>
      <c r="M777" s="67" t="str">
        <f>ifna(vlookup(A777,'RVtools V2.1'!A:I,8,0),"N/A")</f>
        <v>K8S-INTERNAL</v>
      </c>
      <c r="N777" s="64">
        <f>IFERROR(__xludf.DUMMYFUNCTION("IF(REGEXMATCH(M777, ""(?i)"" &amp; JOIN(""|"", SPLIT(""kalisil"", "" ""))), 1, 0)"),0.0)</f>
        <v>0</v>
      </c>
      <c r="O777" s="64" t="str">
        <f>vlookup(A777,'RVtools V2.1'!A:H,7,0)</f>
        <v>T1</v>
      </c>
      <c r="P777" s="64">
        <f>if(vlookup(A777,'RVtools V2.1'!A:H,5,0)="oui",1,0)</f>
        <v>1</v>
      </c>
      <c r="Q777" s="64">
        <f>ifna(vlookup(A777,vCPU!A:B,2,0),"Unknown")</f>
        <v>24</v>
      </c>
      <c r="R777" s="66">
        <f>ifna(vlookup(A777,vMemory!A:C,3,0),"Unknown")</f>
        <v>48</v>
      </c>
      <c r="S777" s="66">
        <f>ifna(vlookup(A777,vDisk!A:C,3,0),"Unknown")</f>
        <v>365</v>
      </c>
      <c r="T777" s="67" t="str">
        <f t="array" ref="T777">IFS(
   L777=1, "No Lift &amp; Shift",
   J777=1, XLOOKUP(A777, 'Infra Study'!A:A, 'Infra Study'!P:P),
   I777=1, "No Lift &amp; Shift",
   H777=1, "GKE",
   K777=1, "GCNV",
   G777=1, "Lift &amp; Shift Prod",
   TRUE, "Lift &amp; Shift Noprod"
)</f>
        <v>GKE</v>
      </c>
      <c r="U777" s="67">
        <f t="shared" si="7"/>
        <v>0</v>
      </c>
      <c r="V777" s="68">
        <f>if(T777="Lift &amp; Shift Noprod",if( Y777=0,Assumptions!$B$5, Assumptions!$B$4),if(T777="Lift &amp; Shift Prod",if(AND(N777=1,O777="T1"),Assumptions!$B$6,Assumptions!$B$4),0))</f>
        <v>0</v>
      </c>
      <c r="W777" s="62">
        <f>if(V777&lt;&gt;0,if(Q777="Unknown", Assumptions!$B$42,If(Q777&gt;1,Q777,2)),0)</f>
        <v>0</v>
      </c>
      <c r="X777" s="69">
        <f>if(V777&lt;&gt;0,if(R777="Unknown", Assumptions!$B$43,R777),0)</f>
        <v>0</v>
      </c>
      <c r="Y777" s="68">
        <f t="shared" si="8"/>
        <v>0</v>
      </c>
      <c r="Z777" s="68">
        <f>if(V777&lt;&gt;0,if(  S777="Unknown", Assumptions!$B$44,S777),0)</f>
        <v>0</v>
      </c>
      <c r="AA777" s="68">
        <f>if(V777 ="N2",ifna(vlookup(W777&amp;"-"&amp;X777,'Ref. VM'!A:B,2,0),"Custom"),if(V777 ="E2" , ifna(vlookup(W777&amp;"-"&amp;X777,'Ref. VM'!D:E,2,0),"Custom"),if(V777="N2D",ifna(vlookup(W777&amp;"-"&amp;X777,'Ref. VM'!G:H,2,0),"Custom"),if(V777="N4",ifna(vlookup(W777&amp;"-"&amp;X777,'Ref. VM'!J:K,2,0),"Custom"),0))))</f>
        <v>0</v>
      </c>
      <c r="AB777" s="67">
        <f t="shared" si="9"/>
        <v>0</v>
      </c>
      <c r="AC777" s="67">
        <f t="shared" si="10"/>
        <v>0</v>
      </c>
      <c r="AD777" s="67">
        <f t="shared" si="11"/>
        <v>0</v>
      </c>
      <c r="AE777" s="62">
        <f>if(T777="Lift &amp; Shift Prod",730,if(T777="Lift &amp; Shift Noprod",Assumptions!$B$3,0))</f>
        <v>0</v>
      </c>
      <c r="AF777" s="70">
        <f>if( U777=0,0,if(Y777=0, ((vlookup(AB777,'SKU Pricing'!A:B,Assumptions!$B$2,0)*W777)+(vlookup(AC777,'SKU Pricing'!A:B,Assumptions!$B$2,0)*X777))*AE777,((vlookup(AB777,'SKU Pricing'!A:B,Assumptions!$B$2,0)*W777)+(vlookup(AC777,'SKU Pricing'!A:B,Assumptions!$B$2,0)*(W777*8))+(vlookup(AD777,'SKU Pricing'!A:B,Assumptions!$B$2,0)*(X777-(W777*8))))*AE777))</f>
        <v>0</v>
      </c>
      <c r="AG777" s="67">
        <f t="shared" si="12"/>
        <v>0</v>
      </c>
      <c r="AH777" s="70">
        <f>ifna(vlookup(AG777,'SKU Pricing'!A:B,Assumptions!$B$2,0)*W777*AE777,0)</f>
        <v>0</v>
      </c>
      <c r="AI777" s="62" t="str">
        <f t="shared" si="13"/>
        <v/>
      </c>
      <c r="AJ777" s="62" t="str">
        <f>if(V777&lt;&gt;0, if(T777="Lift &amp; Shift Noprod",Assumptions!$B$9,if(V777=Assumptions!$B$6,Assumptions!$B$10,if(P777=1,Assumptions!$B$8,Assumptions!$B$7))),"")</f>
        <v/>
      </c>
      <c r="AK777" s="69">
        <f t="shared" si="14"/>
        <v>0</v>
      </c>
      <c r="AL777" s="69">
        <f>if(AJ777="Hyperdisk Balanced",Assumptions!$B$11,0)</f>
        <v>0</v>
      </c>
      <c r="AM777" s="69">
        <f>if(AJ777="Hyperdisk Balanced",Assumptions!$B$12,0)</f>
        <v>0</v>
      </c>
      <c r="AN777" s="70">
        <f>if(AK777=0,0,if(AJ777="Hyperdisk Balanced",vlookup(AK777&amp;" provisioned space",'SKU Pricing'!A:B,Assumptions!$B$2,0)*Z777+vlookup(AK777&amp;" provisioned IOPS",'SKU Pricing'!A:B,Assumptions!$B$2,0)*AL777*730+vlookup(AK777&amp;" provisioned throughput",'SKU Pricing'!A:B,Assumptions!$B$2,0)*AM777*730,vlookup(AK777,'SKU Pricing'!A:B,Assumptions!$B$2,0)*Z777))</f>
        <v>0</v>
      </c>
      <c r="AO777" s="70">
        <f t="shared" si="15"/>
        <v>0</v>
      </c>
      <c r="AP777" s="71">
        <f t="shared" si="16"/>
        <v>0</v>
      </c>
      <c r="AQ777" s="70">
        <f>ifna(vlookup(AP777,'SKU Pricing'!A:B,Assumptions!$B$2,0)*AE777,0)</f>
        <v>0</v>
      </c>
      <c r="AR777" s="72">
        <v>0.0</v>
      </c>
    </row>
    <row r="778">
      <c r="A778" s="61" t="s">
        <v>919</v>
      </c>
      <c r="B778" s="62" t="str">
        <f>ifna(if(vlookup(A778,vOS!A:B,2,0)="","Unknown",vlookup(A778,vOS!A:B,2,0)),"Unknown")</f>
        <v>Ubuntu Linux (64-bit)</v>
      </c>
      <c r="C778" s="62">
        <f>vlookup(B778,'OS Study'!A:D,2,0)</f>
        <v>0</v>
      </c>
      <c r="D778" s="62" t="str">
        <f>vlookup(B778,'OS Study'!A:D,3,0)</f>
        <v>Linux</v>
      </c>
      <c r="E778" s="62" t="str">
        <f>vlookup(B778,'OS Study'!A:D,4,0)</f>
        <v>Ubuntu</v>
      </c>
      <c r="F778" s="63" t="str">
        <f>vlookup(B778,'OS Study'!A:E,5,0)</f>
        <v/>
      </c>
      <c r="G778" s="62">
        <f>IF(vlookup(A778,'RVtools V2.1'!A:J,4,0)="non",0,1)</f>
        <v>1</v>
      </c>
      <c r="H778" s="62">
        <f>if(vlookup(A778,'RVtools V2.1'!A:K,11,0)="kube",1,0)</f>
        <v>1</v>
      </c>
      <c r="I778" s="62">
        <f t="shared" si="5"/>
        <v>0</v>
      </c>
      <c r="J778" s="62">
        <f>ifna(vlookup(A778,'Infra Study'!A:Q,17,0),0)</f>
        <v>0</v>
      </c>
      <c r="K778" s="64">
        <f>IFERROR(__xludf.DUMMYFUNCTION("N(REGEXMATCH(VLOOKUP(A778, 'RVtools V2.1'!A:H, 8, 0), ""^Serveur de fichiers""))"),0.0)</f>
        <v>0</v>
      </c>
      <c r="L778" s="64">
        <f t="shared" si="6"/>
        <v>0</v>
      </c>
      <c r="M778" s="67" t="str">
        <f>ifna(vlookup(A778,'RVtools V2.1'!A:I,8,0),"N/A")</f>
        <v>K8S-INTERNAL</v>
      </c>
      <c r="N778" s="64">
        <f>IFERROR(__xludf.DUMMYFUNCTION("IF(REGEXMATCH(M778, ""(?i)"" &amp; JOIN(""|"", SPLIT(""kalisil"", "" ""))), 1, 0)"),0.0)</f>
        <v>0</v>
      </c>
      <c r="O778" s="64" t="str">
        <f>vlookup(A778,'RVtools V2.1'!A:H,7,0)</f>
        <v>T1</v>
      </c>
      <c r="P778" s="64">
        <f>if(vlookup(A778,'RVtools V2.1'!A:H,5,0)="oui",1,0)</f>
        <v>1</v>
      </c>
      <c r="Q778" s="64">
        <f>ifna(vlookup(A778,vCPU!A:B,2,0),"Unknown")</f>
        <v>24</v>
      </c>
      <c r="R778" s="66">
        <f>ifna(vlookup(A778,vMemory!A:C,3,0),"Unknown")</f>
        <v>48</v>
      </c>
      <c r="S778" s="66">
        <f>ifna(vlookup(A778,vDisk!A:C,3,0),"Unknown")</f>
        <v>365</v>
      </c>
      <c r="T778" s="67" t="str">
        <f t="array" ref="T778">IFS(
   L778=1, "No Lift &amp; Shift",
   J778=1, XLOOKUP(A778, 'Infra Study'!A:A, 'Infra Study'!P:P),
   I778=1, "No Lift &amp; Shift",
   H778=1, "GKE",
   K778=1, "GCNV",
   G778=1, "Lift &amp; Shift Prod",
   TRUE, "Lift &amp; Shift Noprod"
)</f>
        <v>GKE</v>
      </c>
      <c r="U778" s="67">
        <f t="shared" si="7"/>
        <v>0</v>
      </c>
      <c r="V778" s="68">
        <f>if(T778="Lift &amp; Shift Noprod",if( Y778=0,Assumptions!$B$5, Assumptions!$B$4),if(T778="Lift &amp; Shift Prod",if(AND(N778=1,O778="T1"),Assumptions!$B$6,Assumptions!$B$4),0))</f>
        <v>0</v>
      </c>
      <c r="W778" s="62">
        <f>if(V778&lt;&gt;0,if(Q778="Unknown", Assumptions!$B$42,If(Q778&gt;1,Q778,2)),0)</f>
        <v>0</v>
      </c>
      <c r="X778" s="69">
        <f>if(V778&lt;&gt;0,if(R778="Unknown", Assumptions!$B$43,R778),0)</f>
        <v>0</v>
      </c>
      <c r="Y778" s="68">
        <f t="shared" si="8"/>
        <v>0</v>
      </c>
      <c r="Z778" s="68">
        <f>if(V778&lt;&gt;0,if(  S778="Unknown", Assumptions!$B$44,S778),0)</f>
        <v>0</v>
      </c>
      <c r="AA778" s="68">
        <f>if(V778 ="N2",ifna(vlookup(W778&amp;"-"&amp;X778,'Ref. VM'!A:B,2,0),"Custom"),if(V778 ="E2" , ifna(vlookup(W778&amp;"-"&amp;X778,'Ref. VM'!D:E,2,0),"Custom"),if(V778="N2D",ifna(vlookup(W778&amp;"-"&amp;X778,'Ref. VM'!G:H,2,0),"Custom"),if(V778="N4",ifna(vlookup(W778&amp;"-"&amp;X778,'Ref. VM'!J:K,2,0),"Custom"),0))))</f>
        <v>0</v>
      </c>
      <c r="AB778" s="67">
        <f t="shared" si="9"/>
        <v>0</v>
      </c>
      <c r="AC778" s="67">
        <f t="shared" si="10"/>
        <v>0</v>
      </c>
      <c r="AD778" s="67">
        <f t="shared" si="11"/>
        <v>0</v>
      </c>
      <c r="AE778" s="62">
        <f>if(T778="Lift &amp; Shift Prod",730,if(T778="Lift &amp; Shift Noprod",Assumptions!$B$3,0))</f>
        <v>0</v>
      </c>
      <c r="AF778" s="70">
        <f>if( U778=0,0,if(Y778=0, ((vlookup(AB778,'SKU Pricing'!A:B,Assumptions!$B$2,0)*W778)+(vlookup(AC778,'SKU Pricing'!A:B,Assumptions!$B$2,0)*X778))*AE778,((vlookup(AB778,'SKU Pricing'!A:B,Assumptions!$B$2,0)*W778)+(vlookup(AC778,'SKU Pricing'!A:B,Assumptions!$B$2,0)*(W778*8))+(vlookup(AD778,'SKU Pricing'!A:B,Assumptions!$B$2,0)*(X778-(W778*8))))*AE778))</f>
        <v>0</v>
      </c>
      <c r="AG778" s="67">
        <f t="shared" si="12"/>
        <v>0</v>
      </c>
      <c r="AH778" s="70">
        <f>ifna(vlookup(AG778,'SKU Pricing'!A:B,Assumptions!$B$2,0)*W778*AE778,0)</f>
        <v>0</v>
      </c>
      <c r="AI778" s="62" t="str">
        <f t="shared" si="13"/>
        <v/>
      </c>
      <c r="AJ778" s="62" t="str">
        <f>if(V778&lt;&gt;0, if(T778="Lift &amp; Shift Noprod",Assumptions!$B$9,if(V778=Assumptions!$B$6,Assumptions!$B$10,if(P778=1,Assumptions!$B$8,Assumptions!$B$7))),"")</f>
        <v/>
      </c>
      <c r="AK778" s="69">
        <f t="shared" si="14"/>
        <v>0</v>
      </c>
      <c r="AL778" s="69">
        <f>if(AJ778="Hyperdisk Balanced",Assumptions!$B$11,0)</f>
        <v>0</v>
      </c>
      <c r="AM778" s="69">
        <f>if(AJ778="Hyperdisk Balanced",Assumptions!$B$12,0)</f>
        <v>0</v>
      </c>
      <c r="AN778" s="70">
        <f>if(AK778=0,0,if(AJ778="Hyperdisk Balanced",vlookup(AK778&amp;" provisioned space",'SKU Pricing'!A:B,Assumptions!$B$2,0)*Z778+vlookup(AK778&amp;" provisioned IOPS",'SKU Pricing'!A:B,Assumptions!$B$2,0)*AL778*730+vlookup(AK778&amp;" provisioned throughput",'SKU Pricing'!A:B,Assumptions!$B$2,0)*AM778*730,vlookup(AK778,'SKU Pricing'!A:B,Assumptions!$B$2,0)*Z778))</f>
        <v>0</v>
      </c>
      <c r="AO778" s="70">
        <f t="shared" si="15"/>
        <v>0</v>
      </c>
      <c r="AP778" s="71">
        <f t="shared" si="16"/>
        <v>0</v>
      </c>
      <c r="AQ778" s="70">
        <f>ifna(vlookup(AP778,'SKU Pricing'!A:B,Assumptions!$B$2,0)*AE778,0)</f>
        <v>0</v>
      </c>
      <c r="AR778" s="72">
        <v>0.0</v>
      </c>
    </row>
    <row r="779">
      <c r="A779" s="61" t="s">
        <v>920</v>
      </c>
      <c r="B779" s="62" t="str">
        <f>ifna(if(vlookup(A779,vOS!A:B,2,0)="","Unknown",vlookup(A779,vOS!A:B,2,0)),"Unknown")</f>
        <v>Ubuntu Linux (64-bit)</v>
      </c>
      <c r="C779" s="62">
        <f>vlookup(B779,'OS Study'!A:D,2,0)</f>
        <v>0</v>
      </c>
      <c r="D779" s="62" t="str">
        <f>vlookup(B779,'OS Study'!A:D,3,0)</f>
        <v>Linux</v>
      </c>
      <c r="E779" s="62" t="str">
        <f>vlookup(B779,'OS Study'!A:D,4,0)</f>
        <v>Ubuntu</v>
      </c>
      <c r="F779" s="63" t="str">
        <f>vlookup(B779,'OS Study'!A:E,5,0)</f>
        <v/>
      </c>
      <c r="G779" s="62">
        <f>IF(vlookup(A779,'RVtools V2.1'!A:J,4,0)="non",0,1)</f>
        <v>1</v>
      </c>
      <c r="H779" s="62">
        <f>if(vlookup(A779,'RVtools V2.1'!A:K,11,0)="kube",1,0)</f>
        <v>0</v>
      </c>
      <c r="I779" s="62">
        <f t="shared" si="5"/>
        <v>0</v>
      </c>
      <c r="J779" s="62">
        <f>ifna(vlookup(A779,'Infra Study'!A:Q,17,0),0)</f>
        <v>0</v>
      </c>
      <c r="K779" s="64">
        <f>IFERROR(__xludf.DUMMYFUNCTION("N(REGEXMATCH(VLOOKUP(A779, 'RVtools V2.1'!A:H, 8, 0), ""^Serveur de fichiers""))"),0.0)</f>
        <v>0</v>
      </c>
      <c r="L779" s="64">
        <f t="shared" si="6"/>
        <v>0</v>
      </c>
      <c r="M779" s="67" t="str">
        <f>ifna(vlookup(A779,'RVtools V2.1'!A:I,8,0),"N/A")</f>
        <v>CNX-AWS-PROD</v>
      </c>
      <c r="N779" s="64">
        <f>IFERROR(__xludf.DUMMYFUNCTION("IF(REGEXMATCH(M779, ""(?i)"" &amp; JOIN(""|"", SPLIT(""kalisil"", "" ""))), 1, 0)"),0.0)</f>
        <v>0</v>
      </c>
      <c r="O779" s="64" t="str">
        <f>vlookup(A779,'RVtools V2.1'!A:H,7,0)</f>
        <v>T1</v>
      </c>
      <c r="P779" s="64">
        <f>if(vlookup(A779,'RVtools V2.1'!A:H,5,0)="oui",1,0)</f>
        <v>1</v>
      </c>
      <c r="Q779" s="64">
        <f>ifna(vlookup(A779,vCPU!A:B,2,0),"Unknown")</f>
        <v>2</v>
      </c>
      <c r="R779" s="66">
        <f>ifna(vlookup(A779,vMemory!A:C,3,0),"Unknown")</f>
        <v>4</v>
      </c>
      <c r="S779" s="66">
        <f>ifna(vlookup(A779,vDisk!A:C,3,0),"Unknown")</f>
        <v>82</v>
      </c>
      <c r="T779" s="67" t="str">
        <f t="array" ref="T779">IFS(
   L779=1, "No Lift &amp; Shift",
   J779=1, XLOOKUP(A779, 'Infra Study'!A:A, 'Infra Study'!P:P),
   I779=1, "No Lift &amp; Shift",
   H779=1, "GKE",
   K779=1, "GCNV",
   G779=1, "Lift &amp; Shift Prod",
   TRUE, "Lift &amp; Shift Noprod"
)</f>
        <v>Lift &amp; Shift Prod</v>
      </c>
      <c r="U779" s="67">
        <f t="shared" si="7"/>
        <v>1</v>
      </c>
      <c r="V779" s="68" t="str">
        <f>if(T779="Lift &amp; Shift Noprod",if( Y779=0,Assumptions!$B$5, Assumptions!$B$4),if(T779="Lift &amp; Shift Prod",if(AND(N779=1,O779="T1"),Assumptions!$B$6,Assumptions!$B$4),0))</f>
        <v>N2D</v>
      </c>
      <c r="W779" s="69">
        <f>if(V779&lt;&gt;0,if(Q779="Unknown", Assumptions!$B$42,If(Q779&gt;1,Q779,2)),0)</f>
        <v>2</v>
      </c>
      <c r="X779" s="69">
        <f>if(V779&lt;&gt;0,if(R779="Unknown", Assumptions!$B$43,R779),0)</f>
        <v>4</v>
      </c>
      <c r="Y779" s="68">
        <f t="shared" si="8"/>
        <v>0</v>
      </c>
      <c r="Z779" s="68">
        <f>if(V779&lt;&gt;0,if(  S779="Unknown", Assumptions!$B$44,S779),0)</f>
        <v>82</v>
      </c>
      <c r="AA779" s="68" t="str">
        <f>if(V779 ="N2",ifna(vlookup(W779&amp;"-"&amp;X779,'Ref. VM'!A:B,2,0),"Custom"),if(V779 ="E2" , ifna(vlookup(W779&amp;"-"&amp;X779,'Ref. VM'!D:E,2,0),"Custom"),if(V779="N2D",ifna(vlookup(W779&amp;"-"&amp;X779,'Ref. VM'!G:H,2,0),"Custom"),if(V779="N4",ifna(vlookup(W779&amp;"-"&amp;X779,'Ref. VM'!J:K,2,0),"Custom"),0))))</f>
        <v>Custom</v>
      </c>
      <c r="AB779" s="67" t="str">
        <f t="shared" si="9"/>
        <v>N2D-Custom vCPUs-CUD 3y</v>
      </c>
      <c r="AC779" s="67" t="str">
        <f t="shared" si="10"/>
        <v>N2D-Custom RAM-CUD 3y</v>
      </c>
      <c r="AD779" s="67">
        <f t="shared" si="11"/>
        <v>0</v>
      </c>
      <c r="AE779" s="69">
        <f>if(T779="Lift &amp; Shift Prod",730,if(T779="Lift &amp; Shift Noprod",Assumptions!$B$3,0))</f>
        <v>730</v>
      </c>
      <c r="AF779" s="70">
        <f>if( U779=0,0,if(Y779=0, ((vlookup(AB779,'SKU Pricing'!A:B,Assumptions!$B$2,0)*W779)+(vlookup(AC779,'SKU Pricing'!A:B,Assumptions!$B$2,0)*X779))*AE779,((vlookup(AB779,'SKU Pricing'!A:B,Assumptions!$B$2,0)*W779)+(vlookup(AC779,'SKU Pricing'!A:B,Assumptions!$B$2,0)*(W779*8))+(vlookup(AD779,'SKU Pricing'!A:B,Assumptions!$B$2,0)*(X779-(W779*8))))*AE779))</f>
        <v>27.90832632</v>
      </c>
      <c r="AG779" s="67">
        <f t="shared" si="12"/>
        <v>0</v>
      </c>
      <c r="AH779" s="70">
        <f>ifna(vlookup(AG779,'SKU Pricing'!A:B,Assumptions!$B$2,0)*W779*AE779,0)</f>
        <v>0</v>
      </c>
      <c r="AI779" s="62" t="str">
        <f t="shared" si="13"/>
        <v>Regional</v>
      </c>
      <c r="AJ779" s="62" t="str">
        <f>if(V779&lt;&gt;0, if(T779="Lift &amp; Shift Noprod",Assumptions!$B$9,if(V779=Assumptions!$B$6,Assumptions!$B$10,if(P779=1,Assumptions!$B$8,Assumptions!$B$7))),"")</f>
        <v>SSD</v>
      </c>
      <c r="AK779" s="69" t="str">
        <f t="shared" si="14"/>
        <v>SSD</v>
      </c>
      <c r="AL779" s="69">
        <f>if(AJ779="Hyperdisk Balanced",Assumptions!$B$11,0)</f>
        <v>0</v>
      </c>
      <c r="AM779" s="69">
        <f>if(AJ779="Hyperdisk Balanced",Assumptions!$B$12,0)</f>
        <v>0</v>
      </c>
      <c r="AN779" s="70">
        <f>if(AK779=0,0,if(AJ779="Hyperdisk Balanced",vlookup(AK779&amp;" provisioned space",'SKU Pricing'!A:B,Assumptions!$B$2,0)*Z779+vlookup(AK779&amp;" provisioned IOPS",'SKU Pricing'!A:B,Assumptions!$B$2,0)*AL779*730+vlookup(AK779&amp;" provisioned throughput",'SKU Pricing'!A:B,Assumptions!$B$2,0)*AM779*730,vlookup(AK779,'SKU Pricing'!A:B,Assumptions!$B$2,0)*Z779))</f>
        <v>16.154</v>
      </c>
      <c r="AO779" s="70">
        <f t="shared" si="15"/>
        <v>44.06232632</v>
      </c>
      <c r="AP779" s="71" t="str">
        <f t="shared" si="16"/>
        <v>VM Manager</v>
      </c>
      <c r="AQ779" s="70">
        <f>ifna(vlookup(AP779,'SKU Pricing'!A:B,Assumptions!$B$2,0)*AE779,0)</f>
        <v>2.19</v>
      </c>
      <c r="AR779" s="72">
        <v>0.0</v>
      </c>
    </row>
    <row r="780">
      <c r="A780" s="61" t="s">
        <v>921</v>
      </c>
      <c r="B780" s="62" t="str">
        <f>ifna(if(vlookup(A780,vOS!A:B,2,0)="","Unknown",vlookup(A780,vOS!A:B,2,0)),"Unknown")</f>
        <v>Ubuntu Linux (64-bit)</v>
      </c>
      <c r="C780" s="62">
        <f>vlookup(B780,'OS Study'!A:D,2,0)</f>
        <v>0</v>
      </c>
      <c r="D780" s="62" t="str">
        <f>vlookup(B780,'OS Study'!A:D,3,0)</f>
        <v>Linux</v>
      </c>
      <c r="E780" s="62" t="str">
        <f>vlookup(B780,'OS Study'!A:D,4,0)</f>
        <v>Ubuntu</v>
      </c>
      <c r="F780" s="63" t="str">
        <f>vlookup(B780,'OS Study'!A:E,5,0)</f>
        <v/>
      </c>
      <c r="G780" s="62">
        <f>IF(vlookup(A780,'RVtools V2.1'!A:J,4,0)="non",0,1)</f>
        <v>1</v>
      </c>
      <c r="H780" s="62">
        <f>if(vlookup(A780,'RVtools V2.1'!A:K,11,0)="kube",1,0)</f>
        <v>1</v>
      </c>
      <c r="I780" s="62">
        <f t="shared" si="5"/>
        <v>0</v>
      </c>
      <c r="J780" s="62">
        <f>ifna(vlookup(A780,'Infra Study'!A:Q,17,0),0)</f>
        <v>0</v>
      </c>
      <c r="K780" s="64">
        <f>IFERROR(__xludf.DUMMYFUNCTION("N(REGEXMATCH(VLOOKUP(A780, 'RVtools V2.1'!A:H, 8, 0), ""^Serveur de fichiers""))"),0.0)</f>
        <v>0</v>
      </c>
      <c r="L780" s="64">
        <f t="shared" si="6"/>
        <v>0</v>
      </c>
      <c r="M780" s="67" t="str">
        <f>ifna(vlookup(A780,'RVtools V2.1'!A:I,8,0),"N/A")</f>
        <v>K8S-HDS-STORAGE</v>
      </c>
      <c r="N780" s="64">
        <f>IFERROR(__xludf.DUMMYFUNCTION("IF(REGEXMATCH(M780, ""(?i)"" &amp; JOIN(""|"", SPLIT(""kalisil"", "" ""))), 1, 0)"),0.0)</f>
        <v>0</v>
      </c>
      <c r="O780" s="64" t="str">
        <f>vlookup(A780,'RVtools V2.1'!A:H,7,0)</f>
        <v>T1</v>
      </c>
      <c r="P780" s="64">
        <f>if(vlookup(A780,'RVtools V2.1'!A:H,5,0)="oui",1,0)</f>
        <v>1</v>
      </c>
      <c r="Q780" s="64">
        <f>ifna(vlookup(A780,vCPU!A:B,2,0),"Unknown")</f>
        <v>8</v>
      </c>
      <c r="R780" s="66">
        <f>ifna(vlookup(A780,vMemory!A:C,3,0),"Unknown")</f>
        <v>32</v>
      </c>
      <c r="S780" s="66">
        <f>ifna(vlookup(A780,vDisk!A:C,3,0),"Unknown")</f>
        <v>793</v>
      </c>
      <c r="T780" s="67" t="str">
        <f t="array" ref="T780">IFS(
   L780=1, "No Lift &amp; Shift",
   J780=1, XLOOKUP(A780, 'Infra Study'!A:A, 'Infra Study'!P:P),
   I780=1, "No Lift &amp; Shift",
   H780=1, "GKE",
   K780=1, "GCNV",
   G780=1, "Lift &amp; Shift Prod",
   TRUE, "Lift &amp; Shift Noprod"
)</f>
        <v>GKE</v>
      </c>
      <c r="U780" s="67">
        <f t="shared" si="7"/>
        <v>0</v>
      </c>
      <c r="V780" s="68">
        <f>if(T780="Lift &amp; Shift Noprod",if( Y780=0,Assumptions!$B$5, Assumptions!$B$4),if(T780="Lift &amp; Shift Prod",if(AND(N780=1,O780="T1"),Assumptions!$B$6,Assumptions!$B$4),0))</f>
        <v>0</v>
      </c>
      <c r="W780" s="62">
        <f>if(V780&lt;&gt;0,if(Q780="Unknown", Assumptions!$B$42,If(Q780&gt;1,Q780,2)),0)</f>
        <v>0</v>
      </c>
      <c r="X780" s="69">
        <f>if(V780&lt;&gt;0,if(R780="Unknown", Assumptions!$B$43,R780),0)</f>
        <v>0</v>
      </c>
      <c r="Y780" s="68">
        <f t="shared" si="8"/>
        <v>0</v>
      </c>
      <c r="Z780" s="68">
        <f>if(V780&lt;&gt;0,if(  S780="Unknown", Assumptions!$B$44,S780),0)</f>
        <v>0</v>
      </c>
      <c r="AA780" s="68">
        <f>if(V780 ="N2",ifna(vlookup(W780&amp;"-"&amp;X780,'Ref. VM'!A:B,2,0),"Custom"),if(V780 ="E2" , ifna(vlookup(W780&amp;"-"&amp;X780,'Ref. VM'!D:E,2,0),"Custom"),if(V780="N2D",ifna(vlookup(W780&amp;"-"&amp;X780,'Ref. VM'!G:H,2,0),"Custom"),if(V780="N4",ifna(vlookup(W780&amp;"-"&amp;X780,'Ref. VM'!J:K,2,0),"Custom"),0))))</f>
        <v>0</v>
      </c>
      <c r="AB780" s="67">
        <f t="shared" si="9"/>
        <v>0</v>
      </c>
      <c r="AC780" s="67">
        <f t="shared" si="10"/>
        <v>0</v>
      </c>
      <c r="AD780" s="67">
        <f t="shared" si="11"/>
        <v>0</v>
      </c>
      <c r="AE780" s="62">
        <f>if(T780="Lift &amp; Shift Prod",730,if(T780="Lift &amp; Shift Noprod",Assumptions!$B$3,0))</f>
        <v>0</v>
      </c>
      <c r="AF780" s="70">
        <f>if( U780=0,0,if(Y780=0, ((vlookup(AB780,'SKU Pricing'!A:B,Assumptions!$B$2,0)*W780)+(vlookup(AC780,'SKU Pricing'!A:B,Assumptions!$B$2,0)*X780))*AE780,((vlookup(AB780,'SKU Pricing'!A:B,Assumptions!$B$2,0)*W780)+(vlookup(AC780,'SKU Pricing'!A:B,Assumptions!$B$2,0)*(W780*8))+(vlookup(AD780,'SKU Pricing'!A:B,Assumptions!$B$2,0)*(X780-(W780*8))))*AE780))</f>
        <v>0</v>
      </c>
      <c r="AG780" s="67">
        <f t="shared" si="12"/>
        <v>0</v>
      </c>
      <c r="AH780" s="70">
        <f>ifna(vlookup(AG780,'SKU Pricing'!A:B,Assumptions!$B$2,0)*W780*AE780,0)</f>
        <v>0</v>
      </c>
      <c r="AI780" s="62" t="str">
        <f t="shared" si="13"/>
        <v/>
      </c>
      <c r="AJ780" s="62" t="str">
        <f>if(V780&lt;&gt;0, if(T780="Lift &amp; Shift Noprod",Assumptions!$B$9,if(V780=Assumptions!$B$6,Assumptions!$B$10,if(P780=1,Assumptions!$B$8,Assumptions!$B$7))),"")</f>
        <v/>
      </c>
      <c r="AK780" s="69">
        <f t="shared" si="14"/>
        <v>0</v>
      </c>
      <c r="AL780" s="69">
        <f>if(AJ780="Hyperdisk Balanced",Assumptions!$B$11,0)</f>
        <v>0</v>
      </c>
      <c r="AM780" s="69">
        <f>if(AJ780="Hyperdisk Balanced",Assumptions!$B$12,0)</f>
        <v>0</v>
      </c>
      <c r="AN780" s="70">
        <f>if(AK780=0,0,if(AJ780="Hyperdisk Balanced",vlookup(AK780&amp;" provisioned space",'SKU Pricing'!A:B,Assumptions!$B$2,0)*Z780+vlookup(AK780&amp;" provisioned IOPS",'SKU Pricing'!A:B,Assumptions!$B$2,0)*AL780*730+vlookup(AK780&amp;" provisioned throughput",'SKU Pricing'!A:B,Assumptions!$B$2,0)*AM780*730,vlookup(AK780,'SKU Pricing'!A:B,Assumptions!$B$2,0)*Z780))</f>
        <v>0</v>
      </c>
      <c r="AO780" s="70">
        <f t="shared" si="15"/>
        <v>0</v>
      </c>
      <c r="AP780" s="71">
        <f t="shared" si="16"/>
        <v>0</v>
      </c>
      <c r="AQ780" s="70">
        <f>ifna(vlookup(AP780,'SKU Pricing'!A:B,Assumptions!$B$2,0)*AE780,0)</f>
        <v>0</v>
      </c>
      <c r="AR780" s="72">
        <v>0.0</v>
      </c>
    </row>
    <row r="781">
      <c r="A781" s="61" t="s">
        <v>922</v>
      </c>
      <c r="B781" s="62" t="str">
        <f>ifna(if(vlookup(A781,vOS!A:B,2,0)="","Unknown",vlookup(A781,vOS!A:B,2,0)),"Unknown")</f>
        <v>Ubuntu Linux (64-bit)</v>
      </c>
      <c r="C781" s="62">
        <f>vlookup(B781,'OS Study'!A:D,2,0)</f>
        <v>0</v>
      </c>
      <c r="D781" s="62" t="str">
        <f>vlookup(B781,'OS Study'!A:D,3,0)</f>
        <v>Linux</v>
      </c>
      <c r="E781" s="62" t="str">
        <f>vlookup(B781,'OS Study'!A:D,4,0)</f>
        <v>Ubuntu</v>
      </c>
      <c r="F781" s="63" t="str">
        <f>vlookup(B781,'OS Study'!A:E,5,0)</f>
        <v/>
      </c>
      <c r="G781" s="62">
        <f>IF(vlookup(A781,'RVtools V2.1'!A:J,4,0)="non",0,1)</f>
        <v>1</v>
      </c>
      <c r="H781" s="62">
        <f>if(vlookup(A781,'RVtools V2.1'!A:K,11,0)="kube",1,0)</f>
        <v>1</v>
      </c>
      <c r="I781" s="62">
        <f t="shared" si="5"/>
        <v>0</v>
      </c>
      <c r="J781" s="62">
        <f>ifna(vlookup(A781,'Infra Study'!A:Q,17,0),0)</f>
        <v>0</v>
      </c>
      <c r="K781" s="64">
        <f>IFERROR(__xludf.DUMMYFUNCTION("N(REGEXMATCH(VLOOKUP(A781, 'RVtools V2.1'!A:H, 8, 0), ""^Serveur de fichiers""))"),0.0)</f>
        <v>0</v>
      </c>
      <c r="L781" s="64">
        <f t="shared" si="6"/>
        <v>0</v>
      </c>
      <c r="M781" s="67" t="str">
        <f>ifna(vlookup(A781,'RVtools V2.1'!A:I,8,0),"N/A")</f>
        <v>K8S-HDS-STORAGE</v>
      </c>
      <c r="N781" s="64">
        <f>IFERROR(__xludf.DUMMYFUNCTION("IF(REGEXMATCH(M781, ""(?i)"" &amp; JOIN(""|"", SPLIT(""kalisil"", "" ""))), 1, 0)"),0.0)</f>
        <v>0</v>
      </c>
      <c r="O781" s="64" t="str">
        <f>vlookup(A781,'RVtools V2.1'!A:H,7,0)</f>
        <v>T1</v>
      </c>
      <c r="P781" s="64">
        <f>if(vlookup(A781,'RVtools V2.1'!A:H,5,0)="oui",1,0)</f>
        <v>1</v>
      </c>
      <c r="Q781" s="64">
        <f>ifna(vlookup(A781,vCPU!A:B,2,0),"Unknown")</f>
        <v>8</v>
      </c>
      <c r="R781" s="66">
        <f>ifna(vlookup(A781,vMemory!A:C,3,0),"Unknown")</f>
        <v>32</v>
      </c>
      <c r="S781" s="66">
        <f>ifna(vlookup(A781,vDisk!A:C,3,0),"Unknown")</f>
        <v>793</v>
      </c>
      <c r="T781" s="67" t="str">
        <f t="array" ref="T781">IFS(
   L781=1, "No Lift &amp; Shift",
   J781=1, XLOOKUP(A781, 'Infra Study'!A:A, 'Infra Study'!P:P),
   I781=1, "No Lift &amp; Shift",
   H781=1, "GKE",
   K781=1, "GCNV",
   G781=1, "Lift &amp; Shift Prod",
   TRUE, "Lift &amp; Shift Noprod"
)</f>
        <v>GKE</v>
      </c>
      <c r="U781" s="67">
        <f t="shared" si="7"/>
        <v>0</v>
      </c>
      <c r="V781" s="68">
        <f>if(T781="Lift &amp; Shift Noprod",if( Y781=0,Assumptions!$B$5, Assumptions!$B$4),if(T781="Lift &amp; Shift Prod",if(AND(N781=1,O781="T1"),Assumptions!$B$6,Assumptions!$B$4),0))</f>
        <v>0</v>
      </c>
      <c r="W781" s="62">
        <f>if(V781&lt;&gt;0,if(Q781="Unknown", Assumptions!$B$42,If(Q781&gt;1,Q781,2)),0)</f>
        <v>0</v>
      </c>
      <c r="X781" s="69">
        <f>if(V781&lt;&gt;0,if(R781="Unknown", Assumptions!$B$43,R781),0)</f>
        <v>0</v>
      </c>
      <c r="Y781" s="68">
        <f t="shared" si="8"/>
        <v>0</v>
      </c>
      <c r="Z781" s="68">
        <f>if(V781&lt;&gt;0,if(  S781="Unknown", Assumptions!$B$44,S781),0)</f>
        <v>0</v>
      </c>
      <c r="AA781" s="68">
        <f>if(V781 ="N2",ifna(vlookup(W781&amp;"-"&amp;X781,'Ref. VM'!A:B,2,0),"Custom"),if(V781 ="E2" , ifna(vlookup(W781&amp;"-"&amp;X781,'Ref. VM'!D:E,2,0),"Custom"),if(V781="N2D",ifna(vlookup(W781&amp;"-"&amp;X781,'Ref. VM'!G:H,2,0),"Custom"),if(V781="N4",ifna(vlookup(W781&amp;"-"&amp;X781,'Ref. VM'!J:K,2,0),"Custom"),0))))</f>
        <v>0</v>
      </c>
      <c r="AB781" s="67">
        <f t="shared" si="9"/>
        <v>0</v>
      </c>
      <c r="AC781" s="67">
        <f t="shared" si="10"/>
        <v>0</v>
      </c>
      <c r="AD781" s="67">
        <f t="shared" si="11"/>
        <v>0</v>
      </c>
      <c r="AE781" s="62">
        <f>if(T781="Lift &amp; Shift Prod",730,if(T781="Lift &amp; Shift Noprod",Assumptions!$B$3,0))</f>
        <v>0</v>
      </c>
      <c r="AF781" s="70">
        <f>if( U781=0,0,if(Y781=0, ((vlookup(AB781,'SKU Pricing'!A:B,Assumptions!$B$2,0)*W781)+(vlookup(AC781,'SKU Pricing'!A:B,Assumptions!$B$2,0)*X781))*AE781,((vlookup(AB781,'SKU Pricing'!A:B,Assumptions!$B$2,0)*W781)+(vlookup(AC781,'SKU Pricing'!A:B,Assumptions!$B$2,0)*(W781*8))+(vlookup(AD781,'SKU Pricing'!A:B,Assumptions!$B$2,0)*(X781-(W781*8))))*AE781))</f>
        <v>0</v>
      </c>
      <c r="AG781" s="67">
        <f t="shared" si="12"/>
        <v>0</v>
      </c>
      <c r="AH781" s="70">
        <f>ifna(vlookup(AG781,'SKU Pricing'!A:B,Assumptions!$B$2,0)*W781*AE781,0)</f>
        <v>0</v>
      </c>
      <c r="AI781" s="62" t="str">
        <f t="shared" si="13"/>
        <v/>
      </c>
      <c r="AJ781" s="62" t="str">
        <f>if(V781&lt;&gt;0, if(T781="Lift &amp; Shift Noprod",Assumptions!$B$9,if(V781=Assumptions!$B$6,Assumptions!$B$10,if(P781=1,Assumptions!$B$8,Assumptions!$B$7))),"")</f>
        <v/>
      </c>
      <c r="AK781" s="69">
        <f t="shared" si="14"/>
        <v>0</v>
      </c>
      <c r="AL781" s="69">
        <f>if(AJ781="Hyperdisk Balanced",Assumptions!$B$11,0)</f>
        <v>0</v>
      </c>
      <c r="AM781" s="69">
        <f>if(AJ781="Hyperdisk Balanced",Assumptions!$B$12,0)</f>
        <v>0</v>
      </c>
      <c r="AN781" s="70">
        <f>if(AK781=0,0,if(AJ781="Hyperdisk Balanced",vlookup(AK781&amp;" provisioned space",'SKU Pricing'!A:B,Assumptions!$B$2,0)*Z781+vlookup(AK781&amp;" provisioned IOPS",'SKU Pricing'!A:B,Assumptions!$B$2,0)*AL781*730+vlookup(AK781&amp;" provisioned throughput",'SKU Pricing'!A:B,Assumptions!$B$2,0)*AM781*730,vlookup(AK781,'SKU Pricing'!A:B,Assumptions!$B$2,0)*Z781))</f>
        <v>0</v>
      </c>
      <c r="AO781" s="70">
        <f t="shared" si="15"/>
        <v>0</v>
      </c>
      <c r="AP781" s="71">
        <f t="shared" si="16"/>
        <v>0</v>
      </c>
      <c r="AQ781" s="70">
        <f>ifna(vlookup(AP781,'SKU Pricing'!A:B,Assumptions!$B$2,0)*AE781,0)</f>
        <v>0</v>
      </c>
      <c r="AR781" s="72">
        <v>0.0</v>
      </c>
    </row>
    <row r="782">
      <c r="A782" s="61" t="s">
        <v>923</v>
      </c>
      <c r="B782" s="62" t="str">
        <f>ifna(if(vlookup(A782,vOS!A:B,2,0)="","Unknown",vlookup(A782,vOS!A:B,2,0)),"Unknown")</f>
        <v>Ubuntu Linux (64-bit)</v>
      </c>
      <c r="C782" s="62">
        <f>vlookup(B782,'OS Study'!A:D,2,0)</f>
        <v>0</v>
      </c>
      <c r="D782" s="62" t="str">
        <f>vlookup(B782,'OS Study'!A:D,3,0)</f>
        <v>Linux</v>
      </c>
      <c r="E782" s="62" t="str">
        <f>vlookup(B782,'OS Study'!A:D,4,0)</f>
        <v>Ubuntu</v>
      </c>
      <c r="F782" s="63" t="str">
        <f>vlookup(B782,'OS Study'!A:E,5,0)</f>
        <v/>
      </c>
      <c r="G782" s="62">
        <f>IF(vlookup(A782,'RVtools V2.1'!A:J,4,0)="non",0,1)</f>
        <v>1</v>
      </c>
      <c r="H782" s="62">
        <f>if(vlookup(A782,'RVtools V2.1'!A:K,11,0)="kube",1,0)</f>
        <v>1</v>
      </c>
      <c r="I782" s="62">
        <f t="shared" si="5"/>
        <v>0</v>
      </c>
      <c r="J782" s="62">
        <f>ifna(vlookup(A782,'Infra Study'!A:Q,17,0),0)</f>
        <v>0</v>
      </c>
      <c r="K782" s="64">
        <f>IFERROR(__xludf.DUMMYFUNCTION("N(REGEXMATCH(VLOOKUP(A782, 'RVtools V2.1'!A:H, 8, 0), ""^Serveur de fichiers""))"),0.0)</f>
        <v>0</v>
      </c>
      <c r="L782" s="64">
        <f t="shared" si="6"/>
        <v>0</v>
      </c>
      <c r="M782" s="67" t="str">
        <f>ifna(vlookup(A782,'RVtools V2.1'!A:I,8,0),"N/A")</f>
        <v>K8S-HDS-STORAGE</v>
      </c>
      <c r="N782" s="64">
        <f>IFERROR(__xludf.DUMMYFUNCTION("IF(REGEXMATCH(M782, ""(?i)"" &amp; JOIN(""|"", SPLIT(""kalisil"", "" ""))), 1, 0)"),0.0)</f>
        <v>0</v>
      </c>
      <c r="O782" s="64" t="str">
        <f>vlookup(A782,'RVtools V2.1'!A:H,7,0)</f>
        <v>T1</v>
      </c>
      <c r="P782" s="64">
        <f>if(vlookup(A782,'RVtools V2.1'!A:H,5,0)="oui",1,0)</f>
        <v>1</v>
      </c>
      <c r="Q782" s="64">
        <f>ifna(vlookup(A782,vCPU!A:B,2,0),"Unknown")</f>
        <v>8</v>
      </c>
      <c r="R782" s="66">
        <f>ifna(vlookup(A782,vMemory!A:C,3,0),"Unknown")</f>
        <v>32</v>
      </c>
      <c r="S782" s="66">
        <f>ifna(vlookup(A782,vDisk!A:C,3,0),"Unknown")</f>
        <v>793</v>
      </c>
      <c r="T782" s="67" t="str">
        <f t="array" ref="T782">IFS(
   L782=1, "No Lift &amp; Shift",
   J782=1, XLOOKUP(A782, 'Infra Study'!A:A, 'Infra Study'!P:P),
   I782=1, "No Lift &amp; Shift",
   H782=1, "GKE",
   K782=1, "GCNV",
   G782=1, "Lift &amp; Shift Prod",
   TRUE, "Lift &amp; Shift Noprod"
)</f>
        <v>GKE</v>
      </c>
      <c r="U782" s="67">
        <f t="shared" si="7"/>
        <v>0</v>
      </c>
      <c r="V782" s="68">
        <f>if(T782="Lift &amp; Shift Noprod",if( Y782=0,Assumptions!$B$5, Assumptions!$B$4),if(T782="Lift &amp; Shift Prod",if(AND(N782=1,O782="T1"),Assumptions!$B$6,Assumptions!$B$4),0))</f>
        <v>0</v>
      </c>
      <c r="W782" s="62">
        <f>if(V782&lt;&gt;0,if(Q782="Unknown", Assumptions!$B$42,If(Q782&gt;1,Q782,2)),0)</f>
        <v>0</v>
      </c>
      <c r="X782" s="69">
        <f>if(V782&lt;&gt;0,if(R782="Unknown", Assumptions!$B$43,R782),0)</f>
        <v>0</v>
      </c>
      <c r="Y782" s="68">
        <f t="shared" si="8"/>
        <v>0</v>
      </c>
      <c r="Z782" s="68">
        <f>if(V782&lt;&gt;0,if(  S782="Unknown", Assumptions!$B$44,S782),0)</f>
        <v>0</v>
      </c>
      <c r="AA782" s="68">
        <f>if(V782 ="N2",ifna(vlookup(W782&amp;"-"&amp;X782,'Ref. VM'!A:B,2,0),"Custom"),if(V782 ="E2" , ifna(vlookup(W782&amp;"-"&amp;X782,'Ref. VM'!D:E,2,0),"Custom"),if(V782="N2D",ifna(vlookup(W782&amp;"-"&amp;X782,'Ref. VM'!G:H,2,0),"Custom"),if(V782="N4",ifna(vlookup(W782&amp;"-"&amp;X782,'Ref. VM'!J:K,2,0),"Custom"),0))))</f>
        <v>0</v>
      </c>
      <c r="AB782" s="67">
        <f t="shared" si="9"/>
        <v>0</v>
      </c>
      <c r="AC782" s="67">
        <f t="shared" si="10"/>
        <v>0</v>
      </c>
      <c r="AD782" s="67">
        <f t="shared" si="11"/>
        <v>0</v>
      </c>
      <c r="AE782" s="62">
        <f>if(T782="Lift &amp; Shift Prod",730,if(T782="Lift &amp; Shift Noprod",Assumptions!$B$3,0))</f>
        <v>0</v>
      </c>
      <c r="AF782" s="70">
        <f>if( U782=0,0,if(Y782=0, ((vlookup(AB782,'SKU Pricing'!A:B,Assumptions!$B$2,0)*W782)+(vlookup(AC782,'SKU Pricing'!A:B,Assumptions!$B$2,0)*X782))*AE782,((vlookup(AB782,'SKU Pricing'!A:B,Assumptions!$B$2,0)*W782)+(vlookup(AC782,'SKU Pricing'!A:B,Assumptions!$B$2,0)*(W782*8))+(vlookup(AD782,'SKU Pricing'!A:B,Assumptions!$B$2,0)*(X782-(W782*8))))*AE782))</f>
        <v>0</v>
      </c>
      <c r="AG782" s="67">
        <f t="shared" si="12"/>
        <v>0</v>
      </c>
      <c r="AH782" s="70">
        <f>ifna(vlookup(AG782,'SKU Pricing'!A:B,Assumptions!$B$2,0)*W782*AE782,0)</f>
        <v>0</v>
      </c>
      <c r="AI782" s="62" t="str">
        <f t="shared" si="13"/>
        <v/>
      </c>
      <c r="AJ782" s="62" t="str">
        <f>if(V782&lt;&gt;0, if(T782="Lift &amp; Shift Noprod",Assumptions!$B$9,if(V782=Assumptions!$B$6,Assumptions!$B$10,if(P782=1,Assumptions!$B$8,Assumptions!$B$7))),"")</f>
        <v/>
      </c>
      <c r="AK782" s="69">
        <f t="shared" si="14"/>
        <v>0</v>
      </c>
      <c r="AL782" s="69">
        <f>if(AJ782="Hyperdisk Balanced",Assumptions!$B$11,0)</f>
        <v>0</v>
      </c>
      <c r="AM782" s="69">
        <f>if(AJ782="Hyperdisk Balanced",Assumptions!$B$12,0)</f>
        <v>0</v>
      </c>
      <c r="AN782" s="70">
        <f>if(AK782=0,0,if(AJ782="Hyperdisk Balanced",vlookup(AK782&amp;" provisioned space",'SKU Pricing'!A:B,Assumptions!$B$2,0)*Z782+vlookup(AK782&amp;" provisioned IOPS",'SKU Pricing'!A:B,Assumptions!$B$2,0)*AL782*730+vlookup(AK782&amp;" provisioned throughput",'SKU Pricing'!A:B,Assumptions!$B$2,0)*AM782*730,vlookup(AK782,'SKU Pricing'!A:B,Assumptions!$B$2,0)*Z782))</f>
        <v>0</v>
      </c>
      <c r="AO782" s="70">
        <f t="shared" si="15"/>
        <v>0</v>
      </c>
      <c r="AP782" s="71">
        <f t="shared" si="16"/>
        <v>0</v>
      </c>
      <c r="AQ782" s="70">
        <f>ifna(vlookup(AP782,'SKU Pricing'!A:B,Assumptions!$B$2,0)*AE782,0)</f>
        <v>0</v>
      </c>
      <c r="AR782" s="72">
        <v>0.0</v>
      </c>
    </row>
    <row r="783">
      <c r="A783" s="61" t="s">
        <v>924</v>
      </c>
      <c r="B783" s="62" t="str">
        <f>ifna(if(vlookup(A783,vOS!A:B,2,0)="","Unknown",vlookup(A783,vOS!A:B,2,0)),"Unknown")</f>
        <v>Ubuntu Linux (64-bit)</v>
      </c>
      <c r="C783" s="62">
        <f>vlookup(B783,'OS Study'!A:D,2,0)</f>
        <v>0</v>
      </c>
      <c r="D783" s="62" t="str">
        <f>vlookup(B783,'OS Study'!A:D,3,0)</f>
        <v>Linux</v>
      </c>
      <c r="E783" s="62" t="str">
        <f>vlookup(B783,'OS Study'!A:D,4,0)</f>
        <v>Ubuntu</v>
      </c>
      <c r="F783" s="63" t="str">
        <f>vlookup(B783,'OS Study'!A:E,5,0)</f>
        <v/>
      </c>
      <c r="G783" s="62">
        <f>IF(vlookup(A783,'RVtools V2.1'!A:J,4,0)="non",0,1)</f>
        <v>1</v>
      </c>
      <c r="H783" s="62">
        <f>if(vlookup(A783,'RVtools V2.1'!A:K,11,0)="kube",1,0)</f>
        <v>1</v>
      </c>
      <c r="I783" s="62">
        <f t="shared" si="5"/>
        <v>0</v>
      </c>
      <c r="J783" s="62">
        <f>ifna(vlookup(A783,'Infra Study'!A:Q,17,0),0)</f>
        <v>0</v>
      </c>
      <c r="K783" s="64">
        <f>IFERROR(__xludf.DUMMYFUNCTION("N(REGEXMATCH(VLOOKUP(A783, 'RVtools V2.1'!A:H, 8, 0), ""^Serveur de fichiers""))"),0.0)</f>
        <v>0</v>
      </c>
      <c r="L783" s="64">
        <f t="shared" si="6"/>
        <v>0</v>
      </c>
      <c r="M783" s="67" t="str">
        <f>ifna(vlookup(A783,'RVtools V2.1'!A:I,8,0),"N/A")</f>
        <v>K8S-HDS-STORAGE</v>
      </c>
      <c r="N783" s="64">
        <f>IFERROR(__xludf.DUMMYFUNCTION("IF(REGEXMATCH(M783, ""(?i)"" &amp; JOIN(""|"", SPLIT(""kalisil"", "" ""))), 1, 0)"),0.0)</f>
        <v>0</v>
      </c>
      <c r="O783" s="64" t="str">
        <f>vlookup(A783,'RVtools V2.1'!A:H,7,0)</f>
        <v>T1</v>
      </c>
      <c r="P783" s="64">
        <f>if(vlookup(A783,'RVtools V2.1'!A:H,5,0)="oui",1,0)</f>
        <v>1</v>
      </c>
      <c r="Q783" s="64">
        <f>ifna(vlookup(A783,vCPU!A:B,2,0),"Unknown")</f>
        <v>8</v>
      </c>
      <c r="R783" s="66">
        <f>ifna(vlookup(A783,vMemory!A:C,3,0),"Unknown")</f>
        <v>32</v>
      </c>
      <c r="S783" s="66">
        <f>ifna(vlookup(A783,vDisk!A:C,3,0),"Unknown")</f>
        <v>793</v>
      </c>
      <c r="T783" s="67" t="str">
        <f t="array" ref="T783">IFS(
   L783=1, "No Lift &amp; Shift",
   J783=1, XLOOKUP(A783, 'Infra Study'!A:A, 'Infra Study'!P:P),
   I783=1, "No Lift &amp; Shift",
   H783=1, "GKE",
   K783=1, "GCNV",
   G783=1, "Lift &amp; Shift Prod",
   TRUE, "Lift &amp; Shift Noprod"
)</f>
        <v>GKE</v>
      </c>
      <c r="U783" s="67">
        <f t="shared" si="7"/>
        <v>0</v>
      </c>
      <c r="V783" s="68">
        <f>if(T783="Lift &amp; Shift Noprod",if( Y783=0,Assumptions!$B$5, Assumptions!$B$4),if(T783="Lift &amp; Shift Prod",if(AND(N783=1,O783="T1"),Assumptions!$B$6,Assumptions!$B$4),0))</f>
        <v>0</v>
      </c>
      <c r="W783" s="62">
        <f>if(V783&lt;&gt;0,if(Q783="Unknown", Assumptions!$B$42,If(Q783&gt;1,Q783,2)),0)</f>
        <v>0</v>
      </c>
      <c r="X783" s="69">
        <f>if(V783&lt;&gt;0,if(R783="Unknown", Assumptions!$B$43,R783),0)</f>
        <v>0</v>
      </c>
      <c r="Y783" s="68">
        <f t="shared" si="8"/>
        <v>0</v>
      </c>
      <c r="Z783" s="68">
        <f>if(V783&lt;&gt;0,if(  S783="Unknown", Assumptions!$B$44,S783),0)</f>
        <v>0</v>
      </c>
      <c r="AA783" s="68">
        <f>if(V783 ="N2",ifna(vlookup(W783&amp;"-"&amp;X783,'Ref. VM'!A:B,2,0),"Custom"),if(V783 ="E2" , ifna(vlookup(W783&amp;"-"&amp;X783,'Ref. VM'!D:E,2,0),"Custom"),if(V783="N2D",ifna(vlookup(W783&amp;"-"&amp;X783,'Ref. VM'!G:H,2,0),"Custom"),if(V783="N4",ifna(vlookup(W783&amp;"-"&amp;X783,'Ref. VM'!J:K,2,0),"Custom"),0))))</f>
        <v>0</v>
      </c>
      <c r="AB783" s="67">
        <f t="shared" si="9"/>
        <v>0</v>
      </c>
      <c r="AC783" s="67">
        <f t="shared" si="10"/>
        <v>0</v>
      </c>
      <c r="AD783" s="67">
        <f t="shared" si="11"/>
        <v>0</v>
      </c>
      <c r="AE783" s="62">
        <f>if(T783="Lift &amp; Shift Prod",730,if(T783="Lift &amp; Shift Noprod",Assumptions!$B$3,0))</f>
        <v>0</v>
      </c>
      <c r="AF783" s="70">
        <f>if( U783=0,0,if(Y783=0, ((vlookup(AB783,'SKU Pricing'!A:B,Assumptions!$B$2,0)*W783)+(vlookup(AC783,'SKU Pricing'!A:B,Assumptions!$B$2,0)*X783))*AE783,((vlookup(AB783,'SKU Pricing'!A:B,Assumptions!$B$2,0)*W783)+(vlookup(AC783,'SKU Pricing'!A:B,Assumptions!$B$2,0)*(W783*8))+(vlookup(AD783,'SKU Pricing'!A:B,Assumptions!$B$2,0)*(X783-(W783*8))))*AE783))</f>
        <v>0</v>
      </c>
      <c r="AG783" s="67">
        <f t="shared" si="12"/>
        <v>0</v>
      </c>
      <c r="AH783" s="70">
        <f>ifna(vlookup(AG783,'SKU Pricing'!A:B,Assumptions!$B$2,0)*W783*AE783,0)</f>
        <v>0</v>
      </c>
      <c r="AI783" s="62" t="str">
        <f t="shared" si="13"/>
        <v/>
      </c>
      <c r="AJ783" s="62" t="str">
        <f>if(V783&lt;&gt;0, if(T783="Lift &amp; Shift Noprod",Assumptions!$B$9,if(V783=Assumptions!$B$6,Assumptions!$B$10,if(P783=1,Assumptions!$B$8,Assumptions!$B$7))),"")</f>
        <v/>
      </c>
      <c r="AK783" s="69">
        <f t="shared" si="14"/>
        <v>0</v>
      </c>
      <c r="AL783" s="69">
        <f>if(AJ783="Hyperdisk Balanced",Assumptions!$B$11,0)</f>
        <v>0</v>
      </c>
      <c r="AM783" s="69">
        <f>if(AJ783="Hyperdisk Balanced",Assumptions!$B$12,0)</f>
        <v>0</v>
      </c>
      <c r="AN783" s="70">
        <f>if(AK783=0,0,if(AJ783="Hyperdisk Balanced",vlookup(AK783&amp;" provisioned space",'SKU Pricing'!A:B,Assumptions!$B$2,0)*Z783+vlookup(AK783&amp;" provisioned IOPS",'SKU Pricing'!A:B,Assumptions!$B$2,0)*AL783*730+vlookup(AK783&amp;" provisioned throughput",'SKU Pricing'!A:B,Assumptions!$B$2,0)*AM783*730,vlookup(AK783,'SKU Pricing'!A:B,Assumptions!$B$2,0)*Z783))</f>
        <v>0</v>
      </c>
      <c r="AO783" s="70">
        <f t="shared" si="15"/>
        <v>0</v>
      </c>
      <c r="AP783" s="71">
        <f t="shared" si="16"/>
        <v>0</v>
      </c>
      <c r="AQ783" s="70">
        <f>ifna(vlookup(AP783,'SKU Pricing'!A:B,Assumptions!$B$2,0)*AE783,0)</f>
        <v>0</v>
      </c>
      <c r="AR783" s="72">
        <v>0.0</v>
      </c>
    </row>
    <row r="784">
      <c r="A784" s="61" t="s">
        <v>925</v>
      </c>
      <c r="B784" s="62" t="str">
        <f>ifna(if(vlookup(A784,vOS!A:B,2,0)="","Unknown",vlookup(A784,vOS!A:B,2,0)),"Unknown")</f>
        <v>Ubuntu Linux (64-bit)</v>
      </c>
      <c r="C784" s="62">
        <f>vlookup(B784,'OS Study'!A:D,2,0)</f>
        <v>0</v>
      </c>
      <c r="D784" s="62" t="str">
        <f>vlookup(B784,'OS Study'!A:D,3,0)</f>
        <v>Linux</v>
      </c>
      <c r="E784" s="62" t="str">
        <f>vlookup(B784,'OS Study'!A:D,4,0)</f>
        <v>Ubuntu</v>
      </c>
      <c r="F784" s="63" t="str">
        <f>vlookup(B784,'OS Study'!A:E,5,0)</f>
        <v/>
      </c>
      <c r="G784" s="62">
        <f>IF(vlookup(A784,'RVtools V2.1'!A:J,4,0)="non",0,1)</f>
        <v>1</v>
      </c>
      <c r="H784" s="62">
        <f>if(vlookup(A784,'RVtools V2.1'!A:K,11,0)="kube",1,0)</f>
        <v>1</v>
      </c>
      <c r="I784" s="62">
        <f t="shared" si="5"/>
        <v>0</v>
      </c>
      <c r="J784" s="62">
        <f>ifna(vlookup(A784,'Infra Study'!A:Q,17,0),0)</f>
        <v>0</v>
      </c>
      <c r="K784" s="64">
        <f>IFERROR(__xludf.DUMMYFUNCTION("N(REGEXMATCH(VLOOKUP(A784, 'RVtools V2.1'!A:H, 8, 0), ""^Serveur de fichiers""))"),0.0)</f>
        <v>0</v>
      </c>
      <c r="L784" s="64">
        <f t="shared" si="6"/>
        <v>0</v>
      </c>
      <c r="M784" s="67" t="str">
        <f>ifna(vlookup(A784,'RVtools V2.1'!A:I,8,0),"N/A")</f>
        <v>K8S-DIGITAL-PROD</v>
      </c>
      <c r="N784" s="64">
        <f>IFERROR(__xludf.DUMMYFUNCTION("IF(REGEXMATCH(M784, ""(?i)"" &amp; JOIN(""|"", SPLIT(""kalisil"", "" ""))), 1, 0)"),0.0)</f>
        <v>0</v>
      </c>
      <c r="O784" s="64" t="str">
        <f>vlookup(A784,'RVtools V2.1'!A:H,7,0)</f>
        <v>T1</v>
      </c>
      <c r="P784" s="64">
        <f>if(vlookup(A784,'RVtools V2.1'!A:H,5,0)="oui",1,0)</f>
        <v>1</v>
      </c>
      <c r="Q784" s="64">
        <f>ifna(vlookup(A784,vCPU!A:B,2,0),"Unknown")</f>
        <v>24</v>
      </c>
      <c r="R784" s="66">
        <f>ifna(vlookup(A784,vMemory!A:C,3,0),"Unknown")</f>
        <v>48</v>
      </c>
      <c r="S784" s="66">
        <f>ifna(vlookup(A784,vDisk!A:C,3,0),"Unknown")</f>
        <v>212</v>
      </c>
      <c r="T784" s="67" t="str">
        <f t="array" ref="T784">IFS(
   L784=1, "No Lift &amp; Shift",
   J784=1, XLOOKUP(A784, 'Infra Study'!A:A, 'Infra Study'!P:P),
   I784=1, "No Lift &amp; Shift",
   H784=1, "GKE",
   K784=1, "GCNV",
   G784=1, "Lift &amp; Shift Prod",
   TRUE, "Lift &amp; Shift Noprod"
)</f>
        <v>GKE</v>
      </c>
      <c r="U784" s="67">
        <f t="shared" si="7"/>
        <v>0</v>
      </c>
      <c r="V784" s="68">
        <f>if(T784="Lift &amp; Shift Noprod",if( Y784=0,Assumptions!$B$5, Assumptions!$B$4),if(T784="Lift &amp; Shift Prod",if(AND(N784=1,O784="T1"),Assumptions!$B$6,Assumptions!$B$4),0))</f>
        <v>0</v>
      </c>
      <c r="W784" s="62">
        <f>if(V784&lt;&gt;0,if(Q784="Unknown", Assumptions!$B$42,If(Q784&gt;1,Q784,2)),0)</f>
        <v>0</v>
      </c>
      <c r="X784" s="69">
        <f>if(V784&lt;&gt;0,if(R784="Unknown", Assumptions!$B$43,R784),0)</f>
        <v>0</v>
      </c>
      <c r="Y784" s="68">
        <f t="shared" si="8"/>
        <v>0</v>
      </c>
      <c r="Z784" s="68">
        <f>if(V784&lt;&gt;0,if(  S784="Unknown", Assumptions!$B$44,S784),0)</f>
        <v>0</v>
      </c>
      <c r="AA784" s="68">
        <f>if(V784 ="N2",ifna(vlookup(W784&amp;"-"&amp;X784,'Ref. VM'!A:B,2,0),"Custom"),if(V784 ="E2" , ifna(vlookup(W784&amp;"-"&amp;X784,'Ref. VM'!D:E,2,0),"Custom"),if(V784="N2D",ifna(vlookup(W784&amp;"-"&amp;X784,'Ref. VM'!G:H,2,0),"Custom"),if(V784="N4",ifna(vlookup(W784&amp;"-"&amp;X784,'Ref. VM'!J:K,2,0),"Custom"),0))))</f>
        <v>0</v>
      </c>
      <c r="AB784" s="67">
        <f t="shared" si="9"/>
        <v>0</v>
      </c>
      <c r="AC784" s="67">
        <f t="shared" si="10"/>
        <v>0</v>
      </c>
      <c r="AD784" s="67">
        <f t="shared" si="11"/>
        <v>0</v>
      </c>
      <c r="AE784" s="62">
        <f>if(T784="Lift &amp; Shift Prod",730,if(T784="Lift &amp; Shift Noprod",Assumptions!$B$3,0))</f>
        <v>0</v>
      </c>
      <c r="AF784" s="70">
        <f>if( U784=0,0,if(Y784=0, ((vlookup(AB784,'SKU Pricing'!A:B,Assumptions!$B$2,0)*W784)+(vlookup(AC784,'SKU Pricing'!A:B,Assumptions!$B$2,0)*X784))*AE784,((vlookup(AB784,'SKU Pricing'!A:B,Assumptions!$B$2,0)*W784)+(vlookup(AC784,'SKU Pricing'!A:B,Assumptions!$B$2,0)*(W784*8))+(vlookup(AD784,'SKU Pricing'!A:B,Assumptions!$B$2,0)*(X784-(W784*8))))*AE784))</f>
        <v>0</v>
      </c>
      <c r="AG784" s="67">
        <f t="shared" si="12"/>
        <v>0</v>
      </c>
      <c r="AH784" s="70">
        <f>ifna(vlookup(AG784,'SKU Pricing'!A:B,Assumptions!$B$2,0)*W784*AE784,0)</f>
        <v>0</v>
      </c>
      <c r="AI784" s="62" t="str">
        <f t="shared" si="13"/>
        <v/>
      </c>
      <c r="AJ784" s="62" t="str">
        <f>if(V784&lt;&gt;0, if(T784="Lift &amp; Shift Noprod",Assumptions!$B$9,if(V784=Assumptions!$B$6,Assumptions!$B$10,if(P784=1,Assumptions!$B$8,Assumptions!$B$7))),"")</f>
        <v/>
      </c>
      <c r="AK784" s="69">
        <f t="shared" si="14"/>
        <v>0</v>
      </c>
      <c r="AL784" s="69">
        <f>if(AJ784="Hyperdisk Balanced",Assumptions!$B$11,0)</f>
        <v>0</v>
      </c>
      <c r="AM784" s="69">
        <f>if(AJ784="Hyperdisk Balanced",Assumptions!$B$12,0)</f>
        <v>0</v>
      </c>
      <c r="AN784" s="70">
        <f>if(AK784=0,0,if(AJ784="Hyperdisk Balanced",vlookup(AK784&amp;" provisioned space",'SKU Pricing'!A:B,Assumptions!$B$2,0)*Z784+vlookup(AK784&amp;" provisioned IOPS",'SKU Pricing'!A:B,Assumptions!$B$2,0)*AL784*730+vlookup(AK784&amp;" provisioned throughput",'SKU Pricing'!A:B,Assumptions!$B$2,0)*AM784*730,vlookup(AK784,'SKU Pricing'!A:B,Assumptions!$B$2,0)*Z784))</f>
        <v>0</v>
      </c>
      <c r="AO784" s="70">
        <f t="shared" si="15"/>
        <v>0</v>
      </c>
      <c r="AP784" s="71">
        <f t="shared" si="16"/>
        <v>0</v>
      </c>
      <c r="AQ784" s="70">
        <f>ifna(vlookup(AP784,'SKU Pricing'!A:B,Assumptions!$B$2,0)*AE784,0)</f>
        <v>0</v>
      </c>
      <c r="AR784" s="72">
        <v>0.0</v>
      </c>
    </row>
    <row r="785">
      <c r="A785" s="61" t="s">
        <v>926</v>
      </c>
      <c r="B785" s="62" t="str">
        <f>ifna(if(vlookup(A785,vOS!A:B,2,0)="","Unknown",vlookup(A785,vOS!A:B,2,0)),"Unknown")</f>
        <v>Ubuntu Linux (64-bit)</v>
      </c>
      <c r="C785" s="62">
        <f>vlookup(B785,'OS Study'!A:D,2,0)</f>
        <v>0</v>
      </c>
      <c r="D785" s="62" t="str">
        <f>vlookup(B785,'OS Study'!A:D,3,0)</f>
        <v>Linux</v>
      </c>
      <c r="E785" s="62" t="str">
        <f>vlookup(B785,'OS Study'!A:D,4,0)</f>
        <v>Ubuntu</v>
      </c>
      <c r="F785" s="63" t="str">
        <f>vlookup(B785,'OS Study'!A:E,5,0)</f>
        <v/>
      </c>
      <c r="G785" s="62">
        <f>IF(vlookup(A785,'RVtools V2.1'!A:J,4,0)="non",0,1)</f>
        <v>1</v>
      </c>
      <c r="H785" s="62">
        <f>if(vlookup(A785,'RVtools V2.1'!A:K,11,0)="kube",1,0)</f>
        <v>1</v>
      </c>
      <c r="I785" s="62">
        <f t="shared" si="5"/>
        <v>0</v>
      </c>
      <c r="J785" s="62">
        <f>ifna(vlookup(A785,'Infra Study'!A:Q,17,0),0)</f>
        <v>0</v>
      </c>
      <c r="K785" s="64">
        <f>IFERROR(__xludf.DUMMYFUNCTION("N(REGEXMATCH(VLOOKUP(A785, 'RVtools V2.1'!A:H, 8, 0), ""^Serveur de fichiers""))"),0.0)</f>
        <v>0</v>
      </c>
      <c r="L785" s="64">
        <f t="shared" si="6"/>
        <v>0</v>
      </c>
      <c r="M785" s="67" t="str">
        <f>ifna(vlookup(A785,'RVtools V2.1'!A:I,8,0),"N/A")</f>
        <v>K8S-DIGITAL-PROD</v>
      </c>
      <c r="N785" s="64">
        <f>IFERROR(__xludf.DUMMYFUNCTION("IF(REGEXMATCH(M785, ""(?i)"" &amp; JOIN(""|"", SPLIT(""kalisil"", "" ""))), 1, 0)"),0.0)</f>
        <v>0</v>
      </c>
      <c r="O785" s="64" t="str">
        <f>vlookup(A785,'RVtools V2.1'!A:H,7,0)</f>
        <v>T1</v>
      </c>
      <c r="P785" s="64">
        <f>if(vlookup(A785,'RVtools V2.1'!A:H,5,0)="oui",1,0)</f>
        <v>1</v>
      </c>
      <c r="Q785" s="64">
        <f>ifna(vlookup(A785,vCPU!A:B,2,0),"Unknown")</f>
        <v>24</v>
      </c>
      <c r="R785" s="66">
        <f>ifna(vlookup(A785,vMemory!A:C,3,0),"Unknown")</f>
        <v>48</v>
      </c>
      <c r="S785" s="66">
        <f>ifna(vlookup(A785,vDisk!A:C,3,0),"Unknown")</f>
        <v>212</v>
      </c>
      <c r="T785" s="67" t="str">
        <f t="array" ref="T785">IFS(
   L785=1, "No Lift &amp; Shift",
   J785=1, XLOOKUP(A785, 'Infra Study'!A:A, 'Infra Study'!P:P),
   I785=1, "No Lift &amp; Shift",
   H785=1, "GKE",
   K785=1, "GCNV",
   G785=1, "Lift &amp; Shift Prod",
   TRUE, "Lift &amp; Shift Noprod"
)</f>
        <v>GKE</v>
      </c>
      <c r="U785" s="67">
        <f t="shared" si="7"/>
        <v>0</v>
      </c>
      <c r="V785" s="68">
        <f>if(T785="Lift &amp; Shift Noprod",if( Y785=0,Assumptions!$B$5, Assumptions!$B$4),if(T785="Lift &amp; Shift Prod",if(AND(N785=1,O785="T1"),Assumptions!$B$6,Assumptions!$B$4),0))</f>
        <v>0</v>
      </c>
      <c r="W785" s="62">
        <f>if(V785&lt;&gt;0,if(Q785="Unknown", Assumptions!$B$42,If(Q785&gt;1,Q785,2)),0)</f>
        <v>0</v>
      </c>
      <c r="X785" s="69">
        <f>if(V785&lt;&gt;0,if(R785="Unknown", Assumptions!$B$43,R785),0)</f>
        <v>0</v>
      </c>
      <c r="Y785" s="68">
        <f t="shared" si="8"/>
        <v>0</v>
      </c>
      <c r="Z785" s="68">
        <f>if(V785&lt;&gt;0,if(  S785="Unknown", Assumptions!$B$44,S785),0)</f>
        <v>0</v>
      </c>
      <c r="AA785" s="68">
        <f>if(V785 ="N2",ifna(vlookup(W785&amp;"-"&amp;X785,'Ref. VM'!A:B,2,0),"Custom"),if(V785 ="E2" , ifna(vlookup(W785&amp;"-"&amp;X785,'Ref. VM'!D:E,2,0),"Custom"),if(V785="N2D",ifna(vlookup(W785&amp;"-"&amp;X785,'Ref. VM'!G:H,2,0),"Custom"),if(V785="N4",ifna(vlookup(W785&amp;"-"&amp;X785,'Ref. VM'!J:K,2,0),"Custom"),0))))</f>
        <v>0</v>
      </c>
      <c r="AB785" s="67">
        <f t="shared" si="9"/>
        <v>0</v>
      </c>
      <c r="AC785" s="67">
        <f t="shared" si="10"/>
        <v>0</v>
      </c>
      <c r="AD785" s="67">
        <f t="shared" si="11"/>
        <v>0</v>
      </c>
      <c r="AE785" s="62">
        <f>if(T785="Lift &amp; Shift Prod",730,if(T785="Lift &amp; Shift Noprod",Assumptions!$B$3,0))</f>
        <v>0</v>
      </c>
      <c r="AF785" s="70">
        <f>if( U785=0,0,if(Y785=0, ((vlookup(AB785,'SKU Pricing'!A:B,Assumptions!$B$2,0)*W785)+(vlookup(AC785,'SKU Pricing'!A:B,Assumptions!$B$2,0)*X785))*AE785,((vlookup(AB785,'SKU Pricing'!A:B,Assumptions!$B$2,0)*W785)+(vlookup(AC785,'SKU Pricing'!A:B,Assumptions!$B$2,0)*(W785*8))+(vlookup(AD785,'SKU Pricing'!A:B,Assumptions!$B$2,0)*(X785-(W785*8))))*AE785))</f>
        <v>0</v>
      </c>
      <c r="AG785" s="67">
        <f t="shared" si="12"/>
        <v>0</v>
      </c>
      <c r="AH785" s="70">
        <f>ifna(vlookup(AG785,'SKU Pricing'!A:B,Assumptions!$B$2,0)*W785*AE785,0)</f>
        <v>0</v>
      </c>
      <c r="AI785" s="62" t="str">
        <f t="shared" si="13"/>
        <v/>
      </c>
      <c r="AJ785" s="62" t="str">
        <f>if(V785&lt;&gt;0, if(T785="Lift &amp; Shift Noprod",Assumptions!$B$9,if(V785=Assumptions!$B$6,Assumptions!$B$10,if(P785=1,Assumptions!$B$8,Assumptions!$B$7))),"")</f>
        <v/>
      </c>
      <c r="AK785" s="69">
        <f t="shared" si="14"/>
        <v>0</v>
      </c>
      <c r="AL785" s="69">
        <f>if(AJ785="Hyperdisk Balanced",Assumptions!$B$11,0)</f>
        <v>0</v>
      </c>
      <c r="AM785" s="69">
        <f>if(AJ785="Hyperdisk Balanced",Assumptions!$B$12,0)</f>
        <v>0</v>
      </c>
      <c r="AN785" s="70">
        <f>if(AK785=0,0,if(AJ785="Hyperdisk Balanced",vlookup(AK785&amp;" provisioned space",'SKU Pricing'!A:B,Assumptions!$B$2,0)*Z785+vlookup(AK785&amp;" provisioned IOPS",'SKU Pricing'!A:B,Assumptions!$B$2,0)*AL785*730+vlookup(AK785&amp;" provisioned throughput",'SKU Pricing'!A:B,Assumptions!$B$2,0)*AM785*730,vlookup(AK785,'SKU Pricing'!A:B,Assumptions!$B$2,0)*Z785))</f>
        <v>0</v>
      </c>
      <c r="AO785" s="70">
        <f t="shared" si="15"/>
        <v>0</v>
      </c>
      <c r="AP785" s="71">
        <f t="shared" si="16"/>
        <v>0</v>
      </c>
      <c r="AQ785" s="70">
        <f>ifna(vlookup(AP785,'SKU Pricing'!A:B,Assumptions!$B$2,0)*AE785,0)</f>
        <v>0</v>
      </c>
      <c r="AR785" s="72">
        <v>0.0</v>
      </c>
    </row>
    <row r="786">
      <c r="A786" s="61" t="s">
        <v>927</v>
      </c>
      <c r="B786" s="62" t="str">
        <f>ifna(if(vlookup(A786,vOS!A:B,2,0)="","Unknown",vlookup(A786,vOS!A:B,2,0)),"Unknown")</f>
        <v>Ubuntu Linux (64-bit)</v>
      </c>
      <c r="C786" s="62">
        <f>vlookup(B786,'OS Study'!A:D,2,0)</f>
        <v>0</v>
      </c>
      <c r="D786" s="62" t="str">
        <f>vlookup(B786,'OS Study'!A:D,3,0)</f>
        <v>Linux</v>
      </c>
      <c r="E786" s="62" t="str">
        <f>vlookup(B786,'OS Study'!A:D,4,0)</f>
        <v>Ubuntu</v>
      </c>
      <c r="F786" s="63" t="str">
        <f>vlookup(B786,'OS Study'!A:E,5,0)</f>
        <v/>
      </c>
      <c r="G786" s="62">
        <f>IF(vlookup(A786,'RVtools V2.1'!A:J,4,0)="non",0,1)</f>
        <v>1</v>
      </c>
      <c r="H786" s="62">
        <f>if(vlookup(A786,'RVtools V2.1'!A:K,11,0)="kube",1,0)</f>
        <v>1</v>
      </c>
      <c r="I786" s="62">
        <f t="shared" si="5"/>
        <v>0</v>
      </c>
      <c r="J786" s="62">
        <f>ifna(vlookup(A786,'Infra Study'!A:Q,17,0),0)</f>
        <v>0</v>
      </c>
      <c r="K786" s="64">
        <f>IFERROR(__xludf.DUMMYFUNCTION("N(REGEXMATCH(VLOOKUP(A786, 'RVtools V2.1'!A:H, 8, 0), ""^Serveur de fichiers""))"),0.0)</f>
        <v>0</v>
      </c>
      <c r="L786" s="64">
        <f t="shared" si="6"/>
        <v>0</v>
      </c>
      <c r="M786" s="67" t="str">
        <f>ifna(vlookup(A786,'RVtools V2.1'!A:I,8,0),"N/A")</f>
        <v>K8S-DIGITAL-PROD</v>
      </c>
      <c r="N786" s="64">
        <f>IFERROR(__xludf.DUMMYFUNCTION("IF(REGEXMATCH(M786, ""(?i)"" &amp; JOIN(""|"", SPLIT(""kalisil"", "" ""))), 1, 0)"),0.0)</f>
        <v>0</v>
      </c>
      <c r="O786" s="64" t="str">
        <f>vlookup(A786,'RVtools V2.1'!A:H,7,0)</f>
        <v>T1</v>
      </c>
      <c r="P786" s="64">
        <f>if(vlookup(A786,'RVtools V2.1'!A:H,5,0)="oui",1,0)</f>
        <v>1</v>
      </c>
      <c r="Q786" s="64">
        <f>ifna(vlookup(A786,vCPU!A:B,2,0),"Unknown")</f>
        <v>24</v>
      </c>
      <c r="R786" s="66">
        <f>ifna(vlookup(A786,vMemory!A:C,3,0),"Unknown")</f>
        <v>48</v>
      </c>
      <c r="S786" s="66">
        <f>ifna(vlookup(A786,vDisk!A:C,3,0),"Unknown")</f>
        <v>212</v>
      </c>
      <c r="T786" s="67" t="str">
        <f t="array" ref="T786">IFS(
   L786=1, "No Lift &amp; Shift",
   J786=1, XLOOKUP(A786, 'Infra Study'!A:A, 'Infra Study'!P:P),
   I786=1, "No Lift &amp; Shift",
   H786=1, "GKE",
   K786=1, "GCNV",
   G786=1, "Lift &amp; Shift Prod",
   TRUE, "Lift &amp; Shift Noprod"
)</f>
        <v>GKE</v>
      </c>
      <c r="U786" s="67">
        <f t="shared" si="7"/>
        <v>0</v>
      </c>
      <c r="V786" s="68">
        <f>if(T786="Lift &amp; Shift Noprod",if( Y786=0,Assumptions!$B$5, Assumptions!$B$4),if(T786="Lift &amp; Shift Prod",if(AND(N786=1,O786="T1"),Assumptions!$B$6,Assumptions!$B$4),0))</f>
        <v>0</v>
      </c>
      <c r="W786" s="62">
        <f>if(V786&lt;&gt;0,if(Q786="Unknown", Assumptions!$B$42,If(Q786&gt;1,Q786,2)),0)</f>
        <v>0</v>
      </c>
      <c r="X786" s="69">
        <f>if(V786&lt;&gt;0,if(R786="Unknown", Assumptions!$B$43,R786),0)</f>
        <v>0</v>
      </c>
      <c r="Y786" s="68">
        <f t="shared" si="8"/>
        <v>0</v>
      </c>
      <c r="Z786" s="68">
        <f>if(V786&lt;&gt;0,if(  S786="Unknown", Assumptions!$B$44,S786),0)</f>
        <v>0</v>
      </c>
      <c r="AA786" s="68">
        <f>if(V786 ="N2",ifna(vlookup(W786&amp;"-"&amp;X786,'Ref. VM'!A:B,2,0),"Custom"),if(V786 ="E2" , ifna(vlookup(W786&amp;"-"&amp;X786,'Ref. VM'!D:E,2,0),"Custom"),if(V786="N2D",ifna(vlookup(W786&amp;"-"&amp;X786,'Ref. VM'!G:H,2,0),"Custom"),if(V786="N4",ifna(vlookup(W786&amp;"-"&amp;X786,'Ref. VM'!J:K,2,0),"Custom"),0))))</f>
        <v>0</v>
      </c>
      <c r="AB786" s="67">
        <f t="shared" si="9"/>
        <v>0</v>
      </c>
      <c r="AC786" s="67">
        <f t="shared" si="10"/>
        <v>0</v>
      </c>
      <c r="AD786" s="67">
        <f t="shared" si="11"/>
        <v>0</v>
      </c>
      <c r="AE786" s="62">
        <f>if(T786="Lift &amp; Shift Prod",730,if(T786="Lift &amp; Shift Noprod",Assumptions!$B$3,0))</f>
        <v>0</v>
      </c>
      <c r="AF786" s="70">
        <f>if( U786=0,0,if(Y786=0, ((vlookup(AB786,'SKU Pricing'!A:B,Assumptions!$B$2,0)*W786)+(vlookup(AC786,'SKU Pricing'!A:B,Assumptions!$B$2,0)*X786))*AE786,((vlookup(AB786,'SKU Pricing'!A:B,Assumptions!$B$2,0)*W786)+(vlookup(AC786,'SKU Pricing'!A:B,Assumptions!$B$2,0)*(W786*8))+(vlookup(AD786,'SKU Pricing'!A:B,Assumptions!$B$2,0)*(X786-(W786*8))))*AE786))</f>
        <v>0</v>
      </c>
      <c r="AG786" s="67">
        <f t="shared" si="12"/>
        <v>0</v>
      </c>
      <c r="AH786" s="70">
        <f>ifna(vlookup(AG786,'SKU Pricing'!A:B,Assumptions!$B$2,0)*W786*AE786,0)</f>
        <v>0</v>
      </c>
      <c r="AI786" s="62" t="str">
        <f t="shared" si="13"/>
        <v/>
      </c>
      <c r="AJ786" s="62" t="str">
        <f>if(V786&lt;&gt;0, if(T786="Lift &amp; Shift Noprod",Assumptions!$B$9,if(V786=Assumptions!$B$6,Assumptions!$B$10,if(P786=1,Assumptions!$B$8,Assumptions!$B$7))),"")</f>
        <v/>
      </c>
      <c r="AK786" s="69">
        <f t="shared" si="14"/>
        <v>0</v>
      </c>
      <c r="AL786" s="69">
        <f>if(AJ786="Hyperdisk Balanced",Assumptions!$B$11,0)</f>
        <v>0</v>
      </c>
      <c r="AM786" s="69">
        <f>if(AJ786="Hyperdisk Balanced",Assumptions!$B$12,0)</f>
        <v>0</v>
      </c>
      <c r="AN786" s="70">
        <f>if(AK786=0,0,if(AJ786="Hyperdisk Balanced",vlookup(AK786&amp;" provisioned space",'SKU Pricing'!A:B,Assumptions!$B$2,0)*Z786+vlookup(AK786&amp;" provisioned IOPS",'SKU Pricing'!A:B,Assumptions!$B$2,0)*AL786*730+vlookup(AK786&amp;" provisioned throughput",'SKU Pricing'!A:B,Assumptions!$B$2,0)*AM786*730,vlookup(AK786,'SKU Pricing'!A:B,Assumptions!$B$2,0)*Z786))</f>
        <v>0</v>
      </c>
      <c r="AO786" s="70">
        <f t="shared" si="15"/>
        <v>0</v>
      </c>
      <c r="AP786" s="71">
        <f t="shared" si="16"/>
        <v>0</v>
      </c>
      <c r="AQ786" s="70">
        <f>ifna(vlookup(AP786,'SKU Pricing'!A:B,Assumptions!$B$2,0)*AE786,0)</f>
        <v>0</v>
      </c>
      <c r="AR786" s="72">
        <v>0.0</v>
      </c>
    </row>
    <row r="787">
      <c r="A787" s="61" t="s">
        <v>928</v>
      </c>
      <c r="B787" s="62" t="str">
        <f>ifna(if(vlookup(A787,vOS!A:B,2,0)="","Unknown",vlookup(A787,vOS!A:B,2,0)),"Unknown")</f>
        <v>Ubuntu Linux (64-bit)</v>
      </c>
      <c r="C787" s="62">
        <f>vlookup(B787,'OS Study'!A:D,2,0)</f>
        <v>0</v>
      </c>
      <c r="D787" s="62" t="str">
        <f>vlookup(B787,'OS Study'!A:D,3,0)</f>
        <v>Linux</v>
      </c>
      <c r="E787" s="62" t="str">
        <f>vlookup(B787,'OS Study'!A:D,4,0)</f>
        <v>Ubuntu</v>
      </c>
      <c r="F787" s="63" t="str">
        <f>vlookup(B787,'OS Study'!A:E,5,0)</f>
        <v/>
      </c>
      <c r="G787" s="62">
        <f>IF(vlookup(A787,'RVtools V2.1'!A:J,4,0)="non",0,1)</f>
        <v>1</v>
      </c>
      <c r="H787" s="62">
        <f>if(vlookup(A787,'RVtools V2.1'!A:K,11,0)="kube",1,0)</f>
        <v>1</v>
      </c>
      <c r="I787" s="62">
        <f t="shared" si="5"/>
        <v>0</v>
      </c>
      <c r="J787" s="62">
        <f>ifna(vlookup(A787,'Infra Study'!A:Q,17,0),0)</f>
        <v>0</v>
      </c>
      <c r="K787" s="64">
        <f>IFERROR(__xludf.DUMMYFUNCTION("N(REGEXMATCH(VLOOKUP(A787, 'RVtools V2.1'!A:H, 8, 0), ""^Serveur de fichiers""))"),0.0)</f>
        <v>0</v>
      </c>
      <c r="L787" s="64">
        <f t="shared" si="6"/>
        <v>0</v>
      </c>
      <c r="M787" s="67" t="str">
        <f>ifna(vlookup(A787,'RVtools V2.1'!A:I,8,0),"N/A")</f>
        <v>K8S-DIGITAL-PROD</v>
      </c>
      <c r="N787" s="64">
        <f>IFERROR(__xludf.DUMMYFUNCTION("IF(REGEXMATCH(M787, ""(?i)"" &amp; JOIN(""|"", SPLIT(""kalisil"", "" ""))), 1, 0)"),0.0)</f>
        <v>0</v>
      </c>
      <c r="O787" s="64" t="str">
        <f>vlookup(A787,'RVtools V2.1'!A:H,7,0)</f>
        <v>T1</v>
      </c>
      <c r="P787" s="64">
        <f>if(vlookup(A787,'RVtools V2.1'!A:H,5,0)="oui",1,0)</f>
        <v>1</v>
      </c>
      <c r="Q787" s="64">
        <f>ifna(vlookup(A787,vCPU!A:B,2,0),"Unknown")</f>
        <v>2</v>
      </c>
      <c r="R787" s="66">
        <f>ifna(vlookup(A787,vMemory!A:C,3,0),"Unknown")</f>
        <v>1</v>
      </c>
      <c r="S787" s="66">
        <f>ifna(vlookup(A787,vDisk!A:C,3,0),"Unknown")</f>
        <v>14</v>
      </c>
      <c r="T787" s="67" t="str">
        <f t="array" ref="T787">IFS(
   L787=1, "No Lift &amp; Shift",
   J787=1, XLOOKUP(A787, 'Infra Study'!A:A, 'Infra Study'!P:P),
   I787=1, "No Lift &amp; Shift",
   H787=1, "GKE",
   K787=1, "GCNV",
   G787=1, "Lift &amp; Shift Prod",
   TRUE, "Lift &amp; Shift Noprod"
)</f>
        <v>GKE</v>
      </c>
      <c r="U787" s="67">
        <f t="shared" si="7"/>
        <v>0</v>
      </c>
      <c r="V787" s="68">
        <f>if(T787="Lift &amp; Shift Noprod",if( Y787=0,Assumptions!$B$5, Assumptions!$B$4),if(T787="Lift &amp; Shift Prod",if(AND(N787=1,O787="T1"),Assumptions!$B$6,Assumptions!$B$4),0))</f>
        <v>0</v>
      </c>
      <c r="W787" s="62">
        <f>if(V787&lt;&gt;0,if(Q787="Unknown", Assumptions!$B$42,If(Q787&gt;1,Q787,2)),0)</f>
        <v>0</v>
      </c>
      <c r="X787" s="69">
        <f>if(V787&lt;&gt;0,if(R787="Unknown", Assumptions!$B$43,R787),0)</f>
        <v>0</v>
      </c>
      <c r="Y787" s="68">
        <f t="shared" si="8"/>
        <v>0</v>
      </c>
      <c r="Z787" s="68">
        <f>if(V787&lt;&gt;0,if(  S787="Unknown", Assumptions!$B$44,S787),0)</f>
        <v>0</v>
      </c>
      <c r="AA787" s="68">
        <f>if(V787 ="N2",ifna(vlookup(W787&amp;"-"&amp;X787,'Ref. VM'!A:B,2,0),"Custom"),if(V787 ="E2" , ifna(vlookup(W787&amp;"-"&amp;X787,'Ref. VM'!D:E,2,0),"Custom"),if(V787="N2D",ifna(vlookup(W787&amp;"-"&amp;X787,'Ref. VM'!G:H,2,0),"Custom"),if(V787="N4",ifna(vlookup(W787&amp;"-"&amp;X787,'Ref. VM'!J:K,2,0),"Custom"),0))))</f>
        <v>0</v>
      </c>
      <c r="AB787" s="67">
        <f t="shared" si="9"/>
        <v>0</v>
      </c>
      <c r="AC787" s="67">
        <f t="shared" si="10"/>
        <v>0</v>
      </c>
      <c r="AD787" s="67">
        <f t="shared" si="11"/>
        <v>0</v>
      </c>
      <c r="AE787" s="62">
        <f>if(T787="Lift &amp; Shift Prod",730,if(T787="Lift &amp; Shift Noprod",Assumptions!$B$3,0))</f>
        <v>0</v>
      </c>
      <c r="AF787" s="70">
        <f>if( U787=0,0,if(Y787=0, ((vlookup(AB787,'SKU Pricing'!A:B,Assumptions!$B$2,0)*W787)+(vlookup(AC787,'SKU Pricing'!A:B,Assumptions!$B$2,0)*X787))*AE787,((vlookup(AB787,'SKU Pricing'!A:B,Assumptions!$B$2,0)*W787)+(vlookup(AC787,'SKU Pricing'!A:B,Assumptions!$B$2,0)*(W787*8))+(vlookup(AD787,'SKU Pricing'!A:B,Assumptions!$B$2,0)*(X787-(W787*8))))*AE787))</f>
        <v>0</v>
      </c>
      <c r="AG787" s="67">
        <f t="shared" si="12"/>
        <v>0</v>
      </c>
      <c r="AH787" s="70">
        <f>ifna(vlookup(AG787,'SKU Pricing'!A:B,Assumptions!$B$2,0)*W787*AE787,0)</f>
        <v>0</v>
      </c>
      <c r="AI787" s="62" t="str">
        <f t="shared" si="13"/>
        <v/>
      </c>
      <c r="AJ787" s="62" t="str">
        <f>if(V787&lt;&gt;0, if(T787="Lift &amp; Shift Noprod",Assumptions!$B$9,if(V787=Assumptions!$B$6,Assumptions!$B$10,if(P787=1,Assumptions!$B$8,Assumptions!$B$7))),"")</f>
        <v/>
      </c>
      <c r="AK787" s="69">
        <f t="shared" si="14"/>
        <v>0</v>
      </c>
      <c r="AL787" s="69">
        <f>if(AJ787="Hyperdisk Balanced",Assumptions!$B$11,0)</f>
        <v>0</v>
      </c>
      <c r="AM787" s="69">
        <f>if(AJ787="Hyperdisk Balanced",Assumptions!$B$12,0)</f>
        <v>0</v>
      </c>
      <c r="AN787" s="70">
        <f>if(AK787=0,0,if(AJ787="Hyperdisk Balanced",vlookup(AK787&amp;" provisioned space",'SKU Pricing'!A:B,Assumptions!$B$2,0)*Z787+vlookup(AK787&amp;" provisioned IOPS",'SKU Pricing'!A:B,Assumptions!$B$2,0)*AL787*730+vlookup(AK787&amp;" provisioned throughput",'SKU Pricing'!A:B,Assumptions!$B$2,0)*AM787*730,vlookup(AK787,'SKU Pricing'!A:B,Assumptions!$B$2,0)*Z787))</f>
        <v>0</v>
      </c>
      <c r="AO787" s="70">
        <f t="shared" si="15"/>
        <v>0</v>
      </c>
      <c r="AP787" s="71">
        <f t="shared" si="16"/>
        <v>0</v>
      </c>
      <c r="AQ787" s="70">
        <f>ifna(vlookup(AP787,'SKU Pricing'!A:B,Assumptions!$B$2,0)*AE787,0)</f>
        <v>0</v>
      </c>
      <c r="AR787" s="72">
        <v>0.0</v>
      </c>
    </row>
    <row r="788">
      <c r="A788" s="61" t="s">
        <v>929</v>
      </c>
      <c r="B788" s="62" t="str">
        <f>ifna(if(vlookup(A788,vOS!A:B,2,0)="","Unknown",vlookup(A788,vOS!A:B,2,0)),"Unknown")</f>
        <v>Ubuntu Linux (64-bit)</v>
      </c>
      <c r="C788" s="62">
        <f>vlookup(B788,'OS Study'!A:D,2,0)</f>
        <v>0</v>
      </c>
      <c r="D788" s="62" t="str">
        <f>vlookup(B788,'OS Study'!A:D,3,0)</f>
        <v>Linux</v>
      </c>
      <c r="E788" s="62" t="str">
        <f>vlookup(B788,'OS Study'!A:D,4,0)</f>
        <v>Ubuntu</v>
      </c>
      <c r="F788" s="63" t="str">
        <f>vlookup(B788,'OS Study'!A:E,5,0)</f>
        <v/>
      </c>
      <c r="G788" s="62">
        <f>IF(vlookup(A788,'RVtools V2.1'!A:J,4,0)="non",0,1)</f>
        <v>1</v>
      </c>
      <c r="H788" s="62">
        <f>if(vlookup(A788,'RVtools V2.1'!A:K,11,0)="kube",1,0)</f>
        <v>1</v>
      </c>
      <c r="I788" s="62">
        <f t="shared" si="5"/>
        <v>0</v>
      </c>
      <c r="J788" s="62">
        <f>ifna(vlookup(A788,'Infra Study'!A:Q,17,0),0)</f>
        <v>0</v>
      </c>
      <c r="K788" s="64">
        <f>IFERROR(__xludf.DUMMYFUNCTION("N(REGEXMATCH(VLOOKUP(A788, 'RVtools V2.1'!A:H, 8, 0), ""^Serveur de fichiers""))"),0.0)</f>
        <v>0</v>
      </c>
      <c r="L788" s="64">
        <f t="shared" si="6"/>
        <v>0</v>
      </c>
      <c r="M788" s="67" t="str">
        <f>ifna(vlookup(A788,'RVtools V2.1'!A:I,8,0),"N/A")</f>
        <v>K8S-DIGITAL-ACC</v>
      </c>
      <c r="N788" s="64">
        <f>IFERROR(__xludf.DUMMYFUNCTION("IF(REGEXMATCH(M788, ""(?i)"" &amp; JOIN(""|"", SPLIT(""kalisil"", "" ""))), 1, 0)"),0.0)</f>
        <v>0</v>
      </c>
      <c r="O788" s="64" t="str">
        <f>vlookup(A788,'RVtools V2.1'!A:H,7,0)</f>
        <v>T1</v>
      </c>
      <c r="P788" s="64">
        <f>if(vlookup(A788,'RVtools V2.1'!A:H,5,0)="oui",1,0)</f>
        <v>1</v>
      </c>
      <c r="Q788" s="64">
        <f>ifna(vlookup(A788,vCPU!A:B,2,0),"Unknown")</f>
        <v>12</v>
      </c>
      <c r="R788" s="66">
        <f>ifna(vlookup(A788,vMemory!A:C,3,0),"Unknown")</f>
        <v>16</v>
      </c>
      <c r="S788" s="66">
        <f>ifna(vlookup(A788,vDisk!A:C,3,0),"Unknown")</f>
        <v>173</v>
      </c>
      <c r="T788" s="67" t="str">
        <f t="array" ref="T788">IFS(
   L788=1, "No Lift &amp; Shift",
   J788=1, XLOOKUP(A788, 'Infra Study'!A:A, 'Infra Study'!P:P),
   I788=1, "No Lift &amp; Shift",
   H788=1, "GKE",
   K788=1, "GCNV",
   G788=1, "Lift &amp; Shift Prod",
   TRUE, "Lift &amp; Shift Noprod"
)</f>
        <v>GKE</v>
      </c>
      <c r="U788" s="67">
        <f t="shared" si="7"/>
        <v>0</v>
      </c>
      <c r="V788" s="68">
        <f>if(T788="Lift &amp; Shift Noprod",if( Y788=0,Assumptions!$B$5, Assumptions!$B$4),if(T788="Lift &amp; Shift Prod",if(AND(N788=1,O788="T1"),Assumptions!$B$6,Assumptions!$B$4),0))</f>
        <v>0</v>
      </c>
      <c r="W788" s="62">
        <f>if(V788&lt;&gt;0,if(Q788="Unknown", Assumptions!$B$42,If(Q788&gt;1,Q788,2)),0)</f>
        <v>0</v>
      </c>
      <c r="X788" s="69">
        <f>if(V788&lt;&gt;0,if(R788="Unknown", Assumptions!$B$43,R788),0)</f>
        <v>0</v>
      </c>
      <c r="Y788" s="68">
        <f t="shared" si="8"/>
        <v>0</v>
      </c>
      <c r="Z788" s="68">
        <f>if(V788&lt;&gt;0,if(  S788="Unknown", Assumptions!$B$44,S788),0)</f>
        <v>0</v>
      </c>
      <c r="AA788" s="68">
        <f>if(V788 ="N2",ifna(vlookup(W788&amp;"-"&amp;X788,'Ref. VM'!A:B,2,0),"Custom"),if(V788 ="E2" , ifna(vlookup(W788&amp;"-"&amp;X788,'Ref. VM'!D:E,2,0),"Custom"),if(V788="N2D",ifna(vlookup(W788&amp;"-"&amp;X788,'Ref. VM'!G:H,2,0),"Custom"),if(V788="N4",ifna(vlookup(W788&amp;"-"&amp;X788,'Ref. VM'!J:K,2,0),"Custom"),0))))</f>
        <v>0</v>
      </c>
      <c r="AB788" s="67">
        <f t="shared" si="9"/>
        <v>0</v>
      </c>
      <c r="AC788" s="67">
        <f t="shared" si="10"/>
        <v>0</v>
      </c>
      <c r="AD788" s="67">
        <f t="shared" si="11"/>
        <v>0</v>
      </c>
      <c r="AE788" s="62">
        <f>if(T788="Lift &amp; Shift Prod",730,if(T788="Lift &amp; Shift Noprod",Assumptions!$B$3,0))</f>
        <v>0</v>
      </c>
      <c r="AF788" s="70">
        <f>if( U788=0,0,if(Y788=0, ((vlookup(AB788,'SKU Pricing'!A:B,Assumptions!$B$2,0)*W788)+(vlookup(AC788,'SKU Pricing'!A:B,Assumptions!$B$2,0)*X788))*AE788,((vlookup(AB788,'SKU Pricing'!A:B,Assumptions!$B$2,0)*W788)+(vlookup(AC788,'SKU Pricing'!A:B,Assumptions!$B$2,0)*(W788*8))+(vlookup(AD788,'SKU Pricing'!A:B,Assumptions!$B$2,0)*(X788-(W788*8))))*AE788))</f>
        <v>0</v>
      </c>
      <c r="AG788" s="67">
        <f t="shared" si="12"/>
        <v>0</v>
      </c>
      <c r="AH788" s="70">
        <f>ifna(vlookup(AG788,'SKU Pricing'!A:B,Assumptions!$B$2,0)*W788*AE788,0)</f>
        <v>0</v>
      </c>
      <c r="AI788" s="62" t="str">
        <f t="shared" si="13"/>
        <v/>
      </c>
      <c r="AJ788" s="62" t="str">
        <f>if(V788&lt;&gt;0, if(T788="Lift &amp; Shift Noprod",Assumptions!$B$9,if(V788=Assumptions!$B$6,Assumptions!$B$10,if(P788=1,Assumptions!$B$8,Assumptions!$B$7))),"")</f>
        <v/>
      </c>
      <c r="AK788" s="69">
        <f t="shared" si="14"/>
        <v>0</v>
      </c>
      <c r="AL788" s="69">
        <f>if(AJ788="Hyperdisk Balanced",Assumptions!$B$11,0)</f>
        <v>0</v>
      </c>
      <c r="AM788" s="69">
        <f>if(AJ788="Hyperdisk Balanced",Assumptions!$B$12,0)</f>
        <v>0</v>
      </c>
      <c r="AN788" s="70">
        <f>if(AK788=0,0,if(AJ788="Hyperdisk Balanced",vlookup(AK788&amp;" provisioned space",'SKU Pricing'!A:B,Assumptions!$B$2,0)*Z788+vlookup(AK788&amp;" provisioned IOPS",'SKU Pricing'!A:B,Assumptions!$B$2,0)*AL788*730+vlookup(AK788&amp;" provisioned throughput",'SKU Pricing'!A:B,Assumptions!$B$2,0)*AM788*730,vlookup(AK788,'SKU Pricing'!A:B,Assumptions!$B$2,0)*Z788))</f>
        <v>0</v>
      </c>
      <c r="AO788" s="70">
        <f t="shared" si="15"/>
        <v>0</v>
      </c>
      <c r="AP788" s="71">
        <f t="shared" si="16"/>
        <v>0</v>
      </c>
      <c r="AQ788" s="70">
        <f>ifna(vlookup(AP788,'SKU Pricing'!A:B,Assumptions!$B$2,0)*AE788,0)</f>
        <v>0</v>
      </c>
      <c r="AR788" s="72">
        <v>0.0</v>
      </c>
    </row>
    <row r="789">
      <c r="A789" s="61" t="s">
        <v>930</v>
      </c>
      <c r="B789" s="62" t="str">
        <f>ifna(if(vlookup(A789,vOS!A:B,2,0)="","Unknown",vlookup(A789,vOS!A:B,2,0)),"Unknown")</f>
        <v>Ubuntu Linux (64-bit)</v>
      </c>
      <c r="C789" s="62">
        <f>vlookup(B789,'OS Study'!A:D,2,0)</f>
        <v>0</v>
      </c>
      <c r="D789" s="62" t="str">
        <f>vlookup(B789,'OS Study'!A:D,3,0)</f>
        <v>Linux</v>
      </c>
      <c r="E789" s="62" t="str">
        <f>vlookup(B789,'OS Study'!A:D,4,0)</f>
        <v>Ubuntu</v>
      </c>
      <c r="F789" s="63" t="str">
        <f>vlookup(B789,'OS Study'!A:E,5,0)</f>
        <v/>
      </c>
      <c r="G789" s="62">
        <f>IF(vlookup(A789,'RVtools V2.1'!A:J,4,0)="non",0,1)</f>
        <v>1</v>
      </c>
      <c r="H789" s="62">
        <f>if(vlookup(A789,'RVtools V2.1'!A:K,11,0)="kube",1,0)</f>
        <v>1</v>
      </c>
      <c r="I789" s="62">
        <f t="shared" si="5"/>
        <v>0</v>
      </c>
      <c r="J789" s="62">
        <f>ifna(vlookup(A789,'Infra Study'!A:Q,17,0),0)</f>
        <v>0</v>
      </c>
      <c r="K789" s="64">
        <f>IFERROR(__xludf.DUMMYFUNCTION("N(REGEXMATCH(VLOOKUP(A789, 'RVtools V2.1'!A:H, 8, 0), ""^Serveur de fichiers""))"),0.0)</f>
        <v>0</v>
      </c>
      <c r="L789" s="64">
        <f t="shared" si="6"/>
        <v>0</v>
      </c>
      <c r="M789" s="67" t="str">
        <f>ifna(vlookup(A789,'RVtools V2.1'!A:I,8,0),"N/A")</f>
        <v>K8S-DIGITAL-ACC</v>
      </c>
      <c r="N789" s="64">
        <f>IFERROR(__xludf.DUMMYFUNCTION("IF(REGEXMATCH(M789, ""(?i)"" &amp; JOIN(""|"", SPLIT(""kalisil"", "" ""))), 1, 0)"),0.0)</f>
        <v>0</v>
      </c>
      <c r="O789" s="64" t="str">
        <f>vlookup(A789,'RVtools V2.1'!A:H,7,0)</f>
        <v>T1</v>
      </c>
      <c r="P789" s="64">
        <f>if(vlookup(A789,'RVtools V2.1'!A:H,5,0)="oui",1,0)</f>
        <v>1</v>
      </c>
      <c r="Q789" s="64">
        <f>ifna(vlookup(A789,vCPU!A:B,2,0),"Unknown")</f>
        <v>12</v>
      </c>
      <c r="R789" s="66">
        <f>ifna(vlookup(A789,vMemory!A:C,3,0),"Unknown")</f>
        <v>16</v>
      </c>
      <c r="S789" s="66">
        <f>ifna(vlookup(A789,vDisk!A:C,3,0),"Unknown")</f>
        <v>173</v>
      </c>
      <c r="T789" s="67" t="str">
        <f t="array" ref="T789">IFS(
   L789=1, "No Lift &amp; Shift",
   J789=1, XLOOKUP(A789, 'Infra Study'!A:A, 'Infra Study'!P:P),
   I789=1, "No Lift &amp; Shift",
   H789=1, "GKE",
   K789=1, "GCNV",
   G789=1, "Lift &amp; Shift Prod",
   TRUE, "Lift &amp; Shift Noprod"
)</f>
        <v>GKE</v>
      </c>
      <c r="U789" s="67">
        <f t="shared" si="7"/>
        <v>0</v>
      </c>
      <c r="V789" s="68">
        <f>if(T789="Lift &amp; Shift Noprod",if( Y789=0,Assumptions!$B$5, Assumptions!$B$4),if(T789="Lift &amp; Shift Prod",if(AND(N789=1,O789="T1"),Assumptions!$B$6,Assumptions!$B$4),0))</f>
        <v>0</v>
      </c>
      <c r="W789" s="62">
        <f>if(V789&lt;&gt;0,if(Q789="Unknown", Assumptions!$B$42,If(Q789&gt;1,Q789,2)),0)</f>
        <v>0</v>
      </c>
      <c r="X789" s="69">
        <f>if(V789&lt;&gt;0,if(R789="Unknown", Assumptions!$B$43,R789),0)</f>
        <v>0</v>
      </c>
      <c r="Y789" s="68">
        <f t="shared" si="8"/>
        <v>0</v>
      </c>
      <c r="Z789" s="68">
        <f>if(V789&lt;&gt;0,if(  S789="Unknown", Assumptions!$B$44,S789),0)</f>
        <v>0</v>
      </c>
      <c r="AA789" s="68">
        <f>if(V789 ="N2",ifna(vlookup(W789&amp;"-"&amp;X789,'Ref. VM'!A:B,2,0),"Custom"),if(V789 ="E2" , ifna(vlookup(W789&amp;"-"&amp;X789,'Ref. VM'!D:E,2,0),"Custom"),if(V789="N2D",ifna(vlookup(W789&amp;"-"&amp;X789,'Ref. VM'!G:H,2,0),"Custom"),if(V789="N4",ifna(vlookup(W789&amp;"-"&amp;X789,'Ref. VM'!J:K,2,0),"Custom"),0))))</f>
        <v>0</v>
      </c>
      <c r="AB789" s="67">
        <f t="shared" si="9"/>
        <v>0</v>
      </c>
      <c r="AC789" s="67">
        <f t="shared" si="10"/>
        <v>0</v>
      </c>
      <c r="AD789" s="67">
        <f t="shared" si="11"/>
        <v>0</v>
      </c>
      <c r="AE789" s="62">
        <f>if(T789="Lift &amp; Shift Prod",730,if(T789="Lift &amp; Shift Noprod",Assumptions!$B$3,0))</f>
        <v>0</v>
      </c>
      <c r="AF789" s="70">
        <f>if( U789=0,0,if(Y789=0, ((vlookup(AB789,'SKU Pricing'!A:B,Assumptions!$B$2,0)*W789)+(vlookup(AC789,'SKU Pricing'!A:B,Assumptions!$B$2,0)*X789))*AE789,((vlookup(AB789,'SKU Pricing'!A:B,Assumptions!$B$2,0)*W789)+(vlookup(AC789,'SKU Pricing'!A:B,Assumptions!$B$2,0)*(W789*8))+(vlookup(AD789,'SKU Pricing'!A:B,Assumptions!$B$2,0)*(X789-(W789*8))))*AE789))</f>
        <v>0</v>
      </c>
      <c r="AG789" s="67">
        <f t="shared" si="12"/>
        <v>0</v>
      </c>
      <c r="AH789" s="70">
        <f>ifna(vlookup(AG789,'SKU Pricing'!A:B,Assumptions!$B$2,0)*W789*AE789,0)</f>
        <v>0</v>
      </c>
      <c r="AI789" s="62" t="str">
        <f t="shared" si="13"/>
        <v/>
      </c>
      <c r="AJ789" s="62" t="str">
        <f>if(V789&lt;&gt;0, if(T789="Lift &amp; Shift Noprod",Assumptions!$B$9,if(V789=Assumptions!$B$6,Assumptions!$B$10,if(P789=1,Assumptions!$B$8,Assumptions!$B$7))),"")</f>
        <v/>
      </c>
      <c r="AK789" s="69">
        <f t="shared" si="14"/>
        <v>0</v>
      </c>
      <c r="AL789" s="69">
        <f>if(AJ789="Hyperdisk Balanced",Assumptions!$B$11,0)</f>
        <v>0</v>
      </c>
      <c r="AM789" s="69">
        <f>if(AJ789="Hyperdisk Balanced",Assumptions!$B$12,0)</f>
        <v>0</v>
      </c>
      <c r="AN789" s="70">
        <f>if(AK789=0,0,if(AJ789="Hyperdisk Balanced",vlookup(AK789&amp;" provisioned space",'SKU Pricing'!A:B,Assumptions!$B$2,0)*Z789+vlookup(AK789&amp;" provisioned IOPS",'SKU Pricing'!A:B,Assumptions!$B$2,0)*AL789*730+vlookup(AK789&amp;" provisioned throughput",'SKU Pricing'!A:B,Assumptions!$B$2,0)*AM789*730,vlookup(AK789,'SKU Pricing'!A:B,Assumptions!$B$2,0)*Z789))</f>
        <v>0</v>
      </c>
      <c r="AO789" s="70">
        <f t="shared" si="15"/>
        <v>0</v>
      </c>
      <c r="AP789" s="71">
        <f t="shared" si="16"/>
        <v>0</v>
      </c>
      <c r="AQ789" s="70">
        <f>ifna(vlookup(AP789,'SKU Pricing'!A:B,Assumptions!$B$2,0)*AE789,0)</f>
        <v>0</v>
      </c>
      <c r="AR789" s="72">
        <v>0.0</v>
      </c>
    </row>
    <row r="790">
      <c r="A790" s="61" t="s">
        <v>931</v>
      </c>
      <c r="B790" s="62" t="str">
        <f>ifna(if(vlookup(A790,vOS!A:B,2,0)="","Unknown",vlookup(A790,vOS!A:B,2,0)),"Unknown")</f>
        <v>Ubuntu Linux (64-bit)</v>
      </c>
      <c r="C790" s="62">
        <f>vlookup(B790,'OS Study'!A:D,2,0)</f>
        <v>0</v>
      </c>
      <c r="D790" s="62" t="str">
        <f>vlookup(B790,'OS Study'!A:D,3,0)</f>
        <v>Linux</v>
      </c>
      <c r="E790" s="62" t="str">
        <f>vlookup(B790,'OS Study'!A:D,4,0)</f>
        <v>Ubuntu</v>
      </c>
      <c r="F790" s="63" t="str">
        <f>vlookup(B790,'OS Study'!A:E,5,0)</f>
        <v/>
      </c>
      <c r="G790" s="62">
        <f>IF(vlookup(A790,'RVtools V2.1'!A:J,4,0)="non",0,1)</f>
        <v>1</v>
      </c>
      <c r="H790" s="62">
        <f>if(vlookup(A790,'RVtools V2.1'!A:K,11,0)="kube",1,0)</f>
        <v>1</v>
      </c>
      <c r="I790" s="62">
        <f t="shared" si="5"/>
        <v>0</v>
      </c>
      <c r="J790" s="62">
        <f>ifna(vlookup(A790,'Infra Study'!A:Q,17,0),0)</f>
        <v>0</v>
      </c>
      <c r="K790" s="64">
        <f>IFERROR(__xludf.DUMMYFUNCTION("N(REGEXMATCH(VLOOKUP(A790, 'RVtools V2.1'!A:H, 8, 0), ""^Serveur de fichiers""))"),0.0)</f>
        <v>0</v>
      </c>
      <c r="L790" s="64">
        <f t="shared" si="6"/>
        <v>0</v>
      </c>
      <c r="M790" s="67" t="str">
        <f>ifna(vlookup(A790,'RVtools V2.1'!A:I,8,0),"N/A")</f>
        <v>K8S-DIGITAL-ACC</v>
      </c>
      <c r="N790" s="64">
        <f>IFERROR(__xludf.DUMMYFUNCTION("IF(REGEXMATCH(M790, ""(?i)"" &amp; JOIN(""|"", SPLIT(""kalisil"", "" ""))), 1, 0)"),0.0)</f>
        <v>0</v>
      </c>
      <c r="O790" s="64" t="str">
        <f>vlookup(A790,'RVtools V2.1'!A:H,7,0)</f>
        <v>T1</v>
      </c>
      <c r="P790" s="64">
        <f>if(vlookup(A790,'RVtools V2.1'!A:H,5,0)="oui",1,0)</f>
        <v>1</v>
      </c>
      <c r="Q790" s="64">
        <f>ifna(vlookup(A790,vCPU!A:B,2,0),"Unknown")</f>
        <v>2</v>
      </c>
      <c r="R790" s="66">
        <f>ifna(vlookup(A790,vMemory!A:C,3,0),"Unknown")</f>
        <v>1</v>
      </c>
      <c r="S790" s="66">
        <f>ifna(vlookup(A790,vDisk!A:C,3,0),"Unknown")</f>
        <v>14</v>
      </c>
      <c r="T790" s="67" t="str">
        <f t="array" ref="T790">IFS(
   L790=1, "No Lift &amp; Shift",
   J790=1, XLOOKUP(A790, 'Infra Study'!A:A, 'Infra Study'!P:P),
   I790=1, "No Lift &amp; Shift",
   H790=1, "GKE",
   K790=1, "GCNV",
   G790=1, "Lift &amp; Shift Prod",
   TRUE, "Lift &amp; Shift Noprod"
)</f>
        <v>GKE</v>
      </c>
      <c r="U790" s="67">
        <f t="shared" si="7"/>
        <v>0</v>
      </c>
      <c r="V790" s="68">
        <f>if(T790="Lift &amp; Shift Noprod",if( Y790=0,Assumptions!$B$5, Assumptions!$B$4),if(T790="Lift &amp; Shift Prod",if(AND(N790=1,O790="T1"),Assumptions!$B$6,Assumptions!$B$4),0))</f>
        <v>0</v>
      </c>
      <c r="W790" s="62">
        <f>if(V790&lt;&gt;0,if(Q790="Unknown", Assumptions!$B$42,If(Q790&gt;1,Q790,2)),0)</f>
        <v>0</v>
      </c>
      <c r="X790" s="69">
        <f>if(V790&lt;&gt;0,if(R790="Unknown", Assumptions!$B$43,R790),0)</f>
        <v>0</v>
      </c>
      <c r="Y790" s="68">
        <f t="shared" si="8"/>
        <v>0</v>
      </c>
      <c r="Z790" s="68">
        <f>if(V790&lt;&gt;0,if(  S790="Unknown", Assumptions!$B$44,S790),0)</f>
        <v>0</v>
      </c>
      <c r="AA790" s="68">
        <f>if(V790 ="N2",ifna(vlookup(W790&amp;"-"&amp;X790,'Ref. VM'!A:B,2,0),"Custom"),if(V790 ="E2" , ifna(vlookup(W790&amp;"-"&amp;X790,'Ref. VM'!D:E,2,0),"Custom"),if(V790="N2D",ifna(vlookup(W790&amp;"-"&amp;X790,'Ref. VM'!G:H,2,0),"Custom"),if(V790="N4",ifna(vlookup(W790&amp;"-"&amp;X790,'Ref. VM'!J:K,2,0),"Custom"),0))))</f>
        <v>0</v>
      </c>
      <c r="AB790" s="67">
        <f t="shared" si="9"/>
        <v>0</v>
      </c>
      <c r="AC790" s="67">
        <f t="shared" si="10"/>
        <v>0</v>
      </c>
      <c r="AD790" s="67">
        <f t="shared" si="11"/>
        <v>0</v>
      </c>
      <c r="AE790" s="62">
        <f>if(T790="Lift &amp; Shift Prod",730,if(T790="Lift &amp; Shift Noprod",Assumptions!$B$3,0))</f>
        <v>0</v>
      </c>
      <c r="AF790" s="70">
        <f>if( U790=0,0,if(Y790=0, ((vlookup(AB790,'SKU Pricing'!A:B,Assumptions!$B$2,0)*W790)+(vlookup(AC790,'SKU Pricing'!A:B,Assumptions!$B$2,0)*X790))*AE790,((vlookup(AB790,'SKU Pricing'!A:B,Assumptions!$B$2,0)*W790)+(vlookup(AC790,'SKU Pricing'!A:B,Assumptions!$B$2,0)*(W790*8))+(vlookup(AD790,'SKU Pricing'!A:B,Assumptions!$B$2,0)*(X790-(W790*8))))*AE790))</f>
        <v>0</v>
      </c>
      <c r="AG790" s="67">
        <f t="shared" si="12"/>
        <v>0</v>
      </c>
      <c r="AH790" s="70">
        <f>ifna(vlookup(AG790,'SKU Pricing'!A:B,Assumptions!$B$2,0)*W790*AE790,0)</f>
        <v>0</v>
      </c>
      <c r="AI790" s="62" t="str">
        <f t="shared" si="13"/>
        <v/>
      </c>
      <c r="AJ790" s="62" t="str">
        <f>if(V790&lt;&gt;0, if(T790="Lift &amp; Shift Noprod",Assumptions!$B$9,if(V790=Assumptions!$B$6,Assumptions!$B$10,if(P790=1,Assumptions!$B$8,Assumptions!$B$7))),"")</f>
        <v/>
      </c>
      <c r="AK790" s="69">
        <f t="shared" si="14"/>
        <v>0</v>
      </c>
      <c r="AL790" s="69">
        <f>if(AJ790="Hyperdisk Balanced",Assumptions!$B$11,0)</f>
        <v>0</v>
      </c>
      <c r="AM790" s="69">
        <f>if(AJ790="Hyperdisk Balanced",Assumptions!$B$12,0)</f>
        <v>0</v>
      </c>
      <c r="AN790" s="70">
        <f>if(AK790=0,0,if(AJ790="Hyperdisk Balanced",vlookup(AK790&amp;" provisioned space",'SKU Pricing'!A:B,Assumptions!$B$2,0)*Z790+vlookup(AK790&amp;" provisioned IOPS",'SKU Pricing'!A:B,Assumptions!$B$2,0)*AL790*730+vlookup(AK790&amp;" provisioned throughput",'SKU Pricing'!A:B,Assumptions!$B$2,0)*AM790*730,vlookup(AK790,'SKU Pricing'!A:B,Assumptions!$B$2,0)*Z790))</f>
        <v>0</v>
      </c>
      <c r="AO790" s="70">
        <f t="shared" si="15"/>
        <v>0</v>
      </c>
      <c r="AP790" s="71">
        <f t="shared" si="16"/>
        <v>0</v>
      </c>
      <c r="AQ790" s="70">
        <f>ifna(vlookup(AP790,'SKU Pricing'!A:B,Assumptions!$B$2,0)*AE790,0)</f>
        <v>0</v>
      </c>
      <c r="AR790" s="72">
        <v>0.0</v>
      </c>
    </row>
    <row r="791">
      <c r="A791" s="61" t="s">
        <v>932</v>
      </c>
      <c r="B791" s="62" t="str">
        <f>ifna(if(vlookup(A791,vOS!A:B,2,0)="","Unknown",vlookup(A791,vOS!A:B,2,0)),"Unknown")</f>
        <v>Ubuntu Linux (64-bit)</v>
      </c>
      <c r="C791" s="62">
        <f>vlookup(B791,'OS Study'!A:D,2,0)</f>
        <v>0</v>
      </c>
      <c r="D791" s="62" t="str">
        <f>vlookup(B791,'OS Study'!A:D,3,0)</f>
        <v>Linux</v>
      </c>
      <c r="E791" s="62" t="str">
        <f>vlookup(B791,'OS Study'!A:D,4,0)</f>
        <v>Ubuntu</v>
      </c>
      <c r="F791" s="63" t="str">
        <f>vlookup(B791,'OS Study'!A:E,5,0)</f>
        <v/>
      </c>
      <c r="G791" s="62">
        <f>IF(vlookup(A791,'RVtools V2.1'!A:J,4,0)="non",0,1)</f>
        <v>1</v>
      </c>
      <c r="H791" s="62">
        <f>if(vlookup(A791,'RVtools V2.1'!A:K,11,0)="kube",1,0)</f>
        <v>1</v>
      </c>
      <c r="I791" s="62">
        <f t="shared" si="5"/>
        <v>0</v>
      </c>
      <c r="J791" s="62">
        <f>ifna(vlookup(A791,'Infra Study'!A:Q,17,0),0)</f>
        <v>0</v>
      </c>
      <c r="K791" s="64">
        <f>IFERROR(__xludf.DUMMYFUNCTION("N(REGEXMATCH(VLOOKUP(A791, 'RVtools V2.1'!A:H, 8, 0), ""^Serveur de fichiers""))"),0.0)</f>
        <v>0</v>
      </c>
      <c r="L791" s="64">
        <f t="shared" si="6"/>
        <v>0</v>
      </c>
      <c r="M791" s="67" t="str">
        <f>ifna(vlookup(A791,'RVtools V2.1'!A:I,8,0),"N/A")</f>
        <v>K8S-DIGITAL-DEV</v>
      </c>
      <c r="N791" s="64">
        <f>IFERROR(__xludf.DUMMYFUNCTION("IF(REGEXMATCH(M791, ""(?i)"" &amp; JOIN(""|"", SPLIT(""kalisil"", "" ""))), 1, 0)"),0.0)</f>
        <v>0</v>
      </c>
      <c r="O791" s="64" t="str">
        <f>vlookup(A791,'RVtools V2.1'!A:H,7,0)</f>
        <v>T1</v>
      </c>
      <c r="P791" s="64">
        <f>if(vlookup(A791,'RVtools V2.1'!A:H,5,0)="oui",1,0)</f>
        <v>1</v>
      </c>
      <c r="Q791" s="64">
        <f>ifna(vlookup(A791,vCPU!A:B,2,0),"Unknown")</f>
        <v>12</v>
      </c>
      <c r="R791" s="66">
        <f>ifna(vlookup(A791,vMemory!A:C,3,0),"Unknown")</f>
        <v>16</v>
      </c>
      <c r="S791" s="66">
        <f>ifna(vlookup(A791,vDisk!A:C,3,0),"Unknown")</f>
        <v>173</v>
      </c>
      <c r="T791" s="67" t="str">
        <f t="array" ref="T791">IFS(
   L791=1, "No Lift &amp; Shift",
   J791=1, XLOOKUP(A791, 'Infra Study'!A:A, 'Infra Study'!P:P),
   I791=1, "No Lift &amp; Shift",
   H791=1, "GKE",
   K791=1, "GCNV",
   G791=1, "Lift &amp; Shift Prod",
   TRUE, "Lift &amp; Shift Noprod"
)</f>
        <v>GKE</v>
      </c>
      <c r="U791" s="67">
        <f t="shared" si="7"/>
        <v>0</v>
      </c>
      <c r="V791" s="68">
        <f>if(T791="Lift &amp; Shift Noprod",if( Y791=0,Assumptions!$B$5, Assumptions!$B$4),if(T791="Lift &amp; Shift Prod",if(AND(N791=1,O791="T1"),Assumptions!$B$6,Assumptions!$B$4),0))</f>
        <v>0</v>
      </c>
      <c r="W791" s="62">
        <f>if(V791&lt;&gt;0,if(Q791="Unknown", Assumptions!$B$42,If(Q791&gt;1,Q791,2)),0)</f>
        <v>0</v>
      </c>
      <c r="X791" s="69">
        <f>if(V791&lt;&gt;0,if(R791="Unknown", Assumptions!$B$43,R791),0)</f>
        <v>0</v>
      </c>
      <c r="Y791" s="68">
        <f t="shared" si="8"/>
        <v>0</v>
      </c>
      <c r="Z791" s="68">
        <f>if(V791&lt;&gt;0,if(  S791="Unknown", Assumptions!$B$44,S791),0)</f>
        <v>0</v>
      </c>
      <c r="AA791" s="68">
        <f>if(V791 ="N2",ifna(vlookup(W791&amp;"-"&amp;X791,'Ref. VM'!A:B,2,0),"Custom"),if(V791 ="E2" , ifna(vlookup(W791&amp;"-"&amp;X791,'Ref. VM'!D:E,2,0),"Custom"),if(V791="N2D",ifna(vlookup(W791&amp;"-"&amp;X791,'Ref. VM'!G:H,2,0),"Custom"),if(V791="N4",ifna(vlookup(W791&amp;"-"&amp;X791,'Ref. VM'!J:K,2,0),"Custom"),0))))</f>
        <v>0</v>
      </c>
      <c r="AB791" s="67">
        <f t="shared" si="9"/>
        <v>0</v>
      </c>
      <c r="AC791" s="67">
        <f t="shared" si="10"/>
        <v>0</v>
      </c>
      <c r="AD791" s="67">
        <f t="shared" si="11"/>
        <v>0</v>
      </c>
      <c r="AE791" s="62">
        <f>if(T791="Lift &amp; Shift Prod",730,if(T791="Lift &amp; Shift Noprod",Assumptions!$B$3,0))</f>
        <v>0</v>
      </c>
      <c r="AF791" s="70">
        <f>if( U791=0,0,if(Y791=0, ((vlookup(AB791,'SKU Pricing'!A:B,Assumptions!$B$2,0)*W791)+(vlookup(AC791,'SKU Pricing'!A:B,Assumptions!$B$2,0)*X791))*AE791,((vlookup(AB791,'SKU Pricing'!A:B,Assumptions!$B$2,0)*W791)+(vlookup(AC791,'SKU Pricing'!A:B,Assumptions!$B$2,0)*(W791*8))+(vlookup(AD791,'SKU Pricing'!A:B,Assumptions!$B$2,0)*(X791-(W791*8))))*AE791))</f>
        <v>0</v>
      </c>
      <c r="AG791" s="67">
        <f t="shared" si="12"/>
        <v>0</v>
      </c>
      <c r="AH791" s="70">
        <f>ifna(vlookup(AG791,'SKU Pricing'!A:B,Assumptions!$B$2,0)*W791*AE791,0)</f>
        <v>0</v>
      </c>
      <c r="AI791" s="62" t="str">
        <f t="shared" si="13"/>
        <v/>
      </c>
      <c r="AJ791" s="62" t="str">
        <f>if(V791&lt;&gt;0, if(T791="Lift &amp; Shift Noprod",Assumptions!$B$9,if(V791=Assumptions!$B$6,Assumptions!$B$10,if(P791=1,Assumptions!$B$8,Assumptions!$B$7))),"")</f>
        <v/>
      </c>
      <c r="AK791" s="69">
        <f t="shared" si="14"/>
        <v>0</v>
      </c>
      <c r="AL791" s="69">
        <f>if(AJ791="Hyperdisk Balanced",Assumptions!$B$11,0)</f>
        <v>0</v>
      </c>
      <c r="AM791" s="69">
        <f>if(AJ791="Hyperdisk Balanced",Assumptions!$B$12,0)</f>
        <v>0</v>
      </c>
      <c r="AN791" s="70">
        <f>if(AK791=0,0,if(AJ791="Hyperdisk Balanced",vlookup(AK791&amp;" provisioned space",'SKU Pricing'!A:B,Assumptions!$B$2,0)*Z791+vlookup(AK791&amp;" provisioned IOPS",'SKU Pricing'!A:B,Assumptions!$B$2,0)*AL791*730+vlookup(AK791&amp;" provisioned throughput",'SKU Pricing'!A:B,Assumptions!$B$2,0)*AM791*730,vlookup(AK791,'SKU Pricing'!A:B,Assumptions!$B$2,0)*Z791))</f>
        <v>0</v>
      </c>
      <c r="AO791" s="70">
        <f t="shared" si="15"/>
        <v>0</v>
      </c>
      <c r="AP791" s="71">
        <f t="shared" si="16"/>
        <v>0</v>
      </c>
      <c r="AQ791" s="70">
        <f>ifna(vlookup(AP791,'SKU Pricing'!A:B,Assumptions!$B$2,0)*AE791,0)</f>
        <v>0</v>
      </c>
      <c r="AR791" s="72">
        <v>0.0</v>
      </c>
    </row>
    <row r="792">
      <c r="A792" s="61" t="s">
        <v>933</v>
      </c>
      <c r="B792" s="62" t="str">
        <f>ifna(if(vlookup(A792,vOS!A:B,2,0)="","Unknown",vlookup(A792,vOS!A:B,2,0)),"Unknown")</f>
        <v>Ubuntu Linux (64-bit)</v>
      </c>
      <c r="C792" s="62">
        <f>vlookup(B792,'OS Study'!A:D,2,0)</f>
        <v>0</v>
      </c>
      <c r="D792" s="62" t="str">
        <f>vlookup(B792,'OS Study'!A:D,3,0)</f>
        <v>Linux</v>
      </c>
      <c r="E792" s="62" t="str">
        <f>vlookup(B792,'OS Study'!A:D,4,0)</f>
        <v>Ubuntu</v>
      </c>
      <c r="F792" s="63" t="str">
        <f>vlookup(B792,'OS Study'!A:E,5,0)</f>
        <v/>
      </c>
      <c r="G792" s="62">
        <f>IF(vlookup(A792,'RVtools V2.1'!A:J,4,0)="non",0,1)</f>
        <v>1</v>
      </c>
      <c r="H792" s="62">
        <f>if(vlookup(A792,'RVtools V2.1'!A:K,11,0)="kube",1,0)</f>
        <v>1</v>
      </c>
      <c r="I792" s="62">
        <f t="shared" si="5"/>
        <v>0</v>
      </c>
      <c r="J792" s="62">
        <f>ifna(vlookup(A792,'Infra Study'!A:Q,17,0),0)</f>
        <v>0</v>
      </c>
      <c r="K792" s="64">
        <f>IFERROR(__xludf.DUMMYFUNCTION("N(REGEXMATCH(VLOOKUP(A792, 'RVtools V2.1'!A:H, 8, 0), ""^Serveur de fichiers""))"),0.0)</f>
        <v>0</v>
      </c>
      <c r="L792" s="64">
        <f t="shared" si="6"/>
        <v>0</v>
      </c>
      <c r="M792" s="67" t="str">
        <f>ifna(vlookup(A792,'RVtools V2.1'!A:I,8,0),"N/A")</f>
        <v>K8S-DIGITAL-DEV</v>
      </c>
      <c r="N792" s="64">
        <f>IFERROR(__xludf.DUMMYFUNCTION("IF(REGEXMATCH(M792, ""(?i)"" &amp; JOIN(""|"", SPLIT(""kalisil"", "" ""))), 1, 0)"),0.0)</f>
        <v>0</v>
      </c>
      <c r="O792" s="64" t="str">
        <f>vlookup(A792,'RVtools V2.1'!A:H,7,0)</f>
        <v>T1</v>
      </c>
      <c r="P792" s="64">
        <f>if(vlookup(A792,'RVtools V2.1'!A:H,5,0)="oui",1,0)</f>
        <v>1</v>
      </c>
      <c r="Q792" s="64">
        <f>ifna(vlookup(A792,vCPU!A:B,2,0),"Unknown")</f>
        <v>12</v>
      </c>
      <c r="R792" s="66">
        <f>ifna(vlookup(A792,vMemory!A:C,3,0),"Unknown")</f>
        <v>16</v>
      </c>
      <c r="S792" s="66">
        <f>ifna(vlookup(A792,vDisk!A:C,3,0),"Unknown")</f>
        <v>173</v>
      </c>
      <c r="T792" s="67" t="str">
        <f t="array" ref="T792">IFS(
   L792=1, "No Lift &amp; Shift",
   J792=1, XLOOKUP(A792, 'Infra Study'!A:A, 'Infra Study'!P:P),
   I792=1, "No Lift &amp; Shift",
   H792=1, "GKE",
   K792=1, "GCNV",
   G792=1, "Lift &amp; Shift Prod",
   TRUE, "Lift &amp; Shift Noprod"
)</f>
        <v>GKE</v>
      </c>
      <c r="U792" s="67">
        <f t="shared" si="7"/>
        <v>0</v>
      </c>
      <c r="V792" s="68">
        <f>if(T792="Lift &amp; Shift Noprod",if( Y792=0,Assumptions!$B$5, Assumptions!$B$4),if(T792="Lift &amp; Shift Prod",if(AND(N792=1,O792="T1"),Assumptions!$B$6,Assumptions!$B$4),0))</f>
        <v>0</v>
      </c>
      <c r="W792" s="62">
        <f>if(V792&lt;&gt;0,if(Q792="Unknown", Assumptions!$B$42,If(Q792&gt;1,Q792,2)),0)</f>
        <v>0</v>
      </c>
      <c r="X792" s="69">
        <f>if(V792&lt;&gt;0,if(R792="Unknown", Assumptions!$B$43,R792),0)</f>
        <v>0</v>
      </c>
      <c r="Y792" s="68">
        <f t="shared" si="8"/>
        <v>0</v>
      </c>
      <c r="Z792" s="68">
        <f>if(V792&lt;&gt;0,if(  S792="Unknown", Assumptions!$B$44,S792),0)</f>
        <v>0</v>
      </c>
      <c r="AA792" s="68">
        <f>if(V792 ="N2",ifna(vlookup(W792&amp;"-"&amp;X792,'Ref. VM'!A:B,2,0),"Custom"),if(V792 ="E2" , ifna(vlookup(W792&amp;"-"&amp;X792,'Ref. VM'!D:E,2,0),"Custom"),if(V792="N2D",ifna(vlookup(W792&amp;"-"&amp;X792,'Ref. VM'!G:H,2,0),"Custom"),if(V792="N4",ifna(vlookup(W792&amp;"-"&amp;X792,'Ref. VM'!J:K,2,0),"Custom"),0))))</f>
        <v>0</v>
      </c>
      <c r="AB792" s="67">
        <f t="shared" si="9"/>
        <v>0</v>
      </c>
      <c r="AC792" s="67">
        <f t="shared" si="10"/>
        <v>0</v>
      </c>
      <c r="AD792" s="67">
        <f t="shared" si="11"/>
        <v>0</v>
      </c>
      <c r="AE792" s="62">
        <f>if(T792="Lift &amp; Shift Prod",730,if(T792="Lift &amp; Shift Noprod",Assumptions!$B$3,0))</f>
        <v>0</v>
      </c>
      <c r="AF792" s="70">
        <f>if( U792=0,0,if(Y792=0, ((vlookup(AB792,'SKU Pricing'!A:B,Assumptions!$B$2,0)*W792)+(vlookup(AC792,'SKU Pricing'!A:B,Assumptions!$B$2,0)*X792))*AE792,((vlookup(AB792,'SKU Pricing'!A:B,Assumptions!$B$2,0)*W792)+(vlookup(AC792,'SKU Pricing'!A:B,Assumptions!$B$2,0)*(W792*8))+(vlookup(AD792,'SKU Pricing'!A:B,Assumptions!$B$2,0)*(X792-(W792*8))))*AE792))</f>
        <v>0</v>
      </c>
      <c r="AG792" s="67">
        <f t="shared" si="12"/>
        <v>0</v>
      </c>
      <c r="AH792" s="70">
        <f>ifna(vlookup(AG792,'SKU Pricing'!A:B,Assumptions!$B$2,0)*W792*AE792,0)</f>
        <v>0</v>
      </c>
      <c r="AI792" s="62" t="str">
        <f t="shared" si="13"/>
        <v/>
      </c>
      <c r="AJ792" s="62" t="str">
        <f>if(V792&lt;&gt;0, if(T792="Lift &amp; Shift Noprod",Assumptions!$B$9,if(V792=Assumptions!$B$6,Assumptions!$B$10,if(P792=1,Assumptions!$B$8,Assumptions!$B$7))),"")</f>
        <v/>
      </c>
      <c r="AK792" s="69">
        <f t="shared" si="14"/>
        <v>0</v>
      </c>
      <c r="AL792" s="69">
        <f>if(AJ792="Hyperdisk Balanced",Assumptions!$B$11,0)</f>
        <v>0</v>
      </c>
      <c r="AM792" s="69">
        <f>if(AJ792="Hyperdisk Balanced",Assumptions!$B$12,0)</f>
        <v>0</v>
      </c>
      <c r="AN792" s="70">
        <f>if(AK792=0,0,if(AJ792="Hyperdisk Balanced",vlookup(AK792&amp;" provisioned space",'SKU Pricing'!A:B,Assumptions!$B$2,0)*Z792+vlookup(AK792&amp;" provisioned IOPS",'SKU Pricing'!A:B,Assumptions!$B$2,0)*AL792*730+vlookup(AK792&amp;" provisioned throughput",'SKU Pricing'!A:B,Assumptions!$B$2,0)*AM792*730,vlookup(AK792,'SKU Pricing'!A:B,Assumptions!$B$2,0)*Z792))</f>
        <v>0</v>
      </c>
      <c r="AO792" s="70">
        <f t="shared" si="15"/>
        <v>0</v>
      </c>
      <c r="AP792" s="71">
        <f t="shared" si="16"/>
        <v>0</v>
      </c>
      <c r="AQ792" s="70">
        <f>ifna(vlookup(AP792,'SKU Pricing'!A:B,Assumptions!$B$2,0)*AE792,0)</f>
        <v>0</v>
      </c>
      <c r="AR792" s="72">
        <v>0.0</v>
      </c>
    </row>
    <row r="793">
      <c r="A793" s="61" t="s">
        <v>934</v>
      </c>
      <c r="B793" s="62" t="str">
        <f>ifna(if(vlookup(A793,vOS!A:B,2,0)="","Unknown",vlookup(A793,vOS!A:B,2,0)),"Unknown")</f>
        <v>Ubuntu Linux (64-bit)</v>
      </c>
      <c r="C793" s="62">
        <f>vlookup(B793,'OS Study'!A:D,2,0)</f>
        <v>0</v>
      </c>
      <c r="D793" s="62" t="str">
        <f>vlookup(B793,'OS Study'!A:D,3,0)</f>
        <v>Linux</v>
      </c>
      <c r="E793" s="62" t="str">
        <f>vlookup(B793,'OS Study'!A:D,4,0)</f>
        <v>Ubuntu</v>
      </c>
      <c r="F793" s="63" t="str">
        <f>vlookup(B793,'OS Study'!A:E,5,0)</f>
        <v/>
      </c>
      <c r="G793" s="62">
        <f>IF(vlookup(A793,'RVtools V2.1'!A:J,4,0)="non",0,1)</f>
        <v>1</v>
      </c>
      <c r="H793" s="62">
        <f>if(vlookup(A793,'RVtools V2.1'!A:K,11,0)="kube",1,0)</f>
        <v>1</v>
      </c>
      <c r="I793" s="62">
        <f t="shared" si="5"/>
        <v>0</v>
      </c>
      <c r="J793" s="62">
        <f>ifna(vlookup(A793,'Infra Study'!A:Q,17,0),0)</f>
        <v>0</v>
      </c>
      <c r="K793" s="64">
        <f>IFERROR(__xludf.DUMMYFUNCTION("N(REGEXMATCH(VLOOKUP(A793, 'RVtools V2.1'!A:H, 8, 0), ""^Serveur de fichiers""))"),0.0)</f>
        <v>0</v>
      </c>
      <c r="L793" s="64">
        <f t="shared" si="6"/>
        <v>0</v>
      </c>
      <c r="M793" s="67" t="str">
        <f>ifna(vlookup(A793,'RVtools V2.1'!A:I,8,0),"N/A")</f>
        <v>K8S-DIGITAL-DEV</v>
      </c>
      <c r="N793" s="64">
        <f>IFERROR(__xludf.DUMMYFUNCTION("IF(REGEXMATCH(M793, ""(?i)"" &amp; JOIN(""|"", SPLIT(""kalisil"", "" ""))), 1, 0)"),0.0)</f>
        <v>0</v>
      </c>
      <c r="O793" s="64" t="str">
        <f>vlookup(A793,'RVtools V2.1'!A:H,7,0)</f>
        <v>T1</v>
      </c>
      <c r="P793" s="64">
        <f>if(vlookup(A793,'RVtools V2.1'!A:H,5,0)="oui",1,0)</f>
        <v>1</v>
      </c>
      <c r="Q793" s="64">
        <f>ifna(vlookup(A793,vCPU!A:B,2,0),"Unknown")</f>
        <v>2</v>
      </c>
      <c r="R793" s="66">
        <f>ifna(vlookup(A793,vMemory!A:C,3,0),"Unknown")</f>
        <v>1</v>
      </c>
      <c r="S793" s="66">
        <f>ifna(vlookup(A793,vDisk!A:C,3,0),"Unknown")</f>
        <v>14</v>
      </c>
      <c r="T793" s="67" t="str">
        <f t="array" ref="T793">IFS(
   L793=1, "No Lift &amp; Shift",
   J793=1, XLOOKUP(A793, 'Infra Study'!A:A, 'Infra Study'!P:P),
   I793=1, "No Lift &amp; Shift",
   H793=1, "GKE",
   K793=1, "GCNV",
   G793=1, "Lift &amp; Shift Prod",
   TRUE, "Lift &amp; Shift Noprod"
)</f>
        <v>GKE</v>
      </c>
      <c r="U793" s="67">
        <f t="shared" si="7"/>
        <v>0</v>
      </c>
      <c r="V793" s="68">
        <f>if(T793="Lift &amp; Shift Noprod",if( Y793=0,Assumptions!$B$5, Assumptions!$B$4),if(T793="Lift &amp; Shift Prod",if(AND(N793=1,O793="T1"),Assumptions!$B$6,Assumptions!$B$4),0))</f>
        <v>0</v>
      </c>
      <c r="W793" s="62">
        <f>if(V793&lt;&gt;0,if(Q793="Unknown", Assumptions!$B$42,If(Q793&gt;1,Q793,2)),0)</f>
        <v>0</v>
      </c>
      <c r="X793" s="69">
        <f>if(V793&lt;&gt;0,if(R793="Unknown", Assumptions!$B$43,R793),0)</f>
        <v>0</v>
      </c>
      <c r="Y793" s="68">
        <f t="shared" si="8"/>
        <v>0</v>
      </c>
      <c r="Z793" s="68">
        <f>if(V793&lt;&gt;0,if(  S793="Unknown", Assumptions!$B$44,S793),0)</f>
        <v>0</v>
      </c>
      <c r="AA793" s="68">
        <f>if(V793 ="N2",ifna(vlookup(W793&amp;"-"&amp;X793,'Ref. VM'!A:B,2,0),"Custom"),if(V793 ="E2" , ifna(vlookup(W793&amp;"-"&amp;X793,'Ref. VM'!D:E,2,0),"Custom"),if(V793="N2D",ifna(vlookup(W793&amp;"-"&amp;X793,'Ref. VM'!G:H,2,0),"Custom"),if(V793="N4",ifna(vlookup(W793&amp;"-"&amp;X793,'Ref. VM'!J:K,2,0),"Custom"),0))))</f>
        <v>0</v>
      </c>
      <c r="AB793" s="67">
        <f t="shared" si="9"/>
        <v>0</v>
      </c>
      <c r="AC793" s="67">
        <f t="shared" si="10"/>
        <v>0</v>
      </c>
      <c r="AD793" s="67">
        <f t="shared" si="11"/>
        <v>0</v>
      </c>
      <c r="AE793" s="62">
        <f>if(T793="Lift &amp; Shift Prod",730,if(T793="Lift &amp; Shift Noprod",Assumptions!$B$3,0))</f>
        <v>0</v>
      </c>
      <c r="AF793" s="70">
        <f>if( U793=0,0,if(Y793=0, ((vlookup(AB793,'SKU Pricing'!A:B,Assumptions!$B$2,0)*W793)+(vlookup(AC793,'SKU Pricing'!A:B,Assumptions!$B$2,0)*X793))*AE793,((vlookup(AB793,'SKU Pricing'!A:B,Assumptions!$B$2,0)*W793)+(vlookup(AC793,'SKU Pricing'!A:B,Assumptions!$B$2,0)*(W793*8))+(vlookup(AD793,'SKU Pricing'!A:B,Assumptions!$B$2,0)*(X793-(W793*8))))*AE793))</f>
        <v>0</v>
      </c>
      <c r="AG793" s="67">
        <f t="shared" si="12"/>
        <v>0</v>
      </c>
      <c r="AH793" s="70">
        <f>ifna(vlookup(AG793,'SKU Pricing'!A:B,Assumptions!$B$2,0)*W793*AE793,0)</f>
        <v>0</v>
      </c>
      <c r="AI793" s="62" t="str">
        <f t="shared" si="13"/>
        <v/>
      </c>
      <c r="AJ793" s="62" t="str">
        <f>if(V793&lt;&gt;0, if(T793="Lift &amp; Shift Noprod",Assumptions!$B$9,if(V793=Assumptions!$B$6,Assumptions!$B$10,if(P793=1,Assumptions!$B$8,Assumptions!$B$7))),"")</f>
        <v/>
      </c>
      <c r="AK793" s="69">
        <f t="shared" si="14"/>
        <v>0</v>
      </c>
      <c r="AL793" s="69">
        <f>if(AJ793="Hyperdisk Balanced",Assumptions!$B$11,0)</f>
        <v>0</v>
      </c>
      <c r="AM793" s="69">
        <f>if(AJ793="Hyperdisk Balanced",Assumptions!$B$12,0)</f>
        <v>0</v>
      </c>
      <c r="AN793" s="70">
        <f>if(AK793=0,0,if(AJ793="Hyperdisk Balanced",vlookup(AK793&amp;" provisioned space",'SKU Pricing'!A:B,Assumptions!$B$2,0)*Z793+vlookup(AK793&amp;" provisioned IOPS",'SKU Pricing'!A:B,Assumptions!$B$2,0)*AL793*730+vlookup(AK793&amp;" provisioned throughput",'SKU Pricing'!A:B,Assumptions!$B$2,0)*AM793*730,vlookup(AK793,'SKU Pricing'!A:B,Assumptions!$B$2,0)*Z793))</f>
        <v>0</v>
      </c>
      <c r="AO793" s="70">
        <f t="shared" si="15"/>
        <v>0</v>
      </c>
      <c r="AP793" s="71">
        <f t="shared" si="16"/>
        <v>0</v>
      </c>
      <c r="AQ793" s="70">
        <f>ifna(vlookup(AP793,'SKU Pricing'!A:B,Assumptions!$B$2,0)*AE793,0)</f>
        <v>0</v>
      </c>
      <c r="AR793" s="72">
        <v>0.0</v>
      </c>
    </row>
    <row r="794">
      <c r="A794" s="61" t="s">
        <v>935</v>
      </c>
      <c r="B794" s="62" t="str">
        <f>ifna(if(vlookup(A794,vOS!A:B,2,0)="","Unknown",vlookup(A794,vOS!A:B,2,0)),"Unknown")</f>
        <v>Microsoft Windows 10 (64-bit)</v>
      </c>
      <c r="C794" s="62">
        <f>vlookup(B794,'OS Study'!A:D,2,0)</f>
        <v>0</v>
      </c>
      <c r="D794" s="62" t="str">
        <f>vlookup(B794,'OS Study'!A:D,3,0)</f>
        <v>Windows</v>
      </c>
      <c r="E794" s="62" t="str">
        <f>vlookup(B794,'OS Study'!A:D,4,0)</f>
        <v>Workstation</v>
      </c>
      <c r="F794" s="63" t="str">
        <f>vlookup(B794,'OS Study'!A:E,5,0)</f>
        <v>10</v>
      </c>
      <c r="G794" s="62">
        <f>IF(vlookup(A794,'RVtools V2.1'!A:J,4,0)="non",0,1)</f>
        <v>0</v>
      </c>
      <c r="H794" s="62">
        <f>if(vlookup(A794,'RVtools V2.1'!A:K,11,0)="kube",1,0)</f>
        <v>0</v>
      </c>
      <c r="I794" s="62">
        <f t="shared" si="5"/>
        <v>0</v>
      </c>
      <c r="J794" s="62">
        <f>ifna(vlookup(A794,'Infra Study'!A:Q,17,0),0)</f>
        <v>1</v>
      </c>
      <c r="K794" s="64">
        <f>IFERROR(__xludf.DUMMYFUNCTION("N(REGEXMATCH(VLOOKUP(A794, 'RVtools V2.1'!A:H, 8, 0), ""^Serveur de fichiers""))"),0.0)</f>
        <v>0</v>
      </c>
      <c r="L794" s="64">
        <f t="shared" si="6"/>
        <v>0</v>
      </c>
      <c r="M794" s="65" t="str">
        <f>ifna(vlookup(A794,'RVtools V2.1'!A:I,8,0),"N/A")</f>
        <v>KaliLAB - BPO</v>
      </c>
      <c r="N794" s="64">
        <f>IFERROR(__xludf.DUMMYFUNCTION("IF(REGEXMATCH(M794, ""(?i)"" &amp; JOIN(""|"", SPLIT(""kalisil"", "" ""))), 1, 0)"),0.0)</f>
        <v>0</v>
      </c>
      <c r="O794" s="64" t="str">
        <f>vlookup(A794,'RVtools V2.1'!A:H,7,0)</f>
        <v>T3</v>
      </c>
      <c r="P794" s="64">
        <f>if(vlookup(A794,'RVtools V2.1'!A:H,5,0)="oui",1,0)</f>
        <v>0</v>
      </c>
      <c r="Q794" s="64">
        <f>ifna(vlookup(A794,vCPU!A:B,2,0),"Unknown")</f>
        <v>4</v>
      </c>
      <c r="R794" s="66">
        <f>ifna(vlookup(A794,vMemory!A:C,3,0),"Unknown")</f>
        <v>8</v>
      </c>
      <c r="S794" s="66">
        <f>ifna(vlookup(A794,vDisk!A:C,3,0),"Unknown")</f>
        <v>315</v>
      </c>
      <c r="T794" s="67" t="str">
        <f t="array" ref="T794">IFS(
   L794=1, "No Lift &amp; Shift",
   J794=1, XLOOKUP(A794, 'Infra Study'!A:A, 'Infra Study'!P:P),
   I794=1, "No Lift &amp; Shift",
   H794=1, "GKE",
   K794=1, "GCNV",
   G794=1, "Lift &amp; Shift Prod",
   TRUE, "Lift &amp; Shift Noprod"
)</f>
        <v>Consolidation</v>
      </c>
      <c r="U794" s="67">
        <f t="shared" si="7"/>
        <v>0</v>
      </c>
      <c r="V794" s="68">
        <f>if(T794="Lift &amp; Shift Noprod",if( Y794=0,Assumptions!$B$5, Assumptions!$B$4),if(T794="Lift &amp; Shift Prod",if(AND(N794=1,O794="T1"),Assumptions!$B$6,Assumptions!$B$4),0))</f>
        <v>0</v>
      </c>
      <c r="W794" s="62">
        <f>if(V794&lt;&gt;0,if(Q794="Unknown", Assumptions!$B$42,If(Q794&gt;1,Q794,2)),0)</f>
        <v>0</v>
      </c>
      <c r="X794" s="69">
        <f>if(V794&lt;&gt;0,if(R794="Unknown", Assumptions!$B$43,R794),0)</f>
        <v>0</v>
      </c>
      <c r="Y794" s="68">
        <f t="shared" si="8"/>
        <v>0</v>
      </c>
      <c r="Z794" s="68">
        <f>if(V794&lt;&gt;0,if(  S794="Unknown", Assumptions!$B$44,S794),0)</f>
        <v>0</v>
      </c>
      <c r="AA794" s="68">
        <f>if(V794 ="N2",ifna(vlookup(W794&amp;"-"&amp;X794,'Ref. VM'!A:B,2,0),"Custom"),if(V794 ="E2" , ifna(vlookup(W794&amp;"-"&amp;X794,'Ref. VM'!D:E,2,0),"Custom"),if(V794="N2D",ifna(vlookup(W794&amp;"-"&amp;X794,'Ref. VM'!G:H,2,0),"Custom"),if(V794="N4",ifna(vlookup(W794&amp;"-"&amp;X794,'Ref. VM'!J:K,2,0),"Custom"),0))))</f>
        <v>0</v>
      </c>
      <c r="AB794" s="67">
        <f t="shared" si="9"/>
        <v>0</v>
      </c>
      <c r="AC794" s="67">
        <f t="shared" si="10"/>
        <v>0</v>
      </c>
      <c r="AD794" s="67">
        <f t="shared" si="11"/>
        <v>0</v>
      </c>
      <c r="AE794" s="62">
        <f>if(T794="Lift &amp; Shift Prod",730,if(T794="Lift &amp; Shift Noprod",Assumptions!$B$3,0))</f>
        <v>0</v>
      </c>
      <c r="AF794" s="70">
        <f>if( U794=0,0,if(Y794=0, ((vlookup(AB794,'SKU Pricing'!A:B,Assumptions!$B$2,0)*W794)+(vlookup(AC794,'SKU Pricing'!A:B,Assumptions!$B$2,0)*X794))*AE794,((vlookup(AB794,'SKU Pricing'!A:B,Assumptions!$B$2,0)*W794)+(vlookup(AC794,'SKU Pricing'!A:B,Assumptions!$B$2,0)*(W794*8))+(vlookup(AD794,'SKU Pricing'!A:B,Assumptions!$B$2,0)*(X794-(W794*8))))*AE794))</f>
        <v>0</v>
      </c>
      <c r="AG794" s="67">
        <f t="shared" si="12"/>
        <v>0</v>
      </c>
      <c r="AH794" s="70">
        <f>ifna(vlookup(AG794,'SKU Pricing'!A:B,Assumptions!$B$2,0)*W794*AE794,0)</f>
        <v>0</v>
      </c>
      <c r="AI794" s="62" t="str">
        <f t="shared" si="13"/>
        <v/>
      </c>
      <c r="AJ794" s="62" t="str">
        <f>if(V794&lt;&gt;0, if(T794="Lift &amp; Shift Noprod",Assumptions!$B$9,if(V794=Assumptions!$B$6,Assumptions!$B$10,if(P794=1,Assumptions!$B$8,Assumptions!$B$7))),"")</f>
        <v/>
      </c>
      <c r="AK794" s="69">
        <f t="shared" si="14"/>
        <v>0</v>
      </c>
      <c r="AL794" s="69">
        <f>if(AJ794="Hyperdisk Balanced",Assumptions!$B$11,0)</f>
        <v>0</v>
      </c>
      <c r="AM794" s="69">
        <f>if(AJ794="Hyperdisk Balanced",Assumptions!$B$12,0)</f>
        <v>0</v>
      </c>
      <c r="AN794" s="70">
        <f>if(AK794=0,0,if(AJ794="Hyperdisk Balanced",vlookup(AK794&amp;" provisioned space",'SKU Pricing'!A:B,Assumptions!$B$2,0)*Z794+vlookup(AK794&amp;" provisioned IOPS",'SKU Pricing'!A:B,Assumptions!$B$2,0)*AL794*730+vlookup(AK794&amp;" provisioned throughput",'SKU Pricing'!A:B,Assumptions!$B$2,0)*AM794*730,vlookup(AK794,'SKU Pricing'!A:B,Assumptions!$B$2,0)*Z794))</f>
        <v>0</v>
      </c>
      <c r="AO794" s="70">
        <f t="shared" si="15"/>
        <v>0</v>
      </c>
      <c r="AP794" s="71">
        <f t="shared" si="16"/>
        <v>0</v>
      </c>
      <c r="AQ794" s="70">
        <f>ifna(vlookup(AP794,'SKU Pricing'!A:B,Assumptions!$B$2,0)*AE794,0)</f>
        <v>0</v>
      </c>
      <c r="AR794" s="72">
        <v>0.0</v>
      </c>
    </row>
    <row r="795">
      <c r="A795" s="61" t="s">
        <v>936</v>
      </c>
      <c r="B795" s="62" t="str">
        <f>ifna(if(vlookup(A795,vOS!A:B,2,0)="","Unknown",vlookup(A795,vOS!A:B,2,0)),"Unknown")</f>
        <v>Debian GNU/Linux 6 (64-bit)</v>
      </c>
      <c r="C795" s="62">
        <f>vlookup(B795,'OS Study'!A:D,2,0)</f>
        <v>0</v>
      </c>
      <c r="D795" s="62" t="str">
        <f>vlookup(B795,'OS Study'!A:D,3,0)</f>
        <v>Linux</v>
      </c>
      <c r="E795" s="62" t="str">
        <f>vlookup(B795,'OS Study'!A:D,4,0)</f>
        <v>Debian</v>
      </c>
      <c r="F795" s="63" t="str">
        <f>vlookup(B795,'OS Study'!A:E,5,0)</f>
        <v>6</v>
      </c>
      <c r="G795" s="62">
        <f>IF(vlookup(A795,'RVtools V2.1'!A:J,4,0)="non",0,1)</f>
        <v>1</v>
      </c>
      <c r="H795" s="62">
        <f>if(vlookup(A795,'RVtools V2.1'!A:K,11,0)="kube",1,0)</f>
        <v>0</v>
      </c>
      <c r="I795" s="62">
        <f t="shared" si="5"/>
        <v>0</v>
      </c>
      <c r="J795" s="62">
        <f>ifna(vlookup(A795,'Infra Study'!A:Q,17,0),0)</f>
        <v>0</v>
      </c>
      <c r="K795" s="64">
        <f>IFERROR(__xludf.DUMMYFUNCTION("N(REGEXMATCH(VLOOKUP(A795, 'RVtools V2.1'!A:H, 8, 0), ""^Serveur de fichiers""))"),0.0)</f>
        <v>0</v>
      </c>
      <c r="L795" s="64">
        <f t="shared" si="6"/>
        <v>0</v>
      </c>
      <c r="M795" s="67" t="str">
        <f>ifna(vlookup(A795,'RVtools V2.1'!A:I,8,0),"N/A")</f>
        <v>KaliLAB - BPO</v>
      </c>
      <c r="N795" s="64">
        <f>IFERROR(__xludf.DUMMYFUNCTION("IF(REGEXMATCH(M795, ""(?i)"" &amp; JOIN(""|"", SPLIT(""kalisil"", "" ""))), 1, 0)"),0.0)</f>
        <v>0</v>
      </c>
      <c r="O795" s="64" t="str">
        <f>vlookup(A795,'RVtools V2.1'!A:H,7,0)</f>
        <v>T3</v>
      </c>
      <c r="P795" s="64">
        <f>if(vlookup(A795,'RVtools V2.1'!A:H,5,0)="oui",1,0)</f>
        <v>1</v>
      </c>
      <c r="Q795" s="64">
        <f>ifna(vlookup(A795,vCPU!A:B,2,0),"Unknown")</f>
        <v>9</v>
      </c>
      <c r="R795" s="66">
        <f>ifna(vlookup(A795,vMemory!A:C,3,0),"Unknown")</f>
        <v>12</v>
      </c>
      <c r="S795" s="66">
        <f>ifna(vlookup(A795,vDisk!A:C,3,0),"Unknown")</f>
        <v>804</v>
      </c>
      <c r="T795" s="67" t="str">
        <f t="array" ref="T795">IFS(
   L795=1, "No Lift &amp; Shift",
   J795=1, XLOOKUP(A795, 'Infra Study'!A:A, 'Infra Study'!P:P),
   I795=1, "No Lift &amp; Shift",
   H795=1, "GKE",
   K795=1, "GCNV",
   G795=1, "Lift &amp; Shift Prod",
   TRUE, "Lift &amp; Shift Noprod"
)</f>
        <v>Lift &amp; Shift Prod</v>
      </c>
      <c r="U795" s="67">
        <f t="shared" si="7"/>
        <v>1</v>
      </c>
      <c r="V795" s="68" t="str">
        <f>if(T795="Lift &amp; Shift Noprod",if( Y795=0,Assumptions!$B$5, Assumptions!$B$4),if(T795="Lift &amp; Shift Prod",if(AND(N795=1,O795="T1"),Assumptions!$B$6,Assumptions!$B$4),0))</f>
        <v>N2D</v>
      </c>
      <c r="W795" s="69">
        <f>if(V795&lt;&gt;0,if(Q795="Unknown", Assumptions!$B$42,If(Q795&gt;1,Q795,2)),0)</f>
        <v>9</v>
      </c>
      <c r="X795" s="69">
        <f>if(V795&lt;&gt;0,if(R795="Unknown", Assumptions!$B$43,R795),0)</f>
        <v>12</v>
      </c>
      <c r="Y795" s="68">
        <f t="shared" si="8"/>
        <v>0</v>
      </c>
      <c r="Z795" s="68">
        <f>if(V795&lt;&gt;0,if(  S795="Unknown", Assumptions!$B$44,S795),0)</f>
        <v>804</v>
      </c>
      <c r="AA795" s="68" t="str">
        <f>if(V795 ="N2",ifna(vlookup(W795&amp;"-"&amp;X795,'Ref. VM'!A:B,2,0),"Custom"),if(V795 ="E2" , ifna(vlookup(W795&amp;"-"&amp;X795,'Ref. VM'!D:E,2,0),"Custom"),if(V795="N2D",ifna(vlookup(W795&amp;"-"&amp;X795,'Ref. VM'!G:H,2,0),"Custom"),if(V795="N4",ifna(vlookup(W795&amp;"-"&amp;X795,'Ref. VM'!J:K,2,0),"Custom"),0))))</f>
        <v>Custom</v>
      </c>
      <c r="AB795" s="67" t="str">
        <f t="shared" si="9"/>
        <v>N2D-Custom vCPUs-CUD 3y</v>
      </c>
      <c r="AC795" s="67" t="str">
        <f t="shared" si="10"/>
        <v>N2D-Custom RAM-CUD 3y</v>
      </c>
      <c r="AD795" s="67">
        <f t="shared" si="11"/>
        <v>0</v>
      </c>
      <c r="AE795" s="69">
        <f>if(T795="Lift &amp; Shift Prod",730,if(T795="Lift &amp; Shift Noprod",Assumptions!$B$3,0))</f>
        <v>730</v>
      </c>
      <c r="AF795" s="70">
        <f>if( U795=0,0,if(Y795=0, ((vlookup(AB795,'SKU Pricing'!A:B,Assumptions!$B$2,0)*W795)+(vlookup(AC795,'SKU Pricing'!A:B,Assumptions!$B$2,0)*X795))*AE795,((vlookup(AB795,'SKU Pricing'!A:B,Assumptions!$B$2,0)*W795)+(vlookup(AC795,'SKU Pricing'!A:B,Assumptions!$B$2,0)*(W795*8))+(vlookup(AD795,'SKU Pricing'!A:B,Assumptions!$B$2,0)*(X795-(W795*8))))*AE795))</f>
        <v>116.7369689</v>
      </c>
      <c r="AG795" s="67">
        <f t="shared" si="12"/>
        <v>0</v>
      </c>
      <c r="AH795" s="70">
        <f>ifna(vlookup(AG795,'SKU Pricing'!A:B,Assumptions!$B$2,0)*W795*AE795,0)</f>
        <v>0</v>
      </c>
      <c r="AI795" s="62" t="str">
        <f t="shared" si="13"/>
        <v/>
      </c>
      <c r="AJ795" s="62" t="str">
        <f>if(V795&lt;&gt;0, if(T795="Lift &amp; Shift Noprod",Assumptions!$B$9,if(V795=Assumptions!$B$6,Assumptions!$B$10,if(P795=1,Assumptions!$B$8,Assumptions!$B$7))),"")</f>
        <v>SSD</v>
      </c>
      <c r="AK795" s="69" t="str">
        <f t="shared" si="14"/>
        <v>SSD</v>
      </c>
      <c r="AL795" s="69">
        <f>if(AJ795="Hyperdisk Balanced",Assumptions!$B$11,0)</f>
        <v>0</v>
      </c>
      <c r="AM795" s="69">
        <f>if(AJ795="Hyperdisk Balanced",Assumptions!$B$12,0)</f>
        <v>0</v>
      </c>
      <c r="AN795" s="70">
        <f>if(AK795=0,0,if(AJ795="Hyperdisk Balanced",vlookup(AK795&amp;" provisioned space",'SKU Pricing'!A:B,Assumptions!$B$2,0)*Z795+vlookup(AK795&amp;" provisioned IOPS",'SKU Pricing'!A:B,Assumptions!$B$2,0)*AL795*730+vlookup(AK795&amp;" provisioned throughput",'SKU Pricing'!A:B,Assumptions!$B$2,0)*AM795*730,vlookup(AK795,'SKU Pricing'!A:B,Assumptions!$B$2,0)*Z795))</f>
        <v>158.388</v>
      </c>
      <c r="AO795" s="70">
        <f t="shared" si="15"/>
        <v>275.1249689</v>
      </c>
      <c r="AP795" s="71" t="str">
        <f t="shared" si="16"/>
        <v>VM Manager</v>
      </c>
      <c r="AQ795" s="70">
        <f>ifna(vlookup(AP795,'SKU Pricing'!A:B,Assumptions!$B$2,0)*AE795,0)</f>
        <v>2.19</v>
      </c>
      <c r="AR795" s="72">
        <v>0.0</v>
      </c>
    </row>
    <row r="796">
      <c r="A796" s="61" t="s">
        <v>937</v>
      </c>
      <c r="B796" s="62" t="str">
        <f>ifna(if(vlookup(A796,vOS!A:B,2,0)="","Unknown",vlookup(A796,vOS!A:B,2,0)),"Unknown")</f>
        <v>Unknown</v>
      </c>
      <c r="C796" s="62">
        <f>vlookup(B796,'OS Study'!A:D,2,0)</f>
        <v>0</v>
      </c>
      <c r="D796" s="62" t="str">
        <f>vlookup(B796,'OS Study'!A:D,3,0)</f>
        <v>Unknown</v>
      </c>
      <c r="E796" s="62" t="str">
        <f>vlookup(B796,'OS Study'!A:D,4,0)</f>
        <v>Unknown</v>
      </c>
      <c r="F796" s="63" t="str">
        <f>vlookup(B796,'OS Study'!A:E,5,0)</f>
        <v/>
      </c>
      <c r="G796" s="62">
        <f>IF(vlookup(A796,'RVtools V2.1'!A:J,4,0)="non",0,1)</f>
        <v>1</v>
      </c>
      <c r="H796" s="62">
        <f>if(vlookup(A796,'RVtools V2.1'!A:K,11,0)="kube",1,0)</f>
        <v>0</v>
      </c>
      <c r="I796" s="62">
        <f t="shared" si="5"/>
        <v>0</v>
      </c>
      <c r="J796" s="62">
        <f>ifna(vlookup(A796,'Infra Study'!A:Q,17,0),0)</f>
        <v>0</v>
      </c>
      <c r="K796" s="64">
        <f>IFERROR(__xludf.DUMMYFUNCTION("N(REGEXMATCH(VLOOKUP(A796, 'RVtools V2.1'!A:H, 8, 0), ""^Serveur de fichiers""))"),0.0)</f>
        <v>0</v>
      </c>
      <c r="L796" s="64">
        <f t="shared" si="6"/>
        <v>0</v>
      </c>
      <c r="M796" s="67" t="str">
        <f>ifna(vlookup(A796,'RVtools V2.1'!A:I,8,0),"N/A")</f>
        <v>KaliLAB -BGO/BRE</v>
      </c>
      <c r="N796" s="64">
        <f>IFERROR(__xludf.DUMMYFUNCTION("IF(REGEXMATCH(M796, ""(?i)"" &amp; JOIN(""|"", SPLIT(""kalisil"", "" ""))), 1, 0)"),0.0)</f>
        <v>0</v>
      </c>
      <c r="O796" s="64" t="str">
        <f>vlookup(A796,'RVtools V2.1'!A:H,7,0)</f>
        <v>T3</v>
      </c>
      <c r="P796" s="64">
        <f>if(vlookup(A796,'RVtools V2.1'!A:H,5,0)="oui",1,0)</f>
        <v>1</v>
      </c>
      <c r="Q796" s="64">
        <f>ifna(vlookup(A796,vCPU!A:B,2,0),"Unknown")</f>
        <v>2</v>
      </c>
      <c r="R796" s="66">
        <f>ifna(vlookup(A796,vMemory!A:C,3,0),"Unknown")</f>
        <v>4</v>
      </c>
      <c r="S796" s="66">
        <f>ifna(vlookup(A796,vDisk!A:C,3,0),"Unknown")</f>
        <v>250</v>
      </c>
      <c r="T796" s="67" t="str">
        <f t="array" ref="T796">IFS(
   L796=1, "No Lift &amp; Shift",
   J796=1, XLOOKUP(A796, 'Infra Study'!A:A, 'Infra Study'!P:P),
   I796=1, "No Lift &amp; Shift",
   H796=1, "GKE",
   K796=1, "GCNV",
   G796=1, "Lift &amp; Shift Prod",
   TRUE, "Lift &amp; Shift Noprod"
)</f>
        <v>Lift &amp; Shift Prod</v>
      </c>
      <c r="U796" s="67">
        <f t="shared" si="7"/>
        <v>1</v>
      </c>
      <c r="V796" s="68" t="str">
        <f>if(T796="Lift &amp; Shift Noprod",if( Y796=0,Assumptions!$B$5, Assumptions!$B$4),if(T796="Lift &amp; Shift Prod",if(AND(N796=1,O796="T1"),Assumptions!$B$6,Assumptions!$B$4),0))</f>
        <v>N2D</v>
      </c>
      <c r="W796" s="69">
        <f>if(V796&lt;&gt;0,if(Q796="Unknown", Assumptions!$B$42,If(Q796&gt;1,Q796,2)),0)</f>
        <v>2</v>
      </c>
      <c r="X796" s="69">
        <f>if(V796&lt;&gt;0,if(R796="Unknown", Assumptions!$B$43,R796),0)</f>
        <v>4</v>
      </c>
      <c r="Y796" s="68">
        <f t="shared" si="8"/>
        <v>0</v>
      </c>
      <c r="Z796" s="68">
        <f>if(V796&lt;&gt;0,if(  S796="Unknown", Assumptions!$B$44,S796),0)</f>
        <v>250</v>
      </c>
      <c r="AA796" s="68" t="str">
        <f>if(V796 ="N2",ifna(vlookup(W796&amp;"-"&amp;X796,'Ref. VM'!A:B,2,0),"Custom"),if(V796 ="E2" , ifna(vlookup(W796&amp;"-"&amp;X796,'Ref. VM'!D:E,2,0),"Custom"),if(V796="N2D",ifna(vlookup(W796&amp;"-"&amp;X796,'Ref. VM'!G:H,2,0),"Custom"),if(V796="N4",ifna(vlookup(W796&amp;"-"&amp;X796,'Ref. VM'!J:K,2,0),"Custom"),0))))</f>
        <v>Custom</v>
      </c>
      <c r="AB796" s="67" t="str">
        <f t="shared" si="9"/>
        <v>N2D-Custom vCPUs-CUD 3y</v>
      </c>
      <c r="AC796" s="67" t="str">
        <f t="shared" si="10"/>
        <v>N2D-Custom RAM-CUD 3y</v>
      </c>
      <c r="AD796" s="67">
        <f t="shared" si="11"/>
        <v>0</v>
      </c>
      <c r="AE796" s="69">
        <f>if(T796="Lift &amp; Shift Prod",730,if(T796="Lift &amp; Shift Noprod",Assumptions!$B$3,0))</f>
        <v>730</v>
      </c>
      <c r="AF796" s="70">
        <f>if( U796=0,0,if(Y796=0, ((vlookup(AB796,'SKU Pricing'!A:B,Assumptions!$B$2,0)*W796)+(vlookup(AC796,'SKU Pricing'!A:B,Assumptions!$B$2,0)*X796))*AE796,((vlookup(AB796,'SKU Pricing'!A:B,Assumptions!$B$2,0)*W796)+(vlookup(AC796,'SKU Pricing'!A:B,Assumptions!$B$2,0)*(W796*8))+(vlookup(AD796,'SKU Pricing'!A:B,Assumptions!$B$2,0)*(X796-(W796*8))))*AE796))</f>
        <v>27.90832632</v>
      </c>
      <c r="AG796" s="67">
        <f t="shared" si="12"/>
        <v>0</v>
      </c>
      <c r="AH796" s="70">
        <f>ifna(vlookup(AG796,'SKU Pricing'!A:B,Assumptions!$B$2,0)*W796*AE796,0)</f>
        <v>0</v>
      </c>
      <c r="AI796" s="62" t="str">
        <f t="shared" si="13"/>
        <v/>
      </c>
      <c r="AJ796" s="62" t="str">
        <f>if(V796&lt;&gt;0, if(T796="Lift &amp; Shift Noprod",Assumptions!$B$9,if(V796=Assumptions!$B$6,Assumptions!$B$10,if(P796=1,Assumptions!$B$8,Assumptions!$B$7))),"")</f>
        <v>SSD</v>
      </c>
      <c r="AK796" s="69" t="str">
        <f t="shared" si="14"/>
        <v>SSD</v>
      </c>
      <c r="AL796" s="69">
        <f>if(AJ796="Hyperdisk Balanced",Assumptions!$B$11,0)</f>
        <v>0</v>
      </c>
      <c r="AM796" s="69">
        <f>if(AJ796="Hyperdisk Balanced",Assumptions!$B$12,0)</f>
        <v>0</v>
      </c>
      <c r="AN796" s="70">
        <f>if(AK796=0,0,if(AJ796="Hyperdisk Balanced",vlookup(AK796&amp;" provisioned space",'SKU Pricing'!A:B,Assumptions!$B$2,0)*Z796+vlookup(AK796&amp;" provisioned IOPS",'SKU Pricing'!A:B,Assumptions!$B$2,0)*AL796*730+vlookup(AK796&amp;" provisioned throughput",'SKU Pricing'!A:B,Assumptions!$B$2,0)*AM796*730,vlookup(AK796,'SKU Pricing'!A:B,Assumptions!$B$2,0)*Z796))</f>
        <v>49.25</v>
      </c>
      <c r="AO796" s="70">
        <f t="shared" si="15"/>
        <v>77.15832632</v>
      </c>
      <c r="AP796" s="71" t="str">
        <f t="shared" si="16"/>
        <v>VM Manager</v>
      </c>
      <c r="AQ796" s="70">
        <f>ifna(vlookup(AP796,'SKU Pricing'!A:B,Assumptions!$B$2,0)*AE796,0)</f>
        <v>2.19</v>
      </c>
      <c r="AR796" s="72">
        <v>0.0</v>
      </c>
    </row>
    <row r="797">
      <c r="A797" s="61" t="s">
        <v>938</v>
      </c>
      <c r="B797" s="62" t="str">
        <f>ifna(if(vlookup(A797,vOS!A:B,2,0)="","Unknown",vlookup(A797,vOS!A:B,2,0)),"Unknown")</f>
        <v>Debian GNU/Linux 9 (64-bit)</v>
      </c>
      <c r="C797" s="62">
        <f>vlookup(B797,'OS Study'!A:D,2,0)</f>
        <v>0</v>
      </c>
      <c r="D797" s="62" t="str">
        <f>vlookup(B797,'OS Study'!A:D,3,0)</f>
        <v>Linux</v>
      </c>
      <c r="E797" s="62" t="str">
        <f>vlookup(B797,'OS Study'!A:D,4,0)</f>
        <v>Debian</v>
      </c>
      <c r="F797" s="63" t="str">
        <f>vlookup(B797,'OS Study'!A:E,5,0)</f>
        <v>9</v>
      </c>
      <c r="G797" s="62">
        <f>IF(vlookup(A797,'RVtools V2.1'!A:J,4,0)="non",0,1)</f>
        <v>0</v>
      </c>
      <c r="H797" s="62">
        <f>if(vlookup(A797,'RVtools V2.1'!A:K,11,0)="kube",1,0)</f>
        <v>0</v>
      </c>
      <c r="I797" s="62">
        <f t="shared" si="5"/>
        <v>0</v>
      </c>
      <c r="J797" s="62">
        <f>ifna(vlookup(A797,'Infra Study'!A:Q,17,0),0)</f>
        <v>0</v>
      </c>
      <c r="K797" s="64">
        <f>IFERROR(__xludf.DUMMYFUNCTION("N(REGEXMATCH(VLOOKUP(A797, 'RVtools V2.1'!A:H, 8, 0), ""^Serveur de fichiers""))"),0.0)</f>
        <v>0</v>
      </c>
      <c r="L797" s="64">
        <f t="shared" si="6"/>
        <v>0</v>
      </c>
      <c r="M797" s="65" t="str">
        <f>ifna(vlookup(A797,'RVtools V2.1'!A:I,8,0),"N/A")</f>
        <v>KaliLAB CBM25</v>
      </c>
      <c r="N797" s="64">
        <f>IFERROR(__xludf.DUMMYFUNCTION("IF(REGEXMATCH(M797, ""(?i)"" &amp; JOIN(""|"", SPLIT(""kalisil"", "" ""))), 1, 0)"),0.0)</f>
        <v>0</v>
      </c>
      <c r="O797" s="64" t="str">
        <f>vlookup(A797,'RVtools V2.1'!A:H,7,0)</f>
        <v>T3</v>
      </c>
      <c r="P797" s="64">
        <f>if(vlookup(A797,'RVtools V2.1'!A:H,5,0)="oui",1,0)</f>
        <v>0</v>
      </c>
      <c r="Q797" s="64">
        <f>ifna(vlookup(A797,vCPU!A:B,2,0),"Unknown")</f>
        <v>4</v>
      </c>
      <c r="R797" s="66">
        <f>ifna(vlookup(A797,vMemory!A:C,3,0),"Unknown")</f>
        <v>8</v>
      </c>
      <c r="S797" s="66">
        <f>ifna(vlookup(A797,vDisk!A:C,3,0),"Unknown")</f>
        <v>850</v>
      </c>
      <c r="T797" s="67" t="str">
        <f t="array" ref="T797">IFS(
   L797=1, "No Lift &amp; Shift",
   J797=1, XLOOKUP(A797, 'Infra Study'!A:A, 'Infra Study'!P:P),
   I797=1, "No Lift &amp; Shift",
   H797=1, "GKE",
   K797=1, "GCNV",
   G797=1, "Lift &amp; Shift Prod",
   TRUE, "Lift &amp; Shift Noprod"
)</f>
        <v>Lift &amp; Shift Noprod</v>
      </c>
      <c r="U797" s="67">
        <f t="shared" si="7"/>
        <v>1</v>
      </c>
      <c r="V797" s="68" t="str">
        <f>if(T797="Lift &amp; Shift Noprod",if( Y797=0,Assumptions!$B$5, Assumptions!$B$4),if(T797="Lift &amp; Shift Prod",if(AND(N797=1,O797="T1"),Assumptions!$B$6,Assumptions!$B$4),0))</f>
        <v>E2</v>
      </c>
      <c r="W797" s="69">
        <f>if(V797&lt;&gt;0,if(Q797="Unknown", Assumptions!$B$42,If(Q797&gt;1,Q797,2)),0)</f>
        <v>4</v>
      </c>
      <c r="X797" s="69">
        <f>if(V797&lt;&gt;0,if(R797="Unknown", Assumptions!$B$43,R797),0)</f>
        <v>8</v>
      </c>
      <c r="Y797" s="68">
        <f t="shared" si="8"/>
        <v>0</v>
      </c>
      <c r="Z797" s="68">
        <f>if(V797&lt;&gt;0,if(  S797="Unknown", Assumptions!$B$44,S797),0)</f>
        <v>850</v>
      </c>
      <c r="AA797" s="68" t="str">
        <f>if(V797 ="N2",ifna(vlookup(W797&amp;"-"&amp;X797,'Ref. VM'!A:B,2,0),"Custom"),if(V797 ="E2" , ifna(vlookup(W797&amp;"-"&amp;X797,'Ref. VM'!D:E,2,0),"Custom"),if(V797="N2D",ifna(vlookup(W797&amp;"-"&amp;X797,'Ref. VM'!G:H,2,0),"Custom"),if(V797="N4",ifna(vlookup(W797&amp;"-"&amp;X797,'Ref. VM'!J:K,2,0),"Custom"),0))))</f>
        <v>Custom</v>
      </c>
      <c r="AB797" s="67" t="str">
        <f t="shared" si="9"/>
        <v>E2-Custom vCPUs</v>
      </c>
      <c r="AC797" s="67" t="str">
        <f t="shared" si="10"/>
        <v>E2-Custom RAM</v>
      </c>
      <c r="AD797" s="67">
        <f t="shared" si="11"/>
        <v>0</v>
      </c>
      <c r="AE797" s="69">
        <f>if(T797="Lift &amp; Shift Prod",730,if(T797="Lift &amp; Shift Noprod",Assumptions!$B$3,0))</f>
        <v>270</v>
      </c>
      <c r="AF797" s="70">
        <f>if( U797=0,0,if(Y797=0, ((vlookup(AB797,'SKU Pricing'!A:B,Assumptions!$B$2,0)*W797)+(vlookup(AC797,'SKU Pricing'!A:B,Assumptions!$B$2,0)*X797))*AE797,((vlookup(AB797,'SKU Pricing'!A:B,Assumptions!$B$2,0)*W797)+(vlookup(AC797,'SKU Pricing'!A:B,Assumptions!$B$2,0)*(W797*8))+(vlookup(AD797,'SKU Pricing'!A:B,Assumptions!$B$2,0)*(X797-(W797*8))))*AE797))</f>
        <v>36.383256</v>
      </c>
      <c r="AG797" s="67">
        <f t="shared" si="12"/>
        <v>0</v>
      </c>
      <c r="AH797" s="70">
        <f>ifna(vlookup(AG797,'SKU Pricing'!A:B,Assumptions!$B$2,0)*W797*AE797,0)</f>
        <v>0</v>
      </c>
      <c r="AI797" s="62" t="str">
        <f t="shared" si="13"/>
        <v/>
      </c>
      <c r="AJ797" s="62" t="str">
        <f>if(V797&lt;&gt;0, if(T797="Lift &amp; Shift Noprod",Assumptions!$B$9,if(V797=Assumptions!$B$6,Assumptions!$B$10,if(P797=1,Assumptions!$B$8,Assumptions!$B$7))),"")</f>
        <v>Balanced</v>
      </c>
      <c r="AK797" s="69" t="str">
        <f t="shared" si="14"/>
        <v>Balanced</v>
      </c>
      <c r="AL797" s="69">
        <f>if(AJ797="Hyperdisk Balanced",Assumptions!$B$11,0)</f>
        <v>0</v>
      </c>
      <c r="AM797" s="69">
        <f>if(AJ797="Hyperdisk Balanced",Assumptions!$B$12,0)</f>
        <v>0</v>
      </c>
      <c r="AN797" s="70">
        <f>if(AK797=0,0,if(AJ797="Hyperdisk Balanced",vlookup(AK797&amp;" provisioned space",'SKU Pricing'!A:B,Assumptions!$B$2,0)*Z797+vlookup(AK797&amp;" provisioned IOPS",'SKU Pricing'!A:B,Assumptions!$B$2,0)*AL797*730+vlookup(AK797&amp;" provisioned throughput",'SKU Pricing'!A:B,Assumptions!$B$2,0)*AM797*730,vlookup(AK797,'SKU Pricing'!A:B,Assumptions!$B$2,0)*Z797))</f>
        <v>98.6</v>
      </c>
      <c r="AO797" s="70">
        <f t="shared" si="15"/>
        <v>134.983256</v>
      </c>
      <c r="AP797" s="71" t="str">
        <f t="shared" si="16"/>
        <v>VM Manager</v>
      </c>
      <c r="AQ797" s="70">
        <f>ifna(vlookup(AP797,'SKU Pricing'!A:B,Assumptions!$B$2,0)*AE797,0)</f>
        <v>0.81</v>
      </c>
      <c r="AR797" s="72">
        <v>0.0</v>
      </c>
    </row>
    <row r="798">
      <c r="A798" s="61" t="s">
        <v>939</v>
      </c>
      <c r="B798" s="62" t="str">
        <f>ifna(if(vlookup(A798,vOS!A:B,2,0)="","Unknown",vlookup(A798,vOS!A:B,2,0)),"Unknown")</f>
        <v>Debian GNU/Linux 7 (64-bit)</v>
      </c>
      <c r="C798" s="62">
        <f>vlookup(B798,'OS Study'!A:D,2,0)</f>
        <v>0</v>
      </c>
      <c r="D798" s="62" t="str">
        <f>vlookup(B798,'OS Study'!A:D,3,0)</f>
        <v>Linux</v>
      </c>
      <c r="E798" s="62" t="str">
        <f>vlookup(B798,'OS Study'!A:D,4,0)</f>
        <v>Debian</v>
      </c>
      <c r="F798" s="63" t="str">
        <f>vlookup(B798,'OS Study'!A:E,5,0)</f>
        <v>7</v>
      </c>
      <c r="G798" s="62">
        <f>IF(vlookup(A798,'RVtools V2.1'!A:J,4,0)="non",0,1)</f>
        <v>1</v>
      </c>
      <c r="H798" s="62">
        <f>if(vlookup(A798,'RVtools V2.1'!A:K,11,0)="kube",1,0)</f>
        <v>0</v>
      </c>
      <c r="I798" s="62">
        <f t="shared" si="5"/>
        <v>0</v>
      </c>
      <c r="J798" s="62">
        <f>ifna(vlookup(A798,'Infra Study'!A:Q,17,0),0)</f>
        <v>0</v>
      </c>
      <c r="K798" s="64">
        <f>IFERROR(__xludf.DUMMYFUNCTION("N(REGEXMATCH(VLOOKUP(A798, 'RVtools V2.1'!A:H, 8, 0), ""^Serveur de fichiers""))"),0.0)</f>
        <v>0</v>
      </c>
      <c r="L798" s="64">
        <f t="shared" si="6"/>
        <v>0</v>
      </c>
      <c r="M798" s="67" t="str">
        <f>ifna(vlookup(A798,'RVtools V2.1'!A:I,8,0),"N/A")</f>
        <v>KaliLAB-CST/ALI</v>
      </c>
      <c r="N798" s="64">
        <f>IFERROR(__xludf.DUMMYFUNCTION("IF(REGEXMATCH(M798, ""(?i)"" &amp; JOIN(""|"", SPLIT(""kalisil"", "" ""))), 1, 0)"),0.0)</f>
        <v>0</v>
      </c>
      <c r="O798" s="64" t="str">
        <f>vlookup(A798,'RVtools V2.1'!A:H,7,0)</f>
        <v>T3</v>
      </c>
      <c r="P798" s="64">
        <f>if(vlookup(A798,'RVtools V2.1'!A:H,5,0)="oui",1,0)</f>
        <v>1</v>
      </c>
      <c r="Q798" s="64">
        <f>ifna(vlookup(A798,vCPU!A:B,2,0),"Unknown")</f>
        <v>6</v>
      </c>
      <c r="R798" s="66">
        <f>ifna(vlookup(A798,vMemory!A:C,3,0),"Unknown")</f>
        <v>16</v>
      </c>
      <c r="S798" s="66">
        <f>ifna(vlookup(A798,vDisk!A:C,3,0),"Unknown")</f>
        <v>721</v>
      </c>
      <c r="T798" s="67" t="str">
        <f t="array" ref="T798">IFS(
   L798=1, "No Lift &amp; Shift",
   J798=1, XLOOKUP(A798, 'Infra Study'!A:A, 'Infra Study'!P:P),
   I798=1, "No Lift &amp; Shift",
   H798=1, "GKE",
   K798=1, "GCNV",
   G798=1, "Lift &amp; Shift Prod",
   TRUE, "Lift &amp; Shift Noprod"
)</f>
        <v>Lift &amp; Shift Prod</v>
      </c>
      <c r="U798" s="67">
        <f t="shared" si="7"/>
        <v>1</v>
      </c>
      <c r="V798" s="68" t="str">
        <f>if(T798="Lift &amp; Shift Noprod",if( Y798=0,Assumptions!$B$5, Assumptions!$B$4),if(T798="Lift &amp; Shift Prod",if(AND(N798=1,O798="T1"),Assumptions!$B$6,Assumptions!$B$4),0))</f>
        <v>N2D</v>
      </c>
      <c r="W798" s="69">
        <f>if(V798&lt;&gt;0,if(Q798="Unknown", Assumptions!$B$42,If(Q798&gt;1,Q798,2)),0)</f>
        <v>6</v>
      </c>
      <c r="X798" s="69">
        <f>if(V798&lt;&gt;0,if(R798="Unknown", Assumptions!$B$43,R798),0)</f>
        <v>16</v>
      </c>
      <c r="Y798" s="68">
        <f t="shared" si="8"/>
        <v>0</v>
      </c>
      <c r="Z798" s="68">
        <f>if(V798&lt;&gt;0,if(  S798="Unknown", Assumptions!$B$44,S798),0)</f>
        <v>721</v>
      </c>
      <c r="AA798" s="68" t="str">
        <f>if(V798 ="N2",ifna(vlookup(W798&amp;"-"&amp;X798,'Ref. VM'!A:B,2,0),"Custom"),if(V798 ="E2" , ifna(vlookup(W798&amp;"-"&amp;X798,'Ref. VM'!D:E,2,0),"Custom"),if(V798="N2D",ifna(vlookup(W798&amp;"-"&amp;X798,'Ref. VM'!G:H,2,0),"Custom"),if(V798="N4",ifna(vlookup(W798&amp;"-"&amp;X798,'Ref. VM'!J:K,2,0),"Custom"),0))))</f>
        <v>Custom</v>
      </c>
      <c r="AB798" s="67" t="str">
        <f t="shared" si="9"/>
        <v>N2D-Custom vCPUs-CUD 3y</v>
      </c>
      <c r="AC798" s="67" t="str">
        <f t="shared" si="10"/>
        <v>N2D-Custom RAM-CUD 3y</v>
      </c>
      <c r="AD798" s="67">
        <f t="shared" si="11"/>
        <v>0</v>
      </c>
      <c r="AE798" s="69">
        <f>if(T798="Lift &amp; Shift Prod",730,if(T798="Lift &amp; Shift Noprod",Assumptions!$B$3,0))</f>
        <v>730</v>
      </c>
      <c r="AF798" s="70">
        <f>if( U798=0,0,if(Y798=0, ((vlookup(AB798,'SKU Pricing'!A:B,Assumptions!$B$2,0)*W798)+(vlookup(AC798,'SKU Pricing'!A:B,Assumptions!$B$2,0)*X798))*AE798,((vlookup(AB798,'SKU Pricing'!A:B,Assumptions!$B$2,0)*W798)+(vlookup(AC798,'SKU Pricing'!A:B,Assumptions!$B$2,0)*(W798*8))+(vlookup(AD798,'SKU Pricing'!A:B,Assumptions!$B$2,0)*(X798-(W798*8))))*AE798))</f>
        <v>89.625312</v>
      </c>
      <c r="AG798" s="67">
        <f t="shared" si="12"/>
        <v>0</v>
      </c>
      <c r="AH798" s="70">
        <f>ifna(vlookup(AG798,'SKU Pricing'!A:B,Assumptions!$B$2,0)*W798*AE798,0)</f>
        <v>0</v>
      </c>
      <c r="AI798" s="62" t="str">
        <f t="shared" si="13"/>
        <v/>
      </c>
      <c r="AJ798" s="62" t="str">
        <f>if(V798&lt;&gt;0, if(T798="Lift &amp; Shift Noprod",Assumptions!$B$9,if(V798=Assumptions!$B$6,Assumptions!$B$10,if(P798=1,Assumptions!$B$8,Assumptions!$B$7))),"")</f>
        <v>SSD</v>
      </c>
      <c r="AK798" s="69" t="str">
        <f t="shared" si="14"/>
        <v>SSD</v>
      </c>
      <c r="AL798" s="69">
        <f>if(AJ798="Hyperdisk Balanced",Assumptions!$B$11,0)</f>
        <v>0</v>
      </c>
      <c r="AM798" s="69">
        <f>if(AJ798="Hyperdisk Balanced",Assumptions!$B$12,0)</f>
        <v>0</v>
      </c>
      <c r="AN798" s="70">
        <f>if(AK798=0,0,if(AJ798="Hyperdisk Balanced",vlookup(AK798&amp;" provisioned space",'SKU Pricing'!A:B,Assumptions!$B$2,0)*Z798+vlookup(AK798&amp;" provisioned IOPS",'SKU Pricing'!A:B,Assumptions!$B$2,0)*AL798*730+vlookup(AK798&amp;" provisioned throughput",'SKU Pricing'!A:B,Assumptions!$B$2,0)*AM798*730,vlookup(AK798,'SKU Pricing'!A:B,Assumptions!$B$2,0)*Z798))</f>
        <v>142.037</v>
      </c>
      <c r="AO798" s="70">
        <f t="shared" si="15"/>
        <v>231.662312</v>
      </c>
      <c r="AP798" s="71" t="str">
        <f t="shared" si="16"/>
        <v>VM Manager</v>
      </c>
      <c r="AQ798" s="70">
        <f>ifna(vlookup(AP798,'SKU Pricing'!A:B,Assumptions!$B$2,0)*AE798,0)</f>
        <v>2.19</v>
      </c>
      <c r="AR798" s="72">
        <v>0.0</v>
      </c>
    </row>
    <row r="799">
      <c r="A799" s="61" t="s">
        <v>940</v>
      </c>
      <c r="B799" s="62" t="str">
        <f>ifna(if(vlookup(A799,vOS!A:B,2,0)="","Unknown",vlookup(A799,vOS!A:B,2,0)),"Unknown")</f>
        <v>Unknown</v>
      </c>
      <c r="C799" s="62">
        <f>vlookup(B799,'OS Study'!A:D,2,0)</f>
        <v>0</v>
      </c>
      <c r="D799" s="62" t="str">
        <f>vlookup(B799,'OS Study'!A:D,3,0)</f>
        <v>Unknown</v>
      </c>
      <c r="E799" s="62" t="str">
        <f>vlookup(B799,'OS Study'!A:D,4,0)</f>
        <v>Unknown</v>
      </c>
      <c r="F799" s="63" t="str">
        <f>vlookup(B799,'OS Study'!A:E,5,0)</f>
        <v/>
      </c>
      <c r="G799" s="62">
        <f>IF(vlookup(A799,'RVtools V2.1'!A:J,4,0)="non",0,1)</f>
        <v>1</v>
      </c>
      <c r="H799" s="62">
        <f>if(vlookup(A799,'RVtools V2.1'!A:K,11,0)="kube",1,0)</f>
        <v>0</v>
      </c>
      <c r="I799" s="62">
        <f t="shared" si="5"/>
        <v>0</v>
      </c>
      <c r="J799" s="62">
        <f>ifna(vlookup(A799,'Infra Study'!A:Q,17,0),0)</f>
        <v>0</v>
      </c>
      <c r="K799" s="64">
        <f>IFERROR(__xludf.DUMMYFUNCTION("N(REGEXMATCH(VLOOKUP(A799, 'RVtools V2.1'!A:H, 8, 0), ""^Serveur de fichiers""))"),0.0)</f>
        <v>0</v>
      </c>
      <c r="L799" s="64">
        <f t="shared" si="6"/>
        <v>0</v>
      </c>
      <c r="M799" s="67" t="str">
        <f>ifna(vlookup(A799,'RVtools V2.1'!A:I,8,0),"N/A")</f>
        <v>KaliLAB-CST/ALP</v>
      </c>
      <c r="N799" s="64">
        <f>IFERROR(__xludf.DUMMYFUNCTION("IF(REGEXMATCH(M799, ""(?i)"" &amp; JOIN(""|"", SPLIT(""kalisil"", "" ""))), 1, 0)"),0.0)</f>
        <v>0</v>
      </c>
      <c r="O799" s="64" t="str">
        <f>vlookup(A799,'RVtools V2.1'!A:H,7,0)</f>
        <v>T3</v>
      </c>
      <c r="P799" s="64">
        <f>if(vlookup(A799,'RVtools V2.1'!A:H,5,0)="oui",1,0)</f>
        <v>1</v>
      </c>
      <c r="Q799" s="64">
        <f>ifna(vlookup(A799,vCPU!A:B,2,0),"Unknown")</f>
        <v>4</v>
      </c>
      <c r="R799" s="66">
        <f>ifna(vlookup(A799,vMemory!A:C,3,0),"Unknown")</f>
        <v>8</v>
      </c>
      <c r="S799" s="66">
        <f>ifna(vlookup(A799,vDisk!A:C,3,0),"Unknown")</f>
        <v>610</v>
      </c>
      <c r="T799" s="67" t="str">
        <f t="array" ref="T799">IFS(
   L799=1, "No Lift &amp; Shift",
   J799=1, XLOOKUP(A799, 'Infra Study'!A:A, 'Infra Study'!P:P),
   I799=1, "No Lift &amp; Shift",
   H799=1, "GKE",
   K799=1, "GCNV",
   G799=1, "Lift &amp; Shift Prod",
   TRUE, "Lift &amp; Shift Noprod"
)</f>
        <v>Lift &amp; Shift Prod</v>
      </c>
      <c r="U799" s="67">
        <f t="shared" si="7"/>
        <v>1</v>
      </c>
      <c r="V799" s="68" t="str">
        <f>if(T799="Lift &amp; Shift Noprod",if( Y799=0,Assumptions!$B$5, Assumptions!$B$4),if(T799="Lift &amp; Shift Prod",if(AND(N799=1,O799="T1"),Assumptions!$B$6,Assumptions!$B$4),0))</f>
        <v>N2D</v>
      </c>
      <c r="W799" s="69">
        <f>if(V799&lt;&gt;0,if(Q799="Unknown", Assumptions!$B$42,If(Q799&gt;1,Q799,2)),0)</f>
        <v>4</v>
      </c>
      <c r="X799" s="69">
        <f>if(V799&lt;&gt;0,if(R799="Unknown", Assumptions!$B$43,R799),0)</f>
        <v>8</v>
      </c>
      <c r="Y799" s="68">
        <f t="shared" si="8"/>
        <v>0</v>
      </c>
      <c r="Z799" s="68">
        <f>if(V799&lt;&gt;0,if(  S799="Unknown", Assumptions!$B$44,S799),0)</f>
        <v>610</v>
      </c>
      <c r="AA799" s="68" t="str">
        <f>if(V799 ="N2",ifna(vlookup(W799&amp;"-"&amp;X799,'Ref. VM'!A:B,2,0),"Custom"),if(V799 ="E2" , ifna(vlookup(W799&amp;"-"&amp;X799,'Ref. VM'!D:E,2,0),"Custom"),if(V799="N2D",ifna(vlookup(W799&amp;"-"&amp;X799,'Ref. VM'!G:H,2,0),"Custom"),if(V799="N4",ifna(vlookup(W799&amp;"-"&amp;X799,'Ref. VM'!J:K,2,0),"Custom"),0))))</f>
        <v>Custom</v>
      </c>
      <c r="AB799" s="67" t="str">
        <f t="shared" si="9"/>
        <v>N2D-Custom vCPUs-CUD 3y</v>
      </c>
      <c r="AC799" s="67" t="str">
        <f t="shared" si="10"/>
        <v>N2D-Custom RAM-CUD 3y</v>
      </c>
      <c r="AD799" s="67">
        <f t="shared" si="11"/>
        <v>0</v>
      </c>
      <c r="AE799" s="69">
        <f>if(T799="Lift &amp; Shift Prod",730,if(T799="Lift &amp; Shift Noprod",Assumptions!$B$3,0))</f>
        <v>730</v>
      </c>
      <c r="AF799" s="70">
        <f>if( U799=0,0,if(Y799=0, ((vlookup(AB799,'SKU Pricing'!A:B,Assumptions!$B$2,0)*W799)+(vlookup(AC799,'SKU Pricing'!A:B,Assumptions!$B$2,0)*X799))*AE799,((vlookup(AB799,'SKU Pricing'!A:B,Assumptions!$B$2,0)*W799)+(vlookup(AC799,'SKU Pricing'!A:B,Assumptions!$B$2,0)*(W799*8))+(vlookup(AD799,'SKU Pricing'!A:B,Assumptions!$B$2,0)*(X799-(W799*8))))*AE799))</f>
        <v>55.81665264</v>
      </c>
      <c r="AG799" s="67">
        <f t="shared" si="12"/>
        <v>0</v>
      </c>
      <c r="AH799" s="70">
        <f>ifna(vlookup(AG799,'SKU Pricing'!A:B,Assumptions!$B$2,0)*W799*AE799,0)</f>
        <v>0</v>
      </c>
      <c r="AI799" s="62" t="str">
        <f t="shared" si="13"/>
        <v/>
      </c>
      <c r="AJ799" s="62" t="str">
        <f>if(V799&lt;&gt;0, if(T799="Lift &amp; Shift Noprod",Assumptions!$B$9,if(V799=Assumptions!$B$6,Assumptions!$B$10,if(P799=1,Assumptions!$B$8,Assumptions!$B$7))),"")</f>
        <v>SSD</v>
      </c>
      <c r="AK799" s="69" t="str">
        <f t="shared" si="14"/>
        <v>SSD</v>
      </c>
      <c r="AL799" s="69">
        <f>if(AJ799="Hyperdisk Balanced",Assumptions!$B$11,0)</f>
        <v>0</v>
      </c>
      <c r="AM799" s="69">
        <f>if(AJ799="Hyperdisk Balanced",Assumptions!$B$12,0)</f>
        <v>0</v>
      </c>
      <c r="AN799" s="70">
        <f>if(AK799=0,0,if(AJ799="Hyperdisk Balanced",vlookup(AK799&amp;" provisioned space",'SKU Pricing'!A:B,Assumptions!$B$2,0)*Z799+vlookup(AK799&amp;" provisioned IOPS",'SKU Pricing'!A:B,Assumptions!$B$2,0)*AL799*730+vlookup(AK799&amp;" provisioned throughput",'SKU Pricing'!A:B,Assumptions!$B$2,0)*AM799*730,vlookup(AK799,'SKU Pricing'!A:B,Assumptions!$B$2,0)*Z799))</f>
        <v>120.17</v>
      </c>
      <c r="AO799" s="70">
        <f t="shared" si="15"/>
        <v>175.9866526</v>
      </c>
      <c r="AP799" s="71" t="str">
        <f t="shared" si="16"/>
        <v>VM Manager</v>
      </c>
      <c r="AQ799" s="70">
        <f>ifna(vlookup(AP799,'SKU Pricing'!A:B,Assumptions!$B$2,0)*AE799,0)</f>
        <v>2.19</v>
      </c>
      <c r="AR799" s="72">
        <v>0.0</v>
      </c>
    </row>
    <row r="800">
      <c r="A800" s="61" t="s">
        <v>941</v>
      </c>
      <c r="B800" s="62" t="str">
        <f>ifna(if(vlookup(A800,vOS!A:B,2,0)="","Unknown",vlookup(A800,vOS!A:B,2,0)),"Unknown")</f>
        <v>Debian GNU/Linux 6 (64-bit)</v>
      </c>
      <c r="C800" s="62">
        <f>vlookup(B800,'OS Study'!A:D,2,0)</f>
        <v>0</v>
      </c>
      <c r="D800" s="62" t="str">
        <f>vlookup(B800,'OS Study'!A:D,3,0)</f>
        <v>Linux</v>
      </c>
      <c r="E800" s="62" t="str">
        <f>vlookup(B800,'OS Study'!A:D,4,0)</f>
        <v>Debian</v>
      </c>
      <c r="F800" s="63" t="str">
        <f>vlookup(B800,'OS Study'!A:E,5,0)</f>
        <v>6</v>
      </c>
      <c r="G800" s="62">
        <f>IF(vlookup(A800,'RVtools V2.1'!A:J,4,0)="non",0,1)</f>
        <v>0</v>
      </c>
      <c r="H800" s="62">
        <f>if(vlookup(A800,'RVtools V2.1'!A:K,11,0)="kube",1,0)</f>
        <v>0</v>
      </c>
      <c r="I800" s="62">
        <f t="shared" si="5"/>
        <v>0</v>
      </c>
      <c r="J800" s="62">
        <f>ifna(vlookup(A800,'Infra Study'!A:Q,17,0),0)</f>
        <v>0</v>
      </c>
      <c r="K800" s="64">
        <f>IFERROR(__xludf.DUMMYFUNCTION("N(REGEXMATCH(VLOOKUP(A800, 'RVtools V2.1'!A:H, 8, 0), ""^Serveur de fichiers""))"),0.0)</f>
        <v>0</v>
      </c>
      <c r="L800" s="64">
        <f t="shared" si="6"/>
        <v>0</v>
      </c>
      <c r="M800" s="65" t="str">
        <f>ifna(vlookup(A800,'RVtools V2.1'!A:I,8,0),"N/A")</f>
        <v>Kalisil - Bioazur</v>
      </c>
      <c r="N800" s="64">
        <f>IFERROR(__xludf.DUMMYFUNCTION("IF(REGEXMATCH(M800, ""(?i)"" &amp; JOIN(""|"", SPLIT(""kalisil"", "" ""))), 1, 0)"),1.0)</f>
        <v>1</v>
      </c>
      <c r="O800" s="64" t="str">
        <f>vlookup(A800,'RVtools V2.1'!A:H,7,0)</f>
        <v>T3</v>
      </c>
      <c r="P800" s="64">
        <f>if(vlookup(A800,'RVtools V2.1'!A:H,5,0)="oui",1,0)</f>
        <v>0</v>
      </c>
      <c r="Q800" s="64">
        <f>ifna(vlookup(A800,vCPU!A:B,2,0),"Unknown")</f>
        <v>8</v>
      </c>
      <c r="R800" s="66">
        <f>ifna(vlookup(A800,vMemory!A:C,3,0),"Unknown")</f>
        <v>63</v>
      </c>
      <c r="S800" s="66">
        <f>ifna(vlookup(A800,vDisk!A:C,3,0),"Unknown")</f>
        <v>2168</v>
      </c>
      <c r="T800" s="73" t="s">
        <v>10</v>
      </c>
      <c r="U800" s="67">
        <f t="shared" si="7"/>
        <v>0</v>
      </c>
      <c r="V800" s="68">
        <f>if(T800="Lift &amp; Shift Noprod",if( Y800=0,Assumptions!$B$5, Assumptions!$B$4),if(T800="Lift &amp; Shift Prod",if(AND(N800=1,O800="T1"),Assumptions!$B$6,Assumptions!$B$4),0))</f>
        <v>0</v>
      </c>
      <c r="W800" s="62">
        <f>if(V800&lt;&gt;0,if(Q800="Unknown", Assumptions!$B$42,If(Q800&gt;1,Q800,2)),0)</f>
        <v>0</v>
      </c>
      <c r="X800" s="69">
        <f>if(V800&lt;&gt;0,if(R800="Unknown", Assumptions!$B$43,R800),0)</f>
        <v>0</v>
      </c>
      <c r="Y800" s="68">
        <f t="shared" si="8"/>
        <v>0</v>
      </c>
      <c r="Z800" s="68">
        <f>if(V800&lt;&gt;0,if(  S800="Unknown", Assumptions!$B$44,S800),0)</f>
        <v>0</v>
      </c>
      <c r="AA800" s="68">
        <f>if(V800 ="N2",ifna(vlookup(W800&amp;"-"&amp;X800,'Ref. VM'!A:B,2,0),"Custom"),if(V800 ="E2" , ifna(vlookup(W800&amp;"-"&amp;X800,'Ref. VM'!D:E,2,0),"Custom"),if(V800="N2D",ifna(vlookup(W800&amp;"-"&amp;X800,'Ref. VM'!G:H,2,0),"Custom"),if(V800="N4",ifna(vlookup(W800&amp;"-"&amp;X800,'Ref. VM'!J:K,2,0),"Custom"),0))))</f>
        <v>0</v>
      </c>
      <c r="AB800" s="67">
        <f t="shared" si="9"/>
        <v>0</v>
      </c>
      <c r="AC800" s="67">
        <f t="shared" si="10"/>
        <v>0</v>
      </c>
      <c r="AD800" s="67">
        <f t="shared" si="11"/>
        <v>0</v>
      </c>
      <c r="AE800" s="69">
        <f>if(T800="Lift &amp; Shift Prod",730,if(T800="Lift &amp; Shift Noprod",Assumptions!$B$3,0))</f>
        <v>0</v>
      </c>
      <c r="AF800" s="70">
        <f>if( U800=0,0,if(Y800=0, ((vlookup(AB800,'SKU Pricing'!A:B,Assumptions!$B$2,0)*W800)+(vlookup(AC800,'SKU Pricing'!A:B,Assumptions!$B$2,0)*X800))*AE800,((vlookup(AB800,'SKU Pricing'!A:B,Assumptions!$B$2,0)*W800)+(vlookup(AC800,'SKU Pricing'!A:B,Assumptions!$B$2,0)*(W800*8))+(vlookup(AD800,'SKU Pricing'!A:B,Assumptions!$B$2,0)*(X800-(W800*8))))*AE800))</f>
        <v>0</v>
      </c>
      <c r="AG800" s="67">
        <f t="shared" si="12"/>
        <v>0</v>
      </c>
      <c r="AH800" s="70">
        <f>ifna(vlookup(AG800,'SKU Pricing'!A:B,Assumptions!$B$2,0)*W800*AE800,0)</f>
        <v>0</v>
      </c>
      <c r="AI800" s="62" t="str">
        <f t="shared" si="13"/>
        <v/>
      </c>
      <c r="AJ800" s="62" t="str">
        <f>if(V800&lt;&gt;0, if(T800="Lift &amp; Shift Noprod",Assumptions!$B$9,if(V800=Assumptions!$B$6,Assumptions!$B$10,if(P800=1,Assumptions!$B$8,Assumptions!$B$7))),"")</f>
        <v/>
      </c>
      <c r="AK800" s="69">
        <f t="shared" si="14"/>
        <v>0</v>
      </c>
      <c r="AL800" s="69">
        <f>if(AJ800="Hyperdisk Balanced",Assumptions!$B$11,0)</f>
        <v>0</v>
      </c>
      <c r="AM800" s="69">
        <f>if(AJ800="Hyperdisk Balanced",Assumptions!$B$12,0)</f>
        <v>0</v>
      </c>
      <c r="AN800" s="70">
        <f>if(AK800=0,0,if(AJ800="Hyperdisk Balanced",vlookup(AK800&amp;" provisioned space",'SKU Pricing'!A:B,Assumptions!$B$2,0)*Z800+vlookup(AK800&amp;" provisioned IOPS",'SKU Pricing'!A:B,Assumptions!$B$2,0)*AL800*730+vlookup(AK800&amp;" provisioned throughput",'SKU Pricing'!A:B,Assumptions!$B$2,0)*AM800*730,vlookup(AK800,'SKU Pricing'!A:B,Assumptions!$B$2,0)*Z800))</f>
        <v>0</v>
      </c>
      <c r="AO800" s="70">
        <f t="shared" si="15"/>
        <v>0</v>
      </c>
      <c r="AP800" s="71">
        <f t="shared" si="16"/>
        <v>0</v>
      </c>
      <c r="AQ800" s="70">
        <f>ifna(vlookup(AP800,'SKU Pricing'!A:B,Assumptions!$B$2,0)*AE800,0)</f>
        <v>0</v>
      </c>
      <c r="AR800" s="72">
        <v>0.0</v>
      </c>
    </row>
    <row r="801">
      <c r="A801" s="61" t="s">
        <v>942</v>
      </c>
      <c r="B801" s="62" t="str">
        <f>ifna(if(vlookup(A801,vOS!A:B,2,0)="","Unknown",vlookup(A801,vOS!A:B,2,0)),"Unknown")</f>
        <v>Other Linux (64-bit)</v>
      </c>
      <c r="C801" s="62">
        <f>vlookup(B801,'OS Study'!A:D,2,0)</f>
        <v>0</v>
      </c>
      <c r="D801" s="62" t="str">
        <f>vlookup(B801,'OS Study'!A:D,3,0)</f>
        <v>Linux</v>
      </c>
      <c r="E801" s="62" t="str">
        <f>vlookup(B801,'OS Study'!A:D,4,0)</f>
        <v>Other</v>
      </c>
      <c r="F801" s="62" t="str">
        <f>vlookup(B801,'OS Study'!A:E,5,0)</f>
        <v/>
      </c>
      <c r="G801" s="62">
        <f>IF(vlookup(A801,'RVtools V2.1'!A:J,4,0)="non",0,1)</f>
        <v>0</v>
      </c>
      <c r="H801" s="62">
        <f>if(vlookup(A801,'RVtools V2.1'!A:K,11,0)="kube",1,0)</f>
        <v>0</v>
      </c>
      <c r="I801" s="62">
        <f t="shared" si="5"/>
        <v>0</v>
      </c>
      <c r="J801" s="62">
        <f>ifna(vlookup(A801,'Infra Study'!A:Q,17,0),0)</f>
        <v>0</v>
      </c>
      <c r="K801" s="64">
        <f>IFERROR(__xludf.DUMMYFUNCTION("N(REGEXMATCH(VLOOKUP(A801, 'RVtools V2.1'!A:H, 8, 0), ""^Serveur de fichiers""))"),0.0)</f>
        <v>0</v>
      </c>
      <c r="L801" s="64">
        <f t="shared" si="6"/>
        <v>0</v>
      </c>
      <c r="M801" s="65" t="str">
        <f>ifna(vlookup(A801,'RVtools V2.1'!A:I,8,0),"N/A")</f>
        <v>Kalisil - BioLittoral</v>
      </c>
      <c r="N801" s="64">
        <f>IFERROR(__xludf.DUMMYFUNCTION("IF(REGEXMATCH(M801, ""(?i)"" &amp; JOIN(""|"", SPLIT(""kalisil"", "" ""))), 1, 0)"),1.0)</f>
        <v>1</v>
      </c>
      <c r="O801" s="64" t="str">
        <f>vlookup(A801,'RVtools V2.1'!A:H,7,0)</f>
        <v>T3</v>
      </c>
      <c r="P801" s="64">
        <f>if(vlookup(A801,'RVtools V2.1'!A:H,5,0)="oui",1,0)</f>
        <v>0</v>
      </c>
      <c r="Q801" s="64">
        <f>ifna(vlookup(A801,vCPU!A:B,2,0),"Unknown")</f>
        <v>4</v>
      </c>
      <c r="R801" s="66">
        <f>ifna(vlookup(A801,vMemory!A:C,3,0),"Unknown")</f>
        <v>63</v>
      </c>
      <c r="S801" s="66">
        <f>ifna(vlookup(A801,vDisk!A:C,3,0),"Unknown")</f>
        <v>4698</v>
      </c>
      <c r="T801" s="73" t="s">
        <v>10</v>
      </c>
      <c r="U801" s="67">
        <f t="shared" si="7"/>
        <v>0</v>
      </c>
      <c r="V801" s="68">
        <f>if(T801="Lift &amp; Shift Noprod",if( Y801=0,Assumptions!$B$5, Assumptions!$B$4),if(T801="Lift &amp; Shift Prod",if(AND(N801=1,O801="T1"),Assumptions!$B$6,Assumptions!$B$4),0))</f>
        <v>0</v>
      </c>
      <c r="W801" s="62">
        <f>if(V801&lt;&gt;0,if(Q801="Unknown", Assumptions!$B$42,If(Q801&gt;1,Q801,2)),0)</f>
        <v>0</v>
      </c>
      <c r="X801" s="69">
        <f>if(V801&lt;&gt;0,if(R801="Unknown", Assumptions!$B$43,R801),0)</f>
        <v>0</v>
      </c>
      <c r="Y801" s="68">
        <f t="shared" si="8"/>
        <v>0</v>
      </c>
      <c r="Z801" s="68">
        <f>if(V801&lt;&gt;0,if(  S801="Unknown", Assumptions!$B$44,S801),0)</f>
        <v>0</v>
      </c>
      <c r="AA801" s="68">
        <f>if(V801 ="N2",ifna(vlookup(W801&amp;"-"&amp;X801,'Ref. VM'!A:B,2,0),"Custom"),if(V801 ="E2" , ifna(vlookup(W801&amp;"-"&amp;X801,'Ref. VM'!D:E,2,0),"Custom"),if(V801="N2D",ifna(vlookup(W801&amp;"-"&amp;X801,'Ref. VM'!G:H,2,0),"Custom"),if(V801="N4",ifna(vlookup(W801&amp;"-"&amp;X801,'Ref. VM'!J:K,2,0),"Custom"),0))))</f>
        <v>0</v>
      </c>
      <c r="AB801" s="67">
        <f t="shared" si="9"/>
        <v>0</v>
      </c>
      <c r="AC801" s="67">
        <f t="shared" si="10"/>
        <v>0</v>
      </c>
      <c r="AD801" s="67">
        <f t="shared" si="11"/>
        <v>0</v>
      </c>
      <c r="AE801" s="69">
        <f>if(T801="Lift &amp; Shift Prod",730,if(T801="Lift &amp; Shift Noprod",Assumptions!$B$3,0))</f>
        <v>0</v>
      </c>
      <c r="AF801" s="70">
        <f>if( U801=0,0,if(Y801=0, ((vlookup(AB801,'SKU Pricing'!A:B,Assumptions!$B$2,0)*W801)+(vlookup(AC801,'SKU Pricing'!A:B,Assumptions!$B$2,0)*X801))*AE801,((vlookup(AB801,'SKU Pricing'!A:B,Assumptions!$B$2,0)*W801)+(vlookup(AC801,'SKU Pricing'!A:B,Assumptions!$B$2,0)*(W801*8))+(vlookup(AD801,'SKU Pricing'!A:B,Assumptions!$B$2,0)*(X801-(W801*8))))*AE801))</f>
        <v>0</v>
      </c>
      <c r="AG801" s="67">
        <f t="shared" si="12"/>
        <v>0</v>
      </c>
      <c r="AH801" s="70">
        <f>ifna(vlookup(AG801,'SKU Pricing'!A:B,Assumptions!$B$2,0)*W801*AE801,0)</f>
        <v>0</v>
      </c>
      <c r="AI801" s="62" t="str">
        <f t="shared" si="13"/>
        <v/>
      </c>
      <c r="AJ801" s="62" t="str">
        <f>if(V801&lt;&gt;0, if(T801="Lift &amp; Shift Noprod",Assumptions!$B$9,if(V801=Assumptions!$B$6,Assumptions!$B$10,if(P801=1,Assumptions!$B$8,Assumptions!$B$7))),"")</f>
        <v/>
      </c>
      <c r="AK801" s="69">
        <f t="shared" si="14"/>
        <v>0</v>
      </c>
      <c r="AL801" s="69">
        <f>if(AJ801="Hyperdisk Balanced",Assumptions!$B$11,0)</f>
        <v>0</v>
      </c>
      <c r="AM801" s="69">
        <f>if(AJ801="Hyperdisk Balanced",Assumptions!$B$12,0)</f>
        <v>0</v>
      </c>
      <c r="AN801" s="70">
        <f>if(AK801=0,0,if(AJ801="Hyperdisk Balanced",vlookup(AK801&amp;" provisioned space",'SKU Pricing'!A:B,Assumptions!$B$2,0)*Z801+vlookup(AK801&amp;" provisioned IOPS",'SKU Pricing'!A:B,Assumptions!$B$2,0)*AL801*730+vlookup(AK801&amp;" provisioned throughput",'SKU Pricing'!A:B,Assumptions!$B$2,0)*AM801*730,vlookup(AK801,'SKU Pricing'!A:B,Assumptions!$B$2,0)*Z801))</f>
        <v>0</v>
      </c>
      <c r="AO801" s="70">
        <f t="shared" si="15"/>
        <v>0</v>
      </c>
      <c r="AP801" s="71">
        <f t="shared" si="16"/>
        <v>0</v>
      </c>
      <c r="AQ801" s="70">
        <f>ifna(vlookup(AP801,'SKU Pricing'!A:B,Assumptions!$B$2,0)*AE801,0)</f>
        <v>0</v>
      </c>
      <c r="AR801" s="72">
        <v>0.0</v>
      </c>
    </row>
    <row r="802">
      <c r="A802" s="61" t="s">
        <v>943</v>
      </c>
      <c r="B802" s="62" t="str">
        <f>ifna(if(vlookup(A802,vOS!A:B,2,0)="","Unknown",vlookup(A802,vOS!A:B,2,0)),"Unknown")</f>
        <v>Other 2.6.x Linux (64-bit)</v>
      </c>
      <c r="C802" s="62">
        <f>vlookup(B802,'OS Study'!A:D,2,0)</f>
        <v>0</v>
      </c>
      <c r="D802" s="62" t="str">
        <f>vlookup(B802,'OS Study'!A:D,3,0)</f>
        <v>Linux</v>
      </c>
      <c r="E802" s="62" t="str">
        <f>vlookup(B802,'OS Study'!A:D,4,0)</f>
        <v>Other</v>
      </c>
      <c r="F802" s="63" t="str">
        <f>vlookup(B802,'OS Study'!A:E,5,0)</f>
        <v/>
      </c>
      <c r="G802" s="62">
        <f>IF(vlookup(A802,'RVtools V2.1'!A:J,4,0)="non",0,1)</f>
        <v>1</v>
      </c>
      <c r="H802" s="62">
        <f>if(vlookup(A802,'RVtools V2.1'!A:K,11,0)="kube",1,0)</f>
        <v>0</v>
      </c>
      <c r="I802" s="62">
        <f t="shared" si="5"/>
        <v>0</v>
      </c>
      <c r="J802" s="62">
        <f>ifna(vlookup(A802,'Infra Study'!A:Q,17,0),0)</f>
        <v>0</v>
      </c>
      <c r="K802" s="64">
        <f>IFERROR(__xludf.DUMMYFUNCTION("N(REGEXMATCH(VLOOKUP(A802, 'RVtools V2.1'!A:H, 8, 0), ""^Serveur de fichiers""))"),0.0)</f>
        <v>0</v>
      </c>
      <c r="L802" s="64">
        <f t="shared" si="6"/>
        <v>0</v>
      </c>
      <c r="M802" s="67" t="str">
        <f>ifna(vlookup(A802,'RVtools V2.1'!A:I,8,0),"N/A")</f>
        <v>KaliSIL - RB ?</v>
      </c>
      <c r="N802" s="64">
        <f>IFERROR(__xludf.DUMMYFUNCTION("IF(REGEXMATCH(M802, ""(?i)"" &amp; JOIN(""|"", SPLIT(""kalisil"", "" ""))), 1, 0)"),1.0)</f>
        <v>1</v>
      </c>
      <c r="O802" s="64" t="str">
        <f>vlookup(A802,'RVtools V2.1'!A:H,7,0)</f>
        <v>T3</v>
      </c>
      <c r="P802" s="64">
        <f>if(vlookup(A802,'RVtools V2.1'!A:H,5,0)="oui",1,0)</f>
        <v>1</v>
      </c>
      <c r="Q802" s="64">
        <f>ifna(vlookup(A802,vCPU!A:B,2,0),"Unknown")</f>
        <v>2</v>
      </c>
      <c r="R802" s="66">
        <f>ifna(vlookup(A802,vMemory!A:C,3,0),"Unknown")</f>
        <v>8</v>
      </c>
      <c r="S802" s="66">
        <f>ifna(vlookup(A802,vDisk!A:C,3,0),"Unknown")</f>
        <v>4184</v>
      </c>
      <c r="T802" s="73" t="s">
        <v>10</v>
      </c>
      <c r="U802" s="67">
        <f t="shared" si="7"/>
        <v>0</v>
      </c>
      <c r="V802" s="68">
        <f>if(T802="Lift &amp; Shift Noprod",if( Y802=0,Assumptions!$B$5, Assumptions!$B$4),if(T802="Lift &amp; Shift Prod",if(AND(N802=1,O802="T1"),Assumptions!$B$6,Assumptions!$B$4),0))</f>
        <v>0</v>
      </c>
      <c r="W802" s="62">
        <f>if(V802&lt;&gt;0,if(Q802="Unknown", Assumptions!$B$42,If(Q802&gt;1,Q802,2)),0)</f>
        <v>0</v>
      </c>
      <c r="X802" s="69">
        <f>if(V802&lt;&gt;0,if(R802="Unknown", Assumptions!$B$43,R802),0)</f>
        <v>0</v>
      </c>
      <c r="Y802" s="68">
        <f t="shared" si="8"/>
        <v>0</v>
      </c>
      <c r="Z802" s="68">
        <f>if(V802&lt;&gt;0,if(  S802="Unknown", Assumptions!$B$44,S802),0)</f>
        <v>0</v>
      </c>
      <c r="AA802" s="68">
        <f>if(V802 ="N2",ifna(vlookup(W802&amp;"-"&amp;X802,'Ref. VM'!A:B,2,0),"Custom"),if(V802 ="E2" , ifna(vlookup(W802&amp;"-"&amp;X802,'Ref. VM'!D:E,2,0),"Custom"),if(V802="N2D",ifna(vlookup(W802&amp;"-"&amp;X802,'Ref. VM'!G:H,2,0),"Custom"),if(V802="N4",ifna(vlookup(W802&amp;"-"&amp;X802,'Ref. VM'!J:K,2,0),"Custom"),0))))</f>
        <v>0</v>
      </c>
      <c r="AB802" s="67">
        <f t="shared" si="9"/>
        <v>0</v>
      </c>
      <c r="AC802" s="67">
        <f t="shared" si="10"/>
        <v>0</v>
      </c>
      <c r="AD802" s="67">
        <f t="shared" si="11"/>
        <v>0</v>
      </c>
      <c r="AE802" s="69">
        <f>if(T802="Lift &amp; Shift Prod",730,if(T802="Lift &amp; Shift Noprod",Assumptions!$B$3,0))</f>
        <v>0</v>
      </c>
      <c r="AF802" s="70">
        <f>if( U802=0,0,if(Y802=0, ((vlookup(AB802,'SKU Pricing'!A:B,Assumptions!$B$2,0)*W802)+(vlookup(AC802,'SKU Pricing'!A:B,Assumptions!$B$2,0)*X802))*AE802,((vlookup(AB802,'SKU Pricing'!A:B,Assumptions!$B$2,0)*W802)+(vlookup(AC802,'SKU Pricing'!A:B,Assumptions!$B$2,0)*(W802*8))+(vlookup(AD802,'SKU Pricing'!A:B,Assumptions!$B$2,0)*(X802-(W802*8))))*AE802))</f>
        <v>0</v>
      </c>
      <c r="AG802" s="67">
        <f t="shared" si="12"/>
        <v>0</v>
      </c>
      <c r="AH802" s="70">
        <f>ifna(vlookup(AG802,'SKU Pricing'!A:B,Assumptions!$B$2,0)*W802*AE802,0)</f>
        <v>0</v>
      </c>
      <c r="AI802" s="62" t="str">
        <f t="shared" si="13"/>
        <v/>
      </c>
      <c r="AJ802" s="62" t="str">
        <f>if(V802&lt;&gt;0, if(T802="Lift &amp; Shift Noprod",Assumptions!$B$9,if(V802=Assumptions!$B$6,Assumptions!$B$10,if(P802=1,Assumptions!$B$8,Assumptions!$B$7))),"")</f>
        <v/>
      </c>
      <c r="AK802" s="69">
        <f t="shared" si="14"/>
        <v>0</v>
      </c>
      <c r="AL802" s="69">
        <f>if(AJ802="Hyperdisk Balanced",Assumptions!$B$11,0)</f>
        <v>0</v>
      </c>
      <c r="AM802" s="69">
        <f>if(AJ802="Hyperdisk Balanced",Assumptions!$B$12,0)</f>
        <v>0</v>
      </c>
      <c r="AN802" s="70">
        <f>if(AK802=0,0,if(AJ802="Hyperdisk Balanced",vlookup(AK802&amp;" provisioned space",'SKU Pricing'!A:B,Assumptions!$B$2,0)*Z802+vlookup(AK802&amp;" provisioned IOPS",'SKU Pricing'!A:B,Assumptions!$B$2,0)*AL802*730+vlookup(AK802&amp;" provisioned throughput",'SKU Pricing'!A:B,Assumptions!$B$2,0)*AM802*730,vlookup(AK802,'SKU Pricing'!A:B,Assumptions!$B$2,0)*Z802))</f>
        <v>0</v>
      </c>
      <c r="AO802" s="70">
        <f t="shared" si="15"/>
        <v>0</v>
      </c>
      <c r="AP802" s="71">
        <f t="shared" si="16"/>
        <v>0</v>
      </c>
      <c r="AQ802" s="70">
        <f>ifna(vlookup(AP802,'SKU Pricing'!A:B,Assumptions!$B$2,0)*AE802,0)</f>
        <v>0</v>
      </c>
      <c r="AR802" s="72">
        <v>0.0</v>
      </c>
    </row>
    <row r="803">
      <c r="A803" s="61" t="s">
        <v>944</v>
      </c>
      <c r="B803" s="62" t="str">
        <f>ifna(if(vlookup(A803,vOS!A:B,2,0)="","Unknown",vlookup(A803,vOS!A:B,2,0)),"Unknown")</f>
        <v>Debian GNU/Linux 10 (64-bit)</v>
      </c>
      <c r="C803" s="62">
        <f>vlookup(B803,'OS Study'!A:D,2,0)</f>
        <v>0</v>
      </c>
      <c r="D803" s="62" t="str">
        <f>vlookup(B803,'OS Study'!A:D,3,0)</f>
        <v>Linux</v>
      </c>
      <c r="E803" s="62" t="str">
        <f>vlookup(B803,'OS Study'!A:D,4,0)</f>
        <v>Debian</v>
      </c>
      <c r="F803" s="63" t="str">
        <f>vlookup(B803,'OS Study'!A:E,5,0)</f>
        <v>10</v>
      </c>
      <c r="G803" s="62">
        <f>IF(vlookup(A803,'RVtools V2.1'!A:J,4,0)="non",0,1)</f>
        <v>1</v>
      </c>
      <c r="H803" s="62">
        <f>if(vlookup(A803,'RVtools V2.1'!A:K,11,0)="kube",1,0)</f>
        <v>0</v>
      </c>
      <c r="I803" s="62">
        <f t="shared" si="5"/>
        <v>0</v>
      </c>
      <c r="J803" s="62">
        <f>ifna(vlookup(A803,'Infra Study'!A:Q,17,0),0)</f>
        <v>0</v>
      </c>
      <c r="K803" s="64">
        <f>IFERROR(__xludf.DUMMYFUNCTION("N(REGEXMATCH(VLOOKUP(A803, 'RVtools V2.1'!A:H, 8, 0), ""^Serveur de fichiers""))"),0.0)</f>
        <v>0</v>
      </c>
      <c r="L803" s="64">
        <f t="shared" si="6"/>
        <v>0</v>
      </c>
      <c r="M803" s="67" t="str">
        <f>ifna(vlookup(A803,'RVtools V2.1'!A:I,8,0),"N/A")</f>
        <v>KaliSIL -BGO/ASL</v>
      </c>
      <c r="N803" s="64">
        <f>IFERROR(__xludf.DUMMYFUNCTION("IF(REGEXMATCH(M803, ""(?i)"" &amp; JOIN(""|"", SPLIT(""kalisil"", "" ""))), 1, 0)"),1.0)</f>
        <v>1</v>
      </c>
      <c r="O803" s="64" t="str">
        <f>vlookup(A803,'RVtools V2.1'!A:H,7,0)</f>
        <v>T3</v>
      </c>
      <c r="P803" s="64">
        <f>if(vlookup(A803,'RVtools V2.1'!A:H,5,0)="oui",1,0)</f>
        <v>1</v>
      </c>
      <c r="Q803" s="64">
        <f>ifna(vlookup(A803,vCPU!A:B,2,0),"Unknown")</f>
        <v>16</v>
      </c>
      <c r="R803" s="66">
        <f>ifna(vlookup(A803,vMemory!A:C,3,0),"Unknown")</f>
        <v>256</v>
      </c>
      <c r="S803" s="66">
        <f>ifna(vlookup(A803,vDisk!A:C,3,0),"Unknown")</f>
        <v>2249</v>
      </c>
      <c r="T803" s="73" t="s">
        <v>10</v>
      </c>
      <c r="U803" s="67">
        <f t="shared" si="7"/>
        <v>0</v>
      </c>
      <c r="V803" s="68">
        <f>if(T803="Lift &amp; Shift Noprod",if( Y803=0,Assumptions!$B$5, Assumptions!$B$4),if(T803="Lift &amp; Shift Prod",if(AND(N803=1,O803="T1"),Assumptions!$B$6,Assumptions!$B$4),0))</f>
        <v>0</v>
      </c>
      <c r="W803" s="62">
        <f>if(V803&lt;&gt;0,if(Q803="Unknown", Assumptions!$B$42,If(Q803&gt;1,Q803,2)),0)</f>
        <v>0</v>
      </c>
      <c r="X803" s="69">
        <f>if(V803&lt;&gt;0,if(R803="Unknown", Assumptions!$B$43,R803),0)</f>
        <v>0</v>
      </c>
      <c r="Y803" s="68">
        <f t="shared" si="8"/>
        <v>0</v>
      </c>
      <c r="Z803" s="68">
        <f>if(V803&lt;&gt;0,if(  S803="Unknown", Assumptions!$B$44,S803),0)</f>
        <v>0</v>
      </c>
      <c r="AA803" s="68">
        <f>if(V803 ="N2",ifna(vlookup(W803&amp;"-"&amp;X803,'Ref. VM'!A:B,2,0),"Custom"),if(V803 ="E2" , ifna(vlookup(W803&amp;"-"&amp;X803,'Ref. VM'!D:E,2,0),"Custom"),if(V803="N2D",ifna(vlookup(W803&amp;"-"&amp;X803,'Ref. VM'!G:H,2,0),"Custom"),if(V803="N4",ifna(vlookup(W803&amp;"-"&amp;X803,'Ref. VM'!J:K,2,0),"Custom"),0))))</f>
        <v>0</v>
      </c>
      <c r="AB803" s="67">
        <f t="shared" si="9"/>
        <v>0</v>
      </c>
      <c r="AC803" s="67">
        <f t="shared" si="10"/>
        <v>0</v>
      </c>
      <c r="AD803" s="67">
        <f t="shared" si="11"/>
        <v>0</v>
      </c>
      <c r="AE803" s="69">
        <f>if(T803="Lift &amp; Shift Prod",730,if(T803="Lift &amp; Shift Noprod",Assumptions!$B$3,0))</f>
        <v>0</v>
      </c>
      <c r="AF803" s="70">
        <f>if( U803=0,0,if(Y803=0, ((vlookup(AB803,'SKU Pricing'!A:B,Assumptions!$B$2,0)*W803)+(vlookup(AC803,'SKU Pricing'!A:B,Assumptions!$B$2,0)*X803))*AE803,((vlookup(AB803,'SKU Pricing'!A:B,Assumptions!$B$2,0)*W803)+(vlookup(AC803,'SKU Pricing'!A:B,Assumptions!$B$2,0)*(W803*8))+(vlookup(AD803,'SKU Pricing'!A:B,Assumptions!$B$2,0)*(X803-(W803*8))))*AE803))</f>
        <v>0</v>
      </c>
      <c r="AG803" s="67">
        <f t="shared" si="12"/>
        <v>0</v>
      </c>
      <c r="AH803" s="70">
        <f>ifna(vlookup(AG803,'SKU Pricing'!A:B,Assumptions!$B$2,0)*W803*AE803,0)</f>
        <v>0</v>
      </c>
      <c r="AI803" s="62" t="str">
        <f t="shared" si="13"/>
        <v/>
      </c>
      <c r="AJ803" s="62" t="str">
        <f>if(V803&lt;&gt;0, if(T803="Lift &amp; Shift Noprod",Assumptions!$B$9,if(V803=Assumptions!$B$6,Assumptions!$B$10,if(P803=1,Assumptions!$B$8,Assumptions!$B$7))),"")</f>
        <v/>
      </c>
      <c r="AK803" s="69">
        <f t="shared" si="14"/>
        <v>0</v>
      </c>
      <c r="AL803" s="69">
        <f>if(AJ803="Hyperdisk Balanced",Assumptions!$B$11,0)</f>
        <v>0</v>
      </c>
      <c r="AM803" s="69">
        <f>if(AJ803="Hyperdisk Balanced",Assumptions!$B$12,0)</f>
        <v>0</v>
      </c>
      <c r="AN803" s="70">
        <f>if(AK803=0,0,if(AJ803="Hyperdisk Balanced",vlookup(AK803&amp;" provisioned space",'SKU Pricing'!A:B,Assumptions!$B$2,0)*Z803+vlookup(AK803&amp;" provisioned IOPS",'SKU Pricing'!A:B,Assumptions!$B$2,0)*AL803*730+vlookup(AK803&amp;" provisioned throughput",'SKU Pricing'!A:B,Assumptions!$B$2,0)*AM803*730,vlookup(AK803,'SKU Pricing'!A:B,Assumptions!$B$2,0)*Z803))</f>
        <v>0</v>
      </c>
      <c r="AO803" s="70">
        <f t="shared" si="15"/>
        <v>0</v>
      </c>
      <c r="AP803" s="71">
        <f t="shared" si="16"/>
        <v>0</v>
      </c>
      <c r="AQ803" s="70">
        <f>ifna(vlookup(AP803,'SKU Pricing'!A:B,Assumptions!$B$2,0)*AE803,0)</f>
        <v>0</v>
      </c>
      <c r="AR803" s="72">
        <v>0.0</v>
      </c>
    </row>
    <row r="804">
      <c r="A804" s="61" t="s">
        <v>945</v>
      </c>
      <c r="B804" s="62" t="str">
        <f>ifna(if(vlookup(A804,vOS!A:B,2,0)="","Unknown",vlookup(A804,vOS!A:B,2,0)),"Unknown")</f>
        <v>Debian GNU/Linux 10 (64-bit)</v>
      </c>
      <c r="C804" s="62">
        <f>vlookup(B804,'OS Study'!A:D,2,0)</f>
        <v>0</v>
      </c>
      <c r="D804" s="62" t="str">
        <f>vlookup(B804,'OS Study'!A:D,3,0)</f>
        <v>Linux</v>
      </c>
      <c r="E804" s="62" t="str">
        <f>vlookup(B804,'OS Study'!A:D,4,0)</f>
        <v>Debian</v>
      </c>
      <c r="F804" s="63" t="str">
        <f>vlookup(B804,'OS Study'!A:E,5,0)</f>
        <v>10</v>
      </c>
      <c r="G804" s="62">
        <f>IF(vlookup(A804,'RVtools V2.1'!A:J,4,0)="non",0,1)</f>
        <v>1</v>
      </c>
      <c r="H804" s="62">
        <f>if(vlookup(A804,'RVtools V2.1'!A:K,11,0)="kube",1,0)</f>
        <v>0</v>
      </c>
      <c r="I804" s="62">
        <f t="shared" si="5"/>
        <v>0</v>
      </c>
      <c r="J804" s="62">
        <f>ifna(vlookup(A804,'Infra Study'!A:Q,17,0),0)</f>
        <v>0</v>
      </c>
      <c r="K804" s="64">
        <f>IFERROR(__xludf.DUMMYFUNCTION("N(REGEXMATCH(VLOOKUP(A804, 'RVtools V2.1'!A:H, 8, 0), ""^Serveur de fichiers""))"),0.0)</f>
        <v>0</v>
      </c>
      <c r="L804" s="64">
        <f t="shared" si="6"/>
        <v>0</v>
      </c>
      <c r="M804" s="67" t="str">
        <f>ifna(vlookup(A804,'RVtools V2.1'!A:I,8,0),"N/A")</f>
        <v>KaliSIL -BGO/ASL</v>
      </c>
      <c r="N804" s="64">
        <f>IFERROR(__xludf.DUMMYFUNCTION("IF(REGEXMATCH(M804, ""(?i)"" &amp; JOIN(""|"", SPLIT(""kalisil"", "" ""))), 1, 0)"),1.0)</f>
        <v>1</v>
      </c>
      <c r="O804" s="64" t="str">
        <f>vlookup(A804,'RVtools V2.1'!A:H,7,0)</f>
        <v>T3</v>
      </c>
      <c r="P804" s="64">
        <f>if(vlookup(A804,'RVtools V2.1'!A:H,5,0)="oui",1,0)</f>
        <v>1</v>
      </c>
      <c r="Q804" s="64">
        <f>ifna(vlookup(A804,vCPU!A:B,2,0),"Unknown")</f>
        <v>32</v>
      </c>
      <c r="R804" s="66">
        <f>ifna(vlookup(A804,vMemory!A:C,3,0),"Unknown")</f>
        <v>128</v>
      </c>
      <c r="S804" s="66">
        <f>ifna(vlookup(A804,vDisk!A:C,3,0),"Unknown")</f>
        <v>20508</v>
      </c>
      <c r="T804" s="73" t="s">
        <v>10</v>
      </c>
      <c r="U804" s="67">
        <f t="shared" si="7"/>
        <v>0</v>
      </c>
      <c r="V804" s="68">
        <f>if(T804="Lift &amp; Shift Noprod",if( Y804=0,Assumptions!$B$5, Assumptions!$B$4),if(T804="Lift &amp; Shift Prod",if(AND(N804=1,O804="T1"),Assumptions!$B$6,Assumptions!$B$4),0))</f>
        <v>0</v>
      </c>
      <c r="W804" s="62">
        <f>if(V804&lt;&gt;0,if(Q804="Unknown", Assumptions!$B$42,If(Q804&gt;1,Q804,2)),0)</f>
        <v>0</v>
      </c>
      <c r="X804" s="69">
        <f>if(V804&lt;&gt;0,if(R804="Unknown", Assumptions!$B$43,R804),0)</f>
        <v>0</v>
      </c>
      <c r="Y804" s="68">
        <f t="shared" si="8"/>
        <v>0</v>
      </c>
      <c r="Z804" s="68">
        <f>if(V804&lt;&gt;0,if(  S804="Unknown", Assumptions!$B$44,S804),0)</f>
        <v>0</v>
      </c>
      <c r="AA804" s="68">
        <f>if(V804 ="N2",ifna(vlookup(W804&amp;"-"&amp;X804,'Ref. VM'!A:B,2,0),"Custom"),if(V804 ="E2" , ifna(vlookup(W804&amp;"-"&amp;X804,'Ref. VM'!D:E,2,0),"Custom"),if(V804="N2D",ifna(vlookup(W804&amp;"-"&amp;X804,'Ref. VM'!G:H,2,0),"Custom"),if(V804="N4",ifna(vlookup(W804&amp;"-"&amp;X804,'Ref. VM'!J:K,2,0),"Custom"),0))))</f>
        <v>0</v>
      </c>
      <c r="AB804" s="67">
        <f t="shared" si="9"/>
        <v>0</v>
      </c>
      <c r="AC804" s="67">
        <f t="shared" si="10"/>
        <v>0</v>
      </c>
      <c r="AD804" s="67">
        <f t="shared" si="11"/>
        <v>0</v>
      </c>
      <c r="AE804" s="69">
        <f>if(T804="Lift &amp; Shift Prod",730,if(T804="Lift &amp; Shift Noprod",Assumptions!$B$3,0))</f>
        <v>0</v>
      </c>
      <c r="AF804" s="70">
        <f>if( U804=0,0,if(Y804=0, ((vlookup(AB804,'SKU Pricing'!A:B,Assumptions!$B$2,0)*W804)+(vlookup(AC804,'SKU Pricing'!A:B,Assumptions!$B$2,0)*X804))*AE804,((vlookup(AB804,'SKU Pricing'!A:B,Assumptions!$B$2,0)*W804)+(vlookup(AC804,'SKU Pricing'!A:B,Assumptions!$B$2,0)*(W804*8))+(vlookup(AD804,'SKU Pricing'!A:B,Assumptions!$B$2,0)*(X804-(W804*8))))*AE804))</f>
        <v>0</v>
      </c>
      <c r="AG804" s="67">
        <f t="shared" si="12"/>
        <v>0</v>
      </c>
      <c r="AH804" s="70">
        <f>ifna(vlookup(AG804,'SKU Pricing'!A:B,Assumptions!$B$2,0)*W804*AE804,0)</f>
        <v>0</v>
      </c>
      <c r="AI804" s="62" t="str">
        <f t="shared" si="13"/>
        <v/>
      </c>
      <c r="AJ804" s="62" t="str">
        <f>if(V804&lt;&gt;0, if(T804="Lift &amp; Shift Noprod",Assumptions!$B$9,if(V804=Assumptions!$B$6,Assumptions!$B$10,if(P804=1,Assumptions!$B$8,Assumptions!$B$7))),"")</f>
        <v/>
      </c>
      <c r="AK804" s="69">
        <f t="shared" si="14"/>
        <v>0</v>
      </c>
      <c r="AL804" s="69">
        <f>if(AJ804="Hyperdisk Balanced",Assumptions!$B$11,0)</f>
        <v>0</v>
      </c>
      <c r="AM804" s="69">
        <f>if(AJ804="Hyperdisk Balanced",Assumptions!$B$12,0)</f>
        <v>0</v>
      </c>
      <c r="AN804" s="70">
        <f>if(AK804=0,0,if(AJ804="Hyperdisk Balanced",vlookup(AK804&amp;" provisioned space",'SKU Pricing'!A:B,Assumptions!$B$2,0)*Z804+vlookup(AK804&amp;" provisioned IOPS",'SKU Pricing'!A:B,Assumptions!$B$2,0)*AL804*730+vlookup(AK804&amp;" provisioned throughput",'SKU Pricing'!A:B,Assumptions!$B$2,0)*AM804*730,vlookup(AK804,'SKU Pricing'!A:B,Assumptions!$B$2,0)*Z804))</f>
        <v>0</v>
      </c>
      <c r="AO804" s="70">
        <f t="shared" si="15"/>
        <v>0</v>
      </c>
      <c r="AP804" s="71">
        <f t="shared" si="16"/>
        <v>0</v>
      </c>
      <c r="AQ804" s="70">
        <f>ifna(vlookup(AP804,'SKU Pricing'!A:B,Assumptions!$B$2,0)*AE804,0)</f>
        <v>0</v>
      </c>
      <c r="AR804" s="72">
        <v>0.0</v>
      </c>
    </row>
    <row r="805">
      <c r="A805" s="61" t="s">
        <v>946</v>
      </c>
      <c r="B805" s="62" t="str">
        <f>ifna(if(vlookup(A805,vOS!A:B,2,0)="","Unknown",vlookup(A805,vOS!A:B,2,0)),"Unknown")</f>
        <v>Debian GNU/Linux 10 (64-bit)</v>
      </c>
      <c r="C805" s="62">
        <f>vlookup(B805,'OS Study'!A:D,2,0)</f>
        <v>0</v>
      </c>
      <c r="D805" s="62" t="str">
        <f>vlookup(B805,'OS Study'!A:D,3,0)</f>
        <v>Linux</v>
      </c>
      <c r="E805" s="62" t="str">
        <f>vlookup(B805,'OS Study'!A:D,4,0)</f>
        <v>Debian</v>
      </c>
      <c r="F805" s="63" t="str">
        <f>vlookup(B805,'OS Study'!A:E,5,0)</f>
        <v>10</v>
      </c>
      <c r="G805" s="62">
        <f>IF(vlookup(A805,'RVtools V2.1'!A:J,4,0)="non",0,1)</f>
        <v>1</v>
      </c>
      <c r="H805" s="62">
        <f>if(vlookup(A805,'RVtools V2.1'!A:K,11,0)="kube",1,0)</f>
        <v>0</v>
      </c>
      <c r="I805" s="62">
        <f t="shared" si="5"/>
        <v>0</v>
      </c>
      <c r="J805" s="62">
        <f>ifna(vlookup(A805,'Infra Study'!A:Q,17,0),0)</f>
        <v>0</v>
      </c>
      <c r="K805" s="64">
        <f>IFERROR(__xludf.DUMMYFUNCTION("N(REGEXMATCH(VLOOKUP(A805, 'RVtools V2.1'!A:H, 8, 0), ""^Serveur de fichiers""))"),0.0)</f>
        <v>0</v>
      </c>
      <c r="L805" s="64">
        <f t="shared" si="6"/>
        <v>0</v>
      </c>
      <c r="M805" s="67" t="str">
        <f>ifna(vlookup(A805,'RVtools V2.1'!A:I,8,0),"N/A")</f>
        <v>KaliSIL -BGO/ASL</v>
      </c>
      <c r="N805" s="64">
        <f>IFERROR(__xludf.DUMMYFUNCTION("IF(REGEXMATCH(M805, ""(?i)"" &amp; JOIN(""|"", SPLIT(""kalisil"", "" ""))), 1, 0)"),1.0)</f>
        <v>1</v>
      </c>
      <c r="O805" s="64" t="str">
        <f>vlookup(A805,'RVtools V2.1'!A:H,7,0)</f>
        <v>T3</v>
      </c>
      <c r="P805" s="64">
        <f>if(vlookup(A805,'RVtools V2.1'!A:H,5,0)="oui",1,0)</f>
        <v>1</v>
      </c>
      <c r="Q805" s="64">
        <f>ifna(vlookup(A805,vCPU!A:B,2,0),"Unknown")</f>
        <v>16</v>
      </c>
      <c r="R805" s="66">
        <f>ifna(vlookup(A805,vMemory!A:C,3,0),"Unknown")</f>
        <v>12</v>
      </c>
      <c r="S805" s="66">
        <f>ifna(vlookup(A805,vDisk!A:C,3,0),"Unknown")</f>
        <v>35</v>
      </c>
      <c r="T805" s="73" t="s">
        <v>10</v>
      </c>
      <c r="U805" s="67">
        <f t="shared" si="7"/>
        <v>0</v>
      </c>
      <c r="V805" s="68">
        <f>if(T805="Lift &amp; Shift Noprod",if( Y805=0,Assumptions!$B$5, Assumptions!$B$4),if(T805="Lift &amp; Shift Prod",if(AND(N805=1,O805="T1"),Assumptions!$B$6,Assumptions!$B$4),0))</f>
        <v>0</v>
      </c>
      <c r="W805" s="62">
        <f>if(V805&lt;&gt;0,if(Q805="Unknown", Assumptions!$B$42,If(Q805&gt;1,Q805,2)),0)</f>
        <v>0</v>
      </c>
      <c r="X805" s="69">
        <f>if(V805&lt;&gt;0,if(R805="Unknown", Assumptions!$B$43,R805),0)</f>
        <v>0</v>
      </c>
      <c r="Y805" s="68">
        <f t="shared" si="8"/>
        <v>0</v>
      </c>
      <c r="Z805" s="68">
        <f>if(V805&lt;&gt;0,if(  S805="Unknown", Assumptions!$B$44,S805),0)</f>
        <v>0</v>
      </c>
      <c r="AA805" s="68">
        <f>if(V805 ="N2",ifna(vlookup(W805&amp;"-"&amp;X805,'Ref. VM'!A:B,2,0),"Custom"),if(V805 ="E2" , ifna(vlookup(W805&amp;"-"&amp;X805,'Ref. VM'!D:E,2,0),"Custom"),if(V805="N2D",ifna(vlookup(W805&amp;"-"&amp;X805,'Ref. VM'!G:H,2,0),"Custom"),if(V805="N4",ifna(vlookup(W805&amp;"-"&amp;X805,'Ref. VM'!J:K,2,0),"Custom"),0))))</f>
        <v>0</v>
      </c>
      <c r="AB805" s="67">
        <f t="shared" si="9"/>
        <v>0</v>
      </c>
      <c r="AC805" s="67">
        <f t="shared" si="10"/>
        <v>0</v>
      </c>
      <c r="AD805" s="67">
        <f t="shared" si="11"/>
        <v>0</v>
      </c>
      <c r="AE805" s="69">
        <f>if(T805="Lift &amp; Shift Prod",730,if(T805="Lift &amp; Shift Noprod",Assumptions!$B$3,0))</f>
        <v>0</v>
      </c>
      <c r="AF805" s="70">
        <f>if( U805=0,0,if(Y805=0, ((vlookup(AB805,'SKU Pricing'!A:B,Assumptions!$B$2,0)*W805)+(vlookup(AC805,'SKU Pricing'!A:B,Assumptions!$B$2,0)*X805))*AE805,((vlookup(AB805,'SKU Pricing'!A:B,Assumptions!$B$2,0)*W805)+(vlookup(AC805,'SKU Pricing'!A:B,Assumptions!$B$2,0)*(W805*8))+(vlookup(AD805,'SKU Pricing'!A:B,Assumptions!$B$2,0)*(X805-(W805*8))))*AE805))</f>
        <v>0</v>
      </c>
      <c r="AG805" s="67">
        <f t="shared" si="12"/>
        <v>0</v>
      </c>
      <c r="AH805" s="70">
        <f>ifna(vlookup(AG805,'SKU Pricing'!A:B,Assumptions!$B$2,0)*W805*AE805,0)</f>
        <v>0</v>
      </c>
      <c r="AI805" s="62" t="str">
        <f t="shared" si="13"/>
        <v/>
      </c>
      <c r="AJ805" s="62" t="str">
        <f>if(V805&lt;&gt;0, if(T805="Lift &amp; Shift Noprod",Assumptions!$B$9,if(V805=Assumptions!$B$6,Assumptions!$B$10,if(P805=1,Assumptions!$B$8,Assumptions!$B$7))),"")</f>
        <v/>
      </c>
      <c r="AK805" s="69">
        <f t="shared" si="14"/>
        <v>0</v>
      </c>
      <c r="AL805" s="69">
        <f>if(AJ805="Hyperdisk Balanced",Assumptions!$B$11,0)</f>
        <v>0</v>
      </c>
      <c r="AM805" s="69">
        <f>if(AJ805="Hyperdisk Balanced",Assumptions!$B$12,0)</f>
        <v>0</v>
      </c>
      <c r="AN805" s="70">
        <f>if(AK805=0,0,if(AJ805="Hyperdisk Balanced",vlookup(AK805&amp;" provisioned space",'SKU Pricing'!A:B,Assumptions!$B$2,0)*Z805+vlookup(AK805&amp;" provisioned IOPS",'SKU Pricing'!A:B,Assumptions!$B$2,0)*AL805*730+vlookup(AK805&amp;" provisioned throughput",'SKU Pricing'!A:B,Assumptions!$B$2,0)*AM805*730,vlookup(AK805,'SKU Pricing'!A:B,Assumptions!$B$2,0)*Z805))</f>
        <v>0</v>
      </c>
      <c r="AO805" s="70">
        <f t="shared" si="15"/>
        <v>0</v>
      </c>
      <c r="AP805" s="71">
        <f t="shared" si="16"/>
        <v>0</v>
      </c>
      <c r="AQ805" s="70">
        <f>ifna(vlookup(AP805,'SKU Pricing'!A:B,Assumptions!$B$2,0)*AE805,0)</f>
        <v>0</v>
      </c>
      <c r="AR805" s="72">
        <v>0.0</v>
      </c>
    </row>
    <row r="806">
      <c r="A806" s="61" t="s">
        <v>947</v>
      </c>
      <c r="B806" s="62" t="str">
        <f>ifna(if(vlookup(A806,vOS!A:B,2,0)="","Unknown",vlookup(A806,vOS!A:B,2,0)),"Unknown")</f>
        <v>Debian GNU/Linux 10 (64-bit)</v>
      </c>
      <c r="C806" s="62">
        <f>vlookup(B806,'OS Study'!A:D,2,0)</f>
        <v>0</v>
      </c>
      <c r="D806" s="62" t="str">
        <f>vlookup(B806,'OS Study'!A:D,3,0)</f>
        <v>Linux</v>
      </c>
      <c r="E806" s="62" t="str">
        <f>vlookup(B806,'OS Study'!A:D,4,0)</f>
        <v>Debian</v>
      </c>
      <c r="F806" s="63" t="str">
        <f>vlookup(B806,'OS Study'!A:E,5,0)</f>
        <v>10</v>
      </c>
      <c r="G806" s="62">
        <f>IF(vlookup(A806,'RVtools V2.1'!A:J,4,0)="non",0,1)</f>
        <v>1</v>
      </c>
      <c r="H806" s="62">
        <f>if(vlookup(A806,'RVtools V2.1'!A:K,11,0)="kube",1,0)</f>
        <v>0</v>
      </c>
      <c r="I806" s="62">
        <f t="shared" si="5"/>
        <v>0</v>
      </c>
      <c r="J806" s="62">
        <f>ifna(vlookup(A806,'Infra Study'!A:Q,17,0),0)</f>
        <v>0</v>
      </c>
      <c r="K806" s="64">
        <f>IFERROR(__xludf.DUMMYFUNCTION("N(REGEXMATCH(VLOOKUP(A806, 'RVtools V2.1'!A:H, 8, 0), ""^Serveur de fichiers""))"),0.0)</f>
        <v>0</v>
      </c>
      <c r="L806" s="64">
        <f t="shared" si="6"/>
        <v>0</v>
      </c>
      <c r="M806" s="67" t="str">
        <f>ifna(vlookup(A806,'RVtools V2.1'!A:I,8,0),"N/A")</f>
        <v>KaliSIL -BGO/ATL</v>
      </c>
      <c r="N806" s="64">
        <f>IFERROR(__xludf.DUMMYFUNCTION("IF(REGEXMATCH(M806, ""(?i)"" &amp; JOIN(""|"", SPLIT(""kalisil"", "" ""))), 1, 0)"),1.0)</f>
        <v>1</v>
      </c>
      <c r="O806" s="64" t="str">
        <f>vlookup(A806,'RVtools V2.1'!A:H,7,0)</f>
        <v>T1</v>
      </c>
      <c r="P806" s="64">
        <f>if(vlookup(A806,'RVtools V2.1'!A:H,5,0)="oui",1,0)</f>
        <v>1</v>
      </c>
      <c r="Q806" s="64">
        <f>ifna(vlookup(A806,vCPU!A:B,2,0),"Unknown")</f>
        <v>16</v>
      </c>
      <c r="R806" s="66">
        <f>ifna(vlookup(A806,vMemory!A:C,3,0),"Unknown")</f>
        <v>256</v>
      </c>
      <c r="S806" s="66">
        <f>ifna(vlookup(A806,vDisk!A:C,3,0),"Unknown")</f>
        <v>1537</v>
      </c>
      <c r="T806" s="73" t="s">
        <v>10</v>
      </c>
      <c r="U806" s="67">
        <f t="shared" si="7"/>
        <v>0</v>
      </c>
      <c r="V806" s="68">
        <f>if(T806="Lift &amp; Shift Noprod",if( Y806=0,Assumptions!$B$5, Assumptions!$B$4),if(T806="Lift &amp; Shift Prod",if(AND(N806=1,O806="T1"),Assumptions!$B$6,Assumptions!$B$4),0))</f>
        <v>0</v>
      </c>
      <c r="W806" s="62">
        <f>if(V806&lt;&gt;0,if(Q806="Unknown", Assumptions!$B$42,If(Q806&gt;1,Q806,2)),0)</f>
        <v>0</v>
      </c>
      <c r="X806" s="69">
        <f>if(V806&lt;&gt;0,if(R806="Unknown", Assumptions!$B$43,R806),0)</f>
        <v>0</v>
      </c>
      <c r="Y806" s="68">
        <f t="shared" si="8"/>
        <v>0</v>
      </c>
      <c r="Z806" s="68">
        <f>if(V806&lt;&gt;0,if(  S806="Unknown", Assumptions!$B$44,S806),0)</f>
        <v>0</v>
      </c>
      <c r="AA806" s="68">
        <f>if(V806 ="N2",ifna(vlookup(W806&amp;"-"&amp;X806,'Ref. VM'!A:B,2,0),"Custom"),if(V806 ="E2" , ifna(vlookup(W806&amp;"-"&amp;X806,'Ref. VM'!D:E,2,0),"Custom"),if(V806="N2D",ifna(vlookup(W806&amp;"-"&amp;X806,'Ref. VM'!G:H,2,0),"Custom"),if(V806="N4",ifna(vlookup(W806&amp;"-"&amp;X806,'Ref. VM'!J:K,2,0),"Custom"),0))))</f>
        <v>0</v>
      </c>
      <c r="AB806" s="67">
        <f t="shared" si="9"/>
        <v>0</v>
      </c>
      <c r="AC806" s="67">
        <f t="shared" si="10"/>
        <v>0</v>
      </c>
      <c r="AD806" s="67">
        <f t="shared" si="11"/>
        <v>0</v>
      </c>
      <c r="AE806" s="69">
        <f>if(T806="Lift &amp; Shift Prod",730,if(T806="Lift &amp; Shift Noprod",Assumptions!$B$3,0))</f>
        <v>0</v>
      </c>
      <c r="AF806" s="70">
        <f>if( U806=0,0,if(Y806=0, ((vlookup(AB806,'SKU Pricing'!A:B,Assumptions!$B$2,0)*W806)+(vlookup(AC806,'SKU Pricing'!A:B,Assumptions!$B$2,0)*X806))*AE806,((vlookup(AB806,'SKU Pricing'!A:B,Assumptions!$B$2,0)*W806)+(vlookup(AC806,'SKU Pricing'!A:B,Assumptions!$B$2,0)*(W806*8))+(vlookup(AD806,'SKU Pricing'!A:B,Assumptions!$B$2,0)*(X806-(W806*8))))*AE806))</f>
        <v>0</v>
      </c>
      <c r="AG806" s="67">
        <f t="shared" si="12"/>
        <v>0</v>
      </c>
      <c r="AH806" s="70">
        <f>ifna(vlookup(AG806,'SKU Pricing'!A:B,Assumptions!$B$2,0)*W806*AE806,0)</f>
        <v>0</v>
      </c>
      <c r="AI806" s="62" t="str">
        <f t="shared" si="13"/>
        <v/>
      </c>
      <c r="AJ806" s="62" t="str">
        <f>if(V806&lt;&gt;0, if(T806="Lift &amp; Shift Noprod",Assumptions!$B$9,if(V806=Assumptions!$B$6,Assumptions!$B$10,if(P806=1,Assumptions!$B$8,Assumptions!$B$7))),"")</f>
        <v/>
      </c>
      <c r="AK806" s="69">
        <f t="shared" si="14"/>
        <v>0</v>
      </c>
      <c r="AL806" s="69">
        <f>if(AJ806="Hyperdisk Balanced",Assumptions!$B$11,0)</f>
        <v>0</v>
      </c>
      <c r="AM806" s="69">
        <f>if(AJ806="Hyperdisk Balanced",Assumptions!$B$12,0)</f>
        <v>0</v>
      </c>
      <c r="AN806" s="70">
        <f>if(AK806=0,0,if(AJ806="Hyperdisk Balanced",vlookup(AK806&amp;" provisioned space",'SKU Pricing'!A:B,Assumptions!$B$2,0)*Z806+vlookup(AK806&amp;" provisioned IOPS",'SKU Pricing'!A:B,Assumptions!$B$2,0)*AL806*730+vlookup(AK806&amp;" provisioned throughput",'SKU Pricing'!A:B,Assumptions!$B$2,0)*AM806*730,vlookup(AK806,'SKU Pricing'!A:B,Assumptions!$B$2,0)*Z806))</f>
        <v>0</v>
      </c>
      <c r="AO806" s="70">
        <f t="shared" si="15"/>
        <v>0</v>
      </c>
      <c r="AP806" s="71">
        <f t="shared" si="16"/>
        <v>0</v>
      </c>
      <c r="AQ806" s="70">
        <f>ifna(vlookup(AP806,'SKU Pricing'!A:B,Assumptions!$B$2,0)*AE806,0)</f>
        <v>0</v>
      </c>
      <c r="AR806" s="72">
        <v>0.0</v>
      </c>
    </row>
    <row r="807">
      <c r="A807" s="61" t="s">
        <v>948</v>
      </c>
      <c r="B807" s="62" t="str">
        <f>ifna(if(vlookup(A807,vOS!A:B,2,0)="","Unknown",vlookup(A807,vOS!A:B,2,0)),"Unknown")</f>
        <v>Debian GNU/Linux 10 (64-bit)</v>
      </c>
      <c r="C807" s="62">
        <f>vlookup(B807,'OS Study'!A:D,2,0)</f>
        <v>0</v>
      </c>
      <c r="D807" s="62" t="str">
        <f>vlookup(B807,'OS Study'!A:D,3,0)</f>
        <v>Linux</v>
      </c>
      <c r="E807" s="62" t="str">
        <f>vlookup(B807,'OS Study'!A:D,4,0)</f>
        <v>Debian</v>
      </c>
      <c r="F807" s="63" t="str">
        <f>vlookup(B807,'OS Study'!A:E,5,0)</f>
        <v>10</v>
      </c>
      <c r="G807" s="62">
        <f>IF(vlookup(A807,'RVtools V2.1'!A:J,4,0)="non",0,1)</f>
        <v>1</v>
      </c>
      <c r="H807" s="62">
        <f>if(vlookup(A807,'RVtools V2.1'!A:K,11,0)="kube",1,0)</f>
        <v>0</v>
      </c>
      <c r="I807" s="62">
        <f t="shared" si="5"/>
        <v>0</v>
      </c>
      <c r="J807" s="62">
        <f>ifna(vlookup(A807,'Infra Study'!A:Q,17,0),0)</f>
        <v>0</v>
      </c>
      <c r="K807" s="64">
        <f>IFERROR(__xludf.DUMMYFUNCTION("N(REGEXMATCH(VLOOKUP(A807, 'RVtools V2.1'!A:H, 8, 0), ""^Serveur de fichiers""))"),0.0)</f>
        <v>0</v>
      </c>
      <c r="L807" s="64">
        <f t="shared" si="6"/>
        <v>0</v>
      </c>
      <c r="M807" s="67" t="str">
        <f>ifna(vlookup(A807,'RVtools V2.1'!A:I,8,0),"N/A")</f>
        <v>KaliSIL -BGO/ATL</v>
      </c>
      <c r="N807" s="64">
        <f>IFERROR(__xludf.DUMMYFUNCTION("IF(REGEXMATCH(M807, ""(?i)"" &amp; JOIN(""|"", SPLIT(""kalisil"", "" ""))), 1, 0)"),1.0)</f>
        <v>1</v>
      </c>
      <c r="O807" s="64" t="str">
        <f>vlookup(A807,'RVtools V2.1'!A:H,7,0)</f>
        <v>T1</v>
      </c>
      <c r="P807" s="64">
        <f>if(vlookup(A807,'RVtools V2.1'!A:H,5,0)="oui",1,0)</f>
        <v>1</v>
      </c>
      <c r="Q807" s="64">
        <f>ifna(vlookup(A807,vCPU!A:B,2,0),"Unknown")</f>
        <v>32</v>
      </c>
      <c r="R807" s="66">
        <f>ifna(vlookup(A807,vMemory!A:C,3,0),"Unknown")</f>
        <v>64</v>
      </c>
      <c r="S807" s="66">
        <f>ifna(vlookup(A807,vDisk!A:C,3,0),"Unknown")</f>
        <v>11857</v>
      </c>
      <c r="T807" s="73" t="s">
        <v>10</v>
      </c>
      <c r="U807" s="67">
        <f t="shared" si="7"/>
        <v>0</v>
      </c>
      <c r="V807" s="68">
        <f>if(T807="Lift &amp; Shift Noprod",if( Y807=0,Assumptions!$B$5, Assumptions!$B$4),if(T807="Lift &amp; Shift Prod",if(AND(N807=1,O807="T1"),Assumptions!$B$6,Assumptions!$B$4),0))</f>
        <v>0</v>
      </c>
      <c r="W807" s="62">
        <f>if(V807&lt;&gt;0,if(Q807="Unknown", Assumptions!$B$42,If(Q807&gt;1,Q807,2)),0)</f>
        <v>0</v>
      </c>
      <c r="X807" s="69">
        <f>if(V807&lt;&gt;0,if(R807="Unknown", Assumptions!$B$43,R807),0)</f>
        <v>0</v>
      </c>
      <c r="Y807" s="68">
        <f t="shared" si="8"/>
        <v>0</v>
      </c>
      <c r="Z807" s="68">
        <f>if(V807&lt;&gt;0,if(  S807="Unknown", Assumptions!$B$44,S807),0)</f>
        <v>0</v>
      </c>
      <c r="AA807" s="68">
        <f>if(V807 ="N2",ifna(vlookup(W807&amp;"-"&amp;X807,'Ref. VM'!A:B,2,0),"Custom"),if(V807 ="E2" , ifna(vlookup(W807&amp;"-"&amp;X807,'Ref. VM'!D:E,2,0),"Custom"),if(V807="N2D",ifna(vlookup(W807&amp;"-"&amp;X807,'Ref. VM'!G:H,2,0),"Custom"),if(V807="N4",ifna(vlookup(W807&amp;"-"&amp;X807,'Ref. VM'!J:K,2,0),"Custom"),0))))</f>
        <v>0</v>
      </c>
      <c r="AB807" s="67">
        <f t="shared" si="9"/>
        <v>0</v>
      </c>
      <c r="AC807" s="67">
        <f t="shared" si="10"/>
        <v>0</v>
      </c>
      <c r="AD807" s="67">
        <f t="shared" si="11"/>
        <v>0</v>
      </c>
      <c r="AE807" s="69">
        <f>if(T807="Lift &amp; Shift Prod",730,if(T807="Lift &amp; Shift Noprod",Assumptions!$B$3,0))</f>
        <v>0</v>
      </c>
      <c r="AF807" s="70">
        <f>if( U807=0,0,if(Y807=0, ((vlookup(AB807,'SKU Pricing'!A:B,Assumptions!$B$2,0)*W807)+(vlookup(AC807,'SKU Pricing'!A:B,Assumptions!$B$2,0)*X807))*AE807,((vlookup(AB807,'SKU Pricing'!A:B,Assumptions!$B$2,0)*W807)+(vlookup(AC807,'SKU Pricing'!A:B,Assumptions!$B$2,0)*(W807*8))+(vlookup(AD807,'SKU Pricing'!A:B,Assumptions!$B$2,0)*(X807-(W807*8))))*AE807))</f>
        <v>0</v>
      </c>
      <c r="AG807" s="67">
        <f t="shared" si="12"/>
        <v>0</v>
      </c>
      <c r="AH807" s="70">
        <f>ifna(vlookup(AG807,'SKU Pricing'!A:B,Assumptions!$B$2,0)*W807*AE807,0)</f>
        <v>0</v>
      </c>
      <c r="AI807" s="62" t="str">
        <f t="shared" si="13"/>
        <v/>
      </c>
      <c r="AJ807" s="62" t="str">
        <f>if(V807&lt;&gt;0, if(T807="Lift &amp; Shift Noprod",Assumptions!$B$9,if(V807=Assumptions!$B$6,Assumptions!$B$10,if(P807=1,Assumptions!$B$8,Assumptions!$B$7))),"")</f>
        <v/>
      </c>
      <c r="AK807" s="69">
        <f t="shared" si="14"/>
        <v>0</v>
      </c>
      <c r="AL807" s="69">
        <f>if(AJ807="Hyperdisk Balanced",Assumptions!$B$11,0)</f>
        <v>0</v>
      </c>
      <c r="AM807" s="69">
        <f>if(AJ807="Hyperdisk Balanced",Assumptions!$B$12,0)</f>
        <v>0</v>
      </c>
      <c r="AN807" s="70">
        <f>if(AK807=0,0,if(AJ807="Hyperdisk Balanced",vlookup(AK807&amp;" provisioned space",'SKU Pricing'!A:B,Assumptions!$B$2,0)*Z807+vlookup(AK807&amp;" provisioned IOPS",'SKU Pricing'!A:B,Assumptions!$B$2,0)*AL807*730+vlookup(AK807&amp;" provisioned throughput",'SKU Pricing'!A:B,Assumptions!$B$2,0)*AM807*730,vlookup(AK807,'SKU Pricing'!A:B,Assumptions!$B$2,0)*Z807))</f>
        <v>0</v>
      </c>
      <c r="AO807" s="70">
        <f t="shared" si="15"/>
        <v>0</v>
      </c>
      <c r="AP807" s="71">
        <f t="shared" si="16"/>
        <v>0</v>
      </c>
      <c r="AQ807" s="70">
        <f>ifna(vlookup(AP807,'SKU Pricing'!A:B,Assumptions!$B$2,0)*AE807,0)</f>
        <v>0</v>
      </c>
      <c r="AR807" s="72">
        <v>0.0</v>
      </c>
    </row>
    <row r="808">
      <c r="A808" s="61" t="s">
        <v>949</v>
      </c>
      <c r="B808" s="62" t="str">
        <f>ifna(if(vlookup(A808,vOS!A:B,2,0)="","Unknown",vlookup(A808,vOS!A:B,2,0)),"Unknown")</f>
        <v>Debian GNU/Linux 10 (64-bit)</v>
      </c>
      <c r="C808" s="62">
        <f>vlookup(B808,'OS Study'!A:D,2,0)</f>
        <v>0</v>
      </c>
      <c r="D808" s="62" t="str">
        <f>vlookup(B808,'OS Study'!A:D,3,0)</f>
        <v>Linux</v>
      </c>
      <c r="E808" s="62" t="str">
        <f>vlookup(B808,'OS Study'!A:D,4,0)</f>
        <v>Debian</v>
      </c>
      <c r="F808" s="63" t="str">
        <f>vlookup(B808,'OS Study'!A:E,5,0)</f>
        <v>10</v>
      </c>
      <c r="G808" s="62">
        <f>IF(vlookup(A808,'RVtools V2.1'!A:J,4,0)="non",0,1)</f>
        <v>1</v>
      </c>
      <c r="H808" s="62">
        <f>if(vlookup(A808,'RVtools V2.1'!A:K,11,0)="kube",1,0)</f>
        <v>0</v>
      </c>
      <c r="I808" s="62">
        <f t="shared" si="5"/>
        <v>0</v>
      </c>
      <c r="J808" s="62">
        <f>ifna(vlookup(A808,'Infra Study'!A:Q,17,0),0)</f>
        <v>0</v>
      </c>
      <c r="K808" s="64">
        <f>IFERROR(__xludf.DUMMYFUNCTION("N(REGEXMATCH(VLOOKUP(A808, 'RVtools V2.1'!A:H, 8, 0), ""^Serveur de fichiers""))"),0.0)</f>
        <v>0</v>
      </c>
      <c r="L808" s="64">
        <f t="shared" si="6"/>
        <v>0</v>
      </c>
      <c r="M808" s="67" t="str">
        <f>ifna(vlookup(A808,'RVtools V2.1'!A:I,8,0),"N/A")</f>
        <v>KaliSIL -BGO/ATL</v>
      </c>
      <c r="N808" s="64">
        <f>IFERROR(__xludf.DUMMYFUNCTION("IF(REGEXMATCH(M808, ""(?i)"" &amp; JOIN(""|"", SPLIT(""kalisil"", "" ""))), 1, 0)"),1.0)</f>
        <v>1</v>
      </c>
      <c r="O808" s="64" t="str">
        <f>vlookup(A808,'RVtools V2.1'!A:H,7,0)</f>
        <v>T3</v>
      </c>
      <c r="P808" s="64">
        <f>if(vlookup(A808,'RVtools V2.1'!A:H,5,0)="oui",1,0)</f>
        <v>0</v>
      </c>
      <c r="Q808" s="64">
        <f>ifna(vlookup(A808,vCPU!A:B,2,0),"Unknown")</f>
        <v>16</v>
      </c>
      <c r="R808" s="66">
        <f>ifna(vlookup(A808,vMemory!A:C,3,0),"Unknown")</f>
        <v>256</v>
      </c>
      <c r="S808" s="66">
        <f>ifna(vlookup(A808,vDisk!A:C,3,0),"Unknown")</f>
        <v>1537</v>
      </c>
      <c r="T808" s="73" t="s">
        <v>10</v>
      </c>
      <c r="U808" s="67">
        <f t="shared" si="7"/>
        <v>0</v>
      </c>
      <c r="V808" s="68">
        <f>if(T808="Lift &amp; Shift Noprod",if( Y808=0,Assumptions!$B$5, Assumptions!$B$4),if(T808="Lift &amp; Shift Prod",if(AND(N808=1,O808="T1"),Assumptions!$B$6,Assumptions!$B$4),0))</f>
        <v>0</v>
      </c>
      <c r="W808" s="62">
        <f>if(V808&lt;&gt;0,if(Q808="Unknown", Assumptions!$B$42,If(Q808&gt;1,Q808,2)),0)</f>
        <v>0</v>
      </c>
      <c r="X808" s="69">
        <f>if(V808&lt;&gt;0,if(R808="Unknown", Assumptions!$B$43,R808),0)</f>
        <v>0</v>
      </c>
      <c r="Y808" s="68">
        <f t="shared" si="8"/>
        <v>0</v>
      </c>
      <c r="Z808" s="68">
        <f>if(V808&lt;&gt;0,if(  S808="Unknown", Assumptions!$B$44,S808),0)</f>
        <v>0</v>
      </c>
      <c r="AA808" s="68">
        <f>if(V808 ="N2",ifna(vlookup(W808&amp;"-"&amp;X808,'Ref. VM'!A:B,2,0),"Custom"),if(V808 ="E2" , ifna(vlookup(W808&amp;"-"&amp;X808,'Ref. VM'!D:E,2,0),"Custom"),if(V808="N2D",ifna(vlookup(W808&amp;"-"&amp;X808,'Ref. VM'!G:H,2,0),"Custom"),if(V808="N4",ifna(vlookup(W808&amp;"-"&amp;X808,'Ref. VM'!J:K,2,0),"Custom"),0))))</f>
        <v>0</v>
      </c>
      <c r="AB808" s="67">
        <f t="shared" si="9"/>
        <v>0</v>
      </c>
      <c r="AC808" s="67">
        <f t="shared" si="10"/>
        <v>0</v>
      </c>
      <c r="AD808" s="67">
        <f t="shared" si="11"/>
        <v>0</v>
      </c>
      <c r="AE808" s="69">
        <f>if(T808="Lift &amp; Shift Prod",730,if(T808="Lift &amp; Shift Noprod",Assumptions!$B$3,0))</f>
        <v>0</v>
      </c>
      <c r="AF808" s="70">
        <f>if( U808=0,0,if(Y808=0, ((vlookup(AB808,'SKU Pricing'!A:B,Assumptions!$B$2,0)*W808)+(vlookup(AC808,'SKU Pricing'!A:B,Assumptions!$B$2,0)*X808))*AE808,((vlookup(AB808,'SKU Pricing'!A:B,Assumptions!$B$2,0)*W808)+(vlookup(AC808,'SKU Pricing'!A:B,Assumptions!$B$2,0)*(W808*8))+(vlookup(AD808,'SKU Pricing'!A:B,Assumptions!$B$2,0)*(X808-(W808*8))))*AE808))</f>
        <v>0</v>
      </c>
      <c r="AG808" s="67">
        <f t="shared" si="12"/>
        <v>0</v>
      </c>
      <c r="AH808" s="70">
        <f>ifna(vlookup(AG808,'SKU Pricing'!A:B,Assumptions!$B$2,0)*W808*AE808,0)</f>
        <v>0</v>
      </c>
      <c r="AI808" s="62" t="str">
        <f t="shared" si="13"/>
        <v/>
      </c>
      <c r="AJ808" s="62" t="str">
        <f>if(V808&lt;&gt;0, if(T808="Lift &amp; Shift Noprod",Assumptions!$B$9,if(V808=Assumptions!$B$6,Assumptions!$B$10,if(P808=1,Assumptions!$B$8,Assumptions!$B$7))),"")</f>
        <v/>
      </c>
      <c r="AK808" s="69">
        <f t="shared" si="14"/>
        <v>0</v>
      </c>
      <c r="AL808" s="69">
        <f>if(AJ808="Hyperdisk Balanced",Assumptions!$B$11,0)</f>
        <v>0</v>
      </c>
      <c r="AM808" s="69">
        <f>if(AJ808="Hyperdisk Balanced",Assumptions!$B$12,0)</f>
        <v>0</v>
      </c>
      <c r="AN808" s="70">
        <f>if(AK808=0,0,if(AJ808="Hyperdisk Balanced",vlookup(AK808&amp;" provisioned space",'SKU Pricing'!A:B,Assumptions!$B$2,0)*Z808+vlookup(AK808&amp;" provisioned IOPS",'SKU Pricing'!A:B,Assumptions!$B$2,0)*AL808*730+vlookup(AK808&amp;" provisioned throughput",'SKU Pricing'!A:B,Assumptions!$B$2,0)*AM808*730,vlookup(AK808,'SKU Pricing'!A:B,Assumptions!$B$2,0)*Z808))</f>
        <v>0</v>
      </c>
      <c r="AO808" s="70">
        <f t="shared" si="15"/>
        <v>0</v>
      </c>
      <c r="AP808" s="71">
        <f t="shared" si="16"/>
        <v>0</v>
      </c>
      <c r="AQ808" s="70">
        <f>ifna(vlookup(AP808,'SKU Pricing'!A:B,Assumptions!$B$2,0)*AE808,0)</f>
        <v>0</v>
      </c>
      <c r="AR808" s="72">
        <v>1.0</v>
      </c>
    </row>
    <row r="809">
      <c r="A809" s="61" t="s">
        <v>950</v>
      </c>
      <c r="B809" s="62" t="str">
        <f>ifna(if(vlookup(A809,vOS!A:B,2,0)="","Unknown",vlookup(A809,vOS!A:B,2,0)),"Unknown")</f>
        <v>Debian GNU/Linux 10 (64-bit)</v>
      </c>
      <c r="C809" s="62">
        <f>vlookup(B809,'OS Study'!A:D,2,0)</f>
        <v>0</v>
      </c>
      <c r="D809" s="62" t="str">
        <f>vlookup(B809,'OS Study'!A:D,3,0)</f>
        <v>Linux</v>
      </c>
      <c r="E809" s="62" t="str">
        <f>vlookup(B809,'OS Study'!A:D,4,0)</f>
        <v>Debian</v>
      </c>
      <c r="F809" s="63" t="str">
        <f>vlookup(B809,'OS Study'!A:E,5,0)</f>
        <v>10</v>
      </c>
      <c r="G809" s="62">
        <f>IF(vlookup(A809,'RVtools V2.1'!A:J,4,0)="non",0,1)</f>
        <v>1</v>
      </c>
      <c r="H809" s="62">
        <f>if(vlookup(A809,'RVtools V2.1'!A:K,11,0)="kube",1,0)</f>
        <v>0</v>
      </c>
      <c r="I809" s="62">
        <f t="shared" si="5"/>
        <v>0</v>
      </c>
      <c r="J809" s="62">
        <f>ifna(vlookup(A809,'Infra Study'!A:Q,17,0),0)</f>
        <v>0</v>
      </c>
      <c r="K809" s="64">
        <f>IFERROR(__xludf.DUMMYFUNCTION("N(REGEXMATCH(VLOOKUP(A809, 'RVtools V2.1'!A:H, 8, 0), ""^Serveur de fichiers""))"),0.0)</f>
        <v>0</v>
      </c>
      <c r="L809" s="64">
        <f t="shared" si="6"/>
        <v>0</v>
      </c>
      <c r="M809" s="67" t="str">
        <f>ifna(vlookup(A809,'RVtools V2.1'!A:I,8,0),"N/A")</f>
        <v>KaliSIL -BGO/ATL</v>
      </c>
      <c r="N809" s="64">
        <f>IFERROR(__xludf.DUMMYFUNCTION("IF(REGEXMATCH(M809, ""(?i)"" &amp; JOIN(""|"", SPLIT(""kalisil"", "" ""))), 1, 0)"),1.0)</f>
        <v>1</v>
      </c>
      <c r="O809" s="64" t="str">
        <f>vlookup(A809,'RVtools V2.1'!A:H,7,0)</f>
        <v>T3</v>
      </c>
      <c r="P809" s="64">
        <f>if(vlookup(A809,'RVtools V2.1'!A:H,5,0)="oui",1,0)</f>
        <v>0</v>
      </c>
      <c r="Q809" s="64">
        <f>ifna(vlookup(A809,vCPU!A:B,2,0),"Unknown")</f>
        <v>32</v>
      </c>
      <c r="R809" s="66">
        <f>ifna(vlookup(A809,vMemory!A:C,3,0),"Unknown")</f>
        <v>64</v>
      </c>
      <c r="S809" s="66">
        <f>ifna(vlookup(A809,vDisk!A:C,3,0),"Unknown")</f>
        <v>11857</v>
      </c>
      <c r="T809" s="73" t="s">
        <v>10</v>
      </c>
      <c r="U809" s="67">
        <f t="shared" si="7"/>
        <v>0</v>
      </c>
      <c r="V809" s="68">
        <f>if(T809="Lift &amp; Shift Noprod",if( Y809=0,Assumptions!$B$5, Assumptions!$B$4),if(T809="Lift &amp; Shift Prod",if(AND(N809=1,O809="T1"),Assumptions!$B$6,Assumptions!$B$4),0))</f>
        <v>0</v>
      </c>
      <c r="W809" s="62">
        <f>if(V809&lt;&gt;0,if(Q809="Unknown", Assumptions!$B$42,If(Q809&gt;1,Q809,2)),0)</f>
        <v>0</v>
      </c>
      <c r="X809" s="69">
        <f>if(V809&lt;&gt;0,if(R809="Unknown", Assumptions!$B$43,R809),0)</f>
        <v>0</v>
      </c>
      <c r="Y809" s="68">
        <f t="shared" si="8"/>
        <v>0</v>
      </c>
      <c r="Z809" s="68">
        <f>if(V809&lt;&gt;0,if(  S809="Unknown", Assumptions!$B$44,S809),0)</f>
        <v>0</v>
      </c>
      <c r="AA809" s="68">
        <f>if(V809 ="N2",ifna(vlookup(W809&amp;"-"&amp;X809,'Ref. VM'!A:B,2,0),"Custom"),if(V809 ="E2" , ifna(vlookup(W809&amp;"-"&amp;X809,'Ref. VM'!D:E,2,0),"Custom"),if(V809="N2D",ifna(vlookup(W809&amp;"-"&amp;X809,'Ref. VM'!G:H,2,0),"Custom"),if(V809="N4",ifna(vlookup(W809&amp;"-"&amp;X809,'Ref. VM'!J:K,2,0),"Custom"),0))))</f>
        <v>0</v>
      </c>
      <c r="AB809" s="67">
        <f t="shared" si="9"/>
        <v>0</v>
      </c>
      <c r="AC809" s="67">
        <f t="shared" si="10"/>
        <v>0</v>
      </c>
      <c r="AD809" s="67">
        <f t="shared" si="11"/>
        <v>0</v>
      </c>
      <c r="AE809" s="69">
        <f>if(T809="Lift &amp; Shift Prod",730,if(T809="Lift &amp; Shift Noprod",Assumptions!$B$3,0))</f>
        <v>0</v>
      </c>
      <c r="AF809" s="70">
        <f>if( U809=0,0,if(Y809=0, ((vlookup(AB809,'SKU Pricing'!A:B,Assumptions!$B$2,0)*W809)+(vlookup(AC809,'SKU Pricing'!A:B,Assumptions!$B$2,0)*X809))*AE809,((vlookup(AB809,'SKU Pricing'!A:B,Assumptions!$B$2,0)*W809)+(vlookup(AC809,'SKU Pricing'!A:B,Assumptions!$B$2,0)*(W809*8))+(vlookup(AD809,'SKU Pricing'!A:B,Assumptions!$B$2,0)*(X809-(W809*8))))*AE809))</f>
        <v>0</v>
      </c>
      <c r="AG809" s="67">
        <f t="shared" si="12"/>
        <v>0</v>
      </c>
      <c r="AH809" s="70">
        <f>ifna(vlookup(AG809,'SKU Pricing'!A:B,Assumptions!$B$2,0)*W809*AE809,0)</f>
        <v>0</v>
      </c>
      <c r="AI809" s="62" t="str">
        <f t="shared" si="13"/>
        <v/>
      </c>
      <c r="AJ809" s="62" t="str">
        <f>if(V809&lt;&gt;0, if(T809="Lift &amp; Shift Noprod",Assumptions!$B$9,if(V809=Assumptions!$B$6,Assumptions!$B$10,if(P809=1,Assumptions!$B$8,Assumptions!$B$7))),"")</f>
        <v/>
      </c>
      <c r="AK809" s="69">
        <f t="shared" si="14"/>
        <v>0</v>
      </c>
      <c r="AL809" s="69">
        <f>if(AJ809="Hyperdisk Balanced",Assumptions!$B$11,0)</f>
        <v>0</v>
      </c>
      <c r="AM809" s="69">
        <f>if(AJ809="Hyperdisk Balanced",Assumptions!$B$12,0)</f>
        <v>0</v>
      </c>
      <c r="AN809" s="70">
        <f>if(AK809=0,0,if(AJ809="Hyperdisk Balanced",vlookup(AK809&amp;" provisioned space",'SKU Pricing'!A:B,Assumptions!$B$2,0)*Z809+vlookup(AK809&amp;" provisioned IOPS",'SKU Pricing'!A:B,Assumptions!$B$2,0)*AL809*730+vlookup(AK809&amp;" provisioned throughput",'SKU Pricing'!A:B,Assumptions!$B$2,0)*AM809*730,vlookup(AK809,'SKU Pricing'!A:B,Assumptions!$B$2,0)*Z809))</f>
        <v>0</v>
      </c>
      <c r="AO809" s="70">
        <f t="shared" si="15"/>
        <v>0</v>
      </c>
      <c r="AP809" s="71">
        <f t="shared" si="16"/>
        <v>0</v>
      </c>
      <c r="AQ809" s="70">
        <f>ifna(vlookup(AP809,'SKU Pricing'!A:B,Assumptions!$B$2,0)*AE809,0)</f>
        <v>0</v>
      </c>
      <c r="AR809" s="72">
        <v>1.0</v>
      </c>
    </row>
    <row r="810">
      <c r="A810" s="61" t="s">
        <v>951</v>
      </c>
      <c r="B810" s="62" t="str">
        <f>ifna(if(vlookup(A810,vOS!A:B,2,0)="","Unknown",vlookup(A810,vOS!A:B,2,0)),"Unknown")</f>
        <v>Debian GNU/Linux 10 (64-bit)</v>
      </c>
      <c r="C810" s="62">
        <f>vlookup(B810,'OS Study'!A:D,2,0)</f>
        <v>0</v>
      </c>
      <c r="D810" s="62" t="str">
        <f>vlookup(B810,'OS Study'!A:D,3,0)</f>
        <v>Linux</v>
      </c>
      <c r="E810" s="62" t="str">
        <f>vlookup(B810,'OS Study'!A:D,4,0)</f>
        <v>Debian</v>
      </c>
      <c r="F810" s="63" t="str">
        <f>vlookup(B810,'OS Study'!A:E,5,0)</f>
        <v>10</v>
      </c>
      <c r="G810" s="62">
        <f>IF(vlookup(A810,'RVtools V2.1'!A:J,4,0)="non",0,1)</f>
        <v>1</v>
      </c>
      <c r="H810" s="62">
        <f>if(vlookup(A810,'RVtools V2.1'!A:K,11,0)="kube",1,0)</f>
        <v>0</v>
      </c>
      <c r="I810" s="62">
        <f t="shared" si="5"/>
        <v>0</v>
      </c>
      <c r="J810" s="62">
        <f>ifna(vlookup(A810,'Infra Study'!A:Q,17,0),0)</f>
        <v>0</v>
      </c>
      <c r="K810" s="64">
        <f>IFERROR(__xludf.DUMMYFUNCTION("N(REGEXMATCH(VLOOKUP(A810, 'RVtools V2.1'!A:H, 8, 0), ""^Serveur de fichiers""))"),0.0)</f>
        <v>0</v>
      </c>
      <c r="L810" s="64">
        <f t="shared" si="6"/>
        <v>0</v>
      </c>
      <c r="M810" s="67" t="str">
        <f>ifna(vlookup(A810,'RVtools V2.1'!A:I,8,0),"N/A")</f>
        <v>KaliSIL -BGO/ATL</v>
      </c>
      <c r="N810" s="64">
        <f>IFERROR(__xludf.DUMMYFUNCTION("IF(REGEXMATCH(M810, ""(?i)"" &amp; JOIN(""|"", SPLIT(""kalisil"", "" ""))), 1, 0)"),1.0)</f>
        <v>1</v>
      </c>
      <c r="O810" s="64" t="str">
        <f>vlookup(A810,'RVtools V2.1'!A:H,7,0)</f>
        <v>T1</v>
      </c>
      <c r="P810" s="64">
        <f>if(vlookup(A810,'RVtools V2.1'!A:H,5,0)="oui",1,0)</f>
        <v>1</v>
      </c>
      <c r="Q810" s="64">
        <f>ifna(vlookup(A810,vCPU!A:B,2,0),"Unknown")</f>
        <v>4</v>
      </c>
      <c r="R810" s="66">
        <f>ifna(vlookup(A810,vMemory!A:C,3,0),"Unknown")</f>
        <v>8</v>
      </c>
      <c r="S810" s="66">
        <f>ifna(vlookup(A810,vDisk!A:C,3,0),"Unknown")</f>
        <v>130</v>
      </c>
      <c r="T810" s="73" t="s">
        <v>10</v>
      </c>
      <c r="U810" s="67">
        <f t="shared" si="7"/>
        <v>0</v>
      </c>
      <c r="V810" s="68">
        <f>if(T810="Lift &amp; Shift Noprod",if( Y810=0,Assumptions!$B$5, Assumptions!$B$4),if(T810="Lift &amp; Shift Prod",if(AND(N810=1,O810="T1"),Assumptions!$B$6,Assumptions!$B$4),0))</f>
        <v>0</v>
      </c>
      <c r="W810" s="62">
        <f>if(V810&lt;&gt;0,if(Q810="Unknown", Assumptions!$B$42,If(Q810&gt;1,Q810,2)),0)</f>
        <v>0</v>
      </c>
      <c r="X810" s="69">
        <f>if(V810&lt;&gt;0,if(R810="Unknown", Assumptions!$B$43,R810),0)</f>
        <v>0</v>
      </c>
      <c r="Y810" s="68">
        <f t="shared" si="8"/>
        <v>0</v>
      </c>
      <c r="Z810" s="68">
        <f>if(V810&lt;&gt;0,if(  S810="Unknown", Assumptions!$B$44,S810),0)</f>
        <v>0</v>
      </c>
      <c r="AA810" s="68">
        <f>if(V810 ="N2",ifna(vlookup(W810&amp;"-"&amp;X810,'Ref. VM'!A:B,2,0),"Custom"),if(V810 ="E2" , ifna(vlookup(W810&amp;"-"&amp;X810,'Ref. VM'!D:E,2,0),"Custom"),if(V810="N2D",ifna(vlookup(W810&amp;"-"&amp;X810,'Ref. VM'!G:H,2,0),"Custom"),if(V810="N4",ifna(vlookup(W810&amp;"-"&amp;X810,'Ref. VM'!J:K,2,0),"Custom"),0))))</f>
        <v>0</v>
      </c>
      <c r="AB810" s="67">
        <f t="shared" si="9"/>
        <v>0</v>
      </c>
      <c r="AC810" s="67">
        <f t="shared" si="10"/>
        <v>0</v>
      </c>
      <c r="AD810" s="67">
        <f t="shared" si="11"/>
        <v>0</v>
      </c>
      <c r="AE810" s="69">
        <f>if(T810="Lift &amp; Shift Prod",730,if(T810="Lift &amp; Shift Noprod",Assumptions!$B$3,0))</f>
        <v>0</v>
      </c>
      <c r="AF810" s="70">
        <f>if( U810=0,0,if(Y810=0, ((vlookup(AB810,'SKU Pricing'!A:B,Assumptions!$B$2,0)*W810)+(vlookup(AC810,'SKU Pricing'!A:B,Assumptions!$B$2,0)*X810))*AE810,((vlookup(AB810,'SKU Pricing'!A:B,Assumptions!$B$2,0)*W810)+(vlookup(AC810,'SKU Pricing'!A:B,Assumptions!$B$2,0)*(W810*8))+(vlookup(AD810,'SKU Pricing'!A:B,Assumptions!$B$2,0)*(X810-(W810*8))))*AE810))</f>
        <v>0</v>
      </c>
      <c r="AG810" s="67">
        <f t="shared" si="12"/>
        <v>0</v>
      </c>
      <c r="AH810" s="70">
        <f>ifna(vlookup(AG810,'SKU Pricing'!A:B,Assumptions!$B$2,0)*W810*AE810,0)</f>
        <v>0</v>
      </c>
      <c r="AI810" s="62" t="str">
        <f t="shared" si="13"/>
        <v/>
      </c>
      <c r="AJ810" s="62" t="str">
        <f>if(V810&lt;&gt;0, if(T810="Lift &amp; Shift Noprod",Assumptions!$B$9,if(V810=Assumptions!$B$6,Assumptions!$B$10,if(P810=1,Assumptions!$B$8,Assumptions!$B$7))),"")</f>
        <v/>
      </c>
      <c r="AK810" s="69">
        <f t="shared" si="14"/>
        <v>0</v>
      </c>
      <c r="AL810" s="69">
        <f>if(AJ810="Hyperdisk Balanced",Assumptions!$B$11,0)</f>
        <v>0</v>
      </c>
      <c r="AM810" s="69">
        <f>if(AJ810="Hyperdisk Balanced",Assumptions!$B$12,0)</f>
        <v>0</v>
      </c>
      <c r="AN810" s="70">
        <f>if(AK810=0,0,if(AJ810="Hyperdisk Balanced",vlookup(AK810&amp;" provisioned space",'SKU Pricing'!A:B,Assumptions!$B$2,0)*Z810+vlookup(AK810&amp;" provisioned IOPS",'SKU Pricing'!A:B,Assumptions!$B$2,0)*AL810*730+vlookup(AK810&amp;" provisioned throughput",'SKU Pricing'!A:B,Assumptions!$B$2,0)*AM810*730,vlookup(AK810,'SKU Pricing'!A:B,Assumptions!$B$2,0)*Z810))</f>
        <v>0</v>
      </c>
      <c r="AO810" s="70">
        <f t="shared" si="15"/>
        <v>0</v>
      </c>
      <c r="AP810" s="71">
        <f t="shared" si="16"/>
        <v>0</v>
      </c>
      <c r="AQ810" s="70">
        <f>ifna(vlookup(AP810,'SKU Pricing'!A:B,Assumptions!$B$2,0)*AE810,0)</f>
        <v>0</v>
      </c>
      <c r="AR810" s="72">
        <v>0.0</v>
      </c>
    </row>
    <row r="811">
      <c r="A811" s="61" t="s">
        <v>952</v>
      </c>
      <c r="B811" s="62" t="str">
        <f>ifna(if(vlookup(A811,vOS!A:B,2,0)="","Unknown",vlookup(A811,vOS!A:B,2,0)),"Unknown")</f>
        <v>Debian GNU/Linux 10 (64-bit)</v>
      </c>
      <c r="C811" s="62">
        <f>vlookup(B811,'OS Study'!A:D,2,0)</f>
        <v>0</v>
      </c>
      <c r="D811" s="62" t="str">
        <f>vlookup(B811,'OS Study'!A:D,3,0)</f>
        <v>Linux</v>
      </c>
      <c r="E811" s="62" t="str">
        <f>vlookup(B811,'OS Study'!A:D,4,0)</f>
        <v>Debian</v>
      </c>
      <c r="F811" s="63" t="str">
        <f>vlookup(B811,'OS Study'!A:E,5,0)</f>
        <v>10</v>
      </c>
      <c r="G811" s="62">
        <f>IF(vlookup(A811,'RVtools V2.1'!A:J,4,0)="non",0,1)</f>
        <v>1</v>
      </c>
      <c r="H811" s="62">
        <f>if(vlookup(A811,'RVtools V2.1'!A:K,11,0)="kube",1,0)</f>
        <v>0</v>
      </c>
      <c r="I811" s="62">
        <f t="shared" si="5"/>
        <v>0</v>
      </c>
      <c r="J811" s="62">
        <f>ifna(vlookup(A811,'Infra Study'!A:Q,17,0),0)</f>
        <v>0</v>
      </c>
      <c r="K811" s="64">
        <f>IFERROR(__xludf.DUMMYFUNCTION("N(REGEXMATCH(VLOOKUP(A811, 'RVtools V2.1'!A:H, 8, 0), ""^Serveur de fichiers""))"),0.0)</f>
        <v>0</v>
      </c>
      <c r="L811" s="64">
        <f t="shared" si="6"/>
        <v>0</v>
      </c>
      <c r="M811" s="67" t="str">
        <f>ifna(vlookup(A811,'RVtools V2.1'!A:I,8,0),"N/A")</f>
        <v>KaliSIL -BGO/Bio86</v>
      </c>
      <c r="N811" s="64">
        <f>IFERROR(__xludf.DUMMYFUNCTION("IF(REGEXMATCH(M811, ""(?i)"" &amp; JOIN(""|"", SPLIT(""kalisil"", "" ""))), 1, 0)"),1.0)</f>
        <v>1</v>
      </c>
      <c r="O811" s="64" t="str">
        <f>vlookup(A811,'RVtools V2.1'!A:H,7,0)</f>
        <v>T3</v>
      </c>
      <c r="P811" s="64">
        <f>if(vlookup(A811,'RVtools V2.1'!A:H,5,0)="oui",1,0)</f>
        <v>1</v>
      </c>
      <c r="Q811" s="64">
        <f>ifna(vlookup(A811,vCPU!A:B,2,0),"Unknown")</f>
        <v>16</v>
      </c>
      <c r="R811" s="66">
        <f>ifna(vlookup(A811,vMemory!A:C,3,0),"Unknown")</f>
        <v>256</v>
      </c>
      <c r="S811" s="66">
        <f>ifna(vlookup(A811,vDisk!A:C,3,0),"Unknown")</f>
        <v>2735</v>
      </c>
      <c r="T811" s="73" t="s">
        <v>10</v>
      </c>
      <c r="U811" s="67">
        <f t="shared" si="7"/>
        <v>0</v>
      </c>
      <c r="V811" s="68">
        <f>if(T811="Lift &amp; Shift Noprod",if( Y811=0,Assumptions!$B$5, Assumptions!$B$4),if(T811="Lift &amp; Shift Prod",if(AND(N811=1,O811="T1"),Assumptions!$B$6,Assumptions!$B$4),0))</f>
        <v>0</v>
      </c>
      <c r="W811" s="62">
        <f>if(V811&lt;&gt;0,if(Q811="Unknown", Assumptions!$B$42,If(Q811&gt;1,Q811,2)),0)</f>
        <v>0</v>
      </c>
      <c r="X811" s="69">
        <f>if(V811&lt;&gt;0,if(R811="Unknown", Assumptions!$B$43,R811),0)</f>
        <v>0</v>
      </c>
      <c r="Y811" s="68">
        <f t="shared" si="8"/>
        <v>0</v>
      </c>
      <c r="Z811" s="68">
        <f>if(V811&lt;&gt;0,if(  S811="Unknown", Assumptions!$B$44,S811),0)</f>
        <v>0</v>
      </c>
      <c r="AA811" s="68">
        <f>if(V811 ="N2",ifna(vlookup(W811&amp;"-"&amp;X811,'Ref. VM'!A:B,2,0),"Custom"),if(V811 ="E2" , ifna(vlookup(W811&amp;"-"&amp;X811,'Ref. VM'!D:E,2,0),"Custom"),if(V811="N2D",ifna(vlookup(W811&amp;"-"&amp;X811,'Ref. VM'!G:H,2,0),"Custom"),if(V811="N4",ifna(vlookup(W811&amp;"-"&amp;X811,'Ref. VM'!J:K,2,0),"Custom"),0))))</f>
        <v>0</v>
      </c>
      <c r="AB811" s="67">
        <f t="shared" si="9"/>
        <v>0</v>
      </c>
      <c r="AC811" s="67">
        <f t="shared" si="10"/>
        <v>0</v>
      </c>
      <c r="AD811" s="67">
        <f t="shared" si="11"/>
        <v>0</v>
      </c>
      <c r="AE811" s="69">
        <f>if(T811="Lift &amp; Shift Prod",730,if(T811="Lift &amp; Shift Noprod",Assumptions!$B$3,0))</f>
        <v>0</v>
      </c>
      <c r="AF811" s="70">
        <f>if( U811=0,0,if(Y811=0, ((vlookup(AB811,'SKU Pricing'!A:B,Assumptions!$B$2,0)*W811)+(vlookup(AC811,'SKU Pricing'!A:B,Assumptions!$B$2,0)*X811))*AE811,((vlookup(AB811,'SKU Pricing'!A:B,Assumptions!$B$2,0)*W811)+(vlookup(AC811,'SKU Pricing'!A:B,Assumptions!$B$2,0)*(W811*8))+(vlookup(AD811,'SKU Pricing'!A:B,Assumptions!$B$2,0)*(X811-(W811*8))))*AE811))</f>
        <v>0</v>
      </c>
      <c r="AG811" s="67">
        <f t="shared" si="12"/>
        <v>0</v>
      </c>
      <c r="AH811" s="70">
        <f>ifna(vlookup(AG811,'SKU Pricing'!A:B,Assumptions!$B$2,0)*W811*AE811,0)</f>
        <v>0</v>
      </c>
      <c r="AI811" s="62" t="str">
        <f t="shared" si="13"/>
        <v/>
      </c>
      <c r="AJ811" s="62" t="str">
        <f>if(V811&lt;&gt;0, if(T811="Lift &amp; Shift Noprod",Assumptions!$B$9,if(V811=Assumptions!$B$6,Assumptions!$B$10,if(P811=1,Assumptions!$B$8,Assumptions!$B$7))),"")</f>
        <v/>
      </c>
      <c r="AK811" s="69">
        <f t="shared" si="14"/>
        <v>0</v>
      </c>
      <c r="AL811" s="69">
        <f>if(AJ811="Hyperdisk Balanced",Assumptions!$B$11,0)</f>
        <v>0</v>
      </c>
      <c r="AM811" s="69">
        <f>if(AJ811="Hyperdisk Balanced",Assumptions!$B$12,0)</f>
        <v>0</v>
      </c>
      <c r="AN811" s="70">
        <f>if(AK811=0,0,if(AJ811="Hyperdisk Balanced",vlookup(AK811&amp;" provisioned space",'SKU Pricing'!A:B,Assumptions!$B$2,0)*Z811+vlookup(AK811&amp;" provisioned IOPS",'SKU Pricing'!A:B,Assumptions!$B$2,0)*AL811*730+vlookup(AK811&amp;" provisioned throughput",'SKU Pricing'!A:B,Assumptions!$B$2,0)*AM811*730,vlookup(AK811,'SKU Pricing'!A:B,Assumptions!$B$2,0)*Z811))</f>
        <v>0</v>
      </c>
      <c r="AO811" s="70">
        <f t="shared" si="15"/>
        <v>0</v>
      </c>
      <c r="AP811" s="71">
        <f t="shared" si="16"/>
        <v>0</v>
      </c>
      <c r="AQ811" s="70">
        <f>ifna(vlookup(AP811,'SKU Pricing'!A:B,Assumptions!$B$2,0)*AE811,0)</f>
        <v>0</v>
      </c>
      <c r="AR811" s="72">
        <v>0.0</v>
      </c>
    </row>
    <row r="812">
      <c r="A812" s="61" t="s">
        <v>953</v>
      </c>
      <c r="B812" s="62" t="str">
        <f>ifna(if(vlookup(A812,vOS!A:B,2,0)="","Unknown",vlookup(A812,vOS!A:B,2,0)),"Unknown")</f>
        <v>Debian GNU/Linux 10 (64-bit)</v>
      </c>
      <c r="C812" s="62">
        <f>vlookup(B812,'OS Study'!A:D,2,0)</f>
        <v>0</v>
      </c>
      <c r="D812" s="62" t="str">
        <f>vlookup(B812,'OS Study'!A:D,3,0)</f>
        <v>Linux</v>
      </c>
      <c r="E812" s="62" t="str">
        <f>vlookup(B812,'OS Study'!A:D,4,0)</f>
        <v>Debian</v>
      </c>
      <c r="F812" s="63" t="str">
        <f>vlookup(B812,'OS Study'!A:E,5,0)</f>
        <v>10</v>
      </c>
      <c r="G812" s="62">
        <f>IF(vlookup(A812,'RVtools V2.1'!A:J,4,0)="non",0,1)</f>
        <v>1</v>
      </c>
      <c r="H812" s="62">
        <f>if(vlookup(A812,'RVtools V2.1'!A:K,11,0)="kube",1,0)</f>
        <v>0</v>
      </c>
      <c r="I812" s="62">
        <f t="shared" si="5"/>
        <v>0</v>
      </c>
      <c r="J812" s="62">
        <f>ifna(vlookup(A812,'Infra Study'!A:Q,17,0),0)</f>
        <v>0</v>
      </c>
      <c r="K812" s="64">
        <f>IFERROR(__xludf.DUMMYFUNCTION("N(REGEXMATCH(VLOOKUP(A812, 'RVtools V2.1'!A:H, 8, 0), ""^Serveur de fichiers""))"),0.0)</f>
        <v>0</v>
      </c>
      <c r="L812" s="64">
        <f t="shared" si="6"/>
        <v>0</v>
      </c>
      <c r="M812" s="67" t="str">
        <f>ifna(vlookup(A812,'RVtools V2.1'!A:I,8,0),"N/A")</f>
        <v>KaliSIL -BGO/Bio86</v>
      </c>
      <c r="N812" s="64">
        <f>IFERROR(__xludf.DUMMYFUNCTION("IF(REGEXMATCH(M812, ""(?i)"" &amp; JOIN(""|"", SPLIT(""kalisil"", "" ""))), 1, 0)"),1.0)</f>
        <v>1</v>
      </c>
      <c r="O812" s="64" t="str">
        <f>vlookup(A812,'RVtools V2.1'!A:H,7,0)</f>
        <v>N/A</v>
      </c>
      <c r="P812" s="64">
        <f>if(vlookup(A812,'RVtools V2.1'!A:H,5,0)="oui",1,0)</f>
        <v>0</v>
      </c>
      <c r="Q812" s="64">
        <f>ifna(vlookup(A812,vCPU!A:B,2,0),"Unknown")</f>
        <v>16</v>
      </c>
      <c r="R812" s="66">
        <f>ifna(vlookup(A812,vMemory!A:C,3,0),"Unknown")</f>
        <v>12</v>
      </c>
      <c r="S812" s="66">
        <f>ifna(vlookup(A812,vDisk!A:C,3,0),"Unknown")</f>
        <v>43</v>
      </c>
      <c r="T812" s="73" t="s">
        <v>10</v>
      </c>
      <c r="U812" s="67">
        <f t="shared" si="7"/>
        <v>0</v>
      </c>
      <c r="V812" s="68">
        <f>if(T812="Lift &amp; Shift Noprod",if( Y812=0,Assumptions!$B$5, Assumptions!$B$4),if(T812="Lift &amp; Shift Prod",if(AND(N812=1,O812="T1"),Assumptions!$B$6,Assumptions!$B$4),0))</f>
        <v>0</v>
      </c>
      <c r="W812" s="62">
        <f>if(V812&lt;&gt;0,if(Q812="Unknown", Assumptions!$B$42,If(Q812&gt;1,Q812,2)),0)</f>
        <v>0</v>
      </c>
      <c r="X812" s="69">
        <f>if(V812&lt;&gt;0,if(R812="Unknown", Assumptions!$B$43,R812),0)</f>
        <v>0</v>
      </c>
      <c r="Y812" s="68">
        <f t="shared" si="8"/>
        <v>0</v>
      </c>
      <c r="Z812" s="68">
        <f>if(V812&lt;&gt;0,if(  S812="Unknown", Assumptions!$B$44,S812),0)</f>
        <v>0</v>
      </c>
      <c r="AA812" s="68">
        <f>if(V812 ="N2",ifna(vlookup(W812&amp;"-"&amp;X812,'Ref. VM'!A:B,2,0),"Custom"),if(V812 ="E2" , ifna(vlookup(W812&amp;"-"&amp;X812,'Ref. VM'!D:E,2,0),"Custom"),if(V812="N2D",ifna(vlookup(W812&amp;"-"&amp;X812,'Ref. VM'!G:H,2,0),"Custom"),if(V812="N4",ifna(vlookup(W812&amp;"-"&amp;X812,'Ref. VM'!J:K,2,0),"Custom"),0))))</f>
        <v>0</v>
      </c>
      <c r="AB812" s="67">
        <f t="shared" si="9"/>
        <v>0</v>
      </c>
      <c r="AC812" s="67">
        <f t="shared" si="10"/>
        <v>0</v>
      </c>
      <c r="AD812" s="67">
        <f t="shared" si="11"/>
        <v>0</v>
      </c>
      <c r="AE812" s="69">
        <f>if(T812="Lift &amp; Shift Prod",730,if(T812="Lift &amp; Shift Noprod",Assumptions!$B$3,0))</f>
        <v>0</v>
      </c>
      <c r="AF812" s="70">
        <f>if( U812=0,0,if(Y812=0, ((vlookup(AB812,'SKU Pricing'!A:B,Assumptions!$B$2,0)*W812)+(vlookup(AC812,'SKU Pricing'!A:B,Assumptions!$B$2,0)*X812))*AE812,((vlookup(AB812,'SKU Pricing'!A:B,Assumptions!$B$2,0)*W812)+(vlookup(AC812,'SKU Pricing'!A:B,Assumptions!$B$2,0)*(W812*8))+(vlookup(AD812,'SKU Pricing'!A:B,Assumptions!$B$2,0)*(X812-(W812*8))))*AE812))</f>
        <v>0</v>
      </c>
      <c r="AG812" s="67">
        <f t="shared" si="12"/>
        <v>0</v>
      </c>
      <c r="AH812" s="70">
        <f>ifna(vlookup(AG812,'SKU Pricing'!A:B,Assumptions!$B$2,0)*W812*AE812,0)</f>
        <v>0</v>
      </c>
      <c r="AI812" s="62" t="str">
        <f t="shared" si="13"/>
        <v/>
      </c>
      <c r="AJ812" s="62" t="str">
        <f>if(V812&lt;&gt;0, if(T812="Lift &amp; Shift Noprod",Assumptions!$B$9,if(V812=Assumptions!$B$6,Assumptions!$B$10,if(P812=1,Assumptions!$B$8,Assumptions!$B$7))),"")</f>
        <v/>
      </c>
      <c r="AK812" s="69">
        <f t="shared" si="14"/>
        <v>0</v>
      </c>
      <c r="AL812" s="69">
        <f>if(AJ812="Hyperdisk Balanced",Assumptions!$B$11,0)</f>
        <v>0</v>
      </c>
      <c r="AM812" s="69">
        <f>if(AJ812="Hyperdisk Balanced",Assumptions!$B$12,0)</f>
        <v>0</v>
      </c>
      <c r="AN812" s="70">
        <f>if(AK812=0,0,if(AJ812="Hyperdisk Balanced",vlookup(AK812&amp;" provisioned space",'SKU Pricing'!A:B,Assumptions!$B$2,0)*Z812+vlookup(AK812&amp;" provisioned IOPS",'SKU Pricing'!A:B,Assumptions!$B$2,0)*AL812*730+vlookup(AK812&amp;" provisioned throughput",'SKU Pricing'!A:B,Assumptions!$B$2,0)*AM812*730,vlookup(AK812,'SKU Pricing'!A:B,Assumptions!$B$2,0)*Z812))</f>
        <v>0</v>
      </c>
      <c r="AO812" s="70">
        <f t="shared" si="15"/>
        <v>0</v>
      </c>
      <c r="AP812" s="71">
        <f t="shared" si="16"/>
        <v>0</v>
      </c>
      <c r="AQ812" s="70">
        <f>ifna(vlookup(AP812,'SKU Pricing'!A:B,Assumptions!$B$2,0)*AE812,0)</f>
        <v>0</v>
      </c>
      <c r="AR812" s="72">
        <v>0.0</v>
      </c>
    </row>
    <row r="813">
      <c r="A813" s="61" t="s">
        <v>954</v>
      </c>
      <c r="B813" s="62" t="str">
        <f>ifna(if(vlookup(A813,vOS!A:B,2,0)="","Unknown",vlookup(A813,vOS!A:B,2,0)),"Unknown")</f>
        <v>Debian GNU/Linux 10 (64-bit)</v>
      </c>
      <c r="C813" s="62">
        <f>vlookup(B813,'OS Study'!A:D,2,0)</f>
        <v>0</v>
      </c>
      <c r="D813" s="62" t="str">
        <f>vlookup(B813,'OS Study'!A:D,3,0)</f>
        <v>Linux</v>
      </c>
      <c r="E813" s="62" t="str">
        <f>vlookup(B813,'OS Study'!A:D,4,0)</f>
        <v>Debian</v>
      </c>
      <c r="F813" s="63" t="str">
        <f>vlookup(B813,'OS Study'!A:E,5,0)</f>
        <v>10</v>
      </c>
      <c r="G813" s="62">
        <f>IF(vlookup(A813,'RVtools V2.1'!A:J,4,0)="non",0,1)</f>
        <v>1</v>
      </c>
      <c r="H813" s="62">
        <f>if(vlookup(A813,'RVtools V2.1'!A:K,11,0)="kube",1,0)</f>
        <v>0</v>
      </c>
      <c r="I813" s="62">
        <f t="shared" si="5"/>
        <v>0</v>
      </c>
      <c r="J813" s="62">
        <f>ifna(vlookup(A813,'Infra Study'!A:Q,17,0),0)</f>
        <v>0</v>
      </c>
      <c r="K813" s="64">
        <f>IFERROR(__xludf.DUMMYFUNCTION("N(REGEXMATCH(VLOOKUP(A813, 'RVtools V2.1'!A:H, 8, 0), ""^Serveur de fichiers""))"),0.0)</f>
        <v>0</v>
      </c>
      <c r="L813" s="64">
        <f t="shared" si="6"/>
        <v>0</v>
      </c>
      <c r="M813" s="67" t="str">
        <f>ifna(vlookup(A813,'RVtools V2.1'!A:I,8,0),"N/A")</f>
        <v>KaliSIL -BGO/Bio86</v>
      </c>
      <c r="N813" s="64">
        <f>IFERROR(__xludf.DUMMYFUNCTION("IF(REGEXMATCH(M813, ""(?i)"" &amp; JOIN(""|"", SPLIT(""kalisil"", "" ""))), 1, 0)"),1.0)</f>
        <v>1</v>
      </c>
      <c r="O813" s="64" t="str">
        <f>vlookup(A813,'RVtools V2.1'!A:H,7,0)</f>
        <v>T3</v>
      </c>
      <c r="P813" s="64">
        <f>if(vlookup(A813,'RVtools V2.1'!A:H,5,0)="oui",1,0)</f>
        <v>1</v>
      </c>
      <c r="Q813" s="64">
        <f>ifna(vlookup(A813,vCPU!A:B,2,0),"Unknown")</f>
        <v>20</v>
      </c>
      <c r="R813" s="66">
        <f>ifna(vlookup(A813,vMemory!A:C,3,0),"Unknown")</f>
        <v>128</v>
      </c>
      <c r="S813" s="66">
        <f>ifna(vlookup(A813,vDisk!A:C,3,0),"Unknown")</f>
        <v>37920</v>
      </c>
      <c r="T813" s="73" t="s">
        <v>10</v>
      </c>
      <c r="U813" s="67">
        <f t="shared" si="7"/>
        <v>0</v>
      </c>
      <c r="V813" s="68">
        <f>if(T813="Lift &amp; Shift Noprod",if( Y813=0,Assumptions!$B$5, Assumptions!$B$4),if(T813="Lift &amp; Shift Prod",if(AND(N813=1,O813="T1"),Assumptions!$B$6,Assumptions!$B$4),0))</f>
        <v>0</v>
      </c>
      <c r="W813" s="62">
        <f>if(V813&lt;&gt;0,if(Q813="Unknown", Assumptions!$B$42,If(Q813&gt;1,Q813,2)),0)</f>
        <v>0</v>
      </c>
      <c r="X813" s="69">
        <f>if(V813&lt;&gt;0,if(R813="Unknown", Assumptions!$B$43,R813),0)</f>
        <v>0</v>
      </c>
      <c r="Y813" s="68">
        <f t="shared" si="8"/>
        <v>0</v>
      </c>
      <c r="Z813" s="68">
        <f>if(V813&lt;&gt;0,if(  S813="Unknown", Assumptions!$B$44,S813),0)</f>
        <v>0</v>
      </c>
      <c r="AA813" s="68">
        <f>if(V813 ="N2",ifna(vlookup(W813&amp;"-"&amp;X813,'Ref. VM'!A:B,2,0),"Custom"),if(V813 ="E2" , ifna(vlookup(W813&amp;"-"&amp;X813,'Ref. VM'!D:E,2,0),"Custom"),if(V813="N2D",ifna(vlookup(W813&amp;"-"&amp;X813,'Ref. VM'!G:H,2,0),"Custom"),if(V813="N4",ifna(vlookup(W813&amp;"-"&amp;X813,'Ref. VM'!J:K,2,0),"Custom"),0))))</f>
        <v>0</v>
      </c>
      <c r="AB813" s="67">
        <f t="shared" si="9"/>
        <v>0</v>
      </c>
      <c r="AC813" s="67">
        <f t="shared" si="10"/>
        <v>0</v>
      </c>
      <c r="AD813" s="67">
        <f t="shared" si="11"/>
        <v>0</v>
      </c>
      <c r="AE813" s="69">
        <f>if(T813="Lift &amp; Shift Prod",730,if(T813="Lift &amp; Shift Noprod",Assumptions!$B$3,0))</f>
        <v>0</v>
      </c>
      <c r="AF813" s="70">
        <f>if( U813=0,0,if(Y813=0, ((vlookup(AB813,'SKU Pricing'!A:B,Assumptions!$B$2,0)*W813)+(vlookup(AC813,'SKU Pricing'!A:B,Assumptions!$B$2,0)*X813))*AE813,((vlookup(AB813,'SKU Pricing'!A:B,Assumptions!$B$2,0)*W813)+(vlookup(AC813,'SKU Pricing'!A:B,Assumptions!$B$2,0)*(W813*8))+(vlookup(AD813,'SKU Pricing'!A:B,Assumptions!$B$2,0)*(X813-(W813*8))))*AE813))</f>
        <v>0</v>
      </c>
      <c r="AG813" s="67">
        <f t="shared" si="12"/>
        <v>0</v>
      </c>
      <c r="AH813" s="70">
        <f>ifna(vlookup(AG813,'SKU Pricing'!A:B,Assumptions!$B$2,0)*W813*AE813,0)</f>
        <v>0</v>
      </c>
      <c r="AI813" s="62" t="str">
        <f t="shared" si="13"/>
        <v/>
      </c>
      <c r="AJ813" s="62" t="str">
        <f>if(V813&lt;&gt;0, if(T813="Lift &amp; Shift Noprod",Assumptions!$B$9,if(V813=Assumptions!$B$6,Assumptions!$B$10,if(P813=1,Assumptions!$B$8,Assumptions!$B$7))),"")</f>
        <v/>
      </c>
      <c r="AK813" s="69">
        <f t="shared" si="14"/>
        <v>0</v>
      </c>
      <c r="AL813" s="69">
        <f>if(AJ813="Hyperdisk Balanced",Assumptions!$B$11,0)</f>
        <v>0</v>
      </c>
      <c r="AM813" s="69">
        <f>if(AJ813="Hyperdisk Balanced",Assumptions!$B$12,0)</f>
        <v>0</v>
      </c>
      <c r="AN813" s="70">
        <f>if(AK813=0,0,if(AJ813="Hyperdisk Balanced",vlookup(AK813&amp;" provisioned space",'SKU Pricing'!A:B,Assumptions!$B$2,0)*Z813+vlookup(AK813&amp;" provisioned IOPS",'SKU Pricing'!A:B,Assumptions!$B$2,0)*AL813*730+vlookup(AK813&amp;" provisioned throughput",'SKU Pricing'!A:B,Assumptions!$B$2,0)*AM813*730,vlookup(AK813,'SKU Pricing'!A:B,Assumptions!$B$2,0)*Z813))</f>
        <v>0</v>
      </c>
      <c r="AO813" s="70">
        <f t="shared" si="15"/>
        <v>0</v>
      </c>
      <c r="AP813" s="71">
        <f t="shared" si="16"/>
        <v>0</v>
      </c>
      <c r="AQ813" s="70">
        <f>ifna(vlookup(AP813,'SKU Pricing'!A:B,Assumptions!$B$2,0)*AE813,0)</f>
        <v>0</v>
      </c>
      <c r="AR813" s="72">
        <v>0.0</v>
      </c>
    </row>
    <row r="814">
      <c r="A814" s="61" t="s">
        <v>955</v>
      </c>
      <c r="B814" s="62" t="str">
        <f>ifna(if(vlookup(A814,vOS!A:B,2,0)="","Unknown",vlookup(A814,vOS!A:B,2,0)),"Unknown")</f>
        <v>Debian GNU/Linux 10 (64-bit)</v>
      </c>
      <c r="C814" s="62">
        <f>vlookup(B814,'OS Study'!A:D,2,0)</f>
        <v>0</v>
      </c>
      <c r="D814" s="62" t="str">
        <f>vlookup(B814,'OS Study'!A:D,3,0)</f>
        <v>Linux</v>
      </c>
      <c r="E814" s="62" t="str">
        <f>vlookup(B814,'OS Study'!A:D,4,0)</f>
        <v>Debian</v>
      </c>
      <c r="F814" s="63" t="str">
        <f>vlookup(B814,'OS Study'!A:E,5,0)</f>
        <v>10</v>
      </c>
      <c r="G814" s="62">
        <f>IF(vlookup(A814,'RVtools V2.1'!A:J,4,0)="non",0,1)</f>
        <v>1</v>
      </c>
      <c r="H814" s="62">
        <f>if(vlookup(A814,'RVtools V2.1'!A:K,11,0)="kube",1,0)</f>
        <v>0</v>
      </c>
      <c r="I814" s="62">
        <f t="shared" si="5"/>
        <v>0</v>
      </c>
      <c r="J814" s="62">
        <f>ifna(vlookup(A814,'Infra Study'!A:Q,17,0),0)</f>
        <v>0</v>
      </c>
      <c r="K814" s="64">
        <f>IFERROR(__xludf.DUMMYFUNCTION("N(REGEXMATCH(VLOOKUP(A814, 'RVtools V2.1'!A:H, 8, 0), ""^Serveur de fichiers""))"),0.0)</f>
        <v>0</v>
      </c>
      <c r="L814" s="64">
        <f t="shared" si="6"/>
        <v>0</v>
      </c>
      <c r="M814" s="67" t="str">
        <f>ifna(vlookup(A814,'RVtools V2.1'!A:I,8,0),"N/A")</f>
        <v>KaliSIL -BGO/Bio86</v>
      </c>
      <c r="N814" s="64">
        <f>IFERROR(__xludf.DUMMYFUNCTION("IF(REGEXMATCH(M814, ""(?i)"" &amp; JOIN(""|"", SPLIT(""kalisil"", "" ""))), 1, 0)"),1.0)</f>
        <v>1</v>
      </c>
      <c r="O814" s="64" t="str">
        <f>vlookup(A814,'RVtools V2.1'!A:H,7,0)</f>
        <v>T3</v>
      </c>
      <c r="P814" s="64">
        <f>if(vlookup(A814,'RVtools V2.1'!A:H,5,0)="oui",1,0)</f>
        <v>0</v>
      </c>
      <c r="Q814" s="64">
        <f>ifna(vlookup(A814,vCPU!A:B,2,0),"Unknown")</f>
        <v>32</v>
      </c>
      <c r="R814" s="66">
        <f>ifna(vlookup(A814,vMemory!A:C,3,0),"Unknown")</f>
        <v>256</v>
      </c>
      <c r="S814" s="66">
        <f>ifna(vlookup(A814,vDisk!A:C,3,0),"Unknown")</f>
        <v>20166</v>
      </c>
      <c r="T814" s="73" t="s">
        <v>10</v>
      </c>
      <c r="U814" s="67">
        <f t="shared" si="7"/>
        <v>0</v>
      </c>
      <c r="V814" s="68">
        <f>if(T814="Lift &amp; Shift Noprod",if( Y814=0,Assumptions!$B$5, Assumptions!$B$4),if(T814="Lift &amp; Shift Prod",if(AND(N814=1,O814="T1"),Assumptions!$B$6,Assumptions!$B$4),0))</f>
        <v>0</v>
      </c>
      <c r="W814" s="62">
        <f>if(V814&lt;&gt;0,if(Q814="Unknown", Assumptions!$B$42,If(Q814&gt;1,Q814,2)),0)</f>
        <v>0</v>
      </c>
      <c r="X814" s="69">
        <f>if(V814&lt;&gt;0,if(R814="Unknown", Assumptions!$B$43,R814),0)</f>
        <v>0</v>
      </c>
      <c r="Y814" s="68">
        <f t="shared" si="8"/>
        <v>0</v>
      </c>
      <c r="Z814" s="68">
        <f>if(V814&lt;&gt;0,if(  S814="Unknown", Assumptions!$B$44,S814),0)</f>
        <v>0</v>
      </c>
      <c r="AA814" s="68">
        <f>if(V814 ="N2",ifna(vlookup(W814&amp;"-"&amp;X814,'Ref. VM'!A:B,2,0),"Custom"),if(V814 ="E2" , ifna(vlookup(W814&amp;"-"&amp;X814,'Ref. VM'!D:E,2,0),"Custom"),if(V814="N2D",ifna(vlookup(W814&amp;"-"&amp;X814,'Ref. VM'!G:H,2,0),"Custom"),if(V814="N4",ifna(vlookup(W814&amp;"-"&amp;X814,'Ref. VM'!J:K,2,0),"Custom"),0))))</f>
        <v>0</v>
      </c>
      <c r="AB814" s="67">
        <f t="shared" si="9"/>
        <v>0</v>
      </c>
      <c r="AC814" s="67">
        <f t="shared" si="10"/>
        <v>0</v>
      </c>
      <c r="AD814" s="67">
        <f t="shared" si="11"/>
        <v>0</v>
      </c>
      <c r="AE814" s="69">
        <f>if(T814="Lift &amp; Shift Prod",730,if(T814="Lift &amp; Shift Noprod",Assumptions!$B$3,0))</f>
        <v>0</v>
      </c>
      <c r="AF814" s="70">
        <f>if( U814=0,0,if(Y814=0, ((vlookup(AB814,'SKU Pricing'!A:B,Assumptions!$B$2,0)*W814)+(vlookup(AC814,'SKU Pricing'!A:B,Assumptions!$B$2,0)*X814))*AE814,((vlookup(AB814,'SKU Pricing'!A:B,Assumptions!$B$2,0)*W814)+(vlookup(AC814,'SKU Pricing'!A:B,Assumptions!$B$2,0)*(W814*8))+(vlookup(AD814,'SKU Pricing'!A:B,Assumptions!$B$2,0)*(X814-(W814*8))))*AE814))</f>
        <v>0</v>
      </c>
      <c r="AG814" s="67">
        <f t="shared" si="12"/>
        <v>0</v>
      </c>
      <c r="AH814" s="70">
        <f>ifna(vlookup(AG814,'SKU Pricing'!A:B,Assumptions!$B$2,0)*W814*AE814,0)</f>
        <v>0</v>
      </c>
      <c r="AI814" s="62" t="str">
        <f t="shared" si="13"/>
        <v/>
      </c>
      <c r="AJ814" s="62" t="str">
        <f>if(V814&lt;&gt;0, if(T814="Lift &amp; Shift Noprod",Assumptions!$B$9,if(V814=Assumptions!$B$6,Assumptions!$B$10,if(P814=1,Assumptions!$B$8,Assumptions!$B$7))),"")</f>
        <v/>
      </c>
      <c r="AK814" s="69">
        <f t="shared" si="14"/>
        <v>0</v>
      </c>
      <c r="AL814" s="69">
        <f>if(AJ814="Hyperdisk Balanced",Assumptions!$B$11,0)</f>
        <v>0</v>
      </c>
      <c r="AM814" s="69">
        <f>if(AJ814="Hyperdisk Balanced",Assumptions!$B$12,0)</f>
        <v>0</v>
      </c>
      <c r="AN814" s="70">
        <f>if(AK814=0,0,if(AJ814="Hyperdisk Balanced",vlookup(AK814&amp;" provisioned space",'SKU Pricing'!A:B,Assumptions!$B$2,0)*Z814+vlookup(AK814&amp;" provisioned IOPS",'SKU Pricing'!A:B,Assumptions!$B$2,0)*AL814*730+vlookup(AK814&amp;" provisioned throughput",'SKU Pricing'!A:B,Assumptions!$B$2,0)*AM814*730,vlookup(AK814,'SKU Pricing'!A:B,Assumptions!$B$2,0)*Z814))</f>
        <v>0</v>
      </c>
      <c r="AO814" s="70">
        <f t="shared" si="15"/>
        <v>0</v>
      </c>
      <c r="AP814" s="71">
        <f t="shared" si="16"/>
        <v>0</v>
      </c>
      <c r="AQ814" s="70">
        <f>ifna(vlookup(AP814,'SKU Pricing'!A:B,Assumptions!$B$2,0)*AE814,0)</f>
        <v>0</v>
      </c>
      <c r="AR814" s="72">
        <v>1.0</v>
      </c>
    </row>
    <row r="815">
      <c r="A815" s="61" t="s">
        <v>956</v>
      </c>
      <c r="B815" s="62" t="str">
        <f>ifna(if(vlookup(A815,vOS!A:B,2,0)="","Unknown",vlookup(A815,vOS!A:B,2,0)),"Unknown")</f>
        <v>Debian GNU/Linux 10 (64-bit)</v>
      </c>
      <c r="C815" s="62">
        <f>vlookup(B815,'OS Study'!A:D,2,0)</f>
        <v>0</v>
      </c>
      <c r="D815" s="62" t="str">
        <f>vlookup(B815,'OS Study'!A:D,3,0)</f>
        <v>Linux</v>
      </c>
      <c r="E815" s="62" t="str">
        <f>vlookup(B815,'OS Study'!A:D,4,0)</f>
        <v>Debian</v>
      </c>
      <c r="F815" s="63" t="str">
        <f>vlookup(B815,'OS Study'!A:E,5,0)</f>
        <v>10</v>
      </c>
      <c r="G815" s="62">
        <f>IF(vlookup(A815,'RVtools V2.1'!A:J,4,0)="non",0,1)</f>
        <v>1</v>
      </c>
      <c r="H815" s="62">
        <f>if(vlookup(A815,'RVtools V2.1'!A:K,11,0)="kube",1,0)</f>
        <v>0</v>
      </c>
      <c r="I815" s="62">
        <f t="shared" si="5"/>
        <v>0</v>
      </c>
      <c r="J815" s="62">
        <f>ifna(vlookup(A815,'Infra Study'!A:Q,17,0),0)</f>
        <v>0</v>
      </c>
      <c r="K815" s="64">
        <f>IFERROR(__xludf.DUMMYFUNCTION("N(REGEXMATCH(VLOOKUP(A815, 'RVtools V2.1'!A:H, 8, 0), ""^Serveur de fichiers""))"),0.0)</f>
        <v>0</v>
      </c>
      <c r="L815" s="64">
        <f t="shared" si="6"/>
        <v>0</v>
      </c>
      <c r="M815" s="67" t="str">
        <f>ifna(vlookup(A815,'RVtools V2.1'!A:I,8,0),"N/A")</f>
        <v>KaliSIL -BGO/Biorylis</v>
      </c>
      <c r="N815" s="64">
        <f>IFERROR(__xludf.DUMMYFUNCTION("IF(REGEXMATCH(M815, ""(?i)"" &amp; JOIN(""|"", SPLIT(""kalisil"", "" ""))), 1, 0)"),1.0)</f>
        <v>1</v>
      </c>
      <c r="O815" s="64" t="str">
        <f>vlookup(A815,'RVtools V2.1'!A:H,7,0)</f>
        <v>T3</v>
      </c>
      <c r="P815" s="64">
        <f>if(vlookup(A815,'RVtools V2.1'!A:H,5,0)="oui",1,0)</f>
        <v>1</v>
      </c>
      <c r="Q815" s="64">
        <f>ifna(vlookup(A815,vCPU!A:B,2,0),"Unknown")</f>
        <v>12</v>
      </c>
      <c r="R815" s="66">
        <f>ifna(vlookup(A815,vMemory!A:C,3,0),"Unknown")</f>
        <v>128</v>
      </c>
      <c r="S815" s="66">
        <f>ifna(vlookup(A815,vDisk!A:C,3,0),"Unknown")</f>
        <v>2199</v>
      </c>
      <c r="T815" s="73" t="s">
        <v>10</v>
      </c>
      <c r="U815" s="67">
        <f t="shared" si="7"/>
        <v>0</v>
      </c>
      <c r="V815" s="68">
        <f>if(T815="Lift &amp; Shift Noprod",if( Y815=0,Assumptions!$B$5, Assumptions!$B$4),if(T815="Lift &amp; Shift Prod",if(AND(N815=1,O815="T1"),Assumptions!$B$6,Assumptions!$B$4),0))</f>
        <v>0</v>
      </c>
      <c r="W815" s="62">
        <f>if(V815&lt;&gt;0,if(Q815="Unknown", Assumptions!$B$42,If(Q815&gt;1,Q815,2)),0)</f>
        <v>0</v>
      </c>
      <c r="X815" s="69">
        <f>if(V815&lt;&gt;0,if(R815="Unknown", Assumptions!$B$43,R815),0)</f>
        <v>0</v>
      </c>
      <c r="Y815" s="68">
        <f t="shared" si="8"/>
        <v>0</v>
      </c>
      <c r="Z815" s="68">
        <f>if(V815&lt;&gt;0,if(  S815="Unknown", Assumptions!$B$44,S815),0)</f>
        <v>0</v>
      </c>
      <c r="AA815" s="68">
        <f>if(V815 ="N2",ifna(vlookup(W815&amp;"-"&amp;X815,'Ref. VM'!A:B,2,0),"Custom"),if(V815 ="E2" , ifna(vlookup(W815&amp;"-"&amp;X815,'Ref. VM'!D:E,2,0),"Custom"),if(V815="N2D",ifna(vlookup(W815&amp;"-"&amp;X815,'Ref. VM'!G:H,2,0),"Custom"),if(V815="N4",ifna(vlookup(W815&amp;"-"&amp;X815,'Ref. VM'!J:K,2,0),"Custom"),0))))</f>
        <v>0</v>
      </c>
      <c r="AB815" s="67">
        <f t="shared" si="9"/>
        <v>0</v>
      </c>
      <c r="AC815" s="67">
        <f t="shared" si="10"/>
        <v>0</v>
      </c>
      <c r="AD815" s="67">
        <f t="shared" si="11"/>
        <v>0</v>
      </c>
      <c r="AE815" s="69">
        <f>if(T815="Lift &amp; Shift Prod",730,if(T815="Lift &amp; Shift Noprod",Assumptions!$B$3,0))</f>
        <v>0</v>
      </c>
      <c r="AF815" s="70">
        <f>if( U815=0,0,if(Y815=0, ((vlookup(AB815,'SKU Pricing'!A:B,Assumptions!$B$2,0)*W815)+(vlookup(AC815,'SKU Pricing'!A:B,Assumptions!$B$2,0)*X815))*AE815,((vlookup(AB815,'SKU Pricing'!A:B,Assumptions!$B$2,0)*W815)+(vlookup(AC815,'SKU Pricing'!A:B,Assumptions!$B$2,0)*(W815*8))+(vlookup(AD815,'SKU Pricing'!A:B,Assumptions!$B$2,0)*(X815-(W815*8))))*AE815))</f>
        <v>0</v>
      </c>
      <c r="AG815" s="67">
        <f t="shared" si="12"/>
        <v>0</v>
      </c>
      <c r="AH815" s="70">
        <f>ifna(vlookup(AG815,'SKU Pricing'!A:B,Assumptions!$B$2,0)*W815*AE815,0)</f>
        <v>0</v>
      </c>
      <c r="AI815" s="62" t="str">
        <f t="shared" si="13"/>
        <v/>
      </c>
      <c r="AJ815" s="62" t="str">
        <f>if(V815&lt;&gt;0, if(T815="Lift &amp; Shift Noprod",Assumptions!$B$9,if(V815=Assumptions!$B$6,Assumptions!$B$10,if(P815=1,Assumptions!$B$8,Assumptions!$B$7))),"")</f>
        <v/>
      </c>
      <c r="AK815" s="69">
        <f t="shared" si="14"/>
        <v>0</v>
      </c>
      <c r="AL815" s="69">
        <f>if(AJ815="Hyperdisk Balanced",Assumptions!$B$11,0)</f>
        <v>0</v>
      </c>
      <c r="AM815" s="69">
        <f>if(AJ815="Hyperdisk Balanced",Assumptions!$B$12,0)</f>
        <v>0</v>
      </c>
      <c r="AN815" s="70">
        <f>if(AK815=0,0,if(AJ815="Hyperdisk Balanced",vlookup(AK815&amp;" provisioned space",'SKU Pricing'!A:B,Assumptions!$B$2,0)*Z815+vlookup(AK815&amp;" provisioned IOPS",'SKU Pricing'!A:B,Assumptions!$B$2,0)*AL815*730+vlookup(AK815&amp;" provisioned throughput",'SKU Pricing'!A:B,Assumptions!$B$2,0)*AM815*730,vlookup(AK815,'SKU Pricing'!A:B,Assumptions!$B$2,0)*Z815))</f>
        <v>0</v>
      </c>
      <c r="AO815" s="70">
        <f t="shared" si="15"/>
        <v>0</v>
      </c>
      <c r="AP815" s="71">
        <f t="shared" si="16"/>
        <v>0</v>
      </c>
      <c r="AQ815" s="70">
        <f>ifna(vlookup(AP815,'SKU Pricing'!A:B,Assumptions!$B$2,0)*AE815,0)</f>
        <v>0</v>
      </c>
      <c r="AR815" s="72">
        <v>0.0</v>
      </c>
    </row>
    <row r="816">
      <c r="A816" s="61" t="s">
        <v>957</v>
      </c>
      <c r="B816" s="62" t="str">
        <f>ifna(if(vlookup(A816,vOS!A:B,2,0)="","Unknown",vlookup(A816,vOS!A:B,2,0)),"Unknown")</f>
        <v>Debian GNU/Linux 10 (64-bit)</v>
      </c>
      <c r="C816" s="62">
        <f>vlookup(B816,'OS Study'!A:D,2,0)</f>
        <v>0</v>
      </c>
      <c r="D816" s="62" t="str">
        <f>vlookup(B816,'OS Study'!A:D,3,0)</f>
        <v>Linux</v>
      </c>
      <c r="E816" s="62" t="str">
        <f>vlookup(B816,'OS Study'!A:D,4,0)</f>
        <v>Debian</v>
      </c>
      <c r="F816" s="63" t="str">
        <f>vlookup(B816,'OS Study'!A:E,5,0)</f>
        <v>10</v>
      </c>
      <c r="G816" s="62">
        <f>IF(vlookup(A816,'RVtools V2.1'!A:J,4,0)="non",0,1)</f>
        <v>1</v>
      </c>
      <c r="H816" s="62">
        <f>if(vlookup(A816,'RVtools V2.1'!A:K,11,0)="kube",1,0)</f>
        <v>0</v>
      </c>
      <c r="I816" s="62">
        <f t="shared" si="5"/>
        <v>0</v>
      </c>
      <c r="J816" s="62">
        <f>ifna(vlookup(A816,'Infra Study'!A:Q,17,0),0)</f>
        <v>0</v>
      </c>
      <c r="K816" s="64">
        <f>IFERROR(__xludf.DUMMYFUNCTION("N(REGEXMATCH(VLOOKUP(A816, 'RVtools V2.1'!A:H, 8, 0), ""^Serveur de fichiers""))"),0.0)</f>
        <v>0</v>
      </c>
      <c r="L816" s="64">
        <f t="shared" si="6"/>
        <v>0</v>
      </c>
      <c r="M816" s="67" t="str">
        <f>ifna(vlookup(A816,'RVtools V2.1'!A:I,8,0),"N/A")</f>
        <v>KaliSIL -BGO/Biorylis</v>
      </c>
      <c r="N816" s="64">
        <f>IFERROR(__xludf.DUMMYFUNCTION("IF(REGEXMATCH(M816, ""(?i)"" &amp; JOIN(""|"", SPLIT(""kalisil"", "" ""))), 1, 0)"),1.0)</f>
        <v>1</v>
      </c>
      <c r="O816" s="64" t="str">
        <f>vlookup(A816,'RVtools V2.1'!A:H,7,0)</f>
        <v>T3</v>
      </c>
      <c r="P816" s="64">
        <f>if(vlookup(A816,'RVtools V2.1'!A:H,5,0)="oui",1,0)</f>
        <v>1</v>
      </c>
      <c r="Q816" s="64">
        <f>ifna(vlookup(A816,vCPU!A:B,2,0),"Unknown")</f>
        <v>20</v>
      </c>
      <c r="R816" s="66">
        <f>ifna(vlookup(A816,vMemory!A:C,3,0),"Unknown")</f>
        <v>96</v>
      </c>
      <c r="S816" s="66">
        <f>ifna(vlookup(A816,vDisk!A:C,3,0),"Unknown")</f>
        <v>28359</v>
      </c>
      <c r="T816" s="73" t="s">
        <v>10</v>
      </c>
      <c r="U816" s="67">
        <f t="shared" si="7"/>
        <v>0</v>
      </c>
      <c r="V816" s="68">
        <f>if(T816="Lift &amp; Shift Noprod",if( Y816=0,Assumptions!$B$5, Assumptions!$B$4),if(T816="Lift &amp; Shift Prod",if(AND(N816=1,O816="T1"),Assumptions!$B$6,Assumptions!$B$4),0))</f>
        <v>0</v>
      </c>
      <c r="W816" s="62">
        <f>if(V816&lt;&gt;0,if(Q816="Unknown", Assumptions!$B$42,If(Q816&gt;1,Q816,2)),0)</f>
        <v>0</v>
      </c>
      <c r="X816" s="69">
        <f>if(V816&lt;&gt;0,if(R816="Unknown", Assumptions!$B$43,R816),0)</f>
        <v>0</v>
      </c>
      <c r="Y816" s="68">
        <f t="shared" si="8"/>
        <v>0</v>
      </c>
      <c r="Z816" s="68">
        <f>if(V816&lt;&gt;0,if(  S816="Unknown", Assumptions!$B$44,S816),0)</f>
        <v>0</v>
      </c>
      <c r="AA816" s="68">
        <f>if(V816 ="N2",ifna(vlookup(W816&amp;"-"&amp;X816,'Ref. VM'!A:B,2,0),"Custom"),if(V816 ="E2" , ifna(vlookup(W816&amp;"-"&amp;X816,'Ref. VM'!D:E,2,0),"Custom"),if(V816="N2D",ifna(vlookup(W816&amp;"-"&amp;X816,'Ref. VM'!G:H,2,0),"Custom"),if(V816="N4",ifna(vlookup(W816&amp;"-"&amp;X816,'Ref. VM'!J:K,2,0),"Custom"),0))))</f>
        <v>0</v>
      </c>
      <c r="AB816" s="67">
        <f t="shared" si="9"/>
        <v>0</v>
      </c>
      <c r="AC816" s="67">
        <f t="shared" si="10"/>
        <v>0</v>
      </c>
      <c r="AD816" s="67">
        <f t="shared" si="11"/>
        <v>0</v>
      </c>
      <c r="AE816" s="69">
        <f>if(T816="Lift &amp; Shift Prod",730,if(T816="Lift &amp; Shift Noprod",Assumptions!$B$3,0))</f>
        <v>0</v>
      </c>
      <c r="AF816" s="70">
        <f>if( U816=0,0,if(Y816=0, ((vlookup(AB816,'SKU Pricing'!A:B,Assumptions!$B$2,0)*W816)+(vlookup(AC816,'SKU Pricing'!A:B,Assumptions!$B$2,0)*X816))*AE816,((vlookup(AB816,'SKU Pricing'!A:B,Assumptions!$B$2,0)*W816)+(vlookup(AC816,'SKU Pricing'!A:B,Assumptions!$B$2,0)*(W816*8))+(vlookup(AD816,'SKU Pricing'!A:B,Assumptions!$B$2,0)*(X816-(W816*8))))*AE816))</f>
        <v>0</v>
      </c>
      <c r="AG816" s="67">
        <f t="shared" si="12"/>
        <v>0</v>
      </c>
      <c r="AH816" s="70">
        <f>ifna(vlookup(AG816,'SKU Pricing'!A:B,Assumptions!$B$2,0)*W816*AE816,0)</f>
        <v>0</v>
      </c>
      <c r="AI816" s="62" t="str">
        <f t="shared" si="13"/>
        <v/>
      </c>
      <c r="AJ816" s="62" t="str">
        <f>if(V816&lt;&gt;0, if(T816="Lift &amp; Shift Noprod",Assumptions!$B$9,if(V816=Assumptions!$B$6,Assumptions!$B$10,if(P816=1,Assumptions!$B$8,Assumptions!$B$7))),"")</f>
        <v/>
      </c>
      <c r="AK816" s="69">
        <f t="shared" si="14"/>
        <v>0</v>
      </c>
      <c r="AL816" s="69">
        <f>if(AJ816="Hyperdisk Balanced",Assumptions!$B$11,0)</f>
        <v>0</v>
      </c>
      <c r="AM816" s="69">
        <f>if(AJ816="Hyperdisk Balanced",Assumptions!$B$12,0)</f>
        <v>0</v>
      </c>
      <c r="AN816" s="70">
        <f>if(AK816=0,0,if(AJ816="Hyperdisk Balanced",vlookup(AK816&amp;" provisioned space",'SKU Pricing'!A:B,Assumptions!$B$2,0)*Z816+vlookup(AK816&amp;" provisioned IOPS",'SKU Pricing'!A:B,Assumptions!$B$2,0)*AL816*730+vlookup(AK816&amp;" provisioned throughput",'SKU Pricing'!A:B,Assumptions!$B$2,0)*AM816*730,vlookup(AK816,'SKU Pricing'!A:B,Assumptions!$B$2,0)*Z816))</f>
        <v>0</v>
      </c>
      <c r="AO816" s="70">
        <f t="shared" si="15"/>
        <v>0</v>
      </c>
      <c r="AP816" s="71">
        <f t="shared" si="16"/>
        <v>0</v>
      </c>
      <c r="AQ816" s="70">
        <f>ifna(vlookup(AP816,'SKU Pricing'!A:B,Assumptions!$B$2,0)*AE816,0)</f>
        <v>0</v>
      </c>
      <c r="AR816" s="72">
        <v>0.0</v>
      </c>
    </row>
    <row r="817">
      <c r="A817" s="61" t="s">
        <v>958</v>
      </c>
      <c r="B817" s="62" t="str">
        <f>ifna(if(vlookup(A817,vOS!A:B,2,0)="","Unknown",vlookup(A817,vOS!A:B,2,0)),"Unknown")</f>
        <v>Debian GNU/Linux 10 (64-bit)</v>
      </c>
      <c r="C817" s="62">
        <f>vlookup(B817,'OS Study'!A:D,2,0)</f>
        <v>0</v>
      </c>
      <c r="D817" s="62" t="str">
        <f>vlookup(B817,'OS Study'!A:D,3,0)</f>
        <v>Linux</v>
      </c>
      <c r="E817" s="62" t="str">
        <f>vlookup(B817,'OS Study'!A:D,4,0)</f>
        <v>Debian</v>
      </c>
      <c r="F817" s="63" t="str">
        <f>vlookup(B817,'OS Study'!A:E,5,0)</f>
        <v>10</v>
      </c>
      <c r="G817" s="62">
        <f>IF(vlookup(A817,'RVtools V2.1'!A:J,4,0)="non",0,1)</f>
        <v>1</v>
      </c>
      <c r="H817" s="62">
        <f>if(vlookup(A817,'RVtools V2.1'!A:K,11,0)="kube",1,0)</f>
        <v>0</v>
      </c>
      <c r="I817" s="62">
        <f t="shared" si="5"/>
        <v>0</v>
      </c>
      <c r="J817" s="62">
        <f>ifna(vlookup(A817,'Infra Study'!A:Q,17,0),0)</f>
        <v>0</v>
      </c>
      <c r="K817" s="64">
        <f>IFERROR(__xludf.DUMMYFUNCTION("N(REGEXMATCH(VLOOKUP(A817, 'RVtools V2.1'!A:H, 8, 0), ""^Serveur de fichiers""))"),0.0)</f>
        <v>0</v>
      </c>
      <c r="L817" s="64">
        <f t="shared" si="6"/>
        <v>0</v>
      </c>
      <c r="M817" s="67" t="str">
        <f>ifna(vlookup(A817,'RVtools V2.1'!A:I,8,0),"N/A")</f>
        <v>KaliSIL -BGO/Biorylis</v>
      </c>
      <c r="N817" s="64">
        <f>IFERROR(__xludf.DUMMYFUNCTION("IF(REGEXMATCH(M817, ""(?i)"" &amp; JOIN(""|"", SPLIT(""kalisil"", "" ""))), 1, 0)"),1.0)</f>
        <v>1</v>
      </c>
      <c r="O817" s="64" t="str">
        <f>vlookup(A817,'RVtools V2.1'!A:H,7,0)</f>
        <v>N/A</v>
      </c>
      <c r="P817" s="64">
        <f>if(vlookup(A817,'RVtools V2.1'!A:H,5,0)="oui",1,0)</f>
        <v>0</v>
      </c>
      <c r="Q817" s="64">
        <f>ifna(vlookup(A817,vCPU!A:B,2,0),"Unknown")</f>
        <v>12</v>
      </c>
      <c r="R817" s="66">
        <f>ifna(vlookup(A817,vMemory!A:C,3,0),"Unknown")</f>
        <v>12</v>
      </c>
      <c r="S817" s="66">
        <f>ifna(vlookup(A817,vDisk!A:C,3,0),"Unknown")</f>
        <v>165</v>
      </c>
      <c r="T817" s="73" t="s">
        <v>10</v>
      </c>
      <c r="U817" s="67">
        <f t="shared" si="7"/>
        <v>0</v>
      </c>
      <c r="V817" s="68">
        <f>if(T817="Lift &amp; Shift Noprod",if( Y817=0,Assumptions!$B$5, Assumptions!$B$4),if(T817="Lift &amp; Shift Prod",if(AND(N817=1,O817="T1"),Assumptions!$B$6,Assumptions!$B$4),0))</f>
        <v>0</v>
      </c>
      <c r="W817" s="62">
        <f>if(V817&lt;&gt;0,if(Q817="Unknown", Assumptions!$B$42,If(Q817&gt;1,Q817,2)),0)</f>
        <v>0</v>
      </c>
      <c r="X817" s="69">
        <f>if(V817&lt;&gt;0,if(R817="Unknown", Assumptions!$B$43,R817),0)</f>
        <v>0</v>
      </c>
      <c r="Y817" s="68">
        <f t="shared" si="8"/>
        <v>0</v>
      </c>
      <c r="Z817" s="68">
        <f>if(V817&lt;&gt;0,if(  S817="Unknown", Assumptions!$B$44,S817),0)</f>
        <v>0</v>
      </c>
      <c r="AA817" s="68">
        <f>if(V817 ="N2",ifna(vlookup(W817&amp;"-"&amp;X817,'Ref. VM'!A:B,2,0),"Custom"),if(V817 ="E2" , ifna(vlookup(W817&amp;"-"&amp;X817,'Ref. VM'!D:E,2,0),"Custom"),if(V817="N2D",ifna(vlookup(W817&amp;"-"&amp;X817,'Ref. VM'!G:H,2,0),"Custom"),if(V817="N4",ifna(vlookup(W817&amp;"-"&amp;X817,'Ref. VM'!J:K,2,0),"Custom"),0))))</f>
        <v>0</v>
      </c>
      <c r="AB817" s="67">
        <f t="shared" si="9"/>
        <v>0</v>
      </c>
      <c r="AC817" s="67">
        <f t="shared" si="10"/>
        <v>0</v>
      </c>
      <c r="AD817" s="67">
        <f t="shared" si="11"/>
        <v>0</v>
      </c>
      <c r="AE817" s="69">
        <f>if(T817="Lift &amp; Shift Prod",730,if(T817="Lift &amp; Shift Noprod",Assumptions!$B$3,0))</f>
        <v>0</v>
      </c>
      <c r="AF817" s="70">
        <f>if( U817=0,0,if(Y817=0, ((vlookup(AB817,'SKU Pricing'!A:B,Assumptions!$B$2,0)*W817)+(vlookup(AC817,'SKU Pricing'!A:B,Assumptions!$B$2,0)*X817))*AE817,((vlookup(AB817,'SKU Pricing'!A:B,Assumptions!$B$2,0)*W817)+(vlookup(AC817,'SKU Pricing'!A:B,Assumptions!$B$2,0)*(W817*8))+(vlookup(AD817,'SKU Pricing'!A:B,Assumptions!$B$2,0)*(X817-(W817*8))))*AE817))</f>
        <v>0</v>
      </c>
      <c r="AG817" s="67">
        <f t="shared" si="12"/>
        <v>0</v>
      </c>
      <c r="AH817" s="70">
        <f>ifna(vlookup(AG817,'SKU Pricing'!A:B,Assumptions!$B$2,0)*W817*AE817,0)</f>
        <v>0</v>
      </c>
      <c r="AI817" s="62" t="str">
        <f t="shared" si="13"/>
        <v/>
      </c>
      <c r="AJ817" s="62" t="str">
        <f>if(V817&lt;&gt;0, if(T817="Lift &amp; Shift Noprod",Assumptions!$B$9,if(V817=Assumptions!$B$6,Assumptions!$B$10,if(P817=1,Assumptions!$B$8,Assumptions!$B$7))),"")</f>
        <v/>
      </c>
      <c r="AK817" s="69">
        <f t="shared" si="14"/>
        <v>0</v>
      </c>
      <c r="AL817" s="69">
        <f>if(AJ817="Hyperdisk Balanced",Assumptions!$B$11,0)</f>
        <v>0</v>
      </c>
      <c r="AM817" s="69">
        <f>if(AJ817="Hyperdisk Balanced",Assumptions!$B$12,0)</f>
        <v>0</v>
      </c>
      <c r="AN817" s="70">
        <f>if(AK817=0,0,if(AJ817="Hyperdisk Balanced",vlookup(AK817&amp;" provisioned space",'SKU Pricing'!A:B,Assumptions!$B$2,0)*Z817+vlookup(AK817&amp;" provisioned IOPS",'SKU Pricing'!A:B,Assumptions!$B$2,0)*AL817*730+vlookup(AK817&amp;" provisioned throughput",'SKU Pricing'!A:B,Assumptions!$B$2,0)*AM817*730,vlookup(AK817,'SKU Pricing'!A:B,Assumptions!$B$2,0)*Z817))</f>
        <v>0</v>
      </c>
      <c r="AO817" s="70">
        <f t="shared" si="15"/>
        <v>0</v>
      </c>
      <c r="AP817" s="71">
        <f t="shared" si="16"/>
        <v>0</v>
      </c>
      <c r="AQ817" s="70">
        <f>ifna(vlookup(AP817,'SKU Pricing'!A:B,Assumptions!$B$2,0)*AE817,0)</f>
        <v>0</v>
      </c>
      <c r="AR817" s="72">
        <v>0.0</v>
      </c>
    </row>
    <row r="818">
      <c r="A818" s="61" t="s">
        <v>959</v>
      </c>
      <c r="B818" s="62" t="str">
        <f>ifna(if(vlookup(A818,vOS!A:B,2,0)="","Unknown",vlookup(A818,vOS!A:B,2,0)),"Unknown")</f>
        <v>Debian GNU/Linux 10 (64-bit)</v>
      </c>
      <c r="C818" s="62">
        <f>vlookup(B818,'OS Study'!A:D,2,0)</f>
        <v>0</v>
      </c>
      <c r="D818" s="62" t="str">
        <f>vlookup(B818,'OS Study'!A:D,3,0)</f>
        <v>Linux</v>
      </c>
      <c r="E818" s="62" t="str">
        <f>vlookup(B818,'OS Study'!A:D,4,0)</f>
        <v>Debian</v>
      </c>
      <c r="F818" s="63" t="str">
        <f>vlookup(B818,'OS Study'!A:E,5,0)</f>
        <v>10</v>
      </c>
      <c r="G818" s="62">
        <f>IF(vlookup(A818,'RVtools V2.1'!A:J,4,0)="non",0,1)</f>
        <v>1</v>
      </c>
      <c r="H818" s="62">
        <f>if(vlookup(A818,'RVtools V2.1'!A:K,11,0)="kube",1,0)</f>
        <v>0</v>
      </c>
      <c r="I818" s="62">
        <f t="shared" si="5"/>
        <v>0</v>
      </c>
      <c r="J818" s="62">
        <f>ifna(vlookup(A818,'Infra Study'!A:Q,17,0),0)</f>
        <v>0</v>
      </c>
      <c r="K818" s="64">
        <f>IFERROR(__xludf.DUMMYFUNCTION("N(REGEXMATCH(VLOOKUP(A818, 'RVtools V2.1'!A:H, 8, 0), ""^Serveur de fichiers""))"),0.0)</f>
        <v>0</v>
      </c>
      <c r="L818" s="64">
        <f t="shared" si="6"/>
        <v>0</v>
      </c>
      <c r="M818" s="67" t="str">
        <f>ifna(vlookup(A818,'RVtools V2.1'!A:I,8,0),"N/A")</f>
        <v>KaliSIL -BGO/Biorylis</v>
      </c>
      <c r="N818" s="64">
        <f>IFERROR(__xludf.DUMMYFUNCTION("IF(REGEXMATCH(M818, ""(?i)"" &amp; JOIN(""|"", SPLIT(""kalisil"", "" ""))), 1, 0)"),1.0)</f>
        <v>1</v>
      </c>
      <c r="O818" s="64" t="str">
        <f>vlookup(A818,'RVtools V2.1'!A:H,7,0)</f>
        <v>T3</v>
      </c>
      <c r="P818" s="64">
        <f>if(vlookup(A818,'RVtools V2.1'!A:H,5,0)="oui",1,0)</f>
        <v>0</v>
      </c>
      <c r="Q818" s="64">
        <f>ifna(vlookup(A818,vCPU!A:B,2,0),"Unknown")</f>
        <v>44</v>
      </c>
      <c r="R818" s="66">
        <f>ifna(vlookup(A818,vMemory!A:C,3,0),"Unknown")</f>
        <v>250</v>
      </c>
      <c r="S818" s="66">
        <f>ifna(vlookup(A818,vDisk!A:C,3,0),"Unknown")</f>
        <v>10131</v>
      </c>
      <c r="T818" s="73" t="s">
        <v>10</v>
      </c>
      <c r="U818" s="67">
        <f t="shared" si="7"/>
        <v>0</v>
      </c>
      <c r="V818" s="68">
        <f>if(T818="Lift &amp; Shift Noprod",if( Y818=0,Assumptions!$B$5, Assumptions!$B$4),if(T818="Lift &amp; Shift Prod",if(AND(N818=1,O818="T1"),Assumptions!$B$6,Assumptions!$B$4),0))</f>
        <v>0</v>
      </c>
      <c r="W818" s="62">
        <f>if(V818&lt;&gt;0,if(Q818="Unknown", Assumptions!$B$42,If(Q818&gt;1,Q818,2)),0)</f>
        <v>0</v>
      </c>
      <c r="X818" s="69">
        <f>if(V818&lt;&gt;0,if(R818="Unknown", Assumptions!$B$43,R818),0)</f>
        <v>0</v>
      </c>
      <c r="Y818" s="68">
        <f t="shared" si="8"/>
        <v>0</v>
      </c>
      <c r="Z818" s="68">
        <f>if(V818&lt;&gt;0,if(  S818="Unknown", Assumptions!$B$44,S818),0)</f>
        <v>0</v>
      </c>
      <c r="AA818" s="68">
        <f>if(V818 ="N2",ifna(vlookup(W818&amp;"-"&amp;X818,'Ref. VM'!A:B,2,0),"Custom"),if(V818 ="E2" , ifna(vlookup(W818&amp;"-"&amp;X818,'Ref. VM'!D:E,2,0),"Custom"),if(V818="N2D",ifna(vlookup(W818&amp;"-"&amp;X818,'Ref. VM'!G:H,2,0),"Custom"),if(V818="N4",ifna(vlookup(W818&amp;"-"&amp;X818,'Ref. VM'!J:K,2,0),"Custom"),0))))</f>
        <v>0</v>
      </c>
      <c r="AB818" s="67">
        <f t="shared" si="9"/>
        <v>0</v>
      </c>
      <c r="AC818" s="67">
        <f t="shared" si="10"/>
        <v>0</v>
      </c>
      <c r="AD818" s="67">
        <f t="shared" si="11"/>
        <v>0</v>
      </c>
      <c r="AE818" s="69">
        <f>if(T818="Lift &amp; Shift Prod",730,if(T818="Lift &amp; Shift Noprod",Assumptions!$B$3,0))</f>
        <v>0</v>
      </c>
      <c r="AF818" s="70">
        <f>if( U818=0,0,if(Y818=0, ((vlookup(AB818,'SKU Pricing'!A:B,Assumptions!$B$2,0)*W818)+(vlookup(AC818,'SKU Pricing'!A:B,Assumptions!$B$2,0)*X818))*AE818,((vlookup(AB818,'SKU Pricing'!A:B,Assumptions!$B$2,0)*W818)+(vlookup(AC818,'SKU Pricing'!A:B,Assumptions!$B$2,0)*(W818*8))+(vlookup(AD818,'SKU Pricing'!A:B,Assumptions!$B$2,0)*(X818-(W818*8))))*AE818))</f>
        <v>0</v>
      </c>
      <c r="AG818" s="67">
        <f t="shared" si="12"/>
        <v>0</v>
      </c>
      <c r="AH818" s="70">
        <f>ifna(vlookup(AG818,'SKU Pricing'!A:B,Assumptions!$B$2,0)*W818*AE818,0)</f>
        <v>0</v>
      </c>
      <c r="AI818" s="62" t="str">
        <f t="shared" si="13"/>
        <v/>
      </c>
      <c r="AJ818" s="62" t="str">
        <f>if(V818&lt;&gt;0, if(T818="Lift &amp; Shift Noprod",Assumptions!$B$9,if(V818=Assumptions!$B$6,Assumptions!$B$10,if(P818=1,Assumptions!$B$8,Assumptions!$B$7))),"")</f>
        <v/>
      </c>
      <c r="AK818" s="69">
        <f t="shared" si="14"/>
        <v>0</v>
      </c>
      <c r="AL818" s="69">
        <f>if(AJ818="Hyperdisk Balanced",Assumptions!$B$11,0)</f>
        <v>0</v>
      </c>
      <c r="AM818" s="69">
        <f>if(AJ818="Hyperdisk Balanced",Assumptions!$B$12,0)</f>
        <v>0</v>
      </c>
      <c r="AN818" s="70">
        <f>if(AK818=0,0,if(AJ818="Hyperdisk Balanced",vlookup(AK818&amp;" provisioned space",'SKU Pricing'!A:B,Assumptions!$B$2,0)*Z818+vlookup(AK818&amp;" provisioned IOPS",'SKU Pricing'!A:B,Assumptions!$B$2,0)*AL818*730+vlookup(AK818&amp;" provisioned throughput",'SKU Pricing'!A:B,Assumptions!$B$2,0)*AM818*730,vlookup(AK818,'SKU Pricing'!A:B,Assumptions!$B$2,0)*Z818))</f>
        <v>0</v>
      </c>
      <c r="AO818" s="70">
        <f t="shared" si="15"/>
        <v>0</v>
      </c>
      <c r="AP818" s="71">
        <f t="shared" si="16"/>
        <v>0</v>
      </c>
      <c r="AQ818" s="70">
        <f>ifna(vlookup(AP818,'SKU Pricing'!A:B,Assumptions!$B$2,0)*AE818,0)</f>
        <v>0</v>
      </c>
      <c r="AR818" s="72">
        <v>1.0</v>
      </c>
    </row>
    <row r="819">
      <c r="A819" s="61" t="s">
        <v>960</v>
      </c>
      <c r="B819" s="62" t="str">
        <f>ifna(if(vlookup(A819,vOS!A:B,2,0)="","Unknown",vlookup(A819,vOS!A:B,2,0)),"Unknown")</f>
        <v>Debian GNU/Linux 10 (64-bit)</v>
      </c>
      <c r="C819" s="62">
        <f>vlookup(B819,'OS Study'!A:D,2,0)</f>
        <v>0</v>
      </c>
      <c r="D819" s="62" t="str">
        <f>vlookup(B819,'OS Study'!A:D,3,0)</f>
        <v>Linux</v>
      </c>
      <c r="E819" s="62" t="str">
        <f>vlookup(B819,'OS Study'!A:D,4,0)</f>
        <v>Debian</v>
      </c>
      <c r="F819" s="63" t="str">
        <f>vlookup(B819,'OS Study'!A:E,5,0)</f>
        <v>10</v>
      </c>
      <c r="G819" s="62">
        <f>IF(vlookup(A819,'RVtools V2.1'!A:J,4,0)="non",0,1)</f>
        <v>1</v>
      </c>
      <c r="H819" s="62">
        <f>if(vlookup(A819,'RVtools V2.1'!A:K,11,0)="kube",1,0)</f>
        <v>0</v>
      </c>
      <c r="I819" s="62">
        <f t="shared" si="5"/>
        <v>0</v>
      </c>
      <c r="J819" s="62">
        <f>ifna(vlookup(A819,'Infra Study'!A:Q,17,0),0)</f>
        <v>0</v>
      </c>
      <c r="K819" s="64">
        <f>IFERROR(__xludf.DUMMYFUNCTION("N(REGEXMATCH(VLOOKUP(A819, 'RVtools V2.1'!A:H, 8, 0), ""^Serveur de fichiers""))"),0.0)</f>
        <v>0</v>
      </c>
      <c r="L819" s="64">
        <f t="shared" si="6"/>
        <v>0</v>
      </c>
      <c r="M819" s="67" t="str">
        <f>ifna(vlookup(A819,'RVtools V2.1'!A:I,8,0),"N/A")</f>
        <v>KaliSIL -BGO/BRE</v>
      </c>
      <c r="N819" s="64">
        <f>IFERROR(__xludf.DUMMYFUNCTION("IF(REGEXMATCH(M819, ""(?i)"" &amp; JOIN(""|"", SPLIT(""kalisil"", "" ""))), 1, 0)"),1.0)</f>
        <v>1</v>
      </c>
      <c r="O819" s="64" t="str">
        <f>vlookup(A819,'RVtools V2.1'!A:H,7,0)</f>
        <v>T1</v>
      </c>
      <c r="P819" s="64">
        <f>if(vlookup(A819,'RVtools V2.1'!A:H,5,0)="oui",1,0)</f>
        <v>1</v>
      </c>
      <c r="Q819" s="64">
        <f>ifna(vlookup(A819,vCPU!A:B,2,0),"Unknown")</f>
        <v>16</v>
      </c>
      <c r="R819" s="66">
        <f>ifna(vlookup(A819,vMemory!A:C,3,0),"Unknown")</f>
        <v>256</v>
      </c>
      <c r="S819" s="66">
        <f>ifna(vlookup(A819,vDisk!A:C,3,0),"Unknown")</f>
        <v>4166</v>
      </c>
      <c r="T819" s="73" t="s">
        <v>10</v>
      </c>
      <c r="U819" s="67">
        <f t="shared" si="7"/>
        <v>0</v>
      </c>
      <c r="V819" s="68">
        <f>if(T819="Lift &amp; Shift Noprod",if( Y819=0,Assumptions!$B$5, Assumptions!$B$4),if(T819="Lift &amp; Shift Prod",if(AND(N819=1,O819="T1"),Assumptions!$B$6,Assumptions!$B$4),0))</f>
        <v>0</v>
      </c>
      <c r="W819" s="62">
        <f>if(V819&lt;&gt;0,if(Q819="Unknown", Assumptions!$B$42,If(Q819&gt;1,Q819,2)),0)</f>
        <v>0</v>
      </c>
      <c r="X819" s="69">
        <f>if(V819&lt;&gt;0,if(R819="Unknown", Assumptions!$B$43,R819),0)</f>
        <v>0</v>
      </c>
      <c r="Y819" s="68">
        <f t="shared" si="8"/>
        <v>0</v>
      </c>
      <c r="Z819" s="68">
        <f>if(V819&lt;&gt;0,if(  S819="Unknown", Assumptions!$B$44,S819),0)</f>
        <v>0</v>
      </c>
      <c r="AA819" s="68">
        <f>if(V819 ="N2",ifna(vlookup(W819&amp;"-"&amp;X819,'Ref. VM'!A:B,2,0),"Custom"),if(V819 ="E2" , ifna(vlookup(W819&amp;"-"&amp;X819,'Ref. VM'!D:E,2,0),"Custom"),if(V819="N2D",ifna(vlookup(W819&amp;"-"&amp;X819,'Ref. VM'!G:H,2,0),"Custom"),if(V819="N4",ifna(vlookup(W819&amp;"-"&amp;X819,'Ref. VM'!J:K,2,0),"Custom"),0))))</f>
        <v>0</v>
      </c>
      <c r="AB819" s="67">
        <f t="shared" si="9"/>
        <v>0</v>
      </c>
      <c r="AC819" s="67">
        <f t="shared" si="10"/>
        <v>0</v>
      </c>
      <c r="AD819" s="67">
        <f t="shared" si="11"/>
        <v>0</v>
      </c>
      <c r="AE819" s="69">
        <f>if(T819="Lift &amp; Shift Prod",730,if(T819="Lift &amp; Shift Noprod",Assumptions!$B$3,0))</f>
        <v>0</v>
      </c>
      <c r="AF819" s="70">
        <f>if( U819=0,0,if(Y819=0, ((vlookup(AB819,'SKU Pricing'!A:B,Assumptions!$B$2,0)*W819)+(vlookup(AC819,'SKU Pricing'!A:B,Assumptions!$B$2,0)*X819))*AE819,((vlookup(AB819,'SKU Pricing'!A:B,Assumptions!$B$2,0)*W819)+(vlookup(AC819,'SKU Pricing'!A:B,Assumptions!$B$2,0)*(W819*8))+(vlookup(AD819,'SKU Pricing'!A:B,Assumptions!$B$2,0)*(X819-(W819*8))))*AE819))</f>
        <v>0</v>
      </c>
      <c r="AG819" s="67">
        <f t="shared" si="12"/>
        <v>0</v>
      </c>
      <c r="AH819" s="70">
        <f>ifna(vlookup(AG819,'SKU Pricing'!A:B,Assumptions!$B$2,0)*W819*AE819,0)</f>
        <v>0</v>
      </c>
      <c r="AI819" s="62" t="str">
        <f t="shared" si="13"/>
        <v/>
      </c>
      <c r="AJ819" s="62" t="str">
        <f>if(V819&lt;&gt;0, if(T819="Lift &amp; Shift Noprod",Assumptions!$B$9,if(V819=Assumptions!$B$6,Assumptions!$B$10,if(P819=1,Assumptions!$B$8,Assumptions!$B$7))),"")</f>
        <v/>
      </c>
      <c r="AK819" s="69">
        <f t="shared" si="14"/>
        <v>0</v>
      </c>
      <c r="AL819" s="69">
        <f>if(AJ819="Hyperdisk Balanced",Assumptions!$B$11,0)</f>
        <v>0</v>
      </c>
      <c r="AM819" s="69">
        <f>if(AJ819="Hyperdisk Balanced",Assumptions!$B$12,0)</f>
        <v>0</v>
      </c>
      <c r="AN819" s="70">
        <f>if(AK819=0,0,if(AJ819="Hyperdisk Balanced",vlookup(AK819&amp;" provisioned space",'SKU Pricing'!A:B,Assumptions!$B$2,0)*Z819+vlookup(AK819&amp;" provisioned IOPS",'SKU Pricing'!A:B,Assumptions!$B$2,0)*AL819*730+vlookup(AK819&amp;" provisioned throughput",'SKU Pricing'!A:B,Assumptions!$B$2,0)*AM819*730,vlookup(AK819,'SKU Pricing'!A:B,Assumptions!$B$2,0)*Z819))</f>
        <v>0</v>
      </c>
      <c r="AO819" s="70">
        <f t="shared" si="15"/>
        <v>0</v>
      </c>
      <c r="AP819" s="71">
        <f t="shared" si="16"/>
        <v>0</v>
      </c>
      <c r="AQ819" s="70">
        <f>ifna(vlookup(AP819,'SKU Pricing'!A:B,Assumptions!$B$2,0)*AE819,0)</f>
        <v>0</v>
      </c>
      <c r="AR819" s="72">
        <v>0.0</v>
      </c>
    </row>
    <row r="820">
      <c r="A820" s="61" t="s">
        <v>961</v>
      </c>
      <c r="B820" s="62" t="str">
        <f>ifna(if(vlookup(A820,vOS!A:B,2,0)="","Unknown",vlookup(A820,vOS!A:B,2,0)),"Unknown")</f>
        <v>Debian GNU/Linux 10 (64-bit)</v>
      </c>
      <c r="C820" s="62">
        <f>vlookup(B820,'OS Study'!A:D,2,0)</f>
        <v>0</v>
      </c>
      <c r="D820" s="62" t="str">
        <f>vlookup(B820,'OS Study'!A:D,3,0)</f>
        <v>Linux</v>
      </c>
      <c r="E820" s="62" t="str">
        <f>vlookup(B820,'OS Study'!A:D,4,0)</f>
        <v>Debian</v>
      </c>
      <c r="F820" s="63" t="str">
        <f>vlookup(B820,'OS Study'!A:E,5,0)</f>
        <v>10</v>
      </c>
      <c r="G820" s="62">
        <f>IF(vlookup(A820,'RVtools V2.1'!A:J,4,0)="non",0,1)</f>
        <v>1</v>
      </c>
      <c r="H820" s="62">
        <f>if(vlookup(A820,'RVtools V2.1'!A:K,11,0)="kube",1,0)</f>
        <v>0</v>
      </c>
      <c r="I820" s="62">
        <f t="shared" si="5"/>
        <v>0</v>
      </c>
      <c r="J820" s="62">
        <f>ifna(vlookup(A820,'Infra Study'!A:Q,17,0),0)</f>
        <v>0</v>
      </c>
      <c r="K820" s="64">
        <f>IFERROR(__xludf.DUMMYFUNCTION("N(REGEXMATCH(VLOOKUP(A820, 'RVtools V2.1'!A:H, 8, 0), ""^Serveur de fichiers""))"),0.0)</f>
        <v>0</v>
      </c>
      <c r="L820" s="64">
        <f t="shared" si="6"/>
        <v>0</v>
      </c>
      <c r="M820" s="67" t="str">
        <f>ifna(vlookup(A820,'RVtools V2.1'!A:I,8,0),"N/A")</f>
        <v>KaliSIL -BGO/BRE</v>
      </c>
      <c r="N820" s="64">
        <f>IFERROR(__xludf.DUMMYFUNCTION("IF(REGEXMATCH(M820, ""(?i)"" &amp; JOIN(""|"", SPLIT(""kalisil"", "" ""))), 1, 0)"),1.0)</f>
        <v>1</v>
      </c>
      <c r="O820" s="64" t="str">
        <f>vlookup(A820,'RVtools V2.1'!A:H,7,0)</f>
        <v>T1</v>
      </c>
      <c r="P820" s="64">
        <f>if(vlookup(A820,'RVtools V2.1'!A:H,5,0)="oui",1,0)</f>
        <v>1</v>
      </c>
      <c r="Q820" s="64">
        <f>ifna(vlookup(A820,vCPU!A:B,2,0),"Unknown")</f>
        <v>32</v>
      </c>
      <c r="R820" s="66">
        <f>ifna(vlookup(A820,vMemory!A:C,3,0),"Unknown")</f>
        <v>128</v>
      </c>
      <c r="S820" s="66">
        <f>ifna(vlookup(A820,vDisk!A:C,3,0),"Unknown")</f>
        <v>48539</v>
      </c>
      <c r="T820" s="73" t="s">
        <v>10</v>
      </c>
      <c r="U820" s="67">
        <f t="shared" si="7"/>
        <v>0</v>
      </c>
      <c r="V820" s="68">
        <f>if(T820="Lift &amp; Shift Noprod",if( Y820=0,Assumptions!$B$5, Assumptions!$B$4),if(T820="Lift &amp; Shift Prod",if(AND(N820=1,O820="T1"),Assumptions!$B$6,Assumptions!$B$4),0))</f>
        <v>0</v>
      </c>
      <c r="W820" s="62">
        <f>if(V820&lt;&gt;0,if(Q820="Unknown", Assumptions!$B$42,If(Q820&gt;1,Q820,2)),0)</f>
        <v>0</v>
      </c>
      <c r="X820" s="69">
        <f>if(V820&lt;&gt;0,if(R820="Unknown", Assumptions!$B$43,R820),0)</f>
        <v>0</v>
      </c>
      <c r="Y820" s="68">
        <f t="shared" si="8"/>
        <v>0</v>
      </c>
      <c r="Z820" s="68">
        <f>if(V820&lt;&gt;0,if(  S820="Unknown", Assumptions!$B$44,S820),0)</f>
        <v>0</v>
      </c>
      <c r="AA820" s="68">
        <f>if(V820 ="N2",ifna(vlookup(W820&amp;"-"&amp;X820,'Ref. VM'!A:B,2,0),"Custom"),if(V820 ="E2" , ifna(vlookup(W820&amp;"-"&amp;X820,'Ref. VM'!D:E,2,0),"Custom"),if(V820="N2D",ifna(vlookup(W820&amp;"-"&amp;X820,'Ref. VM'!G:H,2,0),"Custom"),if(V820="N4",ifna(vlookup(W820&amp;"-"&amp;X820,'Ref. VM'!J:K,2,0),"Custom"),0))))</f>
        <v>0</v>
      </c>
      <c r="AB820" s="67">
        <f t="shared" si="9"/>
        <v>0</v>
      </c>
      <c r="AC820" s="67">
        <f t="shared" si="10"/>
        <v>0</v>
      </c>
      <c r="AD820" s="67">
        <f t="shared" si="11"/>
        <v>0</v>
      </c>
      <c r="AE820" s="69">
        <f>if(T820="Lift &amp; Shift Prod",730,if(T820="Lift &amp; Shift Noprod",Assumptions!$B$3,0))</f>
        <v>0</v>
      </c>
      <c r="AF820" s="70">
        <f>if( U820=0,0,if(Y820=0, ((vlookup(AB820,'SKU Pricing'!A:B,Assumptions!$B$2,0)*W820)+(vlookup(AC820,'SKU Pricing'!A:B,Assumptions!$B$2,0)*X820))*AE820,((vlookup(AB820,'SKU Pricing'!A:B,Assumptions!$B$2,0)*W820)+(vlookup(AC820,'SKU Pricing'!A:B,Assumptions!$B$2,0)*(W820*8))+(vlookup(AD820,'SKU Pricing'!A:B,Assumptions!$B$2,0)*(X820-(W820*8))))*AE820))</f>
        <v>0</v>
      </c>
      <c r="AG820" s="67">
        <f t="shared" si="12"/>
        <v>0</v>
      </c>
      <c r="AH820" s="70">
        <f>ifna(vlookup(AG820,'SKU Pricing'!A:B,Assumptions!$B$2,0)*W820*AE820,0)</f>
        <v>0</v>
      </c>
      <c r="AI820" s="62" t="str">
        <f t="shared" si="13"/>
        <v/>
      </c>
      <c r="AJ820" s="62" t="str">
        <f>if(V820&lt;&gt;0, if(T820="Lift &amp; Shift Noprod",Assumptions!$B$9,if(V820=Assumptions!$B$6,Assumptions!$B$10,if(P820=1,Assumptions!$B$8,Assumptions!$B$7))),"")</f>
        <v/>
      </c>
      <c r="AK820" s="69">
        <f t="shared" si="14"/>
        <v>0</v>
      </c>
      <c r="AL820" s="69">
        <f>if(AJ820="Hyperdisk Balanced",Assumptions!$B$11,0)</f>
        <v>0</v>
      </c>
      <c r="AM820" s="69">
        <f>if(AJ820="Hyperdisk Balanced",Assumptions!$B$12,0)</f>
        <v>0</v>
      </c>
      <c r="AN820" s="70">
        <f>if(AK820=0,0,if(AJ820="Hyperdisk Balanced",vlookup(AK820&amp;" provisioned space",'SKU Pricing'!A:B,Assumptions!$B$2,0)*Z820+vlookup(AK820&amp;" provisioned IOPS",'SKU Pricing'!A:B,Assumptions!$B$2,0)*AL820*730+vlookup(AK820&amp;" provisioned throughput",'SKU Pricing'!A:B,Assumptions!$B$2,0)*AM820*730,vlookup(AK820,'SKU Pricing'!A:B,Assumptions!$B$2,0)*Z820))</f>
        <v>0</v>
      </c>
      <c r="AO820" s="70">
        <f t="shared" si="15"/>
        <v>0</v>
      </c>
      <c r="AP820" s="71">
        <f t="shared" si="16"/>
        <v>0</v>
      </c>
      <c r="AQ820" s="70">
        <f>ifna(vlookup(AP820,'SKU Pricing'!A:B,Assumptions!$B$2,0)*AE820,0)</f>
        <v>0</v>
      </c>
      <c r="AR820" s="72">
        <v>0.0</v>
      </c>
    </row>
    <row r="821">
      <c r="A821" s="61" t="s">
        <v>962</v>
      </c>
      <c r="B821" s="62" t="str">
        <f>ifna(if(vlookup(A821,vOS!A:B,2,0)="","Unknown",vlookup(A821,vOS!A:B,2,0)),"Unknown")</f>
        <v>Unknown</v>
      </c>
      <c r="C821" s="62">
        <f>vlookup(B821,'OS Study'!A:D,2,0)</f>
        <v>0</v>
      </c>
      <c r="D821" s="62" t="str">
        <f>vlookup(B821,'OS Study'!A:D,3,0)</f>
        <v>Unknown</v>
      </c>
      <c r="E821" s="62" t="str">
        <f>vlookup(B821,'OS Study'!A:D,4,0)</f>
        <v>Unknown</v>
      </c>
      <c r="F821" s="63" t="str">
        <f>vlookup(B821,'OS Study'!A:E,5,0)</f>
        <v/>
      </c>
      <c r="G821" s="62">
        <f>IF(vlookup(A821,'RVtools V2.1'!A:J,4,0)="non",0,1)</f>
        <v>1</v>
      </c>
      <c r="H821" s="62">
        <f>if(vlookup(A821,'RVtools V2.1'!A:K,11,0)="kube",1,0)</f>
        <v>0</v>
      </c>
      <c r="I821" s="62">
        <f t="shared" si="5"/>
        <v>0</v>
      </c>
      <c r="J821" s="62">
        <f>ifna(vlookup(A821,'Infra Study'!A:Q,17,0),0)</f>
        <v>0</v>
      </c>
      <c r="K821" s="64">
        <f>IFERROR(__xludf.DUMMYFUNCTION("N(REGEXMATCH(VLOOKUP(A821, 'RVtools V2.1'!A:H, 8, 0), ""^Serveur de fichiers""))"),0.0)</f>
        <v>0</v>
      </c>
      <c r="L821" s="64">
        <f t="shared" si="6"/>
        <v>0</v>
      </c>
      <c r="M821" s="67" t="str">
        <f>ifna(vlookup(A821,'RVtools V2.1'!A:I,8,0),"N/A")</f>
        <v>KaliSIL -BGO/BRE</v>
      </c>
      <c r="N821" s="64">
        <f>IFERROR(__xludf.DUMMYFUNCTION("IF(REGEXMATCH(M821, ""(?i)"" &amp; JOIN(""|"", SPLIT(""kalisil"", "" ""))), 1, 0)"),1.0)</f>
        <v>1</v>
      </c>
      <c r="O821" s="64" t="str">
        <f>vlookup(A821,'RVtools V2.1'!A:H,7,0)</f>
        <v>T1</v>
      </c>
      <c r="P821" s="64">
        <f>if(vlookup(A821,'RVtools V2.1'!A:H,5,0)="oui",1,0)</f>
        <v>1</v>
      </c>
      <c r="Q821" s="64">
        <f>ifna(vlookup(A821,vCPU!A:B,2,0),"Unknown")</f>
        <v>4</v>
      </c>
      <c r="R821" s="66">
        <f>ifna(vlookup(A821,vMemory!A:C,3,0),"Unknown")</f>
        <v>10</v>
      </c>
      <c r="S821" s="66">
        <f>ifna(vlookup(A821,vDisk!A:C,3,0),"Unknown")</f>
        <v>263</v>
      </c>
      <c r="T821" s="73" t="s">
        <v>10</v>
      </c>
      <c r="U821" s="67">
        <f t="shared" si="7"/>
        <v>0</v>
      </c>
      <c r="V821" s="68">
        <f>if(T821="Lift &amp; Shift Noprod",if( Y821=0,Assumptions!$B$5, Assumptions!$B$4),if(T821="Lift &amp; Shift Prod",if(AND(N821=1,O821="T1"),Assumptions!$B$6,Assumptions!$B$4),0))</f>
        <v>0</v>
      </c>
      <c r="W821" s="62">
        <f>if(V821&lt;&gt;0,if(Q821="Unknown", Assumptions!$B$42,If(Q821&gt;1,Q821,2)),0)</f>
        <v>0</v>
      </c>
      <c r="X821" s="69">
        <f>if(V821&lt;&gt;0,if(R821="Unknown", Assumptions!$B$43,R821),0)</f>
        <v>0</v>
      </c>
      <c r="Y821" s="68">
        <f t="shared" si="8"/>
        <v>0</v>
      </c>
      <c r="Z821" s="68">
        <f>if(V821&lt;&gt;0,if(  S821="Unknown", Assumptions!$B$44,S821),0)</f>
        <v>0</v>
      </c>
      <c r="AA821" s="68">
        <f>if(V821 ="N2",ifna(vlookup(W821&amp;"-"&amp;X821,'Ref. VM'!A:B,2,0),"Custom"),if(V821 ="E2" , ifna(vlookup(W821&amp;"-"&amp;X821,'Ref. VM'!D:E,2,0),"Custom"),if(V821="N2D",ifna(vlookup(W821&amp;"-"&amp;X821,'Ref. VM'!G:H,2,0),"Custom"),if(V821="N4",ifna(vlookup(W821&amp;"-"&amp;X821,'Ref. VM'!J:K,2,0),"Custom"),0))))</f>
        <v>0</v>
      </c>
      <c r="AB821" s="67">
        <f t="shared" si="9"/>
        <v>0</v>
      </c>
      <c r="AC821" s="67">
        <f t="shared" si="10"/>
        <v>0</v>
      </c>
      <c r="AD821" s="67">
        <f t="shared" si="11"/>
        <v>0</v>
      </c>
      <c r="AE821" s="69">
        <f>if(T821="Lift &amp; Shift Prod",730,if(T821="Lift &amp; Shift Noprod",Assumptions!$B$3,0))</f>
        <v>0</v>
      </c>
      <c r="AF821" s="70">
        <f>if( U821=0,0,if(Y821=0, ((vlookup(AB821,'SKU Pricing'!A:B,Assumptions!$B$2,0)*W821)+(vlookup(AC821,'SKU Pricing'!A:B,Assumptions!$B$2,0)*X821))*AE821,((vlookup(AB821,'SKU Pricing'!A:B,Assumptions!$B$2,0)*W821)+(vlookup(AC821,'SKU Pricing'!A:B,Assumptions!$B$2,0)*(W821*8))+(vlookup(AD821,'SKU Pricing'!A:B,Assumptions!$B$2,0)*(X821-(W821*8))))*AE821))</f>
        <v>0</v>
      </c>
      <c r="AG821" s="67">
        <f t="shared" si="12"/>
        <v>0</v>
      </c>
      <c r="AH821" s="70">
        <f>ifna(vlookup(AG821,'SKU Pricing'!A:B,Assumptions!$B$2,0)*W821*AE821,0)</f>
        <v>0</v>
      </c>
      <c r="AI821" s="62" t="str">
        <f t="shared" si="13"/>
        <v/>
      </c>
      <c r="AJ821" s="62" t="str">
        <f>if(V821&lt;&gt;0, if(T821="Lift &amp; Shift Noprod",Assumptions!$B$9,if(V821=Assumptions!$B$6,Assumptions!$B$10,if(P821=1,Assumptions!$B$8,Assumptions!$B$7))),"")</f>
        <v/>
      </c>
      <c r="AK821" s="69">
        <f t="shared" si="14"/>
        <v>0</v>
      </c>
      <c r="AL821" s="69">
        <f>if(AJ821="Hyperdisk Balanced",Assumptions!$B$11,0)</f>
        <v>0</v>
      </c>
      <c r="AM821" s="69">
        <f>if(AJ821="Hyperdisk Balanced",Assumptions!$B$12,0)</f>
        <v>0</v>
      </c>
      <c r="AN821" s="70">
        <f>if(AK821=0,0,if(AJ821="Hyperdisk Balanced",vlookup(AK821&amp;" provisioned space",'SKU Pricing'!A:B,Assumptions!$B$2,0)*Z821+vlookup(AK821&amp;" provisioned IOPS",'SKU Pricing'!A:B,Assumptions!$B$2,0)*AL821*730+vlookup(AK821&amp;" provisioned throughput",'SKU Pricing'!A:B,Assumptions!$B$2,0)*AM821*730,vlookup(AK821,'SKU Pricing'!A:B,Assumptions!$B$2,0)*Z821))</f>
        <v>0</v>
      </c>
      <c r="AO821" s="70">
        <f t="shared" si="15"/>
        <v>0</v>
      </c>
      <c r="AP821" s="71">
        <f t="shared" si="16"/>
        <v>0</v>
      </c>
      <c r="AQ821" s="70">
        <f>ifna(vlookup(AP821,'SKU Pricing'!A:B,Assumptions!$B$2,0)*AE821,0)</f>
        <v>0</v>
      </c>
      <c r="AR821" s="72">
        <v>0.0</v>
      </c>
    </row>
    <row r="822">
      <c r="A822" s="61" t="s">
        <v>963</v>
      </c>
      <c r="B822" s="62" t="str">
        <f>ifna(if(vlookup(A822,vOS!A:B,2,0)="","Unknown",vlookup(A822,vOS!A:B,2,0)),"Unknown")</f>
        <v>Debian GNU/Linux 10 (64-bit)</v>
      </c>
      <c r="C822" s="62">
        <f>vlookup(B822,'OS Study'!A:D,2,0)</f>
        <v>0</v>
      </c>
      <c r="D822" s="62" t="str">
        <f>vlookup(B822,'OS Study'!A:D,3,0)</f>
        <v>Linux</v>
      </c>
      <c r="E822" s="62" t="str">
        <f>vlookup(B822,'OS Study'!A:D,4,0)</f>
        <v>Debian</v>
      </c>
      <c r="F822" s="63" t="str">
        <f>vlookup(B822,'OS Study'!A:E,5,0)</f>
        <v>10</v>
      </c>
      <c r="G822" s="62">
        <f>IF(vlookup(A822,'RVtools V2.1'!A:J,4,0)="non",0,1)</f>
        <v>1</v>
      </c>
      <c r="H822" s="62">
        <f>if(vlookup(A822,'RVtools V2.1'!A:K,11,0)="kube",1,0)</f>
        <v>0</v>
      </c>
      <c r="I822" s="62">
        <f t="shared" si="5"/>
        <v>0</v>
      </c>
      <c r="J822" s="62">
        <f>ifna(vlookup(A822,'Infra Study'!A:Q,17,0),0)</f>
        <v>0</v>
      </c>
      <c r="K822" s="64">
        <f>IFERROR(__xludf.DUMMYFUNCTION("N(REGEXMATCH(VLOOKUP(A822, 'RVtools V2.1'!A:H, 8, 0), ""^Serveur de fichiers""))"),0.0)</f>
        <v>0</v>
      </c>
      <c r="L822" s="64">
        <f t="shared" si="6"/>
        <v>0</v>
      </c>
      <c r="M822" s="67" t="str">
        <f>ifna(vlookup(A822,'RVtools V2.1'!A:I,8,0),"N/A")</f>
        <v>KaliSIL -BGO/CVL</v>
      </c>
      <c r="N822" s="64">
        <f>IFERROR(__xludf.DUMMYFUNCTION("IF(REGEXMATCH(M822, ""(?i)"" &amp; JOIN(""|"", SPLIT(""kalisil"", "" ""))), 1, 0)"),1.0)</f>
        <v>1</v>
      </c>
      <c r="O822" s="64" t="str">
        <f>vlookup(A822,'RVtools V2.1'!A:H,7,0)</f>
        <v>T1</v>
      </c>
      <c r="P822" s="64">
        <f>if(vlookup(A822,'RVtools V2.1'!A:H,5,0)="oui",1,0)</f>
        <v>1</v>
      </c>
      <c r="Q822" s="64">
        <f>ifna(vlookup(A822,vCPU!A:B,2,0),"Unknown")</f>
        <v>16</v>
      </c>
      <c r="R822" s="66">
        <f>ifna(vlookup(A822,vMemory!A:C,3,0),"Unknown")</f>
        <v>256</v>
      </c>
      <c r="S822" s="66">
        <f>ifna(vlookup(A822,vDisk!A:C,3,0),"Unknown")</f>
        <v>2570</v>
      </c>
      <c r="T822" s="73" t="s">
        <v>10</v>
      </c>
      <c r="U822" s="67">
        <f t="shared" si="7"/>
        <v>0</v>
      </c>
      <c r="V822" s="68">
        <f>if(T822="Lift &amp; Shift Noprod",if( Y822=0,Assumptions!$B$5, Assumptions!$B$4),if(T822="Lift &amp; Shift Prod",if(AND(N822=1,O822="T1"),Assumptions!$B$6,Assumptions!$B$4),0))</f>
        <v>0</v>
      </c>
      <c r="W822" s="62">
        <f>if(V822&lt;&gt;0,if(Q822="Unknown", Assumptions!$B$42,If(Q822&gt;1,Q822,2)),0)</f>
        <v>0</v>
      </c>
      <c r="X822" s="69">
        <f>if(V822&lt;&gt;0,if(R822="Unknown", Assumptions!$B$43,R822),0)</f>
        <v>0</v>
      </c>
      <c r="Y822" s="68">
        <f t="shared" si="8"/>
        <v>0</v>
      </c>
      <c r="Z822" s="68">
        <f>if(V822&lt;&gt;0,if(  S822="Unknown", Assumptions!$B$44,S822),0)</f>
        <v>0</v>
      </c>
      <c r="AA822" s="68">
        <f>if(V822 ="N2",ifna(vlookup(W822&amp;"-"&amp;X822,'Ref. VM'!A:B,2,0),"Custom"),if(V822 ="E2" , ifna(vlookup(W822&amp;"-"&amp;X822,'Ref. VM'!D:E,2,0),"Custom"),if(V822="N2D",ifna(vlookup(W822&amp;"-"&amp;X822,'Ref. VM'!G:H,2,0),"Custom"),if(V822="N4",ifna(vlookup(W822&amp;"-"&amp;X822,'Ref. VM'!J:K,2,0),"Custom"),0))))</f>
        <v>0</v>
      </c>
      <c r="AB822" s="67">
        <f t="shared" si="9"/>
        <v>0</v>
      </c>
      <c r="AC822" s="67">
        <f t="shared" si="10"/>
        <v>0</v>
      </c>
      <c r="AD822" s="67">
        <f t="shared" si="11"/>
        <v>0</v>
      </c>
      <c r="AE822" s="69">
        <f>if(T822="Lift &amp; Shift Prod",730,if(T822="Lift &amp; Shift Noprod",Assumptions!$B$3,0))</f>
        <v>0</v>
      </c>
      <c r="AF822" s="70">
        <f>if( U822=0,0,if(Y822=0, ((vlookup(AB822,'SKU Pricing'!A:B,Assumptions!$B$2,0)*W822)+(vlookup(AC822,'SKU Pricing'!A:B,Assumptions!$B$2,0)*X822))*AE822,((vlookup(AB822,'SKU Pricing'!A:B,Assumptions!$B$2,0)*W822)+(vlookup(AC822,'SKU Pricing'!A:B,Assumptions!$B$2,0)*(W822*8))+(vlookup(AD822,'SKU Pricing'!A:B,Assumptions!$B$2,0)*(X822-(W822*8))))*AE822))</f>
        <v>0</v>
      </c>
      <c r="AG822" s="67">
        <f t="shared" si="12"/>
        <v>0</v>
      </c>
      <c r="AH822" s="70">
        <f>ifna(vlookup(AG822,'SKU Pricing'!A:B,Assumptions!$B$2,0)*W822*AE822,0)</f>
        <v>0</v>
      </c>
      <c r="AI822" s="62" t="str">
        <f t="shared" si="13"/>
        <v/>
      </c>
      <c r="AJ822" s="62" t="str">
        <f>if(V822&lt;&gt;0, if(T822="Lift &amp; Shift Noprod",Assumptions!$B$9,if(V822=Assumptions!$B$6,Assumptions!$B$10,if(P822=1,Assumptions!$B$8,Assumptions!$B$7))),"")</f>
        <v/>
      </c>
      <c r="AK822" s="69">
        <f t="shared" si="14"/>
        <v>0</v>
      </c>
      <c r="AL822" s="69">
        <f>if(AJ822="Hyperdisk Balanced",Assumptions!$B$11,0)</f>
        <v>0</v>
      </c>
      <c r="AM822" s="69">
        <f>if(AJ822="Hyperdisk Balanced",Assumptions!$B$12,0)</f>
        <v>0</v>
      </c>
      <c r="AN822" s="70">
        <f>if(AK822=0,0,if(AJ822="Hyperdisk Balanced",vlookup(AK822&amp;" provisioned space",'SKU Pricing'!A:B,Assumptions!$B$2,0)*Z822+vlookup(AK822&amp;" provisioned IOPS",'SKU Pricing'!A:B,Assumptions!$B$2,0)*AL822*730+vlookup(AK822&amp;" provisioned throughput",'SKU Pricing'!A:B,Assumptions!$B$2,0)*AM822*730,vlookup(AK822,'SKU Pricing'!A:B,Assumptions!$B$2,0)*Z822))</f>
        <v>0</v>
      </c>
      <c r="AO822" s="70">
        <f t="shared" si="15"/>
        <v>0</v>
      </c>
      <c r="AP822" s="71">
        <f t="shared" si="16"/>
        <v>0</v>
      </c>
      <c r="AQ822" s="70">
        <f>ifna(vlookup(AP822,'SKU Pricing'!A:B,Assumptions!$B$2,0)*AE822,0)</f>
        <v>0</v>
      </c>
      <c r="AR822" s="72">
        <v>0.0</v>
      </c>
    </row>
    <row r="823">
      <c r="A823" s="61" t="s">
        <v>964</v>
      </c>
      <c r="B823" s="62" t="str">
        <f>ifna(if(vlookup(A823,vOS!A:B,2,0)="","Unknown",vlookup(A823,vOS!A:B,2,0)),"Unknown")</f>
        <v>Debian GNU/Linux 10 (64-bit)</v>
      </c>
      <c r="C823" s="62">
        <f>vlookup(B823,'OS Study'!A:D,2,0)</f>
        <v>0</v>
      </c>
      <c r="D823" s="62" t="str">
        <f>vlookup(B823,'OS Study'!A:D,3,0)</f>
        <v>Linux</v>
      </c>
      <c r="E823" s="62" t="str">
        <f>vlookup(B823,'OS Study'!A:D,4,0)</f>
        <v>Debian</v>
      </c>
      <c r="F823" s="63" t="str">
        <f>vlookup(B823,'OS Study'!A:E,5,0)</f>
        <v>10</v>
      </c>
      <c r="G823" s="62">
        <f>IF(vlookup(A823,'RVtools V2.1'!A:J,4,0)="non",0,1)</f>
        <v>1</v>
      </c>
      <c r="H823" s="62">
        <f>if(vlookup(A823,'RVtools V2.1'!A:K,11,0)="kube",1,0)</f>
        <v>0</v>
      </c>
      <c r="I823" s="62">
        <f t="shared" si="5"/>
        <v>0</v>
      </c>
      <c r="J823" s="62">
        <f>ifna(vlookup(A823,'Infra Study'!A:Q,17,0),0)</f>
        <v>0</v>
      </c>
      <c r="K823" s="64">
        <f>IFERROR(__xludf.DUMMYFUNCTION("N(REGEXMATCH(VLOOKUP(A823, 'RVtools V2.1'!A:H, 8, 0), ""^Serveur de fichiers""))"),0.0)</f>
        <v>0</v>
      </c>
      <c r="L823" s="64">
        <f t="shared" si="6"/>
        <v>0</v>
      </c>
      <c r="M823" s="67" t="str">
        <f>ifna(vlookup(A823,'RVtools V2.1'!A:I,8,0),"N/A")</f>
        <v>KaliSIL -BGO/CVL</v>
      </c>
      <c r="N823" s="64">
        <f>IFERROR(__xludf.DUMMYFUNCTION("IF(REGEXMATCH(M823, ""(?i)"" &amp; JOIN(""|"", SPLIT(""kalisil"", "" ""))), 1, 0)"),1.0)</f>
        <v>1</v>
      </c>
      <c r="O823" s="64" t="str">
        <f>vlookup(A823,'RVtools V2.1'!A:H,7,0)</f>
        <v>T1</v>
      </c>
      <c r="P823" s="64">
        <f>if(vlookup(A823,'RVtools V2.1'!A:H,5,0)="oui",1,0)</f>
        <v>1</v>
      </c>
      <c r="Q823" s="64">
        <f>ifna(vlookup(A823,vCPU!A:B,2,0),"Unknown")</f>
        <v>20</v>
      </c>
      <c r="R823" s="66">
        <f>ifna(vlookup(A823,vMemory!A:C,3,0),"Unknown")</f>
        <v>128</v>
      </c>
      <c r="S823" s="66">
        <f>ifna(vlookup(A823,vDisk!A:C,3,0),"Unknown")</f>
        <v>25922</v>
      </c>
      <c r="T823" s="73" t="s">
        <v>10</v>
      </c>
      <c r="U823" s="67">
        <f t="shared" si="7"/>
        <v>0</v>
      </c>
      <c r="V823" s="68">
        <f>if(T823="Lift &amp; Shift Noprod",if( Y823=0,Assumptions!$B$5, Assumptions!$B$4),if(T823="Lift &amp; Shift Prod",if(AND(N823=1,O823="T1"),Assumptions!$B$6,Assumptions!$B$4),0))</f>
        <v>0</v>
      </c>
      <c r="W823" s="62">
        <f>if(V823&lt;&gt;0,if(Q823="Unknown", Assumptions!$B$42,If(Q823&gt;1,Q823,2)),0)</f>
        <v>0</v>
      </c>
      <c r="X823" s="69">
        <f>if(V823&lt;&gt;0,if(R823="Unknown", Assumptions!$B$43,R823),0)</f>
        <v>0</v>
      </c>
      <c r="Y823" s="68">
        <f t="shared" si="8"/>
        <v>0</v>
      </c>
      <c r="Z823" s="68">
        <f>if(V823&lt;&gt;0,if(  S823="Unknown", Assumptions!$B$44,S823),0)</f>
        <v>0</v>
      </c>
      <c r="AA823" s="68">
        <f>if(V823 ="N2",ifna(vlookup(W823&amp;"-"&amp;X823,'Ref. VM'!A:B,2,0),"Custom"),if(V823 ="E2" , ifna(vlookup(W823&amp;"-"&amp;X823,'Ref. VM'!D:E,2,0),"Custom"),if(V823="N2D",ifna(vlookup(W823&amp;"-"&amp;X823,'Ref. VM'!G:H,2,0),"Custom"),if(V823="N4",ifna(vlookup(W823&amp;"-"&amp;X823,'Ref. VM'!J:K,2,0),"Custom"),0))))</f>
        <v>0</v>
      </c>
      <c r="AB823" s="67">
        <f t="shared" si="9"/>
        <v>0</v>
      </c>
      <c r="AC823" s="67">
        <f t="shared" si="10"/>
        <v>0</v>
      </c>
      <c r="AD823" s="67">
        <f t="shared" si="11"/>
        <v>0</v>
      </c>
      <c r="AE823" s="69">
        <f>if(T823="Lift &amp; Shift Prod",730,if(T823="Lift &amp; Shift Noprod",Assumptions!$B$3,0))</f>
        <v>0</v>
      </c>
      <c r="AF823" s="70">
        <f>if( U823=0,0,if(Y823=0, ((vlookup(AB823,'SKU Pricing'!A:B,Assumptions!$B$2,0)*W823)+(vlookup(AC823,'SKU Pricing'!A:B,Assumptions!$B$2,0)*X823))*AE823,((vlookup(AB823,'SKU Pricing'!A:B,Assumptions!$B$2,0)*W823)+(vlookup(AC823,'SKU Pricing'!A:B,Assumptions!$B$2,0)*(W823*8))+(vlookup(AD823,'SKU Pricing'!A:B,Assumptions!$B$2,0)*(X823-(W823*8))))*AE823))</f>
        <v>0</v>
      </c>
      <c r="AG823" s="67">
        <f t="shared" si="12"/>
        <v>0</v>
      </c>
      <c r="AH823" s="70">
        <f>ifna(vlookup(AG823,'SKU Pricing'!A:B,Assumptions!$B$2,0)*W823*AE823,0)</f>
        <v>0</v>
      </c>
      <c r="AI823" s="62" t="str">
        <f t="shared" si="13"/>
        <v/>
      </c>
      <c r="AJ823" s="62" t="str">
        <f>if(V823&lt;&gt;0, if(T823="Lift &amp; Shift Noprod",Assumptions!$B$9,if(V823=Assumptions!$B$6,Assumptions!$B$10,if(P823=1,Assumptions!$B$8,Assumptions!$B$7))),"")</f>
        <v/>
      </c>
      <c r="AK823" s="69">
        <f t="shared" si="14"/>
        <v>0</v>
      </c>
      <c r="AL823" s="69">
        <f>if(AJ823="Hyperdisk Balanced",Assumptions!$B$11,0)</f>
        <v>0</v>
      </c>
      <c r="AM823" s="69">
        <f>if(AJ823="Hyperdisk Balanced",Assumptions!$B$12,0)</f>
        <v>0</v>
      </c>
      <c r="AN823" s="70">
        <f>if(AK823=0,0,if(AJ823="Hyperdisk Balanced",vlookup(AK823&amp;" provisioned space",'SKU Pricing'!A:B,Assumptions!$B$2,0)*Z823+vlookup(AK823&amp;" provisioned IOPS",'SKU Pricing'!A:B,Assumptions!$B$2,0)*AL823*730+vlookup(AK823&amp;" provisioned throughput",'SKU Pricing'!A:B,Assumptions!$B$2,0)*AM823*730,vlookup(AK823,'SKU Pricing'!A:B,Assumptions!$B$2,0)*Z823))</f>
        <v>0</v>
      </c>
      <c r="AO823" s="70">
        <f t="shared" si="15"/>
        <v>0</v>
      </c>
      <c r="AP823" s="71">
        <f t="shared" si="16"/>
        <v>0</v>
      </c>
      <c r="AQ823" s="70">
        <f>ifna(vlookup(AP823,'SKU Pricing'!A:B,Assumptions!$B$2,0)*AE823,0)</f>
        <v>0</v>
      </c>
      <c r="AR823" s="72">
        <v>0.0</v>
      </c>
    </row>
    <row r="824">
      <c r="A824" s="61" t="s">
        <v>965</v>
      </c>
      <c r="B824" s="62" t="str">
        <f>ifna(if(vlookup(A824,vOS!A:B,2,0)="","Unknown",vlookup(A824,vOS!A:B,2,0)),"Unknown")</f>
        <v>Debian GNU/Linux 10 (64-bit)</v>
      </c>
      <c r="C824" s="62">
        <f>vlookup(B824,'OS Study'!A:D,2,0)</f>
        <v>0</v>
      </c>
      <c r="D824" s="62" t="str">
        <f>vlookup(B824,'OS Study'!A:D,3,0)</f>
        <v>Linux</v>
      </c>
      <c r="E824" s="62" t="str">
        <f>vlookup(B824,'OS Study'!A:D,4,0)</f>
        <v>Debian</v>
      </c>
      <c r="F824" s="63" t="str">
        <f>vlookup(B824,'OS Study'!A:E,5,0)</f>
        <v>10</v>
      </c>
      <c r="G824" s="62">
        <f>IF(vlookup(A824,'RVtools V2.1'!A:J,4,0)="non",0,1)</f>
        <v>1</v>
      </c>
      <c r="H824" s="62">
        <f>if(vlookup(A824,'RVtools V2.1'!A:K,11,0)="kube",1,0)</f>
        <v>0</v>
      </c>
      <c r="I824" s="62">
        <f t="shared" si="5"/>
        <v>0</v>
      </c>
      <c r="J824" s="62">
        <f>ifna(vlookup(A824,'Infra Study'!A:Q,17,0),0)</f>
        <v>0</v>
      </c>
      <c r="K824" s="64">
        <f>IFERROR(__xludf.DUMMYFUNCTION("N(REGEXMATCH(VLOOKUP(A824, 'RVtools V2.1'!A:H, 8, 0), ""^Serveur de fichiers""))"),0.0)</f>
        <v>0</v>
      </c>
      <c r="L824" s="64">
        <f t="shared" si="6"/>
        <v>0</v>
      </c>
      <c r="M824" s="67" t="str">
        <f>ifna(vlookup(A824,'RVtools V2.1'!A:I,8,0),"N/A")</f>
        <v>KaliSIL -BGO/CVL</v>
      </c>
      <c r="N824" s="64">
        <f>IFERROR(__xludf.DUMMYFUNCTION("IF(REGEXMATCH(M824, ""(?i)"" &amp; JOIN(""|"", SPLIT(""kalisil"", "" ""))), 1, 0)"),1.0)</f>
        <v>1</v>
      </c>
      <c r="O824" s="64" t="str">
        <f>vlookup(A824,'RVtools V2.1'!A:H,7,0)</f>
        <v>T1</v>
      </c>
      <c r="P824" s="64">
        <f>if(vlookup(A824,'RVtools V2.1'!A:H,5,0)="oui",1,0)</f>
        <v>1</v>
      </c>
      <c r="Q824" s="64">
        <f>ifna(vlookup(A824,vCPU!A:B,2,0),"Unknown")</f>
        <v>16</v>
      </c>
      <c r="R824" s="66">
        <f>ifna(vlookup(A824,vMemory!A:C,3,0),"Unknown")</f>
        <v>12</v>
      </c>
      <c r="S824" s="66">
        <f>ifna(vlookup(A824,vDisk!A:C,3,0),"Unknown")</f>
        <v>127</v>
      </c>
      <c r="T824" s="73" t="s">
        <v>10</v>
      </c>
      <c r="U824" s="67">
        <f t="shared" si="7"/>
        <v>0</v>
      </c>
      <c r="V824" s="68">
        <f>if(T824="Lift &amp; Shift Noprod",if( Y824=0,Assumptions!$B$5, Assumptions!$B$4),if(T824="Lift &amp; Shift Prod",if(AND(N824=1,O824="T1"),Assumptions!$B$6,Assumptions!$B$4),0))</f>
        <v>0</v>
      </c>
      <c r="W824" s="62">
        <f>if(V824&lt;&gt;0,if(Q824="Unknown", Assumptions!$B$42,If(Q824&gt;1,Q824,2)),0)</f>
        <v>0</v>
      </c>
      <c r="X824" s="69">
        <f>if(V824&lt;&gt;0,if(R824="Unknown", Assumptions!$B$43,R824),0)</f>
        <v>0</v>
      </c>
      <c r="Y824" s="68">
        <f t="shared" si="8"/>
        <v>0</v>
      </c>
      <c r="Z824" s="68">
        <f>if(V824&lt;&gt;0,if(  S824="Unknown", Assumptions!$B$44,S824),0)</f>
        <v>0</v>
      </c>
      <c r="AA824" s="68">
        <f>if(V824 ="N2",ifna(vlookup(W824&amp;"-"&amp;X824,'Ref. VM'!A:B,2,0),"Custom"),if(V824 ="E2" , ifna(vlookup(W824&amp;"-"&amp;X824,'Ref. VM'!D:E,2,0),"Custom"),if(V824="N2D",ifna(vlookup(W824&amp;"-"&amp;X824,'Ref. VM'!G:H,2,0),"Custom"),if(V824="N4",ifna(vlookup(W824&amp;"-"&amp;X824,'Ref. VM'!J:K,2,0),"Custom"),0))))</f>
        <v>0</v>
      </c>
      <c r="AB824" s="67">
        <f t="shared" si="9"/>
        <v>0</v>
      </c>
      <c r="AC824" s="67">
        <f t="shared" si="10"/>
        <v>0</v>
      </c>
      <c r="AD824" s="67">
        <f t="shared" si="11"/>
        <v>0</v>
      </c>
      <c r="AE824" s="69">
        <f>if(T824="Lift &amp; Shift Prod",730,if(T824="Lift &amp; Shift Noprod",Assumptions!$B$3,0))</f>
        <v>0</v>
      </c>
      <c r="AF824" s="70">
        <f>if( U824=0,0,if(Y824=0, ((vlookup(AB824,'SKU Pricing'!A:B,Assumptions!$B$2,0)*W824)+(vlookup(AC824,'SKU Pricing'!A:B,Assumptions!$B$2,0)*X824))*AE824,((vlookup(AB824,'SKU Pricing'!A:B,Assumptions!$B$2,0)*W824)+(vlookup(AC824,'SKU Pricing'!A:B,Assumptions!$B$2,0)*(W824*8))+(vlookup(AD824,'SKU Pricing'!A:B,Assumptions!$B$2,0)*(X824-(W824*8))))*AE824))</f>
        <v>0</v>
      </c>
      <c r="AG824" s="67">
        <f t="shared" si="12"/>
        <v>0</v>
      </c>
      <c r="AH824" s="70">
        <f>ifna(vlookup(AG824,'SKU Pricing'!A:B,Assumptions!$B$2,0)*W824*AE824,0)</f>
        <v>0</v>
      </c>
      <c r="AI824" s="62" t="str">
        <f t="shared" si="13"/>
        <v/>
      </c>
      <c r="AJ824" s="62" t="str">
        <f>if(V824&lt;&gt;0, if(T824="Lift &amp; Shift Noprod",Assumptions!$B$9,if(V824=Assumptions!$B$6,Assumptions!$B$10,if(P824=1,Assumptions!$B$8,Assumptions!$B$7))),"")</f>
        <v/>
      </c>
      <c r="AK824" s="69">
        <f t="shared" si="14"/>
        <v>0</v>
      </c>
      <c r="AL824" s="69">
        <f>if(AJ824="Hyperdisk Balanced",Assumptions!$B$11,0)</f>
        <v>0</v>
      </c>
      <c r="AM824" s="69">
        <f>if(AJ824="Hyperdisk Balanced",Assumptions!$B$12,0)</f>
        <v>0</v>
      </c>
      <c r="AN824" s="70">
        <f>if(AK824=0,0,if(AJ824="Hyperdisk Balanced",vlookup(AK824&amp;" provisioned space",'SKU Pricing'!A:B,Assumptions!$B$2,0)*Z824+vlookup(AK824&amp;" provisioned IOPS",'SKU Pricing'!A:B,Assumptions!$B$2,0)*AL824*730+vlookup(AK824&amp;" provisioned throughput",'SKU Pricing'!A:B,Assumptions!$B$2,0)*AM824*730,vlookup(AK824,'SKU Pricing'!A:B,Assumptions!$B$2,0)*Z824))</f>
        <v>0</v>
      </c>
      <c r="AO824" s="70">
        <f t="shared" si="15"/>
        <v>0</v>
      </c>
      <c r="AP824" s="71">
        <f t="shared" si="16"/>
        <v>0</v>
      </c>
      <c r="AQ824" s="70">
        <f>ifna(vlookup(AP824,'SKU Pricing'!A:B,Assumptions!$B$2,0)*AE824,0)</f>
        <v>0</v>
      </c>
      <c r="AR824" s="72">
        <v>0.0</v>
      </c>
    </row>
    <row r="825">
      <c r="A825" s="61" t="s">
        <v>966</v>
      </c>
      <c r="B825" s="62" t="str">
        <f>ifna(if(vlookup(A825,vOS!A:B,2,0)="","Unknown",vlookup(A825,vOS!A:B,2,0)),"Unknown")</f>
        <v>Debian GNU/Linux 10 (64-bit)</v>
      </c>
      <c r="C825" s="62">
        <f>vlookup(B825,'OS Study'!A:D,2,0)</f>
        <v>0</v>
      </c>
      <c r="D825" s="62" t="str">
        <f>vlookup(B825,'OS Study'!A:D,3,0)</f>
        <v>Linux</v>
      </c>
      <c r="E825" s="62" t="str">
        <f>vlookup(B825,'OS Study'!A:D,4,0)</f>
        <v>Debian</v>
      </c>
      <c r="F825" s="63" t="str">
        <f>vlookup(B825,'OS Study'!A:E,5,0)</f>
        <v>10</v>
      </c>
      <c r="G825" s="62">
        <f>IF(vlookup(A825,'RVtools V2.1'!A:J,4,0)="non",0,1)</f>
        <v>1</v>
      </c>
      <c r="H825" s="62">
        <f>if(vlookup(A825,'RVtools V2.1'!A:K,11,0)="kube",1,0)</f>
        <v>0</v>
      </c>
      <c r="I825" s="62">
        <f t="shared" si="5"/>
        <v>0</v>
      </c>
      <c r="J825" s="62">
        <f>ifna(vlookup(A825,'Infra Study'!A:Q,17,0),0)</f>
        <v>0</v>
      </c>
      <c r="K825" s="64">
        <f>IFERROR(__xludf.DUMMYFUNCTION("N(REGEXMATCH(VLOOKUP(A825, 'RVtools V2.1'!A:H, 8, 0), ""^Serveur de fichiers""))"),0.0)</f>
        <v>0</v>
      </c>
      <c r="L825" s="64">
        <f t="shared" si="6"/>
        <v>0</v>
      </c>
      <c r="M825" s="67" t="str">
        <f>ifna(vlookup(A825,'RVtools V2.1'!A:I,8,0),"N/A")</f>
        <v>KaliSIL -BGO/CVL</v>
      </c>
      <c r="N825" s="64">
        <f>IFERROR(__xludf.DUMMYFUNCTION("IF(REGEXMATCH(M825, ""(?i)"" &amp; JOIN(""|"", SPLIT(""kalisil"", "" ""))), 1, 0)"),1.0)</f>
        <v>1</v>
      </c>
      <c r="O825" s="64" t="str">
        <f>vlookup(A825,'RVtools V2.1'!A:H,7,0)</f>
        <v>T3</v>
      </c>
      <c r="P825" s="64">
        <f>if(vlookup(A825,'RVtools V2.1'!A:H,5,0)="oui",1,0)</f>
        <v>0</v>
      </c>
      <c r="Q825" s="64">
        <f>ifna(vlookup(A825,vCPU!A:B,2,0),"Unknown")</f>
        <v>32</v>
      </c>
      <c r="R825" s="66">
        <f>ifna(vlookup(A825,vMemory!A:C,3,0),"Unknown")</f>
        <v>128</v>
      </c>
      <c r="S825" s="66">
        <f>ifna(vlookup(A825,vDisk!A:C,3,0),"Unknown")</f>
        <v>15270</v>
      </c>
      <c r="T825" s="73" t="s">
        <v>10</v>
      </c>
      <c r="U825" s="67">
        <f t="shared" si="7"/>
        <v>0</v>
      </c>
      <c r="V825" s="68">
        <f>if(T825="Lift &amp; Shift Noprod",if( Y825=0,Assumptions!$B$5, Assumptions!$B$4),if(T825="Lift &amp; Shift Prod",if(AND(N825=1,O825="T1"),Assumptions!$B$6,Assumptions!$B$4),0))</f>
        <v>0</v>
      </c>
      <c r="W825" s="62">
        <f>if(V825&lt;&gt;0,if(Q825="Unknown", Assumptions!$B$42,If(Q825&gt;1,Q825,2)),0)</f>
        <v>0</v>
      </c>
      <c r="X825" s="69">
        <f>if(V825&lt;&gt;0,if(R825="Unknown", Assumptions!$B$43,R825),0)</f>
        <v>0</v>
      </c>
      <c r="Y825" s="68">
        <f t="shared" si="8"/>
        <v>0</v>
      </c>
      <c r="Z825" s="68">
        <f>if(V825&lt;&gt;0,if(  S825="Unknown", Assumptions!$B$44,S825),0)</f>
        <v>0</v>
      </c>
      <c r="AA825" s="68">
        <f>if(V825 ="N2",ifna(vlookup(W825&amp;"-"&amp;X825,'Ref. VM'!A:B,2,0),"Custom"),if(V825 ="E2" , ifna(vlookup(W825&amp;"-"&amp;X825,'Ref. VM'!D:E,2,0),"Custom"),if(V825="N2D",ifna(vlookup(W825&amp;"-"&amp;X825,'Ref. VM'!G:H,2,0),"Custom"),if(V825="N4",ifna(vlookup(W825&amp;"-"&amp;X825,'Ref. VM'!J:K,2,0),"Custom"),0))))</f>
        <v>0</v>
      </c>
      <c r="AB825" s="67">
        <f t="shared" si="9"/>
        <v>0</v>
      </c>
      <c r="AC825" s="67">
        <f t="shared" si="10"/>
        <v>0</v>
      </c>
      <c r="AD825" s="67">
        <f t="shared" si="11"/>
        <v>0</v>
      </c>
      <c r="AE825" s="69">
        <f>if(T825="Lift &amp; Shift Prod",730,if(T825="Lift &amp; Shift Noprod",Assumptions!$B$3,0))</f>
        <v>0</v>
      </c>
      <c r="AF825" s="70">
        <f>if( U825=0,0,if(Y825=0, ((vlookup(AB825,'SKU Pricing'!A:B,Assumptions!$B$2,0)*W825)+(vlookup(AC825,'SKU Pricing'!A:B,Assumptions!$B$2,0)*X825))*AE825,((vlookup(AB825,'SKU Pricing'!A:B,Assumptions!$B$2,0)*W825)+(vlookup(AC825,'SKU Pricing'!A:B,Assumptions!$B$2,0)*(W825*8))+(vlookup(AD825,'SKU Pricing'!A:B,Assumptions!$B$2,0)*(X825-(W825*8))))*AE825))</f>
        <v>0</v>
      </c>
      <c r="AG825" s="67">
        <f t="shared" si="12"/>
        <v>0</v>
      </c>
      <c r="AH825" s="70">
        <f>ifna(vlookup(AG825,'SKU Pricing'!A:B,Assumptions!$B$2,0)*W825*AE825,0)</f>
        <v>0</v>
      </c>
      <c r="AI825" s="62" t="str">
        <f t="shared" si="13"/>
        <v/>
      </c>
      <c r="AJ825" s="62" t="str">
        <f>if(V825&lt;&gt;0, if(T825="Lift &amp; Shift Noprod",Assumptions!$B$9,if(V825=Assumptions!$B$6,Assumptions!$B$10,if(P825=1,Assumptions!$B$8,Assumptions!$B$7))),"")</f>
        <v/>
      </c>
      <c r="AK825" s="69">
        <f t="shared" si="14"/>
        <v>0</v>
      </c>
      <c r="AL825" s="69">
        <f>if(AJ825="Hyperdisk Balanced",Assumptions!$B$11,0)</f>
        <v>0</v>
      </c>
      <c r="AM825" s="69">
        <f>if(AJ825="Hyperdisk Balanced",Assumptions!$B$12,0)</f>
        <v>0</v>
      </c>
      <c r="AN825" s="70">
        <f>if(AK825=0,0,if(AJ825="Hyperdisk Balanced",vlookup(AK825&amp;" provisioned space",'SKU Pricing'!A:B,Assumptions!$B$2,0)*Z825+vlookup(AK825&amp;" provisioned IOPS",'SKU Pricing'!A:B,Assumptions!$B$2,0)*AL825*730+vlookup(AK825&amp;" provisioned throughput",'SKU Pricing'!A:B,Assumptions!$B$2,0)*AM825*730,vlookup(AK825,'SKU Pricing'!A:B,Assumptions!$B$2,0)*Z825))</f>
        <v>0</v>
      </c>
      <c r="AO825" s="70">
        <f t="shared" si="15"/>
        <v>0</v>
      </c>
      <c r="AP825" s="71">
        <f t="shared" si="16"/>
        <v>0</v>
      </c>
      <c r="AQ825" s="70">
        <f>ifna(vlookup(AP825,'SKU Pricing'!A:B,Assumptions!$B$2,0)*AE825,0)</f>
        <v>0</v>
      </c>
      <c r="AR825" s="72">
        <v>1.0</v>
      </c>
    </row>
    <row r="826">
      <c r="A826" s="61" t="s">
        <v>967</v>
      </c>
      <c r="B826" s="62" t="str">
        <f>ifna(if(vlookup(A826,vOS!A:B,2,0)="","Unknown",vlookup(A826,vOS!A:B,2,0)),"Unknown")</f>
        <v>Debian GNU/Linux 10 (64-bit)</v>
      </c>
      <c r="C826" s="62">
        <f>vlookup(B826,'OS Study'!A:D,2,0)</f>
        <v>0</v>
      </c>
      <c r="D826" s="62" t="str">
        <f>vlookup(B826,'OS Study'!A:D,3,0)</f>
        <v>Linux</v>
      </c>
      <c r="E826" s="62" t="str">
        <f>vlookup(B826,'OS Study'!A:D,4,0)</f>
        <v>Debian</v>
      </c>
      <c r="F826" s="63" t="str">
        <f>vlookup(B826,'OS Study'!A:E,5,0)</f>
        <v>10</v>
      </c>
      <c r="G826" s="62">
        <f>IF(vlookup(A826,'RVtools V2.1'!A:J,4,0)="non",0,1)</f>
        <v>1</v>
      </c>
      <c r="H826" s="62">
        <f>if(vlookup(A826,'RVtools V2.1'!A:K,11,0)="kube",1,0)</f>
        <v>0</v>
      </c>
      <c r="I826" s="62">
        <f t="shared" si="5"/>
        <v>0</v>
      </c>
      <c r="J826" s="62">
        <f>ifna(vlookup(A826,'Infra Study'!A:Q,17,0),0)</f>
        <v>0</v>
      </c>
      <c r="K826" s="64">
        <f>IFERROR(__xludf.DUMMYFUNCTION("N(REGEXMATCH(VLOOKUP(A826, 'RVtools V2.1'!A:H, 8, 0), ""^Serveur de fichiers""))"),0.0)</f>
        <v>0</v>
      </c>
      <c r="L826" s="64">
        <f t="shared" si="6"/>
        <v>0</v>
      </c>
      <c r="M826" s="67" t="str">
        <f>ifna(vlookup(A826,'RVtools V2.1'!A:I,8,0),"N/A")</f>
        <v>KaliSIL -BGO/MAN</v>
      </c>
      <c r="N826" s="64">
        <f>IFERROR(__xludf.DUMMYFUNCTION("IF(REGEXMATCH(M826, ""(?i)"" &amp; JOIN(""|"", SPLIT(""kalisil"", "" ""))), 1, 0)"),1.0)</f>
        <v>1</v>
      </c>
      <c r="O826" s="64" t="str">
        <f>vlookup(A826,'RVtools V2.1'!A:H,7,0)</f>
        <v>T1</v>
      </c>
      <c r="P826" s="64">
        <f>if(vlookup(A826,'RVtools V2.1'!A:H,5,0)="oui",1,0)</f>
        <v>1</v>
      </c>
      <c r="Q826" s="64">
        <f>ifna(vlookup(A826,vCPU!A:B,2,0),"Unknown")</f>
        <v>16</v>
      </c>
      <c r="R826" s="66">
        <f>ifna(vlookup(A826,vMemory!A:C,3,0),"Unknown")</f>
        <v>256</v>
      </c>
      <c r="S826" s="66">
        <f>ifna(vlookup(A826,vDisk!A:C,3,0),"Unknown")</f>
        <v>2463</v>
      </c>
      <c r="T826" s="73" t="s">
        <v>10</v>
      </c>
      <c r="U826" s="67">
        <f t="shared" si="7"/>
        <v>0</v>
      </c>
      <c r="V826" s="68">
        <f>if(T826="Lift &amp; Shift Noprod",if( Y826=0,Assumptions!$B$5, Assumptions!$B$4),if(T826="Lift &amp; Shift Prod",if(AND(N826=1,O826="T1"),Assumptions!$B$6,Assumptions!$B$4),0))</f>
        <v>0</v>
      </c>
      <c r="W826" s="62">
        <f>if(V826&lt;&gt;0,if(Q826="Unknown", Assumptions!$B$42,If(Q826&gt;1,Q826,2)),0)</f>
        <v>0</v>
      </c>
      <c r="X826" s="69">
        <f>if(V826&lt;&gt;0,if(R826="Unknown", Assumptions!$B$43,R826),0)</f>
        <v>0</v>
      </c>
      <c r="Y826" s="68">
        <f t="shared" si="8"/>
        <v>0</v>
      </c>
      <c r="Z826" s="68">
        <f>if(V826&lt;&gt;0,if(  S826="Unknown", Assumptions!$B$44,S826),0)</f>
        <v>0</v>
      </c>
      <c r="AA826" s="68">
        <f>if(V826 ="N2",ifna(vlookup(W826&amp;"-"&amp;X826,'Ref. VM'!A:B,2,0),"Custom"),if(V826 ="E2" , ifna(vlookup(W826&amp;"-"&amp;X826,'Ref. VM'!D:E,2,0),"Custom"),if(V826="N2D",ifna(vlookup(W826&amp;"-"&amp;X826,'Ref. VM'!G:H,2,0),"Custom"),if(V826="N4",ifna(vlookup(W826&amp;"-"&amp;X826,'Ref. VM'!J:K,2,0),"Custom"),0))))</f>
        <v>0</v>
      </c>
      <c r="AB826" s="67">
        <f t="shared" si="9"/>
        <v>0</v>
      </c>
      <c r="AC826" s="67">
        <f t="shared" si="10"/>
        <v>0</v>
      </c>
      <c r="AD826" s="67">
        <f t="shared" si="11"/>
        <v>0</v>
      </c>
      <c r="AE826" s="69">
        <f>if(T826="Lift &amp; Shift Prod",730,if(T826="Lift &amp; Shift Noprod",Assumptions!$B$3,0))</f>
        <v>0</v>
      </c>
      <c r="AF826" s="70">
        <f>if( U826=0,0,if(Y826=0, ((vlookup(AB826,'SKU Pricing'!A:B,Assumptions!$B$2,0)*W826)+(vlookup(AC826,'SKU Pricing'!A:B,Assumptions!$B$2,0)*X826))*AE826,((vlookup(AB826,'SKU Pricing'!A:B,Assumptions!$B$2,0)*W826)+(vlookup(AC826,'SKU Pricing'!A:B,Assumptions!$B$2,0)*(W826*8))+(vlookup(AD826,'SKU Pricing'!A:B,Assumptions!$B$2,0)*(X826-(W826*8))))*AE826))</f>
        <v>0</v>
      </c>
      <c r="AG826" s="67">
        <f t="shared" si="12"/>
        <v>0</v>
      </c>
      <c r="AH826" s="70">
        <f>ifna(vlookup(AG826,'SKU Pricing'!A:B,Assumptions!$B$2,0)*W826*AE826,0)</f>
        <v>0</v>
      </c>
      <c r="AI826" s="62" t="str">
        <f t="shared" si="13"/>
        <v/>
      </c>
      <c r="AJ826" s="62" t="str">
        <f>if(V826&lt;&gt;0, if(T826="Lift &amp; Shift Noprod",Assumptions!$B$9,if(V826=Assumptions!$B$6,Assumptions!$B$10,if(P826=1,Assumptions!$B$8,Assumptions!$B$7))),"")</f>
        <v/>
      </c>
      <c r="AK826" s="69">
        <f t="shared" si="14"/>
        <v>0</v>
      </c>
      <c r="AL826" s="69">
        <f>if(AJ826="Hyperdisk Balanced",Assumptions!$B$11,0)</f>
        <v>0</v>
      </c>
      <c r="AM826" s="69">
        <f>if(AJ826="Hyperdisk Balanced",Assumptions!$B$12,0)</f>
        <v>0</v>
      </c>
      <c r="AN826" s="70">
        <f>if(AK826=0,0,if(AJ826="Hyperdisk Balanced",vlookup(AK826&amp;" provisioned space",'SKU Pricing'!A:B,Assumptions!$B$2,0)*Z826+vlookup(AK826&amp;" provisioned IOPS",'SKU Pricing'!A:B,Assumptions!$B$2,0)*AL826*730+vlookup(AK826&amp;" provisioned throughput",'SKU Pricing'!A:B,Assumptions!$B$2,0)*AM826*730,vlookup(AK826,'SKU Pricing'!A:B,Assumptions!$B$2,0)*Z826))</f>
        <v>0</v>
      </c>
      <c r="AO826" s="70">
        <f t="shared" si="15"/>
        <v>0</v>
      </c>
      <c r="AP826" s="71">
        <f t="shared" si="16"/>
        <v>0</v>
      </c>
      <c r="AQ826" s="70">
        <f>ifna(vlookup(AP826,'SKU Pricing'!A:B,Assumptions!$B$2,0)*AE826,0)</f>
        <v>0</v>
      </c>
      <c r="AR826" s="72">
        <v>0.0</v>
      </c>
    </row>
    <row r="827">
      <c r="A827" s="61" t="s">
        <v>968</v>
      </c>
      <c r="B827" s="62" t="str">
        <f>ifna(if(vlookup(A827,vOS!A:B,2,0)="","Unknown",vlookup(A827,vOS!A:B,2,0)),"Unknown")</f>
        <v>Unknown</v>
      </c>
      <c r="C827" s="62">
        <f>vlookup(B827,'OS Study'!A:D,2,0)</f>
        <v>0</v>
      </c>
      <c r="D827" s="62" t="str">
        <f>vlookup(B827,'OS Study'!A:D,3,0)</f>
        <v>Unknown</v>
      </c>
      <c r="E827" s="62" t="str">
        <f>vlookup(B827,'OS Study'!A:D,4,0)</f>
        <v>Unknown</v>
      </c>
      <c r="F827" s="63" t="str">
        <f>vlookup(B827,'OS Study'!A:E,5,0)</f>
        <v/>
      </c>
      <c r="G827" s="62">
        <f>IF(vlookup(A827,'RVtools V2.1'!A:J,4,0)="non",0,1)</f>
        <v>1</v>
      </c>
      <c r="H827" s="62">
        <f>if(vlookup(A827,'RVtools V2.1'!A:K,11,0)="kube",1,0)</f>
        <v>0</v>
      </c>
      <c r="I827" s="62">
        <f t="shared" si="5"/>
        <v>0</v>
      </c>
      <c r="J827" s="62">
        <f>ifna(vlookup(A827,'Infra Study'!A:Q,17,0),0)</f>
        <v>0</v>
      </c>
      <c r="K827" s="64">
        <f>IFERROR(__xludf.DUMMYFUNCTION("N(REGEXMATCH(VLOOKUP(A827, 'RVtools V2.1'!A:H, 8, 0), ""^Serveur de fichiers""))"),0.0)</f>
        <v>0</v>
      </c>
      <c r="L827" s="64">
        <f t="shared" si="6"/>
        <v>0</v>
      </c>
      <c r="M827" s="67" t="str">
        <f>ifna(vlookup(A827,'RVtools V2.1'!A:I,8,0),"N/A")</f>
        <v>KaliSIL -BGO/MAN</v>
      </c>
      <c r="N827" s="64">
        <f>IFERROR(__xludf.DUMMYFUNCTION("IF(REGEXMATCH(M827, ""(?i)"" &amp; JOIN(""|"", SPLIT(""kalisil"", "" ""))), 1, 0)"),1.0)</f>
        <v>1</v>
      </c>
      <c r="O827" s="64" t="str">
        <f>vlookup(A827,'RVtools V2.1'!A:H,7,0)</f>
        <v>T1</v>
      </c>
      <c r="P827" s="64">
        <f>if(vlookup(A827,'RVtools V2.1'!A:H,5,0)="oui",1,0)</f>
        <v>1</v>
      </c>
      <c r="Q827" s="64">
        <f>ifna(vlookup(A827,vCPU!A:B,2,0),"Unknown")</f>
        <v>20</v>
      </c>
      <c r="R827" s="66">
        <f>ifna(vlookup(A827,vMemory!A:C,3,0),"Unknown")</f>
        <v>128</v>
      </c>
      <c r="S827" s="66">
        <f>ifna(vlookup(A827,vDisk!A:C,3,0),"Unknown")</f>
        <v>17484</v>
      </c>
      <c r="T827" s="73" t="s">
        <v>10</v>
      </c>
      <c r="U827" s="67">
        <f t="shared" si="7"/>
        <v>0</v>
      </c>
      <c r="V827" s="68">
        <f>if(T827="Lift &amp; Shift Noprod",if( Y827=0,Assumptions!$B$5, Assumptions!$B$4),if(T827="Lift &amp; Shift Prod",if(AND(N827=1,O827="T1"),Assumptions!$B$6,Assumptions!$B$4),0))</f>
        <v>0</v>
      </c>
      <c r="W827" s="62">
        <f>if(V827&lt;&gt;0,if(Q827="Unknown", Assumptions!$B$42,If(Q827&gt;1,Q827,2)),0)</f>
        <v>0</v>
      </c>
      <c r="X827" s="69">
        <f>if(V827&lt;&gt;0,if(R827="Unknown", Assumptions!$B$43,R827),0)</f>
        <v>0</v>
      </c>
      <c r="Y827" s="68">
        <f t="shared" si="8"/>
        <v>0</v>
      </c>
      <c r="Z827" s="68">
        <f>if(V827&lt;&gt;0,if(  S827="Unknown", Assumptions!$B$44,S827),0)</f>
        <v>0</v>
      </c>
      <c r="AA827" s="68">
        <f>if(V827 ="N2",ifna(vlookup(W827&amp;"-"&amp;X827,'Ref. VM'!A:B,2,0),"Custom"),if(V827 ="E2" , ifna(vlookup(W827&amp;"-"&amp;X827,'Ref. VM'!D:E,2,0),"Custom"),if(V827="N2D",ifna(vlookup(W827&amp;"-"&amp;X827,'Ref. VM'!G:H,2,0),"Custom"),if(V827="N4",ifna(vlookup(W827&amp;"-"&amp;X827,'Ref. VM'!J:K,2,0),"Custom"),0))))</f>
        <v>0</v>
      </c>
      <c r="AB827" s="67">
        <f t="shared" si="9"/>
        <v>0</v>
      </c>
      <c r="AC827" s="67">
        <f t="shared" si="10"/>
        <v>0</v>
      </c>
      <c r="AD827" s="67">
        <f t="shared" si="11"/>
        <v>0</v>
      </c>
      <c r="AE827" s="69">
        <f>if(T827="Lift &amp; Shift Prod",730,if(T827="Lift &amp; Shift Noprod",Assumptions!$B$3,0))</f>
        <v>0</v>
      </c>
      <c r="AF827" s="70">
        <f>if( U827=0,0,if(Y827=0, ((vlookup(AB827,'SKU Pricing'!A:B,Assumptions!$B$2,0)*W827)+(vlookup(AC827,'SKU Pricing'!A:B,Assumptions!$B$2,0)*X827))*AE827,((vlookup(AB827,'SKU Pricing'!A:B,Assumptions!$B$2,0)*W827)+(vlookup(AC827,'SKU Pricing'!A:B,Assumptions!$B$2,0)*(W827*8))+(vlookup(AD827,'SKU Pricing'!A:B,Assumptions!$B$2,0)*(X827-(W827*8))))*AE827))</f>
        <v>0</v>
      </c>
      <c r="AG827" s="67">
        <f t="shared" si="12"/>
        <v>0</v>
      </c>
      <c r="AH827" s="70">
        <f>ifna(vlookup(AG827,'SKU Pricing'!A:B,Assumptions!$B$2,0)*W827*AE827,0)</f>
        <v>0</v>
      </c>
      <c r="AI827" s="62" t="str">
        <f t="shared" si="13"/>
        <v/>
      </c>
      <c r="AJ827" s="62" t="str">
        <f>if(V827&lt;&gt;0, if(T827="Lift &amp; Shift Noprod",Assumptions!$B$9,if(V827=Assumptions!$B$6,Assumptions!$B$10,if(P827=1,Assumptions!$B$8,Assumptions!$B$7))),"")</f>
        <v/>
      </c>
      <c r="AK827" s="69">
        <f t="shared" si="14"/>
        <v>0</v>
      </c>
      <c r="AL827" s="69">
        <f>if(AJ827="Hyperdisk Balanced",Assumptions!$B$11,0)</f>
        <v>0</v>
      </c>
      <c r="AM827" s="69">
        <f>if(AJ827="Hyperdisk Balanced",Assumptions!$B$12,0)</f>
        <v>0</v>
      </c>
      <c r="AN827" s="70">
        <f>if(AK827=0,0,if(AJ827="Hyperdisk Balanced",vlookup(AK827&amp;" provisioned space",'SKU Pricing'!A:B,Assumptions!$B$2,0)*Z827+vlookup(AK827&amp;" provisioned IOPS",'SKU Pricing'!A:B,Assumptions!$B$2,0)*AL827*730+vlookup(AK827&amp;" provisioned throughput",'SKU Pricing'!A:B,Assumptions!$B$2,0)*AM827*730,vlookup(AK827,'SKU Pricing'!A:B,Assumptions!$B$2,0)*Z827))</f>
        <v>0</v>
      </c>
      <c r="AO827" s="70">
        <f t="shared" si="15"/>
        <v>0</v>
      </c>
      <c r="AP827" s="71">
        <f t="shared" si="16"/>
        <v>0</v>
      </c>
      <c r="AQ827" s="70">
        <f>ifna(vlookup(AP827,'SKU Pricing'!A:B,Assumptions!$B$2,0)*AE827,0)</f>
        <v>0</v>
      </c>
      <c r="AR827" s="72">
        <v>0.0</v>
      </c>
    </row>
    <row r="828">
      <c r="A828" s="61" t="s">
        <v>969</v>
      </c>
      <c r="B828" s="62" t="str">
        <f>ifna(if(vlookup(A828,vOS!A:B,2,0)="","Unknown",vlookup(A828,vOS!A:B,2,0)),"Unknown")</f>
        <v>Unknown</v>
      </c>
      <c r="C828" s="62">
        <f>vlookup(B828,'OS Study'!A:D,2,0)</f>
        <v>0</v>
      </c>
      <c r="D828" s="62" t="str">
        <f>vlookup(B828,'OS Study'!A:D,3,0)</f>
        <v>Unknown</v>
      </c>
      <c r="E828" s="62" t="str">
        <f>vlookup(B828,'OS Study'!A:D,4,0)</f>
        <v>Unknown</v>
      </c>
      <c r="F828" s="63" t="str">
        <f>vlookup(B828,'OS Study'!A:E,5,0)</f>
        <v/>
      </c>
      <c r="G828" s="62">
        <f>IF(vlookup(A828,'RVtools V2.1'!A:J,4,0)="non",0,1)</f>
        <v>1</v>
      </c>
      <c r="H828" s="62">
        <f>if(vlookup(A828,'RVtools V2.1'!A:K,11,0)="kube",1,0)</f>
        <v>0</v>
      </c>
      <c r="I828" s="62">
        <f t="shared" si="5"/>
        <v>0</v>
      </c>
      <c r="J828" s="62">
        <f>ifna(vlookup(A828,'Infra Study'!A:Q,17,0),0)</f>
        <v>0</v>
      </c>
      <c r="K828" s="64">
        <f>IFERROR(__xludf.DUMMYFUNCTION("N(REGEXMATCH(VLOOKUP(A828, 'RVtools V2.1'!A:H, 8, 0), ""^Serveur de fichiers""))"),0.0)</f>
        <v>0</v>
      </c>
      <c r="L828" s="64">
        <f t="shared" si="6"/>
        <v>0</v>
      </c>
      <c r="M828" s="67" t="str">
        <f>ifna(vlookup(A828,'RVtools V2.1'!A:I,8,0),"N/A")</f>
        <v>KaliSIL -BGO/MAN</v>
      </c>
      <c r="N828" s="64">
        <f>IFERROR(__xludf.DUMMYFUNCTION("IF(REGEXMATCH(M828, ""(?i)"" &amp; JOIN(""|"", SPLIT(""kalisil"", "" ""))), 1, 0)"),1.0)</f>
        <v>1</v>
      </c>
      <c r="O828" s="64" t="str">
        <f>vlookup(A828,'RVtools V2.1'!A:H,7,0)</f>
        <v>T1</v>
      </c>
      <c r="P828" s="64">
        <f>if(vlookup(A828,'RVtools V2.1'!A:H,5,0)="oui",1,0)</f>
        <v>1</v>
      </c>
      <c r="Q828" s="64">
        <f>ifna(vlookup(A828,vCPU!A:B,2,0),"Unknown")</f>
        <v>12</v>
      </c>
      <c r="R828" s="66">
        <f>ifna(vlookup(A828,vMemory!A:C,3,0),"Unknown")</f>
        <v>12</v>
      </c>
      <c r="S828" s="66">
        <f>ifna(vlookup(A828,vDisk!A:C,3,0),"Unknown")</f>
        <v>33</v>
      </c>
      <c r="T828" s="73" t="s">
        <v>10</v>
      </c>
      <c r="U828" s="67">
        <f t="shared" si="7"/>
        <v>0</v>
      </c>
      <c r="V828" s="68">
        <f>if(T828="Lift &amp; Shift Noprod",if( Y828=0,Assumptions!$B$5, Assumptions!$B$4),if(T828="Lift &amp; Shift Prod",if(AND(N828=1,O828="T1"),Assumptions!$B$6,Assumptions!$B$4),0))</f>
        <v>0</v>
      </c>
      <c r="W828" s="62">
        <f>if(V828&lt;&gt;0,if(Q828="Unknown", Assumptions!$B$42,If(Q828&gt;1,Q828,2)),0)</f>
        <v>0</v>
      </c>
      <c r="X828" s="69">
        <f>if(V828&lt;&gt;0,if(R828="Unknown", Assumptions!$B$43,R828),0)</f>
        <v>0</v>
      </c>
      <c r="Y828" s="68">
        <f t="shared" si="8"/>
        <v>0</v>
      </c>
      <c r="Z828" s="68">
        <f>if(V828&lt;&gt;0,if(  S828="Unknown", Assumptions!$B$44,S828),0)</f>
        <v>0</v>
      </c>
      <c r="AA828" s="68">
        <f>if(V828 ="N2",ifna(vlookup(W828&amp;"-"&amp;X828,'Ref. VM'!A:B,2,0),"Custom"),if(V828 ="E2" , ifna(vlookup(W828&amp;"-"&amp;X828,'Ref. VM'!D:E,2,0),"Custom"),if(V828="N2D",ifna(vlookup(W828&amp;"-"&amp;X828,'Ref. VM'!G:H,2,0),"Custom"),if(V828="N4",ifna(vlookup(W828&amp;"-"&amp;X828,'Ref. VM'!J:K,2,0),"Custom"),0))))</f>
        <v>0</v>
      </c>
      <c r="AB828" s="67">
        <f t="shared" si="9"/>
        <v>0</v>
      </c>
      <c r="AC828" s="67">
        <f t="shared" si="10"/>
        <v>0</v>
      </c>
      <c r="AD828" s="67">
        <f t="shared" si="11"/>
        <v>0</v>
      </c>
      <c r="AE828" s="69">
        <f>if(T828="Lift &amp; Shift Prod",730,if(T828="Lift &amp; Shift Noprod",Assumptions!$B$3,0))</f>
        <v>0</v>
      </c>
      <c r="AF828" s="70">
        <f>if( U828=0,0,if(Y828=0, ((vlookup(AB828,'SKU Pricing'!A:B,Assumptions!$B$2,0)*W828)+(vlookup(AC828,'SKU Pricing'!A:B,Assumptions!$B$2,0)*X828))*AE828,((vlookup(AB828,'SKU Pricing'!A:B,Assumptions!$B$2,0)*W828)+(vlookup(AC828,'SKU Pricing'!A:B,Assumptions!$B$2,0)*(W828*8))+(vlookup(AD828,'SKU Pricing'!A:B,Assumptions!$B$2,0)*(X828-(W828*8))))*AE828))</f>
        <v>0</v>
      </c>
      <c r="AG828" s="67">
        <f t="shared" si="12"/>
        <v>0</v>
      </c>
      <c r="AH828" s="70">
        <f>ifna(vlookup(AG828,'SKU Pricing'!A:B,Assumptions!$B$2,0)*W828*AE828,0)</f>
        <v>0</v>
      </c>
      <c r="AI828" s="62" t="str">
        <f t="shared" si="13"/>
        <v/>
      </c>
      <c r="AJ828" s="62" t="str">
        <f>if(V828&lt;&gt;0, if(T828="Lift &amp; Shift Noprod",Assumptions!$B$9,if(V828=Assumptions!$B$6,Assumptions!$B$10,if(P828=1,Assumptions!$B$8,Assumptions!$B$7))),"")</f>
        <v/>
      </c>
      <c r="AK828" s="69">
        <f t="shared" si="14"/>
        <v>0</v>
      </c>
      <c r="AL828" s="69">
        <f>if(AJ828="Hyperdisk Balanced",Assumptions!$B$11,0)</f>
        <v>0</v>
      </c>
      <c r="AM828" s="69">
        <f>if(AJ828="Hyperdisk Balanced",Assumptions!$B$12,0)</f>
        <v>0</v>
      </c>
      <c r="AN828" s="70">
        <f>if(AK828=0,0,if(AJ828="Hyperdisk Balanced",vlookup(AK828&amp;" provisioned space",'SKU Pricing'!A:B,Assumptions!$B$2,0)*Z828+vlookup(AK828&amp;" provisioned IOPS",'SKU Pricing'!A:B,Assumptions!$B$2,0)*AL828*730+vlookup(AK828&amp;" provisioned throughput",'SKU Pricing'!A:B,Assumptions!$B$2,0)*AM828*730,vlookup(AK828,'SKU Pricing'!A:B,Assumptions!$B$2,0)*Z828))</f>
        <v>0</v>
      </c>
      <c r="AO828" s="70">
        <f t="shared" si="15"/>
        <v>0</v>
      </c>
      <c r="AP828" s="71">
        <f t="shared" si="16"/>
        <v>0</v>
      </c>
      <c r="AQ828" s="70">
        <f>ifna(vlookup(AP828,'SKU Pricing'!A:B,Assumptions!$B$2,0)*AE828,0)</f>
        <v>0</v>
      </c>
      <c r="AR828" s="72">
        <v>0.0</v>
      </c>
    </row>
    <row r="829">
      <c r="A829" s="61" t="s">
        <v>970</v>
      </c>
      <c r="B829" s="62" t="str">
        <f>ifna(if(vlookup(A829,vOS!A:B,2,0)="","Unknown",vlookup(A829,vOS!A:B,2,0)),"Unknown")</f>
        <v>Unknown</v>
      </c>
      <c r="C829" s="62">
        <f>vlookup(B829,'OS Study'!A:D,2,0)</f>
        <v>0</v>
      </c>
      <c r="D829" s="62" t="str">
        <f>vlookup(B829,'OS Study'!A:D,3,0)</f>
        <v>Unknown</v>
      </c>
      <c r="E829" s="62" t="str">
        <f>vlookup(B829,'OS Study'!A:D,4,0)</f>
        <v>Unknown</v>
      </c>
      <c r="F829" s="63" t="str">
        <f>vlookup(B829,'OS Study'!A:E,5,0)</f>
        <v/>
      </c>
      <c r="G829" s="62">
        <f>IF(vlookup(A829,'RVtools V2.1'!A:J,4,0)="non",0,1)</f>
        <v>1</v>
      </c>
      <c r="H829" s="62">
        <f>if(vlookup(A829,'RVtools V2.1'!A:K,11,0)="kube",1,0)</f>
        <v>0</v>
      </c>
      <c r="I829" s="62">
        <f t="shared" si="5"/>
        <v>0</v>
      </c>
      <c r="J829" s="62">
        <f>ifna(vlookup(A829,'Infra Study'!A:Q,17,0),0)</f>
        <v>0</v>
      </c>
      <c r="K829" s="64">
        <f>IFERROR(__xludf.DUMMYFUNCTION("N(REGEXMATCH(VLOOKUP(A829, 'RVtools V2.1'!A:H, 8, 0), ""^Serveur de fichiers""))"),0.0)</f>
        <v>0</v>
      </c>
      <c r="L829" s="64">
        <f t="shared" si="6"/>
        <v>0</v>
      </c>
      <c r="M829" s="67" t="str">
        <f>ifna(vlookup(A829,'RVtools V2.1'!A:I,8,0),"N/A")</f>
        <v>KaliSIL -BGO/MAN</v>
      </c>
      <c r="N829" s="64">
        <f>IFERROR(__xludf.DUMMYFUNCTION("IF(REGEXMATCH(M829, ""(?i)"" &amp; JOIN(""|"", SPLIT(""kalisil"", "" ""))), 1, 0)"),1.0)</f>
        <v>1</v>
      </c>
      <c r="O829" s="64" t="str">
        <f>vlookup(A829,'RVtools V2.1'!A:H,7,0)</f>
        <v>T3</v>
      </c>
      <c r="P829" s="64">
        <f>if(vlookup(A829,'RVtools V2.1'!A:H,5,0)="oui",1,0)</f>
        <v>0</v>
      </c>
      <c r="Q829" s="64">
        <f>ifna(vlookup(A829,vCPU!A:B,2,0),"Unknown")</f>
        <v>20</v>
      </c>
      <c r="R829" s="66">
        <f>ifna(vlookup(A829,vMemory!A:C,3,0),"Unknown")</f>
        <v>128</v>
      </c>
      <c r="S829" s="66">
        <f>ifna(vlookup(A829,vDisk!A:C,3,0),"Unknown")</f>
        <v>6079</v>
      </c>
      <c r="T829" s="73" t="s">
        <v>10</v>
      </c>
      <c r="U829" s="67">
        <f t="shared" si="7"/>
        <v>0</v>
      </c>
      <c r="V829" s="68">
        <f>if(T829="Lift &amp; Shift Noprod",if( Y829=0,Assumptions!$B$5, Assumptions!$B$4),if(T829="Lift &amp; Shift Prod",if(AND(N829=1,O829="T1"),Assumptions!$B$6,Assumptions!$B$4),0))</f>
        <v>0</v>
      </c>
      <c r="W829" s="62">
        <f>if(V829&lt;&gt;0,if(Q829="Unknown", Assumptions!$B$42,If(Q829&gt;1,Q829,2)),0)</f>
        <v>0</v>
      </c>
      <c r="X829" s="69">
        <f>if(V829&lt;&gt;0,if(R829="Unknown", Assumptions!$B$43,R829),0)</f>
        <v>0</v>
      </c>
      <c r="Y829" s="68">
        <f t="shared" si="8"/>
        <v>0</v>
      </c>
      <c r="Z829" s="68">
        <f>if(V829&lt;&gt;0,if(  S829="Unknown", Assumptions!$B$44,S829),0)</f>
        <v>0</v>
      </c>
      <c r="AA829" s="68">
        <f>if(V829 ="N2",ifna(vlookup(W829&amp;"-"&amp;X829,'Ref. VM'!A:B,2,0),"Custom"),if(V829 ="E2" , ifna(vlookup(W829&amp;"-"&amp;X829,'Ref. VM'!D:E,2,0),"Custom"),if(V829="N2D",ifna(vlookup(W829&amp;"-"&amp;X829,'Ref. VM'!G:H,2,0),"Custom"),if(V829="N4",ifna(vlookup(W829&amp;"-"&amp;X829,'Ref. VM'!J:K,2,0),"Custom"),0))))</f>
        <v>0</v>
      </c>
      <c r="AB829" s="67">
        <f t="shared" si="9"/>
        <v>0</v>
      </c>
      <c r="AC829" s="67">
        <f t="shared" si="10"/>
        <v>0</v>
      </c>
      <c r="AD829" s="67">
        <f t="shared" si="11"/>
        <v>0</v>
      </c>
      <c r="AE829" s="69">
        <f>if(T829="Lift &amp; Shift Prod",730,if(T829="Lift &amp; Shift Noprod",Assumptions!$B$3,0))</f>
        <v>0</v>
      </c>
      <c r="AF829" s="70">
        <f>if( U829=0,0,if(Y829=0, ((vlookup(AB829,'SKU Pricing'!A:B,Assumptions!$B$2,0)*W829)+(vlookup(AC829,'SKU Pricing'!A:B,Assumptions!$B$2,0)*X829))*AE829,((vlookup(AB829,'SKU Pricing'!A:B,Assumptions!$B$2,0)*W829)+(vlookup(AC829,'SKU Pricing'!A:B,Assumptions!$B$2,0)*(W829*8))+(vlookup(AD829,'SKU Pricing'!A:B,Assumptions!$B$2,0)*(X829-(W829*8))))*AE829))</f>
        <v>0</v>
      </c>
      <c r="AG829" s="67">
        <f t="shared" si="12"/>
        <v>0</v>
      </c>
      <c r="AH829" s="70">
        <f>ifna(vlookup(AG829,'SKU Pricing'!A:B,Assumptions!$B$2,0)*W829*AE829,0)</f>
        <v>0</v>
      </c>
      <c r="AI829" s="62" t="str">
        <f t="shared" si="13"/>
        <v/>
      </c>
      <c r="AJ829" s="62" t="str">
        <f>if(V829&lt;&gt;0, if(T829="Lift &amp; Shift Noprod",Assumptions!$B$9,if(V829=Assumptions!$B$6,Assumptions!$B$10,if(P829=1,Assumptions!$B$8,Assumptions!$B$7))),"")</f>
        <v/>
      </c>
      <c r="AK829" s="69">
        <f t="shared" si="14"/>
        <v>0</v>
      </c>
      <c r="AL829" s="69">
        <f>if(AJ829="Hyperdisk Balanced",Assumptions!$B$11,0)</f>
        <v>0</v>
      </c>
      <c r="AM829" s="69">
        <f>if(AJ829="Hyperdisk Balanced",Assumptions!$B$12,0)</f>
        <v>0</v>
      </c>
      <c r="AN829" s="70">
        <f>if(AK829=0,0,if(AJ829="Hyperdisk Balanced",vlookup(AK829&amp;" provisioned space",'SKU Pricing'!A:B,Assumptions!$B$2,0)*Z829+vlookup(AK829&amp;" provisioned IOPS",'SKU Pricing'!A:B,Assumptions!$B$2,0)*AL829*730+vlookup(AK829&amp;" provisioned throughput",'SKU Pricing'!A:B,Assumptions!$B$2,0)*AM829*730,vlookup(AK829,'SKU Pricing'!A:B,Assumptions!$B$2,0)*Z829))</f>
        <v>0</v>
      </c>
      <c r="AO829" s="70">
        <f t="shared" si="15"/>
        <v>0</v>
      </c>
      <c r="AP829" s="71">
        <f t="shared" si="16"/>
        <v>0</v>
      </c>
      <c r="AQ829" s="70">
        <f>ifna(vlookup(AP829,'SKU Pricing'!A:B,Assumptions!$B$2,0)*AE829,0)</f>
        <v>0</v>
      </c>
      <c r="AR829" s="72">
        <v>1.0</v>
      </c>
    </row>
    <row r="830">
      <c r="A830" s="61" t="s">
        <v>971</v>
      </c>
      <c r="B830" s="62" t="str">
        <f>ifna(if(vlookup(A830,vOS!A:B,2,0)="","Unknown",vlookup(A830,vOS!A:B,2,0)),"Unknown")</f>
        <v>Debian GNU/Linux 10 (64-bit)</v>
      </c>
      <c r="C830" s="62">
        <f>vlookup(B830,'OS Study'!A:D,2,0)</f>
        <v>0</v>
      </c>
      <c r="D830" s="62" t="str">
        <f>vlookup(B830,'OS Study'!A:D,3,0)</f>
        <v>Linux</v>
      </c>
      <c r="E830" s="62" t="str">
        <f>vlookup(B830,'OS Study'!A:D,4,0)</f>
        <v>Debian</v>
      </c>
      <c r="F830" s="63" t="str">
        <f>vlookup(B830,'OS Study'!A:E,5,0)</f>
        <v>10</v>
      </c>
      <c r="G830" s="62">
        <f>IF(vlookup(A830,'RVtools V2.1'!A:J,4,0)="non",0,1)</f>
        <v>1</v>
      </c>
      <c r="H830" s="62">
        <f>if(vlookup(A830,'RVtools V2.1'!A:K,11,0)="kube",1,0)</f>
        <v>0</v>
      </c>
      <c r="I830" s="62">
        <f t="shared" si="5"/>
        <v>0</v>
      </c>
      <c r="J830" s="62">
        <f>ifna(vlookup(A830,'Infra Study'!A:Q,17,0),0)</f>
        <v>0</v>
      </c>
      <c r="K830" s="64">
        <f>IFERROR(__xludf.DUMMYFUNCTION("N(REGEXMATCH(VLOOKUP(A830, 'RVtools V2.1'!A:H, 8, 0), ""^Serveur de fichiers""))"),0.0)</f>
        <v>0</v>
      </c>
      <c r="L830" s="64">
        <f t="shared" si="6"/>
        <v>0</v>
      </c>
      <c r="M830" s="67" t="str">
        <f>ifna(vlookup(A830,'RVtools V2.1'!A:I,8,0),"N/A")</f>
        <v>KaliSIL -CST/ALI</v>
      </c>
      <c r="N830" s="64">
        <f>IFERROR(__xludf.DUMMYFUNCTION("IF(REGEXMATCH(M830, ""(?i)"" &amp; JOIN(""|"", SPLIT(""kalisil"", "" ""))), 1, 0)"),1.0)</f>
        <v>1</v>
      </c>
      <c r="O830" s="64" t="str">
        <f>vlookup(A830,'RVtools V2.1'!A:H,7,0)</f>
        <v>T1</v>
      </c>
      <c r="P830" s="64">
        <f>if(vlookup(A830,'RVtools V2.1'!A:H,5,0)="oui",1,0)</f>
        <v>1</v>
      </c>
      <c r="Q830" s="64">
        <f>ifna(vlookup(A830,vCPU!A:B,2,0),"Unknown")</f>
        <v>16</v>
      </c>
      <c r="R830" s="66">
        <f>ifna(vlookup(A830,vMemory!A:C,3,0),"Unknown")</f>
        <v>256</v>
      </c>
      <c r="S830" s="66">
        <f>ifna(vlookup(A830,vDisk!A:C,3,0),"Unknown")</f>
        <v>2860</v>
      </c>
      <c r="T830" s="73" t="s">
        <v>10</v>
      </c>
      <c r="U830" s="67">
        <f t="shared" si="7"/>
        <v>0</v>
      </c>
      <c r="V830" s="68">
        <f>if(T830="Lift &amp; Shift Noprod",if( Y830=0,Assumptions!$B$5, Assumptions!$B$4),if(T830="Lift &amp; Shift Prod",if(AND(N830=1,O830="T1"),Assumptions!$B$6,Assumptions!$B$4),0))</f>
        <v>0</v>
      </c>
      <c r="W830" s="62">
        <f>if(V830&lt;&gt;0,if(Q830="Unknown", Assumptions!$B$42,If(Q830&gt;1,Q830,2)),0)</f>
        <v>0</v>
      </c>
      <c r="X830" s="69">
        <f>if(V830&lt;&gt;0,if(R830="Unknown", Assumptions!$B$43,R830),0)</f>
        <v>0</v>
      </c>
      <c r="Y830" s="68">
        <f t="shared" si="8"/>
        <v>0</v>
      </c>
      <c r="Z830" s="68">
        <f>if(V830&lt;&gt;0,if(  S830="Unknown", Assumptions!$B$44,S830),0)</f>
        <v>0</v>
      </c>
      <c r="AA830" s="68">
        <f>if(V830 ="N2",ifna(vlookup(W830&amp;"-"&amp;X830,'Ref. VM'!A:B,2,0),"Custom"),if(V830 ="E2" , ifna(vlookup(W830&amp;"-"&amp;X830,'Ref. VM'!D:E,2,0),"Custom"),if(V830="N2D",ifna(vlookup(W830&amp;"-"&amp;X830,'Ref. VM'!G:H,2,0),"Custom"),if(V830="N4",ifna(vlookup(W830&amp;"-"&amp;X830,'Ref. VM'!J:K,2,0),"Custom"),0))))</f>
        <v>0</v>
      </c>
      <c r="AB830" s="67">
        <f t="shared" si="9"/>
        <v>0</v>
      </c>
      <c r="AC830" s="67">
        <f t="shared" si="10"/>
        <v>0</v>
      </c>
      <c r="AD830" s="67">
        <f t="shared" si="11"/>
        <v>0</v>
      </c>
      <c r="AE830" s="69">
        <f>if(T830="Lift &amp; Shift Prod",730,if(T830="Lift &amp; Shift Noprod",Assumptions!$B$3,0))</f>
        <v>0</v>
      </c>
      <c r="AF830" s="70">
        <f>if( U830=0,0,if(Y830=0, ((vlookup(AB830,'SKU Pricing'!A:B,Assumptions!$B$2,0)*W830)+(vlookup(AC830,'SKU Pricing'!A:B,Assumptions!$B$2,0)*X830))*AE830,((vlookup(AB830,'SKU Pricing'!A:B,Assumptions!$B$2,0)*W830)+(vlookup(AC830,'SKU Pricing'!A:B,Assumptions!$B$2,0)*(W830*8))+(vlookup(AD830,'SKU Pricing'!A:B,Assumptions!$B$2,0)*(X830-(W830*8))))*AE830))</f>
        <v>0</v>
      </c>
      <c r="AG830" s="67">
        <f t="shared" si="12"/>
        <v>0</v>
      </c>
      <c r="AH830" s="70">
        <f>ifna(vlookup(AG830,'SKU Pricing'!A:B,Assumptions!$B$2,0)*W830*AE830,0)</f>
        <v>0</v>
      </c>
      <c r="AI830" s="62" t="str">
        <f t="shared" si="13"/>
        <v/>
      </c>
      <c r="AJ830" s="62" t="str">
        <f>if(V830&lt;&gt;0, if(T830="Lift &amp; Shift Noprod",Assumptions!$B$9,if(V830=Assumptions!$B$6,Assumptions!$B$10,if(P830=1,Assumptions!$B$8,Assumptions!$B$7))),"")</f>
        <v/>
      </c>
      <c r="AK830" s="69">
        <f t="shared" si="14"/>
        <v>0</v>
      </c>
      <c r="AL830" s="69">
        <f>if(AJ830="Hyperdisk Balanced",Assumptions!$B$11,0)</f>
        <v>0</v>
      </c>
      <c r="AM830" s="69">
        <f>if(AJ830="Hyperdisk Balanced",Assumptions!$B$12,0)</f>
        <v>0</v>
      </c>
      <c r="AN830" s="70">
        <f>if(AK830=0,0,if(AJ830="Hyperdisk Balanced",vlookup(AK830&amp;" provisioned space",'SKU Pricing'!A:B,Assumptions!$B$2,0)*Z830+vlookup(AK830&amp;" provisioned IOPS",'SKU Pricing'!A:B,Assumptions!$B$2,0)*AL830*730+vlookup(AK830&amp;" provisioned throughput",'SKU Pricing'!A:B,Assumptions!$B$2,0)*AM830*730,vlookup(AK830,'SKU Pricing'!A:B,Assumptions!$B$2,0)*Z830))</f>
        <v>0</v>
      </c>
      <c r="AO830" s="70">
        <f t="shared" si="15"/>
        <v>0</v>
      </c>
      <c r="AP830" s="71">
        <f t="shared" si="16"/>
        <v>0</v>
      </c>
      <c r="AQ830" s="70">
        <f>ifna(vlookup(AP830,'SKU Pricing'!A:B,Assumptions!$B$2,0)*AE830,0)</f>
        <v>0</v>
      </c>
      <c r="AR830" s="72">
        <v>0.0</v>
      </c>
    </row>
    <row r="831">
      <c r="A831" s="61" t="s">
        <v>972</v>
      </c>
      <c r="B831" s="62" t="str">
        <f>ifna(if(vlookup(A831,vOS!A:B,2,0)="","Unknown",vlookup(A831,vOS!A:B,2,0)),"Unknown")</f>
        <v>Debian GNU/Linux 10 (64-bit)</v>
      </c>
      <c r="C831" s="62">
        <f>vlookup(B831,'OS Study'!A:D,2,0)</f>
        <v>0</v>
      </c>
      <c r="D831" s="62" t="str">
        <f>vlookup(B831,'OS Study'!A:D,3,0)</f>
        <v>Linux</v>
      </c>
      <c r="E831" s="62" t="str">
        <f>vlookup(B831,'OS Study'!A:D,4,0)</f>
        <v>Debian</v>
      </c>
      <c r="F831" s="63" t="str">
        <f>vlookup(B831,'OS Study'!A:E,5,0)</f>
        <v>10</v>
      </c>
      <c r="G831" s="62">
        <f>IF(vlookup(A831,'RVtools V2.1'!A:J,4,0)="non",0,1)</f>
        <v>1</v>
      </c>
      <c r="H831" s="62">
        <f>if(vlookup(A831,'RVtools V2.1'!A:K,11,0)="kube",1,0)</f>
        <v>0</v>
      </c>
      <c r="I831" s="62">
        <f t="shared" si="5"/>
        <v>0</v>
      </c>
      <c r="J831" s="62">
        <f>ifna(vlookup(A831,'Infra Study'!A:Q,17,0),0)</f>
        <v>0</v>
      </c>
      <c r="K831" s="64">
        <f>IFERROR(__xludf.DUMMYFUNCTION("N(REGEXMATCH(VLOOKUP(A831, 'RVtools V2.1'!A:H, 8, 0), ""^Serveur de fichiers""))"),0.0)</f>
        <v>0</v>
      </c>
      <c r="L831" s="64">
        <f t="shared" si="6"/>
        <v>0</v>
      </c>
      <c r="M831" s="67" t="str">
        <f>ifna(vlookup(A831,'RVtools V2.1'!A:I,8,0),"N/A")</f>
        <v>KaliSIL -CST/ALI</v>
      </c>
      <c r="N831" s="64">
        <f>IFERROR(__xludf.DUMMYFUNCTION("IF(REGEXMATCH(M831, ""(?i)"" &amp; JOIN(""|"", SPLIT(""kalisil"", "" ""))), 1, 0)"),1.0)</f>
        <v>1</v>
      </c>
      <c r="O831" s="64" t="str">
        <f>vlookup(A831,'RVtools V2.1'!A:H,7,0)</f>
        <v>T1</v>
      </c>
      <c r="P831" s="64">
        <f>if(vlookup(A831,'RVtools V2.1'!A:H,5,0)="oui",1,0)</f>
        <v>1</v>
      </c>
      <c r="Q831" s="64">
        <f>ifna(vlookup(A831,vCPU!A:B,2,0),"Unknown")</f>
        <v>32</v>
      </c>
      <c r="R831" s="66">
        <f>ifna(vlookup(A831,vMemory!A:C,3,0),"Unknown")</f>
        <v>128</v>
      </c>
      <c r="S831" s="66">
        <f>ifna(vlookup(A831,vDisk!A:C,3,0),"Unknown")</f>
        <v>20836</v>
      </c>
      <c r="T831" s="73" t="s">
        <v>10</v>
      </c>
      <c r="U831" s="67">
        <f t="shared" si="7"/>
        <v>0</v>
      </c>
      <c r="V831" s="68">
        <f>if(T831="Lift &amp; Shift Noprod",if( Y831=0,Assumptions!$B$5, Assumptions!$B$4),if(T831="Lift &amp; Shift Prod",if(AND(N831=1,O831="T1"),Assumptions!$B$6,Assumptions!$B$4),0))</f>
        <v>0</v>
      </c>
      <c r="W831" s="62">
        <f>if(V831&lt;&gt;0,if(Q831="Unknown", Assumptions!$B$42,If(Q831&gt;1,Q831,2)),0)</f>
        <v>0</v>
      </c>
      <c r="X831" s="69">
        <f>if(V831&lt;&gt;0,if(R831="Unknown", Assumptions!$B$43,R831),0)</f>
        <v>0</v>
      </c>
      <c r="Y831" s="68">
        <f t="shared" si="8"/>
        <v>0</v>
      </c>
      <c r="Z831" s="68">
        <f>if(V831&lt;&gt;0,if(  S831="Unknown", Assumptions!$B$44,S831),0)</f>
        <v>0</v>
      </c>
      <c r="AA831" s="68">
        <f>if(V831 ="N2",ifna(vlookup(W831&amp;"-"&amp;X831,'Ref. VM'!A:B,2,0),"Custom"),if(V831 ="E2" , ifna(vlookup(W831&amp;"-"&amp;X831,'Ref. VM'!D:E,2,0),"Custom"),if(V831="N2D",ifna(vlookup(W831&amp;"-"&amp;X831,'Ref. VM'!G:H,2,0),"Custom"),if(V831="N4",ifna(vlookup(W831&amp;"-"&amp;X831,'Ref. VM'!J:K,2,0),"Custom"),0))))</f>
        <v>0</v>
      </c>
      <c r="AB831" s="67">
        <f t="shared" si="9"/>
        <v>0</v>
      </c>
      <c r="AC831" s="67">
        <f t="shared" si="10"/>
        <v>0</v>
      </c>
      <c r="AD831" s="67">
        <f t="shared" si="11"/>
        <v>0</v>
      </c>
      <c r="AE831" s="69">
        <f>if(T831="Lift &amp; Shift Prod",730,if(T831="Lift &amp; Shift Noprod",Assumptions!$B$3,0))</f>
        <v>0</v>
      </c>
      <c r="AF831" s="70">
        <f>if( U831=0,0,if(Y831=0, ((vlookup(AB831,'SKU Pricing'!A:B,Assumptions!$B$2,0)*W831)+(vlookup(AC831,'SKU Pricing'!A:B,Assumptions!$B$2,0)*X831))*AE831,((vlookup(AB831,'SKU Pricing'!A:B,Assumptions!$B$2,0)*W831)+(vlookup(AC831,'SKU Pricing'!A:B,Assumptions!$B$2,0)*(W831*8))+(vlookup(AD831,'SKU Pricing'!A:B,Assumptions!$B$2,0)*(X831-(W831*8))))*AE831))</f>
        <v>0</v>
      </c>
      <c r="AG831" s="67">
        <f t="shared" si="12"/>
        <v>0</v>
      </c>
      <c r="AH831" s="70">
        <f>ifna(vlookup(AG831,'SKU Pricing'!A:B,Assumptions!$B$2,0)*W831*AE831,0)</f>
        <v>0</v>
      </c>
      <c r="AI831" s="62" t="str">
        <f t="shared" si="13"/>
        <v/>
      </c>
      <c r="AJ831" s="62" t="str">
        <f>if(V831&lt;&gt;0, if(T831="Lift &amp; Shift Noprod",Assumptions!$B$9,if(V831=Assumptions!$B$6,Assumptions!$B$10,if(P831=1,Assumptions!$B$8,Assumptions!$B$7))),"")</f>
        <v/>
      </c>
      <c r="AK831" s="69">
        <f t="shared" si="14"/>
        <v>0</v>
      </c>
      <c r="AL831" s="69">
        <f>if(AJ831="Hyperdisk Balanced",Assumptions!$B$11,0)</f>
        <v>0</v>
      </c>
      <c r="AM831" s="69">
        <f>if(AJ831="Hyperdisk Balanced",Assumptions!$B$12,0)</f>
        <v>0</v>
      </c>
      <c r="AN831" s="70">
        <f>if(AK831=0,0,if(AJ831="Hyperdisk Balanced",vlookup(AK831&amp;" provisioned space",'SKU Pricing'!A:B,Assumptions!$B$2,0)*Z831+vlookup(AK831&amp;" provisioned IOPS",'SKU Pricing'!A:B,Assumptions!$B$2,0)*AL831*730+vlookup(AK831&amp;" provisioned throughput",'SKU Pricing'!A:B,Assumptions!$B$2,0)*AM831*730,vlookup(AK831,'SKU Pricing'!A:B,Assumptions!$B$2,0)*Z831))</f>
        <v>0</v>
      </c>
      <c r="AO831" s="70">
        <f t="shared" si="15"/>
        <v>0</v>
      </c>
      <c r="AP831" s="71">
        <f t="shared" si="16"/>
        <v>0</v>
      </c>
      <c r="AQ831" s="70">
        <f>ifna(vlookup(AP831,'SKU Pricing'!A:B,Assumptions!$B$2,0)*AE831,0)</f>
        <v>0</v>
      </c>
      <c r="AR831" s="72">
        <v>0.0</v>
      </c>
    </row>
    <row r="832">
      <c r="A832" s="61" t="s">
        <v>973</v>
      </c>
      <c r="B832" s="62" t="str">
        <f>ifna(if(vlookup(A832,vOS!A:B,2,0)="","Unknown",vlookup(A832,vOS!A:B,2,0)),"Unknown")</f>
        <v>Debian GNU/Linux 10 (64-bit)</v>
      </c>
      <c r="C832" s="62">
        <f>vlookup(B832,'OS Study'!A:D,2,0)</f>
        <v>0</v>
      </c>
      <c r="D832" s="62" t="str">
        <f>vlookup(B832,'OS Study'!A:D,3,0)</f>
        <v>Linux</v>
      </c>
      <c r="E832" s="62" t="str">
        <f>vlookup(B832,'OS Study'!A:D,4,0)</f>
        <v>Debian</v>
      </c>
      <c r="F832" s="63" t="str">
        <f>vlookup(B832,'OS Study'!A:E,5,0)</f>
        <v>10</v>
      </c>
      <c r="G832" s="62">
        <f>IF(vlookup(A832,'RVtools V2.1'!A:J,4,0)="non",0,1)</f>
        <v>1</v>
      </c>
      <c r="H832" s="62">
        <f>if(vlookup(A832,'RVtools V2.1'!A:K,11,0)="kube",1,0)</f>
        <v>0</v>
      </c>
      <c r="I832" s="62">
        <f t="shared" si="5"/>
        <v>0</v>
      </c>
      <c r="J832" s="62">
        <f>ifna(vlookup(A832,'Infra Study'!A:Q,17,0),0)</f>
        <v>0</v>
      </c>
      <c r="K832" s="64">
        <f>IFERROR(__xludf.DUMMYFUNCTION("N(REGEXMATCH(VLOOKUP(A832, 'RVtools V2.1'!A:H, 8, 0), ""^Serveur de fichiers""))"),0.0)</f>
        <v>0</v>
      </c>
      <c r="L832" s="64">
        <f t="shared" si="6"/>
        <v>0</v>
      </c>
      <c r="M832" s="67" t="str">
        <f>ifna(vlookup(A832,'RVtools V2.1'!A:I,8,0),"N/A")</f>
        <v>KaliSIL -CST/ALI</v>
      </c>
      <c r="N832" s="64">
        <f>IFERROR(__xludf.DUMMYFUNCTION("IF(REGEXMATCH(M832, ""(?i)"" &amp; JOIN(""|"", SPLIT(""kalisil"", "" ""))), 1, 0)"),1.0)</f>
        <v>1</v>
      </c>
      <c r="O832" s="64" t="str">
        <f>vlookup(A832,'RVtools V2.1'!A:H,7,0)</f>
        <v>T1</v>
      </c>
      <c r="P832" s="64">
        <f>if(vlookup(A832,'RVtools V2.1'!A:H,5,0)="oui",1,0)</f>
        <v>1</v>
      </c>
      <c r="Q832" s="64">
        <f>ifna(vlookup(A832,vCPU!A:B,2,0),"Unknown")</f>
        <v>16</v>
      </c>
      <c r="R832" s="66">
        <f>ifna(vlookup(A832,vMemory!A:C,3,0),"Unknown")</f>
        <v>12</v>
      </c>
      <c r="S832" s="66">
        <f>ifna(vlookup(A832,vDisk!A:C,3,0),"Unknown")</f>
        <v>123</v>
      </c>
      <c r="T832" s="73" t="s">
        <v>10</v>
      </c>
      <c r="U832" s="67">
        <f t="shared" si="7"/>
        <v>0</v>
      </c>
      <c r="V832" s="68">
        <f>if(T832="Lift &amp; Shift Noprod",if( Y832=0,Assumptions!$B$5, Assumptions!$B$4),if(T832="Lift &amp; Shift Prod",if(AND(N832=1,O832="T1"),Assumptions!$B$6,Assumptions!$B$4),0))</f>
        <v>0</v>
      </c>
      <c r="W832" s="62">
        <f>if(V832&lt;&gt;0,if(Q832="Unknown", Assumptions!$B$42,If(Q832&gt;1,Q832,2)),0)</f>
        <v>0</v>
      </c>
      <c r="X832" s="69">
        <f>if(V832&lt;&gt;0,if(R832="Unknown", Assumptions!$B$43,R832),0)</f>
        <v>0</v>
      </c>
      <c r="Y832" s="68">
        <f t="shared" si="8"/>
        <v>0</v>
      </c>
      <c r="Z832" s="68">
        <f>if(V832&lt;&gt;0,if(  S832="Unknown", Assumptions!$B$44,S832),0)</f>
        <v>0</v>
      </c>
      <c r="AA832" s="68">
        <f>if(V832 ="N2",ifna(vlookup(W832&amp;"-"&amp;X832,'Ref. VM'!A:B,2,0),"Custom"),if(V832 ="E2" , ifna(vlookup(W832&amp;"-"&amp;X832,'Ref. VM'!D:E,2,0),"Custom"),if(V832="N2D",ifna(vlookup(W832&amp;"-"&amp;X832,'Ref. VM'!G:H,2,0),"Custom"),if(V832="N4",ifna(vlookup(W832&amp;"-"&amp;X832,'Ref. VM'!J:K,2,0),"Custom"),0))))</f>
        <v>0</v>
      </c>
      <c r="AB832" s="67">
        <f t="shared" si="9"/>
        <v>0</v>
      </c>
      <c r="AC832" s="67">
        <f t="shared" si="10"/>
        <v>0</v>
      </c>
      <c r="AD832" s="67">
        <f t="shared" si="11"/>
        <v>0</v>
      </c>
      <c r="AE832" s="69">
        <f>if(T832="Lift &amp; Shift Prod",730,if(T832="Lift &amp; Shift Noprod",Assumptions!$B$3,0))</f>
        <v>0</v>
      </c>
      <c r="AF832" s="70">
        <f>if( U832=0,0,if(Y832=0, ((vlookup(AB832,'SKU Pricing'!A:B,Assumptions!$B$2,0)*W832)+(vlookup(AC832,'SKU Pricing'!A:B,Assumptions!$B$2,0)*X832))*AE832,((vlookup(AB832,'SKU Pricing'!A:B,Assumptions!$B$2,0)*W832)+(vlookup(AC832,'SKU Pricing'!A:B,Assumptions!$B$2,0)*(W832*8))+(vlookup(AD832,'SKU Pricing'!A:B,Assumptions!$B$2,0)*(X832-(W832*8))))*AE832))</f>
        <v>0</v>
      </c>
      <c r="AG832" s="67">
        <f t="shared" si="12"/>
        <v>0</v>
      </c>
      <c r="AH832" s="70">
        <f>ifna(vlookup(AG832,'SKU Pricing'!A:B,Assumptions!$B$2,0)*W832*AE832,0)</f>
        <v>0</v>
      </c>
      <c r="AI832" s="62" t="str">
        <f t="shared" si="13"/>
        <v/>
      </c>
      <c r="AJ832" s="62" t="str">
        <f>if(V832&lt;&gt;0, if(T832="Lift &amp; Shift Noprod",Assumptions!$B$9,if(V832=Assumptions!$B$6,Assumptions!$B$10,if(P832=1,Assumptions!$B$8,Assumptions!$B$7))),"")</f>
        <v/>
      </c>
      <c r="AK832" s="69">
        <f t="shared" si="14"/>
        <v>0</v>
      </c>
      <c r="AL832" s="69">
        <f>if(AJ832="Hyperdisk Balanced",Assumptions!$B$11,0)</f>
        <v>0</v>
      </c>
      <c r="AM832" s="69">
        <f>if(AJ832="Hyperdisk Balanced",Assumptions!$B$12,0)</f>
        <v>0</v>
      </c>
      <c r="AN832" s="70">
        <f>if(AK832=0,0,if(AJ832="Hyperdisk Balanced",vlookup(AK832&amp;" provisioned space",'SKU Pricing'!A:B,Assumptions!$B$2,0)*Z832+vlookup(AK832&amp;" provisioned IOPS",'SKU Pricing'!A:B,Assumptions!$B$2,0)*AL832*730+vlookup(AK832&amp;" provisioned throughput",'SKU Pricing'!A:B,Assumptions!$B$2,0)*AM832*730,vlookup(AK832,'SKU Pricing'!A:B,Assumptions!$B$2,0)*Z832))</f>
        <v>0</v>
      </c>
      <c r="AO832" s="70">
        <f t="shared" si="15"/>
        <v>0</v>
      </c>
      <c r="AP832" s="71">
        <f t="shared" si="16"/>
        <v>0</v>
      </c>
      <c r="AQ832" s="70">
        <f>ifna(vlookup(AP832,'SKU Pricing'!A:B,Assumptions!$B$2,0)*AE832,0)</f>
        <v>0</v>
      </c>
      <c r="AR832" s="72">
        <v>0.0</v>
      </c>
    </row>
    <row r="833">
      <c r="A833" s="61" t="s">
        <v>974</v>
      </c>
      <c r="B833" s="62" t="str">
        <f>ifna(if(vlookup(A833,vOS!A:B,2,0)="","Unknown",vlookup(A833,vOS!A:B,2,0)),"Unknown")</f>
        <v>Debian GNU/Linux 10 (64-bit)</v>
      </c>
      <c r="C833" s="62">
        <f>vlookup(B833,'OS Study'!A:D,2,0)</f>
        <v>0</v>
      </c>
      <c r="D833" s="62" t="str">
        <f>vlookup(B833,'OS Study'!A:D,3,0)</f>
        <v>Linux</v>
      </c>
      <c r="E833" s="62" t="str">
        <f>vlookup(B833,'OS Study'!A:D,4,0)</f>
        <v>Debian</v>
      </c>
      <c r="F833" s="63" t="str">
        <f>vlookup(B833,'OS Study'!A:E,5,0)</f>
        <v>10</v>
      </c>
      <c r="G833" s="62">
        <f>IF(vlookup(A833,'RVtools V2.1'!A:J,4,0)="non",0,1)</f>
        <v>1</v>
      </c>
      <c r="H833" s="62">
        <f>if(vlookup(A833,'RVtools V2.1'!A:K,11,0)="kube",1,0)</f>
        <v>0</v>
      </c>
      <c r="I833" s="62">
        <f t="shared" si="5"/>
        <v>0</v>
      </c>
      <c r="J833" s="62">
        <f>ifna(vlookup(A833,'Infra Study'!A:Q,17,0),0)</f>
        <v>0</v>
      </c>
      <c r="K833" s="64">
        <f>IFERROR(__xludf.DUMMYFUNCTION("N(REGEXMATCH(VLOOKUP(A833, 'RVtools V2.1'!A:H, 8, 0), ""^Serveur de fichiers""))"),0.0)</f>
        <v>0</v>
      </c>
      <c r="L833" s="64">
        <f t="shared" si="6"/>
        <v>0</v>
      </c>
      <c r="M833" s="67" t="str">
        <f>ifna(vlookup(A833,'RVtools V2.1'!A:I,8,0),"N/A")</f>
        <v>KaliSIL -CST/ALI</v>
      </c>
      <c r="N833" s="64">
        <f>IFERROR(__xludf.DUMMYFUNCTION("IF(REGEXMATCH(M833, ""(?i)"" &amp; JOIN(""|"", SPLIT(""kalisil"", "" ""))), 1, 0)"),1.0)</f>
        <v>1</v>
      </c>
      <c r="O833" s="64" t="str">
        <f>vlookup(A833,'RVtools V2.1'!A:H,7,0)</f>
        <v>T3</v>
      </c>
      <c r="P833" s="64">
        <f>if(vlookup(A833,'RVtools V2.1'!A:H,5,0)="oui",1,0)</f>
        <v>0</v>
      </c>
      <c r="Q833" s="64">
        <f>ifna(vlookup(A833,vCPU!A:B,2,0),"Unknown")</f>
        <v>44</v>
      </c>
      <c r="R833" s="66">
        <f>ifna(vlookup(A833,vMemory!A:C,3,0),"Unknown")</f>
        <v>256</v>
      </c>
      <c r="S833" s="66">
        <f>ifna(vlookup(A833,vDisk!A:C,3,0),"Unknown")</f>
        <v>15484</v>
      </c>
      <c r="T833" s="73" t="s">
        <v>10</v>
      </c>
      <c r="U833" s="67">
        <f t="shared" si="7"/>
        <v>0</v>
      </c>
      <c r="V833" s="68">
        <f>if(T833="Lift &amp; Shift Noprod",if( Y833=0,Assumptions!$B$5, Assumptions!$B$4),if(T833="Lift &amp; Shift Prod",if(AND(N833=1,O833="T1"),Assumptions!$B$6,Assumptions!$B$4),0))</f>
        <v>0</v>
      </c>
      <c r="W833" s="62">
        <f>if(V833&lt;&gt;0,if(Q833="Unknown", Assumptions!$B$42,If(Q833&gt;1,Q833,2)),0)</f>
        <v>0</v>
      </c>
      <c r="X833" s="69">
        <f>if(V833&lt;&gt;0,if(R833="Unknown", Assumptions!$B$43,R833),0)</f>
        <v>0</v>
      </c>
      <c r="Y833" s="68">
        <f t="shared" si="8"/>
        <v>0</v>
      </c>
      <c r="Z833" s="68">
        <f>if(V833&lt;&gt;0,if(  S833="Unknown", Assumptions!$B$44,S833),0)</f>
        <v>0</v>
      </c>
      <c r="AA833" s="68">
        <f>if(V833 ="N2",ifna(vlookup(W833&amp;"-"&amp;X833,'Ref. VM'!A:B,2,0),"Custom"),if(V833 ="E2" , ifna(vlookup(W833&amp;"-"&amp;X833,'Ref. VM'!D:E,2,0),"Custom"),if(V833="N2D",ifna(vlookup(W833&amp;"-"&amp;X833,'Ref. VM'!G:H,2,0),"Custom"),if(V833="N4",ifna(vlookup(W833&amp;"-"&amp;X833,'Ref. VM'!J:K,2,0),"Custom"),0))))</f>
        <v>0</v>
      </c>
      <c r="AB833" s="67">
        <f t="shared" si="9"/>
        <v>0</v>
      </c>
      <c r="AC833" s="67">
        <f t="shared" si="10"/>
        <v>0</v>
      </c>
      <c r="AD833" s="67">
        <f t="shared" si="11"/>
        <v>0</v>
      </c>
      <c r="AE833" s="69">
        <f>if(T833="Lift &amp; Shift Prod",730,if(T833="Lift &amp; Shift Noprod",Assumptions!$B$3,0))</f>
        <v>0</v>
      </c>
      <c r="AF833" s="70">
        <f>if( U833=0,0,if(Y833=0, ((vlookup(AB833,'SKU Pricing'!A:B,Assumptions!$B$2,0)*W833)+(vlookup(AC833,'SKU Pricing'!A:B,Assumptions!$B$2,0)*X833))*AE833,((vlookup(AB833,'SKU Pricing'!A:B,Assumptions!$B$2,0)*W833)+(vlookup(AC833,'SKU Pricing'!A:B,Assumptions!$B$2,0)*(W833*8))+(vlookup(AD833,'SKU Pricing'!A:B,Assumptions!$B$2,0)*(X833-(W833*8))))*AE833))</f>
        <v>0</v>
      </c>
      <c r="AG833" s="67">
        <f t="shared" si="12"/>
        <v>0</v>
      </c>
      <c r="AH833" s="70">
        <f>ifna(vlookup(AG833,'SKU Pricing'!A:B,Assumptions!$B$2,0)*W833*AE833,0)</f>
        <v>0</v>
      </c>
      <c r="AI833" s="62" t="str">
        <f t="shared" si="13"/>
        <v/>
      </c>
      <c r="AJ833" s="62" t="str">
        <f>if(V833&lt;&gt;0, if(T833="Lift &amp; Shift Noprod",Assumptions!$B$9,if(V833=Assumptions!$B$6,Assumptions!$B$10,if(P833=1,Assumptions!$B$8,Assumptions!$B$7))),"")</f>
        <v/>
      </c>
      <c r="AK833" s="69">
        <f t="shared" si="14"/>
        <v>0</v>
      </c>
      <c r="AL833" s="69">
        <f>if(AJ833="Hyperdisk Balanced",Assumptions!$B$11,0)</f>
        <v>0</v>
      </c>
      <c r="AM833" s="69">
        <f>if(AJ833="Hyperdisk Balanced",Assumptions!$B$12,0)</f>
        <v>0</v>
      </c>
      <c r="AN833" s="70">
        <f>if(AK833=0,0,if(AJ833="Hyperdisk Balanced",vlookup(AK833&amp;" provisioned space",'SKU Pricing'!A:B,Assumptions!$B$2,0)*Z833+vlookup(AK833&amp;" provisioned IOPS",'SKU Pricing'!A:B,Assumptions!$B$2,0)*AL833*730+vlookup(AK833&amp;" provisioned throughput",'SKU Pricing'!A:B,Assumptions!$B$2,0)*AM833*730,vlookup(AK833,'SKU Pricing'!A:B,Assumptions!$B$2,0)*Z833))</f>
        <v>0</v>
      </c>
      <c r="AO833" s="70">
        <f t="shared" si="15"/>
        <v>0</v>
      </c>
      <c r="AP833" s="71">
        <f t="shared" si="16"/>
        <v>0</v>
      </c>
      <c r="AQ833" s="70">
        <f>ifna(vlookup(AP833,'SKU Pricing'!A:B,Assumptions!$B$2,0)*AE833,0)</f>
        <v>0</v>
      </c>
      <c r="AR833" s="72">
        <v>1.0</v>
      </c>
    </row>
    <row r="834">
      <c r="A834" s="61" t="s">
        <v>975</v>
      </c>
      <c r="B834" s="62" t="str">
        <f>ifna(if(vlookup(A834,vOS!A:B,2,0)="","Unknown",vlookup(A834,vOS!A:B,2,0)),"Unknown")</f>
        <v>Other 4.x or later Linux (64-bit)</v>
      </c>
      <c r="C834" s="62">
        <f>vlookup(B834,'OS Study'!A:D,2,0)</f>
        <v>0</v>
      </c>
      <c r="D834" s="62" t="str">
        <f>vlookup(B834,'OS Study'!A:D,3,0)</f>
        <v>Linux</v>
      </c>
      <c r="E834" s="62" t="str">
        <f>vlookup(B834,'OS Study'!A:D,4,0)</f>
        <v>Other</v>
      </c>
      <c r="F834" s="62" t="str">
        <f>vlookup(B834,'OS Study'!A:E,5,0)</f>
        <v/>
      </c>
      <c r="G834" s="62">
        <f>IF(vlookup(A834,'RVtools V2.1'!A:J,4,0)="non",0,1)</f>
        <v>1</v>
      </c>
      <c r="H834" s="62">
        <f>if(vlookup(A834,'RVtools V2.1'!A:K,11,0)="kube",1,0)</f>
        <v>0</v>
      </c>
      <c r="I834" s="62">
        <f t="shared" si="5"/>
        <v>0</v>
      </c>
      <c r="J834" s="62">
        <f>ifna(vlookup(A834,'Infra Study'!A:Q,17,0),0)</f>
        <v>0</v>
      </c>
      <c r="K834" s="64">
        <f>IFERROR(__xludf.DUMMYFUNCTION("N(REGEXMATCH(VLOOKUP(A834, 'RVtools V2.1'!A:H, 8, 0), ""^Serveur de fichiers""))"),0.0)</f>
        <v>0</v>
      </c>
      <c r="L834" s="64">
        <f t="shared" si="6"/>
        <v>0</v>
      </c>
      <c r="M834" s="67" t="str">
        <f>ifna(vlookup(A834,'RVtools V2.1'!A:I,8,0),"N/A")</f>
        <v>KaliSIL -CST/ALP</v>
      </c>
      <c r="N834" s="64">
        <f>IFERROR(__xludf.DUMMYFUNCTION("IF(REGEXMATCH(M834, ""(?i)"" &amp; JOIN(""|"", SPLIT(""kalisil"", "" ""))), 1, 0)"),1.0)</f>
        <v>1</v>
      </c>
      <c r="O834" s="64" t="str">
        <f>vlookup(A834,'RVtools V2.1'!A:H,7,0)</f>
        <v>T1</v>
      </c>
      <c r="P834" s="64">
        <f>if(vlookup(A834,'RVtools V2.1'!A:H,5,0)="oui",1,0)</f>
        <v>1</v>
      </c>
      <c r="Q834" s="64">
        <f>ifna(vlookup(A834,vCPU!A:B,2,0),"Unknown")</f>
        <v>16</v>
      </c>
      <c r="R834" s="66">
        <f>ifna(vlookup(A834,vMemory!A:C,3,0),"Unknown")</f>
        <v>128</v>
      </c>
      <c r="S834" s="66">
        <f>ifna(vlookup(A834,vDisk!A:C,3,0),"Unknown")</f>
        <v>1311</v>
      </c>
      <c r="T834" s="73" t="s">
        <v>10</v>
      </c>
      <c r="U834" s="67">
        <f t="shared" si="7"/>
        <v>0</v>
      </c>
      <c r="V834" s="68">
        <f>if(T834="Lift &amp; Shift Noprod",if( Y834=0,Assumptions!$B$5, Assumptions!$B$4),if(T834="Lift &amp; Shift Prod",if(AND(N834=1,O834="T1"),Assumptions!$B$6,Assumptions!$B$4),0))</f>
        <v>0</v>
      </c>
      <c r="W834" s="62">
        <f>if(V834&lt;&gt;0,if(Q834="Unknown", Assumptions!$B$42,If(Q834&gt;1,Q834,2)),0)</f>
        <v>0</v>
      </c>
      <c r="X834" s="69">
        <f>if(V834&lt;&gt;0,if(R834="Unknown", Assumptions!$B$43,R834),0)</f>
        <v>0</v>
      </c>
      <c r="Y834" s="68">
        <f t="shared" si="8"/>
        <v>0</v>
      </c>
      <c r="Z834" s="68">
        <f>if(V834&lt;&gt;0,if(  S834="Unknown", Assumptions!$B$44,S834),0)</f>
        <v>0</v>
      </c>
      <c r="AA834" s="68">
        <f>if(V834 ="N2",ifna(vlookup(W834&amp;"-"&amp;X834,'Ref. VM'!A:B,2,0),"Custom"),if(V834 ="E2" , ifna(vlookup(W834&amp;"-"&amp;X834,'Ref. VM'!D:E,2,0),"Custom"),if(V834="N2D",ifna(vlookup(W834&amp;"-"&amp;X834,'Ref. VM'!G:H,2,0),"Custom"),if(V834="N4",ifna(vlookup(W834&amp;"-"&amp;X834,'Ref. VM'!J:K,2,0),"Custom"),0))))</f>
        <v>0</v>
      </c>
      <c r="AB834" s="67">
        <f t="shared" si="9"/>
        <v>0</v>
      </c>
      <c r="AC834" s="67">
        <f t="shared" si="10"/>
        <v>0</v>
      </c>
      <c r="AD834" s="67">
        <f t="shared" si="11"/>
        <v>0</v>
      </c>
      <c r="AE834" s="69">
        <f>if(T834="Lift &amp; Shift Prod",730,if(T834="Lift &amp; Shift Noprod",Assumptions!$B$3,0))</f>
        <v>0</v>
      </c>
      <c r="AF834" s="70">
        <f>if( U834=0,0,if(Y834=0, ((vlookup(AB834,'SKU Pricing'!A:B,Assumptions!$B$2,0)*W834)+(vlookup(AC834,'SKU Pricing'!A:B,Assumptions!$B$2,0)*X834))*AE834,((vlookup(AB834,'SKU Pricing'!A:B,Assumptions!$B$2,0)*W834)+(vlookup(AC834,'SKU Pricing'!A:B,Assumptions!$B$2,0)*(W834*8))+(vlookup(AD834,'SKU Pricing'!A:B,Assumptions!$B$2,0)*(X834-(W834*8))))*AE834))</f>
        <v>0</v>
      </c>
      <c r="AG834" s="67">
        <f t="shared" si="12"/>
        <v>0</v>
      </c>
      <c r="AH834" s="70">
        <f>ifna(vlookup(AG834,'SKU Pricing'!A:B,Assumptions!$B$2,0)*W834*AE834,0)</f>
        <v>0</v>
      </c>
      <c r="AI834" s="62" t="str">
        <f t="shared" si="13"/>
        <v/>
      </c>
      <c r="AJ834" s="62" t="str">
        <f>if(V834&lt;&gt;0, if(T834="Lift &amp; Shift Noprod",Assumptions!$B$9,if(V834=Assumptions!$B$6,Assumptions!$B$10,if(P834=1,Assumptions!$B$8,Assumptions!$B$7))),"")</f>
        <v/>
      </c>
      <c r="AK834" s="69">
        <f t="shared" si="14"/>
        <v>0</v>
      </c>
      <c r="AL834" s="69">
        <f>if(AJ834="Hyperdisk Balanced",Assumptions!$B$11,0)</f>
        <v>0</v>
      </c>
      <c r="AM834" s="69">
        <f>if(AJ834="Hyperdisk Balanced",Assumptions!$B$12,0)</f>
        <v>0</v>
      </c>
      <c r="AN834" s="70">
        <f>if(AK834=0,0,if(AJ834="Hyperdisk Balanced",vlookup(AK834&amp;" provisioned space",'SKU Pricing'!A:B,Assumptions!$B$2,0)*Z834+vlookup(AK834&amp;" provisioned IOPS",'SKU Pricing'!A:B,Assumptions!$B$2,0)*AL834*730+vlookup(AK834&amp;" provisioned throughput",'SKU Pricing'!A:B,Assumptions!$B$2,0)*AM834*730,vlookup(AK834,'SKU Pricing'!A:B,Assumptions!$B$2,0)*Z834))</f>
        <v>0</v>
      </c>
      <c r="AO834" s="70">
        <f t="shared" si="15"/>
        <v>0</v>
      </c>
      <c r="AP834" s="71">
        <f t="shared" si="16"/>
        <v>0</v>
      </c>
      <c r="AQ834" s="70">
        <f>ifna(vlookup(AP834,'SKU Pricing'!A:B,Assumptions!$B$2,0)*AE834,0)</f>
        <v>0</v>
      </c>
      <c r="AR834" s="72">
        <v>0.0</v>
      </c>
    </row>
    <row r="835">
      <c r="A835" s="61" t="s">
        <v>976</v>
      </c>
      <c r="B835" s="62" t="str">
        <f>ifna(if(vlookup(A835,vOS!A:B,2,0)="","Unknown",vlookup(A835,vOS!A:B,2,0)),"Unknown")</f>
        <v>Other 4.x or later Linux (64-bit)</v>
      </c>
      <c r="C835" s="62">
        <f>vlookup(B835,'OS Study'!A:D,2,0)</f>
        <v>0</v>
      </c>
      <c r="D835" s="62" t="str">
        <f>vlookup(B835,'OS Study'!A:D,3,0)</f>
        <v>Linux</v>
      </c>
      <c r="E835" s="62" t="str">
        <f>vlookup(B835,'OS Study'!A:D,4,0)</f>
        <v>Other</v>
      </c>
      <c r="F835" s="62" t="str">
        <f>vlookup(B835,'OS Study'!A:E,5,0)</f>
        <v/>
      </c>
      <c r="G835" s="62">
        <f>IF(vlookup(A835,'RVtools V2.1'!A:J,4,0)="non",0,1)</f>
        <v>1</v>
      </c>
      <c r="H835" s="62">
        <f>if(vlookup(A835,'RVtools V2.1'!A:K,11,0)="kube",1,0)</f>
        <v>0</v>
      </c>
      <c r="I835" s="62">
        <f t="shared" si="5"/>
        <v>0</v>
      </c>
      <c r="J835" s="62">
        <f>ifna(vlookup(A835,'Infra Study'!A:Q,17,0),0)</f>
        <v>0</v>
      </c>
      <c r="K835" s="64">
        <f>IFERROR(__xludf.DUMMYFUNCTION("N(REGEXMATCH(VLOOKUP(A835, 'RVtools V2.1'!A:H, 8, 0), ""^Serveur de fichiers""))"),0.0)</f>
        <v>0</v>
      </c>
      <c r="L835" s="64">
        <f t="shared" si="6"/>
        <v>0</v>
      </c>
      <c r="M835" s="67" t="str">
        <f>ifna(vlookup(A835,'RVtools V2.1'!A:I,8,0),"N/A")</f>
        <v>KaliSIL -CST/ALP</v>
      </c>
      <c r="N835" s="64">
        <f>IFERROR(__xludf.DUMMYFUNCTION("IF(REGEXMATCH(M835, ""(?i)"" &amp; JOIN(""|"", SPLIT(""kalisil"", "" ""))), 1, 0)"),1.0)</f>
        <v>1</v>
      </c>
      <c r="O835" s="64" t="str">
        <f>vlookup(A835,'RVtools V2.1'!A:H,7,0)</f>
        <v>T1</v>
      </c>
      <c r="P835" s="64">
        <f>if(vlookup(A835,'RVtools V2.1'!A:H,5,0)="oui",1,0)</f>
        <v>1</v>
      </c>
      <c r="Q835" s="64">
        <f>ifna(vlookup(A835,vCPU!A:B,2,0),"Unknown")</f>
        <v>16</v>
      </c>
      <c r="R835" s="66">
        <f>ifna(vlookup(A835,vMemory!A:C,3,0),"Unknown")</f>
        <v>128</v>
      </c>
      <c r="S835" s="66">
        <f>ifna(vlookup(A835,vDisk!A:C,3,0),"Unknown")</f>
        <v>12491</v>
      </c>
      <c r="T835" s="73" t="s">
        <v>10</v>
      </c>
      <c r="U835" s="67">
        <f t="shared" si="7"/>
        <v>0</v>
      </c>
      <c r="V835" s="68">
        <f>if(T835="Lift &amp; Shift Noprod",if( Y835=0,Assumptions!$B$5, Assumptions!$B$4),if(T835="Lift &amp; Shift Prod",if(AND(N835=1,O835="T1"),Assumptions!$B$6,Assumptions!$B$4),0))</f>
        <v>0</v>
      </c>
      <c r="W835" s="62">
        <f>if(V835&lt;&gt;0,if(Q835="Unknown", Assumptions!$B$42,If(Q835&gt;1,Q835,2)),0)</f>
        <v>0</v>
      </c>
      <c r="X835" s="69">
        <f>if(V835&lt;&gt;0,if(R835="Unknown", Assumptions!$B$43,R835),0)</f>
        <v>0</v>
      </c>
      <c r="Y835" s="68">
        <f t="shared" si="8"/>
        <v>0</v>
      </c>
      <c r="Z835" s="68">
        <f>if(V835&lt;&gt;0,if(  S835="Unknown", Assumptions!$B$44,S835),0)</f>
        <v>0</v>
      </c>
      <c r="AA835" s="68">
        <f>if(V835 ="N2",ifna(vlookup(W835&amp;"-"&amp;X835,'Ref. VM'!A:B,2,0),"Custom"),if(V835 ="E2" , ifna(vlookup(W835&amp;"-"&amp;X835,'Ref. VM'!D:E,2,0),"Custom"),if(V835="N2D",ifna(vlookup(W835&amp;"-"&amp;X835,'Ref. VM'!G:H,2,0),"Custom"),if(V835="N4",ifna(vlookup(W835&amp;"-"&amp;X835,'Ref. VM'!J:K,2,0),"Custom"),0))))</f>
        <v>0</v>
      </c>
      <c r="AB835" s="67">
        <f t="shared" si="9"/>
        <v>0</v>
      </c>
      <c r="AC835" s="67">
        <f t="shared" si="10"/>
        <v>0</v>
      </c>
      <c r="AD835" s="67">
        <f t="shared" si="11"/>
        <v>0</v>
      </c>
      <c r="AE835" s="69">
        <f>if(T835="Lift &amp; Shift Prod",730,if(T835="Lift &amp; Shift Noprod",Assumptions!$B$3,0))</f>
        <v>0</v>
      </c>
      <c r="AF835" s="70">
        <f>if( U835=0,0,if(Y835=0, ((vlookup(AB835,'SKU Pricing'!A:B,Assumptions!$B$2,0)*W835)+(vlookup(AC835,'SKU Pricing'!A:B,Assumptions!$B$2,0)*X835))*AE835,((vlookup(AB835,'SKU Pricing'!A:B,Assumptions!$B$2,0)*W835)+(vlookup(AC835,'SKU Pricing'!A:B,Assumptions!$B$2,0)*(W835*8))+(vlookup(AD835,'SKU Pricing'!A:B,Assumptions!$B$2,0)*(X835-(W835*8))))*AE835))</f>
        <v>0</v>
      </c>
      <c r="AG835" s="67">
        <f t="shared" si="12"/>
        <v>0</v>
      </c>
      <c r="AH835" s="70">
        <f>ifna(vlookup(AG835,'SKU Pricing'!A:B,Assumptions!$B$2,0)*W835*AE835,0)</f>
        <v>0</v>
      </c>
      <c r="AI835" s="62" t="str">
        <f t="shared" si="13"/>
        <v/>
      </c>
      <c r="AJ835" s="62" t="str">
        <f>if(V835&lt;&gt;0, if(T835="Lift &amp; Shift Noprod",Assumptions!$B$9,if(V835=Assumptions!$B$6,Assumptions!$B$10,if(P835=1,Assumptions!$B$8,Assumptions!$B$7))),"")</f>
        <v/>
      </c>
      <c r="AK835" s="69">
        <f t="shared" si="14"/>
        <v>0</v>
      </c>
      <c r="AL835" s="69">
        <f>if(AJ835="Hyperdisk Balanced",Assumptions!$B$11,0)</f>
        <v>0</v>
      </c>
      <c r="AM835" s="69">
        <f>if(AJ835="Hyperdisk Balanced",Assumptions!$B$12,0)</f>
        <v>0</v>
      </c>
      <c r="AN835" s="70">
        <f>if(AK835=0,0,if(AJ835="Hyperdisk Balanced",vlookup(AK835&amp;" provisioned space",'SKU Pricing'!A:B,Assumptions!$B$2,0)*Z835+vlookup(AK835&amp;" provisioned IOPS",'SKU Pricing'!A:B,Assumptions!$B$2,0)*AL835*730+vlookup(AK835&amp;" provisioned throughput",'SKU Pricing'!A:B,Assumptions!$B$2,0)*AM835*730,vlookup(AK835,'SKU Pricing'!A:B,Assumptions!$B$2,0)*Z835))</f>
        <v>0</v>
      </c>
      <c r="AO835" s="70">
        <f t="shared" si="15"/>
        <v>0</v>
      </c>
      <c r="AP835" s="71">
        <f t="shared" si="16"/>
        <v>0</v>
      </c>
      <c r="AQ835" s="70">
        <f>ifna(vlookup(AP835,'SKU Pricing'!A:B,Assumptions!$B$2,0)*AE835,0)</f>
        <v>0</v>
      </c>
      <c r="AR835" s="72">
        <v>0.0</v>
      </c>
    </row>
    <row r="836">
      <c r="A836" s="61" t="s">
        <v>977</v>
      </c>
      <c r="B836" s="62" t="str">
        <f>ifna(if(vlookup(A836,vOS!A:B,2,0)="","Unknown",vlookup(A836,vOS!A:B,2,0)),"Unknown")</f>
        <v>Other 4.x or later Linux (64-bit)</v>
      </c>
      <c r="C836" s="62">
        <f>vlookup(B836,'OS Study'!A:D,2,0)</f>
        <v>0</v>
      </c>
      <c r="D836" s="62" t="str">
        <f>vlookup(B836,'OS Study'!A:D,3,0)</f>
        <v>Linux</v>
      </c>
      <c r="E836" s="62" t="str">
        <f>vlookup(B836,'OS Study'!A:D,4,0)</f>
        <v>Other</v>
      </c>
      <c r="F836" s="62" t="str">
        <f>vlookup(B836,'OS Study'!A:E,5,0)</f>
        <v/>
      </c>
      <c r="G836" s="62">
        <f>IF(vlookup(A836,'RVtools V2.1'!A:J,4,0)="non",0,1)</f>
        <v>1</v>
      </c>
      <c r="H836" s="62">
        <f>if(vlookup(A836,'RVtools V2.1'!A:K,11,0)="kube",1,0)</f>
        <v>0</v>
      </c>
      <c r="I836" s="62">
        <f t="shared" si="5"/>
        <v>0</v>
      </c>
      <c r="J836" s="62">
        <f>ifna(vlookup(A836,'Infra Study'!A:Q,17,0),0)</f>
        <v>0</v>
      </c>
      <c r="K836" s="64">
        <f>IFERROR(__xludf.DUMMYFUNCTION("N(REGEXMATCH(VLOOKUP(A836, 'RVtools V2.1'!A:H, 8, 0), ""^Serveur de fichiers""))"),0.0)</f>
        <v>0</v>
      </c>
      <c r="L836" s="64">
        <f t="shared" si="6"/>
        <v>0</v>
      </c>
      <c r="M836" s="67" t="str">
        <f>ifna(vlookup(A836,'RVtools V2.1'!A:I,8,0),"N/A")</f>
        <v>KaliSIL -CST/ALP</v>
      </c>
      <c r="N836" s="64">
        <f>IFERROR(__xludf.DUMMYFUNCTION("IF(REGEXMATCH(M836, ""(?i)"" &amp; JOIN(""|"", SPLIT(""kalisil"", "" ""))), 1, 0)"),1.0)</f>
        <v>1</v>
      </c>
      <c r="O836" s="64" t="str">
        <f>vlookup(A836,'RVtools V2.1'!A:H,7,0)</f>
        <v>T1</v>
      </c>
      <c r="P836" s="64">
        <f>if(vlookup(A836,'RVtools V2.1'!A:H,5,0)="oui",1,0)</f>
        <v>1</v>
      </c>
      <c r="Q836" s="64">
        <f>ifna(vlookup(A836,vCPU!A:B,2,0),"Unknown")</f>
        <v>4</v>
      </c>
      <c r="R836" s="66">
        <f>ifna(vlookup(A836,vMemory!A:C,3,0),"Unknown")</f>
        <v>8</v>
      </c>
      <c r="S836" s="66">
        <f>ifna(vlookup(A836,vDisk!A:C,3,0),"Unknown")</f>
        <v>425</v>
      </c>
      <c r="T836" s="73" t="s">
        <v>10</v>
      </c>
      <c r="U836" s="67">
        <f t="shared" si="7"/>
        <v>0</v>
      </c>
      <c r="V836" s="68">
        <f>if(T836="Lift &amp; Shift Noprod",if( Y836=0,Assumptions!$B$5, Assumptions!$B$4),if(T836="Lift &amp; Shift Prod",if(AND(N836=1,O836="T1"),Assumptions!$B$6,Assumptions!$B$4),0))</f>
        <v>0</v>
      </c>
      <c r="W836" s="62">
        <f>if(V836&lt;&gt;0,if(Q836="Unknown", Assumptions!$B$42,If(Q836&gt;1,Q836,2)),0)</f>
        <v>0</v>
      </c>
      <c r="X836" s="69">
        <f>if(V836&lt;&gt;0,if(R836="Unknown", Assumptions!$B$43,R836),0)</f>
        <v>0</v>
      </c>
      <c r="Y836" s="68">
        <f t="shared" si="8"/>
        <v>0</v>
      </c>
      <c r="Z836" s="68">
        <f>if(V836&lt;&gt;0,if(  S836="Unknown", Assumptions!$B$44,S836),0)</f>
        <v>0</v>
      </c>
      <c r="AA836" s="68">
        <f>if(V836 ="N2",ifna(vlookup(W836&amp;"-"&amp;X836,'Ref. VM'!A:B,2,0),"Custom"),if(V836 ="E2" , ifna(vlookup(W836&amp;"-"&amp;X836,'Ref. VM'!D:E,2,0),"Custom"),if(V836="N2D",ifna(vlookup(W836&amp;"-"&amp;X836,'Ref. VM'!G:H,2,0),"Custom"),if(V836="N4",ifna(vlookup(W836&amp;"-"&amp;X836,'Ref. VM'!J:K,2,0),"Custom"),0))))</f>
        <v>0</v>
      </c>
      <c r="AB836" s="67">
        <f t="shared" si="9"/>
        <v>0</v>
      </c>
      <c r="AC836" s="67">
        <f t="shared" si="10"/>
        <v>0</v>
      </c>
      <c r="AD836" s="67">
        <f t="shared" si="11"/>
        <v>0</v>
      </c>
      <c r="AE836" s="69">
        <f>if(T836="Lift &amp; Shift Prod",730,if(T836="Lift &amp; Shift Noprod",Assumptions!$B$3,0))</f>
        <v>0</v>
      </c>
      <c r="AF836" s="70">
        <f>if( U836=0,0,if(Y836=0, ((vlookup(AB836,'SKU Pricing'!A:B,Assumptions!$B$2,0)*W836)+(vlookup(AC836,'SKU Pricing'!A:B,Assumptions!$B$2,0)*X836))*AE836,((vlookup(AB836,'SKU Pricing'!A:B,Assumptions!$B$2,0)*W836)+(vlookup(AC836,'SKU Pricing'!A:B,Assumptions!$B$2,0)*(W836*8))+(vlookup(AD836,'SKU Pricing'!A:B,Assumptions!$B$2,0)*(X836-(W836*8))))*AE836))</f>
        <v>0</v>
      </c>
      <c r="AG836" s="67">
        <f t="shared" si="12"/>
        <v>0</v>
      </c>
      <c r="AH836" s="70">
        <f>ifna(vlookup(AG836,'SKU Pricing'!A:B,Assumptions!$B$2,0)*W836*AE836,0)</f>
        <v>0</v>
      </c>
      <c r="AI836" s="62" t="str">
        <f t="shared" si="13"/>
        <v/>
      </c>
      <c r="AJ836" s="62" t="str">
        <f>if(V836&lt;&gt;0, if(T836="Lift &amp; Shift Noprod",Assumptions!$B$9,if(V836=Assumptions!$B$6,Assumptions!$B$10,if(P836=1,Assumptions!$B$8,Assumptions!$B$7))),"")</f>
        <v/>
      </c>
      <c r="AK836" s="69">
        <f t="shared" si="14"/>
        <v>0</v>
      </c>
      <c r="AL836" s="69">
        <f>if(AJ836="Hyperdisk Balanced",Assumptions!$B$11,0)</f>
        <v>0</v>
      </c>
      <c r="AM836" s="69">
        <f>if(AJ836="Hyperdisk Balanced",Assumptions!$B$12,0)</f>
        <v>0</v>
      </c>
      <c r="AN836" s="70">
        <f>if(AK836=0,0,if(AJ836="Hyperdisk Balanced",vlookup(AK836&amp;" provisioned space",'SKU Pricing'!A:B,Assumptions!$B$2,0)*Z836+vlookup(AK836&amp;" provisioned IOPS",'SKU Pricing'!A:B,Assumptions!$B$2,0)*AL836*730+vlookup(AK836&amp;" provisioned throughput",'SKU Pricing'!A:B,Assumptions!$B$2,0)*AM836*730,vlookup(AK836,'SKU Pricing'!A:B,Assumptions!$B$2,0)*Z836))</f>
        <v>0</v>
      </c>
      <c r="AO836" s="70">
        <f t="shared" si="15"/>
        <v>0</v>
      </c>
      <c r="AP836" s="71">
        <f t="shared" si="16"/>
        <v>0</v>
      </c>
      <c r="AQ836" s="70">
        <f>ifna(vlookup(AP836,'SKU Pricing'!A:B,Assumptions!$B$2,0)*AE836,0)</f>
        <v>0</v>
      </c>
      <c r="AR836" s="72">
        <v>0.0</v>
      </c>
    </row>
    <row r="837">
      <c r="A837" s="61" t="s">
        <v>978</v>
      </c>
      <c r="B837" s="62" t="str">
        <f>ifna(if(vlookup(A837,vOS!A:B,2,0)="","Unknown",vlookup(A837,vOS!A:B,2,0)),"Unknown")</f>
        <v>Unknown</v>
      </c>
      <c r="C837" s="62">
        <f>vlookup(B837,'OS Study'!A:D,2,0)</f>
        <v>0</v>
      </c>
      <c r="D837" s="62" t="str">
        <f>vlookup(B837,'OS Study'!A:D,3,0)</f>
        <v>Unknown</v>
      </c>
      <c r="E837" s="62" t="str">
        <f>vlookup(B837,'OS Study'!A:D,4,0)</f>
        <v>Unknown</v>
      </c>
      <c r="F837" s="63" t="str">
        <f>vlookup(B837,'OS Study'!A:E,5,0)</f>
        <v/>
      </c>
      <c r="G837" s="62">
        <f>IF(vlookup(A837,'RVtools V2.1'!A:J,4,0)="non",0,1)</f>
        <v>1</v>
      </c>
      <c r="H837" s="62">
        <f>if(vlookup(A837,'RVtools V2.1'!A:K,11,0)="kube",1,0)</f>
        <v>0</v>
      </c>
      <c r="I837" s="62">
        <f t="shared" si="5"/>
        <v>0</v>
      </c>
      <c r="J837" s="62">
        <f>ifna(vlookup(A837,'Infra Study'!A:Q,17,0),0)</f>
        <v>0</v>
      </c>
      <c r="K837" s="64">
        <f>IFERROR(__xludf.DUMMYFUNCTION("N(REGEXMATCH(VLOOKUP(A837, 'RVtools V2.1'!A:H, 8, 0), ""^Serveur de fichiers""))"),0.0)</f>
        <v>0</v>
      </c>
      <c r="L837" s="64">
        <f t="shared" si="6"/>
        <v>0</v>
      </c>
      <c r="M837" s="67" t="str">
        <f>ifna(vlookup(A837,'RVtools V2.1'!A:I,8,0),"N/A")</f>
        <v>KaliSIL -CST/Analyseo</v>
      </c>
      <c r="N837" s="64">
        <f>IFERROR(__xludf.DUMMYFUNCTION("IF(REGEXMATCH(M837, ""(?i)"" &amp; JOIN(""|"", SPLIT(""kalisil"", "" ""))), 1, 0)"),1.0)</f>
        <v>1</v>
      </c>
      <c r="O837" s="64" t="str">
        <f>vlookup(A837,'RVtools V2.1'!A:H,7,0)</f>
        <v>T3</v>
      </c>
      <c r="P837" s="64">
        <f>if(vlookup(A837,'RVtools V2.1'!A:H,5,0)="oui",1,0)</f>
        <v>1</v>
      </c>
      <c r="Q837" s="64">
        <f>ifna(vlookup(A837,vCPU!A:B,2,0),"Unknown")</f>
        <v>8</v>
      </c>
      <c r="R837" s="66">
        <f>ifna(vlookup(A837,vMemory!A:C,3,0),"Unknown")</f>
        <v>12</v>
      </c>
      <c r="S837" s="66">
        <f>ifna(vlookup(A837,vDisk!A:C,3,0),"Unknown")</f>
        <v>6846</v>
      </c>
      <c r="T837" s="73" t="s">
        <v>10</v>
      </c>
      <c r="U837" s="67">
        <f t="shared" si="7"/>
        <v>0</v>
      </c>
      <c r="V837" s="68">
        <f>if(T837="Lift &amp; Shift Noprod",if( Y837=0,Assumptions!$B$5, Assumptions!$B$4),if(T837="Lift &amp; Shift Prod",if(AND(N837=1,O837="T1"),Assumptions!$B$6,Assumptions!$B$4),0))</f>
        <v>0</v>
      </c>
      <c r="W837" s="62">
        <f>if(V837&lt;&gt;0,if(Q837="Unknown", Assumptions!$B$42,If(Q837&gt;1,Q837,2)),0)</f>
        <v>0</v>
      </c>
      <c r="X837" s="69">
        <f>if(V837&lt;&gt;0,if(R837="Unknown", Assumptions!$B$43,R837),0)</f>
        <v>0</v>
      </c>
      <c r="Y837" s="68">
        <f t="shared" si="8"/>
        <v>0</v>
      </c>
      <c r="Z837" s="68">
        <f>if(V837&lt;&gt;0,if(  S837="Unknown", Assumptions!$B$44,S837),0)</f>
        <v>0</v>
      </c>
      <c r="AA837" s="68">
        <f>if(V837 ="N2",ifna(vlookup(W837&amp;"-"&amp;X837,'Ref. VM'!A:B,2,0),"Custom"),if(V837 ="E2" , ifna(vlookup(W837&amp;"-"&amp;X837,'Ref. VM'!D:E,2,0),"Custom"),if(V837="N2D",ifna(vlookup(W837&amp;"-"&amp;X837,'Ref. VM'!G:H,2,0),"Custom"),if(V837="N4",ifna(vlookup(W837&amp;"-"&amp;X837,'Ref. VM'!J:K,2,0),"Custom"),0))))</f>
        <v>0</v>
      </c>
      <c r="AB837" s="67">
        <f t="shared" si="9"/>
        <v>0</v>
      </c>
      <c r="AC837" s="67">
        <f t="shared" si="10"/>
        <v>0</v>
      </c>
      <c r="AD837" s="67">
        <f t="shared" si="11"/>
        <v>0</v>
      </c>
      <c r="AE837" s="69">
        <f>if(T837="Lift &amp; Shift Prod",730,if(T837="Lift &amp; Shift Noprod",Assumptions!$B$3,0))</f>
        <v>0</v>
      </c>
      <c r="AF837" s="70">
        <f>if( U837=0,0,if(Y837=0, ((vlookup(AB837,'SKU Pricing'!A:B,Assumptions!$B$2,0)*W837)+(vlookup(AC837,'SKU Pricing'!A:B,Assumptions!$B$2,0)*X837))*AE837,((vlookup(AB837,'SKU Pricing'!A:B,Assumptions!$B$2,0)*W837)+(vlookup(AC837,'SKU Pricing'!A:B,Assumptions!$B$2,0)*(W837*8))+(vlookup(AD837,'SKU Pricing'!A:B,Assumptions!$B$2,0)*(X837-(W837*8))))*AE837))</f>
        <v>0</v>
      </c>
      <c r="AG837" s="67">
        <f t="shared" si="12"/>
        <v>0</v>
      </c>
      <c r="AH837" s="70">
        <f>ifna(vlookup(AG837,'SKU Pricing'!A:B,Assumptions!$B$2,0)*W837*AE837,0)</f>
        <v>0</v>
      </c>
      <c r="AI837" s="62" t="str">
        <f t="shared" si="13"/>
        <v/>
      </c>
      <c r="AJ837" s="62" t="str">
        <f>if(V837&lt;&gt;0, if(T837="Lift &amp; Shift Noprod",Assumptions!$B$9,if(V837=Assumptions!$B$6,Assumptions!$B$10,if(P837=1,Assumptions!$B$8,Assumptions!$B$7))),"")</f>
        <v/>
      </c>
      <c r="AK837" s="69">
        <f t="shared" si="14"/>
        <v>0</v>
      </c>
      <c r="AL837" s="69">
        <f>if(AJ837="Hyperdisk Balanced",Assumptions!$B$11,0)</f>
        <v>0</v>
      </c>
      <c r="AM837" s="69">
        <f>if(AJ837="Hyperdisk Balanced",Assumptions!$B$12,0)</f>
        <v>0</v>
      </c>
      <c r="AN837" s="70">
        <f>if(AK837=0,0,if(AJ837="Hyperdisk Balanced",vlookup(AK837&amp;" provisioned space",'SKU Pricing'!A:B,Assumptions!$B$2,0)*Z837+vlookup(AK837&amp;" provisioned IOPS",'SKU Pricing'!A:B,Assumptions!$B$2,0)*AL837*730+vlookup(AK837&amp;" provisioned throughput",'SKU Pricing'!A:B,Assumptions!$B$2,0)*AM837*730,vlookup(AK837,'SKU Pricing'!A:B,Assumptions!$B$2,0)*Z837))</f>
        <v>0</v>
      </c>
      <c r="AO837" s="70">
        <f t="shared" si="15"/>
        <v>0</v>
      </c>
      <c r="AP837" s="71">
        <f t="shared" si="16"/>
        <v>0</v>
      </c>
      <c r="AQ837" s="70">
        <f>ifna(vlookup(AP837,'SKU Pricing'!A:B,Assumptions!$B$2,0)*AE837,0)</f>
        <v>0</v>
      </c>
      <c r="AR837" s="72">
        <v>0.0</v>
      </c>
    </row>
    <row r="838">
      <c r="A838" s="61" t="s">
        <v>979</v>
      </c>
      <c r="B838" s="62" t="str">
        <f>ifna(if(vlookup(A838,vOS!A:B,2,0)="","Unknown",vlookup(A838,vOS!A:B,2,0)),"Unknown")</f>
        <v>Debian GNU/Linux 10 (64-bit)</v>
      </c>
      <c r="C838" s="62">
        <f>vlookup(B838,'OS Study'!A:D,2,0)</f>
        <v>0</v>
      </c>
      <c r="D838" s="62" t="str">
        <f>vlookup(B838,'OS Study'!A:D,3,0)</f>
        <v>Linux</v>
      </c>
      <c r="E838" s="62" t="str">
        <f>vlookup(B838,'OS Study'!A:D,4,0)</f>
        <v>Debian</v>
      </c>
      <c r="F838" s="63" t="str">
        <f>vlookup(B838,'OS Study'!A:E,5,0)</f>
        <v>10</v>
      </c>
      <c r="G838" s="62">
        <f>IF(vlookup(A838,'RVtools V2.1'!A:J,4,0)="non",0,1)</f>
        <v>1</v>
      </c>
      <c r="H838" s="62">
        <f>if(vlookup(A838,'RVtools V2.1'!A:K,11,0)="kube",1,0)</f>
        <v>0</v>
      </c>
      <c r="I838" s="62">
        <f t="shared" si="5"/>
        <v>0</v>
      </c>
      <c r="J838" s="62">
        <f>ifna(vlookup(A838,'Infra Study'!A:Q,17,0),0)</f>
        <v>0</v>
      </c>
      <c r="K838" s="64">
        <f>IFERROR(__xludf.DUMMYFUNCTION("N(REGEXMATCH(VLOOKUP(A838, 'RVtools V2.1'!A:H, 8, 0), ""^Serveur de fichiers""))"),0.0)</f>
        <v>0</v>
      </c>
      <c r="L838" s="64">
        <f t="shared" si="6"/>
        <v>0</v>
      </c>
      <c r="M838" s="67" t="str">
        <f>ifna(vlookup(A838,'RVtools V2.1'!A:I,8,0),"N/A")</f>
        <v>KaliSIL -CST/BFC</v>
      </c>
      <c r="N838" s="64">
        <f>IFERROR(__xludf.DUMMYFUNCTION("IF(REGEXMATCH(M838, ""(?i)"" &amp; JOIN(""|"", SPLIT(""kalisil"", "" ""))), 1, 0)"),1.0)</f>
        <v>1</v>
      </c>
      <c r="O838" s="64" t="str">
        <f>vlookup(A838,'RVtools V2.1'!A:H,7,0)</f>
        <v>T3</v>
      </c>
      <c r="P838" s="64">
        <f>if(vlookup(A838,'RVtools V2.1'!A:H,5,0)="oui",1,0)</f>
        <v>1</v>
      </c>
      <c r="Q838" s="64">
        <f>ifna(vlookup(A838,vCPU!A:B,2,0),"Unknown")</f>
        <v>12</v>
      </c>
      <c r="R838" s="66">
        <f>ifna(vlookup(A838,vMemory!A:C,3,0),"Unknown")</f>
        <v>120</v>
      </c>
      <c r="S838" s="66">
        <f>ifna(vlookup(A838,vDisk!A:C,3,0),"Unknown")</f>
        <v>1696</v>
      </c>
      <c r="T838" s="73" t="s">
        <v>10</v>
      </c>
      <c r="U838" s="67">
        <f t="shared" si="7"/>
        <v>0</v>
      </c>
      <c r="V838" s="68">
        <f>if(T838="Lift &amp; Shift Noprod",if( Y838=0,Assumptions!$B$5, Assumptions!$B$4),if(T838="Lift &amp; Shift Prod",if(AND(N838=1,O838="T1"),Assumptions!$B$6,Assumptions!$B$4),0))</f>
        <v>0</v>
      </c>
      <c r="W838" s="62">
        <f>if(V838&lt;&gt;0,if(Q838="Unknown", Assumptions!$B$42,If(Q838&gt;1,Q838,2)),0)</f>
        <v>0</v>
      </c>
      <c r="X838" s="69">
        <f>if(V838&lt;&gt;0,if(R838="Unknown", Assumptions!$B$43,R838),0)</f>
        <v>0</v>
      </c>
      <c r="Y838" s="68">
        <f t="shared" si="8"/>
        <v>0</v>
      </c>
      <c r="Z838" s="68">
        <f>if(V838&lt;&gt;0,if(  S838="Unknown", Assumptions!$B$44,S838),0)</f>
        <v>0</v>
      </c>
      <c r="AA838" s="68">
        <f>if(V838 ="N2",ifna(vlookup(W838&amp;"-"&amp;X838,'Ref. VM'!A:B,2,0),"Custom"),if(V838 ="E2" , ifna(vlookup(W838&amp;"-"&amp;X838,'Ref. VM'!D:E,2,0),"Custom"),if(V838="N2D",ifna(vlookup(W838&amp;"-"&amp;X838,'Ref. VM'!G:H,2,0),"Custom"),if(V838="N4",ifna(vlookup(W838&amp;"-"&amp;X838,'Ref. VM'!J:K,2,0),"Custom"),0))))</f>
        <v>0</v>
      </c>
      <c r="AB838" s="67">
        <f t="shared" si="9"/>
        <v>0</v>
      </c>
      <c r="AC838" s="67">
        <f t="shared" si="10"/>
        <v>0</v>
      </c>
      <c r="AD838" s="67">
        <f t="shared" si="11"/>
        <v>0</v>
      </c>
      <c r="AE838" s="69">
        <f>if(T838="Lift &amp; Shift Prod",730,if(T838="Lift &amp; Shift Noprod",Assumptions!$B$3,0))</f>
        <v>0</v>
      </c>
      <c r="AF838" s="70">
        <f>if( U838=0,0,if(Y838=0, ((vlookup(AB838,'SKU Pricing'!A:B,Assumptions!$B$2,0)*W838)+(vlookup(AC838,'SKU Pricing'!A:B,Assumptions!$B$2,0)*X838))*AE838,((vlookup(AB838,'SKU Pricing'!A:B,Assumptions!$B$2,0)*W838)+(vlookup(AC838,'SKU Pricing'!A:B,Assumptions!$B$2,0)*(W838*8))+(vlookup(AD838,'SKU Pricing'!A:B,Assumptions!$B$2,0)*(X838-(W838*8))))*AE838))</f>
        <v>0</v>
      </c>
      <c r="AG838" s="67">
        <f t="shared" si="12"/>
        <v>0</v>
      </c>
      <c r="AH838" s="70">
        <f>ifna(vlookup(AG838,'SKU Pricing'!A:B,Assumptions!$B$2,0)*W838*AE838,0)</f>
        <v>0</v>
      </c>
      <c r="AI838" s="62" t="str">
        <f t="shared" si="13"/>
        <v/>
      </c>
      <c r="AJ838" s="62" t="str">
        <f>if(V838&lt;&gt;0, if(T838="Lift &amp; Shift Noprod",Assumptions!$B$9,if(V838=Assumptions!$B$6,Assumptions!$B$10,if(P838=1,Assumptions!$B$8,Assumptions!$B$7))),"")</f>
        <v/>
      </c>
      <c r="AK838" s="69">
        <f t="shared" si="14"/>
        <v>0</v>
      </c>
      <c r="AL838" s="69">
        <f>if(AJ838="Hyperdisk Balanced",Assumptions!$B$11,0)</f>
        <v>0</v>
      </c>
      <c r="AM838" s="69">
        <f>if(AJ838="Hyperdisk Balanced",Assumptions!$B$12,0)</f>
        <v>0</v>
      </c>
      <c r="AN838" s="70">
        <f>if(AK838=0,0,if(AJ838="Hyperdisk Balanced",vlookup(AK838&amp;" provisioned space",'SKU Pricing'!A:B,Assumptions!$B$2,0)*Z838+vlookup(AK838&amp;" provisioned IOPS",'SKU Pricing'!A:B,Assumptions!$B$2,0)*AL838*730+vlookup(AK838&amp;" provisioned throughput",'SKU Pricing'!A:B,Assumptions!$B$2,0)*AM838*730,vlookup(AK838,'SKU Pricing'!A:B,Assumptions!$B$2,0)*Z838))</f>
        <v>0</v>
      </c>
      <c r="AO838" s="70">
        <f t="shared" si="15"/>
        <v>0</v>
      </c>
      <c r="AP838" s="71">
        <f t="shared" si="16"/>
        <v>0</v>
      </c>
      <c r="AQ838" s="70">
        <f>ifna(vlookup(AP838,'SKU Pricing'!A:B,Assumptions!$B$2,0)*AE838,0)</f>
        <v>0</v>
      </c>
      <c r="AR838" s="72">
        <v>0.0</v>
      </c>
    </row>
    <row r="839">
      <c r="A839" s="61" t="s">
        <v>980</v>
      </c>
      <c r="B839" s="62" t="str">
        <f>ifna(if(vlookup(A839,vOS!A:B,2,0)="","Unknown",vlookup(A839,vOS!A:B,2,0)),"Unknown")</f>
        <v>Debian GNU/Linux 10 (64-bit)</v>
      </c>
      <c r="C839" s="62">
        <f>vlookup(B839,'OS Study'!A:D,2,0)</f>
        <v>0</v>
      </c>
      <c r="D839" s="62" t="str">
        <f>vlookup(B839,'OS Study'!A:D,3,0)</f>
        <v>Linux</v>
      </c>
      <c r="E839" s="62" t="str">
        <f>vlookup(B839,'OS Study'!A:D,4,0)</f>
        <v>Debian</v>
      </c>
      <c r="F839" s="63" t="str">
        <f>vlookup(B839,'OS Study'!A:E,5,0)</f>
        <v>10</v>
      </c>
      <c r="G839" s="62">
        <f>IF(vlookup(A839,'RVtools V2.1'!A:J,4,0)="non",0,1)</f>
        <v>1</v>
      </c>
      <c r="H839" s="62">
        <f>if(vlookup(A839,'RVtools V2.1'!A:K,11,0)="kube",1,0)</f>
        <v>0</v>
      </c>
      <c r="I839" s="62">
        <f t="shared" si="5"/>
        <v>0</v>
      </c>
      <c r="J839" s="62">
        <f>ifna(vlookup(A839,'Infra Study'!A:Q,17,0),0)</f>
        <v>0</v>
      </c>
      <c r="K839" s="64">
        <f>IFERROR(__xludf.DUMMYFUNCTION("N(REGEXMATCH(VLOOKUP(A839, 'RVtools V2.1'!A:H, 8, 0), ""^Serveur de fichiers""))"),0.0)</f>
        <v>0</v>
      </c>
      <c r="L839" s="64">
        <f t="shared" si="6"/>
        <v>0</v>
      </c>
      <c r="M839" s="67" t="str">
        <f>ifna(vlookup(A839,'RVtools V2.1'!A:I,8,0),"N/A")</f>
        <v>KaliSIL -CST/BFC</v>
      </c>
      <c r="N839" s="64">
        <f>IFERROR(__xludf.DUMMYFUNCTION("IF(REGEXMATCH(M839, ""(?i)"" &amp; JOIN(""|"", SPLIT(""kalisil"", "" ""))), 1, 0)"),1.0)</f>
        <v>1</v>
      </c>
      <c r="O839" s="64" t="str">
        <f>vlookup(A839,'RVtools V2.1'!A:H,7,0)</f>
        <v>T3</v>
      </c>
      <c r="P839" s="64">
        <f>if(vlookup(A839,'RVtools V2.1'!A:H,5,0)="oui",1,0)</f>
        <v>1</v>
      </c>
      <c r="Q839" s="64">
        <f>ifna(vlookup(A839,vCPU!A:B,2,0),"Unknown")</f>
        <v>16</v>
      </c>
      <c r="R839" s="66">
        <f>ifna(vlookup(A839,vMemory!A:C,3,0),"Unknown")</f>
        <v>48</v>
      </c>
      <c r="S839" s="66">
        <f>ifna(vlookup(A839,vDisk!A:C,3,0),"Unknown")</f>
        <v>12953</v>
      </c>
      <c r="T839" s="73" t="s">
        <v>10</v>
      </c>
      <c r="U839" s="67">
        <f t="shared" si="7"/>
        <v>0</v>
      </c>
      <c r="V839" s="68">
        <f>if(T839="Lift &amp; Shift Noprod",if( Y839=0,Assumptions!$B$5, Assumptions!$B$4),if(T839="Lift &amp; Shift Prod",if(AND(N839=1,O839="T1"),Assumptions!$B$6,Assumptions!$B$4),0))</f>
        <v>0</v>
      </c>
      <c r="W839" s="62">
        <f>if(V839&lt;&gt;0,if(Q839="Unknown", Assumptions!$B$42,If(Q839&gt;1,Q839,2)),0)</f>
        <v>0</v>
      </c>
      <c r="X839" s="69">
        <f>if(V839&lt;&gt;0,if(R839="Unknown", Assumptions!$B$43,R839),0)</f>
        <v>0</v>
      </c>
      <c r="Y839" s="68">
        <f t="shared" si="8"/>
        <v>0</v>
      </c>
      <c r="Z839" s="68">
        <f>if(V839&lt;&gt;0,if(  S839="Unknown", Assumptions!$B$44,S839),0)</f>
        <v>0</v>
      </c>
      <c r="AA839" s="68">
        <f>if(V839 ="N2",ifna(vlookup(W839&amp;"-"&amp;X839,'Ref. VM'!A:B,2,0),"Custom"),if(V839 ="E2" , ifna(vlookup(W839&amp;"-"&amp;X839,'Ref. VM'!D:E,2,0),"Custom"),if(V839="N2D",ifna(vlookup(W839&amp;"-"&amp;X839,'Ref. VM'!G:H,2,0),"Custom"),if(V839="N4",ifna(vlookup(W839&amp;"-"&amp;X839,'Ref. VM'!J:K,2,0),"Custom"),0))))</f>
        <v>0</v>
      </c>
      <c r="AB839" s="67">
        <f t="shared" si="9"/>
        <v>0</v>
      </c>
      <c r="AC839" s="67">
        <f t="shared" si="10"/>
        <v>0</v>
      </c>
      <c r="AD839" s="67">
        <f t="shared" si="11"/>
        <v>0</v>
      </c>
      <c r="AE839" s="69">
        <f>if(T839="Lift &amp; Shift Prod",730,if(T839="Lift &amp; Shift Noprod",Assumptions!$B$3,0))</f>
        <v>0</v>
      </c>
      <c r="AF839" s="70">
        <f>if( U839=0,0,if(Y839=0, ((vlookup(AB839,'SKU Pricing'!A:B,Assumptions!$B$2,0)*W839)+(vlookup(AC839,'SKU Pricing'!A:B,Assumptions!$B$2,0)*X839))*AE839,((vlookup(AB839,'SKU Pricing'!A:B,Assumptions!$B$2,0)*W839)+(vlookup(AC839,'SKU Pricing'!A:B,Assumptions!$B$2,0)*(W839*8))+(vlookup(AD839,'SKU Pricing'!A:B,Assumptions!$B$2,0)*(X839-(W839*8))))*AE839))</f>
        <v>0</v>
      </c>
      <c r="AG839" s="67">
        <f t="shared" si="12"/>
        <v>0</v>
      </c>
      <c r="AH839" s="70">
        <f>ifna(vlookup(AG839,'SKU Pricing'!A:B,Assumptions!$B$2,0)*W839*AE839,0)</f>
        <v>0</v>
      </c>
      <c r="AI839" s="62" t="str">
        <f t="shared" si="13"/>
        <v/>
      </c>
      <c r="AJ839" s="62" t="str">
        <f>if(V839&lt;&gt;0, if(T839="Lift &amp; Shift Noprod",Assumptions!$B$9,if(V839=Assumptions!$B$6,Assumptions!$B$10,if(P839=1,Assumptions!$B$8,Assumptions!$B$7))),"")</f>
        <v/>
      </c>
      <c r="AK839" s="69">
        <f t="shared" si="14"/>
        <v>0</v>
      </c>
      <c r="AL839" s="69">
        <f>if(AJ839="Hyperdisk Balanced",Assumptions!$B$11,0)</f>
        <v>0</v>
      </c>
      <c r="AM839" s="69">
        <f>if(AJ839="Hyperdisk Balanced",Assumptions!$B$12,0)</f>
        <v>0</v>
      </c>
      <c r="AN839" s="70">
        <f>if(AK839=0,0,if(AJ839="Hyperdisk Balanced",vlookup(AK839&amp;" provisioned space",'SKU Pricing'!A:B,Assumptions!$B$2,0)*Z839+vlookup(AK839&amp;" provisioned IOPS",'SKU Pricing'!A:B,Assumptions!$B$2,0)*AL839*730+vlookup(AK839&amp;" provisioned throughput",'SKU Pricing'!A:B,Assumptions!$B$2,0)*AM839*730,vlookup(AK839,'SKU Pricing'!A:B,Assumptions!$B$2,0)*Z839))</f>
        <v>0</v>
      </c>
      <c r="AO839" s="70">
        <f t="shared" si="15"/>
        <v>0</v>
      </c>
      <c r="AP839" s="71">
        <f t="shared" si="16"/>
        <v>0</v>
      </c>
      <c r="AQ839" s="70">
        <f>ifna(vlookup(AP839,'SKU Pricing'!A:B,Assumptions!$B$2,0)*AE839,0)</f>
        <v>0</v>
      </c>
      <c r="AR839" s="72">
        <v>0.0</v>
      </c>
    </row>
    <row r="840">
      <c r="A840" s="61" t="s">
        <v>981</v>
      </c>
      <c r="B840" s="62" t="str">
        <f>ifna(if(vlookup(A840,vOS!A:B,2,0)="","Unknown",vlookup(A840,vOS!A:B,2,0)),"Unknown")</f>
        <v>Debian GNU/Linux 10 (64-bit)</v>
      </c>
      <c r="C840" s="62">
        <f>vlookup(B840,'OS Study'!A:D,2,0)</f>
        <v>0</v>
      </c>
      <c r="D840" s="62" t="str">
        <f>vlookup(B840,'OS Study'!A:D,3,0)</f>
        <v>Linux</v>
      </c>
      <c r="E840" s="62" t="str">
        <f>vlookup(B840,'OS Study'!A:D,4,0)</f>
        <v>Debian</v>
      </c>
      <c r="F840" s="63" t="str">
        <f>vlookup(B840,'OS Study'!A:E,5,0)</f>
        <v>10</v>
      </c>
      <c r="G840" s="62">
        <f>IF(vlookup(A840,'RVtools V2.1'!A:J,4,0)="non",0,1)</f>
        <v>1</v>
      </c>
      <c r="H840" s="62">
        <f>if(vlookup(A840,'RVtools V2.1'!A:K,11,0)="kube",1,0)</f>
        <v>0</v>
      </c>
      <c r="I840" s="62">
        <f t="shared" si="5"/>
        <v>0</v>
      </c>
      <c r="J840" s="62">
        <f>ifna(vlookup(A840,'Infra Study'!A:Q,17,0),0)</f>
        <v>0</v>
      </c>
      <c r="K840" s="64">
        <f>IFERROR(__xludf.DUMMYFUNCTION("N(REGEXMATCH(VLOOKUP(A840, 'RVtools V2.1'!A:H, 8, 0), ""^Serveur de fichiers""))"),0.0)</f>
        <v>0</v>
      </c>
      <c r="L840" s="64">
        <f t="shared" si="6"/>
        <v>0</v>
      </c>
      <c r="M840" s="67" t="str">
        <f>ifna(vlookup(A840,'RVtools V2.1'!A:I,8,0),"N/A")</f>
        <v>KaliSIL -CST/BFC</v>
      </c>
      <c r="N840" s="64">
        <f>IFERROR(__xludf.DUMMYFUNCTION("IF(REGEXMATCH(M840, ""(?i)"" &amp; JOIN(""|"", SPLIT(""kalisil"", "" ""))), 1, 0)"),1.0)</f>
        <v>1</v>
      </c>
      <c r="O840" s="64" t="str">
        <f>vlookup(A840,'RVtools V2.1'!A:H,7,0)</f>
        <v>N/A</v>
      </c>
      <c r="P840" s="64">
        <f>if(vlookup(A840,'RVtools V2.1'!A:H,5,0)="oui",1,0)</f>
        <v>0</v>
      </c>
      <c r="Q840" s="64">
        <f>ifna(vlookup(A840,vCPU!A:B,2,0),"Unknown")</f>
        <v>12</v>
      </c>
      <c r="R840" s="66">
        <f>ifna(vlookup(A840,vMemory!A:C,3,0),"Unknown")</f>
        <v>8</v>
      </c>
      <c r="S840" s="66">
        <f>ifna(vlookup(A840,vDisk!A:C,3,0),"Unknown")</f>
        <v>20</v>
      </c>
      <c r="T840" s="73" t="s">
        <v>10</v>
      </c>
      <c r="U840" s="67">
        <f t="shared" si="7"/>
        <v>0</v>
      </c>
      <c r="V840" s="68">
        <f>if(T840="Lift &amp; Shift Noprod",if( Y840=0,Assumptions!$B$5, Assumptions!$B$4),if(T840="Lift &amp; Shift Prod",if(AND(N840=1,O840="T1"),Assumptions!$B$6,Assumptions!$B$4),0))</f>
        <v>0</v>
      </c>
      <c r="W840" s="62">
        <f>if(V840&lt;&gt;0,if(Q840="Unknown", Assumptions!$B$42,If(Q840&gt;1,Q840,2)),0)</f>
        <v>0</v>
      </c>
      <c r="X840" s="69">
        <f>if(V840&lt;&gt;0,if(R840="Unknown", Assumptions!$B$43,R840),0)</f>
        <v>0</v>
      </c>
      <c r="Y840" s="68">
        <f t="shared" si="8"/>
        <v>0</v>
      </c>
      <c r="Z840" s="68">
        <f>if(V840&lt;&gt;0,if(  S840="Unknown", Assumptions!$B$44,S840),0)</f>
        <v>0</v>
      </c>
      <c r="AA840" s="68">
        <f>if(V840 ="N2",ifna(vlookup(W840&amp;"-"&amp;X840,'Ref. VM'!A:B,2,0),"Custom"),if(V840 ="E2" , ifna(vlookup(W840&amp;"-"&amp;X840,'Ref. VM'!D:E,2,0),"Custom"),if(V840="N2D",ifna(vlookup(W840&amp;"-"&amp;X840,'Ref. VM'!G:H,2,0),"Custom"),if(V840="N4",ifna(vlookup(W840&amp;"-"&amp;X840,'Ref. VM'!J:K,2,0),"Custom"),0))))</f>
        <v>0</v>
      </c>
      <c r="AB840" s="67">
        <f t="shared" si="9"/>
        <v>0</v>
      </c>
      <c r="AC840" s="67">
        <f t="shared" si="10"/>
        <v>0</v>
      </c>
      <c r="AD840" s="67">
        <f t="shared" si="11"/>
        <v>0</v>
      </c>
      <c r="AE840" s="69">
        <f>if(T840="Lift &amp; Shift Prod",730,if(T840="Lift &amp; Shift Noprod",Assumptions!$B$3,0))</f>
        <v>0</v>
      </c>
      <c r="AF840" s="70">
        <f>if( U840=0,0,if(Y840=0, ((vlookup(AB840,'SKU Pricing'!A:B,Assumptions!$B$2,0)*W840)+(vlookup(AC840,'SKU Pricing'!A:B,Assumptions!$B$2,0)*X840))*AE840,((vlookup(AB840,'SKU Pricing'!A:B,Assumptions!$B$2,0)*W840)+(vlookup(AC840,'SKU Pricing'!A:B,Assumptions!$B$2,0)*(W840*8))+(vlookup(AD840,'SKU Pricing'!A:B,Assumptions!$B$2,0)*(X840-(W840*8))))*AE840))</f>
        <v>0</v>
      </c>
      <c r="AG840" s="67">
        <f t="shared" si="12"/>
        <v>0</v>
      </c>
      <c r="AH840" s="70">
        <f>ifna(vlookup(AG840,'SKU Pricing'!A:B,Assumptions!$B$2,0)*W840*AE840,0)</f>
        <v>0</v>
      </c>
      <c r="AI840" s="62" t="str">
        <f t="shared" si="13"/>
        <v/>
      </c>
      <c r="AJ840" s="62" t="str">
        <f>if(V840&lt;&gt;0, if(T840="Lift &amp; Shift Noprod",Assumptions!$B$9,if(V840=Assumptions!$B$6,Assumptions!$B$10,if(P840=1,Assumptions!$B$8,Assumptions!$B$7))),"")</f>
        <v/>
      </c>
      <c r="AK840" s="69">
        <f t="shared" si="14"/>
        <v>0</v>
      </c>
      <c r="AL840" s="69">
        <f>if(AJ840="Hyperdisk Balanced",Assumptions!$B$11,0)</f>
        <v>0</v>
      </c>
      <c r="AM840" s="69">
        <f>if(AJ840="Hyperdisk Balanced",Assumptions!$B$12,0)</f>
        <v>0</v>
      </c>
      <c r="AN840" s="70">
        <f>if(AK840=0,0,if(AJ840="Hyperdisk Balanced",vlookup(AK840&amp;" provisioned space",'SKU Pricing'!A:B,Assumptions!$B$2,0)*Z840+vlookup(AK840&amp;" provisioned IOPS",'SKU Pricing'!A:B,Assumptions!$B$2,0)*AL840*730+vlookup(AK840&amp;" provisioned throughput",'SKU Pricing'!A:B,Assumptions!$B$2,0)*AM840*730,vlookup(AK840,'SKU Pricing'!A:B,Assumptions!$B$2,0)*Z840))</f>
        <v>0</v>
      </c>
      <c r="AO840" s="70">
        <f t="shared" si="15"/>
        <v>0</v>
      </c>
      <c r="AP840" s="71">
        <f t="shared" si="16"/>
        <v>0</v>
      </c>
      <c r="AQ840" s="70">
        <f>ifna(vlookup(AP840,'SKU Pricing'!A:B,Assumptions!$B$2,0)*AE840,0)</f>
        <v>0</v>
      </c>
      <c r="AR840" s="72">
        <v>0.0</v>
      </c>
    </row>
    <row r="841">
      <c r="A841" s="61" t="s">
        <v>982</v>
      </c>
      <c r="B841" s="62" t="str">
        <f>ifna(if(vlookup(A841,vOS!A:B,2,0)="","Unknown",vlookup(A841,vOS!A:B,2,0)),"Unknown")</f>
        <v>Debian GNU/Linux 10 (64-bit)</v>
      </c>
      <c r="C841" s="62">
        <f>vlookup(B841,'OS Study'!A:D,2,0)</f>
        <v>0</v>
      </c>
      <c r="D841" s="62" t="str">
        <f>vlookup(B841,'OS Study'!A:D,3,0)</f>
        <v>Linux</v>
      </c>
      <c r="E841" s="62" t="str">
        <f>vlookup(B841,'OS Study'!A:D,4,0)</f>
        <v>Debian</v>
      </c>
      <c r="F841" s="63" t="str">
        <f>vlookup(B841,'OS Study'!A:E,5,0)</f>
        <v>10</v>
      </c>
      <c r="G841" s="62">
        <f>IF(vlookup(A841,'RVtools V2.1'!A:J,4,0)="non",0,1)</f>
        <v>1</v>
      </c>
      <c r="H841" s="62">
        <f>if(vlookup(A841,'RVtools V2.1'!A:K,11,0)="kube",1,0)</f>
        <v>0</v>
      </c>
      <c r="I841" s="62">
        <f t="shared" si="5"/>
        <v>0</v>
      </c>
      <c r="J841" s="62">
        <f>ifna(vlookup(A841,'Infra Study'!A:Q,17,0),0)</f>
        <v>0</v>
      </c>
      <c r="K841" s="64">
        <f>IFERROR(__xludf.DUMMYFUNCTION("N(REGEXMATCH(VLOOKUP(A841, 'RVtools V2.1'!A:H, 8, 0), ""^Serveur de fichiers""))"),0.0)</f>
        <v>0</v>
      </c>
      <c r="L841" s="64">
        <f t="shared" si="6"/>
        <v>0</v>
      </c>
      <c r="M841" s="67" t="str">
        <f>ifna(vlookup(A841,'RVtools V2.1'!A:I,8,0),"N/A")</f>
        <v>KaliSIL -CST/BFC</v>
      </c>
      <c r="N841" s="64">
        <f>IFERROR(__xludf.DUMMYFUNCTION("IF(REGEXMATCH(M841, ""(?i)"" &amp; JOIN(""|"", SPLIT(""kalisil"", "" ""))), 1, 0)"),1.0)</f>
        <v>1</v>
      </c>
      <c r="O841" s="64" t="str">
        <f>vlookup(A841,'RVtools V2.1'!A:H,7,0)</f>
        <v>T1</v>
      </c>
      <c r="P841" s="64">
        <f>if(vlookup(A841,'RVtools V2.1'!A:H,5,0)="oui",1,0)</f>
        <v>1</v>
      </c>
      <c r="Q841" s="64">
        <f>ifna(vlookup(A841,vCPU!A:B,2,0),"Unknown")</f>
        <v>12</v>
      </c>
      <c r="R841" s="66">
        <f>ifna(vlookup(A841,vMemory!A:C,3,0),"Unknown")</f>
        <v>80</v>
      </c>
      <c r="S841" s="66">
        <f>ifna(vlookup(A841,vDisk!A:C,3,0),"Unknown")</f>
        <v>947</v>
      </c>
      <c r="T841" s="73" t="s">
        <v>10</v>
      </c>
      <c r="U841" s="67">
        <f t="shared" si="7"/>
        <v>0</v>
      </c>
      <c r="V841" s="68">
        <f>if(T841="Lift &amp; Shift Noprod",if( Y841=0,Assumptions!$B$5, Assumptions!$B$4),if(T841="Lift &amp; Shift Prod",if(AND(N841=1,O841="T1"),Assumptions!$B$6,Assumptions!$B$4),0))</f>
        <v>0</v>
      </c>
      <c r="W841" s="62">
        <f>if(V841&lt;&gt;0,if(Q841="Unknown", Assumptions!$B$42,If(Q841&gt;1,Q841,2)),0)</f>
        <v>0</v>
      </c>
      <c r="X841" s="69">
        <f>if(V841&lt;&gt;0,if(R841="Unknown", Assumptions!$B$43,R841),0)</f>
        <v>0</v>
      </c>
      <c r="Y841" s="68">
        <f t="shared" si="8"/>
        <v>0</v>
      </c>
      <c r="Z841" s="68">
        <f>if(V841&lt;&gt;0,if(  S841="Unknown", Assumptions!$B$44,S841),0)</f>
        <v>0</v>
      </c>
      <c r="AA841" s="68">
        <f>if(V841 ="N2",ifna(vlookup(W841&amp;"-"&amp;X841,'Ref. VM'!A:B,2,0),"Custom"),if(V841 ="E2" , ifna(vlookup(W841&amp;"-"&amp;X841,'Ref. VM'!D:E,2,0),"Custom"),if(V841="N2D",ifna(vlookup(W841&amp;"-"&amp;X841,'Ref. VM'!G:H,2,0),"Custom"),if(V841="N4",ifna(vlookup(W841&amp;"-"&amp;X841,'Ref. VM'!J:K,2,0),"Custom"),0))))</f>
        <v>0</v>
      </c>
      <c r="AB841" s="67">
        <f t="shared" si="9"/>
        <v>0</v>
      </c>
      <c r="AC841" s="67">
        <f t="shared" si="10"/>
        <v>0</v>
      </c>
      <c r="AD841" s="67">
        <f t="shared" si="11"/>
        <v>0</v>
      </c>
      <c r="AE841" s="69">
        <f>if(T841="Lift &amp; Shift Prod",730,if(T841="Lift &amp; Shift Noprod",Assumptions!$B$3,0))</f>
        <v>0</v>
      </c>
      <c r="AF841" s="70">
        <f>if( U841=0,0,if(Y841=0, ((vlookup(AB841,'SKU Pricing'!A:B,Assumptions!$B$2,0)*W841)+(vlookup(AC841,'SKU Pricing'!A:B,Assumptions!$B$2,0)*X841))*AE841,((vlookup(AB841,'SKU Pricing'!A:B,Assumptions!$B$2,0)*W841)+(vlookup(AC841,'SKU Pricing'!A:B,Assumptions!$B$2,0)*(W841*8))+(vlookup(AD841,'SKU Pricing'!A:B,Assumptions!$B$2,0)*(X841-(W841*8))))*AE841))</f>
        <v>0</v>
      </c>
      <c r="AG841" s="67">
        <f t="shared" si="12"/>
        <v>0</v>
      </c>
      <c r="AH841" s="70">
        <f>ifna(vlookup(AG841,'SKU Pricing'!A:B,Assumptions!$B$2,0)*W841*AE841,0)</f>
        <v>0</v>
      </c>
      <c r="AI841" s="62" t="str">
        <f t="shared" si="13"/>
        <v/>
      </c>
      <c r="AJ841" s="62" t="str">
        <f>if(V841&lt;&gt;0, if(T841="Lift &amp; Shift Noprod",Assumptions!$B$9,if(V841=Assumptions!$B$6,Assumptions!$B$10,if(P841=1,Assumptions!$B$8,Assumptions!$B$7))),"")</f>
        <v/>
      </c>
      <c r="AK841" s="69">
        <f t="shared" si="14"/>
        <v>0</v>
      </c>
      <c r="AL841" s="69">
        <f>if(AJ841="Hyperdisk Balanced",Assumptions!$B$11,0)</f>
        <v>0</v>
      </c>
      <c r="AM841" s="69">
        <f>if(AJ841="Hyperdisk Balanced",Assumptions!$B$12,0)</f>
        <v>0</v>
      </c>
      <c r="AN841" s="70">
        <f>if(AK841=0,0,if(AJ841="Hyperdisk Balanced",vlookup(AK841&amp;" provisioned space",'SKU Pricing'!A:B,Assumptions!$B$2,0)*Z841+vlookup(AK841&amp;" provisioned IOPS",'SKU Pricing'!A:B,Assumptions!$B$2,0)*AL841*730+vlookup(AK841&amp;" provisioned throughput",'SKU Pricing'!A:B,Assumptions!$B$2,0)*AM841*730,vlookup(AK841,'SKU Pricing'!A:B,Assumptions!$B$2,0)*Z841))</f>
        <v>0</v>
      </c>
      <c r="AO841" s="70">
        <f t="shared" si="15"/>
        <v>0</v>
      </c>
      <c r="AP841" s="71">
        <f t="shared" si="16"/>
        <v>0</v>
      </c>
      <c r="AQ841" s="70">
        <f>ifna(vlookup(AP841,'SKU Pricing'!A:B,Assumptions!$B$2,0)*AE841,0)</f>
        <v>0</v>
      </c>
      <c r="AR841" s="72">
        <v>0.0</v>
      </c>
    </row>
    <row r="842">
      <c r="A842" s="61" t="s">
        <v>983</v>
      </c>
      <c r="B842" s="62" t="str">
        <f>ifna(if(vlookup(A842,vOS!A:B,2,0)="","Unknown",vlookup(A842,vOS!A:B,2,0)),"Unknown")</f>
        <v>Debian GNU/Linux 10 (64-bit)</v>
      </c>
      <c r="C842" s="62">
        <f>vlookup(B842,'OS Study'!A:D,2,0)</f>
        <v>0</v>
      </c>
      <c r="D842" s="62" t="str">
        <f>vlookup(B842,'OS Study'!A:D,3,0)</f>
        <v>Linux</v>
      </c>
      <c r="E842" s="62" t="str">
        <f>vlookup(B842,'OS Study'!A:D,4,0)</f>
        <v>Debian</v>
      </c>
      <c r="F842" s="63" t="str">
        <f>vlookup(B842,'OS Study'!A:E,5,0)</f>
        <v>10</v>
      </c>
      <c r="G842" s="62">
        <f>IF(vlookup(A842,'RVtools V2.1'!A:J,4,0)="non",0,1)</f>
        <v>1</v>
      </c>
      <c r="H842" s="62">
        <f>if(vlookup(A842,'RVtools V2.1'!A:K,11,0)="kube",1,0)</f>
        <v>0</v>
      </c>
      <c r="I842" s="62">
        <f t="shared" si="5"/>
        <v>0</v>
      </c>
      <c r="J842" s="62">
        <f>ifna(vlookup(A842,'Infra Study'!A:Q,17,0),0)</f>
        <v>0</v>
      </c>
      <c r="K842" s="64">
        <f>IFERROR(__xludf.DUMMYFUNCTION("N(REGEXMATCH(VLOOKUP(A842, 'RVtools V2.1'!A:H, 8, 0), ""^Serveur de fichiers""))"),0.0)</f>
        <v>0</v>
      </c>
      <c r="L842" s="64">
        <f t="shared" si="6"/>
        <v>0</v>
      </c>
      <c r="M842" s="67" t="str">
        <f>ifna(vlookup(A842,'RVtools V2.1'!A:I,8,0),"N/A")</f>
        <v>KaliSIL -CST/BFC</v>
      </c>
      <c r="N842" s="64">
        <f>IFERROR(__xludf.DUMMYFUNCTION("IF(REGEXMATCH(M842, ""(?i)"" &amp; JOIN(""|"", SPLIT(""kalisil"", "" ""))), 1, 0)"),1.0)</f>
        <v>1</v>
      </c>
      <c r="O842" s="64" t="str">
        <f>vlookup(A842,'RVtools V2.1'!A:H,7,0)</f>
        <v>T1</v>
      </c>
      <c r="P842" s="64">
        <f>if(vlookup(A842,'RVtools V2.1'!A:H,5,0)="oui",1,0)</f>
        <v>1</v>
      </c>
      <c r="Q842" s="64">
        <f>ifna(vlookup(A842,vCPU!A:B,2,0),"Unknown")</f>
        <v>20</v>
      </c>
      <c r="R842" s="66">
        <f>ifna(vlookup(A842,vMemory!A:C,3,0),"Unknown")</f>
        <v>64</v>
      </c>
      <c r="S842" s="66">
        <f>ifna(vlookup(A842,vDisk!A:C,3,0),"Unknown")</f>
        <v>6347</v>
      </c>
      <c r="T842" s="73" t="s">
        <v>10</v>
      </c>
      <c r="U842" s="67">
        <f t="shared" si="7"/>
        <v>0</v>
      </c>
      <c r="V842" s="68">
        <f>if(T842="Lift &amp; Shift Noprod",if( Y842=0,Assumptions!$B$5, Assumptions!$B$4),if(T842="Lift &amp; Shift Prod",if(AND(N842=1,O842="T1"),Assumptions!$B$6,Assumptions!$B$4),0))</f>
        <v>0</v>
      </c>
      <c r="W842" s="62">
        <f>if(V842&lt;&gt;0,if(Q842="Unknown", Assumptions!$B$42,If(Q842&gt;1,Q842,2)),0)</f>
        <v>0</v>
      </c>
      <c r="X842" s="69">
        <f>if(V842&lt;&gt;0,if(R842="Unknown", Assumptions!$B$43,R842),0)</f>
        <v>0</v>
      </c>
      <c r="Y842" s="68">
        <f t="shared" si="8"/>
        <v>0</v>
      </c>
      <c r="Z842" s="68">
        <f>if(V842&lt;&gt;0,if(  S842="Unknown", Assumptions!$B$44,S842),0)</f>
        <v>0</v>
      </c>
      <c r="AA842" s="68">
        <f>if(V842 ="N2",ifna(vlookup(W842&amp;"-"&amp;X842,'Ref. VM'!A:B,2,0),"Custom"),if(V842 ="E2" , ifna(vlookup(W842&amp;"-"&amp;X842,'Ref. VM'!D:E,2,0),"Custom"),if(V842="N2D",ifna(vlookup(W842&amp;"-"&amp;X842,'Ref. VM'!G:H,2,0),"Custom"),if(V842="N4",ifna(vlookup(W842&amp;"-"&amp;X842,'Ref. VM'!J:K,2,0),"Custom"),0))))</f>
        <v>0</v>
      </c>
      <c r="AB842" s="67">
        <f t="shared" si="9"/>
        <v>0</v>
      </c>
      <c r="AC842" s="67">
        <f t="shared" si="10"/>
        <v>0</v>
      </c>
      <c r="AD842" s="67">
        <f t="shared" si="11"/>
        <v>0</v>
      </c>
      <c r="AE842" s="69">
        <f>if(T842="Lift &amp; Shift Prod",730,if(T842="Lift &amp; Shift Noprod",Assumptions!$B$3,0))</f>
        <v>0</v>
      </c>
      <c r="AF842" s="70">
        <f>if( U842=0,0,if(Y842=0, ((vlookup(AB842,'SKU Pricing'!A:B,Assumptions!$B$2,0)*W842)+(vlookup(AC842,'SKU Pricing'!A:B,Assumptions!$B$2,0)*X842))*AE842,((vlookup(AB842,'SKU Pricing'!A:B,Assumptions!$B$2,0)*W842)+(vlookup(AC842,'SKU Pricing'!A:B,Assumptions!$B$2,0)*(W842*8))+(vlookup(AD842,'SKU Pricing'!A:B,Assumptions!$B$2,0)*(X842-(W842*8))))*AE842))</f>
        <v>0</v>
      </c>
      <c r="AG842" s="67">
        <f t="shared" si="12"/>
        <v>0</v>
      </c>
      <c r="AH842" s="70">
        <f>ifna(vlookup(AG842,'SKU Pricing'!A:B,Assumptions!$B$2,0)*W842*AE842,0)</f>
        <v>0</v>
      </c>
      <c r="AI842" s="62" t="str">
        <f t="shared" si="13"/>
        <v/>
      </c>
      <c r="AJ842" s="62" t="str">
        <f>if(V842&lt;&gt;0, if(T842="Lift &amp; Shift Noprod",Assumptions!$B$9,if(V842=Assumptions!$B$6,Assumptions!$B$10,if(P842=1,Assumptions!$B$8,Assumptions!$B$7))),"")</f>
        <v/>
      </c>
      <c r="AK842" s="69">
        <f t="shared" si="14"/>
        <v>0</v>
      </c>
      <c r="AL842" s="69">
        <f>if(AJ842="Hyperdisk Balanced",Assumptions!$B$11,0)</f>
        <v>0</v>
      </c>
      <c r="AM842" s="69">
        <f>if(AJ842="Hyperdisk Balanced",Assumptions!$B$12,0)</f>
        <v>0</v>
      </c>
      <c r="AN842" s="70">
        <f>if(AK842=0,0,if(AJ842="Hyperdisk Balanced",vlookup(AK842&amp;" provisioned space",'SKU Pricing'!A:B,Assumptions!$B$2,0)*Z842+vlookup(AK842&amp;" provisioned IOPS",'SKU Pricing'!A:B,Assumptions!$B$2,0)*AL842*730+vlookup(AK842&amp;" provisioned throughput",'SKU Pricing'!A:B,Assumptions!$B$2,0)*AM842*730,vlookup(AK842,'SKU Pricing'!A:B,Assumptions!$B$2,0)*Z842))</f>
        <v>0</v>
      </c>
      <c r="AO842" s="70">
        <f t="shared" si="15"/>
        <v>0</v>
      </c>
      <c r="AP842" s="71">
        <f t="shared" si="16"/>
        <v>0</v>
      </c>
      <c r="AQ842" s="70">
        <f>ifna(vlookup(AP842,'SKU Pricing'!A:B,Assumptions!$B$2,0)*AE842,0)</f>
        <v>0</v>
      </c>
      <c r="AR842" s="72">
        <v>0.0</v>
      </c>
    </row>
    <row r="843">
      <c r="A843" s="61" t="s">
        <v>984</v>
      </c>
      <c r="B843" s="62" t="str">
        <f>ifna(if(vlookup(A843,vOS!A:B,2,0)="","Unknown",vlookup(A843,vOS!A:B,2,0)),"Unknown")</f>
        <v>Debian GNU/Linux 10 (64-bit)</v>
      </c>
      <c r="C843" s="62">
        <f>vlookup(B843,'OS Study'!A:D,2,0)</f>
        <v>0</v>
      </c>
      <c r="D843" s="62" t="str">
        <f>vlookup(B843,'OS Study'!A:D,3,0)</f>
        <v>Linux</v>
      </c>
      <c r="E843" s="62" t="str">
        <f>vlookup(B843,'OS Study'!A:D,4,0)</f>
        <v>Debian</v>
      </c>
      <c r="F843" s="63" t="str">
        <f>vlookup(B843,'OS Study'!A:E,5,0)</f>
        <v>10</v>
      </c>
      <c r="G843" s="62">
        <f>IF(vlookup(A843,'RVtools V2.1'!A:J,4,0)="non",0,1)</f>
        <v>1</v>
      </c>
      <c r="H843" s="62">
        <f>if(vlookup(A843,'RVtools V2.1'!A:K,11,0)="kube",1,0)</f>
        <v>0</v>
      </c>
      <c r="I843" s="62">
        <f t="shared" si="5"/>
        <v>0</v>
      </c>
      <c r="J843" s="62">
        <f>ifna(vlookup(A843,'Infra Study'!A:Q,17,0),0)</f>
        <v>0</v>
      </c>
      <c r="K843" s="64">
        <f>IFERROR(__xludf.DUMMYFUNCTION("N(REGEXMATCH(VLOOKUP(A843, 'RVtools V2.1'!A:H, 8, 0), ""^Serveur de fichiers""))"),0.0)</f>
        <v>0</v>
      </c>
      <c r="L843" s="64">
        <f t="shared" si="6"/>
        <v>0</v>
      </c>
      <c r="M843" s="67" t="str">
        <f>ifna(vlookup(A843,'RVtools V2.1'!A:I,8,0),"N/A")</f>
        <v>KaliSIL -CST/BFC</v>
      </c>
      <c r="N843" s="64">
        <f>IFERROR(__xludf.DUMMYFUNCTION("IF(REGEXMATCH(M843, ""(?i)"" &amp; JOIN(""|"", SPLIT(""kalisil"", "" ""))), 1, 0)"),1.0)</f>
        <v>1</v>
      </c>
      <c r="O843" s="64" t="str">
        <f>vlookup(A843,'RVtools V2.1'!A:H,7,0)</f>
        <v>T1</v>
      </c>
      <c r="P843" s="64">
        <f>if(vlookup(A843,'RVtools V2.1'!A:H,5,0)="oui",1,0)</f>
        <v>1</v>
      </c>
      <c r="Q843" s="64">
        <f>ifna(vlookup(A843,vCPU!A:B,2,0),"Unknown")</f>
        <v>12</v>
      </c>
      <c r="R843" s="66">
        <f>ifna(vlookup(A843,vMemory!A:C,3,0),"Unknown")</f>
        <v>12</v>
      </c>
      <c r="S843" s="66">
        <f>ifna(vlookup(A843,vDisk!A:C,3,0),"Unknown")</f>
        <v>22</v>
      </c>
      <c r="T843" s="73" t="s">
        <v>10</v>
      </c>
      <c r="U843" s="67">
        <f t="shared" si="7"/>
        <v>0</v>
      </c>
      <c r="V843" s="68">
        <f>if(T843="Lift &amp; Shift Noprod",if( Y843=0,Assumptions!$B$5, Assumptions!$B$4),if(T843="Lift &amp; Shift Prod",if(AND(N843=1,O843="T1"),Assumptions!$B$6,Assumptions!$B$4),0))</f>
        <v>0</v>
      </c>
      <c r="W843" s="62">
        <f>if(V843&lt;&gt;0,if(Q843="Unknown", Assumptions!$B$42,If(Q843&gt;1,Q843,2)),0)</f>
        <v>0</v>
      </c>
      <c r="X843" s="69">
        <f>if(V843&lt;&gt;0,if(R843="Unknown", Assumptions!$B$43,R843),0)</f>
        <v>0</v>
      </c>
      <c r="Y843" s="68">
        <f t="shared" si="8"/>
        <v>0</v>
      </c>
      <c r="Z843" s="68">
        <f>if(V843&lt;&gt;0,if(  S843="Unknown", Assumptions!$B$44,S843),0)</f>
        <v>0</v>
      </c>
      <c r="AA843" s="68">
        <f>if(V843 ="N2",ifna(vlookup(W843&amp;"-"&amp;X843,'Ref. VM'!A:B,2,0),"Custom"),if(V843 ="E2" , ifna(vlookup(W843&amp;"-"&amp;X843,'Ref. VM'!D:E,2,0),"Custom"),if(V843="N2D",ifna(vlookup(W843&amp;"-"&amp;X843,'Ref. VM'!G:H,2,0),"Custom"),if(V843="N4",ifna(vlookup(W843&amp;"-"&amp;X843,'Ref. VM'!J:K,2,0),"Custom"),0))))</f>
        <v>0</v>
      </c>
      <c r="AB843" s="67">
        <f t="shared" si="9"/>
        <v>0</v>
      </c>
      <c r="AC843" s="67">
        <f t="shared" si="10"/>
        <v>0</v>
      </c>
      <c r="AD843" s="67">
        <f t="shared" si="11"/>
        <v>0</v>
      </c>
      <c r="AE843" s="69">
        <f>if(T843="Lift &amp; Shift Prod",730,if(T843="Lift &amp; Shift Noprod",Assumptions!$B$3,0))</f>
        <v>0</v>
      </c>
      <c r="AF843" s="70">
        <f>if( U843=0,0,if(Y843=0, ((vlookup(AB843,'SKU Pricing'!A:B,Assumptions!$B$2,0)*W843)+(vlookup(AC843,'SKU Pricing'!A:B,Assumptions!$B$2,0)*X843))*AE843,((vlookup(AB843,'SKU Pricing'!A:B,Assumptions!$B$2,0)*W843)+(vlookup(AC843,'SKU Pricing'!A:B,Assumptions!$B$2,0)*(W843*8))+(vlookup(AD843,'SKU Pricing'!A:B,Assumptions!$B$2,0)*(X843-(W843*8))))*AE843))</f>
        <v>0</v>
      </c>
      <c r="AG843" s="67">
        <f t="shared" si="12"/>
        <v>0</v>
      </c>
      <c r="AH843" s="70">
        <f>ifna(vlookup(AG843,'SKU Pricing'!A:B,Assumptions!$B$2,0)*W843*AE843,0)</f>
        <v>0</v>
      </c>
      <c r="AI843" s="62" t="str">
        <f t="shared" si="13"/>
        <v/>
      </c>
      <c r="AJ843" s="62" t="str">
        <f>if(V843&lt;&gt;0, if(T843="Lift &amp; Shift Noprod",Assumptions!$B$9,if(V843=Assumptions!$B$6,Assumptions!$B$10,if(P843=1,Assumptions!$B$8,Assumptions!$B$7))),"")</f>
        <v/>
      </c>
      <c r="AK843" s="69">
        <f t="shared" si="14"/>
        <v>0</v>
      </c>
      <c r="AL843" s="69">
        <f>if(AJ843="Hyperdisk Balanced",Assumptions!$B$11,0)</f>
        <v>0</v>
      </c>
      <c r="AM843" s="69">
        <f>if(AJ843="Hyperdisk Balanced",Assumptions!$B$12,0)</f>
        <v>0</v>
      </c>
      <c r="AN843" s="70">
        <f>if(AK843=0,0,if(AJ843="Hyperdisk Balanced",vlookup(AK843&amp;" provisioned space",'SKU Pricing'!A:B,Assumptions!$B$2,0)*Z843+vlookup(AK843&amp;" provisioned IOPS",'SKU Pricing'!A:B,Assumptions!$B$2,0)*AL843*730+vlookup(AK843&amp;" provisioned throughput",'SKU Pricing'!A:B,Assumptions!$B$2,0)*AM843*730,vlookup(AK843,'SKU Pricing'!A:B,Assumptions!$B$2,0)*Z843))</f>
        <v>0</v>
      </c>
      <c r="AO843" s="70">
        <f t="shared" si="15"/>
        <v>0</v>
      </c>
      <c r="AP843" s="71">
        <f t="shared" si="16"/>
        <v>0</v>
      </c>
      <c r="AQ843" s="70">
        <f>ifna(vlookup(AP843,'SKU Pricing'!A:B,Assumptions!$B$2,0)*AE843,0)</f>
        <v>0</v>
      </c>
      <c r="AR843" s="72">
        <v>0.0</v>
      </c>
    </row>
    <row r="844">
      <c r="A844" s="61" t="s">
        <v>985</v>
      </c>
      <c r="B844" s="62" t="str">
        <f>ifna(if(vlookup(A844,vOS!A:B,2,0)="","Unknown",vlookup(A844,vOS!A:B,2,0)),"Unknown")</f>
        <v>Debian GNU/Linux 10 (64-bit)</v>
      </c>
      <c r="C844" s="62">
        <f>vlookup(B844,'OS Study'!A:D,2,0)</f>
        <v>0</v>
      </c>
      <c r="D844" s="62" t="str">
        <f>vlookup(B844,'OS Study'!A:D,3,0)</f>
        <v>Linux</v>
      </c>
      <c r="E844" s="62" t="str">
        <f>vlookup(B844,'OS Study'!A:D,4,0)</f>
        <v>Debian</v>
      </c>
      <c r="F844" s="63" t="str">
        <f>vlookup(B844,'OS Study'!A:E,5,0)</f>
        <v>10</v>
      </c>
      <c r="G844" s="62">
        <f>IF(vlookup(A844,'RVtools V2.1'!A:J,4,0)="non",0,1)</f>
        <v>1</v>
      </c>
      <c r="H844" s="62">
        <f>if(vlookup(A844,'RVtools V2.1'!A:K,11,0)="kube",1,0)</f>
        <v>0</v>
      </c>
      <c r="I844" s="62">
        <f t="shared" si="5"/>
        <v>0</v>
      </c>
      <c r="J844" s="62">
        <f>ifna(vlookup(A844,'Infra Study'!A:Q,17,0),0)</f>
        <v>0</v>
      </c>
      <c r="K844" s="64">
        <f>IFERROR(__xludf.DUMMYFUNCTION("N(REGEXMATCH(VLOOKUP(A844, 'RVtools V2.1'!A:H, 8, 0), ""^Serveur de fichiers""))"),0.0)</f>
        <v>0</v>
      </c>
      <c r="L844" s="64">
        <f t="shared" si="6"/>
        <v>0</v>
      </c>
      <c r="M844" s="67" t="str">
        <f>ifna(vlookup(A844,'RVtools V2.1'!A:I,8,0),"N/A")</f>
        <v>KaliSIL -CST/BFC</v>
      </c>
      <c r="N844" s="64">
        <f>IFERROR(__xludf.DUMMYFUNCTION("IF(REGEXMATCH(M844, ""(?i)"" &amp; JOIN(""|"", SPLIT(""kalisil"", "" ""))), 1, 0)"),1.0)</f>
        <v>1</v>
      </c>
      <c r="O844" s="64" t="str">
        <f>vlookup(A844,'RVtools V2.1'!A:H,7,0)</f>
        <v>T3</v>
      </c>
      <c r="P844" s="64">
        <f>if(vlookup(A844,'RVtools V2.1'!A:H,5,0)="oui",1,0)</f>
        <v>0</v>
      </c>
      <c r="Q844" s="64">
        <f>ifna(vlookup(A844,vCPU!A:B,2,0),"Unknown")</f>
        <v>12</v>
      </c>
      <c r="R844" s="66">
        <f>ifna(vlookup(A844,vMemory!A:C,3,0),"Unknown")</f>
        <v>20</v>
      </c>
      <c r="S844" s="66">
        <f>ifna(vlookup(A844,vDisk!A:C,3,0),"Unknown")</f>
        <v>897</v>
      </c>
      <c r="T844" s="73" t="s">
        <v>10</v>
      </c>
      <c r="U844" s="67">
        <f t="shared" si="7"/>
        <v>0</v>
      </c>
      <c r="V844" s="68">
        <f>if(T844="Lift &amp; Shift Noprod",if( Y844=0,Assumptions!$B$5, Assumptions!$B$4),if(T844="Lift &amp; Shift Prod",if(AND(N844=1,O844="T1"),Assumptions!$B$6,Assumptions!$B$4),0))</f>
        <v>0</v>
      </c>
      <c r="W844" s="62">
        <f>if(V844&lt;&gt;0,if(Q844="Unknown", Assumptions!$B$42,If(Q844&gt;1,Q844,2)),0)</f>
        <v>0</v>
      </c>
      <c r="X844" s="69">
        <f>if(V844&lt;&gt;0,if(R844="Unknown", Assumptions!$B$43,R844),0)</f>
        <v>0</v>
      </c>
      <c r="Y844" s="68">
        <f t="shared" si="8"/>
        <v>0</v>
      </c>
      <c r="Z844" s="68">
        <f>if(V844&lt;&gt;0,if(  S844="Unknown", Assumptions!$B$44,S844),0)</f>
        <v>0</v>
      </c>
      <c r="AA844" s="68">
        <f>if(V844 ="N2",ifna(vlookup(W844&amp;"-"&amp;X844,'Ref. VM'!A:B,2,0),"Custom"),if(V844 ="E2" , ifna(vlookup(W844&amp;"-"&amp;X844,'Ref. VM'!D:E,2,0),"Custom"),if(V844="N2D",ifna(vlookup(W844&amp;"-"&amp;X844,'Ref. VM'!G:H,2,0),"Custom"),if(V844="N4",ifna(vlookup(W844&amp;"-"&amp;X844,'Ref. VM'!J:K,2,0),"Custom"),0))))</f>
        <v>0</v>
      </c>
      <c r="AB844" s="67">
        <f t="shared" si="9"/>
        <v>0</v>
      </c>
      <c r="AC844" s="67">
        <f t="shared" si="10"/>
        <v>0</v>
      </c>
      <c r="AD844" s="67">
        <f t="shared" si="11"/>
        <v>0</v>
      </c>
      <c r="AE844" s="69">
        <f>if(T844="Lift &amp; Shift Prod",730,if(T844="Lift &amp; Shift Noprod",Assumptions!$B$3,0))</f>
        <v>0</v>
      </c>
      <c r="AF844" s="70">
        <f>if( U844=0,0,if(Y844=0, ((vlookup(AB844,'SKU Pricing'!A:B,Assumptions!$B$2,0)*W844)+(vlookup(AC844,'SKU Pricing'!A:B,Assumptions!$B$2,0)*X844))*AE844,((vlookup(AB844,'SKU Pricing'!A:B,Assumptions!$B$2,0)*W844)+(vlookup(AC844,'SKU Pricing'!A:B,Assumptions!$B$2,0)*(W844*8))+(vlookup(AD844,'SKU Pricing'!A:B,Assumptions!$B$2,0)*(X844-(W844*8))))*AE844))</f>
        <v>0</v>
      </c>
      <c r="AG844" s="67">
        <f t="shared" si="12"/>
        <v>0</v>
      </c>
      <c r="AH844" s="70">
        <f>ifna(vlookup(AG844,'SKU Pricing'!A:B,Assumptions!$B$2,0)*W844*AE844,0)</f>
        <v>0</v>
      </c>
      <c r="AI844" s="62" t="str">
        <f t="shared" si="13"/>
        <v/>
      </c>
      <c r="AJ844" s="62" t="str">
        <f>if(V844&lt;&gt;0, if(T844="Lift &amp; Shift Noprod",Assumptions!$B$9,if(V844=Assumptions!$B$6,Assumptions!$B$10,if(P844=1,Assumptions!$B$8,Assumptions!$B$7))),"")</f>
        <v/>
      </c>
      <c r="AK844" s="69">
        <f t="shared" si="14"/>
        <v>0</v>
      </c>
      <c r="AL844" s="69">
        <f>if(AJ844="Hyperdisk Balanced",Assumptions!$B$11,0)</f>
        <v>0</v>
      </c>
      <c r="AM844" s="69">
        <f>if(AJ844="Hyperdisk Balanced",Assumptions!$B$12,0)</f>
        <v>0</v>
      </c>
      <c r="AN844" s="70">
        <f>if(AK844=0,0,if(AJ844="Hyperdisk Balanced",vlookup(AK844&amp;" provisioned space",'SKU Pricing'!A:B,Assumptions!$B$2,0)*Z844+vlookup(AK844&amp;" provisioned IOPS",'SKU Pricing'!A:B,Assumptions!$B$2,0)*AL844*730+vlookup(AK844&amp;" provisioned throughput",'SKU Pricing'!A:B,Assumptions!$B$2,0)*AM844*730,vlookup(AK844,'SKU Pricing'!A:B,Assumptions!$B$2,0)*Z844))</f>
        <v>0</v>
      </c>
      <c r="AO844" s="70">
        <f t="shared" si="15"/>
        <v>0</v>
      </c>
      <c r="AP844" s="71">
        <f t="shared" si="16"/>
        <v>0</v>
      </c>
      <c r="AQ844" s="70">
        <f>ifna(vlookup(AP844,'SKU Pricing'!A:B,Assumptions!$B$2,0)*AE844,0)</f>
        <v>0</v>
      </c>
      <c r="AR844" s="72">
        <v>1.0</v>
      </c>
    </row>
    <row r="845">
      <c r="A845" s="61" t="s">
        <v>986</v>
      </c>
      <c r="B845" s="62" t="str">
        <f>ifna(if(vlookup(A845,vOS!A:B,2,0)="","Unknown",vlookup(A845,vOS!A:B,2,0)),"Unknown")</f>
        <v>Debian GNU/Linux 10 (64-bit)</v>
      </c>
      <c r="C845" s="62">
        <f>vlookup(B845,'OS Study'!A:D,2,0)</f>
        <v>0</v>
      </c>
      <c r="D845" s="62" t="str">
        <f>vlookup(B845,'OS Study'!A:D,3,0)</f>
        <v>Linux</v>
      </c>
      <c r="E845" s="62" t="str">
        <f>vlookup(B845,'OS Study'!A:D,4,0)</f>
        <v>Debian</v>
      </c>
      <c r="F845" s="63" t="str">
        <f>vlookup(B845,'OS Study'!A:E,5,0)</f>
        <v>10</v>
      </c>
      <c r="G845" s="62">
        <f>IF(vlookup(A845,'RVtools V2.1'!A:J,4,0)="non",0,1)</f>
        <v>1</v>
      </c>
      <c r="H845" s="62">
        <f>if(vlookup(A845,'RVtools V2.1'!A:K,11,0)="kube",1,0)</f>
        <v>0</v>
      </c>
      <c r="I845" s="62">
        <f t="shared" si="5"/>
        <v>0</v>
      </c>
      <c r="J845" s="62">
        <f>ifna(vlookup(A845,'Infra Study'!A:Q,17,0),0)</f>
        <v>0</v>
      </c>
      <c r="K845" s="64">
        <f>IFERROR(__xludf.DUMMYFUNCTION("N(REGEXMATCH(VLOOKUP(A845, 'RVtools V2.1'!A:H, 8, 0), ""^Serveur de fichiers""))"),0.0)</f>
        <v>0</v>
      </c>
      <c r="L845" s="64">
        <f t="shared" si="6"/>
        <v>0</v>
      </c>
      <c r="M845" s="67" t="str">
        <f>ifna(vlookup(A845,'RVtools V2.1'!A:I,8,0),"N/A")</f>
        <v>KaliSIL -CST/BFC</v>
      </c>
      <c r="N845" s="64">
        <f>IFERROR(__xludf.DUMMYFUNCTION("IF(REGEXMATCH(M845, ""(?i)"" &amp; JOIN(""|"", SPLIT(""kalisil"", "" ""))), 1, 0)"),1.0)</f>
        <v>1</v>
      </c>
      <c r="O845" s="64" t="str">
        <f>vlookup(A845,'RVtools V2.1'!A:H,7,0)</f>
        <v>T3</v>
      </c>
      <c r="P845" s="64">
        <f>if(vlookup(A845,'RVtools V2.1'!A:H,5,0)="oui",1,0)</f>
        <v>0</v>
      </c>
      <c r="Q845" s="64">
        <f>ifna(vlookup(A845,vCPU!A:B,2,0),"Unknown")</f>
        <v>10</v>
      </c>
      <c r="R845" s="66">
        <f>ifna(vlookup(A845,vMemory!A:C,3,0),"Unknown")</f>
        <v>32</v>
      </c>
      <c r="S845" s="66">
        <f>ifna(vlookup(A845,vDisk!A:C,3,0),"Unknown")</f>
        <v>5539</v>
      </c>
      <c r="T845" s="73" t="s">
        <v>10</v>
      </c>
      <c r="U845" s="67">
        <f t="shared" si="7"/>
        <v>0</v>
      </c>
      <c r="V845" s="68">
        <f>if(T845="Lift &amp; Shift Noprod",if( Y845=0,Assumptions!$B$5, Assumptions!$B$4),if(T845="Lift &amp; Shift Prod",if(AND(N845=1,O845="T1"),Assumptions!$B$6,Assumptions!$B$4),0))</f>
        <v>0</v>
      </c>
      <c r="W845" s="62">
        <f>if(V845&lt;&gt;0,if(Q845="Unknown", Assumptions!$B$42,If(Q845&gt;1,Q845,2)),0)</f>
        <v>0</v>
      </c>
      <c r="X845" s="69">
        <f>if(V845&lt;&gt;0,if(R845="Unknown", Assumptions!$B$43,R845),0)</f>
        <v>0</v>
      </c>
      <c r="Y845" s="68">
        <f t="shared" si="8"/>
        <v>0</v>
      </c>
      <c r="Z845" s="68">
        <f>if(V845&lt;&gt;0,if(  S845="Unknown", Assumptions!$B$44,S845),0)</f>
        <v>0</v>
      </c>
      <c r="AA845" s="68">
        <f>if(V845 ="N2",ifna(vlookup(W845&amp;"-"&amp;X845,'Ref. VM'!A:B,2,0),"Custom"),if(V845 ="E2" , ifna(vlookup(W845&amp;"-"&amp;X845,'Ref. VM'!D:E,2,0),"Custom"),if(V845="N2D",ifna(vlookup(W845&amp;"-"&amp;X845,'Ref. VM'!G:H,2,0),"Custom"),if(V845="N4",ifna(vlookup(W845&amp;"-"&amp;X845,'Ref. VM'!J:K,2,0),"Custom"),0))))</f>
        <v>0</v>
      </c>
      <c r="AB845" s="67">
        <f t="shared" si="9"/>
        <v>0</v>
      </c>
      <c r="AC845" s="67">
        <f t="shared" si="10"/>
        <v>0</v>
      </c>
      <c r="AD845" s="67">
        <f t="shared" si="11"/>
        <v>0</v>
      </c>
      <c r="AE845" s="69">
        <f>if(T845="Lift &amp; Shift Prod",730,if(T845="Lift &amp; Shift Noprod",Assumptions!$B$3,0))</f>
        <v>0</v>
      </c>
      <c r="AF845" s="70">
        <f>if( U845=0,0,if(Y845=0, ((vlookup(AB845,'SKU Pricing'!A:B,Assumptions!$B$2,0)*W845)+(vlookup(AC845,'SKU Pricing'!A:B,Assumptions!$B$2,0)*X845))*AE845,((vlookup(AB845,'SKU Pricing'!A:B,Assumptions!$B$2,0)*W845)+(vlookup(AC845,'SKU Pricing'!A:B,Assumptions!$B$2,0)*(W845*8))+(vlookup(AD845,'SKU Pricing'!A:B,Assumptions!$B$2,0)*(X845-(W845*8))))*AE845))</f>
        <v>0</v>
      </c>
      <c r="AG845" s="67">
        <f t="shared" si="12"/>
        <v>0</v>
      </c>
      <c r="AH845" s="70">
        <f>ifna(vlookup(AG845,'SKU Pricing'!A:B,Assumptions!$B$2,0)*W845*AE845,0)</f>
        <v>0</v>
      </c>
      <c r="AI845" s="62" t="str">
        <f t="shared" si="13"/>
        <v/>
      </c>
      <c r="AJ845" s="62" t="str">
        <f>if(V845&lt;&gt;0, if(T845="Lift &amp; Shift Noprod",Assumptions!$B$9,if(V845=Assumptions!$B$6,Assumptions!$B$10,if(P845=1,Assumptions!$B$8,Assumptions!$B$7))),"")</f>
        <v/>
      </c>
      <c r="AK845" s="69">
        <f t="shared" si="14"/>
        <v>0</v>
      </c>
      <c r="AL845" s="69">
        <f>if(AJ845="Hyperdisk Balanced",Assumptions!$B$11,0)</f>
        <v>0</v>
      </c>
      <c r="AM845" s="69">
        <f>if(AJ845="Hyperdisk Balanced",Assumptions!$B$12,0)</f>
        <v>0</v>
      </c>
      <c r="AN845" s="70">
        <f>if(AK845=0,0,if(AJ845="Hyperdisk Balanced",vlookup(AK845&amp;" provisioned space",'SKU Pricing'!A:B,Assumptions!$B$2,0)*Z845+vlookup(AK845&amp;" provisioned IOPS",'SKU Pricing'!A:B,Assumptions!$B$2,0)*AL845*730+vlookup(AK845&amp;" provisioned throughput",'SKU Pricing'!A:B,Assumptions!$B$2,0)*AM845*730,vlookup(AK845,'SKU Pricing'!A:B,Assumptions!$B$2,0)*Z845))</f>
        <v>0</v>
      </c>
      <c r="AO845" s="70">
        <f t="shared" si="15"/>
        <v>0</v>
      </c>
      <c r="AP845" s="71">
        <f t="shared" si="16"/>
        <v>0</v>
      </c>
      <c r="AQ845" s="70">
        <f>ifna(vlookup(AP845,'SKU Pricing'!A:B,Assumptions!$B$2,0)*AE845,0)</f>
        <v>0</v>
      </c>
      <c r="AR845" s="72">
        <v>1.0</v>
      </c>
    </row>
    <row r="846">
      <c r="A846" s="61" t="s">
        <v>987</v>
      </c>
      <c r="B846" s="62" t="str">
        <f>ifna(if(vlookup(A846,vOS!A:B,2,0)="","Unknown",vlookup(A846,vOS!A:B,2,0)),"Unknown")</f>
        <v>Debian GNU/Linux 10 (64-bit)</v>
      </c>
      <c r="C846" s="62">
        <f>vlookup(B846,'OS Study'!A:D,2,0)</f>
        <v>0</v>
      </c>
      <c r="D846" s="62" t="str">
        <f>vlookup(B846,'OS Study'!A:D,3,0)</f>
        <v>Linux</v>
      </c>
      <c r="E846" s="62" t="str">
        <f>vlookup(B846,'OS Study'!A:D,4,0)</f>
        <v>Debian</v>
      </c>
      <c r="F846" s="63" t="str">
        <f>vlookup(B846,'OS Study'!A:E,5,0)</f>
        <v>10</v>
      </c>
      <c r="G846" s="62">
        <f>IF(vlookup(A846,'RVtools V2.1'!A:J,4,0)="non",0,1)</f>
        <v>1</v>
      </c>
      <c r="H846" s="62">
        <f>if(vlookup(A846,'RVtools V2.1'!A:K,11,0)="kube",1,0)</f>
        <v>0</v>
      </c>
      <c r="I846" s="62">
        <f t="shared" si="5"/>
        <v>0</v>
      </c>
      <c r="J846" s="62">
        <f>ifna(vlookup(A846,'Infra Study'!A:Q,17,0),0)</f>
        <v>0</v>
      </c>
      <c r="K846" s="64">
        <f>IFERROR(__xludf.DUMMYFUNCTION("N(REGEXMATCH(VLOOKUP(A846, 'RVtools V2.1'!A:H, 8, 0), ""^Serveur de fichiers""))"),0.0)</f>
        <v>0</v>
      </c>
      <c r="L846" s="64">
        <f t="shared" si="6"/>
        <v>0</v>
      </c>
      <c r="M846" s="67" t="str">
        <f>ifna(vlookup(A846,'RVtools V2.1'!A:I,8,0),"N/A")</f>
        <v>KaliSIL -CST/LAR</v>
      </c>
      <c r="N846" s="64">
        <f>IFERROR(__xludf.DUMMYFUNCTION("IF(REGEXMATCH(M846, ""(?i)"" &amp; JOIN(""|"", SPLIT(""kalisil"", "" ""))), 1, 0)"),1.0)</f>
        <v>1</v>
      </c>
      <c r="O846" s="64" t="str">
        <f>vlookup(A846,'RVtools V2.1'!A:H,7,0)</f>
        <v>T1</v>
      </c>
      <c r="P846" s="64">
        <f>if(vlookup(A846,'RVtools V2.1'!A:H,5,0)="oui",1,0)</f>
        <v>1</v>
      </c>
      <c r="Q846" s="64">
        <f>ifna(vlookup(A846,vCPU!A:B,2,0),"Unknown")</f>
        <v>12</v>
      </c>
      <c r="R846" s="66">
        <f>ifna(vlookup(A846,vMemory!A:C,3,0),"Unknown")</f>
        <v>80</v>
      </c>
      <c r="S846" s="66">
        <f>ifna(vlookup(A846,vDisk!A:C,3,0),"Unknown")</f>
        <v>1940</v>
      </c>
      <c r="T846" s="73" t="s">
        <v>10</v>
      </c>
      <c r="U846" s="67">
        <f t="shared" si="7"/>
        <v>0</v>
      </c>
      <c r="V846" s="68">
        <f>if(T846="Lift &amp; Shift Noprod",if( Y846=0,Assumptions!$B$5, Assumptions!$B$4),if(T846="Lift &amp; Shift Prod",if(AND(N846=1,O846="T1"),Assumptions!$B$6,Assumptions!$B$4),0))</f>
        <v>0</v>
      </c>
      <c r="W846" s="62">
        <f>if(V846&lt;&gt;0,if(Q846="Unknown", Assumptions!$B$42,If(Q846&gt;1,Q846,2)),0)</f>
        <v>0</v>
      </c>
      <c r="X846" s="69">
        <f>if(V846&lt;&gt;0,if(R846="Unknown", Assumptions!$B$43,R846),0)</f>
        <v>0</v>
      </c>
      <c r="Y846" s="68">
        <f t="shared" si="8"/>
        <v>0</v>
      </c>
      <c r="Z846" s="68">
        <f>if(V846&lt;&gt;0,if(  S846="Unknown", Assumptions!$B$44,S846),0)</f>
        <v>0</v>
      </c>
      <c r="AA846" s="68">
        <f>if(V846 ="N2",ifna(vlookup(W846&amp;"-"&amp;X846,'Ref. VM'!A:B,2,0),"Custom"),if(V846 ="E2" , ifna(vlookup(W846&amp;"-"&amp;X846,'Ref. VM'!D:E,2,0),"Custom"),if(V846="N2D",ifna(vlookup(W846&amp;"-"&amp;X846,'Ref. VM'!G:H,2,0),"Custom"),if(V846="N4",ifna(vlookup(W846&amp;"-"&amp;X846,'Ref. VM'!J:K,2,0),"Custom"),0))))</f>
        <v>0</v>
      </c>
      <c r="AB846" s="67">
        <f t="shared" si="9"/>
        <v>0</v>
      </c>
      <c r="AC846" s="67">
        <f t="shared" si="10"/>
        <v>0</v>
      </c>
      <c r="AD846" s="67">
        <f t="shared" si="11"/>
        <v>0</v>
      </c>
      <c r="AE846" s="69">
        <f>if(T846="Lift &amp; Shift Prod",730,if(T846="Lift &amp; Shift Noprod",Assumptions!$B$3,0))</f>
        <v>0</v>
      </c>
      <c r="AF846" s="70">
        <f>if( U846=0,0,if(Y846=0, ((vlookup(AB846,'SKU Pricing'!A:B,Assumptions!$B$2,0)*W846)+(vlookup(AC846,'SKU Pricing'!A:B,Assumptions!$B$2,0)*X846))*AE846,((vlookup(AB846,'SKU Pricing'!A:B,Assumptions!$B$2,0)*W846)+(vlookup(AC846,'SKU Pricing'!A:B,Assumptions!$B$2,0)*(W846*8))+(vlookup(AD846,'SKU Pricing'!A:B,Assumptions!$B$2,0)*(X846-(W846*8))))*AE846))</f>
        <v>0</v>
      </c>
      <c r="AG846" s="67">
        <f t="shared" si="12"/>
        <v>0</v>
      </c>
      <c r="AH846" s="70">
        <f>ifna(vlookup(AG846,'SKU Pricing'!A:B,Assumptions!$B$2,0)*W846*AE846,0)</f>
        <v>0</v>
      </c>
      <c r="AI846" s="62" t="str">
        <f t="shared" si="13"/>
        <v/>
      </c>
      <c r="AJ846" s="62" t="str">
        <f>if(V846&lt;&gt;0, if(T846="Lift &amp; Shift Noprod",Assumptions!$B$9,if(V846=Assumptions!$B$6,Assumptions!$B$10,if(P846=1,Assumptions!$B$8,Assumptions!$B$7))),"")</f>
        <v/>
      </c>
      <c r="AK846" s="69">
        <f t="shared" si="14"/>
        <v>0</v>
      </c>
      <c r="AL846" s="69">
        <f>if(AJ846="Hyperdisk Balanced",Assumptions!$B$11,0)</f>
        <v>0</v>
      </c>
      <c r="AM846" s="69">
        <f>if(AJ846="Hyperdisk Balanced",Assumptions!$B$12,0)</f>
        <v>0</v>
      </c>
      <c r="AN846" s="70">
        <f>if(AK846=0,0,if(AJ846="Hyperdisk Balanced",vlookup(AK846&amp;" provisioned space",'SKU Pricing'!A:B,Assumptions!$B$2,0)*Z846+vlookup(AK846&amp;" provisioned IOPS",'SKU Pricing'!A:B,Assumptions!$B$2,0)*AL846*730+vlookup(AK846&amp;" provisioned throughput",'SKU Pricing'!A:B,Assumptions!$B$2,0)*AM846*730,vlookup(AK846,'SKU Pricing'!A:B,Assumptions!$B$2,0)*Z846))</f>
        <v>0</v>
      </c>
      <c r="AO846" s="70">
        <f t="shared" si="15"/>
        <v>0</v>
      </c>
      <c r="AP846" s="71">
        <f t="shared" si="16"/>
        <v>0</v>
      </c>
      <c r="AQ846" s="70">
        <f>ifna(vlookup(AP846,'SKU Pricing'!A:B,Assumptions!$B$2,0)*AE846,0)</f>
        <v>0</v>
      </c>
      <c r="AR846" s="72">
        <v>0.0</v>
      </c>
    </row>
    <row r="847">
      <c r="A847" s="61" t="s">
        <v>988</v>
      </c>
      <c r="B847" s="62" t="str">
        <f>ifna(if(vlookup(A847,vOS!A:B,2,0)="","Unknown",vlookup(A847,vOS!A:B,2,0)),"Unknown")</f>
        <v>Debian GNU/Linux 10 (64-bit)</v>
      </c>
      <c r="C847" s="62">
        <f>vlookup(B847,'OS Study'!A:D,2,0)</f>
        <v>0</v>
      </c>
      <c r="D847" s="62" t="str">
        <f>vlookup(B847,'OS Study'!A:D,3,0)</f>
        <v>Linux</v>
      </c>
      <c r="E847" s="62" t="str">
        <f>vlookup(B847,'OS Study'!A:D,4,0)</f>
        <v>Debian</v>
      </c>
      <c r="F847" s="63" t="str">
        <f>vlookup(B847,'OS Study'!A:E,5,0)</f>
        <v>10</v>
      </c>
      <c r="G847" s="62">
        <f>IF(vlookup(A847,'RVtools V2.1'!A:J,4,0)="non",0,1)</f>
        <v>1</v>
      </c>
      <c r="H847" s="62">
        <f>if(vlookup(A847,'RVtools V2.1'!A:K,11,0)="kube",1,0)</f>
        <v>0</v>
      </c>
      <c r="I847" s="62">
        <f t="shared" si="5"/>
        <v>0</v>
      </c>
      <c r="J847" s="62">
        <f>ifna(vlookup(A847,'Infra Study'!A:Q,17,0),0)</f>
        <v>0</v>
      </c>
      <c r="K847" s="64">
        <f>IFERROR(__xludf.DUMMYFUNCTION("N(REGEXMATCH(VLOOKUP(A847, 'RVtools V2.1'!A:H, 8, 0), ""^Serveur de fichiers""))"),0.0)</f>
        <v>0</v>
      </c>
      <c r="L847" s="64">
        <f t="shared" si="6"/>
        <v>0</v>
      </c>
      <c r="M847" s="67" t="str">
        <f>ifna(vlookup(A847,'RVtools V2.1'!A:I,8,0),"N/A")</f>
        <v>KaliSIL -CST/LAR</v>
      </c>
      <c r="N847" s="64">
        <f>IFERROR(__xludf.DUMMYFUNCTION("IF(REGEXMATCH(M847, ""(?i)"" &amp; JOIN(""|"", SPLIT(""kalisil"", "" ""))), 1, 0)"),1.0)</f>
        <v>1</v>
      </c>
      <c r="O847" s="64" t="str">
        <f>vlookup(A847,'RVtools V2.1'!A:H,7,0)</f>
        <v>T1</v>
      </c>
      <c r="P847" s="64">
        <f>if(vlookup(A847,'RVtools V2.1'!A:H,5,0)="oui",1,0)</f>
        <v>1</v>
      </c>
      <c r="Q847" s="64">
        <f>ifna(vlookup(A847,vCPU!A:B,2,0),"Unknown")</f>
        <v>18</v>
      </c>
      <c r="R847" s="66">
        <f>ifna(vlookup(A847,vMemory!A:C,3,0),"Unknown")</f>
        <v>24</v>
      </c>
      <c r="S847" s="66">
        <f>ifna(vlookup(A847,vDisk!A:C,3,0),"Unknown")</f>
        <v>6773</v>
      </c>
      <c r="T847" s="73" t="s">
        <v>10</v>
      </c>
      <c r="U847" s="67">
        <f t="shared" si="7"/>
        <v>0</v>
      </c>
      <c r="V847" s="68">
        <f>if(T847="Lift &amp; Shift Noprod",if( Y847=0,Assumptions!$B$5, Assumptions!$B$4),if(T847="Lift &amp; Shift Prod",if(AND(N847=1,O847="T1"),Assumptions!$B$6,Assumptions!$B$4),0))</f>
        <v>0</v>
      </c>
      <c r="W847" s="62">
        <f>if(V847&lt;&gt;0,if(Q847="Unknown", Assumptions!$B$42,If(Q847&gt;1,Q847,2)),0)</f>
        <v>0</v>
      </c>
      <c r="X847" s="69">
        <f>if(V847&lt;&gt;0,if(R847="Unknown", Assumptions!$B$43,R847),0)</f>
        <v>0</v>
      </c>
      <c r="Y847" s="68">
        <f t="shared" si="8"/>
        <v>0</v>
      </c>
      <c r="Z847" s="68">
        <f>if(V847&lt;&gt;0,if(  S847="Unknown", Assumptions!$B$44,S847),0)</f>
        <v>0</v>
      </c>
      <c r="AA847" s="68">
        <f>if(V847 ="N2",ifna(vlookup(W847&amp;"-"&amp;X847,'Ref. VM'!A:B,2,0),"Custom"),if(V847 ="E2" , ifna(vlookup(W847&amp;"-"&amp;X847,'Ref. VM'!D:E,2,0),"Custom"),if(V847="N2D",ifna(vlookup(W847&amp;"-"&amp;X847,'Ref. VM'!G:H,2,0),"Custom"),if(V847="N4",ifna(vlookup(W847&amp;"-"&amp;X847,'Ref. VM'!J:K,2,0),"Custom"),0))))</f>
        <v>0</v>
      </c>
      <c r="AB847" s="67">
        <f t="shared" si="9"/>
        <v>0</v>
      </c>
      <c r="AC847" s="67">
        <f t="shared" si="10"/>
        <v>0</v>
      </c>
      <c r="AD847" s="67">
        <f t="shared" si="11"/>
        <v>0</v>
      </c>
      <c r="AE847" s="69">
        <f>if(T847="Lift &amp; Shift Prod",730,if(T847="Lift &amp; Shift Noprod",Assumptions!$B$3,0))</f>
        <v>0</v>
      </c>
      <c r="AF847" s="70">
        <f>if( U847=0,0,if(Y847=0, ((vlookup(AB847,'SKU Pricing'!A:B,Assumptions!$B$2,0)*W847)+(vlookup(AC847,'SKU Pricing'!A:B,Assumptions!$B$2,0)*X847))*AE847,((vlookup(AB847,'SKU Pricing'!A:B,Assumptions!$B$2,0)*W847)+(vlookup(AC847,'SKU Pricing'!A:B,Assumptions!$B$2,0)*(W847*8))+(vlookup(AD847,'SKU Pricing'!A:B,Assumptions!$B$2,0)*(X847-(W847*8))))*AE847))</f>
        <v>0</v>
      </c>
      <c r="AG847" s="67">
        <f t="shared" si="12"/>
        <v>0</v>
      </c>
      <c r="AH847" s="70">
        <f>ifna(vlookup(AG847,'SKU Pricing'!A:B,Assumptions!$B$2,0)*W847*AE847,0)</f>
        <v>0</v>
      </c>
      <c r="AI847" s="62" t="str">
        <f t="shared" si="13"/>
        <v/>
      </c>
      <c r="AJ847" s="62" t="str">
        <f>if(V847&lt;&gt;0, if(T847="Lift &amp; Shift Noprod",Assumptions!$B$9,if(V847=Assumptions!$B$6,Assumptions!$B$10,if(P847=1,Assumptions!$B$8,Assumptions!$B$7))),"")</f>
        <v/>
      </c>
      <c r="AK847" s="69">
        <f t="shared" si="14"/>
        <v>0</v>
      </c>
      <c r="AL847" s="69">
        <f>if(AJ847="Hyperdisk Balanced",Assumptions!$B$11,0)</f>
        <v>0</v>
      </c>
      <c r="AM847" s="69">
        <f>if(AJ847="Hyperdisk Balanced",Assumptions!$B$12,0)</f>
        <v>0</v>
      </c>
      <c r="AN847" s="70">
        <f>if(AK847=0,0,if(AJ847="Hyperdisk Balanced",vlookup(AK847&amp;" provisioned space",'SKU Pricing'!A:B,Assumptions!$B$2,0)*Z847+vlookup(AK847&amp;" provisioned IOPS",'SKU Pricing'!A:B,Assumptions!$B$2,0)*AL847*730+vlookup(AK847&amp;" provisioned throughput",'SKU Pricing'!A:B,Assumptions!$B$2,0)*AM847*730,vlookup(AK847,'SKU Pricing'!A:B,Assumptions!$B$2,0)*Z847))</f>
        <v>0</v>
      </c>
      <c r="AO847" s="70">
        <f t="shared" si="15"/>
        <v>0</v>
      </c>
      <c r="AP847" s="71">
        <f t="shared" si="16"/>
        <v>0</v>
      </c>
      <c r="AQ847" s="70">
        <f>ifna(vlookup(AP847,'SKU Pricing'!A:B,Assumptions!$B$2,0)*AE847,0)</f>
        <v>0</v>
      </c>
      <c r="AR847" s="72">
        <v>0.0</v>
      </c>
    </row>
    <row r="848">
      <c r="A848" s="61" t="s">
        <v>989</v>
      </c>
      <c r="B848" s="62" t="str">
        <f>ifna(if(vlookup(A848,vOS!A:B,2,0)="","Unknown",vlookup(A848,vOS!A:B,2,0)),"Unknown")</f>
        <v>Debian GNU/Linux 10 (64-bit)</v>
      </c>
      <c r="C848" s="62">
        <f>vlookup(B848,'OS Study'!A:D,2,0)</f>
        <v>0</v>
      </c>
      <c r="D848" s="62" t="str">
        <f>vlookup(B848,'OS Study'!A:D,3,0)</f>
        <v>Linux</v>
      </c>
      <c r="E848" s="62" t="str">
        <f>vlookup(B848,'OS Study'!A:D,4,0)</f>
        <v>Debian</v>
      </c>
      <c r="F848" s="63" t="str">
        <f>vlookup(B848,'OS Study'!A:E,5,0)</f>
        <v>10</v>
      </c>
      <c r="G848" s="62">
        <f>IF(vlookup(A848,'RVtools V2.1'!A:J,4,0)="non",0,1)</f>
        <v>1</v>
      </c>
      <c r="H848" s="62">
        <f>if(vlookup(A848,'RVtools V2.1'!A:K,11,0)="kube",1,0)</f>
        <v>0</v>
      </c>
      <c r="I848" s="62">
        <f t="shared" si="5"/>
        <v>0</v>
      </c>
      <c r="J848" s="62">
        <f>ifna(vlookup(A848,'Infra Study'!A:Q,17,0),0)</f>
        <v>0</v>
      </c>
      <c r="K848" s="64">
        <f>IFERROR(__xludf.DUMMYFUNCTION("N(REGEXMATCH(VLOOKUP(A848, 'RVtools V2.1'!A:H, 8, 0), ""^Serveur de fichiers""))"),0.0)</f>
        <v>0</v>
      </c>
      <c r="L848" s="64">
        <f t="shared" si="6"/>
        <v>0</v>
      </c>
      <c r="M848" s="67" t="str">
        <f>ifna(vlookup(A848,'RVtools V2.1'!A:I,8,0),"N/A")</f>
        <v>KaliSIL -CST/LAR</v>
      </c>
      <c r="N848" s="64">
        <f>IFERROR(__xludf.DUMMYFUNCTION("IF(REGEXMATCH(M848, ""(?i)"" &amp; JOIN(""|"", SPLIT(""kalisil"", "" ""))), 1, 0)"),1.0)</f>
        <v>1</v>
      </c>
      <c r="O848" s="64" t="str">
        <f>vlookup(A848,'RVtools V2.1'!A:H,7,0)</f>
        <v>T1</v>
      </c>
      <c r="P848" s="64">
        <f>if(vlookup(A848,'RVtools V2.1'!A:H,5,0)="oui",1,0)</f>
        <v>1</v>
      </c>
      <c r="Q848" s="64">
        <f>ifna(vlookup(A848,vCPU!A:B,2,0),"Unknown")</f>
        <v>12</v>
      </c>
      <c r="R848" s="66">
        <f>ifna(vlookup(A848,vMemory!A:C,3,0),"Unknown")</f>
        <v>8</v>
      </c>
      <c r="S848" s="66">
        <f>ifna(vlookup(A848,vDisk!A:C,3,0),"Unknown")</f>
        <v>130</v>
      </c>
      <c r="T848" s="73" t="s">
        <v>10</v>
      </c>
      <c r="U848" s="67">
        <f t="shared" si="7"/>
        <v>0</v>
      </c>
      <c r="V848" s="68">
        <f>if(T848="Lift &amp; Shift Noprod",if( Y848=0,Assumptions!$B$5, Assumptions!$B$4),if(T848="Lift &amp; Shift Prod",if(AND(N848=1,O848="T1"),Assumptions!$B$6,Assumptions!$B$4),0))</f>
        <v>0</v>
      </c>
      <c r="W848" s="62">
        <f>if(V848&lt;&gt;0,if(Q848="Unknown", Assumptions!$B$42,If(Q848&gt;1,Q848,2)),0)</f>
        <v>0</v>
      </c>
      <c r="X848" s="69">
        <f>if(V848&lt;&gt;0,if(R848="Unknown", Assumptions!$B$43,R848),0)</f>
        <v>0</v>
      </c>
      <c r="Y848" s="68">
        <f t="shared" si="8"/>
        <v>0</v>
      </c>
      <c r="Z848" s="68">
        <f>if(V848&lt;&gt;0,if(  S848="Unknown", Assumptions!$B$44,S848),0)</f>
        <v>0</v>
      </c>
      <c r="AA848" s="68">
        <f>if(V848 ="N2",ifna(vlookup(W848&amp;"-"&amp;X848,'Ref. VM'!A:B,2,0),"Custom"),if(V848 ="E2" , ifna(vlookup(W848&amp;"-"&amp;X848,'Ref. VM'!D:E,2,0),"Custom"),if(V848="N2D",ifna(vlookup(W848&amp;"-"&amp;X848,'Ref. VM'!G:H,2,0),"Custom"),if(V848="N4",ifna(vlookup(W848&amp;"-"&amp;X848,'Ref. VM'!J:K,2,0),"Custom"),0))))</f>
        <v>0</v>
      </c>
      <c r="AB848" s="67">
        <f t="shared" si="9"/>
        <v>0</v>
      </c>
      <c r="AC848" s="67">
        <f t="shared" si="10"/>
        <v>0</v>
      </c>
      <c r="AD848" s="67">
        <f t="shared" si="11"/>
        <v>0</v>
      </c>
      <c r="AE848" s="69">
        <f>if(T848="Lift &amp; Shift Prod",730,if(T848="Lift &amp; Shift Noprod",Assumptions!$B$3,0))</f>
        <v>0</v>
      </c>
      <c r="AF848" s="70">
        <f>if( U848=0,0,if(Y848=0, ((vlookup(AB848,'SKU Pricing'!A:B,Assumptions!$B$2,0)*W848)+(vlookup(AC848,'SKU Pricing'!A:B,Assumptions!$B$2,0)*X848))*AE848,((vlookup(AB848,'SKU Pricing'!A:B,Assumptions!$B$2,0)*W848)+(vlookup(AC848,'SKU Pricing'!A:B,Assumptions!$B$2,0)*(W848*8))+(vlookup(AD848,'SKU Pricing'!A:B,Assumptions!$B$2,0)*(X848-(W848*8))))*AE848))</f>
        <v>0</v>
      </c>
      <c r="AG848" s="67">
        <f t="shared" si="12"/>
        <v>0</v>
      </c>
      <c r="AH848" s="70">
        <f>ifna(vlookup(AG848,'SKU Pricing'!A:B,Assumptions!$B$2,0)*W848*AE848,0)</f>
        <v>0</v>
      </c>
      <c r="AI848" s="62" t="str">
        <f t="shared" si="13"/>
        <v/>
      </c>
      <c r="AJ848" s="62" t="str">
        <f>if(V848&lt;&gt;0, if(T848="Lift &amp; Shift Noprod",Assumptions!$B$9,if(V848=Assumptions!$B$6,Assumptions!$B$10,if(P848=1,Assumptions!$B$8,Assumptions!$B$7))),"")</f>
        <v/>
      </c>
      <c r="AK848" s="69">
        <f t="shared" si="14"/>
        <v>0</v>
      </c>
      <c r="AL848" s="69">
        <f>if(AJ848="Hyperdisk Balanced",Assumptions!$B$11,0)</f>
        <v>0</v>
      </c>
      <c r="AM848" s="69">
        <f>if(AJ848="Hyperdisk Balanced",Assumptions!$B$12,0)</f>
        <v>0</v>
      </c>
      <c r="AN848" s="70">
        <f>if(AK848=0,0,if(AJ848="Hyperdisk Balanced",vlookup(AK848&amp;" provisioned space",'SKU Pricing'!A:B,Assumptions!$B$2,0)*Z848+vlookup(AK848&amp;" provisioned IOPS",'SKU Pricing'!A:B,Assumptions!$B$2,0)*AL848*730+vlookup(AK848&amp;" provisioned throughput",'SKU Pricing'!A:B,Assumptions!$B$2,0)*AM848*730,vlookup(AK848,'SKU Pricing'!A:B,Assumptions!$B$2,0)*Z848))</f>
        <v>0</v>
      </c>
      <c r="AO848" s="70">
        <f t="shared" si="15"/>
        <v>0</v>
      </c>
      <c r="AP848" s="71">
        <f t="shared" si="16"/>
        <v>0</v>
      </c>
      <c r="AQ848" s="70">
        <f>ifna(vlookup(AP848,'SKU Pricing'!A:B,Assumptions!$B$2,0)*AE848,0)</f>
        <v>0</v>
      </c>
      <c r="AR848" s="72">
        <v>0.0</v>
      </c>
    </row>
    <row r="849">
      <c r="A849" s="61" t="s">
        <v>990</v>
      </c>
      <c r="B849" s="62" t="str">
        <f>ifna(if(vlookup(A849,vOS!A:B,2,0)="","Unknown",vlookup(A849,vOS!A:B,2,0)),"Unknown")</f>
        <v>Debian GNU/Linux 10 (64-bit)</v>
      </c>
      <c r="C849" s="62">
        <f>vlookup(B849,'OS Study'!A:D,2,0)</f>
        <v>0</v>
      </c>
      <c r="D849" s="62" t="str">
        <f>vlookup(B849,'OS Study'!A:D,3,0)</f>
        <v>Linux</v>
      </c>
      <c r="E849" s="62" t="str">
        <f>vlookup(B849,'OS Study'!A:D,4,0)</f>
        <v>Debian</v>
      </c>
      <c r="F849" s="63" t="str">
        <f>vlookup(B849,'OS Study'!A:E,5,0)</f>
        <v>10</v>
      </c>
      <c r="G849" s="62">
        <f>IF(vlookup(A849,'RVtools V2.1'!A:J,4,0)="non",0,1)</f>
        <v>1</v>
      </c>
      <c r="H849" s="62">
        <f>if(vlookup(A849,'RVtools V2.1'!A:K,11,0)="kube",1,0)</f>
        <v>0</v>
      </c>
      <c r="I849" s="62">
        <f t="shared" si="5"/>
        <v>0</v>
      </c>
      <c r="J849" s="62">
        <f>ifna(vlookup(A849,'Infra Study'!A:Q,17,0),0)</f>
        <v>0</v>
      </c>
      <c r="K849" s="64">
        <f>IFERROR(__xludf.DUMMYFUNCTION("N(REGEXMATCH(VLOOKUP(A849, 'RVtools V2.1'!A:H, 8, 0), ""^Serveur de fichiers""))"),0.0)</f>
        <v>0</v>
      </c>
      <c r="L849" s="64">
        <f t="shared" si="6"/>
        <v>0</v>
      </c>
      <c r="M849" s="67" t="str">
        <f>ifna(vlookup(A849,'RVtools V2.1'!A:I,8,0),"N/A")</f>
        <v>KaliSIL -CST/LAR</v>
      </c>
      <c r="N849" s="64">
        <f>IFERROR(__xludf.DUMMYFUNCTION("IF(REGEXMATCH(M849, ""(?i)"" &amp; JOIN(""|"", SPLIT(""kalisil"", "" ""))), 1, 0)"),1.0)</f>
        <v>1</v>
      </c>
      <c r="O849" s="64" t="str">
        <f>vlookup(A849,'RVtools V2.1'!A:H,7,0)</f>
        <v>T3</v>
      </c>
      <c r="P849" s="64">
        <f>if(vlookup(A849,'RVtools V2.1'!A:H,5,0)="oui",1,0)</f>
        <v>0</v>
      </c>
      <c r="Q849" s="64">
        <f>ifna(vlookup(A849,vCPU!A:B,2,0),"Unknown")</f>
        <v>12</v>
      </c>
      <c r="R849" s="66">
        <f>ifna(vlookup(A849,vMemory!A:C,3,0),"Unknown")</f>
        <v>80</v>
      </c>
      <c r="S849" s="66">
        <f>ifna(vlookup(A849,vDisk!A:C,3,0),"Unknown")</f>
        <v>1940</v>
      </c>
      <c r="T849" s="73" t="s">
        <v>10</v>
      </c>
      <c r="U849" s="67">
        <f t="shared" si="7"/>
        <v>0</v>
      </c>
      <c r="V849" s="68">
        <f>if(T849="Lift &amp; Shift Noprod",if( Y849=0,Assumptions!$B$5, Assumptions!$B$4),if(T849="Lift &amp; Shift Prod",if(AND(N849=1,O849="T1"),Assumptions!$B$6,Assumptions!$B$4),0))</f>
        <v>0</v>
      </c>
      <c r="W849" s="62">
        <f>if(V849&lt;&gt;0,if(Q849="Unknown", Assumptions!$B$42,If(Q849&gt;1,Q849,2)),0)</f>
        <v>0</v>
      </c>
      <c r="X849" s="69">
        <f>if(V849&lt;&gt;0,if(R849="Unknown", Assumptions!$B$43,R849),0)</f>
        <v>0</v>
      </c>
      <c r="Y849" s="68">
        <f t="shared" si="8"/>
        <v>0</v>
      </c>
      <c r="Z849" s="68">
        <f>if(V849&lt;&gt;0,if(  S849="Unknown", Assumptions!$B$44,S849),0)</f>
        <v>0</v>
      </c>
      <c r="AA849" s="68">
        <f>if(V849 ="N2",ifna(vlookup(W849&amp;"-"&amp;X849,'Ref. VM'!A:B,2,0),"Custom"),if(V849 ="E2" , ifna(vlookup(W849&amp;"-"&amp;X849,'Ref. VM'!D:E,2,0),"Custom"),if(V849="N2D",ifna(vlookup(W849&amp;"-"&amp;X849,'Ref. VM'!G:H,2,0),"Custom"),if(V849="N4",ifna(vlookup(W849&amp;"-"&amp;X849,'Ref. VM'!J:K,2,0),"Custom"),0))))</f>
        <v>0</v>
      </c>
      <c r="AB849" s="67">
        <f t="shared" si="9"/>
        <v>0</v>
      </c>
      <c r="AC849" s="67">
        <f t="shared" si="10"/>
        <v>0</v>
      </c>
      <c r="AD849" s="67">
        <f t="shared" si="11"/>
        <v>0</v>
      </c>
      <c r="AE849" s="69">
        <f>if(T849="Lift &amp; Shift Prod",730,if(T849="Lift &amp; Shift Noprod",Assumptions!$B$3,0))</f>
        <v>0</v>
      </c>
      <c r="AF849" s="70">
        <f>if( U849=0,0,if(Y849=0, ((vlookup(AB849,'SKU Pricing'!A:B,Assumptions!$B$2,0)*W849)+(vlookup(AC849,'SKU Pricing'!A:B,Assumptions!$B$2,0)*X849))*AE849,((vlookup(AB849,'SKU Pricing'!A:B,Assumptions!$B$2,0)*W849)+(vlookup(AC849,'SKU Pricing'!A:B,Assumptions!$B$2,0)*(W849*8))+(vlookup(AD849,'SKU Pricing'!A:B,Assumptions!$B$2,0)*(X849-(W849*8))))*AE849))</f>
        <v>0</v>
      </c>
      <c r="AG849" s="67">
        <f t="shared" si="12"/>
        <v>0</v>
      </c>
      <c r="AH849" s="70">
        <f>ifna(vlookup(AG849,'SKU Pricing'!A:B,Assumptions!$B$2,0)*W849*AE849,0)</f>
        <v>0</v>
      </c>
      <c r="AI849" s="62" t="str">
        <f t="shared" si="13"/>
        <v/>
      </c>
      <c r="AJ849" s="62" t="str">
        <f>if(V849&lt;&gt;0, if(T849="Lift &amp; Shift Noprod",Assumptions!$B$9,if(V849=Assumptions!$B$6,Assumptions!$B$10,if(P849=1,Assumptions!$B$8,Assumptions!$B$7))),"")</f>
        <v/>
      </c>
      <c r="AK849" s="69">
        <f t="shared" si="14"/>
        <v>0</v>
      </c>
      <c r="AL849" s="69">
        <f>if(AJ849="Hyperdisk Balanced",Assumptions!$B$11,0)</f>
        <v>0</v>
      </c>
      <c r="AM849" s="69">
        <f>if(AJ849="Hyperdisk Balanced",Assumptions!$B$12,0)</f>
        <v>0</v>
      </c>
      <c r="AN849" s="70">
        <f>if(AK849=0,0,if(AJ849="Hyperdisk Balanced",vlookup(AK849&amp;" provisioned space",'SKU Pricing'!A:B,Assumptions!$B$2,0)*Z849+vlookup(AK849&amp;" provisioned IOPS",'SKU Pricing'!A:B,Assumptions!$B$2,0)*AL849*730+vlookup(AK849&amp;" provisioned throughput",'SKU Pricing'!A:B,Assumptions!$B$2,0)*AM849*730,vlookup(AK849,'SKU Pricing'!A:B,Assumptions!$B$2,0)*Z849))</f>
        <v>0</v>
      </c>
      <c r="AO849" s="70">
        <f t="shared" si="15"/>
        <v>0</v>
      </c>
      <c r="AP849" s="71">
        <f t="shared" si="16"/>
        <v>0</v>
      </c>
      <c r="AQ849" s="70">
        <f>ifna(vlookup(AP849,'SKU Pricing'!A:B,Assumptions!$B$2,0)*AE849,0)</f>
        <v>0</v>
      </c>
      <c r="AR849" s="72">
        <v>1.0</v>
      </c>
    </row>
    <row r="850">
      <c r="A850" s="61" t="s">
        <v>991</v>
      </c>
      <c r="B850" s="62" t="str">
        <f>ifna(if(vlookup(A850,vOS!A:B,2,0)="","Unknown",vlookup(A850,vOS!A:B,2,0)),"Unknown")</f>
        <v>Debian GNU/Linux 10 (64-bit)</v>
      </c>
      <c r="C850" s="62">
        <f>vlookup(B850,'OS Study'!A:D,2,0)</f>
        <v>0</v>
      </c>
      <c r="D850" s="62" t="str">
        <f>vlookup(B850,'OS Study'!A:D,3,0)</f>
        <v>Linux</v>
      </c>
      <c r="E850" s="62" t="str">
        <f>vlookup(B850,'OS Study'!A:D,4,0)</f>
        <v>Debian</v>
      </c>
      <c r="F850" s="63" t="str">
        <f>vlookup(B850,'OS Study'!A:E,5,0)</f>
        <v>10</v>
      </c>
      <c r="G850" s="62">
        <f>IF(vlookup(A850,'RVtools V2.1'!A:J,4,0)="non",0,1)</f>
        <v>1</v>
      </c>
      <c r="H850" s="62">
        <f>if(vlookup(A850,'RVtools V2.1'!A:K,11,0)="kube",1,0)</f>
        <v>0</v>
      </c>
      <c r="I850" s="62">
        <f t="shared" si="5"/>
        <v>0</v>
      </c>
      <c r="J850" s="62">
        <f>ifna(vlookup(A850,'Infra Study'!A:Q,17,0),0)</f>
        <v>0</v>
      </c>
      <c r="K850" s="64">
        <f>IFERROR(__xludf.DUMMYFUNCTION("N(REGEXMATCH(VLOOKUP(A850, 'RVtools V2.1'!A:H, 8, 0), ""^Serveur de fichiers""))"),0.0)</f>
        <v>0</v>
      </c>
      <c r="L850" s="64">
        <f t="shared" si="6"/>
        <v>0</v>
      </c>
      <c r="M850" s="67" t="str">
        <f>ifna(vlookup(A850,'RVtools V2.1'!A:I,8,0),"N/A")</f>
        <v>KaliSIL -CST/LAR</v>
      </c>
      <c r="N850" s="64">
        <f>IFERROR(__xludf.DUMMYFUNCTION("IF(REGEXMATCH(M850, ""(?i)"" &amp; JOIN(""|"", SPLIT(""kalisil"", "" ""))), 1, 0)"),1.0)</f>
        <v>1</v>
      </c>
      <c r="O850" s="64" t="str">
        <f>vlookup(A850,'RVtools V2.1'!A:H,7,0)</f>
        <v>T3</v>
      </c>
      <c r="P850" s="64">
        <f>if(vlookup(A850,'RVtools V2.1'!A:H,5,0)="oui",1,0)</f>
        <v>0</v>
      </c>
      <c r="Q850" s="64">
        <f>ifna(vlookup(A850,vCPU!A:B,2,0),"Unknown")</f>
        <v>12</v>
      </c>
      <c r="R850" s="66">
        <f>ifna(vlookup(A850,vMemory!A:C,3,0),"Unknown")</f>
        <v>24</v>
      </c>
      <c r="S850" s="66">
        <f>ifna(vlookup(A850,vDisk!A:C,3,0),"Unknown")</f>
        <v>6773</v>
      </c>
      <c r="T850" s="73" t="s">
        <v>10</v>
      </c>
      <c r="U850" s="67">
        <f t="shared" si="7"/>
        <v>0</v>
      </c>
      <c r="V850" s="68">
        <f>if(T850="Lift &amp; Shift Noprod",if( Y850=0,Assumptions!$B$5, Assumptions!$B$4),if(T850="Lift &amp; Shift Prod",if(AND(N850=1,O850="T1"),Assumptions!$B$6,Assumptions!$B$4),0))</f>
        <v>0</v>
      </c>
      <c r="W850" s="62">
        <f>if(V850&lt;&gt;0,if(Q850="Unknown", Assumptions!$B$42,If(Q850&gt;1,Q850,2)),0)</f>
        <v>0</v>
      </c>
      <c r="X850" s="69">
        <f>if(V850&lt;&gt;0,if(R850="Unknown", Assumptions!$B$43,R850),0)</f>
        <v>0</v>
      </c>
      <c r="Y850" s="68">
        <f t="shared" si="8"/>
        <v>0</v>
      </c>
      <c r="Z850" s="68">
        <f>if(V850&lt;&gt;0,if(  S850="Unknown", Assumptions!$B$44,S850),0)</f>
        <v>0</v>
      </c>
      <c r="AA850" s="68">
        <f>if(V850 ="N2",ifna(vlookup(W850&amp;"-"&amp;X850,'Ref. VM'!A:B,2,0),"Custom"),if(V850 ="E2" , ifna(vlookup(W850&amp;"-"&amp;X850,'Ref. VM'!D:E,2,0),"Custom"),if(V850="N2D",ifna(vlookup(W850&amp;"-"&amp;X850,'Ref. VM'!G:H,2,0),"Custom"),if(V850="N4",ifna(vlookup(W850&amp;"-"&amp;X850,'Ref. VM'!J:K,2,0),"Custom"),0))))</f>
        <v>0</v>
      </c>
      <c r="AB850" s="67">
        <f t="shared" si="9"/>
        <v>0</v>
      </c>
      <c r="AC850" s="67">
        <f t="shared" si="10"/>
        <v>0</v>
      </c>
      <c r="AD850" s="67">
        <f t="shared" si="11"/>
        <v>0</v>
      </c>
      <c r="AE850" s="69">
        <f>if(T850="Lift &amp; Shift Prod",730,if(T850="Lift &amp; Shift Noprod",Assumptions!$B$3,0))</f>
        <v>0</v>
      </c>
      <c r="AF850" s="70">
        <f>if( U850=0,0,if(Y850=0, ((vlookup(AB850,'SKU Pricing'!A:B,Assumptions!$B$2,0)*W850)+(vlookup(AC850,'SKU Pricing'!A:B,Assumptions!$B$2,0)*X850))*AE850,((vlookup(AB850,'SKU Pricing'!A:B,Assumptions!$B$2,0)*W850)+(vlookup(AC850,'SKU Pricing'!A:B,Assumptions!$B$2,0)*(W850*8))+(vlookup(AD850,'SKU Pricing'!A:B,Assumptions!$B$2,0)*(X850-(W850*8))))*AE850))</f>
        <v>0</v>
      </c>
      <c r="AG850" s="67">
        <f t="shared" si="12"/>
        <v>0</v>
      </c>
      <c r="AH850" s="70">
        <f>ifna(vlookup(AG850,'SKU Pricing'!A:B,Assumptions!$B$2,0)*W850*AE850,0)</f>
        <v>0</v>
      </c>
      <c r="AI850" s="62" t="str">
        <f t="shared" si="13"/>
        <v/>
      </c>
      <c r="AJ850" s="62" t="str">
        <f>if(V850&lt;&gt;0, if(T850="Lift &amp; Shift Noprod",Assumptions!$B$9,if(V850=Assumptions!$B$6,Assumptions!$B$10,if(P850=1,Assumptions!$B$8,Assumptions!$B$7))),"")</f>
        <v/>
      </c>
      <c r="AK850" s="69">
        <f t="shared" si="14"/>
        <v>0</v>
      </c>
      <c r="AL850" s="69">
        <f>if(AJ850="Hyperdisk Balanced",Assumptions!$B$11,0)</f>
        <v>0</v>
      </c>
      <c r="AM850" s="69">
        <f>if(AJ850="Hyperdisk Balanced",Assumptions!$B$12,0)</f>
        <v>0</v>
      </c>
      <c r="AN850" s="70">
        <f>if(AK850=0,0,if(AJ850="Hyperdisk Balanced",vlookup(AK850&amp;" provisioned space",'SKU Pricing'!A:B,Assumptions!$B$2,0)*Z850+vlookup(AK850&amp;" provisioned IOPS",'SKU Pricing'!A:B,Assumptions!$B$2,0)*AL850*730+vlookup(AK850&amp;" provisioned throughput",'SKU Pricing'!A:B,Assumptions!$B$2,0)*AM850*730,vlookup(AK850,'SKU Pricing'!A:B,Assumptions!$B$2,0)*Z850))</f>
        <v>0</v>
      </c>
      <c r="AO850" s="70">
        <f t="shared" si="15"/>
        <v>0</v>
      </c>
      <c r="AP850" s="71">
        <f t="shared" si="16"/>
        <v>0</v>
      </c>
      <c r="AQ850" s="70">
        <f>ifna(vlookup(AP850,'SKU Pricing'!A:B,Assumptions!$B$2,0)*AE850,0)</f>
        <v>0</v>
      </c>
      <c r="AR850" s="72">
        <v>1.0</v>
      </c>
    </row>
    <row r="851">
      <c r="A851" s="61" t="s">
        <v>992</v>
      </c>
      <c r="B851" s="62" t="str">
        <f>ifna(if(vlookup(A851,vOS!A:B,2,0)="","Unknown",vlookup(A851,vOS!A:B,2,0)),"Unknown")</f>
        <v>Debian GNU/Linux 10 (64-bit)</v>
      </c>
      <c r="C851" s="62">
        <f>vlookup(B851,'OS Study'!A:D,2,0)</f>
        <v>0</v>
      </c>
      <c r="D851" s="62" t="str">
        <f>vlookup(B851,'OS Study'!A:D,3,0)</f>
        <v>Linux</v>
      </c>
      <c r="E851" s="62" t="str">
        <f>vlookup(B851,'OS Study'!A:D,4,0)</f>
        <v>Debian</v>
      </c>
      <c r="F851" s="63" t="str">
        <f>vlookup(B851,'OS Study'!A:E,5,0)</f>
        <v>10</v>
      </c>
      <c r="G851" s="62">
        <f>IF(vlookup(A851,'RVtools V2.1'!A:J,4,0)="non",0,1)</f>
        <v>1</v>
      </c>
      <c r="H851" s="62">
        <f>if(vlookup(A851,'RVtools V2.1'!A:K,11,0)="kube",1,0)</f>
        <v>0</v>
      </c>
      <c r="I851" s="62">
        <f t="shared" si="5"/>
        <v>0</v>
      </c>
      <c r="J851" s="62">
        <f>ifna(vlookup(A851,'Infra Study'!A:Q,17,0),0)</f>
        <v>0</v>
      </c>
      <c r="K851" s="64">
        <f>IFERROR(__xludf.DUMMYFUNCTION("N(REGEXMATCH(VLOOKUP(A851, 'RVtools V2.1'!A:H, 8, 0), ""^Serveur de fichiers""))"),0.0)</f>
        <v>0</v>
      </c>
      <c r="L851" s="64">
        <f t="shared" si="6"/>
        <v>0</v>
      </c>
      <c r="M851" s="67" t="str">
        <f>ifna(vlookup(A851,'RVtools V2.1'!A:I,8,0),"N/A")</f>
        <v>KaliSIL -CST/RAL</v>
      </c>
      <c r="N851" s="64">
        <f>IFERROR(__xludf.DUMMYFUNCTION("IF(REGEXMATCH(M851, ""(?i)"" &amp; JOIN(""|"", SPLIT(""kalisil"", "" ""))), 1, 0)"),1.0)</f>
        <v>1</v>
      </c>
      <c r="O851" s="64" t="str">
        <f>vlookup(A851,'RVtools V2.1'!A:H,7,0)</f>
        <v>T1</v>
      </c>
      <c r="P851" s="64">
        <f>if(vlookup(A851,'RVtools V2.1'!A:H,5,0)="oui",1,0)</f>
        <v>1</v>
      </c>
      <c r="Q851" s="64">
        <f>ifna(vlookup(A851,vCPU!A:B,2,0),"Unknown")</f>
        <v>28</v>
      </c>
      <c r="R851" s="66">
        <f>ifna(vlookup(A851,vMemory!A:C,3,0),"Unknown")</f>
        <v>256</v>
      </c>
      <c r="S851" s="66">
        <f>ifna(vlookup(A851,vDisk!A:C,3,0),"Unknown")</f>
        <v>9209</v>
      </c>
      <c r="T851" s="73" t="s">
        <v>10</v>
      </c>
      <c r="U851" s="67">
        <f t="shared" si="7"/>
        <v>0</v>
      </c>
      <c r="V851" s="68">
        <f>if(T851="Lift &amp; Shift Noprod",if( Y851=0,Assumptions!$B$5, Assumptions!$B$4),if(T851="Lift &amp; Shift Prod",if(AND(N851=1,O851="T1"),Assumptions!$B$6,Assumptions!$B$4),0))</f>
        <v>0</v>
      </c>
      <c r="W851" s="62">
        <f>if(V851&lt;&gt;0,if(Q851="Unknown", Assumptions!$B$42,If(Q851&gt;1,Q851,2)),0)</f>
        <v>0</v>
      </c>
      <c r="X851" s="69">
        <f>if(V851&lt;&gt;0,if(R851="Unknown", Assumptions!$B$43,R851),0)</f>
        <v>0</v>
      </c>
      <c r="Y851" s="68">
        <f t="shared" si="8"/>
        <v>0</v>
      </c>
      <c r="Z851" s="68">
        <f>if(V851&lt;&gt;0,if(  S851="Unknown", Assumptions!$B$44,S851),0)</f>
        <v>0</v>
      </c>
      <c r="AA851" s="68">
        <f>if(V851 ="N2",ifna(vlookup(W851&amp;"-"&amp;X851,'Ref. VM'!A:B,2,0),"Custom"),if(V851 ="E2" , ifna(vlookup(W851&amp;"-"&amp;X851,'Ref. VM'!D:E,2,0),"Custom"),if(V851="N2D",ifna(vlookup(W851&amp;"-"&amp;X851,'Ref. VM'!G:H,2,0),"Custom"),if(V851="N4",ifna(vlookup(W851&amp;"-"&amp;X851,'Ref. VM'!J:K,2,0),"Custom"),0))))</f>
        <v>0</v>
      </c>
      <c r="AB851" s="67">
        <f t="shared" si="9"/>
        <v>0</v>
      </c>
      <c r="AC851" s="67">
        <f t="shared" si="10"/>
        <v>0</v>
      </c>
      <c r="AD851" s="67">
        <f t="shared" si="11"/>
        <v>0</v>
      </c>
      <c r="AE851" s="69">
        <f>if(T851="Lift &amp; Shift Prod",730,if(T851="Lift &amp; Shift Noprod",Assumptions!$B$3,0))</f>
        <v>0</v>
      </c>
      <c r="AF851" s="70">
        <f>if( U851=0,0,if(Y851=0, ((vlookup(AB851,'SKU Pricing'!A:B,Assumptions!$B$2,0)*W851)+(vlookup(AC851,'SKU Pricing'!A:B,Assumptions!$B$2,0)*X851))*AE851,((vlookup(AB851,'SKU Pricing'!A:B,Assumptions!$B$2,0)*W851)+(vlookup(AC851,'SKU Pricing'!A:B,Assumptions!$B$2,0)*(W851*8))+(vlookup(AD851,'SKU Pricing'!A:B,Assumptions!$B$2,0)*(X851-(W851*8))))*AE851))</f>
        <v>0</v>
      </c>
      <c r="AG851" s="67">
        <f t="shared" si="12"/>
        <v>0</v>
      </c>
      <c r="AH851" s="70">
        <f>ifna(vlookup(AG851,'SKU Pricing'!A:B,Assumptions!$B$2,0)*W851*AE851,0)</f>
        <v>0</v>
      </c>
      <c r="AI851" s="62" t="str">
        <f t="shared" si="13"/>
        <v/>
      </c>
      <c r="AJ851" s="62" t="str">
        <f>if(V851&lt;&gt;0, if(T851="Lift &amp; Shift Noprod",Assumptions!$B$9,if(V851=Assumptions!$B$6,Assumptions!$B$10,if(P851=1,Assumptions!$B$8,Assumptions!$B$7))),"")</f>
        <v/>
      </c>
      <c r="AK851" s="69">
        <f t="shared" si="14"/>
        <v>0</v>
      </c>
      <c r="AL851" s="69">
        <f>if(AJ851="Hyperdisk Balanced",Assumptions!$B$11,0)</f>
        <v>0</v>
      </c>
      <c r="AM851" s="69">
        <f>if(AJ851="Hyperdisk Balanced",Assumptions!$B$12,0)</f>
        <v>0</v>
      </c>
      <c r="AN851" s="70">
        <f>if(AK851=0,0,if(AJ851="Hyperdisk Balanced",vlookup(AK851&amp;" provisioned space",'SKU Pricing'!A:B,Assumptions!$B$2,0)*Z851+vlookup(AK851&amp;" provisioned IOPS",'SKU Pricing'!A:B,Assumptions!$B$2,0)*AL851*730+vlookup(AK851&amp;" provisioned throughput",'SKU Pricing'!A:B,Assumptions!$B$2,0)*AM851*730,vlookup(AK851,'SKU Pricing'!A:B,Assumptions!$B$2,0)*Z851))</f>
        <v>0</v>
      </c>
      <c r="AO851" s="70">
        <f t="shared" si="15"/>
        <v>0</v>
      </c>
      <c r="AP851" s="71">
        <f t="shared" si="16"/>
        <v>0</v>
      </c>
      <c r="AQ851" s="70">
        <f>ifna(vlookup(AP851,'SKU Pricing'!A:B,Assumptions!$B$2,0)*AE851,0)</f>
        <v>0</v>
      </c>
      <c r="AR851" s="72">
        <v>0.0</v>
      </c>
    </row>
    <row r="852">
      <c r="A852" s="61" t="s">
        <v>993</v>
      </c>
      <c r="B852" s="62" t="str">
        <f>ifna(if(vlookup(A852,vOS!A:B,2,0)="","Unknown",vlookup(A852,vOS!A:B,2,0)),"Unknown")</f>
        <v>Debian GNU/Linux 10 (64-bit)</v>
      </c>
      <c r="C852" s="62">
        <f>vlookup(B852,'OS Study'!A:D,2,0)</f>
        <v>0</v>
      </c>
      <c r="D852" s="62" t="str">
        <f>vlookup(B852,'OS Study'!A:D,3,0)</f>
        <v>Linux</v>
      </c>
      <c r="E852" s="62" t="str">
        <f>vlookup(B852,'OS Study'!A:D,4,0)</f>
        <v>Debian</v>
      </c>
      <c r="F852" s="63" t="str">
        <f>vlookup(B852,'OS Study'!A:E,5,0)</f>
        <v>10</v>
      </c>
      <c r="G852" s="62">
        <f>IF(vlookup(A852,'RVtools V2.1'!A:J,4,0)="non",0,1)</f>
        <v>1</v>
      </c>
      <c r="H852" s="62">
        <f>if(vlookup(A852,'RVtools V2.1'!A:K,11,0)="kube",1,0)</f>
        <v>0</v>
      </c>
      <c r="I852" s="62">
        <f t="shared" si="5"/>
        <v>0</v>
      </c>
      <c r="J852" s="62">
        <f>ifna(vlookup(A852,'Infra Study'!A:Q,17,0),0)</f>
        <v>0</v>
      </c>
      <c r="K852" s="64">
        <f>IFERROR(__xludf.DUMMYFUNCTION("N(REGEXMATCH(VLOOKUP(A852, 'RVtools V2.1'!A:H, 8, 0), ""^Serveur de fichiers""))"),0.0)</f>
        <v>0</v>
      </c>
      <c r="L852" s="64">
        <f t="shared" si="6"/>
        <v>0</v>
      </c>
      <c r="M852" s="67" t="str">
        <f>ifna(vlookup(A852,'RVtools V2.1'!A:I,8,0),"N/A")</f>
        <v>KaliSIL -CST/RAL</v>
      </c>
      <c r="N852" s="64">
        <f>IFERROR(__xludf.DUMMYFUNCTION("IF(REGEXMATCH(M852, ""(?i)"" &amp; JOIN(""|"", SPLIT(""kalisil"", "" ""))), 1, 0)"),1.0)</f>
        <v>1</v>
      </c>
      <c r="O852" s="64" t="str">
        <f>vlookup(A852,'RVtools V2.1'!A:H,7,0)</f>
        <v>T1</v>
      </c>
      <c r="P852" s="64">
        <f>if(vlookup(A852,'RVtools V2.1'!A:H,5,0)="oui",1,0)</f>
        <v>1</v>
      </c>
      <c r="Q852" s="64">
        <f>ifna(vlookup(A852,vCPU!A:B,2,0),"Unknown")</f>
        <v>32</v>
      </c>
      <c r="R852" s="66">
        <f>ifna(vlookup(A852,vMemory!A:C,3,0),"Unknown")</f>
        <v>256</v>
      </c>
      <c r="S852" s="66">
        <f>ifna(vlookup(A852,vDisk!A:C,3,0),"Unknown")</f>
        <v>74782</v>
      </c>
      <c r="T852" s="73" t="s">
        <v>10</v>
      </c>
      <c r="U852" s="67">
        <f t="shared" si="7"/>
        <v>0</v>
      </c>
      <c r="V852" s="68">
        <f>if(T852="Lift &amp; Shift Noprod",if( Y852=0,Assumptions!$B$5, Assumptions!$B$4),if(T852="Lift &amp; Shift Prod",if(AND(N852=1,O852="T1"),Assumptions!$B$6,Assumptions!$B$4),0))</f>
        <v>0</v>
      </c>
      <c r="W852" s="62">
        <f>if(V852&lt;&gt;0,if(Q852="Unknown", Assumptions!$B$42,If(Q852&gt;1,Q852,2)),0)</f>
        <v>0</v>
      </c>
      <c r="X852" s="69">
        <f>if(V852&lt;&gt;0,if(R852="Unknown", Assumptions!$B$43,R852),0)</f>
        <v>0</v>
      </c>
      <c r="Y852" s="68">
        <f t="shared" si="8"/>
        <v>0</v>
      </c>
      <c r="Z852" s="68">
        <f>if(V852&lt;&gt;0,if(  S852="Unknown", Assumptions!$B$44,S852),0)</f>
        <v>0</v>
      </c>
      <c r="AA852" s="68">
        <f>if(V852 ="N2",ifna(vlookup(W852&amp;"-"&amp;X852,'Ref. VM'!A:B,2,0),"Custom"),if(V852 ="E2" , ifna(vlookup(W852&amp;"-"&amp;X852,'Ref. VM'!D:E,2,0),"Custom"),if(V852="N2D",ifna(vlookup(W852&amp;"-"&amp;X852,'Ref. VM'!G:H,2,0),"Custom"),if(V852="N4",ifna(vlookup(W852&amp;"-"&amp;X852,'Ref. VM'!J:K,2,0),"Custom"),0))))</f>
        <v>0</v>
      </c>
      <c r="AB852" s="67">
        <f t="shared" si="9"/>
        <v>0</v>
      </c>
      <c r="AC852" s="67">
        <f t="shared" si="10"/>
        <v>0</v>
      </c>
      <c r="AD852" s="67">
        <f t="shared" si="11"/>
        <v>0</v>
      </c>
      <c r="AE852" s="69">
        <f>if(T852="Lift &amp; Shift Prod",730,if(T852="Lift &amp; Shift Noprod",Assumptions!$B$3,0))</f>
        <v>0</v>
      </c>
      <c r="AF852" s="70">
        <f>if( U852=0,0,if(Y852=0, ((vlookup(AB852,'SKU Pricing'!A:B,Assumptions!$B$2,0)*W852)+(vlookup(AC852,'SKU Pricing'!A:B,Assumptions!$B$2,0)*X852))*AE852,((vlookup(AB852,'SKU Pricing'!A:B,Assumptions!$B$2,0)*W852)+(vlookup(AC852,'SKU Pricing'!A:B,Assumptions!$B$2,0)*(W852*8))+(vlookup(AD852,'SKU Pricing'!A:B,Assumptions!$B$2,0)*(X852-(W852*8))))*AE852))</f>
        <v>0</v>
      </c>
      <c r="AG852" s="67">
        <f t="shared" si="12"/>
        <v>0</v>
      </c>
      <c r="AH852" s="70">
        <f>ifna(vlookup(AG852,'SKU Pricing'!A:B,Assumptions!$B$2,0)*W852*AE852,0)</f>
        <v>0</v>
      </c>
      <c r="AI852" s="62" t="str">
        <f t="shared" si="13"/>
        <v/>
      </c>
      <c r="AJ852" s="62" t="str">
        <f>if(V852&lt;&gt;0, if(T852="Lift &amp; Shift Noprod",Assumptions!$B$9,if(V852=Assumptions!$B$6,Assumptions!$B$10,if(P852=1,Assumptions!$B$8,Assumptions!$B$7))),"")</f>
        <v/>
      </c>
      <c r="AK852" s="69">
        <f t="shared" si="14"/>
        <v>0</v>
      </c>
      <c r="AL852" s="69">
        <f>if(AJ852="Hyperdisk Balanced",Assumptions!$B$11,0)</f>
        <v>0</v>
      </c>
      <c r="AM852" s="69">
        <f>if(AJ852="Hyperdisk Balanced",Assumptions!$B$12,0)</f>
        <v>0</v>
      </c>
      <c r="AN852" s="70">
        <f>if(AK852=0,0,if(AJ852="Hyperdisk Balanced",vlookup(AK852&amp;" provisioned space",'SKU Pricing'!A:B,Assumptions!$B$2,0)*Z852+vlookup(AK852&amp;" provisioned IOPS",'SKU Pricing'!A:B,Assumptions!$B$2,0)*AL852*730+vlookup(AK852&amp;" provisioned throughput",'SKU Pricing'!A:B,Assumptions!$B$2,0)*AM852*730,vlookup(AK852,'SKU Pricing'!A:B,Assumptions!$B$2,0)*Z852))</f>
        <v>0</v>
      </c>
      <c r="AO852" s="70">
        <f t="shared" si="15"/>
        <v>0</v>
      </c>
      <c r="AP852" s="71">
        <f t="shared" si="16"/>
        <v>0</v>
      </c>
      <c r="AQ852" s="70">
        <f>ifna(vlookup(AP852,'SKU Pricing'!A:B,Assumptions!$B$2,0)*AE852,0)</f>
        <v>0</v>
      </c>
      <c r="AR852" s="72">
        <v>0.0</v>
      </c>
    </row>
    <row r="853">
      <c r="A853" s="61" t="s">
        <v>994</v>
      </c>
      <c r="B853" s="62" t="str">
        <f>ifna(if(vlookup(A853,vOS!A:B,2,0)="","Unknown",vlookup(A853,vOS!A:B,2,0)),"Unknown")</f>
        <v>Debian GNU/Linux 10 (64-bit)</v>
      </c>
      <c r="C853" s="62">
        <f>vlookup(B853,'OS Study'!A:D,2,0)</f>
        <v>0</v>
      </c>
      <c r="D853" s="62" t="str">
        <f>vlookup(B853,'OS Study'!A:D,3,0)</f>
        <v>Linux</v>
      </c>
      <c r="E853" s="62" t="str">
        <f>vlookup(B853,'OS Study'!A:D,4,0)</f>
        <v>Debian</v>
      </c>
      <c r="F853" s="63" t="str">
        <f>vlookup(B853,'OS Study'!A:E,5,0)</f>
        <v>10</v>
      </c>
      <c r="G853" s="62">
        <f>IF(vlookup(A853,'RVtools V2.1'!A:J,4,0)="non",0,1)</f>
        <v>1</v>
      </c>
      <c r="H853" s="62">
        <f>if(vlookup(A853,'RVtools V2.1'!A:K,11,0)="kube",1,0)</f>
        <v>0</v>
      </c>
      <c r="I853" s="62">
        <f t="shared" si="5"/>
        <v>0</v>
      </c>
      <c r="J853" s="62">
        <f>ifna(vlookup(A853,'Infra Study'!A:Q,17,0),0)</f>
        <v>0</v>
      </c>
      <c r="K853" s="64">
        <f>IFERROR(__xludf.DUMMYFUNCTION("N(REGEXMATCH(VLOOKUP(A853, 'RVtools V2.1'!A:H, 8, 0), ""^Serveur de fichiers""))"),0.0)</f>
        <v>0</v>
      </c>
      <c r="L853" s="64">
        <f t="shared" si="6"/>
        <v>0</v>
      </c>
      <c r="M853" s="67" t="str">
        <f>ifna(vlookup(A853,'RVtools V2.1'!A:I,8,0),"N/A")</f>
        <v>KaliSIL -CST/RAL</v>
      </c>
      <c r="N853" s="64">
        <f>IFERROR(__xludf.DUMMYFUNCTION("IF(REGEXMATCH(M853, ""(?i)"" &amp; JOIN(""|"", SPLIT(""kalisil"", "" ""))), 1, 0)"),1.0)</f>
        <v>1</v>
      </c>
      <c r="O853" s="64" t="str">
        <f>vlookup(A853,'RVtools V2.1'!A:H,7,0)</f>
        <v>T1</v>
      </c>
      <c r="P853" s="64">
        <f>if(vlookup(A853,'RVtools V2.1'!A:H,5,0)="oui",1,0)</f>
        <v>1</v>
      </c>
      <c r="Q853" s="64">
        <f>ifna(vlookup(A853,vCPU!A:B,2,0),"Unknown")</f>
        <v>4</v>
      </c>
      <c r="R853" s="66">
        <f>ifna(vlookup(A853,vMemory!A:C,3,0),"Unknown")</f>
        <v>4</v>
      </c>
      <c r="S853" s="66">
        <f>ifna(vlookup(A853,vDisk!A:C,3,0),"Unknown")</f>
        <v>110</v>
      </c>
      <c r="T853" s="73" t="s">
        <v>10</v>
      </c>
      <c r="U853" s="67">
        <f t="shared" si="7"/>
        <v>0</v>
      </c>
      <c r="V853" s="68">
        <f>if(T853="Lift &amp; Shift Noprod",if( Y853=0,Assumptions!$B$5, Assumptions!$B$4),if(T853="Lift &amp; Shift Prod",if(AND(N853=1,O853="T1"),Assumptions!$B$6,Assumptions!$B$4),0))</f>
        <v>0</v>
      </c>
      <c r="W853" s="62">
        <f>if(V853&lt;&gt;0,if(Q853="Unknown", Assumptions!$B$42,If(Q853&gt;1,Q853,2)),0)</f>
        <v>0</v>
      </c>
      <c r="X853" s="69">
        <f>if(V853&lt;&gt;0,if(R853="Unknown", Assumptions!$B$43,R853),0)</f>
        <v>0</v>
      </c>
      <c r="Y853" s="68">
        <f t="shared" si="8"/>
        <v>0</v>
      </c>
      <c r="Z853" s="68">
        <f>if(V853&lt;&gt;0,if(  S853="Unknown", Assumptions!$B$44,S853),0)</f>
        <v>0</v>
      </c>
      <c r="AA853" s="68">
        <f>if(V853 ="N2",ifna(vlookup(W853&amp;"-"&amp;X853,'Ref. VM'!A:B,2,0),"Custom"),if(V853 ="E2" , ifna(vlookup(W853&amp;"-"&amp;X853,'Ref. VM'!D:E,2,0),"Custom"),if(V853="N2D",ifna(vlookup(W853&amp;"-"&amp;X853,'Ref. VM'!G:H,2,0),"Custom"),if(V853="N4",ifna(vlookup(W853&amp;"-"&amp;X853,'Ref. VM'!J:K,2,0),"Custom"),0))))</f>
        <v>0</v>
      </c>
      <c r="AB853" s="67">
        <f t="shared" si="9"/>
        <v>0</v>
      </c>
      <c r="AC853" s="67">
        <f t="shared" si="10"/>
        <v>0</v>
      </c>
      <c r="AD853" s="67">
        <f t="shared" si="11"/>
        <v>0</v>
      </c>
      <c r="AE853" s="69">
        <f>if(T853="Lift &amp; Shift Prod",730,if(T853="Lift &amp; Shift Noprod",Assumptions!$B$3,0))</f>
        <v>0</v>
      </c>
      <c r="AF853" s="70">
        <f>if( U853=0,0,if(Y853=0, ((vlookup(AB853,'SKU Pricing'!A:B,Assumptions!$B$2,0)*W853)+(vlookup(AC853,'SKU Pricing'!A:B,Assumptions!$B$2,0)*X853))*AE853,((vlookup(AB853,'SKU Pricing'!A:B,Assumptions!$B$2,0)*W853)+(vlookup(AC853,'SKU Pricing'!A:B,Assumptions!$B$2,0)*(W853*8))+(vlookup(AD853,'SKU Pricing'!A:B,Assumptions!$B$2,0)*(X853-(W853*8))))*AE853))</f>
        <v>0</v>
      </c>
      <c r="AG853" s="67">
        <f t="shared" si="12"/>
        <v>0</v>
      </c>
      <c r="AH853" s="70">
        <f>ifna(vlookup(AG853,'SKU Pricing'!A:B,Assumptions!$B$2,0)*W853*AE853,0)</f>
        <v>0</v>
      </c>
      <c r="AI853" s="62" t="str">
        <f t="shared" si="13"/>
        <v/>
      </c>
      <c r="AJ853" s="62" t="str">
        <f>if(V853&lt;&gt;0, if(T853="Lift &amp; Shift Noprod",Assumptions!$B$9,if(V853=Assumptions!$B$6,Assumptions!$B$10,if(P853=1,Assumptions!$B$8,Assumptions!$B$7))),"")</f>
        <v/>
      </c>
      <c r="AK853" s="69">
        <f t="shared" si="14"/>
        <v>0</v>
      </c>
      <c r="AL853" s="69">
        <f>if(AJ853="Hyperdisk Balanced",Assumptions!$B$11,0)</f>
        <v>0</v>
      </c>
      <c r="AM853" s="69">
        <f>if(AJ853="Hyperdisk Balanced",Assumptions!$B$12,0)</f>
        <v>0</v>
      </c>
      <c r="AN853" s="70">
        <f>if(AK853=0,0,if(AJ853="Hyperdisk Balanced",vlookup(AK853&amp;" provisioned space",'SKU Pricing'!A:B,Assumptions!$B$2,0)*Z853+vlookup(AK853&amp;" provisioned IOPS",'SKU Pricing'!A:B,Assumptions!$B$2,0)*AL853*730+vlookup(AK853&amp;" provisioned throughput",'SKU Pricing'!A:B,Assumptions!$B$2,0)*AM853*730,vlookup(AK853,'SKU Pricing'!A:B,Assumptions!$B$2,0)*Z853))</f>
        <v>0</v>
      </c>
      <c r="AO853" s="70">
        <f t="shared" si="15"/>
        <v>0</v>
      </c>
      <c r="AP853" s="71">
        <f t="shared" si="16"/>
        <v>0</v>
      </c>
      <c r="AQ853" s="70">
        <f>ifna(vlookup(AP853,'SKU Pricing'!A:B,Assumptions!$B$2,0)*AE853,0)</f>
        <v>0</v>
      </c>
      <c r="AR853" s="72">
        <v>0.0</v>
      </c>
    </row>
    <row r="854">
      <c r="A854" s="61" t="s">
        <v>995</v>
      </c>
      <c r="B854" s="62" t="str">
        <f>ifna(if(vlookup(A854,vOS!A:B,2,0)="","Unknown",vlookup(A854,vOS!A:B,2,0)),"Unknown")</f>
        <v>Debian GNU/Linux 10 (64-bit)</v>
      </c>
      <c r="C854" s="62">
        <f>vlookup(B854,'OS Study'!A:D,2,0)</f>
        <v>0</v>
      </c>
      <c r="D854" s="62" t="str">
        <f>vlookup(B854,'OS Study'!A:D,3,0)</f>
        <v>Linux</v>
      </c>
      <c r="E854" s="62" t="str">
        <f>vlookup(B854,'OS Study'!A:D,4,0)</f>
        <v>Debian</v>
      </c>
      <c r="F854" s="63" t="str">
        <f>vlookup(B854,'OS Study'!A:E,5,0)</f>
        <v>10</v>
      </c>
      <c r="G854" s="62">
        <f>IF(vlookup(A854,'RVtools V2.1'!A:J,4,0)="non",0,1)</f>
        <v>1</v>
      </c>
      <c r="H854" s="62">
        <f>if(vlookup(A854,'RVtools V2.1'!A:K,11,0)="kube",1,0)</f>
        <v>0</v>
      </c>
      <c r="I854" s="62">
        <f t="shared" si="5"/>
        <v>0</v>
      </c>
      <c r="J854" s="62">
        <f>ifna(vlookup(A854,'Infra Study'!A:Q,17,0),0)</f>
        <v>0</v>
      </c>
      <c r="K854" s="64">
        <f>IFERROR(__xludf.DUMMYFUNCTION("N(REGEXMATCH(VLOOKUP(A854, 'RVtools V2.1'!A:H, 8, 0), ""^Serveur de fichiers""))"),0.0)</f>
        <v>0</v>
      </c>
      <c r="L854" s="64">
        <f t="shared" si="6"/>
        <v>0</v>
      </c>
      <c r="M854" s="67" t="str">
        <f>ifna(vlookup(A854,'RVtools V2.1'!A:I,8,0),"N/A")</f>
        <v>KaliSIL -CST/RAL</v>
      </c>
      <c r="N854" s="64">
        <f>IFERROR(__xludf.DUMMYFUNCTION("IF(REGEXMATCH(M854, ""(?i)"" &amp; JOIN(""|"", SPLIT(""kalisil"", "" ""))), 1, 0)"),1.0)</f>
        <v>1</v>
      </c>
      <c r="O854" s="64" t="str">
        <f>vlookup(A854,'RVtools V2.1'!A:H,7,0)</f>
        <v>T3</v>
      </c>
      <c r="P854" s="64">
        <f>if(vlookup(A854,'RVtools V2.1'!A:H,5,0)="oui",1,0)</f>
        <v>1</v>
      </c>
      <c r="Q854" s="64">
        <f>ifna(vlookup(A854,vCPU!A:B,2,0),"Unknown")</f>
        <v>4</v>
      </c>
      <c r="R854" s="66">
        <f>ifna(vlookup(A854,vMemory!A:C,3,0),"Unknown")</f>
        <v>8</v>
      </c>
      <c r="S854" s="66">
        <f>ifna(vlookup(A854,vDisk!A:C,3,0),"Unknown")</f>
        <v>5951</v>
      </c>
      <c r="T854" s="73" t="s">
        <v>10</v>
      </c>
      <c r="U854" s="67">
        <f t="shared" si="7"/>
        <v>0</v>
      </c>
      <c r="V854" s="68">
        <f>if(T854="Lift &amp; Shift Noprod",if( Y854=0,Assumptions!$B$5, Assumptions!$B$4),if(T854="Lift &amp; Shift Prod",if(AND(N854=1,O854="T1"),Assumptions!$B$6,Assumptions!$B$4),0))</f>
        <v>0</v>
      </c>
      <c r="W854" s="62">
        <f>if(V854&lt;&gt;0,if(Q854="Unknown", Assumptions!$B$42,If(Q854&gt;1,Q854,2)),0)</f>
        <v>0</v>
      </c>
      <c r="X854" s="69">
        <f>if(V854&lt;&gt;0,if(R854="Unknown", Assumptions!$B$43,R854),0)</f>
        <v>0</v>
      </c>
      <c r="Y854" s="68">
        <f t="shared" si="8"/>
        <v>0</v>
      </c>
      <c r="Z854" s="68">
        <f>if(V854&lt;&gt;0,if(  S854="Unknown", Assumptions!$B$44,S854),0)</f>
        <v>0</v>
      </c>
      <c r="AA854" s="68">
        <f>if(V854 ="N2",ifna(vlookup(W854&amp;"-"&amp;X854,'Ref. VM'!A:B,2,0),"Custom"),if(V854 ="E2" , ifna(vlookup(W854&amp;"-"&amp;X854,'Ref. VM'!D:E,2,0),"Custom"),if(V854="N2D",ifna(vlookup(W854&amp;"-"&amp;X854,'Ref. VM'!G:H,2,0),"Custom"),if(V854="N4",ifna(vlookup(W854&amp;"-"&amp;X854,'Ref. VM'!J:K,2,0),"Custom"),0))))</f>
        <v>0</v>
      </c>
      <c r="AB854" s="67">
        <f t="shared" si="9"/>
        <v>0</v>
      </c>
      <c r="AC854" s="67">
        <f t="shared" si="10"/>
        <v>0</v>
      </c>
      <c r="AD854" s="67">
        <f t="shared" si="11"/>
        <v>0</v>
      </c>
      <c r="AE854" s="69">
        <f>if(T854="Lift &amp; Shift Prod",730,if(T854="Lift &amp; Shift Noprod",Assumptions!$B$3,0))</f>
        <v>0</v>
      </c>
      <c r="AF854" s="70">
        <f>if( U854=0,0,if(Y854=0, ((vlookup(AB854,'SKU Pricing'!A:B,Assumptions!$B$2,0)*W854)+(vlookup(AC854,'SKU Pricing'!A:B,Assumptions!$B$2,0)*X854))*AE854,((vlookup(AB854,'SKU Pricing'!A:B,Assumptions!$B$2,0)*W854)+(vlookup(AC854,'SKU Pricing'!A:B,Assumptions!$B$2,0)*(W854*8))+(vlookup(AD854,'SKU Pricing'!A:B,Assumptions!$B$2,0)*(X854-(W854*8))))*AE854))</f>
        <v>0</v>
      </c>
      <c r="AG854" s="67">
        <f t="shared" si="12"/>
        <v>0</v>
      </c>
      <c r="AH854" s="70">
        <f>ifna(vlookup(AG854,'SKU Pricing'!A:B,Assumptions!$B$2,0)*W854*AE854,0)</f>
        <v>0</v>
      </c>
      <c r="AI854" s="62" t="str">
        <f t="shared" si="13"/>
        <v/>
      </c>
      <c r="AJ854" s="62" t="str">
        <f>if(V854&lt;&gt;0, if(T854="Lift &amp; Shift Noprod",Assumptions!$B$9,if(V854=Assumptions!$B$6,Assumptions!$B$10,if(P854=1,Assumptions!$B$8,Assumptions!$B$7))),"")</f>
        <v/>
      </c>
      <c r="AK854" s="69">
        <f t="shared" si="14"/>
        <v>0</v>
      </c>
      <c r="AL854" s="69">
        <f>if(AJ854="Hyperdisk Balanced",Assumptions!$B$11,0)</f>
        <v>0</v>
      </c>
      <c r="AM854" s="69">
        <f>if(AJ854="Hyperdisk Balanced",Assumptions!$B$12,0)</f>
        <v>0</v>
      </c>
      <c r="AN854" s="70">
        <f>if(AK854=0,0,if(AJ854="Hyperdisk Balanced",vlookup(AK854&amp;" provisioned space",'SKU Pricing'!A:B,Assumptions!$B$2,0)*Z854+vlookup(AK854&amp;" provisioned IOPS",'SKU Pricing'!A:B,Assumptions!$B$2,0)*AL854*730+vlookup(AK854&amp;" provisioned throughput",'SKU Pricing'!A:B,Assumptions!$B$2,0)*AM854*730,vlookup(AK854,'SKU Pricing'!A:B,Assumptions!$B$2,0)*Z854))</f>
        <v>0</v>
      </c>
      <c r="AO854" s="70">
        <f t="shared" si="15"/>
        <v>0</v>
      </c>
      <c r="AP854" s="71">
        <f t="shared" si="16"/>
        <v>0</v>
      </c>
      <c r="AQ854" s="70">
        <f>ifna(vlookup(AP854,'SKU Pricing'!A:B,Assumptions!$B$2,0)*AE854,0)</f>
        <v>0</v>
      </c>
      <c r="AR854" s="72">
        <v>0.0</v>
      </c>
    </row>
    <row r="855">
      <c r="A855" s="61" t="s">
        <v>996</v>
      </c>
      <c r="B855" s="62" t="str">
        <f>ifna(if(vlookup(A855,vOS!A:B,2,0)="","Unknown",vlookup(A855,vOS!A:B,2,0)),"Unknown")</f>
        <v>Debian GNU/Linux 9 (64-bit)</v>
      </c>
      <c r="C855" s="62">
        <f>vlookup(B855,'OS Study'!A:D,2,0)</f>
        <v>0</v>
      </c>
      <c r="D855" s="62" t="str">
        <f>vlookup(B855,'OS Study'!A:D,3,0)</f>
        <v>Linux</v>
      </c>
      <c r="E855" s="62" t="str">
        <f>vlookup(B855,'OS Study'!A:D,4,0)</f>
        <v>Debian</v>
      </c>
      <c r="F855" s="63" t="str">
        <f>vlookup(B855,'OS Study'!A:E,5,0)</f>
        <v>9</v>
      </c>
      <c r="G855" s="62">
        <f>IF(vlookup(A855,'RVtools V2.1'!A:J,4,0)="non",0,1)</f>
        <v>0</v>
      </c>
      <c r="H855" s="62">
        <f>if(vlookup(A855,'RVtools V2.1'!A:K,11,0)="kube",1,0)</f>
        <v>0</v>
      </c>
      <c r="I855" s="62">
        <f t="shared" si="5"/>
        <v>0</v>
      </c>
      <c r="J855" s="62">
        <f>ifna(vlookup(A855,'Infra Study'!A:Q,17,0),0)</f>
        <v>0</v>
      </c>
      <c r="K855" s="64">
        <f>IFERROR(__xludf.DUMMYFUNCTION("N(REGEXMATCH(VLOOKUP(A855, 'RVtools V2.1'!A:H, 8, 0), ""^Serveur de fichiers""))"),0.0)</f>
        <v>0</v>
      </c>
      <c r="L855" s="64">
        <f t="shared" si="6"/>
        <v>0</v>
      </c>
      <c r="M855" s="65" t="str">
        <f>ifna(vlookup(A855,'RVtools V2.1'!A:I,8,0),"N/A")</f>
        <v>KaliSIL -CST/RAL-TEST</v>
      </c>
      <c r="N855" s="64">
        <f>IFERROR(__xludf.DUMMYFUNCTION("IF(REGEXMATCH(M855, ""(?i)"" &amp; JOIN(""|"", SPLIT(""kalisil"", "" ""))), 1, 0)"),1.0)</f>
        <v>1</v>
      </c>
      <c r="O855" s="64" t="str">
        <f>vlookup(A855,'RVtools V2.1'!A:H,7,0)</f>
        <v>T3</v>
      </c>
      <c r="P855" s="64">
        <f>if(vlookup(A855,'RVtools V2.1'!A:H,5,0)="oui",1,0)</f>
        <v>0</v>
      </c>
      <c r="Q855" s="64">
        <f>ifna(vlookup(A855,vCPU!A:B,2,0),"Unknown")</f>
        <v>8</v>
      </c>
      <c r="R855" s="66">
        <f>ifna(vlookup(A855,vMemory!A:C,3,0),"Unknown")</f>
        <v>64</v>
      </c>
      <c r="S855" s="66">
        <f>ifna(vlookup(A855,vDisk!A:C,3,0),"Unknown")</f>
        <v>7453</v>
      </c>
      <c r="T855" s="73" t="s">
        <v>10</v>
      </c>
      <c r="U855" s="67">
        <f t="shared" si="7"/>
        <v>0</v>
      </c>
      <c r="V855" s="68">
        <f>if(T855="Lift &amp; Shift Noprod",if( Y855=0,Assumptions!$B$5, Assumptions!$B$4),if(T855="Lift &amp; Shift Prod",if(AND(N855=1,O855="T1"),Assumptions!$B$6,Assumptions!$B$4),0))</f>
        <v>0</v>
      </c>
      <c r="W855" s="62">
        <f>if(V855&lt;&gt;0,if(Q855="Unknown", Assumptions!$B$42,If(Q855&gt;1,Q855,2)),0)</f>
        <v>0</v>
      </c>
      <c r="X855" s="69">
        <f>if(V855&lt;&gt;0,if(R855="Unknown", Assumptions!$B$43,R855),0)</f>
        <v>0</v>
      </c>
      <c r="Y855" s="68">
        <f t="shared" si="8"/>
        <v>0</v>
      </c>
      <c r="Z855" s="68">
        <f>if(V855&lt;&gt;0,if(  S855="Unknown", Assumptions!$B$44,S855),0)</f>
        <v>0</v>
      </c>
      <c r="AA855" s="68">
        <f>if(V855 ="N2",ifna(vlookup(W855&amp;"-"&amp;X855,'Ref. VM'!A:B,2,0),"Custom"),if(V855 ="E2" , ifna(vlookup(W855&amp;"-"&amp;X855,'Ref. VM'!D:E,2,0),"Custom"),if(V855="N2D",ifna(vlookup(W855&amp;"-"&amp;X855,'Ref. VM'!G:H,2,0),"Custom"),if(V855="N4",ifna(vlookup(W855&amp;"-"&amp;X855,'Ref. VM'!J:K,2,0),"Custom"),0))))</f>
        <v>0</v>
      </c>
      <c r="AB855" s="67">
        <f t="shared" si="9"/>
        <v>0</v>
      </c>
      <c r="AC855" s="67">
        <f t="shared" si="10"/>
        <v>0</v>
      </c>
      <c r="AD855" s="67">
        <f t="shared" si="11"/>
        <v>0</v>
      </c>
      <c r="AE855" s="69">
        <f>if(T855="Lift &amp; Shift Prod",730,if(T855="Lift &amp; Shift Noprod",Assumptions!$B$3,0))</f>
        <v>0</v>
      </c>
      <c r="AF855" s="70">
        <f>if( U855=0,0,if(Y855=0, ((vlookup(AB855,'SKU Pricing'!A:B,Assumptions!$B$2,0)*W855)+(vlookup(AC855,'SKU Pricing'!A:B,Assumptions!$B$2,0)*X855))*AE855,((vlookup(AB855,'SKU Pricing'!A:B,Assumptions!$B$2,0)*W855)+(vlookup(AC855,'SKU Pricing'!A:B,Assumptions!$B$2,0)*(W855*8))+(vlookup(AD855,'SKU Pricing'!A:B,Assumptions!$B$2,0)*(X855-(W855*8))))*AE855))</f>
        <v>0</v>
      </c>
      <c r="AG855" s="67">
        <f t="shared" si="12"/>
        <v>0</v>
      </c>
      <c r="AH855" s="70">
        <f>ifna(vlookup(AG855,'SKU Pricing'!A:B,Assumptions!$B$2,0)*W855*AE855,0)</f>
        <v>0</v>
      </c>
      <c r="AI855" s="62" t="str">
        <f t="shared" si="13"/>
        <v/>
      </c>
      <c r="AJ855" s="62" t="str">
        <f>if(V855&lt;&gt;0, if(T855="Lift &amp; Shift Noprod",Assumptions!$B$9,if(V855=Assumptions!$B$6,Assumptions!$B$10,if(P855=1,Assumptions!$B$8,Assumptions!$B$7))),"")</f>
        <v/>
      </c>
      <c r="AK855" s="69">
        <f t="shared" si="14"/>
        <v>0</v>
      </c>
      <c r="AL855" s="69">
        <f>if(AJ855="Hyperdisk Balanced",Assumptions!$B$11,0)</f>
        <v>0</v>
      </c>
      <c r="AM855" s="69">
        <f>if(AJ855="Hyperdisk Balanced",Assumptions!$B$12,0)</f>
        <v>0</v>
      </c>
      <c r="AN855" s="70">
        <f>if(AK855=0,0,if(AJ855="Hyperdisk Balanced",vlookup(AK855&amp;" provisioned space",'SKU Pricing'!A:B,Assumptions!$B$2,0)*Z855+vlookup(AK855&amp;" provisioned IOPS",'SKU Pricing'!A:B,Assumptions!$B$2,0)*AL855*730+vlookup(AK855&amp;" provisioned throughput",'SKU Pricing'!A:B,Assumptions!$B$2,0)*AM855*730,vlookup(AK855,'SKU Pricing'!A:B,Assumptions!$B$2,0)*Z855))</f>
        <v>0</v>
      </c>
      <c r="AO855" s="70">
        <f t="shared" si="15"/>
        <v>0</v>
      </c>
      <c r="AP855" s="71">
        <f t="shared" si="16"/>
        <v>0</v>
      </c>
      <c r="AQ855" s="70">
        <f>ifna(vlookup(AP855,'SKU Pricing'!A:B,Assumptions!$B$2,0)*AE855,0)</f>
        <v>0</v>
      </c>
      <c r="AR855" s="72">
        <v>0.0</v>
      </c>
    </row>
    <row r="856">
      <c r="A856" s="61" t="s">
        <v>997</v>
      </c>
      <c r="B856" s="62" t="str">
        <f>ifna(if(vlookup(A856,vOS!A:B,2,0)="","Unknown",vlookup(A856,vOS!A:B,2,0)),"Unknown")</f>
        <v>Debian GNU/Linux 9 (64-bit)</v>
      </c>
      <c r="C856" s="62">
        <f>vlookup(B856,'OS Study'!A:D,2,0)</f>
        <v>0</v>
      </c>
      <c r="D856" s="62" t="str">
        <f>vlookup(B856,'OS Study'!A:D,3,0)</f>
        <v>Linux</v>
      </c>
      <c r="E856" s="62" t="str">
        <f>vlookup(B856,'OS Study'!A:D,4,0)</f>
        <v>Debian</v>
      </c>
      <c r="F856" s="63" t="str">
        <f>vlookup(B856,'OS Study'!A:E,5,0)</f>
        <v>9</v>
      </c>
      <c r="G856" s="62">
        <f>IF(vlookup(A856,'RVtools V2.1'!A:J,4,0)="non",0,1)</f>
        <v>0</v>
      </c>
      <c r="H856" s="62">
        <f>if(vlookup(A856,'RVtools V2.1'!A:K,11,0)="kube",1,0)</f>
        <v>0</v>
      </c>
      <c r="I856" s="62">
        <f t="shared" si="5"/>
        <v>0</v>
      </c>
      <c r="J856" s="62">
        <f>ifna(vlookup(A856,'Infra Study'!A:Q,17,0),0)</f>
        <v>0</v>
      </c>
      <c r="K856" s="64">
        <f>IFERROR(__xludf.DUMMYFUNCTION("N(REGEXMATCH(VLOOKUP(A856, 'RVtools V2.1'!A:H, 8, 0), ""^Serveur de fichiers""))"),0.0)</f>
        <v>0</v>
      </c>
      <c r="L856" s="64">
        <f t="shared" si="6"/>
        <v>0</v>
      </c>
      <c r="M856" s="65" t="str">
        <f>ifna(vlookup(A856,'RVtools V2.1'!A:I,8,0),"N/A")</f>
        <v>KaliSIL -CST/RAL-TEST</v>
      </c>
      <c r="N856" s="64">
        <f>IFERROR(__xludf.DUMMYFUNCTION("IF(REGEXMATCH(M856, ""(?i)"" &amp; JOIN(""|"", SPLIT(""kalisil"", "" ""))), 1, 0)"),1.0)</f>
        <v>1</v>
      </c>
      <c r="O856" s="64" t="str">
        <f>vlookup(A856,'RVtools V2.1'!A:H,7,0)</f>
        <v>T3</v>
      </c>
      <c r="P856" s="64">
        <f>if(vlookup(A856,'RVtools V2.1'!A:H,5,0)="oui",1,0)</f>
        <v>0</v>
      </c>
      <c r="Q856" s="64">
        <f>ifna(vlookup(A856,vCPU!A:B,2,0),"Unknown")</f>
        <v>8</v>
      </c>
      <c r="R856" s="66">
        <f>ifna(vlookup(A856,vMemory!A:C,3,0),"Unknown")</f>
        <v>64</v>
      </c>
      <c r="S856" s="66">
        <f>ifna(vlookup(A856,vDisk!A:C,3,0),"Unknown")</f>
        <v>64113</v>
      </c>
      <c r="T856" s="73" t="s">
        <v>10</v>
      </c>
      <c r="U856" s="67">
        <f t="shared" si="7"/>
        <v>0</v>
      </c>
      <c r="V856" s="68">
        <f>if(T856="Lift &amp; Shift Noprod",if( Y856=0,Assumptions!$B$5, Assumptions!$B$4),if(T856="Lift &amp; Shift Prod",if(AND(N856=1,O856="T1"),Assumptions!$B$6,Assumptions!$B$4),0))</f>
        <v>0</v>
      </c>
      <c r="W856" s="62">
        <f>if(V856&lt;&gt;0,if(Q856="Unknown", Assumptions!$B$42,If(Q856&gt;1,Q856,2)),0)</f>
        <v>0</v>
      </c>
      <c r="X856" s="69">
        <f>if(V856&lt;&gt;0,if(R856="Unknown", Assumptions!$B$43,R856),0)</f>
        <v>0</v>
      </c>
      <c r="Y856" s="68">
        <f t="shared" si="8"/>
        <v>0</v>
      </c>
      <c r="Z856" s="68">
        <f>if(V856&lt;&gt;0,if(  S856="Unknown", Assumptions!$B$44,S856),0)</f>
        <v>0</v>
      </c>
      <c r="AA856" s="68">
        <f>if(V856 ="N2",ifna(vlookup(W856&amp;"-"&amp;X856,'Ref. VM'!A:B,2,0),"Custom"),if(V856 ="E2" , ifna(vlookup(W856&amp;"-"&amp;X856,'Ref. VM'!D:E,2,0),"Custom"),if(V856="N2D",ifna(vlookup(W856&amp;"-"&amp;X856,'Ref. VM'!G:H,2,0),"Custom"),if(V856="N4",ifna(vlookup(W856&amp;"-"&amp;X856,'Ref. VM'!J:K,2,0),"Custom"),0))))</f>
        <v>0</v>
      </c>
      <c r="AB856" s="67">
        <f t="shared" si="9"/>
        <v>0</v>
      </c>
      <c r="AC856" s="67">
        <f t="shared" si="10"/>
        <v>0</v>
      </c>
      <c r="AD856" s="67">
        <f t="shared" si="11"/>
        <v>0</v>
      </c>
      <c r="AE856" s="69">
        <f>if(T856="Lift &amp; Shift Prod",730,if(T856="Lift &amp; Shift Noprod",Assumptions!$B$3,0))</f>
        <v>0</v>
      </c>
      <c r="AF856" s="70">
        <f>if( U856=0,0,if(Y856=0, ((vlookup(AB856,'SKU Pricing'!A:B,Assumptions!$B$2,0)*W856)+(vlookup(AC856,'SKU Pricing'!A:B,Assumptions!$B$2,0)*X856))*AE856,((vlookup(AB856,'SKU Pricing'!A:B,Assumptions!$B$2,0)*W856)+(vlookup(AC856,'SKU Pricing'!A:B,Assumptions!$B$2,0)*(W856*8))+(vlookup(AD856,'SKU Pricing'!A:B,Assumptions!$B$2,0)*(X856-(W856*8))))*AE856))</f>
        <v>0</v>
      </c>
      <c r="AG856" s="67">
        <f t="shared" si="12"/>
        <v>0</v>
      </c>
      <c r="AH856" s="70">
        <f>ifna(vlookup(AG856,'SKU Pricing'!A:B,Assumptions!$B$2,0)*W856*AE856,0)</f>
        <v>0</v>
      </c>
      <c r="AI856" s="62" t="str">
        <f t="shared" si="13"/>
        <v/>
      </c>
      <c r="AJ856" s="62" t="str">
        <f>if(V856&lt;&gt;0, if(T856="Lift &amp; Shift Noprod",Assumptions!$B$9,if(V856=Assumptions!$B$6,Assumptions!$B$10,if(P856=1,Assumptions!$B$8,Assumptions!$B$7))),"")</f>
        <v/>
      </c>
      <c r="AK856" s="69">
        <f t="shared" si="14"/>
        <v>0</v>
      </c>
      <c r="AL856" s="69">
        <f>if(AJ856="Hyperdisk Balanced",Assumptions!$B$11,0)</f>
        <v>0</v>
      </c>
      <c r="AM856" s="69">
        <f>if(AJ856="Hyperdisk Balanced",Assumptions!$B$12,0)</f>
        <v>0</v>
      </c>
      <c r="AN856" s="70">
        <f>if(AK856=0,0,if(AJ856="Hyperdisk Balanced",vlookup(AK856&amp;" provisioned space",'SKU Pricing'!A:B,Assumptions!$B$2,0)*Z856+vlookup(AK856&amp;" provisioned IOPS",'SKU Pricing'!A:B,Assumptions!$B$2,0)*AL856*730+vlookup(AK856&amp;" provisioned throughput",'SKU Pricing'!A:B,Assumptions!$B$2,0)*AM856*730,vlookup(AK856,'SKU Pricing'!A:B,Assumptions!$B$2,0)*Z856))</f>
        <v>0</v>
      </c>
      <c r="AO856" s="70">
        <f t="shared" si="15"/>
        <v>0</v>
      </c>
      <c r="AP856" s="71">
        <f t="shared" si="16"/>
        <v>0</v>
      </c>
      <c r="AQ856" s="70">
        <f>ifna(vlookup(AP856,'SKU Pricing'!A:B,Assumptions!$B$2,0)*AE856,0)</f>
        <v>0</v>
      </c>
      <c r="AR856" s="72">
        <v>0.0</v>
      </c>
    </row>
    <row r="857">
      <c r="A857" s="61" t="s">
        <v>998</v>
      </c>
      <c r="B857" s="62" t="str">
        <f>ifna(if(vlookup(A857,vOS!A:B,2,0)="","Unknown",vlookup(A857,vOS!A:B,2,0)),"Unknown")</f>
        <v>Debian GNU/Linux 10 (64-bit)</v>
      </c>
      <c r="C857" s="62">
        <f>vlookup(B857,'OS Study'!A:D,2,0)</f>
        <v>0</v>
      </c>
      <c r="D857" s="62" t="str">
        <f>vlookup(B857,'OS Study'!A:D,3,0)</f>
        <v>Linux</v>
      </c>
      <c r="E857" s="62" t="str">
        <f>vlookup(B857,'OS Study'!A:D,4,0)</f>
        <v>Debian</v>
      </c>
      <c r="F857" s="63" t="str">
        <f>vlookup(B857,'OS Study'!A:E,5,0)</f>
        <v>10</v>
      </c>
      <c r="G857" s="62">
        <f>IF(vlookup(A857,'RVtools V2.1'!A:J,4,0)="non",0,1)</f>
        <v>1</v>
      </c>
      <c r="H857" s="62">
        <f>if(vlookup(A857,'RVtools V2.1'!A:K,11,0)="kube",1,0)</f>
        <v>0</v>
      </c>
      <c r="I857" s="62">
        <f t="shared" si="5"/>
        <v>0</v>
      </c>
      <c r="J857" s="62">
        <f>ifna(vlookup(A857,'Infra Study'!A:Q,17,0),0)</f>
        <v>0</v>
      </c>
      <c r="K857" s="64">
        <f>IFERROR(__xludf.DUMMYFUNCTION("N(REGEXMATCH(VLOOKUP(A857, 'RVtools V2.1'!A:H, 8, 0), ""^Serveur de fichiers""))"),0.0)</f>
        <v>0</v>
      </c>
      <c r="L857" s="64">
        <f t="shared" si="6"/>
        <v>0</v>
      </c>
      <c r="M857" s="67" t="str">
        <f>ifna(vlookup(A857,'RVtools V2.1'!A:I,8,0),"N/A")</f>
        <v>KaliSIL -CST/STL</v>
      </c>
      <c r="N857" s="64">
        <f>IFERROR(__xludf.DUMMYFUNCTION("IF(REGEXMATCH(M857, ""(?i)"" &amp; JOIN(""|"", SPLIT(""kalisil"", "" ""))), 1, 0)"),1.0)</f>
        <v>1</v>
      </c>
      <c r="O857" s="64" t="str">
        <f>vlookup(A857,'RVtools V2.1'!A:H,7,0)</f>
        <v>T1</v>
      </c>
      <c r="P857" s="64">
        <f>if(vlookup(A857,'RVtools V2.1'!A:H,5,0)="oui",1,0)</f>
        <v>1</v>
      </c>
      <c r="Q857" s="64">
        <f>ifna(vlookup(A857,vCPU!A:B,2,0),"Unknown")</f>
        <v>12</v>
      </c>
      <c r="R857" s="66">
        <f>ifna(vlookup(A857,vMemory!A:C,3,0),"Unknown")</f>
        <v>80</v>
      </c>
      <c r="S857" s="66">
        <f>ifna(vlookup(A857,vDisk!A:C,3,0),"Unknown")</f>
        <v>389</v>
      </c>
      <c r="T857" s="73" t="s">
        <v>10</v>
      </c>
      <c r="U857" s="67">
        <f t="shared" si="7"/>
        <v>0</v>
      </c>
      <c r="V857" s="68">
        <f>if(T857="Lift &amp; Shift Noprod",if( Y857=0,Assumptions!$B$5, Assumptions!$B$4),if(T857="Lift &amp; Shift Prod",if(AND(N857=1,O857="T1"),Assumptions!$B$6,Assumptions!$B$4),0))</f>
        <v>0</v>
      </c>
      <c r="W857" s="62">
        <f>if(V857&lt;&gt;0,if(Q857="Unknown", Assumptions!$B$42,If(Q857&gt;1,Q857,2)),0)</f>
        <v>0</v>
      </c>
      <c r="X857" s="69">
        <f>if(V857&lt;&gt;0,if(R857="Unknown", Assumptions!$B$43,R857),0)</f>
        <v>0</v>
      </c>
      <c r="Y857" s="68">
        <f t="shared" si="8"/>
        <v>0</v>
      </c>
      <c r="Z857" s="68">
        <f>if(V857&lt;&gt;0,if(  S857="Unknown", Assumptions!$B$44,S857),0)</f>
        <v>0</v>
      </c>
      <c r="AA857" s="68">
        <f>if(V857 ="N2",ifna(vlookup(W857&amp;"-"&amp;X857,'Ref. VM'!A:B,2,0),"Custom"),if(V857 ="E2" , ifna(vlookup(W857&amp;"-"&amp;X857,'Ref. VM'!D:E,2,0),"Custom"),if(V857="N2D",ifna(vlookup(W857&amp;"-"&amp;X857,'Ref. VM'!G:H,2,0),"Custom"),if(V857="N4",ifna(vlookup(W857&amp;"-"&amp;X857,'Ref. VM'!J:K,2,0),"Custom"),0))))</f>
        <v>0</v>
      </c>
      <c r="AB857" s="67">
        <f t="shared" si="9"/>
        <v>0</v>
      </c>
      <c r="AC857" s="67">
        <f t="shared" si="10"/>
        <v>0</v>
      </c>
      <c r="AD857" s="67">
        <f t="shared" si="11"/>
        <v>0</v>
      </c>
      <c r="AE857" s="69">
        <f>if(T857="Lift &amp; Shift Prod",730,if(T857="Lift &amp; Shift Noprod",Assumptions!$B$3,0))</f>
        <v>0</v>
      </c>
      <c r="AF857" s="70">
        <f>if( U857=0,0,if(Y857=0, ((vlookup(AB857,'SKU Pricing'!A:B,Assumptions!$B$2,0)*W857)+(vlookup(AC857,'SKU Pricing'!A:B,Assumptions!$B$2,0)*X857))*AE857,((vlookup(AB857,'SKU Pricing'!A:B,Assumptions!$B$2,0)*W857)+(vlookup(AC857,'SKU Pricing'!A:B,Assumptions!$B$2,0)*(W857*8))+(vlookup(AD857,'SKU Pricing'!A:B,Assumptions!$B$2,0)*(X857-(W857*8))))*AE857))</f>
        <v>0</v>
      </c>
      <c r="AG857" s="67">
        <f t="shared" si="12"/>
        <v>0</v>
      </c>
      <c r="AH857" s="70">
        <f>ifna(vlookup(AG857,'SKU Pricing'!A:B,Assumptions!$B$2,0)*W857*AE857,0)</f>
        <v>0</v>
      </c>
      <c r="AI857" s="62" t="str">
        <f t="shared" si="13"/>
        <v/>
      </c>
      <c r="AJ857" s="62" t="str">
        <f>if(V857&lt;&gt;0, if(T857="Lift &amp; Shift Noprod",Assumptions!$B$9,if(V857=Assumptions!$B$6,Assumptions!$B$10,if(P857=1,Assumptions!$B$8,Assumptions!$B$7))),"")</f>
        <v/>
      </c>
      <c r="AK857" s="69">
        <f t="shared" si="14"/>
        <v>0</v>
      </c>
      <c r="AL857" s="69">
        <f>if(AJ857="Hyperdisk Balanced",Assumptions!$B$11,0)</f>
        <v>0</v>
      </c>
      <c r="AM857" s="69">
        <f>if(AJ857="Hyperdisk Balanced",Assumptions!$B$12,0)</f>
        <v>0</v>
      </c>
      <c r="AN857" s="70">
        <f>if(AK857=0,0,if(AJ857="Hyperdisk Balanced",vlookup(AK857&amp;" provisioned space",'SKU Pricing'!A:B,Assumptions!$B$2,0)*Z857+vlookup(AK857&amp;" provisioned IOPS",'SKU Pricing'!A:B,Assumptions!$B$2,0)*AL857*730+vlookup(AK857&amp;" provisioned throughput",'SKU Pricing'!A:B,Assumptions!$B$2,0)*AM857*730,vlookup(AK857,'SKU Pricing'!A:B,Assumptions!$B$2,0)*Z857))</f>
        <v>0</v>
      </c>
      <c r="AO857" s="70">
        <f t="shared" si="15"/>
        <v>0</v>
      </c>
      <c r="AP857" s="71">
        <f t="shared" si="16"/>
        <v>0</v>
      </c>
      <c r="AQ857" s="70">
        <f>ifna(vlookup(AP857,'SKU Pricing'!A:B,Assumptions!$B$2,0)*AE857,0)</f>
        <v>0</v>
      </c>
      <c r="AR857" s="72">
        <v>0.0</v>
      </c>
    </row>
    <row r="858">
      <c r="A858" s="61" t="s">
        <v>999</v>
      </c>
      <c r="B858" s="62" t="str">
        <f>ifna(if(vlookup(A858,vOS!A:B,2,0)="","Unknown",vlookup(A858,vOS!A:B,2,0)),"Unknown")</f>
        <v>Debian GNU/Linux 10 (64-bit)</v>
      </c>
      <c r="C858" s="62">
        <f>vlookup(B858,'OS Study'!A:D,2,0)</f>
        <v>0</v>
      </c>
      <c r="D858" s="62" t="str">
        <f>vlookup(B858,'OS Study'!A:D,3,0)</f>
        <v>Linux</v>
      </c>
      <c r="E858" s="62" t="str">
        <f>vlookup(B858,'OS Study'!A:D,4,0)</f>
        <v>Debian</v>
      </c>
      <c r="F858" s="63" t="str">
        <f>vlookup(B858,'OS Study'!A:E,5,0)</f>
        <v>10</v>
      </c>
      <c r="G858" s="62">
        <f>IF(vlookup(A858,'RVtools V2.1'!A:J,4,0)="non",0,1)</f>
        <v>1</v>
      </c>
      <c r="H858" s="62">
        <f>if(vlookup(A858,'RVtools V2.1'!A:K,11,0)="kube",1,0)</f>
        <v>0</v>
      </c>
      <c r="I858" s="62">
        <f t="shared" si="5"/>
        <v>0</v>
      </c>
      <c r="J858" s="62">
        <f>ifna(vlookup(A858,'Infra Study'!A:Q,17,0),0)</f>
        <v>0</v>
      </c>
      <c r="K858" s="64">
        <f>IFERROR(__xludf.DUMMYFUNCTION("N(REGEXMATCH(VLOOKUP(A858, 'RVtools V2.1'!A:H, 8, 0), ""^Serveur de fichiers""))"),0.0)</f>
        <v>0</v>
      </c>
      <c r="L858" s="64">
        <f t="shared" si="6"/>
        <v>0</v>
      </c>
      <c r="M858" s="67" t="str">
        <f>ifna(vlookup(A858,'RVtools V2.1'!A:I,8,0),"N/A")</f>
        <v>KaliSIL -CST/STL</v>
      </c>
      <c r="N858" s="64">
        <f>IFERROR(__xludf.DUMMYFUNCTION("IF(REGEXMATCH(M858, ""(?i)"" &amp; JOIN(""|"", SPLIT(""kalisil"", "" ""))), 1, 0)"),1.0)</f>
        <v>1</v>
      </c>
      <c r="O858" s="64" t="str">
        <f>vlookup(A858,'RVtools V2.1'!A:H,7,0)</f>
        <v>T1</v>
      </c>
      <c r="P858" s="64">
        <f>if(vlookup(A858,'RVtools V2.1'!A:H,5,0)="oui",1,0)</f>
        <v>1</v>
      </c>
      <c r="Q858" s="64">
        <f>ifna(vlookup(A858,vCPU!A:B,2,0),"Unknown")</f>
        <v>16</v>
      </c>
      <c r="R858" s="66">
        <f>ifna(vlookup(A858,vMemory!A:C,3,0),"Unknown")</f>
        <v>48</v>
      </c>
      <c r="S858" s="66">
        <f>ifna(vlookup(A858,vDisk!A:C,3,0),"Unknown")</f>
        <v>3262</v>
      </c>
      <c r="T858" s="73" t="s">
        <v>10</v>
      </c>
      <c r="U858" s="67">
        <f t="shared" si="7"/>
        <v>0</v>
      </c>
      <c r="V858" s="68">
        <f>if(T858="Lift &amp; Shift Noprod",if( Y858=0,Assumptions!$B$5, Assumptions!$B$4),if(T858="Lift &amp; Shift Prod",if(AND(N858=1,O858="T1"),Assumptions!$B$6,Assumptions!$B$4),0))</f>
        <v>0</v>
      </c>
      <c r="W858" s="62">
        <f>if(V858&lt;&gt;0,if(Q858="Unknown", Assumptions!$B$42,If(Q858&gt;1,Q858,2)),0)</f>
        <v>0</v>
      </c>
      <c r="X858" s="69">
        <f>if(V858&lt;&gt;0,if(R858="Unknown", Assumptions!$B$43,R858),0)</f>
        <v>0</v>
      </c>
      <c r="Y858" s="68">
        <f t="shared" si="8"/>
        <v>0</v>
      </c>
      <c r="Z858" s="68">
        <f>if(V858&lt;&gt;0,if(  S858="Unknown", Assumptions!$B$44,S858),0)</f>
        <v>0</v>
      </c>
      <c r="AA858" s="68">
        <f>if(V858 ="N2",ifna(vlookup(W858&amp;"-"&amp;X858,'Ref. VM'!A:B,2,0),"Custom"),if(V858 ="E2" , ifna(vlookup(W858&amp;"-"&amp;X858,'Ref. VM'!D:E,2,0),"Custom"),if(V858="N2D",ifna(vlookup(W858&amp;"-"&amp;X858,'Ref. VM'!G:H,2,0),"Custom"),if(V858="N4",ifna(vlookup(W858&amp;"-"&amp;X858,'Ref. VM'!J:K,2,0),"Custom"),0))))</f>
        <v>0</v>
      </c>
      <c r="AB858" s="67">
        <f t="shared" si="9"/>
        <v>0</v>
      </c>
      <c r="AC858" s="67">
        <f t="shared" si="10"/>
        <v>0</v>
      </c>
      <c r="AD858" s="67">
        <f t="shared" si="11"/>
        <v>0</v>
      </c>
      <c r="AE858" s="69">
        <f>if(T858="Lift &amp; Shift Prod",730,if(T858="Lift &amp; Shift Noprod",Assumptions!$B$3,0))</f>
        <v>0</v>
      </c>
      <c r="AF858" s="70">
        <f>if( U858=0,0,if(Y858=0, ((vlookup(AB858,'SKU Pricing'!A:B,Assumptions!$B$2,0)*W858)+(vlookup(AC858,'SKU Pricing'!A:B,Assumptions!$B$2,0)*X858))*AE858,((vlookup(AB858,'SKU Pricing'!A:B,Assumptions!$B$2,0)*W858)+(vlookup(AC858,'SKU Pricing'!A:B,Assumptions!$B$2,0)*(W858*8))+(vlookup(AD858,'SKU Pricing'!A:B,Assumptions!$B$2,0)*(X858-(W858*8))))*AE858))</f>
        <v>0</v>
      </c>
      <c r="AG858" s="67">
        <f t="shared" si="12"/>
        <v>0</v>
      </c>
      <c r="AH858" s="70">
        <f>ifna(vlookup(AG858,'SKU Pricing'!A:B,Assumptions!$B$2,0)*W858*AE858,0)</f>
        <v>0</v>
      </c>
      <c r="AI858" s="62" t="str">
        <f t="shared" si="13"/>
        <v/>
      </c>
      <c r="AJ858" s="62" t="str">
        <f>if(V858&lt;&gt;0, if(T858="Lift &amp; Shift Noprod",Assumptions!$B$9,if(V858=Assumptions!$B$6,Assumptions!$B$10,if(P858=1,Assumptions!$B$8,Assumptions!$B$7))),"")</f>
        <v/>
      </c>
      <c r="AK858" s="69">
        <f t="shared" si="14"/>
        <v>0</v>
      </c>
      <c r="AL858" s="69">
        <f>if(AJ858="Hyperdisk Balanced",Assumptions!$B$11,0)</f>
        <v>0</v>
      </c>
      <c r="AM858" s="69">
        <f>if(AJ858="Hyperdisk Balanced",Assumptions!$B$12,0)</f>
        <v>0</v>
      </c>
      <c r="AN858" s="70">
        <f>if(AK858=0,0,if(AJ858="Hyperdisk Balanced",vlookup(AK858&amp;" provisioned space",'SKU Pricing'!A:B,Assumptions!$B$2,0)*Z858+vlookup(AK858&amp;" provisioned IOPS",'SKU Pricing'!A:B,Assumptions!$B$2,0)*AL858*730+vlookup(AK858&amp;" provisioned throughput",'SKU Pricing'!A:B,Assumptions!$B$2,0)*AM858*730,vlookup(AK858,'SKU Pricing'!A:B,Assumptions!$B$2,0)*Z858))</f>
        <v>0</v>
      </c>
      <c r="AO858" s="70">
        <f t="shared" si="15"/>
        <v>0</v>
      </c>
      <c r="AP858" s="71">
        <f t="shared" si="16"/>
        <v>0</v>
      </c>
      <c r="AQ858" s="70">
        <f>ifna(vlookup(AP858,'SKU Pricing'!A:B,Assumptions!$B$2,0)*AE858,0)</f>
        <v>0</v>
      </c>
      <c r="AR858" s="72">
        <v>0.0</v>
      </c>
    </row>
    <row r="859">
      <c r="A859" s="61" t="s">
        <v>1000</v>
      </c>
      <c r="B859" s="62" t="str">
        <f>ifna(if(vlookup(A859,vOS!A:B,2,0)="","Unknown",vlookup(A859,vOS!A:B,2,0)),"Unknown")</f>
        <v>Debian GNU/Linux 10 (64-bit)</v>
      </c>
      <c r="C859" s="62">
        <f>vlookup(B859,'OS Study'!A:D,2,0)</f>
        <v>0</v>
      </c>
      <c r="D859" s="62" t="str">
        <f>vlookup(B859,'OS Study'!A:D,3,0)</f>
        <v>Linux</v>
      </c>
      <c r="E859" s="62" t="str">
        <f>vlookup(B859,'OS Study'!A:D,4,0)</f>
        <v>Debian</v>
      </c>
      <c r="F859" s="63" t="str">
        <f>vlookup(B859,'OS Study'!A:E,5,0)</f>
        <v>10</v>
      </c>
      <c r="G859" s="62">
        <f>IF(vlookup(A859,'RVtools V2.1'!A:J,4,0)="non",0,1)</f>
        <v>1</v>
      </c>
      <c r="H859" s="62">
        <f>if(vlookup(A859,'RVtools V2.1'!A:K,11,0)="kube",1,0)</f>
        <v>0</v>
      </c>
      <c r="I859" s="62">
        <f t="shared" si="5"/>
        <v>0</v>
      </c>
      <c r="J859" s="62">
        <f>ifna(vlookup(A859,'Infra Study'!A:Q,17,0),0)</f>
        <v>0</v>
      </c>
      <c r="K859" s="64">
        <f>IFERROR(__xludf.DUMMYFUNCTION("N(REGEXMATCH(VLOOKUP(A859, 'RVtools V2.1'!A:H, 8, 0), ""^Serveur de fichiers""))"),0.0)</f>
        <v>0</v>
      </c>
      <c r="L859" s="64">
        <f t="shared" si="6"/>
        <v>0</v>
      </c>
      <c r="M859" s="67" t="str">
        <f>ifna(vlookup(A859,'RVtools V2.1'!A:I,8,0),"N/A")</f>
        <v>KaliSIL -CST/STL</v>
      </c>
      <c r="N859" s="64">
        <f>IFERROR(__xludf.DUMMYFUNCTION("IF(REGEXMATCH(M859, ""(?i)"" &amp; JOIN(""|"", SPLIT(""kalisil"", "" ""))), 1, 0)"),1.0)</f>
        <v>1</v>
      </c>
      <c r="O859" s="64" t="str">
        <f>vlookup(A859,'RVtools V2.1'!A:H,7,0)</f>
        <v>T1</v>
      </c>
      <c r="P859" s="64">
        <f>if(vlookup(A859,'RVtools V2.1'!A:H,5,0)="oui",1,0)</f>
        <v>1</v>
      </c>
      <c r="Q859" s="64">
        <f>ifna(vlookup(A859,vCPU!A:B,2,0),"Unknown")</f>
        <v>12</v>
      </c>
      <c r="R859" s="66">
        <f>ifna(vlookup(A859,vMemory!A:C,3,0),"Unknown")</f>
        <v>8</v>
      </c>
      <c r="S859" s="66">
        <f>ifna(vlookup(A859,vDisk!A:C,3,0),"Unknown")</f>
        <v>23</v>
      </c>
      <c r="T859" s="73" t="s">
        <v>10</v>
      </c>
      <c r="U859" s="67">
        <f t="shared" si="7"/>
        <v>0</v>
      </c>
      <c r="V859" s="68">
        <f>if(T859="Lift &amp; Shift Noprod",if( Y859=0,Assumptions!$B$5, Assumptions!$B$4),if(T859="Lift &amp; Shift Prod",if(AND(N859=1,O859="T1"),Assumptions!$B$6,Assumptions!$B$4),0))</f>
        <v>0</v>
      </c>
      <c r="W859" s="62">
        <f>if(V859&lt;&gt;0,if(Q859="Unknown", Assumptions!$B$42,If(Q859&gt;1,Q859,2)),0)</f>
        <v>0</v>
      </c>
      <c r="X859" s="69">
        <f>if(V859&lt;&gt;0,if(R859="Unknown", Assumptions!$B$43,R859),0)</f>
        <v>0</v>
      </c>
      <c r="Y859" s="68">
        <f t="shared" si="8"/>
        <v>0</v>
      </c>
      <c r="Z859" s="68">
        <f>if(V859&lt;&gt;0,if(  S859="Unknown", Assumptions!$B$44,S859),0)</f>
        <v>0</v>
      </c>
      <c r="AA859" s="68">
        <f>if(V859 ="N2",ifna(vlookup(W859&amp;"-"&amp;X859,'Ref. VM'!A:B,2,0),"Custom"),if(V859 ="E2" , ifna(vlookup(W859&amp;"-"&amp;X859,'Ref. VM'!D:E,2,0),"Custom"),if(V859="N2D",ifna(vlookup(W859&amp;"-"&amp;X859,'Ref. VM'!G:H,2,0),"Custom"),if(V859="N4",ifna(vlookup(W859&amp;"-"&amp;X859,'Ref. VM'!J:K,2,0),"Custom"),0))))</f>
        <v>0</v>
      </c>
      <c r="AB859" s="67">
        <f t="shared" si="9"/>
        <v>0</v>
      </c>
      <c r="AC859" s="67">
        <f t="shared" si="10"/>
        <v>0</v>
      </c>
      <c r="AD859" s="67">
        <f t="shared" si="11"/>
        <v>0</v>
      </c>
      <c r="AE859" s="69">
        <f>if(T859="Lift &amp; Shift Prod",730,if(T859="Lift &amp; Shift Noprod",Assumptions!$B$3,0))</f>
        <v>0</v>
      </c>
      <c r="AF859" s="70">
        <f>if( U859=0,0,if(Y859=0, ((vlookup(AB859,'SKU Pricing'!A:B,Assumptions!$B$2,0)*W859)+(vlookup(AC859,'SKU Pricing'!A:B,Assumptions!$B$2,0)*X859))*AE859,((vlookup(AB859,'SKU Pricing'!A:B,Assumptions!$B$2,0)*W859)+(vlookup(AC859,'SKU Pricing'!A:B,Assumptions!$B$2,0)*(W859*8))+(vlookup(AD859,'SKU Pricing'!A:B,Assumptions!$B$2,0)*(X859-(W859*8))))*AE859))</f>
        <v>0</v>
      </c>
      <c r="AG859" s="67">
        <f t="shared" si="12"/>
        <v>0</v>
      </c>
      <c r="AH859" s="70">
        <f>ifna(vlookup(AG859,'SKU Pricing'!A:B,Assumptions!$B$2,0)*W859*AE859,0)</f>
        <v>0</v>
      </c>
      <c r="AI859" s="62" t="str">
        <f t="shared" si="13"/>
        <v/>
      </c>
      <c r="AJ859" s="62" t="str">
        <f>if(V859&lt;&gt;0, if(T859="Lift &amp; Shift Noprod",Assumptions!$B$9,if(V859=Assumptions!$B$6,Assumptions!$B$10,if(P859=1,Assumptions!$B$8,Assumptions!$B$7))),"")</f>
        <v/>
      </c>
      <c r="AK859" s="69">
        <f t="shared" si="14"/>
        <v>0</v>
      </c>
      <c r="AL859" s="69">
        <f>if(AJ859="Hyperdisk Balanced",Assumptions!$B$11,0)</f>
        <v>0</v>
      </c>
      <c r="AM859" s="69">
        <f>if(AJ859="Hyperdisk Balanced",Assumptions!$B$12,0)</f>
        <v>0</v>
      </c>
      <c r="AN859" s="70">
        <f>if(AK859=0,0,if(AJ859="Hyperdisk Balanced",vlookup(AK859&amp;" provisioned space",'SKU Pricing'!A:B,Assumptions!$B$2,0)*Z859+vlookup(AK859&amp;" provisioned IOPS",'SKU Pricing'!A:B,Assumptions!$B$2,0)*AL859*730+vlookup(AK859&amp;" provisioned throughput",'SKU Pricing'!A:B,Assumptions!$B$2,0)*AM859*730,vlookup(AK859,'SKU Pricing'!A:B,Assumptions!$B$2,0)*Z859))</f>
        <v>0</v>
      </c>
      <c r="AO859" s="70">
        <f t="shared" si="15"/>
        <v>0</v>
      </c>
      <c r="AP859" s="71">
        <f t="shared" si="16"/>
        <v>0</v>
      </c>
      <c r="AQ859" s="70">
        <f>ifna(vlookup(AP859,'SKU Pricing'!A:B,Assumptions!$B$2,0)*AE859,0)</f>
        <v>0</v>
      </c>
      <c r="AR859" s="72">
        <v>0.0</v>
      </c>
    </row>
    <row r="860">
      <c r="A860" s="61" t="s">
        <v>1001</v>
      </c>
      <c r="B860" s="62" t="str">
        <f>ifna(if(vlookup(A860,vOS!A:B,2,0)="","Unknown",vlookup(A860,vOS!A:B,2,0)),"Unknown")</f>
        <v>Debian GNU/Linux 10 (64-bit)</v>
      </c>
      <c r="C860" s="62">
        <f>vlookup(B860,'OS Study'!A:D,2,0)</f>
        <v>0</v>
      </c>
      <c r="D860" s="62" t="str">
        <f>vlookup(B860,'OS Study'!A:D,3,0)</f>
        <v>Linux</v>
      </c>
      <c r="E860" s="62" t="str">
        <f>vlookup(B860,'OS Study'!A:D,4,0)</f>
        <v>Debian</v>
      </c>
      <c r="F860" s="63" t="str">
        <f>vlookup(B860,'OS Study'!A:E,5,0)</f>
        <v>10</v>
      </c>
      <c r="G860" s="62">
        <f>IF(vlookup(A860,'RVtools V2.1'!A:J,4,0)="non",0,1)</f>
        <v>1</v>
      </c>
      <c r="H860" s="62">
        <f>if(vlookup(A860,'RVtools V2.1'!A:K,11,0)="kube",1,0)</f>
        <v>0</v>
      </c>
      <c r="I860" s="62">
        <f t="shared" si="5"/>
        <v>0</v>
      </c>
      <c r="J860" s="62">
        <f>ifna(vlookup(A860,'Infra Study'!A:Q,17,0),0)</f>
        <v>0</v>
      </c>
      <c r="K860" s="64">
        <f>IFERROR(__xludf.DUMMYFUNCTION("N(REGEXMATCH(VLOOKUP(A860, 'RVtools V2.1'!A:H, 8, 0), ""^Serveur de fichiers""))"),0.0)</f>
        <v>0</v>
      </c>
      <c r="L860" s="64">
        <f t="shared" si="6"/>
        <v>0</v>
      </c>
      <c r="M860" s="67" t="str">
        <f>ifna(vlookup(A860,'RVtools V2.1'!A:I,8,0),"N/A")</f>
        <v>KaliSIL -CST/STL</v>
      </c>
      <c r="N860" s="64">
        <f>IFERROR(__xludf.DUMMYFUNCTION("IF(REGEXMATCH(M860, ""(?i)"" &amp; JOIN(""|"", SPLIT(""kalisil"", "" ""))), 1, 0)"),1.0)</f>
        <v>1</v>
      </c>
      <c r="O860" s="64" t="str">
        <f>vlookup(A860,'RVtools V2.1'!A:H,7,0)</f>
        <v>T3</v>
      </c>
      <c r="P860" s="64">
        <f>if(vlookup(A860,'RVtools V2.1'!A:H,5,0)="oui",1,0)</f>
        <v>0</v>
      </c>
      <c r="Q860" s="64">
        <f>ifna(vlookup(A860,vCPU!A:B,2,0),"Unknown")</f>
        <v>16</v>
      </c>
      <c r="R860" s="66">
        <f>ifna(vlookup(A860,vMemory!A:C,3,0),"Unknown")</f>
        <v>48</v>
      </c>
      <c r="S860" s="66">
        <f>ifna(vlookup(A860,vDisk!A:C,3,0),"Unknown")</f>
        <v>2106</v>
      </c>
      <c r="T860" s="73" t="s">
        <v>10</v>
      </c>
      <c r="U860" s="67">
        <f t="shared" si="7"/>
        <v>0</v>
      </c>
      <c r="V860" s="68">
        <f>if(T860="Lift &amp; Shift Noprod",if( Y860=0,Assumptions!$B$5, Assumptions!$B$4),if(T860="Lift &amp; Shift Prod",if(AND(N860=1,O860="T1"),Assumptions!$B$6,Assumptions!$B$4),0))</f>
        <v>0</v>
      </c>
      <c r="W860" s="62">
        <f>if(V860&lt;&gt;0,if(Q860="Unknown", Assumptions!$B$42,If(Q860&gt;1,Q860,2)),0)</f>
        <v>0</v>
      </c>
      <c r="X860" s="69">
        <f>if(V860&lt;&gt;0,if(R860="Unknown", Assumptions!$B$43,R860),0)</f>
        <v>0</v>
      </c>
      <c r="Y860" s="68">
        <f t="shared" si="8"/>
        <v>0</v>
      </c>
      <c r="Z860" s="68">
        <f>if(V860&lt;&gt;0,if(  S860="Unknown", Assumptions!$B$44,S860),0)</f>
        <v>0</v>
      </c>
      <c r="AA860" s="68">
        <f>if(V860 ="N2",ifna(vlookup(W860&amp;"-"&amp;X860,'Ref. VM'!A:B,2,0),"Custom"),if(V860 ="E2" , ifna(vlookup(W860&amp;"-"&amp;X860,'Ref. VM'!D:E,2,0),"Custom"),if(V860="N2D",ifna(vlookup(W860&amp;"-"&amp;X860,'Ref. VM'!G:H,2,0),"Custom"),if(V860="N4",ifna(vlookup(W860&amp;"-"&amp;X860,'Ref. VM'!J:K,2,0),"Custom"),0))))</f>
        <v>0</v>
      </c>
      <c r="AB860" s="67">
        <f t="shared" si="9"/>
        <v>0</v>
      </c>
      <c r="AC860" s="67">
        <f t="shared" si="10"/>
        <v>0</v>
      </c>
      <c r="AD860" s="67">
        <f t="shared" si="11"/>
        <v>0</v>
      </c>
      <c r="AE860" s="69">
        <f>if(T860="Lift &amp; Shift Prod",730,if(T860="Lift &amp; Shift Noprod",Assumptions!$B$3,0))</f>
        <v>0</v>
      </c>
      <c r="AF860" s="70">
        <f>if( U860=0,0,if(Y860=0, ((vlookup(AB860,'SKU Pricing'!A:B,Assumptions!$B$2,0)*W860)+(vlookup(AC860,'SKU Pricing'!A:B,Assumptions!$B$2,0)*X860))*AE860,((vlookup(AB860,'SKU Pricing'!A:B,Assumptions!$B$2,0)*W860)+(vlookup(AC860,'SKU Pricing'!A:B,Assumptions!$B$2,0)*(W860*8))+(vlookup(AD860,'SKU Pricing'!A:B,Assumptions!$B$2,0)*(X860-(W860*8))))*AE860))</f>
        <v>0</v>
      </c>
      <c r="AG860" s="67">
        <f t="shared" si="12"/>
        <v>0</v>
      </c>
      <c r="AH860" s="70">
        <f>ifna(vlookup(AG860,'SKU Pricing'!A:B,Assumptions!$B$2,0)*W860*AE860,0)</f>
        <v>0</v>
      </c>
      <c r="AI860" s="62" t="str">
        <f t="shared" si="13"/>
        <v/>
      </c>
      <c r="AJ860" s="62" t="str">
        <f>if(V860&lt;&gt;0, if(T860="Lift &amp; Shift Noprod",Assumptions!$B$9,if(V860=Assumptions!$B$6,Assumptions!$B$10,if(P860=1,Assumptions!$B$8,Assumptions!$B$7))),"")</f>
        <v/>
      </c>
      <c r="AK860" s="69">
        <f t="shared" si="14"/>
        <v>0</v>
      </c>
      <c r="AL860" s="69">
        <f>if(AJ860="Hyperdisk Balanced",Assumptions!$B$11,0)</f>
        <v>0</v>
      </c>
      <c r="AM860" s="69">
        <f>if(AJ860="Hyperdisk Balanced",Assumptions!$B$12,0)</f>
        <v>0</v>
      </c>
      <c r="AN860" s="70">
        <f>if(AK860=0,0,if(AJ860="Hyperdisk Balanced",vlookup(AK860&amp;" provisioned space",'SKU Pricing'!A:B,Assumptions!$B$2,0)*Z860+vlookup(AK860&amp;" provisioned IOPS",'SKU Pricing'!A:B,Assumptions!$B$2,0)*AL860*730+vlookup(AK860&amp;" provisioned throughput",'SKU Pricing'!A:B,Assumptions!$B$2,0)*AM860*730,vlookup(AK860,'SKU Pricing'!A:B,Assumptions!$B$2,0)*Z860))</f>
        <v>0</v>
      </c>
      <c r="AO860" s="70">
        <f t="shared" si="15"/>
        <v>0</v>
      </c>
      <c r="AP860" s="71">
        <f t="shared" si="16"/>
        <v>0</v>
      </c>
      <c r="AQ860" s="70">
        <f>ifna(vlookup(AP860,'SKU Pricing'!A:B,Assumptions!$B$2,0)*AE860,0)</f>
        <v>0</v>
      </c>
      <c r="AR860" s="72">
        <v>1.0</v>
      </c>
    </row>
    <row r="861">
      <c r="A861" s="61" t="s">
        <v>1002</v>
      </c>
      <c r="B861" s="62" t="str">
        <f>ifna(if(vlookup(A861,vOS!A:B,2,0)="","Unknown",vlookup(A861,vOS!A:B,2,0)),"Unknown")</f>
        <v>Debian GNU/Linux 10 (64-bit)</v>
      </c>
      <c r="C861" s="62">
        <f>vlookup(B861,'OS Study'!A:D,2,0)</f>
        <v>0</v>
      </c>
      <c r="D861" s="62" t="str">
        <f>vlookup(B861,'OS Study'!A:D,3,0)</f>
        <v>Linux</v>
      </c>
      <c r="E861" s="62" t="str">
        <f>vlookup(B861,'OS Study'!A:D,4,0)</f>
        <v>Debian</v>
      </c>
      <c r="F861" s="63" t="str">
        <f>vlookup(B861,'OS Study'!A:E,5,0)</f>
        <v>10</v>
      </c>
      <c r="G861" s="62">
        <f>IF(vlookup(A861,'RVtools V2.1'!A:J,4,0)="non",0,1)</f>
        <v>1</v>
      </c>
      <c r="H861" s="62">
        <f>if(vlookup(A861,'RVtools V2.1'!A:K,11,0)="kube",1,0)</f>
        <v>0</v>
      </c>
      <c r="I861" s="62">
        <f t="shared" si="5"/>
        <v>0</v>
      </c>
      <c r="J861" s="62">
        <f>ifna(vlookup(A861,'Infra Study'!A:Q,17,0),0)</f>
        <v>0</v>
      </c>
      <c r="K861" s="64">
        <f>IFERROR(__xludf.DUMMYFUNCTION("N(REGEXMATCH(VLOOKUP(A861, 'RVtools V2.1'!A:H, 8, 0), ""^Serveur de fichiers""))"),0.0)</f>
        <v>0</v>
      </c>
      <c r="L861" s="64">
        <f t="shared" si="6"/>
        <v>0</v>
      </c>
      <c r="M861" s="67" t="str">
        <f>ifna(vlookup(A861,'RVtools V2.1'!A:I,8,0),"N/A")</f>
        <v>KaliSIL -IDF/AIS</v>
      </c>
      <c r="N861" s="64">
        <f>IFERROR(__xludf.DUMMYFUNCTION("IF(REGEXMATCH(M861, ""(?i)"" &amp; JOIN(""|"", SPLIT(""kalisil"", "" ""))), 1, 0)"),1.0)</f>
        <v>1</v>
      </c>
      <c r="O861" s="64" t="str">
        <f>vlookup(A861,'RVtools V2.1'!A:H,7,0)</f>
        <v>T3</v>
      </c>
      <c r="P861" s="64">
        <f>if(vlookup(A861,'RVtools V2.1'!A:H,5,0)="oui",1,0)</f>
        <v>0</v>
      </c>
      <c r="Q861" s="64">
        <f>ifna(vlookup(A861,vCPU!A:B,2,0),"Unknown")</f>
        <v>12</v>
      </c>
      <c r="R861" s="66">
        <f>ifna(vlookup(A861,vMemory!A:C,3,0),"Unknown")</f>
        <v>96</v>
      </c>
      <c r="S861" s="66">
        <f>ifna(vlookup(A861,vDisk!A:C,3,0),"Unknown")</f>
        <v>836</v>
      </c>
      <c r="T861" s="73" t="s">
        <v>10</v>
      </c>
      <c r="U861" s="67">
        <f t="shared" si="7"/>
        <v>0</v>
      </c>
      <c r="V861" s="68">
        <f>if(T861="Lift &amp; Shift Noprod",if( Y861=0,Assumptions!$B$5, Assumptions!$B$4),if(T861="Lift &amp; Shift Prod",if(AND(N861=1,O861="T1"),Assumptions!$B$6,Assumptions!$B$4),0))</f>
        <v>0</v>
      </c>
      <c r="W861" s="62">
        <f>if(V861&lt;&gt;0,if(Q861="Unknown", Assumptions!$B$42,If(Q861&gt;1,Q861,2)),0)</f>
        <v>0</v>
      </c>
      <c r="X861" s="69">
        <f>if(V861&lt;&gt;0,if(R861="Unknown", Assumptions!$B$43,R861),0)</f>
        <v>0</v>
      </c>
      <c r="Y861" s="68">
        <f t="shared" si="8"/>
        <v>0</v>
      </c>
      <c r="Z861" s="68">
        <f>if(V861&lt;&gt;0,if(  S861="Unknown", Assumptions!$B$44,S861),0)</f>
        <v>0</v>
      </c>
      <c r="AA861" s="68">
        <f>if(V861 ="N2",ifna(vlookup(W861&amp;"-"&amp;X861,'Ref. VM'!A:B,2,0),"Custom"),if(V861 ="E2" , ifna(vlookup(W861&amp;"-"&amp;X861,'Ref. VM'!D:E,2,0),"Custom"),if(V861="N2D",ifna(vlookup(W861&amp;"-"&amp;X861,'Ref. VM'!G:H,2,0),"Custom"),if(V861="N4",ifna(vlookup(W861&amp;"-"&amp;X861,'Ref. VM'!J:K,2,0),"Custom"),0))))</f>
        <v>0</v>
      </c>
      <c r="AB861" s="67">
        <f t="shared" si="9"/>
        <v>0</v>
      </c>
      <c r="AC861" s="67">
        <f t="shared" si="10"/>
        <v>0</v>
      </c>
      <c r="AD861" s="67">
        <f t="shared" si="11"/>
        <v>0</v>
      </c>
      <c r="AE861" s="69">
        <f>if(T861="Lift &amp; Shift Prod",730,if(T861="Lift &amp; Shift Noprod",Assumptions!$B$3,0))</f>
        <v>0</v>
      </c>
      <c r="AF861" s="70">
        <f>if( U861=0,0,if(Y861=0, ((vlookup(AB861,'SKU Pricing'!A:B,Assumptions!$B$2,0)*W861)+(vlookup(AC861,'SKU Pricing'!A:B,Assumptions!$B$2,0)*X861))*AE861,((vlookup(AB861,'SKU Pricing'!A:B,Assumptions!$B$2,0)*W861)+(vlookup(AC861,'SKU Pricing'!A:B,Assumptions!$B$2,0)*(W861*8))+(vlookup(AD861,'SKU Pricing'!A:B,Assumptions!$B$2,0)*(X861-(W861*8))))*AE861))</f>
        <v>0</v>
      </c>
      <c r="AG861" s="67">
        <f t="shared" si="12"/>
        <v>0</v>
      </c>
      <c r="AH861" s="70">
        <f>ifna(vlookup(AG861,'SKU Pricing'!A:B,Assumptions!$B$2,0)*W861*AE861,0)</f>
        <v>0</v>
      </c>
      <c r="AI861" s="62" t="str">
        <f t="shared" si="13"/>
        <v/>
      </c>
      <c r="AJ861" s="62" t="str">
        <f>if(V861&lt;&gt;0, if(T861="Lift &amp; Shift Noprod",Assumptions!$B$9,if(V861=Assumptions!$B$6,Assumptions!$B$10,if(P861=1,Assumptions!$B$8,Assumptions!$B$7))),"")</f>
        <v/>
      </c>
      <c r="AK861" s="69">
        <f t="shared" si="14"/>
        <v>0</v>
      </c>
      <c r="AL861" s="69">
        <f>if(AJ861="Hyperdisk Balanced",Assumptions!$B$11,0)</f>
        <v>0</v>
      </c>
      <c r="AM861" s="69">
        <f>if(AJ861="Hyperdisk Balanced",Assumptions!$B$12,0)</f>
        <v>0</v>
      </c>
      <c r="AN861" s="70">
        <f>if(AK861=0,0,if(AJ861="Hyperdisk Balanced",vlookup(AK861&amp;" provisioned space",'SKU Pricing'!A:B,Assumptions!$B$2,0)*Z861+vlookup(AK861&amp;" provisioned IOPS",'SKU Pricing'!A:B,Assumptions!$B$2,0)*AL861*730+vlookup(AK861&amp;" provisioned throughput",'SKU Pricing'!A:B,Assumptions!$B$2,0)*AM861*730,vlookup(AK861,'SKU Pricing'!A:B,Assumptions!$B$2,0)*Z861))</f>
        <v>0</v>
      </c>
      <c r="AO861" s="70">
        <f t="shared" si="15"/>
        <v>0</v>
      </c>
      <c r="AP861" s="71">
        <f t="shared" si="16"/>
        <v>0</v>
      </c>
      <c r="AQ861" s="70">
        <f>ifna(vlookup(AP861,'SKU Pricing'!A:B,Assumptions!$B$2,0)*AE861,0)</f>
        <v>0</v>
      </c>
      <c r="AR861" s="72">
        <v>1.0</v>
      </c>
    </row>
    <row r="862">
      <c r="A862" s="61" t="s">
        <v>1003</v>
      </c>
      <c r="B862" s="62" t="str">
        <f>ifna(if(vlookup(A862,vOS!A:B,2,0)="","Unknown",vlookup(A862,vOS!A:B,2,0)),"Unknown")</f>
        <v>Debian GNU/Linux 10 (64-bit)</v>
      </c>
      <c r="C862" s="62">
        <f>vlookup(B862,'OS Study'!A:D,2,0)</f>
        <v>0</v>
      </c>
      <c r="D862" s="62" t="str">
        <f>vlookup(B862,'OS Study'!A:D,3,0)</f>
        <v>Linux</v>
      </c>
      <c r="E862" s="62" t="str">
        <f>vlookup(B862,'OS Study'!A:D,4,0)</f>
        <v>Debian</v>
      </c>
      <c r="F862" s="63" t="str">
        <f>vlookup(B862,'OS Study'!A:E,5,0)</f>
        <v>10</v>
      </c>
      <c r="G862" s="62">
        <f>IF(vlookup(A862,'RVtools V2.1'!A:J,4,0)="non",0,1)</f>
        <v>1</v>
      </c>
      <c r="H862" s="62">
        <f>if(vlookup(A862,'RVtools V2.1'!A:K,11,0)="kube",1,0)</f>
        <v>0</v>
      </c>
      <c r="I862" s="62">
        <f t="shared" si="5"/>
        <v>0</v>
      </c>
      <c r="J862" s="62">
        <f>ifna(vlookup(A862,'Infra Study'!A:Q,17,0),0)</f>
        <v>0</v>
      </c>
      <c r="K862" s="64">
        <f>IFERROR(__xludf.DUMMYFUNCTION("N(REGEXMATCH(VLOOKUP(A862, 'RVtools V2.1'!A:H, 8, 0), ""^Serveur de fichiers""))"),0.0)</f>
        <v>0</v>
      </c>
      <c r="L862" s="64">
        <f t="shared" si="6"/>
        <v>0</v>
      </c>
      <c r="M862" s="67" t="str">
        <f>ifna(vlookup(A862,'RVtools V2.1'!A:I,8,0),"N/A")</f>
        <v>KaliSIL -IDF/AIS</v>
      </c>
      <c r="N862" s="64">
        <f>IFERROR(__xludf.DUMMYFUNCTION("IF(REGEXMATCH(M862, ""(?i)"" &amp; JOIN(""|"", SPLIT(""kalisil"", "" ""))), 1, 0)"),1.0)</f>
        <v>1</v>
      </c>
      <c r="O862" s="64" t="str">
        <f>vlookup(A862,'RVtools V2.1'!A:H,7,0)</f>
        <v>T3</v>
      </c>
      <c r="P862" s="64">
        <f>if(vlookup(A862,'RVtools V2.1'!A:H,5,0)="oui",1,0)</f>
        <v>0</v>
      </c>
      <c r="Q862" s="64">
        <f>ifna(vlookup(A862,vCPU!A:B,2,0),"Unknown")</f>
        <v>16</v>
      </c>
      <c r="R862" s="66">
        <f>ifna(vlookup(A862,vMemory!A:C,3,0),"Unknown")</f>
        <v>32</v>
      </c>
      <c r="S862" s="66">
        <f>ifna(vlookup(A862,vDisk!A:C,3,0),"Unknown")</f>
        <v>5279</v>
      </c>
      <c r="T862" s="73" t="s">
        <v>10</v>
      </c>
      <c r="U862" s="67">
        <f t="shared" si="7"/>
        <v>0</v>
      </c>
      <c r="V862" s="68">
        <f>if(T862="Lift &amp; Shift Noprod",if( Y862=0,Assumptions!$B$5, Assumptions!$B$4),if(T862="Lift &amp; Shift Prod",if(AND(N862=1,O862="T1"),Assumptions!$B$6,Assumptions!$B$4),0))</f>
        <v>0</v>
      </c>
      <c r="W862" s="62">
        <f>if(V862&lt;&gt;0,if(Q862="Unknown", Assumptions!$B$42,If(Q862&gt;1,Q862,2)),0)</f>
        <v>0</v>
      </c>
      <c r="X862" s="69">
        <f>if(V862&lt;&gt;0,if(R862="Unknown", Assumptions!$B$43,R862),0)</f>
        <v>0</v>
      </c>
      <c r="Y862" s="68">
        <f t="shared" si="8"/>
        <v>0</v>
      </c>
      <c r="Z862" s="68">
        <f>if(V862&lt;&gt;0,if(  S862="Unknown", Assumptions!$B$44,S862),0)</f>
        <v>0</v>
      </c>
      <c r="AA862" s="68">
        <f>if(V862 ="N2",ifna(vlookup(W862&amp;"-"&amp;X862,'Ref. VM'!A:B,2,0),"Custom"),if(V862 ="E2" , ifna(vlookup(W862&amp;"-"&amp;X862,'Ref. VM'!D:E,2,0),"Custom"),if(V862="N2D",ifna(vlookup(W862&amp;"-"&amp;X862,'Ref. VM'!G:H,2,0),"Custom"),if(V862="N4",ifna(vlookup(W862&amp;"-"&amp;X862,'Ref. VM'!J:K,2,0),"Custom"),0))))</f>
        <v>0</v>
      </c>
      <c r="AB862" s="67">
        <f t="shared" si="9"/>
        <v>0</v>
      </c>
      <c r="AC862" s="67">
        <f t="shared" si="10"/>
        <v>0</v>
      </c>
      <c r="AD862" s="67">
        <f t="shared" si="11"/>
        <v>0</v>
      </c>
      <c r="AE862" s="69">
        <f>if(T862="Lift &amp; Shift Prod",730,if(T862="Lift &amp; Shift Noprod",Assumptions!$B$3,0))</f>
        <v>0</v>
      </c>
      <c r="AF862" s="70">
        <f>if( U862=0,0,if(Y862=0, ((vlookup(AB862,'SKU Pricing'!A:B,Assumptions!$B$2,0)*W862)+(vlookup(AC862,'SKU Pricing'!A:B,Assumptions!$B$2,0)*X862))*AE862,((vlookup(AB862,'SKU Pricing'!A:B,Assumptions!$B$2,0)*W862)+(vlookup(AC862,'SKU Pricing'!A:B,Assumptions!$B$2,0)*(W862*8))+(vlookup(AD862,'SKU Pricing'!A:B,Assumptions!$B$2,0)*(X862-(W862*8))))*AE862))</f>
        <v>0</v>
      </c>
      <c r="AG862" s="67">
        <f t="shared" si="12"/>
        <v>0</v>
      </c>
      <c r="AH862" s="70">
        <f>ifna(vlookup(AG862,'SKU Pricing'!A:B,Assumptions!$B$2,0)*W862*AE862,0)</f>
        <v>0</v>
      </c>
      <c r="AI862" s="62" t="str">
        <f t="shared" si="13"/>
        <v/>
      </c>
      <c r="AJ862" s="62" t="str">
        <f>if(V862&lt;&gt;0, if(T862="Lift &amp; Shift Noprod",Assumptions!$B$9,if(V862=Assumptions!$B$6,Assumptions!$B$10,if(P862=1,Assumptions!$B$8,Assumptions!$B$7))),"")</f>
        <v/>
      </c>
      <c r="AK862" s="69">
        <f t="shared" si="14"/>
        <v>0</v>
      </c>
      <c r="AL862" s="69">
        <f>if(AJ862="Hyperdisk Balanced",Assumptions!$B$11,0)</f>
        <v>0</v>
      </c>
      <c r="AM862" s="69">
        <f>if(AJ862="Hyperdisk Balanced",Assumptions!$B$12,0)</f>
        <v>0</v>
      </c>
      <c r="AN862" s="70">
        <f>if(AK862=0,0,if(AJ862="Hyperdisk Balanced",vlookup(AK862&amp;" provisioned space",'SKU Pricing'!A:B,Assumptions!$B$2,0)*Z862+vlookup(AK862&amp;" provisioned IOPS",'SKU Pricing'!A:B,Assumptions!$B$2,0)*AL862*730+vlookup(AK862&amp;" provisioned throughput",'SKU Pricing'!A:B,Assumptions!$B$2,0)*AM862*730,vlookup(AK862,'SKU Pricing'!A:B,Assumptions!$B$2,0)*Z862))</f>
        <v>0</v>
      </c>
      <c r="AO862" s="70">
        <f t="shared" si="15"/>
        <v>0</v>
      </c>
      <c r="AP862" s="71">
        <f t="shared" si="16"/>
        <v>0</v>
      </c>
      <c r="AQ862" s="70">
        <f>ifna(vlookup(AP862,'SKU Pricing'!A:B,Assumptions!$B$2,0)*AE862,0)</f>
        <v>0</v>
      </c>
      <c r="AR862" s="72">
        <v>1.0</v>
      </c>
    </row>
    <row r="863">
      <c r="A863" s="61" t="s">
        <v>1004</v>
      </c>
      <c r="B863" s="62" t="str">
        <f>ifna(if(vlookup(A863,vOS!A:B,2,0)="","Unknown",vlookup(A863,vOS!A:B,2,0)),"Unknown")</f>
        <v>Debian GNU/Linux 10 (64-bit)</v>
      </c>
      <c r="C863" s="62">
        <f>vlookup(B863,'OS Study'!A:D,2,0)</f>
        <v>0</v>
      </c>
      <c r="D863" s="62" t="str">
        <f>vlookup(B863,'OS Study'!A:D,3,0)</f>
        <v>Linux</v>
      </c>
      <c r="E863" s="62" t="str">
        <f>vlookup(B863,'OS Study'!A:D,4,0)</f>
        <v>Debian</v>
      </c>
      <c r="F863" s="63" t="str">
        <f>vlookup(B863,'OS Study'!A:E,5,0)</f>
        <v>10</v>
      </c>
      <c r="G863" s="62">
        <f>IF(vlookup(A863,'RVtools V2.1'!A:J,4,0)="non",0,1)</f>
        <v>1</v>
      </c>
      <c r="H863" s="62">
        <f>if(vlookup(A863,'RVtools V2.1'!A:K,11,0)="kube",1,0)</f>
        <v>0</v>
      </c>
      <c r="I863" s="62">
        <f t="shared" si="5"/>
        <v>0</v>
      </c>
      <c r="J863" s="62">
        <f>ifna(vlookup(A863,'Infra Study'!A:Q,17,0),0)</f>
        <v>0</v>
      </c>
      <c r="K863" s="64">
        <f>IFERROR(__xludf.DUMMYFUNCTION("N(REGEXMATCH(VLOOKUP(A863, 'RVtools V2.1'!A:H, 8, 0), ""^Serveur de fichiers""))"),0.0)</f>
        <v>0</v>
      </c>
      <c r="L863" s="64">
        <f t="shared" si="6"/>
        <v>0</v>
      </c>
      <c r="M863" s="67" t="str">
        <f>ifna(vlookup(A863,'RVtools V2.1'!A:I,8,0),"N/A")</f>
        <v>KaliSIL -IDF/AIS</v>
      </c>
      <c r="N863" s="64">
        <f>IFERROR(__xludf.DUMMYFUNCTION("IF(REGEXMATCH(M863, ""(?i)"" &amp; JOIN(""|"", SPLIT(""kalisil"", "" ""))), 1, 0)"),1.0)</f>
        <v>1</v>
      </c>
      <c r="O863" s="64" t="str">
        <f>vlookup(A863,'RVtools V2.1'!A:H,7,0)</f>
        <v>T1</v>
      </c>
      <c r="P863" s="64">
        <f>if(vlookup(A863,'RVtools V2.1'!A:H,5,0)="oui",1,0)</f>
        <v>1</v>
      </c>
      <c r="Q863" s="64">
        <f>ifna(vlookup(A863,vCPU!A:B,2,0),"Unknown")</f>
        <v>12</v>
      </c>
      <c r="R863" s="66">
        <f>ifna(vlookup(A863,vMemory!A:C,3,0),"Unknown")</f>
        <v>96</v>
      </c>
      <c r="S863" s="66">
        <f>ifna(vlookup(A863,vDisk!A:C,3,0),"Unknown")</f>
        <v>836</v>
      </c>
      <c r="T863" s="73" t="s">
        <v>10</v>
      </c>
      <c r="U863" s="67">
        <f t="shared" si="7"/>
        <v>0</v>
      </c>
      <c r="V863" s="68">
        <f>if(T863="Lift &amp; Shift Noprod",if( Y863=0,Assumptions!$B$5, Assumptions!$B$4),if(T863="Lift &amp; Shift Prod",if(AND(N863=1,O863="T1"),Assumptions!$B$6,Assumptions!$B$4),0))</f>
        <v>0</v>
      </c>
      <c r="W863" s="62">
        <f>if(V863&lt;&gt;0,if(Q863="Unknown", Assumptions!$B$42,If(Q863&gt;1,Q863,2)),0)</f>
        <v>0</v>
      </c>
      <c r="X863" s="69">
        <f>if(V863&lt;&gt;0,if(R863="Unknown", Assumptions!$B$43,R863),0)</f>
        <v>0</v>
      </c>
      <c r="Y863" s="68">
        <f t="shared" si="8"/>
        <v>0</v>
      </c>
      <c r="Z863" s="68">
        <f>if(V863&lt;&gt;0,if(  S863="Unknown", Assumptions!$B$44,S863),0)</f>
        <v>0</v>
      </c>
      <c r="AA863" s="68">
        <f>if(V863 ="N2",ifna(vlookup(W863&amp;"-"&amp;X863,'Ref. VM'!A:B,2,0),"Custom"),if(V863 ="E2" , ifna(vlookup(W863&amp;"-"&amp;X863,'Ref. VM'!D:E,2,0),"Custom"),if(V863="N2D",ifna(vlookup(W863&amp;"-"&amp;X863,'Ref. VM'!G:H,2,0),"Custom"),if(V863="N4",ifna(vlookup(W863&amp;"-"&amp;X863,'Ref. VM'!J:K,2,0),"Custom"),0))))</f>
        <v>0</v>
      </c>
      <c r="AB863" s="67">
        <f t="shared" si="9"/>
        <v>0</v>
      </c>
      <c r="AC863" s="67">
        <f t="shared" si="10"/>
        <v>0</v>
      </c>
      <c r="AD863" s="67">
        <f t="shared" si="11"/>
        <v>0</v>
      </c>
      <c r="AE863" s="69">
        <f>if(T863="Lift &amp; Shift Prod",730,if(T863="Lift &amp; Shift Noprod",Assumptions!$B$3,0))</f>
        <v>0</v>
      </c>
      <c r="AF863" s="70">
        <f>if( U863=0,0,if(Y863=0, ((vlookup(AB863,'SKU Pricing'!A:B,Assumptions!$B$2,0)*W863)+(vlookup(AC863,'SKU Pricing'!A:B,Assumptions!$B$2,0)*X863))*AE863,((vlookup(AB863,'SKU Pricing'!A:B,Assumptions!$B$2,0)*W863)+(vlookup(AC863,'SKU Pricing'!A:B,Assumptions!$B$2,0)*(W863*8))+(vlookup(AD863,'SKU Pricing'!A:B,Assumptions!$B$2,0)*(X863-(W863*8))))*AE863))</f>
        <v>0</v>
      </c>
      <c r="AG863" s="67">
        <f t="shared" si="12"/>
        <v>0</v>
      </c>
      <c r="AH863" s="70">
        <f>ifna(vlookup(AG863,'SKU Pricing'!A:B,Assumptions!$B$2,0)*W863*AE863,0)</f>
        <v>0</v>
      </c>
      <c r="AI863" s="62" t="str">
        <f t="shared" si="13"/>
        <v/>
      </c>
      <c r="AJ863" s="62" t="str">
        <f>if(V863&lt;&gt;0, if(T863="Lift &amp; Shift Noprod",Assumptions!$B$9,if(V863=Assumptions!$B$6,Assumptions!$B$10,if(P863=1,Assumptions!$B$8,Assumptions!$B$7))),"")</f>
        <v/>
      </c>
      <c r="AK863" s="69">
        <f t="shared" si="14"/>
        <v>0</v>
      </c>
      <c r="AL863" s="69">
        <f>if(AJ863="Hyperdisk Balanced",Assumptions!$B$11,0)</f>
        <v>0</v>
      </c>
      <c r="AM863" s="69">
        <f>if(AJ863="Hyperdisk Balanced",Assumptions!$B$12,0)</f>
        <v>0</v>
      </c>
      <c r="AN863" s="70">
        <f>if(AK863=0,0,if(AJ863="Hyperdisk Balanced",vlookup(AK863&amp;" provisioned space",'SKU Pricing'!A:B,Assumptions!$B$2,0)*Z863+vlookup(AK863&amp;" provisioned IOPS",'SKU Pricing'!A:B,Assumptions!$B$2,0)*AL863*730+vlookup(AK863&amp;" provisioned throughput",'SKU Pricing'!A:B,Assumptions!$B$2,0)*AM863*730,vlookup(AK863,'SKU Pricing'!A:B,Assumptions!$B$2,0)*Z863))</f>
        <v>0</v>
      </c>
      <c r="AO863" s="70">
        <f t="shared" si="15"/>
        <v>0</v>
      </c>
      <c r="AP863" s="71">
        <f t="shared" si="16"/>
        <v>0</v>
      </c>
      <c r="AQ863" s="70">
        <f>ifna(vlookup(AP863,'SKU Pricing'!A:B,Assumptions!$B$2,0)*AE863,0)</f>
        <v>0</v>
      </c>
      <c r="AR863" s="72">
        <v>0.0</v>
      </c>
    </row>
    <row r="864">
      <c r="A864" s="61" t="s">
        <v>1005</v>
      </c>
      <c r="B864" s="62" t="str">
        <f>ifna(if(vlookup(A864,vOS!A:B,2,0)="","Unknown",vlookup(A864,vOS!A:B,2,0)),"Unknown")</f>
        <v>Debian GNU/Linux 10 (64-bit)</v>
      </c>
      <c r="C864" s="62">
        <f>vlookup(B864,'OS Study'!A:D,2,0)</f>
        <v>0</v>
      </c>
      <c r="D864" s="62" t="str">
        <f>vlookup(B864,'OS Study'!A:D,3,0)</f>
        <v>Linux</v>
      </c>
      <c r="E864" s="62" t="str">
        <f>vlookup(B864,'OS Study'!A:D,4,0)</f>
        <v>Debian</v>
      </c>
      <c r="F864" s="63" t="str">
        <f>vlookup(B864,'OS Study'!A:E,5,0)</f>
        <v>10</v>
      </c>
      <c r="G864" s="62">
        <f>IF(vlookup(A864,'RVtools V2.1'!A:J,4,0)="non",0,1)</f>
        <v>1</v>
      </c>
      <c r="H864" s="62">
        <f>if(vlookup(A864,'RVtools V2.1'!A:K,11,0)="kube",1,0)</f>
        <v>0</v>
      </c>
      <c r="I864" s="62">
        <f t="shared" si="5"/>
        <v>0</v>
      </c>
      <c r="J864" s="62">
        <f>ifna(vlookup(A864,'Infra Study'!A:Q,17,0),0)</f>
        <v>0</v>
      </c>
      <c r="K864" s="64">
        <f>IFERROR(__xludf.DUMMYFUNCTION("N(REGEXMATCH(VLOOKUP(A864, 'RVtools V2.1'!A:H, 8, 0), ""^Serveur de fichiers""))"),0.0)</f>
        <v>0</v>
      </c>
      <c r="L864" s="64">
        <f t="shared" si="6"/>
        <v>0</v>
      </c>
      <c r="M864" s="67" t="str">
        <f>ifna(vlookup(A864,'RVtools V2.1'!A:I,8,0),"N/A")</f>
        <v>KaliSIL -IDF/AIS</v>
      </c>
      <c r="N864" s="64">
        <f>IFERROR(__xludf.DUMMYFUNCTION("IF(REGEXMATCH(M864, ""(?i)"" &amp; JOIN(""|"", SPLIT(""kalisil"", "" ""))), 1, 0)"),1.0)</f>
        <v>1</v>
      </c>
      <c r="O864" s="64" t="str">
        <f>vlookup(A864,'RVtools V2.1'!A:H,7,0)</f>
        <v>T1</v>
      </c>
      <c r="P864" s="64">
        <f>if(vlookup(A864,'RVtools V2.1'!A:H,5,0)="oui",1,0)</f>
        <v>1</v>
      </c>
      <c r="Q864" s="64">
        <f>ifna(vlookup(A864,vCPU!A:B,2,0),"Unknown")</f>
        <v>16</v>
      </c>
      <c r="R864" s="66">
        <f>ifna(vlookup(A864,vMemory!A:C,3,0),"Unknown")</f>
        <v>32</v>
      </c>
      <c r="S864" s="66">
        <f>ifna(vlookup(A864,vDisk!A:C,3,0),"Unknown")</f>
        <v>5279</v>
      </c>
      <c r="T864" s="73" t="s">
        <v>10</v>
      </c>
      <c r="U864" s="67">
        <f t="shared" si="7"/>
        <v>0</v>
      </c>
      <c r="V864" s="68">
        <f>if(T864="Lift &amp; Shift Noprod",if( Y864=0,Assumptions!$B$5, Assumptions!$B$4),if(T864="Lift &amp; Shift Prod",if(AND(N864=1,O864="T1"),Assumptions!$B$6,Assumptions!$B$4),0))</f>
        <v>0</v>
      </c>
      <c r="W864" s="62">
        <f>if(V864&lt;&gt;0,if(Q864="Unknown", Assumptions!$B$42,If(Q864&gt;1,Q864,2)),0)</f>
        <v>0</v>
      </c>
      <c r="X864" s="69">
        <f>if(V864&lt;&gt;0,if(R864="Unknown", Assumptions!$B$43,R864),0)</f>
        <v>0</v>
      </c>
      <c r="Y864" s="68">
        <f t="shared" si="8"/>
        <v>0</v>
      </c>
      <c r="Z864" s="68">
        <f>if(V864&lt;&gt;0,if(  S864="Unknown", Assumptions!$B$44,S864),0)</f>
        <v>0</v>
      </c>
      <c r="AA864" s="68">
        <f>if(V864 ="N2",ifna(vlookup(W864&amp;"-"&amp;X864,'Ref. VM'!A:B,2,0),"Custom"),if(V864 ="E2" , ifna(vlookup(W864&amp;"-"&amp;X864,'Ref. VM'!D:E,2,0),"Custom"),if(V864="N2D",ifna(vlookup(W864&amp;"-"&amp;X864,'Ref. VM'!G:H,2,0),"Custom"),if(V864="N4",ifna(vlookup(W864&amp;"-"&amp;X864,'Ref. VM'!J:K,2,0),"Custom"),0))))</f>
        <v>0</v>
      </c>
      <c r="AB864" s="67">
        <f t="shared" si="9"/>
        <v>0</v>
      </c>
      <c r="AC864" s="67">
        <f t="shared" si="10"/>
        <v>0</v>
      </c>
      <c r="AD864" s="67">
        <f t="shared" si="11"/>
        <v>0</v>
      </c>
      <c r="AE864" s="69">
        <f>if(T864="Lift &amp; Shift Prod",730,if(T864="Lift &amp; Shift Noprod",Assumptions!$B$3,0))</f>
        <v>0</v>
      </c>
      <c r="AF864" s="70">
        <f>if( U864=0,0,if(Y864=0, ((vlookup(AB864,'SKU Pricing'!A:B,Assumptions!$B$2,0)*W864)+(vlookup(AC864,'SKU Pricing'!A:B,Assumptions!$B$2,0)*X864))*AE864,((vlookup(AB864,'SKU Pricing'!A:B,Assumptions!$B$2,0)*W864)+(vlookup(AC864,'SKU Pricing'!A:B,Assumptions!$B$2,0)*(W864*8))+(vlookup(AD864,'SKU Pricing'!A:B,Assumptions!$B$2,0)*(X864-(W864*8))))*AE864))</f>
        <v>0</v>
      </c>
      <c r="AG864" s="67">
        <f t="shared" si="12"/>
        <v>0</v>
      </c>
      <c r="AH864" s="70">
        <f>ifna(vlookup(AG864,'SKU Pricing'!A:B,Assumptions!$B$2,0)*W864*AE864,0)</f>
        <v>0</v>
      </c>
      <c r="AI864" s="62" t="str">
        <f t="shared" si="13"/>
        <v/>
      </c>
      <c r="AJ864" s="62" t="str">
        <f>if(V864&lt;&gt;0, if(T864="Lift &amp; Shift Noprod",Assumptions!$B$9,if(V864=Assumptions!$B$6,Assumptions!$B$10,if(P864=1,Assumptions!$B$8,Assumptions!$B$7))),"")</f>
        <v/>
      </c>
      <c r="AK864" s="69">
        <f t="shared" si="14"/>
        <v>0</v>
      </c>
      <c r="AL864" s="69">
        <f>if(AJ864="Hyperdisk Balanced",Assumptions!$B$11,0)</f>
        <v>0</v>
      </c>
      <c r="AM864" s="69">
        <f>if(AJ864="Hyperdisk Balanced",Assumptions!$B$12,0)</f>
        <v>0</v>
      </c>
      <c r="AN864" s="70">
        <f>if(AK864=0,0,if(AJ864="Hyperdisk Balanced",vlookup(AK864&amp;" provisioned space",'SKU Pricing'!A:B,Assumptions!$B$2,0)*Z864+vlookup(AK864&amp;" provisioned IOPS",'SKU Pricing'!A:B,Assumptions!$B$2,0)*AL864*730+vlookup(AK864&amp;" provisioned throughput",'SKU Pricing'!A:B,Assumptions!$B$2,0)*AM864*730,vlookup(AK864,'SKU Pricing'!A:B,Assumptions!$B$2,0)*Z864))</f>
        <v>0</v>
      </c>
      <c r="AO864" s="70">
        <f t="shared" si="15"/>
        <v>0</v>
      </c>
      <c r="AP864" s="71">
        <f t="shared" si="16"/>
        <v>0</v>
      </c>
      <c r="AQ864" s="70">
        <f>ifna(vlookup(AP864,'SKU Pricing'!A:B,Assumptions!$B$2,0)*AE864,0)</f>
        <v>0</v>
      </c>
      <c r="AR864" s="72">
        <v>0.0</v>
      </c>
    </row>
    <row r="865">
      <c r="A865" s="61" t="s">
        <v>1006</v>
      </c>
      <c r="B865" s="62" t="str">
        <f>ifna(if(vlookup(A865,vOS!A:B,2,0)="","Unknown",vlookup(A865,vOS!A:B,2,0)),"Unknown")</f>
        <v>Debian GNU/Linux 10 (64-bit)</v>
      </c>
      <c r="C865" s="62">
        <f>vlookup(B865,'OS Study'!A:D,2,0)</f>
        <v>0</v>
      </c>
      <c r="D865" s="62" t="str">
        <f>vlookup(B865,'OS Study'!A:D,3,0)</f>
        <v>Linux</v>
      </c>
      <c r="E865" s="62" t="str">
        <f>vlookup(B865,'OS Study'!A:D,4,0)</f>
        <v>Debian</v>
      </c>
      <c r="F865" s="63" t="str">
        <f>vlookup(B865,'OS Study'!A:E,5,0)</f>
        <v>10</v>
      </c>
      <c r="G865" s="62">
        <f>IF(vlookup(A865,'RVtools V2.1'!A:J,4,0)="non",0,1)</f>
        <v>1</v>
      </c>
      <c r="H865" s="62">
        <f>if(vlookup(A865,'RVtools V2.1'!A:K,11,0)="kube",1,0)</f>
        <v>0</v>
      </c>
      <c r="I865" s="62">
        <f t="shared" si="5"/>
        <v>0</v>
      </c>
      <c r="J865" s="62">
        <f>ifna(vlookup(A865,'Infra Study'!A:Q,17,0),0)</f>
        <v>0</v>
      </c>
      <c r="K865" s="64">
        <f>IFERROR(__xludf.DUMMYFUNCTION("N(REGEXMATCH(VLOOKUP(A865, 'RVtools V2.1'!A:H, 8, 0), ""^Serveur de fichiers""))"),0.0)</f>
        <v>0</v>
      </c>
      <c r="L865" s="64">
        <f t="shared" si="6"/>
        <v>0</v>
      </c>
      <c r="M865" s="67" t="str">
        <f>ifna(vlookup(A865,'RVtools V2.1'!A:I,8,0),"N/A")</f>
        <v>KaliSIL -IDF/AIS</v>
      </c>
      <c r="N865" s="64">
        <f>IFERROR(__xludf.DUMMYFUNCTION("IF(REGEXMATCH(M865, ""(?i)"" &amp; JOIN(""|"", SPLIT(""kalisil"", "" ""))), 1, 0)"),1.0)</f>
        <v>1</v>
      </c>
      <c r="O865" s="64" t="str">
        <f>vlookup(A865,'RVtools V2.1'!A:H,7,0)</f>
        <v>T1</v>
      </c>
      <c r="P865" s="64">
        <f>if(vlookup(A865,'RVtools V2.1'!A:H,5,0)="oui",1,0)</f>
        <v>1</v>
      </c>
      <c r="Q865" s="64">
        <f>ifna(vlookup(A865,vCPU!A:B,2,0),"Unknown")</f>
        <v>4</v>
      </c>
      <c r="R865" s="66">
        <f>ifna(vlookup(A865,vMemory!A:C,3,0),"Unknown")</f>
        <v>8</v>
      </c>
      <c r="S865" s="66">
        <f>ifna(vlookup(A865,vDisk!A:C,3,0),"Unknown")</f>
        <v>130</v>
      </c>
      <c r="T865" s="73" t="s">
        <v>10</v>
      </c>
      <c r="U865" s="67">
        <f t="shared" si="7"/>
        <v>0</v>
      </c>
      <c r="V865" s="68">
        <f>if(T865="Lift &amp; Shift Noprod",if( Y865=0,Assumptions!$B$5, Assumptions!$B$4),if(T865="Lift &amp; Shift Prod",if(AND(N865=1,O865="T1"),Assumptions!$B$6,Assumptions!$B$4),0))</f>
        <v>0</v>
      </c>
      <c r="W865" s="62">
        <f>if(V865&lt;&gt;0,if(Q865="Unknown", Assumptions!$B$42,If(Q865&gt;1,Q865,2)),0)</f>
        <v>0</v>
      </c>
      <c r="X865" s="69">
        <f>if(V865&lt;&gt;0,if(R865="Unknown", Assumptions!$B$43,R865),0)</f>
        <v>0</v>
      </c>
      <c r="Y865" s="68">
        <f t="shared" si="8"/>
        <v>0</v>
      </c>
      <c r="Z865" s="68">
        <f>if(V865&lt;&gt;0,if(  S865="Unknown", Assumptions!$B$44,S865),0)</f>
        <v>0</v>
      </c>
      <c r="AA865" s="68">
        <f>if(V865 ="N2",ifna(vlookup(W865&amp;"-"&amp;X865,'Ref. VM'!A:B,2,0),"Custom"),if(V865 ="E2" , ifna(vlookup(W865&amp;"-"&amp;X865,'Ref. VM'!D:E,2,0),"Custom"),if(V865="N2D",ifna(vlookup(W865&amp;"-"&amp;X865,'Ref. VM'!G:H,2,0),"Custom"),if(V865="N4",ifna(vlookup(W865&amp;"-"&amp;X865,'Ref. VM'!J:K,2,0),"Custom"),0))))</f>
        <v>0</v>
      </c>
      <c r="AB865" s="67">
        <f t="shared" si="9"/>
        <v>0</v>
      </c>
      <c r="AC865" s="67">
        <f t="shared" si="10"/>
        <v>0</v>
      </c>
      <c r="AD865" s="67">
        <f t="shared" si="11"/>
        <v>0</v>
      </c>
      <c r="AE865" s="69">
        <f>if(T865="Lift &amp; Shift Prod",730,if(T865="Lift &amp; Shift Noprod",Assumptions!$B$3,0))</f>
        <v>0</v>
      </c>
      <c r="AF865" s="70">
        <f>if( U865=0,0,if(Y865=0, ((vlookup(AB865,'SKU Pricing'!A:B,Assumptions!$B$2,0)*W865)+(vlookup(AC865,'SKU Pricing'!A:B,Assumptions!$B$2,0)*X865))*AE865,((vlookup(AB865,'SKU Pricing'!A:B,Assumptions!$B$2,0)*W865)+(vlookup(AC865,'SKU Pricing'!A:B,Assumptions!$B$2,0)*(W865*8))+(vlookup(AD865,'SKU Pricing'!A:B,Assumptions!$B$2,0)*(X865-(W865*8))))*AE865))</f>
        <v>0</v>
      </c>
      <c r="AG865" s="67">
        <f t="shared" si="12"/>
        <v>0</v>
      </c>
      <c r="AH865" s="70">
        <f>ifna(vlookup(AG865,'SKU Pricing'!A:B,Assumptions!$B$2,0)*W865*AE865,0)</f>
        <v>0</v>
      </c>
      <c r="AI865" s="62" t="str">
        <f t="shared" si="13"/>
        <v/>
      </c>
      <c r="AJ865" s="62" t="str">
        <f>if(V865&lt;&gt;0, if(T865="Lift &amp; Shift Noprod",Assumptions!$B$9,if(V865=Assumptions!$B$6,Assumptions!$B$10,if(P865=1,Assumptions!$B$8,Assumptions!$B$7))),"")</f>
        <v/>
      </c>
      <c r="AK865" s="69">
        <f t="shared" si="14"/>
        <v>0</v>
      </c>
      <c r="AL865" s="69">
        <f>if(AJ865="Hyperdisk Balanced",Assumptions!$B$11,0)</f>
        <v>0</v>
      </c>
      <c r="AM865" s="69">
        <f>if(AJ865="Hyperdisk Balanced",Assumptions!$B$12,0)</f>
        <v>0</v>
      </c>
      <c r="AN865" s="70">
        <f>if(AK865=0,0,if(AJ865="Hyperdisk Balanced",vlookup(AK865&amp;" provisioned space",'SKU Pricing'!A:B,Assumptions!$B$2,0)*Z865+vlookup(AK865&amp;" provisioned IOPS",'SKU Pricing'!A:B,Assumptions!$B$2,0)*AL865*730+vlookup(AK865&amp;" provisioned throughput",'SKU Pricing'!A:B,Assumptions!$B$2,0)*AM865*730,vlookup(AK865,'SKU Pricing'!A:B,Assumptions!$B$2,0)*Z865))</f>
        <v>0</v>
      </c>
      <c r="AO865" s="70">
        <f t="shared" si="15"/>
        <v>0</v>
      </c>
      <c r="AP865" s="71">
        <f t="shared" si="16"/>
        <v>0</v>
      </c>
      <c r="AQ865" s="70">
        <f>ifna(vlookup(AP865,'SKU Pricing'!A:B,Assumptions!$B$2,0)*AE865,0)</f>
        <v>0</v>
      </c>
      <c r="AR865" s="72">
        <v>0.0</v>
      </c>
    </row>
    <row r="866">
      <c r="A866" s="61" t="s">
        <v>1007</v>
      </c>
      <c r="B866" s="62" t="str">
        <f>ifna(if(vlookup(A866,vOS!A:B,2,0)="","Unknown",vlookup(A866,vOS!A:B,2,0)),"Unknown")</f>
        <v>Debian GNU/Linux 10 (64-bit)</v>
      </c>
      <c r="C866" s="62">
        <f>vlookup(B866,'OS Study'!A:D,2,0)</f>
        <v>0</v>
      </c>
      <c r="D866" s="62" t="str">
        <f>vlookup(B866,'OS Study'!A:D,3,0)</f>
        <v>Linux</v>
      </c>
      <c r="E866" s="62" t="str">
        <f>vlookup(B866,'OS Study'!A:D,4,0)</f>
        <v>Debian</v>
      </c>
      <c r="F866" s="63" t="str">
        <f>vlookup(B866,'OS Study'!A:E,5,0)</f>
        <v>10</v>
      </c>
      <c r="G866" s="62">
        <f>IF(vlookup(A866,'RVtools V2.1'!A:J,4,0)="non",0,1)</f>
        <v>1</v>
      </c>
      <c r="H866" s="62">
        <f>if(vlookup(A866,'RVtools V2.1'!A:K,11,0)="kube",1,0)</f>
        <v>0</v>
      </c>
      <c r="I866" s="62">
        <f t="shared" si="5"/>
        <v>0</v>
      </c>
      <c r="J866" s="62">
        <f>ifna(vlookup(A866,'Infra Study'!A:Q,17,0),0)</f>
        <v>0</v>
      </c>
      <c r="K866" s="64">
        <f>IFERROR(__xludf.DUMMYFUNCTION("N(REGEXMATCH(VLOOKUP(A866, 'RVtools V2.1'!A:H, 8, 0), ""^Serveur de fichiers""))"),0.0)</f>
        <v>0</v>
      </c>
      <c r="L866" s="64">
        <f t="shared" si="6"/>
        <v>0</v>
      </c>
      <c r="M866" s="67" t="str">
        <f>ifna(vlookup(A866,'RVtools V2.1'!A:I,8,0),"N/A")</f>
        <v>KaliSIL -IDF/OIS</v>
      </c>
      <c r="N866" s="64">
        <f>IFERROR(__xludf.DUMMYFUNCTION("IF(REGEXMATCH(M866, ""(?i)"" &amp; JOIN(""|"", SPLIT(""kalisil"", "" ""))), 1, 0)"),1.0)</f>
        <v>1</v>
      </c>
      <c r="O866" s="64" t="str">
        <f>vlookup(A866,'RVtools V2.1'!A:H,7,0)</f>
        <v>T1</v>
      </c>
      <c r="P866" s="64">
        <f>if(vlookup(A866,'RVtools V2.1'!A:H,5,0)="oui",1,0)</f>
        <v>1</v>
      </c>
      <c r="Q866" s="64">
        <f>ifna(vlookup(A866,vCPU!A:B,2,0),"Unknown")</f>
        <v>12</v>
      </c>
      <c r="R866" s="66">
        <f>ifna(vlookup(A866,vMemory!A:C,3,0),"Unknown")</f>
        <v>64</v>
      </c>
      <c r="S866" s="66">
        <f>ifna(vlookup(A866,vDisk!A:C,3,0),"Unknown")</f>
        <v>1568</v>
      </c>
      <c r="T866" s="73" t="s">
        <v>10</v>
      </c>
      <c r="U866" s="67">
        <f t="shared" si="7"/>
        <v>0</v>
      </c>
      <c r="V866" s="68">
        <f>if(T866="Lift &amp; Shift Noprod",if( Y866=0,Assumptions!$B$5, Assumptions!$B$4),if(T866="Lift &amp; Shift Prod",if(AND(N866=1,O866="T1"),Assumptions!$B$6,Assumptions!$B$4),0))</f>
        <v>0</v>
      </c>
      <c r="W866" s="62">
        <f>if(V866&lt;&gt;0,if(Q866="Unknown", Assumptions!$B$42,If(Q866&gt;1,Q866,2)),0)</f>
        <v>0</v>
      </c>
      <c r="X866" s="69">
        <f>if(V866&lt;&gt;0,if(R866="Unknown", Assumptions!$B$43,R866),0)</f>
        <v>0</v>
      </c>
      <c r="Y866" s="68">
        <f t="shared" si="8"/>
        <v>0</v>
      </c>
      <c r="Z866" s="68">
        <f>if(V866&lt;&gt;0,if(  S866="Unknown", Assumptions!$B$44,S866),0)</f>
        <v>0</v>
      </c>
      <c r="AA866" s="68">
        <f>if(V866 ="N2",ifna(vlookup(W866&amp;"-"&amp;X866,'Ref. VM'!A:B,2,0),"Custom"),if(V866 ="E2" , ifna(vlookup(W866&amp;"-"&amp;X866,'Ref. VM'!D:E,2,0),"Custom"),if(V866="N2D",ifna(vlookup(W866&amp;"-"&amp;X866,'Ref. VM'!G:H,2,0),"Custom"),if(V866="N4",ifna(vlookup(W866&amp;"-"&amp;X866,'Ref. VM'!J:K,2,0),"Custom"),0))))</f>
        <v>0</v>
      </c>
      <c r="AB866" s="67">
        <f t="shared" si="9"/>
        <v>0</v>
      </c>
      <c r="AC866" s="67">
        <f t="shared" si="10"/>
        <v>0</v>
      </c>
      <c r="AD866" s="67">
        <f t="shared" si="11"/>
        <v>0</v>
      </c>
      <c r="AE866" s="69">
        <f>if(T866="Lift &amp; Shift Prod",730,if(T866="Lift &amp; Shift Noprod",Assumptions!$B$3,0))</f>
        <v>0</v>
      </c>
      <c r="AF866" s="70">
        <f>if( U866=0,0,if(Y866=0, ((vlookup(AB866,'SKU Pricing'!A:B,Assumptions!$B$2,0)*W866)+(vlookup(AC866,'SKU Pricing'!A:B,Assumptions!$B$2,0)*X866))*AE866,((vlookup(AB866,'SKU Pricing'!A:B,Assumptions!$B$2,0)*W866)+(vlookup(AC866,'SKU Pricing'!A:B,Assumptions!$B$2,0)*(W866*8))+(vlookup(AD866,'SKU Pricing'!A:B,Assumptions!$B$2,0)*(X866-(W866*8))))*AE866))</f>
        <v>0</v>
      </c>
      <c r="AG866" s="67">
        <f t="shared" si="12"/>
        <v>0</v>
      </c>
      <c r="AH866" s="70">
        <f>ifna(vlookup(AG866,'SKU Pricing'!A:B,Assumptions!$B$2,0)*W866*AE866,0)</f>
        <v>0</v>
      </c>
      <c r="AI866" s="62" t="str">
        <f t="shared" si="13"/>
        <v/>
      </c>
      <c r="AJ866" s="62" t="str">
        <f>if(V866&lt;&gt;0, if(T866="Lift &amp; Shift Noprod",Assumptions!$B$9,if(V866=Assumptions!$B$6,Assumptions!$B$10,if(P866=1,Assumptions!$B$8,Assumptions!$B$7))),"")</f>
        <v/>
      </c>
      <c r="AK866" s="69">
        <f t="shared" si="14"/>
        <v>0</v>
      </c>
      <c r="AL866" s="69">
        <f>if(AJ866="Hyperdisk Balanced",Assumptions!$B$11,0)</f>
        <v>0</v>
      </c>
      <c r="AM866" s="69">
        <f>if(AJ866="Hyperdisk Balanced",Assumptions!$B$12,0)</f>
        <v>0</v>
      </c>
      <c r="AN866" s="70">
        <f>if(AK866=0,0,if(AJ866="Hyperdisk Balanced",vlookup(AK866&amp;" provisioned space",'SKU Pricing'!A:B,Assumptions!$B$2,0)*Z866+vlookup(AK866&amp;" provisioned IOPS",'SKU Pricing'!A:B,Assumptions!$B$2,0)*AL866*730+vlookup(AK866&amp;" provisioned throughput",'SKU Pricing'!A:B,Assumptions!$B$2,0)*AM866*730,vlookup(AK866,'SKU Pricing'!A:B,Assumptions!$B$2,0)*Z866))</f>
        <v>0</v>
      </c>
      <c r="AO866" s="70">
        <f t="shared" si="15"/>
        <v>0</v>
      </c>
      <c r="AP866" s="71">
        <f t="shared" si="16"/>
        <v>0</v>
      </c>
      <c r="AQ866" s="70">
        <f>ifna(vlookup(AP866,'SKU Pricing'!A:B,Assumptions!$B$2,0)*AE866,0)</f>
        <v>0</v>
      </c>
      <c r="AR866" s="72">
        <v>0.0</v>
      </c>
    </row>
    <row r="867">
      <c r="A867" s="61" t="s">
        <v>1008</v>
      </c>
      <c r="B867" s="62" t="str">
        <f>ifna(if(vlookup(A867,vOS!A:B,2,0)="","Unknown",vlookup(A867,vOS!A:B,2,0)),"Unknown")</f>
        <v>Debian GNU/Linux 10 (64-bit)</v>
      </c>
      <c r="C867" s="62">
        <f>vlookup(B867,'OS Study'!A:D,2,0)</f>
        <v>0</v>
      </c>
      <c r="D867" s="62" t="str">
        <f>vlookup(B867,'OS Study'!A:D,3,0)</f>
        <v>Linux</v>
      </c>
      <c r="E867" s="62" t="str">
        <f>vlookup(B867,'OS Study'!A:D,4,0)</f>
        <v>Debian</v>
      </c>
      <c r="F867" s="63" t="str">
        <f>vlookup(B867,'OS Study'!A:E,5,0)</f>
        <v>10</v>
      </c>
      <c r="G867" s="62">
        <f>IF(vlookup(A867,'RVtools V2.1'!A:J,4,0)="non",0,1)</f>
        <v>1</v>
      </c>
      <c r="H867" s="62">
        <f>if(vlookup(A867,'RVtools V2.1'!A:K,11,0)="kube",1,0)</f>
        <v>0</v>
      </c>
      <c r="I867" s="62">
        <f t="shared" si="5"/>
        <v>0</v>
      </c>
      <c r="J867" s="62">
        <f>ifna(vlookup(A867,'Infra Study'!A:Q,17,0),0)</f>
        <v>0</v>
      </c>
      <c r="K867" s="64">
        <f>IFERROR(__xludf.DUMMYFUNCTION("N(REGEXMATCH(VLOOKUP(A867, 'RVtools V2.1'!A:H, 8, 0), ""^Serveur de fichiers""))"),0.0)</f>
        <v>0</v>
      </c>
      <c r="L867" s="64">
        <f t="shared" si="6"/>
        <v>0</v>
      </c>
      <c r="M867" s="67" t="str">
        <f>ifna(vlookup(A867,'RVtools V2.1'!A:I,8,0),"N/A")</f>
        <v>KaliSIL -IDF/OIS</v>
      </c>
      <c r="N867" s="64">
        <f>IFERROR(__xludf.DUMMYFUNCTION("IF(REGEXMATCH(M867, ""(?i)"" &amp; JOIN(""|"", SPLIT(""kalisil"", "" ""))), 1, 0)"),1.0)</f>
        <v>1</v>
      </c>
      <c r="O867" s="64" t="str">
        <f>vlookup(A867,'RVtools V2.1'!A:H,7,0)</f>
        <v>T1</v>
      </c>
      <c r="P867" s="64">
        <f>if(vlookup(A867,'RVtools V2.1'!A:H,5,0)="oui",1,0)</f>
        <v>1</v>
      </c>
      <c r="Q867" s="64">
        <f>ifna(vlookup(A867,vCPU!A:B,2,0),"Unknown")</f>
        <v>12</v>
      </c>
      <c r="R867" s="66">
        <f>ifna(vlookup(A867,vMemory!A:C,3,0),"Unknown")</f>
        <v>64</v>
      </c>
      <c r="S867" s="66">
        <f>ifna(vlookup(A867,vDisk!A:C,3,0),"Unknown")</f>
        <v>20584</v>
      </c>
      <c r="T867" s="73" t="s">
        <v>10</v>
      </c>
      <c r="U867" s="67">
        <f t="shared" si="7"/>
        <v>0</v>
      </c>
      <c r="V867" s="68">
        <f>if(T867="Lift &amp; Shift Noprod",if( Y867=0,Assumptions!$B$5, Assumptions!$B$4),if(T867="Lift &amp; Shift Prod",if(AND(N867=1,O867="T1"),Assumptions!$B$6,Assumptions!$B$4),0))</f>
        <v>0</v>
      </c>
      <c r="W867" s="62">
        <f>if(V867&lt;&gt;0,if(Q867="Unknown", Assumptions!$B$42,If(Q867&gt;1,Q867,2)),0)</f>
        <v>0</v>
      </c>
      <c r="X867" s="69">
        <f>if(V867&lt;&gt;0,if(R867="Unknown", Assumptions!$B$43,R867),0)</f>
        <v>0</v>
      </c>
      <c r="Y867" s="68">
        <f t="shared" si="8"/>
        <v>0</v>
      </c>
      <c r="Z867" s="68">
        <f>if(V867&lt;&gt;0,if(  S867="Unknown", Assumptions!$B$44,S867),0)</f>
        <v>0</v>
      </c>
      <c r="AA867" s="68">
        <f>if(V867 ="N2",ifna(vlookup(W867&amp;"-"&amp;X867,'Ref. VM'!A:B,2,0),"Custom"),if(V867 ="E2" , ifna(vlookup(W867&amp;"-"&amp;X867,'Ref. VM'!D:E,2,0),"Custom"),if(V867="N2D",ifna(vlookup(W867&amp;"-"&amp;X867,'Ref. VM'!G:H,2,0),"Custom"),if(V867="N4",ifna(vlookup(W867&amp;"-"&amp;X867,'Ref. VM'!J:K,2,0),"Custom"),0))))</f>
        <v>0</v>
      </c>
      <c r="AB867" s="67">
        <f t="shared" si="9"/>
        <v>0</v>
      </c>
      <c r="AC867" s="67">
        <f t="shared" si="10"/>
        <v>0</v>
      </c>
      <c r="AD867" s="67">
        <f t="shared" si="11"/>
        <v>0</v>
      </c>
      <c r="AE867" s="69">
        <f>if(T867="Lift &amp; Shift Prod",730,if(T867="Lift &amp; Shift Noprod",Assumptions!$B$3,0))</f>
        <v>0</v>
      </c>
      <c r="AF867" s="70">
        <f>if( U867=0,0,if(Y867=0, ((vlookup(AB867,'SKU Pricing'!A:B,Assumptions!$B$2,0)*W867)+(vlookup(AC867,'SKU Pricing'!A:B,Assumptions!$B$2,0)*X867))*AE867,((vlookup(AB867,'SKU Pricing'!A:B,Assumptions!$B$2,0)*W867)+(vlookup(AC867,'SKU Pricing'!A:B,Assumptions!$B$2,0)*(W867*8))+(vlookup(AD867,'SKU Pricing'!A:B,Assumptions!$B$2,0)*(X867-(W867*8))))*AE867))</f>
        <v>0</v>
      </c>
      <c r="AG867" s="67">
        <f t="shared" si="12"/>
        <v>0</v>
      </c>
      <c r="AH867" s="70">
        <f>ifna(vlookup(AG867,'SKU Pricing'!A:B,Assumptions!$B$2,0)*W867*AE867,0)</f>
        <v>0</v>
      </c>
      <c r="AI867" s="62" t="str">
        <f t="shared" si="13"/>
        <v/>
      </c>
      <c r="AJ867" s="62" t="str">
        <f>if(V867&lt;&gt;0, if(T867="Lift &amp; Shift Noprod",Assumptions!$B$9,if(V867=Assumptions!$B$6,Assumptions!$B$10,if(P867=1,Assumptions!$B$8,Assumptions!$B$7))),"")</f>
        <v/>
      </c>
      <c r="AK867" s="69">
        <f t="shared" si="14"/>
        <v>0</v>
      </c>
      <c r="AL867" s="69">
        <f>if(AJ867="Hyperdisk Balanced",Assumptions!$B$11,0)</f>
        <v>0</v>
      </c>
      <c r="AM867" s="69">
        <f>if(AJ867="Hyperdisk Balanced",Assumptions!$B$12,0)</f>
        <v>0</v>
      </c>
      <c r="AN867" s="70">
        <f>if(AK867=0,0,if(AJ867="Hyperdisk Balanced",vlookup(AK867&amp;" provisioned space",'SKU Pricing'!A:B,Assumptions!$B$2,0)*Z867+vlookup(AK867&amp;" provisioned IOPS",'SKU Pricing'!A:B,Assumptions!$B$2,0)*AL867*730+vlookup(AK867&amp;" provisioned throughput",'SKU Pricing'!A:B,Assumptions!$B$2,0)*AM867*730,vlookup(AK867,'SKU Pricing'!A:B,Assumptions!$B$2,0)*Z867))</f>
        <v>0</v>
      </c>
      <c r="AO867" s="70">
        <f t="shared" si="15"/>
        <v>0</v>
      </c>
      <c r="AP867" s="71">
        <f t="shared" si="16"/>
        <v>0</v>
      </c>
      <c r="AQ867" s="70">
        <f>ifna(vlookup(AP867,'SKU Pricing'!A:B,Assumptions!$B$2,0)*AE867,0)</f>
        <v>0</v>
      </c>
      <c r="AR867" s="72">
        <v>0.0</v>
      </c>
    </row>
    <row r="868">
      <c r="A868" s="61" t="s">
        <v>1009</v>
      </c>
      <c r="B868" s="62" t="str">
        <f>ifna(if(vlookup(A868,vOS!A:B,2,0)="","Unknown",vlookup(A868,vOS!A:B,2,0)),"Unknown")</f>
        <v>Debian GNU/Linux 9 (64-bit)</v>
      </c>
      <c r="C868" s="62">
        <f>vlookup(B868,'OS Study'!A:D,2,0)</f>
        <v>0</v>
      </c>
      <c r="D868" s="62" t="str">
        <f>vlookup(B868,'OS Study'!A:D,3,0)</f>
        <v>Linux</v>
      </c>
      <c r="E868" s="62" t="str">
        <f>vlookup(B868,'OS Study'!A:D,4,0)</f>
        <v>Debian</v>
      </c>
      <c r="F868" s="63" t="str">
        <f>vlookup(B868,'OS Study'!A:E,5,0)</f>
        <v>9</v>
      </c>
      <c r="G868" s="62">
        <f>IF(vlookup(A868,'RVtools V2.1'!A:J,4,0)="non",0,1)</f>
        <v>1</v>
      </c>
      <c r="H868" s="62">
        <f>if(vlookup(A868,'RVtools V2.1'!A:K,11,0)="kube",1,0)</f>
        <v>0</v>
      </c>
      <c r="I868" s="62">
        <f t="shared" si="5"/>
        <v>0</v>
      </c>
      <c r="J868" s="62">
        <f>ifna(vlookup(A868,'Infra Study'!A:Q,17,0),0)</f>
        <v>0</v>
      </c>
      <c r="K868" s="64">
        <f>IFERROR(__xludf.DUMMYFUNCTION("N(REGEXMATCH(VLOOKUP(A868, 'RVtools V2.1'!A:H, 8, 0), ""^Serveur de fichiers""))"),0.0)</f>
        <v>0</v>
      </c>
      <c r="L868" s="64">
        <f t="shared" si="6"/>
        <v>0</v>
      </c>
      <c r="M868" s="67" t="str">
        <f>ifna(vlookup(A868,'RVtools V2.1'!A:I,8,0),"N/A")</f>
        <v>KaliSIL -IDF/OIS</v>
      </c>
      <c r="N868" s="64">
        <f>IFERROR(__xludf.DUMMYFUNCTION("IF(REGEXMATCH(M868, ""(?i)"" &amp; JOIN(""|"", SPLIT(""kalisil"", "" ""))), 1, 0)"),1.0)</f>
        <v>1</v>
      </c>
      <c r="O868" s="64" t="str">
        <f>vlookup(A868,'RVtools V2.1'!A:H,7,0)</f>
        <v>T3</v>
      </c>
      <c r="P868" s="64">
        <f>if(vlookup(A868,'RVtools V2.1'!A:H,5,0)="oui",1,0)</f>
        <v>0</v>
      </c>
      <c r="Q868" s="64">
        <f>ifna(vlookup(A868,vCPU!A:B,2,0),"Unknown")</f>
        <v>4</v>
      </c>
      <c r="R868" s="66">
        <f>ifna(vlookup(A868,vMemory!A:C,3,0),"Unknown")</f>
        <v>6</v>
      </c>
      <c r="S868" s="66">
        <f>ifna(vlookup(A868,vDisk!A:C,3,0),"Unknown")</f>
        <v>1468</v>
      </c>
      <c r="T868" s="73" t="s">
        <v>10</v>
      </c>
      <c r="U868" s="67">
        <f t="shared" si="7"/>
        <v>0</v>
      </c>
      <c r="V868" s="68">
        <f>if(T868="Lift &amp; Shift Noprod",if( Y868=0,Assumptions!$B$5, Assumptions!$B$4),if(T868="Lift &amp; Shift Prod",if(AND(N868=1,O868="T1"),Assumptions!$B$6,Assumptions!$B$4),0))</f>
        <v>0</v>
      </c>
      <c r="W868" s="62">
        <f>if(V868&lt;&gt;0,if(Q868="Unknown", Assumptions!$B$42,If(Q868&gt;1,Q868,2)),0)</f>
        <v>0</v>
      </c>
      <c r="X868" s="69">
        <f>if(V868&lt;&gt;0,if(R868="Unknown", Assumptions!$B$43,R868),0)</f>
        <v>0</v>
      </c>
      <c r="Y868" s="68">
        <f t="shared" si="8"/>
        <v>0</v>
      </c>
      <c r="Z868" s="68">
        <f>if(V868&lt;&gt;0,if(  S868="Unknown", Assumptions!$B$44,S868),0)</f>
        <v>0</v>
      </c>
      <c r="AA868" s="68">
        <f>if(V868 ="N2",ifna(vlookup(W868&amp;"-"&amp;X868,'Ref. VM'!A:B,2,0),"Custom"),if(V868 ="E2" , ifna(vlookup(W868&amp;"-"&amp;X868,'Ref. VM'!D:E,2,0),"Custom"),if(V868="N2D",ifna(vlookup(W868&amp;"-"&amp;X868,'Ref. VM'!G:H,2,0),"Custom"),if(V868="N4",ifna(vlookup(W868&amp;"-"&amp;X868,'Ref. VM'!J:K,2,0),"Custom"),0))))</f>
        <v>0</v>
      </c>
      <c r="AB868" s="67">
        <f t="shared" si="9"/>
        <v>0</v>
      </c>
      <c r="AC868" s="67">
        <f t="shared" si="10"/>
        <v>0</v>
      </c>
      <c r="AD868" s="67">
        <f t="shared" si="11"/>
        <v>0</v>
      </c>
      <c r="AE868" s="69">
        <f>if(T868="Lift &amp; Shift Prod",730,if(T868="Lift &amp; Shift Noprod",Assumptions!$B$3,0))</f>
        <v>0</v>
      </c>
      <c r="AF868" s="70">
        <f>if( U868=0,0,if(Y868=0, ((vlookup(AB868,'SKU Pricing'!A:B,Assumptions!$B$2,0)*W868)+(vlookup(AC868,'SKU Pricing'!A:B,Assumptions!$B$2,0)*X868))*AE868,((vlookup(AB868,'SKU Pricing'!A:B,Assumptions!$B$2,0)*W868)+(vlookup(AC868,'SKU Pricing'!A:B,Assumptions!$B$2,0)*(W868*8))+(vlookup(AD868,'SKU Pricing'!A:B,Assumptions!$B$2,0)*(X868-(W868*8))))*AE868))</f>
        <v>0</v>
      </c>
      <c r="AG868" s="67">
        <f t="shared" si="12"/>
        <v>0</v>
      </c>
      <c r="AH868" s="70">
        <f>ifna(vlookup(AG868,'SKU Pricing'!A:B,Assumptions!$B$2,0)*W868*AE868,0)</f>
        <v>0</v>
      </c>
      <c r="AI868" s="62" t="str">
        <f t="shared" si="13"/>
        <v/>
      </c>
      <c r="AJ868" s="62" t="str">
        <f>if(V868&lt;&gt;0, if(T868="Lift &amp; Shift Noprod",Assumptions!$B$9,if(V868=Assumptions!$B$6,Assumptions!$B$10,if(P868=1,Assumptions!$B$8,Assumptions!$B$7))),"")</f>
        <v/>
      </c>
      <c r="AK868" s="69">
        <f t="shared" si="14"/>
        <v>0</v>
      </c>
      <c r="AL868" s="69">
        <f>if(AJ868="Hyperdisk Balanced",Assumptions!$B$11,0)</f>
        <v>0</v>
      </c>
      <c r="AM868" s="69">
        <f>if(AJ868="Hyperdisk Balanced",Assumptions!$B$12,0)</f>
        <v>0</v>
      </c>
      <c r="AN868" s="70">
        <f>if(AK868=0,0,if(AJ868="Hyperdisk Balanced",vlookup(AK868&amp;" provisioned space",'SKU Pricing'!A:B,Assumptions!$B$2,0)*Z868+vlookup(AK868&amp;" provisioned IOPS",'SKU Pricing'!A:B,Assumptions!$B$2,0)*AL868*730+vlookup(AK868&amp;" provisioned throughput",'SKU Pricing'!A:B,Assumptions!$B$2,0)*AM868*730,vlookup(AK868,'SKU Pricing'!A:B,Assumptions!$B$2,0)*Z868))</f>
        <v>0</v>
      </c>
      <c r="AO868" s="70">
        <f t="shared" si="15"/>
        <v>0</v>
      </c>
      <c r="AP868" s="71">
        <f t="shared" si="16"/>
        <v>0</v>
      </c>
      <c r="AQ868" s="70">
        <f>ifna(vlookup(AP868,'SKU Pricing'!A:B,Assumptions!$B$2,0)*AE868,0)</f>
        <v>0</v>
      </c>
      <c r="AR868" s="72">
        <v>1.0</v>
      </c>
    </row>
    <row r="869">
      <c r="A869" s="61" t="s">
        <v>1010</v>
      </c>
      <c r="B869" s="62" t="str">
        <f>ifna(if(vlookup(A869,vOS!A:B,2,0)="","Unknown",vlookup(A869,vOS!A:B,2,0)),"Unknown")</f>
        <v>Debian GNU/Linux 10 (64-bit)</v>
      </c>
      <c r="C869" s="62">
        <f>vlookup(B869,'OS Study'!A:D,2,0)</f>
        <v>0</v>
      </c>
      <c r="D869" s="62" t="str">
        <f>vlookup(B869,'OS Study'!A:D,3,0)</f>
        <v>Linux</v>
      </c>
      <c r="E869" s="62" t="str">
        <f>vlookup(B869,'OS Study'!A:D,4,0)</f>
        <v>Debian</v>
      </c>
      <c r="F869" s="63" t="str">
        <f>vlookup(B869,'OS Study'!A:E,5,0)</f>
        <v>10</v>
      </c>
      <c r="G869" s="62">
        <f>IF(vlookup(A869,'RVtools V2.1'!A:J,4,0)="non",0,1)</f>
        <v>1</v>
      </c>
      <c r="H869" s="62">
        <f>if(vlookup(A869,'RVtools V2.1'!A:K,11,0)="kube",1,0)</f>
        <v>0</v>
      </c>
      <c r="I869" s="62">
        <f t="shared" si="5"/>
        <v>0</v>
      </c>
      <c r="J869" s="62">
        <f>ifna(vlookup(A869,'Infra Study'!A:Q,17,0),0)</f>
        <v>0</v>
      </c>
      <c r="K869" s="64">
        <f>IFERROR(__xludf.DUMMYFUNCTION("N(REGEXMATCH(VLOOKUP(A869, 'RVtools V2.1'!A:H, 8, 0), ""^Serveur de fichiers""))"),0.0)</f>
        <v>0</v>
      </c>
      <c r="L869" s="64">
        <f t="shared" si="6"/>
        <v>0</v>
      </c>
      <c r="M869" s="67" t="str">
        <f>ifna(vlookup(A869,'RVtools V2.1'!A:I,8,0),"N/A")</f>
        <v>KaliSIL -IDF/OIS</v>
      </c>
      <c r="N869" s="64">
        <f>IFERROR(__xludf.DUMMYFUNCTION("IF(REGEXMATCH(M869, ""(?i)"" &amp; JOIN(""|"", SPLIT(""kalisil"", "" ""))), 1, 0)"),1.0)</f>
        <v>1</v>
      </c>
      <c r="O869" s="64" t="str">
        <f>vlookup(A869,'RVtools V2.1'!A:H,7,0)</f>
        <v>T1</v>
      </c>
      <c r="P869" s="64">
        <f>if(vlookup(A869,'RVtools V2.1'!A:H,5,0)="oui",1,0)</f>
        <v>1</v>
      </c>
      <c r="Q869" s="64">
        <f>ifna(vlookup(A869,vCPU!A:B,2,0),"Unknown")</f>
        <v>2</v>
      </c>
      <c r="R869" s="66">
        <f>ifna(vlookup(A869,vMemory!A:C,3,0),"Unknown")</f>
        <v>4</v>
      </c>
      <c r="S869" s="66">
        <f>ifna(vlookup(A869,vDisk!A:C,3,0),"Unknown")</f>
        <v>479</v>
      </c>
      <c r="T869" s="73" t="s">
        <v>10</v>
      </c>
      <c r="U869" s="67">
        <f t="shared" si="7"/>
        <v>0</v>
      </c>
      <c r="V869" s="68">
        <f>if(T869="Lift &amp; Shift Noprod",if( Y869=0,Assumptions!$B$5, Assumptions!$B$4),if(T869="Lift &amp; Shift Prod",if(AND(N869=1,O869="T1"),Assumptions!$B$6,Assumptions!$B$4),0))</f>
        <v>0</v>
      </c>
      <c r="W869" s="62">
        <f>if(V869&lt;&gt;0,if(Q869="Unknown", Assumptions!$B$42,If(Q869&gt;1,Q869,2)),0)</f>
        <v>0</v>
      </c>
      <c r="X869" s="69">
        <f>if(V869&lt;&gt;0,if(R869="Unknown", Assumptions!$B$43,R869),0)</f>
        <v>0</v>
      </c>
      <c r="Y869" s="68">
        <f t="shared" si="8"/>
        <v>0</v>
      </c>
      <c r="Z869" s="68">
        <f>if(V869&lt;&gt;0,if(  S869="Unknown", Assumptions!$B$44,S869),0)</f>
        <v>0</v>
      </c>
      <c r="AA869" s="68">
        <f>if(V869 ="N2",ifna(vlookup(W869&amp;"-"&amp;X869,'Ref. VM'!A:B,2,0),"Custom"),if(V869 ="E2" , ifna(vlookup(W869&amp;"-"&amp;X869,'Ref. VM'!D:E,2,0),"Custom"),if(V869="N2D",ifna(vlookup(W869&amp;"-"&amp;X869,'Ref. VM'!G:H,2,0),"Custom"),if(V869="N4",ifna(vlookup(W869&amp;"-"&amp;X869,'Ref. VM'!J:K,2,0),"Custom"),0))))</f>
        <v>0</v>
      </c>
      <c r="AB869" s="67">
        <f t="shared" si="9"/>
        <v>0</v>
      </c>
      <c r="AC869" s="67">
        <f t="shared" si="10"/>
        <v>0</v>
      </c>
      <c r="AD869" s="67">
        <f t="shared" si="11"/>
        <v>0</v>
      </c>
      <c r="AE869" s="69">
        <f>if(T869="Lift &amp; Shift Prod",730,if(T869="Lift &amp; Shift Noprod",Assumptions!$B$3,0))</f>
        <v>0</v>
      </c>
      <c r="AF869" s="70">
        <f>if( U869=0,0,if(Y869=0, ((vlookup(AB869,'SKU Pricing'!A:B,Assumptions!$B$2,0)*W869)+(vlookup(AC869,'SKU Pricing'!A:B,Assumptions!$B$2,0)*X869))*AE869,((vlookup(AB869,'SKU Pricing'!A:B,Assumptions!$B$2,0)*W869)+(vlookup(AC869,'SKU Pricing'!A:B,Assumptions!$B$2,0)*(W869*8))+(vlookup(AD869,'SKU Pricing'!A:B,Assumptions!$B$2,0)*(X869-(W869*8))))*AE869))</f>
        <v>0</v>
      </c>
      <c r="AG869" s="67">
        <f t="shared" si="12"/>
        <v>0</v>
      </c>
      <c r="AH869" s="70">
        <f>ifna(vlookup(AG869,'SKU Pricing'!A:B,Assumptions!$B$2,0)*W869*AE869,0)</f>
        <v>0</v>
      </c>
      <c r="AI869" s="62" t="str">
        <f t="shared" si="13"/>
        <v/>
      </c>
      <c r="AJ869" s="62" t="str">
        <f>if(V869&lt;&gt;0, if(T869="Lift &amp; Shift Noprod",Assumptions!$B$9,if(V869=Assumptions!$B$6,Assumptions!$B$10,if(P869=1,Assumptions!$B$8,Assumptions!$B$7))),"")</f>
        <v/>
      </c>
      <c r="AK869" s="69">
        <f t="shared" si="14"/>
        <v>0</v>
      </c>
      <c r="AL869" s="69">
        <f>if(AJ869="Hyperdisk Balanced",Assumptions!$B$11,0)</f>
        <v>0</v>
      </c>
      <c r="AM869" s="69">
        <f>if(AJ869="Hyperdisk Balanced",Assumptions!$B$12,0)</f>
        <v>0</v>
      </c>
      <c r="AN869" s="70">
        <f>if(AK869=0,0,if(AJ869="Hyperdisk Balanced",vlookup(AK869&amp;" provisioned space",'SKU Pricing'!A:B,Assumptions!$B$2,0)*Z869+vlookup(AK869&amp;" provisioned IOPS",'SKU Pricing'!A:B,Assumptions!$B$2,0)*AL869*730+vlookup(AK869&amp;" provisioned throughput",'SKU Pricing'!A:B,Assumptions!$B$2,0)*AM869*730,vlookup(AK869,'SKU Pricing'!A:B,Assumptions!$B$2,0)*Z869))</f>
        <v>0</v>
      </c>
      <c r="AO869" s="70">
        <f t="shared" si="15"/>
        <v>0</v>
      </c>
      <c r="AP869" s="71">
        <f t="shared" si="16"/>
        <v>0</v>
      </c>
      <c r="AQ869" s="70">
        <f>ifna(vlookup(AP869,'SKU Pricing'!A:B,Assumptions!$B$2,0)*AE869,0)</f>
        <v>0</v>
      </c>
      <c r="AR869" s="72">
        <v>0.0</v>
      </c>
    </row>
    <row r="870">
      <c r="A870" s="61" t="s">
        <v>1011</v>
      </c>
      <c r="B870" s="62" t="str">
        <f>ifna(if(vlookup(A870,vOS!A:B,2,0)="","Unknown",vlookup(A870,vOS!A:B,2,0)),"Unknown")</f>
        <v>Debian GNU/Linux 10 (64-bit)</v>
      </c>
      <c r="C870" s="62">
        <f>vlookup(B870,'OS Study'!A:D,2,0)</f>
        <v>0</v>
      </c>
      <c r="D870" s="62" t="str">
        <f>vlookup(B870,'OS Study'!A:D,3,0)</f>
        <v>Linux</v>
      </c>
      <c r="E870" s="62" t="str">
        <f>vlookup(B870,'OS Study'!A:D,4,0)</f>
        <v>Debian</v>
      </c>
      <c r="F870" s="63" t="str">
        <f>vlookup(B870,'OS Study'!A:E,5,0)</f>
        <v>10</v>
      </c>
      <c r="G870" s="62">
        <f>IF(vlookup(A870,'RVtools V2.1'!A:J,4,0)="non",0,1)</f>
        <v>1</v>
      </c>
      <c r="H870" s="62">
        <f>if(vlookup(A870,'RVtools V2.1'!A:K,11,0)="kube",1,0)</f>
        <v>0</v>
      </c>
      <c r="I870" s="62">
        <f t="shared" si="5"/>
        <v>0</v>
      </c>
      <c r="J870" s="62">
        <f>ifna(vlookup(A870,'Infra Study'!A:Q,17,0),0)</f>
        <v>0</v>
      </c>
      <c r="K870" s="64">
        <f>IFERROR(__xludf.DUMMYFUNCTION("N(REGEXMATCH(VLOOKUP(A870, 'RVtools V2.1'!A:H, 8, 0), ""^Serveur de fichiers""))"),0.0)</f>
        <v>0</v>
      </c>
      <c r="L870" s="64">
        <f t="shared" si="6"/>
        <v>0</v>
      </c>
      <c r="M870" s="67" t="str">
        <f>ifna(vlookup(A870,'RVtools V2.1'!A:I,8,0),"N/A")</f>
        <v>KaliSIL -IDF/OIS</v>
      </c>
      <c r="N870" s="64">
        <f>IFERROR(__xludf.DUMMYFUNCTION("IF(REGEXMATCH(M870, ""(?i)"" &amp; JOIN(""|"", SPLIT(""kalisil"", "" ""))), 1, 0)"),1.0)</f>
        <v>1</v>
      </c>
      <c r="O870" s="64" t="str">
        <f>vlookup(A870,'RVtools V2.1'!A:H,7,0)</f>
        <v>T3</v>
      </c>
      <c r="P870" s="64">
        <f>if(vlookup(A870,'RVtools V2.1'!A:H,5,0)="oui",1,0)</f>
        <v>0</v>
      </c>
      <c r="Q870" s="64">
        <f>ifna(vlookup(A870,vCPU!A:B,2,0),"Unknown")</f>
        <v>8</v>
      </c>
      <c r="R870" s="66">
        <f>ifna(vlookup(A870,vMemory!A:C,3,0),"Unknown")</f>
        <v>16</v>
      </c>
      <c r="S870" s="66">
        <f>ifna(vlookup(A870,vDisk!A:C,3,0),"Unknown")</f>
        <v>1100</v>
      </c>
      <c r="T870" s="73" t="s">
        <v>10</v>
      </c>
      <c r="U870" s="67">
        <f t="shared" si="7"/>
        <v>0</v>
      </c>
      <c r="V870" s="68">
        <f>if(T870="Lift &amp; Shift Noprod",if( Y870=0,Assumptions!$B$5, Assumptions!$B$4),if(T870="Lift &amp; Shift Prod",if(AND(N870=1,O870="T1"),Assumptions!$B$6,Assumptions!$B$4),0))</f>
        <v>0</v>
      </c>
      <c r="W870" s="62">
        <f>if(V870&lt;&gt;0,if(Q870="Unknown", Assumptions!$B$42,If(Q870&gt;1,Q870,2)),0)</f>
        <v>0</v>
      </c>
      <c r="X870" s="69">
        <f>if(V870&lt;&gt;0,if(R870="Unknown", Assumptions!$B$43,R870),0)</f>
        <v>0</v>
      </c>
      <c r="Y870" s="68">
        <f t="shared" si="8"/>
        <v>0</v>
      </c>
      <c r="Z870" s="68">
        <f>if(V870&lt;&gt;0,if(  S870="Unknown", Assumptions!$B$44,S870),0)</f>
        <v>0</v>
      </c>
      <c r="AA870" s="68">
        <f>if(V870 ="N2",ifna(vlookup(W870&amp;"-"&amp;X870,'Ref. VM'!A:B,2,0),"Custom"),if(V870 ="E2" , ifna(vlookup(W870&amp;"-"&amp;X870,'Ref. VM'!D:E,2,0),"Custom"),if(V870="N2D",ifna(vlookup(W870&amp;"-"&amp;X870,'Ref. VM'!G:H,2,0),"Custom"),if(V870="N4",ifna(vlookup(W870&amp;"-"&amp;X870,'Ref. VM'!J:K,2,0),"Custom"),0))))</f>
        <v>0</v>
      </c>
      <c r="AB870" s="67">
        <f t="shared" si="9"/>
        <v>0</v>
      </c>
      <c r="AC870" s="67">
        <f t="shared" si="10"/>
        <v>0</v>
      </c>
      <c r="AD870" s="67">
        <f t="shared" si="11"/>
        <v>0</v>
      </c>
      <c r="AE870" s="69">
        <f>if(T870="Lift &amp; Shift Prod",730,if(T870="Lift &amp; Shift Noprod",Assumptions!$B$3,0))</f>
        <v>0</v>
      </c>
      <c r="AF870" s="70">
        <f>if( U870=0,0,if(Y870=0, ((vlookup(AB870,'SKU Pricing'!A:B,Assumptions!$B$2,0)*W870)+(vlookup(AC870,'SKU Pricing'!A:B,Assumptions!$B$2,0)*X870))*AE870,((vlookup(AB870,'SKU Pricing'!A:B,Assumptions!$B$2,0)*W870)+(vlookup(AC870,'SKU Pricing'!A:B,Assumptions!$B$2,0)*(W870*8))+(vlookup(AD870,'SKU Pricing'!A:B,Assumptions!$B$2,0)*(X870-(W870*8))))*AE870))</f>
        <v>0</v>
      </c>
      <c r="AG870" s="67">
        <f t="shared" si="12"/>
        <v>0</v>
      </c>
      <c r="AH870" s="70">
        <f>ifna(vlookup(AG870,'SKU Pricing'!A:B,Assumptions!$B$2,0)*W870*AE870,0)</f>
        <v>0</v>
      </c>
      <c r="AI870" s="62" t="str">
        <f t="shared" si="13"/>
        <v/>
      </c>
      <c r="AJ870" s="62" t="str">
        <f>if(V870&lt;&gt;0, if(T870="Lift &amp; Shift Noprod",Assumptions!$B$9,if(V870=Assumptions!$B$6,Assumptions!$B$10,if(P870=1,Assumptions!$B$8,Assumptions!$B$7))),"")</f>
        <v/>
      </c>
      <c r="AK870" s="69">
        <f t="shared" si="14"/>
        <v>0</v>
      </c>
      <c r="AL870" s="69">
        <f>if(AJ870="Hyperdisk Balanced",Assumptions!$B$11,0)</f>
        <v>0</v>
      </c>
      <c r="AM870" s="69">
        <f>if(AJ870="Hyperdisk Balanced",Assumptions!$B$12,0)</f>
        <v>0</v>
      </c>
      <c r="AN870" s="70">
        <f>if(AK870=0,0,if(AJ870="Hyperdisk Balanced",vlookup(AK870&amp;" provisioned space",'SKU Pricing'!A:B,Assumptions!$B$2,0)*Z870+vlookup(AK870&amp;" provisioned IOPS",'SKU Pricing'!A:B,Assumptions!$B$2,0)*AL870*730+vlookup(AK870&amp;" provisioned throughput",'SKU Pricing'!A:B,Assumptions!$B$2,0)*AM870*730,vlookup(AK870,'SKU Pricing'!A:B,Assumptions!$B$2,0)*Z870))</f>
        <v>0</v>
      </c>
      <c r="AO870" s="70">
        <f t="shared" si="15"/>
        <v>0</v>
      </c>
      <c r="AP870" s="71">
        <f t="shared" si="16"/>
        <v>0</v>
      </c>
      <c r="AQ870" s="70">
        <f>ifna(vlookup(AP870,'SKU Pricing'!A:B,Assumptions!$B$2,0)*AE870,0)</f>
        <v>0</v>
      </c>
      <c r="AR870" s="72">
        <v>1.0</v>
      </c>
    </row>
    <row r="871">
      <c r="A871" s="61" t="s">
        <v>1012</v>
      </c>
      <c r="B871" s="62" t="str">
        <f>ifna(if(vlookup(A871,vOS!A:B,2,0)="","Unknown",vlookup(A871,vOS!A:B,2,0)),"Unknown")</f>
        <v>Debian GNU/Linux 10 (64-bit)</v>
      </c>
      <c r="C871" s="62">
        <f>vlookup(B871,'OS Study'!A:D,2,0)</f>
        <v>0</v>
      </c>
      <c r="D871" s="62" t="str">
        <f>vlookup(B871,'OS Study'!A:D,3,0)</f>
        <v>Linux</v>
      </c>
      <c r="E871" s="62" t="str">
        <f>vlookup(B871,'OS Study'!A:D,4,0)</f>
        <v>Debian</v>
      </c>
      <c r="F871" s="63" t="str">
        <f>vlookup(B871,'OS Study'!A:E,5,0)</f>
        <v>10</v>
      </c>
      <c r="G871" s="62">
        <f>IF(vlookup(A871,'RVtools V2.1'!A:J,4,0)="non",0,1)</f>
        <v>1</v>
      </c>
      <c r="H871" s="62">
        <f>if(vlookup(A871,'RVtools V2.1'!A:K,11,0)="kube",1,0)</f>
        <v>0</v>
      </c>
      <c r="I871" s="62">
        <f t="shared" si="5"/>
        <v>0</v>
      </c>
      <c r="J871" s="62">
        <f>ifna(vlookup(A871,'Infra Study'!A:Q,17,0),0)</f>
        <v>0</v>
      </c>
      <c r="K871" s="64">
        <f>IFERROR(__xludf.DUMMYFUNCTION("N(REGEXMATCH(VLOOKUP(A871, 'RVtools V2.1'!A:H, 8, 0), ""^Serveur de fichiers""))"),0.0)</f>
        <v>0</v>
      </c>
      <c r="L871" s="64">
        <f t="shared" si="6"/>
        <v>0</v>
      </c>
      <c r="M871" s="67" t="str">
        <f>ifna(vlookup(A871,'RVtools V2.1'!A:I,8,0),"N/A")</f>
        <v>KaliSIL -IDF/OIS</v>
      </c>
      <c r="N871" s="64">
        <f>IFERROR(__xludf.DUMMYFUNCTION("IF(REGEXMATCH(M871, ""(?i)"" &amp; JOIN(""|"", SPLIT(""kalisil"", "" ""))), 1, 0)"),1.0)</f>
        <v>1</v>
      </c>
      <c r="O871" s="64" t="str">
        <f>vlookup(A871,'RVtools V2.1'!A:H,7,0)</f>
        <v>T3</v>
      </c>
      <c r="P871" s="64">
        <f>if(vlookup(A871,'RVtools V2.1'!A:H,5,0)="oui",1,0)</f>
        <v>0</v>
      </c>
      <c r="Q871" s="64">
        <f>ifna(vlookup(A871,vCPU!A:B,2,0),"Unknown")</f>
        <v>8</v>
      </c>
      <c r="R871" s="66">
        <f>ifna(vlookup(A871,vMemory!A:C,3,0),"Unknown")</f>
        <v>32</v>
      </c>
      <c r="S871" s="66">
        <f>ifna(vlookup(A871,vDisk!A:C,3,0),"Unknown")</f>
        <v>10529</v>
      </c>
      <c r="T871" s="73" t="s">
        <v>10</v>
      </c>
      <c r="U871" s="67">
        <f t="shared" si="7"/>
        <v>0</v>
      </c>
      <c r="V871" s="68">
        <f>if(T871="Lift &amp; Shift Noprod",if( Y871=0,Assumptions!$B$5, Assumptions!$B$4),if(T871="Lift &amp; Shift Prod",if(AND(N871=1,O871="T1"),Assumptions!$B$6,Assumptions!$B$4),0))</f>
        <v>0</v>
      </c>
      <c r="W871" s="62">
        <f>if(V871&lt;&gt;0,if(Q871="Unknown", Assumptions!$B$42,If(Q871&gt;1,Q871,2)),0)</f>
        <v>0</v>
      </c>
      <c r="X871" s="69">
        <f>if(V871&lt;&gt;0,if(R871="Unknown", Assumptions!$B$43,R871),0)</f>
        <v>0</v>
      </c>
      <c r="Y871" s="68">
        <f t="shared" si="8"/>
        <v>0</v>
      </c>
      <c r="Z871" s="68">
        <f>if(V871&lt;&gt;0,if(  S871="Unknown", Assumptions!$B$44,S871),0)</f>
        <v>0</v>
      </c>
      <c r="AA871" s="68">
        <f>if(V871 ="N2",ifna(vlookup(W871&amp;"-"&amp;X871,'Ref. VM'!A:B,2,0),"Custom"),if(V871 ="E2" , ifna(vlookup(W871&amp;"-"&amp;X871,'Ref. VM'!D:E,2,0),"Custom"),if(V871="N2D",ifna(vlookup(W871&amp;"-"&amp;X871,'Ref. VM'!G:H,2,0),"Custom"),if(V871="N4",ifna(vlookup(W871&amp;"-"&amp;X871,'Ref. VM'!J:K,2,0),"Custom"),0))))</f>
        <v>0</v>
      </c>
      <c r="AB871" s="67">
        <f t="shared" si="9"/>
        <v>0</v>
      </c>
      <c r="AC871" s="67">
        <f t="shared" si="10"/>
        <v>0</v>
      </c>
      <c r="AD871" s="67">
        <f t="shared" si="11"/>
        <v>0</v>
      </c>
      <c r="AE871" s="69">
        <f>if(T871="Lift &amp; Shift Prod",730,if(T871="Lift &amp; Shift Noprod",Assumptions!$B$3,0))</f>
        <v>0</v>
      </c>
      <c r="AF871" s="70">
        <f>if( U871=0,0,if(Y871=0, ((vlookup(AB871,'SKU Pricing'!A:B,Assumptions!$B$2,0)*W871)+(vlookup(AC871,'SKU Pricing'!A:B,Assumptions!$B$2,0)*X871))*AE871,((vlookup(AB871,'SKU Pricing'!A:B,Assumptions!$B$2,0)*W871)+(vlookup(AC871,'SKU Pricing'!A:B,Assumptions!$B$2,0)*(W871*8))+(vlookup(AD871,'SKU Pricing'!A:B,Assumptions!$B$2,0)*(X871-(W871*8))))*AE871))</f>
        <v>0</v>
      </c>
      <c r="AG871" s="67">
        <f t="shared" si="12"/>
        <v>0</v>
      </c>
      <c r="AH871" s="70">
        <f>ifna(vlookup(AG871,'SKU Pricing'!A:B,Assumptions!$B$2,0)*W871*AE871,0)</f>
        <v>0</v>
      </c>
      <c r="AI871" s="62" t="str">
        <f t="shared" si="13"/>
        <v/>
      </c>
      <c r="AJ871" s="62" t="str">
        <f>if(V871&lt;&gt;0, if(T871="Lift &amp; Shift Noprod",Assumptions!$B$9,if(V871=Assumptions!$B$6,Assumptions!$B$10,if(P871=1,Assumptions!$B$8,Assumptions!$B$7))),"")</f>
        <v/>
      </c>
      <c r="AK871" s="69">
        <f t="shared" si="14"/>
        <v>0</v>
      </c>
      <c r="AL871" s="69">
        <f>if(AJ871="Hyperdisk Balanced",Assumptions!$B$11,0)</f>
        <v>0</v>
      </c>
      <c r="AM871" s="69">
        <f>if(AJ871="Hyperdisk Balanced",Assumptions!$B$12,0)</f>
        <v>0</v>
      </c>
      <c r="AN871" s="70">
        <f>if(AK871=0,0,if(AJ871="Hyperdisk Balanced",vlookup(AK871&amp;" provisioned space",'SKU Pricing'!A:B,Assumptions!$B$2,0)*Z871+vlookup(AK871&amp;" provisioned IOPS",'SKU Pricing'!A:B,Assumptions!$B$2,0)*AL871*730+vlookup(AK871&amp;" provisioned throughput",'SKU Pricing'!A:B,Assumptions!$B$2,0)*AM871*730,vlookup(AK871,'SKU Pricing'!A:B,Assumptions!$B$2,0)*Z871))</f>
        <v>0</v>
      </c>
      <c r="AO871" s="70">
        <f t="shared" si="15"/>
        <v>0</v>
      </c>
      <c r="AP871" s="71">
        <f t="shared" si="16"/>
        <v>0</v>
      </c>
      <c r="AQ871" s="70">
        <f>ifna(vlookup(AP871,'SKU Pricing'!A:B,Assumptions!$B$2,0)*AE871,0)</f>
        <v>0</v>
      </c>
      <c r="AR871" s="72">
        <v>1.0</v>
      </c>
    </row>
    <row r="872">
      <c r="A872" s="61" t="s">
        <v>1013</v>
      </c>
      <c r="B872" s="62" t="str">
        <f>ifna(if(vlookup(A872,vOS!A:B,2,0)="","Unknown",vlookup(A872,vOS!A:B,2,0)),"Unknown")</f>
        <v>Debian GNU/Linux 10 (64-bit)</v>
      </c>
      <c r="C872" s="62">
        <f>vlookup(B872,'OS Study'!A:D,2,0)</f>
        <v>0</v>
      </c>
      <c r="D872" s="62" t="str">
        <f>vlookup(B872,'OS Study'!A:D,3,0)</f>
        <v>Linux</v>
      </c>
      <c r="E872" s="62" t="str">
        <f>vlookup(B872,'OS Study'!A:D,4,0)</f>
        <v>Debian</v>
      </c>
      <c r="F872" s="63" t="str">
        <f>vlookup(B872,'OS Study'!A:E,5,0)</f>
        <v>10</v>
      </c>
      <c r="G872" s="62">
        <f>IF(vlookup(A872,'RVtools V2.1'!A:J,4,0)="non",0,1)</f>
        <v>1</v>
      </c>
      <c r="H872" s="62">
        <f>if(vlookup(A872,'RVtools V2.1'!A:K,11,0)="kube",1,0)</f>
        <v>0</v>
      </c>
      <c r="I872" s="62">
        <f t="shared" si="5"/>
        <v>0</v>
      </c>
      <c r="J872" s="62">
        <f>ifna(vlookup(A872,'Infra Study'!A:Q,17,0),0)</f>
        <v>0</v>
      </c>
      <c r="K872" s="64">
        <f>IFERROR(__xludf.DUMMYFUNCTION("N(REGEXMATCH(VLOOKUP(A872, 'RVtools V2.1'!A:H, 8, 0), ""^Serveur de fichiers""))"),0.0)</f>
        <v>0</v>
      </c>
      <c r="L872" s="64">
        <f t="shared" si="6"/>
        <v>0</v>
      </c>
      <c r="M872" s="67" t="str">
        <f>ifna(vlookup(A872,'RVtools V2.1'!A:I,8,0),"N/A")</f>
        <v>KaliSIL -IDF/PAE</v>
      </c>
      <c r="N872" s="64">
        <f>IFERROR(__xludf.DUMMYFUNCTION("IF(REGEXMATCH(M872, ""(?i)"" &amp; JOIN(""|"", SPLIT(""kalisil"", "" ""))), 1, 0)"),1.0)</f>
        <v>1</v>
      </c>
      <c r="O872" s="64" t="str">
        <f>vlookup(A872,'RVtools V2.1'!A:H,7,0)</f>
        <v>T1</v>
      </c>
      <c r="P872" s="64">
        <f>if(vlookup(A872,'RVtools V2.1'!A:H,5,0)="oui",1,0)</f>
        <v>1</v>
      </c>
      <c r="Q872" s="64">
        <f>ifna(vlookup(A872,vCPU!A:B,2,0),"Unknown")</f>
        <v>28</v>
      </c>
      <c r="R872" s="66">
        <f>ifna(vlookup(A872,vMemory!A:C,3,0),"Unknown")</f>
        <v>128</v>
      </c>
      <c r="S872" s="66">
        <f>ifna(vlookup(A872,vDisk!A:C,3,0),"Unknown")</f>
        <v>3808</v>
      </c>
      <c r="T872" s="73" t="s">
        <v>10</v>
      </c>
      <c r="U872" s="67">
        <f t="shared" si="7"/>
        <v>0</v>
      </c>
      <c r="V872" s="68">
        <f>if(T872="Lift &amp; Shift Noprod",if( Y872=0,Assumptions!$B$5, Assumptions!$B$4),if(T872="Lift &amp; Shift Prod",if(AND(N872=1,O872="T1"),Assumptions!$B$6,Assumptions!$B$4),0))</f>
        <v>0</v>
      </c>
      <c r="W872" s="62">
        <f>if(V872&lt;&gt;0,if(Q872="Unknown", Assumptions!$B$42,If(Q872&gt;1,Q872,2)),0)</f>
        <v>0</v>
      </c>
      <c r="X872" s="69">
        <f>if(V872&lt;&gt;0,if(R872="Unknown", Assumptions!$B$43,R872),0)</f>
        <v>0</v>
      </c>
      <c r="Y872" s="68">
        <f t="shared" si="8"/>
        <v>0</v>
      </c>
      <c r="Z872" s="68">
        <f>if(V872&lt;&gt;0,if(  S872="Unknown", Assumptions!$B$44,S872),0)</f>
        <v>0</v>
      </c>
      <c r="AA872" s="68">
        <f>if(V872 ="N2",ifna(vlookup(W872&amp;"-"&amp;X872,'Ref. VM'!A:B,2,0),"Custom"),if(V872 ="E2" , ifna(vlookup(W872&amp;"-"&amp;X872,'Ref. VM'!D:E,2,0),"Custom"),if(V872="N2D",ifna(vlookup(W872&amp;"-"&amp;X872,'Ref. VM'!G:H,2,0),"Custom"),if(V872="N4",ifna(vlookup(W872&amp;"-"&amp;X872,'Ref. VM'!J:K,2,0),"Custom"),0))))</f>
        <v>0</v>
      </c>
      <c r="AB872" s="67">
        <f t="shared" si="9"/>
        <v>0</v>
      </c>
      <c r="AC872" s="67">
        <f t="shared" si="10"/>
        <v>0</v>
      </c>
      <c r="AD872" s="67">
        <f t="shared" si="11"/>
        <v>0</v>
      </c>
      <c r="AE872" s="69">
        <f>if(T872="Lift &amp; Shift Prod",730,if(T872="Lift &amp; Shift Noprod",Assumptions!$B$3,0))</f>
        <v>0</v>
      </c>
      <c r="AF872" s="70">
        <f>if( U872=0,0,if(Y872=0, ((vlookup(AB872,'SKU Pricing'!A:B,Assumptions!$B$2,0)*W872)+(vlookup(AC872,'SKU Pricing'!A:B,Assumptions!$B$2,0)*X872))*AE872,((vlookup(AB872,'SKU Pricing'!A:B,Assumptions!$B$2,0)*W872)+(vlookup(AC872,'SKU Pricing'!A:B,Assumptions!$B$2,0)*(W872*8))+(vlookup(AD872,'SKU Pricing'!A:B,Assumptions!$B$2,0)*(X872-(W872*8))))*AE872))</f>
        <v>0</v>
      </c>
      <c r="AG872" s="67">
        <f t="shared" si="12"/>
        <v>0</v>
      </c>
      <c r="AH872" s="70">
        <f>ifna(vlookup(AG872,'SKU Pricing'!A:B,Assumptions!$B$2,0)*W872*AE872,0)</f>
        <v>0</v>
      </c>
      <c r="AI872" s="62" t="str">
        <f t="shared" si="13"/>
        <v/>
      </c>
      <c r="AJ872" s="62" t="str">
        <f>if(V872&lt;&gt;0, if(T872="Lift &amp; Shift Noprod",Assumptions!$B$9,if(V872=Assumptions!$B$6,Assumptions!$B$10,if(P872=1,Assumptions!$B$8,Assumptions!$B$7))),"")</f>
        <v/>
      </c>
      <c r="AK872" s="69">
        <f t="shared" si="14"/>
        <v>0</v>
      </c>
      <c r="AL872" s="69">
        <f>if(AJ872="Hyperdisk Balanced",Assumptions!$B$11,0)</f>
        <v>0</v>
      </c>
      <c r="AM872" s="69">
        <f>if(AJ872="Hyperdisk Balanced",Assumptions!$B$12,0)</f>
        <v>0</v>
      </c>
      <c r="AN872" s="70">
        <f>if(AK872=0,0,if(AJ872="Hyperdisk Balanced",vlookup(AK872&amp;" provisioned space",'SKU Pricing'!A:B,Assumptions!$B$2,0)*Z872+vlookup(AK872&amp;" provisioned IOPS",'SKU Pricing'!A:B,Assumptions!$B$2,0)*AL872*730+vlookup(AK872&amp;" provisioned throughput",'SKU Pricing'!A:B,Assumptions!$B$2,0)*AM872*730,vlookup(AK872,'SKU Pricing'!A:B,Assumptions!$B$2,0)*Z872))</f>
        <v>0</v>
      </c>
      <c r="AO872" s="70">
        <f t="shared" si="15"/>
        <v>0</v>
      </c>
      <c r="AP872" s="71">
        <f t="shared" si="16"/>
        <v>0</v>
      </c>
      <c r="AQ872" s="70">
        <f>ifna(vlookup(AP872,'SKU Pricing'!A:B,Assumptions!$B$2,0)*AE872,0)</f>
        <v>0</v>
      </c>
      <c r="AR872" s="72">
        <v>0.0</v>
      </c>
    </row>
    <row r="873">
      <c r="A873" s="61" t="s">
        <v>1014</v>
      </c>
      <c r="B873" s="62" t="str">
        <f>ifna(if(vlookup(A873,vOS!A:B,2,0)="","Unknown",vlookup(A873,vOS!A:B,2,0)),"Unknown")</f>
        <v>Debian GNU/Linux 10 (64-bit)</v>
      </c>
      <c r="C873" s="62">
        <f>vlookup(B873,'OS Study'!A:D,2,0)</f>
        <v>0</v>
      </c>
      <c r="D873" s="62" t="str">
        <f>vlookup(B873,'OS Study'!A:D,3,0)</f>
        <v>Linux</v>
      </c>
      <c r="E873" s="62" t="str">
        <f>vlookup(B873,'OS Study'!A:D,4,0)</f>
        <v>Debian</v>
      </c>
      <c r="F873" s="63" t="str">
        <f>vlookup(B873,'OS Study'!A:E,5,0)</f>
        <v>10</v>
      </c>
      <c r="G873" s="62">
        <f>IF(vlookup(A873,'RVtools V2.1'!A:J,4,0)="non",0,1)</f>
        <v>1</v>
      </c>
      <c r="H873" s="62">
        <f>if(vlookup(A873,'RVtools V2.1'!A:K,11,0)="kube",1,0)</f>
        <v>0</v>
      </c>
      <c r="I873" s="62">
        <f t="shared" si="5"/>
        <v>0</v>
      </c>
      <c r="J873" s="62">
        <f>ifna(vlookup(A873,'Infra Study'!A:Q,17,0),0)</f>
        <v>0</v>
      </c>
      <c r="K873" s="64">
        <f>IFERROR(__xludf.DUMMYFUNCTION("N(REGEXMATCH(VLOOKUP(A873, 'RVtools V2.1'!A:H, 8, 0), ""^Serveur de fichiers""))"),0.0)</f>
        <v>0</v>
      </c>
      <c r="L873" s="64">
        <f t="shared" si="6"/>
        <v>0</v>
      </c>
      <c r="M873" s="67" t="str">
        <f>ifna(vlookup(A873,'RVtools V2.1'!A:I,8,0),"N/A")</f>
        <v>KaliSIL -IDF/PAE</v>
      </c>
      <c r="N873" s="64">
        <f>IFERROR(__xludf.DUMMYFUNCTION("IF(REGEXMATCH(M873, ""(?i)"" &amp; JOIN(""|"", SPLIT(""kalisil"", "" ""))), 1, 0)"),1.0)</f>
        <v>1</v>
      </c>
      <c r="O873" s="64" t="str">
        <f>vlookup(A873,'RVtools V2.1'!A:H,7,0)</f>
        <v>T1</v>
      </c>
      <c r="P873" s="64">
        <f>if(vlookup(A873,'RVtools V2.1'!A:H,5,0)="oui",1,0)</f>
        <v>1</v>
      </c>
      <c r="Q873" s="64">
        <f>ifna(vlookup(A873,vCPU!A:B,2,0),"Unknown")</f>
        <v>12</v>
      </c>
      <c r="R873" s="66">
        <f>ifna(vlookup(A873,vMemory!A:C,3,0),"Unknown")</f>
        <v>16</v>
      </c>
      <c r="S873" s="66">
        <f>ifna(vlookup(A873,vDisk!A:C,3,0),"Unknown")</f>
        <v>56</v>
      </c>
      <c r="T873" s="73" t="s">
        <v>10</v>
      </c>
      <c r="U873" s="67">
        <f t="shared" si="7"/>
        <v>0</v>
      </c>
      <c r="V873" s="68">
        <f>if(T873="Lift &amp; Shift Noprod",if( Y873=0,Assumptions!$B$5, Assumptions!$B$4),if(T873="Lift &amp; Shift Prod",if(AND(N873=1,O873="T1"),Assumptions!$B$6,Assumptions!$B$4),0))</f>
        <v>0</v>
      </c>
      <c r="W873" s="62">
        <f>if(V873&lt;&gt;0,if(Q873="Unknown", Assumptions!$B$42,If(Q873&gt;1,Q873,2)),0)</f>
        <v>0</v>
      </c>
      <c r="X873" s="69">
        <f>if(V873&lt;&gt;0,if(R873="Unknown", Assumptions!$B$43,R873),0)</f>
        <v>0</v>
      </c>
      <c r="Y873" s="68">
        <f t="shared" si="8"/>
        <v>0</v>
      </c>
      <c r="Z873" s="68">
        <f>if(V873&lt;&gt;0,if(  S873="Unknown", Assumptions!$B$44,S873),0)</f>
        <v>0</v>
      </c>
      <c r="AA873" s="68">
        <f>if(V873 ="N2",ifna(vlookup(W873&amp;"-"&amp;X873,'Ref. VM'!A:B,2,0),"Custom"),if(V873 ="E2" , ifna(vlookup(W873&amp;"-"&amp;X873,'Ref. VM'!D:E,2,0),"Custom"),if(V873="N2D",ifna(vlookup(W873&amp;"-"&amp;X873,'Ref. VM'!G:H,2,0),"Custom"),if(V873="N4",ifna(vlookup(W873&amp;"-"&amp;X873,'Ref. VM'!J:K,2,0),"Custom"),0))))</f>
        <v>0</v>
      </c>
      <c r="AB873" s="67">
        <f t="shared" si="9"/>
        <v>0</v>
      </c>
      <c r="AC873" s="67">
        <f t="shared" si="10"/>
        <v>0</v>
      </c>
      <c r="AD873" s="67">
        <f t="shared" si="11"/>
        <v>0</v>
      </c>
      <c r="AE873" s="69">
        <f>if(T873="Lift &amp; Shift Prod",730,if(T873="Lift &amp; Shift Noprod",Assumptions!$B$3,0))</f>
        <v>0</v>
      </c>
      <c r="AF873" s="70">
        <f>if( U873=0,0,if(Y873=0, ((vlookup(AB873,'SKU Pricing'!A:B,Assumptions!$B$2,0)*W873)+(vlookup(AC873,'SKU Pricing'!A:B,Assumptions!$B$2,0)*X873))*AE873,((vlookup(AB873,'SKU Pricing'!A:B,Assumptions!$B$2,0)*W873)+(vlookup(AC873,'SKU Pricing'!A:B,Assumptions!$B$2,0)*(W873*8))+(vlookup(AD873,'SKU Pricing'!A:B,Assumptions!$B$2,0)*(X873-(W873*8))))*AE873))</f>
        <v>0</v>
      </c>
      <c r="AG873" s="67">
        <f t="shared" si="12"/>
        <v>0</v>
      </c>
      <c r="AH873" s="70">
        <f>ifna(vlookup(AG873,'SKU Pricing'!A:B,Assumptions!$B$2,0)*W873*AE873,0)</f>
        <v>0</v>
      </c>
      <c r="AI873" s="62" t="str">
        <f t="shared" si="13"/>
        <v/>
      </c>
      <c r="AJ873" s="62" t="str">
        <f>if(V873&lt;&gt;0, if(T873="Lift &amp; Shift Noprod",Assumptions!$B$9,if(V873=Assumptions!$B$6,Assumptions!$B$10,if(P873=1,Assumptions!$B$8,Assumptions!$B$7))),"")</f>
        <v/>
      </c>
      <c r="AK873" s="69">
        <f t="shared" si="14"/>
        <v>0</v>
      </c>
      <c r="AL873" s="69">
        <f>if(AJ873="Hyperdisk Balanced",Assumptions!$B$11,0)</f>
        <v>0</v>
      </c>
      <c r="AM873" s="69">
        <f>if(AJ873="Hyperdisk Balanced",Assumptions!$B$12,0)</f>
        <v>0</v>
      </c>
      <c r="AN873" s="70">
        <f>if(AK873=0,0,if(AJ873="Hyperdisk Balanced",vlookup(AK873&amp;" provisioned space",'SKU Pricing'!A:B,Assumptions!$B$2,0)*Z873+vlookup(AK873&amp;" provisioned IOPS",'SKU Pricing'!A:B,Assumptions!$B$2,0)*AL873*730+vlookup(AK873&amp;" provisioned throughput",'SKU Pricing'!A:B,Assumptions!$B$2,0)*AM873*730,vlookup(AK873,'SKU Pricing'!A:B,Assumptions!$B$2,0)*Z873))</f>
        <v>0</v>
      </c>
      <c r="AO873" s="70">
        <f t="shared" si="15"/>
        <v>0</v>
      </c>
      <c r="AP873" s="71">
        <f t="shared" si="16"/>
        <v>0</v>
      </c>
      <c r="AQ873" s="70">
        <f>ifna(vlookup(AP873,'SKU Pricing'!A:B,Assumptions!$B$2,0)*AE873,0)</f>
        <v>0</v>
      </c>
      <c r="AR873" s="72">
        <v>0.0</v>
      </c>
    </row>
    <row r="874">
      <c r="A874" s="61" t="s">
        <v>1015</v>
      </c>
      <c r="B874" s="62" t="str">
        <f>ifna(if(vlookup(A874,vOS!A:B,2,0)="","Unknown",vlookup(A874,vOS!A:B,2,0)),"Unknown")</f>
        <v>Debian GNU/Linux 10 (64-bit)</v>
      </c>
      <c r="C874" s="62">
        <f>vlookup(B874,'OS Study'!A:D,2,0)</f>
        <v>0</v>
      </c>
      <c r="D874" s="62" t="str">
        <f>vlookup(B874,'OS Study'!A:D,3,0)</f>
        <v>Linux</v>
      </c>
      <c r="E874" s="62" t="str">
        <f>vlookup(B874,'OS Study'!A:D,4,0)</f>
        <v>Debian</v>
      </c>
      <c r="F874" s="63" t="str">
        <f>vlookup(B874,'OS Study'!A:E,5,0)</f>
        <v>10</v>
      </c>
      <c r="G874" s="62">
        <f>IF(vlookup(A874,'RVtools V2.1'!A:J,4,0)="non",0,1)</f>
        <v>1</v>
      </c>
      <c r="H874" s="62">
        <f>if(vlookup(A874,'RVtools V2.1'!A:K,11,0)="kube",1,0)</f>
        <v>0</v>
      </c>
      <c r="I874" s="62">
        <f t="shared" si="5"/>
        <v>0</v>
      </c>
      <c r="J874" s="62">
        <f>ifna(vlookup(A874,'Infra Study'!A:Q,17,0),0)</f>
        <v>0</v>
      </c>
      <c r="K874" s="64">
        <f>IFERROR(__xludf.DUMMYFUNCTION("N(REGEXMATCH(VLOOKUP(A874, 'RVtools V2.1'!A:H, 8, 0), ""^Serveur de fichiers""))"),0.0)</f>
        <v>0</v>
      </c>
      <c r="L874" s="64">
        <f t="shared" si="6"/>
        <v>0</v>
      </c>
      <c r="M874" s="67" t="str">
        <f>ifna(vlookup(A874,'RVtools V2.1'!A:I,8,0),"N/A")</f>
        <v>KaliSIL -IDF/PAE</v>
      </c>
      <c r="N874" s="64">
        <f>IFERROR(__xludf.DUMMYFUNCTION("IF(REGEXMATCH(M874, ""(?i)"" &amp; JOIN(""|"", SPLIT(""kalisil"", "" ""))), 1, 0)"),1.0)</f>
        <v>1</v>
      </c>
      <c r="O874" s="64" t="str">
        <f>vlookup(A874,'RVtools V2.1'!A:H,7,0)</f>
        <v>T1</v>
      </c>
      <c r="P874" s="64">
        <f>if(vlookup(A874,'RVtools V2.1'!A:H,5,0)="oui",1,0)</f>
        <v>1</v>
      </c>
      <c r="Q874" s="64">
        <f>ifna(vlookup(A874,vCPU!A:B,2,0),"Unknown")</f>
        <v>28</v>
      </c>
      <c r="R874" s="66">
        <f>ifna(vlookup(A874,vMemory!A:C,3,0),"Unknown")</f>
        <v>128</v>
      </c>
      <c r="S874" s="66">
        <f>ifna(vlookup(A874,vDisk!A:C,3,0),"Unknown")</f>
        <v>38226</v>
      </c>
      <c r="T874" s="73" t="s">
        <v>10</v>
      </c>
      <c r="U874" s="67">
        <f t="shared" si="7"/>
        <v>0</v>
      </c>
      <c r="V874" s="68">
        <f>if(T874="Lift &amp; Shift Noprod",if( Y874=0,Assumptions!$B$5, Assumptions!$B$4),if(T874="Lift &amp; Shift Prod",if(AND(N874=1,O874="T1"),Assumptions!$B$6,Assumptions!$B$4),0))</f>
        <v>0</v>
      </c>
      <c r="W874" s="62">
        <f>if(V874&lt;&gt;0,if(Q874="Unknown", Assumptions!$B$42,If(Q874&gt;1,Q874,2)),0)</f>
        <v>0</v>
      </c>
      <c r="X874" s="69">
        <f>if(V874&lt;&gt;0,if(R874="Unknown", Assumptions!$B$43,R874),0)</f>
        <v>0</v>
      </c>
      <c r="Y874" s="68">
        <f t="shared" si="8"/>
        <v>0</v>
      </c>
      <c r="Z874" s="68">
        <f>if(V874&lt;&gt;0,if(  S874="Unknown", Assumptions!$B$44,S874),0)</f>
        <v>0</v>
      </c>
      <c r="AA874" s="68">
        <f>if(V874 ="N2",ifna(vlookup(W874&amp;"-"&amp;X874,'Ref. VM'!A:B,2,0),"Custom"),if(V874 ="E2" , ifna(vlookup(W874&amp;"-"&amp;X874,'Ref. VM'!D:E,2,0),"Custom"),if(V874="N2D",ifna(vlookup(W874&amp;"-"&amp;X874,'Ref. VM'!G:H,2,0),"Custom"),if(V874="N4",ifna(vlookup(W874&amp;"-"&amp;X874,'Ref. VM'!J:K,2,0),"Custom"),0))))</f>
        <v>0</v>
      </c>
      <c r="AB874" s="67">
        <f t="shared" si="9"/>
        <v>0</v>
      </c>
      <c r="AC874" s="67">
        <f t="shared" si="10"/>
        <v>0</v>
      </c>
      <c r="AD874" s="67">
        <f t="shared" si="11"/>
        <v>0</v>
      </c>
      <c r="AE874" s="69">
        <f>if(T874="Lift &amp; Shift Prod",730,if(T874="Lift &amp; Shift Noprod",Assumptions!$B$3,0))</f>
        <v>0</v>
      </c>
      <c r="AF874" s="70">
        <f>if( U874=0,0,if(Y874=0, ((vlookup(AB874,'SKU Pricing'!A:B,Assumptions!$B$2,0)*W874)+(vlookup(AC874,'SKU Pricing'!A:B,Assumptions!$B$2,0)*X874))*AE874,((vlookup(AB874,'SKU Pricing'!A:B,Assumptions!$B$2,0)*W874)+(vlookup(AC874,'SKU Pricing'!A:B,Assumptions!$B$2,0)*(W874*8))+(vlookup(AD874,'SKU Pricing'!A:B,Assumptions!$B$2,0)*(X874-(W874*8))))*AE874))</f>
        <v>0</v>
      </c>
      <c r="AG874" s="67">
        <f t="shared" si="12"/>
        <v>0</v>
      </c>
      <c r="AH874" s="70">
        <f>ifna(vlookup(AG874,'SKU Pricing'!A:B,Assumptions!$B$2,0)*W874*AE874,0)</f>
        <v>0</v>
      </c>
      <c r="AI874" s="62" t="str">
        <f t="shared" si="13"/>
        <v/>
      </c>
      <c r="AJ874" s="62" t="str">
        <f>if(V874&lt;&gt;0, if(T874="Lift &amp; Shift Noprod",Assumptions!$B$9,if(V874=Assumptions!$B$6,Assumptions!$B$10,if(P874=1,Assumptions!$B$8,Assumptions!$B$7))),"")</f>
        <v/>
      </c>
      <c r="AK874" s="69">
        <f t="shared" si="14"/>
        <v>0</v>
      </c>
      <c r="AL874" s="69">
        <f>if(AJ874="Hyperdisk Balanced",Assumptions!$B$11,0)</f>
        <v>0</v>
      </c>
      <c r="AM874" s="69">
        <f>if(AJ874="Hyperdisk Balanced",Assumptions!$B$12,0)</f>
        <v>0</v>
      </c>
      <c r="AN874" s="70">
        <f>if(AK874=0,0,if(AJ874="Hyperdisk Balanced",vlookup(AK874&amp;" provisioned space",'SKU Pricing'!A:B,Assumptions!$B$2,0)*Z874+vlookup(AK874&amp;" provisioned IOPS",'SKU Pricing'!A:B,Assumptions!$B$2,0)*AL874*730+vlookup(AK874&amp;" provisioned throughput",'SKU Pricing'!A:B,Assumptions!$B$2,0)*AM874*730,vlookup(AK874,'SKU Pricing'!A:B,Assumptions!$B$2,0)*Z874))</f>
        <v>0</v>
      </c>
      <c r="AO874" s="70">
        <f t="shared" si="15"/>
        <v>0</v>
      </c>
      <c r="AP874" s="71">
        <f t="shared" si="16"/>
        <v>0</v>
      </c>
      <c r="AQ874" s="70">
        <f>ifna(vlookup(AP874,'SKU Pricing'!A:B,Assumptions!$B$2,0)*AE874,0)</f>
        <v>0</v>
      </c>
      <c r="AR874" s="72">
        <v>0.0</v>
      </c>
    </row>
    <row r="875">
      <c r="A875" s="61" t="s">
        <v>1016</v>
      </c>
      <c r="B875" s="62" t="str">
        <f>ifna(if(vlookup(A875,vOS!A:B,2,0)="","Unknown",vlookup(A875,vOS!A:B,2,0)),"Unknown")</f>
        <v>Debian GNU/Linux 10 (64-bit)</v>
      </c>
      <c r="C875" s="62">
        <f>vlookup(B875,'OS Study'!A:D,2,0)</f>
        <v>0</v>
      </c>
      <c r="D875" s="62" t="str">
        <f>vlookup(B875,'OS Study'!A:D,3,0)</f>
        <v>Linux</v>
      </c>
      <c r="E875" s="62" t="str">
        <f>vlookup(B875,'OS Study'!A:D,4,0)</f>
        <v>Debian</v>
      </c>
      <c r="F875" s="63" t="str">
        <f>vlookup(B875,'OS Study'!A:E,5,0)</f>
        <v>10</v>
      </c>
      <c r="G875" s="62">
        <f>IF(vlookup(A875,'RVtools V2.1'!A:J,4,0)="non",0,1)</f>
        <v>1</v>
      </c>
      <c r="H875" s="62">
        <f>if(vlookup(A875,'RVtools V2.1'!A:K,11,0)="kube",1,0)</f>
        <v>0</v>
      </c>
      <c r="I875" s="62">
        <f t="shared" si="5"/>
        <v>0</v>
      </c>
      <c r="J875" s="62">
        <f>ifna(vlookup(A875,'Infra Study'!A:Q,17,0),0)</f>
        <v>0</v>
      </c>
      <c r="K875" s="64">
        <f>IFERROR(__xludf.DUMMYFUNCTION("N(REGEXMATCH(VLOOKUP(A875, 'RVtools V2.1'!A:H, 8, 0), ""^Serveur de fichiers""))"),0.0)</f>
        <v>0</v>
      </c>
      <c r="L875" s="64">
        <f t="shared" si="6"/>
        <v>0</v>
      </c>
      <c r="M875" s="67" t="str">
        <f>ifna(vlookup(A875,'RVtools V2.1'!A:I,8,0),"N/A")</f>
        <v>KaliSIL -IDF/PAO</v>
      </c>
      <c r="N875" s="64">
        <f>IFERROR(__xludf.DUMMYFUNCTION("IF(REGEXMATCH(M875, ""(?i)"" &amp; JOIN(""|"", SPLIT(""kalisil"", "" ""))), 1, 0)"),1.0)</f>
        <v>1</v>
      </c>
      <c r="O875" s="64" t="str">
        <f>vlookup(A875,'RVtools V2.1'!A:H,7,0)</f>
        <v>T1</v>
      </c>
      <c r="P875" s="64">
        <f>if(vlookup(A875,'RVtools V2.1'!A:H,5,0)="oui",1,0)</f>
        <v>1</v>
      </c>
      <c r="Q875" s="64">
        <f>ifna(vlookup(A875,vCPU!A:B,2,0),"Unknown")</f>
        <v>24</v>
      </c>
      <c r="R875" s="66">
        <f>ifna(vlookup(A875,vMemory!A:C,3,0),"Unknown")</f>
        <v>128</v>
      </c>
      <c r="S875" s="66">
        <f>ifna(vlookup(A875,vDisk!A:C,3,0),"Unknown")</f>
        <v>8121</v>
      </c>
      <c r="T875" s="73" t="s">
        <v>10</v>
      </c>
      <c r="U875" s="67">
        <f t="shared" si="7"/>
        <v>0</v>
      </c>
      <c r="V875" s="68">
        <f>if(T875="Lift &amp; Shift Noprod",if( Y875=0,Assumptions!$B$5, Assumptions!$B$4),if(T875="Lift &amp; Shift Prod",if(AND(N875=1,O875="T1"),Assumptions!$B$6,Assumptions!$B$4),0))</f>
        <v>0</v>
      </c>
      <c r="W875" s="62">
        <f>if(V875&lt;&gt;0,if(Q875="Unknown", Assumptions!$B$42,If(Q875&gt;1,Q875,2)),0)</f>
        <v>0</v>
      </c>
      <c r="X875" s="69">
        <f>if(V875&lt;&gt;0,if(R875="Unknown", Assumptions!$B$43,R875),0)</f>
        <v>0</v>
      </c>
      <c r="Y875" s="68">
        <f t="shared" si="8"/>
        <v>0</v>
      </c>
      <c r="Z875" s="68">
        <f>if(V875&lt;&gt;0,if(  S875="Unknown", Assumptions!$B$44,S875),0)</f>
        <v>0</v>
      </c>
      <c r="AA875" s="68">
        <f>if(V875 ="N2",ifna(vlookup(W875&amp;"-"&amp;X875,'Ref. VM'!A:B,2,0),"Custom"),if(V875 ="E2" , ifna(vlookup(W875&amp;"-"&amp;X875,'Ref. VM'!D:E,2,0),"Custom"),if(V875="N2D",ifna(vlookup(W875&amp;"-"&amp;X875,'Ref. VM'!G:H,2,0),"Custom"),if(V875="N4",ifna(vlookup(W875&amp;"-"&amp;X875,'Ref. VM'!J:K,2,0),"Custom"),0))))</f>
        <v>0</v>
      </c>
      <c r="AB875" s="67">
        <f t="shared" si="9"/>
        <v>0</v>
      </c>
      <c r="AC875" s="67">
        <f t="shared" si="10"/>
        <v>0</v>
      </c>
      <c r="AD875" s="67">
        <f t="shared" si="11"/>
        <v>0</v>
      </c>
      <c r="AE875" s="69">
        <f>if(T875="Lift &amp; Shift Prod",730,if(T875="Lift &amp; Shift Noprod",Assumptions!$B$3,0))</f>
        <v>0</v>
      </c>
      <c r="AF875" s="70">
        <f>if( U875=0,0,if(Y875=0, ((vlookup(AB875,'SKU Pricing'!A:B,Assumptions!$B$2,0)*W875)+(vlookup(AC875,'SKU Pricing'!A:B,Assumptions!$B$2,0)*X875))*AE875,((vlookup(AB875,'SKU Pricing'!A:B,Assumptions!$B$2,0)*W875)+(vlookup(AC875,'SKU Pricing'!A:B,Assumptions!$B$2,0)*(W875*8))+(vlookup(AD875,'SKU Pricing'!A:B,Assumptions!$B$2,0)*(X875-(W875*8))))*AE875))</f>
        <v>0</v>
      </c>
      <c r="AG875" s="67">
        <f t="shared" si="12"/>
        <v>0</v>
      </c>
      <c r="AH875" s="70">
        <f>ifna(vlookup(AG875,'SKU Pricing'!A:B,Assumptions!$B$2,0)*W875*AE875,0)</f>
        <v>0</v>
      </c>
      <c r="AI875" s="62" t="str">
        <f t="shared" si="13"/>
        <v/>
      </c>
      <c r="AJ875" s="62" t="str">
        <f>if(V875&lt;&gt;0, if(T875="Lift &amp; Shift Noprod",Assumptions!$B$9,if(V875=Assumptions!$B$6,Assumptions!$B$10,if(P875=1,Assumptions!$B$8,Assumptions!$B$7))),"")</f>
        <v/>
      </c>
      <c r="AK875" s="69">
        <f t="shared" si="14"/>
        <v>0</v>
      </c>
      <c r="AL875" s="69">
        <f>if(AJ875="Hyperdisk Balanced",Assumptions!$B$11,0)</f>
        <v>0</v>
      </c>
      <c r="AM875" s="69">
        <f>if(AJ875="Hyperdisk Balanced",Assumptions!$B$12,0)</f>
        <v>0</v>
      </c>
      <c r="AN875" s="70">
        <f>if(AK875=0,0,if(AJ875="Hyperdisk Balanced",vlookup(AK875&amp;" provisioned space",'SKU Pricing'!A:B,Assumptions!$B$2,0)*Z875+vlookup(AK875&amp;" provisioned IOPS",'SKU Pricing'!A:B,Assumptions!$B$2,0)*AL875*730+vlookup(AK875&amp;" provisioned throughput",'SKU Pricing'!A:B,Assumptions!$B$2,0)*AM875*730,vlookup(AK875,'SKU Pricing'!A:B,Assumptions!$B$2,0)*Z875))</f>
        <v>0</v>
      </c>
      <c r="AO875" s="70">
        <f t="shared" si="15"/>
        <v>0</v>
      </c>
      <c r="AP875" s="71">
        <f t="shared" si="16"/>
        <v>0</v>
      </c>
      <c r="AQ875" s="70">
        <f>ifna(vlookup(AP875,'SKU Pricing'!A:B,Assumptions!$B$2,0)*AE875,0)</f>
        <v>0</v>
      </c>
      <c r="AR875" s="72">
        <v>0.0</v>
      </c>
    </row>
    <row r="876">
      <c r="A876" s="61" t="s">
        <v>1017</v>
      </c>
      <c r="B876" s="62" t="str">
        <f>ifna(if(vlookup(A876,vOS!A:B,2,0)="","Unknown",vlookup(A876,vOS!A:B,2,0)),"Unknown")</f>
        <v>Debian GNU/Linux 10 (64-bit)</v>
      </c>
      <c r="C876" s="62">
        <f>vlookup(B876,'OS Study'!A:D,2,0)</f>
        <v>0</v>
      </c>
      <c r="D876" s="62" t="str">
        <f>vlookup(B876,'OS Study'!A:D,3,0)</f>
        <v>Linux</v>
      </c>
      <c r="E876" s="62" t="str">
        <f>vlookup(B876,'OS Study'!A:D,4,0)</f>
        <v>Debian</v>
      </c>
      <c r="F876" s="63" t="str">
        <f>vlookup(B876,'OS Study'!A:E,5,0)</f>
        <v>10</v>
      </c>
      <c r="G876" s="62">
        <f>IF(vlookup(A876,'RVtools V2.1'!A:J,4,0)="non",0,1)</f>
        <v>1</v>
      </c>
      <c r="H876" s="62">
        <f>if(vlookup(A876,'RVtools V2.1'!A:K,11,0)="kube",1,0)</f>
        <v>0</v>
      </c>
      <c r="I876" s="62">
        <f t="shared" si="5"/>
        <v>0</v>
      </c>
      <c r="J876" s="62">
        <f>ifna(vlookup(A876,'Infra Study'!A:Q,17,0),0)</f>
        <v>0</v>
      </c>
      <c r="K876" s="64">
        <f>IFERROR(__xludf.DUMMYFUNCTION("N(REGEXMATCH(VLOOKUP(A876, 'RVtools V2.1'!A:H, 8, 0), ""^Serveur de fichiers""))"),0.0)</f>
        <v>0</v>
      </c>
      <c r="L876" s="64">
        <f t="shared" si="6"/>
        <v>0</v>
      </c>
      <c r="M876" s="67" t="str">
        <f>ifna(vlookup(A876,'RVtools V2.1'!A:I,8,0),"N/A")</f>
        <v>KaliSIL -IDF/PAO</v>
      </c>
      <c r="N876" s="64">
        <f>IFERROR(__xludf.DUMMYFUNCTION("IF(REGEXMATCH(M876, ""(?i)"" &amp; JOIN(""|"", SPLIT(""kalisil"", "" ""))), 1, 0)"),1.0)</f>
        <v>1</v>
      </c>
      <c r="O876" s="64" t="str">
        <f>vlookup(A876,'RVtools V2.1'!A:H,7,0)</f>
        <v>T1</v>
      </c>
      <c r="P876" s="64">
        <f>if(vlookup(A876,'RVtools V2.1'!A:H,5,0)="oui",1,0)</f>
        <v>1</v>
      </c>
      <c r="Q876" s="64">
        <f>ifna(vlookup(A876,vCPU!A:B,2,0),"Unknown")</f>
        <v>36</v>
      </c>
      <c r="R876" s="66">
        <f>ifna(vlookup(A876,vMemory!A:C,3,0),"Unknown")</f>
        <v>128</v>
      </c>
      <c r="S876" s="66">
        <f>ifna(vlookup(A876,vDisk!A:C,3,0),"Unknown")</f>
        <v>53818</v>
      </c>
      <c r="T876" s="73" t="s">
        <v>10</v>
      </c>
      <c r="U876" s="67">
        <f t="shared" si="7"/>
        <v>0</v>
      </c>
      <c r="V876" s="68">
        <f>if(T876="Lift &amp; Shift Noprod",if( Y876=0,Assumptions!$B$5, Assumptions!$B$4),if(T876="Lift &amp; Shift Prod",if(AND(N876=1,O876="T1"),Assumptions!$B$6,Assumptions!$B$4),0))</f>
        <v>0</v>
      </c>
      <c r="W876" s="62">
        <f>if(V876&lt;&gt;0,if(Q876="Unknown", Assumptions!$B$42,If(Q876&gt;1,Q876,2)),0)</f>
        <v>0</v>
      </c>
      <c r="X876" s="69">
        <f>if(V876&lt;&gt;0,if(R876="Unknown", Assumptions!$B$43,R876),0)</f>
        <v>0</v>
      </c>
      <c r="Y876" s="68">
        <f t="shared" si="8"/>
        <v>0</v>
      </c>
      <c r="Z876" s="68">
        <f>if(V876&lt;&gt;0,if(  S876="Unknown", Assumptions!$B$44,S876),0)</f>
        <v>0</v>
      </c>
      <c r="AA876" s="68">
        <f>if(V876 ="N2",ifna(vlookup(W876&amp;"-"&amp;X876,'Ref. VM'!A:B,2,0),"Custom"),if(V876 ="E2" , ifna(vlookup(W876&amp;"-"&amp;X876,'Ref. VM'!D:E,2,0),"Custom"),if(V876="N2D",ifna(vlookup(W876&amp;"-"&amp;X876,'Ref. VM'!G:H,2,0),"Custom"),if(V876="N4",ifna(vlookup(W876&amp;"-"&amp;X876,'Ref. VM'!J:K,2,0),"Custom"),0))))</f>
        <v>0</v>
      </c>
      <c r="AB876" s="67">
        <f t="shared" si="9"/>
        <v>0</v>
      </c>
      <c r="AC876" s="67">
        <f t="shared" si="10"/>
        <v>0</v>
      </c>
      <c r="AD876" s="67">
        <f t="shared" si="11"/>
        <v>0</v>
      </c>
      <c r="AE876" s="69">
        <f>if(T876="Lift &amp; Shift Prod",730,if(T876="Lift &amp; Shift Noprod",Assumptions!$B$3,0))</f>
        <v>0</v>
      </c>
      <c r="AF876" s="70">
        <f>if( U876=0,0,if(Y876=0, ((vlookup(AB876,'SKU Pricing'!A:B,Assumptions!$B$2,0)*W876)+(vlookup(AC876,'SKU Pricing'!A:B,Assumptions!$B$2,0)*X876))*AE876,((vlookup(AB876,'SKU Pricing'!A:B,Assumptions!$B$2,0)*W876)+(vlookup(AC876,'SKU Pricing'!A:B,Assumptions!$B$2,0)*(W876*8))+(vlookup(AD876,'SKU Pricing'!A:B,Assumptions!$B$2,0)*(X876-(W876*8))))*AE876))</f>
        <v>0</v>
      </c>
      <c r="AG876" s="67">
        <f t="shared" si="12"/>
        <v>0</v>
      </c>
      <c r="AH876" s="70">
        <f>ifna(vlookup(AG876,'SKU Pricing'!A:B,Assumptions!$B$2,0)*W876*AE876,0)</f>
        <v>0</v>
      </c>
      <c r="AI876" s="62" t="str">
        <f t="shared" si="13"/>
        <v/>
      </c>
      <c r="AJ876" s="62" t="str">
        <f>if(V876&lt;&gt;0, if(T876="Lift &amp; Shift Noprod",Assumptions!$B$9,if(V876=Assumptions!$B$6,Assumptions!$B$10,if(P876=1,Assumptions!$B$8,Assumptions!$B$7))),"")</f>
        <v/>
      </c>
      <c r="AK876" s="69">
        <f t="shared" si="14"/>
        <v>0</v>
      </c>
      <c r="AL876" s="69">
        <f>if(AJ876="Hyperdisk Balanced",Assumptions!$B$11,0)</f>
        <v>0</v>
      </c>
      <c r="AM876" s="69">
        <f>if(AJ876="Hyperdisk Balanced",Assumptions!$B$12,0)</f>
        <v>0</v>
      </c>
      <c r="AN876" s="70">
        <f>if(AK876=0,0,if(AJ876="Hyperdisk Balanced",vlookup(AK876&amp;" provisioned space",'SKU Pricing'!A:B,Assumptions!$B$2,0)*Z876+vlookup(AK876&amp;" provisioned IOPS",'SKU Pricing'!A:B,Assumptions!$B$2,0)*AL876*730+vlookup(AK876&amp;" provisioned throughput",'SKU Pricing'!A:B,Assumptions!$B$2,0)*AM876*730,vlookup(AK876,'SKU Pricing'!A:B,Assumptions!$B$2,0)*Z876))</f>
        <v>0</v>
      </c>
      <c r="AO876" s="70">
        <f t="shared" si="15"/>
        <v>0</v>
      </c>
      <c r="AP876" s="71">
        <f t="shared" si="16"/>
        <v>0</v>
      </c>
      <c r="AQ876" s="70">
        <f>ifna(vlookup(AP876,'SKU Pricing'!A:B,Assumptions!$B$2,0)*AE876,0)</f>
        <v>0</v>
      </c>
      <c r="AR876" s="72">
        <v>0.0</v>
      </c>
    </row>
    <row r="877">
      <c r="A877" s="61" t="s">
        <v>1018</v>
      </c>
      <c r="B877" s="62" t="str">
        <f>ifna(if(vlookup(A877,vOS!A:B,2,0)="","Unknown",vlookup(A877,vOS!A:B,2,0)),"Unknown")</f>
        <v>Debian GNU/Linux 10 (64-bit)</v>
      </c>
      <c r="C877" s="62">
        <f>vlookup(B877,'OS Study'!A:D,2,0)</f>
        <v>0</v>
      </c>
      <c r="D877" s="62" t="str">
        <f>vlookup(B877,'OS Study'!A:D,3,0)</f>
        <v>Linux</v>
      </c>
      <c r="E877" s="62" t="str">
        <f>vlookup(B877,'OS Study'!A:D,4,0)</f>
        <v>Debian</v>
      </c>
      <c r="F877" s="63" t="str">
        <f>vlookup(B877,'OS Study'!A:E,5,0)</f>
        <v>10</v>
      </c>
      <c r="G877" s="62">
        <f>IF(vlookup(A877,'RVtools V2.1'!A:J,4,0)="non",0,1)</f>
        <v>1</v>
      </c>
      <c r="H877" s="62">
        <f>if(vlookup(A877,'RVtools V2.1'!A:K,11,0)="kube",1,0)</f>
        <v>0</v>
      </c>
      <c r="I877" s="62">
        <f t="shared" si="5"/>
        <v>0</v>
      </c>
      <c r="J877" s="62">
        <f>ifna(vlookup(A877,'Infra Study'!A:Q,17,0),0)</f>
        <v>0</v>
      </c>
      <c r="K877" s="64">
        <f>IFERROR(__xludf.DUMMYFUNCTION("N(REGEXMATCH(VLOOKUP(A877, 'RVtools V2.1'!A:H, 8, 0), ""^Serveur de fichiers""))"),0.0)</f>
        <v>0</v>
      </c>
      <c r="L877" s="64">
        <f t="shared" si="6"/>
        <v>0</v>
      </c>
      <c r="M877" s="67" t="str">
        <f>ifna(vlookup(A877,'RVtools V2.1'!A:I,8,0),"N/A")</f>
        <v>KaliSIL -IDF/PAO</v>
      </c>
      <c r="N877" s="64">
        <f>IFERROR(__xludf.DUMMYFUNCTION("IF(REGEXMATCH(M877, ""(?i)"" &amp; JOIN(""|"", SPLIT(""kalisil"", "" ""))), 1, 0)"),1.0)</f>
        <v>1</v>
      </c>
      <c r="O877" s="64" t="str">
        <f>vlookup(A877,'RVtools V2.1'!A:H,7,0)</f>
        <v>T1</v>
      </c>
      <c r="P877" s="64">
        <f>if(vlookup(A877,'RVtools V2.1'!A:H,5,0)="oui",1,0)</f>
        <v>1</v>
      </c>
      <c r="Q877" s="64">
        <f>ifna(vlookup(A877,vCPU!A:B,2,0),"Unknown")</f>
        <v>8</v>
      </c>
      <c r="R877" s="66">
        <f>ifna(vlookup(A877,vMemory!A:C,3,0),"Unknown")</f>
        <v>16</v>
      </c>
      <c r="S877" s="66">
        <f>ifna(vlookup(A877,vDisk!A:C,3,0),"Unknown")</f>
        <v>355</v>
      </c>
      <c r="T877" s="73" t="s">
        <v>10</v>
      </c>
      <c r="U877" s="67">
        <f t="shared" si="7"/>
        <v>0</v>
      </c>
      <c r="V877" s="68">
        <f>if(T877="Lift &amp; Shift Noprod",if( Y877=0,Assumptions!$B$5, Assumptions!$B$4),if(T877="Lift &amp; Shift Prod",if(AND(N877=1,O877="T1"),Assumptions!$B$6,Assumptions!$B$4),0))</f>
        <v>0</v>
      </c>
      <c r="W877" s="62">
        <f>if(V877&lt;&gt;0,if(Q877="Unknown", Assumptions!$B$42,If(Q877&gt;1,Q877,2)),0)</f>
        <v>0</v>
      </c>
      <c r="X877" s="69">
        <f>if(V877&lt;&gt;0,if(R877="Unknown", Assumptions!$B$43,R877),0)</f>
        <v>0</v>
      </c>
      <c r="Y877" s="68">
        <f t="shared" si="8"/>
        <v>0</v>
      </c>
      <c r="Z877" s="68">
        <f>if(V877&lt;&gt;0,if(  S877="Unknown", Assumptions!$B$44,S877),0)</f>
        <v>0</v>
      </c>
      <c r="AA877" s="68">
        <f>if(V877 ="N2",ifna(vlookup(W877&amp;"-"&amp;X877,'Ref. VM'!A:B,2,0),"Custom"),if(V877 ="E2" , ifna(vlookup(W877&amp;"-"&amp;X877,'Ref. VM'!D:E,2,0),"Custom"),if(V877="N2D",ifna(vlookup(W877&amp;"-"&amp;X877,'Ref. VM'!G:H,2,0),"Custom"),if(V877="N4",ifna(vlookup(W877&amp;"-"&amp;X877,'Ref. VM'!J:K,2,0),"Custom"),0))))</f>
        <v>0</v>
      </c>
      <c r="AB877" s="67">
        <f t="shared" si="9"/>
        <v>0</v>
      </c>
      <c r="AC877" s="67">
        <f t="shared" si="10"/>
        <v>0</v>
      </c>
      <c r="AD877" s="67">
        <f t="shared" si="11"/>
        <v>0</v>
      </c>
      <c r="AE877" s="69">
        <f>if(T877="Lift &amp; Shift Prod",730,if(T877="Lift &amp; Shift Noprod",Assumptions!$B$3,0))</f>
        <v>0</v>
      </c>
      <c r="AF877" s="70">
        <f>if( U877=0,0,if(Y877=0, ((vlookup(AB877,'SKU Pricing'!A:B,Assumptions!$B$2,0)*W877)+(vlookup(AC877,'SKU Pricing'!A:B,Assumptions!$B$2,0)*X877))*AE877,((vlookup(AB877,'SKU Pricing'!A:B,Assumptions!$B$2,0)*W877)+(vlookup(AC877,'SKU Pricing'!A:B,Assumptions!$B$2,0)*(W877*8))+(vlookup(AD877,'SKU Pricing'!A:B,Assumptions!$B$2,0)*(X877-(W877*8))))*AE877))</f>
        <v>0</v>
      </c>
      <c r="AG877" s="67">
        <f t="shared" si="12"/>
        <v>0</v>
      </c>
      <c r="AH877" s="70">
        <f>ifna(vlookup(AG877,'SKU Pricing'!A:B,Assumptions!$B$2,0)*W877*AE877,0)</f>
        <v>0</v>
      </c>
      <c r="AI877" s="62" t="str">
        <f t="shared" si="13"/>
        <v/>
      </c>
      <c r="AJ877" s="62" t="str">
        <f>if(V877&lt;&gt;0, if(T877="Lift &amp; Shift Noprod",Assumptions!$B$9,if(V877=Assumptions!$B$6,Assumptions!$B$10,if(P877=1,Assumptions!$B$8,Assumptions!$B$7))),"")</f>
        <v/>
      </c>
      <c r="AK877" s="69">
        <f t="shared" si="14"/>
        <v>0</v>
      </c>
      <c r="AL877" s="69">
        <f>if(AJ877="Hyperdisk Balanced",Assumptions!$B$11,0)</f>
        <v>0</v>
      </c>
      <c r="AM877" s="69">
        <f>if(AJ877="Hyperdisk Balanced",Assumptions!$B$12,0)</f>
        <v>0</v>
      </c>
      <c r="AN877" s="70">
        <f>if(AK877=0,0,if(AJ877="Hyperdisk Balanced",vlookup(AK877&amp;" provisioned space",'SKU Pricing'!A:B,Assumptions!$B$2,0)*Z877+vlookup(AK877&amp;" provisioned IOPS",'SKU Pricing'!A:B,Assumptions!$B$2,0)*AL877*730+vlookup(AK877&amp;" provisioned throughput",'SKU Pricing'!A:B,Assumptions!$B$2,0)*AM877*730,vlookup(AK877,'SKU Pricing'!A:B,Assumptions!$B$2,0)*Z877))</f>
        <v>0</v>
      </c>
      <c r="AO877" s="70">
        <f t="shared" si="15"/>
        <v>0</v>
      </c>
      <c r="AP877" s="71">
        <f t="shared" si="16"/>
        <v>0</v>
      </c>
      <c r="AQ877" s="70">
        <f>ifna(vlookup(AP877,'SKU Pricing'!A:B,Assumptions!$B$2,0)*AE877,0)</f>
        <v>0</v>
      </c>
      <c r="AR877" s="72">
        <v>0.0</v>
      </c>
    </row>
    <row r="878">
      <c r="A878" s="61" t="s">
        <v>1019</v>
      </c>
      <c r="B878" s="62" t="str">
        <f>ifna(if(vlookup(A878,vOS!A:B,2,0)="","Unknown",vlookup(A878,vOS!A:B,2,0)),"Unknown")</f>
        <v>Debian GNU/Linux 10 (64-bit)</v>
      </c>
      <c r="C878" s="62">
        <f>vlookup(B878,'OS Study'!A:D,2,0)</f>
        <v>0</v>
      </c>
      <c r="D878" s="62" t="str">
        <f>vlookup(B878,'OS Study'!A:D,3,0)</f>
        <v>Linux</v>
      </c>
      <c r="E878" s="62" t="str">
        <f>vlookup(B878,'OS Study'!A:D,4,0)</f>
        <v>Debian</v>
      </c>
      <c r="F878" s="63" t="str">
        <f>vlookup(B878,'OS Study'!A:E,5,0)</f>
        <v>10</v>
      </c>
      <c r="G878" s="62">
        <f>IF(vlookup(A878,'RVtools V2.1'!A:J,4,0)="non",0,1)</f>
        <v>1</v>
      </c>
      <c r="H878" s="62">
        <f>if(vlookup(A878,'RVtools V2.1'!A:K,11,0)="kube",1,0)</f>
        <v>0</v>
      </c>
      <c r="I878" s="62">
        <f t="shared" si="5"/>
        <v>0</v>
      </c>
      <c r="J878" s="62">
        <f>ifna(vlookup(A878,'Infra Study'!A:Q,17,0),0)</f>
        <v>0</v>
      </c>
      <c r="K878" s="64">
        <f>IFERROR(__xludf.DUMMYFUNCTION("N(REGEXMATCH(VLOOKUP(A878, 'RVtools V2.1'!A:H, 8, 0), ""^Serveur de fichiers""))"),0.0)</f>
        <v>0</v>
      </c>
      <c r="L878" s="64">
        <f t="shared" si="6"/>
        <v>0</v>
      </c>
      <c r="M878" s="67" t="str">
        <f>ifna(vlookup(A878,'RVtools V2.1'!A:I,8,0),"N/A")</f>
        <v>KaliSIL -IDF/PAS</v>
      </c>
      <c r="N878" s="64">
        <f>IFERROR(__xludf.DUMMYFUNCTION("IF(REGEXMATCH(M878, ""(?i)"" &amp; JOIN(""|"", SPLIT(""kalisil"", "" ""))), 1, 0)"),1.0)</f>
        <v>1</v>
      </c>
      <c r="O878" s="64" t="str">
        <f>vlookup(A878,'RVtools V2.1'!A:H,7,0)</f>
        <v>T1</v>
      </c>
      <c r="P878" s="64">
        <f>if(vlookup(A878,'RVtools V2.1'!A:H,5,0)="oui",1,0)</f>
        <v>1</v>
      </c>
      <c r="Q878" s="64">
        <f>ifna(vlookup(A878,vCPU!A:B,2,0),"Unknown")</f>
        <v>12</v>
      </c>
      <c r="R878" s="66">
        <f>ifna(vlookup(A878,vMemory!A:C,3,0),"Unknown")</f>
        <v>80</v>
      </c>
      <c r="S878" s="66">
        <f>ifna(vlookup(A878,vDisk!A:C,3,0),"Unknown")</f>
        <v>4207</v>
      </c>
      <c r="T878" s="73" t="s">
        <v>10</v>
      </c>
      <c r="U878" s="67">
        <f t="shared" si="7"/>
        <v>0</v>
      </c>
      <c r="V878" s="68">
        <f>if(T878="Lift &amp; Shift Noprod",if( Y878=0,Assumptions!$B$5, Assumptions!$B$4),if(T878="Lift &amp; Shift Prod",if(AND(N878=1,O878="T1"),Assumptions!$B$6,Assumptions!$B$4),0))</f>
        <v>0</v>
      </c>
      <c r="W878" s="62">
        <f>if(V878&lt;&gt;0,if(Q878="Unknown", Assumptions!$B$42,If(Q878&gt;1,Q878,2)),0)</f>
        <v>0</v>
      </c>
      <c r="X878" s="69">
        <f>if(V878&lt;&gt;0,if(R878="Unknown", Assumptions!$B$43,R878),0)</f>
        <v>0</v>
      </c>
      <c r="Y878" s="68">
        <f t="shared" si="8"/>
        <v>0</v>
      </c>
      <c r="Z878" s="68">
        <f>if(V878&lt;&gt;0,if(  S878="Unknown", Assumptions!$B$44,S878),0)</f>
        <v>0</v>
      </c>
      <c r="AA878" s="68">
        <f>if(V878 ="N2",ifna(vlookup(W878&amp;"-"&amp;X878,'Ref. VM'!A:B,2,0),"Custom"),if(V878 ="E2" , ifna(vlookup(W878&amp;"-"&amp;X878,'Ref. VM'!D:E,2,0),"Custom"),if(V878="N2D",ifna(vlookup(W878&amp;"-"&amp;X878,'Ref. VM'!G:H,2,0),"Custom"),if(V878="N4",ifna(vlookup(W878&amp;"-"&amp;X878,'Ref. VM'!J:K,2,0),"Custom"),0))))</f>
        <v>0</v>
      </c>
      <c r="AB878" s="67">
        <f t="shared" si="9"/>
        <v>0</v>
      </c>
      <c r="AC878" s="67">
        <f t="shared" si="10"/>
        <v>0</v>
      </c>
      <c r="AD878" s="67">
        <f t="shared" si="11"/>
        <v>0</v>
      </c>
      <c r="AE878" s="69">
        <f>if(T878="Lift &amp; Shift Prod",730,if(T878="Lift &amp; Shift Noprod",Assumptions!$B$3,0))</f>
        <v>0</v>
      </c>
      <c r="AF878" s="70">
        <f>if( U878=0,0,if(Y878=0, ((vlookup(AB878,'SKU Pricing'!A:B,Assumptions!$B$2,0)*W878)+(vlookup(AC878,'SKU Pricing'!A:B,Assumptions!$B$2,0)*X878))*AE878,((vlookup(AB878,'SKU Pricing'!A:B,Assumptions!$B$2,0)*W878)+(vlookup(AC878,'SKU Pricing'!A:B,Assumptions!$B$2,0)*(W878*8))+(vlookup(AD878,'SKU Pricing'!A:B,Assumptions!$B$2,0)*(X878-(W878*8))))*AE878))</f>
        <v>0</v>
      </c>
      <c r="AG878" s="67">
        <f t="shared" si="12"/>
        <v>0</v>
      </c>
      <c r="AH878" s="70">
        <f>ifna(vlookup(AG878,'SKU Pricing'!A:B,Assumptions!$B$2,0)*W878*AE878,0)</f>
        <v>0</v>
      </c>
      <c r="AI878" s="62" t="str">
        <f t="shared" si="13"/>
        <v/>
      </c>
      <c r="AJ878" s="62" t="str">
        <f>if(V878&lt;&gt;0, if(T878="Lift &amp; Shift Noprod",Assumptions!$B$9,if(V878=Assumptions!$B$6,Assumptions!$B$10,if(P878=1,Assumptions!$B$8,Assumptions!$B$7))),"")</f>
        <v/>
      </c>
      <c r="AK878" s="69">
        <f t="shared" si="14"/>
        <v>0</v>
      </c>
      <c r="AL878" s="69">
        <f>if(AJ878="Hyperdisk Balanced",Assumptions!$B$11,0)</f>
        <v>0</v>
      </c>
      <c r="AM878" s="69">
        <f>if(AJ878="Hyperdisk Balanced",Assumptions!$B$12,0)</f>
        <v>0</v>
      </c>
      <c r="AN878" s="70">
        <f>if(AK878=0,0,if(AJ878="Hyperdisk Balanced",vlookup(AK878&amp;" provisioned space",'SKU Pricing'!A:B,Assumptions!$B$2,0)*Z878+vlookup(AK878&amp;" provisioned IOPS",'SKU Pricing'!A:B,Assumptions!$B$2,0)*AL878*730+vlookup(AK878&amp;" provisioned throughput",'SKU Pricing'!A:B,Assumptions!$B$2,0)*AM878*730,vlookup(AK878,'SKU Pricing'!A:B,Assumptions!$B$2,0)*Z878))</f>
        <v>0</v>
      </c>
      <c r="AO878" s="70">
        <f t="shared" si="15"/>
        <v>0</v>
      </c>
      <c r="AP878" s="71">
        <f t="shared" si="16"/>
        <v>0</v>
      </c>
      <c r="AQ878" s="70">
        <f>ifna(vlookup(AP878,'SKU Pricing'!A:B,Assumptions!$B$2,0)*AE878,0)</f>
        <v>0</v>
      </c>
      <c r="AR878" s="72">
        <v>0.0</v>
      </c>
    </row>
    <row r="879">
      <c r="A879" s="61" t="s">
        <v>1020</v>
      </c>
      <c r="B879" s="62" t="str">
        <f>ifna(if(vlookup(A879,vOS!A:B,2,0)="","Unknown",vlookup(A879,vOS!A:B,2,0)),"Unknown")</f>
        <v>Debian GNU/Linux 10 (64-bit)</v>
      </c>
      <c r="C879" s="62">
        <f>vlookup(B879,'OS Study'!A:D,2,0)</f>
        <v>0</v>
      </c>
      <c r="D879" s="62" t="str">
        <f>vlookup(B879,'OS Study'!A:D,3,0)</f>
        <v>Linux</v>
      </c>
      <c r="E879" s="62" t="str">
        <f>vlookup(B879,'OS Study'!A:D,4,0)</f>
        <v>Debian</v>
      </c>
      <c r="F879" s="63" t="str">
        <f>vlookup(B879,'OS Study'!A:E,5,0)</f>
        <v>10</v>
      </c>
      <c r="G879" s="62">
        <f>IF(vlookup(A879,'RVtools V2.1'!A:J,4,0)="non",0,1)</f>
        <v>1</v>
      </c>
      <c r="H879" s="62">
        <f>if(vlookup(A879,'RVtools V2.1'!A:K,11,0)="kube",1,0)</f>
        <v>0</v>
      </c>
      <c r="I879" s="62">
        <f t="shared" si="5"/>
        <v>0</v>
      </c>
      <c r="J879" s="62">
        <f>ifna(vlookup(A879,'Infra Study'!A:Q,17,0),0)</f>
        <v>0</v>
      </c>
      <c r="K879" s="64">
        <f>IFERROR(__xludf.DUMMYFUNCTION("N(REGEXMATCH(VLOOKUP(A879, 'RVtools V2.1'!A:H, 8, 0), ""^Serveur de fichiers""))"),0.0)</f>
        <v>0</v>
      </c>
      <c r="L879" s="64">
        <f t="shared" si="6"/>
        <v>0</v>
      </c>
      <c r="M879" s="67" t="str">
        <f>ifna(vlookup(A879,'RVtools V2.1'!A:I,8,0),"N/A")</f>
        <v>KaliSIL -IDF/PAS</v>
      </c>
      <c r="N879" s="64">
        <f>IFERROR(__xludf.DUMMYFUNCTION("IF(REGEXMATCH(M879, ""(?i)"" &amp; JOIN(""|"", SPLIT(""kalisil"", "" ""))), 1, 0)"),1.0)</f>
        <v>1</v>
      </c>
      <c r="O879" s="64" t="str">
        <f>vlookup(A879,'RVtools V2.1'!A:H,7,0)</f>
        <v>T1</v>
      </c>
      <c r="P879" s="64">
        <f>if(vlookup(A879,'RVtools V2.1'!A:H,5,0)="oui",1,0)</f>
        <v>1</v>
      </c>
      <c r="Q879" s="64">
        <f>ifna(vlookup(A879,vCPU!A:B,2,0),"Unknown")</f>
        <v>20</v>
      </c>
      <c r="R879" s="66">
        <f>ifna(vlookup(A879,vMemory!A:C,3,0),"Unknown")</f>
        <v>48</v>
      </c>
      <c r="S879" s="66">
        <f>ifna(vlookup(A879,vDisk!A:C,3,0),"Unknown")</f>
        <v>24810</v>
      </c>
      <c r="T879" s="73" t="s">
        <v>10</v>
      </c>
      <c r="U879" s="67">
        <f t="shared" si="7"/>
        <v>0</v>
      </c>
      <c r="V879" s="68">
        <f>if(T879="Lift &amp; Shift Noprod",if( Y879=0,Assumptions!$B$5, Assumptions!$B$4),if(T879="Lift &amp; Shift Prod",if(AND(N879=1,O879="T1"),Assumptions!$B$6,Assumptions!$B$4),0))</f>
        <v>0</v>
      </c>
      <c r="W879" s="62">
        <f>if(V879&lt;&gt;0,if(Q879="Unknown", Assumptions!$B$42,If(Q879&gt;1,Q879,2)),0)</f>
        <v>0</v>
      </c>
      <c r="X879" s="69">
        <f>if(V879&lt;&gt;0,if(R879="Unknown", Assumptions!$B$43,R879),0)</f>
        <v>0</v>
      </c>
      <c r="Y879" s="68">
        <f t="shared" si="8"/>
        <v>0</v>
      </c>
      <c r="Z879" s="68">
        <f>if(V879&lt;&gt;0,if(  S879="Unknown", Assumptions!$B$44,S879),0)</f>
        <v>0</v>
      </c>
      <c r="AA879" s="68">
        <f>if(V879 ="N2",ifna(vlookup(W879&amp;"-"&amp;X879,'Ref. VM'!A:B,2,0),"Custom"),if(V879 ="E2" , ifna(vlookup(W879&amp;"-"&amp;X879,'Ref. VM'!D:E,2,0),"Custom"),if(V879="N2D",ifna(vlookup(W879&amp;"-"&amp;X879,'Ref. VM'!G:H,2,0),"Custom"),if(V879="N4",ifna(vlookup(W879&amp;"-"&amp;X879,'Ref. VM'!J:K,2,0),"Custom"),0))))</f>
        <v>0</v>
      </c>
      <c r="AB879" s="67">
        <f t="shared" si="9"/>
        <v>0</v>
      </c>
      <c r="AC879" s="67">
        <f t="shared" si="10"/>
        <v>0</v>
      </c>
      <c r="AD879" s="67">
        <f t="shared" si="11"/>
        <v>0</v>
      </c>
      <c r="AE879" s="69">
        <f>if(T879="Lift &amp; Shift Prod",730,if(T879="Lift &amp; Shift Noprod",Assumptions!$B$3,0))</f>
        <v>0</v>
      </c>
      <c r="AF879" s="70">
        <f>if( U879=0,0,if(Y879=0, ((vlookup(AB879,'SKU Pricing'!A:B,Assumptions!$B$2,0)*W879)+(vlookup(AC879,'SKU Pricing'!A:B,Assumptions!$B$2,0)*X879))*AE879,((vlookup(AB879,'SKU Pricing'!A:B,Assumptions!$B$2,0)*W879)+(vlookup(AC879,'SKU Pricing'!A:B,Assumptions!$B$2,0)*(W879*8))+(vlookup(AD879,'SKU Pricing'!A:B,Assumptions!$B$2,0)*(X879-(W879*8))))*AE879))</f>
        <v>0</v>
      </c>
      <c r="AG879" s="67">
        <f t="shared" si="12"/>
        <v>0</v>
      </c>
      <c r="AH879" s="70">
        <f>ifna(vlookup(AG879,'SKU Pricing'!A:B,Assumptions!$B$2,0)*W879*AE879,0)</f>
        <v>0</v>
      </c>
      <c r="AI879" s="62" t="str">
        <f t="shared" si="13"/>
        <v/>
      </c>
      <c r="AJ879" s="62" t="str">
        <f>if(V879&lt;&gt;0, if(T879="Lift &amp; Shift Noprod",Assumptions!$B$9,if(V879=Assumptions!$B$6,Assumptions!$B$10,if(P879=1,Assumptions!$B$8,Assumptions!$B$7))),"")</f>
        <v/>
      </c>
      <c r="AK879" s="69">
        <f t="shared" si="14"/>
        <v>0</v>
      </c>
      <c r="AL879" s="69">
        <f>if(AJ879="Hyperdisk Balanced",Assumptions!$B$11,0)</f>
        <v>0</v>
      </c>
      <c r="AM879" s="69">
        <f>if(AJ879="Hyperdisk Balanced",Assumptions!$B$12,0)</f>
        <v>0</v>
      </c>
      <c r="AN879" s="70">
        <f>if(AK879=0,0,if(AJ879="Hyperdisk Balanced",vlookup(AK879&amp;" provisioned space",'SKU Pricing'!A:B,Assumptions!$B$2,0)*Z879+vlookup(AK879&amp;" provisioned IOPS",'SKU Pricing'!A:B,Assumptions!$B$2,0)*AL879*730+vlookup(AK879&amp;" provisioned throughput",'SKU Pricing'!A:B,Assumptions!$B$2,0)*AM879*730,vlookup(AK879,'SKU Pricing'!A:B,Assumptions!$B$2,0)*Z879))</f>
        <v>0</v>
      </c>
      <c r="AO879" s="70">
        <f t="shared" si="15"/>
        <v>0</v>
      </c>
      <c r="AP879" s="71">
        <f t="shared" si="16"/>
        <v>0</v>
      </c>
      <c r="AQ879" s="70">
        <f>ifna(vlookup(AP879,'SKU Pricing'!A:B,Assumptions!$B$2,0)*AE879,0)</f>
        <v>0</v>
      </c>
      <c r="AR879" s="72">
        <v>0.0</v>
      </c>
    </row>
    <row r="880">
      <c r="A880" s="61" t="s">
        <v>1021</v>
      </c>
      <c r="B880" s="62" t="str">
        <f>ifna(if(vlookup(A880,vOS!A:B,2,0)="","Unknown",vlookup(A880,vOS!A:B,2,0)),"Unknown")</f>
        <v>Debian GNU/Linux 10 (64-bit)</v>
      </c>
      <c r="C880" s="62">
        <f>vlookup(B880,'OS Study'!A:D,2,0)</f>
        <v>0</v>
      </c>
      <c r="D880" s="62" t="str">
        <f>vlookup(B880,'OS Study'!A:D,3,0)</f>
        <v>Linux</v>
      </c>
      <c r="E880" s="62" t="str">
        <f>vlookup(B880,'OS Study'!A:D,4,0)</f>
        <v>Debian</v>
      </c>
      <c r="F880" s="63" t="str">
        <f>vlookup(B880,'OS Study'!A:E,5,0)</f>
        <v>10</v>
      </c>
      <c r="G880" s="62">
        <f>IF(vlookup(A880,'RVtools V2.1'!A:J,4,0)="non",0,1)</f>
        <v>1</v>
      </c>
      <c r="H880" s="62">
        <f>if(vlookup(A880,'RVtools V2.1'!A:K,11,0)="kube",1,0)</f>
        <v>0</v>
      </c>
      <c r="I880" s="62">
        <f t="shared" si="5"/>
        <v>0</v>
      </c>
      <c r="J880" s="62">
        <f>ifna(vlookup(A880,'Infra Study'!A:Q,17,0),0)</f>
        <v>0</v>
      </c>
      <c r="K880" s="64">
        <f>IFERROR(__xludf.DUMMYFUNCTION("N(REGEXMATCH(VLOOKUP(A880, 'RVtools V2.1'!A:H, 8, 0), ""^Serveur de fichiers""))"),0.0)</f>
        <v>0</v>
      </c>
      <c r="L880" s="64">
        <f t="shared" si="6"/>
        <v>0</v>
      </c>
      <c r="M880" s="67" t="str">
        <f>ifna(vlookup(A880,'RVtools V2.1'!A:I,8,0),"N/A")</f>
        <v>KaliSIL -IDF/PAS</v>
      </c>
      <c r="N880" s="64">
        <f>IFERROR(__xludf.DUMMYFUNCTION("IF(REGEXMATCH(M880, ""(?i)"" &amp; JOIN(""|"", SPLIT(""kalisil"", "" ""))), 1, 0)"),1.0)</f>
        <v>1</v>
      </c>
      <c r="O880" s="64" t="str">
        <f>vlookup(A880,'RVtools V2.1'!A:H,7,0)</f>
        <v>T1</v>
      </c>
      <c r="P880" s="64">
        <f>if(vlookup(A880,'RVtools V2.1'!A:H,5,0)="oui",1,0)</f>
        <v>1</v>
      </c>
      <c r="Q880" s="64">
        <f>ifna(vlookup(A880,vCPU!A:B,2,0),"Unknown")</f>
        <v>12</v>
      </c>
      <c r="R880" s="66">
        <f>ifna(vlookup(A880,vMemory!A:C,3,0),"Unknown")</f>
        <v>12</v>
      </c>
      <c r="S880" s="66">
        <f>ifna(vlookup(A880,vDisk!A:C,3,0),"Unknown")</f>
        <v>31</v>
      </c>
      <c r="T880" s="73" t="s">
        <v>10</v>
      </c>
      <c r="U880" s="67">
        <f t="shared" si="7"/>
        <v>0</v>
      </c>
      <c r="V880" s="68">
        <f>if(T880="Lift &amp; Shift Noprod",if( Y880=0,Assumptions!$B$5, Assumptions!$B$4),if(T880="Lift &amp; Shift Prod",if(AND(N880=1,O880="T1"),Assumptions!$B$6,Assumptions!$B$4),0))</f>
        <v>0</v>
      </c>
      <c r="W880" s="62">
        <f>if(V880&lt;&gt;0,if(Q880="Unknown", Assumptions!$B$42,If(Q880&gt;1,Q880,2)),0)</f>
        <v>0</v>
      </c>
      <c r="X880" s="69">
        <f>if(V880&lt;&gt;0,if(R880="Unknown", Assumptions!$B$43,R880),0)</f>
        <v>0</v>
      </c>
      <c r="Y880" s="68">
        <f t="shared" si="8"/>
        <v>0</v>
      </c>
      <c r="Z880" s="68">
        <f>if(V880&lt;&gt;0,if(  S880="Unknown", Assumptions!$B$44,S880),0)</f>
        <v>0</v>
      </c>
      <c r="AA880" s="68">
        <f>if(V880 ="N2",ifna(vlookup(W880&amp;"-"&amp;X880,'Ref. VM'!A:B,2,0),"Custom"),if(V880 ="E2" , ifna(vlookup(W880&amp;"-"&amp;X880,'Ref. VM'!D:E,2,0),"Custom"),if(V880="N2D",ifna(vlookup(W880&amp;"-"&amp;X880,'Ref. VM'!G:H,2,0),"Custom"),if(V880="N4",ifna(vlookup(W880&amp;"-"&amp;X880,'Ref. VM'!J:K,2,0),"Custom"),0))))</f>
        <v>0</v>
      </c>
      <c r="AB880" s="67">
        <f t="shared" si="9"/>
        <v>0</v>
      </c>
      <c r="AC880" s="67">
        <f t="shared" si="10"/>
        <v>0</v>
      </c>
      <c r="AD880" s="67">
        <f t="shared" si="11"/>
        <v>0</v>
      </c>
      <c r="AE880" s="69">
        <f>if(T880="Lift &amp; Shift Prod",730,if(T880="Lift &amp; Shift Noprod",Assumptions!$B$3,0))</f>
        <v>0</v>
      </c>
      <c r="AF880" s="70">
        <f>if( U880=0,0,if(Y880=0, ((vlookup(AB880,'SKU Pricing'!A:B,Assumptions!$B$2,0)*W880)+(vlookup(AC880,'SKU Pricing'!A:B,Assumptions!$B$2,0)*X880))*AE880,((vlookup(AB880,'SKU Pricing'!A:B,Assumptions!$B$2,0)*W880)+(vlookup(AC880,'SKU Pricing'!A:B,Assumptions!$B$2,0)*(W880*8))+(vlookup(AD880,'SKU Pricing'!A:B,Assumptions!$B$2,0)*(X880-(W880*8))))*AE880))</f>
        <v>0</v>
      </c>
      <c r="AG880" s="67">
        <f t="shared" si="12"/>
        <v>0</v>
      </c>
      <c r="AH880" s="70">
        <f>ifna(vlookup(AG880,'SKU Pricing'!A:B,Assumptions!$B$2,0)*W880*AE880,0)</f>
        <v>0</v>
      </c>
      <c r="AI880" s="62" t="str">
        <f t="shared" si="13"/>
        <v/>
      </c>
      <c r="AJ880" s="62" t="str">
        <f>if(V880&lt;&gt;0, if(T880="Lift &amp; Shift Noprod",Assumptions!$B$9,if(V880=Assumptions!$B$6,Assumptions!$B$10,if(P880=1,Assumptions!$B$8,Assumptions!$B$7))),"")</f>
        <v/>
      </c>
      <c r="AK880" s="69">
        <f t="shared" si="14"/>
        <v>0</v>
      </c>
      <c r="AL880" s="69">
        <f>if(AJ880="Hyperdisk Balanced",Assumptions!$B$11,0)</f>
        <v>0</v>
      </c>
      <c r="AM880" s="69">
        <f>if(AJ880="Hyperdisk Balanced",Assumptions!$B$12,0)</f>
        <v>0</v>
      </c>
      <c r="AN880" s="70">
        <f>if(AK880=0,0,if(AJ880="Hyperdisk Balanced",vlookup(AK880&amp;" provisioned space",'SKU Pricing'!A:B,Assumptions!$B$2,0)*Z880+vlookup(AK880&amp;" provisioned IOPS",'SKU Pricing'!A:B,Assumptions!$B$2,0)*AL880*730+vlookup(AK880&amp;" provisioned throughput",'SKU Pricing'!A:B,Assumptions!$B$2,0)*AM880*730,vlookup(AK880,'SKU Pricing'!A:B,Assumptions!$B$2,0)*Z880))</f>
        <v>0</v>
      </c>
      <c r="AO880" s="70">
        <f t="shared" si="15"/>
        <v>0</v>
      </c>
      <c r="AP880" s="71">
        <f t="shared" si="16"/>
        <v>0</v>
      </c>
      <c r="AQ880" s="70">
        <f>ifna(vlookup(AP880,'SKU Pricing'!A:B,Assumptions!$B$2,0)*AE880,0)</f>
        <v>0</v>
      </c>
      <c r="AR880" s="72">
        <v>0.0</v>
      </c>
    </row>
    <row r="881">
      <c r="A881" s="61" t="s">
        <v>1022</v>
      </c>
      <c r="B881" s="62" t="str">
        <f>ifna(if(vlookup(A881,vOS!A:B,2,0)="","Unknown",vlookup(A881,vOS!A:B,2,0)),"Unknown")</f>
        <v>Debian GNU/Linux 10 (64-bit)</v>
      </c>
      <c r="C881" s="62">
        <f>vlookup(B881,'OS Study'!A:D,2,0)</f>
        <v>0</v>
      </c>
      <c r="D881" s="62" t="str">
        <f>vlookup(B881,'OS Study'!A:D,3,0)</f>
        <v>Linux</v>
      </c>
      <c r="E881" s="62" t="str">
        <f>vlookup(B881,'OS Study'!A:D,4,0)</f>
        <v>Debian</v>
      </c>
      <c r="F881" s="63" t="str">
        <f>vlookup(B881,'OS Study'!A:E,5,0)</f>
        <v>10</v>
      </c>
      <c r="G881" s="62">
        <f>IF(vlookup(A881,'RVtools V2.1'!A:J,4,0)="non",0,1)</f>
        <v>1</v>
      </c>
      <c r="H881" s="62">
        <f>if(vlookup(A881,'RVtools V2.1'!A:K,11,0)="kube",1,0)</f>
        <v>0</v>
      </c>
      <c r="I881" s="62">
        <f t="shared" si="5"/>
        <v>0</v>
      </c>
      <c r="J881" s="62">
        <f>ifna(vlookup(A881,'Infra Study'!A:Q,17,0),0)</f>
        <v>0</v>
      </c>
      <c r="K881" s="64">
        <f>IFERROR(__xludf.DUMMYFUNCTION("N(REGEXMATCH(VLOOKUP(A881, 'RVtools V2.1'!A:H, 8, 0), ""^Serveur de fichiers""))"),0.0)</f>
        <v>0</v>
      </c>
      <c r="L881" s="64">
        <f t="shared" si="6"/>
        <v>0</v>
      </c>
      <c r="M881" s="67" t="str">
        <f>ifna(vlookup(A881,'RVtools V2.1'!A:I,8,0),"N/A")</f>
        <v>KaliSIL -National/ ?</v>
      </c>
      <c r="N881" s="64">
        <f>IFERROR(__xludf.DUMMYFUNCTION("IF(REGEXMATCH(M881, ""(?i)"" &amp; JOIN(""|"", SPLIT(""kalisil"", "" ""))), 1, 0)"),1.0)</f>
        <v>1</v>
      </c>
      <c r="O881" s="64" t="str">
        <f>vlookup(A881,'RVtools V2.1'!A:H,7,0)</f>
        <v>T1</v>
      </c>
      <c r="P881" s="64">
        <f>if(vlookup(A881,'RVtools V2.1'!A:H,5,0)="oui",1,0)</f>
        <v>1</v>
      </c>
      <c r="Q881" s="64">
        <f>ifna(vlookup(A881,vCPU!A:B,2,0),"Unknown")</f>
        <v>2</v>
      </c>
      <c r="R881" s="66">
        <f>ifna(vlookup(A881,vMemory!A:C,3,0),"Unknown")</f>
        <v>4</v>
      </c>
      <c r="S881" s="66">
        <f>ifna(vlookup(A881,vDisk!A:C,3,0),"Unknown")</f>
        <v>34</v>
      </c>
      <c r="T881" s="73" t="s">
        <v>10</v>
      </c>
      <c r="U881" s="67">
        <f t="shared" si="7"/>
        <v>0</v>
      </c>
      <c r="V881" s="68">
        <f>if(T881="Lift &amp; Shift Noprod",if( Y881=0,Assumptions!$B$5, Assumptions!$B$4),if(T881="Lift &amp; Shift Prod",if(AND(N881=1,O881="T1"),Assumptions!$B$6,Assumptions!$B$4),0))</f>
        <v>0</v>
      </c>
      <c r="W881" s="62">
        <f>if(V881&lt;&gt;0,if(Q881="Unknown", Assumptions!$B$42,If(Q881&gt;1,Q881,2)),0)</f>
        <v>0</v>
      </c>
      <c r="X881" s="69">
        <f>if(V881&lt;&gt;0,if(R881="Unknown", Assumptions!$B$43,R881),0)</f>
        <v>0</v>
      </c>
      <c r="Y881" s="68">
        <f t="shared" si="8"/>
        <v>0</v>
      </c>
      <c r="Z881" s="68">
        <f>if(V881&lt;&gt;0,if(  S881="Unknown", Assumptions!$B$44,S881),0)</f>
        <v>0</v>
      </c>
      <c r="AA881" s="68">
        <f>if(V881 ="N2",ifna(vlookup(W881&amp;"-"&amp;X881,'Ref. VM'!A:B,2,0),"Custom"),if(V881 ="E2" , ifna(vlookup(W881&amp;"-"&amp;X881,'Ref. VM'!D:E,2,0),"Custom"),if(V881="N2D",ifna(vlookup(W881&amp;"-"&amp;X881,'Ref. VM'!G:H,2,0),"Custom"),if(V881="N4",ifna(vlookup(W881&amp;"-"&amp;X881,'Ref. VM'!J:K,2,0),"Custom"),0))))</f>
        <v>0</v>
      </c>
      <c r="AB881" s="67">
        <f t="shared" si="9"/>
        <v>0</v>
      </c>
      <c r="AC881" s="67">
        <f t="shared" si="10"/>
        <v>0</v>
      </c>
      <c r="AD881" s="67">
        <f t="shared" si="11"/>
        <v>0</v>
      </c>
      <c r="AE881" s="69">
        <f>if(T881="Lift &amp; Shift Prod",730,if(T881="Lift &amp; Shift Noprod",Assumptions!$B$3,0))</f>
        <v>0</v>
      </c>
      <c r="AF881" s="70">
        <f>if( U881=0,0,if(Y881=0, ((vlookup(AB881,'SKU Pricing'!A:B,Assumptions!$B$2,0)*W881)+(vlookup(AC881,'SKU Pricing'!A:B,Assumptions!$B$2,0)*X881))*AE881,((vlookup(AB881,'SKU Pricing'!A:B,Assumptions!$B$2,0)*W881)+(vlookup(AC881,'SKU Pricing'!A:B,Assumptions!$B$2,0)*(W881*8))+(vlookup(AD881,'SKU Pricing'!A:B,Assumptions!$B$2,0)*(X881-(W881*8))))*AE881))</f>
        <v>0</v>
      </c>
      <c r="AG881" s="67">
        <f t="shared" si="12"/>
        <v>0</v>
      </c>
      <c r="AH881" s="70">
        <f>ifna(vlookup(AG881,'SKU Pricing'!A:B,Assumptions!$B$2,0)*W881*AE881,0)</f>
        <v>0</v>
      </c>
      <c r="AI881" s="62" t="str">
        <f t="shared" si="13"/>
        <v/>
      </c>
      <c r="AJ881" s="62" t="str">
        <f>if(V881&lt;&gt;0, if(T881="Lift &amp; Shift Noprod",Assumptions!$B$9,if(V881=Assumptions!$B$6,Assumptions!$B$10,if(P881=1,Assumptions!$B$8,Assumptions!$B$7))),"")</f>
        <v/>
      </c>
      <c r="AK881" s="69">
        <f t="shared" si="14"/>
        <v>0</v>
      </c>
      <c r="AL881" s="69">
        <f>if(AJ881="Hyperdisk Balanced",Assumptions!$B$11,0)</f>
        <v>0</v>
      </c>
      <c r="AM881" s="69">
        <f>if(AJ881="Hyperdisk Balanced",Assumptions!$B$12,0)</f>
        <v>0</v>
      </c>
      <c r="AN881" s="70">
        <f>if(AK881=0,0,if(AJ881="Hyperdisk Balanced",vlookup(AK881&amp;" provisioned space",'SKU Pricing'!A:B,Assumptions!$B$2,0)*Z881+vlookup(AK881&amp;" provisioned IOPS",'SKU Pricing'!A:B,Assumptions!$B$2,0)*AL881*730+vlookup(AK881&amp;" provisioned throughput",'SKU Pricing'!A:B,Assumptions!$B$2,0)*AM881*730,vlookup(AK881,'SKU Pricing'!A:B,Assumptions!$B$2,0)*Z881))</f>
        <v>0</v>
      </c>
      <c r="AO881" s="70">
        <f t="shared" si="15"/>
        <v>0</v>
      </c>
      <c r="AP881" s="71">
        <f t="shared" si="16"/>
        <v>0</v>
      </c>
      <c r="AQ881" s="70">
        <f>ifna(vlookup(AP881,'SKU Pricing'!A:B,Assumptions!$B$2,0)*AE881,0)</f>
        <v>0</v>
      </c>
      <c r="AR881" s="72">
        <v>0.0</v>
      </c>
    </row>
    <row r="882">
      <c r="A882" s="61" t="s">
        <v>1023</v>
      </c>
      <c r="B882" s="62" t="str">
        <f>ifna(if(vlookup(A882,vOS!A:B,2,0)="","Unknown",vlookup(A882,vOS!A:B,2,0)),"Unknown")</f>
        <v>Debian GNU/Linux 10 (64-bit)</v>
      </c>
      <c r="C882" s="62">
        <f>vlookup(B882,'OS Study'!A:D,2,0)</f>
        <v>0</v>
      </c>
      <c r="D882" s="62" t="str">
        <f>vlookup(B882,'OS Study'!A:D,3,0)</f>
        <v>Linux</v>
      </c>
      <c r="E882" s="62" t="str">
        <f>vlookup(B882,'OS Study'!A:D,4,0)</f>
        <v>Debian</v>
      </c>
      <c r="F882" s="63" t="str">
        <f>vlookup(B882,'OS Study'!A:E,5,0)</f>
        <v>10</v>
      </c>
      <c r="G882" s="62">
        <f>IF(vlookup(A882,'RVtools V2.1'!A:J,4,0)="non",0,1)</f>
        <v>1</v>
      </c>
      <c r="H882" s="62">
        <f>if(vlookup(A882,'RVtools V2.1'!A:K,11,0)="kube",1,0)</f>
        <v>0</v>
      </c>
      <c r="I882" s="62">
        <f t="shared" si="5"/>
        <v>0</v>
      </c>
      <c r="J882" s="62">
        <f>ifna(vlookup(A882,'Infra Study'!A:Q,17,0),0)</f>
        <v>0</v>
      </c>
      <c r="K882" s="64">
        <f>IFERROR(__xludf.DUMMYFUNCTION("N(REGEXMATCH(VLOOKUP(A882, 'RVtools V2.1'!A:H, 8, 0), ""^Serveur de fichiers""))"),0.0)</f>
        <v>0</v>
      </c>
      <c r="L882" s="64">
        <f t="shared" si="6"/>
        <v>0</v>
      </c>
      <c r="M882" s="67" t="str">
        <f>ifna(vlookup(A882,'RVtools V2.1'!A:I,8,0),"N/A")</f>
        <v>KaliSIL -National/Kalimiddle</v>
      </c>
      <c r="N882" s="64">
        <f>IFERROR(__xludf.DUMMYFUNCTION("IF(REGEXMATCH(M882, ""(?i)"" &amp; JOIN(""|"", SPLIT(""kalisil"", "" ""))), 1, 0)"),1.0)</f>
        <v>1</v>
      </c>
      <c r="O882" s="64" t="str">
        <f>vlookup(A882,'RVtools V2.1'!A:H,7,0)</f>
        <v>T1</v>
      </c>
      <c r="P882" s="64">
        <f>if(vlookup(A882,'RVtools V2.1'!A:H,5,0)="oui",1,0)</f>
        <v>1</v>
      </c>
      <c r="Q882" s="64">
        <f>ifna(vlookup(A882,vCPU!A:B,2,0),"Unknown")</f>
        <v>8</v>
      </c>
      <c r="R882" s="66">
        <f>ifna(vlookup(A882,vMemory!A:C,3,0),"Unknown")</f>
        <v>32</v>
      </c>
      <c r="S882" s="66">
        <f>ifna(vlookup(A882,vDisk!A:C,3,0),"Unknown")</f>
        <v>2181</v>
      </c>
      <c r="T882" s="73" t="s">
        <v>10</v>
      </c>
      <c r="U882" s="67">
        <f t="shared" si="7"/>
        <v>0</v>
      </c>
      <c r="V882" s="68">
        <f>if(T882="Lift &amp; Shift Noprod",if( Y882=0,Assumptions!$B$5, Assumptions!$B$4),if(T882="Lift &amp; Shift Prod",if(AND(N882=1,O882="T1"),Assumptions!$B$6,Assumptions!$B$4),0))</f>
        <v>0</v>
      </c>
      <c r="W882" s="62">
        <f>if(V882&lt;&gt;0,if(Q882="Unknown", Assumptions!$B$42,If(Q882&gt;1,Q882,2)),0)</f>
        <v>0</v>
      </c>
      <c r="X882" s="69">
        <f>if(V882&lt;&gt;0,if(R882="Unknown", Assumptions!$B$43,R882),0)</f>
        <v>0</v>
      </c>
      <c r="Y882" s="68">
        <f t="shared" si="8"/>
        <v>0</v>
      </c>
      <c r="Z882" s="68">
        <f>if(V882&lt;&gt;0,if(  S882="Unknown", Assumptions!$B$44,S882),0)</f>
        <v>0</v>
      </c>
      <c r="AA882" s="68">
        <f>if(V882 ="N2",ifna(vlookup(W882&amp;"-"&amp;X882,'Ref. VM'!A:B,2,0),"Custom"),if(V882 ="E2" , ifna(vlookup(W882&amp;"-"&amp;X882,'Ref. VM'!D:E,2,0),"Custom"),if(V882="N2D",ifna(vlookup(W882&amp;"-"&amp;X882,'Ref. VM'!G:H,2,0),"Custom"),if(V882="N4",ifna(vlookup(W882&amp;"-"&amp;X882,'Ref. VM'!J:K,2,0),"Custom"),0))))</f>
        <v>0</v>
      </c>
      <c r="AB882" s="67">
        <f t="shared" si="9"/>
        <v>0</v>
      </c>
      <c r="AC882" s="67">
        <f t="shared" si="10"/>
        <v>0</v>
      </c>
      <c r="AD882" s="67">
        <f t="shared" si="11"/>
        <v>0</v>
      </c>
      <c r="AE882" s="69">
        <f>if(T882="Lift &amp; Shift Prod",730,if(T882="Lift &amp; Shift Noprod",Assumptions!$B$3,0))</f>
        <v>0</v>
      </c>
      <c r="AF882" s="70">
        <f>if( U882=0,0,if(Y882=0, ((vlookup(AB882,'SKU Pricing'!A:B,Assumptions!$B$2,0)*W882)+(vlookup(AC882,'SKU Pricing'!A:B,Assumptions!$B$2,0)*X882))*AE882,((vlookup(AB882,'SKU Pricing'!A:B,Assumptions!$B$2,0)*W882)+(vlookup(AC882,'SKU Pricing'!A:B,Assumptions!$B$2,0)*(W882*8))+(vlookup(AD882,'SKU Pricing'!A:B,Assumptions!$B$2,0)*(X882-(W882*8))))*AE882))</f>
        <v>0</v>
      </c>
      <c r="AG882" s="67">
        <f t="shared" si="12"/>
        <v>0</v>
      </c>
      <c r="AH882" s="70">
        <f>ifna(vlookup(AG882,'SKU Pricing'!A:B,Assumptions!$B$2,0)*W882*AE882,0)</f>
        <v>0</v>
      </c>
      <c r="AI882" s="62" t="str">
        <f t="shared" si="13"/>
        <v/>
      </c>
      <c r="AJ882" s="62" t="str">
        <f>if(V882&lt;&gt;0, if(T882="Lift &amp; Shift Noprod",Assumptions!$B$9,if(V882=Assumptions!$B$6,Assumptions!$B$10,if(P882=1,Assumptions!$B$8,Assumptions!$B$7))),"")</f>
        <v/>
      </c>
      <c r="AK882" s="69">
        <f t="shared" si="14"/>
        <v>0</v>
      </c>
      <c r="AL882" s="69">
        <f>if(AJ882="Hyperdisk Balanced",Assumptions!$B$11,0)</f>
        <v>0</v>
      </c>
      <c r="AM882" s="69">
        <f>if(AJ882="Hyperdisk Balanced",Assumptions!$B$12,0)</f>
        <v>0</v>
      </c>
      <c r="AN882" s="70">
        <f>if(AK882=0,0,if(AJ882="Hyperdisk Balanced",vlookup(AK882&amp;" provisioned space",'SKU Pricing'!A:B,Assumptions!$B$2,0)*Z882+vlookup(AK882&amp;" provisioned IOPS",'SKU Pricing'!A:B,Assumptions!$B$2,0)*AL882*730+vlookup(AK882&amp;" provisioned throughput",'SKU Pricing'!A:B,Assumptions!$B$2,0)*AM882*730,vlookup(AK882,'SKU Pricing'!A:B,Assumptions!$B$2,0)*Z882))</f>
        <v>0</v>
      </c>
      <c r="AO882" s="70">
        <f t="shared" si="15"/>
        <v>0</v>
      </c>
      <c r="AP882" s="71">
        <f t="shared" si="16"/>
        <v>0</v>
      </c>
      <c r="AQ882" s="70">
        <f>ifna(vlookup(AP882,'SKU Pricing'!A:B,Assumptions!$B$2,0)*AE882,0)</f>
        <v>0</v>
      </c>
      <c r="AR882" s="72">
        <v>0.0</v>
      </c>
    </row>
    <row r="883">
      <c r="A883" s="61" t="s">
        <v>1024</v>
      </c>
      <c r="B883" s="62" t="str">
        <f>ifna(if(vlookup(A883,vOS!A:B,2,0)="","Unknown",vlookup(A883,vOS!A:B,2,0)),"Unknown")</f>
        <v>Debian GNU/Linux 10 (64-bit)</v>
      </c>
      <c r="C883" s="62">
        <f>vlookup(B883,'OS Study'!A:D,2,0)</f>
        <v>0</v>
      </c>
      <c r="D883" s="62" t="str">
        <f>vlookup(B883,'OS Study'!A:D,3,0)</f>
        <v>Linux</v>
      </c>
      <c r="E883" s="62" t="str">
        <f>vlookup(B883,'OS Study'!A:D,4,0)</f>
        <v>Debian</v>
      </c>
      <c r="F883" s="63" t="str">
        <f>vlookup(B883,'OS Study'!A:E,5,0)</f>
        <v>10</v>
      </c>
      <c r="G883" s="62">
        <f>IF(vlookup(A883,'RVtools V2.1'!A:J,4,0)="non",0,1)</f>
        <v>1</v>
      </c>
      <c r="H883" s="62">
        <f>if(vlookup(A883,'RVtools V2.1'!A:K,11,0)="kube",1,0)</f>
        <v>0</v>
      </c>
      <c r="I883" s="62">
        <f t="shared" si="5"/>
        <v>0</v>
      </c>
      <c r="J883" s="62">
        <f>ifna(vlookup(A883,'Infra Study'!A:Q,17,0),0)</f>
        <v>0</v>
      </c>
      <c r="K883" s="64">
        <f>IFERROR(__xludf.DUMMYFUNCTION("N(REGEXMATCH(VLOOKUP(A883, 'RVtools V2.1'!A:H, 8, 0), ""^Serveur de fichiers""))"),0.0)</f>
        <v>0</v>
      </c>
      <c r="L883" s="64">
        <f t="shared" si="6"/>
        <v>0</v>
      </c>
      <c r="M883" s="67" t="str">
        <f>ifna(vlookup(A883,'RVtools V2.1'!A:I,8,0),"N/A")</f>
        <v>KaliSIL -National/Kalimiddle</v>
      </c>
      <c r="N883" s="64">
        <f>IFERROR(__xludf.DUMMYFUNCTION("IF(REGEXMATCH(M883, ""(?i)"" &amp; JOIN(""|"", SPLIT(""kalisil"", "" ""))), 1, 0)"),1.0)</f>
        <v>1</v>
      </c>
      <c r="O883" s="64" t="str">
        <f>vlookup(A883,'RVtools V2.1'!A:H,7,0)</f>
        <v>T1</v>
      </c>
      <c r="P883" s="64">
        <f>if(vlookup(A883,'RVtools V2.1'!A:H,5,0)="oui",1,0)</f>
        <v>1</v>
      </c>
      <c r="Q883" s="64">
        <f>ifna(vlookup(A883,vCPU!A:B,2,0),"Unknown")</f>
        <v>8</v>
      </c>
      <c r="R883" s="66">
        <f>ifna(vlookup(A883,vMemory!A:C,3,0),"Unknown")</f>
        <v>24</v>
      </c>
      <c r="S883" s="66">
        <f>ifna(vlookup(A883,vDisk!A:C,3,0),"Unknown")</f>
        <v>7817</v>
      </c>
      <c r="T883" s="73" t="s">
        <v>10</v>
      </c>
      <c r="U883" s="67">
        <f t="shared" si="7"/>
        <v>0</v>
      </c>
      <c r="V883" s="68">
        <f>if(T883="Lift &amp; Shift Noprod",if( Y883=0,Assumptions!$B$5, Assumptions!$B$4),if(T883="Lift &amp; Shift Prod",if(AND(N883=1,O883="T1"),Assumptions!$B$6,Assumptions!$B$4),0))</f>
        <v>0</v>
      </c>
      <c r="W883" s="62">
        <f>if(V883&lt;&gt;0,if(Q883="Unknown", Assumptions!$B$42,If(Q883&gt;1,Q883,2)),0)</f>
        <v>0</v>
      </c>
      <c r="X883" s="69">
        <f>if(V883&lt;&gt;0,if(R883="Unknown", Assumptions!$B$43,R883),0)</f>
        <v>0</v>
      </c>
      <c r="Y883" s="68">
        <f t="shared" si="8"/>
        <v>0</v>
      </c>
      <c r="Z883" s="68">
        <f>if(V883&lt;&gt;0,if(  S883="Unknown", Assumptions!$B$44,S883),0)</f>
        <v>0</v>
      </c>
      <c r="AA883" s="68">
        <f>if(V883 ="N2",ifna(vlookup(W883&amp;"-"&amp;X883,'Ref. VM'!A:B,2,0),"Custom"),if(V883 ="E2" , ifna(vlookup(W883&amp;"-"&amp;X883,'Ref. VM'!D:E,2,0),"Custom"),if(V883="N2D",ifna(vlookup(W883&amp;"-"&amp;X883,'Ref. VM'!G:H,2,0),"Custom"),if(V883="N4",ifna(vlookup(W883&amp;"-"&amp;X883,'Ref. VM'!J:K,2,0),"Custom"),0))))</f>
        <v>0</v>
      </c>
      <c r="AB883" s="67">
        <f t="shared" si="9"/>
        <v>0</v>
      </c>
      <c r="AC883" s="67">
        <f t="shared" si="10"/>
        <v>0</v>
      </c>
      <c r="AD883" s="67">
        <f t="shared" si="11"/>
        <v>0</v>
      </c>
      <c r="AE883" s="69">
        <f>if(T883="Lift &amp; Shift Prod",730,if(T883="Lift &amp; Shift Noprod",Assumptions!$B$3,0))</f>
        <v>0</v>
      </c>
      <c r="AF883" s="70">
        <f>if( U883=0,0,if(Y883=0, ((vlookup(AB883,'SKU Pricing'!A:B,Assumptions!$B$2,0)*W883)+(vlookup(AC883,'SKU Pricing'!A:B,Assumptions!$B$2,0)*X883))*AE883,((vlookup(AB883,'SKU Pricing'!A:B,Assumptions!$B$2,0)*W883)+(vlookup(AC883,'SKU Pricing'!A:B,Assumptions!$B$2,0)*(W883*8))+(vlookup(AD883,'SKU Pricing'!A:B,Assumptions!$B$2,0)*(X883-(W883*8))))*AE883))</f>
        <v>0</v>
      </c>
      <c r="AG883" s="67">
        <f t="shared" si="12"/>
        <v>0</v>
      </c>
      <c r="AH883" s="70">
        <f>ifna(vlookup(AG883,'SKU Pricing'!A:B,Assumptions!$B$2,0)*W883*AE883,0)</f>
        <v>0</v>
      </c>
      <c r="AI883" s="62" t="str">
        <f t="shared" si="13"/>
        <v/>
      </c>
      <c r="AJ883" s="62" t="str">
        <f>if(V883&lt;&gt;0, if(T883="Lift &amp; Shift Noprod",Assumptions!$B$9,if(V883=Assumptions!$B$6,Assumptions!$B$10,if(P883=1,Assumptions!$B$8,Assumptions!$B$7))),"")</f>
        <v/>
      </c>
      <c r="AK883" s="69">
        <f t="shared" si="14"/>
        <v>0</v>
      </c>
      <c r="AL883" s="69">
        <f>if(AJ883="Hyperdisk Balanced",Assumptions!$B$11,0)</f>
        <v>0</v>
      </c>
      <c r="AM883" s="69">
        <f>if(AJ883="Hyperdisk Balanced",Assumptions!$B$12,0)</f>
        <v>0</v>
      </c>
      <c r="AN883" s="70">
        <f>if(AK883=0,0,if(AJ883="Hyperdisk Balanced",vlookup(AK883&amp;" provisioned space",'SKU Pricing'!A:B,Assumptions!$B$2,0)*Z883+vlookup(AK883&amp;" provisioned IOPS",'SKU Pricing'!A:B,Assumptions!$B$2,0)*AL883*730+vlookup(AK883&amp;" provisioned throughput",'SKU Pricing'!A:B,Assumptions!$B$2,0)*AM883*730,vlookup(AK883,'SKU Pricing'!A:B,Assumptions!$B$2,0)*Z883))</f>
        <v>0</v>
      </c>
      <c r="AO883" s="70">
        <f t="shared" si="15"/>
        <v>0</v>
      </c>
      <c r="AP883" s="71">
        <f t="shared" si="16"/>
        <v>0</v>
      </c>
      <c r="AQ883" s="70">
        <f>ifna(vlookup(AP883,'SKU Pricing'!A:B,Assumptions!$B$2,0)*AE883,0)</f>
        <v>0</v>
      </c>
      <c r="AR883" s="72">
        <v>0.0</v>
      </c>
    </row>
    <row r="884">
      <c r="A884" s="61" t="s">
        <v>1025</v>
      </c>
      <c r="B884" s="62" t="str">
        <f>ifna(if(vlookup(A884,vOS!A:B,2,0)="","Unknown",vlookup(A884,vOS!A:B,2,0)),"Unknown")</f>
        <v>Debian GNU/Linux 9 (64-bit)</v>
      </c>
      <c r="C884" s="62">
        <f>vlookup(B884,'OS Study'!A:D,2,0)</f>
        <v>0</v>
      </c>
      <c r="D884" s="62" t="str">
        <f>vlookup(B884,'OS Study'!A:D,3,0)</f>
        <v>Linux</v>
      </c>
      <c r="E884" s="62" t="str">
        <f>vlookup(B884,'OS Study'!A:D,4,0)</f>
        <v>Debian</v>
      </c>
      <c r="F884" s="63" t="str">
        <f>vlookup(B884,'OS Study'!A:E,5,0)</f>
        <v>9</v>
      </c>
      <c r="G884" s="62">
        <f>IF(vlookup(A884,'RVtools V2.1'!A:J,4,0)="non",0,1)</f>
        <v>1</v>
      </c>
      <c r="H884" s="62">
        <f>if(vlookup(A884,'RVtools V2.1'!A:K,11,0)="kube",1,0)</f>
        <v>0</v>
      </c>
      <c r="I884" s="62">
        <f t="shared" si="5"/>
        <v>0</v>
      </c>
      <c r="J884" s="62">
        <f>ifna(vlookup(A884,'Infra Study'!A:Q,17,0),0)</f>
        <v>0</v>
      </c>
      <c r="K884" s="64">
        <f>IFERROR(__xludf.DUMMYFUNCTION("N(REGEXMATCH(VLOOKUP(A884, 'RVtools V2.1'!A:H, 8, 0), ""^Serveur de fichiers""))"),0.0)</f>
        <v>0</v>
      </c>
      <c r="L884" s="64">
        <f t="shared" si="6"/>
        <v>0</v>
      </c>
      <c r="M884" s="67" t="str">
        <f>ifna(vlookup(A884,'RVtools V2.1'!A:I,8,0),"N/A")</f>
        <v>KaliSIL -National/Kalimiddle</v>
      </c>
      <c r="N884" s="64">
        <f>IFERROR(__xludf.DUMMYFUNCTION("IF(REGEXMATCH(M884, ""(?i)"" &amp; JOIN(""|"", SPLIT(""kalisil"", "" ""))), 1, 0)"),1.0)</f>
        <v>1</v>
      </c>
      <c r="O884" s="64" t="str">
        <f>vlookup(A884,'RVtools V2.1'!A:H,7,0)</f>
        <v>T1</v>
      </c>
      <c r="P884" s="64">
        <f>if(vlookup(A884,'RVtools V2.1'!A:H,5,0)="oui",1,0)</f>
        <v>1</v>
      </c>
      <c r="Q884" s="64">
        <f>ifna(vlookup(A884,vCPU!A:B,2,0),"Unknown")</f>
        <v>2</v>
      </c>
      <c r="R884" s="66">
        <f>ifna(vlookup(A884,vMemory!A:C,3,0),"Unknown")</f>
        <v>4</v>
      </c>
      <c r="S884" s="66">
        <f>ifna(vlookup(A884,vDisk!A:C,3,0),"Unknown")</f>
        <v>19</v>
      </c>
      <c r="T884" s="73" t="s">
        <v>10</v>
      </c>
      <c r="U884" s="67">
        <f t="shared" si="7"/>
        <v>0</v>
      </c>
      <c r="V884" s="68">
        <f>if(T884="Lift &amp; Shift Noprod",if( Y884=0,Assumptions!$B$5, Assumptions!$B$4),if(T884="Lift &amp; Shift Prod",if(AND(N884=1,O884="T1"),Assumptions!$B$6,Assumptions!$B$4),0))</f>
        <v>0</v>
      </c>
      <c r="W884" s="62">
        <f>if(V884&lt;&gt;0,if(Q884="Unknown", Assumptions!$B$42,If(Q884&gt;1,Q884,2)),0)</f>
        <v>0</v>
      </c>
      <c r="X884" s="69">
        <f>if(V884&lt;&gt;0,if(R884="Unknown", Assumptions!$B$43,R884),0)</f>
        <v>0</v>
      </c>
      <c r="Y884" s="68">
        <f t="shared" si="8"/>
        <v>0</v>
      </c>
      <c r="Z884" s="68">
        <f>if(V884&lt;&gt;0,if(  S884="Unknown", Assumptions!$B$44,S884),0)</f>
        <v>0</v>
      </c>
      <c r="AA884" s="68">
        <f>if(V884 ="N2",ifna(vlookup(W884&amp;"-"&amp;X884,'Ref. VM'!A:B,2,0),"Custom"),if(V884 ="E2" , ifna(vlookup(W884&amp;"-"&amp;X884,'Ref. VM'!D:E,2,0),"Custom"),if(V884="N2D",ifna(vlookup(W884&amp;"-"&amp;X884,'Ref. VM'!G:H,2,0),"Custom"),if(V884="N4",ifna(vlookup(W884&amp;"-"&amp;X884,'Ref. VM'!J:K,2,0),"Custom"),0))))</f>
        <v>0</v>
      </c>
      <c r="AB884" s="67">
        <f t="shared" si="9"/>
        <v>0</v>
      </c>
      <c r="AC884" s="67">
        <f t="shared" si="10"/>
        <v>0</v>
      </c>
      <c r="AD884" s="67">
        <f t="shared" si="11"/>
        <v>0</v>
      </c>
      <c r="AE884" s="69">
        <f>if(T884="Lift &amp; Shift Prod",730,if(T884="Lift &amp; Shift Noprod",Assumptions!$B$3,0))</f>
        <v>0</v>
      </c>
      <c r="AF884" s="70">
        <f>if( U884=0,0,if(Y884=0, ((vlookup(AB884,'SKU Pricing'!A:B,Assumptions!$B$2,0)*W884)+(vlookup(AC884,'SKU Pricing'!A:B,Assumptions!$B$2,0)*X884))*AE884,((vlookup(AB884,'SKU Pricing'!A:B,Assumptions!$B$2,0)*W884)+(vlookup(AC884,'SKU Pricing'!A:B,Assumptions!$B$2,0)*(W884*8))+(vlookup(AD884,'SKU Pricing'!A:B,Assumptions!$B$2,0)*(X884-(W884*8))))*AE884))</f>
        <v>0</v>
      </c>
      <c r="AG884" s="67">
        <f t="shared" si="12"/>
        <v>0</v>
      </c>
      <c r="AH884" s="70">
        <f>ifna(vlookup(AG884,'SKU Pricing'!A:B,Assumptions!$B$2,0)*W884*AE884,0)</f>
        <v>0</v>
      </c>
      <c r="AI884" s="62" t="str">
        <f t="shared" si="13"/>
        <v/>
      </c>
      <c r="AJ884" s="62" t="str">
        <f>if(V884&lt;&gt;0, if(T884="Lift &amp; Shift Noprod",Assumptions!$B$9,if(V884=Assumptions!$B$6,Assumptions!$B$10,if(P884=1,Assumptions!$B$8,Assumptions!$B$7))),"")</f>
        <v/>
      </c>
      <c r="AK884" s="69">
        <f t="shared" si="14"/>
        <v>0</v>
      </c>
      <c r="AL884" s="69">
        <f>if(AJ884="Hyperdisk Balanced",Assumptions!$B$11,0)</f>
        <v>0</v>
      </c>
      <c r="AM884" s="69">
        <f>if(AJ884="Hyperdisk Balanced",Assumptions!$B$12,0)</f>
        <v>0</v>
      </c>
      <c r="AN884" s="70">
        <f>if(AK884=0,0,if(AJ884="Hyperdisk Balanced",vlookup(AK884&amp;" provisioned space",'SKU Pricing'!A:B,Assumptions!$B$2,0)*Z884+vlookup(AK884&amp;" provisioned IOPS",'SKU Pricing'!A:B,Assumptions!$B$2,0)*AL884*730+vlookup(AK884&amp;" provisioned throughput",'SKU Pricing'!A:B,Assumptions!$B$2,0)*AM884*730,vlookup(AK884,'SKU Pricing'!A:B,Assumptions!$B$2,0)*Z884))</f>
        <v>0</v>
      </c>
      <c r="AO884" s="70">
        <f t="shared" si="15"/>
        <v>0</v>
      </c>
      <c r="AP884" s="71">
        <f t="shared" si="16"/>
        <v>0</v>
      </c>
      <c r="AQ884" s="70">
        <f>ifna(vlookup(AP884,'SKU Pricing'!A:B,Assumptions!$B$2,0)*AE884,0)</f>
        <v>0</v>
      </c>
      <c r="AR884" s="72">
        <v>0.0</v>
      </c>
    </row>
    <row r="885">
      <c r="A885" s="61" t="s">
        <v>1026</v>
      </c>
      <c r="B885" s="62" t="str">
        <f>ifna(if(vlookup(A885,vOS!A:B,2,0)="","Unknown",vlookup(A885,vOS!A:B,2,0)),"Unknown")</f>
        <v>Debian GNU/Linux 11 (64-bit)</v>
      </c>
      <c r="C885" s="62">
        <f>vlookup(B885,'OS Study'!A:D,2,0)</f>
        <v>0</v>
      </c>
      <c r="D885" s="62" t="str">
        <f>vlookup(B885,'OS Study'!A:D,3,0)</f>
        <v>Linux</v>
      </c>
      <c r="E885" s="62" t="str">
        <f>vlookup(B885,'OS Study'!A:D,4,0)</f>
        <v>Debian</v>
      </c>
      <c r="F885" s="63" t="str">
        <f>vlookup(B885,'OS Study'!A:E,5,0)</f>
        <v>11</v>
      </c>
      <c r="G885" s="62">
        <f>IF(vlookup(A885,'RVtools V2.1'!A:J,4,0)="non",0,1)</f>
        <v>1</v>
      </c>
      <c r="H885" s="62">
        <f>if(vlookup(A885,'RVtools V2.1'!A:K,11,0)="kube",1,0)</f>
        <v>0</v>
      </c>
      <c r="I885" s="62">
        <f t="shared" si="5"/>
        <v>0</v>
      </c>
      <c r="J885" s="62">
        <f>ifna(vlookup(A885,'Infra Study'!A:Q,17,0),0)</f>
        <v>0</v>
      </c>
      <c r="K885" s="64">
        <f>IFERROR(__xludf.DUMMYFUNCTION("N(REGEXMATCH(VLOOKUP(A885, 'RVtools V2.1'!A:H, 8, 0), ""^Serveur de fichiers""))"),0.0)</f>
        <v>0</v>
      </c>
      <c r="L885" s="64">
        <f t="shared" si="6"/>
        <v>0</v>
      </c>
      <c r="M885" s="67" t="str">
        <f>ifna(vlookup(A885,'RVtools V2.1'!A:I,8,0),"N/A")</f>
        <v>KaliSIL -National/Master</v>
      </c>
      <c r="N885" s="64">
        <f>IFERROR(__xludf.DUMMYFUNCTION("IF(REGEXMATCH(M885, ""(?i)"" &amp; JOIN(""|"", SPLIT(""kalisil"", "" ""))), 1, 0)"),1.0)</f>
        <v>1</v>
      </c>
      <c r="O885" s="64" t="str">
        <f>vlookup(A885,'RVtools V2.1'!A:H,7,0)</f>
        <v>T2</v>
      </c>
      <c r="P885" s="64">
        <f>if(vlookup(A885,'RVtools V2.1'!A:H,5,0)="oui",1,0)</f>
        <v>1</v>
      </c>
      <c r="Q885" s="64">
        <f>ifna(vlookup(A885,vCPU!A:B,2,0),"Unknown")</f>
        <v>4</v>
      </c>
      <c r="R885" s="66">
        <f>ifna(vlookup(A885,vMemory!A:C,3,0),"Unknown")</f>
        <v>16</v>
      </c>
      <c r="S885" s="66">
        <f>ifna(vlookup(A885,vDisk!A:C,3,0),"Unknown")</f>
        <v>142</v>
      </c>
      <c r="T885" s="73" t="s">
        <v>10</v>
      </c>
      <c r="U885" s="67">
        <f t="shared" si="7"/>
        <v>0</v>
      </c>
      <c r="V885" s="68">
        <f>if(T885="Lift &amp; Shift Noprod",if( Y885=0,Assumptions!$B$5, Assumptions!$B$4),if(T885="Lift &amp; Shift Prod",if(AND(N885=1,O885="T1"),Assumptions!$B$6,Assumptions!$B$4),0))</f>
        <v>0</v>
      </c>
      <c r="W885" s="62">
        <f>if(V885&lt;&gt;0,if(Q885="Unknown", Assumptions!$B$42,If(Q885&gt;1,Q885,2)),0)</f>
        <v>0</v>
      </c>
      <c r="X885" s="69">
        <f>if(V885&lt;&gt;0,if(R885="Unknown", Assumptions!$B$43,R885),0)</f>
        <v>0</v>
      </c>
      <c r="Y885" s="68">
        <f t="shared" si="8"/>
        <v>0</v>
      </c>
      <c r="Z885" s="68">
        <f>if(V885&lt;&gt;0,if(  S885="Unknown", Assumptions!$B$44,S885),0)</f>
        <v>0</v>
      </c>
      <c r="AA885" s="68">
        <f>if(V885 ="N2",ifna(vlookup(W885&amp;"-"&amp;X885,'Ref. VM'!A:B,2,0),"Custom"),if(V885 ="E2" , ifna(vlookup(W885&amp;"-"&amp;X885,'Ref. VM'!D:E,2,0),"Custom"),if(V885="N2D",ifna(vlookup(W885&amp;"-"&amp;X885,'Ref. VM'!G:H,2,0),"Custom"),if(V885="N4",ifna(vlookup(W885&amp;"-"&amp;X885,'Ref. VM'!J:K,2,0),"Custom"),0))))</f>
        <v>0</v>
      </c>
      <c r="AB885" s="67">
        <f t="shared" si="9"/>
        <v>0</v>
      </c>
      <c r="AC885" s="67">
        <f t="shared" si="10"/>
        <v>0</v>
      </c>
      <c r="AD885" s="67">
        <f t="shared" si="11"/>
        <v>0</v>
      </c>
      <c r="AE885" s="69">
        <f>if(T885="Lift &amp; Shift Prod",730,if(T885="Lift &amp; Shift Noprod",Assumptions!$B$3,0))</f>
        <v>0</v>
      </c>
      <c r="AF885" s="70">
        <f>if( U885=0,0,if(Y885=0, ((vlookup(AB885,'SKU Pricing'!A:B,Assumptions!$B$2,0)*W885)+(vlookup(AC885,'SKU Pricing'!A:B,Assumptions!$B$2,0)*X885))*AE885,((vlookup(AB885,'SKU Pricing'!A:B,Assumptions!$B$2,0)*W885)+(vlookup(AC885,'SKU Pricing'!A:B,Assumptions!$B$2,0)*(W885*8))+(vlookup(AD885,'SKU Pricing'!A:B,Assumptions!$B$2,0)*(X885-(W885*8))))*AE885))</f>
        <v>0</v>
      </c>
      <c r="AG885" s="67">
        <f t="shared" si="12"/>
        <v>0</v>
      </c>
      <c r="AH885" s="70">
        <f>ifna(vlookup(AG885,'SKU Pricing'!A:B,Assumptions!$B$2,0)*W885*AE885,0)</f>
        <v>0</v>
      </c>
      <c r="AI885" s="62" t="str">
        <f t="shared" si="13"/>
        <v/>
      </c>
      <c r="AJ885" s="62" t="str">
        <f>if(V885&lt;&gt;0, if(T885="Lift &amp; Shift Noprod",Assumptions!$B$9,if(V885=Assumptions!$B$6,Assumptions!$B$10,if(P885=1,Assumptions!$B$8,Assumptions!$B$7))),"")</f>
        <v/>
      </c>
      <c r="AK885" s="69">
        <f t="shared" si="14"/>
        <v>0</v>
      </c>
      <c r="AL885" s="69">
        <f>if(AJ885="Hyperdisk Balanced",Assumptions!$B$11,0)</f>
        <v>0</v>
      </c>
      <c r="AM885" s="69">
        <f>if(AJ885="Hyperdisk Balanced",Assumptions!$B$12,0)</f>
        <v>0</v>
      </c>
      <c r="AN885" s="70">
        <f>if(AK885=0,0,if(AJ885="Hyperdisk Balanced",vlookup(AK885&amp;" provisioned space",'SKU Pricing'!A:B,Assumptions!$B$2,0)*Z885+vlookup(AK885&amp;" provisioned IOPS",'SKU Pricing'!A:B,Assumptions!$B$2,0)*AL885*730+vlookup(AK885&amp;" provisioned throughput",'SKU Pricing'!A:B,Assumptions!$B$2,0)*AM885*730,vlookup(AK885,'SKU Pricing'!A:B,Assumptions!$B$2,0)*Z885))</f>
        <v>0</v>
      </c>
      <c r="AO885" s="70">
        <f t="shared" si="15"/>
        <v>0</v>
      </c>
      <c r="AP885" s="71">
        <f t="shared" si="16"/>
        <v>0</v>
      </c>
      <c r="AQ885" s="70">
        <f>ifna(vlookup(AP885,'SKU Pricing'!A:B,Assumptions!$B$2,0)*AE885,0)</f>
        <v>0</v>
      </c>
      <c r="AR885" s="72">
        <v>0.0</v>
      </c>
    </row>
    <row r="886">
      <c r="A886" s="61" t="s">
        <v>1027</v>
      </c>
      <c r="B886" s="62" t="str">
        <f>ifna(if(vlookup(A886,vOS!A:B,2,0)="","Unknown",vlookup(A886,vOS!A:B,2,0)),"Unknown")</f>
        <v>Debian GNU/Linux 9 (64-bit)</v>
      </c>
      <c r="C886" s="62">
        <f>vlookup(B886,'OS Study'!A:D,2,0)</f>
        <v>0</v>
      </c>
      <c r="D886" s="62" t="str">
        <f>vlookup(B886,'OS Study'!A:D,3,0)</f>
        <v>Linux</v>
      </c>
      <c r="E886" s="62" t="str">
        <f>vlookup(B886,'OS Study'!A:D,4,0)</f>
        <v>Debian</v>
      </c>
      <c r="F886" s="63" t="str">
        <f>vlookup(B886,'OS Study'!A:E,5,0)</f>
        <v>9</v>
      </c>
      <c r="G886" s="62">
        <f>IF(vlookup(A886,'RVtools V2.1'!A:J,4,0)="non",0,1)</f>
        <v>1</v>
      </c>
      <c r="H886" s="62">
        <f>if(vlookup(A886,'RVtools V2.1'!A:K,11,0)="kube",1,0)</f>
        <v>0</v>
      </c>
      <c r="I886" s="62">
        <f t="shared" si="5"/>
        <v>0</v>
      </c>
      <c r="J886" s="62">
        <f>ifna(vlookup(A886,'Infra Study'!A:Q,17,0),0)</f>
        <v>0</v>
      </c>
      <c r="K886" s="64">
        <f>IFERROR(__xludf.DUMMYFUNCTION("N(REGEXMATCH(VLOOKUP(A886, 'RVtools V2.1'!A:H, 8, 0), ""^Serveur de fichiers""))"),0.0)</f>
        <v>0</v>
      </c>
      <c r="L886" s="64">
        <f t="shared" si="6"/>
        <v>0</v>
      </c>
      <c r="M886" s="67" t="str">
        <f>ifna(vlookup(A886,'RVtools V2.1'!A:I,8,0),"N/A")</f>
        <v>KaliSIL -National/MetaKalisil</v>
      </c>
      <c r="N886" s="64">
        <f>IFERROR(__xludf.DUMMYFUNCTION("IF(REGEXMATCH(M886, ""(?i)"" &amp; JOIN(""|"", SPLIT(""kalisil"", "" ""))), 1, 0)"),1.0)</f>
        <v>1</v>
      </c>
      <c r="O886" s="64" t="str">
        <f>vlookup(A886,'RVtools V2.1'!A:H,7,0)</f>
        <v>T1</v>
      </c>
      <c r="P886" s="64">
        <f>if(vlookup(A886,'RVtools V2.1'!A:H,5,0)="oui",1,0)</f>
        <v>1</v>
      </c>
      <c r="Q886" s="64">
        <f>ifna(vlookup(A886,vCPU!A:B,2,0),"Unknown")</f>
        <v>8</v>
      </c>
      <c r="R886" s="66">
        <f>ifna(vlookup(A886,vMemory!A:C,3,0),"Unknown")</f>
        <v>16</v>
      </c>
      <c r="S886" s="66">
        <f>ifna(vlookup(A886,vDisk!A:C,3,0),"Unknown")</f>
        <v>13</v>
      </c>
      <c r="T886" s="73" t="s">
        <v>10</v>
      </c>
      <c r="U886" s="67">
        <f t="shared" si="7"/>
        <v>0</v>
      </c>
      <c r="V886" s="68">
        <f>if(T886="Lift &amp; Shift Noprod",if( Y886=0,Assumptions!$B$5, Assumptions!$B$4),if(T886="Lift &amp; Shift Prod",if(AND(N886=1,O886="T1"),Assumptions!$B$6,Assumptions!$B$4),0))</f>
        <v>0</v>
      </c>
      <c r="W886" s="62">
        <f>if(V886&lt;&gt;0,if(Q886="Unknown", Assumptions!$B$42,If(Q886&gt;1,Q886,2)),0)</f>
        <v>0</v>
      </c>
      <c r="X886" s="69">
        <f>if(V886&lt;&gt;0,if(R886="Unknown", Assumptions!$B$43,R886),0)</f>
        <v>0</v>
      </c>
      <c r="Y886" s="68">
        <f t="shared" si="8"/>
        <v>0</v>
      </c>
      <c r="Z886" s="68">
        <f>if(V886&lt;&gt;0,if(  S886="Unknown", Assumptions!$B$44,S886),0)</f>
        <v>0</v>
      </c>
      <c r="AA886" s="68">
        <f>if(V886 ="N2",ifna(vlookup(W886&amp;"-"&amp;X886,'Ref. VM'!A:B,2,0),"Custom"),if(V886 ="E2" , ifna(vlookup(W886&amp;"-"&amp;X886,'Ref. VM'!D:E,2,0),"Custom"),if(V886="N2D",ifna(vlookup(W886&amp;"-"&amp;X886,'Ref. VM'!G:H,2,0),"Custom"),if(V886="N4",ifna(vlookup(W886&amp;"-"&amp;X886,'Ref. VM'!J:K,2,0),"Custom"),0))))</f>
        <v>0</v>
      </c>
      <c r="AB886" s="67">
        <f t="shared" si="9"/>
        <v>0</v>
      </c>
      <c r="AC886" s="67">
        <f t="shared" si="10"/>
        <v>0</v>
      </c>
      <c r="AD886" s="67">
        <f t="shared" si="11"/>
        <v>0</v>
      </c>
      <c r="AE886" s="69">
        <f>if(T886="Lift &amp; Shift Prod",730,if(T886="Lift &amp; Shift Noprod",Assumptions!$B$3,0))</f>
        <v>0</v>
      </c>
      <c r="AF886" s="70">
        <f>if( U886=0,0,if(Y886=0, ((vlookup(AB886,'SKU Pricing'!A:B,Assumptions!$B$2,0)*W886)+(vlookup(AC886,'SKU Pricing'!A:B,Assumptions!$B$2,0)*X886))*AE886,((vlookup(AB886,'SKU Pricing'!A:B,Assumptions!$B$2,0)*W886)+(vlookup(AC886,'SKU Pricing'!A:B,Assumptions!$B$2,0)*(W886*8))+(vlookup(AD886,'SKU Pricing'!A:B,Assumptions!$B$2,0)*(X886-(W886*8))))*AE886))</f>
        <v>0</v>
      </c>
      <c r="AG886" s="67">
        <f t="shared" si="12"/>
        <v>0</v>
      </c>
      <c r="AH886" s="70">
        <f>ifna(vlookup(AG886,'SKU Pricing'!A:B,Assumptions!$B$2,0)*W886*AE886,0)</f>
        <v>0</v>
      </c>
      <c r="AI886" s="62" t="str">
        <f t="shared" si="13"/>
        <v/>
      </c>
      <c r="AJ886" s="62" t="str">
        <f>if(V886&lt;&gt;0, if(T886="Lift &amp; Shift Noprod",Assumptions!$B$9,if(V886=Assumptions!$B$6,Assumptions!$B$10,if(P886=1,Assumptions!$B$8,Assumptions!$B$7))),"")</f>
        <v/>
      </c>
      <c r="AK886" s="69">
        <f t="shared" si="14"/>
        <v>0</v>
      </c>
      <c r="AL886" s="69">
        <f>if(AJ886="Hyperdisk Balanced",Assumptions!$B$11,0)</f>
        <v>0</v>
      </c>
      <c r="AM886" s="69">
        <f>if(AJ886="Hyperdisk Balanced",Assumptions!$B$12,0)</f>
        <v>0</v>
      </c>
      <c r="AN886" s="70">
        <f>if(AK886=0,0,if(AJ886="Hyperdisk Balanced",vlookup(AK886&amp;" provisioned space",'SKU Pricing'!A:B,Assumptions!$B$2,0)*Z886+vlookup(AK886&amp;" provisioned IOPS",'SKU Pricing'!A:B,Assumptions!$B$2,0)*AL886*730+vlookup(AK886&amp;" provisioned throughput",'SKU Pricing'!A:B,Assumptions!$B$2,0)*AM886*730,vlookup(AK886,'SKU Pricing'!A:B,Assumptions!$B$2,0)*Z886))</f>
        <v>0</v>
      </c>
      <c r="AO886" s="70">
        <f t="shared" si="15"/>
        <v>0</v>
      </c>
      <c r="AP886" s="71">
        <f t="shared" si="16"/>
        <v>0</v>
      </c>
      <c r="AQ886" s="70">
        <f>ifna(vlookup(AP886,'SKU Pricing'!A:B,Assumptions!$B$2,0)*AE886,0)</f>
        <v>0</v>
      </c>
      <c r="AR886" s="72">
        <v>0.0</v>
      </c>
    </row>
    <row r="887">
      <c r="A887" s="61" t="s">
        <v>1028</v>
      </c>
      <c r="B887" s="62" t="str">
        <f>ifna(if(vlookup(A887,vOS!A:B,2,0)="","Unknown",vlookup(A887,vOS!A:B,2,0)),"Unknown")</f>
        <v>Debian GNU/Linux 10 (64-bit)</v>
      </c>
      <c r="C887" s="62">
        <f>vlookup(B887,'OS Study'!A:D,2,0)</f>
        <v>0</v>
      </c>
      <c r="D887" s="62" t="str">
        <f>vlookup(B887,'OS Study'!A:D,3,0)</f>
        <v>Linux</v>
      </c>
      <c r="E887" s="62" t="str">
        <f>vlookup(B887,'OS Study'!A:D,4,0)</f>
        <v>Debian</v>
      </c>
      <c r="F887" s="63" t="str">
        <f>vlookup(B887,'OS Study'!A:E,5,0)</f>
        <v>10</v>
      </c>
      <c r="G887" s="62">
        <f>IF(vlookup(A887,'RVtools V2.1'!A:J,4,0)="non",0,1)</f>
        <v>1</v>
      </c>
      <c r="H887" s="62">
        <f>if(vlookup(A887,'RVtools V2.1'!A:K,11,0)="kube",1,0)</f>
        <v>0</v>
      </c>
      <c r="I887" s="62">
        <f t="shared" si="5"/>
        <v>0</v>
      </c>
      <c r="J887" s="62">
        <f>ifna(vlookup(A887,'Infra Study'!A:Q,17,0),0)</f>
        <v>0</v>
      </c>
      <c r="K887" s="64">
        <f>IFERROR(__xludf.DUMMYFUNCTION("N(REGEXMATCH(VLOOKUP(A887, 'RVtools V2.1'!A:H, 8, 0), ""^Serveur de fichiers""))"),0.0)</f>
        <v>0</v>
      </c>
      <c r="L887" s="64">
        <f t="shared" si="6"/>
        <v>0</v>
      </c>
      <c r="M887" s="67" t="str">
        <f>ifna(vlookup(A887,'RVtools V2.1'!A:I,8,0),"N/A")</f>
        <v>KaliSIL -National/MonEspaceBiogroup</v>
      </c>
      <c r="N887" s="64">
        <f>IFERROR(__xludf.DUMMYFUNCTION("IF(REGEXMATCH(M887, ""(?i)"" &amp; JOIN(""|"", SPLIT(""kalisil"", "" ""))), 1, 0)"),1.0)</f>
        <v>1</v>
      </c>
      <c r="O887" s="64" t="str">
        <f>vlookup(A887,'RVtools V2.1'!A:H,7,0)</f>
        <v>T3</v>
      </c>
      <c r="P887" s="64">
        <f>if(vlookup(A887,'RVtools V2.1'!A:H,5,0)="oui",1,0)</f>
        <v>1</v>
      </c>
      <c r="Q887" s="64">
        <f>ifna(vlookup(A887,vCPU!A:B,2,0),"Unknown")</f>
        <v>2</v>
      </c>
      <c r="R887" s="66">
        <f>ifna(vlookup(A887,vMemory!A:C,3,0),"Unknown")</f>
        <v>4</v>
      </c>
      <c r="S887" s="66">
        <f>ifna(vlookup(A887,vDisk!A:C,3,0),"Unknown")</f>
        <v>8</v>
      </c>
      <c r="T887" s="73" t="s">
        <v>10</v>
      </c>
      <c r="U887" s="67">
        <f t="shared" si="7"/>
        <v>0</v>
      </c>
      <c r="V887" s="68">
        <f>if(T887="Lift &amp; Shift Noprod",if( Y887=0,Assumptions!$B$5, Assumptions!$B$4),if(T887="Lift &amp; Shift Prod",if(AND(N887=1,O887="T1"),Assumptions!$B$6,Assumptions!$B$4),0))</f>
        <v>0</v>
      </c>
      <c r="W887" s="62">
        <f>if(V887&lt;&gt;0,if(Q887="Unknown", Assumptions!$B$42,If(Q887&gt;1,Q887,2)),0)</f>
        <v>0</v>
      </c>
      <c r="X887" s="69">
        <f>if(V887&lt;&gt;0,if(R887="Unknown", Assumptions!$B$43,R887),0)</f>
        <v>0</v>
      </c>
      <c r="Y887" s="68">
        <f t="shared" si="8"/>
        <v>0</v>
      </c>
      <c r="Z887" s="68">
        <f>if(V887&lt;&gt;0,if(  S887="Unknown", Assumptions!$B$44,S887),0)</f>
        <v>0</v>
      </c>
      <c r="AA887" s="68">
        <f>if(V887 ="N2",ifna(vlookup(W887&amp;"-"&amp;X887,'Ref. VM'!A:B,2,0),"Custom"),if(V887 ="E2" , ifna(vlookup(W887&amp;"-"&amp;X887,'Ref. VM'!D:E,2,0),"Custom"),if(V887="N2D",ifna(vlookup(W887&amp;"-"&amp;X887,'Ref. VM'!G:H,2,0),"Custom"),if(V887="N4",ifna(vlookup(W887&amp;"-"&amp;X887,'Ref. VM'!J:K,2,0),"Custom"),0))))</f>
        <v>0</v>
      </c>
      <c r="AB887" s="67">
        <f t="shared" si="9"/>
        <v>0</v>
      </c>
      <c r="AC887" s="67">
        <f t="shared" si="10"/>
        <v>0</v>
      </c>
      <c r="AD887" s="67">
        <f t="shared" si="11"/>
        <v>0</v>
      </c>
      <c r="AE887" s="69">
        <f>if(T887="Lift &amp; Shift Prod",730,if(T887="Lift &amp; Shift Noprod",Assumptions!$B$3,0))</f>
        <v>0</v>
      </c>
      <c r="AF887" s="70">
        <f>if( U887=0,0,if(Y887=0, ((vlookup(AB887,'SKU Pricing'!A:B,Assumptions!$B$2,0)*W887)+(vlookup(AC887,'SKU Pricing'!A:B,Assumptions!$B$2,0)*X887))*AE887,((vlookup(AB887,'SKU Pricing'!A:B,Assumptions!$B$2,0)*W887)+(vlookup(AC887,'SKU Pricing'!A:B,Assumptions!$B$2,0)*(W887*8))+(vlookup(AD887,'SKU Pricing'!A:B,Assumptions!$B$2,0)*(X887-(W887*8))))*AE887))</f>
        <v>0</v>
      </c>
      <c r="AG887" s="67">
        <f t="shared" si="12"/>
        <v>0</v>
      </c>
      <c r="AH887" s="70">
        <f>ifna(vlookup(AG887,'SKU Pricing'!A:B,Assumptions!$B$2,0)*W887*AE887,0)</f>
        <v>0</v>
      </c>
      <c r="AI887" s="62" t="str">
        <f t="shared" si="13"/>
        <v/>
      </c>
      <c r="AJ887" s="62" t="str">
        <f>if(V887&lt;&gt;0, if(T887="Lift &amp; Shift Noprod",Assumptions!$B$9,if(V887=Assumptions!$B$6,Assumptions!$B$10,if(P887=1,Assumptions!$B$8,Assumptions!$B$7))),"")</f>
        <v/>
      </c>
      <c r="AK887" s="69">
        <f t="shared" si="14"/>
        <v>0</v>
      </c>
      <c r="AL887" s="69">
        <f>if(AJ887="Hyperdisk Balanced",Assumptions!$B$11,0)</f>
        <v>0</v>
      </c>
      <c r="AM887" s="69">
        <f>if(AJ887="Hyperdisk Balanced",Assumptions!$B$12,0)</f>
        <v>0</v>
      </c>
      <c r="AN887" s="70">
        <f>if(AK887=0,0,if(AJ887="Hyperdisk Balanced",vlookup(AK887&amp;" provisioned space",'SKU Pricing'!A:B,Assumptions!$B$2,0)*Z887+vlookup(AK887&amp;" provisioned IOPS",'SKU Pricing'!A:B,Assumptions!$B$2,0)*AL887*730+vlookup(AK887&amp;" provisioned throughput",'SKU Pricing'!A:B,Assumptions!$B$2,0)*AM887*730,vlookup(AK887,'SKU Pricing'!A:B,Assumptions!$B$2,0)*Z887))</f>
        <v>0</v>
      </c>
      <c r="AO887" s="70">
        <f t="shared" si="15"/>
        <v>0</v>
      </c>
      <c r="AP887" s="71">
        <f t="shared" si="16"/>
        <v>0</v>
      </c>
      <c r="AQ887" s="70">
        <f>ifna(vlookup(AP887,'SKU Pricing'!A:B,Assumptions!$B$2,0)*AE887,0)</f>
        <v>0</v>
      </c>
      <c r="AR887" s="72">
        <v>0.0</v>
      </c>
    </row>
    <row r="888">
      <c r="A888" s="61" t="s">
        <v>1029</v>
      </c>
      <c r="B888" s="62" t="str">
        <f>ifna(if(vlookup(A888,vOS!A:B,2,0)="","Unknown",vlookup(A888,vOS!A:B,2,0)),"Unknown")</f>
        <v>Debian GNU/Linux 10 (64-bit)</v>
      </c>
      <c r="C888" s="62">
        <f>vlookup(B888,'OS Study'!A:D,2,0)</f>
        <v>0</v>
      </c>
      <c r="D888" s="62" t="str">
        <f>vlookup(B888,'OS Study'!A:D,3,0)</f>
        <v>Linux</v>
      </c>
      <c r="E888" s="62" t="str">
        <f>vlookup(B888,'OS Study'!A:D,4,0)</f>
        <v>Debian</v>
      </c>
      <c r="F888" s="63" t="str">
        <f>vlookup(B888,'OS Study'!A:E,5,0)</f>
        <v>10</v>
      </c>
      <c r="G888" s="62">
        <f>IF(vlookup(A888,'RVtools V2.1'!A:J,4,0)="non",0,1)</f>
        <v>1</v>
      </c>
      <c r="H888" s="62">
        <f>if(vlookup(A888,'RVtools V2.1'!A:K,11,0)="kube",1,0)</f>
        <v>0</v>
      </c>
      <c r="I888" s="62">
        <f t="shared" si="5"/>
        <v>0</v>
      </c>
      <c r="J888" s="62">
        <f>ifna(vlookup(A888,'Infra Study'!A:Q,17,0),0)</f>
        <v>0</v>
      </c>
      <c r="K888" s="64">
        <f>IFERROR(__xludf.DUMMYFUNCTION("N(REGEXMATCH(VLOOKUP(A888, 'RVtools V2.1'!A:H, 8, 0), ""^Serveur de fichiers""))"),0.0)</f>
        <v>0</v>
      </c>
      <c r="L888" s="64">
        <f t="shared" si="6"/>
        <v>0</v>
      </c>
      <c r="M888" s="67" t="str">
        <f>ifna(vlookup(A888,'RVtools V2.1'!A:I,8,0),"N/A")</f>
        <v>KaliSIL -National/MonEspaceBiogroup</v>
      </c>
      <c r="N888" s="64">
        <f>IFERROR(__xludf.DUMMYFUNCTION("IF(REGEXMATCH(M888, ""(?i)"" &amp; JOIN(""|"", SPLIT(""kalisil"", "" ""))), 1, 0)"),1.0)</f>
        <v>1</v>
      </c>
      <c r="O888" s="64" t="str">
        <f>vlookup(A888,'RVtools V2.1'!A:H,7,0)</f>
        <v>T3</v>
      </c>
      <c r="P888" s="64">
        <f>if(vlookup(A888,'RVtools V2.1'!A:H,5,0)="oui",1,0)</f>
        <v>1</v>
      </c>
      <c r="Q888" s="64">
        <f>ifna(vlookup(A888,vCPU!A:B,2,0),"Unknown")</f>
        <v>2</v>
      </c>
      <c r="R888" s="66">
        <f>ifna(vlookup(A888,vMemory!A:C,3,0),"Unknown")</f>
        <v>8</v>
      </c>
      <c r="S888" s="66">
        <f>ifna(vlookup(A888,vDisk!A:C,3,0),"Unknown")</f>
        <v>13</v>
      </c>
      <c r="T888" s="73" t="s">
        <v>10</v>
      </c>
      <c r="U888" s="67">
        <f t="shared" si="7"/>
        <v>0</v>
      </c>
      <c r="V888" s="68">
        <f>if(T888="Lift &amp; Shift Noprod",if( Y888=0,Assumptions!$B$5, Assumptions!$B$4),if(T888="Lift &amp; Shift Prod",if(AND(N888=1,O888="T1"),Assumptions!$B$6,Assumptions!$B$4),0))</f>
        <v>0</v>
      </c>
      <c r="W888" s="62">
        <f>if(V888&lt;&gt;0,if(Q888="Unknown", Assumptions!$B$42,If(Q888&gt;1,Q888,2)),0)</f>
        <v>0</v>
      </c>
      <c r="X888" s="69">
        <f>if(V888&lt;&gt;0,if(R888="Unknown", Assumptions!$B$43,R888),0)</f>
        <v>0</v>
      </c>
      <c r="Y888" s="68">
        <f t="shared" si="8"/>
        <v>0</v>
      </c>
      <c r="Z888" s="68">
        <f>if(V888&lt;&gt;0,if(  S888="Unknown", Assumptions!$B$44,S888),0)</f>
        <v>0</v>
      </c>
      <c r="AA888" s="68">
        <f>if(V888 ="N2",ifna(vlookup(W888&amp;"-"&amp;X888,'Ref. VM'!A:B,2,0),"Custom"),if(V888 ="E2" , ifna(vlookup(W888&amp;"-"&amp;X888,'Ref. VM'!D:E,2,0),"Custom"),if(V888="N2D",ifna(vlookup(W888&amp;"-"&amp;X888,'Ref. VM'!G:H,2,0),"Custom"),if(V888="N4",ifna(vlookup(W888&amp;"-"&amp;X888,'Ref. VM'!J:K,2,0),"Custom"),0))))</f>
        <v>0</v>
      </c>
      <c r="AB888" s="67">
        <f t="shared" si="9"/>
        <v>0</v>
      </c>
      <c r="AC888" s="67">
        <f t="shared" si="10"/>
        <v>0</v>
      </c>
      <c r="AD888" s="67">
        <f t="shared" si="11"/>
        <v>0</v>
      </c>
      <c r="AE888" s="69">
        <f>if(T888="Lift &amp; Shift Prod",730,if(T888="Lift &amp; Shift Noprod",Assumptions!$B$3,0))</f>
        <v>0</v>
      </c>
      <c r="AF888" s="70">
        <f>if( U888=0,0,if(Y888=0, ((vlookup(AB888,'SKU Pricing'!A:B,Assumptions!$B$2,0)*W888)+(vlookup(AC888,'SKU Pricing'!A:B,Assumptions!$B$2,0)*X888))*AE888,((vlookup(AB888,'SKU Pricing'!A:B,Assumptions!$B$2,0)*W888)+(vlookup(AC888,'SKU Pricing'!A:B,Assumptions!$B$2,0)*(W888*8))+(vlookup(AD888,'SKU Pricing'!A:B,Assumptions!$B$2,0)*(X888-(W888*8))))*AE888))</f>
        <v>0</v>
      </c>
      <c r="AG888" s="67">
        <f t="shared" si="12"/>
        <v>0</v>
      </c>
      <c r="AH888" s="70">
        <f>ifna(vlookup(AG888,'SKU Pricing'!A:B,Assumptions!$B$2,0)*W888*AE888,0)</f>
        <v>0</v>
      </c>
      <c r="AI888" s="62" t="str">
        <f t="shared" si="13"/>
        <v/>
      </c>
      <c r="AJ888" s="62" t="str">
        <f>if(V888&lt;&gt;0, if(T888="Lift &amp; Shift Noprod",Assumptions!$B$9,if(V888=Assumptions!$B$6,Assumptions!$B$10,if(P888=1,Assumptions!$B$8,Assumptions!$B$7))),"")</f>
        <v/>
      </c>
      <c r="AK888" s="69">
        <f t="shared" si="14"/>
        <v>0</v>
      </c>
      <c r="AL888" s="69">
        <f>if(AJ888="Hyperdisk Balanced",Assumptions!$B$11,0)</f>
        <v>0</v>
      </c>
      <c r="AM888" s="69">
        <f>if(AJ888="Hyperdisk Balanced",Assumptions!$B$12,0)</f>
        <v>0</v>
      </c>
      <c r="AN888" s="70">
        <f>if(AK888=0,0,if(AJ888="Hyperdisk Balanced",vlookup(AK888&amp;" provisioned space",'SKU Pricing'!A:B,Assumptions!$B$2,0)*Z888+vlookup(AK888&amp;" provisioned IOPS",'SKU Pricing'!A:B,Assumptions!$B$2,0)*AL888*730+vlookup(AK888&amp;" provisioned throughput",'SKU Pricing'!A:B,Assumptions!$B$2,0)*AM888*730,vlookup(AK888,'SKU Pricing'!A:B,Assumptions!$B$2,0)*Z888))</f>
        <v>0</v>
      </c>
      <c r="AO888" s="70">
        <f t="shared" si="15"/>
        <v>0</v>
      </c>
      <c r="AP888" s="71">
        <f t="shared" si="16"/>
        <v>0</v>
      </c>
      <c r="AQ888" s="70">
        <f>ifna(vlookup(AP888,'SKU Pricing'!A:B,Assumptions!$B$2,0)*AE888,0)</f>
        <v>0</v>
      </c>
      <c r="AR888" s="72">
        <v>0.0</v>
      </c>
    </row>
    <row r="889">
      <c r="A889" s="61" t="s">
        <v>1030</v>
      </c>
      <c r="B889" s="62" t="str">
        <f>ifna(if(vlookup(A889,vOS!A:B,2,0)="","Unknown",vlookup(A889,vOS!A:B,2,0)),"Unknown")</f>
        <v>Debian GNU/Linux 12 (64-bit)</v>
      </c>
      <c r="C889" s="62">
        <f>vlookup(B889,'OS Study'!A:D,2,0)</f>
        <v>0</v>
      </c>
      <c r="D889" s="62" t="str">
        <f>vlookup(B889,'OS Study'!A:D,3,0)</f>
        <v>Linux</v>
      </c>
      <c r="E889" s="62" t="str">
        <f>vlookup(B889,'OS Study'!A:D,4,0)</f>
        <v>Debian</v>
      </c>
      <c r="F889" s="63" t="str">
        <f>vlookup(B889,'OS Study'!A:E,5,0)</f>
        <v>12</v>
      </c>
      <c r="G889" s="62">
        <f>IF(vlookup(A889,'RVtools V2.1'!A:J,4,0)="non",0,1)</f>
        <v>1</v>
      </c>
      <c r="H889" s="62">
        <f>if(vlookup(A889,'RVtools V2.1'!A:K,11,0)="kube",1,0)</f>
        <v>0</v>
      </c>
      <c r="I889" s="62">
        <f t="shared" si="5"/>
        <v>0</v>
      </c>
      <c r="J889" s="62">
        <f>ifna(vlookup(A889,'Infra Study'!A:Q,17,0),0)</f>
        <v>0</v>
      </c>
      <c r="K889" s="64">
        <f>IFERROR(__xludf.DUMMYFUNCTION("N(REGEXMATCH(VLOOKUP(A889, 'RVtools V2.1'!A:H, 8, 0), ""^Serveur de fichiers""))"),0.0)</f>
        <v>0</v>
      </c>
      <c r="L889" s="64">
        <f t="shared" si="6"/>
        <v>0</v>
      </c>
      <c r="M889" s="67" t="str">
        <f>ifna(vlookup(A889,'RVtools V2.1'!A:I,8,0),"N/A")</f>
        <v>KaliSIL -National/OneKalilab - Prod</v>
      </c>
      <c r="N889" s="64">
        <f>IFERROR(__xludf.DUMMYFUNCTION("IF(REGEXMATCH(M889, ""(?i)"" &amp; JOIN(""|"", SPLIT(""kalisil"", "" ""))), 1, 0)"),1.0)</f>
        <v>1</v>
      </c>
      <c r="O889" s="64" t="str">
        <f>vlookup(A889,'RVtools V2.1'!A:H,7,0)</f>
        <v>T2</v>
      </c>
      <c r="P889" s="64">
        <f>if(vlookup(A889,'RVtools V2.1'!A:H,5,0)="oui",1,0)</f>
        <v>1</v>
      </c>
      <c r="Q889" s="64">
        <f>ifna(vlookup(A889,vCPU!A:B,2,0),"Unknown")</f>
        <v>8</v>
      </c>
      <c r="R889" s="66">
        <f>ifna(vlookup(A889,vMemory!A:C,3,0),"Unknown")</f>
        <v>128</v>
      </c>
      <c r="S889" s="66">
        <f>ifna(vlookup(A889,vDisk!A:C,3,0),"Unknown")</f>
        <v>754</v>
      </c>
      <c r="T889" s="73" t="s">
        <v>10</v>
      </c>
      <c r="U889" s="67">
        <f t="shared" si="7"/>
        <v>0</v>
      </c>
      <c r="V889" s="68">
        <f>if(T889="Lift &amp; Shift Noprod",if( Y889=0,Assumptions!$B$5, Assumptions!$B$4),if(T889="Lift &amp; Shift Prod",if(AND(N889=1,O889="T1"),Assumptions!$B$6,Assumptions!$B$4),0))</f>
        <v>0</v>
      </c>
      <c r="W889" s="62">
        <f>if(V889&lt;&gt;0,if(Q889="Unknown", Assumptions!$B$42,If(Q889&gt;1,Q889,2)),0)</f>
        <v>0</v>
      </c>
      <c r="X889" s="69">
        <f>if(V889&lt;&gt;0,if(R889="Unknown", Assumptions!$B$43,R889),0)</f>
        <v>0</v>
      </c>
      <c r="Y889" s="68">
        <f t="shared" si="8"/>
        <v>0</v>
      </c>
      <c r="Z889" s="68">
        <f>if(V889&lt;&gt;0,if(  S889="Unknown", Assumptions!$B$44,S889),0)</f>
        <v>0</v>
      </c>
      <c r="AA889" s="68">
        <f>if(V889 ="N2",ifna(vlookup(W889&amp;"-"&amp;X889,'Ref. VM'!A:B,2,0),"Custom"),if(V889 ="E2" , ifna(vlookup(W889&amp;"-"&amp;X889,'Ref. VM'!D:E,2,0),"Custom"),if(V889="N2D",ifna(vlookup(W889&amp;"-"&amp;X889,'Ref. VM'!G:H,2,0),"Custom"),if(V889="N4",ifna(vlookup(W889&amp;"-"&amp;X889,'Ref. VM'!J:K,2,0),"Custom"),0))))</f>
        <v>0</v>
      </c>
      <c r="AB889" s="67">
        <f t="shared" si="9"/>
        <v>0</v>
      </c>
      <c r="AC889" s="67">
        <f t="shared" si="10"/>
        <v>0</v>
      </c>
      <c r="AD889" s="67">
        <f t="shared" si="11"/>
        <v>0</v>
      </c>
      <c r="AE889" s="69">
        <f>if(T889="Lift &amp; Shift Prod",730,if(T889="Lift &amp; Shift Noprod",Assumptions!$B$3,0))</f>
        <v>0</v>
      </c>
      <c r="AF889" s="70">
        <f>if( U889=0,0,if(Y889=0, ((vlookup(AB889,'SKU Pricing'!A:B,Assumptions!$B$2,0)*W889)+(vlookup(AC889,'SKU Pricing'!A:B,Assumptions!$B$2,0)*X889))*AE889,((vlookup(AB889,'SKU Pricing'!A:B,Assumptions!$B$2,0)*W889)+(vlookup(AC889,'SKU Pricing'!A:B,Assumptions!$B$2,0)*(W889*8))+(vlookup(AD889,'SKU Pricing'!A:B,Assumptions!$B$2,0)*(X889-(W889*8))))*AE889))</f>
        <v>0</v>
      </c>
      <c r="AG889" s="67">
        <f t="shared" si="12"/>
        <v>0</v>
      </c>
      <c r="AH889" s="70">
        <f>ifna(vlookup(AG889,'SKU Pricing'!A:B,Assumptions!$B$2,0)*W889*AE889,0)</f>
        <v>0</v>
      </c>
      <c r="AI889" s="62" t="str">
        <f t="shared" si="13"/>
        <v/>
      </c>
      <c r="AJ889" s="62" t="str">
        <f>if(V889&lt;&gt;0, if(T889="Lift &amp; Shift Noprod",Assumptions!$B$9,if(V889=Assumptions!$B$6,Assumptions!$B$10,if(P889=1,Assumptions!$B$8,Assumptions!$B$7))),"")</f>
        <v/>
      </c>
      <c r="AK889" s="69">
        <f t="shared" si="14"/>
        <v>0</v>
      </c>
      <c r="AL889" s="69">
        <f>if(AJ889="Hyperdisk Balanced",Assumptions!$B$11,0)</f>
        <v>0</v>
      </c>
      <c r="AM889" s="69">
        <f>if(AJ889="Hyperdisk Balanced",Assumptions!$B$12,0)</f>
        <v>0</v>
      </c>
      <c r="AN889" s="70">
        <f>if(AK889=0,0,if(AJ889="Hyperdisk Balanced",vlookup(AK889&amp;" provisioned space",'SKU Pricing'!A:B,Assumptions!$B$2,0)*Z889+vlookup(AK889&amp;" provisioned IOPS",'SKU Pricing'!A:B,Assumptions!$B$2,0)*AL889*730+vlookup(AK889&amp;" provisioned throughput",'SKU Pricing'!A:B,Assumptions!$B$2,0)*AM889*730,vlookup(AK889,'SKU Pricing'!A:B,Assumptions!$B$2,0)*Z889))</f>
        <v>0</v>
      </c>
      <c r="AO889" s="70">
        <f t="shared" si="15"/>
        <v>0</v>
      </c>
      <c r="AP889" s="71">
        <f t="shared" si="16"/>
        <v>0</v>
      </c>
      <c r="AQ889" s="70">
        <f>ifna(vlookup(AP889,'SKU Pricing'!A:B,Assumptions!$B$2,0)*AE889,0)</f>
        <v>0</v>
      </c>
      <c r="AR889" s="72">
        <v>0.0</v>
      </c>
    </row>
    <row r="890">
      <c r="A890" s="61" t="s">
        <v>1031</v>
      </c>
      <c r="B890" s="62" t="str">
        <f>ifna(if(vlookup(A890,vOS!A:B,2,0)="","Unknown",vlookup(A890,vOS!A:B,2,0)),"Unknown")</f>
        <v>Debian GNU/Linux 12 (64-bit)</v>
      </c>
      <c r="C890" s="62">
        <f>vlookup(B890,'OS Study'!A:D,2,0)</f>
        <v>0</v>
      </c>
      <c r="D890" s="62" t="str">
        <f>vlookup(B890,'OS Study'!A:D,3,0)</f>
        <v>Linux</v>
      </c>
      <c r="E890" s="62" t="str">
        <f>vlookup(B890,'OS Study'!A:D,4,0)</f>
        <v>Debian</v>
      </c>
      <c r="F890" s="63" t="str">
        <f>vlookup(B890,'OS Study'!A:E,5,0)</f>
        <v>12</v>
      </c>
      <c r="G890" s="62">
        <f>IF(vlookup(A890,'RVtools V2.1'!A:J,4,0)="non",0,1)</f>
        <v>1</v>
      </c>
      <c r="H890" s="62">
        <f>if(vlookup(A890,'RVtools V2.1'!A:K,11,0)="kube",1,0)</f>
        <v>0</v>
      </c>
      <c r="I890" s="62">
        <f t="shared" si="5"/>
        <v>0</v>
      </c>
      <c r="J890" s="62">
        <f>ifna(vlookup(A890,'Infra Study'!A:Q,17,0),0)</f>
        <v>0</v>
      </c>
      <c r="K890" s="64">
        <f>IFERROR(__xludf.DUMMYFUNCTION("N(REGEXMATCH(VLOOKUP(A890, 'RVtools V2.1'!A:H, 8, 0), ""^Serveur de fichiers""))"),0.0)</f>
        <v>0</v>
      </c>
      <c r="L890" s="64">
        <f t="shared" si="6"/>
        <v>0</v>
      </c>
      <c r="M890" s="67" t="str">
        <f>ifna(vlookup(A890,'RVtools V2.1'!A:I,8,0),"N/A")</f>
        <v>KaliSIL -National/OneKalilab - Prod</v>
      </c>
      <c r="N890" s="64">
        <f>IFERROR(__xludf.DUMMYFUNCTION("IF(REGEXMATCH(M890, ""(?i)"" &amp; JOIN(""|"", SPLIT(""kalisil"", "" ""))), 1, 0)"),1.0)</f>
        <v>1</v>
      </c>
      <c r="O890" s="64" t="str">
        <f>vlookup(A890,'RVtools V2.1'!A:H,7,0)</f>
        <v>T2</v>
      </c>
      <c r="P890" s="64">
        <f>if(vlookup(A890,'RVtools V2.1'!A:H,5,0)="oui",1,0)</f>
        <v>1</v>
      </c>
      <c r="Q890" s="64">
        <f>ifna(vlookup(A890,vCPU!A:B,2,0),"Unknown")</f>
        <v>16</v>
      </c>
      <c r="R890" s="66">
        <f>ifna(vlookup(A890,vMemory!A:C,3,0),"Unknown")</f>
        <v>64</v>
      </c>
      <c r="S890" s="66">
        <f>ifna(vlookup(A890,vDisk!A:C,3,0),"Unknown")</f>
        <v>917</v>
      </c>
      <c r="T890" s="73" t="s">
        <v>10</v>
      </c>
      <c r="U890" s="67">
        <f t="shared" si="7"/>
        <v>0</v>
      </c>
      <c r="V890" s="68">
        <f>if(T890="Lift &amp; Shift Noprod",if( Y890=0,Assumptions!$B$5, Assumptions!$B$4),if(T890="Lift &amp; Shift Prod",if(AND(N890=1,O890="T1"),Assumptions!$B$6,Assumptions!$B$4),0))</f>
        <v>0</v>
      </c>
      <c r="W890" s="62">
        <f>if(V890&lt;&gt;0,if(Q890="Unknown", Assumptions!$B$42,If(Q890&gt;1,Q890,2)),0)</f>
        <v>0</v>
      </c>
      <c r="X890" s="69">
        <f>if(V890&lt;&gt;0,if(R890="Unknown", Assumptions!$B$43,R890),0)</f>
        <v>0</v>
      </c>
      <c r="Y890" s="68">
        <f t="shared" si="8"/>
        <v>0</v>
      </c>
      <c r="Z890" s="68">
        <f>if(V890&lt;&gt;0,if(  S890="Unknown", Assumptions!$B$44,S890),0)</f>
        <v>0</v>
      </c>
      <c r="AA890" s="68">
        <f>if(V890 ="N2",ifna(vlookup(W890&amp;"-"&amp;X890,'Ref. VM'!A:B,2,0),"Custom"),if(V890 ="E2" , ifna(vlookup(W890&amp;"-"&amp;X890,'Ref. VM'!D:E,2,0),"Custom"),if(V890="N2D",ifna(vlookup(W890&amp;"-"&amp;X890,'Ref. VM'!G:H,2,0),"Custom"),if(V890="N4",ifna(vlookup(W890&amp;"-"&amp;X890,'Ref. VM'!J:K,2,0),"Custom"),0))))</f>
        <v>0</v>
      </c>
      <c r="AB890" s="67">
        <f t="shared" si="9"/>
        <v>0</v>
      </c>
      <c r="AC890" s="67">
        <f t="shared" si="10"/>
        <v>0</v>
      </c>
      <c r="AD890" s="67">
        <f t="shared" si="11"/>
        <v>0</v>
      </c>
      <c r="AE890" s="69">
        <f>if(T890="Lift &amp; Shift Prod",730,if(T890="Lift &amp; Shift Noprod",Assumptions!$B$3,0))</f>
        <v>0</v>
      </c>
      <c r="AF890" s="70">
        <f>if( U890=0,0,if(Y890=0, ((vlookup(AB890,'SKU Pricing'!A:B,Assumptions!$B$2,0)*W890)+(vlookup(AC890,'SKU Pricing'!A:B,Assumptions!$B$2,0)*X890))*AE890,((vlookup(AB890,'SKU Pricing'!A:B,Assumptions!$B$2,0)*W890)+(vlookup(AC890,'SKU Pricing'!A:B,Assumptions!$B$2,0)*(W890*8))+(vlookup(AD890,'SKU Pricing'!A:B,Assumptions!$B$2,0)*(X890-(W890*8))))*AE890))</f>
        <v>0</v>
      </c>
      <c r="AG890" s="67">
        <f t="shared" si="12"/>
        <v>0</v>
      </c>
      <c r="AH890" s="70">
        <f>ifna(vlookup(AG890,'SKU Pricing'!A:B,Assumptions!$B$2,0)*W890*AE890,0)</f>
        <v>0</v>
      </c>
      <c r="AI890" s="62" t="str">
        <f t="shared" si="13"/>
        <v/>
      </c>
      <c r="AJ890" s="62" t="str">
        <f>if(V890&lt;&gt;0, if(T890="Lift &amp; Shift Noprod",Assumptions!$B$9,if(V890=Assumptions!$B$6,Assumptions!$B$10,if(P890=1,Assumptions!$B$8,Assumptions!$B$7))),"")</f>
        <v/>
      </c>
      <c r="AK890" s="69">
        <f t="shared" si="14"/>
        <v>0</v>
      </c>
      <c r="AL890" s="69">
        <f>if(AJ890="Hyperdisk Balanced",Assumptions!$B$11,0)</f>
        <v>0</v>
      </c>
      <c r="AM890" s="69">
        <f>if(AJ890="Hyperdisk Balanced",Assumptions!$B$12,0)</f>
        <v>0</v>
      </c>
      <c r="AN890" s="70">
        <f>if(AK890=0,0,if(AJ890="Hyperdisk Balanced",vlookup(AK890&amp;" provisioned space",'SKU Pricing'!A:B,Assumptions!$B$2,0)*Z890+vlookup(AK890&amp;" provisioned IOPS",'SKU Pricing'!A:B,Assumptions!$B$2,0)*AL890*730+vlookup(AK890&amp;" provisioned throughput",'SKU Pricing'!A:B,Assumptions!$B$2,0)*AM890*730,vlookup(AK890,'SKU Pricing'!A:B,Assumptions!$B$2,0)*Z890))</f>
        <v>0</v>
      </c>
      <c r="AO890" s="70">
        <f t="shared" si="15"/>
        <v>0</v>
      </c>
      <c r="AP890" s="71">
        <f t="shared" si="16"/>
        <v>0</v>
      </c>
      <c r="AQ890" s="70">
        <f>ifna(vlookup(AP890,'SKU Pricing'!A:B,Assumptions!$B$2,0)*AE890,0)</f>
        <v>0</v>
      </c>
      <c r="AR890" s="72">
        <v>0.0</v>
      </c>
    </row>
    <row r="891">
      <c r="A891" s="61" t="s">
        <v>1032</v>
      </c>
      <c r="B891" s="62" t="str">
        <f>ifna(if(vlookup(A891,vOS!A:B,2,0)="","Unknown",vlookup(A891,vOS!A:B,2,0)),"Unknown")</f>
        <v>Debian GNU/Linux 12 (64-bit)</v>
      </c>
      <c r="C891" s="62">
        <f>vlookup(B891,'OS Study'!A:D,2,0)</f>
        <v>0</v>
      </c>
      <c r="D891" s="62" t="str">
        <f>vlookup(B891,'OS Study'!A:D,3,0)</f>
        <v>Linux</v>
      </c>
      <c r="E891" s="62" t="str">
        <f>vlookup(B891,'OS Study'!A:D,4,0)</f>
        <v>Debian</v>
      </c>
      <c r="F891" s="63" t="str">
        <f>vlookup(B891,'OS Study'!A:E,5,0)</f>
        <v>12</v>
      </c>
      <c r="G891" s="62">
        <f>IF(vlookup(A891,'RVtools V2.1'!A:J,4,0)="non",0,1)</f>
        <v>1</v>
      </c>
      <c r="H891" s="62">
        <f>if(vlookup(A891,'RVtools V2.1'!A:K,11,0)="kube",1,0)</f>
        <v>0</v>
      </c>
      <c r="I891" s="62">
        <f t="shared" si="5"/>
        <v>0</v>
      </c>
      <c r="J891" s="62">
        <f>ifna(vlookup(A891,'Infra Study'!A:Q,17,0),0)</f>
        <v>0</v>
      </c>
      <c r="K891" s="64">
        <f>IFERROR(__xludf.DUMMYFUNCTION("N(REGEXMATCH(VLOOKUP(A891, 'RVtools V2.1'!A:H, 8, 0), ""^Serveur de fichiers""))"),0.0)</f>
        <v>0</v>
      </c>
      <c r="L891" s="64">
        <f t="shared" si="6"/>
        <v>0</v>
      </c>
      <c r="M891" s="67" t="str">
        <f>ifna(vlookup(A891,'RVtools V2.1'!A:I,8,0),"N/A")</f>
        <v>KaliSIL -National/OneKalilab - Test</v>
      </c>
      <c r="N891" s="64">
        <f>IFERROR(__xludf.DUMMYFUNCTION("IF(REGEXMATCH(M891, ""(?i)"" &amp; JOIN(""|"", SPLIT(""kalisil"", "" ""))), 1, 0)"),1.0)</f>
        <v>1</v>
      </c>
      <c r="O891" s="64" t="str">
        <f>vlookup(A891,'RVtools V2.1'!A:H,7,0)</f>
        <v>T3</v>
      </c>
      <c r="P891" s="64">
        <f>if(vlookup(A891,'RVtools V2.1'!A:H,5,0)="oui",1,0)</f>
        <v>1</v>
      </c>
      <c r="Q891" s="64">
        <f>ifna(vlookup(A891,vCPU!A:B,2,0),"Unknown")</f>
        <v>4</v>
      </c>
      <c r="R891" s="66">
        <f>ifna(vlookup(A891,vMemory!A:C,3,0),"Unknown")</f>
        <v>32</v>
      </c>
      <c r="S891" s="66">
        <f>ifna(vlookup(A891,vDisk!A:C,3,0),"Unknown")</f>
        <v>759</v>
      </c>
      <c r="T891" s="73" t="s">
        <v>10</v>
      </c>
      <c r="U891" s="67">
        <f t="shared" si="7"/>
        <v>0</v>
      </c>
      <c r="V891" s="68">
        <f>if(T891="Lift &amp; Shift Noprod",if( Y891=0,Assumptions!$B$5, Assumptions!$B$4),if(T891="Lift &amp; Shift Prod",if(AND(N891=1,O891="T1"),Assumptions!$B$6,Assumptions!$B$4),0))</f>
        <v>0</v>
      </c>
      <c r="W891" s="62">
        <f>if(V891&lt;&gt;0,if(Q891="Unknown", Assumptions!$B$42,If(Q891&gt;1,Q891,2)),0)</f>
        <v>0</v>
      </c>
      <c r="X891" s="69">
        <f>if(V891&lt;&gt;0,if(R891="Unknown", Assumptions!$B$43,R891),0)</f>
        <v>0</v>
      </c>
      <c r="Y891" s="68">
        <f t="shared" si="8"/>
        <v>0</v>
      </c>
      <c r="Z891" s="68">
        <f>if(V891&lt;&gt;0,if(  S891="Unknown", Assumptions!$B$44,S891),0)</f>
        <v>0</v>
      </c>
      <c r="AA891" s="68">
        <f>if(V891 ="N2",ifna(vlookup(W891&amp;"-"&amp;X891,'Ref. VM'!A:B,2,0),"Custom"),if(V891 ="E2" , ifna(vlookup(W891&amp;"-"&amp;X891,'Ref. VM'!D:E,2,0),"Custom"),if(V891="N2D",ifna(vlookup(W891&amp;"-"&amp;X891,'Ref. VM'!G:H,2,0),"Custom"),if(V891="N4",ifna(vlookup(W891&amp;"-"&amp;X891,'Ref. VM'!J:K,2,0),"Custom"),0))))</f>
        <v>0</v>
      </c>
      <c r="AB891" s="67">
        <f t="shared" si="9"/>
        <v>0</v>
      </c>
      <c r="AC891" s="67">
        <f t="shared" si="10"/>
        <v>0</v>
      </c>
      <c r="AD891" s="67">
        <f t="shared" si="11"/>
        <v>0</v>
      </c>
      <c r="AE891" s="69">
        <f>if(T891="Lift &amp; Shift Prod",730,if(T891="Lift &amp; Shift Noprod",Assumptions!$B$3,0))</f>
        <v>0</v>
      </c>
      <c r="AF891" s="70">
        <f>if( U891=0,0,if(Y891=0, ((vlookup(AB891,'SKU Pricing'!A:B,Assumptions!$B$2,0)*W891)+(vlookup(AC891,'SKU Pricing'!A:B,Assumptions!$B$2,0)*X891))*AE891,((vlookup(AB891,'SKU Pricing'!A:B,Assumptions!$B$2,0)*W891)+(vlookup(AC891,'SKU Pricing'!A:B,Assumptions!$B$2,0)*(W891*8))+(vlookup(AD891,'SKU Pricing'!A:B,Assumptions!$B$2,0)*(X891-(W891*8))))*AE891))</f>
        <v>0</v>
      </c>
      <c r="AG891" s="67">
        <f t="shared" si="12"/>
        <v>0</v>
      </c>
      <c r="AH891" s="70">
        <f>ifna(vlookup(AG891,'SKU Pricing'!A:B,Assumptions!$B$2,0)*W891*AE891,0)</f>
        <v>0</v>
      </c>
      <c r="AI891" s="62" t="str">
        <f t="shared" si="13"/>
        <v/>
      </c>
      <c r="AJ891" s="62" t="str">
        <f>if(V891&lt;&gt;0, if(T891="Lift &amp; Shift Noprod",Assumptions!$B$9,if(V891=Assumptions!$B$6,Assumptions!$B$10,if(P891=1,Assumptions!$B$8,Assumptions!$B$7))),"")</f>
        <v/>
      </c>
      <c r="AK891" s="69">
        <f t="shared" si="14"/>
        <v>0</v>
      </c>
      <c r="AL891" s="69">
        <f>if(AJ891="Hyperdisk Balanced",Assumptions!$B$11,0)</f>
        <v>0</v>
      </c>
      <c r="AM891" s="69">
        <f>if(AJ891="Hyperdisk Balanced",Assumptions!$B$12,0)</f>
        <v>0</v>
      </c>
      <c r="AN891" s="70">
        <f>if(AK891=0,0,if(AJ891="Hyperdisk Balanced",vlookup(AK891&amp;" provisioned space",'SKU Pricing'!A:B,Assumptions!$B$2,0)*Z891+vlookup(AK891&amp;" provisioned IOPS",'SKU Pricing'!A:B,Assumptions!$B$2,0)*AL891*730+vlookup(AK891&amp;" provisioned throughput",'SKU Pricing'!A:B,Assumptions!$B$2,0)*AM891*730,vlookup(AK891,'SKU Pricing'!A:B,Assumptions!$B$2,0)*Z891))</f>
        <v>0</v>
      </c>
      <c r="AO891" s="70">
        <f t="shared" si="15"/>
        <v>0</v>
      </c>
      <c r="AP891" s="71">
        <f t="shared" si="16"/>
        <v>0</v>
      </c>
      <c r="AQ891" s="70">
        <f>ifna(vlookup(AP891,'SKU Pricing'!A:B,Assumptions!$B$2,0)*AE891,0)</f>
        <v>0</v>
      </c>
      <c r="AR891" s="72">
        <v>0.0</v>
      </c>
    </row>
    <row r="892">
      <c r="A892" s="61" t="s">
        <v>1033</v>
      </c>
      <c r="B892" s="62" t="str">
        <f>ifna(if(vlookup(A892,vOS!A:B,2,0)="","Unknown",vlookup(A892,vOS!A:B,2,0)),"Unknown")</f>
        <v>Debian GNU/Linux 12 (64-bit)</v>
      </c>
      <c r="C892" s="62">
        <f>vlookup(B892,'OS Study'!A:D,2,0)</f>
        <v>0</v>
      </c>
      <c r="D892" s="62" t="str">
        <f>vlookup(B892,'OS Study'!A:D,3,0)</f>
        <v>Linux</v>
      </c>
      <c r="E892" s="62" t="str">
        <f>vlookup(B892,'OS Study'!A:D,4,0)</f>
        <v>Debian</v>
      </c>
      <c r="F892" s="63" t="str">
        <f>vlookup(B892,'OS Study'!A:E,5,0)</f>
        <v>12</v>
      </c>
      <c r="G892" s="62">
        <f>IF(vlookup(A892,'RVtools V2.1'!A:J,4,0)="non",0,1)</f>
        <v>1</v>
      </c>
      <c r="H892" s="62">
        <f>if(vlookup(A892,'RVtools V2.1'!A:K,11,0)="kube",1,0)</f>
        <v>0</v>
      </c>
      <c r="I892" s="62">
        <f t="shared" si="5"/>
        <v>0</v>
      </c>
      <c r="J892" s="62">
        <f>ifna(vlookup(A892,'Infra Study'!A:Q,17,0),0)</f>
        <v>0</v>
      </c>
      <c r="K892" s="64">
        <f>IFERROR(__xludf.DUMMYFUNCTION("N(REGEXMATCH(VLOOKUP(A892, 'RVtools V2.1'!A:H, 8, 0), ""^Serveur de fichiers""))"),0.0)</f>
        <v>0</v>
      </c>
      <c r="L892" s="64">
        <f t="shared" si="6"/>
        <v>0</v>
      </c>
      <c r="M892" s="67" t="str">
        <f>ifna(vlookup(A892,'RVtools V2.1'!A:I,8,0),"N/A")</f>
        <v>KaliSIL -National/OneKalilab - Test</v>
      </c>
      <c r="N892" s="64">
        <f>IFERROR(__xludf.DUMMYFUNCTION("IF(REGEXMATCH(M892, ""(?i)"" &amp; JOIN(""|"", SPLIT(""kalisil"", "" ""))), 1, 0)"),1.0)</f>
        <v>1</v>
      </c>
      <c r="O892" s="64" t="str">
        <f>vlookup(A892,'RVtools V2.1'!A:H,7,0)</f>
        <v>T3</v>
      </c>
      <c r="P892" s="64">
        <f>if(vlookup(A892,'RVtools V2.1'!A:H,5,0)="oui",1,0)</f>
        <v>1</v>
      </c>
      <c r="Q892" s="64">
        <f>ifna(vlookup(A892,vCPU!A:B,2,0),"Unknown")</f>
        <v>4</v>
      </c>
      <c r="R892" s="66">
        <f>ifna(vlookup(A892,vMemory!A:C,3,0),"Unknown")</f>
        <v>16</v>
      </c>
      <c r="S892" s="66">
        <f>ifna(vlookup(A892,vDisk!A:C,3,0),"Unknown")</f>
        <v>860</v>
      </c>
      <c r="T892" s="73" t="s">
        <v>10</v>
      </c>
      <c r="U892" s="67">
        <f t="shared" si="7"/>
        <v>0</v>
      </c>
      <c r="V892" s="68">
        <f>if(T892="Lift &amp; Shift Noprod",if( Y892=0,Assumptions!$B$5, Assumptions!$B$4),if(T892="Lift &amp; Shift Prod",if(AND(N892=1,O892="T1"),Assumptions!$B$6,Assumptions!$B$4),0))</f>
        <v>0</v>
      </c>
      <c r="W892" s="62">
        <f>if(V892&lt;&gt;0,if(Q892="Unknown", Assumptions!$B$42,If(Q892&gt;1,Q892,2)),0)</f>
        <v>0</v>
      </c>
      <c r="X892" s="69">
        <f>if(V892&lt;&gt;0,if(R892="Unknown", Assumptions!$B$43,R892),0)</f>
        <v>0</v>
      </c>
      <c r="Y892" s="68">
        <f t="shared" si="8"/>
        <v>0</v>
      </c>
      <c r="Z892" s="68">
        <f>if(V892&lt;&gt;0,if(  S892="Unknown", Assumptions!$B$44,S892),0)</f>
        <v>0</v>
      </c>
      <c r="AA892" s="68">
        <f>if(V892 ="N2",ifna(vlookup(W892&amp;"-"&amp;X892,'Ref. VM'!A:B,2,0),"Custom"),if(V892 ="E2" , ifna(vlookup(W892&amp;"-"&amp;X892,'Ref. VM'!D:E,2,0),"Custom"),if(V892="N2D",ifna(vlookup(W892&amp;"-"&amp;X892,'Ref. VM'!G:H,2,0),"Custom"),if(V892="N4",ifna(vlookup(W892&amp;"-"&amp;X892,'Ref. VM'!J:K,2,0),"Custom"),0))))</f>
        <v>0</v>
      </c>
      <c r="AB892" s="67">
        <f t="shared" si="9"/>
        <v>0</v>
      </c>
      <c r="AC892" s="67">
        <f t="shared" si="10"/>
        <v>0</v>
      </c>
      <c r="AD892" s="67">
        <f t="shared" si="11"/>
        <v>0</v>
      </c>
      <c r="AE892" s="69">
        <f>if(T892="Lift &amp; Shift Prod",730,if(T892="Lift &amp; Shift Noprod",Assumptions!$B$3,0))</f>
        <v>0</v>
      </c>
      <c r="AF892" s="70">
        <f>if( U892=0,0,if(Y892=0, ((vlookup(AB892,'SKU Pricing'!A:B,Assumptions!$B$2,0)*W892)+(vlookup(AC892,'SKU Pricing'!A:B,Assumptions!$B$2,0)*X892))*AE892,((vlookup(AB892,'SKU Pricing'!A:B,Assumptions!$B$2,0)*W892)+(vlookup(AC892,'SKU Pricing'!A:B,Assumptions!$B$2,0)*(W892*8))+(vlookup(AD892,'SKU Pricing'!A:B,Assumptions!$B$2,0)*(X892-(W892*8))))*AE892))</f>
        <v>0</v>
      </c>
      <c r="AG892" s="67">
        <f t="shared" si="12"/>
        <v>0</v>
      </c>
      <c r="AH892" s="70">
        <f>ifna(vlookup(AG892,'SKU Pricing'!A:B,Assumptions!$B$2,0)*W892*AE892,0)</f>
        <v>0</v>
      </c>
      <c r="AI892" s="62" t="str">
        <f t="shared" si="13"/>
        <v/>
      </c>
      <c r="AJ892" s="62" t="str">
        <f>if(V892&lt;&gt;0, if(T892="Lift &amp; Shift Noprod",Assumptions!$B$9,if(V892=Assumptions!$B$6,Assumptions!$B$10,if(P892=1,Assumptions!$B$8,Assumptions!$B$7))),"")</f>
        <v/>
      </c>
      <c r="AK892" s="69">
        <f t="shared" si="14"/>
        <v>0</v>
      </c>
      <c r="AL892" s="69">
        <f>if(AJ892="Hyperdisk Balanced",Assumptions!$B$11,0)</f>
        <v>0</v>
      </c>
      <c r="AM892" s="69">
        <f>if(AJ892="Hyperdisk Balanced",Assumptions!$B$12,0)</f>
        <v>0</v>
      </c>
      <c r="AN892" s="70">
        <f>if(AK892=0,0,if(AJ892="Hyperdisk Balanced",vlookup(AK892&amp;" provisioned space",'SKU Pricing'!A:B,Assumptions!$B$2,0)*Z892+vlookup(AK892&amp;" provisioned IOPS",'SKU Pricing'!A:B,Assumptions!$B$2,0)*AL892*730+vlookup(AK892&amp;" provisioned throughput",'SKU Pricing'!A:B,Assumptions!$B$2,0)*AM892*730,vlookup(AK892,'SKU Pricing'!A:B,Assumptions!$B$2,0)*Z892))</f>
        <v>0</v>
      </c>
      <c r="AO892" s="70">
        <f t="shared" si="15"/>
        <v>0</v>
      </c>
      <c r="AP892" s="71">
        <f t="shared" si="16"/>
        <v>0</v>
      </c>
      <c r="AQ892" s="70">
        <f>ifna(vlookup(AP892,'SKU Pricing'!A:B,Assumptions!$B$2,0)*AE892,0)</f>
        <v>0</v>
      </c>
      <c r="AR892" s="72">
        <v>0.0</v>
      </c>
    </row>
    <row r="893">
      <c r="A893" s="61" t="s">
        <v>1034</v>
      </c>
      <c r="B893" s="62" t="str">
        <f>ifna(if(vlookup(A893,vOS!A:B,2,0)="","Unknown",vlookup(A893,vOS!A:B,2,0)),"Unknown")</f>
        <v>Debian GNU/Linux 9 (64-bit)</v>
      </c>
      <c r="C893" s="62">
        <f>vlookup(B893,'OS Study'!A:D,2,0)</f>
        <v>0</v>
      </c>
      <c r="D893" s="62" t="str">
        <f>vlookup(B893,'OS Study'!A:D,3,0)</f>
        <v>Linux</v>
      </c>
      <c r="E893" s="62" t="str">
        <f>vlookup(B893,'OS Study'!A:D,4,0)</f>
        <v>Debian</v>
      </c>
      <c r="F893" s="63" t="str">
        <f>vlookup(B893,'OS Study'!A:E,5,0)</f>
        <v>9</v>
      </c>
      <c r="G893" s="62">
        <f>IF(vlookup(A893,'RVtools V2.1'!A:J,4,0)="non",0,1)</f>
        <v>1</v>
      </c>
      <c r="H893" s="62">
        <f>if(vlookup(A893,'RVtools V2.1'!A:K,11,0)="kube",1,0)</f>
        <v>0</v>
      </c>
      <c r="I893" s="62">
        <f t="shared" si="5"/>
        <v>0</v>
      </c>
      <c r="J893" s="62">
        <f>ifna(vlookup(A893,'Infra Study'!A:Q,17,0),0)</f>
        <v>0</v>
      </c>
      <c r="K893" s="64">
        <f>IFERROR(__xludf.DUMMYFUNCTION("N(REGEXMATCH(VLOOKUP(A893, 'RVtools V2.1'!A:H, 8, 0), ""^Serveur de fichiers""))"),0.0)</f>
        <v>0</v>
      </c>
      <c r="L893" s="64">
        <f t="shared" si="6"/>
        <v>0</v>
      </c>
      <c r="M893" s="67" t="str">
        <f>ifna(vlookup(A893,'RVtools V2.1'!A:I,8,0),"N/A")</f>
        <v>KaliSIL -NST/ALS</v>
      </c>
      <c r="N893" s="64">
        <f>IFERROR(__xludf.DUMMYFUNCTION("IF(REGEXMATCH(M893, ""(?i)"" &amp; JOIN(""|"", SPLIT(""kalisil"", "" ""))), 1, 0)"),1.0)</f>
        <v>1</v>
      </c>
      <c r="O893" s="64" t="str">
        <f>vlookup(A893,'RVtools V2.1'!A:H,7,0)</f>
        <v>T1</v>
      </c>
      <c r="P893" s="64">
        <f>if(vlookup(A893,'RVtools V2.1'!A:H,5,0)="oui",1,0)</f>
        <v>1</v>
      </c>
      <c r="Q893" s="64">
        <f>ifna(vlookup(A893,vCPU!A:B,2,0),"Unknown")</f>
        <v>42</v>
      </c>
      <c r="R893" s="66">
        <f>ifna(vlookup(A893,vMemory!A:C,3,0),"Unknown")</f>
        <v>256</v>
      </c>
      <c r="S893" s="66">
        <f>ifna(vlookup(A893,vDisk!A:C,3,0),"Unknown")</f>
        <v>11325</v>
      </c>
      <c r="T893" s="73" t="s">
        <v>10</v>
      </c>
      <c r="U893" s="67">
        <f t="shared" si="7"/>
        <v>0</v>
      </c>
      <c r="V893" s="68">
        <f>if(T893="Lift &amp; Shift Noprod",if( Y893=0,Assumptions!$B$5, Assumptions!$B$4),if(T893="Lift &amp; Shift Prod",if(AND(N893=1,O893="T1"),Assumptions!$B$6,Assumptions!$B$4),0))</f>
        <v>0</v>
      </c>
      <c r="W893" s="62">
        <f>if(V893&lt;&gt;0,if(Q893="Unknown", Assumptions!$B$42,If(Q893&gt;1,Q893,2)),0)</f>
        <v>0</v>
      </c>
      <c r="X893" s="69">
        <f>if(V893&lt;&gt;0,if(R893="Unknown", Assumptions!$B$43,R893),0)</f>
        <v>0</v>
      </c>
      <c r="Y893" s="68">
        <f t="shared" si="8"/>
        <v>0</v>
      </c>
      <c r="Z893" s="68">
        <f>if(V893&lt;&gt;0,if(  S893="Unknown", Assumptions!$B$44,S893),0)</f>
        <v>0</v>
      </c>
      <c r="AA893" s="68">
        <f>if(V893 ="N2",ifna(vlookup(W893&amp;"-"&amp;X893,'Ref. VM'!A:B,2,0),"Custom"),if(V893 ="E2" , ifna(vlookup(W893&amp;"-"&amp;X893,'Ref. VM'!D:E,2,0),"Custom"),if(V893="N2D",ifna(vlookup(W893&amp;"-"&amp;X893,'Ref. VM'!G:H,2,0),"Custom"),if(V893="N4",ifna(vlookup(W893&amp;"-"&amp;X893,'Ref. VM'!J:K,2,0),"Custom"),0))))</f>
        <v>0</v>
      </c>
      <c r="AB893" s="67">
        <f t="shared" si="9"/>
        <v>0</v>
      </c>
      <c r="AC893" s="67">
        <f t="shared" si="10"/>
        <v>0</v>
      </c>
      <c r="AD893" s="67">
        <f t="shared" si="11"/>
        <v>0</v>
      </c>
      <c r="AE893" s="69">
        <f>if(T893="Lift &amp; Shift Prod",730,if(T893="Lift &amp; Shift Noprod",Assumptions!$B$3,0))</f>
        <v>0</v>
      </c>
      <c r="AF893" s="70">
        <f>if( U893=0,0,if(Y893=0, ((vlookup(AB893,'SKU Pricing'!A:B,Assumptions!$B$2,0)*W893)+(vlookup(AC893,'SKU Pricing'!A:B,Assumptions!$B$2,0)*X893))*AE893,((vlookup(AB893,'SKU Pricing'!A:B,Assumptions!$B$2,0)*W893)+(vlookup(AC893,'SKU Pricing'!A:B,Assumptions!$B$2,0)*(W893*8))+(vlookup(AD893,'SKU Pricing'!A:B,Assumptions!$B$2,0)*(X893-(W893*8))))*AE893))</f>
        <v>0</v>
      </c>
      <c r="AG893" s="67">
        <f t="shared" si="12"/>
        <v>0</v>
      </c>
      <c r="AH893" s="70">
        <f>ifna(vlookup(AG893,'SKU Pricing'!A:B,Assumptions!$B$2,0)*W893*AE893,0)</f>
        <v>0</v>
      </c>
      <c r="AI893" s="62" t="str">
        <f t="shared" si="13"/>
        <v/>
      </c>
      <c r="AJ893" s="62" t="str">
        <f>if(V893&lt;&gt;0, if(T893="Lift &amp; Shift Noprod",Assumptions!$B$9,if(V893=Assumptions!$B$6,Assumptions!$B$10,if(P893=1,Assumptions!$B$8,Assumptions!$B$7))),"")</f>
        <v/>
      </c>
      <c r="AK893" s="69">
        <f t="shared" si="14"/>
        <v>0</v>
      </c>
      <c r="AL893" s="69">
        <f>if(AJ893="Hyperdisk Balanced",Assumptions!$B$11,0)</f>
        <v>0</v>
      </c>
      <c r="AM893" s="69">
        <f>if(AJ893="Hyperdisk Balanced",Assumptions!$B$12,0)</f>
        <v>0</v>
      </c>
      <c r="AN893" s="70">
        <f>if(AK893=0,0,if(AJ893="Hyperdisk Balanced",vlookup(AK893&amp;" provisioned space",'SKU Pricing'!A:B,Assumptions!$B$2,0)*Z893+vlookup(AK893&amp;" provisioned IOPS",'SKU Pricing'!A:B,Assumptions!$B$2,0)*AL893*730+vlookup(AK893&amp;" provisioned throughput",'SKU Pricing'!A:B,Assumptions!$B$2,0)*AM893*730,vlookup(AK893,'SKU Pricing'!A:B,Assumptions!$B$2,0)*Z893))</f>
        <v>0</v>
      </c>
      <c r="AO893" s="70">
        <f t="shared" si="15"/>
        <v>0</v>
      </c>
      <c r="AP893" s="71">
        <f t="shared" si="16"/>
        <v>0</v>
      </c>
      <c r="AQ893" s="70">
        <f>ifna(vlookup(AP893,'SKU Pricing'!A:B,Assumptions!$B$2,0)*AE893,0)</f>
        <v>0</v>
      </c>
      <c r="AR893" s="72">
        <v>0.0</v>
      </c>
    </row>
    <row r="894">
      <c r="A894" s="61" t="s">
        <v>1035</v>
      </c>
      <c r="B894" s="62" t="str">
        <f>ifna(if(vlookup(A894,vOS!A:B,2,0)="","Unknown",vlookup(A894,vOS!A:B,2,0)),"Unknown")</f>
        <v>Debian GNU/Linux 9 (64-bit)</v>
      </c>
      <c r="C894" s="62">
        <f>vlookup(B894,'OS Study'!A:D,2,0)</f>
        <v>0</v>
      </c>
      <c r="D894" s="62" t="str">
        <f>vlookup(B894,'OS Study'!A:D,3,0)</f>
        <v>Linux</v>
      </c>
      <c r="E894" s="62" t="str">
        <f>vlookup(B894,'OS Study'!A:D,4,0)</f>
        <v>Debian</v>
      </c>
      <c r="F894" s="63" t="str">
        <f>vlookup(B894,'OS Study'!A:E,5,0)</f>
        <v>9</v>
      </c>
      <c r="G894" s="62">
        <f>IF(vlookup(A894,'RVtools V2.1'!A:J,4,0)="non",0,1)</f>
        <v>1</v>
      </c>
      <c r="H894" s="62">
        <f>if(vlookup(A894,'RVtools V2.1'!A:K,11,0)="kube",1,0)</f>
        <v>0</v>
      </c>
      <c r="I894" s="62">
        <f t="shared" si="5"/>
        <v>0</v>
      </c>
      <c r="J894" s="62">
        <f>ifna(vlookup(A894,'Infra Study'!A:Q,17,0),0)</f>
        <v>0</v>
      </c>
      <c r="K894" s="64">
        <f>IFERROR(__xludf.DUMMYFUNCTION("N(REGEXMATCH(VLOOKUP(A894, 'RVtools V2.1'!A:H, 8, 0), ""^Serveur de fichiers""))"),0.0)</f>
        <v>0</v>
      </c>
      <c r="L894" s="64">
        <f t="shared" si="6"/>
        <v>0</v>
      </c>
      <c r="M894" s="67" t="str">
        <f>ifna(vlookup(A894,'RVtools V2.1'!A:I,8,0),"N/A")</f>
        <v>KaliSIL -NST/ALS</v>
      </c>
      <c r="N894" s="64">
        <f>IFERROR(__xludf.DUMMYFUNCTION("IF(REGEXMATCH(M894, ""(?i)"" &amp; JOIN(""|"", SPLIT(""kalisil"", "" ""))), 1, 0)"),1.0)</f>
        <v>1</v>
      </c>
      <c r="O894" s="64" t="str">
        <f>vlookup(A894,'RVtools V2.1'!A:H,7,0)</f>
        <v>T1</v>
      </c>
      <c r="P894" s="64">
        <f>if(vlookup(A894,'RVtools V2.1'!A:H,5,0)="oui",1,0)</f>
        <v>1</v>
      </c>
      <c r="Q894" s="64">
        <f>ifna(vlookup(A894,vCPU!A:B,2,0),"Unknown")</f>
        <v>50</v>
      </c>
      <c r="R894" s="66">
        <f>ifna(vlookup(A894,vMemory!A:C,3,0),"Unknown")</f>
        <v>125</v>
      </c>
      <c r="S894" s="66">
        <f>ifna(vlookup(A894,vDisk!A:C,3,0),"Unknown")</f>
        <v>81361</v>
      </c>
      <c r="T894" s="73" t="s">
        <v>10</v>
      </c>
      <c r="U894" s="67">
        <f t="shared" si="7"/>
        <v>0</v>
      </c>
      <c r="V894" s="68">
        <f>if(T894="Lift &amp; Shift Noprod",if( Y894=0,Assumptions!$B$5, Assumptions!$B$4),if(T894="Lift &amp; Shift Prod",if(AND(N894=1,O894="T1"),Assumptions!$B$6,Assumptions!$B$4),0))</f>
        <v>0</v>
      </c>
      <c r="W894" s="62">
        <f>if(V894&lt;&gt;0,if(Q894="Unknown", Assumptions!$B$42,If(Q894&gt;1,Q894,2)),0)</f>
        <v>0</v>
      </c>
      <c r="X894" s="69">
        <f>if(V894&lt;&gt;0,if(R894="Unknown", Assumptions!$B$43,R894),0)</f>
        <v>0</v>
      </c>
      <c r="Y894" s="68">
        <f t="shared" si="8"/>
        <v>0</v>
      </c>
      <c r="Z894" s="68">
        <f>if(V894&lt;&gt;0,if(  S894="Unknown", Assumptions!$B$44,S894),0)</f>
        <v>0</v>
      </c>
      <c r="AA894" s="68">
        <f>if(V894 ="N2",ifna(vlookup(W894&amp;"-"&amp;X894,'Ref. VM'!A:B,2,0),"Custom"),if(V894 ="E2" , ifna(vlookup(W894&amp;"-"&amp;X894,'Ref. VM'!D:E,2,0),"Custom"),if(V894="N2D",ifna(vlookup(W894&amp;"-"&amp;X894,'Ref. VM'!G:H,2,0),"Custom"),if(V894="N4",ifna(vlookup(W894&amp;"-"&amp;X894,'Ref. VM'!J:K,2,0),"Custom"),0))))</f>
        <v>0</v>
      </c>
      <c r="AB894" s="67">
        <f t="shared" si="9"/>
        <v>0</v>
      </c>
      <c r="AC894" s="67">
        <f t="shared" si="10"/>
        <v>0</v>
      </c>
      <c r="AD894" s="67">
        <f t="shared" si="11"/>
        <v>0</v>
      </c>
      <c r="AE894" s="69">
        <f>if(T894="Lift &amp; Shift Prod",730,if(T894="Lift &amp; Shift Noprod",Assumptions!$B$3,0))</f>
        <v>0</v>
      </c>
      <c r="AF894" s="70">
        <f>if( U894=0,0,if(Y894=0, ((vlookup(AB894,'SKU Pricing'!A:B,Assumptions!$B$2,0)*W894)+(vlookup(AC894,'SKU Pricing'!A:B,Assumptions!$B$2,0)*X894))*AE894,((vlookup(AB894,'SKU Pricing'!A:B,Assumptions!$B$2,0)*W894)+(vlookup(AC894,'SKU Pricing'!A:B,Assumptions!$B$2,0)*(W894*8))+(vlookup(AD894,'SKU Pricing'!A:B,Assumptions!$B$2,0)*(X894-(W894*8))))*AE894))</f>
        <v>0</v>
      </c>
      <c r="AG894" s="67">
        <f t="shared" si="12"/>
        <v>0</v>
      </c>
      <c r="AH894" s="70">
        <f>ifna(vlookup(AG894,'SKU Pricing'!A:B,Assumptions!$B$2,0)*W894*AE894,0)</f>
        <v>0</v>
      </c>
      <c r="AI894" s="62" t="str">
        <f t="shared" si="13"/>
        <v/>
      </c>
      <c r="AJ894" s="62" t="str">
        <f>if(V894&lt;&gt;0, if(T894="Lift &amp; Shift Noprod",Assumptions!$B$9,if(V894=Assumptions!$B$6,Assumptions!$B$10,if(P894=1,Assumptions!$B$8,Assumptions!$B$7))),"")</f>
        <v/>
      </c>
      <c r="AK894" s="69">
        <f t="shared" si="14"/>
        <v>0</v>
      </c>
      <c r="AL894" s="69">
        <f>if(AJ894="Hyperdisk Balanced",Assumptions!$B$11,0)</f>
        <v>0</v>
      </c>
      <c r="AM894" s="69">
        <f>if(AJ894="Hyperdisk Balanced",Assumptions!$B$12,0)</f>
        <v>0</v>
      </c>
      <c r="AN894" s="70">
        <f>if(AK894=0,0,if(AJ894="Hyperdisk Balanced",vlookup(AK894&amp;" provisioned space",'SKU Pricing'!A:B,Assumptions!$B$2,0)*Z894+vlookup(AK894&amp;" provisioned IOPS",'SKU Pricing'!A:B,Assumptions!$B$2,0)*AL894*730+vlookup(AK894&amp;" provisioned throughput",'SKU Pricing'!A:B,Assumptions!$B$2,0)*AM894*730,vlookup(AK894,'SKU Pricing'!A:B,Assumptions!$B$2,0)*Z894))</f>
        <v>0</v>
      </c>
      <c r="AO894" s="70">
        <f t="shared" si="15"/>
        <v>0</v>
      </c>
      <c r="AP894" s="71">
        <f t="shared" si="16"/>
        <v>0</v>
      </c>
      <c r="AQ894" s="70">
        <f>ifna(vlookup(AP894,'SKU Pricing'!A:B,Assumptions!$B$2,0)*AE894,0)</f>
        <v>0</v>
      </c>
      <c r="AR894" s="72">
        <v>0.0</v>
      </c>
    </row>
    <row r="895">
      <c r="A895" s="61" t="s">
        <v>1036</v>
      </c>
      <c r="B895" s="62" t="str">
        <f>ifna(if(vlookup(A895,vOS!A:B,2,0)="","Unknown",vlookup(A895,vOS!A:B,2,0)),"Unknown")</f>
        <v>Debian GNU/Linux 9 (64-bit)</v>
      </c>
      <c r="C895" s="62">
        <f>vlookup(B895,'OS Study'!A:D,2,0)</f>
        <v>0</v>
      </c>
      <c r="D895" s="62" t="str">
        <f>vlookup(B895,'OS Study'!A:D,3,0)</f>
        <v>Linux</v>
      </c>
      <c r="E895" s="62" t="str">
        <f>vlookup(B895,'OS Study'!A:D,4,0)</f>
        <v>Debian</v>
      </c>
      <c r="F895" s="63" t="str">
        <f>vlookup(B895,'OS Study'!A:E,5,0)</f>
        <v>9</v>
      </c>
      <c r="G895" s="62">
        <f>IF(vlookup(A895,'RVtools V2.1'!A:J,4,0)="non",0,1)</f>
        <v>1</v>
      </c>
      <c r="H895" s="62">
        <f>if(vlookup(A895,'RVtools V2.1'!A:K,11,0)="kube",1,0)</f>
        <v>0</v>
      </c>
      <c r="I895" s="62">
        <f t="shared" si="5"/>
        <v>0</v>
      </c>
      <c r="J895" s="62">
        <f>ifna(vlookup(A895,'Infra Study'!A:Q,17,0),0)</f>
        <v>0</v>
      </c>
      <c r="K895" s="64">
        <f>IFERROR(__xludf.DUMMYFUNCTION("N(REGEXMATCH(VLOOKUP(A895, 'RVtools V2.1'!A:H, 8, 0), ""^Serveur de fichiers""))"),0.0)</f>
        <v>0</v>
      </c>
      <c r="L895" s="64">
        <f t="shared" si="6"/>
        <v>0</v>
      </c>
      <c r="M895" s="67" t="str">
        <f>ifna(vlookup(A895,'RVtools V2.1'!A:I,8,0),"N/A")</f>
        <v>KaliSIL -NST/ALS</v>
      </c>
      <c r="N895" s="64">
        <f>IFERROR(__xludf.DUMMYFUNCTION("IF(REGEXMATCH(M895, ""(?i)"" &amp; JOIN(""|"", SPLIT(""kalisil"", "" ""))), 1, 0)"),1.0)</f>
        <v>1</v>
      </c>
      <c r="O895" s="64" t="str">
        <f>vlookup(A895,'RVtools V2.1'!A:H,7,0)</f>
        <v>T3</v>
      </c>
      <c r="P895" s="64">
        <f>if(vlookup(A895,'RVtools V2.1'!A:H,5,0)="oui",1,0)</f>
        <v>0</v>
      </c>
      <c r="Q895" s="64">
        <f>ifna(vlookup(A895,vCPU!A:B,2,0),"Unknown")</f>
        <v>48</v>
      </c>
      <c r="R895" s="66">
        <f>ifna(vlookup(A895,vMemory!A:C,3,0),"Unknown")</f>
        <v>128</v>
      </c>
      <c r="S895" s="66">
        <f>ifna(vlookup(A895,vDisk!A:C,3,0),"Unknown")</f>
        <v>61584</v>
      </c>
      <c r="T895" s="73" t="s">
        <v>10</v>
      </c>
      <c r="U895" s="67">
        <f t="shared" si="7"/>
        <v>0</v>
      </c>
      <c r="V895" s="68">
        <f>if(T895="Lift &amp; Shift Noprod",if( Y895=0,Assumptions!$B$5, Assumptions!$B$4),if(T895="Lift &amp; Shift Prod",if(AND(N895=1,O895="T1"),Assumptions!$B$6,Assumptions!$B$4),0))</f>
        <v>0</v>
      </c>
      <c r="W895" s="62">
        <f>if(V895&lt;&gt;0,if(Q895="Unknown", Assumptions!$B$42,If(Q895&gt;1,Q895,2)),0)</f>
        <v>0</v>
      </c>
      <c r="X895" s="69">
        <f>if(V895&lt;&gt;0,if(R895="Unknown", Assumptions!$B$43,R895),0)</f>
        <v>0</v>
      </c>
      <c r="Y895" s="68">
        <f t="shared" si="8"/>
        <v>0</v>
      </c>
      <c r="Z895" s="68">
        <f>if(V895&lt;&gt;0,if(  S895="Unknown", Assumptions!$B$44,S895),0)</f>
        <v>0</v>
      </c>
      <c r="AA895" s="68">
        <f>if(V895 ="N2",ifna(vlookup(W895&amp;"-"&amp;X895,'Ref. VM'!A:B,2,0),"Custom"),if(V895 ="E2" , ifna(vlookup(W895&amp;"-"&amp;X895,'Ref. VM'!D:E,2,0),"Custom"),if(V895="N2D",ifna(vlookup(W895&amp;"-"&amp;X895,'Ref. VM'!G:H,2,0),"Custom"),if(V895="N4",ifna(vlookup(W895&amp;"-"&amp;X895,'Ref. VM'!J:K,2,0),"Custom"),0))))</f>
        <v>0</v>
      </c>
      <c r="AB895" s="67">
        <f t="shared" si="9"/>
        <v>0</v>
      </c>
      <c r="AC895" s="67">
        <f t="shared" si="10"/>
        <v>0</v>
      </c>
      <c r="AD895" s="67">
        <f t="shared" si="11"/>
        <v>0</v>
      </c>
      <c r="AE895" s="69">
        <f>if(T895="Lift &amp; Shift Prod",730,if(T895="Lift &amp; Shift Noprod",Assumptions!$B$3,0))</f>
        <v>0</v>
      </c>
      <c r="AF895" s="70">
        <f>if( U895=0,0,if(Y895=0, ((vlookup(AB895,'SKU Pricing'!A:B,Assumptions!$B$2,0)*W895)+(vlookup(AC895,'SKU Pricing'!A:B,Assumptions!$B$2,0)*X895))*AE895,((vlookup(AB895,'SKU Pricing'!A:B,Assumptions!$B$2,0)*W895)+(vlookup(AC895,'SKU Pricing'!A:B,Assumptions!$B$2,0)*(W895*8))+(vlookup(AD895,'SKU Pricing'!A:B,Assumptions!$B$2,0)*(X895-(W895*8))))*AE895))</f>
        <v>0</v>
      </c>
      <c r="AG895" s="67">
        <f t="shared" si="12"/>
        <v>0</v>
      </c>
      <c r="AH895" s="70">
        <f>ifna(vlookup(AG895,'SKU Pricing'!A:B,Assumptions!$B$2,0)*W895*AE895,0)</f>
        <v>0</v>
      </c>
      <c r="AI895" s="62" t="str">
        <f t="shared" si="13"/>
        <v/>
      </c>
      <c r="AJ895" s="62" t="str">
        <f>if(V895&lt;&gt;0, if(T895="Lift &amp; Shift Noprod",Assumptions!$B$9,if(V895=Assumptions!$B$6,Assumptions!$B$10,if(P895=1,Assumptions!$B$8,Assumptions!$B$7))),"")</f>
        <v/>
      </c>
      <c r="AK895" s="69">
        <f t="shared" si="14"/>
        <v>0</v>
      </c>
      <c r="AL895" s="69">
        <f>if(AJ895="Hyperdisk Balanced",Assumptions!$B$11,0)</f>
        <v>0</v>
      </c>
      <c r="AM895" s="69">
        <f>if(AJ895="Hyperdisk Balanced",Assumptions!$B$12,0)</f>
        <v>0</v>
      </c>
      <c r="AN895" s="70">
        <f>if(AK895=0,0,if(AJ895="Hyperdisk Balanced",vlookup(AK895&amp;" provisioned space",'SKU Pricing'!A:B,Assumptions!$B$2,0)*Z895+vlookup(AK895&amp;" provisioned IOPS",'SKU Pricing'!A:B,Assumptions!$B$2,0)*AL895*730+vlookup(AK895&amp;" provisioned throughput",'SKU Pricing'!A:B,Assumptions!$B$2,0)*AM895*730,vlookup(AK895,'SKU Pricing'!A:B,Assumptions!$B$2,0)*Z895))</f>
        <v>0</v>
      </c>
      <c r="AO895" s="70">
        <f t="shared" si="15"/>
        <v>0</v>
      </c>
      <c r="AP895" s="71">
        <f t="shared" si="16"/>
        <v>0</v>
      </c>
      <c r="AQ895" s="70">
        <f>ifna(vlookup(AP895,'SKU Pricing'!A:B,Assumptions!$B$2,0)*AE895,0)</f>
        <v>0</v>
      </c>
      <c r="AR895" s="72">
        <v>1.0</v>
      </c>
    </row>
    <row r="896">
      <c r="A896" s="61" t="s">
        <v>1037</v>
      </c>
      <c r="B896" s="62" t="str">
        <f>ifna(if(vlookup(A896,vOS!A:B,2,0)="","Unknown",vlookup(A896,vOS!A:B,2,0)),"Unknown")</f>
        <v>Debian GNU/Linux 9 (64-bit)</v>
      </c>
      <c r="C896" s="62">
        <f>vlookup(B896,'OS Study'!A:D,2,0)</f>
        <v>0</v>
      </c>
      <c r="D896" s="62" t="str">
        <f>vlookup(B896,'OS Study'!A:D,3,0)</f>
        <v>Linux</v>
      </c>
      <c r="E896" s="62" t="str">
        <f>vlookup(B896,'OS Study'!A:D,4,0)</f>
        <v>Debian</v>
      </c>
      <c r="F896" s="63" t="str">
        <f>vlookup(B896,'OS Study'!A:E,5,0)</f>
        <v>9</v>
      </c>
      <c r="G896" s="62">
        <f>IF(vlookup(A896,'RVtools V2.1'!A:J,4,0)="non",0,1)</f>
        <v>1</v>
      </c>
      <c r="H896" s="62">
        <f>if(vlookup(A896,'RVtools V2.1'!A:K,11,0)="kube",1,0)</f>
        <v>0</v>
      </c>
      <c r="I896" s="62">
        <f t="shared" si="5"/>
        <v>0</v>
      </c>
      <c r="J896" s="62">
        <f>ifna(vlookup(A896,'Infra Study'!A:Q,17,0),0)</f>
        <v>0</v>
      </c>
      <c r="K896" s="64">
        <f>IFERROR(__xludf.DUMMYFUNCTION("N(REGEXMATCH(VLOOKUP(A896, 'RVtools V2.1'!A:H, 8, 0), ""^Serveur de fichiers""))"),0.0)</f>
        <v>0</v>
      </c>
      <c r="L896" s="64">
        <f t="shared" si="6"/>
        <v>0</v>
      </c>
      <c r="M896" s="67" t="str">
        <f>ifna(vlookup(A896,'RVtools V2.1'!A:I,8,0),"N/A")</f>
        <v>KaliSIL -NST/ALS</v>
      </c>
      <c r="N896" s="64">
        <f>IFERROR(__xludf.DUMMYFUNCTION("IF(REGEXMATCH(M896, ""(?i)"" &amp; JOIN(""|"", SPLIT(""kalisil"", "" ""))), 1, 0)"),1.0)</f>
        <v>1</v>
      </c>
      <c r="O896" s="64" t="str">
        <f>vlookup(A896,'RVtools V2.1'!A:H,7,0)</f>
        <v>T1</v>
      </c>
      <c r="P896" s="64">
        <f>if(vlookup(A896,'RVtools V2.1'!A:H,5,0)="oui",1,0)</f>
        <v>1</v>
      </c>
      <c r="Q896" s="64">
        <f>ifna(vlookup(A896,vCPU!A:B,2,0),"Unknown")</f>
        <v>12</v>
      </c>
      <c r="R896" s="66">
        <f>ifna(vlookup(A896,vMemory!A:C,3,0),"Unknown")</f>
        <v>8</v>
      </c>
      <c r="S896" s="66">
        <f>ifna(vlookup(A896,vDisk!A:C,3,0),"Unknown")</f>
        <v>89</v>
      </c>
      <c r="T896" s="73" t="s">
        <v>10</v>
      </c>
      <c r="U896" s="67">
        <f t="shared" si="7"/>
        <v>0</v>
      </c>
      <c r="V896" s="68">
        <f>if(T896="Lift &amp; Shift Noprod",if( Y896=0,Assumptions!$B$5, Assumptions!$B$4),if(T896="Lift &amp; Shift Prod",if(AND(N896=1,O896="T1"),Assumptions!$B$6,Assumptions!$B$4),0))</f>
        <v>0</v>
      </c>
      <c r="W896" s="62">
        <f>if(V896&lt;&gt;0,if(Q896="Unknown", Assumptions!$B$42,If(Q896&gt;1,Q896,2)),0)</f>
        <v>0</v>
      </c>
      <c r="X896" s="69">
        <f>if(V896&lt;&gt;0,if(R896="Unknown", Assumptions!$B$43,R896),0)</f>
        <v>0</v>
      </c>
      <c r="Y896" s="68">
        <f t="shared" si="8"/>
        <v>0</v>
      </c>
      <c r="Z896" s="68">
        <f>if(V896&lt;&gt;0,if(  S896="Unknown", Assumptions!$B$44,S896),0)</f>
        <v>0</v>
      </c>
      <c r="AA896" s="68">
        <f>if(V896 ="N2",ifna(vlookup(W896&amp;"-"&amp;X896,'Ref. VM'!A:B,2,0),"Custom"),if(V896 ="E2" , ifna(vlookup(W896&amp;"-"&amp;X896,'Ref. VM'!D:E,2,0),"Custom"),if(V896="N2D",ifna(vlookup(W896&amp;"-"&amp;X896,'Ref. VM'!G:H,2,0),"Custom"),if(V896="N4",ifna(vlookup(W896&amp;"-"&amp;X896,'Ref. VM'!J:K,2,0),"Custom"),0))))</f>
        <v>0</v>
      </c>
      <c r="AB896" s="67">
        <f t="shared" si="9"/>
        <v>0</v>
      </c>
      <c r="AC896" s="67">
        <f t="shared" si="10"/>
        <v>0</v>
      </c>
      <c r="AD896" s="67">
        <f t="shared" si="11"/>
        <v>0</v>
      </c>
      <c r="AE896" s="69">
        <f>if(T896="Lift &amp; Shift Prod",730,if(T896="Lift &amp; Shift Noprod",Assumptions!$B$3,0))</f>
        <v>0</v>
      </c>
      <c r="AF896" s="70">
        <f>if( U896=0,0,if(Y896=0, ((vlookup(AB896,'SKU Pricing'!A:B,Assumptions!$B$2,0)*W896)+(vlookup(AC896,'SKU Pricing'!A:B,Assumptions!$B$2,0)*X896))*AE896,((vlookup(AB896,'SKU Pricing'!A:B,Assumptions!$B$2,0)*W896)+(vlookup(AC896,'SKU Pricing'!A:B,Assumptions!$B$2,0)*(W896*8))+(vlookup(AD896,'SKU Pricing'!A:B,Assumptions!$B$2,0)*(X896-(W896*8))))*AE896))</f>
        <v>0</v>
      </c>
      <c r="AG896" s="67">
        <f t="shared" si="12"/>
        <v>0</v>
      </c>
      <c r="AH896" s="70">
        <f>ifna(vlookup(AG896,'SKU Pricing'!A:B,Assumptions!$B$2,0)*W896*AE896,0)</f>
        <v>0</v>
      </c>
      <c r="AI896" s="62" t="str">
        <f t="shared" si="13"/>
        <v/>
      </c>
      <c r="AJ896" s="62" t="str">
        <f>if(V896&lt;&gt;0, if(T896="Lift &amp; Shift Noprod",Assumptions!$B$9,if(V896=Assumptions!$B$6,Assumptions!$B$10,if(P896=1,Assumptions!$B$8,Assumptions!$B$7))),"")</f>
        <v/>
      </c>
      <c r="AK896" s="69">
        <f t="shared" si="14"/>
        <v>0</v>
      </c>
      <c r="AL896" s="69">
        <f>if(AJ896="Hyperdisk Balanced",Assumptions!$B$11,0)</f>
        <v>0</v>
      </c>
      <c r="AM896" s="69">
        <f>if(AJ896="Hyperdisk Balanced",Assumptions!$B$12,0)</f>
        <v>0</v>
      </c>
      <c r="AN896" s="70">
        <f>if(AK896=0,0,if(AJ896="Hyperdisk Balanced",vlookup(AK896&amp;" provisioned space",'SKU Pricing'!A:B,Assumptions!$B$2,0)*Z896+vlookup(AK896&amp;" provisioned IOPS",'SKU Pricing'!A:B,Assumptions!$B$2,0)*AL896*730+vlookup(AK896&amp;" provisioned throughput",'SKU Pricing'!A:B,Assumptions!$B$2,0)*AM896*730,vlookup(AK896,'SKU Pricing'!A:B,Assumptions!$B$2,0)*Z896))</f>
        <v>0</v>
      </c>
      <c r="AO896" s="70">
        <f t="shared" si="15"/>
        <v>0</v>
      </c>
      <c r="AP896" s="71">
        <f t="shared" si="16"/>
        <v>0</v>
      </c>
      <c r="AQ896" s="70">
        <f>ifna(vlookup(AP896,'SKU Pricing'!A:B,Assumptions!$B$2,0)*AE896,0)</f>
        <v>0</v>
      </c>
      <c r="AR896" s="72">
        <v>0.0</v>
      </c>
    </row>
    <row r="897">
      <c r="A897" s="61" t="s">
        <v>1038</v>
      </c>
      <c r="B897" s="62" t="str">
        <f>ifna(if(vlookup(A897,vOS!A:B,2,0)="","Unknown",vlookup(A897,vOS!A:B,2,0)),"Unknown")</f>
        <v>Debian GNU/Linux 10 (64-bit)</v>
      </c>
      <c r="C897" s="62">
        <f>vlookup(B897,'OS Study'!A:D,2,0)</f>
        <v>0</v>
      </c>
      <c r="D897" s="62" t="str">
        <f>vlookup(B897,'OS Study'!A:D,3,0)</f>
        <v>Linux</v>
      </c>
      <c r="E897" s="62" t="str">
        <f>vlookup(B897,'OS Study'!A:D,4,0)</f>
        <v>Debian</v>
      </c>
      <c r="F897" s="63" t="str">
        <f>vlookup(B897,'OS Study'!A:E,5,0)</f>
        <v>10</v>
      </c>
      <c r="G897" s="62">
        <f>IF(vlookup(A897,'RVtools V2.1'!A:J,4,0)="non",0,1)</f>
        <v>1</v>
      </c>
      <c r="H897" s="62">
        <f>if(vlookup(A897,'RVtools V2.1'!A:K,11,0)="kube",1,0)</f>
        <v>0</v>
      </c>
      <c r="I897" s="62">
        <f t="shared" si="5"/>
        <v>0</v>
      </c>
      <c r="J897" s="62">
        <f>ifna(vlookup(A897,'Infra Study'!A:Q,17,0),0)</f>
        <v>0</v>
      </c>
      <c r="K897" s="64">
        <f>IFERROR(__xludf.DUMMYFUNCTION("N(REGEXMATCH(VLOOKUP(A897, 'RVtools V2.1'!A:H, 8, 0), ""^Serveur de fichiers""))"),0.0)</f>
        <v>0</v>
      </c>
      <c r="L897" s="64">
        <f t="shared" si="6"/>
        <v>0</v>
      </c>
      <c r="M897" s="67" t="str">
        <f>ifna(vlookup(A897,'RVtools V2.1'!A:I,8,0),"N/A")</f>
        <v>KaliSIL -NST/EIM</v>
      </c>
      <c r="N897" s="64">
        <f>IFERROR(__xludf.DUMMYFUNCTION("IF(REGEXMATCH(M897, ""(?i)"" &amp; JOIN(""|"", SPLIT(""kalisil"", "" ""))), 1, 0)"),1.0)</f>
        <v>1</v>
      </c>
      <c r="O897" s="64" t="str">
        <f>vlookup(A897,'RVtools V2.1'!A:H,7,0)</f>
        <v>T1</v>
      </c>
      <c r="P897" s="64">
        <f>if(vlookup(A897,'RVtools V2.1'!A:H,5,0)="oui",1,0)</f>
        <v>1</v>
      </c>
      <c r="Q897" s="64">
        <f>ifna(vlookup(A897,vCPU!A:B,2,0),"Unknown")</f>
        <v>12</v>
      </c>
      <c r="R897" s="66">
        <f>ifna(vlookup(A897,vMemory!A:C,3,0),"Unknown")</f>
        <v>80</v>
      </c>
      <c r="S897" s="66">
        <f>ifna(vlookup(A897,vDisk!A:C,3,0),"Unknown")</f>
        <v>1168</v>
      </c>
      <c r="T897" s="73" t="s">
        <v>10</v>
      </c>
      <c r="U897" s="67">
        <f t="shared" si="7"/>
        <v>0</v>
      </c>
      <c r="V897" s="68">
        <f>if(T897="Lift &amp; Shift Noprod",if( Y897=0,Assumptions!$B$5, Assumptions!$B$4),if(T897="Lift &amp; Shift Prod",if(AND(N897=1,O897="T1"),Assumptions!$B$6,Assumptions!$B$4),0))</f>
        <v>0</v>
      </c>
      <c r="W897" s="62">
        <f>if(V897&lt;&gt;0,if(Q897="Unknown", Assumptions!$B$42,If(Q897&gt;1,Q897,2)),0)</f>
        <v>0</v>
      </c>
      <c r="X897" s="69">
        <f>if(V897&lt;&gt;0,if(R897="Unknown", Assumptions!$B$43,R897),0)</f>
        <v>0</v>
      </c>
      <c r="Y897" s="68">
        <f t="shared" si="8"/>
        <v>0</v>
      </c>
      <c r="Z897" s="68">
        <f>if(V897&lt;&gt;0,if(  S897="Unknown", Assumptions!$B$44,S897),0)</f>
        <v>0</v>
      </c>
      <c r="AA897" s="68">
        <f>if(V897 ="N2",ifna(vlookup(W897&amp;"-"&amp;X897,'Ref. VM'!A:B,2,0),"Custom"),if(V897 ="E2" , ifna(vlookup(W897&amp;"-"&amp;X897,'Ref. VM'!D:E,2,0),"Custom"),if(V897="N2D",ifna(vlookup(W897&amp;"-"&amp;X897,'Ref. VM'!G:H,2,0),"Custom"),if(V897="N4",ifna(vlookup(W897&amp;"-"&amp;X897,'Ref. VM'!J:K,2,0),"Custom"),0))))</f>
        <v>0</v>
      </c>
      <c r="AB897" s="67">
        <f t="shared" si="9"/>
        <v>0</v>
      </c>
      <c r="AC897" s="67">
        <f t="shared" si="10"/>
        <v>0</v>
      </c>
      <c r="AD897" s="67">
        <f t="shared" si="11"/>
        <v>0</v>
      </c>
      <c r="AE897" s="69">
        <f>if(T897="Lift &amp; Shift Prod",730,if(T897="Lift &amp; Shift Noprod",Assumptions!$B$3,0))</f>
        <v>0</v>
      </c>
      <c r="AF897" s="70">
        <f>if( U897=0,0,if(Y897=0, ((vlookup(AB897,'SKU Pricing'!A:B,Assumptions!$B$2,0)*W897)+(vlookup(AC897,'SKU Pricing'!A:B,Assumptions!$B$2,0)*X897))*AE897,((vlookup(AB897,'SKU Pricing'!A:B,Assumptions!$B$2,0)*W897)+(vlookup(AC897,'SKU Pricing'!A:B,Assumptions!$B$2,0)*(W897*8))+(vlookup(AD897,'SKU Pricing'!A:B,Assumptions!$B$2,0)*(X897-(W897*8))))*AE897))</f>
        <v>0</v>
      </c>
      <c r="AG897" s="67">
        <f t="shared" si="12"/>
        <v>0</v>
      </c>
      <c r="AH897" s="70">
        <f>ifna(vlookup(AG897,'SKU Pricing'!A:B,Assumptions!$B$2,0)*W897*AE897,0)</f>
        <v>0</v>
      </c>
      <c r="AI897" s="62" t="str">
        <f t="shared" si="13"/>
        <v/>
      </c>
      <c r="AJ897" s="62" t="str">
        <f>if(V897&lt;&gt;0, if(T897="Lift &amp; Shift Noprod",Assumptions!$B$9,if(V897=Assumptions!$B$6,Assumptions!$B$10,if(P897=1,Assumptions!$B$8,Assumptions!$B$7))),"")</f>
        <v/>
      </c>
      <c r="AK897" s="69">
        <f t="shared" si="14"/>
        <v>0</v>
      </c>
      <c r="AL897" s="69">
        <f>if(AJ897="Hyperdisk Balanced",Assumptions!$B$11,0)</f>
        <v>0</v>
      </c>
      <c r="AM897" s="69">
        <f>if(AJ897="Hyperdisk Balanced",Assumptions!$B$12,0)</f>
        <v>0</v>
      </c>
      <c r="AN897" s="70">
        <f>if(AK897=0,0,if(AJ897="Hyperdisk Balanced",vlookup(AK897&amp;" provisioned space",'SKU Pricing'!A:B,Assumptions!$B$2,0)*Z897+vlookup(AK897&amp;" provisioned IOPS",'SKU Pricing'!A:B,Assumptions!$B$2,0)*AL897*730+vlookup(AK897&amp;" provisioned throughput",'SKU Pricing'!A:B,Assumptions!$B$2,0)*AM897*730,vlookup(AK897,'SKU Pricing'!A:B,Assumptions!$B$2,0)*Z897))</f>
        <v>0</v>
      </c>
      <c r="AO897" s="70">
        <f t="shared" si="15"/>
        <v>0</v>
      </c>
      <c r="AP897" s="71">
        <f t="shared" si="16"/>
        <v>0</v>
      </c>
      <c r="AQ897" s="70">
        <f>ifna(vlookup(AP897,'SKU Pricing'!A:B,Assumptions!$B$2,0)*AE897,0)</f>
        <v>0</v>
      </c>
      <c r="AR897" s="72">
        <v>0.0</v>
      </c>
    </row>
    <row r="898">
      <c r="A898" s="61" t="s">
        <v>1039</v>
      </c>
      <c r="B898" s="62" t="str">
        <f>ifna(if(vlookup(A898,vOS!A:B,2,0)="","Unknown",vlookup(A898,vOS!A:B,2,0)),"Unknown")</f>
        <v>Debian GNU/Linux 10 (64-bit)</v>
      </c>
      <c r="C898" s="62">
        <f>vlookup(B898,'OS Study'!A:D,2,0)</f>
        <v>0</v>
      </c>
      <c r="D898" s="62" t="str">
        <f>vlookup(B898,'OS Study'!A:D,3,0)</f>
        <v>Linux</v>
      </c>
      <c r="E898" s="62" t="str">
        <f>vlookup(B898,'OS Study'!A:D,4,0)</f>
        <v>Debian</v>
      </c>
      <c r="F898" s="63" t="str">
        <f>vlookup(B898,'OS Study'!A:E,5,0)</f>
        <v>10</v>
      </c>
      <c r="G898" s="62">
        <f>IF(vlookup(A898,'RVtools V2.1'!A:J,4,0)="non",0,1)</f>
        <v>1</v>
      </c>
      <c r="H898" s="62">
        <f>if(vlookup(A898,'RVtools V2.1'!A:K,11,0)="kube",1,0)</f>
        <v>0</v>
      </c>
      <c r="I898" s="62">
        <f t="shared" si="5"/>
        <v>0</v>
      </c>
      <c r="J898" s="62">
        <f>ifna(vlookup(A898,'Infra Study'!A:Q,17,0),0)</f>
        <v>0</v>
      </c>
      <c r="K898" s="64">
        <f>IFERROR(__xludf.DUMMYFUNCTION("N(REGEXMATCH(VLOOKUP(A898, 'RVtools V2.1'!A:H, 8, 0), ""^Serveur de fichiers""))"),0.0)</f>
        <v>0</v>
      </c>
      <c r="L898" s="64">
        <f t="shared" si="6"/>
        <v>0</v>
      </c>
      <c r="M898" s="67" t="str">
        <f>ifna(vlookup(A898,'RVtools V2.1'!A:I,8,0),"N/A")</f>
        <v>KaliSIL -NST/EIM</v>
      </c>
      <c r="N898" s="64">
        <f>IFERROR(__xludf.DUMMYFUNCTION("IF(REGEXMATCH(M898, ""(?i)"" &amp; JOIN(""|"", SPLIT(""kalisil"", "" ""))), 1, 0)"),1.0)</f>
        <v>1</v>
      </c>
      <c r="O898" s="64" t="str">
        <f>vlookup(A898,'RVtools V2.1'!A:H,7,0)</f>
        <v>T1</v>
      </c>
      <c r="P898" s="64">
        <f>if(vlookup(A898,'RVtools V2.1'!A:H,5,0)="oui",1,0)</f>
        <v>1</v>
      </c>
      <c r="Q898" s="64">
        <f>ifna(vlookup(A898,vCPU!A:B,2,0),"Unknown")</f>
        <v>16</v>
      </c>
      <c r="R898" s="66">
        <f>ifna(vlookup(A898,vMemory!A:C,3,0),"Unknown")</f>
        <v>48</v>
      </c>
      <c r="S898" s="66">
        <f>ifna(vlookup(A898,vDisk!A:C,3,0),"Unknown")</f>
        <v>9296</v>
      </c>
      <c r="T898" s="73" t="s">
        <v>10</v>
      </c>
      <c r="U898" s="67">
        <f t="shared" si="7"/>
        <v>0</v>
      </c>
      <c r="V898" s="68">
        <f>if(T898="Lift &amp; Shift Noprod",if( Y898=0,Assumptions!$B$5, Assumptions!$B$4),if(T898="Lift &amp; Shift Prod",if(AND(N898=1,O898="T1"),Assumptions!$B$6,Assumptions!$B$4),0))</f>
        <v>0</v>
      </c>
      <c r="W898" s="62">
        <f>if(V898&lt;&gt;0,if(Q898="Unknown", Assumptions!$B$42,If(Q898&gt;1,Q898,2)),0)</f>
        <v>0</v>
      </c>
      <c r="X898" s="69">
        <f>if(V898&lt;&gt;0,if(R898="Unknown", Assumptions!$B$43,R898),0)</f>
        <v>0</v>
      </c>
      <c r="Y898" s="68">
        <f t="shared" si="8"/>
        <v>0</v>
      </c>
      <c r="Z898" s="68">
        <f>if(V898&lt;&gt;0,if(  S898="Unknown", Assumptions!$B$44,S898),0)</f>
        <v>0</v>
      </c>
      <c r="AA898" s="68">
        <f>if(V898 ="N2",ifna(vlookup(W898&amp;"-"&amp;X898,'Ref. VM'!A:B,2,0),"Custom"),if(V898 ="E2" , ifna(vlookup(W898&amp;"-"&amp;X898,'Ref. VM'!D:E,2,0),"Custom"),if(V898="N2D",ifna(vlookup(W898&amp;"-"&amp;X898,'Ref. VM'!G:H,2,0),"Custom"),if(V898="N4",ifna(vlookup(W898&amp;"-"&amp;X898,'Ref. VM'!J:K,2,0),"Custom"),0))))</f>
        <v>0</v>
      </c>
      <c r="AB898" s="67">
        <f t="shared" si="9"/>
        <v>0</v>
      </c>
      <c r="AC898" s="67">
        <f t="shared" si="10"/>
        <v>0</v>
      </c>
      <c r="AD898" s="67">
        <f t="shared" si="11"/>
        <v>0</v>
      </c>
      <c r="AE898" s="69">
        <f>if(T898="Lift &amp; Shift Prod",730,if(T898="Lift &amp; Shift Noprod",Assumptions!$B$3,0))</f>
        <v>0</v>
      </c>
      <c r="AF898" s="70">
        <f>if( U898=0,0,if(Y898=0, ((vlookup(AB898,'SKU Pricing'!A:B,Assumptions!$B$2,0)*W898)+(vlookup(AC898,'SKU Pricing'!A:B,Assumptions!$B$2,0)*X898))*AE898,((vlookup(AB898,'SKU Pricing'!A:B,Assumptions!$B$2,0)*W898)+(vlookup(AC898,'SKU Pricing'!A:B,Assumptions!$B$2,0)*(W898*8))+(vlookup(AD898,'SKU Pricing'!A:B,Assumptions!$B$2,0)*(X898-(W898*8))))*AE898))</f>
        <v>0</v>
      </c>
      <c r="AG898" s="67">
        <f t="shared" si="12"/>
        <v>0</v>
      </c>
      <c r="AH898" s="70">
        <f>ifna(vlookup(AG898,'SKU Pricing'!A:B,Assumptions!$B$2,0)*W898*AE898,0)</f>
        <v>0</v>
      </c>
      <c r="AI898" s="62" t="str">
        <f t="shared" si="13"/>
        <v/>
      </c>
      <c r="AJ898" s="62" t="str">
        <f>if(V898&lt;&gt;0, if(T898="Lift &amp; Shift Noprod",Assumptions!$B$9,if(V898=Assumptions!$B$6,Assumptions!$B$10,if(P898=1,Assumptions!$B$8,Assumptions!$B$7))),"")</f>
        <v/>
      </c>
      <c r="AK898" s="69">
        <f t="shared" si="14"/>
        <v>0</v>
      </c>
      <c r="AL898" s="69">
        <f>if(AJ898="Hyperdisk Balanced",Assumptions!$B$11,0)</f>
        <v>0</v>
      </c>
      <c r="AM898" s="69">
        <f>if(AJ898="Hyperdisk Balanced",Assumptions!$B$12,0)</f>
        <v>0</v>
      </c>
      <c r="AN898" s="70">
        <f>if(AK898=0,0,if(AJ898="Hyperdisk Balanced",vlookup(AK898&amp;" provisioned space",'SKU Pricing'!A:B,Assumptions!$B$2,0)*Z898+vlookup(AK898&amp;" provisioned IOPS",'SKU Pricing'!A:B,Assumptions!$B$2,0)*AL898*730+vlookup(AK898&amp;" provisioned throughput",'SKU Pricing'!A:B,Assumptions!$B$2,0)*AM898*730,vlookup(AK898,'SKU Pricing'!A:B,Assumptions!$B$2,0)*Z898))</f>
        <v>0</v>
      </c>
      <c r="AO898" s="70">
        <f t="shared" si="15"/>
        <v>0</v>
      </c>
      <c r="AP898" s="71">
        <f t="shared" si="16"/>
        <v>0</v>
      </c>
      <c r="AQ898" s="70">
        <f>ifna(vlookup(AP898,'SKU Pricing'!A:B,Assumptions!$B$2,0)*AE898,0)</f>
        <v>0</v>
      </c>
      <c r="AR898" s="72">
        <v>0.0</v>
      </c>
    </row>
    <row r="899">
      <c r="A899" s="61" t="s">
        <v>1040</v>
      </c>
      <c r="B899" s="62" t="str">
        <f>ifna(if(vlookup(A899,vOS!A:B,2,0)="","Unknown",vlookup(A899,vOS!A:B,2,0)),"Unknown")</f>
        <v>Debian GNU/Linux 10 (64-bit)</v>
      </c>
      <c r="C899" s="62">
        <f>vlookup(B899,'OS Study'!A:D,2,0)</f>
        <v>0</v>
      </c>
      <c r="D899" s="62" t="str">
        <f>vlookup(B899,'OS Study'!A:D,3,0)</f>
        <v>Linux</v>
      </c>
      <c r="E899" s="62" t="str">
        <f>vlookup(B899,'OS Study'!A:D,4,0)</f>
        <v>Debian</v>
      </c>
      <c r="F899" s="63" t="str">
        <f>vlookup(B899,'OS Study'!A:E,5,0)</f>
        <v>10</v>
      </c>
      <c r="G899" s="62">
        <f>IF(vlookup(A899,'RVtools V2.1'!A:J,4,0)="non",0,1)</f>
        <v>1</v>
      </c>
      <c r="H899" s="62">
        <f>if(vlookup(A899,'RVtools V2.1'!A:K,11,0)="kube",1,0)</f>
        <v>0</v>
      </c>
      <c r="I899" s="62">
        <f t="shared" si="5"/>
        <v>0</v>
      </c>
      <c r="J899" s="62">
        <f>ifna(vlookup(A899,'Infra Study'!A:Q,17,0),0)</f>
        <v>0</v>
      </c>
      <c r="K899" s="64">
        <f>IFERROR(__xludf.DUMMYFUNCTION("N(REGEXMATCH(VLOOKUP(A899, 'RVtools V2.1'!A:H, 8, 0), ""^Serveur de fichiers""))"),0.0)</f>
        <v>0</v>
      </c>
      <c r="L899" s="64">
        <f t="shared" si="6"/>
        <v>0</v>
      </c>
      <c r="M899" s="67" t="str">
        <f>ifna(vlookup(A899,'RVtools V2.1'!A:I,8,0),"N/A")</f>
        <v>KaliSIL -NST/EIM</v>
      </c>
      <c r="N899" s="64">
        <f>IFERROR(__xludf.DUMMYFUNCTION("IF(REGEXMATCH(M899, ""(?i)"" &amp; JOIN(""|"", SPLIT(""kalisil"", "" ""))), 1, 0)"),1.0)</f>
        <v>1</v>
      </c>
      <c r="O899" s="64" t="str">
        <f>vlookup(A899,'RVtools V2.1'!A:H,7,0)</f>
        <v>T1</v>
      </c>
      <c r="P899" s="64">
        <f>if(vlookup(A899,'RVtools V2.1'!A:H,5,0)="oui",1,0)</f>
        <v>1</v>
      </c>
      <c r="Q899" s="64">
        <f>ifna(vlookup(A899,vCPU!A:B,2,0),"Unknown")</f>
        <v>8</v>
      </c>
      <c r="R899" s="66">
        <f>ifna(vlookup(A899,vMemory!A:C,3,0),"Unknown")</f>
        <v>8</v>
      </c>
      <c r="S899" s="66">
        <f>ifna(vlookup(A899,vDisk!A:C,3,0),"Unknown")</f>
        <v>8</v>
      </c>
      <c r="T899" s="73" t="s">
        <v>10</v>
      </c>
      <c r="U899" s="67">
        <f t="shared" si="7"/>
        <v>0</v>
      </c>
      <c r="V899" s="68">
        <f>if(T899="Lift &amp; Shift Noprod",if( Y899=0,Assumptions!$B$5, Assumptions!$B$4),if(T899="Lift &amp; Shift Prod",if(AND(N899=1,O899="T1"),Assumptions!$B$6,Assumptions!$B$4),0))</f>
        <v>0</v>
      </c>
      <c r="W899" s="62">
        <f>if(V899&lt;&gt;0,if(Q899="Unknown", Assumptions!$B$42,If(Q899&gt;1,Q899,2)),0)</f>
        <v>0</v>
      </c>
      <c r="X899" s="69">
        <f>if(V899&lt;&gt;0,if(R899="Unknown", Assumptions!$B$43,R899),0)</f>
        <v>0</v>
      </c>
      <c r="Y899" s="68">
        <f t="shared" si="8"/>
        <v>0</v>
      </c>
      <c r="Z899" s="68">
        <f>if(V899&lt;&gt;0,if(  S899="Unknown", Assumptions!$B$44,S899),0)</f>
        <v>0</v>
      </c>
      <c r="AA899" s="68">
        <f>if(V899 ="N2",ifna(vlookup(W899&amp;"-"&amp;X899,'Ref. VM'!A:B,2,0),"Custom"),if(V899 ="E2" , ifna(vlookup(W899&amp;"-"&amp;X899,'Ref. VM'!D:E,2,0),"Custom"),if(V899="N2D",ifna(vlookup(W899&amp;"-"&amp;X899,'Ref. VM'!G:H,2,0),"Custom"),if(V899="N4",ifna(vlookup(W899&amp;"-"&amp;X899,'Ref. VM'!J:K,2,0),"Custom"),0))))</f>
        <v>0</v>
      </c>
      <c r="AB899" s="67">
        <f t="shared" si="9"/>
        <v>0</v>
      </c>
      <c r="AC899" s="67">
        <f t="shared" si="10"/>
        <v>0</v>
      </c>
      <c r="AD899" s="67">
        <f t="shared" si="11"/>
        <v>0</v>
      </c>
      <c r="AE899" s="69">
        <f>if(T899="Lift &amp; Shift Prod",730,if(T899="Lift &amp; Shift Noprod",Assumptions!$B$3,0))</f>
        <v>0</v>
      </c>
      <c r="AF899" s="70">
        <f>if( U899=0,0,if(Y899=0, ((vlookup(AB899,'SKU Pricing'!A:B,Assumptions!$B$2,0)*W899)+(vlookup(AC899,'SKU Pricing'!A:B,Assumptions!$B$2,0)*X899))*AE899,((vlookup(AB899,'SKU Pricing'!A:B,Assumptions!$B$2,0)*W899)+(vlookup(AC899,'SKU Pricing'!A:B,Assumptions!$B$2,0)*(W899*8))+(vlookup(AD899,'SKU Pricing'!A:B,Assumptions!$B$2,0)*(X899-(W899*8))))*AE899))</f>
        <v>0</v>
      </c>
      <c r="AG899" s="67">
        <f t="shared" si="12"/>
        <v>0</v>
      </c>
      <c r="AH899" s="70">
        <f>ifna(vlookup(AG899,'SKU Pricing'!A:B,Assumptions!$B$2,0)*W899*AE899,0)</f>
        <v>0</v>
      </c>
      <c r="AI899" s="62" t="str">
        <f t="shared" si="13"/>
        <v/>
      </c>
      <c r="AJ899" s="62" t="str">
        <f>if(V899&lt;&gt;0, if(T899="Lift &amp; Shift Noprod",Assumptions!$B$9,if(V899=Assumptions!$B$6,Assumptions!$B$10,if(P899=1,Assumptions!$B$8,Assumptions!$B$7))),"")</f>
        <v/>
      </c>
      <c r="AK899" s="69">
        <f t="shared" si="14"/>
        <v>0</v>
      </c>
      <c r="AL899" s="69">
        <f>if(AJ899="Hyperdisk Balanced",Assumptions!$B$11,0)</f>
        <v>0</v>
      </c>
      <c r="AM899" s="69">
        <f>if(AJ899="Hyperdisk Balanced",Assumptions!$B$12,0)</f>
        <v>0</v>
      </c>
      <c r="AN899" s="70">
        <f>if(AK899=0,0,if(AJ899="Hyperdisk Balanced",vlookup(AK899&amp;" provisioned space",'SKU Pricing'!A:B,Assumptions!$B$2,0)*Z899+vlookup(AK899&amp;" provisioned IOPS",'SKU Pricing'!A:B,Assumptions!$B$2,0)*AL899*730+vlookup(AK899&amp;" provisioned throughput",'SKU Pricing'!A:B,Assumptions!$B$2,0)*AM899*730,vlookup(AK899,'SKU Pricing'!A:B,Assumptions!$B$2,0)*Z899))</f>
        <v>0</v>
      </c>
      <c r="AO899" s="70">
        <f t="shared" si="15"/>
        <v>0</v>
      </c>
      <c r="AP899" s="71">
        <f t="shared" si="16"/>
        <v>0</v>
      </c>
      <c r="AQ899" s="70">
        <f>ifna(vlookup(AP899,'SKU Pricing'!A:B,Assumptions!$B$2,0)*AE899,0)</f>
        <v>0</v>
      </c>
      <c r="AR899" s="72">
        <v>0.0</v>
      </c>
    </row>
    <row r="900">
      <c r="A900" s="61" t="s">
        <v>1041</v>
      </c>
      <c r="B900" s="62" t="str">
        <f>ifna(if(vlookup(A900,vOS!A:B,2,0)="","Unknown",vlookup(A900,vOS!A:B,2,0)),"Unknown")</f>
        <v>Debian GNU/Linux 10 (64-bit)</v>
      </c>
      <c r="C900" s="62">
        <f>vlookup(B900,'OS Study'!A:D,2,0)</f>
        <v>0</v>
      </c>
      <c r="D900" s="62" t="str">
        <f>vlookup(B900,'OS Study'!A:D,3,0)</f>
        <v>Linux</v>
      </c>
      <c r="E900" s="62" t="str">
        <f>vlookup(B900,'OS Study'!A:D,4,0)</f>
        <v>Debian</v>
      </c>
      <c r="F900" s="63" t="str">
        <f>vlookup(B900,'OS Study'!A:E,5,0)</f>
        <v>10</v>
      </c>
      <c r="G900" s="62">
        <f>IF(vlookup(A900,'RVtools V2.1'!A:J,4,0)="non",0,1)</f>
        <v>1</v>
      </c>
      <c r="H900" s="62">
        <f>if(vlookup(A900,'RVtools V2.1'!A:K,11,0)="kube",1,0)</f>
        <v>0</v>
      </c>
      <c r="I900" s="62">
        <f t="shared" si="5"/>
        <v>0</v>
      </c>
      <c r="J900" s="62">
        <f>ifna(vlookup(A900,'Infra Study'!A:Q,17,0),0)</f>
        <v>0</v>
      </c>
      <c r="K900" s="64">
        <f>IFERROR(__xludf.DUMMYFUNCTION("N(REGEXMATCH(VLOOKUP(A900, 'RVtools V2.1'!A:H, 8, 0), ""^Serveur de fichiers""))"),0.0)</f>
        <v>0</v>
      </c>
      <c r="L900" s="64">
        <f t="shared" si="6"/>
        <v>0</v>
      </c>
      <c r="M900" s="67" t="str">
        <f>ifna(vlookup(A900,'RVtools V2.1'!A:I,8,0),"N/A")</f>
        <v>KaliSIL -NST/EIM</v>
      </c>
      <c r="N900" s="64">
        <f>IFERROR(__xludf.DUMMYFUNCTION("IF(REGEXMATCH(M900, ""(?i)"" &amp; JOIN(""|"", SPLIT(""kalisil"", "" ""))), 1, 0)"),1.0)</f>
        <v>1</v>
      </c>
      <c r="O900" s="64" t="str">
        <f>vlookup(A900,'RVtools V2.1'!A:H,7,0)</f>
        <v>T3</v>
      </c>
      <c r="P900" s="64">
        <f>if(vlookup(A900,'RVtools V2.1'!A:H,5,0)="oui",1,0)</f>
        <v>0</v>
      </c>
      <c r="Q900" s="64">
        <f>ifna(vlookup(A900,vCPU!A:B,2,0),"Unknown")</f>
        <v>16</v>
      </c>
      <c r="R900" s="66">
        <f>ifna(vlookup(A900,vMemory!A:C,3,0),"Unknown")</f>
        <v>48</v>
      </c>
      <c r="S900" s="66">
        <f>ifna(vlookup(A900,vDisk!A:C,3,0),"Unknown")</f>
        <v>9260</v>
      </c>
      <c r="T900" s="73" t="s">
        <v>10</v>
      </c>
      <c r="U900" s="67">
        <f t="shared" si="7"/>
        <v>0</v>
      </c>
      <c r="V900" s="68">
        <f>if(T900="Lift &amp; Shift Noprod",if( Y900=0,Assumptions!$B$5, Assumptions!$B$4),if(T900="Lift &amp; Shift Prod",if(AND(N900=1,O900="T1"),Assumptions!$B$6,Assumptions!$B$4),0))</f>
        <v>0</v>
      </c>
      <c r="W900" s="62">
        <f>if(V900&lt;&gt;0,if(Q900="Unknown", Assumptions!$B$42,If(Q900&gt;1,Q900,2)),0)</f>
        <v>0</v>
      </c>
      <c r="X900" s="69">
        <f>if(V900&lt;&gt;0,if(R900="Unknown", Assumptions!$B$43,R900),0)</f>
        <v>0</v>
      </c>
      <c r="Y900" s="68">
        <f t="shared" si="8"/>
        <v>0</v>
      </c>
      <c r="Z900" s="68">
        <f>if(V900&lt;&gt;0,if(  S900="Unknown", Assumptions!$B$44,S900),0)</f>
        <v>0</v>
      </c>
      <c r="AA900" s="68">
        <f>if(V900 ="N2",ifna(vlookup(W900&amp;"-"&amp;X900,'Ref. VM'!A:B,2,0),"Custom"),if(V900 ="E2" , ifna(vlookup(W900&amp;"-"&amp;X900,'Ref. VM'!D:E,2,0),"Custom"),if(V900="N2D",ifna(vlookup(W900&amp;"-"&amp;X900,'Ref. VM'!G:H,2,0),"Custom"),if(V900="N4",ifna(vlookup(W900&amp;"-"&amp;X900,'Ref. VM'!J:K,2,0),"Custom"),0))))</f>
        <v>0</v>
      </c>
      <c r="AB900" s="67">
        <f t="shared" si="9"/>
        <v>0</v>
      </c>
      <c r="AC900" s="67">
        <f t="shared" si="10"/>
        <v>0</v>
      </c>
      <c r="AD900" s="67">
        <f t="shared" si="11"/>
        <v>0</v>
      </c>
      <c r="AE900" s="69">
        <f>if(T900="Lift &amp; Shift Prod",730,if(T900="Lift &amp; Shift Noprod",Assumptions!$B$3,0))</f>
        <v>0</v>
      </c>
      <c r="AF900" s="70">
        <f>if( U900=0,0,if(Y900=0, ((vlookup(AB900,'SKU Pricing'!A:B,Assumptions!$B$2,0)*W900)+(vlookup(AC900,'SKU Pricing'!A:B,Assumptions!$B$2,0)*X900))*AE900,((vlookup(AB900,'SKU Pricing'!A:B,Assumptions!$B$2,0)*W900)+(vlookup(AC900,'SKU Pricing'!A:B,Assumptions!$B$2,0)*(W900*8))+(vlookup(AD900,'SKU Pricing'!A:B,Assumptions!$B$2,0)*(X900-(W900*8))))*AE900))</f>
        <v>0</v>
      </c>
      <c r="AG900" s="67">
        <f t="shared" si="12"/>
        <v>0</v>
      </c>
      <c r="AH900" s="70">
        <f>ifna(vlookup(AG900,'SKU Pricing'!A:B,Assumptions!$B$2,0)*W900*AE900,0)</f>
        <v>0</v>
      </c>
      <c r="AI900" s="62" t="str">
        <f t="shared" si="13"/>
        <v/>
      </c>
      <c r="AJ900" s="62" t="str">
        <f>if(V900&lt;&gt;0, if(T900="Lift &amp; Shift Noprod",Assumptions!$B$9,if(V900=Assumptions!$B$6,Assumptions!$B$10,if(P900=1,Assumptions!$B$8,Assumptions!$B$7))),"")</f>
        <v/>
      </c>
      <c r="AK900" s="69">
        <f t="shared" si="14"/>
        <v>0</v>
      </c>
      <c r="AL900" s="69">
        <f>if(AJ900="Hyperdisk Balanced",Assumptions!$B$11,0)</f>
        <v>0</v>
      </c>
      <c r="AM900" s="69">
        <f>if(AJ900="Hyperdisk Balanced",Assumptions!$B$12,0)</f>
        <v>0</v>
      </c>
      <c r="AN900" s="70">
        <f>if(AK900=0,0,if(AJ900="Hyperdisk Balanced",vlookup(AK900&amp;" provisioned space",'SKU Pricing'!A:B,Assumptions!$B$2,0)*Z900+vlookup(AK900&amp;" provisioned IOPS",'SKU Pricing'!A:B,Assumptions!$B$2,0)*AL900*730+vlookup(AK900&amp;" provisioned throughput",'SKU Pricing'!A:B,Assumptions!$B$2,0)*AM900*730,vlookup(AK900,'SKU Pricing'!A:B,Assumptions!$B$2,0)*Z900))</f>
        <v>0</v>
      </c>
      <c r="AO900" s="70">
        <f t="shared" si="15"/>
        <v>0</v>
      </c>
      <c r="AP900" s="71">
        <f t="shared" si="16"/>
        <v>0</v>
      </c>
      <c r="AQ900" s="70">
        <f>ifna(vlookup(AP900,'SKU Pricing'!A:B,Assumptions!$B$2,0)*AE900,0)</f>
        <v>0</v>
      </c>
      <c r="AR900" s="72">
        <v>1.0</v>
      </c>
    </row>
    <row r="901">
      <c r="A901" s="61" t="s">
        <v>1042</v>
      </c>
      <c r="B901" s="62" t="str">
        <f>ifna(if(vlookup(A901,vOS!A:B,2,0)="","Unknown",vlookup(A901,vOS!A:B,2,0)),"Unknown")</f>
        <v>Debian GNU/Linux 10 (64-bit)</v>
      </c>
      <c r="C901" s="62">
        <f>vlookup(B901,'OS Study'!A:D,2,0)</f>
        <v>0</v>
      </c>
      <c r="D901" s="62" t="str">
        <f>vlookup(B901,'OS Study'!A:D,3,0)</f>
        <v>Linux</v>
      </c>
      <c r="E901" s="62" t="str">
        <f>vlookup(B901,'OS Study'!A:D,4,0)</f>
        <v>Debian</v>
      </c>
      <c r="F901" s="63" t="str">
        <f>vlookup(B901,'OS Study'!A:E,5,0)</f>
        <v>10</v>
      </c>
      <c r="G901" s="62">
        <f>IF(vlookup(A901,'RVtools V2.1'!A:J,4,0)="non",0,1)</f>
        <v>1</v>
      </c>
      <c r="H901" s="62">
        <f>if(vlookup(A901,'RVtools V2.1'!A:K,11,0)="kube",1,0)</f>
        <v>0</v>
      </c>
      <c r="I901" s="62">
        <f t="shared" si="5"/>
        <v>0</v>
      </c>
      <c r="J901" s="62">
        <f>ifna(vlookup(A901,'Infra Study'!A:Q,17,0),0)</f>
        <v>0</v>
      </c>
      <c r="K901" s="64">
        <f>IFERROR(__xludf.DUMMYFUNCTION("N(REGEXMATCH(VLOOKUP(A901, 'RVtools V2.1'!A:H, 8, 0), ""^Serveur de fichiers""))"),0.0)</f>
        <v>0</v>
      </c>
      <c r="L901" s="64">
        <f t="shared" si="6"/>
        <v>0</v>
      </c>
      <c r="M901" s="67" t="str">
        <f>ifna(vlookup(A901,'RVtools V2.1'!A:I,8,0),"N/A")</f>
        <v>KaliSIL -NST/LOR</v>
      </c>
      <c r="N901" s="64">
        <f>IFERROR(__xludf.DUMMYFUNCTION("IF(REGEXMATCH(M901, ""(?i)"" &amp; JOIN(""|"", SPLIT(""kalisil"", "" ""))), 1, 0)"),1.0)</f>
        <v>1</v>
      </c>
      <c r="O901" s="64" t="str">
        <f>vlookup(A901,'RVtools V2.1'!A:H,7,0)</f>
        <v>T1</v>
      </c>
      <c r="P901" s="64">
        <f>if(vlookup(A901,'RVtools V2.1'!A:H,5,0)="oui",1,0)</f>
        <v>1</v>
      </c>
      <c r="Q901" s="64">
        <f>ifna(vlookup(A901,vCPU!A:B,2,0),"Unknown")</f>
        <v>28</v>
      </c>
      <c r="R901" s="66">
        <f>ifna(vlookup(A901,vMemory!A:C,3,0),"Unknown")</f>
        <v>128</v>
      </c>
      <c r="S901" s="66">
        <f>ifna(vlookup(A901,vDisk!A:C,3,0),"Unknown")</f>
        <v>49365</v>
      </c>
      <c r="T901" s="73" t="s">
        <v>10</v>
      </c>
      <c r="U901" s="67">
        <f t="shared" si="7"/>
        <v>0</v>
      </c>
      <c r="V901" s="68">
        <f>if(T901="Lift &amp; Shift Noprod",if( Y901=0,Assumptions!$B$5, Assumptions!$B$4),if(T901="Lift &amp; Shift Prod",if(AND(N901=1,O901="T1"),Assumptions!$B$6,Assumptions!$B$4),0))</f>
        <v>0</v>
      </c>
      <c r="W901" s="62">
        <f>if(V901&lt;&gt;0,if(Q901="Unknown", Assumptions!$B$42,If(Q901&gt;1,Q901,2)),0)</f>
        <v>0</v>
      </c>
      <c r="X901" s="69">
        <f>if(V901&lt;&gt;0,if(R901="Unknown", Assumptions!$B$43,R901),0)</f>
        <v>0</v>
      </c>
      <c r="Y901" s="68">
        <f t="shared" si="8"/>
        <v>0</v>
      </c>
      <c r="Z901" s="68">
        <f>if(V901&lt;&gt;0,if(  S901="Unknown", Assumptions!$B$44,S901),0)</f>
        <v>0</v>
      </c>
      <c r="AA901" s="68">
        <f>if(V901 ="N2",ifna(vlookup(W901&amp;"-"&amp;X901,'Ref. VM'!A:B,2,0),"Custom"),if(V901 ="E2" , ifna(vlookup(W901&amp;"-"&amp;X901,'Ref. VM'!D:E,2,0),"Custom"),if(V901="N2D",ifna(vlookup(W901&amp;"-"&amp;X901,'Ref. VM'!G:H,2,0),"Custom"),if(V901="N4",ifna(vlookup(W901&amp;"-"&amp;X901,'Ref. VM'!J:K,2,0),"Custom"),0))))</f>
        <v>0</v>
      </c>
      <c r="AB901" s="67">
        <f t="shared" si="9"/>
        <v>0</v>
      </c>
      <c r="AC901" s="67">
        <f t="shared" si="10"/>
        <v>0</v>
      </c>
      <c r="AD901" s="67">
        <f t="shared" si="11"/>
        <v>0</v>
      </c>
      <c r="AE901" s="69">
        <f>if(T901="Lift &amp; Shift Prod",730,if(T901="Lift &amp; Shift Noprod",Assumptions!$B$3,0))</f>
        <v>0</v>
      </c>
      <c r="AF901" s="70">
        <f>if( U901=0,0,if(Y901=0, ((vlookup(AB901,'SKU Pricing'!A:B,Assumptions!$B$2,0)*W901)+(vlookup(AC901,'SKU Pricing'!A:B,Assumptions!$B$2,0)*X901))*AE901,((vlookup(AB901,'SKU Pricing'!A:B,Assumptions!$B$2,0)*W901)+(vlookup(AC901,'SKU Pricing'!A:B,Assumptions!$B$2,0)*(W901*8))+(vlookup(AD901,'SKU Pricing'!A:B,Assumptions!$B$2,0)*(X901-(W901*8))))*AE901))</f>
        <v>0</v>
      </c>
      <c r="AG901" s="67">
        <f t="shared" si="12"/>
        <v>0</v>
      </c>
      <c r="AH901" s="70">
        <f>ifna(vlookup(AG901,'SKU Pricing'!A:B,Assumptions!$B$2,0)*W901*AE901,0)</f>
        <v>0</v>
      </c>
      <c r="AI901" s="62" t="str">
        <f t="shared" si="13"/>
        <v/>
      </c>
      <c r="AJ901" s="62" t="str">
        <f>if(V901&lt;&gt;0, if(T901="Lift &amp; Shift Noprod",Assumptions!$B$9,if(V901=Assumptions!$B$6,Assumptions!$B$10,if(P901=1,Assumptions!$B$8,Assumptions!$B$7))),"")</f>
        <v/>
      </c>
      <c r="AK901" s="69">
        <f t="shared" si="14"/>
        <v>0</v>
      </c>
      <c r="AL901" s="69">
        <f>if(AJ901="Hyperdisk Balanced",Assumptions!$B$11,0)</f>
        <v>0</v>
      </c>
      <c r="AM901" s="69">
        <f>if(AJ901="Hyperdisk Balanced",Assumptions!$B$12,0)</f>
        <v>0</v>
      </c>
      <c r="AN901" s="70">
        <f>if(AK901=0,0,if(AJ901="Hyperdisk Balanced",vlookup(AK901&amp;" provisioned space",'SKU Pricing'!A:B,Assumptions!$B$2,0)*Z901+vlookup(AK901&amp;" provisioned IOPS",'SKU Pricing'!A:B,Assumptions!$B$2,0)*AL901*730+vlookup(AK901&amp;" provisioned throughput",'SKU Pricing'!A:B,Assumptions!$B$2,0)*AM901*730,vlookup(AK901,'SKU Pricing'!A:B,Assumptions!$B$2,0)*Z901))</f>
        <v>0</v>
      </c>
      <c r="AO901" s="70">
        <f t="shared" si="15"/>
        <v>0</v>
      </c>
      <c r="AP901" s="71">
        <f t="shared" si="16"/>
        <v>0</v>
      </c>
      <c r="AQ901" s="70">
        <f>ifna(vlookup(AP901,'SKU Pricing'!A:B,Assumptions!$B$2,0)*AE901,0)</f>
        <v>0</v>
      </c>
      <c r="AR901" s="72">
        <v>0.0</v>
      </c>
    </row>
    <row r="902">
      <c r="A902" s="61" t="s">
        <v>1043</v>
      </c>
      <c r="B902" s="62" t="str">
        <f>ifna(if(vlookup(A902,vOS!A:B,2,0)="","Unknown",vlookup(A902,vOS!A:B,2,0)),"Unknown")</f>
        <v>Debian GNU/Linux 10 (64-bit)</v>
      </c>
      <c r="C902" s="62">
        <f>vlookup(B902,'OS Study'!A:D,2,0)</f>
        <v>0</v>
      </c>
      <c r="D902" s="62" t="str">
        <f>vlookup(B902,'OS Study'!A:D,3,0)</f>
        <v>Linux</v>
      </c>
      <c r="E902" s="62" t="str">
        <f>vlookup(B902,'OS Study'!A:D,4,0)</f>
        <v>Debian</v>
      </c>
      <c r="F902" s="63" t="str">
        <f>vlookup(B902,'OS Study'!A:E,5,0)</f>
        <v>10</v>
      </c>
      <c r="G902" s="62">
        <f>IF(vlookup(A902,'RVtools V2.1'!A:J,4,0)="non",0,1)</f>
        <v>1</v>
      </c>
      <c r="H902" s="62">
        <f>if(vlookup(A902,'RVtools V2.1'!A:K,11,0)="kube",1,0)</f>
        <v>0</v>
      </c>
      <c r="I902" s="62">
        <f t="shared" si="5"/>
        <v>0</v>
      </c>
      <c r="J902" s="62">
        <f>ifna(vlookup(A902,'Infra Study'!A:Q,17,0),0)</f>
        <v>0</v>
      </c>
      <c r="K902" s="64">
        <f>IFERROR(__xludf.DUMMYFUNCTION("N(REGEXMATCH(VLOOKUP(A902, 'RVtools V2.1'!A:H, 8, 0), ""^Serveur de fichiers""))"),0.0)</f>
        <v>0</v>
      </c>
      <c r="L902" s="64">
        <f t="shared" si="6"/>
        <v>0</v>
      </c>
      <c r="M902" s="67" t="str">
        <f>ifna(vlookup(A902,'RVtools V2.1'!A:I,8,0),"N/A")</f>
        <v>KaliSIL -NST/LOR</v>
      </c>
      <c r="N902" s="64">
        <f>IFERROR(__xludf.DUMMYFUNCTION("IF(REGEXMATCH(M902, ""(?i)"" &amp; JOIN(""|"", SPLIT(""kalisil"", "" ""))), 1, 0)"),1.0)</f>
        <v>1</v>
      </c>
      <c r="O902" s="64" t="str">
        <f>vlookup(A902,'RVtools V2.1'!A:H,7,0)</f>
        <v>T1</v>
      </c>
      <c r="P902" s="64">
        <f>if(vlookup(A902,'RVtools V2.1'!A:H,5,0)="oui",1,0)</f>
        <v>1</v>
      </c>
      <c r="Q902" s="64">
        <f>ifna(vlookup(A902,vCPU!A:B,2,0),"Unknown")</f>
        <v>12</v>
      </c>
      <c r="R902" s="66">
        <f>ifna(vlookup(A902,vMemory!A:C,3,0),"Unknown")</f>
        <v>8</v>
      </c>
      <c r="S902" s="66">
        <f>ifna(vlookup(A902,vDisk!A:C,3,0),"Unknown")</f>
        <v>134</v>
      </c>
      <c r="T902" s="73" t="s">
        <v>10</v>
      </c>
      <c r="U902" s="67">
        <f t="shared" si="7"/>
        <v>0</v>
      </c>
      <c r="V902" s="68">
        <f>if(T902="Lift &amp; Shift Noprod",if( Y902=0,Assumptions!$B$5, Assumptions!$B$4),if(T902="Lift &amp; Shift Prod",if(AND(N902=1,O902="T1"),Assumptions!$B$6,Assumptions!$B$4),0))</f>
        <v>0</v>
      </c>
      <c r="W902" s="62">
        <f>if(V902&lt;&gt;0,if(Q902="Unknown", Assumptions!$B$42,If(Q902&gt;1,Q902,2)),0)</f>
        <v>0</v>
      </c>
      <c r="X902" s="69">
        <f>if(V902&lt;&gt;0,if(R902="Unknown", Assumptions!$B$43,R902),0)</f>
        <v>0</v>
      </c>
      <c r="Y902" s="68">
        <f t="shared" si="8"/>
        <v>0</v>
      </c>
      <c r="Z902" s="68">
        <f>if(V902&lt;&gt;0,if(  S902="Unknown", Assumptions!$B$44,S902),0)</f>
        <v>0</v>
      </c>
      <c r="AA902" s="68">
        <f>if(V902 ="N2",ifna(vlookup(W902&amp;"-"&amp;X902,'Ref. VM'!A:B,2,0),"Custom"),if(V902 ="E2" , ifna(vlookup(W902&amp;"-"&amp;X902,'Ref. VM'!D:E,2,0),"Custom"),if(V902="N2D",ifna(vlookup(W902&amp;"-"&amp;X902,'Ref. VM'!G:H,2,0),"Custom"),if(V902="N4",ifna(vlookup(W902&amp;"-"&amp;X902,'Ref. VM'!J:K,2,0),"Custom"),0))))</f>
        <v>0</v>
      </c>
      <c r="AB902" s="67">
        <f t="shared" si="9"/>
        <v>0</v>
      </c>
      <c r="AC902" s="67">
        <f t="shared" si="10"/>
        <v>0</v>
      </c>
      <c r="AD902" s="67">
        <f t="shared" si="11"/>
        <v>0</v>
      </c>
      <c r="AE902" s="69">
        <f>if(T902="Lift &amp; Shift Prod",730,if(T902="Lift &amp; Shift Noprod",Assumptions!$B$3,0))</f>
        <v>0</v>
      </c>
      <c r="AF902" s="70">
        <f>if( U902=0,0,if(Y902=0, ((vlookup(AB902,'SKU Pricing'!A:B,Assumptions!$B$2,0)*W902)+(vlookup(AC902,'SKU Pricing'!A:B,Assumptions!$B$2,0)*X902))*AE902,((vlookup(AB902,'SKU Pricing'!A:B,Assumptions!$B$2,0)*W902)+(vlookup(AC902,'SKU Pricing'!A:B,Assumptions!$B$2,0)*(W902*8))+(vlookup(AD902,'SKU Pricing'!A:B,Assumptions!$B$2,0)*(X902-(W902*8))))*AE902))</f>
        <v>0</v>
      </c>
      <c r="AG902" s="67">
        <f t="shared" si="12"/>
        <v>0</v>
      </c>
      <c r="AH902" s="70">
        <f>ifna(vlookup(AG902,'SKU Pricing'!A:B,Assumptions!$B$2,0)*W902*AE902,0)</f>
        <v>0</v>
      </c>
      <c r="AI902" s="62" t="str">
        <f t="shared" si="13"/>
        <v/>
      </c>
      <c r="AJ902" s="62" t="str">
        <f>if(V902&lt;&gt;0, if(T902="Lift &amp; Shift Noprod",Assumptions!$B$9,if(V902=Assumptions!$B$6,Assumptions!$B$10,if(P902=1,Assumptions!$B$8,Assumptions!$B$7))),"")</f>
        <v/>
      </c>
      <c r="AK902" s="69">
        <f t="shared" si="14"/>
        <v>0</v>
      </c>
      <c r="AL902" s="69">
        <f>if(AJ902="Hyperdisk Balanced",Assumptions!$B$11,0)</f>
        <v>0</v>
      </c>
      <c r="AM902" s="69">
        <f>if(AJ902="Hyperdisk Balanced",Assumptions!$B$12,0)</f>
        <v>0</v>
      </c>
      <c r="AN902" s="70">
        <f>if(AK902=0,0,if(AJ902="Hyperdisk Balanced",vlookup(AK902&amp;" provisioned space",'SKU Pricing'!A:B,Assumptions!$B$2,0)*Z902+vlookup(AK902&amp;" provisioned IOPS",'SKU Pricing'!A:B,Assumptions!$B$2,0)*AL902*730+vlookup(AK902&amp;" provisioned throughput",'SKU Pricing'!A:B,Assumptions!$B$2,0)*AM902*730,vlookup(AK902,'SKU Pricing'!A:B,Assumptions!$B$2,0)*Z902))</f>
        <v>0</v>
      </c>
      <c r="AO902" s="70">
        <f t="shared" si="15"/>
        <v>0</v>
      </c>
      <c r="AP902" s="71">
        <f t="shared" si="16"/>
        <v>0</v>
      </c>
      <c r="AQ902" s="70">
        <f>ifna(vlookup(AP902,'SKU Pricing'!A:B,Assumptions!$B$2,0)*AE902,0)</f>
        <v>0</v>
      </c>
      <c r="AR902" s="72">
        <v>0.0</v>
      </c>
    </row>
    <row r="903">
      <c r="A903" s="61" t="s">
        <v>1044</v>
      </c>
      <c r="B903" s="62" t="str">
        <f>ifna(if(vlookup(A903,vOS!A:B,2,0)="","Unknown",vlookup(A903,vOS!A:B,2,0)),"Unknown")</f>
        <v>Debian GNU/Linux 10 (64-bit)</v>
      </c>
      <c r="C903" s="62">
        <f>vlookup(B903,'OS Study'!A:D,2,0)</f>
        <v>0</v>
      </c>
      <c r="D903" s="62" t="str">
        <f>vlookup(B903,'OS Study'!A:D,3,0)</f>
        <v>Linux</v>
      </c>
      <c r="E903" s="62" t="str">
        <f>vlookup(B903,'OS Study'!A:D,4,0)</f>
        <v>Debian</v>
      </c>
      <c r="F903" s="63" t="str">
        <f>vlookup(B903,'OS Study'!A:E,5,0)</f>
        <v>10</v>
      </c>
      <c r="G903" s="62">
        <f>IF(vlookup(A903,'RVtools V2.1'!A:J,4,0)="non",0,1)</f>
        <v>1</v>
      </c>
      <c r="H903" s="62">
        <f>if(vlookup(A903,'RVtools V2.1'!A:K,11,0)="kube",1,0)</f>
        <v>0</v>
      </c>
      <c r="I903" s="62">
        <f t="shared" si="5"/>
        <v>0</v>
      </c>
      <c r="J903" s="62">
        <f>ifna(vlookup(A903,'Infra Study'!A:Q,17,0),0)</f>
        <v>0</v>
      </c>
      <c r="K903" s="64">
        <f>IFERROR(__xludf.DUMMYFUNCTION("N(REGEXMATCH(VLOOKUP(A903, 'RVtools V2.1'!A:H, 8, 0), ""^Serveur de fichiers""))"),0.0)</f>
        <v>0</v>
      </c>
      <c r="L903" s="64">
        <f t="shared" si="6"/>
        <v>0</v>
      </c>
      <c r="M903" s="67" t="str">
        <f>ifna(vlookup(A903,'RVtools V2.1'!A:I,8,0),"N/A")</f>
        <v>KaliSIL -NST/LOR</v>
      </c>
      <c r="N903" s="64">
        <f>IFERROR(__xludf.DUMMYFUNCTION("IF(REGEXMATCH(M903, ""(?i)"" &amp; JOIN(""|"", SPLIT(""kalisil"", "" ""))), 1, 0)"),1.0)</f>
        <v>1</v>
      </c>
      <c r="O903" s="64" t="str">
        <f>vlookup(A903,'RVtools V2.1'!A:H,7,0)</f>
        <v>T1</v>
      </c>
      <c r="P903" s="64">
        <f>if(vlookup(A903,'RVtools V2.1'!A:H,5,0)="oui",1,0)</f>
        <v>1</v>
      </c>
      <c r="Q903" s="64">
        <f>ifna(vlookup(A903,vCPU!A:B,2,0),"Unknown")</f>
        <v>28</v>
      </c>
      <c r="R903" s="66">
        <f>ifna(vlookup(A903,vMemory!A:C,3,0),"Unknown")</f>
        <v>200</v>
      </c>
      <c r="S903" s="66">
        <f>ifna(vlookup(A903,vDisk!A:C,3,0),"Unknown")</f>
        <v>6744</v>
      </c>
      <c r="T903" s="73" t="s">
        <v>10</v>
      </c>
      <c r="U903" s="67">
        <f t="shared" si="7"/>
        <v>0</v>
      </c>
      <c r="V903" s="68">
        <f>if(T903="Lift &amp; Shift Noprod",if( Y903=0,Assumptions!$B$5, Assumptions!$B$4),if(T903="Lift &amp; Shift Prod",if(AND(N903=1,O903="T1"),Assumptions!$B$6,Assumptions!$B$4),0))</f>
        <v>0</v>
      </c>
      <c r="W903" s="62">
        <f>if(V903&lt;&gt;0,if(Q903="Unknown", Assumptions!$B$42,If(Q903&gt;1,Q903,2)),0)</f>
        <v>0</v>
      </c>
      <c r="X903" s="69">
        <f>if(V903&lt;&gt;0,if(R903="Unknown", Assumptions!$B$43,R903),0)</f>
        <v>0</v>
      </c>
      <c r="Y903" s="68">
        <f t="shared" si="8"/>
        <v>0</v>
      </c>
      <c r="Z903" s="68">
        <f>if(V903&lt;&gt;0,if(  S903="Unknown", Assumptions!$B$44,S903),0)</f>
        <v>0</v>
      </c>
      <c r="AA903" s="68">
        <f>if(V903 ="N2",ifna(vlookup(W903&amp;"-"&amp;X903,'Ref. VM'!A:B,2,0),"Custom"),if(V903 ="E2" , ifna(vlookup(W903&amp;"-"&amp;X903,'Ref. VM'!D:E,2,0),"Custom"),if(V903="N2D",ifna(vlookup(W903&amp;"-"&amp;X903,'Ref. VM'!G:H,2,0),"Custom"),if(V903="N4",ifna(vlookup(W903&amp;"-"&amp;X903,'Ref. VM'!J:K,2,0),"Custom"),0))))</f>
        <v>0</v>
      </c>
      <c r="AB903" s="67">
        <f t="shared" si="9"/>
        <v>0</v>
      </c>
      <c r="AC903" s="67">
        <f t="shared" si="10"/>
        <v>0</v>
      </c>
      <c r="AD903" s="67">
        <f t="shared" si="11"/>
        <v>0</v>
      </c>
      <c r="AE903" s="69">
        <f>if(T903="Lift &amp; Shift Prod",730,if(T903="Lift &amp; Shift Noprod",Assumptions!$B$3,0))</f>
        <v>0</v>
      </c>
      <c r="AF903" s="70">
        <f>if( U903=0,0,if(Y903=0, ((vlookup(AB903,'SKU Pricing'!A:B,Assumptions!$B$2,0)*W903)+(vlookup(AC903,'SKU Pricing'!A:B,Assumptions!$B$2,0)*X903))*AE903,((vlookup(AB903,'SKU Pricing'!A:B,Assumptions!$B$2,0)*W903)+(vlookup(AC903,'SKU Pricing'!A:B,Assumptions!$B$2,0)*(W903*8))+(vlookup(AD903,'SKU Pricing'!A:B,Assumptions!$B$2,0)*(X903-(W903*8))))*AE903))</f>
        <v>0</v>
      </c>
      <c r="AG903" s="67">
        <f t="shared" si="12"/>
        <v>0</v>
      </c>
      <c r="AH903" s="70">
        <f>ifna(vlookup(AG903,'SKU Pricing'!A:B,Assumptions!$B$2,0)*W903*AE903,0)</f>
        <v>0</v>
      </c>
      <c r="AI903" s="62" t="str">
        <f t="shared" si="13"/>
        <v/>
      </c>
      <c r="AJ903" s="62" t="str">
        <f>if(V903&lt;&gt;0, if(T903="Lift &amp; Shift Noprod",Assumptions!$B$9,if(V903=Assumptions!$B$6,Assumptions!$B$10,if(P903=1,Assumptions!$B$8,Assumptions!$B$7))),"")</f>
        <v/>
      </c>
      <c r="AK903" s="69">
        <f t="shared" si="14"/>
        <v>0</v>
      </c>
      <c r="AL903" s="69">
        <f>if(AJ903="Hyperdisk Balanced",Assumptions!$B$11,0)</f>
        <v>0</v>
      </c>
      <c r="AM903" s="69">
        <f>if(AJ903="Hyperdisk Balanced",Assumptions!$B$12,0)</f>
        <v>0</v>
      </c>
      <c r="AN903" s="70">
        <f>if(AK903=0,0,if(AJ903="Hyperdisk Balanced",vlookup(AK903&amp;" provisioned space",'SKU Pricing'!A:B,Assumptions!$B$2,0)*Z903+vlookup(AK903&amp;" provisioned IOPS",'SKU Pricing'!A:B,Assumptions!$B$2,0)*AL903*730+vlookup(AK903&amp;" provisioned throughput",'SKU Pricing'!A:B,Assumptions!$B$2,0)*AM903*730,vlookup(AK903,'SKU Pricing'!A:B,Assumptions!$B$2,0)*Z903))</f>
        <v>0</v>
      </c>
      <c r="AO903" s="70">
        <f t="shared" si="15"/>
        <v>0</v>
      </c>
      <c r="AP903" s="71">
        <f t="shared" si="16"/>
        <v>0</v>
      </c>
      <c r="AQ903" s="70">
        <f>ifna(vlookup(AP903,'SKU Pricing'!A:B,Assumptions!$B$2,0)*AE903,0)</f>
        <v>0</v>
      </c>
      <c r="AR903" s="72">
        <v>0.0</v>
      </c>
    </row>
    <row r="904">
      <c r="A904" s="61" t="s">
        <v>1045</v>
      </c>
      <c r="B904" s="62" t="str">
        <f>ifna(if(vlookup(A904,vOS!A:B,2,0)="","Unknown",vlookup(A904,vOS!A:B,2,0)),"Unknown")</f>
        <v>Debian GNU/Linux 10 (64-bit)</v>
      </c>
      <c r="C904" s="62">
        <f>vlookup(B904,'OS Study'!A:D,2,0)</f>
        <v>0</v>
      </c>
      <c r="D904" s="62" t="str">
        <f>vlookup(B904,'OS Study'!A:D,3,0)</f>
        <v>Linux</v>
      </c>
      <c r="E904" s="62" t="str">
        <f>vlookup(B904,'OS Study'!A:D,4,0)</f>
        <v>Debian</v>
      </c>
      <c r="F904" s="63" t="str">
        <f>vlookup(B904,'OS Study'!A:E,5,0)</f>
        <v>10</v>
      </c>
      <c r="G904" s="62">
        <f>IF(vlookup(A904,'RVtools V2.1'!A:J,4,0)="non",0,1)</f>
        <v>1</v>
      </c>
      <c r="H904" s="62">
        <f>if(vlookup(A904,'RVtools V2.1'!A:K,11,0)="kube",1,0)</f>
        <v>0</v>
      </c>
      <c r="I904" s="62">
        <f t="shared" si="5"/>
        <v>0</v>
      </c>
      <c r="J904" s="62">
        <f>ifna(vlookup(A904,'Infra Study'!A:Q,17,0),0)</f>
        <v>0</v>
      </c>
      <c r="K904" s="64">
        <f>IFERROR(__xludf.DUMMYFUNCTION("N(REGEXMATCH(VLOOKUP(A904, 'RVtools V2.1'!A:H, 8, 0), ""^Serveur de fichiers""))"),0.0)</f>
        <v>0</v>
      </c>
      <c r="L904" s="64">
        <f t="shared" si="6"/>
        <v>0</v>
      </c>
      <c r="M904" s="67" t="str">
        <f>ifna(vlookup(A904,'RVtools V2.1'!A:I,8,0),"N/A")</f>
        <v>KaliSIL -NST/NOR</v>
      </c>
      <c r="N904" s="64">
        <f>IFERROR(__xludf.DUMMYFUNCTION("IF(REGEXMATCH(M904, ""(?i)"" &amp; JOIN(""|"", SPLIT(""kalisil"", "" ""))), 1, 0)"),1.0)</f>
        <v>1</v>
      </c>
      <c r="O904" s="64" t="str">
        <f>vlookup(A904,'RVtools V2.1'!A:H,7,0)</f>
        <v>T1</v>
      </c>
      <c r="P904" s="64">
        <f>if(vlookup(A904,'RVtools V2.1'!A:H,5,0)="oui",1,0)</f>
        <v>1</v>
      </c>
      <c r="Q904" s="64">
        <f>ifna(vlookup(A904,vCPU!A:B,2,0),"Unknown")</f>
        <v>12</v>
      </c>
      <c r="R904" s="66">
        <f>ifna(vlookup(A904,vMemory!A:C,3,0),"Unknown")</f>
        <v>160</v>
      </c>
      <c r="S904" s="66">
        <f>ifna(vlookup(A904,vDisk!A:C,3,0),"Unknown")</f>
        <v>2361</v>
      </c>
      <c r="T904" s="73" t="s">
        <v>10</v>
      </c>
      <c r="U904" s="67">
        <f t="shared" si="7"/>
        <v>0</v>
      </c>
      <c r="V904" s="68">
        <f>if(T904="Lift &amp; Shift Noprod",if( Y904=0,Assumptions!$B$5, Assumptions!$B$4),if(T904="Lift &amp; Shift Prod",if(AND(N904=1,O904="T1"),Assumptions!$B$6,Assumptions!$B$4),0))</f>
        <v>0</v>
      </c>
      <c r="W904" s="62">
        <f>if(V904&lt;&gt;0,if(Q904="Unknown", Assumptions!$B$42,If(Q904&gt;1,Q904,2)),0)</f>
        <v>0</v>
      </c>
      <c r="X904" s="69">
        <f>if(V904&lt;&gt;0,if(R904="Unknown", Assumptions!$B$43,R904),0)</f>
        <v>0</v>
      </c>
      <c r="Y904" s="68">
        <f t="shared" si="8"/>
        <v>0</v>
      </c>
      <c r="Z904" s="68">
        <f>if(V904&lt;&gt;0,if(  S904="Unknown", Assumptions!$B$44,S904),0)</f>
        <v>0</v>
      </c>
      <c r="AA904" s="68">
        <f>if(V904 ="N2",ifna(vlookup(W904&amp;"-"&amp;X904,'Ref. VM'!A:B,2,0),"Custom"),if(V904 ="E2" , ifna(vlookup(W904&amp;"-"&amp;X904,'Ref. VM'!D:E,2,0),"Custom"),if(V904="N2D",ifna(vlookup(W904&amp;"-"&amp;X904,'Ref. VM'!G:H,2,0),"Custom"),if(V904="N4",ifna(vlookup(W904&amp;"-"&amp;X904,'Ref. VM'!J:K,2,0),"Custom"),0))))</f>
        <v>0</v>
      </c>
      <c r="AB904" s="67">
        <f t="shared" si="9"/>
        <v>0</v>
      </c>
      <c r="AC904" s="67">
        <f t="shared" si="10"/>
        <v>0</v>
      </c>
      <c r="AD904" s="67">
        <f t="shared" si="11"/>
        <v>0</v>
      </c>
      <c r="AE904" s="69">
        <f>if(T904="Lift &amp; Shift Prod",730,if(T904="Lift &amp; Shift Noprod",Assumptions!$B$3,0))</f>
        <v>0</v>
      </c>
      <c r="AF904" s="70">
        <f>if( U904=0,0,if(Y904=0, ((vlookup(AB904,'SKU Pricing'!A:B,Assumptions!$B$2,0)*W904)+(vlookup(AC904,'SKU Pricing'!A:B,Assumptions!$B$2,0)*X904))*AE904,((vlookup(AB904,'SKU Pricing'!A:B,Assumptions!$B$2,0)*W904)+(vlookup(AC904,'SKU Pricing'!A:B,Assumptions!$B$2,0)*(W904*8))+(vlookup(AD904,'SKU Pricing'!A:B,Assumptions!$B$2,0)*(X904-(W904*8))))*AE904))</f>
        <v>0</v>
      </c>
      <c r="AG904" s="67">
        <f t="shared" si="12"/>
        <v>0</v>
      </c>
      <c r="AH904" s="70">
        <f>ifna(vlookup(AG904,'SKU Pricing'!A:B,Assumptions!$B$2,0)*W904*AE904,0)</f>
        <v>0</v>
      </c>
      <c r="AI904" s="62" t="str">
        <f t="shared" si="13"/>
        <v/>
      </c>
      <c r="AJ904" s="62" t="str">
        <f>if(V904&lt;&gt;0, if(T904="Lift &amp; Shift Noprod",Assumptions!$B$9,if(V904=Assumptions!$B$6,Assumptions!$B$10,if(P904=1,Assumptions!$B$8,Assumptions!$B$7))),"")</f>
        <v/>
      </c>
      <c r="AK904" s="69">
        <f t="shared" si="14"/>
        <v>0</v>
      </c>
      <c r="AL904" s="69">
        <f>if(AJ904="Hyperdisk Balanced",Assumptions!$B$11,0)</f>
        <v>0</v>
      </c>
      <c r="AM904" s="69">
        <f>if(AJ904="Hyperdisk Balanced",Assumptions!$B$12,0)</f>
        <v>0</v>
      </c>
      <c r="AN904" s="70">
        <f>if(AK904=0,0,if(AJ904="Hyperdisk Balanced",vlookup(AK904&amp;" provisioned space",'SKU Pricing'!A:B,Assumptions!$B$2,0)*Z904+vlookup(AK904&amp;" provisioned IOPS",'SKU Pricing'!A:B,Assumptions!$B$2,0)*AL904*730+vlookup(AK904&amp;" provisioned throughput",'SKU Pricing'!A:B,Assumptions!$B$2,0)*AM904*730,vlookup(AK904,'SKU Pricing'!A:B,Assumptions!$B$2,0)*Z904))</f>
        <v>0</v>
      </c>
      <c r="AO904" s="70">
        <f t="shared" si="15"/>
        <v>0</v>
      </c>
      <c r="AP904" s="71">
        <f t="shared" si="16"/>
        <v>0</v>
      </c>
      <c r="AQ904" s="70">
        <f>ifna(vlookup(AP904,'SKU Pricing'!A:B,Assumptions!$B$2,0)*AE904,0)</f>
        <v>0</v>
      </c>
      <c r="AR904" s="72">
        <v>0.0</v>
      </c>
    </row>
    <row r="905">
      <c r="A905" s="61" t="s">
        <v>1046</v>
      </c>
      <c r="B905" s="62" t="str">
        <f>ifna(if(vlookup(A905,vOS!A:B,2,0)="","Unknown",vlookup(A905,vOS!A:B,2,0)),"Unknown")</f>
        <v>Debian GNU/Linux 10 (64-bit)</v>
      </c>
      <c r="C905" s="62">
        <f>vlookup(B905,'OS Study'!A:D,2,0)</f>
        <v>0</v>
      </c>
      <c r="D905" s="62" t="str">
        <f>vlookup(B905,'OS Study'!A:D,3,0)</f>
        <v>Linux</v>
      </c>
      <c r="E905" s="62" t="str">
        <f>vlookup(B905,'OS Study'!A:D,4,0)</f>
        <v>Debian</v>
      </c>
      <c r="F905" s="63" t="str">
        <f>vlookup(B905,'OS Study'!A:E,5,0)</f>
        <v>10</v>
      </c>
      <c r="G905" s="62">
        <f>IF(vlookup(A905,'RVtools V2.1'!A:J,4,0)="non",0,1)</f>
        <v>1</v>
      </c>
      <c r="H905" s="62">
        <f>if(vlookup(A905,'RVtools V2.1'!A:K,11,0)="kube",1,0)</f>
        <v>0</v>
      </c>
      <c r="I905" s="62">
        <f t="shared" si="5"/>
        <v>0</v>
      </c>
      <c r="J905" s="62">
        <f>ifna(vlookup(A905,'Infra Study'!A:Q,17,0),0)</f>
        <v>0</v>
      </c>
      <c r="K905" s="64">
        <f>IFERROR(__xludf.DUMMYFUNCTION("N(REGEXMATCH(VLOOKUP(A905, 'RVtools V2.1'!A:H, 8, 0), ""^Serveur de fichiers""))"),0.0)</f>
        <v>0</v>
      </c>
      <c r="L905" s="64">
        <f t="shared" si="6"/>
        <v>0</v>
      </c>
      <c r="M905" s="67" t="str">
        <f>ifna(vlookup(A905,'RVtools V2.1'!A:I,8,0),"N/A")</f>
        <v>KaliSIL -NST/NOR</v>
      </c>
      <c r="N905" s="64">
        <f>IFERROR(__xludf.DUMMYFUNCTION("IF(REGEXMATCH(M905, ""(?i)"" &amp; JOIN(""|"", SPLIT(""kalisil"", "" ""))), 1, 0)"),1.0)</f>
        <v>1</v>
      </c>
      <c r="O905" s="64" t="str">
        <f>vlookup(A905,'RVtools V2.1'!A:H,7,0)</f>
        <v>T1</v>
      </c>
      <c r="P905" s="64">
        <f>if(vlookup(A905,'RVtools V2.1'!A:H,5,0)="oui",1,0)</f>
        <v>1</v>
      </c>
      <c r="Q905" s="64">
        <f>ifna(vlookup(A905,vCPU!A:B,2,0),"Unknown")</f>
        <v>20</v>
      </c>
      <c r="R905" s="66">
        <f>ifna(vlookup(A905,vMemory!A:C,3,0),"Unknown")</f>
        <v>96</v>
      </c>
      <c r="S905" s="66">
        <f>ifna(vlookup(A905,vDisk!A:C,3,0),"Unknown")</f>
        <v>12891</v>
      </c>
      <c r="T905" s="73" t="s">
        <v>10</v>
      </c>
      <c r="U905" s="67">
        <f t="shared" si="7"/>
        <v>0</v>
      </c>
      <c r="V905" s="68">
        <f>if(T905="Lift &amp; Shift Noprod",if( Y905=0,Assumptions!$B$5, Assumptions!$B$4),if(T905="Lift &amp; Shift Prod",if(AND(N905=1,O905="T1"),Assumptions!$B$6,Assumptions!$B$4),0))</f>
        <v>0</v>
      </c>
      <c r="W905" s="62">
        <f>if(V905&lt;&gt;0,if(Q905="Unknown", Assumptions!$B$42,If(Q905&gt;1,Q905,2)),0)</f>
        <v>0</v>
      </c>
      <c r="X905" s="69">
        <f>if(V905&lt;&gt;0,if(R905="Unknown", Assumptions!$B$43,R905),0)</f>
        <v>0</v>
      </c>
      <c r="Y905" s="68">
        <f t="shared" si="8"/>
        <v>0</v>
      </c>
      <c r="Z905" s="68">
        <f>if(V905&lt;&gt;0,if(  S905="Unknown", Assumptions!$B$44,S905),0)</f>
        <v>0</v>
      </c>
      <c r="AA905" s="68">
        <f>if(V905 ="N2",ifna(vlookup(W905&amp;"-"&amp;X905,'Ref. VM'!A:B,2,0),"Custom"),if(V905 ="E2" , ifna(vlookup(W905&amp;"-"&amp;X905,'Ref. VM'!D:E,2,0),"Custom"),if(V905="N2D",ifna(vlookup(W905&amp;"-"&amp;X905,'Ref. VM'!G:H,2,0),"Custom"),if(V905="N4",ifna(vlookup(W905&amp;"-"&amp;X905,'Ref. VM'!J:K,2,0),"Custom"),0))))</f>
        <v>0</v>
      </c>
      <c r="AB905" s="67">
        <f t="shared" si="9"/>
        <v>0</v>
      </c>
      <c r="AC905" s="67">
        <f t="shared" si="10"/>
        <v>0</v>
      </c>
      <c r="AD905" s="67">
        <f t="shared" si="11"/>
        <v>0</v>
      </c>
      <c r="AE905" s="69">
        <f>if(T905="Lift &amp; Shift Prod",730,if(T905="Lift &amp; Shift Noprod",Assumptions!$B$3,0))</f>
        <v>0</v>
      </c>
      <c r="AF905" s="70">
        <f>if( U905=0,0,if(Y905=0, ((vlookup(AB905,'SKU Pricing'!A:B,Assumptions!$B$2,0)*W905)+(vlookup(AC905,'SKU Pricing'!A:B,Assumptions!$B$2,0)*X905))*AE905,((vlookup(AB905,'SKU Pricing'!A:B,Assumptions!$B$2,0)*W905)+(vlookup(AC905,'SKU Pricing'!A:B,Assumptions!$B$2,0)*(W905*8))+(vlookup(AD905,'SKU Pricing'!A:B,Assumptions!$B$2,0)*(X905-(W905*8))))*AE905))</f>
        <v>0</v>
      </c>
      <c r="AG905" s="67">
        <f t="shared" si="12"/>
        <v>0</v>
      </c>
      <c r="AH905" s="70">
        <f>ifna(vlookup(AG905,'SKU Pricing'!A:B,Assumptions!$B$2,0)*W905*AE905,0)</f>
        <v>0</v>
      </c>
      <c r="AI905" s="62" t="str">
        <f t="shared" si="13"/>
        <v/>
      </c>
      <c r="AJ905" s="62" t="str">
        <f>if(V905&lt;&gt;0, if(T905="Lift &amp; Shift Noprod",Assumptions!$B$9,if(V905=Assumptions!$B$6,Assumptions!$B$10,if(P905=1,Assumptions!$B$8,Assumptions!$B$7))),"")</f>
        <v/>
      </c>
      <c r="AK905" s="69">
        <f t="shared" si="14"/>
        <v>0</v>
      </c>
      <c r="AL905" s="69">
        <f>if(AJ905="Hyperdisk Balanced",Assumptions!$B$11,0)</f>
        <v>0</v>
      </c>
      <c r="AM905" s="69">
        <f>if(AJ905="Hyperdisk Balanced",Assumptions!$B$12,0)</f>
        <v>0</v>
      </c>
      <c r="AN905" s="70">
        <f>if(AK905=0,0,if(AJ905="Hyperdisk Balanced",vlookup(AK905&amp;" provisioned space",'SKU Pricing'!A:B,Assumptions!$B$2,0)*Z905+vlookup(AK905&amp;" provisioned IOPS",'SKU Pricing'!A:B,Assumptions!$B$2,0)*AL905*730+vlookup(AK905&amp;" provisioned throughput",'SKU Pricing'!A:B,Assumptions!$B$2,0)*AM905*730,vlookup(AK905,'SKU Pricing'!A:B,Assumptions!$B$2,0)*Z905))</f>
        <v>0</v>
      </c>
      <c r="AO905" s="70">
        <f t="shared" si="15"/>
        <v>0</v>
      </c>
      <c r="AP905" s="71">
        <f t="shared" si="16"/>
        <v>0</v>
      </c>
      <c r="AQ905" s="70">
        <f>ifna(vlookup(AP905,'SKU Pricing'!A:B,Assumptions!$B$2,0)*AE905,0)</f>
        <v>0</v>
      </c>
      <c r="AR905" s="72">
        <v>0.0</v>
      </c>
    </row>
    <row r="906">
      <c r="A906" s="61" t="s">
        <v>1047</v>
      </c>
      <c r="B906" s="62" t="str">
        <f>ifna(if(vlookup(A906,vOS!A:B,2,0)="","Unknown",vlookup(A906,vOS!A:B,2,0)),"Unknown")</f>
        <v>Debian GNU/Linux 10 (64-bit)</v>
      </c>
      <c r="C906" s="62">
        <f>vlookup(B906,'OS Study'!A:D,2,0)</f>
        <v>0</v>
      </c>
      <c r="D906" s="62" t="str">
        <f>vlookup(B906,'OS Study'!A:D,3,0)</f>
        <v>Linux</v>
      </c>
      <c r="E906" s="62" t="str">
        <f>vlookup(B906,'OS Study'!A:D,4,0)</f>
        <v>Debian</v>
      </c>
      <c r="F906" s="63" t="str">
        <f>vlookup(B906,'OS Study'!A:E,5,0)</f>
        <v>10</v>
      </c>
      <c r="G906" s="62">
        <f>IF(vlookup(A906,'RVtools V2.1'!A:J,4,0)="non",0,1)</f>
        <v>1</v>
      </c>
      <c r="H906" s="62">
        <f>if(vlookup(A906,'RVtools V2.1'!A:K,11,0)="kube",1,0)</f>
        <v>0</v>
      </c>
      <c r="I906" s="62">
        <f t="shared" si="5"/>
        <v>0</v>
      </c>
      <c r="J906" s="62">
        <f>ifna(vlookup(A906,'Infra Study'!A:Q,17,0),0)</f>
        <v>0</v>
      </c>
      <c r="K906" s="64">
        <f>IFERROR(__xludf.DUMMYFUNCTION("N(REGEXMATCH(VLOOKUP(A906, 'RVtools V2.1'!A:H, 8, 0), ""^Serveur de fichiers""))"),0.0)</f>
        <v>0</v>
      </c>
      <c r="L906" s="64">
        <f t="shared" si="6"/>
        <v>0</v>
      </c>
      <c r="M906" s="67" t="str">
        <f>ifna(vlookup(A906,'RVtools V2.1'!A:I,8,0),"N/A")</f>
        <v>KaliSIL -NST/NOR</v>
      </c>
      <c r="N906" s="64">
        <f>IFERROR(__xludf.DUMMYFUNCTION("IF(REGEXMATCH(M906, ""(?i)"" &amp; JOIN(""|"", SPLIT(""kalisil"", "" ""))), 1, 0)"),1.0)</f>
        <v>1</v>
      </c>
      <c r="O906" s="64" t="str">
        <f>vlookup(A906,'RVtools V2.1'!A:H,7,0)</f>
        <v>T1</v>
      </c>
      <c r="P906" s="64">
        <f>if(vlookup(A906,'RVtools V2.1'!A:H,5,0)="oui",1,0)</f>
        <v>1</v>
      </c>
      <c r="Q906" s="64">
        <f>ifna(vlookup(A906,vCPU!A:B,2,0),"Unknown")</f>
        <v>12</v>
      </c>
      <c r="R906" s="66">
        <f>ifna(vlookup(A906,vMemory!A:C,3,0),"Unknown")</f>
        <v>12</v>
      </c>
      <c r="S906" s="66">
        <f>ifna(vlookup(A906,vDisk!A:C,3,0),"Unknown")</f>
        <v>24</v>
      </c>
      <c r="T906" s="73" t="s">
        <v>10</v>
      </c>
      <c r="U906" s="67">
        <f t="shared" si="7"/>
        <v>0</v>
      </c>
      <c r="V906" s="68">
        <f>if(T906="Lift &amp; Shift Noprod",if( Y906=0,Assumptions!$B$5, Assumptions!$B$4),if(T906="Lift &amp; Shift Prod",if(AND(N906=1,O906="T1"),Assumptions!$B$6,Assumptions!$B$4),0))</f>
        <v>0</v>
      </c>
      <c r="W906" s="62">
        <f>if(V906&lt;&gt;0,if(Q906="Unknown", Assumptions!$B$42,If(Q906&gt;1,Q906,2)),0)</f>
        <v>0</v>
      </c>
      <c r="X906" s="69">
        <f>if(V906&lt;&gt;0,if(R906="Unknown", Assumptions!$B$43,R906),0)</f>
        <v>0</v>
      </c>
      <c r="Y906" s="68">
        <f t="shared" si="8"/>
        <v>0</v>
      </c>
      <c r="Z906" s="68">
        <f>if(V906&lt;&gt;0,if(  S906="Unknown", Assumptions!$B$44,S906),0)</f>
        <v>0</v>
      </c>
      <c r="AA906" s="68">
        <f>if(V906 ="N2",ifna(vlookup(W906&amp;"-"&amp;X906,'Ref. VM'!A:B,2,0),"Custom"),if(V906 ="E2" , ifna(vlookup(W906&amp;"-"&amp;X906,'Ref. VM'!D:E,2,0),"Custom"),if(V906="N2D",ifna(vlookup(W906&amp;"-"&amp;X906,'Ref. VM'!G:H,2,0),"Custom"),if(V906="N4",ifna(vlookup(W906&amp;"-"&amp;X906,'Ref. VM'!J:K,2,0),"Custom"),0))))</f>
        <v>0</v>
      </c>
      <c r="AB906" s="67">
        <f t="shared" si="9"/>
        <v>0</v>
      </c>
      <c r="AC906" s="67">
        <f t="shared" si="10"/>
        <v>0</v>
      </c>
      <c r="AD906" s="67">
        <f t="shared" si="11"/>
        <v>0</v>
      </c>
      <c r="AE906" s="69">
        <f>if(T906="Lift &amp; Shift Prod",730,if(T906="Lift &amp; Shift Noprod",Assumptions!$B$3,0))</f>
        <v>0</v>
      </c>
      <c r="AF906" s="70">
        <f>if( U906=0,0,if(Y906=0, ((vlookup(AB906,'SKU Pricing'!A:B,Assumptions!$B$2,0)*W906)+(vlookup(AC906,'SKU Pricing'!A:B,Assumptions!$B$2,0)*X906))*AE906,((vlookup(AB906,'SKU Pricing'!A:B,Assumptions!$B$2,0)*W906)+(vlookup(AC906,'SKU Pricing'!A:B,Assumptions!$B$2,0)*(W906*8))+(vlookup(AD906,'SKU Pricing'!A:B,Assumptions!$B$2,0)*(X906-(W906*8))))*AE906))</f>
        <v>0</v>
      </c>
      <c r="AG906" s="67">
        <f t="shared" si="12"/>
        <v>0</v>
      </c>
      <c r="AH906" s="70">
        <f>ifna(vlookup(AG906,'SKU Pricing'!A:B,Assumptions!$B$2,0)*W906*AE906,0)</f>
        <v>0</v>
      </c>
      <c r="AI906" s="62" t="str">
        <f t="shared" si="13"/>
        <v/>
      </c>
      <c r="AJ906" s="62" t="str">
        <f>if(V906&lt;&gt;0, if(T906="Lift &amp; Shift Noprod",Assumptions!$B$9,if(V906=Assumptions!$B$6,Assumptions!$B$10,if(P906=1,Assumptions!$B$8,Assumptions!$B$7))),"")</f>
        <v/>
      </c>
      <c r="AK906" s="69">
        <f t="shared" si="14"/>
        <v>0</v>
      </c>
      <c r="AL906" s="69">
        <f>if(AJ906="Hyperdisk Balanced",Assumptions!$B$11,0)</f>
        <v>0</v>
      </c>
      <c r="AM906" s="69">
        <f>if(AJ906="Hyperdisk Balanced",Assumptions!$B$12,0)</f>
        <v>0</v>
      </c>
      <c r="AN906" s="70">
        <f>if(AK906=0,0,if(AJ906="Hyperdisk Balanced",vlookup(AK906&amp;" provisioned space",'SKU Pricing'!A:B,Assumptions!$B$2,0)*Z906+vlookup(AK906&amp;" provisioned IOPS",'SKU Pricing'!A:B,Assumptions!$B$2,0)*AL906*730+vlookup(AK906&amp;" provisioned throughput",'SKU Pricing'!A:B,Assumptions!$B$2,0)*AM906*730,vlookup(AK906,'SKU Pricing'!A:B,Assumptions!$B$2,0)*Z906))</f>
        <v>0</v>
      </c>
      <c r="AO906" s="70">
        <f t="shared" si="15"/>
        <v>0</v>
      </c>
      <c r="AP906" s="71">
        <f t="shared" si="16"/>
        <v>0</v>
      </c>
      <c r="AQ906" s="70">
        <f>ifna(vlookup(AP906,'SKU Pricing'!A:B,Assumptions!$B$2,0)*AE906,0)</f>
        <v>0</v>
      </c>
      <c r="AR906" s="72">
        <v>0.0</v>
      </c>
    </row>
    <row r="907">
      <c r="A907" s="61" t="s">
        <v>1048</v>
      </c>
      <c r="B907" s="62" t="str">
        <f>ifna(if(vlookup(A907,vOS!A:B,2,0)="","Unknown",vlookup(A907,vOS!A:B,2,0)),"Unknown")</f>
        <v>Debian GNU/Linux 10 (64-bit)</v>
      </c>
      <c r="C907" s="62">
        <f>vlookup(B907,'OS Study'!A:D,2,0)</f>
        <v>0</v>
      </c>
      <c r="D907" s="62" t="str">
        <f>vlookup(B907,'OS Study'!A:D,3,0)</f>
        <v>Linux</v>
      </c>
      <c r="E907" s="62" t="str">
        <f>vlookup(B907,'OS Study'!A:D,4,0)</f>
        <v>Debian</v>
      </c>
      <c r="F907" s="63" t="str">
        <f>vlookup(B907,'OS Study'!A:E,5,0)</f>
        <v>10</v>
      </c>
      <c r="G907" s="62">
        <f>IF(vlookup(A907,'RVtools V2.1'!A:J,4,0)="non",0,1)</f>
        <v>1</v>
      </c>
      <c r="H907" s="62">
        <f>if(vlookup(A907,'RVtools V2.1'!A:K,11,0)="kube",1,0)</f>
        <v>0</v>
      </c>
      <c r="I907" s="62">
        <f t="shared" si="5"/>
        <v>0</v>
      </c>
      <c r="J907" s="62">
        <f>ifna(vlookup(A907,'Infra Study'!A:Q,17,0),0)</f>
        <v>0</v>
      </c>
      <c r="K907" s="64">
        <f>IFERROR(__xludf.DUMMYFUNCTION("N(REGEXMATCH(VLOOKUP(A907, 'RVtools V2.1'!A:H, 8, 0), ""^Serveur de fichiers""))"),0.0)</f>
        <v>0</v>
      </c>
      <c r="L907" s="64">
        <f t="shared" si="6"/>
        <v>0</v>
      </c>
      <c r="M907" s="67" t="str">
        <f>ifna(vlookup(A907,'RVtools V2.1'!A:I,8,0),"N/A")</f>
        <v>KaliSIL -NST/NOR</v>
      </c>
      <c r="N907" s="64">
        <f>IFERROR(__xludf.DUMMYFUNCTION("IF(REGEXMATCH(M907, ""(?i)"" &amp; JOIN(""|"", SPLIT(""kalisil"", "" ""))), 1, 0)"),1.0)</f>
        <v>1</v>
      </c>
      <c r="O907" s="64" t="str">
        <f>vlookup(A907,'RVtools V2.1'!A:H,7,0)</f>
        <v>T3</v>
      </c>
      <c r="P907" s="64">
        <f>if(vlookup(A907,'RVtools V2.1'!A:H,5,0)="oui",1,0)</f>
        <v>0</v>
      </c>
      <c r="Q907" s="64">
        <f>ifna(vlookup(A907,vCPU!A:B,2,0),"Unknown")</f>
        <v>12</v>
      </c>
      <c r="R907" s="66">
        <f>ifna(vlookup(A907,vMemory!A:C,3,0),"Unknown")</f>
        <v>160</v>
      </c>
      <c r="S907" s="66">
        <f>ifna(vlookup(A907,vDisk!A:C,3,0),"Unknown")</f>
        <v>2368</v>
      </c>
      <c r="T907" s="73" t="s">
        <v>10</v>
      </c>
      <c r="U907" s="67">
        <f t="shared" si="7"/>
        <v>0</v>
      </c>
      <c r="V907" s="68">
        <f>if(T907="Lift &amp; Shift Noprod",if( Y907=0,Assumptions!$B$5, Assumptions!$B$4),if(T907="Lift &amp; Shift Prod",if(AND(N907=1,O907="T1"),Assumptions!$B$6,Assumptions!$B$4),0))</f>
        <v>0</v>
      </c>
      <c r="W907" s="62">
        <f>if(V907&lt;&gt;0,if(Q907="Unknown", Assumptions!$B$42,If(Q907&gt;1,Q907,2)),0)</f>
        <v>0</v>
      </c>
      <c r="X907" s="69">
        <f>if(V907&lt;&gt;0,if(R907="Unknown", Assumptions!$B$43,R907),0)</f>
        <v>0</v>
      </c>
      <c r="Y907" s="68">
        <f t="shared" si="8"/>
        <v>0</v>
      </c>
      <c r="Z907" s="68">
        <f>if(V907&lt;&gt;0,if(  S907="Unknown", Assumptions!$B$44,S907),0)</f>
        <v>0</v>
      </c>
      <c r="AA907" s="68">
        <f>if(V907 ="N2",ifna(vlookup(W907&amp;"-"&amp;X907,'Ref. VM'!A:B,2,0),"Custom"),if(V907 ="E2" , ifna(vlookup(W907&amp;"-"&amp;X907,'Ref. VM'!D:E,2,0),"Custom"),if(V907="N2D",ifna(vlookup(W907&amp;"-"&amp;X907,'Ref. VM'!G:H,2,0),"Custom"),if(V907="N4",ifna(vlookup(W907&amp;"-"&amp;X907,'Ref. VM'!J:K,2,0),"Custom"),0))))</f>
        <v>0</v>
      </c>
      <c r="AB907" s="67">
        <f t="shared" si="9"/>
        <v>0</v>
      </c>
      <c r="AC907" s="67">
        <f t="shared" si="10"/>
        <v>0</v>
      </c>
      <c r="AD907" s="67">
        <f t="shared" si="11"/>
        <v>0</v>
      </c>
      <c r="AE907" s="69">
        <f>if(T907="Lift &amp; Shift Prod",730,if(T907="Lift &amp; Shift Noprod",Assumptions!$B$3,0))</f>
        <v>0</v>
      </c>
      <c r="AF907" s="70">
        <f>if( U907=0,0,if(Y907=0, ((vlookup(AB907,'SKU Pricing'!A:B,Assumptions!$B$2,0)*W907)+(vlookup(AC907,'SKU Pricing'!A:B,Assumptions!$B$2,0)*X907))*AE907,((vlookup(AB907,'SKU Pricing'!A:B,Assumptions!$B$2,0)*W907)+(vlookup(AC907,'SKU Pricing'!A:B,Assumptions!$B$2,0)*(W907*8))+(vlookup(AD907,'SKU Pricing'!A:B,Assumptions!$B$2,0)*(X907-(W907*8))))*AE907))</f>
        <v>0</v>
      </c>
      <c r="AG907" s="67">
        <f t="shared" si="12"/>
        <v>0</v>
      </c>
      <c r="AH907" s="70">
        <f>ifna(vlookup(AG907,'SKU Pricing'!A:B,Assumptions!$B$2,0)*W907*AE907,0)</f>
        <v>0</v>
      </c>
      <c r="AI907" s="62" t="str">
        <f t="shared" si="13"/>
        <v/>
      </c>
      <c r="AJ907" s="62" t="str">
        <f>if(V907&lt;&gt;0, if(T907="Lift &amp; Shift Noprod",Assumptions!$B$9,if(V907=Assumptions!$B$6,Assumptions!$B$10,if(P907=1,Assumptions!$B$8,Assumptions!$B$7))),"")</f>
        <v/>
      </c>
      <c r="AK907" s="69">
        <f t="shared" si="14"/>
        <v>0</v>
      </c>
      <c r="AL907" s="69">
        <f>if(AJ907="Hyperdisk Balanced",Assumptions!$B$11,0)</f>
        <v>0</v>
      </c>
      <c r="AM907" s="69">
        <f>if(AJ907="Hyperdisk Balanced",Assumptions!$B$12,0)</f>
        <v>0</v>
      </c>
      <c r="AN907" s="70">
        <f>if(AK907=0,0,if(AJ907="Hyperdisk Balanced",vlookup(AK907&amp;" provisioned space",'SKU Pricing'!A:B,Assumptions!$B$2,0)*Z907+vlookup(AK907&amp;" provisioned IOPS",'SKU Pricing'!A:B,Assumptions!$B$2,0)*AL907*730+vlookup(AK907&amp;" provisioned throughput",'SKU Pricing'!A:B,Assumptions!$B$2,0)*AM907*730,vlookup(AK907,'SKU Pricing'!A:B,Assumptions!$B$2,0)*Z907))</f>
        <v>0</v>
      </c>
      <c r="AO907" s="70">
        <f t="shared" si="15"/>
        <v>0</v>
      </c>
      <c r="AP907" s="71">
        <f t="shared" si="16"/>
        <v>0</v>
      </c>
      <c r="AQ907" s="70">
        <f>ifna(vlookup(AP907,'SKU Pricing'!A:B,Assumptions!$B$2,0)*AE907,0)</f>
        <v>0</v>
      </c>
      <c r="AR907" s="72">
        <v>1.0</v>
      </c>
    </row>
    <row r="908">
      <c r="A908" s="61" t="s">
        <v>1049</v>
      </c>
      <c r="B908" s="62" t="str">
        <f>ifna(if(vlookup(A908,vOS!A:B,2,0)="","Unknown",vlookup(A908,vOS!A:B,2,0)),"Unknown")</f>
        <v>Debian GNU/Linux 10 (64-bit)</v>
      </c>
      <c r="C908" s="62">
        <f>vlookup(B908,'OS Study'!A:D,2,0)</f>
        <v>0</v>
      </c>
      <c r="D908" s="62" t="str">
        <f>vlookup(B908,'OS Study'!A:D,3,0)</f>
        <v>Linux</v>
      </c>
      <c r="E908" s="62" t="str">
        <f>vlookup(B908,'OS Study'!A:D,4,0)</f>
        <v>Debian</v>
      </c>
      <c r="F908" s="63" t="str">
        <f>vlookup(B908,'OS Study'!A:E,5,0)</f>
        <v>10</v>
      </c>
      <c r="G908" s="62">
        <f>IF(vlookup(A908,'RVtools V2.1'!A:J,4,0)="non",0,1)</f>
        <v>1</v>
      </c>
      <c r="H908" s="62">
        <f>if(vlookup(A908,'RVtools V2.1'!A:K,11,0)="kube",1,0)</f>
        <v>0</v>
      </c>
      <c r="I908" s="62">
        <f t="shared" si="5"/>
        <v>0</v>
      </c>
      <c r="J908" s="62">
        <f>ifna(vlookup(A908,'Infra Study'!A:Q,17,0),0)</f>
        <v>0</v>
      </c>
      <c r="K908" s="64">
        <f>IFERROR(__xludf.DUMMYFUNCTION("N(REGEXMATCH(VLOOKUP(A908, 'RVtools V2.1'!A:H, 8, 0), ""^Serveur de fichiers""))"),0.0)</f>
        <v>0</v>
      </c>
      <c r="L908" s="64">
        <f t="shared" si="6"/>
        <v>0</v>
      </c>
      <c r="M908" s="67" t="str">
        <f>ifna(vlookup(A908,'RVtools V2.1'!A:I,8,0),"N/A")</f>
        <v>KaliSIL -NST/NOR</v>
      </c>
      <c r="N908" s="64">
        <f>IFERROR(__xludf.DUMMYFUNCTION("IF(REGEXMATCH(M908, ""(?i)"" &amp; JOIN(""|"", SPLIT(""kalisil"", "" ""))), 1, 0)"),1.0)</f>
        <v>1</v>
      </c>
      <c r="O908" s="64" t="str">
        <f>vlookup(A908,'RVtools V2.1'!A:H,7,0)</f>
        <v>T3</v>
      </c>
      <c r="P908" s="64">
        <f>if(vlookup(A908,'RVtools V2.1'!A:H,5,0)="oui",1,0)</f>
        <v>0</v>
      </c>
      <c r="Q908" s="64">
        <f>ifna(vlookup(A908,vCPU!A:B,2,0),"Unknown")</f>
        <v>10</v>
      </c>
      <c r="R908" s="66">
        <f>ifna(vlookup(A908,vMemory!A:C,3,0),"Unknown")</f>
        <v>48</v>
      </c>
      <c r="S908" s="66">
        <f>ifna(vlookup(A908,vDisk!A:C,3,0),"Unknown")</f>
        <v>8528</v>
      </c>
      <c r="T908" s="73" t="s">
        <v>10</v>
      </c>
      <c r="U908" s="67">
        <f t="shared" si="7"/>
        <v>0</v>
      </c>
      <c r="V908" s="68">
        <f>if(T908="Lift &amp; Shift Noprod",if( Y908=0,Assumptions!$B$5, Assumptions!$B$4),if(T908="Lift &amp; Shift Prod",if(AND(N908=1,O908="T1"),Assumptions!$B$6,Assumptions!$B$4),0))</f>
        <v>0</v>
      </c>
      <c r="W908" s="62">
        <f>if(V908&lt;&gt;0,if(Q908="Unknown", Assumptions!$B$42,If(Q908&gt;1,Q908,2)),0)</f>
        <v>0</v>
      </c>
      <c r="X908" s="69">
        <f>if(V908&lt;&gt;0,if(R908="Unknown", Assumptions!$B$43,R908),0)</f>
        <v>0</v>
      </c>
      <c r="Y908" s="68">
        <f t="shared" si="8"/>
        <v>0</v>
      </c>
      <c r="Z908" s="68">
        <f>if(V908&lt;&gt;0,if(  S908="Unknown", Assumptions!$B$44,S908),0)</f>
        <v>0</v>
      </c>
      <c r="AA908" s="68">
        <f>if(V908 ="N2",ifna(vlookup(W908&amp;"-"&amp;X908,'Ref. VM'!A:B,2,0),"Custom"),if(V908 ="E2" , ifna(vlookup(W908&amp;"-"&amp;X908,'Ref. VM'!D:E,2,0),"Custom"),if(V908="N2D",ifna(vlookup(W908&amp;"-"&amp;X908,'Ref. VM'!G:H,2,0),"Custom"),if(V908="N4",ifna(vlookup(W908&amp;"-"&amp;X908,'Ref. VM'!J:K,2,0),"Custom"),0))))</f>
        <v>0</v>
      </c>
      <c r="AB908" s="67">
        <f t="shared" si="9"/>
        <v>0</v>
      </c>
      <c r="AC908" s="67">
        <f t="shared" si="10"/>
        <v>0</v>
      </c>
      <c r="AD908" s="67">
        <f t="shared" si="11"/>
        <v>0</v>
      </c>
      <c r="AE908" s="69">
        <f>if(T908="Lift &amp; Shift Prod",730,if(T908="Lift &amp; Shift Noprod",Assumptions!$B$3,0))</f>
        <v>0</v>
      </c>
      <c r="AF908" s="70">
        <f>if( U908=0,0,if(Y908=0, ((vlookup(AB908,'SKU Pricing'!A:B,Assumptions!$B$2,0)*W908)+(vlookup(AC908,'SKU Pricing'!A:B,Assumptions!$B$2,0)*X908))*AE908,((vlookup(AB908,'SKU Pricing'!A:B,Assumptions!$B$2,0)*W908)+(vlookup(AC908,'SKU Pricing'!A:B,Assumptions!$B$2,0)*(W908*8))+(vlookup(AD908,'SKU Pricing'!A:B,Assumptions!$B$2,0)*(X908-(W908*8))))*AE908))</f>
        <v>0</v>
      </c>
      <c r="AG908" s="67">
        <f t="shared" si="12"/>
        <v>0</v>
      </c>
      <c r="AH908" s="70">
        <f>ifna(vlookup(AG908,'SKU Pricing'!A:B,Assumptions!$B$2,0)*W908*AE908,0)</f>
        <v>0</v>
      </c>
      <c r="AI908" s="62" t="str">
        <f t="shared" si="13"/>
        <v/>
      </c>
      <c r="AJ908" s="62" t="str">
        <f>if(V908&lt;&gt;0, if(T908="Lift &amp; Shift Noprod",Assumptions!$B$9,if(V908=Assumptions!$B$6,Assumptions!$B$10,if(P908=1,Assumptions!$B$8,Assumptions!$B$7))),"")</f>
        <v/>
      </c>
      <c r="AK908" s="69">
        <f t="shared" si="14"/>
        <v>0</v>
      </c>
      <c r="AL908" s="69">
        <f>if(AJ908="Hyperdisk Balanced",Assumptions!$B$11,0)</f>
        <v>0</v>
      </c>
      <c r="AM908" s="69">
        <f>if(AJ908="Hyperdisk Balanced",Assumptions!$B$12,0)</f>
        <v>0</v>
      </c>
      <c r="AN908" s="70">
        <f>if(AK908=0,0,if(AJ908="Hyperdisk Balanced",vlookup(AK908&amp;" provisioned space",'SKU Pricing'!A:B,Assumptions!$B$2,0)*Z908+vlookup(AK908&amp;" provisioned IOPS",'SKU Pricing'!A:B,Assumptions!$B$2,0)*AL908*730+vlookup(AK908&amp;" provisioned throughput",'SKU Pricing'!A:B,Assumptions!$B$2,0)*AM908*730,vlookup(AK908,'SKU Pricing'!A:B,Assumptions!$B$2,0)*Z908))</f>
        <v>0</v>
      </c>
      <c r="AO908" s="70">
        <f t="shared" si="15"/>
        <v>0</v>
      </c>
      <c r="AP908" s="71">
        <f t="shared" si="16"/>
        <v>0</v>
      </c>
      <c r="AQ908" s="70">
        <f>ifna(vlookup(AP908,'SKU Pricing'!A:B,Assumptions!$B$2,0)*AE908,0)</f>
        <v>0</v>
      </c>
      <c r="AR908" s="72">
        <v>1.0</v>
      </c>
    </row>
    <row r="909">
      <c r="A909" s="61" t="s">
        <v>1050</v>
      </c>
      <c r="B909" s="62" t="str">
        <f>ifna(if(vlookup(A909,vOS!A:B,2,0)="","Unknown",vlookup(A909,vOS!A:B,2,0)),"Unknown")</f>
        <v>Other 2.6.x Linux (64-bit)</v>
      </c>
      <c r="C909" s="62">
        <f>vlookup(B909,'OS Study'!A:D,2,0)</f>
        <v>0</v>
      </c>
      <c r="D909" s="62" t="str">
        <f>vlookup(B909,'OS Study'!A:D,3,0)</f>
        <v>Linux</v>
      </c>
      <c r="E909" s="62" t="str">
        <f>vlookup(B909,'OS Study'!A:D,4,0)</f>
        <v>Other</v>
      </c>
      <c r="F909" s="63" t="str">
        <f>vlookup(B909,'OS Study'!A:E,5,0)</f>
        <v/>
      </c>
      <c r="G909" s="62">
        <f>IF(vlookup(A909,'RVtools V2.1'!A:J,4,0)="non",0,1)</f>
        <v>1</v>
      </c>
      <c r="H909" s="62">
        <f>if(vlookup(A909,'RVtools V2.1'!A:K,11,0)="kube",1,0)</f>
        <v>0</v>
      </c>
      <c r="I909" s="62">
        <f t="shared" si="5"/>
        <v>0</v>
      </c>
      <c r="J909" s="62">
        <f>ifna(vlookup(A909,'Infra Study'!A:Q,17,0),0)</f>
        <v>0</v>
      </c>
      <c r="K909" s="64">
        <f>IFERROR(__xludf.DUMMYFUNCTION("N(REGEXMATCH(VLOOKUP(A909, 'RVtools V2.1'!A:H, 8, 0), ""^Serveur de fichiers""))"),0.0)</f>
        <v>0</v>
      </c>
      <c r="L909" s="64">
        <f t="shared" si="6"/>
        <v>0</v>
      </c>
      <c r="M909" s="67" t="str">
        <f>ifna(vlookup(A909,'RVtools V2.1'!A:I,8,0),"N/A")</f>
        <v>KaliSIL -SUD/Biosantis</v>
      </c>
      <c r="N909" s="64">
        <f>IFERROR(__xludf.DUMMYFUNCTION("IF(REGEXMATCH(M909, ""(?i)"" &amp; JOIN(""|"", SPLIT(""kalisil"", "" ""))), 1, 0)"),1.0)</f>
        <v>1</v>
      </c>
      <c r="O909" s="64" t="str">
        <f>vlookup(A909,'RVtools V2.1'!A:H,7,0)</f>
        <v>T3</v>
      </c>
      <c r="P909" s="64">
        <f>if(vlookup(A909,'RVtools V2.1'!A:H,5,0)="oui",1,0)</f>
        <v>1</v>
      </c>
      <c r="Q909" s="64">
        <f>ifna(vlookup(A909,vCPU!A:B,2,0),"Unknown")</f>
        <v>4</v>
      </c>
      <c r="R909" s="66">
        <f>ifna(vlookup(A909,vMemory!A:C,3,0),"Unknown")</f>
        <v>32</v>
      </c>
      <c r="S909" s="66">
        <f>ifna(vlookup(A909,vDisk!A:C,3,0),"Unknown")</f>
        <v>2955</v>
      </c>
      <c r="T909" s="73" t="s">
        <v>10</v>
      </c>
      <c r="U909" s="67">
        <f t="shared" si="7"/>
        <v>0</v>
      </c>
      <c r="V909" s="68">
        <f>if(T909="Lift &amp; Shift Noprod",if( Y909=0,Assumptions!$B$5, Assumptions!$B$4),if(T909="Lift &amp; Shift Prod",if(AND(N909=1,O909="T1"),Assumptions!$B$6,Assumptions!$B$4),0))</f>
        <v>0</v>
      </c>
      <c r="W909" s="62">
        <f>if(V909&lt;&gt;0,if(Q909="Unknown", Assumptions!$B$42,If(Q909&gt;1,Q909,2)),0)</f>
        <v>0</v>
      </c>
      <c r="X909" s="69">
        <f>if(V909&lt;&gt;0,if(R909="Unknown", Assumptions!$B$43,R909),0)</f>
        <v>0</v>
      </c>
      <c r="Y909" s="68">
        <f t="shared" si="8"/>
        <v>0</v>
      </c>
      <c r="Z909" s="68">
        <f>if(V909&lt;&gt;0,if(  S909="Unknown", Assumptions!$B$44,S909),0)</f>
        <v>0</v>
      </c>
      <c r="AA909" s="68">
        <f>if(V909 ="N2",ifna(vlookup(W909&amp;"-"&amp;X909,'Ref. VM'!A:B,2,0),"Custom"),if(V909 ="E2" , ifna(vlookup(W909&amp;"-"&amp;X909,'Ref. VM'!D:E,2,0),"Custom"),if(V909="N2D",ifna(vlookup(W909&amp;"-"&amp;X909,'Ref. VM'!G:H,2,0),"Custom"),if(V909="N4",ifna(vlookup(W909&amp;"-"&amp;X909,'Ref. VM'!J:K,2,0),"Custom"),0))))</f>
        <v>0</v>
      </c>
      <c r="AB909" s="67">
        <f t="shared" si="9"/>
        <v>0</v>
      </c>
      <c r="AC909" s="67">
        <f t="shared" si="10"/>
        <v>0</v>
      </c>
      <c r="AD909" s="67">
        <f t="shared" si="11"/>
        <v>0</v>
      </c>
      <c r="AE909" s="69">
        <f>if(T909="Lift &amp; Shift Prod",730,if(T909="Lift &amp; Shift Noprod",Assumptions!$B$3,0))</f>
        <v>0</v>
      </c>
      <c r="AF909" s="70">
        <f>if( U909=0,0,if(Y909=0, ((vlookup(AB909,'SKU Pricing'!A:B,Assumptions!$B$2,0)*W909)+(vlookup(AC909,'SKU Pricing'!A:B,Assumptions!$B$2,0)*X909))*AE909,((vlookup(AB909,'SKU Pricing'!A:B,Assumptions!$B$2,0)*W909)+(vlookup(AC909,'SKU Pricing'!A:B,Assumptions!$B$2,0)*(W909*8))+(vlookup(AD909,'SKU Pricing'!A:B,Assumptions!$B$2,0)*(X909-(W909*8))))*AE909))</f>
        <v>0</v>
      </c>
      <c r="AG909" s="67">
        <f t="shared" si="12"/>
        <v>0</v>
      </c>
      <c r="AH909" s="70">
        <f>ifna(vlookup(AG909,'SKU Pricing'!A:B,Assumptions!$B$2,0)*W909*AE909,0)</f>
        <v>0</v>
      </c>
      <c r="AI909" s="62" t="str">
        <f t="shared" si="13"/>
        <v/>
      </c>
      <c r="AJ909" s="62" t="str">
        <f>if(V909&lt;&gt;0, if(T909="Lift &amp; Shift Noprod",Assumptions!$B$9,if(V909=Assumptions!$B$6,Assumptions!$B$10,if(P909=1,Assumptions!$B$8,Assumptions!$B$7))),"")</f>
        <v/>
      </c>
      <c r="AK909" s="69">
        <f t="shared" si="14"/>
        <v>0</v>
      </c>
      <c r="AL909" s="69">
        <f>if(AJ909="Hyperdisk Balanced",Assumptions!$B$11,0)</f>
        <v>0</v>
      </c>
      <c r="AM909" s="69">
        <f>if(AJ909="Hyperdisk Balanced",Assumptions!$B$12,0)</f>
        <v>0</v>
      </c>
      <c r="AN909" s="70">
        <f>if(AK909=0,0,if(AJ909="Hyperdisk Balanced",vlookup(AK909&amp;" provisioned space",'SKU Pricing'!A:B,Assumptions!$B$2,0)*Z909+vlookup(AK909&amp;" provisioned IOPS",'SKU Pricing'!A:B,Assumptions!$B$2,0)*AL909*730+vlookup(AK909&amp;" provisioned throughput",'SKU Pricing'!A:B,Assumptions!$B$2,0)*AM909*730,vlookup(AK909,'SKU Pricing'!A:B,Assumptions!$B$2,0)*Z909))</f>
        <v>0</v>
      </c>
      <c r="AO909" s="70">
        <f t="shared" si="15"/>
        <v>0</v>
      </c>
      <c r="AP909" s="71">
        <f t="shared" si="16"/>
        <v>0</v>
      </c>
      <c r="AQ909" s="70">
        <f>ifna(vlookup(AP909,'SKU Pricing'!A:B,Assumptions!$B$2,0)*AE909,0)</f>
        <v>0</v>
      </c>
      <c r="AR909" s="72">
        <v>0.0</v>
      </c>
    </row>
    <row r="910">
      <c r="A910" s="61" t="s">
        <v>1051</v>
      </c>
      <c r="B910" s="62" t="str">
        <f>ifna(if(vlookup(A910,vOS!A:B,2,0)="","Unknown",vlookup(A910,vOS!A:B,2,0)),"Unknown")</f>
        <v>Debian GNU/Linux 10 (64-bit)</v>
      </c>
      <c r="C910" s="62">
        <f>vlookup(B910,'OS Study'!A:D,2,0)</f>
        <v>0</v>
      </c>
      <c r="D910" s="62" t="str">
        <f>vlookup(B910,'OS Study'!A:D,3,0)</f>
        <v>Linux</v>
      </c>
      <c r="E910" s="62" t="str">
        <f>vlookup(B910,'OS Study'!A:D,4,0)</f>
        <v>Debian</v>
      </c>
      <c r="F910" s="63" t="str">
        <f>vlookup(B910,'OS Study'!A:E,5,0)</f>
        <v>10</v>
      </c>
      <c r="G910" s="62">
        <f>IF(vlookup(A910,'RVtools V2.1'!A:J,4,0)="non",0,1)</f>
        <v>1</v>
      </c>
      <c r="H910" s="62">
        <f>if(vlookup(A910,'RVtools V2.1'!A:K,11,0)="kube",1,0)</f>
        <v>0</v>
      </c>
      <c r="I910" s="62">
        <f t="shared" si="5"/>
        <v>0</v>
      </c>
      <c r="J910" s="62">
        <f>ifna(vlookup(A910,'Infra Study'!A:Q,17,0),0)</f>
        <v>0</v>
      </c>
      <c r="K910" s="64">
        <f>IFERROR(__xludf.DUMMYFUNCTION("N(REGEXMATCH(VLOOKUP(A910, 'RVtools V2.1'!A:H, 8, 0), ""^Serveur de fichiers""))"),0.0)</f>
        <v>0</v>
      </c>
      <c r="L910" s="64">
        <f t="shared" si="6"/>
        <v>0</v>
      </c>
      <c r="M910" s="67" t="str">
        <f>ifna(vlookup(A910,'RVtools V2.1'!A:I,8,0),"N/A")</f>
        <v>KaliSIL -SUD/CAZ</v>
      </c>
      <c r="N910" s="64">
        <f>IFERROR(__xludf.DUMMYFUNCTION("IF(REGEXMATCH(M910, ""(?i)"" &amp; JOIN(""|"", SPLIT(""kalisil"", "" ""))), 1, 0)"),1.0)</f>
        <v>1</v>
      </c>
      <c r="O910" s="64" t="str">
        <f>vlookup(A910,'RVtools V2.1'!A:H,7,0)</f>
        <v>T3</v>
      </c>
      <c r="P910" s="64">
        <f>if(vlookup(A910,'RVtools V2.1'!A:H,5,0)="oui",1,0)</f>
        <v>0</v>
      </c>
      <c r="Q910" s="64">
        <f>ifna(vlookup(A910,vCPU!A:B,2,0),"Unknown")</f>
        <v>8</v>
      </c>
      <c r="R910" s="66">
        <f>ifna(vlookup(A910,vMemory!A:C,3,0),"Unknown")</f>
        <v>16</v>
      </c>
      <c r="S910" s="66">
        <f>ifna(vlookup(A910,vDisk!A:C,3,0),"Unknown")</f>
        <v>28</v>
      </c>
      <c r="T910" s="73" t="s">
        <v>10</v>
      </c>
      <c r="U910" s="67">
        <f t="shared" si="7"/>
        <v>0</v>
      </c>
      <c r="V910" s="68">
        <f>if(T910="Lift &amp; Shift Noprod",if( Y910=0,Assumptions!$B$5, Assumptions!$B$4),if(T910="Lift &amp; Shift Prod",if(AND(N910=1,O910="T1"),Assumptions!$B$6,Assumptions!$B$4),0))</f>
        <v>0</v>
      </c>
      <c r="W910" s="62">
        <f>if(V910&lt;&gt;0,if(Q910="Unknown", Assumptions!$B$42,If(Q910&gt;1,Q910,2)),0)</f>
        <v>0</v>
      </c>
      <c r="X910" s="69">
        <f>if(V910&lt;&gt;0,if(R910="Unknown", Assumptions!$B$43,R910),0)</f>
        <v>0</v>
      </c>
      <c r="Y910" s="68">
        <f t="shared" si="8"/>
        <v>0</v>
      </c>
      <c r="Z910" s="68">
        <f>if(V910&lt;&gt;0,if(  S910="Unknown", Assumptions!$B$44,S910),0)</f>
        <v>0</v>
      </c>
      <c r="AA910" s="68">
        <f>if(V910 ="N2",ifna(vlookup(W910&amp;"-"&amp;X910,'Ref. VM'!A:B,2,0),"Custom"),if(V910 ="E2" , ifna(vlookup(W910&amp;"-"&amp;X910,'Ref. VM'!D:E,2,0),"Custom"),if(V910="N2D",ifna(vlookup(W910&amp;"-"&amp;X910,'Ref. VM'!G:H,2,0),"Custom"),if(V910="N4",ifna(vlookup(W910&amp;"-"&amp;X910,'Ref. VM'!J:K,2,0),"Custom"),0))))</f>
        <v>0</v>
      </c>
      <c r="AB910" s="67">
        <f t="shared" si="9"/>
        <v>0</v>
      </c>
      <c r="AC910" s="67">
        <f t="shared" si="10"/>
        <v>0</v>
      </c>
      <c r="AD910" s="67">
        <f t="shared" si="11"/>
        <v>0</v>
      </c>
      <c r="AE910" s="69">
        <f>if(T910="Lift &amp; Shift Prod",730,if(T910="Lift &amp; Shift Noprod",Assumptions!$B$3,0))</f>
        <v>0</v>
      </c>
      <c r="AF910" s="70">
        <f>if( U910=0,0,if(Y910=0, ((vlookup(AB910,'SKU Pricing'!A:B,Assumptions!$B$2,0)*W910)+(vlookup(AC910,'SKU Pricing'!A:B,Assumptions!$B$2,0)*X910))*AE910,((vlookup(AB910,'SKU Pricing'!A:B,Assumptions!$B$2,0)*W910)+(vlookup(AC910,'SKU Pricing'!A:B,Assumptions!$B$2,0)*(W910*8))+(vlookup(AD910,'SKU Pricing'!A:B,Assumptions!$B$2,0)*(X910-(W910*8))))*AE910))</f>
        <v>0</v>
      </c>
      <c r="AG910" s="67">
        <f t="shared" si="12"/>
        <v>0</v>
      </c>
      <c r="AH910" s="70">
        <f>ifna(vlookup(AG910,'SKU Pricing'!A:B,Assumptions!$B$2,0)*W910*AE910,0)</f>
        <v>0</v>
      </c>
      <c r="AI910" s="62" t="str">
        <f t="shared" si="13"/>
        <v/>
      </c>
      <c r="AJ910" s="62" t="str">
        <f>if(V910&lt;&gt;0, if(T910="Lift &amp; Shift Noprod",Assumptions!$B$9,if(V910=Assumptions!$B$6,Assumptions!$B$10,if(P910=1,Assumptions!$B$8,Assumptions!$B$7))),"")</f>
        <v/>
      </c>
      <c r="AK910" s="69">
        <f t="shared" si="14"/>
        <v>0</v>
      </c>
      <c r="AL910" s="69">
        <f>if(AJ910="Hyperdisk Balanced",Assumptions!$B$11,0)</f>
        <v>0</v>
      </c>
      <c r="AM910" s="69">
        <f>if(AJ910="Hyperdisk Balanced",Assumptions!$B$12,0)</f>
        <v>0</v>
      </c>
      <c r="AN910" s="70">
        <f>if(AK910=0,0,if(AJ910="Hyperdisk Balanced",vlookup(AK910&amp;" provisioned space",'SKU Pricing'!A:B,Assumptions!$B$2,0)*Z910+vlookup(AK910&amp;" provisioned IOPS",'SKU Pricing'!A:B,Assumptions!$B$2,0)*AL910*730+vlookup(AK910&amp;" provisioned throughput",'SKU Pricing'!A:B,Assumptions!$B$2,0)*AM910*730,vlookup(AK910,'SKU Pricing'!A:B,Assumptions!$B$2,0)*Z910))</f>
        <v>0</v>
      </c>
      <c r="AO910" s="70">
        <f t="shared" si="15"/>
        <v>0</v>
      </c>
      <c r="AP910" s="71">
        <f t="shared" si="16"/>
        <v>0</v>
      </c>
      <c r="AQ910" s="70">
        <f>ifna(vlookup(AP910,'SKU Pricing'!A:B,Assumptions!$B$2,0)*AE910,0)</f>
        <v>0</v>
      </c>
      <c r="AR910" s="72">
        <v>1.0</v>
      </c>
    </row>
    <row r="911">
      <c r="A911" s="61" t="s">
        <v>1052</v>
      </c>
      <c r="B911" s="62" t="str">
        <f>ifna(if(vlookup(A911,vOS!A:B,2,0)="","Unknown",vlookup(A911,vOS!A:B,2,0)),"Unknown")</f>
        <v>Debian GNU/Linux 10 (64-bit)</v>
      </c>
      <c r="C911" s="62">
        <f>vlookup(B911,'OS Study'!A:D,2,0)</f>
        <v>0</v>
      </c>
      <c r="D911" s="62" t="str">
        <f>vlookup(B911,'OS Study'!A:D,3,0)</f>
        <v>Linux</v>
      </c>
      <c r="E911" s="62" t="str">
        <f>vlookup(B911,'OS Study'!A:D,4,0)</f>
        <v>Debian</v>
      </c>
      <c r="F911" s="63" t="str">
        <f>vlookup(B911,'OS Study'!A:E,5,0)</f>
        <v>10</v>
      </c>
      <c r="G911" s="62">
        <f>IF(vlookup(A911,'RVtools V2.1'!A:J,4,0)="non",0,1)</f>
        <v>1</v>
      </c>
      <c r="H911" s="62">
        <f>if(vlookup(A911,'RVtools V2.1'!A:K,11,0)="kube",1,0)</f>
        <v>0</v>
      </c>
      <c r="I911" s="62">
        <f t="shared" si="5"/>
        <v>0</v>
      </c>
      <c r="J911" s="62">
        <f>ifna(vlookup(A911,'Infra Study'!A:Q,17,0),0)</f>
        <v>0</v>
      </c>
      <c r="K911" s="64">
        <f>IFERROR(__xludf.DUMMYFUNCTION("N(REGEXMATCH(VLOOKUP(A911, 'RVtools V2.1'!A:H, 8, 0), ""^Serveur de fichiers""))"),0.0)</f>
        <v>0</v>
      </c>
      <c r="L911" s="64">
        <f t="shared" si="6"/>
        <v>0</v>
      </c>
      <c r="M911" s="67" t="str">
        <f>ifna(vlookup(A911,'RVtools V2.1'!A:I,8,0),"N/A")</f>
        <v>KaliSIL -SUD/CAZ</v>
      </c>
      <c r="N911" s="64">
        <f>IFERROR(__xludf.DUMMYFUNCTION("IF(REGEXMATCH(M911, ""(?i)"" &amp; JOIN(""|"", SPLIT(""kalisil"", "" ""))), 1, 0)"),1.0)</f>
        <v>1</v>
      </c>
      <c r="O911" s="64" t="str">
        <f>vlookup(A911,'RVtools V2.1'!A:H,7,0)</f>
        <v>T3</v>
      </c>
      <c r="P911" s="64">
        <f>if(vlookup(A911,'RVtools V2.1'!A:H,5,0)="oui",1,0)</f>
        <v>0</v>
      </c>
      <c r="Q911" s="64">
        <f>ifna(vlookup(A911,vCPU!A:B,2,0),"Unknown")</f>
        <v>8</v>
      </c>
      <c r="R911" s="66">
        <f>ifna(vlookup(A911,vMemory!A:C,3,0),"Unknown")</f>
        <v>32</v>
      </c>
      <c r="S911" s="66">
        <f>ifna(vlookup(A911,vDisk!A:C,3,0),"Unknown")</f>
        <v>48</v>
      </c>
      <c r="T911" s="73" t="s">
        <v>10</v>
      </c>
      <c r="U911" s="67">
        <f t="shared" si="7"/>
        <v>0</v>
      </c>
      <c r="V911" s="68">
        <f>if(T911="Lift &amp; Shift Noprod",if( Y911=0,Assumptions!$B$5, Assumptions!$B$4),if(T911="Lift &amp; Shift Prod",if(AND(N911=1,O911="T1"),Assumptions!$B$6,Assumptions!$B$4),0))</f>
        <v>0</v>
      </c>
      <c r="W911" s="62">
        <f>if(V911&lt;&gt;0,if(Q911="Unknown", Assumptions!$B$42,If(Q911&gt;1,Q911,2)),0)</f>
        <v>0</v>
      </c>
      <c r="X911" s="69">
        <f>if(V911&lt;&gt;0,if(R911="Unknown", Assumptions!$B$43,R911),0)</f>
        <v>0</v>
      </c>
      <c r="Y911" s="68">
        <f t="shared" si="8"/>
        <v>0</v>
      </c>
      <c r="Z911" s="68">
        <f>if(V911&lt;&gt;0,if(  S911="Unknown", Assumptions!$B$44,S911),0)</f>
        <v>0</v>
      </c>
      <c r="AA911" s="68">
        <f>if(V911 ="N2",ifna(vlookup(W911&amp;"-"&amp;X911,'Ref. VM'!A:B,2,0),"Custom"),if(V911 ="E2" , ifna(vlookup(W911&amp;"-"&amp;X911,'Ref. VM'!D:E,2,0),"Custom"),if(V911="N2D",ifna(vlookup(W911&amp;"-"&amp;X911,'Ref. VM'!G:H,2,0),"Custom"),if(V911="N4",ifna(vlookup(W911&amp;"-"&amp;X911,'Ref. VM'!J:K,2,0),"Custom"),0))))</f>
        <v>0</v>
      </c>
      <c r="AB911" s="67">
        <f t="shared" si="9"/>
        <v>0</v>
      </c>
      <c r="AC911" s="67">
        <f t="shared" si="10"/>
        <v>0</v>
      </c>
      <c r="AD911" s="67">
        <f t="shared" si="11"/>
        <v>0</v>
      </c>
      <c r="AE911" s="69">
        <f>if(T911="Lift &amp; Shift Prod",730,if(T911="Lift &amp; Shift Noprod",Assumptions!$B$3,0))</f>
        <v>0</v>
      </c>
      <c r="AF911" s="70">
        <f>if( U911=0,0,if(Y911=0, ((vlookup(AB911,'SKU Pricing'!A:B,Assumptions!$B$2,0)*W911)+(vlookup(AC911,'SKU Pricing'!A:B,Assumptions!$B$2,0)*X911))*AE911,((vlookup(AB911,'SKU Pricing'!A:B,Assumptions!$B$2,0)*W911)+(vlookup(AC911,'SKU Pricing'!A:B,Assumptions!$B$2,0)*(W911*8))+(vlookup(AD911,'SKU Pricing'!A:B,Assumptions!$B$2,0)*(X911-(W911*8))))*AE911))</f>
        <v>0</v>
      </c>
      <c r="AG911" s="67">
        <f t="shared" si="12"/>
        <v>0</v>
      </c>
      <c r="AH911" s="70">
        <f>ifna(vlookup(AG911,'SKU Pricing'!A:B,Assumptions!$B$2,0)*W911*AE911,0)</f>
        <v>0</v>
      </c>
      <c r="AI911" s="62" t="str">
        <f t="shared" si="13"/>
        <v/>
      </c>
      <c r="AJ911" s="62" t="str">
        <f>if(V911&lt;&gt;0, if(T911="Lift &amp; Shift Noprod",Assumptions!$B$9,if(V911=Assumptions!$B$6,Assumptions!$B$10,if(P911=1,Assumptions!$B$8,Assumptions!$B$7))),"")</f>
        <v/>
      </c>
      <c r="AK911" s="69">
        <f t="shared" si="14"/>
        <v>0</v>
      </c>
      <c r="AL911" s="69">
        <f>if(AJ911="Hyperdisk Balanced",Assumptions!$B$11,0)</f>
        <v>0</v>
      </c>
      <c r="AM911" s="69">
        <f>if(AJ911="Hyperdisk Balanced",Assumptions!$B$12,0)</f>
        <v>0</v>
      </c>
      <c r="AN911" s="70">
        <f>if(AK911=0,0,if(AJ911="Hyperdisk Balanced",vlookup(AK911&amp;" provisioned space",'SKU Pricing'!A:B,Assumptions!$B$2,0)*Z911+vlookup(AK911&amp;" provisioned IOPS",'SKU Pricing'!A:B,Assumptions!$B$2,0)*AL911*730+vlookup(AK911&amp;" provisioned throughput",'SKU Pricing'!A:B,Assumptions!$B$2,0)*AM911*730,vlookup(AK911,'SKU Pricing'!A:B,Assumptions!$B$2,0)*Z911))</f>
        <v>0</v>
      </c>
      <c r="AO911" s="70">
        <f t="shared" si="15"/>
        <v>0</v>
      </c>
      <c r="AP911" s="71">
        <f t="shared" si="16"/>
        <v>0</v>
      </c>
      <c r="AQ911" s="70">
        <f>ifna(vlookup(AP911,'SKU Pricing'!A:B,Assumptions!$B$2,0)*AE911,0)</f>
        <v>0</v>
      </c>
      <c r="AR911" s="72">
        <v>1.0</v>
      </c>
    </row>
    <row r="912">
      <c r="A912" s="61" t="s">
        <v>1053</v>
      </c>
      <c r="B912" s="62" t="str">
        <f>ifna(if(vlookup(A912,vOS!A:B,2,0)="","Unknown",vlookup(A912,vOS!A:B,2,0)),"Unknown")</f>
        <v>Debian GNU/Linux 10 (64-bit)</v>
      </c>
      <c r="C912" s="62">
        <f>vlookup(B912,'OS Study'!A:D,2,0)</f>
        <v>0</v>
      </c>
      <c r="D912" s="62" t="str">
        <f>vlookup(B912,'OS Study'!A:D,3,0)</f>
        <v>Linux</v>
      </c>
      <c r="E912" s="62" t="str">
        <f>vlookup(B912,'OS Study'!A:D,4,0)</f>
        <v>Debian</v>
      </c>
      <c r="F912" s="63" t="str">
        <f>vlookup(B912,'OS Study'!A:E,5,0)</f>
        <v>10</v>
      </c>
      <c r="G912" s="62">
        <f>IF(vlookup(A912,'RVtools V2.1'!A:J,4,0)="non",0,1)</f>
        <v>1</v>
      </c>
      <c r="H912" s="62">
        <f>if(vlookup(A912,'RVtools V2.1'!A:K,11,0)="kube",1,0)</f>
        <v>0</v>
      </c>
      <c r="I912" s="62">
        <f t="shared" si="5"/>
        <v>0</v>
      </c>
      <c r="J912" s="62">
        <f>ifna(vlookup(A912,'Infra Study'!A:Q,17,0),0)</f>
        <v>0</v>
      </c>
      <c r="K912" s="64">
        <f>IFERROR(__xludf.DUMMYFUNCTION("N(REGEXMATCH(VLOOKUP(A912, 'RVtools V2.1'!A:H, 8, 0), ""^Serveur de fichiers""))"),0.0)</f>
        <v>0</v>
      </c>
      <c r="L912" s="64">
        <f t="shared" si="6"/>
        <v>0</v>
      </c>
      <c r="M912" s="67" t="str">
        <f>ifna(vlookup(A912,'RVtools V2.1'!A:I,8,0),"N/A")</f>
        <v>KaliSIL -SUD/CAZ</v>
      </c>
      <c r="N912" s="64">
        <f>IFERROR(__xludf.DUMMYFUNCTION("IF(REGEXMATCH(M912, ""(?i)"" &amp; JOIN(""|"", SPLIT(""kalisil"", "" ""))), 1, 0)"),1.0)</f>
        <v>1</v>
      </c>
      <c r="O912" s="64" t="str">
        <f>vlookup(A912,'RVtools V2.1'!A:H,7,0)</f>
        <v>T1</v>
      </c>
      <c r="P912" s="64">
        <f>if(vlookup(A912,'RVtools V2.1'!A:H,5,0)="oui",1,0)</f>
        <v>1</v>
      </c>
      <c r="Q912" s="64">
        <f>ifna(vlookup(A912,vCPU!A:B,2,0),"Unknown")</f>
        <v>28</v>
      </c>
      <c r="R912" s="66">
        <f>ifna(vlookup(A912,vMemory!A:C,3,0),"Unknown")</f>
        <v>256</v>
      </c>
      <c r="S912" s="66">
        <f>ifna(vlookup(A912,vDisk!A:C,3,0),"Unknown")</f>
        <v>11932</v>
      </c>
      <c r="T912" s="73" t="s">
        <v>10</v>
      </c>
      <c r="U912" s="67">
        <f t="shared" si="7"/>
        <v>0</v>
      </c>
      <c r="V912" s="68">
        <f>if(T912="Lift &amp; Shift Noprod",if( Y912=0,Assumptions!$B$5, Assumptions!$B$4),if(T912="Lift &amp; Shift Prod",if(AND(N912=1,O912="T1"),Assumptions!$B$6,Assumptions!$B$4),0))</f>
        <v>0</v>
      </c>
      <c r="W912" s="62">
        <f>if(V912&lt;&gt;0,if(Q912="Unknown", Assumptions!$B$42,If(Q912&gt;1,Q912,2)),0)</f>
        <v>0</v>
      </c>
      <c r="X912" s="69">
        <f>if(V912&lt;&gt;0,if(R912="Unknown", Assumptions!$B$43,R912),0)</f>
        <v>0</v>
      </c>
      <c r="Y912" s="68">
        <f t="shared" si="8"/>
        <v>0</v>
      </c>
      <c r="Z912" s="68">
        <f>if(V912&lt;&gt;0,if(  S912="Unknown", Assumptions!$B$44,S912),0)</f>
        <v>0</v>
      </c>
      <c r="AA912" s="68">
        <f>if(V912 ="N2",ifna(vlookup(W912&amp;"-"&amp;X912,'Ref. VM'!A:B,2,0),"Custom"),if(V912 ="E2" , ifna(vlookup(W912&amp;"-"&amp;X912,'Ref. VM'!D:E,2,0),"Custom"),if(V912="N2D",ifna(vlookup(W912&amp;"-"&amp;X912,'Ref. VM'!G:H,2,0),"Custom"),if(V912="N4",ifna(vlookup(W912&amp;"-"&amp;X912,'Ref. VM'!J:K,2,0),"Custom"),0))))</f>
        <v>0</v>
      </c>
      <c r="AB912" s="67">
        <f t="shared" si="9"/>
        <v>0</v>
      </c>
      <c r="AC912" s="67">
        <f t="shared" si="10"/>
        <v>0</v>
      </c>
      <c r="AD912" s="67">
        <f t="shared" si="11"/>
        <v>0</v>
      </c>
      <c r="AE912" s="69">
        <f>if(T912="Lift &amp; Shift Prod",730,if(T912="Lift &amp; Shift Noprod",Assumptions!$B$3,0))</f>
        <v>0</v>
      </c>
      <c r="AF912" s="70">
        <f>if( U912=0,0,if(Y912=0, ((vlookup(AB912,'SKU Pricing'!A:B,Assumptions!$B$2,0)*W912)+(vlookup(AC912,'SKU Pricing'!A:B,Assumptions!$B$2,0)*X912))*AE912,((vlookup(AB912,'SKU Pricing'!A:B,Assumptions!$B$2,0)*W912)+(vlookup(AC912,'SKU Pricing'!A:B,Assumptions!$B$2,0)*(W912*8))+(vlookup(AD912,'SKU Pricing'!A:B,Assumptions!$B$2,0)*(X912-(W912*8))))*AE912))</f>
        <v>0</v>
      </c>
      <c r="AG912" s="67">
        <f t="shared" si="12"/>
        <v>0</v>
      </c>
      <c r="AH912" s="70">
        <f>ifna(vlookup(AG912,'SKU Pricing'!A:B,Assumptions!$B$2,0)*W912*AE912,0)</f>
        <v>0</v>
      </c>
      <c r="AI912" s="62" t="str">
        <f t="shared" si="13"/>
        <v/>
      </c>
      <c r="AJ912" s="62" t="str">
        <f>if(V912&lt;&gt;0, if(T912="Lift &amp; Shift Noprod",Assumptions!$B$9,if(V912=Assumptions!$B$6,Assumptions!$B$10,if(P912=1,Assumptions!$B$8,Assumptions!$B$7))),"")</f>
        <v/>
      </c>
      <c r="AK912" s="69">
        <f t="shared" si="14"/>
        <v>0</v>
      </c>
      <c r="AL912" s="69">
        <f>if(AJ912="Hyperdisk Balanced",Assumptions!$B$11,0)</f>
        <v>0</v>
      </c>
      <c r="AM912" s="69">
        <f>if(AJ912="Hyperdisk Balanced",Assumptions!$B$12,0)</f>
        <v>0</v>
      </c>
      <c r="AN912" s="70">
        <f>if(AK912=0,0,if(AJ912="Hyperdisk Balanced",vlookup(AK912&amp;" provisioned space",'SKU Pricing'!A:B,Assumptions!$B$2,0)*Z912+vlookup(AK912&amp;" provisioned IOPS",'SKU Pricing'!A:B,Assumptions!$B$2,0)*AL912*730+vlookup(AK912&amp;" provisioned throughput",'SKU Pricing'!A:B,Assumptions!$B$2,0)*AM912*730,vlookup(AK912,'SKU Pricing'!A:B,Assumptions!$B$2,0)*Z912))</f>
        <v>0</v>
      </c>
      <c r="AO912" s="70">
        <f t="shared" si="15"/>
        <v>0</v>
      </c>
      <c r="AP912" s="71">
        <f t="shared" si="16"/>
        <v>0</v>
      </c>
      <c r="AQ912" s="70">
        <f>ifna(vlookup(AP912,'SKU Pricing'!A:B,Assumptions!$B$2,0)*AE912,0)</f>
        <v>0</v>
      </c>
      <c r="AR912" s="72">
        <v>0.0</v>
      </c>
    </row>
    <row r="913">
      <c r="A913" s="61" t="s">
        <v>1054</v>
      </c>
      <c r="B913" s="62" t="str">
        <f>ifna(if(vlookup(A913,vOS!A:B,2,0)="","Unknown",vlookup(A913,vOS!A:B,2,0)),"Unknown")</f>
        <v>Debian GNU/Linux 10 (64-bit)</v>
      </c>
      <c r="C913" s="62">
        <f>vlookup(B913,'OS Study'!A:D,2,0)</f>
        <v>0</v>
      </c>
      <c r="D913" s="62" t="str">
        <f>vlookup(B913,'OS Study'!A:D,3,0)</f>
        <v>Linux</v>
      </c>
      <c r="E913" s="62" t="str">
        <f>vlookup(B913,'OS Study'!A:D,4,0)</f>
        <v>Debian</v>
      </c>
      <c r="F913" s="63" t="str">
        <f>vlookup(B913,'OS Study'!A:E,5,0)</f>
        <v>10</v>
      </c>
      <c r="G913" s="62">
        <f>IF(vlookup(A913,'RVtools V2.1'!A:J,4,0)="non",0,1)</f>
        <v>1</v>
      </c>
      <c r="H913" s="62">
        <f>if(vlookup(A913,'RVtools V2.1'!A:K,11,0)="kube",1,0)</f>
        <v>0</v>
      </c>
      <c r="I913" s="62">
        <f t="shared" si="5"/>
        <v>0</v>
      </c>
      <c r="J913" s="62">
        <f>ifna(vlookup(A913,'Infra Study'!A:Q,17,0),0)</f>
        <v>0</v>
      </c>
      <c r="K913" s="64">
        <f>IFERROR(__xludf.DUMMYFUNCTION("N(REGEXMATCH(VLOOKUP(A913, 'RVtools V2.1'!A:H, 8, 0), ""^Serveur de fichiers""))"),0.0)</f>
        <v>0</v>
      </c>
      <c r="L913" s="64">
        <f t="shared" si="6"/>
        <v>0</v>
      </c>
      <c r="M913" s="67" t="str">
        <f>ifna(vlookup(A913,'RVtools V2.1'!A:I,8,0),"N/A")</f>
        <v>KaliSIL -SUD/CAZ</v>
      </c>
      <c r="N913" s="64">
        <f>IFERROR(__xludf.DUMMYFUNCTION("IF(REGEXMATCH(M913, ""(?i)"" &amp; JOIN(""|"", SPLIT(""kalisil"", "" ""))), 1, 0)"),1.0)</f>
        <v>1</v>
      </c>
      <c r="O913" s="64" t="str">
        <f>vlookup(A913,'RVtools V2.1'!A:H,7,0)</f>
        <v>T1</v>
      </c>
      <c r="P913" s="64">
        <f>if(vlookup(A913,'RVtools V2.1'!A:H,5,0)="oui",1,0)</f>
        <v>1</v>
      </c>
      <c r="Q913" s="64">
        <f>ifna(vlookup(A913,vCPU!A:B,2,0),"Unknown")</f>
        <v>32</v>
      </c>
      <c r="R913" s="66">
        <f>ifna(vlookup(A913,vMemory!A:C,3,0),"Unknown")</f>
        <v>128</v>
      </c>
      <c r="S913" s="66">
        <f>ifna(vlookup(A913,vDisk!A:C,3,0),"Unknown")</f>
        <v>50928</v>
      </c>
      <c r="T913" s="73" t="s">
        <v>10</v>
      </c>
      <c r="U913" s="67">
        <f t="shared" si="7"/>
        <v>0</v>
      </c>
      <c r="V913" s="68">
        <f>if(T913="Lift &amp; Shift Noprod",if( Y913=0,Assumptions!$B$5, Assumptions!$B$4),if(T913="Lift &amp; Shift Prod",if(AND(N913=1,O913="T1"),Assumptions!$B$6,Assumptions!$B$4),0))</f>
        <v>0</v>
      </c>
      <c r="W913" s="62">
        <f>if(V913&lt;&gt;0,if(Q913="Unknown", Assumptions!$B$42,If(Q913&gt;1,Q913,2)),0)</f>
        <v>0</v>
      </c>
      <c r="X913" s="69">
        <f>if(V913&lt;&gt;0,if(R913="Unknown", Assumptions!$B$43,R913),0)</f>
        <v>0</v>
      </c>
      <c r="Y913" s="68">
        <f t="shared" si="8"/>
        <v>0</v>
      </c>
      <c r="Z913" s="68">
        <f>if(V913&lt;&gt;0,if(  S913="Unknown", Assumptions!$B$44,S913),0)</f>
        <v>0</v>
      </c>
      <c r="AA913" s="68">
        <f>if(V913 ="N2",ifna(vlookup(W913&amp;"-"&amp;X913,'Ref. VM'!A:B,2,0),"Custom"),if(V913 ="E2" , ifna(vlookup(W913&amp;"-"&amp;X913,'Ref. VM'!D:E,2,0),"Custom"),if(V913="N2D",ifna(vlookup(W913&amp;"-"&amp;X913,'Ref. VM'!G:H,2,0),"Custom"),if(V913="N4",ifna(vlookup(W913&amp;"-"&amp;X913,'Ref. VM'!J:K,2,0),"Custom"),0))))</f>
        <v>0</v>
      </c>
      <c r="AB913" s="67">
        <f t="shared" si="9"/>
        <v>0</v>
      </c>
      <c r="AC913" s="67">
        <f t="shared" si="10"/>
        <v>0</v>
      </c>
      <c r="AD913" s="67">
        <f t="shared" si="11"/>
        <v>0</v>
      </c>
      <c r="AE913" s="69">
        <f>if(T913="Lift &amp; Shift Prod",730,if(T913="Lift &amp; Shift Noprod",Assumptions!$B$3,0))</f>
        <v>0</v>
      </c>
      <c r="AF913" s="70">
        <f>if( U913=0,0,if(Y913=0, ((vlookup(AB913,'SKU Pricing'!A:B,Assumptions!$B$2,0)*W913)+(vlookup(AC913,'SKU Pricing'!A:B,Assumptions!$B$2,0)*X913))*AE913,((vlookup(AB913,'SKU Pricing'!A:B,Assumptions!$B$2,0)*W913)+(vlookup(AC913,'SKU Pricing'!A:B,Assumptions!$B$2,0)*(W913*8))+(vlookup(AD913,'SKU Pricing'!A:B,Assumptions!$B$2,0)*(X913-(W913*8))))*AE913))</f>
        <v>0</v>
      </c>
      <c r="AG913" s="67">
        <f t="shared" si="12"/>
        <v>0</v>
      </c>
      <c r="AH913" s="70">
        <f>ifna(vlookup(AG913,'SKU Pricing'!A:B,Assumptions!$B$2,0)*W913*AE913,0)</f>
        <v>0</v>
      </c>
      <c r="AI913" s="62" t="str">
        <f t="shared" si="13"/>
        <v/>
      </c>
      <c r="AJ913" s="62" t="str">
        <f>if(V913&lt;&gt;0, if(T913="Lift &amp; Shift Noprod",Assumptions!$B$9,if(V913=Assumptions!$B$6,Assumptions!$B$10,if(P913=1,Assumptions!$B$8,Assumptions!$B$7))),"")</f>
        <v/>
      </c>
      <c r="AK913" s="69">
        <f t="shared" si="14"/>
        <v>0</v>
      </c>
      <c r="AL913" s="69">
        <f>if(AJ913="Hyperdisk Balanced",Assumptions!$B$11,0)</f>
        <v>0</v>
      </c>
      <c r="AM913" s="69">
        <f>if(AJ913="Hyperdisk Balanced",Assumptions!$B$12,0)</f>
        <v>0</v>
      </c>
      <c r="AN913" s="70">
        <f>if(AK913=0,0,if(AJ913="Hyperdisk Balanced",vlookup(AK913&amp;" provisioned space",'SKU Pricing'!A:B,Assumptions!$B$2,0)*Z913+vlookup(AK913&amp;" provisioned IOPS",'SKU Pricing'!A:B,Assumptions!$B$2,0)*AL913*730+vlookup(AK913&amp;" provisioned throughput",'SKU Pricing'!A:B,Assumptions!$B$2,0)*AM913*730,vlookup(AK913,'SKU Pricing'!A:B,Assumptions!$B$2,0)*Z913))</f>
        <v>0</v>
      </c>
      <c r="AO913" s="70">
        <f t="shared" si="15"/>
        <v>0</v>
      </c>
      <c r="AP913" s="71">
        <f t="shared" si="16"/>
        <v>0</v>
      </c>
      <c r="AQ913" s="70">
        <f>ifna(vlookup(AP913,'SKU Pricing'!A:B,Assumptions!$B$2,0)*AE913,0)</f>
        <v>0</v>
      </c>
      <c r="AR913" s="72">
        <v>0.0</v>
      </c>
    </row>
    <row r="914">
      <c r="A914" s="61" t="s">
        <v>1055</v>
      </c>
      <c r="B914" s="62" t="str">
        <f>ifna(if(vlookup(A914,vOS!A:B,2,0)="","Unknown",vlookup(A914,vOS!A:B,2,0)),"Unknown")</f>
        <v>Debian GNU/Linux 10 (64-bit)</v>
      </c>
      <c r="C914" s="62">
        <f>vlookup(B914,'OS Study'!A:D,2,0)</f>
        <v>0</v>
      </c>
      <c r="D914" s="62" t="str">
        <f>vlookup(B914,'OS Study'!A:D,3,0)</f>
        <v>Linux</v>
      </c>
      <c r="E914" s="62" t="str">
        <f>vlookup(B914,'OS Study'!A:D,4,0)</f>
        <v>Debian</v>
      </c>
      <c r="F914" s="63" t="str">
        <f>vlookup(B914,'OS Study'!A:E,5,0)</f>
        <v>10</v>
      </c>
      <c r="G914" s="62">
        <f>IF(vlookup(A914,'RVtools V2.1'!A:J,4,0)="non",0,1)</f>
        <v>1</v>
      </c>
      <c r="H914" s="62">
        <f>if(vlookup(A914,'RVtools V2.1'!A:K,11,0)="kube",1,0)</f>
        <v>0</v>
      </c>
      <c r="I914" s="62">
        <f t="shared" si="5"/>
        <v>0</v>
      </c>
      <c r="J914" s="62">
        <f>ifna(vlookup(A914,'Infra Study'!A:Q,17,0),0)</f>
        <v>0</v>
      </c>
      <c r="K914" s="64">
        <f>IFERROR(__xludf.DUMMYFUNCTION("N(REGEXMATCH(VLOOKUP(A914, 'RVtools V2.1'!A:H, 8, 0), ""^Serveur de fichiers""))"),0.0)</f>
        <v>0</v>
      </c>
      <c r="L914" s="64">
        <f t="shared" si="6"/>
        <v>0</v>
      </c>
      <c r="M914" s="67" t="str">
        <f>ifna(vlookup(A914,'RVtools V2.1'!A:I,8,0),"N/A")</f>
        <v>KaliSIL -SUD/CAZ</v>
      </c>
      <c r="N914" s="64">
        <f>IFERROR(__xludf.DUMMYFUNCTION("IF(REGEXMATCH(M914, ""(?i)"" &amp; JOIN(""|"", SPLIT(""kalisil"", "" ""))), 1, 0)"),1.0)</f>
        <v>1</v>
      </c>
      <c r="O914" s="64" t="str">
        <f>vlookup(A914,'RVtools V2.1'!A:H,7,0)</f>
        <v>T1</v>
      </c>
      <c r="P914" s="64">
        <f>if(vlookup(A914,'RVtools V2.1'!A:H,5,0)="oui",1,0)</f>
        <v>1</v>
      </c>
      <c r="Q914" s="64">
        <f>ifna(vlookup(A914,vCPU!A:B,2,0),"Unknown")</f>
        <v>10</v>
      </c>
      <c r="R914" s="66">
        <f>ifna(vlookup(A914,vMemory!A:C,3,0),"Unknown")</f>
        <v>16</v>
      </c>
      <c r="S914" s="66">
        <f>ifna(vlookup(A914,vDisk!A:C,3,0),"Unknown")</f>
        <v>31</v>
      </c>
      <c r="T914" s="73" t="s">
        <v>10</v>
      </c>
      <c r="U914" s="67">
        <f t="shared" si="7"/>
        <v>0</v>
      </c>
      <c r="V914" s="68">
        <f>if(T914="Lift &amp; Shift Noprod",if( Y914=0,Assumptions!$B$5, Assumptions!$B$4),if(T914="Lift &amp; Shift Prod",if(AND(N914=1,O914="T1"),Assumptions!$B$6,Assumptions!$B$4),0))</f>
        <v>0</v>
      </c>
      <c r="W914" s="62">
        <f>if(V914&lt;&gt;0,if(Q914="Unknown", Assumptions!$B$42,If(Q914&gt;1,Q914,2)),0)</f>
        <v>0</v>
      </c>
      <c r="X914" s="69">
        <f>if(V914&lt;&gt;0,if(R914="Unknown", Assumptions!$B$43,R914),0)</f>
        <v>0</v>
      </c>
      <c r="Y914" s="68">
        <f t="shared" si="8"/>
        <v>0</v>
      </c>
      <c r="Z914" s="68">
        <f>if(V914&lt;&gt;0,if(  S914="Unknown", Assumptions!$B$44,S914),0)</f>
        <v>0</v>
      </c>
      <c r="AA914" s="68">
        <f>if(V914 ="N2",ifna(vlookup(W914&amp;"-"&amp;X914,'Ref. VM'!A:B,2,0),"Custom"),if(V914 ="E2" , ifna(vlookup(W914&amp;"-"&amp;X914,'Ref. VM'!D:E,2,0),"Custom"),if(V914="N2D",ifna(vlookup(W914&amp;"-"&amp;X914,'Ref. VM'!G:H,2,0),"Custom"),if(V914="N4",ifna(vlookup(W914&amp;"-"&amp;X914,'Ref. VM'!J:K,2,0),"Custom"),0))))</f>
        <v>0</v>
      </c>
      <c r="AB914" s="67">
        <f t="shared" si="9"/>
        <v>0</v>
      </c>
      <c r="AC914" s="67">
        <f t="shared" si="10"/>
        <v>0</v>
      </c>
      <c r="AD914" s="67">
        <f t="shared" si="11"/>
        <v>0</v>
      </c>
      <c r="AE914" s="69">
        <f>if(T914="Lift &amp; Shift Prod",730,if(T914="Lift &amp; Shift Noprod",Assumptions!$B$3,0))</f>
        <v>0</v>
      </c>
      <c r="AF914" s="70">
        <f>if( U914=0,0,if(Y914=0, ((vlookup(AB914,'SKU Pricing'!A:B,Assumptions!$B$2,0)*W914)+(vlookup(AC914,'SKU Pricing'!A:B,Assumptions!$B$2,0)*X914))*AE914,((vlookup(AB914,'SKU Pricing'!A:B,Assumptions!$B$2,0)*W914)+(vlookup(AC914,'SKU Pricing'!A:B,Assumptions!$B$2,0)*(W914*8))+(vlookup(AD914,'SKU Pricing'!A:B,Assumptions!$B$2,0)*(X914-(W914*8))))*AE914))</f>
        <v>0</v>
      </c>
      <c r="AG914" s="67">
        <f t="shared" si="12"/>
        <v>0</v>
      </c>
      <c r="AH914" s="70">
        <f>ifna(vlookup(AG914,'SKU Pricing'!A:B,Assumptions!$B$2,0)*W914*AE914,0)</f>
        <v>0</v>
      </c>
      <c r="AI914" s="62" t="str">
        <f t="shared" si="13"/>
        <v/>
      </c>
      <c r="AJ914" s="62" t="str">
        <f>if(V914&lt;&gt;0, if(T914="Lift &amp; Shift Noprod",Assumptions!$B$9,if(V914=Assumptions!$B$6,Assumptions!$B$10,if(P914=1,Assumptions!$B$8,Assumptions!$B$7))),"")</f>
        <v/>
      </c>
      <c r="AK914" s="69">
        <f t="shared" si="14"/>
        <v>0</v>
      </c>
      <c r="AL914" s="69">
        <f>if(AJ914="Hyperdisk Balanced",Assumptions!$B$11,0)</f>
        <v>0</v>
      </c>
      <c r="AM914" s="69">
        <f>if(AJ914="Hyperdisk Balanced",Assumptions!$B$12,0)</f>
        <v>0</v>
      </c>
      <c r="AN914" s="70">
        <f>if(AK914=0,0,if(AJ914="Hyperdisk Balanced",vlookup(AK914&amp;" provisioned space",'SKU Pricing'!A:B,Assumptions!$B$2,0)*Z914+vlookup(AK914&amp;" provisioned IOPS",'SKU Pricing'!A:B,Assumptions!$B$2,0)*AL914*730+vlookup(AK914&amp;" provisioned throughput",'SKU Pricing'!A:B,Assumptions!$B$2,0)*AM914*730,vlookup(AK914,'SKU Pricing'!A:B,Assumptions!$B$2,0)*Z914))</f>
        <v>0</v>
      </c>
      <c r="AO914" s="70">
        <f t="shared" si="15"/>
        <v>0</v>
      </c>
      <c r="AP914" s="71">
        <f t="shared" si="16"/>
        <v>0</v>
      </c>
      <c r="AQ914" s="70">
        <f>ifna(vlookup(AP914,'SKU Pricing'!A:B,Assumptions!$B$2,0)*AE914,0)</f>
        <v>0</v>
      </c>
      <c r="AR914" s="72">
        <v>0.0</v>
      </c>
    </row>
    <row r="915">
      <c r="A915" s="61" t="s">
        <v>1056</v>
      </c>
      <c r="B915" s="62" t="str">
        <f>ifna(if(vlookup(A915,vOS!A:B,2,0)="","Unknown",vlookup(A915,vOS!A:B,2,0)),"Unknown")</f>
        <v>Other 2.6.x Linux (64-bit)</v>
      </c>
      <c r="C915" s="62">
        <f>vlookup(B915,'OS Study'!A:D,2,0)</f>
        <v>0</v>
      </c>
      <c r="D915" s="62" t="str">
        <f>vlookup(B915,'OS Study'!A:D,3,0)</f>
        <v>Linux</v>
      </c>
      <c r="E915" s="62" t="str">
        <f>vlookup(B915,'OS Study'!A:D,4,0)</f>
        <v>Other</v>
      </c>
      <c r="F915" s="63" t="str">
        <f>vlookup(B915,'OS Study'!A:E,5,0)</f>
        <v/>
      </c>
      <c r="G915" s="62">
        <f>IF(vlookup(A915,'RVtools V2.1'!A:J,4,0)="non",0,1)</f>
        <v>1</v>
      </c>
      <c r="H915" s="62">
        <f>if(vlookup(A915,'RVtools V2.1'!A:K,11,0)="kube",1,0)</f>
        <v>0</v>
      </c>
      <c r="I915" s="62">
        <f t="shared" si="5"/>
        <v>0</v>
      </c>
      <c r="J915" s="62">
        <f>ifna(vlookup(A915,'Infra Study'!A:Q,17,0),0)</f>
        <v>0</v>
      </c>
      <c r="K915" s="64">
        <f>IFERROR(__xludf.DUMMYFUNCTION("N(REGEXMATCH(VLOOKUP(A915, 'RVtools V2.1'!A:H, 8, 0), ""^Serveur de fichiers""))"),0.0)</f>
        <v>0</v>
      </c>
      <c r="L915" s="64">
        <f t="shared" si="6"/>
        <v>0</v>
      </c>
      <c r="M915" s="67" t="str">
        <f>ifna(vlookup(A915,'RVtools V2.1'!A:I,8,0),"N/A")</f>
        <v>KaliSIL -SUD/CAZ</v>
      </c>
      <c r="N915" s="64">
        <f>IFERROR(__xludf.DUMMYFUNCTION("IF(REGEXMATCH(M915, ""(?i)"" &amp; JOIN(""|"", SPLIT(""kalisil"", "" ""))), 1, 0)"),1.0)</f>
        <v>1</v>
      </c>
      <c r="O915" s="64" t="str">
        <f>vlookup(A915,'RVtools V2.1'!A:H,7,0)</f>
        <v>N/A</v>
      </c>
      <c r="P915" s="64">
        <f>if(vlookup(A915,'RVtools V2.1'!A:H,5,0)="oui",1,0)</f>
        <v>0</v>
      </c>
      <c r="Q915" s="64">
        <f>ifna(vlookup(A915,vCPU!A:B,2,0),"Unknown")</f>
        <v>12</v>
      </c>
      <c r="R915" s="66">
        <f>ifna(vlookup(A915,vMemory!A:C,3,0),"Unknown")</f>
        <v>10</v>
      </c>
      <c r="S915" s="66">
        <f>ifna(vlookup(A915,vDisk!A:C,3,0),"Unknown")</f>
        <v>228</v>
      </c>
      <c r="T915" s="73" t="s">
        <v>10</v>
      </c>
      <c r="U915" s="67">
        <f t="shared" si="7"/>
        <v>0</v>
      </c>
      <c r="V915" s="68">
        <f>if(T915="Lift &amp; Shift Noprod",if( Y915=0,Assumptions!$B$5, Assumptions!$B$4),if(T915="Lift &amp; Shift Prod",if(AND(N915=1,O915="T1"),Assumptions!$B$6,Assumptions!$B$4),0))</f>
        <v>0</v>
      </c>
      <c r="W915" s="62">
        <f>if(V915&lt;&gt;0,if(Q915="Unknown", Assumptions!$B$42,If(Q915&gt;1,Q915,2)),0)</f>
        <v>0</v>
      </c>
      <c r="X915" s="69">
        <f>if(V915&lt;&gt;0,if(R915="Unknown", Assumptions!$B$43,R915),0)</f>
        <v>0</v>
      </c>
      <c r="Y915" s="68">
        <f t="shared" si="8"/>
        <v>0</v>
      </c>
      <c r="Z915" s="68">
        <f>if(V915&lt;&gt;0,if(  S915="Unknown", Assumptions!$B$44,S915),0)</f>
        <v>0</v>
      </c>
      <c r="AA915" s="68">
        <f>if(V915 ="N2",ifna(vlookup(W915&amp;"-"&amp;X915,'Ref. VM'!A:B,2,0),"Custom"),if(V915 ="E2" , ifna(vlookup(W915&amp;"-"&amp;X915,'Ref. VM'!D:E,2,0),"Custom"),if(V915="N2D",ifna(vlookup(W915&amp;"-"&amp;X915,'Ref. VM'!G:H,2,0),"Custom"),if(V915="N4",ifna(vlookup(W915&amp;"-"&amp;X915,'Ref. VM'!J:K,2,0),"Custom"),0))))</f>
        <v>0</v>
      </c>
      <c r="AB915" s="67">
        <f t="shared" si="9"/>
        <v>0</v>
      </c>
      <c r="AC915" s="67">
        <f t="shared" si="10"/>
        <v>0</v>
      </c>
      <c r="AD915" s="67">
        <f t="shared" si="11"/>
        <v>0</v>
      </c>
      <c r="AE915" s="69">
        <f>if(T915="Lift &amp; Shift Prod",730,if(T915="Lift &amp; Shift Noprod",Assumptions!$B$3,0))</f>
        <v>0</v>
      </c>
      <c r="AF915" s="70">
        <f>if( U915=0,0,if(Y915=0, ((vlookup(AB915,'SKU Pricing'!A:B,Assumptions!$B$2,0)*W915)+(vlookup(AC915,'SKU Pricing'!A:B,Assumptions!$B$2,0)*X915))*AE915,((vlookup(AB915,'SKU Pricing'!A:B,Assumptions!$B$2,0)*W915)+(vlookup(AC915,'SKU Pricing'!A:B,Assumptions!$B$2,0)*(W915*8))+(vlookup(AD915,'SKU Pricing'!A:B,Assumptions!$B$2,0)*(X915-(W915*8))))*AE915))</f>
        <v>0</v>
      </c>
      <c r="AG915" s="67">
        <f t="shared" si="12"/>
        <v>0</v>
      </c>
      <c r="AH915" s="70">
        <f>ifna(vlookup(AG915,'SKU Pricing'!A:B,Assumptions!$B$2,0)*W915*AE915,0)</f>
        <v>0</v>
      </c>
      <c r="AI915" s="62" t="str">
        <f t="shared" si="13"/>
        <v/>
      </c>
      <c r="AJ915" s="62" t="str">
        <f>if(V915&lt;&gt;0, if(T915="Lift &amp; Shift Noprod",Assumptions!$B$9,if(V915=Assumptions!$B$6,Assumptions!$B$10,if(P915=1,Assumptions!$B$8,Assumptions!$B$7))),"")</f>
        <v/>
      </c>
      <c r="AK915" s="69">
        <f t="shared" si="14"/>
        <v>0</v>
      </c>
      <c r="AL915" s="69">
        <f>if(AJ915="Hyperdisk Balanced",Assumptions!$B$11,0)</f>
        <v>0</v>
      </c>
      <c r="AM915" s="69">
        <f>if(AJ915="Hyperdisk Balanced",Assumptions!$B$12,0)</f>
        <v>0</v>
      </c>
      <c r="AN915" s="70">
        <f>if(AK915=0,0,if(AJ915="Hyperdisk Balanced",vlookup(AK915&amp;" provisioned space",'SKU Pricing'!A:B,Assumptions!$B$2,0)*Z915+vlookup(AK915&amp;" provisioned IOPS",'SKU Pricing'!A:B,Assumptions!$B$2,0)*AL915*730+vlookup(AK915&amp;" provisioned throughput",'SKU Pricing'!A:B,Assumptions!$B$2,0)*AM915*730,vlookup(AK915,'SKU Pricing'!A:B,Assumptions!$B$2,0)*Z915))</f>
        <v>0</v>
      </c>
      <c r="AO915" s="70">
        <f t="shared" si="15"/>
        <v>0</v>
      </c>
      <c r="AP915" s="71">
        <f t="shared" si="16"/>
        <v>0</v>
      </c>
      <c r="AQ915" s="70">
        <f>ifna(vlookup(AP915,'SKU Pricing'!A:B,Assumptions!$B$2,0)*AE915,0)</f>
        <v>0</v>
      </c>
      <c r="AR915" s="72">
        <v>0.0</v>
      </c>
    </row>
    <row r="916">
      <c r="A916" s="61" t="s">
        <v>1057</v>
      </c>
      <c r="B916" s="62" t="str">
        <f>ifna(if(vlookup(A916,vOS!A:B,2,0)="","Unknown",vlookup(A916,vOS!A:B,2,0)),"Unknown")</f>
        <v>Debian GNU/Linux 9 (64-bit)</v>
      </c>
      <c r="C916" s="62">
        <f>vlookup(B916,'OS Study'!A:D,2,0)</f>
        <v>0</v>
      </c>
      <c r="D916" s="62" t="str">
        <f>vlookup(B916,'OS Study'!A:D,3,0)</f>
        <v>Linux</v>
      </c>
      <c r="E916" s="62" t="str">
        <f>vlookup(B916,'OS Study'!A:D,4,0)</f>
        <v>Debian</v>
      </c>
      <c r="F916" s="63" t="str">
        <f>vlookup(B916,'OS Study'!A:E,5,0)</f>
        <v>9</v>
      </c>
      <c r="G916" s="62">
        <f>IF(vlookup(A916,'RVtools V2.1'!A:J,4,0)="non",0,1)</f>
        <v>1</v>
      </c>
      <c r="H916" s="62">
        <f>if(vlookup(A916,'RVtools V2.1'!A:K,11,0)="kube",1,0)</f>
        <v>0</v>
      </c>
      <c r="I916" s="62">
        <f t="shared" si="5"/>
        <v>0</v>
      </c>
      <c r="J916" s="62">
        <f>ifna(vlookup(A916,'Infra Study'!A:Q,17,0),0)</f>
        <v>0</v>
      </c>
      <c r="K916" s="64">
        <f>IFERROR(__xludf.DUMMYFUNCTION("N(REGEXMATCH(VLOOKUP(A916, 'RVtools V2.1'!A:H, 8, 0), ""^Serveur de fichiers""))"),0.0)</f>
        <v>0</v>
      </c>
      <c r="L916" s="64">
        <f t="shared" si="6"/>
        <v>0</v>
      </c>
      <c r="M916" s="67" t="str">
        <f>ifna(vlookup(A916,'RVtools V2.1'!A:I,8,0),"N/A")</f>
        <v>KaliSIL -SUD/CAZ-TEST</v>
      </c>
      <c r="N916" s="64">
        <f>IFERROR(__xludf.DUMMYFUNCTION("IF(REGEXMATCH(M916, ""(?i)"" &amp; JOIN(""|"", SPLIT(""kalisil"", "" ""))), 1, 0)"),1.0)</f>
        <v>1</v>
      </c>
      <c r="O916" s="64" t="str">
        <f>vlookup(A916,'RVtools V2.1'!A:H,7,0)</f>
        <v>T3</v>
      </c>
      <c r="P916" s="64">
        <f>if(vlookup(A916,'RVtools V2.1'!A:H,5,0)="oui",1,0)</f>
        <v>1</v>
      </c>
      <c r="Q916" s="64">
        <f>ifna(vlookup(A916,vCPU!A:B,2,0),"Unknown")</f>
        <v>28</v>
      </c>
      <c r="R916" s="66">
        <f>ifna(vlookup(A916,vMemory!A:C,3,0),"Unknown")</f>
        <v>256</v>
      </c>
      <c r="S916" s="66">
        <f>ifna(vlookup(A916,vDisk!A:C,3,0),"Unknown")</f>
        <v>7441</v>
      </c>
      <c r="T916" s="73" t="s">
        <v>10</v>
      </c>
      <c r="U916" s="67">
        <f t="shared" si="7"/>
        <v>0</v>
      </c>
      <c r="V916" s="68">
        <f>if(T916="Lift &amp; Shift Noprod",if( Y916=0,Assumptions!$B$5, Assumptions!$B$4),if(T916="Lift &amp; Shift Prod",if(AND(N916=1,O916="T1"),Assumptions!$B$6,Assumptions!$B$4),0))</f>
        <v>0</v>
      </c>
      <c r="W916" s="62">
        <f>if(V916&lt;&gt;0,if(Q916="Unknown", Assumptions!$B$42,If(Q916&gt;1,Q916,2)),0)</f>
        <v>0</v>
      </c>
      <c r="X916" s="69">
        <f>if(V916&lt;&gt;0,if(R916="Unknown", Assumptions!$B$43,R916),0)</f>
        <v>0</v>
      </c>
      <c r="Y916" s="68">
        <f t="shared" si="8"/>
        <v>0</v>
      </c>
      <c r="Z916" s="68">
        <f>if(V916&lt;&gt;0,if(  S916="Unknown", Assumptions!$B$44,S916),0)</f>
        <v>0</v>
      </c>
      <c r="AA916" s="68">
        <f>if(V916 ="N2",ifna(vlookup(W916&amp;"-"&amp;X916,'Ref. VM'!A:B,2,0),"Custom"),if(V916 ="E2" , ifna(vlookup(W916&amp;"-"&amp;X916,'Ref. VM'!D:E,2,0),"Custom"),if(V916="N2D",ifna(vlookup(W916&amp;"-"&amp;X916,'Ref. VM'!G:H,2,0),"Custom"),if(V916="N4",ifna(vlookup(W916&amp;"-"&amp;X916,'Ref. VM'!J:K,2,0),"Custom"),0))))</f>
        <v>0</v>
      </c>
      <c r="AB916" s="67">
        <f t="shared" si="9"/>
        <v>0</v>
      </c>
      <c r="AC916" s="67">
        <f t="shared" si="10"/>
        <v>0</v>
      </c>
      <c r="AD916" s="67">
        <f t="shared" si="11"/>
        <v>0</v>
      </c>
      <c r="AE916" s="69">
        <f>if(T916="Lift &amp; Shift Prod",730,if(T916="Lift &amp; Shift Noprod",Assumptions!$B$3,0))</f>
        <v>0</v>
      </c>
      <c r="AF916" s="70">
        <f>if( U916=0,0,if(Y916=0, ((vlookup(AB916,'SKU Pricing'!A:B,Assumptions!$B$2,0)*W916)+(vlookup(AC916,'SKU Pricing'!A:B,Assumptions!$B$2,0)*X916))*AE916,((vlookup(AB916,'SKU Pricing'!A:B,Assumptions!$B$2,0)*W916)+(vlookup(AC916,'SKU Pricing'!A:B,Assumptions!$B$2,0)*(W916*8))+(vlookup(AD916,'SKU Pricing'!A:B,Assumptions!$B$2,0)*(X916-(W916*8))))*AE916))</f>
        <v>0</v>
      </c>
      <c r="AG916" s="67">
        <f t="shared" si="12"/>
        <v>0</v>
      </c>
      <c r="AH916" s="70">
        <f>ifna(vlookup(AG916,'SKU Pricing'!A:B,Assumptions!$B$2,0)*W916*AE916,0)</f>
        <v>0</v>
      </c>
      <c r="AI916" s="62" t="str">
        <f t="shared" si="13"/>
        <v/>
      </c>
      <c r="AJ916" s="62" t="str">
        <f>if(V916&lt;&gt;0, if(T916="Lift &amp; Shift Noprod",Assumptions!$B$9,if(V916=Assumptions!$B$6,Assumptions!$B$10,if(P916=1,Assumptions!$B$8,Assumptions!$B$7))),"")</f>
        <v/>
      </c>
      <c r="AK916" s="69">
        <f t="shared" si="14"/>
        <v>0</v>
      </c>
      <c r="AL916" s="69">
        <f>if(AJ916="Hyperdisk Balanced",Assumptions!$B$11,0)</f>
        <v>0</v>
      </c>
      <c r="AM916" s="69">
        <f>if(AJ916="Hyperdisk Balanced",Assumptions!$B$12,0)</f>
        <v>0</v>
      </c>
      <c r="AN916" s="70">
        <f>if(AK916=0,0,if(AJ916="Hyperdisk Balanced",vlookup(AK916&amp;" provisioned space",'SKU Pricing'!A:B,Assumptions!$B$2,0)*Z916+vlookup(AK916&amp;" provisioned IOPS",'SKU Pricing'!A:B,Assumptions!$B$2,0)*AL916*730+vlookup(AK916&amp;" provisioned throughput",'SKU Pricing'!A:B,Assumptions!$B$2,0)*AM916*730,vlookup(AK916,'SKU Pricing'!A:B,Assumptions!$B$2,0)*Z916))</f>
        <v>0</v>
      </c>
      <c r="AO916" s="70">
        <f t="shared" si="15"/>
        <v>0</v>
      </c>
      <c r="AP916" s="71">
        <f t="shared" si="16"/>
        <v>0</v>
      </c>
      <c r="AQ916" s="70">
        <f>ifna(vlookup(AP916,'SKU Pricing'!A:B,Assumptions!$B$2,0)*AE916,0)</f>
        <v>0</v>
      </c>
      <c r="AR916" s="72">
        <v>0.0</v>
      </c>
    </row>
    <row r="917">
      <c r="A917" s="61" t="s">
        <v>1058</v>
      </c>
      <c r="B917" s="62" t="str">
        <f>ifna(if(vlookup(A917,vOS!A:B,2,0)="","Unknown",vlookup(A917,vOS!A:B,2,0)),"Unknown")</f>
        <v>Debian GNU/Linux 9 (64-bit)</v>
      </c>
      <c r="C917" s="62">
        <f>vlookup(B917,'OS Study'!A:D,2,0)</f>
        <v>0</v>
      </c>
      <c r="D917" s="62" t="str">
        <f>vlookup(B917,'OS Study'!A:D,3,0)</f>
        <v>Linux</v>
      </c>
      <c r="E917" s="62" t="str">
        <f>vlookup(B917,'OS Study'!A:D,4,0)</f>
        <v>Debian</v>
      </c>
      <c r="F917" s="63" t="str">
        <f>vlookup(B917,'OS Study'!A:E,5,0)</f>
        <v>9</v>
      </c>
      <c r="G917" s="62">
        <f>IF(vlookup(A917,'RVtools V2.1'!A:J,4,0)="non",0,1)</f>
        <v>1</v>
      </c>
      <c r="H917" s="62">
        <f>if(vlookup(A917,'RVtools V2.1'!A:K,11,0)="kube",1,0)</f>
        <v>0</v>
      </c>
      <c r="I917" s="62">
        <f t="shared" si="5"/>
        <v>0</v>
      </c>
      <c r="J917" s="62">
        <f>ifna(vlookup(A917,'Infra Study'!A:Q,17,0),0)</f>
        <v>0</v>
      </c>
      <c r="K917" s="64">
        <f>IFERROR(__xludf.DUMMYFUNCTION("N(REGEXMATCH(VLOOKUP(A917, 'RVtools V2.1'!A:H, 8, 0), ""^Serveur de fichiers""))"),0.0)</f>
        <v>0</v>
      </c>
      <c r="L917" s="64">
        <f t="shared" si="6"/>
        <v>0</v>
      </c>
      <c r="M917" s="67" t="str">
        <f>ifna(vlookup(A917,'RVtools V2.1'!A:I,8,0),"N/A")</f>
        <v>KaliSIL -SUD/CAZ-TEST</v>
      </c>
      <c r="N917" s="64">
        <f>IFERROR(__xludf.DUMMYFUNCTION("IF(REGEXMATCH(M917, ""(?i)"" &amp; JOIN(""|"", SPLIT(""kalisil"", "" ""))), 1, 0)"),1.0)</f>
        <v>1</v>
      </c>
      <c r="O917" s="64" t="str">
        <f>vlookup(A917,'RVtools V2.1'!A:H,7,0)</f>
        <v>T3</v>
      </c>
      <c r="P917" s="64">
        <f>if(vlookup(A917,'RVtools V2.1'!A:H,5,0)="oui",1,0)</f>
        <v>1</v>
      </c>
      <c r="Q917" s="64">
        <f>ifna(vlookup(A917,vCPU!A:B,2,0),"Unknown")</f>
        <v>32</v>
      </c>
      <c r="R917" s="66">
        <f>ifna(vlookup(A917,vMemory!A:C,3,0),"Unknown")</f>
        <v>128</v>
      </c>
      <c r="S917" s="66">
        <f>ifna(vlookup(A917,vDisk!A:C,3,0),"Unknown")</f>
        <v>36076</v>
      </c>
      <c r="T917" s="73" t="s">
        <v>10</v>
      </c>
      <c r="U917" s="67">
        <f t="shared" si="7"/>
        <v>0</v>
      </c>
      <c r="V917" s="68">
        <f>if(T917="Lift &amp; Shift Noprod",if( Y917=0,Assumptions!$B$5, Assumptions!$B$4),if(T917="Lift &amp; Shift Prod",if(AND(N917=1,O917="T1"),Assumptions!$B$6,Assumptions!$B$4),0))</f>
        <v>0</v>
      </c>
      <c r="W917" s="62">
        <f>if(V917&lt;&gt;0,if(Q917="Unknown", Assumptions!$B$42,If(Q917&gt;1,Q917,2)),0)</f>
        <v>0</v>
      </c>
      <c r="X917" s="69">
        <f>if(V917&lt;&gt;0,if(R917="Unknown", Assumptions!$B$43,R917),0)</f>
        <v>0</v>
      </c>
      <c r="Y917" s="68">
        <f t="shared" si="8"/>
        <v>0</v>
      </c>
      <c r="Z917" s="68">
        <f>if(V917&lt;&gt;0,if(  S917="Unknown", Assumptions!$B$44,S917),0)</f>
        <v>0</v>
      </c>
      <c r="AA917" s="68">
        <f>if(V917 ="N2",ifna(vlookup(W917&amp;"-"&amp;X917,'Ref. VM'!A:B,2,0),"Custom"),if(V917 ="E2" , ifna(vlookup(W917&amp;"-"&amp;X917,'Ref. VM'!D:E,2,0),"Custom"),if(V917="N2D",ifna(vlookup(W917&amp;"-"&amp;X917,'Ref. VM'!G:H,2,0),"Custom"),if(V917="N4",ifna(vlookup(W917&amp;"-"&amp;X917,'Ref. VM'!J:K,2,0),"Custom"),0))))</f>
        <v>0</v>
      </c>
      <c r="AB917" s="67">
        <f t="shared" si="9"/>
        <v>0</v>
      </c>
      <c r="AC917" s="67">
        <f t="shared" si="10"/>
        <v>0</v>
      </c>
      <c r="AD917" s="67">
        <f t="shared" si="11"/>
        <v>0</v>
      </c>
      <c r="AE917" s="69">
        <f>if(T917="Lift &amp; Shift Prod",730,if(T917="Lift &amp; Shift Noprod",Assumptions!$B$3,0))</f>
        <v>0</v>
      </c>
      <c r="AF917" s="70">
        <f>if( U917=0,0,if(Y917=0, ((vlookup(AB917,'SKU Pricing'!A:B,Assumptions!$B$2,0)*W917)+(vlookup(AC917,'SKU Pricing'!A:B,Assumptions!$B$2,0)*X917))*AE917,((vlookup(AB917,'SKU Pricing'!A:B,Assumptions!$B$2,0)*W917)+(vlookup(AC917,'SKU Pricing'!A:B,Assumptions!$B$2,0)*(W917*8))+(vlookup(AD917,'SKU Pricing'!A:B,Assumptions!$B$2,0)*(X917-(W917*8))))*AE917))</f>
        <v>0</v>
      </c>
      <c r="AG917" s="67">
        <f t="shared" si="12"/>
        <v>0</v>
      </c>
      <c r="AH917" s="70">
        <f>ifna(vlookup(AG917,'SKU Pricing'!A:B,Assumptions!$B$2,0)*W917*AE917,0)</f>
        <v>0</v>
      </c>
      <c r="AI917" s="62" t="str">
        <f t="shared" si="13"/>
        <v/>
      </c>
      <c r="AJ917" s="62" t="str">
        <f>if(V917&lt;&gt;0, if(T917="Lift &amp; Shift Noprod",Assumptions!$B$9,if(V917=Assumptions!$B$6,Assumptions!$B$10,if(P917=1,Assumptions!$B$8,Assumptions!$B$7))),"")</f>
        <v/>
      </c>
      <c r="AK917" s="69">
        <f t="shared" si="14"/>
        <v>0</v>
      </c>
      <c r="AL917" s="69">
        <f>if(AJ917="Hyperdisk Balanced",Assumptions!$B$11,0)</f>
        <v>0</v>
      </c>
      <c r="AM917" s="69">
        <f>if(AJ917="Hyperdisk Balanced",Assumptions!$B$12,0)</f>
        <v>0</v>
      </c>
      <c r="AN917" s="70">
        <f>if(AK917=0,0,if(AJ917="Hyperdisk Balanced",vlookup(AK917&amp;" provisioned space",'SKU Pricing'!A:B,Assumptions!$B$2,0)*Z917+vlookup(AK917&amp;" provisioned IOPS",'SKU Pricing'!A:B,Assumptions!$B$2,0)*AL917*730+vlookup(AK917&amp;" provisioned throughput",'SKU Pricing'!A:B,Assumptions!$B$2,0)*AM917*730,vlookup(AK917,'SKU Pricing'!A:B,Assumptions!$B$2,0)*Z917))</f>
        <v>0</v>
      </c>
      <c r="AO917" s="70">
        <f t="shared" si="15"/>
        <v>0</v>
      </c>
      <c r="AP917" s="71">
        <f t="shared" si="16"/>
        <v>0</v>
      </c>
      <c r="AQ917" s="70">
        <f>ifna(vlookup(AP917,'SKU Pricing'!A:B,Assumptions!$B$2,0)*AE917,0)</f>
        <v>0</v>
      </c>
      <c r="AR917" s="72">
        <v>0.0</v>
      </c>
    </row>
    <row r="918">
      <c r="A918" s="61" t="s">
        <v>1059</v>
      </c>
      <c r="B918" s="62" t="str">
        <f>ifna(if(vlookup(A918,vOS!A:B,2,0)="","Unknown",vlookup(A918,vOS!A:B,2,0)),"Unknown")</f>
        <v>Debian GNU/Linux 9 (64-bit)</v>
      </c>
      <c r="C918" s="62">
        <f>vlookup(B918,'OS Study'!A:D,2,0)</f>
        <v>0</v>
      </c>
      <c r="D918" s="62" t="str">
        <f>vlookup(B918,'OS Study'!A:D,3,0)</f>
        <v>Linux</v>
      </c>
      <c r="E918" s="62" t="str">
        <f>vlookup(B918,'OS Study'!A:D,4,0)</f>
        <v>Debian</v>
      </c>
      <c r="F918" s="63" t="str">
        <f>vlookup(B918,'OS Study'!A:E,5,0)</f>
        <v>9</v>
      </c>
      <c r="G918" s="62">
        <f>IF(vlookup(A918,'RVtools V2.1'!A:J,4,0)="non",0,1)</f>
        <v>1</v>
      </c>
      <c r="H918" s="62">
        <f>if(vlookup(A918,'RVtools V2.1'!A:K,11,0)="kube",1,0)</f>
        <v>0</v>
      </c>
      <c r="I918" s="62">
        <f t="shared" si="5"/>
        <v>0</v>
      </c>
      <c r="J918" s="62">
        <f>ifna(vlookup(A918,'Infra Study'!A:Q,17,0),0)</f>
        <v>0</v>
      </c>
      <c r="K918" s="64">
        <f>IFERROR(__xludf.DUMMYFUNCTION("N(REGEXMATCH(VLOOKUP(A918, 'RVtools V2.1'!A:H, 8, 0), ""^Serveur de fichiers""))"),0.0)</f>
        <v>0</v>
      </c>
      <c r="L918" s="64">
        <f t="shared" si="6"/>
        <v>0</v>
      </c>
      <c r="M918" s="67" t="str">
        <f>ifna(vlookup(A918,'RVtools V2.1'!A:I,8,0),"N/A")</f>
        <v>KaliSIL -SUD/CAZ-TEST</v>
      </c>
      <c r="N918" s="64">
        <f>IFERROR(__xludf.DUMMYFUNCTION("IF(REGEXMATCH(M918, ""(?i)"" &amp; JOIN(""|"", SPLIT(""kalisil"", "" ""))), 1, 0)"),1.0)</f>
        <v>1</v>
      </c>
      <c r="O918" s="64" t="str">
        <f>vlookup(A918,'RVtools V2.1'!A:H,7,0)</f>
        <v>N/A</v>
      </c>
      <c r="P918" s="64">
        <f>if(vlookup(A918,'RVtools V2.1'!A:H,5,0)="oui",1,0)</f>
        <v>0</v>
      </c>
      <c r="Q918" s="64">
        <f>ifna(vlookup(A918,vCPU!A:B,2,0),"Unknown")</f>
        <v>4</v>
      </c>
      <c r="R918" s="66">
        <f>ifna(vlookup(A918,vMemory!A:C,3,0),"Unknown")</f>
        <v>16</v>
      </c>
      <c r="S918" s="66">
        <f>ifna(vlookup(A918,vDisk!A:C,3,0),"Unknown")</f>
        <v>57</v>
      </c>
      <c r="T918" s="73" t="s">
        <v>10</v>
      </c>
      <c r="U918" s="67">
        <f t="shared" si="7"/>
        <v>0</v>
      </c>
      <c r="V918" s="68">
        <f>if(T918="Lift &amp; Shift Noprod",if( Y918=0,Assumptions!$B$5, Assumptions!$B$4),if(T918="Lift &amp; Shift Prod",if(AND(N918=1,O918="T1"),Assumptions!$B$6,Assumptions!$B$4),0))</f>
        <v>0</v>
      </c>
      <c r="W918" s="62">
        <f>if(V918&lt;&gt;0,if(Q918="Unknown", Assumptions!$B$42,If(Q918&gt;1,Q918,2)),0)</f>
        <v>0</v>
      </c>
      <c r="X918" s="69">
        <f>if(V918&lt;&gt;0,if(R918="Unknown", Assumptions!$B$43,R918),0)</f>
        <v>0</v>
      </c>
      <c r="Y918" s="68">
        <f t="shared" si="8"/>
        <v>0</v>
      </c>
      <c r="Z918" s="68">
        <f>if(V918&lt;&gt;0,if(  S918="Unknown", Assumptions!$B$44,S918),0)</f>
        <v>0</v>
      </c>
      <c r="AA918" s="68">
        <f>if(V918 ="N2",ifna(vlookup(W918&amp;"-"&amp;X918,'Ref. VM'!A:B,2,0),"Custom"),if(V918 ="E2" , ifna(vlookup(W918&amp;"-"&amp;X918,'Ref. VM'!D:E,2,0),"Custom"),if(V918="N2D",ifna(vlookup(W918&amp;"-"&amp;X918,'Ref. VM'!G:H,2,0),"Custom"),if(V918="N4",ifna(vlookup(W918&amp;"-"&amp;X918,'Ref. VM'!J:K,2,0),"Custom"),0))))</f>
        <v>0</v>
      </c>
      <c r="AB918" s="67">
        <f t="shared" si="9"/>
        <v>0</v>
      </c>
      <c r="AC918" s="67">
        <f t="shared" si="10"/>
        <v>0</v>
      </c>
      <c r="AD918" s="67">
        <f t="shared" si="11"/>
        <v>0</v>
      </c>
      <c r="AE918" s="69">
        <f>if(T918="Lift &amp; Shift Prod",730,if(T918="Lift &amp; Shift Noprod",Assumptions!$B$3,0))</f>
        <v>0</v>
      </c>
      <c r="AF918" s="70">
        <f>if( U918=0,0,if(Y918=0, ((vlookup(AB918,'SKU Pricing'!A:B,Assumptions!$B$2,0)*W918)+(vlookup(AC918,'SKU Pricing'!A:B,Assumptions!$B$2,0)*X918))*AE918,((vlookup(AB918,'SKU Pricing'!A:B,Assumptions!$B$2,0)*W918)+(vlookup(AC918,'SKU Pricing'!A:B,Assumptions!$B$2,0)*(W918*8))+(vlookup(AD918,'SKU Pricing'!A:B,Assumptions!$B$2,0)*(X918-(W918*8))))*AE918))</f>
        <v>0</v>
      </c>
      <c r="AG918" s="67">
        <f t="shared" si="12"/>
        <v>0</v>
      </c>
      <c r="AH918" s="70">
        <f>ifna(vlookup(AG918,'SKU Pricing'!A:B,Assumptions!$B$2,0)*W918*AE918,0)</f>
        <v>0</v>
      </c>
      <c r="AI918" s="62" t="str">
        <f t="shared" si="13"/>
        <v/>
      </c>
      <c r="AJ918" s="62" t="str">
        <f>if(V918&lt;&gt;0, if(T918="Lift &amp; Shift Noprod",Assumptions!$B$9,if(V918=Assumptions!$B$6,Assumptions!$B$10,if(P918=1,Assumptions!$B$8,Assumptions!$B$7))),"")</f>
        <v/>
      </c>
      <c r="AK918" s="69">
        <f t="shared" si="14"/>
        <v>0</v>
      </c>
      <c r="AL918" s="69">
        <f>if(AJ918="Hyperdisk Balanced",Assumptions!$B$11,0)</f>
        <v>0</v>
      </c>
      <c r="AM918" s="69">
        <f>if(AJ918="Hyperdisk Balanced",Assumptions!$B$12,0)</f>
        <v>0</v>
      </c>
      <c r="AN918" s="70">
        <f>if(AK918=0,0,if(AJ918="Hyperdisk Balanced",vlookup(AK918&amp;" provisioned space",'SKU Pricing'!A:B,Assumptions!$B$2,0)*Z918+vlookup(AK918&amp;" provisioned IOPS",'SKU Pricing'!A:B,Assumptions!$B$2,0)*AL918*730+vlookup(AK918&amp;" provisioned throughput",'SKU Pricing'!A:B,Assumptions!$B$2,0)*AM918*730,vlookup(AK918,'SKU Pricing'!A:B,Assumptions!$B$2,0)*Z918))</f>
        <v>0</v>
      </c>
      <c r="AO918" s="70">
        <f t="shared" si="15"/>
        <v>0</v>
      </c>
      <c r="AP918" s="71">
        <f t="shared" si="16"/>
        <v>0</v>
      </c>
      <c r="AQ918" s="70">
        <f>ifna(vlookup(AP918,'SKU Pricing'!A:B,Assumptions!$B$2,0)*AE918,0)</f>
        <v>0</v>
      </c>
      <c r="AR918" s="72">
        <v>0.0</v>
      </c>
    </row>
    <row r="919">
      <c r="A919" s="61" t="s">
        <v>1060</v>
      </c>
      <c r="B919" s="62" t="str">
        <f>ifna(if(vlookup(A919,vOS!A:B,2,0)="","Unknown",vlookup(A919,vOS!A:B,2,0)),"Unknown")</f>
        <v>Debian GNU/Linux 10 (64-bit)</v>
      </c>
      <c r="C919" s="62">
        <f>vlookup(B919,'OS Study'!A:D,2,0)</f>
        <v>0</v>
      </c>
      <c r="D919" s="62" t="str">
        <f>vlookup(B919,'OS Study'!A:D,3,0)</f>
        <v>Linux</v>
      </c>
      <c r="E919" s="62" t="str">
        <f>vlookup(B919,'OS Study'!A:D,4,0)</f>
        <v>Debian</v>
      </c>
      <c r="F919" s="63" t="str">
        <f>vlookup(B919,'OS Study'!A:E,5,0)</f>
        <v>10</v>
      </c>
      <c r="G919" s="62">
        <f>IF(vlookup(A919,'RVtools V2.1'!A:J,4,0)="non",0,1)</f>
        <v>1</v>
      </c>
      <c r="H919" s="62">
        <f>if(vlookup(A919,'RVtools V2.1'!A:K,11,0)="kube",1,0)</f>
        <v>0</v>
      </c>
      <c r="I919" s="62">
        <f t="shared" si="5"/>
        <v>0</v>
      </c>
      <c r="J919" s="62">
        <f>ifna(vlookup(A919,'Infra Study'!A:Q,17,0),0)</f>
        <v>0</v>
      </c>
      <c r="K919" s="64">
        <f>IFERROR(__xludf.DUMMYFUNCTION("N(REGEXMATCH(VLOOKUP(A919, 'RVtools V2.1'!A:H, 8, 0), ""^Serveur de fichiers""))"),0.0)</f>
        <v>0</v>
      </c>
      <c r="L919" s="64">
        <f t="shared" si="6"/>
        <v>0</v>
      </c>
      <c r="M919" s="67" t="str">
        <f>ifna(vlookup(A919,'RVtools V2.1'!A:I,8,0),"N/A")</f>
        <v>KaliSIL -SUD/COR</v>
      </c>
      <c r="N919" s="64">
        <f>IFERROR(__xludf.DUMMYFUNCTION("IF(REGEXMATCH(M919, ""(?i)"" &amp; JOIN(""|"", SPLIT(""kalisil"", "" ""))), 1, 0)"),1.0)</f>
        <v>1</v>
      </c>
      <c r="O919" s="64" t="str">
        <f>vlookup(A919,'RVtools V2.1'!A:H,7,0)</f>
        <v>T1</v>
      </c>
      <c r="P919" s="64">
        <f>if(vlookup(A919,'RVtools V2.1'!A:H,5,0)="oui",1,0)</f>
        <v>1</v>
      </c>
      <c r="Q919" s="64">
        <f>ifna(vlookup(A919,vCPU!A:B,2,0),"Unknown")</f>
        <v>8</v>
      </c>
      <c r="R919" s="66">
        <f>ifna(vlookup(A919,vMemory!A:C,3,0),"Unknown")</f>
        <v>40</v>
      </c>
      <c r="S919" s="66">
        <f>ifna(vlookup(A919,vDisk!A:C,3,0),"Unknown")</f>
        <v>1277</v>
      </c>
      <c r="T919" s="73" t="s">
        <v>10</v>
      </c>
      <c r="U919" s="67">
        <f t="shared" si="7"/>
        <v>0</v>
      </c>
      <c r="V919" s="68">
        <f>if(T919="Lift &amp; Shift Noprod",if( Y919=0,Assumptions!$B$5, Assumptions!$B$4),if(T919="Lift &amp; Shift Prod",if(AND(N919=1,O919="T1"),Assumptions!$B$6,Assumptions!$B$4),0))</f>
        <v>0</v>
      </c>
      <c r="W919" s="62">
        <f>if(V919&lt;&gt;0,if(Q919="Unknown", Assumptions!$B$42,If(Q919&gt;1,Q919,2)),0)</f>
        <v>0</v>
      </c>
      <c r="X919" s="69">
        <f>if(V919&lt;&gt;0,if(R919="Unknown", Assumptions!$B$43,R919),0)</f>
        <v>0</v>
      </c>
      <c r="Y919" s="68">
        <f t="shared" si="8"/>
        <v>0</v>
      </c>
      <c r="Z919" s="68">
        <f>if(V919&lt;&gt;0,if(  S919="Unknown", Assumptions!$B$44,S919),0)</f>
        <v>0</v>
      </c>
      <c r="AA919" s="68">
        <f>if(V919 ="N2",ifna(vlookup(W919&amp;"-"&amp;X919,'Ref. VM'!A:B,2,0),"Custom"),if(V919 ="E2" , ifna(vlookup(W919&amp;"-"&amp;X919,'Ref. VM'!D:E,2,0),"Custom"),if(V919="N2D",ifna(vlookup(W919&amp;"-"&amp;X919,'Ref. VM'!G:H,2,0),"Custom"),if(V919="N4",ifna(vlookup(W919&amp;"-"&amp;X919,'Ref. VM'!J:K,2,0),"Custom"),0))))</f>
        <v>0</v>
      </c>
      <c r="AB919" s="67">
        <f t="shared" si="9"/>
        <v>0</v>
      </c>
      <c r="AC919" s="67">
        <f t="shared" si="10"/>
        <v>0</v>
      </c>
      <c r="AD919" s="67">
        <f t="shared" si="11"/>
        <v>0</v>
      </c>
      <c r="AE919" s="69">
        <f>if(T919="Lift &amp; Shift Prod",730,if(T919="Lift &amp; Shift Noprod",Assumptions!$B$3,0))</f>
        <v>0</v>
      </c>
      <c r="AF919" s="70">
        <f>if( U919=0,0,if(Y919=0, ((vlookup(AB919,'SKU Pricing'!A:B,Assumptions!$B$2,0)*W919)+(vlookup(AC919,'SKU Pricing'!A:B,Assumptions!$B$2,0)*X919))*AE919,((vlookup(AB919,'SKU Pricing'!A:B,Assumptions!$B$2,0)*W919)+(vlookup(AC919,'SKU Pricing'!A:B,Assumptions!$B$2,0)*(W919*8))+(vlookup(AD919,'SKU Pricing'!A:B,Assumptions!$B$2,0)*(X919-(W919*8))))*AE919))</f>
        <v>0</v>
      </c>
      <c r="AG919" s="67">
        <f t="shared" si="12"/>
        <v>0</v>
      </c>
      <c r="AH919" s="70">
        <f>ifna(vlookup(AG919,'SKU Pricing'!A:B,Assumptions!$B$2,0)*W919*AE919,0)</f>
        <v>0</v>
      </c>
      <c r="AI919" s="62" t="str">
        <f t="shared" si="13"/>
        <v/>
      </c>
      <c r="AJ919" s="62" t="str">
        <f>if(V919&lt;&gt;0, if(T919="Lift &amp; Shift Noprod",Assumptions!$B$9,if(V919=Assumptions!$B$6,Assumptions!$B$10,if(P919=1,Assumptions!$B$8,Assumptions!$B$7))),"")</f>
        <v/>
      </c>
      <c r="AK919" s="69">
        <f t="shared" si="14"/>
        <v>0</v>
      </c>
      <c r="AL919" s="69">
        <f>if(AJ919="Hyperdisk Balanced",Assumptions!$B$11,0)</f>
        <v>0</v>
      </c>
      <c r="AM919" s="69">
        <f>if(AJ919="Hyperdisk Balanced",Assumptions!$B$12,0)</f>
        <v>0</v>
      </c>
      <c r="AN919" s="70">
        <f>if(AK919=0,0,if(AJ919="Hyperdisk Balanced",vlookup(AK919&amp;" provisioned space",'SKU Pricing'!A:B,Assumptions!$B$2,0)*Z919+vlookup(AK919&amp;" provisioned IOPS",'SKU Pricing'!A:B,Assumptions!$B$2,0)*AL919*730+vlookup(AK919&amp;" provisioned throughput",'SKU Pricing'!A:B,Assumptions!$B$2,0)*AM919*730,vlookup(AK919,'SKU Pricing'!A:B,Assumptions!$B$2,0)*Z919))</f>
        <v>0</v>
      </c>
      <c r="AO919" s="70">
        <f t="shared" si="15"/>
        <v>0</v>
      </c>
      <c r="AP919" s="71">
        <f t="shared" si="16"/>
        <v>0</v>
      </c>
      <c r="AQ919" s="70">
        <f>ifna(vlookup(AP919,'SKU Pricing'!A:B,Assumptions!$B$2,0)*AE919,0)</f>
        <v>0</v>
      </c>
      <c r="AR919" s="72">
        <v>0.0</v>
      </c>
    </row>
    <row r="920">
      <c r="A920" s="61" t="s">
        <v>1061</v>
      </c>
      <c r="B920" s="62" t="str">
        <f>ifna(if(vlookup(A920,vOS!A:B,2,0)="","Unknown",vlookup(A920,vOS!A:B,2,0)),"Unknown")</f>
        <v>Debian GNU/Linux 10 (64-bit)</v>
      </c>
      <c r="C920" s="62">
        <f>vlookup(B920,'OS Study'!A:D,2,0)</f>
        <v>0</v>
      </c>
      <c r="D920" s="62" t="str">
        <f>vlookup(B920,'OS Study'!A:D,3,0)</f>
        <v>Linux</v>
      </c>
      <c r="E920" s="62" t="str">
        <f>vlookup(B920,'OS Study'!A:D,4,0)</f>
        <v>Debian</v>
      </c>
      <c r="F920" s="63" t="str">
        <f>vlookup(B920,'OS Study'!A:E,5,0)</f>
        <v>10</v>
      </c>
      <c r="G920" s="62">
        <f>IF(vlookup(A920,'RVtools V2.1'!A:J,4,0)="non",0,1)</f>
        <v>1</v>
      </c>
      <c r="H920" s="62">
        <f>if(vlookup(A920,'RVtools V2.1'!A:K,11,0)="kube",1,0)</f>
        <v>0</v>
      </c>
      <c r="I920" s="62">
        <f t="shared" si="5"/>
        <v>0</v>
      </c>
      <c r="J920" s="62">
        <f>ifna(vlookup(A920,'Infra Study'!A:Q,17,0),0)</f>
        <v>0</v>
      </c>
      <c r="K920" s="64">
        <f>IFERROR(__xludf.DUMMYFUNCTION("N(REGEXMATCH(VLOOKUP(A920, 'RVtools V2.1'!A:H, 8, 0), ""^Serveur de fichiers""))"),0.0)</f>
        <v>0</v>
      </c>
      <c r="L920" s="64">
        <f t="shared" si="6"/>
        <v>0</v>
      </c>
      <c r="M920" s="67" t="str">
        <f>ifna(vlookup(A920,'RVtools V2.1'!A:I,8,0),"N/A")</f>
        <v>KaliSIL -SUD/COR</v>
      </c>
      <c r="N920" s="64">
        <f>IFERROR(__xludf.DUMMYFUNCTION("IF(REGEXMATCH(M920, ""(?i)"" &amp; JOIN(""|"", SPLIT(""kalisil"", "" ""))), 1, 0)"),1.0)</f>
        <v>1</v>
      </c>
      <c r="O920" s="64" t="str">
        <f>vlookup(A920,'RVtools V2.1'!A:H,7,0)</f>
        <v>T1</v>
      </c>
      <c r="P920" s="64">
        <f>if(vlookup(A920,'RVtools V2.1'!A:H,5,0)="oui",1,0)</f>
        <v>1</v>
      </c>
      <c r="Q920" s="64">
        <f>ifna(vlookup(A920,vCPU!A:B,2,0),"Unknown")</f>
        <v>12</v>
      </c>
      <c r="R920" s="66">
        <f>ifna(vlookup(A920,vMemory!A:C,3,0),"Unknown")</f>
        <v>24</v>
      </c>
      <c r="S920" s="66">
        <f>ifna(vlookup(A920,vDisk!A:C,3,0),"Unknown")</f>
        <v>5545</v>
      </c>
      <c r="T920" s="73" t="s">
        <v>10</v>
      </c>
      <c r="U920" s="67">
        <f t="shared" si="7"/>
        <v>0</v>
      </c>
      <c r="V920" s="68">
        <f>if(T920="Lift &amp; Shift Noprod",if( Y920=0,Assumptions!$B$5, Assumptions!$B$4),if(T920="Lift &amp; Shift Prod",if(AND(N920=1,O920="T1"),Assumptions!$B$6,Assumptions!$B$4),0))</f>
        <v>0</v>
      </c>
      <c r="W920" s="62">
        <f>if(V920&lt;&gt;0,if(Q920="Unknown", Assumptions!$B$42,If(Q920&gt;1,Q920,2)),0)</f>
        <v>0</v>
      </c>
      <c r="X920" s="69">
        <f>if(V920&lt;&gt;0,if(R920="Unknown", Assumptions!$B$43,R920),0)</f>
        <v>0</v>
      </c>
      <c r="Y920" s="68">
        <f t="shared" si="8"/>
        <v>0</v>
      </c>
      <c r="Z920" s="68">
        <f>if(V920&lt;&gt;0,if(  S920="Unknown", Assumptions!$B$44,S920),0)</f>
        <v>0</v>
      </c>
      <c r="AA920" s="68">
        <f>if(V920 ="N2",ifna(vlookup(W920&amp;"-"&amp;X920,'Ref. VM'!A:B,2,0),"Custom"),if(V920 ="E2" , ifna(vlookup(W920&amp;"-"&amp;X920,'Ref. VM'!D:E,2,0),"Custom"),if(V920="N2D",ifna(vlookup(W920&amp;"-"&amp;X920,'Ref. VM'!G:H,2,0),"Custom"),if(V920="N4",ifna(vlookup(W920&amp;"-"&amp;X920,'Ref. VM'!J:K,2,0),"Custom"),0))))</f>
        <v>0</v>
      </c>
      <c r="AB920" s="67">
        <f t="shared" si="9"/>
        <v>0</v>
      </c>
      <c r="AC920" s="67">
        <f t="shared" si="10"/>
        <v>0</v>
      </c>
      <c r="AD920" s="67">
        <f t="shared" si="11"/>
        <v>0</v>
      </c>
      <c r="AE920" s="69">
        <f>if(T920="Lift &amp; Shift Prod",730,if(T920="Lift &amp; Shift Noprod",Assumptions!$B$3,0))</f>
        <v>0</v>
      </c>
      <c r="AF920" s="70">
        <f>if( U920=0,0,if(Y920=0, ((vlookup(AB920,'SKU Pricing'!A:B,Assumptions!$B$2,0)*W920)+(vlookup(AC920,'SKU Pricing'!A:B,Assumptions!$B$2,0)*X920))*AE920,((vlookup(AB920,'SKU Pricing'!A:B,Assumptions!$B$2,0)*W920)+(vlookup(AC920,'SKU Pricing'!A:B,Assumptions!$B$2,0)*(W920*8))+(vlookup(AD920,'SKU Pricing'!A:B,Assumptions!$B$2,0)*(X920-(W920*8))))*AE920))</f>
        <v>0</v>
      </c>
      <c r="AG920" s="67">
        <f t="shared" si="12"/>
        <v>0</v>
      </c>
      <c r="AH920" s="70">
        <f>ifna(vlookup(AG920,'SKU Pricing'!A:B,Assumptions!$B$2,0)*W920*AE920,0)</f>
        <v>0</v>
      </c>
      <c r="AI920" s="62" t="str">
        <f t="shared" si="13"/>
        <v/>
      </c>
      <c r="AJ920" s="62" t="str">
        <f>if(V920&lt;&gt;0, if(T920="Lift &amp; Shift Noprod",Assumptions!$B$9,if(V920=Assumptions!$B$6,Assumptions!$B$10,if(P920=1,Assumptions!$B$8,Assumptions!$B$7))),"")</f>
        <v/>
      </c>
      <c r="AK920" s="69">
        <f t="shared" si="14"/>
        <v>0</v>
      </c>
      <c r="AL920" s="69">
        <f>if(AJ920="Hyperdisk Balanced",Assumptions!$B$11,0)</f>
        <v>0</v>
      </c>
      <c r="AM920" s="69">
        <f>if(AJ920="Hyperdisk Balanced",Assumptions!$B$12,0)</f>
        <v>0</v>
      </c>
      <c r="AN920" s="70">
        <f>if(AK920=0,0,if(AJ920="Hyperdisk Balanced",vlookup(AK920&amp;" provisioned space",'SKU Pricing'!A:B,Assumptions!$B$2,0)*Z920+vlookup(AK920&amp;" provisioned IOPS",'SKU Pricing'!A:B,Assumptions!$B$2,0)*AL920*730+vlookup(AK920&amp;" provisioned throughput",'SKU Pricing'!A:B,Assumptions!$B$2,0)*AM920*730,vlookup(AK920,'SKU Pricing'!A:B,Assumptions!$B$2,0)*Z920))</f>
        <v>0</v>
      </c>
      <c r="AO920" s="70">
        <f t="shared" si="15"/>
        <v>0</v>
      </c>
      <c r="AP920" s="71">
        <f t="shared" si="16"/>
        <v>0</v>
      </c>
      <c r="AQ920" s="70">
        <f>ifna(vlookup(AP920,'SKU Pricing'!A:B,Assumptions!$B$2,0)*AE920,0)</f>
        <v>0</v>
      </c>
      <c r="AR920" s="72">
        <v>0.0</v>
      </c>
    </row>
    <row r="921">
      <c r="A921" s="61" t="s">
        <v>1062</v>
      </c>
      <c r="B921" s="62" t="str">
        <f>ifna(if(vlookup(A921,vOS!A:B,2,0)="","Unknown",vlookup(A921,vOS!A:B,2,0)),"Unknown")</f>
        <v>Debian GNU/Linux 10 (64-bit)</v>
      </c>
      <c r="C921" s="62">
        <f>vlookup(B921,'OS Study'!A:D,2,0)</f>
        <v>0</v>
      </c>
      <c r="D921" s="62" t="str">
        <f>vlookup(B921,'OS Study'!A:D,3,0)</f>
        <v>Linux</v>
      </c>
      <c r="E921" s="62" t="str">
        <f>vlookup(B921,'OS Study'!A:D,4,0)</f>
        <v>Debian</v>
      </c>
      <c r="F921" s="63" t="str">
        <f>vlookup(B921,'OS Study'!A:E,5,0)</f>
        <v>10</v>
      </c>
      <c r="G921" s="62">
        <f>IF(vlookup(A921,'RVtools V2.1'!A:J,4,0)="non",0,1)</f>
        <v>1</v>
      </c>
      <c r="H921" s="62">
        <f>if(vlookup(A921,'RVtools V2.1'!A:K,11,0)="kube",1,0)</f>
        <v>0</v>
      </c>
      <c r="I921" s="62">
        <f t="shared" si="5"/>
        <v>0</v>
      </c>
      <c r="J921" s="62">
        <f>ifna(vlookup(A921,'Infra Study'!A:Q,17,0),0)</f>
        <v>0</v>
      </c>
      <c r="K921" s="64">
        <f>IFERROR(__xludf.DUMMYFUNCTION("N(REGEXMATCH(VLOOKUP(A921, 'RVtools V2.1'!A:H, 8, 0), ""^Serveur de fichiers""))"),0.0)</f>
        <v>0</v>
      </c>
      <c r="L921" s="64">
        <f t="shared" si="6"/>
        <v>0</v>
      </c>
      <c r="M921" s="67" t="str">
        <f>ifna(vlookup(A921,'RVtools V2.1'!A:I,8,0),"N/A")</f>
        <v>KaliSIL -SUD/COR</v>
      </c>
      <c r="N921" s="64">
        <f>IFERROR(__xludf.DUMMYFUNCTION("IF(REGEXMATCH(M921, ""(?i)"" &amp; JOIN(""|"", SPLIT(""kalisil"", "" ""))), 1, 0)"),1.0)</f>
        <v>1</v>
      </c>
      <c r="O921" s="64" t="str">
        <f>vlookup(A921,'RVtools V2.1'!A:H,7,0)</f>
        <v>T1</v>
      </c>
      <c r="P921" s="64">
        <f>if(vlookup(A921,'RVtools V2.1'!A:H,5,0)="oui",1,0)</f>
        <v>1</v>
      </c>
      <c r="Q921" s="64">
        <f>ifna(vlookup(A921,vCPU!A:B,2,0),"Unknown")</f>
        <v>4</v>
      </c>
      <c r="R921" s="66">
        <f>ifna(vlookup(A921,vMemory!A:C,3,0),"Unknown")</f>
        <v>4</v>
      </c>
      <c r="S921" s="66">
        <f>ifna(vlookup(A921,vDisk!A:C,3,0),"Unknown")</f>
        <v>89</v>
      </c>
      <c r="T921" s="73" t="s">
        <v>10</v>
      </c>
      <c r="U921" s="67">
        <f t="shared" si="7"/>
        <v>0</v>
      </c>
      <c r="V921" s="68">
        <f>if(T921="Lift &amp; Shift Noprod",if( Y921=0,Assumptions!$B$5, Assumptions!$B$4),if(T921="Lift &amp; Shift Prod",if(AND(N921=1,O921="T1"),Assumptions!$B$6,Assumptions!$B$4),0))</f>
        <v>0</v>
      </c>
      <c r="W921" s="62">
        <f>if(V921&lt;&gt;0,if(Q921="Unknown", Assumptions!$B$42,If(Q921&gt;1,Q921,2)),0)</f>
        <v>0</v>
      </c>
      <c r="X921" s="69">
        <f>if(V921&lt;&gt;0,if(R921="Unknown", Assumptions!$B$43,R921),0)</f>
        <v>0</v>
      </c>
      <c r="Y921" s="68">
        <f t="shared" si="8"/>
        <v>0</v>
      </c>
      <c r="Z921" s="68">
        <f>if(V921&lt;&gt;0,if(  S921="Unknown", Assumptions!$B$44,S921),0)</f>
        <v>0</v>
      </c>
      <c r="AA921" s="68">
        <f>if(V921 ="N2",ifna(vlookup(W921&amp;"-"&amp;X921,'Ref. VM'!A:B,2,0),"Custom"),if(V921 ="E2" , ifna(vlookup(W921&amp;"-"&amp;X921,'Ref. VM'!D:E,2,0),"Custom"),if(V921="N2D",ifna(vlookup(W921&amp;"-"&amp;X921,'Ref. VM'!G:H,2,0),"Custom"),if(V921="N4",ifna(vlookup(W921&amp;"-"&amp;X921,'Ref. VM'!J:K,2,0),"Custom"),0))))</f>
        <v>0</v>
      </c>
      <c r="AB921" s="67">
        <f t="shared" si="9"/>
        <v>0</v>
      </c>
      <c r="AC921" s="67">
        <f t="shared" si="10"/>
        <v>0</v>
      </c>
      <c r="AD921" s="67">
        <f t="shared" si="11"/>
        <v>0</v>
      </c>
      <c r="AE921" s="69">
        <f>if(T921="Lift &amp; Shift Prod",730,if(T921="Lift &amp; Shift Noprod",Assumptions!$B$3,0))</f>
        <v>0</v>
      </c>
      <c r="AF921" s="70">
        <f>if( U921=0,0,if(Y921=0, ((vlookup(AB921,'SKU Pricing'!A:B,Assumptions!$B$2,0)*W921)+(vlookup(AC921,'SKU Pricing'!A:B,Assumptions!$B$2,0)*X921))*AE921,((vlookup(AB921,'SKU Pricing'!A:B,Assumptions!$B$2,0)*W921)+(vlookup(AC921,'SKU Pricing'!A:B,Assumptions!$B$2,0)*(W921*8))+(vlookup(AD921,'SKU Pricing'!A:B,Assumptions!$B$2,0)*(X921-(W921*8))))*AE921))</f>
        <v>0</v>
      </c>
      <c r="AG921" s="67">
        <f t="shared" si="12"/>
        <v>0</v>
      </c>
      <c r="AH921" s="70">
        <f>ifna(vlookup(AG921,'SKU Pricing'!A:B,Assumptions!$B$2,0)*W921*AE921,0)</f>
        <v>0</v>
      </c>
      <c r="AI921" s="62" t="str">
        <f t="shared" si="13"/>
        <v/>
      </c>
      <c r="AJ921" s="62" t="str">
        <f>if(V921&lt;&gt;0, if(T921="Lift &amp; Shift Noprod",Assumptions!$B$9,if(V921=Assumptions!$B$6,Assumptions!$B$10,if(P921=1,Assumptions!$B$8,Assumptions!$B$7))),"")</f>
        <v/>
      </c>
      <c r="AK921" s="69">
        <f t="shared" si="14"/>
        <v>0</v>
      </c>
      <c r="AL921" s="69">
        <f>if(AJ921="Hyperdisk Balanced",Assumptions!$B$11,0)</f>
        <v>0</v>
      </c>
      <c r="AM921" s="69">
        <f>if(AJ921="Hyperdisk Balanced",Assumptions!$B$12,0)</f>
        <v>0</v>
      </c>
      <c r="AN921" s="70">
        <f>if(AK921=0,0,if(AJ921="Hyperdisk Balanced",vlookup(AK921&amp;" provisioned space",'SKU Pricing'!A:B,Assumptions!$B$2,0)*Z921+vlookup(AK921&amp;" provisioned IOPS",'SKU Pricing'!A:B,Assumptions!$B$2,0)*AL921*730+vlookup(AK921&amp;" provisioned throughput",'SKU Pricing'!A:B,Assumptions!$B$2,0)*AM921*730,vlookup(AK921,'SKU Pricing'!A:B,Assumptions!$B$2,0)*Z921))</f>
        <v>0</v>
      </c>
      <c r="AO921" s="70">
        <f t="shared" si="15"/>
        <v>0</v>
      </c>
      <c r="AP921" s="71">
        <f t="shared" si="16"/>
        <v>0</v>
      </c>
      <c r="AQ921" s="70">
        <f>ifna(vlookup(AP921,'SKU Pricing'!A:B,Assumptions!$B$2,0)*AE921,0)</f>
        <v>0</v>
      </c>
      <c r="AR921" s="72">
        <v>0.0</v>
      </c>
    </row>
    <row r="922">
      <c r="A922" s="61" t="s">
        <v>1063</v>
      </c>
      <c r="B922" s="62" t="str">
        <f>ifna(if(vlookup(A922,vOS!A:B,2,0)="","Unknown",vlookup(A922,vOS!A:B,2,0)),"Unknown")</f>
        <v>Debian GNU/Linux 10 (64-bit)</v>
      </c>
      <c r="C922" s="62">
        <f>vlookup(B922,'OS Study'!A:D,2,0)</f>
        <v>0</v>
      </c>
      <c r="D922" s="62" t="str">
        <f>vlookup(B922,'OS Study'!A:D,3,0)</f>
        <v>Linux</v>
      </c>
      <c r="E922" s="62" t="str">
        <f>vlookup(B922,'OS Study'!A:D,4,0)</f>
        <v>Debian</v>
      </c>
      <c r="F922" s="63" t="str">
        <f>vlookup(B922,'OS Study'!A:E,5,0)</f>
        <v>10</v>
      </c>
      <c r="G922" s="62">
        <f>IF(vlookup(A922,'RVtools V2.1'!A:J,4,0)="non",0,1)</f>
        <v>1</v>
      </c>
      <c r="H922" s="62">
        <f>if(vlookup(A922,'RVtools V2.1'!A:K,11,0)="kube",1,0)</f>
        <v>0</v>
      </c>
      <c r="I922" s="62">
        <f t="shared" si="5"/>
        <v>0</v>
      </c>
      <c r="J922" s="62">
        <f>ifna(vlookup(A922,'Infra Study'!A:Q,17,0),0)</f>
        <v>0</v>
      </c>
      <c r="K922" s="64">
        <f>IFERROR(__xludf.DUMMYFUNCTION("N(REGEXMATCH(VLOOKUP(A922, 'RVtools V2.1'!A:H, 8, 0), ""^Serveur de fichiers""))"),0.0)</f>
        <v>0</v>
      </c>
      <c r="L922" s="64">
        <f t="shared" si="6"/>
        <v>0</v>
      </c>
      <c r="M922" s="67" t="str">
        <f>ifna(vlookup(A922,'RVtools V2.1'!A:I,8,0),"N/A")</f>
        <v>KaliSIL -SUD/OIN</v>
      </c>
      <c r="N922" s="64">
        <f>IFERROR(__xludf.DUMMYFUNCTION("IF(REGEXMATCH(M922, ""(?i)"" &amp; JOIN(""|"", SPLIT(""kalisil"", "" ""))), 1, 0)"),1.0)</f>
        <v>1</v>
      </c>
      <c r="O922" s="64" t="str">
        <f>vlookup(A922,'RVtools V2.1'!A:H,7,0)</f>
        <v>T1</v>
      </c>
      <c r="P922" s="64">
        <f>if(vlookup(A922,'RVtools V2.1'!A:H,5,0)="oui",1,0)</f>
        <v>1</v>
      </c>
      <c r="Q922" s="64">
        <f>ifna(vlookup(A922,vCPU!A:B,2,0),"Unknown")</f>
        <v>12</v>
      </c>
      <c r="R922" s="66">
        <f>ifna(vlookup(A922,vMemory!A:C,3,0),"Unknown")</f>
        <v>64</v>
      </c>
      <c r="S922" s="66">
        <f>ifna(vlookup(A922,vDisk!A:C,3,0),"Unknown")</f>
        <v>2074</v>
      </c>
      <c r="T922" s="73" t="s">
        <v>10</v>
      </c>
      <c r="U922" s="67">
        <f t="shared" si="7"/>
        <v>0</v>
      </c>
      <c r="V922" s="68">
        <f>if(T922="Lift &amp; Shift Noprod",if( Y922=0,Assumptions!$B$5, Assumptions!$B$4),if(T922="Lift &amp; Shift Prod",if(AND(N922=1,O922="T1"),Assumptions!$B$6,Assumptions!$B$4),0))</f>
        <v>0</v>
      </c>
      <c r="W922" s="62">
        <f>if(V922&lt;&gt;0,if(Q922="Unknown", Assumptions!$B$42,If(Q922&gt;1,Q922,2)),0)</f>
        <v>0</v>
      </c>
      <c r="X922" s="69">
        <f>if(V922&lt;&gt;0,if(R922="Unknown", Assumptions!$B$43,R922),0)</f>
        <v>0</v>
      </c>
      <c r="Y922" s="68">
        <f t="shared" si="8"/>
        <v>0</v>
      </c>
      <c r="Z922" s="68">
        <f>if(V922&lt;&gt;0,if(  S922="Unknown", Assumptions!$B$44,S922),0)</f>
        <v>0</v>
      </c>
      <c r="AA922" s="68">
        <f>if(V922 ="N2",ifna(vlookup(W922&amp;"-"&amp;X922,'Ref. VM'!A:B,2,0),"Custom"),if(V922 ="E2" , ifna(vlookup(W922&amp;"-"&amp;X922,'Ref. VM'!D:E,2,0),"Custom"),if(V922="N2D",ifna(vlookup(W922&amp;"-"&amp;X922,'Ref. VM'!G:H,2,0),"Custom"),if(V922="N4",ifna(vlookup(W922&amp;"-"&amp;X922,'Ref. VM'!J:K,2,0),"Custom"),0))))</f>
        <v>0</v>
      </c>
      <c r="AB922" s="67">
        <f t="shared" si="9"/>
        <v>0</v>
      </c>
      <c r="AC922" s="67">
        <f t="shared" si="10"/>
        <v>0</v>
      </c>
      <c r="AD922" s="67">
        <f t="shared" si="11"/>
        <v>0</v>
      </c>
      <c r="AE922" s="69">
        <f>if(T922="Lift &amp; Shift Prod",730,if(T922="Lift &amp; Shift Noprod",Assumptions!$B$3,0))</f>
        <v>0</v>
      </c>
      <c r="AF922" s="70">
        <f>if( U922=0,0,if(Y922=0, ((vlookup(AB922,'SKU Pricing'!A:B,Assumptions!$B$2,0)*W922)+(vlookup(AC922,'SKU Pricing'!A:B,Assumptions!$B$2,0)*X922))*AE922,((vlookup(AB922,'SKU Pricing'!A:B,Assumptions!$B$2,0)*W922)+(vlookup(AC922,'SKU Pricing'!A:B,Assumptions!$B$2,0)*(W922*8))+(vlookup(AD922,'SKU Pricing'!A:B,Assumptions!$B$2,0)*(X922-(W922*8))))*AE922))</f>
        <v>0</v>
      </c>
      <c r="AG922" s="67">
        <f t="shared" si="12"/>
        <v>0</v>
      </c>
      <c r="AH922" s="70">
        <f>ifna(vlookup(AG922,'SKU Pricing'!A:B,Assumptions!$B$2,0)*W922*AE922,0)</f>
        <v>0</v>
      </c>
      <c r="AI922" s="62" t="str">
        <f t="shared" si="13"/>
        <v/>
      </c>
      <c r="AJ922" s="62" t="str">
        <f>if(V922&lt;&gt;0, if(T922="Lift &amp; Shift Noprod",Assumptions!$B$9,if(V922=Assumptions!$B$6,Assumptions!$B$10,if(P922=1,Assumptions!$B$8,Assumptions!$B$7))),"")</f>
        <v/>
      </c>
      <c r="AK922" s="69">
        <f t="shared" si="14"/>
        <v>0</v>
      </c>
      <c r="AL922" s="69">
        <f>if(AJ922="Hyperdisk Balanced",Assumptions!$B$11,0)</f>
        <v>0</v>
      </c>
      <c r="AM922" s="69">
        <f>if(AJ922="Hyperdisk Balanced",Assumptions!$B$12,0)</f>
        <v>0</v>
      </c>
      <c r="AN922" s="70">
        <f>if(AK922=0,0,if(AJ922="Hyperdisk Balanced",vlookup(AK922&amp;" provisioned space",'SKU Pricing'!A:B,Assumptions!$B$2,0)*Z922+vlookup(AK922&amp;" provisioned IOPS",'SKU Pricing'!A:B,Assumptions!$B$2,0)*AL922*730+vlookup(AK922&amp;" provisioned throughput",'SKU Pricing'!A:B,Assumptions!$B$2,0)*AM922*730,vlookup(AK922,'SKU Pricing'!A:B,Assumptions!$B$2,0)*Z922))</f>
        <v>0</v>
      </c>
      <c r="AO922" s="70">
        <f t="shared" si="15"/>
        <v>0</v>
      </c>
      <c r="AP922" s="71">
        <f t="shared" si="16"/>
        <v>0</v>
      </c>
      <c r="AQ922" s="70">
        <f>ifna(vlookup(AP922,'SKU Pricing'!A:B,Assumptions!$B$2,0)*AE922,0)</f>
        <v>0</v>
      </c>
      <c r="AR922" s="72">
        <v>0.0</v>
      </c>
    </row>
    <row r="923">
      <c r="A923" s="61" t="s">
        <v>1064</v>
      </c>
      <c r="B923" s="62" t="str">
        <f>ifna(if(vlookup(A923,vOS!A:B,2,0)="","Unknown",vlookup(A923,vOS!A:B,2,0)),"Unknown")</f>
        <v>Debian GNU/Linux 10 (64-bit)</v>
      </c>
      <c r="C923" s="62">
        <f>vlookup(B923,'OS Study'!A:D,2,0)</f>
        <v>0</v>
      </c>
      <c r="D923" s="62" t="str">
        <f>vlookup(B923,'OS Study'!A:D,3,0)</f>
        <v>Linux</v>
      </c>
      <c r="E923" s="62" t="str">
        <f>vlookup(B923,'OS Study'!A:D,4,0)</f>
        <v>Debian</v>
      </c>
      <c r="F923" s="63" t="str">
        <f>vlookup(B923,'OS Study'!A:E,5,0)</f>
        <v>10</v>
      </c>
      <c r="G923" s="62">
        <f>IF(vlookup(A923,'RVtools V2.1'!A:J,4,0)="non",0,1)</f>
        <v>1</v>
      </c>
      <c r="H923" s="62">
        <f>if(vlookup(A923,'RVtools V2.1'!A:K,11,0)="kube",1,0)</f>
        <v>0</v>
      </c>
      <c r="I923" s="62">
        <f t="shared" si="5"/>
        <v>0</v>
      </c>
      <c r="J923" s="62">
        <f>ifna(vlookup(A923,'Infra Study'!A:Q,17,0),0)</f>
        <v>0</v>
      </c>
      <c r="K923" s="64">
        <f>IFERROR(__xludf.DUMMYFUNCTION("N(REGEXMATCH(VLOOKUP(A923, 'RVtools V2.1'!A:H, 8, 0), ""^Serveur de fichiers""))"),0.0)</f>
        <v>0</v>
      </c>
      <c r="L923" s="64">
        <f t="shared" si="6"/>
        <v>0</v>
      </c>
      <c r="M923" s="67" t="str">
        <f>ifna(vlookup(A923,'RVtools V2.1'!A:I,8,0),"N/A")</f>
        <v>KaliSIL -SUD/PRO</v>
      </c>
      <c r="N923" s="64">
        <f>IFERROR(__xludf.DUMMYFUNCTION("IF(REGEXMATCH(M923, ""(?i)"" &amp; JOIN(""|"", SPLIT(""kalisil"", "" ""))), 1, 0)"),1.0)</f>
        <v>1</v>
      </c>
      <c r="O923" s="64" t="str">
        <f>vlookup(A923,'RVtools V2.1'!A:H,7,0)</f>
        <v>T1</v>
      </c>
      <c r="P923" s="64">
        <f>if(vlookup(A923,'RVtools V2.1'!A:H,5,0)="oui",1,0)</f>
        <v>1</v>
      </c>
      <c r="Q923" s="64">
        <f>ifna(vlookup(A923,vCPU!A:B,2,0),"Unknown")</f>
        <v>12</v>
      </c>
      <c r="R923" s="66">
        <f>ifna(vlookup(A923,vMemory!A:C,3,0),"Unknown")</f>
        <v>160</v>
      </c>
      <c r="S923" s="66">
        <f>ifna(vlookup(A923,vDisk!A:C,3,0),"Unknown")</f>
        <v>1607</v>
      </c>
      <c r="T923" s="73" t="s">
        <v>10</v>
      </c>
      <c r="U923" s="67">
        <f t="shared" si="7"/>
        <v>0</v>
      </c>
      <c r="V923" s="68">
        <f>if(T923="Lift &amp; Shift Noprod",if( Y923=0,Assumptions!$B$5, Assumptions!$B$4),if(T923="Lift &amp; Shift Prod",if(AND(N923=1,O923="T1"),Assumptions!$B$6,Assumptions!$B$4),0))</f>
        <v>0</v>
      </c>
      <c r="W923" s="62">
        <f>if(V923&lt;&gt;0,if(Q923="Unknown", Assumptions!$B$42,If(Q923&gt;1,Q923,2)),0)</f>
        <v>0</v>
      </c>
      <c r="X923" s="69">
        <f>if(V923&lt;&gt;0,if(R923="Unknown", Assumptions!$B$43,R923),0)</f>
        <v>0</v>
      </c>
      <c r="Y923" s="68">
        <f t="shared" si="8"/>
        <v>0</v>
      </c>
      <c r="Z923" s="68">
        <f>if(V923&lt;&gt;0,if(  S923="Unknown", Assumptions!$B$44,S923),0)</f>
        <v>0</v>
      </c>
      <c r="AA923" s="68">
        <f>if(V923 ="N2",ifna(vlookup(W923&amp;"-"&amp;X923,'Ref. VM'!A:B,2,0),"Custom"),if(V923 ="E2" , ifna(vlookup(W923&amp;"-"&amp;X923,'Ref. VM'!D:E,2,0),"Custom"),if(V923="N2D",ifna(vlookup(W923&amp;"-"&amp;X923,'Ref. VM'!G:H,2,0),"Custom"),if(V923="N4",ifna(vlookup(W923&amp;"-"&amp;X923,'Ref. VM'!J:K,2,0),"Custom"),0))))</f>
        <v>0</v>
      </c>
      <c r="AB923" s="67">
        <f t="shared" si="9"/>
        <v>0</v>
      </c>
      <c r="AC923" s="67">
        <f t="shared" si="10"/>
        <v>0</v>
      </c>
      <c r="AD923" s="67">
        <f t="shared" si="11"/>
        <v>0</v>
      </c>
      <c r="AE923" s="69">
        <f>if(T923="Lift &amp; Shift Prod",730,if(T923="Lift &amp; Shift Noprod",Assumptions!$B$3,0))</f>
        <v>0</v>
      </c>
      <c r="AF923" s="70">
        <f>if( U923=0,0,if(Y923=0, ((vlookup(AB923,'SKU Pricing'!A:B,Assumptions!$B$2,0)*W923)+(vlookup(AC923,'SKU Pricing'!A:B,Assumptions!$B$2,0)*X923))*AE923,((vlookup(AB923,'SKU Pricing'!A:B,Assumptions!$B$2,0)*W923)+(vlookup(AC923,'SKU Pricing'!A:B,Assumptions!$B$2,0)*(W923*8))+(vlookup(AD923,'SKU Pricing'!A:B,Assumptions!$B$2,0)*(X923-(W923*8))))*AE923))</f>
        <v>0</v>
      </c>
      <c r="AG923" s="67">
        <f t="shared" si="12"/>
        <v>0</v>
      </c>
      <c r="AH923" s="70">
        <f>ifna(vlookup(AG923,'SKU Pricing'!A:B,Assumptions!$B$2,0)*W923*AE923,0)</f>
        <v>0</v>
      </c>
      <c r="AI923" s="62" t="str">
        <f t="shared" si="13"/>
        <v/>
      </c>
      <c r="AJ923" s="62" t="str">
        <f>if(V923&lt;&gt;0, if(T923="Lift &amp; Shift Noprod",Assumptions!$B$9,if(V923=Assumptions!$B$6,Assumptions!$B$10,if(P923=1,Assumptions!$B$8,Assumptions!$B$7))),"")</f>
        <v/>
      </c>
      <c r="AK923" s="69">
        <f t="shared" si="14"/>
        <v>0</v>
      </c>
      <c r="AL923" s="69">
        <f>if(AJ923="Hyperdisk Balanced",Assumptions!$B$11,0)</f>
        <v>0</v>
      </c>
      <c r="AM923" s="69">
        <f>if(AJ923="Hyperdisk Balanced",Assumptions!$B$12,0)</f>
        <v>0</v>
      </c>
      <c r="AN923" s="70">
        <f>if(AK923=0,0,if(AJ923="Hyperdisk Balanced",vlookup(AK923&amp;" provisioned space",'SKU Pricing'!A:B,Assumptions!$B$2,0)*Z923+vlookup(AK923&amp;" provisioned IOPS",'SKU Pricing'!A:B,Assumptions!$B$2,0)*AL923*730+vlookup(AK923&amp;" provisioned throughput",'SKU Pricing'!A:B,Assumptions!$B$2,0)*AM923*730,vlookup(AK923,'SKU Pricing'!A:B,Assumptions!$B$2,0)*Z923))</f>
        <v>0</v>
      </c>
      <c r="AO923" s="70">
        <f t="shared" si="15"/>
        <v>0</v>
      </c>
      <c r="AP923" s="71">
        <f t="shared" si="16"/>
        <v>0</v>
      </c>
      <c r="AQ923" s="70">
        <f>ifna(vlookup(AP923,'SKU Pricing'!A:B,Assumptions!$B$2,0)*AE923,0)</f>
        <v>0</v>
      </c>
      <c r="AR923" s="72">
        <v>0.0</v>
      </c>
    </row>
    <row r="924">
      <c r="A924" s="61" t="s">
        <v>1065</v>
      </c>
      <c r="B924" s="62" t="str">
        <f>ifna(if(vlookup(A924,vOS!A:B,2,0)="","Unknown",vlookup(A924,vOS!A:B,2,0)),"Unknown")</f>
        <v>Debian GNU/Linux 10 (64-bit)</v>
      </c>
      <c r="C924" s="62">
        <f>vlookup(B924,'OS Study'!A:D,2,0)</f>
        <v>0</v>
      </c>
      <c r="D924" s="62" t="str">
        <f>vlookup(B924,'OS Study'!A:D,3,0)</f>
        <v>Linux</v>
      </c>
      <c r="E924" s="62" t="str">
        <f>vlookup(B924,'OS Study'!A:D,4,0)</f>
        <v>Debian</v>
      </c>
      <c r="F924" s="63" t="str">
        <f>vlookup(B924,'OS Study'!A:E,5,0)</f>
        <v>10</v>
      </c>
      <c r="G924" s="62">
        <f>IF(vlookup(A924,'RVtools V2.1'!A:J,4,0)="non",0,1)</f>
        <v>1</v>
      </c>
      <c r="H924" s="62">
        <f>if(vlookup(A924,'RVtools V2.1'!A:K,11,0)="kube",1,0)</f>
        <v>0</v>
      </c>
      <c r="I924" s="62">
        <f t="shared" si="5"/>
        <v>0</v>
      </c>
      <c r="J924" s="62">
        <f>ifna(vlookup(A924,'Infra Study'!A:Q,17,0),0)</f>
        <v>0</v>
      </c>
      <c r="K924" s="64">
        <f>IFERROR(__xludf.DUMMYFUNCTION("N(REGEXMATCH(VLOOKUP(A924, 'RVtools V2.1'!A:H, 8, 0), ""^Serveur de fichiers""))"),0.0)</f>
        <v>0</v>
      </c>
      <c r="L924" s="64">
        <f t="shared" si="6"/>
        <v>0</v>
      </c>
      <c r="M924" s="67" t="str">
        <f>ifna(vlookup(A924,'RVtools V2.1'!A:I,8,0),"N/A")</f>
        <v>KaliSIL -SUD/PRO</v>
      </c>
      <c r="N924" s="64">
        <f>IFERROR(__xludf.DUMMYFUNCTION("IF(REGEXMATCH(M924, ""(?i)"" &amp; JOIN(""|"", SPLIT(""kalisil"", "" ""))), 1, 0)"),1.0)</f>
        <v>1</v>
      </c>
      <c r="O924" s="64" t="str">
        <f>vlookup(A924,'RVtools V2.1'!A:H,7,0)</f>
        <v>T1</v>
      </c>
      <c r="P924" s="64">
        <f>if(vlookup(A924,'RVtools V2.1'!A:H,5,0)="oui",1,0)</f>
        <v>1</v>
      </c>
      <c r="Q924" s="64">
        <f>ifna(vlookup(A924,vCPU!A:B,2,0),"Unknown")</f>
        <v>20</v>
      </c>
      <c r="R924" s="66">
        <f>ifna(vlookup(A924,vMemory!A:C,3,0),"Unknown")</f>
        <v>64</v>
      </c>
      <c r="S924" s="66">
        <f>ifna(vlookup(A924,vDisk!A:C,3,0),"Unknown")</f>
        <v>10761</v>
      </c>
      <c r="T924" s="73" t="s">
        <v>10</v>
      </c>
      <c r="U924" s="67">
        <f t="shared" si="7"/>
        <v>0</v>
      </c>
      <c r="V924" s="68">
        <f>if(T924="Lift &amp; Shift Noprod",if( Y924=0,Assumptions!$B$5, Assumptions!$B$4),if(T924="Lift &amp; Shift Prod",if(AND(N924=1,O924="T1"),Assumptions!$B$6,Assumptions!$B$4),0))</f>
        <v>0</v>
      </c>
      <c r="W924" s="62">
        <f>if(V924&lt;&gt;0,if(Q924="Unknown", Assumptions!$B$42,If(Q924&gt;1,Q924,2)),0)</f>
        <v>0</v>
      </c>
      <c r="X924" s="69">
        <f>if(V924&lt;&gt;0,if(R924="Unknown", Assumptions!$B$43,R924),0)</f>
        <v>0</v>
      </c>
      <c r="Y924" s="68">
        <f t="shared" si="8"/>
        <v>0</v>
      </c>
      <c r="Z924" s="68">
        <f>if(V924&lt;&gt;0,if(  S924="Unknown", Assumptions!$B$44,S924),0)</f>
        <v>0</v>
      </c>
      <c r="AA924" s="68">
        <f>if(V924 ="N2",ifna(vlookup(W924&amp;"-"&amp;X924,'Ref. VM'!A:B,2,0),"Custom"),if(V924 ="E2" , ifna(vlookup(W924&amp;"-"&amp;X924,'Ref. VM'!D:E,2,0),"Custom"),if(V924="N2D",ifna(vlookup(W924&amp;"-"&amp;X924,'Ref. VM'!G:H,2,0),"Custom"),if(V924="N4",ifna(vlookup(W924&amp;"-"&amp;X924,'Ref. VM'!J:K,2,0),"Custom"),0))))</f>
        <v>0</v>
      </c>
      <c r="AB924" s="67">
        <f t="shared" si="9"/>
        <v>0</v>
      </c>
      <c r="AC924" s="67">
        <f t="shared" si="10"/>
        <v>0</v>
      </c>
      <c r="AD924" s="67">
        <f t="shared" si="11"/>
        <v>0</v>
      </c>
      <c r="AE924" s="69">
        <f>if(T924="Lift &amp; Shift Prod",730,if(T924="Lift &amp; Shift Noprod",Assumptions!$B$3,0))</f>
        <v>0</v>
      </c>
      <c r="AF924" s="70">
        <f>if( U924=0,0,if(Y924=0, ((vlookup(AB924,'SKU Pricing'!A:B,Assumptions!$B$2,0)*W924)+(vlookup(AC924,'SKU Pricing'!A:B,Assumptions!$B$2,0)*X924))*AE924,((vlookup(AB924,'SKU Pricing'!A:B,Assumptions!$B$2,0)*W924)+(vlookup(AC924,'SKU Pricing'!A:B,Assumptions!$B$2,0)*(W924*8))+(vlookup(AD924,'SKU Pricing'!A:B,Assumptions!$B$2,0)*(X924-(W924*8))))*AE924))</f>
        <v>0</v>
      </c>
      <c r="AG924" s="67">
        <f t="shared" si="12"/>
        <v>0</v>
      </c>
      <c r="AH924" s="70">
        <f>ifna(vlookup(AG924,'SKU Pricing'!A:B,Assumptions!$B$2,0)*W924*AE924,0)</f>
        <v>0</v>
      </c>
      <c r="AI924" s="62" t="str">
        <f t="shared" si="13"/>
        <v/>
      </c>
      <c r="AJ924" s="62" t="str">
        <f>if(V924&lt;&gt;0, if(T924="Lift &amp; Shift Noprod",Assumptions!$B$9,if(V924=Assumptions!$B$6,Assumptions!$B$10,if(P924=1,Assumptions!$B$8,Assumptions!$B$7))),"")</f>
        <v/>
      </c>
      <c r="AK924" s="69">
        <f t="shared" si="14"/>
        <v>0</v>
      </c>
      <c r="AL924" s="69">
        <f>if(AJ924="Hyperdisk Balanced",Assumptions!$B$11,0)</f>
        <v>0</v>
      </c>
      <c r="AM924" s="69">
        <f>if(AJ924="Hyperdisk Balanced",Assumptions!$B$12,0)</f>
        <v>0</v>
      </c>
      <c r="AN924" s="70">
        <f>if(AK924=0,0,if(AJ924="Hyperdisk Balanced",vlookup(AK924&amp;" provisioned space",'SKU Pricing'!A:B,Assumptions!$B$2,0)*Z924+vlookup(AK924&amp;" provisioned IOPS",'SKU Pricing'!A:B,Assumptions!$B$2,0)*AL924*730+vlookup(AK924&amp;" provisioned throughput",'SKU Pricing'!A:B,Assumptions!$B$2,0)*AM924*730,vlookup(AK924,'SKU Pricing'!A:B,Assumptions!$B$2,0)*Z924))</f>
        <v>0</v>
      </c>
      <c r="AO924" s="70">
        <f t="shared" si="15"/>
        <v>0</v>
      </c>
      <c r="AP924" s="71">
        <f t="shared" si="16"/>
        <v>0</v>
      </c>
      <c r="AQ924" s="70">
        <f>ifna(vlookup(AP924,'SKU Pricing'!A:B,Assumptions!$B$2,0)*AE924,0)</f>
        <v>0</v>
      </c>
      <c r="AR924" s="72">
        <v>0.0</v>
      </c>
    </row>
    <row r="925">
      <c r="A925" s="61" t="s">
        <v>1066</v>
      </c>
      <c r="B925" s="62" t="str">
        <f>ifna(if(vlookup(A925,vOS!A:B,2,0)="","Unknown",vlookup(A925,vOS!A:B,2,0)),"Unknown")</f>
        <v>Debian GNU/Linux 10 (64-bit)</v>
      </c>
      <c r="C925" s="62">
        <f>vlookup(B925,'OS Study'!A:D,2,0)</f>
        <v>0</v>
      </c>
      <c r="D925" s="62" t="str">
        <f>vlookup(B925,'OS Study'!A:D,3,0)</f>
        <v>Linux</v>
      </c>
      <c r="E925" s="62" t="str">
        <f>vlookup(B925,'OS Study'!A:D,4,0)</f>
        <v>Debian</v>
      </c>
      <c r="F925" s="63" t="str">
        <f>vlookup(B925,'OS Study'!A:E,5,0)</f>
        <v>10</v>
      </c>
      <c r="G925" s="62">
        <f>IF(vlookup(A925,'RVtools V2.1'!A:J,4,0)="non",0,1)</f>
        <v>1</v>
      </c>
      <c r="H925" s="62">
        <f>if(vlookup(A925,'RVtools V2.1'!A:K,11,0)="kube",1,0)</f>
        <v>0</v>
      </c>
      <c r="I925" s="62">
        <f t="shared" si="5"/>
        <v>0</v>
      </c>
      <c r="J925" s="62">
        <f>ifna(vlookup(A925,'Infra Study'!A:Q,17,0),0)</f>
        <v>0</v>
      </c>
      <c r="K925" s="64">
        <f>IFERROR(__xludf.DUMMYFUNCTION("N(REGEXMATCH(VLOOKUP(A925, 'RVtools V2.1'!A:H, 8, 0), ""^Serveur de fichiers""))"),0.0)</f>
        <v>0</v>
      </c>
      <c r="L925" s="64">
        <f t="shared" si="6"/>
        <v>0</v>
      </c>
      <c r="M925" s="67" t="str">
        <f>ifna(vlookup(A925,'RVtools V2.1'!A:I,8,0),"N/A")</f>
        <v>KaliSIL -SUD/PRO</v>
      </c>
      <c r="N925" s="64">
        <f>IFERROR(__xludf.DUMMYFUNCTION("IF(REGEXMATCH(M925, ""(?i)"" &amp; JOIN(""|"", SPLIT(""kalisil"", "" ""))), 1, 0)"),1.0)</f>
        <v>1</v>
      </c>
      <c r="O925" s="64" t="str">
        <f>vlookup(A925,'RVtools V2.1'!A:H,7,0)</f>
        <v>T1</v>
      </c>
      <c r="P925" s="64">
        <f>if(vlookup(A925,'RVtools V2.1'!A:H,5,0)="oui",1,0)</f>
        <v>1</v>
      </c>
      <c r="Q925" s="64">
        <f>ifna(vlookup(A925,vCPU!A:B,2,0),"Unknown")</f>
        <v>8</v>
      </c>
      <c r="R925" s="66">
        <f>ifna(vlookup(A925,vMemory!A:C,3,0),"Unknown")</f>
        <v>16</v>
      </c>
      <c r="S925" s="66">
        <f>ifna(vlookup(A925,vDisk!A:C,3,0),"Unknown")</f>
        <v>105</v>
      </c>
      <c r="T925" s="73" t="s">
        <v>10</v>
      </c>
      <c r="U925" s="67">
        <f t="shared" si="7"/>
        <v>0</v>
      </c>
      <c r="V925" s="68">
        <f>if(T925="Lift &amp; Shift Noprod",if( Y925=0,Assumptions!$B$5, Assumptions!$B$4),if(T925="Lift &amp; Shift Prod",if(AND(N925=1,O925="T1"),Assumptions!$B$6,Assumptions!$B$4),0))</f>
        <v>0</v>
      </c>
      <c r="W925" s="62">
        <f>if(V925&lt;&gt;0,if(Q925="Unknown", Assumptions!$B$42,If(Q925&gt;1,Q925,2)),0)</f>
        <v>0</v>
      </c>
      <c r="X925" s="69">
        <f>if(V925&lt;&gt;0,if(R925="Unknown", Assumptions!$B$43,R925),0)</f>
        <v>0</v>
      </c>
      <c r="Y925" s="68">
        <f t="shared" si="8"/>
        <v>0</v>
      </c>
      <c r="Z925" s="68">
        <f>if(V925&lt;&gt;0,if(  S925="Unknown", Assumptions!$B$44,S925),0)</f>
        <v>0</v>
      </c>
      <c r="AA925" s="68">
        <f>if(V925 ="N2",ifna(vlookup(W925&amp;"-"&amp;X925,'Ref. VM'!A:B,2,0),"Custom"),if(V925 ="E2" , ifna(vlookup(W925&amp;"-"&amp;X925,'Ref. VM'!D:E,2,0),"Custom"),if(V925="N2D",ifna(vlookup(W925&amp;"-"&amp;X925,'Ref. VM'!G:H,2,0),"Custom"),if(V925="N4",ifna(vlookup(W925&amp;"-"&amp;X925,'Ref. VM'!J:K,2,0),"Custom"),0))))</f>
        <v>0</v>
      </c>
      <c r="AB925" s="67">
        <f t="shared" si="9"/>
        <v>0</v>
      </c>
      <c r="AC925" s="67">
        <f t="shared" si="10"/>
        <v>0</v>
      </c>
      <c r="AD925" s="67">
        <f t="shared" si="11"/>
        <v>0</v>
      </c>
      <c r="AE925" s="69">
        <f>if(T925="Lift &amp; Shift Prod",730,if(T925="Lift &amp; Shift Noprod",Assumptions!$B$3,0))</f>
        <v>0</v>
      </c>
      <c r="AF925" s="70">
        <f>if( U925=0,0,if(Y925=0, ((vlookup(AB925,'SKU Pricing'!A:B,Assumptions!$B$2,0)*W925)+(vlookup(AC925,'SKU Pricing'!A:B,Assumptions!$B$2,0)*X925))*AE925,((vlookup(AB925,'SKU Pricing'!A:B,Assumptions!$B$2,0)*W925)+(vlookup(AC925,'SKU Pricing'!A:B,Assumptions!$B$2,0)*(W925*8))+(vlookup(AD925,'SKU Pricing'!A:B,Assumptions!$B$2,0)*(X925-(W925*8))))*AE925))</f>
        <v>0</v>
      </c>
      <c r="AG925" s="67">
        <f t="shared" si="12"/>
        <v>0</v>
      </c>
      <c r="AH925" s="70">
        <f>ifna(vlookup(AG925,'SKU Pricing'!A:B,Assumptions!$B$2,0)*W925*AE925,0)</f>
        <v>0</v>
      </c>
      <c r="AI925" s="62" t="str">
        <f t="shared" si="13"/>
        <v/>
      </c>
      <c r="AJ925" s="62" t="str">
        <f>if(V925&lt;&gt;0, if(T925="Lift &amp; Shift Noprod",Assumptions!$B$9,if(V925=Assumptions!$B$6,Assumptions!$B$10,if(P925=1,Assumptions!$B$8,Assumptions!$B$7))),"")</f>
        <v/>
      </c>
      <c r="AK925" s="69">
        <f t="shared" si="14"/>
        <v>0</v>
      </c>
      <c r="AL925" s="69">
        <f>if(AJ925="Hyperdisk Balanced",Assumptions!$B$11,0)</f>
        <v>0</v>
      </c>
      <c r="AM925" s="69">
        <f>if(AJ925="Hyperdisk Balanced",Assumptions!$B$12,0)</f>
        <v>0</v>
      </c>
      <c r="AN925" s="70">
        <f>if(AK925=0,0,if(AJ925="Hyperdisk Balanced",vlookup(AK925&amp;" provisioned space",'SKU Pricing'!A:B,Assumptions!$B$2,0)*Z925+vlookup(AK925&amp;" provisioned IOPS",'SKU Pricing'!A:B,Assumptions!$B$2,0)*AL925*730+vlookup(AK925&amp;" provisioned throughput",'SKU Pricing'!A:B,Assumptions!$B$2,0)*AM925*730,vlookup(AK925,'SKU Pricing'!A:B,Assumptions!$B$2,0)*Z925))</f>
        <v>0</v>
      </c>
      <c r="AO925" s="70">
        <f t="shared" si="15"/>
        <v>0</v>
      </c>
      <c r="AP925" s="71">
        <f t="shared" si="16"/>
        <v>0</v>
      </c>
      <c r="AQ925" s="70">
        <f>ifna(vlookup(AP925,'SKU Pricing'!A:B,Assumptions!$B$2,0)*AE925,0)</f>
        <v>0</v>
      </c>
      <c r="AR925" s="72">
        <v>0.0</v>
      </c>
    </row>
    <row r="926">
      <c r="A926" s="61" t="s">
        <v>1067</v>
      </c>
      <c r="B926" s="62" t="str">
        <f>ifna(if(vlookup(A926,vOS!A:B,2,0)="","Unknown",vlookup(A926,vOS!A:B,2,0)),"Unknown")</f>
        <v>Debian GNU/Linux 10 (64-bit)</v>
      </c>
      <c r="C926" s="62">
        <f>vlookup(B926,'OS Study'!A:D,2,0)</f>
        <v>0</v>
      </c>
      <c r="D926" s="62" t="str">
        <f>vlookup(B926,'OS Study'!A:D,3,0)</f>
        <v>Linux</v>
      </c>
      <c r="E926" s="62" t="str">
        <f>vlookup(B926,'OS Study'!A:D,4,0)</f>
        <v>Debian</v>
      </c>
      <c r="F926" s="63" t="str">
        <f>vlookup(B926,'OS Study'!A:E,5,0)</f>
        <v>10</v>
      </c>
      <c r="G926" s="62">
        <f>IF(vlookup(A926,'RVtools V2.1'!A:J,4,0)="non",0,1)</f>
        <v>1</v>
      </c>
      <c r="H926" s="62">
        <f>if(vlookup(A926,'RVtools V2.1'!A:K,11,0)="kube",1,0)</f>
        <v>0</v>
      </c>
      <c r="I926" s="62">
        <f t="shared" si="5"/>
        <v>0</v>
      </c>
      <c r="J926" s="62">
        <f>ifna(vlookup(A926,'Infra Study'!A:Q,17,0),0)</f>
        <v>0</v>
      </c>
      <c r="K926" s="64">
        <f>IFERROR(__xludf.DUMMYFUNCTION("N(REGEXMATCH(VLOOKUP(A926, 'RVtools V2.1'!A:H, 8, 0), ""^Serveur de fichiers""))"),0.0)</f>
        <v>0</v>
      </c>
      <c r="L926" s="64">
        <f t="shared" si="6"/>
        <v>0</v>
      </c>
      <c r="M926" s="67" t="str">
        <f>ifna(vlookup(A926,'RVtools V2.1'!A:I,8,0),"N/A")</f>
        <v>KaliSIL -SUD/PRO</v>
      </c>
      <c r="N926" s="64">
        <f>IFERROR(__xludf.DUMMYFUNCTION("IF(REGEXMATCH(M926, ""(?i)"" &amp; JOIN(""|"", SPLIT(""kalisil"", "" ""))), 1, 0)"),1.0)</f>
        <v>1</v>
      </c>
      <c r="O926" s="64" t="str">
        <f>vlookup(A926,'RVtools V2.1'!A:H,7,0)</f>
        <v>T3</v>
      </c>
      <c r="P926" s="64">
        <f>if(vlookup(A926,'RVtools V2.1'!A:H,5,0)="oui",1,0)</f>
        <v>0</v>
      </c>
      <c r="Q926" s="64">
        <f>ifna(vlookup(A926,vCPU!A:B,2,0),"Unknown")</f>
        <v>12</v>
      </c>
      <c r="R926" s="66">
        <f>ifna(vlookup(A926,vMemory!A:C,3,0),"Unknown")</f>
        <v>64</v>
      </c>
      <c r="S926" s="66">
        <f>ifna(vlookup(A926,vDisk!A:C,3,0),"Unknown")</f>
        <v>11296</v>
      </c>
      <c r="T926" s="73" t="s">
        <v>10</v>
      </c>
      <c r="U926" s="67">
        <f t="shared" si="7"/>
        <v>0</v>
      </c>
      <c r="V926" s="68">
        <f>if(T926="Lift &amp; Shift Noprod",if( Y926=0,Assumptions!$B$5, Assumptions!$B$4),if(T926="Lift &amp; Shift Prod",if(AND(N926=1,O926="T1"),Assumptions!$B$6,Assumptions!$B$4),0))</f>
        <v>0</v>
      </c>
      <c r="W926" s="62">
        <f>if(V926&lt;&gt;0,if(Q926="Unknown", Assumptions!$B$42,If(Q926&gt;1,Q926,2)),0)</f>
        <v>0</v>
      </c>
      <c r="X926" s="69">
        <f>if(V926&lt;&gt;0,if(R926="Unknown", Assumptions!$B$43,R926),0)</f>
        <v>0</v>
      </c>
      <c r="Y926" s="68">
        <f t="shared" si="8"/>
        <v>0</v>
      </c>
      <c r="Z926" s="68">
        <f>if(V926&lt;&gt;0,if(  S926="Unknown", Assumptions!$B$44,S926),0)</f>
        <v>0</v>
      </c>
      <c r="AA926" s="68">
        <f>if(V926 ="N2",ifna(vlookup(W926&amp;"-"&amp;X926,'Ref. VM'!A:B,2,0),"Custom"),if(V926 ="E2" , ifna(vlookup(W926&amp;"-"&amp;X926,'Ref. VM'!D:E,2,0),"Custom"),if(V926="N2D",ifna(vlookup(W926&amp;"-"&amp;X926,'Ref. VM'!G:H,2,0),"Custom"),if(V926="N4",ifna(vlookup(W926&amp;"-"&amp;X926,'Ref. VM'!J:K,2,0),"Custom"),0))))</f>
        <v>0</v>
      </c>
      <c r="AB926" s="67">
        <f t="shared" si="9"/>
        <v>0</v>
      </c>
      <c r="AC926" s="67">
        <f t="shared" si="10"/>
        <v>0</v>
      </c>
      <c r="AD926" s="67">
        <f t="shared" si="11"/>
        <v>0</v>
      </c>
      <c r="AE926" s="69">
        <f>if(T926="Lift &amp; Shift Prod",730,if(T926="Lift &amp; Shift Noprod",Assumptions!$B$3,0))</f>
        <v>0</v>
      </c>
      <c r="AF926" s="70">
        <f>if( U926=0,0,if(Y926=0, ((vlookup(AB926,'SKU Pricing'!A:B,Assumptions!$B$2,0)*W926)+(vlookup(AC926,'SKU Pricing'!A:B,Assumptions!$B$2,0)*X926))*AE926,((vlookup(AB926,'SKU Pricing'!A:B,Assumptions!$B$2,0)*W926)+(vlookup(AC926,'SKU Pricing'!A:B,Assumptions!$B$2,0)*(W926*8))+(vlookup(AD926,'SKU Pricing'!A:B,Assumptions!$B$2,0)*(X926-(W926*8))))*AE926))</f>
        <v>0</v>
      </c>
      <c r="AG926" s="67">
        <f t="shared" si="12"/>
        <v>0</v>
      </c>
      <c r="AH926" s="70">
        <f>ifna(vlookup(AG926,'SKU Pricing'!A:B,Assumptions!$B$2,0)*W926*AE926,0)</f>
        <v>0</v>
      </c>
      <c r="AI926" s="62" t="str">
        <f t="shared" si="13"/>
        <v/>
      </c>
      <c r="AJ926" s="62" t="str">
        <f>if(V926&lt;&gt;0, if(T926="Lift &amp; Shift Noprod",Assumptions!$B$9,if(V926=Assumptions!$B$6,Assumptions!$B$10,if(P926=1,Assumptions!$B$8,Assumptions!$B$7))),"")</f>
        <v/>
      </c>
      <c r="AK926" s="69">
        <f t="shared" si="14"/>
        <v>0</v>
      </c>
      <c r="AL926" s="69">
        <f>if(AJ926="Hyperdisk Balanced",Assumptions!$B$11,0)</f>
        <v>0</v>
      </c>
      <c r="AM926" s="69">
        <f>if(AJ926="Hyperdisk Balanced",Assumptions!$B$12,0)</f>
        <v>0</v>
      </c>
      <c r="AN926" s="70">
        <f>if(AK926=0,0,if(AJ926="Hyperdisk Balanced",vlookup(AK926&amp;" provisioned space",'SKU Pricing'!A:B,Assumptions!$B$2,0)*Z926+vlookup(AK926&amp;" provisioned IOPS",'SKU Pricing'!A:B,Assumptions!$B$2,0)*AL926*730+vlookup(AK926&amp;" provisioned throughput",'SKU Pricing'!A:B,Assumptions!$B$2,0)*AM926*730,vlookup(AK926,'SKU Pricing'!A:B,Assumptions!$B$2,0)*Z926))</f>
        <v>0</v>
      </c>
      <c r="AO926" s="70">
        <f t="shared" si="15"/>
        <v>0</v>
      </c>
      <c r="AP926" s="71">
        <f t="shared" si="16"/>
        <v>0</v>
      </c>
      <c r="AQ926" s="70">
        <f>ifna(vlookup(AP926,'SKU Pricing'!A:B,Assumptions!$B$2,0)*AE926,0)</f>
        <v>0</v>
      </c>
      <c r="AR926" s="72">
        <v>1.0</v>
      </c>
    </row>
    <row r="927">
      <c r="A927" s="61" t="s">
        <v>1068</v>
      </c>
      <c r="B927" s="62" t="str">
        <f>ifna(if(vlookup(A927,vOS!A:B,2,0)="","Unknown",vlookup(A927,vOS!A:B,2,0)),"Unknown")</f>
        <v>Debian GNU/Linux 9 (64-bit)</v>
      </c>
      <c r="C927" s="62">
        <f>vlookup(B927,'OS Study'!A:D,2,0)</f>
        <v>0</v>
      </c>
      <c r="D927" s="62" t="str">
        <f>vlookup(B927,'OS Study'!A:D,3,0)</f>
        <v>Linux</v>
      </c>
      <c r="E927" s="62" t="str">
        <f>vlookup(B927,'OS Study'!A:D,4,0)</f>
        <v>Debian</v>
      </c>
      <c r="F927" s="63" t="str">
        <f>vlookup(B927,'OS Study'!A:E,5,0)</f>
        <v>9</v>
      </c>
      <c r="G927" s="62">
        <f>IF(vlookup(A927,'RVtools V2.1'!A:J,4,0)="non",0,1)</f>
        <v>1</v>
      </c>
      <c r="H927" s="62">
        <f>if(vlookup(A927,'RVtools V2.1'!A:K,11,0)="kube",1,0)</f>
        <v>0</v>
      </c>
      <c r="I927" s="62">
        <f t="shared" si="5"/>
        <v>0</v>
      </c>
      <c r="J927" s="62">
        <f>ifna(vlookup(A927,'Infra Study'!A:Q,17,0),0)</f>
        <v>0</v>
      </c>
      <c r="K927" s="64">
        <f>IFERROR(__xludf.DUMMYFUNCTION("N(REGEXMATCH(VLOOKUP(A927, 'RVtools V2.1'!A:H, 8, 0), ""^Serveur de fichiers""))"),0.0)</f>
        <v>0</v>
      </c>
      <c r="L927" s="64">
        <f t="shared" si="6"/>
        <v>0</v>
      </c>
      <c r="M927" s="67" t="str">
        <f>ifna(vlookup(A927,'RVtools V2.1'!A:I,8,0),"N/A")</f>
        <v>KaliSIL -UK/UK</v>
      </c>
      <c r="N927" s="64">
        <f>IFERROR(__xludf.DUMMYFUNCTION("IF(REGEXMATCH(M927, ""(?i)"" &amp; JOIN(""|"", SPLIT(""kalisil"", "" ""))), 1, 0)"),1.0)</f>
        <v>1</v>
      </c>
      <c r="O927" s="64" t="str">
        <f>vlookup(A927,'RVtools V2.1'!A:H,7,0)</f>
        <v>T3</v>
      </c>
      <c r="P927" s="64">
        <f>if(vlookup(A927,'RVtools V2.1'!A:H,5,0)="oui",1,0)</f>
        <v>1</v>
      </c>
      <c r="Q927" s="64">
        <f>ifna(vlookup(A927,vCPU!A:B,2,0),"Unknown")</f>
        <v>28</v>
      </c>
      <c r="R927" s="66">
        <f>ifna(vlookup(A927,vMemory!A:C,3,0),"Unknown")</f>
        <v>64</v>
      </c>
      <c r="S927" s="66">
        <f>ifna(vlookup(A927,vDisk!A:C,3,0),"Unknown")</f>
        <v>691</v>
      </c>
      <c r="T927" s="73" t="s">
        <v>10</v>
      </c>
      <c r="U927" s="67">
        <f t="shared" si="7"/>
        <v>0</v>
      </c>
      <c r="V927" s="68">
        <f>if(T927="Lift &amp; Shift Noprod",if( Y927=0,Assumptions!$B$5, Assumptions!$B$4),if(T927="Lift &amp; Shift Prod",if(AND(N927=1,O927="T1"),Assumptions!$B$6,Assumptions!$B$4),0))</f>
        <v>0</v>
      </c>
      <c r="W927" s="62">
        <f>if(V927&lt;&gt;0,if(Q927="Unknown", Assumptions!$B$42,If(Q927&gt;1,Q927,2)),0)</f>
        <v>0</v>
      </c>
      <c r="X927" s="69">
        <f>if(V927&lt;&gt;0,if(R927="Unknown", Assumptions!$B$43,R927),0)</f>
        <v>0</v>
      </c>
      <c r="Y927" s="68">
        <f t="shared" si="8"/>
        <v>0</v>
      </c>
      <c r="Z927" s="68">
        <f>if(V927&lt;&gt;0,if(  S927="Unknown", Assumptions!$B$44,S927),0)</f>
        <v>0</v>
      </c>
      <c r="AA927" s="68">
        <f>if(V927 ="N2",ifna(vlookup(W927&amp;"-"&amp;X927,'Ref. VM'!A:B,2,0),"Custom"),if(V927 ="E2" , ifna(vlookup(W927&amp;"-"&amp;X927,'Ref. VM'!D:E,2,0),"Custom"),if(V927="N2D",ifna(vlookup(W927&amp;"-"&amp;X927,'Ref. VM'!G:H,2,0),"Custom"),if(V927="N4",ifna(vlookup(W927&amp;"-"&amp;X927,'Ref. VM'!J:K,2,0),"Custom"),0))))</f>
        <v>0</v>
      </c>
      <c r="AB927" s="67">
        <f t="shared" si="9"/>
        <v>0</v>
      </c>
      <c r="AC927" s="67">
        <f t="shared" si="10"/>
        <v>0</v>
      </c>
      <c r="AD927" s="67">
        <f t="shared" si="11"/>
        <v>0</v>
      </c>
      <c r="AE927" s="69">
        <f>if(T927="Lift &amp; Shift Prod",730,if(T927="Lift &amp; Shift Noprod",Assumptions!$B$3,0))</f>
        <v>0</v>
      </c>
      <c r="AF927" s="70">
        <f>if( U927=0,0,if(Y927=0, ((vlookup(AB927,'SKU Pricing'!A:B,Assumptions!$B$2,0)*W927)+(vlookup(AC927,'SKU Pricing'!A:B,Assumptions!$B$2,0)*X927))*AE927,((vlookup(AB927,'SKU Pricing'!A:B,Assumptions!$B$2,0)*W927)+(vlookup(AC927,'SKU Pricing'!A:B,Assumptions!$B$2,0)*(W927*8))+(vlookup(AD927,'SKU Pricing'!A:B,Assumptions!$B$2,0)*(X927-(W927*8))))*AE927))</f>
        <v>0</v>
      </c>
      <c r="AG927" s="67">
        <f t="shared" si="12"/>
        <v>0</v>
      </c>
      <c r="AH927" s="70">
        <f>ifna(vlookup(AG927,'SKU Pricing'!A:B,Assumptions!$B$2,0)*W927*AE927,0)</f>
        <v>0</v>
      </c>
      <c r="AI927" s="62" t="str">
        <f t="shared" si="13"/>
        <v/>
      </c>
      <c r="AJ927" s="62" t="str">
        <f>if(V927&lt;&gt;0, if(T927="Lift &amp; Shift Noprod",Assumptions!$B$9,if(V927=Assumptions!$B$6,Assumptions!$B$10,if(P927=1,Assumptions!$B$8,Assumptions!$B$7))),"")</f>
        <v/>
      </c>
      <c r="AK927" s="69">
        <f t="shared" si="14"/>
        <v>0</v>
      </c>
      <c r="AL927" s="69">
        <f>if(AJ927="Hyperdisk Balanced",Assumptions!$B$11,0)</f>
        <v>0</v>
      </c>
      <c r="AM927" s="69">
        <f>if(AJ927="Hyperdisk Balanced",Assumptions!$B$12,0)</f>
        <v>0</v>
      </c>
      <c r="AN927" s="70">
        <f>if(AK927=0,0,if(AJ927="Hyperdisk Balanced",vlookup(AK927&amp;" provisioned space",'SKU Pricing'!A:B,Assumptions!$B$2,0)*Z927+vlookup(AK927&amp;" provisioned IOPS",'SKU Pricing'!A:B,Assumptions!$B$2,0)*AL927*730+vlookup(AK927&amp;" provisioned throughput",'SKU Pricing'!A:B,Assumptions!$B$2,0)*AM927*730,vlookup(AK927,'SKU Pricing'!A:B,Assumptions!$B$2,0)*Z927))</f>
        <v>0</v>
      </c>
      <c r="AO927" s="70">
        <f t="shared" si="15"/>
        <v>0</v>
      </c>
      <c r="AP927" s="71">
        <f t="shared" si="16"/>
        <v>0</v>
      </c>
      <c r="AQ927" s="70">
        <f>ifna(vlookup(AP927,'SKU Pricing'!A:B,Assumptions!$B$2,0)*AE927,0)</f>
        <v>0</v>
      </c>
      <c r="AR927" s="72">
        <v>0.0</v>
      </c>
    </row>
    <row r="928">
      <c r="A928" s="61" t="s">
        <v>1069</v>
      </c>
      <c r="B928" s="62" t="str">
        <f>ifna(if(vlookup(A928,vOS!A:B,2,0)="","Unknown",vlookup(A928,vOS!A:B,2,0)),"Unknown")</f>
        <v>Debian GNU/Linux 10 (64-bit)</v>
      </c>
      <c r="C928" s="62">
        <f>vlookup(B928,'OS Study'!A:D,2,0)</f>
        <v>0</v>
      </c>
      <c r="D928" s="62" t="str">
        <f>vlookup(B928,'OS Study'!A:D,3,0)</f>
        <v>Linux</v>
      </c>
      <c r="E928" s="62" t="str">
        <f>vlookup(B928,'OS Study'!A:D,4,0)</f>
        <v>Debian</v>
      </c>
      <c r="F928" s="63" t="str">
        <f>vlookup(B928,'OS Study'!A:E,5,0)</f>
        <v>10</v>
      </c>
      <c r="G928" s="62">
        <f>IF(vlookup(A928,'RVtools V2.1'!A:J,4,0)="non",0,1)</f>
        <v>1</v>
      </c>
      <c r="H928" s="62">
        <f>if(vlookup(A928,'RVtools V2.1'!A:K,11,0)="kube",1,0)</f>
        <v>0</v>
      </c>
      <c r="I928" s="62">
        <f t="shared" si="5"/>
        <v>0</v>
      </c>
      <c r="J928" s="62">
        <f>ifna(vlookup(A928,'Infra Study'!A:Q,17,0),0)</f>
        <v>0</v>
      </c>
      <c r="K928" s="64">
        <f>IFERROR(__xludf.DUMMYFUNCTION("N(REGEXMATCH(VLOOKUP(A928, 'RVtools V2.1'!A:H, 8, 0), ""^Serveur de fichiers""))"),0.0)</f>
        <v>0</v>
      </c>
      <c r="L928" s="64">
        <f t="shared" si="6"/>
        <v>0</v>
      </c>
      <c r="M928" s="67" t="str">
        <f>ifna(vlookup(A928,'RVtools V2.1'!A:I,8,0),"N/A")</f>
        <v>KaliSIL -VETANALYS/Vetanalys</v>
      </c>
      <c r="N928" s="64">
        <f>IFERROR(__xludf.DUMMYFUNCTION("IF(REGEXMATCH(M928, ""(?i)"" &amp; JOIN(""|"", SPLIT(""kalisil"", "" ""))), 1, 0)"),1.0)</f>
        <v>1</v>
      </c>
      <c r="O928" s="64" t="str">
        <f>vlookup(A928,'RVtools V2.1'!A:H,7,0)</f>
        <v>T3</v>
      </c>
      <c r="P928" s="64">
        <f>if(vlookup(A928,'RVtools V2.1'!A:H,5,0)="oui",1,0)</f>
        <v>1</v>
      </c>
      <c r="Q928" s="64">
        <f>ifna(vlookup(A928,vCPU!A:B,2,0),"Unknown")</f>
        <v>4</v>
      </c>
      <c r="R928" s="66">
        <f>ifna(vlookup(A928,vMemory!A:C,3,0),"Unknown")</f>
        <v>8</v>
      </c>
      <c r="S928" s="66">
        <f>ifna(vlookup(A928,vDisk!A:C,3,0),"Unknown")</f>
        <v>425</v>
      </c>
      <c r="T928" s="73" t="s">
        <v>10</v>
      </c>
      <c r="U928" s="67">
        <f t="shared" si="7"/>
        <v>0</v>
      </c>
      <c r="V928" s="68">
        <f>if(T928="Lift &amp; Shift Noprod",if( Y928=0,Assumptions!$B$5, Assumptions!$B$4),if(T928="Lift &amp; Shift Prod",if(AND(N928=1,O928="T1"),Assumptions!$B$6,Assumptions!$B$4),0))</f>
        <v>0</v>
      </c>
      <c r="W928" s="62">
        <f>if(V928&lt;&gt;0,if(Q928="Unknown", Assumptions!$B$42,If(Q928&gt;1,Q928,2)),0)</f>
        <v>0</v>
      </c>
      <c r="X928" s="69">
        <f>if(V928&lt;&gt;0,if(R928="Unknown", Assumptions!$B$43,R928),0)</f>
        <v>0</v>
      </c>
      <c r="Y928" s="68">
        <f t="shared" si="8"/>
        <v>0</v>
      </c>
      <c r="Z928" s="68">
        <f>if(V928&lt;&gt;0,if(  S928="Unknown", Assumptions!$B$44,S928),0)</f>
        <v>0</v>
      </c>
      <c r="AA928" s="68">
        <f>if(V928 ="N2",ifna(vlookup(W928&amp;"-"&amp;X928,'Ref. VM'!A:B,2,0),"Custom"),if(V928 ="E2" , ifna(vlookup(W928&amp;"-"&amp;X928,'Ref. VM'!D:E,2,0),"Custom"),if(V928="N2D",ifna(vlookup(W928&amp;"-"&amp;X928,'Ref. VM'!G:H,2,0),"Custom"),if(V928="N4",ifna(vlookup(W928&amp;"-"&amp;X928,'Ref. VM'!J:K,2,0),"Custom"),0))))</f>
        <v>0</v>
      </c>
      <c r="AB928" s="67">
        <f t="shared" si="9"/>
        <v>0</v>
      </c>
      <c r="AC928" s="67">
        <f t="shared" si="10"/>
        <v>0</v>
      </c>
      <c r="AD928" s="67">
        <f t="shared" si="11"/>
        <v>0</v>
      </c>
      <c r="AE928" s="69">
        <f>if(T928="Lift &amp; Shift Prod",730,if(T928="Lift &amp; Shift Noprod",Assumptions!$B$3,0))</f>
        <v>0</v>
      </c>
      <c r="AF928" s="70">
        <f>if( U928=0,0,if(Y928=0, ((vlookup(AB928,'SKU Pricing'!A:B,Assumptions!$B$2,0)*W928)+(vlookup(AC928,'SKU Pricing'!A:B,Assumptions!$B$2,0)*X928))*AE928,((vlookup(AB928,'SKU Pricing'!A:B,Assumptions!$B$2,0)*W928)+(vlookup(AC928,'SKU Pricing'!A:B,Assumptions!$B$2,0)*(W928*8))+(vlookup(AD928,'SKU Pricing'!A:B,Assumptions!$B$2,0)*(X928-(W928*8))))*AE928))</f>
        <v>0</v>
      </c>
      <c r="AG928" s="67">
        <f t="shared" si="12"/>
        <v>0</v>
      </c>
      <c r="AH928" s="70">
        <f>ifna(vlookup(AG928,'SKU Pricing'!A:B,Assumptions!$B$2,0)*W928*AE928,0)</f>
        <v>0</v>
      </c>
      <c r="AI928" s="62" t="str">
        <f t="shared" si="13"/>
        <v/>
      </c>
      <c r="AJ928" s="62" t="str">
        <f>if(V928&lt;&gt;0, if(T928="Lift &amp; Shift Noprod",Assumptions!$B$9,if(V928=Assumptions!$B$6,Assumptions!$B$10,if(P928=1,Assumptions!$B$8,Assumptions!$B$7))),"")</f>
        <v/>
      </c>
      <c r="AK928" s="69">
        <f t="shared" si="14"/>
        <v>0</v>
      </c>
      <c r="AL928" s="69">
        <f>if(AJ928="Hyperdisk Balanced",Assumptions!$B$11,0)</f>
        <v>0</v>
      </c>
      <c r="AM928" s="69">
        <f>if(AJ928="Hyperdisk Balanced",Assumptions!$B$12,0)</f>
        <v>0</v>
      </c>
      <c r="AN928" s="70">
        <f>if(AK928=0,0,if(AJ928="Hyperdisk Balanced",vlookup(AK928&amp;" provisioned space",'SKU Pricing'!A:B,Assumptions!$B$2,0)*Z928+vlookup(AK928&amp;" provisioned IOPS",'SKU Pricing'!A:B,Assumptions!$B$2,0)*AL928*730+vlookup(AK928&amp;" provisioned throughput",'SKU Pricing'!A:B,Assumptions!$B$2,0)*AM928*730,vlookup(AK928,'SKU Pricing'!A:B,Assumptions!$B$2,0)*Z928))</f>
        <v>0</v>
      </c>
      <c r="AO928" s="70">
        <f t="shared" si="15"/>
        <v>0</v>
      </c>
      <c r="AP928" s="71">
        <f t="shared" si="16"/>
        <v>0</v>
      </c>
      <c r="AQ928" s="70">
        <f>ifna(vlookup(AP928,'SKU Pricing'!A:B,Assumptions!$B$2,0)*AE928,0)</f>
        <v>0</v>
      </c>
      <c r="AR928" s="72">
        <v>0.0</v>
      </c>
    </row>
    <row r="929">
      <c r="A929" s="61" t="s">
        <v>1070</v>
      </c>
      <c r="B929" s="62" t="str">
        <f>ifna(if(vlookup(A929,vOS!A:B,2,0)="","Unknown",vlookup(A929,vOS!A:B,2,0)),"Unknown")</f>
        <v>Ubuntu Linux (64-bit)</v>
      </c>
      <c r="C929" s="62">
        <f>vlookup(B929,'OS Study'!A:D,2,0)</f>
        <v>0</v>
      </c>
      <c r="D929" s="62" t="str">
        <f>vlookup(B929,'OS Study'!A:D,3,0)</f>
        <v>Linux</v>
      </c>
      <c r="E929" s="62" t="str">
        <f>vlookup(B929,'OS Study'!A:D,4,0)</f>
        <v>Ubuntu</v>
      </c>
      <c r="F929" s="63" t="str">
        <f>vlookup(B929,'OS Study'!A:E,5,0)</f>
        <v/>
      </c>
      <c r="G929" s="62">
        <f>IF(vlookup(A929,'RVtools V2.1'!A:J,4,0)="non",0,1)</f>
        <v>1</v>
      </c>
      <c r="H929" s="62">
        <f>if(vlookup(A929,'RVtools V2.1'!A:K,11,0)="kube",1,0)</f>
        <v>0</v>
      </c>
      <c r="I929" s="62">
        <f t="shared" si="5"/>
        <v>0</v>
      </c>
      <c r="J929" s="62">
        <f>ifna(vlookup(A929,'Infra Study'!A:Q,17,0),0)</f>
        <v>0</v>
      </c>
      <c r="K929" s="64">
        <f>IFERROR(__xludf.DUMMYFUNCTION("N(REGEXMATCH(VLOOKUP(A929, 'RVtools V2.1'!A:H, 8, 0), ""^Serveur de fichiers""))"),0.0)</f>
        <v>0</v>
      </c>
      <c r="L929" s="64">
        <f t="shared" si="6"/>
        <v>0</v>
      </c>
      <c r="M929" s="67" t="str">
        <f>ifna(vlookup(A929,'RVtools V2.1'!A:I,8,0),"N/A")</f>
        <v>LimeSurvey</v>
      </c>
      <c r="N929" s="64">
        <f>IFERROR(__xludf.DUMMYFUNCTION("IF(REGEXMATCH(M929, ""(?i)"" &amp; JOIN(""|"", SPLIT(""kalisil"", "" ""))), 1, 0)"),0.0)</f>
        <v>0</v>
      </c>
      <c r="O929" s="64" t="str">
        <f>vlookup(A929,'RVtools V2.1'!A:H,7,0)</f>
        <v>T2</v>
      </c>
      <c r="P929" s="64">
        <f>if(vlookup(A929,'RVtools V2.1'!A:H,5,0)="oui",1,0)</f>
        <v>0</v>
      </c>
      <c r="Q929" s="64">
        <f>ifna(vlookup(A929,vCPU!A:B,2,0),"Unknown")</f>
        <v>2</v>
      </c>
      <c r="R929" s="66">
        <f>ifna(vlookup(A929,vMemory!A:C,3,0),"Unknown")</f>
        <v>4</v>
      </c>
      <c r="S929" s="66">
        <f>ifna(vlookup(A929,vDisk!A:C,3,0),"Unknown")</f>
        <v>224</v>
      </c>
      <c r="T929" s="67" t="str">
        <f t="array" ref="T929">IFS(
   L929=1, "No Lift &amp; Shift",
   J929=1, XLOOKUP(A929, 'Infra Study'!A:A, 'Infra Study'!P:P),
   I929=1, "No Lift &amp; Shift",
   H929=1, "GKE",
   K929=1, "GCNV",
   G929=1, "Lift &amp; Shift Prod",
   TRUE, "Lift &amp; Shift Noprod"
)</f>
        <v>Lift &amp; Shift Prod</v>
      </c>
      <c r="U929" s="67">
        <f t="shared" si="7"/>
        <v>1</v>
      </c>
      <c r="V929" s="68" t="str">
        <f>if(T929="Lift &amp; Shift Noprod",if( Y929=0,Assumptions!$B$5, Assumptions!$B$4),if(T929="Lift &amp; Shift Prod",if(AND(N929=1,O929="T1"),Assumptions!$B$6,Assumptions!$B$4),0))</f>
        <v>N2D</v>
      </c>
      <c r="W929" s="69">
        <f>if(V929&lt;&gt;0,if(Q929="Unknown", Assumptions!$B$42,If(Q929&gt;1,Q929,2)),0)</f>
        <v>2</v>
      </c>
      <c r="X929" s="69">
        <f>if(V929&lt;&gt;0,if(R929="Unknown", Assumptions!$B$43,R929),0)</f>
        <v>4</v>
      </c>
      <c r="Y929" s="68">
        <f t="shared" si="8"/>
        <v>0</v>
      </c>
      <c r="Z929" s="68">
        <f>if(V929&lt;&gt;0,if(  S929="Unknown", Assumptions!$B$44,S929),0)</f>
        <v>224</v>
      </c>
      <c r="AA929" s="68" t="str">
        <f>if(V929 ="N2",ifna(vlookup(W929&amp;"-"&amp;X929,'Ref. VM'!A:B,2,0),"Custom"),if(V929 ="E2" , ifna(vlookup(W929&amp;"-"&amp;X929,'Ref. VM'!D:E,2,0),"Custom"),if(V929="N2D",ifna(vlookup(W929&amp;"-"&amp;X929,'Ref. VM'!G:H,2,0),"Custom"),if(V929="N4",ifna(vlookup(W929&amp;"-"&amp;X929,'Ref. VM'!J:K,2,0),"Custom"),0))))</f>
        <v>Custom</v>
      </c>
      <c r="AB929" s="67" t="str">
        <f t="shared" si="9"/>
        <v>N2D-Custom vCPUs-CUD 3y</v>
      </c>
      <c r="AC929" s="67" t="str">
        <f t="shared" si="10"/>
        <v>N2D-Custom RAM-CUD 3y</v>
      </c>
      <c r="AD929" s="67">
        <f t="shared" si="11"/>
        <v>0</v>
      </c>
      <c r="AE929" s="69">
        <f>if(T929="Lift &amp; Shift Prod",730,if(T929="Lift &amp; Shift Noprod",Assumptions!$B$3,0))</f>
        <v>730</v>
      </c>
      <c r="AF929" s="70">
        <f>if( U929=0,0,if(Y929=0, ((vlookup(AB929,'SKU Pricing'!A:B,Assumptions!$B$2,0)*W929)+(vlookup(AC929,'SKU Pricing'!A:B,Assumptions!$B$2,0)*X929))*AE929,((vlookup(AB929,'SKU Pricing'!A:B,Assumptions!$B$2,0)*W929)+(vlookup(AC929,'SKU Pricing'!A:B,Assumptions!$B$2,0)*(W929*8))+(vlookup(AD929,'SKU Pricing'!A:B,Assumptions!$B$2,0)*(X929-(W929*8))))*AE929))</f>
        <v>27.90832632</v>
      </c>
      <c r="AG929" s="67">
        <f t="shared" si="12"/>
        <v>0</v>
      </c>
      <c r="AH929" s="70">
        <f>ifna(vlookup(AG929,'SKU Pricing'!A:B,Assumptions!$B$2,0)*W929*AE929,0)</f>
        <v>0</v>
      </c>
      <c r="AI929" s="62" t="str">
        <f t="shared" si="13"/>
        <v/>
      </c>
      <c r="AJ929" s="62" t="str">
        <f>if(V929&lt;&gt;0, if(T929="Lift &amp; Shift Noprod",Assumptions!$B$9,if(V929=Assumptions!$B$6,Assumptions!$B$10,if(P929=1,Assumptions!$B$8,Assumptions!$B$7))),"")</f>
        <v>Balanced</v>
      </c>
      <c r="AK929" s="69" t="str">
        <f t="shared" si="14"/>
        <v>Balanced</v>
      </c>
      <c r="AL929" s="69">
        <f>if(AJ929="Hyperdisk Balanced",Assumptions!$B$11,0)</f>
        <v>0</v>
      </c>
      <c r="AM929" s="69">
        <f>if(AJ929="Hyperdisk Balanced",Assumptions!$B$12,0)</f>
        <v>0</v>
      </c>
      <c r="AN929" s="70">
        <f>if(AK929=0,0,if(AJ929="Hyperdisk Balanced",vlookup(AK929&amp;" provisioned space",'SKU Pricing'!A:B,Assumptions!$B$2,0)*Z929+vlookup(AK929&amp;" provisioned IOPS",'SKU Pricing'!A:B,Assumptions!$B$2,0)*AL929*730+vlookup(AK929&amp;" provisioned throughput",'SKU Pricing'!A:B,Assumptions!$B$2,0)*AM929*730,vlookup(AK929,'SKU Pricing'!A:B,Assumptions!$B$2,0)*Z929))</f>
        <v>25.984</v>
      </c>
      <c r="AO929" s="70">
        <f t="shared" si="15"/>
        <v>53.89232632</v>
      </c>
      <c r="AP929" s="71" t="str">
        <f t="shared" si="16"/>
        <v>VM Manager</v>
      </c>
      <c r="AQ929" s="70">
        <f>ifna(vlookup(AP929,'SKU Pricing'!A:B,Assumptions!$B$2,0)*AE929,0)</f>
        <v>2.19</v>
      </c>
      <c r="AR929" s="72">
        <v>0.0</v>
      </c>
    </row>
    <row r="930">
      <c r="A930" s="61" t="s">
        <v>1071</v>
      </c>
      <c r="B930" s="62" t="str">
        <f>ifna(if(vlookup(A930,vOS!A:B,2,0)="","Unknown",vlookup(A930,vOS!A:B,2,0)),"Unknown")</f>
        <v>Debian GNU/Linux 10 (64-bit)</v>
      </c>
      <c r="C930" s="62">
        <f>vlookup(B930,'OS Study'!A:D,2,0)</f>
        <v>0</v>
      </c>
      <c r="D930" s="62" t="str">
        <f>vlookup(B930,'OS Study'!A:D,3,0)</f>
        <v>Linux</v>
      </c>
      <c r="E930" s="62" t="str">
        <f>vlookup(B930,'OS Study'!A:D,4,0)</f>
        <v>Debian</v>
      </c>
      <c r="F930" s="63" t="str">
        <f>vlookup(B930,'OS Study'!A:E,5,0)</f>
        <v>10</v>
      </c>
      <c r="G930" s="62">
        <f>IF(vlookup(A930,'RVtools V2.1'!A:J,4,0)="non",0,1)</f>
        <v>1</v>
      </c>
      <c r="H930" s="62">
        <f>if(vlookup(A930,'RVtools V2.1'!A:K,11,0)="kube",1,0)</f>
        <v>0</v>
      </c>
      <c r="I930" s="62">
        <f t="shared" si="5"/>
        <v>0</v>
      </c>
      <c r="J930" s="62">
        <f>ifna(vlookup(A930,'Infra Study'!A:Q,17,0),0)</f>
        <v>0</v>
      </c>
      <c r="K930" s="64">
        <f>IFERROR(__xludf.DUMMYFUNCTION("N(REGEXMATCH(VLOOKUP(A930, 'RVtools V2.1'!A:H, 8, 0), ""^Serveur de fichiers""))"),0.0)</f>
        <v>0</v>
      </c>
      <c r="L930" s="64">
        <f t="shared" si="6"/>
        <v>0</v>
      </c>
      <c r="M930" s="67" t="str">
        <f>ifna(vlookup(A930,'RVtools V2.1'!A:I,8,0),"N/A")</f>
        <v>LimeSurvey</v>
      </c>
      <c r="N930" s="64">
        <f>IFERROR(__xludf.DUMMYFUNCTION("IF(REGEXMATCH(M930, ""(?i)"" &amp; JOIN(""|"", SPLIT(""kalisil"", "" ""))), 1, 0)"),0.0)</f>
        <v>0</v>
      </c>
      <c r="O930" s="64" t="str">
        <f>vlookup(A930,'RVtools V2.1'!A:H,7,0)</f>
        <v>T2</v>
      </c>
      <c r="P930" s="64">
        <f>if(vlookup(A930,'RVtools V2.1'!A:H,5,0)="oui",1,0)</f>
        <v>0</v>
      </c>
      <c r="Q930" s="64">
        <f>ifna(vlookup(A930,vCPU!A:B,2,0),"Unknown")</f>
        <v>2</v>
      </c>
      <c r="R930" s="66">
        <f>ifna(vlookup(A930,vMemory!A:C,3,0),"Unknown")</f>
        <v>4</v>
      </c>
      <c r="S930" s="66">
        <f>ifna(vlookup(A930,vDisk!A:C,3,0),"Unknown")</f>
        <v>135</v>
      </c>
      <c r="T930" s="67" t="str">
        <f t="array" ref="T930">IFS(
   L930=1, "No Lift &amp; Shift",
   J930=1, XLOOKUP(A930, 'Infra Study'!A:A, 'Infra Study'!P:P),
   I930=1, "No Lift &amp; Shift",
   H930=1, "GKE",
   K930=1, "GCNV",
   G930=1, "Lift &amp; Shift Prod",
   TRUE, "Lift &amp; Shift Noprod"
)</f>
        <v>Lift &amp; Shift Prod</v>
      </c>
      <c r="U930" s="67">
        <f t="shared" si="7"/>
        <v>1</v>
      </c>
      <c r="V930" s="68" t="str">
        <f>if(T930="Lift &amp; Shift Noprod",if( Y930=0,Assumptions!$B$5, Assumptions!$B$4),if(T930="Lift &amp; Shift Prod",if(AND(N930=1,O930="T1"),Assumptions!$B$6,Assumptions!$B$4),0))</f>
        <v>N2D</v>
      </c>
      <c r="W930" s="69">
        <f>if(V930&lt;&gt;0,if(Q930="Unknown", Assumptions!$B$42,If(Q930&gt;1,Q930,2)),0)</f>
        <v>2</v>
      </c>
      <c r="X930" s="69">
        <f>if(V930&lt;&gt;0,if(R930="Unknown", Assumptions!$B$43,R930),0)</f>
        <v>4</v>
      </c>
      <c r="Y930" s="68">
        <f t="shared" si="8"/>
        <v>0</v>
      </c>
      <c r="Z930" s="68">
        <f>if(V930&lt;&gt;0,if(  S930="Unknown", Assumptions!$B$44,S930),0)</f>
        <v>135</v>
      </c>
      <c r="AA930" s="68" t="str">
        <f>if(V930 ="N2",ifna(vlookup(W930&amp;"-"&amp;X930,'Ref. VM'!A:B,2,0),"Custom"),if(V930 ="E2" , ifna(vlookup(W930&amp;"-"&amp;X930,'Ref. VM'!D:E,2,0),"Custom"),if(V930="N2D",ifna(vlookup(W930&amp;"-"&amp;X930,'Ref. VM'!G:H,2,0),"Custom"),if(V930="N4",ifna(vlookup(W930&amp;"-"&amp;X930,'Ref. VM'!J:K,2,0),"Custom"),0))))</f>
        <v>Custom</v>
      </c>
      <c r="AB930" s="67" t="str">
        <f t="shared" si="9"/>
        <v>N2D-Custom vCPUs-CUD 3y</v>
      </c>
      <c r="AC930" s="67" t="str">
        <f t="shared" si="10"/>
        <v>N2D-Custom RAM-CUD 3y</v>
      </c>
      <c r="AD930" s="67">
        <f t="shared" si="11"/>
        <v>0</v>
      </c>
      <c r="AE930" s="69">
        <f>if(T930="Lift &amp; Shift Prod",730,if(T930="Lift &amp; Shift Noprod",Assumptions!$B$3,0))</f>
        <v>730</v>
      </c>
      <c r="AF930" s="70">
        <f>if( U930=0,0,if(Y930=0, ((vlookup(AB930,'SKU Pricing'!A:B,Assumptions!$B$2,0)*W930)+(vlookup(AC930,'SKU Pricing'!A:B,Assumptions!$B$2,0)*X930))*AE930,((vlookup(AB930,'SKU Pricing'!A:B,Assumptions!$B$2,0)*W930)+(vlookup(AC930,'SKU Pricing'!A:B,Assumptions!$B$2,0)*(W930*8))+(vlookup(AD930,'SKU Pricing'!A:B,Assumptions!$B$2,0)*(X930-(W930*8))))*AE930))</f>
        <v>27.90832632</v>
      </c>
      <c r="AG930" s="67">
        <f t="shared" si="12"/>
        <v>0</v>
      </c>
      <c r="AH930" s="70">
        <f>ifna(vlookup(AG930,'SKU Pricing'!A:B,Assumptions!$B$2,0)*W930*AE930,0)</f>
        <v>0</v>
      </c>
      <c r="AI930" s="62" t="str">
        <f t="shared" si="13"/>
        <v/>
      </c>
      <c r="AJ930" s="62" t="str">
        <f>if(V930&lt;&gt;0, if(T930="Lift &amp; Shift Noprod",Assumptions!$B$9,if(V930=Assumptions!$B$6,Assumptions!$B$10,if(P930=1,Assumptions!$B$8,Assumptions!$B$7))),"")</f>
        <v>Balanced</v>
      </c>
      <c r="AK930" s="69" t="str">
        <f t="shared" si="14"/>
        <v>Balanced</v>
      </c>
      <c r="AL930" s="69">
        <f>if(AJ930="Hyperdisk Balanced",Assumptions!$B$11,0)</f>
        <v>0</v>
      </c>
      <c r="AM930" s="69">
        <f>if(AJ930="Hyperdisk Balanced",Assumptions!$B$12,0)</f>
        <v>0</v>
      </c>
      <c r="AN930" s="70">
        <f>if(AK930=0,0,if(AJ930="Hyperdisk Balanced",vlookup(AK930&amp;" provisioned space",'SKU Pricing'!A:B,Assumptions!$B$2,0)*Z930+vlookup(AK930&amp;" provisioned IOPS",'SKU Pricing'!A:B,Assumptions!$B$2,0)*AL930*730+vlookup(AK930&amp;" provisioned throughput",'SKU Pricing'!A:B,Assumptions!$B$2,0)*AM930*730,vlookup(AK930,'SKU Pricing'!A:B,Assumptions!$B$2,0)*Z930))</f>
        <v>15.66</v>
      </c>
      <c r="AO930" s="70">
        <f t="shared" si="15"/>
        <v>43.56832632</v>
      </c>
      <c r="AP930" s="71" t="str">
        <f t="shared" si="16"/>
        <v>VM Manager</v>
      </c>
      <c r="AQ930" s="70">
        <f>ifna(vlookup(AP930,'SKU Pricing'!A:B,Assumptions!$B$2,0)*AE930,0)</f>
        <v>2.19</v>
      </c>
      <c r="AR930" s="72">
        <v>0.0</v>
      </c>
    </row>
    <row r="931">
      <c r="A931" s="61" t="s">
        <v>1072</v>
      </c>
      <c r="B931" s="62" t="str">
        <f>ifna(if(vlookup(A931,vOS!A:B,2,0)="","Unknown",vlookup(A931,vOS!A:B,2,0)),"Unknown")</f>
        <v>Debian GNU/Linux 11 (64-bit)</v>
      </c>
      <c r="C931" s="62">
        <f>vlookup(B931,'OS Study'!A:D,2,0)</f>
        <v>0</v>
      </c>
      <c r="D931" s="62" t="str">
        <f>vlookup(B931,'OS Study'!A:D,3,0)</f>
        <v>Linux</v>
      </c>
      <c r="E931" s="62" t="str">
        <f>vlookup(B931,'OS Study'!A:D,4,0)</f>
        <v>Debian</v>
      </c>
      <c r="F931" s="63" t="str">
        <f>vlookup(B931,'OS Study'!A:E,5,0)</f>
        <v>11</v>
      </c>
      <c r="G931" s="62">
        <f>IF(vlookup(A931,'RVtools V2.1'!A:J,4,0)="non",0,1)</f>
        <v>1</v>
      </c>
      <c r="H931" s="62">
        <f>if(vlookup(A931,'RVtools V2.1'!A:K,11,0)="kube",1,0)</f>
        <v>0</v>
      </c>
      <c r="I931" s="62">
        <f t="shared" si="5"/>
        <v>0</v>
      </c>
      <c r="J931" s="62">
        <f>ifna(vlookup(A931,'Infra Study'!A:Q,17,0),0)</f>
        <v>0</v>
      </c>
      <c r="K931" s="64">
        <f>IFERROR(__xludf.DUMMYFUNCTION("N(REGEXMATCH(VLOOKUP(A931, 'RVtools V2.1'!A:H, 8, 0), ""^Serveur de fichiers""))"),0.0)</f>
        <v>0</v>
      </c>
      <c r="L931" s="64">
        <f t="shared" si="6"/>
        <v>0</v>
      </c>
      <c r="M931" s="67" t="str">
        <f>ifna(vlookup(A931,'RVtools V2.1'!A:I,8,0),"N/A")</f>
        <v>LimeSurvey</v>
      </c>
      <c r="N931" s="64">
        <f>IFERROR(__xludf.DUMMYFUNCTION("IF(REGEXMATCH(M931, ""(?i)"" &amp; JOIN(""|"", SPLIT(""kalisil"", "" ""))), 1, 0)"),0.0)</f>
        <v>0</v>
      </c>
      <c r="O931" s="64" t="str">
        <f>vlookup(A931,'RVtools V2.1'!A:H,7,0)</f>
        <v>T2</v>
      </c>
      <c r="P931" s="64">
        <f>if(vlookup(A931,'RVtools V2.1'!A:H,5,0)="oui",1,0)</f>
        <v>0</v>
      </c>
      <c r="Q931" s="64">
        <f>ifna(vlookup(A931,vCPU!A:B,2,0),"Unknown")</f>
        <v>2</v>
      </c>
      <c r="R931" s="66">
        <f>ifna(vlookup(A931,vMemory!A:C,3,0),"Unknown")</f>
        <v>4</v>
      </c>
      <c r="S931" s="66">
        <f>ifna(vlookup(A931,vDisk!A:C,3,0),"Unknown")</f>
        <v>10</v>
      </c>
      <c r="T931" s="67" t="str">
        <f t="array" ref="T931">IFS(
   L931=1, "No Lift &amp; Shift",
   J931=1, XLOOKUP(A931, 'Infra Study'!A:A, 'Infra Study'!P:P),
   I931=1, "No Lift &amp; Shift",
   H931=1, "GKE",
   K931=1, "GCNV",
   G931=1, "Lift &amp; Shift Prod",
   TRUE, "Lift &amp; Shift Noprod"
)</f>
        <v>Lift &amp; Shift Prod</v>
      </c>
      <c r="U931" s="67">
        <f t="shared" si="7"/>
        <v>1</v>
      </c>
      <c r="V931" s="68" t="str">
        <f>if(T931="Lift &amp; Shift Noprod",if( Y931=0,Assumptions!$B$5, Assumptions!$B$4),if(T931="Lift &amp; Shift Prod",if(AND(N931=1,O931="T1"),Assumptions!$B$6,Assumptions!$B$4),0))</f>
        <v>N2D</v>
      </c>
      <c r="W931" s="69">
        <f>if(V931&lt;&gt;0,if(Q931="Unknown", Assumptions!$B$42,If(Q931&gt;1,Q931,2)),0)</f>
        <v>2</v>
      </c>
      <c r="X931" s="69">
        <f>if(V931&lt;&gt;0,if(R931="Unknown", Assumptions!$B$43,R931),0)</f>
        <v>4</v>
      </c>
      <c r="Y931" s="68">
        <f t="shared" si="8"/>
        <v>0</v>
      </c>
      <c r="Z931" s="68">
        <f>if(V931&lt;&gt;0,if(  S931="Unknown", Assumptions!$B$44,S931),0)</f>
        <v>10</v>
      </c>
      <c r="AA931" s="68" t="str">
        <f>if(V931 ="N2",ifna(vlookup(W931&amp;"-"&amp;X931,'Ref. VM'!A:B,2,0),"Custom"),if(V931 ="E2" , ifna(vlookup(W931&amp;"-"&amp;X931,'Ref. VM'!D:E,2,0),"Custom"),if(V931="N2D",ifna(vlookup(W931&amp;"-"&amp;X931,'Ref. VM'!G:H,2,0),"Custom"),if(V931="N4",ifna(vlookup(W931&amp;"-"&amp;X931,'Ref. VM'!J:K,2,0),"Custom"),0))))</f>
        <v>Custom</v>
      </c>
      <c r="AB931" s="67" t="str">
        <f t="shared" si="9"/>
        <v>N2D-Custom vCPUs-CUD 3y</v>
      </c>
      <c r="AC931" s="67" t="str">
        <f t="shared" si="10"/>
        <v>N2D-Custom RAM-CUD 3y</v>
      </c>
      <c r="AD931" s="67">
        <f t="shared" si="11"/>
        <v>0</v>
      </c>
      <c r="AE931" s="69">
        <f>if(T931="Lift &amp; Shift Prod",730,if(T931="Lift &amp; Shift Noprod",Assumptions!$B$3,0))</f>
        <v>730</v>
      </c>
      <c r="AF931" s="70">
        <f>if( U931=0,0,if(Y931=0, ((vlookup(AB931,'SKU Pricing'!A:B,Assumptions!$B$2,0)*W931)+(vlookup(AC931,'SKU Pricing'!A:B,Assumptions!$B$2,0)*X931))*AE931,((vlookup(AB931,'SKU Pricing'!A:B,Assumptions!$B$2,0)*W931)+(vlookup(AC931,'SKU Pricing'!A:B,Assumptions!$B$2,0)*(W931*8))+(vlookup(AD931,'SKU Pricing'!A:B,Assumptions!$B$2,0)*(X931-(W931*8))))*AE931))</f>
        <v>27.90832632</v>
      </c>
      <c r="AG931" s="67">
        <f t="shared" si="12"/>
        <v>0</v>
      </c>
      <c r="AH931" s="70">
        <f>ifna(vlookup(AG931,'SKU Pricing'!A:B,Assumptions!$B$2,0)*W931*AE931,0)</f>
        <v>0</v>
      </c>
      <c r="AI931" s="62" t="str">
        <f t="shared" si="13"/>
        <v/>
      </c>
      <c r="AJ931" s="62" t="str">
        <f>if(V931&lt;&gt;0, if(T931="Lift &amp; Shift Noprod",Assumptions!$B$9,if(V931=Assumptions!$B$6,Assumptions!$B$10,if(P931=1,Assumptions!$B$8,Assumptions!$B$7))),"")</f>
        <v>Balanced</v>
      </c>
      <c r="AK931" s="69" t="str">
        <f t="shared" si="14"/>
        <v>Balanced</v>
      </c>
      <c r="AL931" s="69">
        <f>if(AJ931="Hyperdisk Balanced",Assumptions!$B$11,0)</f>
        <v>0</v>
      </c>
      <c r="AM931" s="69">
        <f>if(AJ931="Hyperdisk Balanced",Assumptions!$B$12,0)</f>
        <v>0</v>
      </c>
      <c r="AN931" s="70">
        <f>if(AK931=0,0,if(AJ931="Hyperdisk Balanced",vlookup(AK931&amp;" provisioned space",'SKU Pricing'!A:B,Assumptions!$B$2,0)*Z931+vlookup(AK931&amp;" provisioned IOPS",'SKU Pricing'!A:B,Assumptions!$B$2,0)*AL931*730+vlookup(AK931&amp;" provisioned throughput",'SKU Pricing'!A:B,Assumptions!$B$2,0)*AM931*730,vlookup(AK931,'SKU Pricing'!A:B,Assumptions!$B$2,0)*Z931))</f>
        <v>1.16</v>
      </c>
      <c r="AO931" s="70">
        <f t="shared" si="15"/>
        <v>29.06832632</v>
      </c>
      <c r="AP931" s="71" t="str">
        <f t="shared" si="16"/>
        <v>VM Manager</v>
      </c>
      <c r="AQ931" s="70">
        <f>ifna(vlookup(AP931,'SKU Pricing'!A:B,Assumptions!$B$2,0)*AE931,0)</f>
        <v>2.19</v>
      </c>
      <c r="AR931" s="72">
        <v>0.0</v>
      </c>
    </row>
    <row r="932">
      <c r="A932" s="61" t="s">
        <v>1073</v>
      </c>
      <c r="B932" s="62" t="str">
        <f>ifna(if(vlookup(A932,vOS!A:B,2,0)="","Unknown",vlookup(A932,vOS!A:B,2,0)),"Unknown")</f>
        <v>Debian GNU/Linux 11 (64-bit)</v>
      </c>
      <c r="C932" s="62">
        <f>vlookup(B932,'OS Study'!A:D,2,0)</f>
        <v>0</v>
      </c>
      <c r="D932" s="62" t="str">
        <f>vlookup(B932,'OS Study'!A:D,3,0)</f>
        <v>Linux</v>
      </c>
      <c r="E932" s="62" t="str">
        <f>vlookup(B932,'OS Study'!A:D,4,0)</f>
        <v>Debian</v>
      </c>
      <c r="F932" s="63" t="str">
        <f>vlookup(B932,'OS Study'!A:E,5,0)</f>
        <v>11</v>
      </c>
      <c r="G932" s="62">
        <f>IF(vlookup(A932,'RVtools V2.1'!A:J,4,0)="non",0,1)</f>
        <v>1</v>
      </c>
      <c r="H932" s="62">
        <f>if(vlookup(A932,'RVtools V2.1'!A:K,11,0)="kube",1,0)</f>
        <v>0</v>
      </c>
      <c r="I932" s="62">
        <f t="shared" si="5"/>
        <v>0</v>
      </c>
      <c r="J932" s="62">
        <f>ifna(vlookup(A932,'Infra Study'!A:Q,17,0),0)</f>
        <v>0</v>
      </c>
      <c r="K932" s="64">
        <f>IFERROR(__xludf.DUMMYFUNCTION("N(REGEXMATCH(VLOOKUP(A932, 'RVtools V2.1'!A:H, 8, 0), ""^Serveur de fichiers""))"),0.0)</f>
        <v>0</v>
      </c>
      <c r="L932" s="64">
        <f t="shared" si="6"/>
        <v>0</v>
      </c>
      <c r="M932" s="67" t="str">
        <f>ifna(vlookup(A932,'RVtools V2.1'!A:I,8,0),"N/A")</f>
        <v>LimeSurvey</v>
      </c>
      <c r="N932" s="64">
        <f>IFERROR(__xludf.DUMMYFUNCTION("IF(REGEXMATCH(M932, ""(?i)"" &amp; JOIN(""|"", SPLIT(""kalisil"", "" ""))), 1, 0)"),0.0)</f>
        <v>0</v>
      </c>
      <c r="O932" s="64" t="str">
        <f>vlookup(A932,'RVtools V2.1'!A:H,7,0)</f>
        <v>T2</v>
      </c>
      <c r="P932" s="64">
        <f>if(vlookup(A932,'RVtools V2.1'!A:H,5,0)="oui",1,0)</f>
        <v>0</v>
      </c>
      <c r="Q932" s="64">
        <f>ifna(vlookup(A932,vCPU!A:B,2,0),"Unknown")</f>
        <v>2</v>
      </c>
      <c r="R932" s="66">
        <f>ifna(vlookup(A932,vMemory!A:C,3,0),"Unknown")</f>
        <v>4</v>
      </c>
      <c r="S932" s="66">
        <f>ifna(vlookup(A932,vDisk!A:C,3,0),"Unknown")</f>
        <v>13</v>
      </c>
      <c r="T932" s="67" t="str">
        <f t="array" ref="T932">IFS(
   L932=1, "No Lift &amp; Shift",
   J932=1, XLOOKUP(A932, 'Infra Study'!A:A, 'Infra Study'!P:P),
   I932=1, "No Lift &amp; Shift",
   H932=1, "GKE",
   K932=1, "GCNV",
   G932=1, "Lift &amp; Shift Prod",
   TRUE, "Lift &amp; Shift Noprod"
)</f>
        <v>Lift &amp; Shift Prod</v>
      </c>
      <c r="U932" s="67">
        <f t="shared" si="7"/>
        <v>1</v>
      </c>
      <c r="V932" s="68" t="str">
        <f>if(T932="Lift &amp; Shift Noprod",if( Y932=0,Assumptions!$B$5, Assumptions!$B$4),if(T932="Lift &amp; Shift Prod",if(AND(N932=1,O932="T1"),Assumptions!$B$6,Assumptions!$B$4),0))</f>
        <v>N2D</v>
      </c>
      <c r="W932" s="69">
        <f>if(V932&lt;&gt;0,if(Q932="Unknown", Assumptions!$B$42,If(Q932&gt;1,Q932,2)),0)</f>
        <v>2</v>
      </c>
      <c r="X932" s="69">
        <f>if(V932&lt;&gt;0,if(R932="Unknown", Assumptions!$B$43,R932),0)</f>
        <v>4</v>
      </c>
      <c r="Y932" s="68">
        <f t="shared" si="8"/>
        <v>0</v>
      </c>
      <c r="Z932" s="68">
        <f>if(V932&lt;&gt;0,if(  S932="Unknown", Assumptions!$B$44,S932),0)</f>
        <v>13</v>
      </c>
      <c r="AA932" s="68" t="str">
        <f>if(V932 ="N2",ifna(vlookup(W932&amp;"-"&amp;X932,'Ref. VM'!A:B,2,0),"Custom"),if(V932 ="E2" , ifna(vlookup(W932&amp;"-"&amp;X932,'Ref. VM'!D:E,2,0),"Custom"),if(V932="N2D",ifna(vlookup(W932&amp;"-"&amp;X932,'Ref. VM'!G:H,2,0),"Custom"),if(V932="N4",ifna(vlookup(W932&amp;"-"&amp;X932,'Ref. VM'!J:K,2,0),"Custom"),0))))</f>
        <v>Custom</v>
      </c>
      <c r="AB932" s="67" t="str">
        <f t="shared" si="9"/>
        <v>N2D-Custom vCPUs-CUD 3y</v>
      </c>
      <c r="AC932" s="67" t="str">
        <f t="shared" si="10"/>
        <v>N2D-Custom RAM-CUD 3y</v>
      </c>
      <c r="AD932" s="67">
        <f t="shared" si="11"/>
        <v>0</v>
      </c>
      <c r="AE932" s="69">
        <f>if(T932="Lift &amp; Shift Prod",730,if(T932="Lift &amp; Shift Noprod",Assumptions!$B$3,0))</f>
        <v>730</v>
      </c>
      <c r="AF932" s="70">
        <f>if( U932=0,0,if(Y932=0, ((vlookup(AB932,'SKU Pricing'!A:B,Assumptions!$B$2,0)*W932)+(vlookup(AC932,'SKU Pricing'!A:B,Assumptions!$B$2,0)*X932))*AE932,((vlookup(AB932,'SKU Pricing'!A:B,Assumptions!$B$2,0)*W932)+(vlookup(AC932,'SKU Pricing'!A:B,Assumptions!$B$2,0)*(W932*8))+(vlookup(AD932,'SKU Pricing'!A:B,Assumptions!$B$2,0)*(X932-(W932*8))))*AE932))</f>
        <v>27.90832632</v>
      </c>
      <c r="AG932" s="67">
        <f t="shared" si="12"/>
        <v>0</v>
      </c>
      <c r="AH932" s="70">
        <f>ifna(vlookup(AG932,'SKU Pricing'!A:B,Assumptions!$B$2,0)*W932*AE932,0)</f>
        <v>0</v>
      </c>
      <c r="AI932" s="62" t="str">
        <f t="shared" si="13"/>
        <v/>
      </c>
      <c r="AJ932" s="62" t="str">
        <f>if(V932&lt;&gt;0, if(T932="Lift &amp; Shift Noprod",Assumptions!$B$9,if(V932=Assumptions!$B$6,Assumptions!$B$10,if(P932=1,Assumptions!$B$8,Assumptions!$B$7))),"")</f>
        <v>Balanced</v>
      </c>
      <c r="AK932" s="69" t="str">
        <f t="shared" si="14"/>
        <v>Balanced</v>
      </c>
      <c r="AL932" s="69">
        <f>if(AJ932="Hyperdisk Balanced",Assumptions!$B$11,0)</f>
        <v>0</v>
      </c>
      <c r="AM932" s="69">
        <f>if(AJ932="Hyperdisk Balanced",Assumptions!$B$12,0)</f>
        <v>0</v>
      </c>
      <c r="AN932" s="70">
        <f>if(AK932=0,0,if(AJ932="Hyperdisk Balanced",vlookup(AK932&amp;" provisioned space",'SKU Pricing'!A:B,Assumptions!$B$2,0)*Z932+vlookup(AK932&amp;" provisioned IOPS",'SKU Pricing'!A:B,Assumptions!$B$2,0)*AL932*730+vlookup(AK932&amp;" provisioned throughput",'SKU Pricing'!A:B,Assumptions!$B$2,0)*AM932*730,vlookup(AK932,'SKU Pricing'!A:B,Assumptions!$B$2,0)*Z932))</f>
        <v>1.508</v>
      </c>
      <c r="AO932" s="70">
        <f t="shared" si="15"/>
        <v>29.41632632</v>
      </c>
      <c r="AP932" s="71" t="str">
        <f t="shared" si="16"/>
        <v>VM Manager</v>
      </c>
      <c r="AQ932" s="70">
        <f>ifna(vlookup(AP932,'SKU Pricing'!A:B,Assumptions!$B$2,0)*AE932,0)</f>
        <v>2.19</v>
      </c>
      <c r="AR932" s="72">
        <v>0.0</v>
      </c>
    </row>
    <row r="933">
      <c r="A933" s="61" t="s">
        <v>1074</v>
      </c>
      <c r="B933" s="62" t="str">
        <f>ifna(if(vlookup(A933,vOS!A:B,2,0)="","Unknown",vlookup(A933,vOS!A:B,2,0)),"Unknown")</f>
        <v>CentOS 7 (64-bit)</v>
      </c>
      <c r="C933" s="62">
        <f>vlookup(B933,'OS Study'!A:D,2,0)</f>
        <v>0</v>
      </c>
      <c r="D933" s="62" t="str">
        <f>vlookup(B933,'OS Study'!A:D,3,0)</f>
        <v>Linux</v>
      </c>
      <c r="E933" s="62" t="str">
        <f>vlookup(B933,'OS Study'!A:D,4,0)</f>
        <v>CentOS</v>
      </c>
      <c r="F933" s="63" t="str">
        <f>vlookup(B933,'OS Study'!A:E,5,0)</f>
        <v>4/5/6/7</v>
      </c>
      <c r="G933" s="62">
        <f>IF(vlookup(A933,'RVtools V2.1'!A:J,4,0)="non",0,1)</f>
        <v>1</v>
      </c>
      <c r="H933" s="62">
        <f>if(vlookup(A933,'RVtools V2.1'!A:K,11,0)="kube",1,0)</f>
        <v>0</v>
      </c>
      <c r="I933" s="62">
        <f t="shared" si="5"/>
        <v>0</v>
      </c>
      <c r="J933" s="62">
        <f>ifna(vlookup(A933,'Infra Study'!A:Q,17,0),0)</f>
        <v>0</v>
      </c>
      <c r="K933" s="64">
        <f>IFERROR(__xludf.DUMMYFUNCTION("N(REGEXMATCH(VLOOKUP(A933, 'RVtools V2.1'!A:H, 8, 0), ""^Serveur de fichiers""))"),0.0)</f>
        <v>0</v>
      </c>
      <c r="L933" s="64">
        <f t="shared" si="6"/>
        <v>0</v>
      </c>
      <c r="M933" s="67" t="str">
        <f>ifna(vlookup(A933,'RVtools V2.1'!A:I,8,0),"N/A")</f>
        <v>Medifirst - ALS</v>
      </c>
      <c r="N933" s="64">
        <f>IFERROR(__xludf.DUMMYFUNCTION("IF(REGEXMATCH(M933, ""(?i)"" &amp; JOIN(""|"", SPLIT(""kalisil"", "" ""))), 1, 0)"),0.0)</f>
        <v>0</v>
      </c>
      <c r="O933" s="64" t="str">
        <f>vlookup(A933,'RVtools V2.1'!A:H,7,0)</f>
        <v>T1</v>
      </c>
      <c r="P933" s="64">
        <f>if(vlookup(A933,'RVtools V2.1'!A:H,5,0)="oui",1,0)</f>
        <v>1</v>
      </c>
      <c r="Q933" s="64">
        <f>ifna(vlookup(A933,vCPU!A:B,2,0),"Unknown")</f>
        <v>4</v>
      </c>
      <c r="R933" s="66">
        <f>ifna(vlookup(A933,vMemory!A:C,3,0),"Unknown")</f>
        <v>16</v>
      </c>
      <c r="S933" s="66">
        <f>ifna(vlookup(A933,vDisk!A:C,3,0),"Unknown")</f>
        <v>114</v>
      </c>
      <c r="T933" s="67" t="str">
        <f t="array" ref="T933">IFS(
   L933=1, "No Lift &amp; Shift",
   J933=1, XLOOKUP(A933, 'Infra Study'!A:A, 'Infra Study'!P:P),
   I933=1, "No Lift &amp; Shift",
   H933=1, "GKE",
   K933=1, "GCNV",
   G933=1, "Lift &amp; Shift Prod",
   TRUE, "Lift &amp; Shift Noprod"
)</f>
        <v>Lift &amp; Shift Prod</v>
      </c>
      <c r="U933" s="67">
        <f t="shared" si="7"/>
        <v>1</v>
      </c>
      <c r="V933" s="68" t="str">
        <f>if(T933="Lift &amp; Shift Noprod",if( Y933=0,Assumptions!$B$5, Assumptions!$B$4),if(T933="Lift &amp; Shift Prod",if(AND(N933=1,O933="T1"),Assumptions!$B$6,Assumptions!$B$4),0))</f>
        <v>N2D</v>
      </c>
      <c r="W933" s="69">
        <f>if(V933&lt;&gt;0,if(Q933="Unknown", Assumptions!$B$42,If(Q933&gt;1,Q933,2)),0)</f>
        <v>4</v>
      </c>
      <c r="X933" s="69">
        <f>if(V933&lt;&gt;0,if(R933="Unknown", Assumptions!$B$43,R933),0)</f>
        <v>16</v>
      </c>
      <c r="Y933" s="68">
        <f t="shared" si="8"/>
        <v>0</v>
      </c>
      <c r="Z933" s="68">
        <f>if(V933&lt;&gt;0,if(  S933="Unknown", Assumptions!$B$44,S933),0)</f>
        <v>114</v>
      </c>
      <c r="AA933" s="68" t="str">
        <f>if(V933 ="N2",ifna(vlookup(W933&amp;"-"&amp;X933,'Ref. VM'!A:B,2,0),"Custom"),if(V933 ="E2" , ifna(vlookup(W933&amp;"-"&amp;X933,'Ref. VM'!D:E,2,0),"Custom"),if(V933="N2D",ifna(vlookup(W933&amp;"-"&amp;X933,'Ref. VM'!G:H,2,0),"Custom"),if(V933="N4",ifna(vlookup(W933&amp;"-"&amp;X933,'Ref. VM'!J:K,2,0),"Custom"),0))))</f>
        <v>Predefined</v>
      </c>
      <c r="AB933" s="67" t="str">
        <f t="shared" si="9"/>
        <v>N2D-Predefined vCPUs-CUD 3y</v>
      </c>
      <c r="AC933" s="67" t="str">
        <f t="shared" si="10"/>
        <v>N2D-Predefined RAM-CUD 3y</v>
      </c>
      <c r="AD933" s="67">
        <f t="shared" si="11"/>
        <v>0</v>
      </c>
      <c r="AE933" s="69">
        <f>if(T933="Lift &amp; Shift Prod",730,if(T933="Lift &amp; Shift Noprod",Assumptions!$B$3,0))</f>
        <v>730</v>
      </c>
      <c r="AF933" s="70">
        <f>if( U933=0,0,if(Y933=0, ((vlookup(AB933,'SKU Pricing'!A:B,Assumptions!$B$2,0)*W933)+(vlookup(AC933,'SKU Pricing'!A:B,Assumptions!$B$2,0)*X933))*AE933,((vlookup(AB933,'SKU Pricing'!A:B,Assumptions!$B$2,0)*W933)+(vlookup(AC933,'SKU Pricing'!A:B,Assumptions!$B$2,0)*(W933*8))+(vlookup(AD933,'SKU Pricing'!A:B,Assumptions!$B$2,0)*(X933-(W933*8))))*AE933))</f>
        <v>64.3974464</v>
      </c>
      <c r="AG933" s="67">
        <f t="shared" si="12"/>
        <v>0</v>
      </c>
      <c r="AH933" s="70">
        <f>ifna(vlookup(AG933,'SKU Pricing'!A:B,Assumptions!$B$2,0)*W933*AE933,0)</f>
        <v>0</v>
      </c>
      <c r="AI933" s="62" t="str">
        <f t="shared" si="13"/>
        <v>Regional</v>
      </c>
      <c r="AJ933" s="62" t="str">
        <f>if(V933&lt;&gt;0, if(T933="Lift &amp; Shift Noprod",Assumptions!$B$9,if(V933=Assumptions!$B$6,Assumptions!$B$10,if(P933=1,Assumptions!$B$8,Assumptions!$B$7))),"")</f>
        <v>SSD</v>
      </c>
      <c r="AK933" s="69" t="str">
        <f t="shared" si="14"/>
        <v>SSD</v>
      </c>
      <c r="AL933" s="69">
        <f>if(AJ933="Hyperdisk Balanced",Assumptions!$B$11,0)</f>
        <v>0</v>
      </c>
      <c r="AM933" s="69">
        <f>if(AJ933="Hyperdisk Balanced",Assumptions!$B$12,0)</f>
        <v>0</v>
      </c>
      <c r="AN933" s="70">
        <f>if(AK933=0,0,if(AJ933="Hyperdisk Balanced",vlookup(AK933&amp;" provisioned space",'SKU Pricing'!A:B,Assumptions!$B$2,0)*Z933+vlookup(AK933&amp;" provisioned IOPS",'SKU Pricing'!A:B,Assumptions!$B$2,0)*AL933*730+vlookup(AK933&amp;" provisioned throughput",'SKU Pricing'!A:B,Assumptions!$B$2,0)*AM933*730,vlookup(AK933,'SKU Pricing'!A:B,Assumptions!$B$2,0)*Z933))</f>
        <v>22.458</v>
      </c>
      <c r="AO933" s="70">
        <f t="shared" si="15"/>
        <v>86.8554464</v>
      </c>
      <c r="AP933" s="71" t="str">
        <f t="shared" si="16"/>
        <v>VM Manager</v>
      </c>
      <c r="AQ933" s="70">
        <f>ifna(vlookup(AP933,'SKU Pricing'!A:B,Assumptions!$B$2,0)*AE933,0)</f>
        <v>2.19</v>
      </c>
      <c r="AR933" s="72">
        <v>0.0</v>
      </c>
    </row>
    <row r="934">
      <c r="A934" s="61" t="s">
        <v>1075</v>
      </c>
      <c r="B934" s="62" t="str">
        <f>ifna(if(vlookup(A934,vOS!A:B,2,0)="","Unknown",vlookup(A934,vOS!A:B,2,0)),"Unknown")</f>
        <v>Microsoft Windows Server 2012 (64-bit)</v>
      </c>
      <c r="C934" s="62">
        <f>vlookup(B934,'OS Study'!A:D,2,0)</f>
        <v>0</v>
      </c>
      <c r="D934" s="62" t="str">
        <f>vlookup(B934,'OS Study'!A:D,3,0)</f>
        <v>Windows</v>
      </c>
      <c r="E934" s="62" t="str">
        <f>vlookup(B934,'OS Study'!A:D,4,0)</f>
        <v>Server</v>
      </c>
      <c r="F934" s="63" t="str">
        <f>vlookup(B934,'OS Study'!A:E,5,0)</f>
        <v>2012</v>
      </c>
      <c r="G934" s="62">
        <f>IF(vlookup(A934,'RVtools V2.1'!A:J,4,0)="non",0,1)</f>
        <v>1</v>
      </c>
      <c r="H934" s="62">
        <f>if(vlookup(A934,'RVtools V2.1'!A:K,11,0)="kube",1,0)</f>
        <v>0</v>
      </c>
      <c r="I934" s="62">
        <f t="shared" si="5"/>
        <v>0</v>
      </c>
      <c r="J934" s="62">
        <f>ifna(vlookup(A934,'Infra Study'!A:Q,17,0),0)</f>
        <v>0</v>
      </c>
      <c r="K934" s="64">
        <f>IFERROR(__xludf.DUMMYFUNCTION("N(REGEXMATCH(VLOOKUP(A934, 'RVtools V2.1'!A:H, 8, 0), ""^Serveur de fichiers""))"),0.0)</f>
        <v>0</v>
      </c>
      <c r="L934" s="64">
        <f t="shared" si="6"/>
        <v>0</v>
      </c>
      <c r="M934" s="67" t="str">
        <f>ifna(vlookup(A934,'RVtools V2.1'!A:I,8,0),"N/A")</f>
        <v>Medifirst - CVL</v>
      </c>
      <c r="N934" s="64">
        <f>IFERROR(__xludf.DUMMYFUNCTION("IF(REGEXMATCH(M934, ""(?i)"" &amp; JOIN(""|"", SPLIT(""kalisil"", "" ""))), 1, 0)"),0.0)</f>
        <v>0</v>
      </c>
      <c r="O934" s="64" t="str">
        <f>vlookup(A934,'RVtools V2.1'!A:H,7,0)</f>
        <v>T1</v>
      </c>
      <c r="P934" s="64">
        <f>if(vlookup(A934,'RVtools V2.1'!A:H,5,0)="oui",1,0)</f>
        <v>1</v>
      </c>
      <c r="Q934" s="64">
        <f>ifna(vlookup(A934,vCPU!A:B,2,0),"Unknown")</f>
        <v>4</v>
      </c>
      <c r="R934" s="66">
        <f>ifna(vlookup(A934,vMemory!A:C,3,0),"Unknown")</f>
        <v>8</v>
      </c>
      <c r="S934" s="66">
        <f>ifna(vlookup(A934,vDisk!A:C,3,0),"Unknown")</f>
        <v>236</v>
      </c>
      <c r="T934" s="67" t="str">
        <f t="array" ref="T934">IFS(
   L934=1, "No Lift &amp; Shift",
   J934=1, XLOOKUP(A934, 'Infra Study'!A:A, 'Infra Study'!P:P),
   I934=1, "No Lift &amp; Shift",
   H934=1, "GKE",
   K934=1, "GCNV",
   G934=1, "Lift &amp; Shift Prod",
   TRUE, "Lift &amp; Shift Noprod"
)</f>
        <v>Lift &amp; Shift Prod</v>
      </c>
      <c r="U934" s="67">
        <f t="shared" si="7"/>
        <v>1</v>
      </c>
      <c r="V934" s="68" t="str">
        <f>if(T934="Lift &amp; Shift Noprod",if( Y934=0,Assumptions!$B$5, Assumptions!$B$4),if(T934="Lift &amp; Shift Prod",if(AND(N934=1,O934="T1"),Assumptions!$B$6,Assumptions!$B$4),0))</f>
        <v>N2D</v>
      </c>
      <c r="W934" s="69">
        <f>if(V934&lt;&gt;0,if(Q934="Unknown", Assumptions!$B$42,If(Q934&gt;1,Q934,2)),0)</f>
        <v>4</v>
      </c>
      <c r="X934" s="69">
        <f>if(V934&lt;&gt;0,if(R934="Unknown", Assumptions!$B$43,R934),0)</f>
        <v>8</v>
      </c>
      <c r="Y934" s="68">
        <f t="shared" si="8"/>
        <v>0</v>
      </c>
      <c r="Z934" s="68">
        <f>if(V934&lt;&gt;0,if(  S934="Unknown", Assumptions!$B$44,S934),0)</f>
        <v>236</v>
      </c>
      <c r="AA934" s="68" t="str">
        <f>if(V934 ="N2",ifna(vlookup(W934&amp;"-"&amp;X934,'Ref. VM'!A:B,2,0),"Custom"),if(V934 ="E2" , ifna(vlookup(W934&amp;"-"&amp;X934,'Ref. VM'!D:E,2,0),"Custom"),if(V934="N2D",ifna(vlookup(W934&amp;"-"&amp;X934,'Ref. VM'!G:H,2,0),"Custom"),if(V934="N4",ifna(vlookup(W934&amp;"-"&amp;X934,'Ref. VM'!J:K,2,0),"Custom"),0))))</f>
        <v>Custom</v>
      </c>
      <c r="AB934" s="67" t="str">
        <f t="shared" si="9"/>
        <v>N2D-Custom vCPUs-CUD 3y</v>
      </c>
      <c r="AC934" s="67" t="str">
        <f t="shared" si="10"/>
        <v>N2D-Custom RAM-CUD 3y</v>
      </c>
      <c r="AD934" s="67">
        <f t="shared" si="11"/>
        <v>0</v>
      </c>
      <c r="AE934" s="69">
        <f>if(T934="Lift &amp; Shift Prod",730,if(T934="Lift &amp; Shift Noprod",Assumptions!$B$3,0))</f>
        <v>730</v>
      </c>
      <c r="AF934" s="70">
        <f>if( U934=0,0,if(Y934=0, ((vlookup(AB934,'SKU Pricing'!A:B,Assumptions!$B$2,0)*W934)+(vlookup(AC934,'SKU Pricing'!A:B,Assumptions!$B$2,0)*X934))*AE934,((vlookup(AB934,'SKU Pricing'!A:B,Assumptions!$B$2,0)*W934)+(vlookup(AC934,'SKU Pricing'!A:B,Assumptions!$B$2,0)*(W934*8))+(vlookup(AD934,'SKU Pricing'!A:B,Assumptions!$B$2,0)*(X934-(W934*8))))*AE934))</f>
        <v>55.81665264</v>
      </c>
      <c r="AG934" s="67" t="str">
        <f t="shared" si="12"/>
        <v>Windows Server</v>
      </c>
      <c r="AH934" s="70">
        <f>ifna(vlookup(AG934,'SKU Pricing'!A:B,Assumptions!$B$2,0)*W934*AE934,0)</f>
        <v>134.32</v>
      </c>
      <c r="AI934" s="62" t="str">
        <f t="shared" si="13"/>
        <v>Regional</v>
      </c>
      <c r="AJ934" s="62" t="str">
        <f>if(V934&lt;&gt;0, if(T934="Lift &amp; Shift Noprod",Assumptions!$B$9,if(V934=Assumptions!$B$6,Assumptions!$B$10,if(P934=1,Assumptions!$B$8,Assumptions!$B$7))),"")</f>
        <v>SSD</v>
      </c>
      <c r="AK934" s="69" t="str">
        <f t="shared" si="14"/>
        <v>SSD</v>
      </c>
      <c r="AL934" s="69">
        <f>if(AJ934="Hyperdisk Balanced",Assumptions!$B$11,0)</f>
        <v>0</v>
      </c>
      <c r="AM934" s="69">
        <f>if(AJ934="Hyperdisk Balanced",Assumptions!$B$12,0)</f>
        <v>0</v>
      </c>
      <c r="AN934" s="70">
        <f>if(AK934=0,0,if(AJ934="Hyperdisk Balanced",vlookup(AK934&amp;" provisioned space",'SKU Pricing'!A:B,Assumptions!$B$2,0)*Z934+vlookup(AK934&amp;" provisioned IOPS",'SKU Pricing'!A:B,Assumptions!$B$2,0)*AL934*730+vlookup(AK934&amp;" provisioned throughput",'SKU Pricing'!A:B,Assumptions!$B$2,0)*AM934*730,vlookup(AK934,'SKU Pricing'!A:B,Assumptions!$B$2,0)*Z934))</f>
        <v>46.492</v>
      </c>
      <c r="AO934" s="70">
        <f t="shared" si="15"/>
        <v>236.6286526</v>
      </c>
      <c r="AP934" s="71" t="str">
        <f t="shared" si="16"/>
        <v>VM Manager</v>
      </c>
      <c r="AQ934" s="70">
        <f>ifna(vlookup(AP934,'SKU Pricing'!A:B,Assumptions!$B$2,0)*AE934,0)</f>
        <v>2.19</v>
      </c>
      <c r="AR934" s="72">
        <v>0.0</v>
      </c>
    </row>
    <row r="935">
      <c r="A935" s="61" t="s">
        <v>1076</v>
      </c>
      <c r="B935" s="62" t="str">
        <f>ifna(if(vlookup(A935,vOS!A:B,2,0)="","Unknown",vlookup(A935,vOS!A:B,2,0)),"Unknown")</f>
        <v>CentOS 7 (64-bit)</v>
      </c>
      <c r="C935" s="62">
        <f>vlookup(B935,'OS Study'!A:D,2,0)</f>
        <v>0</v>
      </c>
      <c r="D935" s="62" t="str">
        <f>vlookup(B935,'OS Study'!A:D,3,0)</f>
        <v>Linux</v>
      </c>
      <c r="E935" s="62" t="str">
        <f>vlookup(B935,'OS Study'!A:D,4,0)</f>
        <v>CentOS</v>
      </c>
      <c r="F935" s="63" t="str">
        <f>vlookup(B935,'OS Study'!A:E,5,0)</f>
        <v>4/5/6/7</v>
      </c>
      <c r="G935" s="62">
        <f>IF(vlookup(A935,'RVtools V2.1'!A:J,4,0)="non",0,1)</f>
        <v>1</v>
      </c>
      <c r="H935" s="62">
        <f>if(vlookup(A935,'RVtools V2.1'!A:K,11,0)="kube",1,0)</f>
        <v>0</v>
      </c>
      <c r="I935" s="62">
        <f t="shared" si="5"/>
        <v>0</v>
      </c>
      <c r="J935" s="62">
        <f>ifna(vlookup(A935,'Infra Study'!A:Q,17,0),0)</f>
        <v>0</v>
      </c>
      <c r="K935" s="64">
        <f>IFERROR(__xludf.DUMMYFUNCTION("N(REGEXMATCH(VLOOKUP(A935, 'RVtools V2.1'!A:H, 8, 0), ""^Serveur de fichiers""))"),0.0)</f>
        <v>0</v>
      </c>
      <c r="L935" s="64">
        <f t="shared" si="6"/>
        <v>0</v>
      </c>
      <c r="M935" s="67" t="str">
        <f>ifna(vlookup(A935,'RVtools V2.1'!A:I,8,0),"N/A")</f>
        <v>Medifirst - MAN</v>
      </c>
      <c r="N935" s="64">
        <f>IFERROR(__xludf.DUMMYFUNCTION("IF(REGEXMATCH(M935, ""(?i)"" &amp; JOIN(""|"", SPLIT(""kalisil"", "" ""))), 1, 0)"),0.0)</f>
        <v>0</v>
      </c>
      <c r="O935" s="64" t="str">
        <f>vlookup(A935,'RVtools V2.1'!A:H,7,0)</f>
        <v>T1</v>
      </c>
      <c r="P935" s="64">
        <f>if(vlookup(A935,'RVtools V2.1'!A:H,5,0)="oui",1,0)</f>
        <v>1</v>
      </c>
      <c r="Q935" s="64">
        <f>ifna(vlookup(A935,vCPU!A:B,2,0),"Unknown")</f>
        <v>2</v>
      </c>
      <c r="R935" s="66">
        <f>ifna(vlookup(A935,vMemory!A:C,3,0),"Unknown")</f>
        <v>8</v>
      </c>
      <c r="S935" s="66">
        <f>ifna(vlookup(A935,vDisk!A:C,3,0),"Unknown")</f>
        <v>484</v>
      </c>
      <c r="T935" s="67" t="str">
        <f t="array" ref="T935">IFS(
   L935=1, "No Lift &amp; Shift",
   J935=1, XLOOKUP(A935, 'Infra Study'!A:A, 'Infra Study'!P:P),
   I935=1, "No Lift &amp; Shift",
   H935=1, "GKE",
   K935=1, "GCNV",
   G935=1, "Lift &amp; Shift Prod",
   TRUE, "Lift &amp; Shift Noprod"
)</f>
        <v>Lift &amp; Shift Prod</v>
      </c>
      <c r="U935" s="67">
        <f t="shared" si="7"/>
        <v>1</v>
      </c>
      <c r="V935" s="68" t="str">
        <f>if(T935="Lift &amp; Shift Noprod",if( Y935=0,Assumptions!$B$5, Assumptions!$B$4),if(T935="Lift &amp; Shift Prod",if(AND(N935=1,O935="T1"),Assumptions!$B$6,Assumptions!$B$4),0))</f>
        <v>N2D</v>
      </c>
      <c r="W935" s="69">
        <f>if(V935&lt;&gt;0,if(Q935="Unknown", Assumptions!$B$42,If(Q935&gt;1,Q935,2)),0)</f>
        <v>2</v>
      </c>
      <c r="X935" s="69">
        <f>if(V935&lt;&gt;0,if(R935="Unknown", Assumptions!$B$43,R935),0)</f>
        <v>8</v>
      </c>
      <c r="Y935" s="68">
        <f t="shared" si="8"/>
        <v>0</v>
      </c>
      <c r="Z935" s="68">
        <f>if(V935&lt;&gt;0,if(  S935="Unknown", Assumptions!$B$44,S935),0)</f>
        <v>484</v>
      </c>
      <c r="AA935" s="68" t="str">
        <f>if(V935 ="N2",ifna(vlookup(W935&amp;"-"&amp;X935,'Ref. VM'!A:B,2,0),"Custom"),if(V935 ="E2" , ifna(vlookup(W935&amp;"-"&amp;X935,'Ref. VM'!D:E,2,0),"Custom"),if(V935="N2D",ifna(vlookup(W935&amp;"-"&amp;X935,'Ref. VM'!G:H,2,0),"Custom"),if(V935="N4",ifna(vlookup(W935&amp;"-"&amp;X935,'Ref. VM'!J:K,2,0),"Custom"),0))))</f>
        <v>Custom</v>
      </c>
      <c r="AB935" s="67" t="str">
        <f t="shared" si="9"/>
        <v>N2D-Custom vCPUs-CUD 3y</v>
      </c>
      <c r="AC935" s="67" t="str">
        <f t="shared" si="10"/>
        <v>N2D-Custom RAM-CUD 3y</v>
      </c>
      <c r="AD935" s="67">
        <f t="shared" si="11"/>
        <v>0</v>
      </c>
      <c r="AE935" s="69">
        <f>if(T935="Lift &amp; Shift Prod",730,if(T935="Lift &amp; Shift Noprod",Assumptions!$B$3,0))</f>
        <v>730</v>
      </c>
      <c r="AF935" s="70">
        <f>if( U935=0,0,if(Y935=0, ((vlookup(AB935,'SKU Pricing'!A:B,Assumptions!$B$2,0)*W935)+(vlookup(AC935,'SKU Pricing'!A:B,Assumptions!$B$2,0)*X935))*AE935,((vlookup(AB935,'SKU Pricing'!A:B,Assumptions!$B$2,0)*W935)+(vlookup(AC935,'SKU Pricing'!A:B,Assumptions!$B$2,0)*(W935*8))+(vlookup(AD935,'SKU Pricing'!A:B,Assumptions!$B$2,0)*(X935-(W935*8))))*AE935))</f>
        <v>33.80865936</v>
      </c>
      <c r="AG935" s="67">
        <f t="shared" si="12"/>
        <v>0</v>
      </c>
      <c r="AH935" s="70">
        <f>ifna(vlookup(AG935,'SKU Pricing'!A:B,Assumptions!$B$2,0)*W935*AE935,0)</f>
        <v>0</v>
      </c>
      <c r="AI935" s="62" t="str">
        <f t="shared" si="13"/>
        <v>Regional</v>
      </c>
      <c r="AJ935" s="62" t="str">
        <f>if(V935&lt;&gt;0, if(T935="Lift &amp; Shift Noprod",Assumptions!$B$9,if(V935=Assumptions!$B$6,Assumptions!$B$10,if(P935=1,Assumptions!$B$8,Assumptions!$B$7))),"")</f>
        <v>SSD</v>
      </c>
      <c r="AK935" s="69" t="str">
        <f t="shared" si="14"/>
        <v>SSD</v>
      </c>
      <c r="AL935" s="69">
        <f>if(AJ935="Hyperdisk Balanced",Assumptions!$B$11,0)</f>
        <v>0</v>
      </c>
      <c r="AM935" s="69">
        <f>if(AJ935="Hyperdisk Balanced",Assumptions!$B$12,0)</f>
        <v>0</v>
      </c>
      <c r="AN935" s="70">
        <f>if(AK935=0,0,if(AJ935="Hyperdisk Balanced",vlookup(AK935&amp;" provisioned space",'SKU Pricing'!A:B,Assumptions!$B$2,0)*Z935+vlookup(AK935&amp;" provisioned IOPS",'SKU Pricing'!A:B,Assumptions!$B$2,0)*AL935*730+vlookup(AK935&amp;" provisioned throughput",'SKU Pricing'!A:B,Assumptions!$B$2,0)*AM935*730,vlookup(AK935,'SKU Pricing'!A:B,Assumptions!$B$2,0)*Z935))</f>
        <v>95.348</v>
      </c>
      <c r="AO935" s="70">
        <f t="shared" si="15"/>
        <v>129.1566594</v>
      </c>
      <c r="AP935" s="71" t="str">
        <f t="shared" si="16"/>
        <v>VM Manager</v>
      </c>
      <c r="AQ935" s="70">
        <f>ifna(vlookup(AP935,'SKU Pricing'!A:B,Assumptions!$B$2,0)*AE935,0)</f>
        <v>2.19</v>
      </c>
      <c r="AR935" s="72">
        <v>0.0</v>
      </c>
    </row>
    <row r="936">
      <c r="A936" s="61" t="s">
        <v>1077</v>
      </c>
      <c r="B936" s="62" t="str">
        <f>ifna(if(vlookup(A936,vOS!A:B,2,0)="","Unknown",vlookup(A936,vOS!A:B,2,0)),"Unknown")</f>
        <v>Microsoft Windows Server 2019 (64-bit)</v>
      </c>
      <c r="C936" s="62">
        <f>vlookup(B936,'OS Study'!A:D,2,0)</f>
        <v>0</v>
      </c>
      <c r="D936" s="62" t="str">
        <f>vlookup(B936,'OS Study'!A:D,3,0)</f>
        <v>Windows</v>
      </c>
      <c r="E936" s="62" t="str">
        <f>vlookup(B936,'OS Study'!A:D,4,0)</f>
        <v>Server</v>
      </c>
      <c r="F936" s="63" t="str">
        <f>vlookup(B936,'OS Study'!A:E,5,0)</f>
        <v>2019</v>
      </c>
      <c r="G936" s="62">
        <f>IF(vlookup(A936,'RVtools V2.1'!A:J,4,0)="non",0,1)</f>
        <v>0</v>
      </c>
      <c r="H936" s="62">
        <f>if(vlookup(A936,'RVtools V2.1'!A:K,11,0)="kube",1,0)</f>
        <v>0</v>
      </c>
      <c r="I936" s="62">
        <f t="shared" si="5"/>
        <v>0</v>
      </c>
      <c r="J936" s="62">
        <f>ifna(vlookup(A936,'Infra Study'!A:Q,17,0),0)</f>
        <v>0</v>
      </c>
      <c r="K936" s="64">
        <f>IFERROR(__xludf.DUMMYFUNCTION("N(REGEXMATCH(VLOOKUP(A936, 'RVtools V2.1'!A:H, 8, 0), ""^Serveur de fichiers""))"),0.0)</f>
        <v>0</v>
      </c>
      <c r="L936" s="64">
        <f t="shared" si="6"/>
        <v>0</v>
      </c>
      <c r="M936" s="65" t="str">
        <f>ifna(vlookup(A936,'RVtools V2.1'!A:I,8,0),"N/A")</f>
        <v>Medifirst - MAN</v>
      </c>
      <c r="N936" s="64">
        <f>IFERROR(__xludf.DUMMYFUNCTION("IF(REGEXMATCH(M936, ""(?i)"" &amp; JOIN(""|"", SPLIT(""kalisil"", "" ""))), 1, 0)"),0.0)</f>
        <v>0</v>
      </c>
      <c r="O936" s="64" t="str">
        <f>vlookup(A936,'RVtools V2.1'!A:H,7,0)</f>
        <v>N/A</v>
      </c>
      <c r="P936" s="64">
        <f>if(vlookup(A936,'RVtools V2.1'!A:H,5,0)="oui",1,0)</f>
        <v>0</v>
      </c>
      <c r="Q936" s="64">
        <f>ifna(vlookup(A936,vCPU!A:B,2,0),"Unknown")</f>
        <v>2</v>
      </c>
      <c r="R936" s="66">
        <f>ifna(vlookup(A936,vMemory!A:C,3,0),"Unknown")</f>
        <v>4</v>
      </c>
      <c r="S936" s="66">
        <f>ifna(vlookup(A936,vDisk!A:C,3,0),"Unknown")</f>
        <v>200</v>
      </c>
      <c r="T936" s="67" t="str">
        <f t="array" ref="T936">IFS(
   L936=1, "No Lift &amp; Shift",
   J936=1, XLOOKUP(A936, 'Infra Study'!A:A, 'Infra Study'!P:P),
   I936=1, "No Lift &amp; Shift",
   H936=1, "GKE",
   K936=1, "GCNV",
   G936=1, "Lift &amp; Shift Prod",
   TRUE, "Lift &amp; Shift Noprod"
)</f>
        <v>Lift &amp; Shift Noprod</v>
      </c>
      <c r="U936" s="67">
        <f t="shared" si="7"/>
        <v>1</v>
      </c>
      <c r="V936" s="68" t="str">
        <f>if(T936="Lift &amp; Shift Noprod",if( Y936=0,Assumptions!$B$5, Assumptions!$B$4),if(T936="Lift &amp; Shift Prod",if(AND(N936=1,O936="T1"),Assumptions!$B$6,Assumptions!$B$4),0))</f>
        <v>E2</v>
      </c>
      <c r="W936" s="69">
        <f>if(V936&lt;&gt;0,if(Q936="Unknown", Assumptions!$B$42,If(Q936&gt;1,Q936,2)),0)</f>
        <v>2</v>
      </c>
      <c r="X936" s="69">
        <f>if(V936&lt;&gt;0,if(R936="Unknown", Assumptions!$B$43,R936),0)</f>
        <v>4</v>
      </c>
      <c r="Y936" s="68">
        <f t="shared" si="8"/>
        <v>0</v>
      </c>
      <c r="Z936" s="68">
        <f>if(V936&lt;&gt;0,if(  S936="Unknown", Assumptions!$B$44,S936),0)</f>
        <v>200</v>
      </c>
      <c r="AA936" s="68" t="str">
        <f>if(V936 ="N2",ifna(vlookup(W936&amp;"-"&amp;X936,'Ref. VM'!A:B,2,0),"Custom"),if(V936 ="E2" , ifna(vlookup(W936&amp;"-"&amp;X936,'Ref. VM'!D:E,2,0),"Custom"),if(V936="N2D",ifna(vlookup(W936&amp;"-"&amp;X936,'Ref. VM'!G:H,2,0),"Custom"),if(V936="N4",ifna(vlookup(W936&amp;"-"&amp;X936,'Ref. VM'!J:K,2,0),"Custom"),0))))</f>
        <v>Custom</v>
      </c>
      <c r="AB936" s="67" t="str">
        <f t="shared" si="9"/>
        <v>E2-Custom vCPUs</v>
      </c>
      <c r="AC936" s="67" t="str">
        <f t="shared" si="10"/>
        <v>E2-Custom RAM</v>
      </c>
      <c r="AD936" s="67">
        <f t="shared" si="11"/>
        <v>0</v>
      </c>
      <c r="AE936" s="69">
        <f>if(T936="Lift &amp; Shift Prod",730,if(T936="Lift &amp; Shift Noprod",Assumptions!$B$3,0))</f>
        <v>270</v>
      </c>
      <c r="AF936" s="70">
        <f>if( U936=0,0,if(Y936=0, ((vlookup(AB936,'SKU Pricing'!A:B,Assumptions!$B$2,0)*W936)+(vlookup(AC936,'SKU Pricing'!A:B,Assumptions!$B$2,0)*X936))*AE936,((vlookup(AB936,'SKU Pricing'!A:B,Assumptions!$B$2,0)*W936)+(vlookup(AC936,'SKU Pricing'!A:B,Assumptions!$B$2,0)*(W936*8))+(vlookup(AD936,'SKU Pricing'!A:B,Assumptions!$B$2,0)*(X936-(W936*8))))*AE936))</f>
        <v>18.191628</v>
      </c>
      <c r="AG936" s="67" t="str">
        <f t="shared" si="12"/>
        <v>Windows Server</v>
      </c>
      <c r="AH936" s="70">
        <f>ifna(vlookup(AG936,'SKU Pricing'!A:B,Assumptions!$B$2,0)*W936*AE936,0)</f>
        <v>24.84</v>
      </c>
      <c r="AI936" s="62" t="str">
        <f t="shared" si="13"/>
        <v/>
      </c>
      <c r="AJ936" s="62" t="str">
        <f>if(V936&lt;&gt;0, if(T936="Lift &amp; Shift Noprod",Assumptions!$B$9,if(V936=Assumptions!$B$6,Assumptions!$B$10,if(P936=1,Assumptions!$B$8,Assumptions!$B$7))),"")</f>
        <v>Balanced</v>
      </c>
      <c r="AK936" s="69" t="str">
        <f t="shared" si="14"/>
        <v>Balanced</v>
      </c>
      <c r="AL936" s="69">
        <f>if(AJ936="Hyperdisk Balanced",Assumptions!$B$11,0)</f>
        <v>0</v>
      </c>
      <c r="AM936" s="69">
        <f>if(AJ936="Hyperdisk Balanced",Assumptions!$B$12,0)</f>
        <v>0</v>
      </c>
      <c r="AN936" s="70">
        <f>if(AK936=0,0,if(AJ936="Hyperdisk Balanced",vlookup(AK936&amp;" provisioned space",'SKU Pricing'!A:B,Assumptions!$B$2,0)*Z936+vlookup(AK936&amp;" provisioned IOPS",'SKU Pricing'!A:B,Assumptions!$B$2,0)*AL936*730+vlookup(AK936&amp;" provisioned throughput",'SKU Pricing'!A:B,Assumptions!$B$2,0)*AM936*730,vlookup(AK936,'SKU Pricing'!A:B,Assumptions!$B$2,0)*Z936))</f>
        <v>23.2</v>
      </c>
      <c r="AO936" s="70">
        <f t="shared" si="15"/>
        <v>66.231628</v>
      </c>
      <c r="AP936" s="71" t="str">
        <f t="shared" si="16"/>
        <v>VM Manager</v>
      </c>
      <c r="AQ936" s="70">
        <f>ifna(vlookup(AP936,'SKU Pricing'!A:B,Assumptions!$B$2,0)*AE936,0)</f>
        <v>0.81</v>
      </c>
      <c r="AR936" s="72">
        <v>0.0</v>
      </c>
    </row>
    <row r="937">
      <c r="A937" s="61" t="s">
        <v>1078</v>
      </c>
      <c r="B937" s="62" t="str">
        <f>ifna(if(vlookup(A937,vOS!A:B,2,0)="","Unknown",vlookup(A937,vOS!A:B,2,0)),"Unknown")</f>
        <v>Ubuntu Linux (64-bit)</v>
      </c>
      <c r="C937" s="62">
        <f>vlookup(B937,'OS Study'!A:D,2,0)</f>
        <v>0</v>
      </c>
      <c r="D937" s="62" t="str">
        <f>vlookup(B937,'OS Study'!A:D,3,0)</f>
        <v>Linux</v>
      </c>
      <c r="E937" s="62" t="str">
        <f>vlookup(B937,'OS Study'!A:D,4,0)</f>
        <v>Ubuntu</v>
      </c>
      <c r="F937" s="63" t="str">
        <f>vlookup(B937,'OS Study'!A:E,5,0)</f>
        <v/>
      </c>
      <c r="G937" s="62">
        <f>IF(vlookup(A937,'RVtools V2.1'!A:J,4,0)="non",0,1)</f>
        <v>1</v>
      </c>
      <c r="H937" s="62">
        <f>if(vlookup(A937,'RVtools V2.1'!A:K,11,0)="kube",1,0)</f>
        <v>0</v>
      </c>
      <c r="I937" s="62">
        <f t="shared" si="5"/>
        <v>0</v>
      </c>
      <c r="J937" s="62">
        <f>ifna(vlookup(A937,'Infra Study'!A:Q,17,0),0)</f>
        <v>0</v>
      </c>
      <c r="K937" s="64">
        <f>IFERROR(__xludf.DUMMYFUNCTION("N(REGEXMATCH(VLOOKUP(A937, 'RVtools V2.1'!A:H, 8, 0), ""^Serveur de fichiers""))"),0.0)</f>
        <v>0</v>
      </c>
      <c r="L937" s="64">
        <f t="shared" si="6"/>
        <v>0</v>
      </c>
      <c r="M937" s="67" t="str">
        <f>ifna(vlookup(A937,'RVtools V2.1'!A:I,8,0),"N/A")</f>
        <v>MeshCentral</v>
      </c>
      <c r="N937" s="64">
        <f>IFERROR(__xludf.DUMMYFUNCTION("IF(REGEXMATCH(M937, ""(?i)"" &amp; JOIN(""|"", SPLIT(""kalisil"", "" ""))), 1, 0)"),0.0)</f>
        <v>0</v>
      </c>
      <c r="O937" s="64" t="str">
        <f>vlookup(A937,'RVtools V2.1'!A:H,7,0)</f>
        <v>N/A</v>
      </c>
      <c r="P937" s="64">
        <f>if(vlookup(A937,'RVtools V2.1'!A:H,5,0)="oui",1,0)</f>
        <v>0</v>
      </c>
      <c r="Q937" s="64">
        <f>ifna(vlookup(A937,vCPU!A:B,2,0),"Unknown")</f>
        <v>2</v>
      </c>
      <c r="R937" s="66">
        <f>ifna(vlookup(A937,vMemory!A:C,3,0),"Unknown")</f>
        <v>4</v>
      </c>
      <c r="S937" s="66">
        <f>ifna(vlookup(A937,vDisk!A:C,3,0),"Unknown")</f>
        <v>94</v>
      </c>
      <c r="T937" s="67" t="str">
        <f t="array" ref="T937">IFS(
   L937=1, "No Lift &amp; Shift",
   J937=1, XLOOKUP(A937, 'Infra Study'!A:A, 'Infra Study'!P:P),
   I937=1, "No Lift &amp; Shift",
   H937=1, "GKE",
   K937=1, "GCNV",
   G937=1, "Lift &amp; Shift Prod",
   TRUE, "Lift &amp; Shift Noprod"
)</f>
        <v>Lift &amp; Shift Prod</v>
      </c>
      <c r="U937" s="67">
        <f t="shared" si="7"/>
        <v>1</v>
      </c>
      <c r="V937" s="68" t="str">
        <f>if(T937="Lift &amp; Shift Noprod",if( Y937=0,Assumptions!$B$5, Assumptions!$B$4),if(T937="Lift &amp; Shift Prod",if(AND(N937=1,O937="T1"),Assumptions!$B$6,Assumptions!$B$4),0))</f>
        <v>N2D</v>
      </c>
      <c r="W937" s="69">
        <f>if(V937&lt;&gt;0,if(Q937="Unknown", Assumptions!$B$42,If(Q937&gt;1,Q937,2)),0)</f>
        <v>2</v>
      </c>
      <c r="X937" s="69">
        <f>if(V937&lt;&gt;0,if(R937="Unknown", Assumptions!$B$43,R937),0)</f>
        <v>4</v>
      </c>
      <c r="Y937" s="68">
        <f t="shared" si="8"/>
        <v>0</v>
      </c>
      <c r="Z937" s="68">
        <f>if(V937&lt;&gt;0,if(  S937="Unknown", Assumptions!$B$44,S937),0)</f>
        <v>94</v>
      </c>
      <c r="AA937" s="68" t="str">
        <f>if(V937 ="N2",ifna(vlookup(W937&amp;"-"&amp;X937,'Ref. VM'!A:B,2,0),"Custom"),if(V937 ="E2" , ifna(vlookup(W937&amp;"-"&amp;X937,'Ref. VM'!D:E,2,0),"Custom"),if(V937="N2D",ifna(vlookup(W937&amp;"-"&amp;X937,'Ref. VM'!G:H,2,0),"Custom"),if(V937="N4",ifna(vlookup(W937&amp;"-"&amp;X937,'Ref. VM'!J:K,2,0),"Custom"),0))))</f>
        <v>Custom</v>
      </c>
      <c r="AB937" s="67" t="str">
        <f t="shared" si="9"/>
        <v>N2D-Custom vCPUs-CUD 3y</v>
      </c>
      <c r="AC937" s="67" t="str">
        <f t="shared" si="10"/>
        <v>N2D-Custom RAM-CUD 3y</v>
      </c>
      <c r="AD937" s="67">
        <f t="shared" si="11"/>
        <v>0</v>
      </c>
      <c r="AE937" s="69">
        <f>if(T937="Lift &amp; Shift Prod",730,if(T937="Lift &amp; Shift Noprod",Assumptions!$B$3,0))</f>
        <v>730</v>
      </c>
      <c r="AF937" s="70">
        <f>if( U937=0,0,if(Y937=0, ((vlookup(AB937,'SKU Pricing'!A:B,Assumptions!$B$2,0)*W937)+(vlookup(AC937,'SKU Pricing'!A:B,Assumptions!$B$2,0)*X937))*AE937,((vlookup(AB937,'SKU Pricing'!A:B,Assumptions!$B$2,0)*W937)+(vlookup(AC937,'SKU Pricing'!A:B,Assumptions!$B$2,0)*(W937*8))+(vlookup(AD937,'SKU Pricing'!A:B,Assumptions!$B$2,0)*(X937-(W937*8))))*AE937))</f>
        <v>27.90832632</v>
      </c>
      <c r="AG937" s="67">
        <f t="shared" si="12"/>
        <v>0</v>
      </c>
      <c r="AH937" s="70">
        <f>ifna(vlookup(AG937,'SKU Pricing'!A:B,Assumptions!$B$2,0)*W937*AE937,0)</f>
        <v>0</v>
      </c>
      <c r="AI937" s="62" t="str">
        <f t="shared" si="13"/>
        <v/>
      </c>
      <c r="AJ937" s="62" t="str">
        <f>if(V937&lt;&gt;0, if(T937="Lift &amp; Shift Noprod",Assumptions!$B$9,if(V937=Assumptions!$B$6,Assumptions!$B$10,if(P937=1,Assumptions!$B$8,Assumptions!$B$7))),"")</f>
        <v>Balanced</v>
      </c>
      <c r="AK937" s="69" t="str">
        <f t="shared" si="14"/>
        <v>Balanced</v>
      </c>
      <c r="AL937" s="69">
        <f>if(AJ937="Hyperdisk Balanced",Assumptions!$B$11,0)</f>
        <v>0</v>
      </c>
      <c r="AM937" s="69">
        <f>if(AJ937="Hyperdisk Balanced",Assumptions!$B$12,0)</f>
        <v>0</v>
      </c>
      <c r="AN937" s="70">
        <f>if(AK937=0,0,if(AJ937="Hyperdisk Balanced",vlookup(AK937&amp;" provisioned space",'SKU Pricing'!A:B,Assumptions!$B$2,0)*Z937+vlookup(AK937&amp;" provisioned IOPS",'SKU Pricing'!A:B,Assumptions!$B$2,0)*AL937*730+vlookup(AK937&amp;" provisioned throughput",'SKU Pricing'!A:B,Assumptions!$B$2,0)*AM937*730,vlookup(AK937,'SKU Pricing'!A:B,Assumptions!$B$2,0)*Z937))</f>
        <v>10.904</v>
      </c>
      <c r="AO937" s="70">
        <f t="shared" si="15"/>
        <v>38.81232632</v>
      </c>
      <c r="AP937" s="71" t="str">
        <f t="shared" si="16"/>
        <v>VM Manager</v>
      </c>
      <c r="AQ937" s="70">
        <f>ifna(vlookup(AP937,'SKU Pricing'!A:B,Assumptions!$B$2,0)*AE937,0)</f>
        <v>2.19</v>
      </c>
      <c r="AR937" s="72">
        <v>0.0</v>
      </c>
    </row>
    <row r="938">
      <c r="A938" s="61" t="s">
        <v>1079</v>
      </c>
      <c r="B938" s="62" t="str">
        <f>ifna(if(vlookup(A938,vOS!A:B,2,0)="","Unknown",vlookup(A938,vOS!A:B,2,0)),"Unknown")</f>
        <v>CentOS 7 (64-bit)</v>
      </c>
      <c r="C938" s="62">
        <f>vlookup(B938,'OS Study'!A:D,2,0)</f>
        <v>0</v>
      </c>
      <c r="D938" s="62" t="str">
        <f>vlookup(B938,'OS Study'!A:D,3,0)</f>
        <v>Linux</v>
      </c>
      <c r="E938" s="62" t="str">
        <f>vlookup(B938,'OS Study'!A:D,4,0)</f>
        <v>CentOS</v>
      </c>
      <c r="F938" s="63" t="str">
        <f>vlookup(B938,'OS Study'!A:E,5,0)</f>
        <v>4/5/6/7</v>
      </c>
      <c r="G938" s="62">
        <f>IF(vlookup(A938,'RVtools V2.1'!A:J,4,0)="non",0,1)</f>
        <v>1</v>
      </c>
      <c r="H938" s="62">
        <f>if(vlookup(A938,'RVtools V2.1'!A:K,11,0)="kube",1,0)</f>
        <v>0</v>
      </c>
      <c r="I938" s="62">
        <f t="shared" si="5"/>
        <v>0</v>
      </c>
      <c r="J938" s="62">
        <f>ifna(vlookup(A938,'Infra Study'!A:Q,17,0),0)</f>
        <v>0</v>
      </c>
      <c r="K938" s="64">
        <f>IFERROR(__xludf.DUMMYFUNCTION("N(REGEXMATCH(VLOOKUP(A938, 'RVtools V2.1'!A:H, 8, 0), ""^Serveur de fichiers""))"),0.0)</f>
        <v>0</v>
      </c>
      <c r="L938" s="64">
        <f t="shared" si="6"/>
        <v>0</v>
      </c>
      <c r="M938" s="67" t="str">
        <f>ifna(vlookup(A938,'RVtools V2.1'!A:I,8,0),"N/A")</f>
        <v>MeshCentral</v>
      </c>
      <c r="N938" s="64">
        <f>IFERROR(__xludf.DUMMYFUNCTION("IF(REGEXMATCH(M938, ""(?i)"" &amp; JOIN(""|"", SPLIT(""kalisil"", "" ""))), 1, 0)"),0.0)</f>
        <v>0</v>
      </c>
      <c r="O938" s="64" t="str">
        <f>vlookup(A938,'RVtools V2.1'!A:H,7,0)</f>
        <v>N/A</v>
      </c>
      <c r="P938" s="64">
        <f>if(vlookup(A938,'RVtools V2.1'!A:H,5,0)="oui",1,0)</f>
        <v>0</v>
      </c>
      <c r="Q938" s="64">
        <f>ifna(vlookup(A938,vCPU!A:B,2,0),"Unknown")</f>
        <v>2</v>
      </c>
      <c r="R938" s="66">
        <f>ifna(vlookup(A938,vMemory!A:C,3,0),"Unknown")</f>
        <v>4</v>
      </c>
      <c r="S938" s="66">
        <f>ifna(vlookup(A938,vDisk!A:C,3,0),"Unknown")</f>
        <v>124</v>
      </c>
      <c r="T938" s="67" t="str">
        <f t="array" ref="T938">IFS(
   L938=1, "No Lift &amp; Shift",
   J938=1, XLOOKUP(A938, 'Infra Study'!A:A, 'Infra Study'!P:P),
   I938=1, "No Lift &amp; Shift",
   H938=1, "GKE",
   K938=1, "GCNV",
   G938=1, "Lift &amp; Shift Prod",
   TRUE, "Lift &amp; Shift Noprod"
)</f>
        <v>Lift &amp; Shift Prod</v>
      </c>
      <c r="U938" s="67">
        <f t="shared" si="7"/>
        <v>1</v>
      </c>
      <c r="V938" s="68" t="str">
        <f>if(T938="Lift &amp; Shift Noprod",if( Y938=0,Assumptions!$B$5, Assumptions!$B$4),if(T938="Lift &amp; Shift Prod",if(AND(N938=1,O938="T1"),Assumptions!$B$6,Assumptions!$B$4),0))</f>
        <v>N2D</v>
      </c>
      <c r="W938" s="69">
        <f>if(V938&lt;&gt;0,if(Q938="Unknown", Assumptions!$B$42,If(Q938&gt;1,Q938,2)),0)</f>
        <v>2</v>
      </c>
      <c r="X938" s="69">
        <f>if(V938&lt;&gt;0,if(R938="Unknown", Assumptions!$B$43,R938),0)</f>
        <v>4</v>
      </c>
      <c r="Y938" s="68">
        <f t="shared" si="8"/>
        <v>0</v>
      </c>
      <c r="Z938" s="68">
        <f>if(V938&lt;&gt;0,if(  S938="Unknown", Assumptions!$B$44,S938),0)</f>
        <v>124</v>
      </c>
      <c r="AA938" s="68" t="str">
        <f>if(V938 ="N2",ifna(vlookup(W938&amp;"-"&amp;X938,'Ref. VM'!A:B,2,0),"Custom"),if(V938 ="E2" , ifna(vlookup(W938&amp;"-"&amp;X938,'Ref. VM'!D:E,2,0),"Custom"),if(V938="N2D",ifna(vlookup(W938&amp;"-"&amp;X938,'Ref. VM'!G:H,2,0),"Custom"),if(V938="N4",ifna(vlookup(W938&amp;"-"&amp;X938,'Ref. VM'!J:K,2,0),"Custom"),0))))</f>
        <v>Custom</v>
      </c>
      <c r="AB938" s="67" t="str">
        <f t="shared" si="9"/>
        <v>N2D-Custom vCPUs-CUD 3y</v>
      </c>
      <c r="AC938" s="67" t="str">
        <f t="shared" si="10"/>
        <v>N2D-Custom RAM-CUD 3y</v>
      </c>
      <c r="AD938" s="67">
        <f t="shared" si="11"/>
        <v>0</v>
      </c>
      <c r="AE938" s="69">
        <f>if(T938="Lift &amp; Shift Prod",730,if(T938="Lift &amp; Shift Noprod",Assumptions!$B$3,0))</f>
        <v>730</v>
      </c>
      <c r="AF938" s="70">
        <f>if( U938=0,0,if(Y938=0, ((vlookup(AB938,'SKU Pricing'!A:B,Assumptions!$B$2,0)*W938)+(vlookup(AC938,'SKU Pricing'!A:B,Assumptions!$B$2,0)*X938))*AE938,((vlookup(AB938,'SKU Pricing'!A:B,Assumptions!$B$2,0)*W938)+(vlookup(AC938,'SKU Pricing'!A:B,Assumptions!$B$2,0)*(W938*8))+(vlookup(AD938,'SKU Pricing'!A:B,Assumptions!$B$2,0)*(X938-(W938*8))))*AE938))</f>
        <v>27.90832632</v>
      </c>
      <c r="AG938" s="67">
        <f t="shared" si="12"/>
        <v>0</v>
      </c>
      <c r="AH938" s="70">
        <f>ifna(vlookup(AG938,'SKU Pricing'!A:B,Assumptions!$B$2,0)*W938*AE938,0)</f>
        <v>0</v>
      </c>
      <c r="AI938" s="62" t="str">
        <f t="shared" si="13"/>
        <v/>
      </c>
      <c r="AJ938" s="62" t="str">
        <f>if(V938&lt;&gt;0, if(T938="Lift &amp; Shift Noprod",Assumptions!$B$9,if(V938=Assumptions!$B$6,Assumptions!$B$10,if(P938=1,Assumptions!$B$8,Assumptions!$B$7))),"")</f>
        <v>Balanced</v>
      </c>
      <c r="AK938" s="69" t="str">
        <f t="shared" si="14"/>
        <v>Balanced</v>
      </c>
      <c r="AL938" s="69">
        <f>if(AJ938="Hyperdisk Balanced",Assumptions!$B$11,0)</f>
        <v>0</v>
      </c>
      <c r="AM938" s="69">
        <f>if(AJ938="Hyperdisk Balanced",Assumptions!$B$12,0)</f>
        <v>0</v>
      </c>
      <c r="AN938" s="70">
        <f>if(AK938=0,0,if(AJ938="Hyperdisk Balanced",vlookup(AK938&amp;" provisioned space",'SKU Pricing'!A:B,Assumptions!$B$2,0)*Z938+vlookup(AK938&amp;" provisioned IOPS",'SKU Pricing'!A:B,Assumptions!$B$2,0)*AL938*730+vlookup(AK938&amp;" provisioned throughput",'SKU Pricing'!A:B,Assumptions!$B$2,0)*AM938*730,vlookup(AK938,'SKU Pricing'!A:B,Assumptions!$B$2,0)*Z938))</f>
        <v>14.384</v>
      </c>
      <c r="AO938" s="70">
        <f t="shared" si="15"/>
        <v>42.29232632</v>
      </c>
      <c r="AP938" s="71" t="str">
        <f t="shared" si="16"/>
        <v>VM Manager</v>
      </c>
      <c r="AQ938" s="70">
        <f>ifna(vlookup(AP938,'SKU Pricing'!A:B,Assumptions!$B$2,0)*AE938,0)</f>
        <v>2.19</v>
      </c>
      <c r="AR938" s="72">
        <v>0.0</v>
      </c>
    </row>
    <row r="939">
      <c r="A939" s="61" t="s">
        <v>1080</v>
      </c>
      <c r="B939" s="62" t="str">
        <f>ifna(if(vlookup(A939,vOS!A:B,2,0)="","Unknown",vlookup(A939,vOS!A:B,2,0)),"Unknown")</f>
        <v>Microsoft Windows Server 2016 or later (64-bit)</v>
      </c>
      <c r="C939" s="62">
        <f>vlookup(B939,'OS Study'!A:D,2,0)</f>
        <v>0</v>
      </c>
      <c r="D939" s="62" t="str">
        <f>vlookup(B939,'OS Study'!A:D,3,0)</f>
        <v>Windows</v>
      </c>
      <c r="E939" s="62" t="str">
        <f>vlookup(B939,'OS Study'!A:D,4,0)</f>
        <v>Server</v>
      </c>
      <c r="F939" s="63" t="str">
        <f>vlookup(B939,'OS Study'!A:E,5,0)</f>
        <v>2016</v>
      </c>
      <c r="G939" s="62">
        <f>IF(vlookup(A939,'RVtools V2.1'!A:J,4,0)="non",0,1)</f>
        <v>1</v>
      </c>
      <c r="H939" s="62">
        <f>if(vlookup(A939,'RVtools V2.1'!A:K,11,0)="kube",1,0)</f>
        <v>0</v>
      </c>
      <c r="I939" s="62">
        <f t="shared" si="5"/>
        <v>0</v>
      </c>
      <c r="J939" s="62">
        <f>ifna(vlookup(A939,'Infra Study'!A:Q,17,0),0)</f>
        <v>0</v>
      </c>
      <c r="K939" s="64">
        <f>IFERROR(__xludf.DUMMYFUNCTION("N(REGEXMATCH(VLOOKUP(A939, 'RVtools V2.1'!A:H, 8, 0), ""^Serveur de fichiers""))"),0.0)</f>
        <v>0</v>
      </c>
      <c r="L939" s="64">
        <f t="shared" si="6"/>
        <v>0</v>
      </c>
      <c r="M939" s="67" t="str">
        <f>ifna(vlookup(A939,'RVtools V2.1'!A:I,8,0),"N/A")</f>
        <v>Module ED - COR</v>
      </c>
      <c r="N939" s="64">
        <f>IFERROR(__xludf.DUMMYFUNCTION("IF(REGEXMATCH(M939, ""(?i)"" &amp; JOIN(""|"", SPLIT(""kalisil"", "" ""))), 1, 0)"),0.0)</f>
        <v>0</v>
      </c>
      <c r="O939" s="64" t="str">
        <f>vlookup(A939,'RVtools V2.1'!A:H,7,0)</f>
        <v>T1</v>
      </c>
      <c r="P939" s="64">
        <f>if(vlookup(A939,'RVtools V2.1'!A:H,5,0)="oui",1,0)</f>
        <v>1</v>
      </c>
      <c r="Q939" s="64">
        <f>ifna(vlookup(A939,vCPU!A:B,2,0),"Unknown")</f>
        <v>2</v>
      </c>
      <c r="R939" s="66">
        <f>ifna(vlookup(A939,vMemory!A:C,3,0),"Unknown")</f>
        <v>4</v>
      </c>
      <c r="S939" s="66">
        <f>ifna(vlookup(A939,vDisk!A:C,3,0),"Unknown")</f>
        <v>68</v>
      </c>
      <c r="T939" s="67" t="str">
        <f t="array" ref="T939">IFS(
   L939=1, "No Lift &amp; Shift",
   J939=1, XLOOKUP(A939, 'Infra Study'!A:A, 'Infra Study'!P:P),
   I939=1, "No Lift &amp; Shift",
   H939=1, "GKE",
   K939=1, "GCNV",
   G939=1, "Lift &amp; Shift Prod",
   TRUE, "Lift &amp; Shift Noprod"
)</f>
        <v>Lift &amp; Shift Prod</v>
      </c>
      <c r="U939" s="67">
        <f t="shared" si="7"/>
        <v>1</v>
      </c>
      <c r="V939" s="68" t="str">
        <f>if(T939="Lift &amp; Shift Noprod",if( Y939=0,Assumptions!$B$5, Assumptions!$B$4),if(T939="Lift &amp; Shift Prod",if(AND(N939=1,O939="T1"),Assumptions!$B$6,Assumptions!$B$4),0))</f>
        <v>N2D</v>
      </c>
      <c r="W939" s="69">
        <f>if(V939&lt;&gt;0,if(Q939="Unknown", Assumptions!$B$42,If(Q939&gt;1,Q939,2)),0)</f>
        <v>2</v>
      </c>
      <c r="X939" s="69">
        <f>if(V939&lt;&gt;0,if(R939="Unknown", Assumptions!$B$43,R939),0)</f>
        <v>4</v>
      </c>
      <c r="Y939" s="68">
        <f t="shared" si="8"/>
        <v>0</v>
      </c>
      <c r="Z939" s="68">
        <f>if(V939&lt;&gt;0,if(  S939="Unknown", Assumptions!$B$44,S939),0)</f>
        <v>68</v>
      </c>
      <c r="AA939" s="68" t="str">
        <f>if(V939 ="N2",ifna(vlookup(W939&amp;"-"&amp;X939,'Ref. VM'!A:B,2,0),"Custom"),if(V939 ="E2" , ifna(vlookup(W939&amp;"-"&amp;X939,'Ref. VM'!D:E,2,0),"Custom"),if(V939="N2D",ifna(vlookup(W939&amp;"-"&amp;X939,'Ref. VM'!G:H,2,0),"Custom"),if(V939="N4",ifna(vlookup(W939&amp;"-"&amp;X939,'Ref. VM'!J:K,2,0),"Custom"),0))))</f>
        <v>Custom</v>
      </c>
      <c r="AB939" s="67" t="str">
        <f t="shared" si="9"/>
        <v>N2D-Custom vCPUs-CUD 3y</v>
      </c>
      <c r="AC939" s="67" t="str">
        <f t="shared" si="10"/>
        <v>N2D-Custom RAM-CUD 3y</v>
      </c>
      <c r="AD939" s="67">
        <f t="shared" si="11"/>
        <v>0</v>
      </c>
      <c r="AE939" s="69">
        <f>if(T939="Lift &amp; Shift Prod",730,if(T939="Lift &amp; Shift Noprod",Assumptions!$B$3,0))</f>
        <v>730</v>
      </c>
      <c r="AF939" s="70">
        <f>if( U939=0,0,if(Y939=0, ((vlookup(AB939,'SKU Pricing'!A:B,Assumptions!$B$2,0)*W939)+(vlookup(AC939,'SKU Pricing'!A:B,Assumptions!$B$2,0)*X939))*AE939,((vlookup(AB939,'SKU Pricing'!A:B,Assumptions!$B$2,0)*W939)+(vlookup(AC939,'SKU Pricing'!A:B,Assumptions!$B$2,0)*(W939*8))+(vlookup(AD939,'SKU Pricing'!A:B,Assumptions!$B$2,0)*(X939-(W939*8))))*AE939))</f>
        <v>27.90832632</v>
      </c>
      <c r="AG939" s="67" t="str">
        <f t="shared" si="12"/>
        <v>Windows Server</v>
      </c>
      <c r="AH939" s="70">
        <f>ifna(vlookup(AG939,'SKU Pricing'!A:B,Assumptions!$B$2,0)*W939*AE939,0)</f>
        <v>67.16</v>
      </c>
      <c r="AI939" s="62" t="str">
        <f t="shared" si="13"/>
        <v>Regional</v>
      </c>
      <c r="AJ939" s="62" t="str">
        <f>if(V939&lt;&gt;0, if(T939="Lift &amp; Shift Noprod",Assumptions!$B$9,if(V939=Assumptions!$B$6,Assumptions!$B$10,if(P939=1,Assumptions!$B$8,Assumptions!$B$7))),"")</f>
        <v>SSD</v>
      </c>
      <c r="AK939" s="69" t="str">
        <f t="shared" si="14"/>
        <v>SSD</v>
      </c>
      <c r="AL939" s="69">
        <f>if(AJ939="Hyperdisk Balanced",Assumptions!$B$11,0)</f>
        <v>0</v>
      </c>
      <c r="AM939" s="69">
        <f>if(AJ939="Hyperdisk Balanced",Assumptions!$B$12,0)</f>
        <v>0</v>
      </c>
      <c r="AN939" s="70">
        <f>if(AK939=0,0,if(AJ939="Hyperdisk Balanced",vlookup(AK939&amp;" provisioned space",'SKU Pricing'!A:B,Assumptions!$B$2,0)*Z939+vlookup(AK939&amp;" provisioned IOPS",'SKU Pricing'!A:B,Assumptions!$B$2,0)*AL939*730+vlookup(AK939&amp;" provisioned throughput",'SKU Pricing'!A:B,Assumptions!$B$2,0)*AM939*730,vlookup(AK939,'SKU Pricing'!A:B,Assumptions!$B$2,0)*Z939))</f>
        <v>13.396</v>
      </c>
      <c r="AO939" s="70">
        <f t="shared" si="15"/>
        <v>108.4643263</v>
      </c>
      <c r="AP939" s="71" t="str">
        <f t="shared" si="16"/>
        <v>VM Manager</v>
      </c>
      <c r="AQ939" s="70">
        <f>ifna(vlookup(AP939,'SKU Pricing'!A:B,Assumptions!$B$2,0)*AE939,0)</f>
        <v>2.19</v>
      </c>
      <c r="AR939" s="72">
        <v>0.0</v>
      </c>
    </row>
    <row r="940">
      <c r="A940" s="61" t="s">
        <v>1081</v>
      </c>
      <c r="B940" s="62" t="str">
        <f>ifna(if(vlookup(A940,vOS!A:B,2,0)="","Unknown",vlookup(A940,vOS!A:B,2,0)),"Unknown")</f>
        <v>Microsoft Windows 10 (64-bit)</v>
      </c>
      <c r="C940" s="62">
        <f>vlookup(B940,'OS Study'!A:D,2,0)</f>
        <v>0</v>
      </c>
      <c r="D940" s="62" t="str">
        <f>vlookup(B940,'OS Study'!A:D,3,0)</f>
        <v>Windows</v>
      </c>
      <c r="E940" s="62" t="str">
        <f>vlookup(B940,'OS Study'!A:D,4,0)</f>
        <v>Workstation</v>
      </c>
      <c r="F940" s="63" t="str">
        <f>vlookup(B940,'OS Study'!A:E,5,0)</f>
        <v>10</v>
      </c>
      <c r="G940" s="62">
        <f>IF(vlookup(A940,'RVtools V2.1'!A:J,4,0)="non",0,1)</f>
        <v>1</v>
      </c>
      <c r="H940" s="62">
        <f>if(vlookup(A940,'RVtools V2.1'!A:K,11,0)="kube",1,0)</f>
        <v>0</v>
      </c>
      <c r="I940" s="62">
        <f t="shared" si="5"/>
        <v>0</v>
      </c>
      <c r="J940" s="62">
        <f>ifna(vlookup(A940,'Infra Study'!A:Q,17,0),0)</f>
        <v>1</v>
      </c>
      <c r="K940" s="64">
        <f>IFERROR(__xludf.DUMMYFUNCTION("N(REGEXMATCH(VLOOKUP(A940, 'RVtools V2.1'!A:H, 8, 0), ""^Serveur de fichiers""))"),0.0)</f>
        <v>0</v>
      </c>
      <c r="L940" s="64">
        <f t="shared" si="6"/>
        <v>0</v>
      </c>
      <c r="M940" s="67" t="str">
        <f>ifna(vlookup(A940,'RVtools V2.1'!A:I,8,0),"N/A")</f>
        <v>MPL - BGO/ASL</v>
      </c>
      <c r="N940" s="64">
        <f>IFERROR(__xludf.DUMMYFUNCTION("IF(REGEXMATCH(M940, ""(?i)"" &amp; JOIN(""|"", SPLIT(""kalisil"", "" ""))), 1, 0)"),0.0)</f>
        <v>0</v>
      </c>
      <c r="O940" s="64" t="str">
        <f>vlookup(A940,'RVtools V2.1'!A:H,7,0)</f>
        <v>T1</v>
      </c>
      <c r="P940" s="64">
        <f>if(vlookup(A940,'RVtools V2.1'!A:H,5,0)="oui",1,0)</f>
        <v>1</v>
      </c>
      <c r="Q940" s="64">
        <f>ifna(vlookup(A940,vCPU!A:B,2,0),"Unknown")</f>
        <v>2</v>
      </c>
      <c r="R940" s="66">
        <f>ifna(vlookup(A940,vMemory!A:C,3,0),"Unknown")</f>
        <v>8</v>
      </c>
      <c r="S940" s="66">
        <f>ifna(vlookup(A940,vDisk!A:C,3,0),"Unknown")</f>
        <v>92</v>
      </c>
      <c r="T940" s="67" t="str">
        <f t="array" ref="T940">IFS(
   L940=1, "No Lift &amp; Shift",
   J940=1, XLOOKUP(A940, 'Infra Study'!A:A, 'Infra Study'!P:P),
   I940=1, "No Lift &amp; Shift",
   H940=1, "GKE",
   K940=1, "GCNV",
   G940=1, "Lift &amp; Shift Prod",
   TRUE, "Lift &amp; Shift Noprod"
)</f>
        <v>Consolidation</v>
      </c>
      <c r="U940" s="67">
        <f t="shared" si="7"/>
        <v>0</v>
      </c>
      <c r="V940" s="68">
        <f>if(T940="Lift &amp; Shift Noprod",if( Y940=0,Assumptions!$B$5, Assumptions!$B$4),if(T940="Lift &amp; Shift Prod",if(AND(N940=1,O940="T1"),Assumptions!$B$6,Assumptions!$B$4),0))</f>
        <v>0</v>
      </c>
      <c r="W940" s="62">
        <f>if(V940&lt;&gt;0,if(Q940="Unknown", Assumptions!$B$42,If(Q940&gt;1,Q940,2)),0)</f>
        <v>0</v>
      </c>
      <c r="X940" s="69">
        <f>if(V940&lt;&gt;0,if(R940="Unknown", Assumptions!$B$43,R940),0)</f>
        <v>0</v>
      </c>
      <c r="Y940" s="68">
        <f t="shared" si="8"/>
        <v>0</v>
      </c>
      <c r="Z940" s="68">
        <f>if(V940&lt;&gt;0,if(  S940="Unknown", Assumptions!$B$44,S940),0)</f>
        <v>0</v>
      </c>
      <c r="AA940" s="68">
        <f>if(V940 ="N2",ifna(vlookup(W940&amp;"-"&amp;X940,'Ref. VM'!A:B,2,0),"Custom"),if(V940 ="E2" , ifna(vlookup(W940&amp;"-"&amp;X940,'Ref. VM'!D:E,2,0),"Custom"),if(V940="N2D",ifna(vlookup(W940&amp;"-"&amp;X940,'Ref. VM'!G:H,2,0),"Custom"),if(V940="N4",ifna(vlookup(W940&amp;"-"&amp;X940,'Ref. VM'!J:K,2,0),"Custom"),0))))</f>
        <v>0</v>
      </c>
      <c r="AB940" s="67">
        <f t="shared" si="9"/>
        <v>0</v>
      </c>
      <c r="AC940" s="67">
        <f t="shared" si="10"/>
        <v>0</v>
      </c>
      <c r="AD940" s="67">
        <f t="shared" si="11"/>
        <v>0</v>
      </c>
      <c r="AE940" s="62">
        <f>if(T940="Lift &amp; Shift Prod",730,if(T940="Lift &amp; Shift Noprod",Assumptions!$B$3,0))</f>
        <v>0</v>
      </c>
      <c r="AF940" s="70">
        <f>if( U940=0,0,if(Y940=0, ((vlookup(AB940,'SKU Pricing'!A:B,Assumptions!$B$2,0)*W940)+(vlookup(AC940,'SKU Pricing'!A:B,Assumptions!$B$2,0)*X940))*AE940,((vlookup(AB940,'SKU Pricing'!A:B,Assumptions!$B$2,0)*W940)+(vlookup(AC940,'SKU Pricing'!A:B,Assumptions!$B$2,0)*(W940*8))+(vlookup(AD940,'SKU Pricing'!A:B,Assumptions!$B$2,0)*(X940-(W940*8))))*AE940))</f>
        <v>0</v>
      </c>
      <c r="AG940" s="67">
        <f t="shared" si="12"/>
        <v>0</v>
      </c>
      <c r="AH940" s="70">
        <f>ifna(vlookup(AG940,'SKU Pricing'!A:B,Assumptions!$B$2,0)*W940*AE940,0)</f>
        <v>0</v>
      </c>
      <c r="AI940" s="62" t="str">
        <f t="shared" si="13"/>
        <v/>
      </c>
      <c r="AJ940" s="62" t="str">
        <f>if(V940&lt;&gt;0, if(T940="Lift &amp; Shift Noprod",Assumptions!$B$9,if(V940=Assumptions!$B$6,Assumptions!$B$10,if(P940=1,Assumptions!$B$8,Assumptions!$B$7))),"")</f>
        <v/>
      </c>
      <c r="AK940" s="69">
        <f t="shared" si="14"/>
        <v>0</v>
      </c>
      <c r="AL940" s="69">
        <f>if(AJ940="Hyperdisk Balanced",Assumptions!$B$11,0)</f>
        <v>0</v>
      </c>
      <c r="AM940" s="69">
        <f>if(AJ940="Hyperdisk Balanced",Assumptions!$B$12,0)</f>
        <v>0</v>
      </c>
      <c r="AN940" s="70">
        <f>if(AK940=0,0,if(AJ940="Hyperdisk Balanced",vlookup(AK940&amp;" provisioned space",'SKU Pricing'!A:B,Assumptions!$B$2,0)*Z940+vlookup(AK940&amp;" provisioned IOPS",'SKU Pricing'!A:B,Assumptions!$B$2,0)*AL940*730+vlookup(AK940&amp;" provisioned throughput",'SKU Pricing'!A:B,Assumptions!$B$2,0)*AM940*730,vlookup(AK940,'SKU Pricing'!A:B,Assumptions!$B$2,0)*Z940))</f>
        <v>0</v>
      </c>
      <c r="AO940" s="70">
        <f t="shared" si="15"/>
        <v>0</v>
      </c>
      <c r="AP940" s="71">
        <f t="shared" si="16"/>
        <v>0</v>
      </c>
      <c r="AQ940" s="70">
        <f>ifna(vlookup(AP940,'SKU Pricing'!A:B,Assumptions!$B$2,0)*AE940,0)</f>
        <v>0</v>
      </c>
      <c r="AR940" s="72">
        <v>0.0</v>
      </c>
    </row>
    <row r="941">
      <c r="A941" s="61" t="s">
        <v>1082</v>
      </c>
      <c r="B941" s="62" t="str">
        <f>ifna(if(vlookup(A941,vOS!A:B,2,0)="","Unknown",vlookup(A941,vOS!A:B,2,0)),"Unknown")</f>
        <v>Microsoft Windows 10 (64-bit)</v>
      </c>
      <c r="C941" s="62">
        <f>vlookup(B941,'OS Study'!A:D,2,0)</f>
        <v>0</v>
      </c>
      <c r="D941" s="62" t="str">
        <f>vlookup(B941,'OS Study'!A:D,3,0)</f>
        <v>Windows</v>
      </c>
      <c r="E941" s="62" t="str">
        <f>vlookup(B941,'OS Study'!A:D,4,0)</f>
        <v>Workstation</v>
      </c>
      <c r="F941" s="63" t="str">
        <f>vlookup(B941,'OS Study'!A:E,5,0)</f>
        <v>10</v>
      </c>
      <c r="G941" s="62">
        <f>IF(vlookup(A941,'RVtools V2.1'!A:J,4,0)="non",0,1)</f>
        <v>1</v>
      </c>
      <c r="H941" s="62">
        <f>if(vlookup(A941,'RVtools V2.1'!A:K,11,0)="kube",1,0)</f>
        <v>0</v>
      </c>
      <c r="I941" s="62">
        <f t="shared" si="5"/>
        <v>0</v>
      </c>
      <c r="J941" s="62">
        <f>ifna(vlookup(A941,'Infra Study'!A:Q,17,0),0)</f>
        <v>1</v>
      </c>
      <c r="K941" s="64">
        <f>IFERROR(__xludf.DUMMYFUNCTION("N(REGEXMATCH(VLOOKUP(A941, 'RVtools V2.1'!A:H, 8, 0), ""^Serveur de fichiers""))"),0.0)</f>
        <v>0</v>
      </c>
      <c r="L941" s="64">
        <f t="shared" si="6"/>
        <v>0</v>
      </c>
      <c r="M941" s="67" t="str">
        <f>ifna(vlookup(A941,'RVtools V2.1'!A:I,8,0),"N/A")</f>
        <v>MPL - BGO/ASL</v>
      </c>
      <c r="N941" s="64">
        <f>IFERROR(__xludf.DUMMYFUNCTION("IF(REGEXMATCH(M941, ""(?i)"" &amp; JOIN(""|"", SPLIT(""kalisil"", "" ""))), 1, 0)"),0.0)</f>
        <v>0</v>
      </c>
      <c r="O941" s="64" t="str">
        <f>vlookup(A941,'RVtools V2.1'!A:H,7,0)</f>
        <v>T1</v>
      </c>
      <c r="P941" s="64">
        <f>if(vlookup(A941,'RVtools V2.1'!A:H,5,0)="oui",1,0)</f>
        <v>1</v>
      </c>
      <c r="Q941" s="64">
        <f>ifna(vlookup(A941,vCPU!A:B,2,0),"Unknown")</f>
        <v>2</v>
      </c>
      <c r="R941" s="66">
        <f>ifna(vlookup(A941,vMemory!A:C,3,0),"Unknown")</f>
        <v>8</v>
      </c>
      <c r="S941" s="66">
        <f>ifna(vlookup(A941,vDisk!A:C,3,0),"Unknown")</f>
        <v>76</v>
      </c>
      <c r="T941" s="67" t="str">
        <f t="array" ref="T941">IFS(
   L941=1, "No Lift &amp; Shift",
   J941=1, XLOOKUP(A941, 'Infra Study'!A:A, 'Infra Study'!P:P),
   I941=1, "No Lift &amp; Shift",
   H941=1, "GKE",
   K941=1, "GCNV",
   G941=1, "Lift &amp; Shift Prod",
   TRUE, "Lift &amp; Shift Noprod"
)</f>
        <v>Consolidation</v>
      </c>
      <c r="U941" s="67">
        <f t="shared" si="7"/>
        <v>0</v>
      </c>
      <c r="V941" s="68">
        <f>if(T941="Lift &amp; Shift Noprod",if( Y941=0,Assumptions!$B$5, Assumptions!$B$4),if(T941="Lift &amp; Shift Prod",if(AND(N941=1,O941="T1"),Assumptions!$B$6,Assumptions!$B$4),0))</f>
        <v>0</v>
      </c>
      <c r="W941" s="62">
        <f>if(V941&lt;&gt;0,if(Q941="Unknown", Assumptions!$B$42,If(Q941&gt;1,Q941,2)),0)</f>
        <v>0</v>
      </c>
      <c r="X941" s="69">
        <f>if(V941&lt;&gt;0,if(R941="Unknown", Assumptions!$B$43,R941),0)</f>
        <v>0</v>
      </c>
      <c r="Y941" s="68">
        <f t="shared" si="8"/>
        <v>0</v>
      </c>
      <c r="Z941" s="68">
        <f>if(V941&lt;&gt;0,if(  S941="Unknown", Assumptions!$B$44,S941),0)</f>
        <v>0</v>
      </c>
      <c r="AA941" s="68">
        <f>if(V941 ="N2",ifna(vlookup(W941&amp;"-"&amp;X941,'Ref. VM'!A:B,2,0),"Custom"),if(V941 ="E2" , ifna(vlookup(W941&amp;"-"&amp;X941,'Ref. VM'!D:E,2,0),"Custom"),if(V941="N2D",ifna(vlookup(W941&amp;"-"&amp;X941,'Ref. VM'!G:H,2,0),"Custom"),if(V941="N4",ifna(vlookup(W941&amp;"-"&amp;X941,'Ref. VM'!J:K,2,0),"Custom"),0))))</f>
        <v>0</v>
      </c>
      <c r="AB941" s="67">
        <f t="shared" si="9"/>
        <v>0</v>
      </c>
      <c r="AC941" s="67">
        <f t="shared" si="10"/>
        <v>0</v>
      </c>
      <c r="AD941" s="67">
        <f t="shared" si="11"/>
        <v>0</v>
      </c>
      <c r="AE941" s="62">
        <f>if(T941="Lift &amp; Shift Prod",730,if(T941="Lift &amp; Shift Noprod",Assumptions!$B$3,0))</f>
        <v>0</v>
      </c>
      <c r="AF941" s="70">
        <f>if( U941=0,0,if(Y941=0, ((vlookup(AB941,'SKU Pricing'!A:B,Assumptions!$B$2,0)*W941)+(vlookup(AC941,'SKU Pricing'!A:B,Assumptions!$B$2,0)*X941))*AE941,((vlookup(AB941,'SKU Pricing'!A:B,Assumptions!$B$2,0)*W941)+(vlookup(AC941,'SKU Pricing'!A:B,Assumptions!$B$2,0)*(W941*8))+(vlookup(AD941,'SKU Pricing'!A:B,Assumptions!$B$2,0)*(X941-(W941*8))))*AE941))</f>
        <v>0</v>
      </c>
      <c r="AG941" s="67">
        <f t="shared" si="12"/>
        <v>0</v>
      </c>
      <c r="AH941" s="70">
        <f>ifna(vlookup(AG941,'SKU Pricing'!A:B,Assumptions!$B$2,0)*W941*AE941,0)</f>
        <v>0</v>
      </c>
      <c r="AI941" s="62" t="str">
        <f t="shared" si="13"/>
        <v/>
      </c>
      <c r="AJ941" s="62" t="str">
        <f>if(V941&lt;&gt;0, if(T941="Lift &amp; Shift Noprod",Assumptions!$B$9,if(V941=Assumptions!$B$6,Assumptions!$B$10,if(P941=1,Assumptions!$B$8,Assumptions!$B$7))),"")</f>
        <v/>
      </c>
      <c r="AK941" s="69">
        <f t="shared" si="14"/>
        <v>0</v>
      </c>
      <c r="AL941" s="69">
        <f>if(AJ941="Hyperdisk Balanced",Assumptions!$B$11,0)</f>
        <v>0</v>
      </c>
      <c r="AM941" s="69">
        <f>if(AJ941="Hyperdisk Balanced",Assumptions!$B$12,0)</f>
        <v>0</v>
      </c>
      <c r="AN941" s="70">
        <f>if(AK941=0,0,if(AJ941="Hyperdisk Balanced",vlookup(AK941&amp;" provisioned space",'SKU Pricing'!A:B,Assumptions!$B$2,0)*Z941+vlookup(AK941&amp;" provisioned IOPS",'SKU Pricing'!A:B,Assumptions!$B$2,0)*AL941*730+vlookup(AK941&amp;" provisioned throughput",'SKU Pricing'!A:B,Assumptions!$B$2,0)*AM941*730,vlookup(AK941,'SKU Pricing'!A:B,Assumptions!$B$2,0)*Z941))</f>
        <v>0</v>
      </c>
      <c r="AO941" s="70">
        <f t="shared" si="15"/>
        <v>0</v>
      </c>
      <c r="AP941" s="71">
        <f t="shared" si="16"/>
        <v>0</v>
      </c>
      <c r="AQ941" s="70">
        <f>ifna(vlookup(AP941,'SKU Pricing'!A:B,Assumptions!$B$2,0)*AE941,0)</f>
        <v>0</v>
      </c>
      <c r="AR941" s="72">
        <v>0.0</v>
      </c>
    </row>
    <row r="942">
      <c r="A942" s="61" t="s">
        <v>1083</v>
      </c>
      <c r="B942" s="62" t="str">
        <f>ifna(if(vlookup(A942,vOS!A:B,2,0)="","Unknown",vlookup(A942,vOS!A:B,2,0)),"Unknown")</f>
        <v>Microsoft Windows Server 2008 R2 (64-bit)</v>
      </c>
      <c r="C942" s="62">
        <f>vlookup(B942,'OS Study'!A:D,2,0)</f>
        <v>0</v>
      </c>
      <c r="D942" s="62" t="str">
        <f>vlookup(B942,'OS Study'!A:D,3,0)</f>
        <v>Windows</v>
      </c>
      <c r="E942" s="62" t="str">
        <f>vlookup(B942,'OS Study'!A:D,4,0)</f>
        <v>Server</v>
      </c>
      <c r="F942" s="63" t="str">
        <f>vlookup(B942,'OS Study'!A:E,5,0)</f>
        <v>2008 R2</v>
      </c>
      <c r="G942" s="62">
        <f>IF(vlookup(A942,'RVtools V2.1'!A:J,4,0)="non",0,1)</f>
        <v>1</v>
      </c>
      <c r="H942" s="62">
        <f>if(vlookup(A942,'RVtools V2.1'!A:K,11,0)="kube",1,0)</f>
        <v>0</v>
      </c>
      <c r="I942" s="62">
        <f t="shared" si="5"/>
        <v>0</v>
      </c>
      <c r="J942" s="62">
        <f>ifna(vlookup(A942,'Infra Study'!A:Q,17,0),0)</f>
        <v>0</v>
      </c>
      <c r="K942" s="64">
        <f>IFERROR(__xludf.DUMMYFUNCTION("N(REGEXMATCH(VLOOKUP(A942, 'RVtools V2.1'!A:H, 8, 0), ""^Serveur de fichiers""))"),0.0)</f>
        <v>0</v>
      </c>
      <c r="L942" s="64">
        <f t="shared" si="6"/>
        <v>1</v>
      </c>
      <c r="M942" s="67" t="str">
        <f>ifna(vlookup(A942,'RVtools V2.1'!A:I,8,0),"N/A")</f>
        <v>MPL - BGO/ASL</v>
      </c>
      <c r="N942" s="64">
        <f>IFERROR(__xludf.DUMMYFUNCTION("IF(REGEXMATCH(M942, ""(?i)"" &amp; JOIN(""|"", SPLIT(""kalisil"", "" ""))), 1, 0)"),0.0)</f>
        <v>0</v>
      </c>
      <c r="O942" s="64" t="str">
        <f>vlookup(A942,'RVtools V2.1'!A:H,7,0)</f>
        <v>T1</v>
      </c>
      <c r="P942" s="64">
        <f>if(vlookup(A942,'RVtools V2.1'!A:H,5,0)="oui",1,0)</f>
        <v>1</v>
      </c>
      <c r="Q942" s="64">
        <f>ifna(vlookup(A942,vCPU!A:B,2,0),"Unknown")</f>
        <v>4</v>
      </c>
      <c r="R942" s="66">
        <f>ifna(vlookup(A942,vMemory!A:C,3,0),"Unknown")</f>
        <v>8</v>
      </c>
      <c r="S942" s="66">
        <f>ifna(vlookup(A942,vDisk!A:C,3,0),"Unknown")</f>
        <v>2107</v>
      </c>
      <c r="T942" s="67" t="str">
        <f t="array" ref="T942">IFS(
   L942=1, "No Lift &amp; Shift",
   J942=1, XLOOKUP(A942, 'Infra Study'!A:A, 'Infra Study'!P:P),
   I942=1, "No Lift &amp; Shift",
   H942=1, "GKE",
   K942=1, "GCNV",
   G942=1, "Lift &amp; Shift Prod",
   TRUE, "Lift &amp; Shift Noprod"
)</f>
        <v>No Lift &amp; Shift</v>
      </c>
      <c r="U942" s="67">
        <f t="shared" si="7"/>
        <v>0</v>
      </c>
      <c r="V942" s="68">
        <f>if(T942="Lift &amp; Shift Noprod",if( Y942=0,Assumptions!$B$5, Assumptions!$B$4),if(T942="Lift &amp; Shift Prod",if(AND(N942=1,O942="T1"),Assumptions!$B$6,Assumptions!$B$4),0))</f>
        <v>0</v>
      </c>
      <c r="W942" s="62">
        <f>if(V942&lt;&gt;0,if(Q942="Unknown", Assumptions!$B$42,If(Q942&gt;1,Q942,2)),0)</f>
        <v>0</v>
      </c>
      <c r="X942" s="69">
        <f>if(V942&lt;&gt;0,if(R942="Unknown", Assumptions!$B$43,R942),0)</f>
        <v>0</v>
      </c>
      <c r="Y942" s="68">
        <f t="shared" si="8"/>
        <v>0</v>
      </c>
      <c r="Z942" s="68">
        <f>if(V942&lt;&gt;0,if(  S942="Unknown", Assumptions!$B$44,S942),0)</f>
        <v>0</v>
      </c>
      <c r="AA942" s="68">
        <f>if(V942 ="N2",ifna(vlookup(W942&amp;"-"&amp;X942,'Ref. VM'!A:B,2,0),"Custom"),if(V942 ="E2" , ifna(vlookup(W942&amp;"-"&amp;X942,'Ref. VM'!D:E,2,0),"Custom"),if(V942="N2D",ifna(vlookup(W942&amp;"-"&amp;X942,'Ref. VM'!G:H,2,0),"Custom"),if(V942="N4",ifna(vlookup(W942&amp;"-"&amp;X942,'Ref. VM'!J:K,2,0),"Custom"),0))))</f>
        <v>0</v>
      </c>
      <c r="AB942" s="67">
        <f t="shared" si="9"/>
        <v>0</v>
      </c>
      <c r="AC942" s="67">
        <f t="shared" si="10"/>
        <v>0</v>
      </c>
      <c r="AD942" s="67">
        <f t="shared" si="11"/>
        <v>0</v>
      </c>
      <c r="AE942" s="62">
        <f>if(T942="Lift &amp; Shift Prod",730,if(T942="Lift &amp; Shift Noprod",Assumptions!$B$3,0))</f>
        <v>0</v>
      </c>
      <c r="AF942" s="70">
        <f>if( U942=0,0,if(Y942=0, ((vlookup(AB942,'SKU Pricing'!A:B,Assumptions!$B$2,0)*W942)+(vlookup(AC942,'SKU Pricing'!A:B,Assumptions!$B$2,0)*X942))*AE942,((vlookup(AB942,'SKU Pricing'!A:B,Assumptions!$B$2,0)*W942)+(vlookup(AC942,'SKU Pricing'!A:B,Assumptions!$B$2,0)*(W942*8))+(vlookup(AD942,'SKU Pricing'!A:B,Assumptions!$B$2,0)*(X942-(W942*8))))*AE942))</f>
        <v>0</v>
      </c>
      <c r="AG942" s="67">
        <f t="shared" si="12"/>
        <v>0</v>
      </c>
      <c r="AH942" s="70">
        <f>ifna(vlookup(AG942,'SKU Pricing'!A:B,Assumptions!$B$2,0)*W942*AE942,0)</f>
        <v>0</v>
      </c>
      <c r="AI942" s="62" t="str">
        <f t="shared" si="13"/>
        <v/>
      </c>
      <c r="AJ942" s="62" t="str">
        <f>if(V942&lt;&gt;0, if(T942="Lift &amp; Shift Noprod",Assumptions!$B$9,if(V942=Assumptions!$B$6,Assumptions!$B$10,if(P942=1,Assumptions!$B$8,Assumptions!$B$7))),"")</f>
        <v/>
      </c>
      <c r="AK942" s="69">
        <f t="shared" si="14"/>
        <v>0</v>
      </c>
      <c r="AL942" s="69">
        <f>if(AJ942="Hyperdisk Balanced",Assumptions!$B$11,0)</f>
        <v>0</v>
      </c>
      <c r="AM942" s="69">
        <f>if(AJ942="Hyperdisk Balanced",Assumptions!$B$12,0)</f>
        <v>0</v>
      </c>
      <c r="AN942" s="70">
        <f>if(AK942=0,0,if(AJ942="Hyperdisk Balanced",vlookup(AK942&amp;" provisioned space",'SKU Pricing'!A:B,Assumptions!$B$2,0)*Z942+vlookup(AK942&amp;" provisioned IOPS",'SKU Pricing'!A:B,Assumptions!$B$2,0)*AL942*730+vlookup(AK942&amp;" provisioned throughput",'SKU Pricing'!A:B,Assumptions!$B$2,0)*AM942*730,vlookup(AK942,'SKU Pricing'!A:B,Assumptions!$B$2,0)*Z942))</f>
        <v>0</v>
      </c>
      <c r="AO942" s="70">
        <f t="shared" si="15"/>
        <v>0</v>
      </c>
      <c r="AP942" s="71">
        <f t="shared" si="16"/>
        <v>0</v>
      </c>
      <c r="AQ942" s="70">
        <f>ifna(vlookup(AP942,'SKU Pricing'!A:B,Assumptions!$B$2,0)*AE942,0)</f>
        <v>0</v>
      </c>
      <c r="AR942" s="72">
        <v>0.0</v>
      </c>
    </row>
    <row r="943">
      <c r="A943" s="61" t="s">
        <v>1084</v>
      </c>
      <c r="B943" s="62" t="str">
        <f>ifna(if(vlookup(A943,vOS!A:B,2,0)="","Unknown",vlookup(A943,vOS!A:B,2,0)),"Unknown")</f>
        <v>Microsoft Windows Server 2008 R2 (64-bit)</v>
      </c>
      <c r="C943" s="62">
        <f>vlookup(B943,'OS Study'!A:D,2,0)</f>
        <v>0</v>
      </c>
      <c r="D943" s="62" t="str">
        <f>vlookup(B943,'OS Study'!A:D,3,0)</f>
        <v>Windows</v>
      </c>
      <c r="E943" s="62" t="str">
        <f>vlookup(B943,'OS Study'!A:D,4,0)</f>
        <v>Server</v>
      </c>
      <c r="F943" s="63" t="str">
        <f>vlookup(B943,'OS Study'!A:E,5,0)</f>
        <v>2008 R2</v>
      </c>
      <c r="G943" s="62">
        <f>IF(vlookup(A943,'RVtools V2.1'!A:J,4,0)="non",0,1)</f>
        <v>1</v>
      </c>
      <c r="H943" s="62">
        <f>if(vlookup(A943,'RVtools V2.1'!A:K,11,0)="kube",1,0)</f>
        <v>0</v>
      </c>
      <c r="I943" s="62">
        <f t="shared" si="5"/>
        <v>0</v>
      </c>
      <c r="J943" s="62">
        <f>ifna(vlookup(A943,'Infra Study'!A:Q,17,0),0)</f>
        <v>0</v>
      </c>
      <c r="K943" s="64">
        <f>IFERROR(__xludf.DUMMYFUNCTION("N(REGEXMATCH(VLOOKUP(A943, 'RVtools V2.1'!A:H, 8, 0), ""^Serveur de fichiers""))"),0.0)</f>
        <v>0</v>
      </c>
      <c r="L943" s="64">
        <f t="shared" si="6"/>
        <v>1</v>
      </c>
      <c r="M943" s="67" t="str">
        <f>ifna(vlookup(A943,'RVtools V2.1'!A:I,8,0),"N/A")</f>
        <v>MPL - BGO/ASL</v>
      </c>
      <c r="N943" s="64">
        <f>IFERROR(__xludf.DUMMYFUNCTION("IF(REGEXMATCH(M943, ""(?i)"" &amp; JOIN(""|"", SPLIT(""kalisil"", "" ""))), 1, 0)"),0.0)</f>
        <v>0</v>
      </c>
      <c r="O943" s="64" t="str">
        <f>vlookup(A943,'RVtools V2.1'!A:H,7,0)</f>
        <v>T1</v>
      </c>
      <c r="P943" s="64">
        <f>if(vlookup(A943,'RVtools V2.1'!A:H,5,0)="oui",1,0)</f>
        <v>0</v>
      </c>
      <c r="Q943" s="64">
        <f>ifna(vlookup(A943,vCPU!A:B,2,0),"Unknown")</f>
        <v>4</v>
      </c>
      <c r="R943" s="66">
        <f>ifna(vlookup(A943,vMemory!A:C,3,0),"Unknown")</f>
        <v>8</v>
      </c>
      <c r="S943" s="66">
        <f>ifna(vlookup(A943,vDisk!A:C,3,0),"Unknown")</f>
        <v>3334</v>
      </c>
      <c r="T943" s="67" t="str">
        <f t="array" ref="T943">IFS(
   L943=1, "No Lift &amp; Shift",
   J943=1, XLOOKUP(A943, 'Infra Study'!A:A, 'Infra Study'!P:P),
   I943=1, "No Lift &amp; Shift",
   H943=1, "GKE",
   K943=1, "GCNV",
   G943=1, "Lift &amp; Shift Prod",
   TRUE, "Lift &amp; Shift Noprod"
)</f>
        <v>No Lift &amp; Shift</v>
      </c>
      <c r="U943" s="67">
        <f t="shared" si="7"/>
        <v>0</v>
      </c>
      <c r="V943" s="68">
        <f>if(T943="Lift &amp; Shift Noprod",if( Y943=0,Assumptions!$B$5, Assumptions!$B$4),if(T943="Lift &amp; Shift Prod",if(AND(N943=1,O943="T1"),Assumptions!$B$6,Assumptions!$B$4),0))</f>
        <v>0</v>
      </c>
      <c r="W943" s="62">
        <f>if(V943&lt;&gt;0,if(Q943="Unknown", Assumptions!$B$42,If(Q943&gt;1,Q943,2)),0)</f>
        <v>0</v>
      </c>
      <c r="X943" s="69">
        <f>if(V943&lt;&gt;0,if(R943="Unknown", Assumptions!$B$43,R943),0)</f>
        <v>0</v>
      </c>
      <c r="Y943" s="68">
        <f t="shared" si="8"/>
        <v>0</v>
      </c>
      <c r="Z943" s="68">
        <f>if(V943&lt;&gt;0,if(  S943="Unknown", Assumptions!$B$44,S943),0)</f>
        <v>0</v>
      </c>
      <c r="AA943" s="68">
        <f>if(V943 ="N2",ifna(vlookup(W943&amp;"-"&amp;X943,'Ref. VM'!A:B,2,0),"Custom"),if(V943 ="E2" , ifna(vlookup(W943&amp;"-"&amp;X943,'Ref. VM'!D:E,2,0),"Custom"),if(V943="N2D",ifna(vlookup(W943&amp;"-"&amp;X943,'Ref. VM'!G:H,2,0),"Custom"),if(V943="N4",ifna(vlookup(W943&amp;"-"&amp;X943,'Ref. VM'!J:K,2,0),"Custom"),0))))</f>
        <v>0</v>
      </c>
      <c r="AB943" s="67">
        <f t="shared" si="9"/>
        <v>0</v>
      </c>
      <c r="AC943" s="67">
        <f t="shared" si="10"/>
        <v>0</v>
      </c>
      <c r="AD943" s="67">
        <f t="shared" si="11"/>
        <v>0</v>
      </c>
      <c r="AE943" s="62">
        <f>if(T943="Lift &amp; Shift Prod",730,if(T943="Lift &amp; Shift Noprod",Assumptions!$B$3,0))</f>
        <v>0</v>
      </c>
      <c r="AF943" s="70">
        <f>if( U943=0,0,if(Y943=0, ((vlookup(AB943,'SKU Pricing'!A:B,Assumptions!$B$2,0)*W943)+(vlookup(AC943,'SKU Pricing'!A:B,Assumptions!$B$2,0)*X943))*AE943,((vlookup(AB943,'SKU Pricing'!A:B,Assumptions!$B$2,0)*W943)+(vlookup(AC943,'SKU Pricing'!A:B,Assumptions!$B$2,0)*(W943*8))+(vlookup(AD943,'SKU Pricing'!A:B,Assumptions!$B$2,0)*(X943-(W943*8))))*AE943))</f>
        <v>0</v>
      </c>
      <c r="AG943" s="67">
        <f t="shared" si="12"/>
        <v>0</v>
      </c>
      <c r="AH943" s="70">
        <f>ifna(vlookup(AG943,'SKU Pricing'!A:B,Assumptions!$B$2,0)*W943*AE943,0)</f>
        <v>0</v>
      </c>
      <c r="AI943" s="62" t="str">
        <f t="shared" si="13"/>
        <v/>
      </c>
      <c r="AJ943" s="62" t="str">
        <f>if(V943&lt;&gt;0, if(T943="Lift &amp; Shift Noprod",Assumptions!$B$9,if(V943=Assumptions!$B$6,Assumptions!$B$10,if(P943=1,Assumptions!$B$8,Assumptions!$B$7))),"")</f>
        <v/>
      </c>
      <c r="AK943" s="69">
        <f t="shared" si="14"/>
        <v>0</v>
      </c>
      <c r="AL943" s="69">
        <f>if(AJ943="Hyperdisk Balanced",Assumptions!$B$11,0)</f>
        <v>0</v>
      </c>
      <c r="AM943" s="69">
        <f>if(AJ943="Hyperdisk Balanced",Assumptions!$B$12,0)</f>
        <v>0</v>
      </c>
      <c r="AN943" s="70">
        <f>if(AK943=0,0,if(AJ943="Hyperdisk Balanced",vlookup(AK943&amp;" provisioned space",'SKU Pricing'!A:B,Assumptions!$B$2,0)*Z943+vlookup(AK943&amp;" provisioned IOPS",'SKU Pricing'!A:B,Assumptions!$B$2,0)*AL943*730+vlookup(AK943&amp;" provisioned throughput",'SKU Pricing'!A:B,Assumptions!$B$2,0)*AM943*730,vlookup(AK943,'SKU Pricing'!A:B,Assumptions!$B$2,0)*Z943))</f>
        <v>0</v>
      </c>
      <c r="AO943" s="70">
        <f t="shared" si="15"/>
        <v>0</v>
      </c>
      <c r="AP943" s="71">
        <f t="shared" si="16"/>
        <v>0</v>
      </c>
      <c r="AQ943" s="70">
        <f>ifna(vlookup(AP943,'SKU Pricing'!A:B,Assumptions!$B$2,0)*AE943,0)</f>
        <v>0</v>
      </c>
      <c r="AR943" s="72">
        <v>0.0</v>
      </c>
    </row>
    <row r="944">
      <c r="A944" s="61" t="s">
        <v>1085</v>
      </c>
      <c r="B944" s="62" t="str">
        <f>ifna(if(vlookup(A944,vOS!A:B,2,0)="","Unknown",vlookup(A944,vOS!A:B,2,0)),"Unknown")</f>
        <v>Microsoft Windows Server 2022 (64-bit)</v>
      </c>
      <c r="C944" s="62">
        <f>vlookup(B944,'OS Study'!A:D,2,0)</f>
        <v>0</v>
      </c>
      <c r="D944" s="62" t="str">
        <f>vlookup(B944,'OS Study'!A:D,3,0)</f>
        <v>Windows</v>
      </c>
      <c r="E944" s="62" t="str">
        <f>vlookup(B944,'OS Study'!A:D,4,0)</f>
        <v>Server</v>
      </c>
      <c r="F944" s="63" t="str">
        <f>vlookup(B944,'OS Study'!A:E,5,0)</f>
        <v>2022</v>
      </c>
      <c r="G944" s="62">
        <f>IF(vlookup(A944,'RVtools V2.1'!A:J,4,0)="non",0,1)</f>
        <v>1</v>
      </c>
      <c r="H944" s="62">
        <f>if(vlookup(A944,'RVtools V2.1'!A:K,11,0)="kube",1,0)</f>
        <v>0</v>
      </c>
      <c r="I944" s="62">
        <f t="shared" si="5"/>
        <v>0</v>
      </c>
      <c r="J944" s="62">
        <f>ifna(vlookup(A944,'Infra Study'!A:Q,17,0),0)</f>
        <v>0</v>
      </c>
      <c r="K944" s="64">
        <f>IFERROR(__xludf.DUMMYFUNCTION("N(REGEXMATCH(VLOOKUP(A944, 'RVtools V2.1'!A:H, 8, 0), ""^Serveur de fichiers""))"),0.0)</f>
        <v>0</v>
      </c>
      <c r="L944" s="64">
        <f t="shared" si="6"/>
        <v>0</v>
      </c>
      <c r="M944" s="67" t="str">
        <f>ifna(vlookup(A944,'RVtools V2.1'!A:I,8,0),"N/A")</f>
        <v>MPL - BGO/ASL</v>
      </c>
      <c r="N944" s="64">
        <f>IFERROR(__xludf.DUMMYFUNCTION("IF(REGEXMATCH(M944, ""(?i)"" &amp; JOIN(""|"", SPLIT(""kalisil"", "" ""))), 1, 0)"),0.0)</f>
        <v>0</v>
      </c>
      <c r="O944" s="64" t="str">
        <f>vlookup(A944,'RVtools V2.1'!A:H,7,0)</f>
        <v>T1</v>
      </c>
      <c r="P944" s="64">
        <f>if(vlookup(A944,'RVtools V2.1'!A:H,5,0)="oui",1,0)</f>
        <v>1</v>
      </c>
      <c r="Q944" s="64">
        <f>ifna(vlookup(A944,vCPU!A:B,2,0),"Unknown")</f>
        <v>4</v>
      </c>
      <c r="R944" s="66">
        <f>ifna(vlookup(A944,vMemory!A:C,3,0),"Unknown")</f>
        <v>8</v>
      </c>
      <c r="S944" s="66">
        <f>ifna(vlookup(A944,vDisk!A:C,3,0),"Unknown")</f>
        <v>61</v>
      </c>
      <c r="T944" s="67" t="str">
        <f t="array" ref="T944">IFS(
   L944=1, "No Lift &amp; Shift",
   J944=1, XLOOKUP(A944, 'Infra Study'!A:A, 'Infra Study'!P:P),
   I944=1, "No Lift &amp; Shift",
   H944=1, "GKE",
   K944=1, "GCNV",
   G944=1, "Lift &amp; Shift Prod",
   TRUE, "Lift &amp; Shift Noprod"
)</f>
        <v>Lift &amp; Shift Prod</v>
      </c>
      <c r="U944" s="67">
        <f t="shared" si="7"/>
        <v>1</v>
      </c>
      <c r="V944" s="68" t="str">
        <f>if(T944="Lift &amp; Shift Noprod",if( Y944=0,Assumptions!$B$5, Assumptions!$B$4),if(T944="Lift &amp; Shift Prod",if(AND(N944=1,O944="T1"),Assumptions!$B$6,Assumptions!$B$4),0))</f>
        <v>N2D</v>
      </c>
      <c r="W944" s="69">
        <f>if(V944&lt;&gt;0,if(Q944="Unknown", Assumptions!$B$42,If(Q944&gt;1,Q944,2)),0)</f>
        <v>4</v>
      </c>
      <c r="X944" s="69">
        <f>if(V944&lt;&gt;0,if(R944="Unknown", Assumptions!$B$43,R944),0)</f>
        <v>8</v>
      </c>
      <c r="Y944" s="68">
        <f t="shared" si="8"/>
        <v>0</v>
      </c>
      <c r="Z944" s="68">
        <f>if(V944&lt;&gt;0,if(  S944="Unknown", Assumptions!$B$44,S944),0)</f>
        <v>61</v>
      </c>
      <c r="AA944" s="68" t="str">
        <f>if(V944 ="N2",ifna(vlookup(W944&amp;"-"&amp;X944,'Ref. VM'!A:B,2,0),"Custom"),if(V944 ="E2" , ifna(vlookup(W944&amp;"-"&amp;X944,'Ref. VM'!D:E,2,0),"Custom"),if(V944="N2D",ifna(vlookup(W944&amp;"-"&amp;X944,'Ref. VM'!G:H,2,0),"Custom"),if(V944="N4",ifna(vlookup(W944&amp;"-"&amp;X944,'Ref. VM'!J:K,2,0),"Custom"),0))))</f>
        <v>Custom</v>
      </c>
      <c r="AB944" s="67" t="str">
        <f t="shared" si="9"/>
        <v>N2D-Custom vCPUs-CUD 3y</v>
      </c>
      <c r="AC944" s="67" t="str">
        <f t="shared" si="10"/>
        <v>N2D-Custom RAM-CUD 3y</v>
      </c>
      <c r="AD944" s="67">
        <f t="shared" si="11"/>
        <v>0</v>
      </c>
      <c r="AE944" s="69">
        <f>if(T944="Lift &amp; Shift Prod",730,if(T944="Lift &amp; Shift Noprod",Assumptions!$B$3,0))</f>
        <v>730</v>
      </c>
      <c r="AF944" s="70">
        <f>if( U944=0,0,if(Y944=0, ((vlookup(AB944,'SKU Pricing'!A:B,Assumptions!$B$2,0)*W944)+(vlookup(AC944,'SKU Pricing'!A:B,Assumptions!$B$2,0)*X944))*AE944,((vlookup(AB944,'SKU Pricing'!A:B,Assumptions!$B$2,0)*W944)+(vlookup(AC944,'SKU Pricing'!A:B,Assumptions!$B$2,0)*(W944*8))+(vlookup(AD944,'SKU Pricing'!A:B,Assumptions!$B$2,0)*(X944-(W944*8))))*AE944))</f>
        <v>55.81665264</v>
      </c>
      <c r="AG944" s="67" t="str">
        <f t="shared" si="12"/>
        <v>Windows Server</v>
      </c>
      <c r="AH944" s="70">
        <f>ifna(vlookup(AG944,'SKU Pricing'!A:B,Assumptions!$B$2,0)*W944*AE944,0)</f>
        <v>134.32</v>
      </c>
      <c r="AI944" s="62" t="str">
        <f t="shared" si="13"/>
        <v>Regional</v>
      </c>
      <c r="AJ944" s="62" t="str">
        <f>if(V944&lt;&gt;0, if(T944="Lift &amp; Shift Noprod",Assumptions!$B$9,if(V944=Assumptions!$B$6,Assumptions!$B$10,if(P944=1,Assumptions!$B$8,Assumptions!$B$7))),"")</f>
        <v>SSD</v>
      </c>
      <c r="AK944" s="69" t="str">
        <f t="shared" si="14"/>
        <v>SSD</v>
      </c>
      <c r="AL944" s="69">
        <f>if(AJ944="Hyperdisk Balanced",Assumptions!$B$11,0)</f>
        <v>0</v>
      </c>
      <c r="AM944" s="69">
        <f>if(AJ944="Hyperdisk Balanced",Assumptions!$B$12,0)</f>
        <v>0</v>
      </c>
      <c r="AN944" s="70">
        <f>if(AK944=0,0,if(AJ944="Hyperdisk Balanced",vlookup(AK944&amp;" provisioned space",'SKU Pricing'!A:B,Assumptions!$B$2,0)*Z944+vlookup(AK944&amp;" provisioned IOPS",'SKU Pricing'!A:B,Assumptions!$B$2,0)*AL944*730+vlookup(AK944&amp;" provisioned throughput",'SKU Pricing'!A:B,Assumptions!$B$2,0)*AM944*730,vlookup(AK944,'SKU Pricing'!A:B,Assumptions!$B$2,0)*Z944))</f>
        <v>12.017</v>
      </c>
      <c r="AO944" s="70">
        <f t="shared" si="15"/>
        <v>202.1536526</v>
      </c>
      <c r="AP944" s="71" t="str">
        <f t="shared" si="16"/>
        <v>VM Manager</v>
      </c>
      <c r="AQ944" s="70">
        <f>ifna(vlookup(AP944,'SKU Pricing'!A:B,Assumptions!$B$2,0)*AE944,0)</f>
        <v>2.19</v>
      </c>
      <c r="AR944" s="72">
        <v>0.0</v>
      </c>
    </row>
    <row r="945">
      <c r="A945" s="61" t="s">
        <v>1086</v>
      </c>
      <c r="B945" s="62" t="str">
        <f>ifna(if(vlookup(A945,vOS!A:B,2,0)="","Unknown",vlookup(A945,vOS!A:B,2,0)),"Unknown")</f>
        <v>Microsoft Windows 10 (64-bit)</v>
      </c>
      <c r="C945" s="62">
        <f>vlookup(B945,'OS Study'!A:D,2,0)</f>
        <v>0</v>
      </c>
      <c r="D945" s="62" t="str">
        <f>vlookup(B945,'OS Study'!A:D,3,0)</f>
        <v>Windows</v>
      </c>
      <c r="E945" s="62" t="str">
        <f>vlookup(B945,'OS Study'!A:D,4,0)</f>
        <v>Workstation</v>
      </c>
      <c r="F945" s="63" t="str">
        <f>vlookup(B945,'OS Study'!A:E,5,0)</f>
        <v>10</v>
      </c>
      <c r="G945" s="62">
        <f>IF(vlookup(A945,'RVtools V2.1'!A:J,4,0)="non",0,1)</f>
        <v>1</v>
      </c>
      <c r="H945" s="62">
        <f>if(vlookup(A945,'RVtools V2.1'!A:K,11,0)="kube",1,0)</f>
        <v>0</v>
      </c>
      <c r="I945" s="62">
        <f t="shared" si="5"/>
        <v>0</v>
      </c>
      <c r="J945" s="62">
        <f>ifna(vlookup(A945,'Infra Study'!A:Q,17,0),0)</f>
        <v>1</v>
      </c>
      <c r="K945" s="64">
        <f>IFERROR(__xludf.DUMMYFUNCTION("N(REGEXMATCH(VLOOKUP(A945, 'RVtools V2.1'!A:H, 8, 0), ""^Serveur de fichiers""))"),0.0)</f>
        <v>0</v>
      </c>
      <c r="L945" s="64">
        <f t="shared" si="6"/>
        <v>0</v>
      </c>
      <c r="M945" s="67" t="str">
        <f>ifna(vlookup(A945,'RVtools V2.1'!A:I,8,0),"N/A")</f>
        <v>MPL - BGO/ASL</v>
      </c>
      <c r="N945" s="64">
        <f>IFERROR(__xludf.DUMMYFUNCTION("IF(REGEXMATCH(M945, ""(?i)"" &amp; JOIN(""|"", SPLIT(""kalisil"", "" ""))), 1, 0)"),0.0)</f>
        <v>0</v>
      </c>
      <c r="O945" s="64" t="str">
        <f>vlookup(A945,'RVtools V2.1'!A:H,7,0)</f>
        <v>T1</v>
      </c>
      <c r="P945" s="64">
        <f>if(vlookup(A945,'RVtools V2.1'!A:H,5,0)="oui",1,0)</f>
        <v>1</v>
      </c>
      <c r="Q945" s="64">
        <f>ifna(vlookup(A945,vCPU!A:B,2,0),"Unknown")</f>
        <v>2</v>
      </c>
      <c r="R945" s="66">
        <f>ifna(vlookup(A945,vMemory!A:C,3,0),"Unknown")</f>
        <v>4</v>
      </c>
      <c r="S945" s="66">
        <f>ifna(vlookup(A945,vDisk!A:C,3,0),"Unknown")</f>
        <v>56</v>
      </c>
      <c r="T945" s="67" t="str">
        <f t="array" ref="T945">IFS(
   L945=1, "No Lift &amp; Shift",
   J945=1, XLOOKUP(A945, 'Infra Study'!A:A, 'Infra Study'!P:P),
   I945=1, "No Lift &amp; Shift",
   H945=1, "GKE",
   K945=1, "GCNV",
   G945=1, "Lift &amp; Shift Prod",
   TRUE, "Lift &amp; Shift Noprod"
)</f>
        <v>Consolidation</v>
      </c>
      <c r="U945" s="67">
        <f t="shared" si="7"/>
        <v>0</v>
      </c>
      <c r="V945" s="68">
        <f>if(T945="Lift &amp; Shift Noprod",if( Y945=0,Assumptions!$B$5, Assumptions!$B$4),if(T945="Lift &amp; Shift Prod",if(AND(N945=1,O945="T1"),Assumptions!$B$6,Assumptions!$B$4),0))</f>
        <v>0</v>
      </c>
      <c r="W945" s="62">
        <f>if(V945&lt;&gt;0,if(Q945="Unknown", Assumptions!$B$42,If(Q945&gt;1,Q945,2)),0)</f>
        <v>0</v>
      </c>
      <c r="X945" s="69">
        <f>if(V945&lt;&gt;0,if(R945="Unknown", Assumptions!$B$43,R945),0)</f>
        <v>0</v>
      </c>
      <c r="Y945" s="68">
        <f t="shared" si="8"/>
        <v>0</v>
      </c>
      <c r="Z945" s="68">
        <f>if(V945&lt;&gt;0,if(  S945="Unknown", Assumptions!$B$44,S945),0)</f>
        <v>0</v>
      </c>
      <c r="AA945" s="68">
        <f>if(V945 ="N2",ifna(vlookup(W945&amp;"-"&amp;X945,'Ref. VM'!A:B,2,0),"Custom"),if(V945 ="E2" , ifna(vlookup(W945&amp;"-"&amp;X945,'Ref. VM'!D:E,2,0),"Custom"),if(V945="N2D",ifna(vlookup(W945&amp;"-"&amp;X945,'Ref. VM'!G:H,2,0),"Custom"),if(V945="N4",ifna(vlookup(W945&amp;"-"&amp;X945,'Ref. VM'!J:K,2,0),"Custom"),0))))</f>
        <v>0</v>
      </c>
      <c r="AB945" s="67">
        <f t="shared" si="9"/>
        <v>0</v>
      </c>
      <c r="AC945" s="67">
        <f t="shared" si="10"/>
        <v>0</v>
      </c>
      <c r="AD945" s="67">
        <f t="shared" si="11"/>
        <v>0</v>
      </c>
      <c r="AE945" s="62">
        <f>if(T945="Lift &amp; Shift Prod",730,if(T945="Lift &amp; Shift Noprod",Assumptions!$B$3,0))</f>
        <v>0</v>
      </c>
      <c r="AF945" s="70">
        <f>if( U945=0,0,if(Y945=0, ((vlookup(AB945,'SKU Pricing'!A:B,Assumptions!$B$2,0)*W945)+(vlookup(AC945,'SKU Pricing'!A:B,Assumptions!$B$2,0)*X945))*AE945,((vlookup(AB945,'SKU Pricing'!A:B,Assumptions!$B$2,0)*W945)+(vlookup(AC945,'SKU Pricing'!A:B,Assumptions!$B$2,0)*(W945*8))+(vlookup(AD945,'SKU Pricing'!A:B,Assumptions!$B$2,0)*(X945-(W945*8))))*AE945))</f>
        <v>0</v>
      </c>
      <c r="AG945" s="67">
        <f t="shared" si="12"/>
        <v>0</v>
      </c>
      <c r="AH945" s="70">
        <f>ifna(vlookup(AG945,'SKU Pricing'!A:B,Assumptions!$B$2,0)*W945*AE945,0)</f>
        <v>0</v>
      </c>
      <c r="AI945" s="62" t="str">
        <f t="shared" si="13"/>
        <v/>
      </c>
      <c r="AJ945" s="62" t="str">
        <f>if(V945&lt;&gt;0, if(T945="Lift &amp; Shift Noprod",Assumptions!$B$9,if(V945=Assumptions!$B$6,Assumptions!$B$10,if(P945=1,Assumptions!$B$8,Assumptions!$B$7))),"")</f>
        <v/>
      </c>
      <c r="AK945" s="69">
        <f t="shared" si="14"/>
        <v>0</v>
      </c>
      <c r="AL945" s="69">
        <f>if(AJ945="Hyperdisk Balanced",Assumptions!$B$11,0)</f>
        <v>0</v>
      </c>
      <c r="AM945" s="69">
        <f>if(AJ945="Hyperdisk Balanced",Assumptions!$B$12,0)</f>
        <v>0</v>
      </c>
      <c r="AN945" s="70">
        <f>if(AK945=0,0,if(AJ945="Hyperdisk Balanced",vlookup(AK945&amp;" provisioned space",'SKU Pricing'!A:B,Assumptions!$B$2,0)*Z945+vlookup(AK945&amp;" provisioned IOPS",'SKU Pricing'!A:B,Assumptions!$B$2,0)*AL945*730+vlookup(AK945&amp;" provisioned throughput",'SKU Pricing'!A:B,Assumptions!$B$2,0)*AM945*730,vlookup(AK945,'SKU Pricing'!A:B,Assumptions!$B$2,0)*Z945))</f>
        <v>0</v>
      </c>
      <c r="AO945" s="70">
        <f t="shared" si="15"/>
        <v>0</v>
      </c>
      <c r="AP945" s="71">
        <f t="shared" si="16"/>
        <v>0</v>
      </c>
      <c r="AQ945" s="70">
        <f>ifna(vlookup(AP945,'SKU Pricing'!A:B,Assumptions!$B$2,0)*AE945,0)</f>
        <v>0</v>
      </c>
      <c r="AR945" s="72">
        <v>0.0</v>
      </c>
    </row>
    <row r="946">
      <c r="A946" s="61" t="s">
        <v>1087</v>
      </c>
      <c r="B946" s="62" t="str">
        <f>ifna(if(vlookup(A946,vOS!A:B,2,0)="","Unknown",vlookup(A946,vOS!A:B,2,0)),"Unknown")</f>
        <v>Microsoft Windows 10 (64-bit)</v>
      </c>
      <c r="C946" s="62">
        <f>vlookup(B946,'OS Study'!A:D,2,0)</f>
        <v>0</v>
      </c>
      <c r="D946" s="62" t="str">
        <f>vlookup(B946,'OS Study'!A:D,3,0)</f>
        <v>Windows</v>
      </c>
      <c r="E946" s="62" t="str">
        <f>vlookup(B946,'OS Study'!A:D,4,0)</f>
        <v>Workstation</v>
      </c>
      <c r="F946" s="63" t="str">
        <f>vlookup(B946,'OS Study'!A:E,5,0)</f>
        <v>10</v>
      </c>
      <c r="G946" s="62">
        <f>IF(vlookup(A946,'RVtools V2.1'!A:J,4,0)="non",0,1)</f>
        <v>1</v>
      </c>
      <c r="H946" s="62">
        <f>if(vlookup(A946,'RVtools V2.1'!A:K,11,0)="kube",1,0)</f>
        <v>0</v>
      </c>
      <c r="I946" s="62">
        <f t="shared" si="5"/>
        <v>0</v>
      </c>
      <c r="J946" s="62">
        <f>ifna(vlookup(A946,'Infra Study'!A:Q,17,0),0)</f>
        <v>1</v>
      </c>
      <c r="K946" s="64">
        <f>IFERROR(__xludf.DUMMYFUNCTION("N(REGEXMATCH(VLOOKUP(A946, 'RVtools V2.1'!A:H, 8, 0), ""^Serveur de fichiers""))"),0.0)</f>
        <v>0</v>
      </c>
      <c r="L946" s="64">
        <f t="shared" si="6"/>
        <v>0</v>
      </c>
      <c r="M946" s="67" t="str">
        <f>ifna(vlookup(A946,'RVtools V2.1'!A:I,8,0),"N/A")</f>
        <v>MPL - BGO/Biorylis</v>
      </c>
      <c r="N946" s="64">
        <f>IFERROR(__xludf.DUMMYFUNCTION("IF(REGEXMATCH(M946, ""(?i)"" &amp; JOIN(""|"", SPLIT(""kalisil"", "" ""))), 1, 0)"),0.0)</f>
        <v>0</v>
      </c>
      <c r="O946" s="64" t="str">
        <f>vlookup(A946,'RVtools V2.1'!A:H,7,0)</f>
        <v>T1</v>
      </c>
      <c r="P946" s="64">
        <f>if(vlookup(A946,'RVtools V2.1'!A:H,5,0)="oui",1,0)</f>
        <v>1</v>
      </c>
      <c r="Q946" s="64">
        <f>ifna(vlookup(A946,vCPU!A:B,2,0),"Unknown")</f>
        <v>2</v>
      </c>
      <c r="R946" s="66">
        <f>ifna(vlookup(A946,vMemory!A:C,3,0),"Unknown")</f>
        <v>4</v>
      </c>
      <c r="S946" s="66">
        <f>ifna(vlookup(A946,vDisk!A:C,3,0),"Unknown")</f>
        <v>423</v>
      </c>
      <c r="T946" s="67" t="str">
        <f t="array" ref="T946">IFS(
   L946=1, "No Lift &amp; Shift",
   J946=1, XLOOKUP(A946, 'Infra Study'!A:A, 'Infra Study'!P:P),
   I946=1, "No Lift &amp; Shift",
   H946=1, "GKE",
   K946=1, "GCNV",
   G946=1, "Lift &amp; Shift Prod",
   TRUE, "Lift &amp; Shift Noprod"
)</f>
        <v>Consolidation</v>
      </c>
      <c r="U946" s="67">
        <f t="shared" si="7"/>
        <v>0</v>
      </c>
      <c r="V946" s="68">
        <f>if(T946="Lift &amp; Shift Noprod",if( Y946=0,Assumptions!$B$5, Assumptions!$B$4),if(T946="Lift &amp; Shift Prod",if(AND(N946=1,O946="T1"),Assumptions!$B$6,Assumptions!$B$4),0))</f>
        <v>0</v>
      </c>
      <c r="W946" s="62">
        <f>if(V946&lt;&gt;0,if(Q946="Unknown", Assumptions!$B$42,If(Q946&gt;1,Q946,2)),0)</f>
        <v>0</v>
      </c>
      <c r="X946" s="69">
        <f>if(V946&lt;&gt;0,if(R946="Unknown", Assumptions!$B$43,R946),0)</f>
        <v>0</v>
      </c>
      <c r="Y946" s="68">
        <f t="shared" si="8"/>
        <v>0</v>
      </c>
      <c r="Z946" s="68">
        <f>if(V946&lt;&gt;0,if(  S946="Unknown", Assumptions!$B$44,S946),0)</f>
        <v>0</v>
      </c>
      <c r="AA946" s="68">
        <f>if(V946 ="N2",ifna(vlookup(W946&amp;"-"&amp;X946,'Ref. VM'!A:B,2,0),"Custom"),if(V946 ="E2" , ifna(vlookup(W946&amp;"-"&amp;X946,'Ref. VM'!D:E,2,0),"Custom"),if(V946="N2D",ifna(vlookup(W946&amp;"-"&amp;X946,'Ref. VM'!G:H,2,0),"Custom"),if(V946="N4",ifna(vlookup(W946&amp;"-"&amp;X946,'Ref. VM'!J:K,2,0),"Custom"),0))))</f>
        <v>0</v>
      </c>
      <c r="AB946" s="67">
        <f t="shared" si="9"/>
        <v>0</v>
      </c>
      <c r="AC946" s="67">
        <f t="shared" si="10"/>
        <v>0</v>
      </c>
      <c r="AD946" s="67">
        <f t="shared" si="11"/>
        <v>0</v>
      </c>
      <c r="AE946" s="62">
        <f>if(T946="Lift &amp; Shift Prod",730,if(T946="Lift &amp; Shift Noprod",Assumptions!$B$3,0))</f>
        <v>0</v>
      </c>
      <c r="AF946" s="70">
        <f>if( U946=0,0,if(Y946=0, ((vlookup(AB946,'SKU Pricing'!A:B,Assumptions!$B$2,0)*W946)+(vlookup(AC946,'SKU Pricing'!A:B,Assumptions!$B$2,0)*X946))*AE946,((vlookup(AB946,'SKU Pricing'!A:B,Assumptions!$B$2,0)*W946)+(vlookup(AC946,'SKU Pricing'!A:B,Assumptions!$B$2,0)*(W946*8))+(vlookup(AD946,'SKU Pricing'!A:B,Assumptions!$B$2,0)*(X946-(W946*8))))*AE946))</f>
        <v>0</v>
      </c>
      <c r="AG946" s="67">
        <f t="shared" si="12"/>
        <v>0</v>
      </c>
      <c r="AH946" s="70">
        <f>ifna(vlookup(AG946,'SKU Pricing'!A:B,Assumptions!$B$2,0)*W946*AE946,0)</f>
        <v>0</v>
      </c>
      <c r="AI946" s="62" t="str">
        <f t="shared" si="13"/>
        <v/>
      </c>
      <c r="AJ946" s="62" t="str">
        <f>if(V946&lt;&gt;0, if(T946="Lift &amp; Shift Noprod",Assumptions!$B$9,if(V946=Assumptions!$B$6,Assumptions!$B$10,if(P946=1,Assumptions!$B$8,Assumptions!$B$7))),"")</f>
        <v/>
      </c>
      <c r="AK946" s="69">
        <f t="shared" si="14"/>
        <v>0</v>
      </c>
      <c r="AL946" s="69">
        <f>if(AJ946="Hyperdisk Balanced",Assumptions!$B$11,0)</f>
        <v>0</v>
      </c>
      <c r="AM946" s="69">
        <f>if(AJ946="Hyperdisk Balanced",Assumptions!$B$12,0)</f>
        <v>0</v>
      </c>
      <c r="AN946" s="70">
        <f>if(AK946=0,0,if(AJ946="Hyperdisk Balanced",vlookup(AK946&amp;" provisioned space",'SKU Pricing'!A:B,Assumptions!$B$2,0)*Z946+vlookup(AK946&amp;" provisioned IOPS",'SKU Pricing'!A:B,Assumptions!$B$2,0)*AL946*730+vlookup(AK946&amp;" provisioned throughput",'SKU Pricing'!A:B,Assumptions!$B$2,0)*AM946*730,vlookup(AK946,'SKU Pricing'!A:B,Assumptions!$B$2,0)*Z946))</f>
        <v>0</v>
      </c>
      <c r="AO946" s="70">
        <f t="shared" si="15"/>
        <v>0</v>
      </c>
      <c r="AP946" s="71">
        <f t="shared" si="16"/>
        <v>0</v>
      </c>
      <c r="AQ946" s="70">
        <f>ifna(vlookup(AP946,'SKU Pricing'!A:B,Assumptions!$B$2,0)*AE946,0)</f>
        <v>0</v>
      </c>
      <c r="AR946" s="72">
        <v>0.0</v>
      </c>
    </row>
    <row r="947">
      <c r="A947" s="61" t="s">
        <v>1088</v>
      </c>
      <c r="B947" s="62" t="str">
        <f>ifna(if(vlookup(A947,vOS!A:B,2,0)="","Unknown",vlookup(A947,vOS!A:B,2,0)),"Unknown")</f>
        <v>Microsoft Windows 10 (64-bit)</v>
      </c>
      <c r="C947" s="62">
        <f>vlookup(B947,'OS Study'!A:D,2,0)</f>
        <v>0</v>
      </c>
      <c r="D947" s="62" t="str">
        <f>vlookup(B947,'OS Study'!A:D,3,0)</f>
        <v>Windows</v>
      </c>
      <c r="E947" s="62" t="str">
        <f>vlookup(B947,'OS Study'!A:D,4,0)</f>
        <v>Workstation</v>
      </c>
      <c r="F947" s="63" t="str">
        <f>vlookup(B947,'OS Study'!A:E,5,0)</f>
        <v>10</v>
      </c>
      <c r="G947" s="62">
        <f>IF(vlookup(A947,'RVtools V2.1'!A:J,4,0)="non",0,1)</f>
        <v>1</v>
      </c>
      <c r="H947" s="62">
        <f>if(vlookup(A947,'RVtools V2.1'!A:K,11,0)="kube",1,0)</f>
        <v>0</v>
      </c>
      <c r="I947" s="62">
        <f t="shared" si="5"/>
        <v>0</v>
      </c>
      <c r="J947" s="62">
        <f>ifna(vlookup(A947,'Infra Study'!A:Q,17,0),0)</f>
        <v>1</v>
      </c>
      <c r="K947" s="64">
        <f>IFERROR(__xludf.DUMMYFUNCTION("N(REGEXMATCH(VLOOKUP(A947, 'RVtools V2.1'!A:H, 8, 0), ""^Serveur de fichiers""))"),0.0)</f>
        <v>0</v>
      </c>
      <c r="L947" s="64">
        <f t="shared" si="6"/>
        <v>0</v>
      </c>
      <c r="M947" s="67" t="str">
        <f>ifna(vlookup(A947,'RVtools V2.1'!A:I,8,0),"N/A")</f>
        <v>MPL - BGO/Biorylis</v>
      </c>
      <c r="N947" s="64">
        <f>IFERROR(__xludf.DUMMYFUNCTION("IF(REGEXMATCH(M947, ""(?i)"" &amp; JOIN(""|"", SPLIT(""kalisil"", "" ""))), 1, 0)"),0.0)</f>
        <v>0</v>
      </c>
      <c r="O947" s="64" t="str">
        <f>vlookup(A947,'RVtools V2.1'!A:H,7,0)</f>
        <v>T1</v>
      </c>
      <c r="P947" s="64">
        <f>if(vlookup(A947,'RVtools V2.1'!A:H,5,0)="oui",1,0)</f>
        <v>1</v>
      </c>
      <c r="Q947" s="64">
        <f>ifna(vlookup(A947,vCPU!A:B,2,0),"Unknown")</f>
        <v>2</v>
      </c>
      <c r="R947" s="66">
        <f>ifna(vlookup(A947,vMemory!A:C,3,0),"Unknown")</f>
        <v>4</v>
      </c>
      <c r="S947" s="66">
        <f>ifna(vlookup(A947,vDisk!A:C,3,0),"Unknown")</f>
        <v>411</v>
      </c>
      <c r="T947" s="67" t="str">
        <f t="array" ref="T947">IFS(
   L947=1, "No Lift &amp; Shift",
   J947=1, XLOOKUP(A947, 'Infra Study'!A:A, 'Infra Study'!P:P),
   I947=1, "No Lift &amp; Shift",
   H947=1, "GKE",
   K947=1, "GCNV",
   G947=1, "Lift &amp; Shift Prod",
   TRUE, "Lift &amp; Shift Noprod"
)</f>
        <v>Consolidation</v>
      </c>
      <c r="U947" s="67">
        <f t="shared" si="7"/>
        <v>0</v>
      </c>
      <c r="V947" s="68">
        <f>if(T947="Lift &amp; Shift Noprod",if( Y947=0,Assumptions!$B$5, Assumptions!$B$4),if(T947="Lift &amp; Shift Prod",if(AND(N947=1,O947="T1"),Assumptions!$B$6,Assumptions!$B$4),0))</f>
        <v>0</v>
      </c>
      <c r="W947" s="62">
        <f>if(V947&lt;&gt;0,if(Q947="Unknown", Assumptions!$B$42,If(Q947&gt;1,Q947,2)),0)</f>
        <v>0</v>
      </c>
      <c r="X947" s="69">
        <f>if(V947&lt;&gt;0,if(R947="Unknown", Assumptions!$B$43,R947),0)</f>
        <v>0</v>
      </c>
      <c r="Y947" s="68">
        <f t="shared" si="8"/>
        <v>0</v>
      </c>
      <c r="Z947" s="68">
        <f>if(V947&lt;&gt;0,if(  S947="Unknown", Assumptions!$B$44,S947),0)</f>
        <v>0</v>
      </c>
      <c r="AA947" s="68">
        <f>if(V947 ="N2",ifna(vlookup(W947&amp;"-"&amp;X947,'Ref. VM'!A:B,2,0),"Custom"),if(V947 ="E2" , ifna(vlookup(W947&amp;"-"&amp;X947,'Ref. VM'!D:E,2,0),"Custom"),if(V947="N2D",ifna(vlookup(W947&amp;"-"&amp;X947,'Ref. VM'!G:H,2,0),"Custom"),if(V947="N4",ifna(vlookup(W947&amp;"-"&amp;X947,'Ref. VM'!J:K,2,0),"Custom"),0))))</f>
        <v>0</v>
      </c>
      <c r="AB947" s="67">
        <f t="shared" si="9"/>
        <v>0</v>
      </c>
      <c r="AC947" s="67">
        <f t="shared" si="10"/>
        <v>0</v>
      </c>
      <c r="AD947" s="67">
        <f t="shared" si="11"/>
        <v>0</v>
      </c>
      <c r="AE947" s="62">
        <f>if(T947="Lift &amp; Shift Prod",730,if(T947="Lift &amp; Shift Noprod",Assumptions!$B$3,0))</f>
        <v>0</v>
      </c>
      <c r="AF947" s="70">
        <f>if( U947=0,0,if(Y947=0, ((vlookup(AB947,'SKU Pricing'!A:B,Assumptions!$B$2,0)*W947)+(vlookup(AC947,'SKU Pricing'!A:B,Assumptions!$B$2,0)*X947))*AE947,((vlookup(AB947,'SKU Pricing'!A:B,Assumptions!$B$2,0)*W947)+(vlookup(AC947,'SKU Pricing'!A:B,Assumptions!$B$2,0)*(W947*8))+(vlookup(AD947,'SKU Pricing'!A:B,Assumptions!$B$2,0)*(X947-(W947*8))))*AE947))</f>
        <v>0</v>
      </c>
      <c r="AG947" s="67">
        <f t="shared" si="12"/>
        <v>0</v>
      </c>
      <c r="AH947" s="70">
        <f>ifna(vlookup(AG947,'SKU Pricing'!A:B,Assumptions!$B$2,0)*W947*AE947,0)</f>
        <v>0</v>
      </c>
      <c r="AI947" s="62" t="str">
        <f t="shared" si="13"/>
        <v/>
      </c>
      <c r="AJ947" s="62" t="str">
        <f>if(V947&lt;&gt;0, if(T947="Lift &amp; Shift Noprod",Assumptions!$B$9,if(V947=Assumptions!$B$6,Assumptions!$B$10,if(P947=1,Assumptions!$B$8,Assumptions!$B$7))),"")</f>
        <v/>
      </c>
      <c r="AK947" s="69">
        <f t="shared" si="14"/>
        <v>0</v>
      </c>
      <c r="AL947" s="69">
        <f>if(AJ947="Hyperdisk Balanced",Assumptions!$B$11,0)</f>
        <v>0</v>
      </c>
      <c r="AM947" s="69">
        <f>if(AJ947="Hyperdisk Balanced",Assumptions!$B$12,0)</f>
        <v>0</v>
      </c>
      <c r="AN947" s="70">
        <f>if(AK947=0,0,if(AJ947="Hyperdisk Balanced",vlookup(AK947&amp;" provisioned space",'SKU Pricing'!A:B,Assumptions!$B$2,0)*Z947+vlookup(AK947&amp;" provisioned IOPS",'SKU Pricing'!A:B,Assumptions!$B$2,0)*AL947*730+vlookup(AK947&amp;" provisioned throughput",'SKU Pricing'!A:B,Assumptions!$B$2,0)*AM947*730,vlookup(AK947,'SKU Pricing'!A:B,Assumptions!$B$2,0)*Z947))</f>
        <v>0</v>
      </c>
      <c r="AO947" s="70">
        <f t="shared" si="15"/>
        <v>0</v>
      </c>
      <c r="AP947" s="71">
        <f t="shared" si="16"/>
        <v>0</v>
      </c>
      <c r="AQ947" s="70">
        <f>ifna(vlookup(AP947,'SKU Pricing'!A:B,Assumptions!$B$2,0)*AE947,0)</f>
        <v>0</v>
      </c>
      <c r="AR947" s="72">
        <v>0.0</v>
      </c>
    </row>
    <row r="948">
      <c r="A948" s="61" t="s">
        <v>1089</v>
      </c>
      <c r="B948" s="62" t="str">
        <f>ifna(if(vlookup(A948,vOS!A:B,2,0)="","Unknown",vlookup(A948,vOS!A:B,2,0)),"Unknown")</f>
        <v>Microsoft Windows 10 (64-bit)</v>
      </c>
      <c r="C948" s="62">
        <f>vlookup(B948,'OS Study'!A:D,2,0)</f>
        <v>0</v>
      </c>
      <c r="D948" s="62" t="str">
        <f>vlookup(B948,'OS Study'!A:D,3,0)</f>
        <v>Windows</v>
      </c>
      <c r="E948" s="62" t="str">
        <f>vlookup(B948,'OS Study'!A:D,4,0)</f>
        <v>Workstation</v>
      </c>
      <c r="F948" s="63" t="str">
        <f>vlookup(B948,'OS Study'!A:E,5,0)</f>
        <v>10</v>
      </c>
      <c r="G948" s="62">
        <f>IF(vlookup(A948,'RVtools V2.1'!A:J,4,0)="non",0,1)</f>
        <v>1</v>
      </c>
      <c r="H948" s="62">
        <f>if(vlookup(A948,'RVtools V2.1'!A:K,11,0)="kube",1,0)</f>
        <v>0</v>
      </c>
      <c r="I948" s="62">
        <f t="shared" si="5"/>
        <v>0</v>
      </c>
      <c r="J948" s="62">
        <f>ifna(vlookup(A948,'Infra Study'!A:Q,17,0),0)</f>
        <v>1</v>
      </c>
      <c r="K948" s="64">
        <f>IFERROR(__xludf.DUMMYFUNCTION("N(REGEXMATCH(VLOOKUP(A948, 'RVtools V2.1'!A:H, 8, 0), ""^Serveur de fichiers""))"),0.0)</f>
        <v>0</v>
      </c>
      <c r="L948" s="64">
        <f t="shared" si="6"/>
        <v>0</v>
      </c>
      <c r="M948" s="67" t="str">
        <f>ifna(vlookup(A948,'RVtools V2.1'!A:I,8,0),"N/A")</f>
        <v>MPL - BGO/Biorylis</v>
      </c>
      <c r="N948" s="64">
        <f>IFERROR(__xludf.DUMMYFUNCTION("IF(REGEXMATCH(M948, ""(?i)"" &amp; JOIN(""|"", SPLIT(""kalisil"", "" ""))), 1, 0)"),0.0)</f>
        <v>0</v>
      </c>
      <c r="O948" s="64" t="str">
        <f>vlookup(A948,'RVtools V2.1'!A:H,7,0)</f>
        <v>T1</v>
      </c>
      <c r="P948" s="64">
        <f>if(vlookup(A948,'RVtools V2.1'!A:H,5,0)="oui",1,0)</f>
        <v>1</v>
      </c>
      <c r="Q948" s="64">
        <f>ifna(vlookup(A948,vCPU!A:B,2,0),"Unknown")</f>
        <v>2</v>
      </c>
      <c r="R948" s="66">
        <f>ifna(vlookup(A948,vMemory!A:C,3,0),"Unknown")</f>
        <v>4</v>
      </c>
      <c r="S948" s="66">
        <f>ifna(vlookup(A948,vDisk!A:C,3,0),"Unknown")</f>
        <v>321</v>
      </c>
      <c r="T948" s="67" t="str">
        <f t="array" ref="T948">IFS(
   L948=1, "No Lift &amp; Shift",
   J948=1, XLOOKUP(A948, 'Infra Study'!A:A, 'Infra Study'!P:P),
   I948=1, "No Lift &amp; Shift",
   H948=1, "GKE",
   K948=1, "GCNV",
   G948=1, "Lift &amp; Shift Prod",
   TRUE, "Lift &amp; Shift Noprod"
)</f>
        <v>Consolidation</v>
      </c>
      <c r="U948" s="67">
        <f t="shared" si="7"/>
        <v>0</v>
      </c>
      <c r="V948" s="68">
        <f>if(T948="Lift &amp; Shift Noprod",if( Y948=0,Assumptions!$B$5, Assumptions!$B$4),if(T948="Lift &amp; Shift Prod",if(AND(N948=1,O948="T1"),Assumptions!$B$6,Assumptions!$B$4),0))</f>
        <v>0</v>
      </c>
      <c r="W948" s="62">
        <f>if(V948&lt;&gt;0,if(Q948="Unknown", Assumptions!$B$42,If(Q948&gt;1,Q948,2)),0)</f>
        <v>0</v>
      </c>
      <c r="X948" s="69">
        <f>if(V948&lt;&gt;0,if(R948="Unknown", Assumptions!$B$43,R948),0)</f>
        <v>0</v>
      </c>
      <c r="Y948" s="68">
        <f t="shared" si="8"/>
        <v>0</v>
      </c>
      <c r="Z948" s="68">
        <f>if(V948&lt;&gt;0,if(  S948="Unknown", Assumptions!$B$44,S948),0)</f>
        <v>0</v>
      </c>
      <c r="AA948" s="68">
        <f>if(V948 ="N2",ifna(vlookup(W948&amp;"-"&amp;X948,'Ref. VM'!A:B,2,0),"Custom"),if(V948 ="E2" , ifna(vlookup(W948&amp;"-"&amp;X948,'Ref. VM'!D:E,2,0),"Custom"),if(V948="N2D",ifna(vlookup(W948&amp;"-"&amp;X948,'Ref. VM'!G:H,2,0),"Custom"),if(V948="N4",ifna(vlookup(W948&amp;"-"&amp;X948,'Ref. VM'!J:K,2,0),"Custom"),0))))</f>
        <v>0</v>
      </c>
      <c r="AB948" s="67">
        <f t="shared" si="9"/>
        <v>0</v>
      </c>
      <c r="AC948" s="67">
        <f t="shared" si="10"/>
        <v>0</v>
      </c>
      <c r="AD948" s="67">
        <f t="shared" si="11"/>
        <v>0</v>
      </c>
      <c r="AE948" s="62">
        <f>if(T948="Lift &amp; Shift Prod",730,if(T948="Lift &amp; Shift Noprod",Assumptions!$B$3,0))</f>
        <v>0</v>
      </c>
      <c r="AF948" s="70">
        <f>if( U948=0,0,if(Y948=0, ((vlookup(AB948,'SKU Pricing'!A:B,Assumptions!$B$2,0)*W948)+(vlookup(AC948,'SKU Pricing'!A:B,Assumptions!$B$2,0)*X948))*AE948,((vlookup(AB948,'SKU Pricing'!A:B,Assumptions!$B$2,0)*W948)+(vlookup(AC948,'SKU Pricing'!A:B,Assumptions!$B$2,0)*(W948*8))+(vlookup(AD948,'SKU Pricing'!A:B,Assumptions!$B$2,0)*(X948-(W948*8))))*AE948))</f>
        <v>0</v>
      </c>
      <c r="AG948" s="67">
        <f t="shared" si="12"/>
        <v>0</v>
      </c>
      <c r="AH948" s="70">
        <f>ifna(vlookup(AG948,'SKU Pricing'!A:B,Assumptions!$B$2,0)*W948*AE948,0)</f>
        <v>0</v>
      </c>
      <c r="AI948" s="62" t="str">
        <f t="shared" si="13"/>
        <v/>
      </c>
      <c r="AJ948" s="62" t="str">
        <f>if(V948&lt;&gt;0, if(T948="Lift &amp; Shift Noprod",Assumptions!$B$9,if(V948=Assumptions!$B$6,Assumptions!$B$10,if(P948=1,Assumptions!$B$8,Assumptions!$B$7))),"")</f>
        <v/>
      </c>
      <c r="AK948" s="69">
        <f t="shared" si="14"/>
        <v>0</v>
      </c>
      <c r="AL948" s="69">
        <f>if(AJ948="Hyperdisk Balanced",Assumptions!$B$11,0)</f>
        <v>0</v>
      </c>
      <c r="AM948" s="69">
        <f>if(AJ948="Hyperdisk Balanced",Assumptions!$B$12,0)</f>
        <v>0</v>
      </c>
      <c r="AN948" s="70">
        <f>if(AK948=0,0,if(AJ948="Hyperdisk Balanced",vlookup(AK948&amp;" provisioned space",'SKU Pricing'!A:B,Assumptions!$B$2,0)*Z948+vlookup(AK948&amp;" provisioned IOPS",'SKU Pricing'!A:B,Assumptions!$B$2,0)*AL948*730+vlookup(AK948&amp;" provisioned throughput",'SKU Pricing'!A:B,Assumptions!$B$2,0)*AM948*730,vlookup(AK948,'SKU Pricing'!A:B,Assumptions!$B$2,0)*Z948))</f>
        <v>0</v>
      </c>
      <c r="AO948" s="70">
        <f t="shared" si="15"/>
        <v>0</v>
      </c>
      <c r="AP948" s="71">
        <f t="shared" si="16"/>
        <v>0</v>
      </c>
      <c r="AQ948" s="70">
        <f>ifna(vlookup(AP948,'SKU Pricing'!A:B,Assumptions!$B$2,0)*AE948,0)</f>
        <v>0</v>
      </c>
      <c r="AR948" s="72">
        <v>0.0</v>
      </c>
    </row>
    <row r="949">
      <c r="A949" s="61" t="s">
        <v>1090</v>
      </c>
      <c r="B949" s="62" t="str">
        <f>ifna(if(vlookup(A949,vOS!A:B,2,0)="","Unknown",vlookup(A949,vOS!A:B,2,0)),"Unknown")</f>
        <v>Microsoft Windows 10 (64-bit)</v>
      </c>
      <c r="C949" s="62">
        <f>vlookup(B949,'OS Study'!A:D,2,0)</f>
        <v>0</v>
      </c>
      <c r="D949" s="62" t="str">
        <f>vlookup(B949,'OS Study'!A:D,3,0)</f>
        <v>Windows</v>
      </c>
      <c r="E949" s="62" t="str">
        <f>vlookup(B949,'OS Study'!A:D,4,0)</f>
        <v>Workstation</v>
      </c>
      <c r="F949" s="63" t="str">
        <f>vlookup(B949,'OS Study'!A:E,5,0)</f>
        <v>10</v>
      </c>
      <c r="G949" s="62">
        <f>IF(vlookup(A949,'RVtools V2.1'!A:J,4,0)="non",0,1)</f>
        <v>1</v>
      </c>
      <c r="H949" s="62">
        <f>if(vlookup(A949,'RVtools V2.1'!A:K,11,0)="kube",1,0)</f>
        <v>0</v>
      </c>
      <c r="I949" s="62">
        <f t="shared" si="5"/>
        <v>0</v>
      </c>
      <c r="J949" s="62">
        <f>ifna(vlookup(A949,'Infra Study'!A:Q,17,0),0)</f>
        <v>1</v>
      </c>
      <c r="K949" s="64">
        <f>IFERROR(__xludf.DUMMYFUNCTION("N(REGEXMATCH(VLOOKUP(A949, 'RVtools V2.1'!A:H, 8, 0), ""^Serveur de fichiers""))"),0.0)</f>
        <v>0</v>
      </c>
      <c r="L949" s="64">
        <f t="shared" si="6"/>
        <v>0</v>
      </c>
      <c r="M949" s="67" t="str">
        <f>ifna(vlookup(A949,'RVtools V2.1'!A:I,8,0),"N/A")</f>
        <v>MPL - BGO/Biorylis</v>
      </c>
      <c r="N949" s="64">
        <f>IFERROR(__xludf.DUMMYFUNCTION("IF(REGEXMATCH(M949, ""(?i)"" &amp; JOIN(""|"", SPLIT(""kalisil"", "" ""))), 1, 0)"),0.0)</f>
        <v>0</v>
      </c>
      <c r="O949" s="64" t="str">
        <f>vlookup(A949,'RVtools V2.1'!A:H,7,0)</f>
        <v>T1</v>
      </c>
      <c r="P949" s="64">
        <f>if(vlookup(A949,'RVtools V2.1'!A:H,5,0)="oui",1,0)</f>
        <v>1</v>
      </c>
      <c r="Q949" s="64">
        <f>ifna(vlookup(A949,vCPU!A:B,2,0),"Unknown")</f>
        <v>2</v>
      </c>
      <c r="R949" s="66">
        <f>ifna(vlookup(A949,vMemory!A:C,3,0),"Unknown")</f>
        <v>4</v>
      </c>
      <c r="S949" s="66">
        <f>ifna(vlookup(A949,vDisk!A:C,3,0),"Unknown")</f>
        <v>248</v>
      </c>
      <c r="T949" s="67" t="str">
        <f t="array" ref="T949">IFS(
   L949=1, "No Lift &amp; Shift",
   J949=1, XLOOKUP(A949, 'Infra Study'!A:A, 'Infra Study'!P:P),
   I949=1, "No Lift &amp; Shift",
   H949=1, "GKE",
   K949=1, "GCNV",
   G949=1, "Lift &amp; Shift Prod",
   TRUE, "Lift &amp; Shift Noprod"
)</f>
        <v>Consolidation</v>
      </c>
      <c r="U949" s="67">
        <f t="shared" si="7"/>
        <v>0</v>
      </c>
      <c r="V949" s="68">
        <f>if(T949="Lift &amp; Shift Noprod",if( Y949=0,Assumptions!$B$5, Assumptions!$B$4),if(T949="Lift &amp; Shift Prod",if(AND(N949=1,O949="T1"),Assumptions!$B$6,Assumptions!$B$4),0))</f>
        <v>0</v>
      </c>
      <c r="W949" s="62">
        <f>if(V949&lt;&gt;0,if(Q949="Unknown", Assumptions!$B$42,If(Q949&gt;1,Q949,2)),0)</f>
        <v>0</v>
      </c>
      <c r="X949" s="69">
        <f>if(V949&lt;&gt;0,if(R949="Unknown", Assumptions!$B$43,R949),0)</f>
        <v>0</v>
      </c>
      <c r="Y949" s="68">
        <f t="shared" si="8"/>
        <v>0</v>
      </c>
      <c r="Z949" s="68">
        <f>if(V949&lt;&gt;0,if(  S949="Unknown", Assumptions!$B$44,S949),0)</f>
        <v>0</v>
      </c>
      <c r="AA949" s="68">
        <f>if(V949 ="N2",ifna(vlookup(W949&amp;"-"&amp;X949,'Ref. VM'!A:B,2,0),"Custom"),if(V949 ="E2" , ifna(vlookup(W949&amp;"-"&amp;X949,'Ref. VM'!D:E,2,0),"Custom"),if(V949="N2D",ifna(vlookup(W949&amp;"-"&amp;X949,'Ref. VM'!G:H,2,0),"Custom"),if(V949="N4",ifna(vlookup(W949&amp;"-"&amp;X949,'Ref. VM'!J:K,2,0),"Custom"),0))))</f>
        <v>0</v>
      </c>
      <c r="AB949" s="67">
        <f t="shared" si="9"/>
        <v>0</v>
      </c>
      <c r="AC949" s="67">
        <f t="shared" si="10"/>
        <v>0</v>
      </c>
      <c r="AD949" s="67">
        <f t="shared" si="11"/>
        <v>0</v>
      </c>
      <c r="AE949" s="62">
        <f>if(T949="Lift &amp; Shift Prod",730,if(T949="Lift &amp; Shift Noprod",Assumptions!$B$3,0))</f>
        <v>0</v>
      </c>
      <c r="AF949" s="70">
        <f>if( U949=0,0,if(Y949=0, ((vlookup(AB949,'SKU Pricing'!A:B,Assumptions!$B$2,0)*W949)+(vlookup(AC949,'SKU Pricing'!A:B,Assumptions!$B$2,0)*X949))*AE949,((vlookup(AB949,'SKU Pricing'!A:B,Assumptions!$B$2,0)*W949)+(vlookup(AC949,'SKU Pricing'!A:B,Assumptions!$B$2,0)*(W949*8))+(vlookup(AD949,'SKU Pricing'!A:B,Assumptions!$B$2,0)*(X949-(W949*8))))*AE949))</f>
        <v>0</v>
      </c>
      <c r="AG949" s="67">
        <f t="shared" si="12"/>
        <v>0</v>
      </c>
      <c r="AH949" s="70">
        <f>ifna(vlookup(AG949,'SKU Pricing'!A:B,Assumptions!$B$2,0)*W949*AE949,0)</f>
        <v>0</v>
      </c>
      <c r="AI949" s="62" t="str">
        <f t="shared" si="13"/>
        <v/>
      </c>
      <c r="AJ949" s="62" t="str">
        <f>if(V949&lt;&gt;0, if(T949="Lift &amp; Shift Noprod",Assumptions!$B$9,if(V949=Assumptions!$B$6,Assumptions!$B$10,if(P949=1,Assumptions!$B$8,Assumptions!$B$7))),"")</f>
        <v/>
      </c>
      <c r="AK949" s="69">
        <f t="shared" si="14"/>
        <v>0</v>
      </c>
      <c r="AL949" s="69">
        <f>if(AJ949="Hyperdisk Balanced",Assumptions!$B$11,0)</f>
        <v>0</v>
      </c>
      <c r="AM949" s="69">
        <f>if(AJ949="Hyperdisk Balanced",Assumptions!$B$12,0)</f>
        <v>0</v>
      </c>
      <c r="AN949" s="70">
        <f>if(AK949=0,0,if(AJ949="Hyperdisk Balanced",vlookup(AK949&amp;" provisioned space",'SKU Pricing'!A:B,Assumptions!$B$2,0)*Z949+vlookup(AK949&amp;" provisioned IOPS",'SKU Pricing'!A:B,Assumptions!$B$2,0)*AL949*730+vlookup(AK949&amp;" provisioned throughput",'SKU Pricing'!A:B,Assumptions!$B$2,0)*AM949*730,vlookup(AK949,'SKU Pricing'!A:B,Assumptions!$B$2,0)*Z949))</f>
        <v>0</v>
      </c>
      <c r="AO949" s="70">
        <f t="shared" si="15"/>
        <v>0</v>
      </c>
      <c r="AP949" s="71">
        <f t="shared" si="16"/>
        <v>0</v>
      </c>
      <c r="AQ949" s="70">
        <f>ifna(vlookup(AP949,'SKU Pricing'!A:B,Assumptions!$B$2,0)*AE949,0)</f>
        <v>0</v>
      </c>
      <c r="AR949" s="72">
        <v>0.0</v>
      </c>
    </row>
    <row r="950">
      <c r="A950" s="61" t="s">
        <v>1091</v>
      </c>
      <c r="B950" s="62" t="str">
        <f>ifna(if(vlookup(A950,vOS!A:B,2,0)="","Unknown",vlookup(A950,vOS!A:B,2,0)),"Unknown")</f>
        <v>Microsoft Windows Server 2016 or later (64-bit)</v>
      </c>
      <c r="C950" s="62">
        <f>vlookup(B950,'OS Study'!A:D,2,0)</f>
        <v>0</v>
      </c>
      <c r="D950" s="62" t="str">
        <f>vlookup(B950,'OS Study'!A:D,3,0)</f>
        <v>Windows</v>
      </c>
      <c r="E950" s="62" t="str">
        <f>vlookup(B950,'OS Study'!A:D,4,0)</f>
        <v>Server</v>
      </c>
      <c r="F950" s="63" t="str">
        <f>vlookup(B950,'OS Study'!A:E,5,0)</f>
        <v>2016</v>
      </c>
      <c r="G950" s="62">
        <f>IF(vlookup(A950,'RVtools V2.1'!A:J,4,0)="non",0,1)</f>
        <v>1</v>
      </c>
      <c r="H950" s="62">
        <f>if(vlookup(A950,'RVtools V2.1'!A:K,11,0)="kube",1,0)</f>
        <v>0</v>
      </c>
      <c r="I950" s="62">
        <f t="shared" si="5"/>
        <v>0</v>
      </c>
      <c r="J950" s="62">
        <f>ifna(vlookup(A950,'Infra Study'!A:Q,17,0),0)</f>
        <v>0</v>
      </c>
      <c r="K950" s="64">
        <f>IFERROR(__xludf.DUMMYFUNCTION("N(REGEXMATCH(VLOOKUP(A950, 'RVtools V2.1'!A:H, 8, 0), ""^Serveur de fichiers""))"),0.0)</f>
        <v>0</v>
      </c>
      <c r="L950" s="64">
        <f t="shared" si="6"/>
        <v>0</v>
      </c>
      <c r="M950" s="67" t="str">
        <f>ifna(vlookup(A950,'RVtools V2.1'!A:I,8,0),"N/A")</f>
        <v>MPL - BGO/Biorylis</v>
      </c>
      <c r="N950" s="64">
        <f>IFERROR(__xludf.DUMMYFUNCTION("IF(REGEXMATCH(M950, ""(?i)"" &amp; JOIN(""|"", SPLIT(""kalisil"", "" ""))), 1, 0)"),0.0)</f>
        <v>0</v>
      </c>
      <c r="O950" s="64" t="str">
        <f>vlookup(A950,'RVtools V2.1'!A:H,7,0)</f>
        <v>T1</v>
      </c>
      <c r="P950" s="64">
        <f>if(vlookup(A950,'RVtools V2.1'!A:H,5,0)="oui",1,0)</f>
        <v>1</v>
      </c>
      <c r="Q950" s="64">
        <f>ifna(vlookup(A950,vCPU!A:B,2,0),"Unknown")</f>
        <v>8</v>
      </c>
      <c r="R950" s="66">
        <f>ifna(vlookup(A950,vMemory!A:C,3,0),"Unknown")</f>
        <v>12</v>
      </c>
      <c r="S950" s="66">
        <f>ifna(vlookup(A950,vDisk!A:C,3,0),"Unknown")</f>
        <v>2112</v>
      </c>
      <c r="T950" s="67" t="str">
        <f t="array" ref="T950">IFS(
   L950=1, "No Lift &amp; Shift",
   J950=1, XLOOKUP(A950, 'Infra Study'!A:A, 'Infra Study'!P:P),
   I950=1, "No Lift &amp; Shift",
   H950=1, "GKE",
   K950=1, "GCNV",
   G950=1, "Lift &amp; Shift Prod",
   TRUE, "Lift &amp; Shift Noprod"
)</f>
        <v>Lift &amp; Shift Prod</v>
      </c>
      <c r="U950" s="67">
        <f t="shared" si="7"/>
        <v>1</v>
      </c>
      <c r="V950" s="68" t="str">
        <f>if(T950="Lift &amp; Shift Noprod",if( Y950=0,Assumptions!$B$5, Assumptions!$B$4),if(T950="Lift &amp; Shift Prod",if(AND(N950=1,O950="T1"),Assumptions!$B$6,Assumptions!$B$4),0))</f>
        <v>N2D</v>
      </c>
      <c r="W950" s="69">
        <f>if(V950&lt;&gt;0,if(Q950="Unknown", Assumptions!$B$42,If(Q950&gt;1,Q950,2)),0)</f>
        <v>8</v>
      </c>
      <c r="X950" s="69">
        <f>if(V950&lt;&gt;0,if(R950="Unknown", Assumptions!$B$43,R950),0)</f>
        <v>12</v>
      </c>
      <c r="Y950" s="68">
        <f t="shared" si="8"/>
        <v>0</v>
      </c>
      <c r="Z950" s="68">
        <f>if(V950&lt;&gt;0,if(  S950="Unknown", Assumptions!$B$44,S950),0)</f>
        <v>2112</v>
      </c>
      <c r="AA950" s="68" t="str">
        <f>if(V950 ="N2",ifna(vlookup(W950&amp;"-"&amp;X950,'Ref. VM'!A:B,2,0),"Custom"),if(V950 ="E2" , ifna(vlookup(W950&amp;"-"&amp;X950,'Ref. VM'!D:E,2,0),"Custom"),if(V950="N2D",ifna(vlookup(W950&amp;"-"&amp;X950,'Ref. VM'!G:H,2,0),"Custom"),if(V950="N4",ifna(vlookup(W950&amp;"-"&amp;X950,'Ref. VM'!J:K,2,0),"Custom"),0))))</f>
        <v>Custom</v>
      </c>
      <c r="AB950" s="67" t="str">
        <f t="shared" si="9"/>
        <v>N2D-Custom vCPUs-CUD 3y</v>
      </c>
      <c r="AC950" s="67" t="str">
        <f t="shared" si="10"/>
        <v>N2D-Custom RAM-CUD 3y</v>
      </c>
      <c r="AD950" s="67">
        <f t="shared" si="11"/>
        <v>0</v>
      </c>
      <c r="AE950" s="69">
        <f>if(T950="Lift &amp; Shift Prod",730,if(T950="Lift &amp; Shift Noprod",Assumptions!$B$3,0))</f>
        <v>730</v>
      </c>
      <c r="AF950" s="70">
        <f>if( U950=0,0,if(Y950=0, ((vlookup(AB950,'SKU Pricing'!A:B,Assumptions!$B$2,0)*W950)+(vlookup(AC950,'SKU Pricing'!A:B,Assumptions!$B$2,0)*X950))*AE950,((vlookup(AB950,'SKU Pricing'!A:B,Assumptions!$B$2,0)*W950)+(vlookup(AC950,'SKU Pricing'!A:B,Assumptions!$B$2,0)*(W950*8))+(vlookup(AD950,'SKU Pricing'!A:B,Assumptions!$B$2,0)*(X950-(W950*8))))*AE950))</f>
        <v>105.7329722</v>
      </c>
      <c r="AG950" s="67" t="str">
        <f t="shared" si="12"/>
        <v>Windows Server</v>
      </c>
      <c r="AH950" s="70">
        <f>ifna(vlookup(AG950,'SKU Pricing'!A:B,Assumptions!$B$2,0)*W950*AE950,0)</f>
        <v>268.64</v>
      </c>
      <c r="AI950" s="62" t="str">
        <f t="shared" si="13"/>
        <v>Regional</v>
      </c>
      <c r="AJ950" s="62" t="str">
        <f>if(V950&lt;&gt;0, if(T950="Lift &amp; Shift Noprod",Assumptions!$B$9,if(V950=Assumptions!$B$6,Assumptions!$B$10,if(P950=1,Assumptions!$B$8,Assumptions!$B$7))),"")</f>
        <v>SSD</v>
      </c>
      <c r="AK950" s="69" t="str">
        <f t="shared" si="14"/>
        <v>SSD</v>
      </c>
      <c r="AL950" s="69">
        <f>if(AJ950="Hyperdisk Balanced",Assumptions!$B$11,0)</f>
        <v>0</v>
      </c>
      <c r="AM950" s="69">
        <f>if(AJ950="Hyperdisk Balanced",Assumptions!$B$12,0)</f>
        <v>0</v>
      </c>
      <c r="AN950" s="70">
        <f>if(AK950=0,0,if(AJ950="Hyperdisk Balanced",vlookup(AK950&amp;" provisioned space",'SKU Pricing'!A:B,Assumptions!$B$2,0)*Z950+vlookup(AK950&amp;" provisioned IOPS",'SKU Pricing'!A:B,Assumptions!$B$2,0)*AL950*730+vlookup(AK950&amp;" provisioned throughput",'SKU Pricing'!A:B,Assumptions!$B$2,0)*AM950*730,vlookup(AK950,'SKU Pricing'!A:B,Assumptions!$B$2,0)*Z950))</f>
        <v>416.064</v>
      </c>
      <c r="AO950" s="70">
        <f t="shared" si="15"/>
        <v>790.4369722</v>
      </c>
      <c r="AP950" s="71" t="str">
        <f t="shared" si="16"/>
        <v>VM Manager</v>
      </c>
      <c r="AQ950" s="70">
        <f>ifna(vlookup(AP950,'SKU Pricing'!A:B,Assumptions!$B$2,0)*AE950,0)</f>
        <v>2.19</v>
      </c>
      <c r="AR950" s="72">
        <v>0.0</v>
      </c>
    </row>
    <row r="951">
      <c r="A951" s="61" t="s">
        <v>1092</v>
      </c>
      <c r="B951" s="62" t="str">
        <f>ifna(if(vlookup(A951,vOS!A:B,2,0)="","Unknown",vlookup(A951,vOS!A:B,2,0)),"Unknown")</f>
        <v>Microsoft Windows Server 2016 or later (64-bit)</v>
      </c>
      <c r="C951" s="62">
        <f>vlookup(B951,'OS Study'!A:D,2,0)</f>
        <v>0</v>
      </c>
      <c r="D951" s="62" t="str">
        <f>vlookup(B951,'OS Study'!A:D,3,0)</f>
        <v>Windows</v>
      </c>
      <c r="E951" s="62" t="str">
        <f>vlookup(B951,'OS Study'!A:D,4,0)</f>
        <v>Server</v>
      </c>
      <c r="F951" s="63" t="str">
        <f>vlookup(B951,'OS Study'!A:E,5,0)</f>
        <v>2016</v>
      </c>
      <c r="G951" s="62">
        <f>IF(vlookup(A951,'RVtools V2.1'!A:J,4,0)="non",0,1)</f>
        <v>1</v>
      </c>
      <c r="H951" s="62">
        <f>if(vlookup(A951,'RVtools V2.1'!A:K,11,0)="kube",1,0)</f>
        <v>0</v>
      </c>
      <c r="I951" s="62">
        <f t="shared" si="5"/>
        <v>0</v>
      </c>
      <c r="J951" s="62">
        <f>ifna(vlookup(A951,'Infra Study'!A:Q,17,0),0)</f>
        <v>0</v>
      </c>
      <c r="K951" s="64">
        <f>IFERROR(__xludf.DUMMYFUNCTION("N(REGEXMATCH(VLOOKUP(A951, 'RVtools V2.1'!A:H, 8, 0), ""^Serveur de fichiers""))"),0.0)</f>
        <v>0</v>
      </c>
      <c r="L951" s="64">
        <f t="shared" si="6"/>
        <v>0</v>
      </c>
      <c r="M951" s="67" t="str">
        <f>ifna(vlookup(A951,'RVtools V2.1'!A:I,8,0),"N/A")</f>
        <v>MPL - BGO/Biorylis</v>
      </c>
      <c r="N951" s="64">
        <f>IFERROR(__xludf.DUMMYFUNCTION("IF(REGEXMATCH(M951, ""(?i)"" &amp; JOIN(""|"", SPLIT(""kalisil"", "" ""))), 1, 0)"),0.0)</f>
        <v>0</v>
      </c>
      <c r="O951" s="64" t="str">
        <f>vlookup(A951,'RVtools V2.1'!A:H,7,0)</f>
        <v>T1</v>
      </c>
      <c r="P951" s="64">
        <f>if(vlookup(A951,'RVtools V2.1'!A:H,5,0)="oui",1,0)</f>
        <v>0</v>
      </c>
      <c r="Q951" s="64">
        <f>ifna(vlookup(A951,vCPU!A:B,2,0),"Unknown")</f>
        <v>8</v>
      </c>
      <c r="R951" s="66">
        <f>ifna(vlookup(A951,vMemory!A:C,3,0),"Unknown")</f>
        <v>10</v>
      </c>
      <c r="S951" s="66">
        <f>ifna(vlookup(A951,vDisk!A:C,3,0),"Unknown")</f>
        <v>1645</v>
      </c>
      <c r="T951" s="67" t="str">
        <f t="array" ref="T951">IFS(
   L951=1, "No Lift &amp; Shift",
   J951=1, XLOOKUP(A951, 'Infra Study'!A:A, 'Infra Study'!P:P),
   I951=1, "No Lift &amp; Shift",
   H951=1, "GKE",
   K951=1, "GCNV",
   G951=1, "Lift &amp; Shift Prod",
   TRUE, "Lift &amp; Shift Noprod"
)</f>
        <v>Lift &amp; Shift Prod</v>
      </c>
      <c r="U951" s="67">
        <f t="shared" si="7"/>
        <v>1</v>
      </c>
      <c r="V951" s="68" t="str">
        <f>if(T951="Lift &amp; Shift Noprod",if( Y951=0,Assumptions!$B$5, Assumptions!$B$4),if(T951="Lift &amp; Shift Prod",if(AND(N951=1,O951="T1"),Assumptions!$B$6,Assumptions!$B$4),0))</f>
        <v>N2D</v>
      </c>
      <c r="W951" s="69">
        <f>if(V951&lt;&gt;0,if(Q951="Unknown", Assumptions!$B$42,If(Q951&gt;1,Q951,2)),0)</f>
        <v>8</v>
      </c>
      <c r="X951" s="69">
        <f>if(V951&lt;&gt;0,if(R951="Unknown", Assumptions!$B$43,R951),0)</f>
        <v>10</v>
      </c>
      <c r="Y951" s="68">
        <f t="shared" si="8"/>
        <v>0</v>
      </c>
      <c r="Z951" s="68">
        <f>if(V951&lt;&gt;0,if(  S951="Unknown", Assumptions!$B$44,S951),0)</f>
        <v>1645</v>
      </c>
      <c r="AA951" s="68" t="str">
        <f>if(V951 ="N2",ifna(vlookup(W951&amp;"-"&amp;X951,'Ref. VM'!A:B,2,0),"Custom"),if(V951 ="E2" , ifna(vlookup(W951&amp;"-"&amp;X951,'Ref. VM'!D:E,2,0),"Custom"),if(V951="N2D",ifna(vlookup(W951&amp;"-"&amp;X951,'Ref. VM'!G:H,2,0),"Custom"),if(V951="N4",ifna(vlookup(W951&amp;"-"&amp;X951,'Ref. VM'!J:K,2,0),"Custom"),0))))</f>
        <v>Custom</v>
      </c>
      <c r="AB951" s="67" t="str">
        <f t="shared" si="9"/>
        <v>N2D-Custom vCPUs-CUD 3y</v>
      </c>
      <c r="AC951" s="67" t="str">
        <f t="shared" si="10"/>
        <v>N2D-Custom RAM-CUD 3y</v>
      </c>
      <c r="AD951" s="67">
        <f t="shared" si="11"/>
        <v>0</v>
      </c>
      <c r="AE951" s="69">
        <f>if(T951="Lift &amp; Shift Prod",730,if(T951="Lift &amp; Shift Noprod",Assumptions!$B$3,0))</f>
        <v>730</v>
      </c>
      <c r="AF951" s="70">
        <f>if( U951=0,0,if(Y951=0, ((vlookup(AB951,'SKU Pricing'!A:B,Assumptions!$B$2,0)*W951)+(vlookup(AC951,'SKU Pricing'!A:B,Assumptions!$B$2,0)*X951))*AE951,((vlookup(AB951,'SKU Pricing'!A:B,Assumptions!$B$2,0)*W951)+(vlookup(AC951,'SKU Pricing'!A:B,Assumptions!$B$2,0)*(W951*8))+(vlookup(AD951,'SKU Pricing'!A:B,Assumptions!$B$2,0)*(X951-(W951*8))))*AE951))</f>
        <v>102.7828057</v>
      </c>
      <c r="AG951" s="67" t="str">
        <f t="shared" si="12"/>
        <v>Windows Server</v>
      </c>
      <c r="AH951" s="70">
        <f>ifna(vlookup(AG951,'SKU Pricing'!A:B,Assumptions!$B$2,0)*W951*AE951,0)</f>
        <v>268.64</v>
      </c>
      <c r="AI951" s="62" t="str">
        <f t="shared" si="13"/>
        <v>Regional</v>
      </c>
      <c r="AJ951" s="62" t="str">
        <f>if(V951&lt;&gt;0, if(T951="Lift &amp; Shift Noprod",Assumptions!$B$9,if(V951=Assumptions!$B$6,Assumptions!$B$10,if(P951=1,Assumptions!$B$8,Assumptions!$B$7))),"")</f>
        <v>Balanced</v>
      </c>
      <c r="AK951" s="69" t="str">
        <f t="shared" si="14"/>
        <v>Balanced</v>
      </c>
      <c r="AL951" s="69">
        <f>if(AJ951="Hyperdisk Balanced",Assumptions!$B$11,0)</f>
        <v>0</v>
      </c>
      <c r="AM951" s="69">
        <f>if(AJ951="Hyperdisk Balanced",Assumptions!$B$12,0)</f>
        <v>0</v>
      </c>
      <c r="AN951" s="70">
        <f>if(AK951=0,0,if(AJ951="Hyperdisk Balanced",vlookup(AK951&amp;" provisioned space",'SKU Pricing'!A:B,Assumptions!$B$2,0)*Z951+vlookup(AK951&amp;" provisioned IOPS",'SKU Pricing'!A:B,Assumptions!$B$2,0)*AL951*730+vlookup(AK951&amp;" provisioned throughput",'SKU Pricing'!A:B,Assumptions!$B$2,0)*AM951*730,vlookup(AK951,'SKU Pricing'!A:B,Assumptions!$B$2,0)*Z951))</f>
        <v>190.82</v>
      </c>
      <c r="AO951" s="70">
        <f t="shared" si="15"/>
        <v>562.2428057</v>
      </c>
      <c r="AP951" s="71" t="str">
        <f t="shared" si="16"/>
        <v>VM Manager</v>
      </c>
      <c r="AQ951" s="70">
        <f>ifna(vlookup(AP951,'SKU Pricing'!A:B,Assumptions!$B$2,0)*AE951,0)</f>
        <v>2.19</v>
      </c>
      <c r="AR951" s="72">
        <v>0.0</v>
      </c>
    </row>
    <row r="952">
      <c r="A952" s="61" t="s">
        <v>1093</v>
      </c>
      <c r="B952" s="62" t="str">
        <f>ifna(if(vlookup(A952,vOS!A:B,2,0)="","Unknown",vlookup(A952,vOS!A:B,2,0)),"Unknown")</f>
        <v>Microsoft Windows 10 (64-bit)</v>
      </c>
      <c r="C952" s="62">
        <f>vlookup(B952,'OS Study'!A:D,2,0)</f>
        <v>0</v>
      </c>
      <c r="D952" s="62" t="str">
        <f>vlookup(B952,'OS Study'!A:D,3,0)</f>
        <v>Windows</v>
      </c>
      <c r="E952" s="62" t="str">
        <f>vlookup(B952,'OS Study'!A:D,4,0)</f>
        <v>Workstation</v>
      </c>
      <c r="F952" s="63" t="str">
        <f>vlookup(B952,'OS Study'!A:E,5,0)</f>
        <v>10</v>
      </c>
      <c r="G952" s="62">
        <f>IF(vlookup(A952,'RVtools V2.1'!A:J,4,0)="non",0,1)</f>
        <v>1</v>
      </c>
      <c r="H952" s="62">
        <f>if(vlookup(A952,'RVtools V2.1'!A:K,11,0)="kube",1,0)</f>
        <v>0</v>
      </c>
      <c r="I952" s="62">
        <f t="shared" si="5"/>
        <v>0</v>
      </c>
      <c r="J952" s="62">
        <f>ifna(vlookup(A952,'Infra Study'!A:Q,17,0),0)</f>
        <v>1</v>
      </c>
      <c r="K952" s="64">
        <f>IFERROR(__xludf.DUMMYFUNCTION("N(REGEXMATCH(VLOOKUP(A952, 'RVtools V2.1'!A:H, 8, 0), ""^Serveur de fichiers""))"),0.0)</f>
        <v>0</v>
      </c>
      <c r="L952" s="64">
        <f t="shared" si="6"/>
        <v>0</v>
      </c>
      <c r="M952" s="67" t="str">
        <f>ifna(vlookup(A952,'RVtools V2.1'!A:I,8,0),"N/A")</f>
        <v>MPL - BGO/CVL</v>
      </c>
      <c r="N952" s="64">
        <f>IFERROR(__xludf.DUMMYFUNCTION("IF(REGEXMATCH(M952, ""(?i)"" &amp; JOIN(""|"", SPLIT(""kalisil"", "" ""))), 1, 0)"),0.0)</f>
        <v>0</v>
      </c>
      <c r="O952" s="64" t="str">
        <f>vlookup(A952,'RVtools V2.1'!A:H,7,0)</f>
        <v>T1</v>
      </c>
      <c r="P952" s="64">
        <f>if(vlookup(A952,'RVtools V2.1'!A:H,5,0)="oui",1,0)</f>
        <v>1</v>
      </c>
      <c r="Q952" s="64">
        <f>ifna(vlookup(A952,vCPU!A:B,2,0),"Unknown")</f>
        <v>2</v>
      </c>
      <c r="R952" s="66">
        <f>ifna(vlookup(A952,vMemory!A:C,3,0),"Unknown")</f>
        <v>8</v>
      </c>
      <c r="S952" s="66">
        <f>ifna(vlookup(A952,vDisk!A:C,3,0),"Unknown")</f>
        <v>69</v>
      </c>
      <c r="T952" s="67" t="str">
        <f t="array" ref="T952">IFS(
   L952=1, "No Lift &amp; Shift",
   J952=1, XLOOKUP(A952, 'Infra Study'!A:A, 'Infra Study'!P:P),
   I952=1, "No Lift &amp; Shift",
   H952=1, "GKE",
   K952=1, "GCNV",
   G952=1, "Lift &amp; Shift Prod",
   TRUE, "Lift &amp; Shift Noprod"
)</f>
        <v>Consolidation</v>
      </c>
      <c r="U952" s="67">
        <f t="shared" si="7"/>
        <v>0</v>
      </c>
      <c r="V952" s="68">
        <f>if(T952="Lift &amp; Shift Noprod",if( Y952=0,Assumptions!$B$5, Assumptions!$B$4),if(T952="Lift &amp; Shift Prod",if(AND(N952=1,O952="T1"),Assumptions!$B$6,Assumptions!$B$4),0))</f>
        <v>0</v>
      </c>
      <c r="W952" s="62">
        <f>if(V952&lt;&gt;0,if(Q952="Unknown", Assumptions!$B$42,If(Q952&gt;1,Q952,2)),0)</f>
        <v>0</v>
      </c>
      <c r="X952" s="69">
        <f>if(V952&lt;&gt;0,if(R952="Unknown", Assumptions!$B$43,R952),0)</f>
        <v>0</v>
      </c>
      <c r="Y952" s="68">
        <f t="shared" si="8"/>
        <v>0</v>
      </c>
      <c r="Z952" s="68">
        <f>if(V952&lt;&gt;0,if(  S952="Unknown", Assumptions!$B$44,S952),0)</f>
        <v>0</v>
      </c>
      <c r="AA952" s="68">
        <f>if(V952 ="N2",ifna(vlookup(W952&amp;"-"&amp;X952,'Ref. VM'!A:B,2,0),"Custom"),if(V952 ="E2" , ifna(vlookup(W952&amp;"-"&amp;X952,'Ref. VM'!D:E,2,0),"Custom"),if(V952="N2D",ifna(vlookup(W952&amp;"-"&amp;X952,'Ref. VM'!G:H,2,0),"Custom"),if(V952="N4",ifna(vlookup(W952&amp;"-"&amp;X952,'Ref. VM'!J:K,2,0),"Custom"),0))))</f>
        <v>0</v>
      </c>
      <c r="AB952" s="67">
        <f t="shared" si="9"/>
        <v>0</v>
      </c>
      <c r="AC952" s="67">
        <f t="shared" si="10"/>
        <v>0</v>
      </c>
      <c r="AD952" s="67">
        <f t="shared" si="11"/>
        <v>0</v>
      </c>
      <c r="AE952" s="62">
        <f>if(T952="Lift &amp; Shift Prod",730,if(T952="Lift &amp; Shift Noprod",Assumptions!$B$3,0))</f>
        <v>0</v>
      </c>
      <c r="AF952" s="70">
        <f>if( U952=0,0,if(Y952=0, ((vlookup(AB952,'SKU Pricing'!A:B,Assumptions!$B$2,0)*W952)+(vlookup(AC952,'SKU Pricing'!A:B,Assumptions!$B$2,0)*X952))*AE952,((vlookup(AB952,'SKU Pricing'!A:B,Assumptions!$B$2,0)*W952)+(vlookup(AC952,'SKU Pricing'!A:B,Assumptions!$B$2,0)*(W952*8))+(vlookup(AD952,'SKU Pricing'!A:B,Assumptions!$B$2,0)*(X952-(W952*8))))*AE952))</f>
        <v>0</v>
      </c>
      <c r="AG952" s="67">
        <f t="shared" si="12"/>
        <v>0</v>
      </c>
      <c r="AH952" s="70">
        <f>ifna(vlookup(AG952,'SKU Pricing'!A:B,Assumptions!$B$2,0)*W952*AE952,0)</f>
        <v>0</v>
      </c>
      <c r="AI952" s="62" t="str">
        <f t="shared" si="13"/>
        <v/>
      </c>
      <c r="AJ952" s="62" t="str">
        <f>if(V952&lt;&gt;0, if(T952="Lift &amp; Shift Noprod",Assumptions!$B$9,if(V952=Assumptions!$B$6,Assumptions!$B$10,if(P952=1,Assumptions!$B$8,Assumptions!$B$7))),"")</f>
        <v/>
      </c>
      <c r="AK952" s="69">
        <f t="shared" si="14"/>
        <v>0</v>
      </c>
      <c r="AL952" s="69">
        <f>if(AJ952="Hyperdisk Balanced",Assumptions!$B$11,0)</f>
        <v>0</v>
      </c>
      <c r="AM952" s="69">
        <f>if(AJ952="Hyperdisk Balanced",Assumptions!$B$12,0)</f>
        <v>0</v>
      </c>
      <c r="AN952" s="70">
        <f>if(AK952=0,0,if(AJ952="Hyperdisk Balanced",vlookup(AK952&amp;" provisioned space",'SKU Pricing'!A:B,Assumptions!$B$2,0)*Z952+vlookup(AK952&amp;" provisioned IOPS",'SKU Pricing'!A:B,Assumptions!$B$2,0)*AL952*730+vlookup(AK952&amp;" provisioned throughput",'SKU Pricing'!A:B,Assumptions!$B$2,0)*AM952*730,vlookup(AK952,'SKU Pricing'!A:B,Assumptions!$B$2,0)*Z952))</f>
        <v>0</v>
      </c>
      <c r="AO952" s="70">
        <f t="shared" si="15"/>
        <v>0</v>
      </c>
      <c r="AP952" s="71">
        <f t="shared" si="16"/>
        <v>0</v>
      </c>
      <c r="AQ952" s="70">
        <f>ifna(vlookup(AP952,'SKU Pricing'!A:B,Assumptions!$B$2,0)*AE952,0)</f>
        <v>0</v>
      </c>
      <c r="AR952" s="72">
        <v>0.0</v>
      </c>
    </row>
    <row r="953">
      <c r="A953" s="61" t="s">
        <v>1094</v>
      </c>
      <c r="B953" s="62" t="str">
        <f>ifna(if(vlookup(A953,vOS!A:B,2,0)="","Unknown",vlookup(A953,vOS!A:B,2,0)),"Unknown")</f>
        <v>Microsoft Windows Server 2016 or later (64-bit)</v>
      </c>
      <c r="C953" s="62">
        <f>vlookup(B953,'OS Study'!A:D,2,0)</f>
        <v>0</v>
      </c>
      <c r="D953" s="62" t="str">
        <f>vlookup(B953,'OS Study'!A:D,3,0)</f>
        <v>Windows</v>
      </c>
      <c r="E953" s="62" t="str">
        <f>vlookup(B953,'OS Study'!A:D,4,0)</f>
        <v>Server</v>
      </c>
      <c r="F953" s="63" t="str">
        <f>vlookup(B953,'OS Study'!A:E,5,0)</f>
        <v>2016</v>
      </c>
      <c r="G953" s="62">
        <f>IF(vlookup(A953,'RVtools V2.1'!A:J,4,0)="non",0,1)</f>
        <v>1</v>
      </c>
      <c r="H953" s="62">
        <f>if(vlookup(A953,'RVtools V2.1'!A:K,11,0)="kube",1,0)</f>
        <v>0</v>
      </c>
      <c r="I953" s="62">
        <f t="shared" si="5"/>
        <v>0</v>
      </c>
      <c r="J953" s="62">
        <f>ifna(vlookup(A953,'Infra Study'!A:Q,17,0),0)</f>
        <v>0</v>
      </c>
      <c r="K953" s="64">
        <f>IFERROR(__xludf.DUMMYFUNCTION("N(REGEXMATCH(VLOOKUP(A953, 'RVtools V2.1'!A:H, 8, 0), ""^Serveur de fichiers""))"),0.0)</f>
        <v>0</v>
      </c>
      <c r="L953" s="64">
        <f t="shared" si="6"/>
        <v>0</v>
      </c>
      <c r="M953" s="67" t="str">
        <f>ifna(vlookup(A953,'RVtools V2.1'!A:I,8,0),"N/A")</f>
        <v>MPL - BGO/CVL</v>
      </c>
      <c r="N953" s="64">
        <f>IFERROR(__xludf.DUMMYFUNCTION("IF(REGEXMATCH(M953, ""(?i)"" &amp; JOIN(""|"", SPLIT(""kalisil"", "" ""))), 1, 0)"),0.0)</f>
        <v>0</v>
      </c>
      <c r="O953" s="64" t="str">
        <f>vlookup(A953,'RVtools V2.1'!A:H,7,0)</f>
        <v>T1</v>
      </c>
      <c r="P953" s="64">
        <f>if(vlookup(A953,'RVtools V2.1'!A:H,5,0)="oui",1,0)</f>
        <v>1</v>
      </c>
      <c r="Q953" s="64">
        <f>ifna(vlookup(A953,vCPU!A:B,2,0),"Unknown")</f>
        <v>8</v>
      </c>
      <c r="R953" s="66">
        <f>ifna(vlookup(A953,vMemory!A:C,3,0),"Unknown")</f>
        <v>10</v>
      </c>
      <c r="S953" s="66">
        <f>ifna(vlookup(A953,vDisk!A:C,3,0),"Unknown")</f>
        <v>2158</v>
      </c>
      <c r="T953" s="67" t="str">
        <f t="array" ref="T953">IFS(
   L953=1, "No Lift &amp; Shift",
   J953=1, XLOOKUP(A953, 'Infra Study'!A:A, 'Infra Study'!P:P),
   I953=1, "No Lift &amp; Shift",
   H953=1, "GKE",
   K953=1, "GCNV",
   G953=1, "Lift &amp; Shift Prod",
   TRUE, "Lift &amp; Shift Noprod"
)</f>
        <v>Lift &amp; Shift Prod</v>
      </c>
      <c r="U953" s="67">
        <f t="shared" si="7"/>
        <v>1</v>
      </c>
      <c r="V953" s="68" t="str">
        <f>if(T953="Lift &amp; Shift Noprod",if( Y953=0,Assumptions!$B$5, Assumptions!$B$4),if(T953="Lift &amp; Shift Prod",if(AND(N953=1,O953="T1"),Assumptions!$B$6,Assumptions!$B$4),0))</f>
        <v>N2D</v>
      </c>
      <c r="W953" s="69">
        <f>if(V953&lt;&gt;0,if(Q953="Unknown", Assumptions!$B$42,If(Q953&gt;1,Q953,2)),0)</f>
        <v>8</v>
      </c>
      <c r="X953" s="69">
        <f>if(V953&lt;&gt;0,if(R953="Unknown", Assumptions!$B$43,R953),0)</f>
        <v>10</v>
      </c>
      <c r="Y953" s="68">
        <f t="shared" si="8"/>
        <v>0</v>
      </c>
      <c r="Z953" s="68">
        <f>if(V953&lt;&gt;0,if(  S953="Unknown", Assumptions!$B$44,S953),0)</f>
        <v>2158</v>
      </c>
      <c r="AA953" s="68" t="str">
        <f>if(V953 ="N2",ifna(vlookup(W953&amp;"-"&amp;X953,'Ref. VM'!A:B,2,0),"Custom"),if(V953 ="E2" , ifna(vlookup(W953&amp;"-"&amp;X953,'Ref. VM'!D:E,2,0),"Custom"),if(V953="N2D",ifna(vlookup(W953&amp;"-"&amp;X953,'Ref. VM'!G:H,2,0),"Custom"),if(V953="N4",ifna(vlookup(W953&amp;"-"&amp;X953,'Ref. VM'!J:K,2,0),"Custom"),0))))</f>
        <v>Custom</v>
      </c>
      <c r="AB953" s="67" t="str">
        <f t="shared" si="9"/>
        <v>N2D-Custom vCPUs-CUD 3y</v>
      </c>
      <c r="AC953" s="67" t="str">
        <f t="shared" si="10"/>
        <v>N2D-Custom RAM-CUD 3y</v>
      </c>
      <c r="AD953" s="67">
        <f t="shared" si="11"/>
        <v>0</v>
      </c>
      <c r="AE953" s="69">
        <f>if(T953="Lift &amp; Shift Prod",730,if(T953="Lift &amp; Shift Noprod",Assumptions!$B$3,0))</f>
        <v>730</v>
      </c>
      <c r="AF953" s="70">
        <f>if( U953=0,0,if(Y953=0, ((vlookup(AB953,'SKU Pricing'!A:B,Assumptions!$B$2,0)*W953)+(vlookup(AC953,'SKU Pricing'!A:B,Assumptions!$B$2,0)*X953))*AE953,((vlookup(AB953,'SKU Pricing'!A:B,Assumptions!$B$2,0)*W953)+(vlookup(AC953,'SKU Pricing'!A:B,Assumptions!$B$2,0)*(W953*8))+(vlookup(AD953,'SKU Pricing'!A:B,Assumptions!$B$2,0)*(X953-(W953*8))))*AE953))</f>
        <v>102.7828057</v>
      </c>
      <c r="AG953" s="67" t="str">
        <f t="shared" si="12"/>
        <v>Windows Server</v>
      </c>
      <c r="AH953" s="70">
        <f>ifna(vlookup(AG953,'SKU Pricing'!A:B,Assumptions!$B$2,0)*W953*AE953,0)</f>
        <v>268.64</v>
      </c>
      <c r="AI953" s="62" t="str">
        <f t="shared" si="13"/>
        <v>Regional</v>
      </c>
      <c r="AJ953" s="62" t="str">
        <f>if(V953&lt;&gt;0, if(T953="Lift &amp; Shift Noprod",Assumptions!$B$9,if(V953=Assumptions!$B$6,Assumptions!$B$10,if(P953=1,Assumptions!$B$8,Assumptions!$B$7))),"")</f>
        <v>SSD</v>
      </c>
      <c r="AK953" s="69" t="str">
        <f t="shared" si="14"/>
        <v>SSD</v>
      </c>
      <c r="AL953" s="69">
        <f>if(AJ953="Hyperdisk Balanced",Assumptions!$B$11,0)</f>
        <v>0</v>
      </c>
      <c r="AM953" s="69">
        <f>if(AJ953="Hyperdisk Balanced",Assumptions!$B$12,0)</f>
        <v>0</v>
      </c>
      <c r="AN953" s="70">
        <f>if(AK953=0,0,if(AJ953="Hyperdisk Balanced",vlookup(AK953&amp;" provisioned space",'SKU Pricing'!A:B,Assumptions!$B$2,0)*Z953+vlookup(AK953&amp;" provisioned IOPS",'SKU Pricing'!A:B,Assumptions!$B$2,0)*AL953*730+vlookup(AK953&amp;" provisioned throughput",'SKU Pricing'!A:B,Assumptions!$B$2,0)*AM953*730,vlookup(AK953,'SKU Pricing'!A:B,Assumptions!$B$2,0)*Z953))</f>
        <v>425.126</v>
      </c>
      <c r="AO953" s="70">
        <f t="shared" si="15"/>
        <v>796.5488057</v>
      </c>
      <c r="AP953" s="71" t="str">
        <f t="shared" si="16"/>
        <v>VM Manager</v>
      </c>
      <c r="AQ953" s="70">
        <f>ifna(vlookup(AP953,'SKU Pricing'!A:B,Assumptions!$B$2,0)*AE953,0)</f>
        <v>2.19</v>
      </c>
      <c r="AR953" s="72">
        <v>0.0</v>
      </c>
    </row>
    <row r="954">
      <c r="A954" s="61" t="s">
        <v>1095</v>
      </c>
      <c r="B954" s="62" t="str">
        <f>ifna(if(vlookup(A954,vOS!A:B,2,0)="","Unknown",vlookup(A954,vOS!A:B,2,0)),"Unknown")</f>
        <v>Microsoft Windows Server 2016 or later (64-bit)</v>
      </c>
      <c r="C954" s="62">
        <f>vlookup(B954,'OS Study'!A:D,2,0)</f>
        <v>0</v>
      </c>
      <c r="D954" s="62" t="str">
        <f>vlookup(B954,'OS Study'!A:D,3,0)</f>
        <v>Windows</v>
      </c>
      <c r="E954" s="62" t="str">
        <f>vlookup(B954,'OS Study'!A:D,4,0)</f>
        <v>Server</v>
      </c>
      <c r="F954" s="63" t="str">
        <f>vlookup(B954,'OS Study'!A:E,5,0)</f>
        <v>2016</v>
      </c>
      <c r="G954" s="62">
        <f>IF(vlookup(A954,'RVtools V2.1'!A:J,4,0)="non",0,1)</f>
        <v>1</v>
      </c>
      <c r="H954" s="62">
        <f>if(vlookup(A954,'RVtools V2.1'!A:K,11,0)="kube",1,0)</f>
        <v>0</v>
      </c>
      <c r="I954" s="62">
        <f t="shared" si="5"/>
        <v>0</v>
      </c>
      <c r="J954" s="62">
        <f>ifna(vlookup(A954,'Infra Study'!A:Q,17,0),0)</f>
        <v>0</v>
      </c>
      <c r="K954" s="64">
        <f>IFERROR(__xludf.DUMMYFUNCTION("N(REGEXMATCH(VLOOKUP(A954, 'RVtools V2.1'!A:H, 8, 0), ""^Serveur de fichiers""))"),0.0)</f>
        <v>0</v>
      </c>
      <c r="L954" s="64">
        <f t="shared" si="6"/>
        <v>0</v>
      </c>
      <c r="M954" s="67" t="str">
        <f>ifna(vlookup(A954,'RVtools V2.1'!A:I,8,0),"N/A")</f>
        <v>MPL - BGO/CVL</v>
      </c>
      <c r="N954" s="64">
        <f>IFERROR(__xludf.DUMMYFUNCTION("IF(REGEXMATCH(M954, ""(?i)"" &amp; JOIN(""|"", SPLIT(""kalisil"", "" ""))), 1, 0)"),0.0)</f>
        <v>0</v>
      </c>
      <c r="O954" s="64" t="str">
        <f>vlookup(A954,'RVtools V2.1'!A:H,7,0)</f>
        <v>T1</v>
      </c>
      <c r="P954" s="64">
        <f>if(vlookup(A954,'RVtools V2.1'!A:H,5,0)="oui",1,0)</f>
        <v>0</v>
      </c>
      <c r="Q954" s="64">
        <f>ifna(vlookup(A954,vCPU!A:B,2,0),"Unknown")</f>
        <v>8</v>
      </c>
      <c r="R954" s="66">
        <f>ifna(vlookup(A954,vMemory!A:C,3,0),"Unknown")</f>
        <v>10</v>
      </c>
      <c r="S954" s="66">
        <f>ifna(vlookup(A954,vDisk!A:C,3,0),"Unknown")</f>
        <v>2307</v>
      </c>
      <c r="T954" s="67" t="str">
        <f t="array" ref="T954">IFS(
   L954=1, "No Lift &amp; Shift",
   J954=1, XLOOKUP(A954, 'Infra Study'!A:A, 'Infra Study'!P:P),
   I954=1, "No Lift &amp; Shift",
   H954=1, "GKE",
   K954=1, "GCNV",
   G954=1, "Lift &amp; Shift Prod",
   TRUE, "Lift &amp; Shift Noprod"
)</f>
        <v>Lift &amp; Shift Prod</v>
      </c>
      <c r="U954" s="67">
        <f t="shared" si="7"/>
        <v>1</v>
      </c>
      <c r="V954" s="68" t="str">
        <f>if(T954="Lift &amp; Shift Noprod",if( Y954=0,Assumptions!$B$5, Assumptions!$B$4),if(T954="Lift &amp; Shift Prod",if(AND(N954=1,O954="T1"),Assumptions!$B$6,Assumptions!$B$4),0))</f>
        <v>N2D</v>
      </c>
      <c r="W954" s="69">
        <f>if(V954&lt;&gt;0,if(Q954="Unknown", Assumptions!$B$42,If(Q954&gt;1,Q954,2)),0)</f>
        <v>8</v>
      </c>
      <c r="X954" s="69">
        <f>if(V954&lt;&gt;0,if(R954="Unknown", Assumptions!$B$43,R954),0)</f>
        <v>10</v>
      </c>
      <c r="Y954" s="68">
        <f t="shared" si="8"/>
        <v>0</v>
      </c>
      <c r="Z954" s="68">
        <f>if(V954&lt;&gt;0,if(  S954="Unknown", Assumptions!$B$44,S954),0)</f>
        <v>2307</v>
      </c>
      <c r="AA954" s="68" t="str">
        <f>if(V954 ="N2",ifna(vlookup(W954&amp;"-"&amp;X954,'Ref. VM'!A:B,2,0),"Custom"),if(V954 ="E2" , ifna(vlookup(W954&amp;"-"&amp;X954,'Ref. VM'!D:E,2,0),"Custom"),if(V954="N2D",ifna(vlookup(W954&amp;"-"&amp;X954,'Ref. VM'!G:H,2,0),"Custom"),if(V954="N4",ifna(vlookup(W954&amp;"-"&amp;X954,'Ref. VM'!J:K,2,0),"Custom"),0))))</f>
        <v>Custom</v>
      </c>
      <c r="AB954" s="67" t="str">
        <f t="shared" si="9"/>
        <v>N2D-Custom vCPUs-CUD 3y</v>
      </c>
      <c r="AC954" s="67" t="str">
        <f t="shared" si="10"/>
        <v>N2D-Custom RAM-CUD 3y</v>
      </c>
      <c r="AD954" s="67">
        <f t="shared" si="11"/>
        <v>0</v>
      </c>
      <c r="AE954" s="69">
        <f>if(T954="Lift &amp; Shift Prod",730,if(T954="Lift &amp; Shift Noprod",Assumptions!$B$3,0))</f>
        <v>730</v>
      </c>
      <c r="AF954" s="70">
        <f>if( U954=0,0,if(Y954=0, ((vlookup(AB954,'SKU Pricing'!A:B,Assumptions!$B$2,0)*W954)+(vlookup(AC954,'SKU Pricing'!A:B,Assumptions!$B$2,0)*X954))*AE954,((vlookup(AB954,'SKU Pricing'!A:B,Assumptions!$B$2,0)*W954)+(vlookup(AC954,'SKU Pricing'!A:B,Assumptions!$B$2,0)*(W954*8))+(vlookup(AD954,'SKU Pricing'!A:B,Assumptions!$B$2,0)*(X954-(W954*8))))*AE954))</f>
        <v>102.7828057</v>
      </c>
      <c r="AG954" s="67" t="str">
        <f t="shared" si="12"/>
        <v>Windows Server</v>
      </c>
      <c r="AH954" s="70">
        <f>ifna(vlookup(AG954,'SKU Pricing'!A:B,Assumptions!$B$2,0)*W954*AE954,0)</f>
        <v>268.64</v>
      </c>
      <c r="AI954" s="62" t="str">
        <f t="shared" si="13"/>
        <v>Regional</v>
      </c>
      <c r="AJ954" s="62" t="str">
        <f>if(V954&lt;&gt;0, if(T954="Lift &amp; Shift Noprod",Assumptions!$B$9,if(V954=Assumptions!$B$6,Assumptions!$B$10,if(P954=1,Assumptions!$B$8,Assumptions!$B$7))),"")</f>
        <v>Balanced</v>
      </c>
      <c r="AK954" s="69" t="str">
        <f t="shared" si="14"/>
        <v>Balanced</v>
      </c>
      <c r="AL954" s="69">
        <f>if(AJ954="Hyperdisk Balanced",Assumptions!$B$11,0)</f>
        <v>0</v>
      </c>
      <c r="AM954" s="69">
        <f>if(AJ954="Hyperdisk Balanced",Assumptions!$B$12,0)</f>
        <v>0</v>
      </c>
      <c r="AN954" s="70">
        <f>if(AK954=0,0,if(AJ954="Hyperdisk Balanced",vlookup(AK954&amp;" provisioned space",'SKU Pricing'!A:B,Assumptions!$B$2,0)*Z954+vlookup(AK954&amp;" provisioned IOPS",'SKU Pricing'!A:B,Assumptions!$B$2,0)*AL954*730+vlookup(AK954&amp;" provisioned throughput",'SKU Pricing'!A:B,Assumptions!$B$2,0)*AM954*730,vlookup(AK954,'SKU Pricing'!A:B,Assumptions!$B$2,0)*Z954))</f>
        <v>267.612</v>
      </c>
      <c r="AO954" s="70">
        <f t="shared" si="15"/>
        <v>639.0348057</v>
      </c>
      <c r="AP954" s="71" t="str">
        <f t="shared" si="16"/>
        <v>VM Manager</v>
      </c>
      <c r="AQ954" s="70">
        <f>ifna(vlookup(AP954,'SKU Pricing'!A:B,Assumptions!$B$2,0)*AE954,0)</f>
        <v>2.19</v>
      </c>
      <c r="AR954" s="72">
        <v>0.0</v>
      </c>
    </row>
    <row r="955">
      <c r="A955" s="61" t="s">
        <v>1096</v>
      </c>
      <c r="B955" s="62" t="str">
        <f>ifna(if(vlookup(A955,vOS!A:B,2,0)="","Unknown",vlookup(A955,vOS!A:B,2,0)),"Unknown")</f>
        <v>Microsoft Windows Server 2016 (64-bit)</v>
      </c>
      <c r="C955" s="62">
        <f>vlookup(B955,'OS Study'!A:D,2,0)</f>
        <v>0</v>
      </c>
      <c r="D955" s="62" t="str">
        <f>vlookup(B955,'OS Study'!A:D,3,0)</f>
        <v>Windows</v>
      </c>
      <c r="E955" s="62" t="str">
        <f>vlookup(B955,'OS Study'!A:D,4,0)</f>
        <v>Server</v>
      </c>
      <c r="F955" s="63" t="str">
        <f>vlookup(B955,'OS Study'!A:E,5,0)</f>
        <v>2016</v>
      </c>
      <c r="G955" s="62">
        <f>IF(vlookup(A955,'RVtools V2.1'!A:J,4,0)="non",0,1)</f>
        <v>1</v>
      </c>
      <c r="H955" s="62">
        <f>if(vlookup(A955,'RVtools V2.1'!A:K,11,0)="kube",1,0)</f>
        <v>0</v>
      </c>
      <c r="I955" s="62">
        <f t="shared" si="5"/>
        <v>0</v>
      </c>
      <c r="J955" s="62">
        <f>ifna(vlookup(A955,'Infra Study'!A:Q,17,0),0)</f>
        <v>0</v>
      </c>
      <c r="K955" s="64">
        <f>IFERROR(__xludf.DUMMYFUNCTION("N(REGEXMATCH(VLOOKUP(A955, 'RVtools V2.1'!A:H, 8, 0), ""^Serveur de fichiers""))"),0.0)</f>
        <v>0</v>
      </c>
      <c r="L955" s="64">
        <f t="shared" si="6"/>
        <v>0</v>
      </c>
      <c r="M955" s="67" t="str">
        <f>ifna(vlookup(A955,'RVtools V2.1'!A:I,8,0),"N/A")</f>
        <v>MPL - CST/ALI</v>
      </c>
      <c r="N955" s="64">
        <f>IFERROR(__xludf.DUMMYFUNCTION("IF(REGEXMATCH(M955, ""(?i)"" &amp; JOIN(""|"", SPLIT(""kalisil"", "" ""))), 1, 0)"),0.0)</f>
        <v>0</v>
      </c>
      <c r="O955" s="64" t="str">
        <f>vlookup(A955,'RVtools V2.1'!A:H,7,0)</f>
        <v>T1</v>
      </c>
      <c r="P955" s="64">
        <f>if(vlookup(A955,'RVtools V2.1'!A:H,5,0)="oui",1,0)</f>
        <v>1</v>
      </c>
      <c r="Q955" s="64">
        <f>ifna(vlookup(A955,vCPU!A:B,2,0),"Unknown")</f>
        <v>8</v>
      </c>
      <c r="R955" s="66">
        <f>ifna(vlookup(A955,vMemory!A:C,3,0),"Unknown")</f>
        <v>36</v>
      </c>
      <c r="S955" s="66">
        <f>ifna(vlookup(A955,vDisk!A:C,3,0),"Unknown")</f>
        <v>3319</v>
      </c>
      <c r="T955" s="67" t="str">
        <f t="array" ref="T955">IFS(
   L955=1, "No Lift &amp; Shift",
   J955=1, XLOOKUP(A955, 'Infra Study'!A:A, 'Infra Study'!P:P),
   I955=1, "No Lift &amp; Shift",
   H955=1, "GKE",
   K955=1, "GCNV",
   G955=1, "Lift &amp; Shift Prod",
   TRUE, "Lift &amp; Shift Noprod"
)</f>
        <v>Lift &amp; Shift Prod</v>
      </c>
      <c r="U955" s="67">
        <f t="shared" si="7"/>
        <v>1</v>
      </c>
      <c r="V955" s="68" t="str">
        <f>if(T955="Lift &amp; Shift Noprod",if( Y955=0,Assumptions!$B$5, Assumptions!$B$4),if(T955="Lift &amp; Shift Prod",if(AND(N955=1,O955="T1"),Assumptions!$B$6,Assumptions!$B$4),0))</f>
        <v>N2D</v>
      </c>
      <c r="W955" s="69">
        <f>if(V955&lt;&gt;0,if(Q955="Unknown", Assumptions!$B$42,If(Q955&gt;1,Q955,2)),0)</f>
        <v>8</v>
      </c>
      <c r="X955" s="69">
        <f>if(V955&lt;&gt;0,if(R955="Unknown", Assumptions!$B$43,R955),0)</f>
        <v>36</v>
      </c>
      <c r="Y955" s="68">
        <f t="shared" si="8"/>
        <v>0</v>
      </c>
      <c r="Z955" s="68">
        <f>if(V955&lt;&gt;0,if(  S955="Unknown", Assumptions!$B$44,S955),0)</f>
        <v>3319</v>
      </c>
      <c r="AA955" s="68" t="str">
        <f>if(V955 ="N2",ifna(vlookup(W955&amp;"-"&amp;X955,'Ref. VM'!A:B,2,0),"Custom"),if(V955 ="E2" , ifna(vlookup(W955&amp;"-"&amp;X955,'Ref. VM'!D:E,2,0),"Custom"),if(V955="N2D",ifna(vlookup(W955&amp;"-"&amp;X955,'Ref. VM'!G:H,2,0),"Custom"),if(V955="N4",ifna(vlookup(W955&amp;"-"&amp;X955,'Ref. VM'!J:K,2,0),"Custom"),0))))</f>
        <v>Custom</v>
      </c>
      <c r="AB955" s="67" t="str">
        <f t="shared" si="9"/>
        <v>N2D-Custom vCPUs-CUD 3y</v>
      </c>
      <c r="AC955" s="67" t="str">
        <f t="shared" si="10"/>
        <v>N2D-Custom RAM-CUD 3y</v>
      </c>
      <c r="AD955" s="67">
        <f t="shared" si="11"/>
        <v>0</v>
      </c>
      <c r="AE955" s="69">
        <f>if(T955="Lift &amp; Shift Prod",730,if(T955="Lift &amp; Shift Noprod",Assumptions!$B$3,0))</f>
        <v>730</v>
      </c>
      <c r="AF955" s="70">
        <f>if( U955=0,0,if(Y955=0, ((vlookup(AB955,'SKU Pricing'!A:B,Assumptions!$B$2,0)*W955)+(vlookup(AC955,'SKU Pricing'!A:B,Assumptions!$B$2,0)*X955))*AE955,((vlookup(AB955,'SKU Pricing'!A:B,Assumptions!$B$2,0)*W955)+(vlookup(AC955,'SKU Pricing'!A:B,Assumptions!$B$2,0)*(W955*8))+(vlookup(AD955,'SKU Pricing'!A:B,Assumptions!$B$2,0)*(X955-(W955*8))))*AE955))</f>
        <v>141.1349705</v>
      </c>
      <c r="AG955" s="67" t="str">
        <f t="shared" si="12"/>
        <v>Windows Server</v>
      </c>
      <c r="AH955" s="70">
        <f>ifna(vlookup(AG955,'SKU Pricing'!A:B,Assumptions!$B$2,0)*W955*AE955,0)</f>
        <v>268.64</v>
      </c>
      <c r="AI955" s="62" t="str">
        <f t="shared" si="13"/>
        <v>Regional</v>
      </c>
      <c r="AJ955" s="62" t="str">
        <f>if(V955&lt;&gt;0, if(T955="Lift &amp; Shift Noprod",Assumptions!$B$9,if(V955=Assumptions!$B$6,Assumptions!$B$10,if(P955=1,Assumptions!$B$8,Assumptions!$B$7))),"")</f>
        <v>SSD</v>
      </c>
      <c r="AK955" s="69" t="str">
        <f t="shared" si="14"/>
        <v>SSD</v>
      </c>
      <c r="AL955" s="69">
        <f>if(AJ955="Hyperdisk Balanced",Assumptions!$B$11,0)</f>
        <v>0</v>
      </c>
      <c r="AM955" s="69">
        <f>if(AJ955="Hyperdisk Balanced",Assumptions!$B$12,0)</f>
        <v>0</v>
      </c>
      <c r="AN955" s="70">
        <f>if(AK955=0,0,if(AJ955="Hyperdisk Balanced",vlookup(AK955&amp;" provisioned space",'SKU Pricing'!A:B,Assumptions!$B$2,0)*Z955+vlookup(AK955&amp;" provisioned IOPS",'SKU Pricing'!A:B,Assumptions!$B$2,0)*AL955*730+vlookup(AK955&amp;" provisioned throughput",'SKU Pricing'!A:B,Assumptions!$B$2,0)*AM955*730,vlookup(AK955,'SKU Pricing'!A:B,Assumptions!$B$2,0)*Z955))</f>
        <v>653.843</v>
      </c>
      <c r="AO955" s="70">
        <f t="shared" si="15"/>
        <v>1063.61797</v>
      </c>
      <c r="AP955" s="71" t="str">
        <f t="shared" si="16"/>
        <v>VM Manager</v>
      </c>
      <c r="AQ955" s="70">
        <f>ifna(vlookup(AP955,'SKU Pricing'!A:B,Assumptions!$B$2,0)*AE955,0)</f>
        <v>2.19</v>
      </c>
      <c r="AR955" s="72">
        <v>0.0</v>
      </c>
    </row>
    <row r="956">
      <c r="A956" s="61" t="s">
        <v>1097</v>
      </c>
      <c r="B956" s="62" t="str">
        <f>ifna(if(vlookup(A956,vOS!A:B,2,0)="","Unknown",vlookup(A956,vOS!A:B,2,0)),"Unknown")</f>
        <v>Microsoft Windows Server 2016 (64-bit)</v>
      </c>
      <c r="C956" s="62">
        <f>vlookup(B956,'OS Study'!A:D,2,0)</f>
        <v>0</v>
      </c>
      <c r="D956" s="62" t="str">
        <f>vlookup(B956,'OS Study'!A:D,3,0)</f>
        <v>Windows</v>
      </c>
      <c r="E956" s="62" t="str">
        <f>vlookup(B956,'OS Study'!A:D,4,0)</f>
        <v>Server</v>
      </c>
      <c r="F956" s="63" t="str">
        <f>vlookup(B956,'OS Study'!A:E,5,0)</f>
        <v>2016</v>
      </c>
      <c r="G956" s="62">
        <f>IF(vlookup(A956,'RVtools V2.1'!A:J,4,0)="non",0,1)</f>
        <v>1</v>
      </c>
      <c r="H956" s="62">
        <f>if(vlookup(A956,'RVtools V2.1'!A:K,11,0)="kube",1,0)</f>
        <v>0</v>
      </c>
      <c r="I956" s="62">
        <f t="shared" si="5"/>
        <v>0</v>
      </c>
      <c r="J956" s="62">
        <f>ifna(vlookup(A956,'Infra Study'!A:Q,17,0),0)</f>
        <v>0</v>
      </c>
      <c r="K956" s="64">
        <f>IFERROR(__xludf.DUMMYFUNCTION("N(REGEXMATCH(VLOOKUP(A956, 'RVtools V2.1'!A:H, 8, 0), ""^Serveur de fichiers""))"),0.0)</f>
        <v>0</v>
      </c>
      <c r="L956" s="64">
        <f t="shared" si="6"/>
        <v>0</v>
      </c>
      <c r="M956" s="67" t="str">
        <f>ifna(vlookup(A956,'RVtools V2.1'!A:I,8,0),"N/A")</f>
        <v>MPL - CST/ALI</v>
      </c>
      <c r="N956" s="64">
        <f>IFERROR(__xludf.DUMMYFUNCTION("IF(REGEXMATCH(M956, ""(?i)"" &amp; JOIN(""|"", SPLIT(""kalisil"", "" ""))), 1, 0)"),0.0)</f>
        <v>0</v>
      </c>
      <c r="O956" s="64" t="str">
        <f>vlookup(A956,'RVtools V2.1'!A:H,7,0)</f>
        <v>T1</v>
      </c>
      <c r="P956" s="64">
        <f>if(vlookup(A956,'RVtools V2.1'!A:H,5,0)="oui",1,0)</f>
        <v>0</v>
      </c>
      <c r="Q956" s="64">
        <f>ifna(vlookup(A956,vCPU!A:B,2,0),"Unknown")</f>
        <v>8</v>
      </c>
      <c r="R956" s="66">
        <f>ifna(vlookup(A956,vMemory!A:C,3,0),"Unknown")</f>
        <v>40</v>
      </c>
      <c r="S956" s="66">
        <f>ifna(vlookup(A956,vDisk!A:C,3,0),"Unknown")</f>
        <v>2429</v>
      </c>
      <c r="T956" s="67" t="str">
        <f t="array" ref="T956">IFS(
   L956=1, "No Lift &amp; Shift",
   J956=1, XLOOKUP(A956, 'Infra Study'!A:A, 'Infra Study'!P:P),
   I956=1, "No Lift &amp; Shift",
   H956=1, "GKE",
   K956=1, "GCNV",
   G956=1, "Lift &amp; Shift Prod",
   TRUE, "Lift &amp; Shift Noprod"
)</f>
        <v>Lift &amp; Shift Prod</v>
      </c>
      <c r="U956" s="67">
        <f t="shared" si="7"/>
        <v>1</v>
      </c>
      <c r="V956" s="68" t="str">
        <f>if(T956="Lift &amp; Shift Noprod",if( Y956=0,Assumptions!$B$5, Assumptions!$B$4),if(T956="Lift &amp; Shift Prod",if(AND(N956=1,O956="T1"),Assumptions!$B$6,Assumptions!$B$4),0))</f>
        <v>N2D</v>
      </c>
      <c r="W956" s="69">
        <f>if(V956&lt;&gt;0,if(Q956="Unknown", Assumptions!$B$42,If(Q956&gt;1,Q956,2)),0)</f>
        <v>8</v>
      </c>
      <c r="X956" s="69">
        <f>if(V956&lt;&gt;0,if(R956="Unknown", Assumptions!$B$43,R956),0)</f>
        <v>40</v>
      </c>
      <c r="Y956" s="68">
        <f t="shared" si="8"/>
        <v>0</v>
      </c>
      <c r="Z956" s="68">
        <f>if(V956&lt;&gt;0,if(  S956="Unknown", Assumptions!$B$44,S956),0)</f>
        <v>2429</v>
      </c>
      <c r="AA956" s="68" t="str">
        <f>if(V956 ="N2",ifna(vlookup(W956&amp;"-"&amp;X956,'Ref. VM'!A:B,2,0),"Custom"),if(V956 ="E2" , ifna(vlookup(W956&amp;"-"&amp;X956,'Ref. VM'!D:E,2,0),"Custom"),if(V956="N2D",ifna(vlookup(W956&amp;"-"&amp;X956,'Ref. VM'!G:H,2,0),"Custom"),if(V956="N4",ifna(vlookup(W956&amp;"-"&amp;X956,'Ref. VM'!J:K,2,0),"Custom"),0))))</f>
        <v>Custom</v>
      </c>
      <c r="AB956" s="67" t="str">
        <f t="shared" si="9"/>
        <v>N2D-Custom vCPUs-CUD 3y</v>
      </c>
      <c r="AC956" s="67" t="str">
        <f t="shared" si="10"/>
        <v>N2D-Custom RAM-CUD 3y</v>
      </c>
      <c r="AD956" s="67">
        <f t="shared" si="11"/>
        <v>0</v>
      </c>
      <c r="AE956" s="69">
        <f>if(T956="Lift &amp; Shift Prod",730,if(T956="Lift &amp; Shift Noprod",Assumptions!$B$3,0))</f>
        <v>730</v>
      </c>
      <c r="AF956" s="70">
        <f>if( U956=0,0,if(Y956=0, ((vlookup(AB956,'SKU Pricing'!A:B,Assumptions!$B$2,0)*W956)+(vlookup(AC956,'SKU Pricing'!A:B,Assumptions!$B$2,0)*X956))*AE956,((vlookup(AB956,'SKU Pricing'!A:B,Assumptions!$B$2,0)*W956)+(vlookup(AC956,'SKU Pricing'!A:B,Assumptions!$B$2,0)*(W956*8))+(vlookup(AD956,'SKU Pricing'!A:B,Assumptions!$B$2,0)*(X956-(W956*8))))*AE956))</f>
        <v>147.0353035</v>
      </c>
      <c r="AG956" s="67" t="str">
        <f t="shared" si="12"/>
        <v>Windows Server</v>
      </c>
      <c r="AH956" s="70">
        <f>ifna(vlookup(AG956,'SKU Pricing'!A:B,Assumptions!$B$2,0)*W956*AE956,0)</f>
        <v>268.64</v>
      </c>
      <c r="AI956" s="62" t="str">
        <f t="shared" si="13"/>
        <v>Regional</v>
      </c>
      <c r="AJ956" s="62" t="str">
        <f>if(V956&lt;&gt;0, if(T956="Lift &amp; Shift Noprod",Assumptions!$B$9,if(V956=Assumptions!$B$6,Assumptions!$B$10,if(P956=1,Assumptions!$B$8,Assumptions!$B$7))),"")</f>
        <v>Balanced</v>
      </c>
      <c r="AK956" s="69" t="str">
        <f t="shared" si="14"/>
        <v>Balanced</v>
      </c>
      <c r="AL956" s="69">
        <f>if(AJ956="Hyperdisk Balanced",Assumptions!$B$11,0)</f>
        <v>0</v>
      </c>
      <c r="AM956" s="69">
        <f>if(AJ956="Hyperdisk Balanced",Assumptions!$B$12,0)</f>
        <v>0</v>
      </c>
      <c r="AN956" s="70">
        <f>if(AK956=0,0,if(AJ956="Hyperdisk Balanced",vlookup(AK956&amp;" provisioned space",'SKU Pricing'!A:B,Assumptions!$B$2,0)*Z956+vlookup(AK956&amp;" provisioned IOPS",'SKU Pricing'!A:B,Assumptions!$B$2,0)*AL956*730+vlookup(AK956&amp;" provisioned throughput",'SKU Pricing'!A:B,Assumptions!$B$2,0)*AM956*730,vlookup(AK956,'SKU Pricing'!A:B,Assumptions!$B$2,0)*Z956))</f>
        <v>281.764</v>
      </c>
      <c r="AO956" s="70">
        <f t="shared" si="15"/>
        <v>697.4393035</v>
      </c>
      <c r="AP956" s="71" t="str">
        <f t="shared" si="16"/>
        <v>VM Manager</v>
      </c>
      <c r="AQ956" s="70">
        <f>ifna(vlookup(AP956,'SKU Pricing'!A:B,Assumptions!$B$2,0)*AE956,0)</f>
        <v>2.19</v>
      </c>
      <c r="AR956" s="72">
        <v>0.0</v>
      </c>
    </row>
    <row r="957">
      <c r="A957" s="61" t="s">
        <v>1098</v>
      </c>
      <c r="B957" s="62" t="str">
        <f>ifna(if(vlookup(A957,vOS!A:B,2,0)="","Unknown",vlookup(A957,vOS!A:B,2,0)),"Unknown")</f>
        <v>Microsoft Windows Server 2016 (64-bit)</v>
      </c>
      <c r="C957" s="62">
        <f>vlookup(B957,'OS Study'!A:D,2,0)</f>
        <v>0</v>
      </c>
      <c r="D957" s="62" t="str">
        <f>vlookup(B957,'OS Study'!A:D,3,0)</f>
        <v>Windows</v>
      </c>
      <c r="E957" s="62" t="str">
        <f>vlookup(B957,'OS Study'!A:D,4,0)</f>
        <v>Server</v>
      </c>
      <c r="F957" s="63" t="str">
        <f>vlookup(B957,'OS Study'!A:E,5,0)</f>
        <v>2016</v>
      </c>
      <c r="G957" s="62">
        <f>IF(vlookup(A957,'RVtools V2.1'!A:J,4,0)="non",0,1)</f>
        <v>1</v>
      </c>
      <c r="H957" s="62">
        <f>if(vlookup(A957,'RVtools V2.1'!A:K,11,0)="kube",1,0)</f>
        <v>0</v>
      </c>
      <c r="I957" s="62">
        <f t="shared" si="5"/>
        <v>0</v>
      </c>
      <c r="J957" s="62">
        <f>ifna(vlookup(A957,'Infra Study'!A:Q,17,0),0)</f>
        <v>0</v>
      </c>
      <c r="K957" s="64">
        <f>IFERROR(__xludf.DUMMYFUNCTION("N(REGEXMATCH(VLOOKUP(A957, 'RVtools V2.1'!A:H, 8, 0), ""^Serveur de fichiers""))"),0.0)</f>
        <v>0</v>
      </c>
      <c r="L957" s="64">
        <f t="shared" si="6"/>
        <v>0</v>
      </c>
      <c r="M957" s="67" t="str">
        <f>ifna(vlookup(A957,'RVtools V2.1'!A:I,8,0),"N/A")</f>
        <v>MPL - CST/ALI</v>
      </c>
      <c r="N957" s="64">
        <f>IFERROR(__xludf.DUMMYFUNCTION("IF(REGEXMATCH(M957, ""(?i)"" &amp; JOIN(""|"", SPLIT(""kalisil"", "" ""))), 1, 0)"),0.0)</f>
        <v>0</v>
      </c>
      <c r="O957" s="64" t="str">
        <f>vlookup(A957,'RVtools V2.1'!A:H,7,0)</f>
        <v>T1</v>
      </c>
      <c r="P957" s="64">
        <f>if(vlookup(A957,'RVtools V2.1'!A:H,5,0)="oui",1,0)</f>
        <v>1</v>
      </c>
      <c r="Q957" s="64">
        <f>ifna(vlookup(A957,vCPU!A:B,2,0),"Unknown")</f>
        <v>2</v>
      </c>
      <c r="R957" s="66">
        <f>ifna(vlookup(A957,vMemory!A:C,3,0),"Unknown")</f>
        <v>16</v>
      </c>
      <c r="S957" s="66">
        <f>ifna(vlookup(A957,vDisk!A:C,3,0),"Unknown")</f>
        <v>2336</v>
      </c>
      <c r="T957" s="67" t="str">
        <f t="array" ref="T957">IFS(
   L957=1, "No Lift &amp; Shift",
   J957=1, XLOOKUP(A957, 'Infra Study'!A:A, 'Infra Study'!P:P),
   I957=1, "No Lift &amp; Shift",
   H957=1, "GKE",
   K957=1, "GCNV",
   G957=1, "Lift &amp; Shift Prod",
   TRUE, "Lift &amp; Shift Noprod"
)</f>
        <v>Lift &amp; Shift Prod</v>
      </c>
      <c r="U957" s="67">
        <f t="shared" si="7"/>
        <v>1</v>
      </c>
      <c r="V957" s="68" t="str">
        <f>if(T957="Lift &amp; Shift Noprod",if( Y957=0,Assumptions!$B$5, Assumptions!$B$4),if(T957="Lift &amp; Shift Prod",if(AND(N957=1,O957="T1"),Assumptions!$B$6,Assumptions!$B$4),0))</f>
        <v>N2D</v>
      </c>
      <c r="W957" s="69">
        <f>if(V957&lt;&gt;0,if(Q957="Unknown", Assumptions!$B$42,If(Q957&gt;1,Q957,2)),0)</f>
        <v>2</v>
      </c>
      <c r="X957" s="69">
        <f>if(V957&lt;&gt;0,if(R957="Unknown", Assumptions!$B$43,R957),0)</f>
        <v>16</v>
      </c>
      <c r="Y957" s="68">
        <f t="shared" si="8"/>
        <v>0</v>
      </c>
      <c r="Z957" s="68">
        <f>if(V957&lt;&gt;0,if(  S957="Unknown", Assumptions!$B$44,S957),0)</f>
        <v>2336</v>
      </c>
      <c r="AA957" s="68" t="str">
        <f>if(V957 ="N2",ifna(vlookup(W957&amp;"-"&amp;X957,'Ref. VM'!A:B,2,0),"Custom"),if(V957 ="E2" , ifna(vlookup(W957&amp;"-"&amp;X957,'Ref. VM'!D:E,2,0),"Custom"),if(V957="N2D",ifna(vlookup(W957&amp;"-"&amp;X957,'Ref. VM'!G:H,2,0),"Custom"),if(V957="N4",ifna(vlookup(W957&amp;"-"&amp;X957,'Ref. VM'!J:K,2,0),"Custom"),0))))</f>
        <v>Predefined</v>
      </c>
      <c r="AB957" s="67" t="str">
        <f t="shared" si="9"/>
        <v>N2D-Predefined vCPUs-CUD 3y</v>
      </c>
      <c r="AC957" s="67" t="str">
        <f t="shared" si="10"/>
        <v>N2D-Predefined RAM-CUD 3y</v>
      </c>
      <c r="AD957" s="67">
        <f t="shared" si="11"/>
        <v>0</v>
      </c>
      <c r="AE957" s="69">
        <f>if(T957="Lift &amp; Shift Prod",730,if(T957="Lift &amp; Shift Noprod",Assumptions!$B$3,0))</f>
        <v>730</v>
      </c>
      <c r="AF957" s="70">
        <f>if( U957=0,0,if(Y957=0, ((vlookup(AB957,'SKU Pricing'!A:B,Assumptions!$B$2,0)*W957)+(vlookup(AC957,'SKU Pricing'!A:B,Assumptions!$B$2,0)*X957))*AE957,((vlookup(AB957,'SKU Pricing'!A:B,Assumptions!$B$2,0)*W957)+(vlookup(AC957,'SKU Pricing'!A:B,Assumptions!$B$2,0)*(W957*8))+(vlookup(AD957,'SKU Pricing'!A:B,Assumptions!$B$2,0)*(X957-(W957*8))))*AE957))</f>
        <v>43.4374528</v>
      </c>
      <c r="AG957" s="67" t="str">
        <f t="shared" si="12"/>
        <v>Windows Server</v>
      </c>
      <c r="AH957" s="70">
        <f>ifna(vlookup(AG957,'SKU Pricing'!A:B,Assumptions!$B$2,0)*W957*AE957,0)</f>
        <v>67.16</v>
      </c>
      <c r="AI957" s="62" t="str">
        <f t="shared" si="13"/>
        <v>Regional</v>
      </c>
      <c r="AJ957" s="62" t="str">
        <f>if(V957&lt;&gt;0, if(T957="Lift &amp; Shift Noprod",Assumptions!$B$9,if(V957=Assumptions!$B$6,Assumptions!$B$10,if(P957=1,Assumptions!$B$8,Assumptions!$B$7))),"")</f>
        <v>SSD</v>
      </c>
      <c r="AK957" s="69" t="str">
        <f t="shared" si="14"/>
        <v>SSD</v>
      </c>
      <c r="AL957" s="69">
        <f>if(AJ957="Hyperdisk Balanced",Assumptions!$B$11,0)</f>
        <v>0</v>
      </c>
      <c r="AM957" s="69">
        <f>if(AJ957="Hyperdisk Balanced",Assumptions!$B$12,0)</f>
        <v>0</v>
      </c>
      <c r="AN957" s="70">
        <f>if(AK957=0,0,if(AJ957="Hyperdisk Balanced",vlookup(AK957&amp;" provisioned space",'SKU Pricing'!A:B,Assumptions!$B$2,0)*Z957+vlookup(AK957&amp;" provisioned IOPS",'SKU Pricing'!A:B,Assumptions!$B$2,0)*AL957*730+vlookup(AK957&amp;" provisioned throughput",'SKU Pricing'!A:B,Assumptions!$B$2,0)*AM957*730,vlookup(AK957,'SKU Pricing'!A:B,Assumptions!$B$2,0)*Z957))</f>
        <v>460.192</v>
      </c>
      <c r="AO957" s="70">
        <f t="shared" si="15"/>
        <v>570.7894528</v>
      </c>
      <c r="AP957" s="71" t="str">
        <f t="shared" si="16"/>
        <v>VM Manager</v>
      </c>
      <c r="AQ957" s="70">
        <f>ifna(vlookup(AP957,'SKU Pricing'!A:B,Assumptions!$B$2,0)*AE957,0)</f>
        <v>2.19</v>
      </c>
      <c r="AR957" s="72">
        <v>0.0</v>
      </c>
    </row>
    <row r="958">
      <c r="A958" s="61" t="s">
        <v>1099</v>
      </c>
      <c r="B958" s="62" t="str">
        <f>ifna(if(vlookup(A958,vOS!A:B,2,0)="","Unknown",vlookup(A958,vOS!A:B,2,0)),"Unknown")</f>
        <v>Microsoft Windows Server 2016 (64-bit)</v>
      </c>
      <c r="C958" s="62">
        <f>vlookup(B958,'OS Study'!A:D,2,0)</f>
        <v>0</v>
      </c>
      <c r="D958" s="62" t="str">
        <f>vlookup(B958,'OS Study'!A:D,3,0)</f>
        <v>Windows</v>
      </c>
      <c r="E958" s="62" t="str">
        <f>vlookup(B958,'OS Study'!A:D,4,0)</f>
        <v>Server</v>
      </c>
      <c r="F958" s="63" t="str">
        <f>vlookup(B958,'OS Study'!A:E,5,0)</f>
        <v>2016</v>
      </c>
      <c r="G958" s="62">
        <f>IF(vlookup(A958,'RVtools V2.1'!A:J,4,0)="non",0,1)</f>
        <v>1</v>
      </c>
      <c r="H958" s="62">
        <f>if(vlookup(A958,'RVtools V2.1'!A:K,11,0)="kube",1,0)</f>
        <v>0</v>
      </c>
      <c r="I958" s="62">
        <f t="shared" si="5"/>
        <v>0</v>
      </c>
      <c r="J958" s="62">
        <f>ifna(vlookup(A958,'Infra Study'!A:Q,17,0),0)</f>
        <v>0</v>
      </c>
      <c r="K958" s="64">
        <f>IFERROR(__xludf.DUMMYFUNCTION("N(REGEXMATCH(VLOOKUP(A958, 'RVtools V2.1'!A:H, 8, 0), ""^Serveur de fichiers""))"),0.0)</f>
        <v>0</v>
      </c>
      <c r="L958" s="64">
        <f t="shared" si="6"/>
        <v>0</v>
      </c>
      <c r="M958" s="67" t="str">
        <f>ifna(vlookup(A958,'RVtools V2.1'!A:I,8,0),"N/A")</f>
        <v>MPL - CST/ALP</v>
      </c>
      <c r="N958" s="64">
        <f>IFERROR(__xludf.DUMMYFUNCTION("IF(REGEXMATCH(M958, ""(?i)"" &amp; JOIN(""|"", SPLIT(""kalisil"", "" ""))), 1, 0)"),0.0)</f>
        <v>0</v>
      </c>
      <c r="O958" s="64" t="str">
        <f>vlookup(A958,'RVtools V2.1'!A:H,7,0)</f>
        <v>T1</v>
      </c>
      <c r="P958" s="64">
        <f>if(vlookup(A958,'RVtools V2.1'!A:H,5,0)="oui",1,0)</f>
        <v>1</v>
      </c>
      <c r="Q958" s="64">
        <f>ifna(vlookup(A958,vCPU!A:B,2,0),"Unknown")</f>
        <v>4</v>
      </c>
      <c r="R958" s="66">
        <f>ifna(vlookup(A958,vMemory!A:C,3,0),"Unknown")</f>
        <v>8</v>
      </c>
      <c r="S958" s="66">
        <f>ifna(vlookup(A958,vDisk!A:C,3,0),"Unknown")</f>
        <v>182</v>
      </c>
      <c r="T958" s="67" t="str">
        <f t="array" ref="T958">IFS(
   L958=1, "No Lift &amp; Shift",
   J958=1, XLOOKUP(A958, 'Infra Study'!A:A, 'Infra Study'!P:P),
   I958=1, "No Lift &amp; Shift",
   H958=1, "GKE",
   K958=1, "GCNV",
   G958=1, "Lift &amp; Shift Prod",
   TRUE, "Lift &amp; Shift Noprod"
)</f>
        <v>Lift &amp; Shift Prod</v>
      </c>
      <c r="U958" s="67">
        <f t="shared" si="7"/>
        <v>1</v>
      </c>
      <c r="V958" s="68" t="str">
        <f>if(T958="Lift &amp; Shift Noprod",if( Y958=0,Assumptions!$B$5, Assumptions!$B$4),if(T958="Lift &amp; Shift Prod",if(AND(N958=1,O958="T1"),Assumptions!$B$6,Assumptions!$B$4),0))</f>
        <v>N2D</v>
      </c>
      <c r="W958" s="69">
        <f>if(V958&lt;&gt;0,if(Q958="Unknown", Assumptions!$B$42,If(Q958&gt;1,Q958,2)),0)</f>
        <v>4</v>
      </c>
      <c r="X958" s="69">
        <f>if(V958&lt;&gt;0,if(R958="Unknown", Assumptions!$B$43,R958),0)</f>
        <v>8</v>
      </c>
      <c r="Y958" s="68">
        <f t="shared" si="8"/>
        <v>0</v>
      </c>
      <c r="Z958" s="68">
        <f>if(V958&lt;&gt;0,if(  S958="Unknown", Assumptions!$B$44,S958),0)</f>
        <v>182</v>
      </c>
      <c r="AA958" s="68" t="str">
        <f>if(V958 ="N2",ifna(vlookup(W958&amp;"-"&amp;X958,'Ref. VM'!A:B,2,0),"Custom"),if(V958 ="E2" , ifna(vlookup(W958&amp;"-"&amp;X958,'Ref. VM'!D:E,2,0),"Custom"),if(V958="N2D",ifna(vlookup(W958&amp;"-"&amp;X958,'Ref. VM'!G:H,2,0),"Custom"),if(V958="N4",ifna(vlookup(W958&amp;"-"&amp;X958,'Ref. VM'!J:K,2,0),"Custom"),0))))</f>
        <v>Custom</v>
      </c>
      <c r="AB958" s="67" t="str">
        <f t="shared" si="9"/>
        <v>N2D-Custom vCPUs-CUD 3y</v>
      </c>
      <c r="AC958" s="67" t="str">
        <f t="shared" si="10"/>
        <v>N2D-Custom RAM-CUD 3y</v>
      </c>
      <c r="AD958" s="67">
        <f t="shared" si="11"/>
        <v>0</v>
      </c>
      <c r="AE958" s="69">
        <f>if(T958="Lift &amp; Shift Prod",730,if(T958="Lift &amp; Shift Noprod",Assumptions!$B$3,0))</f>
        <v>730</v>
      </c>
      <c r="AF958" s="70">
        <f>if( U958=0,0,if(Y958=0, ((vlookup(AB958,'SKU Pricing'!A:B,Assumptions!$B$2,0)*W958)+(vlookup(AC958,'SKU Pricing'!A:B,Assumptions!$B$2,0)*X958))*AE958,((vlookup(AB958,'SKU Pricing'!A:B,Assumptions!$B$2,0)*W958)+(vlookup(AC958,'SKU Pricing'!A:B,Assumptions!$B$2,0)*(W958*8))+(vlookup(AD958,'SKU Pricing'!A:B,Assumptions!$B$2,0)*(X958-(W958*8))))*AE958))</f>
        <v>55.81665264</v>
      </c>
      <c r="AG958" s="67" t="str">
        <f t="shared" si="12"/>
        <v>Windows Server</v>
      </c>
      <c r="AH958" s="70">
        <f>ifna(vlookup(AG958,'SKU Pricing'!A:B,Assumptions!$B$2,0)*W958*AE958,0)</f>
        <v>134.32</v>
      </c>
      <c r="AI958" s="62" t="str">
        <f t="shared" si="13"/>
        <v>Regional</v>
      </c>
      <c r="AJ958" s="62" t="str">
        <f>if(V958&lt;&gt;0, if(T958="Lift &amp; Shift Noprod",Assumptions!$B$9,if(V958=Assumptions!$B$6,Assumptions!$B$10,if(P958=1,Assumptions!$B$8,Assumptions!$B$7))),"")</f>
        <v>SSD</v>
      </c>
      <c r="AK958" s="69" t="str">
        <f t="shared" si="14"/>
        <v>SSD</v>
      </c>
      <c r="AL958" s="69">
        <f>if(AJ958="Hyperdisk Balanced",Assumptions!$B$11,0)</f>
        <v>0</v>
      </c>
      <c r="AM958" s="69">
        <f>if(AJ958="Hyperdisk Balanced",Assumptions!$B$12,0)</f>
        <v>0</v>
      </c>
      <c r="AN958" s="70">
        <f>if(AK958=0,0,if(AJ958="Hyperdisk Balanced",vlookup(AK958&amp;" provisioned space",'SKU Pricing'!A:B,Assumptions!$B$2,0)*Z958+vlookup(AK958&amp;" provisioned IOPS",'SKU Pricing'!A:B,Assumptions!$B$2,0)*AL958*730+vlookup(AK958&amp;" provisioned throughput",'SKU Pricing'!A:B,Assumptions!$B$2,0)*AM958*730,vlookup(AK958,'SKU Pricing'!A:B,Assumptions!$B$2,0)*Z958))</f>
        <v>35.854</v>
      </c>
      <c r="AO958" s="70">
        <f t="shared" si="15"/>
        <v>225.9906526</v>
      </c>
      <c r="AP958" s="71" t="str">
        <f t="shared" si="16"/>
        <v>VM Manager</v>
      </c>
      <c r="AQ958" s="70">
        <f>ifna(vlookup(AP958,'SKU Pricing'!A:B,Assumptions!$B$2,0)*AE958,0)</f>
        <v>2.19</v>
      </c>
      <c r="AR958" s="72">
        <v>0.0</v>
      </c>
    </row>
    <row r="959">
      <c r="A959" s="61" t="s">
        <v>1100</v>
      </c>
      <c r="B959" s="62" t="str">
        <f>ifna(if(vlookup(A959,vOS!A:B,2,0)="","Unknown",vlookup(A959,vOS!A:B,2,0)),"Unknown")</f>
        <v>Microsoft Windows Server 2022 (64-bit)</v>
      </c>
      <c r="C959" s="62">
        <f>vlookup(B959,'OS Study'!A:D,2,0)</f>
        <v>0</v>
      </c>
      <c r="D959" s="62" t="str">
        <f>vlookup(B959,'OS Study'!A:D,3,0)</f>
        <v>Windows</v>
      </c>
      <c r="E959" s="62" t="str">
        <f>vlookup(B959,'OS Study'!A:D,4,0)</f>
        <v>Server</v>
      </c>
      <c r="F959" s="63" t="str">
        <f>vlookup(B959,'OS Study'!A:E,5,0)</f>
        <v>2022</v>
      </c>
      <c r="G959" s="62">
        <f>IF(vlookup(A959,'RVtools V2.1'!A:J,4,0)="non",0,1)</f>
        <v>1</v>
      </c>
      <c r="H959" s="62">
        <f>if(vlookup(A959,'RVtools V2.1'!A:K,11,0)="kube",1,0)</f>
        <v>0</v>
      </c>
      <c r="I959" s="62">
        <f t="shared" si="5"/>
        <v>0</v>
      </c>
      <c r="J959" s="62">
        <f>ifna(vlookup(A959,'Infra Study'!A:Q,17,0),0)</f>
        <v>0</v>
      </c>
      <c r="K959" s="64">
        <f>IFERROR(__xludf.DUMMYFUNCTION("N(REGEXMATCH(VLOOKUP(A959, 'RVtools V2.1'!A:H, 8, 0), ""^Serveur de fichiers""))"),0.0)</f>
        <v>0</v>
      </c>
      <c r="L959" s="64">
        <f t="shared" si="6"/>
        <v>0</v>
      </c>
      <c r="M959" s="67" t="str">
        <f>ifna(vlookup(A959,'RVtools V2.1'!A:I,8,0),"N/A")</f>
        <v>MPL - CST/ALP</v>
      </c>
      <c r="N959" s="64">
        <f>IFERROR(__xludf.DUMMYFUNCTION("IF(REGEXMATCH(M959, ""(?i)"" &amp; JOIN(""|"", SPLIT(""kalisil"", "" ""))), 1, 0)"),0.0)</f>
        <v>0</v>
      </c>
      <c r="O959" s="64" t="str">
        <f>vlookup(A959,'RVtools V2.1'!A:H,7,0)</f>
        <v>T1</v>
      </c>
      <c r="P959" s="64">
        <f>if(vlookup(A959,'RVtools V2.1'!A:H,5,0)="oui",1,0)</f>
        <v>1</v>
      </c>
      <c r="Q959" s="64">
        <f>ifna(vlookup(A959,vCPU!A:B,2,0),"Unknown")</f>
        <v>4</v>
      </c>
      <c r="R959" s="66">
        <f>ifna(vlookup(A959,vMemory!A:C,3,0),"Unknown")</f>
        <v>8</v>
      </c>
      <c r="S959" s="66">
        <f>ifna(vlookup(A959,vDisk!A:C,3,0),"Unknown")</f>
        <v>68</v>
      </c>
      <c r="T959" s="67" t="str">
        <f t="array" ref="T959">IFS(
   L959=1, "No Lift &amp; Shift",
   J959=1, XLOOKUP(A959, 'Infra Study'!A:A, 'Infra Study'!P:P),
   I959=1, "No Lift &amp; Shift",
   H959=1, "GKE",
   K959=1, "GCNV",
   G959=1, "Lift &amp; Shift Prod",
   TRUE, "Lift &amp; Shift Noprod"
)</f>
        <v>Lift &amp; Shift Prod</v>
      </c>
      <c r="U959" s="67">
        <f t="shared" si="7"/>
        <v>1</v>
      </c>
      <c r="V959" s="68" t="str">
        <f>if(T959="Lift &amp; Shift Noprod",if( Y959=0,Assumptions!$B$5, Assumptions!$B$4),if(T959="Lift &amp; Shift Prod",if(AND(N959=1,O959="T1"),Assumptions!$B$6,Assumptions!$B$4),0))</f>
        <v>N2D</v>
      </c>
      <c r="W959" s="69">
        <f>if(V959&lt;&gt;0,if(Q959="Unknown", Assumptions!$B$42,If(Q959&gt;1,Q959,2)),0)</f>
        <v>4</v>
      </c>
      <c r="X959" s="69">
        <f>if(V959&lt;&gt;0,if(R959="Unknown", Assumptions!$B$43,R959),0)</f>
        <v>8</v>
      </c>
      <c r="Y959" s="68">
        <f t="shared" si="8"/>
        <v>0</v>
      </c>
      <c r="Z959" s="68">
        <f>if(V959&lt;&gt;0,if(  S959="Unknown", Assumptions!$B$44,S959),0)</f>
        <v>68</v>
      </c>
      <c r="AA959" s="68" t="str">
        <f>if(V959 ="N2",ifna(vlookup(W959&amp;"-"&amp;X959,'Ref. VM'!A:B,2,0),"Custom"),if(V959 ="E2" , ifna(vlookup(W959&amp;"-"&amp;X959,'Ref. VM'!D:E,2,0),"Custom"),if(V959="N2D",ifna(vlookup(W959&amp;"-"&amp;X959,'Ref. VM'!G:H,2,0),"Custom"),if(V959="N4",ifna(vlookup(W959&amp;"-"&amp;X959,'Ref. VM'!J:K,2,0),"Custom"),0))))</f>
        <v>Custom</v>
      </c>
      <c r="AB959" s="67" t="str">
        <f t="shared" si="9"/>
        <v>N2D-Custom vCPUs-CUD 3y</v>
      </c>
      <c r="AC959" s="67" t="str">
        <f t="shared" si="10"/>
        <v>N2D-Custom RAM-CUD 3y</v>
      </c>
      <c r="AD959" s="67">
        <f t="shared" si="11"/>
        <v>0</v>
      </c>
      <c r="AE959" s="62">
        <f>if(T959="Lift &amp; Shift Prod",730,if(T959="Lift &amp; Shift Noprod",Assumptions!$B$3,0))</f>
        <v>730</v>
      </c>
      <c r="AF959" s="70">
        <f>if( U959=0,0,if(Y959=0, ((vlookup(AB959,'SKU Pricing'!A:B,Assumptions!$B$2,0)*W959)+(vlookup(AC959,'SKU Pricing'!A:B,Assumptions!$B$2,0)*X959))*AE959,((vlookup(AB959,'SKU Pricing'!A:B,Assumptions!$B$2,0)*W959)+(vlookup(AC959,'SKU Pricing'!A:B,Assumptions!$B$2,0)*(W959*8))+(vlookup(AD959,'SKU Pricing'!A:B,Assumptions!$B$2,0)*(X959-(W959*8))))*AE959))</f>
        <v>55.81665264</v>
      </c>
      <c r="AG959" s="67" t="str">
        <f t="shared" si="12"/>
        <v>Windows Server</v>
      </c>
      <c r="AH959" s="70">
        <f>ifna(vlookup(AG959,'SKU Pricing'!A:B,Assumptions!$B$2,0)*W959*AE959,0)</f>
        <v>134.32</v>
      </c>
      <c r="AI959" s="62" t="str">
        <f t="shared" si="13"/>
        <v>Regional</v>
      </c>
      <c r="AJ959" s="62" t="str">
        <f>if(V959&lt;&gt;0, if(T959="Lift &amp; Shift Noprod",Assumptions!$B$9,if(V959=Assumptions!$B$6,Assumptions!$B$10,if(P959=1,Assumptions!$B$8,Assumptions!$B$7))),"")</f>
        <v>SSD</v>
      </c>
      <c r="AK959" s="69" t="str">
        <f t="shared" si="14"/>
        <v>SSD</v>
      </c>
      <c r="AL959" s="69">
        <f>if(AJ959="Hyperdisk Balanced",Assumptions!$B$11,0)</f>
        <v>0</v>
      </c>
      <c r="AM959" s="69">
        <f>if(AJ959="Hyperdisk Balanced",Assumptions!$B$12,0)</f>
        <v>0</v>
      </c>
      <c r="AN959" s="70">
        <f>if(AK959=0,0,if(AJ959="Hyperdisk Balanced",vlookup(AK959&amp;" provisioned space",'SKU Pricing'!A:B,Assumptions!$B$2,0)*Z959+vlookup(AK959&amp;" provisioned IOPS",'SKU Pricing'!A:B,Assumptions!$B$2,0)*AL959*730+vlookup(AK959&amp;" provisioned throughput",'SKU Pricing'!A:B,Assumptions!$B$2,0)*AM959*730,vlookup(AK959,'SKU Pricing'!A:B,Assumptions!$B$2,0)*Z959))</f>
        <v>13.396</v>
      </c>
      <c r="AO959" s="70">
        <f t="shared" si="15"/>
        <v>203.5326526</v>
      </c>
      <c r="AP959" s="71" t="str">
        <f t="shared" si="16"/>
        <v>VM Manager</v>
      </c>
      <c r="AQ959" s="70">
        <f>ifna(vlookup(AP959,'SKU Pricing'!A:B,Assumptions!$B$2,0)*AE959,0)</f>
        <v>2.19</v>
      </c>
      <c r="AR959" s="72">
        <v>0.0</v>
      </c>
    </row>
    <row r="960">
      <c r="A960" s="61" t="s">
        <v>1101</v>
      </c>
      <c r="B960" s="62" t="str">
        <f>ifna(if(vlookup(A960,vOS!A:B,2,0)="","Unknown",vlookup(A960,vOS!A:B,2,0)),"Unknown")</f>
        <v>Microsoft Windows Server 2016 or later (64-bit)</v>
      </c>
      <c r="C960" s="62">
        <f>vlookup(B960,'OS Study'!A:D,2,0)</f>
        <v>0</v>
      </c>
      <c r="D960" s="62" t="str">
        <f>vlookup(B960,'OS Study'!A:D,3,0)</f>
        <v>Windows</v>
      </c>
      <c r="E960" s="62" t="str">
        <f>vlookup(B960,'OS Study'!A:D,4,0)</f>
        <v>Server</v>
      </c>
      <c r="F960" s="63" t="str">
        <f>vlookup(B960,'OS Study'!A:E,5,0)</f>
        <v>2016</v>
      </c>
      <c r="G960" s="62">
        <f>IF(vlookup(A960,'RVtools V2.1'!A:J,4,0)="non",0,1)</f>
        <v>1</v>
      </c>
      <c r="H960" s="62">
        <f>if(vlookup(A960,'RVtools V2.1'!A:K,11,0)="kube",1,0)</f>
        <v>0</v>
      </c>
      <c r="I960" s="62">
        <f t="shared" si="5"/>
        <v>0</v>
      </c>
      <c r="J960" s="62">
        <f>ifna(vlookup(A960,'Infra Study'!A:Q,17,0),0)</f>
        <v>0</v>
      </c>
      <c r="K960" s="64">
        <f>IFERROR(__xludf.DUMMYFUNCTION("N(REGEXMATCH(VLOOKUP(A960, 'RVtools V2.1'!A:H, 8, 0), ""^Serveur de fichiers""))"),0.0)</f>
        <v>0</v>
      </c>
      <c r="L960" s="64">
        <f t="shared" si="6"/>
        <v>0</v>
      </c>
      <c r="M960" s="67" t="str">
        <f>ifna(vlookup(A960,'RVtools V2.1'!A:I,8,0),"N/A")</f>
        <v>MPL - CST/BFC</v>
      </c>
      <c r="N960" s="64">
        <f>IFERROR(__xludf.DUMMYFUNCTION("IF(REGEXMATCH(M960, ""(?i)"" &amp; JOIN(""|"", SPLIT(""kalisil"", "" ""))), 1, 0)"),0.0)</f>
        <v>0</v>
      </c>
      <c r="O960" s="64" t="str">
        <f>vlookup(A960,'RVtools V2.1'!A:H,7,0)</f>
        <v>T1</v>
      </c>
      <c r="P960" s="64">
        <f>if(vlookup(A960,'RVtools V2.1'!A:H,5,0)="oui",1,0)</f>
        <v>1</v>
      </c>
      <c r="Q960" s="64">
        <f>ifna(vlookup(A960,vCPU!A:B,2,0),"Unknown")</f>
        <v>8</v>
      </c>
      <c r="R960" s="66">
        <f>ifna(vlookup(A960,vMemory!A:C,3,0),"Unknown")</f>
        <v>16</v>
      </c>
      <c r="S960" s="66">
        <f>ifna(vlookup(A960,vDisk!A:C,3,0),"Unknown")</f>
        <v>1459</v>
      </c>
      <c r="T960" s="67" t="str">
        <f t="array" ref="T960">IFS(
   L960=1, "No Lift &amp; Shift",
   J960=1, XLOOKUP(A960, 'Infra Study'!A:A, 'Infra Study'!P:P),
   I960=1, "No Lift &amp; Shift",
   H960=1, "GKE",
   K960=1, "GCNV",
   G960=1, "Lift &amp; Shift Prod",
   TRUE, "Lift &amp; Shift Noprod"
)</f>
        <v>Lift &amp; Shift Prod</v>
      </c>
      <c r="U960" s="67">
        <f t="shared" si="7"/>
        <v>1</v>
      </c>
      <c r="V960" s="68" t="str">
        <f>if(T960="Lift &amp; Shift Noprod",if( Y960=0,Assumptions!$B$5, Assumptions!$B$4),if(T960="Lift &amp; Shift Prod",if(AND(N960=1,O960="T1"),Assumptions!$B$6,Assumptions!$B$4),0))</f>
        <v>N2D</v>
      </c>
      <c r="W960" s="69">
        <f>if(V960&lt;&gt;0,if(Q960="Unknown", Assumptions!$B$42,If(Q960&gt;1,Q960,2)),0)</f>
        <v>8</v>
      </c>
      <c r="X960" s="69">
        <f>if(V960&lt;&gt;0,if(R960="Unknown", Assumptions!$B$43,R960),0)</f>
        <v>16</v>
      </c>
      <c r="Y960" s="68">
        <f t="shared" si="8"/>
        <v>0</v>
      </c>
      <c r="Z960" s="68">
        <f>if(V960&lt;&gt;0,if(  S960="Unknown", Assumptions!$B$44,S960),0)</f>
        <v>1459</v>
      </c>
      <c r="AA960" s="68" t="str">
        <f>if(V960 ="N2",ifna(vlookup(W960&amp;"-"&amp;X960,'Ref. VM'!A:B,2,0),"Custom"),if(V960 ="E2" , ifna(vlookup(W960&amp;"-"&amp;X960,'Ref. VM'!D:E,2,0),"Custom"),if(V960="N2D",ifna(vlookup(W960&amp;"-"&amp;X960,'Ref. VM'!G:H,2,0),"Custom"),if(V960="N4",ifna(vlookup(W960&amp;"-"&amp;X960,'Ref. VM'!J:K,2,0),"Custom"),0))))</f>
        <v>Custom</v>
      </c>
      <c r="AB960" s="67" t="str">
        <f t="shared" si="9"/>
        <v>N2D-Custom vCPUs-CUD 3y</v>
      </c>
      <c r="AC960" s="67" t="str">
        <f t="shared" si="10"/>
        <v>N2D-Custom RAM-CUD 3y</v>
      </c>
      <c r="AD960" s="67">
        <f t="shared" si="11"/>
        <v>0</v>
      </c>
      <c r="AE960" s="69">
        <f>if(T960="Lift &amp; Shift Prod",730,if(T960="Lift &amp; Shift Noprod",Assumptions!$B$3,0))</f>
        <v>730</v>
      </c>
      <c r="AF960" s="70">
        <f>if( U960=0,0,if(Y960=0, ((vlookup(AB960,'SKU Pricing'!A:B,Assumptions!$B$2,0)*W960)+(vlookup(AC960,'SKU Pricing'!A:B,Assumptions!$B$2,0)*X960))*AE960,((vlookup(AB960,'SKU Pricing'!A:B,Assumptions!$B$2,0)*W960)+(vlookup(AC960,'SKU Pricing'!A:B,Assumptions!$B$2,0)*(W960*8))+(vlookup(AD960,'SKU Pricing'!A:B,Assumptions!$B$2,0)*(X960-(W960*8))))*AE960))</f>
        <v>111.6333053</v>
      </c>
      <c r="AG960" s="67" t="str">
        <f t="shared" si="12"/>
        <v>Windows Server</v>
      </c>
      <c r="AH960" s="70">
        <f>ifna(vlookup(AG960,'SKU Pricing'!A:B,Assumptions!$B$2,0)*W960*AE960,0)</f>
        <v>268.64</v>
      </c>
      <c r="AI960" s="62" t="str">
        <f t="shared" si="13"/>
        <v>Regional</v>
      </c>
      <c r="AJ960" s="62" t="str">
        <f>if(V960&lt;&gt;0, if(T960="Lift &amp; Shift Noprod",Assumptions!$B$9,if(V960=Assumptions!$B$6,Assumptions!$B$10,if(P960=1,Assumptions!$B$8,Assumptions!$B$7))),"")</f>
        <v>SSD</v>
      </c>
      <c r="AK960" s="69" t="str">
        <f t="shared" si="14"/>
        <v>SSD</v>
      </c>
      <c r="AL960" s="69">
        <f>if(AJ960="Hyperdisk Balanced",Assumptions!$B$11,0)</f>
        <v>0</v>
      </c>
      <c r="AM960" s="69">
        <f>if(AJ960="Hyperdisk Balanced",Assumptions!$B$12,0)</f>
        <v>0</v>
      </c>
      <c r="AN960" s="70">
        <f>if(AK960=0,0,if(AJ960="Hyperdisk Balanced",vlookup(AK960&amp;" provisioned space",'SKU Pricing'!A:B,Assumptions!$B$2,0)*Z960+vlookup(AK960&amp;" provisioned IOPS",'SKU Pricing'!A:B,Assumptions!$B$2,0)*AL960*730+vlookup(AK960&amp;" provisioned throughput",'SKU Pricing'!A:B,Assumptions!$B$2,0)*AM960*730,vlookup(AK960,'SKU Pricing'!A:B,Assumptions!$B$2,0)*Z960))</f>
        <v>287.423</v>
      </c>
      <c r="AO960" s="70">
        <f t="shared" si="15"/>
        <v>667.6963053</v>
      </c>
      <c r="AP960" s="71" t="str">
        <f t="shared" si="16"/>
        <v>VM Manager</v>
      </c>
      <c r="AQ960" s="70">
        <f>ifna(vlookup(AP960,'SKU Pricing'!A:B,Assumptions!$B$2,0)*AE960,0)</f>
        <v>2.19</v>
      </c>
      <c r="AR960" s="72">
        <v>0.0</v>
      </c>
    </row>
    <row r="961">
      <c r="A961" s="61" t="s">
        <v>1102</v>
      </c>
      <c r="B961" s="62" t="str">
        <f>ifna(if(vlookup(A961,vOS!A:B,2,0)="","Unknown",vlookup(A961,vOS!A:B,2,0)),"Unknown")</f>
        <v>Microsoft Windows Server 2016 or later (64-bit)</v>
      </c>
      <c r="C961" s="62">
        <f>vlookup(B961,'OS Study'!A:D,2,0)</f>
        <v>0</v>
      </c>
      <c r="D961" s="62" t="str">
        <f>vlookup(B961,'OS Study'!A:D,3,0)</f>
        <v>Windows</v>
      </c>
      <c r="E961" s="62" t="str">
        <f>vlookup(B961,'OS Study'!A:D,4,0)</f>
        <v>Server</v>
      </c>
      <c r="F961" s="63" t="str">
        <f>vlookup(B961,'OS Study'!A:E,5,0)</f>
        <v>2016</v>
      </c>
      <c r="G961" s="62">
        <f>IF(vlookup(A961,'RVtools V2.1'!A:J,4,0)="non",0,1)</f>
        <v>1</v>
      </c>
      <c r="H961" s="62">
        <f>if(vlookup(A961,'RVtools V2.1'!A:K,11,0)="kube",1,0)</f>
        <v>0</v>
      </c>
      <c r="I961" s="62">
        <f t="shared" si="5"/>
        <v>0</v>
      </c>
      <c r="J961" s="62">
        <f>ifna(vlookup(A961,'Infra Study'!A:Q,17,0),0)</f>
        <v>0</v>
      </c>
      <c r="K961" s="64">
        <f>IFERROR(__xludf.DUMMYFUNCTION("N(REGEXMATCH(VLOOKUP(A961, 'RVtools V2.1'!A:H, 8, 0), ""^Serveur de fichiers""))"),0.0)</f>
        <v>0</v>
      </c>
      <c r="L961" s="64">
        <f t="shared" si="6"/>
        <v>0</v>
      </c>
      <c r="M961" s="67" t="str">
        <f>ifna(vlookup(A961,'RVtools V2.1'!A:I,8,0),"N/A")</f>
        <v>MPL - CST/BFC</v>
      </c>
      <c r="N961" s="64">
        <f>IFERROR(__xludf.DUMMYFUNCTION("IF(REGEXMATCH(M961, ""(?i)"" &amp; JOIN(""|"", SPLIT(""kalisil"", "" ""))), 1, 0)"),0.0)</f>
        <v>0</v>
      </c>
      <c r="O961" s="64" t="str">
        <f>vlookup(A961,'RVtools V2.1'!A:H,7,0)</f>
        <v>T1</v>
      </c>
      <c r="P961" s="64">
        <f>if(vlookup(A961,'RVtools V2.1'!A:H,5,0)="oui",1,0)</f>
        <v>1</v>
      </c>
      <c r="Q961" s="64">
        <f>ifna(vlookup(A961,vCPU!A:B,2,0),"Unknown")</f>
        <v>8</v>
      </c>
      <c r="R961" s="66">
        <f>ifna(vlookup(A961,vMemory!A:C,3,0),"Unknown")</f>
        <v>16</v>
      </c>
      <c r="S961" s="66">
        <f>ifna(vlookup(A961,vDisk!A:C,3,0),"Unknown")</f>
        <v>1858</v>
      </c>
      <c r="T961" s="67" t="str">
        <f t="array" ref="T961">IFS(
   L961=1, "No Lift &amp; Shift",
   J961=1, XLOOKUP(A961, 'Infra Study'!A:A, 'Infra Study'!P:P),
   I961=1, "No Lift &amp; Shift",
   H961=1, "GKE",
   K961=1, "GCNV",
   G961=1, "Lift &amp; Shift Prod",
   TRUE, "Lift &amp; Shift Noprod"
)</f>
        <v>Lift &amp; Shift Prod</v>
      </c>
      <c r="U961" s="67">
        <f t="shared" si="7"/>
        <v>1</v>
      </c>
      <c r="V961" s="68" t="str">
        <f>if(T961="Lift &amp; Shift Noprod",if( Y961=0,Assumptions!$B$5, Assumptions!$B$4),if(T961="Lift &amp; Shift Prod",if(AND(N961=1,O961="T1"),Assumptions!$B$6,Assumptions!$B$4),0))</f>
        <v>N2D</v>
      </c>
      <c r="W961" s="69">
        <f>if(V961&lt;&gt;0,if(Q961="Unknown", Assumptions!$B$42,If(Q961&gt;1,Q961,2)),0)</f>
        <v>8</v>
      </c>
      <c r="X961" s="69">
        <f>if(V961&lt;&gt;0,if(R961="Unknown", Assumptions!$B$43,R961),0)</f>
        <v>16</v>
      </c>
      <c r="Y961" s="68">
        <f t="shared" si="8"/>
        <v>0</v>
      </c>
      <c r="Z961" s="68">
        <f>if(V961&lt;&gt;0,if(  S961="Unknown", Assumptions!$B$44,S961),0)</f>
        <v>1858</v>
      </c>
      <c r="AA961" s="68" t="str">
        <f>if(V961 ="N2",ifna(vlookup(W961&amp;"-"&amp;X961,'Ref. VM'!A:B,2,0),"Custom"),if(V961 ="E2" , ifna(vlookup(W961&amp;"-"&amp;X961,'Ref. VM'!D:E,2,0),"Custom"),if(V961="N2D",ifna(vlookup(W961&amp;"-"&amp;X961,'Ref. VM'!G:H,2,0),"Custom"),if(V961="N4",ifna(vlookup(W961&amp;"-"&amp;X961,'Ref. VM'!J:K,2,0),"Custom"),0))))</f>
        <v>Custom</v>
      </c>
      <c r="AB961" s="67" t="str">
        <f t="shared" si="9"/>
        <v>N2D-Custom vCPUs-CUD 3y</v>
      </c>
      <c r="AC961" s="67" t="str">
        <f t="shared" si="10"/>
        <v>N2D-Custom RAM-CUD 3y</v>
      </c>
      <c r="AD961" s="67">
        <f t="shared" si="11"/>
        <v>0</v>
      </c>
      <c r="AE961" s="69">
        <f>if(T961="Lift &amp; Shift Prod",730,if(T961="Lift &amp; Shift Noprod",Assumptions!$B$3,0))</f>
        <v>730</v>
      </c>
      <c r="AF961" s="70">
        <f>if( U961=0,0,if(Y961=0, ((vlookup(AB961,'SKU Pricing'!A:B,Assumptions!$B$2,0)*W961)+(vlookup(AC961,'SKU Pricing'!A:B,Assumptions!$B$2,0)*X961))*AE961,((vlookup(AB961,'SKU Pricing'!A:B,Assumptions!$B$2,0)*W961)+(vlookup(AC961,'SKU Pricing'!A:B,Assumptions!$B$2,0)*(W961*8))+(vlookup(AD961,'SKU Pricing'!A:B,Assumptions!$B$2,0)*(X961-(W961*8))))*AE961))</f>
        <v>111.6333053</v>
      </c>
      <c r="AG961" s="67" t="str">
        <f t="shared" si="12"/>
        <v>Windows Server</v>
      </c>
      <c r="AH961" s="70">
        <f>ifna(vlookup(AG961,'SKU Pricing'!A:B,Assumptions!$B$2,0)*W961*AE961,0)</f>
        <v>268.64</v>
      </c>
      <c r="AI961" s="62" t="str">
        <f t="shared" si="13"/>
        <v>Regional</v>
      </c>
      <c r="AJ961" s="62" t="str">
        <f>if(V961&lt;&gt;0, if(T961="Lift &amp; Shift Noprod",Assumptions!$B$9,if(V961=Assumptions!$B$6,Assumptions!$B$10,if(P961=1,Assumptions!$B$8,Assumptions!$B$7))),"")</f>
        <v>SSD</v>
      </c>
      <c r="AK961" s="69" t="str">
        <f t="shared" si="14"/>
        <v>SSD</v>
      </c>
      <c r="AL961" s="69">
        <f>if(AJ961="Hyperdisk Balanced",Assumptions!$B$11,0)</f>
        <v>0</v>
      </c>
      <c r="AM961" s="69">
        <f>if(AJ961="Hyperdisk Balanced",Assumptions!$B$12,0)</f>
        <v>0</v>
      </c>
      <c r="AN961" s="70">
        <f>if(AK961=0,0,if(AJ961="Hyperdisk Balanced",vlookup(AK961&amp;" provisioned space",'SKU Pricing'!A:B,Assumptions!$B$2,0)*Z961+vlookup(AK961&amp;" provisioned IOPS",'SKU Pricing'!A:B,Assumptions!$B$2,0)*AL961*730+vlookup(AK961&amp;" provisioned throughput",'SKU Pricing'!A:B,Assumptions!$B$2,0)*AM961*730,vlookup(AK961,'SKU Pricing'!A:B,Assumptions!$B$2,0)*Z961))</f>
        <v>366.026</v>
      </c>
      <c r="AO961" s="70">
        <f t="shared" si="15"/>
        <v>746.2993053</v>
      </c>
      <c r="AP961" s="71" t="str">
        <f t="shared" si="16"/>
        <v>VM Manager</v>
      </c>
      <c r="AQ961" s="70">
        <f>ifna(vlookup(AP961,'SKU Pricing'!A:B,Assumptions!$B$2,0)*AE961,0)</f>
        <v>2.19</v>
      </c>
      <c r="AR961" s="72">
        <v>0.0</v>
      </c>
    </row>
    <row r="962">
      <c r="A962" s="61" t="s">
        <v>1103</v>
      </c>
      <c r="B962" s="62" t="str">
        <f>ifna(if(vlookup(A962,vOS!A:B,2,0)="","Unknown",vlookup(A962,vOS!A:B,2,0)),"Unknown")</f>
        <v>Microsoft Windows Server 2016 or later (64-bit)</v>
      </c>
      <c r="C962" s="62">
        <f>vlookup(B962,'OS Study'!A:D,2,0)</f>
        <v>0</v>
      </c>
      <c r="D962" s="62" t="str">
        <f>vlookup(B962,'OS Study'!A:D,3,0)</f>
        <v>Windows</v>
      </c>
      <c r="E962" s="62" t="str">
        <f>vlookup(B962,'OS Study'!A:D,4,0)</f>
        <v>Server</v>
      </c>
      <c r="F962" s="63" t="str">
        <f>vlookup(B962,'OS Study'!A:E,5,0)</f>
        <v>2016</v>
      </c>
      <c r="G962" s="62">
        <f>IF(vlookup(A962,'RVtools V2.1'!A:J,4,0)="non",0,1)</f>
        <v>1</v>
      </c>
      <c r="H962" s="62">
        <f>if(vlookup(A962,'RVtools V2.1'!A:K,11,0)="kube",1,0)</f>
        <v>0</v>
      </c>
      <c r="I962" s="62">
        <f t="shared" si="5"/>
        <v>0</v>
      </c>
      <c r="J962" s="62">
        <f>ifna(vlookup(A962,'Infra Study'!A:Q,17,0),0)</f>
        <v>0</v>
      </c>
      <c r="K962" s="64">
        <f>IFERROR(__xludf.DUMMYFUNCTION("N(REGEXMATCH(VLOOKUP(A962, 'RVtools V2.1'!A:H, 8, 0), ""^Serveur de fichiers""))"),0.0)</f>
        <v>0</v>
      </c>
      <c r="L962" s="64">
        <f t="shared" si="6"/>
        <v>0</v>
      </c>
      <c r="M962" s="67" t="str">
        <f>ifna(vlookup(A962,'RVtools V2.1'!A:I,8,0),"N/A")</f>
        <v>MPL - CST/BFC</v>
      </c>
      <c r="N962" s="64">
        <f>IFERROR(__xludf.DUMMYFUNCTION("IF(REGEXMATCH(M962, ""(?i)"" &amp; JOIN(""|"", SPLIT(""kalisil"", "" ""))), 1, 0)"),0.0)</f>
        <v>0</v>
      </c>
      <c r="O962" s="64" t="str">
        <f>vlookup(A962,'RVtools V2.1'!A:H,7,0)</f>
        <v>T1</v>
      </c>
      <c r="P962" s="64">
        <f>if(vlookup(A962,'RVtools V2.1'!A:H,5,0)="oui",1,0)</f>
        <v>1</v>
      </c>
      <c r="Q962" s="64">
        <f>ifna(vlookup(A962,vCPU!A:B,2,0),"Unknown")</f>
        <v>4</v>
      </c>
      <c r="R962" s="66">
        <f>ifna(vlookup(A962,vMemory!A:C,3,0),"Unknown")</f>
        <v>16</v>
      </c>
      <c r="S962" s="66">
        <f>ifna(vlookup(A962,vDisk!A:C,3,0),"Unknown")</f>
        <v>1283</v>
      </c>
      <c r="T962" s="67" t="str">
        <f t="array" ref="T962">IFS(
   L962=1, "No Lift &amp; Shift",
   J962=1, XLOOKUP(A962, 'Infra Study'!A:A, 'Infra Study'!P:P),
   I962=1, "No Lift &amp; Shift",
   H962=1, "GKE",
   K962=1, "GCNV",
   G962=1, "Lift &amp; Shift Prod",
   TRUE, "Lift &amp; Shift Noprod"
)</f>
        <v>Lift &amp; Shift Prod</v>
      </c>
      <c r="U962" s="67">
        <f t="shared" si="7"/>
        <v>1</v>
      </c>
      <c r="V962" s="68" t="str">
        <f>if(T962="Lift &amp; Shift Noprod",if( Y962=0,Assumptions!$B$5, Assumptions!$B$4),if(T962="Lift &amp; Shift Prod",if(AND(N962=1,O962="T1"),Assumptions!$B$6,Assumptions!$B$4),0))</f>
        <v>N2D</v>
      </c>
      <c r="W962" s="69">
        <f>if(V962&lt;&gt;0,if(Q962="Unknown", Assumptions!$B$42,If(Q962&gt;1,Q962,2)),0)</f>
        <v>4</v>
      </c>
      <c r="X962" s="69">
        <f>if(V962&lt;&gt;0,if(R962="Unknown", Assumptions!$B$43,R962),0)</f>
        <v>16</v>
      </c>
      <c r="Y962" s="68">
        <f t="shared" si="8"/>
        <v>0</v>
      </c>
      <c r="Z962" s="68">
        <f>if(V962&lt;&gt;0,if(  S962="Unknown", Assumptions!$B$44,S962),0)</f>
        <v>1283</v>
      </c>
      <c r="AA962" s="68" t="str">
        <f>if(V962 ="N2",ifna(vlookup(W962&amp;"-"&amp;X962,'Ref. VM'!A:B,2,0),"Custom"),if(V962 ="E2" , ifna(vlookup(W962&amp;"-"&amp;X962,'Ref. VM'!D:E,2,0),"Custom"),if(V962="N2D",ifna(vlookup(W962&amp;"-"&amp;X962,'Ref. VM'!G:H,2,0),"Custom"),if(V962="N4",ifna(vlookup(W962&amp;"-"&amp;X962,'Ref. VM'!J:K,2,0),"Custom"),0))))</f>
        <v>Predefined</v>
      </c>
      <c r="AB962" s="67" t="str">
        <f t="shared" si="9"/>
        <v>N2D-Predefined vCPUs-CUD 3y</v>
      </c>
      <c r="AC962" s="67" t="str">
        <f t="shared" si="10"/>
        <v>N2D-Predefined RAM-CUD 3y</v>
      </c>
      <c r="AD962" s="67">
        <f t="shared" si="11"/>
        <v>0</v>
      </c>
      <c r="AE962" s="69">
        <f>if(T962="Lift &amp; Shift Prod",730,if(T962="Lift &amp; Shift Noprod",Assumptions!$B$3,0))</f>
        <v>730</v>
      </c>
      <c r="AF962" s="70">
        <f>if( U962=0,0,if(Y962=0, ((vlookup(AB962,'SKU Pricing'!A:B,Assumptions!$B$2,0)*W962)+(vlookup(AC962,'SKU Pricing'!A:B,Assumptions!$B$2,0)*X962))*AE962,((vlookup(AB962,'SKU Pricing'!A:B,Assumptions!$B$2,0)*W962)+(vlookup(AC962,'SKU Pricing'!A:B,Assumptions!$B$2,0)*(W962*8))+(vlookup(AD962,'SKU Pricing'!A:B,Assumptions!$B$2,0)*(X962-(W962*8))))*AE962))</f>
        <v>64.3974464</v>
      </c>
      <c r="AG962" s="67" t="str">
        <f t="shared" si="12"/>
        <v>Windows Server</v>
      </c>
      <c r="AH962" s="70">
        <f>ifna(vlookup(AG962,'SKU Pricing'!A:B,Assumptions!$B$2,0)*W962*AE962,0)</f>
        <v>134.32</v>
      </c>
      <c r="AI962" s="62" t="str">
        <f t="shared" si="13"/>
        <v>Regional</v>
      </c>
      <c r="AJ962" s="62" t="str">
        <f>if(V962&lt;&gt;0, if(T962="Lift &amp; Shift Noprod",Assumptions!$B$9,if(V962=Assumptions!$B$6,Assumptions!$B$10,if(P962=1,Assumptions!$B$8,Assumptions!$B$7))),"")</f>
        <v>SSD</v>
      </c>
      <c r="AK962" s="69" t="str">
        <f t="shared" si="14"/>
        <v>SSD</v>
      </c>
      <c r="AL962" s="69">
        <f>if(AJ962="Hyperdisk Balanced",Assumptions!$B$11,0)</f>
        <v>0</v>
      </c>
      <c r="AM962" s="69">
        <f>if(AJ962="Hyperdisk Balanced",Assumptions!$B$12,0)</f>
        <v>0</v>
      </c>
      <c r="AN962" s="70">
        <f>if(AK962=0,0,if(AJ962="Hyperdisk Balanced",vlookup(AK962&amp;" provisioned space",'SKU Pricing'!A:B,Assumptions!$B$2,0)*Z962+vlookup(AK962&amp;" provisioned IOPS",'SKU Pricing'!A:B,Assumptions!$B$2,0)*AL962*730+vlookup(AK962&amp;" provisioned throughput",'SKU Pricing'!A:B,Assumptions!$B$2,0)*AM962*730,vlookup(AK962,'SKU Pricing'!A:B,Assumptions!$B$2,0)*Z962))</f>
        <v>252.751</v>
      </c>
      <c r="AO962" s="70">
        <f t="shared" si="15"/>
        <v>451.4684464</v>
      </c>
      <c r="AP962" s="71" t="str">
        <f t="shared" si="16"/>
        <v>VM Manager</v>
      </c>
      <c r="AQ962" s="70">
        <f>ifna(vlookup(AP962,'SKU Pricing'!A:B,Assumptions!$B$2,0)*AE962,0)</f>
        <v>2.19</v>
      </c>
      <c r="AR962" s="72">
        <v>0.0</v>
      </c>
    </row>
    <row r="963">
      <c r="A963" s="61" t="s">
        <v>1104</v>
      </c>
      <c r="B963" s="62" t="str">
        <f>ifna(if(vlookup(A963,vOS!A:B,2,0)="","Unknown",vlookup(A963,vOS!A:B,2,0)),"Unknown")</f>
        <v>Microsoft Windows Server 2022 (64-bit)</v>
      </c>
      <c r="C963" s="62">
        <f>vlookup(B963,'OS Study'!A:D,2,0)</f>
        <v>0</v>
      </c>
      <c r="D963" s="62" t="str">
        <f>vlookup(B963,'OS Study'!A:D,3,0)</f>
        <v>Windows</v>
      </c>
      <c r="E963" s="62" t="str">
        <f>vlookup(B963,'OS Study'!A:D,4,0)</f>
        <v>Server</v>
      </c>
      <c r="F963" s="63" t="str">
        <f>vlookup(B963,'OS Study'!A:E,5,0)</f>
        <v>2022</v>
      </c>
      <c r="G963" s="62">
        <f>IF(vlookup(A963,'RVtools V2.1'!A:J,4,0)="non",0,1)</f>
        <v>1</v>
      </c>
      <c r="H963" s="62">
        <f>if(vlookup(A963,'RVtools V2.1'!A:K,11,0)="kube",1,0)</f>
        <v>0</v>
      </c>
      <c r="I963" s="62">
        <f t="shared" si="5"/>
        <v>0</v>
      </c>
      <c r="J963" s="62">
        <f>ifna(vlookup(A963,'Infra Study'!A:Q,17,0),0)</f>
        <v>0</v>
      </c>
      <c r="K963" s="64">
        <f>IFERROR(__xludf.DUMMYFUNCTION("N(REGEXMATCH(VLOOKUP(A963, 'RVtools V2.1'!A:H, 8, 0), ""^Serveur de fichiers""))"),0.0)</f>
        <v>0</v>
      </c>
      <c r="L963" s="64">
        <f t="shared" si="6"/>
        <v>0</v>
      </c>
      <c r="M963" s="67" t="str">
        <f>ifna(vlookup(A963,'RVtools V2.1'!A:I,8,0),"N/A")</f>
        <v>MPL - CST/BFC</v>
      </c>
      <c r="N963" s="64">
        <f>IFERROR(__xludf.DUMMYFUNCTION("IF(REGEXMATCH(M963, ""(?i)"" &amp; JOIN(""|"", SPLIT(""kalisil"", "" ""))), 1, 0)"),0.0)</f>
        <v>0</v>
      </c>
      <c r="O963" s="64" t="str">
        <f>vlookup(A963,'RVtools V2.1'!A:H,7,0)</f>
        <v>T1</v>
      </c>
      <c r="P963" s="64">
        <f>if(vlookup(A963,'RVtools V2.1'!A:H,5,0)="oui",1,0)</f>
        <v>1</v>
      </c>
      <c r="Q963" s="64">
        <f>ifna(vlookup(A963,vCPU!A:B,2,0),"Unknown")</f>
        <v>4</v>
      </c>
      <c r="R963" s="66">
        <f>ifna(vlookup(A963,vMemory!A:C,3,0),"Unknown")</f>
        <v>8</v>
      </c>
      <c r="S963" s="66">
        <f>ifna(vlookup(A963,vDisk!A:C,3,0),"Unknown")</f>
        <v>238</v>
      </c>
      <c r="T963" s="67" t="str">
        <f t="array" ref="T963">IFS(
   L963=1, "No Lift &amp; Shift",
   J963=1, XLOOKUP(A963, 'Infra Study'!A:A, 'Infra Study'!P:P),
   I963=1, "No Lift &amp; Shift",
   H963=1, "GKE",
   K963=1, "GCNV",
   G963=1, "Lift &amp; Shift Prod",
   TRUE, "Lift &amp; Shift Noprod"
)</f>
        <v>Lift &amp; Shift Prod</v>
      </c>
      <c r="U963" s="67">
        <f t="shared" si="7"/>
        <v>1</v>
      </c>
      <c r="V963" s="68" t="str">
        <f>if(T963="Lift &amp; Shift Noprod",if( Y963=0,Assumptions!$B$5, Assumptions!$B$4),if(T963="Lift &amp; Shift Prod",if(AND(N963=1,O963="T1"),Assumptions!$B$6,Assumptions!$B$4),0))</f>
        <v>N2D</v>
      </c>
      <c r="W963" s="69">
        <f>if(V963&lt;&gt;0,if(Q963="Unknown", Assumptions!$B$42,If(Q963&gt;1,Q963,2)),0)</f>
        <v>4</v>
      </c>
      <c r="X963" s="69">
        <f>if(V963&lt;&gt;0,if(R963="Unknown", Assumptions!$B$43,R963),0)</f>
        <v>8</v>
      </c>
      <c r="Y963" s="68">
        <f t="shared" si="8"/>
        <v>0</v>
      </c>
      <c r="Z963" s="68">
        <f>if(V963&lt;&gt;0,if(  S963="Unknown", Assumptions!$B$44,S963),0)</f>
        <v>238</v>
      </c>
      <c r="AA963" s="68" t="str">
        <f>if(V963 ="N2",ifna(vlookup(W963&amp;"-"&amp;X963,'Ref. VM'!A:B,2,0),"Custom"),if(V963 ="E2" , ifna(vlookup(W963&amp;"-"&amp;X963,'Ref. VM'!D:E,2,0),"Custom"),if(V963="N2D",ifna(vlookup(W963&amp;"-"&amp;X963,'Ref. VM'!G:H,2,0),"Custom"),if(V963="N4",ifna(vlookup(W963&amp;"-"&amp;X963,'Ref. VM'!J:K,2,0),"Custom"),0))))</f>
        <v>Custom</v>
      </c>
      <c r="AB963" s="67" t="str">
        <f t="shared" si="9"/>
        <v>N2D-Custom vCPUs-CUD 3y</v>
      </c>
      <c r="AC963" s="67" t="str">
        <f t="shared" si="10"/>
        <v>N2D-Custom RAM-CUD 3y</v>
      </c>
      <c r="AD963" s="67">
        <f t="shared" si="11"/>
        <v>0</v>
      </c>
      <c r="AE963" s="69">
        <f>if(T963="Lift &amp; Shift Prod",730,if(T963="Lift &amp; Shift Noprod",Assumptions!$B$3,0))</f>
        <v>730</v>
      </c>
      <c r="AF963" s="70">
        <f>if( U963=0,0,if(Y963=0, ((vlookup(AB963,'SKU Pricing'!A:B,Assumptions!$B$2,0)*W963)+(vlookup(AC963,'SKU Pricing'!A:B,Assumptions!$B$2,0)*X963))*AE963,((vlookup(AB963,'SKU Pricing'!A:B,Assumptions!$B$2,0)*W963)+(vlookup(AC963,'SKU Pricing'!A:B,Assumptions!$B$2,0)*(W963*8))+(vlookup(AD963,'SKU Pricing'!A:B,Assumptions!$B$2,0)*(X963-(W963*8))))*AE963))</f>
        <v>55.81665264</v>
      </c>
      <c r="AG963" s="67" t="str">
        <f t="shared" si="12"/>
        <v>Windows Server</v>
      </c>
      <c r="AH963" s="70">
        <f>ifna(vlookup(AG963,'SKU Pricing'!A:B,Assumptions!$B$2,0)*W963*AE963,0)</f>
        <v>134.32</v>
      </c>
      <c r="AI963" s="62" t="str">
        <f t="shared" si="13"/>
        <v>Regional</v>
      </c>
      <c r="AJ963" s="62" t="str">
        <f>if(V963&lt;&gt;0, if(T963="Lift &amp; Shift Noprod",Assumptions!$B$9,if(V963=Assumptions!$B$6,Assumptions!$B$10,if(P963=1,Assumptions!$B$8,Assumptions!$B$7))),"")</f>
        <v>SSD</v>
      </c>
      <c r="AK963" s="69" t="str">
        <f t="shared" si="14"/>
        <v>SSD</v>
      </c>
      <c r="AL963" s="69">
        <f>if(AJ963="Hyperdisk Balanced",Assumptions!$B$11,0)</f>
        <v>0</v>
      </c>
      <c r="AM963" s="69">
        <f>if(AJ963="Hyperdisk Balanced",Assumptions!$B$12,0)</f>
        <v>0</v>
      </c>
      <c r="AN963" s="70">
        <f>if(AK963=0,0,if(AJ963="Hyperdisk Balanced",vlookup(AK963&amp;" provisioned space",'SKU Pricing'!A:B,Assumptions!$B$2,0)*Z963+vlookup(AK963&amp;" provisioned IOPS",'SKU Pricing'!A:B,Assumptions!$B$2,0)*AL963*730+vlookup(AK963&amp;" provisioned throughput",'SKU Pricing'!A:B,Assumptions!$B$2,0)*AM963*730,vlookup(AK963,'SKU Pricing'!A:B,Assumptions!$B$2,0)*Z963))</f>
        <v>46.886</v>
      </c>
      <c r="AO963" s="70">
        <f t="shared" si="15"/>
        <v>237.0226526</v>
      </c>
      <c r="AP963" s="71" t="str">
        <f t="shared" si="16"/>
        <v>VM Manager</v>
      </c>
      <c r="AQ963" s="70">
        <f>ifna(vlookup(AP963,'SKU Pricing'!A:B,Assumptions!$B$2,0)*AE963,0)</f>
        <v>2.19</v>
      </c>
      <c r="AR963" s="72">
        <v>0.0</v>
      </c>
    </row>
    <row r="964">
      <c r="A964" s="61" t="s">
        <v>1105</v>
      </c>
      <c r="B964" s="62" t="str">
        <f>ifna(if(vlookup(A964,vOS!A:B,2,0)="","Unknown",vlookup(A964,vOS!A:B,2,0)),"Unknown")</f>
        <v>Microsoft Windows 10 (64-bit)</v>
      </c>
      <c r="C964" s="62">
        <f>vlookup(B964,'OS Study'!A:D,2,0)</f>
        <v>0</v>
      </c>
      <c r="D964" s="62" t="str">
        <f>vlookup(B964,'OS Study'!A:D,3,0)</f>
        <v>Windows</v>
      </c>
      <c r="E964" s="62" t="str">
        <f>vlookup(B964,'OS Study'!A:D,4,0)</f>
        <v>Workstation</v>
      </c>
      <c r="F964" s="63" t="str">
        <f>vlookup(B964,'OS Study'!A:E,5,0)</f>
        <v>10</v>
      </c>
      <c r="G964" s="62">
        <f>IF(vlookup(A964,'RVtools V2.1'!A:J,4,0)="non",0,1)</f>
        <v>1</v>
      </c>
      <c r="H964" s="62">
        <f>if(vlookup(A964,'RVtools V2.1'!A:K,11,0)="kube",1,0)</f>
        <v>0</v>
      </c>
      <c r="I964" s="62">
        <f t="shared" si="5"/>
        <v>0</v>
      </c>
      <c r="J964" s="62">
        <f>ifna(vlookup(A964,'Infra Study'!A:Q,17,0),0)</f>
        <v>1</v>
      </c>
      <c r="K964" s="64">
        <f>IFERROR(__xludf.DUMMYFUNCTION("N(REGEXMATCH(VLOOKUP(A964, 'RVtools V2.1'!A:H, 8, 0), ""^Serveur de fichiers""))"),0.0)</f>
        <v>0</v>
      </c>
      <c r="L964" s="64">
        <f t="shared" si="6"/>
        <v>0</v>
      </c>
      <c r="M964" s="67" t="str">
        <f>ifna(vlookup(A964,'RVtools V2.1'!A:I,8,0),"N/A")</f>
        <v>MPL - CST/BFC</v>
      </c>
      <c r="N964" s="64">
        <f>IFERROR(__xludf.DUMMYFUNCTION("IF(REGEXMATCH(M964, ""(?i)"" &amp; JOIN(""|"", SPLIT(""kalisil"", "" ""))), 1, 0)"),0.0)</f>
        <v>0</v>
      </c>
      <c r="O964" s="64" t="str">
        <f>vlookup(A964,'RVtools V2.1'!A:H,7,0)</f>
        <v>T1</v>
      </c>
      <c r="P964" s="64">
        <f>if(vlookup(A964,'RVtools V2.1'!A:H,5,0)="oui",1,0)</f>
        <v>1</v>
      </c>
      <c r="Q964" s="64">
        <f>ifna(vlookup(A964,vCPU!A:B,2,0),"Unknown")</f>
        <v>2</v>
      </c>
      <c r="R964" s="66">
        <f>ifna(vlookup(A964,vMemory!A:C,3,0),"Unknown")</f>
        <v>4</v>
      </c>
      <c r="S964" s="66">
        <f>ifna(vlookup(A964,vDisk!A:C,3,0),"Unknown")</f>
        <v>101</v>
      </c>
      <c r="T964" s="67" t="str">
        <f t="array" ref="T964">IFS(
   L964=1, "No Lift &amp; Shift",
   J964=1, XLOOKUP(A964, 'Infra Study'!A:A, 'Infra Study'!P:P),
   I964=1, "No Lift &amp; Shift",
   H964=1, "GKE",
   K964=1, "GCNV",
   G964=1, "Lift &amp; Shift Prod",
   TRUE, "Lift &amp; Shift Noprod"
)</f>
        <v>Consolidation</v>
      </c>
      <c r="U964" s="67">
        <f t="shared" si="7"/>
        <v>0</v>
      </c>
      <c r="V964" s="68">
        <f>if(T964="Lift &amp; Shift Noprod",if( Y964=0,Assumptions!$B$5, Assumptions!$B$4),if(T964="Lift &amp; Shift Prod",if(AND(N964=1,O964="T1"),Assumptions!$B$6,Assumptions!$B$4),0))</f>
        <v>0</v>
      </c>
      <c r="W964" s="62">
        <f>if(V964&lt;&gt;0,if(Q964="Unknown", Assumptions!$B$42,If(Q964&gt;1,Q964,2)),0)</f>
        <v>0</v>
      </c>
      <c r="X964" s="69">
        <f>if(V964&lt;&gt;0,if(R964="Unknown", Assumptions!$B$43,R964),0)</f>
        <v>0</v>
      </c>
      <c r="Y964" s="68">
        <f t="shared" si="8"/>
        <v>0</v>
      </c>
      <c r="Z964" s="68">
        <f>if(V964&lt;&gt;0,if(  S964="Unknown", Assumptions!$B$44,S964),0)</f>
        <v>0</v>
      </c>
      <c r="AA964" s="68">
        <f>if(V964 ="N2",ifna(vlookup(W964&amp;"-"&amp;X964,'Ref. VM'!A:B,2,0),"Custom"),if(V964 ="E2" , ifna(vlookup(W964&amp;"-"&amp;X964,'Ref. VM'!D:E,2,0),"Custom"),if(V964="N2D",ifna(vlookup(W964&amp;"-"&amp;X964,'Ref. VM'!G:H,2,0),"Custom"),if(V964="N4",ifna(vlookup(W964&amp;"-"&amp;X964,'Ref. VM'!J:K,2,0),"Custom"),0))))</f>
        <v>0</v>
      </c>
      <c r="AB964" s="67">
        <f t="shared" si="9"/>
        <v>0</v>
      </c>
      <c r="AC964" s="67">
        <f t="shared" si="10"/>
        <v>0</v>
      </c>
      <c r="AD964" s="67">
        <f t="shared" si="11"/>
        <v>0</v>
      </c>
      <c r="AE964" s="62">
        <f>if(T964="Lift &amp; Shift Prod",730,if(T964="Lift &amp; Shift Noprod",Assumptions!$B$3,0))</f>
        <v>0</v>
      </c>
      <c r="AF964" s="70">
        <f>if( U964=0,0,if(Y964=0, ((vlookup(AB964,'SKU Pricing'!A:B,Assumptions!$B$2,0)*W964)+(vlookup(AC964,'SKU Pricing'!A:B,Assumptions!$B$2,0)*X964))*AE964,((vlookup(AB964,'SKU Pricing'!A:B,Assumptions!$B$2,0)*W964)+(vlookup(AC964,'SKU Pricing'!A:B,Assumptions!$B$2,0)*(W964*8))+(vlookup(AD964,'SKU Pricing'!A:B,Assumptions!$B$2,0)*(X964-(W964*8))))*AE964))</f>
        <v>0</v>
      </c>
      <c r="AG964" s="67">
        <f t="shared" si="12"/>
        <v>0</v>
      </c>
      <c r="AH964" s="70">
        <f>ifna(vlookup(AG964,'SKU Pricing'!A:B,Assumptions!$B$2,0)*W964*AE964,0)</f>
        <v>0</v>
      </c>
      <c r="AI964" s="62" t="str">
        <f t="shared" si="13"/>
        <v/>
      </c>
      <c r="AJ964" s="62" t="str">
        <f>if(V964&lt;&gt;0, if(T964="Lift &amp; Shift Noprod",Assumptions!$B$9,if(V964=Assumptions!$B$6,Assumptions!$B$10,if(P964=1,Assumptions!$B$8,Assumptions!$B$7))),"")</f>
        <v/>
      </c>
      <c r="AK964" s="69">
        <f t="shared" si="14"/>
        <v>0</v>
      </c>
      <c r="AL964" s="69">
        <f>if(AJ964="Hyperdisk Balanced",Assumptions!$B$11,0)</f>
        <v>0</v>
      </c>
      <c r="AM964" s="69">
        <f>if(AJ964="Hyperdisk Balanced",Assumptions!$B$12,0)</f>
        <v>0</v>
      </c>
      <c r="AN964" s="70">
        <f>if(AK964=0,0,if(AJ964="Hyperdisk Balanced",vlookup(AK964&amp;" provisioned space",'SKU Pricing'!A:B,Assumptions!$B$2,0)*Z964+vlookup(AK964&amp;" provisioned IOPS",'SKU Pricing'!A:B,Assumptions!$B$2,0)*AL964*730+vlookup(AK964&amp;" provisioned throughput",'SKU Pricing'!A:B,Assumptions!$B$2,0)*AM964*730,vlookup(AK964,'SKU Pricing'!A:B,Assumptions!$B$2,0)*Z964))</f>
        <v>0</v>
      </c>
      <c r="AO964" s="70">
        <f t="shared" si="15"/>
        <v>0</v>
      </c>
      <c r="AP964" s="71">
        <f t="shared" si="16"/>
        <v>0</v>
      </c>
      <c r="AQ964" s="70">
        <f>ifna(vlookup(AP964,'SKU Pricing'!A:B,Assumptions!$B$2,0)*AE964,0)</f>
        <v>0</v>
      </c>
      <c r="AR964" s="72">
        <v>0.0</v>
      </c>
    </row>
    <row r="965">
      <c r="A965" s="61" t="s">
        <v>1106</v>
      </c>
      <c r="B965" s="62" t="str">
        <f>ifna(if(vlookup(A965,vOS!A:B,2,0)="","Unknown",vlookup(A965,vOS!A:B,2,0)),"Unknown")</f>
        <v>Microsoft Windows 10 (64-bit)</v>
      </c>
      <c r="C965" s="62">
        <f>vlookup(B965,'OS Study'!A:D,2,0)</f>
        <v>0</v>
      </c>
      <c r="D965" s="62" t="str">
        <f>vlookup(B965,'OS Study'!A:D,3,0)</f>
        <v>Windows</v>
      </c>
      <c r="E965" s="62" t="str">
        <f>vlookup(B965,'OS Study'!A:D,4,0)</f>
        <v>Workstation</v>
      </c>
      <c r="F965" s="63" t="str">
        <f>vlookup(B965,'OS Study'!A:E,5,0)</f>
        <v>10</v>
      </c>
      <c r="G965" s="62">
        <f>IF(vlookup(A965,'RVtools V2.1'!A:J,4,0)="non",0,1)</f>
        <v>1</v>
      </c>
      <c r="H965" s="62">
        <f>if(vlookup(A965,'RVtools V2.1'!A:K,11,0)="kube",1,0)</f>
        <v>0</v>
      </c>
      <c r="I965" s="62">
        <f t="shared" si="5"/>
        <v>0</v>
      </c>
      <c r="J965" s="62">
        <f>ifna(vlookup(A965,'Infra Study'!A:Q,17,0),0)</f>
        <v>1</v>
      </c>
      <c r="K965" s="64">
        <f>IFERROR(__xludf.DUMMYFUNCTION("N(REGEXMATCH(VLOOKUP(A965, 'RVtools V2.1'!A:H, 8, 0), ""^Serveur de fichiers""))"),0.0)</f>
        <v>0</v>
      </c>
      <c r="L965" s="64">
        <f t="shared" si="6"/>
        <v>0</v>
      </c>
      <c r="M965" s="67" t="str">
        <f>ifna(vlookup(A965,'RVtools V2.1'!A:I,8,0),"N/A")</f>
        <v>MPL - CST/BFC</v>
      </c>
      <c r="N965" s="64">
        <f>IFERROR(__xludf.DUMMYFUNCTION("IF(REGEXMATCH(M965, ""(?i)"" &amp; JOIN(""|"", SPLIT(""kalisil"", "" ""))), 1, 0)"),0.0)</f>
        <v>0</v>
      </c>
      <c r="O965" s="64" t="str">
        <f>vlookup(A965,'RVtools V2.1'!A:H,7,0)</f>
        <v>T1</v>
      </c>
      <c r="P965" s="64">
        <f>if(vlookup(A965,'RVtools V2.1'!A:H,5,0)="oui",1,0)</f>
        <v>1</v>
      </c>
      <c r="Q965" s="64">
        <f>ifna(vlookup(A965,vCPU!A:B,2,0),"Unknown")</f>
        <v>2</v>
      </c>
      <c r="R965" s="66">
        <f>ifna(vlookup(A965,vMemory!A:C,3,0),"Unknown")</f>
        <v>4</v>
      </c>
      <c r="S965" s="66">
        <f>ifna(vlookup(A965,vDisk!A:C,3,0),"Unknown")</f>
        <v>101</v>
      </c>
      <c r="T965" s="67" t="str">
        <f t="array" ref="T965">IFS(
   L965=1, "No Lift &amp; Shift",
   J965=1, XLOOKUP(A965, 'Infra Study'!A:A, 'Infra Study'!P:P),
   I965=1, "No Lift &amp; Shift",
   H965=1, "GKE",
   K965=1, "GCNV",
   G965=1, "Lift &amp; Shift Prod",
   TRUE, "Lift &amp; Shift Noprod"
)</f>
        <v>Consolidation</v>
      </c>
      <c r="U965" s="67">
        <f t="shared" si="7"/>
        <v>0</v>
      </c>
      <c r="V965" s="68">
        <f>if(T965="Lift &amp; Shift Noprod",if( Y965=0,Assumptions!$B$5, Assumptions!$B$4),if(T965="Lift &amp; Shift Prod",if(AND(N965=1,O965="T1"),Assumptions!$B$6,Assumptions!$B$4),0))</f>
        <v>0</v>
      </c>
      <c r="W965" s="62">
        <f>if(V965&lt;&gt;0,if(Q965="Unknown", Assumptions!$B$42,If(Q965&gt;1,Q965,2)),0)</f>
        <v>0</v>
      </c>
      <c r="X965" s="69">
        <f>if(V965&lt;&gt;0,if(R965="Unknown", Assumptions!$B$43,R965),0)</f>
        <v>0</v>
      </c>
      <c r="Y965" s="68">
        <f t="shared" si="8"/>
        <v>0</v>
      </c>
      <c r="Z965" s="68">
        <f>if(V965&lt;&gt;0,if(  S965="Unknown", Assumptions!$B$44,S965),0)</f>
        <v>0</v>
      </c>
      <c r="AA965" s="68">
        <f>if(V965 ="N2",ifna(vlookup(W965&amp;"-"&amp;X965,'Ref. VM'!A:B,2,0),"Custom"),if(V965 ="E2" , ifna(vlookup(W965&amp;"-"&amp;X965,'Ref. VM'!D:E,2,0),"Custom"),if(V965="N2D",ifna(vlookup(W965&amp;"-"&amp;X965,'Ref. VM'!G:H,2,0),"Custom"),if(V965="N4",ifna(vlookup(W965&amp;"-"&amp;X965,'Ref. VM'!J:K,2,0),"Custom"),0))))</f>
        <v>0</v>
      </c>
      <c r="AB965" s="67">
        <f t="shared" si="9"/>
        <v>0</v>
      </c>
      <c r="AC965" s="67">
        <f t="shared" si="10"/>
        <v>0</v>
      </c>
      <c r="AD965" s="67">
        <f t="shared" si="11"/>
        <v>0</v>
      </c>
      <c r="AE965" s="62">
        <f>if(T965="Lift &amp; Shift Prod",730,if(T965="Lift &amp; Shift Noprod",Assumptions!$B$3,0))</f>
        <v>0</v>
      </c>
      <c r="AF965" s="70">
        <f>if( U965=0,0,if(Y965=0, ((vlookup(AB965,'SKU Pricing'!A:B,Assumptions!$B$2,0)*W965)+(vlookup(AC965,'SKU Pricing'!A:B,Assumptions!$B$2,0)*X965))*AE965,((vlookup(AB965,'SKU Pricing'!A:B,Assumptions!$B$2,0)*W965)+(vlookup(AC965,'SKU Pricing'!A:B,Assumptions!$B$2,0)*(W965*8))+(vlookup(AD965,'SKU Pricing'!A:B,Assumptions!$B$2,0)*(X965-(W965*8))))*AE965))</f>
        <v>0</v>
      </c>
      <c r="AG965" s="67">
        <f t="shared" si="12"/>
        <v>0</v>
      </c>
      <c r="AH965" s="70">
        <f>ifna(vlookup(AG965,'SKU Pricing'!A:B,Assumptions!$B$2,0)*W965*AE965,0)</f>
        <v>0</v>
      </c>
      <c r="AI965" s="62" t="str">
        <f t="shared" si="13"/>
        <v/>
      </c>
      <c r="AJ965" s="62" t="str">
        <f>if(V965&lt;&gt;0, if(T965="Lift &amp; Shift Noprod",Assumptions!$B$9,if(V965=Assumptions!$B$6,Assumptions!$B$10,if(P965=1,Assumptions!$B$8,Assumptions!$B$7))),"")</f>
        <v/>
      </c>
      <c r="AK965" s="69">
        <f t="shared" si="14"/>
        <v>0</v>
      </c>
      <c r="AL965" s="69">
        <f>if(AJ965="Hyperdisk Balanced",Assumptions!$B$11,0)</f>
        <v>0</v>
      </c>
      <c r="AM965" s="69">
        <f>if(AJ965="Hyperdisk Balanced",Assumptions!$B$12,0)</f>
        <v>0</v>
      </c>
      <c r="AN965" s="70">
        <f>if(AK965=0,0,if(AJ965="Hyperdisk Balanced",vlookup(AK965&amp;" provisioned space",'SKU Pricing'!A:B,Assumptions!$B$2,0)*Z965+vlookup(AK965&amp;" provisioned IOPS",'SKU Pricing'!A:B,Assumptions!$B$2,0)*AL965*730+vlookup(AK965&amp;" provisioned throughput",'SKU Pricing'!A:B,Assumptions!$B$2,0)*AM965*730,vlookup(AK965,'SKU Pricing'!A:B,Assumptions!$B$2,0)*Z965))</f>
        <v>0</v>
      </c>
      <c r="AO965" s="70">
        <f t="shared" si="15"/>
        <v>0</v>
      </c>
      <c r="AP965" s="71">
        <f t="shared" si="16"/>
        <v>0</v>
      </c>
      <c r="AQ965" s="70">
        <f>ifna(vlookup(AP965,'SKU Pricing'!A:B,Assumptions!$B$2,0)*AE965,0)</f>
        <v>0</v>
      </c>
      <c r="AR965" s="72">
        <v>0.0</v>
      </c>
    </row>
    <row r="966">
      <c r="A966" s="61" t="s">
        <v>1107</v>
      </c>
      <c r="B966" s="62" t="str">
        <f>ifna(if(vlookup(A966,vOS!A:B,2,0)="","Unknown",vlookup(A966,vOS!A:B,2,0)),"Unknown")</f>
        <v>Microsoft Windows Server 2022 (64-bit)</v>
      </c>
      <c r="C966" s="62">
        <f>vlookup(B966,'OS Study'!A:D,2,0)</f>
        <v>0</v>
      </c>
      <c r="D966" s="62" t="str">
        <f>vlookup(B966,'OS Study'!A:D,3,0)</f>
        <v>Windows</v>
      </c>
      <c r="E966" s="62" t="str">
        <f>vlookup(B966,'OS Study'!A:D,4,0)</f>
        <v>Server</v>
      </c>
      <c r="F966" s="63" t="str">
        <f>vlookup(B966,'OS Study'!A:E,5,0)</f>
        <v>2022</v>
      </c>
      <c r="G966" s="62">
        <f>IF(vlookup(A966,'RVtools V2.1'!A:J,4,0)="non",0,1)</f>
        <v>1</v>
      </c>
      <c r="H966" s="62">
        <f>if(vlookup(A966,'RVtools V2.1'!A:K,11,0)="kube",1,0)</f>
        <v>0</v>
      </c>
      <c r="I966" s="62">
        <f t="shared" si="5"/>
        <v>0</v>
      </c>
      <c r="J966" s="62">
        <f>ifna(vlookup(A966,'Infra Study'!A:Q,17,0),0)</f>
        <v>0</v>
      </c>
      <c r="K966" s="64">
        <f>IFERROR(__xludf.DUMMYFUNCTION("N(REGEXMATCH(VLOOKUP(A966, 'RVtools V2.1'!A:H, 8, 0), ""^Serveur de fichiers""))"),0.0)</f>
        <v>0</v>
      </c>
      <c r="L966" s="64">
        <f t="shared" si="6"/>
        <v>0</v>
      </c>
      <c r="M966" s="67" t="str">
        <f>ifna(vlookup(A966,'RVtools V2.1'!A:I,8,0),"N/A")</f>
        <v>MPL - CST/BFC</v>
      </c>
      <c r="N966" s="64">
        <f>IFERROR(__xludf.DUMMYFUNCTION("IF(REGEXMATCH(M966, ""(?i)"" &amp; JOIN(""|"", SPLIT(""kalisil"", "" ""))), 1, 0)"),0.0)</f>
        <v>0</v>
      </c>
      <c r="O966" s="64" t="str">
        <f>vlookup(A966,'RVtools V2.1'!A:H,7,0)</f>
        <v>T1</v>
      </c>
      <c r="P966" s="64">
        <f>if(vlookup(A966,'RVtools V2.1'!A:H,5,0)="oui",1,0)</f>
        <v>1</v>
      </c>
      <c r="Q966" s="64">
        <f>ifna(vlookup(A966,vCPU!A:B,2,0),"Unknown")</f>
        <v>4</v>
      </c>
      <c r="R966" s="66">
        <f>ifna(vlookup(A966,vMemory!A:C,3,0),"Unknown")</f>
        <v>8</v>
      </c>
      <c r="S966" s="66">
        <f>ifna(vlookup(A966,vDisk!A:C,3,0),"Unknown")</f>
        <v>238</v>
      </c>
      <c r="T966" s="67" t="str">
        <f t="array" ref="T966">IFS(
   L966=1, "No Lift &amp; Shift",
   J966=1, XLOOKUP(A966, 'Infra Study'!A:A, 'Infra Study'!P:P),
   I966=1, "No Lift &amp; Shift",
   H966=1, "GKE",
   K966=1, "GCNV",
   G966=1, "Lift &amp; Shift Prod",
   TRUE, "Lift &amp; Shift Noprod"
)</f>
        <v>Lift &amp; Shift Prod</v>
      </c>
      <c r="U966" s="67">
        <f t="shared" si="7"/>
        <v>1</v>
      </c>
      <c r="V966" s="68" t="str">
        <f>if(T966="Lift &amp; Shift Noprod",if( Y966=0,Assumptions!$B$5, Assumptions!$B$4),if(T966="Lift &amp; Shift Prod",if(AND(N966=1,O966="T1"),Assumptions!$B$6,Assumptions!$B$4),0))</f>
        <v>N2D</v>
      </c>
      <c r="W966" s="69">
        <f>if(V966&lt;&gt;0,if(Q966="Unknown", Assumptions!$B$42,If(Q966&gt;1,Q966,2)),0)</f>
        <v>4</v>
      </c>
      <c r="X966" s="69">
        <f>if(V966&lt;&gt;0,if(R966="Unknown", Assumptions!$B$43,R966),0)</f>
        <v>8</v>
      </c>
      <c r="Y966" s="68">
        <f t="shared" si="8"/>
        <v>0</v>
      </c>
      <c r="Z966" s="68">
        <f>if(V966&lt;&gt;0,if(  S966="Unknown", Assumptions!$B$44,S966),0)</f>
        <v>238</v>
      </c>
      <c r="AA966" s="68" t="str">
        <f>if(V966 ="N2",ifna(vlookup(W966&amp;"-"&amp;X966,'Ref. VM'!A:B,2,0),"Custom"),if(V966 ="E2" , ifna(vlookup(W966&amp;"-"&amp;X966,'Ref. VM'!D:E,2,0),"Custom"),if(V966="N2D",ifna(vlookup(W966&amp;"-"&amp;X966,'Ref. VM'!G:H,2,0),"Custom"),if(V966="N4",ifna(vlookup(W966&amp;"-"&amp;X966,'Ref. VM'!J:K,2,0),"Custom"),0))))</f>
        <v>Custom</v>
      </c>
      <c r="AB966" s="67" t="str">
        <f t="shared" si="9"/>
        <v>N2D-Custom vCPUs-CUD 3y</v>
      </c>
      <c r="AC966" s="67" t="str">
        <f t="shared" si="10"/>
        <v>N2D-Custom RAM-CUD 3y</v>
      </c>
      <c r="AD966" s="67">
        <f t="shared" si="11"/>
        <v>0</v>
      </c>
      <c r="AE966" s="69">
        <f>if(T966="Lift &amp; Shift Prod",730,if(T966="Lift &amp; Shift Noprod",Assumptions!$B$3,0))</f>
        <v>730</v>
      </c>
      <c r="AF966" s="70">
        <f>if( U966=0,0,if(Y966=0, ((vlookup(AB966,'SKU Pricing'!A:B,Assumptions!$B$2,0)*W966)+(vlookup(AC966,'SKU Pricing'!A:B,Assumptions!$B$2,0)*X966))*AE966,((vlookup(AB966,'SKU Pricing'!A:B,Assumptions!$B$2,0)*W966)+(vlookup(AC966,'SKU Pricing'!A:B,Assumptions!$B$2,0)*(W966*8))+(vlookup(AD966,'SKU Pricing'!A:B,Assumptions!$B$2,0)*(X966-(W966*8))))*AE966))</f>
        <v>55.81665264</v>
      </c>
      <c r="AG966" s="67" t="str">
        <f t="shared" si="12"/>
        <v>Windows Server</v>
      </c>
      <c r="AH966" s="70">
        <f>ifna(vlookup(AG966,'SKU Pricing'!A:B,Assumptions!$B$2,0)*W966*AE966,0)</f>
        <v>134.32</v>
      </c>
      <c r="AI966" s="62" t="str">
        <f t="shared" si="13"/>
        <v>Regional</v>
      </c>
      <c r="AJ966" s="62" t="str">
        <f>if(V966&lt;&gt;0, if(T966="Lift &amp; Shift Noprod",Assumptions!$B$9,if(V966=Assumptions!$B$6,Assumptions!$B$10,if(P966=1,Assumptions!$B$8,Assumptions!$B$7))),"")</f>
        <v>SSD</v>
      </c>
      <c r="AK966" s="69" t="str">
        <f t="shared" si="14"/>
        <v>SSD</v>
      </c>
      <c r="AL966" s="69">
        <f>if(AJ966="Hyperdisk Balanced",Assumptions!$B$11,0)</f>
        <v>0</v>
      </c>
      <c r="AM966" s="69">
        <f>if(AJ966="Hyperdisk Balanced",Assumptions!$B$12,0)</f>
        <v>0</v>
      </c>
      <c r="AN966" s="70">
        <f>if(AK966=0,0,if(AJ966="Hyperdisk Balanced",vlookup(AK966&amp;" provisioned space",'SKU Pricing'!A:B,Assumptions!$B$2,0)*Z966+vlookup(AK966&amp;" provisioned IOPS",'SKU Pricing'!A:B,Assumptions!$B$2,0)*AL966*730+vlookup(AK966&amp;" provisioned throughput",'SKU Pricing'!A:B,Assumptions!$B$2,0)*AM966*730,vlookup(AK966,'SKU Pricing'!A:B,Assumptions!$B$2,0)*Z966))</f>
        <v>46.886</v>
      </c>
      <c r="AO966" s="70">
        <f t="shared" si="15"/>
        <v>237.0226526</v>
      </c>
      <c r="AP966" s="71" t="str">
        <f t="shared" si="16"/>
        <v>VM Manager</v>
      </c>
      <c r="AQ966" s="70">
        <f>ifna(vlookup(AP966,'SKU Pricing'!A:B,Assumptions!$B$2,0)*AE966,0)</f>
        <v>2.19</v>
      </c>
      <c r="AR966" s="72">
        <v>0.0</v>
      </c>
    </row>
    <row r="967">
      <c r="A967" s="61" t="s">
        <v>1108</v>
      </c>
      <c r="B967" s="62" t="str">
        <f>ifna(if(vlookup(A967,vOS!A:B,2,0)="","Unknown",vlookup(A967,vOS!A:B,2,0)),"Unknown")</f>
        <v>Microsoft Windows Server 2022 (64-bit)</v>
      </c>
      <c r="C967" s="62">
        <f>vlookup(B967,'OS Study'!A:D,2,0)</f>
        <v>0</v>
      </c>
      <c r="D967" s="62" t="str">
        <f>vlookup(B967,'OS Study'!A:D,3,0)</f>
        <v>Windows</v>
      </c>
      <c r="E967" s="62" t="str">
        <f>vlookup(B967,'OS Study'!A:D,4,0)</f>
        <v>Server</v>
      </c>
      <c r="F967" s="63" t="str">
        <f>vlookup(B967,'OS Study'!A:E,5,0)</f>
        <v>2022</v>
      </c>
      <c r="G967" s="62">
        <f>IF(vlookup(A967,'RVtools V2.1'!A:J,4,0)="non",0,1)</f>
        <v>1</v>
      </c>
      <c r="H967" s="62">
        <f>if(vlookup(A967,'RVtools V2.1'!A:K,11,0)="kube",1,0)</f>
        <v>0</v>
      </c>
      <c r="I967" s="62">
        <f t="shared" si="5"/>
        <v>0</v>
      </c>
      <c r="J967" s="62">
        <f>ifna(vlookup(A967,'Infra Study'!A:Q,17,0),0)</f>
        <v>0</v>
      </c>
      <c r="K967" s="64">
        <f>IFERROR(__xludf.DUMMYFUNCTION("N(REGEXMATCH(VLOOKUP(A967, 'RVtools V2.1'!A:H, 8, 0), ""^Serveur de fichiers""))"),0.0)</f>
        <v>0</v>
      </c>
      <c r="L967" s="64">
        <f t="shared" si="6"/>
        <v>0</v>
      </c>
      <c r="M967" s="67" t="str">
        <f>ifna(vlookup(A967,'RVtools V2.1'!A:I,8,0),"N/A")</f>
        <v>MPL - CST/BFC</v>
      </c>
      <c r="N967" s="64">
        <f>IFERROR(__xludf.DUMMYFUNCTION("IF(REGEXMATCH(M967, ""(?i)"" &amp; JOIN(""|"", SPLIT(""kalisil"", "" ""))), 1, 0)"),0.0)</f>
        <v>0</v>
      </c>
      <c r="O967" s="64" t="str">
        <f>vlookup(A967,'RVtools V2.1'!A:H,7,0)</f>
        <v>T1</v>
      </c>
      <c r="P967" s="64">
        <f>if(vlookup(A967,'RVtools V2.1'!A:H,5,0)="oui",1,0)</f>
        <v>1</v>
      </c>
      <c r="Q967" s="64">
        <f>ifna(vlookup(A967,vCPU!A:B,2,0),"Unknown")</f>
        <v>4</v>
      </c>
      <c r="R967" s="66">
        <f>ifna(vlookup(A967,vMemory!A:C,3,0),"Unknown")</f>
        <v>8</v>
      </c>
      <c r="S967" s="66">
        <f>ifna(vlookup(A967,vDisk!A:C,3,0),"Unknown")</f>
        <v>238</v>
      </c>
      <c r="T967" s="67" t="str">
        <f t="array" ref="T967">IFS(
   L967=1, "No Lift &amp; Shift",
   J967=1, XLOOKUP(A967, 'Infra Study'!A:A, 'Infra Study'!P:P),
   I967=1, "No Lift &amp; Shift",
   H967=1, "GKE",
   K967=1, "GCNV",
   G967=1, "Lift &amp; Shift Prod",
   TRUE, "Lift &amp; Shift Noprod"
)</f>
        <v>Lift &amp; Shift Prod</v>
      </c>
      <c r="U967" s="67">
        <f t="shared" si="7"/>
        <v>1</v>
      </c>
      <c r="V967" s="68" t="str">
        <f>if(T967="Lift &amp; Shift Noprod",if( Y967=0,Assumptions!$B$5, Assumptions!$B$4),if(T967="Lift &amp; Shift Prod",if(AND(N967=1,O967="T1"),Assumptions!$B$6,Assumptions!$B$4),0))</f>
        <v>N2D</v>
      </c>
      <c r="W967" s="69">
        <f>if(V967&lt;&gt;0,if(Q967="Unknown", Assumptions!$B$42,If(Q967&gt;1,Q967,2)),0)</f>
        <v>4</v>
      </c>
      <c r="X967" s="69">
        <f>if(V967&lt;&gt;0,if(R967="Unknown", Assumptions!$B$43,R967),0)</f>
        <v>8</v>
      </c>
      <c r="Y967" s="68">
        <f t="shared" si="8"/>
        <v>0</v>
      </c>
      <c r="Z967" s="68">
        <f>if(V967&lt;&gt;0,if(  S967="Unknown", Assumptions!$B$44,S967),0)</f>
        <v>238</v>
      </c>
      <c r="AA967" s="68" t="str">
        <f>if(V967 ="N2",ifna(vlookup(W967&amp;"-"&amp;X967,'Ref. VM'!A:B,2,0),"Custom"),if(V967 ="E2" , ifna(vlookup(W967&amp;"-"&amp;X967,'Ref. VM'!D:E,2,0),"Custom"),if(V967="N2D",ifna(vlookup(W967&amp;"-"&amp;X967,'Ref. VM'!G:H,2,0),"Custom"),if(V967="N4",ifna(vlookup(W967&amp;"-"&amp;X967,'Ref. VM'!J:K,2,0),"Custom"),0))))</f>
        <v>Custom</v>
      </c>
      <c r="AB967" s="67" t="str">
        <f t="shared" si="9"/>
        <v>N2D-Custom vCPUs-CUD 3y</v>
      </c>
      <c r="AC967" s="67" t="str">
        <f t="shared" si="10"/>
        <v>N2D-Custom RAM-CUD 3y</v>
      </c>
      <c r="AD967" s="67">
        <f t="shared" si="11"/>
        <v>0</v>
      </c>
      <c r="AE967" s="69">
        <f>if(T967="Lift &amp; Shift Prod",730,if(T967="Lift &amp; Shift Noprod",Assumptions!$B$3,0))</f>
        <v>730</v>
      </c>
      <c r="AF967" s="70">
        <f>if( U967=0,0,if(Y967=0, ((vlookup(AB967,'SKU Pricing'!A:B,Assumptions!$B$2,0)*W967)+(vlookup(AC967,'SKU Pricing'!A:B,Assumptions!$B$2,0)*X967))*AE967,((vlookup(AB967,'SKU Pricing'!A:B,Assumptions!$B$2,0)*W967)+(vlookup(AC967,'SKU Pricing'!A:B,Assumptions!$B$2,0)*(W967*8))+(vlookup(AD967,'SKU Pricing'!A:B,Assumptions!$B$2,0)*(X967-(W967*8))))*AE967))</f>
        <v>55.81665264</v>
      </c>
      <c r="AG967" s="67" t="str">
        <f t="shared" si="12"/>
        <v>Windows Server</v>
      </c>
      <c r="AH967" s="70">
        <f>ifna(vlookup(AG967,'SKU Pricing'!A:B,Assumptions!$B$2,0)*W967*AE967,0)</f>
        <v>134.32</v>
      </c>
      <c r="AI967" s="62" t="str">
        <f t="shared" si="13"/>
        <v>Regional</v>
      </c>
      <c r="AJ967" s="62" t="str">
        <f>if(V967&lt;&gt;0, if(T967="Lift &amp; Shift Noprod",Assumptions!$B$9,if(V967=Assumptions!$B$6,Assumptions!$B$10,if(P967=1,Assumptions!$B$8,Assumptions!$B$7))),"")</f>
        <v>SSD</v>
      </c>
      <c r="AK967" s="69" t="str">
        <f t="shared" si="14"/>
        <v>SSD</v>
      </c>
      <c r="AL967" s="69">
        <f>if(AJ967="Hyperdisk Balanced",Assumptions!$B$11,0)</f>
        <v>0</v>
      </c>
      <c r="AM967" s="69">
        <f>if(AJ967="Hyperdisk Balanced",Assumptions!$B$12,0)</f>
        <v>0</v>
      </c>
      <c r="AN967" s="70">
        <f>if(AK967=0,0,if(AJ967="Hyperdisk Balanced",vlookup(AK967&amp;" provisioned space",'SKU Pricing'!A:B,Assumptions!$B$2,0)*Z967+vlookup(AK967&amp;" provisioned IOPS",'SKU Pricing'!A:B,Assumptions!$B$2,0)*AL967*730+vlookup(AK967&amp;" provisioned throughput",'SKU Pricing'!A:B,Assumptions!$B$2,0)*AM967*730,vlookup(AK967,'SKU Pricing'!A:B,Assumptions!$B$2,0)*Z967))</f>
        <v>46.886</v>
      </c>
      <c r="AO967" s="70">
        <f t="shared" si="15"/>
        <v>237.0226526</v>
      </c>
      <c r="AP967" s="71" t="str">
        <f t="shared" si="16"/>
        <v>VM Manager</v>
      </c>
      <c r="AQ967" s="70">
        <f>ifna(vlookup(AP967,'SKU Pricing'!A:B,Assumptions!$B$2,0)*AE967,0)</f>
        <v>2.19</v>
      </c>
      <c r="AR967" s="72">
        <v>0.0</v>
      </c>
    </row>
    <row r="968">
      <c r="A968" s="61" t="s">
        <v>1109</v>
      </c>
      <c r="B968" s="62" t="str">
        <f>ifna(if(vlookup(A968,vOS!A:B,2,0)="","Unknown",vlookup(A968,vOS!A:B,2,0)),"Unknown")</f>
        <v>Microsoft Windows Server 2019 (64-bit)</v>
      </c>
      <c r="C968" s="62">
        <f>vlookup(B968,'OS Study'!A:D,2,0)</f>
        <v>0</v>
      </c>
      <c r="D968" s="62" t="str">
        <f>vlookup(B968,'OS Study'!A:D,3,0)</f>
        <v>Windows</v>
      </c>
      <c r="E968" s="62" t="str">
        <f>vlookup(B968,'OS Study'!A:D,4,0)</f>
        <v>Server</v>
      </c>
      <c r="F968" s="63" t="str">
        <f>vlookup(B968,'OS Study'!A:E,5,0)</f>
        <v>2019</v>
      </c>
      <c r="G968" s="62">
        <f>IF(vlookup(A968,'RVtools V2.1'!A:J,4,0)="non",0,1)</f>
        <v>1</v>
      </c>
      <c r="H968" s="62">
        <f>if(vlookup(A968,'RVtools V2.1'!A:K,11,0)="kube",1,0)</f>
        <v>0</v>
      </c>
      <c r="I968" s="62">
        <f t="shared" si="5"/>
        <v>0</v>
      </c>
      <c r="J968" s="62">
        <f>ifna(vlookup(A968,'Infra Study'!A:Q,17,0),0)</f>
        <v>0</v>
      </c>
      <c r="K968" s="64">
        <f>IFERROR(__xludf.DUMMYFUNCTION("N(REGEXMATCH(VLOOKUP(A968, 'RVtools V2.1'!A:H, 8, 0), ""^Serveur de fichiers""))"),0.0)</f>
        <v>0</v>
      </c>
      <c r="L968" s="64">
        <f t="shared" si="6"/>
        <v>0</v>
      </c>
      <c r="M968" s="67" t="str">
        <f>ifna(vlookup(A968,'RVtools V2.1'!A:I,8,0),"N/A")</f>
        <v>MPL - CST/BFC</v>
      </c>
      <c r="N968" s="64">
        <f>IFERROR(__xludf.DUMMYFUNCTION("IF(REGEXMATCH(M968, ""(?i)"" &amp; JOIN(""|"", SPLIT(""kalisil"", "" ""))), 1, 0)"),0.0)</f>
        <v>0</v>
      </c>
      <c r="O968" s="64" t="str">
        <f>vlookup(A968,'RVtools V2.1'!A:H,7,0)</f>
        <v>T1</v>
      </c>
      <c r="P968" s="64">
        <f>if(vlookup(A968,'RVtools V2.1'!A:H,5,0)="oui",1,0)</f>
        <v>1</v>
      </c>
      <c r="Q968" s="64">
        <f>ifna(vlookup(A968,vCPU!A:B,2,0),"Unknown")</f>
        <v>8</v>
      </c>
      <c r="R968" s="66">
        <f>ifna(vlookup(A968,vMemory!A:C,3,0),"Unknown")</f>
        <v>16</v>
      </c>
      <c r="S968" s="66">
        <f>ifna(vlookup(A968,vDisk!A:C,3,0),"Unknown")</f>
        <v>1088</v>
      </c>
      <c r="T968" s="67" t="str">
        <f t="array" ref="T968">IFS(
   L968=1, "No Lift &amp; Shift",
   J968=1, XLOOKUP(A968, 'Infra Study'!A:A, 'Infra Study'!P:P),
   I968=1, "No Lift &amp; Shift",
   H968=1, "GKE",
   K968=1, "GCNV",
   G968=1, "Lift &amp; Shift Prod",
   TRUE, "Lift &amp; Shift Noprod"
)</f>
        <v>Lift &amp; Shift Prod</v>
      </c>
      <c r="U968" s="67">
        <f t="shared" si="7"/>
        <v>1</v>
      </c>
      <c r="V968" s="68" t="str">
        <f>if(T968="Lift &amp; Shift Noprod",if( Y968=0,Assumptions!$B$5, Assumptions!$B$4),if(T968="Lift &amp; Shift Prod",if(AND(N968=1,O968="T1"),Assumptions!$B$6,Assumptions!$B$4),0))</f>
        <v>N2D</v>
      </c>
      <c r="W968" s="69">
        <f>if(V968&lt;&gt;0,if(Q968="Unknown", Assumptions!$B$42,If(Q968&gt;1,Q968,2)),0)</f>
        <v>8</v>
      </c>
      <c r="X968" s="69">
        <f>if(V968&lt;&gt;0,if(R968="Unknown", Assumptions!$B$43,R968),0)</f>
        <v>16</v>
      </c>
      <c r="Y968" s="68">
        <f t="shared" si="8"/>
        <v>0</v>
      </c>
      <c r="Z968" s="68">
        <f>if(V968&lt;&gt;0,if(  S968="Unknown", Assumptions!$B$44,S968),0)</f>
        <v>1088</v>
      </c>
      <c r="AA968" s="68" t="str">
        <f>if(V968 ="N2",ifna(vlookup(W968&amp;"-"&amp;X968,'Ref. VM'!A:B,2,0),"Custom"),if(V968 ="E2" , ifna(vlookup(W968&amp;"-"&amp;X968,'Ref. VM'!D:E,2,0),"Custom"),if(V968="N2D",ifna(vlookup(W968&amp;"-"&amp;X968,'Ref. VM'!G:H,2,0),"Custom"),if(V968="N4",ifna(vlookup(W968&amp;"-"&amp;X968,'Ref. VM'!J:K,2,0),"Custom"),0))))</f>
        <v>Custom</v>
      </c>
      <c r="AB968" s="67" t="str">
        <f t="shared" si="9"/>
        <v>N2D-Custom vCPUs-CUD 3y</v>
      </c>
      <c r="AC968" s="67" t="str">
        <f t="shared" si="10"/>
        <v>N2D-Custom RAM-CUD 3y</v>
      </c>
      <c r="AD968" s="67">
        <f t="shared" si="11"/>
        <v>0</v>
      </c>
      <c r="AE968" s="69">
        <f>if(T968="Lift &amp; Shift Prod",730,if(T968="Lift &amp; Shift Noprod",Assumptions!$B$3,0))</f>
        <v>730</v>
      </c>
      <c r="AF968" s="70">
        <f>if( U968=0,0,if(Y968=0, ((vlookup(AB968,'SKU Pricing'!A:B,Assumptions!$B$2,0)*W968)+(vlookup(AC968,'SKU Pricing'!A:B,Assumptions!$B$2,0)*X968))*AE968,((vlookup(AB968,'SKU Pricing'!A:B,Assumptions!$B$2,0)*W968)+(vlookup(AC968,'SKU Pricing'!A:B,Assumptions!$B$2,0)*(W968*8))+(vlookup(AD968,'SKU Pricing'!A:B,Assumptions!$B$2,0)*(X968-(W968*8))))*AE968))</f>
        <v>111.6333053</v>
      </c>
      <c r="AG968" s="67" t="str">
        <f t="shared" si="12"/>
        <v>Windows Server</v>
      </c>
      <c r="AH968" s="70">
        <f>ifna(vlookup(AG968,'SKU Pricing'!A:B,Assumptions!$B$2,0)*W968*AE968,0)</f>
        <v>268.64</v>
      </c>
      <c r="AI968" s="62" t="str">
        <f t="shared" si="13"/>
        <v>Regional</v>
      </c>
      <c r="AJ968" s="62" t="str">
        <f>if(V968&lt;&gt;0, if(T968="Lift &amp; Shift Noprod",Assumptions!$B$9,if(V968=Assumptions!$B$6,Assumptions!$B$10,if(P968=1,Assumptions!$B$8,Assumptions!$B$7))),"")</f>
        <v>SSD</v>
      </c>
      <c r="AK968" s="69" t="str">
        <f t="shared" si="14"/>
        <v>SSD</v>
      </c>
      <c r="AL968" s="69">
        <f>if(AJ968="Hyperdisk Balanced",Assumptions!$B$11,0)</f>
        <v>0</v>
      </c>
      <c r="AM968" s="69">
        <f>if(AJ968="Hyperdisk Balanced",Assumptions!$B$12,0)</f>
        <v>0</v>
      </c>
      <c r="AN968" s="70">
        <f>if(AK968=0,0,if(AJ968="Hyperdisk Balanced",vlookup(AK968&amp;" provisioned space",'SKU Pricing'!A:B,Assumptions!$B$2,0)*Z968+vlookup(AK968&amp;" provisioned IOPS",'SKU Pricing'!A:B,Assumptions!$B$2,0)*AL968*730+vlookup(AK968&amp;" provisioned throughput",'SKU Pricing'!A:B,Assumptions!$B$2,0)*AM968*730,vlookup(AK968,'SKU Pricing'!A:B,Assumptions!$B$2,0)*Z968))</f>
        <v>214.336</v>
      </c>
      <c r="AO968" s="70">
        <f t="shared" si="15"/>
        <v>594.6093053</v>
      </c>
      <c r="AP968" s="71" t="str">
        <f t="shared" si="16"/>
        <v>VM Manager</v>
      </c>
      <c r="AQ968" s="70">
        <f>ifna(vlookup(AP968,'SKU Pricing'!A:B,Assumptions!$B$2,0)*AE968,0)</f>
        <v>2.19</v>
      </c>
      <c r="AR968" s="72">
        <v>0.0</v>
      </c>
    </row>
    <row r="969">
      <c r="A969" s="61" t="s">
        <v>1110</v>
      </c>
      <c r="B969" s="62" t="str">
        <f>ifna(if(vlookup(A969,vOS!A:B,2,0)="","Unknown",vlookup(A969,vOS!A:B,2,0)),"Unknown")</f>
        <v>Microsoft Windows 10 (64-bit)</v>
      </c>
      <c r="C969" s="62">
        <f>vlookup(B969,'OS Study'!A:D,2,0)</f>
        <v>0</v>
      </c>
      <c r="D969" s="62" t="str">
        <f>vlookup(B969,'OS Study'!A:D,3,0)</f>
        <v>Windows</v>
      </c>
      <c r="E969" s="62" t="str">
        <f>vlookup(B969,'OS Study'!A:D,4,0)</f>
        <v>Workstation</v>
      </c>
      <c r="F969" s="63" t="str">
        <f>vlookup(B969,'OS Study'!A:E,5,0)</f>
        <v>10</v>
      </c>
      <c r="G969" s="62">
        <f>IF(vlookup(A969,'RVtools V2.1'!A:J,4,0)="non",0,1)</f>
        <v>1</v>
      </c>
      <c r="H969" s="62">
        <f>if(vlookup(A969,'RVtools V2.1'!A:K,11,0)="kube",1,0)</f>
        <v>0</v>
      </c>
      <c r="I969" s="62">
        <f t="shared" si="5"/>
        <v>0</v>
      </c>
      <c r="J969" s="62">
        <f>ifna(vlookup(A969,'Infra Study'!A:Q,17,0),0)</f>
        <v>1</v>
      </c>
      <c r="K969" s="64">
        <f>IFERROR(__xludf.DUMMYFUNCTION("N(REGEXMATCH(VLOOKUP(A969, 'RVtools V2.1'!A:H, 8, 0), ""^Serveur de fichiers""))"),0.0)</f>
        <v>0</v>
      </c>
      <c r="L969" s="64">
        <f t="shared" si="6"/>
        <v>0</v>
      </c>
      <c r="M969" s="67" t="str">
        <f>ifna(vlookup(A969,'RVtools V2.1'!A:I,8,0),"N/A")</f>
        <v>MPL - CST/RAL</v>
      </c>
      <c r="N969" s="64">
        <f>IFERROR(__xludf.DUMMYFUNCTION("IF(REGEXMATCH(M969, ""(?i)"" &amp; JOIN(""|"", SPLIT(""kalisil"", "" ""))), 1, 0)"),0.0)</f>
        <v>0</v>
      </c>
      <c r="O969" s="64" t="str">
        <f>vlookup(A969,'RVtools V2.1'!A:H,7,0)</f>
        <v>T1</v>
      </c>
      <c r="P969" s="64">
        <f>if(vlookup(A969,'RVtools V2.1'!A:H,5,0)="oui",1,0)</f>
        <v>1</v>
      </c>
      <c r="Q969" s="64">
        <f>ifna(vlookup(A969,vCPU!A:B,2,0),"Unknown")</f>
        <v>4</v>
      </c>
      <c r="R969" s="66">
        <f>ifna(vlookup(A969,vMemory!A:C,3,0),"Unknown")</f>
        <v>8</v>
      </c>
      <c r="S969" s="66">
        <f>ifna(vlookup(A969,vDisk!A:C,3,0),"Unknown")</f>
        <v>164</v>
      </c>
      <c r="T969" s="67" t="str">
        <f t="array" ref="T969">IFS(
   L969=1, "No Lift &amp; Shift",
   J969=1, XLOOKUP(A969, 'Infra Study'!A:A, 'Infra Study'!P:P),
   I969=1, "No Lift &amp; Shift",
   H969=1, "GKE",
   K969=1, "GCNV",
   G969=1, "Lift &amp; Shift Prod",
   TRUE, "Lift &amp; Shift Noprod"
)</f>
        <v>Consolidation</v>
      </c>
      <c r="U969" s="67">
        <f t="shared" si="7"/>
        <v>0</v>
      </c>
      <c r="V969" s="68">
        <f>if(T969="Lift &amp; Shift Noprod",if( Y969=0,Assumptions!$B$5, Assumptions!$B$4),if(T969="Lift &amp; Shift Prod",if(AND(N969=1,O969="T1"),Assumptions!$B$6,Assumptions!$B$4),0))</f>
        <v>0</v>
      </c>
      <c r="W969" s="62">
        <f>if(V969&lt;&gt;0,if(Q969="Unknown", Assumptions!$B$42,If(Q969&gt;1,Q969,2)),0)</f>
        <v>0</v>
      </c>
      <c r="X969" s="69">
        <f>if(V969&lt;&gt;0,if(R969="Unknown", Assumptions!$B$43,R969),0)</f>
        <v>0</v>
      </c>
      <c r="Y969" s="68">
        <f t="shared" si="8"/>
        <v>0</v>
      </c>
      <c r="Z969" s="68">
        <f>if(V969&lt;&gt;0,if(  S969="Unknown", Assumptions!$B$44,S969),0)</f>
        <v>0</v>
      </c>
      <c r="AA969" s="68">
        <f>if(V969 ="N2",ifna(vlookup(W969&amp;"-"&amp;X969,'Ref. VM'!A:B,2,0),"Custom"),if(V969 ="E2" , ifna(vlookup(W969&amp;"-"&amp;X969,'Ref. VM'!D:E,2,0),"Custom"),if(V969="N2D",ifna(vlookup(W969&amp;"-"&amp;X969,'Ref. VM'!G:H,2,0),"Custom"),if(V969="N4",ifna(vlookup(W969&amp;"-"&amp;X969,'Ref. VM'!J:K,2,0),"Custom"),0))))</f>
        <v>0</v>
      </c>
      <c r="AB969" s="67">
        <f t="shared" si="9"/>
        <v>0</v>
      </c>
      <c r="AC969" s="67">
        <f t="shared" si="10"/>
        <v>0</v>
      </c>
      <c r="AD969" s="67">
        <f t="shared" si="11"/>
        <v>0</v>
      </c>
      <c r="AE969" s="62">
        <f>if(T969="Lift &amp; Shift Prod",730,if(T969="Lift &amp; Shift Noprod",Assumptions!$B$3,0))</f>
        <v>0</v>
      </c>
      <c r="AF969" s="70">
        <f>if( U969=0,0,if(Y969=0, ((vlookup(AB969,'SKU Pricing'!A:B,Assumptions!$B$2,0)*W969)+(vlookup(AC969,'SKU Pricing'!A:B,Assumptions!$B$2,0)*X969))*AE969,((vlookup(AB969,'SKU Pricing'!A:B,Assumptions!$B$2,0)*W969)+(vlookup(AC969,'SKU Pricing'!A:B,Assumptions!$B$2,0)*(W969*8))+(vlookup(AD969,'SKU Pricing'!A:B,Assumptions!$B$2,0)*(X969-(W969*8))))*AE969))</f>
        <v>0</v>
      </c>
      <c r="AG969" s="67">
        <f t="shared" si="12"/>
        <v>0</v>
      </c>
      <c r="AH969" s="70">
        <f>ifna(vlookup(AG969,'SKU Pricing'!A:B,Assumptions!$B$2,0)*W969*AE969,0)</f>
        <v>0</v>
      </c>
      <c r="AI969" s="62" t="str">
        <f t="shared" si="13"/>
        <v/>
      </c>
      <c r="AJ969" s="62" t="str">
        <f>if(V969&lt;&gt;0, if(T969="Lift &amp; Shift Noprod",Assumptions!$B$9,if(V969=Assumptions!$B$6,Assumptions!$B$10,if(P969=1,Assumptions!$B$8,Assumptions!$B$7))),"")</f>
        <v/>
      </c>
      <c r="AK969" s="69">
        <f t="shared" si="14"/>
        <v>0</v>
      </c>
      <c r="AL969" s="69">
        <f>if(AJ969="Hyperdisk Balanced",Assumptions!$B$11,0)</f>
        <v>0</v>
      </c>
      <c r="AM969" s="69">
        <f>if(AJ969="Hyperdisk Balanced",Assumptions!$B$12,0)</f>
        <v>0</v>
      </c>
      <c r="AN969" s="70">
        <f>if(AK969=0,0,if(AJ969="Hyperdisk Balanced",vlookup(AK969&amp;" provisioned space",'SKU Pricing'!A:B,Assumptions!$B$2,0)*Z969+vlookup(AK969&amp;" provisioned IOPS",'SKU Pricing'!A:B,Assumptions!$B$2,0)*AL969*730+vlookup(AK969&amp;" provisioned throughput",'SKU Pricing'!A:B,Assumptions!$B$2,0)*AM969*730,vlookup(AK969,'SKU Pricing'!A:B,Assumptions!$B$2,0)*Z969))</f>
        <v>0</v>
      </c>
      <c r="AO969" s="70">
        <f t="shared" si="15"/>
        <v>0</v>
      </c>
      <c r="AP969" s="71">
        <f t="shared" si="16"/>
        <v>0</v>
      </c>
      <c r="AQ969" s="70">
        <f>ifna(vlookup(AP969,'SKU Pricing'!A:B,Assumptions!$B$2,0)*AE969,0)</f>
        <v>0</v>
      </c>
      <c r="AR969" s="72">
        <v>0.0</v>
      </c>
    </row>
    <row r="970">
      <c r="A970" s="61" t="s">
        <v>1111</v>
      </c>
      <c r="B970" s="62" t="str">
        <f>ifna(if(vlookup(A970,vOS!A:B,2,0)="","Unknown",vlookup(A970,vOS!A:B,2,0)),"Unknown")</f>
        <v>Microsoft Windows 10 (64-bit)</v>
      </c>
      <c r="C970" s="62">
        <f>vlookup(B970,'OS Study'!A:D,2,0)</f>
        <v>0</v>
      </c>
      <c r="D970" s="62" t="str">
        <f>vlookup(B970,'OS Study'!A:D,3,0)</f>
        <v>Windows</v>
      </c>
      <c r="E970" s="62" t="str">
        <f>vlookup(B970,'OS Study'!A:D,4,0)</f>
        <v>Workstation</v>
      </c>
      <c r="F970" s="63" t="str">
        <f>vlookup(B970,'OS Study'!A:E,5,0)</f>
        <v>10</v>
      </c>
      <c r="G970" s="62">
        <f>IF(vlookup(A970,'RVtools V2.1'!A:J,4,0)="non",0,1)</f>
        <v>1</v>
      </c>
      <c r="H970" s="62">
        <f>if(vlookup(A970,'RVtools V2.1'!A:K,11,0)="kube",1,0)</f>
        <v>0</v>
      </c>
      <c r="I970" s="62">
        <f t="shared" si="5"/>
        <v>0</v>
      </c>
      <c r="J970" s="62">
        <f>ifna(vlookup(A970,'Infra Study'!A:Q,17,0),0)</f>
        <v>1</v>
      </c>
      <c r="K970" s="64">
        <f>IFERROR(__xludf.DUMMYFUNCTION("N(REGEXMATCH(VLOOKUP(A970, 'RVtools V2.1'!A:H, 8, 0), ""^Serveur de fichiers""))"),0.0)</f>
        <v>0</v>
      </c>
      <c r="L970" s="64">
        <f t="shared" si="6"/>
        <v>0</v>
      </c>
      <c r="M970" s="67" t="str">
        <f>ifna(vlookup(A970,'RVtools V2.1'!A:I,8,0),"N/A")</f>
        <v>MPL - CST/RAL</v>
      </c>
      <c r="N970" s="64">
        <f>IFERROR(__xludf.DUMMYFUNCTION("IF(REGEXMATCH(M970, ""(?i)"" &amp; JOIN(""|"", SPLIT(""kalisil"", "" ""))), 1, 0)"),0.0)</f>
        <v>0</v>
      </c>
      <c r="O970" s="64" t="str">
        <f>vlookup(A970,'RVtools V2.1'!A:H,7,0)</f>
        <v>T1</v>
      </c>
      <c r="P970" s="64">
        <f>if(vlookup(A970,'RVtools V2.1'!A:H,5,0)="oui",1,0)</f>
        <v>1</v>
      </c>
      <c r="Q970" s="64">
        <f>ifna(vlookup(A970,vCPU!A:B,2,0),"Unknown")</f>
        <v>4</v>
      </c>
      <c r="R970" s="66">
        <f>ifna(vlookup(A970,vMemory!A:C,3,0),"Unknown")</f>
        <v>8</v>
      </c>
      <c r="S970" s="66">
        <f>ifna(vlookup(A970,vDisk!A:C,3,0),"Unknown")</f>
        <v>147</v>
      </c>
      <c r="T970" s="67" t="str">
        <f t="array" ref="T970">IFS(
   L970=1, "No Lift &amp; Shift",
   J970=1, XLOOKUP(A970, 'Infra Study'!A:A, 'Infra Study'!P:P),
   I970=1, "No Lift &amp; Shift",
   H970=1, "GKE",
   K970=1, "GCNV",
   G970=1, "Lift &amp; Shift Prod",
   TRUE, "Lift &amp; Shift Noprod"
)</f>
        <v>Consolidation</v>
      </c>
      <c r="U970" s="67">
        <f t="shared" si="7"/>
        <v>0</v>
      </c>
      <c r="V970" s="68">
        <f>if(T970="Lift &amp; Shift Noprod",if( Y970=0,Assumptions!$B$5, Assumptions!$B$4),if(T970="Lift &amp; Shift Prod",if(AND(N970=1,O970="T1"),Assumptions!$B$6,Assumptions!$B$4),0))</f>
        <v>0</v>
      </c>
      <c r="W970" s="62">
        <f>if(V970&lt;&gt;0,if(Q970="Unknown", Assumptions!$B$42,If(Q970&gt;1,Q970,2)),0)</f>
        <v>0</v>
      </c>
      <c r="X970" s="69">
        <f>if(V970&lt;&gt;0,if(R970="Unknown", Assumptions!$B$43,R970),0)</f>
        <v>0</v>
      </c>
      <c r="Y970" s="68">
        <f t="shared" si="8"/>
        <v>0</v>
      </c>
      <c r="Z970" s="68">
        <f>if(V970&lt;&gt;0,if(  S970="Unknown", Assumptions!$B$44,S970),0)</f>
        <v>0</v>
      </c>
      <c r="AA970" s="68">
        <f>if(V970 ="N2",ifna(vlookup(W970&amp;"-"&amp;X970,'Ref. VM'!A:B,2,0),"Custom"),if(V970 ="E2" , ifna(vlookup(W970&amp;"-"&amp;X970,'Ref. VM'!D:E,2,0),"Custom"),if(V970="N2D",ifna(vlookup(W970&amp;"-"&amp;X970,'Ref. VM'!G:H,2,0),"Custom"),if(V970="N4",ifna(vlookup(W970&amp;"-"&amp;X970,'Ref. VM'!J:K,2,0),"Custom"),0))))</f>
        <v>0</v>
      </c>
      <c r="AB970" s="67">
        <f t="shared" si="9"/>
        <v>0</v>
      </c>
      <c r="AC970" s="67">
        <f t="shared" si="10"/>
        <v>0</v>
      </c>
      <c r="AD970" s="67">
        <f t="shared" si="11"/>
        <v>0</v>
      </c>
      <c r="AE970" s="62">
        <f>if(T970="Lift &amp; Shift Prod",730,if(T970="Lift &amp; Shift Noprod",Assumptions!$B$3,0))</f>
        <v>0</v>
      </c>
      <c r="AF970" s="70">
        <f>if( U970=0,0,if(Y970=0, ((vlookup(AB970,'SKU Pricing'!A:B,Assumptions!$B$2,0)*W970)+(vlookup(AC970,'SKU Pricing'!A:B,Assumptions!$B$2,0)*X970))*AE970,((vlookup(AB970,'SKU Pricing'!A:B,Assumptions!$B$2,0)*W970)+(vlookup(AC970,'SKU Pricing'!A:B,Assumptions!$B$2,0)*(W970*8))+(vlookup(AD970,'SKU Pricing'!A:B,Assumptions!$B$2,0)*(X970-(W970*8))))*AE970))</f>
        <v>0</v>
      </c>
      <c r="AG970" s="67">
        <f t="shared" si="12"/>
        <v>0</v>
      </c>
      <c r="AH970" s="70">
        <f>ifna(vlookup(AG970,'SKU Pricing'!A:B,Assumptions!$B$2,0)*W970*AE970,0)</f>
        <v>0</v>
      </c>
      <c r="AI970" s="62" t="str">
        <f t="shared" si="13"/>
        <v/>
      </c>
      <c r="AJ970" s="62" t="str">
        <f>if(V970&lt;&gt;0, if(T970="Lift &amp; Shift Noprod",Assumptions!$B$9,if(V970=Assumptions!$B$6,Assumptions!$B$10,if(P970=1,Assumptions!$B$8,Assumptions!$B$7))),"")</f>
        <v/>
      </c>
      <c r="AK970" s="69">
        <f t="shared" si="14"/>
        <v>0</v>
      </c>
      <c r="AL970" s="69">
        <f>if(AJ970="Hyperdisk Balanced",Assumptions!$B$11,0)</f>
        <v>0</v>
      </c>
      <c r="AM970" s="69">
        <f>if(AJ970="Hyperdisk Balanced",Assumptions!$B$12,0)</f>
        <v>0</v>
      </c>
      <c r="AN970" s="70">
        <f>if(AK970=0,0,if(AJ970="Hyperdisk Balanced",vlookup(AK970&amp;" provisioned space",'SKU Pricing'!A:B,Assumptions!$B$2,0)*Z970+vlookup(AK970&amp;" provisioned IOPS",'SKU Pricing'!A:B,Assumptions!$B$2,0)*AL970*730+vlookup(AK970&amp;" provisioned throughput",'SKU Pricing'!A:B,Assumptions!$B$2,0)*AM970*730,vlookup(AK970,'SKU Pricing'!A:B,Assumptions!$B$2,0)*Z970))</f>
        <v>0</v>
      </c>
      <c r="AO970" s="70">
        <f t="shared" si="15"/>
        <v>0</v>
      </c>
      <c r="AP970" s="71">
        <f t="shared" si="16"/>
        <v>0</v>
      </c>
      <c r="AQ970" s="70">
        <f>ifna(vlookup(AP970,'SKU Pricing'!A:B,Assumptions!$B$2,0)*AE970,0)</f>
        <v>0</v>
      </c>
      <c r="AR970" s="72">
        <v>0.0</v>
      </c>
    </row>
    <row r="971">
      <c r="A971" s="61" t="s">
        <v>1112</v>
      </c>
      <c r="B971" s="62" t="str">
        <f>ifna(if(vlookup(A971,vOS!A:B,2,0)="","Unknown",vlookup(A971,vOS!A:B,2,0)),"Unknown")</f>
        <v>Microsoft Windows 10 (64-bit)</v>
      </c>
      <c r="C971" s="62">
        <f>vlookup(B971,'OS Study'!A:D,2,0)</f>
        <v>0</v>
      </c>
      <c r="D971" s="62" t="str">
        <f>vlookup(B971,'OS Study'!A:D,3,0)</f>
        <v>Windows</v>
      </c>
      <c r="E971" s="62" t="str">
        <f>vlookup(B971,'OS Study'!A:D,4,0)</f>
        <v>Workstation</v>
      </c>
      <c r="F971" s="63" t="str">
        <f>vlookup(B971,'OS Study'!A:E,5,0)</f>
        <v>10</v>
      </c>
      <c r="G971" s="62">
        <f>IF(vlookup(A971,'RVtools V2.1'!A:J,4,0)="non",0,1)</f>
        <v>1</v>
      </c>
      <c r="H971" s="62">
        <f>if(vlookup(A971,'RVtools V2.1'!A:K,11,0)="kube",1,0)</f>
        <v>0</v>
      </c>
      <c r="I971" s="62">
        <f t="shared" si="5"/>
        <v>0</v>
      </c>
      <c r="J971" s="62">
        <f>ifna(vlookup(A971,'Infra Study'!A:Q,17,0),0)</f>
        <v>1</v>
      </c>
      <c r="K971" s="64">
        <f>IFERROR(__xludf.DUMMYFUNCTION("N(REGEXMATCH(VLOOKUP(A971, 'RVtools V2.1'!A:H, 8, 0), ""^Serveur de fichiers""))"),0.0)</f>
        <v>0</v>
      </c>
      <c r="L971" s="64">
        <f t="shared" si="6"/>
        <v>0</v>
      </c>
      <c r="M971" s="67" t="str">
        <f>ifna(vlookup(A971,'RVtools V2.1'!A:I,8,0),"N/A")</f>
        <v>MPL - CST/RAL</v>
      </c>
      <c r="N971" s="64">
        <f>IFERROR(__xludf.DUMMYFUNCTION("IF(REGEXMATCH(M971, ""(?i)"" &amp; JOIN(""|"", SPLIT(""kalisil"", "" ""))), 1, 0)"),0.0)</f>
        <v>0</v>
      </c>
      <c r="O971" s="64" t="str">
        <f>vlookup(A971,'RVtools V2.1'!A:H,7,0)</f>
        <v>T1</v>
      </c>
      <c r="P971" s="64">
        <f>if(vlookup(A971,'RVtools V2.1'!A:H,5,0)="oui",1,0)</f>
        <v>1</v>
      </c>
      <c r="Q971" s="64">
        <f>ifna(vlookup(A971,vCPU!A:B,2,0),"Unknown")</f>
        <v>4</v>
      </c>
      <c r="R971" s="66">
        <f>ifna(vlookup(A971,vMemory!A:C,3,0),"Unknown")</f>
        <v>8</v>
      </c>
      <c r="S971" s="66">
        <f>ifna(vlookup(A971,vDisk!A:C,3,0),"Unknown")</f>
        <v>140</v>
      </c>
      <c r="T971" s="67" t="str">
        <f t="array" ref="T971">IFS(
   L971=1, "No Lift &amp; Shift",
   J971=1, XLOOKUP(A971, 'Infra Study'!A:A, 'Infra Study'!P:P),
   I971=1, "No Lift &amp; Shift",
   H971=1, "GKE",
   K971=1, "GCNV",
   G971=1, "Lift &amp; Shift Prod",
   TRUE, "Lift &amp; Shift Noprod"
)</f>
        <v>Consolidation</v>
      </c>
      <c r="U971" s="67">
        <f t="shared" si="7"/>
        <v>0</v>
      </c>
      <c r="V971" s="68">
        <f>if(T971="Lift &amp; Shift Noprod",if( Y971=0,Assumptions!$B$5, Assumptions!$B$4),if(T971="Lift &amp; Shift Prod",if(AND(N971=1,O971="T1"),Assumptions!$B$6,Assumptions!$B$4),0))</f>
        <v>0</v>
      </c>
      <c r="W971" s="62">
        <f>if(V971&lt;&gt;0,if(Q971="Unknown", Assumptions!$B$42,If(Q971&gt;1,Q971,2)),0)</f>
        <v>0</v>
      </c>
      <c r="X971" s="69">
        <f>if(V971&lt;&gt;0,if(R971="Unknown", Assumptions!$B$43,R971),0)</f>
        <v>0</v>
      </c>
      <c r="Y971" s="68">
        <f t="shared" si="8"/>
        <v>0</v>
      </c>
      <c r="Z971" s="68">
        <f>if(V971&lt;&gt;0,if(  S971="Unknown", Assumptions!$B$44,S971),0)</f>
        <v>0</v>
      </c>
      <c r="AA971" s="68">
        <f>if(V971 ="N2",ifna(vlookup(W971&amp;"-"&amp;X971,'Ref. VM'!A:B,2,0),"Custom"),if(V971 ="E2" , ifna(vlookup(W971&amp;"-"&amp;X971,'Ref. VM'!D:E,2,0),"Custom"),if(V971="N2D",ifna(vlookup(W971&amp;"-"&amp;X971,'Ref. VM'!G:H,2,0),"Custom"),if(V971="N4",ifna(vlookup(W971&amp;"-"&amp;X971,'Ref. VM'!J:K,2,0),"Custom"),0))))</f>
        <v>0</v>
      </c>
      <c r="AB971" s="67">
        <f t="shared" si="9"/>
        <v>0</v>
      </c>
      <c r="AC971" s="67">
        <f t="shared" si="10"/>
        <v>0</v>
      </c>
      <c r="AD971" s="67">
        <f t="shared" si="11"/>
        <v>0</v>
      </c>
      <c r="AE971" s="62">
        <f>if(T971="Lift &amp; Shift Prod",730,if(T971="Lift &amp; Shift Noprod",Assumptions!$B$3,0))</f>
        <v>0</v>
      </c>
      <c r="AF971" s="70">
        <f>if( U971=0,0,if(Y971=0, ((vlookup(AB971,'SKU Pricing'!A:B,Assumptions!$B$2,0)*W971)+(vlookup(AC971,'SKU Pricing'!A:B,Assumptions!$B$2,0)*X971))*AE971,((vlookup(AB971,'SKU Pricing'!A:B,Assumptions!$B$2,0)*W971)+(vlookup(AC971,'SKU Pricing'!A:B,Assumptions!$B$2,0)*(W971*8))+(vlookup(AD971,'SKU Pricing'!A:B,Assumptions!$B$2,0)*(X971-(W971*8))))*AE971))</f>
        <v>0</v>
      </c>
      <c r="AG971" s="67">
        <f t="shared" si="12"/>
        <v>0</v>
      </c>
      <c r="AH971" s="70">
        <f>ifna(vlookup(AG971,'SKU Pricing'!A:B,Assumptions!$B$2,0)*W971*AE971,0)</f>
        <v>0</v>
      </c>
      <c r="AI971" s="62" t="str">
        <f t="shared" si="13"/>
        <v/>
      </c>
      <c r="AJ971" s="62" t="str">
        <f>if(V971&lt;&gt;0, if(T971="Lift &amp; Shift Noprod",Assumptions!$B$9,if(V971=Assumptions!$B$6,Assumptions!$B$10,if(P971=1,Assumptions!$B$8,Assumptions!$B$7))),"")</f>
        <v/>
      </c>
      <c r="AK971" s="69">
        <f t="shared" si="14"/>
        <v>0</v>
      </c>
      <c r="AL971" s="69">
        <f>if(AJ971="Hyperdisk Balanced",Assumptions!$B$11,0)</f>
        <v>0</v>
      </c>
      <c r="AM971" s="69">
        <f>if(AJ971="Hyperdisk Balanced",Assumptions!$B$12,0)</f>
        <v>0</v>
      </c>
      <c r="AN971" s="70">
        <f>if(AK971=0,0,if(AJ971="Hyperdisk Balanced",vlookup(AK971&amp;" provisioned space",'SKU Pricing'!A:B,Assumptions!$B$2,0)*Z971+vlookup(AK971&amp;" provisioned IOPS",'SKU Pricing'!A:B,Assumptions!$B$2,0)*AL971*730+vlookup(AK971&amp;" provisioned throughput",'SKU Pricing'!A:B,Assumptions!$B$2,0)*AM971*730,vlookup(AK971,'SKU Pricing'!A:B,Assumptions!$B$2,0)*Z971))</f>
        <v>0</v>
      </c>
      <c r="AO971" s="70">
        <f t="shared" si="15"/>
        <v>0</v>
      </c>
      <c r="AP971" s="71">
        <f t="shared" si="16"/>
        <v>0</v>
      </c>
      <c r="AQ971" s="70">
        <f>ifna(vlookup(AP971,'SKU Pricing'!A:B,Assumptions!$B$2,0)*AE971,0)</f>
        <v>0</v>
      </c>
      <c r="AR971" s="72">
        <v>0.0</v>
      </c>
    </row>
    <row r="972">
      <c r="A972" s="61" t="s">
        <v>1113</v>
      </c>
      <c r="B972" s="62" t="str">
        <f>ifna(if(vlookup(A972,vOS!A:B,2,0)="","Unknown",vlookup(A972,vOS!A:B,2,0)),"Unknown")</f>
        <v>Microsoft Windows 10 (64-bit)</v>
      </c>
      <c r="C972" s="62">
        <f>vlookup(B972,'OS Study'!A:D,2,0)</f>
        <v>0</v>
      </c>
      <c r="D972" s="62" t="str">
        <f>vlookup(B972,'OS Study'!A:D,3,0)</f>
        <v>Windows</v>
      </c>
      <c r="E972" s="62" t="str">
        <f>vlookup(B972,'OS Study'!A:D,4,0)</f>
        <v>Workstation</v>
      </c>
      <c r="F972" s="63" t="str">
        <f>vlookup(B972,'OS Study'!A:E,5,0)</f>
        <v>10</v>
      </c>
      <c r="G972" s="62">
        <f>IF(vlookup(A972,'RVtools V2.1'!A:J,4,0)="non",0,1)</f>
        <v>1</v>
      </c>
      <c r="H972" s="62">
        <f>if(vlookup(A972,'RVtools V2.1'!A:K,11,0)="kube",1,0)</f>
        <v>0</v>
      </c>
      <c r="I972" s="62">
        <f t="shared" si="5"/>
        <v>0</v>
      </c>
      <c r="J972" s="62">
        <f>ifna(vlookup(A972,'Infra Study'!A:Q,17,0),0)</f>
        <v>1</v>
      </c>
      <c r="K972" s="64">
        <f>IFERROR(__xludf.DUMMYFUNCTION("N(REGEXMATCH(VLOOKUP(A972, 'RVtools V2.1'!A:H, 8, 0), ""^Serveur de fichiers""))"),0.0)</f>
        <v>0</v>
      </c>
      <c r="L972" s="64">
        <f t="shared" si="6"/>
        <v>0</v>
      </c>
      <c r="M972" s="67" t="str">
        <f>ifna(vlookup(A972,'RVtools V2.1'!A:I,8,0),"N/A")</f>
        <v>MPL - CST/RAL</v>
      </c>
      <c r="N972" s="64">
        <f>IFERROR(__xludf.DUMMYFUNCTION("IF(REGEXMATCH(M972, ""(?i)"" &amp; JOIN(""|"", SPLIT(""kalisil"", "" ""))), 1, 0)"),0.0)</f>
        <v>0</v>
      </c>
      <c r="O972" s="64" t="str">
        <f>vlookup(A972,'RVtools V2.1'!A:H,7,0)</f>
        <v>T1</v>
      </c>
      <c r="P972" s="64">
        <f>if(vlookup(A972,'RVtools V2.1'!A:H,5,0)="oui",1,0)</f>
        <v>1</v>
      </c>
      <c r="Q972" s="64">
        <f>ifna(vlookup(A972,vCPU!A:B,2,0),"Unknown")</f>
        <v>4</v>
      </c>
      <c r="R972" s="66">
        <f>ifna(vlookup(A972,vMemory!A:C,3,0),"Unknown")</f>
        <v>8</v>
      </c>
      <c r="S972" s="66">
        <f>ifna(vlookup(A972,vDisk!A:C,3,0),"Unknown")</f>
        <v>146</v>
      </c>
      <c r="T972" s="67" t="str">
        <f t="array" ref="T972">IFS(
   L972=1, "No Lift &amp; Shift",
   J972=1, XLOOKUP(A972, 'Infra Study'!A:A, 'Infra Study'!P:P),
   I972=1, "No Lift &amp; Shift",
   H972=1, "GKE",
   K972=1, "GCNV",
   G972=1, "Lift &amp; Shift Prod",
   TRUE, "Lift &amp; Shift Noprod"
)</f>
        <v>Consolidation</v>
      </c>
      <c r="U972" s="67">
        <f t="shared" si="7"/>
        <v>0</v>
      </c>
      <c r="V972" s="68">
        <f>if(T972="Lift &amp; Shift Noprod",if( Y972=0,Assumptions!$B$5, Assumptions!$B$4),if(T972="Lift &amp; Shift Prod",if(AND(N972=1,O972="T1"),Assumptions!$B$6,Assumptions!$B$4),0))</f>
        <v>0</v>
      </c>
      <c r="W972" s="62">
        <f>if(V972&lt;&gt;0,if(Q972="Unknown", Assumptions!$B$42,If(Q972&gt;1,Q972,2)),0)</f>
        <v>0</v>
      </c>
      <c r="X972" s="69">
        <f>if(V972&lt;&gt;0,if(R972="Unknown", Assumptions!$B$43,R972),0)</f>
        <v>0</v>
      </c>
      <c r="Y972" s="68">
        <f t="shared" si="8"/>
        <v>0</v>
      </c>
      <c r="Z972" s="68">
        <f>if(V972&lt;&gt;0,if(  S972="Unknown", Assumptions!$B$44,S972),0)</f>
        <v>0</v>
      </c>
      <c r="AA972" s="68">
        <f>if(V972 ="N2",ifna(vlookup(W972&amp;"-"&amp;X972,'Ref. VM'!A:B,2,0),"Custom"),if(V972 ="E2" , ifna(vlookup(W972&amp;"-"&amp;X972,'Ref. VM'!D:E,2,0),"Custom"),if(V972="N2D",ifna(vlookup(W972&amp;"-"&amp;X972,'Ref. VM'!G:H,2,0),"Custom"),if(V972="N4",ifna(vlookup(W972&amp;"-"&amp;X972,'Ref. VM'!J:K,2,0),"Custom"),0))))</f>
        <v>0</v>
      </c>
      <c r="AB972" s="67">
        <f t="shared" si="9"/>
        <v>0</v>
      </c>
      <c r="AC972" s="67">
        <f t="shared" si="10"/>
        <v>0</v>
      </c>
      <c r="AD972" s="67">
        <f t="shared" si="11"/>
        <v>0</v>
      </c>
      <c r="AE972" s="62">
        <f>if(T972="Lift &amp; Shift Prod",730,if(T972="Lift &amp; Shift Noprod",Assumptions!$B$3,0))</f>
        <v>0</v>
      </c>
      <c r="AF972" s="70">
        <f>if( U972=0,0,if(Y972=0, ((vlookup(AB972,'SKU Pricing'!A:B,Assumptions!$B$2,0)*W972)+(vlookup(AC972,'SKU Pricing'!A:B,Assumptions!$B$2,0)*X972))*AE972,((vlookup(AB972,'SKU Pricing'!A:B,Assumptions!$B$2,0)*W972)+(vlookup(AC972,'SKU Pricing'!A:B,Assumptions!$B$2,0)*(W972*8))+(vlookup(AD972,'SKU Pricing'!A:B,Assumptions!$B$2,0)*(X972-(W972*8))))*AE972))</f>
        <v>0</v>
      </c>
      <c r="AG972" s="67">
        <f t="shared" si="12"/>
        <v>0</v>
      </c>
      <c r="AH972" s="70">
        <f>ifna(vlookup(AG972,'SKU Pricing'!A:B,Assumptions!$B$2,0)*W972*AE972,0)</f>
        <v>0</v>
      </c>
      <c r="AI972" s="62" t="str">
        <f t="shared" si="13"/>
        <v/>
      </c>
      <c r="AJ972" s="62" t="str">
        <f>if(V972&lt;&gt;0, if(T972="Lift &amp; Shift Noprod",Assumptions!$B$9,if(V972=Assumptions!$B$6,Assumptions!$B$10,if(P972=1,Assumptions!$B$8,Assumptions!$B$7))),"")</f>
        <v/>
      </c>
      <c r="AK972" s="69">
        <f t="shared" si="14"/>
        <v>0</v>
      </c>
      <c r="AL972" s="69">
        <f>if(AJ972="Hyperdisk Balanced",Assumptions!$B$11,0)</f>
        <v>0</v>
      </c>
      <c r="AM972" s="69">
        <f>if(AJ972="Hyperdisk Balanced",Assumptions!$B$12,0)</f>
        <v>0</v>
      </c>
      <c r="AN972" s="70">
        <f>if(AK972=0,0,if(AJ972="Hyperdisk Balanced",vlookup(AK972&amp;" provisioned space",'SKU Pricing'!A:B,Assumptions!$B$2,0)*Z972+vlookup(AK972&amp;" provisioned IOPS",'SKU Pricing'!A:B,Assumptions!$B$2,0)*AL972*730+vlookup(AK972&amp;" provisioned throughput",'SKU Pricing'!A:B,Assumptions!$B$2,0)*AM972*730,vlookup(AK972,'SKU Pricing'!A:B,Assumptions!$B$2,0)*Z972))</f>
        <v>0</v>
      </c>
      <c r="AO972" s="70">
        <f t="shared" si="15"/>
        <v>0</v>
      </c>
      <c r="AP972" s="71">
        <f t="shared" si="16"/>
        <v>0</v>
      </c>
      <c r="AQ972" s="70">
        <f>ifna(vlookup(AP972,'SKU Pricing'!A:B,Assumptions!$B$2,0)*AE972,0)</f>
        <v>0</v>
      </c>
      <c r="AR972" s="72">
        <v>0.0</v>
      </c>
    </row>
    <row r="973">
      <c r="A973" s="61" t="s">
        <v>1114</v>
      </c>
      <c r="B973" s="62" t="str">
        <f>ifna(if(vlookup(A973,vOS!A:B,2,0)="","Unknown",vlookup(A973,vOS!A:B,2,0)),"Unknown")</f>
        <v>Microsoft Windows 10 (64-bit)</v>
      </c>
      <c r="C973" s="62">
        <f>vlookup(B973,'OS Study'!A:D,2,0)</f>
        <v>0</v>
      </c>
      <c r="D973" s="62" t="str">
        <f>vlookup(B973,'OS Study'!A:D,3,0)</f>
        <v>Windows</v>
      </c>
      <c r="E973" s="62" t="str">
        <f>vlookup(B973,'OS Study'!A:D,4,0)</f>
        <v>Workstation</v>
      </c>
      <c r="F973" s="63" t="str">
        <f>vlookup(B973,'OS Study'!A:E,5,0)</f>
        <v>10</v>
      </c>
      <c r="G973" s="62">
        <f>IF(vlookup(A973,'RVtools V2.1'!A:J,4,0)="non",0,1)</f>
        <v>1</v>
      </c>
      <c r="H973" s="62">
        <f>if(vlookup(A973,'RVtools V2.1'!A:K,11,0)="kube",1,0)</f>
        <v>0</v>
      </c>
      <c r="I973" s="62">
        <f t="shared" si="5"/>
        <v>0</v>
      </c>
      <c r="J973" s="62">
        <f>ifna(vlookup(A973,'Infra Study'!A:Q,17,0),0)</f>
        <v>1</v>
      </c>
      <c r="K973" s="64">
        <f>IFERROR(__xludf.DUMMYFUNCTION("N(REGEXMATCH(VLOOKUP(A973, 'RVtools V2.1'!A:H, 8, 0), ""^Serveur de fichiers""))"),0.0)</f>
        <v>0</v>
      </c>
      <c r="L973" s="64">
        <f t="shared" si="6"/>
        <v>0</v>
      </c>
      <c r="M973" s="67" t="str">
        <f>ifna(vlookup(A973,'RVtools V2.1'!A:I,8,0),"N/A")</f>
        <v>MPL - CST/RAL</v>
      </c>
      <c r="N973" s="64">
        <f>IFERROR(__xludf.DUMMYFUNCTION("IF(REGEXMATCH(M973, ""(?i)"" &amp; JOIN(""|"", SPLIT(""kalisil"", "" ""))), 1, 0)"),0.0)</f>
        <v>0</v>
      </c>
      <c r="O973" s="64" t="str">
        <f>vlookup(A973,'RVtools V2.1'!A:H,7,0)</f>
        <v>T1</v>
      </c>
      <c r="P973" s="64">
        <f>if(vlookup(A973,'RVtools V2.1'!A:H,5,0)="oui",1,0)</f>
        <v>1</v>
      </c>
      <c r="Q973" s="64">
        <f>ifna(vlookup(A973,vCPU!A:B,2,0),"Unknown")</f>
        <v>4</v>
      </c>
      <c r="R973" s="66">
        <f>ifna(vlookup(A973,vMemory!A:C,3,0),"Unknown")</f>
        <v>8</v>
      </c>
      <c r="S973" s="66">
        <f>ifna(vlookup(A973,vDisk!A:C,3,0),"Unknown")</f>
        <v>138</v>
      </c>
      <c r="T973" s="67" t="str">
        <f t="array" ref="T973">IFS(
   L973=1, "No Lift &amp; Shift",
   J973=1, XLOOKUP(A973, 'Infra Study'!A:A, 'Infra Study'!P:P),
   I973=1, "No Lift &amp; Shift",
   H973=1, "GKE",
   K973=1, "GCNV",
   G973=1, "Lift &amp; Shift Prod",
   TRUE, "Lift &amp; Shift Noprod"
)</f>
        <v>Consolidation</v>
      </c>
      <c r="U973" s="67">
        <f t="shared" si="7"/>
        <v>0</v>
      </c>
      <c r="V973" s="68">
        <f>if(T973="Lift &amp; Shift Noprod",if( Y973=0,Assumptions!$B$5, Assumptions!$B$4),if(T973="Lift &amp; Shift Prod",if(AND(N973=1,O973="T1"),Assumptions!$B$6,Assumptions!$B$4),0))</f>
        <v>0</v>
      </c>
      <c r="W973" s="62">
        <f>if(V973&lt;&gt;0,if(Q973="Unknown", Assumptions!$B$42,If(Q973&gt;1,Q973,2)),0)</f>
        <v>0</v>
      </c>
      <c r="X973" s="69">
        <f>if(V973&lt;&gt;0,if(R973="Unknown", Assumptions!$B$43,R973),0)</f>
        <v>0</v>
      </c>
      <c r="Y973" s="68">
        <f t="shared" si="8"/>
        <v>0</v>
      </c>
      <c r="Z973" s="68">
        <f>if(V973&lt;&gt;0,if(  S973="Unknown", Assumptions!$B$44,S973),0)</f>
        <v>0</v>
      </c>
      <c r="AA973" s="68">
        <f>if(V973 ="N2",ifna(vlookup(W973&amp;"-"&amp;X973,'Ref. VM'!A:B,2,0),"Custom"),if(V973 ="E2" , ifna(vlookup(W973&amp;"-"&amp;X973,'Ref. VM'!D:E,2,0),"Custom"),if(V973="N2D",ifna(vlookup(W973&amp;"-"&amp;X973,'Ref. VM'!G:H,2,0),"Custom"),if(V973="N4",ifna(vlookup(W973&amp;"-"&amp;X973,'Ref. VM'!J:K,2,0),"Custom"),0))))</f>
        <v>0</v>
      </c>
      <c r="AB973" s="67">
        <f t="shared" si="9"/>
        <v>0</v>
      </c>
      <c r="AC973" s="67">
        <f t="shared" si="10"/>
        <v>0</v>
      </c>
      <c r="AD973" s="67">
        <f t="shared" si="11"/>
        <v>0</v>
      </c>
      <c r="AE973" s="62">
        <f>if(T973="Lift &amp; Shift Prod",730,if(T973="Lift &amp; Shift Noprod",Assumptions!$B$3,0))</f>
        <v>0</v>
      </c>
      <c r="AF973" s="70">
        <f>if( U973=0,0,if(Y973=0, ((vlookup(AB973,'SKU Pricing'!A:B,Assumptions!$B$2,0)*W973)+(vlookup(AC973,'SKU Pricing'!A:B,Assumptions!$B$2,0)*X973))*AE973,((vlookup(AB973,'SKU Pricing'!A:B,Assumptions!$B$2,0)*W973)+(vlookup(AC973,'SKU Pricing'!A:B,Assumptions!$B$2,0)*(W973*8))+(vlookup(AD973,'SKU Pricing'!A:B,Assumptions!$B$2,0)*(X973-(W973*8))))*AE973))</f>
        <v>0</v>
      </c>
      <c r="AG973" s="67">
        <f t="shared" si="12"/>
        <v>0</v>
      </c>
      <c r="AH973" s="70">
        <f>ifna(vlookup(AG973,'SKU Pricing'!A:B,Assumptions!$B$2,0)*W973*AE973,0)</f>
        <v>0</v>
      </c>
      <c r="AI973" s="62" t="str">
        <f t="shared" si="13"/>
        <v/>
      </c>
      <c r="AJ973" s="62" t="str">
        <f>if(V973&lt;&gt;0, if(T973="Lift &amp; Shift Noprod",Assumptions!$B$9,if(V973=Assumptions!$B$6,Assumptions!$B$10,if(P973=1,Assumptions!$B$8,Assumptions!$B$7))),"")</f>
        <v/>
      </c>
      <c r="AK973" s="69">
        <f t="shared" si="14"/>
        <v>0</v>
      </c>
      <c r="AL973" s="69">
        <f>if(AJ973="Hyperdisk Balanced",Assumptions!$B$11,0)</f>
        <v>0</v>
      </c>
      <c r="AM973" s="69">
        <f>if(AJ973="Hyperdisk Balanced",Assumptions!$B$12,0)</f>
        <v>0</v>
      </c>
      <c r="AN973" s="70">
        <f>if(AK973=0,0,if(AJ973="Hyperdisk Balanced",vlookup(AK973&amp;" provisioned space",'SKU Pricing'!A:B,Assumptions!$B$2,0)*Z973+vlookup(AK973&amp;" provisioned IOPS",'SKU Pricing'!A:B,Assumptions!$B$2,0)*AL973*730+vlookup(AK973&amp;" provisioned throughput",'SKU Pricing'!A:B,Assumptions!$B$2,0)*AM973*730,vlookup(AK973,'SKU Pricing'!A:B,Assumptions!$B$2,0)*Z973))</f>
        <v>0</v>
      </c>
      <c r="AO973" s="70">
        <f t="shared" si="15"/>
        <v>0</v>
      </c>
      <c r="AP973" s="71">
        <f t="shared" si="16"/>
        <v>0</v>
      </c>
      <c r="AQ973" s="70">
        <f>ifna(vlookup(AP973,'SKU Pricing'!A:B,Assumptions!$B$2,0)*AE973,0)</f>
        <v>0</v>
      </c>
      <c r="AR973" s="72">
        <v>0.0</v>
      </c>
    </row>
    <row r="974">
      <c r="A974" s="61" t="s">
        <v>1115</v>
      </c>
      <c r="B974" s="62" t="str">
        <f>ifna(if(vlookup(A974,vOS!A:B,2,0)="","Unknown",vlookup(A974,vOS!A:B,2,0)),"Unknown")</f>
        <v>Microsoft Windows 10 (64-bit)</v>
      </c>
      <c r="C974" s="62">
        <f>vlookup(B974,'OS Study'!A:D,2,0)</f>
        <v>0</v>
      </c>
      <c r="D974" s="62" t="str">
        <f>vlookup(B974,'OS Study'!A:D,3,0)</f>
        <v>Windows</v>
      </c>
      <c r="E974" s="62" t="str">
        <f>vlookup(B974,'OS Study'!A:D,4,0)</f>
        <v>Workstation</v>
      </c>
      <c r="F974" s="63" t="str">
        <f>vlookup(B974,'OS Study'!A:E,5,0)</f>
        <v>10</v>
      </c>
      <c r="G974" s="62">
        <f>IF(vlookup(A974,'RVtools V2.1'!A:J,4,0)="non",0,1)</f>
        <v>1</v>
      </c>
      <c r="H974" s="62">
        <f>if(vlookup(A974,'RVtools V2.1'!A:K,11,0)="kube",1,0)</f>
        <v>0</v>
      </c>
      <c r="I974" s="62">
        <f t="shared" si="5"/>
        <v>0</v>
      </c>
      <c r="J974" s="62">
        <f>ifna(vlookup(A974,'Infra Study'!A:Q,17,0),0)</f>
        <v>1</v>
      </c>
      <c r="K974" s="64">
        <f>IFERROR(__xludf.DUMMYFUNCTION("N(REGEXMATCH(VLOOKUP(A974, 'RVtools V2.1'!A:H, 8, 0), ""^Serveur de fichiers""))"),0.0)</f>
        <v>0</v>
      </c>
      <c r="L974" s="64">
        <f t="shared" si="6"/>
        <v>0</v>
      </c>
      <c r="M974" s="67" t="str">
        <f>ifna(vlookup(A974,'RVtools V2.1'!A:I,8,0),"N/A")</f>
        <v>MPL - CST/RAL</v>
      </c>
      <c r="N974" s="64">
        <f>IFERROR(__xludf.DUMMYFUNCTION("IF(REGEXMATCH(M974, ""(?i)"" &amp; JOIN(""|"", SPLIT(""kalisil"", "" ""))), 1, 0)"),0.0)</f>
        <v>0</v>
      </c>
      <c r="O974" s="64" t="str">
        <f>vlookup(A974,'RVtools V2.1'!A:H,7,0)</f>
        <v>T1</v>
      </c>
      <c r="P974" s="64">
        <f>if(vlookup(A974,'RVtools V2.1'!A:H,5,0)="oui",1,0)</f>
        <v>1</v>
      </c>
      <c r="Q974" s="64">
        <f>ifna(vlookup(A974,vCPU!A:B,2,0),"Unknown")</f>
        <v>4</v>
      </c>
      <c r="R974" s="66">
        <f>ifna(vlookup(A974,vMemory!A:C,3,0),"Unknown")</f>
        <v>8</v>
      </c>
      <c r="S974" s="66">
        <f>ifna(vlookup(A974,vDisk!A:C,3,0),"Unknown")</f>
        <v>159</v>
      </c>
      <c r="T974" s="67" t="str">
        <f t="array" ref="T974">IFS(
   L974=1, "No Lift &amp; Shift",
   J974=1, XLOOKUP(A974, 'Infra Study'!A:A, 'Infra Study'!P:P),
   I974=1, "No Lift &amp; Shift",
   H974=1, "GKE",
   K974=1, "GCNV",
   G974=1, "Lift &amp; Shift Prod",
   TRUE, "Lift &amp; Shift Noprod"
)</f>
        <v>Consolidation</v>
      </c>
      <c r="U974" s="67">
        <f t="shared" si="7"/>
        <v>0</v>
      </c>
      <c r="V974" s="68">
        <f>if(T974="Lift &amp; Shift Noprod",if( Y974=0,Assumptions!$B$5, Assumptions!$B$4),if(T974="Lift &amp; Shift Prod",if(AND(N974=1,O974="T1"),Assumptions!$B$6,Assumptions!$B$4),0))</f>
        <v>0</v>
      </c>
      <c r="W974" s="62">
        <f>if(V974&lt;&gt;0,if(Q974="Unknown", Assumptions!$B$42,If(Q974&gt;1,Q974,2)),0)</f>
        <v>0</v>
      </c>
      <c r="X974" s="69">
        <f>if(V974&lt;&gt;0,if(R974="Unknown", Assumptions!$B$43,R974),0)</f>
        <v>0</v>
      </c>
      <c r="Y974" s="68">
        <f t="shared" si="8"/>
        <v>0</v>
      </c>
      <c r="Z974" s="68">
        <f>if(V974&lt;&gt;0,if(  S974="Unknown", Assumptions!$B$44,S974),0)</f>
        <v>0</v>
      </c>
      <c r="AA974" s="68">
        <f>if(V974 ="N2",ifna(vlookup(W974&amp;"-"&amp;X974,'Ref. VM'!A:B,2,0),"Custom"),if(V974 ="E2" , ifna(vlookup(W974&amp;"-"&amp;X974,'Ref. VM'!D:E,2,0),"Custom"),if(V974="N2D",ifna(vlookup(W974&amp;"-"&amp;X974,'Ref. VM'!G:H,2,0),"Custom"),if(V974="N4",ifna(vlookup(W974&amp;"-"&amp;X974,'Ref. VM'!J:K,2,0),"Custom"),0))))</f>
        <v>0</v>
      </c>
      <c r="AB974" s="67">
        <f t="shared" si="9"/>
        <v>0</v>
      </c>
      <c r="AC974" s="67">
        <f t="shared" si="10"/>
        <v>0</v>
      </c>
      <c r="AD974" s="67">
        <f t="shared" si="11"/>
        <v>0</v>
      </c>
      <c r="AE974" s="62">
        <f>if(T974="Lift &amp; Shift Prod",730,if(T974="Lift &amp; Shift Noprod",Assumptions!$B$3,0))</f>
        <v>0</v>
      </c>
      <c r="AF974" s="70">
        <f>if( U974=0,0,if(Y974=0, ((vlookup(AB974,'SKU Pricing'!A:B,Assumptions!$B$2,0)*W974)+(vlookup(AC974,'SKU Pricing'!A:B,Assumptions!$B$2,0)*X974))*AE974,((vlookup(AB974,'SKU Pricing'!A:B,Assumptions!$B$2,0)*W974)+(vlookup(AC974,'SKU Pricing'!A:B,Assumptions!$B$2,0)*(W974*8))+(vlookup(AD974,'SKU Pricing'!A:B,Assumptions!$B$2,0)*(X974-(W974*8))))*AE974))</f>
        <v>0</v>
      </c>
      <c r="AG974" s="67">
        <f t="shared" si="12"/>
        <v>0</v>
      </c>
      <c r="AH974" s="70">
        <f>ifna(vlookup(AG974,'SKU Pricing'!A:B,Assumptions!$B$2,0)*W974*AE974,0)</f>
        <v>0</v>
      </c>
      <c r="AI974" s="62" t="str">
        <f t="shared" si="13"/>
        <v/>
      </c>
      <c r="AJ974" s="62" t="str">
        <f>if(V974&lt;&gt;0, if(T974="Lift &amp; Shift Noprod",Assumptions!$B$9,if(V974=Assumptions!$B$6,Assumptions!$B$10,if(P974=1,Assumptions!$B$8,Assumptions!$B$7))),"")</f>
        <v/>
      </c>
      <c r="AK974" s="69">
        <f t="shared" si="14"/>
        <v>0</v>
      </c>
      <c r="AL974" s="69">
        <f>if(AJ974="Hyperdisk Balanced",Assumptions!$B$11,0)</f>
        <v>0</v>
      </c>
      <c r="AM974" s="69">
        <f>if(AJ974="Hyperdisk Balanced",Assumptions!$B$12,0)</f>
        <v>0</v>
      </c>
      <c r="AN974" s="70">
        <f>if(AK974=0,0,if(AJ974="Hyperdisk Balanced",vlookup(AK974&amp;" provisioned space",'SKU Pricing'!A:B,Assumptions!$B$2,0)*Z974+vlookup(AK974&amp;" provisioned IOPS",'SKU Pricing'!A:B,Assumptions!$B$2,0)*AL974*730+vlookup(AK974&amp;" provisioned throughput",'SKU Pricing'!A:B,Assumptions!$B$2,0)*AM974*730,vlookup(AK974,'SKU Pricing'!A:B,Assumptions!$B$2,0)*Z974))</f>
        <v>0</v>
      </c>
      <c r="AO974" s="70">
        <f t="shared" si="15"/>
        <v>0</v>
      </c>
      <c r="AP974" s="71">
        <f t="shared" si="16"/>
        <v>0</v>
      </c>
      <c r="AQ974" s="70">
        <f>ifna(vlookup(AP974,'SKU Pricing'!A:B,Assumptions!$B$2,0)*AE974,0)</f>
        <v>0</v>
      </c>
      <c r="AR974" s="72">
        <v>0.0</v>
      </c>
    </row>
    <row r="975">
      <c r="A975" s="61" t="s">
        <v>1116</v>
      </c>
      <c r="B975" s="62" t="str">
        <f>ifna(if(vlookup(A975,vOS!A:B,2,0)="","Unknown",vlookup(A975,vOS!A:B,2,0)),"Unknown")</f>
        <v>Microsoft Windows 10 (64-bit)</v>
      </c>
      <c r="C975" s="62">
        <f>vlookup(B975,'OS Study'!A:D,2,0)</f>
        <v>0</v>
      </c>
      <c r="D975" s="62" t="str">
        <f>vlookup(B975,'OS Study'!A:D,3,0)</f>
        <v>Windows</v>
      </c>
      <c r="E975" s="62" t="str">
        <f>vlookup(B975,'OS Study'!A:D,4,0)</f>
        <v>Workstation</v>
      </c>
      <c r="F975" s="63" t="str">
        <f>vlookup(B975,'OS Study'!A:E,5,0)</f>
        <v>10</v>
      </c>
      <c r="G975" s="62">
        <f>IF(vlookup(A975,'RVtools V2.1'!A:J,4,0)="non",0,1)</f>
        <v>1</v>
      </c>
      <c r="H975" s="62">
        <f>if(vlookup(A975,'RVtools V2.1'!A:K,11,0)="kube",1,0)</f>
        <v>0</v>
      </c>
      <c r="I975" s="62">
        <f t="shared" si="5"/>
        <v>0</v>
      </c>
      <c r="J975" s="62">
        <f>ifna(vlookup(A975,'Infra Study'!A:Q,17,0),0)</f>
        <v>1</v>
      </c>
      <c r="K975" s="64">
        <f>IFERROR(__xludf.DUMMYFUNCTION("N(REGEXMATCH(VLOOKUP(A975, 'RVtools V2.1'!A:H, 8, 0), ""^Serveur de fichiers""))"),0.0)</f>
        <v>0</v>
      </c>
      <c r="L975" s="64">
        <f t="shared" si="6"/>
        <v>0</v>
      </c>
      <c r="M975" s="67" t="str">
        <f>ifna(vlookup(A975,'RVtools V2.1'!A:I,8,0),"N/A")</f>
        <v>MPL - CST/RAL</v>
      </c>
      <c r="N975" s="64">
        <f>IFERROR(__xludf.DUMMYFUNCTION("IF(REGEXMATCH(M975, ""(?i)"" &amp; JOIN(""|"", SPLIT(""kalisil"", "" ""))), 1, 0)"),0.0)</f>
        <v>0</v>
      </c>
      <c r="O975" s="64" t="str">
        <f>vlookup(A975,'RVtools V2.1'!A:H,7,0)</f>
        <v>T1</v>
      </c>
      <c r="P975" s="64">
        <f>if(vlookup(A975,'RVtools V2.1'!A:H,5,0)="oui",1,0)</f>
        <v>1</v>
      </c>
      <c r="Q975" s="64">
        <f>ifna(vlookup(A975,vCPU!A:B,2,0),"Unknown")</f>
        <v>2</v>
      </c>
      <c r="R975" s="66">
        <f>ifna(vlookup(A975,vMemory!A:C,3,0),"Unknown")</f>
        <v>4</v>
      </c>
      <c r="S975" s="66">
        <f>ifna(vlookup(A975,vDisk!A:C,3,0),"Unknown")</f>
        <v>124</v>
      </c>
      <c r="T975" s="67" t="str">
        <f t="array" ref="T975">IFS(
   L975=1, "No Lift &amp; Shift",
   J975=1, XLOOKUP(A975, 'Infra Study'!A:A, 'Infra Study'!P:P),
   I975=1, "No Lift &amp; Shift",
   H975=1, "GKE",
   K975=1, "GCNV",
   G975=1, "Lift &amp; Shift Prod",
   TRUE, "Lift &amp; Shift Noprod"
)</f>
        <v>Consolidation</v>
      </c>
      <c r="U975" s="67">
        <f t="shared" si="7"/>
        <v>0</v>
      </c>
      <c r="V975" s="68">
        <f>if(T975="Lift &amp; Shift Noprod",if( Y975=0,Assumptions!$B$5, Assumptions!$B$4),if(T975="Lift &amp; Shift Prod",if(AND(N975=1,O975="T1"),Assumptions!$B$6,Assumptions!$B$4),0))</f>
        <v>0</v>
      </c>
      <c r="W975" s="62">
        <f>if(V975&lt;&gt;0,if(Q975="Unknown", Assumptions!$B$42,If(Q975&gt;1,Q975,2)),0)</f>
        <v>0</v>
      </c>
      <c r="X975" s="69">
        <f>if(V975&lt;&gt;0,if(R975="Unknown", Assumptions!$B$43,R975),0)</f>
        <v>0</v>
      </c>
      <c r="Y975" s="68">
        <f t="shared" si="8"/>
        <v>0</v>
      </c>
      <c r="Z975" s="68">
        <f>if(V975&lt;&gt;0,if(  S975="Unknown", Assumptions!$B$44,S975),0)</f>
        <v>0</v>
      </c>
      <c r="AA975" s="68">
        <f>if(V975 ="N2",ifna(vlookup(W975&amp;"-"&amp;X975,'Ref. VM'!A:B,2,0),"Custom"),if(V975 ="E2" , ifna(vlookup(W975&amp;"-"&amp;X975,'Ref. VM'!D:E,2,0),"Custom"),if(V975="N2D",ifna(vlookup(W975&amp;"-"&amp;X975,'Ref. VM'!G:H,2,0),"Custom"),if(V975="N4",ifna(vlookup(W975&amp;"-"&amp;X975,'Ref. VM'!J:K,2,0),"Custom"),0))))</f>
        <v>0</v>
      </c>
      <c r="AB975" s="67">
        <f t="shared" si="9"/>
        <v>0</v>
      </c>
      <c r="AC975" s="67">
        <f t="shared" si="10"/>
        <v>0</v>
      </c>
      <c r="AD975" s="67">
        <f t="shared" si="11"/>
        <v>0</v>
      </c>
      <c r="AE975" s="62">
        <f>if(T975="Lift &amp; Shift Prod",730,if(T975="Lift &amp; Shift Noprod",Assumptions!$B$3,0))</f>
        <v>0</v>
      </c>
      <c r="AF975" s="70">
        <f>if( U975=0,0,if(Y975=0, ((vlookup(AB975,'SKU Pricing'!A:B,Assumptions!$B$2,0)*W975)+(vlookup(AC975,'SKU Pricing'!A:B,Assumptions!$B$2,0)*X975))*AE975,((vlookup(AB975,'SKU Pricing'!A:B,Assumptions!$B$2,0)*W975)+(vlookup(AC975,'SKU Pricing'!A:B,Assumptions!$B$2,0)*(W975*8))+(vlookup(AD975,'SKU Pricing'!A:B,Assumptions!$B$2,0)*(X975-(W975*8))))*AE975))</f>
        <v>0</v>
      </c>
      <c r="AG975" s="67">
        <f t="shared" si="12"/>
        <v>0</v>
      </c>
      <c r="AH975" s="70">
        <f>ifna(vlookup(AG975,'SKU Pricing'!A:B,Assumptions!$B$2,0)*W975*AE975,0)</f>
        <v>0</v>
      </c>
      <c r="AI975" s="62" t="str">
        <f t="shared" si="13"/>
        <v/>
      </c>
      <c r="AJ975" s="62" t="str">
        <f>if(V975&lt;&gt;0, if(T975="Lift &amp; Shift Noprod",Assumptions!$B$9,if(V975=Assumptions!$B$6,Assumptions!$B$10,if(P975=1,Assumptions!$B$8,Assumptions!$B$7))),"")</f>
        <v/>
      </c>
      <c r="AK975" s="69">
        <f t="shared" si="14"/>
        <v>0</v>
      </c>
      <c r="AL975" s="69">
        <f>if(AJ975="Hyperdisk Balanced",Assumptions!$B$11,0)</f>
        <v>0</v>
      </c>
      <c r="AM975" s="69">
        <f>if(AJ975="Hyperdisk Balanced",Assumptions!$B$12,0)</f>
        <v>0</v>
      </c>
      <c r="AN975" s="70">
        <f>if(AK975=0,0,if(AJ975="Hyperdisk Balanced",vlookup(AK975&amp;" provisioned space",'SKU Pricing'!A:B,Assumptions!$B$2,0)*Z975+vlookup(AK975&amp;" provisioned IOPS",'SKU Pricing'!A:B,Assumptions!$B$2,0)*AL975*730+vlookup(AK975&amp;" provisioned throughput",'SKU Pricing'!A:B,Assumptions!$B$2,0)*AM975*730,vlookup(AK975,'SKU Pricing'!A:B,Assumptions!$B$2,0)*Z975))</f>
        <v>0</v>
      </c>
      <c r="AO975" s="70">
        <f t="shared" si="15"/>
        <v>0</v>
      </c>
      <c r="AP975" s="71">
        <f t="shared" si="16"/>
        <v>0</v>
      </c>
      <c r="AQ975" s="70">
        <f>ifna(vlookup(AP975,'SKU Pricing'!A:B,Assumptions!$B$2,0)*AE975,0)</f>
        <v>0</v>
      </c>
      <c r="AR975" s="72">
        <v>0.0</v>
      </c>
    </row>
    <row r="976">
      <c r="A976" s="61" t="s">
        <v>1117</v>
      </c>
      <c r="B976" s="62" t="str">
        <f>ifna(if(vlookup(A976,vOS!A:B,2,0)="","Unknown",vlookup(A976,vOS!A:B,2,0)),"Unknown")</f>
        <v>Microsoft Windows 10 (64-bit)</v>
      </c>
      <c r="C976" s="62">
        <f>vlookup(B976,'OS Study'!A:D,2,0)</f>
        <v>0</v>
      </c>
      <c r="D976" s="62" t="str">
        <f>vlookup(B976,'OS Study'!A:D,3,0)</f>
        <v>Windows</v>
      </c>
      <c r="E976" s="62" t="str">
        <f>vlookup(B976,'OS Study'!A:D,4,0)</f>
        <v>Workstation</v>
      </c>
      <c r="F976" s="63" t="str">
        <f>vlookup(B976,'OS Study'!A:E,5,0)</f>
        <v>10</v>
      </c>
      <c r="G976" s="62">
        <f>IF(vlookup(A976,'RVtools V2.1'!A:J,4,0)="non",0,1)</f>
        <v>1</v>
      </c>
      <c r="H976" s="62">
        <f>if(vlookup(A976,'RVtools V2.1'!A:K,11,0)="kube",1,0)</f>
        <v>0</v>
      </c>
      <c r="I976" s="62">
        <f t="shared" si="5"/>
        <v>0</v>
      </c>
      <c r="J976" s="62">
        <f>ifna(vlookup(A976,'Infra Study'!A:Q,17,0),0)</f>
        <v>1</v>
      </c>
      <c r="K976" s="64">
        <f>IFERROR(__xludf.DUMMYFUNCTION("N(REGEXMATCH(VLOOKUP(A976, 'RVtools V2.1'!A:H, 8, 0), ""^Serveur de fichiers""))"),0.0)</f>
        <v>0</v>
      </c>
      <c r="L976" s="64">
        <f t="shared" si="6"/>
        <v>0</v>
      </c>
      <c r="M976" s="67" t="str">
        <f>ifna(vlookup(A976,'RVtools V2.1'!A:I,8,0),"N/A")</f>
        <v>MPL - CST/RAL</v>
      </c>
      <c r="N976" s="64">
        <f>IFERROR(__xludf.DUMMYFUNCTION("IF(REGEXMATCH(M976, ""(?i)"" &amp; JOIN(""|"", SPLIT(""kalisil"", "" ""))), 1, 0)"),0.0)</f>
        <v>0</v>
      </c>
      <c r="O976" s="64" t="str">
        <f>vlookup(A976,'RVtools V2.1'!A:H,7,0)</f>
        <v>T1</v>
      </c>
      <c r="P976" s="64">
        <f>if(vlookup(A976,'RVtools V2.1'!A:H,5,0)="oui",1,0)</f>
        <v>1</v>
      </c>
      <c r="Q976" s="64">
        <f>ifna(vlookup(A976,vCPU!A:B,2,0),"Unknown")</f>
        <v>2</v>
      </c>
      <c r="R976" s="66">
        <f>ifna(vlookup(A976,vMemory!A:C,3,0),"Unknown")</f>
        <v>8</v>
      </c>
      <c r="S976" s="66">
        <f>ifna(vlookup(A976,vDisk!A:C,3,0),"Unknown")</f>
        <v>98</v>
      </c>
      <c r="T976" s="67" t="str">
        <f t="array" ref="T976">IFS(
   L976=1, "No Lift &amp; Shift",
   J976=1, XLOOKUP(A976, 'Infra Study'!A:A, 'Infra Study'!P:P),
   I976=1, "No Lift &amp; Shift",
   H976=1, "GKE",
   K976=1, "GCNV",
   G976=1, "Lift &amp; Shift Prod",
   TRUE, "Lift &amp; Shift Noprod"
)</f>
        <v>Consolidation</v>
      </c>
      <c r="U976" s="67">
        <f t="shared" si="7"/>
        <v>0</v>
      </c>
      <c r="V976" s="68">
        <f>if(T976="Lift &amp; Shift Noprod",if( Y976=0,Assumptions!$B$5, Assumptions!$B$4),if(T976="Lift &amp; Shift Prod",if(AND(N976=1,O976="T1"),Assumptions!$B$6,Assumptions!$B$4),0))</f>
        <v>0</v>
      </c>
      <c r="W976" s="62">
        <f>if(V976&lt;&gt;0,if(Q976="Unknown", Assumptions!$B$42,If(Q976&gt;1,Q976,2)),0)</f>
        <v>0</v>
      </c>
      <c r="X976" s="69">
        <f>if(V976&lt;&gt;0,if(R976="Unknown", Assumptions!$B$43,R976),0)</f>
        <v>0</v>
      </c>
      <c r="Y976" s="68">
        <f t="shared" si="8"/>
        <v>0</v>
      </c>
      <c r="Z976" s="68">
        <f>if(V976&lt;&gt;0,if(  S976="Unknown", Assumptions!$B$44,S976),0)</f>
        <v>0</v>
      </c>
      <c r="AA976" s="68">
        <f>if(V976 ="N2",ifna(vlookup(W976&amp;"-"&amp;X976,'Ref. VM'!A:B,2,0),"Custom"),if(V976 ="E2" , ifna(vlookup(W976&amp;"-"&amp;X976,'Ref. VM'!D:E,2,0),"Custom"),if(V976="N2D",ifna(vlookup(W976&amp;"-"&amp;X976,'Ref. VM'!G:H,2,0),"Custom"),if(V976="N4",ifna(vlookup(W976&amp;"-"&amp;X976,'Ref. VM'!J:K,2,0),"Custom"),0))))</f>
        <v>0</v>
      </c>
      <c r="AB976" s="67">
        <f t="shared" si="9"/>
        <v>0</v>
      </c>
      <c r="AC976" s="67">
        <f t="shared" si="10"/>
        <v>0</v>
      </c>
      <c r="AD976" s="67">
        <f t="shared" si="11"/>
        <v>0</v>
      </c>
      <c r="AE976" s="62">
        <f>if(T976="Lift &amp; Shift Prod",730,if(T976="Lift &amp; Shift Noprod",Assumptions!$B$3,0))</f>
        <v>0</v>
      </c>
      <c r="AF976" s="70">
        <f>if( U976=0,0,if(Y976=0, ((vlookup(AB976,'SKU Pricing'!A:B,Assumptions!$B$2,0)*W976)+(vlookup(AC976,'SKU Pricing'!A:B,Assumptions!$B$2,0)*X976))*AE976,((vlookup(AB976,'SKU Pricing'!A:B,Assumptions!$B$2,0)*W976)+(vlookup(AC976,'SKU Pricing'!A:B,Assumptions!$B$2,0)*(W976*8))+(vlookup(AD976,'SKU Pricing'!A:B,Assumptions!$B$2,0)*(X976-(W976*8))))*AE976))</f>
        <v>0</v>
      </c>
      <c r="AG976" s="67">
        <f t="shared" si="12"/>
        <v>0</v>
      </c>
      <c r="AH976" s="70">
        <f>ifna(vlookup(AG976,'SKU Pricing'!A:B,Assumptions!$B$2,0)*W976*AE976,0)</f>
        <v>0</v>
      </c>
      <c r="AI976" s="62" t="str">
        <f t="shared" si="13"/>
        <v/>
      </c>
      <c r="AJ976" s="62" t="str">
        <f>if(V976&lt;&gt;0, if(T976="Lift &amp; Shift Noprod",Assumptions!$B$9,if(V976=Assumptions!$B$6,Assumptions!$B$10,if(P976=1,Assumptions!$B$8,Assumptions!$B$7))),"")</f>
        <v/>
      </c>
      <c r="AK976" s="69">
        <f t="shared" si="14"/>
        <v>0</v>
      </c>
      <c r="AL976" s="69">
        <f>if(AJ976="Hyperdisk Balanced",Assumptions!$B$11,0)</f>
        <v>0</v>
      </c>
      <c r="AM976" s="69">
        <f>if(AJ976="Hyperdisk Balanced",Assumptions!$B$12,0)</f>
        <v>0</v>
      </c>
      <c r="AN976" s="70">
        <f>if(AK976=0,0,if(AJ976="Hyperdisk Balanced",vlookup(AK976&amp;" provisioned space",'SKU Pricing'!A:B,Assumptions!$B$2,0)*Z976+vlookup(AK976&amp;" provisioned IOPS",'SKU Pricing'!A:B,Assumptions!$B$2,0)*AL976*730+vlookup(AK976&amp;" provisioned throughput",'SKU Pricing'!A:B,Assumptions!$B$2,0)*AM976*730,vlookup(AK976,'SKU Pricing'!A:B,Assumptions!$B$2,0)*Z976))</f>
        <v>0</v>
      </c>
      <c r="AO976" s="70">
        <f t="shared" si="15"/>
        <v>0</v>
      </c>
      <c r="AP976" s="71">
        <f t="shared" si="16"/>
        <v>0</v>
      </c>
      <c r="AQ976" s="70">
        <f>ifna(vlookup(AP976,'SKU Pricing'!A:B,Assumptions!$B$2,0)*AE976,0)</f>
        <v>0</v>
      </c>
      <c r="AR976" s="72">
        <v>0.0</v>
      </c>
    </row>
    <row r="977">
      <c r="A977" s="61" t="s">
        <v>1118</v>
      </c>
      <c r="B977" s="62" t="str">
        <f>ifna(if(vlookup(A977,vOS!A:B,2,0)="","Unknown",vlookup(A977,vOS!A:B,2,0)),"Unknown")</f>
        <v>Microsoft Windows 10 (64-bit)</v>
      </c>
      <c r="C977" s="62">
        <f>vlookup(B977,'OS Study'!A:D,2,0)</f>
        <v>0</v>
      </c>
      <c r="D977" s="62" t="str">
        <f>vlookup(B977,'OS Study'!A:D,3,0)</f>
        <v>Windows</v>
      </c>
      <c r="E977" s="62" t="str">
        <f>vlookup(B977,'OS Study'!A:D,4,0)</f>
        <v>Workstation</v>
      </c>
      <c r="F977" s="63" t="str">
        <f>vlookup(B977,'OS Study'!A:E,5,0)</f>
        <v>10</v>
      </c>
      <c r="G977" s="62">
        <f>IF(vlookup(A977,'RVtools V2.1'!A:J,4,0)="non",0,1)</f>
        <v>1</v>
      </c>
      <c r="H977" s="62">
        <f>if(vlookup(A977,'RVtools V2.1'!A:K,11,0)="kube",1,0)</f>
        <v>0</v>
      </c>
      <c r="I977" s="62">
        <f t="shared" si="5"/>
        <v>0</v>
      </c>
      <c r="J977" s="62">
        <f>ifna(vlookup(A977,'Infra Study'!A:Q,17,0),0)</f>
        <v>1</v>
      </c>
      <c r="K977" s="64">
        <f>IFERROR(__xludf.DUMMYFUNCTION("N(REGEXMATCH(VLOOKUP(A977, 'RVtools V2.1'!A:H, 8, 0), ""^Serveur de fichiers""))"),0.0)</f>
        <v>0</v>
      </c>
      <c r="L977" s="64">
        <f t="shared" si="6"/>
        <v>0</v>
      </c>
      <c r="M977" s="67" t="str">
        <f>ifna(vlookup(A977,'RVtools V2.1'!A:I,8,0),"N/A")</f>
        <v>MPL - CST/RAL</v>
      </c>
      <c r="N977" s="64">
        <f>IFERROR(__xludf.DUMMYFUNCTION("IF(REGEXMATCH(M977, ""(?i)"" &amp; JOIN(""|"", SPLIT(""kalisil"", "" ""))), 1, 0)"),0.0)</f>
        <v>0</v>
      </c>
      <c r="O977" s="64" t="str">
        <f>vlookup(A977,'RVtools V2.1'!A:H,7,0)</f>
        <v>T1</v>
      </c>
      <c r="P977" s="64">
        <f>if(vlookup(A977,'RVtools V2.1'!A:H,5,0)="oui",1,0)</f>
        <v>1</v>
      </c>
      <c r="Q977" s="64">
        <f>ifna(vlookup(A977,vCPU!A:B,2,0),"Unknown")</f>
        <v>2</v>
      </c>
      <c r="R977" s="66">
        <f>ifna(vlookup(A977,vMemory!A:C,3,0),"Unknown")</f>
        <v>4</v>
      </c>
      <c r="S977" s="66">
        <f>ifna(vlookup(A977,vDisk!A:C,3,0),"Unknown")</f>
        <v>108</v>
      </c>
      <c r="T977" s="67" t="str">
        <f t="array" ref="T977">IFS(
   L977=1, "No Lift &amp; Shift",
   J977=1, XLOOKUP(A977, 'Infra Study'!A:A, 'Infra Study'!P:P),
   I977=1, "No Lift &amp; Shift",
   H977=1, "GKE",
   K977=1, "GCNV",
   G977=1, "Lift &amp; Shift Prod",
   TRUE, "Lift &amp; Shift Noprod"
)</f>
        <v>Consolidation</v>
      </c>
      <c r="U977" s="67">
        <f t="shared" si="7"/>
        <v>0</v>
      </c>
      <c r="V977" s="68">
        <f>if(T977="Lift &amp; Shift Noprod",if( Y977=0,Assumptions!$B$5, Assumptions!$B$4),if(T977="Lift &amp; Shift Prod",if(AND(N977=1,O977="T1"),Assumptions!$B$6,Assumptions!$B$4),0))</f>
        <v>0</v>
      </c>
      <c r="W977" s="62">
        <f>if(V977&lt;&gt;0,if(Q977="Unknown", Assumptions!$B$42,If(Q977&gt;1,Q977,2)),0)</f>
        <v>0</v>
      </c>
      <c r="X977" s="69">
        <f>if(V977&lt;&gt;0,if(R977="Unknown", Assumptions!$B$43,R977),0)</f>
        <v>0</v>
      </c>
      <c r="Y977" s="68">
        <f t="shared" si="8"/>
        <v>0</v>
      </c>
      <c r="Z977" s="68">
        <f>if(V977&lt;&gt;0,if(  S977="Unknown", Assumptions!$B$44,S977),0)</f>
        <v>0</v>
      </c>
      <c r="AA977" s="68">
        <f>if(V977 ="N2",ifna(vlookup(W977&amp;"-"&amp;X977,'Ref. VM'!A:B,2,0),"Custom"),if(V977 ="E2" , ifna(vlookup(W977&amp;"-"&amp;X977,'Ref. VM'!D:E,2,0),"Custom"),if(V977="N2D",ifna(vlookup(W977&amp;"-"&amp;X977,'Ref. VM'!G:H,2,0),"Custom"),if(V977="N4",ifna(vlookup(W977&amp;"-"&amp;X977,'Ref. VM'!J:K,2,0),"Custom"),0))))</f>
        <v>0</v>
      </c>
      <c r="AB977" s="67">
        <f t="shared" si="9"/>
        <v>0</v>
      </c>
      <c r="AC977" s="67">
        <f t="shared" si="10"/>
        <v>0</v>
      </c>
      <c r="AD977" s="67">
        <f t="shared" si="11"/>
        <v>0</v>
      </c>
      <c r="AE977" s="62">
        <f>if(T977="Lift &amp; Shift Prod",730,if(T977="Lift &amp; Shift Noprod",Assumptions!$B$3,0))</f>
        <v>0</v>
      </c>
      <c r="AF977" s="70">
        <f>if( U977=0,0,if(Y977=0, ((vlookup(AB977,'SKU Pricing'!A:B,Assumptions!$B$2,0)*W977)+(vlookup(AC977,'SKU Pricing'!A:B,Assumptions!$B$2,0)*X977))*AE977,((vlookup(AB977,'SKU Pricing'!A:B,Assumptions!$B$2,0)*W977)+(vlookup(AC977,'SKU Pricing'!A:B,Assumptions!$B$2,0)*(W977*8))+(vlookup(AD977,'SKU Pricing'!A:B,Assumptions!$B$2,0)*(X977-(W977*8))))*AE977))</f>
        <v>0</v>
      </c>
      <c r="AG977" s="67">
        <f t="shared" si="12"/>
        <v>0</v>
      </c>
      <c r="AH977" s="70">
        <f>ifna(vlookup(AG977,'SKU Pricing'!A:B,Assumptions!$B$2,0)*W977*AE977,0)</f>
        <v>0</v>
      </c>
      <c r="AI977" s="62" t="str">
        <f t="shared" si="13"/>
        <v/>
      </c>
      <c r="AJ977" s="62" t="str">
        <f>if(V977&lt;&gt;0, if(T977="Lift &amp; Shift Noprod",Assumptions!$B$9,if(V977=Assumptions!$B$6,Assumptions!$B$10,if(P977=1,Assumptions!$B$8,Assumptions!$B$7))),"")</f>
        <v/>
      </c>
      <c r="AK977" s="69">
        <f t="shared" si="14"/>
        <v>0</v>
      </c>
      <c r="AL977" s="69">
        <f>if(AJ977="Hyperdisk Balanced",Assumptions!$B$11,0)</f>
        <v>0</v>
      </c>
      <c r="AM977" s="69">
        <f>if(AJ977="Hyperdisk Balanced",Assumptions!$B$12,0)</f>
        <v>0</v>
      </c>
      <c r="AN977" s="70">
        <f>if(AK977=0,0,if(AJ977="Hyperdisk Balanced",vlookup(AK977&amp;" provisioned space",'SKU Pricing'!A:B,Assumptions!$B$2,0)*Z977+vlookup(AK977&amp;" provisioned IOPS",'SKU Pricing'!A:B,Assumptions!$B$2,0)*AL977*730+vlookup(AK977&amp;" provisioned throughput",'SKU Pricing'!A:B,Assumptions!$B$2,0)*AM977*730,vlookup(AK977,'SKU Pricing'!A:B,Assumptions!$B$2,0)*Z977))</f>
        <v>0</v>
      </c>
      <c r="AO977" s="70">
        <f t="shared" si="15"/>
        <v>0</v>
      </c>
      <c r="AP977" s="71">
        <f t="shared" si="16"/>
        <v>0</v>
      </c>
      <c r="AQ977" s="70">
        <f>ifna(vlookup(AP977,'SKU Pricing'!A:B,Assumptions!$B$2,0)*AE977,0)</f>
        <v>0</v>
      </c>
      <c r="AR977" s="72">
        <v>0.0</v>
      </c>
    </row>
    <row r="978">
      <c r="A978" s="61" t="s">
        <v>1119</v>
      </c>
      <c r="B978" s="62" t="str">
        <f>ifna(if(vlookup(A978,vOS!A:B,2,0)="","Unknown",vlookup(A978,vOS!A:B,2,0)),"Unknown")</f>
        <v>Microsoft Windows 10 (64-bit)</v>
      </c>
      <c r="C978" s="62">
        <f>vlookup(B978,'OS Study'!A:D,2,0)</f>
        <v>0</v>
      </c>
      <c r="D978" s="62" t="str">
        <f>vlookup(B978,'OS Study'!A:D,3,0)</f>
        <v>Windows</v>
      </c>
      <c r="E978" s="62" t="str">
        <f>vlookup(B978,'OS Study'!A:D,4,0)</f>
        <v>Workstation</v>
      </c>
      <c r="F978" s="63" t="str">
        <f>vlookup(B978,'OS Study'!A:E,5,0)</f>
        <v>10</v>
      </c>
      <c r="G978" s="62">
        <f>IF(vlookup(A978,'RVtools V2.1'!A:J,4,0)="non",0,1)</f>
        <v>1</v>
      </c>
      <c r="H978" s="62">
        <f>if(vlookup(A978,'RVtools V2.1'!A:K,11,0)="kube",1,0)</f>
        <v>0</v>
      </c>
      <c r="I978" s="62">
        <f t="shared" si="5"/>
        <v>0</v>
      </c>
      <c r="J978" s="62">
        <f>ifna(vlookup(A978,'Infra Study'!A:Q,17,0),0)</f>
        <v>1</v>
      </c>
      <c r="K978" s="64">
        <f>IFERROR(__xludf.DUMMYFUNCTION("N(REGEXMATCH(VLOOKUP(A978, 'RVtools V2.1'!A:H, 8, 0), ""^Serveur de fichiers""))"),0.0)</f>
        <v>0</v>
      </c>
      <c r="L978" s="64">
        <f t="shared" si="6"/>
        <v>0</v>
      </c>
      <c r="M978" s="67" t="str">
        <f>ifna(vlookup(A978,'RVtools V2.1'!A:I,8,0),"N/A")</f>
        <v>MPL - CST/RAL</v>
      </c>
      <c r="N978" s="64">
        <f>IFERROR(__xludf.DUMMYFUNCTION("IF(REGEXMATCH(M978, ""(?i)"" &amp; JOIN(""|"", SPLIT(""kalisil"", "" ""))), 1, 0)"),0.0)</f>
        <v>0</v>
      </c>
      <c r="O978" s="64" t="str">
        <f>vlookup(A978,'RVtools V2.1'!A:H,7,0)</f>
        <v>T1</v>
      </c>
      <c r="P978" s="64">
        <f>if(vlookup(A978,'RVtools V2.1'!A:H,5,0)="oui",1,0)</f>
        <v>1</v>
      </c>
      <c r="Q978" s="64">
        <f>ifna(vlookup(A978,vCPU!A:B,2,0),"Unknown")</f>
        <v>2</v>
      </c>
      <c r="R978" s="66">
        <f>ifna(vlookup(A978,vMemory!A:C,3,0),"Unknown")</f>
        <v>4</v>
      </c>
      <c r="S978" s="66">
        <f>ifna(vlookup(A978,vDisk!A:C,3,0),"Unknown")</f>
        <v>99</v>
      </c>
      <c r="T978" s="67" t="str">
        <f t="array" ref="T978">IFS(
   L978=1, "No Lift &amp; Shift",
   J978=1, XLOOKUP(A978, 'Infra Study'!A:A, 'Infra Study'!P:P),
   I978=1, "No Lift &amp; Shift",
   H978=1, "GKE",
   K978=1, "GCNV",
   G978=1, "Lift &amp; Shift Prod",
   TRUE, "Lift &amp; Shift Noprod"
)</f>
        <v>Consolidation</v>
      </c>
      <c r="U978" s="67">
        <f t="shared" si="7"/>
        <v>0</v>
      </c>
      <c r="V978" s="68">
        <f>if(T978="Lift &amp; Shift Noprod",if( Y978=0,Assumptions!$B$5, Assumptions!$B$4),if(T978="Lift &amp; Shift Prod",if(AND(N978=1,O978="T1"),Assumptions!$B$6,Assumptions!$B$4),0))</f>
        <v>0</v>
      </c>
      <c r="W978" s="62">
        <f>if(V978&lt;&gt;0,if(Q978="Unknown", Assumptions!$B$42,If(Q978&gt;1,Q978,2)),0)</f>
        <v>0</v>
      </c>
      <c r="X978" s="69">
        <f>if(V978&lt;&gt;0,if(R978="Unknown", Assumptions!$B$43,R978),0)</f>
        <v>0</v>
      </c>
      <c r="Y978" s="68">
        <f t="shared" si="8"/>
        <v>0</v>
      </c>
      <c r="Z978" s="68">
        <f>if(V978&lt;&gt;0,if(  S978="Unknown", Assumptions!$B$44,S978),0)</f>
        <v>0</v>
      </c>
      <c r="AA978" s="68">
        <f>if(V978 ="N2",ifna(vlookup(W978&amp;"-"&amp;X978,'Ref. VM'!A:B,2,0),"Custom"),if(V978 ="E2" , ifna(vlookup(W978&amp;"-"&amp;X978,'Ref. VM'!D:E,2,0),"Custom"),if(V978="N2D",ifna(vlookup(W978&amp;"-"&amp;X978,'Ref. VM'!G:H,2,0),"Custom"),if(V978="N4",ifna(vlookup(W978&amp;"-"&amp;X978,'Ref. VM'!J:K,2,0),"Custom"),0))))</f>
        <v>0</v>
      </c>
      <c r="AB978" s="67">
        <f t="shared" si="9"/>
        <v>0</v>
      </c>
      <c r="AC978" s="67">
        <f t="shared" si="10"/>
        <v>0</v>
      </c>
      <c r="AD978" s="67">
        <f t="shared" si="11"/>
        <v>0</v>
      </c>
      <c r="AE978" s="62">
        <f>if(T978="Lift &amp; Shift Prod",730,if(T978="Lift &amp; Shift Noprod",Assumptions!$B$3,0))</f>
        <v>0</v>
      </c>
      <c r="AF978" s="70">
        <f>if( U978=0,0,if(Y978=0, ((vlookup(AB978,'SKU Pricing'!A:B,Assumptions!$B$2,0)*W978)+(vlookup(AC978,'SKU Pricing'!A:B,Assumptions!$B$2,0)*X978))*AE978,((vlookup(AB978,'SKU Pricing'!A:B,Assumptions!$B$2,0)*W978)+(vlookup(AC978,'SKU Pricing'!A:B,Assumptions!$B$2,0)*(W978*8))+(vlookup(AD978,'SKU Pricing'!A:B,Assumptions!$B$2,0)*(X978-(W978*8))))*AE978))</f>
        <v>0</v>
      </c>
      <c r="AG978" s="67">
        <f t="shared" si="12"/>
        <v>0</v>
      </c>
      <c r="AH978" s="70">
        <f>ifna(vlookup(AG978,'SKU Pricing'!A:B,Assumptions!$B$2,0)*W978*AE978,0)</f>
        <v>0</v>
      </c>
      <c r="AI978" s="62" t="str">
        <f t="shared" si="13"/>
        <v/>
      </c>
      <c r="AJ978" s="62" t="str">
        <f>if(V978&lt;&gt;0, if(T978="Lift &amp; Shift Noprod",Assumptions!$B$9,if(V978=Assumptions!$B$6,Assumptions!$B$10,if(P978=1,Assumptions!$B$8,Assumptions!$B$7))),"")</f>
        <v/>
      </c>
      <c r="AK978" s="69">
        <f t="shared" si="14"/>
        <v>0</v>
      </c>
      <c r="AL978" s="69">
        <f>if(AJ978="Hyperdisk Balanced",Assumptions!$B$11,0)</f>
        <v>0</v>
      </c>
      <c r="AM978" s="69">
        <f>if(AJ978="Hyperdisk Balanced",Assumptions!$B$12,0)</f>
        <v>0</v>
      </c>
      <c r="AN978" s="70">
        <f>if(AK978=0,0,if(AJ978="Hyperdisk Balanced",vlookup(AK978&amp;" provisioned space",'SKU Pricing'!A:B,Assumptions!$B$2,0)*Z978+vlookup(AK978&amp;" provisioned IOPS",'SKU Pricing'!A:B,Assumptions!$B$2,0)*AL978*730+vlookup(AK978&amp;" provisioned throughput",'SKU Pricing'!A:B,Assumptions!$B$2,0)*AM978*730,vlookup(AK978,'SKU Pricing'!A:B,Assumptions!$B$2,0)*Z978))</f>
        <v>0</v>
      </c>
      <c r="AO978" s="70">
        <f t="shared" si="15"/>
        <v>0</v>
      </c>
      <c r="AP978" s="71">
        <f t="shared" si="16"/>
        <v>0</v>
      </c>
      <c r="AQ978" s="70">
        <f>ifna(vlookup(AP978,'SKU Pricing'!A:B,Assumptions!$B$2,0)*AE978,0)</f>
        <v>0</v>
      </c>
      <c r="AR978" s="72">
        <v>0.0</v>
      </c>
    </row>
    <row r="979">
      <c r="A979" s="61" t="s">
        <v>1120</v>
      </c>
      <c r="B979" s="62" t="str">
        <f>ifna(if(vlookup(A979,vOS!A:B,2,0)="","Unknown",vlookup(A979,vOS!A:B,2,0)),"Unknown")</f>
        <v>Microsoft Windows 10 (64-bit)</v>
      </c>
      <c r="C979" s="62">
        <f>vlookup(B979,'OS Study'!A:D,2,0)</f>
        <v>0</v>
      </c>
      <c r="D979" s="62" t="str">
        <f>vlookup(B979,'OS Study'!A:D,3,0)</f>
        <v>Windows</v>
      </c>
      <c r="E979" s="62" t="str">
        <f>vlookup(B979,'OS Study'!A:D,4,0)</f>
        <v>Workstation</v>
      </c>
      <c r="F979" s="63" t="str">
        <f>vlookup(B979,'OS Study'!A:E,5,0)</f>
        <v>10</v>
      </c>
      <c r="G979" s="62">
        <f>IF(vlookup(A979,'RVtools V2.1'!A:J,4,0)="non",0,1)</f>
        <v>1</v>
      </c>
      <c r="H979" s="62">
        <f>if(vlookup(A979,'RVtools V2.1'!A:K,11,0)="kube",1,0)</f>
        <v>0</v>
      </c>
      <c r="I979" s="62">
        <f t="shared" si="5"/>
        <v>0</v>
      </c>
      <c r="J979" s="62">
        <f>ifna(vlookup(A979,'Infra Study'!A:Q,17,0),0)</f>
        <v>1</v>
      </c>
      <c r="K979" s="64">
        <f>IFERROR(__xludf.DUMMYFUNCTION("N(REGEXMATCH(VLOOKUP(A979, 'RVtools V2.1'!A:H, 8, 0), ""^Serveur de fichiers""))"),0.0)</f>
        <v>0</v>
      </c>
      <c r="L979" s="64">
        <f t="shared" si="6"/>
        <v>0</v>
      </c>
      <c r="M979" s="67" t="str">
        <f>ifna(vlookup(A979,'RVtools V2.1'!A:I,8,0),"N/A")</f>
        <v>MPL - CST/RAL</v>
      </c>
      <c r="N979" s="64">
        <f>IFERROR(__xludf.DUMMYFUNCTION("IF(REGEXMATCH(M979, ""(?i)"" &amp; JOIN(""|"", SPLIT(""kalisil"", "" ""))), 1, 0)"),0.0)</f>
        <v>0</v>
      </c>
      <c r="O979" s="64" t="str">
        <f>vlookup(A979,'RVtools V2.1'!A:H,7,0)</f>
        <v>T1</v>
      </c>
      <c r="P979" s="64">
        <f>if(vlookup(A979,'RVtools V2.1'!A:H,5,0)="oui",1,0)</f>
        <v>1</v>
      </c>
      <c r="Q979" s="64">
        <f>ifna(vlookup(A979,vCPU!A:B,2,0),"Unknown")</f>
        <v>2</v>
      </c>
      <c r="R979" s="66">
        <f>ifna(vlookup(A979,vMemory!A:C,3,0),"Unknown")</f>
        <v>4</v>
      </c>
      <c r="S979" s="66">
        <f>ifna(vlookup(A979,vDisk!A:C,3,0),"Unknown")</f>
        <v>102</v>
      </c>
      <c r="T979" s="67" t="str">
        <f t="array" ref="T979">IFS(
   L979=1, "No Lift &amp; Shift",
   J979=1, XLOOKUP(A979, 'Infra Study'!A:A, 'Infra Study'!P:P),
   I979=1, "No Lift &amp; Shift",
   H979=1, "GKE",
   K979=1, "GCNV",
   G979=1, "Lift &amp; Shift Prod",
   TRUE, "Lift &amp; Shift Noprod"
)</f>
        <v>Consolidation</v>
      </c>
      <c r="U979" s="67">
        <f t="shared" si="7"/>
        <v>0</v>
      </c>
      <c r="V979" s="68">
        <f>if(T979="Lift &amp; Shift Noprod",if( Y979=0,Assumptions!$B$5, Assumptions!$B$4),if(T979="Lift &amp; Shift Prod",if(AND(N979=1,O979="T1"),Assumptions!$B$6,Assumptions!$B$4),0))</f>
        <v>0</v>
      </c>
      <c r="W979" s="62">
        <f>if(V979&lt;&gt;0,if(Q979="Unknown", Assumptions!$B$42,If(Q979&gt;1,Q979,2)),0)</f>
        <v>0</v>
      </c>
      <c r="X979" s="69">
        <f>if(V979&lt;&gt;0,if(R979="Unknown", Assumptions!$B$43,R979),0)</f>
        <v>0</v>
      </c>
      <c r="Y979" s="68">
        <f t="shared" si="8"/>
        <v>0</v>
      </c>
      <c r="Z979" s="68">
        <f>if(V979&lt;&gt;0,if(  S979="Unknown", Assumptions!$B$44,S979),0)</f>
        <v>0</v>
      </c>
      <c r="AA979" s="68">
        <f>if(V979 ="N2",ifna(vlookup(W979&amp;"-"&amp;X979,'Ref. VM'!A:B,2,0),"Custom"),if(V979 ="E2" , ifna(vlookup(W979&amp;"-"&amp;X979,'Ref. VM'!D:E,2,0),"Custom"),if(V979="N2D",ifna(vlookup(W979&amp;"-"&amp;X979,'Ref. VM'!G:H,2,0),"Custom"),if(V979="N4",ifna(vlookup(W979&amp;"-"&amp;X979,'Ref. VM'!J:K,2,0),"Custom"),0))))</f>
        <v>0</v>
      </c>
      <c r="AB979" s="67">
        <f t="shared" si="9"/>
        <v>0</v>
      </c>
      <c r="AC979" s="67">
        <f t="shared" si="10"/>
        <v>0</v>
      </c>
      <c r="AD979" s="67">
        <f t="shared" si="11"/>
        <v>0</v>
      </c>
      <c r="AE979" s="62">
        <f>if(T979="Lift &amp; Shift Prod",730,if(T979="Lift &amp; Shift Noprod",Assumptions!$B$3,0))</f>
        <v>0</v>
      </c>
      <c r="AF979" s="70">
        <f>if( U979=0,0,if(Y979=0, ((vlookup(AB979,'SKU Pricing'!A:B,Assumptions!$B$2,0)*W979)+(vlookup(AC979,'SKU Pricing'!A:B,Assumptions!$B$2,0)*X979))*AE979,((vlookup(AB979,'SKU Pricing'!A:B,Assumptions!$B$2,0)*W979)+(vlookup(AC979,'SKU Pricing'!A:B,Assumptions!$B$2,0)*(W979*8))+(vlookup(AD979,'SKU Pricing'!A:B,Assumptions!$B$2,0)*(X979-(W979*8))))*AE979))</f>
        <v>0</v>
      </c>
      <c r="AG979" s="67">
        <f t="shared" si="12"/>
        <v>0</v>
      </c>
      <c r="AH979" s="70">
        <f>ifna(vlookup(AG979,'SKU Pricing'!A:B,Assumptions!$B$2,0)*W979*AE979,0)</f>
        <v>0</v>
      </c>
      <c r="AI979" s="62" t="str">
        <f t="shared" si="13"/>
        <v/>
      </c>
      <c r="AJ979" s="62" t="str">
        <f>if(V979&lt;&gt;0, if(T979="Lift &amp; Shift Noprod",Assumptions!$B$9,if(V979=Assumptions!$B$6,Assumptions!$B$10,if(P979=1,Assumptions!$B$8,Assumptions!$B$7))),"")</f>
        <v/>
      </c>
      <c r="AK979" s="69">
        <f t="shared" si="14"/>
        <v>0</v>
      </c>
      <c r="AL979" s="69">
        <f>if(AJ979="Hyperdisk Balanced",Assumptions!$B$11,0)</f>
        <v>0</v>
      </c>
      <c r="AM979" s="69">
        <f>if(AJ979="Hyperdisk Balanced",Assumptions!$B$12,0)</f>
        <v>0</v>
      </c>
      <c r="AN979" s="70">
        <f>if(AK979=0,0,if(AJ979="Hyperdisk Balanced",vlookup(AK979&amp;" provisioned space",'SKU Pricing'!A:B,Assumptions!$B$2,0)*Z979+vlookup(AK979&amp;" provisioned IOPS",'SKU Pricing'!A:B,Assumptions!$B$2,0)*AL979*730+vlookup(AK979&amp;" provisioned throughput",'SKU Pricing'!A:B,Assumptions!$B$2,0)*AM979*730,vlookup(AK979,'SKU Pricing'!A:B,Assumptions!$B$2,0)*Z979))</f>
        <v>0</v>
      </c>
      <c r="AO979" s="70">
        <f t="shared" si="15"/>
        <v>0</v>
      </c>
      <c r="AP979" s="71">
        <f t="shared" si="16"/>
        <v>0</v>
      </c>
      <c r="AQ979" s="70">
        <f>ifna(vlookup(AP979,'SKU Pricing'!A:B,Assumptions!$B$2,0)*AE979,0)</f>
        <v>0</v>
      </c>
      <c r="AR979" s="72">
        <v>0.0</v>
      </c>
    </row>
    <row r="980">
      <c r="A980" s="61" t="s">
        <v>1121</v>
      </c>
      <c r="B980" s="62" t="str">
        <f>ifna(if(vlookup(A980,vOS!A:B,2,0)="","Unknown",vlookup(A980,vOS!A:B,2,0)),"Unknown")</f>
        <v>Microsoft Windows 10 (64-bit)</v>
      </c>
      <c r="C980" s="62">
        <f>vlookup(B980,'OS Study'!A:D,2,0)</f>
        <v>0</v>
      </c>
      <c r="D980" s="62" t="str">
        <f>vlookup(B980,'OS Study'!A:D,3,0)</f>
        <v>Windows</v>
      </c>
      <c r="E980" s="62" t="str">
        <f>vlookup(B980,'OS Study'!A:D,4,0)</f>
        <v>Workstation</v>
      </c>
      <c r="F980" s="63" t="str">
        <f>vlookup(B980,'OS Study'!A:E,5,0)</f>
        <v>10</v>
      </c>
      <c r="G980" s="62">
        <f>IF(vlookup(A980,'RVtools V2.1'!A:J,4,0)="non",0,1)</f>
        <v>1</v>
      </c>
      <c r="H980" s="62">
        <f>if(vlookup(A980,'RVtools V2.1'!A:K,11,0)="kube",1,0)</f>
        <v>0</v>
      </c>
      <c r="I980" s="62">
        <f t="shared" si="5"/>
        <v>0</v>
      </c>
      <c r="J980" s="62">
        <f>ifna(vlookup(A980,'Infra Study'!A:Q,17,0),0)</f>
        <v>1</v>
      </c>
      <c r="K980" s="64">
        <f>IFERROR(__xludf.DUMMYFUNCTION("N(REGEXMATCH(VLOOKUP(A980, 'RVtools V2.1'!A:H, 8, 0), ""^Serveur de fichiers""))"),0.0)</f>
        <v>0</v>
      </c>
      <c r="L980" s="64">
        <f t="shared" si="6"/>
        <v>0</v>
      </c>
      <c r="M980" s="67" t="str">
        <f>ifna(vlookup(A980,'RVtools V2.1'!A:I,8,0),"N/A")</f>
        <v>MPL - CST/RAL</v>
      </c>
      <c r="N980" s="64">
        <f>IFERROR(__xludf.DUMMYFUNCTION("IF(REGEXMATCH(M980, ""(?i)"" &amp; JOIN(""|"", SPLIT(""kalisil"", "" ""))), 1, 0)"),0.0)</f>
        <v>0</v>
      </c>
      <c r="O980" s="64" t="str">
        <f>vlookup(A980,'RVtools V2.1'!A:H,7,0)</f>
        <v>T1</v>
      </c>
      <c r="P980" s="64">
        <f>if(vlookup(A980,'RVtools V2.1'!A:H,5,0)="oui",1,0)</f>
        <v>1</v>
      </c>
      <c r="Q980" s="64">
        <f>ifna(vlookup(A980,vCPU!A:B,2,0),"Unknown")</f>
        <v>2</v>
      </c>
      <c r="R980" s="66">
        <f>ifna(vlookup(A980,vMemory!A:C,3,0),"Unknown")</f>
        <v>4</v>
      </c>
      <c r="S980" s="66">
        <f>ifna(vlookup(A980,vDisk!A:C,3,0),"Unknown")</f>
        <v>128</v>
      </c>
      <c r="T980" s="67" t="str">
        <f t="array" ref="T980">IFS(
   L980=1, "No Lift &amp; Shift",
   J980=1, XLOOKUP(A980, 'Infra Study'!A:A, 'Infra Study'!P:P),
   I980=1, "No Lift &amp; Shift",
   H980=1, "GKE",
   K980=1, "GCNV",
   G980=1, "Lift &amp; Shift Prod",
   TRUE, "Lift &amp; Shift Noprod"
)</f>
        <v>Consolidation</v>
      </c>
      <c r="U980" s="67">
        <f t="shared" si="7"/>
        <v>0</v>
      </c>
      <c r="V980" s="68">
        <f>if(T980="Lift &amp; Shift Noprod",if( Y980=0,Assumptions!$B$5, Assumptions!$B$4),if(T980="Lift &amp; Shift Prod",if(AND(N980=1,O980="T1"),Assumptions!$B$6,Assumptions!$B$4),0))</f>
        <v>0</v>
      </c>
      <c r="W980" s="62">
        <f>if(V980&lt;&gt;0,if(Q980="Unknown", Assumptions!$B$42,If(Q980&gt;1,Q980,2)),0)</f>
        <v>0</v>
      </c>
      <c r="X980" s="69">
        <f>if(V980&lt;&gt;0,if(R980="Unknown", Assumptions!$B$43,R980),0)</f>
        <v>0</v>
      </c>
      <c r="Y980" s="68">
        <f t="shared" si="8"/>
        <v>0</v>
      </c>
      <c r="Z980" s="68">
        <f>if(V980&lt;&gt;0,if(  S980="Unknown", Assumptions!$B$44,S980),0)</f>
        <v>0</v>
      </c>
      <c r="AA980" s="68">
        <f>if(V980 ="N2",ifna(vlookup(W980&amp;"-"&amp;X980,'Ref. VM'!A:B,2,0),"Custom"),if(V980 ="E2" , ifna(vlookup(W980&amp;"-"&amp;X980,'Ref. VM'!D:E,2,0),"Custom"),if(V980="N2D",ifna(vlookup(W980&amp;"-"&amp;X980,'Ref. VM'!G:H,2,0),"Custom"),if(V980="N4",ifna(vlookup(W980&amp;"-"&amp;X980,'Ref. VM'!J:K,2,0),"Custom"),0))))</f>
        <v>0</v>
      </c>
      <c r="AB980" s="67">
        <f t="shared" si="9"/>
        <v>0</v>
      </c>
      <c r="AC980" s="67">
        <f t="shared" si="10"/>
        <v>0</v>
      </c>
      <c r="AD980" s="67">
        <f t="shared" si="11"/>
        <v>0</v>
      </c>
      <c r="AE980" s="62">
        <f>if(T980="Lift &amp; Shift Prod",730,if(T980="Lift &amp; Shift Noprod",Assumptions!$B$3,0))</f>
        <v>0</v>
      </c>
      <c r="AF980" s="70">
        <f>if( U980=0,0,if(Y980=0, ((vlookup(AB980,'SKU Pricing'!A:B,Assumptions!$B$2,0)*W980)+(vlookup(AC980,'SKU Pricing'!A:B,Assumptions!$B$2,0)*X980))*AE980,((vlookup(AB980,'SKU Pricing'!A:B,Assumptions!$B$2,0)*W980)+(vlookup(AC980,'SKU Pricing'!A:B,Assumptions!$B$2,0)*(W980*8))+(vlookup(AD980,'SKU Pricing'!A:B,Assumptions!$B$2,0)*(X980-(W980*8))))*AE980))</f>
        <v>0</v>
      </c>
      <c r="AG980" s="67">
        <f t="shared" si="12"/>
        <v>0</v>
      </c>
      <c r="AH980" s="70">
        <f>ifna(vlookup(AG980,'SKU Pricing'!A:B,Assumptions!$B$2,0)*W980*AE980,0)</f>
        <v>0</v>
      </c>
      <c r="AI980" s="62" t="str">
        <f t="shared" si="13"/>
        <v/>
      </c>
      <c r="AJ980" s="62" t="str">
        <f>if(V980&lt;&gt;0, if(T980="Lift &amp; Shift Noprod",Assumptions!$B$9,if(V980=Assumptions!$B$6,Assumptions!$B$10,if(P980=1,Assumptions!$B$8,Assumptions!$B$7))),"")</f>
        <v/>
      </c>
      <c r="AK980" s="69">
        <f t="shared" si="14"/>
        <v>0</v>
      </c>
      <c r="AL980" s="69">
        <f>if(AJ980="Hyperdisk Balanced",Assumptions!$B$11,0)</f>
        <v>0</v>
      </c>
      <c r="AM980" s="69">
        <f>if(AJ980="Hyperdisk Balanced",Assumptions!$B$12,0)</f>
        <v>0</v>
      </c>
      <c r="AN980" s="70">
        <f>if(AK980=0,0,if(AJ980="Hyperdisk Balanced",vlookup(AK980&amp;" provisioned space",'SKU Pricing'!A:B,Assumptions!$B$2,0)*Z980+vlookup(AK980&amp;" provisioned IOPS",'SKU Pricing'!A:B,Assumptions!$B$2,0)*AL980*730+vlookup(AK980&amp;" provisioned throughput",'SKU Pricing'!A:B,Assumptions!$B$2,0)*AM980*730,vlookup(AK980,'SKU Pricing'!A:B,Assumptions!$B$2,0)*Z980))</f>
        <v>0</v>
      </c>
      <c r="AO980" s="70">
        <f t="shared" si="15"/>
        <v>0</v>
      </c>
      <c r="AP980" s="71">
        <f t="shared" si="16"/>
        <v>0</v>
      </c>
      <c r="AQ980" s="70">
        <f>ifna(vlookup(AP980,'SKU Pricing'!A:B,Assumptions!$B$2,0)*AE980,0)</f>
        <v>0</v>
      </c>
      <c r="AR980" s="72">
        <v>0.0</v>
      </c>
    </row>
    <row r="981">
      <c r="A981" s="61" t="s">
        <v>1122</v>
      </c>
      <c r="B981" s="62" t="str">
        <f>ifna(if(vlookup(A981,vOS!A:B,2,0)="","Unknown",vlookup(A981,vOS!A:B,2,0)),"Unknown")</f>
        <v>Microsoft Windows 10 (64-bit)</v>
      </c>
      <c r="C981" s="62">
        <f>vlookup(B981,'OS Study'!A:D,2,0)</f>
        <v>0</v>
      </c>
      <c r="D981" s="62" t="str">
        <f>vlookup(B981,'OS Study'!A:D,3,0)</f>
        <v>Windows</v>
      </c>
      <c r="E981" s="62" t="str">
        <f>vlookup(B981,'OS Study'!A:D,4,0)</f>
        <v>Workstation</v>
      </c>
      <c r="F981" s="63" t="str">
        <f>vlookup(B981,'OS Study'!A:E,5,0)</f>
        <v>10</v>
      </c>
      <c r="G981" s="62">
        <f>IF(vlookup(A981,'RVtools V2.1'!A:J,4,0)="non",0,1)</f>
        <v>1</v>
      </c>
      <c r="H981" s="62">
        <f>if(vlookup(A981,'RVtools V2.1'!A:K,11,0)="kube",1,0)</f>
        <v>0</v>
      </c>
      <c r="I981" s="62">
        <f t="shared" si="5"/>
        <v>0</v>
      </c>
      <c r="J981" s="62">
        <f>ifna(vlookup(A981,'Infra Study'!A:Q,17,0),0)</f>
        <v>1</v>
      </c>
      <c r="K981" s="64">
        <f>IFERROR(__xludf.DUMMYFUNCTION("N(REGEXMATCH(VLOOKUP(A981, 'RVtools V2.1'!A:H, 8, 0), ""^Serveur de fichiers""))"),0.0)</f>
        <v>0</v>
      </c>
      <c r="L981" s="64">
        <f t="shared" si="6"/>
        <v>0</v>
      </c>
      <c r="M981" s="67" t="str">
        <f>ifna(vlookup(A981,'RVtools V2.1'!A:I,8,0),"N/A")</f>
        <v>MPL - CST/RAL</v>
      </c>
      <c r="N981" s="64">
        <f>IFERROR(__xludf.DUMMYFUNCTION("IF(REGEXMATCH(M981, ""(?i)"" &amp; JOIN(""|"", SPLIT(""kalisil"", "" ""))), 1, 0)"),0.0)</f>
        <v>0</v>
      </c>
      <c r="O981" s="64" t="str">
        <f>vlookup(A981,'RVtools V2.1'!A:H,7,0)</f>
        <v>T1</v>
      </c>
      <c r="P981" s="64">
        <f>if(vlookup(A981,'RVtools V2.1'!A:H,5,0)="oui",1,0)</f>
        <v>1</v>
      </c>
      <c r="Q981" s="64">
        <f>ifna(vlookup(A981,vCPU!A:B,2,0),"Unknown")</f>
        <v>2</v>
      </c>
      <c r="R981" s="66">
        <f>ifna(vlookup(A981,vMemory!A:C,3,0),"Unknown")</f>
        <v>4</v>
      </c>
      <c r="S981" s="66">
        <f>ifna(vlookup(A981,vDisk!A:C,3,0),"Unknown")</f>
        <v>127</v>
      </c>
      <c r="T981" s="67" t="str">
        <f t="array" ref="T981">IFS(
   L981=1, "No Lift &amp; Shift",
   J981=1, XLOOKUP(A981, 'Infra Study'!A:A, 'Infra Study'!P:P),
   I981=1, "No Lift &amp; Shift",
   H981=1, "GKE",
   K981=1, "GCNV",
   G981=1, "Lift &amp; Shift Prod",
   TRUE, "Lift &amp; Shift Noprod"
)</f>
        <v>Consolidation</v>
      </c>
      <c r="U981" s="67">
        <f t="shared" si="7"/>
        <v>0</v>
      </c>
      <c r="V981" s="68">
        <f>if(T981="Lift &amp; Shift Noprod",if( Y981=0,Assumptions!$B$5, Assumptions!$B$4),if(T981="Lift &amp; Shift Prod",if(AND(N981=1,O981="T1"),Assumptions!$B$6,Assumptions!$B$4),0))</f>
        <v>0</v>
      </c>
      <c r="W981" s="62">
        <f>if(V981&lt;&gt;0,if(Q981="Unknown", Assumptions!$B$42,If(Q981&gt;1,Q981,2)),0)</f>
        <v>0</v>
      </c>
      <c r="X981" s="69">
        <f>if(V981&lt;&gt;0,if(R981="Unknown", Assumptions!$B$43,R981),0)</f>
        <v>0</v>
      </c>
      <c r="Y981" s="68">
        <f t="shared" si="8"/>
        <v>0</v>
      </c>
      <c r="Z981" s="68">
        <f>if(V981&lt;&gt;0,if(  S981="Unknown", Assumptions!$B$44,S981),0)</f>
        <v>0</v>
      </c>
      <c r="AA981" s="68">
        <f>if(V981 ="N2",ifna(vlookup(W981&amp;"-"&amp;X981,'Ref. VM'!A:B,2,0),"Custom"),if(V981 ="E2" , ifna(vlookup(W981&amp;"-"&amp;X981,'Ref. VM'!D:E,2,0),"Custom"),if(V981="N2D",ifna(vlookup(W981&amp;"-"&amp;X981,'Ref. VM'!G:H,2,0),"Custom"),if(V981="N4",ifna(vlookup(W981&amp;"-"&amp;X981,'Ref. VM'!J:K,2,0),"Custom"),0))))</f>
        <v>0</v>
      </c>
      <c r="AB981" s="67">
        <f t="shared" si="9"/>
        <v>0</v>
      </c>
      <c r="AC981" s="67">
        <f t="shared" si="10"/>
        <v>0</v>
      </c>
      <c r="AD981" s="67">
        <f t="shared" si="11"/>
        <v>0</v>
      </c>
      <c r="AE981" s="62">
        <f>if(T981="Lift &amp; Shift Prod",730,if(T981="Lift &amp; Shift Noprod",Assumptions!$B$3,0))</f>
        <v>0</v>
      </c>
      <c r="AF981" s="70">
        <f>if( U981=0,0,if(Y981=0, ((vlookup(AB981,'SKU Pricing'!A:B,Assumptions!$B$2,0)*W981)+(vlookup(AC981,'SKU Pricing'!A:B,Assumptions!$B$2,0)*X981))*AE981,((vlookup(AB981,'SKU Pricing'!A:B,Assumptions!$B$2,0)*W981)+(vlookup(AC981,'SKU Pricing'!A:B,Assumptions!$B$2,0)*(W981*8))+(vlookup(AD981,'SKU Pricing'!A:B,Assumptions!$B$2,0)*(X981-(W981*8))))*AE981))</f>
        <v>0</v>
      </c>
      <c r="AG981" s="67">
        <f t="shared" si="12"/>
        <v>0</v>
      </c>
      <c r="AH981" s="70">
        <f>ifna(vlookup(AG981,'SKU Pricing'!A:B,Assumptions!$B$2,0)*W981*AE981,0)</f>
        <v>0</v>
      </c>
      <c r="AI981" s="62" t="str">
        <f t="shared" si="13"/>
        <v/>
      </c>
      <c r="AJ981" s="62" t="str">
        <f>if(V981&lt;&gt;0, if(T981="Lift &amp; Shift Noprod",Assumptions!$B$9,if(V981=Assumptions!$B$6,Assumptions!$B$10,if(P981=1,Assumptions!$B$8,Assumptions!$B$7))),"")</f>
        <v/>
      </c>
      <c r="AK981" s="69">
        <f t="shared" si="14"/>
        <v>0</v>
      </c>
      <c r="AL981" s="69">
        <f>if(AJ981="Hyperdisk Balanced",Assumptions!$B$11,0)</f>
        <v>0</v>
      </c>
      <c r="AM981" s="69">
        <f>if(AJ981="Hyperdisk Balanced",Assumptions!$B$12,0)</f>
        <v>0</v>
      </c>
      <c r="AN981" s="70">
        <f>if(AK981=0,0,if(AJ981="Hyperdisk Balanced",vlookup(AK981&amp;" provisioned space",'SKU Pricing'!A:B,Assumptions!$B$2,0)*Z981+vlookup(AK981&amp;" provisioned IOPS",'SKU Pricing'!A:B,Assumptions!$B$2,0)*AL981*730+vlookup(AK981&amp;" provisioned throughput",'SKU Pricing'!A:B,Assumptions!$B$2,0)*AM981*730,vlookup(AK981,'SKU Pricing'!A:B,Assumptions!$B$2,0)*Z981))</f>
        <v>0</v>
      </c>
      <c r="AO981" s="70">
        <f t="shared" si="15"/>
        <v>0</v>
      </c>
      <c r="AP981" s="71">
        <f t="shared" si="16"/>
        <v>0</v>
      </c>
      <c r="AQ981" s="70">
        <f>ifna(vlookup(AP981,'SKU Pricing'!A:B,Assumptions!$B$2,0)*AE981,0)</f>
        <v>0</v>
      </c>
      <c r="AR981" s="72">
        <v>0.0</v>
      </c>
    </row>
    <row r="982">
      <c r="A982" s="61" t="s">
        <v>1123</v>
      </c>
      <c r="B982" s="62" t="str">
        <f>ifna(if(vlookup(A982,vOS!A:B,2,0)="","Unknown",vlookup(A982,vOS!A:B,2,0)),"Unknown")</f>
        <v>Microsoft Windows 10 (64-bit)</v>
      </c>
      <c r="C982" s="62">
        <f>vlookup(B982,'OS Study'!A:D,2,0)</f>
        <v>0</v>
      </c>
      <c r="D982" s="62" t="str">
        <f>vlookup(B982,'OS Study'!A:D,3,0)</f>
        <v>Windows</v>
      </c>
      <c r="E982" s="62" t="str">
        <f>vlookup(B982,'OS Study'!A:D,4,0)</f>
        <v>Workstation</v>
      </c>
      <c r="F982" s="63" t="str">
        <f>vlookup(B982,'OS Study'!A:E,5,0)</f>
        <v>10</v>
      </c>
      <c r="G982" s="62">
        <f>IF(vlookup(A982,'RVtools V2.1'!A:J,4,0)="non",0,1)</f>
        <v>1</v>
      </c>
      <c r="H982" s="62">
        <f>if(vlookup(A982,'RVtools V2.1'!A:K,11,0)="kube",1,0)</f>
        <v>0</v>
      </c>
      <c r="I982" s="62">
        <f t="shared" si="5"/>
        <v>0</v>
      </c>
      <c r="J982" s="62">
        <f>ifna(vlookup(A982,'Infra Study'!A:Q,17,0),0)</f>
        <v>1</v>
      </c>
      <c r="K982" s="64">
        <f>IFERROR(__xludf.DUMMYFUNCTION("N(REGEXMATCH(VLOOKUP(A982, 'RVtools V2.1'!A:H, 8, 0), ""^Serveur de fichiers""))"),0.0)</f>
        <v>0</v>
      </c>
      <c r="L982" s="64">
        <f t="shared" si="6"/>
        <v>0</v>
      </c>
      <c r="M982" s="67" t="str">
        <f>ifna(vlookup(A982,'RVtools V2.1'!A:I,8,0),"N/A")</f>
        <v>MPL - CST/RAL</v>
      </c>
      <c r="N982" s="64">
        <f>IFERROR(__xludf.DUMMYFUNCTION("IF(REGEXMATCH(M982, ""(?i)"" &amp; JOIN(""|"", SPLIT(""kalisil"", "" ""))), 1, 0)"),0.0)</f>
        <v>0</v>
      </c>
      <c r="O982" s="64" t="str">
        <f>vlookup(A982,'RVtools V2.1'!A:H,7,0)</f>
        <v>T1</v>
      </c>
      <c r="P982" s="64">
        <f>if(vlookup(A982,'RVtools V2.1'!A:H,5,0)="oui",1,0)</f>
        <v>1</v>
      </c>
      <c r="Q982" s="64">
        <f>ifna(vlookup(A982,vCPU!A:B,2,0),"Unknown")</f>
        <v>4</v>
      </c>
      <c r="R982" s="66">
        <f>ifna(vlookup(A982,vMemory!A:C,3,0),"Unknown")</f>
        <v>8</v>
      </c>
      <c r="S982" s="66">
        <f>ifna(vlookup(A982,vDisk!A:C,3,0),"Unknown")</f>
        <v>194</v>
      </c>
      <c r="T982" s="67" t="str">
        <f t="array" ref="T982">IFS(
   L982=1, "No Lift &amp; Shift",
   J982=1, XLOOKUP(A982, 'Infra Study'!A:A, 'Infra Study'!P:P),
   I982=1, "No Lift &amp; Shift",
   H982=1, "GKE",
   K982=1, "GCNV",
   G982=1, "Lift &amp; Shift Prod",
   TRUE, "Lift &amp; Shift Noprod"
)</f>
        <v>Consolidation</v>
      </c>
      <c r="U982" s="67">
        <f t="shared" si="7"/>
        <v>0</v>
      </c>
      <c r="V982" s="68">
        <f>if(T982="Lift &amp; Shift Noprod",if( Y982=0,Assumptions!$B$5, Assumptions!$B$4),if(T982="Lift &amp; Shift Prod",if(AND(N982=1,O982="T1"),Assumptions!$B$6,Assumptions!$B$4),0))</f>
        <v>0</v>
      </c>
      <c r="W982" s="62">
        <f>if(V982&lt;&gt;0,if(Q982="Unknown", Assumptions!$B$42,If(Q982&gt;1,Q982,2)),0)</f>
        <v>0</v>
      </c>
      <c r="X982" s="69">
        <f>if(V982&lt;&gt;0,if(R982="Unknown", Assumptions!$B$43,R982),0)</f>
        <v>0</v>
      </c>
      <c r="Y982" s="68">
        <f t="shared" si="8"/>
        <v>0</v>
      </c>
      <c r="Z982" s="68">
        <f>if(V982&lt;&gt;0,if(  S982="Unknown", Assumptions!$B$44,S982),0)</f>
        <v>0</v>
      </c>
      <c r="AA982" s="68">
        <f>if(V982 ="N2",ifna(vlookup(W982&amp;"-"&amp;X982,'Ref. VM'!A:B,2,0),"Custom"),if(V982 ="E2" , ifna(vlookup(W982&amp;"-"&amp;X982,'Ref. VM'!D:E,2,0),"Custom"),if(V982="N2D",ifna(vlookup(W982&amp;"-"&amp;X982,'Ref. VM'!G:H,2,0),"Custom"),if(V982="N4",ifna(vlookup(W982&amp;"-"&amp;X982,'Ref. VM'!J:K,2,0),"Custom"),0))))</f>
        <v>0</v>
      </c>
      <c r="AB982" s="67">
        <f t="shared" si="9"/>
        <v>0</v>
      </c>
      <c r="AC982" s="67">
        <f t="shared" si="10"/>
        <v>0</v>
      </c>
      <c r="AD982" s="67">
        <f t="shared" si="11"/>
        <v>0</v>
      </c>
      <c r="AE982" s="62">
        <f>if(T982="Lift &amp; Shift Prod",730,if(T982="Lift &amp; Shift Noprod",Assumptions!$B$3,0))</f>
        <v>0</v>
      </c>
      <c r="AF982" s="70">
        <f>if( U982=0,0,if(Y982=0, ((vlookup(AB982,'SKU Pricing'!A:B,Assumptions!$B$2,0)*W982)+(vlookup(AC982,'SKU Pricing'!A:B,Assumptions!$B$2,0)*X982))*AE982,((vlookup(AB982,'SKU Pricing'!A:B,Assumptions!$B$2,0)*W982)+(vlookup(AC982,'SKU Pricing'!A:B,Assumptions!$B$2,0)*(W982*8))+(vlookup(AD982,'SKU Pricing'!A:B,Assumptions!$B$2,0)*(X982-(W982*8))))*AE982))</f>
        <v>0</v>
      </c>
      <c r="AG982" s="67">
        <f t="shared" si="12"/>
        <v>0</v>
      </c>
      <c r="AH982" s="70">
        <f>ifna(vlookup(AG982,'SKU Pricing'!A:B,Assumptions!$B$2,0)*W982*AE982,0)</f>
        <v>0</v>
      </c>
      <c r="AI982" s="62" t="str">
        <f t="shared" si="13"/>
        <v/>
      </c>
      <c r="AJ982" s="62" t="str">
        <f>if(V982&lt;&gt;0, if(T982="Lift &amp; Shift Noprod",Assumptions!$B$9,if(V982=Assumptions!$B$6,Assumptions!$B$10,if(P982=1,Assumptions!$B$8,Assumptions!$B$7))),"")</f>
        <v/>
      </c>
      <c r="AK982" s="69">
        <f t="shared" si="14"/>
        <v>0</v>
      </c>
      <c r="AL982" s="69">
        <f>if(AJ982="Hyperdisk Balanced",Assumptions!$B$11,0)</f>
        <v>0</v>
      </c>
      <c r="AM982" s="69">
        <f>if(AJ982="Hyperdisk Balanced",Assumptions!$B$12,0)</f>
        <v>0</v>
      </c>
      <c r="AN982" s="70">
        <f>if(AK982=0,0,if(AJ982="Hyperdisk Balanced",vlookup(AK982&amp;" provisioned space",'SKU Pricing'!A:B,Assumptions!$B$2,0)*Z982+vlookup(AK982&amp;" provisioned IOPS",'SKU Pricing'!A:B,Assumptions!$B$2,0)*AL982*730+vlookup(AK982&amp;" provisioned throughput",'SKU Pricing'!A:B,Assumptions!$B$2,0)*AM982*730,vlookup(AK982,'SKU Pricing'!A:B,Assumptions!$B$2,0)*Z982))</f>
        <v>0</v>
      </c>
      <c r="AO982" s="70">
        <f t="shared" si="15"/>
        <v>0</v>
      </c>
      <c r="AP982" s="71">
        <f t="shared" si="16"/>
        <v>0</v>
      </c>
      <c r="AQ982" s="70">
        <f>ifna(vlookup(AP982,'SKU Pricing'!A:B,Assumptions!$B$2,0)*AE982,0)</f>
        <v>0</v>
      </c>
      <c r="AR982" s="72">
        <v>0.0</v>
      </c>
    </row>
    <row r="983">
      <c r="A983" s="61" t="s">
        <v>1124</v>
      </c>
      <c r="B983" s="62" t="str">
        <f>ifna(if(vlookup(A983,vOS!A:B,2,0)="","Unknown",vlookup(A983,vOS!A:B,2,0)),"Unknown")</f>
        <v>Microsoft Windows 10 (64-bit)</v>
      </c>
      <c r="C983" s="62">
        <f>vlookup(B983,'OS Study'!A:D,2,0)</f>
        <v>0</v>
      </c>
      <c r="D983" s="62" t="str">
        <f>vlookup(B983,'OS Study'!A:D,3,0)</f>
        <v>Windows</v>
      </c>
      <c r="E983" s="62" t="str">
        <f>vlookup(B983,'OS Study'!A:D,4,0)</f>
        <v>Workstation</v>
      </c>
      <c r="F983" s="63" t="str">
        <f>vlookup(B983,'OS Study'!A:E,5,0)</f>
        <v>10</v>
      </c>
      <c r="G983" s="62">
        <f>IF(vlookup(A983,'RVtools V2.1'!A:J,4,0)="non",0,1)</f>
        <v>1</v>
      </c>
      <c r="H983" s="62">
        <f>if(vlookup(A983,'RVtools V2.1'!A:K,11,0)="kube",1,0)</f>
        <v>0</v>
      </c>
      <c r="I983" s="62">
        <f t="shared" si="5"/>
        <v>0</v>
      </c>
      <c r="J983" s="62">
        <f>ifna(vlookup(A983,'Infra Study'!A:Q,17,0),0)</f>
        <v>1</v>
      </c>
      <c r="K983" s="64">
        <f>IFERROR(__xludf.DUMMYFUNCTION("N(REGEXMATCH(VLOOKUP(A983, 'RVtools V2.1'!A:H, 8, 0), ""^Serveur de fichiers""))"),0.0)</f>
        <v>0</v>
      </c>
      <c r="L983" s="64">
        <f t="shared" si="6"/>
        <v>0</v>
      </c>
      <c r="M983" s="67" t="str">
        <f>ifna(vlookup(A983,'RVtools V2.1'!A:I,8,0),"N/A")</f>
        <v>MPL - CST/RAL</v>
      </c>
      <c r="N983" s="64">
        <f>IFERROR(__xludf.DUMMYFUNCTION("IF(REGEXMATCH(M983, ""(?i)"" &amp; JOIN(""|"", SPLIT(""kalisil"", "" ""))), 1, 0)"),0.0)</f>
        <v>0</v>
      </c>
      <c r="O983" s="64" t="str">
        <f>vlookup(A983,'RVtools V2.1'!A:H,7,0)</f>
        <v>T1</v>
      </c>
      <c r="P983" s="64">
        <f>if(vlookup(A983,'RVtools V2.1'!A:H,5,0)="oui",1,0)</f>
        <v>1</v>
      </c>
      <c r="Q983" s="64">
        <f>ifna(vlookup(A983,vCPU!A:B,2,0),"Unknown")</f>
        <v>2</v>
      </c>
      <c r="R983" s="66">
        <f>ifna(vlookup(A983,vMemory!A:C,3,0),"Unknown")</f>
        <v>4</v>
      </c>
      <c r="S983" s="66">
        <f>ifna(vlookup(A983,vDisk!A:C,3,0),"Unknown")</f>
        <v>116</v>
      </c>
      <c r="T983" s="67" t="str">
        <f t="array" ref="T983">IFS(
   L983=1, "No Lift &amp; Shift",
   J983=1, XLOOKUP(A983, 'Infra Study'!A:A, 'Infra Study'!P:P),
   I983=1, "No Lift &amp; Shift",
   H983=1, "GKE",
   K983=1, "GCNV",
   G983=1, "Lift &amp; Shift Prod",
   TRUE, "Lift &amp; Shift Noprod"
)</f>
        <v>Consolidation</v>
      </c>
      <c r="U983" s="67">
        <f t="shared" si="7"/>
        <v>0</v>
      </c>
      <c r="V983" s="68">
        <f>if(T983="Lift &amp; Shift Noprod",if( Y983=0,Assumptions!$B$5, Assumptions!$B$4),if(T983="Lift &amp; Shift Prod",if(AND(N983=1,O983="T1"),Assumptions!$B$6,Assumptions!$B$4),0))</f>
        <v>0</v>
      </c>
      <c r="W983" s="62">
        <f>if(V983&lt;&gt;0,if(Q983="Unknown", Assumptions!$B$42,If(Q983&gt;1,Q983,2)),0)</f>
        <v>0</v>
      </c>
      <c r="X983" s="69">
        <f>if(V983&lt;&gt;0,if(R983="Unknown", Assumptions!$B$43,R983),0)</f>
        <v>0</v>
      </c>
      <c r="Y983" s="68">
        <f t="shared" si="8"/>
        <v>0</v>
      </c>
      <c r="Z983" s="68">
        <f>if(V983&lt;&gt;0,if(  S983="Unknown", Assumptions!$B$44,S983),0)</f>
        <v>0</v>
      </c>
      <c r="AA983" s="68">
        <f>if(V983 ="N2",ifna(vlookup(W983&amp;"-"&amp;X983,'Ref. VM'!A:B,2,0),"Custom"),if(V983 ="E2" , ifna(vlookup(W983&amp;"-"&amp;X983,'Ref. VM'!D:E,2,0),"Custom"),if(V983="N2D",ifna(vlookup(W983&amp;"-"&amp;X983,'Ref. VM'!G:H,2,0),"Custom"),if(V983="N4",ifna(vlookup(W983&amp;"-"&amp;X983,'Ref. VM'!J:K,2,0),"Custom"),0))))</f>
        <v>0</v>
      </c>
      <c r="AB983" s="67">
        <f t="shared" si="9"/>
        <v>0</v>
      </c>
      <c r="AC983" s="67">
        <f t="shared" si="10"/>
        <v>0</v>
      </c>
      <c r="AD983" s="67">
        <f t="shared" si="11"/>
        <v>0</v>
      </c>
      <c r="AE983" s="62">
        <f>if(T983="Lift &amp; Shift Prod",730,if(T983="Lift &amp; Shift Noprod",Assumptions!$B$3,0))</f>
        <v>0</v>
      </c>
      <c r="AF983" s="70">
        <f>if( U983=0,0,if(Y983=0, ((vlookup(AB983,'SKU Pricing'!A:B,Assumptions!$B$2,0)*W983)+(vlookup(AC983,'SKU Pricing'!A:B,Assumptions!$B$2,0)*X983))*AE983,((vlookup(AB983,'SKU Pricing'!A:B,Assumptions!$B$2,0)*W983)+(vlookup(AC983,'SKU Pricing'!A:B,Assumptions!$B$2,0)*(W983*8))+(vlookup(AD983,'SKU Pricing'!A:B,Assumptions!$B$2,0)*(X983-(W983*8))))*AE983))</f>
        <v>0</v>
      </c>
      <c r="AG983" s="67">
        <f t="shared" si="12"/>
        <v>0</v>
      </c>
      <c r="AH983" s="70">
        <f>ifna(vlookup(AG983,'SKU Pricing'!A:B,Assumptions!$B$2,0)*W983*AE983,0)</f>
        <v>0</v>
      </c>
      <c r="AI983" s="62" t="str">
        <f t="shared" si="13"/>
        <v/>
      </c>
      <c r="AJ983" s="62" t="str">
        <f>if(V983&lt;&gt;0, if(T983="Lift &amp; Shift Noprod",Assumptions!$B$9,if(V983=Assumptions!$B$6,Assumptions!$B$10,if(P983=1,Assumptions!$B$8,Assumptions!$B$7))),"")</f>
        <v/>
      </c>
      <c r="AK983" s="69">
        <f t="shared" si="14"/>
        <v>0</v>
      </c>
      <c r="AL983" s="69">
        <f>if(AJ983="Hyperdisk Balanced",Assumptions!$B$11,0)</f>
        <v>0</v>
      </c>
      <c r="AM983" s="69">
        <f>if(AJ983="Hyperdisk Balanced",Assumptions!$B$12,0)</f>
        <v>0</v>
      </c>
      <c r="AN983" s="70">
        <f>if(AK983=0,0,if(AJ983="Hyperdisk Balanced",vlookup(AK983&amp;" provisioned space",'SKU Pricing'!A:B,Assumptions!$B$2,0)*Z983+vlookup(AK983&amp;" provisioned IOPS",'SKU Pricing'!A:B,Assumptions!$B$2,0)*AL983*730+vlookup(AK983&amp;" provisioned throughput",'SKU Pricing'!A:B,Assumptions!$B$2,0)*AM983*730,vlookup(AK983,'SKU Pricing'!A:B,Assumptions!$B$2,0)*Z983))</f>
        <v>0</v>
      </c>
      <c r="AO983" s="70">
        <f t="shared" si="15"/>
        <v>0</v>
      </c>
      <c r="AP983" s="71">
        <f t="shared" si="16"/>
        <v>0</v>
      </c>
      <c r="AQ983" s="70">
        <f>ifna(vlookup(AP983,'SKU Pricing'!A:B,Assumptions!$B$2,0)*AE983,0)</f>
        <v>0</v>
      </c>
      <c r="AR983" s="72">
        <v>0.0</v>
      </c>
    </row>
    <row r="984">
      <c r="A984" s="61" t="s">
        <v>1125</v>
      </c>
      <c r="B984" s="62" t="str">
        <f>ifna(if(vlookup(A984,vOS!A:B,2,0)="","Unknown",vlookup(A984,vOS!A:B,2,0)),"Unknown")</f>
        <v>Microsoft Windows Server 2016 (64-bit)</v>
      </c>
      <c r="C984" s="62">
        <f>vlookup(B984,'OS Study'!A:D,2,0)</f>
        <v>0</v>
      </c>
      <c r="D984" s="62" t="str">
        <f>vlookup(B984,'OS Study'!A:D,3,0)</f>
        <v>Windows</v>
      </c>
      <c r="E984" s="62" t="str">
        <f>vlookup(B984,'OS Study'!A:D,4,0)</f>
        <v>Server</v>
      </c>
      <c r="F984" s="63" t="str">
        <f>vlookup(B984,'OS Study'!A:E,5,0)</f>
        <v>2016</v>
      </c>
      <c r="G984" s="62">
        <f>IF(vlookup(A984,'RVtools V2.1'!A:J,4,0)="non",0,1)</f>
        <v>1</v>
      </c>
      <c r="H984" s="62">
        <f>if(vlookup(A984,'RVtools V2.1'!A:K,11,0)="kube",1,0)</f>
        <v>0</v>
      </c>
      <c r="I984" s="62">
        <f t="shared" si="5"/>
        <v>0</v>
      </c>
      <c r="J984" s="62">
        <f>ifna(vlookup(A984,'Infra Study'!A:Q,17,0),0)</f>
        <v>0</v>
      </c>
      <c r="K984" s="64">
        <f>IFERROR(__xludf.DUMMYFUNCTION("N(REGEXMATCH(VLOOKUP(A984, 'RVtools V2.1'!A:H, 8, 0), ""^Serveur de fichiers""))"),0.0)</f>
        <v>0</v>
      </c>
      <c r="L984" s="64">
        <f t="shared" si="6"/>
        <v>0</v>
      </c>
      <c r="M984" s="67" t="str">
        <f>ifna(vlookup(A984,'RVtools V2.1'!A:I,8,0),"N/A")</f>
        <v>MPL - CST/RAL</v>
      </c>
      <c r="N984" s="64">
        <f>IFERROR(__xludf.DUMMYFUNCTION("IF(REGEXMATCH(M984, ""(?i)"" &amp; JOIN(""|"", SPLIT(""kalisil"", "" ""))), 1, 0)"),0.0)</f>
        <v>0</v>
      </c>
      <c r="O984" s="64" t="str">
        <f>vlookup(A984,'RVtools V2.1'!A:H,7,0)</f>
        <v>T1</v>
      </c>
      <c r="P984" s="64">
        <f>if(vlookup(A984,'RVtools V2.1'!A:H,5,0)="oui",1,0)</f>
        <v>1</v>
      </c>
      <c r="Q984" s="64">
        <f>ifna(vlookup(A984,vCPU!A:B,2,0),"Unknown")</f>
        <v>6</v>
      </c>
      <c r="R984" s="66">
        <f>ifna(vlookup(A984,vMemory!A:C,3,0),"Unknown")</f>
        <v>24</v>
      </c>
      <c r="S984" s="66">
        <f>ifna(vlookup(A984,vDisk!A:C,3,0),"Unknown")</f>
        <v>412</v>
      </c>
      <c r="T984" s="67" t="str">
        <f t="array" ref="T984">IFS(
   L984=1, "No Lift &amp; Shift",
   J984=1, XLOOKUP(A984, 'Infra Study'!A:A, 'Infra Study'!P:P),
   I984=1, "No Lift &amp; Shift",
   H984=1, "GKE",
   K984=1, "GCNV",
   G984=1, "Lift &amp; Shift Prod",
   TRUE, "Lift &amp; Shift Noprod"
)</f>
        <v>Lift &amp; Shift Prod</v>
      </c>
      <c r="U984" s="67">
        <f t="shared" si="7"/>
        <v>1</v>
      </c>
      <c r="V984" s="68" t="str">
        <f>if(T984="Lift &amp; Shift Noprod",if( Y984=0,Assumptions!$B$5, Assumptions!$B$4),if(T984="Lift &amp; Shift Prod",if(AND(N984=1,O984="T1"),Assumptions!$B$6,Assumptions!$B$4),0))</f>
        <v>N2D</v>
      </c>
      <c r="W984" s="69">
        <f>if(V984&lt;&gt;0,if(Q984="Unknown", Assumptions!$B$42,If(Q984&gt;1,Q984,2)),0)</f>
        <v>6</v>
      </c>
      <c r="X984" s="69">
        <f>if(V984&lt;&gt;0,if(R984="Unknown", Assumptions!$B$43,R984),0)</f>
        <v>24</v>
      </c>
      <c r="Y984" s="68">
        <f t="shared" si="8"/>
        <v>0</v>
      </c>
      <c r="Z984" s="68">
        <f>if(V984&lt;&gt;0,if(  S984="Unknown", Assumptions!$B$44,S984),0)</f>
        <v>412</v>
      </c>
      <c r="AA984" s="68" t="str">
        <f>if(V984 ="N2",ifna(vlookup(W984&amp;"-"&amp;X984,'Ref. VM'!A:B,2,0),"Custom"),if(V984 ="E2" , ifna(vlookup(W984&amp;"-"&amp;X984,'Ref. VM'!D:E,2,0),"Custom"),if(V984="N2D",ifna(vlookup(W984&amp;"-"&amp;X984,'Ref. VM'!G:H,2,0),"Custom"),if(V984="N4",ifna(vlookup(W984&amp;"-"&amp;X984,'Ref. VM'!J:K,2,0),"Custom"),0))))</f>
        <v>Custom</v>
      </c>
      <c r="AB984" s="67" t="str">
        <f t="shared" si="9"/>
        <v>N2D-Custom vCPUs-CUD 3y</v>
      </c>
      <c r="AC984" s="67" t="str">
        <f t="shared" si="10"/>
        <v>N2D-Custom RAM-CUD 3y</v>
      </c>
      <c r="AD984" s="67">
        <f t="shared" si="11"/>
        <v>0</v>
      </c>
      <c r="AE984" s="69">
        <f>if(T984="Lift &amp; Shift Prod",730,if(T984="Lift &amp; Shift Noprod",Assumptions!$B$3,0))</f>
        <v>730</v>
      </c>
      <c r="AF984" s="70">
        <f>if( U984=0,0,if(Y984=0, ((vlookup(AB984,'SKU Pricing'!A:B,Assumptions!$B$2,0)*W984)+(vlookup(AC984,'SKU Pricing'!A:B,Assumptions!$B$2,0)*X984))*AE984,((vlookup(AB984,'SKU Pricing'!A:B,Assumptions!$B$2,0)*W984)+(vlookup(AC984,'SKU Pricing'!A:B,Assumptions!$B$2,0)*(W984*8))+(vlookup(AD984,'SKU Pricing'!A:B,Assumptions!$B$2,0)*(X984-(W984*8))))*AE984))</f>
        <v>101.4259781</v>
      </c>
      <c r="AG984" s="67" t="str">
        <f t="shared" si="12"/>
        <v>Windows Server</v>
      </c>
      <c r="AH984" s="70">
        <f>ifna(vlookup(AG984,'SKU Pricing'!A:B,Assumptions!$B$2,0)*W984*AE984,0)</f>
        <v>201.48</v>
      </c>
      <c r="AI984" s="62" t="str">
        <f t="shared" si="13"/>
        <v>Regional</v>
      </c>
      <c r="AJ984" s="62" t="str">
        <f>if(V984&lt;&gt;0, if(T984="Lift &amp; Shift Noprod",Assumptions!$B$9,if(V984=Assumptions!$B$6,Assumptions!$B$10,if(P984=1,Assumptions!$B$8,Assumptions!$B$7))),"")</f>
        <v>SSD</v>
      </c>
      <c r="AK984" s="69" t="str">
        <f t="shared" si="14"/>
        <v>SSD</v>
      </c>
      <c r="AL984" s="69">
        <f>if(AJ984="Hyperdisk Balanced",Assumptions!$B$11,0)</f>
        <v>0</v>
      </c>
      <c r="AM984" s="69">
        <f>if(AJ984="Hyperdisk Balanced",Assumptions!$B$12,0)</f>
        <v>0</v>
      </c>
      <c r="AN984" s="70">
        <f>if(AK984=0,0,if(AJ984="Hyperdisk Balanced",vlookup(AK984&amp;" provisioned space",'SKU Pricing'!A:B,Assumptions!$B$2,0)*Z984+vlookup(AK984&amp;" provisioned IOPS",'SKU Pricing'!A:B,Assumptions!$B$2,0)*AL984*730+vlookup(AK984&amp;" provisioned throughput",'SKU Pricing'!A:B,Assumptions!$B$2,0)*AM984*730,vlookup(AK984,'SKU Pricing'!A:B,Assumptions!$B$2,0)*Z984))</f>
        <v>81.164</v>
      </c>
      <c r="AO984" s="70">
        <f t="shared" si="15"/>
        <v>384.0699781</v>
      </c>
      <c r="AP984" s="71" t="str">
        <f t="shared" si="16"/>
        <v>VM Manager</v>
      </c>
      <c r="AQ984" s="70">
        <f>ifna(vlookup(AP984,'SKU Pricing'!A:B,Assumptions!$B$2,0)*AE984,0)</f>
        <v>2.19</v>
      </c>
      <c r="AR984" s="72">
        <v>0.0</v>
      </c>
    </row>
    <row r="985">
      <c r="A985" s="61" t="s">
        <v>1126</v>
      </c>
      <c r="B985" s="62" t="str">
        <f>ifna(if(vlookup(A985,vOS!A:B,2,0)="","Unknown",vlookup(A985,vOS!A:B,2,0)),"Unknown")</f>
        <v>Microsoft Windows Server 2016 or later (64-bit)</v>
      </c>
      <c r="C985" s="62">
        <f>vlookup(B985,'OS Study'!A:D,2,0)</f>
        <v>0</v>
      </c>
      <c r="D985" s="62" t="str">
        <f>vlookup(B985,'OS Study'!A:D,3,0)</f>
        <v>Windows</v>
      </c>
      <c r="E985" s="62" t="str">
        <f>vlookup(B985,'OS Study'!A:D,4,0)</f>
        <v>Server</v>
      </c>
      <c r="F985" s="63" t="str">
        <f>vlookup(B985,'OS Study'!A:E,5,0)</f>
        <v>2016</v>
      </c>
      <c r="G985" s="62">
        <f>IF(vlookup(A985,'RVtools V2.1'!A:J,4,0)="non",0,1)</f>
        <v>1</v>
      </c>
      <c r="H985" s="62">
        <f>if(vlookup(A985,'RVtools V2.1'!A:K,11,0)="kube",1,0)</f>
        <v>0</v>
      </c>
      <c r="I985" s="62">
        <f t="shared" si="5"/>
        <v>0</v>
      </c>
      <c r="J985" s="62">
        <f>ifna(vlookup(A985,'Infra Study'!A:Q,17,0),0)</f>
        <v>0</v>
      </c>
      <c r="K985" s="64">
        <f>IFERROR(__xludf.DUMMYFUNCTION("N(REGEXMATCH(VLOOKUP(A985, 'RVtools V2.1'!A:H, 8, 0), ""^Serveur de fichiers""))"),0.0)</f>
        <v>0</v>
      </c>
      <c r="L985" s="64">
        <f t="shared" si="6"/>
        <v>0</v>
      </c>
      <c r="M985" s="67" t="str">
        <f>ifna(vlookup(A985,'RVtools V2.1'!A:I,8,0),"N/A")</f>
        <v>MPL - CST/RAL</v>
      </c>
      <c r="N985" s="64">
        <f>IFERROR(__xludf.DUMMYFUNCTION("IF(REGEXMATCH(M985, ""(?i)"" &amp; JOIN(""|"", SPLIT(""kalisil"", "" ""))), 1, 0)"),0.0)</f>
        <v>0</v>
      </c>
      <c r="O985" s="64" t="str">
        <f>vlookup(A985,'RVtools V2.1'!A:H,7,0)</f>
        <v>T1</v>
      </c>
      <c r="P985" s="64">
        <f>if(vlookup(A985,'RVtools V2.1'!A:H,5,0)="oui",1,0)</f>
        <v>1</v>
      </c>
      <c r="Q985" s="64">
        <f>ifna(vlookup(A985,vCPU!A:B,2,0),"Unknown")</f>
        <v>8</v>
      </c>
      <c r="R985" s="66">
        <f>ifna(vlookup(A985,vMemory!A:C,3,0),"Unknown")</f>
        <v>16</v>
      </c>
      <c r="S985" s="66">
        <f>ifna(vlookup(A985,vDisk!A:C,3,0),"Unknown")</f>
        <v>7288</v>
      </c>
      <c r="T985" s="67" t="str">
        <f t="array" ref="T985">IFS(
   L985=1, "No Lift &amp; Shift",
   J985=1, XLOOKUP(A985, 'Infra Study'!A:A, 'Infra Study'!P:P),
   I985=1, "No Lift &amp; Shift",
   H985=1, "GKE",
   K985=1, "GCNV",
   G985=1, "Lift &amp; Shift Prod",
   TRUE, "Lift &amp; Shift Noprod"
)</f>
        <v>Lift &amp; Shift Prod</v>
      </c>
      <c r="U985" s="67">
        <f t="shared" si="7"/>
        <v>1</v>
      </c>
      <c r="V985" s="68" t="str">
        <f>if(T985="Lift &amp; Shift Noprod",if( Y985=0,Assumptions!$B$5, Assumptions!$B$4),if(T985="Lift &amp; Shift Prod",if(AND(N985=1,O985="T1"),Assumptions!$B$6,Assumptions!$B$4),0))</f>
        <v>N2D</v>
      </c>
      <c r="W985" s="69">
        <f>if(V985&lt;&gt;0,if(Q985="Unknown", Assumptions!$B$42,If(Q985&gt;1,Q985,2)),0)</f>
        <v>8</v>
      </c>
      <c r="X985" s="69">
        <f>if(V985&lt;&gt;0,if(R985="Unknown", Assumptions!$B$43,R985),0)</f>
        <v>16</v>
      </c>
      <c r="Y985" s="68">
        <f t="shared" si="8"/>
        <v>0</v>
      </c>
      <c r="Z985" s="68">
        <f>if(V985&lt;&gt;0,if(  S985="Unknown", Assumptions!$B$44,S985),0)</f>
        <v>7288</v>
      </c>
      <c r="AA985" s="68" t="str">
        <f>if(V985 ="N2",ifna(vlookup(W985&amp;"-"&amp;X985,'Ref. VM'!A:B,2,0),"Custom"),if(V985 ="E2" , ifna(vlookup(W985&amp;"-"&amp;X985,'Ref. VM'!D:E,2,0),"Custom"),if(V985="N2D",ifna(vlookup(W985&amp;"-"&amp;X985,'Ref. VM'!G:H,2,0),"Custom"),if(V985="N4",ifna(vlookup(W985&amp;"-"&amp;X985,'Ref. VM'!J:K,2,0),"Custom"),0))))</f>
        <v>Custom</v>
      </c>
      <c r="AB985" s="67" t="str">
        <f t="shared" si="9"/>
        <v>N2D-Custom vCPUs-CUD 3y</v>
      </c>
      <c r="AC985" s="67" t="str">
        <f t="shared" si="10"/>
        <v>N2D-Custom RAM-CUD 3y</v>
      </c>
      <c r="AD985" s="67">
        <f t="shared" si="11"/>
        <v>0</v>
      </c>
      <c r="AE985" s="69">
        <f>if(T985="Lift &amp; Shift Prod",730,if(T985="Lift &amp; Shift Noprod",Assumptions!$B$3,0))</f>
        <v>730</v>
      </c>
      <c r="AF985" s="70">
        <f>if( U985=0,0,if(Y985=0, ((vlookup(AB985,'SKU Pricing'!A:B,Assumptions!$B$2,0)*W985)+(vlookup(AC985,'SKU Pricing'!A:B,Assumptions!$B$2,0)*X985))*AE985,((vlookup(AB985,'SKU Pricing'!A:B,Assumptions!$B$2,0)*W985)+(vlookup(AC985,'SKU Pricing'!A:B,Assumptions!$B$2,0)*(W985*8))+(vlookup(AD985,'SKU Pricing'!A:B,Assumptions!$B$2,0)*(X985-(W985*8))))*AE985))</f>
        <v>111.6333053</v>
      </c>
      <c r="AG985" s="67" t="str">
        <f t="shared" si="12"/>
        <v>Windows Server</v>
      </c>
      <c r="AH985" s="70">
        <f>ifna(vlookup(AG985,'SKU Pricing'!A:B,Assumptions!$B$2,0)*W985*AE985,0)</f>
        <v>268.64</v>
      </c>
      <c r="AI985" s="62" t="str">
        <f t="shared" si="13"/>
        <v>Regional</v>
      </c>
      <c r="AJ985" s="62" t="str">
        <f>if(V985&lt;&gt;0, if(T985="Lift &amp; Shift Noprod",Assumptions!$B$9,if(V985=Assumptions!$B$6,Assumptions!$B$10,if(P985=1,Assumptions!$B$8,Assumptions!$B$7))),"")</f>
        <v>SSD</v>
      </c>
      <c r="AK985" s="69" t="str">
        <f t="shared" si="14"/>
        <v>SSD</v>
      </c>
      <c r="AL985" s="69">
        <f>if(AJ985="Hyperdisk Balanced",Assumptions!$B$11,0)</f>
        <v>0</v>
      </c>
      <c r="AM985" s="69">
        <f>if(AJ985="Hyperdisk Balanced",Assumptions!$B$12,0)</f>
        <v>0</v>
      </c>
      <c r="AN985" s="70">
        <f>if(AK985=0,0,if(AJ985="Hyperdisk Balanced",vlookup(AK985&amp;" provisioned space",'SKU Pricing'!A:B,Assumptions!$B$2,0)*Z985+vlookup(AK985&amp;" provisioned IOPS",'SKU Pricing'!A:B,Assumptions!$B$2,0)*AL985*730+vlookup(AK985&amp;" provisioned throughput",'SKU Pricing'!A:B,Assumptions!$B$2,0)*AM985*730,vlookup(AK985,'SKU Pricing'!A:B,Assumptions!$B$2,0)*Z985))</f>
        <v>1435.736</v>
      </c>
      <c r="AO985" s="70">
        <f t="shared" si="15"/>
        <v>1816.009305</v>
      </c>
      <c r="AP985" s="71" t="str">
        <f t="shared" si="16"/>
        <v>VM Manager</v>
      </c>
      <c r="AQ985" s="70">
        <f>ifna(vlookup(AP985,'SKU Pricing'!A:B,Assumptions!$B$2,0)*AE985,0)</f>
        <v>2.19</v>
      </c>
      <c r="AR985" s="72">
        <v>0.0</v>
      </c>
    </row>
    <row r="986">
      <c r="A986" s="61" t="s">
        <v>1127</v>
      </c>
      <c r="B986" s="62" t="str">
        <f>ifna(if(vlookup(A986,vOS!A:B,2,0)="","Unknown",vlookup(A986,vOS!A:B,2,0)),"Unknown")</f>
        <v>Microsoft Windows Server 2016 or later (64-bit)</v>
      </c>
      <c r="C986" s="62">
        <f>vlookup(B986,'OS Study'!A:D,2,0)</f>
        <v>0</v>
      </c>
      <c r="D986" s="62" t="str">
        <f>vlookup(B986,'OS Study'!A:D,3,0)</f>
        <v>Windows</v>
      </c>
      <c r="E986" s="62" t="str">
        <f>vlookup(B986,'OS Study'!A:D,4,0)</f>
        <v>Server</v>
      </c>
      <c r="F986" s="63" t="str">
        <f>vlookup(B986,'OS Study'!A:E,5,0)</f>
        <v>2016</v>
      </c>
      <c r="G986" s="62">
        <f>IF(vlookup(A986,'RVtools V2.1'!A:J,4,0)="non",0,1)</f>
        <v>1</v>
      </c>
      <c r="H986" s="62">
        <f>if(vlookup(A986,'RVtools V2.1'!A:K,11,0)="kube",1,0)</f>
        <v>0</v>
      </c>
      <c r="I986" s="62">
        <f t="shared" si="5"/>
        <v>0</v>
      </c>
      <c r="J986" s="62">
        <f>ifna(vlookup(A986,'Infra Study'!A:Q,17,0),0)</f>
        <v>0</v>
      </c>
      <c r="K986" s="64">
        <f>IFERROR(__xludf.DUMMYFUNCTION("N(REGEXMATCH(VLOOKUP(A986, 'RVtools V2.1'!A:H, 8, 0), ""^Serveur de fichiers""))"),0.0)</f>
        <v>0</v>
      </c>
      <c r="L986" s="64">
        <f t="shared" si="6"/>
        <v>0</v>
      </c>
      <c r="M986" s="67" t="str">
        <f>ifna(vlookup(A986,'RVtools V2.1'!A:I,8,0),"N/A")</f>
        <v>MPL - CST/RAL</v>
      </c>
      <c r="N986" s="64">
        <f>IFERROR(__xludf.DUMMYFUNCTION("IF(REGEXMATCH(M986, ""(?i)"" &amp; JOIN(""|"", SPLIT(""kalisil"", "" ""))), 1, 0)"),0.0)</f>
        <v>0</v>
      </c>
      <c r="O986" s="64" t="str">
        <f>vlookup(A986,'RVtools V2.1'!A:H,7,0)</f>
        <v>T1</v>
      </c>
      <c r="P986" s="64">
        <f>if(vlookup(A986,'RVtools V2.1'!A:H,5,0)="oui",1,0)</f>
        <v>1</v>
      </c>
      <c r="Q986" s="64">
        <f>ifna(vlookup(A986,vCPU!A:B,2,0),"Unknown")</f>
        <v>16</v>
      </c>
      <c r="R986" s="66">
        <f>ifna(vlookup(A986,vMemory!A:C,3,0),"Unknown")</f>
        <v>36</v>
      </c>
      <c r="S986" s="66">
        <f>ifna(vlookup(A986,vDisk!A:C,3,0),"Unknown")</f>
        <v>16868</v>
      </c>
      <c r="T986" s="67" t="str">
        <f t="array" ref="T986">IFS(
   L986=1, "No Lift &amp; Shift",
   J986=1, XLOOKUP(A986, 'Infra Study'!A:A, 'Infra Study'!P:P),
   I986=1, "No Lift &amp; Shift",
   H986=1, "GKE",
   K986=1, "GCNV",
   G986=1, "Lift &amp; Shift Prod",
   TRUE, "Lift &amp; Shift Noprod"
)</f>
        <v>Lift &amp; Shift Prod</v>
      </c>
      <c r="U986" s="67">
        <f t="shared" si="7"/>
        <v>1</v>
      </c>
      <c r="V986" s="68" t="str">
        <f>if(T986="Lift &amp; Shift Noprod",if( Y986=0,Assumptions!$B$5, Assumptions!$B$4),if(T986="Lift &amp; Shift Prod",if(AND(N986=1,O986="T1"),Assumptions!$B$6,Assumptions!$B$4),0))</f>
        <v>N2D</v>
      </c>
      <c r="W986" s="69">
        <f>if(V986&lt;&gt;0,if(Q986="Unknown", Assumptions!$B$42,If(Q986&gt;1,Q986,2)),0)</f>
        <v>16</v>
      </c>
      <c r="X986" s="69">
        <f>if(V986&lt;&gt;0,if(R986="Unknown", Assumptions!$B$43,R986),0)</f>
        <v>36</v>
      </c>
      <c r="Y986" s="68">
        <f t="shared" si="8"/>
        <v>0</v>
      </c>
      <c r="Z986" s="68">
        <f>if(V986&lt;&gt;0,if(  S986="Unknown", Assumptions!$B$44,S986),0)</f>
        <v>16868</v>
      </c>
      <c r="AA986" s="68" t="str">
        <f>if(V986 ="N2",ifna(vlookup(W986&amp;"-"&amp;X986,'Ref. VM'!A:B,2,0),"Custom"),if(V986 ="E2" , ifna(vlookup(W986&amp;"-"&amp;X986,'Ref. VM'!D:E,2,0),"Custom"),if(V986="N2D",ifna(vlookup(W986&amp;"-"&amp;X986,'Ref. VM'!G:H,2,0),"Custom"),if(V986="N4",ifna(vlookup(W986&amp;"-"&amp;X986,'Ref. VM'!J:K,2,0),"Custom"),0))))</f>
        <v>Custom</v>
      </c>
      <c r="AB986" s="67" t="str">
        <f t="shared" si="9"/>
        <v>N2D-Custom vCPUs-CUD 3y</v>
      </c>
      <c r="AC986" s="67" t="str">
        <f t="shared" si="10"/>
        <v>N2D-Custom RAM-CUD 3y</v>
      </c>
      <c r="AD986" s="67">
        <f t="shared" si="11"/>
        <v>0</v>
      </c>
      <c r="AE986" s="69">
        <f>if(T986="Lift &amp; Shift Prod",730,if(T986="Lift &amp; Shift Noprod",Assumptions!$B$3,0))</f>
        <v>730</v>
      </c>
      <c r="AF986" s="70">
        <f>if( U986=0,0,if(Y986=0, ((vlookup(AB986,'SKU Pricing'!A:B,Assumptions!$B$2,0)*W986)+(vlookup(AC986,'SKU Pricing'!A:B,Assumptions!$B$2,0)*X986))*AE986,((vlookup(AB986,'SKU Pricing'!A:B,Assumptions!$B$2,0)*W986)+(vlookup(AC986,'SKU Pricing'!A:B,Assumptions!$B$2,0)*(W986*8))+(vlookup(AD986,'SKU Pricing'!A:B,Assumptions!$B$2,0)*(X986-(W986*8))))*AE986))</f>
        <v>229.1669436</v>
      </c>
      <c r="AG986" s="67" t="str">
        <f t="shared" si="12"/>
        <v>Windows Server</v>
      </c>
      <c r="AH986" s="70">
        <f>ifna(vlookup(AG986,'SKU Pricing'!A:B,Assumptions!$B$2,0)*W986*AE986,0)</f>
        <v>537.28</v>
      </c>
      <c r="AI986" s="62" t="str">
        <f t="shared" si="13"/>
        <v>Regional</v>
      </c>
      <c r="AJ986" s="62" t="str">
        <f>if(V986&lt;&gt;0, if(T986="Lift &amp; Shift Noprod",Assumptions!$B$9,if(V986=Assumptions!$B$6,Assumptions!$B$10,if(P986=1,Assumptions!$B$8,Assumptions!$B$7))),"")</f>
        <v>SSD</v>
      </c>
      <c r="AK986" s="69" t="str">
        <f t="shared" si="14"/>
        <v>SSD</v>
      </c>
      <c r="AL986" s="69">
        <f>if(AJ986="Hyperdisk Balanced",Assumptions!$B$11,0)</f>
        <v>0</v>
      </c>
      <c r="AM986" s="69">
        <f>if(AJ986="Hyperdisk Balanced",Assumptions!$B$12,0)</f>
        <v>0</v>
      </c>
      <c r="AN986" s="70">
        <f>if(AK986=0,0,if(AJ986="Hyperdisk Balanced",vlookup(AK986&amp;" provisioned space",'SKU Pricing'!A:B,Assumptions!$B$2,0)*Z986+vlookup(AK986&amp;" provisioned IOPS",'SKU Pricing'!A:B,Assumptions!$B$2,0)*AL986*730+vlookup(AK986&amp;" provisioned throughput",'SKU Pricing'!A:B,Assumptions!$B$2,0)*AM986*730,vlookup(AK986,'SKU Pricing'!A:B,Assumptions!$B$2,0)*Z986))</f>
        <v>3322.996</v>
      </c>
      <c r="AO986" s="70">
        <f t="shared" si="15"/>
        <v>4089.442944</v>
      </c>
      <c r="AP986" s="71" t="str">
        <f t="shared" si="16"/>
        <v>VM Manager</v>
      </c>
      <c r="AQ986" s="70">
        <f>ifna(vlookup(AP986,'SKU Pricing'!A:B,Assumptions!$B$2,0)*AE986,0)</f>
        <v>2.19</v>
      </c>
      <c r="AR986" s="72">
        <v>0.0</v>
      </c>
    </row>
    <row r="987">
      <c r="A987" s="61" t="s">
        <v>1128</v>
      </c>
      <c r="B987" s="62" t="str">
        <f>ifna(if(vlookup(A987,vOS!A:B,2,0)="","Unknown",vlookup(A987,vOS!A:B,2,0)),"Unknown")</f>
        <v>Microsoft Windows Server 2019 (64-bit)</v>
      </c>
      <c r="C987" s="62">
        <f>vlookup(B987,'OS Study'!A:D,2,0)</f>
        <v>0</v>
      </c>
      <c r="D987" s="62" t="str">
        <f>vlookup(B987,'OS Study'!A:D,3,0)</f>
        <v>Windows</v>
      </c>
      <c r="E987" s="62" t="str">
        <f>vlookup(B987,'OS Study'!A:D,4,0)</f>
        <v>Server</v>
      </c>
      <c r="F987" s="63" t="str">
        <f>vlookup(B987,'OS Study'!A:E,5,0)</f>
        <v>2019</v>
      </c>
      <c r="G987" s="62">
        <f>IF(vlookup(A987,'RVtools V2.1'!A:J,4,0)="non",0,1)</f>
        <v>1</v>
      </c>
      <c r="H987" s="62">
        <f>if(vlookup(A987,'RVtools V2.1'!A:K,11,0)="kube",1,0)</f>
        <v>0</v>
      </c>
      <c r="I987" s="62">
        <f t="shared" si="5"/>
        <v>0</v>
      </c>
      <c r="J987" s="62">
        <f>ifna(vlookup(A987,'Infra Study'!A:Q,17,0),0)</f>
        <v>0</v>
      </c>
      <c r="K987" s="64">
        <f>IFERROR(__xludf.DUMMYFUNCTION("N(REGEXMATCH(VLOOKUP(A987, 'RVtools V2.1'!A:H, 8, 0), ""^Serveur de fichiers""))"),0.0)</f>
        <v>0</v>
      </c>
      <c r="L987" s="64">
        <f t="shared" si="6"/>
        <v>0</v>
      </c>
      <c r="M987" s="67" t="str">
        <f>ifna(vlookup(A987,'RVtools V2.1'!A:I,8,0),"N/A")</f>
        <v>MPL - IDF/AIS</v>
      </c>
      <c r="N987" s="64">
        <f>IFERROR(__xludf.DUMMYFUNCTION("IF(REGEXMATCH(M987, ""(?i)"" &amp; JOIN(""|"", SPLIT(""kalisil"", "" ""))), 1, 0)"),0.0)</f>
        <v>0</v>
      </c>
      <c r="O987" s="64" t="str">
        <f>vlookup(A987,'RVtools V2.1'!A:H,7,0)</f>
        <v>T1</v>
      </c>
      <c r="P987" s="64">
        <f>if(vlookup(A987,'RVtools V2.1'!A:H,5,0)="oui",1,0)</f>
        <v>1</v>
      </c>
      <c r="Q987" s="64">
        <f>ifna(vlookup(A987,vCPU!A:B,2,0),"Unknown")</f>
        <v>8</v>
      </c>
      <c r="R987" s="66">
        <f>ifna(vlookup(A987,vMemory!A:C,3,0),"Unknown")</f>
        <v>16</v>
      </c>
      <c r="S987" s="66">
        <f>ifna(vlookup(A987,vDisk!A:C,3,0),"Unknown")</f>
        <v>788</v>
      </c>
      <c r="T987" s="67" t="str">
        <f t="array" ref="T987">IFS(
   L987=1, "No Lift &amp; Shift",
   J987=1, XLOOKUP(A987, 'Infra Study'!A:A, 'Infra Study'!P:P),
   I987=1, "No Lift &amp; Shift",
   H987=1, "GKE",
   K987=1, "GCNV",
   G987=1, "Lift &amp; Shift Prod",
   TRUE, "Lift &amp; Shift Noprod"
)</f>
        <v>Lift &amp; Shift Prod</v>
      </c>
      <c r="U987" s="67">
        <f t="shared" si="7"/>
        <v>1</v>
      </c>
      <c r="V987" s="68" t="str">
        <f>if(T987="Lift &amp; Shift Noprod",if( Y987=0,Assumptions!$B$5, Assumptions!$B$4),if(T987="Lift &amp; Shift Prod",if(AND(N987=1,O987="T1"),Assumptions!$B$6,Assumptions!$B$4),0))</f>
        <v>N2D</v>
      </c>
      <c r="W987" s="69">
        <f>if(V987&lt;&gt;0,if(Q987="Unknown", Assumptions!$B$42,If(Q987&gt;1,Q987,2)),0)</f>
        <v>8</v>
      </c>
      <c r="X987" s="69">
        <f>if(V987&lt;&gt;0,if(R987="Unknown", Assumptions!$B$43,R987),0)</f>
        <v>16</v>
      </c>
      <c r="Y987" s="68">
        <f t="shared" si="8"/>
        <v>0</v>
      </c>
      <c r="Z987" s="68">
        <f>if(V987&lt;&gt;0,if(  S987="Unknown", Assumptions!$B$44,S987),0)</f>
        <v>788</v>
      </c>
      <c r="AA987" s="68" t="str">
        <f>if(V987 ="N2",ifna(vlookup(W987&amp;"-"&amp;X987,'Ref. VM'!A:B,2,0),"Custom"),if(V987 ="E2" , ifna(vlookup(W987&amp;"-"&amp;X987,'Ref. VM'!D:E,2,0),"Custom"),if(V987="N2D",ifna(vlookup(W987&amp;"-"&amp;X987,'Ref. VM'!G:H,2,0),"Custom"),if(V987="N4",ifna(vlookup(W987&amp;"-"&amp;X987,'Ref. VM'!J:K,2,0),"Custom"),0))))</f>
        <v>Custom</v>
      </c>
      <c r="AB987" s="67" t="str">
        <f t="shared" si="9"/>
        <v>N2D-Custom vCPUs-CUD 3y</v>
      </c>
      <c r="AC987" s="67" t="str">
        <f t="shared" si="10"/>
        <v>N2D-Custom RAM-CUD 3y</v>
      </c>
      <c r="AD987" s="67">
        <f t="shared" si="11"/>
        <v>0</v>
      </c>
      <c r="AE987" s="69">
        <f>if(T987="Lift &amp; Shift Prod",730,if(T987="Lift &amp; Shift Noprod",Assumptions!$B$3,0))</f>
        <v>730</v>
      </c>
      <c r="AF987" s="70">
        <f>if( U987=0,0,if(Y987=0, ((vlookup(AB987,'SKU Pricing'!A:B,Assumptions!$B$2,0)*W987)+(vlookup(AC987,'SKU Pricing'!A:B,Assumptions!$B$2,0)*X987))*AE987,((vlookup(AB987,'SKU Pricing'!A:B,Assumptions!$B$2,0)*W987)+(vlookup(AC987,'SKU Pricing'!A:B,Assumptions!$B$2,0)*(W987*8))+(vlookup(AD987,'SKU Pricing'!A:B,Assumptions!$B$2,0)*(X987-(W987*8))))*AE987))</f>
        <v>111.6333053</v>
      </c>
      <c r="AG987" s="67" t="str">
        <f t="shared" si="12"/>
        <v>Windows Server</v>
      </c>
      <c r="AH987" s="70">
        <f>ifna(vlookup(AG987,'SKU Pricing'!A:B,Assumptions!$B$2,0)*W987*AE987,0)</f>
        <v>268.64</v>
      </c>
      <c r="AI987" s="62" t="str">
        <f t="shared" si="13"/>
        <v>Regional</v>
      </c>
      <c r="AJ987" s="62" t="str">
        <f>if(V987&lt;&gt;0, if(T987="Lift &amp; Shift Noprod",Assumptions!$B$9,if(V987=Assumptions!$B$6,Assumptions!$B$10,if(P987=1,Assumptions!$B$8,Assumptions!$B$7))),"")</f>
        <v>SSD</v>
      </c>
      <c r="AK987" s="69" t="str">
        <f t="shared" si="14"/>
        <v>SSD</v>
      </c>
      <c r="AL987" s="69">
        <f>if(AJ987="Hyperdisk Balanced",Assumptions!$B$11,0)</f>
        <v>0</v>
      </c>
      <c r="AM987" s="69">
        <f>if(AJ987="Hyperdisk Balanced",Assumptions!$B$12,0)</f>
        <v>0</v>
      </c>
      <c r="AN987" s="70">
        <f>if(AK987=0,0,if(AJ987="Hyperdisk Balanced",vlookup(AK987&amp;" provisioned space",'SKU Pricing'!A:B,Assumptions!$B$2,0)*Z987+vlookup(AK987&amp;" provisioned IOPS",'SKU Pricing'!A:B,Assumptions!$B$2,0)*AL987*730+vlookup(AK987&amp;" provisioned throughput",'SKU Pricing'!A:B,Assumptions!$B$2,0)*AM987*730,vlookup(AK987,'SKU Pricing'!A:B,Assumptions!$B$2,0)*Z987))</f>
        <v>155.236</v>
      </c>
      <c r="AO987" s="70">
        <f t="shared" si="15"/>
        <v>535.5093053</v>
      </c>
      <c r="AP987" s="71" t="str">
        <f t="shared" si="16"/>
        <v>VM Manager</v>
      </c>
      <c r="AQ987" s="70">
        <f>ifna(vlookup(AP987,'SKU Pricing'!A:B,Assumptions!$B$2,0)*AE987,0)</f>
        <v>2.19</v>
      </c>
      <c r="AR987" s="72">
        <v>0.0</v>
      </c>
    </row>
    <row r="988">
      <c r="A988" s="61" t="s">
        <v>1129</v>
      </c>
      <c r="B988" s="62" t="str">
        <f>ifna(if(vlookup(A988,vOS!A:B,2,0)="","Unknown",vlookup(A988,vOS!A:B,2,0)),"Unknown")</f>
        <v>Microsoft Windows Server 2008 R2 (64-bit)</v>
      </c>
      <c r="C988" s="62">
        <f>vlookup(B988,'OS Study'!A:D,2,0)</f>
        <v>0</v>
      </c>
      <c r="D988" s="62" t="str">
        <f>vlookup(B988,'OS Study'!A:D,3,0)</f>
        <v>Windows</v>
      </c>
      <c r="E988" s="62" t="str">
        <f>vlookup(B988,'OS Study'!A:D,4,0)</f>
        <v>Server</v>
      </c>
      <c r="F988" s="63" t="str">
        <f>vlookup(B988,'OS Study'!A:E,5,0)</f>
        <v>2008 R2</v>
      </c>
      <c r="G988" s="62">
        <f>IF(vlookup(A988,'RVtools V2.1'!A:J,4,0)="non",0,1)</f>
        <v>1</v>
      </c>
      <c r="H988" s="62">
        <f>if(vlookup(A988,'RVtools V2.1'!A:K,11,0)="kube",1,0)</f>
        <v>0</v>
      </c>
      <c r="I988" s="62">
        <f t="shared" si="5"/>
        <v>0</v>
      </c>
      <c r="J988" s="62">
        <f>ifna(vlookup(A988,'Infra Study'!A:Q,17,0),0)</f>
        <v>0</v>
      </c>
      <c r="K988" s="64">
        <f>IFERROR(__xludf.DUMMYFUNCTION("N(REGEXMATCH(VLOOKUP(A988, 'RVtools V2.1'!A:H, 8, 0), ""^Serveur de fichiers""))"),0.0)</f>
        <v>0</v>
      </c>
      <c r="L988" s="64">
        <f t="shared" si="6"/>
        <v>1</v>
      </c>
      <c r="M988" s="67" t="str">
        <f>ifna(vlookup(A988,'RVtools V2.1'!A:I,8,0),"N/A")</f>
        <v>MPL - IDF/OIS</v>
      </c>
      <c r="N988" s="64">
        <f>IFERROR(__xludf.DUMMYFUNCTION("IF(REGEXMATCH(M988, ""(?i)"" &amp; JOIN(""|"", SPLIT(""kalisil"", "" ""))), 1, 0)"),0.0)</f>
        <v>0</v>
      </c>
      <c r="O988" s="64" t="str">
        <f>vlookup(A988,'RVtools V2.1'!A:H,7,0)</f>
        <v>T1</v>
      </c>
      <c r="P988" s="64">
        <f>if(vlookup(A988,'RVtools V2.1'!A:H,5,0)="oui",1,0)</f>
        <v>1</v>
      </c>
      <c r="Q988" s="64">
        <f>ifna(vlookup(A988,vCPU!A:B,2,0),"Unknown")</f>
        <v>6</v>
      </c>
      <c r="R988" s="66">
        <f>ifna(vlookup(A988,vMemory!A:C,3,0),"Unknown")</f>
        <v>8</v>
      </c>
      <c r="S988" s="66">
        <f>ifna(vlookup(A988,vDisk!A:C,3,0),"Unknown")</f>
        <v>2001</v>
      </c>
      <c r="T988" s="67" t="str">
        <f t="array" ref="T988">IFS(
   L988=1, "No Lift &amp; Shift",
   J988=1, XLOOKUP(A988, 'Infra Study'!A:A, 'Infra Study'!P:P),
   I988=1, "No Lift &amp; Shift",
   H988=1, "GKE",
   K988=1, "GCNV",
   G988=1, "Lift &amp; Shift Prod",
   TRUE, "Lift &amp; Shift Noprod"
)</f>
        <v>No Lift &amp; Shift</v>
      </c>
      <c r="U988" s="67">
        <f t="shared" si="7"/>
        <v>0</v>
      </c>
      <c r="V988" s="68">
        <f>if(T988="Lift &amp; Shift Noprod",if( Y988=0,Assumptions!$B$5, Assumptions!$B$4),if(T988="Lift &amp; Shift Prod",if(AND(N988=1,O988="T1"),Assumptions!$B$6,Assumptions!$B$4),0))</f>
        <v>0</v>
      </c>
      <c r="W988" s="62">
        <f>if(V988&lt;&gt;0,if(Q988="Unknown", Assumptions!$B$42,If(Q988&gt;1,Q988,2)),0)</f>
        <v>0</v>
      </c>
      <c r="X988" s="69">
        <f>if(V988&lt;&gt;0,if(R988="Unknown", Assumptions!$B$43,R988),0)</f>
        <v>0</v>
      </c>
      <c r="Y988" s="68">
        <f t="shared" si="8"/>
        <v>0</v>
      </c>
      <c r="Z988" s="68">
        <f>if(V988&lt;&gt;0,if(  S988="Unknown", Assumptions!$B$44,S988),0)</f>
        <v>0</v>
      </c>
      <c r="AA988" s="68">
        <f>if(V988 ="N2",ifna(vlookup(W988&amp;"-"&amp;X988,'Ref. VM'!A:B,2,0),"Custom"),if(V988 ="E2" , ifna(vlookup(W988&amp;"-"&amp;X988,'Ref. VM'!D:E,2,0),"Custom"),if(V988="N2D",ifna(vlookup(W988&amp;"-"&amp;X988,'Ref. VM'!G:H,2,0),"Custom"),if(V988="N4",ifna(vlookup(W988&amp;"-"&amp;X988,'Ref. VM'!J:K,2,0),"Custom"),0))))</f>
        <v>0</v>
      </c>
      <c r="AB988" s="67">
        <f t="shared" si="9"/>
        <v>0</v>
      </c>
      <c r="AC988" s="67">
        <f t="shared" si="10"/>
        <v>0</v>
      </c>
      <c r="AD988" s="67">
        <f t="shared" si="11"/>
        <v>0</v>
      </c>
      <c r="AE988" s="62">
        <f>if(T988="Lift &amp; Shift Prod",730,if(T988="Lift &amp; Shift Noprod",Assumptions!$B$3,0))</f>
        <v>0</v>
      </c>
      <c r="AF988" s="70">
        <f>if( U988=0,0,if(Y988=0, ((vlookup(AB988,'SKU Pricing'!A:B,Assumptions!$B$2,0)*W988)+(vlookup(AC988,'SKU Pricing'!A:B,Assumptions!$B$2,0)*X988))*AE988,((vlookup(AB988,'SKU Pricing'!A:B,Assumptions!$B$2,0)*W988)+(vlookup(AC988,'SKU Pricing'!A:B,Assumptions!$B$2,0)*(W988*8))+(vlookup(AD988,'SKU Pricing'!A:B,Assumptions!$B$2,0)*(X988-(W988*8))))*AE988))</f>
        <v>0</v>
      </c>
      <c r="AG988" s="67">
        <f t="shared" si="12"/>
        <v>0</v>
      </c>
      <c r="AH988" s="70">
        <f>ifna(vlookup(AG988,'SKU Pricing'!A:B,Assumptions!$B$2,0)*W988*AE988,0)</f>
        <v>0</v>
      </c>
      <c r="AI988" s="62" t="str">
        <f t="shared" si="13"/>
        <v/>
      </c>
      <c r="AJ988" s="62" t="str">
        <f>if(V988&lt;&gt;0, if(T988="Lift &amp; Shift Noprod",Assumptions!$B$9,if(V988=Assumptions!$B$6,Assumptions!$B$10,if(P988=1,Assumptions!$B$8,Assumptions!$B$7))),"")</f>
        <v/>
      </c>
      <c r="AK988" s="69">
        <f t="shared" si="14"/>
        <v>0</v>
      </c>
      <c r="AL988" s="69">
        <f>if(AJ988="Hyperdisk Balanced",Assumptions!$B$11,0)</f>
        <v>0</v>
      </c>
      <c r="AM988" s="69">
        <f>if(AJ988="Hyperdisk Balanced",Assumptions!$B$12,0)</f>
        <v>0</v>
      </c>
      <c r="AN988" s="70">
        <f>if(AK988=0,0,if(AJ988="Hyperdisk Balanced",vlookup(AK988&amp;" provisioned space",'SKU Pricing'!A:B,Assumptions!$B$2,0)*Z988+vlookup(AK988&amp;" provisioned IOPS",'SKU Pricing'!A:B,Assumptions!$B$2,0)*AL988*730+vlookup(AK988&amp;" provisioned throughput",'SKU Pricing'!A:B,Assumptions!$B$2,0)*AM988*730,vlookup(AK988,'SKU Pricing'!A:B,Assumptions!$B$2,0)*Z988))</f>
        <v>0</v>
      </c>
      <c r="AO988" s="70">
        <f t="shared" si="15"/>
        <v>0</v>
      </c>
      <c r="AP988" s="71">
        <f t="shared" si="16"/>
        <v>0</v>
      </c>
      <c r="AQ988" s="70">
        <f>ifna(vlookup(AP988,'SKU Pricing'!A:B,Assumptions!$B$2,0)*AE988,0)</f>
        <v>0</v>
      </c>
      <c r="AR988" s="72">
        <v>0.0</v>
      </c>
    </row>
    <row r="989">
      <c r="A989" s="61" t="s">
        <v>1130</v>
      </c>
      <c r="B989" s="62" t="str">
        <f>ifna(if(vlookup(A989,vOS!A:B,2,0)="","Unknown",vlookup(A989,vOS!A:B,2,0)),"Unknown")</f>
        <v>Microsoft Windows Server 2008 R2 (64-bit)</v>
      </c>
      <c r="C989" s="62">
        <f>vlookup(B989,'OS Study'!A:D,2,0)</f>
        <v>0</v>
      </c>
      <c r="D989" s="62" t="str">
        <f>vlookup(B989,'OS Study'!A:D,3,0)</f>
        <v>Windows</v>
      </c>
      <c r="E989" s="62" t="str">
        <f>vlookup(B989,'OS Study'!A:D,4,0)</f>
        <v>Server</v>
      </c>
      <c r="F989" s="63" t="str">
        <f>vlookup(B989,'OS Study'!A:E,5,0)</f>
        <v>2008 R2</v>
      </c>
      <c r="G989" s="62">
        <f>IF(vlookup(A989,'RVtools V2.1'!A:J,4,0)="non",0,1)</f>
        <v>1</v>
      </c>
      <c r="H989" s="62">
        <f>if(vlookup(A989,'RVtools V2.1'!A:K,11,0)="kube",1,0)</f>
        <v>0</v>
      </c>
      <c r="I989" s="62">
        <f t="shared" si="5"/>
        <v>0</v>
      </c>
      <c r="J989" s="62">
        <f>ifna(vlookup(A989,'Infra Study'!A:Q,17,0),0)</f>
        <v>0</v>
      </c>
      <c r="K989" s="64">
        <f>IFERROR(__xludf.DUMMYFUNCTION("N(REGEXMATCH(VLOOKUP(A989, 'RVtools V2.1'!A:H, 8, 0), ""^Serveur de fichiers""))"),0.0)</f>
        <v>0</v>
      </c>
      <c r="L989" s="64">
        <f t="shared" si="6"/>
        <v>1</v>
      </c>
      <c r="M989" s="67" t="str">
        <f>ifna(vlookup(A989,'RVtools V2.1'!A:I,8,0),"N/A")</f>
        <v>MPL - IDF/OIS</v>
      </c>
      <c r="N989" s="64">
        <f>IFERROR(__xludf.DUMMYFUNCTION("IF(REGEXMATCH(M989, ""(?i)"" &amp; JOIN(""|"", SPLIT(""kalisil"", "" ""))), 1, 0)"),0.0)</f>
        <v>0</v>
      </c>
      <c r="O989" s="64" t="str">
        <f>vlookup(A989,'RVtools V2.1'!A:H,7,0)</f>
        <v>T1</v>
      </c>
      <c r="P989" s="64">
        <f>if(vlookup(A989,'RVtools V2.1'!A:H,5,0)="oui",1,0)</f>
        <v>0</v>
      </c>
      <c r="Q989" s="64">
        <f>ifna(vlookup(A989,vCPU!A:B,2,0),"Unknown")</f>
        <v>4</v>
      </c>
      <c r="R989" s="66">
        <f>ifna(vlookup(A989,vMemory!A:C,3,0),"Unknown")</f>
        <v>6</v>
      </c>
      <c r="S989" s="66">
        <f>ifna(vlookup(A989,vDisk!A:C,3,0),"Unknown")</f>
        <v>2415</v>
      </c>
      <c r="T989" s="67" t="str">
        <f t="array" ref="T989">IFS(
   L989=1, "No Lift &amp; Shift",
   J989=1, XLOOKUP(A989, 'Infra Study'!A:A, 'Infra Study'!P:P),
   I989=1, "No Lift &amp; Shift",
   H989=1, "GKE",
   K989=1, "GCNV",
   G989=1, "Lift &amp; Shift Prod",
   TRUE, "Lift &amp; Shift Noprod"
)</f>
        <v>No Lift &amp; Shift</v>
      </c>
      <c r="U989" s="67">
        <f t="shared" si="7"/>
        <v>0</v>
      </c>
      <c r="V989" s="68">
        <f>if(T989="Lift &amp; Shift Noprod",if( Y989=0,Assumptions!$B$5, Assumptions!$B$4),if(T989="Lift &amp; Shift Prod",if(AND(N989=1,O989="T1"),Assumptions!$B$6,Assumptions!$B$4),0))</f>
        <v>0</v>
      </c>
      <c r="W989" s="62">
        <f>if(V989&lt;&gt;0,if(Q989="Unknown", Assumptions!$B$42,If(Q989&gt;1,Q989,2)),0)</f>
        <v>0</v>
      </c>
      <c r="X989" s="69">
        <f>if(V989&lt;&gt;0,if(R989="Unknown", Assumptions!$B$43,R989),0)</f>
        <v>0</v>
      </c>
      <c r="Y989" s="68">
        <f t="shared" si="8"/>
        <v>0</v>
      </c>
      <c r="Z989" s="68">
        <f>if(V989&lt;&gt;0,if(  S989="Unknown", Assumptions!$B$44,S989),0)</f>
        <v>0</v>
      </c>
      <c r="AA989" s="68">
        <f>if(V989 ="N2",ifna(vlookup(W989&amp;"-"&amp;X989,'Ref. VM'!A:B,2,0),"Custom"),if(V989 ="E2" , ifna(vlookup(W989&amp;"-"&amp;X989,'Ref. VM'!D:E,2,0),"Custom"),if(V989="N2D",ifna(vlookup(W989&amp;"-"&amp;X989,'Ref. VM'!G:H,2,0),"Custom"),if(V989="N4",ifna(vlookup(W989&amp;"-"&amp;X989,'Ref. VM'!J:K,2,0),"Custom"),0))))</f>
        <v>0</v>
      </c>
      <c r="AB989" s="67">
        <f t="shared" si="9"/>
        <v>0</v>
      </c>
      <c r="AC989" s="67">
        <f t="shared" si="10"/>
        <v>0</v>
      </c>
      <c r="AD989" s="67">
        <f t="shared" si="11"/>
        <v>0</v>
      </c>
      <c r="AE989" s="62">
        <f>if(T989="Lift &amp; Shift Prod",730,if(T989="Lift &amp; Shift Noprod",Assumptions!$B$3,0))</f>
        <v>0</v>
      </c>
      <c r="AF989" s="70">
        <f>if( U989=0,0,if(Y989=0, ((vlookup(AB989,'SKU Pricing'!A:B,Assumptions!$B$2,0)*W989)+(vlookup(AC989,'SKU Pricing'!A:B,Assumptions!$B$2,0)*X989))*AE989,((vlookup(AB989,'SKU Pricing'!A:B,Assumptions!$B$2,0)*W989)+(vlookup(AC989,'SKU Pricing'!A:B,Assumptions!$B$2,0)*(W989*8))+(vlookup(AD989,'SKU Pricing'!A:B,Assumptions!$B$2,0)*(X989-(W989*8))))*AE989))</f>
        <v>0</v>
      </c>
      <c r="AG989" s="67">
        <f t="shared" si="12"/>
        <v>0</v>
      </c>
      <c r="AH989" s="70">
        <f>ifna(vlookup(AG989,'SKU Pricing'!A:B,Assumptions!$B$2,0)*W989*AE989,0)</f>
        <v>0</v>
      </c>
      <c r="AI989" s="62" t="str">
        <f t="shared" si="13"/>
        <v/>
      </c>
      <c r="AJ989" s="62" t="str">
        <f>if(V989&lt;&gt;0, if(T989="Lift &amp; Shift Noprod",Assumptions!$B$9,if(V989=Assumptions!$B$6,Assumptions!$B$10,if(P989=1,Assumptions!$B$8,Assumptions!$B$7))),"")</f>
        <v/>
      </c>
      <c r="AK989" s="69">
        <f t="shared" si="14"/>
        <v>0</v>
      </c>
      <c r="AL989" s="69">
        <f>if(AJ989="Hyperdisk Balanced",Assumptions!$B$11,0)</f>
        <v>0</v>
      </c>
      <c r="AM989" s="69">
        <f>if(AJ989="Hyperdisk Balanced",Assumptions!$B$12,0)</f>
        <v>0</v>
      </c>
      <c r="AN989" s="70">
        <f>if(AK989=0,0,if(AJ989="Hyperdisk Balanced",vlookup(AK989&amp;" provisioned space",'SKU Pricing'!A:B,Assumptions!$B$2,0)*Z989+vlookup(AK989&amp;" provisioned IOPS",'SKU Pricing'!A:B,Assumptions!$B$2,0)*AL989*730+vlookup(AK989&amp;" provisioned throughput",'SKU Pricing'!A:B,Assumptions!$B$2,0)*AM989*730,vlookup(AK989,'SKU Pricing'!A:B,Assumptions!$B$2,0)*Z989))</f>
        <v>0</v>
      </c>
      <c r="AO989" s="70">
        <f t="shared" si="15"/>
        <v>0</v>
      </c>
      <c r="AP989" s="71">
        <f t="shared" si="16"/>
        <v>0</v>
      </c>
      <c r="AQ989" s="70">
        <f>ifna(vlookup(AP989,'SKU Pricing'!A:B,Assumptions!$B$2,0)*AE989,0)</f>
        <v>0</v>
      </c>
      <c r="AR989" s="72">
        <v>0.0</v>
      </c>
    </row>
    <row r="990">
      <c r="A990" s="61" t="s">
        <v>1131</v>
      </c>
      <c r="B990" s="62" t="str">
        <f>ifna(if(vlookup(A990,vOS!A:B,2,0)="","Unknown",vlookup(A990,vOS!A:B,2,0)),"Unknown")</f>
        <v>Microsoft Windows 10 (64-bit)</v>
      </c>
      <c r="C990" s="62">
        <f>vlookup(B990,'OS Study'!A:D,2,0)</f>
        <v>0</v>
      </c>
      <c r="D990" s="62" t="str">
        <f>vlookup(B990,'OS Study'!A:D,3,0)</f>
        <v>Windows</v>
      </c>
      <c r="E990" s="62" t="str">
        <f>vlookup(B990,'OS Study'!A:D,4,0)</f>
        <v>Workstation</v>
      </c>
      <c r="F990" s="63" t="str">
        <f>vlookup(B990,'OS Study'!A:E,5,0)</f>
        <v>10</v>
      </c>
      <c r="G990" s="62">
        <f>IF(vlookup(A990,'RVtools V2.1'!A:J,4,0)="non",0,1)</f>
        <v>1</v>
      </c>
      <c r="H990" s="62">
        <f>if(vlookup(A990,'RVtools V2.1'!A:K,11,0)="kube",1,0)</f>
        <v>0</v>
      </c>
      <c r="I990" s="62">
        <f t="shared" si="5"/>
        <v>0</v>
      </c>
      <c r="J990" s="62">
        <f>ifna(vlookup(A990,'Infra Study'!A:Q,17,0),0)</f>
        <v>1</v>
      </c>
      <c r="K990" s="64">
        <f>IFERROR(__xludf.DUMMYFUNCTION("N(REGEXMATCH(VLOOKUP(A990, 'RVtools V2.1'!A:H, 8, 0), ""^Serveur de fichiers""))"),0.0)</f>
        <v>0</v>
      </c>
      <c r="L990" s="64">
        <f t="shared" si="6"/>
        <v>0</v>
      </c>
      <c r="M990" s="67" t="str">
        <f>ifna(vlookup(A990,'RVtools V2.1'!A:I,8,0),"N/A")</f>
        <v>MPL - IDF/PAE</v>
      </c>
      <c r="N990" s="64">
        <f>IFERROR(__xludf.DUMMYFUNCTION("IF(REGEXMATCH(M990, ""(?i)"" &amp; JOIN(""|"", SPLIT(""kalisil"", "" ""))), 1, 0)"),0.0)</f>
        <v>0</v>
      </c>
      <c r="O990" s="64" t="str">
        <f>vlookup(A990,'RVtools V2.1'!A:H,7,0)</f>
        <v>T1</v>
      </c>
      <c r="P990" s="64">
        <f>if(vlookup(A990,'RVtools V2.1'!A:H,5,0)="oui",1,0)</f>
        <v>1</v>
      </c>
      <c r="Q990" s="64">
        <f>ifna(vlookup(A990,vCPU!A:B,2,0),"Unknown")</f>
        <v>2</v>
      </c>
      <c r="R990" s="66">
        <f>ifna(vlookup(A990,vMemory!A:C,3,0),"Unknown")</f>
        <v>4</v>
      </c>
      <c r="S990" s="66">
        <f>ifna(vlookup(A990,vDisk!A:C,3,0),"Unknown")</f>
        <v>49</v>
      </c>
      <c r="T990" s="67" t="str">
        <f t="array" ref="T990">IFS(
   L990=1, "No Lift &amp; Shift",
   J990=1, XLOOKUP(A990, 'Infra Study'!A:A, 'Infra Study'!P:P),
   I990=1, "No Lift &amp; Shift",
   H990=1, "GKE",
   K990=1, "GCNV",
   G990=1, "Lift &amp; Shift Prod",
   TRUE, "Lift &amp; Shift Noprod"
)</f>
        <v>Consolidation</v>
      </c>
      <c r="U990" s="67">
        <f t="shared" si="7"/>
        <v>0</v>
      </c>
      <c r="V990" s="68">
        <f>if(T990="Lift &amp; Shift Noprod",if( Y990=0,Assumptions!$B$5, Assumptions!$B$4),if(T990="Lift &amp; Shift Prod",if(AND(N990=1,O990="T1"),Assumptions!$B$6,Assumptions!$B$4),0))</f>
        <v>0</v>
      </c>
      <c r="W990" s="62">
        <f>if(V990&lt;&gt;0,if(Q990="Unknown", Assumptions!$B$42,If(Q990&gt;1,Q990,2)),0)</f>
        <v>0</v>
      </c>
      <c r="X990" s="69">
        <f>if(V990&lt;&gt;0,if(R990="Unknown", Assumptions!$B$43,R990),0)</f>
        <v>0</v>
      </c>
      <c r="Y990" s="68">
        <f t="shared" si="8"/>
        <v>0</v>
      </c>
      <c r="Z990" s="68">
        <f>if(V990&lt;&gt;0,if(  S990="Unknown", Assumptions!$B$44,S990),0)</f>
        <v>0</v>
      </c>
      <c r="AA990" s="68">
        <f>if(V990 ="N2",ifna(vlookup(W990&amp;"-"&amp;X990,'Ref. VM'!A:B,2,0),"Custom"),if(V990 ="E2" , ifna(vlookup(W990&amp;"-"&amp;X990,'Ref. VM'!D:E,2,0),"Custom"),if(V990="N2D",ifna(vlookup(W990&amp;"-"&amp;X990,'Ref. VM'!G:H,2,0),"Custom"),if(V990="N4",ifna(vlookup(W990&amp;"-"&amp;X990,'Ref. VM'!J:K,2,0),"Custom"),0))))</f>
        <v>0</v>
      </c>
      <c r="AB990" s="67">
        <f t="shared" si="9"/>
        <v>0</v>
      </c>
      <c r="AC990" s="67">
        <f t="shared" si="10"/>
        <v>0</v>
      </c>
      <c r="AD990" s="67">
        <f t="shared" si="11"/>
        <v>0</v>
      </c>
      <c r="AE990" s="62">
        <f>if(T990="Lift &amp; Shift Prod",730,if(T990="Lift &amp; Shift Noprod",Assumptions!$B$3,0))</f>
        <v>0</v>
      </c>
      <c r="AF990" s="70">
        <f>if( U990=0,0,if(Y990=0, ((vlookup(AB990,'SKU Pricing'!A:B,Assumptions!$B$2,0)*W990)+(vlookup(AC990,'SKU Pricing'!A:B,Assumptions!$B$2,0)*X990))*AE990,((vlookup(AB990,'SKU Pricing'!A:B,Assumptions!$B$2,0)*W990)+(vlookup(AC990,'SKU Pricing'!A:B,Assumptions!$B$2,0)*(W990*8))+(vlookup(AD990,'SKU Pricing'!A:B,Assumptions!$B$2,0)*(X990-(W990*8))))*AE990))</f>
        <v>0</v>
      </c>
      <c r="AG990" s="67">
        <f t="shared" si="12"/>
        <v>0</v>
      </c>
      <c r="AH990" s="70">
        <f>ifna(vlookup(AG990,'SKU Pricing'!A:B,Assumptions!$B$2,0)*W990*AE990,0)</f>
        <v>0</v>
      </c>
      <c r="AI990" s="62" t="str">
        <f t="shared" si="13"/>
        <v/>
      </c>
      <c r="AJ990" s="62" t="str">
        <f>if(V990&lt;&gt;0, if(T990="Lift &amp; Shift Noprod",Assumptions!$B$9,if(V990=Assumptions!$B$6,Assumptions!$B$10,if(P990=1,Assumptions!$B$8,Assumptions!$B$7))),"")</f>
        <v/>
      </c>
      <c r="AK990" s="69">
        <f t="shared" si="14"/>
        <v>0</v>
      </c>
      <c r="AL990" s="69">
        <f>if(AJ990="Hyperdisk Balanced",Assumptions!$B$11,0)</f>
        <v>0</v>
      </c>
      <c r="AM990" s="69">
        <f>if(AJ990="Hyperdisk Balanced",Assumptions!$B$12,0)</f>
        <v>0</v>
      </c>
      <c r="AN990" s="70">
        <f>if(AK990=0,0,if(AJ990="Hyperdisk Balanced",vlookup(AK990&amp;" provisioned space",'SKU Pricing'!A:B,Assumptions!$B$2,0)*Z990+vlookup(AK990&amp;" provisioned IOPS",'SKU Pricing'!A:B,Assumptions!$B$2,0)*AL990*730+vlookup(AK990&amp;" provisioned throughput",'SKU Pricing'!A:B,Assumptions!$B$2,0)*AM990*730,vlookup(AK990,'SKU Pricing'!A:B,Assumptions!$B$2,0)*Z990))</f>
        <v>0</v>
      </c>
      <c r="AO990" s="70">
        <f t="shared" si="15"/>
        <v>0</v>
      </c>
      <c r="AP990" s="71">
        <f t="shared" si="16"/>
        <v>0</v>
      </c>
      <c r="AQ990" s="70">
        <f>ifna(vlookup(AP990,'SKU Pricing'!A:B,Assumptions!$B$2,0)*AE990,0)</f>
        <v>0</v>
      </c>
      <c r="AR990" s="72">
        <v>0.0</v>
      </c>
    </row>
    <row r="991">
      <c r="A991" s="61" t="s">
        <v>1132</v>
      </c>
      <c r="B991" s="62" t="str">
        <f>ifna(if(vlookup(A991,vOS!A:B,2,0)="","Unknown",vlookup(A991,vOS!A:B,2,0)),"Unknown")</f>
        <v>Microsoft Windows 10 (64-bit)</v>
      </c>
      <c r="C991" s="62">
        <f>vlookup(B991,'OS Study'!A:D,2,0)</f>
        <v>0</v>
      </c>
      <c r="D991" s="62" t="str">
        <f>vlookup(B991,'OS Study'!A:D,3,0)</f>
        <v>Windows</v>
      </c>
      <c r="E991" s="62" t="str">
        <f>vlookup(B991,'OS Study'!A:D,4,0)</f>
        <v>Workstation</v>
      </c>
      <c r="F991" s="63" t="str">
        <f>vlookup(B991,'OS Study'!A:E,5,0)</f>
        <v>10</v>
      </c>
      <c r="G991" s="62">
        <f>IF(vlookup(A991,'RVtools V2.1'!A:J,4,0)="non",0,1)</f>
        <v>1</v>
      </c>
      <c r="H991" s="62">
        <f>if(vlookup(A991,'RVtools V2.1'!A:K,11,0)="kube",1,0)</f>
        <v>0</v>
      </c>
      <c r="I991" s="62">
        <f t="shared" si="5"/>
        <v>0</v>
      </c>
      <c r="J991" s="62">
        <f>ifna(vlookup(A991,'Infra Study'!A:Q,17,0),0)</f>
        <v>1</v>
      </c>
      <c r="K991" s="64">
        <f>IFERROR(__xludf.DUMMYFUNCTION("N(REGEXMATCH(VLOOKUP(A991, 'RVtools V2.1'!A:H, 8, 0), ""^Serveur de fichiers""))"),0.0)</f>
        <v>0</v>
      </c>
      <c r="L991" s="64">
        <f t="shared" si="6"/>
        <v>0</v>
      </c>
      <c r="M991" s="67" t="str">
        <f>ifna(vlookup(A991,'RVtools V2.1'!A:I,8,0),"N/A")</f>
        <v>MPL - IDF/PAE</v>
      </c>
      <c r="N991" s="64">
        <f>IFERROR(__xludf.DUMMYFUNCTION("IF(REGEXMATCH(M991, ""(?i)"" &amp; JOIN(""|"", SPLIT(""kalisil"", "" ""))), 1, 0)"),0.0)</f>
        <v>0</v>
      </c>
      <c r="O991" s="64" t="str">
        <f>vlookup(A991,'RVtools V2.1'!A:H,7,0)</f>
        <v>T1</v>
      </c>
      <c r="P991" s="64">
        <f>if(vlookup(A991,'RVtools V2.1'!A:H,5,0)="oui",1,0)</f>
        <v>1</v>
      </c>
      <c r="Q991" s="64">
        <f>ifna(vlookup(A991,vCPU!A:B,2,0),"Unknown")</f>
        <v>4</v>
      </c>
      <c r="R991" s="66">
        <f>ifna(vlookup(A991,vMemory!A:C,3,0),"Unknown")</f>
        <v>8</v>
      </c>
      <c r="S991" s="66">
        <f>ifna(vlookup(A991,vDisk!A:C,3,0),"Unknown")</f>
        <v>44</v>
      </c>
      <c r="T991" s="67" t="str">
        <f t="array" ref="T991">IFS(
   L991=1, "No Lift &amp; Shift",
   J991=1, XLOOKUP(A991, 'Infra Study'!A:A, 'Infra Study'!P:P),
   I991=1, "No Lift &amp; Shift",
   H991=1, "GKE",
   K991=1, "GCNV",
   G991=1, "Lift &amp; Shift Prod",
   TRUE, "Lift &amp; Shift Noprod"
)</f>
        <v>Consolidation</v>
      </c>
      <c r="U991" s="67">
        <f t="shared" si="7"/>
        <v>0</v>
      </c>
      <c r="V991" s="68">
        <f>if(T991="Lift &amp; Shift Noprod",if( Y991=0,Assumptions!$B$5, Assumptions!$B$4),if(T991="Lift &amp; Shift Prod",if(AND(N991=1,O991="T1"),Assumptions!$B$6,Assumptions!$B$4),0))</f>
        <v>0</v>
      </c>
      <c r="W991" s="62">
        <f>if(V991&lt;&gt;0,if(Q991="Unknown", Assumptions!$B$42,If(Q991&gt;1,Q991,2)),0)</f>
        <v>0</v>
      </c>
      <c r="X991" s="69">
        <f>if(V991&lt;&gt;0,if(R991="Unknown", Assumptions!$B$43,R991),0)</f>
        <v>0</v>
      </c>
      <c r="Y991" s="68">
        <f t="shared" si="8"/>
        <v>0</v>
      </c>
      <c r="Z991" s="68">
        <f>if(V991&lt;&gt;0,if(  S991="Unknown", Assumptions!$B$44,S991),0)</f>
        <v>0</v>
      </c>
      <c r="AA991" s="68">
        <f>if(V991 ="N2",ifna(vlookup(W991&amp;"-"&amp;X991,'Ref. VM'!A:B,2,0),"Custom"),if(V991 ="E2" , ifna(vlookup(W991&amp;"-"&amp;X991,'Ref. VM'!D:E,2,0),"Custom"),if(V991="N2D",ifna(vlookup(W991&amp;"-"&amp;X991,'Ref. VM'!G:H,2,0),"Custom"),if(V991="N4",ifna(vlookup(W991&amp;"-"&amp;X991,'Ref. VM'!J:K,2,0),"Custom"),0))))</f>
        <v>0</v>
      </c>
      <c r="AB991" s="67">
        <f t="shared" si="9"/>
        <v>0</v>
      </c>
      <c r="AC991" s="67">
        <f t="shared" si="10"/>
        <v>0</v>
      </c>
      <c r="AD991" s="67">
        <f t="shared" si="11"/>
        <v>0</v>
      </c>
      <c r="AE991" s="62">
        <f>if(T991="Lift &amp; Shift Prod",730,if(T991="Lift &amp; Shift Noprod",Assumptions!$B$3,0))</f>
        <v>0</v>
      </c>
      <c r="AF991" s="70">
        <f>if( U991=0,0,if(Y991=0, ((vlookup(AB991,'SKU Pricing'!A:B,Assumptions!$B$2,0)*W991)+(vlookup(AC991,'SKU Pricing'!A:B,Assumptions!$B$2,0)*X991))*AE991,((vlookup(AB991,'SKU Pricing'!A:B,Assumptions!$B$2,0)*W991)+(vlookup(AC991,'SKU Pricing'!A:B,Assumptions!$B$2,0)*(W991*8))+(vlookup(AD991,'SKU Pricing'!A:B,Assumptions!$B$2,0)*(X991-(W991*8))))*AE991))</f>
        <v>0</v>
      </c>
      <c r="AG991" s="67">
        <f t="shared" si="12"/>
        <v>0</v>
      </c>
      <c r="AH991" s="70">
        <f>ifna(vlookup(AG991,'SKU Pricing'!A:B,Assumptions!$B$2,0)*W991*AE991,0)</f>
        <v>0</v>
      </c>
      <c r="AI991" s="62" t="str">
        <f t="shared" si="13"/>
        <v/>
      </c>
      <c r="AJ991" s="62" t="str">
        <f>if(V991&lt;&gt;0, if(T991="Lift &amp; Shift Noprod",Assumptions!$B$9,if(V991=Assumptions!$B$6,Assumptions!$B$10,if(P991=1,Assumptions!$B$8,Assumptions!$B$7))),"")</f>
        <v/>
      </c>
      <c r="AK991" s="69">
        <f t="shared" si="14"/>
        <v>0</v>
      </c>
      <c r="AL991" s="69">
        <f>if(AJ991="Hyperdisk Balanced",Assumptions!$B$11,0)</f>
        <v>0</v>
      </c>
      <c r="AM991" s="69">
        <f>if(AJ991="Hyperdisk Balanced",Assumptions!$B$12,0)</f>
        <v>0</v>
      </c>
      <c r="AN991" s="70">
        <f>if(AK991=0,0,if(AJ991="Hyperdisk Balanced",vlookup(AK991&amp;" provisioned space",'SKU Pricing'!A:B,Assumptions!$B$2,0)*Z991+vlookup(AK991&amp;" provisioned IOPS",'SKU Pricing'!A:B,Assumptions!$B$2,0)*AL991*730+vlookup(AK991&amp;" provisioned throughput",'SKU Pricing'!A:B,Assumptions!$B$2,0)*AM991*730,vlookup(AK991,'SKU Pricing'!A:B,Assumptions!$B$2,0)*Z991))</f>
        <v>0</v>
      </c>
      <c r="AO991" s="70">
        <f t="shared" si="15"/>
        <v>0</v>
      </c>
      <c r="AP991" s="71">
        <f t="shared" si="16"/>
        <v>0</v>
      </c>
      <c r="AQ991" s="70">
        <f>ifna(vlookup(AP991,'SKU Pricing'!A:B,Assumptions!$B$2,0)*AE991,0)</f>
        <v>0</v>
      </c>
      <c r="AR991" s="72">
        <v>0.0</v>
      </c>
    </row>
    <row r="992">
      <c r="A992" s="61" t="s">
        <v>1133</v>
      </c>
      <c r="B992" s="62" t="str">
        <f>ifna(if(vlookup(A992,vOS!A:B,2,0)="","Unknown",vlookup(A992,vOS!A:B,2,0)),"Unknown")</f>
        <v>Microsoft Windows 10 (64-bit)</v>
      </c>
      <c r="C992" s="62">
        <f>vlookup(B992,'OS Study'!A:D,2,0)</f>
        <v>0</v>
      </c>
      <c r="D992" s="62" t="str">
        <f>vlookup(B992,'OS Study'!A:D,3,0)</f>
        <v>Windows</v>
      </c>
      <c r="E992" s="62" t="str">
        <f>vlookup(B992,'OS Study'!A:D,4,0)</f>
        <v>Workstation</v>
      </c>
      <c r="F992" s="63" t="str">
        <f>vlookup(B992,'OS Study'!A:E,5,0)</f>
        <v>10</v>
      </c>
      <c r="G992" s="62">
        <f>IF(vlookup(A992,'RVtools V2.1'!A:J,4,0)="non",0,1)</f>
        <v>1</v>
      </c>
      <c r="H992" s="62">
        <f>if(vlookup(A992,'RVtools V2.1'!A:K,11,0)="kube",1,0)</f>
        <v>0</v>
      </c>
      <c r="I992" s="62">
        <f t="shared" si="5"/>
        <v>0</v>
      </c>
      <c r="J992" s="62">
        <f>ifna(vlookup(A992,'Infra Study'!A:Q,17,0),0)</f>
        <v>1</v>
      </c>
      <c r="K992" s="64">
        <f>IFERROR(__xludf.DUMMYFUNCTION("N(REGEXMATCH(VLOOKUP(A992, 'RVtools V2.1'!A:H, 8, 0), ""^Serveur de fichiers""))"),0.0)</f>
        <v>0</v>
      </c>
      <c r="L992" s="64">
        <f t="shared" si="6"/>
        <v>0</v>
      </c>
      <c r="M992" s="67" t="str">
        <f>ifna(vlookup(A992,'RVtools V2.1'!A:I,8,0),"N/A")</f>
        <v>MPL - IDF/PAE</v>
      </c>
      <c r="N992" s="64">
        <f>IFERROR(__xludf.DUMMYFUNCTION("IF(REGEXMATCH(M992, ""(?i)"" &amp; JOIN(""|"", SPLIT(""kalisil"", "" ""))), 1, 0)"),0.0)</f>
        <v>0</v>
      </c>
      <c r="O992" s="64" t="str">
        <f>vlookup(A992,'RVtools V2.1'!A:H,7,0)</f>
        <v>T1</v>
      </c>
      <c r="P992" s="64">
        <f>if(vlookup(A992,'RVtools V2.1'!A:H,5,0)="oui",1,0)</f>
        <v>1</v>
      </c>
      <c r="Q992" s="64">
        <f>ifna(vlookup(A992,vCPU!A:B,2,0),"Unknown")</f>
        <v>2</v>
      </c>
      <c r="R992" s="66">
        <f>ifna(vlookup(A992,vMemory!A:C,3,0),"Unknown")</f>
        <v>4</v>
      </c>
      <c r="S992" s="66">
        <f>ifna(vlookup(A992,vDisk!A:C,3,0),"Unknown")</f>
        <v>60</v>
      </c>
      <c r="T992" s="67" t="str">
        <f t="array" ref="T992">IFS(
   L992=1, "No Lift &amp; Shift",
   J992=1, XLOOKUP(A992, 'Infra Study'!A:A, 'Infra Study'!P:P),
   I992=1, "No Lift &amp; Shift",
   H992=1, "GKE",
   K992=1, "GCNV",
   G992=1, "Lift &amp; Shift Prod",
   TRUE, "Lift &amp; Shift Noprod"
)</f>
        <v>Consolidation</v>
      </c>
      <c r="U992" s="67">
        <f t="shared" si="7"/>
        <v>0</v>
      </c>
      <c r="V992" s="68">
        <f>if(T992="Lift &amp; Shift Noprod",if( Y992=0,Assumptions!$B$5, Assumptions!$B$4),if(T992="Lift &amp; Shift Prod",if(AND(N992=1,O992="T1"),Assumptions!$B$6,Assumptions!$B$4),0))</f>
        <v>0</v>
      </c>
      <c r="W992" s="62">
        <f>if(V992&lt;&gt;0,if(Q992="Unknown", Assumptions!$B$42,If(Q992&gt;1,Q992,2)),0)</f>
        <v>0</v>
      </c>
      <c r="X992" s="69">
        <f>if(V992&lt;&gt;0,if(R992="Unknown", Assumptions!$B$43,R992),0)</f>
        <v>0</v>
      </c>
      <c r="Y992" s="68">
        <f t="shared" si="8"/>
        <v>0</v>
      </c>
      <c r="Z992" s="68">
        <f>if(V992&lt;&gt;0,if(  S992="Unknown", Assumptions!$B$44,S992),0)</f>
        <v>0</v>
      </c>
      <c r="AA992" s="68">
        <f>if(V992 ="N2",ifna(vlookup(W992&amp;"-"&amp;X992,'Ref. VM'!A:B,2,0),"Custom"),if(V992 ="E2" , ifna(vlookup(W992&amp;"-"&amp;X992,'Ref. VM'!D:E,2,0),"Custom"),if(V992="N2D",ifna(vlookup(W992&amp;"-"&amp;X992,'Ref. VM'!G:H,2,0),"Custom"),if(V992="N4",ifna(vlookup(W992&amp;"-"&amp;X992,'Ref. VM'!J:K,2,0),"Custom"),0))))</f>
        <v>0</v>
      </c>
      <c r="AB992" s="67">
        <f t="shared" si="9"/>
        <v>0</v>
      </c>
      <c r="AC992" s="67">
        <f t="shared" si="10"/>
        <v>0</v>
      </c>
      <c r="AD992" s="67">
        <f t="shared" si="11"/>
        <v>0</v>
      </c>
      <c r="AE992" s="62">
        <f>if(T992="Lift &amp; Shift Prod",730,if(T992="Lift &amp; Shift Noprod",Assumptions!$B$3,0))</f>
        <v>0</v>
      </c>
      <c r="AF992" s="70">
        <f>if( U992=0,0,if(Y992=0, ((vlookup(AB992,'SKU Pricing'!A:B,Assumptions!$B$2,0)*W992)+(vlookup(AC992,'SKU Pricing'!A:B,Assumptions!$B$2,0)*X992))*AE992,((vlookup(AB992,'SKU Pricing'!A:B,Assumptions!$B$2,0)*W992)+(vlookup(AC992,'SKU Pricing'!A:B,Assumptions!$B$2,0)*(W992*8))+(vlookup(AD992,'SKU Pricing'!A:B,Assumptions!$B$2,0)*(X992-(W992*8))))*AE992))</f>
        <v>0</v>
      </c>
      <c r="AG992" s="67">
        <f t="shared" si="12"/>
        <v>0</v>
      </c>
      <c r="AH992" s="70">
        <f>ifna(vlookup(AG992,'SKU Pricing'!A:B,Assumptions!$B$2,0)*W992*AE992,0)</f>
        <v>0</v>
      </c>
      <c r="AI992" s="62" t="str">
        <f t="shared" si="13"/>
        <v/>
      </c>
      <c r="AJ992" s="62" t="str">
        <f>if(V992&lt;&gt;0, if(T992="Lift &amp; Shift Noprod",Assumptions!$B$9,if(V992=Assumptions!$B$6,Assumptions!$B$10,if(P992=1,Assumptions!$B$8,Assumptions!$B$7))),"")</f>
        <v/>
      </c>
      <c r="AK992" s="69">
        <f t="shared" si="14"/>
        <v>0</v>
      </c>
      <c r="AL992" s="69">
        <f>if(AJ992="Hyperdisk Balanced",Assumptions!$B$11,0)</f>
        <v>0</v>
      </c>
      <c r="AM992" s="69">
        <f>if(AJ992="Hyperdisk Balanced",Assumptions!$B$12,0)</f>
        <v>0</v>
      </c>
      <c r="AN992" s="70">
        <f>if(AK992=0,0,if(AJ992="Hyperdisk Balanced",vlookup(AK992&amp;" provisioned space",'SKU Pricing'!A:B,Assumptions!$B$2,0)*Z992+vlookup(AK992&amp;" provisioned IOPS",'SKU Pricing'!A:B,Assumptions!$B$2,0)*AL992*730+vlookup(AK992&amp;" provisioned throughput",'SKU Pricing'!A:B,Assumptions!$B$2,0)*AM992*730,vlookup(AK992,'SKU Pricing'!A:B,Assumptions!$B$2,0)*Z992))</f>
        <v>0</v>
      </c>
      <c r="AO992" s="70">
        <f t="shared" si="15"/>
        <v>0</v>
      </c>
      <c r="AP992" s="71">
        <f t="shared" si="16"/>
        <v>0</v>
      </c>
      <c r="AQ992" s="70">
        <f>ifna(vlookup(AP992,'SKU Pricing'!A:B,Assumptions!$B$2,0)*AE992,0)</f>
        <v>0</v>
      </c>
      <c r="AR992" s="72">
        <v>0.0</v>
      </c>
    </row>
    <row r="993">
      <c r="A993" s="61" t="s">
        <v>1134</v>
      </c>
      <c r="B993" s="62" t="str">
        <f>ifna(if(vlookup(A993,vOS!A:B,2,0)="","Unknown",vlookup(A993,vOS!A:B,2,0)),"Unknown")</f>
        <v>Microsoft Windows 10 (64-bit)</v>
      </c>
      <c r="C993" s="62">
        <f>vlookup(B993,'OS Study'!A:D,2,0)</f>
        <v>0</v>
      </c>
      <c r="D993" s="62" t="str">
        <f>vlookup(B993,'OS Study'!A:D,3,0)</f>
        <v>Windows</v>
      </c>
      <c r="E993" s="62" t="str">
        <f>vlookup(B993,'OS Study'!A:D,4,0)</f>
        <v>Workstation</v>
      </c>
      <c r="F993" s="63" t="str">
        <f>vlookup(B993,'OS Study'!A:E,5,0)</f>
        <v>10</v>
      </c>
      <c r="G993" s="62">
        <f>IF(vlookup(A993,'RVtools V2.1'!A:J,4,0)="non",0,1)</f>
        <v>1</v>
      </c>
      <c r="H993" s="62">
        <f>if(vlookup(A993,'RVtools V2.1'!A:K,11,0)="kube",1,0)</f>
        <v>0</v>
      </c>
      <c r="I993" s="62">
        <f t="shared" si="5"/>
        <v>0</v>
      </c>
      <c r="J993" s="62">
        <f>ifna(vlookup(A993,'Infra Study'!A:Q,17,0),0)</f>
        <v>1</v>
      </c>
      <c r="K993" s="64">
        <f>IFERROR(__xludf.DUMMYFUNCTION("N(REGEXMATCH(VLOOKUP(A993, 'RVtools V2.1'!A:H, 8, 0), ""^Serveur de fichiers""))"),0.0)</f>
        <v>0</v>
      </c>
      <c r="L993" s="64">
        <f t="shared" si="6"/>
        <v>0</v>
      </c>
      <c r="M993" s="67" t="str">
        <f>ifna(vlookup(A993,'RVtools V2.1'!A:I,8,0),"N/A")</f>
        <v>MPL - IDF/PAE</v>
      </c>
      <c r="N993" s="64">
        <f>IFERROR(__xludf.DUMMYFUNCTION("IF(REGEXMATCH(M993, ""(?i)"" &amp; JOIN(""|"", SPLIT(""kalisil"", "" ""))), 1, 0)"),0.0)</f>
        <v>0</v>
      </c>
      <c r="O993" s="64" t="str">
        <f>vlookup(A993,'RVtools V2.1'!A:H,7,0)</f>
        <v>T1</v>
      </c>
      <c r="P993" s="64">
        <f>if(vlookup(A993,'RVtools V2.1'!A:H,5,0)="oui",1,0)</f>
        <v>1</v>
      </c>
      <c r="Q993" s="64">
        <f>ifna(vlookup(A993,vCPU!A:B,2,0),"Unknown")</f>
        <v>2</v>
      </c>
      <c r="R993" s="66">
        <f>ifna(vlookup(A993,vMemory!A:C,3,0),"Unknown")</f>
        <v>4</v>
      </c>
      <c r="S993" s="66">
        <f>ifna(vlookup(A993,vDisk!A:C,3,0),"Unknown")</f>
        <v>52</v>
      </c>
      <c r="T993" s="67" t="str">
        <f t="array" ref="T993">IFS(
   L993=1, "No Lift &amp; Shift",
   J993=1, XLOOKUP(A993, 'Infra Study'!A:A, 'Infra Study'!P:P),
   I993=1, "No Lift &amp; Shift",
   H993=1, "GKE",
   K993=1, "GCNV",
   G993=1, "Lift &amp; Shift Prod",
   TRUE, "Lift &amp; Shift Noprod"
)</f>
        <v>Consolidation</v>
      </c>
      <c r="U993" s="67">
        <f t="shared" si="7"/>
        <v>0</v>
      </c>
      <c r="V993" s="68">
        <f>if(T993="Lift &amp; Shift Noprod",if( Y993=0,Assumptions!$B$5, Assumptions!$B$4),if(T993="Lift &amp; Shift Prod",if(AND(N993=1,O993="T1"),Assumptions!$B$6,Assumptions!$B$4),0))</f>
        <v>0</v>
      </c>
      <c r="W993" s="62">
        <f>if(V993&lt;&gt;0,if(Q993="Unknown", Assumptions!$B$42,If(Q993&gt;1,Q993,2)),0)</f>
        <v>0</v>
      </c>
      <c r="X993" s="69">
        <f>if(V993&lt;&gt;0,if(R993="Unknown", Assumptions!$B$43,R993),0)</f>
        <v>0</v>
      </c>
      <c r="Y993" s="68">
        <f t="shared" si="8"/>
        <v>0</v>
      </c>
      <c r="Z993" s="68">
        <f>if(V993&lt;&gt;0,if(  S993="Unknown", Assumptions!$B$44,S993),0)</f>
        <v>0</v>
      </c>
      <c r="AA993" s="68">
        <f>if(V993 ="N2",ifna(vlookup(W993&amp;"-"&amp;X993,'Ref. VM'!A:B,2,0),"Custom"),if(V993 ="E2" , ifna(vlookup(W993&amp;"-"&amp;X993,'Ref. VM'!D:E,2,0),"Custom"),if(V993="N2D",ifna(vlookup(W993&amp;"-"&amp;X993,'Ref. VM'!G:H,2,0),"Custom"),if(V993="N4",ifna(vlookup(W993&amp;"-"&amp;X993,'Ref. VM'!J:K,2,0),"Custom"),0))))</f>
        <v>0</v>
      </c>
      <c r="AB993" s="67">
        <f t="shared" si="9"/>
        <v>0</v>
      </c>
      <c r="AC993" s="67">
        <f t="shared" si="10"/>
        <v>0</v>
      </c>
      <c r="AD993" s="67">
        <f t="shared" si="11"/>
        <v>0</v>
      </c>
      <c r="AE993" s="62">
        <f>if(T993="Lift &amp; Shift Prod",730,if(T993="Lift &amp; Shift Noprod",Assumptions!$B$3,0))</f>
        <v>0</v>
      </c>
      <c r="AF993" s="70">
        <f>if( U993=0,0,if(Y993=0, ((vlookup(AB993,'SKU Pricing'!A:B,Assumptions!$B$2,0)*W993)+(vlookup(AC993,'SKU Pricing'!A:B,Assumptions!$B$2,0)*X993))*AE993,((vlookup(AB993,'SKU Pricing'!A:B,Assumptions!$B$2,0)*W993)+(vlookup(AC993,'SKU Pricing'!A:B,Assumptions!$B$2,0)*(W993*8))+(vlookup(AD993,'SKU Pricing'!A:B,Assumptions!$B$2,0)*(X993-(W993*8))))*AE993))</f>
        <v>0</v>
      </c>
      <c r="AG993" s="67">
        <f t="shared" si="12"/>
        <v>0</v>
      </c>
      <c r="AH993" s="70">
        <f>ifna(vlookup(AG993,'SKU Pricing'!A:B,Assumptions!$B$2,0)*W993*AE993,0)</f>
        <v>0</v>
      </c>
      <c r="AI993" s="62" t="str">
        <f t="shared" si="13"/>
        <v/>
      </c>
      <c r="AJ993" s="62" t="str">
        <f>if(V993&lt;&gt;0, if(T993="Lift &amp; Shift Noprod",Assumptions!$B$9,if(V993=Assumptions!$B$6,Assumptions!$B$10,if(P993=1,Assumptions!$B$8,Assumptions!$B$7))),"")</f>
        <v/>
      </c>
      <c r="AK993" s="69">
        <f t="shared" si="14"/>
        <v>0</v>
      </c>
      <c r="AL993" s="69">
        <f>if(AJ993="Hyperdisk Balanced",Assumptions!$B$11,0)</f>
        <v>0</v>
      </c>
      <c r="AM993" s="69">
        <f>if(AJ993="Hyperdisk Balanced",Assumptions!$B$12,0)</f>
        <v>0</v>
      </c>
      <c r="AN993" s="70">
        <f>if(AK993=0,0,if(AJ993="Hyperdisk Balanced",vlookup(AK993&amp;" provisioned space",'SKU Pricing'!A:B,Assumptions!$B$2,0)*Z993+vlookup(AK993&amp;" provisioned IOPS",'SKU Pricing'!A:B,Assumptions!$B$2,0)*AL993*730+vlookup(AK993&amp;" provisioned throughput",'SKU Pricing'!A:B,Assumptions!$B$2,0)*AM993*730,vlookup(AK993,'SKU Pricing'!A:B,Assumptions!$B$2,0)*Z993))</f>
        <v>0</v>
      </c>
      <c r="AO993" s="70">
        <f t="shared" si="15"/>
        <v>0</v>
      </c>
      <c r="AP993" s="71">
        <f t="shared" si="16"/>
        <v>0</v>
      </c>
      <c r="AQ993" s="70">
        <f>ifna(vlookup(AP993,'SKU Pricing'!A:B,Assumptions!$B$2,0)*AE993,0)</f>
        <v>0</v>
      </c>
      <c r="AR993" s="72">
        <v>0.0</v>
      </c>
    </row>
    <row r="994">
      <c r="A994" s="61" t="s">
        <v>1135</v>
      </c>
      <c r="B994" s="62" t="str">
        <f>ifna(if(vlookup(A994,vOS!A:B,2,0)="","Unknown",vlookup(A994,vOS!A:B,2,0)),"Unknown")</f>
        <v>Microsoft Windows 10 (64-bit)</v>
      </c>
      <c r="C994" s="62">
        <f>vlookup(B994,'OS Study'!A:D,2,0)</f>
        <v>0</v>
      </c>
      <c r="D994" s="62" t="str">
        <f>vlookup(B994,'OS Study'!A:D,3,0)</f>
        <v>Windows</v>
      </c>
      <c r="E994" s="62" t="str">
        <f>vlookup(B994,'OS Study'!A:D,4,0)</f>
        <v>Workstation</v>
      </c>
      <c r="F994" s="63" t="str">
        <f>vlookup(B994,'OS Study'!A:E,5,0)</f>
        <v>10</v>
      </c>
      <c r="G994" s="62">
        <f>IF(vlookup(A994,'RVtools V2.1'!A:J,4,0)="non",0,1)</f>
        <v>1</v>
      </c>
      <c r="H994" s="62">
        <f>if(vlookup(A994,'RVtools V2.1'!A:K,11,0)="kube",1,0)</f>
        <v>0</v>
      </c>
      <c r="I994" s="62">
        <f t="shared" si="5"/>
        <v>0</v>
      </c>
      <c r="J994" s="62">
        <f>ifna(vlookup(A994,'Infra Study'!A:Q,17,0),0)</f>
        <v>1</v>
      </c>
      <c r="K994" s="64">
        <f>IFERROR(__xludf.DUMMYFUNCTION("N(REGEXMATCH(VLOOKUP(A994, 'RVtools V2.1'!A:H, 8, 0), ""^Serveur de fichiers""))"),0.0)</f>
        <v>0</v>
      </c>
      <c r="L994" s="64">
        <f t="shared" si="6"/>
        <v>0</v>
      </c>
      <c r="M994" s="67" t="str">
        <f>ifna(vlookup(A994,'RVtools V2.1'!A:I,8,0),"N/A")</f>
        <v>MPL - IDF/PAE</v>
      </c>
      <c r="N994" s="64">
        <f>IFERROR(__xludf.DUMMYFUNCTION("IF(REGEXMATCH(M994, ""(?i)"" &amp; JOIN(""|"", SPLIT(""kalisil"", "" ""))), 1, 0)"),0.0)</f>
        <v>0</v>
      </c>
      <c r="O994" s="64" t="str">
        <f>vlookup(A994,'RVtools V2.1'!A:H,7,0)</f>
        <v>T1</v>
      </c>
      <c r="P994" s="64">
        <f>if(vlookup(A994,'RVtools V2.1'!A:H,5,0)="oui",1,0)</f>
        <v>1</v>
      </c>
      <c r="Q994" s="64">
        <f>ifna(vlookup(A994,vCPU!A:B,2,0),"Unknown")</f>
        <v>2</v>
      </c>
      <c r="R994" s="66">
        <f>ifna(vlookup(A994,vMemory!A:C,3,0),"Unknown")</f>
        <v>4</v>
      </c>
      <c r="S994" s="66">
        <f>ifna(vlookup(A994,vDisk!A:C,3,0),"Unknown")</f>
        <v>50</v>
      </c>
      <c r="T994" s="67" t="str">
        <f t="array" ref="T994">IFS(
   L994=1, "No Lift &amp; Shift",
   J994=1, XLOOKUP(A994, 'Infra Study'!A:A, 'Infra Study'!P:P),
   I994=1, "No Lift &amp; Shift",
   H994=1, "GKE",
   K994=1, "GCNV",
   G994=1, "Lift &amp; Shift Prod",
   TRUE, "Lift &amp; Shift Noprod"
)</f>
        <v>Consolidation</v>
      </c>
      <c r="U994" s="67">
        <f t="shared" si="7"/>
        <v>0</v>
      </c>
      <c r="V994" s="68">
        <f>if(T994="Lift &amp; Shift Noprod",if( Y994=0,Assumptions!$B$5, Assumptions!$B$4),if(T994="Lift &amp; Shift Prod",if(AND(N994=1,O994="T1"),Assumptions!$B$6,Assumptions!$B$4),0))</f>
        <v>0</v>
      </c>
      <c r="W994" s="62">
        <f>if(V994&lt;&gt;0,if(Q994="Unknown", Assumptions!$B$42,If(Q994&gt;1,Q994,2)),0)</f>
        <v>0</v>
      </c>
      <c r="X994" s="69">
        <f>if(V994&lt;&gt;0,if(R994="Unknown", Assumptions!$B$43,R994),0)</f>
        <v>0</v>
      </c>
      <c r="Y994" s="68">
        <f t="shared" si="8"/>
        <v>0</v>
      </c>
      <c r="Z994" s="68">
        <f>if(V994&lt;&gt;0,if(  S994="Unknown", Assumptions!$B$44,S994),0)</f>
        <v>0</v>
      </c>
      <c r="AA994" s="68">
        <f>if(V994 ="N2",ifna(vlookup(W994&amp;"-"&amp;X994,'Ref. VM'!A:B,2,0),"Custom"),if(V994 ="E2" , ifna(vlookup(W994&amp;"-"&amp;X994,'Ref. VM'!D:E,2,0),"Custom"),if(V994="N2D",ifna(vlookup(W994&amp;"-"&amp;X994,'Ref. VM'!G:H,2,0),"Custom"),if(V994="N4",ifna(vlookup(W994&amp;"-"&amp;X994,'Ref. VM'!J:K,2,0),"Custom"),0))))</f>
        <v>0</v>
      </c>
      <c r="AB994" s="67">
        <f t="shared" si="9"/>
        <v>0</v>
      </c>
      <c r="AC994" s="67">
        <f t="shared" si="10"/>
        <v>0</v>
      </c>
      <c r="AD994" s="67">
        <f t="shared" si="11"/>
        <v>0</v>
      </c>
      <c r="AE994" s="62">
        <f>if(T994="Lift &amp; Shift Prod",730,if(T994="Lift &amp; Shift Noprod",Assumptions!$B$3,0))</f>
        <v>0</v>
      </c>
      <c r="AF994" s="70">
        <f>if( U994=0,0,if(Y994=0, ((vlookup(AB994,'SKU Pricing'!A:B,Assumptions!$B$2,0)*W994)+(vlookup(AC994,'SKU Pricing'!A:B,Assumptions!$B$2,0)*X994))*AE994,((vlookup(AB994,'SKU Pricing'!A:B,Assumptions!$B$2,0)*W994)+(vlookup(AC994,'SKU Pricing'!A:B,Assumptions!$B$2,0)*(W994*8))+(vlookup(AD994,'SKU Pricing'!A:B,Assumptions!$B$2,0)*(X994-(W994*8))))*AE994))</f>
        <v>0</v>
      </c>
      <c r="AG994" s="67">
        <f t="shared" si="12"/>
        <v>0</v>
      </c>
      <c r="AH994" s="70">
        <f>ifna(vlookup(AG994,'SKU Pricing'!A:B,Assumptions!$B$2,0)*W994*AE994,0)</f>
        <v>0</v>
      </c>
      <c r="AI994" s="62" t="str">
        <f t="shared" si="13"/>
        <v/>
      </c>
      <c r="AJ994" s="62" t="str">
        <f>if(V994&lt;&gt;0, if(T994="Lift &amp; Shift Noprod",Assumptions!$B$9,if(V994=Assumptions!$B$6,Assumptions!$B$10,if(P994=1,Assumptions!$B$8,Assumptions!$B$7))),"")</f>
        <v/>
      </c>
      <c r="AK994" s="69">
        <f t="shared" si="14"/>
        <v>0</v>
      </c>
      <c r="AL994" s="69">
        <f>if(AJ994="Hyperdisk Balanced",Assumptions!$B$11,0)</f>
        <v>0</v>
      </c>
      <c r="AM994" s="69">
        <f>if(AJ994="Hyperdisk Balanced",Assumptions!$B$12,0)</f>
        <v>0</v>
      </c>
      <c r="AN994" s="70">
        <f>if(AK994=0,0,if(AJ994="Hyperdisk Balanced",vlookup(AK994&amp;" provisioned space",'SKU Pricing'!A:B,Assumptions!$B$2,0)*Z994+vlookup(AK994&amp;" provisioned IOPS",'SKU Pricing'!A:B,Assumptions!$B$2,0)*AL994*730+vlookup(AK994&amp;" provisioned throughput",'SKU Pricing'!A:B,Assumptions!$B$2,0)*AM994*730,vlookup(AK994,'SKU Pricing'!A:B,Assumptions!$B$2,0)*Z994))</f>
        <v>0</v>
      </c>
      <c r="AO994" s="70">
        <f t="shared" si="15"/>
        <v>0</v>
      </c>
      <c r="AP994" s="71">
        <f t="shared" si="16"/>
        <v>0</v>
      </c>
      <c r="AQ994" s="70">
        <f>ifna(vlookup(AP994,'SKU Pricing'!A:B,Assumptions!$B$2,0)*AE994,0)</f>
        <v>0</v>
      </c>
      <c r="AR994" s="72">
        <v>0.0</v>
      </c>
    </row>
    <row r="995">
      <c r="A995" s="61" t="s">
        <v>1136</v>
      </c>
      <c r="B995" s="62" t="str">
        <f>ifna(if(vlookup(A995,vOS!A:B,2,0)="","Unknown",vlookup(A995,vOS!A:B,2,0)),"Unknown")</f>
        <v>Microsoft Windows 10 (64-bit)</v>
      </c>
      <c r="C995" s="62">
        <f>vlookup(B995,'OS Study'!A:D,2,0)</f>
        <v>0</v>
      </c>
      <c r="D995" s="62" t="str">
        <f>vlookup(B995,'OS Study'!A:D,3,0)</f>
        <v>Windows</v>
      </c>
      <c r="E995" s="62" t="str">
        <f>vlookup(B995,'OS Study'!A:D,4,0)</f>
        <v>Workstation</v>
      </c>
      <c r="F995" s="63" t="str">
        <f>vlookup(B995,'OS Study'!A:E,5,0)</f>
        <v>10</v>
      </c>
      <c r="G995" s="62">
        <f>IF(vlookup(A995,'RVtools V2.1'!A:J,4,0)="non",0,1)</f>
        <v>1</v>
      </c>
      <c r="H995" s="62">
        <f>if(vlookup(A995,'RVtools V2.1'!A:K,11,0)="kube",1,0)</f>
        <v>0</v>
      </c>
      <c r="I995" s="62">
        <f t="shared" si="5"/>
        <v>0</v>
      </c>
      <c r="J995" s="62">
        <f>ifna(vlookup(A995,'Infra Study'!A:Q,17,0),0)</f>
        <v>1</v>
      </c>
      <c r="K995" s="64">
        <f>IFERROR(__xludf.DUMMYFUNCTION("N(REGEXMATCH(VLOOKUP(A995, 'RVtools V2.1'!A:H, 8, 0), ""^Serveur de fichiers""))"),0.0)</f>
        <v>0</v>
      </c>
      <c r="L995" s="64">
        <f t="shared" si="6"/>
        <v>0</v>
      </c>
      <c r="M995" s="67" t="str">
        <f>ifna(vlookup(A995,'RVtools V2.1'!A:I,8,0),"N/A")</f>
        <v>MPL - IDF/PAE</v>
      </c>
      <c r="N995" s="64">
        <f>IFERROR(__xludf.DUMMYFUNCTION("IF(REGEXMATCH(M995, ""(?i)"" &amp; JOIN(""|"", SPLIT(""kalisil"", "" ""))), 1, 0)"),0.0)</f>
        <v>0</v>
      </c>
      <c r="O995" s="64" t="str">
        <f>vlookup(A995,'RVtools V2.1'!A:H,7,0)</f>
        <v>T1</v>
      </c>
      <c r="P995" s="64">
        <f>if(vlookup(A995,'RVtools V2.1'!A:H,5,0)="oui",1,0)</f>
        <v>1</v>
      </c>
      <c r="Q995" s="64">
        <f>ifna(vlookup(A995,vCPU!A:B,2,0),"Unknown")</f>
        <v>2</v>
      </c>
      <c r="R995" s="66">
        <f>ifna(vlookup(A995,vMemory!A:C,3,0),"Unknown")</f>
        <v>4</v>
      </c>
      <c r="S995" s="66">
        <f>ifna(vlookup(A995,vDisk!A:C,3,0),"Unknown")</f>
        <v>63</v>
      </c>
      <c r="T995" s="67" t="str">
        <f t="array" ref="T995">IFS(
   L995=1, "No Lift &amp; Shift",
   J995=1, XLOOKUP(A995, 'Infra Study'!A:A, 'Infra Study'!P:P),
   I995=1, "No Lift &amp; Shift",
   H995=1, "GKE",
   K995=1, "GCNV",
   G995=1, "Lift &amp; Shift Prod",
   TRUE, "Lift &amp; Shift Noprod"
)</f>
        <v>Consolidation</v>
      </c>
      <c r="U995" s="67">
        <f t="shared" si="7"/>
        <v>0</v>
      </c>
      <c r="V995" s="68">
        <f>if(T995="Lift &amp; Shift Noprod",if( Y995=0,Assumptions!$B$5, Assumptions!$B$4),if(T995="Lift &amp; Shift Prod",if(AND(N995=1,O995="T1"),Assumptions!$B$6,Assumptions!$B$4),0))</f>
        <v>0</v>
      </c>
      <c r="W995" s="62">
        <f>if(V995&lt;&gt;0,if(Q995="Unknown", Assumptions!$B$42,If(Q995&gt;1,Q995,2)),0)</f>
        <v>0</v>
      </c>
      <c r="X995" s="69">
        <f>if(V995&lt;&gt;0,if(R995="Unknown", Assumptions!$B$43,R995),0)</f>
        <v>0</v>
      </c>
      <c r="Y995" s="68">
        <f t="shared" si="8"/>
        <v>0</v>
      </c>
      <c r="Z995" s="68">
        <f>if(V995&lt;&gt;0,if(  S995="Unknown", Assumptions!$B$44,S995),0)</f>
        <v>0</v>
      </c>
      <c r="AA995" s="68">
        <f>if(V995 ="N2",ifna(vlookup(W995&amp;"-"&amp;X995,'Ref. VM'!A:B,2,0),"Custom"),if(V995 ="E2" , ifna(vlookup(W995&amp;"-"&amp;X995,'Ref. VM'!D:E,2,0),"Custom"),if(V995="N2D",ifna(vlookup(W995&amp;"-"&amp;X995,'Ref. VM'!G:H,2,0),"Custom"),if(V995="N4",ifna(vlookup(W995&amp;"-"&amp;X995,'Ref. VM'!J:K,2,0),"Custom"),0))))</f>
        <v>0</v>
      </c>
      <c r="AB995" s="67">
        <f t="shared" si="9"/>
        <v>0</v>
      </c>
      <c r="AC995" s="67">
        <f t="shared" si="10"/>
        <v>0</v>
      </c>
      <c r="AD995" s="67">
        <f t="shared" si="11"/>
        <v>0</v>
      </c>
      <c r="AE995" s="62">
        <f>if(T995="Lift &amp; Shift Prod",730,if(T995="Lift &amp; Shift Noprod",Assumptions!$B$3,0))</f>
        <v>0</v>
      </c>
      <c r="AF995" s="70">
        <f>if( U995=0,0,if(Y995=0, ((vlookup(AB995,'SKU Pricing'!A:B,Assumptions!$B$2,0)*W995)+(vlookup(AC995,'SKU Pricing'!A:B,Assumptions!$B$2,0)*X995))*AE995,((vlookup(AB995,'SKU Pricing'!A:B,Assumptions!$B$2,0)*W995)+(vlookup(AC995,'SKU Pricing'!A:B,Assumptions!$B$2,0)*(W995*8))+(vlookup(AD995,'SKU Pricing'!A:B,Assumptions!$B$2,0)*(X995-(W995*8))))*AE995))</f>
        <v>0</v>
      </c>
      <c r="AG995" s="67">
        <f t="shared" si="12"/>
        <v>0</v>
      </c>
      <c r="AH995" s="70">
        <f>ifna(vlookup(AG995,'SKU Pricing'!A:B,Assumptions!$B$2,0)*W995*AE995,0)</f>
        <v>0</v>
      </c>
      <c r="AI995" s="62" t="str">
        <f t="shared" si="13"/>
        <v/>
      </c>
      <c r="AJ995" s="62" t="str">
        <f>if(V995&lt;&gt;0, if(T995="Lift &amp; Shift Noprod",Assumptions!$B$9,if(V995=Assumptions!$B$6,Assumptions!$B$10,if(P995=1,Assumptions!$B$8,Assumptions!$B$7))),"")</f>
        <v/>
      </c>
      <c r="AK995" s="69">
        <f t="shared" si="14"/>
        <v>0</v>
      </c>
      <c r="AL995" s="69">
        <f>if(AJ995="Hyperdisk Balanced",Assumptions!$B$11,0)</f>
        <v>0</v>
      </c>
      <c r="AM995" s="69">
        <f>if(AJ995="Hyperdisk Balanced",Assumptions!$B$12,0)</f>
        <v>0</v>
      </c>
      <c r="AN995" s="70">
        <f>if(AK995=0,0,if(AJ995="Hyperdisk Balanced",vlookup(AK995&amp;" provisioned space",'SKU Pricing'!A:B,Assumptions!$B$2,0)*Z995+vlookup(AK995&amp;" provisioned IOPS",'SKU Pricing'!A:B,Assumptions!$B$2,0)*AL995*730+vlookup(AK995&amp;" provisioned throughput",'SKU Pricing'!A:B,Assumptions!$B$2,0)*AM995*730,vlookup(AK995,'SKU Pricing'!A:B,Assumptions!$B$2,0)*Z995))</f>
        <v>0</v>
      </c>
      <c r="AO995" s="70">
        <f t="shared" si="15"/>
        <v>0</v>
      </c>
      <c r="AP995" s="71">
        <f t="shared" si="16"/>
        <v>0</v>
      </c>
      <c r="AQ995" s="70">
        <f>ifna(vlookup(AP995,'SKU Pricing'!A:B,Assumptions!$B$2,0)*AE995,0)</f>
        <v>0</v>
      </c>
      <c r="AR995" s="72">
        <v>0.0</v>
      </c>
    </row>
    <row r="996">
      <c r="A996" s="61" t="s">
        <v>1137</v>
      </c>
      <c r="B996" s="62" t="str">
        <f>ifna(if(vlookup(A996,vOS!A:B,2,0)="","Unknown",vlookup(A996,vOS!A:B,2,0)),"Unknown")</f>
        <v>Microsoft Windows 10 (64-bit)</v>
      </c>
      <c r="C996" s="62">
        <f>vlookup(B996,'OS Study'!A:D,2,0)</f>
        <v>0</v>
      </c>
      <c r="D996" s="62" t="str">
        <f>vlookup(B996,'OS Study'!A:D,3,0)</f>
        <v>Windows</v>
      </c>
      <c r="E996" s="62" t="str">
        <f>vlookup(B996,'OS Study'!A:D,4,0)</f>
        <v>Workstation</v>
      </c>
      <c r="F996" s="63" t="str">
        <f>vlookup(B996,'OS Study'!A:E,5,0)</f>
        <v>10</v>
      </c>
      <c r="G996" s="62">
        <f>IF(vlookup(A996,'RVtools V2.1'!A:J,4,0)="non",0,1)</f>
        <v>1</v>
      </c>
      <c r="H996" s="62">
        <f>if(vlookup(A996,'RVtools V2.1'!A:K,11,0)="kube",1,0)</f>
        <v>0</v>
      </c>
      <c r="I996" s="62">
        <f t="shared" si="5"/>
        <v>0</v>
      </c>
      <c r="J996" s="62">
        <f>ifna(vlookup(A996,'Infra Study'!A:Q,17,0),0)</f>
        <v>1</v>
      </c>
      <c r="K996" s="64">
        <f>IFERROR(__xludf.DUMMYFUNCTION("N(REGEXMATCH(VLOOKUP(A996, 'RVtools V2.1'!A:H, 8, 0), ""^Serveur de fichiers""))"),0.0)</f>
        <v>0</v>
      </c>
      <c r="L996" s="64">
        <f t="shared" si="6"/>
        <v>0</v>
      </c>
      <c r="M996" s="67" t="str">
        <f>ifna(vlookup(A996,'RVtools V2.1'!A:I,8,0),"N/A")</f>
        <v>MPL - IDF/PAE</v>
      </c>
      <c r="N996" s="64">
        <f>IFERROR(__xludf.DUMMYFUNCTION("IF(REGEXMATCH(M996, ""(?i)"" &amp; JOIN(""|"", SPLIT(""kalisil"", "" ""))), 1, 0)"),0.0)</f>
        <v>0</v>
      </c>
      <c r="O996" s="64" t="str">
        <f>vlookup(A996,'RVtools V2.1'!A:H,7,0)</f>
        <v>T1</v>
      </c>
      <c r="P996" s="64">
        <f>if(vlookup(A996,'RVtools V2.1'!A:H,5,0)="oui",1,0)</f>
        <v>1</v>
      </c>
      <c r="Q996" s="64">
        <f>ifna(vlookup(A996,vCPU!A:B,2,0),"Unknown")</f>
        <v>2</v>
      </c>
      <c r="R996" s="66">
        <f>ifna(vlookup(A996,vMemory!A:C,3,0),"Unknown")</f>
        <v>4</v>
      </c>
      <c r="S996" s="66">
        <f>ifna(vlookup(A996,vDisk!A:C,3,0),"Unknown")</f>
        <v>40</v>
      </c>
      <c r="T996" s="67" t="str">
        <f t="array" ref="T996">IFS(
   L996=1, "No Lift &amp; Shift",
   J996=1, XLOOKUP(A996, 'Infra Study'!A:A, 'Infra Study'!P:P),
   I996=1, "No Lift &amp; Shift",
   H996=1, "GKE",
   K996=1, "GCNV",
   G996=1, "Lift &amp; Shift Prod",
   TRUE, "Lift &amp; Shift Noprod"
)</f>
        <v>Consolidation</v>
      </c>
      <c r="U996" s="67">
        <f t="shared" si="7"/>
        <v>0</v>
      </c>
      <c r="V996" s="68">
        <f>if(T996="Lift &amp; Shift Noprod",if( Y996=0,Assumptions!$B$5, Assumptions!$B$4),if(T996="Lift &amp; Shift Prod",if(AND(N996=1,O996="T1"),Assumptions!$B$6,Assumptions!$B$4),0))</f>
        <v>0</v>
      </c>
      <c r="W996" s="62">
        <f>if(V996&lt;&gt;0,if(Q996="Unknown", Assumptions!$B$42,If(Q996&gt;1,Q996,2)),0)</f>
        <v>0</v>
      </c>
      <c r="X996" s="69">
        <f>if(V996&lt;&gt;0,if(R996="Unknown", Assumptions!$B$43,R996),0)</f>
        <v>0</v>
      </c>
      <c r="Y996" s="68">
        <f t="shared" si="8"/>
        <v>0</v>
      </c>
      <c r="Z996" s="68">
        <f>if(V996&lt;&gt;0,if(  S996="Unknown", Assumptions!$B$44,S996),0)</f>
        <v>0</v>
      </c>
      <c r="AA996" s="68">
        <f>if(V996 ="N2",ifna(vlookup(W996&amp;"-"&amp;X996,'Ref. VM'!A:B,2,0),"Custom"),if(V996 ="E2" , ifna(vlookup(W996&amp;"-"&amp;X996,'Ref. VM'!D:E,2,0),"Custom"),if(V996="N2D",ifna(vlookup(W996&amp;"-"&amp;X996,'Ref. VM'!G:H,2,0),"Custom"),if(V996="N4",ifna(vlookup(W996&amp;"-"&amp;X996,'Ref. VM'!J:K,2,0),"Custom"),0))))</f>
        <v>0</v>
      </c>
      <c r="AB996" s="67">
        <f t="shared" si="9"/>
        <v>0</v>
      </c>
      <c r="AC996" s="67">
        <f t="shared" si="10"/>
        <v>0</v>
      </c>
      <c r="AD996" s="67">
        <f t="shared" si="11"/>
        <v>0</v>
      </c>
      <c r="AE996" s="62">
        <f>if(T996="Lift &amp; Shift Prod",730,if(T996="Lift &amp; Shift Noprod",Assumptions!$B$3,0))</f>
        <v>0</v>
      </c>
      <c r="AF996" s="70">
        <f>if( U996=0,0,if(Y996=0, ((vlookup(AB996,'SKU Pricing'!A:B,Assumptions!$B$2,0)*W996)+(vlookup(AC996,'SKU Pricing'!A:B,Assumptions!$B$2,0)*X996))*AE996,((vlookup(AB996,'SKU Pricing'!A:B,Assumptions!$B$2,0)*W996)+(vlookup(AC996,'SKU Pricing'!A:B,Assumptions!$B$2,0)*(W996*8))+(vlookup(AD996,'SKU Pricing'!A:B,Assumptions!$B$2,0)*(X996-(W996*8))))*AE996))</f>
        <v>0</v>
      </c>
      <c r="AG996" s="67">
        <f t="shared" si="12"/>
        <v>0</v>
      </c>
      <c r="AH996" s="70">
        <f>ifna(vlookup(AG996,'SKU Pricing'!A:B,Assumptions!$B$2,0)*W996*AE996,0)</f>
        <v>0</v>
      </c>
      <c r="AI996" s="62" t="str">
        <f t="shared" si="13"/>
        <v/>
      </c>
      <c r="AJ996" s="62" t="str">
        <f>if(V996&lt;&gt;0, if(T996="Lift &amp; Shift Noprod",Assumptions!$B$9,if(V996=Assumptions!$B$6,Assumptions!$B$10,if(P996=1,Assumptions!$B$8,Assumptions!$B$7))),"")</f>
        <v/>
      </c>
      <c r="AK996" s="69">
        <f t="shared" si="14"/>
        <v>0</v>
      </c>
      <c r="AL996" s="69">
        <f>if(AJ996="Hyperdisk Balanced",Assumptions!$B$11,0)</f>
        <v>0</v>
      </c>
      <c r="AM996" s="69">
        <f>if(AJ996="Hyperdisk Balanced",Assumptions!$B$12,0)</f>
        <v>0</v>
      </c>
      <c r="AN996" s="70">
        <f>if(AK996=0,0,if(AJ996="Hyperdisk Balanced",vlookup(AK996&amp;" provisioned space",'SKU Pricing'!A:B,Assumptions!$B$2,0)*Z996+vlookup(AK996&amp;" provisioned IOPS",'SKU Pricing'!A:B,Assumptions!$B$2,0)*AL996*730+vlookup(AK996&amp;" provisioned throughput",'SKU Pricing'!A:B,Assumptions!$B$2,0)*AM996*730,vlookup(AK996,'SKU Pricing'!A:B,Assumptions!$B$2,0)*Z996))</f>
        <v>0</v>
      </c>
      <c r="AO996" s="70">
        <f t="shared" si="15"/>
        <v>0</v>
      </c>
      <c r="AP996" s="71">
        <f t="shared" si="16"/>
        <v>0</v>
      </c>
      <c r="AQ996" s="70">
        <f>ifna(vlookup(AP996,'SKU Pricing'!A:B,Assumptions!$B$2,0)*AE996,0)</f>
        <v>0</v>
      </c>
      <c r="AR996" s="72">
        <v>0.0</v>
      </c>
    </row>
    <row r="997">
      <c r="A997" s="61" t="s">
        <v>1138</v>
      </c>
      <c r="B997" s="62" t="str">
        <f>ifna(if(vlookup(A997,vOS!A:B,2,0)="","Unknown",vlookup(A997,vOS!A:B,2,0)),"Unknown")</f>
        <v>Microsoft Windows 10 (64-bit)</v>
      </c>
      <c r="C997" s="62">
        <f>vlookup(B997,'OS Study'!A:D,2,0)</f>
        <v>0</v>
      </c>
      <c r="D997" s="62" t="str">
        <f>vlookup(B997,'OS Study'!A:D,3,0)</f>
        <v>Windows</v>
      </c>
      <c r="E997" s="62" t="str">
        <f>vlookup(B997,'OS Study'!A:D,4,0)</f>
        <v>Workstation</v>
      </c>
      <c r="F997" s="63" t="str">
        <f>vlookup(B997,'OS Study'!A:E,5,0)</f>
        <v>10</v>
      </c>
      <c r="G997" s="62">
        <f>IF(vlookup(A997,'RVtools V2.1'!A:J,4,0)="non",0,1)</f>
        <v>1</v>
      </c>
      <c r="H997" s="62">
        <f>if(vlookup(A997,'RVtools V2.1'!A:K,11,0)="kube",1,0)</f>
        <v>0</v>
      </c>
      <c r="I997" s="62">
        <f t="shared" si="5"/>
        <v>0</v>
      </c>
      <c r="J997" s="62">
        <f>ifna(vlookup(A997,'Infra Study'!A:Q,17,0),0)</f>
        <v>1</v>
      </c>
      <c r="K997" s="64">
        <f>IFERROR(__xludf.DUMMYFUNCTION("N(REGEXMATCH(VLOOKUP(A997, 'RVtools V2.1'!A:H, 8, 0), ""^Serveur de fichiers""))"),0.0)</f>
        <v>0</v>
      </c>
      <c r="L997" s="64">
        <f t="shared" si="6"/>
        <v>0</v>
      </c>
      <c r="M997" s="67" t="str">
        <f>ifna(vlookup(A997,'RVtools V2.1'!A:I,8,0),"N/A")</f>
        <v>MPL - IDF/PAE</v>
      </c>
      <c r="N997" s="64">
        <f>IFERROR(__xludf.DUMMYFUNCTION("IF(REGEXMATCH(M997, ""(?i)"" &amp; JOIN(""|"", SPLIT(""kalisil"", "" ""))), 1, 0)"),0.0)</f>
        <v>0</v>
      </c>
      <c r="O997" s="64" t="str">
        <f>vlookup(A997,'RVtools V2.1'!A:H,7,0)</f>
        <v>T1</v>
      </c>
      <c r="P997" s="64">
        <f>if(vlookup(A997,'RVtools V2.1'!A:H,5,0)="oui",1,0)</f>
        <v>1</v>
      </c>
      <c r="Q997" s="64">
        <f>ifna(vlookup(A997,vCPU!A:B,2,0),"Unknown")</f>
        <v>2</v>
      </c>
      <c r="R997" s="66">
        <f>ifna(vlookup(A997,vMemory!A:C,3,0),"Unknown")</f>
        <v>4</v>
      </c>
      <c r="S997" s="66">
        <f>ifna(vlookup(A997,vDisk!A:C,3,0),"Unknown")</f>
        <v>70</v>
      </c>
      <c r="T997" s="67" t="str">
        <f t="array" ref="T997">IFS(
   L997=1, "No Lift &amp; Shift",
   J997=1, XLOOKUP(A997, 'Infra Study'!A:A, 'Infra Study'!P:P),
   I997=1, "No Lift &amp; Shift",
   H997=1, "GKE",
   K997=1, "GCNV",
   G997=1, "Lift &amp; Shift Prod",
   TRUE, "Lift &amp; Shift Noprod"
)</f>
        <v>Consolidation</v>
      </c>
      <c r="U997" s="67">
        <f t="shared" si="7"/>
        <v>0</v>
      </c>
      <c r="V997" s="68">
        <f>if(T997="Lift &amp; Shift Noprod",if( Y997=0,Assumptions!$B$5, Assumptions!$B$4),if(T997="Lift &amp; Shift Prod",if(AND(N997=1,O997="T1"),Assumptions!$B$6,Assumptions!$B$4),0))</f>
        <v>0</v>
      </c>
      <c r="W997" s="62">
        <f>if(V997&lt;&gt;0,if(Q997="Unknown", Assumptions!$B$42,If(Q997&gt;1,Q997,2)),0)</f>
        <v>0</v>
      </c>
      <c r="X997" s="69">
        <f>if(V997&lt;&gt;0,if(R997="Unknown", Assumptions!$B$43,R997),0)</f>
        <v>0</v>
      </c>
      <c r="Y997" s="68">
        <f t="shared" si="8"/>
        <v>0</v>
      </c>
      <c r="Z997" s="68">
        <f>if(V997&lt;&gt;0,if(  S997="Unknown", Assumptions!$B$44,S997),0)</f>
        <v>0</v>
      </c>
      <c r="AA997" s="68">
        <f>if(V997 ="N2",ifna(vlookup(W997&amp;"-"&amp;X997,'Ref. VM'!A:B,2,0),"Custom"),if(V997 ="E2" , ifna(vlookup(W997&amp;"-"&amp;X997,'Ref. VM'!D:E,2,0),"Custom"),if(V997="N2D",ifna(vlookup(W997&amp;"-"&amp;X997,'Ref. VM'!G:H,2,0),"Custom"),if(V997="N4",ifna(vlookup(W997&amp;"-"&amp;X997,'Ref. VM'!J:K,2,0),"Custom"),0))))</f>
        <v>0</v>
      </c>
      <c r="AB997" s="67">
        <f t="shared" si="9"/>
        <v>0</v>
      </c>
      <c r="AC997" s="67">
        <f t="shared" si="10"/>
        <v>0</v>
      </c>
      <c r="AD997" s="67">
        <f t="shared" si="11"/>
        <v>0</v>
      </c>
      <c r="AE997" s="62">
        <f>if(T997="Lift &amp; Shift Prod",730,if(T997="Lift &amp; Shift Noprod",Assumptions!$B$3,0))</f>
        <v>0</v>
      </c>
      <c r="AF997" s="70">
        <f>if( U997=0,0,if(Y997=0, ((vlookup(AB997,'SKU Pricing'!A:B,Assumptions!$B$2,0)*W997)+(vlookup(AC997,'SKU Pricing'!A:B,Assumptions!$B$2,0)*X997))*AE997,((vlookup(AB997,'SKU Pricing'!A:B,Assumptions!$B$2,0)*W997)+(vlookup(AC997,'SKU Pricing'!A:B,Assumptions!$B$2,0)*(W997*8))+(vlookup(AD997,'SKU Pricing'!A:B,Assumptions!$B$2,0)*(X997-(W997*8))))*AE997))</f>
        <v>0</v>
      </c>
      <c r="AG997" s="67">
        <f t="shared" si="12"/>
        <v>0</v>
      </c>
      <c r="AH997" s="70">
        <f>ifna(vlookup(AG997,'SKU Pricing'!A:B,Assumptions!$B$2,0)*W997*AE997,0)</f>
        <v>0</v>
      </c>
      <c r="AI997" s="62" t="str">
        <f t="shared" si="13"/>
        <v/>
      </c>
      <c r="AJ997" s="62" t="str">
        <f>if(V997&lt;&gt;0, if(T997="Lift &amp; Shift Noprod",Assumptions!$B$9,if(V997=Assumptions!$B$6,Assumptions!$B$10,if(P997=1,Assumptions!$B$8,Assumptions!$B$7))),"")</f>
        <v/>
      </c>
      <c r="AK997" s="69">
        <f t="shared" si="14"/>
        <v>0</v>
      </c>
      <c r="AL997" s="69">
        <f>if(AJ997="Hyperdisk Balanced",Assumptions!$B$11,0)</f>
        <v>0</v>
      </c>
      <c r="AM997" s="69">
        <f>if(AJ997="Hyperdisk Balanced",Assumptions!$B$12,0)</f>
        <v>0</v>
      </c>
      <c r="AN997" s="70">
        <f>if(AK997=0,0,if(AJ997="Hyperdisk Balanced",vlookup(AK997&amp;" provisioned space",'SKU Pricing'!A:B,Assumptions!$B$2,0)*Z997+vlookup(AK997&amp;" provisioned IOPS",'SKU Pricing'!A:B,Assumptions!$B$2,0)*AL997*730+vlookup(AK997&amp;" provisioned throughput",'SKU Pricing'!A:B,Assumptions!$B$2,0)*AM997*730,vlookup(AK997,'SKU Pricing'!A:B,Assumptions!$B$2,0)*Z997))</f>
        <v>0</v>
      </c>
      <c r="AO997" s="70">
        <f t="shared" si="15"/>
        <v>0</v>
      </c>
      <c r="AP997" s="71">
        <f t="shared" si="16"/>
        <v>0</v>
      </c>
      <c r="AQ997" s="70">
        <f>ifna(vlookup(AP997,'SKU Pricing'!A:B,Assumptions!$B$2,0)*AE997,0)</f>
        <v>0</v>
      </c>
      <c r="AR997" s="72">
        <v>0.0</v>
      </c>
    </row>
    <row r="998">
      <c r="A998" s="61" t="s">
        <v>1139</v>
      </c>
      <c r="B998" s="62" t="str">
        <f>ifna(if(vlookup(A998,vOS!A:B,2,0)="","Unknown",vlookup(A998,vOS!A:B,2,0)),"Unknown")</f>
        <v>Microsoft Windows 10 (64-bit)</v>
      </c>
      <c r="C998" s="62">
        <f>vlookup(B998,'OS Study'!A:D,2,0)</f>
        <v>0</v>
      </c>
      <c r="D998" s="62" t="str">
        <f>vlookup(B998,'OS Study'!A:D,3,0)</f>
        <v>Windows</v>
      </c>
      <c r="E998" s="62" t="str">
        <f>vlookup(B998,'OS Study'!A:D,4,0)</f>
        <v>Workstation</v>
      </c>
      <c r="F998" s="63" t="str">
        <f>vlookup(B998,'OS Study'!A:E,5,0)</f>
        <v>10</v>
      </c>
      <c r="G998" s="62">
        <f>IF(vlookup(A998,'RVtools V2.1'!A:J,4,0)="non",0,1)</f>
        <v>1</v>
      </c>
      <c r="H998" s="62">
        <f>if(vlookup(A998,'RVtools V2.1'!A:K,11,0)="kube",1,0)</f>
        <v>0</v>
      </c>
      <c r="I998" s="62">
        <f t="shared" si="5"/>
        <v>0</v>
      </c>
      <c r="J998" s="62">
        <f>ifna(vlookup(A998,'Infra Study'!A:Q,17,0),0)</f>
        <v>1</v>
      </c>
      <c r="K998" s="64">
        <f>IFERROR(__xludf.DUMMYFUNCTION("N(REGEXMATCH(VLOOKUP(A998, 'RVtools V2.1'!A:H, 8, 0), ""^Serveur de fichiers""))"),0.0)</f>
        <v>0</v>
      </c>
      <c r="L998" s="64">
        <f t="shared" si="6"/>
        <v>0</v>
      </c>
      <c r="M998" s="67" t="str">
        <f>ifna(vlookup(A998,'RVtools V2.1'!A:I,8,0),"N/A")</f>
        <v>MPL - IDF/PAE</v>
      </c>
      <c r="N998" s="64">
        <f>IFERROR(__xludf.DUMMYFUNCTION("IF(REGEXMATCH(M998, ""(?i)"" &amp; JOIN(""|"", SPLIT(""kalisil"", "" ""))), 1, 0)"),0.0)</f>
        <v>0</v>
      </c>
      <c r="O998" s="64" t="str">
        <f>vlookup(A998,'RVtools V2.1'!A:H,7,0)</f>
        <v>T1</v>
      </c>
      <c r="P998" s="64">
        <f>if(vlookup(A998,'RVtools V2.1'!A:H,5,0)="oui",1,0)</f>
        <v>1</v>
      </c>
      <c r="Q998" s="64">
        <f>ifna(vlookup(A998,vCPU!A:B,2,0),"Unknown")</f>
        <v>2</v>
      </c>
      <c r="R998" s="66">
        <f>ifna(vlookup(A998,vMemory!A:C,3,0),"Unknown")</f>
        <v>4</v>
      </c>
      <c r="S998" s="66">
        <f>ifna(vlookup(A998,vDisk!A:C,3,0),"Unknown")</f>
        <v>48</v>
      </c>
      <c r="T998" s="67" t="str">
        <f t="array" ref="T998">IFS(
   L998=1, "No Lift &amp; Shift",
   J998=1, XLOOKUP(A998, 'Infra Study'!A:A, 'Infra Study'!P:P),
   I998=1, "No Lift &amp; Shift",
   H998=1, "GKE",
   K998=1, "GCNV",
   G998=1, "Lift &amp; Shift Prod",
   TRUE, "Lift &amp; Shift Noprod"
)</f>
        <v>Consolidation</v>
      </c>
      <c r="U998" s="67">
        <f t="shared" si="7"/>
        <v>0</v>
      </c>
      <c r="V998" s="68">
        <f>if(T998="Lift &amp; Shift Noprod",if( Y998=0,Assumptions!$B$5, Assumptions!$B$4),if(T998="Lift &amp; Shift Prod",if(AND(N998=1,O998="T1"),Assumptions!$B$6,Assumptions!$B$4),0))</f>
        <v>0</v>
      </c>
      <c r="W998" s="62">
        <f>if(V998&lt;&gt;0,if(Q998="Unknown", Assumptions!$B$42,If(Q998&gt;1,Q998,2)),0)</f>
        <v>0</v>
      </c>
      <c r="X998" s="69">
        <f>if(V998&lt;&gt;0,if(R998="Unknown", Assumptions!$B$43,R998),0)</f>
        <v>0</v>
      </c>
      <c r="Y998" s="68">
        <f t="shared" si="8"/>
        <v>0</v>
      </c>
      <c r="Z998" s="68">
        <f>if(V998&lt;&gt;0,if(  S998="Unknown", Assumptions!$B$44,S998),0)</f>
        <v>0</v>
      </c>
      <c r="AA998" s="68">
        <f>if(V998 ="N2",ifna(vlookup(W998&amp;"-"&amp;X998,'Ref. VM'!A:B,2,0),"Custom"),if(V998 ="E2" , ifna(vlookup(W998&amp;"-"&amp;X998,'Ref. VM'!D:E,2,0),"Custom"),if(V998="N2D",ifna(vlookup(W998&amp;"-"&amp;X998,'Ref. VM'!G:H,2,0),"Custom"),if(V998="N4",ifna(vlookup(W998&amp;"-"&amp;X998,'Ref. VM'!J:K,2,0),"Custom"),0))))</f>
        <v>0</v>
      </c>
      <c r="AB998" s="67">
        <f t="shared" si="9"/>
        <v>0</v>
      </c>
      <c r="AC998" s="67">
        <f t="shared" si="10"/>
        <v>0</v>
      </c>
      <c r="AD998" s="67">
        <f t="shared" si="11"/>
        <v>0</v>
      </c>
      <c r="AE998" s="62">
        <f>if(T998="Lift &amp; Shift Prod",730,if(T998="Lift &amp; Shift Noprod",Assumptions!$B$3,0))</f>
        <v>0</v>
      </c>
      <c r="AF998" s="70">
        <f>if( U998=0,0,if(Y998=0, ((vlookup(AB998,'SKU Pricing'!A:B,Assumptions!$B$2,0)*W998)+(vlookup(AC998,'SKU Pricing'!A:B,Assumptions!$B$2,0)*X998))*AE998,((vlookup(AB998,'SKU Pricing'!A:B,Assumptions!$B$2,0)*W998)+(vlookup(AC998,'SKU Pricing'!A:B,Assumptions!$B$2,0)*(W998*8))+(vlookup(AD998,'SKU Pricing'!A:B,Assumptions!$B$2,0)*(X998-(W998*8))))*AE998))</f>
        <v>0</v>
      </c>
      <c r="AG998" s="67">
        <f t="shared" si="12"/>
        <v>0</v>
      </c>
      <c r="AH998" s="70">
        <f>ifna(vlookup(AG998,'SKU Pricing'!A:B,Assumptions!$B$2,0)*W998*AE998,0)</f>
        <v>0</v>
      </c>
      <c r="AI998" s="62" t="str">
        <f t="shared" si="13"/>
        <v/>
      </c>
      <c r="AJ998" s="62" t="str">
        <f>if(V998&lt;&gt;0, if(T998="Lift &amp; Shift Noprod",Assumptions!$B$9,if(V998=Assumptions!$B$6,Assumptions!$B$10,if(P998=1,Assumptions!$B$8,Assumptions!$B$7))),"")</f>
        <v/>
      </c>
      <c r="AK998" s="69">
        <f t="shared" si="14"/>
        <v>0</v>
      </c>
      <c r="AL998" s="69">
        <f>if(AJ998="Hyperdisk Balanced",Assumptions!$B$11,0)</f>
        <v>0</v>
      </c>
      <c r="AM998" s="69">
        <f>if(AJ998="Hyperdisk Balanced",Assumptions!$B$12,0)</f>
        <v>0</v>
      </c>
      <c r="AN998" s="70">
        <f>if(AK998=0,0,if(AJ998="Hyperdisk Balanced",vlookup(AK998&amp;" provisioned space",'SKU Pricing'!A:B,Assumptions!$B$2,0)*Z998+vlookup(AK998&amp;" provisioned IOPS",'SKU Pricing'!A:B,Assumptions!$B$2,0)*AL998*730+vlookup(AK998&amp;" provisioned throughput",'SKU Pricing'!A:B,Assumptions!$B$2,0)*AM998*730,vlookup(AK998,'SKU Pricing'!A:B,Assumptions!$B$2,0)*Z998))</f>
        <v>0</v>
      </c>
      <c r="AO998" s="70">
        <f t="shared" si="15"/>
        <v>0</v>
      </c>
      <c r="AP998" s="71">
        <f t="shared" si="16"/>
        <v>0</v>
      </c>
      <c r="AQ998" s="70">
        <f>ifna(vlookup(AP998,'SKU Pricing'!A:B,Assumptions!$B$2,0)*AE998,0)</f>
        <v>0</v>
      </c>
      <c r="AR998" s="72">
        <v>0.0</v>
      </c>
    </row>
    <row r="999">
      <c r="A999" s="61" t="s">
        <v>1140</v>
      </c>
      <c r="B999" s="62" t="str">
        <f>ifna(if(vlookup(A999,vOS!A:B,2,0)="","Unknown",vlookup(A999,vOS!A:B,2,0)),"Unknown")</f>
        <v>Microsoft Windows 10 (64-bit)</v>
      </c>
      <c r="C999" s="62">
        <f>vlookup(B999,'OS Study'!A:D,2,0)</f>
        <v>0</v>
      </c>
      <c r="D999" s="62" t="str">
        <f>vlookup(B999,'OS Study'!A:D,3,0)</f>
        <v>Windows</v>
      </c>
      <c r="E999" s="62" t="str">
        <f>vlookup(B999,'OS Study'!A:D,4,0)</f>
        <v>Workstation</v>
      </c>
      <c r="F999" s="63" t="str">
        <f>vlookup(B999,'OS Study'!A:E,5,0)</f>
        <v>10</v>
      </c>
      <c r="G999" s="62">
        <f>IF(vlookup(A999,'RVtools V2.1'!A:J,4,0)="non",0,1)</f>
        <v>1</v>
      </c>
      <c r="H999" s="62">
        <f>if(vlookup(A999,'RVtools V2.1'!A:K,11,0)="kube",1,0)</f>
        <v>0</v>
      </c>
      <c r="I999" s="62">
        <f t="shared" si="5"/>
        <v>0</v>
      </c>
      <c r="J999" s="62">
        <f>ifna(vlookup(A999,'Infra Study'!A:Q,17,0),0)</f>
        <v>1</v>
      </c>
      <c r="K999" s="64">
        <f>IFERROR(__xludf.DUMMYFUNCTION("N(REGEXMATCH(VLOOKUP(A999, 'RVtools V2.1'!A:H, 8, 0), ""^Serveur de fichiers""))"),0.0)</f>
        <v>0</v>
      </c>
      <c r="L999" s="64">
        <f t="shared" si="6"/>
        <v>0</v>
      </c>
      <c r="M999" s="67" t="str">
        <f>ifna(vlookup(A999,'RVtools V2.1'!A:I,8,0),"N/A")</f>
        <v>MPL - IDF/PAE</v>
      </c>
      <c r="N999" s="64">
        <f>IFERROR(__xludf.DUMMYFUNCTION("IF(REGEXMATCH(M999, ""(?i)"" &amp; JOIN(""|"", SPLIT(""kalisil"", "" ""))), 1, 0)"),0.0)</f>
        <v>0</v>
      </c>
      <c r="O999" s="64" t="str">
        <f>vlookup(A999,'RVtools V2.1'!A:H,7,0)</f>
        <v>T1</v>
      </c>
      <c r="P999" s="64">
        <f>if(vlookup(A999,'RVtools V2.1'!A:H,5,0)="oui",1,0)</f>
        <v>1</v>
      </c>
      <c r="Q999" s="64">
        <f>ifna(vlookup(A999,vCPU!A:B,2,0),"Unknown")</f>
        <v>2</v>
      </c>
      <c r="R999" s="66">
        <f>ifna(vlookup(A999,vMemory!A:C,3,0),"Unknown")</f>
        <v>4</v>
      </c>
      <c r="S999" s="66">
        <f>ifna(vlookup(A999,vDisk!A:C,3,0),"Unknown")</f>
        <v>71</v>
      </c>
      <c r="T999" s="67" t="str">
        <f t="array" ref="T999">IFS(
   L999=1, "No Lift &amp; Shift",
   J999=1, XLOOKUP(A999, 'Infra Study'!A:A, 'Infra Study'!P:P),
   I999=1, "No Lift &amp; Shift",
   H999=1, "GKE",
   K999=1, "GCNV",
   G999=1, "Lift &amp; Shift Prod",
   TRUE, "Lift &amp; Shift Noprod"
)</f>
        <v>Consolidation</v>
      </c>
      <c r="U999" s="67">
        <f t="shared" si="7"/>
        <v>0</v>
      </c>
      <c r="V999" s="68">
        <f>if(T999="Lift &amp; Shift Noprod",if( Y999=0,Assumptions!$B$5, Assumptions!$B$4),if(T999="Lift &amp; Shift Prod",if(AND(N999=1,O999="T1"),Assumptions!$B$6,Assumptions!$B$4),0))</f>
        <v>0</v>
      </c>
      <c r="W999" s="62">
        <f>if(V999&lt;&gt;0,if(Q999="Unknown", Assumptions!$B$42,If(Q999&gt;1,Q999,2)),0)</f>
        <v>0</v>
      </c>
      <c r="X999" s="69">
        <f>if(V999&lt;&gt;0,if(R999="Unknown", Assumptions!$B$43,R999),0)</f>
        <v>0</v>
      </c>
      <c r="Y999" s="68">
        <f t="shared" si="8"/>
        <v>0</v>
      </c>
      <c r="Z999" s="68">
        <f>if(V999&lt;&gt;0,if(  S999="Unknown", Assumptions!$B$44,S999),0)</f>
        <v>0</v>
      </c>
      <c r="AA999" s="68">
        <f>if(V999 ="N2",ifna(vlookup(W999&amp;"-"&amp;X999,'Ref. VM'!A:B,2,0),"Custom"),if(V999 ="E2" , ifna(vlookup(W999&amp;"-"&amp;X999,'Ref. VM'!D:E,2,0),"Custom"),if(V999="N2D",ifna(vlookup(W999&amp;"-"&amp;X999,'Ref. VM'!G:H,2,0),"Custom"),if(V999="N4",ifna(vlookup(W999&amp;"-"&amp;X999,'Ref. VM'!J:K,2,0),"Custom"),0))))</f>
        <v>0</v>
      </c>
      <c r="AB999" s="67">
        <f t="shared" si="9"/>
        <v>0</v>
      </c>
      <c r="AC999" s="67">
        <f t="shared" si="10"/>
        <v>0</v>
      </c>
      <c r="AD999" s="67">
        <f t="shared" si="11"/>
        <v>0</v>
      </c>
      <c r="AE999" s="62">
        <f>if(T999="Lift &amp; Shift Prod",730,if(T999="Lift &amp; Shift Noprod",Assumptions!$B$3,0))</f>
        <v>0</v>
      </c>
      <c r="AF999" s="70">
        <f>if( U999=0,0,if(Y999=0, ((vlookup(AB999,'SKU Pricing'!A:B,Assumptions!$B$2,0)*W999)+(vlookup(AC999,'SKU Pricing'!A:B,Assumptions!$B$2,0)*X999))*AE999,((vlookup(AB999,'SKU Pricing'!A:B,Assumptions!$B$2,0)*W999)+(vlookup(AC999,'SKU Pricing'!A:B,Assumptions!$B$2,0)*(W999*8))+(vlookup(AD999,'SKU Pricing'!A:B,Assumptions!$B$2,0)*(X999-(W999*8))))*AE999))</f>
        <v>0</v>
      </c>
      <c r="AG999" s="67">
        <f t="shared" si="12"/>
        <v>0</v>
      </c>
      <c r="AH999" s="70">
        <f>ifna(vlookup(AG999,'SKU Pricing'!A:B,Assumptions!$B$2,0)*W999*AE999,0)</f>
        <v>0</v>
      </c>
      <c r="AI999" s="62" t="str">
        <f t="shared" si="13"/>
        <v/>
      </c>
      <c r="AJ999" s="62" t="str">
        <f>if(V999&lt;&gt;0, if(T999="Lift &amp; Shift Noprod",Assumptions!$B$9,if(V999=Assumptions!$B$6,Assumptions!$B$10,if(P999=1,Assumptions!$B$8,Assumptions!$B$7))),"")</f>
        <v/>
      </c>
      <c r="AK999" s="69">
        <f t="shared" si="14"/>
        <v>0</v>
      </c>
      <c r="AL999" s="69">
        <f>if(AJ999="Hyperdisk Balanced",Assumptions!$B$11,0)</f>
        <v>0</v>
      </c>
      <c r="AM999" s="69">
        <f>if(AJ999="Hyperdisk Balanced",Assumptions!$B$12,0)</f>
        <v>0</v>
      </c>
      <c r="AN999" s="70">
        <f>if(AK999=0,0,if(AJ999="Hyperdisk Balanced",vlookup(AK999&amp;" provisioned space",'SKU Pricing'!A:B,Assumptions!$B$2,0)*Z999+vlookup(AK999&amp;" provisioned IOPS",'SKU Pricing'!A:B,Assumptions!$B$2,0)*AL999*730+vlookup(AK999&amp;" provisioned throughput",'SKU Pricing'!A:B,Assumptions!$B$2,0)*AM999*730,vlookup(AK999,'SKU Pricing'!A:B,Assumptions!$B$2,0)*Z999))</f>
        <v>0</v>
      </c>
      <c r="AO999" s="70">
        <f t="shared" si="15"/>
        <v>0</v>
      </c>
      <c r="AP999" s="71">
        <f t="shared" si="16"/>
        <v>0</v>
      </c>
      <c r="AQ999" s="70">
        <f>ifna(vlookup(AP999,'SKU Pricing'!A:B,Assumptions!$B$2,0)*AE999,0)</f>
        <v>0</v>
      </c>
      <c r="AR999" s="72">
        <v>0.0</v>
      </c>
    </row>
    <row r="1000">
      <c r="A1000" s="61" t="s">
        <v>1141</v>
      </c>
      <c r="B1000" s="62" t="str">
        <f>ifna(if(vlookup(A1000,vOS!A:B,2,0)="","Unknown",vlookup(A1000,vOS!A:B,2,0)),"Unknown")</f>
        <v>Microsoft Windows 10 (64-bit)</v>
      </c>
      <c r="C1000" s="62">
        <f>vlookup(B1000,'OS Study'!A:D,2,0)</f>
        <v>0</v>
      </c>
      <c r="D1000" s="62" t="str">
        <f>vlookup(B1000,'OS Study'!A:D,3,0)</f>
        <v>Windows</v>
      </c>
      <c r="E1000" s="62" t="str">
        <f>vlookup(B1000,'OS Study'!A:D,4,0)</f>
        <v>Workstation</v>
      </c>
      <c r="F1000" s="63" t="str">
        <f>vlookup(B1000,'OS Study'!A:E,5,0)</f>
        <v>10</v>
      </c>
      <c r="G1000" s="62">
        <f>IF(vlookup(A1000,'RVtools V2.1'!A:J,4,0)="non",0,1)</f>
        <v>1</v>
      </c>
      <c r="H1000" s="62">
        <f>if(vlookup(A1000,'RVtools V2.1'!A:K,11,0)="kube",1,0)</f>
        <v>0</v>
      </c>
      <c r="I1000" s="62">
        <f t="shared" si="5"/>
        <v>0</v>
      </c>
      <c r="J1000" s="62">
        <f>ifna(vlookup(A1000,'Infra Study'!A:Q,17,0),0)</f>
        <v>1</v>
      </c>
      <c r="K1000" s="64">
        <f>IFERROR(__xludf.DUMMYFUNCTION("N(REGEXMATCH(VLOOKUP(A1000, 'RVtools V2.1'!A:H, 8, 0), ""^Serveur de fichiers""))"),0.0)</f>
        <v>0</v>
      </c>
      <c r="L1000" s="64">
        <f t="shared" si="6"/>
        <v>0</v>
      </c>
      <c r="M1000" s="67" t="str">
        <f>ifna(vlookup(A1000,'RVtools V2.1'!A:I,8,0),"N/A")</f>
        <v>MPL - IDF/PAE</v>
      </c>
      <c r="N1000" s="64">
        <f>IFERROR(__xludf.DUMMYFUNCTION("IF(REGEXMATCH(M1000, ""(?i)"" &amp; JOIN(""|"", SPLIT(""kalisil"", "" ""))), 1, 0)"),0.0)</f>
        <v>0</v>
      </c>
      <c r="O1000" s="64" t="str">
        <f>vlookup(A1000,'RVtools V2.1'!A:H,7,0)</f>
        <v>T1</v>
      </c>
      <c r="P1000" s="64">
        <f>if(vlookup(A1000,'RVtools V2.1'!A:H,5,0)="oui",1,0)</f>
        <v>1</v>
      </c>
      <c r="Q1000" s="64">
        <f>ifna(vlookup(A1000,vCPU!A:B,2,0),"Unknown")</f>
        <v>4</v>
      </c>
      <c r="R1000" s="66">
        <f>ifna(vlookup(A1000,vMemory!A:C,3,0),"Unknown")</f>
        <v>8</v>
      </c>
      <c r="S1000" s="66">
        <f>ifna(vlookup(A1000,vDisk!A:C,3,0),"Unknown")</f>
        <v>37</v>
      </c>
      <c r="T1000" s="67" t="str">
        <f t="array" ref="T1000">IFS(
   L1000=1, "No Lift &amp; Shift",
   J1000=1, XLOOKUP(A1000, 'Infra Study'!A:A, 'Infra Study'!P:P),
   I1000=1, "No Lift &amp; Shift",
   H1000=1, "GKE",
   K1000=1, "GCNV",
   G1000=1, "Lift &amp; Shift Prod",
   TRUE, "Lift &amp; Shift Noprod"
)</f>
        <v>Consolidation</v>
      </c>
      <c r="U1000" s="67">
        <f t="shared" si="7"/>
        <v>0</v>
      </c>
      <c r="V1000" s="68">
        <f>if(T1000="Lift &amp; Shift Noprod",if( Y1000=0,Assumptions!$B$5, Assumptions!$B$4),if(T1000="Lift &amp; Shift Prod",if(AND(N1000=1,O1000="T1"),Assumptions!$B$6,Assumptions!$B$4),0))</f>
        <v>0</v>
      </c>
      <c r="W1000" s="62">
        <f>if(V1000&lt;&gt;0,if(Q1000="Unknown", Assumptions!$B$42,If(Q1000&gt;1,Q1000,2)),0)</f>
        <v>0</v>
      </c>
      <c r="X1000" s="69">
        <f>if(V1000&lt;&gt;0,if(R1000="Unknown", Assumptions!$B$43,R1000),0)</f>
        <v>0</v>
      </c>
      <c r="Y1000" s="68">
        <f t="shared" si="8"/>
        <v>0</v>
      </c>
      <c r="Z1000" s="68">
        <f>if(V1000&lt;&gt;0,if(  S1000="Unknown", Assumptions!$B$44,S1000),0)</f>
        <v>0</v>
      </c>
      <c r="AA1000" s="68">
        <f>if(V1000 ="N2",ifna(vlookup(W1000&amp;"-"&amp;X1000,'Ref. VM'!A:B,2,0),"Custom"),if(V1000 ="E2" , ifna(vlookup(W1000&amp;"-"&amp;X1000,'Ref. VM'!D:E,2,0),"Custom"),if(V1000="N2D",ifna(vlookup(W1000&amp;"-"&amp;X1000,'Ref. VM'!G:H,2,0),"Custom"),if(V1000="N4",ifna(vlookup(W1000&amp;"-"&amp;X1000,'Ref. VM'!J:K,2,0),"Custom"),0))))</f>
        <v>0</v>
      </c>
      <c r="AB1000" s="67">
        <f t="shared" si="9"/>
        <v>0</v>
      </c>
      <c r="AC1000" s="67">
        <f t="shared" si="10"/>
        <v>0</v>
      </c>
      <c r="AD1000" s="67">
        <f t="shared" si="11"/>
        <v>0</v>
      </c>
      <c r="AE1000" s="62">
        <f>if(T1000="Lift &amp; Shift Prod",730,if(T1000="Lift &amp; Shift Noprod",Assumptions!$B$3,0))</f>
        <v>0</v>
      </c>
      <c r="AF1000" s="70">
        <f>if( U1000=0,0,if(Y1000=0, ((vlookup(AB1000,'SKU Pricing'!A:B,Assumptions!$B$2,0)*W1000)+(vlookup(AC1000,'SKU Pricing'!A:B,Assumptions!$B$2,0)*X1000))*AE1000,((vlookup(AB1000,'SKU Pricing'!A:B,Assumptions!$B$2,0)*W1000)+(vlookup(AC1000,'SKU Pricing'!A:B,Assumptions!$B$2,0)*(W1000*8))+(vlookup(AD1000,'SKU Pricing'!A:B,Assumptions!$B$2,0)*(X1000-(W1000*8))))*AE1000))</f>
        <v>0</v>
      </c>
      <c r="AG1000" s="67">
        <f t="shared" si="12"/>
        <v>0</v>
      </c>
      <c r="AH1000" s="70">
        <f>ifna(vlookup(AG1000,'SKU Pricing'!A:B,Assumptions!$B$2,0)*W1000*AE1000,0)</f>
        <v>0</v>
      </c>
      <c r="AI1000" s="62" t="str">
        <f t="shared" si="13"/>
        <v/>
      </c>
      <c r="AJ1000" s="62" t="str">
        <f>if(V1000&lt;&gt;0, if(T1000="Lift &amp; Shift Noprod",Assumptions!$B$9,if(V1000=Assumptions!$B$6,Assumptions!$B$10,if(P1000=1,Assumptions!$B$8,Assumptions!$B$7))),"")</f>
        <v/>
      </c>
      <c r="AK1000" s="69">
        <f t="shared" si="14"/>
        <v>0</v>
      </c>
      <c r="AL1000" s="69">
        <f>if(AJ1000="Hyperdisk Balanced",Assumptions!$B$11,0)</f>
        <v>0</v>
      </c>
      <c r="AM1000" s="69">
        <f>if(AJ1000="Hyperdisk Balanced",Assumptions!$B$12,0)</f>
        <v>0</v>
      </c>
      <c r="AN1000" s="70">
        <f>if(AK1000=0,0,if(AJ1000="Hyperdisk Balanced",vlookup(AK1000&amp;" provisioned space",'SKU Pricing'!A:B,Assumptions!$B$2,0)*Z1000+vlookup(AK1000&amp;" provisioned IOPS",'SKU Pricing'!A:B,Assumptions!$B$2,0)*AL1000*730+vlookup(AK1000&amp;" provisioned throughput",'SKU Pricing'!A:B,Assumptions!$B$2,0)*AM1000*730,vlookup(AK1000,'SKU Pricing'!A:B,Assumptions!$B$2,0)*Z1000))</f>
        <v>0</v>
      </c>
      <c r="AO1000" s="70">
        <f t="shared" si="15"/>
        <v>0</v>
      </c>
      <c r="AP1000" s="71">
        <f t="shared" si="16"/>
        <v>0</v>
      </c>
      <c r="AQ1000" s="70">
        <f>ifna(vlookup(AP1000,'SKU Pricing'!A:B,Assumptions!$B$2,0)*AE1000,0)</f>
        <v>0</v>
      </c>
      <c r="AR1000" s="72">
        <v>0.0</v>
      </c>
    </row>
    <row r="1001">
      <c r="A1001" s="61" t="s">
        <v>1142</v>
      </c>
      <c r="B1001" s="62" t="str">
        <f>ifna(if(vlookup(A1001,vOS!A:B,2,0)="","Unknown",vlookup(A1001,vOS!A:B,2,0)),"Unknown")</f>
        <v>Microsoft Windows 10 (64-bit)</v>
      </c>
      <c r="C1001" s="62">
        <f>vlookup(B1001,'OS Study'!A:D,2,0)</f>
        <v>0</v>
      </c>
      <c r="D1001" s="62" t="str">
        <f>vlookup(B1001,'OS Study'!A:D,3,0)</f>
        <v>Windows</v>
      </c>
      <c r="E1001" s="62" t="str">
        <f>vlookup(B1001,'OS Study'!A:D,4,0)</f>
        <v>Workstation</v>
      </c>
      <c r="F1001" s="63" t="str">
        <f>vlookup(B1001,'OS Study'!A:E,5,0)</f>
        <v>10</v>
      </c>
      <c r="G1001" s="62">
        <f>IF(vlookup(A1001,'RVtools V2.1'!A:J,4,0)="non",0,1)</f>
        <v>1</v>
      </c>
      <c r="H1001" s="62">
        <f>if(vlookup(A1001,'RVtools V2.1'!A:K,11,0)="kube",1,0)</f>
        <v>0</v>
      </c>
      <c r="I1001" s="62">
        <f t="shared" si="5"/>
        <v>0</v>
      </c>
      <c r="J1001" s="62">
        <f>ifna(vlookup(A1001,'Infra Study'!A:Q,17,0),0)</f>
        <v>1</v>
      </c>
      <c r="K1001" s="64">
        <f>IFERROR(__xludf.DUMMYFUNCTION("N(REGEXMATCH(VLOOKUP(A1001, 'RVtools V2.1'!A:H, 8, 0), ""^Serveur de fichiers""))"),0.0)</f>
        <v>0</v>
      </c>
      <c r="L1001" s="64">
        <f t="shared" si="6"/>
        <v>0</v>
      </c>
      <c r="M1001" s="67" t="str">
        <f>ifna(vlookup(A1001,'RVtools V2.1'!A:I,8,0),"N/A")</f>
        <v>MPL - IDF/PAE</v>
      </c>
      <c r="N1001" s="64">
        <f>IFERROR(__xludf.DUMMYFUNCTION("IF(REGEXMATCH(M1001, ""(?i)"" &amp; JOIN(""|"", SPLIT(""kalisil"", "" ""))), 1, 0)"),0.0)</f>
        <v>0</v>
      </c>
      <c r="O1001" s="64" t="str">
        <f>vlookup(A1001,'RVtools V2.1'!A:H,7,0)</f>
        <v>T1</v>
      </c>
      <c r="P1001" s="64">
        <f>if(vlookup(A1001,'RVtools V2.1'!A:H,5,0)="oui",1,0)</f>
        <v>1</v>
      </c>
      <c r="Q1001" s="64">
        <f>ifna(vlookup(A1001,vCPU!A:B,2,0),"Unknown")</f>
        <v>4</v>
      </c>
      <c r="R1001" s="66">
        <f>ifna(vlookup(A1001,vMemory!A:C,3,0),"Unknown")</f>
        <v>8</v>
      </c>
      <c r="S1001" s="66">
        <f>ifna(vlookup(A1001,vDisk!A:C,3,0),"Unknown")</f>
        <v>40</v>
      </c>
      <c r="T1001" s="67" t="str">
        <f t="array" ref="T1001">IFS(
   L1001=1, "No Lift &amp; Shift",
   J1001=1, XLOOKUP(A1001, 'Infra Study'!A:A, 'Infra Study'!P:P),
   I1001=1, "No Lift &amp; Shift",
   H1001=1, "GKE",
   K1001=1, "GCNV",
   G1001=1, "Lift &amp; Shift Prod",
   TRUE, "Lift &amp; Shift Noprod"
)</f>
        <v>Consolidation</v>
      </c>
      <c r="U1001" s="67">
        <f t="shared" si="7"/>
        <v>0</v>
      </c>
      <c r="V1001" s="68">
        <f>if(T1001="Lift &amp; Shift Noprod",if( Y1001=0,Assumptions!$B$5, Assumptions!$B$4),if(T1001="Lift &amp; Shift Prod",if(AND(N1001=1,O1001="T1"),Assumptions!$B$6,Assumptions!$B$4),0))</f>
        <v>0</v>
      </c>
      <c r="W1001" s="62">
        <f>if(V1001&lt;&gt;0,if(Q1001="Unknown", Assumptions!$B$42,If(Q1001&gt;1,Q1001,2)),0)</f>
        <v>0</v>
      </c>
      <c r="X1001" s="69">
        <f>if(V1001&lt;&gt;0,if(R1001="Unknown", Assumptions!$B$43,R1001),0)</f>
        <v>0</v>
      </c>
      <c r="Y1001" s="68">
        <f t="shared" si="8"/>
        <v>0</v>
      </c>
      <c r="Z1001" s="68">
        <f>if(V1001&lt;&gt;0,if(  S1001="Unknown", Assumptions!$B$44,S1001),0)</f>
        <v>0</v>
      </c>
      <c r="AA1001" s="68">
        <f>if(V1001 ="N2",ifna(vlookup(W1001&amp;"-"&amp;X1001,'Ref. VM'!A:B,2,0),"Custom"),if(V1001 ="E2" , ifna(vlookup(W1001&amp;"-"&amp;X1001,'Ref. VM'!D:E,2,0),"Custom"),if(V1001="N2D",ifna(vlookup(W1001&amp;"-"&amp;X1001,'Ref. VM'!G:H,2,0),"Custom"),if(V1001="N4",ifna(vlookup(W1001&amp;"-"&amp;X1001,'Ref. VM'!J:K,2,0),"Custom"),0))))</f>
        <v>0</v>
      </c>
      <c r="AB1001" s="67">
        <f t="shared" si="9"/>
        <v>0</v>
      </c>
      <c r="AC1001" s="67">
        <f t="shared" si="10"/>
        <v>0</v>
      </c>
      <c r="AD1001" s="67">
        <f t="shared" si="11"/>
        <v>0</v>
      </c>
      <c r="AE1001" s="62">
        <f>if(T1001="Lift &amp; Shift Prod",730,if(T1001="Lift &amp; Shift Noprod",Assumptions!$B$3,0))</f>
        <v>0</v>
      </c>
      <c r="AF1001" s="70">
        <f>if( U1001=0,0,if(Y1001=0, ((vlookup(AB1001,'SKU Pricing'!A:B,Assumptions!$B$2,0)*W1001)+(vlookup(AC1001,'SKU Pricing'!A:B,Assumptions!$B$2,0)*X1001))*AE1001,((vlookup(AB1001,'SKU Pricing'!A:B,Assumptions!$B$2,0)*W1001)+(vlookup(AC1001,'SKU Pricing'!A:B,Assumptions!$B$2,0)*(W1001*8))+(vlookup(AD1001,'SKU Pricing'!A:B,Assumptions!$B$2,0)*(X1001-(W1001*8))))*AE1001))</f>
        <v>0</v>
      </c>
      <c r="AG1001" s="67">
        <f t="shared" si="12"/>
        <v>0</v>
      </c>
      <c r="AH1001" s="70">
        <f>ifna(vlookup(AG1001,'SKU Pricing'!A:B,Assumptions!$B$2,0)*W1001*AE1001,0)</f>
        <v>0</v>
      </c>
      <c r="AI1001" s="62" t="str">
        <f t="shared" si="13"/>
        <v/>
      </c>
      <c r="AJ1001" s="62" t="str">
        <f>if(V1001&lt;&gt;0, if(T1001="Lift &amp; Shift Noprod",Assumptions!$B$9,if(V1001=Assumptions!$B$6,Assumptions!$B$10,if(P1001=1,Assumptions!$B$8,Assumptions!$B$7))),"")</f>
        <v/>
      </c>
      <c r="AK1001" s="69">
        <f t="shared" si="14"/>
        <v>0</v>
      </c>
      <c r="AL1001" s="69">
        <f>if(AJ1001="Hyperdisk Balanced",Assumptions!$B$11,0)</f>
        <v>0</v>
      </c>
      <c r="AM1001" s="69">
        <f>if(AJ1001="Hyperdisk Balanced",Assumptions!$B$12,0)</f>
        <v>0</v>
      </c>
      <c r="AN1001" s="70">
        <f>if(AK1001=0,0,if(AJ1001="Hyperdisk Balanced",vlookup(AK1001&amp;" provisioned space",'SKU Pricing'!A:B,Assumptions!$B$2,0)*Z1001+vlookup(AK1001&amp;" provisioned IOPS",'SKU Pricing'!A:B,Assumptions!$B$2,0)*AL1001*730+vlookup(AK1001&amp;" provisioned throughput",'SKU Pricing'!A:B,Assumptions!$B$2,0)*AM1001*730,vlookup(AK1001,'SKU Pricing'!A:B,Assumptions!$B$2,0)*Z1001))</f>
        <v>0</v>
      </c>
      <c r="AO1001" s="70">
        <f t="shared" si="15"/>
        <v>0</v>
      </c>
      <c r="AP1001" s="71">
        <f t="shared" si="16"/>
        <v>0</v>
      </c>
      <c r="AQ1001" s="70">
        <f>ifna(vlookup(AP1001,'SKU Pricing'!A:B,Assumptions!$B$2,0)*AE1001,0)</f>
        <v>0</v>
      </c>
      <c r="AR1001" s="72">
        <v>0.0</v>
      </c>
    </row>
    <row r="1002">
      <c r="A1002" s="61" t="s">
        <v>1143</v>
      </c>
      <c r="B1002" s="62" t="str">
        <f>ifna(if(vlookup(A1002,vOS!A:B,2,0)="","Unknown",vlookup(A1002,vOS!A:B,2,0)),"Unknown")</f>
        <v>Microsoft Windows 10 (64-bit)</v>
      </c>
      <c r="C1002" s="62">
        <f>vlookup(B1002,'OS Study'!A:D,2,0)</f>
        <v>0</v>
      </c>
      <c r="D1002" s="62" t="str">
        <f>vlookup(B1002,'OS Study'!A:D,3,0)</f>
        <v>Windows</v>
      </c>
      <c r="E1002" s="62" t="str">
        <f>vlookup(B1002,'OS Study'!A:D,4,0)</f>
        <v>Workstation</v>
      </c>
      <c r="F1002" s="63" t="str">
        <f>vlookup(B1002,'OS Study'!A:E,5,0)</f>
        <v>10</v>
      </c>
      <c r="G1002" s="62">
        <f>IF(vlookup(A1002,'RVtools V2.1'!A:J,4,0)="non",0,1)</f>
        <v>1</v>
      </c>
      <c r="H1002" s="62">
        <f>if(vlookup(A1002,'RVtools V2.1'!A:K,11,0)="kube",1,0)</f>
        <v>0</v>
      </c>
      <c r="I1002" s="62">
        <f t="shared" si="5"/>
        <v>0</v>
      </c>
      <c r="J1002" s="62">
        <f>ifna(vlookup(A1002,'Infra Study'!A:Q,17,0),0)</f>
        <v>1</v>
      </c>
      <c r="K1002" s="64">
        <f>IFERROR(__xludf.DUMMYFUNCTION("N(REGEXMATCH(VLOOKUP(A1002, 'RVtools V2.1'!A:H, 8, 0), ""^Serveur de fichiers""))"),0.0)</f>
        <v>0</v>
      </c>
      <c r="L1002" s="64">
        <f t="shared" si="6"/>
        <v>0</v>
      </c>
      <c r="M1002" s="67" t="str">
        <f>ifna(vlookup(A1002,'RVtools V2.1'!A:I,8,0),"N/A")</f>
        <v>MPL - IDF/PAE</v>
      </c>
      <c r="N1002" s="64">
        <f>IFERROR(__xludf.DUMMYFUNCTION("IF(REGEXMATCH(M1002, ""(?i)"" &amp; JOIN(""|"", SPLIT(""kalisil"", "" ""))), 1, 0)"),0.0)</f>
        <v>0</v>
      </c>
      <c r="O1002" s="64" t="str">
        <f>vlookup(A1002,'RVtools V2.1'!A:H,7,0)</f>
        <v>T1</v>
      </c>
      <c r="P1002" s="64">
        <f>if(vlookup(A1002,'RVtools V2.1'!A:H,5,0)="oui",1,0)</f>
        <v>1</v>
      </c>
      <c r="Q1002" s="64">
        <f>ifna(vlookup(A1002,vCPU!A:B,2,0),"Unknown")</f>
        <v>2</v>
      </c>
      <c r="R1002" s="66">
        <f>ifna(vlookup(A1002,vMemory!A:C,3,0),"Unknown")</f>
        <v>4</v>
      </c>
      <c r="S1002" s="66">
        <f>ifna(vlookup(A1002,vDisk!A:C,3,0),"Unknown")</f>
        <v>40</v>
      </c>
      <c r="T1002" s="67" t="str">
        <f t="array" ref="T1002">IFS(
   L1002=1, "No Lift &amp; Shift",
   J1002=1, XLOOKUP(A1002, 'Infra Study'!A:A, 'Infra Study'!P:P),
   I1002=1, "No Lift &amp; Shift",
   H1002=1, "GKE",
   K1002=1, "GCNV",
   G1002=1, "Lift &amp; Shift Prod",
   TRUE, "Lift &amp; Shift Noprod"
)</f>
        <v>Consolidation</v>
      </c>
      <c r="U1002" s="67">
        <f t="shared" si="7"/>
        <v>0</v>
      </c>
      <c r="V1002" s="68">
        <f>if(T1002="Lift &amp; Shift Noprod",if( Y1002=0,Assumptions!$B$5, Assumptions!$B$4),if(T1002="Lift &amp; Shift Prod",if(AND(N1002=1,O1002="T1"),Assumptions!$B$6,Assumptions!$B$4),0))</f>
        <v>0</v>
      </c>
      <c r="W1002" s="62">
        <f>if(V1002&lt;&gt;0,if(Q1002="Unknown", Assumptions!$B$42,If(Q1002&gt;1,Q1002,2)),0)</f>
        <v>0</v>
      </c>
      <c r="X1002" s="69">
        <f>if(V1002&lt;&gt;0,if(R1002="Unknown", Assumptions!$B$43,R1002),0)</f>
        <v>0</v>
      </c>
      <c r="Y1002" s="68">
        <f t="shared" si="8"/>
        <v>0</v>
      </c>
      <c r="Z1002" s="68">
        <f>if(V1002&lt;&gt;0,if(  S1002="Unknown", Assumptions!$B$44,S1002),0)</f>
        <v>0</v>
      </c>
      <c r="AA1002" s="68">
        <f>if(V1002 ="N2",ifna(vlookup(W1002&amp;"-"&amp;X1002,'Ref. VM'!A:B,2,0),"Custom"),if(V1002 ="E2" , ifna(vlookup(W1002&amp;"-"&amp;X1002,'Ref. VM'!D:E,2,0),"Custom"),if(V1002="N2D",ifna(vlookup(W1002&amp;"-"&amp;X1002,'Ref. VM'!G:H,2,0),"Custom"),if(V1002="N4",ifna(vlookup(W1002&amp;"-"&amp;X1002,'Ref. VM'!J:K,2,0),"Custom"),0))))</f>
        <v>0</v>
      </c>
      <c r="AB1002" s="67">
        <f t="shared" si="9"/>
        <v>0</v>
      </c>
      <c r="AC1002" s="67">
        <f t="shared" si="10"/>
        <v>0</v>
      </c>
      <c r="AD1002" s="67">
        <f t="shared" si="11"/>
        <v>0</v>
      </c>
      <c r="AE1002" s="62">
        <f>if(T1002="Lift &amp; Shift Prod",730,if(T1002="Lift &amp; Shift Noprod",Assumptions!$B$3,0))</f>
        <v>0</v>
      </c>
      <c r="AF1002" s="70">
        <f>if( U1002=0,0,if(Y1002=0, ((vlookup(AB1002,'SKU Pricing'!A:B,Assumptions!$B$2,0)*W1002)+(vlookup(AC1002,'SKU Pricing'!A:B,Assumptions!$B$2,0)*X1002))*AE1002,((vlookup(AB1002,'SKU Pricing'!A:B,Assumptions!$B$2,0)*W1002)+(vlookup(AC1002,'SKU Pricing'!A:B,Assumptions!$B$2,0)*(W1002*8))+(vlookup(AD1002,'SKU Pricing'!A:B,Assumptions!$B$2,0)*(X1002-(W1002*8))))*AE1002))</f>
        <v>0</v>
      </c>
      <c r="AG1002" s="67">
        <f t="shared" si="12"/>
        <v>0</v>
      </c>
      <c r="AH1002" s="70">
        <f>ifna(vlookup(AG1002,'SKU Pricing'!A:B,Assumptions!$B$2,0)*W1002*AE1002,0)</f>
        <v>0</v>
      </c>
      <c r="AI1002" s="62" t="str">
        <f t="shared" si="13"/>
        <v/>
      </c>
      <c r="AJ1002" s="62" t="str">
        <f>if(V1002&lt;&gt;0, if(T1002="Lift &amp; Shift Noprod",Assumptions!$B$9,if(V1002=Assumptions!$B$6,Assumptions!$B$10,if(P1002=1,Assumptions!$B$8,Assumptions!$B$7))),"")</f>
        <v/>
      </c>
      <c r="AK1002" s="69">
        <f t="shared" si="14"/>
        <v>0</v>
      </c>
      <c r="AL1002" s="69">
        <f>if(AJ1002="Hyperdisk Balanced",Assumptions!$B$11,0)</f>
        <v>0</v>
      </c>
      <c r="AM1002" s="69">
        <f>if(AJ1002="Hyperdisk Balanced",Assumptions!$B$12,0)</f>
        <v>0</v>
      </c>
      <c r="AN1002" s="70">
        <f>if(AK1002=0,0,if(AJ1002="Hyperdisk Balanced",vlookup(AK1002&amp;" provisioned space",'SKU Pricing'!A:B,Assumptions!$B$2,0)*Z1002+vlookup(AK1002&amp;" provisioned IOPS",'SKU Pricing'!A:B,Assumptions!$B$2,0)*AL1002*730+vlookup(AK1002&amp;" provisioned throughput",'SKU Pricing'!A:B,Assumptions!$B$2,0)*AM1002*730,vlookup(AK1002,'SKU Pricing'!A:B,Assumptions!$B$2,0)*Z1002))</f>
        <v>0</v>
      </c>
      <c r="AO1002" s="70">
        <f t="shared" si="15"/>
        <v>0</v>
      </c>
      <c r="AP1002" s="71">
        <f t="shared" si="16"/>
        <v>0</v>
      </c>
      <c r="AQ1002" s="70">
        <f>ifna(vlookup(AP1002,'SKU Pricing'!A:B,Assumptions!$B$2,0)*AE1002,0)</f>
        <v>0</v>
      </c>
      <c r="AR1002" s="72">
        <v>0.0</v>
      </c>
    </row>
    <row r="1003">
      <c r="A1003" s="61" t="s">
        <v>1144</v>
      </c>
      <c r="B1003" s="62" t="str">
        <f>ifna(if(vlookup(A1003,vOS!A:B,2,0)="","Unknown",vlookup(A1003,vOS!A:B,2,0)),"Unknown")</f>
        <v>Microsoft Windows 10 (64-bit)</v>
      </c>
      <c r="C1003" s="62">
        <f>vlookup(B1003,'OS Study'!A:D,2,0)</f>
        <v>0</v>
      </c>
      <c r="D1003" s="62" t="str">
        <f>vlookup(B1003,'OS Study'!A:D,3,0)</f>
        <v>Windows</v>
      </c>
      <c r="E1003" s="62" t="str">
        <f>vlookup(B1003,'OS Study'!A:D,4,0)</f>
        <v>Workstation</v>
      </c>
      <c r="F1003" s="63" t="str">
        <f>vlookup(B1003,'OS Study'!A:E,5,0)</f>
        <v>10</v>
      </c>
      <c r="G1003" s="62">
        <f>IF(vlookup(A1003,'RVtools V2.1'!A:J,4,0)="non",0,1)</f>
        <v>1</v>
      </c>
      <c r="H1003" s="62">
        <f>if(vlookup(A1003,'RVtools V2.1'!A:K,11,0)="kube",1,0)</f>
        <v>0</v>
      </c>
      <c r="I1003" s="62">
        <f t="shared" si="5"/>
        <v>0</v>
      </c>
      <c r="J1003" s="62">
        <f>ifna(vlookup(A1003,'Infra Study'!A:Q,17,0),0)</f>
        <v>1</v>
      </c>
      <c r="K1003" s="64">
        <f>IFERROR(__xludf.DUMMYFUNCTION("N(REGEXMATCH(VLOOKUP(A1003, 'RVtools V2.1'!A:H, 8, 0), ""^Serveur de fichiers""))"),0.0)</f>
        <v>0</v>
      </c>
      <c r="L1003" s="64">
        <f t="shared" si="6"/>
        <v>0</v>
      </c>
      <c r="M1003" s="67" t="str">
        <f>ifna(vlookup(A1003,'RVtools V2.1'!A:I,8,0),"N/A")</f>
        <v>MPL - IDF/PAE</v>
      </c>
      <c r="N1003" s="64">
        <f>IFERROR(__xludf.DUMMYFUNCTION("IF(REGEXMATCH(M1003, ""(?i)"" &amp; JOIN(""|"", SPLIT(""kalisil"", "" ""))), 1, 0)"),0.0)</f>
        <v>0</v>
      </c>
      <c r="O1003" s="64" t="str">
        <f>vlookup(A1003,'RVtools V2.1'!A:H,7,0)</f>
        <v>T1</v>
      </c>
      <c r="P1003" s="64">
        <f>if(vlookup(A1003,'RVtools V2.1'!A:H,5,0)="oui",1,0)</f>
        <v>1</v>
      </c>
      <c r="Q1003" s="64">
        <f>ifna(vlookup(A1003,vCPU!A:B,2,0),"Unknown")</f>
        <v>2</v>
      </c>
      <c r="R1003" s="66">
        <f>ifna(vlookup(A1003,vMemory!A:C,3,0),"Unknown")</f>
        <v>4</v>
      </c>
      <c r="S1003" s="66">
        <f>ifna(vlookup(A1003,vDisk!A:C,3,0),"Unknown")</f>
        <v>160</v>
      </c>
      <c r="T1003" s="67" t="str">
        <f t="array" ref="T1003">IFS(
   L1003=1, "No Lift &amp; Shift",
   J1003=1, XLOOKUP(A1003, 'Infra Study'!A:A, 'Infra Study'!P:P),
   I1003=1, "No Lift &amp; Shift",
   H1003=1, "GKE",
   K1003=1, "GCNV",
   G1003=1, "Lift &amp; Shift Prod",
   TRUE, "Lift &amp; Shift Noprod"
)</f>
        <v>Consolidation</v>
      </c>
      <c r="U1003" s="67">
        <f t="shared" si="7"/>
        <v>0</v>
      </c>
      <c r="V1003" s="68">
        <f>if(T1003="Lift &amp; Shift Noprod",if( Y1003=0,Assumptions!$B$5, Assumptions!$B$4),if(T1003="Lift &amp; Shift Prod",if(AND(N1003=1,O1003="T1"),Assumptions!$B$6,Assumptions!$B$4),0))</f>
        <v>0</v>
      </c>
      <c r="W1003" s="62">
        <f>if(V1003&lt;&gt;0,if(Q1003="Unknown", Assumptions!$B$42,If(Q1003&gt;1,Q1003,2)),0)</f>
        <v>0</v>
      </c>
      <c r="X1003" s="69">
        <f>if(V1003&lt;&gt;0,if(R1003="Unknown", Assumptions!$B$43,R1003),0)</f>
        <v>0</v>
      </c>
      <c r="Y1003" s="68">
        <f t="shared" si="8"/>
        <v>0</v>
      </c>
      <c r="Z1003" s="68">
        <f>if(V1003&lt;&gt;0,if(  S1003="Unknown", Assumptions!$B$44,S1003),0)</f>
        <v>0</v>
      </c>
      <c r="AA1003" s="68">
        <f>if(V1003 ="N2",ifna(vlookup(W1003&amp;"-"&amp;X1003,'Ref. VM'!A:B,2,0),"Custom"),if(V1003 ="E2" , ifna(vlookup(W1003&amp;"-"&amp;X1003,'Ref. VM'!D:E,2,0),"Custom"),if(V1003="N2D",ifna(vlookup(W1003&amp;"-"&amp;X1003,'Ref. VM'!G:H,2,0),"Custom"),if(V1003="N4",ifna(vlookup(W1003&amp;"-"&amp;X1003,'Ref. VM'!J:K,2,0),"Custom"),0))))</f>
        <v>0</v>
      </c>
      <c r="AB1003" s="67">
        <f t="shared" si="9"/>
        <v>0</v>
      </c>
      <c r="AC1003" s="67">
        <f t="shared" si="10"/>
        <v>0</v>
      </c>
      <c r="AD1003" s="67">
        <f t="shared" si="11"/>
        <v>0</v>
      </c>
      <c r="AE1003" s="62">
        <f>if(T1003="Lift &amp; Shift Prod",730,if(T1003="Lift &amp; Shift Noprod",Assumptions!$B$3,0))</f>
        <v>0</v>
      </c>
      <c r="AF1003" s="70">
        <f>if( U1003=0,0,if(Y1003=0, ((vlookup(AB1003,'SKU Pricing'!A:B,Assumptions!$B$2,0)*W1003)+(vlookup(AC1003,'SKU Pricing'!A:B,Assumptions!$B$2,0)*X1003))*AE1003,((vlookup(AB1003,'SKU Pricing'!A:B,Assumptions!$B$2,0)*W1003)+(vlookup(AC1003,'SKU Pricing'!A:B,Assumptions!$B$2,0)*(W1003*8))+(vlookup(AD1003,'SKU Pricing'!A:B,Assumptions!$B$2,0)*(X1003-(W1003*8))))*AE1003))</f>
        <v>0</v>
      </c>
      <c r="AG1003" s="67">
        <f t="shared" si="12"/>
        <v>0</v>
      </c>
      <c r="AH1003" s="70">
        <f>ifna(vlookup(AG1003,'SKU Pricing'!A:B,Assumptions!$B$2,0)*W1003*AE1003,0)</f>
        <v>0</v>
      </c>
      <c r="AI1003" s="62" t="str">
        <f t="shared" si="13"/>
        <v/>
      </c>
      <c r="AJ1003" s="62" t="str">
        <f>if(V1003&lt;&gt;0, if(T1003="Lift &amp; Shift Noprod",Assumptions!$B$9,if(V1003=Assumptions!$B$6,Assumptions!$B$10,if(P1003=1,Assumptions!$B$8,Assumptions!$B$7))),"")</f>
        <v/>
      </c>
      <c r="AK1003" s="69">
        <f t="shared" si="14"/>
        <v>0</v>
      </c>
      <c r="AL1003" s="69">
        <f>if(AJ1003="Hyperdisk Balanced",Assumptions!$B$11,0)</f>
        <v>0</v>
      </c>
      <c r="AM1003" s="69">
        <f>if(AJ1003="Hyperdisk Balanced",Assumptions!$B$12,0)</f>
        <v>0</v>
      </c>
      <c r="AN1003" s="70">
        <f>if(AK1003=0,0,if(AJ1003="Hyperdisk Balanced",vlookup(AK1003&amp;" provisioned space",'SKU Pricing'!A:B,Assumptions!$B$2,0)*Z1003+vlookup(AK1003&amp;" provisioned IOPS",'SKU Pricing'!A:B,Assumptions!$B$2,0)*AL1003*730+vlookup(AK1003&amp;" provisioned throughput",'SKU Pricing'!A:B,Assumptions!$B$2,0)*AM1003*730,vlookup(AK1003,'SKU Pricing'!A:B,Assumptions!$B$2,0)*Z1003))</f>
        <v>0</v>
      </c>
      <c r="AO1003" s="70">
        <f t="shared" si="15"/>
        <v>0</v>
      </c>
      <c r="AP1003" s="71">
        <f t="shared" si="16"/>
        <v>0</v>
      </c>
      <c r="AQ1003" s="70">
        <f>ifna(vlookup(AP1003,'SKU Pricing'!A:B,Assumptions!$B$2,0)*AE1003,0)</f>
        <v>0</v>
      </c>
      <c r="AR1003" s="72">
        <v>0.0</v>
      </c>
    </row>
    <row r="1004">
      <c r="A1004" s="61" t="s">
        <v>1145</v>
      </c>
      <c r="B1004" s="62" t="str">
        <f>ifna(if(vlookup(A1004,vOS!A:B,2,0)="","Unknown",vlookup(A1004,vOS!A:B,2,0)),"Unknown")</f>
        <v>Microsoft Windows 10 (64-bit)</v>
      </c>
      <c r="C1004" s="62">
        <f>vlookup(B1004,'OS Study'!A:D,2,0)</f>
        <v>0</v>
      </c>
      <c r="D1004" s="62" t="str">
        <f>vlookup(B1004,'OS Study'!A:D,3,0)</f>
        <v>Windows</v>
      </c>
      <c r="E1004" s="62" t="str">
        <f>vlookup(B1004,'OS Study'!A:D,4,0)</f>
        <v>Workstation</v>
      </c>
      <c r="F1004" s="63" t="str">
        <f>vlookup(B1004,'OS Study'!A:E,5,0)</f>
        <v>10</v>
      </c>
      <c r="G1004" s="62">
        <f>IF(vlookup(A1004,'RVtools V2.1'!A:J,4,0)="non",0,1)</f>
        <v>1</v>
      </c>
      <c r="H1004" s="62">
        <f>if(vlookup(A1004,'RVtools V2.1'!A:K,11,0)="kube",1,0)</f>
        <v>0</v>
      </c>
      <c r="I1004" s="62">
        <f t="shared" si="5"/>
        <v>0</v>
      </c>
      <c r="J1004" s="62">
        <f>ifna(vlookup(A1004,'Infra Study'!A:Q,17,0),0)</f>
        <v>1</v>
      </c>
      <c r="K1004" s="64">
        <f>IFERROR(__xludf.DUMMYFUNCTION("N(REGEXMATCH(VLOOKUP(A1004, 'RVtools V2.1'!A:H, 8, 0), ""^Serveur de fichiers""))"),0.0)</f>
        <v>0</v>
      </c>
      <c r="L1004" s="64">
        <f t="shared" si="6"/>
        <v>0</v>
      </c>
      <c r="M1004" s="67" t="str">
        <f>ifna(vlookup(A1004,'RVtools V2.1'!A:I,8,0),"N/A")</f>
        <v>MPL - IDF/PAE</v>
      </c>
      <c r="N1004" s="64">
        <f>IFERROR(__xludf.DUMMYFUNCTION("IF(REGEXMATCH(M1004, ""(?i)"" &amp; JOIN(""|"", SPLIT(""kalisil"", "" ""))), 1, 0)"),0.0)</f>
        <v>0</v>
      </c>
      <c r="O1004" s="64" t="str">
        <f>vlookup(A1004,'RVtools V2.1'!A:H,7,0)</f>
        <v>T1</v>
      </c>
      <c r="P1004" s="64">
        <f>if(vlookup(A1004,'RVtools V2.1'!A:H,5,0)="oui",1,0)</f>
        <v>1</v>
      </c>
      <c r="Q1004" s="64">
        <f>ifna(vlookup(A1004,vCPU!A:B,2,0),"Unknown")</f>
        <v>8</v>
      </c>
      <c r="R1004" s="66">
        <f>ifna(vlookup(A1004,vMemory!A:C,3,0),"Unknown")</f>
        <v>6</v>
      </c>
      <c r="S1004" s="66">
        <f>ifna(vlookup(A1004,vDisk!A:C,3,0),"Unknown")</f>
        <v>129</v>
      </c>
      <c r="T1004" s="67" t="str">
        <f t="array" ref="T1004">IFS(
   L1004=1, "No Lift &amp; Shift",
   J1004=1, XLOOKUP(A1004, 'Infra Study'!A:A, 'Infra Study'!P:P),
   I1004=1, "No Lift &amp; Shift",
   H1004=1, "GKE",
   K1004=1, "GCNV",
   G1004=1, "Lift &amp; Shift Prod",
   TRUE, "Lift &amp; Shift Noprod"
)</f>
        <v>Consolidation</v>
      </c>
      <c r="U1004" s="67">
        <f t="shared" si="7"/>
        <v>0</v>
      </c>
      <c r="V1004" s="68">
        <f>if(T1004="Lift &amp; Shift Noprod",if( Y1004=0,Assumptions!$B$5, Assumptions!$B$4),if(T1004="Lift &amp; Shift Prod",if(AND(N1004=1,O1004="T1"),Assumptions!$B$6,Assumptions!$B$4),0))</f>
        <v>0</v>
      </c>
      <c r="W1004" s="62">
        <f>if(V1004&lt;&gt;0,if(Q1004="Unknown", Assumptions!$B$42,If(Q1004&gt;1,Q1004,2)),0)</f>
        <v>0</v>
      </c>
      <c r="X1004" s="69">
        <f>if(V1004&lt;&gt;0,if(R1004="Unknown", Assumptions!$B$43,R1004),0)</f>
        <v>0</v>
      </c>
      <c r="Y1004" s="68">
        <f t="shared" si="8"/>
        <v>0</v>
      </c>
      <c r="Z1004" s="68">
        <f>if(V1004&lt;&gt;0,if(  S1004="Unknown", Assumptions!$B$44,S1004),0)</f>
        <v>0</v>
      </c>
      <c r="AA1004" s="68">
        <f>if(V1004 ="N2",ifna(vlookup(W1004&amp;"-"&amp;X1004,'Ref. VM'!A:B,2,0),"Custom"),if(V1004 ="E2" , ifna(vlookup(W1004&amp;"-"&amp;X1004,'Ref. VM'!D:E,2,0),"Custom"),if(V1004="N2D",ifna(vlookup(W1004&amp;"-"&amp;X1004,'Ref. VM'!G:H,2,0),"Custom"),if(V1004="N4",ifna(vlookup(W1004&amp;"-"&amp;X1004,'Ref. VM'!J:K,2,0),"Custom"),0))))</f>
        <v>0</v>
      </c>
      <c r="AB1004" s="67">
        <f t="shared" si="9"/>
        <v>0</v>
      </c>
      <c r="AC1004" s="67">
        <f t="shared" si="10"/>
        <v>0</v>
      </c>
      <c r="AD1004" s="67">
        <f t="shared" si="11"/>
        <v>0</v>
      </c>
      <c r="AE1004" s="62">
        <f>if(T1004="Lift &amp; Shift Prod",730,if(T1004="Lift &amp; Shift Noprod",Assumptions!$B$3,0))</f>
        <v>0</v>
      </c>
      <c r="AF1004" s="70">
        <f>if( U1004=0,0,if(Y1004=0, ((vlookup(AB1004,'SKU Pricing'!A:B,Assumptions!$B$2,0)*W1004)+(vlookup(AC1004,'SKU Pricing'!A:B,Assumptions!$B$2,0)*X1004))*AE1004,((vlookup(AB1004,'SKU Pricing'!A:B,Assumptions!$B$2,0)*W1004)+(vlookup(AC1004,'SKU Pricing'!A:B,Assumptions!$B$2,0)*(W1004*8))+(vlookup(AD1004,'SKU Pricing'!A:B,Assumptions!$B$2,0)*(X1004-(W1004*8))))*AE1004))</f>
        <v>0</v>
      </c>
      <c r="AG1004" s="67">
        <f t="shared" si="12"/>
        <v>0</v>
      </c>
      <c r="AH1004" s="70">
        <f>ifna(vlookup(AG1004,'SKU Pricing'!A:B,Assumptions!$B$2,0)*W1004*AE1004,0)</f>
        <v>0</v>
      </c>
      <c r="AI1004" s="62" t="str">
        <f t="shared" si="13"/>
        <v/>
      </c>
      <c r="AJ1004" s="62" t="str">
        <f>if(V1004&lt;&gt;0, if(T1004="Lift &amp; Shift Noprod",Assumptions!$B$9,if(V1004=Assumptions!$B$6,Assumptions!$B$10,if(P1004=1,Assumptions!$B$8,Assumptions!$B$7))),"")</f>
        <v/>
      </c>
      <c r="AK1004" s="69">
        <f t="shared" si="14"/>
        <v>0</v>
      </c>
      <c r="AL1004" s="69">
        <f>if(AJ1004="Hyperdisk Balanced",Assumptions!$B$11,0)</f>
        <v>0</v>
      </c>
      <c r="AM1004" s="69">
        <f>if(AJ1004="Hyperdisk Balanced",Assumptions!$B$12,0)</f>
        <v>0</v>
      </c>
      <c r="AN1004" s="70">
        <f>if(AK1004=0,0,if(AJ1004="Hyperdisk Balanced",vlookup(AK1004&amp;" provisioned space",'SKU Pricing'!A:B,Assumptions!$B$2,0)*Z1004+vlookup(AK1004&amp;" provisioned IOPS",'SKU Pricing'!A:B,Assumptions!$B$2,0)*AL1004*730+vlookup(AK1004&amp;" provisioned throughput",'SKU Pricing'!A:B,Assumptions!$B$2,0)*AM1004*730,vlookup(AK1004,'SKU Pricing'!A:B,Assumptions!$B$2,0)*Z1004))</f>
        <v>0</v>
      </c>
      <c r="AO1004" s="70">
        <f t="shared" si="15"/>
        <v>0</v>
      </c>
      <c r="AP1004" s="71">
        <f t="shared" si="16"/>
        <v>0</v>
      </c>
      <c r="AQ1004" s="70">
        <f>ifna(vlookup(AP1004,'SKU Pricing'!A:B,Assumptions!$B$2,0)*AE1004,0)</f>
        <v>0</v>
      </c>
      <c r="AR1004" s="72">
        <v>0.0</v>
      </c>
    </row>
    <row r="1005">
      <c r="A1005" s="61" t="s">
        <v>1146</v>
      </c>
      <c r="B1005" s="62" t="str">
        <f>ifna(if(vlookup(A1005,vOS!A:B,2,0)="","Unknown",vlookup(A1005,vOS!A:B,2,0)),"Unknown")</f>
        <v>Microsoft Windows 10 (64-bit)</v>
      </c>
      <c r="C1005" s="62">
        <f>vlookup(B1005,'OS Study'!A:D,2,0)</f>
        <v>0</v>
      </c>
      <c r="D1005" s="62" t="str">
        <f>vlookup(B1005,'OS Study'!A:D,3,0)</f>
        <v>Windows</v>
      </c>
      <c r="E1005" s="62" t="str">
        <f>vlookup(B1005,'OS Study'!A:D,4,0)</f>
        <v>Workstation</v>
      </c>
      <c r="F1005" s="63" t="str">
        <f>vlookup(B1005,'OS Study'!A:E,5,0)</f>
        <v>10</v>
      </c>
      <c r="G1005" s="62">
        <f>IF(vlookup(A1005,'RVtools V2.1'!A:J,4,0)="non",0,1)</f>
        <v>1</v>
      </c>
      <c r="H1005" s="62">
        <f>if(vlookup(A1005,'RVtools V2.1'!A:K,11,0)="kube",1,0)</f>
        <v>0</v>
      </c>
      <c r="I1005" s="62">
        <f t="shared" si="5"/>
        <v>0</v>
      </c>
      <c r="J1005" s="62">
        <f>ifna(vlookup(A1005,'Infra Study'!A:Q,17,0),0)</f>
        <v>1</v>
      </c>
      <c r="K1005" s="64">
        <f>IFERROR(__xludf.DUMMYFUNCTION("N(REGEXMATCH(VLOOKUP(A1005, 'RVtools V2.1'!A:H, 8, 0), ""^Serveur de fichiers""))"),0.0)</f>
        <v>0</v>
      </c>
      <c r="L1005" s="64">
        <f t="shared" si="6"/>
        <v>0</v>
      </c>
      <c r="M1005" s="67" t="str">
        <f>ifna(vlookup(A1005,'RVtools V2.1'!A:I,8,0),"N/A")</f>
        <v>MPL - IDF/PAE</v>
      </c>
      <c r="N1005" s="64">
        <f>IFERROR(__xludf.DUMMYFUNCTION("IF(REGEXMATCH(M1005, ""(?i)"" &amp; JOIN(""|"", SPLIT(""kalisil"", "" ""))), 1, 0)"),0.0)</f>
        <v>0</v>
      </c>
      <c r="O1005" s="64" t="str">
        <f>vlookup(A1005,'RVtools V2.1'!A:H,7,0)</f>
        <v>T1</v>
      </c>
      <c r="P1005" s="64">
        <f>if(vlookup(A1005,'RVtools V2.1'!A:H,5,0)="oui",1,0)</f>
        <v>1</v>
      </c>
      <c r="Q1005" s="64">
        <f>ifna(vlookup(A1005,vCPU!A:B,2,0),"Unknown")</f>
        <v>2</v>
      </c>
      <c r="R1005" s="66">
        <f>ifna(vlookup(A1005,vMemory!A:C,3,0),"Unknown")</f>
        <v>4</v>
      </c>
      <c r="S1005" s="66">
        <f>ifna(vlookup(A1005,vDisk!A:C,3,0),"Unknown")</f>
        <v>113</v>
      </c>
      <c r="T1005" s="67" t="str">
        <f t="array" ref="T1005">IFS(
   L1005=1, "No Lift &amp; Shift",
   J1005=1, XLOOKUP(A1005, 'Infra Study'!A:A, 'Infra Study'!P:P),
   I1005=1, "No Lift &amp; Shift",
   H1005=1, "GKE",
   K1005=1, "GCNV",
   G1005=1, "Lift &amp; Shift Prod",
   TRUE, "Lift &amp; Shift Noprod"
)</f>
        <v>Consolidation</v>
      </c>
      <c r="U1005" s="67">
        <f t="shared" si="7"/>
        <v>0</v>
      </c>
      <c r="V1005" s="68">
        <f>if(T1005="Lift &amp; Shift Noprod",if( Y1005=0,Assumptions!$B$5, Assumptions!$B$4),if(T1005="Lift &amp; Shift Prod",if(AND(N1005=1,O1005="T1"),Assumptions!$B$6,Assumptions!$B$4),0))</f>
        <v>0</v>
      </c>
      <c r="W1005" s="62">
        <f>if(V1005&lt;&gt;0,if(Q1005="Unknown", Assumptions!$B$42,If(Q1005&gt;1,Q1005,2)),0)</f>
        <v>0</v>
      </c>
      <c r="X1005" s="69">
        <f>if(V1005&lt;&gt;0,if(R1005="Unknown", Assumptions!$B$43,R1005),0)</f>
        <v>0</v>
      </c>
      <c r="Y1005" s="68">
        <f t="shared" si="8"/>
        <v>0</v>
      </c>
      <c r="Z1005" s="68">
        <f>if(V1005&lt;&gt;0,if(  S1005="Unknown", Assumptions!$B$44,S1005),0)</f>
        <v>0</v>
      </c>
      <c r="AA1005" s="68">
        <f>if(V1005 ="N2",ifna(vlookup(W1005&amp;"-"&amp;X1005,'Ref. VM'!A:B,2,0),"Custom"),if(V1005 ="E2" , ifna(vlookup(W1005&amp;"-"&amp;X1005,'Ref. VM'!D:E,2,0),"Custom"),if(V1005="N2D",ifna(vlookup(W1005&amp;"-"&amp;X1005,'Ref. VM'!G:H,2,0),"Custom"),if(V1005="N4",ifna(vlookup(W1005&amp;"-"&amp;X1005,'Ref. VM'!J:K,2,0),"Custom"),0))))</f>
        <v>0</v>
      </c>
      <c r="AB1005" s="67">
        <f t="shared" si="9"/>
        <v>0</v>
      </c>
      <c r="AC1005" s="67">
        <f t="shared" si="10"/>
        <v>0</v>
      </c>
      <c r="AD1005" s="67">
        <f t="shared" si="11"/>
        <v>0</v>
      </c>
      <c r="AE1005" s="62">
        <f>if(T1005="Lift &amp; Shift Prod",730,if(T1005="Lift &amp; Shift Noprod",Assumptions!$B$3,0))</f>
        <v>0</v>
      </c>
      <c r="AF1005" s="70">
        <f>if( U1005=0,0,if(Y1005=0, ((vlookup(AB1005,'SKU Pricing'!A:B,Assumptions!$B$2,0)*W1005)+(vlookup(AC1005,'SKU Pricing'!A:B,Assumptions!$B$2,0)*X1005))*AE1005,((vlookup(AB1005,'SKU Pricing'!A:B,Assumptions!$B$2,0)*W1005)+(vlookup(AC1005,'SKU Pricing'!A:B,Assumptions!$B$2,0)*(W1005*8))+(vlookup(AD1005,'SKU Pricing'!A:B,Assumptions!$B$2,0)*(X1005-(W1005*8))))*AE1005))</f>
        <v>0</v>
      </c>
      <c r="AG1005" s="67">
        <f t="shared" si="12"/>
        <v>0</v>
      </c>
      <c r="AH1005" s="70">
        <f>ifna(vlookup(AG1005,'SKU Pricing'!A:B,Assumptions!$B$2,0)*W1005*AE1005,0)</f>
        <v>0</v>
      </c>
      <c r="AI1005" s="62" t="str">
        <f t="shared" si="13"/>
        <v/>
      </c>
      <c r="AJ1005" s="62" t="str">
        <f>if(V1005&lt;&gt;0, if(T1005="Lift &amp; Shift Noprod",Assumptions!$B$9,if(V1005=Assumptions!$B$6,Assumptions!$B$10,if(P1005=1,Assumptions!$B$8,Assumptions!$B$7))),"")</f>
        <v/>
      </c>
      <c r="AK1005" s="69">
        <f t="shared" si="14"/>
        <v>0</v>
      </c>
      <c r="AL1005" s="69">
        <f>if(AJ1005="Hyperdisk Balanced",Assumptions!$B$11,0)</f>
        <v>0</v>
      </c>
      <c r="AM1005" s="69">
        <f>if(AJ1005="Hyperdisk Balanced",Assumptions!$B$12,0)</f>
        <v>0</v>
      </c>
      <c r="AN1005" s="70">
        <f>if(AK1005=0,0,if(AJ1005="Hyperdisk Balanced",vlookup(AK1005&amp;" provisioned space",'SKU Pricing'!A:B,Assumptions!$B$2,0)*Z1005+vlookup(AK1005&amp;" provisioned IOPS",'SKU Pricing'!A:B,Assumptions!$B$2,0)*AL1005*730+vlookup(AK1005&amp;" provisioned throughput",'SKU Pricing'!A:B,Assumptions!$B$2,0)*AM1005*730,vlookup(AK1005,'SKU Pricing'!A:B,Assumptions!$B$2,0)*Z1005))</f>
        <v>0</v>
      </c>
      <c r="AO1005" s="70">
        <f t="shared" si="15"/>
        <v>0</v>
      </c>
      <c r="AP1005" s="71">
        <f t="shared" si="16"/>
        <v>0</v>
      </c>
      <c r="AQ1005" s="70">
        <f>ifna(vlookup(AP1005,'SKU Pricing'!A:B,Assumptions!$B$2,0)*AE1005,0)</f>
        <v>0</v>
      </c>
      <c r="AR1005" s="72">
        <v>0.0</v>
      </c>
    </row>
    <row r="1006">
      <c r="A1006" s="61" t="s">
        <v>1147</v>
      </c>
      <c r="B1006" s="62" t="str">
        <f>ifna(if(vlookup(A1006,vOS!A:B,2,0)="","Unknown",vlookup(A1006,vOS!A:B,2,0)),"Unknown")</f>
        <v>Microsoft Windows 10 (64-bit)</v>
      </c>
      <c r="C1006" s="62">
        <f>vlookup(B1006,'OS Study'!A:D,2,0)</f>
        <v>0</v>
      </c>
      <c r="D1006" s="62" t="str">
        <f>vlookup(B1006,'OS Study'!A:D,3,0)</f>
        <v>Windows</v>
      </c>
      <c r="E1006" s="62" t="str">
        <f>vlookup(B1006,'OS Study'!A:D,4,0)</f>
        <v>Workstation</v>
      </c>
      <c r="F1006" s="63" t="str">
        <f>vlookup(B1006,'OS Study'!A:E,5,0)</f>
        <v>10</v>
      </c>
      <c r="G1006" s="62">
        <f>IF(vlookup(A1006,'RVtools V2.1'!A:J,4,0)="non",0,1)</f>
        <v>1</v>
      </c>
      <c r="H1006" s="62">
        <f>if(vlookup(A1006,'RVtools V2.1'!A:K,11,0)="kube",1,0)</f>
        <v>0</v>
      </c>
      <c r="I1006" s="62">
        <f t="shared" si="5"/>
        <v>0</v>
      </c>
      <c r="J1006" s="62">
        <f>ifna(vlookup(A1006,'Infra Study'!A:Q,17,0),0)</f>
        <v>1</v>
      </c>
      <c r="K1006" s="64">
        <f>IFERROR(__xludf.DUMMYFUNCTION("N(REGEXMATCH(VLOOKUP(A1006, 'RVtools V2.1'!A:H, 8, 0), ""^Serveur de fichiers""))"),0.0)</f>
        <v>0</v>
      </c>
      <c r="L1006" s="64">
        <f t="shared" si="6"/>
        <v>0</v>
      </c>
      <c r="M1006" s="67" t="str">
        <f>ifna(vlookup(A1006,'RVtools V2.1'!A:I,8,0),"N/A")</f>
        <v>MPL - IDF/PAE</v>
      </c>
      <c r="N1006" s="64">
        <f>IFERROR(__xludf.DUMMYFUNCTION("IF(REGEXMATCH(M1006, ""(?i)"" &amp; JOIN(""|"", SPLIT(""kalisil"", "" ""))), 1, 0)"),0.0)</f>
        <v>0</v>
      </c>
      <c r="O1006" s="64" t="str">
        <f>vlookup(A1006,'RVtools V2.1'!A:H,7,0)</f>
        <v>T1</v>
      </c>
      <c r="P1006" s="64">
        <f>if(vlookup(A1006,'RVtools V2.1'!A:H,5,0)="oui",1,0)</f>
        <v>1</v>
      </c>
      <c r="Q1006" s="64">
        <f>ifna(vlookup(A1006,vCPU!A:B,2,0),"Unknown")</f>
        <v>6</v>
      </c>
      <c r="R1006" s="66">
        <f>ifna(vlookup(A1006,vMemory!A:C,3,0),"Unknown")</f>
        <v>6</v>
      </c>
      <c r="S1006" s="66">
        <f>ifna(vlookup(A1006,vDisk!A:C,3,0),"Unknown")</f>
        <v>164</v>
      </c>
      <c r="T1006" s="67" t="str">
        <f t="array" ref="T1006">IFS(
   L1006=1, "No Lift &amp; Shift",
   J1006=1, XLOOKUP(A1006, 'Infra Study'!A:A, 'Infra Study'!P:P),
   I1006=1, "No Lift &amp; Shift",
   H1006=1, "GKE",
   K1006=1, "GCNV",
   G1006=1, "Lift &amp; Shift Prod",
   TRUE, "Lift &amp; Shift Noprod"
)</f>
        <v>Consolidation</v>
      </c>
      <c r="U1006" s="67">
        <f t="shared" si="7"/>
        <v>0</v>
      </c>
      <c r="V1006" s="68">
        <f>if(T1006="Lift &amp; Shift Noprod",if( Y1006=0,Assumptions!$B$5, Assumptions!$B$4),if(T1006="Lift &amp; Shift Prod",if(AND(N1006=1,O1006="T1"),Assumptions!$B$6,Assumptions!$B$4),0))</f>
        <v>0</v>
      </c>
      <c r="W1006" s="62">
        <f>if(V1006&lt;&gt;0,if(Q1006="Unknown", Assumptions!$B$42,If(Q1006&gt;1,Q1006,2)),0)</f>
        <v>0</v>
      </c>
      <c r="X1006" s="69">
        <f>if(V1006&lt;&gt;0,if(R1006="Unknown", Assumptions!$B$43,R1006),0)</f>
        <v>0</v>
      </c>
      <c r="Y1006" s="68">
        <f t="shared" si="8"/>
        <v>0</v>
      </c>
      <c r="Z1006" s="68">
        <f>if(V1006&lt;&gt;0,if(  S1006="Unknown", Assumptions!$B$44,S1006),0)</f>
        <v>0</v>
      </c>
      <c r="AA1006" s="68">
        <f>if(V1006 ="N2",ifna(vlookup(W1006&amp;"-"&amp;X1006,'Ref. VM'!A:B,2,0),"Custom"),if(V1006 ="E2" , ifna(vlookup(W1006&amp;"-"&amp;X1006,'Ref. VM'!D:E,2,0),"Custom"),if(V1006="N2D",ifna(vlookup(W1006&amp;"-"&amp;X1006,'Ref. VM'!G:H,2,0),"Custom"),if(V1006="N4",ifna(vlookup(W1006&amp;"-"&amp;X1006,'Ref. VM'!J:K,2,0),"Custom"),0))))</f>
        <v>0</v>
      </c>
      <c r="AB1006" s="67">
        <f t="shared" si="9"/>
        <v>0</v>
      </c>
      <c r="AC1006" s="67">
        <f t="shared" si="10"/>
        <v>0</v>
      </c>
      <c r="AD1006" s="67">
        <f t="shared" si="11"/>
        <v>0</v>
      </c>
      <c r="AE1006" s="62">
        <f>if(T1006="Lift &amp; Shift Prod",730,if(T1006="Lift &amp; Shift Noprod",Assumptions!$B$3,0))</f>
        <v>0</v>
      </c>
      <c r="AF1006" s="70">
        <f>if( U1006=0,0,if(Y1006=0, ((vlookup(AB1006,'SKU Pricing'!A:B,Assumptions!$B$2,0)*W1006)+(vlookup(AC1006,'SKU Pricing'!A:B,Assumptions!$B$2,0)*X1006))*AE1006,((vlookup(AB1006,'SKU Pricing'!A:B,Assumptions!$B$2,0)*W1006)+(vlookup(AC1006,'SKU Pricing'!A:B,Assumptions!$B$2,0)*(W1006*8))+(vlookup(AD1006,'SKU Pricing'!A:B,Assumptions!$B$2,0)*(X1006-(W1006*8))))*AE1006))</f>
        <v>0</v>
      </c>
      <c r="AG1006" s="67">
        <f t="shared" si="12"/>
        <v>0</v>
      </c>
      <c r="AH1006" s="70">
        <f>ifna(vlookup(AG1006,'SKU Pricing'!A:B,Assumptions!$B$2,0)*W1006*AE1006,0)</f>
        <v>0</v>
      </c>
      <c r="AI1006" s="62" t="str">
        <f t="shared" si="13"/>
        <v/>
      </c>
      <c r="AJ1006" s="62" t="str">
        <f>if(V1006&lt;&gt;0, if(T1006="Lift &amp; Shift Noprod",Assumptions!$B$9,if(V1006=Assumptions!$B$6,Assumptions!$B$10,if(P1006=1,Assumptions!$B$8,Assumptions!$B$7))),"")</f>
        <v/>
      </c>
      <c r="AK1006" s="69">
        <f t="shared" si="14"/>
        <v>0</v>
      </c>
      <c r="AL1006" s="69">
        <f>if(AJ1006="Hyperdisk Balanced",Assumptions!$B$11,0)</f>
        <v>0</v>
      </c>
      <c r="AM1006" s="69">
        <f>if(AJ1006="Hyperdisk Balanced",Assumptions!$B$12,0)</f>
        <v>0</v>
      </c>
      <c r="AN1006" s="70">
        <f>if(AK1006=0,0,if(AJ1006="Hyperdisk Balanced",vlookup(AK1006&amp;" provisioned space",'SKU Pricing'!A:B,Assumptions!$B$2,0)*Z1006+vlookup(AK1006&amp;" provisioned IOPS",'SKU Pricing'!A:B,Assumptions!$B$2,0)*AL1006*730+vlookup(AK1006&amp;" provisioned throughput",'SKU Pricing'!A:B,Assumptions!$B$2,0)*AM1006*730,vlookup(AK1006,'SKU Pricing'!A:B,Assumptions!$B$2,0)*Z1006))</f>
        <v>0</v>
      </c>
      <c r="AO1006" s="70">
        <f t="shared" si="15"/>
        <v>0</v>
      </c>
      <c r="AP1006" s="71">
        <f t="shared" si="16"/>
        <v>0</v>
      </c>
      <c r="AQ1006" s="70">
        <f>ifna(vlookup(AP1006,'SKU Pricing'!A:B,Assumptions!$B$2,0)*AE1006,0)</f>
        <v>0</v>
      </c>
      <c r="AR1006" s="72">
        <v>0.0</v>
      </c>
    </row>
    <row r="1007">
      <c r="A1007" s="61" t="s">
        <v>1148</v>
      </c>
      <c r="B1007" s="62" t="str">
        <f>ifna(if(vlookup(A1007,vOS!A:B,2,0)="","Unknown",vlookup(A1007,vOS!A:B,2,0)),"Unknown")</f>
        <v>Microsoft Windows Server 2016 or later (64-bit)</v>
      </c>
      <c r="C1007" s="62">
        <f>vlookup(B1007,'OS Study'!A:D,2,0)</f>
        <v>0</v>
      </c>
      <c r="D1007" s="62" t="str">
        <f>vlookup(B1007,'OS Study'!A:D,3,0)</f>
        <v>Windows</v>
      </c>
      <c r="E1007" s="62" t="str">
        <f>vlookup(B1007,'OS Study'!A:D,4,0)</f>
        <v>Server</v>
      </c>
      <c r="F1007" s="63" t="str">
        <f>vlookup(B1007,'OS Study'!A:E,5,0)</f>
        <v>2016</v>
      </c>
      <c r="G1007" s="62">
        <f>IF(vlookup(A1007,'RVtools V2.1'!A:J,4,0)="non",0,1)</f>
        <v>1</v>
      </c>
      <c r="H1007" s="62">
        <f>if(vlookup(A1007,'RVtools V2.1'!A:K,11,0)="kube",1,0)</f>
        <v>0</v>
      </c>
      <c r="I1007" s="62">
        <f t="shared" si="5"/>
        <v>0</v>
      </c>
      <c r="J1007" s="62">
        <f>ifna(vlookup(A1007,'Infra Study'!A:Q,17,0),0)</f>
        <v>0</v>
      </c>
      <c r="K1007" s="64">
        <f>IFERROR(__xludf.DUMMYFUNCTION("N(REGEXMATCH(VLOOKUP(A1007, 'RVtools V2.1'!A:H, 8, 0), ""^Serveur de fichiers""))"),0.0)</f>
        <v>0</v>
      </c>
      <c r="L1007" s="64">
        <f t="shared" si="6"/>
        <v>0</v>
      </c>
      <c r="M1007" s="67" t="str">
        <f>ifna(vlookup(A1007,'RVtools V2.1'!A:I,8,0),"N/A")</f>
        <v>MPL - IDF/PAE</v>
      </c>
      <c r="N1007" s="64">
        <f>IFERROR(__xludf.DUMMYFUNCTION("IF(REGEXMATCH(M1007, ""(?i)"" &amp; JOIN(""|"", SPLIT(""kalisil"", "" ""))), 1, 0)"),0.0)</f>
        <v>0</v>
      </c>
      <c r="O1007" s="64" t="str">
        <f>vlookup(A1007,'RVtools V2.1'!A:H,7,0)</f>
        <v>T1</v>
      </c>
      <c r="P1007" s="64">
        <f>if(vlookup(A1007,'RVtools V2.1'!A:H,5,0)="oui",1,0)</f>
        <v>1</v>
      </c>
      <c r="Q1007" s="64">
        <f>ifna(vlookup(A1007,vCPU!A:B,2,0),"Unknown")</f>
        <v>6</v>
      </c>
      <c r="R1007" s="66">
        <f>ifna(vlookup(A1007,vMemory!A:C,3,0),"Unknown")</f>
        <v>64</v>
      </c>
      <c r="S1007" s="66">
        <f>ifna(vlookup(A1007,vDisk!A:C,3,0),"Unknown")</f>
        <v>256</v>
      </c>
      <c r="T1007" s="67" t="str">
        <f t="array" ref="T1007">IFS(
   L1007=1, "No Lift &amp; Shift",
   J1007=1, XLOOKUP(A1007, 'Infra Study'!A:A, 'Infra Study'!P:P),
   I1007=1, "No Lift &amp; Shift",
   H1007=1, "GKE",
   K1007=1, "GCNV",
   G1007=1, "Lift &amp; Shift Prod",
   TRUE, "Lift &amp; Shift Noprod"
)</f>
        <v>Lift &amp; Shift Prod</v>
      </c>
      <c r="U1007" s="67">
        <f t="shared" si="7"/>
        <v>1</v>
      </c>
      <c r="V1007" s="68" t="str">
        <f>if(T1007="Lift &amp; Shift Noprod",if( Y1007=0,Assumptions!$B$5, Assumptions!$B$4),if(T1007="Lift &amp; Shift Prod",if(AND(N1007=1,O1007="T1"),Assumptions!$B$6,Assumptions!$B$4),0))</f>
        <v>N2D</v>
      </c>
      <c r="W1007" s="69">
        <f>if(V1007&lt;&gt;0,if(Q1007="Unknown", Assumptions!$B$42,If(Q1007&gt;1,Q1007,2)),0)</f>
        <v>6</v>
      </c>
      <c r="X1007" s="69">
        <f>if(V1007&lt;&gt;0,if(R1007="Unknown", Assumptions!$B$43,R1007),0)</f>
        <v>64</v>
      </c>
      <c r="Y1007" s="68">
        <f t="shared" si="8"/>
        <v>1</v>
      </c>
      <c r="Z1007" s="68">
        <f>if(V1007&lt;&gt;0,if(  S1007="Unknown", Assumptions!$B$44,S1007),0)</f>
        <v>256</v>
      </c>
      <c r="AA1007" s="68" t="str">
        <f>if(V1007 ="N2",ifna(vlookup(W1007&amp;"-"&amp;X1007,'Ref. VM'!A:B,2,0),"Custom"),if(V1007 ="E2" , ifna(vlookup(W1007&amp;"-"&amp;X1007,'Ref. VM'!D:E,2,0),"Custom"),if(V1007="N2D",ifna(vlookup(W1007&amp;"-"&amp;X1007,'Ref. VM'!G:H,2,0),"Custom"),if(V1007="N4",ifna(vlookup(W1007&amp;"-"&amp;X1007,'Ref. VM'!J:K,2,0),"Custom"),0))))</f>
        <v>Custom</v>
      </c>
      <c r="AB1007" s="67" t="str">
        <f t="shared" si="9"/>
        <v>N2D-Custom vCPUs-CUD 3y</v>
      </c>
      <c r="AC1007" s="67" t="str">
        <f t="shared" si="10"/>
        <v>N2D-Custom RAM-CUD 3y</v>
      </c>
      <c r="AD1007" s="67" t="str">
        <f t="shared" si="11"/>
        <v>N2D-Extended custom memory-CUD 3y</v>
      </c>
      <c r="AE1007" s="69">
        <f>if(T1007="Lift &amp; Shift Prod",730,if(T1007="Lift &amp; Shift Noprod",Assumptions!$B$3,0))</f>
        <v>730</v>
      </c>
      <c r="AF1007" s="70">
        <f>if( U1007=0,0,if(Y1007=0, ((vlookup(AB1007,'SKU Pricing'!A:B,Assumptions!$B$2,0)*W1007)+(vlookup(AC1007,'SKU Pricing'!A:B,Assumptions!$B$2,0)*X1007))*AE1007,((vlookup(AB1007,'SKU Pricing'!A:B,Assumptions!$B$2,0)*W1007)+(vlookup(AC1007,'SKU Pricing'!A:B,Assumptions!$B$2,0)*(W1007*8))+(vlookup(AD1007,'SKU Pricing'!A:B,Assumptions!$B$2,0)*(X1007-(W1007*8))))*AE1007))</f>
        <v>249.4049555</v>
      </c>
      <c r="AG1007" s="67" t="str">
        <f t="shared" si="12"/>
        <v>Windows Server</v>
      </c>
      <c r="AH1007" s="70">
        <f>ifna(vlookup(AG1007,'SKU Pricing'!A:B,Assumptions!$B$2,0)*W1007*AE1007,0)</f>
        <v>201.48</v>
      </c>
      <c r="AI1007" s="62" t="str">
        <f t="shared" si="13"/>
        <v>Regional</v>
      </c>
      <c r="AJ1007" s="62" t="str">
        <f>if(V1007&lt;&gt;0, if(T1007="Lift &amp; Shift Noprod",Assumptions!$B$9,if(V1007=Assumptions!$B$6,Assumptions!$B$10,if(P1007=1,Assumptions!$B$8,Assumptions!$B$7))),"")</f>
        <v>SSD</v>
      </c>
      <c r="AK1007" s="69" t="str">
        <f t="shared" si="14"/>
        <v>SSD</v>
      </c>
      <c r="AL1007" s="69">
        <f>if(AJ1007="Hyperdisk Balanced",Assumptions!$B$11,0)</f>
        <v>0</v>
      </c>
      <c r="AM1007" s="69">
        <f>if(AJ1007="Hyperdisk Balanced",Assumptions!$B$12,0)</f>
        <v>0</v>
      </c>
      <c r="AN1007" s="70">
        <f>if(AK1007=0,0,if(AJ1007="Hyperdisk Balanced",vlookup(AK1007&amp;" provisioned space",'SKU Pricing'!A:B,Assumptions!$B$2,0)*Z1007+vlookup(AK1007&amp;" provisioned IOPS",'SKU Pricing'!A:B,Assumptions!$B$2,0)*AL1007*730+vlookup(AK1007&amp;" provisioned throughput",'SKU Pricing'!A:B,Assumptions!$B$2,0)*AM1007*730,vlookup(AK1007,'SKU Pricing'!A:B,Assumptions!$B$2,0)*Z1007))</f>
        <v>50.432</v>
      </c>
      <c r="AO1007" s="70">
        <f t="shared" si="15"/>
        <v>501.3169555</v>
      </c>
      <c r="AP1007" s="71" t="str">
        <f t="shared" si="16"/>
        <v>VM Manager</v>
      </c>
      <c r="AQ1007" s="70">
        <f>ifna(vlookup(AP1007,'SKU Pricing'!A:B,Assumptions!$B$2,0)*AE1007,0)</f>
        <v>2.19</v>
      </c>
      <c r="AR1007" s="72">
        <v>0.0</v>
      </c>
    </row>
    <row r="1008">
      <c r="A1008" s="61" t="s">
        <v>1149</v>
      </c>
      <c r="B1008" s="62" t="str">
        <f>ifna(if(vlookup(A1008,vOS!A:B,2,0)="","Unknown",vlookup(A1008,vOS!A:B,2,0)),"Unknown")</f>
        <v>Microsoft Windows Server 2016 or later (64-bit)</v>
      </c>
      <c r="C1008" s="62">
        <f>vlookup(B1008,'OS Study'!A:D,2,0)</f>
        <v>0</v>
      </c>
      <c r="D1008" s="62" t="str">
        <f>vlookup(B1008,'OS Study'!A:D,3,0)</f>
        <v>Windows</v>
      </c>
      <c r="E1008" s="62" t="str">
        <f>vlookup(B1008,'OS Study'!A:D,4,0)</f>
        <v>Server</v>
      </c>
      <c r="F1008" s="63" t="str">
        <f>vlookup(B1008,'OS Study'!A:E,5,0)</f>
        <v>2016</v>
      </c>
      <c r="G1008" s="62">
        <f>IF(vlookup(A1008,'RVtools V2.1'!A:J,4,0)="non",0,1)</f>
        <v>1</v>
      </c>
      <c r="H1008" s="62">
        <f>if(vlookup(A1008,'RVtools V2.1'!A:K,11,0)="kube",1,0)</f>
        <v>0</v>
      </c>
      <c r="I1008" s="62">
        <f t="shared" si="5"/>
        <v>0</v>
      </c>
      <c r="J1008" s="62">
        <f>ifna(vlookup(A1008,'Infra Study'!A:Q,17,0),0)</f>
        <v>0</v>
      </c>
      <c r="K1008" s="64">
        <f>IFERROR(__xludf.DUMMYFUNCTION("N(REGEXMATCH(VLOOKUP(A1008, 'RVtools V2.1'!A:H, 8, 0), ""^Serveur de fichiers""))"),0.0)</f>
        <v>0</v>
      </c>
      <c r="L1008" s="64">
        <f t="shared" si="6"/>
        <v>0</v>
      </c>
      <c r="M1008" s="67" t="str">
        <f>ifna(vlookup(A1008,'RVtools V2.1'!A:I,8,0),"N/A")</f>
        <v>MPL - IDF/PAE</v>
      </c>
      <c r="N1008" s="64">
        <f>IFERROR(__xludf.DUMMYFUNCTION("IF(REGEXMATCH(M1008, ""(?i)"" &amp; JOIN(""|"", SPLIT(""kalisil"", "" ""))), 1, 0)"),0.0)</f>
        <v>0</v>
      </c>
      <c r="O1008" s="64" t="str">
        <f>vlookup(A1008,'RVtools V2.1'!A:H,7,0)</f>
        <v>T1</v>
      </c>
      <c r="P1008" s="64">
        <f>if(vlookup(A1008,'RVtools V2.1'!A:H,5,0)="oui",1,0)</f>
        <v>1</v>
      </c>
      <c r="Q1008" s="64">
        <f>ifna(vlookup(A1008,vCPU!A:B,2,0),"Unknown")</f>
        <v>32</v>
      </c>
      <c r="R1008" s="66">
        <f>ifna(vlookup(A1008,vMemory!A:C,3,0),"Unknown")</f>
        <v>48</v>
      </c>
      <c r="S1008" s="66">
        <f>ifna(vlookup(A1008,vDisk!A:C,3,0),"Unknown")</f>
        <v>7878</v>
      </c>
      <c r="T1008" s="67" t="str">
        <f t="array" ref="T1008">IFS(
   L1008=1, "No Lift &amp; Shift",
   J1008=1, XLOOKUP(A1008, 'Infra Study'!A:A, 'Infra Study'!P:P),
   I1008=1, "No Lift &amp; Shift",
   H1008=1, "GKE",
   K1008=1, "GCNV",
   G1008=1, "Lift &amp; Shift Prod",
   TRUE, "Lift &amp; Shift Noprod"
)</f>
        <v>Lift &amp; Shift Prod</v>
      </c>
      <c r="U1008" s="67">
        <f t="shared" si="7"/>
        <v>1</v>
      </c>
      <c r="V1008" s="68" t="str">
        <f>if(T1008="Lift &amp; Shift Noprod",if( Y1008=0,Assumptions!$B$5, Assumptions!$B$4),if(T1008="Lift &amp; Shift Prod",if(AND(N1008=1,O1008="T1"),Assumptions!$B$6,Assumptions!$B$4),0))</f>
        <v>N2D</v>
      </c>
      <c r="W1008" s="69">
        <f>if(V1008&lt;&gt;0,if(Q1008="Unknown", Assumptions!$B$42,If(Q1008&gt;1,Q1008,2)),0)</f>
        <v>32</v>
      </c>
      <c r="X1008" s="69">
        <f>if(V1008&lt;&gt;0,if(R1008="Unknown", Assumptions!$B$43,R1008),0)</f>
        <v>48</v>
      </c>
      <c r="Y1008" s="68">
        <f t="shared" si="8"/>
        <v>0</v>
      </c>
      <c r="Z1008" s="68">
        <f>if(V1008&lt;&gt;0,if(  S1008="Unknown", Assumptions!$B$44,S1008),0)</f>
        <v>7878</v>
      </c>
      <c r="AA1008" s="68" t="str">
        <f>if(V1008 ="N2",ifna(vlookup(W1008&amp;"-"&amp;X1008,'Ref. VM'!A:B,2,0),"Custom"),if(V1008 ="E2" , ifna(vlookup(W1008&amp;"-"&amp;X1008,'Ref. VM'!D:E,2,0),"Custom"),if(V1008="N2D",ifna(vlookup(W1008&amp;"-"&amp;X1008,'Ref. VM'!G:H,2,0),"Custom"),if(V1008="N4",ifna(vlookup(W1008&amp;"-"&amp;X1008,'Ref. VM'!J:K,2,0),"Custom"),0))))</f>
        <v>Custom</v>
      </c>
      <c r="AB1008" s="67" t="str">
        <f t="shared" si="9"/>
        <v>N2D-Custom vCPUs-CUD 3y</v>
      </c>
      <c r="AC1008" s="67" t="str">
        <f t="shared" si="10"/>
        <v>N2D-Custom RAM-CUD 3y</v>
      </c>
      <c r="AD1008" s="67">
        <f t="shared" si="11"/>
        <v>0</v>
      </c>
      <c r="AE1008" s="69">
        <f>if(T1008="Lift &amp; Shift Prod",730,if(T1008="Lift &amp; Shift Noprod",Assumptions!$B$3,0))</f>
        <v>730</v>
      </c>
      <c r="AF1008" s="70">
        <f>if( U1008=0,0,if(Y1008=0, ((vlookup(AB1008,'SKU Pricing'!A:B,Assumptions!$B$2,0)*W1008)+(vlookup(AC1008,'SKU Pricing'!A:B,Assumptions!$B$2,0)*X1008))*AE1008,((vlookup(AB1008,'SKU Pricing'!A:B,Assumptions!$B$2,0)*W1008)+(vlookup(AC1008,'SKU Pricing'!A:B,Assumptions!$B$2,0)*(W1008*8))+(vlookup(AD1008,'SKU Pricing'!A:B,Assumptions!$B$2,0)*(X1008-(W1008*8))))*AE1008))</f>
        <v>422.931889</v>
      </c>
      <c r="AG1008" s="67" t="str">
        <f t="shared" si="12"/>
        <v>Windows Server</v>
      </c>
      <c r="AH1008" s="70">
        <f>ifna(vlookup(AG1008,'SKU Pricing'!A:B,Assumptions!$B$2,0)*W1008*AE1008,0)</f>
        <v>1074.56</v>
      </c>
      <c r="AI1008" s="62" t="str">
        <f t="shared" si="13"/>
        <v>Regional</v>
      </c>
      <c r="AJ1008" s="62" t="str">
        <f>if(V1008&lt;&gt;0, if(T1008="Lift &amp; Shift Noprod",Assumptions!$B$9,if(V1008=Assumptions!$B$6,Assumptions!$B$10,if(P1008=1,Assumptions!$B$8,Assumptions!$B$7))),"")</f>
        <v>SSD</v>
      </c>
      <c r="AK1008" s="69" t="str">
        <f t="shared" si="14"/>
        <v>SSD</v>
      </c>
      <c r="AL1008" s="69">
        <f>if(AJ1008="Hyperdisk Balanced",Assumptions!$B$11,0)</f>
        <v>0</v>
      </c>
      <c r="AM1008" s="69">
        <f>if(AJ1008="Hyperdisk Balanced",Assumptions!$B$12,0)</f>
        <v>0</v>
      </c>
      <c r="AN1008" s="70">
        <f>if(AK1008=0,0,if(AJ1008="Hyperdisk Balanced",vlookup(AK1008&amp;" provisioned space",'SKU Pricing'!A:B,Assumptions!$B$2,0)*Z1008+vlookup(AK1008&amp;" provisioned IOPS",'SKU Pricing'!A:B,Assumptions!$B$2,0)*AL1008*730+vlookup(AK1008&amp;" provisioned throughput",'SKU Pricing'!A:B,Assumptions!$B$2,0)*AM1008*730,vlookup(AK1008,'SKU Pricing'!A:B,Assumptions!$B$2,0)*Z1008))</f>
        <v>1551.966</v>
      </c>
      <c r="AO1008" s="70">
        <f t="shared" si="15"/>
        <v>3049.457889</v>
      </c>
      <c r="AP1008" s="71" t="str">
        <f t="shared" si="16"/>
        <v>VM Manager</v>
      </c>
      <c r="AQ1008" s="70">
        <f>ifna(vlookup(AP1008,'SKU Pricing'!A:B,Assumptions!$B$2,0)*AE1008,0)</f>
        <v>2.19</v>
      </c>
      <c r="AR1008" s="72">
        <v>0.0</v>
      </c>
    </row>
    <row r="1009">
      <c r="A1009" s="61" t="s">
        <v>1150</v>
      </c>
      <c r="B1009" s="62" t="str">
        <f>ifna(if(vlookup(A1009,vOS!A:B,2,0)="","Unknown",vlookup(A1009,vOS!A:B,2,0)),"Unknown")</f>
        <v>Microsoft Windows Server 2016 or later (64-bit)</v>
      </c>
      <c r="C1009" s="62">
        <f>vlookup(B1009,'OS Study'!A:D,2,0)</f>
        <v>0</v>
      </c>
      <c r="D1009" s="62" t="str">
        <f>vlookup(B1009,'OS Study'!A:D,3,0)</f>
        <v>Windows</v>
      </c>
      <c r="E1009" s="62" t="str">
        <f>vlookup(B1009,'OS Study'!A:D,4,0)</f>
        <v>Server</v>
      </c>
      <c r="F1009" s="63" t="str">
        <f>vlookup(B1009,'OS Study'!A:E,5,0)</f>
        <v>2016</v>
      </c>
      <c r="G1009" s="62">
        <f>IF(vlookup(A1009,'RVtools V2.1'!A:J,4,0)="non",0,1)</f>
        <v>1</v>
      </c>
      <c r="H1009" s="62">
        <f>if(vlookup(A1009,'RVtools V2.1'!A:K,11,0)="kube",1,0)</f>
        <v>0</v>
      </c>
      <c r="I1009" s="62">
        <f t="shared" si="5"/>
        <v>0</v>
      </c>
      <c r="J1009" s="62">
        <f>ifna(vlookup(A1009,'Infra Study'!A:Q,17,0),0)</f>
        <v>0</v>
      </c>
      <c r="K1009" s="64">
        <f>IFERROR(__xludf.DUMMYFUNCTION("N(REGEXMATCH(VLOOKUP(A1009, 'RVtools V2.1'!A:H, 8, 0), ""^Serveur de fichiers""))"),0.0)</f>
        <v>0</v>
      </c>
      <c r="L1009" s="64">
        <f t="shared" si="6"/>
        <v>0</v>
      </c>
      <c r="M1009" s="67" t="str">
        <f>ifna(vlookup(A1009,'RVtools V2.1'!A:I,8,0),"N/A")</f>
        <v>MPL - IDF/PAE</v>
      </c>
      <c r="N1009" s="64">
        <f>IFERROR(__xludf.DUMMYFUNCTION("IF(REGEXMATCH(M1009, ""(?i)"" &amp; JOIN(""|"", SPLIT(""kalisil"", "" ""))), 1, 0)"),0.0)</f>
        <v>0</v>
      </c>
      <c r="O1009" s="64" t="str">
        <f>vlookup(A1009,'RVtools V2.1'!A:H,7,0)</f>
        <v>T1</v>
      </c>
      <c r="P1009" s="64">
        <f>if(vlookup(A1009,'RVtools V2.1'!A:H,5,0)="oui",1,0)</f>
        <v>0</v>
      </c>
      <c r="Q1009" s="64">
        <f>ifna(vlookup(A1009,vCPU!A:B,2,0),"Unknown")</f>
        <v>8</v>
      </c>
      <c r="R1009" s="66">
        <f>ifna(vlookup(A1009,vMemory!A:C,3,0),"Unknown")</f>
        <v>32</v>
      </c>
      <c r="S1009" s="66">
        <f>ifna(vlookup(A1009,vDisk!A:C,3,0),"Unknown")</f>
        <v>5254</v>
      </c>
      <c r="T1009" s="67" t="str">
        <f t="array" ref="T1009">IFS(
   L1009=1, "No Lift &amp; Shift",
   J1009=1, XLOOKUP(A1009, 'Infra Study'!A:A, 'Infra Study'!P:P),
   I1009=1, "No Lift &amp; Shift",
   H1009=1, "GKE",
   K1009=1, "GCNV",
   G1009=1, "Lift &amp; Shift Prod",
   TRUE, "Lift &amp; Shift Noprod"
)</f>
        <v>Lift &amp; Shift Prod</v>
      </c>
      <c r="U1009" s="67">
        <f t="shared" si="7"/>
        <v>1</v>
      </c>
      <c r="V1009" s="68" t="str">
        <f>if(T1009="Lift &amp; Shift Noprod",if( Y1009=0,Assumptions!$B$5, Assumptions!$B$4),if(T1009="Lift &amp; Shift Prod",if(AND(N1009=1,O1009="T1"),Assumptions!$B$6,Assumptions!$B$4),0))</f>
        <v>N2D</v>
      </c>
      <c r="W1009" s="69">
        <f>if(V1009&lt;&gt;0,if(Q1009="Unknown", Assumptions!$B$42,If(Q1009&gt;1,Q1009,2)),0)</f>
        <v>8</v>
      </c>
      <c r="X1009" s="69">
        <f>if(V1009&lt;&gt;0,if(R1009="Unknown", Assumptions!$B$43,R1009),0)</f>
        <v>32</v>
      </c>
      <c r="Y1009" s="68">
        <f t="shared" si="8"/>
        <v>0</v>
      </c>
      <c r="Z1009" s="68">
        <f>if(V1009&lt;&gt;0,if(  S1009="Unknown", Assumptions!$B$44,S1009),0)</f>
        <v>5254</v>
      </c>
      <c r="AA1009" s="68" t="str">
        <f>if(V1009 ="N2",ifna(vlookup(W1009&amp;"-"&amp;X1009,'Ref. VM'!A:B,2,0),"Custom"),if(V1009 ="E2" , ifna(vlookup(W1009&amp;"-"&amp;X1009,'Ref. VM'!D:E,2,0),"Custom"),if(V1009="N2D",ifna(vlookup(W1009&amp;"-"&amp;X1009,'Ref. VM'!G:H,2,0),"Custom"),if(V1009="N4",ifna(vlookup(W1009&amp;"-"&amp;X1009,'Ref. VM'!J:K,2,0),"Custom"),0))))</f>
        <v>Predefined</v>
      </c>
      <c r="AB1009" s="67" t="str">
        <f t="shared" si="9"/>
        <v>N2D-Predefined vCPUs-CUD 3y</v>
      </c>
      <c r="AC1009" s="67" t="str">
        <f t="shared" si="10"/>
        <v>N2D-Predefined RAM-CUD 3y</v>
      </c>
      <c r="AD1009" s="67">
        <f t="shared" si="11"/>
        <v>0</v>
      </c>
      <c r="AE1009" s="69">
        <f>if(T1009="Lift &amp; Shift Prod",730,if(T1009="Lift &amp; Shift Noprod",Assumptions!$B$3,0))</f>
        <v>730</v>
      </c>
      <c r="AF1009" s="70">
        <f>if( U1009=0,0,if(Y1009=0, ((vlookup(AB1009,'SKU Pricing'!A:B,Assumptions!$B$2,0)*W1009)+(vlookup(AC1009,'SKU Pricing'!A:B,Assumptions!$B$2,0)*X1009))*AE1009,((vlookup(AB1009,'SKU Pricing'!A:B,Assumptions!$B$2,0)*W1009)+(vlookup(AC1009,'SKU Pricing'!A:B,Assumptions!$B$2,0)*(W1009*8))+(vlookup(AD1009,'SKU Pricing'!A:B,Assumptions!$B$2,0)*(X1009-(W1009*8))))*AE1009))</f>
        <v>128.7948928</v>
      </c>
      <c r="AG1009" s="67" t="str">
        <f t="shared" si="12"/>
        <v>Windows Server</v>
      </c>
      <c r="AH1009" s="70">
        <f>ifna(vlookup(AG1009,'SKU Pricing'!A:B,Assumptions!$B$2,0)*W1009*AE1009,0)</f>
        <v>268.64</v>
      </c>
      <c r="AI1009" s="62" t="str">
        <f t="shared" si="13"/>
        <v>Regional</v>
      </c>
      <c r="AJ1009" s="62" t="str">
        <f>if(V1009&lt;&gt;0, if(T1009="Lift &amp; Shift Noprod",Assumptions!$B$9,if(V1009=Assumptions!$B$6,Assumptions!$B$10,if(P1009=1,Assumptions!$B$8,Assumptions!$B$7))),"")</f>
        <v>Balanced</v>
      </c>
      <c r="AK1009" s="69" t="str">
        <f t="shared" si="14"/>
        <v>Balanced</v>
      </c>
      <c r="AL1009" s="69">
        <f>if(AJ1009="Hyperdisk Balanced",Assumptions!$B$11,0)</f>
        <v>0</v>
      </c>
      <c r="AM1009" s="69">
        <f>if(AJ1009="Hyperdisk Balanced",Assumptions!$B$12,0)</f>
        <v>0</v>
      </c>
      <c r="AN1009" s="70">
        <f>if(AK1009=0,0,if(AJ1009="Hyperdisk Balanced",vlookup(AK1009&amp;" provisioned space",'SKU Pricing'!A:B,Assumptions!$B$2,0)*Z1009+vlookup(AK1009&amp;" provisioned IOPS",'SKU Pricing'!A:B,Assumptions!$B$2,0)*AL1009*730+vlookup(AK1009&amp;" provisioned throughput",'SKU Pricing'!A:B,Assumptions!$B$2,0)*AM1009*730,vlookup(AK1009,'SKU Pricing'!A:B,Assumptions!$B$2,0)*Z1009))</f>
        <v>609.464</v>
      </c>
      <c r="AO1009" s="70">
        <f t="shared" si="15"/>
        <v>1006.898893</v>
      </c>
      <c r="AP1009" s="71" t="str">
        <f t="shared" si="16"/>
        <v>VM Manager</v>
      </c>
      <c r="AQ1009" s="70">
        <f>ifna(vlookup(AP1009,'SKU Pricing'!A:B,Assumptions!$B$2,0)*AE1009,0)</f>
        <v>2.19</v>
      </c>
      <c r="AR1009" s="72">
        <v>0.0</v>
      </c>
    </row>
    <row r="1010">
      <c r="A1010" s="61" t="s">
        <v>1151</v>
      </c>
      <c r="B1010" s="62" t="str">
        <f>ifna(if(vlookup(A1010,vOS!A:B,2,0)="","Unknown",vlookup(A1010,vOS!A:B,2,0)),"Unknown")</f>
        <v>Microsoft Windows 10 (64-bit)</v>
      </c>
      <c r="C1010" s="62">
        <f>vlookup(B1010,'OS Study'!A:D,2,0)</f>
        <v>0</v>
      </c>
      <c r="D1010" s="62" t="str">
        <f>vlookup(B1010,'OS Study'!A:D,3,0)</f>
        <v>Windows</v>
      </c>
      <c r="E1010" s="62" t="str">
        <f>vlookup(B1010,'OS Study'!A:D,4,0)</f>
        <v>Workstation</v>
      </c>
      <c r="F1010" s="63" t="str">
        <f>vlookup(B1010,'OS Study'!A:E,5,0)</f>
        <v>10</v>
      </c>
      <c r="G1010" s="62">
        <f>IF(vlookup(A1010,'RVtools V2.1'!A:J,4,0)="non",0,1)</f>
        <v>1</v>
      </c>
      <c r="H1010" s="62">
        <f>if(vlookup(A1010,'RVtools V2.1'!A:K,11,0)="kube",1,0)</f>
        <v>0</v>
      </c>
      <c r="I1010" s="62">
        <f t="shared" si="5"/>
        <v>0</v>
      </c>
      <c r="J1010" s="62">
        <f>ifna(vlookup(A1010,'Infra Study'!A:Q,17,0),0)</f>
        <v>1</v>
      </c>
      <c r="K1010" s="64">
        <f>IFERROR(__xludf.DUMMYFUNCTION("N(REGEXMATCH(VLOOKUP(A1010, 'RVtools V2.1'!A:H, 8, 0), ""^Serveur de fichiers""))"),0.0)</f>
        <v>0</v>
      </c>
      <c r="L1010" s="64">
        <f t="shared" si="6"/>
        <v>0</v>
      </c>
      <c r="M1010" s="67" t="str">
        <f>ifna(vlookup(A1010,'RVtools V2.1'!A:I,8,0),"N/A")</f>
        <v>MPL - IDF/PAE</v>
      </c>
      <c r="N1010" s="64">
        <f>IFERROR(__xludf.DUMMYFUNCTION("IF(REGEXMATCH(M1010, ""(?i)"" &amp; JOIN(""|"", SPLIT(""kalisil"", "" ""))), 1, 0)"),0.0)</f>
        <v>0</v>
      </c>
      <c r="O1010" s="64" t="str">
        <f>vlookup(A1010,'RVtools V2.1'!A:H,7,0)</f>
        <v>T1</v>
      </c>
      <c r="P1010" s="64">
        <f>if(vlookup(A1010,'RVtools V2.1'!A:H,5,0)="oui",1,0)</f>
        <v>1</v>
      </c>
      <c r="Q1010" s="64">
        <f>ifna(vlookup(A1010,vCPU!A:B,2,0),"Unknown")</f>
        <v>2</v>
      </c>
      <c r="R1010" s="66">
        <f>ifna(vlookup(A1010,vMemory!A:C,3,0),"Unknown")</f>
        <v>4</v>
      </c>
      <c r="S1010" s="66">
        <f>ifna(vlookup(A1010,vDisk!A:C,3,0),"Unknown")</f>
        <v>63</v>
      </c>
      <c r="T1010" s="67" t="str">
        <f t="array" ref="T1010">IFS(
   L1010=1, "No Lift &amp; Shift",
   J1010=1, XLOOKUP(A1010, 'Infra Study'!A:A, 'Infra Study'!P:P),
   I1010=1, "No Lift &amp; Shift",
   H1010=1, "GKE",
   K1010=1, "GCNV",
   G1010=1, "Lift &amp; Shift Prod",
   TRUE, "Lift &amp; Shift Noprod"
)</f>
        <v>Consolidation</v>
      </c>
      <c r="U1010" s="67">
        <f t="shared" si="7"/>
        <v>0</v>
      </c>
      <c r="V1010" s="68">
        <f>if(T1010="Lift &amp; Shift Noprod",if( Y1010=0,Assumptions!$B$5, Assumptions!$B$4),if(T1010="Lift &amp; Shift Prod",if(AND(N1010=1,O1010="T1"),Assumptions!$B$6,Assumptions!$B$4),0))</f>
        <v>0</v>
      </c>
      <c r="W1010" s="62">
        <f>if(V1010&lt;&gt;0,if(Q1010="Unknown", Assumptions!$B$42,If(Q1010&gt;1,Q1010,2)),0)</f>
        <v>0</v>
      </c>
      <c r="X1010" s="69">
        <f>if(V1010&lt;&gt;0,if(R1010="Unknown", Assumptions!$B$43,R1010),0)</f>
        <v>0</v>
      </c>
      <c r="Y1010" s="68">
        <f t="shared" si="8"/>
        <v>0</v>
      </c>
      <c r="Z1010" s="68">
        <f>if(V1010&lt;&gt;0,if(  S1010="Unknown", Assumptions!$B$44,S1010),0)</f>
        <v>0</v>
      </c>
      <c r="AA1010" s="68">
        <f>if(V1010 ="N2",ifna(vlookup(W1010&amp;"-"&amp;X1010,'Ref. VM'!A:B,2,0),"Custom"),if(V1010 ="E2" , ifna(vlookup(W1010&amp;"-"&amp;X1010,'Ref. VM'!D:E,2,0),"Custom"),if(V1010="N2D",ifna(vlookup(W1010&amp;"-"&amp;X1010,'Ref. VM'!G:H,2,0),"Custom"),if(V1010="N4",ifna(vlookup(W1010&amp;"-"&amp;X1010,'Ref. VM'!J:K,2,0),"Custom"),0))))</f>
        <v>0</v>
      </c>
      <c r="AB1010" s="67">
        <f t="shared" si="9"/>
        <v>0</v>
      </c>
      <c r="AC1010" s="67">
        <f t="shared" si="10"/>
        <v>0</v>
      </c>
      <c r="AD1010" s="67">
        <f t="shared" si="11"/>
        <v>0</v>
      </c>
      <c r="AE1010" s="62">
        <f>if(T1010="Lift &amp; Shift Prod",730,if(T1010="Lift &amp; Shift Noprod",Assumptions!$B$3,0))</f>
        <v>0</v>
      </c>
      <c r="AF1010" s="70">
        <f>if( U1010=0,0,if(Y1010=0, ((vlookup(AB1010,'SKU Pricing'!A:B,Assumptions!$B$2,0)*W1010)+(vlookup(AC1010,'SKU Pricing'!A:B,Assumptions!$B$2,0)*X1010))*AE1010,((vlookup(AB1010,'SKU Pricing'!A:B,Assumptions!$B$2,0)*W1010)+(vlookup(AC1010,'SKU Pricing'!A:B,Assumptions!$B$2,0)*(W1010*8))+(vlookup(AD1010,'SKU Pricing'!A:B,Assumptions!$B$2,0)*(X1010-(W1010*8))))*AE1010))</f>
        <v>0</v>
      </c>
      <c r="AG1010" s="67">
        <f t="shared" si="12"/>
        <v>0</v>
      </c>
      <c r="AH1010" s="70">
        <f>ifna(vlookup(AG1010,'SKU Pricing'!A:B,Assumptions!$B$2,0)*W1010*AE1010,0)</f>
        <v>0</v>
      </c>
      <c r="AI1010" s="62" t="str">
        <f t="shared" si="13"/>
        <v/>
      </c>
      <c r="AJ1010" s="62" t="str">
        <f>if(V1010&lt;&gt;0, if(T1010="Lift &amp; Shift Noprod",Assumptions!$B$9,if(V1010=Assumptions!$B$6,Assumptions!$B$10,if(P1010=1,Assumptions!$B$8,Assumptions!$B$7))),"")</f>
        <v/>
      </c>
      <c r="AK1010" s="69">
        <f t="shared" si="14"/>
        <v>0</v>
      </c>
      <c r="AL1010" s="69">
        <f>if(AJ1010="Hyperdisk Balanced",Assumptions!$B$11,0)</f>
        <v>0</v>
      </c>
      <c r="AM1010" s="69">
        <f>if(AJ1010="Hyperdisk Balanced",Assumptions!$B$12,0)</f>
        <v>0</v>
      </c>
      <c r="AN1010" s="70">
        <f>if(AK1010=0,0,if(AJ1010="Hyperdisk Balanced",vlookup(AK1010&amp;" provisioned space",'SKU Pricing'!A:B,Assumptions!$B$2,0)*Z1010+vlookup(AK1010&amp;" provisioned IOPS",'SKU Pricing'!A:B,Assumptions!$B$2,0)*AL1010*730+vlookup(AK1010&amp;" provisioned throughput",'SKU Pricing'!A:B,Assumptions!$B$2,0)*AM1010*730,vlookup(AK1010,'SKU Pricing'!A:B,Assumptions!$B$2,0)*Z1010))</f>
        <v>0</v>
      </c>
      <c r="AO1010" s="70">
        <f t="shared" si="15"/>
        <v>0</v>
      </c>
      <c r="AP1010" s="71">
        <f t="shared" si="16"/>
        <v>0</v>
      </c>
      <c r="AQ1010" s="70">
        <f>ifna(vlookup(AP1010,'SKU Pricing'!A:B,Assumptions!$B$2,0)*AE1010,0)</f>
        <v>0</v>
      </c>
      <c r="AR1010" s="72">
        <v>0.0</v>
      </c>
    </row>
    <row r="1011">
      <c r="A1011" s="61" t="s">
        <v>1152</v>
      </c>
      <c r="B1011" s="62" t="str">
        <f>ifna(if(vlookup(A1011,vOS!A:B,2,0)="","Unknown",vlookup(A1011,vOS!A:B,2,0)),"Unknown")</f>
        <v>Microsoft Windows 10 (64-bit)</v>
      </c>
      <c r="C1011" s="62">
        <f>vlookup(B1011,'OS Study'!A:D,2,0)</f>
        <v>0</v>
      </c>
      <c r="D1011" s="62" t="str">
        <f>vlookup(B1011,'OS Study'!A:D,3,0)</f>
        <v>Windows</v>
      </c>
      <c r="E1011" s="62" t="str">
        <f>vlookup(B1011,'OS Study'!A:D,4,0)</f>
        <v>Workstation</v>
      </c>
      <c r="F1011" s="63" t="str">
        <f>vlookup(B1011,'OS Study'!A:E,5,0)</f>
        <v>10</v>
      </c>
      <c r="G1011" s="62">
        <f>IF(vlookup(A1011,'RVtools V2.1'!A:J,4,0)="non",0,1)</f>
        <v>1</v>
      </c>
      <c r="H1011" s="62">
        <f>if(vlookup(A1011,'RVtools V2.1'!A:K,11,0)="kube",1,0)</f>
        <v>0</v>
      </c>
      <c r="I1011" s="62">
        <f t="shared" si="5"/>
        <v>0</v>
      </c>
      <c r="J1011" s="62">
        <f>ifna(vlookup(A1011,'Infra Study'!A:Q,17,0),0)</f>
        <v>1</v>
      </c>
      <c r="K1011" s="64">
        <f>IFERROR(__xludf.DUMMYFUNCTION("N(REGEXMATCH(VLOOKUP(A1011, 'RVtools V2.1'!A:H, 8, 0), ""^Serveur de fichiers""))"),0.0)</f>
        <v>0</v>
      </c>
      <c r="L1011" s="64">
        <f t="shared" si="6"/>
        <v>0</v>
      </c>
      <c r="M1011" s="67" t="str">
        <f>ifna(vlookup(A1011,'RVtools V2.1'!A:I,8,0),"N/A")</f>
        <v>MPL - IDF/PAE</v>
      </c>
      <c r="N1011" s="64">
        <f>IFERROR(__xludf.DUMMYFUNCTION("IF(REGEXMATCH(M1011, ""(?i)"" &amp; JOIN(""|"", SPLIT(""kalisil"", "" ""))), 1, 0)"),0.0)</f>
        <v>0</v>
      </c>
      <c r="O1011" s="64" t="str">
        <f>vlookup(A1011,'RVtools V2.1'!A:H,7,0)</f>
        <v>T1</v>
      </c>
      <c r="P1011" s="64">
        <f>if(vlookup(A1011,'RVtools V2.1'!A:H,5,0)="oui",1,0)</f>
        <v>1</v>
      </c>
      <c r="Q1011" s="64">
        <f>ifna(vlookup(A1011,vCPU!A:B,2,0),"Unknown")</f>
        <v>2</v>
      </c>
      <c r="R1011" s="66">
        <f>ifna(vlookup(A1011,vMemory!A:C,3,0),"Unknown")</f>
        <v>4</v>
      </c>
      <c r="S1011" s="66">
        <f>ifna(vlookup(A1011,vDisk!A:C,3,0),"Unknown")</f>
        <v>61</v>
      </c>
      <c r="T1011" s="67" t="str">
        <f t="array" ref="T1011">IFS(
   L1011=1, "No Lift &amp; Shift",
   J1011=1, XLOOKUP(A1011, 'Infra Study'!A:A, 'Infra Study'!P:P),
   I1011=1, "No Lift &amp; Shift",
   H1011=1, "GKE",
   K1011=1, "GCNV",
   G1011=1, "Lift &amp; Shift Prod",
   TRUE, "Lift &amp; Shift Noprod"
)</f>
        <v>Consolidation</v>
      </c>
      <c r="U1011" s="67">
        <f t="shared" si="7"/>
        <v>0</v>
      </c>
      <c r="V1011" s="68">
        <f>if(T1011="Lift &amp; Shift Noprod",if( Y1011=0,Assumptions!$B$5, Assumptions!$B$4),if(T1011="Lift &amp; Shift Prod",if(AND(N1011=1,O1011="T1"),Assumptions!$B$6,Assumptions!$B$4),0))</f>
        <v>0</v>
      </c>
      <c r="W1011" s="62">
        <f>if(V1011&lt;&gt;0,if(Q1011="Unknown", Assumptions!$B$42,If(Q1011&gt;1,Q1011,2)),0)</f>
        <v>0</v>
      </c>
      <c r="X1011" s="69">
        <f>if(V1011&lt;&gt;0,if(R1011="Unknown", Assumptions!$B$43,R1011),0)</f>
        <v>0</v>
      </c>
      <c r="Y1011" s="68">
        <f t="shared" si="8"/>
        <v>0</v>
      </c>
      <c r="Z1011" s="68">
        <f>if(V1011&lt;&gt;0,if(  S1011="Unknown", Assumptions!$B$44,S1011),0)</f>
        <v>0</v>
      </c>
      <c r="AA1011" s="68">
        <f>if(V1011 ="N2",ifna(vlookup(W1011&amp;"-"&amp;X1011,'Ref. VM'!A:B,2,0),"Custom"),if(V1011 ="E2" , ifna(vlookup(W1011&amp;"-"&amp;X1011,'Ref. VM'!D:E,2,0),"Custom"),if(V1011="N2D",ifna(vlookup(W1011&amp;"-"&amp;X1011,'Ref. VM'!G:H,2,0),"Custom"),if(V1011="N4",ifna(vlookup(W1011&amp;"-"&amp;X1011,'Ref. VM'!J:K,2,0),"Custom"),0))))</f>
        <v>0</v>
      </c>
      <c r="AB1011" s="67">
        <f t="shared" si="9"/>
        <v>0</v>
      </c>
      <c r="AC1011" s="67">
        <f t="shared" si="10"/>
        <v>0</v>
      </c>
      <c r="AD1011" s="67">
        <f t="shared" si="11"/>
        <v>0</v>
      </c>
      <c r="AE1011" s="62">
        <f>if(T1011="Lift &amp; Shift Prod",730,if(T1011="Lift &amp; Shift Noprod",Assumptions!$B$3,0))</f>
        <v>0</v>
      </c>
      <c r="AF1011" s="70">
        <f>if( U1011=0,0,if(Y1011=0, ((vlookup(AB1011,'SKU Pricing'!A:B,Assumptions!$B$2,0)*W1011)+(vlookup(AC1011,'SKU Pricing'!A:B,Assumptions!$B$2,0)*X1011))*AE1011,((vlookup(AB1011,'SKU Pricing'!A:B,Assumptions!$B$2,0)*W1011)+(vlookup(AC1011,'SKU Pricing'!A:B,Assumptions!$B$2,0)*(W1011*8))+(vlookup(AD1011,'SKU Pricing'!A:B,Assumptions!$B$2,0)*(X1011-(W1011*8))))*AE1011))</f>
        <v>0</v>
      </c>
      <c r="AG1011" s="67">
        <f t="shared" si="12"/>
        <v>0</v>
      </c>
      <c r="AH1011" s="70">
        <f>ifna(vlookup(AG1011,'SKU Pricing'!A:B,Assumptions!$B$2,0)*W1011*AE1011,0)</f>
        <v>0</v>
      </c>
      <c r="AI1011" s="62" t="str">
        <f t="shared" si="13"/>
        <v/>
      </c>
      <c r="AJ1011" s="62" t="str">
        <f>if(V1011&lt;&gt;0, if(T1011="Lift &amp; Shift Noprod",Assumptions!$B$9,if(V1011=Assumptions!$B$6,Assumptions!$B$10,if(P1011=1,Assumptions!$B$8,Assumptions!$B$7))),"")</f>
        <v/>
      </c>
      <c r="AK1011" s="69">
        <f t="shared" si="14"/>
        <v>0</v>
      </c>
      <c r="AL1011" s="69">
        <f>if(AJ1011="Hyperdisk Balanced",Assumptions!$B$11,0)</f>
        <v>0</v>
      </c>
      <c r="AM1011" s="69">
        <f>if(AJ1011="Hyperdisk Balanced",Assumptions!$B$12,0)</f>
        <v>0</v>
      </c>
      <c r="AN1011" s="70">
        <f>if(AK1011=0,0,if(AJ1011="Hyperdisk Balanced",vlookup(AK1011&amp;" provisioned space",'SKU Pricing'!A:B,Assumptions!$B$2,0)*Z1011+vlookup(AK1011&amp;" provisioned IOPS",'SKU Pricing'!A:B,Assumptions!$B$2,0)*AL1011*730+vlookup(AK1011&amp;" provisioned throughput",'SKU Pricing'!A:B,Assumptions!$B$2,0)*AM1011*730,vlookup(AK1011,'SKU Pricing'!A:B,Assumptions!$B$2,0)*Z1011))</f>
        <v>0</v>
      </c>
      <c r="AO1011" s="70">
        <f t="shared" si="15"/>
        <v>0</v>
      </c>
      <c r="AP1011" s="71">
        <f t="shared" si="16"/>
        <v>0</v>
      </c>
      <c r="AQ1011" s="70">
        <f>ifna(vlookup(AP1011,'SKU Pricing'!A:B,Assumptions!$B$2,0)*AE1011,0)</f>
        <v>0</v>
      </c>
      <c r="AR1011" s="72">
        <v>0.0</v>
      </c>
    </row>
    <row r="1012">
      <c r="A1012" s="61" t="s">
        <v>1153</v>
      </c>
      <c r="B1012" s="62" t="str">
        <f>ifna(if(vlookup(A1012,vOS!A:B,2,0)="","Unknown",vlookup(A1012,vOS!A:B,2,0)),"Unknown")</f>
        <v>Microsoft Windows 10 (64-bit)</v>
      </c>
      <c r="C1012" s="62">
        <f>vlookup(B1012,'OS Study'!A:D,2,0)</f>
        <v>0</v>
      </c>
      <c r="D1012" s="62" t="str">
        <f>vlookup(B1012,'OS Study'!A:D,3,0)</f>
        <v>Windows</v>
      </c>
      <c r="E1012" s="62" t="str">
        <f>vlookup(B1012,'OS Study'!A:D,4,0)</f>
        <v>Workstation</v>
      </c>
      <c r="F1012" s="63" t="str">
        <f>vlookup(B1012,'OS Study'!A:E,5,0)</f>
        <v>10</v>
      </c>
      <c r="G1012" s="62">
        <f>IF(vlookup(A1012,'RVtools V2.1'!A:J,4,0)="non",0,1)</f>
        <v>1</v>
      </c>
      <c r="H1012" s="62">
        <f>if(vlookup(A1012,'RVtools V2.1'!A:K,11,0)="kube",1,0)</f>
        <v>0</v>
      </c>
      <c r="I1012" s="62">
        <f t="shared" si="5"/>
        <v>0</v>
      </c>
      <c r="J1012" s="62">
        <f>ifna(vlookup(A1012,'Infra Study'!A:Q,17,0),0)</f>
        <v>1</v>
      </c>
      <c r="K1012" s="64">
        <f>IFERROR(__xludf.DUMMYFUNCTION("N(REGEXMATCH(VLOOKUP(A1012, 'RVtools V2.1'!A:H, 8, 0), ""^Serveur de fichiers""))"),0.0)</f>
        <v>0</v>
      </c>
      <c r="L1012" s="64">
        <f t="shared" si="6"/>
        <v>0</v>
      </c>
      <c r="M1012" s="67" t="str">
        <f>ifna(vlookup(A1012,'RVtools V2.1'!A:I,8,0),"N/A")</f>
        <v>MPL - IDF/PAE</v>
      </c>
      <c r="N1012" s="64">
        <f>IFERROR(__xludf.DUMMYFUNCTION("IF(REGEXMATCH(M1012, ""(?i)"" &amp; JOIN(""|"", SPLIT(""kalisil"", "" ""))), 1, 0)"),0.0)</f>
        <v>0</v>
      </c>
      <c r="O1012" s="64" t="str">
        <f>vlookup(A1012,'RVtools V2.1'!A:H,7,0)</f>
        <v>T1</v>
      </c>
      <c r="P1012" s="64">
        <f>if(vlookup(A1012,'RVtools V2.1'!A:H,5,0)="oui",1,0)</f>
        <v>1</v>
      </c>
      <c r="Q1012" s="64">
        <f>ifna(vlookup(A1012,vCPU!A:B,2,0),"Unknown")</f>
        <v>2</v>
      </c>
      <c r="R1012" s="66">
        <f>ifna(vlookup(A1012,vMemory!A:C,3,0),"Unknown")</f>
        <v>4</v>
      </c>
      <c r="S1012" s="66">
        <f>ifna(vlookup(A1012,vDisk!A:C,3,0),"Unknown")</f>
        <v>49</v>
      </c>
      <c r="T1012" s="67" t="str">
        <f t="array" ref="T1012">IFS(
   L1012=1, "No Lift &amp; Shift",
   J1012=1, XLOOKUP(A1012, 'Infra Study'!A:A, 'Infra Study'!P:P),
   I1012=1, "No Lift &amp; Shift",
   H1012=1, "GKE",
   K1012=1, "GCNV",
   G1012=1, "Lift &amp; Shift Prod",
   TRUE, "Lift &amp; Shift Noprod"
)</f>
        <v>Consolidation</v>
      </c>
      <c r="U1012" s="67">
        <f t="shared" si="7"/>
        <v>0</v>
      </c>
      <c r="V1012" s="68">
        <f>if(T1012="Lift &amp; Shift Noprod",if( Y1012=0,Assumptions!$B$5, Assumptions!$B$4),if(T1012="Lift &amp; Shift Prod",if(AND(N1012=1,O1012="T1"),Assumptions!$B$6,Assumptions!$B$4),0))</f>
        <v>0</v>
      </c>
      <c r="W1012" s="62">
        <f>if(V1012&lt;&gt;0,if(Q1012="Unknown", Assumptions!$B$42,If(Q1012&gt;1,Q1012,2)),0)</f>
        <v>0</v>
      </c>
      <c r="X1012" s="69">
        <f>if(V1012&lt;&gt;0,if(R1012="Unknown", Assumptions!$B$43,R1012),0)</f>
        <v>0</v>
      </c>
      <c r="Y1012" s="68">
        <f t="shared" si="8"/>
        <v>0</v>
      </c>
      <c r="Z1012" s="68">
        <f>if(V1012&lt;&gt;0,if(  S1012="Unknown", Assumptions!$B$44,S1012),0)</f>
        <v>0</v>
      </c>
      <c r="AA1012" s="68">
        <f>if(V1012 ="N2",ifna(vlookup(W1012&amp;"-"&amp;X1012,'Ref. VM'!A:B,2,0),"Custom"),if(V1012 ="E2" , ifna(vlookup(W1012&amp;"-"&amp;X1012,'Ref. VM'!D:E,2,0),"Custom"),if(V1012="N2D",ifna(vlookup(W1012&amp;"-"&amp;X1012,'Ref. VM'!G:H,2,0),"Custom"),if(V1012="N4",ifna(vlookup(W1012&amp;"-"&amp;X1012,'Ref. VM'!J:K,2,0),"Custom"),0))))</f>
        <v>0</v>
      </c>
      <c r="AB1012" s="67">
        <f t="shared" si="9"/>
        <v>0</v>
      </c>
      <c r="AC1012" s="67">
        <f t="shared" si="10"/>
        <v>0</v>
      </c>
      <c r="AD1012" s="67">
        <f t="shared" si="11"/>
        <v>0</v>
      </c>
      <c r="AE1012" s="62">
        <f>if(T1012="Lift &amp; Shift Prod",730,if(T1012="Lift &amp; Shift Noprod",Assumptions!$B$3,0))</f>
        <v>0</v>
      </c>
      <c r="AF1012" s="70">
        <f>if( U1012=0,0,if(Y1012=0, ((vlookup(AB1012,'SKU Pricing'!A:B,Assumptions!$B$2,0)*W1012)+(vlookup(AC1012,'SKU Pricing'!A:B,Assumptions!$B$2,0)*X1012))*AE1012,((vlookup(AB1012,'SKU Pricing'!A:B,Assumptions!$B$2,0)*W1012)+(vlookup(AC1012,'SKU Pricing'!A:B,Assumptions!$B$2,0)*(W1012*8))+(vlookup(AD1012,'SKU Pricing'!A:B,Assumptions!$B$2,0)*(X1012-(W1012*8))))*AE1012))</f>
        <v>0</v>
      </c>
      <c r="AG1012" s="67">
        <f t="shared" si="12"/>
        <v>0</v>
      </c>
      <c r="AH1012" s="70">
        <f>ifna(vlookup(AG1012,'SKU Pricing'!A:B,Assumptions!$B$2,0)*W1012*AE1012,0)</f>
        <v>0</v>
      </c>
      <c r="AI1012" s="62" t="str">
        <f t="shared" si="13"/>
        <v/>
      </c>
      <c r="AJ1012" s="62" t="str">
        <f>if(V1012&lt;&gt;0, if(T1012="Lift &amp; Shift Noprod",Assumptions!$B$9,if(V1012=Assumptions!$B$6,Assumptions!$B$10,if(P1012=1,Assumptions!$B$8,Assumptions!$B$7))),"")</f>
        <v/>
      </c>
      <c r="AK1012" s="69">
        <f t="shared" si="14"/>
        <v>0</v>
      </c>
      <c r="AL1012" s="69">
        <f>if(AJ1012="Hyperdisk Balanced",Assumptions!$B$11,0)</f>
        <v>0</v>
      </c>
      <c r="AM1012" s="69">
        <f>if(AJ1012="Hyperdisk Balanced",Assumptions!$B$12,0)</f>
        <v>0</v>
      </c>
      <c r="AN1012" s="70">
        <f>if(AK1012=0,0,if(AJ1012="Hyperdisk Balanced",vlookup(AK1012&amp;" provisioned space",'SKU Pricing'!A:B,Assumptions!$B$2,0)*Z1012+vlookup(AK1012&amp;" provisioned IOPS",'SKU Pricing'!A:B,Assumptions!$B$2,0)*AL1012*730+vlookup(AK1012&amp;" provisioned throughput",'SKU Pricing'!A:B,Assumptions!$B$2,0)*AM1012*730,vlookup(AK1012,'SKU Pricing'!A:B,Assumptions!$B$2,0)*Z1012))</f>
        <v>0</v>
      </c>
      <c r="AO1012" s="70">
        <f t="shared" si="15"/>
        <v>0</v>
      </c>
      <c r="AP1012" s="71">
        <f t="shared" si="16"/>
        <v>0</v>
      </c>
      <c r="AQ1012" s="70">
        <f>ifna(vlookup(AP1012,'SKU Pricing'!A:B,Assumptions!$B$2,0)*AE1012,0)</f>
        <v>0</v>
      </c>
      <c r="AR1012" s="72">
        <v>0.0</v>
      </c>
    </row>
    <row r="1013">
      <c r="A1013" s="61" t="s">
        <v>1154</v>
      </c>
      <c r="B1013" s="62" t="str">
        <f>ifna(if(vlookup(A1013,vOS!A:B,2,0)="","Unknown",vlookup(A1013,vOS!A:B,2,0)),"Unknown")</f>
        <v>Microsoft Windows 10 (64-bit)</v>
      </c>
      <c r="C1013" s="62">
        <f>vlookup(B1013,'OS Study'!A:D,2,0)</f>
        <v>0</v>
      </c>
      <c r="D1013" s="62" t="str">
        <f>vlookup(B1013,'OS Study'!A:D,3,0)</f>
        <v>Windows</v>
      </c>
      <c r="E1013" s="62" t="str">
        <f>vlookup(B1013,'OS Study'!A:D,4,0)</f>
        <v>Workstation</v>
      </c>
      <c r="F1013" s="63" t="str">
        <f>vlookup(B1013,'OS Study'!A:E,5,0)</f>
        <v>10</v>
      </c>
      <c r="G1013" s="62">
        <f>IF(vlookup(A1013,'RVtools V2.1'!A:J,4,0)="non",0,1)</f>
        <v>1</v>
      </c>
      <c r="H1013" s="62">
        <f>if(vlookup(A1013,'RVtools V2.1'!A:K,11,0)="kube",1,0)</f>
        <v>0</v>
      </c>
      <c r="I1013" s="62">
        <f t="shared" si="5"/>
        <v>0</v>
      </c>
      <c r="J1013" s="62">
        <f>ifna(vlookup(A1013,'Infra Study'!A:Q,17,0),0)</f>
        <v>1</v>
      </c>
      <c r="K1013" s="64">
        <f>IFERROR(__xludf.DUMMYFUNCTION("N(REGEXMATCH(VLOOKUP(A1013, 'RVtools V2.1'!A:H, 8, 0), ""^Serveur de fichiers""))"),0.0)</f>
        <v>0</v>
      </c>
      <c r="L1013" s="64">
        <f t="shared" si="6"/>
        <v>0</v>
      </c>
      <c r="M1013" s="67" t="str">
        <f>ifna(vlookup(A1013,'RVtools V2.1'!A:I,8,0),"N/A")</f>
        <v>MPL - IDF/PAE</v>
      </c>
      <c r="N1013" s="64">
        <f>IFERROR(__xludf.DUMMYFUNCTION("IF(REGEXMATCH(M1013, ""(?i)"" &amp; JOIN(""|"", SPLIT(""kalisil"", "" ""))), 1, 0)"),0.0)</f>
        <v>0</v>
      </c>
      <c r="O1013" s="64" t="str">
        <f>vlookup(A1013,'RVtools V2.1'!A:H,7,0)</f>
        <v>T1</v>
      </c>
      <c r="P1013" s="64">
        <f>if(vlookup(A1013,'RVtools V2.1'!A:H,5,0)="oui",1,0)</f>
        <v>1</v>
      </c>
      <c r="Q1013" s="64">
        <f>ifna(vlookup(A1013,vCPU!A:B,2,0),"Unknown")</f>
        <v>2</v>
      </c>
      <c r="R1013" s="66">
        <f>ifna(vlookup(A1013,vMemory!A:C,3,0),"Unknown")</f>
        <v>4</v>
      </c>
      <c r="S1013" s="66">
        <f>ifna(vlookup(A1013,vDisk!A:C,3,0),"Unknown")</f>
        <v>74</v>
      </c>
      <c r="T1013" s="67" t="str">
        <f t="array" ref="T1013">IFS(
   L1013=1, "No Lift &amp; Shift",
   J1013=1, XLOOKUP(A1013, 'Infra Study'!A:A, 'Infra Study'!P:P),
   I1013=1, "No Lift &amp; Shift",
   H1013=1, "GKE",
   K1013=1, "GCNV",
   G1013=1, "Lift &amp; Shift Prod",
   TRUE, "Lift &amp; Shift Noprod"
)</f>
        <v>Consolidation</v>
      </c>
      <c r="U1013" s="67">
        <f t="shared" si="7"/>
        <v>0</v>
      </c>
      <c r="V1013" s="68">
        <f>if(T1013="Lift &amp; Shift Noprod",if( Y1013=0,Assumptions!$B$5, Assumptions!$B$4),if(T1013="Lift &amp; Shift Prod",if(AND(N1013=1,O1013="T1"),Assumptions!$B$6,Assumptions!$B$4),0))</f>
        <v>0</v>
      </c>
      <c r="W1013" s="62">
        <f>if(V1013&lt;&gt;0,if(Q1013="Unknown", Assumptions!$B$42,If(Q1013&gt;1,Q1013,2)),0)</f>
        <v>0</v>
      </c>
      <c r="X1013" s="69">
        <f>if(V1013&lt;&gt;0,if(R1013="Unknown", Assumptions!$B$43,R1013),0)</f>
        <v>0</v>
      </c>
      <c r="Y1013" s="68">
        <f t="shared" si="8"/>
        <v>0</v>
      </c>
      <c r="Z1013" s="68">
        <f>if(V1013&lt;&gt;0,if(  S1013="Unknown", Assumptions!$B$44,S1013),0)</f>
        <v>0</v>
      </c>
      <c r="AA1013" s="68">
        <f>if(V1013 ="N2",ifna(vlookup(W1013&amp;"-"&amp;X1013,'Ref. VM'!A:B,2,0),"Custom"),if(V1013 ="E2" , ifna(vlookup(W1013&amp;"-"&amp;X1013,'Ref. VM'!D:E,2,0),"Custom"),if(V1013="N2D",ifna(vlookup(W1013&amp;"-"&amp;X1013,'Ref. VM'!G:H,2,0),"Custom"),if(V1013="N4",ifna(vlookup(W1013&amp;"-"&amp;X1013,'Ref. VM'!J:K,2,0),"Custom"),0))))</f>
        <v>0</v>
      </c>
      <c r="AB1013" s="67">
        <f t="shared" si="9"/>
        <v>0</v>
      </c>
      <c r="AC1013" s="67">
        <f t="shared" si="10"/>
        <v>0</v>
      </c>
      <c r="AD1013" s="67">
        <f t="shared" si="11"/>
        <v>0</v>
      </c>
      <c r="AE1013" s="62">
        <f>if(T1013="Lift &amp; Shift Prod",730,if(T1013="Lift &amp; Shift Noprod",Assumptions!$B$3,0))</f>
        <v>0</v>
      </c>
      <c r="AF1013" s="70">
        <f>if( U1013=0,0,if(Y1013=0, ((vlookup(AB1013,'SKU Pricing'!A:B,Assumptions!$B$2,0)*W1013)+(vlookup(AC1013,'SKU Pricing'!A:B,Assumptions!$B$2,0)*X1013))*AE1013,((vlookup(AB1013,'SKU Pricing'!A:B,Assumptions!$B$2,0)*W1013)+(vlookup(AC1013,'SKU Pricing'!A:B,Assumptions!$B$2,0)*(W1013*8))+(vlookup(AD1013,'SKU Pricing'!A:B,Assumptions!$B$2,0)*(X1013-(W1013*8))))*AE1013))</f>
        <v>0</v>
      </c>
      <c r="AG1013" s="67">
        <f t="shared" si="12"/>
        <v>0</v>
      </c>
      <c r="AH1013" s="70">
        <f>ifna(vlookup(AG1013,'SKU Pricing'!A:B,Assumptions!$B$2,0)*W1013*AE1013,0)</f>
        <v>0</v>
      </c>
      <c r="AI1013" s="62" t="str">
        <f t="shared" si="13"/>
        <v/>
      </c>
      <c r="AJ1013" s="62" t="str">
        <f>if(V1013&lt;&gt;0, if(T1013="Lift &amp; Shift Noprod",Assumptions!$B$9,if(V1013=Assumptions!$B$6,Assumptions!$B$10,if(P1013=1,Assumptions!$B$8,Assumptions!$B$7))),"")</f>
        <v/>
      </c>
      <c r="AK1013" s="69">
        <f t="shared" si="14"/>
        <v>0</v>
      </c>
      <c r="AL1013" s="69">
        <f>if(AJ1013="Hyperdisk Balanced",Assumptions!$B$11,0)</f>
        <v>0</v>
      </c>
      <c r="AM1013" s="69">
        <f>if(AJ1013="Hyperdisk Balanced",Assumptions!$B$12,0)</f>
        <v>0</v>
      </c>
      <c r="AN1013" s="70">
        <f>if(AK1013=0,0,if(AJ1013="Hyperdisk Balanced",vlookup(AK1013&amp;" provisioned space",'SKU Pricing'!A:B,Assumptions!$B$2,0)*Z1013+vlookup(AK1013&amp;" provisioned IOPS",'SKU Pricing'!A:B,Assumptions!$B$2,0)*AL1013*730+vlookup(AK1013&amp;" provisioned throughput",'SKU Pricing'!A:B,Assumptions!$B$2,0)*AM1013*730,vlookup(AK1013,'SKU Pricing'!A:B,Assumptions!$B$2,0)*Z1013))</f>
        <v>0</v>
      </c>
      <c r="AO1013" s="70">
        <f t="shared" si="15"/>
        <v>0</v>
      </c>
      <c r="AP1013" s="71">
        <f t="shared" si="16"/>
        <v>0</v>
      </c>
      <c r="AQ1013" s="70">
        <f>ifna(vlookup(AP1013,'SKU Pricing'!A:B,Assumptions!$B$2,0)*AE1013,0)</f>
        <v>0</v>
      </c>
      <c r="AR1013" s="72">
        <v>0.0</v>
      </c>
    </row>
    <row r="1014">
      <c r="A1014" s="61" t="s">
        <v>1155</v>
      </c>
      <c r="B1014" s="62" t="str">
        <f>ifna(if(vlookup(A1014,vOS!A:B,2,0)="","Unknown",vlookup(A1014,vOS!A:B,2,0)),"Unknown")</f>
        <v>Microsoft Windows 10 (64-bit)</v>
      </c>
      <c r="C1014" s="62">
        <f>vlookup(B1014,'OS Study'!A:D,2,0)</f>
        <v>0</v>
      </c>
      <c r="D1014" s="62" t="str">
        <f>vlookup(B1014,'OS Study'!A:D,3,0)</f>
        <v>Windows</v>
      </c>
      <c r="E1014" s="62" t="str">
        <f>vlookup(B1014,'OS Study'!A:D,4,0)</f>
        <v>Workstation</v>
      </c>
      <c r="F1014" s="63" t="str">
        <f>vlookup(B1014,'OS Study'!A:E,5,0)</f>
        <v>10</v>
      </c>
      <c r="G1014" s="62">
        <f>IF(vlookup(A1014,'RVtools V2.1'!A:J,4,0)="non",0,1)</f>
        <v>1</v>
      </c>
      <c r="H1014" s="62">
        <f>if(vlookup(A1014,'RVtools V2.1'!A:K,11,0)="kube",1,0)</f>
        <v>0</v>
      </c>
      <c r="I1014" s="62">
        <f t="shared" si="5"/>
        <v>0</v>
      </c>
      <c r="J1014" s="62">
        <f>ifna(vlookup(A1014,'Infra Study'!A:Q,17,0),0)</f>
        <v>1</v>
      </c>
      <c r="K1014" s="64">
        <f>IFERROR(__xludf.DUMMYFUNCTION("N(REGEXMATCH(VLOOKUP(A1014, 'RVtools V2.1'!A:H, 8, 0), ""^Serveur de fichiers""))"),0.0)</f>
        <v>0</v>
      </c>
      <c r="L1014" s="64">
        <f t="shared" si="6"/>
        <v>0</v>
      </c>
      <c r="M1014" s="67" t="str">
        <f>ifna(vlookup(A1014,'RVtools V2.1'!A:I,8,0),"N/A")</f>
        <v>MPL - IDF/PAE</v>
      </c>
      <c r="N1014" s="64">
        <f>IFERROR(__xludf.DUMMYFUNCTION("IF(REGEXMATCH(M1014, ""(?i)"" &amp; JOIN(""|"", SPLIT(""kalisil"", "" ""))), 1, 0)"),0.0)</f>
        <v>0</v>
      </c>
      <c r="O1014" s="64" t="str">
        <f>vlookup(A1014,'RVtools V2.1'!A:H,7,0)</f>
        <v>T1</v>
      </c>
      <c r="P1014" s="64">
        <f>if(vlookup(A1014,'RVtools V2.1'!A:H,5,0)="oui",1,0)</f>
        <v>1</v>
      </c>
      <c r="Q1014" s="64">
        <f>ifna(vlookup(A1014,vCPU!A:B,2,0),"Unknown")</f>
        <v>2</v>
      </c>
      <c r="R1014" s="66">
        <f>ifna(vlookup(A1014,vMemory!A:C,3,0),"Unknown")</f>
        <v>4</v>
      </c>
      <c r="S1014" s="66">
        <f>ifna(vlookup(A1014,vDisk!A:C,3,0),"Unknown")</f>
        <v>64</v>
      </c>
      <c r="T1014" s="67" t="str">
        <f t="array" ref="T1014">IFS(
   L1014=1, "No Lift &amp; Shift",
   J1014=1, XLOOKUP(A1014, 'Infra Study'!A:A, 'Infra Study'!P:P),
   I1014=1, "No Lift &amp; Shift",
   H1014=1, "GKE",
   K1014=1, "GCNV",
   G1014=1, "Lift &amp; Shift Prod",
   TRUE, "Lift &amp; Shift Noprod"
)</f>
        <v>Consolidation</v>
      </c>
      <c r="U1014" s="67">
        <f t="shared" si="7"/>
        <v>0</v>
      </c>
      <c r="V1014" s="68">
        <f>if(T1014="Lift &amp; Shift Noprod",if( Y1014=0,Assumptions!$B$5, Assumptions!$B$4),if(T1014="Lift &amp; Shift Prod",if(AND(N1014=1,O1014="T1"),Assumptions!$B$6,Assumptions!$B$4),0))</f>
        <v>0</v>
      </c>
      <c r="W1014" s="62">
        <f>if(V1014&lt;&gt;0,if(Q1014="Unknown", Assumptions!$B$42,If(Q1014&gt;1,Q1014,2)),0)</f>
        <v>0</v>
      </c>
      <c r="X1014" s="69">
        <f>if(V1014&lt;&gt;0,if(R1014="Unknown", Assumptions!$B$43,R1014),0)</f>
        <v>0</v>
      </c>
      <c r="Y1014" s="68">
        <f t="shared" si="8"/>
        <v>0</v>
      </c>
      <c r="Z1014" s="68">
        <f>if(V1014&lt;&gt;0,if(  S1014="Unknown", Assumptions!$B$44,S1014),0)</f>
        <v>0</v>
      </c>
      <c r="AA1014" s="68">
        <f>if(V1014 ="N2",ifna(vlookup(W1014&amp;"-"&amp;X1014,'Ref. VM'!A:B,2,0),"Custom"),if(V1014 ="E2" , ifna(vlookup(W1014&amp;"-"&amp;X1014,'Ref. VM'!D:E,2,0),"Custom"),if(V1014="N2D",ifna(vlookup(W1014&amp;"-"&amp;X1014,'Ref. VM'!G:H,2,0),"Custom"),if(V1014="N4",ifna(vlookup(W1014&amp;"-"&amp;X1014,'Ref. VM'!J:K,2,0),"Custom"),0))))</f>
        <v>0</v>
      </c>
      <c r="AB1014" s="67">
        <f t="shared" si="9"/>
        <v>0</v>
      </c>
      <c r="AC1014" s="67">
        <f t="shared" si="10"/>
        <v>0</v>
      </c>
      <c r="AD1014" s="67">
        <f t="shared" si="11"/>
        <v>0</v>
      </c>
      <c r="AE1014" s="62">
        <f>if(T1014="Lift &amp; Shift Prod",730,if(T1014="Lift &amp; Shift Noprod",Assumptions!$B$3,0))</f>
        <v>0</v>
      </c>
      <c r="AF1014" s="70">
        <f>if( U1014=0,0,if(Y1014=0, ((vlookup(AB1014,'SKU Pricing'!A:B,Assumptions!$B$2,0)*W1014)+(vlookup(AC1014,'SKU Pricing'!A:B,Assumptions!$B$2,0)*X1014))*AE1014,((vlookup(AB1014,'SKU Pricing'!A:B,Assumptions!$B$2,0)*W1014)+(vlookup(AC1014,'SKU Pricing'!A:B,Assumptions!$B$2,0)*(W1014*8))+(vlookup(AD1014,'SKU Pricing'!A:B,Assumptions!$B$2,0)*(X1014-(W1014*8))))*AE1014))</f>
        <v>0</v>
      </c>
      <c r="AG1014" s="67">
        <f t="shared" si="12"/>
        <v>0</v>
      </c>
      <c r="AH1014" s="70">
        <f>ifna(vlookup(AG1014,'SKU Pricing'!A:B,Assumptions!$B$2,0)*W1014*AE1014,0)</f>
        <v>0</v>
      </c>
      <c r="AI1014" s="62" t="str">
        <f t="shared" si="13"/>
        <v/>
      </c>
      <c r="AJ1014" s="62" t="str">
        <f>if(V1014&lt;&gt;0, if(T1014="Lift &amp; Shift Noprod",Assumptions!$B$9,if(V1014=Assumptions!$B$6,Assumptions!$B$10,if(P1014=1,Assumptions!$B$8,Assumptions!$B$7))),"")</f>
        <v/>
      </c>
      <c r="AK1014" s="69">
        <f t="shared" si="14"/>
        <v>0</v>
      </c>
      <c r="AL1014" s="69">
        <f>if(AJ1014="Hyperdisk Balanced",Assumptions!$B$11,0)</f>
        <v>0</v>
      </c>
      <c r="AM1014" s="69">
        <f>if(AJ1014="Hyperdisk Balanced",Assumptions!$B$12,0)</f>
        <v>0</v>
      </c>
      <c r="AN1014" s="70">
        <f>if(AK1014=0,0,if(AJ1014="Hyperdisk Balanced",vlookup(AK1014&amp;" provisioned space",'SKU Pricing'!A:B,Assumptions!$B$2,0)*Z1014+vlookup(AK1014&amp;" provisioned IOPS",'SKU Pricing'!A:B,Assumptions!$B$2,0)*AL1014*730+vlookup(AK1014&amp;" provisioned throughput",'SKU Pricing'!A:B,Assumptions!$B$2,0)*AM1014*730,vlookup(AK1014,'SKU Pricing'!A:B,Assumptions!$B$2,0)*Z1014))</f>
        <v>0</v>
      </c>
      <c r="AO1014" s="70">
        <f t="shared" si="15"/>
        <v>0</v>
      </c>
      <c r="AP1014" s="71">
        <f t="shared" si="16"/>
        <v>0</v>
      </c>
      <c r="AQ1014" s="70">
        <f>ifna(vlookup(AP1014,'SKU Pricing'!A:B,Assumptions!$B$2,0)*AE1014,0)</f>
        <v>0</v>
      </c>
      <c r="AR1014" s="72">
        <v>0.0</v>
      </c>
    </row>
    <row r="1015">
      <c r="A1015" s="61" t="s">
        <v>1156</v>
      </c>
      <c r="B1015" s="62" t="str">
        <f>ifna(if(vlookup(A1015,vOS!A:B,2,0)="","Unknown",vlookup(A1015,vOS!A:B,2,0)),"Unknown")</f>
        <v>Microsoft Windows 10 (64-bit)</v>
      </c>
      <c r="C1015" s="62">
        <f>vlookup(B1015,'OS Study'!A:D,2,0)</f>
        <v>0</v>
      </c>
      <c r="D1015" s="62" t="str">
        <f>vlookup(B1015,'OS Study'!A:D,3,0)</f>
        <v>Windows</v>
      </c>
      <c r="E1015" s="62" t="str">
        <f>vlookup(B1015,'OS Study'!A:D,4,0)</f>
        <v>Workstation</v>
      </c>
      <c r="F1015" s="63" t="str">
        <f>vlookup(B1015,'OS Study'!A:E,5,0)</f>
        <v>10</v>
      </c>
      <c r="G1015" s="62">
        <f>IF(vlookup(A1015,'RVtools V2.1'!A:J,4,0)="non",0,1)</f>
        <v>1</v>
      </c>
      <c r="H1015" s="62">
        <f>if(vlookup(A1015,'RVtools V2.1'!A:K,11,0)="kube",1,0)</f>
        <v>0</v>
      </c>
      <c r="I1015" s="62">
        <f t="shared" si="5"/>
        <v>0</v>
      </c>
      <c r="J1015" s="62">
        <f>ifna(vlookup(A1015,'Infra Study'!A:Q,17,0),0)</f>
        <v>1</v>
      </c>
      <c r="K1015" s="64">
        <f>IFERROR(__xludf.DUMMYFUNCTION("N(REGEXMATCH(VLOOKUP(A1015, 'RVtools V2.1'!A:H, 8, 0), ""^Serveur de fichiers""))"),0.0)</f>
        <v>0</v>
      </c>
      <c r="L1015" s="64">
        <f t="shared" si="6"/>
        <v>0</v>
      </c>
      <c r="M1015" s="67" t="str">
        <f>ifna(vlookup(A1015,'RVtools V2.1'!A:I,8,0),"N/A")</f>
        <v>MPL - IDF/PAE</v>
      </c>
      <c r="N1015" s="64">
        <f>IFERROR(__xludf.DUMMYFUNCTION("IF(REGEXMATCH(M1015, ""(?i)"" &amp; JOIN(""|"", SPLIT(""kalisil"", "" ""))), 1, 0)"),0.0)</f>
        <v>0</v>
      </c>
      <c r="O1015" s="64" t="str">
        <f>vlookup(A1015,'RVtools V2.1'!A:H,7,0)</f>
        <v>T1</v>
      </c>
      <c r="P1015" s="64">
        <f>if(vlookup(A1015,'RVtools V2.1'!A:H,5,0)="oui",1,0)</f>
        <v>1</v>
      </c>
      <c r="Q1015" s="64">
        <f>ifna(vlookup(A1015,vCPU!A:B,2,0),"Unknown")</f>
        <v>2</v>
      </c>
      <c r="R1015" s="66">
        <f>ifna(vlookup(A1015,vMemory!A:C,3,0),"Unknown")</f>
        <v>4</v>
      </c>
      <c r="S1015" s="66">
        <f>ifna(vlookup(A1015,vDisk!A:C,3,0),"Unknown")</f>
        <v>77</v>
      </c>
      <c r="T1015" s="67" t="str">
        <f t="array" ref="T1015">IFS(
   L1015=1, "No Lift &amp; Shift",
   J1015=1, XLOOKUP(A1015, 'Infra Study'!A:A, 'Infra Study'!P:P),
   I1015=1, "No Lift &amp; Shift",
   H1015=1, "GKE",
   K1015=1, "GCNV",
   G1015=1, "Lift &amp; Shift Prod",
   TRUE, "Lift &amp; Shift Noprod"
)</f>
        <v>Consolidation</v>
      </c>
      <c r="U1015" s="67">
        <f t="shared" si="7"/>
        <v>0</v>
      </c>
      <c r="V1015" s="68">
        <f>if(T1015="Lift &amp; Shift Noprod",if( Y1015=0,Assumptions!$B$5, Assumptions!$B$4),if(T1015="Lift &amp; Shift Prod",if(AND(N1015=1,O1015="T1"),Assumptions!$B$6,Assumptions!$B$4),0))</f>
        <v>0</v>
      </c>
      <c r="W1015" s="62">
        <f>if(V1015&lt;&gt;0,if(Q1015="Unknown", Assumptions!$B$42,If(Q1015&gt;1,Q1015,2)),0)</f>
        <v>0</v>
      </c>
      <c r="X1015" s="69">
        <f>if(V1015&lt;&gt;0,if(R1015="Unknown", Assumptions!$B$43,R1015),0)</f>
        <v>0</v>
      </c>
      <c r="Y1015" s="68">
        <f t="shared" si="8"/>
        <v>0</v>
      </c>
      <c r="Z1015" s="68">
        <f>if(V1015&lt;&gt;0,if(  S1015="Unknown", Assumptions!$B$44,S1015),0)</f>
        <v>0</v>
      </c>
      <c r="AA1015" s="68">
        <f>if(V1015 ="N2",ifna(vlookup(W1015&amp;"-"&amp;X1015,'Ref. VM'!A:B,2,0),"Custom"),if(V1015 ="E2" , ifna(vlookup(W1015&amp;"-"&amp;X1015,'Ref. VM'!D:E,2,0),"Custom"),if(V1015="N2D",ifna(vlookup(W1015&amp;"-"&amp;X1015,'Ref. VM'!G:H,2,0),"Custom"),if(V1015="N4",ifna(vlookup(W1015&amp;"-"&amp;X1015,'Ref. VM'!J:K,2,0),"Custom"),0))))</f>
        <v>0</v>
      </c>
      <c r="AB1015" s="67">
        <f t="shared" si="9"/>
        <v>0</v>
      </c>
      <c r="AC1015" s="67">
        <f t="shared" si="10"/>
        <v>0</v>
      </c>
      <c r="AD1015" s="67">
        <f t="shared" si="11"/>
        <v>0</v>
      </c>
      <c r="AE1015" s="62">
        <f>if(T1015="Lift &amp; Shift Prod",730,if(T1015="Lift &amp; Shift Noprod",Assumptions!$B$3,0))</f>
        <v>0</v>
      </c>
      <c r="AF1015" s="70">
        <f>if( U1015=0,0,if(Y1015=0, ((vlookup(AB1015,'SKU Pricing'!A:B,Assumptions!$B$2,0)*W1015)+(vlookup(AC1015,'SKU Pricing'!A:B,Assumptions!$B$2,0)*X1015))*AE1015,((vlookup(AB1015,'SKU Pricing'!A:B,Assumptions!$B$2,0)*W1015)+(vlookup(AC1015,'SKU Pricing'!A:B,Assumptions!$B$2,0)*(W1015*8))+(vlookup(AD1015,'SKU Pricing'!A:B,Assumptions!$B$2,0)*(X1015-(W1015*8))))*AE1015))</f>
        <v>0</v>
      </c>
      <c r="AG1015" s="67">
        <f t="shared" si="12"/>
        <v>0</v>
      </c>
      <c r="AH1015" s="70">
        <f>ifna(vlookup(AG1015,'SKU Pricing'!A:B,Assumptions!$B$2,0)*W1015*AE1015,0)</f>
        <v>0</v>
      </c>
      <c r="AI1015" s="62" t="str">
        <f t="shared" si="13"/>
        <v/>
      </c>
      <c r="AJ1015" s="62" t="str">
        <f>if(V1015&lt;&gt;0, if(T1015="Lift &amp; Shift Noprod",Assumptions!$B$9,if(V1015=Assumptions!$B$6,Assumptions!$B$10,if(P1015=1,Assumptions!$B$8,Assumptions!$B$7))),"")</f>
        <v/>
      </c>
      <c r="AK1015" s="69">
        <f t="shared" si="14"/>
        <v>0</v>
      </c>
      <c r="AL1015" s="69">
        <f>if(AJ1015="Hyperdisk Balanced",Assumptions!$B$11,0)</f>
        <v>0</v>
      </c>
      <c r="AM1015" s="69">
        <f>if(AJ1015="Hyperdisk Balanced",Assumptions!$B$12,0)</f>
        <v>0</v>
      </c>
      <c r="AN1015" s="70">
        <f>if(AK1015=0,0,if(AJ1015="Hyperdisk Balanced",vlookup(AK1015&amp;" provisioned space",'SKU Pricing'!A:B,Assumptions!$B$2,0)*Z1015+vlookup(AK1015&amp;" provisioned IOPS",'SKU Pricing'!A:B,Assumptions!$B$2,0)*AL1015*730+vlookup(AK1015&amp;" provisioned throughput",'SKU Pricing'!A:B,Assumptions!$B$2,0)*AM1015*730,vlookup(AK1015,'SKU Pricing'!A:B,Assumptions!$B$2,0)*Z1015))</f>
        <v>0</v>
      </c>
      <c r="AO1015" s="70">
        <f t="shared" si="15"/>
        <v>0</v>
      </c>
      <c r="AP1015" s="71">
        <f t="shared" si="16"/>
        <v>0</v>
      </c>
      <c r="AQ1015" s="70">
        <f>ifna(vlookup(AP1015,'SKU Pricing'!A:B,Assumptions!$B$2,0)*AE1015,0)</f>
        <v>0</v>
      </c>
      <c r="AR1015" s="72">
        <v>0.0</v>
      </c>
    </row>
    <row r="1016">
      <c r="A1016" s="61" t="s">
        <v>1157</v>
      </c>
      <c r="B1016" s="62" t="str">
        <f>ifna(if(vlookup(A1016,vOS!A:B,2,0)="","Unknown",vlookup(A1016,vOS!A:B,2,0)),"Unknown")</f>
        <v>Microsoft Windows 10 (64-bit)</v>
      </c>
      <c r="C1016" s="62">
        <f>vlookup(B1016,'OS Study'!A:D,2,0)</f>
        <v>0</v>
      </c>
      <c r="D1016" s="62" t="str">
        <f>vlookup(B1016,'OS Study'!A:D,3,0)</f>
        <v>Windows</v>
      </c>
      <c r="E1016" s="62" t="str">
        <f>vlookup(B1016,'OS Study'!A:D,4,0)</f>
        <v>Workstation</v>
      </c>
      <c r="F1016" s="63" t="str">
        <f>vlookup(B1016,'OS Study'!A:E,5,0)</f>
        <v>10</v>
      </c>
      <c r="G1016" s="62">
        <f>IF(vlookup(A1016,'RVtools V2.1'!A:J,4,0)="non",0,1)</f>
        <v>1</v>
      </c>
      <c r="H1016" s="62">
        <f>if(vlookup(A1016,'RVtools V2.1'!A:K,11,0)="kube",1,0)</f>
        <v>0</v>
      </c>
      <c r="I1016" s="62">
        <f t="shared" si="5"/>
        <v>0</v>
      </c>
      <c r="J1016" s="62">
        <f>ifna(vlookup(A1016,'Infra Study'!A:Q,17,0),0)</f>
        <v>1</v>
      </c>
      <c r="K1016" s="64">
        <f>IFERROR(__xludf.DUMMYFUNCTION("N(REGEXMATCH(VLOOKUP(A1016, 'RVtools V2.1'!A:H, 8, 0), ""^Serveur de fichiers""))"),0.0)</f>
        <v>0</v>
      </c>
      <c r="L1016" s="64">
        <f t="shared" si="6"/>
        <v>0</v>
      </c>
      <c r="M1016" s="67" t="str">
        <f>ifna(vlookup(A1016,'RVtools V2.1'!A:I,8,0),"N/A")</f>
        <v>MPL - IDF/PAE</v>
      </c>
      <c r="N1016" s="64">
        <f>IFERROR(__xludf.DUMMYFUNCTION("IF(REGEXMATCH(M1016, ""(?i)"" &amp; JOIN(""|"", SPLIT(""kalisil"", "" ""))), 1, 0)"),0.0)</f>
        <v>0</v>
      </c>
      <c r="O1016" s="64" t="str">
        <f>vlookup(A1016,'RVtools V2.1'!A:H,7,0)</f>
        <v>T1</v>
      </c>
      <c r="P1016" s="64">
        <f>if(vlookup(A1016,'RVtools V2.1'!A:H,5,0)="oui",1,0)</f>
        <v>1</v>
      </c>
      <c r="Q1016" s="64">
        <f>ifna(vlookup(A1016,vCPU!A:B,2,0),"Unknown")</f>
        <v>2</v>
      </c>
      <c r="R1016" s="66">
        <f>ifna(vlookup(A1016,vMemory!A:C,3,0),"Unknown")</f>
        <v>4</v>
      </c>
      <c r="S1016" s="66">
        <f>ifna(vlookup(A1016,vDisk!A:C,3,0),"Unknown")</f>
        <v>62</v>
      </c>
      <c r="T1016" s="67" t="str">
        <f t="array" ref="T1016">IFS(
   L1016=1, "No Lift &amp; Shift",
   J1016=1, XLOOKUP(A1016, 'Infra Study'!A:A, 'Infra Study'!P:P),
   I1016=1, "No Lift &amp; Shift",
   H1016=1, "GKE",
   K1016=1, "GCNV",
   G1016=1, "Lift &amp; Shift Prod",
   TRUE, "Lift &amp; Shift Noprod"
)</f>
        <v>Consolidation</v>
      </c>
      <c r="U1016" s="67">
        <f t="shared" si="7"/>
        <v>0</v>
      </c>
      <c r="V1016" s="68">
        <f>if(T1016="Lift &amp; Shift Noprod",if( Y1016=0,Assumptions!$B$5, Assumptions!$B$4),if(T1016="Lift &amp; Shift Prod",if(AND(N1016=1,O1016="T1"),Assumptions!$B$6,Assumptions!$B$4),0))</f>
        <v>0</v>
      </c>
      <c r="W1016" s="62">
        <f>if(V1016&lt;&gt;0,if(Q1016="Unknown", Assumptions!$B$42,If(Q1016&gt;1,Q1016,2)),0)</f>
        <v>0</v>
      </c>
      <c r="X1016" s="69">
        <f>if(V1016&lt;&gt;0,if(R1016="Unknown", Assumptions!$B$43,R1016),0)</f>
        <v>0</v>
      </c>
      <c r="Y1016" s="68">
        <f t="shared" si="8"/>
        <v>0</v>
      </c>
      <c r="Z1016" s="68">
        <f>if(V1016&lt;&gt;0,if(  S1016="Unknown", Assumptions!$B$44,S1016),0)</f>
        <v>0</v>
      </c>
      <c r="AA1016" s="68">
        <f>if(V1016 ="N2",ifna(vlookup(W1016&amp;"-"&amp;X1016,'Ref. VM'!A:B,2,0),"Custom"),if(V1016 ="E2" , ifna(vlookup(W1016&amp;"-"&amp;X1016,'Ref. VM'!D:E,2,0),"Custom"),if(V1016="N2D",ifna(vlookup(W1016&amp;"-"&amp;X1016,'Ref. VM'!G:H,2,0),"Custom"),if(V1016="N4",ifna(vlookup(W1016&amp;"-"&amp;X1016,'Ref. VM'!J:K,2,0),"Custom"),0))))</f>
        <v>0</v>
      </c>
      <c r="AB1016" s="67">
        <f t="shared" si="9"/>
        <v>0</v>
      </c>
      <c r="AC1016" s="67">
        <f t="shared" si="10"/>
        <v>0</v>
      </c>
      <c r="AD1016" s="67">
        <f t="shared" si="11"/>
        <v>0</v>
      </c>
      <c r="AE1016" s="62">
        <f>if(T1016="Lift &amp; Shift Prod",730,if(T1016="Lift &amp; Shift Noprod",Assumptions!$B$3,0))</f>
        <v>0</v>
      </c>
      <c r="AF1016" s="70">
        <f>if( U1016=0,0,if(Y1016=0, ((vlookup(AB1016,'SKU Pricing'!A:B,Assumptions!$B$2,0)*W1016)+(vlookup(AC1016,'SKU Pricing'!A:B,Assumptions!$B$2,0)*X1016))*AE1016,((vlookup(AB1016,'SKU Pricing'!A:B,Assumptions!$B$2,0)*W1016)+(vlookup(AC1016,'SKU Pricing'!A:B,Assumptions!$B$2,0)*(W1016*8))+(vlookup(AD1016,'SKU Pricing'!A:B,Assumptions!$B$2,0)*(X1016-(W1016*8))))*AE1016))</f>
        <v>0</v>
      </c>
      <c r="AG1016" s="67">
        <f t="shared" si="12"/>
        <v>0</v>
      </c>
      <c r="AH1016" s="70">
        <f>ifna(vlookup(AG1016,'SKU Pricing'!A:B,Assumptions!$B$2,0)*W1016*AE1016,0)</f>
        <v>0</v>
      </c>
      <c r="AI1016" s="62" t="str">
        <f t="shared" si="13"/>
        <v/>
      </c>
      <c r="AJ1016" s="62" t="str">
        <f>if(V1016&lt;&gt;0, if(T1016="Lift &amp; Shift Noprod",Assumptions!$B$9,if(V1016=Assumptions!$B$6,Assumptions!$B$10,if(P1016=1,Assumptions!$B$8,Assumptions!$B$7))),"")</f>
        <v/>
      </c>
      <c r="AK1016" s="69">
        <f t="shared" si="14"/>
        <v>0</v>
      </c>
      <c r="AL1016" s="69">
        <f>if(AJ1016="Hyperdisk Balanced",Assumptions!$B$11,0)</f>
        <v>0</v>
      </c>
      <c r="AM1016" s="69">
        <f>if(AJ1016="Hyperdisk Balanced",Assumptions!$B$12,0)</f>
        <v>0</v>
      </c>
      <c r="AN1016" s="70">
        <f>if(AK1016=0,0,if(AJ1016="Hyperdisk Balanced",vlookup(AK1016&amp;" provisioned space",'SKU Pricing'!A:B,Assumptions!$B$2,0)*Z1016+vlookup(AK1016&amp;" provisioned IOPS",'SKU Pricing'!A:B,Assumptions!$B$2,0)*AL1016*730+vlookup(AK1016&amp;" provisioned throughput",'SKU Pricing'!A:B,Assumptions!$B$2,0)*AM1016*730,vlookup(AK1016,'SKU Pricing'!A:B,Assumptions!$B$2,0)*Z1016))</f>
        <v>0</v>
      </c>
      <c r="AO1016" s="70">
        <f t="shared" si="15"/>
        <v>0</v>
      </c>
      <c r="AP1016" s="71">
        <f t="shared" si="16"/>
        <v>0</v>
      </c>
      <c r="AQ1016" s="70">
        <f>ifna(vlookup(AP1016,'SKU Pricing'!A:B,Assumptions!$B$2,0)*AE1016,0)</f>
        <v>0</v>
      </c>
      <c r="AR1016" s="72">
        <v>0.0</v>
      </c>
    </row>
    <row r="1017">
      <c r="A1017" s="61" t="s">
        <v>1158</v>
      </c>
      <c r="B1017" s="62" t="str">
        <f>ifna(if(vlookup(A1017,vOS!A:B,2,0)="","Unknown",vlookup(A1017,vOS!A:B,2,0)),"Unknown")</f>
        <v>Microsoft Windows 10 (64-bit)</v>
      </c>
      <c r="C1017" s="62">
        <f>vlookup(B1017,'OS Study'!A:D,2,0)</f>
        <v>0</v>
      </c>
      <c r="D1017" s="62" t="str">
        <f>vlookup(B1017,'OS Study'!A:D,3,0)</f>
        <v>Windows</v>
      </c>
      <c r="E1017" s="62" t="str">
        <f>vlookup(B1017,'OS Study'!A:D,4,0)</f>
        <v>Workstation</v>
      </c>
      <c r="F1017" s="63" t="str">
        <f>vlookup(B1017,'OS Study'!A:E,5,0)</f>
        <v>10</v>
      </c>
      <c r="G1017" s="62">
        <f>IF(vlookup(A1017,'RVtools V2.1'!A:J,4,0)="non",0,1)</f>
        <v>1</v>
      </c>
      <c r="H1017" s="62">
        <f>if(vlookup(A1017,'RVtools V2.1'!A:K,11,0)="kube",1,0)</f>
        <v>0</v>
      </c>
      <c r="I1017" s="62">
        <f t="shared" si="5"/>
        <v>0</v>
      </c>
      <c r="J1017" s="62">
        <f>ifna(vlookup(A1017,'Infra Study'!A:Q,17,0),0)</f>
        <v>1</v>
      </c>
      <c r="K1017" s="64">
        <f>IFERROR(__xludf.DUMMYFUNCTION("N(REGEXMATCH(VLOOKUP(A1017, 'RVtools V2.1'!A:H, 8, 0), ""^Serveur de fichiers""))"),0.0)</f>
        <v>0</v>
      </c>
      <c r="L1017" s="64">
        <f t="shared" si="6"/>
        <v>0</v>
      </c>
      <c r="M1017" s="67" t="str">
        <f>ifna(vlookup(A1017,'RVtools V2.1'!A:I,8,0),"N/A")</f>
        <v>MPL - IDF/PAE</v>
      </c>
      <c r="N1017" s="64">
        <f>IFERROR(__xludf.DUMMYFUNCTION("IF(REGEXMATCH(M1017, ""(?i)"" &amp; JOIN(""|"", SPLIT(""kalisil"", "" ""))), 1, 0)"),0.0)</f>
        <v>0</v>
      </c>
      <c r="O1017" s="64" t="str">
        <f>vlookup(A1017,'RVtools V2.1'!A:H,7,0)</f>
        <v>T1</v>
      </c>
      <c r="P1017" s="64">
        <f>if(vlookup(A1017,'RVtools V2.1'!A:H,5,0)="oui",1,0)</f>
        <v>1</v>
      </c>
      <c r="Q1017" s="64">
        <f>ifna(vlookup(A1017,vCPU!A:B,2,0),"Unknown")</f>
        <v>2</v>
      </c>
      <c r="R1017" s="66">
        <f>ifna(vlookup(A1017,vMemory!A:C,3,0),"Unknown")</f>
        <v>4</v>
      </c>
      <c r="S1017" s="66">
        <f>ifna(vlookup(A1017,vDisk!A:C,3,0),"Unknown")</f>
        <v>55</v>
      </c>
      <c r="T1017" s="67" t="str">
        <f t="array" ref="T1017">IFS(
   L1017=1, "No Lift &amp; Shift",
   J1017=1, XLOOKUP(A1017, 'Infra Study'!A:A, 'Infra Study'!P:P),
   I1017=1, "No Lift &amp; Shift",
   H1017=1, "GKE",
   K1017=1, "GCNV",
   G1017=1, "Lift &amp; Shift Prod",
   TRUE, "Lift &amp; Shift Noprod"
)</f>
        <v>Consolidation</v>
      </c>
      <c r="U1017" s="67">
        <f t="shared" si="7"/>
        <v>0</v>
      </c>
      <c r="V1017" s="68">
        <f>if(T1017="Lift &amp; Shift Noprod",if( Y1017=0,Assumptions!$B$5, Assumptions!$B$4),if(T1017="Lift &amp; Shift Prod",if(AND(N1017=1,O1017="T1"),Assumptions!$B$6,Assumptions!$B$4),0))</f>
        <v>0</v>
      </c>
      <c r="W1017" s="62">
        <f>if(V1017&lt;&gt;0,if(Q1017="Unknown", Assumptions!$B$42,If(Q1017&gt;1,Q1017,2)),0)</f>
        <v>0</v>
      </c>
      <c r="X1017" s="69">
        <f>if(V1017&lt;&gt;0,if(R1017="Unknown", Assumptions!$B$43,R1017),0)</f>
        <v>0</v>
      </c>
      <c r="Y1017" s="68">
        <f t="shared" si="8"/>
        <v>0</v>
      </c>
      <c r="Z1017" s="68">
        <f>if(V1017&lt;&gt;0,if(  S1017="Unknown", Assumptions!$B$44,S1017),0)</f>
        <v>0</v>
      </c>
      <c r="AA1017" s="68">
        <f>if(V1017 ="N2",ifna(vlookup(W1017&amp;"-"&amp;X1017,'Ref. VM'!A:B,2,0),"Custom"),if(V1017 ="E2" , ifna(vlookup(W1017&amp;"-"&amp;X1017,'Ref. VM'!D:E,2,0),"Custom"),if(V1017="N2D",ifna(vlookup(W1017&amp;"-"&amp;X1017,'Ref. VM'!G:H,2,0),"Custom"),if(V1017="N4",ifna(vlookup(W1017&amp;"-"&amp;X1017,'Ref. VM'!J:K,2,0),"Custom"),0))))</f>
        <v>0</v>
      </c>
      <c r="AB1017" s="67">
        <f t="shared" si="9"/>
        <v>0</v>
      </c>
      <c r="AC1017" s="67">
        <f t="shared" si="10"/>
        <v>0</v>
      </c>
      <c r="AD1017" s="67">
        <f t="shared" si="11"/>
        <v>0</v>
      </c>
      <c r="AE1017" s="62">
        <f>if(T1017="Lift &amp; Shift Prod",730,if(T1017="Lift &amp; Shift Noprod",Assumptions!$B$3,0))</f>
        <v>0</v>
      </c>
      <c r="AF1017" s="70">
        <f>if( U1017=0,0,if(Y1017=0, ((vlookup(AB1017,'SKU Pricing'!A:B,Assumptions!$B$2,0)*W1017)+(vlookup(AC1017,'SKU Pricing'!A:B,Assumptions!$B$2,0)*X1017))*AE1017,((vlookup(AB1017,'SKU Pricing'!A:B,Assumptions!$B$2,0)*W1017)+(vlookup(AC1017,'SKU Pricing'!A:B,Assumptions!$B$2,0)*(W1017*8))+(vlookup(AD1017,'SKU Pricing'!A:B,Assumptions!$B$2,0)*(X1017-(W1017*8))))*AE1017))</f>
        <v>0</v>
      </c>
      <c r="AG1017" s="67">
        <f t="shared" si="12"/>
        <v>0</v>
      </c>
      <c r="AH1017" s="70">
        <f>ifna(vlookup(AG1017,'SKU Pricing'!A:B,Assumptions!$B$2,0)*W1017*AE1017,0)</f>
        <v>0</v>
      </c>
      <c r="AI1017" s="62" t="str">
        <f t="shared" si="13"/>
        <v/>
      </c>
      <c r="AJ1017" s="62" t="str">
        <f>if(V1017&lt;&gt;0, if(T1017="Lift &amp; Shift Noprod",Assumptions!$B$9,if(V1017=Assumptions!$B$6,Assumptions!$B$10,if(P1017=1,Assumptions!$B$8,Assumptions!$B$7))),"")</f>
        <v/>
      </c>
      <c r="AK1017" s="69">
        <f t="shared" si="14"/>
        <v>0</v>
      </c>
      <c r="AL1017" s="69">
        <f>if(AJ1017="Hyperdisk Balanced",Assumptions!$B$11,0)</f>
        <v>0</v>
      </c>
      <c r="AM1017" s="69">
        <f>if(AJ1017="Hyperdisk Balanced",Assumptions!$B$12,0)</f>
        <v>0</v>
      </c>
      <c r="AN1017" s="70">
        <f>if(AK1017=0,0,if(AJ1017="Hyperdisk Balanced",vlookup(AK1017&amp;" provisioned space",'SKU Pricing'!A:B,Assumptions!$B$2,0)*Z1017+vlookup(AK1017&amp;" provisioned IOPS",'SKU Pricing'!A:B,Assumptions!$B$2,0)*AL1017*730+vlookup(AK1017&amp;" provisioned throughput",'SKU Pricing'!A:B,Assumptions!$B$2,0)*AM1017*730,vlookup(AK1017,'SKU Pricing'!A:B,Assumptions!$B$2,0)*Z1017))</f>
        <v>0</v>
      </c>
      <c r="AO1017" s="70">
        <f t="shared" si="15"/>
        <v>0</v>
      </c>
      <c r="AP1017" s="71">
        <f t="shared" si="16"/>
        <v>0</v>
      </c>
      <c r="AQ1017" s="70">
        <f>ifna(vlookup(AP1017,'SKU Pricing'!A:B,Assumptions!$B$2,0)*AE1017,0)</f>
        <v>0</v>
      </c>
      <c r="AR1017" s="72">
        <v>0.0</v>
      </c>
    </row>
    <row r="1018">
      <c r="A1018" s="61" t="s">
        <v>1159</v>
      </c>
      <c r="B1018" s="62" t="str">
        <f>ifna(if(vlookup(A1018,vOS!A:B,2,0)="","Unknown",vlookup(A1018,vOS!A:B,2,0)),"Unknown")</f>
        <v>Microsoft Windows 10 (64-bit)</v>
      </c>
      <c r="C1018" s="62">
        <f>vlookup(B1018,'OS Study'!A:D,2,0)</f>
        <v>0</v>
      </c>
      <c r="D1018" s="62" t="str">
        <f>vlookup(B1018,'OS Study'!A:D,3,0)</f>
        <v>Windows</v>
      </c>
      <c r="E1018" s="62" t="str">
        <f>vlookup(B1018,'OS Study'!A:D,4,0)</f>
        <v>Workstation</v>
      </c>
      <c r="F1018" s="63" t="str">
        <f>vlookup(B1018,'OS Study'!A:E,5,0)</f>
        <v>10</v>
      </c>
      <c r="G1018" s="62">
        <f>IF(vlookup(A1018,'RVtools V2.1'!A:J,4,0)="non",0,1)</f>
        <v>1</v>
      </c>
      <c r="H1018" s="62">
        <f>if(vlookup(A1018,'RVtools V2.1'!A:K,11,0)="kube",1,0)</f>
        <v>0</v>
      </c>
      <c r="I1018" s="62">
        <f t="shared" si="5"/>
        <v>0</v>
      </c>
      <c r="J1018" s="62">
        <f>ifna(vlookup(A1018,'Infra Study'!A:Q,17,0),0)</f>
        <v>1</v>
      </c>
      <c r="K1018" s="64">
        <f>IFERROR(__xludf.DUMMYFUNCTION("N(REGEXMATCH(VLOOKUP(A1018, 'RVtools V2.1'!A:H, 8, 0), ""^Serveur de fichiers""))"),0.0)</f>
        <v>0</v>
      </c>
      <c r="L1018" s="64">
        <f t="shared" si="6"/>
        <v>0</v>
      </c>
      <c r="M1018" s="67" t="str">
        <f>ifna(vlookup(A1018,'RVtools V2.1'!A:I,8,0),"N/A")</f>
        <v>MPL - IDF/PAE</v>
      </c>
      <c r="N1018" s="64">
        <f>IFERROR(__xludf.DUMMYFUNCTION("IF(REGEXMATCH(M1018, ""(?i)"" &amp; JOIN(""|"", SPLIT(""kalisil"", "" ""))), 1, 0)"),0.0)</f>
        <v>0</v>
      </c>
      <c r="O1018" s="64" t="str">
        <f>vlookup(A1018,'RVtools V2.1'!A:H,7,0)</f>
        <v>T1</v>
      </c>
      <c r="P1018" s="64">
        <f>if(vlookup(A1018,'RVtools V2.1'!A:H,5,0)="oui",1,0)</f>
        <v>1</v>
      </c>
      <c r="Q1018" s="64">
        <f>ifna(vlookup(A1018,vCPU!A:B,2,0),"Unknown")</f>
        <v>4</v>
      </c>
      <c r="R1018" s="66">
        <f>ifna(vlookup(A1018,vMemory!A:C,3,0),"Unknown")</f>
        <v>8</v>
      </c>
      <c r="S1018" s="66">
        <f>ifna(vlookup(A1018,vDisk!A:C,3,0),"Unknown")</f>
        <v>79</v>
      </c>
      <c r="T1018" s="67" t="str">
        <f t="array" ref="T1018">IFS(
   L1018=1, "No Lift &amp; Shift",
   J1018=1, XLOOKUP(A1018, 'Infra Study'!A:A, 'Infra Study'!P:P),
   I1018=1, "No Lift &amp; Shift",
   H1018=1, "GKE",
   K1018=1, "GCNV",
   G1018=1, "Lift &amp; Shift Prod",
   TRUE, "Lift &amp; Shift Noprod"
)</f>
        <v>Consolidation</v>
      </c>
      <c r="U1018" s="67">
        <f t="shared" si="7"/>
        <v>0</v>
      </c>
      <c r="V1018" s="68">
        <f>if(T1018="Lift &amp; Shift Noprod",if( Y1018=0,Assumptions!$B$5, Assumptions!$B$4),if(T1018="Lift &amp; Shift Prod",if(AND(N1018=1,O1018="T1"),Assumptions!$B$6,Assumptions!$B$4),0))</f>
        <v>0</v>
      </c>
      <c r="W1018" s="62">
        <f>if(V1018&lt;&gt;0,if(Q1018="Unknown", Assumptions!$B$42,If(Q1018&gt;1,Q1018,2)),0)</f>
        <v>0</v>
      </c>
      <c r="X1018" s="69">
        <f>if(V1018&lt;&gt;0,if(R1018="Unknown", Assumptions!$B$43,R1018),0)</f>
        <v>0</v>
      </c>
      <c r="Y1018" s="68">
        <f t="shared" si="8"/>
        <v>0</v>
      </c>
      <c r="Z1018" s="68">
        <f>if(V1018&lt;&gt;0,if(  S1018="Unknown", Assumptions!$B$44,S1018),0)</f>
        <v>0</v>
      </c>
      <c r="AA1018" s="68">
        <f>if(V1018 ="N2",ifna(vlookup(W1018&amp;"-"&amp;X1018,'Ref. VM'!A:B,2,0),"Custom"),if(V1018 ="E2" , ifna(vlookup(W1018&amp;"-"&amp;X1018,'Ref. VM'!D:E,2,0),"Custom"),if(V1018="N2D",ifna(vlookup(W1018&amp;"-"&amp;X1018,'Ref. VM'!G:H,2,0),"Custom"),if(V1018="N4",ifna(vlookup(W1018&amp;"-"&amp;X1018,'Ref. VM'!J:K,2,0),"Custom"),0))))</f>
        <v>0</v>
      </c>
      <c r="AB1018" s="67">
        <f t="shared" si="9"/>
        <v>0</v>
      </c>
      <c r="AC1018" s="67">
        <f t="shared" si="10"/>
        <v>0</v>
      </c>
      <c r="AD1018" s="67">
        <f t="shared" si="11"/>
        <v>0</v>
      </c>
      <c r="AE1018" s="62">
        <f>if(T1018="Lift &amp; Shift Prod",730,if(T1018="Lift &amp; Shift Noprod",Assumptions!$B$3,0))</f>
        <v>0</v>
      </c>
      <c r="AF1018" s="70">
        <f>if( U1018=0,0,if(Y1018=0, ((vlookup(AB1018,'SKU Pricing'!A:B,Assumptions!$B$2,0)*W1018)+(vlookup(AC1018,'SKU Pricing'!A:B,Assumptions!$B$2,0)*X1018))*AE1018,((vlookup(AB1018,'SKU Pricing'!A:B,Assumptions!$B$2,0)*W1018)+(vlookup(AC1018,'SKU Pricing'!A:B,Assumptions!$B$2,0)*(W1018*8))+(vlookup(AD1018,'SKU Pricing'!A:B,Assumptions!$B$2,0)*(X1018-(W1018*8))))*AE1018))</f>
        <v>0</v>
      </c>
      <c r="AG1018" s="67">
        <f t="shared" si="12"/>
        <v>0</v>
      </c>
      <c r="AH1018" s="70">
        <f>ifna(vlookup(AG1018,'SKU Pricing'!A:B,Assumptions!$B$2,0)*W1018*AE1018,0)</f>
        <v>0</v>
      </c>
      <c r="AI1018" s="62" t="str">
        <f t="shared" si="13"/>
        <v/>
      </c>
      <c r="AJ1018" s="62" t="str">
        <f>if(V1018&lt;&gt;0, if(T1018="Lift &amp; Shift Noprod",Assumptions!$B$9,if(V1018=Assumptions!$B$6,Assumptions!$B$10,if(P1018=1,Assumptions!$B$8,Assumptions!$B$7))),"")</f>
        <v/>
      </c>
      <c r="AK1018" s="69">
        <f t="shared" si="14"/>
        <v>0</v>
      </c>
      <c r="AL1018" s="69">
        <f>if(AJ1018="Hyperdisk Balanced",Assumptions!$B$11,0)</f>
        <v>0</v>
      </c>
      <c r="AM1018" s="69">
        <f>if(AJ1018="Hyperdisk Balanced",Assumptions!$B$12,0)</f>
        <v>0</v>
      </c>
      <c r="AN1018" s="70">
        <f>if(AK1018=0,0,if(AJ1018="Hyperdisk Balanced",vlookup(AK1018&amp;" provisioned space",'SKU Pricing'!A:B,Assumptions!$B$2,0)*Z1018+vlookup(AK1018&amp;" provisioned IOPS",'SKU Pricing'!A:B,Assumptions!$B$2,0)*AL1018*730+vlookup(AK1018&amp;" provisioned throughput",'SKU Pricing'!A:B,Assumptions!$B$2,0)*AM1018*730,vlookup(AK1018,'SKU Pricing'!A:B,Assumptions!$B$2,0)*Z1018))</f>
        <v>0</v>
      </c>
      <c r="AO1018" s="70">
        <f t="shared" si="15"/>
        <v>0</v>
      </c>
      <c r="AP1018" s="71">
        <f t="shared" si="16"/>
        <v>0</v>
      </c>
      <c r="AQ1018" s="70">
        <f>ifna(vlookup(AP1018,'SKU Pricing'!A:B,Assumptions!$B$2,0)*AE1018,0)</f>
        <v>0</v>
      </c>
      <c r="AR1018" s="72">
        <v>0.0</v>
      </c>
    </row>
    <row r="1019">
      <c r="A1019" s="61" t="s">
        <v>1160</v>
      </c>
      <c r="B1019" s="62" t="str">
        <f>ifna(if(vlookup(A1019,vOS!A:B,2,0)="","Unknown",vlookup(A1019,vOS!A:B,2,0)),"Unknown")</f>
        <v>Microsoft Windows 10 (64-bit)</v>
      </c>
      <c r="C1019" s="62">
        <f>vlookup(B1019,'OS Study'!A:D,2,0)</f>
        <v>0</v>
      </c>
      <c r="D1019" s="62" t="str">
        <f>vlookup(B1019,'OS Study'!A:D,3,0)</f>
        <v>Windows</v>
      </c>
      <c r="E1019" s="62" t="str">
        <f>vlookup(B1019,'OS Study'!A:D,4,0)</f>
        <v>Workstation</v>
      </c>
      <c r="F1019" s="63" t="str">
        <f>vlookup(B1019,'OS Study'!A:E,5,0)</f>
        <v>10</v>
      </c>
      <c r="G1019" s="62">
        <f>IF(vlookup(A1019,'RVtools V2.1'!A:J,4,0)="non",0,1)</f>
        <v>1</v>
      </c>
      <c r="H1019" s="62">
        <f>if(vlookup(A1019,'RVtools V2.1'!A:K,11,0)="kube",1,0)</f>
        <v>0</v>
      </c>
      <c r="I1019" s="62">
        <f t="shared" si="5"/>
        <v>0</v>
      </c>
      <c r="J1019" s="62">
        <f>ifna(vlookup(A1019,'Infra Study'!A:Q,17,0),0)</f>
        <v>1</v>
      </c>
      <c r="K1019" s="64">
        <f>IFERROR(__xludf.DUMMYFUNCTION("N(REGEXMATCH(VLOOKUP(A1019, 'RVtools V2.1'!A:H, 8, 0), ""^Serveur de fichiers""))"),0.0)</f>
        <v>0</v>
      </c>
      <c r="L1019" s="64">
        <f t="shared" si="6"/>
        <v>0</v>
      </c>
      <c r="M1019" s="67" t="str">
        <f>ifna(vlookup(A1019,'RVtools V2.1'!A:I,8,0),"N/A")</f>
        <v>MPL - IDF/PAE</v>
      </c>
      <c r="N1019" s="64">
        <f>IFERROR(__xludf.DUMMYFUNCTION("IF(REGEXMATCH(M1019, ""(?i)"" &amp; JOIN(""|"", SPLIT(""kalisil"", "" ""))), 1, 0)"),0.0)</f>
        <v>0</v>
      </c>
      <c r="O1019" s="64" t="str">
        <f>vlookup(A1019,'RVtools V2.1'!A:H,7,0)</f>
        <v>T1</v>
      </c>
      <c r="P1019" s="64">
        <f>if(vlookup(A1019,'RVtools V2.1'!A:H,5,0)="oui",1,0)</f>
        <v>1</v>
      </c>
      <c r="Q1019" s="64">
        <f>ifna(vlookup(A1019,vCPU!A:B,2,0),"Unknown")</f>
        <v>2</v>
      </c>
      <c r="R1019" s="66">
        <f>ifna(vlookup(A1019,vMemory!A:C,3,0),"Unknown")</f>
        <v>4</v>
      </c>
      <c r="S1019" s="66">
        <f>ifna(vlookup(A1019,vDisk!A:C,3,0),"Unknown")</f>
        <v>44</v>
      </c>
      <c r="T1019" s="67" t="str">
        <f t="array" ref="T1019">IFS(
   L1019=1, "No Lift &amp; Shift",
   J1019=1, XLOOKUP(A1019, 'Infra Study'!A:A, 'Infra Study'!P:P),
   I1019=1, "No Lift &amp; Shift",
   H1019=1, "GKE",
   K1019=1, "GCNV",
   G1019=1, "Lift &amp; Shift Prod",
   TRUE, "Lift &amp; Shift Noprod"
)</f>
        <v>Consolidation</v>
      </c>
      <c r="U1019" s="67">
        <f t="shared" si="7"/>
        <v>0</v>
      </c>
      <c r="V1019" s="68">
        <f>if(T1019="Lift &amp; Shift Noprod",if( Y1019=0,Assumptions!$B$5, Assumptions!$B$4),if(T1019="Lift &amp; Shift Prod",if(AND(N1019=1,O1019="T1"),Assumptions!$B$6,Assumptions!$B$4),0))</f>
        <v>0</v>
      </c>
      <c r="W1019" s="62">
        <f>if(V1019&lt;&gt;0,if(Q1019="Unknown", Assumptions!$B$42,If(Q1019&gt;1,Q1019,2)),0)</f>
        <v>0</v>
      </c>
      <c r="X1019" s="69">
        <f>if(V1019&lt;&gt;0,if(R1019="Unknown", Assumptions!$B$43,R1019),0)</f>
        <v>0</v>
      </c>
      <c r="Y1019" s="68">
        <f t="shared" si="8"/>
        <v>0</v>
      </c>
      <c r="Z1019" s="68">
        <f>if(V1019&lt;&gt;0,if(  S1019="Unknown", Assumptions!$B$44,S1019),0)</f>
        <v>0</v>
      </c>
      <c r="AA1019" s="68">
        <f>if(V1019 ="N2",ifna(vlookup(W1019&amp;"-"&amp;X1019,'Ref. VM'!A:B,2,0),"Custom"),if(V1019 ="E2" , ifna(vlookup(W1019&amp;"-"&amp;X1019,'Ref. VM'!D:E,2,0),"Custom"),if(V1019="N2D",ifna(vlookup(W1019&amp;"-"&amp;X1019,'Ref. VM'!G:H,2,0),"Custom"),if(V1019="N4",ifna(vlookup(W1019&amp;"-"&amp;X1019,'Ref. VM'!J:K,2,0),"Custom"),0))))</f>
        <v>0</v>
      </c>
      <c r="AB1019" s="67">
        <f t="shared" si="9"/>
        <v>0</v>
      </c>
      <c r="AC1019" s="67">
        <f t="shared" si="10"/>
        <v>0</v>
      </c>
      <c r="AD1019" s="67">
        <f t="shared" si="11"/>
        <v>0</v>
      </c>
      <c r="AE1019" s="62">
        <f>if(T1019="Lift &amp; Shift Prod",730,if(T1019="Lift &amp; Shift Noprod",Assumptions!$B$3,0))</f>
        <v>0</v>
      </c>
      <c r="AF1019" s="70">
        <f>if( U1019=0,0,if(Y1019=0, ((vlookup(AB1019,'SKU Pricing'!A:B,Assumptions!$B$2,0)*W1019)+(vlookup(AC1019,'SKU Pricing'!A:B,Assumptions!$B$2,0)*X1019))*AE1019,((vlookup(AB1019,'SKU Pricing'!A:B,Assumptions!$B$2,0)*W1019)+(vlookup(AC1019,'SKU Pricing'!A:B,Assumptions!$B$2,0)*(W1019*8))+(vlookup(AD1019,'SKU Pricing'!A:B,Assumptions!$B$2,0)*(X1019-(W1019*8))))*AE1019))</f>
        <v>0</v>
      </c>
      <c r="AG1019" s="67">
        <f t="shared" si="12"/>
        <v>0</v>
      </c>
      <c r="AH1019" s="70">
        <f>ifna(vlookup(AG1019,'SKU Pricing'!A:B,Assumptions!$B$2,0)*W1019*AE1019,0)</f>
        <v>0</v>
      </c>
      <c r="AI1019" s="62" t="str">
        <f t="shared" si="13"/>
        <v/>
      </c>
      <c r="AJ1019" s="62" t="str">
        <f>if(V1019&lt;&gt;0, if(T1019="Lift &amp; Shift Noprod",Assumptions!$B$9,if(V1019=Assumptions!$B$6,Assumptions!$B$10,if(P1019=1,Assumptions!$B$8,Assumptions!$B$7))),"")</f>
        <v/>
      </c>
      <c r="AK1019" s="69">
        <f t="shared" si="14"/>
        <v>0</v>
      </c>
      <c r="AL1019" s="69">
        <f>if(AJ1019="Hyperdisk Balanced",Assumptions!$B$11,0)</f>
        <v>0</v>
      </c>
      <c r="AM1019" s="69">
        <f>if(AJ1019="Hyperdisk Balanced",Assumptions!$B$12,0)</f>
        <v>0</v>
      </c>
      <c r="AN1019" s="70">
        <f>if(AK1019=0,0,if(AJ1019="Hyperdisk Balanced",vlookup(AK1019&amp;" provisioned space",'SKU Pricing'!A:B,Assumptions!$B$2,0)*Z1019+vlookup(AK1019&amp;" provisioned IOPS",'SKU Pricing'!A:B,Assumptions!$B$2,0)*AL1019*730+vlookup(AK1019&amp;" provisioned throughput",'SKU Pricing'!A:B,Assumptions!$B$2,0)*AM1019*730,vlookup(AK1019,'SKU Pricing'!A:B,Assumptions!$B$2,0)*Z1019))</f>
        <v>0</v>
      </c>
      <c r="AO1019" s="70">
        <f t="shared" si="15"/>
        <v>0</v>
      </c>
      <c r="AP1019" s="71">
        <f t="shared" si="16"/>
        <v>0</v>
      </c>
      <c r="AQ1019" s="70">
        <f>ifna(vlookup(AP1019,'SKU Pricing'!A:B,Assumptions!$B$2,0)*AE1019,0)</f>
        <v>0</v>
      </c>
      <c r="AR1019" s="72">
        <v>0.0</v>
      </c>
    </row>
    <row r="1020">
      <c r="A1020" s="61" t="s">
        <v>1161</v>
      </c>
      <c r="B1020" s="62" t="str">
        <f>ifna(if(vlookup(A1020,vOS!A:B,2,0)="","Unknown",vlookup(A1020,vOS!A:B,2,0)),"Unknown")</f>
        <v>Microsoft Windows 10 (64-bit)</v>
      </c>
      <c r="C1020" s="62">
        <f>vlookup(B1020,'OS Study'!A:D,2,0)</f>
        <v>0</v>
      </c>
      <c r="D1020" s="62" t="str">
        <f>vlookup(B1020,'OS Study'!A:D,3,0)</f>
        <v>Windows</v>
      </c>
      <c r="E1020" s="62" t="str">
        <f>vlookup(B1020,'OS Study'!A:D,4,0)</f>
        <v>Workstation</v>
      </c>
      <c r="F1020" s="63" t="str">
        <f>vlookup(B1020,'OS Study'!A:E,5,0)</f>
        <v>10</v>
      </c>
      <c r="G1020" s="62">
        <f>IF(vlookup(A1020,'RVtools V2.1'!A:J,4,0)="non",0,1)</f>
        <v>1</v>
      </c>
      <c r="H1020" s="62">
        <f>if(vlookup(A1020,'RVtools V2.1'!A:K,11,0)="kube",1,0)</f>
        <v>0</v>
      </c>
      <c r="I1020" s="62">
        <f t="shared" si="5"/>
        <v>0</v>
      </c>
      <c r="J1020" s="62">
        <f>ifna(vlookup(A1020,'Infra Study'!A:Q,17,0),0)</f>
        <v>1</v>
      </c>
      <c r="K1020" s="64">
        <f>IFERROR(__xludf.DUMMYFUNCTION("N(REGEXMATCH(VLOOKUP(A1020, 'RVtools V2.1'!A:H, 8, 0), ""^Serveur de fichiers""))"),0.0)</f>
        <v>0</v>
      </c>
      <c r="L1020" s="64">
        <f t="shared" si="6"/>
        <v>0</v>
      </c>
      <c r="M1020" s="67" t="str">
        <f>ifna(vlookup(A1020,'RVtools V2.1'!A:I,8,0),"N/A")</f>
        <v>MPL - IDF/PAE</v>
      </c>
      <c r="N1020" s="64">
        <f>IFERROR(__xludf.DUMMYFUNCTION("IF(REGEXMATCH(M1020, ""(?i)"" &amp; JOIN(""|"", SPLIT(""kalisil"", "" ""))), 1, 0)"),0.0)</f>
        <v>0</v>
      </c>
      <c r="O1020" s="64" t="str">
        <f>vlookup(A1020,'RVtools V2.1'!A:H,7,0)</f>
        <v>T1</v>
      </c>
      <c r="P1020" s="64">
        <f>if(vlookup(A1020,'RVtools V2.1'!A:H,5,0)="oui",1,0)</f>
        <v>1</v>
      </c>
      <c r="Q1020" s="64">
        <f>ifna(vlookup(A1020,vCPU!A:B,2,0),"Unknown")</f>
        <v>2</v>
      </c>
      <c r="R1020" s="66">
        <f>ifna(vlookup(A1020,vMemory!A:C,3,0),"Unknown")</f>
        <v>4</v>
      </c>
      <c r="S1020" s="66">
        <f>ifna(vlookup(A1020,vDisk!A:C,3,0),"Unknown")</f>
        <v>42</v>
      </c>
      <c r="T1020" s="67" t="str">
        <f t="array" ref="T1020">IFS(
   L1020=1, "No Lift &amp; Shift",
   J1020=1, XLOOKUP(A1020, 'Infra Study'!A:A, 'Infra Study'!P:P),
   I1020=1, "No Lift &amp; Shift",
   H1020=1, "GKE",
   K1020=1, "GCNV",
   G1020=1, "Lift &amp; Shift Prod",
   TRUE, "Lift &amp; Shift Noprod"
)</f>
        <v>Consolidation</v>
      </c>
      <c r="U1020" s="67">
        <f t="shared" si="7"/>
        <v>0</v>
      </c>
      <c r="V1020" s="68">
        <f>if(T1020="Lift &amp; Shift Noprod",if( Y1020=0,Assumptions!$B$5, Assumptions!$B$4),if(T1020="Lift &amp; Shift Prod",if(AND(N1020=1,O1020="T1"),Assumptions!$B$6,Assumptions!$B$4),0))</f>
        <v>0</v>
      </c>
      <c r="W1020" s="62">
        <f>if(V1020&lt;&gt;0,if(Q1020="Unknown", Assumptions!$B$42,If(Q1020&gt;1,Q1020,2)),0)</f>
        <v>0</v>
      </c>
      <c r="X1020" s="69">
        <f>if(V1020&lt;&gt;0,if(R1020="Unknown", Assumptions!$B$43,R1020),0)</f>
        <v>0</v>
      </c>
      <c r="Y1020" s="68">
        <f t="shared" si="8"/>
        <v>0</v>
      </c>
      <c r="Z1020" s="68">
        <f>if(V1020&lt;&gt;0,if(  S1020="Unknown", Assumptions!$B$44,S1020),0)</f>
        <v>0</v>
      </c>
      <c r="AA1020" s="68">
        <f>if(V1020 ="N2",ifna(vlookup(W1020&amp;"-"&amp;X1020,'Ref. VM'!A:B,2,0),"Custom"),if(V1020 ="E2" , ifna(vlookup(W1020&amp;"-"&amp;X1020,'Ref. VM'!D:E,2,0),"Custom"),if(V1020="N2D",ifna(vlookup(W1020&amp;"-"&amp;X1020,'Ref. VM'!G:H,2,0),"Custom"),if(V1020="N4",ifna(vlookup(W1020&amp;"-"&amp;X1020,'Ref. VM'!J:K,2,0),"Custom"),0))))</f>
        <v>0</v>
      </c>
      <c r="AB1020" s="67">
        <f t="shared" si="9"/>
        <v>0</v>
      </c>
      <c r="AC1020" s="67">
        <f t="shared" si="10"/>
        <v>0</v>
      </c>
      <c r="AD1020" s="67">
        <f t="shared" si="11"/>
        <v>0</v>
      </c>
      <c r="AE1020" s="62">
        <f>if(T1020="Lift &amp; Shift Prod",730,if(T1020="Lift &amp; Shift Noprod",Assumptions!$B$3,0))</f>
        <v>0</v>
      </c>
      <c r="AF1020" s="70">
        <f>if( U1020=0,0,if(Y1020=0, ((vlookup(AB1020,'SKU Pricing'!A:B,Assumptions!$B$2,0)*W1020)+(vlookup(AC1020,'SKU Pricing'!A:B,Assumptions!$B$2,0)*X1020))*AE1020,((vlookup(AB1020,'SKU Pricing'!A:B,Assumptions!$B$2,0)*W1020)+(vlookup(AC1020,'SKU Pricing'!A:B,Assumptions!$B$2,0)*(W1020*8))+(vlookup(AD1020,'SKU Pricing'!A:B,Assumptions!$B$2,0)*(X1020-(W1020*8))))*AE1020))</f>
        <v>0</v>
      </c>
      <c r="AG1020" s="67">
        <f t="shared" si="12"/>
        <v>0</v>
      </c>
      <c r="AH1020" s="70">
        <f>ifna(vlookup(AG1020,'SKU Pricing'!A:B,Assumptions!$B$2,0)*W1020*AE1020,0)</f>
        <v>0</v>
      </c>
      <c r="AI1020" s="62" t="str">
        <f t="shared" si="13"/>
        <v/>
      </c>
      <c r="AJ1020" s="62" t="str">
        <f>if(V1020&lt;&gt;0, if(T1020="Lift &amp; Shift Noprod",Assumptions!$B$9,if(V1020=Assumptions!$B$6,Assumptions!$B$10,if(P1020=1,Assumptions!$B$8,Assumptions!$B$7))),"")</f>
        <v/>
      </c>
      <c r="AK1020" s="69">
        <f t="shared" si="14"/>
        <v>0</v>
      </c>
      <c r="AL1020" s="69">
        <f>if(AJ1020="Hyperdisk Balanced",Assumptions!$B$11,0)</f>
        <v>0</v>
      </c>
      <c r="AM1020" s="69">
        <f>if(AJ1020="Hyperdisk Balanced",Assumptions!$B$12,0)</f>
        <v>0</v>
      </c>
      <c r="AN1020" s="70">
        <f>if(AK1020=0,0,if(AJ1020="Hyperdisk Balanced",vlookup(AK1020&amp;" provisioned space",'SKU Pricing'!A:B,Assumptions!$B$2,0)*Z1020+vlookup(AK1020&amp;" provisioned IOPS",'SKU Pricing'!A:B,Assumptions!$B$2,0)*AL1020*730+vlookup(AK1020&amp;" provisioned throughput",'SKU Pricing'!A:B,Assumptions!$B$2,0)*AM1020*730,vlookup(AK1020,'SKU Pricing'!A:B,Assumptions!$B$2,0)*Z1020))</f>
        <v>0</v>
      </c>
      <c r="AO1020" s="70">
        <f t="shared" si="15"/>
        <v>0</v>
      </c>
      <c r="AP1020" s="71">
        <f t="shared" si="16"/>
        <v>0</v>
      </c>
      <c r="AQ1020" s="70">
        <f>ifna(vlookup(AP1020,'SKU Pricing'!A:B,Assumptions!$B$2,0)*AE1020,0)</f>
        <v>0</v>
      </c>
      <c r="AR1020" s="72">
        <v>0.0</v>
      </c>
    </row>
    <row r="1021">
      <c r="A1021" s="61" t="s">
        <v>1162</v>
      </c>
      <c r="B1021" s="62" t="str">
        <f>ifna(if(vlookup(A1021,vOS!A:B,2,0)="","Unknown",vlookup(A1021,vOS!A:B,2,0)),"Unknown")</f>
        <v>Microsoft Windows 10 (64-bit)</v>
      </c>
      <c r="C1021" s="62">
        <f>vlookup(B1021,'OS Study'!A:D,2,0)</f>
        <v>0</v>
      </c>
      <c r="D1021" s="62" t="str">
        <f>vlookup(B1021,'OS Study'!A:D,3,0)</f>
        <v>Windows</v>
      </c>
      <c r="E1021" s="62" t="str">
        <f>vlookup(B1021,'OS Study'!A:D,4,0)</f>
        <v>Workstation</v>
      </c>
      <c r="F1021" s="63" t="str">
        <f>vlookup(B1021,'OS Study'!A:E,5,0)</f>
        <v>10</v>
      </c>
      <c r="G1021" s="62">
        <f>IF(vlookup(A1021,'RVtools V2.1'!A:J,4,0)="non",0,1)</f>
        <v>1</v>
      </c>
      <c r="H1021" s="62">
        <f>if(vlookup(A1021,'RVtools V2.1'!A:K,11,0)="kube",1,0)</f>
        <v>0</v>
      </c>
      <c r="I1021" s="62">
        <f t="shared" si="5"/>
        <v>0</v>
      </c>
      <c r="J1021" s="62">
        <f>ifna(vlookup(A1021,'Infra Study'!A:Q,17,0),0)</f>
        <v>1</v>
      </c>
      <c r="K1021" s="64">
        <f>IFERROR(__xludf.DUMMYFUNCTION("N(REGEXMATCH(VLOOKUP(A1021, 'RVtools V2.1'!A:H, 8, 0), ""^Serveur de fichiers""))"),0.0)</f>
        <v>0</v>
      </c>
      <c r="L1021" s="64">
        <f t="shared" si="6"/>
        <v>0</v>
      </c>
      <c r="M1021" s="67" t="str">
        <f>ifna(vlookup(A1021,'RVtools V2.1'!A:I,8,0),"N/A")</f>
        <v>MPL - IDF/PAE</v>
      </c>
      <c r="N1021" s="64">
        <f>IFERROR(__xludf.DUMMYFUNCTION("IF(REGEXMATCH(M1021, ""(?i)"" &amp; JOIN(""|"", SPLIT(""kalisil"", "" ""))), 1, 0)"),0.0)</f>
        <v>0</v>
      </c>
      <c r="O1021" s="64" t="str">
        <f>vlookup(A1021,'RVtools V2.1'!A:H,7,0)</f>
        <v>T1</v>
      </c>
      <c r="P1021" s="64">
        <f>if(vlookup(A1021,'RVtools V2.1'!A:H,5,0)="oui",1,0)</f>
        <v>1</v>
      </c>
      <c r="Q1021" s="64">
        <f>ifna(vlookup(A1021,vCPU!A:B,2,0),"Unknown")</f>
        <v>2</v>
      </c>
      <c r="R1021" s="66">
        <f>ifna(vlookup(A1021,vMemory!A:C,3,0),"Unknown")</f>
        <v>4</v>
      </c>
      <c r="S1021" s="66">
        <f>ifna(vlookup(A1021,vDisk!A:C,3,0),"Unknown")</f>
        <v>63</v>
      </c>
      <c r="T1021" s="67" t="str">
        <f t="array" ref="T1021">IFS(
   L1021=1, "No Lift &amp; Shift",
   J1021=1, XLOOKUP(A1021, 'Infra Study'!A:A, 'Infra Study'!P:P),
   I1021=1, "No Lift &amp; Shift",
   H1021=1, "GKE",
   K1021=1, "GCNV",
   G1021=1, "Lift &amp; Shift Prod",
   TRUE, "Lift &amp; Shift Noprod"
)</f>
        <v>Consolidation</v>
      </c>
      <c r="U1021" s="67">
        <f t="shared" si="7"/>
        <v>0</v>
      </c>
      <c r="V1021" s="68">
        <f>if(T1021="Lift &amp; Shift Noprod",if( Y1021=0,Assumptions!$B$5, Assumptions!$B$4),if(T1021="Lift &amp; Shift Prod",if(AND(N1021=1,O1021="T1"),Assumptions!$B$6,Assumptions!$B$4),0))</f>
        <v>0</v>
      </c>
      <c r="W1021" s="62">
        <f>if(V1021&lt;&gt;0,if(Q1021="Unknown", Assumptions!$B$42,If(Q1021&gt;1,Q1021,2)),0)</f>
        <v>0</v>
      </c>
      <c r="X1021" s="69">
        <f>if(V1021&lt;&gt;0,if(R1021="Unknown", Assumptions!$B$43,R1021),0)</f>
        <v>0</v>
      </c>
      <c r="Y1021" s="68">
        <f t="shared" si="8"/>
        <v>0</v>
      </c>
      <c r="Z1021" s="68">
        <f>if(V1021&lt;&gt;0,if(  S1021="Unknown", Assumptions!$B$44,S1021),0)</f>
        <v>0</v>
      </c>
      <c r="AA1021" s="68">
        <f>if(V1021 ="N2",ifna(vlookup(W1021&amp;"-"&amp;X1021,'Ref. VM'!A:B,2,0),"Custom"),if(V1021 ="E2" , ifna(vlookup(W1021&amp;"-"&amp;X1021,'Ref. VM'!D:E,2,0),"Custom"),if(V1021="N2D",ifna(vlookup(W1021&amp;"-"&amp;X1021,'Ref. VM'!G:H,2,0),"Custom"),if(V1021="N4",ifna(vlookup(W1021&amp;"-"&amp;X1021,'Ref. VM'!J:K,2,0),"Custom"),0))))</f>
        <v>0</v>
      </c>
      <c r="AB1021" s="67">
        <f t="shared" si="9"/>
        <v>0</v>
      </c>
      <c r="AC1021" s="67">
        <f t="shared" si="10"/>
        <v>0</v>
      </c>
      <c r="AD1021" s="67">
        <f t="shared" si="11"/>
        <v>0</v>
      </c>
      <c r="AE1021" s="62">
        <f>if(T1021="Lift &amp; Shift Prod",730,if(T1021="Lift &amp; Shift Noprod",Assumptions!$B$3,0))</f>
        <v>0</v>
      </c>
      <c r="AF1021" s="70">
        <f>if( U1021=0,0,if(Y1021=0, ((vlookup(AB1021,'SKU Pricing'!A:B,Assumptions!$B$2,0)*W1021)+(vlookup(AC1021,'SKU Pricing'!A:B,Assumptions!$B$2,0)*X1021))*AE1021,((vlookup(AB1021,'SKU Pricing'!A:B,Assumptions!$B$2,0)*W1021)+(vlookup(AC1021,'SKU Pricing'!A:B,Assumptions!$B$2,0)*(W1021*8))+(vlookup(AD1021,'SKU Pricing'!A:B,Assumptions!$B$2,0)*(X1021-(W1021*8))))*AE1021))</f>
        <v>0</v>
      </c>
      <c r="AG1021" s="67">
        <f t="shared" si="12"/>
        <v>0</v>
      </c>
      <c r="AH1021" s="70">
        <f>ifna(vlookup(AG1021,'SKU Pricing'!A:B,Assumptions!$B$2,0)*W1021*AE1021,0)</f>
        <v>0</v>
      </c>
      <c r="AI1021" s="62" t="str">
        <f t="shared" si="13"/>
        <v/>
      </c>
      <c r="AJ1021" s="62" t="str">
        <f>if(V1021&lt;&gt;0, if(T1021="Lift &amp; Shift Noprod",Assumptions!$B$9,if(V1021=Assumptions!$B$6,Assumptions!$B$10,if(P1021=1,Assumptions!$B$8,Assumptions!$B$7))),"")</f>
        <v/>
      </c>
      <c r="AK1021" s="69">
        <f t="shared" si="14"/>
        <v>0</v>
      </c>
      <c r="AL1021" s="69">
        <f>if(AJ1021="Hyperdisk Balanced",Assumptions!$B$11,0)</f>
        <v>0</v>
      </c>
      <c r="AM1021" s="69">
        <f>if(AJ1021="Hyperdisk Balanced",Assumptions!$B$12,0)</f>
        <v>0</v>
      </c>
      <c r="AN1021" s="70">
        <f>if(AK1021=0,0,if(AJ1021="Hyperdisk Balanced",vlookup(AK1021&amp;" provisioned space",'SKU Pricing'!A:B,Assumptions!$B$2,0)*Z1021+vlookup(AK1021&amp;" provisioned IOPS",'SKU Pricing'!A:B,Assumptions!$B$2,0)*AL1021*730+vlookup(AK1021&amp;" provisioned throughput",'SKU Pricing'!A:B,Assumptions!$B$2,0)*AM1021*730,vlookup(AK1021,'SKU Pricing'!A:B,Assumptions!$B$2,0)*Z1021))</f>
        <v>0</v>
      </c>
      <c r="AO1021" s="70">
        <f t="shared" si="15"/>
        <v>0</v>
      </c>
      <c r="AP1021" s="71">
        <f t="shared" si="16"/>
        <v>0</v>
      </c>
      <c r="AQ1021" s="70">
        <f>ifna(vlookup(AP1021,'SKU Pricing'!A:B,Assumptions!$B$2,0)*AE1021,0)</f>
        <v>0</v>
      </c>
      <c r="AR1021" s="72">
        <v>0.0</v>
      </c>
    </row>
    <row r="1022">
      <c r="A1022" s="61" t="s">
        <v>1163</v>
      </c>
      <c r="B1022" s="62" t="str">
        <f>ifna(if(vlookup(A1022,vOS!A:B,2,0)="","Unknown",vlookup(A1022,vOS!A:B,2,0)),"Unknown")</f>
        <v>Microsoft Windows Server 2008 R2 (64-bit)</v>
      </c>
      <c r="C1022" s="62">
        <f>vlookup(B1022,'OS Study'!A:D,2,0)</f>
        <v>0</v>
      </c>
      <c r="D1022" s="62" t="str">
        <f>vlookup(B1022,'OS Study'!A:D,3,0)</f>
        <v>Windows</v>
      </c>
      <c r="E1022" s="62" t="str">
        <f>vlookup(B1022,'OS Study'!A:D,4,0)</f>
        <v>Server</v>
      </c>
      <c r="F1022" s="63" t="str">
        <f>vlookup(B1022,'OS Study'!A:E,5,0)</f>
        <v>2008 R2</v>
      </c>
      <c r="G1022" s="62">
        <f>IF(vlookup(A1022,'RVtools V2.1'!A:J,4,0)="non",0,1)</f>
        <v>1</v>
      </c>
      <c r="H1022" s="62">
        <f>if(vlookup(A1022,'RVtools V2.1'!A:K,11,0)="kube",1,0)</f>
        <v>0</v>
      </c>
      <c r="I1022" s="62">
        <f t="shared" si="5"/>
        <v>0</v>
      </c>
      <c r="J1022" s="62">
        <f>ifna(vlookup(A1022,'Infra Study'!A:Q,17,0),0)</f>
        <v>0</v>
      </c>
      <c r="K1022" s="64">
        <f>IFERROR(__xludf.DUMMYFUNCTION("N(REGEXMATCH(VLOOKUP(A1022, 'RVtools V2.1'!A:H, 8, 0), ""^Serveur de fichiers""))"),0.0)</f>
        <v>0</v>
      </c>
      <c r="L1022" s="64">
        <f t="shared" si="6"/>
        <v>1</v>
      </c>
      <c r="M1022" s="67" t="str">
        <f>ifna(vlookup(A1022,'RVtools V2.1'!A:I,8,0),"N/A")</f>
        <v>MPL - IDF/PAO</v>
      </c>
      <c r="N1022" s="64">
        <f>IFERROR(__xludf.DUMMYFUNCTION("IF(REGEXMATCH(M1022, ""(?i)"" &amp; JOIN(""|"", SPLIT(""kalisil"", "" ""))), 1, 0)"),0.0)</f>
        <v>0</v>
      </c>
      <c r="O1022" s="64" t="str">
        <f>vlookup(A1022,'RVtools V2.1'!A:H,7,0)</f>
        <v>T1</v>
      </c>
      <c r="P1022" s="64">
        <f>if(vlookup(A1022,'RVtools V2.1'!A:H,5,0)="oui",1,0)</f>
        <v>0</v>
      </c>
      <c r="Q1022" s="64">
        <f>ifna(vlookup(A1022,vCPU!A:B,2,0),"Unknown")</f>
        <v>16</v>
      </c>
      <c r="R1022" s="66">
        <f>ifna(vlookup(A1022,vMemory!A:C,3,0),"Unknown")</f>
        <v>12</v>
      </c>
      <c r="S1022" s="66">
        <f>ifna(vlookup(A1022,vDisk!A:C,3,0),"Unknown")</f>
        <v>1439</v>
      </c>
      <c r="T1022" s="67" t="str">
        <f t="array" ref="T1022">IFS(
   L1022=1, "No Lift &amp; Shift",
   J1022=1, XLOOKUP(A1022, 'Infra Study'!A:A, 'Infra Study'!P:P),
   I1022=1, "No Lift &amp; Shift",
   H1022=1, "GKE",
   K1022=1, "GCNV",
   G1022=1, "Lift &amp; Shift Prod",
   TRUE, "Lift &amp; Shift Noprod"
)</f>
        <v>No Lift &amp; Shift</v>
      </c>
      <c r="U1022" s="67">
        <f t="shared" si="7"/>
        <v>0</v>
      </c>
      <c r="V1022" s="68">
        <f>if(T1022="Lift &amp; Shift Noprod",if( Y1022=0,Assumptions!$B$5, Assumptions!$B$4),if(T1022="Lift &amp; Shift Prod",if(AND(N1022=1,O1022="T1"),Assumptions!$B$6,Assumptions!$B$4),0))</f>
        <v>0</v>
      </c>
      <c r="W1022" s="62">
        <f>if(V1022&lt;&gt;0,if(Q1022="Unknown", Assumptions!$B$42,If(Q1022&gt;1,Q1022,2)),0)</f>
        <v>0</v>
      </c>
      <c r="X1022" s="69">
        <f>if(V1022&lt;&gt;0,if(R1022="Unknown", Assumptions!$B$43,R1022),0)</f>
        <v>0</v>
      </c>
      <c r="Y1022" s="68">
        <f t="shared" si="8"/>
        <v>0</v>
      </c>
      <c r="Z1022" s="68">
        <f>if(V1022&lt;&gt;0,if(  S1022="Unknown", Assumptions!$B$44,S1022),0)</f>
        <v>0</v>
      </c>
      <c r="AA1022" s="68">
        <f>if(V1022 ="N2",ifna(vlookup(W1022&amp;"-"&amp;X1022,'Ref. VM'!A:B,2,0),"Custom"),if(V1022 ="E2" , ifna(vlookup(W1022&amp;"-"&amp;X1022,'Ref. VM'!D:E,2,0),"Custom"),if(V1022="N2D",ifna(vlookup(W1022&amp;"-"&amp;X1022,'Ref. VM'!G:H,2,0),"Custom"),if(V1022="N4",ifna(vlookup(W1022&amp;"-"&amp;X1022,'Ref. VM'!J:K,2,0),"Custom"),0))))</f>
        <v>0</v>
      </c>
      <c r="AB1022" s="67">
        <f t="shared" si="9"/>
        <v>0</v>
      </c>
      <c r="AC1022" s="67">
        <f t="shared" si="10"/>
        <v>0</v>
      </c>
      <c r="AD1022" s="67">
        <f t="shared" si="11"/>
        <v>0</v>
      </c>
      <c r="AE1022" s="62">
        <f>if(T1022="Lift &amp; Shift Prod",730,if(T1022="Lift &amp; Shift Noprod",Assumptions!$B$3,0))</f>
        <v>0</v>
      </c>
      <c r="AF1022" s="70">
        <f>if( U1022=0,0,if(Y1022=0, ((vlookup(AB1022,'SKU Pricing'!A:B,Assumptions!$B$2,0)*W1022)+(vlookup(AC1022,'SKU Pricing'!A:B,Assumptions!$B$2,0)*X1022))*AE1022,((vlookup(AB1022,'SKU Pricing'!A:B,Assumptions!$B$2,0)*W1022)+(vlookup(AC1022,'SKU Pricing'!A:B,Assumptions!$B$2,0)*(W1022*8))+(vlookup(AD1022,'SKU Pricing'!A:B,Assumptions!$B$2,0)*(X1022-(W1022*8))))*AE1022))</f>
        <v>0</v>
      </c>
      <c r="AG1022" s="67">
        <f t="shared" si="12"/>
        <v>0</v>
      </c>
      <c r="AH1022" s="70">
        <f>ifna(vlookup(AG1022,'SKU Pricing'!A:B,Assumptions!$B$2,0)*W1022*AE1022,0)</f>
        <v>0</v>
      </c>
      <c r="AI1022" s="62" t="str">
        <f t="shared" si="13"/>
        <v/>
      </c>
      <c r="AJ1022" s="62" t="str">
        <f>if(V1022&lt;&gt;0, if(T1022="Lift &amp; Shift Noprod",Assumptions!$B$9,if(V1022=Assumptions!$B$6,Assumptions!$B$10,if(P1022=1,Assumptions!$B$8,Assumptions!$B$7))),"")</f>
        <v/>
      </c>
      <c r="AK1022" s="69">
        <f t="shared" si="14"/>
        <v>0</v>
      </c>
      <c r="AL1022" s="69">
        <f>if(AJ1022="Hyperdisk Balanced",Assumptions!$B$11,0)</f>
        <v>0</v>
      </c>
      <c r="AM1022" s="69">
        <f>if(AJ1022="Hyperdisk Balanced",Assumptions!$B$12,0)</f>
        <v>0</v>
      </c>
      <c r="AN1022" s="70">
        <f>if(AK1022=0,0,if(AJ1022="Hyperdisk Balanced",vlookup(AK1022&amp;" provisioned space",'SKU Pricing'!A:B,Assumptions!$B$2,0)*Z1022+vlookup(AK1022&amp;" provisioned IOPS",'SKU Pricing'!A:B,Assumptions!$B$2,0)*AL1022*730+vlookup(AK1022&amp;" provisioned throughput",'SKU Pricing'!A:B,Assumptions!$B$2,0)*AM1022*730,vlookup(AK1022,'SKU Pricing'!A:B,Assumptions!$B$2,0)*Z1022))</f>
        <v>0</v>
      </c>
      <c r="AO1022" s="70">
        <f t="shared" si="15"/>
        <v>0</v>
      </c>
      <c r="AP1022" s="71">
        <f t="shared" si="16"/>
        <v>0</v>
      </c>
      <c r="AQ1022" s="70">
        <f>ifna(vlookup(AP1022,'SKU Pricing'!A:B,Assumptions!$B$2,0)*AE1022,0)</f>
        <v>0</v>
      </c>
      <c r="AR1022" s="72">
        <v>0.0</v>
      </c>
    </row>
    <row r="1023">
      <c r="A1023" s="61" t="s">
        <v>1164</v>
      </c>
      <c r="B1023" s="62" t="str">
        <f>ifna(if(vlookup(A1023,vOS!A:B,2,0)="","Unknown",vlookup(A1023,vOS!A:B,2,0)),"Unknown")</f>
        <v>Microsoft Windows 10 (64-bit)</v>
      </c>
      <c r="C1023" s="62">
        <f>vlookup(B1023,'OS Study'!A:D,2,0)</f>
        <v>0</v>
      </c>
      <c r="D1023" s="62" t="str">
        <f>vlookup(B1023,'OS Study'!A:D,3,0)</f>
        <v>Windows</v>
      </c>
      <c r="E1023" s="62" t="str">
        <f>vlookup(B1023,'OS Study'!A:D,4,0)</f>
        <v>Workstation</v>
      </c>
      <c r="F1023" s="63" t="str">
        <f>vlookup(B1023,'OS Study'!A:E,5,0)</f>
        <v>10</v>
      </c>
      <c r="G1023" s="62">
        <f>IF(vlookup(A1023,'RVtools V2.1'!A:J,4,0)="non",0,1)</f>
        <v>1</v>
      </c>
      <c r="H1023" s="62">
        <f>if(vlookup(A1023,'RVtools V2.1'!A:K,11,0)="kube",1,0)</f>
        <v>0</v>
      </c>
      <c r="I1023" s="62">
        <f t="shared" si="5"/>
        <v>0</v>
      </c>
      <c r="J1023" s="62">
        <f>ifna(vlookup(A1023,'Infra Study'!A:Q,17,0),0)</f>
        <v>1</v>
      </c>
      <c r="K1023" s="64">
        <f>IFERROR(__xludf.DUMMYFUNCTION("N(REGEXMATCH(VLOOKUP(A1023, 'RVtools V2.1'!A:H, 8, 0), ""^Serveur de fichiers""))"),0.0)</f>
        <v>0</v>
      </c>
      <c r="L1023" s="64">
        <f t="shared" si="6"/>
        <v>0</v>
      </c>
      <c r="M1023" s="67" t="str">
        <f>ifna(vlookup(A1023,'RVtools V2.1'!A:I,8,0),"N/A")</f>
        <v>MPL - IDF/PAO</v>
      </c>
      <c r="N1023" s="64">
        <f>IFERROR(__xludf.DUMMYFUNCTION("IF(REGEXMATCH(M1023, ""(?i)"" &amp; JOIN(""|"", SPLIT(""kalisil"", "" ""))), 1, 0)"),0.0)</f>
        <v>0</v>
      </c>
      <c r="O1023" s="64" t="str">
        <f>vlookup(A1023,'RVtools V2.1'!A:H,7,0)</f>
        <v>T1</v>
      </c>
      <c r="P1023" s="64">
        <f>if(vlookup(A1023,'RVtools V2.1'!A:H,5,0)="oui",1,0)</f>
        <v>1</v>
      </c>
      <c r="Q1023" s="64">
        <f>ifna(vlookup(A1023,vCPU!A:B,2,0),"Unknown")</f>
        <v>2</v>
      </c>
      <c r="R1023" s="66">
        <f>ifna(vlookup(A1023,vMemory!A:C,3,0),"Unknown")</f>
        <v>4</v>
      </c>
      <c r="S1023" s="66">
        <f>ifna(vlookup(A1023,vDisk!A:C,3,0),"Unknown")</f>
        <v>123</v>
      </c>
      <c r="T1023" s="67" t="str">
        <f t="array" ref="T1023">IFS(
   L1023=1, "No Lift &amp; Shift",
   J1023=1, XLOOKUP(A1023, 'Infra Study'!A:A, 'Infra Study'!P:P),
   I1023=1, "No Lift &amp; Shift",
   H1023=1, "GKE",
   K1023=1, "GCNV",
   G1023=1, "Lift &amp; Shift Prod",
   TRUE, "Lift &amp; Shift Noprod"
)</f>
        <v>Consolidation</v>
      </c>
      <c r="U1023" s="67">
        <f t="shared" si="7"/>
        <v>0</v>
      </c>
      <c r="V1023" s="68">
        <f>if(T1023="Lift &amp; Shift Noprod",if( Y1023=0,Assumptions!$B$5, Assumptions!$B$4),if(T1023="Lift &amp; Shift Prod",if(AND(N1023=1,O1023="T1"),Assumptions!$B$6,Assumptions!$B$4),0))</f>
        <v>0</v>
      </c>
      <c r="W1023" s="62">
        <f>if(V1023&lt;&gt;0,if(Q1023="Unknown", Assumptions!$B$42,If(Q1023&gt;1,Q1023,2)),0)</f>
        <v>0</v>
      </c>
      <c r="X1023" s="69">
        <f>if(V1023&lt;&gt;0,if(R1023="Unknown", Assumptions!$B$43,R1023),0)</f>
        <v>0</v>
      </c>
      <c r="Y1023" s="68">
        <f t="shared" si="8"/>
        <v>0</v>
      </c>
      <c r="Z1023" s="68">
        <f>if(V1023&lt;&gt;0,if(  S1023="Unknown", Assumptions!$B$44,S1023),0)</f>
        <v>0</v>
      </c>
      <c r="AA1023" s="68">
        <f>if(V1023 ="N2",ifna(vlookup(W1023&amp;"-"&amp;X1023,'Ref. VM'!A:B,2,0),"Custom"),if(V1023 ="E2" , ifna(vlookup(W1023&amp;"-"&amp;X1023,'Ref. VM'!D:E,2,0),"Custom"),if(V1023="N2D",ifna(vlookup(W1023&amp;"-"&amp;X1023,'Ref. VM'!G:H,2,0),"Custom"),if(V1023="N4",ifna(vlookup(W1023&amp;"-"&amp;X1023,'Ref. VM'!J:K,2,0),"Custom"),0))))</f>
        <v>0</v>
      </c>
      <c r="AB1023" s="67">
        <f t="shared" si="9"/>
        <v>0</v>
      </c>
      <c r="AC1023" s="67">
        <f t="shared" si="10"/>
        <v>0</v>
      </c>
      <c r="AD1023" s="67">
        <f t="shared" si="11"/>
        <v>0</v>
      </c>
      <c r="AE1023" s="62">
        <f>if(T1023="Lift &amp; Shift Prod",730,if(T1023="Lift &amp; Shift Noprod",Assumptions!$B$3,0))</f>
        <v>0</v>
      </c>
      <c r="AF1023" s="70">
        <f>if( U1023=0,0,if(Y1023=0, ((vlookup(AB1023,'SKU Pricing'!A:B,Assumptions!$B$2,0)*W1023)+(vlookup(AC1023,'SKU Pricing'!A:B,Assumptions!$B$2,0)*X1023))*AE1023,((vlookup(AB1023,'SKU Pricing'!A:B,Assumptions!$B$2,0)*W1023)+(vlookup(AC1023,'SKU Pricing'!A:B,Assumptions!$B$2,0)*(W1023*8))+(vlookup(AD1023,'SKU Pricing'!A:B,Assumptions!$B$2,0)*(X1023-(W1023*8))))*AE1023))</f>
        <v>0</v>
      </c>
      <c r="AG1023" s="67">
        <f t="shared" si="12"/>
        <v>0</v>
      </c>
      <c r="AH1023" s="70">
        <f>ifna(vlookup(AG1023,'SKU Pricing'!A:B,Assumptions!$B$2,0)*W1023*AE1023,0)</f>
        <v>0</v>
      </c>
      <c r="AI1023" s="62" t="str">
        <f t="shared" si="13"/>
        <v/>
      </c>
      <c r="AJ1023" s="62" t="str">
        <f>if(V1023&lt;&gt;0, if(T1023="Lift &amp; Shift Noprod",Assumptions!$B$9,if(V1023=Assumptions!$B$6,Assumptions!$B$10,if(P1023=1,Assumptions!$B$8,Assumptions!$B$7))),"")</f>
        <v/>
      </c>
      <c r="AK1023" s="69">
        <f t="shared" si="14"/>
        <v>0</v>
      </c>
      <c r="AL1023" s="69">
        <f>if(AJ1023="Hyperdisk Balanced",Assumptions!$B$11,0)</f>
        <v>0</v>
      </c>
      <c r="AM1023" s="69">
        <f>if(AJ1023="Hyperdisk Balanced",Assumptions!$B$12,0)</f>
        <v>0</v>
      </c>
      <c r="AN1023" s="70">
        <f>if(AK1023=0,0,if(AJ1023="Hyperdisk Balanced",vlookup(AK1023&amp;" provisioned space",'SKU Pricing'!A:B,Assumptions!$B$2,0)*Z1023+vlookup(AK1023&amp;" provisioned IOPS",'SKU Pricing'!A:B,Assumptions!$B$2,0)*AL1023*730+vlookup(AK1023&amp;" provisioned throughput",'SKU Pricing'!A:B,Assumptions!$B$2,0)*AM1023*730,vlookup(AK1023,'SKU Pricing'!A:B,Assumptions!$B$2,0)*Z1023))</f>
        <v>0</v>
      </c>
      <c r="AO1023" s="70">
        <f t="shared" si="15"/>
        <v>0</v>
      </c>
      <c r="AP1023" s="71">
        <f t="shared" si="16"/>
        <v>0</v>
      </c>
      <c r="AQ1023" s="70">
        <f>ifna(vlookup(AP1023,'SKU Pricing'!A:B,Assumptions!$B$2,0)*AE1023,0)</f>
        <v>0</v>
      </c>
      <c r="AR1023" s="72">
        <v>0.0</v>
      </c>
    </row>
    <row r="1024">
      <c r="A1024" s="61" t="s">
        <v>1165</v>
      </c>
      <c r="B1024" s="62" t="str">
        <f>ifna(if(vlookup(A1024,vOS!A:B,2,0)="","Unknown",vlookup(A1024,vOS!A:B,2,0)),"Unknown")</f>
        <v>Microsoft Windows 10 (64-bit)</v>
      </c>
      <c r="C1024" s="62">
        <f>vlookup(B1024,'OS Study'!A:D,2,0)</f>
        <v>0</v>
      </c>
      <c r="D1024" s="62" t="str">
        <f>vlookup(B1024,'OS Study'!A:D,3,0)</f>
        <v>Windows</v>
      </c>
      <c r="E1024" s="62" t="str">
        <f>vlookup(B1024,'OS Study'!A:D,4,0)</f>
        <v>Workstation</v>
      </c>
      <c r="F1024" s="63" t="str">
        <f>vlookup(B1024,'OS Study'!A:E,5,0)</f>
        <v>10</v>
      </c>
      <c r="G1024" s="62">
        <f>IF(vlookup(A1024,'RVtools V2.1'!A:J,4,0)="non",0,1)</f>
        <v>1</v>
      </c>
      <c r="H1024" s="62">
        <f>if(vlookup(A1024,'RVtools V2.1'!A:K,11,0)="kube",1,0)</f>
        <v>0</v>
      </c>
      <c r="I1024" s="62">
        <f t="shared" si="5"/>
        <v>0</v>
      </c>
      <c r="J1024" s="62">
        <f>ifna(vlookup(A1024,'Infra Study'!A:Q,17,0),0)</f>
        <v>1</v>
      </c>
      <c r="K1024" s="64">
        <f>IFERROR(__xludf.DUMMYFUNCTION("N(REGEXMATCH(VLOOKUP(A1024, 'RVtools V2.1'!A:H, 8, 0), ""^Serveur de fichiers""))"),0.0)</f>
        <v>0</v>
      </c>
      <c r="L1024" s="64">
        <f t="shared" si="6"/>
        <v>0</v>
      </c>
      <c r="M1024" s="67" t="str">
        <f>ifna(vlookup(A1024,'RVtools V2.1'!A:I,8,0),"N/A")</f>
        <v>MPL - IDF/PAO</v>
      </c>
      <c r="N1024" s="64">
        <f>IFERROR(__xludf.DUMMYFUNCTION("IF(REGEXMATCH(M1024, ""(?i)"" &amp; JOIN(""|"", SPLIT(""kalisil"", "" ""))), 1, 0)"),0.0)</f>
        <v>0</v>
      </c>
      <c r="O1024" s="64" t="str">
        <f>vlookup(A1024,'RVtools V2.1'!A:H,7,0)</f>
        <v>T1</v>
      </c>
      <c r="P1024" s="64">
        <f>if(vlookup(A1024,'RVtools V2.1'!A:H,5,0)="oui",1,0)</f>
        <v>1</v>
      </c>
      <c r="Q1024" s="64">
        <f>ifna(vlookup(A1024,vCPU!A:B,2,0),"Unknown")</f>
        <v>2</v>
      </c>
      <c r="R1024" s="66">
        <f>ifna(vlookup(A1024,vMemory!A:C,3,0),"Unknown")</f>
        <v>4</v>
      </c>
      <c r="S1024" s="66">
        <f>ifna(vlookup(A1024,vDisk!A:C,3,0),"Unknown")</f>
        <v>63</v>
      </c>
      <c r="T1024" s="67" t="str">
        <f t="array" ref="T1024">IFS(
   L1024=1, "No Lift &amp; Shift",
   J1024=1, XLOOKUP(A1024, 'Infra Study'!A:A, 'Infra Study'!P:P),
   I1024=1, "No Lift &amp; Shift",
   H1024=1, "GKE",
   K1024=1, "GCNV",
   G1024=1, "Lift &amp; Shift Prod",
   TRUE, "Lift &amp; Shift Noprod"
)</f>
        <v>Consolidation</v>
      </c>
      <c r="U1024" s="67">
        <f t="shared" si="7"/>
        <v>0</v>
      </c>
      <c r="V1024" s="68">
        <f>if(T1024="Lift &amp; Shift Noprod",if( Y1024=0,Assumptions!$B$5, Assumptions!$B$4),if(T1024="Lift &amp; Shift Prod",if(AND(N1024=1,O1024="T1"),Assumptions!$B$6,Assumptions!$B$4),0))</f>
        <v>0</v>
      </c>
      <c r="W1024" s="62">
        <f>if(V1024&lt;&gt;0,if(Q1024="Unknown", Assumptions!$B$42,If(Q1024&gt;1,Q1024,2)),0)</f>
        <v>0</v>
      </c>
      <c r="X1024" s="69">
        <f>if(V1024&lt;&gt;0,if(R1024="Unknown", Assumptions!$B$43,R1024),0)</f>
        <v>0</v>
      </c>
      <c r="Y1024" s="68">
        <f t="shared" si="8"/>
        <v>0</v>
      </c>
      <c r="Z1024" s="68">
        <f>if(V1024&lt;&gt;0,if(  S1024="Unknown", Assumptions!$B$44,S1024),0)</f>
        <v>0</v>
      </c>
      <c r="AA1024" s="68">
        <f>if(V1024 ="N2",ifna(vlookup(W1024&amp;"-"&amp;X1024,'Ref. VM'!A:B,2,0),"Custom"),if(V1024 ="E2" , ifna(vlookup(W1024&amp;"-"&amp;X1024,'Ref. VM'!D:E,2,0),"Custom"),if(V1024="N2D",ifna(vlookup(W1024&amp;"-"&amp;X1024,'Ref. VM'!G:H,2,0),"Custom"),if(V1024="N4",ifna(vlookup(W1024&amp;"-"&amp;X1024,'Ref. VM'!J:K,2,0),"Custom"),0))))</f>
        <v>0</v>
      </c>
      <c r="AB1024" s="67">
        <f t="shared" si="9"/>
        <v>0</v>
      </c>
      <c r="AC1024" s="67">
        <f t="shared" si="10"/>
        <v>0</v>
      </c>
      <c r="AD1024" s="67">
        <f t="shared" si="11"/>
        <v>0</v>
      </c>
      <c r="AE1024" s="62">
        <f>if(T1024="Lift &amp; Shift Prod",730,if(T1024="Lift &amp; Shift Noprod",Assumptions!$B$3,0))</f>
        <v>0</v>
      </c>
      <c r="AF1024" s="70">
        <f>if( U1024=0,0,if(Y1024=0, ((vlookup(AB1024,'SKU Pricing'!A:B,Assumptions!$B$2,0)*W1024)+(vlookup(AC1024,'SKU Pricing'!A:B,Assumptions!$B$2,0)*X1024))*AE1024,((vlookup(AB1024,'SKU Pricing'!A:B,Assumptions!$B$2,0)*W1024)+(vlookup(AC1024,'SKU Pricing'!A:B,Assumptions!$B$2,0)*(W1024*8))+(vlookup(AD1024,'SKU Pricing'!A:B,Assumptions!$B$2,0)*(X1024-(W1024*8))))*AE1024))</f>
        <v>0</v>
      </c>
      <c r="AG1024" s="67">
        <f t="shared" si="12"/>
        <v>0</v>
      </c>
      <c r="AH1024" s="70">
        <f>ifna(vlookup(AG1024,'SKU Pricing'!A:B,Assumptions!$B$2,0)*W1024*AE1024,0)</f>
        <v>0</v>
      </c>
      <c r="AI1024" s="62" t="str">
        <f t="shared" si="13"/>
        <v/>
      </c>
      <c r="AJ1024" s="62" t="str">
        <f>if(V1024&lt;&gt;0, if(T1024="Lift &amp; Shift Noprod",Assumptions!$B$9,if(V1024=Assumptions!$B$6,Assumptions!$B$10,if(P1024=1,Assumptions!$B$8,Assumptions!$B$7))),"")</f>
        <v/>
      </c>
      <c r="AK1024" s="69">
        <f t="shared" si="14"/>
        <v>0</v>
      </c>
      <c r="AL1024" s="69">
        <f>if(AJ1024="Hyperdisk Balanced",Assumptions!$B$11,0)</f>
        <v>0</v>
      </c>
      <c r="AM1024" s="69">
        <f>if(AJ1024="Hyperdisk Balanced",Assumptions!$B$12,0)</f>
        <v>0</v>
      </c>
      <c r="AN1024" s="70">
        <f>if(AK1024=0,0,if(AJ1024="Hyperdisk Balanced",vlookup(AK1024&amp;" provisioned space",'SKU Pricing'!A:B,Assumptions!$B$2,0)*Z1024+vlookup(AK1024&amp;" provisioned IOPS",'SKU Pricing'!A:B,Assumptions!$B$2,0)*AL1024*730+vlookup(AK1024&amp;" provisioned throughput",'SKU Pricing'!A:B,Assumptions!$B$2,0)*AM1024*730,vlookup(AK1024,'SKU Pricing'!A:B,Assumptions!$B$2,0)*Z1024))</f>
        <v>0</v>
      </c>
      <c r="AO1024" s="70">
        <f t="shared" si="15"/>
        <v>0</v>
      </c>
      <c r="AP1024" s="71">
        <f t="shared" si="16"/>
        <v>0</v>
      </c>
      <c r="AQ1024" s="70">
        <f>ifna(vlookup(AP1024,'SKU Pricing'!A:B,Assumptions!$B$2,0)*AE1024,0)</f>
        <v>0</v>
      </c>
      <c r="AR1024" s="72">
        <v>0.0</v>
      </c>
    </row>
    <row r="1025">
      <c r="A1025" s="61" t="s">
        <v>1166</v>
      </c>
      <c r="B1025" s="62" t="str">
        <f>ifna(if(vlookup(A1025,vOS!A:B,2,0)="","Unknown",vlookup(A1025,vOS!A:B,2,0)),"Unknown")</f>
        <v>Microsoft Windows 10 (64-bit)</v>
      </c>
      <c r="C1025" s="62">
        <f>vlookup(B1025,'OS Study'!A:D,2,0)</f>
        <v>0</v>
      </c>
      <c r="D1025" s="62" t="str">
        <f>vlookup(B1025,'OS Study'!A:D,3,0)</f>
        <v>Windows</v>
      </c>
      <c r="E1025" s="62" t="str">
        <f>vlookup(B1025,'OS Study'!A:D,4,0)</f>
        <v>Workstation</v>
      </c>
      <c r="F1025" s="63" t="str">
        <f>vlookup(B1025,'OS Study'!A:E,5,0)</f>
        <v>10</v>
      </c>
      <c r="G1025" s="62">
        <f>IF(vlookup(A1025,'RVtools V2.1'!A:J,4,0)="non",0,1)</f>
        <v>1</v>
      </c>
      <c r="H1025" s="62">
        <f>if(vlookup(A1025,'RVtools V2.1'!A:K,11,0)="kube",1,0)</f>
        <v>0</v>
      </c>
      <c r="I1025" s="62">
        <f t="shared" si="5"/>
        <v>0</v>
      </c>
      <c r="J1025" s="62">
        <f>ifna(vlookup(A1025,'Infra Study'!A:Q,17,0),0)</f>
        <v>1</v>
      </c>
      <c r="K1025" s="64">
        <f>IFERROR(__xludf.DUMMYFUNCTION("N(REGEXMATCH(VLOOKUP(A1025, 'RVtools V2.1'!A:H, 8, 0), ""^Serveur de fichiers""))"),0.0)</f>
        <v>0</v>
      </c>
      <c r="L1025" s="64">
        <f t="shared" si="6"/>
        <v>0</v>
      </c>
      <c r="M1025" s="67" t="str">
        <f>ifna(vlookup(A1025,'RVtools V2.1'!A:I,8,0),"N/A")</f>
        <v>MPL - IDF/PAO</v>
      </c>
      <c r="N1025" s="64">
        <f>IFERROR(__xludf.DUMMYFUNCTION("IF(REGEXMATCH(M1025, ""(?i)"" &amp; JOIN(""|"", SPLIT(""kalisil"", "" ""))), 1, 0)"),0.0)</f>
        <v>0</v>
      </c>
      <c r="O1025" s="64" t="str">
        <f>vlookup(A1025,'RVtools V2.1'!A:H,7,0)</f>
        <v>T1</v>
      </c>
      <c r="P1025" s="64">
        <f>if(vlookup(A1025,'RVtools V2.1'!A:H,5,0)="oui",1,0)</f>
        <v>1</v>
      </c>
      <c r="Q1025" s="64">
        <f>ifna(vlookup(A1025,vCPU!A:B,2,0),"Unknown")</f>
        <v>2</v>
      </c>
      <c r="R1025" s="66">
        <f>ifna(vlookup(A1025,vMemory!A:C,3,0),"Unknown")</f>
        <v>4</v>
      </c>
      <c r="S1025" s="66">
        <f>ifna(vlookup(A1025,vDisk!A:C,3,0),"Unknown")</f>
        <v>70</v>
      </c>
      <c r="T1025" s="67" t="str">
        <f t="array" ref="T1025">IFS(
   L1025=1, "No Lift &amp; Shift",
   J1025=1, XLOOKUP(A1025, 'Infra Study'!A:A, 'Infra Study'!P:P),
   I1025=1, "No Lift &amp; Shift",
   H1025=1, "GKE",
   K1025=1, "GCNV",
   G1025=1, "Lift &amp; Shift Prod",
   TRUE, "Lift &amp; Shift Noprod"
)</f>
        <v>Consolidation</v>
      </c>
      <c r="U1025" s="67">
        <f t="shared" si="7"/>
        <v>0</v>
      </c>
      <c r="V1025" s="68">
        <f>if(T1025="Lift &amp; Shift Noprod",if( Y1025=0,Assumptions!$B$5, Assumptions!$B$4),if(T1025="Lift &amp; Shift Prod",if(AND(N1025=1,O1025="T1"),Assumptions!$B$6,Assumptions!$B$4),0))</f>
        <v>0</v>
      </c>
      <c r="W1025" s="62">
        <f>if(V1025&lt;&gt;0,if(Q1025="Unknown", Assumptions!$B$42,If(Q1025&gt;1,Q1025,2)),0)</f>
        <v>0</v>
      </c>
      <c r="X1025" s="69">
        <f>if(V1025&lt;&gt;0,if(R1025="Unknown", Assumptions!$B$43,R1025),0)</f>
        <v>0</v>
      </c>
      <c r="Y1025" s="68">
        <f t="shared" si="8"/>
        <v>0</v>
      </c>
      <c r="Z1025" s="68">
        <f>if(V1025&lt;&gt;0,if(  S1025="Unknown", Assumptions!$B$44,S1025),0)</f>
        <v>0</v>
      </c>
      <c r="AA1025" s="68">
        <f>if(V1025 ="N2",ifna(vlookup(W1025&amp;"-"&amp;X1025,'Ref. VM'!A:B,2,0),"Custom"),if(V1025 ="E2" , ifna(vlookup(W1025&amp;"-"&amp;X1025,'Ref. VM'!D:E,2,0),"Custom"),if(V1025="N2D",ifna(vlookup(W1025&amp;"-"&amp;X1025,'Ref. VM'!G:H,2,0),"Custom"),if(V1025="N4",ifna(vlookup(W1025&amp;"-"&amp;X1025,'Ref. VM'!J:K,2,0),"Custom"),0))))</f>
        <v>0</v>
      </c>
      <c r="AB1025" s="67">
        <f t="shared" si="9"/>
        <v>0</v>
      </c>
      <c r="AC1025" s="67">
        <f t="shared" si="10"/>
        <v>0</v>
      </c>
      <c r="AD1025" s="67">
        <f t="shared" si="11"/>
        <v>0</v>
      </c>
      <c r="AE1025" s="62">
        <f>if(T1025="Lift &amp; Shift Prod",730,if(T1025="Lift &amp; Shift Noprod",Assumptions!$B$3,0))</f>
        <v>0</v>
      </c>
      <c r="AF1025" s="70">
        <f>if( U1025=0,0,if(Y1025=0, ((vlookup(AB1025,'SKU Pricing'!A:B,Assumptions!$B$2,0)*W1025)+(vlookup(AC1025,'SKU Pricing'!A:B,Assumptions!$B$2,0)*X1025))*AE1025,((vlookup(AB1025,'SKU Pricing'!A:B,Assumptions!$B$2,0)*W1025)+(vlookup(AC1025,'SKU Pricing'!A:B,Assumptions!$B$2,0)*(W1025*8))+(vlookup(AD1025,'SKU Pricing'!A:B,Assumptions!$B$2,0)*(X1025-(W1025*8))))*AE1025))</f>
        <v>0</v>
      </c>
      <c r="AG1025" s="67">
        <f t="shared" si="12"/>
        <v>0</v>
      </c>
      <c r="AH1025" s="70">
        <f>ifna(vlookup(AG1025,'SKU Pricing'!A:B,Assumptions!$B$2,0)*W1025*AE1025,0)</f>
        <v>0</v>
      </c>
      <c r="AI1025" s="62" t="str">
        <f t="shared" si="13"/>
        <v/>
      </c>
      <c r="AJ1025" s="62" t="str">
        <f>if(V1025&lt;&gt;0, if(T1025="Lift &amp; Shift Noprod",Assumptions!$B$9,if(V1025=Assumptions!$B$6,Assumptions!$B$10,if(P1025=1,Assumptions!$B$8,Assumptions!$B$7))),"")</f>
        <v/>
      </c>
      <c r="AK1025" s="69">
        <f t="shared" si="14"/>
        <v>0</v>
      </c>
      <c r="AL1025" s="69">
        <f>if(AJ1025="Hyperdisk Balanced",Assumptions!$B$11,0)</f>
        <v>0</v>
      </c>
      <c r="AM1025" s="69">
        <f>if(AJ1025="Hyperdisk Balanced",Assumptions!$B$12,0)</f>
        <v>0</v>
      </c>
      <c r="AN1025" s="70">
        <f>if(AK1025=0,0,if(AJ1025="Hyperdisk Balanced",vlookup(AK1025&amp;" provisioned space",'SKU Pricing'!A:B,Assumptions!$B$2,0)*Z1025+vlookup(AK1025&amp;" provisioned IOPS",'SKU Pricing'!A:B,Assumptions!$B$2,0)*AL1025*730+vlookup(AK1025&amp;" provisioned throughput",'SKU Pricing'!A:B,Assumptions!$B$2,0)*AM1025*730,vlookup(AK1025,'SKU Pricing'!A:B,Assumptions!$B$2,0)*Z1025))</f>
        <v>0</v>
      </c>
      <c r="AO1025" s="70">
        <f t="shared" si="15"/>
        <v>0</v>
      </c>
      <c r="AP1025" s="71">
        <f t="shared" si="16"/>
        <v>0</v>
      </c>
      <c r="AQ1025" s="70">
        <f>ifna(vlookup(AP1025,'SKU Pricing'!A:B,Assumptions!$B$2,0)*AE1025,0)</f>
        <v>0</v>
      </c>
      <c r="AR1025" s="72">
        <v>0.0</v>
      </c>
    </row>
    <row r="1026">
      <c r="A1026" s="61" t="s">
        <v>1167</v>
      </c>
      <c r="B1026" s="62" t="str">
        <f>ifna(if(vlookup(A1026,vOS!A:B,2,0)="","Unknown",vlookup(A1026,vOS!A:B,2,0)),"Unknown")</f>
        <v>Microsoft Windows 10 (64-bit)</v>
      </c>
      <c r="C1026" s="62">
        <f>vlookup(B1026,'OS Study'!A:D,2,0)</f>
        <v>0</v>
      </c>
      <c r="D1026" s="62" t="str">
        <f>vlookup(B1026,'OS Study'!A:D,3,0)</f>
        <v>Windows</v>
      </c>
      <c r="E1026" s="62" t="str">
        <f>vlookup(B1026,'OS Study'!A:D,4,0)</f>
        <v>Workstation</v>
      </c>
      <c r="F1026" s="63" t="str">
        <f>vlookup(B1026,'OS Study'!A:E,5,0)</f>
        <v>10</v>
      </c>
      <c r="G1026" s="62">
        <f>IF(vlookup(A1026,'RVtools V2.1'!A:J,4,0)="non",0,1)</f>
        <v>1</v>
      </c>
      <c r="H1026" s="62">
        <f>if(vlookup(A1026,'RVtools V2.1'!A:K,11,0)="kube",1,0)</f>
        <v>0</v>
      </c>
      <c r="I1026" s="62">
        <f t="shared" si="5"/>
        <v>0</v>
      </c>
      <c r="J1026" s="62">
        <f>ifna(vlookup(A1026,'Infra Study'!A:Q,17,0),0)</f>
        <v>1</v>
      </c>
      <c r="K1026" s="64">
        <f>IFERROR(__xludf.DUMMYFUNCTION("N(REGEXMATCH(VLOOKUP(A1026, 'RVtools V2.1'!A:H, 8, 0), ""^Serveur de fichiers""))"),0.0)</f>
        <v>0</v>
      </c>
      <c r="L1026" s="64">
        <f t="shared" si="6"/>
        <v>0</v>
      </c>
      <c r="M1026" s="67" t="str">
        <f>ifna(vlookup(A1026,'RVtools V2.1'!A:I,8,0),"N/A")</f>
        <v>MPL - IDF/PAO</v>
      </c>
      <c r="N1026" s="64">
        <f>IFERROR(__xludf.DUMMYFUNCTION("IF(REGEXMATCH(M1026, ""(?i)"" &amp; JOIN(""|"", SPLIT(""kalisil"", "" ""))), 1, 0)"),0.0)</f>
        <v>0</v>
      </c>
      <c r="O1026" s="64" t="str">
        <f>vlookup(A1026,'RVtools V2.1'!A:H,7,0)</f>
        <v>T1</v>
      </c>
      <c r="P1026" s="64">
        <f>if(vlookup(A1026,'RVtools V2.1'!A:H,5,0)="oui",1,0)</f>
        <v>1</v>
      </c>
      <c r="Q1026" s="64">
        <f>ifna(vlookup(A1026,vCPU!A:B,2,0),"Unknown")</f>
        <v>2</v>
      </c>
      <c r="R1026" s="66">
        <f>ifna(vlookup(A1026,vMemory!A:C,3,0),"Unknown")</f>
        <v>4</v>
      </c>
      <c r="S1026" s="66">
        <f>ifna(vlookup(A1026,vDisk!A:C,3,0),"Unknown")</f>
        <v>91</v>
      </c>
      <c r="T1026" s="67" t="str">
        <f t="array" ref="T1026">IFS(
   L1026=1, "No Lift &amp; Shift",
   J1026=1, XLOOKUP(A1026, 'Infra Study'!A:A, 'Infra Study'!P:P),
   I1026=1, "No Lift &amp; Shift",
   H1026=1, "GKE",
   K1026=1, "GCNV",
   G1026=1, "Lift &amp; Shift Prod",
   TRUE, "Lift &amp; Shift Noprod"
)</f>
        <v>Consolidation</v>
      </c>
      <c r="U1026" s="67">
        <f t="shared" si="7"/>
        <v>0</v>
      </c>
      <c r="V1026" s="68">
        <f>if(T1026="Lift &amp; Shift Noprod",if( Y1026=0,Assumptions!$B$5, Assumptions!$B$4),if(T1026="Lift &amp; Shift Prod",if(AND(N1026=1,O1026="T1"),Assumptions!$B$6,Assumptions!$B$4),0))</f>
        <v>0</v>
      </c>
      <c r="W1026" s="62">
        <f>if(V1026&lt;&gt;0,if(Q1026="Unknown", Assumptions!$B$42,If(Q1026&gt;1,Q1026,2)),0)</f>
        <v>0</v>
      </c>
      <c r="X1026" s="69">
        <f>if(V1026&lt;&gt;0,if(R1026="Unknown", Assumptions!$B$43,R1026),0)</f>
        <v>0</v>
      </c>
      <c r="Y1026" s="68">
        <f t="shared" si="8"/>
        <v>0</v>
      </c>
      <c r="Z1026" s="68">
        <f>if(V1026&lt;&gt;0,if(  S1026="Unknown", Assumptions!$B$44,S1026),0)</f>
        <v>0</v>
      </c>
      <c r="AA1026" s="68">
        <f>if(V1026 ="N2",ifna(vlookup(W1026&amp;"-"&amp;X1026,'Ref. VM'!A:B,2,0),"Custom"),if(V1026 ="E2" , ifna(vlookup(W1026&amp;"-"&amp;X1026,'Ref. VM'!D:E,2,0),"Custom"),if(V1026="N2D",ifna(vlookup(W1026&amp;"-"&amp;X1026,'Ref. VM'!G:H,2,0),"Custom"),if(V1026="N4",ifna(vlookup(W1026&amp;"-"&amp;X1026,'Ref. VM'!J:K,2,0),"Custom"),0))))</f>
        <v>0</v>
      </c>
      <c r="AB1026" s="67">
        <f t="shared" si="9"/>
        <v>0</v>
      </c>
      <c r="AC1026" s="67">
        <f t="shared" si="10"/>
        <v>0</v>
      </c>
      <c r="AD1026" s="67">
        <f t="shared" si="11"/>
        <v>0</v>
      </c>
      <c r="AE1026" s="62">
        <f>if(T1026="Lift &amp; Shift Prod",730,if(T1026="Lift &amp; Shift Noprod",Assumptions!$B$3,0))</f>
        <v>0</v>
      </c>
      <c r="AF1026" s="70">
        <f>if( U1026=0,0,if(Y1026=0, ((vlookup(AB1026,'SKU Pricing'!A:B,Assumptions!$B$2,0)*W1026)+(vlookup(AC1026,'SKU Pricing'!A:B,Assumptions!$B$2,0)*X1026))*AE1026,((vlookup(AB1026,'SKU Pricing'!A:B,Assumptions!$B$2,0)*W1026)+(vlookup(AC1026,'SKU Pricing'!A:B,Assumptions!$B$2,0)*(W1026*8))+(vlookup(AD1026,'SKU Pricing'!A:B,Assumptions!$B$2,0)*(X1026-(W1026*8))))*AE1026))</f>
        <v>0</v>
      </c>
      <c r="AG1026" s="67">
        <f t="shared" si="12"/>
        <v>0</v>
      </c>
      <c r="AH1026" s="70">
        <f>ifna(vlookup(AG1026,'SKU Pricing'!A:B,Assumptions!$B$2,0)*W1026*AE1026,0)</f>
        <v>0</v>
      </c>
      <c r="AI1026" s="62" t="str">
        <f t="shared" si="13"/>
        <v/>
      </c>
      <c r="AJ1026" s="62" t="str">
        <f>if(V1026&lt;&gt;0, if(T1026="Lift &amp; Shift Noprod",Assumptions!$B$9,if(V1026=Assumptions!$B$6,Assumptions!$B$10,if(P1026=1,Assumptions!$B$8,Assumptions!$B$7))),"")</f>
        <v/>
      </c>
      <c r="AK1026" s="69">
        <f t="shared" si="14"/>
        <v>0</v>
      </c>
      <c r="AL1026" s="69">
        <f>if(AJ1026="Hyperdisk Balanced",Assumptions!$B$11,0)</f>
        <v>0</v>
      </c>
      <c r="AM1026" s="69">
        <f>if(AJ1026="Hyperdisk Balanced",Assumptions!$B$12,0)</f>
        <v>0</v>
      </c>
      <c r="AN1026" s="70">
        <f>if(AK1026=0,0,if(AJ1026="Hyperdisk Balanced",vlookup(AK1026&amp;" provisioned space",'SKU Pricing'!A:B,Assumptions!$B$2,0)*Z1026+vlookup(AK1026&amp;" provisioned IOPS",'SKU Pricing'!A:B,Assumptions!$B$2,0)*AL1026*730+vlookup(AK1026&amp;" provisioned throughput",'SKU Pricing'!A:B,Assumptions!$B$2,0)*AM1026*730,vlookup(AK1026,'SKU Pricing'!A:B,Assumptions!$B$2,0)*Z1026))</f>
        <v>0</v>
      </c>
      <c r="AO1026" s="70">
        <f t="shared" si="15"/>
        <v>0</v>
      </c>
      <c r="AP1026" s="71">
        <f t="shared" si="16"/>
        <v>0</v>
      </c>
      <c r="AQ1026" s="70">
        <f>ifna(vlookup(AP1026,'SKU Pricing'!A:B,Assumptions!$B$2,0)*AE1026,0)</f>
        <v>0</v>
      </c>
      <c r="AR1026" s="72">
        <v>0.0</v>
      </c>
    </row>
    <row r="1027">
      <c r="A1027" s="61" t="s">
        <v>1168</v>
      </c>
      <c r="B1027" s="62" t="str">
        <f>ifna(if(vlookup(A1027,vOS!A:B,2,0)="","Unknown",vlookup(A1027,vOS!A:B,2,0)),"Unknown")</f>
        <v>Microsoft Windows 10 (64-bit)</v>
      </c>
      <c r="C1027" s="62">
        <f>vlookup(B1027,'OS Study'!A:D,2,0)</f>
        <v>0</v>
      </c>
      <c r="D1027" s="62" t="str">
        <f>vlookup(B1027,'OS Study'!A:D,3,0)</f>
        <v>Windows</v>
      </c>
      <c r="E1027" s="62" t="str">
        <f>vlookup(B1027,'OS Study'!A:D,4,0)</f>
        <v>Workstation</v>
      </c>
      <c r="F1027" s="63" t="str">
        <f>vlookup(B1027,'OS Study'!A:E,5,0)</f>
        <v>10</v>
      </c>
      <c r="G1027" s="62">
        <f>IF(vlookup(A1027,'RVtools V2.1'!A:J,4,0)="non",0,1)</f>
        <v>1</v>
      </c>
      <c r="H1027" s="62">
        <f>if(vlookup(A1027,'RVtools V2.1'!A:K,11,0)="kube",1,0)</f>
        <v>0</v>
      </c>
      <c r="I1027" s="62">
        <f t="shared" si="5"/>
        <v>0</v>
      </c>
      <c r="J1027" s="62">
        <f>ifna(vlookup(A1027,'Infra Study'!A:Q,17,0),0)</f>
        <v>1</v>
      </c>
      <c r="K1027" s="64">
        <f>IFERROR(__xludf.DUMMYFUNCTION("N(REGEXMATCH(VLOOKUP(A1027, 'RVtools V2.1'!A:H, 8, 0), ""^Serveur de fichiers""))"),0.0)</f>
        <v>0</v>
      </c>
      <c r="L1027" s="64">
        <f t="shared" si="6"/>
        <v>0</v>
      </c>
      <c r="M1027" s="67" t="str">
        <f>ifna(vlookup(A1027,'RVtools V2.1'!A:I,8,0),"N/A")</f>
        <v>MPL - IDF/PAO</v>
      </c>
      <c r="N1027" s="64">
        <f>IFERROR(__xludf.DUMMYFUNCTION("IF(REGEXMATCH(M1027, ""(?i)"" &amp; JOIN(""|"", SPLIT(""kalisil"", "" ""))), 1, 0)"),0.0)</f>
        <v>0</v>
      </c>
      <c r="O1027" s="64" t="str">
        <f>vlookup(A1027,'RVtools V2.1'!A:H,7,0)</f>
        <v>T1</v>
      </c>
      <c r="P1027" s="64">
        <f>if(vlookup(A1027,'RVtools V2.1'!A:H,5,0)="oui",1,0)</f>
        <v>1</v>
      </c>
      <c r="Q1027" s="64">
        <f>ifna(vlookup(A1027,vCPU!A:B,2,0),"Unknown")</f>
        <v>2</v>
      </c>
      <c r="R1027" s="66">
        <f>ifna(vlookup(A1027,vMemory!A:C,3,0),"Unknown")</f>
        <v>4</v>
      </c>
      <c r="S1027" s="66">
        <f>ifna(vlookup(A1027,vDisk!A:C,3,0),"Unknown")</f>
        <v>79</v>
      </c>
      <c r="T1027" s="67" t="str">
        <f t="array" ref="T1027">IFS(
   L1027=1, "No Lift &amp; Shift",
   J1027=1, XLOOKUP(A1027, 'Infra Study'!A:A, 'Infra Study'!P:P),
   I1027=1, "No Lift &amp; Shift",
   H1027=1, "GKE",
   K1027=1, "GCNV",
   G1027=1, "Lift &amp; Shift Prod",
   TRUE, "Lift &amp; Shift Noprod"
)</f>
        <v>Consolidation</v>
      </c>
      <c r="U1027" s="67">
        <f t="shared" si="7"/>
        <v>0</v>
      </c>
      <c r="V1027" s="68">
        <f>if(T1027="Lift &amp; Shift Noprod",if( Y1027=0,Assumptions!$B$5, Assumptions!$B$4),if(T1027="Lift &amp; Shift Prod",if(AND(N1027=1,O1027="T1"),Assumptions!$B$6,Assumptions!$B$4),0))</f>
        <v>0</v>
      </c>
      <c r="W1027" s="62">
        <f>if(V1027&lt;&gt;0,if(Q1027="Unknown", Assumptions!$B$42,If(Q1027&gt;1,Q1027,2)),0)</f>
        <v>0</v>
      </c>
      <c r="X1027" s="69">
        <f>if(V1027&lt;&gt;0,if(R1027="Unknown", Assumptions!$B$43,R1027),0)</f>
        <v>0</v>
      </c>
      <c r="Y1027" s="68">
        <f t="shared" si="8"/>
        <v>0</v>
      </c>
      <c r="Z1027" s="68">
        <f>if(V1027&lt;&gt;0,if(  S1027="Unknown", Assumptions!$B$44,S1027),0)</f>
        <v>0</v>
      </c>
      <c r="AA1027" s="68">
        <f>if(V1027 ="N2",ifna(vlookup(W1027&amp;"-"&amp;X1027,'Ref. VM'!A:B,2,0),"Custom"),if(V1027 ="E2" , ifna(vlookup(W1027&amp;"-"&amp;X1027,'Ref. VM'!D:E,2,0),"Custom"),if(V1027="N2D",ifna(vlookup(W1027&amp;"-"&amp;X1027,'Ref. VM'!G:H,2,0),"Custom"),if(V1027="N4",ifna(vlookup(W1027&amp;"-"&amp;X1027,'Ref. VM'!J:K,2,0),"Custom"),0))))</f>
        <v>0</v>
      </c>
      <c r="AB1027" s="67">
        <f t="shared" si="9"/>
        <v>0</v>
      </c>
      <c r="AC1027" s="67">
        <f t="shared" si="10"/>
        <v>0</v>
      </c>
      <c r="AD1027" s="67">
        <f t="shared" si="11"/>
        <v>0</v>
      </c>
      <c r="AE1027" s="62">
        <f>if(T1027="Lift &amp; Shift Prod",730,if(T1027="Lift &amp; Shift Noprod",Assumptions!$B$3,0))</f>
        <v>0</v>
      </c>
      <c r="AF1027" s="70">
        <f>if( U1027=0,0,if(Y1027=0, ((vlookup(AB1027,'SKU Pricing'!A:B,Assumptions!$B$2,0)*W1027)+(vlookup(AC1027,'SKU Pricing'!A:B,Assumptions!$B$2,0)*X1027))*AE1027,((vlookup(AB1027,'SKU Pricing'!A:B,Assumptions!$B$2,0)*W1027)+(vlookup(AC1027,'SKU Pricing'!A:B,Assumptions!$B$2,0)*(W1027*8))+(vlookup(AD1027,'SKU Pricing'!A:B,Assumptions!$B$2,0)*(X1027-(W1027*8))))*AE1027))</f>
        <v>0</v>
      </c>
      <c r="AG1027" s="67">
        <f t="shared" si="12"/>
        <v>0</v>
      </c>
      <c r="AH1027" s="70">
        <f>ifna(vlookup(AG1027,'SKU Pricing'!A:B,Assumptions!$B$2,0)*W1027*AE1027,0)</f>
        <v>0</v>
      </c>
      <c r="AI1027" s="62" t="str">
        <f t="shared" si="13"/>
        <v/>
      </c>
      <c r="AJ1027" s="62" t="str">
        <f>if(V1027&lt;&gt;0, if(T1027="Lift &amp; Shift Noprod",Assumptions!$B$9,if(V1027=Assumptions!$B$6,Assumptions!$B$10,if(P1027=1,Assumptions!$B$8,Assumptions!$B$7))),"")</f>
        <v/>
      </c>
      <c r="AK1027" s="69">
        <f t="shared" si="14"/>
        <v>0</v>
      </c>
      <c r="AL1027" s="69">
        <f>if(AJ1027="Hyperdisk Balanced",Assumptions!$B$11,0)</f>
        <v>0</v>
      </c>
      <c r="AM1027" s="69">
        <f>if(AJ1027="Hyperdisk Balanced",Assumptions!$B$12,0)</f>
        <v>0</v>
      </c>
      <c r="AN1027" s="70">
        <f>if(AK1027=0,0,if(AJ1027="Hyperdisk Balanced",vlookup(AK1027&amp;" provisioned space",'SKU Pricing'!A:B,Assumptions!$B$2,0)*Z1027+vlookup(AK1027&amp;" provisioned IOPS",'SKU Pricing'!A:B,Assumptions!$B$2,0)*AL1027*730+vlookup(AK1027&amp;" provisioned throughput",'SKU Pricing'!A:B,Assumptions!$B$2,0)*AM1027*730,vlookup(AK1027,'SKU Pricing'!A:B,Assumptions!$B$2,0)*Z1027))</f>
        <v>0</v>
      </c>
      <c r="AO1027" s="70">
        <f t="shared" si="15"/>
        <v>0</v>
      </c>
      <c r="AP1027" s="71">
        <f t="shared" si="16"/>
        <v>0</v>
      </c>
      <c r="AQ1027" s="70">
        <f>ifna(vlookup(AP1027,'SKU Pricing'!A:B,Assumptions!$B$2,0)*AE1027,0)</f>
        <v>0</v>
      </c>
      <c r="AR1027" s="72">
        <v>0.0</v>
      </c>
    </row>
    <row r="1028">
      <c r="A1028" s="61" t="s">
        <v>1169</v>
      </c>
      <c r="B1028" s="62" t="str">
        <f>ifna(if(vlookup(A1028,vOS!A:B,2,0)="","Unknown",vlookup(A1028,vOS!A:B,2,0)),"Unknown")</f>
        <v>Microsoft Windows 10 (64-bit)</v>
      </c>
      <c r="C1028" s="62">
        <f>vlookup(B1028,'OS Study'!A:D,2,0)</f>
        <v>0</v>
      </c>
      <c r="D1028" s="62" t="str">
        <f>vlookup(B1028,'OS Study'!A:D,3,0)</f>
        <v>Windows</v>
      </c>
      <c r="E1028" s="62" t="str">
        <f>vlookup(B1028,'OS Study'!A:D,4,0)</f>
        <v>Workstation</v>
      </c>
      <c r="F1028" s="63" t="str">
        <f>vlookup(B1028,'OS Study'!A:E,5,0)</f>
        <v>10</v>
      </c>
      <c r="G1028" s="62">
        <f>IF(vlookup(A1028,'RVtools V2.1'!A:J,4,0)="non",0,1)</f>
        <v>1</v>
      </c>
      <c r="H1028" s="62">
        <f>if(vlookup(A1028,'RVtools V2.1'!A:K,11,0)="kube",1,0)</f>
        <v>0</v>
      </c>
      <c r="I1028" s="62">
        <f t="shared" si="5"/>
        <v>0</v>
      </c>
      <c r="J1028" s="62">
        <f>ifna(vlookup(A1028,'Infra Study'!A:Q,17,0),0)</f>
        <v>1</v>
      </c>
      <c r="K1028" s="64">
        <f>IFERROR(__xludf.DUMMYFUNCTION("N(REGEXMATCH(VLOOKUP(A1028, 'RVtools V2.1'!A:H, 8, 0), ""^Serveur de fichiers""))"),0.0)</f>
        <v>0</v>
      </c>
      <c r="L1028" s="64">
        <f t="shared" si="6"/>
        <v>0</v>
      </c>
      <c r="M1028" s="67" t="str">
        <f>ifna(vlookup(A1028,'RVtools V2.1'!A:I,8,0),"N/A")</f>
        <v>MPL - IDF/PAO</v>
      </c>
      <c r="N1028" s="64">
        <f>IFERROR(__xludf.DUMMYFUNCTION("IF(REGEXMATCH(M1028, ""(?i)"" &amp; JOIN(""|"", SPLIT(""kalisil"", "" ""))), 1, 0)"),0.0)</f>
        <v>0</v>
      </c>
      <c r="O1028" s="64" t="str">
        <f>vlookup(A1028,'RVtools V2.1'!A:H,7,0)</f>
        <v>T1</v>
      </c>
      <c r="P1028" s="64">
        <f>if(vlookup(A1028,'RVtools V2.1'!A:H,5,0)="oui",1,0)</f>
        <v>1</v>
      </c>
      <c r="Q1028" s="64">
        <f>ifna(vlookup(A1028,vCPU!A:B,2,0),"Unknown")</f>
        <v>2</v>
      </c>
      <c r="R1028" s="66">
        <f>ifna(vlookup(A1028,vMemory!A:C,3,0),"Unknown")</f>
        <v>4</v>
      </c>
      <c r="S1028" s="66">
        <f>ifna(vlookup(A1028,vDisk!A:C,3,0),"Unknown")</f>
        <v>86</v>
      </c>
      <c r="T1028" s="67" t="str">
        <f t="array" ref="T1028">IFS(
   L1028=1, "No Lift &amp; Shift",
   J1028=1, XLOOKUP(A1028, 'Infra Study'!A:A, 'Infra Study'!P:P),
   I1028=1, "No Lift &amp; Shift",
   H1028=1, "GKE",
   K1028=1, "GCNV",
   G1028=1, "Lift &amp; Shift Prod",
   TRUE, "Lift &amp; Shift Noprod"
)</f>
        <v>Consolidation</v>
      </c>
      <c r="U1028" s="67">
        <f t="shared" si="7"/>
        <v>0</v>
      </c>
      <c r="V1028" s="68">
        <f>if(T1028="Lift &amp; Shift Noprod",if( Y1028=0,Assumptions!$B$5, Assumptions!$B$4),if(T1028="Lift &amp; Shift Prod",if(AND(N1028=1,O1028="T1"),Assumptions!$B$6,Assumptions!$B$4),0))</f>
        <v>0</v>
      </c>
      <c r="W1028" s="62">
        <f>if(V1028&lt;&gt;0,if(Q1028="Unknown", Assumptions!$B$42,If(Q1028&gt;1,Q1028,2)),0)</f>
        <v>0</v>
      </c>
      <c r="X1028" s="69">
        <f>if(V1028&lt;&gt;0,if(R1028="Unknown", Assumptions!$B$43,R1028),0)</f>
        <v>0</v>
      </c>
      <c r="Y1028" s="68">
        <f t="shared" si="8"/>
        <v>0</v>
      </c>
      <c r="Z1028" s="68">
        <f>if(V1028&lt;&gt;0,if(  S1028="Unknown", Assumptions!$B$44,S1028),0)</f>
        <v>0</v>
      </c>
      <c r="AA1028" s="68">
        <f>if(V1028 ="N2",ifna(vlookup(W1028&amp;"-"&amp;X1028,'Ref. VM'!A:B,2,0),"Custom"),if(V1028 ="E2" , ifna(vlookup(W1028&amp;"-"&amp;X1028,'Ref. VM'!D:E,2,0),"Custom"),if(V1028="N2D",ifna(vlookup(W1028&amp;"-"&amp;X1028,'Ref. VM'!G:H,2,0),"Custom"),if(V1028="N4",ifna(vlookup(W1028&amp;"-"&amp;X1028,'Ref. VM'!J:K,2,0),"Custom"),0))))</f>
        <v>0</v>
      </c>
      <c r="AB1028" s="67">
        <f t="shared" si="9"/>
        <v>0</v>
      </c>
      <c r="AC1028" s="67">
        <f t="shared" si="10"/>
        <v>0</v>
      </c>
      <c r="AD1028" s="67">
        <f t="shared" si="11"/>
        <v>0</v>
      </c>
      <c r="AE1028" s="62">
        <f>if(T1028="Lift &amp; Shift Prod",730,if(T1028="Lift &amp; Shift Noprod",Assumptions!$B$3,0))</f>
        <v>0</v>
      </c>
      <c r="AF1028" s="70">
        <f>if( U1028=0,0,if(Y1028=0, ((vlookup(AB1028,'SKU Pricing'!A:B,Assumptions!$B$2,0)*W1028)+(vlookup(AC1028,'SKU Pricing'!A:B,Assumptions!$B$2,0)*X1028))*AE1028,((vlookup(AB1028,'SKU Pricing'!A:B,Assumptions!$B$2,0)*W1028)+(vlookup(AC1028,'SKU Pricing'!A:B,Assumptions!$B$2,0)*(W1028*8))+(vlookup(AD1028,'SKU Pricing'!A:B,Assumptions!$B$2,0)*(X1028-(W1028*8))))*AE1028))</f>
        <v>0</v>
      </c>
      <c r="AG1028" s="67">
        <f t="shared" si="12"/>
        <v>0</v>
      </c>
      <c r="AH1028" s="70">
        <f>ifna(vlookup(AG1028,'SKU Pricing'!A:B,Assumptions!$B$2,0)*W1028*AE1028,0)</f>
        <v>0</v>
      </c>
      <c r="AI1028" s="62" t="str">
        <f t="shared" si="13"/>
        <v/>
      </c>
      <c r="AJ1028" s="62" t="str">
        <f>if(V1028&lt;&gt;0, if(T1028="Lift &amp; Shift Noprod",Assumptions!$B$9,if(V1028=Assumptions!$B$6,Assumptions!$B$10,if(P1028=1,Assumptions!$B$8,Assumptions!$B$7))),"")</f>
        <v/>
      </c>
      <c r="AK1028" s="69">
        <f t="shared" si="14"/>
        <v>0</v>
      </c>
      <c r="AL1028" s="69">
        <f>if(AJ1028="Hyperdisk Balanced",Assumptions!$B$11,0)</f>
        <v>0</v>
      </c>
      <c r="AM1028" s="69">
        <f>if(AJ1028="Hyperdisk Balanced",Assumptions!$B$12,0)</f>
        <v>0</v>
      </c>
      <c r="AN1028" s="70">
        <f>if(AK1028=0,0,if(AJ1028="Hyperdisk Balanced",vlookup(AK1028&amp;" provisioned space",'SKU Pricing'!A:B,Assumptions!$B$2,0)*Z1028+vlookup(AK1028&amp;" provisioned IOPS",'SKU Pricing'!A:B,Assumptions!$B$2,0)*AL1028*730+vlookup(AK1028&amp;" provisioned throughput",'SKU Pricing'!A:B,Assumptions!$B$2,0)*AM1028*730,vlookup(AK1028,'SKU Pricing'!A:B,Assumptions!$B$2,0)*Z1028))</f>
        <v>0</v>
      </c>
      <c r="AO1028" s="70">
        <f t="shared" si="15"/>
        <v>0</v>
      </c>
      <c r="AP1028" s="71">
        <f t="shared" si="16"/>
        <v>0</v>
      </c>
      <c r="AQ1028" s="70">
        <f>ifna(vlookup(AP1028,'SKU Pricing'!A:B,Assumptions!$B$2,0)*AE1028,0)</f>
        <v>0</v>
      </c>
      <c r="AR1028" s="72">
        <v>0.0</v>
      </c>
    </row>
    <row r="1029">
      <c r="A1029" s="61" t="s">
        <v>1170</v>
      </c>
      <c r="B1029" s="62" t="str">
        <f>ifna(if(vlookup(A1029,vOS!A:B,2,0)="","Unknown",vlookup(A1029,vOS!A:B,2,0)),"Unknown")</f>
        <v>Microsoft Windows 10 (64-bit)</v>
      </c>
      <c r="C1029" s="62">
        <f>vlookup(B1029,'OS Study'!A:D,2,0)</f>
        <v>0</v>
      </c>
      <c r="D1029" s="62" t="str">
        <f>vlookup(B1029,'OS Study'!A:D,3,0)</f>
        <v>Windows</v>
      </c>
      <c r="E1029" s="62" t="str">
        <f>vlookup(B1029,'OS Study'!A:D,4,0)</f>
        <v>Workstation</v>
      </c>
      <c r="F1029" s="63" t="str">
        <f>vlookup(B1029,'OS Study'!A:E,5,0)</f>
        <v>10</v>
      </c>
      <c r="G1029" s="62">
        <f>IF(vlookup(A1029,'RVtools V2.1'!A:J,4,0)="non",0,1)</f>
        <v>1</v>
      </c>
      <c r="H1029" s="62">
        <f>if(vlookup(A1029,'RVtools V2.1'!A:K,11,0)="kube",1,0)</f>
        <v>0</v>
      </c>
      <c r="I1029" s="62">
        <f t="shared" si="5"/>
        <v>0</v>
      </c>
      <c r="J1029" s="62">
        <f>ifna(vlookup(A1029,'Infra Study'!A:Q,17,0),0)</f>
        <v>1</v>
      </c>
      <c r="K1029" s="64">
        <f>IFERROR(__xludf.DUMMYFUNCTION("N(REGEXMATCH(VLOOKUP(A1029, 'RVtools V2.1'!A:H, 8, 0), ""^Serveur de fichiers""))"),0.0)</f>
        <v>0</v>
      </c>
      <c r="L1029" s="64">
        <f t="shared" si="6"/>
        <v>0</v>
      </c>
      <c r="M1029" s="67" t="str">
        <f>ifna(vlookup(A1029,'RVtools V2.1'!A:I,8,0),"N/A")</f>
        <v>MPL - IDF/PAO</v>
      </c>
      <c r="N1029" s="64">
        <f>IFERROR(__xludf.DUMMYFUNCTION("IF(REGEXMATCH(M1029, ""(?i)"" &amp; JOIN(""|"", SPLIT(""kalisil"", "" ""))), 1, 0)"),0.0)</f>
        <v>0</v>
      </c>
      <c r="O1029" s="64" t="str">
        <f>vlookup(A1029,'RVtools V2.1'!A:H,7,0)</f>
        <v>T1</v>
      </c>
      <c r="P1029" s="64">
        <f>if(vlookup(A1029,'RVtools V2.1'!A:H,5,0)="oui",1,0)</f>
        <v>1</v>
      </c>
      <c r="Q1029" s="64">
        <f>ifna(vlookup(A1029,vCPU!A:B,2,0),"Unknown")</f>
        <v>2</v>
      </c>
      <c r="R1029" s="66">
        <f>ifna(vlookup(A1029,vMemory!A:C,3,0),"Unknown")</f>
        <v>4</v>
      </c>
      <c r="S1029" s="66">
        <f>ifna(vlookup(A1029,vDisk!A:C,3,0),"Unknown")</f>
        <v>150</v>
      </c>
      <c r="T1029" s="67" t="str">
        <f t="array" ref="T1029">IFS(
   L1029=1, "No Lift &amp; Shift",
   J1029=1, XLOOKUP(A1029, 'Infra Study'!A:A, 'Infra Study'!P:P),
   I1029=1, "No Lift &amp; Shift",
   H1029=1, "GKE",
   K1029=1, "GCNV",
   G1029=1, "Lift &amp; Shift Prod",
   TRUE, "Lift &amp; Shift Noprod"
)</f>
        <v>Consolidation</v>
      </c>
      <c r="U1029" s="67">
        <f t="shared" si="7"/>
        <v>0</v>
      </c>
      <c r="V1029" s="68">
        <f>if(T1029="Lift &amp; Shift Noprod",if( Y1029=0,Assumptions!$B$5, Assumptions!$B$4),if(T1029="Lift &amp; Shift Prod",if(AND(N1029=1,O1029="T1"),Assumptions!$B$6,Assumptions!$B$4),0))</f>
        <v>0</v>
      </c>
      <c r="W1029" s="62">
        <f>if(V1029&lt;&gt;0,if(Q1029="Unknown", Assumptions!$B$42,If(Q1029&gt;1,Q1029,2)),0)</f>
        <v>0</v>
      </c>
      <c r="X1029" s="69">
        <f>if(V1029&lt;&gt;0,if(R1029="Unknown", Assumptions!$B$43,R1029),0)</f>
        <v>0</v>
      </c>
      <c r="Y1029" s="68">
        <f t="shared" si="8"/>
        <v>0</v>
      </c>
      <c r="Z1029" s="68">
        <f>if(V1029&lt;&gt;0,if(  S1029="Unknown", Assumptions!$B$44,S1029),0)</f>
        <v>0</v>
      </c>
      <c r="AA1029" s="68">
        <f>if(V1029 ="N2",ifna(vlookup(W1029&amp;"-"&amp;X1029,'Ref. VM'!A:B,2,0),"Custom"),if(V1029 ="E2" , ifna(vlookup(W1029&amp;"-"&amp;X1029,'Ref. VM'!D:E,2,0),"Custom"),if(V1029="N2D",ifna(vlookup(W1029&amp;"-"&amp;X1029,'Ref. VM'!G:H,2,0),"Custom"),if(V1029="N4",ifna(vlookup(W1029&amp;"-"&amp;X1029,'Ref. VM'!J:K,2,0),"Custom"),0))))</f>
        <v>0</v>
      </c>
      <c r="AB1029" s="67">
        <f t="shared" si="9"/>
        <v>0</v>
      </c>
      <c r="AC1029" s="67">
        <f t="shared" si="10"/>
        <v>0</v>
      </c>
      <c r="AD1029" s="67">
        <f t="shared" si="11"/>
        <v>0</v>
      </c>
      <c r="AE1029" s="62">
        <f>if(T1029="Lift &amp; Shift Prod",730,if(T1029="Lift &amp; Shift Noprod",Assumptions!$B$3,0))</f>
        <v>0</v>
      </c>
      <c r="AF1029" s="70">
        <f>if( U1029=0,0,if(Y1029=0, ((vlookup(AB1029,'SKU Pricing'!A:B,Assumptions!$B$2,0)*W1029)+(vlookup(AC1029,'SKU Pricing'!A:B,Assumptions!$B$2,0)*X1029))*AE1029,((vlookup(AB1029,'SKU Pricing'!A:B,Assumptions!$B$2,0)*W1029)+(vlookup(AC1029,'SKU Pricing'!A:B,Assumptions!$B$2,0)*(W1029*8))+(vlookup(AD1029,'SKU Pricing'!A:B,Assumptions!$B$2,0)*(X1029-(W1029*8))))*AE1029))</f>
        <v>0</v>
      </c>
      <c r="AG1029" s="67">
        <f t="shared" si="12"/>
        <v>0</v>
      </c>
      <c r="AH1029" s="70">
        <f>ifna(vlookup(AG1029,'SKU Pricing'!A:B,Assumptions!$B$2,0)*W1029*AE1029,0)</f>
        <v>0</v>
      </c>
      <c r="AI1029" s="62" t="str">
        <f t="shared" si="13"/>
        <v/>
      </c>
      <c r="AJ1029" s="62" t="str">
        <f>if(V1029&lt;&gt;0, if(T1029="Lift &amp; Shift Noprod",Assumptions!$B$9,if(V1029=Assumptions!$B$6,Assumptions!$B$10,if(P1029=1,Assumptions!$B$8,Assumptions!$B$7))),"")</f>
        <v/>
      </c>
      <c r="AK1029" s="69">
        <f t="shared" si="14"/>
        <v>0</v>
      </c>
      <c r="AL1029" s="69">
        <f>if(AJ1029="Hyperdisk Balanced",Assumptions!$B$11,0)</f>
        <v>0</v>
      </c>
      <c r="AM1029" s="69">
        <f>if(AJ1029="Hyperdisk Balanced",Assumptions!$B$12,0)</f>
        <v>0</v>
      </c>
      <c r="AN1029" s="70">
        <f>if(AK1029=0,0,if(AJ1029="Hyperdisk Balanced",vlookup(AK1029&amp;" provisioned space",'SKU Pricing'!A:B,Assumptions!$B$2,0)*Z1029+vlookup(AK1029&amp;" provisioned IOPS",'SKU Pricing'!A:B,Assumptions!$B$2,0)*AL1029*730+vlookup(AK1029&amp;" provisioned throughput",'SKU Pricing'!A:B,Assumptions!$B$2,0)*AM1029*730,vlookup(AK1029,'SKU Pricing'!A:B,Assumptions!$B$2,0)*Z1029))</f>
        <v>0</v>
      </c>
      <c r="AO1029" s="70">
        <f t="shared" si="15"/>
        <v>0</v>
      </c>
      <c r="AP1029" s="71">
        <f t="shared" si="16"/>
        <v>0</v>
      </c>
      <c r="AQ1029" s="70">
        <f>ifna(vlookup(AP1029,'SKU Pricing'!A:B,Assumptions!$B$2,0)*AE1029,0)</f>
        <v>0</v>
      </c>
      <c r="AR1029" s="72">
        <v>0.0</v>
      </c>
    </row>
    <row r="1030">
      <c r="A1030" s="61" t="s">
        <v>1171</v>
      </c>
      <c r="B1030" s="62" t="str">
        <f>ifna(if(vlookup(A1030,vOS!A:B,2,0)="","Unknown",vlookup(A1030,vOS!A:B,2,0)),"Unknown")</f>
        <v>Microsoft Windows 10 (64-bit)</v>
      </c>
      <c r="C1030" s="62">
        <f>vlookup(B1030,'OS Study'!A:D,2,0)</f>
        <v>0</v>
      </c>
      <c r="D1030" s="62" t="str">
        <f>vlookup(B1030,'OS Study'!A:D,3,0)</f>
        <v>Windows</v>
      </c>
      <c r="E1030" s="62" t="str">
        <f>vlookup(B1030,'OS Study'!A:D,4,0)</f>
        <v>Workstation</v>
      </c>
      <c r="F1030" s="63" t="str">
        <f>vlookup(B1030,'OS Study'!A:E,5,0)</f>
        <v>10</v>
      </c>
      <c r="G1030" s="62">
        <f>IF(vlookup(A1030,'RVtools V2.1'!A:J,4,0)="non",0,1)</f>
        <v>1</v>
      </c>
      <c r="H1030" s="62">
        <f>if(vlookup(A1030,'RVtools V2.1'!A:K,11,0)="kube",1,0)</f>
        <v>0</v>
      </c>
      <c r="I1030" s="62">
        <f t="shared" si="5"/>
        <v>0</v>
      </c>
      <c r="J1030" s="62">
        <f>ifna(vlookup(A1030,'Infra Study'!A:Q,17,0),0)</f>
        <v>1</v>
      </c>
      <c r="K1030" s="64">
        <f>IFERROR(__xludf.DUMMYFUNCTION("N(REGEXMATCH(VLOOKUP(A1030, 'RVtools V2.1'!A:H, 8, 0), ""^Serveur de fichiers""))"),0.0)</f>
        <v>0</v>
      </c>
      <c r="L1030" s="64">
        <f t="shared" si="6"/>
        <v>0</v>
      </c>
      <c r="M1030" s="67" t="str">
        <f>ifna(vlookup(A1030,'RVtools V2.1'!A:I,8,0),"N/A")</f>
        <v>MPL - IDF/PAO</v>
      </c>
      <c r="N1030" s="64">
        <f>IFERROR(__xludf.DUMMYFUNCTION("IF(REGEXMATCH(M1030, ""(?i)"" &amp; JOIN(""|"", SPLIT(""kalisil"", "" ""))), 1, 0)"),0.0)</f>
        <v>0</v>
      </c>
      <c r="O1030" s="64" t="str">
        <f>vlookup(A1030,'RVtools V2.1'!A:H,7,0)</f>
        <v>T1</v>
      </c>
      <c r="P1030" s="64">
        <f>if(vlookup(A1030,'RVtools V2.1'!A:H,5,0)="oui",1,0)</f>
        <v>1</v>
      </c>
      <c r="Q1030" s="64">
        <f>ifna(vlookup(A1030,vCPU!A:B,2,0),"Unknown")</f>
        <v>2</v>
      </c>
      <c r="R1030" s="66">
        <f>ifna(vlookup(A1030,vMemory!A:C,3,0),"Unknown")</f>
        <v>4</v>
      </c>
      <c r="S1030" s="66">
        <f>ifna(vlookup(A1030,vDisk!A:C,3,0),"Unknown")</f>
        <v>140</v>
      </c>
      <c r="T1030" s="67" t="str">
        <f t="array" ref="T1030">IFS(
   L1030=1, "No Lift &amp; Shift",
   J1030=1, XLOOKUP(A1030, 'Infra Study'!A:A, 'Infra Study'!P:P),
   I1030=1, "No Lift &amp; Shift",
   H1030=1, "GKE",
   K1030=1, "GCNV",
   G1030=1, "Lift &amp; Shift Prod",
   TRUE, "Lift &amp; Shift Noprod"
)</f>
        <v>Consolidation</v>
      </c>
      <c r="U1030" s="67">
        <f t="shared" si="7"/>
        <v>0</v>
      </c>
      <c r="V1030" s="68">
        <f>if(T1030="Lift &amp; Shift Noprod",if( Y1030=0,Assumptions!$B$5, Assumptions!$B$4),if(T1030="Lift &amp; Shift Prod",if(AND(N1030=1,O1030="T1"),Assumptions!$B$6,Assumptions!$B$4),0))</f>
        <v>0</v>
      </c>
      <c r="W1030" s="62">
        <f>if(V1030&lt;&gt;0,if(Q1030="Unknown", Assumptions!$B$42,If(Q1030&gt;1,Q1030,2)),0)</f>
        <v>0</v>
      </c>
      <c r="X1030" s="69">
        <f>if(V1030&lt;&gt;0,if(R1030="Unknown", Assumptions!$B$43,R1030),0)</f>
        <v>0</v>
      </c>
      <c r="Y1030" s="68">
        <f t="shared" si="8"/>
        <v>0</v>
      </c>
      <c r="Z1030" s="68">
        <f>if(V1030&lt;&gt;0,if(  S1030="Unknown", Assumptions!$B$44,S1030),0)</f>
        <v>0</v>
      </c>
      <c r="AA1030" s="68">
        <f>if(V1030 ="N2",ifna(vlookup(W1030&amp;"-"&amp;X1030,'Ref. VM'!A:B,2,0),"Custom"),if(V1030 ="E2" , ifna(vlookup(W1030&amp;"-"&amp;X1030,'Ref. VM'!D:E,2,0),"Custom"),if(V1030="N2D",ifna(vlookup(W1030&amp;"-"&amp;X1030,'Ref. VM'!G:H,2,0),"Custom"),if(V1030="N4",ifna(vlookup(W1030&amp;"-"&amp;X1030,'Ref. VM'!J:K,2,0),"Custom"),0))))</f>
        <v>0</v>
      </c>
      <c r="AB1030" s="67">
        <f t="shared" si="9"/>
        <v>0</v>
      </c>
      <c r="AC1030" s="67">
        <f t="shared" si="10"/>
        <v>0</v>
      </c>
      <c r="AD1030" s="67">
        <f t="shared" si="11"/>
        <v>0</v>
      </c>
      <c r="AE1030" s="62">
        <f>if(T1030="Lift &amp; Shift Prod",730,if(T1030="Lift &amp; Shift Noprod",Assumptions!$B$3,0))</f>
        <v>0</v>
      </c>
      <c r="AF1030" s="70">
        <f>if( U1030=0,0,if(Y1030=0, ((vlookup(AB1030,'SKU Pricing'!A:B,Assumptions!$B$2,0)*W1030)+(vlookup(AC1030,'SKU Pricing'!A:B,Assumptions!$B$2,0)*X1030))*AE1030,((vlookup(AB1030,'SKU Pricing'!A:B,Assumptions!$B$2,0)*W1030)+(vlookup(AC1030,'SKU Pricing'!A:B,Assumptions!$B$2,0)*(W1030*8))+(vlookup(AD1030,'SKU Pricing'!A:B,Assumptions!$B$2,0)*(X1030-(W1030*8))))*AE1030))</f>
        <v>0</v>
      </c>
      <c r="AG1030" s="67">
        <f t="shared" si="12"/>
        <v>0</v>
      </c>
      <c r="AH1030" s="70">
        <f>ifna(vlookup(AG1030,'SKU Pricing'!A:B,Assumptions!$B$2,0)*W1030*AE1030,0)</f>
        <v>0</v>
      </c>
      <c r="AI1030" s="62" t="str">
        <f t="shared" si="13"/>
        <v/>
      </c>
      <c r="AJ1030" s="62" t="str">
        <f>if(V1030&lt;&gt;0, if(T1030="Lift &amp; Shift Noprod",Assumptions!$B$9,if(V1030=Assumptions!$B$6,Assumptions!$B$10,if(P1030=1,Assumptions!$B$8,Assumptions!$B$7))),"")</f>
        <v/>
      </c>
      <c r="AK1030" s="69">
        <f t="shared" si="14"/>
        <v>0</v>
      </c>
      <c r="AL1030" s="69">
        <f>if(AJ1030="Hyperdisk Balanced",Assumptions!$B$11,0)</f>
        <v>0</v>
      </c>
      <c r="AM1030" s="69">
        <f>if(AJ1030="Hyperdisk Balanced",Assumptions!$B$12,0)</f>
        <v>0</v>
      </c>
      <c r="AN1030" s="70">
        <f>if(AK1030=0,0,if(AJ1030="Hyperdisk Balanced",vlookup(AK1030&amp;" provisioned space",'SKU Pricing'!A:B,Assumptions!$B$2,0)*Z1030+vlookup(AK1030&amp;" provisioned IOPS",'SKU Pricing'!A:B,Assumptions!$B$2,0)*AL1030*730+vlookup(AK1030&amp;" provisioned throughput",'SKU Pricing'!A:B,Assumptions!$B$2,0)*AM1030*730,vlookup(AK1030,'SKU Pricing'!A:B,Assumptions!$B$2,0)*Z1030))</f>
        <v>0</v>
      </c>
      <c r="AO1030" s="70">
        <f t="shared" si="15"/>
        <v>0</v>
      </c>
      <c r="AP1030" s="71">
        <f t="shared" si="16"/>
        <v>0</v>
      </c>
      <c r="AQ1030" s="70">
        <f>ifna(vlookup(AP1030,'SKU Pricing'!A:B,Assumptions!$B$2,0)*AE1030,0)</f>
        <v>0</v>
      </c>
      <c r="AR1030" s="72">
        <v>0.0</v>
      </c>
    </row>
    <row r="1031">
      <c r="A1031" s="61" t="s">
        <v>1172</v>
      </c>
      <c r="B1031" s="62" t="str">
        <f>ifna(if(vlookup(A1031,vOS!A:B,2,0)="","Unknown",vlookup(A1031,vOS!A:B,2,0)),"Unknown")</f>
        <v>Microsoft Windows Server 2016 (64-bit)</v>
      </c>
      <c r="C1031" s="62">
        <f>vlookup(B1031,'OS Study'!A:D,2,0)</f>
        <v>0</v>
      </c>
      <c r="D1031" s="62" t="str">
        <f>vlookup(B1031,'OS Study'!A:D,3,0)</f>
        <v>Windows</v>
      </c>
      <c r="E1031" s="62" t="str">
        <f>vlookup(B1031,'OS Study'!A:D,4,0)</f>
        <v>Server</v>
      </c>
      <c r="F1031" s="63" t="str">
        <f>vlookup(B1031,'OS Study'!A:E,5,0)</f>
        <v>2016</v>
      </c>
      <c r="G1031" s="62">
        <f>IF(vlookup(A1031,'RVtools V2.1'!A:J,4,0)="non",0,1)</f>
        <v>1</v>
      </c>
      <c r="H1031" s="62">
        <f>if(vlookup(A1031,'RVtools V2.1'!A:K,11,0)="kube",1,0)</f>
        <v>0</v>
      </c>
      <c r="I1031" s="62">
        <f t="shared" si="5"/>
        <v>0</v>
      </c>
      <c r="J1031" s="62">
        <f>ifna(vlookup(A1031,'Infra Study'!A:Q,17,0),0)</f>
        <v>0</v>
      </c>
      <c r="K1031" s="64">
        <f>IFERROR(__xludf.DUMMYFUNCTION("N(REGEXMATCH(VLOOKUP(A1031, 'RVtools V2.1'!A:H, 8, 0), ""^Serveur de fichiers""))"),0.0)</f>
        <v>0</v>
      </c>
      <c r="L1031" s="64">
        <f t="shared" si="6"/>
        <v>0</v>
      </c>
      <c r="M1031" s="67" t="str">
        <f>ifna(vlookup(A1031,'RVtools V2.1'!A:I,8,0),"N/A")</f>
        <v>MPL - IDF/PAO</v>
      </c>
      <c r="N1031" s="64">
        <f>IFERROR(__xludf.DUMMYFUNCTION("IF(REGEXMATCH(M1031, ""(?i)"" &amp; JOIN(""|"", SPLIT(""kalisil"", "" ""))), 1, 0)"),0.0)</f>
        <v>0</v>
      </c>
      <c r="O1031" s="64" t="str">
        <f>vlookup(A1031,'RVtools V2.1'!A:H,7,0)</f>
        <v>T1</v>
      </c>
      <c r="P1031" s="64">
        <f>if(vlookup(A1031,'RVtools V2.1'!A:H,5,0)="oui",1,0)</f>
        <v>1</v>
      </c>
      <c r="Q1031" s="64">
        <f>ifna(vlookup(A1031,vCPU!A:B,2,0),"Unknown")</f>
        <v>8</v>
      </c>
      <c r="R1031" s="66">
        <f>ifna(vlookup(A1031,vMemory!A:C,3,0),"Unknown")</f>
        <v>32</v>
      </c>
      <c r="S1031" s="66">
        <f>ifna(vlookup(A1031,vDisk!A:C,3,0),"Unknown")</f>
        <v>4010</v>
      </c>
      <c r="T1031" s="67" t="str">
        <f t="array" ref="T1031">IFS(
   L1031=1, "No Lift &amp; Shift",
   J1031=1, XLOOKUP(A1031, 'Infra Study'!A:A, 'Infra Study'!P:P),
   I1031=1, "No Lift &amp; Shift",
   H1031=1, "GKE",
   K1031=1, "GCNV",
   G1031=1, "Lift &amp; Shift Prod",
   TRUE, "Lift &amp; Shift Noprod"
)</f>
        <v>Lift &amp; Shift Prod</v>
      </c>
      <c r="U1031" s="67">
        <f t="shared" si="7"/>
        <v>1</v>
      </c>
      <c r="V1031" s="68" t="str">
        <f>if(T1031="Lift &amp; Shift Noprod",if( Y1031=0,Assumptions!$B$5, Assumptions!$B$4),if(T1031="Lift &amp; Shift Prod",if(AND(N1031=1,O1031="T1"),Assumptions!$B$6,Assumptions!$B$4),0))</f>
        <v>N2D</v>
      </c>
      <c r="W1031" s="69">
        <f>if(V1031&lt;&gt;0,if(Q1031="Unknown", Assumptions!$B$42,If(Q1031&gt;1,Q1031,2)),0)</f>
        <v>8</v>
      </c>
      <c r="X1031" s="69">
        <f>if(V1031&lt;&gt;0,if(R1031="Unknown", Assumptions!$B$43,R1031),0)</f>
        <v>32</v>
      </c>
      <c r="Y1031" s="68">
        <f t="shared" si="8"/>
        <v>0</v>
      </c>
      <c r="Z1031" s="68">
        <f>if(V1031&lt;&gt;0,if(  S1031="Unknown", Assumptions!$B$44,S1031),0)</f>
        <v>4010</v>
      </c>
      <c r="AA1031" s="68" t="str">
        <f>if(V1031 ="N2",ifna(vlookup(W1031&amp;"-"&amp;X1031,'Ref. VM'!A:B,2,0),"Custom"),if(V1031 ="E2" , ifna(vlookup(W1031&amp;"-"&amp;X1031,'Ref. VM'!D:E,2,0),"Custom"),if(V1031="N2D",ifna(vlookup(W1031&amp;"-"&amp;X1031,'Ref. VM'!G:H,2,0),"Custom"),if(V1031="N4",ifna(vlookup(W1031&amp;"-"&amp;X1031,'Ref. VM'!J:K,2,0),"Custom"),0))))</f>
        <v>Predefined</v>
      </c>
      <c r="AB1031" s="67" t="str">
        <f t="shared" si="9"/>
        <v>N2D-Predefined vCPUs-CUD 3y</v>
      </c>
      <c r="AC1031" s="67" t="str">
        <f t="shared" si="10"/>
        <v>N2D-Predefined RAM-CUD 3y</v>
      </c>
      <c r="AD1031" s="67">
        <f t="shared" si="11"/>
        <v>0</v>
      </c>
      <c r="AE1031" s="69">
        <f>if(T1031="Lift &amp; Shift Prod",730,if(T1031="Lift &amp; Shift Noprod",Assumptions!$B$3,0))</f>
        <v>730</v>
      </c>
      <c r="AF1031" s="70">
        <f>if( U1031=0,0,if(Y1031=0, ((vlookup(AB1031,'SKU Pricing'!A:B,Assumptions!$B$2,0)*W1031)+(vlookup(AC1031,'SKU Pricing'!A:B,Assumptions!$B$2,0)*X1031))*AE1031,((vlookup(AB1031,'SKU Pricing'!A:B,Assumptions!$B$2,0)*W1031)+(vlookup(AC1031,'SKU Pricing'!A:B,Assumptions!$B$2,0)*(W1031*8))+(vlookup(AD1031,'SKU Pricing'!A:B,Assumptions!$B$2,0)*(X1031-(W1031*8))))*AE1031))</f>
        <v>128.7948928</v>
      </c>
      <c r="AG1031" s="67" t="str">
        <f t="shared" si="12"/>
        <v>Windows Server</v>
      </c>
      <c r="AH1031" s="70">
        <f>ifna(vlookup(AG1031,'SKU Pricing'!A:B,Assumptions!$B$2,0)*W1031*AE1031,0)</f>
        <v>268.64</v>
      </c>
      <c r="AI1031" s="62" t="str">
        <f t="shared" si="13"/>
        <v>Regional</v>
      </c>
      <c r="AJ1031" s="62" t="str">
        <f>if(V1031&lt;&gt;0, if(T1031="Lift &amp; Shift Noprod",Assumptions!$B$9,if(V1031=Assumptions!$B$6,Assumptions!$B$10,if(P1031=1,Assumptions!$B$8,Assumptions!$B$7))),"")</f>
        <v>SSD</v>
      </c>
      <c r="AK1031" s="69" t="str">
        <f t="shared" si="14"/>
        <v>SSD</v>
      </c>
      <c r="AL1031" s="69">
        <f>if(AJ1031="Hyperdisk Balanced",Assumptions!$B$11,0)</f>
        <v>0</v>
      </c>
      <c r="AM1031" s="69">
        <f>if(AJ1031="Hyperdisk Balanced",Assumptions!$B$12,0)</f>
        <v>0</v>
      </c>
      <c r="AN1031" s="70">
        <f>if(AK1031=0,0,if(AJ1031="Hyperdisk Balanced",vlookup(AK1031&amp;" provisioned space",'SKU Pricing'!A:B,Assumptions!$B$2,0)*Z1031+vlookup(AK1031&amp;" provisioned IOPS",'SKU Pricing'!A:B,Assumptions!$B$2,0)*AL1031*730+vlookup(AK1031&amp;" provisioned throughput",'SKU Pricing'!A:B,Assumptions!$B$2,0)*AM1031*730,vlookup(AK1031,'SKU Pricing'!A:B,Assumptions!$B$2,0)*Z1031))</f>
        <v>789.97</v>
      </c>
      <c r="AO1031" s="70">
        <f t="shared" si="15"/>
        <v>1187.404893</v>
      </c>
      <c r="AP1031" s="71" t="str">
        <f t="shared" si="16"/>
        <v>VM Manager</v>
      </c>
      <c r="AQ1031" s="70">
        <f>ifna(vlookup(AP1031,'SKU Pricing'!A:B,Assumptions!$B$2,0)*AE1031,0)</f>
        <v>2.19</v>
      </c>
      <c r="AR1031" s="72">
        <v>0.0</v>
      </c>
    </row>
    <row r="1032">
      <c r="A1032" s="61" t="s">
        <v>1173</v>
      </c>
      <c r="B1032" s="62" t="str">
        <f>ifna(if(vlookup(A1032,vOS!A:B,2,0)="","Unknown",vlookup(A1032,vOS!A:B,2,0)),"Unknown")</f>
        <v>Microsoft Windows Server 2016 (64-bit)</v>
      </c>
      <c r="C1032" s="62">
        <f>vlookup(B1032,'OS Study'!A:D,2,0)</f>
        <v>0</v>
      </c>
      <c r="D1032" s="62" t="str">
        <f>vlookup(B1032,'OS Study'!A:D,3,0)</f>
        <v>Windows</v>
      </c>
      <c r="E1032" s="62" t="str">
        <f>vlookup(B1032,'OS Study'!A:D,4,0)</f>
        <v>Server</v>
      </c>
      <c r="F1032" s="63" t="str">
        <f>vlookup(B1032,'OS Study'!A:E,5,0)</f>
        <v>2016</v>
      </c>
      <c r="G1032" s="62">
        <f>IF(vlookup(A1032,'RVtools V2.1'!A:J,4,0)="non",0,1)</f>
        <v>1</v>
      </c>
      <c r="H1032" s="62">
        <f>if(vlookup(A1032,'RVtools V2.1'!A:K,11,0)="kube",1,0)</f>
        <v>0</v>
      </c>
      <c r="I1032" s="62">
        <f t="shared" si="5"/>
        <v>0</v>
      </c>
      <c r="J1032" s="62">
        <f>ifna(vlookup(A1032,'Infra Study'!A:Q,17,0),0)</f>
        <v>0</v>
      </c>
      <c r="K1032" s="64">
        <f>IFERROR(__xludf.DUMMYFUNCTION("N(REGEXMATCH(VLOOKUP(A1032, 'RVtools V2.1'!A:H, 8, 0), ""^Serveur de fichiers""))"),0.0)</f>
        <v>0</v>
      </c>
      <c r="L1032" s="64">
        <f t="shared" si="6"/>
        <v>0</v>
      </c>
      <c r="M1032" s="67" t="str">
        <f>ifna(vlookup(A1032,'RVtools V2.1'!A:I,8,0),"N/A")</f>
        <v>MPL - IDF/PAO</v>
      </c>
      <c r="N1032" s="64">
        <f>IFERROR(__xludf.DUMMYFUNCTION("IF(REGEXMATCH(M1032, ""(?i)"" &amp; JOIN(""|"", SPLIT(""kalisil"", "" ""))), 1, 0)"),0.0)</f>
        <v>0</v>
      </c>
      <c r="O1032" s="64" t="str">
        <f>vlookup(A1032,'RVtools V2.1'!A:H,7,0)</f>
        <v>T1</v>
      </c>
      <c r="P1032" s="64">
        <f>if(vlookup(A1032,'RVtools V2.1'!A:H,5,0)="oui",1,0)</f>
        <v>0</v>
      </c>
      <c r="Q1032" s="64">
        <f>ifna(vlookup(A1032,vCPU!A:B,2,0),"Unknown")</f>
        <v>8</v>
      </c>
      <c r="R1032" s="66">
        <f>ifna(vlookup(A1032,vMemory!A:C,3,0),"Unknown")</f>
        <v>32</v>
      </c>
      <c r="S1032" s="66">
        <f>ifna(vlookup(A1032,vDisk!A:C,3,0),"Unknown")</f>
        <v>5193</v>
      </c>
      <c r="T1032" s="67" t="str">
        <f t="array" ref="T1032">IFS(
   L1032=1, "No Lift &amp; Shift",
   J1032=1, XLOOKUP(A1032, 'Infra Study'!A:A, 'Infra Study'!P:P),
   I1032=1, "No Lift &amp; Shift",
   H1032=1, "GKE",
   K1032=1, "GCNV",
   G1032=1, "Lift &amp; Shift Prod",
   TRUE, "Lift &amp; Shift Noprod"
)</f>
        <v>Lift &amp; Shift Prod</v>
      </c>
      <c r="U1032" s="67">
        <f t="shared" si="7"/>
        <v>1</v>
      </c>
      <c r="V1032" s="68" t="str">
        <f>if(T1032="Lift &amp; Shift Noprod",if( Y1032=0,Assumptions!$B$5, Assumptions!$B$4),if(T1032="Lift &amp; Shift Prod",if(AND(N1032=1,O1032="T1"),Assumptions!$B$6,Assumptions!$B$4),0))</f>
        <v>N2D</v>
      </c>
      <c r="W1032" s="69">
        <f>if(V1032&lt;&gt;0,if(Q1032="Unknown", Assumptions!$B$42,If(Q1032&gt;1,Q1032,2)),0)</f>
        <v>8</v>
      </c>
      <c r="X1032" s="69">
        <f>if(V1032&lt;&gt;0,if(R1032="Unknown", Assumptions!$B$43,R1032),0)</f>
        <v>32</v>
      </c>
      <c r="Y1032" s="68">
        <f t="shared" si="8"/>
        <v>0</v>
      </c>
      <c r="Z1032" s="68">
        <f>if(V1032&lt;&gt;0,if(  S1032="Unknown", Assumptions!$B$44,S1032),0)</f>
        <v>5193</v>
      </c>
      <c r="AA1032" s="68" t="str">
        <f>if(V1032 ="N2",ifna(vlookup(W1032&amp;"-"&amp;X1032,'Ref. VM'!A:B,2,0),"Custom"),if(V1032 ="E2" , ifna(vlookup(W1032&amp;"-"&amp;X1032,'Ref. VM'!D:E,2,0),"Custom"),if(V1032="N2D",ifna(vlookup(W1032&amp;"-"&amp;X1032,'Ref. VM'!G:H,2,0),"Custom"),if(V1032="N4",ifna(vlookup(W1032&amp;"-"&amp;X1032,'Ref. VM'!J:K,2,0),"Custom"),0))))</f>
        <v>Predefined</v>
      </c>
      <c r="AB1032" s="67" t="str">
        <f t="shared" si="9"/>
        <v>N2D-Predefined vCPUs-CUD 3y</v>
      </c>
      <c r="AC1032" s="67" t="str">
        <f t="shared" si="10"/>
        <v>N2D-Predefined RAM-CUD 3y</v>
      </c>
      <c r="AD1032" s="67">
        <f t="shared" si="11"/>
        <v>0</v>
      </c>
      <c r="AE1032" s="69">
        <f>if(T1032="Lift &amp; Shift Prod",730,if(T1032="Lift &amp; Shift Noprod",Assumptions!$B$3,0))</f>
        <v>730</v>
      </c>
      <c r="AF1032" s="70">
        <f>if( U1032=0,0,if(Y1032=0, ((vlookup(AB1032,'SKU Pricing'!A:B,Assumptions!$B$2,0)*W1032)+(vlookup(AC1032,'SKU Pricing'!A:B,Assumptions!$B$2,0)*X1032))*AE1032,((vlookup(AB1032,'SKU Pricing'!A:B,Assumptions!$B$2,0)*W1032)+(vlookup(AC1032,'SKU Pricing'!A:B,Assumptions!$B$2,0)*(W1032*8))+(vlookup(AD1032,'SKU Pricing'!A:B,Assumptions!$B$2,0)*(X1032-(W1032*8))))*AE1032))</f>
        <v>128.7948928</v>
      </c>
      <c r="AG1032" s="67" t="str">
        <f t="shared" si="12"/>
        <v>Windows Server</v>
      </c>
      <c r="AH1032" s="70">
        <f>ifna(vlookup(AG1032,'SKU Pricing'!A:B,Assumptions!$B$2,0)*W1032*AE1032,0)</f>
        <v>268.64</v>
      </c>
      <c r="AI1032" s="62" t="str">
        <f t="shared" si="13"/>
        <v>Regional</v>
      </c>
      <c r="AJ1032" s="62" t="str">
        <f>if(V1032&lt;&gt;0, if(T1032="Lift &amp; Shift Noprod",Assumptions!$B$9,if(V1032=Assumptions!$B$6,Assumptions!$B$10,if(P1032=1,Assumptions!$B$8,Assumptions!$B$7))),"")</f>
        <v>Balanced</v>
      </c>
      <c r="AK1032" s="69" t="str">
        <f t="shared" si="14"/>
        <v>Balanced</v>
      </c>
      <c r="AL1032" s="69">
        <f>if(AJ1032="Hyperdisk Balanced",Assumptions!$B$11,0)</f>
        <v>0</v>
      </c>
      <c r="AM1032" s="69">
        <f>if(AJ1032="Hyperdisk Balanced",Assumptions!$B$12,0)</f>
        <v>0</v>
      </c>
      <c r="AN1032" s="70">
        <f>if(AK1032=0,0,if(AJ1032="Hyperdisk Balanced",vlookup(AK1032&amp;" provisioned space",'SKU Pricing'!A:B,Assumptions!$B$2,0)*Z1032+vlookup(AK1032&amp;" provisioned IOPS",'SKU Pricing'!A:B,Assumptions!$B$2,0)*AL1032*730+vlookup(AK1032&amp;" provisioned throughput",'SKU Pricing'!A:B,Assumptions!$B$2,0)*AM1032*730,vlookup(AK1032,'SKU Pricing'!A:B,Assumptions!$B$2,0)*Z1032))</f>
        <v>602.388</v>
      </c>
      <c r="AO1032" s="70">
        <f t="shared" si="15"/>
        <v>999.8228928</v>
      </c>
      <c r="AP1032" s="71" t="str">
        <f t="shared" si="16"/>
        <v>VM Manager</v>
      </c>
      <c r="AQ1032" s="70">
        <f>ifna(vlookup(AP1032,'SKU Pricing'!A:B,Assumptions!$B$2,0)*AE1032,0)</f>
        <v>2.19</v>
      </c>
      <c r="AR1032" s="72">
        <v>0.0</v>
      </c>
    </row>
    <row r="1033">
      <c r="A1033" s="61" t="s">
        <v>1174</v>
      </c>
      <c r="B1033" s="62" t="str">
        <f>ifna(if(vlookup(A1033,vOS!A:B,2,0)="","Unknown",vlookup(A1033,vOS!A:B,2,0)),"Unknown")</f>
        <v>Microsoft Windows 10 (64-bit)</v>
      </c>
      <c r="C1033" s="62">
        <f>vlookup(B1033,'OS Study'!A:D,2,0)</f>
        <v>0</v>
      </c>
      <c r="D1033" s="62" t="str">
        <f>vlookup(B1033,'OS Study'!A:D,3,0)</f>
        <v>Windows</v>
      </c>
      <c r="E1033" s="62" t="str">
        <f>vlookup(B1033,'OS Study'!A:D,4,0)</f>
        <v>Workstation</v>
      </c>
      <c r="F1033" s="63" t="str">
        <f>vlookup(B1033,'OS Study'!A:E,5,0)</f>
        <v>10</v>
      </c>
      <c r="G1033" s="62">
        <f>IF(vlookup(A1033,'RVtools V2.1'!A:J,4,0)="non",0,1)</f>
        <v>1</v>
      </c>
      <c r="H1033" s="62">
        <f>if(vlookup(A1033,'RVtools V2.1'!A:K,11,0)="kube",1,0)</f>
        <v>0</v>
      </c>
      <c r="I1033" s="62">
        <f t="shared" si="5"/>
        <v>0</v>
      </c>
      <c r="J1033" s="62">
        <f>ifna(vlookup(A1033,'Infra Study'!A:Q,17,0),0)</f>
        <v>1</v>
      </c>
      <c r="K1033" s="64">
        <f>IFERROR(__xludf.DUMMYFUNCTION("N(REGEXMATCH(VLOOKUP(A1033, 'RVtools V2.1'!A:H, 8, 0), ""^Serveur de fichiers""))"),0.0)</f>
        <v>0</v>
      </c>
      <c r="L1033" s="64">
        <f t="shared" si="6"/>
        <v>0</v>
      </c>
      <c r="M1033" s="67" t="str">
        <f>ifna(vlookup(A1033,'RVtools V2.1'!A:I,8,0),"N/A")</f>
        <v>MPL - IDF/PAO</v>
      </c>
      <c r="N1033" s="64">
        <f>IFERROR(__xludf.DUMMYFUNCTION("IF(REGEXMATCH(M1033, ""(?i)"" &amp; JOIN(""|"", SPLIT(""kalisil"", "" ""))), 1, 0)"),0.0)</f>
        <v>0</v>
      </c>
      <c r="O1033" s="64" t="str">
        <f>vlookup(A1033,'RVtools V2.1'!A:H,7,0)</f>
        <v>T1</v>
      </c>
      <c r="P1033" s="64">
        <f>if(vlookup(A1033,'RVtools V2.1'!A:H,5,0)="oui",1,0)</f>
        <v>1</v>
      </c>
      <c r="Q1033" s="64">
        <f>ifna(vlookup(A1033,vCPU!A:B,2,0),"Unknown")</f>
        <v>2</v>
      </c>
      <c r="R1033" s="66">
        <f>ifna(vlookup(A1033,vMemory!A:C,3,0),"Unknown")</f>
        <v>4</v>
      </c>
      <c r="S1033" s="66">
        <f>ifna(vlookup(A1033,vDisk!A:C,3,0),"Unknown")</f>
        <v>74</v>
      </c>
      <c r="T1033" s="67" t="str">
        <f t="array" ref="T1033">IFS(
   L1033=1, "No Lift &amp; Shift",
   J1033=1, XLOOKUP(A1033, 'Infra Study'!A:A, 'Infra Study'!P:P),
   I1033=1, "No Lift &amp; Shift",
   H1033=1, "GKE",
   K1033=1, "GCNV",
   G1033=1, "Lift &amp; Shift Prod",
   TRUE, "Lift &amp; Shift Noprod"
)</f>
        <v>Consolidation</v>
      </c>
      <c r="U1033" s="67">
        <f t="shared" si="7"/>
        <v>0</v>
      </c>
      <c r="V1033" s="68">
        <f>if(T1033="Lift &amp; Shift Noprod",if( Y1033=0,Assumptions!$B$5, Assumptions!$B$4),if(T1033="Lift &amp; Shift Prod",if(AND(N1033=1,O1033="T1"),Assumptions!$B$6,Assumptions!$B$4),0))</f>
        <v>0</v>
      </c>
      <c r="W1033" s="62">
        <f>if(V1033&lt;&gt;0,if(Q1033="Unknown", Assumptions!$B$42,If(Q1033&gt;1,Q1033,2)),0)</f>
        <v>0</v>
      </c>
      <c r="X1033" s="69">
        <f>if(V1033&lt;&gt;0,if(R1033="Unknown", Assumptions!$B$43,R1033),0)</f>
        <v>0</v>
      </c>
      <c r="Y1033" s="68">
        <f t="shared" si="8"/>
        <v>0</v>
      </c>
      <c r="Z1033" s="68">
        <f>if(V1033&lt;&gt;0,if(  S1033="Unknown", Assumptions!$B$44,S1033),0)</f>
        <v>0</v>
      </c>
      <c r="AA1033" s="68">
        <f>if(V1033 ="N2",ifna(vlookup(W1033&amp;"-"&amp;X1033,'Ref. VM'!A:B,2,0),"Custom"),if(V1033 ="E2" , ifna(vlookup(W1033&amp;"-"&amp;X1033,'Ref. VM'!D:E,2,0),"Custom"),if(V1033="N2D",ifna(vlookup(W1033&amp;"-"&amp;X1033,'Ref. VM'!G:H,2,0),"Custom"),if(V1033="N4",ifna(vlookup(W1033&amp;"-"&amp;X1033,'Ref. VM'!J:K,2,0),"Custom"),0))))</f>
        <v>0</v>
      </c>
      <c r="AB1033" s="67">
        <f t="shared" si="9"/>
        <v>0</v>
      </c>
      <c r="AC1033" s="67">
        <f t="shared" si="10"/>
        <v>0</v>
      </c>
      <c r="AD1033" s="67">
        <f t="shared" si="11"/>
        <v>0</v>
      </c>
      <c r="AE1033" s="62">
        <f>if(T1033="Lift &amp; Shift Prod",730,if(T1033="Lift &amp; Shift Noprod",Assumptions!$B$3,0))</f>
        <v>0</v>
      </c>
      <c r="AF1033" s="70">
        <f>if( U1033=0,0,if(Y1033=0, ((vlookup(AB1033,'SKU Pricing'!A:B,Assumptions!$B$2,0)*W1033)+(vlookup(AC1033,'SKU Pricing'!A:B,Assumptions!$B$2,0)*X1033))*AE1033,((vlookup(AB1033,'SKU Pricing'!A:B,Assumptions!$B$2,0)*W1033)+(vlookup(AC1033,'SKU Pricing'!A:B,Assumptions!$B$2,0)*(W1033*8))+(vlookup(AD1033,'SKU Pricing'!A:B,Assumptions!$B$2,0)*(X1033-(W1033*8))))*AE1033))</f>
        <v>0</v>
      </c>
      <c r="AG1033" s="67">
        <f t="shared" si="12"/>
        <v>0</v>
      </c>
      <c r="AH1033" s="70">
        <f>ifna(vlookup(AG1033,'SKU Pricing'!A:B,Assumptions!$B$2,0)*W1033*AE1033,0)</f>
        <v>0</v>
      </c>
      <c r="AI1033" s="62" t="str">
        <f t="shared" si="13"/>
        <v/>
      </c>
      <c r="AJ1033" s="62" t="str">
        <f>if(V1033&lt;&gt;0, if(T1033="Lift &amp; Shift Noprod",Assumptions!$B$9,if(V1033=Assumptions!$B$6,Assumptions!$B$10,if(P1033=1,Assumptions!$B$8,Assumptions!$B$7))),"")</f>
        <v/>
      </c>
      <c r="AK1033" s="69">
        <f t="shared" si="14"/>
        <v>0</v>
      </c>
      <c r="AL1033" s="69">
        <f>if(AJ1033="Hyperdisk Balanced",Assumptions!$B$11,0)</f>
        <v>0</v>
      </c>
      <c r="AM1033" s="69">
        <f>if(AJ1033="Hyperdisk Balanced",Assumptions!$B$12,0)</f>
        <v>0</v>
      </c>
      <c r="AN1033" s="70">
        <f>if(AK1033=0,0,if(AJ1033="Hyperdisk Balanced",vlookup(AK1033&amp;" provisioned space",'SKU Pricing'!A:B,Assumptions!$B$2,0)*Z1033+vlookup(AK1033&amp;" provisioned IOPS",'SKU Pricing'!A:B,Assumptions!$B$2,0)*AL1033*730+vlookup(AK1033&amp;" provisioned throughput",'SKU Pricing'!A:B,Assumptions!$B$2,0)*AM1033*730,vlookup(AK1033,'SKU Pricing'!A:B,Assumptions!$B$2,0)*Z1033))</f>
        <v>0</v>
      </c>
      <c r="AO1033" s="70">
        <f t="shared" si="15"/>
        <v>0</v>
      </c>
      <c r="AP1033" s="71">
        <f t="shared" si="16"/>
        <v>0</v>
      </c>
      <c r="AQ1033" s="70">
        <f>ifna(vlookup(AP1033,'SKU Pricing'!A:B,Assumptions!$B$2,0)*AE1033,0)</f>
        <v>0</v>
      </c>
      <c r="AR1033" s="72">
        <v>0.0</v>
      </c>
    </row>
    <row r="1034">
      <c r="A1034" s="61" t="s">
        <v>1175</v>
      </c>
      <c r="B1034" s="62" t="str">
        <f>ifna(if(vlookup(A1034,vOS!A:B,2,0)="","Unknown",vlookup(A1034,vOS!A:B,2,0)),"Unknown")</f>
        <v>Microsoft Windows 10 (64-bit)</v>
      </c>
      <c r="C1034" s="62">
        <f>vlookup(B1034,'OS Study'!A:D,2,0)</f>
        <v>0</v>
      </c>
      <c r="D1034" s="62" t="str">
        <f>vlookup(B1034,'OS Study'!A:D,3,0)</f>
        <v>Windows</v>
      </c>
      <c r="E1034" s="62" t="str">
        <f>vlookup(B1034,'OS Study'!A:D,4,0)</f>
        <v>Workstation</v>
      </c>
      <c r="F1034" s="63" t="str">
        <f>vlookup(B1034,'OS Study'!A:E,5,0)</f>
        <v>10</v>
      </c>
      <c r="G1034" s="62">
        <f>IF(vlookup(A1034,'RVtools V2.1'!A:J,4,0)="non",0,1)</f>
        <v>1</v>
      </c>
      <c r="H1034" s="62">
        <f>if(vlookup(A1034,'RVtools V2.1'!A:K,11,0)="kube",1,0)</f>
        <v>0</v>
      </c>
      <c r="I1034" s="62">
        <f t="shared" si="5"/>
        <v>0</v>
      </c>
      <c r="J1034" s="62">
        <f>ifna(vlookup(A1034,'Infra Study'!A:Q,17,0),0)</f>
        <v>1</v>
      </c>
      <c r="K1034" s="64">
        <f>IFERROR(__xludf.DUMMYFUNCTION("N(REGEXMATCH(VLOOKUP(A1034, 'RVtools V2.1'!A:H, 8, 0), ""^Serveur de fichiers""))"),0.0)</f>
        <v>0</v>
      </c>
      <c r="L1034" s="64">
        <f t="shared" si="6"/>
        <v>0</v>
      </c>
      <c r="M1034" s="67" t="str">
        <f>ifna(vlookup(A1034,'RVtools V2.1'!A:I,8,0),"N/A")</f>
        <v>MPL - IDF/PAO</v>
      </c>
      <c r="N1034" s="64">
        <f>IFERROR(__xludf.DUMMYFUNCTION("IF(REGEXMATCH(M1034, ""(?i)"" &amp; JOIN(""|"", SPLIT(""kalisil"", "" ""))), 1, 0)"),0.0)</f>
        <v>0</v>
      </c>
      <c r="O1034" s="64" t="str">
        <f>vlookup(A1034,'RVtools V2.1'!A:H,7,0)</f>
        <v>T1</v>
      </c>
      <c r="P1034" s="64">
        <f>if(vlookup(A1034,'RVtools V2.1'!A:H,5,0)="oui",1,0)</f>
        <v>1</v>
      </c>
      <c r="Q1034" s="64">
        <f>ifna(vlookup(A1034,vCPU!A:B,2,0),"Unknown")</f>
        <v>4</v>
      </c>
      <c r="R1034" s="66">
        <f>ifna(vlookup(A1034,vMemory!A:C,3,0),"Unknown")</f>
        <v>8</v>
      </c>
      <c r="S1034" s="66">
        <f>ifna(vlookup(A1034,vDisk!A:C,3,0),"Unknown")</f>
        <v>121</v>
      </c>
      <c r="T1034" s="67" t="str">
        <f t="array" ref="T1034">IFS(
   L1034=1, "No Lift &amp; Shift",
   J1034=1, XLOOKUP(A1034, 'Infra Study'!A:A, 'Infra Study'!P:P),
   I1034=1, "No Lift &amp; Shift",
   H1034=1, "GKE",
   K1034=1, "GCNV",
   G1034=1, "Lift &amp; Shift Prod",
   TRUE, "Lift &amp; Shift Noprod"
)</f>
        <v>Consolidation</v>
      </c>
      <c r="U1034" s="67">
        <f t="shared" si="7"/>
        <v>0</v>
      </c>
      <c r="V1034" s="68">
        <f>if(T1034="Lift &amp; Shift Noprod",if( Y1034=0,Assumptions!$B$5, Assumptions!$B$4),if(T1034="Lift &amp; Shift Prod",if(AND(N1034=1,O1034="T1"),Assumptions!$B$6,Assumptions!$B$4),0))</f>
        <v>0</v>
      </c>
      <c r="W1034" s="62">
        <f>if(V1034&lt;&gt;0,if(Q1034="Unknown", Assumptions!$B$42,If(Q1034&gt;1,Q1034,2)),0)</f>
        <v>0</v>
      </c>
      <c r="X1034" s="69">
        <f>if(V1034&lt;&gt;0,if(R1034="Unknown", Assumptions!$B$43,R1034),0)</f>
        <v>0</v>
      </c>
      <c r="Y1034" s="68">
        <f t="shared" si="8"/>
        <v>0</v>
      </c>
      <c r="Z1034" s="68">
        <f>if(V1034&lt;&gt;0,if(  S1034="Unknown", Assumptions!$B$44,S1034),0)</f>
        <v>0</v>
      </c>
      <c r="AA1034" s="68">
        <f>if(V1034 ="N2",ifna(vlookup(W1034&amp;"-"&amp;X1034,'Ref. VM'!A:B,2,0),"Custom"),if(V1034 ="E2" , ifna(vlookup(W1034&amp;"-"&amp;X1034,'Ref. VM'!D:E,2,0),"Custom"),if(V1034="N2D",ifna(vlookup(W1034&amp;"-"&amp;X1034,'Ref. VM'!G:H,2,0),"Custom"),if(V1034="N4",ifna(vlookup(W1034&amp;"-"&amp;X1034,'Ref. VM'!J:K,2,0),"Custom"),0))))</f>
        <v>0</v>
      </c>
      <c r="AB1034" s="67">
        <f t="shared" si="9"/>
        <v>0</v>
      </c>
      <c r="AC1034" s="67">
        <f t="shared" si="10"/>
        <v>0</v>
      </c>
      <c r="AD1034" s="67">
        <f t="shared" si="11"/>
        <v>0</v>
      </c>
      <c r="AE1034" s="62">
        <f>if(T1034="Lift &amp; Shift Prod",730,if(T1034="Lift &amp; Shift Noprod",Assumptions!$B$3,0))</f>
        <v>0</v>
      </c>
      <c r="AF1034" s="70">
        <f>if( U1034=0,0,if(Y1034=0, ((vlookup(AB1034,'SKU Pricing'!A:B,Assumptions!$B$2,0)*W1034)+(vlookup(AC1034,'SKU Pricing'!A:B,Assumptions!$B$2,0)*X1034))*AE1034,((vlookup(AB1034,'SKU Pricing'!A:B,Assumptions!$B$2,0)*W1034)+(vlookup(AC1034,'SKU Pricing'!A:B,Assumptions!$B$2,0)*(W1034*8))+(vlookup(AD1034,'SKU Pricing'!A:B,Assumptions!$B$2,0)*(X1034-(W1034*8))))*AE1034))</f>
        <v>0</v>
      </c>
      <c r="AG1034" s="67">
        <f t="shared" si="12"/>
        <v>0</v>
      </c>
      <c r="AH1034" s="70">
        <f>ifna(vlookup(AG1034,'SKU Pricing'!A:B,Assumptions!$B$2,0)*W1034*AE1034,0)</f>
        <v>0</v>
      </c>
      <c r="AI1034" s="62" t="str">
        <f t="shared" si="13"/>
        <v/>
      </c>
      <c r="AJ1034" s="62" t="str">
        <f>if(V1034&lt;&gt;0, if(T1034="Lift &amp; Shift Noprod",Assumptions!$B$9,if(V1034=Assumptions!$B$6,Assumptions!$B$10,if(P1034=1,Assumptions!$B$8,Assumptions!$B$7))),"")</f>
        <v/>
      </c>
      <c r="AK1034" s="69">
        <f t="shared" si="14"/>
        <v>0</v>
      </c>
      <c r="AL1034" s="69">
        <f>if(AJ1034="Hyperdisk Balanced",Assumptions!$B$11,0)</f>
        <v>0</v>
      </c>
      <c r="AM1034" s="69">
        <f>if(AJ1034="Hyperdisk Balanced",Assumptions!$B$12,0)</f>
        <v>0</v>
      </c>
      <c r="AN1034" s="70">
        <f>if(AK1034=0,0,if(AJ1034="Hyperdisk Balanced",vlookup(AK1034&amp;" provisioned space",'SKU Pricing'!A:B,Assumptions!$B$2,0)*Z1034+vlookup(AK1034&amp;" provisioned IOPS",'SKU Pricing'!A:B,Assumptions!$B$2,0)*AL1034*730+vlookup(AK1034&amp;" provisioned throughput",'SKU Pricing'!A:B,Assumptions!$B$2,0)*AM1034*730,vlookup(AK1034,'SKU Pricing'!A:B,Assumptions!$B$2,0)*Z1034))</f>
        <v>0</v>
      </c>
      <c r="AO1034" s="70">
        <f t="shared" si="15"/>
        <v>0</v>
      </c>
      <c r="AP1034" s="71">
        <f t="shared" si="16"/>
        <v>0</v>
      </c>
      <c r="AQ1034" s="70">
        <f>ifna(vlookup(AP1034,'SKU Pricing'!A:B,Assumptions!$B$2,0)*AE1034,0)</f>
        <v>0</v>
      </c>
      <c r="AR1034" s="72">
        <v>0.0</v>
      </c>
    </row>
    <row r="1035">
      <c r="A1035" s="61" t="s">
        <v>1176</v>
      </c>
      <c r="B1035" s="62" t="str">
        <f>ifna(if(vlookup(A1035,vOS!A:B,2,0)="","Unknown",vlookup(A1035,vOS!A:B,2,0)),"Unknown")</f>
        <v>Microsoft Windows 10 (64-bit)</v>
      </c>
      <c r="C1035" s="62">
        <f>vlookup(B1035,'OS Study'!A:D,2,0)</f>
        <v>0</v>
      </c>
      <c r="D1035" s="62" t="str">
        <f>vlookup(B1035,'OS Study'!A:D,3,0)</f>
        <v>Windows</v>
      </c>
      <c r="E1035" s="62" t="str">
        <f>vlookup(B1035,'OS Study'!A:D,4,0)</f>
        <v>Workstation</v>
      </c>
      <c r="F1035" s="63" t="str">
        <f>vlookup(B1035,'OS Study'!A:E,5,0)</f>
        <v>10</v>
      </c>
      <c r="G1035" s="62">
        <f>IF(vlookup(A1035,'RVtools V2.1'!A:J,4,0)="non",0,1)</f>
        <v>1</v>
      </c>
      <c r="H1035" s="62">
        <f>if(vlookup(A1035,'RVtools V2.1'!A:K,11,0)="kube",1,0)</f>
        <v>0</v>
      </c>
      <c r="I1035" s="62">
        <f t="shared" si="5"/>
        <v>0</v>
      </c>
      <c r="J1035" s="62">
        <f>ifna(vlookup(A1035,'Infra Study'!A:Q,17,0),0)</f>
        <v>1</v>
      </c>
      <c r="K1035" s="64">
        <f>IFERROR(__xludf.DUMMYFUNCTION("N(REGEXMATCH(VLOOKUP(A1035, 'RVtools V2.1'!A:H, 8, 0), ""^Serveur de fichiers""))"),0.0)</f>
        <v>0</v>
      </c>
      <c r="L1035" s="64">
        <f t="shared" si="6"/>
        <v>0</v>
      </c>
      <c r="M1035" s="67" t="str">
        <f>ifna(vlookup(A1035,'RVtools V2.1'!A:I,8,0),"N/A")</f>
        <v>MPL - IDF/PAO</v>
      </c>
      <c r="N1035" s="64">
        <f>IFERROR(__xludf.DUMMYFUNCTION("IF(REGEXMATCH(M1035, ""(?i)"" &amp; JOIN(""|"", SPLIT(""kalisil"", "" ""))), 1, 0)"),0.0)</f>
        <v>0</v>
      </c>
      <c r="O1035" s="64" t="str">
        <f>vlookup(A1035,'RVtools V2.1'!A:H,7,0)</f>
        <v>T1</v>
      </c>
      <c r="P1035" s="64">
        <f>if(vlookup(A1035,'RVtools V2.1'!A:H,5,0)="oui",1,0)</f>
        <v>1</v>
      </c>
      <c r="Q1035" s="64">
        <f>ifna(vlookup(A1035,vCPU!A:B,2,0),"Unknown")</f>
        <v>2</v>
      </c>
      <c r="R1035" s="66">
        <f>ifna(vlookup(A1035,vMemory!A:C,3,0),"Unknown")</f>
        <v>4</v>
      </c>
      <c r="S1035" s="66">
        <f>ifna(vlookup(A1035,vDisk!A:C,3,0),"Unknown")</f>
        <v>100</v>
      </c>
      <c r="T1035" s="67" t="str">
        <f t="array" ref="T1035">IFS(
   L1035=1, "No Lift &amp; Shift",
   J1035=1, XLOOKUP(A1035, 'Infra Study'!A:A, 'Infra Study'!P:P),
   I1035=1, "No Lift &amp; Shift",
   H1035=1, "GKE",
   K1035=1, "GCNV",
   G1035=1, "Lift &amp; Shift Prod",
   TRUE, "Lift &amp; Shift Noprod"
)</f>
        <v>Consolidation</v>
      </c>
      <c r="U1035" s="67">
        <f t="shared" si="7"/>
        <v>0</v>
      </c>
      <c r="V1035" s="68">
        <f>if(T1035="Lift &amp; Shift Noprod",if( Y1035=0,Assumptions!$B$5, Assumptions!$B$4),if(T1035="Lift &amp; Shift Prod",if(AND(N1035=1,O1035="T1"),Assumptions!$B$6,Assumptions!$B$4),0))</f>
        <v>0</v>
      </c>
      <c r="W1035" s="62">
        <f>if(V1035&lt;&gt;0,if(Q1035="Unknown", Assumptions!$B$42,If(Q1035&gt;1,Q1035,2)),0)</f>
        <v>0</v>
      </c>
      <c r="X1035" s="69">
        <f>if(V1035&lt;&gt;0,if(R1035="Unknown", Assumptions!$B$43,R1035),0)</f>
        <v>0</v>
      </c>
      <c r="Y1035" s="68">
        <f t="shared" si="8"/>
        <v>0</v>
      </c>
      <c r="Z1035" s="68">
        <f>if(V1035&lt;&gt;0,if(  S1035="Unknown", Assumptions!$B$44,S1035),0)</f>
        <v>0</v>
      </c>
      <c r="AA1035" s="68">
        <f>if(V1035 ="N2",ifna(vlookup(W1035&amp;"-"&amp;X1035,'Ref. VM'!A:B,2,0),"Custom"),if(V1035 ="E2" , ifna(vlookup(W1035&amp;"-"&amp;X1035,'Ref. VM'!D:E,2,0),"Custom"),if(V1035="N2D",ifna(vlookup(W1035&amp;"-"&amp;X1035,'Ref. VM'!G:H,2,0),"Custom"),if(V1035="N4",ifna(vlookup(W1035&amp;"-"&amp;X1035,'Ref. VM'!J:K,2,0),"Custom"),0))))</f>
        <v>0</v>
      </c>
      <c r="AB1035" s="67">
        <f t="shared" si="9"/>
        <v>0</v>
      </c>
      <c r="AC1035" s="67">
        <f t="shared" si="10"/>
        <v>0</v>
      </c>
      <c r="AD1035" s="67">
        <f t="shared" si="11"/>
        <v>0</v>
      </c>
      <c r="AE1035" s="62">
        <f>if(T1035="Lift &amp; Shift Prod",730,if(T1035="Lift &amp; Shift Noprod",Assumptions!$B$3,0))</f>
        <v>0</v>
      </c>
      <c r="AF1035" s="70">
        <f>if( U1035=0,0,if(Y1035=0, ((vlookup(AB1035,'SKU Pricing'!A:B,Assumptions!$B$2,0)*W1035)+(vlookup(AC1035,'SKU Pricing'!A:B,Assumptions!$B$2,0)*X1035))*AE1035,((vlookup(AB1035,'SKU Pricing'!A:B,Assumptions!$B$2,0)*W1035)+(vlookup(AC1035,'SKU Pricing'!A:B,Assumptions!$B$2,0)*(W1035*8))+(vlookup(AD1035,'SKU Pricing'!A:B,Assumptions!$B$2,0)*(X1035-(W1035*8))))*AE1035))</f>
        <v>0</v>
      </c>
      <c r="AG1035" s="67">
        <f t="shared" si="12"/>
        <v>0</v>
      </c>
      <c r="AH1035" s="70">
        <f>ifna(vlookup(AG1035,'SKU Pricing'!A:B,Assumptions!$B$2,0)*W1035*AE1035,0)</f>
        <v>0</v>
      </c>
      <c r="AI1035" s="62" t="str">
        <f t="shared" si="13"/>
        <v/>
      </c>
      <c r="AJ1035" s="62" t="str">
        <f>if(V1035&lt;&gt;0, if(T1035="Lift &amp; Shift Noprod",Assumptions!$B$9,if(V1035=Assumptions!$B$6,Assumptions!$B$10,if(P1035=1,Assumptions!$B$8,Assumptions!$B$7))),"")</f>
        <v/>
      </c>
      <c r="AK1035" s="69">
        <f t="shared" si="14"/>
        <v>0</v>
      </c>
      <c r="AL1035" s="69">
        <f>if(AJ1035="Hyperdisk Balanced",Assumptions!$B$11,0)</f>
        <v>0</v>
      </c>
      <c r="AM1035" s="69">
        <f>if(AJ1035="Hyperdisk Balanced",Assumptions!$B$12,0)</f>
        <v>0</v>
      </c>
      <c r="AN1035" s="70">
        <f>if(AK1035=0,0,if(AJ1035="Hyperdisk Balanced",vlookup(AK1035&amp;" provisioned space",'SKU Pricing'!A:B,Assumptions!$B$2,0)*Z1035+vlookup(AK1035&amp;" provisioned IOPS",'SKU Pricing'!A:B,Assumptions!$B$2,0)*AL1035*730+vlookup(AK1035&amp;" provisioned throughput",'SKU Pricing'!A:B,Assumptions!$B$2,0)*AM1035*730,vlookup(AK1035,'SKU Pricing'!A:B,Assumptions!$B$2,0)*Z1035))</f>
        <v>0</v>
      </c>
      <c r="AO1035" s="70">
        <f t="shared" si="15"/>
        <v>0</v>
      </c>
      <c r="AP1035" s="71">
        <f t="shared" si="16"/>
        <v>0</v>
      </c>
      <c r="AQ1035" s="70">
        <f>ifna(vlookup(AP1035,'SKU Pricing'!A:B,Assumptions!$B$2,0)*AE1035,0)</f>
        <v>0</v>
      </c>
      <c r="AR1035" s="72">
        <v>0.0</v>
      </c>
    </row>
    <row r="1036">
      <c r="A1036" s="61" t="s">
        <v>1177</v>
      </c>
      <c r="B1036" s="62" t="str">
        <f>ifna(if(vlookup(A1036,vOS!A:B,2,0)="","Unknown",vlookup(A1036,vOS!A:B,2,0)),"Unknown")</f>
        <v>Microsoft Windows Server 2016 (64-bit)</v>
      </c>
      <c r="C1036" s="62">
        <f>vlookup(B1036,'OS Study'!A:D,2,0)</f>
        <v>0</v>
      </c>
      <c r="D1036" s="62" t="str">
        <f>vlookup(B1036,'OS Study'!A:D,3,0)</f>
        <v>Windows</v>
      </c>
      <c r="E1036" s="62" t="str">
        <f>vlookup(B1036,'OS Study'!A:D,4,0)</f>
        <v>Server</v>
      </c>
      <c r="F1036" s="63" t="str">
        <f>vlookup(B1036,'OS Study'!A:E,5,0)</f>
        <v>2016</v>
      </c>
      <c r="G1036" s="62">
        <f>IF(vlookup(A1036,'RVtools V2.1'!A:J,4,0)="non",0,1)</f>
        <v>0</v>
      </c>
      <c r="H1036" s="62">
        <f>if(vlookup(A1036,'RVtools V2.1'!A:K,11,0)="kube",1,0)</f>
        <v>0</v>
      </c>
      <c r="I1036" s="62">
        <f t="shared" si="5"/>
        <v>0</v>
      </c>
      <c r="J1036" s="62">
        <f>ifna(vlookup(A1036,'Infra Study'!A:Q,17,0),0)</f>
        <v>0</v>
      </c>
      <c r="K1036" s="64">
        <f>IFERROR(__xludf.DUMMYFUNCTION("N(REGEXMATCH(VLOOKUP(A1036, 'RVtools V2.1'!A:H, 8, 0), ""^Serveur de fichiers""))"),0.0)</f>
        <v>0</v>
      </c>
      <c r="L1036" s="64">
        <f t="shared" si="6"/>
        <v>0</v>
      </c>
      <c r="M1036" s="65" t="str">
        <f>ifna(vlookup(A1036,'RVtools V2.1'!A:I,8,0),"N/A")</f>
        <v>MPL - IDF/PAO</v>
      </c>
      <c r="N1036" s="64">
        <f>IFERROR(__xludf.DUMMYFUNCTION("IF(REGEXMATCH(M1036, ""(?i)"" &amp; JOIN(""|"", SPLIT(""kalisil"", "" ""))), 1, 0)"),0.0)</f>
        <v>0</v>
      </c>
      <c r="O1036" s="64" t="str">
        <f>vlookup(A1036,'RVtools V2.1'!A:H,7,0)</f>
        <v>N/A</v>
      </c>
      <c r="P1036" s="64">
        <f>if(vlookup(A1036,'RVtools V2.1'!A:H,5,0)="oui",1,0)</f>
        <v>0</v>
      </c>
      <c r="Q1036" s="64">
        <f>ifna(vlookup(A1036,vCPU!A:B,2,0),"Unknown")</f>
        <v>8</v>
      </c>
      <c r="R1036" s="66">
        <f>ifna(vlookup(A1036,vMemory!A:C,3,0),"Unknown")</f>
        <v>16</v>
      </c>
      <c r="S1036" s="66">
        <f>ifna(vlookup(A1036,vDisk!A:C,3,0),"Unknown")</f>
        <v>236</v>
      </c>
      <c r="T1036" s="67" t="str">
        <f t="array" ref="T1036">IFS(
   L1036=1, "No Lift &amp; Shift",
   J1036=1, XLOOKUP(A1036, 'Infra Study'!A:A, 'Infra Study'!P:P),
   I1036=1, "No Lift &amp; Shift",
   H1036=1, "GKE",
   K1036=1, "GCNV",
   G1036=1, "Lift &amp; Shift Prod",
   TRUE, "Lift &amp; Shift Noprod"
)</f>
        <v>Lift &amp; Shift Noprod</v>
      </c>
      <c r="U1036" s="67">
        <f t="shared" si="7"/>
        <v>1</v>
      </c>
      <c r="V1036" s="68" t="str">
        <f>if(T1036="Lift &amp; Shift Noprod",if( Y1036=0,Assumptions!$B$5, Assumptions!$B$4),if(T1036="Lift &amp; Shift Prod",if(AND(N1036=1,O1036="T1"),Assumptions!$B$6,Assumptions!$B$4),0))</f>
        <v>E2</v>
      </c>
      <c r="W1036" s="69">
        <f>if(V1036&lt;&gt;0,if(Q1036="Unknown", Assumptions!$B$42,If(Q1036&gt;1,Q1036,2)),0)</f>
        <v>8</v>
      </c>
      <c r="X1036" s="69">
        <f>if(V1036&lt;&gt;0,if(R1036="Unknown", Assumptions!$B$43,R1036),0)</f>
        <v>16</v>
      </c>
      <c r="Y1036" s="68">
        <f t="shared" si="8"/>
        <v>0</v>
      </c>
      <c r="Z1036" s="68">
        <f>if(V1036&lt;&gt;0,if(  S1036="Unknown", Assumptions!$B$44,S1036),0)</f>
        <v>236</v>
      </c>
      <c r="AA1036" s="68" t="str">
        <f>if(V1036 ="N2",ifna(vlookup(W1036&amp;"-"&amp;X1036,'Ref. VM'!A:B,2,0),"Custom"),if(V1036 ="E2" , ifna(vlookup(W1036&amp;"-"&amp;X1036,'Ref. VM'!D:E,2,0),"Custom"),if(V1036="N2D",ifna(vlookup(W1036&amp;"-"&amp;X1036,'Ref. VM'!G:H,2,0),"Custom"),if(V1036="N4",ifna(vlookup(W1036&amp;"-"&amp;X1036,'Ref. VM'!J:K,2,0),"Custom"),0))))</f>
        <v>Custom</v>
      </c>
      <c r="AB1036" s="67" t="str">
        <f t="shared" si="9"/>
        <v>E2-Custom vCPUs</v>
      </c>
      <c r="AC1036" s="67" t="str">
        <f t="shared" si="10"/>
        <v>E2-Custom RAM</v>
      </c>
      <c r="AD1036" s="67">
        <f t="shared" si="11"/>
        <v>0</v>
      </c>
      <c r="AE1036" s="69">
        <f>if(T1036="Lift &amp; Shift Prod",730,if(T1036="Lift &amp; Shift Noprod",Assumptions!$B$3,0))</f>
        <v>270</v>
      </c>
      <c r="AF1036" s="70">
        <f>if( U1036=0,0,if(Y1036=0, ((vlookup(AB1036,'SKU Pricing'!A:B,Assumptions!$B$2,0)*W1036)+(vlookup(AC1036,'SKU Pricing'!A:B,Assumptions!$B$2,0)*X1036))*AE1036,((vlookup(AB1036,'SKU Pricing'!A:B,Assumptions!$B$2,0)*W1036)+(vlookup(AC1036,'SKU Pricing'!A:B,Assumptions!$B$2,0)*(W1036*8))+(vlookup(AD1036,'SKU Pricing'!A:B,Assumptions!$B$2,0)*(X1036-(W1036*8))))*AE1036))</f>
        <v>72.766512</v>
      </c>
      <c r="AG1036" s="67" t="str">
        <f t="shared" si="12"/>
        <v>Windows Server</v>
      </c>
      <c r="AH1036" s="70">
        <f>ifna(vlookup(AG1036,'SKU Pricing'!A:B,Assumptions!$B$2,0)*W1036*AE1036,0)</f>
        <v>99.36</v>
      </c>
      <c r="AI1036" s="62" t="str">
        <f t="shared" si="13"/>
        <v/>
      </c>
      <c r="AJ1036" s="62" t="str">
        <f>if(V1036&lt;&gt;0, if(T1036="Lift &amp; Shift Noprod",Assumptions!$B$9,if(V1036=Assumptions!$B$6,Assumptions!$B$10,if(P1036=1,Assumptions!$B$8,Assumptions!$B$7))),"")</f>
        <v>Balanced</v>
      </c>
      <c r="AK1036" s="69" t="str">
        <f t="shared" si="14"/>
        <v>Balanced</v>
      </c>
      <c r="AL1036" s="69">
        <f>if(AJ1036="Hyperdisk Balanced",Assumptions!$B$11,0)</f>
        <v>0</v>
      </c>
      <c r="AM1036" s="69">
        <f>if(AJ1036="Hyperdisk Balanced",Assumptions!$B$12,0)</f>
        <v>0</v>
      </c>
      <c r="AN1036" s="70">
        <f>if(AK1036=0,0,if(AJ1036="Hyperdisk Balanced",vlookup(AK1036&amp;" provisioned space",'SKU Pricing'!A:B,Assumptions!$B$2,0)*Z1036+vlookup(AK1036&amp;" provisioned IOPS",'SKU Pricing'!A:B,Assumptions!$B$2,0)*AL1036*730+vlookup(AK1036&amp;" provisioned throughput",'SKU Pricing'!A:B,Assumptions!$B$2,0)*AM1036*730,vlookup(AK1036,'SKU Pricing'!A:B,Assumptions!$B$2,0)*Z1036))</f>
        <v>27.376</v>
      </c>
      <c r="AO1036" s="70">
        <f t="shared" si="15"/>
        <v>199.502512</v>
      </c>
      <c r="AP1036" s="71" t="str">
        <f t="shared" si="16"/>
        <v>VM Manager</v>
      </c>
      <c r="AQ1036" s="70">
        <f>ifna(vlookup(AP1036,'SKU Pricing'!A:B,Assumptions!$B$2,0)*AE1036,0)</f>
        <v>0.81</v>
      </c>
      <c r="AR1036" s="72">
        <v>0.0</v>
      </c>
    </row>
    <row r="1037">
      <c r="A1037" s="61" t="s">
        <v>1178</v>
      </c>
      <c r="B1037" s="62" t="str">
        <f>ifna(if(vlookup(A1037,vOS!A:B,2,0)="","Unknown",vlookup(A1037,vOS!A:B,2,0)),"Unknown")</f>
        <v>Microsoft Windows 10 (64-bit)</v>
      </c>
      <c r="C1037" s="62">
        <f>vlookup(B1037,'OS Study'!A:D,2,0)</f>
        <v>0</v>
      </c>
      <c r="D1037" s="62" t="str">
        <f>vlookup(B1037,'OS Study'!A:D,3,0)</f>
        <v>Windows</v>
      </c>
      <c r="E1037" s="62" t="str">
        <f>vlookup(B1037,'OS Study'!A:D,4,0)</f>
        <v>Workstation</v>
      </c>
      <c r="F1037" s="63" t="str">
        <f>vlookup(B1037,'OS Study'!A:E,5,0)</f>
        <v>10</v>
      </c>
      <c r="G1037" s="62">
        <f>IF(vlookup(A1037,'RVtools V2.1'!A:J,4,0)="non",0,1)</f>
        <v>1</v>
      </c>
      <c r="H1037" s="62">
        <f>if(vlookup(A1037,'RVtools V2.1'!A:K,11,0)="kube",1,0)</f>
        <v>0</v>
      </c>
      <c r="I1037" s="62">
        <f t="shared" si="5"/>
        <v>0</v>
      </c>
      <c r="J1037" s="62">
        <f>ifna(vlookup(A1037,'Infra Study'!A:Q,17,0),0)</f>
        <v>1</v>
      </c>
      <c r="K1037" s="64">
        <f>IFERROR(__xludf.DUMMYFUNCTION("N(REGEXMATCH(VLOOKUP(A1037, 'RVtools V2.1'!A:H, 8, 0), ""^Serveur de fichiers""))"),0.0)</f>
        <v>0</v>
      </c>
      <c r="L1037" s="64">
        <f t="shared" si="6"/>
        <v>0</v>
      </c>
      <c r="M1037" s="67" t="str">
        <f>ifna(vlookup(A1037,'RVtools V2.1'!A:I,8,0),"N/A")</f>
        <v>MPL - IDF/PAO</v>
      </c>
      <c r="N1037" s="64">
        <f>IFERROR(__xludf.DUMMYFUNCTION("IF(REGEXMATCH(M1037, ""(?i)"" &amp; JOIN(""|"", SPLIT(""kalisil"", "" ""))), 1, 0)"),0.0)</f>
        <v>0</v>
      </c>
      <c r="O1037" s="64" t="str">
        <f>vlookup(A1037,'RVtools V2.1'!A:H,7,0)</f>
        <v>T1</v>
      </c>
      <c r="P1037" s="64">
        <f>if(vlookup(A1037,'RVtools V2.1'!A:H,5,0)="oui",1,0)</f>
        <v>1</v>
      </c>
      <c r="Q1037" s="64">
        <f>ifna(vlookup(A1037,vCPU!A:B,2,0),"Unknown")</f>
        <v>2</v>
      </c>
      <c r="R1037" s="66">
        <f>ifna(vlookup(A1037,vMemory!A:C,3,0),"Unknown")</f>
        <v>4</v>
      </c>
      <c r="S1037" s="66">
        <f>ifna(vlookup(A1037,vDisk!A:C,3,0),"Unknown")</f>
        <v>125</v>
      </c>
      <c r="T1037" s="67" t="str">
        <f t="array" ref="T1037">IFS(
   L1037=1, "No Lift &amp; Shift",
   J1037=1, XLOOKUP(A1037, 'Infra Study'!A:A, 'Infra Study'!P:P),
   I1037=1, "No Lift &amp; Shift",
   H1037=1, "GKE",
   K1037=1, "GCNV",
   G1037=1, "Lift &amp; Shift Prod",
   TRUE, "Lift &amp; Shift Noprod"
)</f>
        <v>Consolidation</v>
      </c>
      <c r="U1037" s="67">
        <f t="shared" si="7"/>
        <v>0</v>
      </c>
      <c r="V1037" s="68">
        <f>if(T1037="Lift &amp; Shift Noprod",if( Y1037=0,Assumptions!$B$5, Assumptions!$B$4),if(T1037="Lift &amp; Shift Prod",if(AND(N1037=1,O1037="T1"),Assumptions!$B$6,Assumptions!$B$4),0))</f>
        <v>0</v>
      </c>
      <c r="W1037" s="62">
        <f>if(V1037&lt;&gt;0,if(Q1037="Unknown", Assumptions!$B$42,If(Q1037&gt;1,Q1037,2)),0)</f>
        <v>0</v>
      </c>
      <c r="X1037" s="69">
        <f>if(V1037&lt;&gt;0,if(R1037="Unknown", Assumptions!$B$43,R1037),0)</f>
        <v>0</v>
      </c>
      <c r="Y1037" s="68">
        <f t="shared" si="8"/>
        <v>0</v>
      </c>
      <c r="Z1037" s="68">
        <f>if(V1037&lt;&gt;0,if(  S1037="Unknown", Assumptions!$B$44,S1037),0)</f>
        <v>0</v>
      </c>
      <c r="AA1037" s="68">
        <f>if(V1037 ="N2",ifna(vlookup(W1037&amp;"-"&amp;X1037,'Ref. VM'!A:B,2,0),"Custom"),if(V1037 ="E2" , ifna(vlookup(W1037&amp;"-"&amp;X1037,'Ref. VM'!D:E,2,0),"Custom"),if(V1037="N2D",ifna(vlookup(W1037&amp;"-"&amp;X1037,'Ref. VM'!G:H,2,0),"Custom"),if(V1037="N4",ifna(vlookup(W1037&amp;"-"&amp;X1037,'Ref. VM'!J:K,2,0),"Custom"),0))))</f>
        <v>0</v>
      </c>
      <c r="AB1037" s="67">
        <f t="shared" si="9"/>
        <v>0</v>
      </c>
      <c r="AC1037" s="67">
        <f t="shared" si="10"/>
        <v>0</v>
      </c>
      <c r="AD1037" s="67">
        <f t="shared" si="11"/>
        <v>0</v>
      </c>
      <c r="AE1037" s="62">
        <f>if(T1037="Lift &amp; Shift Prod",730,if(T1037="Lift &amp; Shift Noprod",Assumptions!$B$3,0))</f>
        <v>0</v>
      </c>
      <c r="AF1037" s="70">
        <f>if( U1037=0,0,if(Y1037=0, ((vlookup(AB1037,'SKU Pricing'!A:B,Assumptions!$B$2,0)*W1037)+(vlookup(AC1037,'SKU Pricing'!A:B,Assumptions!$B$2,0)*X1037))*AE1037,((vlookup(AB1037,'SKU Pricing'!A:B,Assumptions!$B$2,0)*W1037)+(vlookup(AC1037,'SKU Pricing'!A:B,Assumptions!$B$2,0)*(W1037*8))+(vlookup(AD1037,'SKU Pricing'!A:B,Assumptions!$B$2,0)*(X1037-(W1037*8))))*AE1037))</f>
        <v>0</v>
      </c>
      <c r="AG1037" s="67">
        <f t="shared" si="12"/>
        <v>0</v>
      </c>
      <c r="AH1037" s="70">
        <f>ifna(vlookup(AG1037,'SKU Pricing'!A:B,Assumptions!$B$2,0)*W1037*AE1037,0)</f>
        <v>0</v>
      </c>
      <c r="AI1037" s="62" t="str">
        <f t="shared" si="13"/>
        <v/>
      </c>
      <c r="AJ1037" s="62" t="str">
        <f>if(V1037&lt;&gt;0, if(T1037="Lift &amp; Shift Noprod",Assumptions!$B$9,if(V1037=Assumptions!$B$6,Assumptions!$B$10,if(P1037=1,Assumptions!$B$8,Assumptions!$B$7))),"")</f>
        <v/>
      </c>
      <c r="AK1037" s="69">
        <f t="shared" si="14"/>
        <v>0</v>
      </c>
      <c r="AL1037" s="69">
        <f>if(AJ1037="Hyperdisk Balanced",Assumptions!$B$11,0)</f>
        <v>0</v>
      </c>
      <c r="AM1037" s="69">
        <f>if(AJ1037="Hyperdisk Balanced",Assumptions!$B$12,0)</f>
        <v>0</v>
      </c>
      <c r="AN1037" s="70">
        <f>if(AK1037=0,0,if(AJ1037="Hyperdisk Balanced",vlookup(AK1037&amp;" provisioned space",'SKU Pricing'!A:B,Assumptions!$B$2,0)*Z1037+vlookup(AK1037&amp;" provisioned IOPS",'SKU Pricing'!A:B,Assumptions!$B$2,0)*AL1037*730+vlookup(AK1037&amp;" provisioned throughput",'SKU Pricing'!A:B,Assumptions!$B$2,0)*AM1037*730,vlookup(AK1037,'SKU Pricing'!A:B,Assumptions!$B$2,0)*Z1037))</f>
        <v>0</v>
      </c>
      <c r="AO1037" s="70">
        <f t="shared" si="15"/>
        <v>0</v>
      </c>
      <c r="AP1037" s="71">
        <f t="shared" si="16"/>
        <v>0</v>
      </c>
      <c r="AQ1037" s="70">
        <f>ifna(vlookup(AP1037,'SKU Pricing'!A:B,Assumptions!$B$2,0)*AE1037,0)</f>
        <v>0</v>
      </c>
      <c r="AR1037" s="72">
        <v>0.0</v>
      </c>
    </row>
    <row r="1038">
      <c r="A1038" s="61" t="s">
        <v>1179</v>
      </c>
      <c r="B1038" s="62" t="str">
        <f>ifna(if(vlookup(A1038,vOS!A:B,2,0)="","Unknown",vlookup(A1038,vOS!A:B,2,0)),"Unknown")</f>
        <v>Microsoft Windows 10 (64-bit)</v>
      </c>
      <c r="C1038" s="62">
        <f>vlookup(B1038,'OS Study'!A:D,2,0)</f>
        <v>0</v>
      </c>
      <c r="D1038" s="62" t="str">
        <f>vlookup(B1038,'OS Study'!A:D,3,0)</f>
        <v>Windows</v>
      </c>
      <c r="E1038" s="62" t="str">
        <f>vlookup(B1038,'OS Study'!A:D,4,0)</f>
        <v>Workstation</v>
      </c>
      <c r="F1038" s="63" t="str">
        <f>vlookup(B1038,'OS Study'!A:E,5,0)</f>
        <v>10</v>
      </c>
      <c r="G1038" s="62">
        <f>IF(vlookup(A1038,'RVtools V2.1'!A:J,4,0)="non",0,1)</f>
        <v>1</v>
      </c>
      <c r="H1038" s="62">
        <f>if(vlookup(A1038,'RVtools V2.1'!A:K,11,0)="kube",1,0)</f>
        <v>0</v>
      </c>
      <c r="I1038" s="62">
        <f t="shared" si="5"/>
        <v>0</v>
      </c>
      <c r="J1038" s="62">
        <f>ifna(vlookup(A1038,'Infra Study'!A:Q,17,0),0)</f>
        <v>1</v>
      </c>
      <c r="K1038" s="64">
        <f>IFERROR(__xludf.DUMMYFUNCTION("N(REGEXMATCH(VLOOKUP(A1038, 'RVtools V2.1'!A:H, 8, 0), ""^Serveur de fichiers""))"),0.0)</f>
        <v>0</v>
      </c>
      <c r="L1038" s="64">
        <f t="shared" si="6"/>
        <v>0</v>
      </c>
      <c r="M1038" s="67" t="str">
        <f>ifna(vlookup(A1038,'RVtools V2.1'!A:I,8,0),"N/A")</f>
        <v>MPL - IDF/PAO</v>
      </c>
      <c r="N1038" s="64">
        <f>IFERROR(__xludf.DUMMYFUNCTION("IF(REGEXMATCH(M1038, ""(?i)"" &amp; JOIN(""|"", SPLIT(""kalisil"", "" ""))), 1, 0)"),0.0)</f>
        <v>0</v>
      </c>
      <c r="O1038" s="64" t="str">
        <f>vlookup(A1038,'RVtools V2.1'!A:H,7,0)</f>
        <v>T1</v>
      </c>
      <c r="P1038" s="64">
        <f>if(vlookup(A1038,'RVtools V2.1'!A:H,5,0)="oui",1,0)</f>
        <v>1</v>
      </c>
      <c r="Q1038" s="64">
        <f>ifna(vlookup(A1038,vCPU!A:B,2,0),"Unknown")</f>
        <v>2</v>
      </c>
      <c r="R1038" s="66">
        <f>ifna(vlookup(A1038,vMemory!A:C,3,0),"Unknown")</f>
        <v>4</v>
      </c>
      <c r="S1038" s="66">
        <f>ifna(vlookup(A1038,vDisk!A:C,3,0),"Unknown")</f>
        <v>174</v>
      </c>
      <c r="T1038" s="67" t="str">
        <f t="array" ref="T1038">IFS(
   L1038=1, "No Lift &amp; Shift",
   J1038=1, XLOOKUP(A1038, 'Infra Study'!A:A, 'Infra Study'!P:P),
   I1038=1, "No Lift &amp; Shift",
   H1038=1, "GKE",
   K1038=1, "GCNV",
   G1038=1, "Lift &amp; Shift Prod",
   TRUE, "Lift &amp; Shift Noprod"
)</f>
        <v>Consolidation</v>
      </c>
      <c r="U1038" s="67">
        <f t="shared" si="7"/>
        <v>0</v>
      </c>
      <c r="V1038" s="68">
        <f>if(T1038="Lift &amp; Shift Noprod",if( Y1038=0,Assumptions!$B$5, Assumptions!$B$4),if(T1038="Lift &amp; Shift Prod",if(AND(N1038=1,O1038="T1"),Assumptions!$B$6,Assumptions!$B$4),0))</f>
        <v>0</v>
      </c>
      <c r="W1038" s="62">
        <f>if(V1038&lt;&gt;0,if(Q1038="Unknown", Assumptions!$B$42,If(Q1038&gt;1,Q1038,2)),0)</f>
        <v>0</v>
      </c>
      <c r="X1038" s="69">
        <f>if(V1038&lt;&gt;0,if(R1038="Unknown", Assumptions!$B$43,R1038),0)</f>
        <v>0</v>
      </c>
      <c r="Y1038" s="68">
        <f t="shared" si="8"/>
        <v>0</v>
      </c>
      <c r="Z1038" s="68">
        <f>if(V1038&lt;&gt;0,if(  S1038="Unknown", Assumptions!$B$44,S1038),0)</f>
        <v>0</v>
      </c>
      <c r="AA1038" s="68">
        <f>if(V1038 ="N2",ifna(vlookup(W1038&amp;"-"&amp;X1038,'Ref. VM'!A:B,2,0),"Custom"),if(V1038 ="E2" , ifna(vlookup(W1038&amp;"-"&amp;X1038,'Ref. VM'!D:E,2,0),"Custom"),if(V1038="N2D",ifna(vlookup(W1038&amp;"-"&amp;X1038,'Ref. VM'!G:H,2,0),"Custom"),if(V1038="N4",ifna(vlookup(W1038&amp;"-"&amp;X1038,'Ref. VM'!J:K,2,0),"Custom"),0))))</f>
        <v>0</v>
      </c>
      <c r="AB1038" s="67">
        <f t="shared" si="9"/>
        <v>0</v>
      </c>
      <c r="AC1038" s="67">
        <f t="shared" si="10"/>
        <v>0</v>
      </c>
      <c r="AD1038" s="67">
        <f t="shared" si="11"/>
        <v>0</v>
      </c>
      <c r="AE1038" s="62">
        <f>if(T1038="Lift &amp; Shift Prod",730,if(T1038="Lift &amp; Shift Noprod",Assumptions!$B$3,0))</f>
        <v>0</v>
      </c>
      <c r="AF1038" s="70">
        <f>if( U1038=0,0,if(Y1038=0, ((vlookup(AB1038,'SKU Pricing'!A:B,Assumptions!$B$2,0)*W1038)+(vlookup(AC1038,'SKU Pricing'!A:B,Assumptions!$B$2,0)*X1038))*AE1038,((vlookup(AB1038,'SKU Pricing'!A:B,Assumptions!$B$2,0)*W1038)+(vlookup(AC1038,'SKU Pricing'!A:B,Assumptions!$B$2,0)*(W1038*8))+(vlookup(AD1038,'SKU Pricing'!A:B,Assumptions!$B$2,0)*(X1038-(W1038*8))))*AE1038))</f>
        <v>0</v>
      </c>
      <c r="AG1038" s="67">
        <f t="shared" si="12"/>
        <v>0</v>
      </c>
      <c r="AH1038" s="70">
        <f>ifna(vlookup(AG1038,'SKU Pricing'!A:B,Assumptions!$B$2,0)*W1038*AE1038,0)</f>
        <v>0</v>
      </c>
      <c r="AI1038" s="62" t="str">
        <f t="shared" si="13"/>
        <v/>
      </c>
      <c r="AJ1038" s="62" t="str">
        <f>if(V1038&lt;&gt;0, if(T1038="Lift &amp; Shift Noprod",Assumptions!$B$9,if(V1038=Assumptions!$B$6,Assumptions!$B$10,if(P1038=1,Assumptions!$B$8,Assumptions!$B$7))),"")</f>
        <v/>
      </c>
      <c r="AK1038" s="69">
        <f t="shared" si="14"/>
        <v>0</v>
      </c>
      <c r="AL1038" s="69">
        <f>if(AJ1038="Hyperdisk Balanced",Assumptions!$B$11,0)</f>
        <v>0</v>
      </c>
      <c r="AM1038" s="69">
        <f>if(AJ1038="Hyperdisk Balanced",Assumptions!$B$12,0)</f>
        <v>0</v>
      </c>
      <c r="AN1038" s="70">
        <f>if(AK1038=0,0,if(AJ1038="Hyperdisk Balanced",vlookup(AK1038&amp;" provisioned space",'SKU Pricing'!A:B,Assumptions!$B$2,0)*Z1038+vlookup(AK1038&amp;" provisioned IOPS",'SKU Pricing'!A:B,Assumptions!$B$2,0)*AL1038*730+vlookup(AK1038&amp;" provisioned throughput",'SKU Pricing'!A:B,Assumptions!$B$2,0)*AM1038*730,vlookup(AK1038,'SKU Pricing'!A:B,Assumptions!$B$2,0)*Z1038))</f>
        <v>0</v>
      </c>
      <c r="AO1038" s="70">
        <f t="shared" si="15"/>
        <v>0</v>
      </c>
      <c r="AP1038" s="71">
        <f t="shared" si="16"/>
        <v>0</v>
      </c>
      <c r="AQ1038" s="70">
        <f>ifna(vlookup(AP1038,'SKU Pricing'!A:B,Assumptions!$B$2,0)*AE1038,0)</f>
        <v>0</v>
      </c>
      <c r="AR1038" s="72">
        <v>0.0</v>
      </c>
    </row>
    <row r="1039">
      <c r="A1039" s="61" t="s">
        <v>1180</v>
      </c>
      <c r="B1039" s="62" t="str">
        <f>ifna(if(vlookup(A1039,vOS!A:B,2,0)="","Unknown",vlookup(A1039,vOS!A:B,2,0)),"Unknown")</f>
        <v>Microsoft Windows 10 (64-bit)</v>
      </c>
      <c r="C1039" s="62">
        <f>vlookup(B1039,'OS Study'!A:D,2,0)</f>
        <v>0</v>
      </c>
      <c r="D1039" s="62" t="str">
        <f>vlookup(B1039,'OS Study'!A:D,3,0)</f>
        <v>Windows</v>
      </c>
      <c r="E1039" s="62" t="str">
        <f>vlookup(B1039,'OS Study'!A:D,4,0)</f>
        <v>Workstation</v>
      </c>
      <c r="F1039" s="63" t="str">
        <f>vlookup(B1039,'OS Study'!A:E,5,0)</f>
        <v>10</v>
      </c>
      <c r="G1039" s="62">
        <f>IF(vlookup(A1039,'RVtools V2.1'!A:J,4,0)="non",0,1)</f>
        <v>1</v>
      </c>
      <c r="H1039" s="62">
        <f>if(vlookup(A1039,'RVtools V2.1'!A:K,11,0)="kube",1,0)</f>
        <v>0</v>
      </c>
      <c r="I1039" s="62">
        <f t="shared" si="5"/>
        <v>0</v>
      </c>
      <c r="J1039" s="62">
        <f>ifna(vlookup(A1039,'Infra Study'!A:Q,17,0),0)</f>
        <v>1</v>
      </c>
      <c r="K1039" s="64">
        <f>IFERROR(__xludf.DUMMYFUNCTION("N(REGEXMATCH(VLOOKUP(A1039, 'RVtools V2.1'!A:H, 8, 0), ""^Serveur de fichiers""))"),0.0)</f>
        <v>0</v>
      </c>
      <c r="L1039" s="64">
        <f t="shared" si="6"/>
        <v>0</v>
      </c>
      <c r="M1039" s="67" t="str">
        <f>ifna(vlookup(A1039,'RVtools V2.1'!A:I,8,0),"N/A")</f>
        <v>MPL - IDF/PAO</v>
      </c>
      <c r="N1039" s="64">
        <f>IFERROR(__xludf.DUMMYFUNCTION("IF(REGEXMATCH(M1039, ""(?i)"" &amp; JOIN(""|"", SPLIT(""kalisil"", "" ""))), 1, 0)"),0.0)</f>
        <v>0</v>
      </c>
      <c r="O1039" s="64" t="str">
        <f>vlookup(A1039,'RVtools V2.1'!A:H,7,0)</f>
        <v>T1</v>
      </c>
      <c r="P1039" s="64">
        <f>if(vlookup(A1039,'RVtools V2.1'!A:H,5,0)="oui",1,0)</f>
        <v>1</v>
      </c>
      <c r="Q1039" s="64">
        <f>ifna(vlookup(A1039,vCPU!A:B,2,0),"Unknown")</f>
        <v>2</v>
      </c>
      <c r="R1039" s="66">
        <f>ifna(vlookup(A1039,vMemory!A:C,3,0),"Unknown")</f>
        <v>4</v>
      </c>
      <c r="S1039" s="66">
        <f>ifna(vlookup(A1039,vDisk!A:C,3,0),"Unknown")</f>
        <v>55</v>
      </c>
      <c r="T1039" s="67" t="str">
        <f t="array" ref="T1039">IFS(
   L1039=1, "No Lift &amp; Shift",
   J1039=1, XLOOKUP(A1039, 'Infra Study'!A:A, 'Infra Study'!P:P),
   I1039=1, "No Lift &amp; Shift",
   H1039=1, "GKE",
   K1039=1, "GCNV",
   G1039=1, "Lift &amp; Shift Prod",
   TRUE, "Lift &amp; Shift Noprod"
)</f>
        <v>Consolidation</v>
      </c>
      <c r="U1039" s="67">
        <f t="shared" si="7"/>
        <v>0</v>
      </c>
      <c r="V1039" s="68">
        <f>if(T1039="Lift &amp; Shift Noprod",if( Y1039=0,Assumptions!$B$5, Assumptions!$B$4),if(T1039="Lift &amp; Shift Prod",if(AND(N1039=1,O1039="T1"),Assumptions!$B$6,Assumptions!$B$4),0))</f>
        <v>0</v>
      </c>
      <c r="W1039" s="62">
        <f>if(V1039&lt;&gt;0,if(Q1039="Unknown", Assumptions!$B$42,If(Q1039&gt;1,Q1039,2)),0)</f>
        <v>0</v>
      </c>
      <c r="X1039" s="69">
        <f>if(V1039&lt;&gt;0,if(R1039="Unknown", Assumptions!$B$43,R1039),0)</f>
        <v>0</v>
      </c>
      <c r="Y1039" s="68">
        <f t="shared" si="8"/>
        <v>0</v>
      </c>
      <c r="Z1039" s="68">
        <f>if(V1039&lt;&gt;0,if(  S1039="Unknown", Assumptions!$B$44,S1039),0)</f>
        <v>0</v>
      </c>
      <c r="AA1039" s="68">
        <f>if(V1039 ="N2",ifna(vlookup(W1039&amp;"-"&amp;X1039,'Ref. VM'!A:B,2,0),"Custom"),if(V1039 ="E2" , ifna(vlookup(W1039&amp;"-"&amp;X1039,'Ref. VM'!D:E,2,0),"Custom"),if(V1039="N2D",ifna(vlookup(W1039&amp;"-"&amp;X1039,'Ref. VM'!G:H,2,0),"Custom"),if(V1039="N4",ifna(vlookup(W1039&amp;"-"&amp;X1039,'Ref. VM'!J:K,2,0),"Custom"),0))))</f>
        <v>0</v>
      </c>
      <c r="AB1039" s="67">
        <f t="shared" si="9"/>
        <v>0</v>
      </c>
      <c r="AC1039" s="67">
        <f t="shared" si="10"/>
        <v>0</v>
      </c>
      <c r="AD1039" s="67">
        <f t="shared" si="11"/>
        <v>0</v>
      </c>
      <c r="AE1039" s="62">
        <f>if(T1039="Lift &amp; Shift Prod",730,if(T1039="Lift &amp; Shift Noprod",Assumptions!$B$3,0))</f>
        <v>0</v>
      </c>
      <c r="AF1039" s="70">
        <f>if( U1039=0,0,if(Y1039=0, ((vlookup(AB1039,'SKU Pricing'!A:B,Assumptions!$B$2,0)*W1039)+(vlookup(AC1039,'SKU Pricing'!A:B,Assumptions!$B$2,0)*X1039))*AE1039,((vlookup(AB1039,'SKU Pricing'!A:B,Assumptions!$B$2,0)*W1039)+(vlookup(AC1039,'SKU Pricing'!A:B,Assumptions!$B$2,0)*(W1039*8))+(vlookup(AD1039,'SKU Pricing'!A:B,Assumptions!$B$2,0)*(X1039-(W1039*8))))*AE1039))</f>
        <v>0</v>
      </c>
      <c r="AG1039" s="67">
        <f t="shared" si="12"/>
        <v>0</v>
      </c>
      <c r="AH1039" s="70">
        <f>ifna(vlookup(AG1039,'SKU Pricing'!A:B,Assumptions!$B$2,0)*W1039*AE1039,0)</f>
        <v>0</v>
      </c>
      <c r="AI1039" s="62" t="str">
        <f t="shared" si="13"/>
        <v/>
      </c>
      <c r="AJ1039" s="62" t="str">
        <f>if(V1039&lt;&gt;0, if(T1039="Lift &amp; Shift Noprod",Assumptions!$B$9,if(V1039=Assumptions!$B$6,Assumptions!$B$10,if(P1039=1,Assumptions!$B$8,Assumptions!$B$7))),"")</f>
        <v/>
      </c>
      <c r="AK1039" s="69">
        <f t="shared" si="14"/>
        <v>0</v>
      </c>
      <c r="AL1039" s="69">
        <f>if(AJ1039="Hyperdisk Balanced",Assumptions!$B$11,0)</f>
        <v>0</v>
      </c>
      <c r="AM1039" s="69">
        <f>if(AJ1039="Hyperdisk Balanced",Assumptions!$B$12,0)</f>
        <v>0</v>
      </c>
      <c r="AN1039" s="70">
        <f>if(AK1039=0,0,if(AJ1039="Hyperdisk Balanced",vlookup(AK1039&amp;" provisioned space",'SKU Pricing'!A:B,Assumptions!$B$2,0)*Z1039+vlookup(AK1039&amp;" provisioned IOPS",'SKU Pricing'!A:B,Assumptions!$B$2,0)*AL1039*730+vlookup(AK1039&amp;" provisioned throughput",'SKU Pricing'!A:B,Assumptions!$B$2,0)*AM1039*730,vlookup(AK1039,'SKU Pricing'!A:B,Assumptions!$B$2,0)*Z1039))</f>
        <v>0</v>
      </c>
      <c r="AO1039" s="70">
        <f t="shared" si="15"/>
        <v>0</v>
      </c>
      <c r="AP1039" s="71">
        <f t="shared" si="16"/>
        <v>0</v>
      </c>
      <c r="AQ1039" s="70">
        <f>ifna(vlookup(AP1039,'SKU Pricing'!A:B,Assumptions!$B$2,0)*AE1039,0)</f>
        <v>0</v>
      </c>
      <c r="AR1039" s="72">
        <v>0.0</v>
      </c>
    </row>
    <row r="1040">
      <c r="A1040" s="61" t="s">
        <v>1181</v>
      </c>
      <c r="B1040" s="62" t="str">
        <f>ifna(if(vlookup(A1040,vOS!A:B,2,0)="","Unknown",vlookup(A1040,vOS!A:B,2,0)),"Unknown")</f>
        <v>Microsoft Windows 10 (64-bit)</v>
      </c>
      <c r="C1040" s="62">
        <f>vlookup(B1040,'OS Study'!A:D,2,0)</f>
        <v>0</v>
      </c>
      <c r="D1040" s="62" t="str">
        <f>vlookup(B1040,'OS Study'!A:D,3,0)</f>
        <v>Windows</v>
      </c>
      <c r="E1040" s="62" t="str">
        <f>vlookup(B1040,'OS Study'!A:D,4,0)</f>
        <v>Workstation</v>
      </c>
      <c r="F1040" s="63" t="str">
        <f>vlookup(B1040,'OS Study'!A:E,5,0)</f>
        <v>10</v>
      </c>
      <c r="G1040" s="62">
        <f>IF(vlookup(A1040,'RVtools V2.1'!A:J,4,0)="non",0,1)</f>
        <v>1</v>
      </c>
      <c r="H1040" s="62">
        <f>if(vlookup(A1040,'RVtools V2.1'!A:K,11,0)="kube",1,0)</f>
        <v>0</v>
      </c>
      <c r="I1040" s="62">
        <f t="shared" si="5"/>
        <v>0</v>
      </c>
      <c r="J1040" s="62">
        <f>ifna(vlookup(A1040,'Infra Study'!A:Q,17,0),0)</f>
        <v>1</v>
      </c>
      <c r="K1040" s="64">
        <f>IFERROR(__xludf.DUMMYFUNCTION("N(REGEXMATCH(VLOOKUP(A1040, 'RVtools V2.1'!A:H, 8, 0), ""^Serveur de fichiers""))"),0.0)</f>
        <v>0</v>
      </c>
      <c r="L1040" s="64">
        <f t="shared" si="6"/>
        <v>0</v>
      </c>
      <c r="M1040" s="67" t="str">
        <f>ifna(vlookup(A1040,'RVtools V2.1'!A:I,8,0),"N/A")</f>
        <v>MPL - IDF/PAO</v>
      </c>
      <c r="N1040" s="64">
        <f>IFERROR(__xludf.DUMMYFUNCTION("IF(REGEXMATCH(M1040, ""(?i)"" &amp; JOIN(""|"", SPLIT(""kalisil"", "" ""))), 1, 0)"),0.0)</f>
        <v>0</v>
      </c>
      <c r="O1040" s="64" t="str">
        <f>vlookup(A1040,'RVtools V2.1'!A:H,7,0)</f>
        <v>T1</v>
      </c>
      <c r="P1040" s="64">
        <f>if(vlookup(A1040,'RVtools V2.1'!A:H,5,0)="oui",1,0)</f>
        <v>1</v>
      </c>
      <c r="Q1040" s="64">
        <f>ifna(vlookup(A1040,vCPU!A:B,2,0),"Unknown")</f>
        <v>2</v>
      </c>
      <c r="R1040" s="66">
        <f>ifna(vlookup(A1040,vMemory!A:C,3,0),"Unknown")</f>
        <v>4</v>
      </c>
      <c r="S1040" s="66">
        <f>ifna(vlookup(A1040,vDisk!A:C,3,0),"Unknown")</f>
        <v>45</v>
      </c>
      <c r="T1040" s="67" t="str">
        <f t="array" ref="T1040">IFS(
   L1040=1, "No Lift &amp; Shift",
   J1040=1, XLOOKUP(A1040, 'Infra Study'!A:A, 'Infra Study'!P:P),
   I1040=1, "No Lift &amp; Shift",
   H1040=1, "GKE",
   K1040=1, "GCNV",
   G1040=1, "Lift &amp; Shift Prod",
   TRUE, "Lift &amp; Shift Noprod"
)</f>
        <v>Consolidation</v>
      </c>
      <c r="U1040" s="67">
        <f t="shared" si="7"/>
        <v>0</v>
      </c>
      <c r="V1040" s="68">
        <f>if(T1040="Lift &amp; Shift Noprod",if( Y1040=0,Assumptions!$B$5, Assumptions!$B$4),if(T1040="Lift &amp; Shift Prod",if(AND(N1040=1,O1040="T1"),Assumptions!$B$6,Assumptions!$B$4),0))</f>
        <v>0</v>
      </c>
      <c r="W1040" s="62">
        <f>if(V1040&lt;&gt;0,if(Q1040="Unknown", Assumptions!$B$42,If(Q1040&gt;1,Q1040,2)),0)</f>
        <v>0</v>
      </c>
      <c r="X1040" s="69">
        <f>if(V1040&lt;&gt;0,if(R1040="Unknown", Assumptions!$B$43,R1040),0)</f>
        <v>0</v>
      </c>
      <c r="Y1040" s="68">
        <f t="shared" si="8"/>
        <v>0</v>
      </c>
      <c r="Z1040" s="68">
        <f>if(V1040&lt;&gt;0,if(  S1040="Unknown", Assumptions!$B$44,S1040),0)</f>
        <v>0</v>
      </c>
      <c r="AA1040" s="68">
        <f>if(V1040 ="N2",ifna(vlookup(W1040&amp;"-"&amp;X1040,'Ref. VM'!A:B,2,0),"Custom"),if(V1040 ="E2" , ifna(vlookup(W1040&amp;"-"&amp;X1040,'Ref. VM'!D:E,2,0),"Custom"),if(V1040="N2D",ifna(vlookup(W1040&amp;"-"&amp;X1040,'Ref. VM'!G:H,2,0),"Custom"),if(V1040="N4",ifna(vlookup(W1040&amp;"-"&amp;X1040,'Ref. VM'!J:K,2,0),"Custom"),0))))</f>
        <v>0</v>
      </c>
      <c r="AB1040" s="67">
        <f t="shared" si="9"/>
        <v>0</v>
      </c>
      <c r="AC1040" s="67">
        <f t="shared" si="10"/>
        <v>0</v>
      </c>
      <c r="AD1040" s="67">
        <f t="shared" si="11"/>
        <v>0</v>
      </c>
      <c r="AE1040" s="62">
        <f>if(T1040="Lift &amp; Shift Prod",730,if(T1040="Lift &amp; Shift Noprod",Assumptions!$B$3,0))</f>
        <v>0</v>
      </c>
      <c r="AF1040" s="70">
        <f>if( U1040=0,0,if(Y1040=0, ((vlookup(AB1040,'SKU Pricing'!A:B,Assumptions!$B$2,0)*W1040)+(vlookup(AC1040,'SKU Pricing'!A:B,Assumptions!$B$2,0)*X1040))*AE1040,((vlookup(AB1040,'SKU Pricing'!A:B,Assumptions!$B$2,0)*W1040)+(vlookup(AC1040,'SKU Pricing'!A:B,Assumptions!$B$2,0)*(W1040*8))+(vlookup(AD1040,'SKU Pricing'!A:B,Assumptions!$B$2,0)*(X1040-(W1040*8))))*AE1040))</f>
        <v>0</v>
      </c>
      <c r="AG1040" s="67">
        <f t="shared" si="12"/>
        <v>0</v>
      </c>
      <c r="AH1040" s="70">
        <f>ifna(vlookup(AG1040,'SKU Pricing'!A:B,Assumptions!$B$2,0)*W1040*AE1040,0)</f>
        <v>0</v>
      </c>
      <c r="AI1040" s="62" t="str">
        <f t="shared" si="13"/>
        <v/>
      </c>
      <c r="AJ1040" s="62" t="str">
        <f>if(V1040&lt;&gt;0, if(T1040="Lift &amp; Shift Noprod",Assumptions!$B$9,if(V1040=Assumptions!$B$6,Assumptions!$B$10,if(P1040=1,Assumptions!$B$8,Assumptions!$B$7))),"")</f>
        <v/>
      </c>
      <c r="AK1040" s="69">
        <f t="shared" si="14"/>
        <v>0</v>
      </c>
      <c r="AL1040" s="69">
        <f>if(AJ1040="Hyperdisk Balanced",Assumptions!$B$11,0)</f>
        <v>0</v>
      </c>
      <c r="AM1040" s="69">
        <f>if(AJ1040="Hyperdisk Balanced",Assumptions!$B$12,0)</f>
        <v>0</v>
      </c>
      <c r="AN1040" s="70">
        <f>if(AK1040=0,0,if(AJ1040="Hyperdisk Balanced",vlookup(AK1040&amp;" provisioned space",'SKU Pricing'!A:B,Assumptions!$B$2,0)*Z1040+vlookup(AK1040&amp;" provisioned IOPS",'SKU Pricing'!A:B,Assumptions!$B$2,0)*AL1040*730+vlookup(AK1040&amp;" provisioned throughput",'SKU Pricing'!A:B,Assumptions!$B$2,0)*AM1040*730,vlookup(AK1040,'SKU Pricing'!A:B,Assumptions!$B$2,0)*Z1040))</f>
        <v>0</v>
      </c>
      <c r="AO1040" s="70">
        <f t="shared" si="15"/>
        <v>0</v>
      </c>
      <c r="AP1040" s="71">
        <f t="shared" si="16"/>
        <v>0</v>
      </c>
      <c r="AQ1040" s="70">
        <f>ifna(vlookup(AP1040,'SKU Pricing'!A:B,Assumptions!$B$2,0)*AE1040,0)</f>
        <v>0</v>
      </c>
      <c r="AR1040" s="72">
        <v>0.0</v>
      </c>
    </row>
    <row r="1041">
      <c r="A1041" s="61" t="s">
        <v>1182</v>
      </c>
      <c r="B1041" s="62" t="str">
        <f>ifna(if(vlookup(A1041,vOS!A:B,2,0)="","Unknown",vlookup(A1041,vOS!A:B,2,0)),"Unknown")</f>
        <v>Microsoft Windows 10 (64-bit)</v>
      </c>
      <c r="C1041" s="62">
        <f>vlookup(B1041,'OS Study'!A:D,2,0)</f>
        <v>0</v>
      </c>
      <c r="D1041" s="62" t="str">
        <f>vlookup(B1041,'OS Study'!A:D,3,0)</f>
        <v>Windows</v>
      </c>
      <c r="E1041" s="62" t="str">
        <f>vlookup(B1041,'OS Study'!A:D,4,0)</f>
        <v>Workstation</v>
      </c>
      <c r="F1041" s="63" t="str">
        <f>vlookup(B1041,'OS Study'!A:E,5,0)</f>
        <v>10</v>
      </c>
      <c r="G1041" s="62">
        <f>IF(vlookup(A1041,'RVtools V2.1'!A:J,4,0)="non",0,1)</f>
        <v>1</v>
      </c>
      <c r="H1041" s="62">
        <f>if(vlookup(A1041,'RVtools V2.1'!A:K,11,0)="kube",1,0)</f>
        <v>0</v>
      </c>
      <c r="I1041" s="62">
        <f t="shared" si="5"/>
        <v>0</v>
      </c>
      <c r="J1041" s="62">
        <f>ifna(vlookup(A1041,'Infra Study'!A:Q,17,0),0)</f>
        <v>1</v>
      </c>
      <c r="K1041" s="64">
        <f>IFERROR(__xludf.DUMMYFUNCTION("N(REGEXMATCH(VLOOKUP(A1041, 'RVtools V2.1'!A:H, 8, 0), ""^Serveur de fichiers""))"),0.0)</f>
        <v>0</v>
      </c>
      <c r="L1041" s="64">
        <f t="shared" si="6"/>
        <v>0</v>
      </c>
      <c r="M1041" s="67" t="str">
        <f>ifna(vlookup(A1041,'RVtools V2.1'!A:I,8,0),"N/A")</f>
        <v>MPL - IDF/PAS</v>
      </c>
      <c r="N1041" s="64">
        <f>IFERROR(__xludf.DUMMYFUNCTION("IF(REGEXMATCH(M1041, ""(?i)"" &amp; JOIN(""|"", SPLIT(""kalisil"", "" ""))), 1, 0)"),0.0)</f>
        <v>0</v>
      </c>
      <c r="O1041" s="64" t="str">
        <f>vlookup(A1041,'RVtools V2.1'!A:H,7,0)</f>
        <v>T1</v>
      </c>
      <c r="P1041" s="64">
        <f>if(vlookup(A1041,'RVtools V2.1'!A:H,5,0)="oui",1,0)</f>
        <v>1</v>
      </c>
      <c r="Q1041" s="64">
        <f>ifna(vlookup(A1041,vCPU!A:B,2,0),"Unknown")</f>
        <v>2</v>
      </c>
      <c r="R1041" s="66">
        <f>ifna(vlookup(A1041,vMemory!A:C,3,0),"Unknown")</f>
        <v>4</v>
      </c>
      <c r="S1041" s="66">
        <f>ifna(vlookup(A1041,vDisk!A:C,3,0),"Unknown")</f>
        <v>119</v>
      </c>
      <c r="T1041" s="67" t="str">
        <f t="array" ref="T1041">IFS(
   L1041=1, "No Lift &amp; Shift",
   J1041=1, XLOOKUP(A1041, 'Infra Study'!A:A, 'Infra Study'!P:P),
   I1041=1, "No Lift &amp; Shift",
   H1041=1, "GKE",
   K1041=1, "GCNV",
   G1041=1, "Lift &amp; Shift Prod",
   TRUE, "Lift &amp; Shift Noprod"
)</f>
        <v>Consolidation</v>
      </c>
      <c r="U1041" s="67">
        <f t="shared" si="7"/>
        <v>0</v>
      </c>
      <c r="V1041" s="68">
        <f>if(T1041="Lift &amp; Shift Noprod",if( Y1041=0,Assumptions!$B$5, Assumptions!$B$4),if(T1041="Lift &amp; Shift Prod",if(AND(N1041=1,O1041="T1"),Assumptions!$B$6,Assumptions!$B$4),0))</f>
        <v>0</v>
      </c>
      <c r="W1041" s="62">
        <f>if(V1041&lt;&gt;0,if(Q1041="Unknown", Assumptions!$B$42,If(Q1041&gt;1,Q1041,2)),0)</f>
        <v>0</v>
      </c>
      <c r="X1041" s="69">
        <f>if(V1041&lt;&gt;0,if(R1041="Unknown", Assumptions!$B$43,R1041),0)</f>
        <v>0</v>
      </c>
      <c r="Y1041" s="68">
        <f t="shared" si="8"/>
        <v>0</v>
      </c>
      <c r="Z1041" s="68">
        <f>if(V1041&lt;&gt;0,if(  S1041="Unknown", Assumptions!$B$44,S1041),0)</f>
        <v>0</v>
      </c>
      <c r="AA1041" s="68">
        <f>if(V1041 ="N2",ifna(vlookup(W1041&amp;"-"&amp;X1041,'Ref. VM'!A:B,2,0),"Custom"),if(V1041 ="E2" , ifna(vlookup(W1041&amp;"-"&amp;X1041,'Ref. VM'!D:E,2,0),"Custom"),if(V1041="N2D",ifna(vlookup(W1041&amp;"-"&amp;X1041,'Ref. VM'!G:H,2,0),"Custom"),if(V1041="N4",ifna(vlookup(W1041&amp;"-"&amp;X1041,'Ref. VM'!J:K,2,0),"Custom"),0))))</f>
        <v>0</v>
      </c>
      <c r="AB1041" s="67">
        <f t="shared" si="9"/>
        <v>0</v>
      </c>
      <c r="AC1041" s="67">
        <f t="shared" si="10"/>
        <v>0</v>
      </c>
      <c r="AD1041" s="67">
        <f t="shared" si="11"/>
        <v>0</v>
      </c>
      <c r="AE1041" s="62">
        <f>if(T1041="Lift &amp; Shift Prod",730,if(T1041="Lift &amp; Shift Noprod",Assumptions!$B$3,0))</f>
        <v>0</v>
      </c>
      <c r="AF1041" s="70">
        <f>if( U1041=0,0,if(Y1041=0, ((vlookup(AB1041,'SKU Pricing'!A:B,Assumptions!$B$2,0)*W1041)+(vlookup(AC1041,'SKU Pricing'!A:B,Assumptions!$B$2,0)*X1041))*AE1041,((vlookup(AB1041,'SKU Pricing'!A:B,Assumptions!$B$2,0)*W1041)+(vlookup(AC1041,'SKU Pricing'!A:B,Assumptions!$B$2,0)*(W1041*8))+(vlookup(AD1041,'SKU Pricing'!A:B,Assumptions!$B$2,0)*(X1041-(W1041*8))))*AE1041))</f>
        <v>0</v>
      </c>
      <c r="AG1041" s="67">
        <f t="shared" si="12"/>
        <v>0</v>
      </c>
      <c r="AH1041" s="70">
        <f>ifna(vlookup(AG1041,'SKU Pricing'!A:B,Assumptions!$B$2,0)*W1041*AE1041,0)</f>
        <v>0</v>
      </c>
      <c r="AI1041" s="62" t="str">
        <f t="shared" si="13"/>
        <v/>
      </c>
      <c r="AJ1041" s="62" t="str">
        <f>if(V1041&lt;&gt;0, if(T1041="Lift &amp; Shift Noprod",Assumptions!$B$9,if(V1041=Assumptions!$B$6,Assumptions!$B$10,if(P1041=1,Assumptions!$B$8,Assumptions!$B$7))),"")</f>
        <v/>
      </c>
      <c r="AK1041" s="69">
        <f t="shared" si="14"/>
        <v>0</v>
      </c>
      <c r="AL1041" s="69">
        <f>if(AJ1041="Hyperdisk Balanced",Assumptions!$B$11,0)</f>
        <v>0</v>
      </c>
      <c r="AM1041" s="69">
        <f>if(AJ1041="Hyperdisk Balanced",Assumptions!$B$12,0)</f>
        <v>0</v>
      </c>
      <c r="AN1041" s="70">
        <f>if(AK1041=0,0,if(AJ1041="Hyperdisk Balanced",vlookup(AK1041&amp;" provisioned space",'SKU Pricing'!A:B,Assumptions!$B$2,0)*Z1041+vlookup(AK1041&amp;" provisioned IOPS",'SKU Pricing'!A:B,Assumptions!$B$2,0)*AL1041*730+vlookup(AK1041&amp;" provisioned throughput",'SKU Pricing'!A:B,Assumptions!$B$2,0)*AM1041*730,vlookup(AK1041,'SKU Pricing'!A:B,Assumptions!$B$2,0)*Z1041))</f>
        <v>0</v>
      </c>
      <c r="AO1041" s="70">
        <f t="shared" si="15"/>
        <v>0</v>
      </c>
      <c r="AP1041" s="71">
        <f t="shared" si="16"/>
        <v>0</v>
      </c>
      <c r="AQ1041" s="70">
        <f>ifna(vlookup(AP1041,'SKU Pricing'!A:B,Assumptions!$B$2,0)*AE1041,0)</f>
        <v>0</v>
      </c>
      <c r="AR1041" s="72">
        <v>0.0</v>
      </c>
    </row>
    <row r="1042">
      <c r="A1042" s="61" t="s">
        <v>1183</v>
      </c>
      <c r="B1042" s="62" t="str">
        <f>ifna(if(vlookup(A1042,vOS!A:B,2,0)="","Unknown",vlookup(A1042,vOS!A:B,2,0)),"Unknown")</f>
        <v>Microsoft Windows 10 (64-bit)</v>
      </c>
      <c r="C1042" s="62">
        <f>vlookup(B1042,'OS Study'!A:D,2,0)</f>
        <v>0</v>
      </c>
      <c r="D1042" s="62" t="str">
        <f>vlookup(B1042,'OS Study'!A:D,3,0)</f>
        <v>Windows</v>
      </c>
      <c r="E1042" s="62" t="str">
        <f>vlookup(B1042,'OS Study'!A:D,4,0)</f>
        <v>Workstation</v>
      </c>
      <c r="F1042" s="63" t="str">
        <f>vlookup(B1042,'OS Study'!A:E,5,0)</f>
        <v>10</v>
      </c>
      <c r="G1042" s="62">
        <f>IF(vlookup(A1042,'RVtools V2.1'!A:J,4,0)="non",0,1)</f>
        <v>1</v>
      </c>
      <c r="H1042" s="62">
        <f>if(vlookup(A1042,'RVtools V2.1'!A:K,11,0)="kube",1,0)</f>
        <v>0</v>
      </c>
      <c r="I1042" s="62">
        <f t="shared" si="5"/>
        <v>0</v>
      </c>
      <c r="J1042" s="62">
        <f>ifna(vlookup(A1042,'Infra Study'!A:Q,17,0),0)</f>
        <v>1</v>
      </c>
      <c r="K1042" s="64">
        <f>IFERROR(__xludf.DUMMYFUNCTION("N(REGEXMATCH(VLOOKUP(A1042, 'RVtools V2.1'!A:H, 8, 0), ""^Serveur de fichiers""))"),0.0)</f>
        <v>0</v>
      </c>
      <c r="L1042" s="64">
        <f t="shared" si="6"/>
        <v>0</v>
      </c>
      <c r="M1042" s="67" t="str">
        <f>ifna(vlookup(A1042,'RVtools V2.1'!A:I,8,0),"N/A")</f>
        <v>MPL - IDF/PAS</v>
      </c>
      <c r="N1042" s="64">
        <f>IFERROR(__xludf.DUMMYFUNCTION("IF(REGEXMATCH(M1042, ""(?i)"" &amp; JOIN(""|"", SPLIT(""kalisil"", "" ""))), 1, 0)"),0.0)</f>
        <v>0</v>
      </c>
      <c r="O1042" s="64" t="str">
        <f>vlookup(A1042,'RVtools V2.1'!A:H,7,0)</f>
        <v>T1</v>
      </c>
      <c r="P1042" s="64">
        <f>if(vlookup(A1042,'RVtools V2.1'!A:H,5,0)="oui",1,0)</f>
        <v>1</v>
      </c>
      <c r="Q1042" s="64">
        <f>ifna(vlookup(A1042,vCPU!A:B,2,0),"Unknown")</f>
        <v>2</v>
      </c>
      <c r="R1042" s="66">
        <f>ifna(vlookup(A1042,vMemory!A:C,3,0),"Unknown")</f>
        <v>4</v>
      </c>
      <c r="S1042" s="66">
        <f>ifna(vlookup(A1042,vDisk!A:C,3,0),"Unknown")</f>
        <v>123</v>
      </c>
      <c r="T1042" s="67" t="str">
        <f t="array" ref="T1042">IFS(
   L1042=1, "No Lift &amp; Shift",
   J1042=1, XLOOKUP(A1042, 'Infra Study'!A:A, 'Infra Study'!P:P),
   I1042=1, "No Lift &amp; Shift",
   H1042=1, "GKE",
   K1042=1, "GCNV",
   G1042=1, "Lift &amp; Shift Prod",
   TRUE, "Lift &amp; Shift Noprod"
)</f>
        <v>Consolidation</v>
      </c>
      <c r="U1042" s="67">
        <f t="shared" si="7"/>
        <v>0</v>
      </c>
      <c r="V1042" s="68">
        <f>if(T1042="Lift &amp; Shift Noprod",if( Y1042=0,Assumptions!$B$5, Assumptions!$B$4),if(T1042="Lift &amp; Shift Prod",if(AND(N1042=1,O1042="T1"),Assumptions!$B$6,Assumptions!$B$4),0))</f>
        <v>0</v>
      </c>
      <c r="W1042" s="62">
        <f>if(V1042&lt;&gt;0,if(Q1042="Unknown", Assumptions!$B$42,If(Q1042&gt;1,Q1042,2)),0)</f>
        <v>0</v>
      </c>
      <c r="X1042" s="69">
        <f>if(V1042&lt;&gt;0,if(R1042="Unknown", Assumptions!$B$43,R1042),0)</f>
        <v>0</v>
      </c>
      <c r="Y1042" s="68">
        <f t="shared" si="8"/>
        <v>0</v>
      </c>
      <c r="Z1042" s="68">
        <f>if(V1042&lt;&gt;0,if(  S1042="Unknown", Assumptions!$B$44,S1042),0)</f>
        <v>0</v>
      </c>
      <c r="AA1042" s="68">
        <f>if(V1042 ="N2",ifna(vlookup(W1042&amp;"-"&amp;X1042,'Ref. VM'!A:B,2,0),"Custom"),if(V1042 ="E2" , ifna(vlookup(W1042&amp;"-"&amp;X1042,'Ref. VM'!D:E,2,0),"Custom"),if(V1042="N2D",ifna(vlookup(W1042&amp;"-"&amp;X1042,'Ref. VM'!G:H,2,0),"Custom"),if(V1042="N4",ifna(vlookup(W1042&amp;"-"&amp;X1042,'Ref. VM'!J:K,2,0),"Custom"),0))))</f>
        <v>0</v>
      </c>
      <c r="AB1042" s="67">
        <f t="shared" si="9"/>
        <v>0</v>
      </c>
      <c r="AC1042" s="67">
        <f t="shared" si="10"/>
        <v>0</v>
      </c>
      <c r="AD1042" s="67">
        <f t="shared" si="11"/>
        <v>0</v>
      </c>
      <c r="AE1042" s="62">
        <f>if(T1042="Lift &amp; Shift Prod",730,if(T1042="Lift &amp; Shift Noprod",Assumptions!$B$3,0))</f>
        <v>0</v>
      </c>
      <c r="AF1042" s="70">
        <f>if( U1042=0,0,if(Y1042=0, ((vlookup(AB1042,'SKU Pricing'!A:B,Assumptions!$B$2,0)*W1042)+(vlookup(AC1042,'SKU Pricing'!A:B,Assumptions!$B$2,0)*X1042))*AE1042,((vlookup(AB1042,'SKU Pricing'!A:B,Assumptions!$B$2,0)*W1042)+(vlookup(AC1042,'SKU Pricing'!A:B,Assumptions!$B$2,0)*(W1042*8))+(vlookup(AD1042,'SKU Pricing'!A:B,Assumptions!$B$2,0)*(X1042-(W1042*8))))*AE1042))</f>
        <v>0</v>
      </c>
      <c r="AG1042" s="67">
        <f t="shared" si="12"/>
        <v>0</v>
      </c>
      <c r="AH1042" s="70">
        <f>ifna(vlookup(AG1042,'SKU Pricing'!A:B,Assumptions!$B$2,0)*W1042*AE1042,0)</f>
        <v>0</v>
      </c>
      <c r="AI1042" s="62" t="str">
        <f t="shared" si="13"/>
        <v/>
      </c>
      <c r="AJ1042" s="62" t="str">
        <f>if(V1042&lt;&gt;0, if(T1042="Lift &amp; Shift Noprod",Assumptions!$B$9,if(V1042=Assumptions!$B$6,Assumptions!$B$10,if(P1042=1,Assumptions!$B$8,Assumptions!$B$7))),"")</f>
        <v/>
      </c>
      <c r="AK1042" s="69">
        <f t="shared" si="14"/>
        <v>0</v>
      </c>
      <c r="AL1042" s="69">
        <f>if(AJ1042="Hyperdisk Balanced",Assumptions!$B$11,0)</f>
        <v>0</v>
      </c>
      <c r="AM1042" s="69">
        <f>if(AJ1042="Hyperdisk Balanced",Assumptions!$B$12,0)</f>
        <v>0</v>
      </c>
      <c r="AN1042" s="70">
        <f>if(AK1042=0,0,if(AJ1042="Hyperdisk Balanced",vlookup(AK1042&amp;" provisioned space",'SKU Pricing'!A:B,Assumptions!$B$2,0)*Z1042+vlookup(AK1042&amp;" provisioned IOPS",'SKU Pricing'!A:B,Assumptions!$B$2,0)*AL1042*730+vlookup(AK1042&amp;" provisioned throughput",'SKU Pricing'!A:B,Assumptions!$B$2,0)*AM1042*730,vlookup(AK1042,'SKU Pricing'!A:B,Assumptions!$B$2,0)*Z1042))</f>
        <v>0</v>
      </c>
      <c r="AO1042" s="70">
        <f t="shared" si="15"/>
        <v>0</v>
      </c>
      <c r="AP1042" s="71">
        <f t="shared" si="16"/>
        <v>0</v>
      </c>
      <c r="AQ1042" s="70">
        <f>ifna(vlookup(AP1042,'SKU Pricing'!A:B,Assumptions!$B$2,0)*AE1042,0)</f>
        <v>0</v>
      </c>
      <c r="AR1042" s="72">
        <v>0.0</v>
      </c>
    </row>
    <row r="1043">
      <c r="A1043" s="61" t="s">
        <v>1184</v>
      </c>
      <c r="B1043" s="62" t="str">
        <f>ifna(if(vlookup(A1043,vOS!A:B,2,0)="","Unknown",vlookup(A1043,vOS!A:B,2,0)),"Unknown")</f>
        <v>Microsoft Windows 10 (64-bit)</v>
      </c>
      <c r="C1043" s="62">
        <f>vlookup(B1043,'OS Study'!A:D,2,0)</f>
        <v>0</v>
      </c>
      <c r="D1043" s="62" t="str">
        <f>vlookup(B1043,'OS Study'!A:D,3,0)</f>
        <v>Windows</v>
      </c>
      <c r="E1043" s="62" t="str">
        <f>vlookup(B1043,'OS Study'!A:D,4,0)</f>
        <v>Workstation</v>
      </c>
      <c r="F1043" s="63" t="str">
        <f>vlookup(B1043,'OS Study'!A:E,5,0)</f>
        <v>10</v>
      </c>
      <c r="G1043" s="62">
        <f>IF(vlookup(A1043,'RVtools V2.1'!A:J,4,0)="non",0,1)</f>
        <v>0</v>
      </c>
      <c r="H1043" s="62">
        <f>if(vlookup(A1043,'RVtools V2.1'!A:K,11,0)="kube",1,0)</f>
        <v>0</v>
      </c>
      <c r="I1043" s="62">
        <f t="shared" si="5"/>
        <v>0</v>
      </c>
      <c r="J1043" s="62">
        <f>ifna(vlookup(A1043,'Infra Study'!A:Q,17,0),0)</f>
        <v>1</v>
      </c>
      <c r="K1043" s="64">
        <f>IFERROR(__xludf.DUMMYFUNCTION("N(REGEXMATCH(VLOOKUP(A1043, 'RVtools V2.1'!A:H, 8, 0), ""^Serveur de fichiers""))"),0.0)</f>
        <v>0</v>
      </c>
      <c r="L1043" s="64">
        <f t="shared" si="6"/>
        <v>0</v>
      </c>
      <c r="M1043" s="65" t="str">
        <f>ifna(vlookup(A1043,'RVtools V2.1'!A:I,8,0),"N/A")</f>
        <v>MPL - IDF/PAS</v>
      </c>
      <c r="N1043" s="64">
        <f>IFERROR(__xludf.DUMMYFUNCTION("IF(REGEXMATCH(M1043, ""(?i)"" &amp; JOIN(""|"", SPLIT(""kalisil"", "" ""))), 1, 0)"),0.0)</f>
        <v>0</v>
      </c>
      <c r="O1043" s="64" t="str">
        <f>vlookup(A1043,'RVtools V2.1'!A:H,7,0)</f>
        <v>N/A</v>
      </c>
      <c r="P1043" s="64">
        <f>if(vlookup(A1043,'RVtools V2.1'!A:H,5,0)="oui",1,0)</f>
        <v>0</v>
      </c>
      <c r="Q1043" s="64">
        <f>ifna(vlookup(A1043,vCPU!A:B,2,0),"Unknown")</f>
        <v>2</v>
      </c>
      <c r="R1043" s="66">
        <f>ifna(vlookup(A1043,vMemory!A:C,3,0),"Unknown")</f>
        <v>6</v>
      </c>
      <c r="S1043" s="66">
        <f>ifna(vlookup(A1043,vDisk!A:C,3,0),"Unknown")</f>
        <v>93</v>
      </c>
      <c r="T1043" s="67" t="str">
        <f t="array" ref="T1043">IFS(
   L1043=1, "No Lift &amp; Shift",
   J1043=1, XLOOKUP(A1043, 'Infra Study'!A:A, 'Infra Study'!P:P),
   I1043=1, "No Lift &amp; Shift",
   H1043=1, "GKE",
   K1043=1, "GCNV",
   G1043=1, "Lift &amp; Shift Prod",
   TRUE, "Lift &amp; Shift Noprod"
)</f>
        <v>Consolidation</v>
      </c>
      <c r="U1043" s="67">
        <f t="shared" si="7"/>
        <v>0</v>
      </c>
      <c r="V1043" s="68">
        <f>if(T1043="Lift &amp; Shift Noprod",if( Y1043=0,Assumptions!$B$5, Assumptions!$B$4),if(T1043="Lift &amp; Shift Prod",if(AND(N1043=1,O1043="T1"),Assumptions!$B$6,Assumptions!$B$4),0))</f>
        <v>0</v>
      </c>
      <c r="W1043" s="62">
        <f>if(V1043&lt;&gt;0,if(Q1043="Unknown", Assumptions!$B$42,If(Q1043&gt;1,Q1043,2)),0)</f>
        <v>0</v>
      </c>
      <c r="X1043" s="69">
        <f>if(V1043&lt;&gt;0,if(R1043="Unknown", Assumptions!$B$43,R1043),0)</f>
        <v>0</v>
      </c>
      <c r="Y1043" s="68">
        <f t="shared" si="8"/>
        <v>0</v>
      </c>
      <c r="Z1043" s="68">
        <f>if(V1043&lt;&gt;0,if(  S1043="Unknown", Assumptions!$B$44,S1043),0)</f>
        <v>0</v>
      </c>
      <c r="AA1043" s="68">
        <f>if(V1043 ="N2",ifna(vlookup(W1043&amp;"-"&amp;X1043,'Ref. VM'!A:B,2,0),"Custom"),if(V1043 ="E2" , ifna(vlookup(W1043&amp;"-"&amp;X1043,'Ref. VM'!D:E,2,0),"Custom"),if(V1043="N2D",ifna(vlookup(W1043&amp;"-"&amp;X1043,'Ref. VM'!G:H,2,0),"Custom"),if(V1043="N4",ifna(vlookup(W1043&amp;"-"&amp;X1043,'Ref. VM'!J:K,2,0),"Custom"),0))))</f>
        <v>0</v>
      </c>
      <c r="AB1043" s="67">
        <f t="shared" si="9"/>
        <v>0</v>
      </c>
      <c r="AC1043" s="67">
        <f t="shared" si="10"/>
        <v>0</v>
      </c>
      <c r="AD1043" s="67">
        <f t="shared" si="11"/>
        <v>0</v>
      </c>
      <c r="AE1043" s="62">
        <f>if(T1043="Lift &amp; Shift Prod",730,if(T1043="Lift &amp; Shift Noprod",Assumptions!$B$3,0))</f>
        <v>0</v>
      </c>
      <c r="AF1043" s="70">
        <f>if( U1043=0,0,if(Y1043=0, ((vlookup(AB1043,'SKU Pricing'!A:B,Assumptions!$B$2,0)*W1043)+(vlookup(AC1043,'SKU Pricing'!A:B,Assumptions!$B$2,0)*X1043))*AE1043,((vlookup(AB1043,'SKU Pricing'!A:B,Assumptions!$B$2,0)*W1043)+(vlookup(AC1043,'SKU Pricing'!A:B,Assumptions!$B$2,0)*(W1043*8))+(vlookup(AD1043,'SKU Pricing'!A:B,Assumptions!$B$2,0)*(X1043-(W1043*8))))*AE1043))</f>
        <v>0</v>
      </c>
      <c r="AG1043" s="67">
        <f t="shared" si="12"/>
        <v>0</v>
      </c>
      <c r="AH1043" s="70">
        <f>ifna(vlookup(AG1043,'SKU Pricing'!A:B,Assumptions!$B$2,0)*W1043*AE1043,0)</f>
        <v>0</v>
      </c>
      <c r="AI1043" s="62" t="str">
        <f t="shared" si="13"/>
        <v/>
      </c>
      <c r="AJ1043" s="62" t="str">
        <f>if(V1043&lt;&gt;0, if(T1043="Lift &amp; Shift Noprod",Assumptions!$B$9,if(V1043=Assumptions!$B$6,Assumptions!$B$10,if(P1043=1,Assumptions!$B$8,Assumptions!$B$7))),"")</f>
        <v/>
      </c>
      <c r="AK1043" s="69">
        <f t="shared" si="14"/>
        <v>0</v>
      </c>
      <c r="AL1043" s="69">
        <f>if(AJ1043="Hyperdisk Balanced",Assumptions!$B$11,0)</f>
        <v>0</v>
      </c>
      <c r="AM1043" s="69">
        <f>if(AJ1043="Hyperdisk Balanced",Assumptions!$B$12,0)</f>
        <v>0</v>
      </c>
      <c r="AN1043" s="70">
        <f>if(AK1043=0,0,if(AJ1043="Hyperdisk Balanced",vlookup(AK1043&amp;" provisioned space",'SKU Pricing'!A:B,Assumptions!$B$2,0)*Z1043+vlookup(AK1043&amp;" provisioned IOPS",'SKU Pricing'!A:B,Assumptions!$B$2,0)*AL1043*730+vlookup(AK1043&amp;" provisioned throughput",'SKU Pricing'!A:B,Assumptions!$B$2,0)*AM1043*730,vlookup(AK1043,'SKU Pricing'!A:B,Assumptions!$B$2,0)*Z1043))</f>
        <v>0</v>
      </c>
      <c r="AO1043" s="70">
        <f t="shared" si="15"/>
        <v>0</v>
      </c>
      <c r="AP1043" s="71">
        <f t="shared" si="16"/>
        <v>0</v>
      </c>
      <c r="AQ1043" s="70">
        <f>ifna(vlookup(AP1043,'SKU Pricing'!A:B,Assumptions!$B$2,0)*AE1043,0)</f>
        <v>0</v>
      </c>
      <c r="AR1043" s="72">
        <v>0.0</v>
      </c>
    </row>
    <row r="1044">
      <c r="A1044" s="61" t="s">
        <v>1185</v>
      </c>
      <c r="B1044" s="62" t="str">
        <f>ifna(if(vlookup(A1044,vOS!A:B,2,0)="","Unknown",vlookup(A1044,vOS!A:B,2,0)),"Unknown")</f>
        <v>Microsoft Windows Server 2016 or later (64-bit)</v>
      </c>
      <c r="C1044" s="62">
        <f>vlookup(B1044,'OS Study'!A:D,2,0)</f>
        <v>0</v>
      </c>
      <c r="D1044" s="62" t="str">
        <f>vlookup(B1044,'OS Study'!A:D,3,0)</f>
        <v>Windows</v>
      </c>
      <c r="E1044" s="62" t="str">
        <f>vlookup(B1044,'OS Study'!A:D,4,0)</f>
        <v>Server</v>
      </c>
      <c r="F1044" s="63" t="str">
        <f>vlookup(B1044,'OS Study'!A:E,5,0)</f>
        <v>2016</v>
      </c>
      <c r="G1044" s="62">
        <f>IF(vlookup(A1044,'RVtools V2.1'!A:J,4,0)="non",0,1)</f>
        <v>1</v>
      </c>
      <c r="H1044" s="62">
        <f>if(vlookup(A1044,'RVtools V2.1'!A:K,11,0)="kube",1,0)</f>
        <v>0</v>
      </c>
      <c r="I1044" s="62">
        <f t="shared" si="5"/>
        <v>0</v>
      </c>
      <c r="J1044" s="62">
        <f>ifna(vlookup(A1044,'Infra Study'!A:Q,17,0),0)</f>
        <v>0</v>
      </c>
      <c r="K1044" s="64">
        <f>IFERROR(__xludf.DUMMYFUNCTION("N(REGEXMATCH(VLOOKUP(A1044, 'RVtools V2.1'!A:H, 8, 0), ""^Serveur de fichiers""))"),0.0)</f>
        <v>0</v>
      </c>
      <c r="L1044" s="64">
        <f t="shared" si="6"/>
        <v>0</v>
      </c>
      <c r="M1044" s="67" t="str">
        <f>ifna(vlookup(A1044,'RVtools V2.1'!A:I,8,0),"N/A")</f>
        <v>MPL - IDF/PAS</v>
      </c>
      <c r="N1044" s="64">
        <f>IFERROR(__xludf.DUMMYFUNCTION("IF(REGEXMATCH(M1044, ""(?i)"" &amp; JOIN(""|"", SPLIT(""kalisil"", "" ""))), 1, 0)"),0.0)</f>
        <v>0</v>
      </c>
      <c r="O1044" s="64" t="str">
        <f>vlookup(A1044,'RVtools V2.1'!A:H,7,0)</f>
        <v>T1</v>
      </c>
      <c r="P1044" s="64">
        <f>if(vlookup(A1044,'RVtools V2.1'!A:H,5,0)="oui",1,0)</f>
        <v>1</v>
      </c>
      <c r="Q1044" s="64">
        <f>ifna(vlookup(A1044,vCPU!A:B,2,0),"Unknown")</f>
        <v>8</v>
      </c>
      <c r="R1044" s="66">
        <f>ifna(vlookup(A1044,vMemory!A:C,3,0),"Unknown")</f>
        <v>32</v>
      </c>
      <c r="S1044" s="66">
        <f>ifna(vlookup(A1044,vDisk!A:C,3,0),"Unknown")</f>
        <v>202</v>
      </c>
      <c r="T1044" s="67" t="str">
        <f t="array" ref="T1044">IFS(
   L1044=1, "No Lift &amp; Shift",
   J1044=1, XLOOKUP(A1044, 'Infra Study'!A:A, 'Infra Study'!P:P),
   I1044=1, "No Lift &amp; Shift",
   H1044=1, "GKE",
   K1044=1, "GCNV",
   G1044=1, "Lift &amp; Shift Prod",
   TRUE, "Lift &amp; Shift Noprod"
)</f>
        <v>Lift &amp; Shift Prod</v>
      </c>
      <c r="U1044" s="67">
        <f t="shared" si="7"/>
        <v>1</v>
      </c>
      <c r="V1044" s="68" t="str">
        <f>if(T1044="Lift &amp; Shift Noprod",if( Y1044=0,Assumptions!$B$5, Assumptions!$B$4),if(T1044="Lift &amp; Shift Prod",if(AND(N1044=1,O1044="T1"),Assumptions!$B$6,Assumptions!$B$4),0))</f>
        <v>N2D</v>
      </c>
      <c r="W1044" s="69">
        <f>if(V1044&lt;&gt;0,if(Q1044="Unknown", Assumptions!$B$42,If(Q1044&gt;1,Q1044,2)),0)</f>
        <v>8</v>
      </c>
      <c r="X1044" s="69">
        <f>if(V1044&lt;&gt;0,if(R1044="Unknown", Assumptions!$B$43,R1044),0)</f>
        <v>32</v>
      </c>
      <c r="Y1044" s="68">
        <f t="shared" si="8"/>
        <v>0</v>
      </c>
      <c r="Z1044" s="68">
        <f>if(V1044&lt;&gt;0,if(  S1044="Unknown", Assumptions!$B$44,S1044),0)</f>
        <v>202</v>
      </c>
      <c r="AA1044" s="68" t="str">
        <f>if(V1044 ="N2",ifna(vlookup(W1044&amp;"-"&amp;X1044,'Ref. VM'!A:B,2,0),"Custom"),if(V1044 ="E2" , ifna(vlookup(W1044&amp;"-"&amp;X1044,'Ref. VM'!D:E,2,0),"Custom"),if(V1044="N2D",ifna(vlookup(W1044&amp;"-"&amp;X1044,'Ref. VM'!G:H,2,0),"Custom"),if(V1044="N4",ifna(vlookup(W1044&amp;"-"&amp;X1044,'Ref. VM'!J:K,2,0),"Custom"),0))))</f>
        <v>Predefined</v>
      </c>
      <c r="AB1044" s="67" t="str">
        <f t="shared" si="9"/>
        <v>N2D-Predefined vCPUs-CUD 3y</v>
      </c>
      <c r="AC1044" s="67" t="str">
        <f t="shared" si="10"/>
        <v>N2D-Predefined RAM-CUD 3y</v>
      </c>
      <c r="AD1044" s="67">
        <f t="shared" si="11"/>
        <v>0</v>
      </c>
      <c r="AE1044" s="69">
        <f>if(T1044="Lift &amp; Shift Prod",730,if(T1044="Lift &amp; Shift Noprod",Assumptions!$B$3,0))</f>
        <v>730</v>
      </c>
      <c r="AF1044" s="70">
        <f>if( U1044=0,0,if(Y1044=0, ((vlookup(AB1044,'SKU Pricing'!A:B,Assumptions!$B$2,0)*W1044)+(vlookup(AC1044,'SKU Pricing'!A:B,Assumptions!$B$2,0)*X1044))*AE1044,((vlookup(AB1044,'SKU Pricing'!A:B,Assumptions!$B$2,0)*W1044)+(vlookup(AC1044,'SKU Pricing'!A:B,Assumptions!$B$2,0)*(W1044*8))+(vlookup(AD1044,'SKU Pricing'!A:B,Assumptions!$B$2,0)*(X1044-(W1044*8))))*AE1044))</f>
        <v>128.7948928</v>
      </c>
      <c r="AG1044" s="67" t="str">
        <f t="shared" si="12"/>
        <v>Windows Server</v>
      </c>
      <c r="AH1044" s="70">
        <f>ifna(vlookup(AG1044,'SKU Pricing'!A:B,Assumptions!$B$2,0)*W1044*AE1044,0)</f>
        <v>268.64</v>
      </c>
      <c r="AI1044" s="62" t="str">
        <f t="shared" si="13"/>
        <v>Regional</v>
      </c>
      <c r="AJ1044" s="62" t="str">
        <f>if(V1044&lt;&gt;0, if(T1044="Lift &amp; Shift Noprod",Assumptions!$B$9,if(V1044=Assumptions!$B$6,Assumptions!$B$10,if(P1044=1,Assumptions!$B$8,Assumptions!$B$7))),"")</f>
        <v>SSD</v>
      </c>
      <c r="AK1044" s="69" t="str">
        <f t="shared" si="14"/>
        <v>SSD</v>
      </c>
      <c r="AL1044" s="69">
        <f>if(AJ1044="Hyperdisk Balanced",Assumptions!$B$11,0)</f>
        <v>0</v>
      </c>
      <c r="AM1044" s="69">
        <f>if(AJ1044="Hyperdisk Balanced",Assumptions!$B$12,0)</f>
        <v>0</v>
      </c>
      <c r="AN1044" s="70">
        <f>if(AK1044=0,0,if(AJ1044="Hyperdisk Balanced",vlookup(AK1044&amp;" provisioned space",'SKU Pricing'!A:B,Assumptions!$B$2,0)*Z1044+vlookup(AK1044&amp;" provisioned IOPS",'SKU Pricing'!A:B,Assumptions!$B$2,0)*AL1044*730+vlookup(AK1044&amp;" provisioned throughput",'SKU Pricing'!A:B,Assumptions!$B$2,0)*AM1044*730,vlookup(AK1044,'SKU Pricing'!A:B,Assumptions!$B$2,0)*Z1044))</f>
        <v>39.794</v>
      </c>
      <c r="AO1044" s="70">
        <f t="shared" si="15"/>
        <v>437.2288928</v>
      </c>
      <c r="AP1044" s="71" t="str">
        <f t="shared" si="16"/>
        <v>VM Manager</v>
      </c>
      <c r="AQ1044" s="70">
        <f>ifna(vlookup(AP1044,'SKU Pricing'!A:B,Assumptions!$B$2,0)*AE1044,0)</f>
        <v>2.19</v>
      </c>
      <c r="AR1044" s="72">
        <v>0.0</v>
      </c>
    </row>
    <row r="1045">
      <c r="A1045" s="61" t="s">
        <v>1186</v>
      </c>
      <c r="B1045" s="62" t="str">
        <f>ifna(if(vlookup(A1045,vOS!A:B,2,0)="","Unknown",vlookup(A1045,vOS!A:B,2,0)),"Unknown")</f>
        <v>Microsoft Windows Server 2016 or later (64-bit)</v>
      </c>
      <c r="C1045" s="62">
        <f>vlookup(B1045,'OS Study'!A:D,2,0)</f>
        <v>0</v>
      </c>
      <c r="D1045" s="62" t="str">
        <f>vlookup(B1045,'OS Study'!A:D,3,0)</f>
        <v>Windows</v>
      </c>
      <c r="E1045" s="62" t="str">
        <f>vlookup(B1045,'OS Study'!A:D,4,0)</f>
        <v>Server</v>
      </c>
      <c r="F1045" s="63" t="str">
        <f>vlookup(B1045,'OS Study'!A:E,5,0)</f>
        <v>2016</v>
      </c>
      <c r="G1045" s="62">
        <f>IF(vlookup(A1045,'RVtools V2.1'!A:J,4,0)="non",0,1)</f>
        <v>1</v>
      </c>
      <c r="H1045" s="62">
        <f>if(vlookup(A1045,'RVtools V2.1'!A:K,11,0)="kube",1,0)</f>
        <v>0</v>
      </c>
      <c r="I1045" s="62">
        <f t="shared" si="5"/>
        <v>0</v>
      </c>
      <c r="J1045" s="62">
        <f>ifna(vlookup(A1045,'Infra Study'!A:Q,17,0),0)</f>
        <v>0</v>
      </c>
      <c r="K1045" s="64">
        <f>IFERROR(__xludf.DUMMYFUNCTION("N(REGEXMATCH(VLOOKUP(A1045, 'RVtools V2.1'!A:H, 8, 0), ""^Serveur de fichiers""))"),0.0)</f>
        <v>0</v>
      </c>
      <c r="L1045" s="64">
        <f t="shared" si="6"/>
        <v>0</v>
      </c>
      <c r="M1045" s="67" t="str">
        <f>ifna(vlookup(A1045,'RVtools V2.1'!A:I,8,0),"N/A")</f>
        <v>MPL - IDF/PAS</v>
      </c>
      <c r="N1045" s="64">
        <f>IFERROR(__xludf.DUMMYFUNCTION("IF(REGEXMATCH(M1045, ""(?i)"" &amp; JOIN(""|"", SPLIT(""kalisil"", "" ""))), 1, 0)"),0.0)</f>
        <v>0</v>
      </c>
      <c r="O1045" s="64" t="str">
        <f>vlookup(A1045,'RVtools V2.1'!A:H,7,0)</f>
        <v>T1</v>
      </c>
      <c r="P1045" s="64">
        <f>if(vlookup(A1045,'RVtools V2.1'!A:H,5,0)="oui",1,0)</f>
        <v>1</v>
      </c>
      <c r="Q1045" s="64">
        <f>ifna(vlookup(A1045,vCPU!A:B,2,0),"Unknown")</f>
        <v>8</v>
      </c>
      <c r="R1045" s="66">
        <f>ifna(vlookup(A1045,vMemory!A:C,3,0),"Unknown")</f>
        <v>64</v>
      </c>
      <c r="S1045" s="66">
        <f>ifna(vlookup(A1045,vDisk!A:C,3,0),"Unknown")</f>
        <v>167</v>
      </c>
      <c r="T1045" s="67" t="str">
        <f t="array" ref="T1045">IFS(
   L1045=1, "No Lift &amp; Shift",
   J1045=1, XLOOKUP(A1045, 'Infra Study'!A:A, 'Infra Study'!P:P),
   I1045=1, "No Lift &amp; Shift",
   H1045=1, "GKE",
   K1045=1, "GCNV",
   G1045=1, "Lift &amp; Shift Prod",
   TRUE, "Lift &amp; Shift Noprod"
)</f>
        <v>Lift &amp; Shift Prod</v>
      </c>
      <c r="U1045" s="67">
        <f t="shared" si="7"/>
        <v>1</v>
      </c>
      <c r="V1045" s="68" t="str">
        <f>if(T1045="Lift &amp; Shift Noprod",if( Y1045=0,Assumptions!$B$5, Assumptions!$B$4),if(T1045="Lift &amp; Shift Prod",if(AND(N1045=1,O1045="T1"),Assumptions!$B$6,Assumptions!$B$4),0))</f>
        <v>N2D</v>
      </c>
      <c r="W1045" s="69">
        <f>if(V1045&lt;&gt;0,if(Q1045="Unknown", Assumptions!$B$42,If(Q1045&gt;1,Q1045,2)),0)</f>
        <v>8</v>
      </c>
      <c r="X1045" s="69">
        <f>if(V1045&lt;&gt;0,if(R1045="Unknown", Assumptions!$B$43,R1045),0)</f>
        <v>64</v>
      </c>
      <c r="Y1045" s="68">
        <f t="shared" si="8"/>
        <v>0</v>
      </c>
      <c r="Z1045" s="68">
        <f>if(V1045&lt;&gt;0,if(  S1045="Unknown", Assumptions!$B$44,S1045),0)</f>
        <v>167</v>
      </c>
      <c r="AA1045" s="68" t="str">
        <f>if(V1045 ="N2",ifna(vlookup(W1045&amp;"-"&amp;X1045,'Ref. VM'!A:B,2,0),"Custom"),if(V1045 ="E2" , ifna(vlookup(W1045&amp;"-"&amp;X1045,'Ref. VM'!D:E,2,0),"Custom"),if(V1045="N2D",ifna(vlookup(W1045&amp;"-"&amp;X1045,'Ref. VM'!G:H,2,0),"Custom"),if(V1045="N4",ifna(vlookup(W1045&amp;"-"&amp;X1045,'Ref. VM'!J:K,2,0),"Custom"),0))))</f>
        <v>Predefined</v>
      </c>
      <c r="AB1045" s="67" t="str">
        <f t="shared" si="9"/>
        <v>N2D-Predefined vCPUs-CUD 3y</v>
      </c>
      <c r="AC1045" s="67" t="str">
        <f t="shared" si="10"/>
        <v>N2D-Predefined RAM-CUD 3y</v>
      </c>
      <c r="AD1045" s="67">
        <f t="shared" si="11"/>
        <v>0</v>
      </c>
      <c r="AE1045" s="69">
        <f>if(T1045="Lift &amp; Shift Prod",730,if(T1045="Lift &amp; Shift Noprod",Assumptions!$B$3,0))</f>
        <v>730</v>
      </c>
      <c r="AF1045" s="70">
        <f>if( U1045=0,0,if(Y1045=0, ((vlookup(AB1045,'SKU Pricing'!A:B,Assumptions!$B$2,0)*W1045)+(vlookup(AC1045,'SKU Pricing'!A:B,Assumptions!$B$2,0)*X1045))*AE1045,((vlookup(AB1045,'SKU Pricing'!A:B,Assumptions!$B$2,0)*W1045)+(vlookup(AC1045,'SKU Pricing'!A:B,Assumptions!$B$2,0)*(W1045*8))+(vlookup(AD1045,'SKU Pricing'!A:B,Assumptions!$B$2,0)*(X1045-(W1045*8))))*AE1045))</f>
        <v>173.7498112</v>
      </c>
      <c r="AG1045" s="67" t="str">
        <f t="shared" si="12"/>
        <v>Windows Server</v>
      </c>
      <c r="AH1045" s="70">
        <f>ifna(vlookup(AG1045,'SKU Pricing'!A:B,Assumptions!$B$2,0)*W1045*AE1045,0)</f>
        <v>268.64</v>
      </c>
      <c r="AI1045" s="62" t="str">
        <f t="shared" si="13"/>
        <v>Regional</v>
      </c>
      <c r="AJ1045" s="62" t="str">
        <f>if(V1045&lt;&gt;0, if(T1045="Lift &amp; Shift Noprod",Assumptions!$B$9,if(V1045=Assumptions!$B$6,Assumptions!$B$10,if(P1045=1,Assumptions!$B$8,Assumptions!$B$7))),"")</f>
        <v>SSD</v>
      </c>
      <c r="AK1045" s="69" t="str">
        <f t="shared" si="14"/>
        <v>SSD</v>
      </c>
      <c r="AL1045" s="69">
        <f>if(AJ1045="Hyperdisk Balanced",Assumptions!$B$11,0)</f>
        <v>0</v>
      </c>
      <c r="AM1045" s="69">
        <f>if(AJ1045="Hyperdisk Balanced",Assumptions!$B$12,0)</f>
        <v>0</v>
      </c>
      <c r="AN1045" s="70">
        <f>if(AK1045=0,0,if(AJ1045="Hyperdisk Balanced",vlookup(AK1045&amp;" provisioned space",'SKU Pricing'!A:B,Assumptions!$B$2,0)*Z1045+vlookup(AK1045&amp;" provisioned IOPS",'SKU Pricing'!A:B,Assumptions!$B$2,0)*AL1045*730+vlookup(AK1045&amp;" provisioned throughput",'SKU Pricing'!A:B,Assumptions!$B$2,0)*AM1045*730,vlookup(AK1045,'SKU Pricing'!A:B,Assumptions!$B$2,0)*Z1045))</f>
        <v>32.899</v>
      </c>
      <c r="AO1045" s="70">
        <f t="shared" si="15"/>
        <v>475.2888112</v>
      </c>
      <c r="AP1045" s="71" t="str">
        <f t="shared" si="16"/>
        <v>VM Manager</v>
      </c>
      <c r="AQ1045" s="70">
        <f>ifna(vlookup(AP1045,'SKU Pricing'!A:B,Assumptions!$B$2,0)*AE1045,0)</f>
        <v>2.19</v>
      </c>
      <c r="AR1045" s="72">
        <v>0.0</v>
      </c>
    </row>
    <row r="1046">
      <c r="A1046" s="61" t="s">
        <v>1187</v>
      </c>
      <c r="B1046" s="62" t="str">
        <f>ifna(if(vlookup(A1046,vOS!A:B,2,0)="","Unknown",vlookup(A1046,vOS!A:B,2,0)),"Unknown")</f>
        <v>Microsoft Windows Server 2016 (64-bit)</v>
      </c>
      <c r="C1046" s="62">
        <f>vlookup(B1046,'OS Study'!A:D,2,0)</f>
        <v>0</v>
      </c>
      <c r="D1046" s="62" t="str">
        <f>vlookup(B1046,'OS Study'!A:D,3,0)</f>
        <v>Windows</v>
      </c>
      <c r="E1046" s="62" t="str">
        <f>vlookup(B1046,'OS Study'!A:D,4,0)</f>
        <v>Server</v>
      </c>
      <c r="F1046" s="63" t="str">
        <f>vlookup(B1046,'OS Study'!A:E,5,0)</f>
        <v>2016</v>
      </c>
      <c r="G1046" s="62">
        <f>IF(vlookup(A1046,'RVtools V2.1'!A:J,4,0)="non",0,1)</f>
        <v>1</v>
      </c>
      <c r="H1046" s="62">
        <f>if(vlookup(A1046,'RVtools V2.1'!A:K,11,0)="kube",1,0)</f>
        <v>0</v>
      </c>
      <c r="I1046" s="62">
        <f t="shared" si="5"/>
        <v>0</v>
      </c>
      <c r="J1046" s="62">
        <f>ifna(vlookup(A1046,'Infra Study'!A:Q,17,0),0)</f>
        <v>0</v>
      </c>
      <c r="K1046" s="64">
        <f>IFERROR(__xludf.DUMMYFUNCTION("N(REGEXMATCH(VLOOKUP(A1046, 'RVtools V2.1'!A:H, 8, 0), ""^Serveur de fichiers""))"),0.0)</f>
        <v>0</v>
      </c>
      <c r="L1046" s="64">
        <f t="shared" si="6"/>
        <v>0</v>
      </c>
      <c r="M1046" s="67" t="str">
        <f>ifna(vlookup(A1046,'RVtools V2.1'!A:I,8,0),"N/A")</f>
        <v>MPL - IDF/PAS</v>
      </c>
      <c r="N1046" s="64">
        <f>IFERROR(__xludf.DUMMYFUNCTION("IF(REGEXMATCH(M1046, ""(?i)"" &amp; JOIN(""|"", SPLIT(""kalisil"", "" ""))), 1, 0)"),0.0)</f>
        <v>0</v>
      </c>
      <c r="O1046" s="64" t="str">
        <f>vlookup(A1046,'RVtools V2.1'!A:H,7,0)</f>
        <v>T1</v>
      </c>
      <c r="P1046" s="64">
        <f>if(vlookup(A1046,'RVtools V2.1'!A:H,5,0)="oui",1,0)</f>
        <v>1</v>
      </c>
      <c r="Q1046" s="64">
        <f>ifna(vlookup(A1046,vCPU!A:B,2,0),"Unknown")</f>
        <v>8</v>
      </c>
      <c r="R1046" s="66">
        <f>ifna(vlookup(A1046,vMemory!A:C,3,0),"Unknown")</f>
        <v>32</v>
      </c>
      <c r="S1046" s="66">
        <f>ifna(vlookup(A1046,vDisk!A:C,3,0),"Unknown")</f>
        <v>3634</v>
      </c>
      <c r="T1046" s="67" t="str">
        <f t="array" ref="T1046">IFS(
   L1046=1, "No Lift &amp; Shift",
   J1046=1, XLOOKUP(A1046, 'Infra Study'!A:A, 'Infra Study'!P:P),
   I1046=1, "No Lift &amp; Shift",
   H1046=1, "GKE",
   K1046=1, "GCNV",
   G1046=1, "Lift &amp; Shift Prod",
   TRUE, "Lift &amp; Shift Noprod"
)</f>
        <v>Lift &amp; Shift Prod</v>
      </c>
      <c r="U1046" s="67">
        <f t="shared" si="7"/>
        <v>1</v>
      </c>
      <c r="V1046" s="68" t="str">
        <f>if(T1046="Lift &amp; Shift Noprod",if( Y1046=0,Assumptions!$B$5, Assumptions!$B$4),if(T1046="Lift &amp; Shift Prod",if(AND(N1046=1,O1046="T1"),Assumptions!$B$6,Assumptions!$B$4),0))</f>
        <v>N2D</v>
      </c>
      <c r="W1046" s="69">
        <f>if(V1046&lt;&gt;0,if(Q1046="Unknown", Assumptions!$B$42,If(Q1046&gt;1,Q1046,2)),0)</f>
        <v>8</v>
      </c>
      <c r="X1046" s="69">
        <f>if(V1046&lt;&gt;0,if(R1046="Unknown", Assumptions!$B$43,R1046),0)</f>
        <v>32</v>
      </c>
      <c r="Y1046" s="68">
        <f t="shared" si="8"/>
        <v>0</v>
      </c>
      <c r="Z1046" s="68">
        <f>if(V1046&lt;&gt;0,if(  S1046="Unknown", Assumptions!$B$44,S1046),0)</f>
        <v>3634</v>
      </c>
      <c r="AA1046" s="68" t="str">
        <f>if(V1046 ="N2",ifna(vlookup(W1046&amp;"-"&amp;X1046,'Ref. VM'!A:B,2,0),"Custom"),if(V1046 ="E2" , ifna(vlookup(W1046&amp;"-"&amp;X1046,'Ref. VM'!D:E,2,0),"Custom"),if(V1046="N2D",ifna(vlookup(W1046&amp;"-"&amp;X1046,'Ref. VM'!G:H,2,0),"Custom"),if(V1046="N4",ifna(vlookup(W1046&amp;"-"&amp;X1046,'Ref. VM'!J:K,2,0),"Custom"),0))))</f>
        <v>Predefined</v>
      </c>
      <c r="AB1046" s="67" t="str">
        <f t="shared" si="9"/>
        <v>N2D-Predefined vCPUs-CUD 3y</v>
      </c>
      <c r="AC1046" s="67" t="str">
        <f t="shared" si="10"/>
        <v>N2D-Predefined RAM-CUD 3y</v>
      </c>
      <c r="AD1046" s="67">
        <f t="shared" si="11"/>
        <v>0</v>
      </c>
      <c r="AE1046" s="69">
        <f>if(T1046="Lift &amp; Shift Prod",730,if(T1046="Lift &amp; Shift Noprod",Assumptions!$B$3,0))</f>
        <v>730</v>
      </c>
      <c r="AF1046" s="70">
        <f>if( U1046=0,0,if(Y1046=0, ((vlookup(AB1046,'SKU Pricing'!A:B,Assumptions!$B$2,0)*W1046)+(vlookup(AC1046,'SKU Pricing'!A:B,Assumptions!$B$2,0)*X1046))*AE1046,((vlookup(AB1046,'SKU Pricing'!A:B,Assumptions!$B$2,0)*W1046)+(vlookup(AC1046,'SKU Pricing'!A:B,Assumptions!$B$2,0)*(W1046*8))+(vlookup(AD1046,'SKU Pricing'!A:B,Assumptions!$B$2,0)*(X1046-(W1046*8))))*AE1046))</f>
        <v>128.7948928</v>
      </c>
      <c r="AG1046" s="67" t="str">
        <f t="shared" si="12"/>
        <v>Windows Server</v>
      </c>
      <c r="AH1046" s="70">
        <f>ifna(vlookup(AG1046,'SKU Pricing'!A:B,Assumptions!$B$2,0)*W1046*AE1046,0)</f>
        <v>268.64</v>
      </c>
      <c r="AI1046" s="62" t="str">
        <f t="shared" si="13"/>
        <v>Regional</v>
      </c>
      <c r="AJ1046" s="62" t="str">
        <f>if(V1046&lt;&gt;0, if(T1046="Lift &amp; Shift Noprod",Assumptions!$B$9,if(V1046=Assumptions!$B$6,Assumptions!$B$10,if(P1046=1,Assumptions!$B$8,Assumptions!$B$7))),"")</f>
        <v>SSD</v>
      </c>
      <c r="AK1046" s="69" t="str">
        <f t="shared" si="14"/>
        <v>SSD</v>
      </c>
      <c r="AL1046" s="69">
        <f>if(AJ1046="Hyperdisk Balanced",Assumptions!$B$11,0)</f>
        <v>0</v>
      </c>
      <c r="AM1046" s="69">
        <f>if(AJ1046="Hyperdisk Balanced",Assumptions!$B$12,0)</f>
        <v>0</v>
      </c>
      <c r="AN1046" s="70">
        <f>if(AK1046=0,0,if(AJ1046="Hyperdisk Balanced",vlookup(AK1046&amp;" provisioned space",'SKU Pricing'!A:B,Assumptions!$B$2,0)*Z1046+vlookup(AK1046&amp;" provisioned IOPS",'SKU Pricing'!A:B,Assumptions!$B$2,0)*AL1046*730+vlookup(AK1046&amp;" provisioned throughput",'SKU Pricing'!A:B,Assumptions!$B$2,0)*AM1046*730,vlookup(AK1046,'SKU Pricing'!A:B,Assumptions!$B$2,0)*Z1046))</f>
        <v>715.898</v>
      </c>
      <c r="AO1046" s="70">
        <f t="shared" si="15"/>
        <v>1113.332893</v>
      </c>
      <c r="AP1046" s="71" t="str">
        <f t="shared" si="16"/>
        <v>VM Manager</v>
      </c>
      <c r="AQ1046" s="70">
        <f>ifna(vlookup(AP1046,'SKU Pricing'!A:B,Assumptions!$B$2,0)*AE1046,0)</f>
        <v>2.19</v>
      </c>
      <c r="AR1046" s="72">
        <v>0.0</v>
      </c>
    </row>
    <row r="1047">
      <c r="A1047" s="61" t="s">
        <v>1188</v>
      </c>
      <c r="B1047" s="62" t="str">
        <f>ifna(if(vlookup(A1047,vOS!A:B,2,0)="","Unknown",vlookup(A1047,vOS!A:B,2,0)),"Unknown")</f>
        <v>Microsoft Windows Server 2016 (64-bit)</v>
      </c>
      <c r="C1047" s="62">
        <f>vlookup(B1047,'OS Study'!A:D,2,0)</f>
        <v>0</v>
      </c>
      <c r="D1047" s="62" t="str">
        <f>vlookup(B1047,'OS Study'!A:D,3,0)</f>
        <v>Windows</v>
      </c>
      <c r="E1047" s="62" t="str">
        <f>vlookup(B1047,'OS Study'!A:D,4,0)</f>
        <v>Server</v>
      </c>
      <c r="F1047" s="63" t="str">
        <f>vlookup(B1047,'OS Study'!A:E,5,0)</f>
        <v>2016</v>
      </c>
      <c r="G1047" s="62">
        <f>IF(vlookup(A1047,'RVtools V2.1'!A:J,4,0)="non",0,1)</f>
        <v>1</v>
      </c>
      <c r="H1047" s="62">
        <f>if(vlookup(A1047,'RVtools V2.1'!A:K,11,0)="kube",1,0)</f>
        <v>0</v>
      </c>
      <c r="I1047" s="62">
        <f t="shared" si="5"/>
        <v>0</v>
      </c>
      <c r="J1047" s="62">
        <f>ifna(vlookup(A1047,'Infra Study'!A:Q,17,0),0)</f>
        <v>0</v>
      </c>
      <c r="K1047" s="64">
        <f>IFERROR(__xludf.DUMMYFUNCTION("N(REGEXMATCH(VLOOKUP(A1047, 'RVtools V2.1'!A:H, 8, 0), ""^Serveur de fichiers""))"),0.0)</f>
        <v>0</v>
      </c>
      <c r="L1047" s="64">
        <f t="shared" si="6"/>
        <v>0</v>
      </c>
      <c r="M1047" s="67" t="str">
        <f>ifna(vlookup(A1047,'RVtools V2.1'!A:I,8,0),"N/A")</f>
        <v>MPL - IDF/PAS</v>
      </c>
      <c r="N1047" s="64">
        <f>IFERROR(__xludf.DUMMYFUNCTION("IF(REGEXMATCH(M1047, ""(?i)"" &amp; JOIN(""|"", SPLIT(""kalisil"", "" ""))), 1, 0)"),0.0)</f>
        <v>0</v>
      </c>
      <c r="O1047" s="64" t="str">
        <f>vlookup(A1047,'RVtools V2.1'!A:H,7,0)</f>
        <v>T1</v>
      </c>
      <c r="P1047" s="64">
        <f>if(vlookup(A1047,'RVtools V2.1'!A:H,5,0)="oui",1,0)</f>
        <v>0</v>
      </c>
      <c r="Q1047" s="64">
        <f>ifna(vlookup(A1047,vCPU!A:B,2,0),"Unknown")</f>
        <v>8</v>
      </c>
      <c r="R1047" s="66">
        <f>ifna(vlookup(A1047,vMemory!A:C,3,0),"Unknown")</f>
        <v>32</v>
      </c>
      <c r="S1047" s="66">
        <f>ifna(vlookup(A1047,vDisk!A:C,3,0),"Unknown")</f>
        <v>13057</v>
      </c>
      <c r="T1047" s="67" t="str">
        <f t="array" ref="T1047">IFS(
   L1047=1, "No Lift &amp; Shift",
   J1047=1, XLOOKUP(A1047, 'Infra Study'!A:A, 'Infra Study'!P:P),
   I1047=1, "No Lift &amp; Shift",
   H1047=1, "GKE",
   K1047=1, "GCNV",
   G1047=1, "Lift &amp; Shift Prod",
   TRUE, "Lift &amp; Shift Noprod"
)</f>
        <v>Lift &amp; Shift Prod</v>
      </c>
      <c r="U1047" s="67">
        <f t="shared" si="7"/>
        <v>1</v>
      </c>
      <c r="V1047" s="68" t="str">
        <f>if(T1047="Lift &amp; Shift Noprod",if( Y1047=0,Assumptions!$B$5, Assumptions!$B$4),if(T1047="Lift &amp; Shift Prod",if(AND(N1047=1,O1047="T1"),Assumptions!$B$6,Assumptions!$B$4),0))</f>
        <v>N2D</v>
      </c>
      <c r="W1047" s="69">
        <f>if(V1047&lt;&gt;0,if(Q1047="Unknown", Assumptions!$B$42,If(Q1047&gt;1,Q1047,2)),0)</f>
        <v>8</v>
      </c>
      <c r="X1047" s="69">
        <f>if(V1047&lt;&gt;0,if(R1047="Unknown", Assumptions!$B$43,R1047),0)</f>
        <v>32</v>
      </c>
      <c r="Y1047" s="68">
        <f t="shared" si="8"/>
        <v>0</v>
      </c>
      <c r="Z1047" s="68">
        <f>if(V1047&lt;&gt;0,if(  S1047="Unknown", Assumptions!$B$44,S1047),0)</f>
        <v>13057</v>
      </c>
      <c r="AA1047" s="68" t="str">
        <f>if(V1047 ="N2",ifna(vlookup(W1047&amp;"-"&amp;X1047,'Ref. VM'!A:B,2,0),"Custom"),if(V1047 ="E2" , ifna(vlookup(W1047&amp;"-"&amp;X1047,'Ref. VM'!D:E,2,0),"Custom"),if(V1047="N2D",ifna(vlookup(W1047&amp;"-"&amp;X1047,'Ref. VM'!G:H,2,0),"Custom"),if(V1047="N4",ifna(vlookup(W1047&amp;"-"&amp;X1047,'Ref. VM'!J:K,2,0),"Custom"),0))))</f>
        <v>Predefined</v>
      </c>
      <c r="AB1047" s="67" t="str">
        <f t="shared" si="9"/>
        <v>N2D-Predefined vCPUs-CUD 3y</v>
      </c>
      <c r="AC1047" s="67" t="str">
        <f t="shared" si="10"/>
        <v>N2D-Predefined RAM-CUD 3y</v>
      </c>
      <c r="AD1047" s="67">
        <f t="shared" si="11"/>
        <v>0</v>
      </c>
      <c r="AE1047" s="69">
        <f>if(T1047="Lift &amp; Shift Prod",730,if(T1047="Lift &amp; Shift Noprod",Assumptions!$B$3,0))</f>
        <v>730</v>
      </c>
      <c r="AF1047" s="70">
        <f>if( U1047=0,0,if(Y1047=0, ((vlookup(AB1047,'SKU Pricing'!A:B,Assumptions!$B$2,0)*W1047)+(vlookup(AC1047,'SKU Pricing'!A:B,Assumptions!$B$2,0)*X1047))*AE1047,((vlookup(AB1047,'SKU Pricing'!A:B,Assumptions!$B$2,0)*W1047)+(vlookup(AC1047,'SKU Pricing'!A:B,Assumptions!$B$2,0)*(W1047*8))+(vlookup(AD1047,'SKU Pricing'!A:B,Assumptions!$B$2,0)*(X1047-(W1047*8))))*AE1047))</f>
        <v>128.7948928</v>
      </c>
      <c r="AG1047" s="67" t="str">
        <f t="shared" si="12"/>
        <v>Windows Server</v>
      </c>
      <c r="AH1047" s="70">
        <f>ifna(vlookup(AG1047,'SKU Pricing'!A:B,Assumptions!$B$2,0)*W1047*AE1047,0)</f>
        <v>268.64</v>
      </c>
      <c r="AI1047" s="62" t="str">
        <f t="shared" si="13"/>
        <v>Regional</v>
      </c>
      <c r="AJ1047" s="62" t="str">
        <f>if(V1047&lt;&gt;0, if(T1047="Lift &amp; Shift Noprod",Assumptions!$B$9,if(V1047=Assumptions!$B$6,Assumptions!$B$10,if(P1047=1,Assumptions!$B$8,Assumptions!$B$7))),"")</f>
        <v>Balanced</v>
      </c>
      <c r="AK1047" s="69" t="str">
        <f t="shared" si="14"/>
        <v>Balanced</v>
      </c>
      <c r="AL1047" s="69">
        <f>if(AJ1047="Hyperdisk Balanced",Assumptions!$B$11,0)</f>
        <v>0</v>
      </c>
      <c r="AM1047" s="69">
        <f>if(AJ1047="Hyperdisk Balanced",Assumptions!$B$12,0)</f>
        <v>0</v>
      </c>
      <c r="AN1047" s="70">
        <f>if(AK1047=0,0,if(AJ1047="Hyperdisk Balanced",vlookup(AK1047&amp;" provisioned space",'SKU Pricing'!A:B,Assumptions!$B$2,0)*Z1047+vlookup(AK1047&amp;" provisioned IOPS",'SKU Pricing'!A:B,Assumptions!$B$2,0)*AL1047*730+vlookup(AK1047&amp;" provisioned throughput",'SKU Pricing'!A:B,Assumptions!$B$2,0)*AM1047*730,vlookup(AK1047,'SKU Pricing'!A:B,Assumptions!$B$2,0)*Z1047))</f>
        <v>1514.612</v>
      </c>
      <c r="AO1047" s="70">
        <f t="shared" si="15"/>
        <v>1912.046893</v>
      </c>
      <c r="AP1047" s="71" t="str">
        <f t="shared" si="16"/>
        <v>VM Manager</v>
      </c>
      <c r="AQ1047" s="70">
        <f>ifna(vlookup(AP1047,'SKU Pricing'!A:B,Assumptions!$B$2,0)*AE1047,0)</f>
        <v>2.19</v>
      </c>
      <c r="AR1047" s="72">
        <v>0.0</v>
      </c>
    </row>
    <row r="1048">
      <c r="A1048" s="61" t="s">
        <v>1189</v>
      </c>
      <c r="B1048" s="62" t="str">
        <f>ifna(if(vlookup(A1048,vOS!A:B,2,0)="","Unknown",vlookup(A1048,vOS!A:B,2,0)),"Unknown")</f>
        <v>Microsoft Windows 10 (64-bit)</v>
      </c>
      <c r="C1048" s="62">
        <f>vlookup(B1048,'OS Study'!A:D,2,0)</f>
        <v>0</v>
      </c>
      <c r="D1048" s="62" t="str">
        <f>vlookup(B1048,'OS Study'!A:D,3,0)</f>
        <v>Windows</v>
      </c>
      <c r="E1048" s="62" t="str">
        <f>vlookup(B1048,'OS Study'!A:D,4,0)</f>
        <v>Workstation</v>
      </c>
      <c r="F1048" s="63" t="str">
        <f>vlookup(B1048,'OS Study'!A:E,5,0)</f>
        <v>10</v>
      </c>
      <c r="G1048" s="62">
        <f>IF(vlookup(A1048,'RVtools V2.1'!A:J,4,0)="non",0,1)</f>
        <v>1</v>
      </c>
      <c r="H1048" s="62">
        <f>if(vlookup(A1048,'RVtools V2.1'!A:K,11,0)="kube",1,0)</f>
        <v>0</v>
      </c>
      <c r="I1048" s="62">
        <f t="shared" si="5"/>
        <v>0</v>
      </c>
      <c r="J1048" s="62">
        <f>ifna(vlookup(A1048,'Infra Study'!A:Q,17,0),0)</f>
        <v>1</v>
      </c>
      <c r="K1048" s="64">
        <f>IFERROR(__xludf.DUMMYFUNCTION("N(REGEXMATCH(VLOOKUP(A1048, 'RVtools V2.1'!A:H, 8, 0), ""^Serveur de fichiers""))"),0.0)</f>
        <v>0</v>
      </c>
      <c r="L1048" s="64">
        <f t="shared" si="6"/>
        <v>0</v>
      </c>
      <c r="M1048" s="67" t="str">
        <f>ifna(vlookup(A1048,'RVtools V2.1'!A:I,8,0),"N/A")</f>
        <v>MPL - IDF/PAS</v>
      </c>
      <c r="N1048" s="64">
        <f>IFERROR(__xludf.DUMMYFUNCTION("IF(REGEXMATCH(M1048, ""(?i)"" &amp; JOIN(""|"", SPLIT(""kalisil"", "" ""))), 1, 0)"),0.0)</f>
        <v>0</v>
      </c>
      <c r="O1048" s="64" t="str">
        <f>vlookup(A1048,'RVtools V2.1'!A:H,7,0)</f>
        <v>T1</v>
      </c>
      <c r="P1048" s="64">
        <f>if(vlookup(A1048,'RVtools V2.1'!A:H,5,0)="oui",1,0)</f>
        <v>1</v>
      </c>
      <c r="Q1048" s="64">
        <f>ifna(vlookup(A1048,vCPU!A:B,2,0),"Unknown")</f>
        <v>2</v>
      </c>
      <c r="R1048" s="66">
        <f>ifna(vlookup(A1048,vMemory!A:C,3,0),"Unknown")</f>
        <v>4</v>
      </c>
      <c r="S1048" s="66">
        <f>ifna(vlookup(A1048,vDisk!A:C,3,0),"Unknown")</f>
        <v>107</v>
      </c>
      <c r="T1048" s="67" t="str">
        <f t="array" ref="T1048">IFS(
   L1048=1, "No Lift &amp; Shift",
   J1048=1, XLOOKUP(A1048, 'Infra Study'!A:A, 'Infra Study'!P:P),
   I1048=1, "No Lift &amp; Shift",
   H1048=1, "GKE",
   K1048=1, "GCNV",
   G1048=1, "Lift &amp; Shift Prod",
   TRUE, "Lift &amp; Shift Noprod"
)</f>
        <v>Consolidation</v>
      </c>
      <c r="U1048" s="67">
        <f t="shared" si="7"/>
        <v>0</v>
      </c>
      <c r="V1048" s="68">
        <f>if(T1048="Lift &amp; Shift Noprod",if( Y1048=0,Assumptions!$B$5, Assumptions!$B$4),if(T1048="Lift &amp; Shift Prod",if(AND(N1048=1,O1048="T1"),Assumptions!$B$6,Assumptions!$B$4),0))</f>
        <v>0</v>
      </c>
      <c r="W1048" s="62">
        <f>if(V1048&lt;&gt;0,if(Q1048="Unknown", Assumptions!$B$42,If(Q1048&gt;1,Q1048,2)),0)</f>
        <v>0</v>
      </c>
      <c r="X1048" s="69">
        <f>if(V1048&lt;&gt;0,if(R1048="Unknown", Assumptions!$B$43,R1048),0)</f>
        <v>0</v>
      </c>
      <c r="Y1048" s="68">
        <f t="shared" si="8"/>
        <v>0</v>
      </c>
      <c r="Z1048" s="68">
        <f>if(V1048&lt;&gt;0,if(  S1048="Unknown", Assumptions!$B$44,S1048),0)</f>
        <v>0</v>
      </c>
      <c r="AA1048" s="68">
        <f>if(V1048 ="N2",ifna(vlookup(W1048&amp;"-"&amp;X1048,'Ref. VM'!A:B,2,0),"Custom"),if(V1048 ="E2" , ifna(vlookup(W1048&amp;"-"&amp;X1048,'Ref. VM'!D:E,2,0),"Custom"),if(V1048="N2D",ifna(vlookup(W1048&amp;"-"&amp;X1048,'Ref. VM'!G:H,2,0),"Custom"),if(V1048="N4",ifna(vlookup(W1048&amp;"-"&amp;X1048,'Ref. VM'!J:K,2,0),"Custom"),0))))</f>
        <v>0</v>
      </c>
      <c r="AB1048" s="67">
        <f t="shared" si="9"/>
        <v>0</v>
      </c>
      <c r="AC1048" s="67">
        <f t="shared" si="10"/>
        <v>0</v>
      </c>
      <c r="AD1048" s="67">
        <f t="shared" si="11"/>
        <v>0</v>
      </c>
      <c r="AE1048" s="62">
        <f>if(T1048="Lift &amp; Shift Prod",730,if(T1048="Lift &amp; Shift Noprod",Assumptions!$B$3,0))</f>
        <v>0</v>
      </c>
      <c r="AF1048" s="70">
        <f>if( U1048=0,0,if(Y1048=0, ((vlookup(AB1048,'SKU Pricing'!A:B,Assumptions!$B$2,0)*W1048)+(vlookup(AC1048,'SKU Pricing'!A:B,Assumptions!$B$2,0)*X1048))*AE1048,((vlookup(AB1048,'SKU Pricing'!A:B,Assumptions!$B$2,0)*W1048)+(vlookup(AC1048,'SKU Pricing'!A:B,Assumptions!$B$2,0)*(W1048*8))+(vlookup(AD1048,'SKU Pricing'!A:B,Assumptions!$B$2,0)*(X1048-(W1048*8))))*AE1048))</f>
        <v>0</v>
      </c>
      <c r="AG1048" s="67">
        <f t="shared" si="12"/>
        <v>0</v>
      </c>
      <c r="AH1048" s="70">
        <f>ifna(vlookup(AG1048,'SKU Pricing'!A:B,Assumptions!$B$2,0)*W1048*AE1048,0)</f>
        <v>0</v>
      </c>
      <c r="AI1048" s="62" t="str">
        <f t="shared" si="13"/>
        <v/>
      </c>
      <c r="AJ1048" s="62" t="str">
        <f>if(V1048&lt;&gt;0, if(T1048="Lift &amp; Shift Noprod",Assumptions!$B$9,if(V1048=Assumptions!$B$6,Assumptions!$B$10,if(P1048=1,Assumptions!$B$8,Assumptions!$B$7))),"")</f>
        <v/>
      </c>
      <c r="AK1048" s="69">
        <f t="shared" si="14"/>
        <v>0</v>
      </c>
      <c r="AL1048" s="69">
        <f>if(AJ1048="Hyperdisk Balanced",Assumptions!$B$11,0)</f>
        <v>0</v>
      </c>
      <c r="AM1048" s="69">
        <f>if(AJ1048="Hyperdisk Balanced",Assumptions!$B$12,0)</f>
        <v>0</v>
      </c>
      <c r="AN1048" s="70">
        <f>if(AK1048=0,0,if(AJ1048="Hyperdisk Balanced",vlookup(AK1048&amp;" provisioned space",'SKU Pricing'!A:B,Assumptions!$B$2,0)*Z1048+vlookup(AK1048&amp;" provisioned IOPS",'SKU Pricing'!A:B,Assumptions!$B$2,0)*AL1048*730+vlookup(AK1048&amp;" provisioned throughput",'SKU Pricing'!A:B,Assumptions!$B$2,0)*AM1048*730,vlookup(AK1048,'SKU Pricing'!A:B,Assumptions!$B$2,0)*Z1048))</f>
        <v>0</v>
      </c>
      <c r="AO1048" s="70">
        <f t="shared" si="15"/>
        <v>0</v>
      </c>
      <c r="AP1048" s="71">
        <f t="shared" si="16"/>
        <v>0</v>
      </c>
      <c r="AQ1048" s="70">
        <f>ifna(vlookup(AP1048,'SKU Pricing'!A:B,Assumptions!$B$2,0)*AE1048,0)</f>
        <v>0</v>
      </c>
      <c r="AR1048" s="72">
        <v>0.0</v>
      </c>
    </row>
    <row r="1049">
      <c r="A1049" s="61" t="s">
        <v>1190</v>
      </c>
      <c r="B1049" s="62" t="str">
        <f>ifna(if(vlookup(A1049,vOS!A:B,2,0)="","Unknown",vlookup(A1049,vOS!A:B,2,0)),"Unknown")</f>
        <v>Microsoft Windows 10 (64-bit)</v>
      </c>
      <c r="C1049" s="62">
        <f>vlookup(B1049,'OS Study'!A:D,2,0)</f>
        <v>0</v>
      </c>
      <c r="D1049" s="62" t="str">
        <f>vlookup(B1049,'OS Study'!A:D,3,0)</f>
        <v>Windows</v>
      </c>
      <c r="E1049" s="62" t="str">
        <f>vlookup(B1049,'OS Study'!A:D,4,0)</f>
        <v>Workstation</v>
      </c>
      <c r="F1049" s="63" t="str">
        <f>vlookup(B1049,'OS Study'!A:E,5,0)</f>
        <v>10</v>
      </c>
      <c r="G1049" s="62">
        <f>IF(vlookup(A1049,'RVtools V2.1'!A:J,4,0)="non",0,1)</f>
        <v>1</v>
      </c>
      <c r="H1049" s="62">
        <f>if(vlookup(A1049,'RVtools V2.1'!A:K,11,0)="kube",1,0)</f>
        <v>0</v>
      </c>
      <c r="I1049" s="62">
        <f t="shared" si="5"/>
        <v>0</v>
      </c>
      <c r="J1049" s="62">
        <f>ifna(vlookup(A1049,'Infra Study'!A:Q,17,0),0)</f>
        <v>1</v>
      </c>
      <c r="K1049" s="64">
        <f>IFERROR(__xludf.DUMMYFUNCTION("N(REGEXMATCH(VLOOKUP(A1049, 'RVtools V2.1'!A:H, 8, 0), ""^Serveur de fichiers""))"),0.0)</f>
        <v>0</v>
      </c>
      <c r="L1049" s="64">
        <f t="shared" si="6"/>
        <v>0</v>
      </c>
      <c r="M1049" s="67" t="str">
        <f>ifna(vlookup(A1049,'RVtools V2.1'!A:I,8,0),"N/A")</f>
        <v>MPL - IDF/PAS</v>
      </c>
      <c r="N1049" s="64">
        <f>IFERROR(__xludf.DUMMYFUNCTION("IF(REGEXMATCH(M1049, ""(?i)"" &amp; JOIN(""|"", SPLIT(""kalisil"", "" ""))), 1, 0)"),0.0)</f>
        <v>0</v>
      </c>
      <c r="O1049" s="64" t="str">
        <f>vlookup(A1049,'RVtools V2.1'!A:H,7,0)</f>
        <v>T1</v>
      </c>
      <c r="P1049" s="64">
        <f>if(vlookup(A1049,'RVtools V2.1'!A:H,5,0)="oui",1,0)</f>
        <v>1</v>
      </c>
      <c r="Q1049" s="64">
        <f>ifna(vlookup(A1049,vCPU!A:B,2,0),"Unknown")</f>
        <v>2</v>
      </c>
      <c r="R1049" s="66">
        <f>ifna(vlookup(A1049,vMemory!A:C,3,0),"Unknown")</f>
        <v>4</v>
      </c>
      <c r="S1049" s="66">
        <f>ifna(vlookup(A1049,vDisk!A:C,3,0),"Unknown")</f>
        <v>106</v>
      </c>
      <c r="T1049" s="67" t="str">
        <f t="array" ref="T1049">IFS(
   L1049=1, "No Lift &amp; Shift",
   J1049=1, XLOOKUP(A1049, 'Infra Study'!A:A, 'Infra Study'!P:P),
   I1049=1, "No Lift &amp; Shift",
   H1049=1, "GKE",
   K1049=1, "GCNV",
   G1049=1, "Lift &amp; Shift Prod",
   TRUE, "Lift &amp; Shift Noprod"
)</f>
        <v>Consolidation</v>
      </c>
      <c r="U1049" s="67">
        <f t="shared" si="7"/>
        <v>0</v>
      </c>
      <c r="V1049" s="68">
        <f>if(T1049="Lift &amp; Shift Noprod",if( Y1049=0,Assumptions!$B$5, Assumptions!$B$4),if(T1049="Lift &amp; Shift Prod",if(AND(N1049=1,O1049="T1"),Assumptions!$B$6,Assumptions!$B$4),0))</f>
        <v>0</v>
      </c>
      <c r="W1049" s="62">
        <f>if(V1049&lt;&gt;0,if(Q1049="Unknown", Assumptions!$B$42,If(Q1049&gt;1,Q1049,2)),0)</f>
        <v>0</v>
      </c>
      <c r="X1049" s="69">
        <f>if(V1049&lt;&gt;0,if(R1049="Unknown", Assumptions!$B$43,R1049),0)</f>
        <v>0</v>
      </c>
      <c r="Y1049" s="68">
        <f t="shared" si="8"/>
        <v>0</v>
      </c>
      <c r="Z1049" s="68">
        <f>if(V1049&lt;&gt;0,if(  S1049="Unknown", Assumptions!$B$44,S1049),0)</f>
        <v>0</v>
      </c>
      <c r="AA1049" s="68">
        <f>if(V1049 ="N2",ifna(vlookup(W1049&amp;"-"&amp;X1049,'Ref. VM'!A:B,2,0),"Custom"),if(V1049 ="E2" , ifna(vlookup(W1049&amp;"-"&amp;X1049,'Ref. VM'!D:E,2,0),"Custom"),if(V1049="N2D",ifna(vlookup(W1049&amp;"-"&amp;X1049,'Ref. VM'!G:H,2,0),"Custom"),if(V1049="N4",ifna(vlookup(W1049&amp;"-"&amp;X1049,'Ref. VM'!J:K,2,0),"Custom"),0))))</f>
        <v>0</v>
      </c>
      <c r="AB1049" s="67">
        <f t="shared" si="9"/>
        <v>0</v>
      </c>
      <c r="AC1049" s="67">
        <f t="shared" si="10"/>
        <v>0</v>
      </c>
      <c r="AD1049" s="67">
        <f t="shared" si="11"/>
        <v>0</v>
      </c>
      <c r="AE1049" s="62">
        <f>if(T1049="Lift &amp; Shift Prod",730,if(T1049="Lift &amp; Shift Noprod",Assumptions!$B$3,0))</f>
        <v>0</v>
      </c>
      <c r="AF1049" s="70">
        <f>if( U1049=0,0,if(Y1049=0, ((vlookup(AB1049,'SKU Pricing'!A:B,Assumptions!$B$2,0)*W1049)+(vlookup(AC1049,'SKU Pricing'!A:B,Assumptions!$B$2,0)*X1049))*AE1049,((vlookup(AB1049,'SKU Pricing'!A:B,Assumptions!$B$2,0)*W1049)+(vlookup(AC1049,'SKU Pricing'!A:B,Assumptions!$B$2,0)*(W1049*8))+(vlookup(AD1049,'SKU Pricing'!A:B,Assumptions!$B$2,0)*(X1049-(W1049*8))))*AE1049))</f>
        <v>0</v>
      </c>
      <c r="AG1049" s="67">
        <f t="shared" si="12"/>
        <v>0</v>
      </c>
      <c r="AH1049" s="70">
        <f>ifna(vlookup(AG1049,'SKU Pricing'!A:B,Assumptions!$B$2,0)*W1049*AE1049,0)</f>
        <v>0</v>
      </c>
      <c r="AI1049" s="62" t="str">
        <f t="shared" si="13"/>
        <v/>
      </c>
      <c r="AJ1049" s="62" t="str">
        <f>if(V1049&lt;&gt;0, if(T1049="Lift &amp; Shift Noprod",Assumptions!$B$9,if(V1049=Assumptions!$B$6,Assumptions!$B$10,if(P1049=1,Assumptions!$B$8,Assumptions!$B$7))),"")</f>
        <v/>
      </c>
      <c r="AK1049" s="69">
        <f t="shared" si="14"/>
        <v>0</v>
      </c>
      <c r="AL1049" s="69">
        <f>if(AJ1049="Hyperdisk Balanced",Assumptions!$B$11,0)</f>
        <v>0</v>
      </c>
      <c r="AM1049" s="69">
        <f>if(AJ1049="Hyperdisk Balanced",Assumptions!$B$12,0)</f>
        <v>0</v>
      </c>
      <c r="AN1049" s="70">
        <f>if(AK1049=0,0,if(AJ1049="Hyperdisk Balanced",vlookup(AK1049&amp;" provisioned space",'SKU Pricing'!A:B,Assumptions!$B$2,0)*Z1049+vlookup(AK1049&amp;" provisioned IOPS",'SKU Pricing'!A:B,Assumptions!$B$2,0)*AL1049*730+vlookup(AK1049&amp;" provisioned throughput",'SKU Pricing'!A:B,Assumptions!$B$2,0)*AM1049*730,vlookup(AK1049,'SKU Pricing'!A:B,Assumptions!$B$2,0)*Z1049))</f>
        <v>0</v>
      </c>
      <c r="AO1049" s="70">
        <f t="shared" si="15"/>
        <v>0</v>
      </c>
      <c r="AP1049" s="71">
        <f t="shared" si="16"/>
        <v>0</v>
      </c>
      <c r="AQ1049" s="70">
        <f>ifna(vlookup(AP1049,'SKU Pricing'!A:B,Assumptions!$B$2,0)*AE1049,0)</f>
        <v>0</v>
      </c>
      <c r="AR1049" s="72">
        <v>0.0</v>
      </c>
    </row>
    <row r="1050">
      <c r="A1050" s="61" t="s">
        <v>1191</v>
      </c>
      <c r="B1050" s="62" t="str">
        <f>ifna(if(vlookup(A1050,vOS!A:B,2,0)="","Unknown",vlookup(A1050,vOS!A:B,2,0)),"Unknown")</f>
        <v>Microsoft Windows 10 (64-bit)</v>
      </c>
      <c r="C1050" s="62">
        <f>vlookup(B1050,'OS Study'!A:D,2,0)</f>
        <v>0</v>
      </c>
      <c r="D1050" s="62" t="str">
        <f>vlookup(B1050,'OS Study'!A:D,3,0)</f>
        <v>Windows</v>
      </c>
      <c r="E1050" s="62" t="str">
        <f>vlookup(B1050,'OS Study'!A:D,4,0)</f>
        <v>Workstation</v>
      </c>
      <c r="F1050" s="63" t="str">
        <f>vlookup(B1050,'OS Study'!A:E,5,0)</f>
        <v>10</v>
      </c>
      <c r="G1050" s="62">
        <f>IF(vlookup(A1050,'RVtools V2.1'!A:J,4,0)="non",0,1)</f>
        <v>1</v>
      </c>
      <c r="H1050" s="62">
        <f>if(vlookup(A1050,'RVtools V2.1'!A:K,11,0)="kube",1,0)</f>
        <v>0</v>
      </c>
      <c r="I1050" s="62">
        <f t="shared" si="5"/>
        <v>0</v>
      </c>
      <c r="J1050" s="62">
        <f>ifna(vlookup(A1050,'Infra Study'!A:Q,17,0),0)</f>
        <v>1</v>
      </c>
      <c r="K1050" s="64">
        <f>IFERROR(__xludf.DUMMYFUNCTION("N(REGEXMATCH(VLOOKUP(A1050, 'RVtools V2.1'!A:H, 8, 0), ""^Serveur de fichiers""))"),0.0)</f>
        <v>0</v>
      </c>
      <c r="L1050" s="64">
        <f t="shared" si="6"/>
        <v>0</v>
      </c>
      <c r="M1050" s="67" t="str">
        <f>ifna(vlookup(A1050,'RVtools V2.1'!A:I,8,0),"N/A")</f>
        <v>MPL - IDF/PAS</v>
      </c>
      <c r="N1050" s="64">
        <f>IFERROR(__xludf.DUMMYFUNCTION("IF(REGEXMATCH(M1050, ""(?i)"" &amp; JOIN(""|"", SPLIT(""kalisil"", "" ""))), 1, 0)"),0.0)</f>
        <v>0</v>
      </c>
      <c r="O1050" s="64" t="str">
        <f>vlookup(A1050,'RVtools V2.1'!A:H,7,0)</f>
        <v>T1</v>
      </c>
      <c r="P1050" s="64">
        <f>if(vlookup(A1050,'RVtools V2.1'!A:H,5,0)="oui",1,0)</f>
        <v>1</v>
      </c>
      <c r="Q1050" s="64">
        <f>ifna(vlookup(A1050,vCPU!A:B,2,0),"Unknown")</f>
        <v>2</v>
      </c>
      <c r="R1050" s="66">
        <f>ifna(vlookup(A1050,vMemory!A:C,3,0),"Unknown")</f>
        <v>4</v>
      </c>
      <c r="S1050" s="66">
        <f>ifna(vlookup(A1050,vDisk!A:C,3,0),"Unknown")</f>
        <v>106</v>
      </c>
      <c r="T1050" s="67" t="str">
        <f t="array" ref="T1050">IFS(
   L1050=1, "No Lift &amp; Shift",
   J1050=1, XLOOKUP(A1050, 'Infra Study'!A:A, 'Infra Study'!P:P),
   I1050=1, "No Lift &amp; Shift",
   H1050=1, "GKE",
   K1050=1, "GCNV",
   G1050=1, "Lift &amp; Shift Prod",
   TRUE, "Lift &amp; Shift Noprod"
)</f>
        <v>Consolidation</v>
      </c>
      <c r="U1050" s="67">
        <f t="shared" si="7"/>
        <v>0</v>
      </c>
      <c r="V1050" s="68">
        <f>if(T1050="Lift &amp; Shift Noprod",if( Y1050=0,Assumptions!$B$5, Assumptions!$B$4),if(T1050="Lift &amp; Shift Prod",if(AND(N1050=1,O1050="T1"),Assumptions!$B$6,Assumptions!$B$4),0))</f>
        <v>0</v>
      </c>
      <c r="W1050" s="62">
        <f>if(V1050&lt;&gt;0,if(Q1050="Unknown", Assumptions!$B$42,If(Q1050&gt;1,Q1050,2)),0)</f>
        <v>0</v>
      </c>
      <c r="X1050" s="69">
        <f>if(V1050&lt;&gt;0,if(R1050="Unknown", Assumptions!$B$43,R1050),0)</f>
        <v>0</v>
      </c>
      <c r="Y1050" s="68">
        <f t="shared" si="8"/>
        <v>0</v>
      </c>
      <c r="Z1050" s="68">
        <f>if(V1050&lt;&gt;0,if(  S1050="Unknown", Assumptions!$B$44,S1050),0)</f>
        <v>0</v>
      </c>
      <c r="AA1050" s="68">
        <f>if(V1050 ="N2",ifna(vlookup(W1050&amp;"-"&amp;X1050,'Ref. VM'!A:B,2,0),"Custom"),if(V1050 ="E2" , ifna(vlookup(W1050&amp;"-"&amp;X1050,'Ref. VM'!D:E,2,0),"Custom"),if(V1050="N2D",ifna(vlookup(W1050&amp;"-"&amp;X1050,'Ref. VM'!G:H,2,0),"Custom"),if(V1050="N4",ifna(vlookup(W1050&amp;"-"&amp;X1050,'Ref. VM'!J:K,2,0),"Custom"),0))))</f>
        <v>0</v>
      </c>
      <c r="AB1050" s="67">
        <f t="shared" si="9"/>
        <v>0</v>
      </c>
      <c r="AC1050" s="67">
        <f t="shared" si="10"/>
        <v>0</v>
      </c>
      <c r="AD1050" s="67">
        <f t="shared" si="11"/>
        <v>0</v>
      </c>
      <c r="AE1050" s="62">
        <f>if(T1050="Lift &amp; Shift Prod",730,if(T1050="Lift &amp; Shift Noprod",Assumptions!$B$3,0))</f>
        <v>0</v>
      </c>
      <c r="AF1050" s="70">
        <f>if( U1050=0,0,if(Y1050=0, ((vlookup(AB1050,'SKU Pricing'!A:B,Assumptions!$B$2,0)*W1050)+(vlookup(AC1050,'SKU Pricing'!A:B,Assumptions!$B$2,0)*X1050))*AE1050,((vlookup(AB1050,'SKU Pricing'!A:B,Assumptions!$B$2,0)*W1050)+(vlookup(AC1050,'SKU Pricing'!A:B,Assumptions!$B$2,0)*(W1050*8))+(vlookup(AD1050,'SKU Pricing'!A:B,Assumptions!$B$2,0)*(X1050-(W1050*8))))*AE1050))</f>
        <v>0</v>
      </c>
      <c r="AG1050" s="67">
        <f t="shared" si="12"/>
        <v>0</v>
      </c>
      <c r="AH1050" s="70">
        <f>ifna(vlookup(AG1050,'SKU Pricing'!A:B,Assumptions!$B$2,0)*W1050*AE1050,0)</f>
        <v>0</v>
      </c>
      <c r="AI1050" s="62" t="str">
        <f t="shared" si="13"/>
        <v/>
      </c>
      <c r="AJ1050" s="62" t="str">
        <f>if(V1050&lt;&gt;0, if(T1050="Lift &amp; Shift Noprod",Assumptions!$B$9,if(V1050=Assumptions!$B$6,Assumptions!$B$10,if(P1050=1,Assumptions!$B$8,Assumptions!$B$7))),"")</f>
        <v/>
      </c>
      <c r="AK1050" s="69">
        <f t="shared" si="14"/>
        <v>0</v>
      </c>
      <c r="AL1050" s="69">
        <f>if(AJ1050="Hyperdisk Balanced",Assumptions!$B$11,0)</f>
        <v>0</v>
      </c>
      <c r="AM1050" s="69">
        <f>if(AJ1050="Hyperdisk Balanced",Assumptions!$B$12,0)</f>
        <v>0</v>
      </c>
      <c r="AN1050" s="70">
        <f>if(AK1050=0,0,if(AJ1050="Hyperdisk Balanced",vlookup(AK1050&amp;" provisioned space",'SKU Pricing'!A:B,Assumptions!$B$2,0)*Z1050+vlookup(AK1050&amp;" provisioned IOPS",'SKU Pricing'!A:B,Assumptions!$B$2,0)*AL1050*730+vlookup(AK1050&amp;" provisioned throughput",'SKU Pricing'!A:B,Assumptions!$B$2,0)*AM1050*730,vlookup(AK1050,'SKU Pricing'!A:B,Assumptions!$B$2,0)*Z1050))</f>
        <v>0</v>
      </c>
      <c r="AO1050" s="70">
        <f t="shared" si="15"/>
        <v>0</v>
      </c>
      <c r="AP1050" s="71">
        <f t="shared" si="16"/>
        <v>0</v>
      </c>
      <c r="AQ1050" s="70">
        <f>ifna(vlookup(AP1050,'SKU Pricing'!A:B,Assumptions!$B$2,0)*AE1050,0)</f>
        <v>0</v>
      </c>
      <c r="AR1050" s="72">
        <v>0.0</v>
      </c>
    </row>
    <row r="1051">
      <c r="A1051" s="61" t="s">
        <v>1192</v>
      </c>
      <c r="B1051" s="62" t="str">
        <f>ifna(if(vlookup(A1051,vOS!A:B,2,0)="","Unknown",vlookup(A1051,vOS!A:B,2,0)),"Unknown")</f>
        <v>Microsoft Windows 10 (64-bit)</v>
      </c>
      <c r="C1051" s="62">
        <f>vlookup(B1051,'OS Study'!A:D,2,0)</f>
        <v>0</v>
      </c>
      <c r="D1051" s="62" t="str">
        <f>vlookup(B1051,'OS Study'!A:D,3,0)</f>
        <v>Windows</v>
      </c>
      <c r="E1051" s="62" t="str">
        <f>vlookup(B1051,'OS Study'!A:D,4,0)</f>
        <v>Workstation</v>
      </c>
      <c r="F1051" s="63" t="str">
        <f>vlookup(B1051,'OS Study'!A:E,5,0)</f>
        <v>10</v>
      </c>
      <c r="G1051" s="62">
        <f>IF(vlookup(A1051,'RVtools V2.1'!A:J,4,0)="non",0,1)</f>
        <v>1</v>
      </c>
      <c r="H1051" s="62">
        <f>if(vlookup(A1051,'RVtools V2.1'!A:K,11,0)="kube",1,0)</f>
        <v>0</v>
      </c>
      <c r="I1051" s="62">
        <f t="shared" si="5"/>
        <v>0</v>
      </c>
      <c r="J1051" s="62">
        <f>ifna(vlookup(A1051,'Infra Study'!A:Q,17,0),0)</f>
        <v>1</v>
      </c>
      <c r="K1051" s="64">
        <f>IFERROR(__xludf.DUMMYFUNCTION("N(REGEXMATCH(VLOOKUP(A1051, 'RVtools V2.1'!A:H, 8, 0), ""^Serveur de fichiers""))"),0.0)</f>
        <v>0</v>
      </c>
      <c r="L1051" s="64">
        <f t="shared" si="6"/>
        <v>0</v>
      </c>
      <c r="M1051" s="67" t="str">
        <f>ifna(vlookup(A1051,'RVtools V2.1'!A:I,8,0),"N/A")</f>
        <v>MPL - IDF/PAS</v>
      </c>
      <c r="N1051" s="64">
        <f>IFERROR(__xludf.DUMMYFUNCTION("IF(REGEXMATCH(M1051, ""(?i)"" &amp; JOIN(""|"", SPLIT(""kalisil"", "" ""))), 1, 0)"),0.0)</f>
        <v>0</v>
      </c>
      <c r="O1051" s="64" t="str">
        <f>vlookup(A1051,'RVtools V2.1'!A:H,7,0)</f>
        <v>T1</v>
      </c>
      <c r="P1051" s="64">
        <f>if(vlookup(A1051,'RVtools V2.1'!A:H,5,0)="oui",1,0)</f>
        <v>1</v>
      </c>
      <c r="Q1051" s="64">
        <f>ifna(vlookup(A1051,vCPU!A:B,2,0),"Unknown")</f>
        <v>2</v>
      </c>
      <c r="R1051" s="66">
        <f>ifna(vlookup(A1051,vMemory!A:C,3,0),"Unknown")</f>
        <v>4</v>
      </c>
      <c r="S1051" s="66">
        <f>ifna(vlookup(A1051,vDisk!A:C,3,0),"Unknown")</f>
        <v>108</v>
      </c>
      <c r="T1051" s="67" t="str">
        <f t="array" ref="T1051">IFS(
   L1051=1, "No Lift &amp; Shift",
   J1051=1, XLOOKUP(A1051, 'Infra Study'!A:A, 'Infra Study'!P:P),
   I1051=1, "No Lift &amp; Shift",
   H1051=1, "GKE",
   K1051=1, "GCNV",
   G1051=1, "Lift &amp; Shift Prod",
   TRUE, "Lift &amp; Shift Noprod"
)</f>
        <v>Consolidation</v>
      </c>
      <c r="U1051" s="67">
        <f t="shared" si="7"/>
        <v>0</v>
      </c>
      <c r="V1051" s="68">
        <f>if(T1051="Lift &amp; Shift Noprod",if( Y1051=0,Assumptions!$B$5, Assumptions!$B$4),if(T1051="Lift &amp; Shift Prod",if(AND(N1051=1,O1051="T1"),Assumptions!$B$6,Assumptions!$B$4),0))</f>
        <v>0</v>
      </c>
      <c r="W1051" s="62">
        <f>if(V1051&lt;&gt;0,if(Q1051="Unknown", Assumptions!$B$42,If(Q1051&gt;1,Q1051,2)),0)</f>
        <v>0</v>
      </c>
      <c r="X1051" s="69">
        <f>if(V1051&lt;&gt;0,if(R1051="Unknown", Assumptions!$B$43,R1051),0)</f>
        <v>0</v>
      </c>
      <c r="Y1051" s="68">
        <f t="shared" si="8"/>
        <v>0</v>
      </c>
      <c r="Z1051" s="68">
        <f>if(V1051&lt;&gt;0,if(  S1051="Unknown", Assumptions!$B$44,S1051),0)</f>
        <v>0</v>
      </c>
      <c r="AA1051" s="68">
        <f>if(V1051 ="N2",ifna(vlookup(W1051&amp;"-"&amp;X1051,'Ref. VM'!A:B,2,0),"Custom"),if(V1051 ="E2" , ifna(vlookup(W1051&amp;"-"&amp;X1051,'Ref. VM'!D:E,2,0),"Custom"),if(V1051="N2D",ifna(vlookup(W1051&amp;"-"&amp;X1051,'Ref. VM'!G:H,2,0),"Custom"),if(V1051="N4",ifna(vlookup(W1051&amp;"-"&amp;X1051,'Ref. VM'!J:K,2,0),"Custom"),0))))</f>
        <v>0</v>
      </c>
      <c r="AB1051" s="67">
        <f t="shared" si="9"/>
        <v>0</v>
      </c>
      <c r="AC1051" s="67">
        <f t="shared" si="10"/>
        <v>0</v>
      </c>
      <c r="AD1051" s="67">
        <f t="shared" si="11"/>
        <v>0</v>
      </c>
      <c r="AE1051" s="62">
        <f>if(T1051="Lift &amp; Shift Prod",730,if(T1051="Lift &amp; Shift Noprod",Assumptions!$B$3,0))</f>
        <v>0</v>
      </c>
      <c r="AF1051" s="70">
        <f>if( U1051=0,0,if(Y1051=0, ((vlookup(AB1051,'SKU Pricing'!A:B,Assumptions!$B$2,0)*W1051)+(vlookup(AC1051,'SKU Pricing'!A:B,Assumptions!$B$2,0)*X1051))*AE1051,((vlookup(AB1051,'SKU Pricing'!A:B,Assumptions!$B$2,0)*W1051)+(vlookup(AC1051,'SKU Pricing'!A:B,Assumptions!$B$2,0)*(W1051*8))+(vlookup(AD1051,'SKU Pricing'!A:B,Assumptions!$B$2,0)*(X1051-(W1051*8))))*AE1051))</f>
        <v>0</v>
      </c>
      <c r="AG1051" s="67">
        <f t="shared" si="12"/>
        <v>0</v>
      </c>
      <c r="AH1051" s="70">
        <f>ifna(vlookup(AG1051,'SKU Pricing'!A:B,Assumptions!$B$2,0)*W1051*AE1051,0)</f>
        <v>0</v>
      </c>
      <c r="AI1051" s="62" t="str">
        <f t="shared" si="13"/>
        <v/>
      </c>
      <c r="AJ1051" s="62" t="str">
        <f>if(V1051&lt;&gt;0, if(T1051="Lift &amp; Shift Noprod",Assumptions!$B$9,if(V1051=Assumptions!$B$6,Assumptions!$B$10,if(P1051=1,Assumptions!$B$8,Assumptions!$B$7))),"")</f>
        <v/>
      </c>
      <c r="AK1051" s="69">
        <f t="shared" si="14"/>
        <v>0</v>
      </c>
      <c r="AL1051" s="69">
        <f>if(AJ1051="Hyperdisk Balanced",Assumptions!$B$11,0)</f>
        <v>0</v>
      </c>
      <c r="AM1051" s="69">
        <f>if(AJ1051="Hyperdisk Balanced",Assumptions!$B$12,0)</f>
        <v>0</v>
      </c>
      <c r="AN1051" s="70">
        <f>if(AK1051=0,0,if(AJ1051="Hyperdisk Balanced",vlookup(AK1051&amp;" provisioned space",'SKU Pricing'!A:B,Assumptions!$B$2,0)*Z1051+vlookup(AK1051&amp;" provisioned IOPS",'SKU Pricing'!A:B,Assumptions!$B$2,0)*AL1051*730+vlookup(AK1051&amp;" provisioned throughput",'SKU Pricing'!A:B,Assumptions!$B$2,0)*AM1051*730,vlookup(AK1051,'SKU Pricing'!A:B,Assumptions!$B$2,0)*Z1051))</f>
        <v>0</v>
      </c>
      <c r="AO1051" s="70">
        <f t="shared" si="15"/>
        <v>0</v>
      </c>
      <c r="AP1051" s="71">
        <f t="shared" si="16"/>
        <v>0</v>
      </c>
      <c r="AQ1051" s="70">
        <f>ifna(vlookup(AP1051,'SKU Pricing'!A:B,Assumptions!$B$2,0)*AE1051,0)</f>
        <v>0</v>
      </c>
      <c r="AR1051" s="72">
        <v>0.0</v>
      </c>
    </row>
    <row r="1052">
      <c r="A1052" s="61" t="s">
        <v>1193</v>
      </c>
      <c r="B1052" s="62" t="str">
        <f>ifna(if(vlookup(A1052,vOS!A:B,2,0)="","Unknown",vlookup(A1052,vOS!A:B,2,0)),"Unknown")</f>
        <v>Microsoft Windows 10 (64-bit)</v>
      </c>
      <c r="C1052" s="62">
        <f>vlookup(B1052,'OS Study'!A:D,2,0)</f>
        <v>0</v>
      </c>
      <c r="D1052" s="62" t="str">
        <f>vlookup(B1052,'OS Study'!A:D,3,0)</f>
        <v>Windows</v>
      </c>
      <c r="E1052" s="62" t="str">
        <f>vlookup(B1052,'OS Study'!A:D,4,0)</f>
        <v>Workstation</v>
      </c>
      <c r="F1052" s="63" t="str">
        <f>vlookup(B1052,'OS Study'!A:E,5,0)</f>
        <v>10</v>
      </c>
      <c r="G1052" s="62">
        <f>IF(vlookup(A1052,'RVtools V2.1'!A:J,4,0)="non",0,1)</f>
        <v>1</v>
      </c>
      <c r="H1052" s="62">
        <f>if(vlookup(A1052,'RVtools V2.1'!A:K,11,0)="kube",1,0)</f>
        <v>0</v>
      </c>
      <c r="I1052" s="62">
        <f t="shared" si="5"/>
        <v>0</v>
      </c>
      <c r="J1052" s="62">
        <f>ifna(vlookup(A1052,'Infra Study'!A:Q,17,0),0)</f>
        <v>1</v>
      </c>
      <c r="K1052" s="64">
        <f>IFERROR(__xludf.DUMMYFUNCTION("N(REGEXMATCH(VLOOKUP(A1052, 'RVtools V2.1'!A:H, 8, 0), ""^Serveur de fichiers""))"),0.0)</f>
        <v>0</v>
      </c>
      <c r="L1052" s="64">
        <f t="shared" si="6"/>
        <v>0</v>
      </c>
      <c r="M1052" s="67" t="str">
        <f>ifna(vlookup(A1052,'RVtools V2.1'!A:I,8,0),"N/A")</f>
        <v>MPL - IDF/PAS</v>
      </c>
      <c r="N1052" s="64">
        <f>IFERROR(__xludf.DUMMYFUNCTION("IF(REGEXMATCH(M1052, ""(?i)"" &amp; JOIN(""|"", SPLIT(""kalisil"", "" ""))), 1, 0)"),0.0)</f>
        <v>0</v>
      </c>
      <c r="O1052" s="64" t="str">
        <f>vlookup(A1052,'RVtools V2.1'!A:H,7,0)</f>
        <v>T1</v>
      </c>
      <c r="P1052" s="64">
        <f>if(vlookup(A1052,'RVtools V2.1'!A:H,5,0)="oui",1,0)</f>
        <v>1</v>
      </c>
      <c r="Q1052" s="64">
        <f>ifna(vlookup(A1052,vCPU!A:B,2,0),"Unknown")</f>
        <v>2</v>
      </c>
      <c r="R1052" s="66">
        <f>ifna(vlookup(A1052,vMemory!A:C,3,0),"Unknown")</f>
        <v>4</v>
      </c>
      <c r="S1052" s="66">
        <f>ifna(vlookup(A1052,vDisk!A:C,3,0),"Unknown")</f>
        <v>121</v>
      </c>
      <c r="T1052" s="67" t="str">
        <f t="array" ref="T1052">IFS(
   L1052=1, "No Lift &amp; Shift",
   J1052=1, XLOOKUP(A1052, 'Infra Study'!A:A, 'Infra Study'!P:P),
   I1052=1, "No Lift &amp; Shift",
   H1052=1, "GKE",
   K1052=1, "GCNV",
   G1052=1, "Lift &amp; Shift Prod",
   TRUE, "Lift &amp; Shift Noprod"
)</f>
        <v>Consolidation</v>
      </c>
      <c r="U1052" s="67">
        <f t="shared" si="7"/>
        <v>0</v>
      </c>
      <c r="V1052" s="68">
        <f>if(T1052="Lift &amp; Shift Noprod",if( Y1052=0,Assumptions!$B$5, Assumptions!$B$4),if(T1052="Lift &amp; Shift Prod",if(AND(N1052=1,O1052="T1"),Assumptions!$B$6,Assumptions!$B$4),0))</f>
        <v>0</v>
      </c>
      <c r="W1052" s="62">
        <f>if(V1052&lt;&gt;0,if(Q1052="Unknown", Assumptions!$B$42,If(Q1052&gt;1,Q1052,2)),0)</f>
        <v>0</v>
      </c>
      <c r="X1052" s="69">
        <f>if(V1052&lt;&gt;0,if(R1052="Unknown", Assumptions!$B$43,R1052),0)</f>
        <v>0</v>
      </c>
      <c r="Y1052" s="68">
        <f t="shared" si="8"/>
        <v>0</v>
      </c>
      <c r="Z1052" s="68">
        <f>if(V1052&lt;&gt;0,if(  S1052="Unknown", Assumptions!$B$44,S1052),0)</f>
        <v>0</v>
      </c>
      <c r="AA1052" s="68">
        <f>if(V1052 ="N2",ifna(vlookup(W1052&amp;"-"&amp;X1052,'Ref. VM'!A:B,2,0),"Custom"),if(V1052 ="E2" , ifna(vlookup(W1052&amp;"-"&amp;X1052,'Ref. VM'!D:E,2,0),"Custom"),if(V1052="N2D",ifna(vlookup(W1052&amp;"-"&amp;X1052,'Ref. VM'!G:H,2,0),"Custom"),if(V1052="N4",ifna(vlookup(W1052&amp;"-"&amp;X1052,'Ref. VM'!J:K,2,0),"Custom"),0))))</f>
        <v>0</v>
      </c>
      <c r="AB1052" s="67">
        <f t="shared" si="9"/>
        <v>0</v>
      </c>
      <c r="AC1052" s="67">
        <f t="shared" si="10"/>
        <v>0</v>
      </c>
      <c r="AD1052" s="67">
        <f t="shared" si="11"/>
        <v>0</v>
      </c>
      <c r="AE1052" s="62">
        <f>if(T1052="Lift &amp; Shift Prod",730,if(T1052="Lift &amp; Shift Noprod",Assumptions!$B$3,0))</f>
        <v>0</v>
      </c>
      <c r="AF1052" s="70">
        <f>if( U1052=0,0,if(Y1052=0, ((vlookup(AB1052,'SKU Pricing'!A:B,Assumptions!$B$2,0)*W1052)+(vlookup(AC1052,'SKU Pricing'!A:B,Assumptions!$B$2,0)*X1052))*AE1052,((vlookup(AB1052,'SKU Pricing'!A:B,Assumptions!$B$2,0)*W1052)+(vlookup(AC1052,'SKU Pricing'!A:B,Assumptions!$B$2,0)*(W1052*8))+(vlookup(AD1052,'SKU Pricing'!A:B,Assumptions!$B$2,0)*(X1052-(W1052*8))))*AE1052))</f>
        <v>0</v>
      </c>
      <c r="AG1052" s="67">
        <f t="shared" si="12"/>
        <v>0</v>
      </c>
      <c r="AH1052" s="70">
        <f>ifna(vlookup(AG1052,'SKU Pricing'!A:B,Assumptions!$B$2,0)*W1052*AE1052,0)</f>
        <v>0</v>
      </c>
      <c r="AI1052" s="62" t="str">
        <f t="shared" si="13"/>
        <v/>
      </c>
      <c r="AJ1052" s="62" t="str">
        <f>if(V1052&lt;&gt;0, if(T1052="Lift &amp; Shift Noprod",Assumptions!$B$9,if(V1052=Assumptions!$B$6,Assumptions!$B$10,if(P1052=1,Assumptions!$B$8,Assumptions!$B$7))),"")</f>
        <v/>
      </c>
      <c r="AK1052" s="69">
        <f t="shared" si="14"/>
        <v>0</v>
      </c>
      <c r="AL1052" s="69">
        <f>if(AJ1052="Hyperdisk Balanced",Assumptions!$B$11,0)</f>
        <v>0</v>
      </c>
      <c r="AM1052" s="69">
        <f>if(AJ1052="Hyperdisk Balanced",Assumptions!$B$12,0)</f>
        <v>0</v>
      </c>
      <c r="AN1052" s="70">
        <f>if(AK1052=0,0,if(AJ1052="Hyperdisk Balanced",vlookup(AK1052&amp;" provisioned space",'SKU Pricing'!A:B,Assumptions!$B$2,0)*Z1052+vlookup(AK1052&amp;" provisioned IOPS",'SKU Pricing'!A:B,Assumptions!$B$2,0)*AL1052*730+vlookup(AK1052&amp;" provisioned throughput",'SKU Pricing'!A:B,Assumptions!$B$2,0)*AM1052*730,vlookup(AK1052,'SKU Pricing'!A:B,Assumptions!$B$2,0)*Z1052))</f>
        <v>0</v>
      </c>
      <c r="AO1052" s="70">
        <f t="shared" si="15"/>
        <v>0</v>
      </c>
      <c r="AP1052" s="71">
        <f t="shared" si="16"/>
        <v>0</v>
      </c>
      <c r="AQ1052" s="70">
        <f>ifna(vlookup(AP1052,'SKU Pricing'!A:B,Assumptions!$B$2,0)*AE1052,0)</f>
        <v>0</v>
      </c>
      <c r="AR1052" s="72">
        <v>0.0</v>
      </c>
    </row>
    <row r="1053">
      <c r="A1053" s="61" t="s">
        <v>1194</v>
      </c>
      <c r="B1053" s="62" t="str">
        <f>ifna(if(vlookup(A1053,vOS!A:B,2,0)="","Unknown",vlookup(A1053,vOS!A:B,2,0)),"Unknown")</f>
        <v>Microsoft Windows 10 (64-bit)</v>
      </c>
      <c r="C1053" s="62">
        <f>vlookup(B1053,'OS Study'!A:D,2,0)</f>
        <v>0</v>
      </c>
      <c r="D1053" s="62" t="str">
        <f>vlookup(B1053,'OS Study'!A:D,3,0)</f>
        <v>Windows</v>
      </c>
      <c r="E1053" s="62" t="str">
        <f>vlookup(B1053,'OS Study'!A:D,4,0)</f>
        <v>Workstation</v>
      </c>
      <c r="F1053" s="63" t="str">
        <f>vlookup(B1053,'OS Study'!A:E,5,0)</f>
        <v>10</v>
      </c>
      <c r="G1053" s="62">
        <f>IF(vlookup(A1053,'RVtools V2.1'!A:J,4,0)="non",0,1)</f>
        <v>1</v>
      </c>
      <c r="H1053" s="62">
        <f>if(vlookup(A1053,'RVtools V2.1'!A:K,11,0)="kube",1,0)</f>
        <v>0</v>
      </c>
      <c r="I1053" s="62">
        <f t="shared" si="5"/>
        <v>0</v>
      </c>
      <c r="J1053" s="62">
        <f>ifna(vlookup(A1053,'Infra Study'!A:Q,17,0),0)</f>
        <v>1</v>
      </c>
      <c r="K1053" s="64">
        <f>IFERROR(__xludf.DUMMYFUNCTION("N(REGEXMATCH(VLOOKUP(A1053, 'RVtools V2.1'!A:H, 8, 0), ""^Serveur de fichiers""))"),0.0)</f>
        <v>0</v>
      </c>
      <c r="L1053" s="64">
        <f t="shared" si="6"/>
        <v>0</v>
      </c>
      <c r="M1053" s="67" t="str">
        <f>ifna(vlookup(A1053,'RVtools V2.1'!A:I,8,0),"N/A")</f>
        <v>MPL - IDF/PAS</v>
      </c>
      <c r="N1053" s="64">
        <f>IFERROR(__xludf.DUMMYFUNCTION("IF(REGEXMATCH(M1053, ""(?i)"" &amp; JOIN(""|"", SPLIT(""kalisil"", "" ""))), 1, 0)"),0.0)</f>
        <v>0</v>
      </c>
      <c r="O1053" s="64" t="str">
        <f>vlookup(A1053,'RVtools V2.1'!A:H,7,0)</f>
        <v>T1</v>
      </c>
      <c r="P1053" s="64">
        <f>if(vlookup(A1053,'RVtools V2.1'!A:H,5,0)="oui",1,0)</f>
        <v>1</v>
      </c>
      <c r="Q1053" s="64">
        <f>ifna(vlookup(A1053,vCPU!A:B,2,0),"Unknown")</f>
        <v>2</v>
      </c>
      <c r="R1053" s="66">
        <f>ifna(vlookup(A1053,vMemory!A:C,3,0),"Unknown")</f>
        <v>4</v>
      </c>
      <c r="S1053" s="66">
        <f>ifna(vlookup(A1053,vDisk!A:C,3,0),"Unknown")</f>
        <v>150</v>
      </c>
      <c r="T1053" s="67" t="str">
        <f t="array" ref="T1053">IFS(
   L1053=1, "No Lift &amp; Shift",
   J1053=1, XLOOKUP(A1053, 'Infra Study'!A:A, 'Infra Study'!P:P),
   I1053=1, "No Lift &amp; Shift",
   H1053=1, "GKE",
   K1053=1, "GCNV",
   G1053=1, "Lift &amp; Shift Prod",
   TRUE, "Lift &amp; Shift Noprod"
)</f>
        <v>Consolidation</v>
      </c>
      <c r="U1053" s="67">
        <f t="shared" si="7"/>
        <v>0</v>
      </c>
      <c r="V1053" s="68">
        <f>if(T1053="Lift &amp; Shift Noprod",if( Y1053=0,Assumptions!$B$5, Assumptions!$B$4),if(T1053="Lift &amp; Shift Prod",if(AND(N1053=1,O1053="T1"),Assumptions!$B$6,Assumptions!$B$4),0))</f>
        <v>0</v>
      </c>
      <c r="W1053" s="62">
        <f>if(V1053&lt;&gt;0,if(Q1053="Unknown", Assumptions!$B$42,If(Q1053&gt;1,Q1053,2)),0)</f>
        <v>0</v>
      </c>
      <c r="X1053" s="69">
        <f>if(V1053&lt;&gt;0,if(R1053="Unknown", Assumptions!$B$43,R1053),0)</f>
        <v>0</v>
      </c>
      <c r="Y1053" s="68">
        <f t="shared" si="8"/>
        <v>0</v>
      </c>
      <c r="Z1053" s="68">
        <f>if(V1053&lt;&gt;0,if(  S1053="Unknown", Assumptions!$B$44,S1053),0)</f>
        <v>0</v>
      </c>
      <c r="AA1053" s="68">
        <f>if(V1053 ="N2",ifna(vlookup(W1053&amp;"-"&amp;X1053,'Ref. VM'!A:B,2,0),"Custom"),if(V1053 ="E2" , ifna(vlookup(W1053&amp;"-"&amp;X1053,'Ref. VM'!D:E,2,0),"Custom"),if(V1053="N2D",ifna(vlookup(W1053&amp;"-"&amp;X1053,'Ref. VM'!G:H,2,0),"Custom"),if(V1053="N4",ifna(vlookup(W1053&amp;"-"&amp;X1053,'Ref. VM'!J:K,2,0),"Custom"),0))))</f>
        <v>0</v>
      </c>
      <c r="AB1053" s="67">
        <f t="shared" si="9"/>
        <v>0</v>
      </c>
      <c r="AC1053" s="67">
        <f t="shared" si="10"/>
        <v>0</v>
      </c>
      <c r="AD1053" s="67">
        <f t="shared" si="11"/>
        <v>0</v>
      </c>
      <c r="AE1053" s="62">
        <f>if(T1053="Lift &amp; Shift Prod",730,if(T1053="Lift &amp; Shift Noprod",Assumptions!$B$3,0))</f>
        <v>0</v>
      </c>
      <c r="AF1053" s="70">
        <f>if( U1053=0,0,if(Y1053=0, ((vlookup(AB1053,'SKU Pricing'!A:B,Assumptions!$B$2,0)*W1053)+(vlookup(AC1053,'SKU Pricing'!A:B,Assumptions!$B$2,0)*X1053))*AE1053,((vlookup(AB1053,'SKU Pricing'!A:B,Assumptions!$B$2,0)*W1053)+(vlookup(AC1053,'SKU Pricing'!A:B,Assumptions!$B$2,0)*(W1053*8))+(vlookup(AD1053,'SKU Pricing'!A:B,Assumptions!$B$2,0)*(X1053-(W1053*8))))*AE1053))</f>
        <v>0</v>
      </c>
      <c r="AG1053" s="67">
        <f t="shared" si="12"/>
        <v>0</v>
      </c>
      <c r="AH1053" s="70">
        <f>ifna(vlookup(AG1053,'SKU Pricing'!A:B,Assumptions!$B$2,0)*W1053*AE1053,0)</f>
        <v>0</v>
      </c>
      <c r="AI1053" s="62" t="str">
        <f t="shared" si="13"/>
        <v/>
      </c>
      <c r="AJ1053" s="62" t="str">
        <f>if(V1053&lt;&gt;0, if(T1053="Lift &amp; Shift Noprod",Assumptions!$B$9,if(V1053=Assumptions!$B$6,Assumptions!$B$10,if(P1053=1,Assumptions!$B$8,Assumptions!$B$7))),"")</f>
        <v/>
      </c>
      <c r="AK1053" s="69">
        <f t="shared" si="14"/>
        <v>0</v>
      </c>
      <c r="AL1053" s="69">
        <f>if(AJ1053="Hyperdisk Balanced",Assumptions!$B$11,0)</f>
        <v>0</v>
      </c>
      <c r="AM1053" s="69">
        <f>if(AJ1053="Hyperdisk Balanced",Assumptions!$B$12,0)</f>
        <v>0</v>
      </c>
      <c r="AN1053" s="70">
        <f>if(AK1053=0,0,if(AJ1053="Hyperdisk Balanced",vlookup(AK1053&amp;" provisioned space",'SKU Pricing'!A:B,Assumptions!$B$2,0)*Z1053+vlookup(AK1053&amp;" provisioned IOPS",'SKU Pricing'!A:B,Assumptions!$B$2,0)*AL1053*730+vlookup(AK1053&amp;" provisioned throughput",'SKU Pricing'!A:B,Assumptions!$B$2,0)*AM1053*730,vlookup(AK1053,'SKU Pricing'!A:B,Assumptions!$B$2,0)*Z1053))</f>
        <v>0</v>
      </c>
      <c r="AO1053" s="70">
        <f t="shared" si="15"/>
        <v>0</v>
      </c>
      <c r="AP1053" s="71">
        <f t="shared" si="16"/>
        <v>0</v>
      </c>
      <c r="AQ1053" s="70">
        <f>ifna(vlookup(AP1053,'SKU Pricing'!A:B,Assumptions!$B$2,0)*AE1053,0)</f>
        <v>0</v>
      </c>
      <c r="AR1053" s="72">
        <v>0.0</v>
      </c>
    </row>
    <row r="1054">
      <c r="A1054" s="61" t="s">
        <v>1195</v>
      </c>
      <c r="B1054" s="62" t="str">
        <f>ifna(if(vlookup(A1054,vOS!A:B,2,0)="","Unknown",vlookup(A1054,vOS!A:B,2,0)),"Unknown")</f>
        <v>Microsoft Windows 10 (64-bit)</v>
      </c>
      <c r="C1054" s="62">
        <f>vlookup(B1054,'OS Study'!A:D,2,0)</f>
        <v>0</v>
      </c>
      <c r="D1054" s="62" t="str">
        <f>vlookup(B1054,'OS Study'!A:D,3,0)</f>
        <v>Windows</v>
      </c>
      <c r="E1054" s="62" t="str">
        <f>vlookup(B1054,'OS Study'!A:D,4,0)</f>
        <v>Workstation</v>
      </c>
      <c r="F1054" s="63" t="str">
        <f>vlookup(B1054,'OS Study'!A:E,5,0)</f>
        <v>10</v>
      </c>
      <c r="G1054" s="62">
        <f>IF(vlookup(A1054,'RVtools V2.1'!A:J,4,0)="non",0,1)</f>
        <v>1</v>
      </c>
      <c r="H1054" s="62">
        <f>if(vlookup(A1054,'RVtools V2.1'!A:K,11,0)="kube",1,0)</f>
        <v>0</v>
      </c>
      <c r="I1054" s="62">
        <f t="shared" si="5"/>
        <v>0</v>
      </c>
      <c r="J1054" s="62">
        <f>ifna(vlookup(A1054,'Infra Study'!A:Q,17,0),0)</f>
        <v>1</v>
      </c>
      <c r="K1054" s="64">
        <f>IFERROR(__xludf.DUMMYFUNCTION("N(REGEXMATCH(VLOOKUP(A1054, 'RVtools V2.1'!A:H, 8, 0), ""^Serveur de fichiers""))"),0.0)</f>
        <v>0</v>
      </c>
      <c r="L1054" s="64">
        <f t="shared" si="6"/>
        <v>0</v>
      </c>
      <c r="M1054" s="67" t="str">
        <f>ifna(vlookup(A1054,'RVtools V2.1'!A:I,8,0),"N/A")</f>
        <v>MPL - IDF/PAS</v>
      </c>
      <c r="N1054" s="64">
        <f>IFERROR(__xludf.DUMMYFUNCTION("IF(REGEXMATCH(M1054, ""(?i)"" &amp; JOIN(""|"", SPLIT(""kalisil"", "" ""))), 1, 0)"),0.0)</f>
        <v>0</v>
      </c>
      <c r="O1054" s="64" t="str">
        <f>vlookup(A1054,'RVtools V2.1'!A:H,7,0)</f>
        <v>T1</v>
      </c>
      <c r="P1054" s="64">
        <f>if(vlookup(A1054,'RVtools V2.1'!A:H,5,0)="oui",1,0)</f>
        <v>1</v>
      </c>
      <c r="Q1054" s="64">
        <f>ifna(vlookup(A1054,vCPU!A:B,2,0),"Unknown")</f>
        <v>2</v>
      </c>
      <c r="R1054" s="66">
        <f>ifna(vlookup(A1054,vMemory!A:C,3,0),"Unknown")</f>
        <v>4</v>
      </c>
      <c r="S1054" s="66">
        <f>ifna(vlookup(A1054,vDisk!A:C,3,0),"Unknown")</f>
        <v>82</v>
      </c>
      <c r="T1054" s="67" t="str">
        <f t="array" ref="T1054">IFS(
   L1054=1, "No Lift &amp; Shift",
   J1054=1, XLOOKUP(A1054, 'Infra Study'!A:A, 'Infra Study'!P:P),
   I1054=1, "No Lift &amp; Shift",
   H1054=1, "GKE",
   K1054=1, "GCNV",
   G1054=1, "Lift &amp; Shift Prod",
   TRUE, "Lift &amp; Shift Noprod"
)</f>
        <v>Consolidation</v>
      </c>
      <c r="U1054" s="67">
        <f t="shared" si="7"/>
        <v>0</v>
      </c>
      <c r="V1054" s="68">
        <f>if(T1054="Lift &amp; Shift Noprod",if( Y1054=0,Assumptions!$B$5, Assumptions!$B$4),if(T1054="Lift &amp; Shift Prod",if(AND(N1054=1,O1054="T1"),Assumptions!$B$6,Assumptions!$B$4),0))</f>
        <v>0</v>
      </c>
      <c r="W1054" s="62">
        <f>if(V1054&lt;&gt;0,if(Q1054="Unknown", Assumptions!$B$42,If(Q1054&gt;1,Q1054,2)),0)</f>
        <v>0</v>
      </c>
      <c r="X1054" s="69">
        <f>if(V1054&lt;&gt;0,if(R1054="Unknown", Assumptions!$B$43,R1054),0)</f>
        <v>0</v>
      </c>
      <c r="Y1054" s="68">
        <f t="shared" si="8"/>
        <v>0</v>
      </c>
      <c r="Z1054" s="68">
        <f>if(V1054&lt;&gt;0,if(  S1054="Unknown", Assumptions!$B$44,S1054),0)</f>
        <v>0</v>
      </c>
      <c r="AA1054" s="68">
        <f>if(V1054 ="N2",ifna(vlookup(W1054&amp;"-"&amp;X1054,'Ref. VM'!A:B,2,0),"Custom"),if(V1054 ="E2" , ifna(vlookup(W1054&amp;"-"&amp;X1054,'Ref. VM'!D:E,2,0),"Custom"),if(V1054="N2D",ifna(vlookup(W1054&amp;"-"&amp;X1054,'Ref. VM'!G:H,2,0),"Custom"),if(V1054="N4",ifna(vlookup(W1054&amp;"-"&amp;X1054,'Ref. VM'!J:K,2,0),"Custom"),0))))</f>
        <v>0</v>
      </c>
      <c r="AB1054" s="67">
        <f t="shared" si="9"/>
        <v>0</v>
      </c>
      <c r="AC1054" s="67">
        <f t="shared" si="10"/>
        <v>0</v>
      </c>
      <c r="AD1054" s="67">
        <f t="shared" si="11"/>
        <v>0</v>
      </c>
      <c r="AE1054" s="62">
        <f>if(T1054="Lift &amp; Shift Prod",730,if(T1054="Lift &amp; Shift Noprod",Assumptions!$B$3,0))</f>
        <v>0</v>
      </c>
      <c r="AF1054" s="70">
        <f>if( U1054=0,0,if(Y1054=0, ((vlookup(AB1054,'SKU Pricing'!A:B,Assumptions!$B$2,0)*W1054)+(vlookup(AC1054,'SKU Pricing'!A:B,Assumptions!$B$2,0)*X1054))*AE1054,((vlookup(AB1054,'SKU Pricing'!A:B,Assumptions!$B$2,0)*W1054)+(vlookup(AC1054,'SKU Pricing'!A:B,Assumptions!$B$2,0)*(W1054*8))+(vlookup(AD1054,'SKU Pricing'!A:B,Assumptions!$B$2,0)*(X1054-(W1054*8))))*AE1054))</f>
        <v>0</v>
      </c>
      <c r="AG1054" s="67">
        <f t="shared" si="12"/>
        <v>0</v>
      </c>
      <c r="AH1054" s="70">
        <f>ifna(vlookup(AG1054,'SKU Pricing'!A:B,Assumptions!$B$2,0)*W1054*AE1054,0)</f>
        <v>0</v>
      </c>
      <c r="AI1054" s="62" t="str">
        <f t="shared" si="13"/>
        <v/>
      </c>
      <c r="AJ1054" s="62" t="str">
        <f>if(V1054&lt;&gt;0, if(T1054="Lift &amp; Shift Noprod",Assumptions!$B$9,if(V1054=Assumptions!$B$6,Assumptions!$B$10,if(P1054=1,Assumptions!$B$8,Assumptions!$B$7))),"")</f>
        <v/>
      </c>
      <c r="AK1054" s="69">
        <f t="shared" si="14"/>
        <v>0</v>
      </c>
      <c r="AL1054" s="69">
        <f>if(AJ1054="Hyperdisk Balanced",Assumptions!$B$11,0)</f>
        <v>0</v>
      </c>
      <c r="AM1054" s="69">
        <f>if(AJ1054="Hyperdisk Balanced",Assumptions!$B$12,0)</f>
        <v>0</v>
      </c>
      <c r="AN1054" s="70">
        <f>if(AK1054=0,0,if(AJ1054="Hyperdisk Balanced",vlookup(AK1054&amp;" provisioned space",'SKU Pricing'!A:B,Assumptions!$B$2,0)*Z1054+vlookup(AK1054&amp;" provisioned IOPS",'SKU Pricing'!A:B,Assumptions!$B$2,0)*AL1054*730+vlookup(AK1054&amp;" provisioned throughput",'SKU Pricing'!A:B,Assumptions!$B$2,0)*AM1054*730,vlookup(AK1054,'SKU Pricing'!A:B,Assumptions!$B$2,0)*Z1054))</f>
        <v>0</v>
      </c>
      <c r="AO1054" s="70">
        <f t="shared" si="15"/>
        <v>0</v>
      </c>
      <c r="AP1054" s="71">
        <f t="shared" si="16"/>
        <v>0</v>
      </c>
      <c r="AQ1054" s="70">
        <f>ifna(vlookup(AP1054,'SKU Pricing'!A:B,Assumptions!$B$2,0)*AE1054,0)</f>
        <v>0</v>
      </c>
      <c r="AR1054" s="72">
        <v>0.0</v>
      </c>
    </row>
    <row r="1055">
      <c r="A1055" s="61" t="s">
        <v>1196</v>
      </c>
      <c r="B1055" s="62" t="str">
        <f>ifna(if(vlookup(A1055,vOS!A:B,2,0)="","Unknown",vlookup(A1055,vOS!A:B,2,0)),"Unknown")</f>
        <v>Microsoft Windows 10 (64-bit)</v>
      </c>
      <c r="C1055" s="62">
        <f>vlookup(B1055,'OS Study'!A:D,2,0)</f>
        <v>0</v>
      </c>
      <c r="D1055" s="62" t="str">
        <f>vlookup(B1055,'OS Study'!A:D,3,0)</f>
        <v>Windows</v>
      </c>
      <c r="E1055" s="62" t="str">
        <f>vlookup(B1055,'OS Study'!A:D,4,0)</f>
        <v>Workstation</v>
      </c>
      <c r="F1055" s="63" t="str">
        <f>vlookup(B1055,'OS Study'!A:E,5,0)</f>
        <v>10</v>
      </c>
      <c r="G1055" s="62">
        <f>IF(vlookup(A1055,'RVtools V2.1'!A:J,4,0)="non",0,1)</f>
        <v>1</v>
      </c>
      <c r="H1055" s="62">
        <f>if(vlookup(A1055,'RVtools V2.1'!A:K,11,0)="kube",1,0)</f>
        <v>0</v>
      </c>
      <c r="I1055" s="62">
        <f t="shared" si="5"/>
        <v>0</v>
      </c>
      <c r="J1055" s="62">
        <f>ifna(vlookup(A1055,'Infra Study'!A:Q,17,0),0)</f>
        <v>1</v>
      </c>
      <c r="K1055" s="64">
        <f>IFERROR(__xludf.DUMMYFUNCTION("N(REGEXMATCH(VLOOKUP(A1055, 'RVtools V2.1'!A:H, 8, 0), ""^Serveur de fichiers""))"),0.0)</f>
        <v>0</v>
      </c>
      <c r="L1055" s="64">
        <f t="shared" si="6"/>
        <v>0</v>
      </c>
      <c r="M1055" s="67" t="str">
        <f>ifna(vlookup(A1055,'RVtools V2.1'!A:I,8,0),"N/A")</f>
        <v>MPL - IDF/PAS</v>
      </c>
      <c r="N1055" s="64">
        <f>IFERROR(__xludf.DUMMYFUNCTION("IF(REGEXMATCH(M1055, ""(?i)"" &amp; JOIN(""|"", SPLIT(""kalisil"", "" ""))), 1, 0)"),0.0)</f>
        <v>0</v>
      </c>
      <c r="O1055" s="64" t="str">
        <f>vlookup(A1055,'RVtools V2.1'!A:H,7,0)</f>
        <v>T1</v>
      </c>
      <c r="P1055" s="64">
        <f>if(vlookup(A1055,'RVtools V2.1'!A:H,5,0)="oui",1,0)</f>
        <v>1</v>
      </c>
      <c r="Q1055" s="64">
        <f>ifna(vlookup(A1055,vCPU!A:B,2,0),"Unknown")</f>
        <v>2</v>
      </c>
      <c r="R1055" s="66">
        <f>ifna(vlookup(A1055,vMemory!A:C,3,0),"Unknown")</f>
        <v>4</v>
      </c>
      <c r="S1055" s="66">
        <f>ifna(vlookup(A1055,vDisk!A:C,3,0),"Unknown")</f>
        <v>97</v>
      </c>
      <c r="T1055" s="67" t="str">
        <f t="array" ref="T1055">IFS(
   L1055=1, "No Lift &amp; Shift",
   J1055=1, XLOOKUP(A1055, 'Infra Study'!A:A, 'Infra Study'!P:P),
   I1055=1, "No Lift &amp; Shift",
   H1055=1, "GKE",
   K1055=1, "GCNV",
   G1055=1, "Lift &amp; Shift Prod",
   TRUE, "Lift &amp; Shift Noprod"
)</f>
        <v>Consolidation</v>
      </c>
      <c r="U1055" s="67">
        <f t="shared" si="7"/>
        <v>0</v>
      </c>
      <c r="V1055" s="68">
        <f>if(T1055="Lift &amp; Shift Noprod",if( Y1055=0,Assumptions!$B$5, Assumptions!$B$4),if(T1055="Lift &amp; Shift Prod",if(AND(N1055=1,O1055="T1"),Assumptions!$B$6,Assumptions!$B$4),0))</f>
        <v>0</v>
      </c>
      <c r="W1055" s="62">
        <f>if(V1055&lt;&gt;0,if(Q1055="Unknown", Assumptions!$B$42,If(Q1055&gt;1,Q1055,2)),0)</f>
        <v>0</v>
      </c>
      <c r="X1055" s="69">
        <f>if(V1055&lt;&gt;0,if(R1055="Unknown", Assumptions!$B$43,R1055),0)</f>
        <v>0</v>
      </c>
      <c r="Y1055" s="68">
        <f t="shared" si="8"/>
        <v>0</v>
      </c>
      <c r="Z1055" s="68">
        <f>if(V1055&lt;&gt;0,if(  S1055="Unknown", Assumptions!$B$44,S1055),0)</f>
        <v>0</v>
      </c>
      <c r="AA1055" s="68">
        <f>if(V1055 ="N2",ifna(vlookup(W1055&amp;"-"&amp;X1055,'Ref. VM'!A:B,2,0),"Custom"),if(V1055 ="E2" , ifna(vlookup(W1055&amp;"-"&amp;X1055,'Ref. VM'!D:E,2,0),"Custom"),if(V1055="N2D",ifna(vlookup(W1055&amp;"-"&amp;X1055,'Ref. VM'!G:H,2,0),"Custom"),if(V1055="N4",ifna(vlookup(W1055&amp;"-"&amp;X1055,'Ref. VM'!J:K,2,0),"Custom"),0))))</f>
        <v>0</v>
      </c>
      <c r="AB1055" s="67">
        <f t="shared" si="9"/>
        <v>0</v>
      </c>
      <c r="AC1055" s="67">
        <f t="shared" si="10"/>
        <v>0</v>
      </c>
      <c r="AD1055" s="67">
        <f t="shared" si="11"/>
        <v>0</v>
      </c>
      <c r="AE1055" s="62">
        <f>if(T1055="Lift &amp; Shift Prod",730,if(T1055="Lift &amp; Shift Noprod",Assumptions!$B$3,0))</f>
        <v>0</v>
      </c>
      <c r="AF1055" s="70">
        <f>if( U1055=0,0,if(Y1055=0, ((vlookup(AB1055,'SKU Pricing'!A:B,Assumptions!$B$2,0)*W1055)+(vlookup(AC1055,'SKU Pricing'!A:B,Assumptions!$B$2,0)*X1055))*AE1055,((vlookup(AB1055,'SKU Pricing'!A:B,Assumptions!$B$2,0)*W1055)+(vlookup(AC1055,'SKU Pricing'!A:B,Assumptions!$B$2,0)*(W1055*8))+(vlookup(AD1055,'SKU Pricing'!A:B,Assumptions!$B$2,0)*(X1055-(W1055*8))))*AE1055))</f>
        <v>0</v>
      </c>
      <c r="AG1055" s="67">
        <f t="shared" si="12"/>
        <v>0</v>
      </c>
      <c r="AH1055" s="70">
        <f>ifna(vlookup(AG1055,'SKU Pricing'!A:B,Assumptions!$B$2,0)*W1055*AE1055,0)</f>
        <v>0</v>
      </c>
      <c r="AI1055" s="62" t="str">
        <f t="shared" si="13"/>
        <v/>
      </c>
      <c r="AJ1055" s="62" t="str">
        <f>if(V1055&lt;&gt;0, if(T1055="Lift &amp; Shift Noprod",Assumptions!$B$9,if(V1055=Assumptions!$B$6,Assumptions!$B$10,if(P1055=1,Assumptions!$B$8,Assumptions!$B$7))),"")</f>
        <v/>
      </c>
      <c r="AK1055" s="69">
        <f t="shared" si="14"/>
        <v>0</v>
      </c>
      <c r="AL1055" s="69">
        <f>if(AJ1055="Hyperdisk Balanced",Assumptions!$B$11,0)</f>
        <v>0</v>
      </c>
      <c r="AM1055" s="69">
        <f>if(AJ1055="Hyperdisk Balanced",Assumptions!$B$12,0)</f>
        <v>0</v>
      </c>
      <c r="AN1055" s="70">
        <f>if(AK1055=0,0,if(AJ1055="Hyperdisk Balanced",vlookup(AK1055&amp;" provisioned space",'SKU Pricing'!A:B,Assumptions!$B$2,0)*Z1055+vlookup(AK1055&amp;" provisioned IOPS",'SKU Pricing'!A:B,Assumptions!$B$2,0)*AL1055*730+vlookup(AK1055&amp;" provisioned throughput",'SKU Pricing'!A:B,Assumptions!$B$2,0)*AM1055*730,vlookup(AK1055,'SKU Pricing'!A:B,Assumptions!$B$2,0)*Z1055))</f>
        <v>0</v>
      </c>
      <c r="AO1055" s="70">
        <f t="shared" si="15"/>
        <v>0</v>
      </c>
      <c r="AP1055" s="71">
        <f t="shared" si="16"/>
        <v>0</v>
      </c>
      <c r="AQ1055" s="70">
        <f>ifna(vlookup(AP1055,'SKU Pricing'!A:B,Assumptions!$B$2,0)*AE1055,0)</f>
        <v>0</v>
      </c>
      <c r="AR1055" s="72">
        <v>0.0</v>
      </c>
    </row>
    <row r="1056">
      <c r="A1056" s="61" t="s">
        <v>1197</v>
      </c>
      <c r="B1056" s="62" t="str">
        <f>ifna(if(vlookup(A1056,vOS!A:B,2,0)="","Unknown",vlookup(A1056,vOS!A:B,2,0)),"Unknown")</f>
        <v>Microsoft Windows 10 (64-bit)</v>
      </c>
      <c r="C1056" s="62">
        <f>vlookup(B1056,'OS Study'!A:D,2,0)</f>
        <v>0</v>
      </c>
      <c r="D1056" s="62" t="str">
        <f>vlookup(B1056,'OS Study'!A:D,3,0)</f>
        <v>Windows</v>
      </c>
      <c r="E1056" s="62" t="str">
        <f>vlookup(B1056,'OS Study'!A:D,4,0)</f>
        <v>Workstation</v>
      </c>
      <c r="F1056" s="63" t="str">
        <f>vlookup(B1056,'OS Study'!A:E,5,0)</f>
        <v>10</v>
      </c>
      <c r="G1056" s="62">
        <f>IF(vlookup(A1056,'RVtools V2.1'!A:J,4,0)="non",0,1)</f>
        <v>1</v>
      </c>
      <c r="H1056" s="62">
        <f>if(vlookup(A1056,'RVtools V2.1'!A:K,11,0)="kube",1,0)</f>
        <v>0</v>
      </c>
      <c r="I1056" s="62">
        <f t="shared" si="5"/>
        <v>0</v>
      </c>
      <c r="J1056" s="62">
        <f>ifna(vlookup(A1056,'Infra Study'!A:Q,17,0),0)</f>
        <v>1</v>
      </c>
      <c r="K1056" s="64">
        <f>IFERROR(__xludf.DUMMYFUNCTION("N(REGEXMATCH(VLOOKUP(A1056, 'RVtools V2.1'!A:H, 8, 0), ""^Serveur de fichiers""))"),0.0)</f>
        <v>0</v>
      </c>
      <c r="L1056" s="64">
        <f t="shared" si="6"/>
        <v>0</v>
      </c>
      <c r="M1056" s="67" t="str">
        <f>ifna(vlookup(A1056,'RVtools V2.1'!A:I,8,0),"N/A")</f>
        <v>MPL - IDF/PAS</v>
      </c>
      <c r="N1056" s="64">
        <f>IFERROR(__xludf.DUMMYFUNCTION("IF(REGEXMATCH(M1056, ""(?i)"" &amp; JOIN(""|"", SPLIT(""kalisil"", "" ""))), 1, 0)"),0.0)</f>
        <v>0</v>
      </c>
      <c r="O1056" s="64" t="str">
        <f>vlookup(A1056,'RVtools V2.1'!A:H,7,0)</f>
        <v>T1</v>
      </c>
      <c r="P1056" s="64">
        <f>if(vlookup(A1056,'RVtools V2.1'!A:H,5,0)="oui",1,0)</f>
        <v>1</v>
      </c>
      <c r="Q1056" s="64">
        <f>ifna(vlookup(A1056,vCPU!A:B,2,0),"Unknown")</f>
        <v>2</v>
      </c>
      <c r="R1056" s="66">
        <f>ifna(vlookup(A1056,vMemory!A:C,3,0),"Unknown")</f>
        <v>4</v>
      </c>
      <c r="S1056" s="66">
        <f>ifna(vlookup(A1056,vDisk!A:C,3,0),"Unknown")</f>
        <v>91</v>
      </c>
      <c r="T1056" s="67" t="str">
        <f t="array" ref="T1056">IFS(
   L1056=1, "No Lift &amp; Shift",
   J1056=1, XLOOKUP(A1056, 'Infra Study'!A:A, 'Infra Study'!P:P),
   I1056=1, "No Lift &amp; Shift",
   H1056=1, "GKE",
   K1056=1, "GCNV",
   G1056=1, "Lift &amp; Shift Prod",
   TRUE, "Lift &amp; Shift Noprod"
)</f>
        <v>Consolidation</v>
      </c>
      <c r="U1056" s="67">
        <f t="shared" si="7"/>
        <v>0</v>
      </c>
      <c r="V1056" s="68">
        <f>if(T1056="Lift &amp; Shift Noprod",if( Y1056=0,Assumptions!$B$5, Assumptions!$B$4),if(T1056="Lift &amp; Shift Prod",if(AND(N1056=1,O1056="T1"),Assumptions!$B$6,Assumptions!$B$4),0))</f>
        <v>0</v>
      </c>
      <c r="W1056" s="62">
        <f>if(V1056&lt;&gt;0,if(Q1056="Unknown", Assumptions!$B$42,If(Q1056&gt;1,Q1056,2)),0)</f>
        <v>0</v>
      </c>
      <c r="X1056" s="69">
        <f>if(V1056&lt;&gt;0,if(R1056="Unknown", Assumptions!$B$43,R1056),0)</f>
        <v>0</v>
      </c>
      <c r="Y1056" s="68">
        <f t="shared" si="8"/>
        <v>0</v>
      </c>
      <c r="Z1056" s="68">
        <f>if(V1056&lt;&gt;0,if(  S1056="Unknown", Assumptions!$B$44,S1056),0)</f>
        <v>0</v>
      </c>
      <c r="AA1056" s="68">
        <f>if(V1056 ="N2",ifna(vlookup(W1056&amp;"-"&amp;X1056,'Ref. VM'!A:B,2,0),"Custom"),if(V1056 ="E2" , ifna(vlookup(W1056&amp;"-"&amp;X1056,'Ref. VM'!D:E,2,0),"Custom"),if(V1056="N2D",ifna(vlookup(W1056&amp;"-"&amp;X1056,'Ref. VM'!G:H,2,0),"Custom"),if(V1056="N4",ifna(vlookup(W1056&amp;"-"&amp;X1056,'Ref. VM'!J:K,2,0),"Custom"),0))))</f>
        <v>0</v>
      </c>
      <c r="AB1056" s="67">
        <f t="shared" si="9"/>
        <v>0</v>
      </c>
      <c r="AC1056" s="67">
        <f t="shared" si="10"/>
        <v>0</v>
      </c>
      <c r="AD1056" s="67">
        <f t="shared" si="11"/>
        <v>0</v>
      </c>
      <c r="AE1056" s="62">
        <f>if(T1056="Lift &amp; Shift Prod",730,if(T1056="Lift &amp; Shift Noprod",Assumptions!$B$3,0))</f>
        <v>0</v>
      </c>
      <c r="AF1056" s="70">
        <f>if( U1056=0,0,if(Y1056=0, ((vlookup(AB1056,'SKU Pricing'!A:B,Assumptions!$B$2,0)*W1056)+(vlookup(AC1056,'SKU Pricing'!A:B,Assumptions!$B$2,0)*X1056))*AE1056,((vlookup(AB1056,'SKU Pricing'!A:B,Assumptions!$B$2,0)*W1056)+(vlookup(AC1056,'SKU Pricing'!A:B,Assumptions!$B$2,0)*(W1056*8))+(vlookup(AD1056,'SKU Pricing'!A:B,Assumptions!$B$2,0)*(X1056-(W1056*8))))*AE1056))</f>
        <v>0</v>
      </c>
      <c r="AG1056" s="67">
        <f t="shared" si="12"/>
        <v>0</v>
      </c>
      <c r="AH1056" s="70">
        <f>ifna(vlookup(AG1056,'SKU Pricing'!A:B,Assumptions!$B$2,0)*W1056*AE1056,0)</f>
        <v>0</v>
      </c>
      <c r="AI1056" s="62" t="str">
        <f t="shared" si="13"/>
        <v/>
      </c>
      <c r="AJ1056" s="62" t="str">
        <f>if(V1056&lt;&gt;0, if(T1056="Lift &amp; Shift Noprod",Assumptions!$B$9,if(V1056=Assumptions!$B$6,Assumptions!$B$10,if(P1056=1,Assumptions!$B$8,Assumptions!$B$7))),"")</f>
        <v/>
      </c>
      <c r="AK1056" s="69">
        <f t="shared" si="14"/>
        <v>0</v>
      </c>
      <c r="AL1056" s="69">
        <f>if(AJ1056="Hyperdisk Balanced",Assumptions!$B$11,0)</f>
        <v>0</v>
      </c>
      <c r="AM1056" s="69">
        <f>if(AJ1056="Hyperdisk Balanced",Assumptions!$B$12,0)</f>
        <v>0</v>
      </c>
      <c r="AN1056" s="70">
        <f>if(AK1056=0,0,if(AJ1056="Hyperdisk Balanced",vlookup(AK1056&amp;" provisioned space",'SKU Pricing'!A:B,Assumptions!$B$2,0)*Z1056+vlookup(AK1056&amp;" provisioned IOPS",'SKU Pricing'!A:B,Assumptions!$B$2,0)*AL1056*730+vlookup(AK1056&amp;" provisioned throughput",'SKU Pricing'!A:B,Assumptions!$B$2,0)*AM1056*730,vlookup(AK1056,'SKU Pricing'!A:B,Assumptions!$B$2,0)*Z1056))</f>
        <v>0</v>
      </c>
      <c r="AO1056" s="70">
        <f t="shared" si="15"/>
        <v>0</v>
      </c>
      <c r="AP1056" s="71">
        <f t="shared" si="16"/>
        <v>0</v>
      </c>
      <c r="AQ1056" s="70">
        <f>ifna(vlookup(AP1056,'SKU Pricing'!A:B,Assumptions!$B$2,0)*AE1056,0)</f>
        <v>0</v>
      </c>
      <c r="AR1056" s="72">
        <v>0.0</v>
      </c>
    </row>
    <row r="1057">
      <c r="A1057" s="61" t="s">
        <v>1198</v>
      </c>
      <c r="B1057" s="62" t="str">
        <f>ifna(if(vlookup(A1057,vOS!A:B,2,0)="","Unknown",vlookup(A1057,vOS!A:B,2,0)),"Unknown")</f>
        <v>Microsoft Windows 10 (64-bit)</v>
      </c>
      <c r="C1057" s="62">
        <f>vlookup(B1057,'OS Study'!A:D,2,0)</f>
        <v>0</v>
      </c>
      <c r="D1057" s="62" t="str">
        <f>vlookup(B1057,'OS Study'!A:D,3,0)</f>
        <v>Windows</v>
      </c>
      <c r="E1057" s="62" t="str">
        <f>vlookup(B1057,'OS Study'!A:D,4,0)</f>
        <v>Workstation</v>
      </c>
      <c r="F1057" s="63" t="str">
        <f>vlookup(B1057,'OS Study'!A:E,5,0)</f>
        <v>10</v>
      </c>
      <c r="G1057" s="62">
        <f>IF(vlookup(A1057,'RVtools V2.1'!A:J,4,0)="non",0,1)</f>
        <v>1</v>
      </c>
      <c r="H1057" s="62">
        <f>if(vlookup(A1057,'RVtools V2.1'!A:K,11,0)="kube",1,0)</f>
        <v>0</v>
      </c>
      <c r="I1057" s="62">
        <f t="shared" si="5"/>
        <v>0</v>
      </c>
      <c r="J1057" s="62">
        <f>ifna(vlookup(A1057,'Infra Study'!A:Q,17,0),0)</f>
        <v>1</v>
      </c>
      <c r="K1057" s="64">
        <f>IFERROR(__xludf.DUMMYFUNCTION("N(REGEXMATCH(VLOOKUP(A1057, 'RVtools V2.1'!A:H, 8, 0), ""^Serveur de fichiers""))"),0.0)</f>
        <v>0</v>
      </c>
      <c r="L1057" s="64">
        <f t="shared" si="6"/>
        <v>0</v>
      </c>
      <c r="M1057" s="67" t="str">
        <f>ifna(vlookup(A1057,'RVtools V2.1'!A:I,8,0),"N/A")</f>
        <v>MPL - IDF/PAS</v>
      </c>
      <c r="N1057" s="64">
        <f>IFERROR(__xludf.DUMMYFUNCTION("IF(REGEXMATCH(M1057, ""(?i)"" &amp; JOIN(""|"", SPLIT(""kalisil"", "" ""))), 1, 0)"),0.0)</f>
        <v>0</v>
      </c>
      <c r="O1057" s="64" t="str">
        <f>vlookup(A1057,'RVtools V2.1'!A:H,7,0)</f>
        <v>T1</v>
      </c>
      <c r="P1057" s="64">
        <f>if(vlookup(A1057,'RVtools V2.1'!A:H,5,0)="oui",1,0)</f>
        <v>1</v>
      </c>
      <c r="Q1057" s="64">
        <f>ifna(vlookup(A1057,vCPU!A:B,2,0),"Unknown")</f>
        <v>2</v>
      </c>
      <c r="R1057" s="66">
        <f>ifna(vlookup(A1057,vMemory!A:C,3,0),"Unknown")</f>
        <v>4</v>
      </c>
      <c r="S1057" s="66">
        <f>ifna(vlookup(A1057,vDisk!A:C,3,0),"Unknown")</f>
        <v>115</v>
      </c>
      <c r="T1057" s="67" t="str">
        <f t="array" ref="T1057">IFS(
   L1057=1, "No Lift &amp; Shift",
   J1057=1, XLOOKUP(A1057, 'Infra Study'!A:A, 'Infra Study'!P:P),
   I1057=1, "No Lift &amp; Shift",
   H1057=1, "GKE",
   K1057=1, "GCNV",
   G1057=1, "Lift &amp; Shift Prod",
   TRUE, "Lift &amp; Shift Noprod"
)</f>
        <v>Consolidation</v>
      </c>
      <c r="U1057" s="67">
        <f t="shared" si="7"/>
        <v>0</v>
      </c>
      <c r="V1057" s="68">
        <f>if(T1057="Lift &amp; Shift Noprod",if( Y1057=0,Assumptions!$B$5, Assumptions!$B$4),if(T1057="Lift &amp; Shift Prod",if(AND(N1057=1,O1057="T1"),Assumptions!$B$6,Assumptions!$B$4),0))</f>
        <v>0</v>
      </c>
      <c r="W1057" s="62">
        <f>if(V1057&lt;&gt;0,if(Q1057="Unknown", Assumptions!$B$42,If(Q1057&gt;1,Q1057,2)),0)</f>
        <v>0</v>
      </c>
      <c r="X1057" s="69">
        <f>if(V1057&lt;&gt;0,if(R1057="Unknown", Assumptions!$B$43,R1057),0)</f>
        <v>0</v>
      </c>
      <c r="Y1057" s="68">
        <f t="shared" si="8"/>
        <v>0</v>
      </c>
      <c r="Z1057" s="68">
        <f>if(V1057&lt;&gt;0,if(  S1057="Unknown", Assumptions!$B$44,S1057),0)</f>
        <v>0</v>
      </c>
      <c r="AA1057" s="68">
        <f>if(V1057 ="N2",ifna(vlookup(W1057&amp;"-"&amp;X1057,'Ref. VM'!A:B,2,0),"Custom"),if(V1057 ="E2" , ifna(vlookup(W1057&amp;"-"&amp;X1057,'Ref. VM'!D:E,2,0),"Custom"),if(V1057="N2D",ifna(vlookup(W1057&amp;"-"&amp;X1057,'Ref. VM'!G:H,2,0),"Custom"),if(V1057="N4",ifna(vlookup(W1057&amp;"-"&amp;X1057,'Ref. VM'!J:K,2,0),"Custom"),0))))</f>
        <v>0</v>
      </c>
      <c r="AB1057" s="67">
        <f t="shared" si="9"/>
        <v>0</v>
      </c>
      <c r="AC1057" s="67">
        <f t="shared" si="10"/>
        <v>0</v>
      </c>
      <c r="AD1057" s="67">
        <f t="shared" si="11"/>
        <v>0</v>
      </c>
      <c r="AE1057" s="62">
        <f>if(T1057="Lift &amp; Shift Prod",730,if(T1057="Lift &amp; Shift Noprod",Assumptions!$B$3,0))</f>
        <v>0</v>
      </c>
      <c r="AF1057" s="70">
        <f>if( U1057=0,0,if(Y1057=0, ((vlookup(AB1057,'SKU Pricing'!A:B,Assumptions!$B$2,0)*W1057)+(vlookup(AC1057,'SKU Pricing'!A:B,Assumptions!$B$2,0)*X1057))*AE1057,((vlookup(AB1057,'SKU Pricing'!A:B,Assumptions!$B$2,0)*W1057)+(vlookup(AC1057,'SKU Pricing'!A:B,Assumptions!$B$2,0)*(W1057*8))+(vlookup(AD1057,'SKU Pricing'!A:B,Assumptions!$B$2,0)*(X1057-(W1057*8))))*AE1057))</f>
        <v>0</v>
      </c>
      <c r="AG1057" s="67">
        <f t="shared" si="12"/>
        <v>0</v>
      </c>
      <c r="AH1057" s="70">
        <f>ifna(vlookup(AG1057,'SKU Pricing'!A:B,Assumptions!$B$2,0)*W1057*AE1057,0)</f>
        <v>0</v>
      </c>
      <c r="AI1057" s="62" t="str">
        <f t="shared" si="13"/>
        <v/>
      </c>
      <c r="AJ1057" s="62" t="str">
        <f>if(V1057&lt;&gt;0, if(T1057="Lift &amp; Shift Noprod",Assumptions!$B$9,if(V1057=Assumptions!$B$6,Assumptions!$B$10,if(P1057=1,Assumptions!$B$8,Assumptions!$B$7))),"")</f>
        <v/>
      </c>
      <c r="AK1057" s="69">
        <f t="shared" si="14"/>
        <v>0</v>
      </c>
      <c r="AL1057" s="69">
        <f>if(AJ1057="Hyperdisk Balanced",Assumptions!$B$11,0)</f>
        <v>0</v>
      </c>
      <c r="AM1057" s="69">
        <f>if(AJ1057="Hyperdisk Balanced",Assumptions!$B$12,0)</f>
        <v>0</v>
      </c>
      <c r="AN1057" s="70">
        <f>if(AK1057=0,0,if(AJ1057="Hyperdisk Balanced",vlookup(AK1057&amp;" provisioned space",'SKU Pricing'!A:B,Assumptions!$B$2,0)*Z1057+vlookup(AK1057&amp;" provisioned IOPS",'SKU Pricing'!A:B,Assumptions!$B$2,0)*AL1057*730+vlookup(AK1057&amp;" provisioned throughput",'SKU Pricing'!A:B,Assumptions!$B$2,0)*AM1057*730,vlookup(AK1057,'SKU Pricing'!A:B,Assumptions!$B$2,0)*Z1057))</f>
        <v>0</v>
      </c>
      <c r="AO1057" s="70">
        <f t="shared" si="15"/>
        <v>0</v>
      </c>
      <c r="AP1057" s="71">
        <f t="shared" si="16"/>
        <v>0</v>
      </c>
      <c r="AQ1057" s="70">
        <f>ifna(vlookup(AP1057,'SKU Pricing'!A:B,Assumptions!$B$2,0)*AE1057,0)</f>
        <v>0</v>
      </c>
      <c r="AR1057" s="72">
        <v>0.0</v>
      </c>
    </row>
    <row r="1058">
      <c r="A1058" s="61" t="s">
        <v>1199</v>
      </c>
      <c r="B1058" s="62" t="str">
        <f>ifna(if(vlookup(A1058,vOS!A:B,2,0)="","Unknown",vlookup(A1058,vOS!A:B,2,0)),"Unknown")</f>
        <v>Microsoft Windows 10 (64-bit)</v>
      </c>
      <c r="C1058" s="62">
        <f>vlookup(B1058,'OS Study'!A:D,2,0)</f>
        <v>0</v>
      </c>
      <c r="D1058" s="62" t="str">
        <f>vlookup(B1058,'OS Study'!A:D,3,0)</f>
        <v>Windows</v>
      </c>
      <c r="E1058" s="62" t="str">
        <f>vlookup(B1058,'OS Study'!A:D,4,0)</f>
        <v>Workstation</v>
      </c>
      <c r="F1058" s="63" t="str">
        <f>vlookup(B1058,'OS Study'!A:E,5,0)</f>
        <v>10</v>
      </c>
      <c r="G1058" s="62">
        <f>IF(vlookup(A1058,'RVtools V2.1'!A:J,4,0)="non",0,1)</f>
        <v>1</v>
      </c>
      <c r="H1058" s="62">
        <f>if(vlookup(A1058,'RVtools V2.1'!A:K,11,0)="kube",1,0)</f>
        <v>0</v>
      </c>
      <c r="I1058" s="62">
        <f t="shared" si="5"/>
        <v>0</v>
      </c>
      <c r="J1058" s="62">
        <f>ifna(vlookup(A1058,'Infra Study'!A:Q,17,0),0)</f>
        <v>1</v>
      </c>
      <c r="K1058" s="64">
        <f>IFERROR(__xludf.DUMMYFUNCTION("N(REGEXMATCH(VLOOKUP(A1058, 'RVtools V2.1'!A:H, 8, 0), ""^Serveur de fichiers""))"),0.0)</f>
        <v>0</v>
      </c>
      <c r="L1058" s="64">
        <f t="shared" si="6"/>
        <v>0</v>
      </c>
      <c r="M1058" s="67" t="str">
        <f>ifna(vlookup(A1058,'RVtools V2.1'!A:I,8,0),"N/A")</f>
        <v>MPL - IDF/PAS</v>
      </c>
      <c r="N1058" s="64">
        <f>IFERROR(__xludf.DUMMYFUNCTION("IF(REGEXMATCH(M1058, ""(?i)"" &amp; JOIN(""|"", SPLIT(""kalisil"", "" ""))), 1, 0)"),0.0)</f>
        <v>0</v>
      </c>
      <c r="O1058" s="64" t="str">
        <f>vlookup(A1058,'RVtools V2.1'!A:H,7,0)</f>
        <v>T1</v>
      </c>
      <c r="P1058" s="64">
        <f>if(vlookup(A1058,'RVtools V2.1'!A:H,5,0)="oui",1,0)</f>
        <v>1</v>
      </c>
      <c r="Q1058" s="64">
        <f>ifna(vlookup(A1058,vCPU!A:B,2,0),"Unknown")</f>
        <v>2</v>
      </c>
      <c r="R1058" s="66">
        <f>ifna(vlookup(A1058,vMemory!A:C,3,0),"Unknown")</f>
        <v>4</v>
      </c>
      <c r="S1058" s="66">
        <f>ifna(vlookup(A1058,vDisk!A:C,3,0),"Unknown")</f>
        <v>148</v>
      </c>
      <c r="T1058" s="67" t="str">
        <f t="array" ref="T1058">IFS(
   L1058=1, "No Lift &amp; Shift",
   J1058=1, XLOOKUP(A1058, 'Infra Study'!A:A, 'Infra Study'!P:P),
   I1058=1, "No Lift &amp; Shift",
   H1058=1, "GKE",
   K1058=1, "GCNV",
   G1058=1, "Lift &amp; Shift Prod",
   TRUE, "Lift &amp; Shift Noprod"
)</f>
        <v>Consolidation</v>
      </c>
      <c r="U1058" s="67">
        <f t="shared" si="7"/>
        <v>0</v>
      </c>
      <c r="V1058" s="68">
        <f>if(T1058="Lift &amp; Shift Noprod",if( Y1058=0,Assumptions!$B$5, Assumptions!$B$4),if(T1058="Lift &amp; Shift Prod",if(AND(N1058=1,O1058="T1"),Assumptions!$B$6,Assumptions!$B$4),0))</f>
        <v>0</v>
      </c>
      <c r="W1058" s="62">
        <f>if(V1058&lt;&gt;0,if(Q1058="Unknown", Assumptions!$B$42,If(Q1058&gt;1,Q1058,2)),0)</f>
        <v>0</v>
      </c>
      <c r="X1058" s="69">
        <f>if(V1058&lt;&gt;0,if(R1058="Unknown", Assumptions!$B$43,R1058),0)</f>
        <v>0</v>
      </c>
      <c r="Y1058" s="68">
        <f t="shared" si="8"/>
        <v>0</v>
      </c>
      <c r="Z1058" s="68">
        <f>if(V1058&lt;&gt;0,if(  S1058="Unknown", Assumptions!$B$44,S1058),0)</f>
        <v>0</v>
      </c>
      <c r="AA1058" s="68">
        <f>if(V1058 ="N2",ifna(vlookup(W1058&amp;"-"&amp;X1058,'Ref. VM'!A:B,2,0),"Custom"),if(V1058 ="E2" , ifna(vlookup(W1058&amp;"-"&amp;X1058,'Ref. VM'!D:E,2,0),"Custom"),if(V1058="N2D",ifna(vlookup(W1058&amp;"-"&amp;X1058,'Ref. VM'!G:H,2,0),"Custom"),if(V1058="N4",ifna(vlookup(W1058&amp;"-"&amp;X1058,'Ref. VM'!J:K,2,0),"Custom"),0))))</f>
        <v>0</v>
      </c>
      <c r="AB1058" s="67">
        <f t="shared" si="9"/>
        <v>0</v>
      </c>
      <c r="AC1058" s="67">
        <f t="shared" si="10"/>
        <v>0</v>
      </c>
      <c r="AD1058" s="67">
        <f t="shared" si="11"/>
        <v>0</v>
      </c>
      <c r="AE1058" s="62">
        <f>if(T1058="Lift &amp; Shift Prod",730,if(T1058="Lift &amp; Shift Noprod",Assumptions!$B$3,0))</f>
        <v>0</v>
      </c>
      <c r="AF1058" s="70">
        <f>if( U1058=0,0,if(Y1058=0, ((vlookup(AB1058,'SKU Pricing'!A:B,Assumptions!$B$2,0)*W1058)+(vlookup(AC1058,'SKU Pricing'!A:B,Assumptions!$B$2,0)*X1058))*AE1058,((vlookup(AB1058,'SKU Pricing'!A:B,Assumptions!$B$2,0)*W1058)+(vlookup(AC1058,'SKU Pricing'!A:B,Assumptions!$B$2,0)*(W1058*8))+(vlookup(AD1058,'SKU Pricing'!A:B,Assumptions!$B$2,0)*(X1058-(W1058*8))))*AE1058))</f>
        <v>0</v>
      </c>
      <c r="AG1058" s="67">
        <f t="shared" si="12"/>
        <v>0</v>
      </c>
      <c r="AH1058" s="70">
        <f>ifna(vlookup(AG1058,'SKU Pricing'!A:B,Assumptions!$B$2,0)*W1058*AE1058,0)</f>
        <v>0</v>
      </c>
      <c r="AI1058" s="62" t="str">
        <f t="shared" si="13"/>
        <v/>
      </c>
      <c r="AJ1058" s="62" t="str">
        <f>if(V1058&lt;&gt;0, if(T1058="Lift &amp; Shift Noprod",Assumptions!$B$9,if(V1058=Assumptions!$B$6,Assumptions!$B$10,if(P1058=1,Assumptions!$B$8,Assumptions!$B$7))),"")</f>
        <v/>
      </c>
      <c r="AK1058" s="69">
        <f t="shared" si="14"/>
        <v>0</v>
      </c>
      <c r="AL1058" s="69">
        <f>if(AJ1058="Hyperdisk Balanced",Assumptions!$B$11,0)</f>
        <v>0</v>
      </c>
      <c r="AM1058" s="69">
        <f>if(AJ1058="Hyperdisk Balanced",Assumptions!$B$12,0)</f>
        <v>0</v>
      </c>
      <c r="AN1058" s="70">
        <f>if(AK1058=0,0,if(AJ1058="Hyperdisk Balanced",vlookup(AK1058&amp;" provisioned space",'SKU Pricing'!A:B,Assumptions!$B$2,0)*Z1058+vlookup(AK1058&amp;" provisioned IOPS",'SKU Pricing'!A:B,Assumptions!$B$2,0)*AL1058*730+vlookup(AK1058&amp;" provisioned throughput",'SKU Pricing'!A:B,Assumptions!$B$2,0)*AM1058*730,vlookup(AK1058,'SKU Pricing'!A:B,Assumptions!$B$2,0)*Z1058))</f>
        <v>0</v>
      </c>
      <c r="AO1058" s="70">
        <f t="shared" si="15"/>
        <v>0</v>
      </c>
      <c r="AP1058" s="71">
        <f t="shared" si="16"/>
        <v>0</v>
      </c>
      <c r="AQ1058" s="70">
        <f>ifna(vlookup(AP1058,'SKU Pricing'!A:B,Assumptions!$B$2,0)*AE1058,0)</f>
        <v>0</v>
      </c>
      <c r="AR1058" s="72">
        <v>0.0</v>
      </c>
    </row>
    <row r="1059">
      <c r="A1059" s="61" t="s">
        <v>1200</v>
      </c>
      <c r="B1059" s="62" t="str">
        <f>ifna(if(vlookup(A1059,vOS!A:B,2,0)="","Unknown",vlookup(A1059,vOS!A:B,2,0)),"Unknown")</f>
        <v>Microsoft Windows 10 (64-bit)</v>
      </c>
      <c r="C1059" s="62">
        <f>vlookup(B1059,'OS Study'!A:D,2,0)</f>
        <v>0</v>
      </c>
      <c r="D1059" s="62" t="str">
        <f>vlookup(B1059,'OS Study'!A:D,3,0)</f>
        <v>Windows</v>
      </c>
      <c r="E1059" s="62" t="str">
        <f>vlookup(B1059,'OS Study'!A:D,4,0)</f>
        <v>Workstation</v>
      </c>
      <c r="F1059" s="63" t="str">
        <f>vlookup(B1059,'OS Study'!A:E,5,0)</f>
        <v>10</v>
      </c>
      <c r="G1059" s="62">
        <f>IF(vlookup(A1059,'RVtools V2.1'!A:J,4,0)="non",0,1)</f>
        <v>1</v>
      </c>
      <c r="H1059" s="62">
        <f>if(vlookup(A1059,'RVtools V2.1'!A:K,11,0)="kube",1,0)</f>
        <v>0</v>
      </c>
      <c r="I1059" s="62">
        <f t="shared" si="5"/>
        <v>0</v>
      </c>
      <c r="J1059" s="62">
        <f>ifna(vlookup(A1059,'Infra Study'!A:Q,17,0),0)</f>
        <v>1</v>
      </c>
      <c r="K1059" s="64">
        <f>IFERROR(__xludf.DUMMYFUNCTION("N(REGEXMATCH(VLOOKUP(A1059, 'RVtools V2.1'!A:H, 8, 0), ""^Serveur de fichiers""))"),0.0)</f>
        <v>0</v>
      </c>
      <c r="L1059" s="64">
        <f t="shared" si="6"/>
        <v>0</v>
      </c>
      <c r="M1059" s="67" t="str">
        <f>ifna(vlookup(A1059,'RVtools V2.1'!A:I,8,0),"N/A")</f>
        <v>MPL - IDF/PAS</v>
      </c>
      <c r="N1059" s="64">
        <f>IFERROR(__xludf.DUMMYFUNCTION("IF(REGEXMATCH(M1059, ""(?i)"" &amp; JOIN(""|"", SPLIT(""kalisil"", "" ""))), 1, 0)"),0.0)</f>
        <v>0</v>
      </c>
      <c r="O1059" s="64" t="str">
        <f>vlookup(A1059,'RVtools V2.1'!A:H,7,0)</f>
        <v>T1</v>
      </c>
      <c r="P1059" s="64">
        <f>if(vlookup(A1059,'RVtools V2.1'!A:H,5,0)="oui",1,0)</f>
        <v>1</v>
      </c>
      <c r="Q1059" s="64">
        <f>ifna(vlookup(A1059,vCPU!A:B,2,0),"Unknown")</f>
        <v>2</v>
      </c>
      <c r="R1059" s="66">
        <f>ifna(vlookup(A1059,vMemory!A:C,3,0),"Unknown")</f>
        <v>4</v>
      </c>
      <c r="S1059" s="66">
        <f>ifna(vlookup(A1059,vDisk!A:C,3,0),"Unknown")</f>
        <v>157</v>
      </c>
      <c r="T1059" s="67" t="str">
        <f t="array" ref="T1059">IFS(
   L1059=1, "No Lift &amp; Shift",
   J1059=1, XLOOKUP(A1059, 'Infra Study'!A:A, 'Infra Study'!P:P),
   I1059=1, "No Lift &amp; Shift",
   H1059=1, "GKE",
   K1059=1, "GCNV",
   G1059=1, "Lift &amp; Shift Prod",
   TRUE, "Lift &amp; Shift Noprod"
)</f>
        <v>Consolidation</v>
      </c>
      <c r="U1059" s="67">
        <f t="shared" si="7"/>
        <v>0</v>
      </c>
      <c r="V1059" s="68">
        <f>if(T1059="Lift &amp; Shift Noprod",if( Y1059=0,Assumptions!$B$5, Assumptions!$B$4),if(T1059="Lift &amp; Shift Prod",if(AND(N1059=1,O1059="T1"),Assumptions!$B$6,Assumptions!$B$4),0))</f>
        <v>0</v>
      </c>
      <c r="W1059" s="62">
        <f>if(V1059&lt;&gt;0,if(Q1059="Unknown", Assumptions!$B$42,If(Q1059&gt;1,Q1059,2)),0)</f>
        <v>0</v>
      </c>
      <c r="X1059" s="69">
        <f>if(V1059&lt;&gt;0,if(R1059="Unknown", Assumptions!$B$43,R1059),0)</f>
        <v>0</v>
      </c>
      <c r="Y1059" s="68">
        <f t="shared" si="8"/>
        <v>0</v>
      </c>
      <c r="Z1059" s="68">
        <f>if(V1059&lt;&gt;0,if(  S1059="Unknown", Assumptions!$B$44,S1059),0)</f>
        <v>0</v>
      </c>
      <c r="AA1059" s="68">
        <f>if(V1059 ="N2",ifna(vlookup(W1059&amp;"-"&amp;X1059,'Ref. VM'!A:B,2,0),"Custom"),if(V1059 ="E2" , ifna(vlookup(W1059&amp;"-"&amp;X1059,'Ref. VM'!D:E,2,0),"Custom"),if(V1059="N2D",ifna(vlookup(W1059&amp;"-"&amp;X1059,'Ref. VM'!G:H,2,0),"Custom"),if(V1059="N4",ifna(vlookup(W1059&amp;"-"&amp;X1059,'Ref. VM'!J:K,2,0),"Custom"),0))))</f>
        <v>0</v>
      </c>
      <c r="AB1059" s="67">
        <f t="shared" si="9"/>
        <v>0</v>
      </c>
      <c r="AC1059" s="67">
        <f t="shared" si="10"/>
        <v>0</v>
      </c>
      <c r="AD1059" s="67">
        <f t="shared" si="11"/>
        <v>0</v>
      </c>
      <c r="AE1059" s="62">
        <f>if(T1059="Lift &amp; Shift Prod",730,if(T1059="Lift &amp; Shift Noprod",Assumptions!$B$3,0))</f>
        <v>0</v>
      </c>
      <c r="AF1059" s="70">
        <f>if( U1059=0,0,if(Y1059=0, ((vlookup(AB1059,'SKU Pricing'!A:B,Assumptions!$B$2,0)*W1059)+(vlookup(AC1059,'SKU Pricing'!A:B,Assumptions!$B$2,0)*X1059))*AE1059,((vlookup(AB1059,'SKU Pricing'!A:B,Assumptions!$B$2,0)*W1059)+(vlookup(AC1059,'SKU Pricing'!A:B,Assumptions!$B$2,0)*(W1059*8))+(vlookup(AD1059,'SKU Pricing'!A:B,Assumptions!$B$2,0)*(X1059-(W1059*8))))*AE1059))</f>
        <v>0</v>
      </c>
      <c r="AG1059" s="67">
        <f t="shared" si="12"/>
        <v>0</v>
      </c>
      <c r="AH1059" s="70">
        <f>ifna(vlookup(AG1059,'SKU Pricing'!A:B,Assumptions!$B$2,0)*W1059*AE1059,0)</f>
        <v>0</v>
      </c>
      <c r="AI1059" s="62" t="str">
        <f t="shared" si="13"/>
        <v/>
      </c>
      <c r="AJ1059" s="62" t="str">
        <f>if(V1059&lt;&gt;0, if(T1059="Lift &amp; Shift Noprod",Assumptions!$B$9,if(V1059=Assumptions!$B$6,Assumptions!$B$10,if(P1059=1,Assumptions!$B$8,Assumptions!$B$7))),"")</f>
        <v/>
      </c>
      <c r="AK1059" s="69">
        <f t="shared" si="14"/>
        <v>0</v>
      </c>
      <c r="AL1059" s="69">
        <f>if(AJ1059="Hyperdisk Balanced",Assumptions!$B$11,0)</f>
        <v>0</v>
      </c>
      <c r="AM1059" s="69">
        <f>if(AJ1059="Hyperdisk Balanced",Assumptions!$B$12,0)</f>
        <v>0</v>
      </c>
      <c r="AN1059" s="70">
        <f>if(AK1059=0,0,if(AJ1059="Hyperdisk Balanced",vlookup(AK1059&amp;" provisioned space",'SKU Pricing'!A:B,Assumptions!$B$2,0)*Z1059+vlookup(AK1059&amp;" provisioned IOPS",'SKU Pricing'!A:B,Assumptions!$B$2,0)*AL1059*730+vlookup(AK1059&amp;" provisioned throughput",'SKU Pricing'!A:B,Assumptions!$B$2,0)*AM1059*730,vlookup(AK1059,'SKU Pricing'!A:B,Assumptions!$B$2,0)*Z1059))</f>
        <v>0</v>
      </c>
      <c r="AO1059" s="70">
        <f t="shared" si="15"/>
        <v>0</v>
      </c>
      <c r="AP1059" s="71">
        <f t="shared" si="16"/>
        <v>0</v>
      </c>
      <c r="AQ1059" s="70">
        <f>ifna(vlookup(AP1059,'SKU Pricing'!A:B,Assumptions!$B$2,0)*AE1059,0)</f>
        <v>0</v>
      </c>
      <c r="AR1059" s="72">
        <v>0.0</v>
      </c>
    </row>
    <row r="1060">
      <c r="A1060" s="61" t="s">
        <v>1201</v>
      </c>
      <c r="B1060" s="62" t="str">
        <f>ifna(if(vlookup(A1060,vOS!A:B,2,0)="","Unknown",vlookup(A1060,vOS!A:B,2,0)),"Unknown")</f>
        <v>Microsoft Windows 10 (64-bit)</v>
      </c>
      <c r="C1060" s="62">
        <f>vlookup(B1060,'OS Study'!A:D,2,0)</f>
        <v>0</v>
      </c>
      <c r="D1060" s="62" t="str">
        <f>vlookup(B1060,'OS Study'!A:D,3,0)</f>
        <v>Windows</v>
      </c>
      <c r="E1060" s="62" t="str">
        <f>vlookup(B1060,'OS Study'!A:D,4,0)</f>
        <v>Workstation</v>
      </c>
      <c r="F1060" s="63" t="str">
        <f>vlookup(B1060,'OS Study'!A:E,5,0)</f>
        <v>10</v>
      </c>
      <c r="G1060" s="62">
        <f>IF(vlookup(A1060,'RVtools V2.1'!A:J,4,0)="non",0,1)</f>
        <v>1</v>
      </c>
      <c r="H1060" s="62">
        <f>if(vlookup(A1060,'RVtools V2.1'!A:K,11,0)="kube",1,0)</f>
        <v>0</v>
      </c>
      <c r="I1060" s="62">
        <f t="shared" si="5"/>
        <v>0</v>
      </c>
      <c r="J1060" s="62">
        <f>ifna(vlookup(A1060,'Infra Study'!A:Q,17,0),0)</f>
        <v>1</v>
      </c>
      <c r="K1060" s="64">
        <f>IFERROR(__xludf.DUMMYFUNCTION("N(REGEXMATCH(VLOOKUP(A1060, 'RVtools V2.1'!A:H, 8, 0), ""^Serveur de fichiers""))"),0.0)</f>
        <v>0</v>
      </c>
      <c r="L1060" s="64">
        <f t="shared" si="6"/>
        <v>0</v>
      </c>
      <c r="M1060" s="67" t="str">
        <f>ifna(vlookup(A1060,'RVtools V2.1'!A:I,8,0),"N/A")</f>
        <v>MPL - IDF/PAS</v>
      </c>
      <c r="N1060" s="64">
        <f>IFERROR(__xludf.DUMMYFUNCTION("IF(REGEXMATCH(M1060, ""(?i)"" &amp; JOIN(""|"", SPLIT(""kalisil"", "" ""))), 1, 0)"),0.0)</f>
        <v>0</v>
      </c>
      <c r="O1060" s="64" t="str">
        <f>vlookup(A1060,'RVtools V2.1'!A:H,7,0)</f>
        <v>T1</v>
      </c>
      <c r="P1060" s="64">
        <f>if(vlookup(A1060,'RVtools V2.1'!A:H,5,0)="oui",1,0)</f>
        <v>1</v>
      </c>
      <c r="Q1060" s="64">
        <f>ifna(vlookup(A1060,vCPU!A:B,2,0),"Unknown")</f>
        <v>2</v>
      </c>
      <c r="R1060" s="66">
        <f>ifna(vlookup(A1060,vMemory!A:C,3,0),"Unknown")</f>
        <v>4</v>
      </c>
      <c r="S1060" s="66">
        <f>ifna(vlookup(A1060,vDisk!A:C,3,0),"Unknown")</f>
        <v>129</v>
      </c>
      <c r="T1060" s="67" t="str">
        <f t="array" ref="T1060">IFS(
   L1060=1, "No Lift &amp; Shift",
   J1060=1, XLOOKUP(A1060, 'Infra Study'!A:A, 'Infra Study'!P:P),
   I1060=1, "No Lift &amp; Shift",
   H1060=1, "GKE",
   K1060=1, "GCNV",
   G1060=1, "Lift &amp; Shift Prod",
   TRUE, "Lift &amp; Shift Noprod"
)</f>
        <v>Consolidation</v>
      </c>
      <c r="U1060" s="67">
        <f t="shared" si="7"/>
        <v>0</v>
      </c>
      <c r="V1060" s="68">
        <f>if(T1060="Lift &amp; Shift Noprod",if( Y1060=0,Assumptions!$B$5, Assumptions!$B$4),if(T1060="Lift &amp; Shift Prod",if(AND(N1060=1,O1060="T1"),Assumptions!$B$6,Assumptions!$B$4),0))</f>
        <v>0</v>
      </c>
      <c r="W1060" s="62">
        <f>if(V1060&lt;&gt;0,if(Q1060="Unknown", Assumptions!$B$42,If(Q1060&gt;1,Q1060,2)),0)</f>
        <v>0</v>
      </c>
      <c r="X1060" s="69">
        <f>if(V1060&lt;&gt;0,if(R1060="Unknown", Assumptions!$B$43,R1060),0)</f>
        <v>0</v>
      </c>
      <c r="Y1060" s="68">
        <f t="shared" si="8"/>
        <v>0</v>
      </c>
      <c r="Z1060" s="68">
        <f>if(V1060&lt;&gt;0,if(  S1060="Unknown", Assumptions!$B$44,S1060),0)</f>
        <v>0</v>
      </c>
      <c r="AA1060" s="68">
        <f>if(V1060 ="N2",ifna(vlookup(W1060&amp;"-"&amp;X1060,'Ref. VM'!A:B,2,0),"Custom"),if(V1060 ="E2" , ifna(vlookup(W1060&amp;"-"&amp;X1060,'Ref. VM'!D:E,2,0),"Custom"),if(V1060="N2D",ifna(vlookup(W1060&amp;"-"&amp;X1060,'Ref. VM'!G:H,2,0),"Custom"),if(V1060="N4",ifna(vlookup(W1060&amp;"-"&amp;X1060,'Ref. VM'!J:K,2,0),"Custom"),0))))</f>
        <v>0</v>
      </c>
      <c r="AB1060" s="67">
        <f t="shared" si="9"/>
        <v>0</v>
      </c>
      <c r="AC1060" s="67">
        <f t="shared" si="10"/>
        <v>0</v>
      </c>
      <c r="AD1060" s="67">
        <f t="shared" si="11"/>
        <v>0</v>
      </c>
      <c r="AE1060" s="62">
        <f>if(T1060="Lift &amp; Shift Prod",730,if(T1060="Lift &amp; Shift Noprod",Assumptions!$B$3,0))</f>
        <v>0</v>
      </c>
      <c r="AF1060" s="70">
        <f>if( U1060=0,0,if(Y1060=0, ((vlookup(AB1060,'SKU Pricing'!A:B,Assumptions!$B$2,0)*W1060)+(vlookup(AC1060,'SKU Pricing'!A:B,Assumptions!$B$2,0)*X1060))*AE1060,((vlookup(AB1060,'SKU Pricing'!A:B,Assumptions!$B$2,0)*W1060)+(vlookup(AC1060,'SKU Pricing'!A:B,Assumptions!$B$2,0)*(W1060*8))+(vlookup(AD1060,'SKU Pricing'!A:B,Assumptions!$B$2,0)*(X1060-(W1060*8))))*AE1060))</f>
        <v>0</v>
      </c>
      <c r="AG1060" s="67">
        <f t="shared" si="12"/>
        <v>0</v>
      </c>
      <c r="AH1060" s="70">
        <f>ifna(vlookup(AG1060,'SKU Pricing'!A:B,Assumptions!$B$2,0)*W1060*AE1060,0)</f>
        <v>0</v>
      </c>
      <c r="AI1060" s="62" t="str">
        <f t="shared" si="13"/>
        <v/>
      </c>
      <c r="AJ1060" s="62" t="str">
        <f>if(V1060&lt;&gt;0, if(T1060="Lift &amp; Shift Noprod",Assumptions!$B$9,if(V1060=Assumptions!$B$6,Assumptions!$B$10,if(P1060=1,Assumptions!$B$8,Assumptions!$B$7))),"")</f>
        <v/>
      </c>
      <c r="AK1060" s="69">
        <f t="shared" si="14"/>
        <v>0</v>
      </c>
      <c r="AL1060" s="69">
        <f>if(AJ1060="Hyperdisk Balanced",Assumptions!$B$11,0)</f>
        <v>0</v>
      </c>
      <c r="AM1060" s="69">
        <f>if(AJ1060="Hyperdisk Balanced",Assumptions!$B$12,0)</f>
        <v>0</v>
      </c>
      <c r="AN1060" s="70">
        <f>if(AK1060=0,0,if(AJ1060="Hyperdisk Balanced",vlookup(AK1060&amp;" provisioned space",'SKU Pricing'!A:B,Assumptions!$B$2,0)*Z1060+vlookup(AK1060&amp;" provisioned IOPS",'SKU Pricing'!A:B,Assumptions!$B$2,0)*AL1060*730+vlookup(AK1060&amp;" provisioned throughput",'SKU Pricing'!A:B,Assumptions!$B$2,0)*AM1060*730,vlookup(AK1060,'SKU Pricing'!A:B,Assumptions!$B$2,0)*Z1060))</f>
        <v>0</v>
      </c>
      <c r="AO1060" s="70">
        <f t="shared" si="15"/>
        <v>0</v>
      </c>
      <c r="AP1060" s="71">
        <f t="shared" si="16"/>
        <v>0</v>
      </c>
      <c r="AQ1060" s="70">
        <f>ifna(vlookup(AP1060,'SKU Pricing'!A:B,Assumptions!$B$2,0)*AE1060,0)</f>
        <v>0</v>
      </c>
      <c r="AR1060" s="72">
        <v>0.0</v>
      </c>
    </row>
    <row r="1061">
      <c r="A1061" s="61" t="s">
        <v>1202</v>
      </c>
      <c r="B1061" s="62" t="str">
        <f>ifna(if(vlookup(A1061,vOS!A:B,2,0)="","Unknown",vlookup(A1061,vOS!A:B,2,0)),"Unknown")</f>
        <v>Microsoft Windows 10 (64-bit)</v>
      </c>
      <c r="C1061" s="62">
        <f>vlookup(B1061,'OS Study'!A:D,2,0)</f>
        <v>0</v>
      </c>
      <c r="D1061" s="62" t="str">
        <f>vlookup(B1061,'OS Study'!A:D,3,0)</f>
        <v>Windows</v>
      </c>
      <c r="E1061" s="62" t="str">
        <f>vlookup(B1061,'OS Study'!A:D,4,0)</f>
        <v>Workstation</v>
      </c>
      <c r="F1061" s="63" t="str">
        <f>vlookup(B1061,'OS Study'!A:E,5,0)</f>
        <v>10</v>
      </c>
      <c r="G1061" s="62">
        <f>IF(vlookup(A1061,'RVtools V2.1'!A:J,4,0)="non",0,1)</f>
        <v>1</v>
      </c>
      <c r="H1061" s="62">
        <f>if(vlookup(A1061,'RVtools V2.1'!A:K,11,0)="kube",1,0)</f>
        <v>0</v>
      </c>
      <c r="I1061" s="62">
        <f t="shared" si="5"/>
        <v>0</v>
      </c>
      <c r="J1061" s="62">
        <f>ifna(vlookup(A1061,'Infra Study'!A:Q,17,0),0)</f>
        <v>1</v>
      </c>
      <c r="K1061" s="64">
        <f>IFERROR(__xludf.DUMMYFUNCTION("N(REGEXMATCH(VLOOKUP(A1061, 'RVtools V2.1'!A:H, 8, 0), ""^Serveur de fichiers""))"),0.0)</f>
        <v>0</v>
      </c>
      <c r="L1061" s="64">
        <f t="shared" si="6"/>
        <v>0</v>
      </c>
      <c r="M1061" s="67" t="str">
        <f>ifna(vlookup(A1061,'RVtools V2.1'!A:I,8,0),"N/A")</f>
        <v>MPL - IDF/PAS</v>
      </c>
      <c r="N1061" s="64">
        <f>IFERROR(__xludf.DUMMYFUNCTION("IF(REGEXMATCH(M1061, ""(?i)"" &amp; JOIN(""|"", SPLIT(""kalisil"", "" ""))), 1, 0)"),0.0)</f>
        <v>0</v>
      </c>
      <c r="O1061" s="64" t="str">
        <f>vlookup(A1061,'RVtools V2.1'!A:H,7,0)</f>
        <v>T1</v>
      </c>
      <c r="P1061" s="64">
        <f>if(vlookup(A1061,'RVtools V2.1'!A:H,5,0)="oui",1,0)</f>
        <v>1</v>
      </c>
      <c r="Q1061" s="64">
        <f>ifna(vlookup(A1061,vCPU!A:B,2,0),"Unknown")</f>
        <v>2</v>
      </c>
      <c r="R1061" s="66">
        <f>ifna(vlookup(A1061,vMemory!A:C,3,0),"Unknown")</f>
        <v>4</v>
      </c>
      <c r="S1061" s="66">
        <f>ifna(vlookup(A1061,vDisk!A:C,3,0),"Unknown")</f>
        <v>133</v>
      </c>
      <c r="T1061" s="67" t="str">
        <f t="array" ref="T1061">IFS(
   L1061=1, "No Lift &amp; Shift",
   J1061=1, XLOOKUP(A1061, 'Infra Study'!A:A, 'Infra Study'!P:P),
   I1061=1, "No Lift &amp; Shift",
   H1061=1, "GKE",
   K1061=1, "GCNV",
   G1061=1, "Lift &amp; Shift Prod",
   TRUE, "Lift &amp; Shift Noprod"
)</f>
        <v>Consolidation</v>
      </c>
      <c r="U1061" s="67">
        <f t="shared" si="7"/>
        <v>0</v>
      </c>
      <c r="V1061" s="68">
        <f>if(T1061="Lift &amp; Shift Noprod",if( Y1061=0,Assumptions!$B$5, Assumptions!$B$4),if(T1061="Lift &amp; Shift Prod",if(AND(N1061=1,O1061="T1"),Assumptions!$B$6,Assumptions!$B$4),0))</f>
        <v>0</v>
      </c>
      <c r="W1061" s="62">
        <f>if(V1061&lt;&gt;0,if(Q1061="Unknown", Assumptions!$B$42,If(Q1061&gt;1,Q1061,2)),0)</f>
        <v>0</v>
      </c>
      <c r="X1061" s="69">
        <f>if(V1061&lt;&gt;0,if(R1061="Unknown", Assumptions!$B$43,R1061),0)</f>
        <v>0</v>
      </c>
      <c r="Y1061" s="68">
        <f t="shared" si="8"/>
        <v>0</v>
      </c>
      <c r="Z1061" s="68">
        <f>if(V1061&lt;&gt;0,if(  S1061="Unknown", Assumptions!$B$44,S1061),0)</f>
        <v>0</v>
      </c>
      <c r="AA1061" s="68">
        <f>if(V1061 ="N2",ifna(vlookup(W1061&amp;"-"&amp;X1061,'Ref. VM'!A:B,2,0),"Custom"),if(V1061 ="E2" , ifna(vlookup(W1061&amp;"-"&amp;X1061,'Ref. VM'!D:E,2,0),"Custom"),if(V1061="N2D",ifna(vlookup(W1061&amp;"-"&amp;X1061,'Ref. VM'!G:H,2,0),"Custom"),if(V1061="N4",ifna(vlookup(W1061&amp;"-"&amp;X1061,'Ref. VM'!J:K,2,0),"Custom"),0))))</f>
        <v>0</v>
      </c>
      <c r="AB1061" s="67">
        <f t="shared" si="9"/>
        <v>0</v>
      </c>
      <c r="AC1061" s="67">
        <f t="shared" si="10"/>
        <v>0</v>
      </c>
      <c r="AD1061" s="67">
        <f t="shared" si="11"/>
        <v>0</v>
      </c>
      <c r="AE1061" s="62">
        <f>if(T1061="Lift &amp; Shift Prod",730,if(T1061="Lift &amp; Shift Noprod",Assumptions!$B$3,0))</f>
        <v>0</v>
      </c>
      <c r="AF1061" s="70">
        <f>if( U1061=0,0,if(Y1061=0, ((vlookup(AB1061,'SKU Pricing'!A:B,Assumptions!$B$2,0)*W1061)+(vlookup(AC1061,'SKU Pricing'!A:B,Assumptions!$B$2,0)*X1061))*AE1061,((vlookup(AB1061,'SKU Pricing'!A:B,Assumptions!$B$2,0)*W1061)+(vlookup(AC1061,'SKU Pricing'!A:B,Assumptions!$B$2,0)*(W1061*8))+(vlookup(AD1061,'SKU Pricing'!A:B,Assumptions!$B$2,0)*(X1061-(W1061*8))))*AE1061))</f>
        <v>0</v>
      </c>
      <c r="AG1061" s="67">
        <f t="shared" si="12"/>
        <v>0</v>
      </c>
      <c r="AH1061" s="70">
        <f>ifna(vlookup(AG1061,'SKU Pricing'!A:B,Assumptions!$B$2,0)*W1061*AE1061,0)</f>
        <v>0</v>
      </c>
      <c r="AI1061" s="62" t="str">
        <f t="shared" si="13"/>
        <v/>
      </c>
      <c r="AJ1061" s="62" t="str">
        <f>if(V1061&lt;&gt;0, if(T1061="Lift &amp; Shift Noprod",Assumptions!$B$9,if(V1061=Assumptions!$B$6,Assumptions!$B$10,if(P1061=1,Assumptions!$B$8,Assumptions!$B$7))),"")</f>
        <v/>
      </c>
      <c r="AK1061" s="69">
        <f t="shared" si="14"/>
        <v>0</v>
      </c>
      <c r="AL1061" s="69">
        <f>if(AJ1061="Hyperdisk Balanced",Assumptions!$B$11,0)</f>
        <v>0</v>
      </c>
      <c r="AM1061" s="69">
        <f>if(AJ1061="Hyperdisk Balanced",Assumptions!$B$12,0)</f>
        <v>0</v>
      </c>
      <c r="AN1061" s="70">
        <f>if(AK1061=0,0,if(AJ1061="Hyperdisk Balanced",vlookup(AK1061&amp;" provisioned space",'SKU Pricing'!A:B,Assumptions!$B$2,0)*Z1061+vlookup(AK1061&amp;" provisioned IOPS",'SKU Pricing'!A:B,Assumptions!$B$2,0)*AL1061*730+vlookup(AK1061&amp;" provisioned throughput",'SKU Pricing'!A:B,Assumptions!$B$2,0)*AM1061*730,vlookup(AK1061,'SKU Pricing'!A:B,Assumptions!$B$2,0)*Z1061))</f>
        <v>0</v>
      </c>
      <c r="AO1061" s="70">
        <f t="shared" si="15"/>
        <v>0</v>
      </c>
      <c r="AP1061" s="71">
        <f t="shared" si="16"/>
        <v>0</v>
      </c>
      <c r="AQ1061" s="70">
        <f>ifna(vlookup(AP1061,'SKU Pricing'!A:B,Assumptions!$B$2,0)*AE1061,0)</f>
        <v>0</v>
      </c>
      <c r="AR1061" s="72">
        <v>0.0</v>
      </c>
    </row>
    <row r="1062">
      <c r="A1062" s="61" t="s">
        <v>1203</v>
      </c>
      <c r="B1062" s="62" t="str">
        <f>ifna(if(vlookup(A1062,vOS!A:B,2,0)="","Unknown",vlookup(A1062,vOS!A:B,2,0)),"Unknown")</f>
        <v>Microsoft Windows 10 (64-bit)</v>
      </c>
      <c r="C1062" s="62">
        <f>vlookup(B1062,'OS Study'!A:D,2,0)</f>
        <v>0</v>
      </c>
      <c r="D1062" s="62" t="str">
        <f>vlookup(B1062,'OS Study'!A:D,3,0)</f>
        <v>Windows</v>
      </c>
      <c r="E1062" s="62" t="str">
        <f>vlookup(B1062,'OS Study'!A:D,4,0)</f>
        <v>Workstation</v>
      </c>
      <c r="F1062" s="63" t="str">
        <f>vlookup(B1062,'OS Study'!A:E,5,0)</f>
        <v>10</v>
      </c>
      <c r="G1062" s="62">
        <f>IF(vlookup(A1062,'RVtools V2.1'!A:J,4,0)="non",0,1)</f>
        <v>1</v>
      </c>
      <c r="H1062" s="62">
        <f>if(vlookup(A1062,'RVtools V2.1'!A:K,11,0)="kube",1,0)</f>
        <v>0</v>
      </c>
      <c r="I1062" s="62">
        <f t="shared" si="5"/>
        <v>0</v>
      </c>
      <c r="J1062" s="62">
        <f>ifna(vlookup(A1062,'Infra Study'!A:Q,17,0),0)</f>
        <v>1</v>
      </c>
      <c r="K1062" s="64">
        <f>IFERROR(__xludf.DUMMYFUNCTION("N(REGEXMATCH(VLOOKUP(A1062, 'RVtools V2.1'!A:H, 8, 0), ""^Serveur de fichiers""))"),0.0)</f>
        <v>0</v>
      </c>
      <c r="L1062" s="64">
        <f t="shared" si="6"/>
        <v>0</v>
      </c>
      <c r="M1062" s="67" t="str">
        <f>ifna(vlookup(A1062,'RVtools V2.1'!A:I,8,0),"N/A")</f>
        <v>MPL - NST/ALS</v>
      </c>
      <c r="N1062" s="64">
        <f>IFERROR(__xludf.DUMMYFUNCTION("IF(REGEXMATCH(M1062, ""(?i)"" &amp; JOIN(""|"", SPLIT(""kalisil"", "" ""))), 1, 0)"),0.0)</f>
        <v>0</v>
      </c>
      <c r="O1062" s="64" t="str">
        <f>vlookup(A1062,'RVtools V2.1'!A:H,7,0)</f>
        <v>T1</v>
      </c>
      <c r="P1062" s="64">
        <f>if(vlookup(A1062,'RVtools V2.1'!A:H,5,0)="oui",1,0)</f>
        <v>1</v>
      </c>
      <c r="Q1062" s="64">
        <f>ifna(vlookup(A1062,vCPU!A:B,2,0),"Unknown")</f>
        <v>4</v>
      </c>
      <c r="R1062" s="66">
        <f>ifna(vlookup(A1062,vMemory!A:C,3,0),"Unknown")</f>
        <v>8</v>
      </c>
      <c r="S1062" s="66">
        <f>ifna(vlookup(A1062,vDisk!A:C,3,0),"Unknown")</f>
        <v>159</v>
      </c>
      <c r="T1062" s="67" t="str">
        <f t="array" ref="T1062">IFS(
   L1062=1, "No Lift &amp; Shift",
   J1062=1, XLOOKUP(A1062, 'Infra Study'!A:A, 'Infra Study'!P:P),
   I1062=1, "No Lift &amp; Shift",
   H1062=1, "GKE",
   K1062=1, "GCNV",
   G1062=1, "Lift &amp; Shift Prod",
   TRUE, "Lift &amp; Shift Noprod"
)</f>
        <v>Consolidation</v>
      </c>
      <c r="U1062" s="67">
        <f t="shared" si="7"/>
        <v>0</v>
      </c>
      <c r="V1062" s="68">
        <f>if(T1062="Lift &amp; Shift Noprod",if( Y1062=0,Assumptions!$B$5, Assumptions!$B$4),if(T1062="Lift &amp; Shift Prod",if(AND(N1062=1,O1062="T1"),Assumptions!$B$6,Assumptions!$B$4),0))</f>
        <v>0</v>
      </c>
      <c r="W1062" s="62">
        <f>if(V1062&lt;&gt;0,if(Q1062="Unknown", Assumptions!$B$42,If(Q1062&gt;1,Q1062,2)),0)</f>
        <v>0</v>
      </c>
      <c r="X1062" s="69">
        <f>if(V1062&lt;&gt;0,if(R1062="Unknown", Assumptions!$B$43,R1062),0)</f>
        <v>0</v>
      </c>
      <c r="Y1062" s="68">
        <f t="shared" si="8"/>
        <v>0</v>
      </c>
      <c r="Z1062" s="68">
        <f>if(V1062&lt;&gt;0,if(  S1062="Unknown", Assumptions!$B$44,S1062),0)</f>
        <v>0</v>
      </c>
      <c r="AA1062" s="68">
        <f>if(V1062 ="N2",ifna(vlookup(W1062&amp;"-"&amp;X1062,'Ref. VM'!A:B,2,0),"Custom"),if(V1062 ="E2" , ifna(vlookup(W1062&amp;"-"&amp;X1062,'Ref. VM'!D:E,2,0),"Custom"),if(V1062="N2D",ifna(vlookup(W1062&amp;"-"&amp;X1062,'Ref. VM'!G:H,2,0),"Custom"),if(V1062="N4",ifna(vlookup(W1062&amp;"-"&amp;X1062,'Ref. VM'!J:K,2,0),"Custom"),0))))</f>
        <v>0</v>
      </c>
      <c r="AB1062" s="67">
        <f t="shared" si="9"/>
        <v>0</v>
      </c>
      <c r="AC1062" s="67">
        <f t="shared" si="10"/>
        <v>0</v>
      </c>
      <c r="AD1062" s="67">
        <f t="shared" si="11"/>
        <v>0</v>
      </c>
      <c r="AE1062" s="62">
        <f>if(T1062="Lift &amp; Shift Prod",730,if(T1062="Lift &amp; Shift Noprod",Assumptions!$B$3,0))</f>
        <v>0</v>
      </c>
      <c r="AF1062" s="70">
        <f>if( U1062=0,0,if(Y1062=0, ((vlookup(AB1062,'SKU Pricing'!A:B,Assumptions!$B$2,0)*W1062)+(vlookup(AC1062,'SKU Pricing'!A:B,Assumptions!$B$2,0)*X1062))*AE1062,((vlookup(AB1062,'SKU Pricing'!A:B,Assumptions!$B$2,0)*W1062)+(vlookup(AC1062,'SKU Pricing'!A:B,Assumptions!$B$2,0)*(W1062*8))+(vlookup(AD1062,'SKU Pricing'!A:B,Assumptions!$B$2,0)*(X1062-(W1062*8))))*AE1062))</f>
        <v>0</v>
      </c>
      <c r="AG1062" s="67">
        <f t="shared" si="12"/>
        <v>0</v>
      </c>
      <c r="AH1062" s="70">
        <f>ifna(vlookup(AG1062,'SKU Pricing'!A:B,Assumptions!$B$2,0)*W1062*AE1062,0)</f>
        <v>0</v>
      </c>
      <c r="AI1062" s="62" t="str">
        <f t="shared" si="13"/>
        <v/>
      </c>
      <c r="AJ1062" s="62" t="str">
        <f>if(V1062&lt;&gt;0, if(T1062="Lift &amp; Shift Noprod",Assumptions!$B$9,if(V1062=Assumptions!$B$6,Assumptions!$B$10,if(P1062=1,Assumptions!$B$8,Assumptions!$B$7))),"")</f>
        <v/>
      </c>
      <c r="AK1062" s="69">
        <f t="shared" si="14"/>
        <v>0</v>
      </c>
      <c r="AL1062" s="69">
        <f>if(AJ1062="Hyperdisk Balanced",Assumptions!$B$11,0)</f>
        <v>0</v>
      </c>
      <c r="AM1062" s="69">
        <f>if(AJ1062="Hyperdisk Balanced",Assumptions!$B$12,0)</f>
        <v>0</v>
      </c>
      <c r="AN1062" s="70">
        <f>if(AK1062=0,0,if(AJ1062="Hyperdisk Balanced",vlookup(AK1062&amp;" provisioned space",'SKU Pricing'!A:B,Assumptions!$B$2,0)*Z1062+vlookup(AK1062&amp;" provisioned IOPS",'SKU Pricing'!A:B,Assumptions!$B$2,0)*AL1062*730+vlookup(AK1062&amp;" provisioned throughput",'SKU Pricing'!A:B,Assumptions!$B$2,0)*AM1062*730,vlookup(AK1062,'SKU Pricing'!A:B,Assumptions!$B$2,0)*Z1062))</f>
        <v>0</v>
      </c>
      <c r="AO1062" s="70">
        <f t="shared" si="15"/>
        <v>0</v>
      </c>
      <c r="AP1062" s="71">
        <f t="shared" si="16"/>
        <v>0</v>
      </c>
      <c r="AQ1062" s="70">
        <f>ifna(vlookup(AP1062,'SKU Pricing'!A:B,Assumptions!$B$2,0)*AE1062,0)</f>
        <v>0</v>
      </c>
      <c r="AR1062" s="72">
        <v>0.0</v>
      </c>
    </row>
    <row r="1063">
      <c r="A1063" s="61" t="s">
        <v>1204</v>
      </c>
      <c r="B1063" s="62" t="str">
        <f>ifna(if(vlookup(A1063,vOS!A:B,2,0)="","Unknown",vlookup(A1063,vOS!A:B,2,0)),"Unknown")</f>
        <v>Microsoft Windows 10 (64-bit)</v>
      </c>
      <c r="C1063" s="62">
        <f>vlookup(B1063,'OS Study'!A:D,2,0)</f>
        <v>0</v>
      </c>
      <c r="D1063" s="62" t="str">
        <f>vlookup(B1063,'OS Study'!A:D,3,0)</f>
        <v>Windows</v>
      </c>
      <c r="E1063" s="62" t="str">
        <f>vlookup(B1063,'OS Study'!A:D,4,0)</f>
        <v>Workstation</v>
      </c>
      <c r="F1063" s="63" t="str">
        <f>vlookup(B1063,'OS Study'!A:E,5,0)</f>
        <v>10</v>
      </c>
      <c r="G1063" s="62">
        <f>IF(vlookup(A1063,'RVtools V2.1'!A:J,4,0)="non",0,1)</f>
        <v>1</v>
      </c>
      <c r="H1063" s="62">
        <f>if(vlookup(A1063,'RVtools V2.1'!A:K,11,0)="kube",1,0)</f>
        <v>0</v>
      </c>
      <c r="I1063" s="62">
        <f t="shared" si="5"/>
        <v>0</v>
      </c>
      <c r="J1063" s="62">
        <f>ifna(vlookup(A1063,'Infra Study'!A:Q,17,0),0)</f>
        <v>1</v>
      </c>
      <c r="K1063" s="64">
        <f>IFERROR(__xludf.DUMMYFUNCTION("N(REGEXMATCH(VLOOKUP(A1063, 'RVtools V2.1'!A:H, 8, 0), ""^Serveur de fichiers""))"),0.0)</f>
        <v>0</v>
      </c>
      <c r="L1063" s="64">
        <f t="shared" si="6"/>
        <v>0</v>
      </c>
      <c r="M1063" s="67" t="str">
        <f>ifna(vlookup(A1063,'RVtools V2.1'!A:I,8,0),"N/A")</f>
        <v>MPL - NST/ALS</v>
      </c>
      <c r="N1063" s="64">
        <f>IFERROR(__xludf.DUMMYFUNCTION("IF(REGEXMATCH(M1063, ""(?i)"" &amp; JOIN(""|"", SPLIT(""kalisil"", "" ""))), 1, 0)"),0.0)</f>
        <v>0</v>
      </c>
      <c r="O1063" s="64" t="str">
        <f>vlookup(A1063,'RVtools V2.1'!A:H,7,0)</f>
        <v>T1</v>
      </c>
      <c r="P1063" s="64">
        <f>if(vlookup(A1063,'RVtools V2.1'!A:H,5,0)="oui",1,0)</f>
        <v>1</v>
      </c>
      <c r="Q1063" s="64">
        <f>ifna(vlookup(A1063,vCPU!A:B,2,0),"Unknown")</f>
        <v>2</v>
      </c>
      <c r="R1063" s="66">
        <f>ifna(vlookup(A1063,vMemory!A:C,3,0),"Unknown")</f>
        <v>8</v>
      </c>
      <c r="S1063" s="66">
        <f>ifna(vlookup(A1063,vDisk!A:C,3,0),"Unknown")</f>
        <v>146</v>
      </c>
      <c r="T1063" s="67" t="str">
        <f t="array" ref="T1063">IFS(
   L1063=1, "No Lift &amp; Shift",
   J1063=1, XLOOKUP(A1063, 'Infra Study'!A:A, 'Infra Study'!P:P),
   I1063=1, "No Lift &amp; Shift",
   H1063=1, "GKE",
   K1063=1, "GCNV",
   G1063=1, "Lift &amp; Shift Prod",
   TRUE, "Lift &amp; Shift Noprod"
)</f>
        <v>Consolidation</v>
      </c>
      <c r="U1063" s="67">
        <f t="shared" si="7"/>
        <v>0</v>
      </c>
      <c r="V1063" s="68">
        <f>if(T1063="Lift &amp; Shift Noprod",if( Y1063=0,Assumptions!$B$5, Assumptions!$B$4),if(T1063="Lift &amp; Shift Prod",if(AND(N1063=1,O1063="T1"),Assumptions!$B$6,Assumptions!$B$4),0))</f>
        <v>0</v>
      </c>
      <c r="W1063" s="62">
        <f>if(V1063&lt;&gt;0,if(Q1063="Unknown", Assumptions!$B$42,If(Q1063&gt;1,Q1063,2)),0)</f>
        <v>0</v>
      </c>
      <c r="X1063" s="69">
        <f>if(V1063&lt;&gt;0,if(R1063="Unknown", Assumptions!$B$43,R1063),0)</f>
        <v>0</v>
      </c>
      <c r="Y1063" s="68">
        <f t="shared" si="8"/>
        <v>0</v>
      </c>
      <c r="Z1063" s="68">
        <f>if(V1063&lt;&gt;0,if(  S1063="Unknown", Assumptions!$B$44,S1063),0)</f>
        <v>0</v>
      </c>
      <c r="AA1063" s="68">
        <f>if(V1063 ="N2",ifna(vlookup(W1063&amp;"-"&amp;X1063,'Ref. VM'!A:B,2,0),"Custom"),if(V1063 ="E2" , ifna(vlookup(W1063&amp;"-"&amp;X1063,'Ref. VM'!D:E,2,0),"Custom"),if(V1063="N2D",ifna(vlookup(W1063&amp;"-"&amp;X1063,'Ref. VM'!G:H,2,0),"Custom"),if(V1063="N4",ifna(vlookup(W1063&amp;"-"&amp;X1063,'Ref. VM'!J:K,2,0),"Custom"),0))))</f>
        <v>0</v>
      </c>
      <c r="AB1063" s="67">
        <f t="shared" si="9"/>
        <v>0</v>
      </c>
      <c r="AC1063" s="67">
        <f t="shared" si="10"/>
        <v>0</v>
      </c>
      <c r="AD1063" s="67">
        <f t="shared" si="11"/>
        <v>0</v>
      </c>
      <c r="AE1063" s="62">
        <f>if(T1063="Lift &amp; Shift Prod",730,if(T1063="Lift &amp; Shift Noprod",Assumptions!$B$3,0))</f>
        <v>0</v>
      </c>
      <c r="AF1063" s="70">
        <f>if( U1063=0,0,if(Y1063=0, ((vlookup(AB1063,'SKU Pricing'!A:B,Assumptions!$B$2,0)*W1063)+(vlookup(AC1063,'SKU Pricing'!A:B,Assumptions!$B$2,0)*X1063))*AE1063,((vlookup(AB1063,'SKU Pricing'!A:B,Assumptions!$B$2,0)*W1063)+(vlookup(AC1063,'SKU Pricing'!A:B,Assumptions!$B$2,0)*(W1063*8))+(vlookup(AD1063,'SKU Pricing'!A:B,Assumptions!$B$2,0)*(X1063-(W1063*8))))*AE1063))</f>
        <v>0</v>
      </c>
      <c r="AG1063" s="67">
        <f t="shared" si="12"/>
        <v>0</v>
      </c>
      <c r="AH1063" s="70">
        <f>ifna(vlookup(AG1063,'SKU Pricing'!A:B,Assumptions!$B$2,0)*W1063*AE1063,0)</f>
        <v>0</v>
      </c>
      <c r="AI1063" s="62" t="str">
        <f t="shared" si="13"/>
        <v/>
      </c>
      <c r="AJ1063" s="62" t="str">
        <f>if(V1063&lt;&gt;0, if(T1063="Lift &amp; Shift Noprod",Assumptions!$B$9,if(V1063=Assumptions!$B$6,Assumptions!$B$10,if(P1063=1,Assumptions!$B$8,Assumptions!$B$7))),"")</f>
        <v/>
      </c>
      <c r="AK1063" s="69">
        <f t="shared" si="14"/>
        <v>0</v>
      </c>
      <c r="AL1063" s="69">
        <f>if(AJ1063="Hyperdisk Balanced",Assumptions!$B$11,0)</f>
        <v>0</v>
      </c>
      <c r="AM1063" s="69">
        <f>if(AJ1063="Hyperdisk Balanced",Assumptions!$B$12,0)</f>
        <v>0</v>
      </c>
      <c r="AN1063" s="70">
        <f>if(AK1063=0,0,if(AJ1063="Hyperdisk Balanced",vlookup(AK1063&amp;" provisioned space",'SKU Pricing'!A:B,Assumptions!$B$2,0)*Z1063+vlookup(AK1063&amp;" provisioned IOPS",'SKU Pricing'!A:B,Assumptions!$B$2,0)*AL1063*730+vlookup(AK1063&amp;" provisioned throughput",'SKU Pricing'!A:B,Assumptions!$B$2,0)*AM1063*730,vlookup(AK1063,'SKU Pricing'!A:B,Assumptions!$B$2,0)*Z1063))</f>
        <v>0</v>
      </c>
      <c r="AO1063" s="70">
        <f t="shared" si="15"/>
        <v>0</v>
      </c>
      <c r="AP1063" s="71">
        <f t="shared" si="16"/>
        <v>0</v>
      </c>
      <c r="AQ1063" s="70">
        <f>ifna(vlookup(AP1063,'SKU Pricing'!A:B,Assumptions!$B$2,0)*AE1063,0)</f>
        <v>0</v>
      </c>
      <c r="AR1063" s="72">
        <v>0.0</v>
      </c>
    </row>
    <row r="1064">
      <c r="A1064" s="61" t="s">
        <v>1205</v>
      </c>
      <c r="B1064" s="62" t="str">
        <f>ifna(if(vlookup(A1064,vOS!A:B,2,0)="","Unknown",vlookup(A1064,vOS!A:B,2,0)),"Unknown")</f>
        <v>Microsoft Windows 10 (64-bit)</v>
      </c>
      <c r="C1064" s="62">
        <f>vlookup(B1064,'OS Study'!A:D,2,0)</f>
        <v>0</v>
      </c>
      <c r="D1064" s="62" t="str">
        <f>vlookup(B1064,'OS Study'!A:D,3,0)</f>
        <v>Windows</v>
      </c>
      <c r="E1064" s="62" t="str">
        <f>vlookup(B1064,'OS Study'!A:D,4,0)</f>
        <v>Workstation</v>
      </c>
      <c r="F1064" s="63" t="str">
        <f>vlookup(B1064,'OS Study'!A:E,5,0)</f>
        <v>10</v>
      </c>
      <c r="G1064" s="62">
        <f>IF(vlookup(A1064,'RVtools V2.1'!A:J,4,0)="non",0,1)</f>
        <v>1</v>
      </c>
      <c r="H1064" s="62">
        <f>if(vlookup(A1064,'RVtools V2.1'!A:K,11,0)="kube",1,0)</f>
        <v>0</v>
      </c>
      <c r="I1064" s="62">
        <f t="shared" si="5"/>
        <v>0</v>
      </c>
      <c r="J1064" s="62">
        <f>ifna(vlookup(A1064,'Infra Study'!A:Q,17,0),0)</f>
        <v>1</v>
      </c>
      <c r="K1064" s="64">
        <f>IFERROR(__xludf.DUMMYFUNCTION("N(REGEXMATCH(VLOOKUP(A1064, 'RVtools V2.1'!A:H, 8, 0), ""^Serveur de fichiers""))"),0.0)</f>
        <v>0</v>
      </c>
      <c r="L1064" s="64">
        <f t="shared" si="6"/>
        <v>0</v>
      </c>
      <c r="M1064" s="67" t="str">
        <f>ifna(vlookup(A1064,'RVtools V2.1'!A:I,8,0),"N/A")</f>
        <v>MPL - NST/ALS</v>
      </c>
      <c r="N1064" s="64">
        <f>IFERROR(__xludf.DUMMYFUNCTION("IF(REGEXMATCH(M1064, ""(?i)"" &amp; JOIN(""|"", SPLIT(""kalisil"", "" ""))), 1, 0)"),0.0)</f>
        <v>0</v>
      </c>
      <c r="O1064" s="64" t="str">
        <f>vlookup(A1064,'RVtools V2.1'!A:H,7,0)</f>
        <v>T1</v>
      </c>
      <c r="P1064" s="64">
        <f>if(vlookup(A1064,'RVtools V2.1'!A:H,5,0)="oui",1,0)</f>
        <v>1</v>
      </c>
      <c r="Q1064" s="64">
        <f>ifna(vlookup(A1064,vCPU!A:B,2,0),"Unknown")</f>
        <v>2</v>
      </c>
      <c r="R1064" s="66">
        <f>ifna(vlookup(A1064,vMemory!A:C,3,0),"Unknown")</f>
        <v>8</v>
      </c>
      <c r="S1064" s="66">
        <f>ifna(vlookup(A1064,vDisk!A:C,3,0),"Unknown")</f>
        <v>171</v>
      </c>
      <c r="T1064" s="67" t="str">
        <f t="array" ref="T1064">IFS(
   L1064=1, "No Lift &amp; Shift",
   J1064=1, XLOOKUP(A1064, 'Infra Study'!A:A, 'Infra Study'!P:P),
   I1064=1, "No Lift &amp; Shift",
   H1064=1, "GKE",
   K1064=1, "GCNV",
   G1064=1, "Lift &amp; Shift Prod",
   TRUE, "Lift &amp; Shift Noprod"
)</f>
        <v>Consolidation</v>
      </c>
      <c r="U1064" s="67">
        <f t="shared" si="7"/>
        <v>0</v>
      </c>
      <c r="V1064" s="68">
        <f>if(T1064="Lift &amp; Shift Noprod",if( Y1064=0,Assumptions!$B$5, Assumptions!$B$4),if(T1064="Lift &amp; Shift Prod",if(AND(N1064=1,O1064="T1"),Assumptions!$B$6,Assumptions!$B$4),0))</f>
        <v>0</v>
      </c>
      <c r="W1064" s="62">
        <f>if(V1064&lt;&gt;0,if(Q1064="Unknown", Assumptions!$B$42,If(Q1064&gt;1,Q1064,2)),0)</f>
        <v>0</v>
      </c>
      <c r="X1064" s="69">
        <f>if(V1064&lt;&gt;0,if(R1064="Unknown", Assumptions!$B$43,R1064),0)</f>
        <v>0</v>
      </c>
      <c r="Y1064" s="68">
        <f t="shared" si="8"/>
        <v>0</v>
      </c>
      <c r="Z1064" s="68">
        <f>if(V1064&lt;&gt;0,if(  S1064="Unknown", Assumptions!$B$44,S1064),0)</f>
        <v>0</v>
      </c>
      <c r="AA1064" s="68">
        <f>if(V1064 ="N2",ifna(vlookup(W1064&amp;"-"&amp;X1064,'Ref. VM'!A:B,2,0),"Custom"),if(V1064 ="E2" , ifna(vlookup(W1064&amp;"-"&amp;X1064,'Ref. VM'!D:E,2,0),"Custom"),if(V1064="N2D",ifna(vlookup(W1064&amp;"-"&amp;X1064,'Ref. VM'!G:H,2,0),"Custom"),if(V1064="N4",ifna(vlookup(W1064&amp;"-"&amp;X1064,'Ref. VM'!J:K,2,0),"Custom"),0))))</f>
        <v>0</v>
      </c>
      <c r="AB1064" s="67">
        <f t="shared" si="9"/>
        <v>0</v>
      </c>
      <c r="AC1064" s="67">
        <f t="shared" si="10"/>
        <v>0</v>
      </c>
      <c r="AD1064" s="67">
        <f t="shared" si="11"/>
        <v>0</v>
      </c>
      <c r="AE1064" s="62">
        <f>if(T1064="Lift &amp; Shift Prod",730,if(T1064="Lift &amp; Shift Noprod",Assumptions!$B$3,0))</f>
        <v>0</v>
      </c>
      <c r="AF1064" s="70">
        <f>if( U1064=0,0,if(Y1064=0, ((vlookup(AB1064,'SKU Pricing'!A:B,Assumptions!$B$2,0)*W1064)+(vlookup(AC1064,'SKU Pricing'!A:B,Assumptions!$B$2,0)*X1064))*AE1064,((vlookup(AB1064,'SKU Pricing'!A:B,Assumptions!$B$2,0)*W1064)+(vlookup(AC1064,'SKU Pricing'!A:B,Assumptions!$B$2,0)*(W1064*8))+(vlookup(AD1064,'SKU Pricing'!A:B,Assumptions!$B$2,0)*(X1064-(W1064*8))))*AE1064))</f>
        <v>0</v>
      </c>
      <c r="AG1064" s="67">
        <f t="shared" si="12"/>
        <v>0</v>
      </c>
      <c r="AH1064" s="70">
        <f>ifna(vlookup(AG1064,'SKU Pricing'!A:B,Assumptions!$B$2,0)*W1064*AE1064,0)</f>
        <v>0</v>
      </c>
      <c r="AI1064" s="62" t="str">
        <f t="shared" si="13"/>
        <v/>
      </c>
      <c r="AJ1064" s="62" t="str">
        <f>if(V1064&lt;&gt;0, if(T1064="Lift &amp; Shift Noprod",Assumptions!$B$9,if(V1064=Assumptions!$B$6,Assumptions!$B$10,if(P1064=1,Assumptions!$B$8,Assumptions!$B$7))),"")</f>
        <v/>
      </c>
      <c r="AK1064" s="69">
        <f t="shared" si="14"/>
        <v>0</v>
      </c>
      <c r="AL1064" s="69">
        <f>if(AJ1064="Hyperdisk Balanced",Assumptions!$B$11,0)</f>
        <v>0</v>
      </c>
      <c r="AM1064" s="69">
        <f>if(AJ1064="Hyperdisk Balanced",Assumptions!$B$12,0)</f>
        <v>0</v>
      </c>
      <c r="AN1064" s="70">
        <f>if(AK1064=0,0,if(AJ1064="Hyperdisk Balanced",vlookup(AK1064&amp;" provisioned space",'SKU Pricing'!A:B,Assumptions!$B$2,0)*Z1064+vlookup(AK1064&amp;" provisioned IOPS",'SKU Pricing'!A:B,Assumptions!$B$2,0)*AL1064*730+vlookup(AK1064&amp;" provisioned throughput",'SKU Pricing'!A:B,Assumptions!$B$2,0)*AM1064*730,vlookup(AK1064,'SKU Pricing'!A:B,Assumptions!$B$2,0)*Z1064))</f>
        <v>0</v>
      </c>
      <c r="AO1064" s="70">
        <f t="shared" si="15"/>
        <v>0</v>
      </c>
      <c r="AP1064" s="71">
        <f t="shared" si="16"/>
        <v>0</v>
      </c>
      <c r="AQ1064" s="70">
        <f>ifna(vlookup(AP1064,'SKU Pricing'!A:B,Assumptions!$B$2,0)*AE1064,0)</f>
        <v>0</v>
      </c>
      <c r="AR1064" s="72">
        <v>0.0</v>
      </c>
    </row>
    <row r="1065">
      <c r="A1065" s="61" t="s">
        <v>1206</v>
      </c>
      <c r="B1065" s="62" t="str">
        <f>ifna(if(vlookup(A1065,vOS!A:B,2,0)="","Unknown",vlookup(A1065,vOS!A:B,2,0)),"Unknown")</f>
        <v>Microsoft Windows 10 (64-bit)</v>
      </c>
      <c r="C1065" s="62">
        <f>vlookup(B1065,'OS Study'!A:D,2,0)</f>
        <v>0</v>
      </c>
      <c r="D1065" s="62" t="str">
        <f>vlookup(B1065,'OS Study'!A:D,3,0)</f>
        <v>Windows</v>
      </c>
      <c r="E1065" s="62" t="str">
        <f>vlookup(B1065,'OS Study'!A:D,4,0)</f>
        <v>Workstation</v>
      </c>
      <c r="F1065" s="63" t="str">
        <f>vlookup(B1065,'OS Study'!A:E,5,0)</f>
        <v>10</v>
      </c>
      <c r="G1065" s="62">
        <f>IF(vlookup(A1065,'RVtools V2.1'!A:J,4,0)="non",0,1)</f>
        <v>1</v>
      </c>
      <c r="H1065" s="62">
        <f>if(vlookup(A1065,'RVtools V2.1'!A:K,11,0)="kube",1,0)</f>
        <v>0</v>
      </c>
      <c r="I1065" s="62">
        <f t="shared" si="5"/>
        <v>0</v>
      </c>
      <c r="J1065" s="62">
        <f>ifna(vlookup(A1065,'Infra Study'!A:Q,17,0),0)</f>
        <v>1</v>
      </c>
      <c r="K1065" s="64">
        <f>IFERROR(__xludf.DUMMYFUNCTION("N(REGEXMATCH(VLOOKUP(A1065, 'RVtools V2.1'!A:H, 8, 0), ""^Serveur de fichiers""))"),0.0)</f>
        <v>0</v>
      </c>
      <c r="L1065" s="64">
        <f t="shared" si="6"/>
        <v>0</v>
      </c>
      <c r="M1065" s="67" t="str">
        <f>ifna(vlookup(A1065,'RVtools V2.1'!A:I,8,0),"N/A")</f>
        <v>MPL - NST/ALS</v>
      </c>
      <c r="N1065" s="64">
        <f>IFERROR(__xludf.DUMMYFUNCTION("IF(REGEXMATCH(M1065, ""(?i)"" &amp; JOIN(""|"", SPLIT(""kalisil"", "" ""))), 1, 0)"),0.0)</f>
        <v>0</v>
      </c>
      <c r="O1065" s="64" t="str">
        <f>vlookup(A1065,'RVtools V2.1'!A:H,7,0)</f>
        <v>T1</v>
      </c>
      <c r="P1065" s="64">
        <f>if(vlookup(A1065,'RVtools V2.1'!A:H,5,0)="oui",1,0)</f>
        <v>1</v>
      </c>
      <c r="Q1065" s="64">
        <f>ifna(vlookup(A1065,vCPU!A:B,2,0),"Unknown")</f>
        <v>4</v>
      </c>
      <c r="R1065" s="66">
        <f>ifna(vlookup(A1065,vMemory!A:C,3,0),"Unknown")</f>
        <v>8</v>
      </c>
      <c r="S1065" s="66">
        <f>ifna(vlookup(A1065,vDisk!A:C,3,0),"Unknown")</f>
        <v>131</v>
      </c>
      <c r="T1065" s="67" t="str">
        <f t="array" ref="T1065">IFS(
   L1065=1, "No Lift &amp; Shift",
   J1065=1, XLOOKUP(A1065, 'Infra Study'!A:A, 'Infra Study'!P:P),
   I1065=1, "No Lift &amp; Shift",
   H1065=1, "GKE",
   K1065=1, "GCNV",
   G1065=1, "Lift &amp; Shift Prod",
   TRUE, "Lift &amp; Shift Noprod"
)</f>
        <v>Consolidation</v>
      </c>
      <c r="U1065" s="67">
        <f t="shared" si="7"/>
        <v>0</v>
      </c>
      <c r="V1065" s="68">
        <f>if(T1065="Lift &amp; Shift Noprod",if( Y1065=0,Assumptions!$B$5, Assumptions!$B$4),if(T1065="Lift &amp; Shift Prod",if(AND(N1065=1,O1065="T1"),Assumptions!$B$6,Assumptions!$B$4),0))</f>
        <v>0</v>
      </c>
      <c r="W1065" s="62">
        <f>if(V1065&lt;&gt;0,if(Q1065="Unknown", Assumptions!$B$42,If(Q1065&gt;1,Q1065,2)),0)</f>
        <v>0</v>
      </c>
      <c r="X1065" s="69">
        <f>if(V1065&lt;&gt;0,if(R1065="Unknown", Assumptions!$B$43,R1065),0)</f>
        <v>0</v>
      </c>
      <c r="Y1065" s="68">
        <f t="shared" si="8"/>
        <v>0</v>
      </c>
      <c r="Z1065" s="68">
        <f>if(V1065&lt;&gt;0,if(  S1065="Unknown", Assumptions!$B$44,S1065),0)</f>
        <v>0</v>
      </c>
      <c r="AA1065" s="68">
        <f>if(V1065 ="N2",ifna(vlookup(W1065&amp;"-"&amp;X1065,'Ref. VM'!A:B,2,0),"Custom"),if(V1065 ="E2" , ifna(vlookup(W1065&amp;"-"&amp;X1065,'Ref. VM'!D:E,2,0),"Custom"),if(V1065="N2D",ifna(vlookup(W1065&amp;"-"&amp;X1065,'Ref. VM'!G:H,2,0),"Custom"),if(V1065="N4",ifna(vlookup(W1065&amp;"-"&amp;X1065,'Ref. VM'!J:K,2,0),"Custom"),0))))</f>
        <v>0</v>
      </c>
      <c r="AB1065" s="67">
        <f t="shared" si="9"/>
        <v>0</v>
      </c>
      <c r="AC1065" s="67">
        <f t="shared" si="10"/>
        <v>0</v>
      </c>
      <c r="AD1065" s="67">
        <f t="shared" si="11"/>
        <v>0</v>
      </c>
      <c r="AE1065" s="62">
        <f>if(T1065="Lift &amp; Shift Prod",730,if(T1065="Lift &amp; Shift Noprod",Assumptions!$B$3,0))</f>
        <v>0</v>
      </c>
      <c r="AF1065" s="70">
        <f>if( U1065=0,0,if(Y1065=0, ((vlookup(AB1065,'SKU Pricing'!A:B,Assumptions!$B$2,0)*W1065)+(vlookup(AC1065,'SKU Pricing'!A:B,Assumptions!$B$2,0)*X1065))*AE1065,((vlookup(AB1065,'SKU Pricing'!A:B,Assumptions!$B$2,0)*W1065)+(vlookup(AC1065,'SKU Pricing'!A:B,Assumptions!$B$2,0)*(W1065*8))+(vlookup(AD1065,'SKU Pricing'!A:B,Assumptions!$B$2,0)*(X1065-(W1065*8))))*AE1065))</f>
        <v>0</v>
      </c>
      <c r="AG1065" s="67">
        <f t="shared" si="12"/>
        <v>0</v>
      </c>
      <c r="AH1065" s="70">
        <f>ifna(vlookup(AG1065,'SKU Pricing'!A:B,Assumptions!$B$2,0)*W1065*AE1065,0)</f>
        <v>0</v>
      </c>
      <c r="AI1065" s="62" t="str">
        <f t="shared" si="13"/>
        <v/>
      </c>
      <c r="AJ1065" s="62" t="str">
        <f>if(V1065&lt;&gt;0, if(T1065="Lift &amp; Shift Noprod",Assumptions!$B$9,if(V1065=Assumptions!$B$6,Assumptions!$B$10,if(P1065=1,Assumptions!$B$8,Assumptions!$B$7))),"")</f>
        <v/>
      </c>
      <c r="AK1065" s="69">
        <f t="shared" si="14"/>
        <v>0</v>
      </c>
      <c r="AL1065" s="69">
        <f>if(AJ1065="Hyperdisk Balanced",Assumptions!$B$11,0)</f>
        <v>0</v>
      </c>
      <c r="AM1065" s="69">
        <f>if(AJ1065="Hyperdisk Balanced",Assumptions!$B$12,0)</f>
        <v>0</v>
      </c>
      <c r="AN1065" s="70">
        <f>if(AK1065=0,0,if(AJ1065="Hyperdisk Balanced",vlookup(AK1065&amp;" provisioned space",'SKU Pricing'!A:B,Assumptions!$B$2,0)*Z1065+vlookup(AK1065&amp;" provisioned IOPS",'SKU Pricing'!A:B,Assumptions!$B$2,0)*AL1065*730+vlookup(AK1065&amp;" provisioned throughput",'SKU Pricing'!A:B,Assumptions!$B$2,0)*AM1065*730,vlookup(AK1065,'SKU Pricing'!A:B,Assumptions!$B$2,0)*Z1065))</f>
        <v>0</v>
      </c>
      <c r="AO1065" s="70">
        <f t="shared" si="15"/>
        <v>0</v>
      </c>
      <c r="AP1065" s="71">
        <f t="shared" si="16"/>
        <v>0</v>
      </c>
      <c r="AQ1065" s="70">
        <f>ifna(vlookup(AP1065,'SKU Pricing'!A:B,Assumptions!$B$2,0)*AE1065,0)</f>
        <v>0</v>
      </c>
      <c r="AR1065" s="72">
        <v>0.0</v>
      </c>
    </row>
    <row r="1066">
      <c r="A1066" s="61" t="s">
        <v>1207</v>
      </c>
      <c r="B1066" s="62" t="str">
        <f>ifna(if(vlookup(A1066,vOS!A:B,2,0)="","Unknown",vlookup(A1066,vOS!A:B,2,0)),"Unknown")</f>
        <v>Microsoft Windows 10 (64-bit)</v>
      </c>
      <c r="C1066" s="62">
        <f>vlookup(B1066,'OS Study'!A:D,2,0)</f>
        <v>0</v>
      </c>
      <c r="D1066" s="62" t="str">
        <f>vlookup(B1066,'OS Study'!A:D,3,0)</f>
        <v>Windows</v>
      </c>
      <c r="E1066" s="62" t="str">
        <f>vlookup(B1066,'OS Study'!A:D,4,0)</f>
        <v>Workstation</v>
      </c>
      <c r="F1066" s="63" t="str">
        <f>vlookup(B1066,'OS Study'!A:E,5,0)</f>
        <v>10</v>
      </c>
      <c r="G1066" s="62">
        <f>IF(vlookup(A1066,'RVtools V2.1'!A:J,4,0)="non",0,1)</f>
        <v>1</v>
      </c>
      <c r="H1066" s="62">
        <f>if(vlookup(A1066,'RVtools V2.1'!A:K,11,0)="kube",1,0)</f>
        <v>0</v>
      </c>
      <c r="I1066" s="62">
        <f t="shared" si="5"/>
        <v>0</v>
      </c>
      <c r="J1066" s="62">
        <f>ifna(vlookup(A1066,'Infra Study'!A:Q,17,0),0)</f>
        <v>1</v>
      </c>
      <c r="K1066" s="64">
        <f>IFERROR(__xludf.DUMMYFUNCTION("N(REGEXMATCH(VLOOKUP(A1066, 'RVtools V2.1'!A:H, 8, 0), ""^Serveur de fichiers""))"),0.0)</f>
        <v>0</v>
      </c>
      <c r="L1066" s="64">
        <f t="shared" si="6"/>
        <v>0</v>
      </c>
      <c r="M1066" s="67" t="str">
        <f>ifna(vlookup(A1066,'RVtools V2.1'!A:I,8,0),"N/A")</f>
        <v>MPL - NST/ALS</v>
      </c>
      <c r="N1066" s="64">
        <f>IFERROR(__xludf.DUMMYFUNCTION("IF(REGEXMATCH(M1066, ""(?i)"" &amp; JOIN(""|"", SPLIT(""kalisil"", "" ""))), 1, 0)"),0.0)</f>
        <v>0</v>
      </c>
      <c r="O1066" s="64" t="str">
        <f>vlookup(A1066,'RVtools V2.1'!A:H,7,0)</f>
        <v>T1</v>
      </c>
      <c r="P1066" s="64">
        <f>if(vlookup(A1066,'RVtools V2.1'!A:H,5,0)="oui",1,0)</f>
        <v>1</v>
      </c>
      <c r="Q1066" s="64">
        <f>ifna(vlookup(A1066,vCPU!A:B,2,0),"Unknown")</f>
        <v>4</v>
      </c>
      <c r="R1066" s="66">
        <f>ifna(vlookup(A1066,vMemory!A:C,3,0),"Unknown")</f>
        <v>8</v>
      </c>
      <c r="S1066" s="66">
        <f>ifna(vlookup(A1066,vDisk!A:C,3,0),"Unknown")</f>
        <v>115</v>
      </c>
      <c r="T1066" s="67" t="str">
        <f t="array" ref="T1066">IFS(
   L1066=1, "No Lift &amp; Shift",
   J1066=1, XLOOKUP(A1066, 'Infra Study'!A:A, 'Infra Study'!P:P),
   I1066=1, "No Lift &amp; Shift",
   H1066=1, "GKE",
   K1066=1, "GCNV",
   G1066=1, "Lift &amp; Shift Prod",
   TRUE, "Lift &amp; Shift Noprod"
)</f>
        <v>Consolidation</v>
      </c>
      <c r="U1066" s="67">
        <f t="shared" si="7"/>
        <v>0</v>
      </c>
      <c r="V1066" s="68">
        <f>if(T1066="Lift &amp; Shift Noprod",if( Y1066=0,Assumptions!$B$5, Assumptions!$B$4),if(T1066="Lift &amp; Shift Prod",if(AND(N1066=1,O1066="T1"),Assumptions!$B$6,Assumptions!$B$4),0))</f>
        <v>0</v>
      </c>
      <c r="W1066" s="62">
        <f>if(V1066&lt;&gt;0,if(Q1066="Unknown", Assumptions!$B$42,If(Q1066&gt;1,Q1066,2)),0)</f>
        <v>0</v>
      </c>
      <c r="X1066" s="69">
        <f>if(V1066&lt;&gt;0,if(R1066="Unknown", Assumptions!$B$43,R1066),0)</f>
        <v>0</v>
      </c>
      <c r="Y1066" s="68">
        <f t="shared" si="8"/>
        <v>0</v>
      </c>
      <c r="Z1066" s="68">
        <f>if(V1066&lt;&gt;0,if(  S1066="Unknown", Assumptions!$B$44,S1066),0)</f>
        <v>0</v>
      </c>
      <c r="AA1066" s="68">
        <f>if(V1066 ="N2",ifna(vlookup(W1066&amp;"-"&amp;X1066,'Ref. VM'!A:B,2,0),"Custom"),if(V1066 ="E2" , ifna(vlookup(W1066&amp;"-"&amp;X1066,'Ref. VM'!D:E,2,0),"Custom"),if(V1066="N2D",ifna(vlookup(W1066&amp;"-"&amp;X1066,'Ref. VM'!G:H,2,0),"Custom"),if(V1066="N4",ifna(vlookup(W1066&amp;"-"&amp;X1066,'Ref. VM'!J:K,2,0),"Custom"),0))))</f>
        <v>0</v>
      </c>
      <c r="AB1066" s="67">
        <f t="shared" si="9"/>
        <v>0</v>
      </c>
      <c r="AC1066" s="67">
        <f t="shared" si="10"/>
        <v>0</v>
      </c>
      <c r="AD1066" s="67">
        <f t="shared" si="11"/>
        <v>0</v>
      </c>
      <c r="AE1066" s="62">
        <f>if(T1066="Lift &amp; Shift Prod",730,if(T1066="Lift &amp; Shift Noprod",Assumptions!$B$3,0))</f>
        <v>0</v>
      </c>
      <c r="AF1066" s="70">
        <f>if( U1066=0,0,if(Y1066=0, ((vlookup(AB1066,'SKU Pricing'!A:B,Assumptions!$B$2,0)*W1066)+(vlookup(AC1066,'SKU Pricing'!A:B,Assumptions!$B$2,0)*X1066))*AE1066,((vlookup(AB1066,'SKU Pricing'!A:B,Assumptions!$B$2,0)*W1066)+(vlookup(AC1066,'SKU Pricing'!A:B,Assumptions!$B$2,0)*(W1066*8))+(vlookup(AD1066,'SKU Pricing'!A:B,Assumptions!$B$2,0)*(X1066-(W1066*8))))*AE1066))</f>
        <v>0</v>
      </c>
      <c r="AG1066" s="67">
        <f t="shared" si="12"/>
        <v>0</v>
      </c>
      <c r="AH1066" s="70">
        <f>ifna(vlookup(AG1066,'SKU Pricing'!A:B,Assumptions!$B$2,0)*W1066*AE1066,0)</f>
        <v>0</v>
      </c>
      <c r="AI1066" s="62" t="str">
        <f t="shared" si="13"/>
        <v/>
      </c>
      <c r="AJ1066" s="62" t="str">
        <f>if(V1066&lt;&gt;0, if(T1066="Lift &amp; Shift Noprod",Assumptions!$B$9,if(V1066=Assumptions!$B$6,Assumptions!$B$10,if(P1066=1,Assumptions!$B$8,Assumptions!$B$7))),"")</f>
        <v/>
      </c>
      <c r="AK1066" s="69">
        <f t="shared" si="14"/>
        <v>0</v>
      </c>
      <c r="AL1066" s="69">
        <f>if(AJ1066="Hyperdisk Balanced",Assumptions!$B$11,0)</f>
        <v>0</v>
      </c>
      <c r="AM1066" s="69">
        <f>if(AJ1066="Hyperdisk Balanced",Assumptions!$B$12,0)</f>
        <v>0</v>
      </c>
      <c r="AN1066" s="70">
        <f>if(AK1066=0,0,if(AJ1066="Hyperdisk Balanced",vlookup(AK1066&amp;" provisioned space",'SKU Pricing'!A:B,Assumptions!$B$2,0)*Z1066+vlookup(AK1066&amp;" provisioned IOPS",'SKU Pricing'!A:B,Assumptions!$B$2,0)*AL1066*730+vlookup(AK1066&amp;" provisioned throughput",'SKU Pricing'!A:B,Assumptions!$B$2,0)*AM1066*730,vlookup(AK1066,'SKU Pricing'!A:B,Assumptions!$B$2,0)*Z1066))</f>
        <v>0</v>
      </c>
      <c r="AO1066" s="70">
        <f t="shared" si="15"/>
        <v>0</v>
      </c>
      <c r="AP1066" s="71">
        <f t="shared" si="16"/>
        <v>0</v>
      </c>
      <c r="AQ1066" s="70">
        <f>ifna(vlookup(AP1066,'SKU Pricing'!A:B,Assumptions!$B$2,0)*AE1066,0)</f>
        <v>0</v>
      </c>
      <c r="AR1066" s="72">
        <v>0.0</v>
      </c>
    </row>
    <row r="1067">
      <c r="A1067" s="61" t="s">
        <v>1208</v>
      </c>
      <c r="B1067" s="62" t="str">
        <f>ifna(if(vlookup(A1067,vOS!A:B,2,0)="","Unknown",vlookup(A1067,vOS!A:B,2,0)),"Unknown")</f>
        <v>Microsoft Windows 10 (64-bit)</v>
      </c>
      <c r="C1067" s="62">
        <f>vlookup(B1067,'OS Study'!A:D,2,0)</f>
        <v>0</v>
      </c>
      <c r="D1067" s="62" t="str">
        <f>vlookup(B1067,'OS Study'!A:D,3,0)</f>
        <v>Windows</v>
      </c>
      <c r="E1067" s="62" t="str">
        <f>vlookup(B1067,'OS Study'!A:D,4,0)</f>
        <v>Workstation</v>
      </c>
      <c r="F1067" s="63" t="str">
        <f>vlookup(B1067,'OS Study'!A:E,5,0)</f>
        <v>10</v>
      </c>
      <c r="G1067" s="62">
        <f>IF(vlookup(A1067,'RVtools V2.1'!A:J,4,0)="non",0,1)</f>
        <v>1</v>
      </c>
      <c r="H1067" s="62">
        <f>if(vlookup(A1067,'RVtools V2.1'!A:K,11,0)="kube",1,0)</f>
        <v>0</v>
      </c>
      <c r="I1067" s="62">
        <f t="shared" si="5"/>
        <v>0</v>
      </c>
      <c r="J1067" s="62">
        <f>ifna(vlookup(A1067,'Infra Study'!A:Q,17,0),0)</f>
        <v>1</v>
      </c>
      <c r="K1067" s="64">
        <f>IFERROR(__xludf.DUMMYFUNCTION("N(REGEXMATCH(VLOOKUP(A1067, 'RVtools V2.1'!A:H, 8, 0), ""^Serveur de fichiers""))"),0.0)</f>
        <v>0</v>
      </c>
      <c r="L1067" s="64">
        <f t="shared" si="6"/>
        <v>0</v>
      </c>
      <c r="M1067" s="67" t="str">
        <f>ifna(vlookup(A1067,'RVtools V2.1'!A:I,8,0),"N/A")</f>
        <v>MPL - NST/ALS</v>
      </c>
      <c r="N1067" s="64">
        <f>IFERROR(__xludf.DUMMYFUNCTION("IF(REGEXMATCH(M1067, ""(?i)"" &amp; JOIN(""|"", SPLIT(""kalisil"", "" ""))), 1, 0)"),0.0)</f>
        <v>0</v>
      </c>
      <c r="O1067" s="64" t="str">
        <f>vlookup(A1067,'RVtools V2.1'!A:H,7,0)</f>
        <v>T1</v>
      </c>
      <c r="P1067" s="64">
        <f>if(vlookup(A1067,'RVtools V2.1'!A:H,5,0)="oui",1,0)</f>
        <v>1</v>
      </c>
      <c r="Q1067" s="64">
        <f>ifna(vlookup(A1067,vCPU!A:B,2,0),"Unknown")</f>
        <v>4</v>
      </c>
      <c r="R1067" s="66">
        <f>ifna(vlookup(A1067,vMemory!A:C,3,0),"Unknown")</f>
        <v>8</v>
      </c>
      <c r="S1067" s="66">
        <f>ifna(vlookup(A1067,vDisk!A:C,3,0),"Unknown")</f>
        <v>122</v>
      </c>
      <c r="T1067" s="67" t="str">
        <f t="array" ref="T1067">IFS(
   L1067=1, "No Lift &amp; Shift",
   J1067=1, XLOOKUP(A1067, 'Infra Study'!A:A, 'Infra Study'!P:P),
   I1067=1, "No Lift &amp; Shift",
   H1067=1, "GKE",
   K1067=1, "GCNV",
   G1067=1, "Lift &amp; Shift Prod",
   TRUE, "Lift &amp; Shift Noprod"
)</f>
        <v>Consolidation</v>
      </c>
      <c r="U1067" s="67">
        <f t="shared" si="7"/>
        <v>0</v>
      </c>
      <c r="V1067" s="68">
        <f>if(T1067="Lift &amp; Shift Noprod",if( Y1067=0,Assumptions!$B$5, Assumptions!$B$4),if(T1067="Lift &amp; Shift Prod",if(AND(N1067=1,O1067="T1"),Assumptions!$B$6,Assumptions!$B$4),0))</f>
        <v>0</v>
      </c>
      <c r="W1067" s="62">
        <f>if(V1067&lt;&gt;0,if(Q1067="Unknown", Assumptions!$B$42,If(Q1067&gt;1,Q1067,2)),0)</f>
        <v>0</v>
      </c>
      <c r="X1067" s="69">
        <f>if(V1067&lt;&gt;0,if(R1067="Unknown", Assumptions!$B$43,R1067),0)</f>
        <v>0</v>
      </c>
      <c r="Y1067" s="68">
        <f t="shared" si="8"/>
        <v>0</v>
      </c>
      <c r="Z1067" s="68">
        <f>if(V1067&lt;&gt;0,if(  S1067="Unknown", Assumptions!$B$44,S1067),0)</f>
        <v>0</v>
      </c>
      <c r="AA1067" s="68">
        <f>if(V1067 ="N2",ifna(vlookup(W1067&amp;"-"&amp;X1067,'Ref. VM'!A:B,2,0),"Custom"),if(V1067 ="E2" , ifna(vlookup(W1067&amp;"-"&amp;X1067,'Ref. VM'!D:E,2,0),"Custom"),if(V1067="N2D",ifna(vlookup(W1067&amp;"-"&amp;X1067,'Ref. VM'!G:H,2,0),"Custom"),if(V1067="N4",ifna(vlookup(W1067&amp;"-"&amp;X1067,'Ref. VM'!J:K,2,0),"Custom"),0))))</f>
        <v>0</v>
      </c>
      <c r="AB1067" s="67">
        <f t="shared" si="9"/>
        <v>0</v>
      </c>
      <c r="AC1067" s="67">
        <f t="shared" si="10"/>
        <v>0</v>
      </c>
      <c r="AD1067" s="67">
        <f t="shared" si="11"/>
        <v>0</v>
      </c>
      <c r="AE1067" s="62">
        <f>if(T1067="Lift &amp; Shift Prod",730,if(T1067="Lift &amp; Shift Noprod",Assumptions!$B$3,0))</f>
        <v>0</v>
      </c>
      <c r="AF1067" s="70">
        <f>if( U1067=0,0,if(Y1067=0, ((vlookup(AB1067,'SKU Pricing'!A:B,Assumptions!$B$2,0)*W1067)+(vlookup(AC1067,'SKU Pricing'!A:B,Assumptions!$B$2,0)*X1067))*AE1067,((vlookup(AB1067,'SKU Pricing'!A:B,Assumptions!$B$2,0)*W1067)+(vlookup(AC1067,'SKU Pricing'!A:B,Assumptions!$B$2,0)*(W1067*8))+(vlookup(AD1067,'SKU Pricing'!A:B,Assumptions!$B$2,0)*(X1067-(W1067*8))))*AE1067))</f>
        <v>0</v>
      </c>
      <c r="AG1067" s="67">
        <f t="shared" si="12"/>
        <v>0</v>
      </c>
      <c r="AH1067" s="70">
        <f>ifna(vlookup(AG1067,'SKU Pricing'!A:B,Assumptions!$B$2,0)*W1067*AE1067,0)</f>
        <v>0</v>
      </c>
      <c r="AI1067" s="62" t="str">
        <f t="shared" si="13"/>
        <v/>
      </c>
      <c r="AJ1067" s="62" t="str">
        <f>if(V1067&lt;&gt;0, if(T1067="Lift &amp; Shift Noprod",Assumptions!$B$9,if(V1067=Assumptions!$B$6,Assumptions!$B$10,if(P1067=1,Assumptions!$B$8,Assumptions!$B$7))),"")</f>
        <v/>
      </c>
      <c r="AK1067" s="69">
        <f t="shared" si="14"/>
        <v>0</v>
      </c>
      <c r="AL1067" s="69">
        <f>if(AJ1067="Hyperdisk Balanced",Assumptions!$B$11,0)</f>
        <v>0</v>
      </c>
      <c r="AM1067" s="69">
        <f>if(AJ1067="Hyperdisk Balanced",Assumptions!$B$12,0)</f>
        <v>0</v>
      </c>
      <c r="AN1067" s="70">
        <f>if(AK1067=0,0,if(AJ1067="Hyperdisk Balanced",vlookup(AK1067&amp;" provisioned space",'SKU Pricing'!A:B,Assumptions!$B$2,0)*Z1067+vlookup(AK1067&amp;" provisioned IOPS",'SKU Pricing'!A:B,Assumptions!$B$2,0)*AL1067*730+vlookup(AK1067&amp;" provisioned throughput",'SKU Pricing'!A:B,Assumptions!$B$2,0)*AM1067*730,vlookup(AK1067,'SKU Pricing'!A:B,Assumptions!$B$2,0)*Z1067))</f>
        <v>0</v>
      </c>
      <c r="AO1067" s="70">
        <f t="shared" si="15"/>
        <v>0</v>
      </c>
      <c r="AP1067" s="71">
        <f t="shared" si="16"/>
        <v>0</v>
      </c>
      <c r="AQ1067" s="70">
        <f>ifna(vlookup(AP1067,'SKU Pricing'!A:B,Assumptions!$B$2,0)*AE1067,0)</f>
        <v>0</v>
      </c>
      <c r="AR1067" s="72">
        <v>0.0</v>
      </c>
    </row>
    <row r="1068">
      <c r="A1068" s="61" t="s">
        <v>1209</v>
      </c>
      <c r="B1068" s="62" t="str">
        <f>ifna(if(vlookup(A1068,vOS!A:B,2,0)="","Unknown",vlookup(A1068,vOS!A:B,2,0)),"Unknown")</f>
        <v>Microsoft Windows 10 (64-bit)</v>
      </c>
      <c r="C1068" s="62">
        <f>vlookup(B1068,'OS Study'!A:D,2,0)</f>
        <v>0</v>
      </c>
      <c r="D1068" s="62" t="str">
        <f>vlookup(B1068,'OS Study'!A:D,3,0)</f>
        <v>Windows</v>
      </c>
      <c r="E1068" s="62" t="str">
        <f>vlookup(B1068,'OS Study'!A:D,4,0)</f>
        <v>Workstation</v>
      </c>
      <c r="F1068" s="63" t="str">
        <f>vlookup(B1068,'OS Study'!A:E,5,0)</f>
        <v>10</v>
      </c>
      <c r="G1068" s="62">
        <f>IF(vlookup(A1068,'RVtools V2.1'!A:J,4,0)="non",0,1)</f>
        <v>1</v>
      </c>
      <c r="H1068" s="62">
        <f>if(vlookup(A1068,'RVtools V2.1'!A:K,11,0)="kube",1,0)</f>
        <v>0</v>
      </c>
      <c r="I1068" s="62">
        <f t="shared" si="5"/>
        <v>0</v>
      </c>
      <c r="J1068" s="62">
        <f>ifna(vlookup(A1068,'Infra Study'!A:Q,17,0),0)</f>
        <v>1</v>
      </c>
      <c r="K1068" s="64">
        <f>IFERROR(__xludf.DUMMYFUNCTION("N(REGEXMATCH(VLOOKUP(A1068, 'RVtools V2.1'!A:H, 8, 0), ""^Serveur de fichiers""))"),0.0)</f>
        <v>0</v>
      </c>
      <c r="L1068" s="64">
        <f t="shared" si="6"/>
        <v>0</v>
      </c>
      <c r="M1068" s="67" t="str">
        <f>ifna(vlookup(A1068,'RVtools V2.1'!A:I,8,0),"N/A")</f>
        <v>MPL - NST/ALS</v>
      </c>
      <c r="N1068" s="64">
        <f>IFERROR(__xludf.DUMMYFUNCTION("IF(REGEXMATCH(M1068, ""(?i)"" &amp; JOIN(""|"", SPLIT(""kalisil"", "" ""))), 1, 0)"),0.0)</f>
        <v>0</v>
      </c>
      <c r="O1068" s="64" t="str">
        <f>vlookup(A1068,'RVtools V2.1'!A:H,7,0)</f>
        <v>T1</v>
      </c>
      <c r="P1068" s="64">
        <f>if(vlookup(A1068,'RVtools V2.1'!A:H,5,0)="oui",1,0)</f>
        <v>1</v>
      </c>
      <c r="Q1068" s="64">
        <f>ifna(vlookup(A1068,vCPU!A:B,2,0),"Unknown")</f>
        <v>4</v>
      </c>
      <c r="R1068" s="66">
        <f>ifna(vlookup(A1068,vMemory!A:C,3,0),"Unknown")</f>
        <v>8</v>
      </c>
      <c r="S1068" s="66">
        <f>ifna(vlookup(A1068,vDisk!A:C,3,0),"Unknown")</f>
        <v>96</v>
      </c>
      <c r="T1068" s="67" t="str">
        <f t="array" ref="T1068">IFS(
   L1068=1, "No Lift &amp; Shift",
   J1068=1, XLOOKUP(A1068, 'Infra Study'!A:A, 'Infra Study'!P:P),
   I1068=1, "No Lift &amp; Shift",
   H1068=1, "GKE",
   K1068=1, "GCNV",
   G1068=1, "Lift &amp; Shift Prod",
   TRUE, "Lift &amp; Shift Noprod"
)</f>
        <v>Consolidation</v>
      </c>
      <c r="U1068" s="67">
        <f t="shared" si="7"/>
        <v>0</v>
      </c>
      <c r="V1068" s="68">
        <f>if(T1068="Lift &amp; Shift Noprod",if( Y1068=0,Assumptions!$B$5, Assumptions!$B$4),if(T1068="Lift &amp; Shift Prod",if(AND(N1068=1,O1068="T1"),Assumptions!$B$6,Assumptions!$B$4),0))</f>
        <v>0</v>
      </c>
      <c r="W1068" s="62">
        <f>if(V1068&lt;&gt;0,if(Q1068="Unknown", Assumptions!$B$42,If(Q1068&gt;1,Q1068,2)),0)</f>
        <v>0</v>
      </c>
      <c r="X1068" s="69">
        <f>if(V1068&lt;&gt;0,if(R1068="Unknown", Assumptions!$B$43,R1068),0)</f>
        <v>0</v>
      </c>
      <c r="Y1068" s="68">
        <f t="shared" si="8"/>
        <v>0</v>
      </c>
      <c r="Z1068" s="68">
        <f>if(V1068&lt;&gt;0,if(  S1068="Unknown", Assumptions!$B$44,S1068),0)</f>
        <v>0</v>
      </c>
      <c r="AA1068" s="68">
        <f>if(V1068 ="N2",ifna(vlookup(W1068&amp;"-"&amp;X1068,'Ref. VM'!A:B,2,0),"Custom"),if(V1068 ="E2" , ifna(vlookup(W1068&amp;"-"&amp;X1068,'Ref. VM'!D:E,2,0),"Custom"),if(V1068="N2D",ifna(vlookup(W1068&amp;"-"&amp;X1068,'Ref. VM'!G:H,2,0),"Custom"),if(V1068="N4",ifna(vlookup(W1068&amp;"-"&amp;X1068,'Ref. VM'!J:K,2,0),"Custom"),0))))</f>
        <v>0</v>
      </c>
      <c r="AB1068" s="67">
        <f t="shared" si="9"/>
        <v>0</v>
      </c>
      <c r="AC1068" s="67">
        <f t="shared" si="10"/>
        <v>0</v>
      </c>
      <c r="AD1068" s="67">
        <f t="shared" si="11"/>
        <v>0</v>
      </c>
      <c r="AE1068" s="62">
        <f>if(T1068="Lift &amp; Shift Prod",730,if(T1068="Lift &amp; Shift Noprod",Assumptions!$B$3,0))</f>
        <v>0</v>
      </c>
      <c r="AF1068" s="70">
        <f>if( U1068=0,0,if(Y1068=0, ((vlookup(AB1068,'SKU Pricing'!A:B,Assumptions!$B$2,0)*W1068)+(vlookup(AC1068,'SKU Pricing'!A:B,Assumptions!$B$2,0)*X1068))*AE1068,((vlookup(AB1068,'SKU Pricing'!A:B,Assumptions!$B$2,0)*W1068)+(vlookup(AC1068,'SKU Pricing'!A:B,Assumptions!$B$2,0)*(W1068*8))+(vlookup(AD1068,'SKU Pricing'!A:B,Assumptions!$B$2,0)*(X1068-(W1068*8))))*AE1068))</f>
        <v>0</v>
      </c>
      <c r="AG1068" s="67">
        <f t="shared" si="12"/>
        <v>0</v>
      </c>
      <c r="AH1068" s="70">
        <f>ifna(vlookup(AG1068,'SKU Pricing'!A:B,Assumptions!$B$2,0)*W1068*AE1068,0)</f>
        <v>0</v>
      </c>
      <c r="AI1068" s="62" t="str">
        <f t="shared" si="13"/>
        <v/>
      </c>
      <c r="AJ1068" s="62" t="str">
        <f>if(V1068&lt;&gt;0, if(T1068="Lift &amp; Shift Noprod",Assumptions!$B$9,if(V1068=Assumptions!$B$6,Assumptions!$B$10,if(P1068=1,Assumptions!$B$8,Assumptions!$B$7))),"")</f>
        <v/>
      </c>
      <c r="AK1068" s="69">
        <f t="shared" si="14"/>
        <v>0</v>
      </c>
      <c r="AL1068" s="69">
        <f>if(AJ1068="Hyperdisk Balanced",Assumptions!$B$11,0)</f>
        <v>0</v>
      </c>
      <c r="AM1068" s="69">
        <f>if(AJ1068="Hyperdisk Balanced",Assumptions!$B$12,0)</f>
        <v>0</v>
      </c>
      <c r="AN1068" s="70">
        <f>if(AK1068=0,0,if(AJ1068="Hyperdisk Balanced",vlookup(AK1068&amp;" provisioned space",'SKU Pricing'!A:B,Assumptions!$B$2,0)*Z1068+vlookup(AK1068&amp;" provisioned IOPS",'SKU Pricing'!A:B,Assumptions!$B$2,0)*AL1068*730+vlookup(AK1068&amp;" provisioned throughput",'SKU Pricing'!A:B,Assumptions!$B$2,0)*AM1068*730,vlookup(AK1068,'SKU Pricing'!A:B,Assumptions!$B$2,0)*Z1068))</f>
        <v>0</v>
      </c>
      <c r="AO1068" s="70">
        <f t="shared" si="15"/>
        <v>0</v>
      </c>
      <c r="AP1068" s="71">
        <f t="shared" si="16"/>
        <v>0</v>
      </c>
      <c r="AQ1068" s="70">
        <f>ifna(vlookup(AP1068,'SKU Pricing'!A:B,Assumptions!$B$2,0)*AE1068,0)</f>
        <v>0</v>
      </c>
      <c r="AR1068" s="72">
        <v>0.0</v>
      </c>
    </row>
    <row r="1069">
      <c r="A1069" s="61" t="s">
        <v>1210</v>
      </c>
      <c r="B1069" s="62" t="str">
        <f>ifna(if(vlookup(A1069,vOS!A:B,2,0)="","Unknown",vlookup(A1069,vOS!A:B,2,0)),"Unknown")</f>
        <v>Microsoft Windows Server 2008 R2 (64-bit)</v>
      </c>
      <c r="C1069" s="62">
        <f>vlookup(B1069,'OS Study'!A:D,2,0)</f>
        <v>0</v>
      </c>
      <c r="D1069" s="62" t="str">
        <f>vlookup(B1069,'OS Study'!A:D,3,0)</f>
        <v>Windows</v>
      </c>
      <c r="E1069" s="62" t="str">
        <f>vlookup(B1069,'OS Study'!A:D,4,0)</f>
        <v>Server</v>
      </c>
      <c r="F1069" s="63" t="str">
        <f>vlookup(B1069,'OS Study'!A:E,5,0)</f>
        <v>2008 R2</v>
      </c>
      <c r="G1069" s="62">
        <f>IF(vlookup(A1069,'RVtools V2.1'!A:J,4,0)="non",0,1)</f>
        <v>1</v>
      </c>
      <c r="H1069" s="62">
        <f>if(vlookup(A1069,'RVtools V2.1'!A:K,11,0)="kube",1,0)</f>
        <v>0</v>
      </c>
      <c r="I1069" s="62">
        <f t="shared" si="5"/>
        <v>0</v>
      </c>
      <c r="J1069" s="62">
        <f>ifna(vlookup(A1069,'Infra Study'!A:Q,17,0),0)</f>
        <v>0</v>
      </c>
      <c r="K1069" s="64">
        <f>IFERROR(__xludf.DUMMYFUNCTION("N(REGEXMATCH(VLOOKUP(A1069, 'RVtools V2.1'!A:H, 8, 0), ""^Serveur de fichiers""))"),0.0)</f>
        <v>0</v>
      </c>
      <c r="L1069" s="64">
        <f t="shared" si="6"/>
        <v>1</v>
      </c>
      <c r="M1069" s="67" t="str">
        <f>ifna(vlookup(A1069,'RVtools V2.1'!A:I,8,0),"N/A")</f>
        <v>MPL - NST/ALS</v>
      </c>
      <c r="N1069" s="64">
        <f>IFERROR(__xludf.DUMMYFUNCTION("IF(REGEXMATCH(M1069, ""(?i)"" &amp; JOIN(""|"", SPLIT(""kalisil"", "" ""))), 1, 0)"),0.0)</f>
        <v>0</v>
      </c>
      <c r="O1069" s="64" t="str">
        <f>vlookup(A1069,'RVtools V2.1'!A:H,7,0)</f>
        <v>T1</v>
      </c>
      <c r="P1069" s="64">
        <f>if(vlookup(A1069,'RVtools V2.1'!A:H,5,0)="oui",1,0)</f>
        <v>1</v>
      </c>
      <c r="Q1069" s="64">
        <f>ifna(vlookup(A1069,vCPU!A:B,2,0),"Unknown")</f>
        <v>8</v>
      </c>
      <c r="R1069" s="66">
        <f>ifna(vlookup(A1069,vMemory!A:C,3,0),"Unknown")</f>
        <v>32</v>
      </c>
      <c r="S1069" s="66">
        <f>ifna(vlookup(A1069,vDisk!A:C,3,0),"Unknown")</f>
        <v>2466</v>
      </c>
      <c r="T1069" s="67" t="str">
        <f t="array" ref="T1069">IFS(
   L1069=1, "No Lift &amp; Shift",
   J1069=1, XLOOKUP(A1069, 'Infra Study'!A:A, 'Infra Study'!P:P),
   I1069=1, "No Lift &amp; Shift",
   H1069=1, "GKE",
   K1069=1, "GCNV",
   G1069=1, "Lift &amp; Shift Prod",
   TRUE, "Lift &amp; Shift Noprod"
)</f>
        <v>No Lift &amp; Shift</v>
      </c>
      <c r="U1069" s="67">
        <f t="shared" si="7"/>
        <v>0</v>
      </c>
      <c r="V1069" s="68">
        <f>if(T1069="Lift &amp; Shift Noprod",if( Y1069=0,Assumptions!$B$5, Assumptions!$B$4),if(T1069="Lift &amp; Shift Prod",if(AND(N1069=1,O1069="T1"),Assumptions!$B$6,Assumptions!$B$4),0))</f>
        <v>0</v>
      </c>
      <c r="W1069" s="62">
        <f>if(V1069&lt;&gt;0,if(Q1069="Unknown", Assumptions!$B$42,If(Q1069&gt;1,Q1069,2)),0)</f>
        <v>0</v>
      </c>
      <c r="X1069" s="69">
        <f>if(V1069&lt;&gt;0,if(R1069="Unknown", Assumptions!$B$43,R1069),0)</f>
        <v>0</v>
      </c>
      <c r="Y1069" s="68">
        <f t="shared" si="8"/>
        <v>0</v>
      </c>
      <c r="Z1069" s="68">
        <f>if(V1069&lt;&gt;0,if(  S1069="Unknown", Assumptions!$B$44,S1069),0)</f>
        <v>0</v>
      </c>
      <c r="AA1069" s="68">
        <f>if(V1069 ="N2",ifna(vlookup(W1069&amp;"-"&amp;X1069,'Ref. VM'!A:B,2,0),"Custom"),if(V1069 ="E2" , ifna(vlookup(W1069&amp;"-"&amp;X1069,'Ref. VM'!D:E,2,0),"Custom"),if(V1069="N2D",ifna(vlookup(W1069&amp;"-"&amp;X1069,'Ref. VM'!G:H,2,0),"Custom"),if(V1069="N4",ifna(vlookup(W1069&amp;"-"&amp;X1069,'Ref. VM'!J:K,2,0),"Custom"),0))))</f>
        <v>0</v>
      </c>
      <c r="AB1069" s="67">
        <f t="shared" si="9"/>
        <v>0</v>
      </c>
      <c r="AC1069" s="67">
        <f t="shared" si="10"/>
        <v>0</v>
      </c>
      <c r="AD1069" s="67">
        <f t="shared" si="11"/>
        <v>0</v>
      </c>
      <c r="AE1069" s="62">
        <f>if(T1069="Lift &amp; Shift Prod",730,if(T1069="Lift &amp; Shift Noprod",Assumptions!$B$3,0))</f>
        <v>0</v>
      </c>
      <c r="AF1069" s="70">
        <f>if( U1069=0,0,if(Y1069=0, ((vlookup(AB1069,'SKU Pricing'!A:B,Assumptions!$B$2,0)*W1069)+(vlookup(AC1069,'SKU Pricing'!A:B,Assumptions!$B$2,0)*X1069))*AE1069,((vlookup(AB1069,'SKU Pricing'!A:B,Assumptions!$B$2,0)*W1069)+(vlookup(AC1069,'SKU Pricing'!A:B,Assumptions!$B$2,0)*(W1069*8))+(vlookup(AD1069,'SKU Pricing'!A:B,Assumptions!$B$2,0)*(X1069-(W1069*8))))*AE1069))</f>
        <v>0</v>
      </c>
      <c r="AG1069" s="67">
        <f t="shared" si="12"/>
        <v>0</v>
      </c>
      <c r="AH1069" s="70">
        <f>ifna(vlookup(AG1069,'SKU Pricing'!A:B,Assumptions!$B$2,0)*W1069*AE1069,0)</f>
        <v>0</v>
      </c>
      <c r="AI1069" s="62" t="str">
        <f t="shared" si="13"/>
        <v/>
      </c>
      <c r="AJ1069" s="62" t="str">
        <f>if(V1069&lt;&gt;0, if(T1069="Lift &amp; Shift Noprod",Assumptions!$B$9,if(V1069=Assumptions!$B$6,Assumptions!$B$10,if(P1069=1,Assumptions!$B$8,Assumptions!$B$7))),"")</f>
        <v/>
      </c>
      <c r="AK1069" s="69">
        <f t="shared" si="14"/>
        <v>0</v>
      </c>
      <c r="AL1069" s="69">
        <f>if(AJ1069="Hyperdisk Balanced",Assumptions!$B$11,0)</f>
        <v>0</v>
      </c>
      <c r="AM1069" s="69">
        <f>if(AJ1069="Hyperdisk Balanced",Assumptions!$B$12,0)</f>
        <v>0</v>
      </c>
      <c r="AN1069" s="70">
        <f>if(AK1069=0,0,if(AJ1069="Hyperdisk Balanced",vlookup(AK1069&amp;" provisioned space",'SKU Pricing'!A:B,Assumptions!$B$2,0)*Z1069+vlookup(AK1069&amp;" provisioned IOPS",'SKU Pricing'!A:B,Assumptions!$B$2,0)*AL1069*730+vlookup(AK1069&amp;" provisioned throughput",'SKU Pricing'!A:B,Assumptions!$B$2,0)*AM1069*730,vlookup(AK1069,'SKU Pricing'!A:B,Assumptions!$B$2,0)*Z1069))</f>
        <v>0</v>
      </c>
      <c r="AO1069" s="70">
        <f t="shared" si="15"/>
        <v>0</v>
      </c>
      <c r="AP1069" s="71">
        <f t="shared" si="16"/>
        <v>0</v>
      </c>
      <c r="AQ1069" s="70">
        <f>ifna(vlookup(AP1069,'SKU Pricing'!A:B,Assumptions!$B$2,0)*AE1069,0)</f>
        <v>0</v>
      </c>
      <c r="AR1069" s="72">
        <v>0.0</v>
      </c>
    </row>
    <row r="1070">
      <c r="A1070" s="61" t="s">
        <v>1211</v>
      </c>
      <c r="B1070" s="62" t="str">
        <f>ifna(if(vlookup(A1070,vOS!A:B,2,0)="","Unknown",vlookup(A1070,vOS!A:B,2,0)),"Unknown")</f>
        <v>Microsoft Windows 10 (64-bit)</v>
      </c>
      <c r="C1070" s="62">
        <f>vlookup(B1070,'OS Study'!A:D,2,0)</f>
        <v>0</v>
      </c>
      <c r="D1070" s="62" t="str">
        <f>vlookup(B1070,'OS Study'!A:D,3,0)</f>
        <v>Windows</v>
      </c>
      <c r="E1070" s="62" t="str">
        <f>vlookup(B1070,'OS Study'!A:D,4,0)</f>
        <v>Workstation</v>
      </c>
      <c r="F1070" s="63" t="str">
        <f>vlookup(B1070,'OS Study'!A:E,5,0)</f>
        <v>10</v>
      </c>
      <c r="G1070" s="62">
        <f>IF(vlookup(A1070,'RVtools V2.1'!A:J,4,0)="non",0,1)</f>
        <v>1</v>
      </c>
      <c r="H1070" s="62">
        <f>if(vlookup(A1070,'RVtools V2.1'!A:K,11,0)="kube",1,0)</f>
        <v>0</v>
      </c>
      <c r="I1070" s="62">
        <f t="shared" si="5"/>
        <v>0</v>
      </c>
      <c r="J1070" s="62">
        <f>ifna(vlookup(A1070,'Infra Study'!A:Q,17,0),0)</f>
        <v>1</v>
      </c>
      <c r="K1070" s="64">
        <f>IFERROR(__xludf.DUMMYFUNCTION("N(REGEXMATCH(VLOOKUP(A1070, 'RVtools V2.1'!A:H, 8, 0), ""^Serveur de fichiers""))"),0.0)</f>
        <v>0</v>
      </c>
      <c r="L1070" s="64">
        <f t="shared" si="6"/>
        <v>0</v>
      </c>
      <c r="M1070" s="67" t="str">
        <f>ifna(vlookup(A1070,'RVtools V2.1'!A:I,8,0),"N/A")</f>
        <v>MPL - NST/ALS</v>
      </c>
      <c r="N1070" s="64">
        <f>IFERROR(__xludf.DUMMYFUNCTION("IF(REGEXMATCH(M1070, ""(?i)"" &amp; JOIN(""|"", SPLIT(""kalisil"", "" ""))), 1, 0)"),0.0)</f>
        <v>0</v>
      </c>
      <c r="O1070" s="64" t="str">
        <f>vlookup(A1070,'RVtools V2.1'!A:H,7,0)</f>
        <v>T1</v>
      </c>
      <c r="P1070" s="64">
        <f>if(vlookup(A1070,'RVtools V2.1'!A:H,5,0)="oui",1,0)</f>
        <v>1</v>
      </c>
      <c r="Q1070" s="64">
        <f>ifna(vlookup(A1070,vCPU!A:B,2,0),"Unknown")</f>
        <v>4</v>
      </c>
      <c r="R1070" s="66">
        <f>ifna(vlookup(A1070,vMemory!A:C,3,0),"Unknown")</f>
        <v>8</v>
      </c>
      <c r="S1070" s="66">
        <f>ifna(vlookup(A1070,vDisk!A:C,3,0),"Unknown")</f>
        <v>89</v>
      </c>
      <c r="T1070" s="67" t="str">
        <f t="array" ref="T1070">IFS(
   L1070=1, "No Lift &amp; Shift",
   J1070=1, XLOOKUP(A1070, 'Infra Study'!A:A, 'Infra Study'!P:P),
   I1070=1, "No Lift &amp; Shift",
   H1070=1, "GKE",
   K1070=1, "GCNV",
   G1070=1, "Lift &amp; Shift Prod",
   TRUE, "Lift &amp; Shift Noprod"
)</f>
        <v>Consolidation</v>
      </c>
      <c r="U1070" s="67">
        <f t="shared" si="7"/>
        <v>0</v>
      </c>
      <c r="V1070" s="68">
        <f>if(T1070="Lift &amp; Shift Noprod",if( Y1070=0,Assumptions!$B$5, Assumptions!$B$4),if(T1070="Lift &amp; Shift Prod",if(AND(N1070=1,O1070="T1"),Assumptions!$B$6,Assumptions!$B$4),0))</f>
        <v>0</v>
      </c>
      <c r="W1070" s="62">
        <f>if(V1070&lt;&gt;0,if(Q1070="Unknown", Assumptions!$B$42,If(Q1070&gt;1,Q1070,2)),0)</f>
        <v>0</v>
      </c>
      <c r="X1070" s="69">
        <f>if(V1070&lt;&gt;0,if(R1070="Unknown", Assumptions!$B$43,R1070),0)</f>
        <v>0</v>
      </c>
      <c r="Y1070" s="68">
        <f t="shared" si="8"/>
        <v>0</v>
      </c>
      <c r="Z1070" s="68">
        <f>if(V1070&lt;&gt;0,if(  S1070="Unknown", Assumptions!$B$44,S1070),0)</f>
        <v>0</v>
      </c>
      <c r="AA1070" s="68">
        <f>if(V1070 ="N2",ifna(vlookup(W1070&amp;"-"&amp;X1070,'Ref. VM'!A:B,2,0),"Custom"),if(V1070 ="E2" , ifna(vlookup(W1070&amp;"-"&amp;X1070,'Ref. VM'!D:E,2,0),"Custom"),if(V1070="N2D",ifna(vlookup(W1070&amp;"-"&amp;X1070,'Ref. VM'!G:H,2,0),"Custom"),if(V1070="N4",ifna(vlookup(W1070&amp;"-"&amp;X1070,'Ref. VM'!J:K,2,0),"Custom"),0))))</f>
        <v>0</v>
      </c>
      <c r="AB1070" s="67">
        <f t="shared" si="9"/>
        <v>0</v>
      </c>
      <c r="AC1070" s="67">
        <f t="shared" si="10"/>
        <v>0</v>
      </c>
      <c r="AD1070" s="67">
        <f t="shared" si="11"/>
        <v>0</v>
      </c>
      <c r="AE1070" s="62">
        <f>if(T1070="Lift &amp; Shift Prod",730,if(T1070="Lift &amp; Shift Noprod",Assumptions!$B$3,0))</f>
        <v>0</v>
      </c>
      <c r="AF1070" s="70">
        <f>if( U1070=0,0,if(Y1070=0, ((vlookup(AB1070,'SKU Pricing'!A:B,Assumptions!$B$2,0)*W1070)+(vlookup(AC1070,'SKU Pricing'!A:B,Assumptions!$B$2,0)*X1070))*AE1070,((vlookup(AB1070,'SKU Pricing'!A:B,Assumptions!$B$2,0)*W1070)+(vlookup(AC1070,'SKU Pricing'!A:B,Assumptions!$B$2,0)*(W1070*8))+(vlookup(AD1070,'SKU Pricing'!A:B,Assumptions!$B$2,0)*(X1070-(W1070*8))))*AE1070))</f>
        <v>0</v>
      </c>
      <c r="AG1070" s="67">
        <f t="shared" si="12"/>
        <v>0</v>
      </c>
      <c r="AH1070" s="70">
        <f>ifna(vlookup(AG1070,'SKU Pricing'!A:B,Assumptions!$B$2,0)*W1070*AE1070,0)</f>
        <v>0</v>
      </c>
      <c r="AI1070" s="62" t="str">
        <f t="shared" si="13"/>
        <v/>
      </c>
      <c r="AJ1070" s="62" t="str">
        <f>if(V1070&lt;&gt;0, if(T1070="Lift &amp; Shift Noprod",Assumptions!$B$9,if(V1070=Assumptions!$B$6,Assumptions!$B$10,if(P1070=1,Assumptions!$B$8,Assumptions!$B$7))),"")</f>
        <v/>
      </c>
      <c r="AK1070" s="69">
        <f t="shared" si="14"/>
        <v>0</v>
      </c>
      <c r="AL1070" s="69">
        <f>if(AJ1070="Hyperdisk Balanced",Assumptions!$B$11,0)</f>
        <v>0</v>
      </c>
      <c r="AM1070" s="69">
        <f>if(AJ1070="Hyperdisk Balanced",Assumptions!$B$12,0)</f>
        <v>0</v>
      </c>
      <c r="AN1070" s="70">
        <f>if(AK1070=0,0,if(AJ1070="Hyperdisk Balanced",vlookup(AK1070&amp;" provisioned space",'SKU Pricing'!A:B,Assumptions!$B$2,0)*Z1070+vlookup(AK1070&amp;" provisioned IOPS",'SKU Pricing'!A:B,Assumptions!$B$2,0)*AL1070*730+vlookup(AK1070&amp;" provisioned throughput",'SKU Pricing'!A:B,Assumptions!$B$2,0)*AM1070*730,vlookup(AK1070,'SKU Pricing'!A:B,Assumptions!$B$2,0)*Z1070))</f>
        <v>0</v>
      </c>
      <c r="AO1070" s="70">
        <f t="shared" si="15"/>
        <v>0</v>
      </c>
      <c r="AP1070" s="71">
        <f t="shared" si="16"/>
        <v>0</v>
      </c>
      <c r="AQ1070" s="70">
        <f>ifna(vlookup(AP1070,'SKU Pricing'!A:B,Assumptions!$B$2,0)*AE1070,0)</f>
        <v>0</v>
      </c>
      <c r="AR1070" s="72">
        <v>0.0</v>
      </c>
    </row>
    <row r="1071">
      <c r="A1071" s="61" t="s">
        <v>1212</v>
      </c>
      <c r="B1071" s="62" t="str">
        <f>ifna(if(vlookup(A1071,vOS!A:B,2,0)="","Unknown",vlookup(A1071,vOS!A:B,2,0)),"Unknown")</f>
        <v>Microsoft Windows 10 (64-bit)</v>
      </c>
      <c r="C1071" s="62">
        <f>vlookup(B1071,'OS Study'!A:D,2,0)</f>
        <v>0</v>
      </c>
      <c r="D1071" s="62" t="str">
        <f>vlookup(B1071,'OS Study'!A:D,3,0)</f>
        <v>Windows</v>
      </c>
      <c r="E1071" s="62" t="str">
        <f>vlookup(B1071,'OS Study'!A:D,4,0)</f>
        <v>Workstation</v>
      </c>
      <c r="F1071" s="63" t="str">
        <f>vlookup(B1071,'OS Study'!A:E,5,0)</f>
        <v>10</v>
      </c>
      <c r="G1071" s="62">
        <f>IF(vlookup(A1071,'RVtools V2.1'!A:J,4,0)="non",0,1)</f>
        <v>1</v>
      </c>
      <c r="H1071" s="62">
        <f>if(vlookup(A1071,'RVtools V2.1'!A:K,11,0)="kube",1,0)</f>
        <v>0</v>
      </c>
      <c r="I1071" s="62">
        <f t="shared" si="5"/>
        <v>0</v>
      </c>
      <c r="J1071" s="62">
        <f>ifna(vlookup(A1071,'Infra Study'!A:Q,17,0),0)</f>
        <v>1</v>
      </c>
      <c r="K1071" s="64">
        <f>IFERROR(__xludf.DUMMYFUNCTION("N(REGEXMATCH(VLOOKUP(A1071, 'RVtools V2.1'!A:H, 8, 0), ""^Serveur de fichiers""))"),0.0)</f>
        <v>0</v>
      </c>
      <c r="L1071" s="64">
        <f t="shared" si="6"/>
        <v>0</v>
      </c>
      <c r="M1071" s="67" t="str">
        <f>ifna(vlookup(A1071,'RVtools V2.1'!A:I,8,0),"N/A")</f>
        <v>MPL - NST/ALS</v>
      </c>
      <c r="N1071" s="64">
        <f>IFERROR(__xludf.DUMMYFUNCTION("IF(REGEXMATCH(M1071, ""(?i)"" &amp; JOIN(""|"", SPLIT(""kalisil"", "" ""))), 1, 0)"),0.0)</f>
        <v>0</v>
      </c>
      <c r="O1071" s="64" t="str">
        <f>vlookup(A1071,'RVtools V2.1'!A:H,7,0)</f>
        <v>T1</v>
      </c>
      <c r="P1071" s="64">
        <f>if(vlookup(A1071,'RVtools V2.1'!A:H,5,0)="oui",1,0)</f>
        <v>1</v>
      </c>
      <c r="Q1071" s="64">
        <f>ifna(vlookup(A1071,vCPU!A:B,2,0),"Unknown")</f>
        <v>4</v>
      </c>
      <c r="R1071" s="66">
        <f>ifna(vlookup(A1071,vMemory!A:C,3,0),"Unknown")</f>
        <v>8</v>
      </c>
      <c r="S1071" s="66">
        <f>ifna(vlookup(A1071,vDisk!A:C,3,0),"Unknown")</f>
        <v>79</v>
      </c>
      <c r="T1071" s="67" t="str">
        <f t="array" ref="T1071">IFS(
   L1071=1, "No Lift &amp; Shift",
   J1071=1, XLOOKUP(A1071, 'Infra Study'!A:A, 'Infra Study'!P:P),
   I1071=1, "No Lift &amp; Shift",
   H1071=1, "GKE",
   K1071=1, "GCNV",
   G1071=1, "Lift &amp; Shift Prod",
   TRUE, "Lift &amp; Shift Noprod"
)</f>
        <v>Consolidation</v>
      </c>
      <c r="U1071" s="67">
        <f t="shared" si="7"/>
        <v>0</v>
      </c>
      <c r="V1071" s="68">
        <f>if(T1071="Lift &amp; Shift Noprod",if( Y1071=0,Assumptions!$B$5, Assumptions!$B$4),if(T1071="Lift &amp; Shift Prod",if(AND(N1071=1,O1071="T1"),Assumptions!$B$6,Assumptions!$B$4),0))</f>
        <v>0</v>
      </c>
      <c r="W1071" s="62">
        <f>if(V1071&lt;&gt;0,if(Q1071="Unknown", Assumptions!$B$42,If(Q1071&gt;1,Q1071,2)),0)</f>
        <v>0</v>
      </c>
      <c r="X1071" s="69">
        <f>if(V1071&lt;&gt;0,if(R1071="Unknown", Assumptions!$B$43,R1071),0)</f>
        <v>0</v>
      </c>
      <c r="Y1071" s="68">
        <f t="shared" si="8"/>
        <v>0</v>
      </c>
      <c r="Z1071" s="68">
        <f>if(V1071&lt;&gt;0,if(  S1071="Unknown", Assumptions!$B$44,S1071),0)</f>
        <v>0</v>
      </c>
      <c r="AA1071" s="68">
        <f>if(V1071 ="N2",ifna(vlookup(W1071&amp;"-"&amp;X1071,'Ref. VM'!A:B,2,0),"Custom"),if(V1071 ="E2" , ifna(vlookup(W1071&amp;"-"&amp;X1071,'Ref. VM'!D:E,2,0),"Custom"),if(V1071="N2D",ifna(vlookup(W1071&amp;"-"&amp;X1071,'Ref. VM'!G:H,2,0),"Custom"),if(V1071="N4",ifna(vlookup(W1071&amp;"-"&amp;X1071,'Ref. VM'!J:K,2,0),"Custom"),0))))</f>
        <v>0</v>
      </c>
      <c r="AB1071" s="67">
        <f t="shared" si="9"/>
        <v>0</v>
      </c>
      <c r="AC1071" s="67">
        <f t="shared" si="10"/>
        <v>0</v>
      </c>
      <c r="AD1071" s="67">
        <f t="shared" si="11"/>
        <v>0</v>
      </c>
      <c r="AE1071" s="62">
        <f>if(T1071="Lift &amp; Shift Prod",730,if(T1071="Lift &amp; Shift Noprod",Assumptions!$B$3,0))</f>
        <v>0</v>
      </c>
      <c r="AF1071" s="70">
        <f>if( U1071=0,0,if(Y1071=0, ((vlookup(AB1071,'SKU Pricing'!A:B,Assumptions!$B$2,0)*W1071)+(vlookup(AC1071,'SKU Pricing'!A:B,Assumptions!$B$2,0)*X1071))*AE1071,((vlookup(AB1071,'SKU Pricing'!A:B,Assumptions!$B$2,0)*W1071)+(vlookup(AC1071,'SKU Pricing'!A:B,Assumptions!$B$2,0)*(W1071*8))+(vlookup(AD1071,'SKU Pricing'!A:B,Assumptions!$B$2,0)*(X1071-(W1071*8))))*AE1071))</f>
        <v>0</v>
      </c>
      <c r="AG1071" s="67">
        <f t="shared" si="12"/>
        <v>0</v>
      </c>
      <c r="AH1071" s="70">
        <f>ifna(vlookup(AG1071,'SKU Pricing'!A:B,Assumptions!$B$2,0)*W1071*AE1071,0)</f>
        <v>0</v>
      </c>
      <c r="AI1071" s="62" t="str">
        <f t="shared" si="13"/>
        <v/>
      </c>
      <c r="AJ1071" s="62" t="str">
        <f>if(V1071&lt;&gt;0, if(T1071="Lift &amp; Shift Noprod",Assumptions!$B$9,if(V1071=Assumptions!$B$6,Assumptions!$B$10,if(P1071=1,Assumptions!$B$8,Assumptions!$B$7))),"")</f>
        <v/>
      </c>
      <c r="AK1071" s="69">
        <f t="shared" si="14"/>
        <v>0</v>
      </c>
      <c r="AL1071" s="69">
        <f>if(AJ1071="Hyperdisk Balanced",Assumptions!$B$11,0)</f>
        <v>0</v>
      </c>
      <c r="AM1071" s="69">
        <f>if(AJ1071="Hyperdisk Balanced",Assumptions!$B$12,0)</f>
        <v>0</v>
      </c>
      <c r="AN1071" s="70">
        <f>if(AK1071=0,0,if(AJ1071="Hyperdisk Balanced",vlookup(AK1071&amp;" provisioned space",'SKU Pricing'!A:B,Assumptions!$B$2,0)*Z1071+vlookup(AK1071&amp;" provisioned IOPS",'SKU Pricing'!A:B,Assumptions!$B$2,0)*AL1071*730+vlookup(AK1071&amp;" provisioned throughput",'SKU Pricing'!A:B,Assumptions!$B$2,0)*AM1071*730,vlookup(AK1071,'SKU Pricing'!A:B,Assumptions!$B$2,0)*Z1071))</f>
        <v>0</v>
      </c>
      <c r="AO1071" s="70">
        <f t="shared" si="15"/>
        <v>0</v>
      </c>
      <c r="AP1071" s="71">
        <f t="shared" si="16"/>
        <v>0</v>
      </c>
      <c r="AQ1071" s="70">
        <f>ifna(vlookup(AP1071,'SKU Pricing'!A:B,Assumptions!$B$2,0)*AE1071,0)</f>
        <v>0</v>
      </c>
      <c r="AR1071" s="72">
        <v>0.0</v>
      </c>
    </row>
    <row r="1072">
      <c r="A1072" s="61" t="s">
        <v>1213</v>
      </c>
      <c r="B1072" s="62" t="str">
        <f>ifna(if(vlookup(A1072,vOS!A:B,2,0)="","Unknown",vlookup(A1072,vOS!A:B,2,0)),"Unknown")</f>
        <v>Microsoft Windows 10 (64-bit)</v>
      </c>
      <c r="C1072" s="62">
        <f>vlookup(B1072,'OS Study'!A:D,2,0)</f>
        <v>0</v>
      </c>
      <c r="D1072" s="62" t="str">
        <f>vlookup(B1072,'OS Study'!A:D,3,0)</f>
        <v>Windows</v>
      </c>
      <c r="E1072" s="62" t="str">
        <f>vlookup(B1072,'OS Study'!A:D,4,0)</f>
        <v>Workstation</v>
      </c>
      <c r="F1072" s="63" t="str">
        <f>vlookup(B1072,'OS Study'!A:E,5,0)</f>
        <v>10</v>
      </c>
      <c r="G1072" s="62">
        <f>IF(vlookup(A1072,'RVtools V2.1'!A:J,4,0)="non",0,1)</f>
        <v>1</v>
      </c>
      <c r="H1072" s="62">
        <f>if(vlookup(A1072,'RVtools V2.1'!A:K,11,0)="kube",1,0)</f>
        <v>0</v>
      </c>
      <c r="I1072" s="62">
        <f t="shared" si="5"/>
        <v>0</v>
      </c>
      <c r="J1072" s="62">
        <f>ifna(vlookup(A1072,'Infra Study'!A:Q,17,0),0)</f>
        <v>1</v>
      </c>
      <c r="K1072" s="64">
        <f>IFERROR(__xludf.DUMMYFUNCTION("N(REGEXMATCH(VLOOKUP(A1072, 'RVtools V2.1'!A:H, 8, 0), ""^Serveur de fichiers""))"),0.0)</f>
        <v>0</v>
      </c>
      <c r="L1072" s="64">
        <f t="shared" si="6"/>
        <v>0</v>
      </c>
      <c r="M1072" s="67" t="str">
        <f>ifna(vlookup(A1072,'RVtools V2.1'!A:I,8,0),"N/A")</f>
        <v>MPL - NST/ALS</v>
      </c>
      <c r="N1072" s="64">
        <f>IFERROR(__xludf.DUMMYFUNCTION("IF(REGEXMATCH(M1072, ""(?i)"" &amp; JOIN(""|"", SPLIT(""kalisil"", "" ""))), 1, 0)"),0.0)</f>
        <v>0</v>
      </c>
      <c r="O1072" s="64" t="str">
        <f>vlookup(A1072,'RVtools V2.1'!A:H,7,0)</f>
        <v>T1</v>
      </c>
      <c r="P1072" s="64">
        <f>if(vlookup(A1072,'RVtools V2.1'!A:H,5,0)="oui",1,0)</f>
        <v>1</v>
      </c>
      <c r="Q1072" s="64">
        <f>ifna(vlookup(A1072,vCPU!A:B,2,0),"Unknown")</f>
        <v>4</v>
      </c>
      <c r="R1072" s="66">
        <f>ifna(vlookup(A1072,vMemory!A:C,3,0),"Unknown")</f>
        <v>8</v>
      </c>
      <c r="S1072" s="66">
        <f>ifna(vlookup(A1072,vDisk!A:C,3,0),"Unknown")</f>
        <v>128</v>
      </c>
      <c r="T1072" s="67" t="str">
        <f t="array" ref="T1072">IFS(
   L1072=1, "No Lift &amp; Shift",
   J1072=1, XLOOKUP(A1072, 'Infra Study'!A:A, 'Infra Study'!P:P),
   I1072=1, "No Lift &amp; Shift",
   H1072=1, "GKE",
   K1072=1, "GCNV",
   G1072=1, "Lift &amp; Shift Prod",
   TRUE, "Lift &amp; Shift Noprod"
)</f>
        <v>Consolidation</v>
      </c>
      <c r="U1072" s="67">
        <f t="shared" si="7"/>
        <v>0</v>
      </c>
      <c r="V1072" s="68">
        <f>if(T1072="Lift &amp; Shift Noprod",if( Y1072=0,Assumptions!$B$5, Assumptions!$B$4),if(T1072="Lift &amp; Shift Prod",if(AND(N1072=1,O1072="T1"),Assumptions!$B$6,Assumptions!$B$4),0))</f>
        <v>0</v>
      </c>
      <c r="W1072" s="62">
        <f>if(V1072&lt;&gt;0,if(Q1072="Unknown", Assumptions!$B$42,If(Q1072&gt;1,Q1072,2)),0)</f>
        <v>0</v>
      </c>
      <c r="X1072" s="69">
        <f>if(V1072&lt;&gt;0,if(R1072="Unknown", Assumptions!$B$43,R1072),0)</f>
        <v>0</v>
      </c>
      <c r="Y1072" s="68">
        <f t="shared" si="8"/>
        <v>0</v>
      </c>
      <c r="Z1072" s="68">
        <f>if(V1072&lt;&gt;0,if(  S1072="Unknown", Assumptions!$B$44,S1072),0)</f>
        <v>0</v>
      </c>
      <c r="AA1072" s="68">
        <f>if(V1072 ="N2",ifna(vlookup(W1072&amp;"-"&amp;X1072,'Ref. VM'!A:B,2,0),"Custom"),if(V1072 ="E2" , ifna(vlookup(W1072&amp;"-"&amp;X1072,'Ref. VM'!D:E,2,0),"Custom"),if(V1072="N2D",ifna(vlookup(W1072&amp;"-"&amp;X1072,'Ref. VM'!G:H,2,0),"Custom"),if(V1072="N4",ifna(vlookup(W1072&amp;"-"&amp;X1072,'Ref. VM'!J:K,2,0),"Custom"),0))))</f>
        <v>0</v>
      </c>
      <c r="AB1072" s="67">
        <f t="shared" si="9"/>
        <v>0</v>
      </c>
      <c r="AC1072" s="67">
        <f t="shared" si="10"/>
        <v>0</v>
      </c>
      <c r="AD1072" s="67">
        <f t="shared" si="11"/>
        <v>0</v>
      </c>
      <c r="AE1072" s="62">
        <f>if(T1072="Lift &amp; Shift Prod",730,if(T1072="Lift &amp; Shift Noprod",Assumptions!$B$3,0))</f>
        <v>0</v>
      </c>
      <c r="AF1072" s="70">
        <f>if( U1072=0,0,if(Y1072=0, ((vlookup(AB1072,'SKU Pricing'!A:B,Assumptions!$B$2,0)*W1072)+(vlookup(AC1072,'SKU Pricing'!A:B,Assumptions!$B$2,0)*X1072))*AE1072,((vlookup(AB1072,'SKU Pricing'!A:B,Assumptions!$B$2,0)*W1072)+(vlookup(AC1072,'SKU Pricing'!A:B,Assumptions!$B$2,0)*(W1072*8))+(vlookup(AD1072,'SKU Pricing'!A:B,Assumptions!$B$2,0)*(X1072-(W1072*8))))*AE1072))</f>
        <v>0</v>
      </c>
      <c r="AG1072" s="67">
        <f t="shared" si="12"/>
        <v>0</v>
      </c>
      <c r="AH1072" s="70">
        <f>ifna(vlookup(AG1072,'SKU Pricing'!A:B,Assumptions!$B$2,0)*W1072*AE1072,0)</f>
        <v>0</v>
      </c>
      <c r="AI1072" s="62" t="str">
        <f t="shared" si="13"/>
        <v/>
      </c>
      <c r="AJ1072" s="62" t="str">
        <f>if(V1072&lt;&gt;0, if(T1072="Lift &amp; Shift Noprod",Assumptions!$B$9,if(V1072=Assumptions!$B$6,Assumptions!$B$10,if(P1072=1,Assumptions!$B$8,Assumptions!$B$7))),"")</f>
        <v/>
      </c>
      <c r="AK1072" s="69">
        <f t="shared" si="14"/>
        <v>0</v>
      </c>
      <c r="AL1072" s="69">
        <f>if(AJ1072="Hyperdisk Balanced",Assumptions!$B$11,0)</f>
        <v>0</v>
      </c>
      <c r="AM1072" s="69">
        <f>if(AJ1072="Hyperdisk Balanced",Assumptions!$B$12,0)</f>
        <v>0</v>
      </c>
      <c r="AN1072" s="70">
        <f>if(AK1072=0,0,if(AJ1072="Hyperdisk Balanced",vlookup(AK1072&amp;" provisioned space",'SKU Pricing'!A:B,Assumptions!$B$2,0)*Z1072+vlookup(AK1072&amp;" provisioned IOPS",'SKU Pricing'!A:B,Assumptions!$B$2,0)*AL1072*730+vlookup(AK1072&amp;" provisioned throughput",'SKU Pricing'!A:B,Assumptions!$B$2,0)*AM1072*730,vlookup(AK1072,'SKU Pricing'!A:B,Assumptions!$B$2,0)*Z1072))</f>
        <v>0</v>
      </c>
      <c r="AO1072" s="70">
        <f t="shared" si="15"/>
        <v>0</v>
      </c>
      <c r="AP1072" s="71">
        <f t="shared" si="16"/>
        <v>0</v>
      </c>
      <c r="AQ1072" s="70">
        <f>ifna(vlookup(AP1072,'SKU Pricing'!A:B,Assumptions!$B$2,0)*AE1072,0)</f>
        <v>0</v>
      </c>
      <c r="AR1072" s="72">
        <v>0.0</v>
      </c>
    </row>
    <row r="1073">
      <c r="A1073" s="61" t="s">
        <v>1214</v>
      </c>
      <c r="B1073" s="62" t="str">
        <f>ifna(if(vlookup(A1073,vOS!A:B,2,0)="","Unknown",vlookup(A1073,vOS!A:B,2,0)),"Unknown")</f>
        <v>Microsoft Windows 10 (64-bit)</v>
      </c>
      <c r="C1073" s="62">
        <f>vlookup(B1073,'OS Study'!A:D,2,0)</f>
        <v>0</v>
      </c>
      <c r="D1073" s="62" t="str">
        <f>vlookup(B1073,'OS Study'!A:D,3,0)</f>
        <v>Windows</v>
      </c>
      <c r="E1073" s="62" t="str">
        <f>vlookup(B1073,'OS Study'!A:D,4,0)</f>
        <v>Workstation</v>
      </c>
      <c r="F1073" s="63" t="str">
        <f>vlookup(B1073,'OS Study'!A:E,5,0)</f>
        <v>10</v>
      </c>
      <c r="G1073" s="62">
        <f>IF(vlookup(A1073,'RVtools V2.1'!A:J,4,0)="non",0,1)</f>
        <v>1</v>
      </c>
      <c r="H1073" s="62">
        <f>if(vlookup(A1073,'RVtools V2.1'!A:K,11,0)="kube",1,0)</f>
        <v>0</v>
      </c>
      <c r="I1073" s="62">
        <f t="shared" si="5"/>
        <v>0</v>
      </c>
      <c r="J1073" s="62">
        <f>ifna(vlookup(A1073,'Infra Study'!A:Q,17,0),0)</f>
        <v>1</v>
      </c>
      <c r="K1073" s="64">
        <f>IFERROR(__xludf.DUMMYFUNCTION("N(REGEXMATCH(VLOOKUP(A1073, 'RVtools V2.1'!A:H, 8, 0), ""^Serveur de fichiers""))"),0.0)</f>
        <v>0</v>
      </c>
      <c r="L1073" s="64">
        <f t="shared" si="6"/>
        <v>0</v>
      </c>
      <c r="M1073" s="67" t="str">
        <f>ifna(vlookup(A1073,'RVtools V2.1'!A:I,8,0),"N/A")</f>
        <v>MPL - NST/ALS</v>
      </c>
      <c r="N1073" s="64">
        <f>IFERROR(__xludf.DUMMYFUNCTION("IF(REGEXMATCH(M1073, ""(?i)"" &amp; JOIN(""|"", SPLIT(""kalisil"", "" ""))), 1, 0)"),0.0)</f>
        <v>0</v>
      </c>
      <c r="O1073" s="64" t="str">
        <f>vlookup(A1073,'RVtools V2.1'!A:H,7,0)</f>
        <v>T1</v>
      </c>
      <c r="P1073" s="64">
        <f>if(vlookup(A1073,'RVtools V2.1'!A:H,5,0)="oui",1,0)</f>
        <v>1</v>
      </c>
      <c r="Q1073" s="64">
        <f>ifna(vlookup(A1073,vCPU!A:B,2,0),"Unknown")</f>
        <v>2</v>
      </c>
      <c r="R1073" s="66">
        <f>ifna(vlookup(A1073,vMemory!A:C,3,0),"Unknown")</f>
        <v>8</v>
      </c>
      <c r="S1073" s="66">
        <f>ifna(vlookup(A1073,vDisk!A:C,3,0),"Unknown")</f>
        <v>353</v>
      </c>
      <c r="T1073" s="67" t="str">
        <f t="array" ref="T1073">IFS(
   L1073=1, "No Lift &amp; Shift",
   J1073=1, XLOOKUP(A1073, 'Infra Study'!A:A, 'Infra Study'!P:P),
   I1073=1, "No Lift &amp; Shift",
   H1073=1, "GKE",
   K1073=1, "GCNV",
   G1073=1, "Lift &amp; Shift Prod",
   TRUE, "Lift &amp; Shift Noprod"
)</f>
        <v>Consolidation</v>
      </c>
      <c r="U1073" s="67">
        <f t="shared" si="7"/>
        <v>0</v>
      </c>
      <c r="V1073" s="68">
        <f>if(T1073="Lift &amp; Shift Noprod",if( Y1073=0,Assumptions!$B$5, Assumptions!$B$4),if(T1073="Lift &amp; Shift Prod",if(AND(N1073=1,O1073="T1"),Assumptions!$B$6,Assumptions!$B$4),0))</f>
        <v>0</v>
      </c>
      <c r="W1073" s="62">
        <f>if(V1073&lt;&gt;0,if(Q1073="Unknown", Assumptions!$B$42,If(Q1073&gt;1,Q1073,2)),0)</f>
        <v>0</v>
      </c>
      <c r="X1073" s="69">
        <f>if(V1073&lt;&gt;0,if(R1073="Unknown", Assumptions!$B$43,R1073),0)</f>
        <v>0</v>
      </c>
      <c r="Y1073" s="68">
        <f t="shared" si="8"/>
        <v>0</v>
      </c>
      <c r="Z1073" s="68">
        <f>if(V1073&lt;&gt;0,if(  S1073="Unknown", Assumptions!$B$44,S1073),0)</f>
        <v>0</v>
      </c>
      <c r="AA1073" s="68">
        <f>if(V1073 ="N2",ifna(vlookup(W1073&amp;"-"&amp;X1073,'Ref. VM'!A:B,2,0),"Custom"),if(V1073 ="E2" , ifna(vlookup(W1073&amp;"-"&amp;X1073,'Ref. VM'!D:E,2,0),"Custom"),if(V1073="N2D",ifna(vlookup(W1073&amp;"-"&amp;X1073,'Ref. VM'!G:H,2,0),"Custom"),if(V1073="N4",ifna(vlookup(W1073&amp;"-"&amp;X1073,'Ref. VM'!J:K,2,0),"Custom"),0))))</f>
        <v>0</v>
      </c>
      <c r="AB1073" s="67">
        <f t="shared" si="9"/>
        <v>0</v>
      </c>
      <c r="AC1073" s="67">
        <f t="shared" si="10"/>
        <v>0</v>
      </c>
      <c r="AD1073" s="67">
        <f t="shared" si="11"/>
        <v>0</v>
      </c>
      <c r="AE1073" s="62">
        <f>if(T1073="Lift &amp; Shift Prod",730,if(T1073="Lift &amp; Shift Noprod",Assumptions!$B$3,0))</f>
        <v>0</v>
      </c>
      <c r="AF1073" s="70">
        <f>if( U1073=0,0,if(Y1073=0, ((vlookup(AB1073,'SKU Pricing'!A:B,Assumptions!$B$2,0)*W1073)+(vlookup(AC1073,'SKU Pricing'!A:B,Assumptions!$B$2,0)*X1073))*AE1073,((vlookup(AB1073,'SKU Pricing'!A:B,Assumptions!$B$2,0)*W1073)+(vlookup(AC1073,'SKU Pricing'!A:B,Assumptions!$B$2,0)*(W1073*8))+(vlookup(AD1073,'SKU Pricing'!A:B,Assumptions!$B$2,0)*(X1073-(W1073*8))))*AE1073))</f>
        <v>0</v>
      </c>
      <c r="AG1073" s="67">
        <f t="shared" si="12"/>
        <v>0</v>
      </c>
      <c r="AH1073" s="70">
        <f>ifna(vlookup(AG1073,'SKU Pricing'!A:B,Assumptions!$B$2,0)*W1073*AE1073,0)</f>
        <v>0</v>
      </c>
      <c r="AI1073" s="62" t="str">
        <f t="shared" si="13"/>
        <v/>
      </c>
      <c r="AJ1073" s="62" t="str">
        <f>if(V1073&lt;&gt;0, if(T1073="Lift &amp; Shift Noprod",Assumptions!$B$9,if(V1073=Assumptions!$B$6,Assumptions!$B$10,if(P1073=1,Assumptions!$B$8,Assumptions!$B$7))),"")</f>
        <v/>
      </c>
      <c r="AK1073" s="69">
        <f t="shared" si="14"/>
        <v>0</v>
      </c>
      <c r="AL1073" s="69">
        <f>if(AJ1073="Hyperdisk Balanced",Assumptions!$B$11,0)</f>
        <v>0</v>
      </c>
      <c r="AM1073" s="69">
        <f>if(AJ1073="Hyperdisk Balanced",Assumptions!$B$12,0)</f>
        <v>0</v>
      </c>
      <c r="AN1073" s="70">
        <f>if(AK1073=0,0,if(AJ1073="Hyperdisk Balanced",vlookup(AK1073&amp;" provisioned space",'SKU Pricing'!A:B,Assumptions!$B$2,0)*Z1073+vlookup(AK1073&amp;" provisioned IOPS",'SKU Pricing'!A:B,Assumptions!$B$2,0)*AL1073*730+vlookup(AK1073&amp;" provisioned throughput",'SKU Pricing'!A:B,Assumptions!$B$2,0)*AM1073*730,vlookup(AK1073,'SKU Pricing'!A:B,Assumptions!$B$2,0)*Z1073))</f>
        <v>0</v>
      </c>
      <c r="AO1073" s="70">
        <f t="shared" si="15"/>
        <v>0</v>
      </c>
      <c r="AP1073" s="71">
        <f t="shared" si="16"/>
        <v>0</v>
      </c>
      <c r="AQ1073" s="70">
        <f>ifna(vlookup(AP1073,'SKU Pricing'!A:B,Assumptions!$B$2,0)*AE1073,0)</f>
        <v>0</v>
      </c>
      <c r="AR1073" s="72">
        <v>0.0</v>
      </c>
    </row>
    <row r="1074">
      <c r="A1074" s="61" t="s">
        <v>1215</v>
      </c>
      <c r="B1074" s="62" t="str">
        <f>ifna(if(vlookup(A1074,vOS!A:B,2,0)="","Unknown",vlookup(A1074,vOS!A:B,2,0)),"Unknown")</f>
        <v>Unknown</v>
      </c>
      <c r="C1074" s="62">
        <f>vlookup(B1074,'OS Study'!A:D,2,0)</f>
        <v>0</v>
      </c>
      <c r="D1074" s="62" t="str">
        <f>vlookup(B1074,'OS Study'!A:D,3,0)</f>
        <v>Unknown</v>
      </c>
      <c r="E1074" s="62" t="str">
        <f>vlookup(B1074,'OS Study'!A:D,4,0)</f>
        <v>Unknown</v>
      </c>
      <c r="F1074" s="63" t="str">
        <f>vlookup(B1074,'OS Study'!A:E,5,0)</f>
        <v/>
      </c>
      <c r="G1074" s="62">
        <f>IF(vlookup(A1074,'RVtools V2.1'!A:J,4,0)="non",0,1)</f>
        <v>1</v>
      </c>
      <c r="H1074" s="62">
        <f>if(vlookup(A1074,'RVtools V2.1'!A:K,11,0)="kube",1,0)</f>
        <v>0</v>
      </c>
      <c r="I1074" s="62">
        <f t="shared" si="5"/>
        <v>0</v>
      </c>
      <c r="J1074" s="62">
        <f>ifna(vlookup(A1074,'Infra Study'!A:Q,17,0),0)</f>
        <v>0</v>
      </c>
      <c r="K1074" s="64">
        <f>IFERROR(__xludf.DUMMYFUNCTION("N(REGEXMATCH(VLOOKUP(A1074, 'RVtools V2.1'!A:H, 8, 0), ""^Serveur de fichiers""))"),0.0)</f>
        <v>0</v>
      </c>
      <c r="L1074" s="64">
        <f t="shared" si="6"/>
        <v>0</v>
      </c>
      <c r="M1074" s="67" t="str">
        <f>ifna(vlookup(A1074,'RVtools V2.1'!A:I,8,0),"N/A")</f>
        <v>MPL - NST/ALS</v>
      </c>
      <c r="N1074" s="64">
        <f>IFERROR(__xludf.DUMMYFUNCTION("IF(REGEXMATCH(M1074, ""(?i)"" &amp; JOIN(""|"", SPLIT(""kalisil"", "" ""))), 1, 0)"),0.0)</f>
        <v>0</v>
      </c>
      <c r="O1074" s="64" t="str">
        <f>vlookup(A1074,'RVtools V2.1'!A:H,7,0)</f>
        <v>T1</v>
      </c>
      <c r="P1074" s="64">
        <f>if(vlookup(A1074,'RVtools V2.1'!A:H,5,0)="oui",1,0)</f>
        <v>1</v>
      </c>
      <c r="Q1074" s="64">
        <f>ifna(vlookup(A1074,vCPU!A:B,2,0),"Unknown")</f>
        <v>4</v>
      </c>
      <c r="R1074" s="66">
        <f>ifna(vlookup(A1074,vMemory!A:C,3,0),"Unknown")</f>
        <v>8</v>
      </c>
      <c r="S1074" s="66">
        <f>ifna(vlookup(A1074,vDisk!A:C,3,0),"Unknown")</f>
        <v>107</v>
      </c>
      <c r="T1074" s="67" t="str">
        <f t="array" ref="T1074">IFS(
   L1074=1, "No Lift &amp; Shift",
   J1074=1, XLOOKUP(A1074, 'Infra Study'!A:A, 'Infra Study'!P:P),
   I1074=1, "No Lift &amp; Shift",
   H1074=1, "GKE",
   K1074=1, "GCNV",
   G1074=1, "Lift &amp; Shift Prod",
   TRUE, "Lift &amp; Shift Noprod"
)</f>
        <v>Lift &amp; Shift Prod</v>
      </c>
      <c r="U1074" s="67">
        <f t="shared" si="7"/>
        <v>1</v>
      </c>
      <c r="V1074" s="68" t="str">
        <f>if(T1074="Lift &amp; Shift Noprod",if( Y1074=0,Assumptions!$B$5, Assumptions!$B$4),if(T1074="Lift &amp; Shift Prod",if(AND(N1074=1,O1074="T1"),Assumptions!$B$6,Assumptions!$B$4),0))</f>
        <v>N2D</v>
      </c>
      <c r="W1074" s="69">
        <f>if(V1074&lt;&gt;0,if(Q1074="Unknown", Assumptions!$B$42,If(Q1074&gt;1,Q1074,2)),0)</f>
        <v>4</v>
      </c>
      <c r="X1074" s="69">
        <f>if(V1074&lt;&gt;0,if(R1074="Unknown", Assumptions!$B$43,R1074),0)</f>
        <v>8</v>
      </c>
      <c r="Y1074" s="68">
        <f t="shared" si="8"/>
        <v>0</v>
      </c>
      <c r="Z1074" s="68">
        <f>if(V1074&lt;&gt;0,if(  S1074="Unknown", Assumptions!$B$44,S1074),0)</f>
        <v>107</v>
      </c>
      <c r="AA1074" s="68" t="str">
        <f>if(V1074 ="N2",ifna(vlookup(W1074&amp;"-"&amp;X1074,'Ref. VM'!A:B,2,0),"Custom"),if(V1074 ="E2" , ifna(vlookup(W1074&amp;"-"&amp;X1074,'Ref. VM'!D:E,2,0),"Custom"),if(V1074="N2D",ifna(vlookup(W1074&amp;"-"&amp;X1074,'Ref. VM'!G:H,2,0),"Custom"),if(V1074="N4",ifna(vlookup(W1074&amp;"-"&amp;X1074,'Ref. VM'!J:K,2,0),"Custom"),0))))</f>
        <v>Custom</v>
      </c>
      <c r="AB1074" s="67" t="str">
        <f t="shared" si="9"/>
        <v>N2D-Custom vCPUs-CUD 3y</v>
      </c>
      <c r="AC1074" s="67" t="str">
        <f t="shared" si="10"/>
        <v>N2D-Custom RAM-CUD 3y</v>
      </c>
      <c r="AD1074" s="67">
        <f t="shared" si="11"/>
        <v>0</v>
      </c>
      <c r="AE1074" s="69">
        <f>if(T1074="Lift &amp; Shift Prod",730,if(T1074="Lift &amp; Shift Noprod",Assumptions!$B$3,0))</f>
        <v>730</v>
      </c>
      <c r="AF1074" s="70">
        <f>if( U1074=0,0,if(Y1074=0, ((vlookup(AB1074,'SKU Pricing'!A:B,Assumptions!$B$2,0)*W1074)+(vlookup(AC1074,'SKU Pricing'!A:B,Assumptions!$B$2,0)*X1074))*AE1074,((vlookup(AB1074,'SKU Pricing'!A:B,Assumptions!$B$2,0)*W1074)+(vlookup(AC1074,'SKU Pricing'!A:B,Assumptions!$B$2,0)*(W1074*8))+(vlookup(AD1074,'SKU Pricing'!A:B,Assumptions!$B$2,0)*(X1074-(W1074*8))))*AE1074))</f>
        <v>55.81665264</v>
      </c>
      <c r="AG1074" s="67">
        <f t="shared" si="12"/>
        <v>0</v>
      </c>
      <c r="AH1074" s="70">
        <f>ifna(vlookup(AG1074,'SKU Pricing'!A:B,Assumptions!$B$2,0)*W1074*AE1074,0)</f>
        <v>0</v>
      </c>
      <c r="AI1074" s="62" t="str">
        <f t="shared" si="13"/>
        <v>Regional</v>
      </c>
      <c r="AJ1074" s="62" t="str">
        <f>if(V1074&lt;&gt;0, if(T1074="Lift &amp; Shift Noprod",Assumptions!$B$9,if(V1074=Assumptions!$B$6,Assumptions!$B$10,if(P1074=1,Assumptions!$B$8,Assumptions!$B$7))),"")</f>
        <v>SSD</v>
      </c>
      <c r="AK1074" s="69" t="str">
        <f t="shared" si="14"/>
        <v>SSD</v>
      </c>
      <c r="AL1074" s="69">
        <f>if(AJ1074="Hyperdisk Balanced",Assumptions!$B$11,0)</f>
        <v>0</v>
      </c>
      <c r="AM1074" s="69">
        <f>if(AJ1074="Hyperdisk Balanced",Assumptions!$B$12,0)</f>
        <v>0</v>
      </c>
      <c r="AN1074" s="70">
        <f>if(AK1074=0,0,if(AJ1074="Hyperdisk Balanced",vlookup(AK1074&amp;" provisioned space",'SKU Pricing'!A:B,Assumptions!$B$2,0)*Z1074+vlookup(AK1074&amp;" provisioned IOPS",'SKU Pricing'!A:B,Assumptions!$B$2,0)*AL1074*730+vlookup(AK1074&amp;" provisioned throughput",'SKU Pricing'!A:B,Assumptions!$B$2,0)*AM1074*730,vlookup(AK1074,'SKU Pricing'!A:B,Assumptions!$B$2,0)*Z1074))</f>
        <v>21.079</v>
      </c>
      <c r="AO1074" s="70">
        <f t="shared" si="15"/>
        <v>76.89565264</v>
      </c>
      <c r="AP1074" s="71" t="str">
        <f t="shared" si="16"/>
        <v>VM Manager</v>
      </c>
      <c r="AQ1074" s="70">
        <f>ifna(vlookup(AP1074,'SKU Pricing'!A:B,Assumptions!$B$2,0)*AE1074,0)</f>
        <v>2.19</v>
      </c>
      <c r="AR1074" s="72">
        <v>0.0</v>
      </c>
    </row>
    <row r="1075">
      <c r="A1075" s="61" t="s">
        <v>1216</v>
      </c>
      <c r="B1075" s="62" t="str">
        <f>ifna(if(vlookup(A1075,vOS!A:B,2,0)="","Unknown",vlookup(A1075,vOS!A:B,2,0)),"Unknown")</f>
        <v>Microsoft Windows 10 (64-bit)</v>
      </c>
      <c r="C1075" s="62">
        <f>vlookup(B1075,'OS Study'!A:D,2,0)</f>
        <v>0</v>
      </c>
      <c r="D1075" s="62" t="str">
        <f>vlookup(B1075,'OS Study'!A:D,3,0)</f>
        <v>Windows</v>
      </c>
      <c r="E1075" s="62" t="str">
        <f>vlookup(B1075,'OS Study'!A:D,4,0)</f>
        <v>Workstation</v>
      </c>
      <c r="F1075" s="63" t="str">
        <f>vlookup(B1075,'OS Study'!A:E,5,0)</f>
        <v>10</v>
      </c>
      <c r="G1075" s="62">
        <f>IF(vlookup(A1075,'RVtools V2.1'!A:J,4,0)="non",0,1)</f>
        <v>1</v>
      </c>
      <c r="H1075" s="62">
        <f>if(vlookup(A1075,'RVtools V2.1'!A:K,11,0)="kube",1,0)</f>
        <v>0</v>
      </c>
      <c r="I1075" s="62">
        <f t="shared" si="5"/>
        <v>0</v>
      </c>
      <c r="J1075" s="62">
        <f>ifna(vlookup(A1075,'Infra Study'!A:Q,17,0),0)</f>
        <v>1</v>
      </c>
      <c r="K1075" s="64">
        <f>IFERROR(__xludf.DUMMYFUNCTION("N(REGEXMATCH(VLOOKUP(A1075, 'RVtools V2.1'!A:H, 8, 0), ""^Serveur de fichiers""))"),0.0)</f>
        <v>0</v>
      </c>
      <c r="L1075" s="64">
        <f t="shared" si="6"/>
        <v>0</v>
      </c>
      <c r="M1075" s="67" t="str">
        <f>ifna(vlookup(A1075,'RVtools V2.1'!A:I,8,0),"N/A")</f>
        <v>MPL - NST/ALS</v>
      </c>
      <c r="N1075" s="64">
        <f>IFERROR(__xludf.DUMMYFUNCTION("IF(REGEXMATCH(M1075, ""(?i)"" &amp; JOIN(""|"", SPLIT(""kalisil"", "" ""))), 1, 0)"),0.0)</f>
        <v>0</v>
      </c>
      <c r="O1075" s="64" t="str">
        <f>vlookup(A1075,'RVtools V2.1'!A:H,7,0)</f>
        <v>T1</v>
      </c>
      <c r="P1075" s="64">
        <f>if(vlookup(A1075,'RVtools V2.1'!A:H,5,0)="oui",1,0)</f>
        <v>1</v>
      </c>
      <c r="Q1075" s="64">
        <f>ifna(vlookup(A1075,vCPU!A:B,2,0),"Unknown")</f>
        <v>4</v>
      </c>
      <c r="R1075" s="66">
        <f>ifna(vlookup(A1075,vMemory!A:C,3,0),"Unknown")</f>
        <v>8</v>
      </c>
      <c r="S1075" s="66">
        <f>ifna(vlookup(A1075,vDisk!A:C,3,0),"Unknown")</f>
        <v>91</v>
      </c>
      <c r="T1075" s="67" t="str">
        <f t="array" ref="T1075">IFS(
   L1075=1, "No Lift &amp; Shift",
   J1075=1, XLOOKUP(A1075, 'Infra Study'!A:A, 'Infra Study'!P:P),
   I1075=1, "No Lift &amp; Shift",
   H1075=1, "GKE",
   K1075=1, "GCNV",
   G1075=1, "Lift &amp; Shift Prod",
   TRUE, "Lift &amp; Shift Noprod"
)</f>
        <v>Consolidation</v>
      </c>
      <c r="U1075" s="67">
        <f t="shared" si="7"/>
        <v>0</v>
      </c>
      <c r="V1075" s="68">
        <f>if(T1075="Lift &amp; Shift Noprod",if( Y1075=0,Assumptions!$B$5, Assumptions!$B$4),if(T1075="Lift &amp; Shift Prod",if(AND(N1075=1,O1075="T1"),Assumptions!$B$6,Assumptions!$B$4),0))</f>
        <v>0</v>
      </c>
      <c r="W1075" s="62">
        <f>if(V1075&lt;&gt;0,if(Q1075="Unknown", Assumptions!$B$42,If(Q1075&gt;1,Q1075,2)),0)</f>
        <v>0</v>
      </c>
      <c r="X1075" s="69">
        <f>if(V1075&lt;&gt;0,if(R1075="Unknown", Assumptions!$B$43,R1075),0)</f>
        <v>0</v>
      </c>
      <c r="Y1075" s="68">
        <f t="shared" si="8"/>
        <v>0</v>
      </c>
      <c r="Z1075" s="68">
        <f>if(V1075&lt;&gt;0,if(  S1075="Unknown", Assumptions!$B$44,S1075),0)</f>
        <v>0</v>
      </c>
      <c r="AA1075" s="68">
        <f>if(V1075 ="N2",ifna(vlookup(W1075&amp;"-"&amp;X1075,'Ref. VM'!A:B,2,0),"Custom"),if(V1075 ="E2" , ifna(vlookup(W1075&amp;"-"&amp;X1075,'Ref. VM'!D:E,2,0),"Custom"),if(V1075="N2D",ifna(vlookup(W1075&amp;"-"&amp;X1075,'Ref. VM'!G:H,2,0),"Custom"),if(V1075="N4",ifna(vlookup(W1075&amp;"-"&amp;X1075,'Ref. VM'!J:K,2,0),"Custom"),0))))</f>
        <v>0</v>
      </c>
      <c r="AB1075" s="67">
        <f t="shared" si="9"/>
        <v>0</v>
      </c>
      <c r="AC1075" s="67">
        <f t="shared" si="10"/>
        <v>0</v>
      </c>
      <c r="AD1075" s="67">
        <f t="shared" si="11"/>
        <v>0</v>
      </c>
      <c r="AE1075" s="62">
        <f>if(T1075="Lift &amp; Shift Prod",730,if(T1075="Lift &amp; Shift Noprod",Assumptions!$B$3,0))</f>
        <v>0</v>
      </c>
      <c r="AF1075" s="70">
        <f>if( U1075=0,0,if(Y1075=0, ((vlookup(AB1075,'SKU Pricing'!A:B,Assumptions!$B$2,0)*W1075)+(vlookup(AC1075,'SKU Pricing'!A:B,Assumptions!$B$2,0)*X1075))*AE1075,((vlookup(AB1075,'SKU Pricing'!A:B,Assumptions!$B$2,0)*W1075)+(vlookup(AC1075,'SKU Pricing'!A:B,Assumptions!$B$2,0)*(W1075*8))+(vlookup(AD1075,'SKU Pricing'!A:B,Assumptions!$B$2,0)*(X1075-(W1075*8))))*AE1075))</f>
        <v>0</v>
      </c>
      <c r="AG1075" s="67">
        <f t="shared" si="12"/>
        <v>0</v>
      </c>
      <c r="AH1075" s="70">
        <f>ifna(vlookup(AG1075,'SKU Pricing'!A:B,Assumptions!$B$2,0)*W1075*AE1075,0)</f>
        <v>0</v>
      </c>
      <c r="AI1075" s="62" t="str">
        <f t="shared" si="13"/>
        <v/>
      </c>
      <c r="AJ1075" s="62" t="str">
        <f>if(V1075&lt;&gt;0, if(T1075="Lift &amp; Shift Noprod",Assumptions!$B$9,if(V1075=Assumptions!$B$6,Assumptions!$B$10,if(P1075=1,Assumptions!$B$8,Assumptions!$B$7))),"")</f>
        <v/>
      </c>
      <c r="AK1075" s="69">
        <f t="shared" si="14"/>
        <v>0</v>
      </c>
      <c r="AL1075" s="69">
        <f>if(AJ1075="Hyperdisk Balanced",Assumptions!$B$11,0)</f>
        <v>0</v>
      </c>
      <c r="AM1075" s="69">
        <f>if(AJ1075="Hyperdisk Balanced",Assumptions!$B$12,0)</f>
        <v>0</v>
      </c>
      <c r="AN1075" s="70">
        <f>if(AK1075=0,0,if(AJ1075="Hyperdisk Balanced",vlookup(AK1075&amp;" provisioned space",'SKU Pricing'!A:B,Assumptions!$B$2,0)*Z1075+vlookup(AK1075&amp;" provisioned IOPS",'SKU Pricing'!A:B,Assumptions!$B$2,0)*AL1075*730+vlookup(AK1075&amp;" provisioned throughput",'SKU Pricing'!A:B,Assumptions!$B$2,0)*AM1075*730,vlookup(AK1075,'SKU Pricing'!A:B,Assumptions!$B$2,0)*Z1075))</f>
        <v>0</v>
      </c>
      <c r="AO1075" s="70">
        <f t="shared" si="15"/>
        <v>0</v>
      </c>
      <c r="AP1075" s="71">
        <f t="shared" si="16"/>
        <v>0</v>
      </c>
      <c r="AQ1075" s="70">
        <f>ifna(vlookup(AP1075,'SKU Pricing'!A:B,Assumptions!$B$2,0)*AE1075,0)</f>
        <v>0</v>
      </c>
      <c r="AR1075" s="72">
        <v>0.0</v>
      </c>
    </row>
    <row r="1076">
      <c r="A1076" s="61" t="s">
        <v>1217</v>
      </c>
      <c r="B1076" s="62" t="str">
        <f>ifna(if(vlookup(A1076,vOS!A:B,2,0)="","Unknown",vlookup(A1076,vOS!A:B,2,0)),"Unknown")</f>
        <v>Microsoft Windows 10 (64-bit)</v>
      </c>
      <c r="C1076" s="62">
        <f>vlookup(B1076,'OS Study'!A:D,2,0)</f>
        <v>0</v>
      </c>
      <c r="D1076" s="62" t="str">
        <f>vlookup(B1076,'OS Study'!A:D,3,0)</f>
        <v>Windows</v>
      </c>
      <c r="E1076" s="62" t="str">
        <f>vlookup(B1076,'OS Study'!A:D,4,0)</f>
        <v>Workstation</v>
      </c>
      <c r="F1076" s="63" t="str">
        <f>vlookup(B1076,'OS Study'!A:E,5,0)</f>
        <v>10</v>
      </c>
      <c r="G1076" s="62">
        <f>IF(vlookup(A1076,'RVtools V2.1'!A:J,4,0)="non",0,1)</f>
        <v>1</v>
      </c>
      <c r="H1076" s="62">
        <f>if(vlookup(A1076,'RVtools V2.1'!A:K,11,0)="kube",1,0)</f>
        <v>0</v>
      </c>
      <c r="I1076" s="62">
        <f t="shared" si="5"/>
        <v>0</v>
      </c>
      <c r="J1076" s="62">
        <f>ifna(vlookup(A1076,'Infra Study'!A:Q,17,0),0)</f>
        <v>1</v>
      </c>
      <c r="K1076" s="64">
        <f>IFERROR(__xludf.DUMMYFUNCTION("N(REGEXMATCH(VLOOKUP(A1076, 'RVtools V2.1'!A:H, 8, 0), ""^Serveur de fichiers""))"),0.0)</f>
        <v>0</v>
      </c>
      <c r="L1076" s="64">
        <f t="shared" si="6"/>
        <v>0</v>
      </c>
      <c r="M1076" s="67" t="str">
        <f>ifna(vlookup(A1076,'RVtools V2.1'!A:I,8,0),"N/A")</f>
        <v>MPL - NST/ALS</v>
      </c>
      <c r="N1076" s="64">
        <f>IFERROR(__xludf.DUMMYFUNCTION("IF(REGEXMATCH(M1076, ""(?i)"" &amp; JOIN(""|"", SPLIT(""kalisil"", "" ""))), 1, 0)"),0.0)</f>
        <v>0</v>
      </c>
      <c r="O1076" s="64" t="str">
        <f>vlookup(A1076,'RVtools V2.1'!A:H,7,0)</f>
        <v>T1</v>
      </c>
      <c r="P1076" s="64">
        <f>if(vlookup(A1076,'RVtools V2.1'!A:H,5,0)="oui",1,0)</f>
        <v>1</v>
      </c>
      <c r="Q1076" s="64">
        <f>ifna(vlookup(A1076,vCPU!A:B,2,0),"Unknown")</f>
        <v>2</v>
      </c>
      <c r="R1076" s="66">
        <f>ifna(vlookup(A1076,vMemory!A:C,3,0),"Unknown")</f>
        <v>8</v>
      </c>
      <c r="S1076" s="66">
        <f>ifna(vlookup(A1076,vDisk!A:C,3,0),"Unknown")</f>
        <v>127</v>
      </c>
      <c r="T1076" s="67" t="str">
        <f t="array" ref="T1076">IFS(
   L1076=1, "No Lift &amp; Shift",
   J1076=1, XLOOKUP(A1076, 'Infra Study'!A:A, 'Infra Study'!P:P),
   I1076=1, "No Lift &amp; Shift",
   H1076=1, "GKE",
   K1076=1, "GCNV",
   G1076=1, "Lift &amp; Shift Prod",
   TRUE, "Lift &amp; Shift Noprod"
)</f>
        <v>Consolidation</v>
      </c>
      <c r="U1076" s="67">
        <f t="shared" si="7"/>
        <v>0</v>
      </c>
      <c r="V1076" s="68">
        <f>if(T1076="Lift &amp; Shift Noprod",if( Y1076=0,Assumptions!$B$5, Assumptions!$B$4),if(T1076="Lift &amp; Shift Prod",if(AND(N1076=1,O1076="T1"),Assumptions!$B$6,Assumptions!$B$4),0))</f>
        <v>0</v>
      </c>
      <c r="W1076" s="62">
        <f>if(V1076&lt;&gt;0,if(Q1076="Unknown", Assumptions!$B$42,If(Q1076&gt;1,Q1076,2)),0)</f>
        <v>0</v>
      </c>
      <c r="X1076" s="69">
        <f>if(V1076&lt;&gt;0,if(R1076="Unknown", Assumptions!$B$43,R1076),0)</f>
        <v>0</v>
      </c>
      <c r="Y1076" s="68">
        <f t="shared" si="8"/>
        <v>0</v>
      </c>
      <c r="Z1076" s="68">
        <f>if(V1076&lt;&gt;0,if(  S1076="Unknown", Assumptions!$B$44,S1076),0)</f>
        <v>0</v>
      </c>
      <c r="AA1076" s="68">
        <f>if(V1076 ="N2",ifna(vlookup(W1076&amp;"-"&amp;X1076,'Ref. VM'!A:B,2,0),"Custom"),if(V1076 ="E2" , ifna(vlookup(W1076&amp;"-"&amp;X1076,'Ref. VM'!D:E,2,0),"Custom"),if(V1076="N2D",ifna(vlookup(W1076&amp;"-"&amp;X1076,'Ref. VM'!G:H,2,0),"Custom"),if(V1076="N4",ifna(vlookup(W1076&amp;"-"&amp;X1076,'Ref. VM'!J:K,2,0),"Custom"),0))))</f>
        <v>0</v>
      </c>
      <c r="AB1076" s="67">
        <f t="shared" si="9"/>
        <v>0</v>
      </c>
      <c r="AC1076" s="67">
        <f t="shared" si="10"/>
        <v>0</v>
      </c>
      <c r="AD1076" s="67">
        <f t="shared" si="11"/>
        <v>0</v>
      </c>
      <c r="AE1076" s="62">
        <f>if(T1076="Lift &amp; Shift Prod",730,if(T1076="Lift &amp; Shift Noprod",Assumptions!$B$3,0))</f>
        <v>0</v>
      </c>
      <c r="AF1076" s="70">
        <f>if( U1076=0,0,if(Y1076=0, ((vlookup(AB1076,'SKU Pricing'!A:B,Assumptions!$B$2,0)*W1076)+(vlookup(AC1076,'SKU Pricing'!A:B,Assumptions!$B$2,0)*X1076))*AE1076,((vlookup(AB1076,'SKU Pricing'!A:B,Assumptions!$B$2,0)*W1076)+(vlookup(AC1076,'SKU Pricing'!A:B,Assumptions!$B$2,0)*(W1076*8))+(vlookup(AD1076,'SKU Pricing'!A:B,Assumptions!$B$2,0)*(X1076-(W1076*8))))*AE1076))</f>
        <v>0</v>
      </c>
      <c r="AG1076" s="67">
        <f t="shared" si="12"/>
        <v>0</v>
      </c>
      <c r="AH1076" s="70">
        <f>ifna(vlookup(AG1076,'SKU Pricing'!A:B,Assumptions!$B$2,0)*W1076*AE1076,0)</f>
        <v>0</v>
      </c>
      <c r="AI1076" s="62" t="str">
        <f t="shared" si="13"/>
        <v/>
      </c>
      <c r="AJ1076" s="62" t="str">
        <f>if(V1076&lt;&gt;0, if(T1076="Lift &amp; Shift Noprod",Assumptions!$B$9,if(V1076=Assumptions!$B$6,Assumptions!$B$10,if(P1076=1,Assumptions!$B$8,Assumptions!$B$7))),"")</f>
        <v/>
      </c>
      <c r="AK1076" s="69">
        <f t="shared" si="14"/>
        <v>0</v>
      </c>
      <c r="AL1076" s="69">
        <f>if(AJ1076="Hyperdisk Balanced",Assumptions!$B$11,0)</f>
        <v>0</v>
      </c>
      <c r="AM1076" s="69">
        <f>if(AJ1076="Hyperdisk Balanced",Assumptions!$B$12,0)</f>
        <v>0</v>
      </c>
      <c r="AN1076" s="70">
        <f>if(AK1076=0,0,if(AJ1076="Hyperdisk Balanced",vlookup(AK1076&amp;" provisioned space",'SKU Pricing'!A:B,Assumptions!$B$2,0)*Z1076+vlookup(AK1076&amp;" provisioned IOPS",'SKU Pricing'!A:B,Assumptions!$B$2,0)*AL1076*730+vlookup(AK1076&amp;" provisioned throughput",'SKU Pricing'!A:B,Assumptions!$B$2,0)*AM1076*730,vlookup(AK1076,'SKU Pricing'!A:B,Assumptions!$B$2,0)*Z1076))</f>
        <v>0</v>
      </c>
      <c r="AO1076" s="70">
        <f t="shared" si="15"/>
        <v>0</v>
      </c>
      <c r="AP1076" s="71">
        <f t="shared" si="16"/>
        <v>0</v>
      </c>
      <c r="AQ1076" s="70">
        <f>ifna(vlookup(AP1076,'SKU Pricing'!A:B,Assumptions!$B$2,0)*AE1076,0)</f>
        <v>0</v>
      </c>
      <c r="AR1076" s="72">
        <v>0.0</v>
      </c>
    </row>
    <row r="1077">
      <c r="A1077" s="61" t="s">
        <v>1218</v>
      </c>
      <c r="B1077" s="62" t="str">
        <f>ifna(if(vlookup(A1077,vOS!A:B,2,0)="","Unknown",vlookup(A1077,vOS!A:B,2,0)),"Unknown")</f>
        <v>Microsoft Windows 10 (64-bit)</v>
      </c>
      <c r="C1077" s="62">
        <f>vlookup(B1077,'OS Study'!A:D,2,0)</f>
        <v>0</v>
      </c>
      <c r="D1077" s="62" t="str">
        <f>vlookup(B1077,'OS Study'!A:D,3,0)</f>
        <v>Windows</v>
      </c>
      <c r="E1077" s="62" t="str">
        <f>vlookup(B1077,'OS Study'!A:D,4,0)</f>
        <v>Workstation</v>
      </c>
      <c r="F1077" s="63" t="str">
        <f>vlookup(B1077,'OS Study'!A:E,5,0)</f>
        <v>10</v>
      </c>
      <c r="G1077" s="62">
        <f>IF(vlookup(A1077,'RVtools V2.1'!A:J,4,0)="non",0,1)</f>
        <v>1</v>
      </c>
      <c r="H1077" s="62">
        <f>if(vlookup(A1077,'RVtools V2.1'!A:K,11,0)="kube",1,0)</f>
        <v>0</v>
      </c>
      <c r="I1077" s="62">
        <f t="shared" si="5"/>
        <v>0</v>
      </c>
      <c r="J1077" s="62">
        <f>ifna(vlookup(A1077,'Infra Study'!A:Q,17,0),0)</f>
        <v>1</v>
      </c>
      <c r="K1077" s="64">
        <f>IFERROR(__xludf.DUMMYFUNCTION("N(REGEXMATCH(VLOOKUP(A1077, 'RVtools V2.1'!A:H, 8, 0), ""^Serveur de fichiers""))"),0.0)</f>
        <v>0</v>
      </c>
      <c r="L1077" s="64">
        <f t="shared" si="6"/>
        <v>0</v>
      </c>
      <c r="M1077" s="67" t="str">
        <f>ifna(vlookup(A1077,'RVtools V2.1'!A:I,8,0),"N/A")</f>
        <v>MPL - NST/ALS</v>
      </c>
      <c r="N1077" s="64">
        <f>IFERROR(__xludf.DUMMYFUNCTION("IF(REGEXMATCH(M1077, ""(?i)"" &amp; JOIN(""|"", SPLIT(""kalisil"", "" ""))), 1, 0)"),0.0)</f>
        <v>0</v>
      </c>
      <c r="O1077" s="64" t="str">
        <f>vlookup(A1077,'RVtools V2.1'!A:H,7,0)</f>
        <v>T1</v>
      </c>
      <c r="P1077" s="64">
        <f>if(vlookup(A1077,'RVtools V2.1'!A:H,5,0)="oui",1,0)</f>
        <v>1</v>
      </c>
      <c r="Q1077" s="64">
        <f>ifna(vlookup(A1077,vCPU!A:B,2,0),"Unknown")</f>
        <v>4</v>
      </c>
      <c r="R1077" s="66">
        <f>ifna(vlookup(A1077,vMemory!A:C,3,0),"Unknown")</f>
        <v>8</v>
      </c>
      <c r="S1077" s="66">
        <f>ifna(vlookup(A1077,vDisk!A:C,3,0),"Unknown")</f>
        <v>121</v>
      </c>
      <c r="T1077" s="67" t="str">
        <f t="array" ref="T1077">IFS(
   L1077=1, "No Lift &amp; Shift",
   J1077=1, XLOOKUP(A1077, 'Infra Study'!A:A, 'Infra Study'!P:P),
   I1077=1, "No Lift &amp; Shift",
   H1077=1, "GKE",
   K1077=1, "GCNV",
   G1077=1, "Lift &amp; Shift Prod",
   TRUE, "Lift &amp; Shift Noprod"
)</f>
        <v>Consolidation</v>
      </c>
      <c r="U1077" s="67">
        <f t="shared" si="7"/>
        <v>0</v>
      </c>
      <c r="V1077" s="68">
        <f>if(T1077="Lift &amp; Shift Noprod",if( Y1077=0,Assumptions!$B$5, Assumptions!$B$4),if(T1077="Lift &amp; Shift Prod",if(AND(N1077=1,O1077="T1"),Assumptions!$B$6,Assumptions!$B$4),0))</f>
        <v>0</v>
      </c>
      <c r="W1077" s="62">
        <f>if(V1077&lt;&gt;0,if(Q1077="Unknown", Assumptions!$B$42,If(Q1077&gt;1,Q1077,2)),0)</f>
        <v>0</v>
      </c>
      <c r="X1077" s="69">
        <f>if(V1077&lt;&gt;0,if(R1077="Unknown", Assumptions!$B$43,R1077),0)</f>
        <v>0</v>
      </c>
      <c r="Y1077" s="68">
        <f t="shared" si="8"/>
        <v>0</v>
      </c>
      <c r="Z1077" s="68">
        <f>if(V1077&lt;&gt;0,if(  S1077="Unknown", Assumptions!$B$44,S1077),0)</f>
        <v>0</v>
      </c>
      <c r="AA1077" s="68">
        <f>if(V1077 ="N2",ifna(vlookup(W1077&amp;"-"&amp;X1077,'Ref. VM'!A:B,2,0),"Custom"),if(V1077 ="E2" , ifna(vlookup(W1077&amp;"-"&amp;X1077,'Ref. VM'!D:E,2,0),"Custom"),if(V1077="N2D",ifna(vlookup(W1077&amp;"-"&amp;X1077,'Ref. VM'!G:H,2,0),"Custom"),if(V1077="N4",ifna(vlookup(W1077&amp;"-"&amp;X1077,'Ref. VM'!J:K,2,0),"Custom"),0))))</f>
        <v>0</v>
      </c>
      <c r="AB1077" s="67">
        <f t="shared" si="9"/>
        <v>0</v>
      </c>
      <c r="AC1077" s="67">
        <f t="shared" si="10"/>
        <v>0</v>
      </c>
      <c r="AD1077" s="67">
        <f t="shared" si="11"/>
        <v>0</v>
      </c>
      <c r="AE1077" s="62">
        <f>if(T1077="Lift &amp; Shift Prod",730,if(T1077="Lift &amp; Shift Noprod",Assumptions!$B$3,0))</f>
        <v>0</v>
      </c>
      <c r="AF1077" s="70">
        <f>if( U1077=0,0,if(Y1077=0, ((vlookup(AB1077,'SKU Pricing'!A:B,Assumptions!$B$2,0)*W1077)+(vlookup(AC1077,'SKU Pricing'!A:B,Assumptions!$B$2,0)*X1077))*AE1077,((vlookup(AB1077,'SKU Pricing'!A:B,Assumptions!$B$2,0)*W1077)+(vlookup(AC1077,'SKU Pricing'!A:B,Assumptions!$B$2,0)*(W1077*8))+(vlookup(AD1077,'SKU Pricing'!A:B,Assumptions!$B$2,0)*(X1077-(W1077*8))))*AE1077))</f>
        <v>0</v>
      </c>
      <c r="AG1077" s="67">
        <f t="shared" si="12"/>
        <v>0</v>
      </c>
      <c r="AH1077" s="70">
        <f>ifna(vlookup(AG1077,'SKU Pricing'!A:B,Assumptions!$B$2,0)*W1077*AE1077,0)</f>
        <v>0</v>
      </c>
      <c r="AI1077" s="62" t="str">
        <f t="shared" si="13"/>
        <v/>
      </c>
      <c r="AJ1077" s="62" t="str">
        <f>if(V1077&lt;&gt;0, if(T1077="Lift &amp; Shift Noprod",Assumptions!$B$9,if(V1077=Assumptions!$B$6,Assumptions!$B$10,if(P1077=1,Assumptions!$B$8,Assumptions!$B$7))),"")</f>
        <v/>
      </c>
      <c r="AK1077" s="69">
        <f t="shared" si="14"/>
        <v>0</v>
      </c>
      <c r="AL1077" s="69">
        <f>if(AJ1077="Hyperdisk Balanced",Assumptions!$B$11,0)</f>
        <v>0</v>
      </c>
      <c r="AM1077" s="69">
        <f>if(AJ1077="Hyperdisk Balanced",Assumptions!$B$12,0)</f>
        <v>0</v>
      </c>
      <c r="AN1077" s="70">
        <f>if(AK1077=0,0,if(AJ1077="Hyperdisk Balanced",vlookup(AK1077&amp;" provisioned space",'SKU Pricing'!A:B,Assumptions!$B$2,0)*Z1077+vlookup(AK1077&amp;" provisioned IOPS",'SKU Pricing'!A:B,Assumptions!$B$2,0)*AL1077*730+vlookup(AK1077&amp;" provisioned throughput",'SKU Pricing'!A:B,Assumptions!$B$2,0)*AM1077*730,vlookup(AK1077,'SKU Pricing'!A:B,Assumptions!$B$2,0)*Z1077))</f>
        <v>0</v>
      </c>
      <c r="AO1077" s="70">
        <f t="shared" si="15"/>
        <v>0</v>
      </c>
      <c r="AP1077" s="71">
        <f t="shared" si="16"/>
        <v>0</v>
      </c>
      <c r="AQ1077" s="70">
        <f>ifna(vlookup(AP1077,'SKU Pricing'!A:B,Assumptions!$B$2,0)*AE1077,0)</f>
        <v>0</v>
      </c>
      <c r="AR1077" s="72">
        <v>0.0</v>
      </c>
    </row>
    <row r="1078">
      <c r="A1078" s="61" t="s">
        <v>1219</v>
      </c>
      <c r="B1078" s="62" t="str">
        <f>ifna(if(vlookup(A1078,vOS!A:B,2,0)="","Unknown",vlookup(A1078,vOS!A:B,2,0)),"Unknown")</f>
        <v>Microsoft Windows 10 (64-bit)</v>
      </c>
      <c r="C1078" s="62">
        <f>vlookup(B1078,'OS Study'!A:D,2,0)</f>
        <v>0</v>
      </c>
      <c r="D1078" s="62" t="str">
        <f>vlookup(B1078,'OS Study'!A:D,3,0)</f>
        <v>Windows</v>
      </c>
      <c r="E1078" s="62" t="str">
        <f>vlookup(B1078,'OS Study'!A:D,4,0)</f>
        <v>Workstation</v>
      </c>
      <c r="F1078" s="63" t="str">
        <f>vlookup(B1078,'OS Study'!A:E,5,0)</f>
        <v>10</v>
      </c>
      <c r="G1078" s="62">
        <f>IF(vlookup(A1078,'RVtools V2.1'!A:J,4,0)="non",0,1)</f>
        <v>1</v>
      </c>
      <c r="H1078" s="62">
        <f>if(vlookup(A1078,'RVtools V2.1'!A:K,11,0)="kube",1,0)</f>
        <v>0</v>
      </c>
      <c r="I1078" s="62">
        <f t="shared" si="5"/>
        <v>0</v>
      </c>
      <c r="J1078" s="62">
        <f>ifna(vlookup(A1078,'Infra Study'!A:Q,17,0),0)</f>
        <v>1</v>
      </c>
      <c r="K1078" s="64">
        <f>IFERROR(__xludf.DUMMYFUNCTION("N(REGEXMATCH(VLOOKUP(A1078, 'RVtools V2.1'!A:H, 8, 0), ""^Serveur de fichiers""))"),0.0)</f>
        <v>0</v>
      </c>
      <c r="L1078" s="64">
        <f t="shared" si="6"/>
        <v>0</v>
      </c>
      <c r="M1078" s="67" t="str">
        <f>ifna(vlookup(A1078,'RVtools V2.1'!A:I,8,0),"N/A")</f>
        <v>MPL - NST/ALS</v>
      </c>
      <c r="N1078" s="64">
        <f>IFERROR(__xludf.DUMMYFUNCTION("IF(REGEXMATCH(M1078, ""(?i)"" &amp; JOIN(""|"", SPLIT(""kalisil"", "" ""))), 1, 0)"),0.0)</f>
        <v>0</v>
      </c>
      <c r="O1078" s="64" t="str">
        <f>vlookup(A1078,'RVtools V2.1'!A:H,7,0)</f>
        <v>T1</v>
      </c>
      <c r="P1078" s="64">
        <f>if(vlookup(A1078,'RVtools V2.1'!A:H,5,0)="oui",1,0)</f>
        <v>1</v>
      </c>
      <c r="Q1078" s="64">
        <f>ifna(vlookup(A1078,vCPU!A:B,2,0),"Unknown")</f>
        <v>2</v>
      </c>
      <c r="R1078" s="66">
        <f>ifna(vlookup(A1078,vMemory!A:C,3,0),"Unknown")</f>
        <v>8</v>
      </c>
      <c r="S1078" s="66">
        <f>ifna(vlookup(A1078,vDisk!A:C,3,0),"Unknown")</f>
        <v>626</v>
      </c>
      <c r="T1078" s="67" t="str">
        <f t="array" ref="T1078">IFS(
   L1078=1, "No Lift &amp; Shift",
   J1078=1, XLOOKUP(A1078, 'Infra Study'!A:A, 'Infra Study'!P:P),
   I1078=1, "No Lift &amp; Shift",
   H1078=1, "GKE",
   K1078=1, "GCNV",
   G1078=1, "Lift &amp; Shift Prod",
   TRUE, "Lift &amp; Shift Noprod"
)</f>
        <v>Consolidation</v>
      </c>
      <c r="U1078" s="67">
        <f t="shared" si="7"/>
        <v>0</v>
      </c>
      <c r="V1078" s="68">
        <f>if(T1078="Lift &amp; Shift Noprod",if( Y1078=0,Assumptions!$B$5, Assumptions!$B$4),if(T1078="Lift &amp; Shift Prod",if(AND(N1078=1,O1078="T1"),Assumptions!$B$6,Assumptions!$B$4),0))</f>
        <v>0</v>
      </c>
      <c r="W1078" s="62">
        <f>if(V1078&lt;&gt;0,if(Q1078="Unknown", Assumptions!$B$42,If(Q1078&gt;1,Q1078,2)),0)</f>
        <v>0</v>
      </c>
      <c r="X1078" s="69">
        <f>if(V1078&lt;&gt;0,if(R1078="Unknown", Assumptions!$B$43,R1078),0)</f>
        <v>0</v>
      </c>
      <c r="Y1078" s="68">
        <f t="shared" si="8"/>
        <v>0</v>
      </c>
      <c r="Z1078" s="68">
        <f>if(V1078&lt;&gt;0,if(  S1078="Unknown", Assumptions!$B$44,S1078),0)</f>
        <v>0</v>
      </c>
      <c r="AA1078" s="68">
        <f>if(V1078 ="N2",ifna(vlookup(W1078&amp;"-"&amp;X1078,'Ref. VM'!A:B,2,0),"Custom"),if(V1078 ="E2" , ifna(vlookup(W1078&amp;"-"&amp;X1078,'Ref. VM'!D:E,2,0),"Custom"),if(V1078="N2D",ifna(vlookup(W1078&amp;"-"&amp;X1078,'Ref. VM'!G:H,2,0),"Custom"),if(V1078="N4",ifna(vlookup(W1078&amp;"-"&amp;X1078,'Ref. VM'!J:K,2,0),"Custom"),0))))</f>
        <v>0</v>
      </c>
      <c r="AB1078" s="67">
        <f t="shared" si="9"/>
        <v>0</v>
      </c>
      <c r="AC1078" s="67">
        <f t="shared" si="10"/>
        <v>0</v>
      </c>
      <c r="AD1078" s="67">
        <f t="shared" si="11"/>
        <v>0</v>
      </c>
      <c r="AE1078" s="62">
        <f>if(T1078="Lift &amp; Shift Prod",730,if(T1078="Lift &amp; Shift Noprod",Assumptions!$B$3,0))</f>
        <v>0</v>
      </c>
      <c r="AF1078" s="70">
        <f>if( U1078=0,0,if(Y1078=0, ((vlookup(AB1078,'SKU Pricing'!A:B,Assumptions!$B$2,0)*W1078)+(vlookup(AC1078,'SKU Pricing'!A:B,Assumptions!$B$2,0)*X1078))*AE1078,((vlookup(AB1078,'SKU Pricing'!A:B,Assumptions!$B$2,0)*W1078)+(vlookup(AC1078,'SKU Pricing'!A:B,Assumptions!$B$2,0)*(W1078*8))+(vlookup(AD1078,'SKU Pricing'!A:B,Assumptions!$B$2,0)*(X1078-(W1078*8))))*AE1078))</f>
        <v>0</v>
      </c>
      <c r="AG1078" s="67">
        <f t="shared" si="12"/>
        <v>0</v>
      </c>
      <c r="AH1078" s="70">
        <f>ifna(vlookup(AG1078,'SKU Pricing'!A:B,Assumptions!$B$2,0)*W1078*AE1078,0)</f>
        <v>0</v>
      </c>
      <c r="AI1078" s="62" t="str">
        <f t="shared" si="13"/>
        <v/>
      </c>
      <c r="AJ1078" s="62" t="str">
        <f>if(V1078&lt;&gt;0, if(T1078="Lift &amp; Shift Noprod",Assumptions!$B$9,if(V1078=Assumptions!$B$6,Assumptions!$B$10,if(P1078=1,Assumptions!$B$8,Assumptions!$B$7))),"")</f>
        <v/>
      </c>
      <c r="AK1078" s="69">
        <f t="shared" si="14"/>
        <v>0</v>
      </c>
      <c r="AL1078" s="69">
        <f>if(AJ1078="Hyperdisk Balanced",Assumptions!$B$11,0)</f>
        <v>0</v>
      </c>
      <c r="AM1078" s="69">
        <f>if(AJ1078="Hyperdisk Balanced",Assumptions!$B$12,0)</f>
        <v>0</v>
      </c>
      <c r="AN1078" s="70">
        <f>if(AK1078=0,0,if(AJ1078="Hyperdisk Balanced",vlookup(AK1078&amp;" provisioned space",'SKU Pricing'!A:B,Assumptions!$B$2,0)*Z1078+vlookup(AK1078&amp;" provisioned IOPS",'SKU Pricing'!A:B,Assumptions!$B$2,0)*AL1078*730+vlookup(AK1078&amp;" provisioned throughput",'SKU Pricing'!A:B,Assumptions!$B$2,0)*AM1078*730,vlookup(AK1078,'SKU Pricing'!A:B,Assumptions!$B$2,0)*Z1078))</f>
        <v>0</v>
      </c>
      <c r="AO1078" s="70">
        <f t="shared" si="15"/>
        <v>0</v>
      </c>
      <c r="AP1078" s="71">
        <f t="shared" si="16"/>
        <v>0</v>
      </c>
      <c r="AQ1078" s="70">
        <f>ifna(vlookup(AP1078,'SKU Pricing'!A:B,Assumptions!$B$2,0)*AE1078,0)</f>
        <v>0</v>
      </c>
      <c r="AR1078" s="72">
        <v>0.0</v>
      </c>
    </row>
    <row r="1079">
      <c r="A1079" s="61" t="s">
        <v>1220</v>
      </c>
      <c r="B1079" s="62" t="str">
        <f>ifna(if(vlookup(A1079,vOS!A:B,2,0)="","Unknown",vlookup(A1079,vOS!A:B,2,0)),"Unknown")</f>
        <v>Microsoft Windows 10 (64-bit)</v>
      </c>
      <c r="C1079" s="62">
        <f>vlookup(B1079,'OS Study'!A:D,2,0)</f>
        <v>0</v>
      </c>
      <c r="D1079" s="62" t="str">
        <f>vlookup(B1079,'OS Study'!A:D,3,0)</f>
        <v>Windows</v>
      </c>
      <c r="E1079" s="62" t="str">
        <f>vlookup(B1079,'OS Study'!A:D,4,0)</f>
        <v>Workstation</v>
      </c>
      <c r="F1079" s="63" t="str">
        <f>vlookup(B1079,'OS Study'!A:E,5,0)</f>
        <v>10</v>
      </c>
      <c r="G1079" s="62">
        <f>IF(vlookup(A1079,'RVtools V2.1'!A:J,4,0)="non",0,1)</f>
        <v>1</v>
      </c>
      <c r="H1079" s="62">
        <f>if(vlookup(A1079,'RVtools V2.1'!A:K,11,0)="kube",1,0)</f>
        <v>0</v>
      </c>
      <c r="I1079" s="62">
        <f t="shared" si="5"/>
        <v>0</v>
      </c>
      <c r="J1079" s="62">
        <f>ifna(vlookup(A1079,'Infra Study'!A:Q,17,0),0)</f>
        <v>1</v>
      </c>
      <c r="K1079" s="64">
        <f>IFERROR(__xludf.DUMMYFUNCTION("N(REGEXMATCH(VLOOKUP(A1079, 'RVtools V2.1'!A:H, 8, 0), ""^Serveur de fichiers""))"),0.0)</f>
        <v>0</v>
      </c>
      <c r="L1079" s="64">
        <f t="shared" si="6"/>
        <v>0</v>
      </c>
      <c r="M1079" s="67" t="str">
        <f>ifna(vlookup(A1079,'RVtools V2.1'!A:I,8,0),"N/A")</f>
        <v>MPL - NST/ALS</v>
      </c>
      <c r="N1079" s="64">
        <f>IFERROR(__xludf.DUMMYFUNCTION("IF(REGEXMATCH(M1079, ""(?i)"" &amp; JOIN(""|"", SPLIT(""kalisil"", "" ""))), 1, 0)"),0.0)</f>
        <v>0</v>
      </c>
      <c r="O1079" s="64" t="str">
        <f>vlookup(A1079,'RVtools V2.1'!A:H,7,0)</f>
        <v>T1</v>
      </c>
      <c r="P1079" s="64">
        <f>if(vlookup(A1079,'RVtools V2.1'!A:H,5,0)="oui",1,0)</f>
        <v>1</v>
      </c>
      <c r="Q1079" s="64">
        <f>ifna(vlookup(A1079,vCPU!A:B,2,0),"Unknown")</f>
        <v>2</v>
      </c>
      <c r="R1079" s="66">
        <f>ifna(vlookup(A1079,vMemory!A:C,3,0),"Unknown")</f>
        <v>8</v>
      </c>
      <c r="S1079" s="66">
        <f>ifna(vlookup(A1079,vDisk!A:C,3,0),"Unknown")</f>
        <v>139</v>
      </c>
      <c r="T1079" s="67" t="str">
        <f t="array" ref="T1079">IFS(
   L1079=1, "No Lift &amp; Shift",
   J1079=1, XLOOKUP(A1079, 'Infra Study'!A:A, 'Infra Study'!P:P),
   I1079=1, "No Lift &amp; Shift",
   H1079=1, "GKE",
   K1079=1, "GCNV",
   G1079=1, "Lift &amp; Shift Prod",
   TRUE, "Lift &amp; Shift Noprod"
)</f>
        <v>Consolidation</v>
      </c>
      <c r="U1079" s="67">
        <f t="shared" si="7"/>
        <v>0</v>
      </c>
      <c r="V1079" s="68">
        <f>if(T1079="Lift &amp; Shift Noprod",if( Y1079=0,Assumptions!$B$5, Assumptions!$B$4),if(T1079="Lift &amp; Shift Prod",if(AND(N1079=1,O1079="T1"),Assumptions!$B$6,Assumptions!$B$4),0))</f>
        <v>0</v>
      </c>
      <c r="W1079" s="62">
        <f>if(V1079&lt;&gt;0,if(Q1079="Unknown", Assumptions!$B$42,If(Q1079&gt;1,Q1079,2)),0)</f>
        <v>0</v>
      </c>
      <c r="X1079" s="69">
        <f>if(V1079&lt;&gt;0,if(R1079="Unknown", Assumptions!$B$43,R1079),0)</f>
        <v>0</v>
      </c>
      <c r="Y1079" s="68">
        <f t="shared" si="8"/>
        <v>0</v>
      </c>
      <c r="Z1079" s="68">
        <f>if(V1079&lt;&gt;0,if(  S1079="Unknown", Assumptions!$B$44,S1079),0)</f>
        <v>0</v>
      </c>
      <c r="AA1079" s="68">
        <f>if(V1079 ="N2",ifna(vlookup(W1079&amp;"-"&amp;X1079,'Ref. VM'!A:B,2,0),"Custom"),if(V1079 ="E2" , ifna(vlookup(W1079&amp;"-"&amp;X1079,'Ref. VM'!D:E,2,0),"Custom"),if(V1079="N2D",ifna(vlookup(W1079&amp;"-"&amp;X1079,'Ref. VM'!G:H,2,0),"Custom"),if(V1079="N4",ifna(vlookup(W1079&amp;"-"&amp;X1079,'Ref. VM'!J:K,2,0),"Custom"),0))))</f>
        <v>0</v>
      </c>
      <c r="AB1079" s="67">
        <f t="shared" si="9"/>
        <v>0</v>
      </c>
      <c r="AC1079" s="67">
        <f t="shared" si="10"/>
        <v>0</v>
      </c>
      <c r="AD1079" s="67">
        <f t="shared" si="11"/>
        <v>0</v>
      </c>
      <c r="AE1079" s="62">
        <f>if(T1079="Lift &amp; Shift Prod",730,if(T1079="Lift &amp; Shift Noprod",Assumptions!$B$3,0))</f>
        <v>0</v>
      </c>
      <c r="AF1079" s="70">
        <f>if( U1079=0,0,if(Y1079=0, ((vlookup(AB1079,'SKU Pricing'!A:B,Assumptions!$B$2,0)*W1079)+(vlookup(AC1079,'SKU Pricing'!A:B,Assumptions!$B$2,0)*X1079))*AE1079,((vlookup(AB1079,'SKU Pricing'!A:B,Assumptions!$B$2,0)*W1079)+(vlookup(AC1079,'SKU Pricing'!A:B,Assumptions!$B$2,0)*(W1079*8))+(vlookup(AD1079,'SKU Pricing'!A:B,Assumptions!$B$2,0)*(X1079-(W1079*8))))*AE1079))</f>
        <v>0</v>
      </c>
      <c r="AG1079" s="67">
        <f t="shared" si="12"/>
        <v>0</v>
      </c>
      <c r="AH1079" s="70">
        <f>ifna(vlookup(AG1079,'SKU Pricing'!A:B,Assumptions!$B$2,0)*W1079*AE1079,0)</f>
        <v>0</v>
      </c>
      <c r="AI1079" s="62" t="str">
        <f t="shared" si="13"/>
        <v/>
      </c>
      <c r="AJ1079" s="62" t="str">
        <f>if(V1079&lt;&gt;0, if(T1079="Lift &amp; Shift Noprod",Assumptions!$B$9,if(V1079=Assumptions!$B$6,Assumptions!$B$10,if(P1079=1,Assumptions!$B$8,Assumptions!$B$7))),"")</f>
        <v/>
      </c>
      <c r="AK1079" s="69">
        <f t="shared" si="14"/>
        <v>0</v>
      </c>
      <c r="AL1079" s="69">
        <f>if(AJ1079="Hyperdisk Balanced",Assumptions!$B$11,0)</f>
        <v>0</v>
      </c>
      <c r="AM1079" s="69">
        <f>if(AJ1079="Hyperdisk Balanced",Assumptions!$B$12,0)</f>
        <v>0</v>
      </c>
      <c r="AN1079" s="70">
        <f>if(AK1079=0,0,if(AJ1079="Hyperdisk Balanced",vlookup(AK1079&amp;" provisioned space",'SKU Pricing'!A:B,Assumptions!$B$2,0)*Z1079+vlookup(AK1079&amp;" provisioned IOPS",'SKU Pricing'!A:B,Assumptions!$B$2,0)*AL1079*730+vlookup(AK1079&amp;" provisioned throughput",'SKU Pricing'!A:B,Assumptions!$B$2,0)*AM1079*730,vlookup(AK1079,'SKU Pricing'!A:B,Assumptions!$B$2,0)*Z1079))</f>
        <v>0</v>
      </c>
      <c r="AO1079" s="70">
        <f t="shared" si="15"/>
        <v>0</v>
      </c>
      <c r="AP1079" s="71">
        <f t="shared" si="16"/>
        <v>0</v>
      </c>
      <c r="AQ1079" s="70">
        <f>ifna(vlookup(AP1079,'SKU Pricing'!A:B,Assumptions!$B$2,0)*AE1079,0)</f>
        <v>0</v>
      </c>
      <c r="AR1079" s="72">
        <v>0.0</v>
      </c>
    </row>
    <row r="1080">
      <c r="A1080" s="61" t="s">
        <v>1221</v>
      </c>
      <c r="B1080" s="62" t="str">
        <f>ifna(if(vlookup(A1080,vOS!A:B,2,0)="","Unknown",vlookup(A1080,vOS!A:B,2,0)),"Unknown")</f>
        <v>Microsoft Windows 10 (64-bit)</v>
      </c>
      <c r="C1080" s="62">
        <f>vlookup(B1080,'OS Study'!A:D,2,0)</f>
        <v>0</v>
      </c>
      <c r="D1080" s="62" t="str">
        <f>vlookup(B1080,'OS Study'!A:D,3,0)</f>
        <v>Windows</v>
      </c>
      <c r="E1080" s="62" t="str">
        <f>vlookup(B1080,'OS Study'!A:D,4,0)</f>
        <v>Workstation</v>
      </c>
      <c r="F1080" s="63" t="str">
        <f>vlookup(B1080,'OS Study'!A:E,5,0)</f>
        <v>10</v>
      </c>
      <c r="G1080" s="62">
        <f>IF(vlookup(A1080,'RVtools V2.1'!A:J,4,0)="non",0,1)</f>
        <v>1</v>
      </c>
      <c r="H1080" s="62">
        <f>if(vlookup(A1080,'RVtools V2.1'!A:K,11,0)="kube",1,0)</f>
        <v>0</v>
      </c>
      <c r="I1080" s="62">
        <f t="shared" si="5"/>
        <v>0</v>
      </c>
      <c r="J1080" s="62">
        <f>ifna(vlookup(A1080,'Infra Study'!A:Q,17,0),0)</f>
        <v>1</v>
      </c>
      <c r="K1080" s="64">
        <f>IFERROR(__xludf.DUMMYFUNCTION("N(REGEXMATCH(VLOOKUP(A1080, 'RVtools V2.1'!A:H, 8, 0), ""^Serveur de fichiers""))"),0.0)</f>
        <v>0</v>
      </c>
      <c r="L1080" s="64">
        <f t="shared" si="6"/>
        <v>0</v>
      </c>
      <c r="M1080" s="67" t="str">
        <f>ifna(vlookup(A1080,'RVtools V2.1'!A:I,8,0),"N/A")</f>
        <v>MPL - NST/ALS</v>
      </c>
      <c r="N1080" s="64">
        <f>IFERROR(__xludf.DUMMYFUNCTION("IF(REGEXMATCH(M1080, ""(?i)"" &amp; JOIN(""|"", SPLIT(""kalisil"", "" ""))), 1, 0)"),0.0)</f>
        <v>0</v>
      </c>
      <c r="O1080" s="64" t="str">
        <f>vlookup(A1080,'RVtools V2.1'!A:H,7,0)</f>
        <v>T1</v>
      </c>
      <c r="P1080" s="64">
        <f>if(vlookup(A1080,'RVtools V2.1'!A:H,5,0)="oui",1,0)</f>
        <v>1</v>
      </c>
      <c r="Q1080" s="64">
        <f>ifna(vlookup(A1080,vCPU!A:B,2,0),"Unknown")</f>
        <v>4</v>
      </c>
      <c r="R1080" s="66">
        <f>ifna(vlookup(A1080,vMemory!A:C,3,0),"Unknown")</f>
        <v>8</v>
      </c>
      <c r="S1080" s="66">
        <f>ifna(vlookup(A1080,vDisk!A:C,3,0),"Unknown")</f>
        <v>111</v>
      </c>
      <c r="T1080" s="67" t="str">
        <f t="array" ref="T1080">IFS(
   L1080=1, "No Lift &amp; Shift",
   J1080=1, XLOOKUP(A1080, 'Infra Study'!A:A, 'Infra Study'!P:P),
   I1080=1, "No Lift &amp; Shift",
   H1080=1, "GKE",
   K1080=1, "GCNV",
   G1080=1, "Lift &amp; Shift Prod",
   TRUE, "Lift &amp; Shift Noprod"
)</f>
        <v>Consolidation</v>
      </c>
      <c r="U1080" s="67">
        <f t="shared" si="7"/>
        <v>0</v>
      </c>
      <c r="V1080" s="68">
        <f>if(T1080="Lift &amp; Shift Noprod",if( Y1080=0,Assumptions!$B$5, Assumptions!$B$4),if(T1080="Lift &amp; Shift Prod",if(AND(N1080=1,O1080="T1"),Assumptions!$B$6,Assumptions!$B$4),0))</f>
        <v>0</v>
      </c>
      <c r="W1080" s="62">
        <f>if(V1080&lt;&gt;0,if(Q1080="Unknown", Assumptions!$B$42,If(Q1080&gt;1,Q1080,2)),0)</f>
        <v>0</v>
      </c>
      <c r="X1080" s="69">
        <f>if(V1080&lt;&gt;0,if(R1080="Unknown", Assumptions!$B$43,R1080),0)</f>
        <v>0</v>
      </c>
      <c r="Y1080" s="68">
        <f t="shared" si="8"/>
        <v>0</v>
      </c>
      <c r="Z1080" s="68">
        <f>if(V1080&lt;&gt;0,if(  S1080="Unknown", Assumptions!$B$44,S1080),0)</f>
        <v>0</v>
      </c>
      <c r="AA1080" s="68">
        <f>if(V1080 ="N2",ifna(vlookup(W1080&amp;"-"&amp;X1080,'Ref. VM'!A:B,2,0),"Custom"),if(V1080 ="E2" , ifna(vlookup(W1080&amp;"-"&amp;X1080,'Ref. VM'!D:E,2,0),"Custom"),if(V1080="N2D",ifna(vlookup(W1080&amp;"-"&amp;X1080,'Ref. VM'!G:H,2,0),"Custom"),if(V1080="N4",ifna(vlookup(W1080&amp;"-"&amp;X1080,'Ref. VM'!J:K,2,0),"Custom"),0))))</f>
        <v>0</v>
      </c>
      <c r="AB1080" s="67">
        <f t="shared" si="9"/>
        <v>0</v>
      </c>
      <c r="AC1080" s="67">
        <f t="shared" si="10"/>
        <v>0</v>
      </c>
      <c r="AD1080" s="67">
        <f t="shared" si="11"/>
        <v>0</v>
      </c>
      <c r="AE1080" s="62">
        <f>if(T1080="Lift &amp; Shift Prod",730,if(T1080="Lift &amp; Shift Noprod",Assumptions!$B$3,0))</f>
        <v>0</v>
      </c>
      <c r="AF1080" s="70">
        <f>if( U1080=0,0,if(Y1080=0, ((vlookup(AB1080,'SKU Pricing'!A:B,Assumptions!$B$2,0)*W1080)+(vlookup(AC1080,'SKU Pricing'!A:B,Assumptions!$B$2,0)*X1080))*AE1080,((vlookup(AB1080,'SKU Pricing'!A:B,Assumptions!$B$2,0)*W1080)+(vlookup(AC1080,'SKU Pricing'!A:B,Assumptions!$B$2,0)*(W1080*8))+(vlookup(AD1080,'SKU Pricing'!A:B,Assumptions!$B$2,0)*(X1080-(W1080*8))))*AE1080))</f>
        <v>0</v>
      </c>
      <c r="AG1080" s="67">
        <f t="shared" si="12"/>
        <v>0</v>
      </c>
      <c r="AH1080" s="70">
        <f>ifna(vlookup(AG1080,'SKU Pricing'!A:B,Assumptions!$B$2,0)*W1080*AE1080,0)</f>
        <v>0</v>
      </c>
      <c r="AI1080" s="62" t="str">
        <f t="shared" si="13"/>
        <v/>
      </c>
      <c r="AJ1080" s="62" t="str">
        <f>if(V1080&lt;&gt;0, if(T1080="Lift &amp; Shift Noprod",Assumptions!$B$9,if(V1080=Assumptions!$B$6,Assumptions!$B$10,if(P1080=1,Assumptions!$B$8,Assumptions!$B$7))),"")</f>
        <v/>
      </c>
      <c r="AK1080" s="69">
        <f t="shared" si="14"/>
        <v>0</v>
      </c>
      <c r="AL1080" s="69">
        <f>if(AJ1080="Hyperdisk Balanced",Assumptions!$B$11,0)</f>
        <v>0</v>
      </c>
      <c r="AM1080" s="69">
        <f>if(AJ1080="Hyperdisk Balanced",Assumptions!$B$12,0)</f>
        <v>0</v>
      </c>
      <c r="AN1080" s="70">
        <f>if(AK1080=0,0,if(AJ1080="Hyperdisk Balanced",vlookup(AK1080&amp;" provisioned space",'SKU Pricing'!A:B,Assumptions!$B$2,0)*Z1080+vlookup(AK1080&amp;" provisioned IOPS",'SKU Pricing'!A:B,Assumptions!$B$2,0)*AL1080*730+vlookup(AK1080&amp;" provisioned throughput",'SKU Pricing'!A:B,Assumptions!$B$2,0)*AM1080*730,vlookup(AK1080,'SKU Pricing'!A:B,Assumptions!$B$2,0)*Z1080))</f>
        <v>0</v>
      </c>
      <c r="AO1080" s="70">
        <f t="shared" si="15"/>
        <v>0</v>
      </c>
      <c r="AP1080" s="71">
        <f t="shared" si="16"/>
        <v>0</v>
      </c>
      <c r="AQ1080" s="70">
        <f>ifna(vlookup(AP1080,'SKU Pricing'!A:B,Assumptions!$B$2,0)*AE1080,0)</f>
        <v>0</v>
      </c>
      <c r="AR1080" s="72">
        <v>0.0</v>
      </c>
    </row>
    <row r="1081">
      <c r="A1081" s="61" t="s">
        <v>1222</v>
      </c>
      <c r="B1081" s="62" t="str">
        <f>ifna(if(vlookup(A1081,vOS!A:B,2,0)="","Unknown",vlookup(A1081,vOS!A:B,2,0)),"Unknown")</f>
        <v>Microsoft Windows 10 (64-bit)</v>
      </c>
      <c r="C1081" s="62">
        <f>vlookup(B1081,'OS Study'!A:D,2,0)</f>
        <v>0</v>
      </c>
      <c r="D1081" s="62" t="str">
        <f>vlookup(B1081,'OS Study'!A:D,3,0)</f>
        <v>Windows</v>
      </c>
      <c r="E1081" s="62" t="str">
        <f>vlookup(B1081,'OS Study'!A:D,4,0)</f>
        <v>Workstation</v>
      </c>
      <c r="F1081" s="63" t="str">
        <f>vlookup(B1081,'OS Study'!A:E,5,0)</f>
        <v>10</v>
      </c>
      <c r="G1081" s="62">
        <f>IF(vlookup(A1081,'RVtools V2.1'!A:J,4,0)="non",0,1)</f>
        <v>1</v>
      </c>
      <c r="H1081" s="62">
        <f>if(vlookup(A1081,'RVtools V2.1'!A:K,11,0)="kube",1,0)</f>
        <v>0</v>
      </c>
      <c r="I1081" s="62">
        <f t="shared" si="5"/>
        <v>0</v>
      </c>
      <c r="J1081" s="62">
        <f>ifna(vlookup(A1081,'Infra Study'!A:Q,17,0),0)</f>
        <v>1</v>
      </c>
      <c r="K1081" s="64">
        <f>IFERROR(__xludf.DUMMYFUNCTION("N(REGEXMATCH(VLOOKUP(A1081, 'RVtools V2.1'!A:H, 8, 0), ""^Serveur de fichiers""))"),0.0)</f>
        <v>0</v>
      </c>
      <c r="L1081" s="64">
        <f t="shared" si="6"/>
        <v>0</v>
      </c>
      <c r="M1081" s="67" t="str">
        <f>ifna(vlookup(A1081,'RVtools V2.1'!A:I,8,0),"N/A")</f>
        <v>MPL - NST/ALS</v>
      </c>
      <c r="N1081" s="64">
        <f>IFERROR(__xludf.DUMMYFUNCTION("IF(REGEXMATCH(M1081, ""(?i)"" &amp; JOIN(""|"", SPLIT(""kalisil"", "" ""))), 1, 0)"),0.0)</f>
        <v>0</v>
      </c>
      <c r="O1081" s="64" t="str">
        <f>vlookup(A1081,'RVtools V2.1'!A:H,7,0)</f>
        <v>T1</v>
      </c>
      <c r="P1081" s="64">
        <f>if(vlookup(A1081,'RVtools V2.1'!A:H,5,0)="oui",1,0)</f>
        <v>1</v>
      </c>
      <c r="Q1081" s="64">
        <f>ifna(vlookup(A1081,vCPU!A:B,2,0),"Unknown")</f>
        <v>4</v>
      </c>
      <c r="R1081" s="66">
        <f>ifna(vlookup(A1081,vMemory!A:C,3,0),"Unknown")</f>
        <v>8</v>
      </c>
      <c r="S1081" s="66">
        <f>ifna(vlookup(A1081,vDisk!A:C,3,0),"Unknown")</f>
        <v>109</v>
      </c>
      <c r="T1081" s="67" t="str">
        <f t="array" ref="T1081">IFS(
   L1081=1, "No Lift &amp; Shift",
   J1081=1, XLOOKUP(A1081, 'Infra Study'!A:A, 'Infra Study'!P:P),
   I1081=1, "No Lift &amp; Shift",
   H1081=1, "GKE",
   K1081=1, "GCNV",
   G1081=1, "Lift &amp; Shift Prod",
   TRUE, "Lift &amp; Shift Noprod"
)</f>
        <v>Consolidation</v>
      </c>
      <c r="U1081" s="67">
        <f t="shared" si="7"/>
        <v>0</v>
      </c>
      <c r="V1081" s="68">
        <f>if(T1081="Lift &amp; Shift Noprod",if( Y1081=0,Assumptions!$B$5, Assumptions!$B$4),if(T1081="Lift &amp; Shift Prod",if(AND(N1081=1,O1081="T1"),Assumptions!$B$6,Assumptions!$B$4),0))</f>
        <v>0</v>
      </c>
      <c r="W1081" s="62">
        <f>if(V1081&lt;&gt;0,if(Q1081="Unknown", Assumptions!$B$42,If(Q1081&gt;1,Q1081,2)),0)</f>
        <v>0</v>
      </c>
      <c r="X1081" s="69">
        <f>if(V1081&lt;&gt;0,if(R1081="Unknown", Assumptions!$B$43,R1081),0)</f>
        <v>0</v>
      </c>
      <c r="Y1081" s="68">
        <f t="shared" si="8"/>
        <v>0</v>
      </c>
      <c r="Z1081" s="68">
        <f>if(V1081&lt;&gt;0,if(  S1081="Unknown", Assumptions!$B$44,S1081),0)</f>
        <v>0</v>
      </c>
      <c r="AA1081" s="68">
        <f>if(V1081 ="N2",ifna(vlookup(W1081&amp;"-"&amp;X1081,'Ref. VM'!A:B,2,0),"Custom"),if(V1081 ="E2" , ifna(vlookup(W1081&amp;"-"&amp;X1081,'Ref. VM'!D:E,2,0),"Custom"),if(V1081="N2D",ifna(vlookup(W1081&amp;"-"&amp;X1081,'Ref. VM'!G:H,2,0),"Custom"),if(V1081="N4",ifna(vlookup(W1081&amp;"-"&amp;X1081,'Ref. VM'!J:K,2,0),"Custom"),0))))</f>
        <v>0</v>
      </c>
      <c r="AB1081" s="67">
        <f t="shared" si="9"/>
        <v>0</v>
      </c>
      <c r="AC1081" s="67">
        <f t="shared" si="10"/>
        <v>0</v>
      </c>
      <c r="AD1081" s="67">
        <f t="shared" si="11"/>
        <v>0</v>
      </c>
      <c r="AE1081" s="62">
        <f>if(T1081="Lift &amp; Shift Prod",730,if(T1081="Lift &amp; Shift Noprod",Assumptions!$B$3,0))</f>
        <v>0</v>
      </c>
      <c r="AF1081" s="70">
        <f>if( U1081=0,0,if(Y1081=0, ((vlookup(AB1081,'SKU Pricing'!A:B,Assumptions!$B$2,0)*W1081)+(vlookup(AC1081,'SKU Pricing'!A:B,Assumptions!$B$2,0)*X1081))*AE1081,((vlookup(AB1081,'SKU Pricing'!A:B,Assumptions!$B$2,0)*W1081)+(vlookup(AC1081,'SKU Pricing'!A:B,Assumptions!$B$2,0)*(W1081*8))+(vlookup(AD1081,'SKU Pricing'!A:B,Assumptions!$B$2,0)*(X1081-(W1081*8))))*AE1081))</f>
        <v>0</v>
      </c>
      <c r="AG1081" s="67">
        <f t="shared" si="12"/>
        <v>0</v>
      </c>
      <c r="AH1081" s="70">
        <f>ifna(vlookup(AG1081,'SKU Pricing'!A:B,Assumptions!$B$2,0)*W1081*AE1081,0)</f>
        <v>0</v>
      </c>
      <c r="AI1081" s="62" t="str">
        <f t="shared" si="13"/>
        <v/>
      </c>
      <c r="AJ1081" s="62" t="str">
        <f>if(V1081&lt;&gt;0, if(T1081="Lift &amp; Shift Noprod",Assumptions!$B$9,if(V1081=Assumptions!$B$6,Assumptions!$B$10,if(P1081=1,Assumptions!$B$8,Assumptions!$B$7))),"")</f>
        <v/>
      </c>
      <c r="AK1081" s="69">
        <f t="shared" si="14"/>
        <v>0</v>
      </c>
      <c r="AL1081" s="69">
        <f>if(AJ1081="Hyperdisk Balanced",Assumptions!$B$11,0)</f>
        <v>0</v>
      </c>
      <c r="AM1081" s="69">
        <f>if(AJ1081="Hyperdisk Balanced",Assumptions!$B$12,0)</f>
        <v>0</v>
      </c>
      <c r="AN1081" s="70">
        <f>if(AK1081=0,0,if(AJ1081="Hyperdisk Balanced",vlookup(AK1081&amp;" provisioned space",'SKU Pricing'!A:B,Assumptions!$B$2,0)*Z1081+vlookup(AK1081&amp;" provisioned IOPS",'SKU Pricing'!A:B,Assumptions!$B$2,0)*AL1081*730+vlookup(AK1081&amp;" provisioned throughput",'SKU Pricing'!A:B,Assumptions!$B$2,0)*AM1081*730,vlookup(AK1081,'SKU Pricing'!A:B,Assumptions!$B$2,0)*Z1081))</f>
        <v>0</v>
      </c>
      <c r="AO1081" s="70">
        <f t="shared" si="15"/>
        <v>0</v>
      </c>
      <c r="AP1081" s="71">
        <f t="shared" si="16"/>
        <v>0</v>
      </c>
      <c r="AQ1081" s="70">
        <f>ifna(vlookup(AP1081,'SKU Pricing'!A:B,Assumptions!$B$2,0)*AE1081,0)</f>
        <v>0</v>
      </c>
      <c r="AR1081" s="72">
        <v>0.0</v>
      </c>
    </row>
    <row r="1082">
      <c r="A1082" s="61" t="s">
        <v>1223</v>
      </c>
      <c r="B1082" s="62" t="str">
        <f>ifna(if(vlookup(A1082,vOS!A:B,2,0)="","Unknown",vlookup(A1082,vOS!A:B,2,0)),"Unknown")</f>
        <v>Microsoft Windows 10 (64-bit)</v>
      </c>
      <c r="C1082" s="62">
        <f>vlookup(B1082,'OS Study'!A:D,2,0)</f>
        <v>0</v>
      </c>
      <c r="D1082" s="62" t="str">
        <f>vlookup(B1082,'OS Study'!A:D,3,0)</f>
        <v>Windows</v>
      </c>
      <c r="E1082" s="62" t="str">
        <f>vlookup(B1082,'OS Study'!A:D,4,0)</f>
        <v>Workstation</v>
      </c>
      <c r="F1082" s="63" t="str">
        <f>vlookup(B1082,'OS Study'!A:E,5,0)</f>
        <v>10</v>
      </c>
      <c r="G1082" s="62">
        <f>IF(vlookup(A1082,'RVtools V2.1'!A:J,4,0)="non",0,1)</f>
        <v>1</v>
      </c>
      <c r="H1082" s="62">
        <f>if(vlookup(A1082,'RVtools V2.1'!A:K,11,0)="kube",1,0)</f>
        <v>0</v>
      </c>
      <c r="I1082" s="62">
        <f t="shared" si="5"/>
        <v>0</v>
      </c>
      <c r="J1082" s="62">
        <f>ifna(vlookup(A1082,'Infra Study'!A:Q,17,0),0)</f>
        <v>1</v>
      </c>
      <c r="K1082" s="64">
        <f>IFERROR(__xludf.DUMMYFUNCTION("N(REGEXMATCH(VLOOKUP(A1082, 'RVtools V2.1'!A:H, 8, 0), ""^Serveur de fichiers""))"),0.0)</f>
        <v>0</v>
      </c>
      <c r="L1082" s="64">
        <f t="shared" si="6"/>
        <v>0</v>
      </c>
      <c r="M1082" s="67" t="str">
        <f>ifna(vlookup(A1082,'RVtools V2.1'!A:I,8,0),"N/A")</f>
        <v>MPL - NST/ALS</v>
      </c>
      <c r="N1082" s="64">
        <f>IFERROR(__xludf.DUMMYFUNCTION("IF(REGEXMATCH(M1082, ""(?i)"" &amp; JOIN(""|"", SPLIT(""kalisil"", "" ""))), 1, 0)"),0.0)</f>
        <v>0</v>
      </c>
      <c r="O1082" s="64" t="str">
        <f>vlookup(A1082,'RVtools V2.1'!A:H,7,0)</f>
        <v>T1</v>
      </c>
      <c r="P1082" s="64">
        <f>if(vlookup(A1082,'RVtools V2.1'!A:H,5,0)="oui",1,0)</f>
        <v>1</v>
      </c>
      <c r="Q1082" s="64">
        <f>ifna(vlookup(A1082,vCPU!A:B,2,0),"Unknown")</f>
        <v>4</v>
      </c>
      <c r="R1082" s="66">
        <f>ifna(vlookup(A1082,vMemory!A:C,3,0),"Unknown")</f>
        <v>8</v>
      </c>
      <c r="S1082" s="66">
        <f>ifna(vlookup(A1082,vDisk!A:C,3,0),"Unknown")</f>
        <v>190</v>
      </c>
      <c r="T1082" s="67" t="str">
        <f t="array" ref="T1082">IFS(
   L1082=1, "No Lift &amp; Shift",
   J1082=1, XLOOKUP(A1082, 'Infra Study'!A:A, 'Infra Study'!P:P),
   I1082=1, "No Lift &amp; Shift",
   H1082=1, "GKE",
   K1082=1, "GCNV",
   G1082=1, "Lift &amp; Shift Prod",
   TRUE, "Lift &amp; Shift Noprod"
)</f>
        <v>Consolidation</v>
      </c>
      <c r="U1082" s="67">
        <f t="shared" si="7"/>
        <v>0</v>
      </c>
      <c r="V1082" s="68">
        <f>if(T1082="Lift &amp; Shift Noprod",if( Y1082=0,Assumptions!$B$5, Assumptions!$B$4),if(T1082="Lift &amp; Shift Prod",if(AND(N1082=1,O1082="T1"),Assumptions!$B$6,Assumptions!$B$4),0))</f>
        <v>0</v>
      </c>
      <c r="W1082" s="62">
        <f>if(V1082&lt;&gt;0,if(Q1082="Unknown", Assumptions!$B$42,If(Q1082&gt;1,Q1082,2)),0)</f>
        <v>0</v>
      </c>
      <c r="X1082" s="69">
        <f>if(V1082&lt;&gt;0,if(R1082="Unknown", Assumptions!$B$43,R1082),0)</f>
        <v>0</v>
      </c>
      <c r="Y1082" s="68">
        <f t="shared" si="8"/>
        <v>0</v>
      </c>
      <c r="Z1082" s="68">
        <f>if(V1082&lt;&gt;0,if(  S1082="Unknown", Assumptions!$B$44,S1082),0)</f>
        <v>0</v>
      </c>
      <c r="AA1082" s="68">
        <f>if(V1082 ="N2",ifna(vlookup(W1082&amp;"-"&amp;X1082,'Ref. VM'!A:B,2,0),"Custom"),if(V1082 ="E2" , ifna(vlookup(W1082&amp;"-"&amp;X1082,'Ref. VM'!D:E,2,0),"Custom"),if(V1082="N2D",ifna(vlookup(W1082&amp;"-"&amp;X1082,'Ref. VM'!G:H,2,0),"Custom"),if(V1082="N4",ifna(vlookup(W1082&amp;"-"&amp;X1082,'Ref. VM'!J:K,2,0),"Custom"),0))))</f>
        <v>0</v>
      </c>
      <c r="AB1082" s="67">
        <f t="shared" si="9"/>
        <v>0</v>
      </c>
      <c r="AC1082" s="67">
        <f t="shared" si="10"/>
        <v>0</v>
      </c>
      <c r="AD1082" s="67">
        <f t="shared" si="11"/>
        <v>0</v>
      </c>
      <c r="AE1082" s="62">
        <f>if(T1082="Lift &amp; Shift Prod",730,if(T1082="Lift &amp; Shift Noprod",Assumptions!$B$3,0))</f>
        <v>0</v>
      </c>
      <c r="AF1082" s="70">
        <f>if( U1082=0,0,if(Y1082=0, ((vlookup(AB1082,'SKU Pricing'!A:B,Assumptions!$B$2,0)*W1082)+(vlookup(AC1082,'SKU Pricing'!A:B,Assumptions!$B$2,0)*X1082))*AE1082,((vlookup(AB1082,'SKU Pricing'!A:B,Assumptions!$B$2,0)*W1082)+(vlookup(AC1082,'SKU Pricing'!A:B,Assumptions!$B$2,0)*(W1082*8))+(vlookup(AD1082,'SKU Pricing'!A:B,Assumptions!$B$2,0)*(X1082-(W1082*8))))*AE1082))</f>
        <v>0</v>
      </c>
      <c r="AG1082" s="67">
        <f t="shared" si="12"/>
        <v>0</v>
      </c>
      <c r="AH1082" s="70">
        <f>ifna(vlookup(AG1082,'SKU Pricing'!A:B,Assumptions!$B$2,0)*W1082*AE1082,0)</f>
        <v>0</v>
      </c>
      <c r="AI1082" s="62" t="str">
        <f t="shared" si="13"/>
        <v/>
      </c>
      <c r="AJ1082" s="62" t="str">
        <f>if(V1082&lt;&gt;0, if(T1082="Lift &amp; Shift Noprod",Assumptions!$B$9,if(V1082=Assumptions!$B$6,Assumptions!$B$10,if(P1082=1,Assumptions!$B$8,Assumptions!$B$7))),"")</f>
        <v/>
      </c>
      <c r="AK1082" s="69">
        <f t="shared" si="14"/>
        <v>0</v>
      </c>
      <c r="AL1082" s="69">
        <f>if(AJ1082="Hyperdisk Balanced",Assumptions!$B$11,0)</f>
        <v>0</v>
      </c>
      <c r="AM1082" s="69">
        <f>if(AJ1082="Hyperdisk Balanced",Assumptions!$B$12,0)</f>
        <v>0</v>
      </c>
      <c r="AN1082" s="70">
        <f>if(AK1082=0,0,if(AJ1082="Hyperdisk Balanced",vlookup(AK1082&amp;" provisioned space",'SKU Pricing'!A:B,Assumptions!$B$2,0)*Z1082+vlookup(AK1082&amp;" provisioned IOPS",'SKU Pricing'!A:B,Assumptions!$B$2,0)*AL1082*730+vlookup(AK1082&amp;" provisioned throughput",'SKU Pricing'!A:B,Assumptions!$B$2,0)*AM1082*730,vlookup(AK1082,'SKU Pricing'!A:B,Assumptions!$B$2,0)*Z1082))</f>
        <v>0</v>
      </c>
      <c r="AO1082" s="70">
        <f t="shared" si="15"/>
        <v>0</v>
      </c>
      <c r="AP1082" s="71">
        <f t="shared" si="16"/>
        <v>0</v>
      </c>
      <c r="AQ1082" s="70">
        <f>ifna(vlookup(AP1082,'SKU Pricing'!A:B,Assumptions!$B$2,0)*AE1082,0)</f>
        <v>0</v>
      </c>
      <c r="AR1082" s="72">
        <v>0.0</v>
      </c>
    </row>
    <row r="1083">
      <c r="A1083" s="61" t="s">
        <v>1224</v>
      </c>
      <c r="B1083" s="62" t="str">
        <f>ifna(if(vlookup(A1083,vOS!A:B,2,0)="","Unknown",vlookup(A1083,vOS!A:B,2,0)),"Unknown")</f>
        <v>Microsoft Windows 10 (64-bit)</v>
      </c>
      <c r="C1083" s="62">
        <f>vlookup(B1083,'OS Study'!A:D,2,0)</f>
        <v>0</v>
      </c>
      <c r="D1083" s="62" t="str">
        <f>vlookup(B1083,'OS Study'!A:D,3,0)</f>
        <v>Windows</v>
      </c>
      <c r="E1083" s="62" t="str">
        <f>vlookup(B1083,'OS Study'!A:D,4,0)</f>
        <v>Workstation</v>
      </c>
      <c r="F1083" s="63" t="str">
        <f>vlookup(B1083,'OS Study'!A:E,5,0)</f>
        <v>10</v>
      </c>
      <c r="G1083" s="62">
        <f>IF(vlookup(A1083,'RVtools V2.1'!A:J,4,0)="non",0,1)</f>
        <v>1</v>
      </c>
      <c r="H1083" s="62">
        <f>if(vlookup(A1083,'RVtools V2.1'!A:K,11,0)="kube",1,0)</f>
        <v>0</v>
      </c>
      <c r="I1083" s="62">
        <f t="shared" si="5"/>
        <v>0</v>
      </c>
      <c r="J1083" s="62">
        <f>ifna(vlookup(A1083,'Infra Study'!A:Q,17,0),0)</f>
        <v>1</v>
      </c>
      <c r="K1083" s="64">
        <f>IFERROR(__xludf.DUMMYFUNCTION("N(REGEXMATCH(VLOOKUP(A1083, 'RVtools V2.1'!A:H, 8, 0), ""^Serveur de fichiers""))"),0.0)</f>
        <v>0</v>
      </c>
      <c r="L1083" s="64">
        <f t="shared" si="6"/>
        <v>0</v>
      </c>
      <c r="M1083" s="67" t="str">
        <f>ifna(vlookup(A1083,'RVtools V2.1'!A:I,8,0),"N/A")</f>
        <v>MPL - NST/ALS</v>
      </c>
      <c r="N1083" s="64">
        <f>IFERROR(__xludf.DUMMYFUNCTION("IF(REGEXMATCH(M1083, ""(?i)"" &amp; JOIN(""|"", SPLIT(""kalisil"", "" ""))), 1, 0)"),0.0)</f>
        <v>0</v>
      </c>
      <c r="O1083" s="64" t="str">
        <f>vlookup(A1083,'RVtools V2.1'!A:H,7,0)</f>
        <v>T1</v>
      </c>
      <c r="P1083" s="64">
        <f>if(vlookup(A1083,'RVtools V2.1'!A:H,5,0)="oui",1,0)</f>
        <v>1</v>
      </c>
      <c r="Q1083" s="64">
        <f>ifna(vlookup(A1083,vCPU!A:B,2,0),"Unknown")</f>
        <v>2</v>
      </c>
      <c r="R1083" s="66">
        <f>ifna(vlookup(A1083,vMemory!A:C,3,0),"Unknown")</f>
        <v>8</v>
      </c>
      <c r="S1083" s="66">
        <f>ifna(vlookup(A1083,vDisk!A:C,3,0),"Unknown")</f>
        <v>85</v>
      </c>
      <c r="T1083" s="67" t="str">
        <f t="array" ref="T1083">IFS(
   L1083=1, "No Lift &amp; Shift",
   J1083=1, XLOOKUP(A1083, 'Infra Study'!A:A, 'Infra Study'!P:P),
   I1083=1, "No Lift &amp; Shift",
   H1083=1, "GKE",
   K1083=1, "GCNV",
   G1083=1, "Lift &amp; Shift Prod",
   TRUE, "Lift &amp; Shift Noprod"
)</f>
        <v>Consolidation</v>
      </c>
      <c r="U1083" s="67">
        <f t="shared" si="7"/>
        <v>0</v>
      </c>
      <c r="V1083" s="68">
        <f>if(T1083="Lift &amp; Shift Noprod",if( Y1083=0,Assumptions!$B$5, Assumptions!$B$4),if(T1083="Lift &amp; Shift Prod",if(AND(N1083=1,O1083="T1"),Assumptions!$B$6,Assumptions!$B$4),0))</f>
        <v>0</v>
      </c>
      <c r="W1083" s="62">
        <f>if(V1083&lt;&gt;0,if(Q1083="Unknown", Assumptions!$B$42,If(Q1083&gt;1,Q1083,2)),0)</f>
        <v>0</v>
      </c>
      <c r="X1083" s="69">
        <f>if(V1083&lt;&gt;0,if(R1083="Unknown", Assumptions!$B$43,R1083),0)</f>
        <v>0</v>
      </c>
      <c r="Y1083" s="68">
        <f t="shared" si="8"/>
        <v>0</v>
      </c>
      <c r="Z1083" s="68">
        <f>if(V1083&lt;&gt;0,if(  S1083="Unknown", Assumptions!$B$44,S1083),0)</f>
        <v>0</v>
      </c>
      <c r="AA1083" s="68">
        <f>if(V1083 ="N2",ifna(vlookup(W1083&amp;"-"&amp;X1083,'Ref. VM'!A:B,2,0),"Custom"),if(V1083 ="E2" , ifna(vlookup(W1083&amp;"-"&amp;X1083,'Ref. VM'!D:E,2,0),"Custom"),if(V1083="N2D",ifna(vlookup(W1083&amp;"-"&amp;X1083,'Ref. VM'!G:H,2,0),"Custom"),if(V1083="N4",ifna(vlookup(W1083&amp;"-"&amp;X1083,'Ref. VM'!J:K,2,0),"Custom"),0))))</f>
        <v>0</v>
      </c>
      <c r="AB1083" s="67">
        <f t="shared" si="9"/>
        <v>0</v>
      </c>
      <c r="AC1083" s="67">
        <f t="shared" si="10"/>
        <v>0</v>
      </c>
      <c r="AD1083" s="67">
        <f t="shared" si="11"/>
        <v>0</v>
      </c>
      <c r="AE1083" s="62">
        <f>if(T1083="Lift &amp; Shift Prod",730,if(T1083="Lift &amp; Shift Noprod",Assumptions!$B$3,0))</f>
        <v>0</v>
      </c>
      <c r="AF1083" s="70">
        <f>if( U1083=0,0,if(Y1083=0, ((vlookup(AB1083,'SKU Pricing'!A:B,Assumptions!$B$2,0)*W1083)+(vlookup(AC1083,'SKU Pricing'!A:B,Assumptions!$B$2,0)*X1083))*AE1083,((vlookup(AB1083,'SKU Pricing'!A:B,Assumptions!$B$2,0)*W1083)+(vlookup(AC1083,'SKU Pricing'!A:B,Assumptions!$B$2,0)*(W1083*8))+(vlookup(AD1083,'SKU Pricing'!A:B,Assumptions!$B$2,0)*(X1083-(W1083*8))))*AE1083))</f>
        <v>0</v>
      </c>
      <c r="AG1083" s="67">
        <f t="shared" si="12"/>
        <v>0</v>
      </c>
      <c r="AH1083" s="70">
        <f>ifna(vlookup(AG1083,'SKU Pricing'!A:B,Assumptions!$B$2,0)*W1083*AE1083,0)</f>
        <v>0</v>
      </c>
      <c r="AI1083" s="62" t="str">
        <f t="shared" si="13"/>
        <v/>
      </c>
      <c r="AJ1083" s="62" t="str">
        <f>if(V1083&lt;&gt;0, if(T1083="Lift &amp; Shift Noprod",Assumptions!$B$9,if(V1083=Assumptions!$B$6,Assumptions!$B$10,if(P1083=1,Assumptions!$B$8,Assumptions!$B$7))),"")</f>
        <v/>
      </c>
      <c r="AK1083" s="69">
        <f t="shared" si="14"/>
        <v>0</v>
      </c>
      <c r="AL1083" s="69">
        <f>if(AJ1083="Hyperdisk Balanced",Assumptions!$B$11,0)</f>
        <v>0</v>
      </c>
      <c r="AM1083" s="69">
        <f>if(AJ1083="Hyperdisk Balanced",Assumptions!$B$12,0)</f>
        <v>0</v>
      </c>
      <c r="AN1083" s="70">
        <f>if(AK1083=0,0,if(AJ1083="Hyperdisk Balanced",vlookup(AK1083&amp;" provisioned space",'SKU Pricing'!A:B,Assumptions!$B$2,0)*Z1083+vlookup(AK1083&amp;" provisioned IOPS",'SKU Pricing'!A:B,Assumptions!$B$2,0)*AL1083*730+vlookup(AK1083&amp;" provisioned throughput",'SKU Pricing'!A:B,Assumptions!$B$2,0)*AM1083*730,vlookup(AK1083,'SKU Pricing'!A:B,Assumptions!$B$2,0)*Z1083))</f>
        <v>0</v>
      </c>
      <c r="AO1083" s="70">
        <f t="shared" si="15"/>
        <v>0</v>
      </c>
      <c r="AP1083" s="71">
        <f t="shared" si="16"/>
        <v>0</v>
      </c>
      <c r="AQ1083" s="70">
        <f>ifna(vlookup(AP1083,'SKU Pricing'!A:B,Assumptions!$B$2,0)*AE1083,0)</f>
        <v>0</v>
      </c>
      <c r="AR1083" s="72">
        <v>0.0</v>
      </c>
    </row>
    <row r="1084">
      <c r="A1084" s="61" t="s">
        <v>1225</v>
      </c>
      <c r="B1084" s="62" t="str">
        <f>ifna(if(vlookup(A1084,vOS!A:B,2,0)="","Unknown",vlookup(A1084,vOS!A:B,2,0)),"Unknown")</f>
        <v>Microsoft Windows 10 (64-bit)</v>
      </c>
      <c r="C1084" s="62">
        <f>vlookup(B1084,'OS Study'!A:D,2,0)</f>
        <v>0</v>
      </c>
      <c r="D1084" s="62" t="str">
        <f>vlookup(B1084,'OS Study'!A:D,3,0)</f>
        <v>Windows</v>
      </c>
      <c r="E1084" s="62" t="str">
        <f>vlookup(B1084,'OS Study'!A:D,4,0)</f>
        <v>Workstation</v>
      </c>
      <c r="F1084" s="63" t="str">
        <f>vlookup(B1084,'OS Study'!A:E,5,0)</f>
        <v>10</v>
      </c>
      <c r="G1084" s="62">
        <f>IF(vlookup(A1084,'RVtools V2.1'!A:J,4,0)="non",0,1)</f>
        <v>1</v>
      </c>
      <c r="H1084" s="62">
        <f>if(vlookup(A1084,'RVtools V2.1'!A:K,11,0)="kube",1,0)</f>
        <v>0</v>
      </c>
      <c r="I1084" s="62">
        <f t="shared" si="5"/>
        <v>0</v>
      </c>
      <c r="J1084" s="62">
        <f>ifna(vlookup(A1084,'Infra Study'!A:Q,17,0),0)</f>
        <v>1</v>
      </c>
      <c r="K1084" s="64">
        <f>IFERROR(__xludf.DUMMYFUNCTION("N(REGEXMATCH(VLOOKUP(A1084, 'RVtools V2.1'!A:H, 8, 0), ""^Serveur de fichiers""))"),0.0)</f>
        <v>0</v>
      </c>
      <c r="L1084" s="64">
        <f t="shared" si="6"/>
        <v>0</v>
      </c>
      <c r="M1084" s="67" t="str">
        <f>ifna(vlookup(A1084,'RVtools V2.1'!A:I,8,0),"N/A")</f>
        <v>MPL - NST/ALS</v>
      </c>
      <c r="N1084" s="64">
        <f>IFERROR(__xludf.DUMMYFUNCTION("IF(REGEXMATCH(M1084, ""(?i)"" &amp; JOIN(""|"", SPLIT(""kalisil"", "" ""))), 1, 0)"),0.0)</f>
        <v>0</v>
      </c>
      <c r="O1084" s="64" t="str">
        <f>vlookup(A1084,'RVtools V2.1'!A:H,7,0)</f>
        <v>T1</v>
      </c>
      <c r="P1084" s="64">
        <f>if(vlookup(A1084,'RVtools V2.1'!A:H,5,0)="oui",1,0)</f>
        <v>1</v>
      </c>
      <c r="Q1084" s="64">
        <f>ifna(vlookup(A1084,vCPU!A:B,2,0),"Unknown")</f>
        <v>4</v>
      </c>
      <c r="R1084" s="66">
        <f>ifna(vlookup(A1084,vMemory!A:C,3,0),"Unknown")</f>
        <v>8</v>
      </c>
      <c r="S1084" s="66">
        <f>ifna(vlookup(A1084,vDisk!A:C,3,0),"Unknown")</f>
        <v>121</v>
      </c>
      <c r="T1084" s="67" t="str">
        <f t="array" ref="T1084">IFS(
   L1084=1, "No Lift &amp; Shift",
   J1084=1, XLOOKUP(A1084, 'Infra Study'!A:A, 'Infra Study'!P:P),
   I1084=1, "No Lift &amp; Shift",
   H1084=1, "GKE",
   K1084=1, "GCNV",
   G1084=1, "Lift &amp; Shift Prod",
   TRUE, "Lift &amp; Shift Noprod"
)</f>
        <v>Consolidation</v>
      </c>
      <c r="U1084" s="67">
        <f t="shared" si="7"/>
        <v>0</v>
      </c>
      <c r="V1084" s="68">
        <f>if(T1084="Lift &amp; Shift Noprod",if( Y1084=0,Assumptions!$B$5, Assumptions!$B$4),if(T1084="Lift &amp; Shift Prod",if(AND(N1084=1,O1084="T1"),Assumptions!$B$6,Assumptions!$B$4),0))</f>
        <v>0</v>
      </c>
      <c r="W1084" s="62">
        <f>if(V1084&lt;&gt;0,if(Q1084="Unknown", Assumptions!$B$42,If(Q1084&gt;1,Q1084,2)),0)</f>
        <v>0</v>
      </c>
      <c r="X1084" s="69">
        <f>if(V1084&lt;&gt;0,if(R1084="Unknown", Assumptions!$B$43,R1084),0)</f>
        <v>0</v>
      </c>
      <c r="Y1084" s="68">
        <f t="shared" si="8"/>
        <v>0</v>
      </c>
      <c r="Z1084" s="68">
        <f>if(V1084&lt;&gt;0,if(  S1084="Unknown", Assumptions!$B$44,S1084),0)</f>
        <v>0</v>
      </c>
      <c r="AA1084" s="68">
        <f>if(V1084 ="N2",ifna(vlookup(W1084&amp;"-"&amp;X1084,'Ref. VM'!A:B,2,0),"Custom"),if(V1084 ="E2" , ifna(vlookup(W1084&amp;"-"&amp;X1084,'Ref. VM'!D:E,2,0),"Custom"),if(V1084="N2D",ifna(vlookup(W1084&amp;"-"&amp;X1084,'Ref. VM'!G:H,2,0),"Custom"),if(V1084="N4",ifna(vlookup(W1084&amp;"-"&amp;X1084,'Ref. VM'!J:K,2,0),"Custom"),0))))</f>
        <v>0</v>
      </c>
      <c r="AB1084" s="67">
        <f t="shared" si="9"/>
        <v>0</v>
      </c>
      <c r="AC1084" s="67">
        <f t="shared" si="10"/>
        <v>0</v>
      </c>
      <c r="AD1084" s="67">
        <f t="shared" si="11"/>
        <v>0</v>
      </c>
      <c r="AE1084" s="62">
        <f>if(T1084="Lift &amp; Shift Prod",730,if(T1084="Lift &amp; Shift Noprod",Assumptions!$B$3,0))</f>
        <v>0</v>
      </c>
      <c r="AF1084" s="70">
        <f>if( U1084=0,0,if(Y1084=0, ((vlookup(AB1084,'SKU Pricing'!A:B,Assumptions!$B$2,0)*W1084)+(vlookup(AC1084,'SKU Pricing'!A:B,Assumptions!$B$2,0)*X1084))*AE1084,((vlookup(AB1084,'SKU Pricing'!A:B,Assumptions!$B$2,0)*W1084)+(vlookup(AC1084,'SKU Pricing'!A:B,Assumptions!$B$2,0)*(W1084*8))+(vlookup(AD1084,'SKU Pricing'!A:B,Assumptions!$B$2,0)*(X1084-(W1084*8))))*AE1084))</f>
        <v>0</v>
      </c>
      <c r="AG1084" s="67">
        <f t="shared" si="12"/>
        <v>0</v>
      </c>
      <c r="AH1084" s="70">
        <f>ifna(vlookup(AG1084,'SKU Pricing'!A:B,Assumptions!$B$2,0)*W1084*AE1084,0)</f>
        <v>0</v>
      </c>
      <c r="AI1084" s="62" t="str">
        <f t="shared" si="13"/>
        <v/>
      </c>
      <c r="AJ1084" s="62" t="str">
        <f>if(V1084&lt;&gt;0, if(T1084="Lift &amp; Shift Noprod",Assumptions!$B$9,if(V1084=Assumptions!$B$6,Assumptions!$B$10,if(P1084=1,Assumptions!$B$8,Assumptions!$B$7))),"")</f>
        <v/>
      </c>
      <c r="AK1084" s="69">
        <f t="shared" si="14"/>
        <v>0</v>
      </c>
      <c r="AL1084" s="69">
        <f>if(AJ1084="Hyperdisk Balanced",Assumptions!$B$11,0)</f>
        <v>0</v>
      </c>
      <c r="AM1084" s="69">
        <f>if(AJ1084="Hyperdisk Balanced",Assumptions!$B$12,0)</f>
        <v>0</v>
      </c>
      <c r="AN1084" s="70">
        <f>if(AK1084=0,0,if(AJ1084="Hyperdisk Balanced",vlookup(AK1084&amp;" provisioned space",'SKU Pricing'!A:B,Assumptions!$B$2,0)*Z1084+vlookup(AK1084&amp;" provisioned IOPS",'SKU Pricing'!A:B,Assumptions!$B$2,0)*AL1084*730+vlookup(AK1084&amp;" provisioned throughput",'SKU Pricing'!A:B,Assumptions!$B$2,0)*AM1084*730,vlookup(AK1084,'SKU Pricing'!A:B,Assumptions!$B$2,0)*Z1084))</f>
        <v>0</v>
      </c>
      <c r="AO1084" s="70">
        <f t="shared" si="15"/>
        <v>0</v>
      </c>
      <c r="AP1084" s="71">
        <f t="shared" si="16"/>
        <v>0</v>
      </c>
      <c r="AQ1084" s="70">
        <f>ifna(vlookup(AP1084,'SKU Pricing'!A:B,Assumptions!$B$2,0)*AE1084,0)</f>
        <v>0</v>
      </c>
      <c r="AR1084" s="72">
        <v>0.0</v>
      </c>
    </row>
    <row r="1085">
      <c r="A1085" s="61" t="s">
        <v>1226</v>
      </c>
      <c r="B1085" s="62" t="str">
        <f>ifna(if(vlookup(A1085,vOS!A:B,2,0)="","Unknown",vlookup(A1085,vOS!A:B,2,0)),"Unknown")</f>
        <v>Microsoft Windows 10 (64-bit)</v>
      </c>
      <c r="C1085" s="62">
        <f>vlookup(B1085,'OS Study'!A:D,2,0)</f>
        <v>0</v>
      </c>
      <c r="D1085" s="62" t="str">
        <f>vlookup(B1085,'OS Study'!A:D,3,0)</f>
        <v>Windows</v>
      </c>
      <c r="E1085" s="62" t="str">
        <f>vlookup(B1085,'OS Study'!A:D,4,0)</f>
        <v>Workstation</v>
      </c>
      <c r="F1085" s="63" t="str">
        <f>vlookup(B1085,'OS Study'!A:E,5,0)</f>
        <v>10</v>
      </c>
      <c r="G1085" s="62">
        <f>IF(vlookup(A1085,'RVtools V2.1'!A:J,4,0)="non",0,1)</f>
        <v>1</v>
      </c>
      <c r="H1085" s="62">
        <f>if(vlookup(A1085,'RVtools V2.1'!A:K,11,0)="kube",1,0)</f>
        <v>0</v>
      </c>
      <c r="I1085" s="62">
        <f t="shared" si="5"/>
        <v>0</v>
      </c>
      <c r="J1085" s="62">
        <f>ifna(vlookup(A1085,'Infra Study'!A:Q,17,0),0)</f>
        <v>1</v>
      </c>
      <c r="K1085" s="64">
        <f>IFERROR(__xludf.DUMMYFUNCTION("N(REGEXMATCH(VLOOKUP(A1085, 'RVtools V2.1'!A:H, 8, 0), ""^Serveur de fichiers""))"),0.0)</f>
        <v>0</v>
      </c>
      <c r="L1085" s="64">
        <f t="shared" si="6"/>
        <v>0</v>
      </c>
      <c r="M1085" s="67" t="str">
        <f>ifna(vlookup(A1085,'RVtools V2.1'!A:I,8,0),"N/A")</f>
        <v>MPL - NST/ALS</v>
      </c>
      <c r="N1085" s="64">
        <f>IFERROR(__xludf.DUMMYFUNCTION("IF(REGEXMATCH(M1085, ""(?i)"" &amp; JOIN(""|"", SPLIT(""kalisil"", "" ""))), 1, 0)"),0.0)</f>
        <v>0</v>
      </c>
      <c r="O1085" s="64" t="str">
        <f>vlookup(A1085,'RVtools V2.1'!A:H,7,0)</f>
        <v>T1</v>
      </c>
      <c r="P1085" s="64">
        <f>if(vlookup(A1085,'RVtools V2.1'!A:H,5,0)="oui",1,0)</f>
        <v>1</v>
      </c>
      <c r="Q1085" s="64">
        <f>ifna(vlookup(A1085,vCPU!A:B,2,0),"Unknown")</f>
        <v>4</v>
      </c>
      <c r="R1085" s="66">
        <f>ifna(vlookup(A1085,vMemory!A:C,3,0),"Unknown")</f>
        <v>8</v>
      </c>
      <c r="S1085" s="66">
        <f>ifna(vlookup(A1085,vDisk!A:C,3,0),"Unknown")</f>
        <v>129</v>
      </c>
      <c r="T1085" s="67" t="str">
        <f t="array" ref="T1085">IFS(
   L1085=1, "No Lift &amp; Shift",
   J1085=1, XLOOKUP(A1085, 'Infra Study'!A:A, 'Infra Study'!P:P),
   I1085=1, "No Lift &amp; Shift",
   H1085=1, "GKE",
   K1085=1, "GCNV",
   G1085=1, "Lift &amp; Shift Prod",
   TRUE, "Lift &amp; Shift Noprod"
)</f>
        <v>Consolidation</v>
      </c>
      <c r="U1085" s="67">
        <f t="shared" si="7"/>
        <v>0</v>
      </c>
      <c r="V1085" s="68">
        <f>if(T1085="Lift &amp; Shift Noprod",if( Y1085=0,Assumptions!$B$5, Assumptions!$B$4),if(T1085="Lift &amp; Shift Prod",if(AND(N1085=1,O1085="T1"),Assumptions!$B$6,Assumptions!$B$4),0))</f>
        <v>0</v>
      </c>
      <c r="W1085" s="62">
        <f>if(V1085&lt;&gt;0,if(Q1085="Unknown", Assumptions!$B$42,If(Q1085&gt;1,Q1085,2)),0)</f>
        <v>0</v>
      </c>
      <c r="X1085" s="69">
        <f>if(V1085&lt;&gt;0,if(R1085="Unknown", Assumptions!$B$43,R1085),0)</f>
        <v>0</v>
      </c>
      <c r="Y1085" s="68">
        <f t="shared" si="8"/>
        <v>0</v>
      </c>
      <c r="Z1085" s="68">
        <f>if(V1085&lt;&gt;0,if(  S1085="Unknown", Assumptions!$B$44,S1085),0)</f>
        <v>0</v>
      </c>
      <c r="AA1085" s="68">
        <f>if(V1085 ="N2",ifna(vlookup(W1085&amp;"-"&amp;X1085,'Ref. VM'!A:B,2,0),"Custom"),if(V1085 ="E2" , ifna(vlookup(W1085&amp;"-"&amp;X1085,'Ref. VM'!D:E,2,0),"Custom"),if(V1085="N2D",ifna(vlookup(W1085&amp;"-"&amp;X1085,'Ref. VM'!G:H,2,0),"Custom"),if(V1085="N4",ifna(vlookup(W1085&amp;"-"&amp;X1085,'Ref. VM'!J:K,2,0),"Custom"),0))))</f>
        <v>0</v>
      </c>
      <c r="AB1085" s="67">
        <f t="shared" si="9"/>
        <v>0</v>
      </c>
      <c r="AC1085" s="67">
        <f t="shared" si="10"/>
        <v>0</v>
      </c>
      <c r="AD1085" s="67">
        <f t="shared" si="11"/>
        <v>0</v>
      </c>
      <c r="AE1085" s="62">
        <f>if(T1085="Lift &amp; Shift Prod",730,if(T1085="Lift &amp; Shift Noprod",Assumptions!$B$3,0))</f>
        <v>0</v>
      </c>
      <c r="AF1085" s="70">
        <f>if( U1085=0,0,if(Y1085=0, ((vlookup(AB1085,'SKU Pricing'!A:B,Assumptions!$B$2,0)*W1085)+(vlookup(AC1085,'SKU Pricing'!A:B,Assumptions!$B$2,0)*X1085))*AE1085,((vlookup(AB1085,'SKU Pricing'!A:B,Assumptions!$B$2,0)*W1085)+(vlookup(AC1085,'SKU Pricing'!A:B,Assumptions!$B$2,0)*(W1085*8))+(vlookup(AD1085,'SKU Pricing'!A:B,Assumptions!$B$2,0)*(X1085-(W1085*8))))*AE1085))</f>
        <v>0</v>
      </c>
      <c r="AG1085" s="67">
        <f t="shared" si="12"/>
        <v>0</v>
      </c>
      <c r="AH1085" s="70">
        <f>ifna(vlookup(AG1085,'SKU Pricing'!A:B,Assumptions!$B$2,0)*W1085*AE1085,0)</f>
        <v>0</v>
      </c>
      <c r="AI1085" s="62" t="str">
        <f t="shared" si="13"/>
        <v/>
      </c>
      <c r="AJ1085" s="62" t="str">
        <f>if(V1085&lt;&gt;0, if(T1085="Lift &amp; Shift Noprod",Assumptions!$B$9,if(V1085=Assumptions!$B$6,Assumptions!$B$10,if(P1085=1,Assumptions!$B$8,Assumptions!$B$7))),"")</f>
        <v/>
      </c>
      <c r="AK1085" s="69">
        <f t="shared" si="14"/>
        <v>0</v>
      </c>
      <c r="AL1085" s="69">
        <f>if(AJ1085="Hyperdisk Balanced",Assumptions!$B$11,0)</f>
        <v>0</v>
      </c>
      <c r="AM1085" s="69">
        <f>if(AJ1085="Hyperdisk Balanced",Assumptions!$B$12,0)</f>
        <v>0</v>
      </c>
      <c r="AN1085" s="70">
        <f>if(AK1085=0,0,if(AJ1085="Hyperdisk Balanced",vlookup(AK1085&amp;" provisioned space",'SKU Pricing'!A:B,Assumptions!$B$2,0)*Z1085+vlookup(AK1085&amp;" provisioned IOPS",'SKU Pricing'!A:B,Assumptions!$B$2,0)*AL1085*730+vlookup(AK1085&amp;" provisioned throughput",'SKU Pricing'!A:B,Assumptions!$B$2,0)*AM1085*730,vlookup(AK1085,'SKU Pricing'!A:B,Assumptions!$B$2,0)*Z1085))</f>
        <v>0</v>
      </c>
      <c r="AO1085" s="70">
        <f t="shared" si="15"/>
        <v>0</v>
      </c>
      <c r="AP1085" s="71">
        <f t="shared" si="16"/>
        <v>0</v>
      </c>
      <c r="AQ1085" s="70">
        <f>ifna(vlookup(AP1085,'SKU Pricing'!A:B,Assumptions!$B$2,0)*AE1085,0)</f>
        <v>0</v>
      </c>
      <c r="AR1085" s="72">
        <v>0.0</v>
      </c>
    </row>
    <row r="1086">
      <c r="A1086" s="61" t="s">
        <v>1227</v>
      </c>
      <c r="B1086" s="62" t="str">
        <f>ifna(if(vlookup(A1086,vOS!A:B,2,0)="","Unknown",vlookup(A1086,vOS!A:B,2,0)),"Unknown")</f>
        <v>Microsoft Windows 10 (64-bit)</v>
      </c>
      <c r="C1086" s="62">
        <f>vlookup(B1086,'OS Study'!A:D,2,0)</f>
        <v>0</v>
      </c>
      <c r="D1086" s="62" t="str">
        <f>vlookup(B1086,'OS Study'!A:D,3,0)</f>
        <v>Windows</v>
      </c>
      <c r="E1086" s="62" t="str">
        <f>vlookup(B1086,'OS Study'!A:D,4,0)</f>
        <v>Workstation</v>
      </c>
      <c r="F1086" s="63" t="str">
        <f>vlookup(B1086,'OS Study'!A:E,5,0)</f>
        <v>10</v>
      </c>
      <c r="G1086" s="62">
        <f>IF(vlookup(A1086,'RVtools V2.1'!A:J,4,0)="non",0,1)</f>
        <v>1</v>
      </c>
      <c r="H1086" s="62">
        <f>if(vlookup(A1086,'RVtools V2.1'!A:K,11,0)="kube",1,0)</f>
        <v>0</v>
      </c>
      <c r="I1086" s="62">
        <f t="shared" si="5"/>
        <v>0</v>
      </c>
      <c r="J1086" s="62">
        <f>ifna(vlookup(A1086,'Infra Study'!A:Q,17,0),0)</f>
        <v>1</v>
      </c>
      <c r="K1086" s="64">
        <f>IFERROR(__xludf.DUMMYFUNCTION("N(REGEXMATCH(VLOOKUP(A1086, 'RVtools V2.1'!A:H, 8, 0), ""^Serveur de fichiers""))"),0.0)</f>
        <v>0</v>
      </c>
      <c r="L1086" s="64">
        <f t="shared" si="6"/>
        <v>0</v>
      </c>
      <c r="M1086" s="67" t="str">
        <f>ifna(vlookup(A1086,'RVtools V2.1'!A:I,8,0),"N/A")</f>
        <v>MPL - NST/ALS</v>
      </c>
      <c r="N1086" s="64">
        <f>IFERROR(__xludf.DUMMYFUNCTION("IF(REGEXMATCH(M1086, ""(?i)"" &amp; JOIN(""|"", SPLIT(""kalisil"", "" ""))), 1, 0)"),0.0)</f>
        <v>0</v>
      </c>
      <c r="O1086" s="64" t="str">
        <f>vlookup(A1086,'RVtools V2.1'!A:H,7,0)</f>
        <v>T1</v>
      </c>
      <c r="P1086" s="64">
        <f>if(vlookup(A1086,'RVtools V2.1'!A:H,5,0)="oui",1,0)</f>
        <v>1</v>
      </c>
      <c r="Q1086" s="64">
        <f>ifna(vlookup(A1086,vCPU!A:B,2,0),"Unknown")</f>
        <v>2</v>
      </c>
      <c r="R1086" s="66">
        <f>ifna(vlookup(A1086,vMemory!A:C,3,0),"Unknown")</f>
        <v>4</v>
      </c>
      <c r="S1086" s="66">
        <f>ifna(vlookup(A1086,vDisk!A:C,3,0),"Unknown")</f>
        <v>134</v>
      </c>
      <c r="T1086" s="67" t="str">
        <f t="array" ref="T1086">IFS(
   L1086=1, "No Lift &amp; Shift",
   J1086=1, XLOOKUP(A1086, 'Infra Study'!A:A, 'Infra Study'!P:P),
   I1086=1, "No Lift &amp; Shift",
   H1086=1, "GKE",
   K1086=1, "GCNV",
   G1086=1, "Lift &amp; Shift Prod",
   TRUE, "Lift &amp; Shift Noprod"
)</f>
        <v>Consolidation</v>
      </c>
      <c r="U1086" s="67">
        <f t="shared" si="7"/>
        <v>0</v>
      </c>
      <c r="V1086" s="68">
        <f>if(T1086="Lift &amp; Shift Noprod",if( Y1086=0,Assumptions!$B$5, Assumptions!$B$4),if(T1086="Lift &amp; Shift Prod",if(AND(N1086=1,O1086="T1"),Assumptions!$B$6,Assumptions!$B$4),0))</f>
        <v>0</v>
      </c>
      <c r="W1086" s="62">
        <f>if(V1086&lt;&gt;0,if(Q1086="Unknown", Assumptions!$B$42,If(Q1086&gt;1,Q1086,2)),0)</f>
        <v>0</v>
      </c>
      <c r="X1086" s="69">
        <f>if(V1086&lt;&gt;0,if(R1086="Unknown", Assumptions!$B$43,R1086),0)</f>
        <v>0</v>
      </c>
      <c r="Y1086" s="68">
        <f t="shared" si="8"/>
        <v>0</v>
      </c>
      <c r="Z1086" s="68">
        <f>if(V1086&lt;&gt;0,if(  S1086="Unknown", Assumptions!$B$44,S1086),0)</f>
        <v>0</v>
      </c>
      <c r="AA1086" s="68">
        <f>if(V1086 ="N2",ifna(vlookup(W1086&amp;"-"&amp;X1086,'Ref. VM'!A:B,2,0),"Custom"),if(V1086 ="E2" , ifna(vlookup(W1086&amp;"-"&amp;X1086,'Ref. VM'!D:E,2,0),"Custom"),if(V1086="N2D",ifna(vlookup(W1086&amp;"-"&amp;X1086,'Ref. VM'!G:H,2,0),"Custom"),if(V1086="N4",ifna(vlookup(W1086&amp;"-"&amp;X1086,'Ref. VM'!J:K,2,0),"Custom"),0))))</f>
        <v>0</v>
      </c>
      <c r="AB1086" s="67">
        <f t="shared" si="9"/>
        <v>0</v>
      </c>
      <c r="AC1086" s="67">
        <f t="shared" si="10"/>
        <v>0</v>
      </c>
      <c r="AD1086" s="67">
        <f t="shared" si="11"/>
        <v>0</v>
      </c>
      <c r="AE1086" s="62">
        <f>if(T1086="Lift &amp; Shift Prod",730,if(T1086="Lift &amp; Shift Noprod",Assumptions!$B$3,0))</f>
        <v>0</v>
      </c>
      <c r="AF1086" s="70">
        <f>if( U1086=0,0,if(Y1086=0, ((vlookup(AB1086,'SKU Pricing'!A:B,Assumptions!$B$2,0)*W1086)+(vlookup(AC1086,'SKU Pricing'!A:B,Assumptions!$B$2,0)*X1086))*AE1086,((vlookup(AB1086,'SKU Pricing'!A:B,Assumptions!$B$2,0)*W1086)+(vlookup(AC1086,'SKU Pricing'!A:B,Assumptions!$B$2,0)*(W1086*8))+(vlookup(AD1086,'SKU Pricing'!A:B,Assumptions!$B$2,0)*(X1086-(W1086*8))))*AE1086))</f>
        <v>0</v>
      </c>
      <c r="AG1086" s="67">
        <f t="shared" si="12"/>
        <v>0</v>
      </c>
      <c r="AH1086" s="70">
        <f>ifna(vlookup(AG1086,'SKU Pricing'!A:B,Assumptions!$B$2,0)*W1086*AE1086,0)</f>
        <v>0</v>
      </c>
      <c r="AI1086" s="62" t="str">
        <f t="shared" si="13"/>
        <v/>
      </c>
      <c r="AJ1086" s="62" t="str">
        <f>if(V1086&lt;&gt;0, if(T1086="Lift &amp; Shift Noprod",Assumptions!$B$9,if(V1086=Assumptions!$B$6,Assumptions!$B$10,if(P1086=1,Assumptions!$B$8,Assumptions!$B$7))),"")</f>
        <v/>
      </c>
      <c r="AK1086" s="69">
        <f t="shared" si="14"/>
        <v>0</v>
      </c>
      <c r="AL1086" s="69">
        <f>if(AJ1086="Hyperdisk Balanced",Assumptions!$B$11,0)</f>
        <v>0</v>
      </c>
      <c r="AM1086" s="69">
        <f>if(AJ1086="Hyperdisk Balanced",Assumptions!$B$12,0)</f>
        <v>0</v>
      </c>
      <c r="AN1086" s="70">
        <f>if(AK1086=0,0,if(AJ1086="Hyperdisk Balanced",vlookup(AK1086&amp;" provisioned space",'SKU Pricing'!A:B,Assumptions!$B$2,0)*Z1086+vlookup(AK1086&amp;" provisioned IOPS",'SKU Pricing'!A:B,Assumptions!$B$2,0)*AL1086*730+vlookup(AK1086&amp;" provisioned throughput",'SKU Pricing'!A:B,Assumptions!$B$2,0)*AM1086*730,vlookup(AK1086,'SKU Pricing'!A:B,Assumptions!$B$2,0)*Z1086))</f>
        <v>0</v>
      </c>
      <c r="AO1086" s="70">
        <f t="shared" si="15"/>
        <v>0</v>
      </c>
      <c r="AP1086" s="71">
        <f t="shared" si="16"/>
        <v>0</v>
      </c>
      <c r="AQ1086" s="70">
        <f>ifna(vlookup(AP1086,'SKU Pricing'!A:B,Assumptions!$B$2,0)*AE1086,0)</f>
        <v>0</v>
      </c>
      <c r="AR1086" s="72">
        <v>0.0</v>
      </c>
    </row>
    <row r="1087">
      <c r="A1087" s="61" t="s">
        <v>1228</v>
      </c>
      <c r="B1087" s="62" t="str">
        <f>ifna(if(vlookup(A1087,vOS!A:B,2,0)="","Unknown",vlookup(A1087,vOS!A:B,2,0)),"Unknown")</f>
        <v>Microsoft Windows 10 (64-bit)</v>
      </c>
      <c r="C1087" s="62">
        <f>vlookup(B1087,'OS Study'!A:D,2,0)</f>
        <v>0</v>
      </c>
      <c r="D1087" s="62" t="str">
        <f>vlookup(B1087,'OS Study'!A:D,3,0)</f>
        <v>Windows</v>
      </c>
      <c r="E1087" s="62" t="str">
        <f>vlookup(B1087,'OS Study'!A:D,4,0)</f>
        <v>Workstation</v>
      </c>
      <c r="F1087" s="63" t="str">
        <f>vlookup(B1087,'OS Study'!A:E,5,0)</f>
        <v>10</v>
      </c>
      <c r="G1087" s="62">
        <f>IF(vlookup(A1087,'RVtools V2.1'!A:J,4,0)="non",0,1)</f>
        <v>1</v>
      </c>
      <c r="H1087" s="62">
        <f>if(vlookup(A1087,'RVtools V2.1'!A:K,11,0)="kube",1,0)</f>
        <v>0</v>
      </c>
      <c r="I1087" s="62">
        <f t="shared" si="5"/>
        <v>0</v>
      </c>
      <c r="J1087" s="62">
        <f>ifna(vlookup(A1087,'Infra Study'!A:Q,17,0),0)</f>
        <v>1</v>
      </c>
      <c r="K1087" s="64">
        <f>IFERROR(__xludf.DUMMYFUNCTION("N(REGEXMATCH(VLOOKUP(A1087, 'RVtools V2.1'!A:H, 8, 0), ""^Serveur de fichiers""))"),0.0)</f>
        <v>0</v>
      </c>
      <c r="L1087" s="64">
        <f t="shared" si="6"/>
        <v>0</v>
      </c>
      <c r="M1087" s="67" t="str">
        <f>ifna(vlookup(A1087,'RVtools V2.1'!A:I,8,0),"N/A")</f>
        <v>MPL - NST/ALS</v>
      </c>
      <c r="N1087" s="64">
        <f>IFERROR(__xludf.DUMMYFUNCTION("IF(REGEXMATCH(M1087, ""(?i)"" &amp; JOIN(""|"", SPLIT(""kalisil"", "" ""))), 1, 0)"),0.0)</f>
        <v>0</v>
      </c>
      <c r="O1087" s="64" t="str">
        <f>vlookup(A1087,'RVtools V2.1'!A:H,7,0)</f>
        <v>T1</v>
      </c>
      <c r="P1087" s="64">
        <f>if(vlookup(A1087,'RVtools V2.1'!A:H,5,0)="oui",1,0)</f>
        <v>1</v>
      </c>
      <c r="Q1087" s="64">
        <f>ifna(vlookup(A1087,vCPU!A:B,2,0),"Unknown")</f>
        <v>2</v>
      </c>
      <c r="R1087" s="66">
        <f>ifna(vlookup(A1087,vMemory!A:C,3,0),"Unknown")</f>
        <v>8</v>
      </c>
      <c r="S1087" s="66">
        <f>ifna(vlookup(A1087,vDisk!A:C,3,0),"Unknown")</f>
        <v>140</v>
      </c>
      <c r="T1087" s="67" t="str">
        <f t="array" ref="T1087">IFS(
   L1087=1, "No Lift &amp; Shift",
   J1087=1, XLOOKUP(A1087, 'Infra Study'!A:A, 'Infra Study'!P:P),
   I1087=1, "No Lift &amp; Shift",
   H1087=1, "GKE",
   K1087=1, "GCNV",
   G1087=1, "Lift &amp; Shift Prod",
   TRUE, "Lift &amp; Shift Noprod"
)</f>
        <v>Consolidation</v>
      </c>
      <c r="U1087" s="67">
        <f t="shared" si="7"/>
        <v>0</v>
      </c>
      <c r="V1087" s="68">
        <f>if(T1087="Lift &amp; Shift Noprod",if( Y1087=0,Assumptions!$B$5, Assumptions!$B$4),if(T1087="Lift &amp; Shift Prod",if(AND(N1087=1,O1087="T1"),Assumptions!$B$6,Assumptions!$B$4),0))</f>
        <v>0</v>
      </c>
      <c r="W1087" s="62">
        <f>if(V1087&lt;&gt;0,if(Q1087="Unknown", Assumptions!$B$42,If(Q1087&gt;1,Q1087,2)),0)</f>
        <v>0</v>
      </c>
      <c r="X1087" s="69">
        <f>if(V1087&lt;&gt;0,if(R1087="Unknown", Assumptions!$B$43,R1087),0)</f>
        <v>0</v>
      </c>
      <c r="Y1087" s="68">
        <f t="shared" si="8"/>
        <v>0</v>
      </c>
      <c r="Z1087" s="68">
        <f>if(V1087&lt;&gt;0,if(  S1087="Unknown", Assumptions!$B$44,S1087),0)</f>
        <v>0</v>
      </c>
      <c r="AA1087" s="68">
        <f>if(V1087 ="N2",ifna(vlookup(W1087&amp;"-"&amp;X1087,'Ref. VM'!A:B,2,0),"Custom"),if(V1087 ="E2" , ifna(vlookup(W1087&amp;"-"&amp;X1087,'Ref. VM'!D:E,2,0),"Custom"),if(V1087="N2D",ifna(vlookup(W1087&amp;"-"&amp;X1087,'Ref. VM'!G:H,2,0),"Custom"),if(V1087="N4",ifna(vlookup(W1087&amp;"-"&amp;X1087,'Ref. VM'!J:K,2,0),"Custom"),0))))</f>
        <v>0</v>
      </c>
      <c r="AB1087" s="67">
        <f t="shared" si="9"/>
        <v>0</v>
      </c>
      <c r="AC1087" s="67">
        <f t="shared" si="10"/>
        <v>0</v>
      </c>
      <c r="AD1087" s="67">
        <f t="shared" si="11"/>
        <v>0</v>
      </c>
      <c r="AE1087" s="62">
        <f>if(T1087="Lift &amp; Shift Prod",730,if(T1087="Lift &amp; Shift Noprod",Assumptions!$B$3,0))</f>
        <v>0</v>
      </c>
      <c r="AF1087" s="70">
        <f>if( U1087=0,0,if(Y1087=0, ((vlookup(AB1087,'SKU Pricing'!A:B,Assumptions!$B$2,0)*W1087)+(vlookup(AC1087,'SKU Pricing'!A:B,Assumptions!$B$2,0)*X1087))*AE1087,((vlookup(AB1087,'SKU Pricing'!A:B,Assumptions!$B$2,0)*W1087)+(vlookup(AC1087,'SKU Pricing'!A:B,Assumptions!$B$2,0)*(W1087*8))+(vlookup(AD1087,'SKU Pricing'!A:B,Assumptions!$B$2,0)*(X1087-(W1087*8))))*AE1087))</f>
        <v>0</v>
      </c>
      <c r="AG1087" s="67">
        <f t="shared" si="12"/>
        <v>0</v>
      </c>
      <c r="AH1087" s="70">
        <f>ifna(vlookup(AG1087,'SKU Pricing'!A:B,Assumptions!$B$2,0)*W1087*AE1087,0)</f>
        <v>0</v>
      </c>
      <c r="AI1087" s="62" t="str">
        <f t="shared" si="13"/>
        <v/>
      </c>
      <c r="AJ1087" s="62" t="str">
        <f>if(V1087&lt;&gt;0, if(T1087="Lift &amp; Shift Noprod",Assumptions!$B$9,if(V1087=Assumptions!$B$6,Assumptions!$B$10,if(P1087=1,Assumptions!$B$8,Assumptions!$B$7))),"")</f>
        <v/>
      </c>
      <c r="AK1087" s="69">
        <f t="shared" si="14"/>
        <v>0</v>
      </c>
      <c r="AL1087" s="69">
        <f>if(AJ1087="Hyperdisk Balanced",Assumptions!$B$11,0)</f>
        <v>0</v>
      </c>
      <c r="AM1087" s="69">
        <f>if(AJ1087="Hyperdisk Balanced",Assumptions!$B$12,0)</f>
        <v>0</v>
      </c>
      <c r="AN1087" s="70">
        <f>if(AK1087=0,0,if(AJ1087="Hyperdisk Balanced",vlookup(AK1087&amp;" provisioned space",'SKU Pricing'!A:B,Assumptions!$B$2,0)*Z1087+vlookup(AK1087&amp;" provisioned IOPS",'SKU Pricing'!A:B,Assumptions!$B$2,0)*AL1087*730+vlookup(AK1087&amp;" provisioned throughput",'SKU Pricing'!A:B,Assumptions!$B$2,0)*AM1087*730,vlookup(AK1087,'SKU Pricing'!A:B,Assumptions!$B$2,0)*Z1087))</f>
        <v>0</v>
      </c>
      <c r="AO1087" s="70">
        <f t="shared" si="15"/>
        <v>0</v>
      </c>
      <c r="AP1087" s="71">
        <f t="shared" si="16"/>
        <v>0</v>
      </c>
      <c r="AQ1087" s="70">
        <f>ifna(vlookup(AP1087,'SKU Pricing'!A:B,Assumptions!$B$2,0)*AE1087,0)</f>
        <v>0</v>
      </c>
      <c r="AR1087" s="72">
        <v>0.0</v>
      </c>
    </row>
    <row r="1088">
      <c r="A1088" s="61" t="s">
        <v>1229</v>
      </c>
      <c r="B1088" s="62" t="str">
        <f>ifna(if(vlookup(A1088,vOS!A:B,2,0)="","Unknown",vlookup(A1088,vOS!A:B,2,0)),"Unknown")</f>
        <v>Microsoft Windows 10 (64-bit)</v>
      </c>
      <c r="C1088" s="62">
        <f>vlookup(B1088,'OS Study'!A:D,2,0)</f>
        <v>0</v>
      </c>
      <c r="D1088" s="62" t="str">
        <f>vlookup(B1088,'OS Study'!A:D,3,0)</f>
        <v>Windows</v>
      </c>
      <c r="E1088" s="62" t="str">
        <f>vlookup(B1088,'OS Study'!A:D,4,0)</f>
        <v>Workstation</v>
      </c>
      <c r="F1088" s="63" t="str">
        <f>vlookup(B1088,'OS Study'!A:E,5,0)</f>
        <v>10</v>
      </c>
      <c r="G1088" s="62">
        <f>IF(vlookup(A1088,'RVtools V2.1'!A:J,4,0)="non",0,1)</f>
        <v>1</v>
      </c>
      <c r="H1088" s="62">
        <f>if(vlookup(A1088,'RVtools V2.1'!A:K,11,0)="kube",1,0)</f>
        <v>0</v>
      </c>
      <c r="I1088" s="62">
        <f t="shared" si="5"/>
        <v>0</v>
      </c>
      <c r="J1088" s="62">
        <f>ifna(vlookup(A1088,'Infra Study'!A:Q,17,0),0)</f>
        <v>1</v>
      </c>
      <c r="K1088" s="64">
        <f>IFERROR(__xludf.DUMMYFUNCTION("N(REGEXMATCH(VLOOKUP(A1088, 'RVtools V2.1'!A:H, 8, 0), ""^Serveur de fichiers""))"),0.0)</f>
        <v>0</v>
      </c>
      <c r="L1088" s="64">
        <f t="shared" si="6"/>
        <v>0</v>
      </c>
      <c r="M1088" s="67" t="str">
        <f>ifna(vlookup(A1088,'RVtools V2.1'!A:I,8,0),"N/A")</f>
        <v>MPL - NST/ALS</v>
      </c>
      <c r="N1088" s="64">
        <f>IFERROR(__xludf.DUMMYFUNCTION("IF(REGEXMATCH(M1088, ""(?i)"" &amp; JOIN(""|"", SPLIT(""kalisil"", "" ""))), 1, 0)"),0.0)</f>
        <v>0</v>
      </c>
      <c r="O1088" s="64" t="str">
        <f>vlookup(A1088,'RVtools V2.1'!A:H,7,0)</f>
        <v>T1</v>
      </c>
      <c r="P1088" s="64">
        <f>if(vlookup(A1088,'RVtools V2.1'!A:H,5,0)="oui",1,0)</f>
        <v>1</v>
      </c>
      <c r="Q1088" s="64">
        <f>ifna(vlookup(A1088,vCPU!A:B,2,0),"Unknown")</f>
        <v>2</v>
      </c>
      <c r="R1088" s="66">
        <f>ifna(vlookup(A1088,vMemory!A:C,3,0),"Unknown")</f>
        <v>4</v>
      </c>
      <c r="S1088" s="66">
        <f>ifna(vlookup(A1088,vDisk!A:C,3,0),"Unknown")</f>
        <v>214</v>
      </c>
      <c r="T1088" s="67" t="str">
        <f t="array" ref="T1088">IFS(
   L1088=1, "No Lift &amp; Shift",
   J1088=1, XLOOKUP(A1088, 'Infra Study'!A:A, 'Infra Study'!P:P),
   I1088=1, "No Lift &amp; Shift",
   H1088=1, "GKE",
   K1088=1, "GCNV",
   G1088=1, "Lift &amp; Shift Prod",
   TRUE, "Lift &amp; Shift Noprod"
)</f>
        <v>Consolidation</v>
      </c>
      <c r="U1088" s="67">
        <f t="shared" si="7"/>
        <v>0</v>
      </c>
      <c r="V1088" s="68">
        <f>if(T1088="Lift &amp; Shift Noprod",if( Y1088=0,Assumptions!$B$5, Assumptions!$B$4),if(T1088="Lift &amp; Shift Prod",if(AND(N1088=1,O1088="T1"),Assumptions!$B$6,Assumptions!$B$4),0))</f>
        <v>0</v>
      </c>
      <c r="W1088" s="62">
        <f>if(V1088&lt;&gt;0,if(Q1088="Unknown", Assumptions!$B$42,If(Q1088&gt;1,Q1088,2)),0)</f>
        <v>0</v>
      </c>
      <c r="X1088" s="69">
        <f>if(V1088&lt;&gt;0,if(R1088="Unknown", Assumptions!$B$43,R1088),0)</f>
        <v>0</v>
      </c>
      <c r="Y1088" s="68">
        <f t="shared" si="8"/>
        <v>0</v>
      </c>
      <c r="Z1088" s="68">
        <f>if(V1088&lt;&gt;0,if(  S1088="Unknown", Assumptions!$B$44,S1088),0)</f>
        <v>0</v>
      </c>
      <c r="AA1088" s="68">
        <f>if(V1088 ="N2",ifna(vlookup(W1088&amp;"-"&amp;X1088,'Ref. VM'!A:B,2,0),"Custom"),if(V1088 ="E2" , ifna(vlookup(W1088&amp;"-"&amp;X1088,'Ref. VM'!D:E,2,0),"Custom"),if(V1088="N2D",ifna(vlookup(W1088&amp;"-"&amp;X1088,'Ref. VM'!G:H,2,0),"Custom"),if(V1088="N4",ifna(vlookup(W1088&amp;"-"&amp;X1088,'Ref. VM'!J:K,2,0),"Custom"),0))))</f>
        <v>0</v>
      </c>
      <c r="AB1088" s="67">
        <f t="shared" si="9"/>
        <v>0</v>
      </c>
      <c r="AC1088" s="67">
        <f t="shared" si="10"/>
        <v>0</v>
      </c>
      <c r="AD1088" s="67">
        <f t="shared" si="11"/>
        <v>0</v>
      </c>
      <c r="AE1088" s="62">
        <f>if(T1088="Lift &amp; Shift Prod",730,if(T1088="Lift &amp; Shift Noprod",Assumptions!$B$3,0))</f>
        <v>0</v>
      </c>
      <c r="AF1088" s="70">
        <f>if( U1088=0,0,if(Y1088=0, ((vlookup(AB1088,'SKU Pricing'!A:B,Assumptions!$B$2,0)*W1088)+(vlookup(AC1088,'SKU Pricing'!A:B,Assumptions!$B$2,0)*X1088))*AE1088,((vlookup(AB1088,'SKU Pricing'!A:B,Assumptions!$B$2,0)*W1088)+(vlookup(AC1088,'SKU Pricing'!A:B,Assumptions!$B$2,0)*(W1088*8))+(vlookup(AD1088,'SKU Pricing'!A:B,Assumptions!$B$2,0)*(X1088-(W1088*8))))*AE1088))</f>
        <v>0</v>
      </c>
      <c r="AG1088" s="67">
        <f t="shared" si="12"/>
        <v>0</v>
      </c>
      <c r="AH1088" s="70">
        <f>ifna(vlookup(AG1088,'SKU Pricing'!A:B,Assumptions!$B$2,0)*W1088*AE1088,0)</f>
        <v>0</v>
      </c>
      <c r="AI1088" s="62" t="str">
        <f t="shared" si="13"/>
        <v/>
      </c>
      <c r="AJ1088" s="62" t="str">
        <f>if(V1088&lt;&gt;0, if(T1088="Lift &amp; Shift Noprod",Assumptions!$B$9,if(V1088=Assumptions!$B$6,Assumptions!$B$10,if(P1088=1,Assumptions!$B$8,Assumptions!$B$7))),"")</f>
        <v/>
      </c>
      <c r="AK1088" s="69">
        <f t="shared" si="14"/>
        <v>0</v>
      </c>
      <c r="AL1088" s="69">
        <f>if(AJ1088="Hyperdisk Balanced",Assumptions!$B$11,0)</f>
        <v>0</v>
      </c>
      <c r="AM1088" s="69">
        <f>if(AJ1088="Hyperdisk Balanced",Assumptions!$B$12,0)</f>
        <v>0</v>
      </c>
      <c r="AN1088" s="70">
        <f>if(AK1088=0,0,if(AJ1088="Hyperdisk Balanced",vlookup(AK1088&amp;" provisioned space",'SKU Pricing'!A:B,Assumptions!$B$2,0)*Z1088+vlookup(AK1088&amp;" provisioned IOPS",'SKU Pricing'!A:B,Assumptions!$B$2,0)*AL1088*730+vlookup(AK1088&amp;" provisioned throughput",'SKU Pricing'!A:B,Assumptions!$B$2,0)*AM1088*730,vlookup(AK1088,'SKU Pricing'!A:B,Assumptions!$B$2,0)*Z1088))</f>
        <v>0</v>
      </c>
      <c r="AO1088" s="70">
        <f t="shared" si="15"/>
        <v>0</v>
      </c>
      <c r="AP1088" s="71">
        <f t="shared" si="16"/>
        <v>0</v>
      </c>
      <c r="AQ1088" s="70">
        <f>ifna(vlookup(AP1088,'SKU Pricing'!A:B,Assumptions!$B$2,0)*AE1088,0)</f>
        <v>0</v>
      </c>
      <c r="AR1088" s="72">
        <v>0.0</v>
      </c>
    </row>
    <row r="1089">
      <c r="A1089" s="61" t="s">
        <v>1230</v>
      </c>
      <c r="B1089" s="62" t="str">
        <f>ifna(if(vlookup(A1089,vOS!A:B,2,0)="","Unknown",vlookup(A1089,vOS!A:B,2,0)),"Unknown")</f>
        <v>Microsoft Windows 10 (64-bit)</v>
      </c>
      <c r="C1089" s="62">
        <f>vlookup(B1089,'OS Study'!A:D,2,0)</f>
        <v>0</v>
      </c>
      <c r="D1089" s="62" t="str">
        <f>vlookup(B1089,'OS Study'!A:D,3,0)</f>
        <v>Windows</v>
      </c>
      <c r="E1089" s="62" t="str">
        <f>vlookup(B1089,'OS Study'!A:D,4,0)</f>
        <v>Workstation</v>
      </c>
      <c r="F1089" s="63" t="str">
        <f>vlookup(B1089,'OS Study'!A:E,5,0)</f>
        <v>10</v>
      </c>
      <c r="G1089" s="62">
        <f>IF(vlookup(A1089,'RVtools V2.1'!A:J,4,0)="non",0,1)</f>
        <v>1</v>
      </c>
      <c r="H1089" s="62">
        <f>if(vlookup(A1089,'RVtools V2.1'!A:K,11,0)="kube",1,0)</f>
        <v>0</v>
      </c>
      <c r="I1089" s="62">
        <f t="shared" si="5"/>
        <v>0</v>
      </c>
      <c r="J1089" s="62">
        <f>ifna(vlookup(A1089,'Infra Study'!A:Q,17,0),0)</f>
        <v>1</v>
      </c>
      <c r="K1089" s="64">
        <f>IFERROR(__xludf.DUMMYFUNCTION("N(REGEXMATCH(VLOOKUP(A1089, 'RVtools V2.1'!A:H, 8, 0), ""^Serveur de fichiers""))"),0.0)</f>
        <v>0</v>
      </c>
      <c r="L1089" s="64">
        <f t="shared" si="6"/>
        <v>0</v>
      </c>
      <c r="M1089" s="67" t="str">
        <f>ifna(vlookup(A1089,'RVtools V2.1'!A:I,8,0),"N/A")</f>
        <v>MPL - NST/ALS</v>
      </c>
      <c r="N1089" s="64">
        <f>IFERROR(__xludf.DUMMYFUNCTION("IF(REGEXMATCH(M1089, ""(?i)"" &amp; JOIN(""|"", SPLIT(""kalisil"", "" ""))), 1, 0)"),0.0)</f>
        <v>0</v>
      </c>
      <c r="O1089" s="64" t="str">
        <f>vlookup(A1089,'RVtools V2.1'!A:H,7,0)</f>
        <v>T1</v>
      </c>
      <c r="P1089" s="64">
        <f>if(vlookup(A1089,'RVtools V2.1'!A:H,5,0)="oui",1,0)</f>
        <v>1</v>
      </c>
      <c r="Q1089" s="64">
        <f>ifna(vlookup(A1089,vCPU!A:B,2,0),"Unknown")</f>
        <v>4</v>
      </c>
      <c r="R1089" s="66">
        <f>ifna(vlookup(A1089,vMemory!A:C,3,0),"Unknown")</f>
        <v>8</v>
      </c>
      <c r="S1089" s="66">
        <f>ifna(vlookup(A1089,vDisk!A:C,3,0),"Unknown")</f>
        <v>119</v>
      </c>
      <c r="T1089" s="67" t="str">
        <f t="array" ref="T1089">IFS(
   L1089=1, "No Lift &amp; Shift",
   J1089=1, XLOOKUP(A1089, 'Infra Study'!A:A, 'Infra Study'!P:P),
   I1089=1, "No Lift &amp; Shift",
   H1089=1, "GKE",
   K1089=1, "GCNV",
   G1089=1, "Lift &amp; Shift Prod",
   TRUE, "Lift &amp; Shift Noprod"
)</f>
        <v>Consolidation</v>
      </c>
      <c r="U1089" s="67">
        <f t="shared" si="7"/>
        <v>0</v>
      </c>
      <c r="V1089" s="68">
        <f>if(T1089="Lift &amp; Shift Noprod",if( Y1089=0,Assumptions!$B$5, Assumptions!$B$4),if(T1089="Lift &amp; Shift Prod",if(AND(N1089=1,O1089="T1"),Assumptions!$B$6,Assumptions!$B$4),0))</f>
        <v>0</v>
      </c>
      <c r="W1089" s="62">
        <f>if(V1089&lt;&gt;0,if(Q1089="Unknown", Assumptions!$B$42,If(Q1089&gt;1,Q1089,2)),0)</f>
        <v>0</v>
      </c>
      <c r="X1089" s="69">
        <f>if(V1089&lt;&gt;0,if(R1089="Unknown", Assumptions!$B$43,R1089),0)</f>
        <v>0</v>
      </c>
      <c r="Y1089" s="68">
        <f t="shared" si="8"/>
        <v>0</v>
      </c>
      <c r="Z1089" s="68">
        <f>if(V1089&lt;&gt;0,if(  S1089="Unknown", Assumptions!$B$44,S1089),0)</f>
        <v>0</v>
      </c>
      <c r="AA1089" s="68">
        <f>if(V1089 ="N2",ifna(vlookup(W1089&amp;"-"&amp;X1089,'Ref. VM'!A:B,2,0),"Custom"),if(V1089 ="E2" , ifna(vlookup(W1089&amp;"-"&amp;X1089,'Ref. VM'!D:E,2,0),"Custom"),if(V1089="N2D",ifna(vlookup(W1089&amp;"-"&amp;X1089,'Ref. VM'!G:H,2,0),"Custom"),if(V1089="N4",ifna(vlookup(W1089&amp;"-"&amp;X1089,'Ref. VM'!J:K,2,0),"Custom"),0))))</f>
        <v>0</v>
      </c>
      <c r="AB1089" s="67">
        <f t="shared" si="9"/>
        <v>0</v>
      </c>
      <c r="AC1089" s="67">
        <f t="shared" si="10"/>
        <v>0</v>
      </c>
      <c r="AD1089" s="67">
        <f t="shared" si="11"/>
        <v>0</v>
      </c>
      <c r="AE1089" s="62">
        <f>if(T1089="Lift &amp; Shift Prod",730,if(T1089="Lift &amp; Shift Noprod",Assumptions!$B$3,0))</f>
        <v>0</v>
      </c>
      <c r="AF1089" s="70">
        <f>if( U1089=0,0,if(Y1089=0, ((vlookup(AB1089,'SKU Pricing'!A:B,Assumptions!$B$2,0)*W1089)+(vlookup(AC1089,'SKU Pricing'!A:B,Assumptions!$B$2,0)*X1089))*AE1089,((vlookup(AB1089,'SKU Pricing'!A:B,Assumptions!$B$2,0)*W1089)+(vlookup(AC1089,'SKU Pricing'!A:B,Assumptions!$B$2,0)*(W1089*8))+(vlookup(AD1089,'SKU Pricing'!A:B,Assumptions!$B$2,0)*(X1089-(W1089*8))))*AE1089))</f>
        <v>0</v>
      </c>
      <c r="AG1089" s="67">
        <f t="shared" si="12"/>
        <v>0</v>
      </c>
      <c r="AH1089" s="70">
        <f>ifna(vlookup(AG1089,'SKU Pricing'!A:B,Assumptions!$B$2,0)*W1089*AE1089,0)</f>
        <v>0</v>
      </c>
      <c r="AI1089" s="62" t="str">
        <f t="shared" si="13"/>
        <v/>
      </c>
      <c r="AJ1089" s="62" t="str">
        <f>if(V1089&lt;&gt;0, if(T1089="Lift &amp; Shift Noprod",Assumptions!$B$9,if(V1089=Assumptions!$B$6,Assumptions!$B$10,if(P1089=1,Assumptions!$B$8,Assumptions!$B$7))),"")</f>
        <v/>
      </c>
      <c r="AK1089" s="69">
        <f t="shared" si="14"/>
        <v>0</v>
      </c>
      <c r="AL1089" s="69">
        <f>if(AJ1089="Hyperdisk Balanced",Assumptions!$B$11,0)</f>
        <v>0</v>
      </c>
      <c r="AM1089" s="69">
        <f>if(AJ1089="Hyperdisk Balanced",Assumptions!$B$12,0)</f>
        <v>0</v>
      </c>
      <c r="AN1089" s="70">
        <f>if(AK1089=0,0,if(AJ1089="Hyperdisk Balanced",vlookup(AK1089&amp;" provisioned space",'SKU Pricing'!A:B,Assumptions!$B$2,0)*Z1089+vlookup(AK1089&amp;" provisioned IOPS",'SKU Pricing'!A:B,Assumptions!$B$2,0)*AL1089*730+vlookup(AK1089&amp;" provisioned throughput",'SKU Pricing'!A:B,Assumptions!$B$2,0)*AM1089*730,vlookup(AK1089,'SKU Pricing'!A:B,Assumptions!$B$2,0)*Z1089))</f>
        <v>0</v>
      </c>
      <c r="AO1089" s="70">
        <f t="shared" si="15"/>
        <v>0</v>
      </c>
      <c r="AP1089" s="71">
        <f t="shared" si="16"/>
        <v>0</v>
      </c>
      <c r="AQ1089" s="70">
        <f>ifna(vlookup(AP1089,'SKU Pricing'!A:B,Assumptions!$B$2,0)*AE1089,0)</f>
        <v>0</v>
      </c>
      <c r="AR1089" s="72">
        <v>0.0</v>
      </c>
    </row>
    <row r="1090">
      <c r="A1090" s="61" t="s">
        <v>1231</v>
      </c>
      <c r="B1090" s="62" t="str">
        <f>ifna(if(vlookup(A1090,vOS!A:B,2,0)="","Unknown",vlookup(A1090,vOS!A:B,2,0)),"Unknown")</f>
        <v>Microsoft Windows 10 (64-bit)</v>
      </c>
      <c r="C1090" s="62">
        <f>vlookup(B1090,'OS Study'!A:D,2,0)</f>
        <v>0</v>
      </c>
      <c r="D1090" s="62" t="str">
        <f>vlookup(B1090,'OS Study'!A:D,3,0)</f>
        <v>Windows</v>
      </c>
      <c r="E1090" s="62" t="str">
        <f>vlookup(B1090,'OS Study'!A:D,4,0)</f>
        <v>Workstation</v>
      </c>
      <c r="F1090" s="63" t="str">
        <f>vlookup(B1090,'OS Study'!A:E,5,0)</f>
        <v>10</v>
      </c>
      <c r="G1090" s="62">
        <f>IF(vlookup(A1090,'RVtools V2.1'!A:J,4,0)="non",0,1)</f>
        <v>1</v>
      </c>
      <c r="H1090" s="62">
        <f>if(vlookup(A1090,'RVtools V2.1'!A:K,11,0)="kube",1,0)</f>
        <v>0</v>
      </c>
      <c r="I1090" s="62">
        <f t="shared" si="5"/>
        <v>0</v>
      </c>
      <c r="J1090" s="62">
        <f>ifna(vlookup(A1090,'Infra Study'!A:Q,17,0),0)</f>
        <v>1</v>
      </c>
      <c r="K1090" s="64">
        <f>IFERROR(__xludf.DUMMYFUNCTION("N(REGEXMATCH(VLOOKUP(A1090, 'RVtools V2.1'!A:H, 8, 0), ""^Serveur de fichiers""))"),0.0)</f>
        <v>0</v>
      </c>
      <c r="L1090" s="64">
        <f t="shared" si="6"/>
        <v>0</v>
      </c>
      <c r="M1090" s="67" t="str">
        <f>ifna(vlookup(A1090,'RVtools V2.1'!A:I,8,0),"N/A")</f>
        <v>MPL - NST/ALS</v>
      </c>
      <c r="N1090" s="64">
        <f>IFERROR(__xludf.DUMMYFUNCTION("IF(REGEXMATCH(M1090, ""(?i)"" &amp; JOIN(""|"", SPLIT(""kalisil"", "" ""))), 1, 0)"),0.0)</f>
        <v>0</v>
      </c>
      <c r="O1090" s="64" t="str">
        <f>vlookup(A1090,'RVtools V2.1'!A:H,7,0)</f>
        <v>T1</v>
      </c>
      <c r="P1090" s="64">
        <f>if(vlookup(A1090,'RVtools V2.1'!A:H,5,0)="oui",1,0)</f>
        <v>1</v>
      </c>
      <c r="Q1090" s="64">
        <f>ifna(vlookup(A1090,vCPU!A:B,2,0),"Unknown")</f>
        <v>2</v>
      </c>
      <c r="R1090" s="66">
        <f>ifna(vlookup(A1090,vMemory!A:C,3,0),"Unknown")</f>
        <v>8</v>
      </c>
      <c r="S1090" s="66">
        <f>ifna(vlookup(A1090,vDisk!A:C,3,0),"Unknown")</f>
        <v>113</v>
      </c>
      <c r="T1090" s="67" t="str">
        <f t="array" ref="T1090">IFS(
   L1090=1, "No Lift &amp; Shift",
   J1090=1, XLOOKUP(A1090, 'Infra Study'!A:A, 'Infra Study'!P:P),
   I1090=1, "No Lift &amp; Shift",
   H1090=1, "GKE",
   K1090=1, "GCNV",
   G1090=1, "Lift &amp; Shift Prod",
   TRUE, "Lift &amp; Shift Noprod"
)</f>
        <v>Consolidation</v>
      </c>
      <c r="U1090" s="67">
        <f t="shared" si="7"/>
        <v>0</v>
      </c>
      <c r="V1090" s="68">
        <f>if(T1090="Lift &amp; Shift Noprod",if( Y1090=0,Assumptions!$B$5, Assumptions!$B$4),if(T1090="Lift &amp; Shift Prod",if(AND(N1090=1,O1090="T1"),Assumptions!$B$6,Assumptions!$B$4),0))</f>
        <v>0</v>
      </c>
      <c r="W1090" s="62">
        <f>if(V1090&lt;&gt;0,if(Q1090="Unknown", Assumptions!$B$42,If(Q1090&gt;1,Q1090,2)),0)</f>
        <v>0</v>
      </c>
      <c r="X1090" s="69">
        <f>if(V1090&lt;&gt;0,if(R1090="Unknown", Assumptions!$B$43,R1090),0)</f>
        <v>0</v>
      </c>
      <c r="Y1090" s="68">
        <f t="shared" si="8"/>
        <v>0</v>
      </c>
      <c r="Z1090" s="68">
        <f>if(V1090&lt;&gt;0,if(  S1090="Unknown", Assumptions!$B$44,S1090),0)</f>
        <v>0</v>
      </c>
      <c r="AA1090" s="68">
        <f>if(V1090 ="N2",ifna(vlookup(W1090&amp;"-"&amp;X1090,'Ref. VM'!A:B,2,0),"Custom"),if(V1090 ="E2" , ifna(vlookup(W1090&amp;"-"&amp;X1090,'Ref. VM'!D:E,2,0),"Custom"),if(V1090="N2D",ifna(vlookup(W1090&amp;"-"&amp;X1090,'Ref. VM'!G:H,2,0),"Custom"),if(V1090="N4",ifna(vlookup(W1090&amp;"-"&amp;X1090,'Ref. VM'!J:K,2,0),"Custom"),0))))</f>
        <v>0</v>
      </c>
      <c r="AB1090" s="67">
        <f t="shared" si="9"/>
        <v>0</v>
      </c>
      <c r="AC1090" s="67">
        <f t="shared" si="10"/>
        <v>0</v>
      </c>
      <c r="AD1090" s="67">
        <f t="shared" si="11"/>
        <v>0</v>
      </c>
      <c r="AE1090" s="62">
        <f>if(T1090="Lift &amp; Shift Prod",730,if(T1090="Lift &amp; Shift Noprod",Assumptions!$B$3,0))</f>
        <v>0</v>
      </c>
      <c r="AF1090" s="70">
        <f>if( U1090=0,0,if(Y1090=0, ((vlookup(AB1090,'SKU Pricing'!A:B,Assumptions!$B$2,0)*W1090)+(vlookup(AC1090,'SKU Pricing'!A:B,Assumptions!$B$2,0)*X1090))*AE1090,((vlookup(AB1090,'SKU Pricing'!A:B,Assumptions!$B$2,0)*W1090)+(vlookup(AC1090,'SKU Pricing'!A:B,Assumptions!$B$2,0)*(W1090*8))+(vlookup(AD1090,'SKU Pricing'!A:B,Assumptions!$B$2,0)*(X1090-(W1090*8))))*AE1090))</f>
        <v>0</v>
      </c>
      <c r="AG1090" s="67">
        <f t="shared" si="12"/>
        <v>0</v>
      </c>
      <c r="AH1090" s="70">
        <f>ifna(vlookup(AG1090,'SKU Pricing'!A:B,Assumptions!$B$2,0)*W1090*AE1090,0)</f>
        <v>0</v>
      </c>
      <c r="AI1090" s="62" t="str">
        <f t="shared" si="13"/>
        <v/>
      </c>
      <c r="AJ1090" s="62" t="str">
        <f>if(V1090&lt;&gt;0, if(T1090="Lift &amp; Shift Noprod",Assumptions!$B$9,if(V1090=Assumptions!$B$6,Assumptions!$B$10,if(P1090=1,Assumptions!$B$8,Assumptions!$B$7))),"")</f>
        <v/>
      </c>
      <c r="AK1090" s="69">
        <f t="shared" si="14"/>
        <v>0</v>
      </c>
      <c r="AL1090" s="69">
        <f>if(AJ1090="Hyperdisk Balanced",Assumptions!$B$11,0)</f>
        <v>0</v>
      </c>
      <c r="AM1090" s="69">
        <f>if(AJ1090="Hyperdisk Balanced",Assumptions!$B$12,0)</f>
        <v>0</v>
      </c>
      <c r="AN1090" s="70">
        <f>if(AK1090=0,0,if(AJ1090="Hyperdisk Balanced",vlookup(AK1090&amp;" provisioned space",'SKU Pricing'!A:B,Assumptions!$B$2,0)*Z1090+vlookup(AK1090&amp;" provisioned IOPS",'SKU Pricing'!A:B,Assumptions!$B$2,0)*AL1090*730+vlookup(AK1090&amp;" provisioned throughput",'SKU Pricing'!A:B,Assumptions!$B$2,0)*AM1090*730,vlookup(AK1090,'SKU Pricing'!A:B,Assumptions!$B$2,0)*Z1090))</f>
        <v>0</v>
      </c>
      <c r="AO1090" s="70">
        <f t="shared" si="15"/>
        <v>0</v>
      </c>
      <c r="AP1090" s="71">
        <f t="shared" si="16"/>
        <v>0</v>
      </c>
      <c r="AQ1090" s="70">
        <f>ifna(vlookup(AP1090,'SKU Pricing'!A:B,Assumptions!$B$2,0)*AE1090,0)</f>
        <v>0</v>
      </c>
      <c r="AR1090" s="72">
        <v>0.0</v>
      </c>
    </row>
    <row r="1091">
      <c r="A1091" s="61" t="s">
        <v>1232</v>
      </c>
      <c r="B1091" s="62" t="str">
        <f>ifna(if(vlookup(A1091,vOS!A:B,2,0)="","Unknown",vlookup(A1091,vOS!A:B,2,0)),"Unknown")</f>
        <v>Microsoft Windows Server 2019 (64-bit)</v>
      </c>
      <c r="C1091" s="62">
        <f>vlookup(B1091,'OS Study'!A:D,2,0)</f>
        <v>0</v>
      </c>
      <c r="D1091" s="62" t="str">
        <f>vlookup(B1091,'OS Study'!A:D,3,0)</f>
        <v>Windows</v>
      </c>
      <c r="E1091" s="62" t="str">
        <f>vlookup(B1091,'OS Study'!A:D,4,0)</f>
        <v>Server</v>
      </c>
      <c r="F1091" s="63" t="str">
        <f>vlookup(B1091,'OS Study'!A:E,5,0)</f>
        <v>2019</v>
      </c>
      <c r="G1091" s="62">
        <f>IF(vlookup(A1091,'RVtools V2.1'!A:J,4,0)="non",0,1)</f>
        <v>1</v>
      </c>
      <c r="H1091" s="62">
        <f>if(vlookup(A1091,'RVtools V2.1'!A:K,11,0)="kube",1,0)</f>
        <v>0</v>
      </c>
      <c r="I1091" s="62">
        <f t="shared" si="5"/>
        <v>0</v>
      </c>
      <c r="J1091" s="62">
        <f>ifna(vlookup(A1091,'Infra Study'!A:Q,17,0),0)</f>
        <v>0</v>
      </c>
      <c r="K1091" s="64">
        <f>IFERROR(__xludf.DUMMYFUNCTION("N(REGEXMATCH(VLOOKUP(A1091, 'RVtools V2.1'!A:H, 8, 0), ""^Serveur de fichiers""))"),0.0)</f>
        <v>0</v>
      </c>
      <c r="L1091" s="64">
        <f t="shared" si="6"/>
        <v>0</v>
      </c>
      <c r="M1091" s="67" t="str">
        <f>ifna(vlookup(A1091,'RVtools V2.1'!A:I,8,0),"N/A")</f>
        <v>MPL - NST/ALS</v>
      </c>
      <c r="N1091" s="64">
        <f>IFERROR(__xludf.DUMMYFUNCTION("IF(REGEXMATCH(M1091, ""(?i)"" &amp; JOIN(""|"", SPLIT(""kalisil"", "" ""))), 1, 0)"),0.0)</f>
        <v>0</v>
      </c>
      <c r="O1091" s="64" t="str">
        <f>vlookup(A1091,'RVtools V2.1'!A:H,7,0)</f>
        <v>T1</v>
      </c>
      <c r="P1091" s="64">
        <f>if(vlookup(A1091,'RVtools V2.1'!A:H,5,0)="oui",1,0)</f>
        <v>1</v>
      </c>
      <c r="Q1091" s="64">
        <f>ifna(vlookup(A1091,vCPU!A:B,2,0),"Unknown")</f>
        <v>8</v>
      </c>
      <c r="R1091" s="66">
        <f>ifna(vlookup(A1091,vMemory!A:C,3,0),"Unknown")</f>
        <v>32</v>
      </c>
      <c r="S1091" s="66">
        <f>ifna(vlookup(A1091,vDisk!A:C,3,0),"Unknown")</f>
        <v>56</v>
      </c>
      <c r="T1091" s="67" t="str">
        <f t="array" ref="T1091">IFS(
   L1091=1, "No Lift &amp; Shift",
   J1091=1, XLOOKUP(A1091, 'Infra Study'!A:A, 'Infra Study'!P:P),
   I1091=1, "No Lift &amp; Shift",
   H1091=1, "GKE",
   K1091=1, "GCNV",
   G1091=1, "Lift &amp; Shift Prod",
   TRUE, "Lift &amp; Shift Noprod"
)</f>
        <v>Lift &amp; Shift Prod</v>
      </c>
      <c r="U1091" s="67">
        <f t="shared" si="7"/>
        <v>1</v>
      </c>
      <c r="V1091" s="68" t="str">
        <f>if(T1091="Lift &amp; Shift Noprod",if( Y1091=0,Assumptions!$B$5, Assumptions!$B$4),if(T1091="Lift &amp; Shift Prod",if(AND(N1091=1,O1091="T1"),Assumptions!$B$6,Assumptions!$B$4),0))</f>
        <v>N2D</v>
      </c>
      <c r="W1091" s="69">
        <f>if(V1091&lt;&gt;0,if(Q1091="Unknown", Assumptions!$B$42,If(Q1091&gt;1,Q1091,2)),0)</f>
        <v>8</v>
      </c>
      <c r="X1091" s="69">
        <f>if(V1091&lt;&gt;0,if(R1091="Unknown", Assumptions!$B$43,R1091),0)</f>
        <v>32</v>
      </c>
      <c r="Y1091" s="68">
        <f t="shared" si="8"/>
        <v>0</v>
      </c>
      <c r="Z1091" s="68">
        <f>if(V1091&lt;&gt;0,if(  S1091="Unknown", Assumptions!$B$44,S1091),0)</f>
        <v>56</v>
      </c>
      <c r="AA1091" s="68" t="str">
        <f>if(V1091 ="N2",ifna(vlookup(W1091&amp;"-"&amp;X1091,'Ref. VM'!A:B,2,0),"Custom"),if(V1091 ="E2" , ifna(vlookup(W1091&amp;"-"&amp;X1091,'Ref. VM'!D:E,2,0),"Custom"),if(V1091="N2D",ifna(vlookup(W1091&amp;"-"&amp;X1091,'Ref. VM'!G:H,2,0),"Custom"),if(V1091="N4",ifna(vlookup(W1091&amp;"-"&amp;X1091,'Ref. VM'!J:K,2,0),"Custom"),0))))</f>
        <v>Predefined</v>
      </c>
      <c r="AB1091" s="67" t="str">
        <f t="shared" si="9"/>
        <v>N2D-Predefined vCPUs-CUD 3y</v>
      </c>
      <c r="AC1091" s="67" t="str">
        <f t="shared" si="10"/>
        <v>N2D-Predefined RAM-CUD 3y</v>
      </c>
      <c r="AD1091" s="67">
        <f t="shared" si="11"/>
        <v>0</v>
      </c>
      <c r="AE1091" s="69">
        <f>if(T1091="Lift &amp; Shift Prod",730,if(T1091="Lift &amp; Shift Noprod",Assumptions!$B$3,0))</f>
        <v>730</v>
      </c>
      <c r="AF1091" s="70">
        <f>if( U1091=0,0,if(Y1091=0, ((vlookup(AB1091,'SKU Pricing'!A:B,Assumptions!$B$2,0)*W1091)+(vlookup(AC1091,'SKU Pricing'!A:B,Assumptions!$B$2,0)*X1091))*AE1091,((vlookup(AB1091,'SKU Pricing'!A:B,Assumptions!$B$2,0)*W1091)+(vlookup(AC1091,'SKU Pricing'!A:B,Assumptions!$B$2,0)*(W1091*8))+(vlookup(AD1091,'SKU Pricing'!A:B,Assumptions!$B$2,0)*(X1091-(W1091*8))))*AE1091))</f>
        <v>128.7948928</v>
      </c>
      <c r="AG1091" s="67" t="str">
        <f t="shared" si="12"/>
        <v>Windows Server</v>
      </c>
      <c r="AH1091" s="70">
        <f>ifna(vlookup(AG1091,'SKU Pricing'!A:B,Assumptions!$B$2,0)*W1091*AE1091,0)</f>
        <v>268.64</v>
      </c>
      <c r="AI1091" s="62" t="str">
        <f t="shared" si="13"/>
        <v>Regional</v>
      </c>
      <c r="AJ1091" s="62" t="str">
        <f>if(V1091&lt;&gt;0, if(T1091="Lift &amp; Shift Noprod",Assumptions!$B$9,if(V1091=Assumptions!$B$6,Assumptions!$B$10,if(P1091=1,Assumptions!$B$8,Assumptions!$B$7))),"")</f>
        <v>SSD</v>
      </c>
      <c r="AK1091" s="69" t="str">
        <f t="shared" si="14"/>
        <v>SSD</v>
      </c>
      <c r="AL1091" s="69">
        <f>if(AJ1091="Hyperdisk Balanced",Assumptions!$B$11,0)</f>
        <v>0</v>
      </c>
      <c r="AM1091" s="69">
        <f>if(AJ1091="Hyperdisk Balanced",Assumptions!$B$12,0)</f>
        <v>0</v>
      </c>
      <c r="AN1091" s="70">
        <f>if(AK1091=0,0,if(AJ1091="Hyperdisk Balanced",vlookup(AK1091&amp;" provisioned space",'SKU Pricing'!A:B,Assumptions!$B$2,0)*Z1091+vlookup(AK1091&amp;" provisioned IOPS",'SKU Pricing'!A:B,Assumptions!$B$2,0)*AL1091*730+vlookup(AK1091&amp;" provisioned throughput",'SKU Pricing'!A:B,Assumptions!$B$2,0)*AM1091*730,vlookup(AK1091,'SKU Pricing'!A:B,Assumptions!$B$2,0)*Z1091))</f>
        <v>11.032</v>
      </c>
      <c r="AO1091" s="70">
        <f t="shared" si="15"/>
        <v>408.4668928</v>
      </c>
      <c r="AP1091" s="71" t="str">
        <f t="shared" si="16"/>
        <v>VM Manager</v>
      </c>
      <c r="AQ1091" s="70">
        <f>ifna(vlookup(AP1091,'SKU Pricing'!A:B,Assumptions!$B$2,0)*AE1091,0)</f>
        <v>2.19</v>
      </c>
      <c r="AR1091" s="72">
        <v>0.0</v>
      </c>
    </row>
    <row r="1092">
      <c r="A1092" s="61" t="s">
        <v>1233</v>
      </c>
      <c r="B1092" s="62" t="str">
        <f>ifna(if(vlookup(A1092,vOS!A:B,2,0)="","Unknown",vlookup(A1092,vOS!A:B,2,0)),"Unknown")</f>
        <v>Microsoft Windows 10 (64-bit)</v>
      </c>
      <c r="C1092" s="62">
        <f>vlookup(B1092,'OS Study'!A:D,2,0)</f>
        <v>0</v>
      </c>
      <c r="D1092" s="62" t="str">
        <f>vlookup(B1092,'OS Study'!A:D,3,0)</f>
        <v>Windows</v>
      </c>
      <c r="E1092" s="62" t="str">
        <f>vlookup(B1092,'OS Study'!A:D,4,0)</f>
        <v>Workstation</v>
      </c>
      <c r="F1092" s="63" t="str">
        <f>vlookup(B1092,'OS Study'!A:E,5,0)</f>
        <v>10</v>
      </c>
      <c r="G1092" s="62">
        <f>IF(vlookup(A1092,'RVtools V2.1'!A:J,4,0)="non",0,1)</f>
        <v>1</v>
      </c>
      <c r="H1092" s="62">
        <f>if(vlookup(A1092,'RVtools V2.1'!A:K,11,0)="kube",1,0)</f>
        <v>0</v>
      </c>
      <c r="I1092" s="62">
        <f t="shared" si="5"/>
        <v>0</v>
      </c>
      <c r="J1092" s="62">
        <f>ifna(vlookup(A1092,'Infra Study'!A:Q,17,0),0)</f>
        <v>1</v>
      </c>
      <c r="K1092" s="64">
        <f>IFERROR(__xludf.DUMMYFUNCTION("N(REGEXMATCH(VLOOKUP(A1092, 'RVtools V2.1'!A:H, 8, 0), ""^Serveur de fichiers""))"),0.0)</f>
        <v>0</v>
      </c>
      <c r="L1092" s="64">
        <f t="shared" si="6"/>
        <v>0</v>
      </c>
      <c r="M1092" s="67" t="str">
        <f>ifna(vlookup(A1092,'RVtools V2.1'!A:I,8,0),"N/A")</f>
        <v>MPL - NST/EIM</v>
      </c>
      <c r="N1092" s="64">
        <f>IFERROR(__xludf.DUMMYFUNCTION("IF(REGEXMATCH(M1092, ""(?i)"" &amp; JOIN(""|"", SPLIT(""kalisil"", "" ""))), 1, 0)"),0.0)</f>
        <v>0</v>
      </c>
      <c r="O1092" s="64" t="str">
        <f>vlookup(A1092,'RVtools V2.1'!A:H,7,0)</f>
        <v>T1</v>
      </c>
      <c r="P1092" s="64">
        <f>if(vlookup(A1092,'RVtools V2.1'!A:H,5,0)="oui",1,0)</f>
        <v>1</v>
      </c>
      <c r="Q1092" s="64">
        <f>ifna(vlookup(A1092,vCPU!A:B,2,0),"Unknown")</f>
        <v>4</v>
      </c>
      <c r="R1092" s="66">
        <f>ifna(vlookup(A1092,vMemory!A:C,3,0),"Unknown")</f>
        <v>8</v>
      </c>
      <c r="S1092" s="66">
        <f>ifna(vlookup(A1092,vDisk!A:C,3,0),"Unknown")</f>
        <v>189</v>
      </c>
      <c r="T1092" s="67" t="str">
        <f t="array" ref="T1092">IFS(
   L1092=1, "No Lift &amp; Shift",
   J1092=1, XLOOKUP(A1092, 'Infra Study'!A:A, 'Infra Study'!P:P),
   I1092=1, "No Lift &amp; Shift",
   H1092=1, "GKE",
   K1092=1, "GCNV",
   G1092=1, "Lift &amp; Shift Prod",
   TRUE, "Lift &amp; Shift Noprod"
)</f>
        <v>Consolidation</v>
      </c>
      <c r="U1092" s="67">
        <f t="shared" si="7"/>
        <v>0</v>
      </c>
      <c r="V1092" s="68">
        <f>if(T1092="Lift &amp; Shift Noprod",if( Y1092=0,Assumptions!$B$5, Assumptions!$B$4),if(T1092="Lift &amp; Shift Prod",if(AND(N1092=1,O1092="T1"),Assumptions!$B$6,Assumptions!$B$4),0))</f>
        <v>0</v>
      </c>
      <c r="W1092" s="62">
        <f>if(V1092&lt;&gt;0,if(Q1092="Unknown", Assumptions!$B$42,If(Q1092&gt;1,Q1092,2)),0)</f>
        <v>0</v>
      </c>
      <c r="X1092" s="69">
        <f>if(V1092&lt;&gt;0,if(R1092="Unknown", Assumptions!$B$43,R1092),0)</f>
        <v>0</v>
      </c>
      <c r="Y1092" s="68">
        <f t="shared" si="8"/>
        <v>0</v>
      </c>
      <c r="Z1092" s="68">
        <f>if(V1092&lt;&gt;0,if(  S1092="Unknown", Assumptions!$B$44,S1092),0)</f>
        <v>0</v>
      </c>
      <c r="AA1092" s="68">
        <f>if(V1092 ="N2",ifna(vlookup(W1092&amp;"-"&amp;X1092,'Ref. VM'!A:B,2,0),"Custom"),if(V1092 ="E2" , ifna(vlookup(W1092&amp;"-"&amp;X1092,'Ref. VM'!D:E,2,0),"Custom"),if(V1092="N2D",ifna(vlookup(W1092&amp;"-"&amp;X1092,'Ref. VM'!G:H,2,0),"Custom"),if(V1092="N4",ifna(vlookup(W1092&amp;"-"&amp;X1092,'Ref. VM'!J:K,2,0),"Custom"),0))))</f>
        <v>0</v>
      </c>
      <c r="AB1092" s="67">
        <f t="shared" si="9"/>
        <v>0</v>
      </c>
      <c r="AC1092" s="67">
        <f t="shared" si="10"/>
        <v>0</v>
      </c>
      <c r="AD1092" s="67">
        <f t="shared" si="11"/>
        <v>0</v>
      </c>
      <c r="AE1092" s="62">
        <f>if(T1092="Lift &amp; Shift Prod",730,if(T1092="Lift &amp; Shift Noprod",Assumptions!$B$3,0))</f>
        <v>0</v>
      </c>
      <c r="AF1092" s="70">
        <f>if( U1092=0,0,if(Y1092=0, ((vlookup(AB1092,'SKU Pricing'!A:B,Assumptions!$B$2,0)*W1092)+(vlookup(AC1092,'SKU Pricing'!A:B,Assumptions!$B$2,0)*X1092))*AE1092,((vlookup(AB1092,'SKU Pricing'!A:B,Assumptions!$B$2,0)*W1092)+(vlookup(AC1092,'SKU Pricing'!A:B,Assumptions!$B$2,0)*(W1092*8))+(vlookup(AD1092,'SKU Pricing'!A:B,Assumptions!$B$2,0)*(X1092-(W1092*8))))*AE1092))</f>
        <v>0</v>
      </c>
      <c r="AG1092" s="67">
        <f t="shared" si="12"/>
        <v>0</v>
      </c>
      <c r="AH1092" s="70">
        <f>ifna(vlookup(AG1092,'SKU Pricing'!A:B,Assumptions!$B$2,0)*W1092*AE1092,0)</f>
        <v>0</v>
      </c>
      <c r="AI1092" s="62" t="str">
        <f t="shared" si="13"/>
        <v/>
      </c>
      <c r="AJ1092" s="62" t="str">
        <f>if(V1092&lt;&gt;0, if(T1092="Lift &amp; Shift Noprod",Assumptions!$B$9,if(V1092=Assumptions!$B$6,Assumptions!$B$10,if(P1092=1,Assumptions!$B$8,Assumptions!$B$7))),"")</f>
        <v/>
      </c>
      <c r="AK1092" s="69">
        <f t="shared" si="14"/>
        <v>0</v>
      </c>
      <c r="AL1092" s="69">
        <f>if(AJ1092="Hyperdisk Balanced",Assumptions!$B$11,0)</f>
        <v>0</v>
      </c>
      <c r="AM1092" s="69">
        <f>if(AJ1092="Hyperdisk Balanced",Assumptions!$B$12,0)</f>
        <v>0</v>
      </c>
      <c r="AN1092" s="70">
        <f>if(AK1092=0,0,if(AJ1092="Hyperdisk Balanced",vlookup(AK1092&amp;" provisioned space",'SKU Pricing'!A:B,Assumptions!$B$2,0)*Z1092+vlookup(AK1092&amp;" provisioned IOPS",'SKU Pricing'!A:B,Assumptions!$B$2,0)*AL1092*730+vlookup(AK1092&amp;" provisioned throughput",'SKU Pricing'!A:B,Assumptions!$B$2,0)*AM1092*730,vlookup(AK1092,'SKU Pricing'!A:B,Assumptions!$B$2,0)*Z1092))</f>
        <v>0</v>
      </c>
      <c r="AO1092" s="70">
        <f t="shared" si="15"/>
        <v>0</v>
      </c>
      <c r="AP1092" s="71">
        <f t="shared" si="16"/>
        <v>0</v>
      </c>
      <c r="AQ1092" s="70">
        <f>ifna(vlookup(AP1092,'SKU Pricing'!A:B,Assumptions!$B$2,0)*AE1092,0)</f>
        <v>0</v>
      </c>
      <c r="AR1092" s="72">
        <v>0.0</v>
      </c>
    </row>
    <row r="1093">
      <c r="A1093" s="61" t="s">
        <v>1234</v>
      </c>
      <c r="B1093" s="62" t="str">
        <f>ifna(if(vlookup(A1093,vOS!A:B,2,0)="","Unknown",vlookup(A1093,vOS!A:B,2,0)),"Unknown")</f>
        <v>Microsoft Windows 10 (64-bit)</v>
      </c>
      <c r="C1093" s="62">
        <f>vlookup(B1093,'OS Study'!A:D,2,0)</f>
        <v>0</v>
      </c>
      <c r="D1093" s="62" t="str">
        <f>vlookup(B1093,'OS Study'!A:D,3,0)</f>
        <v>Windows</v>
      </c>
      <c r="E1093" s="62" t="str">
        <f>vlookup(B1093,'OS Study'!A:D,4,0)</f>
        <v>Workstation</v>
      </c>
      <c r="F1093" s="63" t="str">
        <f>vlookup(B1093,'OS Study'!A:E,5,0)</f>
        <v>10</v>
      </c>
      <c r="G1093" s="62">
        <f>IF(vlookup(A1093,'RVtools V2.1'!A:J,4,0)="non",0,1)</f>
        <v>1</v>
      </c>
      <c r="H1093" s="62">
        <f>if(vlookup(A1093,'RVtools V2.1'!A:K,11,0)="kube",1,0)</f>
        <v>0</v>
      </c>
      <c r="I1093" s="62">
        <f t="shared" si="5"/>
        <v>0</v>
      </c>
      <c r="J1093" s="62">
        <f>ifna(vlookup(A1093,'Infra Study'!A:Q,17,0),0)</f>
        <v>1</v>
      </c>
      <c r="K1093" s="64">
        <f>IFERROR(__xludf.DUMMYFUNCTION("N(REGEXMATCH(VLOOKUP(A1093, 'RVtools V2.1'!A:H, 8, 0), ""^Serveur de fichiers""))"),0.0)</f>
        <v>0</v>
      </c>
      <c r="L1093" s="64">
        <f t="shared" si="6"/>
        <v>0</v>
      </c>
      <c r="M1093" s="67" t="str">
        <f>ifna(vlookup(A1093,'RVtools V2.1'!A:I,8,0),"N/A")</f>
        <v>MPL - NST/EIM</v>
      </c>
      <c r="N1093" s="64">
        <f>IFERROR(__xludf.DUMMYFUNCTION("IF(REGEXMATCH(M1093, ""(?i)"" &amp; JOIN(""|"", SPLIT(""kalisil"", "" ""))), 1, 0)"),0.0)</f>
        <v>0</v>
      </c>
      <c r="O1093" s="64" t="str">
        <f>vlookup(A1093,'RVtools V2.1'!A:H,7,0)</f>
        <v>T1</v>
      </c>
      <c r="P1093" s="64">
        <f>if(vlookup(A1093,'RVtools V2.1'!A:H,5,0)="oui",1,0)</f>
        <v>1</v>
      </c>
      <c r="Q1093" s="64">
        <f>ifna(vlookup(A1093,vCPU!A:B,2,0),"Unknown")</f>
        <v>2</v>
      </c>
      <c r="R1093" s="66">
        <f>ifna(vlookup(A1093,vMemory!A:C,3,0),"Unknown")</f>
        <v>8</v>
      </c>
      <c r="S1093" s="66">
        <f>ifna(vlookup(A1093,vDisk!A:C,3,0),"Unknown")</f>
        <v>177</v>
      </c>
      <c r="T1093" s="67" t="str">
        <f t="array" ref="T1093">IFS(
   L1093=1, "No Lift &amp; Shift",
   J1093=1, XLOOKUP(A1093, 'Infra Study'!A:A, 'Infra Study'!P:P),
   I1093=1, "No Lift &amp; Shift",
   H1093=1, "GKE",
   K1093=1, "GCNV",
   G1093=1, "Lift &amp; Shift Prod",
   TRUE, "Lift &amp; Shift Noprod"
)</f>
        <v>Consolidation</v>
      </c>
      <c r="U1093" s="67">
        <f t="shared" si="7"/>
        <v>0</v>
      </c>
      <c r="V1093" s="68">
        <f>if(T1093="Lift &amp; Shift Noprod",if( Y1093=0,Assumptions!$B$5, Assumptions!$B$4),if(T1093="Lift &amp; Shift Prod",if(AND(N1093=1,O1093="T1"),Assumptions!$B$6,Assumptions!$B$4),0))</f>
        <v>0</v>
      </c>
      <c r="W1093" s="62">
        <f>if(V1093&lt;&gt;0,if(Q1093="Unknown", Assumptions!$B$42,If(Q1093&gt;1,Q1093,2)),0)</f>
        <v>0</v>
      </c>
      <c r="X1093" s="69">
        <f>if(V1093&lt;&gt;0,if(R1093="Unknown", Assumptions!$B$43,R1093),0)</f>
        <v>0</v>
      </c>
      <c r="Y1093" s="68">
        <f t="shared" si="8"/>
        <v>0</v>
      </c>
      <c r="Z1093" s="68">
        <f>if(V1093&lt;&gt;0,if(  S1093="Unknown", Assumptions!$B$44,S1093),0)</f>
        <v>0</v>
      </c>
      <c r="AA1093" s="68">
        <f>if(V1093 ="N2",ifna(vlookup(W1093&amp;"-"&amp;X1093,'Ref. VM'!A:B,2,0),"Custom"),if(V1093 ="E2" , ifna(vlookup(W1093&amp;"-"&amp;X1093,'Ref. VM'!D:E,2,0),"Custom"),if(V1093="N2D",ifna(vlookup(W1093&amp;"-"&amp;X1093,'Ref. VM'!G:H,2,0),"Custom"),if(V1093="N4",ifna(vlookup(W1093&amp;"-"&amp;X1093,'Ref. VM'!J:K,2,0),"Custom"),0))))</f>
        <v>0</v>
      </c>
      <c r="AB1093" s="67">
        <f t="shared" si="9"/>
        <v>0</v>
      </c>
      <c r="AC1093" s="67">
        <f t="shared" si="10"/>
        <v>0</v>
      </c>
      <c r="AD1093" s="67">
        <f t="shared" si="11"/>
        <v>0</v>
      </c>
      <c r="AE1093" s="62">
        <f>if(T1093="Lift &amp; Shift Prod",730,if(T1093="Lift &amp; Shift Noprod",Assumptions!$B$3,0))</f>
        <v>0</v>
      </c>
      <c r="AF1093" s="70">
        <f>if( U1093=0,0,if(Y1093=0, ((vlookup(AB1093,'SKU Pricing'!A:B,Assumptions!$B$2,0)*W1093)+(vlookup(AC1093,'SKU Pricing'!A:B,Assumptions!$B$2,0)*X1093))*AE1093,((vlookup(AB1093,'SKU Pricing'!A:B,Assumptions!$B$2,0)*W1093)+(vlookup(AC1093,'SKU Pricing'!A:B,Assumptions!$B$2,0)*(W1093*8))+(vlookup(AD1093,'SKU Pricing'!A:B,Assumptions!$B$2,0)*(X1093-(W1093*8))))*AE1093))</f>
        <v>0</v>
      </c>
      <c r="AG1093" s="67">
        <f t="shared" si="12"/>
        <v>0</v>
      </c>
      <c r="AH1093" s="70">
        <f>ifna(vlookup(AG1093,'SKU Pricing'!A:B,Assumptions!$B$2,0)*W1093*AE1093,0)</f>
        <v>0</v>
      </c>
      <c r="AI1093" s="62" t="str">
        <f t="shared" si="13"/>
        <v/>
      </c>
      <c r="AJ1093" s="62" t="str">
        <f>if(V1093&lt;&gt;0, if(T1093="Lift &amp; Shift Noprod",Assumptions!$B$9,if(V1093=Assumptions!$B$6,Assumptions!$B$10,if(P1093=1,Assumptions!$B$8,Assumptions!$B$7))),"")</f>
        <v/>
      </c>
      <c r="AK1093" s="69">
        <f t="shared" si="14"/>
        <v>0</v>
      </c>
      <c r="AL1093" s="69">
        <f>if(AJ1093="Hyperdisk Balanced",Assumptions!$B$11,0)</f>
        <v>0</v>
      </c>
      <c r="AM1093" s="69">
        <f>if(AJ1093="Hyperdisk Balanced",Assumptions!$B$12,0)</f>
        <v>0</v>
      </c>
      <c r="AN1093" s="70">
        <f>if(AK1093=0,0,if(AJ1093="Hyperdisk Balanced",vlookup(AK1093&amp;" provisioned space",'SKU Pricing'!A:B,Assumptions!$B$2,0)*Z1093+vlookup(AK1093&amp;" provisioned IOPS",'SKU Pricing'!A:B,Assumptions!$B$2,0)*AL1093*730+vlookup(AK1093&amp;" provisioned throughput",'SKU Pricing'!A:B,Assumptions!$B$2,0)*AM1093*730,vlookup(AK1093,'SKU Pricing'!A:B,Assumptions!$B$2,0)*Z1093))</f>
        <v>0</v>
      </c>
      <c r="AO1093" s="70">
        <f t="shared" si="15"/>
        <v>0</v>
      </c>
      <c r="AP1093" s="71">
        <f t="shared" si="16"/>
        <v>0</v>
      </c>
      <c r="AQ1093" s="70">
        <f>ifna(vlookup(AP1093,'SKU Pricing'!A:B,Assumptions!$B$2,0)*AE1093,0)</f>
        <v>0</v>
      </c>
      <c r="AR1093" s="72">
        <v>0.0</v>
      </c>
    </row>
    <row r="1094">
      <c r="A1094" s="61" t="s">
        <v>1235</v>
      </c>
      <c r="B1094" s="62" t="str">
        <f>ifna(if(vlookup(A1094,vOS!A:B,2,0)="","Unknown",vlookup(A1094,vOS!A:B,2,0)),"Unknown")</f>
        <v>Microsoft Windows 10 (64-bit)</v>
      </c>
      <c r="C1094" s="62">
        <f>vlookup(B1094,'OS Study'!A:D,2,0)</f>
        <v>0</v>
      </c>
      <c r="D1094" s="62" t="str">
        <f>vlookup(B1094,'OS Study'!A:D,3,0)</f>
        <v>Windows</v>
      </c>
      <c r="E1094" s="62" t="str">
        <f>vlookup(B1094,'OS Study'!A:D,4,0)</f>
        <v>Workstation</v>
      </c>
      <c r="F1094" s="63" t="str">
        <f>vlookup(B1094,'OS Study'!A:E,5,0)</f>
        <v>10</v>
      </c>
      <c r="G1094" s="62">
        <f>IF(vlookup(A1094,'RVtools V2.1'!A:J,4,0)="non",0,1)</f>
        <v>1</v>
      </c>
      <c r="H1094" s="62">
        <f>if(vlookup(A1094,'RVtools V2.1'!A:K,11,0)="kube",1,0)</f>
        <v>0</v>
      </c>
      <c r="I1094" s="62">
        <f t="shared" si="5"/>
        <v>0</v>
      </c>
      <c r="J1094" s="62">
        <f>ifna(vlookup(A1094,'Infra Study'!A:Q,17,0),0)</f>
        <v>1</v>
      </c>
      <c r="K1094" s="64">
        <f>IFERROR(__xludf.DUMMYFUNCTION("N(REGEXMATCH(VLOOKUP(A1094, 'RVtools V2.1'!A:H, 8, 0), ""^Serveur de fichiers""))"),0.0)</f>
        <v>0</v>
      </c>
      <c r="L1094" s="64">
        <f t="shared" si="6"/>
        <v>0</v>
      </c>
      <c r="M1094" s="67" t="str">
        <f>ifna(vlookup(A1094,'RVtools V2.1'!A:I,8,0),"N/A")</f>
        <v>MPL - NST/EIM</v>
      </c>
      <c r="N1094" s="64">
        <f>IFERROR(__xludf.DUMMYFUNCTION("IF(REGEXMATCH(M1094, ""(?i)"" &amp; JOIN(""|"", SPLIT(""kalisil"", "" ""))), 1, 0)"),0.0)</f>
        <v>0</v>
      </c>
      <c r="O1094" s="64" t="str">
        <f>vlookup(A1094,'RVtools V2.1'!A:H,7,0)</f>
        <v>T1</v>
      </c>
      <c r="P1094" s="64">
        <f>if(vlookup(A1094,'RVtools V2.1'!A:H,5,0)="oui",1,0)</f>
        <v>1</v>
      </c>
      <c r="Q1094" s="64">
        <f>ifna(vlookup(A1094,vCPU!A:B,2,0),"Unknown")</f>
        <v>2</v>
      </c>
      <c r="R1094" s="66">
        <f>ifna(vlookup(A1094,vMemory!A:C,3,0),"Unknown")</f>
        <v>8</v>
      </c>
      <c r="S1094" s="66">
        <f>ifna(vlookup(A1094,vDisk!A:C,3,0),"Unknown")</f>
        <v>191</v>
      </c>
      <c r="T1094" s="67" t="str">
        <f t="array" ref="T1094">IFS(
   L1094=1, "No Lift &amp; Shift",
   J1094=1, XLOOKUP(A1094, 'Infra Study'!A:A, 'Infra Study'!P:P),
   I1094=1, "No Lift &amp; Shift",
   H1094=1, "GKE",
   K1094=1, "GCNV",
   G1094=1, "Lift &amp; Shift Prod",
   TRUE, "Lift &amp; Shift Noprod"
)</f>
        <v>Consolidation</v>
      </c>
      <c r="U1094" s="67">
        <f t="shared" si="7"/>
        <v>0</v>
      </c>
      <c r="V1094" s="68">
        <f>if(T1094="Lift &amp; Shift Noprod",if( Y1094=0,Assumptions!$B$5, Assumptions!$B$4),if(T1094="Lift &amp; Shift Prod",if(AND(N1094=1,O1094="T1"),Assumptions!$B$6,Assumptions!$B$4),0))</f>
        <v>0</v>
      </c>
      <c r="W1094" s="62">
        <f>if(V1094&lt;&gt;0,if(Q1094="Unknown", Assumptions!$B$42,If(Q1094&gt;1,Q1094,2)),0)</f>
        <v>0</v>
      </c>
      <c r="X1094" s="69">
        <f>if(V1094&lt;&gt;0,if(R1094="Unknown", Assumptions!$B$43,R1094),0)</f>
        <v>0</v>
      </c>
      <c r="Y1094" s="68">
        <f t="shared" si="8"/>
        <v>0</v>
      </c>
      <c r="Z1094" s="68">
        <f>if(V1094&lt;&gt;0,if(  S1094="Unknown", Assumptions!$B$44,S1094),0)</f>
        <v>0</v>
      </c>
      <c r="AA1094" s="68">
        <f>if(V1094 ="N2",ifna(vlookup(W1094&amp;"-"&amp;X1094,'Ref. VM'!A:B,2,0),"Custom"),if(V1094 ="E2" , ifna(vlookup(W1094&amp;"-"&amp;X1094,'Ref. VM'!D:E,2,0),"Custom"),if(V1094="N2D",ifna(vlookup(W1094&amp;"-"&amp;X1094,'Ref. VM'!G:H,2,0),"Custom"),if(V1094="N4",ifna(vlookup(W1094&amp;"-"&amp;X1094,'Ref. VM'!J:K,2,0),"Custom"),0))))</f>
        <v>0</v>
      </c>
      <c r="AB1094" s="67">
        <f t="shared" si="9"/>
        <v>0</v>
      </c>
      <c r="AC1094" s="67">
        <f t="shared" si="10"/>
        <v>0</v>
      </c>
      <c r="AD1094" s="67">
        <f t="shared" si="11"/>
        <v>0</v>
      </c>
      <c r="AE1094" s="62">
        <f>if(T1094="Lift &amp; Shift Prod",730,if(T1094="Lift &amp; Shift Noprod",Assumptions!$B$3,0))</f>
        <v>0</v>
      </c>
      <c r="AF1094" s="70">
        <f>if( U1094=0,0,if(Y1094=0, ((vlookup(AB1094,'SKU Pricing'!A:B,Assumptions!$B$2,0)*W1094)+(vlookup(AC1094,'SKU Pricing'!A:B,Assumptions!$B$2,0)*X1094))*AE1094,((vlookup(AB1094,'SKU Pricing'!A:B,Assumptions!$B$2,0)*W1094)+(vlookup(AC1094,'SKU Pricing'!A:B,Assumptions!$B$2,0)*(W1094*8))+(vlookup(AD1094,'SKU Pricing'!A:B,Assumptions!$B$2,0)*(X1094-(W1094*8))))*AE1094))</f>
        <v>0</v>
      </c>
      <c r="AG1094" s="67">
        <f t="shared" si="12"/>
        <v>0</v>
      </c>
      <c r="AH1094" s="70">
        <f>ifna(vlookup(AG1094,'SKU Pricing'!A:B,Assumptions!$B$2,0)*W1094*AE1094,0)</f>
        <v>0</v>
      </c>
      <c r="AI1094" s="62" t="str">
        <f t="shared" si="13"/>
        <v/>
      </c>
      <c r="AJ1094" s="62" t="str">
        <f>if(V1094&lt;&gt;0, if(T1094="Lift &amp; Shift Noprod",Assumptions!$B$9,if(V1094=Assumptions!$B$6,Assumptions!$B$10,if(P1094=1,Assumptions!$B$8,Assumptions!$B$7))),"")</f>
        <v/>
      </c>
      <c r="AK1094" s="69">
        <f t="shared" si="14"/>
        <v>0</v>
      </c>
      <c r="AL1094" s="69">
        <f>if(AJ1094="Hyperdisk Balanced",Assumptions!$B$11,0)</f>
        <v>0</v>
      </c>
      <c r="AM1094" s="69">
        <f>if(AJ1094="Hyperdisk Balanced",Assumptions!$B$12,0)</f>
        <v>0</v>
      </c>
      <c r="AN1094" s="70">
        <f>if(AK1094=0,0,if(AJ1094="Hyperdisk Balanced",vlookup(AK1094&amp;" provisioned space",'SKU Pricing'!A:B,Assumptions!$B$2,0)*Z1094+vlookup(AK1094&amp;" provisioned IOPS",'SKU Pricing'!A:B,Assumptions!$B$2,0)*AL1094*730+vlookup(AK1094&amp;" provisioned throughput",'SKU Pricing'!A:B,Assumptions!$B$2,0)*AM1094*730,vlookup(AK1094,'SKU Pricing'!A:B,Assumptions!$B$2,0)*Z1094))</f>
        <v>0</v>
      </c>
      <c r="AO1094" s="70">
        <f t="shared" si="15"/>
        <v>0</v>
      </c>
      <c r="AP1094" s="71">
        <f t="shared" si="16"/>
        <v>0</v>
      </c>
      <c r="AQ1094" s="70">
        <f>ifna(vlookup(AP1094,'SKU Pricing'!A:B,Assumptions!$B$2,0)*AE1094,0)</f>
        <v>0</v>
      </c>
      <c r="AR1094" s="72">
        <v>0.0</v>
      </c>
    </row>
    <row r="1095">
      <c r="A1095" s="61" t="s">
        <v>1236</v>
      </c>
      <c r="B1095" s="62" t="str">
        <f>ifna(if(vlookup(A1095,vOS!A:B,2,0)="","Unknown",vlookup(A1095,vOS!A:B,2,0)),"Unknown")</f>
        <v>Microsoft Windows 10 (64-bit)</v>
      </c>
      <c r="C1095" s="62">
        <f>vlookup(B1095,'OS Study'!A:D,2,0)</f>
        <v>0</v>
      </c>
      <c r="D1095" s="62" t="str">
        <f>vlookup(B1095,'OS Study'!A:D,3,0)</f>
        <v>Windows</v>
      </c>
      <c r="E1095" s="62" t="str">
        <f>vlookup(B1095,'OS Study'!A:D,4,0)</f>
        <v>Workstation</v>
      </c>
      <c r="F1095" s="63" t="str">
        <f>vlookup(B1095,'OS Study'!A:E,5,0)</f>
        <v>10</v>
      </c>
      <c r="G1095" s="62">
        <f>IF(vlookup(A1095,'RVtools V2.1'!A:J,4,0)="non",0,1)</f>
        <v>1</v>
      </c>
      <c r="H1095" s="62">
        <f>if(vlookup(A1095,'RVtools V2.1'!A:K,11,0)="kube",1,0)</f>
        <v>0</v>
      </c>
      <c r="I1095" s="62">
        <f t="shared" si="5"/>
        <v>0</v>
      </c>
      <c r="J1095" s="62">
        <f>ifna(vlookup(A1095,'Infra Study'!A:Q,17,0),0)</f>
        <v>1</v>
      </c>
      <c r="K1095" s="64">
        <f>IFERROR(__xludf.DUMMYFUNCTION("N(REGEXMATCH(VLOOKUP(A1095, 'RVtools V2.1'!A:H, 8, 0), ""^Serveur de fichiers""))"),0.0)</f>
        <v>0</v>
      </c>
      <c r="L1095" s="64">
        <f t="shared" si="6"/>
        <v>0</v>
      </c>
      <c r="M1095" s="67" t="str">
        <f>ifna(vlookup(A1095,'RVtools V2.1'!A:I,8,0),"N/A")</f>
        <v>MPL - NST/EIM</v>
      </c>
      <c r="N1095" s="64">
        <f>IFERROR(__xludf.DUMMYFUNCTION("IF(REGEXMATCH(M1095, ""(?i)"" &amp; JOIN(""|"", SPLIT(""kalisil"", "" ""))), 1, 0)"),0.0)</f>
        <v>0</v>
      </c>
      <c r="O1095" s="64" t="str">
        <f>vlookup(A1095,'RVtools V2.1'!A:H,7,0)</f>
        <v>T1</v>
      </c>
      <c r="P1095" s="64">
        <f>if(vlookup(A1095,'RVtools V2.1'!A:H,5,0)="oui",1,0)</f>
        <v>1</v>
      </c>
      <c r="Q1095" s="64">
        <f>ifna(vlookup(A1095,vCPU!A:B,2,0),"Unknown")</f>
        <v>2</v>
      </c>
      <c r="R1095" s="66">
        <f>ifna(vlookup(A1095,vMemory!A:C,3,0),"Unknown")</f>
        <v>8</v>
      </c>
      <c r="S1095" s="66">
        <f>ifna(vlookup(A1095,vDisk!A:C,3,0),"Unknown")</f>
        <v>120</v>
      </c>
      <c r="T1095" s="67" t="str">
        <f t="array" ref="T1095">IFS(
   L1095=1, "No Lift &amp; Shift",
   J1095=1, XLOOKUP(A1095, 'Infra Study'!A:A, 'Infra Study'!P:P),
   I1095=1, "No Lift &amp; Shift",
   H1095=1, "GKE",
   K1095=1, "GCNV",
   G1095=1, "Lift &amp; Shift Prod",
   TRUE, "Lift &amp; Shift Noprod"
)</f>
        <v>Consolidation</v>
      </c>
      <c r="U1095" s="67">
        <f t="shared" si="7"/>
        <v>0</v>
      </c>
      <c r="V1095" s="68">
        <f>if(T1095="Lift &amp; Shift Noprod",if( Y1095=0,Assumptions!$B$5, Assumptions!$B$4),if(T1095="Lift &amp; Shift Prod",if(AND(N1095=1,O1095="T1"),Assumptions!$B$6,Assumptions!$B$4),0))</f>
        <v>0</v>
      </c>
      <c r="W1095" s="62">
        <f>if(V1095&lt;&gt;0,if(Q1095="Unknown", Assumptions!$B$42,If(Q1095&gt;1,Q1095,2)),0)</f>
        <v>0</v>
      </c>
      <c r="X1095" s="69">
        <f>if(V1095&lt;&gt;0,if(R1095="Unknown", Assumptions!$B$43,R1095),0)</f>
        <v>0</v>
      </c>
      <c r="Y1095" s="68">
        <f t="shared" si="8"/>
        <v>0</v>
      </c>
      <c r="Z1095" s="68">
        <f>if(V1095&lt;&gt;0,if(  S1095="Unknown", Assumptions!$B$44,S1095),0)</f>
        <v>0</v>
      </c>
      <c r="AA1095" s="68">
        <f>if(V1095 ="N2",ifna(vlookup(W1095&amp;"-"&amp;X1095,'Ref. VM'!A:B,2,0),"Custom"),if(V1095 ="E2" , ifna(vlookup(W1095&amp;"-"&amp;X1095,'Ref. VM'!D:E,2,0),"Custom"),if(V1095="N2D",ifna(vlookup(W1095&amp;"-"&amp;X1095,'Ref. VM'!G:H,2,0),"Custom"),if(V1095="N4",ifna(vlookup(W1095&amp;"-"&amp;X1095,'Ref. VM'!J:K,2,0),"Custom"),0))))</f>
        <v>0</v>
      </c>
      <c r="AB1095" s="67">
        <f t="shared" si="9"/>
        <v>0</v>
      </c>
      <c r="AC1095" s="67">
        <f t="shared" si="10"/>
        <v>0</v>
      </c>
      <c r="AD1095" s="67">
        <f t="shared" si="11"/>
        <v>0</v>
      </c>
      <c r="AE1095" s="62">
        <f>if(T1095="Lift &amp; Shift Prod",730,if(T1095="Lift &amp; Shift Noprod",Assumptions!$B$3,0))</f>
        <v>0</v>
      </c>
      <c r="AF1095" s="70">
        <f>if( U1095=0,0,if(Y1095=0, ((vlookup(AB1095,'SKU Pricing'!A:B,Assumptions!$B$2,0)*W1095)+(vlookup(AC1095,'SKU Pricing'!A:B,Assumptions!$B$2,0)*X1095))*AE1095,((vlookup(AB1095,'SKU Pricing'!A:B,Assumptions!$B$2,0)*W1095)+(vlookup(AC1095,'SKU Pricing'!A:B,Assumptions!$B$2,0)*(W1095*8))+(vlookup(AD1095,'SKU Pricing'!A:B,Assumptions!$B$2,0)*(X1095-(W1095*8))))*AE1095))</f>
        <v>0</v>
      </c>
      <c r="AG1095" s="67">
        <f t="shared" si="12"/>
        <v>0</v>
      </c>
      <c r="AH1095" s="70">
        <f>ifna(vlookup(AG1095,'SKU Pricing'!A:B,Assumptions!$B$2,0)*W1095*AE1095,0)</f>
        <v>0</v>
      </c>
      <c r="AI1095" s="62" t="str">
        <f t="shared" si="13"/>
        <v/>
      </c>
      <c r="AJ1095" s="62" t="str">
        <f>if(V1095&lt;&gt;0, if(T1095="Lift &amp; Shift Noprod",Assumptions!$B$9,if(V1095=Assumptions!$B$6,Assumptions!$B$10,if(P1095=1,Assumptions!$B$8,Assumptions!$B$7))),"")</f>
        <v/>
      </c>
      <c r="AK1095" s="69">
        <f t="shared" si="14"/>
        <v>0</v>
      </c>
      <c r="AL1095" s="69">
        <f>if(AJ1095="Hyperdisk Balanced",Assumptions!$B$11,0)</f>
        <v>0</v>
      </c>
      <c r="AM1095" s="69">
        <f>if(AJ1095="Hyperdisk Balanced",Assumptions!$B$12,0)</f>
        <v>0</v>
      </c>
      <c r="AN1095" s="70">
        <f>if(AK1095=0,0,if(AJ1095="Hyperdisk Balanced",vlookup(AK1095&amp;" provisioned space",'SKU Pricing'!A:B,Assumptions!$B$2,0)*Z1095+vlookup(AK1095&amp;" provisioned IOPS",'SKU Pricing'!A:B,Assumptions!$B$2,0)*AL1095*730+vlookup(AK1095&amp;" provisioned throughput",'SKU Pricing'!A:B,Assumptions!$B$2,0)*AM1095*730,vlookup(AK1095,'SKU Pricing'!A:B,Assumptions!$B$2,0)*Z1095))</f>
        <v>0</v>
      </c>
      <c r="AO1095" s="70">
        <f t="shared" si="15"/>
        <v>0</v>
      </c>
      <c r="AP1095" s="71">
        <f t="shared" si="16"/>
        <v>0</v>
      </c>
      <c r="AQ1095" s="70">
        <f>ifna(vlookup(AP1095,'SKU Pricing'!A:B,Assumptions!$B$2,0)*AE1095,0)</f>
        <v>0</v>
      </c>
      <c r="AR1095" s="72">
        <v>0.0</v>
      </c>
    </row>
    <row r="1096">
      <c r="A1096" s="61" t="s">
        <v>1237</v>
      </c>
      <c r="B1096" s="62" t="str">
        <f>ifna(if(vlookup(A1096,vOS!A:B,2,0)="","Unknown",vlookup(A1096,vOS!A:B,2,0)),"Unknown")</f>
        <v>Microsoft Windows 10 (64-bit)</v>
      </c>
      <c r="C1096" s="62">
        <f>vlookup(B1096,'OS Study'!A:D,2,0)</f>
        <v>0</v>
      </c>
      <c r="D1096" s="62" t="str">
        <f>vlookup(B1096,'OS Study'!A:D,3,0)</f>
        <v>Windows</v>
      </c>
      <c r="E1096" s="62" t="str">
        <f>vlookup(B1096,'OS Study'!A:D,4,0)</f>
        <v>Workstation</v>
      </c>
      <c r="F1096" s="63" t="str">
        <f>vlookup(B1096,'OS Study'!A:E,5,0)</f>
        <v>10</v>
      </c>
      <c r="G1096" s="62">
        <f>IF(vlookup(A1096,'RVtools V2.1'!A:J,4,0)="non",0,1)</f>
        <v>1</v>
      </c>
      <c r="H1096" s="62">
        <f>if(vlookup(A1096,'RVtools V2.1'!A:K,11,0)="kube",1,0)</f>
        <v>0</v>
      </c>
      <c r="I1096" s="62">
        <f t="shared" si="5"/>
        <v>0</v>
      </c>
      <c r="J1096" s="62">
        <f>ifna(vlookup(A1096,'Infra Study'!A:Q,17,0),0)</f>
        <v>1</v>
      </c>
      <c r="K1096" s="64">
        <f>IFERROR(__xludf.DUMMYFUNCTION("N(REGEXMATCH(VLOOKUP(A1096, 'RVtools V2.1'!A:H, 8, 0), ""^Serveur de fichiers""))"),0.0)</f>
        <v>0</v>
      </c>
      <c r="L1096" s="64">
        <f t="shared" si="6"/>
        <v>0</v>
      </c>
      <c r="M1096" s="67" t="str">
        <f>ifna(vlookup(A1096,'RVtools V2.1'!A:I,8,0),"N/A")</f>
        <v>MPL - NST/EIM</v>
      </c>
      <c r="N1096" s="64">
        <f>IFERROR(__xludf.DUMMYFUNCTION("IF(REGEXMATCH(M1096, ""(?i)"" &amp; JOIN(""|"", SPLIT(""kalisil"", "" ""))), 1, 0)"),0.0)</f>
        <v>0</v>
      </c>
      <c r="O1096" s="64" t="str">
        <f>vlookup(A1096,'RVtools V2.1'!A:H,7,0)</f>
        <v>T1</v>
      </c>
      <c r="P1096" s="64">
        <f>if(vlookup(A1096,'RVtools V2.1'!A:H,5,0)="oui",1,0)</f>
        <v>1</v>
      </c>
      <c r="Q1096" s="64">
        <f>ifna(vlookup(A1096,vCPU!A:B,2,0),"Unknown")</f>
        <v>4</v>
      </c>
      <c r="R1096" s="66">
        <f>ifna(vlookup(A1096,vMemory!A:C,3,0),"Unknown")</f>
        <v>8</v>
      </c>
      <c r="S1096" s="66">
        <f>ifna(vlookup(A1096,vDisk!A:C,3,0),"Unknown")</f>
        <v>189</v>
      </c>
      <c r="T1096" s="67" t="str">
        <f t="array" ref="T1096">IFS(
   L1096=1, "No Lift &amp; Shift",
   J1096=1, XLOOKUP(A1096, 'Infra Study'!A:A, 'Infra Study'!P:P),
   I1096=1, "No Lift &amp; Shift",
   H1096=1, "GKE",
   K1096=1, "GCNV",
   G1096=1, "Lift &amp; Shift Prod",
   TRUE, "Lift &amp; Shift Noprod"
)</f>
        <v>Consolidation</v>
      </c>
      <c r="U1096" s="67">
        <f t="shared" si="7"/>
        <v>0</v>
      </c>
      <c r="V1096" s="68">
        <f>if(T1096="Lift &amp; Shift Noprod",if( Y1096=0,Assumptions!$B$5, Assumptions!$B$4),if(T1096="Lift &amp; Shift Prod",if(AND(N1096=1,O1096="T1"),Assumptions!$B$6,Assumptions!$B$4),0))</f>
        <v>0</v>
      </c>
      <c r="W1096" s="62">
        <f>if(V1096&lt;&gt;0,if(Q1096="Unknown", Assumptions!$B$42,If(Q1096&gt;1,Q1096,2)),0)</f>
        <v>0</v>
      </c>
      <c r="X1096" s="69">
        <f>if(V1096&lt;&gt;0,if(R1096="Unknown", Assumptions!$B$43,R1096),0)</f>
        <v>0</v>
      </c>
      <c r="Y1096" s="68">
        <f t="shared" si="8"/>
        <v>0</v>
      </c>
      <c r="Z1096" s="68">
        <f>if(V1096&lt;&gt;0,if(  S1096="Unknown", Assumptions!$B$44,S1096),0)</f>
        <v>0</v>
      </c>
      <c r="AA1096" s="68">
        <f>if(V1096 ="N2",ifna(vlookup(W1096&amp;"-"&amp;X1096,'Ref. VM'!A:B,2,0),"Custom"),if(V1096 ="E2" , ifna(vlookup(W1096&amp;"-"&amp;X1096,'Ref. VM'!D:E,2,0),"Custom"),if(V1096="N2D",ifna(vlookup(W1096&amp;"-"&amp;X1096,'Ref. VM'!G:H,2,0),"Custom"),if(V1096="N4",ifna(vlookup(W1096&amp;"-"&amp;X1096,'Ref. VM'!J:K,2,0),"Custom"),0))))</f>
        <v>0</v>
      </c>
      <c r="AB1096" s="67">
        <f t="shared" si="9"/>
        <v>0</v>
      </c>
      <c r="AC1096" s="67">
        <f t="shared" si="10"/>
        <v>0</v>
      </c>
      <c r="AD1096" s="67">
        <f t="shared" si="11"/>
        <v>0</v>
      </c>
      <c r="AE1096" s="62">
        <f>if(T1096="Lift &amp; Shift Prod",730,if(T1096="Lift &amp; Shift Noprod",Assumptions!$B$3,0))</f>
        <v>0</v>
      </c>
      <c r="AF1096" s="70">
        <f>if( U1096=0,0,if(Y1096=0, ((vlookup(AB1096,'SKU Pricing'!A:B,Assumptions!$B$2,0)*W1096)+(vlookup(AC1096,'SKU Pricing'!A:B,Assumptions!$B$2,0)*X1096))*AE1096,((vlookup(AB1096,'SKU Pricing'!A:B,Assumptions!$B$2,0)*W1096)+(vlookup(AC1096,'SKU Pricing'!A:B,Assumptions!$B$2,0)*(W1096*8))+(vlookup(AD1096,'SKU Pricing'!A:B,Assumptions!$B$2,0)*(X1096-(W1096*8))))*AE1096))</f>
        <v>0</v>
      </c>
      <c r="AG1096" s="67">
        <f t="shared" si="12"/>
        <v>0</v>
      </c>
      <c r="AH1096" s="70">
        <f>ifna(vlookup(AG1096,'SKU Pricing'!A:B,Assumptions!$B$2,0)*W1096*AE1096,0)</f>
        <v>0</v>
      </c>
      <c r="AI1096" s="62" t="str">
        <f t="shared" si="13"/>
        <v/>
      </c>
      <c r="AJ1096" s="62" t="str">
        <f>if(V1096&lt;&gt;0, if(T1096="Lift &amp; Shift Noprod",Assumptions!$B$9,if(V1096=Assumptions!$B$6,Assumptions!$B$10,if(P1096=1,Assumptions!$B$8,Assumptions!$B$7))),"")</f>
        <v/>
      </c>
      <c r="AK1096" s="69">
        <f t="shared" si="14"/>
        <v>0</v>
      </c>
      <c r="AL1096" s="69">
        <f>if(AJ1096="Hyperdisk Balanced",Assumptions!$B$11,0)</f>
        <v>0</v>
      </c>
      <c r="AM1096" s="69">
        <f>if(AJ1096="Hyperdisk Balanced",Assumptions!$B$12,0)</f>
        <v>0</v>
      </c>
      <c r="AN1096" s="70">
        <f>if(AK1096=0,0,if(AJ1096="Hyperdisk Balanced",vlookup(AK1096&amp;" provisioned space",'SKU Pricing'!A:B,Assumptions!$B$2,0)*Z1096+vlookup(AK1096&amp;" provisioned IOPS",'SKU Pricing'!A:B,Assumptions!$B$2,0)*AL1096*730+vlookup(AK1096&amp;" provisioned throughput",'SKU Pricing'!A:B,Assumptions!$B$2,0)*AM1096*730,vlookup(AK1096,'SKU Pricing'!A:B,Assumptions!$B$2,0)*Z1096))</f>
        <v>0</v>
      </c>
      <c r="AO1096" s="70">
        <f t="shared" si="15"/>
        <v>0</v>
      </c>
      <c r="AP1096" s="71">
        <f t="shared" si="16"/>
        <v>0</v>
      </c>
      <c r="AQ1096" s="70">
        <f>ifna(vlookup(AP1096,'SKU Pricing'!A:B,Assumptions!$B$2,0)*AE1096,0)</f>
        <v>0</v>
      </c>
      <c r="AR1096" s="72">
        <v>0.0</v>
      </c>
    </row>
    <row r="1097">
      <c r="A1097" s="61" t="s">
        <v>1238</v>
      </c>
      <c r="B1097" s="62" t="str">
        <f>ifna(if(vlookup(A1097,vOS!A:B,2,0)="","Unknown",vlookup(A1097,vOS!A:B,2,0)),"Unknown")</f>
        <v>Microsoft Windows Server 2016 or later (64-bit)</v>
      </c>
      <c r="C1097" s="62">
        <f>vlookup(B1097,'OS Study'!A:D,2,0)</f>
        <v>0</v>
      </c>
      <c r="D1097" s="62" t="str">
        <f>vlookup(B1097,'OS Study'!A:D,3,0)</f>
        <v>Windows</v>
      </c>
      <c r="E1097" s="62" t="str">
        <f>vlookup(B1097,'OS Study'!A:D,4,0)</f>
        <v>Server</v>
      </c>
      <c r="F1097" s="63" t="str">
        <f>vlookup(B1097,'OS Study'!A:E,5,0)</f>
        <v>2016</v>
      </c>
      <c r="G1097" s="62">
        <f>IF(vlookup(A1097,'RVtools V2.1'!A:J,4,0)="non",0,1)</f>
        <v>1</v>
      </c>
      <c r="H1097" s="62">
        <f>if(vlookup(A1097,'RVtools V2.1'!A:K,11,0)="kube",1,0)</f>
        <v>0</v>
      </c>
      <c r="I1097" s="62">
        <f t="shared" si="5"/>
        <v>0</v>
      </c>
      <c r="J1097" s="62">
        <f>ifna(vlookup(A1097,'Infra Study'!A:Q,17,0),0)</f>
        <v>0</v>
      </c>
      <c r="K1097" s="64">
        <f>IFERROR(__xludf.DUMMYFUNCTION("N(REGEXMATCH(VLOOKUP(A1097, 'RVtools V2.1'!A:H, 8, 0), ""^Serveur de fichiers""))"),0.0)</f>
        <v>0</v>
      </c>
      <c r="L1097" s="64">
        <f t="shared" si="6"/>
        <v>0</v>
      </c>
      <c r="M1097" s="67" t="str">
        <f>ifna(vlookup(A1097,'RVtools V2.1'!A:I,8,0),"N/A")</f>
        <v>MPL - NST/EIM</v>
      </c>
      <c r="N1097" s="64">
        <f>IFERROR(__xludf.DUMMYFUNCTION("IF(REGEXMATCH(M1097, ""(?i)"" &amp; JOIN(""|"", SPLIT(""kalisil"", "" ""))), 1, 0)"),0.0)</f>
        <v>0</v>
      </c>
      <c r="O1097" s="64" t="str">
        <f>vlookup(A1097,'RVtools V2.1'!A:H,7,0)</f>
        <v>T1</v>
      </c>
      <c r="P1097" s="64">
        <f>if(vlookup(A1097,'RVtools V2.1'!A:H,5,0)="oui",1,0)</f>
        <v>1</v>
      </c>
      <c r="Q1097" s="64">
        <f>ifna(vlookup(A1097,vCPU!A:B,2,0),"Unknown")</f>
        <v>8</v>
      </c>
      <c r="R1097" s="66">
        <f>ifna(vlookup(A1097,vMemory!A:C,3,0),"Unknown")</f>
        <v>16</v>
      </c>
      <c r="S1097" s="66">
        <f>ifna(vlookup(A1097,vDisk!A:C,3,0),"Unknown")</f>
        <v>687</v>
      </c>
      <c r="T1097" s="67" t="str">
        <f t="array" ref="T1097">IFS(
   L1097=1, "No Lift &amp; Shift",
   J1097=1, XLOOKUP(A1097, 'Infra Study'!A:A, 'Infra Study'!P:P),
   I1097=1, "No Lift &amp; Shift",
   H1097=1, "GKE",
   K1097=1, "GCNV",
   G1097=1, "Lift &amp; Shift Prod",
   TRUE, "Lift &amp; Shift Noprod"
)</f>
        <v>Lift &amp; Shift Prod</v>
      </c>
      <c r="U1097" s="67">
        <f t="shared" si="7"/>
        <v>1</v>
      </c>
      <c r="V1097" s="68" t="str">
        <f>if(T1097="Lift &amp; Shift Noprod",if( Y1097=0,Assumptions!$B$5, Assumptions!$B$4),if(T1097="Lift &amp; Shift Prod",if(AND(N1097=1,O1097="T1"),Assumptions!$B$6,Assumptions!$B$4),0))</f>
        <v>N2D</v>
      </c>
      <c r="W1097" s="69">
        <f>if(V1097&lt;&gt;0,if(Q1097="Unknown", Assumptions!$B$42,If(Q1097&gt;1,Q1097,2)),0)</f>
        <v>8</v>
      </c>
      <c r="X1097" s="69">
        <f>if(V1097&lt;&gt;0,if(R1097="Unknown", Assumptions!$B$43,R1097),0)</f>
        <v>16</v>
      </c>
      <c r="Y1097" s="68">
        <f t="shared" si="8"/>
        <v>0</v>
      </c>
      <c r="Z1097" s="68">
        <f>if(V1097&lt;&gt;0,if(  S1097="Unknown", Assumptions!$B$44,S1097),0)</f>
        <v>687</v>
      </c>
      <c r="AA1097" s="68" t="str">
        <f>if(V1097 ="N2",ifna(vlookup(W1097&amp;"-"&amp;X1097,'Ref. VM'!A:B,2,0),"Custom"),if(V1097 ="E2" , ifna(vlookup(W1097&amp;"-"&amp;X1097,'Ref. VM'!D:E,2,0),"Custom"),if(V1097="N2D",ifna(vlookup(W1097&amp;"-"&amp;X1097,'Ref. VM'!G:H,2,0),"Custom"),if(V1097="N4",ifna(vlookup(W1097&amp;"-"&amp;X1097,'Ref. VM'!J:K,2,0),"Custom"),0))))</f>
        <v>Custom</v>
      </c>
      <c r="AB1097" s="67" t="str">
        <f t="shared" si="9"/>
        <v>N2D-Custom vCPUs-CUD 3y</v>
      </c>
      <c r="AC1097" s="67" t="str">
        <f t="shared" si="10"/>
        <v>N2D-Custom RAM-CUD 3y</v>
      </c>
      <c r="AD1097" s="67">
        <f t="shared" si="11"/>
        <v>0</v>
      </c>
      <c r="AE1097" s="69">
        <f>if(T1097="Lift &amp; Shift Prod",730,if(T1097="Lift &amp; Shift Noprod",Assumptions!$B$3,0))</f>
        <v>730</v>
      </c>
      <c r="AF1097" s="70">
        <f>if( U1097=0,0,if(Y1097=0, ((vlookup(AB1097,'SKU Pricing'!A:B,Assumptions!$B$2,0)*W1097)+(vlookup(AC1097,'SKU Pricing'!A:B,Assumptions!$B$2,0)*X1097))*AE1097,((vlookup(AB1097,'SKU Pricing'!A:B,Assumptions!$B$2,0)*W1097)+(vlookup(AC1097,'SKU Pricing'!A:B,Assumptions!$B$2,0)*(W1097*8))+(vlookup(AD1097,'SKU Pricing'!A:B,Assumptions!$B$2,0)*(X1097-(W1097*8))))*AE1097))</f>
        <v>111.6333053</v>
      </c>
      <c r="AG1097" s="67" t="str">
        <f t="shared" si="12"/>
        <v>Windows Server</v>
      </c>
      <c r="AH1097" s="70">
        <f>ifna(vlookup(AG1097,'SKU Pricing'!A:B,Assumptions!$B$2,0)*W1097*AE1097,0)</f>
        <v>268.64</v>
      </c>
      <c r="AI1097" s="62" t="str">
        <f t="shared" si="13"/>
        <v>Regional</v>
      </c>
      <c r="AJ1097" s="62" t="str">
        <f>if(V1097&lt;&gt;0, if(T1097="Lift &amp; Shift Noprod",Assumptions!$B$9,if(V1097=Assumptions!$B$6,Assumptions!$B$10,if(P1097=1,Assumptions!$B$8,Assumptions!$B$7))),"")</f>
        <v>SSD</v>
      </c>
      <c r="AK1097" s="69" t="str">
        <f t="shared" si="14"/>
        <v>SSD</v>
      </c>
      <c r="AL1097" s="69">
        <f>if(AJ1097="Hyperdisk Balanced",Assumptions!$B$11,0)</f>
        <v>0</v>
      </c>
      <c r="AM1097" s="69">
        <f>if(AJ1097="Hyperdisk Balanced",Assumptions!$B$12,0)</f>
        <v>0</v>
      </c>
      <c r="AN1097" s="70">
        <f>if(AK1097=0,0,if(AJ1097="Hyperdisk Balanced",vlookup(AK1097&amp;" provisioned space",'SKU Pricing'!A:B,Assumptions!$B$2,0)*Z1097+vlookup(AK1097&amp;" provisioned IOPS",'SKU Pricing'!A:B,Assumptions!$B$2,0)*AL1097*730+vlookup(AK1097&amp;" provisioned throughput",'SKU Pricing'!A:B,Assumptions!$B$2,0)*AM1097*730,vlookup(AK1097,'SKU Pricing'!A:B,Assumptions!$B$2,0)*Z1097))</f>
        <v>135.339</v>
      </c>
      <c r="AO1097" s="70">
        <f t="shared" si="15"/>
        <v>515.6123053</v>
      </c>
      <c r="AP1097" s="71" t="str">
        <f t="shared" si="16"/>
        <v>VM Manager</v>
      </c>
      <c r="AQ1097" s="70">
        <f>ifna(vlookup(AP1097,'SKU Pricing'!A:B,Assumptions!$B$2,0)*AE1097,0)</f>
        <v>2.19</v>
      </c>
      <c r="AR1097" s="72">
        <v>0.0</v>
      </c>
    </row>
    <row r="1098">
      <c r="A1098" s="61" t="s">
        <v>1239</v>
      </c>
      <c r="B1098" s="62" t="str">
        <f>ifna(if(vlookup(A1098,vOS!A:B,2,0)="","Unknown",vlookup(A1098,vOS!A:B,2,0)),"Unknown")</f>
        <v>Microsoft Windows Server 2016 or later (64-bit)</v>
      </c>
      <c r="C1098" s="62">
        <f>vlookup(B1098,'OS Study'!A:D,2,0)</f>
        <v>0</v>
      </c>
      <c r="D1098" s="62" t="str">
        <f>vlookup(B1098,'OS Study'!A:D,3,0)</f>
        <v>Windows</v>
      </c>
      <c r="E1098" s="62" t="str">
        <f>vlookup(B1098,'OS Study'!A:D,4,0)</f>
        <v>Server</v>
      </c>
      <c r="F1098" s="63" t="str">
        <f>vlookup(B1098,'OS Study'!A:E,5,0)</f>
        <v>2016</v>
      </c>
      <c r="G1098" s="62">
        <f>IF(vlookup(A1098,'RVtools V2.1'!A:J,4,0)="non",0,1)</f>
        <v>1</v>
      </c>
      <c r="H1098" s="62">
        <f>if(vlookup(A1098,'RVtools V2.1'!A:K,11,0)="kube",1,0)</f>
        <v>0</v>
      </c>
      <c r="I1098" s="62">
        <f t="shared" si="5"/>
        <v>0</v>
      </c>
      <c r="J1098" s="62">
        <f>ifna(vlookup(A1098,'Infra Study'!A:Q,17,0),0)</f>
        <v>0</v>
      </c>
      <c r="K1098" s="64">
        <f>IFERROR(__xludf.DUMMYFUNCTION("N(REGEXMATCH(VLOOKUP(A1098, 'RVtools V2.1'!A:H, 8, 0), ""^Serveur de fichiers""))"),0.0)</f>
        <v>0</v>
      </c>
      <c r="L1098" s="64">
        <f t="shared" si="6"/>
        <v>0</v>
      </c>
      <c r="M1098" s="67" t="str">
        <f>ifna(vlookup(A1098,'RVtools V2.1'!A:I,8,0),"N/A")</f>
        <v>MPL - NST/EIM</v>
      </c>
      <c r="N1098" s="64">
        <f>IFERROR(__xludf.DUMMYFUNCTION("IF(REGEXMATCH(M1098, ""(?i)"" &amp; JOIN(""|"", SPLIT(""kalisil"", "" ""))), 1, 0)"),0.0)</f>
        <v>0</v>
      </c>
      <c r="O1098" s="64" t="str">
        <f>vlookup(A1098,'RVtools V2.1'!A:H,7,0)</f>
        <v>T1</v>
      </c>
      <c r="P1098" s="64">
        <f>if(vlookup(A1098,'RVtools V2.1'!A:H,5,0)="oui",1,0)</f>
        <v>1</v>
      </c>
      <c r="Q1098" s="64">
        <f>ifna(vlookup(A1098,vCPU!A:B,2,0),"Unknown")</f>
        <v>8</v>
      </c>
      <c r="R1098" s="66">
        <f>ifna(vlookup(A1098,vMemory!A:C,3,0),"Unknown")</f>
        <v>10</v>
      </c>
      <c r="S1098" s="66">
        <f>ifna(vlookup(A1098,vDisk!A:C,3,0),"Unknown")</f>
        <v>1021</v>
      </c>
      <c r="T1098" s="67" t="str">
        <f t="array" ref="T1098">IFS(
   L1098=1, "No Lift &amp; Shift",
   J1098=1, XLOOKUP(A1098, 'Infra Study'!A:A, 'Infra Study'!P:P),
   I1098=1, "No Lift &amp; Shift",
   H1098=1, "GKE",
   K1098=1, "GCNV",
   G1098=1, "Lift &amp; Shift Prod",
   TRUE, "Lift &amp; Shift Noprod"
)</f>
        <v>Lift &amp; Shift Prod</v>
      </c>
      <c r="U1098" s="67">
        <f t="shared" si="7"/>
        <v>1</v>
      </c>
      <c r="V1098" s="68" t="str">
        <f>if(T1098="Lift &amp; Shift Noprod",if( Y1098=0,Assumptions!$B$5, Assumptions!$B$4),if(T1098="Lift &amp; Shift Prod",if(AND(N1098=1,O1098="T1"),Assumptions!$B$6,Assumptions!$B$4),0))</f>
        <v>N2D</v>
      </c>
      <c r="W1098" s="69">
        <f>if(V1098&lt;&gt;0,if(Q1098="Unknown", Assumptions!$B$42,If(Q1098&gt;1,Q1098,2)),0)</f>
        <v>8</v>
      </c>
      <c r="X1098" s="69">
        <f>if(V1098&lt;&gt;0,if(R1098="Unknown", Assumptions!$B$43,R1098),0)</f>
        <v>10</v>
      </c>
      <c r="Y1098" s="68">
        <f t="shared" si="8"/>
        <v>0</v>
      </c>
      <c r="Z1098" s="68">
        <f>if(V1098&lt;&gt;0,if(  S1098="Unknown", Assumptions!$B$44,S1098),0)</f>
        <v>1021</v>
      </c>
      <c r="AA1098" s="68" t="str">
        <f>if(V1098 ="N2",ifna(vlookup(W1098&amp;"-"&amp;X1098,'Ref. VM'!A:B,2,0),"Custom"),if(V1098 ="E2" , ifna(vlookup(W1098&amp;"-"&amp;X1098,'Ref. VM'!D:E,2,0),"Custom"),if(V1098="N2D",ifna(vlookup(W1098&amp;"-"&amp;X1098,'Ref. VM'!G:H,2,0),"Custom"),if(V1098="N4",ifna(vlookup(W1098&amp;"-"&amp;X1098,'Ref. VM'!J:K,2,0),"Custom"),0))))</f>
        <v>Custom</v>
      </c>
      <c r="AB1098" s="67" t="str">
        <f t="shared" si="9"/>
        <v>N2D-Custom vCPUs-CUD 3y</v>
      </c>
      <c r="AC1098" s="67" t="str">
        <f t="shared" si="10"/>
        <v>N2D-Custom RAM-CUD 3y</v>
      </c>
      <c r="AD1098" s="67">
        <f t="shared" si="11"/>
        <v>0</v>
      </c>
      <c r="AE1098" s="69">
        <f>if(T1098="Lift &amp; Shift Prod",730,if(T1098="Lift &amp; Shift Noprod",Assumptions!$B$3,0))</f>
        <v>730</v>
      </c>
      <c r="AF1098" s="70">
        <f>if( U1098=0,0,if(Y1098=0, ((vlookup(AB1098,'SKU Pricing'!A:B,Assumptions!$B$2,0)*W1098)+(vlookup(AC1098,'SKU Pricing'!A:B,Assumptions!$B$2,0)*X1098))*AE1098,((vlookup(AB1098,'SKU Pricing'!A:B,Assumptions!$B$2,0)*W1098)+(vlookup(AC1098,'SKU Pricing'!A:B,Assumptions!$B$2,0)*(W1098*8))+(vlookup(AD1098,'SKU Pricing'!A:B,Assumptions!$B$2,0)*(X1098-(W1098*8))))*AE1098))</f>
        <v>102.7828057</v>
      </c>
      <c r="AG1098" s="67" t="str">
        <f t="shared" si="12"/>
        <v>Windows Server</v>
      </c>
      <c r="AH1098" s="70">
        <f>ifna(vlookup(AG1098,'SKU Pricing'!A:B,Assumptions!$B$2,0)*W1098*AE1098,0)</f>
        <v>268.64</v>
      </c>
      <c r="AI1098" s="62" t="str">
        <f t="shared" si="13"/>
        <v>Regional</v>
      </c>
      <c r="AJ1098" s="62" t="str">
        <f>if(V1098&lt;&gt;0, if(T1098="Lift &amp; Shift Noprod",Assumptions!$B$9,if(V1098=Assumptions!$B$6,Assumptions!$B$10,if(P1098=1,Assumptions!$B$8,Assumptions!$B$7))),"")</f>
        <v>SSD</v>
      </c>
      <c r="AK1098" s="69" t="str">
        <f t="shared" si="14"/>
        <v>SSD</v>
      </c>
      <c r="AL1098" s="69">
        <f>if(AJ1098="Hyperdisk Balanced",Assumptions!$B$11,0)</f>
        <v>0</v>
      </c>
      <c r="AM1098" s="69">
        <f>if(AJ1098="Hyperdisk Balanced",Assumptions!$B$12,0)</f>
        <v>0</v>
      </c>
      <c r="AN1098" s="70">
        <f>if(AK1098=0,0,if(AJ1098="Hyperdisk Balanced",vlookup(AK1098&amp;" provisioned space",'SKU Pricing'!A:B,Assumptions!$B$2,0)*Z1098+vlookup(AK1098&amp;" provisioned IOPS",'SKU Pricing'!A:B,Assumptions!$B$2,0)*AL1098*730+vlookup(AK1098&amp;" provisioned throughput",'SKU Pricing'!A:B,Assumptions!$B$2,0)*AM1098*730,vlookup(AK1098,'SKU Pricing'!A:B,Assumptions!$B$2,0)*Z1098))</f>
        <v>201.137</v>
      </c>
      <c r="AO1098" s="70">
        <f t="shared" si="15"/>
        <v>572.5598057</v>
      </c>
      <c r="AP1098" s="71" t="str">
        <f t="shared" si="16"/>
        <v>VM Manager</v>
      </c>
      <c r="AQ1098" s="70">
        <f>ifna(vlookup(AP1098,'SKU Pricing'!A:B,Assumptions!$B$2,0)*AE1098,0)</f>
        <v>2.19</v>
      </c>
      <c r="AR1098" s="72">
        <v>0.0</v>
      </c>
    </row>
    <row r="1099">
      <c r="A1099" s="61" t="s">
        <v>1240</v>
      </c>
      <c r="B1099" s="62" t="str">
        <f>ifna(if(vlookup(A1099,vOS!A:B,2,0)="","Unknown",vlookup(A1099,vOS!A:B,2,0)),"Unknown")</f>
        <v>Microsoft Windows 10 (64-bit)</v>
      </c>
      <c r="C1099" s="62">
        <f>vlookup(B1099,'OS Study'!A:D,2,0)</f>
        <v>0</v>
      </c>
      <c r="D1099" s="62" t="str">
        <f>vlookup(B1099,'OS Study'!A:D,3,0)</f>
        <v>Windows</v>
      </c>
      <c r="E1099" s="62" t="str">
        <f>vlookup(B1099,'OS Study'!A:D,4,0)</f>
        <v>Workstation</v>
      </c>
      <c r="F1099" s="63" t="str">
        <f>vlookup(B1099,'OS Study'!A:E,5,0)</f>
        <v>10</v>
      </c>
      <c r="G1099" s="62">
        <f>IF(vlookup(A1099,'RVtools V2.1'!A:J,4,0)="non",0,1)</f>
        <v>1</v>
      </c>
      <c r="H1099" s="62">
        <f>if(vlookup(A1099,'RVtools V2.1'!A:K,11,0)="kube",1,0)</f>
        <v>0</v>
      </c>
      <c r="I1099" s="62">
        <f t="shared" si="5"/>
        <v>0</v>
      </c>
      <c r="J1099" s="62">
        <f>ifna(vlookup(A1099,'Infra Study'!A:Q,17,0),0)</f>
        <v>1</v>
      </c>
      <c r="K1099" s="64">
        <f>IFERROR(__xludf.DUMMYFUNCTION("N(REGEXMATCH(VLOOKUP(A1099, 'RVtools V2.1'!A:H, 8, 0), ""^Serveur de fichiers""))"),0.0)</f>
        <v>0</v>
      </c>
      <c r="L1099" s="64">
        <f t="shared" si="6"/>
        <v>0</v>
      </c>
      <c r="M1099" s="67" t="str">
        <f>ifna(vlookup(A1099,'RVtools V2.1'!A:I,8,0),"N/A")</f>
        <v>MPL - NST/EIM</v>
      </c>
      <c r="N1099" s="64">
        <f>IFERROR(__xludf.DUMMYFUNCTION("IF(REGEXMATCH(M1099, ""(?i)"" &amp; JOIN(""|"", SPLIT(""kalisil"", "" ""))), 1, 0)"),0.0)</f>
        <v>0</v>
      </c>
      <c r="O1099" s="64" t="str">
        <f>vlookup(A1099,'RVtools V2.1'!A:H,7,0)</f>
        <v>T1</v>
      </c>
      <c r="P1099" s="64">
        <f>if(vlookup(A1099,'RVtools V2.1'!A:H,5,0)="oui",1,0)</f>
        <v>1</v>
      </c>
      <c r="Q1099" s="64">
        <f>ifna(vlookup(A1099,vCPU!A:B,2,0),"Unknown")</f>
        <v>2</v>
      </c>
      <c r="R1099" s="66">
        <f>ifna(vlookup(A1099,vMemory!A:C,3,0),"Unknown")</f>
        <v>8</v>
      </c>
      <c r="S1099" s="66">
        <f>ifna(vlookup(A1099,vDisk!A:C,3,0),"Unknown")</f>
        <v>187</v>
      </c>
      <c r="T1099" s="67" t="str">
        <f t="array" ref="T1099">IFS(
   L1099=1, "No Lift &amp; Shift",
   J1099=1, XLOOKUP(A1099, 'Infra Study'!A:A, 'Infra Study'!P:P),
   I1099=1, "No Lift &amp; Shift",
   H1099=1, "GKE",
   K1099=1, "GCNV",
   G1099=1, "Lift &amp; Shift Prod",
   TRUE, "Lift &amp; Shift Noprod"
)</f>
        <v>Consolidation</v>
      </c>
      <c r="U1099" s="67">
        <f t="shared" si="7"/>
        <v>0</v>
      </c>
      <c r="V1099" s="68">
        <f>if(T1099="Lift &amp; Shift Noprod",if( Y1099=0,Assumptions!$B$5, Assumptions!$B$4),if(T1099="Lift &amp; Shift Prod",if(AND(N1099=1,O1099="T1"),Assumptions!$B$6,Assumptions!$B$4),0))</f>
        <v>0</v>
      </c>
      <c r="W1099" s="62">
        <f>if(V1099&lt;&gt;0,if(Q1099="Unknown", Assumptions!$B$42,If(Q1099&gt;1,Q1099,2)),0)</f>
        <v>0</v>
      </c>
      <c r="X1099" s="69">
        <f>if(V1099&lt;&gt;0,if(R1099="Unknown", Assumptions!$B$43,R1099),0)</f>
        <v>0</v>
      </c>
      <c r="Y1099" s="68">
        <f t="shared" si="8"/>
        <v>0</v>
      </c>
      <c r="Z1099" s="68">
        <f>if(V1099&lt;&gt;0,if(  S1099="Unknown", Assumptions!$B$44,S1099),0)</f>
        <v>0</v>
      </c>
      <c r="AA1099" s="68">
        <f>if(V1099 ="N2",ifna(vlookup(W1099&amp;"-"&amp;X1099,'Ref. VM'!A:B,2,0),"Custom"),if(V1099 ="E2" , ifna(vlookup(W1099&amp;"-"&amp;X1099,'Ref. VM'!D:E,2,0),"Custom"),if(V1099="N2D",ifna(vlookup(W1099&amp;"-"&amp;X1099,'Ref. VM'!G:H,2,0),"Custom"),if(V1099="N4",ifna(vlookup(W1099&amp;"-"&amp;X1099,'Ref. VM'!J:K,2,0),"Custom"),0))))</f>
        <v>0</v>
      </c>
      <c r="AB1099" s="67">
        <f t="shared" si="9"/>
        <v>0</v>
      </c>
      <c r="AC1099" s="67">
        <f t="shared" si="10"/>
        <v>0</v>
      </c>
      <c r="AD1099" s="67">
        <f t="shared" si="11"/>
        <v>0</v>
      </c>
      <c r="AE1099" s="62">
        <f>if(T1099="Lift &amp; Shift Prod",730,if(T1099="Lift &amp; Shift Noprod",Assumptions!$B$3,0))</f>
        <v>0</v>
      </c>
      <c r="AF1099" s="70">
        <f>if( U1099=0,0,if(Y1099=0, ((vlookup(AB1099,'SKU Pricing'!A:B,Assumptions!$B$2,0)*W1099)+(vlookup(AC1099,'SKU Pricing'!A:B,Assumptions!$B$2,0)*X1099))*AE1099,((vlookup(AB1099,'SKU Pricing'!A:B,Assumptions!$B$2,0)*W1099)+(vlookup(AC1099,'SKU Pricing'!A:B,Assumptions!$B$2,0)*(W1099*8))+(vlookup(AD1099,'SKU Pricing'!A:B,Assumptions!$B$2,0)*(X1099-(W1099*8))))*AE1099))</f>
        <v>0</v>
      </c>
      <c r="AG1099" s="67">
        <f t="shared" si="12"/>
        <v>0</v>
      </c>
      <c r="AH1099" s="70">
        <f>ifna(vlookup(AG1099,'SKU Pricing'!A:B,Assumptions!$B$2,0)*W1099*AE1099,0)</f>
        <v>0</v>
      </c>
      <c r="AI1099" s="62" t="str">
        <f t="shared" si="13"/>
        <v/>
      </c>
      <c r="AJ1099" s="62" t="str">
        <f>if(V1099&lt;&gt;0, if(T1099="Lift &amp; Shift Noprod",Assumptions!$B$9,if(V1099=Assumptions!$B$6,Assumptions!$B$10,if(P1099=1,Assumptions!$B$8,Assumptions!$B$7))),"")</f>
        <v/>
      </c>
      <c r="AK1099" s="69">
        <f t="shared" si="14"/>
        <v>0</v>
      </c>
      <c r="AL1099" s="69">
        <f>if(AJ1099="Hyperdisk Balanced",Assumptions!$B$11,0)</f>
        <v>0</v>
      </c>
      <c r="AM1099" s="69">
        <f>if(AJ1099="Hyperdisk Balanced",Assumptions!$B$12,0)</f>
        <v>0</v>
      </c>
      <c r="AN1099" s="70">
        <f>if(AK1099=0,0,if(AJ1099="Hyperdisk Balanced",vlookup(AK1099&amp;" provisioned space",'SKU Pricing'!A:B,Assumptions!$B$2,0)*Z1099+vlookup(AK1099&amp;" provisioned IOPS",'SKU Pricing'!A:B,Assumptions!$B$2,0)*AL1099*730+vlookup(AK1099&amp;" provisioned throughput",'SKU Pricing'!A:B,Assumptions!$B$2,0)*AM1099*730,vlookup(AK1099,'SKU Pricing'!A:B,Assumptions!$B$2,0)*Z1099))</f>
        <v>0</v>
      </c>
      <c r="AO1099" s="70">
        <f t="shared" si="15"/>
        <v>0</v>
      </c>
      <c r="AP1099" s="71">
        <f t="shared" si="16"/>
        <v>0</v>
      </c>
      <c r="AQ1099" s="70">
        <f>ifna(vlookup(AP1099,'SKU Pricing'!A:B,Assumptions!$B$2,0)*AE1099,0)</f>
        <v>0</v>
      </c>
      <c r="AR1099" s="72">
        <v>0.0</v>
      </c>
    </row>
    <row r="1100">
      <c r="A1100" s="61" t="s">
        <v>1241</v>
      </c>
      <c r="B1100" s="62" t="str">
        <f>ifna(if(vlookup(A1100,vOS!A:B,2,0)="","Unknown",vlookup(A1100,vOS!A:B,2,0)),"Unknown")</f>
        <v>Microsoft Windows 10 (64-bit)</v>
      </c>
      <c r="C1100" s="62">
        <f>vlookup(B1100,'OS Study'!A:D,2,0)</f>
        <v>0</v>
      </c>
      <c r="D1100" s="62" t="str">
        <f>vlookup(B1100,'OS Study'!A:D,3,0)</f>
        <v>Windows</v>
      </c>
      <c r="E1100" s="62" t="str">
        <f>vlookup(B1100,'OS Study'!A:D,4,0)</f>
        <v>Workstation</v>
      </c>
      <c r="F1100" s="63" t="str">
        <f>vlookup(B1100,'OS Study'!A:E,5,0)</f>
        <v>10</v>
      </c>
      <c r="G1100" s="62">
        <f>IF(vlookup(A1100,'RVtools V2.1'!A:J,4,0)="non",0,1)</f>
        <v>1</v>
      </c>
      <c r="H1100" s="62">
        <f>if(vlookup(A1100,'RVtools V2.1'!A:K,11,0)="kube",1,0)</f>
        <v>0</v>
      </c>
      <c r="I1100" s="62">
        <f t="shared" si="5"/>
        <v>0</v>
      </c>
      <c r="J1100" s="62">
        <f>ifna(vlookup(A1100,'Infra Study'!A:Q,17,0),0)</f>
        <v>1</v>
      </c>
      <c r="K1100" s="64">
        <f>IFERROR(__xludf.DUMMYFUNCTION("N(REGEXMATCH(VLOOKUP(A1100, 'RVtools V2.1'!A:H, 8, 0), ""^Serveur de fichiers""))"),0.0)</f>
        <v>0</v>
      </c>
      <c r="L1100" s="64">
        <f t="shared" si="6"/>
        <v>0</v>
      </c>
      <c r="M1100" s="67" t="str">
        <f>ifna(vlookup(A1100,'RVtools V2.1'!A:I,8,0),"N/A")</f>
        <v>MPL - NST/LOR</v>
      </c>
      <c r="N1100" s="64">
        <f>IFERROR(__xludf.DUMMYFUNCTION("IF(REGEXMATCH(M1100, ""(?i)"" &amp; JOIN(""|"", SPLIT(""kalisil"", "" ""))), 1, 0)"),0.0)</f>
        <v>0</v>
      </c>
      <c r="O1100" s="64" t="str">
        <f>vlookup(A1100,'RVtools V2.1'!A:H,7,0)</f>
        <v>T1</v>
      </c>
      <c r="P1100" s="64">
        <f>if(vlookup(A1100,'RVtools V2.1'!A:H,5,0)="oui",1,0)</f>
        <v>1</v>
      </c>
      <c r="Q1100" s="64">
        <f>ifna(vlookup(A1100,vCPU!A:B,2,0),"Unknown")</f>
        <v>2</v>
      </c>
      <c r="R1100" s="66">
        <f>ifna(vlookup(A1100,vMemory!A:C,3,0),"Unknown")</f>
        <v>4</v>
      </c>
      <c r="S1100" s="66">
        <f>ifna(vlookup(A1100,vDisk!A:C,3,0),"Unknown")</f>
        <v>247</v>
      </c>
      <c r="T1100" s="67" t="str">
        <f t="array" ref="T1100">IFS(
   L1100=1, "No Lift &amp; Shift",
   J1100=1, XLOOKUP(A1100, 'Infra Study'!A:A, 'Infra Study'!P:P),
   I1100=1, "No Lift &amp; Shift",
   H1100=1, "GKE",
   K1100=1, "GCNV",
   G1100=1, "Lift &amp; Shift Prod",
   TRUE, "Lift &amp; Shift Noprod"
)</f>
        <v>Consolidation</v>
      </c>
      <c r="U1100" s="67">
        <f t="shared" si="7"/>
        <v>0</v>
      </c>
      <c r="V1100" s="68">
        <f>if(T1100="Lift &amp; Shift Noprod",if( Y1100=0,Assumptions!$B$5, Assumptions!$B$4),if(T1100="Lift &amp; Shift Prod",if(AND(N1100=1,O1100="T1"),Assumptions!$B$6,Assumptions!$B$4),0))</f>
        <v>0</v>
      </c>
      <c r="W1100" s="62">
        <f>if(V1100&lt;&gt;0,if(Q1100="Unknown", Assumptions!$B$42,If(Q1100&gt;1,Q1100,2)),0)</f>
        <v>0</v>
      </c>
      <c r="X1100" s="69">
        <f>if(V1100&lt;&gt;0,if(R1100="Unknown", Assumptions!$B$43,R1100),0)</f>
        <v>0</v>
      </c>
      <c r="Y1100" s="68">
        <f t="shared" si="8"/>
        <v>0</v>
      </c>
      <c r="Z1100" s="68">
        <f>if(V1100&lt;&gt;0,if(  S1100="Unknown", Assumptions!$B$44,S1100),0)</f>
        <v>0</v>
      </c>
      <c r="AA1100" s="68">
        <f>if(V1100 ="N2",ifna(vlookup(W1100&amp;"-"&amp;X1100,'Ref. VM'!A:B,2,0),"Custom"),if(V1100 ="E2" , ifna(vlookup(W1100&amp;"-"&amp;X1100,'Ref. VM'!D:E,2,0),"Custom"),if(V1100="N2D",ifna(vlookup(W1100&amp;"-"&amp;X1100,'Ref. VM'!G:H,2,0),"Custom"),if(V1100="N4",ifna(vlookup(W1100&amp;"-"&amp;X1100,'Ref. VM'!J:K,2,0),"Custom"),0))))</f>
        <v>0</v>
      </c>
      <c r="AB1100" s="67">
        <f t="shared" si="9"/>
        <v>0</v>
      </c>
      <c r="AC1100" s="67">
        <f t="shared" si="10"/>
        <v>0</v>
      </c>
      <c r="AD1100" s="67">
        <f t="shared" si="11"/>
        <v>0</v>
      </c>
      <c r="AE1100" s="62">
        <f>if(T1100="Lift &amp; Shift Prod",730,if(T1100="Lift &amp; Shift Noprod",Assumptions!$B$3,0))</f>
        <v>0</v>
      </c>
      <c r="AF1100" s="70">
        <f>if( U1100=0,0,if(Y1100=0, ((vlookup(AB1100,'SKU Pricing'!A:B,Assumptions!$B$2,0)*W1100)+(vlookup(AC1100,'SKU Pricing'!A:B,Assumptions!$B$2,0)*X1100))*AE1100,((vlookup(AB1100,'SKU Pricing'!A:B,Assumptions!$B$2,0)*W1100)+(vlookup(AC1100,'SKU Pricing'!A:B,Assumptions!$B$2,0)*(W1100*8))+(vlookup(AD1100,'SKU Pricing'!A:B,Assumptions!$B$2,0)*(X1100-(W1100*8))))*AE1100))</f>
        <v>0</v>
      </c>
      <c r="AG1100" s="67">
        <f t="shared" si="12"/>
        <v>0</v>
      </c>
      <c r="AH1100" s="70">
        <f>ifna(vlookup(AG1100,'SKU Pricing'!A:B,Assumptions!$B$2,0)*W1100*AE1100,0)</f>
        <v>0</v>
      </c>
      <c r="AI1100" s="62" t="str">
        <f t="shared" si="13"/>
        <v/>
      </c>
      <c r="AJ1100" s="62" t="str">
        <f>if(V1100&lt;&gt;0, if(T1100="Lift &amp; Shift Noprod",Assumptions!$B$9,if(V1100=Assumptions!$B$6,Assumptions!$B$10,if(P1100=1,Assumptions!$B$8,Assumptions!$B$7))),"")</f>
        <v/>
      </c>
      <c r="AK1100" s="69">
        <f t="shared" si="14"/>
        <v>0</v>
      </c>
      <c r="AL1100" s="69">
        <f>if(AJ1100="Hyperdisk Balanced",Assumptions!$B$11,0)</f>
        <v>0</v>
      </c>
      <c r="AM1100" s="69">
        <f>if(AJ1100="Hyperdisk Balanced",Assumptions!$B$12,0)</f>
        <v>0</v>
      </c>
      <c r="AN1100" s="70">
        <f>if(AK1100=0,0,if(AJ1100="Hyperdisk Balanced",vlookup(AK1100&amp;" provisioned space",'SKU Pricing'!A:B,Assumptions!$B$2,0)*Z1100+vlookup(AK1100&amp;" provisioned IOPS",'SKU Pricing'!A:B,Assumptions!$B$2,0)*AL1100*730+vlookup(AK1100&amp;" provisioned throughput",'SKU Pricing'!A:B,Assumptions!$B$2,0)*AM1100*730,vlookup(AK1100,'SKU Pricing'!A:B,Assumptions!$B$2,0)*Z1100))</f>
        <v>0</v>
      </c>
      <c r="AO1100" s="70">
        <f t="shared" si="15"/>
        <v>0</v>
      </c>
      <c r="AP1100" s="71">
        <f t="shared" si="16"/>
        <v>0</v>
      </c>
      <c r="AQ1100" s="70">
        <f>ifna(vlookup(AP1100,'SKU Pricing'!A:B,Assumptions!$B$2,0)*AE1100,0)</f>
        <v>0</v>
      </c>
      <c r="AR1100" s="72">
        <v>0.0</v>
      </c>
    </row>
    <row r="1101">
      <c r="A1101" s="61" t="s">
        <v>1242</v>
      </c>
      <c r="B1101" s="62" t="str">
        <f>ifna(if(vlookup(A1101,vOS!A:B,2,0)="","Unknown",vlookup(A1101,vOS!A:B,2,0)),"Unknown")</f>
        <v>Microsoft Windows 10 (64-bit)</v>
      </c>
      <c r="C1101" s="62">
        <f>vlookup(B1101,'OS Study'!A:D,2,0)</f>
        <v>0</v>
      </c>
      <c r="D1101" s="62" t="str">
        <f>vlookup(B1101,'OS Study'!A:D,3,0)</f>
        <v>Windows</v>
      </c>
      <c r="E1101" s="62" t="str">
        <f>vlookup(B1101,'OS Study'!A:D,4,0)</f>
        <v>Workstation</v>
      </c>
      <c r="F1101" s="63" t="str">
        <f>vlookup(B1101,'OS Study'!A:E,5,0)</f>
        <v>10</v>
      </c>
      <c r="G1101" s="62">
        <f>IF(vlookup(A1101,'RVtools V2.1'!A:J,4,0)="non",0,1)</f>
        <v>1</v>
      </c>
      <c r="H1101" s="62">
        <f>if(vlookup(A1101,'RVtools V2.1'!A:K,11,0)="kube",1,0)</f>
        <v>0</v>
      </c>
      <c r="I1101" s="62">
        <f t="shared" si="5"/>
        <v>0</v>
      </c>
      <c r="J1101" s="62">
        <f>ifna(vlookup(A1101,'Infra Study'!A:Q,17,0),0)</f>
        <v>1</v>
      </c>
      <c r="K1101" s="64">
        <f>IFERROR(__xludf.DUMMYFUNCTION("N(REGEXMATCH(VLOOKUP(A1101, 'RVtools V2.1'!A:H, 8, 0), ""^Serveur de fichiers""))"),0.0)</f>
        <v>0</v>
      </c>
      <c r="L1101" s="64">
        <f t="shared" si="6"/>
        <v>0</v>
      </c>
      <c r="M1101" s="67" t="str">
        <f>ifna(vlookup(A1101,'RVtools V2.1'!A:I,8,0),"N/A")</f>
        <v>MPL - NST/LOR</v>
      </c>
      <c r="N1101" s="64">
        <f>IFERROR(__xludf.DUMMYFUNCTION("IF(REGEXMATCH(M1101, ""(?i)"" &amp; JOIN(""|"", SPLIT(""kalisil"", "" ""))), 1, 0)"),0.0)</f>
        <v>0</v>
      </c>
      <c r="O1101" s="64" t="str">
        <f>vlookup(A1101,'RVtools V2.1'!A:H,7,0)</f>
        <v>T1</v>
      </c>
      <c r="P1101" s="64">
        <f>if(vlookup(A1101,'RVtools V2.1'!A:H,5,0)="oui",1,0)</f>
        <v>1</v>
      </c>
      <c r="Q1101" s="64">
        <f>ifna(vlookup(A1101,vCPU!A:B,2,0),"Unknown")</f>
        <v>2</v>
      </c>
      <c r="R1101" s="66">
        <f>ifna(vlookup(A1101,vMemory!A:C,3,0),"Unknown")</f>
        <v>4</v>
      </c>
      <c r="S1101" s="66">
        <f>ifna(vlookup(A1101,vDisk!A:C,3,0),"Unknown")</f>
        <v>101</v>
      </c>
      <c r="T1101" s="67" t="str">
        <f t="array" ref="T1101">IFS(
   L1101=1, "No Lift &amp; Shift",
   J1101=1, XLOOKUP(A1101, 'Infra Study'!A:A, 'Infra Study'!P:P),
   I1101=1, "No Lift &amp; Shift",
   H1101=1, "GKE",
   K1101=1, "GCNV",
   G1101=1, "Lift &amp; Shift Prod",
   TRUE, "Lift &amp; Shift Noprod"
)</f>
        <v>Consolidation</v>
      </c>
      <c r="U1101" s="67">
        <f t="shared" si="7"/>
        <v>0</v>
      </c>
      <c r="V1101" s="68">
        <f>if(T1101="Lift &amp; Shift Noprod",if( Y1101=0,Assumptions!$B$5, Assumptions!$B$4),if(T1101="Lift &amp; Shift Prod",if(AND(N1101=1,O1101="T1"),Assumptions!$B$6,Assumptions!$B$4),0))</f>
        <v>0</v>
      </c>
      <c r="W1101" s="62">
        <f>if(V1101&lt;&gt;0,if(Q1101="Unknown", Assumptions!$B$42,If(Q1101&gt;1,Q1101,2)),0)</f>
        <v>0</v>
      </c>
      <c r="X1101" s="69">
        <f>if(V1101&lt;&gt;0,if(R1101="Unknown", Assumptions!$B$43,R1101),0)</f>
        <v>0</v>
      </c>
      <c r="Y1101" s="68">
        <f t="shared" si="8"/>
        <v>0</v>
      </c>
      <c r="Z1101" s="68">
        <f>if(V1101&lt;&gt;0,if(  S1101="Unknown", Assumptions!$B$44,S1101),0)</f>
        <v>0</v>
      </c>
      <c r="AA1101" s="68">
        <f>if(V1101 ="N2",ifna(vlookup(W1101&amp;"-"&amp;X1101,'Ref. VM'!A:B,2,0),"Custom"),if(V1101 ="E2" , ifna(vlookup(W1101&amp;"-"&amp;X1101,'Ref. VM'!D:E,2,0),"Custom"),if(V1101="N2D",ifna(vlookup(W1101&amp;"-"&amp;X1101,'Ref. VM'!G:H,2,0),"Custom"),if(V1101="N4",ifna(vlookup(W1101&amp;"-"&amp;X1101,'Ref. VM'!J:K,2,0),"Custom"),0))))</f>
        <v>0</v>
      </c>
      <c r="AB1101" s="67">
        <f t="shared" si="9"/>
        <v>0</v>
      </c>
      <c r="AC1101" s="67">
        <f t="shared" si="10"/>
        <v>0</v>
      </c>
      <c r="AD1101" s="67">
        <f t="shared" si="11"/>
        <v>0</v>
      </c>
      <c r="AE1101" s="62">
        <f>if(T1101="Lift &amp; Shift Prod",730,if(T1101="Lift &amp; Shift Noprod",Assumptions!$B$3,0))</f>
        <v>0</v>
      </c>
      <c r="AF1101" s="70">
        <f>if( U1101=0,0,if(Y1101=0, ((vlookup(AB1101,'SKU Pricing'!A:B,Assumptions!$B$2,0)*W1101)+(vlookup(AC1101,'SKU Pricing'!A:B,Assumptions!$B$2,0)*X1101))*AE1101,((vlookup(AB1101,'SKU Pricing'!A:B,Assumptions!$B$2,0)*W1101)+(vlookup(AC1101,'SKU Pricing'!A:B,Assumptions!$B$2,0)*(W1101*8))+(vlookup(AD1101,'SKU Pricing'!A:B,Assumptions!$B$2,0)*(X1101-(W1101*8))))*AE1101))</f>
        <v>0</v>
      </c>
      <c r="AG1101" s="67">
        <f t="shared" si="12"/>
        <v>0</v>
      </c>
      <c r="AH1101" s="70">
        <f>ifna(vlookup(AG1101,'SKU Pricing'!A:B,Assumptions!$B$2,0)*W1101*AE1101,0)</f>
        <v>0</v>
      </c>
      <c r="AI1101" s="62" t="str">
        <f t="shared" si="13"/>
        <v/>
      </c>
      <c r="AJ1101" s="62" t="str">
        <f>if(V1101&lt;&gt;0, if(T1101="Lift &amp; Shift Noprod",Assumptions!$B$9,if(V1101=Assumptions!$B$6,Assumptions!$B$10,if(P1101=1,Assumptions!$B$8,Assumptions!$B$7))),"")</f>
        <v/>
      </c>
      <c r="AK1101" s="69">
        <f t="shared" si="14"/>
        <v>0</v>
      </c>
      <c r="AL1101" s="69">
        <f>if(AJ1101="Hyperdisk Balanced",Assumptions!$B$11,0)</f>
        <v>0</v>
      </c>
      <c r="AM1101" s="69">
        <f>if(AJ1101="Hyperdisk Balanced",Assumptions!$B$12,0)</f>
        <v>0</v>
      </c>
      <c r="AN1101" s="70">
        <f>if(AK1101=0,0,if(AJ1101="Hyperdisk Balanced",vlookup(AK1101&amp;" provisioned space",'SKU Pricing'!A:B,Assumptions!$B$2,0)*Z1101+vlookup(AK1101&amp;" provisioned IOPS",'SKU Pricing'!A:B,Assumptions!$B$2,0)*AL1101*730+vlookup(AK1101&amp;" provisioned throughput",'SKU Pricing'!A:B,Assumptions!$B$2,0)*AM1101*730,vlookup(AK1101,'SKU Pricing'!A:B,Assumptions!$B$2,0)*Z1101))</f>
        <v>0</v>
      </c>
      <c r="AO1101" s="70">
        <f t="shared" si="15"/>
        <v>0</v>
      </c>
      <c r="AP1101" s="71">
        <f t="shared" si="16"/>
        <v>0</v>
      </c>
      <c r="AQ1101" s="70">
        <f>ifna(vlookup(AP1101,'SKU Pricing'!A:B,Assumptions!$B$2,0)*AE1101,0)</f>
        <v>0</v>
      </c>
      <c r="AR1101" s="72">
        <v>0.0</v>
      </c>
    </row>
    <row r="1102">
      <c r="A1102" s="61" t="s">
        <v>1243</v>
      </c>
      <c r="B1102" s="62" t="str">
        <f>ifna(if(vlookup(A1102,vOS!A:B,2,0)="","Unknown",vlookup(A1102,vOS!A:B,2,0)),"Unknown")</f>
        <v>Microsoft Windows 10 (64-bit)</v>
      </c>
      <c r="C1102" s="62">
        <f>vlookup(B1102,'OS Study'!A:D,2,0)</f>
        <v>0</v>
      </c>
      <c r="D1102" s="62" t="str">
        <f>vlookup(B1102,'OS Study'!A:D,3,0)</f>
        <v>Windows</v>
      </c>
      <c r="E1102" s="62" t="str">
        <f>vlookup(B1102,'OS Study'!A:D,4,0)</f>
        <v>Workstation</v>
      </c>
      <c r="F1102" s="63" t="str">
        <f>vlookup(B1102,'OS Study'!A:E,5,0)</f>
        <v>10</v>
      </c>
      <c r="G1102" s="62">
        <f>IF(vlookup(A1102,'RVtools V2.1'!A:J,4,0)="non",0,1)</f>
        <v>1</v>
      </c>
      <c r="H1102" s="62">
        <f>if(vlookup(A1102,'RVtools V2.1'!A:K,11,0)="kube",1,0)</f>
        <v>0</v>
      </c>
      <c r="I1102" s="62">
        <f t="shared" si="5"/>
        <v>0</v>
      </c>
      <c r="J1102" s="62">
        <f>ifna(vlookup(A1102,'Infra Study'!A:Q,17,0),0)</f>
        <v>1</v>
      </c>
      <c r="K1102" s="64">
        <f>IFERROR(__xludf.DUMMYFUNCTION("N(REGEXMATCH(VLOOKUP(A1102, 'RVtools V2.1'!A:H, 8, 0), ""^Serveur de fichiers""))"),0.0)</f>
        <v>0</v>
      </c>
      <c r="L1102" s="64">
        <f t="shared" si="6"/>
        <v>0</v>
      </c>
      <c r="M1102" s="67" t="str">
        <f>ifna(vlookup(A1102,'RVtools V2.1'!A:I,8,0),"N/A")</f>
        <v>MPL - NST/LOR</v>
      </c>
      <c r="N1102" s="64">
        <f>IFERROR(__xludf.DUMMYFUNCTION("IF(REGEXMATCH(M1102, ""(?i)"" &amp; JOIN(""|"", SPLIT(""kalisil"", "" ""))), 1, 0)"),0.0)</f>
        <v>0</v>
      </c>
      <c r="O1102" s="64" t="str">
        <f>vlookup(A1102,'RVtools V2.1'!A:H,7,0)</f>
        <v>T1</v>
      </c>
      <c r="P1102" s="64">
        <f>if(vlookup(A1102,'RVtools V2.1'!A:H,5,0)="oui",1,0)</f>
        <v>1</v>
      </c>
      <c r="Q1102" s="64">
        <f>ifna(vlookup(A1102,vCPU!A:B,2,0),"Unknown")</f>
        <v>2</v>
      </c>
      <c r="R1102" s="66">
        <f>ifna(vlookup(A1102,vMemory!A:C,3,0),"Unknown")</f>
        <v>4</v>
      </c>
      <c r="S1102" s="66">
        <f>ifna(vlookup(A1102,vDisk!A:C,3,0),"Unknown")</f>
        <v>120</v>
      </c>
      <c r="T1102" s="67" t="str">
        <f t="array" ref="T1102">IFS(
   L1102=1, "No Lift &amp; Shift",
   J1102=1, XLOOKUP(A1102, 'Infra Study'!A:A, 'Infra Study'!P:P),
   I1102=1, "No Lift &amp; Shift",
   H1102=1, "GKE",
   K1102=1, "GCNV",
   G1102=1, "Lift &amp; Shift Prod",
   TRUE, "Lift &amp; Shift Noprod"
)</f>
        <v>Consolidation</v>
      </c>
      <c r="U1102" s="67">
        <f t="shared" si="7"/>
        <v>0</v>
      </c>
      <c r="V1102" s="68">
        <f>if(T1102="Lift &amp; Shift Noprod",if( Y1102=0,Assumptions!$B$5, Assumptions!$B$4),if(T1102="Lift &amp; Shift Prod",if(AND(N1102=1,O1102="T1"),Assumptions!$B$6,Assumptions!$B$4),0))</f>
        <v>0</v>
      </c>
      <c r="W1102" s="62">
        <f>if(V1102&lt;&gt;0,if(Q1102="Unknown", Assumptions!$B$42,If(Q1102&gt;1,Q1102,2)),0)</f>
        <v>0</v>
      </c>
      <c r="X1102" s="69">
        <f>if(V1102&lt;&gt;0,if(R1102="Unknown", Assumptions!$B$43,R1102),0)</f>
        <v>0</v>
      </c>
      <c r="Y1102" s="68">
        <f t="shared" si="8"/>
        <v>0</v>
      </c>
      <c r="Z1102" s="68">
        <f>if(V1102&lt;&gt;0,if(  S1102="Unknown", Assumptions!$B$44,S1102),0)</f>
        <v>0</v>
      </c>
      <c r="AA1102" s="68">
        <f>if(V1102 ="N2",ifna(vlookup(W1102&amp;"-"&amp;X1102,'Ref. VM'!A:B,2,0),"Custom"),if(V1102 ="E2" , ifna(vlookup(W1102&amp;"-"&amp;X1102,'Ref. VM'!D:E,2,0),"Custom"),if(V1102="N2D",ifna(vlookup(W1102&amp;"-"&amp;X1102,'Ref. VM'!G:H,2,0),"Custom"),if(V1102="N4",ifna(vlookup(W1102&amp;"-"&amp;X1102,'Ref. VM'!J:K,2,0),"Custom"),0))))</f>
        <v>0</v>
      </c>
      <c r="AB1102" s="67">
        <f t="shared" si="9"/>
        <v>0</v>
      </c>
      <c r="AC1102" s="67">
        <f t="shared" si="10"/>
        <v>0</v>
      </c>
      <c r="AD1102" s="67">
        <f t="shared" si="11"/>
        <v>0</v>
      </c>
      <c r="AE1102" s="62">
        <f>if(T1102="Lift &amp; Shift Prod",730,if(T1102="Lift &amp; Shift Noprod",Assumptions!$B$3,0))</f>
        <v>0</v>
      </c>
      <c r="AF1102" s="70">
        <f>if( U1102=0,0,if(Y1102=0, ((vlookup(AB1102,'SKU Pricing'!A:B,Assumptions!$B$2,0)*W1102)+(vlookup(AC1102,'SKU Pricing'!A:B,Assumptions!$B$2,0)*X1102))*AE1102,((vlookup(AB1102,'SKU Pricing'!A:B,Assumptions!$B$2,0)*W1102)+(vlookup(AC1102,'SKU Pricing'!A:B,Assumptions!$B$2,0)*(W1102*8))+(vlookup(AD1102,'SKU Pricing'!A:B,Assumptions!$B$2,0)*(X1102-(W1102*8))))*AE1102))</f>
        <v>0</v>
      </c>
      <c r="AG1102" s="67">
        <f t="shared" si="12"/>
        <v>0</v>
      </c>
      <c r="AH1102" s="70">
        <f>ifna(vlookup(AG1102,'SKU Pricing'!A:B,Assumptions!$B$2,0)*W1102*AE1102,0)</f>
        <v>0</v>
      </c>
      <c r="AI1102" s="62" t="str">
        <f t="shared" si="13"/>
        <v/>
      </c>
      <c r="AJ1102" s="62" t="str">
        <f>if(V1102&lt;&gt;0, if(T1102="Lift &amp; Shift Noprod",Assumptions!$B$9,if(V1102=Assumptions!$B$6,Assumptions!$B$10,if(P1102=1,Assumptions!$B$8,Assumptions!$B$7))),"")</f>
        <v/>
      </c>
      <c r="AK1102" s="69">
        <f t="shared" si="14"/>
        <v>0</v>
      </c>
      <c r="AL1102" s="69">
        <f>if(AJ1102="Hyperdisk Balanced",Assumptions!$B$11,0)</f>
        <v>0</v>
      </c>
      <c r="AM1102" s="69">
        <f>if(AJ1102="Hyperdisk Balanced",Assumptions!$B$12,0)</f>
        <v>0</v>
      </c>
      <c r="AN1102" s="70">
        <f>if(AK1102=0,0,if(AJ1102="Hyperdisk Balanced",vlookup(AK1102&amp;" provisioned space",'SKU Pricing'!A:B,Assumptions!$B$2,0)*Z1102+vlookup(AK1102&amp;" provisioned IOPS",'SKU Pricing'!A:B,Assumptions!$B$2,0)*AL1102*730+vlookup(AK1102&amp;" provisioned throughput",'SKU Pricing'!A:B,Assumptions!$B$2,0)*AM1102*730,vlookup(AK1102,'SKU Pricing'!A:B,Assumptions!$B$2,0)*Z1102))</f>
        <v>0</v>
      </c>
      <c r="AO1102" s="70">
        <f t="shared" si="15"/>
        <v>0</v>
      </c>
      <c r="AP1102" s="71">
        <f t="shared" si="16"/>
        <v>0</v>
      </c>
      <c r="AQ1102" s="70">
        <f>ifna(vlookup(AP1102,'SKU Pricing'!A:B,Assumptions!$B$2,0)*AE1102,0)</f>
        <v>0</v>
      </c>
      <c r="AR1102" s="72">
        <v>0.0</v>
      </c>
    </row>
    <row r="1103">
      <c r="A1103" s="61" t="s">
        <v>1244</v>
      </c>
      <c r="B1103" s="62" t="str">
        <f>ifna(if(vlookup(A1103,vOS!A:B,2,0)="","Unknown",vlookup(A1103,vOS!A:B,2,0)),"Unknown")</f>
        <v>Microsoft Windows 10 (64-bit)</v>
      </c>
      <c r="C1103" s="62">
        <f>vlookup(B1103,'OS Study'!A:D,2,0)</f>
        <v>0</v>
      </c>
      <c r="D1103" s="62" t="str">
        <f>vlookup(B1103,'OS Study'!A:D,3,0)</f>
        <v>Windows</v>
      </c>
      <c r="E1103" s="62" t="str">
        <f>vlookup(B1103,'OS Study'!A:D,4,0)</f>
        <v>Workstation</v>
      </c>
      <c r="F1103" s="63" t="str">
        <f>vlookup(B1103,'OS Study'!A:E,5,0)</f>
        <v>10</v>
      </c>
      <c r="G1103" s="62">
        <f>IF(vlookup(A1103,'RVtools V2.1'!A:J,4,0)="non",0,1)</f>
        <v>1</v>
      </c>
      <c r="H1103" s="62">
        <f>if(vlookup(A1103,'RVtools V2.1'!A:K,11,0)="kube",1,0)</f>
        <v>0</v>
      </c>
      <c r="I1103" s="62">
        <f t="shared" si="5"/>
        <v>0</v>
      </c>
      <c r="J1103" s="62">
        <f>ifna(vlookup(A1103,'Infra Study'!A:Q,17,0),0)</f>
        <v>1</v>
      </c>
      <c r="K1103" s="64">
        <f>IFERROR(__xludf.DUMMYFUNCTION("N(REGEXMATCH(VLOOKUP(A1103, 'RVtools V2.1'!A:H, 8, 0), ""^Serveur de fichiers""))"),0.0)</f>
        <v>0</v>
      </c>
      <c r="L1103" s="64">
        <f t="shared" si="6"/>
        <v>0</v>
      </c>
      <c r="M1103" s="67" t="str">
        <f>ifna(vlookup(A1103,'RVtools V2.1'!A:I,8,0),"N/A")</f>
        <v>MPL - NST/LOR</v>
      </c>
      <c r="N1103" s="64">
        <f>IFERROR(__xludf.DUMMYFUNCTION("IF(REGEXMATCH(M1103, ""(?i)"" &amp; JOIN(""|"", SPLIT(""kalisil"", "" ""))), 1, 0)"),0.0)</f>
        <v>0</v>
      </c>
      <c r="O1103" s="64" t="str">
        <f>vlookup(A1103,'RVtools V2.1'!A:H,7,0)</f>
        <v>T1</v>
      </c>
      <c r="P1103" s="64">
        <f>if(vlookup(A1103,'RVtools V2.1'!A:H,5,0)="oui",1,0)</f>
        <v>1</v>
      </c>
      <c r="Q1103" s="64">
        <f>ifna(vlookup(A1103,vCPU!A:B,2,0),"Unknown")</f>
        <v>2</v>
      </c>
      <c r="R1103" s="66">
        <f>ifna(vlookup(A1103,vMemory!A:C,3,0),"Unknown")</f>
        <v>4</v>
      </c>
      <c r="S1103" s="66">
        <f>ifna(vlookup(A1103,vDisk!A:C,3,0),"Unknown")</f>
        <v>102</v>
      </c>
      <c r="T1103" s="67" t="str">
        <f t="array" ref="T1103">IFS(
   L1103=1, "No Lift &amp; Shift",
   J1103=1, XLOOKUP(A1103, 'Infra Study'!A:A, 'Infra Study'!P:P),
   I1103=1, "No Lift &amp; Shift",
   H1103=1, "GKE",
   K1103=1, "GCNV",
   G1103=1, "Lift &amp; Shift Prod",
   TRUE, "Lift &amp; Shift Noprod"
)</f>
        <v>Consolidation</v>
      </c>
      <c r="U1103" s="67">
        <f t="shared" si="7"/>
        <v>0</v>
      </c>
      <c r="V1103" s="68">
        <f>if(T1103="Lift &amp; Shift Noprod",if( Y1103=0,Assumptions!$B$5, Assumptions!$B$4),if(T1103="Lift &amp; Shift Prod",if(AND(N1103=1,O1103="T1"),Assumptions!$B$6,Assumptions!$B$4),0))</f>
        <v>0</v>
      </c>
      <c r="W1103" s="62">
        <f>if(V1103&lt;&gt;0,if(Q1103="Unknown", Assumptions!$B$42,If(Q1103&gt;1,Q1103,2)),0)</f>
        <v>0</v>
      </c>
      <c r="X1103" s="69">
        <f>if(V1103&lt;&gt;0,if(R1103="Unknown", Assumptions!$B$43,R1103),0)</f>
        <v>0</v>
      </c>
      <c r="Y1103" s="68">
        <f t="shared" si="8"/>
        <v>0</v>
      </c>
      <c r="Z1103" s="68">
        <f>if(V1103&lt;&gt;0,if(  S1103="Unknown", Assumptions!$B$44,S1103),0)</f>
        <v>0</v>
      </c>
      <c r="AA1103" s="68">
        <f>if(V1103 ="N2",ifna(vlookup(W1103&amp;"-"&amp;X1103,'Ref. VM'!A:B,2,0),"Custom"),if(V1103 ="E2" , ifna(vlookup(W1103&amp;"-"&amp;X1103,'Ref. VM'!D:E,2,0),"Custom"),if(V1103="N2D",ifna(vlookup(W1103&amp;"-"&amp;X1103,'Ref. VM'!G:H,2,0),"Custom"),if(V1103="N4",ifna(vlookup(W1103&amp;"-"&amp;X1103,'Ref. VM'!J:K,2,0),"Custom"),0))))</f>
        <v>0</v>
      </c>
      <c r="AB1103" s="67">
        <f t="shared" si="9"/>
        <v>0</v>
      </c>
      <c r="AC1103" s="67">
        <f t="shared" si="10"/>
        <v>0</v>
      </c>
      <c r="AD1103" s="67">
        <f t="shared" si="11"/>
        <v>0</v>
      </c>
      <c r="AE1103" s="62">
        <f>if(T1103="Lift &amp; Shift Prod",730,if(T1103="Lift &amp; Shift Noprod",Assumptions!$B$3,0))</f>
        <v>0</v>
      </c>
      <c r="AF1103" s="70">
        <f>if( U1103=0,0,if(Y1103=0, ((vlookup(AB1103,'SKU Pricing'!A:B,Assumptions!$B$2,0)*W1103)+(vlookup(AC1103,'SKU Pricing'!A:B,Assumptions!$B$2,0)*X1103))*AE1103,((vlookup(AB1103,'SKU Pricing'!A:B,Assumptions!$B$2,0)*W1103)+(vlookup(AC1103,'SKU Pricing'!A:B,Assumptions!$B$2,0)*(W1103*8))+(vlookup(AD1103,'SKU Pricing'!A:B,Assumptions!$B$2,0)*(X1103-(W1103*8))))*AE1103))</f>
        <v>0</v>
      </c>
      <c r="AG1103" s="67">
        <f t="shared" si="12"/>
        <v>0</v>
      </c>
      <c r="AH1103" s="70">
        <f>ifna(vlookup(AG1103,'SKU Pricing'!A:B,Assumptions!$B$2,0)*W1103*AE1103,0)</f>
        <v>0</v>
      </c>
      <c r="AI1103" s="62" t="str">
        <f t="shared" si="13"/>
        <v/>
      </c>
      <c r="AJ1103" s="62" t="str">
        <f>if(V1103&lt;&gt;0, if(T1103="Lift &amp; Shift Noprod",Assumptions!$B$9,if(V1103=Assumptions!$B$6,Assumptions!$B$10,if(P1103=1,Assumptions!$B$8,Assumptions!$B$7))),"")</f>
        <v/>
      </c>
      <c r="AK1103" s="69">
        <f t="shared" si="14"/>
        <v>0</v>
      </c>
      <c r="AL1103" s="69">
        <f>if(AJ1103="Hyperdisk Balanced",Assumptions!$B$11,0)</f>
        <v>0</v>
      </c>
      <c r="AM1103" s="69">
        <f>if(AJ1103="Hyperdisk Balanced",Assumptions!$B$12,0)</f>
        <v>0</v>
      </c>
      <c r="AN1103" s="70">
        <f>if(AK1103=0,0,if(AJ1103="Hyperdisk Balanced",vlookup(AK1103&amp;" provisioned space",'SKU Pricing'!A:B,Assumptions!$B$2,0)*Z1103+vlookup(AK1103&amp;" provisioned IOPS",'SKU Pricing'!A:B,Assumptions!$B$2,0)*AL1103*730+vlookup(AK1103&amp;" provisioned throughput",'SKU Pricing'!A:B,Assumptions!$B$2,0)*AM1103*730,vlookup(AK1103,'SKU Pricing'!A:B,Assumptions!$B$2,0)*Z1103))</f>
        <v>0</v>
      </c>
      <c r="AO1103" s="70">
        <f t="shared" si="15"/>
        <v>0</v>
      </c>
      <c r="AP1103" s="71">
        <f t="shared" si="16"/>
        <v>0</v>
      </c>
      <c r="AQ1103" s="70">
        <f>ifna(vlookup(AP1103,'SKU Pricing'!A:B,Assumptions!$B$2,0)*AE1103,0)</f>
        <v>0</v>
      </c>
      <c r="AR1103" s="72">
        <v>0.0</v>
      </c>
    </row>
    <row r="1104">
      <c r="A1104" s="61" t="s">
        <v>1245</v>
      </c>
      <c r="B1104" s="62" t="str">
        <f>ifna(if(vlookup(A1104,vOS!A:B,2,0)="","Unknown",vlookup(A1104,vOS!A:B,2,0)),"Unknown")</f>
        <v>Microsoft Windows 10 (64-bit)</v>
      </c>
      <c r="C1104" s="62">
        <f>vlookup(B1104,'OS Study'!A:D,2,0)</f>
        <v>0</v>
      </c>
      <c r="D1104" s="62" t="str">
        <f>vlookup(B1104,'OS Study'!A:D,3,0)</f>
        <v>Windows</v>
      </c>
      <c r="E1104" s="62" t="str">
        <f>vlookup(B1104,'OS Study'!A:D,4,0)</f>
        <v>Workstation</v>
      </c>
      <c r="F1104" s="63" t="str">
        <f>vlookup(B1104,'OS Study'!A:E,5,0)</f>
        <v>10</v>
      </c>
      <c r="G1104" s="62">
        <f>IF(vlookup(A1104,'RVtools V2.1'!A:J,4,0)="non",0,1)</f>
        <v>1</v>
      </c>
      <c r="H1104" s="62">
        <f>if(vlookup(A1104,'RVtools V2.1'!A:K,11,0)="kube",1,0)</f>
        <v>0</v>
      </c>
      <c r="I1104" s="62">
        <f t="shared" si="5"/>
        <v>0</v>
      </c>
      <c r="J1104" s="62">
        <f>ifna(vlookup(A1104,'Infra Study'!A:Q,17,0),0)</f>
        <v>1</v>
      </c>
      <c r="K1104" s="64">
        <f>IFERROR(__xludf.DUMMYFUNCTION("N(REGEXMATCH(VLOOKUP(A1104, 'RVtools V2.1'!A:H, 8, 0), ""^Serveur de fichiers""))"),0.0)</f>
        <v>0</v>
      </c>
      <c r="L1104" s="64">
        <f t="shared" si="6"/>
        <v>0</v>
      </c>
      <c r="M1104" s="67" t="str">
        <f>ifna(vlookup(A1104,'RVtools V2.1'!A:I,8,0),"N/A")</f>
        <v>MPL - NST/LOR</v>
      </c>
      <c r="N1104" s="64">
        <f>IFERROR(__xludf.DUMMYFUNCTION("IF(REGEXMATCH(M1104, ""(?i)"" &amp; JOIN(""|"", SPLIT(""kalisil"", "" ""))), 1, 0)"),0.0)</f>
        <v>0</v>
      </c>
      <c r="O1104" s="64" t="str">
        <f>vlookup(A1104,'RVtools V2.1'!A:H,7,0)</f>
        <v>T1</v>
      </c>
      <c r="P1104" s="64">
        <f>if(vlookup(A1104,'RVtools V2.1'!A:H,5,0)="oui",1,0)</f>
        <v>1</v>
      </c>
      <c r="Q1104" s="64">
        <f>ifna(vlookup(A1104,vCPU!A:B,2,0),"Unknown")</f>
        <v>2</v>
      </c>
      <c r="R1104" s="66">
        <f>ifna(vlookup(A1104,vMemory!A:C,3,0),"Unknown")</f>
        <v>4</v>
      </c>
      <c r="S1104" s="66">
        <f>ifna(vlookup(A1104,vDisk!A:C,3,0),"Unknown")</f>
        <v>128</v>
      </c>
      <c r="T1104" s="67" t="str">
        <f t="array" ref="T1104">IFS(
   L1104=1, "No Lift &amp; Shift",
   J1104=1, XLOOKUP(A1104, 'Infra Study'!A:A, 'Infra Study'!P:P),
   I1104=1, "No Lift &amp; Shift",
   H1104=1, "GKE",
   K1104=1, "GCNV",
   G1104=1, "Lift &amp; Shift Prod",
   TRUE, "Lift &amp; Shift Noprod"
)</f>
        <v>Consolidation</v>
      </c>
      <c r="U1104" s="67">
        <f t="shared" si="7"/>
        <v>0</v>
      </c>
      <c r="V1104" s="68">
        <f>if(T1104="Lift &amp; Shift Noprod",if( Y1104=0,Assumptions!$B$5, Assumptions!$B$4),if(T1104="Lift &amp; Shift Prod",if(AND(N1104=1,O1104="T1"),Assumptions!$B$6,Assumptions!$B$4),0))</f>
        <v>0</v>
      </c>
      <c r="W1104" s="62">
        <f>if(V1104&lt;&gt;0,if(Q1104="Unknown", Assumptions!$B$42,If(Q1104&gt;1,Q1104,2)),0)</f>
        <v>0</v>
      </c>
      <c r="X1104" s="69">
        <f>if(V1104&lt;&gt;0,if(R1104="Unknown", Assumptions!$B$43,R1104),0)</f>
        <v>0</v>
      </c>
      <c r="Y1104" s="68">
        <f t="shared" si="8"/>
        <v>0</v>
      </c>
      <c r="Z1104" s="68">
        <f>if(V1104&lt;&gt;0,if(  S1104="Unknown", Assumptions!$B$44,S1104),0)</f>
        <v>0</v>
      </c>
      <c r="AA1104" s="68">
        <f>if(V1104 ="N2",ifna(vlookup(W1104&amp;"-"&amp;X1104,'Ref. VM'!A:B,2,0),"Custom"),if(V1104 ="E2" , ifna(vlookup(W1104&amp;"-"&amp;X1104,'Ref. VM'!D:E,2,0),"Custom"),if(V1104="N2D",ifna(vlookup(W1104&amp;"-"&amp;X1104,'Ref. VM'!G:H,2,0),"Custom"),if(V1104="N4",ifna(vlookup(W1104&amp;"-"&amp;X1104,'Ref. VM'!J:K,2,0),"Custom"),0))))</f>
        <v>0</v>
      </c>
      <c r="AB1104" s="67">
        <f t="shared" si="9"/>
        <v>0</v>
      </c>
      <c r="AC1104" s="67">
        <f t="shared" si="10"/>
        <v>0</v>
      </c>
      <c r="AD1104" s="67">
        <f t="shared" si="11"/>
        <v>0</v>
      </c>
      <c r="AE1104" s="62">
        <f>if(T1104="Lift &amp; Shift Prod",730,if(T1104="Lift &amp; Shift Noprod",Assumptions!$B$3,0))</f>
        <v>0</v>
      </c>
      <c r="AF1104" s="70">
        <f>if( U1104=0,0,if(Y1104=0, ((vlookup(AB1104,'SKU Pricing'!A:B,Assumptions!$B$2,0)*W1104)+(vlookup(AC1104,'SKU Pricing'!A:B,Assumptions!$B$2,0)*X1104))*AE1104,((vlookup(AB1104,'SKU Pricing'!A:B,Assumptions!$B$2,0)*W1104)+(vlookup(AC1104,'SKU Pricing'!A:B,Assumptions!$B$2,0)*(W1104*8))+(vlookup(AD1104,'SKU Pricing'!A:B,Assumptions!$B$2,0)*(X1104-(W1104*8))))*AE1104))</f>
        <v>0</v>
      </c>
      <c r="AG1104" s="67">
        <f t="shared" si="12"/>
        <v>0</v>
      </c>
      <c r="AH1104" s="70">
        <f>ifna(vlookup(AG1104,'SKU Pricing'!A:B,Assumptions!$B$2,0)*W1104*AE1104,0)</f>
        <v>0</v>
      </c>
      <c r="AI1104" s="62" t="str">
        <f t="shared" si="13"/>
        <v/>
      </c>
      <c r="AJ1104" s="62" t="str">
        <f>if(V1104&lt;&gt;0, if(T1104="Lift &amp; Shift Noprod",Assumptions!$B$9,if(V1104=Assumptions!$B$6,Assumptions!$B$10,if(P1104=1,Assumptions!$B$8,Assumptions!$B$7))),"")</f>
        <v/>
      </c>
      <c r="AK1104" s="69">
        <f t="shared" si="14"/>
        <v>0</v>
      </c>
      <c r="AL1104" s="69">
        <f>if(AJ1104="Hyperdisk Balanced",Assumptions!$B$11,0)</f>
        <v>0</v>
      </c>
      <c r="AM1104" s="69">
        <f>if(AJ1104="Hyperdisk Balanced",Assumptions!$B$12,0)</f>
        <v>0</v>
      </c>
      <c r="AN1104" s="70">
        <f>if(AK1104=0,0,if(AJ1104="Hyperdisk Balanced",vlookup(AK1104&amp;" provisioned space",'SKU Pricing'!A:B,Assumptions!$B$2,0)*Z1104+vlookup(AK1104&amp;" provisioned IOPS",'SKU Pricing'!A:B,Assumptions!$B$2,0)*AL1104*730+vlookup(AK1104&amp;" provisioned throughput",'SKU Pricing'!A:B,Assumptions!$B$2,0)*AM1104*730,vlookup(AK1104,'SKU Pricing'!A:B,Assumptions!$B$2,0)*Z1104))</f>
        <v>0</v>
      </c>
      <c r="AO1104" s="70">
        <f t="shared" si="15"/>
        <v>0</v>
      </c>
      <c r="AP1104" s="71">
        <f t="shared" si="16"/>
        <v>0</v>
      </c>
      <c r="AQ1104" s="70">
        <f>ifna(vlookup(AP1104,'SKU Pricing'!A:B,Assumptions!$B$2,0)*AE1104,0)</f>
        <v>0</v>
      </c>
      <c r="AR1104" s="72">
        <v>0.0</v>
      </c>
    </row>
    <row r="1105">
      <c r="A1105" s="61" t="s">
        <v>1246</v>
      </c>
      <c r="B1105" s="62" t="str">
        <f>ifna(if(vlookup(A1105,vOS!A:B,2,0)="","Unknown",vlookup(A1105,vOS!A:B,2,0)),"Unknown")</f>
        <v>Microsoft Windows 10 (64-bit)</v>
      </c>
      <c r="C1105" s="62">
        <f>vlookup(B1105,'OS Study'!A:D,2,0)</f>
        <v>0</v>
      </c>
      <c r="D1105" s="62" t="str">
        <f>vlookup(B1105,'OS Study'!A:D,3,0)</f>
        <v>Windows</v>
      </c>
      <c r="E1105" s="62" t="str">
        <f>vlookup(B1105,'OS Study'!A:D,4,0)</f>
        <v>Workstation</v>
      </c>
      <c r="F1105" s="63" t="str">
        <f>vlookup(B1105,'OS Study'!A:E,5,0)</f>
        <v>10</v>
      </c>
      <c r="G1105" s="62">
        <f>IF(vlookup(A1105,'RVtools V2.1'!A:J,4,0)="non",0,1)</f>
        <v>1</v>
      </c>
      <c r="H1105" s="62">
        <f>if(vlookup(A1105,'RVtools V2.1'!A:K,11,0)="kube",1,0)</f>
        <v>0</v>
      </c>
      <c r="I1105" s="62">
        <f t="shared" si="5"/>
        <v>0</v>
      </c>
      <c r="J1105" s="62">
        <f>ifna(vlookup(A1105,'Infra Study'!A:Q,17,0),0)</f>
        <v>1</v>
      </c>
      <c r="K1105" s="64">
        <f>IFERROR(__xludf.DUMMYFUNCTION("N(REGEXMATCH(VLOOKUP(A1105, 'RVtools V2.1'!A:H, 8, 0), ""^Serveur de fichiers""))"),0.0)</f>
        <v>0</v>
      </c>
      <c r="L1105" s="64">
        <f t="shared" si="6"/>
        <v>0</v>
      </c>
      <c r="M1105" s="67" t="str">
        <f>ifna(vlookup(A1105,'RVtools V2.1'!A:I,8,0),"N/A")</f>
        <v>MPL - NST/LOR</v>
      </c>
      <c r="N1105" s="64">
        <f>IFERROR(__xludf.DUMMYFUNCTION("IF(REGEXMATCH(M1105, ""(?i)"" &amp; JOIN(""|"", SPLIT(""kalisil"", "" ""))), 1, 0)"),0.0)</f>
        <v>0</v>
      </c>
      <c r="O1105" s="64" t="str">
        <f>vlookup(A1105,'RVtools V2.1'!A:H,7,0)</f>
        <v>T1</v>
      </c>
      <c r="P1105" s="64">
        <f>if(vlookup(A1105,'RVtools V2.1'!A:H,5,0)="oui",1,0)</f>
        <v>1</v>
      </c>
      <c r="Q1105" s="64">
        <f>ifna(vlookup(A1105,vCPU!A:B,2,0),"Unknown")</f>
        <v>2</v>
      </c>
      <c r="R1105" s="66">
        <f>ifna(vlookup(A1105,vMemory!A:C,3,0),"Unknown")</f>
        <v>4</v>
      </c>
      <c r="S1105" s="66">
        <f>ifna(vlookup(A1105,vDisk!A:C,3,0),"Unknown")</f>
        <v>119</v>
      </c>
      <c r="T1105" s="67" t="str">
        <f t="array" ref="T1105">IFS(
   L1105=1, "No Lift &amp; Shift",
   J1105=1, XLOOKUP(A1105, 'Infra Study'!A:A, 'Infra Study'!P:P),
   I1105=1, "No Lift &amp; Shift",
   H1105=1, "GKE",
   K1105=1, "GCNV",
   G1105=1, "Lift &amp; Shift Prod",
   TRUE, "Lift &amp; Shift Noprod"
)</f>
        <v>Consolidation</v>
      </c>
      <c r="U1105" s="67">
        <f t="shared" si="7"/>
        <v>0</v>
      </c>
      <c r="V1105" s="68">
        <f>if(T1105="Lift &amp; Shift Noprod",if( Y1105=0,Assumptions!$B$5, Assumptions!$B$4),if(T1105="Lift &amp; Shift Prod",if(AND(N1105=1,O1105="T1"),Assumptions!$B$6,Assumptions!$B$4),0))</f>
        <v>0</v>
      </c>
      <c r="W1105" s="62">
        <f>if(V1105&lt;&gt;0,if(Q1105="Unknown", Assumptions!$B$42,If(Q1105&gt;1,Q1105,2)),0)</f>
        <v>0</v>
      </c>
      <c r="X1105" s="69">
        <f>if(V1105&lt;&gt;0,if(R1105="Unknown", Assumptions!$B$43,R1105),0)</f>
        <v>0</v>
      </c>
      <c r="Y1105" s="68">
        <f t="shared" si="8"/>
        <v>0</v>
      </c>
      <c r="Z1105" s="68">
        <f>if(V1105&lt;&gt;0,if(  S1105="Unknown", Assumptions!$B$44,S1105),0)</f>
        <v>0</v>
      </c>
      <c r="AA1105" s="68">
        <f>if(V1105 ="N2",ifna(vlookup(W1105&amp;"-"&amp;X1105,'Ref. VM'!A:B,2,0),"Custom"),if(V1105 ="E2" , ifna(vlookup(W1105&amp;"-"&amp;X1105,'Ref. VM'!D:E,2,0),"Custom"),if(V1105="N2D",ifna(vlookup(W1105&amp;"-"&amp;X1105,'Ref. VM'!G:H,2,0),"Custom"),if(V1105="N4",ifna(vlookup(W1105&amp;"-"&amp;X1105,'Ref. VM'!J:K,2,0),"Custom"),0))))</f>
        <v>0</v>
      </c>
      <c r="AB1105" s="67">
        <f t="shared" si="9"/>
        <v>0</v>
      </c>
      <c r="AC1105" s="67">
        <f t="shared" si="10"/>
        <v>0</v>
      </c>
      <c r="AD1105" s="67">
        <f t="shared" si="11"/>
        <v>0</v>
      </c>
      <c r="AE1105" s="62">
        <f>if(T1105="Lift &amp; Shift Prod",730,if(T1105="Lift &amp; Shift Noprod",Assumptions!$B$3,0))</f>
        <v>0</v>
      </c>
      <c r="AF1105" s="70">
        <f>if( U1105=0,0,if(Y1105=0, ((vlookup(AB1105,'SKU Pricing'!A:B,Assumptions!$B$2,0)*W1105)+(vlookup(AC1105,'SKU Pricing'!A:B,Assumptions!$B$2,0)*X1105))*AE1105,((vlookup(AB1105,'SKU Pricing'!A:B,Assumptions!$B$2,0)*W1105)+(vlookup(AC1105,'SKU Pricing'!A:B,Assumptions!$B$2,0)*(W1105*8))+(vlookup(AD1105,'SKU Pricing'!A:B,Assumptions!$B$2,0)*(X1105-(W1105*8))))*AE1105))</f>
        <v>0</v>
      </c>
      <c r="AG1105" s="67">
        <f t="shared" si="12"/>
        <v>0</v>
      </c>
      <c r="AH1105" s="70">
        <f>ifna(vlookup(AG1105,'SKU Pricing'!A:B,Assumptions!$B$2,0)*W1105*AE1105,0)</f>
        <v>0</v>
      </c>
      <c r="AI1105" s="62" t="str">
        <f t="shared" si="13"/>
        <v/>
      </c>
      <c r="AJ1105" s="62" t="str">
        <f>if(V1105&lt;&gt;0, if(T1105="Lift &amp; Shift Noprod",Assumptions!$B$9,if(V1105=Assumptions!$B$6,Assumptions!$B$10,if(P1105=1,Assumptions!$B$8,Assumptions!$B$7))),"")</f>
        <v/>
      </c>
      <c r="AK1105" s="69">
        <f t="shared" si="14"/>
        <v>0</v>
      </c>
      <c r="AL1105" s="69">
        <f>if(AJ1105="Hyperdisk Balanced",Assumptions!$B$11,0)</f>
        <v>0</v>
      </c>
      <c r="AM1105" s="69">
        <f>if(AJ1105="Hyperdisk Balanced",Assumptions!$B$12,0)</f>
        <v>0</v>
      </c>
      <c r="AN1105" s="70">
        <f>if(AK1105=0,0,if(AJ1105="Hyperdisk Balanced",vlookup(AK1105&amp;" provisioned space",'SKU Pricing'!A:B,Assumptions!$B$2,0)*Z1105+vlookup(AK1105&amp;" provisioned IOPS",'SKU Pricing'!A:B,Assumptions!$B$2,0)*AL1105*730+vlookup(AK1105&amp;" provisioned throughput",'SKU Pricing'!A:B,Assumptions!$B$2,0)*AM1105*730,vlookup(AK1105,'SKU Pricing'!A:B,Assumptions!$B$2,0)*Z1105))</f>
        <v>0</v>
      </c>
      <c r="AO1105" s="70">
        <f t="shared" si="15"/>
        <v>0</v>
      </c>
      <c r="AP1105" s="71">
        <f t="shared" si="16"/>
        <v>0</v>
      </c>
      <c r="AQ1105" s="70">
        <f>ifna(vlookup(AP1105,'SKU Pricing'!A:B,Assumptions!$B$2,0)*AE1105,0)</f>
        <v>0</v>
      </c>
      <c r="AR1105" s="72">
        <v>0.0</v>
      </c>
    </row>
    <row r="1106">
      <c r="A1106" s="61" t="s">
        <v>1247</v>
      </c>
      <c r="B1106" s="62" t="str">
        <f>ifna(if(vlookup(A1106,vOS!A:B,2,0)="","Unknown",vlookup(A1106,vOS!A:B,2,0)),"Unknown")</f>
        <v>Microsoft Windows 10 (64-bit)</v>
      </c>
      <c r="C1106" s="62">
        <f>vlookup(B1106,'OS Study'!A:D,2,0)</f>
        <v>0</v>
      </c>
      <c r="D1106" s="62" t="str">
        <f>vlookup(B1106,'OS Study'!A:D,3,0)</f>
        <v>Windows</v>
      </c>
      <c r="E1106" s="62" t="str">
        <f>vlookup(B1106,'OS Study'!A:D,4,0)</f>
        <v>Workstation</v>
      </c>
      <c r="F1106" s="63" t="str">
        <f>vlookup(B1106,'OS Study'!A:E,5,0)</f>
        <v>10</v>
      </c>
      <c r="G1106" s="62">
        <f>IF(vlookup(A1106,'RVtools V2.1'!A:J,4,0)="non",0,1)</f>
        <v>1</v>
      </c>
      <c r="H1106" s="62">
        <f>if(vlookup(A1106,'RVtools V2.1'!A:K,11,0)="kube",1,0)</f>
        <v>0</v>
      </c>
      <c r="I1106" s="62">
        <f t="shared" si="5"/>
        <v>0</v>
      </c>
      <c r="J1106" s="62">
        <f>ifna(vlookup(A1106,'Infra Study'!A:Q,17,0),0)</f>
        <v>1</v>
      </c>
      <c r="K1106" s="64">
        <f>IFERROR(__xludf.DUMMYFUNCTION("N(REGEXMATCH(VLOOKUP(A1106, 'RVtools V2.1'!A:H, 8, 0), ""^Serveur de fichiers""))"),0.0)</f>
        <v>0</v>
      </c>
      <c r="L1106" s="64">
        <f t="shared" si="6"/>
        <v>0</v>
      </c>
      <c r="M1106" s="67" t="str">
        <f>ifna(vlookup(A1106,'RVtools V2.1'!A:I,8,0),"N/A")</f>
        <v>MPL - NST/LOR</v>
      </c>
      <c r="N1106" s="64">
        <f>IFERROR(__xludf.DUMMYFUNCTION("IF(REGEXMATCH(M1106, ""(?i)"" &amp; JOIN(""|"", SPLIT(""kalisil"", "" ""))), 1, 0)"),0.0)</f>
        <v>0</v>
      </c>
      <c r="O1106" s="64" t="str">
        <f>vlookup(A1106,'RVtools V2.1'!A:H,7,0)</f>
        <v>T1</v>
      </c>
      <c r="P1106" s="64">
        <f>if(vlookup(A1106,'RVtools V2.1'!A:H,5,0)="oui",1,0)</f>
        <v>1</v>
      </c>
      <c r="Q1106" s="64">
        <f>ifna(vlookup(A1106,vCPU!A:B,2,0),"Unknown")</f>
        <v>2</v>
      </c>
      <c r="R1106" s="66">
        <f>ifna(vlookup(A1106,vMemory!A:C,3,0),"Unknown")</f>
        <v>4</v>
      </c>
      <c r="S1106" s="66">
        <f>ifna(vlookup(A1106,vDisk!A:C,3,0),"Unknown")</f>
        <v>174</v>
      </c>
      <c r="T1106" s="67" t="str">
        <f t="array" ref="T1106">IFS(
   L1106=1, "No Lift &amp; Shift",
   J1106=1, XLOOKUP(A1106, 'Infra Study'!A:A, 'Infra Study'!P:P),
   I1106=1, "No Lift &amp; Shift",
   H1106=1, "GKE",
   K1106=1, "GCNV",
   G1106=1, "Lift &amp; Shift Prod",
   TRUE, "Lift &amp; Shift Noprod"
)</f>
        <v>Consolidation</v>
      </c>
      <c r="U1106" s="67">
        <f t="shared" si="7"/>
        <v>0</v>
      </c>
      <c r="V1106" s="68">
        <f>if(T1106="Lift &amp; Shift Noprod",if( Y1106=0,Assumptions!$B$5, Assumptions!$B$4),if(T1106="Lift &amp; Shift Prod",if(AND(N1106=1,O1106="T1"),Assumptions!$B$6,Assumptions!$B$4),0))</f>
        <v>0</v>
      </c>
      <c r="W1106" s="62">
        <f>if(V1106&lt;&gt;0,if(Q1106="Unknown", Assumptions!$B$42,If(Q1106&gt;1,Q1106,2)),0)</f>
        <v>0</v>
      </c>
      <c r="X1106" s="69">
        <f>if(V1106&lt;&gt;0,if(R1106="Unknown", Assumptions!$B$43,R1106),0)</f>
        <v>0</v>
      </c>
      <c r="Y1106" s="68">
        <f t="shared" si="8"/>
        <v>0</v>
      </c>
      <c r="Z1106" s="68">
        <f>if(V1106&lt;&gt;0,if(  S1106="Unknown", Assumptions!$B$44,S1106),0)</f>
        <v>0</v>
      </c>
      <c r="AA1106" s="68">
        <f>if(V1106 ="N2",ifna(vlookup(W1106&amp;"-"&amp;X1106,'Ref. VM'!A:B,2,0),"Custom"),if(V1106 ="E2" , ifna(vlookup(W1106&amp;"-"&amp;X1106,'Ref. VM'!D:E,2,0),"Custom"),if(V1106="N2D",ifna(vlookup(W1106&amp;"-"&amp;X1106,'Ref. VM'!G:H,2,0),"Custom"),if(V1106="N4",ifna(vlookup(W1106&amp;"-"&amp;X1106,'Ref. VM'!J:K,2,0),"Custom"),0))))</f>
        <v>0</v>
      </c>
      <c r="AB1106" s="67">
        <f t="shared" si="9"/>
        <v>0</v>
      </c>
      <c r="AC1106" s="67">
        <f t="shared" si="10"/>
        <v>0</v>
      </c>
      <c r="AD1106" s="67">
        <f t="shared" si="11"/>
        <v>0</v>
      </c>
      <c r="AE1106" s="62">
        <f>if(T1106="Lift &amp; Shift Prod",730,if(T1106="Lift &amp; Shift Noprod",Assumptions!$B$3,0))</f>
        <v>0</v>
      </c>
      <c r="AF1106" s="70">
        <f>if( U1106=0,0,if(Y1106=0, ((vlookup(AB1106,'SKU Pricing'!A:B,Assumptions!$B$2,0)*W1106)+(vlookup(AC1106,'SKU Pricing'!A:B,Assumptions!$B$2,0)*X1106))*AE1106,((vlookup(AB1106,'SKU Pricing'!A:B,Assumptions!$B$2,0)*W1106)+(vlookup(AC1106,'SKU Pricing'!A:B,Assumptions!$B$2,0)*(W1106*8))+(vlookup(AD1106,'SKU Pricing'!A:B,Assumptions!$B$2,0)*(X1106-(W1106*8))))*AE1106))</f>
        <v>0</v>
      </c>
      <c r="AG1106" s="67">
        <f t="shared" si="12"/>
        <v>0</v>
      </c>
      <c r="AH1106" s="70">
        <f>ifna(vlookup(AG1106,'SKU Pricing'!A:B,Assumptions!$B$2,0)*W1106*AE1106,0)</f>
        <v>0</v>
      </c>
      <c r="AI1106" s="62" t="str">
        <f t="shared" si="13"/>
        <v/>
      </c>
      <c r="AJ1106" s="62" t="str">
        <f>if(V1106&lt;&gt;0, if(T1106="Lift &amp; Shift Noprod",Assumptions!$B$9,if(V1106=Assumptions!$B$6,Assumptions!$B$10,if(P1106=1,Assumptions!$B$8,Assumptions!$B$7))),"")</f>
        <v/>
      </c>
      <c r="AK1106" s="69">
        <f t="shared" si="14"/>
        <v>0</v>
      </c>
      <c r="AL1106" s="69">
        <f>if(AJ1106="Hyperdisk Balanced",Assumptions!$B$11,0)</f>
        <v>0</v>
      </c>
      <c r="AM1106" s="69">
        <f>if(AJ1106="Hyperdisk Balanced",Assumptions!$B$12,0)</f>
        <v>0</v>
      </c>
      <c r="AN1106" s="70">
        <f>if(AK1106=0,0,if(AJ1106="Hyperdisk Balanced",vlookup(AK1106&amp;" provisioned space",'SKU Pricing'!A:B,Assumptions!$B$2,0)*Z1106+vlookup(AK1106&amp;" provisioned IOPS",'SKU Pricing'!A:B,Assumptions!$B$2,0)*AL1106*730+vlookup(AK1106&amp;" provisioned throughput",'SKU Pricing'!A:B,Assumptions!$B$2,0)*AM1106*730,vlookup(AK1106,'SKU Pricing'!A:B,Assumptions!$B$2,0)*Z1106))</f>
        <v>0</v>
      </c>
      <c r="AO1106" s="70">
        <f t="shared" si="15"/>
        <v>0</v>
      </c>
      <c r="AP1106" s="71">
        <f t="shared" si="16"/>
        <v>0</v>
      </c>
      <c r="AQ1106" s="70">
        <f>ifna(vlookup(AP1106,'SKU Pricing'!A:B,Assumptions!$B$2,0)*AE1106,0)</f>
        <v>0</v>
      </c>
      <c r="AR1106" s="72">
        <v>0.0</v>
      </c>
    </row>
    <row r="1107">
      <c r="A1107" s="61" t="s">
        <v>1248</v>
      </c>
      <c r="B1107" s="62" t="str">
        <f>ifna(if(vlookup(A1107,vOS!A:B,2,0)="","Unknown",vlookup(A1107,vOS!A:B,2,0)),"Unknown")</f>
        <v>Microsoft Windows 10 (64-bit)</v>
      </c>
      <c r="C1107" s="62">
        <f>vlookup(B1107,'OS Study'!A:D,2,0)</f>
        <v>0</v>
      </c>
      <c r="D1107" s="62" t="str">
        <f>vlookup(B1107,'OS Study'!A:D,3,0)</f>
        <v>Windows</v>
      </c>
      <c r="E1107" s="62" t="str">
        <f>vlookup(B1107,'OS Study'!A:D,4,0)</f>
        <v>Workstation</v>
      </c>
      <c r="F1107" s="63" t="str">
        <f>vlookup(B1107,'OS Study'!A:E,5,0)</f>
        <v>10</v>
      </c>
      <c r="G1107" s="62">
        <f>IF(vlookup(A1107,'RVtools V2.1'!A:J,4,0)="non",0,1)</f>
        <v>1</v>
      </c>
      <c r="H1107" s="62">
        <f>if(vlookup(A1107,'RVtools V2.1'!A:K,11,0)="kube",1,0)</f>
        <v>0</v>
      </c>
      <c r="I1107" s="62">
        <f t="shared" si="5"/>
        <v>0</v>
      </c>
      <c r="J1107" s="62">
        <f>ifna(vlookup(A1107,'Infra Study'!A:Q,17,0),0)</f>
        <v>1</v>
      </c>
      <c r="K1107" s="64">
        <f>IFERROR(__xludf.DUMMYFUNCTION("N(REGEXMATCH(VLOOKUP(A1107, 'RVtools V2.1'!A:H, 8, 0), ""^Serveur de fichiers""))"),0.0)</f>
        <v>0</v>
      </c>
      <c r="L1107" s="64">
        <f t="shared" si="6"/>
        <v>0</v>
      </c>
      <c r="M1107" s="67" t="str">
        <f>ifna(vlookup(A1107,'RVtools V2.1'!A:I,8,0),"N/A")</f>
        <v>MPL - NST/LOR</v>
      </c>
      <c r="N1107" s="64">
        <f>IFERROR(__xludf.DUMMYFUNCTION("IF(REGEXMATCH(M1107, ""(?i)"" &amp; JOIN(""|"", SPLIT(""kalisil"", "" ""))), 1, 0)"),0.0)</f>
        <v>0</v>
      </c>
      <c r="O1107" s="64" t="str">
        <f>vlookup(A1107,'RVtools V2.1'!A:H,7,0)</f>
        <v>T1</v>
      </c>
      <c r="P1107" s="64">
        <f>if(vlookup(A1107,'RVtools V2.1'!A:H,5,0)="oui",1,0)</f>
        <v>1</v>
      </c>
      <c r="Q1107" s="64">
        <f>ifna(vlookup(A1107,vCPU!A:B,2,0),"Unknown")</f>
        <v>2</v>
      </c>
      <c r="R1107" s="66">
        <f>ifna(vlookup(A1107,vMemory!A:C,3,0),"Unknown")</f>
        <v>4</v>
      </c>
      <c r="S1107" s="66">
        <f>ifna(vlookup(A1107,vDisk!A:C,3,0),"Unknown")</f>
        <v>127</v>
      </c>
      <c r="T1107" s="67" t="str">
        <f t="array" ref="T1107">IFS(
   L1107=1, "No Lift &amp; Shift",
   J1107=1, XLOOKUP(A1107, 'Infra Study'!A:A, 'Infra Study'!P:P),
   I1107=1, "No Lift &amp; Shift",
   H1107=1, "GKE",
   K1107=1, "GCNV",
   G1107=1, "Lift &amp; Shift Prod",
   TRUE, "Lift &amp; Shift Noprod"
)</f>
        <v>Consolidation</v>
      </c>
      <c r="U1107" s="67">
        <f t="shared" si="7"/>
        <v>0</v>
      </c>
      <c r="V1107" s="68">
        <f>if(T1107="Lift &amp; Shift Noprod",if( Y1107=0,Assumptions!$B$5, Assumptions!$B$4),if(T1107="Lift &amp; Shift Prod",if(AND(N1107=1,O1107="T1"),Assumptions!$B$6,Assumptions!$B$4),0))</f>
        <v>0</v>
      </c>
      <c r="W1107" s="62">
        <f>if(V1107&lt;&gt;0,if(Q1107="Unknown", Assumptions!$B$42,If(Q1107&gt;1,Q1107,2)),0)</f>
        <v>0</v>
      </c>
      <c r="X1107" s="69">
        <f>if(V1107&lt;&gt;0,if(R1107="Unknown", Assumptions!$B$43,R1107),0)</f>
        <v>0</v>
      </c>
      <c r="Y1107" s="68">
        <f t="shared" si="8"/>
        <v>0</v>
      </c>
      <c r="Z1107" s="68">
        <f>if(V1107&lt;&gt;0,if(  S1107="Unknown", Assumptions!$B$44,S1107),0)</f>
        <v>0</v>
      </c>
      <c r="AA1107" s="68">
        <f>if(V1107 ="N2",ifna(vlookup(W1107&amp;"-"&amp;X1107,'Ref. VM'!A:B,2,0),"Custom"),if(V1107 ="E2" , ifna(vlookup(W1107&amp;"-"&amp;X1107,'Ref. VM'!D:E,2,0),"Custom"),if(V1107="N2D",ifna(vlookup(W1107&amp;"-"&amp;X1107,'Ref. VM'!G:H,2,0),"Custom"),if(V1107="N4",ifna(vlookup(W1107&amp;"-"&amp;X1107,'Ref. VM'!J:K,2,0),"Custom"),0))))</f>
        <v>0</v>
      </c>
      <c r="AB1107" s="67">
        <f t="shared" si="9"/>
        <v>0</v>
      </c>
      <c r="AC1107" s="67">
        <f t="shared" si="10"/>
        <v>0</v>
      </c>
      <c r="AD1107" s="67">
        <f t="shared" si="11"/>
        <v>0</v>
      </c>
      <c r="AE1107" s="62">
        <f>if(T1107="Lift &amp; Shift Prod",730,if(T1107="Lift &amp; Shift Noprod",Assumptions!$B$3,0))</f>
        <v>0</v>
      </c>
      <c r="AF1107" s="70">
        <f>if( U1107=0,0,if(Y1107=0, ((vlookup(AB1107,'SKU Pricing'!A:B,Assumptions!$B$2,0)*W1107)+(vlookup(AC1107,'SKU Pricing'!A:B,Assumptions!$B$2,0)*X1107))*AE1107,((vlookup(AB1107,'SKU Pricing'!A:B,Assumptions!$B$2,0)*W1107)+(vlookup(AC1107,'SKU Pricing'!A:B,Assumptions!$B$2,0)*(W1107*8))+(vlookup(AD1107,'SKU Pricing'!A:B,Assumptions!$B$2,0)*(X1107-(W1107*8))))*AE1107))</f>
        <v>0</v>
      </c>
      <c r="AG1107" s="67">
        <f t="shared" si="12"/>
        <v>0</v>
      </c>
      <c r="AH1107" s="70">
        <f>ifna(vlookup(AG1107,'SKU Pricing'!A:B,Assumptions!$B$2,0)*W1107*AE1107,0)</f>
        <v>0</v>
      </c>
      <c r="AI1107" s="62" t="str">
        <f t="shared" si="13"/>
        <v/>
      </c>
      <c r="AJ1107" s="62" t="str">
        <f>if(V1107&lt;&gt;0, if(T1107="Lift &amp; Shift Noprod",Assumptions!$B$9,if(V1107=Assumptions!$B$6,Assumptions!$B$10,if(P1107=1,Assumptions!$B$8,Assumptions!$B$7))),"")</f>
        <v/>
      </c>
      <c r="AK1107" s="69">
        <f t="shared" si="14"/>
        <v>0</v>
      </c>
      <c r="AL1107" s="69">
        <f>if(AJ1107="Hyperdisk Balanced",Assumptions!$B$11,0)</f>
        <v>0</v>
      </c>
      <c r="AM1107" s="69">
        <f>if(AJ1107="Hyperdisk Balanced",Assumptions!$B$12,0)</f>
        <v>0</v>
      </c>
      <c r="AN1107" s="70">
        <f>if(AK1107=0,0,if(AJ1107="Hyperdisk Balanced",vlookup(AK1107&amp;" provisioned space",'SKU Pricing'!A:B,Assumptions!$B$2,0)*Z1107+vlookup(AK1107&amp;" provisioned IOPS",'SKU Pricing'!A:B,Assumptions!$B$2,0)*AL1107*730+vlookup(AK1107&amp;" provisioned throughput",'SKU Pricing'!A:B,Assumptions!$B$2,0)*AM1107*730,vlookup(AK1107,'SKU Pricing'!A:B,Assumptions!$B$2,0)*Z1107))</f>
        <v>0</v>
      </c>
      <c r="AO1107" s="70">
        <f t="shared" si="15"/>
        <v>0</v>
      </c>
      <c r="AP1107" s="71">
        <f t="shared" si="16"/>
        <v>0</v>
      </c>
      <c r="AQ1107" s="70">
        <f>ifna(vlookup(AP1107,'SKU Pricing'!A:B,Assumptions!$B$2,0)*AE1107,0)</f>
        <v>0</v>
      </c>
      <c r="AR1107" s="72">
        <v>0.0</v>
      </c>
    </row>
    <row r="1108">
      <c r="A1108" s="61" t="s">
        <v>1249</v>
      </c>
      <c r="B1108" s="62" t="str">
        <f>ifna(if(vlookup(A1108,vOS!A:B,2,0)="","Unknown",vlookup(A1108,vOS!A:B,2,0)),"Unknown")</f>
        <v>Microsoft Windows 10 (64-bit)</v>
      </c>
      <c r="C1108" s="62">
        <f>vlookup(B1108,'OS Study'!A:D,2,0)</f>
        <v>0</v>
      </c>
      <c r="D1108" s="62" t="str">
        <f>vlookup(B1108,'OS Study'!A:D,3,0)</f>
        <v>Windows</v>
      </c>
      <c r="E1108" s="62" t="str">
        <f>vlookup(B1108,'OS Study'!A:D,4,0)</f>
        <v>Workstation</v>
      </c>
      <c r="F1108" s="63" t="str">
        <f>vlookup(B1108,'OS Study'!A:E,5,0)</f>
        <v>10</v>
      </c>
      <c r="G1108" s="62">
        <f>IF(vlookup(A1108,'RVtools V2.1'!A:J,4,0)="non",0,1)</f>
        <v>1</v>
      </c>
      <c r="H1108" s="62">
        <f>if(vlookup(A1108,'RVtools V2.1'!A:K,11,0)="kube",1,0)</f>
        <v>0</v>
      </c>
      <c r="I1108" s="62">
        <f t="shared" si="5"/>
        <v>0</v>
      </c>
      <c r="J1108" s="62">
        <f>ifna(vlookup(A1108,'Infra Study'!A:Q,17,0),0)</f>
        <v>1</v>
      </c>
      <c r="K1108" s="64">
        <f>IFERROR(__xludf.DUMMYFUNCTION("N(REGEXMATCH(VLOOKUP(A1108, 'RVtools V2.1'!A:H, 8, 0), ""^Serveur de fichiers""))"),0.0)</f>
        <v>0</v>
      </c>
      <c r="L1108" s="64">
        <f t="shared" si="6"/>
        <v>0</v>
      </c>
      <c r="M1108" s="67" t="str">
        <f>ifna(vlookup(A1108,'RVtools V2.1'!A:I,8,0),"N/A")</f>
        <v>MPL - NST/LOR</v>
      </c>
      <c r="N1108" s="64">
        <f>IFERROR(__xludf.DUMMYFUNCTION("IF(REGEXMATCH(M1108, ""(?i)"" &amp; JOIN(""|"", SPLIT(""kalisil"", "" ""))), 1, 0)"),0.0)</f>
        <v>0</v>
      </c>
      <c r="O1108" s="64" t="str">
        <f>vlookup(A1108,'RVtools V2.1'!A:H,7,0)</f>
        <v>T1</v>
      </c>
      <c r="P1108" s="64">
        <f>if(vlookup(A1108,'RVtools V2.1'!A:H,5,0)="oui",1,0)</f>
        <v>1</v>
      </c>
      <c r="Q1108" s="64">
        <f>ifna(vlookup(A1108,vCPU!A:B,2,0),"Unknown")</f>
        <v>2</v>
      </c>
      <c r="R1108" s="66">
        <f>ifna(vlookup(A1108,vMemory!A:C,3,0),"Unknown")</f>
        <v>4</v>
      </c>
      <c r="S1108" s="66">
        <f>ifna(vlookup(A1108,vDisk!A:C,3,0),"Unknown")</f>
        <v>122</v>
      </c>
      <c r="T1108" s="67" t="str">
        <f t="array" ref="T1108">IFS(
   L1108=1, "No Lift &amp; Shift",
   J1108=1, XLOOKUP(A1108, 'Infra Study'!A:A, 'Infra Study'!P:P),
   I1108=1, "No Lift &amp; Shift",
   H1108=1, "GKE",
   K1108=1, "GCNV",
   G1108=1, "Lift &amp; Shift Prod",
   TRUE, "Lift &amp; Shift Noprod"
)</f>
        <v>Consolidation</v>
      </c>
      <c r="U1108" s="67">
        <f t="shared" si="7"/>
        <v>0</v>
      </c>
      <c r="V1108" s="68">
        <f>if(T1108="Lift &amp; Shift Noprod",if( Y1108=0,Assumptions!$B$5, Assumptions!$B$4),if(T1108="Lift &amp; Shift Prod",if(AND(N1108=1,O1108="T1"),Assumptions!$B$6,Assumptions!$B$4),0))</f>
        <v>0</v>
      </c>
      <c r="W1108" s="62">
        <f>if(V1108&lt;&gt;0,if(Q1108="Unknown", Assumptions!$B$42,If(Q1108&gt;1,Q1108,2)),0)</f>
        <v>0</v>
      </c>
      <c r="X1108" s="69">
        <f>if(V1108&lt;&gt;0,if(R1108="Unknown", Assumptions!$B$43,R1108),0)</f>
        <v>0</v>
      </c>
      <c r="Y1108" s="68">
        <f t="shared" si="8"/>
        <v>0</v>
      </c>
      <c r="Z1108" s="68">
        <f>if(V1108&lt;&gt;0,if(  S1108="Unknown", Assumptions!$B$44,S1108),0)</f>
        <v>0</v>
      </c>
      <c r="AA1108" s="68">
        <f>if(V1108 ="N2",ifna(vlookup(W1108&amp;"-"&amp;X1108,'Ref. VM'!A:B,2,0),"Custom"),if(V1108 ="E2" , ifna(vlookup(W1108&amp;"-"&amp;X1108,'Ref. VM'!D:E,2,0),"Custom"),if(V1108="N2D",ifna(vlookup(W1108&amp;"-"&amp;X1108,'Ref. VM'!G:H,2,0),"Custom"),if(V1108="N4",ifna(vlookup(W1108&amp;"-"&amp;X1108,'Ref. VM'!J:K,2,0),"Custom"),0))))</f>
        <v>0</v>
      </c>
      <c r="AB1108" s="67">
        <f t="shared" si="9"/>
        <v>0</v>
      </c>
      <c r="AC1108" s="67">
        <f t="shared" si="10"/>
        <v>0</v>
      </c>
      <c r="AD1108" s="67">
        <f t="shared" si="11"/>
        <v>0</v>
      </c>
      <c r="AE1108" s="62">
        <f>if(T1108="Lift &amp; Shift Prod",730,if(T1108="Lift &amp; Shift Noprod",Assumptions!$B$3,0))</f>
        <v>0</v>
      </c>
      <c r="AF1108" s="70">
        <f>if( U1108=0,0,if(Y1108=0, ((vlookup(AB1108,'SKU Pricing'!A:B,Assumptions!$B$2,0)*W1108)+(vlookup(AC1108,'SKU Pricing'!A:B,Assumptions!$B$2,0)*X1108))*AE1108,((vlookup(AB1108,'SKU Pricing'!A:B,Assumptions!$B$2,0)*W1108)+(vlookup(AC1108,'SKU Pricing'!A:B,Assumptions!$B$2,0)*(W1108*8))+(vlookup(AD1108,'SKU Pricing'!A:B,Assumptions!$B$2,0)*(X1108-(W1108*8))))*AE1108))</f>
        <v>0</v>
      </c>
      <c r="AG1108" s="67">
        <f t="shared" si="12"/>
        <v>0</v>
      </c>
      <c r="AH1108" s="70">
        <f>ifna(vlookup(AG1108,'SKU Pricing'!A:B,Assumptions!$B$2,0)*W1108*AE1108,0)</f>
        <v>0</v>
      </c>
      <c r="AI1108" s="62" t="str">
        <f t="shared" si="13"/>
        <v/>
      </c>
      <c r="AJ1108" s="62" t="str">
        <f>if(V1108&lt;&gt;0, if(T1108="Lift &amp; Shift Noprod",Assumptions!$B$9,if(V1108=Assumptions!$B$6,Assumptions!$B$10,if(P1108=1,Assumptions!$B$8,Assumptions!$B$7))),"")</f>
        <v/>
      </c>
      <c r="AK1108" s="69">
        <f t="shared" si="14"/>
        <v>0</v>
      </c>
      <c r="AL1108" s="69">
        <f>if(AJ1108="Hyperdisk Balanced",Assumptions!$B$11,0)</f>
        <v>0</v>
      </c>
      <c r="AM1108" s="69">
        <f>if(AJ1108="Hyperdisk Balanced",Assumptions!$B$12,0)</f>
        <v>0</v>
      </c>
      <c r="AN1108" s="70">
        <f>if(AK1108=0,0,if(AJ1108="Hyperdisk Balanced",vlookup(AK1108&amp;" provisioned space",'SKU Pricing'!A:B,Assumptions!$B$2,0)*Z1108+vlookup(AK1108&amp;" provisioned IOPS",'SKU Pricing'!A:B,Assumptions!$B$2,0)*AL1108*730+vlookup(AK1108&amp;" provisioned throughput",'SKU Pricing'!A:B,Assumptions!$B$2,0)*AM1108*730,vlookup(AK1108,'SKU Pricing'!A:B,Assumptions!$B$2,0)*Z1108))</f>
        <v>0</v>
      </c>
      <c r="AO1108" s="70">
        <f t="shared" si="15"/>
        <v>0</v>
      </c>
      <c r="AP1108" s="71">
        <f t="shared" si="16"/>
        <v>0</v>
      </c>
      <c r="AQ1108" s="70">
        <f>ifna(vlookup(AP1108,'SKU Pricing'!A:B,Assumptions!$B$2,0)*AE1108,0)</f>
        <v>0</v>
      </c>
      <c r="AR1108" s="72">
        <v>0.0</v>
      </c>
    </row>
    <row r="1109">
      <c r="A1109" s="61" t="s">
        <v>1250</v>
      </c>
      <c r="B1109" s="62" t="str">
        <f>ifna(if(vlookup(A1109,vOS!A:B,2,0)="","Unknown",vlookup(A1109,vOS!A:B,2,0)),"Unknown")</f>
        <v>Microsoft Windows 10 (64-bit)</v>
      </c>
      <c r="C1109" s="62">
        <f>vlookup(B1109,'OS Study'!A:D,2,0)</f>
        <v>0</v>
      </c>
      <c r="D1109" s="62" t="str">
        <f>vlookup(B1109,'OS Study'!A:D,3,0)</f>
        <v>Windows</v>
      </c>
      <c r="E1109" s="62" t="str">
        <f>vlookup(B1109,'OS Study'!A:D,4,0)</f>
        <v>Workstation</v>
      </c>
      <c r="F1109" s="63" t="str">
        <f>vlookup(B1109,'OS Study'!A:E,5,0)</f>
        <v>10</v>
      </c>
      <c r="G1109" s="62">
        <f>IF(vlookup(A1109,'RVtools V2.1'!A:J,4,0)="non",0,1)</f>
        <v>1</v>
      </c>
      <c r="H1109" s="62">
        <f>if(vlookup(A1109,'RVtools V2.1'!A:K,11,0)="kube",1,0)</f>
        <v>0</v>
      </c>
      <c r="I1109" s="62">
        <f t="shared" si="5"/>
        <v>0</v>
      </c>
      <c r="J1109" s="62">
        <f>ifna(vlookup(A1109,'Infra Study'!A:Q,17,0),0)</f>
        <v>1</v>
      </c>
      <c r="K1109" s="64">
        <f>IFERROR(__xludf.DUMMYFUNCTION("N(REGEXMATCH(VLOOKUP(A1109, 'RVtools V2.1'!A:H, 8, 0), ""^Serveur de fichiers""))"),0.0)</f>
        <v>0</v>
      </c>
      <c r="L1109" s="64">
        <f t="shared" si="6"/>
        <v>0</v>
      </c>
      <c r="M1109" s="67" t="str">
        <f>ifna(vlookup(A1109,'RVtools V2.1'!A:I,8,0),"N/A")</f>
        <v>MPL - NST/LOR</v>
      </c>
      <c r="N1109" s="64">
        <f>IFERROR(__xludf.DUMMYFUNCTION("IF(REGEXMATCH(M1109, ""(?i)"" &amp; JOIN(""|"", SPLIT(""kalisil"", "" ""))), 1, 0)"),0.0)</f>
        <v>0</v>
      </c>
      <c r="O1109" s="64" t="str">
        <f>vlookup(A1109,'RVtools V2.1'!A:H,7,0)</f>
        <v>T1</v>
      </c>
      <c r="P1109" s="64">
        <f>if(vlookup(A1109,'RVtools V2.1'!A:H,5,0)="oui",1,0)</f>
        <v>1</v>
      </c>
      <c r="Q1109" s="64">
        <f>ifna(vlookup(A1109,vCPU!A:B,2,0),"Unknown")</f>
        <v>2</v>
      </c>
      <c r="R1109" s="66">
        <f>ifna(vlookup(A1109,vMemory!A:C,3,0),"Unknown")</f>
        <v>4</v>
      </c>
      <c r="S1109" s="66">
        <f>ifna(vlookup(A1109,vDisk!A:C,3,0),"Unknown")</f>
        <v>164</v>
      </c>
      <c r="T1109" s="67" t="str">
        <f t="array" ref="T1109">IFS(
   L1109=1, "No Lift &amp; Shift",
   J1109=1, XLOOKUP(A1109, 'Infra Study'!A:A, 'Infra Study'!P:P),
   I1109=1, "No Lift &amp; Shift",
   H1109=1, "GKE",
   K1109=1, "GCNV",
   G1109=1, "Lift &amp; Shift Prod",
   TRUE, "Lift &amp; Shift Noprod"
)</f>
        <v>Consolidation</v>
      </c>
      <c r="U1109" s="67">
        <f t="shared" si="7"/>
        <v>0</v>
      </c>
      <c r="V1109" s="68">
        <f>if(T1109="Lift &amp; Shift Noprod",if( Y1109=0,Assumptions!$B$5, Assumptions!$B$4),if(T1109="Lift &amp; Shift Prod",if(AND(N1109=1,O1109="T1"),Assumptions!$B$6,Assumptions!$B$4),0))</f>
        <v>0</v>
      </c>
      <c r="W1109" s="62">
        <f>if(V1109&lt;&gt;0,if(Q1109="Unknown", Assumptions!$B$42,If(Q1109&gt;1,Q1109,2)),0)</f>
        <v>0</v>
      </c>
      <c r="X1109" s="69">
        <f>if(V1109&lt;&gt;0,if(R1109="Unknown", Assumptions!$B$43,R1109),0)</f>
        <v>0</v>
      </c>
      <c r="Y1109" s="68">
        <f t="shared" si="8"/>
        <v>0</v>
      </c>
      <c r="Z1109" s="68">
        <f>if(V1109&lt;&gt;0,if(  S1109="Unknown", Assumptions!$B$44,S1109),0)</f>
        <v>0</v>
      </c>
      <c r="AA1109" s="68">
        <f>if(V1109 ="N2",ifna(vlookup(W1109&amp;"-"&amp;X1109,'Ref. VM'!A:B,2,0),"Custom"),if(V1109 ="E2" , ifna(vlookup(W1109&amp;"-"&amp;X1109,'Ref. VM'!D:E,2,0),"Custom"),if(V1109="N2D",ifna(vlookup(W1109&amp;"-"&amp;X1109,'Ref. VM'!G:H,2,0),"Custom"),if(V1109="N4",ifna(vlookup(W1109&amp;"-"&amp;X1109,'Ref. VM'!J:K,2,0),"Custom"),0))))</f>
        <v>0</v>
      </c>
      <c r="AB1109" s="67">
        <f t="shared" si="9"/>
        <v>0</v>
      </c>
      <c r="AC1109" s="67">
        <f t="shared" si="10"/>
        <v>0</v>
      </c>
      <c r="AD1109" s="67">
        <f t="shared" si="11"/>
        <v>0</v>
      </c>
      <c r="AE1109" s="62">
        <f>if(T1109="Lift &amp; Shift Prod",730,if(T1109="Lift &amp; Shift Noprod",Assumptions!$B$3,0))</f>
        <v>0</v>
      </c>
      <c r="AF1109" s="70">
        <f>if( U1109=0,0,if(Y1109=0, ((vlookup(AB1109,'SKU Pricing'!A:B,Assumptions!$B$2,0)*W1109)+(vlookup(AC1109,'SKU Pricing'!A:B,Assumptions!$B$2,0)*X1109))*AE1109,((vlookup(AB1109,'SKU Pricing'!A:B,Assumptions!$B$2,0)*W1109)+(vlookup(AC1109,'SKU Pricing'!A:B,Assumptions!$B$2,0)*(W1109*8))+(vlookup(AD1109,'SKU Pricing'!A:B,Assumptions!$B$2,0)*(X1109-(W1109*8))))*AE1109))</f>
        <v>0</v>
      </c>
      <c r="AG1109" s="67">
        <f t="shared" si="12"/>
        <v>0</v>
      </c>
      <c r="AH1109" s="70">
        <f>ifna(vlookup(AG1109,'SKU Pricing'!A:B,Assumptions!$B$2,0)*W1109*AE1109,0)</f>
        <v>0</v>
      </c>
      <c r="AI1109" s="62" t="str">
        <f t="shared" si="13"/>
        <v/>
      </c>
      <c r="AJ1109" s="62" t="str">
        <f>if(V1109&lt;&gt;0, if(T1109="Lift &amp; Shift Noprod",Assumptions!$B$9,if(V1109=Assumptions!$B$6,Assumptions!$B$10,if(P1109=1,Assumptions!$B$8,Assumptions!$B$7))),"")</f>
        <v/>
      </c>
      <c r="AK1109" s="69">
        <f t="shared" si="14"/>
        <v>0</v>
      </c>
      <c r="AL1109" s="69">
        <f>if(AJ1109="Hyperdisk Balanced",Assumptions!$B$11,0)</f>
        <v>0</v>
      </c>
      <c r="AM1109" s="69">
        <f>if(AJ1109="Hyperdisk Balanced",Assumptions!$B$12,0)</f>
        <v>0</v>
      </c>
      <c r="AN1109" s="70">
        <f>if(AK1109=0,0,if(AJ1109="Hyperdisk Balanced",vlookup(AK1109&amp;" provisioned space",'SKU Pricing'!A:B,Assumptions!$B$2,0)*Z1109+vlookup(AK1109&amp;" provisioned IOPS",'SKU Pricing'!A:B,Assumptions!$B$2,0)*AL1109*730+vlookup(AK1109&amp;" provisioned throughput",'SKU Pricing'!A:B,Assumptions!$B$2,0)*AM1109*730,vlookup(AK1109,'SKU Pricing'!A:B,Assumptions!$B$2,0)*Z1109))</f>
        <v>0</v>
      </c>
      <c r="AO1109" s="70">
        <f t="shared" si="15"/>
        <v>0</v>
      </c>
      <c r="AP1109" s="71">
        <f t="shared" si="16"/>
        <v>0</v>
      </c>
      <c r="AQ1109" s="70">
        <f>ifna(vlookup(AP1109,'SKU Pricing'!A:B,Assumptions!$B$2,0)*AE1109,0)</f>
        <v>0</v>
      </c>
      <c r="AR1109" s="72">
        <v>0.0</v>
      </c>
    </row>
    <row r="1110">
      <c r="A1110" s="61" t="s">
        <v>1251</v>
      </c>
      <c r="B1110" s="62" t="str">
        <f>ifna(if(vlookup(A1110,vOS!A:B,2,0)="","Unknown",vlookup(A1110,vOS!A:B,2,0)),"Unknown")</f>
        <v>Microsoft Windows 10 (64-bit)</v>
      </c>
      <c r="C1110" s="62">
        <f>vlookup(B1110,'OS Study'!A:D,2,0)</f>
        <v>0</v>
      </c>
      <c r="D1110" s="62" t="str">
        <f>vlookup(B1110,'OS Study'!A:D,3,0)</f>
        <v>Windows</v>
      </c>
      <c r="E1110" s="62" t="str">
        <f>vlookup(B1110,'OS Study'!A:D,4,0)</f>
        <v>Workstation</v>
      </c>
      <c r="F1110" s="63" t="str">
        <f>vlookup(B1110,'OS Study'!A:E,5,0)</f>
        <v>10</v>
      </c>
      <c r="G1110" s="62">
        <f>IF(vlookup(A1110,'RVtools V2.1'!A:J,4,0)="non",0,1)</f>
        <v>1</v>
      </c>
      <c r="H1110" s="62">
        <f>if(vlookup(A1110,'RVtools V2.1'!A:K,11,0)="kube",1,0)</f>
        <v>0</v>
      </c>
      <c r="I1110" s="62">
        <f t="shared" si="5"/>
        <v>0</v>
      </c>
      <c r="J1110" s="62">
        <f>ifna(vlookup(A1110,'Infra Study'!A:Q,17,0),0)</f>
        <v>1</v>
      </c>
      <c r="K1110" s="64">
        <f>IFERROR(__xludf.DUMMYFUNCTION("N(REGEXMATCH(VLOOKUP(A1110, 'RVtools V2.1'!A:H, 8, 0), ""^Serveur de fichiers""))"),0.0)</f>
        <v>0</v>
      </c>
      <c r="L1110" s="64">
        <f t="shared" si="6"/>
        <v>0</v>
      </c>
      <c r="M1110" s="67" t="str">
        <f>ifna(vlookup(A1110,'RVtools V2.1'!A:I,8,0),"N/A")</f>
        <v>MPL - NST/LOR</v>
      </c>
      <c r="N1110" s="64">
        <f>IFERROR(__xludf.DUMMYFUNCTION("IF(REGEXMATCH(M1110, ""(?i)"" &amp; JOIN(""|"", SPLIT(""kalisil"", "" ""))), 1, 0)"),0.0)</f>
        <v>0</v>
      </c>
      <c r="O1110" s="64" t="str">
        <f>vlookup(A1110,'RVtools V2.1'!A:H,7,0)</f>
        <v>T1</v>
      </c>
      <c r="P1110" s="64">
        <f>if(vlookup(A1110,'RVtools V2.1'!A:H,5,0)="oui",1,0)</f>
        <v>1</v>
      </c>
      <c r="Q1110" s="64">
        <f>ifna(vlookup(A1110,vCPU!A:B,2,0),"Unknown")</f>
        <v>2</v>
      </c>
      <c r="R1110" s="66">
        <f>ifna(vlookup(A1110,vMemory!A:C,3,0),"Unknown")</f>
        <v>4</v>
      </c>
      <c r="S1110" s="66">
        <f>ifna(vlookup(A1110,vDisk!A:C,3,0),"Unknown")</f>
        <v>125</v>
      </c>
      <c r="T1110" s="67" t="str">
        <f t="array" ref="T1110">IFS(
   L1110=1, "No Lift &amp; Shift",
   J1110=1, XLOOKUP(A1110, 'Infra Study'!A:A, 'Infra Study'!P:P),
   I1110=1, "No Lift &amp; Shift",
   H1110=1, "GKE",
   K1110=1, "GCNV",
   G1110=1, "Lift &amp; Shift Prod",
   TRUE, "Lift &amp; Shift Noprod"
)</f>
        <v>Consolidation</v>
      </c>
      <c r="U1110" s="67">
        <f t="shared" si="7"/>
        <v>0</v>
      </c>
      <c r="V1110" s="68">
        <f>if(T1110="Lift &amp; Shift Noprod",if( Y1110=0,Assumptions!$B$5, Assumptions!$B$4),if(T1110="Lift &amp; Shift Prod",if(AND(N1110=1,O1110="T1"),Assumptions!$B$6,Assumptions!$B$4),0))</f>
        <v>0</v>
      </c>
      <c r="W1110" s="62">
        <f>if(V1110&lt;&gt;0,if(Q1110="Unknown", Assumptions!$B$42,If(Q1110&gt;1,Q1110,2)),0)</f>
        <v>0</v>
      </c>
      <c r="X1110" s="69">
        <f>if(V1110&lt;&gt;0,if(R1110="Unknown", Assumptions!$B$43,R1110),0)</f>
        <v>0</v>
      </c>
      <c r="Y1110" s="68">
        <f t="shared" si="8"/>
        <v>0</v>
      </c>
      <c r="Z1110" s="68">
        <f>if(V1110&lt;&gt;0,if(  S1110="Unknown", Assumptions!$B$44,S1110),0)</f>
        <v>0</v>
      </c>
      <c r="AA1110" s="68">
        <f>if(V1110 ="N2",ifna(vlookup(W1110&amp;"-"&amp;X1110,'Ref. VM'!A:B,2,0),"Custom"),if(V1110 ="E2" , ifna(vlookup(W1110&amp;"-"&amp;X1110,'Ref. VM'!D:E,2,0),"Custom"),if(V1110="N2D",ifna(vlookup(W1110&amp;"-"&amp;X1110,'Ref. VM'!G:H,2,0),"Custom"),if(V1110="N4",ifna(vlookup(W1110&amp;"-"&amp;X1110,'Ref. VM'!J:K,2,0),"Custom"),0))))</f>
        <v>0</v>
      </c>
      <c r="AB1110" s="67">
        <f t="shared" si="9"/>
        <v>0</v>
      </c>
      <c r="AC1110" s="67">
        <f t="shared" si="10"/>
        <v>0</v>
      </c>
      <c r="AD1110" s="67">
        <f t="shared" si="11"/>
        <v>0</v>
      </c>
      <c r="AE1110" s="62">
        <f>if(T1110="Lift &amp; Shift Prod",730,if(T1110="Lift &amp; Shift Noprod",Assumptions!$B$3,0))</f>
        <v>0</v>
      </c>
      <c r="AF1110" s="70">
        <f>if( U1110=0,0,if(Y1110=0, ((vlookup(AB1110,'SKU Pricing'!A:B,Assumptions!$B$2,0)*W1110)+(vlookup(AC1110,'SKU Pricing'!A:B,Assumptions!$B$2,0)*X1110))*AE1110,((vlookup(AB1110,'SKU Pricing'!A:B,Assumptions!$B$2,0)*W1110)+(vlookup(AC1110,'SKU Pricing'!A:B,Assumptions!$B$2,0)*(W1110*8))+(vlookup(AD1110,'SKU Pricing'!A:B,Assumptions!$B$2,0)*(X1110-(W1110*8))))*AE1110))</f>
        <v>0</v>
      </c>
      <c r="AG1110" s="67">
        <f t="shared" si="12"/>
        <v>0</v>
      </c>
      <c r="AH1110" s="70">
        <f>ifna(vlookup(AG1110,'SKU Pricing'!A:B,Assumptions!$B$2,0)*W1110*AE1110,0)</f>
        <v>0</v>
      </c>
      <c r="AI1110" s="62" t="str">
        <f t="shared" si="13"/>
        <v/>
      </c>
      <c r="AJ1110" s="62" t="str">
        <f>if(V1110&lt;&gt;0, if(T1110="Lift &amp; Shift Noprod",Assumptions!$B$9,if(V1110=Assumptions!$B$6,Assumptions!$B$10,if(P1110=1,Assumptions!$B$8,Assumptions!$B$7))),"")</f>
        <v/>
      </c>
      <c r="AK1110" s="69">
        <f t="shared" si="14"/>
        <v>0</v>
      </c>
      <c r="AL1110" s="69">
        <f>if(AJ1110="Hyperdisk Balanced",Assumptions!$B$11,0)</f>
        <v>0</v>
      </c>
      <c r="AM1110" s="69">
        <f>if(AJ1110="Hyperdisk Balanced",Assumptions!$B$12,0)</f>
        <v>0</v>
      </c>
      <c r="AN1110" s="70">
        <f>if(AK1110=0,0,if(AJ1110="Hyperdisk Balanced",vlookup(AK1110&amp;" provisioned space",'SKU Pricing'!A:B,Assumptions!$B$2,0)*Z1110+vlookup(AK1110&amp;" provisioned IOPS",'SKU Pricing'!A:B,Assumptions!$B$2,0)*AL1110*730+vlookup(AK1110&amp;" provisioned throughput",'SKU Pricing'!A:B,Assumptions!$B$2,0)*AM1110*730,vlookup(AK1110,'SKU Pricing'!A:B,Assumptions!$B$2,0)*Z1110))</f>
        <v>0</v>
      </c>
      <c r="AO1110" s="70">
        <f t="shared" si="15"/>
        <v>0</v>
      </c>
      <c r="AP1110" s="71">
        <f t="shared" si="16"/>
        <v>0</v>
      </c>
      <c r="AQ1110" s="70">
        <f>ifna(vlookup(AP1110,'SKU Pricing'!A:B,Assumptions!$B$2,0)*AE1110,0)</f>
        <v>0</v>
      </c>
      <c r="AR1110" s="72">
        <v>0.0</v>
      </c>
    </row>
    <row r="1111">
      <c r="A1111" s="61" t="s">
        <v>1252</v>
      </c>
      <c r="B1111" s="62" t="str">
        <f>ifna(if(vlookup(A1111,vOS!A:B,2,0)="","Unknown",vlookup(A1111,vOS!A:B,2,0)),"Unknown")</f>
        <v>Microsoft Windows 10 (64-bit)</v>
      </c>
      <c r="C1111" s="62">
        <f>vlookup(B1111,'OS Study'!A:D,2,0)</f>
        <v>0</v>
      </c>
      <c r="D1111" s="62" t="str">
        <f>vlookup(B1111,'OS Study'!A:D,3,0)</f>
        <v>Windows</v>
      </c>
      <c r="E1111" s="62" t="str">
        <f>vlookup(B1111,'OS Study'!A:D,4,0)</f>
        <v>Workstation</v>
      </c>
      <c r="F1111" s="63" t="str">
        <f>vlookup(B1111,'OS Study'!A:E,5,0)</f>
        <v>10</v>
      </c>
      <c r="G1111" s="62">
        <f>IF(vlookup(A1111,'RVtools V2.1'!A:J,4,0)="non",0,1)</f>
        <v>1</v>
      </c>
      <c r="H1111" s="62">
        <f>if(vlookup(A1111,'RVtools V2.1'!A:K,11,0)="kube",1,0)</f>
        <v>0</v>
      </c>
      <c r="I1111" s="62">
        <f t="shared" si="5"/>
        <v>0</v>
      </c>
      <c r="J1111" s="62">
        <f>ifna(vlookup(A1111,'Infra Study'!A:Q,17,0),0)</f>
        <v>1</v>
      </c>
      <c r="K1111" s="64">
        <f>IFERROR(__xludf.DUMMYFUNCTION("N(REGEXMATCH(VLOOKUP(A1111, 'RVtools V2.1'!A:H, 8, 0), ""^Serveur de fichiers""))"),0.0)</f>
        <v>0</v>
      </c>
      <c r="L1111" s="64">
        <f t="shared" si="6"/>
        <v>0</v>
      </c>
      <c r="M1111" s="67" t="str">
        <f>ifna(vlookup(A1111,'RVtools V2.1'!A:I,8,0),"N/A")</f>
        <v>MPL - NST/LOR</v>
      </c>
      <c r="N1111" s="64">
        <f>IFERROR(__xludf.DUMMYFUNCTION("IF(REGEXMATCH(M1111, ""(?i)"" &amp; JOIN(""|"", SPLIT(""kalisil"", "" ""))), 1, 0)"),0.0)</f>
        <v>0</v>
      </c>
      <c r="O1111" s="64" t="str">
        <f>vlookup(A1111,'RVtools V2.1'!A:H,7,0)</f>
        <v>T1</v>
      </c>
      <c r="P1111" s="64">
        <f>if(vlookup(A1111,'RVtools V2.1'!A:H,5,0)="oui",1,0)</f>
        <v>1</v>
      </c>
      <c r="Q1111" s="64">
        <f>ifna(vlookup(A1111,vCPU!A:B,2,0),"Unknown")</f>
        <v>2</v>
      </c>
      <c r="R1111" s="66">
        <f>ifna(vlookup(A1111,vMemory!A:C,3,0),"Unknown")</f>
        <v>4</v>
      </c>
      <c r="S1111" s="66">
        <f>ifna(vlookup(A1111,vDisk!A:C,3,0),"Unknown")</f>
        <v>132</v>
      </c>
      <c r="T1111" s="67" t="str">
        <f t="array" ref="T1111">IFS(
   L1111=1, "No Lift &amp; Shift",
   J1111=1, XLOOKUP(A1111, 'Infra Study'!A:A, 'Infra Study'!P:P),
   I1111=1, "No Lift &amp; Shift",
   H1111=1, "GKE",
   K1111=1, "GCNV",
   G1111=1, "Lift &amp; Shift Prod",
   TRUE, "Lift &amp; Shift Noprod"
)</f>
        <v>Consolidation</v>
      </c>
      <c r="U1111" s="67">
        <f t="shared" si="7"/>
        <v>0</v>
      </c>
      <c r="V1111" s="68">
        <f>if(T1111="Lift &amp; Shift Noprod",if( Y1111=0,Assumptions!$B$5, Assumptions!$B$4),if(T1111="Lift &amp; Shift Prod",if(AND(N1111=1,O1111="T1"),Assumptions!$B$6,Assumptions!$B$4),0))</f>
        <v>0</v>
      </c>
      <c r="W1111" s="62">
        <f>if(V1111&lt;&gt;0,if(Q1111="Unknown", Assumptions!$B$42,If(Q1111&gt;1,Q1111,2)),0)</f>
        <v>0</v>
      </c>
      <c r="X1111" s="69">
        <f>if(V1111&lt;&gt;0,if(R1111="Unknown", Assumptions!$B$43,R1111),0)</f>
        <v>0</v>
      </c>
      <c r="Y1111" s="68">
        <f t="shared" si="8"/>
        <v>0</v>
      </c>
      <c r="Z1111" s="68">
        <f>if(V1111&lt;&gt;0,if(  S1111="Unknown", Assumptions!$B$44,S1111),0)</f>
        <v>0</v>
      </c>
      <c r="AA1111" s="68">
        <f>if(V1111 ="N2",ifna(vlookup(W1111&amp;"-"&amp;X1111,'Ref. VM'!A:B,2,0),"Custom"),if(V1111 ="E2" , ifna(vlookup(W1111&amp;"-"&amp;X1111,'Ref. VM'!D:E,2,0),"Custom"),if(V1111="N2D",ifna(vlookup(W1111&amp;"-"&amp;X1111,'Ref. VM'!G:H,2,0),"Custom"),if(V1111="N4",ifna(vlookup(W1111&amp;"-"&amp;X1111,'Ref. VM'!J:K,2,0),"Custom"),0))))</f>
        <v>0</v>
      </c>
      <c r="AB1111" s="67">
        <f t="shared" si="9"/>
        <v>0</v>
      </c>
      <c r="AC1111" s="67">
        <f t="shared" si="10"/>
        <v>0</v>
      </c>
      <c r="AD1111" s="67">
        <f t="shared" si="11"/>
        <v>0</v>
      </c>
      <c r="AE1111" s="62">
        <f>if(T1111="Lift &amp; Shift Prod",730,if(T1111="Lift &amp; Shift Noprod",Assumptions!$B$3,0))</f>
        <v>0</v>
      </c>
      <c r="AF1111" s="70">
        <f>if( U1111=0,0,if(Y1111=0, ((vlookup(AB1111,'SKU Pricing'!A:B,Assumptions!$B$2,0)*W1111)+(vlookup(AC1111,'SKU Pricing'!A:B,Assumptions!$B$2,0)*X1111))*AE1111,((vlookup(AB1111,'SKU Pricing'!A:B,Assumptions!$B$2,0)*W1111)+(vlookup(AC1111,'SKU Pricing'!A:B,Assumptions!$B$2,0)*(W1111*8))+(vlookup(AD1111,'SKU Pricing'!A:B,Assumptions!$B$2,0)*(X1111-(W1111*8))))*AE1111))</f>
        <v>0</v>
      </c>
      <c r="AG1111" s="67">
        <f t="shared" si="12"/>
        <v>0</v>
      </c>
      <c r="AH1111" s="70">
        <f>ifna(vlookup(AG1111,'SKU Pricing'!A:B,Assumptions!$B$2,0)*W1111*AE1111,0)</f>
        <v>0</v>
      </c>
      <c r="AI1111" s="62" t="str">
        <f t="shared" si="13"/>
        <v/>
      </c>
      <c r="AJ1111" s="62" t="str">
        <f>if(V1111&lt;&gt;0, if(T1111="Lift &amp; Shift Noprod",Assumptions!$B$9,if(V1111=Assumptions!$B$6,Assumptions!$B$10,if(P1111=1,Assumptions!$B$8,Assumptions!$B$7))),"")</f>
        <v/>
      </c>
      <c r="AK1111" s="69">
        <f t="shared" si="14"/>
        <v>0</v>
      </c>
      <c r="AL1111" s="69">
        <f>if(AJ1111="Hyperdisk Balanced",Assumptions!$B$11,0)</f>
        <v>0</v>
      </c>
      <c r="AM1111" s="69">
        <f>if(AJ1111="Hyperdisk Balanced",Assumptions!$B$12,0)</f>
        <v>0</v>
      </c>
      <c r="AN1111" s="70">
        <f>if(AK1111=0,0,if(AJ1111="Hyperdisk Balanced",vlookup(AK1111&amp;" provisioned space",'SKU Pricing'!A:B,Assumptions!$B$2,0)*Z1111+vlookup(AK1111&amp;" provisioned IOPS",'SKU Pricing'!A:B,Assumptions!$B$2,0)*AL1111*730+vlookup(AK1111&amp;" provisioned throughput",'SKU Pricing'!A:B,Assumptions!$B$2,0)*AM1111*730,vlookup(AK1111,'SKU Pricing'!A:B,Assumptions!$B$2,0)*Z1111))</f>
        <v>0</v>
      </c>
      <c r="AO1111" s="70">
        <f t="shared" si="15"/>
        <v>0</v>
      </c>
      <c r="AP1111" s="71">
        <f t="shared" si="16"/>
        <v>0</v>
      </c>
      <c r="AQ1111" s="70">
        <f>ifna(vlookup(AP1111,'SKU Pricing'!A:B,Assumptions!$B$2,0)*AE1111,0)</f>
        <v>0</v>
      </c>
      <c r="AR1111" s="72">
        <v>0.0</v>
      </c>
    </row>
    <row r="1112">
      <c r="A1112" s="61" t="s">
        <v>1253</v>
      </c>
      <c r="B1112" s="62" t="str">
        <f>ifna(if(vlookup(A1112,vOS!A:B,2,0)="","Unknown",vlookup(A1112,vOS!A:B,2,0)),"Unknown")</f>
        <v>Microsoft Windows 10 (64-bit)</v>
      </c>
      <c r="C1112" s="62">
        <f>vlookup(B1112,'OS Study'!A:D,2,0)</f>
        <v>0</v>
      </c>
      <c r="D1112" s="62" t="str">
        <f>vlookup(B1112,'OS Study'!A:D,3,0)</f>
        <v>Windows</v>
      </c>
      <c r="E1112" s="62" t="str">
        <f>vlookup(B1112,'OS Study'!A:D,4,0)</f>
        <v>Workstation</v>
      </c>
      <c r="F1112" s="63" t="str">
        <f>vlookup(B1112,'OS Study'!A:E,5,0)</f>
        <v>10</v>
      </c>
      <c r="G1112" s="62">
        <f>IF(vlookup(A1112,'RVtools V2.1'!A:J,4,0)="non",0,1)</f>
        <v>1</v>
      </c>
      <c r="H1112" s="62">
        <f>if(vlookup(A1112,'RVtools V2.1'!A:K,11,0)="kube",1,0)</f>
        <v>0</v>
      </c>
      <c r="I1112" s="62">
        <f t="shared" si="5"/>
        <v>0</v>
      </c>
      <c r="J1112" s="62">
        <f>ifna(vlookup(A1112,'Infra Study'!A:Q,17,0),0)</f>
        <v>1</v>
      </c>
      <c r="K1112" s="64">
        <f>IFERROR(__xludf.DUMMYFUNCTION("N(REGEXMATCH(VLOOKUP(A1112, 'RVtools V2.1'!A:H, 8, 0), ""^Serveur de fichiers""))"),0.0)</f>
        <v>0</v>
      </c>
      <c r="L1112" s="64">
        <f t="shared" si="6"/>
        <v>0</v>
      </c>
      <c r="M1112" s="67" t="str">
        <f>ifna(vlookup(A1112,'RVtools V2.1'!A:I,8,0),"N/A")</f>
        <v>MPL - NST/LOR</v>
      </c>
      <c r="N1112" s="64">
        <f>IFERROR(__xludf.DUMMYFUNCTION("IF(REGEXMATCH(M1112, ""(?i)"" &amp; JOIN(""|"", SPLIT(""kalisil"", "" ""))), 1, 0)"),0.0)</f>
        <v>0</v>
      </c>
      <c r="O1112" s="64" t="str">
        <f>vlookup(A1112,'RVtools V2.1'!A:H,7,0)</f>
        <v>T1</v>
      </c>
      <c r="P1112" s="64">
        <f>if(vlookup(A1112,'RVtools V2.1'!A:H,5,0)="oui",1,0)</f>
        <v>1</v>
      </c>
      <c r="Q1112" s="64">
        <f>ifna(vlookup(A1112,vCPU!A:B,2,0),"Unknown")</f>
        <v>2</v>
      </c>
      <c r="R1112" s="66">
        <f>ifna(vlookup(A1112,vMemory!A:C,3,0),"Unknown")</f>
        <v>4</v>
      </c>
      <c r="S1112" s="66">
        <f>ifna(vlookup(A1112,vDisk!A:C,3,0),"Unknown")</f>
        <v>127</v>
      </c>
      <c r="T1112" s="67" t="str">
        <f t="array" ref="T1112">IFS(
   L1112=1, "No Lift &amp; Shift",
   J1112=1, XLOOKUP(A1112, 'Infra Study'!A:A, 'Infra Study'!P:P),
   I1112=1, "No Lift &amp; Shift",
   H1112=1, "GKE",
   K1112=1, "GCNV",
   G1112=1, "Lift &amp; Shift Prod",
   TRUE, "Lift &amp; Shift Noprod"
)</f>
        <v>Consolidation</v>
      </c>
      <c r="U1112" s="67">
        <f t="shared" si="7"/>
        <v>0</v>
      </c>
      <c r="V1112" s="68">
        <f>if(T1112="Lift &amp; Shift Noprod",if( Y1112=0,Assumptions!$B$5, Assumptions!$B$4),if(T1112="Lift &amp; Shift Prod",if(AND(N1112=1,O1112="T1"),Assumptions!$B$6,Assumptions!$B$4),0))</f>
        <v>0</v>
      </c>
      <c r="W1112" s="62">
        <f>if(V1112&lt;&gt;0,if(Q1112="Unknown", Assumptions!$B$42,If(Q1112&gt;1,Q1112,2)),0)</f>
        <v>0</v>
      </c>
      <c r="X1112" s="69">
        <f>if(V1112&lt;&gt;0,if(R1112="Unknown", Assumptions!$B$43,R1112),0)</f>
        <v>0</v>
      </c>
      <c r="Y1112" s="68">
        <f t="shared" si="8"/>
        <v>0</v>
      </c>
      <c r="Z1112" s="68">
        <f>if(V1112&lt;&gt;0,if(  S1112="Unknown", Assumptions!$B$44,S1112),0)</f>
        <v>0</v>
      </c>
      <c r="AA1112" s="68">
        <f>if(V1112 ="N2",ifna(vlookup(W1112&amp;"-"&amp;X1112,'Ref. VM'!A:B,2,0),"Custom"),if(V1112 ="E2" , ifna(vlookup(W1112&amp;"-"&amp;X1112,'Ref. VM'!D:E,2,0),"Custom"),if(V1112="N2D",ifna(vlookup(W1112&amp;"-"&amp;X1112,'Ref. VM'!G:H,2,0),"Custom"),if(V1112="N4",ifna(vlookup(W1112&amp;"-"&amp;X1112,'Ref. VM'!J:K,2,0),"Custom"),0))))</f>
        <v>0</v>
      </c>
      <c r="AB1112" s="67">
        <f t="shared" si="9"/>
        <v>0</v>
      </c>
      <c r="AC1112" s="67">
        <f t="shared" si="10"/>
        <v>0</v>
      </c>
      <c r="AD1112" s="67">
        <f t="shared" si="11"/>
        <v>0</v>
      </c>
      <c r="AE1112" s="62">
        <f>if(T1112="Lift &amp; Shift Prod",730,if(T1112="Lift &amp; Shift Noprod",Assumptions!$B$3,0))</f>
        <v>0</v>
      </c>
      <c r="AF1112" s="70">
        <f>if( U1112=0,0,if(Y1112=0, ((vlookup(AB1112,'SKU Pricing'!A:B,Assumptions!$B$2,0)*W1112)+(vlookup(AC1112,'SKU Pricing'!A:B,Assumptions!$B$2,0)*X1112))*AE1112,((vlookup(AB1112,'SKU Pricing'!A:B,Assumptions!$B$2,0)*W1112)+(vlookup(AC1112,'SKU Pricing'!A:B,Assumptions!$B$2,0)*(W1112*8))+(vlookup(AD1112,'SKU Pricing'!A:B,Assumptions!$B$2,0)*(X1112-(W1112*8))))*AE1112))</f>
        <v>0</v>
      </c>
      <c r="AG1112" s="67">
        <f t="shared" si="12"/>
        <v>0</v>
      </c>
      <c r="AH1112" s="70">
        <f>ifna(vlookup(AG1112,'SKU Pricing'!A:B,Assumptions!$B$2,0)*W1112*AE1112,0)</f>
        <v>0</v>
      </c>
      <c r="AI1112" s="62" t="str">
        <f t="shared" si="13"/>
        <v/>
      </c>
      <c r="AJ1112" s="62" t="str">
        <f>if(V1112&lt;&gt;0, if(T1112="Lift &amp; Shift Noprod",Assumptions!$B$9,if(V1112=Assumptions!$B$6,Assumptions!$B$10,if(P1112=1,Assumptions!$B$8,Assumptions!$B$7))),"")</f>
        <v/>
      </c>
      <c r="AK1112" s="69">
        <f t="shared" si="14"/>
        <v>0</v>
      </c>
      <c r="AL1112" s="69">
        <f>if(AJ1112="Hyperdisk Balanced",Assumptions!$B$11,0)</f>
        <v>0</v>
      </c>
      <c r="AM1112" s="69">
        <f>if(AJ1112="Hyperdisk Balanced",Assumptions!$B$12,0)</f>
        <v>0</v>
      </c>
      <c r="AN1112" s="70">
        <f>if(AK1112=0,0,if(AJ1112="Hyperdisk Balanced",vlookup(AK1112&amp;" provisioned space",'SKU Pricing'!A:B,Assumptions!$B$2,0)*Z1112+vlookup(AK1112&amp;" provisioned IOPS",'SKU Pricing'!A:B,Assumptions!$B$2,0)*AL1112*730+vlookup(AK1112&amp;" provisioned throughput",'SKU Pricing'!A:B,Assumptions!$B$2,0)*AM1112*730,vlookup(AK1112,'SKU Pricing'!A:B,Assumptions!$B$2,0)*Z1112))</f>
        <v>0</v>
      </c>
      <c r="AO1112" s="70">
        <f t="shared" si="15"/>
        <v>0</v>
      </c>
      <c r="AP1112" s="71">
        <f t="shared" si="16"/>
        <v>0</v>
      </c>
      <c r="AQ1112" s="70">
        <f>ifna(vlookup(AP1112,'SKU Pricing'!A:B,Assumptions!$B$2,0)*AE1112,0)</f>
        <v>0</v>
      </c>
      <c r="AR1112" s="72">
        <v>0.0</v>
      </c>
    </row>
    <row r="1113">
      <c r="A1113" s="61" t="s">
        <v>1254</v>
      </c>
      <c r="B1113" s="62" t="str">
        <f>ifna(if(vlookup(A1113,vOS!A:B,2,0)="","Unknown",vlookup(A1113,vOS!A:B,2,0)),"Unknown")</f>
        <v>Microsoft Windows 10 (64-bit)</v>
      </c>
      <c r="C1113" s="62">
        <f>vlookup(B1113,'OS Study'!A:D,2,0)</f>
        <v>0</v>
      </c>
      <c r="D1113" s="62" t="str">
        <f>vlookup(B1113,'OS Study'!A:D,3,0)</f>
        <v>Windows</v>
      </c>
      <c r="E1113" s="62" t="str">
        <f>vlookup(B1113,'OS Study'!A:D,4,0)</f>
        <v>Workstation</v>
      </c>
      <c r="F1113" s="63" t="str">
        <f>vlookup(B1113,'OS Study'!A:E,5,0)</f>
        <v>10</v>
      </c>
      <c r="G1113" s="62">
        <f>IF(vlookup(A1113,'RVtools V2.1'!A:J,4,0)="non",0,1)</f>
        <v>1</v>
      </c>
      <c r="H1113" s="62">
        <f>if(vlookup(A1113,'RVtools V2.1'!A:K,11,0)="kube",1,0)</f>
        <v>0</v>
      </c>
      <c r="I1113" s="62">
        <f t="shared" si="5"/>
        <v>0</v>
      </c>
      <c r="J1113" s="62">
        <f>ifna(vlookup(A1113,'Infra Study'!A:Q,17,0),0)</f>
        <v>1</v>
      </c>
      <c r="K1113" s="64">
        <f>IFERROR(__xludf.DUMMYFUNCTION("N(REGEXMATCH(VLOOKUP(A1113, 'RVtools V2.1'!A:H, 8, 0), ""^Serveur de fichiers""))"),0.0)</f>
        <v>0</v>
      </c>
      <c r="L1113" s="64">
        <f t="shared" si="6"/>
        <v>0</v>
      </c>
      <c r="M1113" s="67" t="str">
        <f>ifna(vlookup(A1113,'RVtools V2.1'!A:I,8,0),"N/A")</f>
        <v>MPL - NST/LOR</v>
      </c>
      <c r="N1113" s="64">
        <f>IFERROR(__xludf.DUMMYFUNCTION("IF(REGEXMATCH(M1113, ""(?i)"" &amp; JOIN(""|"", SPLIT(""kalisil"", "" ""))), 1, 0)"),0.0)</f>
        <v>0</v>
      </c>
      <c r="O1113" s="64" t="str">
        <f>vlookup(A1113,'RVtools V2.1'!A:H,7,0)</f>
        <v>T1</v>
      </c>
      <c r="P1113" s="64">
        <f>if(vlookup(A1113,'RVtools V2.1'!A:H,5,0)="oui",1,0)</f>
        <v>1</v>
      </c>
      <c r="Q1113" s="64">
        <f>ifna(vlookup(A1113,vCPU!A:B,2,0),"Unknown")</f>
        <v>2</v>
      </c>
      <c r="R1113" s="66">
        <f>ifna(vlookup(A1113,vMemory!A:C,3,0),"Unknown")</f>
        <v>4</v>
      </c>
      <c r="S1113" s="66">
        <f>ifna(vlookup(A1113,vDisk!A:C,3,0),"Unknown")</f>
        <v>126</v>
      </c>
      <c r="T1113" s="67" t="str">
        <f t="array" ref="T1113">IFS(
   L1113=1, "No Lift &amp; Shift",
   J1113=1, XLOOKUP(A1113, 'Infra Study'!A:A, 'Infra Study'!P:P),
   I1113=1, "No Lift &amp; Shift",
   H1113=1, "GKE",
   K1113=1, "GCNV",
   G1113=1, "Lift &amp; Shift Prod",
   TRUE, "Lift &amp; Shift Noprod"
)</f>
        <v>Consolidation</v>
      </c>
      <c r="U1113" s="67">
        <f t="shared" si="7"/>
        <v>0</v>
      </c>
      <c r="V1113" s="68">
        <f>if(T1113="Lift &amp; Shift Noprod",if( Y1113=0,Assumptions!$B$5, Assumptions!$B$4),if(T1113="Lift &amp; Shift Prod",if(AND(N1113=1,O1113="T1"),Assumptions!$B$6,Assumptions!$B$4),0))</f>
        <v>0</v>
      </c>
      <c r="W1113" s="62">
        <f>if(V1113&lt;&gt;0,if(Q1113="Unknown", Assumptions!$B$42,If(Q1113&gt;1,Q1113,2)),0)</f>
        <v>0</v>
      </c>
      <c r="X1113" s="69">
        <f>if(V1113&lt;&gt;0,if(R1113="Unknown", Assumptions!$B$43,R1113),0)</f>
        <v>0</v>
      </c>
      <c r="Y1113" s="68">
        <f t="shared" si="8"/>
        <v>0</v>
      </c>
      <c r="Z1113" s="68">
        <f>if(V1113&lt;&gt;0,if(  S1113="Unknown", Assumptions!$B$44,S1113),0)</f>
        <v>0</v>
      </c>
      <c r="AA1113" s="68">
        <f>if(V1113 ="N2",ifna(vlookup(W1113&amp;"-"&amp;X1113,'Ref. VM'!A:B,2,0),"Custom"),if(V1113 ="E2" , ifna(vlookup(W1113&amp;"-"&amp;X1113,'Ref. VM'!D:E,2,0),"Custom"),if(V1113="N2D",ifna(vlookup(W1113&amp;"-"&amp;X1113,'Ref. VM'!G:H,2,0),"Custom"),if(V1113="N4",ifna(vlookup(W1113&amp;"-"&amp;X1113,'Ref. VM'!J:K,2,0),"Custom"),0))))</f>
        <v>0</v>
      </c>
      <c r="AB1113" s="67">
        <f t="shared" si="9"/>
        <v>0</v>
      </c>
      <c r="AC1113" s="67">
        <f t="shared" si="10"/>
        <v>0</v>
      </c>
      <c r="AD1113" s="67">
        <f t="shared" si="11"/>
        <v>0</v>
      </c>
      <c r="AE1113" s="62">
        <f>if(T1113="Lift &amp; Shift Prod",730,if(T1113="Lift &amp; Shift Noprod",Assumptions!$B$3,0))</f>
        <v>0</v>
      </c>
      <c r="AF1113" s="70">
        <f>if( U1113=0,0,if(Y1113=0, ((vlookup(AB1113,'SKU Pricing'!A:B,Assumptions!$B$2,0)*W1113)+(vlookup(AC1113,'SKU Pricing'!A:B,Assumptions!$B$2,0)*X1113))*AE1113,((vlookup(AB1113,'SKU Pricing'!A:B,Assumptions!$B$2,0)*W1113)+(vlookup(AC1113,'SKU Pricing'!A:B,Assumptions!$B$2,0)*(W1113*8))+(vlookup(AD1113,'SKU Pricing'!A:B,Assumptions!$B$2,0)*(X1113-(W1113*8))))*AE1113))</f>
        <v>0</v>
      </c>
      <c r="AG1113" s="67">
        <f t="shared" si="12"/>
        <v>0</v>
      </c>
      <c r="AH1113" s="70">
        <f>ifna(vlookup(AG1113,'SKU Pricing'!A:B,Assumptions!$B$2,0)*W1113*AE1113,0)</f>
        <v>0</v>
      </c>
      <c r="AI1113" s="62" t="str">
        <f t="shared" si="13"/>
        <v/>
      </c>
      <c r="AJ1113" s="62" t="str">
        <f>if(V1113&lt;&gt;0, if(T1113="Lift &amp; Shift Noprod",Assumptions!$B$9,if(V1113=Assumptions!$B$6,Assumptions!$B$10,if(P1113=1,Assumptions!$B$8,Assumptions!$B$7))),"")</f>
        <v/>
      </c>
      <c r="AK1113" s="69">
        <f t="shared" si="14"/>
        <v>0</v>
      </c>
      <c r="AL1113" s="69">
        <f>if(AJ1113="Hyperdisk Balanced",Assumptions!$B$11,0)</f>
        <v>0</v>
      </c>
      <c r="AM1113" s="69">
        <f>if(AJ1113="Hyperdisk Balanced",Assumptions!$B$12,0)</f>
        <v>0</v>
      </c>
      <c r="AN1113" s="70">
        <f>if(AK1113=0,0,if(AJ1113="Hyperdisk Balanced",vlookup(AK1113&amp;" provisioned space",'SKU Pricing'!A:B,Assumptions!$B$2,0)*Z1113+vlookup(AK1113&amp;" provisioned IOPS",'SKU Pricing'!A:B,Assumptions!$B$2,0)*AL1113*730+vlookup(AK1113&amp;" provisioned throughput",'SKU Pricing'!A:B,Assumptions!$B$2,0)*AM1113*730,vlookup(AK1113,'SKU Pricing'!A:B,Assumptions!$B$2,0)*Z1113))</f>
        <v>0</v>
      </c>
      <c r="AO1113" s="70">
        <f t="shared" si="15"/>
        <v>0</v>
      </c>
      <c r="AP1113" s="71">
        <f t="shared" si="16"/>
        <v>0</v>
      </c>
      <c r="AQ1113" s="70">
        <f>ifna(vlookup(AP1113,'SKU Pricing'!A:B,Assumptions!$B$2,0)*AE1113,0)</f>
        <v>0</v>
      </c>
      <c r="AR1113" s="72">
        <v>0.0</v>
      </c>
    </row>
    <row r="1114">
      <c r="A1114" s="61" t="s">
        <v>1255</v>
      </c>
      <c r="B1114" s="62" t="str">
        <f>ifna(if(vlookup(A1114,vOS!A:B,2,0)="","Unknown",vlookup(A1114,vOS!A:B,2,0)),"Unknown")</f>
        <v>Microsoft Windows 10 (64-bit)</v>
      </c>
      <c r="C1114" s="62">
        <f>vlookup(B1114,'OS Study'!A:D,2,0)</f>
        <v>0</v>
      </c>
      <c r="D1114" s="62" t="str">
        <f>vlookup(B1114,'OS Study'!A:D,3,0)</f>
        <v>Windows</v>
      </c>
      <c r="E1114" s="62" t="str">
        <f>vlookup(B1114,'OS Study'!A:D,4,0)</f>
        <v>Workstation</v>
      </c>
      <c r="F1114" s="63" t="str">
        <f>vlookup(B1114,'OS Study'!A:E,5,0)</f>
        <v>10</v>
      </c>
      <c r="G1114" s="62">
        <f>IF(vlookup(A1114,'RVtools V2.1'!A:J,4,0)="non",0,1)</f>
        <v>1</v>
      </c>
      <c r="H1114" s="62">
        <f>if(vlookup(A1114,'RVtools V2.1'!A:K,11,0)="kube",1,0)</f>
        <v>0</v>
      </c>
      <c r="I1114" s="62">
        <f t="shared" si="5"/>
        <v>0</v>
      </c>
      <c r="J1114" s="62">
        <f>ifna(vlookup(A1114,'Infra Study'!A:Q,17,0),0)</f>
        <v>1</v>
      </c>
      <c r="K1114" s="64">
        <f>IFERROR(__xludf.DUMMYFUNCTION("N(REGEXMATCH(VLOOKUP(A1114, 'RVtools V2.1'!A:H, 8, 0), ""^Serveur de fichiers""))"),0.0)</f>
        <v>0</v>
      </c>
      <c r="L1114" s="64">
        <f t="shared" si="6"/>
        <v>0</v>
      </c>
      <c r="M1114" s="67" t="str">
        <f>ifna(vlookup(A1114,'RVtools V2.1'!A:I,8,0),"N/A")</f>
        <v>MPL - NST/LOR</v>
      </c>
      <c r="N1114" s="64">
        <f>IFERROR(__xludf.DUMMYFUNCTION("IF(REGEXMATCH(M1114, ""(?i)"" &amp; JOIN(""|"", SPLIT(""kalisil"", "" ""))), 1, 0)"),0.0)</f>
        <v>0</v>
      </c>
      <c r="O1114" s="64" t="str">
        <f>vlookup(A1114,'RVtools V2.1'!A:H,7,0)</f>
        <v>T1</v>
      </c>
      <c r="P1114" s="64">
        <f>if(vlookup(A1114,'RVtools V2.1'!A:H,5,0)="oui",1,0)</f>
        <v>1</v>
      </c>
      <c r="Q1114" s="64">
        <f>ifna(vlookup(A1114,vCPU!A:B,2,0),"Unknown")</f>
        <v>2</v>
      </c>
      <c r="R1114" s="66">
        <f>ifna(vlookup(A1114,vMemory!A:C,3,0),"Unknown")</f>
        <v>4</v>
      </c>
      <c r="S1114" s="66">
        <f>ifna(vlookup(A1114,vDisk!A:C,3,0),"Unknown")</f>
        <v>128</v>
      </c>
      <c r="T1114" s="67" t="str">
        <f t="array" ref="T1114">IFS(
   L1114=1, "No Lift &amp; Shift",
   J1114=1, XLOOKUP(A1114, 'Infra Study'!A:A, 'Infra Study'!P:P),
   I1114=1, "No Lift &amp; Shift",
   H1114=1, "GKE",
   K1114=1, "GCNV",
   G1114=1, "Lift &amp; Shift Prod",
   TRUE, "Lift &amp; Shift Noprod"
)</f>
        <v>Consolidation</v>
      </c>
      <c r="U1114" s="67">
        <f t="shared" si="7"/>
        <v>0</v>
      </c>
      <c r="V1114" s="68">
        <f>if(T1114="Lift &amp; Shift Noprod",if( Y1114=0,Assumptions!$B$5, Assumptions!$B$4),if(T1114="Lift &amp; Shift Prod",if(AND(N1114=1,O1114="T1"),Assumptions!$B$6,Assumptions!$B$4),0))</f>
        <v>0</v>
      </c>
      <c r="W1114" s="62">
        <f>if(V1114&lt;&gt;0,if(Q1114="Unknown", Assumptions!$B$42,If(Q1114&gt;1,Q1114,2)),0)</f>
        <v>0</v>
      </c>
      <c r="X1114" s="69">
        <f>if(V1114&lt;&gt;0,if(R1114="Unknown", Assumptions!$B$43,R1114),0)</f>
        <v>0</v>
      </c>
      <c r="Y1114" s="68">
        <f t="shared" si="8"/>
        <v>0</v>
      </c>
      <c r="Z1114" s="68">
        <f>if(V1114&lt;&gt;0,if(  S1114="Unknown", Assumptions!$B$44,S1114),0)</f>
        <v>0</v>
      </c>
      <c r="AA1114" s="68">
        <f>if(V1114 ="N2",ifna(vlookup(W1114&amp;"-"&amp;X1114,'Ref. VM'!A:B,2,0),"Custom"),if(V1114 ="E2" , ifna(vlookup(W1114&amp;"-"&amp;X1114,'Ref. VM'!D:E,2,0),"Custom"),if(V1114="N2D",ifna(vlookup(W1114&amp;"-"&amp;X1114,'Ref. VM'!G:H,2,0),"Custom"),if(V1114="N4",ifna(vlookup(W1114&amp;"-"&amp;X1114,'Ref. VM'!J:K,2,0),"Custom"),0))))</f>
        <v>0</v>
      </c>
      <c r="AB1114" s="67">
        <f t="shared" si="9"/>
        <v>0</v>
      </c>
      <c r="AC1114" s="67">
        <f t="shared" si="10"/>
        <v>0</v>
      </c>
      <c r="AD1114" s="67">
        <f t="shared" si="11"/>
        <v>0</v>
      </c>
      <c r="AE1114" s="62">
        <f>if(T1114="Lift &amp; Shift Prod",730,if(T1114="Lift &amp; Shift Noprod",Assumptions!$B$3,0))</f>
        <v>0</v>
      </c>
      <c r="AF1114" s="70">
        <f>if( U1114=0,0,if(Y1114=0, ((vlookup(AB1114,'SKU Pricing'!A:B,Assumptions!$B$2,0)*W1114)+(vlookup(AC1114,'SKU Pricing'!A:B,Assumptions!$B$2,0)*X1114))*AE1114,((vlookup(AB1114,'SKU Pricing'!A:B,Assumptions!$B$2,0)*W1114)+(vlookup(AC1114,'SKU Pricing'!A:B,Assumptions!$B$2,0)*(W1114*8))+(vlookup(AD1114,'SKU Pricing'!A:B,Assumptions!$B$2,0)*(X1114-(W1114*8))))*AE1114))</f>
        <v>0</v>
      </c>
      <c r="AG1114" s="67">
        <f t="shared" si="12"/>
        <v>0</v>
      </c>
      <c r="AH1114" s="70">
        <f>ifna(vlookup(AG1114,'SKU Pricing'!A:B,Assumptions!$B$2,0)*W1114*AE1114,0)</f>
        <v>0</v>
      </c>
      <c r="AI1114" s="62" t="str">
        <f t="shared" si="13"/>
        <v/>
      </c>
      <c r="AJ1114" s="62" t="str">
        <f>if(V1114&lt;&gt;0, if(T1114="Lift &amp; Shift Noprod",Assumptions!$B$9,if(V1114=Assumptions!$B$6,Assumptions!$B$10,if(P1114=1,Assumptions!$B$8,Assumptions!$B$7))),"")</f>
        <v/>
      </c>
      <c r="AK1114" s="69">
        <f t="shared" si="14"/>
        <v>0</v>
      </c>
      <c r="AL1114" s="69">
        <f>if(AJ1114="Hyperdisk Balanced",Assumptions!$B$11,0)</f>
        <v>0</v>
      </c>
      <c r="AM1114" s="69">
        <f>if(AJ1114="Hyperdisk Balanced",Assumptions!$B$12,0)</f>
        <v>0</v>
      </c>
      <c r="AN1114" s="70">
        <f>if(AK1114=0,0,if(AJ1114="Hyperdisk Balanced",vlookup(AK1114&amp;" provisioned space",'SKU Pricing'!A:B,Assumptions!$B$2,0)*Z1114+vlookup(AK1114&amp;" provisioned IOPS",'SKU Pricing'!A:B,Assumptions!$B$2,0)*AL1114*730+vlookup(AK1114&amp;" provisioned throughput",'SKU Pricing'!A:B,Assumptions!$B$2,0)*AM1114*730,vlookup(AK1114,'SKU Pricing'!A:B,Assumptions!$B$2,0)*Z1114))</f>
        <v>0</v>
      </c>
      <c r="AO1114" s="70">
        <f t="shared" si="15"/>
        <v>0</v>
      </c>
      <c r="AP1114" s="71">
        <f t="shared" si="16"/>
        <v>0</v>
      </c>
      <c r="AQ1114" s="70">
        <f>ifna(vlookup(AP1114,'SKU Pricing'!A:B,Assumptions!$B$2,0)*AE1114,0)</f>
        <v>0</v>
      </c>
      <c r="AR1114" s="72">
        <v>0.0</v>
      </c>
    </row>
    <row r="1115">
      <c r="A1115" s="61" t="s">
        <v>1256</v>
      </c>
      <c r="B1115" s="62" t="str">
        <f>ifna(if(vlookup(A1115,vOS!A:B,2,0)="","Unknown",vlookup(A1115,vOS!A:B,2,0)),"Unknown")</f>
        <v>Microsoft Windows 10 (64-bit)</v>
      </c>
      <c r="C1115" s="62">
        <f>vlookup(B1115,'OS Study'!A:D,2,0)</f>
        <v>0</v>
      </c>
      <c r="D1115" s="62" t="str">
        <f>vlookup(B1115,'OS Study'!A:D,3,0)</f>
        <v>Windows</v>
      </c>
      <c r="E1115" s="62" t="str">
        <f>vlookup(B1115,'OS Study'!A:D,4,0)</f>
        <v>Workstation</v>
      </c>
      <c r="F1115" s="63" t="str">
        <f>vlookup(B1115,'OS Study'!A:E,5,0)</f>
        <v>10</v>
      </c>
      <c r="G1115" s="62">
        <f>IF(vlookup(A1115,'RVtools V2.1'!A:J,4,0)="non",0,1)</f>
        <v>1</v>
      </c>
      <c r="H1115" s="62">
        <f>if(vlookup(A1115,'RVtools V2.1'!A:K,11,0)="kube",1,0)</f>
        <v>0</v>
      </c>
      <c r="I1115" s="62">
        <f t="shared" si="5"/>
        <v>0</v>
      </c>
      <c r="J1115" s="62">
        <f>ifna(vlookup(A1115,'Infra Study'!A:Q,17,0),0)</f>
        <v>1</v>
      </c>
      <c r="K1115" s="64">
        <f>IFERROR(__xludf.DUMMYFUNCTION("N(REGEXMATCH(VLOOKUP(A1115, 'RVtools V2.1'!A:H, 8, 0), ""^Serveur de fichiers""))"),0.0)</f>
        <v>0</v>
      </c>
      <c r="L1115" s="64">
        <f t="shared" si="6"/>
        <v>0</v>
      </c>
      <c r="M1115" s="67" t="str">
        <f>ifna(vlookup(A1115,'RVtools V2.1'!A:I,8,0),"N/A")</f>
        <v>MPL - NST/LOR</v>
      </c>
      <c r="N1115" s="64">
        <f>IFERROR(__xludf.DUMMYFUNCTION("IF(REGEXMATCH(M1115, ""(?i)"" &amp; JOIN(""|"", SPLIT(""kalisil"", "" ""))), 1, 0)"),0.0)</f>
        <v>0</v>
      </c>
      <c r="O1115" s="64" t="str">
        <f>vlookup(A1115,'RVtools V2.1'!A:H,7,0)</f>
        <v>T1</v>
      </c>
      <c r="P1115" s="64">
        <f>if(vlookup(A1115,'RVtools V2.1'!A:H,5,0)="oui",1,0)</f>
        <v>1</v>
      </c>
      <c r="Q1115" s="64">
        <f>ifna(vlookup(A1115,vCPU!A:B,2,0),"Unknown")</f>
        <v>2</v>
      </c>
      <c r="R1115" s="66">
        <f>ifna(vlookup(A1115,vMemory!A:C,3,0),"Unknown")</f>
        <v>4</v>
      </c>
      <c r="S1115" s="66">
        <f>ifna(vlookup(A1115,vDisk!A:C,3,0),"Unknown")</f>
        <v>127</v>
      </c>
      <c r="T1115" s="67" t="str">
        <f t="array" ref="T1115">IFS(
   L1115=1, "No Lift &amp; Shift",
   J1115=1, XLOOKUP(A1115, 'Infra Study'!A:A, 'Infra Study'!P:P),
   I1115=1, "No Lift &amp; Shift",
   H1115=1, "GKE",
   K1115=1, "GCNV",
   G1115=1, "Lift &amp; Shift Prod",
   TRUE, "Lift &amp; Shift Noprod"
)</f>
        <v>Consolidation</v>
      </c>
      <c r="U1115" s="67">
        <f t="shared" si="7"/>
        <v>0</v>
      </c>
      <c r="V1115" s="68">
        <f>if(T1115="Lift &amp; Shift Noprod",if( Y1115=0,Assumptions!$B$5, Assumptions!$B$4),if(T1115="Lift &amp; Shift Prod",if(AND(N1115=1,O1115="T1"),Assumptions!$B$6,Assumptions!$B$4),0))</f>
        <v>0</v>
      </c>
      <c r="W1115" s="62">
        <f>if(V1115&lt;&gt;0,if(Q1115="Unknown", Assumptions!$B$42,If(Q1115&gt;1,Q1115,2)),0)</f>
        <v>0</v>
      </c>
      <c r="X1115" s="69">
        <f>if(V1115&lt;&gt;0,if(R1115="Unknown", Assumptions!$B$43,R1115),0)</f>
        <v>0</v>
      </c>
      <c r="Y1115" s="68">
        <f t="shared" si="8"/>
        <v>0</v>
      </c>
      <c r="Z1115" s="68">
        <f>if(V1115&lt;&gt;0,if(  S1115="Unknown", Assumptions!$B$44,S1115),0)</f>
        <v>0</v>
      </c>
      <c r="AA1115" s="68">
        <f>if(V1115 ="N2",ifna(vlookup(W1115&amp;"-"&amp;X1115,'Ref. VM'!A:B,2,0),"Custom"),if(V1115 ="E2" , ifna(vlookup(W1115&amp;"-"&amp;X1115,'Ref. VM'!D:E,2,0),"Custom"),if(V1115="N2D",ifna(vlookup(W1115&amp;"-"&amp;X1115,'Ref. VM'!G:H,2,0),"Custom"),if(V1115="N4",ifna(vlookup(W1115&amp;"-"&amp;X1115,'Ref. VM'!J:K,2,0),"Custom"),0))))</f>
        <v>0</v>
      </c>
      <c r="AB1115" s="67">
        <f t="shared" si="9"/>
        <v>0</v>
      </c>
      <c r="AC1115" s="67">
        <f t="shared" si="10"/>
        <v>0</v>
      </c>
      <c r="AD1115" s="67">
        <f t="shared" si="11"/>
        <v>0</v>
      </c>
      <c r="AE1115" s="62">
        <f>if(T1115="Lift &amp; Shift Prod",730,if(T1115="Lift &amp; Shift Noprod",Assumptions!$B$3,0))</f>
        <v>0</v>
      </c>
      <c r="AF1115" s="70">
        <f>if( U1115=0,0,if(Y1115=0, ((vlookup(AB1115,'SKU Pricing'!A:B,Assumptions!$B$2,0)*W1115)+(vlookup(AC1115,'SKU Pricing'!A:B,Assumptions!$B$2,0)*X1115))*AE1115,((vlookup(AB1115,'SKU Pricing'!A:B,Assumptions!$B$2,0)*W1115)+(vlookup(AC1115,'SKU Pricing'!A:B,Assumptions!$B$2,0)*(W1115*8))+(vlookup(AD1115,'SKU Pricing'!A:B,Assumptions!$B$2,0)*(X1115-(W1115*8))))*AE1115))</f>
        <v>0</v>
      </c>
      <c r="AG1115" s="67">
        <f t="shared" si="12"/>
        <v>0</v>
      </c>
      <c r="AH1115" s="70">
        <f>ifna(vlookup(AG1115,'SKU Pricing'!A:B,Assumptions!$B$2,0)*W1115*AE1115,0)</f>
        <v>0</v>
      </c>
      <c r="AI1115" s="62" t="str">
        <f t="shared" si="13"/>
        <v/>
      </c>
      <c r="AJ1115" s="62" t="str">
        <f>if(V1115&lt;&gt;0, if(T1115="Lift &amp; Shift Noprod",Assumptions!$B$9,if(V1115=Assumptions!$B$6,Assumptions!$B$10,if(P1115=1,Assumptions!$B$8,Assumptions!$B$7))),"")</f>
        <v/>
      </c>
      <c r="AK1115" s="69">
        <f t="shared" si="14"/>
        <v>0</v>
      </c>
      <c r="AL1115" s="69">
        <f>if(AJ1115="Hyperdisk Balanced",Assumptions!$B$11,0)</f>
        <v>0</v>
      </c>
      <c r="AM1115" s="69">
        <f>if(AJ1115="Hyperdisk Balanced",Assumptions!$B$12,0)</f>
        <v>0</v>
      </c>
      <c r="AN1115" s="70">
        <f>if(AK1115=0,0,if(AJ1115="Hyperdisk Balanced",vlookup(AK1115&amp;" provisioned space",'SKU Pricing'!A:B,Assumptions!$B$2,0)*Z1115+vlookup(AK1115&amp;" provisioned IOPS",'SKU Pricing'!A:B,Assumptions!$B$2,0)*AL1115*730+vlookup(AK1115&amp;" provisioned throughput",'SKU Pricing'!A:B,Assumptions!$B$2,0)*AM1115*730,vlookup(AK1115,'SKU Pricing'!A:B,Assumptions!$B$2,0)*Z1115))</f>
        <v>0</v>
      </c>
      <c r="AO1115" s="70">
        <f t="shared" si="15"/>
        <v>0</v>
      </c>
      <c r="AP1115" s="71">
        <f t="shared" si="16"/>
        <v>0</v>
      </c>
      <c r="AQ1115" s="70">
        <f>ifna(vlookup(AP1115,'SKU Pricing'!A:B,Assumptions!$B$2,0)*AE1115,0)</f>
        <v>0</v>
      </c>
      <c r="AR1115" s="72">
        <v>0.0</v>
      </c>
    </row>
    <row r="1116">
      <c r="A1116" s="61" t="s">
        <v>1257</v>
      </c>
      <c r="B1116" s="62" t="str">
        <f>ifna(if(vlookup(A1116,vOS!A:B,2,0)="","Unknown",vlookup(A1116,vOS!A:B,2,0)),"Unknown")</f>
        <v>Microsoft Windows 10 (64-bit)</v>
      </c>
      <c r="C1116" s="62">
        <f>vlookup(B1116,'OS Study'!A:D,2,0)</f>
        <v>0</v>
      </c>
      <c r="D1116" s="62" t="str">
        <f>vlookup(B1116,'OS Study'!A:D,3,0)</f>
        <v>Windows</v>
      </c>
      <c r="E1116" s="62" t="str">
        <f>vlookup(B1116,'OS Study'!A:D,4,0)</f>
        <v>Workstation</v>
      </c>
      <c r="F1116" s="63" t="str">
        <f>vlookup(B1116,'OS Study'!A:E,5,0)</f>
        <v>10</v>
      </c>
      <c r="G1116" s="62">
        <f>IF(vlookup(A1116,'RVtools V2.1'!A:J,4,0)="non",0,1)</f>
        <v>1</v>
      </c>
      <c r="H1116" s="62">
        <f>if(vlookup(A1116,'RVtools V2.1'!A:K,11,0)="kube",1,0)</f>
        <v>0</v>
      </c>
      <c r="I1116" s="62">
        <f t="shared" si="5"/>
        <v>0</v>
      </c>
      <c r="J1116" s="62">
        <f>ifna(vlookup(A1116,'Infra Study'!A:Q,17,0),0)</f>
        <v>1</v>
      </c>
      <c r="K1116" s="64">
        <f>IFERROR(__xludf.DUMMYFUNCTION("N(REGEXMATCH(VLOOKUP(A1116, 'RVtools V2.1'!A:H, 8, 0), ""^Serveur de fichiers""))"),0.0)</f>
        <v>0</v>
      </c>
      <c r="L1116" s="64">
        <f t="shared" si="6"/>
        <v>0</v>
      </c>
      <c r="M1116" s="67" t="str">
        <f>ifna(vlookup(A1116,'RVtools V2.1'!A:I,8,0),"N/A")</f>
        <v>MPL - NST/LOR</v>
      </c>
      <c r="N1116" s="64">
        <f>IFERROR(__xludf.DUMMYFUNCTION("IF(REGEXMATCH(M1116, ""(?i)"" &amp; JOIN(""|"", SPLIT(""kalisil"", "" ""))), 1, 0)"),0.0)</f>
        <v>0</v>
      </c>
      <c r="O1116" s="64" t="str">
        <f>vlookup(A1116,'RVtools V2.1'!A:H,7,0)</f>
        <v>T1</v>
      </c>
      <c r="P1116" s="64">
        <f>if(vlookup(A1116,'RVtools V2.1'!A:H,5,0)="oui",1,0)</f>
        <v>1</v>
      </c>
      <c r="Q1116" s="64">
        <f>ifna(vlookup(A1116,vCPU!A:B,2,0),"Unknown")</f>
        <v>2</v>
      </c>
      <c r="R1116" s="66">
        <f>ifna(vlookup(A1116,vMemory!A:C,3,0),"Unknown")</f>
        <v>4</v>
      </c>
      <c r="S1116" s="66">
        <f>ifna(vlookup(A1116,vDisk!A:C,3,0),"Unknown")</f>
        <v>124</v>
      </c>
      <c r="T1116" s="67" t="str">
        <f t="array" ref="T1116">IFS(
   L1116=1, "No Lift &amp; Shift",
   J1116=1, XLOOKUP(A1116, 'Infra Study'!A:A, 'Infra Study'!P:P),
   I1116=1, "No Lift &amp; Shift",
   H1116=1, "GKE",
   K1116=1, "GCNV",
   G1116=1, "Lift &amp; Shift Prod",
   TRUE, "Lift &amp; Shift Noprod"
)</f>
        <v>Consolidation</v>
      </c>
      <c r="U1116" s="67">
        <f t="shared" si="7"/>
        <v>0</v>
      </c>
      <c r="V1116" s="68">
        <f>if(T1116="Lift &amp; Shift Noprod",if( Y1116=0,Assumptions!$B$5, Assumptions!$B$4),if(T1116="Lift &amp; Shift Prod",if(AND(N1116=1,O1116="T1"),Assumptions!$B$6,Assumptions!$B$4),0))</f>
        <v>0</v>
      </c>
      <c r="W1116" s="62">
        <f>if(V1116&lt;&gt;0,if(Q1116="Unknown", Assumptions!$B$42,If(Q1116&gt;1,Q1116,2)),0)</f>
        <v>0</v>
      </c>
      <c r="X1116" s="69">
        <f>if(V1116&lt;&gt;0,if(R1116="Unknown", Assumptions!$B$43,R1116),0)</f>
        <v>0</v>
      </c>
      <c r="Y1116" s="68">
        <f t="shared" si="8"/>
        <v>0</v>
      </c>
      <c r="Z1116" s="68">
        <f>if(V1116&lt;&gt;0,if(  S1116="Unknown", Assumptions!$B$44,S1116),0)</f>
        <v>0</v>
      </c>
      <c r="AA1116" s="68">
        <f>if(V1116 ="N2",ifna(vlookup(W1116&amp;"-"&amp;X1116,'Ref. VM'!A:B,2,0),"Custom"),if(V1116 ="E2" , ifna(vlookup(W1116&amp;"-"&amp;X1116,'Ref. VM'!D:E,2,0),"Custom"),if(V1116="N2D",ifna(vlookup(W1116&amp;"-"&amp;X1116,'Ref. VM'!G:H,2,0),"Custom"),if(V1116="N4",ifna(vlookup(W1116&amp;"-"&amp;X1116,'Ref. VM'!J:K,2,0),"Custom"),0))))</f>
        <v>0</v>
      </c>
      <c r="AB1116" s="67">
        <f t="shared" si="9"/>
        <v>0</v>
      </c>
      <c r="AC1116" s="67">
        <f t="shared" si="10"/>
        <v>0</v>
      </c>
      <c r="AD1116" s="67">
        <f t="shared" si="11"/>
        <v>0</v>
      </c>
      <c r="AE1116" s="62">
        <f>if(T1116="Lift &amp; Shift Prod",730,if(T1116="Lift &amp; Shift Noprod",Assumptions!$B$3,0))</f>
        <v>0</v>
      </c>
      <c r="AF1116" s="70">
        <f>if( U1116=0,0,if(Y1116=0, ((vlookup(AB1116,'SKU Pricing'!A:B,Assumptions!$B$2,0)*W1116)+(vlookup(AC1116,'SKU Pricing'!A:B,Assumptions!$B$2,0)*X1116))*AE1116,((vlookup(AB1116,'SKU Pricing'!A:B,Assumptions!$B$2,0)*W1116)+(vlookup(AC1116,'SKU Pricing'!A:B,Assumptions!$B$2,0)*(W1116*8))+(vlookup(AD1116,'SKU Pricing'!A:B,Assumptions!$B$2,0)*(X1116-(W1116*8))))*AE1116))</f>
        <v>0</v>
      </c>
      <c r="AG1116" s="67">
        <f t="shared" si="12"/>
        <v>0</v>
      </c>
      <c r="AH1116" s="70">
        <f>ifna(vlookup(AG1116,'SKU Pricing'!A:B,Assumptions!$B$2,0)*W1116*AE1116,0)</f>
        <v>0</v>
      </c>
      <c r="AI1116" s="62" t="str">
        <f t="shared" si="13"/>
        <v/>
      </c>
      <c r="AJ1116" s="62" t="str">
        <f>if(V1116&lt;&gt;0, if(T1116="Lift &amp; Shift Noprod",Assumptions!$B$9,if(V1116=Assumptions!$B$6,Assumptions!$B$10,if(P1116=1,Assumptions!$B$8,Assumptions!$B$7))),"")</f>
        <v/>
      </c>
      <c r="AK1116" s="69">
        <f t="shared" si="14"/>
        <v>0</v>
      </c>
      <c r="AL1116" s="69">
        <f>if(AJ1116="Hyperdisk Balanced",Assumptions!$B$11,0)</f>
        <v>0</v>
      </c>
      <c r="AM1116" s="69">
        <f>if(AJ1116="Hyperdisk Balanced",Assumptions!$B$12,0)</f>
        <v>0</v>
      </c>
      <c r="AN1116" s="70">
        <f>if(AK1116=0,0,if(AJ1116="Hyperdisk Balanced",vlookup(AK1116&amp;" provisioned space",'SKU Pricing'!A:B,Assumptions!$B$2,0)*Z1116+vlookup(AK1116&amp;" provisioned IOPS",'SKU Pricing'!A:B,Assumptions!$B$2,0)*AL1116*730+vlookup(AK1116&amp;" provisioned throughput",'SKU Pricing'!A:B,Assumptions!$B$2,0)*AM1116*730,vlookup(AK1116,'SKU Pricing'!A:B,Assumptions!$B$2,0)*Z1116))</f>
        <v>0</v>
      </c>
      <c r="AO1116" s="70">
        <f t="shared" si="15"/>
        <v>0</v>
      </c>
      <c r="AP1116" s="71">
        <f t="shared" si="16"/>
        <v>0</v>
      </c>
      <c r="AQ1116" s="70">
        <f>ifna(vlookup(AP1116,'SKU Pricing'!A:B,Assumptions!$B$2,0)*AE1116,0)</f>
        <v>0</v>
      </c>
      <c r="AR1116" s="72">
        <v>0.0</v>
      </c>
    </row>
    <row r="1117">
      <c r="A1117" s="61" t="s">
        <v>1258</v>
      </c>
      <c r="B1117" s="62" t="str">
        <f>ifna(if(vlookup(A1117,vOS!A:B,2,0)="","Unknown",vlookup(A1117,vOS!A:B,2,0)),"Unknown")</f>
        <v>Microsoft Windows 10 (64-bit)</v>
      </c>
      <c r="C1117" s="62">
        <f>vlookup(B1117,'OS Study'!A:D,2,0)</f>
        <v>0</v>
      </c>
      <c r="D1117" s="62" t="str">
        <f>vlookup(B1117,'OS Study'!A:D,3,0)</f>
        <v>Windows</v>
      </c>
      <c r="E1117" s="62" t="str">
        <f>vlookup(B1117,'OS Study'!A:D,4,0)</f>
        <v>Workstation</v>
      </c>
      <c r="F1117" s="63" t="str">
        <f>vlookup(B1117,'OS Study'!A:E,5,0)</f>
        <v>10</v>
      </c>
      <c r="G1117" s="62">
        <f>IF(vlookup(A1117,'RVtools V2.1'!A:J,4,0)="non",0,1)</f>
        <v>1</v>
      </c>
      <c r="H1117" s="62">
        <f>if(vlookup(A1117,'RVtools V2.1'!A:K,11,0)="kube",1,0)</f>
        <v>0</v>
      </c>
      <c r="I1117" s="62">
        <f t="shared" si="5"/>
        <v>0</v>
      </c>
      <c r="J1117" s="62">
        <f>ifna(vlookup(A1117,'Infra Study'!A:Q,17,0),0)</f>
        <v>1</v>
      </c>
      <c r="K1117" s="64">
        <f>IFERROR(__xludf.DUMMYFUNCTION("N(REGEXMATCH(VLOOKUP(A1117, 'RVtools V2.1'!A:H, 8, 0), ""^Serveur de fichiers""))"),0.0)</f>
        <v>0</v>
      </c>
      <c r="L1117" s="64">
        <f t="shared" si="6"/>
        <v>0</v>
      </c>
      <c r="M1117" s="67" t="str">
        <f>ifna(vlookup(A1117,'RVtools V2.1'!A:I,8,0),"N/A")</f>
        <v>MPL - NST/LOR</v>
      </c>
      <c r="N1117" s="64">
        <f>IFERROR(__xludf.DUMMYFUNCTION("IF(REGEXMATCH(M1117, ""(?i)"" &amp; JOIN(""|"", SPLIT(""kalisil"", "" ""))), 1, 0)"),0.0)</f>
        <v>0</v>
      </c>
      <c r="O1117" s="64" t="str">
        <f>vlookup(A1117,'RVtools V2.1'!A:H,7,0)</f>
        <v>T1</v>
      </c>
      <c r="P1117" s="64">
        <f>if(vlookup(A1117,'RVtools V2.1'!A:H,5,0)="oui",1,0)</f>
        <v>1</v>
      </c>
      <c r="Q1117" s="64">
        <f>ifna(vlookup(A1117,vCPU!A:B,2,0),"Unknown")</f>
        <v>2</v>
      </c>
      <c r="R1117" s="66">
        <f>ifna(vlookup(A1117,vMemory!A:C,3,0),"Unknown")</f>
        <v>4</v>
      </c>
      <c r="S1117" s="66">
        <f>ifna(vlookup(A1117,vDisk!A:C,3,0),"Unknown")</f>
        <v>126</v>
      </c>
      <c r="T1117" s="67" t="str">
        <f t="array" ref="T1117">IFS(
   L1117=1, "No Lift &amp; Shift",
   J1117=1, XLOOKUP(A1117, 'Infra Study'!A:A, 'Infra Study'!P:P),
   I1117=1, "No Lift &amp; Shift",
   H1117=1, "GKE",
   K1117=1, "GCNV",
   G1117=1, "Lift &amp; Shift Prod",
   TRUE, "Lift &amp; Shift Noprod"
)</f>
        <v>Consolidation</v>
      </c>
      <c r="U1117" s="67">
        <f t="shared" si="7"/>
        <v>0</v>
      </c>
      <c r="V1117" s="68">
        <f>if(T1117="Lift &amp; Shift Noprod",if( Y1117=0,Assumptions!$B$5, Assumptions!$B$4),if(T1117="Lift &amp; Shift Prod",if(AND(N1117=1,O1117="T1"),Assumptions!$B$6,Assumptions!$B$4),0))</f>
        <v>0</v>
      </c>
      <c r="W1117" s="62">
        <f>if(V1117&lt;&gt;0,if(Q1117="Unknown", Assumptions!$B$42,If(Q1117&gt;1,Q1117,2)),0)</f>
        <v>0</v>
      </c>
      <c r="X1117" s="69">
        <f>if(V1117&lt;&gt;0,if(R1117="Unknown", Assumptions!$B$43,R1117),0)</f>
        <v>0</v>
      </c>
      <c r="Y1117" s="68">
        <f t="shared" si="8"/>
        <v>0</v>
      </c>
      <c r="Z1117" s="68">
        <f>if(V1117&lt;&gt;0,if(  S1117="Unknown", Assumptions!$B$44,S1117),0)</f>
        <v>0</v>
      </c>
      <c r="AA1117" s="68">
        <f>if(V1117 ="N2",ifna(vlookup(W1117&amp;"-"&amp;X1117,'Ref. VM'!A:B,2,0),"Custom"),if(V1117 ="E2" , ifna(vlookup(W1117&amp;"-"&amp;X1117,'Ref. VM'!D:E,2,0),"Custom"),if(V1117="N2D",ifna(vlookup(W1117&amp;"-"&amp;X1117,'Ref. VM'!G:H,2,0),"Custom"),if(V1117="N4",ifna(vlookup(W1117&amp;"-"&amp;X1117,'Ref. VM'!J:K,2,0),"Custom"),0))))</f>
        <v>0</v>
      </c>
      <c r="AB1117" s="67">
        <f t="shared" si="9"/>
        <v>0</v>
      </c>
      <c r="AC1117" s="67">
        <f t="shared" si="10"/>
        <v>0</v>
      </c>
      <c r="AD1117" s="67">
        <f t="shared" si="11"/>
        <v>0</v>
      </c>
      <c r="AE1117" s="62">
        <f>if(T1117="Lift &amp; Shift Prod",730,if(T1117="Lift &amp; Shift Noprod",Assumptions!$B$3,0))</f>
        <v>0</v>
      </c>
      <c r="AF1117" s="70">
        <f>if( U1117=0,0,if(Y1117=0, ((vlookup(AB1117,'SKU Pricing'!A:B,Assumptions!$B$2,0)*W1117)+(vlookup(AC1117,'SKU Pricing'!A:B,Assumptions!$B$2,0)*X1117))*AE1117,((vlookup(AB1117,'SKU Pricing'!A:B,Assumptions!$B$2,0)*W1117)+(vlookup(AC1117,'SKU Pricing'!A:B,Assumptions!$B$2,0)*(W1117*8))+(vlookup(AD1117,'SKU Pricing'!A:B,Assumptions!$B$2,0)*(X1117-(W1117*8))))*AE1117))</f>
        <v>0</v>
      </c>
      <c r="AG1117" s="67">
        <f t="shared" si="12"/>
        <v>0</v>
      </c>
      <c r="AH1117" s="70">
        <f>ifna(vlookup(AG1117,'SKU Pricing'!A:B,Assumptions!$B$2,0)*W1117*AE1117,0)</f>
        <v>0</v>
      </c>
      <c r="AI1117" s="62" t="str">
        <f t="shared" si="13"/>
        <v/>
      </c>
      <c r="AJ1117" s="62" t="str">
        <f>if(V1117&lt;&gt;0, if(T1117="Lift &amp; Shift Noprod",Assumptions!$B$9,if(V1117=Assumptions!$B$6,Assumptions!$B$10,if(P1117=1,Assumptions!$B$8,Assumptions!$B$7))),"")</f>
        <v/>
      </c>
      <c r="AK1117" s="69">
        <f t="shared" si="14"/>
        <v>0</v>
      </c>
      <c r="AL1117" s="69">
        <f>if(AJ1117="Hyperdisk Balanced",Assumptions!$B$11,0)</f>
        <v>0</v>
      </c>
      <c r="AM1117" s="69">
        <f>if(AJ1117="Hyperdisk Balanced",Assumptions!$B$12,0)</f>
        <v>0</v>
      </c>
      <c r="AN1117" s="70">
        <f>if(AK1117=0,0,if(AJ1117="Hyperdisk Balanced",vlookup(AK1117&amp;" provisioned space",'SKU Pricing'!A:B,Assumptions!$B$2,0)*Z1117+vlookup(AK1117&amp;" provisioned IOPS",'SKU Pricing'!A:B,Assumptions!$B$2,0)*AL1117*730+vlookup(AK1117&amp;" provisioned throughput",'SKU Pricing'!A:B,Assumptions!$B$2,0)*AM1117*730,vlookup(AK1117,'SKU Pricing'!A:B,Assumptions!$B$2,0)*Z1117))</f>
        <v>0</v>
      </c>
      <c r="AO1117" s="70">
        <f t="shared" si="15"/>
        <v>0</v>
      </c>
      <c r="AP1117" s="71">
        <f t="shared" si="16"/>
        <v>0</v>
      </c>
      <c r="AQ1117" s="70">
        <f>ifna(vlookup(AP1117,'SKU Pricing'!A:B,Assumptions!$B$2,0)*AE1117,0)</f>
        <v>0</v>
      </c>
      <c r="AR1117" s="72">
        <v>0.0</v>
      </c>
    </row>
    <row r="1118">
      <c r="A1118" s="61" t="s">
        <v>1259</v>
      </c>
      <c r="B1118" s="62" t="str">
        <f>ifna(if(vlookup(A1118,vOS!A:B,2,0)="","Unknown",vlookup(A1118,vOS!A:B,2,0)),"Unknown")</f>
        <v>Microsoft Windows 10 (64-bit)</v>
      </c>
      <c r="C1118" s="62">
        <f>vlookup(B1118,'OS Study'!A:D,2,0)</f>
        <v>0</v>
      </c>
      <c r="D1118" s="62" t="str">
        <f>vlookup(B1118,'OS Study'!A:D,3,0)</f>
        <v>Windows</v>
      </c>
      <c r="E1118" s="62" t="str">
        <f>vlookup(B1118,'OS Study'!A:D,4,0)</f>
        <v>Workstation</v>
      </c>
      <c r="F1118" s="63" t="str">
        <f>vlookup(B1118,'OS Study'!A:E,5,0)</f>
        <v>10</v>
      </c>
      <c r="G1118" s="62">
        <f>IF(vlookup(A1118,'RVtools V2.1'!A:J,4,0)="non",0,1)</f>
        <v>1</v>
      </c>
      <c r="H1118" s="62">
        <f>if(vlookup(A1118,'RVtools V2.1'!A:K,11,0)="kube",1,0)</f>
        <v>0</v>
      </c>
      <c r="I1118" s="62">
        <f t="shared" si="5"/>
        <v>0</v>
      </c>
      <c r="J1118" s="62">
        <f>ifna(vlookup(A1118,'Infra Study'!A:Q,17,0),0)</f>
        <v>1</v>
      </c>
      <c r="K1118" s="64">
        <f>IFERROR(__xludf.DUMMYFUNCTION("N(REGEXMATCH(VLOOKUP(A1118, 'RVtools V2.1'!A:H, 8, 0), ""^Serveur de fichiers""))"),0.0)</f>
        <v>0</v>
      </c>
      <c r="L1118" s="64">
        <f t="shared" si="6"/>
        <v>0</v>
      </c>
      <c r="M1118" s="67" t="str">
        <f>ifna(vlookup(A1118,'RVtools V2.1'!A:I,8,0),"N/A")</f>
        <v>MPL - NST/LOR</v>
      </c>
      <c r="N1118" s="64">
        <f>IFERROR(__xludf.DUMMYFUNCTION("IF(REGEXMATCH(M1118, ""(?i)"" &amp; JOIN(""|"", SPLIT(""kalisil"", "" ""))), 1, 0)"),0.0)</f>
        <v>0</v>
      </c>
      <c r="O1118" s="64" t="str">
        <f>vlookup(A1118,'RVtools V2.1'!A:H,7,0)</f>
        <v>T1</v>
      </c>
      <c r="P1118" s="64">
        <f>if(vlookup(A1118,'RVtools V2.1'!A:H,5,0)="oui",1,0)</f>
        <v>1</v>
      </c>
      <c r="Q1118" s="64">
        <f>ifna(vlookup(A1118,vCPU!A:B,2,0),"Unknown")</f>
        <v>2</v>
      </c>
      <c r="R1118" s="66">
        <f>ifna(vlookup(A1118,vMemory!A:C,3,0),"Unknown")</f>
        <v>4</v>
      </c>
      <c r="S1118" s="66">
        <f>ifna(vlookup(A1118,vDisk!A:C,3,0),"Unknown")</f>
        <v>124</v>
      </c>
      <c r="T1118" s="67" t="str">
        <f t="array" ref="T1118">IFS(
   L1118=1, "No Lift &amp; Shift",
   J1118=1, XLOOKUP(A1118, 'Infra Study'!A:A, 'Infra Study'!P:P),
   I1118=1, "No Lift &amp; Shift",
   H1118=1, "GKE",
   K1118=1, "GCNV",
   G1118=1, "Lift &amp; Shift Prod",
   TRUE, "Lift &amp; Shift Noprod"
)</f>
        <v>Consolidation</v>
      </c>
      <c r="U1118" s="67">
        <f t="shared" si="7"/>
        <v>0</v>
      </c>
      <c r="V1118" s="68">
        <f>if(T1118="Lift &amp; Shift Noprod",if( Y1118=0,Assumptions!$B$5, Assumptions!$B$4),if(T1118="Lift &amp; Shift Prod",if(AND(N1118=1,O1118="T1"),Assumptions!$B$6,Assumptions!$B$4),0))</f>
        <v>0</v>
      </c>
      <c r="W1118" s="62">
        <f>if(V1118&lt;&gt;0,if(Q1118="Unknown", Assumptions!$B$42,If(Q1118&gt;1,Q1118,2)),0)</f>
        <v>0</v>
      </c>
      <c r="X1118" s="69">
        <f>if(V1118&lt;&gt;0,if(R1118="Unknown", Assumptions!$B$43,R1118),0)</f>
        <v>0</v>
      </c>
      <c r="Y1118" s="68">
        <f t="shared" si="8"/>
        <v>0</v>
      </c>
      <c r="Z1118" s="68">
        <f>if(V1118&lt;&gt;0,if(  S1118="Unknown", Assumptions!$B$44,S1118),0)</f>
        <v>0</v>
      </c>
      <c r="AA1118" s="68">
        <f>if(V1118 ="N2",ifna(vlookup(W1118&amp;"-"&amp;X1118,'Ref. VM'!A:B,2,0),"Custom"),if(V1118 ="E2" , ifna(vlookup(W1118&amp;"-"&amp;X1118,'Ref. VM'!D:E,2,0),"Custom"),if(V1118="N2D",ifna(vlookup(W1118&amp;"-"&amp;X1118,'Ref. VM'!G:H,2,0),"Custom"),if(V1118="N4",ifna(vlookup(W1118&amp;"-"&amp;X1118,'Ref. VM'!J:K,2,0),"Custom"),0))))</f>
        <v>0</v>
      </c>
      <c r="AB1118" s="67">
        <f t="shared" si="9"/>
        <v>0</v>
      </c>
      <c r="AC1118" s="67">
        <f t="shared" si="10"/>
        <v>0</v>
      </c>
      <c r="AD1118" s="67">
        <f t="shared" si="11"/>
        <v>0</v>
      </c>
      <c r="AE1118" s="62">
        <f>if(T1118="Lift &amp; Shift Prod",730,if(T1118="Lift &amp; Shift Noprod",Assumptions!$B$3,0))</f>
        <v>0</v>
      </c>
      <c r="AF1118" s="70">
        <f>if( U1118=0,0,if(Y1118=0, ((vlookup(AB1118,'SKU Pricing'!A:B,Assumptions!$B$2,0)*W1118)+(vlookup(AC1118,'SKU Pricing'!A:B,Assumptions!$B$2,0)*X1118))*AE1118,((vlookup(AB1118,'SKU Pricing'!A:B,Assumptions!$B$2,0)*W1118)+(vlookup(AC1118,'SKU Pricing'!A:B,Assumptions!$B$2,0)*(W1118*8))+(vlookup(AD1118,'SKU Pricing'!A:B,Assumptions!$B$2,0)*(X1118-(W1118*8))))*AE1118))</f>
        <v>0</v>
      </c>
      <c r="AG1118" s="67">
        <f t="shared" si="12"/>
        <v>0</v>
      </c>
      <c r="AH1118" s="70">
        <f>ifna(vlookup(AG1118,'SKU Pricing'!A:B,Assumptions!$B$2,0)*W1118*AE1118,0)</f>
        <v>0</v>
      </c>
      <c r="AI1118" s="62" t="str">
        <f t="shared" si="13"/>
        <v/>
      </c>
      <c r="AJ1118" s="62" t="str">
        <f>if(V1118&lt;&gt;0, if(T1118="Lift &amp; Shift Noprod",Assumptions!$B$9,if(V1118=Assumptions!$B$6,Assumptions!$B$10,if(P1118=1,Assumptions!$B$8,Assumptions!$B$7))),"")</f>
        <v/>
      </c>
      <c r="AK1118" s="69">
        <f t="shared" si="14"/>
        <v>0</v>
      </c>
      <c r="AL1118" s="69">
        <f>if(AJ1118="Hyperdisk Balanced",Assumptions!$B$11,0)</f>
        <v>0</v>
      </c>
      <c r="AM1118" s="69">
        <f>if(AJ1118="Hyperdisk Balanced",Assumptions!$B$12,0)</f>
        <v>0</v>
      </c>
      <c r="AN1118" s="70">
        <f>if(AK1118=0,0,if(AJ1118="Hyperdisk Balanced",vlookup(AK1118&amp;" provisioned space",'SKU Pricing'!A:B,Assumptions!$B$2,0)*Z1118+vlookup(AK1118&amp;" provisioned IOPS",'SKU Pricing'!A:B,Assumptions!$B$2,0)*AL1118*730+vlookup(AK1118&amp;" provisioned throughput",'SKU Pricing'!A:B,Assumptions!$B$2,0)*AM1118*730,vlookup(AK1118,'SKU Pricing'!A:B,Assumptions!$B$2,0)*Z1118))</f>
        <v>0</v>
      </c>
      <c r="AO1118" s="70">
        <f t="shared" si="15"/>
        <v>0</v>
      </c>
      <c r="AP1118" s="71">
        <f t="shared" si="16"/>
        <v>0</v>
      </c>
      <c r="AQ1118" s="70">
        <f>ifna(vlookup(AP1118,'SKU Pricing'!A:B,Assumptions!$B$2,0)*AE1118,0)</f>
        <v>0</v>
      </c>
      <c r="AR1118" s="72">
        <v>0.0</v>
      </c>
    </row>
    <row r="1119">
      <c r="A1119" s="61" t="s">
        <v>1260</v>
      </c>
      <c r="B1119" s="62" t="str">
        <f>ifna(if(vlookup(A1119,vOS!A:B,2,0)="","Unknown",vlookup(A1119,vOS!A:B,2,0)),"Unknown")</f>
        <v>Microsoft Windows 10 (64-bit)</v>
      </c>
      <c r="C1119" s="62">
        <f>vlookup(B1119,'OS Study'!A:D,2,0)</f>
        <v>0</v>
      </c>
      <c r="D1119" s="62" t="str">
        <f>vlookup(B1119,'OS Study'!A:D,3,0)</f>
        <v>Windows</v>
      </c>
      <c r="E1119" s="62" t="str">
        <f>vlookup(B1119,'OS Study'!A:D,4,0)</f>
        <v>Workstation</v>
      </c>
      <c r="F1119" s="63" t="str">
        <f>vlookup(B1119,'OS Study'!A:E,5,0)</f>
        <v>10</v>
      </c>
      <c r="G1119" s="62">
        <f>IF(vlookup(A1119,'RVtools V2.1'!A:J,4,0)="non",0,1)</f>
        <v>1</v>
      </c>
      <c r="H1119" s="62">
        <f>if(vlookup(A1119,'RVtools V2.1'!A:K,11,0)="kube",1,0)</f>
        <v>0</v>
      </c>
      <c r="I1119" s="62">
        <f t="shared" si="5"/>
        <v>0</v>
      </c>
      <c r="J1119" s="62">
        <f>ifna(vlookup(A1119,'Infra Study'!A:Q,17,0),0)</f>
        <v>1</v>
      </c>
      <c r="K1119" s="64">
        <f>IFERROR(__xludf.DUMMYFUNCTION("N(REGEXMATCH(VLOOKUP(A1119, 'RVtools V2.1'!A:H, 8, 0), ""^Serveur de fichiers""))"),0.0)</f>
        <v>0</v>
      </c>
      <c r="L1119" s="64">
        <f t="shared" si="6"/>
        <v>0</v>
      </c>
      <c r="M1119" s="67" t="str">
        <f>ifna(vlookup(A1119,'RVtools V2.1'!A:I,8,0),"N/A")</f>
        <v>MPL - NST/LOR</v>
      </c>
      <c r="N1119" s="64">
        <f>IFERROR(__xludf.DUMMYFUNCTION("IF(REGEXMATCH(M1119, ""(?i)"" &amp; JOIN(""|"", SPLIT(""kalisil"", "" ""))), 1, 0)"),0.0)</f>
        <v>0</v>
      </c>
      <c r="O1119" s="64" t="str">
        <f>vlookup(A1119,'RVtools V2.1'!A:H,7,0)</f>
        <v>T1</v>
      </c>
      <c r="P1119" s="64">
        <f>if(vlookup(A1119,'RVtools V2.1'!A:H,5,0)="oui",1,0)</f>
        <v>1</v>
      </c>
      <c r="Q1119" s="64">
        <f>ifna(vlookup(A1119,vCPU!A:B,2,0),"Unknown")</f>
        <v>2</v>
      </c>
      <c r="R1119" s="66">
        <f>ifna(vlookup(A1119,vMemory!A:C,3,0),"Unknown")</f>
        <v>4</v>
      </c>
      <c r="S1119" s="66">
        <f>ifna(vlookup(A1119,vDisk!A:C,3,0),"Unknown")</f>
        <v>125</v>
      </c>
      <c r="T1119" s="67" t="str">
        <f t="array" ref="T1119">IFS(
   L1119=1, "No Lift &amp; Shift",
   J1119=1, XLOOKUP(A1119, 'Infra Study'!A:A, 'Infra Study'!P:P),
   I1119=1, "No Lift &amp; Shift",
   H1119=1, "GKE",
   K1119=1, "GCNV",
   G1119=1, "Lift &amp; Shift Prod",
   TRUE, "Lift &amp; Shift Noprod"
)</f>
        <v>Consolidation</v>
      </c>
      <c r="U1119" s="67">
        <f t="shared" si="7"/>
        <v>0</v>
      </c>
      <c r="V1119" s="68">
        <f>if(T1119="Lift &amp; Shift Noprod",if( Y1119=0,Assumptions!$B$5, Assumptions!$B$4),if(T1119="Lift &amp; Shift Prod",if(AND(N1119=1,O1119="T1"),Assumptions!$B$6,Assumptions!$B$4),0))</f>
        <v>0</v>
      </c>
      <c r="W1119" s="62">
        <f>if(V1119&lt;&gt;0,if(Q1119="Unknown", Assumptions!$B$42,If(Q1119&gt;1,Q1119,2)),0)</f>
        <v>0</v>
      </c>
      <c r="X1119" s="69">
        <f>if(V1119&lt;&gt;0,if(R1119="Unknown", Assumptions!$B$43,R1119),0)</f>
        <v>0</v>
      </c>
      <c r="Y1119" s="68">
        <f t="shared" si="8"/>
        <v>0</v>
      </c>
      <c r="Z1119" s="68">
        <f>if(V1119&lt;&gt;0,if(  S1119="Unknown", Assumptions!$B$44,S1119),0)</f>
        <v>0</v>
      </c>
      <c r="AA1119" s="68">
        <f>if(V1119 ="N2",ifna(vlookup(W1119&amp;"-"&amp;X1119,'Ref. VM'!A:B,2,0),"Custom"),if(V1119 ="E2" , ifna(vlookup(W1119&amp;"-"&amp;X1119,'Ref. VM'!D:E,2,0),"Custom"),if(V1119="N2D",ifna(vlookup(W1119&amp;"-"&amp;X1119,'Ref. VM'!G:H,2,0),"Custom"),if(V1119="N4",ifna(vlookup(W1119&amp;"-"&amp;X1119,'Ref. VM'!J:K,2,0),"Custom"),0))))</f>
        <v>0</v>
      </c>
      <c r="AB1119" s="67">
        <f t="shared" si="9"/>
        <v>0</v>
      </c>
      <c r="AC1119" s="67">
        <f t="shared" si="10"/>
        <v>0</v>
      </c>
      <c r="AD1119" s="67">
        <f t="shared" si="11"/>
        <v>0</v>
      </c>
      <c r="AE1119" s="62">
        <f>if(T1119="Lift &amp; Shift Prod",730,if(T1119="Lift &amp; Shift Noprod",Assumptions!$B$3,0))</f>
        <v>0</v>
      </c>
      <c r="AF1119" s="70">
        <f>if( U1119=0,0,if(Y1119=0, ((vlookup(AB1119,'SKU Pricing'!A:B,Assumptions!$B$2,0)*W1119)+(vlookup(AC1119,'SKU Pricing'!A:B,Assumptions!$B$2,0)*X1119))*AE1119,((vlookup(AB1119,'SKU Pricing'!A:B,Assumptions!$B$2,0)*W1119)+(vlookup(AC1119,'SKU Pricing'!A:B,Assumptions!$B$2,0)*(W1119*8))+(vlookup(AD1119,'SKU Pricing'!A:B,Assumptions!$B$2,0)*(X1119-(W1119*8))))*AE1119))</f>
        <v>0</v>
      </c>
      <c r="AG1119" s="67">
        <f t="shared" si="12"/>
        <v>0</v>
      </c>
      <c r="AH1119" s="70">
        <f>ifna(vlookup(AG1119,'SKU Pricing'!A:B,Assumptions!$B$2,0)*W1119*AE1119,0)</f>
        <v>0</v>
      </c>
      <c r="AI1119" s="62" t="str">
        <f t="shared" si="13"/>
        <v/>
      </c>
      <c r="AJ1119" s="62" t="str">
        <f>if(V1119&lt;&gt;0, if(T1119="Lift &amp; Shift Noprod",Assumptions!$B$9,if(V1119=Assumptions!$B$6,Assumptions!$B$10,if(P1119=1,Assumptions!$B$8,Assumptions!$B$7))),"")</f>
        <v/>
      </c>
      <c r="AK1119" s="69">
        <f t="shared" si="14"/>
        <v>0</v>
      </c>
      <c r="AL1119" s="69">
        <f>if(AJ1119="Hyperdisk Balanced",Assumptions!$B$11,0)</f>
        <v>0</v>
      </c>
      <c r="AM1119" s="69">
        <f>if(AJ1119="Hyperdisk Balanced",Assumptions!$B$12,0)</f>
        <v>0</v>
      </c>
      <c r="AN1119" s="70">
        <f>if(AK1119=0,0,if(AJ1119="Hyperdisk Balanced",vlookup(AK1119&amp;" provisioned space",'SKU Pricing'!A:B,Assumptions!$B$2,0)*Z1119+vlookup(AK1119&amp;" provisioned IOPS",'SKU Pricing'!A:B,Assumptions!$B$2,0)*AL1119*730+vlookup(AK1119&amp;" provisioned throughput",'SKU Pricing'!A:B,Assumptions!$B$2,0)*AM1119*730,vlookup(AK1119,'SKU Pricing'!A:B,Assumptions!$B$2,0)*Z1119))</f>
        <v>0</v>
      </c>
      <c r="AO1119" s="70">
        <f t="shared" si="15"/>
        <v>0</v>
      </c>
      <c r="AP1119" s="71">
        <f t="shared" si="16"/>
        <v>0</v>
      </c>
      <c r="AQ1119" s="70">
        <f>ifna(vlookup(AP1119,'SKU Pricing'!A:B,Assumptions!$B$2,0)*AE1119,0)</f>
        <v>0</v>
      </c>
      <c r="AR1119" s="72">
        <v>0.0</v>
      </c>
    </row>
    <row r="1120">
      <c r="A1120" s="61" t="s">
        <v>1261</v>
      </c>
      <c r="B1120" s="62" t="str">
        <f>ifna(if(vlookup(A1120,vOS!A:B,2,0)="","Unknown",vlookup(A1120,vOS!A:B,2,0)),"Unknown")</f>
        <v>Microsoft Windows 10 (64-bit)</v>
      </c>
      <c r="C1120" s="62">
        <f>vlookup(B1120,'OS Study'!A:D,2,0)</f>
        <v>0</v>
      </c>
      <c r="D1120" s="62" t="str">
        <f>vlookup(B1120,'OS Study'!A:D,3,0)</f>
        <v>Windows</v>
      </c>
      <c r="E1120" s="62" t="str">
        <f>vlookup(B1120,'OS Study'!A:D,4,0)</f>
        <v>Workstation</v>
      </c>
      <c r="F1120" s="63" t="str">
        <f>vlookup(B1120,'OS Study'!A:E,5,0)</f>
        <v>10</v>
      </c>
      <c r="G1120" s="62">
        <f>IF(vlookup(A1120,'RVtools V2.1'!A:J,4,0)="non",0,1)</f>
        <v>1</v>
      </c>
      <c r="H1120" s="62">
        <f>if(vlookup(A1120,'RVtools V2.1'!A:K,11,0)="kube",1,0)</f>
        <v>0</v>
      </c>
      <c r="I1120" s="62">
        <f t="shared" si="5"/>
        <v>0</v>
      </c>
      <c r="J1120" s="62">
        <f>ifna(vlookup(A1120,'Infra Study'!A:Q,17,0),0)</f>
        <v>1</v>
      </c>
      <c r="K1120" s="64">
        <f>IFERROR(__xludf.DUMMYFUNCTION("N(REGEXMATCH(VLOOKUP(A1120, 'RVtools V2.1'!A:H, 8, 0), ""^Serveur de fichiers""))"),0.0)</f>
        <v>0</v>
      </c>
      <c r="L1120" s="64">
        <f t="shared" si="6"/>
        <v>0</v>
      </c>
      <c r="M1120" s="67" t="str">
        <f>ifna(vlookup(A1120,'RVtools V2.1'!A:I,8,0),"N/A")</f>
        <v>MPL - NST/LOR</v>
      </c>
      <c r="N1120" s="64">
        <f>IFERROR(__xludf.DUMMYFUNCTION("IF(REGEXMATCH(M1120, ""(?i)"" &amp; JOIN(""|"", SPLIT(""kalisil"", "" ""))), 1, 0)"),0.0)</f>
        <v>0</v>
      </c>
      <c r="O1120" s="64" t="str">
        <f>vlookup(A1120,'RVtools V2.1'!A:H,7,0)</f>
        <v>T1</v>
      </c>
      <c r="P1120" s="64">
        <f>if(vlookup(A1120,'RVtools V2.1'!A:H,5,0)="oui",1,0)</f>
        <v>1</v>
      </c>
      <c r="Q1120" s="64">
        <f>ifna(vlookup(A1120,vCPU!A:B,2,0),"Unknown")</f>
        <v>2</v>
      </c>
      <c r="R1120" s="66">
        <f>ifna(vlookup(A1120,vMemory!A:C,3,0),"Unknown")</f>
        <v>4</v>
      </c>
      <c r="S1120" s="66">
        <f>ifna(vlookup(A1120,vDisk!A:C,3,0),"Unknown")</f>
        <v>127</v>
      </c>
      <c r="T1120" s="67" t="str">
        <f t="array" ref="T1120">IFS(
   L1120=1, "No Lift &amp; Shift",
   J1120=1, XLOOKUP(A1120, 'Infra Study'!A:A, 'Infra Study'!P:P),
   I1120=1, "No Lift &amp; Shift",
   H1120=1, "GKE",
   K1120=1, "GCNV",
   G1120=1, "Lift &amp; Shift Prod",
   TRUE, "Lift &amp; Shift Noprod"
)</f>
        <v>Consolidation</v>
      </c>
      <c r="U1120" s="67">
        <f t="shared" si="7"/>
        <v>0</v>
      </c>
      <c r="V1120" s="68">
        <f>if(T1120="Lift &amp; Shift Noprod",if( Y1120=0,Assumptions!$B$5, Assumptions!$B$4),if(T1120="Lift &amp; Shift Prod",if(AND(N1120=1,O1120="T1"),Assumptions!$B$6,Assumptions!$B$4),0))</f>
        <v>0</v>
      </c>
      <c r="W1120" s="62">
        <f>if(V1120&lt;&gt;0,if(Q1120="Unknown", Assumptions!$B$42,If(Q1120&gt;1,Q1120,2)),0)</f>
        <v>0</v>
      </c>
      <c r="X1120" s="69">
        <f>if(V1120&lt;&gt;0,if(R1120="Unknown", Assumptions!$B$43,R1120),0)</f>
        <v>0</v>
      </c>
      <c r="Y1120" s="68">
        <f t="shared" si="8"/>
        <v>0</v>
      </c>
      <c r="Z1120" s="68">
        <f>if(V1120&lt;&gt;0,if(  S1120="Unknown", Assumptions!$B$44,S1120),0)</f>
        <v>0</v>
      </c>
      <c r="AA1120" s="68">
        <f>if(V1120 ="N2",ifna(vlookup(W1120&amp;"-"&amp;X1120,'Ref. VM'!A:B,2,0),"Custom"),if(V1120 ="E2" , ifna(vlookup(W1120&amp;"-"&amp;X1120,'Ref. VM'!D:E,2,0),"Custom"),if(V1120="N2D",ifna(vlookup(W1120&amp;"-"&amp;X1120,'Ref. VM'!G:H,2,0),"Custom"),if(V1120="N4",ifna(vlookup(W1120&amp;"-"&amp;X1120,'Ref. VM'!J:K,2,0),"Custom"),0))))</f>
        <v>0</v>
      </c>
      <c r="AB1120" s="67">
        <f t="shared" si="9"/>
        <v>0</v>
      </c>
      <c r="AC1120" s="67">
        <f t="shared" si="10"/>
        <v>0</v>
      </c>
      <c r="AD1120" s="67">
        <f t="shared" si="11"/>
        <v>0</v>
      </c>
      <c r="AE1120" s="62">
        <f>if(T1120="Lift &amp; Shift Prod",730,if(T1120="Lift &amp; Shift Noprod",Assumptions!$B$3,0))</f>
        <v>0</v>
      </c>
      <c r="AF1120" s="70">
        <f>if( U1120=0,0,if(Y1120=0, ((vlookup(AB1120,'SKU Pricing'!A:B,Assumptions!$B$2,0)*W1120)+(vlookup(AC1120,'SKU Pricing'!A:B,Assumptions!$B$2,0)*X1120))*AE1120,((vlookup(AB1120,'SKU Pricing'!A:B,Assumptions!$B$2,0)*W1120)+(vlookup(AC1120,'SKU Pricing'!A:B,Assumptions!$B$2,0)*(W1120*8))+(vlookup(AD1120,'SKU Pricing'!A:B,Assumptions!$B$2,0)*(X1120-(W1120*8))))*AE1120))</f>
        <v>0</v>
      </c>
      <c r="AG1120" s="67">
        <f t="shared" si="12"/>
        <v>0</v>
      </c>
      <c r="AH1120" s="70">
        <f>ifna(vlookup(AG1120,'SKU Pricing'!A:B,Assumptions!$B$2,0)*W1120*AE1120,0)</f>
        <v>0</v>
      </c>
      <c r="AI1120" s="62" t="str">
        <f t="shared" si="13"/>
        <v/>
      </c>
      <c r="AJ1120" s="62" t="str">
        <f>if(V1120&lt;&gt;0, if(T1120="Lift &amp; Shift Noprod",Assumptions!$B$9,if(V1120=Assumptions!$B$6,Assumptions!$B$10,if(P1120=1,Assumptions!$B$8,Assumptions!$B$7))),"")</f>
        <v/>
      </c>
      <c r="AK1120" s="69">
        <f t="shared" si="14"/>
        <v>0</v>
      </c>
      <c r="AL1120" s="69">
        <f>if(AJ1120="Hyperdisk Balanced",Assumptions!$B$11,0)</f>
        <v>0</v>
      </c>
      <c r="AM1120" s="69">
        <f>if(AJ1120="Hyperdisk Balanced",Assumptions!$B$12,0)</f>
        <v>0</v>
      </c>
      <c r="AN1120" s="70">
        <f>if(AK1120=0,0,if(AJ1120="Hyperdisk Balanced",vlookup(AK1120&amp;" provisioned space",'SKU Pricing'!A:B,Assumptions!$B$2,0)*Z1120+vlookup(AK1120&amp;" provisioned IOPS",'SKU Pricing'!A:B,Assumptions!$B$2,0)*AL1120*730+vlookup(AK1120&amp;" provisioned throughput",'SKU Pricing'!A:B,Assumptions!$B$2,0)*AM1120*730,vlookup(AK1120,'SKU Pricing'!A:B,Assumptions!$B$2,0)*Z1120))</f>
        <v>0</v>
      </c>
      <c r="AO1120" s="70">
        <f t="shared" si="15"/>
        <v>0</v>
      </c>
      <c r="AP1120" s="71">
        <f t="shared" si="16"/>
        <v>0</v>
      </c>
      <c r="AQ1120" s="70">
        <f>ifna(vlookup(AP1120,'SKU Pricing'!A:B,Assumptions!$B$2,0)*AE1120,0)</f>
        <v>0</v>
      </c>
      <c r="AR1120" s="72">
        <v>0.0</v>
      </c>
    </row>
    <row r="1121">
      <c r="A1121" s="61" t="s">
        <v>1262</v>
      </c>
      <c r="B1121" s="62" t="str">
        <f>ifna(if(vlookup(A1121,vOS!A:B,2,0)="","Unknown",vlookup(A1121,vOS!A:B,2,0)),"Unknown")</f>
        <v>Microsoft Windows 10 (64-bit)</v>
      </c>
      <c r="C1121" s="62">
        <f>vlookup(B1121,'OS Study'!A:D,2,0)</f>
        <v>0</v>
      </c>
      <c r="D1121" s="62" t="str">
        <f>vlookup(B1121,'OS Study'!A:D,3,0)</f>
        <v>Windows</v>
      </c>
      <c r="E1121" s="62" t="str">
        <f>vlookup(B1121,'OS Study'!A:D,4,0)</f>
        <v>Workstation</v>
      </c>
      <c r="F1121" s="63" t="str">
        <f>vlookup(B1121,'OS Study'!A:E,5,0)</f>
        <v>10</v>
      </c>
      <c r="G1121" s="62">
        <f>IF(vlookup(A1121,'RVtools V2.1'!A:J,4,0)="non",0,1)</f>
        <v>1</v>
      </c>
      <c r="H1121" s="62">
        <f>if(vlookup(A1121,'RVtools V2.1'!A:K,11,0)="kube",1,0)</f>
        <v>0</v>
      </c>
      <c r="I1121" s="62">
        <f t="shared" si="5"/>
        <v>0</v>
      </c>
      <c r="J1121" s="62">
        <f>ifna(vlookup(A1121,'Infra Study'!A:Q,17,0),0)</f>
        <v>1</v>
      </c>
      <c r="K1121" s="64">
        <f>IFERROR(__xludf.DUMMYFUNCTION("N(REGEXMATCH(VLOOKUP(A1121, 'RVtools V2.1'!A:H, 8, 0), ""^Serveur de fichiers""))"),0.0)</f>
        <v>0</v>
      </c>
      <c r="L1121" s="64">
        <f t="shared" si="6"/>
        <v>0</v>
      </c>
      <c r="M1121" s="67" t="str">
        <f>ifna(vlookup(A1121,'RVtools V2.1'!A:I,8,0),"N/A")</f>
        <v>MPL - NST/LOR</v>
      </c>
      <c r="N1121" s="64">
        <f>IFERROR(__xludf.DUMMYFUNCTION("IF(REGEXMATCH(M1121, ""(?i)"" &amp; JOIN(""|"", SPLIT(""kalisil"", "" ""))), 1, 0)"),0.0)</f>
        <v>0</v>
      </c>
      <c r="O1121" s="64" t="str">
        <f>vlookup(A1121,'RVtools V2.1'!A:H,7,0)</f>
        <v>T1</v>
      </c>
      <c r="P1121" s="64">
        <f>if(vlookup(A1121,'RVtools V2.1'!A:H,5,0)="oui",1,0)</f>
        <v>1</v>
      </c>
      <c r="Q1121" s="64">
        <f>ifna(vlookup(A1121,vCPU!A:B,2,0),"Unknown")</f>
        <v>2</v>
      </c>
      <c r="R1121" s="66">
        <f>ifna(vlookup(A1121,vMemory!A:C,3,0),"Unknown")</f>
        <v>4</v>
      </c>
      <c r="S1121" s="66">
        <f>ifna(vlookup(A1121,vDisk!A:C,3,0),"Unknown")</f>
        <v>127</v>
      </c>
      <c r="T1121" s="67" t="str">
        <f t="array" ref="T1121">IFS(
   L1121=1, "No Lift &amp; Shift",
   J1121=1, XLOOKUP(A1121, 'Infra Study'!A:A, 'Infra Study'!P:P),
   I1121=1, "No Lift &amp; Shift",
   H1121=1, "GKE",
   K1121=1, "GCNV",
   G1121=1, "Lift &amp; Shift Prod",
   TRUE, "Lift &amp; Shift Noprod"
)</f>
        <v>Consolidation</v>
      </c>
      <c r="U1121" s="67">
        <f t="shared" si="7"/>
        <v>0</v>
      </c>
      <c r="V1121" s="68">
        <f>if(T1121="Lift &amp; Shift Noprod",if( Y1121=0,Assumptions!$B$5, Assumptions!$B$4),if(T1121="Lift &amp; Shift Prod",if(AND(N1121=1,O1121="T1"),Assumptions!$B$6,Assumptions!$B$4),0))</f>
        <v>0</v>
      </c>
      <c r="W1121" s="62">
        <f>if(V1121&lt;&gt;0,if(Q1121="Unknown", Assumptions!$B$42,If(Q1121&gt;1,Q1121,2)),0)</f>
        <v>0</v>
      </c>
      <c r="X1121" s="69">
        <f>if(V1121&lt;&gt;0,if(R1121="Unknown", Assumptions!$B$43,R1121),0)</f>
        <v>0</v>
      </c>
      <c r="Y1121" s="68">
        <f t="shared" si="8"/>
        <v>0</v>
      </c>
      <c r="Z1121" s="68">
        <f>if(V1121&lt;&gt;0,if(  S1121="Unknown", Assumptions!$B$44,S1121),0)</f>
        <v>0</v>
      </c>
      <c r="AA1121" s="68">
        <f>if(V1121 ="N2",ifna(vlookup(W1121&amp;"-"&amp;X1121,'Ref. VM'!A:B,2,0),"Custom"),if(V1121 ="E2" , ifna(vlookup(W1121&amp;"-"&amp;X1121,'Ref. VM'!D:E,2,0),"Custom"),if(V1121="N2D",ifna(vlookup(W1121&amp;"-"&amp;X1121,'Ref. VM'!G:H,2,0),"Custom"),if(V1121="N4",ifna(vlookup(W1121&amp;"-"&amp;X1121,'Ref. VM'!J:K,2,0),"Custom"),0))))</f>
        <v>0</v>
      </c>
      <c r="AB1121" s="67">
        <f t="shared" si="9"/>
        <v>0</v>
      </c>
      <c r="AC1121" s="67">
        <f t="shared" si="10"/>
        <v>0</v>
      </c>
      <c r="AD1121" s="67">
        <f t="shared" si="11"/>
        <v>0</v>
      </c>
      <c r="AE1121" s="62">
        <f>if(T1121="Lift &amp; Shift Prod",730,if(T1121="Lift &amp; Shift Noprod",Assumptions!$B$3,0))</f>
        <v>0</v>
      </c>
      <c r="AF1121" s="70">
        <f>if( U1121=0,0,if(Y1121=0, ((vlookup(AB1121,'SKU Pricing'!A:B,Assumptions!$B$2,0)*W1121)+(vlookup(AC1121,'SKU Pricing'!A:B,Assumptions!$B$2,0)*X1121))*AE1121,((vlookup(AB1121,'SKU Pricing'!A:B,Assumptions!$B$2,0)*W1121)+(vlookup(AC1121,'SKU Pricing'!A:B,Assumptions!$B$2,0)*(W1121*8))+(vlookup(AD1121,'SKU Pricing'!A:B,Assumptions!$B$2,0)*(X1121-(W1121*8))))*AE1121))</f>
        <v>0</v>
      </c>
      <c r="AG1121" s="67">
        <f t="shared" si="12"/>
        <v>0</v>
      </c>
      <c r="AH1121" s="70">
        <f>ifna(vlookup(AG1121,'SKU Pricing'!A:B,Assumptions!$B$2,0)*W1121*AE1121,0)</f>
        <v>0</v>
      </c>
      <c r="AI1121" s="62" t="str">
        <f t="shared" si="13"/>
        <v/>
      </c>
      <c r="AJ1121" s="62" t="str">
        <f>if(V1121&lt;&gt;0, if(T1121="Lift &amp; Shift Noprod",Assumptions!$B$9,if(V1121=Assumptions!$B$6,Assumptions!$B$10,if(P1121=1,Assumptions!$B$8,Assumptions!$B$7))),"")</f>
        <v/>
      </c>
      <c r="AK1121" s="69">
        <f t="shared" si="14"/>
        <v>0</v>
      </c>
      <c r="AL1121" s="69">
        <f>if(AJ1121="Hyperdisk Balanced",Assumptions!$B$11,0)</f>
        <v>0</v>
      </c>
      <c r="AM1121" s="69">
        <f>if(AJ1121="Hyperdisk Balanced",Assumptions!$B$12,0)</f>
        <v>0</v>
      </c>
      <c r="AN1121" s="70">
        <f>if(AK1121=0,0,if(AJ1121="Hyperdisk Balanced",vlookup(AK1121&amp;" provisioned space",'SKU Pricing'!A:B,Assumptions!$B$2,0)*Z1121+vlookup(AK1121&amp;" provisioned IOPS",'SKU Pricing'!A:B,Assumptions!$B$2,0)*AL1121*730+vlookup(AK1121&amp;" provisioned throughput",'SKU Pricing'!A:B,Assumptions!$B$2,0)*AM1121*730,vlookup(AK1121,'SKU Pricing'!A:B,Assumptions!$B$2,0)*Z1121))</f>
        <v>0</v>
      </c>
      <c r="AO1121" s="70">
        <f t="shared" si="15"/>
        <v>0</v>
      </c>
      <c r="AP1121" s="71">
        <f t="shared" si="16"/>
        <v>0</v>
      </c>
      <c r="AQ1121" s="70">
        <f>ifna(vlookup(AP1121,'SKU Pricing'!A:B,Assumptions!$B$2,0)*AE1121,0)</f>
        <v>0</v>
      </c>
      <c r="AR1121" s="72">
        <v>0.0</v>
      </c>
    </row>
    <row r="1122">
      <c r="A1122" s="61" t="s">
        <v>1263</v>
      </c>
      <c r="B1122" s="62" t="str">
        <f>ifna(if(vlookup(A1122,vOS!A:B,2,0)="","Unknown",vlookup(A1122,vOS!A:B,2,0)),"Unknown")</f>
        <v>Microsoft Windows 10 (64-bit)</v>
      </c>
      <c r="C1122" s="62">
        <f>vlookup(B1122,'OS Study'!A:D,2,0)</f>
        <v>0</v>
      </c>
      <c r="D1122" s="62" t="str">
        <f>vlookup(B1122,'OS Study'!A:D,3,0)</f>
        <v>Windows</v>
      </c>
      <c r="E1122" s="62" t="str">
        <f>vlookup(B1122,'OS Study'!A:D,4,0)</f>
        <v>Workstation</v>
      </c>
      <c r="F1122" s="63" t="str">
        <f>vlookup(B1122,'OS Study'!A:E,5,0)</f>
        <v>10</v>
      </c>
      <c r="G1122" s="62">
        <f>IF(vlookup(A1122,'RVtools V2.1'!A:J,4,0)="non",0,1)</f>
        <v>1</v>
      </c>
      <c r="H1122" s="62">
        <f>if(vlookup(A1122,'RVtools V2.1'!A:K,11,0)="kube",1,0)</f>
        <v>0</v>
      </c>
      <c r="I1122" s="62">
        <f t="shared" si="5"/>
        <v>0</v>
      </c>
      <c r="J1122" s="62">
        <f>ifna(vlookup(A1122,'Infra Study'!A:Q,17,0),0)</f>
        <v>1</v>
      </c>
      <c r="K1122" s="64">
        <f>IFERROR(__xludf.DUMMYFUNCTION("N(REGEXMATCH(VLOOKUP(A1122, 'RVtools V2.1'!A:H, 8, 0), ""^Serveur de fichiers""))"),0.0)</f>
        <v>0</v>
      </c>
      <c r="L1122" s="64">
        <f t="shared" si="6"/>
        <v>0</v>
      </c>
      <c r="M1122" s="67" t="str">
        <f>ifna(vlookup(A1122,'RVtools V2.1'!A:I,8,0),"N/A")</f>
        <v>MPL - NST/LOR</v>
      </c>
      <c r="N1122" s="64">
        <f>IFERROR(__xludf.DUMMYFUNCTION("IF(REGEXMATCH(M1122, ""(?i)"" &amp; JOIN(""|"", SPLIT(""kalisil"", "" ""))), 1, 0)"),0.0)</f>
        <v>0</v>
      </c>
      <c r="O1122" s="64" t="str">
        <f>vlookup(A1122,'RVtools V2.1'!A:H,7,0)</f>
        <v>T1</v>
      </c>
      <c r="P1122" s="64">
        <f>if(vlookup(A1122,'RVtools V2.1'!A:H,5,0)="oui",1,0)</f>
        <v>1</v>
      </c>
      <c r="Q1122" s="64">
        <f>ifna(vlookup(A1122,vCPU!A:B,2,0),"Unknown")</f>
        <v>2</v>
      </c>
      <c r="R1122" s="66">
        <f>ifna(vlookup(A1122,vMemory!A:C,3,0),"Unknown")</f>
        <v>4</v>
      </c>
      <c r="S1122" s="66">
        <f>ifna(vlookup(A1122,vDisk!A:C,3,0),"Unknown")</f>
        <v>125</v>
      </c>
      <c r="T1122" s="67" t="str">
        <f t="array" ref="T1122">IFS(
   L1122=1, "No Lift &amp; Shift",
   J1122=1, XLOOKUP(A1122, 'Infra Study'!A:A, 'Infra Study'!P:P),
   I1122=1, "No Lift &amp; Shift",
   H1122=1, "GKE",
   K1122=1, "GCNV",
   G1122=1, "Lift &amp; Shift Prod",
   TRUE, "Lift &amp; Shift Noprod"
)</f>
        <v>Consolidation</v>
      </c>
      <c r="U1122" s="67">
        <f t="shared" si="7"/>
        <v>0</v>
      </c>
      <c r="V1122" s="68">
        <f>if(T1122="Lift &amp; Shift Noprod",if( Y1122=0,Assumptions!$B$5, Assumptions!$B$4),if(T1122="Lift &amp; Shift Prod",if(AND(N1122=1,O1122="T1"),Assumptions!$B$6,Assumptions!$B$4),0))</f>
        <v>0</v>
      </c>
      <c r="W1122" s="62">
        <f>if(V1122&lt;&gt;0,if(Q1122="Unknown", Assumptions!$B$42,If(Q1122&gt;1,Q1122,2)),0)</f>
        <v>0</v>
      </c>
      <c r="X1122" s="69">
        <f>if(V1122&lt;&gt;0,if(R1122="Unknown", Assumptions!$B$43,R1122),0)</f>
        <v>0</v>
      </c>
      <c r="Y1122" s="68">
        <f t="shared" si="8"/>
        <v>0</v>
      </c>
      <c r="Z1122" s="68">
        <f>if(V1122&lt;&gt;0,if(  S1122="Unknown", Assumptions!$B$44,S1122),0)</f>
        <v>0</v>
      </c>
      <c r="AA1122" s="68">
        <f>if(V1122 ="N2",ifna(vlookup(W1122&amp;"-"&amp;X1122,'Ref. VM'!A:B,2,0),"Custom"),if(V1122 ="E2" , ifna(vlookup(W1122&amp;"-"&amp;X1122,'Ref. VM'!D:E,2,0),"Custom"),if(V1122="N2D",ifna(vlookup(W1122&amp;"-"&amp;X1122,'Ref. VM'!G:H,2,0),"Custom"),if(V1122="N4",ifna(vlookup(W1122&amp;"-"&amp;X1122,'Ref. VM'!J:K,2,0),"Custom"),0))))</f>
        <v>0</v>
      </c>
      <c r="AB1122" s="67">
        <f t="shared" si="9"/>
        <v>0</v>
      </c>
      <c r="AC1122" s="67">
        <f t="shared" si="10"/>
        <v>0</v>
      </c>
      <c r="AD1122" s="67">
        <f t="shared" si="11"/>
        <v>0</v>
      </c>
      <c r="AE1122" s="62">
        <f>if(T1122="Lift &amp; Shift Prod",730,if(T1122="Lift &amp; Shift Noprod",Assumptions!$B$3,0))</f>
        <v>0</v>
      </c>
      <c r="AF1122" s="70">
        <f>if( U1122=0,0,if(Y1122=0, ((vlookup(AB1122,'SKU Pricing'!A:B,Assumptions!$B$2,0)*W1122)+(vlookup(AC1122,'SKU Pricing'!A:B,Assumptions!$B$2,0)*X1122))*AE1122,((vlookup(AB1122,'SKU Pricing'!A:B,Assumptions!$B$2,0)*W1122)+(vlookup(AC1122,'SKU Pricing'!A:B,Assumptions!$B$2,0)*(W1122*8))+(vlookup(AD1122,'SKU Pricing'!A:B,Assumptions!$B$2,0)*(X1122-(W1122*8))))*AE1122))</f>
        <v>0</v>
      </c>
      <c r="AG1122" s="67">
        <f t="shared" si="12"/>
        <v>0</v>
      </c>
      <c r="AH1122" s="70">
        <f>ifna(vlookup(AG1122,'SKU Pricing'!A:B,Assumptions!$B$2,0)*W1122*AE1122,0)</f>
        <v>0</v>
      </c>
      <c r="AI1122" s="62" t="str">
        <f t="shared" si="13"/>
        <v/>
      </c>
      <c r="AJ1122" s="62" t="str">
        <f>if(V1122&lt;&gt;0, if(T1122="Lift &amp; Shift Noprod",Assumptions!$B$9,if(V1122=Assumptions!$B$6,Assumptions!$B$10,if(P1122=1,Assumptions!$B$8,Assumptions!$B$7))),"")</f>
        <v/>
      </c>
      <c r="AK1122" s="69">
        <f t="shared" si="14"/>
        <v>0</v>
      </c>
      <c r="AL1122" s="69">
        <f>if(AJ1122="Hyperdisk Balanced",Assumptions!$B$11,0)</f>
        <v>0</v>
      </c>
      <c r="AM1122" s="69">
        <f>if(AJ1122="Hyperdisk Balanced",Assumptions!$B$12,0)</f>
        <v>0</v>
      </c>
      <c r="AN1122" s="70">
        <f>if(AK1122=0,0,if(AJ1122="Hyperdisk Balanced",vlookup(AK1122&amp;" provisioned space",'SKU Pricing'!A:B,Assumptions!$B$2,0)*Z1122+vlookup(AK1122&amp;" provisioned IOPS",'SKU Pricing'!A:B,Assumptions!$B$2,0)*AL1122*730+vlookup(AK1122&amp;" provisioned throughput",'SKU Pricing'!A:B,Assumptions!$B$2,0)*AM1122*730,vlookup(AK1122,'SKU Pricing'!A:B,Assumptions!$B$2,0)*Z1122))</f>
        <v>0</v>
      </c>
      <c r="AO1122" s="70">
        <f t="shared" si="15"/>
        <v>0</v>
      </c>
      <c r="AP1122" s="71">
        <f t="shared" si="16"/>
        <v>0</v>
      </c>
      <c r="AQ1122" s="70">
        <f>ifna(vlookup(AP1122,'SKU Pricing'!A:B,Assumptions!$B$2,0)*AE1122,0)</f>
        <v>0</v>
      </c>
      <c r="AR1122" s="72">
        <v>0.0</v>
      </c>
    </row>
    <row r="1123">
      <c r="A1123" s="61" t="s">
        <v>1264</v>
      </c>
      <c r="B1123" s="62" t="str">
        <f>ifna(if(vlookup(A1123,vOS!A:B,2,0)="","Unknown",vlookup(A1123,vOS!A:B,2,0)),"Unknown")</f>
        <v>Microsoft Windows 10 (64-bit)</v>
      </c>
      <c r="C1123" s="62">
        <f>vlookup(B1123,'OS Study'!A:D,2,0)</f>
        <v>0</v>
      </c>
      <c r="D1123" s="62" t="str">
        <f>vlookup(B1123,'OS Study'!A:D,3,0)</f>
        <v>Windows</v>
      </c>
      <c r="E1123" s="62" t="str">
        <f>vlookup(B1123,'OS Study'!A:D,4,0)</f>
        <v>Workstation</v>
      </c>
      <c r="F1123" s="63" t="str">
        <f>vlookup(B1123,'OS Study'!A:E,5,0)</f>
        <v>10</v>
      </c>
      <c r="G1123" s="62">
        <f>IF(vlookup(A1123,'RVtools V2.1'!A:J,4,0)="non",0,1)</f>
        <v>1</v>
      </c>
      <c r="H1123" s="62">
        <f>if(vlookup(A1123,'RVtools V2.1'!A:K,11,0)="kube",1,0)</f>
        <v>0</v>
      </c>
      <c r="I1123" s="62">
        <f t="shared" si="5"/>
        <v>0</v>
      </c>
      <c r="J1123" s="62">
        <f>ifna(vlookup(A1123,'Infra Study'!A:Q,17,0),0)</f>
        <v>1</v>
      </c>
      <c r="K1123" s="64">
        <f>IFERROR(__xludf.DUMMYFUNCTION("N(REGEXMATCH(VLOOKUP(A1123, 'RVtools V2.1'!A:H, 8, 0), ""^Serveur de fichiers""))"),0.0)</f>
        <v>0</v>
      </c>
      <c r="L1123" s="64">
        <f t="shared" si="6"/>
        <v>0</v>
      </c>
      <c r="M1123" s="67" t="str">
        <f>ifna(vlookup(A1123,'RVtools V2.1'!A:I,8,0),"N/A")</f>
        <v>MPL - NST/LOR</v>
      </c>
      <c r="N1123" s="64">
        <f>IFERROR(__xludf.DUMMYFUNCTION("IF(REGEXMATCH(M1123, ""(?i)"" &amp; JOIN(""|"", SPLIT(""kalisil"", "" ""))), 1, 0)"),0.0)</f>
        <v>0</v>
      </c>
      <c r="O1123" s="64" t="str">
        <f>vlookup(A1123,'RVtools V2.1'!A:H,7,0)</f>
        <v>T1</v>
      </c>
      <c r="P1123" s="64">
        <f>if(vlookup(A1123,'RVtools V2.1'!A:H,5,0)="oui",1,0)</f>
        <v>1</v>
      </c>
      <c r="Q1123" s="64">
        <f>ifna(vlookup(A1123,vCPU!A:B,2,0),"Unknown")</f>
        <v>2</v>
      </c>
      <c r="R1123" s="66">
        <f>ifna(vlookup(A1123,vMemory!A:C,3,0),"Unknown")</f>
        <v>4</v>
      </c>
      <c r="S1123" s="66">
        <f>ifna(vlookup(A1123,vDisk!A:C,3,0),"Unknown")</f>
        <v>125</v>
      </c>
      <c r="T1123" s="67" t="str">
        <f t="array" ref="T1123">IFS(
   L1123=1, "No Lift &amp; Shift",
   J1123=1, XLOOKUP(A1123, 'Infra Study'!A:A, 'Infra Study'!P:P),
   I1123=1, "No Lift &amp; Shift",
   H1123=1, "GKE",
   K1123=1, "GCNV",
   G1123=1, "Lift &amp; Shift Prod",
   TRUE, "Lift &amp; Shift Noprod"
)</f>
        <v>Consolidation</v>
      </c>
      <c r="U1123" s="67">
        <f t="shared" si="7"/>
        <v>0</v>
      </c>
      <c r="V1123" s="68">
        <f>if(T1123="Lift &amp; Shift Noprod",if( Y1123=0,Assumptions!$B$5, Assumptions!$B$4),if(T1123="Lift &amp; Shift Prod",if(AND(N1123=1,O1123="T1"),Assumptions!$B$6,Assumptions!$B$4),0))</f>
        <v>0</v>
      </c>
      <c r="W1123" s="62">
        <f>if(V1123&lt;&gt;0,if(Q1123="Unknown", Assumptions!$B$42,If(Q1123&gt;1,Q1123,2)),0)</f>
        <v>0</v>
      </c>
      <c r="X1123" s="69">
        <f>if(V1123&lt;&gt;0,if(R1123="Unknown", Assumptions!$B$43,R1123),0)</f>
        <v>0</v>
      </c>
      <c r="Y1123" s="68">
        <f t="shared" si="8"/>
        <v>0</v>
      </c>
      <c r="Z1123" s="68">
        <f>if(V1123&lt;&gt;0,if(  S1123="Unknown", Assumptions!$B$44,S1123),0)</f>
        <v>0</v>
      </c>
      <c r="AA1123" s="68">
        <f>if(V1123 ="N2",ifna(vlookup(W1123&amp;"-"&amp;X1123,'Ref. VM'!A:B,2,0),"Custom"),if(V1123 ="E2" , ifna(vlookup(W1123&amp;"-"&amp;X1123,'Ref. VM'!D:E,2,0),"Custom"),if(V1123="N2D",ifna(vlookup(W1123&amp;"-"&amp;X1123,'Ref. VM'!G:H,2,0),"Custom"),if(V1123="N4",ifna(vlookup(W1123&amp;"-"&amp;X1123,'Ref. VM'!J:K,2,0),"Custom"),0))))</f>
        <v>0</v>
      </c>
      <c r="AB1123" s="67">
        <f t="shared" si="9"/>
        <v>0</v>
      </c>
      <c r="AC1123" s="67">
        <f t="shared" si="10"/>
        <v>0</v>
      </c>
      <c r="AD1123" s="67">
        <f t="shared" si="11"/>
        <v>0</v>
      </c>
      <c r="AE1123" s="62">
        <f>if(T1123="Lift &amp; Shift Prod",730,if(T1123="Lift &amp; Shift Noprod",Assumptions!$B$3,0))</f>
        <v>0</v>
      </c>
      <c r="AF1123" s="70">
        <f>if( U1123=0,0,if(Y1123=0, ((vlookup(AB1123,'SKU Pricing'!A:B,Assumptions!$B$2,0)*W1123)+(vlookup(AC1123,'SKU Pricing'!A:B,Assumptions!$B$2,0)*X1123))*AE1123,((vlookup(AB1123,'SKU Pricing'!A:B,Assumptions!$B$2,0)*W1123)+(vlookup(AC1123,'SKU Pricing'!A:B,Assumptions!$B$2,0)*(W1123*8))+(vlookup(AD1123,'SKU Pricing'!A:B,Assumptions!$B$2,0)*(X1123-(W1123*8))))*AE1123))</f>
        <v>0</v>
      </c>
      <c r="AG1123" s="67">
        <f t="shared" si="12"/>
        <v>0</v>
      </c>
      <c r="AH1123" s="70">
        <f>ifna(vlookup(AG1123,'SKU Pricing'!A:B,Assumptions!$B$2,0)*W1123*AE1123,0)</f>
        <v>0</v>
      </c>
      <c r="AI1123" s="62" t="str">
        <f t="shared" si="13"/>
        <v/>
      </c>
      <c r="AJ1123" s="62" t="str">
        <f>if(V1123&lt;&gt;0, if(T1123="Lift &amp; Shift Noprod",Assumptions!$B$9,if(V1123=Assumptions!$B$6,Assumptions!$B$10,if(P1123=1,Assumptions!$B$8,Assumptions!$B$7))),"")</f>
        <v/>
      </c>
      <c r="AK1123" s="69">
        <f t="shared" si="14"/>
        <v>0</v>
      </c>
      <c r="AL1123" s="69">
        <f>if(AJ1123="Hyperdisk Balanced",Assumptions!$B$11,0)</f>
        <v>0</v>
      </c>
      <c r="AM1123" s="69">
        <f>if(AJ1123="Hyperdisk Balanced",Assumptions!$B$12,0)</f>
        <v>0</v>
      </c>
      <c r="AN1123" s="70">
        <f>if(AK1123=0,0,if(AJ1123="Hyperdisk Balanced",vlookup(AK1123&amp;" provisioned space",'SKU Pricing'!A:B,Assumptions!$B$2,0)*Z1123+vlookup(AK1123&amp;" provisioned IOPS",'SKU Pricing'!A:B,Assumptions!$B$2,0)*AL1123*730+vlookup(AK1123&amp;" provisioned throughput",'SKU Pricing'!A:B,Assumptions!$B$2,0)*AM1123*730,vlookup(AK1123,'SKU Pricing'!A:B,Assumptions!$B$2,0)*Z1123))</f>
        <v>0</v>
      </c>
      <c r="AO1123" s="70">
        <f t="shared" si="15"/>
        <v>0</v>
      </c>
      <c r="AP1123" s="71">
        <f t="shared" si="16"/>
        <v>0</v>
      </c>
      <c r="AQ1123" s="70">
        <f>ifna(vlookup(AP1123,'SKU Pricing'!A:B,Assumptions!$B$2,0)*AE1123,0)</f>
        <v>0</v>
      </c>
      <c r="AR1123" s="72">
        <v>0.0</v>
      </c>
    </row>
    <row r="1124">
      <c r="A1124" s="61" t="s">
        <v>1265</v>
      </c>
      <c r="B1124" s="62" t="str">
        <f>ifna(if(vlookup(A1124,vOS!A:B,2,0)="","Unknown",vlookup(A1124,vOS!A:B,2,0)),"Unknown")</f>
        <v>Microsoft Windows 10 (64-bit)</v>
      </c>
      <c r="C1124" s="62">
        <f>vlookup(B1124,'OS Study'!A:D,2,0)</f>
        <v>0</v>
      </c>
      <c r="D1124" s="62" t="str">
        <f>vlookup(B1124,'OS Study'!A:D,3,0)</f>
        <v>Windows</v>
      </c>
      <c r="E1124" s="62" t="str">
        <f>vlookup(B1124,'OS Study'!A:D,4,0)</f>
        <v>Workstation</v>
      </c>
      <c r="F1124" s="63" t="str">
        <f>vlookup(B1124,'OS Study'!A:E,5,0)</f>
        <v>10</v>
      </c>
      <c r="G1124" s="62">
        <f>IF(vlookup(A1124,'RVtools V2.1'!A:J,4,0)="non",0,1)</f>
        <v>1</v>
      </c>
      <c r="H1124" s="62">
        <f>if(vlookup(A1124,'RVtools V2.1'!A:K,11,0)="kube",1,0)</f>
        <v>0</v>
      </c>
      <c r="I1124" s="62">
        <f t="shared" si="5"/>
        <v>0</v>
      </c>
      <c r="J1124" s="62">
        <f>ifna(vlookup(A1124,'Infra Study'!A:Q,17,0),0)</f>
        <v>1</v>
      </c>
      <c r="K1124" s="64">
        <f>IFERROR(__xludf.DUMMYFUNCTION("N(REGEXMATCH(VLOOKUP(A1124, 'RVtools V2.1'!A:H, 8, 0), ""^Serveur de fichiers""))"),0.0)</f>
        <v>0</v>
      </c>
      <c r="L1124" s="64">
        <f t="shared" si="6"/>
        <v>0</v>
      </c>
      <c r="M1124" s="67" t="str">
        <f>ifna(vlookup(A1124,'RVtools V2.1'!A:I,8,0),"N/A")</f>
        <v>MPL - NST/LOR</v>
      </c>
      <c r="N1124" s="64">
        <f>IFERROR(__xludf.DUMMYFUNCTION("IF(REGEXMATCH(M1124, ""(?i)"" &amp; JOIN(""|"", SPLIT(""kalisil"", "" ""))), 1, 0)"),0.0)</f>
        <v>0</v>
      </c>
      <c r="O1124" s="64" t="str">
        <f>vlookup(A1124,'RVtools V2.1'!A:H,7,0)</f>
        <v>T1</v>
      </c>
      <c r="P1124" s="64">
        <f>if(vlookup(A1124,'RVtools V2.1'!A:H,5,0)="oui",1,0)</f>
        <v>1</v>
      </c>
      <c r="Q1124" s="64">
        <f>ifna(vlookup(A1124,vCPU!A:B,2,0),"Unknown")</f>
        <v>2</v>
      </c>
      <c r="R1124" s="66">
        <f>ifna(vlookup(A1124,vMemory!A:C,3,0),"Unknown")</f>
        <v>4</v>
      </c>
      <c r="S1124" s="66">
        <f>ifna(vlookup(A1124,vDisk!A:C,3,0),"Unknown")</f>
        <v>129</v>
      </c>
      <c r="T1124" s="67" t="str">
        <f t="array" ref="T1124">IFS(
   L1124=1, "No Lift &amp; Shift",
   J1124=1, XLOOKUP(A1124, 'Infra Study'!A:A, 'Infra Study'!P:P),
   I1124=1, "No Lift &amp; Shift",
   H1124=1, "GKE",
   K1124=1, "GCNV",
   G1124=1, "Lift &amp; Shift Prod",
   TRUE, "Lift &amp; Shift Noprod"
)</f>
        <v>Consolidation</v>
      </c>
      <c r="U1124" s="67">
        <f t="shared" si="7"/>
        <v>0</v>
      </c>
      <c r="V1124" s="68">
        <f>if(T1124="Lift &amp; Shift Noprod",if( Y1124=0,Assumptions!$B$5, Assumptions!$B$4),if(T1124="Lift &amp; Shift Prod",if(AND(N1124=1,O1124="T1"),Assumptions!$B$6,Assumptions!$B$4),0))</f>
        <v>0</v>
      </c>
      <c r="W1124" s="62">
        <f>if(V1124&lt;&gt;0,if(Q1124="Unknown", Assumptions!$B$42,If(Q1124&gt;1,Q1124,2)),0)</f>
        <v>0</v>
      </c>
      <c r="X1124" s="69">
        <f>if(V1124&lt;&gt;0,if(R1124="Unknown", Assumptions!$B$43,R1124),0)</f>
        <v>0</v>
      </c>
      <c r="Y1124" s="68">
        <f t="shared" si="8"/>
        <v>0</v>
      </c>
      <c r="Z1124" s="68">
        <f>if(V1124&lt;&gt;0,if(  S1124="Unknown", Assumptions!$B$44,S1124),0)</f>
        <v>0</v>
      </c>
      <c r="AA1124" s="68">
        <f>if(V1124 ="N2",ifna(vlookup(W1124&amp;"-"&amp;X1124,'Ref. VM'!A:B,2,0),"Custom"),if(V1124 ="E2" , ifna(vlookup(W1124&amp;"-"&amp;X1124,'Ref. VM'!D:E,2,0),"Custom"),if(V1124="N2D",ifna(vlookup(W1124&amp;"-"&amp;X1124,'Ref. VM'!G:H,2,0),"Custom"),if(V1124="N4",ifna(vlookup(W1124&amp;"-"&amp;X1124,'Ref. VM'!J:K,2,0),"Custom"),0))))</f>
        <v>0</v>
      </c>
      <c r="AB1124" s="67">
        <f t="shared" si="9"/>
        <v>0</v>
      </c>
      <c r="AC1124" s="67">
        <f t="shared" si="10"/>
        <v>0</v>
      </c>
      <c r="AD1124" s="67">
        <f t="shared" si="11"/>
        <v>0</v>
      </c>
      <c r="AE1124" s="62">
        <f>if(T1124="Lift &amp; Shift Prod",730,if(T1124="Lift &amp; Shift Noprod",Assumptions!$B$3,0))</f>
        <v>0</v>
      </c>
      <c r="AF1124" s="70">
        <f>if( U1124=0,0,if(Y1124=0, ((vlookup(AB1124,'SKU Pricing'!A:B,Assumptions!$B$2,0)*W1124)+(vlookup(AC1124,'SKU Pricing'!A:B,Assumptions!$B$2,0)*X1124))*AE1124,((vlookup(AB1124,'SKU Pricing'!A:B,Assumptions!$B$2,0)*W1124)+(vlookup(AC1124,'SKU Pricing'!A:B,Assumptions!$B$2,0)*(W1124*8))+(vlookup(AD1124,'SKU Pricing'!A:B,Assumptions!$B$2,0)*(X1124-(W1124*8))))*AE1124))</f>
        <v>0</v>
      </c>
      <c r="AG1124" s="67">
        <f t="shared" si="12"/>
        <v>0</v>
      </c>
      <c r="AH1124" s="70">
        <f>ifna(vlookup(AG1124,'SKU Pricing'!A:B,Assumptions!$B$2,0)*W1124*AE1124,0)</f>
        <v>0</v>
      </c>
      <c r="AI1124" s="62" t="str">
        <f t="shared" si="13"/>
        <v/>
      </c>
      <c r="AJ1124" s="62" t="str">
        <f>if(V1124&lt;&gt;0, if(T1124="Lift &amp; Shift Noprod",Assumptions!$B$9,if(V1124=Assumptions!$B$6,Assumptions!$B$10,if(P1124=1,Assumptions!$B$8,Assumptions!$B$7))),"")</f>
        <v/>
      </c>
      <c r="AK1124" s="69">
        <f t="shared" si="14"/>
        <v>0</v>
      </c>
      <c r="AL1124" s="69">
        <f>if(AJ1124="Hyperdisk Balanced",Assumptions!$B$11,0)</f>
        <v>0</v>
      </c>
      <c r="AM1124" s="69">
        <f>if(AJ1124="Hyperdisk Balanced",Assumptions!$B$12,0)</f>
        <v>0</v>
      </c>
      <c r="AN1124" s="70">
        <f>if(AK1124=0,0,if(AJ1124="Hyperdisk Balanced",vlookup(AK1124&amp;" provisioned space",'SKU Pricing'!A:B,Assumptions!$B$2,0)*Z1124+vlookup(AK1124&amp;" provisioned IOPS",'SKU Pricing'!A:B,Assumptions!$B$2,0)*AL1124*730+vlookup(AK1124&amp;" provisioned throughput",'SKU Pricing'!A:B,Assumptions!$B$2,0)*AM1124*730,vlookup(AK1124,'SKU Pricing'!A:B,Assumptions!$B$2,0)*Z1124))</f>
        <v>0</v>
      </c>
      <c r="AO1124" s="70">
        <f t="shared" si="15"/>
        <v>0</v>
      </c>
      <c r="AP1124" s="71">
        <f t="shared" si="16"/>
        <v>0</v>
      </c>
      <c r="AQ1124" s="70">
        <f>ifna(vlookup(AP1124,'SKU Pricing'!A:B,Assumptions!$B$2,0)*AE1124,0)</f>
        <v>0</v>
      </c>
      <c r="AR1124" s="72">
        <v>0.0</v>
      </c>
    </row>
    <row r="1125">
      <c r="A1125" s="61" t="s">
        <v>1266</v>
      </c>
      <c r="B1125" s="62" t="str">
        <f>ifna(if(vlookup(A1125,vOS!A:B,2,0)="","Unknown",vlookup(A1125,vOS!A:B,2,0)),"Unknown")</f>
        <v>Microsoft Windows 10 (64-bit)</v>
      </c>
      <c r="C1125" s="62">
        <f>vlookup(B1125,'OS Study'!A:D,2,0)</f>
        <v>0</v>
      </c>
      <c r="D1125" s="62" t="str">
        <f>vlookup(B1125,'OS Study'!A:D,3,0)</f>
        <v>Windows</v>
      </c>
      <c r="E1125" s="62" t="str">
        <f>vlookup(B1125,'OS Study'!A:D,4,0)</f>
        <v>Workstation</v>
      </c>
      <c r="F1125" s="63" t="str">
        <f>vlookup(B1125,'OS Study'!A:E,5,0)</f>
        <v>10</v>
      </c>
      <c r="G1125" s="62">
        <f>IF(vlookup(A1125,'RVtools V2.1'!A:J,4,0)="non",0,1)</f>
        <v>1</v>
      </c>
      <c r="H1125" s="62">
        <f>if(vlookup(A1125,'RVtools V2.1'!A:K,11,0)="kube",1,0)</f>
        <v>0</v>
      </c>
      <c r="I1125" s="62">
        <f t="shared" si="5"/>
        <v>0</v>
      </c>
      <c r="J1125" s="62">
        <f>ifna(vlookup(A1125,'Infra Study'!A:Q,17,0),0)</f>
        <v>1</v>
      </c>
      <c r="K1125" s="64">
        <f>IFERROR(__xludf.DUMMYFUNCTION("N(REGEXMATCH(VLOOKUP(A1125, 'RVtools V2.1'!A:H, 8, 0), ""^Serveur de fichiers""))"),0.0)</f>
        <v>0</v>
      </c>
      <c r="L1125" s="64">
        <f t="shared" si="6"/>
        <v>0</v>
      </c>
      <c r="M1125" s="67" t="str">
        <f>ifna(vlookup(A1125,'RVtools V2.1'!A:I,8,0),"N/A")</f>
        <v>MPL - NST/LOR</v>
      </c>
      <c r="N1125" s="64">
        <f>IFERROR(__xludf.DUMMYFUNCTION("IF(REGEXMATCH(M1125, ""(?i)"" &amp; JOIN(""|"", SPLIT(""kalisil"", "" ""))), 1, 0)"),0.0)</f>
        <v>0</v>
      </c>
      <c r="O1125" s="64" t="str">
        <f>vlookup(A1125,'RVtools V2.1'!A:H,7,0)</f>
        <v>T1</v>
      </c>
      <c r="P1125" s="64">
        <f>if(vlookup(A1125,'RVtools V2.1'!A:H,5,0)="oui",1,0)</f>
        <v>1</v>
      </c>
      <c r="Q1125" s="64">
        <f>ifna(vlookup(A1125,vCPU!A:B,2,0),"Unknown")</f>
        <v>2</v>
      </c>
      <c r="R1125" s="66">
        <f>ifna(vlookup(A1125,vMemory!A:C,3,0),"Unknown")</f>
        <v>4</v>
      </c>
      <c r="S1125" s="66">
        <f>ifna(vlookup(A1125,vDisk!A:C,3,0),"Unknown")</f>
        <v>148</v>
      </c>
      <c r="T1125" s="67" t="str">
        <f t="array" ref="T1125">IFS(
   L1125=1, "No Lift &amp; Shift",
   J1125=1, XLOOKUP(A1125, 'Infra Study'!A:A, 'Infra Study'!P:P),
   I1125=1, "No Lift &amp; Shift",
   H1125=1, "GKE",
   K1125=1, "GCNV",
   G1125=1, "Lift &amp; Shift Prod",
   TRUE, "Lift &amp; Shift Noprod"
)</f>
        <v>Consolidation</v>
      </c>
      <c r="U1125" s="67">
        <f t="shared" si="7"/>
        <v>0</v>
      </c>
      <c r="V1125" s="68">
        <f>if(T1125="Lift &amp; Shift Noprod",if( Y1125=0,Assumptions!$B$5, Assumptions!$B$4),if(T1125="Lift &amp; Shift Prod",if(AND(N1125=1,O1125="T1"),Assumptions!$B$6,Assumptions!$B$4),0))</f>
        <v>0</v>
      </c>
      <c r="W1125" s="62">
        <f>if(V1125&lt;&gt;0,if(Q1125="Unknown", Assumptions!$B$42,If(Q1125&gt;1,Q1125,2)),0)</f>
        <v>0</v>
      </c>
      <c r="X1125" s="69">
        <f>if(V1125&lt;&gt;0,if(R1125="Unknown", Assumptions!$B$43,R1125),0)</f>
        <v>0</v>
      </c>
      <c r="Y1125" s="68">
        <f t="shared" si="8"/>
        <v>0</v>
      </c>
      <c r="Z1125" s="68">
        <f>if(V1125&lt;&gt;0,if(  S1125="Unknown", Assumptions!$B$44,S1125),0)</f>
        <v>0</v>
      </c>
      <c r="AA1125" s="68">
        <f>if(V1125 ="N2",ifna(vlookup(W1125&amp;"-"&amp;X1125,'Ref. VM'!A:B,2,0),"Custom"),if(V1125 ="E2" , ifna(vlookup(W1125&amp;"-"&amp;X1125,'Ref. VM'!D:E,2,0),"Custom"),if(V1125="N2D",ifna(vlookup(W1125&amp;"-"&amp;X1125,'Ref. VM'!G:H,2,0),"Custom"),if(V1125="N4",ifna(vlookup(W1125&amp;"-"&amp;X1125,'Ref. VM'!J:K,2,0),"Custom"),0))))</f>
        <v>0</v>
      </c>
      <c r="AB1125" s="67">
        <f t="shared" si="9"/>
        <v>0</v>
      </c>
      <c r="AC1125" s="67">
        <f t="shared" si="10"/>
        <v>0</v>
      </c>
      <c r="AD1125" s="67">
        <f t="shared" si="11"/>
        <v>0</v>
      </c>
      <c r="AE1125" s="62">
        <f>if(T1125="Lift &amp; Shift Prod",730,if(T1125="Lift &amp; Shift Noprod",Assumptions!$B$3,0))</f>
        <v>0</v>
      </c>
      <c r="AF1125" s="70">
        <f>if( U1125=0,0,if(Y1125=0, ((vlookup(AB1125,'SKU Pricing'!A:B,Assumptions!$B$2,0)*W1125)+(vlookup(AC1125,'SKU Pricing'!A:B,Assumptions!$B$2,0)*X1125))*AE1125,((vlookup(AB1125,'SKU Pricing'!A:B,Assumptions!$B$2,0)*W1125)+(vlookup(AC1125,'SKU Pricing'!A:B,Assumptions!$B$2,0)*(W1125*8))+(vlookup(AD1125,'SKU Pricing'!A:B,Assumptions!$B$2,0)*(X1125-(W1125*8))))*AE1125))</f>
        <v>0</v>
      </c>
      <c r="AG1125" s="67">
        <f t="shared" si="12"/>
        <v>0</v>
      </c>
      <c r="AH1125" s="70">
        <f>ifna(vlookup(AG1125,'SKU Pricing'!A:B,Assumptions!$B$2,0)*W1125*AE1125,0)</f>
        <v>0</v>
      </c>
      <c r="AI1125" s="62" t="str">
        <f t="shared" si="13"/>
        <v/>
      </c>
      <c r="AJ1125" s="62" t="str">
        <f>if(V1125&lt;&gt;0, if(T1125="Lift &amp; Shift Noprod",Assumptions!$B$9,if(V1125=Assumptions!$B$6,Assumptions!$B$10,if(P1125=1,Assumptions!$B$8,Assumptions!$B$7))),"")</f>
        <v/>
      </c>
      <c r="AK1125" s="69">
        <f t="shared" si="14"/>
        <v>0</v>
      </c>
      <c r="AL1125" s="69">
        <f>if(AJ1125="Hyperdisk Balanced",Assumptions!$B$11,0)</f>
        <v>0</v>
      </c>
      <c r="AM1125" s="69">
        <f>if(AJ1125="Hyperdisk Balanced",Assumptions!$B$12,0)</f>
        <v>0</v>
      </c>
      <c r="AN1125" s="70">
        <f>if(AK1125=0,0,if(AJ1125="Hyperdisk Balanced",vlookup(AK1125&amp;" provisioned space",'SKU Pricing'!A:B,Assumptions!$B$2,0)*Z1125+vlookup(AK1125&amp;" provisioned IOPS",'SKU Pricing'!A:B,Assumptions!$B$2,0)*AL1125*730+vlookup(AK1125&amp;" provisioned throughput",'SKU Pricing'!A:B,Assumptions!$B$2,0)*AM1125*730,vlookup(AK1125,'SKU Pricing'!A:B,Assumptions!$B$2,0)*Z1125))</f>
        <v>0</v>
      </c>
      <c r="AO1125" s="70">
        <f t="shared" si="15"/>
        <v>0</v>
      </c>
      <c r="AP1125" s="71">
        <f t="shared" si="16"/>
        <v>0</v>
      </c>
      <c r="AQ1125" s="70">
        <f>ifna(vlookup(AP1125,'SKU Pricing'!A:B,Assumptions!$B$2,0)*AE1125,0)</f>
        <v>0</v>
      </c>
      <c r="AR1125" s="72">
        <v>0.0</v>
      </c>
    </row>
    <row r="1126">
      <c r="A1126" s="61" t="s">
        <v>1267</v>
      </c>
      <c r="B1126" s="62" t="str">
        <f>ifna(if(vlookup(A1126,vOS!A:B,2,0)="","Unknown",vlookup(A1126,vOS!A:B,2,0)),"Unknown")</f>
        <v>Microsoft Windows 10 (64-bit)</v>
      </c>
      <c r="C1126" s="62">
        <f>vlookup(B1126,'OS Study'!A:D,2,0)</f>
        <v>0</v>
      </c>
      <c r="D1126" s="62" t="str">
        <f>vlookup(B1126,'OS Study'!A:D,3,0)</f>
        <v>Windows</v>
      </c>
      <c r="E1126" s="62" t="str">
        <f>vlookup(B1126,'OS Study'!A:D,4,0)</f>
        <v>Workstation</v>
      </c>
      <c r="F1126" s="63" t="str">
        <f>vlookup(B1126,'OS Study'!A:E,5,0)</f>
        <v>10</v>
      </c>
      <c r="G1126" s="62">
        <f>IF(vlookup(A1126,'RVtools V2.1'!A:J,4,0)="non",0,1)</f>
        <v>1</v>
      </c>
      <c r="H1126" s="62">
        <f>if(vlookup(A1126,'RVtools V2.1'!A:K,11,0)="kube",1,0)</f>
        <v>0</v>
      </c>
      <c r="I1126" s="62">
        <f t="shared" si="5"/>
        <v>0</v>
      </c>
      <c r="J1126" s="62">
        <f>ifna(vlookup(A1126,'Infra Study'!A:Q,17,0),0)</f>
        <v>1</v>
      </c>
      <c r="K1126" s="64">
        <f>IFERROR(__xludf.DUMMYFUNCTION("N(REGEXMATCH(VLOOKUP(A1126, 'RVtools V2.1'!A:H, 8, 0), ""^Serveur de fichiers""))"),0.0)</f>
        <v>0</v>
      </c>
      <c r="L1126" s="64">
        <f t="shared" si="6"/>
        <v>0</v>
      </c>
      <c r="M1126" s="67" t="str">
        <f>ifna(vlookup(A1126,'RVtools V2.1'!A:I,8,0),"N/A")</f>
        <v>MPL - NST/LOR</v>
      </c>
      <c r="N1126" s="64">
        <f>IFERROR(__xludf.DUMMYFUNCTION("IF(REGEXMATCH(M1126, ""(?i)"" &amp; JOIN(""|"", SPLIT(""kalisil"", "" ""))), 1, 0)"),0.0)</f>
        <v>0</v>
      </c>
      <c r="O1126" s="64" t="str">
        <f>vlookup(A1126,'RVtools V2.1'!A:H,7,0)</f>
        <v>T1</v>
      </c>
      <c r="P1126" s="64">
        <f>if(vlookup(A1126,'RVtools V2.1'!A:H,5,0)="oui",1,0)</f>
        <v>1</v>
      </c>
      <c r="Q1126" s="64">
        <f>ifna(vlookup(A1126,vCPU!A:B,2,0),"Unknown")</f>
        <v>2</v>
      </c>
      <c r="R1126" s="66">
        <f>ifna(vlookup(A1126,vMemory!A:C,3,0),"Unknown")</f>
        <v>4</v>
      </c>
      <c r="S1126" s="66">
        <f>ifna(vlookup(A1126,vDisk!A:C,3,0),"Unknown")</f>
        <v>128</v>
      </c>
      <c r="T1126" s="67" t="str">
        <f t="array" ref="T1126">IFS(
   L1126=1, "No Lift &amp; Shift",
   J1126=1, XLOOKUP(A1126, 'Infra Study'!A:A, 'Infra Study'!P:P),
   I1126=1, "No Lift &amp; Shift",
   H1126=1, "GKE",
   K1126=1, "GCNV",
   G1126=1, "Lift &amp; Shift Prod",
   TRUE, "Lift &amp; Shift Noprod"
)</f>
        <v>Consolidation</v>
      </c>
      <c r="U1126" s="67">
        <f t="shared" si="7"/>
        <v>0</v>
      </c>
      <c r="V1126" s="68">
        <f>if(T1126="Lift &amp; Shift Noprod",if( Y1126=0,Assumptions!$B$5, Assumptions!$B$4),if(T1126="Lift &amp; Shift Prod",if(AND(N1126=1,O1126="T1"),Assumptions!$B$6,Assumptions!$B$4),0))</f>
        <v>0</v>
      </c>
      <c r="W1126" s="62">
        <f>if(V1126&lt;&gt;0,if(Q1126="Unknown", Assumptions!$B$42,If(Q1126&gt;1,Q1126,2)),0)</f>
        <v>0</v>
      </c>
      <c r="X1126" s="69">
        <f>if(V1126&lt;&gt;0,if(R1126="Unknown", Assumptions!$B$43,R1126),0)</f>
        <v>0</v>
      </c>
      <c r="Y1126" s="68">
        <f t="shared" si="8"/>
        <v>0</v>
      </c>
      <c r="Z1126" s="68">
        <f>if(V1126&lt;&gt;0,if(  S1126="Unknown", Assumptions!$B$44,S1126),0)</f>
        <v>0</v>
      </c>
      <c r="AA1126" s="68">
        <f>if(V1126 ="N2",ifna(vlookup(W1126&amp;"-"&amp;X1126,'Ref. VM'!A:B,2,0),"Custom"),if(V1126 ="E2" , ifna(vlookup(W1126&amp;"-"&amp;X1126,'Ref. VM'!D:E,2,0),"Custom"),if(V1126="N2D",ifna(vlookup(W1126&amp;"-"&amp;X1126,'Ref. VM'!G:H,2,0),"Custom"),if(V1126="N4",ifna(vlookup(W1126&amp;"-"&amp;X1126,'Ref. VM'!J:K,2,0),"Custom"),0))))</f>
        <v>0</v>
      </c>
      <c r="AB1126" s="67">
        <f t="shared" si="9"/>
        <v>0</v>
      </c>
      <c r="AC1126" s="67">
        <f t="shared" si="10"/>
        <v>0</v>
      </c>
      <c r="AD1126" s="67">
        <f t="shared" si="11"/>
        <v>0</v>
      </c>
      <c r="AE1126" s="62">
        <f>if(T1126="Lift &amp; Shift Prod",730,if(T1126="Lift &amp; Shift Noprod",Assumptions!$B$3,0))</f>
        <v>0</v>
      </c>
      <c r="AF1126" s="70">
        <f>if( U1126=0,0,if(Y1126=0, ((vlookup(AB1126,'SKU Pricing'!A:B,Assumptions!$B$2,0)*W1126)+(vlookup(AC1126,'SKU Pricing'!A:B,Assumptions!$B$2,0)*X1126))*AE1126,((vlookup(AB1126,'SKU Pricing'!A:B,Assumptions!$B$2,0)*W1126)+(vlookup(AC1126,'SKU Pricing'!A:B,Assumptions!$B$2,0)*(W1126*8))+(vlookup(AD1126,'SKU Pricing'!A:B,Assumptions!$B$2,0)*(X1126-(W1126*8))))*AE1126))</f>
        <v>0</v>
      </c>
      <c r="AG1126" s="67">
        <f t="shared" si="12"/>
        <v>0</v>
      </c>
      <c r="AH1126" s="70">
        <f>ifna(vlookup(AG1126,'SKU Pricing'!A:B,Assumptions!$B$2,0)*W1126*AE1126,0)</f>
        <v>0</v>
      </c>
      <c r="AI1126" s="62" t="str">
        <f t="shared" si="13"/>
        <v/>
      </c>
      <c r="AJ1126" s="62" t="str">
        <f>if(V1126&lt;&gt;0, if(T1126="Lift &amp; Shift Noprod",Assumptions!$B$9,if(V1126=Assumptions!$B$6,Assumptions!$B$10,if(P1126=1,Assumptions!$B$8,Assumptions!$B$7))),"")</f>
        <v/>
      </c>
      <c r="AK1126" s="69">
        <f t="shared" si="14"/>
        <v>0</v>
      </c>
      <c r="AL1126" s="69">
        <f>if(AJ1126="Hyperdisk Balanced",Assumptions!$B$11,0)</f>
        <v>0</v>
      </c>
      <c r="AM1126" s="69">
        <f>if(AJ1126="Hyperdisk Balanced",Assumptions!$B$12,0)</f>
        <v>0</v>
      </c>
      <c r="AN1126" s="70">
        <f>if(AK1126=0,0,if(AJ1126="Hyperdisk Balanced",vlookup(AK1126&amp;" provisioned space",'SKU Pricing'!A:B,Assumptions!$B$2,0)*Z1126+vlookup(AK1126&amp;" provisioned IOPS",'SKU Pricing'!A:B,Assumptions!$B$2,0)*AL1126*730+vlookup(AK1126&amp;" provisioned throughput",'SKU Pricing'!A:B,Assumptions!$B$2,0)*AM1126*730,vlookup(AK1126,'SKU Pricing'!A:B,Assumptions!$B$2,0)*Z1126))</f>
        <v>0</v>
      </c>
      <c r="AO1126" s="70">
        <f t="shared" si="15"/>
        <v>0</v>
      </c>
      <c r="AP1126" s="71">
        <f t="shared" si="16"/>
        <v>0</v>
      </c>
      <c r="AQ1126" s="70">
        <f>ifna(vlookup(AP1126,'SKU Pricing'!A:B,Assumptions!$B$2,0)*AE1126,0)</f>
        <v>0</v>
      </c>
      <c r="AR1126" s="72">
        <v>0.0</v>
      </c>
    </row>
    <row r="1127">
      <c r="A1127" s="61" t="s">
        <v>1268</v>
      </c>
      <c r="B1127" s="62" t="str">
        <f>ifna(if(vlookup(A1127,vOS!A:B,2,0)="","Unknown",vlookup(A1127,vOS!A:B,2,0)),"Unknown")</f>
        <v>Microsoft Windows 10 (64-bit)</v>
      </c>
      <c r="C1127" s="62">
        <f>vlookup(B1127,'OS Study'!A:D,2,0)</f>
        <v>0</v>
      </c>
      <c r="D1127" s="62" t="str">
        <f>vlookup(B1127,'OS Study'!A:D,3,0)</f>
        <v>Windows</v>
      </c>
      <c r="E1127" s="62" t="str">
        <f>vlookup(B1127,'OS Study'!A:D,4,0)</f>
        <v>Workstation</v>
      </c>
      <c r="F1127" s="63" t="str">
        <f>vlookup(B1127,'OS Study'!A:E,5,0)</f>
        <v>10</v>
      </c>
      <c r="G1127" s="62">
        <f>IF(vlookup(A1127,'RVtools V2.1'!A:J,4,0)="non",0,1)</f>
        <v>1</v>
      </c>
      <c r="H1127" s="62">
        <f>if(vlookup(A1127,'RVtools V2.1'!A:K,11,0)="kube",1,0)</f>
        <v>0</v>
      </c>
      <c r="I1127" s="62">
        <f t="shared" si="5"/>
        <v>0</v>
      </c>
      <c r="J1127" s="62">
        <f>ifna(vlookup(A1127,'Infra Study'!A:Q,17,0),0)</f>
        <v>1</v>
      </c>
      <c r="K1127" s="64">
        <f>IFERROR(__xludf.DUMMYFUNCTION("N(REGEXMATCH(VLOOKUP(A1127, 'RVtools V2.1'!A:H, 8, 0), ""^Serveur de fichiers""))"),0.0)</f>
        <v>0</v>
      </c>
      <c r="L1127" s="64">
        <f t="shared" si="6"/>
        <v>0</v>
      </c>
      <c r="M1127" s="67" t="str">
        <f>ifna(vlookup(A1127,'RVtools V2.1'!A:I,8,0),"N/A")</f>
        <v>MPL - NST/LOR</v>
      </c>
      <c r="N1127" s="64">
        <f>IFERROR(__xludf.DUMMYFUNCTION("IF(REGEXMATCH(M1127, ""(?i)"" &amp; JOIN(""|"", SPLIT(""kalisil"", "" ""))), 1, 0)"),0.0)</f>
        <v>0</v>
      </c>
      <c r="O1127" s="64" t="str">
        <f>vlookup(A1127,'RVtools V2.1'!A:H,7,0)</f>
        <v>T1</v>
      </c>
      <c r="P1127" s="64">
        <f>if(vlookup(A1127,'RVtools V2.1'!A:H,5,0)="oui",1,0)</f>
        <v>1</v>
      </c>
      <c r="Q1127" s="64">
        <f>ifna(vlookup(A1127,vCPU!A:B,2,0),"Unknown")</f>
        <v>2</v>
      </c>
      <c r="R1127" s="66">
        <f>ifna(vlookup(A1127,vMemory!A:C,3,0),"Unknown")</f>
        <v>4</v>
      </c>
      <c r="S1127" s="66">
        <f>ifna(vlookup(A1127,vDisk!A:C,3,0),"Unknown")</f>
        <v>115</v>
      </c>
      <c r="T1127" s="67" t="str">
        <f t="array" ref="T1127">IFS(
   L1127=1, "No Lift &amp; Shift",
   J1127=1, XLOOKUP(A1127, 'Infra Study'!A:A, 'Infra Study'!P:P),
   I1127=1, "No Lift &amp; Shift",
   H1127=1, "GKE",
   K1127=1, "GCNV",
   G1127=1, "Lift &amp; Shift Prod",
   TRUE, "Lift &amp; Shift Noprod"
)</f>
        <v>Consolidation</v>
      </c>
      <c r="U1127" s="67">
        <f t="shared" si="7"/>
        <v>0</v>
      </c>
      <c r="V1127" s="68">
        <f>if(T1127="Lift &amp; Shift Noprod",if( Y1127=0,Assumptions!$B$5, Assumptions!$B$4),if(T1127="Lift &amp; Shift Prod",if(AND(N1127=1,O1127="T1"),Assumptions!$B$6,Assumptions!$B$4),0))</f>
        <v>0</v>
      </c>
      <c r="W1127" s="62">
        <f>if(V1127&lt;&gt;0,if(Q1127="Unknown", Assumptions!$B$42,If(Q1127&gt;1,Q1127,2)),0)</f>
        <v>0</v>
      </c>
      <c r="X1127" s="69">
        <f>if(V1127&lt;&gt;0,if(R1127="Unknown", Assumptions!$B$43,R1127),0)</f>
        <v>0</v>
      </c>
      <c r="Y1127" s="68">
        <f t="shared" si="8"/>
        <v>0</v>
      </c>
      <c r="Z1127" s="68">
        <f>if(V1127&lt;&gt;0,if(  S1127="Unknown", Assumptions!$B$44,S1127),0)</f>
        <v>0</v>
      </c>
      <c r="AA1127" s="68">
        <f>if(V1127 ="N2",ifna(vlookup(W1127&amp;"-"&amp;X1127,'Ref. VM'!A:B,2,0),"Custom"),if(V1127 ="E2" , ifna(vlookup(W1127&amp;"-"&amp;X1127,'Ref. VM'!D:E,2,0),"Custom"),if(V1127="N2D",ifna(vlookup(W1127&amp;"-"&amp;X1127,'Ref. VM'!G:H,2,0),"Custom"),if(V1127="N4",ifna(vlookup(W1127&amp;"-"&amp;X1127,'Ref. VM'!J:K,2,0),"Custom"),0))))</f>
        <v>0</v>
      </c>
      <c r="AB1127" s="67">
        <f t="shared" si="9"/>
        <v>0</v>
      </c>
      <c r="AC1127" s="67">
        <f t="shared" si="10"/>
        <v>0</v>
      </c>
      <c r="AD1127" s="67">
        <f t="shared" si="11"/>
        <v>0</v>
      </c>
      <c r="AE1127" s="62">
        <f>if(T1127="Lift &amp; Shift Prod",730,if(T1127="Lift &amp; Shift Noprod",Assumptions!$B$3,0))</f>
        <v>0</v>
      </c>
      <c r="AF1127" s="70">
        <f>if( U1127=0,0,if(Y1127=0, ((vlookup(AB1127,'SKU Pricing'!A:B,Assumptions!$B$2,0)*W1127)+(vlookup(AC1127,'SKU Pricing'!A:B,Assumptions!$B$2,0)*X1127))*AE1127,((vlookup(AB1127,'SKU Pricing'!A:B,Assumptions!$B$2,0)*W1127)+(vlookup(AC1127,'SKU Pricing'!A:B,Assumptions!$B$2,0)*(W1127*8))+(vlookup(AD1127,'SKU Pricing'!A:B,Assumptions!$B$2,0)*(X1127-(W1127*8))))*AE1127))</f>
        <v>0</v>
      </c>
      <c r="AG1127" s="67">
        <f t="shared" si="12"/>
        <v>0</v>
      </c>
      <c r="AH1127" s="70">
        <f>ifna(vlookup(AG1127,'SKU Pricing'!A:B,Assumptions!$B$2,0)*W1127*AE1127,0)</f>
        <v>0</v>
      </c>
      <c r="AI1127" s="62" t="str">
        <f t="shared" si="13"/>
        <v/>
      </c>
      <c r="AJ1127" s="62" t="str">
        <f>if(V1127&lt;&gt;0, if(T1127="Lift &amp; Shift Noprod",Assumptions!$B$9,if(V1127=Assumptions!$B$6,Assumptions!$B$10,if(P1127=1,Assumptions!$B$8,Assumptions!$B$7))),"")</f>
        <v/>
      </c>
      <c r="AK1127" s="69">
        <f t="shared" si="14"/>
        <v>0</v>
      </c>
      <c r="AL1127" s="69">
        <f>if(AJ1127="Hyperdisk Balanced",Assumptions!$B$11,0)</f>
        <v>0</v>
      </c>
      <c r="AM1127" s="69">
        <f>if(AJ1127="Hyperdisk Balanced",Assumptions!$B$12,0)</f>
        <v>0</v>
      </c>
      <c r="AN1127" s="70">
        <f>if(AK1127=0,0,if(AJ1127="Hyperdisk Balanced",vlookup(AK1127&amp;" provisioned space",'SKU Pricing'!A:B,Assumptions!$B$2,0)*Z1127+vlookup(AK1127&amp;" provisioned IOPS",'SKU Pricing'!A:B,Assumptions!$B$2,0)*AL1127*730+vlookup(AK1127&amp;" provisioned throughput",'SKU Pricing'!A:B,Assumptions!$B$2,0)*AM1127*730,vlookup(AK1127,'SKU Pricing'!A:B,Assumptions!$B$2,0)*Z1127))</f>
        <v>0</v>
      </c>
      <c r="AO1127" s="70">
        <f t="shared" si="15"/>
        <v>0</v>
      </c>
      <c r="AP1127" s="71">
        <f t="shared" si="16"/>
        <v>0</v>
      </c>
      <c r="AQ1127" s="70">
        <f>ifna(vlookup(AP1127,'SKU Pricing'!A:B,Assumptions!$B$2,0)*AE1127,0)</f>
        <v>0</v>
      </c>
      <c r="AR1127" s="72">
        <v>0.0</v>
      </c>
    </row>
    <row r="1128">
      <c r="A1128" s="61" t="s">
        <v>1269</v>
      </c>
      <c r="B1128" s="62" t="str">
        <f>ifna(if(vlookup(A1128,vOS!A:B,2,0)="","Unknown",vlookup(A1128,vOS!A:B,2,0)),"Unknown")</f>
        <v>Microsoft Windows 10 (64-bit)</v>
      </c>
      <c r="C1128" s="62">
        <f>vlookup(B1128,'OS Study'!A:D,2,0)</f>
        <v>0</v>
      </c>
      <c r="D1128" s="62" t="str">
        <f>vlookup(B1128,'OS Study'!A:D,3,0)</f>
        <v>Windows</v>
      </c>
      <c r="E1128" s="62" t="str">
        <f>vlookup(B1128,'OS Study'!A:D,4,0)</f>
        <v>Workstation</v>
      </c>
      <c r="F1128" s="63" t="str">
        <f>vlookup(B1128,'OS Study'!A:E,5,0)</f>
        <v>10</v>
      </c>
      <c r="G1128" s="62">
        <f>IF(vlookup(A1128,'RVtools V2.1'!A:J,4,0)="non",0,1)</f>
        <v>1</v>
      </c>
      <c r="H1128" s="62">
        <f>if(vlookup(A1128,'RVtools V2.1'!A:K,11,0)="kube",1,0)</f>
        <v>0</v>
      </c>
      <c r="I1128" s="62">
        <f t="shared" si="5"/>
        <v>0</v>
      </c>
      <c r="J1128" s="62">
        <f>ifna(vlookup(A1128,'Infra Study'!A:Q,17,0),0)</f>
        <v>1</v>
      </c>
      <c r="K1128" s="64">
        <f>IFERROR(__xludf.DUMMYFUNCTION("N(REGEXMATCH(VLOOKUP(A1128, 'RVtools V2.1'!A:H, 8, 0), ""^Serveur de fichiers""))"),0.0)</f>
        <v>0</v>
      </c>
      <c r="L1128" s="64">
        <f t="shared" si="6"/>
        <v>0</v>
      </c>
      <c r="M1128" s="67" t="str">
        <f>ifna(vlookup(A1128,'RVtools V2.1'!A:I,8,0),"N/A")</f>
        <v>MPL - NST/LOR</v>
      </c>
      <c r="N1128" s="64">
        <f>IFERROR(__xludf.DUMMYFUNCTION("IF(REGEXMATCH(M1128, ""(?i)"" &amp; JOIN(""|"", SPLIT(""kalisil"", "" ""))), 1, 0)"),0.0)</f>
        <v>0</v>
      </c>
      <c r="O1128" s="64" t="str">
        <f>vlookup(A1128,'RVtools V2.1'!A:H,7,0)</f>
        <v>T1</v>
      </c>
      <c r="P1128" s="64">
        <f>if(vlookup(A1128,'RVtools V2.1'!A:H,5,0)="oui",1,0)</f>
        <v>1</v>
      </c>
      <c r="Q1128" s="64">
        <f>ifna(vlookup(A1128,vCPU!A:B,2,0),"Unknown")</f>
        <v>2</v>
      </c>
      <c r="R1128" s="66">
        <f>ifna(vlookup(A1128,vMemory!A:C,3,0),"Unknown")</f>
        <v>4</v>
      </c>
      <c r="S1128" s="66">
        <f>ifna(vlookup(A1128,vDisk!A:C,3,0),"Unknown")</f>
        <v>119</v>
      </c>
      <c r="T1128" s="67" t="str">
        <f t="array" ref="T1128">IFS(
   L1128=1, "No Lift &amp; Shift",
   J1128=1, XLOOKUP(A1128, 'Infra Study'!A:A, 'Infra Study'!P:P),
   I1128=1, "No Lift &amp; Shift",
   H1128=1, "GKE",
   K1128=1, "GCNV",
   G1128=1, "Lift &amp; Shift Prod",
   TRUE, "Lift &amp; Shift Noprod"
)</f>
        <v>Consolidation</v>
      </c>
      <c r="U1128" s="67">
        <f t="shared" si="7"/>
        <v>0</v>
      </c>
      <c r="V1128" s="68">
        <f>if(T1128="Lift &amp; Shift Noprod",if( Y1128=0,Assumptions!$B$5, Assumptions!$B$4),if(T1128="Lift &amp; Shift Prod",if(AND(N1128=1,O1128="T1"),Assumptions!$B$6,Assumptions!$B$4),0))</f>
        <v>0</v>
      </c>
      <c r="W1128" s="62">
        <f>if(V1128&lt;&gt;0,if(Q1128="Unknown", Assumptions!$B$42,If(Q1128&gt;1,Q1128,2)),0)</f>
        <v>0</v>
      </c>
      <c r="X1128" s="69">
        <f>if(V1128&lt;&gt;0,if(R1128="Unknown", Assumptions!$B$43,R1128),0)</f>
        <v>0</v>
      </c>
      <c r="Y1128" s="68">
        <f t="shared" si="8"/>
        <v>0</v>
      </c>
      <c r="Z1128" s="68">
        <f>if(V1128&lt;&gt;0,if(  S1128="Unknown", Assumptions!$B$44,S1128),0)</f>
        <v>0</v>
      </c>
      <c r="AA1128" s="68">
        <f>if(V1128 ="N2",ifna(vlookup(W1128&amp;"-"&amp;X1128,'Ref. VM'!A:B,2,0),"Custom"),if(V1128 ="E2" , ifna(vlookup(W1128&amp;"-"&amp;X1128,'Ref. VM'!D:E,2,0),"Custom"),if(V1128="N2D",ifna(vlookup(W1128&amp;"-"&amp;X1128,'Ref. VM'!G:H,2,0),"Custom"),if(V1128="N4",ifna(vlookup(W1128&amp;"-"&amp;X1128,'Ref. VM'!J:K,2,0),"Custom"),0))))</f>
        <v>0</v>
      </c>
      <c r="AB1128" s="67">
        <f t="shared" si="9"/>
        <v>0</v>
      </c>
      <c r="AC1128" s="67">
        <f t="shared" si="10"/>
        <v>0</v>
      </c>
      <c r="AD1128" s="67">
        <f t="shared" si="11"/>
        <v>0</v>
      </c>
      <c r="AE1128" s="62">
        <f>if(T1128="Lift &amp; Shift Prod",730,if(T1128="Lift &amp; Shift Noprod",Assumptions!$B$3,0))</f>
        <v>0</v>
      </c>
      <c r="AF1128" s="70">
        <f>if( U1128=0,0,if(Y1128=0, ((vlookup(AB1128,'SKU Pricing'!A:B,Assumptions!$B$2,0)*W1128)+(vlookup(AC1128,'SKU Pricing'!A:B,Assumptions!$B$2,0)*X1128))*AE1128,((vlookup(AB1128,'SKU Pricing'!A:B,Assumptions!$B$2,0)*W1128)+(vlookup(AC1128,'SKU Pricing'!A:B,Assumptions!$B$2,0)*(W1128*8))+(vlookup(AD1128,'SKU Pricing'!A:B,Assumptions!$B$2,0)*(X1128-(W1128*8))))*AE1128))</f>
        <v>0</v>
      </c>
      <c r="AG1128" s="67">
        <f t="shared" si="12"/>
        <v>0</v>
      </c>
      <c r="AH1128" s="70">
        <f>ifna(vlookup(AG1128,'SKU Pricing'!A:B,Assumptions!$B$2,0)*W1128*AE1128,0)</f>
        <v>0</v>
      </c>
      <c r="AI1128" s="62" t="str">
        <f t="shared" si="13"/>
        <v/>
      </c>
      <c r="AJ1128" s="62" t="str">
        <f>if(V1128&lt;&gt;0, if(T1128="Lift &amp; Shift Noprod",Assumptions!$B$9,if(V1128=Assumptions!$B$6,Assumptions!$B$10,if(P1128=1,Assumptions!$B$8,Assumptions!$B$7))),"")</f>
        <v/>
      </c>
      <c r="AK1128" s="69">
        <f t="shared" si="14"/>
        <v>0</v>
      </c>
      <c r="AL1128" s="69">
        <f>if(AJ1128="Hyperdisk Balanced",Assumptions!$B$11,0)</f>
        <v>0</v>
      </c>
      <c r="AM1128" s="69">
        <f>if(AJ1128="Hyperdisk Balanced",Assumptions!$B$12,0)</f>
        <v>0</v>
      </c>
      <c r="AN1128" s="70">
        <f>if(AK1128=0,0,if(AJ1128="Hyperdisk Balanced",vlookup(AK1128&amp;" provisioned space",'SKU Pricing'!A:B,Assumptions!$B$2,0)*Z1128+vlookup(AK1128&amp;" provisioned IOPS",'SKU Pricing'!A:B,Assumptions!$B$2,0)*AL1128*730+vlookup(AK1128&amp;" provisioned throughput",'SKU Pricing'!A:B,Assumptions!$B$2,0)*AM1128*730,vlookup(AK1128,'SKU Pricing'!A:B,Assumptions!$B$2,0)*Z1128))</f>
        <v>0</v>
      </c>
      <c r="AO1128" s="70">
        <f t="shared" si="15"/>
        <v>0</v>
      </c>
      <c r="AP1128" s="71">
        <f t="shared" si="16"/>
        <v>0</v>
      </c>
      <c r="AQ1128" s="70">
        <f>ifna(vlookup(AP1128,'SKU Pricing'!A:B,Assumptions!$B$2,0)*AE1128,0)</f>
        <v>0</v>
      </c>
      <c r="AR1128" s="72">
        <v>0.0</v>
      </c>
    </row>
    <row r="1129">
      <c r="A1129" s="61" t="s">
        <v>1270</v>
      </c>
      <c r="B1129" s="62" t="str">
        <f>ifna(if(vlookup(A1129,vOS!A:B,2,0)="","Unknown",vlookup(A1129,vOS!A:B,2,0)),"Unknown")</f>
        <v>Microsoft Windows 10 (64-bit)</v>
      </c>
      <c r="C1129" s="62">
        <f>vlookup(B1129,'OS Study'!A:D,2,0)</f>
        <v>0</v>
      </c>
      <c r="D1129" s="62" t="str">
        <f>vlookup(B1129,'OS Study'!A:D,3,0)</f>
        <v>Windows</v>
      </c>
      <c r="E1129" s="62" t="str">
        <f>vlookup(B1129,'OS Study'!A:D,4,0)</f>
        <v>Workstation</v>
      </c>
      <c r="F1129" s="63" t="str">
        <f>vlookup(B1129,'OS Study'!A:E,5,0)</f>
        <v>10</v>
      </c>
      <c r="G1129" s="62">
        <f>IF(vlookup(A1129,'RVtools V2.1'!A:J,4,0)="non",0,1)</f>
        <v>1</v>
      </c>
      <c r="H1129" s="62">
        <f>if(vlookup(A1129,'RVtools V2.1'!A:K,11,0)="kube",1,0)</f>
        <v>0</v>
      </c>
      <c r="I1129" s="62">
        <f t="shared" si="5"/>
        <v>0</v>
      </c>
      <c r="J1129" s="62">
        <f>ifna(vlookup(A1129,'Infra Study'!A:Q,17,0),0)</f>
        <v>1</v>
      </c>
      <c r="K1129" s="64">
        <f>IFERROR(__xludf.DUMMYFUNCTION("N(REGEXMATCH(VLOOKUP(A1129, 'RVtools V2.1'!A:H, 8, 0), ""^Serveur de fichiers""))"),0.0)</f>
        <v>0</v>
      </c>
      <c r="L1129" s="64">
        <f t="shared" si="6"/>
        <v>0</v>
      </c>
      <c r="M1129" s="67" t="str">
        <f>ifna(vlookup(A1129,'RVtools V2.1'!A:I,8,0),"N/A")</f>
        <v>MPL - NST/LOR</v>
      </c>
      <c r="N1129" s="64">
        <f>IFERROR(__xludf.DUMMYFUNCTION("IF(REGEXMATCH(M1129, ""(?i)"" &amp; JOIN(""|"", SPLIT(""kalisil"", "" ""))), 1, 0)"),0.0)</f>
        <v>0</v>
      </c>
      <c r="O1129" s="64" t="str">
        <f>vlookup(A1129,'RVtools V2.1'!A:H,7,0)</f>
        <v>T1</v>
      </c>
      <c r="P1129" s="64">
        <f>if(vlookup(A1129,'RVtools V2.1'!A:H,5,0)="oui",1,0)</f>
        <v>1</v>
      </c>
      <c r="Q1129" s="64">
        <f>ifna(vlookup(A1129,vCPU!A:B,2,0),"Unknown")</f>
        <v>2</v>
      </c>
      <c r="R1129" s="66">
        <f>ifna(vlookup(A1129,vMemory!A:C,3,0),"Unknown")</f>
        <v>4</v>
      </c>
      <c r="S1129" s="66">
        <f>ifna(vlookup(A1129,vDisk!A:C,3,0),"Unknown")</f>
        <v>115</v>
      </c>
      <c r="T1129" s="67" t="str">
        <f t="array" ref="T1129">IFS(
   L1129=1, "No Lift &amp; Shift",
   J1129=1, XLOOKUP(A1129, 'Infra Study'!A:A, 'Infra Study'!P:P),
   I1129=1, "No Lift &amp; Shift",
   H1129=1, "GKE",
   K1129=1, "GCNV",
   G1129=1, "Lift &amp; Shift Prod",
   TRUE, "Lift &amp; Shift Noprod"
)</f>
        <v>Consolidation</v>
      </c>
      <c r="U1129" s="67">
        <f t="shared" si="7"/>
        <v>0</v>
      </c>
      <c r="V1129" s="68">
        <f>if(T1129="Lift &amp; Shift Noprod",if( Y1129=0,Assumptions!$B$5, Assumptions!$B$4),if(T1129="Lift &amp; Shift Prod",if(AND(N1129=1,O1129="T1"),Assumptions!$B$6,Assumptions!$B$4),0))</f>
        <v>0</v>
      </c>
      <c r="W1129" s="62">
        <f>if(V1129&lt;&gt;0,if(Q1129="Unknown", Assumptions!$B$42,If(Q1129&gt;1,Q1129,2)),0)</f>
        <v>0</v>
      </c>
      <c r="X1129" s="69">
        <f>if(V1129&lt;&gt;0,if(R1129="Unknown", Assumptions!$B$43,R1129),0)</f>
        <v>0</v>
      </c>
      <c r="Y1129" s="68">
        <f t="shared" si="8"/>
        <v>0</v>
      </c>
      <c r="Z1129" s="68">
        <f>if(V1129&lt;&gt;0,if(  S1129="Unknown", Assumptions!$B$44,S1129),0)</f>
        <v>0</v>
      </c>
      <c r="AA1129" s="68">
        <f>if(V1129 ="N2",ifna(vlookup(W1129&amp;"-"&amp;X1129,'Ref. VM'!A:B,2,0),"Custom"),if(V1129 ="E2" , ifna(vlookup(W1129&amp;"-"&amp;X1129,'Ref. VM'!D:E,2,0),"Custom"),if(V1129="N2D",ifna(vlookup(W1129&amp;"-"&amp;X1129,'Ref. VM'!G:H,2,0),"Custom"),if(V1129="N4",ifna(vlookup(W1129&amp;"-"&amp;X1129,'Ref. VM'!J:K,2,0),"Custom"),0))))</f>
        <v>0</v>
      </c>
      <c r="AB1129" s="67">
        <f t="shared" si="9"/>
        <v>0</v>
      </c>
      <c r="AC1129" s="67">
        <f t="shared" si="10"/>
        <v>0</v>
      </c>
      <c r="AD1129" s="67">
        <f t="shared" si="11"/>
        <v>0</v>
      </c>
      <c r="AE1129" s="62">
        <f>if(T1129="Lift &amp; Shift Prod",730,if(T1129="Lift &amp; Shift Noprod",Assumptions!$B$3,0))</f>
        <v>0</v>
      </c>
      <c r="AF1129" s="70">
        <f>if( U1129=0,0,if(Y1129=0, ((vlookup(AB1129,'SKU Pricing'!A:B,Assumptions!$B$2,0)*W1129)+(vlookup(AC1129,'SKU Pricing'!A:B,Assumptions!$B$2,0)*X1129))*AE1129,((vlookup(AB1129,'SKU Pricing'!A:B,Assumptions!$B$2,0)*W1129)+(vlookup(AC1129,'SKU Pricing'!A:B,Assumptions!$B$2,0)*(W1129*8))+(vlookup(AD1129,'SKU Pricing'!A:B,Assumptions!$B$2,0)*(X1129-(W1129*8))))*AE1129))</f>
        <v>0</v>
      </c>
      <c r="AG1129" s="67">
        <f t="shared" si="12"/>
        <v>0</v>
      </c>
      <c r="AH1129" s="70">
        <f>ifna(vlookup(AG1129,'SKU Pricing'!A:B,Assumptions!$B$2,0)*W1129*AE1129,0)</f>
        <v>0</v>
      </c>
      <c r="AI1129" s="62" t="str">
        <f t="shared" si="13"/>
        <v/>
      </c>
      <c r="AJ1129" s="62" t="str">
        <f>if(V1129&lt;&gt;0, if(T1129="Lift &amp; Shift Noprod",Assumptions!$B$9,if(V1129=Assumptions!$B$6,Assumptions!$B$10,if(P1129=1,Assumptions!$B$8,Assumptions!$B$7))),"")</f>
        <v/>
      </c>
      <c r="AK1129" s="69">
        <f t="shared" si="14"/>
        <v>0</v>
      </c>
      <c r="AL1129" s="69">
        <f>if(AJ1129="Hyperdisk Balanced",Assumptions!$B$11,0)</f>
        <v>0</v>
      </c>
      <c r="AM1129" s="69">
        <f>if(AJ1129="Hyperdisk Balanced",Assumptions!$B$12,0)</f>
        <v>0</v>
      </c>
      <c r="AN1129" s="70">
        <f>if(AK1129=0,0,if(AJ1129="Hyperdisk Balanced",vlookup(AK1129&amp;" provisioned space",'SKU Pricing'!A:B,Assumptions!$B$2,0)*Z1129+vlookup(AK1129&amp;" provisioned IOPS",'SKU Pricing'!A:B,Assumptions!$B$2,0)*AL1129*730+vlookup(AK1129&amp;" provisioned throughput",'SKU Pricing'!A:B,Assumptions!$B$2,0)*AM1129*730,vlookup(AK1129,'SKU Pricing'!A:B,Assumptions!$B$2,0)*Z1129))</f>
        <v>0</v>
      </c>
      <c r="AO1129" s="70">
        <f t="shared" si="15"/>
        <v>0</v>
      </c>
      <c r="AP1129" s="71">
        <f t="shared" si="16"/>
        <v>0</v>
      </c>
      <c r="AQ1129" s="70">
        <f>ifna(vlookup(AP1129,'SKU Pricing'!A:B,Assumptions!$B$2,0)*AE1129,0)</f>
        <v>0</v>
      </c>
      <c r="AR1129" s="72">
        <v>0.0</v>
      </c>
    </row>
    <row r="1130">
      <c r="A1130" s="61" t="s">
        <v>1271</v>
      </c>
      <c r="B1130" s="62" t="str">
        <f>ifna(if(vlookup(A1130,vOS!A:B,2,0)="","Unknown",vlookup(A1130,vOS!A:B,2,0)),"Unknown")</f>
        <v>Microsoft Windows 10 (64-bit)</v>
      </c>
      <c r="C1130" s="62">
        <f>vlookup(B1130,'OS Study'!A:D,2,0)</f>
        <v>0</v>
      </c>
      <c r="D1130" s="62" t="str">
        <f>vlookup(B1130,'OS Study'!A:D,3,0)</f>
        <v>Windows</v>
      </c>
      <c r="E1130" s="62" t="str">
        <f>vlookup(B1130,'OS Study'!A:D,4,0)</f>
        <v>Workstation</v>
      </c>
      <c r="F1130" s="63" t="str">
        <f>vlookup(B1130,'OS Study'!A:E,5,0)</f>
        <v>10</v>
      </c>
      <c r="G1130" s="62">
        <f>IF(vlookup(A1130,'RVtools V2.1'!A:J,4,0)="non",0,1)</f>
        <v>1</v>
      </c>
      <c r="H1130" s="62">
        <f>if(vlookup(A1130,'RVtools V2.1'!A:K,11,0)="kube",1,0)</f>
        <v>0</v>
      </c>
      <c r="I1130" s="62">
        <f t="shared" si="5"/>
        <v>0</v>
      </c>
      <c r="J1130" s="62">
        <f>ifna(vlookup(A1130,'Infra Study'!A:Q,17,0),0)</f>
        <v>1</v>
      </c>
      <c r="K1130" s="64">
        <f>IFERROR(__xludf.DUMMYFUNCTION("N(REGEXMATCH(VLOOKUP(A1130, 'RVtools V2.1'!A:H, 8, 0), ""^Serveur de fichiers""))"),0.0)</f>
        <v>0</v>
      </c>
      <c r="L1130" s="64">
        <f t="shared" si="6"/>
        <v>0</v>
      </c>
      <c r="M1130" s="67" t="str">
        <f>ifna(vlookup(A1130,'RVtools V2.1'!A:I,8,0),"N/A")</f>
        <v>MPL - NST/LOR</v>
      </c>
      <c r="N1130" s="64">
        <f>IFERROR(__xludf.DUMMYFUNCTION("IF(REGEXMATCH(M1130, ""(?i)"" &amp; JOIN(""|"", SPLIT(""kalisil"", "" ""))), 1, 0)"),0.0)</f>
        <v>0</v>
      </c>
      <c r="O1130" s="64" t="str">
        <f>vlookup(A1130,'RVtools V2.1'!A:H,7,0)</f>
        <v>T1</v>
      </c>
      <c r="P1130" s="64">
        <f>if(vlookup(A1130,'RVtools V2.1'!A:H,5,0)="oui",1,0)</f>
        <v>1</v>
      </c>
      <c r="Q1130" s="64">
        <f>ifna(vlookup(A1130,vCPU!A:B,2,0),"Unknown")</f>
        <v>2</v>
      </c>
      <c r="R1130" s="66">
        <f>ifna(vlookup(A1130,vMemory!A:C,3,0),"Unknown")</f>
        <v>4</v>
      </c>
      <c r="S1130" s="66">
        <f>ifna(vlookup(A1130,vDisk!A:C,3,0),"Unknown")</f>
        <v>121</v>
      </c>
      <c r="T1130" s="67" t="str">
        <f t="array" ref="T1130">IFS(
   L1130=1, "No Lift &amp; Shift",
   J1130=1, XLOOKUP(A1130, 'Infra Study'!A:A, 'Infra Study'!P:P),
   I1130=1, "No Lift &amp; Shift",
   H1130=1, "GKE",
   K1130=1, "GCNV",
   G1130=1, "Lift &amp; Shift Prod",
   TRUE, "Lift &amp; Shift Noprod"
)</f>
        <v>Consolidation</v>
      </c>
      <c r="U1130" s="67">
        <f t="shared" si="7"/>
        <v>0</v>
      </c>
      <c r="V1130" s="68">
        <f>if(T1130="Lift &amp; Shift Noprod",if( Y1130=0,Assumptions!$B$5, Assumptions!$B$4),if(T1130="Lift &amp; Shift Prod",if(AND(N1130=1,O1130="T1"),Assumptions!$B$6,Assumptions!$B$4),0))</f>
        <v>0</v>
      </c>
      <c r="W1130" s="62">
        <f>if(V1130&lt;&gt;0,if(Q1130="Unknown", Assumptions!$B$42,If(Q1130&gt;1,Q1130,2)),0)</f>
        <v>0</v>
      </c>
      <c r="X1130" s="69">
        <f>if(V1130&lt;&gt;0,if(R1130="Unknown", Assumptions!$B$43,R1130),0)</f>
        <v>0</v>
      </c>
      <c r="Y1130" s="68">
        <f t="shared" si="8"/>
        <v>0</v>
      </c>
      <c r="Z1130" s="68">
        <f>if(V1130&lt;&gt;0,if(  S1130="Unknown", Assumptions!$B$44,S1130),0)</f>
        <v>0</v>
      </c>
      <c r="AA1130" s="68">
        <f>if(V1130 ="N2",ifna(vlookup(W1130&amp;"-"&amp;X1130,'Ref. VM'!A:B,2,0),"Custom"),if(V1130 ="E2" , ifna(vlookup(W1130&amp;"-"&amp;X1130,'Ref. VM'!D:E,2,0),"Custom"),if(V1130="N2D",ifna(vlookup(W1130&amp;"-"&amp;X1130,'Ref. VM'!G:H,2,0),"Custom"),if(V1130="N4",ifna(vlookup(W1130&amp;"-"&amp;X1130,'Ref. VM'!J:K,2,0),"Custom"),0))))</f>
        <v>0</v>
      </c>
      <c r="AB1130" s="67">
        <f t="shared" si="9"/>
        <v>0</v>
      </c>
      <c r="AC1130" s="67">
        <f t="shared" si="10"/>
        <v>0</v>
      </c>
      <c r="AD1130" s="67">
        <f t="shared" si="11"/>
        <v>0</v>
      </c>
      <c r="AE1130" s="62">
        <f>if(T1130="Lift &amp; Shift Prod",730,if(T1130="Lift &amp; Shift Noprod",Assumptions!$B$3,0))</f>
        <v>0</v>
      </c>
      <c r="AF1130" s="70">
        <f>if( U1130=0,0,if(Y1130=0, ((vlookup(AB1130,'SKU Pricing'!A:B,Assumptions!$B$2,0)*W1130)+(vlookup(AC1130,'SKU Pricing'!A:B,Assumptions!$B$2,0)*X1130))*AE1130,((vlookup(AB1130,'SKU Pricing'!A:B,Assumptions!$B$2,0)*W1130)+(vlookup(AC1130,'SKU Pricing'!A:B,Assumptions!$B$2,0)*(W1130*8))+(vlookup(AD1130,'SKU Pricing'!A:B,Assumptions!$B$2,0)*(X1130-(W1130*8))))*AE1130))</f>
        <v>0</v>
      </c>
      <c r="AG1130" s="67">
        <f t="shared" si="12"/>
        <v>0</v>
      </c>
      <c r="AH1130" s="70">
        <f>ifna(vlookup(AG1130,'SKU Pricing'!A:B,Assumptions!$B$2,0)*W1130*AE1130,0)</f>
        <v>0</v>
      </c>
      <c r="AI1130" s="62" t="str">
        <f t="shared" si="13"/>
        <v/>
      </c>
      <c r="AJ1130" s="62" t="str">
        <f>if(V1130&lt;&gt;0, if(T1130="Lift &amp; Shift Noprod",Assumptions!$B$9,if(V1130=Assumptions!$B$6,Assumptions!$B$10,if(P1130=1,Assumptions!$B$8,Assumptions!$B$7))),"")</f>
        <v/>
      </c>
      <c r="AK1130" s="69">
        <f t="shared" si="14"/>
        <v>0</v>
      </c>
      <c r="AL1130" s="69">
        <f>if(AJ1130="Hyperdisk Balanced",Assumptions!$B$11,0)</f>
        <v>0</v>
      </c>
      <c r="AM1130" s="69">
        <f>if(AJ1130="Hyperdisk Balanced",Assumptions!$B$12,0)</f>
        <v>0</v>
      </c>
      <c r="AN1130" s="70">
        <f>if(AK1130=0,0,if(AJ1130="Hyperdisk Balanced",vlookup(AK1130&amp;" provisioned space",'SKU Pricing'!A:B,Assumptions!$B$2,0)*Z1130+vlookup(AK1130&amp;" provisioned IOPS",'SKU Pricing'!A:B,Assumptions!$B$2,0)*AL1130*730+vlookup(AK1130&amp;" provisioned throughput",'SKU Pricing'!A:B,Assumptions!$B$2,0)*AM1130*730,vlookup(AK1130,'SKU Pricing'!A:B,Assumptions!$B$2,0)*Z1130))</f>
        <v>0</v>
      </c>
      <c r="AO1130" s="70">
        <f t="shared" si="15"/>
        <v>0</v>
      </c>
      <c r="AP1130" s="71">
        <f t="shared" si="16"/>
        <v>0</v>
      </c>
      <c r="AQ1130" s="70">
        <f>ifna(vlookup(AP1130,'SKU Pricing'!A:B,Assumptions!$B$2,0)*AE1130,0)</f>
        <v>0</v>
      </c>
      <c r="AR1130" s="72">
        <v>0.0</v>
      </c>
    </row>
    <row r="1131">
      <c r="A1131" s="61" t="s">
        <v>1272</v>
      </c>
      <c r="B1131" s="62" t="str">
        <f>ifna(if(vlookup(A1131,vOS!A:B,2,0)="","Unknown",vlookup(A1131,vOS!A:B,2,0)),"Unknown")</f>
        <v>Microsoft Windows 10 (64-bit)</v>
      </c>
      <c r="C1131" s="62">
        <f>vlookup(B1131,'OS Study'!A:D,2,0)</f>
        <v>0</v>
      </c>
      <c r="D1131" s="62" t="str">
        <f>vlookup(B1131,'OS Study'!A:D,3,0)</f>
        <v>Windows</v>
      </c>
      <c r="E1131" s="62" t="str">
        <f>vlookup(B1131,'OS Study'!A:D,4,0)</f>
        <v>Workstation</v>
      </c>
      <c r="F1131" s="63" t="str">
        <f>vlookup(B1131,'OS Study'!A:E,5,0)</f>
        <v>10</v>
      </c>
      <c r="G1131" s="62">
        <f>IF(vlookup(A1131,'RVtools V2.1'!A:J,4,0)="non",0,1)</f>
        <v>1</v>
      </c>
      <c r="H1131" s="62">
        <f>if(vlookup(A1131,'RVtools V2.1'!A:K,11,0)="kube",1,0)</f>
        <v>0</v>
      </c>
      <c r="I1131" s="62">
        <f t="shared" si="5"/>
        <v>0</v>
      </c>
      <c r="J1131" s="62">
        <f>ifna(vlookup(A1131,'Infra Study'!A:Q,17,0),0)</f>
        <v>1</v>
      </c>
      <c r="K1131" s="64">
        <f>IFERROR(__xludf.DUMMYFUNCTION("N(REGEXMATCH(VLOOKUP(A1131, 'RVtools V2.1'!A:H, 8, 0), ""^Serveur de fichiers""))"),0.0)</f>
        <v>0</v>
      </c>
      <c r="L1131" s="64">
        <f t="shared" si="6"/>
        <v>0</v>
      </c>
      <c r="M1131" s="67" t="str">
        <f>ifna(vlookup(A1131,'RVtools V2.1'!A:I,8,0),"N/A")</f>
        <v>MPL - NST/LOR</v>
      </c>
      <c r="N1131" s="64">
        <f>IFERROR(__xludf.DUMMYFUNCTION("IF(REGEXMATCH(M1131, ""(?i)"" &amp; JOIN(""|"", SPLIT(""kalisil"", "" ""))), 1, 0)"),0.0)</f>
        <v>0</v>
      </c>
      <c r="O1131" s="64" t="str">
        <f>vlookup(A1131,'RVtools V2.1'!A:H,7,0)</f>
        <v>T1</v>
      </c>
      <c r="P1131" s="64">
        <f>if(vlookup(A1131,'RVtools V2.1'!A:H,5,0)="oui",1,0)</f>
        <v>1</v>
      </c>
      <c r="Q1131" s="64">
        <f>ifna(vlookup(A1131,vCPU!A:B,2,0),"Unknown")</f>
        <v>2</v>
      </c>
      <c r="R1131" s="66">
        <f>ifna(vlookup(A1131,vMemory!A:C,3,0),"Unknown")</f>
        <v>4</v>
      </c>
      <c r="S1131" s="66">
        <f>ifna(vlookup(A1131,vDisk!A:C,3,0),"Unknown")</f>
        <v>122</v>
      </c>
      <c r="T1131" s="67" t="str">
        <f t="array" ref="T1131">IFS(
   L1131=1, "No Lift &amp; Shift",
   J1131=1, XLOOKUP(A1131, 'Infra Study'!A:A, 'Infra Study'!P:P),
   I1131=1, "No Lift &amp; Shift",
   H1131=1, "GKE",
   K1131=1, "GCNV",
   G1131=1, "Lift &amp; Shift Prod",
   TRUE, "Lift &amp; Shift Noprod"
)</f>
        <v>Consolidation</v>
      </c>
      <c r="U1131" s="67">
        <f t="shared" si="7"/>
        <v>0</v>
      </c>
      <c r="V1131" s="68">
        <f>if(T1131="Lift &amp; Shift Noprod",if( Y1131=0,Assumptions!$B$5, Assumptions!$B$4),if(T1131="Lift &amp; Shift Prod",if(AND(N1131=1,O1131="T1"),Assumptions!$B$6,Assumptions!$B$4),0))</f>
        <v>0</v>
      </c>
      <c r="W1131" s="62">
        <f>if(V1131&lt;&gt;0,if(Q1131="Unknown", Assumptions!$B$42,If(Q1131&gt;1,Q1131,2)),0)</f>
        <v>0</v>
      </c>
      <c r="X1131" s="69">
        <f>if(V1131&lt;&gt;0,if(R1131="Unknown", Assumptions!$B$43,R1131),0)</f>
        <v>0</v>
      </c>
      <c r="Y1131" s="68">
        <f t="shared" si="8"/>
        <v>0</v>
      </c>
      <c r="Z1131" s="68">
        <f>if(V1131&lt;&gt;0,if(  S1131="Unknown", Assumptions!$B$44,S1131),0)</f>
        <v>0</v>
      </c>
      <c r="AA1131" s="68">
        <f>if(V1131 ="N2",ifna(vlookup(W1131&amp;"-"&amp;X1131,'Ref. VM'!A:B,2,0),"Custom"),if(V1131 ="E2" , ifna(vlookup(W1131&amp;"-"&amp;X1131,'Ref. VM'!D:E,2,0),"Custom"),if(V1131="N2D",ifna(vlookup(W1131&amp;"-"&amp;X1131,'Ref. VM'!G:H,2,0),"Custom"),if(V1131="N4",ifna(vlookup(W1131&amp;"-"&amp;X1131,'Ref. VM'!J:K,2,0),"Custom"),0))))</f>
        <v>0</v>
      </c>
      <c r="AB1131" s="67">
        <f t="shared" si="9"/>
        <v>0</v>
      </c>
      <c r="AC1131" s="67">
        <f t="shared" si="10"/>
        <v>0</v>
      </c>
      <c r="AD1131" s="67">
        <f t="shared" si="11"/>
        <v>0</v>
      </c>
      <c r="AE1131" s="62">
        <f>if(T1131="Lift &amp; Shift Prod",730,if(T1131="Lift &amp; Shift Noprod",Assumptions!$B$3,0))</f>
        <v>0</v>
      </c>
      <c r="AF1131" s="70">
        <f>if( U1131=0,0,if(Y1131=0, ((vlookup(AB1131,'SKU Pricing'!A:B,Assumptions!$B$2,0)*W1131)+(vlookup(AC1131,'SKU Pricing'!A:B,Assumptions!$B$2,0)*X1131))*AE1131,((vlookup(AB1131,'SKU Pricing'!A:B,Assumptions!$B$2,0)*W1131)+(vlookup(AC1131,'SKU Pricing'!A:B,Assumptions!$B$2,0)*(W1131*8))+(vlookup(AD1131,'SKU Pricing'!A:B,Assumptions!$B$2,0)*(X1131-(W1131*8))))*AE1131))</f>
        <v>0</v>
      </c>
      <c r="AG1131" s="67">
        <f t="shared" si="12"/>
        <v>0</v>
      </c>
      <c r="AH1131" s="70">
        <f>ifna(vlookup(AG1131,'SKU Pricing'!A:B,Assumptions!$B$2,0)*W1131*AE1131,0)</f>
        <v>0</v>
      </c>
      <c r="AI1131" s="62" t="str">
        <f t="shared" si="13"/>
        <v/>
      </c>
      <c r="AJ1131" s="62" t="str">
        <f>if(V1131&lt;&gt;0, if(T1131="Lift &amp; Shift Noprod",Assumptions!$B$9,if(V1131=Assumptions!$B$6,Assumptions!$B$10,if(P1131=1,Assumptions!$B$8,Assumptions!$B$7))),"")</f>
        <v/>
      </c>
      <c r="AK1131" s="69">
        <f t="shared" si="14"/>
        <v>0</v>
      </c>
      <c r="AL1131" s="69">
        <f>if(AJ1131="Hyperdisk Balanced",Assumptions!$B$11,0)</f>
        <v>0</v>
      </c>
      <c r="AM1131" s="69">
        <f>if(AJ1131="Hyperdisk Balanced",Assumptions!$B$12,0)</f>
        <v>0</v>
      </c>
      <c r="AN1131" s="70">
        <f>if(AK1131=0,0,if(AJ1131="Hyperdisk Balanced",vlookup(AK1131&amp;" provisioned space",'SKU Pricing'!A:B,Assumptions!$B$2,0)*Z1131+vlookup(AK1131&amp;" provisioned IOPS",'SKU Pricing'!A:B,Assumptions!$B$2,0)*AL1131*730+vlookup(AK1131&amp;" provisioned throughput",'SKU Pricing'!A:B,Assumptions!$B$2,0)*AM1131*730,vlookup(AK1131,'SKU Pricing'!A:B,Assumptions!$B$2,0)*Z1131))</f>
        <v>0</v>
      </c>
      <c r="AO1131" s="70">
        <f t="shared" si="15"/>
        <v>0</v>
      </c>
      <c r="AP1131" s="71">
        <f t="shared" si="16"/>
        <v>0</v>
      </c>
      <c r="AQ1131" s="70">
        <f>ifna(vlookup(AP1131,'SKU Pricing'!A:B,Assumptions!$B$2,0)*AE1131,0)</f>
        <v>0</v>
      </c>
      <c r="AR1131" s="72">
        <v>0.0</v>
      </c>
    </row>
    <row r="1132">
      <c r="A1132" s="61" t="s">
        <v>1273</v>
      </c>
      <c r="B1132" s="62" t="str">
        <f>ifna(if(vlookup(A1132,vOS!A:B,2,0)="","Unknown",vlookup(A1132,vOS!A:B,2,0)),"Unknown")</f>
        <v>Microsoft Windows 10 (64-bit)</v>
      </c>
      <c r="C1132" s="62">
        <f>vlookup(B1132,'OS Study'!A:D,2,0)</f>
        <v>0</v>
      </c>
      <c r="D1132" s="62" t="str">
        <f>vlookup(B1132,'OS Study'!A:D,3,0)</f>
        <v>Windows</v>
      </c>
      <c r="E1132" s="62" t="str">
        <f>vlookup(B1132,'OS Study'!A:D,4,0)</f>
        <v>Workstation</v>
      </c>
      <c r="F1132" s="63" t="str">
        <f>vlookup(B1132,'OS Study'!A:E,5,0)</f>
        <v>10</v>
      </c>
      <c r="G1132" s="62">
        <f>IF(vlookup(A1132,'RVtools V2.1'!A:J,4,0)="non",0,1)</f>
        <v>1</v>
      </c>
      <c r="H1132" s="62">
        <f>if(vlookup(A1132,'RVtools V2.1'!A:K,11,0)="kube",1,0)</f>
        <v>0</v>
      </c>
      <c r="I1132" s="62">
        <f t="shared" si="5"/>
        <v>0</v>
      </c>
      <c r="J1132" s="62">
        <f>ifna(vlookup(A1132,'Infra Study'!A:Q,17,0),0)</f>
        <v>1</v>
      </c>
      <c r="K1132" s="64">
        <f>IFERROR(__xludf.DUMMYFUNCTION("N(REGEXMATCH(VLOOKUP(A1132, 'RVtools V2.1'!A:H, 8, 0), ""^Serveur de fichiers""))"),0.0)</f>
        <v>0</v>
      </c>
      <c r="L1132" s="64">
        <f t="shared" si="6"/>
        <v>0</v>
      </c>
      <c r="M1132" s="67" t="str">
        <f>ifna(vlookup(A1132,'RVtools V2.1'!A:I,8,0),"N/A")</f>
        <v>MPL - NST/LOR</v>
      </c>
      <c r="N1132" s="64">
        <f>IFERROR(__xludf.DUMMYFUNCTION("IF(REGEXMATCH(M1132, ""(?i)"" &amp; JOIN(""|"", SPLIT(""kalisil"", "" ""))), 1, 0)"),0.0)</f>
        <v>0</v>
      </c>
      <c r="O1132" s="64" t="str">
        <f>vlookup(A1132,'RVtools V2.1'!A:H,7,0)</f>
        <v>T1</v>
      </c>
      <c r="P1132" s="64">
        <f>if(vlookup(A1132,'RVtools V2.1'!A:H,5,0)="oui",1,0)</f>
        <v>1</v>
      </c>
      <c r="Q1132" s="64">
        <f>ifna(vlookup(A1132,vCPU!A:B,2,0),"Unknown")</f>
        <v>2</v>
      </c>
      <c r="R1132" s="66">
        <f>ifna(vlookup(A1132,vMemory!A:C,3,0),"Unknown")</f>
        <v>4</v>
      </c>
      <c r="S1132" s="66">
        <f>ifna(vlookup(A1132,vDisk!A:C,3,0),"Unknown")</f>
        <v>118</v>
      </c>
      <c r="T1132" s="67" t="str">
        <f t="array" ref="T1132">IFS(
   L1132=1, "No Lift &amp; Shift",
   J1132=1, XLOOKUP(A1132, 'Infra Study'!A:A, 'Infra Study'!P:P),
   I1132=1, "No Lift &amp; Shift",
   H1132=1, "GKE",
   K1132=1, "GCNV",
   G1132=1, "Lift &amp; Shift Prod",
   TRUE, "Lift &amp; Shift Noprod"
)</f>
        <v>Consolidation</v>
      </c>
      <c r="U1132" s="67">
        <f t="shared" si="7"/>
        <v>0</v>
      </c>
      <c r="V1132" s="68">
        <f>if(T1132="Lift &amp; Shift Noprod",if( Y1132=0,Assumptions!$B$5, Assumptions!$B$4),if(T1132="Lift &amp; Shift Prod",if(AND(N1132=1,O1132="T1"),Assumptions!$B$6,Assumptions!$B$4),0))</f>
        <v>0</v>
      </c>
      <c r="W1132" s="62">
        <f>if(V1132&lt;&gt;0,if(Q1132="Unknown", Assumptions!$B$42,If(Q1132&gt;1,Q1132,2)),0)</f>
        <v>0</v>
      </c>
      <c r="X1132" s="69">
        <f>if(V1132&lt;&gt;0,if(R1132="Unknown", Assumptions!$B$43,R1132),0)</f>
        <v>0</v>
      </c>
      <c r="Y1132" s="68">
        <f t="shared" si="8"/>
        <v>0</v>
      </c>
      <c r="Z1132" s="68">
        <f>if(V1132&lt;&gt;0,if(  S1132="Unknown", Assumptions!$B$44,S1132),0)</f>
        <v>0</v>
      </c>
      <c r="AA1132" s="68">
        <f>if(V1132 ="N2",ifna(vlookup(W1132&amp;"-"&amp;X1132,'Ref. VM'!A:B,2,0),"Custom"),if(V1132 ="E2" , ifna(vlookup(W1132&amp;"-"&amp;X1132,'Ref. VM'!D:E,2,0),"Custom"),if(V1132="N2D",ifna(vlookup(W1132&amp;"-"&amp;X1132,'Ref. VM'!G:H,2,0),"Custom"),if(V1132="N4",ifna(vlookup(W1132&amp;"-"&amp;X1132,'Ref. VM'!J:K,2,0),"Custom"),0))))</f>
        <v>0</v>
      </c>
      <c r="AB1132" s="67">
        <f t="shared" si="9"/>
        <v>0</v>
      </c>
      <c r="AC1132" s="67">
        <f t="shared" si="10"/>
        <v>0</v>
      </c>
      <c r="AD1132" s="67">
        <f t="shared" si="11"/>
        <v>0</v>
      </c>
      <c r="AE1132" s="62">
        <f>if(T1132="Lift &amp; Shift Prod",730,if(T1132="Lift &amp; Shift Noprod",Assumptions!$B$3,0))</f>
        <v>0</v>
      </c>
      <c r="AF1132" s="70">
        <f>if( U1132=0,0,if(Y1132=0, ((vlookup(AB1132,'SKU Pricing'!A:B,Assumptions!$B$2,0)*W1132)+(vlookup(AC1132,'SKU Pricing'!A:B,Assumptions!$B$2,0)*X1132))*AE1132,((vlookup(AB1132,'SKU Pricing'!A:B,Assumptions!$B$2,0)*W1132)+(vlookup(AC1132,'SKU Pricing'!A:B,Assumptions!$B$2,0)*(W1132*8))+(vlookup(AD1132,'SKU Pricing'!A:B,Assumptions!$B$2,0)*(X1132-(W1132*8))))*AE1132))</f>
        <v>0</v>
      </c>
      <c r="AG1132" s="67">
        <f t="shared" si="12"/>
        <v>0</v>
      </c>
      <c r="AH1132" s="70">
        <f>ifna(vlookup(AG1132,'SKU Pricing'!A:B,Assumptions!$B$2,0)*W1132*AE1132,0)</f>
        <v>0</v>
      </c>
      <c r="AI1132" s="62" t="str">
        <f t="shared" si="13"/>
        <v/>
      </c>
      <c r="AJ1132" s="62" t="str">
        <f>if(V1132&lt;&gt;0, if(T1132="Lift &amp; Shift Noprod",Assumptions!$B$9,if(V1132=Assumptions!$B$6,Assumptions!$B$10,if(P1132=1,Assumptions!$B$8,Assumptions!$B$7))),"")</f>
        <v/>
      </c>
      <c r="AK1132" s="69">
        <f t="shared" si="14"/>
        <v>0</v>
      </c>
      <c r="AL1132" s="69">
        <f>if(AJ1132="Hyperdisk Balanced",Assumptions!$B$11,0)</f>
        <v>0</v>
      </c>
      <c r="AM1132" s="69">
        <f>if(AJ1132="Hyperdisk Balanced",Assumptions!$B$12,0)</f>
        <v>0</v>
      </c>
      <c r="AN1132" s="70">
        <f>if(AK1132=0,0,if(AJ1132="Hyperdisk Balanced",vlookup(AK1132&amp;" provisioned space",'SKU Pricing'!A:B,Assumptions!$B$2,0)*Z1132+vlookup(AK1132&amp;" provisioned IOPS",'SKU Pricing'!A:B,Assumptions!$B$2,0)*AL1132*730+vlookup(AK1132&amp;" provisioned throughput",'SKU Pricing'!A:B,Assumptions!$B$2,0)*AM1132*730,vlookup(AK1132,'SKU Pricing'!A:B,Assumptions!$B$2,0)*Z1132))</f>
        <v>0</v>
      </c>
      <c r="AO1132" s="70">
        <f t="shared" si="15"/>
        <v>0</v>
      </c>
      <c r="AP1132" s="71">
        <f t="shared" si="16"/>
        <v>0</v>
      </c>
      <c r="AQ1132" s="70">
        <f>ifna(vlookup(AP1132,'SKU Pricing'!A:B,Assumptions!$B$2,0)*AE1132,0)</f>
        <v>0</v>
      </c>
      <c r="AR1132" s="72">
        <v>0.0</v>
      </c>
    </row>
    <row r="1133">
      <c r="A1133" s="61" t="s">
        <v>1274</v>
      </c>
      <c r="B1133" s="62" t="str">
        <f>ifna(if(vlookup(A1133,vOS!A:B,2,0)="","Unknown",vlookup(A1133,vOS!A:B,2,0)),"Unknown")</f>
        <v>Microsoft Windows 10 (64-bit)</v>
      </c>
      <c r="C1133" s="62">
        <f>vlookup(B1133,'OS Study'!A:D,2,0)</f>
        <v>0</v>
      </c>
      <c r="D1133" s="62" t="str">
        <f>vlookup(B1133,'OS Study'!A:D,3,0)</f>
        <v>Windows</v>
      </c>
      <c r="E1133" s="62" t="str">
        <f>vlookup(B1133,'OS Study'!A:D,4,0)</f>
        <v>Workstation</v>
      </c>
      <c r="F1133" s="63" t="str">
        <f>vlookup(B1133,'OS Study'!A:E,5,0)</f>
        <v>10</v>
      </c>
      <c r="G1133" s="62">
        <f>IF(vlookup(A1133,'RVtools V2.1'!A:J,4,0)="non",0,1)</f>
        <v>1</v>
      </c>
      <c r="H1133" s="62">
        <f>if(vlookup(A1133,'RVtools V2.1'!A:K,11,0)="kube",1,0)</f>
        <v>0</v>
      </c>
      <c r="I1133" s="62">
        <f t="shared" si="5"/>
        <v>0</v>
      </c>
      <c r="J1133" s="62">
        <f>ifna(vlookup(A1133,'Infra Study'!A:Q,17,0),0)</f>
        <v>1</v>
      </c>
      <c r="K1133" s="64">
        <f>IFERROR(__xludf.DUMMYFUNCTION("N(REGEXMATCH(VLOOKUP(A1133, 'RVtools V2.1'!A:H, 8, 0), ""^Serveur de fichiers""))"),0.0)</f>
        <v>0</v>
      </c>
      <c r="L1133" s="64">
        <f t="shared" si="6"/>
        <v>0</v>
      </c>
      <c r="M1133" s="67" t="str">
        <f>ifna(vlookup(A1133,'RVtools V2.1'!A:I,8,0),"N/A")</f>
        <v>MPL - NST/LOR</v>
      </c>
      <c r="N1133" s="64">
        <f>IFERROR(__xludf.DUMMYFUNCTION("IF(REGEXMATCH(M1133, ""(?i)"" &amp; JOIN(""|"", SPLIT(""kalisil"", "" ""))), 1, 0)"),0.0)</f>
        <v>0</v>
      </c>
      <c r="O1133" s="64" t="str">
        <f>vlookup(A1133,'RVtools V2.1'!A:H,7,0)</f>
        <v>T1</v>
      </c>
      <c r="P1133" s="64">
        <f>if(vlookup(A1133,'RVtools V2.1'!A:H,5,0)="oui",1,0)</f>
        <v>1</v>
      </c>
      <c r="Q1133" s="64">
        <f>ifna(vlookup(A1133,vCPU!A:B,2,0),"Unknown")</f>
        <v>2</v>
      </c>
      <c r="R1133" s="66">
        <f>ifna(vlookup(A1133,vMemory!A:C,3,0),"Unknown")</f>
        <v>4</v>
      </c>
      <c r="S1133" s="66">
        <f>ifna(vlookup(A1133,vDisk!A:C,3,0),"Unknown")</f>
        <v>119</v>
      </c>
      <c r="T1133" s="67" t="str">
        <f t="array" ref="T1133">IFS(
   L1133=1, "No Lift &amp; Shift",
   J1133=1, XLOOKUP(A1133, 'Infra Study'!A:A, 'Infra Study'!P:P),
   I1133=1, "No Lift &amp; Shift",
   H1133=1, "GKE",
   K1133=1, "GCNV",
   G1133=1, "Lift &amp; Shift Prod",
   TRUE, "Lift &amp; Shift Noprod"
)</f>
        <v>Consolidation</v>
      </c>
      <c r="U1133" s="67">
        <f t="shared" si="7"/>
        <v>0</v>
      </c>
      <c r="V1133" s="68">
        <f>if(T1133="Lift &amp; Shift Noprod",if( Y1133=0,Assumptions!$B$5, Assumptions!$B$4),if(T1133="Lift &amp; Shift Prod",if(AND(N1133=1,O1133="T1"),Assumptions!$B$6,Assumptions!$B$4),0))</f>
        <v>0</v>
      </c>
      <c r="W1133" s="62">
        <f>if(V1133&lt;&gt;0,if(Q1133="Unknown", Assumptions!$B$42,If(Q1133&gt;1,Q1133,2)),0)</f>
        <v>0</v>
      </c>
      <c r="X1133" s="69">
        <f>if(V1133&lt;&gt;0,if(R1133="Unknown", Assumptions!$B$43,R1133),0)</f>
        <v>0</v>
      </c>
      <c r="Y1133" s="68">
        <f t="shared" si="8"/>
        <v>0</v>
      </c>
      <c r="Z1133" s="68">
        <f>if(V1133&lt;&gt;0,if(  S1133="Unknown", Assumptions!$B$44,S1133),0)</f>
        <v>0</v>
      </c>
      <c r="AA1133" s="68">
        <f>if(V1133 ="N2",ifna(vlookup(W1133&amp;"-"&amp;X1133,'Ref. VM'!A:B,2,0),"Custom"),if(V1133 ="E2" , ifna(vlookup(W1133&amp;"-"&amp;X1133,'Ref. VM'!D:E,2,0),"Custom"),if(V1133="N2D",ifna(vlookup(W1133&amp;"-"&amp;X1133,'Ref. VM'!G:H,2,0),"Custom"),if(V1133="N4",ifna(vlookup(W1133&amp;"-"&amp;X1133,'Ref. VM'!J:K,2,0),"Custom"),0))))</f>
        <v>0</v>
      </c>
      <c r="AB1133" s="67">
        <f t="shared" si="9"/>
        <v>0</v>
      </c>
      <c r="AC1133" s="67">
        <f t="shared" si="10"/>
        <v>0</v>
      </c>
      <c r="AD1133" s="67">
        <f t="shared" si="11"/>
        <v>0</v>
      </c>
      <c r="AE1133" s="62">
        <f>if(T1133="Lift &amp; Shift Prod",730,if(T1133="Lift &amp; Shift Noprod",Assumptions!$B$3,0))</f>
        <v>0</v>
      </c>
      <c r="AF1133" s="70">
        <f>if( U1133=0,0,if(Y1133=0, ((vlookup(AB1133,'SKU Pricing'!A:B,Assumptions!$B$2,0)*W1133)+(vlookup(AC1133,'SKU Pricing'!A:B,Assumptions!$B$2,0)*X1133))*AE1133,((vlookup(AB1133,'SKU Pricing'!A:B,Assumptions!$B$2,0)*W1133)+(vlookup(AC1133,'SKU Pricing'!A:B,Assumptions!$B$2,0)*(W1133*8))+(vlookup(AD1133,'SKU Pricing'!A:B,Assumptions!$B$2,0)*(X1133-(W1133*8))))*AE1133))</f>
        <v>0</v>
      </c>
      <c r="AG1133" s="67">
        <f t="shared" si="12"/>
        <v>0</v>
      </c>
      <c r="AH1133" s="70">
        <f>ifna(vlookup(AG1133,'SKU Pricing'!A:B,Assumptions!$B$2,0)*W1133*AE1133,0)</f>
        <v>0</v>
      </c>
      <c r="AI1133" s="62" t="str">
        <f t="shared" si="13"/>
        <v/>
      </c>
      <c r="AJ1133" s="62" t="str">
        <f>if(V1133&lt;&gt;0, if(T1133="Lift &amp; Shift Noprod",Assumptions!$B$9,if(V1133=Assumptions!$B$6,Assumptions!$B$10,if(P1133=1,Assumptions!$B$8,Assumptions!$B$7))),"")</f>
        <v/>
      </c>
      <c r="AK1133" s="69">
        <f t="shared" si="14"/>
        <v>0</v>
      </c>
      <c r="AL1133" s="69">
        <f>if(AJ1133="Hyperdisk Balanced",Assumptions!$B$11,0)</f>
        <v>0</v>
      </c>
      <c r="AM1133" s="69">
        <f>if(AJ1133="Hyperdisk Balanced",Assumptions!$B$12,0)</f>
        <v>0</v>
      </c>
      <c r="AN1133" s="70">
        <f>if(AK1133=0,0,if(AJ1133="Hyperdisk Balanced",vlookup(AK1133&amp;" provisioned space",'SKU Pricing'!A:B,Assumptions!$B$2,0)*Z1133+vlookup(AK1133&amp;" provisioned IOPS",'SKU Pricing'!A:B,Assumptions!$B$2,0)*AL1133*730+vlookup(AK1133&amp;" provisioned throughput",'SKU Pricing'!A:B,Assumptions!$B$2,0)*AM1133*730,vlookup(AK1133,'SKU Pricing'!A:B,Assumptions!$B$2,0)*Z1133))</f>
        <v>0</v>
      </c>
      <c r="AO1133" s="70">
        <f t="shared" si="15"/>
        <v>0</v>
      </c>
      <c r="AP1133" s="71">
        <f t="shared" si="16"/>
        <v>0</v>
      </c>
      <c r="AQ1133" s="70">
        <f>ifna(vlookup(AP1133,'SKU Pricing'!A:B,Assumptions!$B$2,0)*AE1133,0)</f>
        <v>0</v>
      </c>
      <c r="AR1133" s="72">
        <v>0.0</v>
      </c>
    </row>
    <row r="1134">
      <c r="A1134" s="61" t="s">
        <v>1275</v>
      </c>
      <c r="B1134" s="62" t="str">
        <f>ifna(if(vlookup(A1134,vOS!A:B,2,0)="","Unknown",vlookup(A1134,vOS!A:B,2,0)),"Unknown")</f>
        <v>Microsoft Windows 10 (64-bit)</v>
      </c>
      <c r="C1134" s="62">
        <f>vlookup(B1134,'OS Study'!A:D,2,0)</f>
        <v>0</v>
      </c>
      <c r="D1134" s="62" t="str">
        <f>vlookup(B1134,'OS Study'!A:D,3,0)</f>
        <v>Windows</v>
      </c>
      <c r="E1134" s="62" t="str">
        <f>vlookup(B1134,'OS Study'!A:D,4,0)</f>
        <v>Workstation</v>
      </c>
      <c r="F1134" s="63" t="str">
        <f>vlookup(B1134,'OS Study'!A:E,5,0)</f>
        <v>10</v>
      </c>
      <c r="G1134" s="62">
        <f>IF(vlookup(A1134,'RVtools V2.1'!A:J,4,0)="non",0,1)</f>
        <v>1</v>
      </c>
      <c r="H1134" s="62">
        <f>if(vlookup(A1134,'RVtools V2.1'!A:K,11,0)="kube",1,0)</f>
        <v>0</v>
      </c>
      <c r="I1134" s="62">
        <f t="shared" si="5"/>
        <v>0</v>
      </c>
      <c r="J1134" s="62">
        <f>ifna(vlookup(A1134,'Infra Study'!A:Q,17,0),0)</f>
        <v>1</v>
      </c>
      <c r="K1134" s="64">
        <f>IFERROR(__xludf.DUMMYFUNCTION("N(REGEXMATCH(VLOOKUP(A1134, 'RVtools V2.1'!A:H, 8, 0), ""^Serveur de fichiers""))"),0.0)</f>
        <v>0</v>
      </c>
      <c r="L1134" s="64">
        <f t="shared" si="6"/>
        <v>0</v>
      </c>
      <c r="M1134" s="67" t="str">
        <f>ifna(vlookup(A1134,'RVtools V2.1'!A:I,8,0),"N/A")</f>
        <v>MPL - NST/LOR</v>
      </c>
      <c r="N1134" s="64">
        <f>IFERROR(__xludf.DUMMYFUNCTION("IF(REGEXMATCH(M1134, ""(?i)"" &amp; JOIN(""|"", SPLIT(""kalisil"", "" ""))), 1, 0)"),0.0)</f>
        <v>0</v>
      </c>
      <c r="O1134" s="64" t="str">
        <f>vlookup(A1134,'RVtools V2.1'!A:H,7,0)</f>
        <v>T1</v>
      </c>
      <c r="P1134" s="64">
        <f>if(vlookup(A1134,'RVtools V2.1'!A:H,5,0)="oui",1,0)</f>
        <v>1</v>
      </c>
      <c r="Q1134" s="64">
        <f>ifna(vlookup(A1134,vCPU!A:B,2,0),"Unknown")</f>
        <v>2</v>
      </c>
      <c r="R1134" s="66">
        <f>ifna(vlookup(A1134,vMemory!A:C,3,0),"Unknown")</f>
        <v>4</v>
      </c>
      <c r="S1134" s="66">
        <f>ifna(vlookup(A1134,vDisk!A:C,3,0),"Unknown")</f>
        <v>118</v>
      </c>
      <c r="T1134" s="67" t="str">
        <f t="array" ref="T1134">IFS(
   L1134=1, "No Lift &amp; Shift",
   J1134=1, XLOOKUP(A1134, 'Infra Study'!A:A, 'Infra Study'!P:P),
   I1134=1, "No Lift &amp; Shift",
   H1134=1, "GKE",
   K1134=1, "GCNV",
   G1134=1, "Lift &amp; Shift Prod",
   TRUE, "Lift &amp; Shift Noprod"
)</f>
        <v>Consolidation</v>
      </c>
      <c r="U1134" s="67">
        <f t="shared" si="7"/>
        <v>0</v>
      </c>
      <c r="V1134" s="68">
        <f>if(T1134="Lift &amp; Shift Noprod",if( Y1134=0,Assumptions!$B$5, Assumptions!$B$4),if(T1134="Lift &amp; Shift Prod",if(AND(N1134=1,O1134="T1"),Assumptions!$B$6,Assumptions!$B$4),0))</f>
        <v>0</v>
      </c>
      <c r="W1134" s="62">
        <f>if(V1134&lt;&gt;0,if(Q1134="Unknown", Assumptions!$B$42,If(Q1134&gt;1,Q1134,2)),0)</f>
        <v>0</v>
      </c>
      <c r="X1134" s="69">
        <f>if(V1134&lt;&gt;0,if(R1134="Unknown", Assumptions!$B$43,R1134),0)</f>
        <v>0</v>
      </c>
      <c r="Y1134" s="68">
        <f t="shared" si="8"/>
        <v>0</v>
      </c>
      <c r="Z1134" s="68">
        <f>if(V1134&lt;&gt;0,if(  S1134="Unknown", Assumptions!$B$44,S1134),0)</f>
        <v>0</v>
      </c>
      <c r="AA1134" s="68">
        <f>if(V1134 ="N2",ifna(vlookup(W1134&amp;"-"&amp;X1134,'Ref. VM'!A:B,2,0),"Custom"),if(V1134 ="E2" , ifna(vlookup(W1134&amp;"-"&amp;X1134,'Ref. VM'!D:E,2,0),"Custom"),if(V1134="N2D",ifna(vlookup(W1134&amp;"-"&amp;X1134,'Ref. VM'!G:H,2,0),"Custom"),if(V1134="N4",ifna(vlookup(W1134&amp;"-"&amp;X1134,'Ref. VM'!J:K,2,0),"Custom"),0))))</f>
        <v>0</v>
      </c>
      <c r="AB1134" s="67">
        <f t="shared" si="9"/>
        <v>0</v>
      </c>
      <c r="AC1134" s="67">
        <f t="shared" si="10"/>
        <v>0</v>
      </c>
      <c r="AD1134" s="67">
        <f t="shared" si="11"/>
        <v>0</v>
      </c>
      <c r="AE1134" s="62">
        <f>if(T1134="Lift &amp; Shift Prod",730,if(T1134="Lift &amp; Shift Noprod",Assumptions!$B$3,0))</f>
        <v>0</v>
      </c>
      <c r="AF1134" s="70">
        <f>if( U1134=0,0,if(Y1134=0, ((vlookup(AB1134,'SKU Pricing'!A:B,Assumptions!$B$2,0)*W1134)+(vlookup(AC1134,'SKU Pricing'!A:B,Assumptions!$B$2,0)*X1134))*AE1134,((vlookup(AB1134,'SKU Pricing'!A:B,Assumptions!$B$2,0)*W1134)+(vlookup(AC1134,'SKU Pricing'!A:B,Assumptions!$B$2,0)*(W1134*8))+(vlookup(AD1134,'SKU Pricing'!A:B,Assumptions!$B$2,0)*(X1134-(W1134*8))))*AE1134))</f>
        <v>0</v>
      </c>
      <c r="AG1134" s="67">
        <f t="shared" si="12"/>
        <v>0</v>
      </c>
      <c r="AH1134" s="70">
        <f>ifna(vlookup(AG1134,'SKU Pricing'!A:B,Assumptions!$B$2,0)*W1134*AE1134,0)</f>
        <v>0</v>
      </c>
      <c r="AI1134" s="62" t="str">
        <f t="shared" si="13"/>
        <v/>
      </c>
      <c r="AJ1134" s="62" t="str">
        <f>if(V1134&lt;&gt;0, if(T1134="Lift &amp; Shift Noprod",Assumptions!$B$9,if(V1134=Assumptions!$B$6,Assumptions!$B$10,if(P1134=1,Assumptions!$B$8,Assumptions!$B$7))),"")</f>
        <v/>
      </c>
      <c r="AK1134" s="69">
        <f t="shared" si="14"/>
        <v>0</v>
      </c>
      <c r="AL1134" s="69">
        <f>if(AJ1134="Hyperdisk Balanced",Assumptions!$B$11,0)</f>
        <v>0</v>
      </c>
      <c r="AM1134" s="69">
        <f>if(AJ1134="Hyperdisk Balanced",Assumptions!$B$12,0)</f>
        <v>0</v>
      </c>
      <c r="AN1134" s="70">
        <f>if(AK1134=0,0,if(AJ1134="Hyperdisk Balanced",vlookup(AK1134&amp;" provisioned space",'SKU Pricing'!A:B,Assumptions!$B$2,0)*Z1134+vlookup(AK1134&amp;" provisioned IOPS",'SKU Pricing'!A:B,Assumptions!$B$2,0)*AL1134*730+vlookup(AK1134&amp;" provisioned throughput",'SKU Pricing'!A:B,Assumptions!$B$2,0)*AM1134*730,vlookup(AK1134,'SKU Pricing'!A:B,Assumptions!$B$2,0)*Z1134))</f>
        <v>0</v>
      </c>
      <c r="AO1134" s="70">
        <f t="shared" si="15"/>
        <v>0</v>
      </c>
      <c r="AP1134" s="71">
        <f t="shared" si="16"/>
        <v>0</v>
      </c>
      <c r="AQ1134" s="70">
        <f>ifna(vlookup(AP1134,'SKU Pricing'!A:B,Assumptions!$B$2,0)*AE1134,0)</f>
        <v>0</v>
      </c>
      <c r="AR1134" s="72">
        <v>0.0</v>
      </c>
    </row>
    <row r="1135">
      <c r="A1135" s="61" t="s">
        <v>1276</v>
      </c>
      <c r="B1135" s="62" t="str">
        <f>ifna(if(vlookup(A1135,vOS!A:B,2,0)="","Unknown",vlookup(A1135,vOS!A:B,2,0)),"Unknown")</f>
        <v>Microsoft Windows 10 (64-bit)</v>
      </c>
      <c r="C1135" s="62">
        <f>vlookup(B1135,'OS Study'!A:D,2,0)</f>
        <v>0</v>
      </c>
      <c r="D1135" s="62" t="str">
        <f>vlookup(B1135,'OS Study'!A:D,3,0)</f>
        <v>Windows</v>
      </c>
      <c r="E1135" s="62" t="str">
        <f>vlookup(B1135,'OS Study'!A:D,4,0)</f>
        <v>Workstation</v>
      </c>
      <c r="F1135" s="63" t="str">
        <f>vlookup(B1135,'OS Study'!A:E,5,0)</f>
        <v>10</v>
      </c>
      <c r="G1135" s="62">
        <f>IF(vlookup(A1135,'RVtools V2.1'!A:J,4,0)="non",0,1)</f>
        <v>1</v>
      </c>
      <c r="H1135" s="62">
        <f>if(vlookup(A1135,'RVtools V2.1'!A:K,11,0)="kube",1,0)</f>
        <v>0</v>
      </c>
      <c r="I1135" s="62">
        <f t="shared" si="5"/>
        <v>0</v>
      </c>
      <c r="J1135" s="62">
        <f>ifna(vlookup(A1135,'Infra Study'!A:Q,17,0),0)</f>
        <v>1</v>
      </c>
      <c r="K1135" s="64">
        <f>IFERROR(__xludf.DUMMYFUNCTION("N(REGEXMATCH(VLOOKUP(A1135, 'RVtools V2.1'!A:H, 8, 0), ""^Serveur de fichiers""))"),0.0)</f>
        <v>0</v>
      </c>
      <c r="L1135" s="64">
        <f t="shared" si="6"/>
        <v>0</v>
      </c>
      <c r="M1135" s="67" t="str">
        <f>ifna(vlookup(A1135,'RVtools V2.1'!A:I,8,0),"N/A")</f>
        <v>MPL - NST/LOR</v>
      </c>
      <c r="N1135" s="64">
        <f>IFERROR(__xludf.DUMMYFUNCTION("IF(REGEXMATCH(M1135, ""(?i)"" &amp; JOIN(""|"", SPLIT(""kalisil"", "" ""))), 1, 0)"),0.0)</f>
        <v>0</v>
      </c>
      <c r="O1135" s="64" t="str">
        <f>vlookup(A1135,'RVtools V2.1'!A:H,7,0)</f>
        <v>T1</v>
      </c>
      <c r="P1135" s="64">
        <f>if(vlookup(A1135,'RVtools V2.1'!A:H,5,0)="oui",1,0)</f>
        <v>1</v>
      </c>
      <c r="Q1135" s="64">
        <f>ifna(vlookup(A1135,vCPU!A:B,2,0),"Unknown")</f>
        <v>2</v>
      </c>
      <c r="R1135" s="66">
        <f>ifna(vlookup(A1135,vMemory!A:C,3,0),"Unknown")</f>
        <v>4</v>
      </c>
      <c r="S1135" s="66">
        <f>ifna(vlookup(A1135,vDisk!A:C,3,0),"Unknown")</f>
        <v>115</v>
      </c>
      <c r="T1135" s="67" t="str">
        <f t="array" ref="T1135">IFS(
   L1135=1, "No Lift &amp; Shift",
   J1135=1, XLOOKUP(A1135, 'Infra Study'!A:A, 'Infra Study'!P:P),
   I1135=1, "No Lift &amp; Shift",
   H1135=1, "GKE",
   K1135=1, "GCNV",
   G1135=1, "Lift &amp; Shift Prod",
   TRUE, "Lift &amp; Shift Noprod"
)</f>
        <v>Consolidation</v>
      </c>
      <c r="U1135" s="67">
        <f t="shared" si="7"/>
        <v>0</v>
      </c>
      <c r="V1135" s="68">
        <f>if(T1135="Lift &amp; Shift Noprod",if( Y1135=0,Assumptions!$B$5, Assumptions!$B$4),if(T1135="Lift &amp; Shift Prod",if(AND(N1135=1,O1135="T1"),Assumptions!$B$6,Assumptions!$B$4),0))</f>
        <v>0</v>
      </c>
      <c r="W1135" s="62">
        <f>if(V1135&lt;&gt;0,if(Q1135="Unknown", Assumptions!$B$42,If(Q1135&gt;1,Q1135,2)),0)</f>
        <v>0</v>
      </c>
      <c r="X1135" s="69">
        <f>if(V1135&lt;&gt;0,if(R1135="Unknown", Assumptions!$B$43,R1135),0)</f>
        <v>0</v>
      </c>
      <c r="Y1135" s="68">
        <f t="shared" si="8"/>
        <v>0</v>
      </c>
      <c r="Z1135" s="68">
        <f>if(V1135&lt;&gt;0,if(  S1135="Unknown", Assumptions!$B$44,S1135),0)</f>
        <v>0</v>
      </c>
      <c r="AA1135" s="68">
        <f>if(V1135 ="N2",ifna(vlookup(W1135&amp;"-"&amp;X1135,'Ref. VM'!A:B,2,0),"Custom"),if(V1135 ="E2" , ifna(vlookup(W1135&amp;"-"&amp;X1135,'Ref. VM'!D:E,2,0),"Custom"),if(V1135="N2D",ifna(vlookup(W1135&amp;"-"&amp;X1135,'Ref. VM'!G:H,2,0),"Custom"),if(V1135="N4",ifna(vlookup(W1135&amp;"-"&amp;X1135,'Ref. VM'!J:K,2,0),"Custom"),0))))</f>
        <v>0</v>
      </c>
      <c r="AB1135" s="67">
        <f t="shared" si="9"/>
        <v>0</v>
      </c>
      <c r="AC1135" s="67">
        <f t="shared" si="10"/>
        <v>0</v>
      </c>
      <c r="AD1135" s="67">
        <f t="shared" si="11"/>
        <v>0</v>
      </c>
      <c r="AE1135" s="62">
        <f>if(T1135="Lift &amp; Shift Prod",730,if(T1135="Lift &amp; Shift Noprod",Assumptions!$B$3,0))</f>
        <v>0</v>
      </c>
      <c r="AF1135" s="70">
        <f>if( U1135=0,0,if(Y1135=0, ((vlookup(AB1135,'SKU Pricing'!A:B,Assumptions!$B$2,0)*W1135)+(vlookup(AC1135,'SKU Pricing'!A:B,Assumptions!$B$2,0)*X1135))*AE1135,((vlookup(AB1135,'SKU Pricing'!A:B,Assumptions!$B$2,0)*W1135)+(vlookup(AC1135,'SKU Pricing'!A:B,Assumptions!$B$2,0)*(W1135*8))+(vlookup(AD1135,'SKU Pricing'!A:B,Assumptions!$B$2,0)*(X1135-(W1135*8))))*AE1135))</f>
        <v>0</v>
      </c>
      <c r="AG1135" s="67">
        <f t="shared" si="12"/>
        <v>0</v>
      </c>
      <c r="AH1135" s="70">
        <f>ifna(vlookup(AG1135,'SKU Pricing'!A:B,Assumptions!$B$2,0)*W1135*AE1135,0)</f>
        <v>0</v>
      </c>
      <c r="AI1135" s="62" t="str">
        <f t="shared" si="13"/>
        <v/>
      </c>
      <c r="AJ1135" s="62" t="str">
        <f>if(V1135&lt;&gt;0, if(T1135="Lift &amp; Shift Noprod",Assumptions!$B$9,if(V1135=Assumptions!$B$6,Assumptions!$B$10,if(P1135=1,Assumptions!$B$8,Assumptions!$B$7))),"")</f>
        <v/>
      </c>
      <c r="AK1135" s="69">
        <f t="shared" si="14"/>
        <v>0</v>
      </c>
      <c r="AL1135" s="69">
        <f>if(AJ1135="Hyperdisk Balanced",Assumptions!$B$11,0)</f>
        <v>0</v>
      </c>
      <c r="AM1135" s="69">
        <f>if(AJ1135="Hyperdisk Balanced",Assumptions!$B$12,0)</f>
        <v>0</v>
      </c>
      <c r="AN1135" s="70">
        <f>if(AK1135=0,0,if(AJ1135="Hyperdisk Balanced",vlookup(AK1135&amp;" provisioned space",'SKU Pricing'!A:B,Assumptions!$B$2,0)*Z1135+vlookup(AK1135&amp;" provisioned IOPS",'SKU Pricing'!A:B,Assumptions!$B$2,0)*AL1135*730+vlookup(AK1135&amp;" provisioned throughput",'SKU Pricing'!A:B,Assumptions!$B$2,0)*AM1135*730,vlookup(AK1135,'SKU Pricing'!A:B,Assumptions!$B$2,0)*Z1135))</f>
        <v>0</v>
      </c>
      <c r="AO1135" s="70">
        <f t="shared" si="15"/>
        <v>0</v>
      </c>
      <c r="AP1135" s="71">
        <f t="shared" si="16"/>
        <v>0</v>
      </c>
      <c r="AQ1135" s="70">
        <f>ifna(vlookup(AP1135,'SKU Pricing'!A:B,Assumptions!$B$2,0)*AE1135,0)</f>
        <v>0</v>
      </c>
      <c r="AR1135" s="72">
        <v>0.0</v>
      </c>
    </row>
    <row r="1136">
      <c r="A1136" s="61" t="s">
        <v>1277</v>
      </c>
      <c r="B1136" s="62" t="str">
        <f>ifna(if(vlookup(A1136,vOS!A:B,2,0)="","Unknown",vlookup(A1136,vOS!A:B,2,0)),"Unknown")</f>
        <v>Microsoft Windows 10 (64-bit)</v>
      </c>
      <c r="C1136" s="62">
        <f>vlookup(B1136,'OS Study'!A:D,2,0)</f>
        <v>0</v>
      </c>
      <c r="D1136" s="62" t="str">
        <f>vlookup(B1136,'OS Study'!A:D,3,0)</f>
        <v>Windows</v>
      </c>
      <c r="E1136" s="62" t="str">
        <f>vlookup(B1136,'OS Study'!A:D,4,0)</f>
        <v>Workstation</v>
      </c>
      <c r="F1136" s="63" t="str">
        <f>vlookup(B1136,'OS Study'!A:E,5,0)</f>
        <v>10</v>
      </c>
      <c r="G1136" s="62">
        <f>IF(vlookup(A1136,'RVtools V2.1'!A:J,4,0)="non",0,1)</f>
        <v>1</v>
      </c>
      <c r="H1136" s="62">
        <f>if(vlookup(A1136,'RVtools V2.1'!A:K,11,0)="kube",1,0)</f>
        <v>0</v>
      </c>
      <c r="I1136" s="62">
        <f t="shared" si="5"/>
        <v>0</v>
      </c>
      <c r="J1136" s="62">
        <f>ifna(vlookup(A1136,'Infra Study'!A:Q,17,0),0)</f>
        <v>1</v>
      </c>
      <c r="K1136" s="64">
        <f>IFERROR(__xludf.DUMMYFUNCTION("N(REGEXMATCH(VLOOKUP(A1136, 'RVtools V2.1'!A:H, 8, 0), ""^Serveur de fichiers""))"),0.0)</f>
        <v>0</v>
      </c>
      <c r="L1136" s="64">
        <f t="shared" si="6"/>
        <v>0</v>
      </c>
      <c r="M1136" s="67" t="str">
        <f>ifna(vlookup(A1136,'RVtools V2.1'!A:I,8,0),"N/A")</f>
        <v>MPL - NST/LOR</v>
      </c>
      <c r="N1136" s="64">
        <f>IFERROR(__xludf.DUMMYFUNCTION("IF(REGEXMATCH(M1136, ""(?i)"" &amp; JOIN(""|"", SPLIT(""kalisil"", "" ""))), 1, 0)"),0.0)</f>
        <v>0</v>
      </c>
      <c r="O1136" s="64" t="str">
        <f>vlookup(A1136,'RVtools V2.1'!A:H,7,0)</f>
        <v>T1</v>
      </c>
      <c r="P1136" s="64">
        <f>if(vlookup(A1136,'RVtools V2.1'!A:H,5,0)="oui",1,0)</f>
        <v>1</v>
      </c>
      <c r="Q1136" s="64">
        <f>ifna(vlookup(A1136,vCPU!A:B,2,0),"Unknown")</f>
        <v>2</v>
      </c>
      <c r="R1136" s="66">
        <f>ifna(vlookup(A1136,vMemory!A:C,3,0),"Unknown")</f>
        <v>4</v>
      </c>
      <c r="S1136" s="66">
        <f>ifna(vlookup(A1136,vDisk!A:C,3,0),"Unknown")</f>
        <v>119</v>
      </c>
      <c r="T1136" s="67" t="str">
        <f t="array" ref="T1136">IFS(
   L1136=1, "No Lift &amp; Shift",
   J1136=1, XLOOKUP(A1136, 'Infra Study'!A:A, 'Infra Study'!P:P),
   I1136=1, "No Lift &amp; Shift",
   H1136=1, "GKE",
   K1136=1, "GCNV",
   G1136=1, "Lift &amp; Shift Prod",
   TRUE, "Lift &amp; Shift Noprod"
)</f>
        <v>Consolidation</v>
      </c>
      <c r="U1136" s="67">
        <f t="shared" si="7"/>
        <v>0</v>
      </c>
      <c r="V1136" s="68">
        <f>if(T1136="Lift &amp; Shift Noprod",if( Y1136=0,Assumptions!$B$5, Assumptions!$B$4),if(T1136="Lift &amp; Shift Prod",if(AND(N1136=1,O1136="T1"),Assumptions!$B$6,Assumptions!$B$4),0))</f>
        <v>0</v>
      </c>
      <c r="W1136" s="62">
        <f>if(V1136&lt;&gt;0,if(Q1136="Unknown", Assumptions!$B$42,If(Q1136&gt;1,Q1136,2)),0)</f>
        <v>0</v>
      </c>
      <c r="X1136" s="69">
        <f>if(V1136&lt;&gt;0,if(R1136="Unknown", Assumptions!$B$43,R1136),0)</f>
        <v>0</v>
      </c>
      <c r="Y1136" s="68">
        <f t="shared" si="8"/>
        <v>0</v>
      </c>
      <c r="Z1136" s="68">
        <f>if(V1136&lt;&gt;0,if(  S1136="Unknown", Assumptions!$B$44,S1136),0)</f>
        <v>0</v>
      </c>
      <c r="AA1136" s="68">
        <f>if(V1136 ="N2",ifna(vlookup(W1136&amp;"-"&amp;X1136,'Ref. VM'!A:B,2,0),"Custom"),if(V1136 ="E2" , ifna(vlookup(W1136&amp;"-"&amp;X1136,'Ref. VM'!D:E,2,0),"Custom"),if(V1136="N2D",ifna(vlookup(W1136&amp;"-"&amp;X1136,'Ref. VM'!G:H,2,0),"Custom"),if(V1136="N4",ifna(vlookup(W1136&amp;"-"&amp;X1136,'Ref. VM'!J:K,2,0),"Custom"),0))))</f>
        <v>0</v>
      </c>
      <c r="AB1136" s="67">
        <f t="shared" si="9"/>
        <v>0</v>
      </c>
      <c r="AC1136" s="67">
        <f t="shared" si="10"/>
        <v>0</v>
      </c>
      <c r="AD1136" s="67">
        <f t="shared" si="11"/>
        <v>0</v>
      </c>
      <c r="AE1136" s="62">
        <f>if(T1136="Lift &amp; Shift Prod",730,if(T1136="Lift &amp; Shift Noprod",Assumptions!$B$3,0))</f>
        <v>0</v>
      </c>
      <c r="AF1136" s="70">
        <f>if( U1136=0,0,if(Y1136=0, ((vlookup(AB1136,'SKU Pricing'!A:B,Assumptions!$B$2,0)*W1136)+(vlookup(AC1136,'SKU Pricing'!A:B,Assumptions!$B$2,0)*X1136))*AE1136,((vlookup(AB1136,'SKU Pricing'!A:B,Assumptions!$B$2,0)*W1136)+(vlookup(AC1136,'SKU Pricing'!A:B,Assumptions!$B$2,0)*(W1136*8))+(vlookup(AD1136,'SKU Pricing'!A:B,Assumptions!$B$2,0)*(X1136-(W1136*8))))*AE1136))</f>
        <v>0</v>
      </c>
      <c r="AG1136" s="67">
        <f t="shared" si="12"/>
        <v>0</v>
      </c>
      <c r="AH1136" s="70">
        <f>ifna(vlookup(AG1136,'SKU Pricing'!A:B,Assumptions!$B$2,0)*W1136*AE1136,0)</f>
        <v>0</v>
      </c>
      <c r="AI1136" s="62" t="str">
        <f t="shared" si="13"/>
        <v/>
      </c>
      <c r="AJ1136" s="62" t="str">
        <f>if(V1136&lt;&gt;0, if(T1136="Lift &amp; Shift Noprod",Assumptions!$B$9,if(V1136=Assumptions!$B$6,Assumptions!$B$10,if(P1136=1,Assumptions!$B$8,Assumptions!$B$7))),"")</f>
        <v/>
      </c>
      <c r="AK1136" s="69">
        <f t="shared" si="14"/>
        <v>0</v>
      </c>
      <c r="AL1136" s="69">
        <f>if(AJ1136="Hyperdisk Balanced",Assumptions!$B$11,0)</f>
        <v>0</v>
      </c>
      <c r="AM1136" s="69">
        <f>if(AJ1136="Hyperdisk Balanced",Assumptions!$B$12,0)</f>
        <v>0</v>
      </c>
      <c r="AN1136" s="70">
        <f>if(AK1136=0,0,if(AJ1136="Hyperdisk Balanced",vlookup(AK1136&amp;" provisioned space",'SKU Pricing'!A:B,Assumptions!$B$2,0)*Z1136+vlookup(AK1136&amp;" provisioned IOPS",'SKU Pricing'!A:B,Assumptions!$B$2,0)*AL1136*730+vlookup(AK1136&amp;" provisioned throughput",'SKU Pricing'!A:B,Assumptions!$B$2,0)*AM1136*730,vlookup(AK1136,'SKU Pricing'!A:B,Assumptions!$B$2,0)*Z1136))</f>
        <v>0</v>
      </c>
      <c r="AO1136" s="70">
        <f t="shared" si="15"/>
        <v>0</v>
      </c>
      <c r="AP1136" s="71">
        <f t="shared" si="16"/>
        <v>0</v>
      </c>
      <c r="AQ1136" s="70">
        <f>ifna(vlookup(AP1136,'SKU Pricing'!A:B,Assumptions!$B$2,0)*AE1136,0)</f>
        <v>0</v>
      </c>
      <c r="AR1136" s="72">
        <v>0.0</v>
      </c>
    </row>
    <row r="1137">
      <c r="A1137" s="61" t="s">
        <v>1278</v>
      </c>
      <c r="B1137" s="62" t="str">
        <f>ifna(if(vlookup(A1137,vOS!A:B,2,0)="","Unknown",vlookup(A1137,vOS!A:B,2,0)),"Unknown")</f>
        <v>Microsoft Windows 10 (64-bit)</v>
      </c>
      <c r="C1137" s="62">
        <f>vlookup(B1137,'OS Study'!A:D,2,0)</f>
        <v>0</v>
      </c>
      <c r="D1137" s="62" t="str">
        <f>vlookup(B1137,'OS Study'!A:D,3,0)</f>
        <v>Windows</v>
      </c>
      <c r="E1137" s="62" t="str">
        <f>vlookup(B1137,'OS Study'!A:D,4,0)</f>
        <v>Workstation</v>
      </c>
      <c r="F1137" s="63" t="str">
        <f>vlookup(B1137,'OS Study'!A:E,5,0)</f>
        <v>10</v>
      </c>
      <c r="G1137" s="62">
        <f>IF(vlookup(A1137,'RVtools V2.1'!A:J,4,0)="non",0,1)</f>
        <v>1</v>
      </c>
      <c r="H1137" s="62">
        <f>if(vlookup(A1137,'RVtools V2.1'!A:K,11,0)="kube",1,0)</f>
        <v>0</v>
      </c>
      <c r="I1137" s="62">
        <f t="shared" si="5"/>
        <v>0</v>
      </c>
      <c r="J1137" s="62">
        <f>ifna(vlookup(A1137,'Infra Study'!A:Q,17,0),0)</f>
        <v>1</v>
      </c>
      <c r="K1137" s="64">
        <f>IFERROR(__xludf.DUMMYFUNCTION("N(REGEXMATCH(VLOOKUP(A1137, 'RVtools V2.1'!A:H, 8, 0), ""^Serveur de fichiers""))"),0.0)</f>
        <v>0</v>
      </c>
      <c r="L1137" s="64">
        <f t="shared" si="6"/>
        <v>0</v>
      </c>
      <c r="M1137" s="67" t="str">
        <f>ifna(vlookup(A1137,'RVtools V2.1'!A:I,8,0),"N/A")</f>
        <v>MPL - NST/LOR</v>
      </c>
      <c r="N1137" s="64">
        <f>IFERROR(__xludf.DUMMYFUNCTION("IF(REGEXMATCH(M1137, ""(?i)"" &amp; JOIN(""|"", SPLIT(""kalisil"", "" ""))), 1, 0)"),0.0)</f>
        <v>0</v>
      </c>
      <c r="O1137" s="64" t="str">
        <f>vlookup(A1137,'RVtools V2.1'!A:H,7,0)</f>
        <v>T1</v>
      </c>
      <c r="P1137" s="64">
        <f>if(vlookup(A1137,'RVtools V2.1'!A:H,5,0)="oui",1,0)</f>
        <v>1</v>
      </c>
      <c r="Q1137" s="64">
        <f>ifna(vlookup(A1137,vCPU!A:B,2,0),"Unknown")</f>
        <v>2</v>
      </c>
      <c r="R1137" s="66">
        <f>ifna(vlookup(A1137,vMemory!A:C,3,0),"Unknown")</f>
        <v>4</v>
      </c>
      <c r="S1137" s="66">
        <f>ifna(vlookup(A1137,vDisk!A:C,3,0),"Unknown")</f>
        <v>98</v>
      </c>
      <c r="T1137" s="67" t="str">
        <f t="array" ref="T1137">IFS(
   L1137=1, "No Lift &amp; Shift",
   J1137=1, XLOOKUP(A1137, 'Infra Study'!A:A, 'Infra Study'!P:P),
   I1137=1, "No Lift &amp; Shift",
   H1137=1, "GKE",
   K1137=1, "GCNV",
   G1137=1, "Lift &amp; Shift Prod",
   TRUE, "Lift &amp; Shift Noprod"
)</f>
        <v>Consolidation</v>
      </c>
      <c r="U1137" s="67">
        <f t="shared" si="7"/>
        <v>0</v>
      </c>
      <c r="V1137" s="68">
        <f>if(T1137="Lift &amp; Shift Noprod",if( Y1137=0,Assumptions!$B$5, Assumptions!$B$4),if(T1137="Lift &amp; Shift Prod",if(AND(N1137=1,O1137="T1"),Assumptions!$B$6,Assumptions!$B$4),0))</f>
        <v>0</v>
      </c>
      <c r="W1137" s="62">
        <f>if(V1137&lt;&gt;0,if(Q1137="Unknown", Assumptions!$B$42,If(Q1137&gt;1,Q1137,2)),0)</f>
        <v>0</v>
      </c>
      <c r="X1137" s="69">
        <f>if(V1137&lt;&gt;0,if(R1137="Unknown", Assumptions!$B$43,R1137),0)</f>
        <v>0</v>
      </c>
      <c r="Y1137" s="68">
        <f t="shared" si="8"/>
        <v>0</v>
      </c>
      <c r="Z1137" s="68">
        <f>if(V1137&lt;&gt;0,if(  S1137="Unknown", Assumptions!$B$44,S1137),0)</f>
        <v>0</v>
      </c>
      <c r="AA1137" s="68">
        <f>if(V1137 ="N2",ifna(vlookup(W1137&amp;"-"&amp;X1137,'Ref. VM'!A:B,2,0),"Custom"),if(V1137 ="E2" , ifna(vlookup(W1137&amp;"-"&amp;X1137,'Ref. VM'!D:E,2,0),"Custom"),if(V1137="N2D",ifna(vlookup(W1137&amp;"-"&amp;X1137,'Ref. VM'!G:H,2,0),"Custom"),if(V1137="N4",ifna(vlookup(W1137&amp;"-"&amp;X1137,'Ref. VM'!J:K,2,0),"Custom"),0))))</f>
        <v>0</v>
      </c>
      <c r="AB1137" s="67">
        <f t="shared" si="9"/>
        <v>0</v>
      </c>
      <c r="AC1137" s="67">
        <f t="shared" si="10"/>
        <v>0</v>
      </c>
      <c r="AD1137" s="67">
        <f t="shared" si="11"/>
        <v>0</v>
      </c>
      <c r="AE1137" s="62">
        <f>if(T1137="Lift &amp; Shift Prod",730,if(T1137="Lift &amp; Shift Noprod",Assumptions!$B$3,0))</f>
        <v>0</v>
      </c>
      <c r="AF1137" s="70">
        <f>if( U1137=0,0,if(Y1137=0, ((vlookup(AB1137,'SKU Pricing'!A:B,Assumptions!$B$2,0)*W1137)+(vlookup(AC1137,'SKU Pricing'!A:B,Assumptions!$B$2,0)*X1137))*AE1137,((vlookup(AB1137,'SKU Pricing'!A:B,Assumptions!$B$2,0)*W1137)+(vlookup(AC1137,'SKU Pricing'!A:B,Assumptions!$B$2,0)*(W1137*8))+(vlookup(AD1137,'SKU Pricing'!A:B,Assumptions!$B$2,0)*(X1137-(W1137*8))))*AE1137))</f>
        <v>0</v>
      </c>
      <c r="AG1137" s="67">
        <f t="shared" si="12"/>
        <v>0</v>
      </c>
      <c r="AH1137" s="70">
        <f>ifna(vlookup(AG1137,'SKU Pricing'!A:B,Assumptions!$B$2,0)*W1137*AE1137,0)</f>
        <v>0</v>
      </c>
      <c r="AI1137" s="62" t="str">
        <f t="shared" si="13"/>
        <v/>
      </c>
      <c r="AJ1137" s="62" t="str">
        <f>if(V1137&lt;&gt;0, if(T1137="Lift &amp; Shift Noprod",Assumptions!$B$9,if(V1137=Assumptions!$B$6,Assumptions!$B$10,if(P1137=1,Assumptions!$B$8,Assumptions!$B$7))),"")</f>
        <v/>
      </c>
      <c r="AK1137" s="69">
        <f t="shared" si="14"/>
        <v>0</v>
      </c>
      <c r="AL1137" s="69">
        <f>if(AJ1137="Hyperdisk Balanced",Assumptions!$B$11,0)</f>
        <v>0</v>
      </c>
      <c r="AM1137" s="69">
        <f>if(AJ1137="Hyperdisk Balanced",Assumptions!$B$12,0)</f>
        <v>0</v>
      </c>
      <c r="AN1137" s="70">
        <f>if(AK1137=0,0,if(AJ1137="Hyperdisk Balanced",vlookup(AK1137&amp;" provisioned space",'SKU Pricing'!A:B,Assumptions!$B$2,0)*Z1137+vlookup(AK1137&amp;" provisioned IOPS",'SKU Pricing'!A:B,Assumptions!$B$2,0)*AL1137*730+vlookup(AK1137&amp;" provisioned throughput",'SKU Pricing'!A:B,Assumptions!$B$2,0)*AM1137*730,vlookup(AK1137,'SKU Pricing'!A:B,Assumptions!$B$2,0)*Z1137))</f>
        <v>0</v>
      </c>
      <c r="AO1137" s="70">
        <f t="shared" si="15"/>
        <v>0</v>
      </c>
      <c r="AP1137" s="71">
        <f t="shared" si="16"/>
        <v>0</v>
      </c>
      <c r="AQ1137" s="70">
        <f>ifna(vlookup(AP1137,'SKU Pricing'!A:B,Assumptions!$B$2,0)*AE1137,0)</f>
        <v>0</v>
      </c>
      <c r="AR1137" s="72">
        <v>0.0</v>
      </c>
    </row>
    <row r="1138">
      <c r="A1138" s="61" t="s">
        <v>1279</v>
      </c>
      <c r="B1138" s="62" t="str">
        <f>ifna(if(vlookup(A1138,vOS!A:B,2,0)="","Unknown",vlookup(A1138,vOS!A:B,2,0)),"Unknown")</f>
        <v>Microsoft Windows 10 (64-bit)</v>
      </c>
      <c r="C1138" s="62">
        <f>vlookup(B1138,'OS Study'!A:D,2,0)</f>
        <v>0</v>
      </c>
      <c r="D1138" s="62" t="str">
        <f>vlookup(B1138,'OS Study'!A:D,3,0)</f>
        <v>Windows</v>
      </c>
      <c r="E1138" s="62" t="str">
        <f>vlookup(B1138,'OS Study'!A:D,4,0)</f>
        <v>Workstation</v>
      </c>
      <c r="F1138" s="63" t="str">
        <f>vlookup(B1138,'OS Study'!A:E,5,0)</f>
        <v>10</v>
      </c>
      <c r="G1138" s="62">
        <f>IF(vlookup(A1138,'RVtools V2.1'!A:J,4,0)="non",0,1)</f>
        <v>1</v>
      </c>
      <c r="H1138" s="62">
        <f>if(vlookup(A1138,'RVtools V2.1'!A:K,11,0)="kube",1,0)</f>
        <v>0</v>
      </c>
      <c r="I1138" s="62">
        <f t="shared" si="5"/>
        <v>0</v>
      </c>
      <c r="J1138" s="62">
        <f>ifna(vlookup(A1138,'Infra Study'!A:Q,17,0),0)</f>
        <v>1</v>
      </c>
      <c r="K1138" s="64">
        <f>IFERROR(__xludf.DUMMYFUNCTION("N(REGEXMATCH(VLOOKUP(A1138, 'RVtools V2.1'!A:H, 8, 0), ""^Serveur de fichiers""))"),0.0)</f>
        <v>0</v>
      </c>
      <c r="L1138" s="64">
        <f t="shared" si="6"/>
        <v>0</v>
      </c>
      <c r="M1138" s="67" t="str">
        <f>ifna(vlookup(A1138,'RVtools V2.1'!A:I,8,0),"N/A")</f>
        <v>MPL - NST/LOR</v>
      </c>
      <c r="N1138" s="64">
        <f>IFERROR(__xludf.DUMMYFUNCTION("IF(REGEXMATCH(M1138, ""(?i)"" &amp; JOIN(""|"", SPLIT(""kalisil"", "" ""))), 1, 0)"),0.0)</f>
        <v>0</v>
      </c>
      <c r="O1138" s="64" t="str">
        <f>vlookup(A1138,'RVtools V2.1'!A:H,7,0)</f>
        <v>T1</v>
      </c>
      <c r="P1138" s="64">
        <f>if(vlookup(A1138,'RVtools V2.1'!A:H,5,0)="oui",1,0)</f>
        <v>1</v>
      </c>
      <c r="Q1138" s="64">
        <f>ifna(vlookup(A1138,vCPU!A:B,2,0),"Unknown")</f>
        <v>2</v>
      </c>
      <c r="R1138" s="66">
        <f>ifna(vlookup(A1138,vMemory!A:C,3,0),"Unknown")</f>
        <v>4</v>
      </c>
      <c r="S1138" s="66">
        <f>ifna(vlookup(A1138,vDisk!A:C,3,0),"Unknown")</f>
        <v>130</v>
      </c>
      <c r="T1138" s="67" t="str">
        <f t="array" ref="T1138">IFS(
   L1138=1, "No Lift &amp; Shift",
   J1138=1, XLOOKUP(A1138, 'Infra Study'!A:A, 'Infra Study'!P:P),
   I1138=1, "No Lift &amp; Shift",
   H1138=1, "GKE",
   K1138=1, "GCNV",
   G1138=1, "Lift &amp; Shift Prod",
   TRUE, "Lift &amp; Shift Noprod"
)</f>
        <v>Consolidation</v>
      </c>
      <c r="U1138" s="67">
        <f t="shared" si="7"/>
        <v>0</v>
      </c>
      <c r="V1138" s="68">
        <f>if(T1138="Lift &amp; Shift Noprod",if( Y1138=0,Assumptions!$B$5, Assumptions!$B$4),if(T1138="Lift &amp; Shift Prod",if(AND(N1138=1,O1138="T1"),Assumptions!$B$6,Assumptions!$B$4),0))</f>
        <v>0</v>
      </c>
      <c r="W1138" s="62">
        <f>if(V1138&lt;&gt;0,if(Q1138="Unknown", Assumptions!$B$42,If(Q1138&gt;1,Q1138,2)),0)</f>
        <v>0</v>
      </c>
      <c r="X1138" s="69">
        <f>if(V1138&lt;&gt;0,if(R1138="Unknown", Assumptions!$B$43,R1138),0)</f>
        <v>0</v>
      </c>
      <c r="Y1138" s="68">
        <f t="shared" si="8"/>
        <v>0</v>
      </c>
      <c r="Z1138" s="68">
        <f>if(V1138&lt;&gt;0,if(  S1138="Unknown", Assumptions!$B$44,S1138),0)</f>
        <v>0</v>
      </c>
      <c r="AA1138" s="68">
        <f>if(V1138 ="N2",ifna(vlookup(W1138&amp;"-"&amp;X1138,'Ref. VM'!A:B,2,0),"Custom"),if(V1138 ="E2" , ifna(vlookup(W1138&amp;"-"&amp;X1138,'Ref. VM'!D:E,2,0),"Custom"),if(V1138="N2D",ifna(vlookup(W1138&amp;"-"&amp;X1138,'Ref. VM'!G:H,2,0),"Custom"),if(V1138="N4",ifna(vlookup(W1138&amp;"-"&amp;X1138,'Ref. VM'!J:K,2,0),"Custom"),0))))</f>
        <v>0</v>
      </c>
      <c r="AB1138" s="67">
        <f t="shared" si="9"/>
        <v>0</v>
      </c>
      <c r="AC1138" s="67">
        <f t="shared" si="10"/>
        <v>0</v>
      </c>
      <c r="AD1138" s="67">
        <f t="shared" si="11"/>
        <v>0</v>
      </c>
      <c r="AE1138" s="62">
        <f>if(T1138="Lift &amp; Shift Prod",730,if(T1138="Lift &amp; Shift Noprod",Assumptions!$B$3,0))</f>
        <v>0</v>
      </c>
      <c r="AF1138" s="70">
        <f>if( U1138=0,0,if(Y1138=0, ((vlookup(AB1138,'SKU Pricing'!A:B,Assumptions!$B$2,0)*W1138)+(vlookup(AC1138,'SKU Pricing'!A:B,Assumptions!$B$2,0)*X1138))*AE1138,((vlookup(AB1138,'SKU Pricing'!A:B,Assumptions!$B$2,0)*W1138)+(vlookup(AC1138,'SKU Pricing'!A:B,Assumptions!$B$2,0)*(W1138*8))+(vlookup(AD1138,'SKU Pricing'!A:B,Assumptions!$B$2,0)*(X1138-(W1138*8))))*AE1138))</f>
        <v>0</v>
      </c>
      <c r="AG1138" s="67">
        <f t="shared" si="12"/>
        <v>0</v>
      </c>
      <c r="AH1138" s="70">
        <f>ifna(vlookup(AG1138,'SKU Pricing'!A:B,Assumptions!$B$2,0)*W1138*AE1138,0)</f>
        <v>0</v>
      </c>
      <c r="AI1138" s="62" t="str">
        <f t="shared" si="13"/>
        <v/>
      </c>
      <c r="AJ1138" s="62" t="str">
        <f>if(V1138&lt;&gt;0, if(T1138="Lift &amp; Shift Noprod",Assumptions!$B$9,if(V1138=Assumptions!$B$6,Assumptions!$B$10,if(P1138=1,Assumptions!$B$8,Assumptions!$B$7))),"")</f>
        <v/>
      </c>
      <c r="AK1138" s="69">
        <f t="shared" si="14"/>
        <v>0</v>
      </c>
      <c r="AL1138" s="69">
        <f>if(AJ1138="Hyperdisk Balanced",Assumptions!$B$11,0)</f>
        <v>0</v>
      </c>
      <c r="AM1138" s="69">
        <f>if(AJ1138="Hyperdisk Balanced",Assumptions!$B$12,0)</f>
        <v>0</v>
      </c>
      <c r="AN1138" s="70">
        <f>if(AK1138=0,0,if(AJ1138="Hyperdisk Balanced",vlookup(AK1138&amp;" provisioned space",'SKU Pricing'!A:B,Assumptions!$B$2,0)*Z1138+vlookup(AK1138&amp;" provisioned IOPS",'SKU Pricing'!A:B,Assumptions!$B$2,0)*AL1138*730+vlookup(AK1138&amp;" provisioned throughput",'SKU Pricing'!A:B,Assumptions!$B$2,0)*AM1138*730,vlookup(AK1138,'SKU Pricing'!A:B,Assumptions!$B$2,0)*Z1138))</f>
        <v>0</v>
      </c>
      <c r="AO1138" s="70">
        <f t="shared" si="15"/>
        <v>0</v>
      </c>
      <c r="AP1138" s="71">
        <f t="shared" si="16"/>
        <v>0</v>
      </c>
      <c r="AQ1138" s="70">
        <f>ifna(vlookup(AP1138,'SKU Pricing'!A:B,Assumptions!$B$2,0)*AE1138,0)</f>
        <v>0</v>
      </c>
      <c r="AR1138" s="72">
        <v>0.0</v>
      </c>
    </row>
    <row r="1139">
      <c r="A1139" s="61" t="s">
        <v>1280</v>
      </c>
      <c r="B1139" s="62" t="str">
        <f>ifna(if(vlookup(A1139,vOS!A:B,2,0)="","Unknown",vlookup(A1139,vOS!A:B,2,0)),"Unknown")</f>
        <v>Unknown</v>
      </c>
      <c r="C1139" s="62">
        <f>vlookup(B1139,'OS Study'!A:D,2,0)</f>
        <v>0</v>
      </c>
      <c r="D1139" s="62" t="str">
        <f>vlookup(B1139,'OS Study'!A:D,3,0)</f>
        <v>Unknown</v>
      </c>
      <c r="E1139" s="62" t="str">
        <f>vlookup(B1139,'OS Study'!A:D,4,0)</f>
        <v>Unknown</v>
      </c>
      <c r="F1139" s="63" t="str">
        <f>vlookup(B1139,'OS Study'!A:E,5,0)</f>
        <v/>
      </c>
      <c r="G1139" s="62">
        <f>IF(vlookup(A1139,'RVtools V2.1'!A:J,4,0)="non",0,1)</f>
        <v>1</v>
      </c>
      <c r="H1139" s="62">
        <f>if(vlookup(A1139,'RVtools V2.1'!A:K,11,0)="kube",1,0)</f>
        <v>0</v>
      </c>
      <c r="I1139" s="62">
        <f t="shared" si="5"/>
        <v>0</v>
      </c>
      <c r="J1139" s="62">
        <f>ifna(vlookup(A1139,'Infra Study'!A:Q,17,0),0)</f>
        <v>0</v>
      </c>
      <c r="K1139" s="64">
        <f>IFERROR(__xludf.DUMMYFUNCTION("N(REGEXMATCH(VLOOKUP(A1139, 'RVtools V2.1'!A:H, 8, 0), ""^Serveur de fichiers""))"),0.0)</f>
        <v>0</v>
      </c>
      <c r="L1139" s="64">
        <f t="shared" si="6"/>
        <v>0</v>
      </c>
      <c r="M1139" s="67" t="str">
        <f>ifna(vlookup(A1139,'RVtools V2.1'!A:I,8,0),"N/A")</f>
        <v>MPL - NST/LOR</v>
      </c>
      <c r="N1139" s="64">
        <f>IFERROR(__xludf.DUMMYFUNCTION("IF(REGEXMATCH(M1139, ""(?i)"" &amp; JOIN(""|"", SPLIT(""kalisil"", "" ""))), 1, 0)"),0.0)</f>
        <v>0</v>
      </c>
      <c r="O1139" s="64" t="str">
        <f>vlookup(A1139,'RVtools V2.1'!A:H,7,0)</f>
        <v>T1</v>
      </c>
      <c r="P1139" s="64">
        <f>if(vlookup(A1139,'RVtools V2.1'!A:H,5,0)="oui",1,0)</f>
        <v>1</v>
      </c>
      <c r="Q1139" s="64">
        <f>ifna(vlookup(A1139,vCPU!A:B,2,0),"Unknown")</f>
        <v>8</v>
      </c>
      <c r="R1139" s="66">
        <f>ifna(vlookup(A1139,vMemory!A:C,3,0),"Unknown")</f>
        <v>32</v>
      </c>
      <c r="S1139" s="66">
        <f>ifna(vlookup(A1139,vDisk!A:C,3,0),"Unknown")</f>
        <v>83</v>
      </c>
      <c r="T1139" s="67" t="str">
        <f t="array" ref="T1139">IFS(
   L1139=1, "No Lift &amp; Shift",
   J1139=1, XLOOKUP(A1139, 'Infra Study'!A:A, 'Infra Study'!P:P),
   I1139=1, "No Lift &amp; Shift",
   H1139=1, "GKE",
   K1139=1, "GCNV",
   G1139=1, "Lift &amp; Shift Prod",
   TRUE, "Lift &amp; Shift Noprod"
)</f>
        <v>Lift &amp; Shift Prod</v>
      </c>
      <c r="U1139" s="67">
        <f t="shared" si="7"/>
        <v>1</v>
      </c>
      <c r="V1139" s="68" t="str">
        <f>if(T1139="Lift &amp; Shift Noprod",if( Y1139=0,Assumptions!$B$5, Assumptions!$B$4),if(T1139="Lift &amp; Shift Prod",if(AND(N1139=1,O1139="T1"),Assumptions!$B$6,Assumptions!$B$4),0))</f>
        <v>N2D</v>
      </c>
      <c r="W1139" s="69">
        <f>if(V1139&lt;&gt;0,if(Q1139="Unknown", Assumptions!$B$42,If(Q1139&gt;1,Q1139,2)),0)</f>
        <v>8</v>
      </c>
      <c r="X1139" s="69">
        <f>if(V1139&lt;&gt;0,if(R1139="Unknown", Assumptions!$B$43,R1139),0)</f>
        <v>32</v>
      </c>
      <c r="Y1139" s="68">
        <f t="shared" si="8"/>
        <v>0</v>
      </c>
      <c r="Z1139" s="68">
        <f>if(V1139&lt;&gt;0,if(  S1139="Unknown", Assumptions!$B$44,S1139),0)</f>
        <v>83</v>
      </c>
      <c r="AA1139" s="68" t="str">
        <f>if(V1139 ="N2",ifna(vlookup(W1139&amp;"-"&amp;X1139,'Ref. VM'!A:B,2,0),"Custom"),if(V1139 ="E2" , ifna(vlookup(W1139&amp;"-"&amp;X1139,'Ref. VM'!D:E,2,0),"Custom"),if(V1139="N2D",ifna(vlookup(W1139&amp;"-"&amp;X1139,'Ref. VM'!G:H,2,0),"Custom"),if(V1139="N4",ifna(vlookup(W1139&amp;"-"&amp;X1139,'Ref. VM'!J:K,2,0),"Custom"),0))))</f>
        <v>Predefined</v>
      </c>
      <c r="AB1139" s="67" t="str">
        <f t="shared" si="9"/>
        <v>N2D-Predefined vCPUs-CUD 3y</v>
      </c>
      <c r="AC1139" s="67" t="str">
        <f t="shared" si="10"/>
        <v>N2D-Predefined RAM-CUD 3y</v>
      </c>
      <c r="AD1139" s="67">
        <f t="shared" si="11"/>
        <v>0</v>
      </c>
      <c r="AE1139" s="69">
        <f>if(T1139="Lift &amp; Shift Prod",730,if(T1139="Lift &amp; Shift Noprod",Assumptions!$B$3,0))</f>
        <v>730</v>
      </c>
      <c r="AF1139" s="70">
        <f>if( U1139=0,0,if(Y1139=0, ((vlookup(AB1139,'SKU Pricing'!A:B,Assumptions!$B$2,0)*W1139)+(vlookup(AC1139,'SKU Pricing'!A:B,Assumptions!$B$2,0)*X1139))*AE1139,((vlookup(AB1139,'SKU Pricing'!A:B,Assumptions!$B$2,0)*W1139)+(vlookup(AC1139,'SKU Pricing'!A:B,Assumptions!$B$2,0)*(W1139*8))+(vlookup(AD1139,'SKU Pricing'!A:B,Assumptions!$B$2,0)*(X1139-(W1139*8))))*AE1139))</f>
        <v>128.7948928</v>
      </c>
      <c r="AG1139" s="67">
        <f t="shared" si="12"/>
        <v>0</v>
      </c>
      <c r="AH1139" s="70">
        <f>ifna(vlookup(AG1139,'SKU Pricing'!A:B,Assumptions!$B$2,0)*W1139*AE1139,0)</f>
        <v>0</v>
      </c>
      <c r="AI1139" s="62" t="str">
        <f t="shared" si="13"/>
        <v>Regional</v>
      </c>
      <c r="AJ1139" s="62" t="str">
        <f>if(V1139&lt;&gt;0, if(T1139="Lift &amp; Shift Noprod",Assumptions!$B$9,if(V1139=Assumptions!$B$6,Assumptions!$B$10,if(P1139=1,Assumptions!$B$8,Assumptions!$B$7))),"")</f>
        <v>SSD</v>
      </c>
      <c r="AK1139" s="69" t="str">
        <f t="shared" si="14"/>
        <v>SSD</v>
      </c>
      <c r="AL1139" s="69">
        <f>if(AJ1139="Hyperdisk Balanced",Assumptions!$B$11,0)</f>
        <v>0</v>
      </c>
      <c r="AM1139" s="69">
        <f>if(AJ1139="Hyperdisk Balanced",Assumptions!$B$12,0)</f>
        <v>0</v>
      </c>
      <c r="AN1139" s="70">
        <f>if(AK1139=0,0,if(AJ1139="Hyperdisk Balanced",vlookup(AK1139&amp;" provisioned space",'SKU Pricing'!A:B,Assumptions!$B$2,0)*Z1139+vlookup(AK1139&amp;" provisioned IOPS",'SKU Pricing'!A:B,Assumptions!$B$2,0)*AL1139*730+vlookup(AK1139&amp;" provisioned throughput",'SKU Pricing'!A:B,Assumptions!$B$2,0)*AM1139*730,vlookup(AK1139,'SKU Pricing'!A:B,Assumptions!$B$2,0)*Z1139))</f>
        <v>16.351</v>
      </c>
      <c r="AO1139" s="70">
        <f t="shared" si="15"/>
        <v>145.1458928</v>
      </c>
      <c r="AP1139" s="71" t="str">
        <f t="shared" si="16"/>
        <v>VM Manager</v>
      </c>
      <c r="AQ1139" s="70">
        <f>ifna(vlookup(AP1139,'SKU Pricing'!A:B,Assumptions!$B$2,0)*AE1139,0)</f>
        <v>2.19</v>
      </c>
      <c r="AR1139" s="72">
        <v>0.0</v>
      </c>
    </row>
    <row r="1140">
      <c r="A1140" s="61" t="s">
        <v>1281</v>
      </c>
      <c r="B1140" s="62" t="str">
        <f>ifna(if(vlookup(A1140,vOS!A:B,2,0)="","Unknown",vlookup(A1140,vOS!A:B,2,0)),"Unknown")</f>
        <v>Microsoft Windows Server 2019 (64-bit)</v>
      </c>
      <c r="C1140" s="62">
        <f>vlookup(B1140,'OS Study'!A:D,2,0)</f>
        <v>0</v>
      </c>
      <c r="D1140" s="62" t="str">
        <f>vlookup(B1140,'OS Study'!A:D,3,0)</f>
        <v>Windows</v>
      </c>
      <c r="E1140" s="62" t="str">
        <f>vlookup(B1140,'OS Study'!A:D,4,0)</f>
        <v>Server</v>
      </c>
      <c r="F1140" s="63" t="str">
        <f>vlookup(B1140,'OS Study'!A:E,5,0)</f>
        <v>2019</v>
      </c>
      <c r="G1140" s="62">
        <f>IF(vlookup(A1140,'RVtools V2.1'!A:J,4,0)="non",0,1)</f>
        <v>1</v>
      </c>
      <c r="H1140" s="62">
        <f>if(vlookup(A1140,'RVtools V2.1'!A:K,11,0)="kube",1,0)</f>
        <v>0</v>
      </c>
      <c r="I1140" s="62">
        <f t="shared" si="5"/>
        <v>0</v>
      </c>
      <c r="J1140" s="62">
        <f>ifna(vlookup(A1140,'Infra Study'!A:Q,17,0),0)</f>
        <v>0</v>
      </c>
      <c r="K1140" s="64">
        <f>IFERROR(__xludf.DUMMYFUNCTION("N(REGEXMATCH(VLOOKUP(A1140, 'RVtools V2.1'!A:H, 8, 0), ""^Serveur de fichiers""))"),0.0)</f>
        <v>0</v>
      </c>
      <c r="L1140" s="64">
        <f t="shared" si="6"/>
        <v>0</v>
      </c>
      <c r="M1140" s="67" t="str">
        <f>ifna(vlookup(A1140,'RVtools V2.1'!A:I,8,0),"N/A")</f>
        <v>MPL - NST/LOR</v>
      </c>
      <c r="N1140" s="64">
        <f>IFERROR(__xludf.DUMMYFUNCTION("IF(REGEXMATCH(M1140, ""(?i)"" &amp; JOIN(""|"", SPLIT(""kalisil"", "" ""))), 1, 0)"),0.0)</f>
        <v>0</v>
      </c>
      <c r="O1140" s="64" t="str">
        <f>vlookup(A1140,'RVtools V2.1'!A:H,7,0)</f>
        <v>T1</v>
      </c>
      <c r="P1140" s="64">
        <f>if(vlookup(A1140,'RVtools V2.1'!A:H,5,0)="oui",1,0)</f>
        <v>1</v>
      </c>
      <c r="Q1140" s="64">
        <f>ifna(vlookup(A1140,vCPU!A:B,2,0),"Unknown")</f>
        <v>6</v>
      </c>
      <c r="R1140" s="66">
        <f>ifna(vlookup(A1140,vMemory!A:C,3,0),"Unknown")</f>
        <v>16</v>
      </c>
      <c r="S1140" s="66">
        <f>ifna(vlookup(A1140,vDisk!A:C,3,0),"Unknown")</f>
        <v>1744</v>
      </c>
      <c r="T1140" s="67" t="str">
        <f t="array" ref="T1140">IFS(
   L1140=1, "No Lift &amp; Shift",
   J1140=1, XLOOKUP(A1140, 'Infra Study'!A:A, 'Infra Study'!P:P),
   I1140=1, "No Lift &amp; Shift",
   H1140=1, "GKE",
   K1140=1, "GCNV",
   G1140=1, "Lift &amp; Shift Prod",
   TRUE, "Lift &amp; Shift Noprod"
)</f>
        <v>Lift &amp; Shift Prod</v>
      </c>
      <c r="U1140" s="67">
        <f t="shared" si="7"/>
        <v>1</v>
      </c>
      <c r="V1140" s="68" t="str">
        <f>if(T1140="Lift &amp; Shift Noprod",if( Y1140=0,Assumptions!$B$5, Assumptions!$B$4),if(T1140="Lift &amp; Shift Prod",if(AND(N1140=1,O1140="T1"),Assumptions!$B$6,Assumptions!$B$4),0))</f>
        <v>N2D</v>
      </c>
      <c r="W1140" s="69">
        <f>if(V1140&lt;&gt;0,if(Q1140="Unknown", Assumptions!$B$42,If(Q1140&gt;1,Q1140,2)),0)</f>
        <v>6</v>
      </c>
      <c r="X1140" s="69">
        <f>if(V1140&lt;&gt;0,if(R1140="Unknown", Assumptions!$B$43,R1140),0)</f>
        <v>16</v>
      </c>
      <c r="Y1140" s="68">
        <f t="shared" si="8"/>
        <v>0</v>
      </c>
      <c r="Z1140" s="68">
        <f>if(V1140&lt;&gt;0,if(  S1140="Unknown", Assumptions!$B$44,S1140),0)</f>
        <v>1744</v>
      </c>
      <c r="AA1140" s="68" t="str">
        <f>if(V1140 ="N2",ifna(vlookup(W1140&amp;"-"&amp;X1140,'Ref. VM'!A:B,2,0),"Custom"),if(V1140 ="E2" , ifna(vlookup(W1140&amp;"-"&amp;X1140,'Ref. VM'!D:E,2,0),"Custom"),if(V1140="N2D",ifna(vlookup(W1140&amp;"-"&amp;X1140,'Ref. VM'!G:H,2,0),"Custom"),if(V1140="N4",ifna(vlookup(W1140&amp;"-"&amp;X1140,'Ref. VM'!J:K,2,0),"Custom"),0))))</f>
        <v>Custom</v>
      </c>
      <c r="AB1140" s="67" t="str">
        <f t="shared" si="9"/>
        <v>N2D-Custom vCPUs-CUD 3y</v>
      </c>
      <c r="AC1140" s="67" t="str">
        <f t="shared" si="10"/>
        <v>N2D-Custom RAM-CUD 3y</v>
      </c>
      <c r="AD1140" s="67">
        <f t="shared" si="11"/>
        <v>0</v>
      </c>
      <c r="AE1140" s="69">
        <f>if(T1140="Lift &amp; Shift Prod",730,if(T1140="Lift &amp; Shift Noprod",Assumptions!$B$3,0))</f>
        <v>730</v>
      </c>
      <c r="AF1140" s="70">
        <f>if( U1140=0,0,if(Y1140=0, ((vlookup(AB1140,'SKU Pricing'!A:B,Assumptions!$B$2,0)*W1140)+(vlookup(AC1140,'SKU Pricing'!A:B,Assumptions!$B$2,0)*X1140))*AE1140,((vlookup(AB1140,'SKU Pricing'!A:B,Assumptions!$B$2,0)*W1140)+(vlookup(AC1140,'SKU Pricing'!A:B,Assumptions!$B$2,0)*(W1140*8))+(vlookup(AD1140,'SKU Pricing'!A:B,Assumptions!$B$2,0)*(X1140-(W1140*8))))*AE1140))</f>
        <v>89.625312</v>
      </c>
      <c r="AG1140" s="67" t="str">
        <f t="shared" si="12"/>
        <v>Windows Server</v>
      </c>
      <c r="AH1140" s="70">
        <f>ifna(vlookup(AG1140,'SKU Pricing'!A:B,Assumptions!$B$2,0)*W1140*AE1140,0)</f>
        <v>201.48</v>
      </c>
      <c r="AI1140" s="62" t="str">
        <f t="shared" si="13"/>
        <v>Regional</v>
      </c>
      <c r="AJ1140" s="62" t="str">
        <f>if(V1140&lt;&gt;0, if(T1140="Lift &amp; Shift Noprod",Assumptions!$B$9,if(V1140=Assumptions!$B$6,Assumptions!$B$10,if(P1140=1,Assumptions!$B$8,Assumptions!$B$7))),"")</f>
        <v>SSD</v>
      </c>
      <c r="AK1140" s="69" t="str">
        <f t="shared" si="14"/>
        <v>SSD</v>
      </c>
      <c r="AL1140" s="69">
        <f>if(AJ1140="Hyperdisk Balanced",Assumptions!$B$11,0)</f>
        <v>0</v>
      </c>
      <c r="AM1140" s="69">
        <f>if(AJ1140="Hyperdisk Balanced",Assumptions!$B$12,0)</f>
        <v>0</v>
      </c>
      <c r="AN1140" s="70">
        <f>if(AK1140=0,0,if(AJ1140="Hyperdisk Balanced",vlookup(AK1140&amp;" provisioned space",'SKU Pricing'!A:B,Assumptions!$B$2,0)*Z1140+vlookup(AK1140&amp;" provisioned IOPS",'SKU Pricing'!A:B,Assumptions!$B$2,0)*AL1140*730+vlookup(AK1140&amp;" provisioned throughput",'SKU Pricing'!A:B,Assumptions!$B$2,0)*AM1140*730,vlookup(AK1140,'SKU Pricing'!A:B,Assumptions!$B$2,0)*Z1140))</f>
        <v>343.568</v>
      </c>
      <c r="AO1140" s="70">
        <f t="shared" si="15"/>
        <v>634.673312</v>
      </c>
      <c r="AP1140" s="71" t="str">
        <f t="shared" si="16"/>
        <v>VM Manager</v>
      </c>
      <c r="AQ1140" s="70">
        <f>ifna(vlookup(AP1140,'SKU Pricing'!A:B,Assumptions!$B$2,0)*AE1140,0)</f>
        <v>2.19</v>
      </c>
      <c r="AR1140" s="72">
        <v>0.0</v>
      </c>
    </row>
    <row r="1141">
      <c r="A1141" s="61" t="s">
        <v>1282</v>
      </c>
      <c r="B1141" s="62" t="str">
        <f>ifna(if(vlookup(A1141,vOS!A:B,2,0)="","Unknown",vlookup(A1141,vOS!A:B,2,0)),"Unknown")</f>
        <v>Microsoft Windows Server 2008 R2 (64-bit)</v>
      </c>
      <c r="C1141" s="62">
        <f>vlookup(B1141,'OS Study'!A:D,2,0)</f>
        <v>0</v>
      </c>
      <c r="D1141" s="62" t="str">
        <f>vlookup(B1141,'OS Study'!A:D,3,0)</f>
        <v>Windows</v>
      </c>
      <c r="E1141" s="62" t="str">
        <f>vlookup(B1141,'OS Study'!A:D,4,0)</f>
        <v>Server</v>
      </c>
      <c r="F1141" s="63" t="str">
        <f>vlookup(B1141,'OS Study'!A:E,5,0)</f>
        <v>2008 R2</v>
      </c>
      <c r="G1141" s="62">
        <f>IF(vlookup(A1141,'RVtools V2.1'!A:J,4,0)="non",0,1)</f>
        <v>1</v>
      </c>
      <c r="H1141" s="62">
        <f>if(vlookup(A1141,'RVtools V2.1'!A:K,11,0)="kube",1,0)</f>
        <v>0</v>
      </c>
      <c r="I1141" s="62">
        <f t="shared" si="5"/>
        <v>0</v>
      </c>
      <c r="J1141" s="62">
        <f>ifna(vlookup(A1141,'Infra Study'!A:Q,17,0),0)</f>
        <v>0</v>
      </c>
      <c r="K1141" s="64">
        <f>IFERROR(__xludf.DUMMYFUNCTION("N(REGEXMATCH(VLOOKUP(A1141, 'RVtools V2.1'!A:H, 8, 0), ""^Serveur de fichiers""))"),0.0)</f>
        <v>0</v>
      </c>
      <c r="L1141" s="64">
        <f t="shared" si="6"/>
        <v>1</v>
      </c>
      <c r="M1141" s="67" t="str">
        <f>ifna(vlookup(A1141,'RVtools V2.1'!A:I,8,0),"N/A")</f>
        <v>MPL - NST/LOR</v>
      </c>
      <c r="N1141" s="64">
        <f>IFERROR(__xludf.DUMMYFUNCTION("IF(REGEXMATCH(M1141, ""(?i)"" &amp; JOIN(""|"", SPLIT(""kalisil"", "" ""))), 1, 0)"),0.0)</f>
        <v>0</v>
      </c>
      <c r="O1141" s="64" t="str">
        <f>vlookup(A1141,'RVtools V2.1'!A:H,7,0)</f>
        <v>T1</v>
      </c>
      <c r="P1141" s="64">
        <f>if(vlookup(A1141,'RVtools V2.1'!A:H,5,0)="oui",1,0)</f>
        <v>0</v>
      </c>
      <c r="Q1141" s="64">
        <f>ifna(vlookup(A1141,vCPU!A:B,2,0),"Unknown")</f>
        <v>6</v>
      </c>
      <c r="R1141" s="66">
        <f>ifna(vlookup(A1141,vMemory!A:C,3,0),"Unknown")</f>
        <v>24</v>
      </c>
      <c r="S1141" s="66">
        <f>ifna(vlookup(A1141,vDisk!A:C,3,0),"Unknown")</f>
        <v>2392</v>
      </c>
      <c r="T1141" s="67" t="str">
        <f t="array" ref="T1141">IFS(
   L1141=1, "No Lift &amp; Shift",
   J1141=1, XLOOKUP(A1141, 'Infra Study'!A:A, 'Infra Study'!P:P),
   I1141=1, "No Lift &amp; Shift",
   H1141=1, "GKE",
   K1141=1, "GCNV",
   G1141=1, "Lift &amp; Shift Prod",
   TRUE, "Lift &amp; Shift Noprod"
)</f>
        <v>No Lift &amp; Shift</v>
      </c>
      <c r="U1141" s="67">
        <f t="shared" si="7"/>
        <v>0</v>
      </c>
      <c r="V1141" s="68">
        <f>if(T1141="Lift &amp; Shift Noprod",if( Y1141=0,Assumptions!$B$5, Assumptions!$B$4),if(T1141="Lift &amp; Shift Prod",if(AND(N1141=1,O1141="T1"),Assumptions!$B$6,Assumptions!$B$4),0))</f>
        <v>0</v>
      </c>
      <c r="W1141" s="62">
        <f>if(V1141&lt;&gt;0,if(Q1141="Unknown", Assumptions!$B$42,If(Q1141&gt;1,Q1141,2)),0)</f>
        <v>0</v>
      </c>
      <c r="X1141" s="69">
        <f>if(V1141&lt;&gt;0,if(R1141="Unknown", Assumptions!$B$43,R1141),0)</f>
        <v>0</v>
      </c>
      <c r="Y1141" s="68">
        <f t="shared" si="8"/>
        <v>0</v>
      </c>
      <c r="Z1141" s="68">
        <f>if(V1141&lt;&gt;0,if(  S1141="Unknown", Assumptions!$B$44,S1141),0)</f>
        <v>0</v>
      </c>
      <c r="AA1141" s="68">
        <f>if(V1141 ="N2",ifna(vlookup(W1141&amp;"-"&amp;X1141,'Ref. VM'!A:B,2,0),"Custom"),if(V1141 ="E2" , ifna(vlookup(W1141&amp;"-"&amp;X1141,'Ref. VM'!D:E,2,0),"Custom"),if(V1141="N2D",ifna(vlookup(W1141&amp;"-"&amp;X1141,'Ref. VM'!G:H,2,0),"Custom"),if(V1141="N4",ifna(vlookup(W1141&amp;"-"&amp;X1141,'Ref. VM'!J:K,2,0),"Custom"),0))))</f>
        <v>0</v>
      </c>
      <c r="AB1141" s="67">
        <f t="shared" si="9"/>
        <v>0</v>
      </c>
      <c r="AC1141" s="67">
        <f t="shared" si="10"/>
        <v>0</v>
      </c>
      <c r="AD1141" s="67">
        <f t="shared" si="11"/>
        <v>0</v>
      </c>
      <c r="AE1141" s="62">
        <f>if(T1141="Lift &amp; Shift Prod",730,if(T1141="Lift &amp; Shift Noprod",Assumptions!$B$3,0))</f>
        <v>0</v>
      </c>
      <c r="AF1141" s="70">
        <f>if( U1141=0,0,if(Y1141=0, ((vlookup(AB1141,'SKU Pricing'!A:B,Assumptions!$B$2,0)*W1141)+(vlookup(AC1141,'SKU Pricing'!A:B,Assumptions!$B$2,0)*X1141))*AE1141,((vlookup(AB1141,'SKU Pricing'!A:B,Assumptions!$B$2,0)*W1141)+(vlookup(AC1141,'SKU Pricing'!A:B,Assumptions!$B$2,0)*(W1141*8))+(vlookup(AD1141,'SKU Pricing'!A:B,Assumptions!$B$2,0)*(X1141-(W1141*8))))*AE1141))</f>
        <v>0</v>
      </c>
      <c r="AG1141" s="67">
        <f t="shared" si="12"/>
        <v>0</v>
      </c>
      <c r="AH1141" s="70">
        <f>ifna(vlookup(AG1141,'SKU Pricing'!A:B,Assumptions!$B$2,0)*W1141*AE1141,0)</f>
        <v>0</v>
      </c>
      <c r="AI1141" s="62" t="str">
        <f t="shared" si="13"/>
        <v/>
      </c>
      <c r="AJ1141" s="62" t="str">
        <f>if(V1141&lt;&gt;0, if(T1141="Lift &amp; Shift Noprod",Assumptions!$B$9,if(V1141=Assumptions!$B$6,Assumptions!$B$10,if(P1141=1,Assumptions!$B$8,Assumptions!$B$7))),"")</f>
        <v/>
      </c>
      <c r="AK1141" s="69">
        <f t="shared" si="14"/>
        <v>0</v>
      </c>
      <c r="AL1141" s="69">
        <f>if(AJ1141="Hyperdisk Balanced",Assumptions!$B$11,0)</f>
        <v>0</v>
      </c>
      <c r="AM1141" s="69">
        <f>if(AJ1141="Hyperdisk Balanced",Assumptions!$B$12,0)</f>
        <v>0</v>
      </c>
      <c r="AN1141" s="70">
        <f>if(AK1141=0,0,if(AJ1141="Hyperdisk Balanced",vlookup(AK1141&amp;" provisioned space",'SKU Pricing'!A:B,Assumptions!$B$2,0)*Z1141+vlookup(AK1141&amp;" provisioned IOPS",'SKU Pricing'!A:B,Assumptions!$B$2,0)*AL1141*730+vlookup(AK1141&amp;" provisioned throughput",'SKU Pricing'!A:B,Assumptions!$B$2,0)*AM1141*730,vlookup(AK1141,'SKU Pricing'!A:B,Assumptions!$B$2,0)*Z1141))</f>
        <v>0</v>
      </c>
      <c r="AO1141" s="70">
        <f t="shared" si="15"/>
        <v>0</v>
      </c>
      <c r="AP1141" s="71">
        <f t="shared" si="16"/>
        <v>0</v>
      </c>
      <c r="AQ1141" s="70">
        <f>ifna(vlookup(AP1141,'SKU Pricing'!A:B,Assumptions!$B$2,0)*AE1141,0)</f>
        <v>0</v>
      </c>
      <c r="AR1141" s="72">
        <v>0.0</v>
      </c>
    </row>
    <row r="1142">
      <c r="A1142" s="61" t="s">
        <v>1283</v>
      </c>
      <c r="B1142" s="62" t="str">
        <f>ifna(if(vlookup(A1142,vOS!A:B,2,0)="","Unknown",vlookup(A1142,vOS!A:B,2,0)),"Unknown")</f>
        <v>Microsoft Windows Server 2008 R2 (64-bit)</v>
      </c>
      <c r="C1142" s="62">
        <f>vlookup(B1142,'OS Study'!A:D,2,0)</f>
        <v>0</v>
      </c>
      <c r="D1142" s="62" t="str">
        <f>vlookup(B1142,'OS Study'!A:D,3,0)</f>
        <v>Windows</v>
      </c>
      <c r="E1142" s="62" t="str">
        <f>vlookup(B1142,'OS Study'!A:D,4,0)</f>
        <v>Server</v>
      </c>
      <c r="F1142" s="63" t="str">
        <f>vlookup(B1142,'OS Study'!A:E,5,0)</f>
        <v>2008 R2</v>
      </c>
      <c r="G1142" s="62">
        <f>IF(vlookup(A1142,'RVtools V2.1'!A:J,4,0)="non",0,1)</f>
        <v>1</v>
      </c>
      <c r="H1142" s="62">
        <f>if(vlookup(A1142,'RVtools V2.1'!A:K,11,0)="kube",1,0)</f>
        <v>0</v>
      </c>
      <c r="I1142" s="62">
        <f t="shared" si="5"/>
        <v>0</v>
      </c>
      <c r="J1142" s="62">
        <f>ifna(vlookup(A1142,'Infra Study'!A:Q,17,0),0)</f>
        <v>0</v>
      </c>
      <c r="K1142" s="64">
        <f>IFERROR(__xludf.DUMMYFUNCTION("N(REGEXMATCH(VLOOKUP(A1142, 'RVtools V2.1'!A:H, 8, 0), ""^Serveur de fichiers""))"),0.0)</f>
        <v>0</v>
      </c>
      <c r="L1142" s="64">
        <f t="shared" si="6"/>
        <v>1</v>
      </c>
      <c r="M1142" s="67" t="str">
        <f>ifna(vlookup(A1142,'RVtools V2.1'!A:I,8,0),"N/A")</f>
        <v>MPL - NST/LOR</v>
      </c>
      <c r="N1142" s="64">
        <f>IFERROR(__xludf.DUMMYFUNCTION("IF(REGEXMATCH(M1142, ""(?i)"" &amp; JOIN(""|"", SPLIT(""kalisil"", "" ""))), 1, 0)"),0.0)</f>
        <v>0</v>
      </c>
      <c r="O1142" s="64" t="str">
        <f>vlookup(A1142,'RVtools V2.1'!A:H,7,0)</f>
        <v>T1</v>
      </c>
      <c r="P1142" s="64">
        <f>if(vlookup(A1142,'RVtools V2.1'!A:H,5,0)="oui",1,0)</f>
        <v>1</v>
      </c>
      <c r="Q1142" s="64">
        <f>ifna(vlookup(A1142,vCPU!A:B,2,0),"Unknown")</f>
        <v>8</v>
      </c>
      <c r="R1142" s="66">
        <f>ifna(vlookup(A1142,vMemory!A:C,3,0),"Unknown")</f>
        <v>24</v>
      </c>
      <c r="S1142" s="66">
        <f>ifna(vlookup(A1142,vDisk!A:C,3,0),"Unknown")</f>
        <v>3196</v>
      </c>
      <c r="T1142" s="67" t="str">
        <f t="array" ref="T1142">IFS(
   L1142=1, "No Lift &amp; Shift",
   J1142=1, XLOOKUP(A1142, 'Infra Study'!A:A, 'Infra Study'!P:P),
   I1142=1, "No Lift &amp; Shift",
   H1142=1, "GKE",
   K1142=1, "GCNV",
   G1142=1, "Lift &amp; Shift Prod",
   TRUE, "Lift &amp; Shift Noprod"
)</f>
        <v>No Lift &amp; Shift</v>
      </c>
      <c r="U1142" s="67">
        <f t="shared" si="7"/>
        <v>0</v>
      </c>
      <c r="V1142" s="68">
        <f>if(T1142="Lift &amp; Shift Noprod",if( Y1142=0,Assumptions!$B$5, Assumptions!$B$4),if(T1142="Lift &amp; Shift Prod",if(AND(N1142=1,O1142="T1"),Assumptions!$B$6,Assumptions!$B$4),0))</f>
        <v>0</v>
      </c>
      <c r="W1142" s="62">
        <f>if(V1142&lt;&gt;0,if(Q1142="Unknown", Assumptions!$B$42,If(Q1142&gt;1,Q1142,2)),0)</f>
        <v>0</v>
      </c>
      <c r="X1142" s="69">
        <f>if(V1142&lt;&gt;0,if(R1142="Unknown", Assumptions!$B$43,R1142),0)</f>
        <v>0</v>
      </c>
      <c r="Y1142" s="68">
        <f t="shared" si="8"/>
        <v>0</v>
      </c>
      <c r="Z1142" s="68">
        <f>if(V1142&lt;&gt;0,if(  S1142="Unknown", Assumptions!$B$44,S1142),0)</f>
        <v>0</v>
      </c>
      <c r="AA1142" s="68">
        <f>if(V1142 ="N2",ifna(vlookup(W1142&amp;"-"&amp;X1142,'Ref. VM'!A:B,2,0),"Custom"),if(V1142 ="E2" , ifna(vlookup(W1142&amp;"-"&amp;X1142,'Ref. VM'!D:E,2,0),"Custom"),if(V1142="N2D",ifna(vlookup(W1142&amp;"-"&amp;X1142,'Ref. VM'!G:H,2,0),"Custom"),if(V1142="N4",ifna(vlookup(W1142&amp;"-"&amp;X1142,'Ref. VM'!J:K,2,0),"Custom"),0))))</f>
        <v>0</v>
      </c>
      <c r="AB1142" s="67">
        <f t="shared" si="9"/>
        <v>0</v>
      </c>
      <c r="AC1142" s="67">
        <f t="shared" si="10"/>
        <v>0</v>
      </c>
      <c r="AD1142" s="67">
        <f t="shared" si="11"/>
        <v>0</v>
      </c>
      <c r="AE1142" s="62">
        <f>if(T1142="Lift &amp; Shift Prod",730,if(T1142="Lift &amp; Shift Noprod",Assumptions!$B$3,0))</f>
        <v>0</v>
      </c>
      <c r="AF1142" s="70">
        <f>if( U1142=0,0,if(Y1142=0, ((vlookup(AB1142,'SKU Pricing'!A:B,Assumptions!$B$2,0)*W1142)+(vlookup(AC1142,'SKU Pricing'!A:B,Assumptions!$B$2,0)*X1142))*AE1142,((vlookup(AB1142,'SKU Pricing'!A:B,Assumptions!$B$2,0)*W1142)+(vlookup(AC1142,'SKU Pricing'!A:B,Assumptions!$B$2,0)*(W1142*8))+(vlookup(AD1142,'SKU Pricing'!A:B,Assumptions!$B$2,0)*(X1142-(W1142*8))))*AE1142))</f>
        <v>0</v>
      </c>
      <c r="AG1142" s="67">
        <f t="shared" si="12"/>
        <v>0</v>
      </c>
      <c r="AH1142" s="70">
        <f>ifna(vlookup(AG1142,'SKU Pricing'!A:B,Assumptions!$B$2,0)*W1142*AE1142,0)</f>
        <v>0</v>
      </c>
      <c r="AI1142" s="62" t="str">
        <f t="shared" si="13"/>
        <v/>
      </c>
      <c r="AJ1142" s="62" t="str">
        <f>if(V1142&lt;&gt;0, if(T1142="Lift &amp; Shift Noprod",Assumptions!$B$9,if(V1142=Assumptions!$B$6,Assumptions!$B$10,if(P1142=1,Assumptions!$B$8,Assumptions!$B$7))),"")</f>
        <v/>
      </c>
      <c r="AK1142" s="69">
        <f t="shared" si="14"/>
        <v>0</v>
      </c>
      <c r="AL1142" s="69">
        <f>if(AJ1142="Hyperdisk Balanced",Assumptions!$B$11,0)</f>
        <v>0</v>
      </c>
      <c r="AM1142" s="69">
        <f>if(AJ1142="Hyperdisk Balanced",Assumptions!$B$12,0)</f>
        <v>0</v>
      </c>
      <c r="AN1142" s="70">
        <f>if(AK1142=0,0,if(AJ1142="Hyperdisk Balanced",vlookup(AK1142&amp;" provisioned space",'SKU Pricing'!A:B,Assumptions!$B$2,0)*Z1142+vlookup(AK1142&amp;" provisioned IOPS",'SKU Pricing'!A:B,Assumptions!$B$2,0)*AL1142*730+vlookup(AK1142&amp;" provisioned throughput",'SKU Pricing'!A:B,Assumptions!$B$2,0)*AM1142*730,vlookup(AK1142,'SKU Pricing'!A:B,Assumptions!$B$2,0)*Z1142))</f>
        <v>0</v>
      </c>
      <c r="AO1142" s="70">
        <f t="shared" si="15"/>
        <v>0</v>
      </c>
      <c r="AP1142" s="71">
        <f t="shared" si="16"/>
        <v>0</v>
      </c>
      <c r="AQ1142" s="70">
        <f>ifna(vlookup(AP1142,'SKU Pricing'!A:B,Assumptions!$B$2,0)*AE1142,0)</f>
        <v>0</v>
      </c>
      <c r="AR1142" s="72">
        <v>0.0</v>
      </c>
    </row>
    <row r="1143">
      <c r="A1143" s="61" t="s">
        <v>1284</v>
      </c>
      <c r="B1143" s="62" t="str">
        <f>ifna(if(vlookup(A1143,vOS!A:B,2,0)="","Unknown",vlookup(A1143,vOS!A:B,2,0)),"Unknown")</f>
        <v>Microsoft Windows 10 (64-bit)</v>
      </c>
      <c r="C1143" s="62">
        <f>vlookup(B1143,'OS Study'!A:D,2,0)</f>
        <v>0</v>
      </c>
      <c r="D1143" s="62" t="str">
        <f>vlookup(B1143,'OS Study'!A:D,3,0)</f>
        <v>Windows</v>
      </c>
      <c r="E1143" s="62" t="str">
        <f>vlookup(B1143,'OS Study'!A:D,4,0)</f>
        <v>Workstation</v>
      </c>
      <c r="F1143" s="63" t="str">
        <f>vlookup(B1143,'OS Study'!A:E,5,0)</f>
        <v>10</v>
      </c>
      <c r="G1143" s="62">
        <f>IF(vlookup(A1143,'RVtools V2.1'!A:J,4,0)="non",0,1)</f>
        <v>1</v>
      </c>
      <c r="H1143" s="62">
        <f>if(vlookup(A1143,'RVtools V2.1'!A:K,11,0)="kube",1,0)</f>
        <v>0</v>
      </c>
      <c r="I1143" s="62">
        <f t="shared" si="5"/>
        <v>0</v>
      </c>
      <c r="J1143" s="62">
        <f>ifna(vlookup(A1143,'Infra Study'!A:Q,17,0),0)</f>
        <v>1</v>
      </c>
      <c r="K1143" s="64">
        <f>IFERROR(__xludf.DUMMYFUNCTION("N(REGEXMATCH(VLOOKUP(A1143, 'RVtools V2.1'!A:H, 8, 0), ""^Serveur de fichiers""))"),0.0)</f>
        <v>0</v>
      </c>
      <c r="L1143" s="64">
        <f t="shared" si="6"/>
        <v>0</v>
      </c>
      <c r="M1143" s="67" t="str">
        <f>ifna(vlookup(A1143,'RVtools V2.1'!A:I,8,0),"N/A")</f>
        <v>MPL - NST/LOR</v>
      </c>
      <c r="N1143" s="64">
        <f>IFERROR(__xludf.DUMMYFUNCTION("IF(REGEXMATCH(M1143, ""(?i)"" &amp; JOIN(""|"", SPLIT(""kalisil"", "" ""))), 1, 0)"),0.0)</f>
        <v>0</v>
      </c>
      <c r="O1143" s="64" t="str">
        <f>vlookup(A1143,'RVtools V2.1'!A:H,7,0)</f>
        <v>T1</v>
      </c>
      <c r="P1143" s="64">
        <f>if(vlookup(A1143,'RVtools V2.1'!A:H,5,0)="oui",1,0)</f>
        <v>1</v>
      </c>
      <c r="Q1143" s="64">
        <f>ifna(vlookup(A1143,vCPU!A:B,2,0),"Unknown")</f>
        <v>2</v>
      </c>
      <c r="R1143" s="66">
        <f>ifna(vlookup(A1143,vMemory!A:C,3,0),"Unknown")</f>
        <v>4</v>
      </c>
      <c r="S1143" s="66">
        <f>ifna(vlookup(A1143,vDisk!A:C,3,0),"Unknown")</f>
        <v>128</v>
      </c>
      <c r="T1143" s="67" t="str">
        <f t="array" ref="T1143">IFS(
   L1143=1, "No Lift &amp; Shift",
   J1143=1, XLOOKUP(A1143, 'Infra Study'!A:A, 'Infra Study'!P:P),
   I1143=1, "No Lift &amp; Shift",
   H1143=1, "GKE",
   K1143=1, "GCNV",
   G1143=1, "Lift &amp; Shift Prod",
   TRUE, "Lift &amp; Shift Noprod"
)</f>
        <v>Consolidation</v>
      </c>
      <c r="U1143" s="67">
        <f t="shared" si="7"/>
        <v>0</v>
      </c>
      <c r="V1143" s="68">
        <f>if(T1143="Lift &amp; Shift Noprod",if( Y1143=0,Assumptions!$B$5, Assumptions!$B$4),if(T1143="Lift &amp; Shift Prod",if(AND(N1143=1,O1143="T1"),Assumptions!$B$6,Assumptions!$B$4),0))</f>
        <v>0</v>
      </c>
      <c r="W1143" s="62">
        <f>if(V1143&lt;&gt;0,if(Q1143="Unknown", Assumptions!$B$42,If(Q1143&gt;1,Q1143,2)),0)</f>
        <v>0</v>
      </c>
      <c r="X1143" s="69">
        <f>if(V1143&lt;&gt;0,if(R1143="Unknown", Assumptions!$B$43,R1143),0)</f>
        <v>0</v>
      </c>
      <c r="Y1143" s="68">
        <f t="shared" si="8"/>
        <v>0</v>
      </c>
      <c r="Z1143" s="68">
        <f>if(V1143&lt;&gt;0,if(  S1143="Unknown", Assumptions!$B$44,S1143),0)</f>
        <v>0</v>
      </c>
      <c r="AA1143" s="68">
        <f>if(V1143 ="N2",ifna(vlookup(W1143&amp;"-"&amp;X1143,'Ref. VM'!A:B,2,0),"Custom"),if(V1143 ="E2" , ifna(vlookup(W1143&amp;"-"&amp;X1143,'Ref. VM'!D:E,2,0),"Custom"),if(V1143="N2D",ifna(vlookup(W1143&amp;"-"&amp;X1143,'Ref. VM'!G:H,2,0),"Custom"),if(V1143="N4",ifna(vlookup(W1143&amp;"-"&amp;X1143,'Ref. VM'!J:K,2,0),"Custom"),0))))</f>
        <v>0</v>
      </c>
      <c r="AB1143" s="67">
        <f t="shared" si="9"/>
        <v>0</v>
      </c>
      <c r="AC1143" s="67">
        <f t="shared" si="10"/>
        <v>0</v>
      </c>
      <c r="AD1143" s="67">
        <f t="shared" si="11"/>
        <v>0</v>
      </c>
      <c r="AE1143" s="62">
        <f>if(T1143="Lift &amp; Shift Prod",730,if(T1143="Lift &amp; Shift Noprod",Assumptions!$B$3,0))</f>
        <v>0</v>
      </c>
      <c r="AF1143" s="70">
        <f>if( U1143=0,0,if(Y1143=0, ((vlookup(AB1143,'SKU Pricing'!A:B,Assumptions!$B$2,0)*W1143)+(vlookup(AC1143,'SKU Pricing'!A:B,Assumptions!$B$2,0)*X1143))*AE1143,((vlookup(AB1143,'SKU Pricing'!A:B,Assumptions!$B$2,0)*W1143)+(vlookup(AC1143,'SKU Pricing'!A:B,Assumptions!$B$2,0)*(W1143*8))+(vlookup(AD1143,'SKU Pricing'!A:B,Assumptions!$B$2,0)*(X1143-(W1143*8))))*AE1143))</f>
        <v>0</v>
      </c>
      <c r="AG1143" s="67">
        <f t="shared" si="12"/>
        <v>0</v>
      </c>
      <c r="AH1143" s="70">
        <f>ifna(vlookup(AG1143,'SKU Pricing'!A:B,Assumptions!$B$2,0)*W1143*AE1143,0)</f>
        <v>0</v>
      </c>
      <c r="AI1143" s="62" t="str">
        <f t="shared" si="13"/>
        <v/>
      </c>
      <c r="AJ1143" s="62" t="str">
        <f>if(V1143&lt;&gt;0, if(T1143="Lift &amp; Shift Noprod",Assumptions!$B$9,if(V1143=Assumptions!$B$6,Assumptions!$B$10,if(P1143=1,Assumptions!$B$8,Assumptions!$B$7))),"")</f>
        <v/>
      </c>
      <c r="AK1143" s="69">
        <f t="shared" si="14"/>
        <v>0</v>
      </c>
      <c r="AL1143" s="69">
        <f>if(AJ1143="Hyperdisk Balanced",Assumptions!$B$11,0)</f>
        <v>0</v>
      </c>
      <c r="AM1143" s="69">
        <f>if(AJ1143="Hyperdisk Balanced",Assumptions!$B$12,0)</f>
        <v>0</v>
      </c>
      <c r="AN1143" s="70">
        <f>if(AK1143=0,0,if(AJ1143="Hyperdisk Balanced",vlookup(AK1143&amp;" provisioned space",'SKU Pricing'!A:B,Assumptions!$B$2,0)*Z1143+vlookup(AK1143&amp;" provisioned IOPS",'SKU Pricing'!A:B,Assumptions!$B$2,0)*AL1143*730+vlookup(AK1143&amp;" provisioned throughput",'SKU Pricing'!A:B,Assumptions!$B$2,0)*AM1143*730,vlookup(AK1143,'SKU Pricing'!A:B,Assumptions!$B$2,0)*Z1143))</f>
        <v>0</v>
      </c>
      <c r="AO1143" s="70">
        <f t="shared" si="15"/>
        <v>0</v>
      </c>
      <c r="AP1143" s="71">
        <f t="shared" si="16"/>
        <v>0</v>
      </c>
      <c r="AQ1143" s="70">
        <f>ifna(vlookup(AP1143,'SKU Pricing'!A:B,Assumptions!$B$2,0)*AE1143,0)</f>
        <v>0</v>
      </c>
      <c r="AR1143" s="72">
        <v>0.0</v>
      </c>
    </row>
    <row r="1144">
      <c r="A1144" s="61" t="s">
        <v>1285</v>
      </c>
      <c r="B1144" s="62" t="str">
        <f>ifna(if(vlookup(A1144,vOS!A:B,2,0)="","Unknown",vlookup(A1144,vOS!A:B,2,0)),"Unknown")</f>
        <v>Microsoft Windows Server 2016 or later (64-bit)</v>
      </c>
      <c r="C1144" s="62">
        <f>vlookup(B1144,'OS Study'!A:D,2,0)</f>
        <v>0</v>
      </c>
      <c r="D1144" s="62" t="str">
        <f>vlookup(B1144,'OS Study'!A:D,3,0)</f>
        <v>Windows</v>
      </c>
      <c r="E1144" s="62" t="str">
        <f>vlookup(B1144,'OS Study'!A:D,4,0)</f>
        <v>Server</v>
      </c>
      <c r="F1144" s="63" t="str">
        <f>vlookup(B1144,'OS Study'!A:E,5,0)</f>
        <v>2016</v>
      </c>
      <c r="G1144" s="62">
        <f>IF(vlookup(A1144,'RVtools V2.1'!A:J,4,0)="non",0,1)</f>
        <v>1</v>
      </c>
      <c r="H1144" s="62">
        <f>if(vlookup(A1144,'RVtools V2.1'!A:K,11,0)="kube",1,0)</f>
        <v>0</v>
      </c>
      <c r="I1144" s="62">
        <f t="shared" si="5"/>
        <v>0</v>
      </c>
      <c r="J1144" s="62">
        <f>ifna(vlookup(A1144,'Infra Study'!A:Q,17,0),0)</f>
        <v>0</v>
      </c>
      <c r="K1144" s="64">
        <f>IFERROR(__xludf.DUMMYFUNCTION("N(REGEXMATCH(VLOOKUP(A1144, 'RVtools V2.1'!A:H, 8, 0), ""^Serveur de fichiers""))"),0.0)</f>
        <v>0</v>
      </c>
      <c r="L1144" s="64">
        <f t="shared" si="6"/>
        <v>0</v>
      </c>
      <c r="M1144" s="67" t="str">
        <f>ifna(vlookup(A1144,'RVtools V2.1'!A:I,8,0),"N/A")</f>
        <v>MPL - NST/NOR</v>
      </c>
      <c r="N1144" s="64">
        <f>IFERROR(__xludf.DUMMYFUNCTION("IF(REGEXMATCH(M1144, ""(?i)"" &amp; JOIN(""|"", SPLIT(""kalisil"", "" ""))), 1, 0)"),0.0)</f>
        <v>0</v>
      </c>
      <c r="O1144" s="64" t="str">
        <f>vlookup(A1144,'RVtools V2.1'!A:H,7,0)</f>
        <v>T1</v>
      </c>
      <c r="P1144" s="64">
        <f>if(vlookup(A1144,'RVtools V2.1'!A:H,5,0)="oui",1,0)</f>
        <v>1</v>
      </c>
      <c r="Q1144" s="64">
        <f>ifna(vlookup(A1144,vCPU!A:B,2,0),"Unknown")</f>
        <v>8</v>
      </c>
      <c r="R1144" s="66">
        <f>ifna(vlookup(A1144,vMemory!A:C,3,0),"Unknown")</f>
        <v>10</v>
      </c>
      <c r="S1144" s="66">
        <f>ifna(vlookup(A1144,vDisk!A:C,3,0),"Unknown")</f>
        <v>153</v>
      </c>
      <c r="T1144" s="67" t="str">
        <f t="array" ref="T1144">IFS(
   L1144=1, "No Lift &amp; Shift",
   J1144=1, XLOOKUP(A1144, 'Infra Study'!A:A, 'Infra Study'!P:P),
   I1144=1, "No Lift &amp; Shift",
   H1144=1, "GKE",
   K1144=1, "GCNV",
   G1144=1, "Lift &amp; Shift Prod",
   TRUE, "Lift &amp; Shift Noprod"
)</f>
        <v>Lift &amp; Shift Prod</v>
      </c>
      <c r="U1144" s="67">
        <f t="shared" si="7"/>
        <v>1</v>
      </c>
      <c r="V1144" s="68" t="str">
        <f>if(T1144="Lift &amp; Shift Noprod",if( Y1144=0,Assumptions!$B$5, Assumptions!$B$4),if(T1144="Lift &amp; Shift Prod",if(AND(N1144=1,O1144="T1"),Assumptions!$B$6,Assumptions!$B$4),0))</f>
        <v>N2D</v>
      </c>
      <c r="W1144" s="69">
        <f>if(V1144&lt;&gt;0,if(Q1144="Unknown", Assumptions!$B$42,If(Q1144&gt;1,Q1144,2)),0)</f>
        <v>8</v>
      </c>
      <c r="X1144" s="69">
        <f>if(V1144&lt;&gt;0,if(R1144="Unknown", Assumptions!$B$43,R1144),0)</f>
        <v>10</v>
      </c>
      <c r="Y1144" s="68">
        <f t="shared" si="8"/>
        <v>0</v>
      </c>
      <c r="Z1144" s="68">
        <f>if(V1144&lt;&gt;0,if(  S1144="Unknown", Assumptions!$B$44,S1144),0)</f>
        <v>153</v>
      </c>
      <c r="AA1144" s="68" t="str">
        <f>if(V1144 ="N2",ifna(vlookup(W1144&amp;"-"&amp;X1144,'Ref. VM'!A:B,2,0),"Custom"),if(V1144 ="E2" , ifna(vlookup(W1144&amp;"-"&amp;X1144,'Ref. VM'!D:E,2,0),"Custom"),if(V1144="N2D",ifna(vlookup(W1144&amp;"-"&amp;X1144,'Ref. VM'!G:H,2,0),"Custom"),if(V1144="N4",ifna(vlookup(W1144&amp;"-"&amp;X1144,'Ref. VM'!J:K,2,0),"Custom"),0))))</f>
        <v>Custom</v>
      </c>
      <c r="AB1144" s="67" t="str">
        <f t="shared" si="9"/>
        <v>N2D-Custom vCPUs-CUD 3y</v>
      </c>
      <c r="AC1144" s="67" t="str">
        <f t="shared" si="10"/>
        <v>N2D-Custom RAM-CUD 3y</v>
      </c>
      <c r="AD1144" s="67">
        <f t="shared" si="11"/>
        <v>0</v>
      </c>
      <c r="AE1144" s="69">
        <f>if(T1144="Lift &amp; Shift Prod",730,if(T1144="Lift &amp; Shift Noprod",Assumptions!$B$3,0))</f>
        <v>730</v>
      </c>
      <c r="AF1144" s="70">
        <f>if( U1144=0,0,if(Y1144=0, ((vlookup(AB1144,'SKU Pricing'!A:B,Assumptions!$B$2,0)*W1144)+(vlookup(AC1144,'SKU Pricing'!A:B,Assumptions!$B$2,0)*X1144))*AE1144,((vlookup(AB1144,'SKU Pricing'!A:B,Assumptions!$B$2,0)*W1144)+(vlookup(AC1144,'SKU Pricing'!A:B,Assumptions!$B$2,0)*(W1144*8))+(vlookup(AD1144,'SKU Pricing'!A:B,Assumptions!$B$2,0)*(X1144-(W1144*8))))*AE1144))</f>
        <v>102.7828057</v>
      </c>
      <c r="AG1144" s="67" t="str">
        <f t="shared" si="12"/>
        <v>Windows Server</v>
      </c>
      <c r="AH1144" s="70">
        <f>ifna(vlookup(AG1144,'SKU Pricing'!A:B,Assumptions!$B$2,0)*W1144*AE1144,0)</f>
        <v>268.64</v>
      </c>
      <c r="AI1144" s="62" t="str">
        <f t="shared" si="13"/>
        <v>Regional</v>
      </c>
      <c r="AJ1144" s="62" t="str">
        <f>if(V1144&lt;&gt;0, if(T1144="Lift &amp; Shift Noprod",Assumptions!$B$9,if(V1144=Assumptions!$B$6,Assumptions!$B$10,if(P1144=1,Assumptions!$B$8,Assumptions!$B$7))),"")</f>
        <v>SSD</v>
      </c>
      <c r="AK1144" s="69" t="str">
        <f t="shared" si="14"/>
        <v>SSD</v>
      </c>
      <c r="AL1144" s="69">
        <f>if(AJ1144="Hyperdisk Balanced",Assumptions!$B$11,0)</f>
        <v>0</v>
      </c>
      <c r="AM1144" s="69">
        <f>if(AJ1144="Hyperdisk Balanced",Assumptions!$B$12,0)</f>
        <v>0</v>
      </c>
      <c r="AN1144" s="70">
        <f>if(AK1144=0,0,if(AJ1144="Hyperdisk Balanced",vlookup(AK1144&amp;" provisioned space",'SKU Pricing'!A:B,Assumptions!$B$2,0)*Z1144+vlookup(AK1144&amp;" provisioned IOPS",'SKU Pricing'!A:B,Assumptions!$B$2,0)*AL1144*730+vlookup(AK1144&amp;" provisioned throughput",'SKU Pricing'!A:B,Assumptions!$B$2,0)*AM1144*730,vlookup(AK1144,'SKU Pricing'!A:B,Assumptions!$B$2,0)*Z1144))</f>
        <v>30.141</v>
      </c>
      <c r="AO1144" s="70">
        <f t="shared" si="15"/>
        <v>401.5638057</v>
      </c>
      <c r="AP1144" s="71" t="str">
        <f t="shared" si="16"/>
        <v>VM Manager</v>
      </c>
      <c r="AQ1144" s="70">
        <f>ifna(vlookup(AP1144,'SKU Pricing'!A:B,Assumptions!$B$2,0)*AE1144,0)</f>
        <v>2.19</v>
      </c>
      <c r="AR1144" s="72">
        <v>0.0</v>
      </c>
    </row>
    <row r="1145">
      <c r="A1145" s="61" t="s">
        <v>1286</v>
      </c>
      <c r="B1145" s="62" t="str">
        <f>ifna(if(vlookup(A1145,vOS!A:B,2,0)="","Unknown",vlookup(A1145,vOS!A:B,2,0)),"Unknown")</f>
        <v>Microsoft Windows 10 (64-bit)</v>
      </c>
      <c r="C1145" s="62">
        <f>vlookup(B1145,'OS Study'!A:D,2,0)</f>
        <v>0</v>
      </c>
      <c r="D1145" s="62" t="str">
        <f>vlookup(B1145,'OS Study'!A:D,3,0)</f>
        <v>Windows</v>
      </c>
      <c r="E1145" s="62" t="str">
        <f>vlookup(B1145,'OS Study'!A:D,4,0)</f>
        <v>Workstation</v>
      </c>
      <c r="F1145" s="63" t="str">
        <f>vlookup(B1145,'OS Study'!A:E,5,0)</f>
        <v>10</v>
      </c>
      <c r="G1145" s="62">
        <f>IF(vlookup(A1145,'RVtools V2.1'!A:J,4,0)="non",0,1)</f>
        <v>1</v>
      </c>
      <c r="H1145" s="62">
        <f>if(vlookup(A1145,'RVtools V2.1'!A:K,11,0)="kube",1,0)</f>
        <v>0</v>
      </c>
      <c r="I1145" s="62">
        <f t="shared" si="5"/>
        <v>0</v>
      </c>
      <c r="J1145" s="62">
        <f>ifna(vlookup(A1145,'Infra Study'!A:Q,17,0),0)</f>
        <v>1</v>
      </c>
      <c r="K1145" s="64">
        <f>IFERROR(__xludf.DUMMYFUNCTION("N(REGEXMATCH(VLOOKUP(A1145, 'RVtools V2.1'!A:H, 8, 0), ""^Serveur de fichiers""))"),0.0)</f>
        <v>0</v>
      </c>
      <c r="L1145" s="64">
        <f t="shared" si="6"/>
        <v>0</v>
      </c>
      <c r="M1145" s="67" t="str">
        <f>ifna(vlookup(A1145,'RVtools V2.1'!A:I,8,0),"N/A")</f>
        <v>MPL - SUD/COR</v>
      </c>
      <c r="N1145" s="64">
        <f>IFERROR(__xludf.DUMMYFUNCTION("IF(REGEXMATCH(M1145, ""(?i)"" &amp; JOIN(""|"", SPLIT(""kalisil"", "" ""))), 1, 0)"),0.0)</f>
        <v>0</v>
      </c>
      <c r="O1145" s="64" t="str">
        <f>vlookup(A1145,'RVtools V2.1'!A:H,7,0)</f>
        <v>T1</v>
      </c>
      <c r="P1145" s="64">
        <f>if(vlookup(A1145,'RVtools V2.1'!A:H,5,0)="oui",1,0)</f>
        <v>1</v>
      </c>
      <c r="Q1145" s="64">
        <f>ifna(vlookup(A1145,vCPU!A:B,2,0),"Unknown")</f>
        <v>2</v>
      </c>
      <c r="R1145" s="66">
        <f>ifna(vlookup(A1145,vMemory!A:C,3,0),"Unknown")</f>
        <v>4</v>
      </c>
      <c r="S1145" s="66">
        <f>ifna(vlookup(A1145,vDisk!A:C,3,0),"Unknown")</f>
        <v>125</v>
      </c>
      <c r="T1145" s="67" t="str">
        <f t="array" ref="T1145">IFS(
   L1145=1, "No Lift &amp; Shift",
   J1145=1, XLOOKUP(A1145, 'Infra Study'!A:A, 'Infra Study'!P:P),
   I1145=1, "No Lift &amp; Shift",
   H1145=1, "GKE",
   K1145=1, "GCNV",
   G1145=1, "Lift &amp; Shift Prod",
   TRUE, "Lift &amp; Shift Noprod"
)</f>
        <v>Consolidation</v>
      </c>
      <c r="U1145" s="67">
        <f t="shared" si="7"/>
        <v>0</v>
      </c>
      <c r="V1145" s="68">
        <f>if(T1145="Lift &amp; Shift Noprod",if( Y1145=0,Assumptions!$B$5, Assumptions!$B$4),if(T1145="Lift &amp; Shift Prod",if(AND(N1145=1,O1145="T1"),Assumptions!$B$6,Assumptions!$B$4),0))</f>
        <v>0</v>
      </c>
      <c r="W1145" s="62">
        <f>if(V1145&lt;&gt;0,if(Q1145="Unknown", Assumptions!$B$42,If(Q1145&gt;1,Q1145,2)),0)</f>
        <v>0</v>
      </c>
      <c r="X1145" s="69">
        <f>if(V1145&lt;&gt;0,if(R1145="Unknown", Assumptions!$B$43,R1145),0)</f>
        <v>0</v>
      </c>
      <c r="Y1145" s="68">
        <f t="shared" si="8"/>
        <v>0</v>
      </c>
      <c r="Z1145" s="68">
        <f>if(V1145&lt;&gt;0,if(  S1145="Unknown", Assumptions!$B$44,S1145),0)</f>
        <v>0</v>
      </c>
      <c r="AA1145" s="68">
        <f>if(V1145 ="N2",ifna(vlookup(W1145&amp;"-"&amp;X1145,'Ref. VM'!A:B,2,0),"Custom"),if(V1145 ="E2" , ifna(vlookup(W1145&amp;"-"&amp;X1145,'Ref. VM'!D:E,2,0),"Custom"),if(V1145="N2D",ifna(vlookup(W1145&amp;"-"&amp;X1145,'Ref. VM'!G:H,2,0),"Custom"),if(V1145="N4",ifna(vlookup(W1145&amp;"-"&amp;X1145,'Ref. VM'!J:K,2,0),"Custom"),0))))</f>
        <v>0</v>
      </c>
      <c r="AB1145" s="67">
        <f t="shared" si="9"/>
        <v>0</v>
      </c>
      <c r="AC1145" s="67">
        <f t="shared" si="10"/>
        <v>0</v>
      </c>
      <c r="AD1145" s="67">
        <f t="shared" si="11"/>
        <v>0</v>
      </c>
      <c r="AE1145" s="62">
        <f>if(T1145="Lift &amp; Shift Prod",730,if(T1145="Lift &amp; Shift Noprod",Assumptions!$B$3,0))</f>
        <v>0</v>
      </c>
      <c r="AF1145" s="70">
        <f>if( U1145=0,0,if(Y1145=0, ((vlookup(AB1145,'SKU Pricing'!A:B,Assumptions!$B$2,0)*W1145)+(vlookup(AC1145,'SKU Pricing'!A:B,Assumptions!$B$2,0)*X1145))*AE1145,((vlookup(AB1145,'SKU Pricing'!A:B,Assumptions!$B$2,0)*W1145)+(vlookup(AC1145,'SKU Pricing'!A:B,Assumptions!$B$2,0)*(W1145*8))+(vlookup(AD1145,'SKU Pricing'!A:B,Assumptions!$B$2,0)*(X1145-(W1145*8))))*AE1145))</f>
        <v>0</v>
      </c>
      <c r="AG1145" s="67">
        <f t="shared" si="12"/>
        <v>0</v>
      </c>
      <c r="AH1145" s="70">
        <f>ifna(vlookup(AG1145,'SKU Pricing'!A:B,Assumptions!$B$2,0)*W1145*AE1145,0)</f>
        <v>0</v>
      </c>
      <c r="AI1145" s="62" t="str">
        <f t="shared" si="13"/>
        <v/>
      </c>
      <c r="AJ1145" s="62" t="str">
        <f>if(V1145&lt;&gt;0, if(T1145="Lift &amp; Shift Noprod",Assumptions!$B$9,if(V1145=Assumptions!$B$6,Assumptions!$B$10,if(P1145=1,Assumptions!$B$8,Assumptions!$B$7))),"")</f>
        <v/>
      </c>
      <c r="AK1145" s="69">
        <f t="shared" si="14"/>
        <v>0</v>
      </c>
      <c r="AL1145" s="69">
        <f>if(AJ1145="Hyperdisk Balanced",Assumptions!$B$11,0)</f>
        <v>0</v>
      </c>
      <c r="AM1145" s="69">
        <f>if(AJ1145="Hyperdisk Balanced",Assumptions!$B$12,0)</f>
        <v>0</v>
      </c>
      <c r="AN1145" s="70">
        <f>if(AK1145=0,0,if(AJ1145="Hyperdisk Balanced",vlookup(AK1145&amp;" provisioned space",'SKU Pricing'!A:B,Assumptions!$B$2,0)*Z1145+vlookup(AK1145&amp;" provisioned IOPS",'SKU Pricing'!A:B,Assumptions!$B$2,0)*AL1145*730+vlookup(AK1145&amp;" provisioned throughput",'SKU Pricing'!A:B,Assumptions!$B$2,0)*AM1145*730,vlookup(AK1145,'SKU Pricing'!A:B,Assumptions!$B$2,0)*Z1145))</f>
        <v>0</v>
      </c>
      <c r="AO1145" s="70">
        <f t="shared" si="15"/>
        <v>0</v>
      </c>
      <c r="AP1145" s="71">
        <f t="shared" si="16"/>
        <v>0</v>
      </c>
      <c r="AQ1145" s="70">
        <f>ifna(vlookup(AP1145,'SKU Pricing'!A:B,Assumptions!$B$2,0)*AE1145,0)</f>
        <v>0</v>
      </c>
      <c r="AR1145" s="72">
        <v>0.0</v>
      </c>
    </row>
    <row r="1146">
      <c r="A1146" s="61" t="s">
        <v>1287</v>
      </c>
      <c r="B1146" s="62" t="str">
        <f>ifna(if(vlookup(A1146,vOS!A:B,2,0)="","Unknown",vlookup(A1146,vOS!A:B,2,0)),"Unknown")</f>
        <v>Microsoft Windows 10 (64-bit)</v>
      </c>
      <c r="C1146" s="62">
        <f>vlookup(B1146,'OS Study'!A:D,2,0)</f>
        <v>0</v>
      </c>
      <c r="D1146" s="62" t="str">
        <f>vlookup(B1146,'OS Study'!A:D,3,0)</f>
        <v>Windows</v>
      </c>
      <c r="E1146" s="62" t="str">
        <f>vlookup(B1146,'OS Study'!A:D,4,0)</f>
        <v>Workstation</v>
      </c>
      <c r="F1146" s="63" t="str">
        <f>vlookup(B1146,'OS Study'!A:E,5,0)</f>
        <v>10</v>
      </c>
      <c r="G1146" s="62">
        <f>IF(vlookup(A1146,'RVtools V2.1'!A:J,4,0)="non",0,1)</f>
        <v>1</v>
      </c>
      <c r="H1146" s="62">
        <f>if(vlookup(A1146,'RVtools V2.1'!A:K,11,0)="kube",1,0)</f>
        <v>0</v>
      </c>
      <c r="I1146" s="62">
        <f t="shared" si="5"/>
        <v>0</v>
      </c>
      <c r="J1146" s="62">
        <f>ifna(vlookup(A1146,'Infra Study'!A:Q,17,0),0)</f>
        <v>1</v>
      </c>
      <c r="K1146" s="64">
        <f>IFERROR(__xludf.DUMMYFUNCTION("N(REGEXMATCH(VLOOKUP(A1146, 'RVtools V2.1'!A:H, 8, 0), ""^Serveur de fichiers""))"),0.0)</f>
        <v>0</v>
      </c>
      <c r="L1146" s="64">
        <f t="shared" si="6"/>
        <v>0</v>
      </c>
      <c r="M1146" s="67" t="str">
        <f>ifna(vlookup(A1146,'RVtools V2.1'!A:I,8,0),"N/A")</f>
        <v>MPL - SUD/COR</v>
      </c>
      <c r="N1146" s="64">
        <f>IFERROR(__xludf.DUMMYFUNCTION("IF(REGEXMATCH(M1146, ""(?i)"" &amp; JOIN(""|"", SPLIT(""kalisil"", "" ""))), 1, 0)"),0.0)</f>
        <v>0</v>
      </c>
      <c r="O1146" s="64" t="str">
        <f>vlookup(A1146,'RVtools V2.1'!A:H,7,0)</f>
        <v>T1</v>
      </c>
      <c r="P1146" s="64">
        <f>if(vlookup(A1146,'RVtools V2.1'!A:H,5,0)="oui",1,0)</f>
        <v>1</v>
      </c>
      <c r="Q1146" s="64">
        <f>ifna(vlookup(A1146,vCPU!A:B,2,0),"Unknown")</f>
        <v>2</v>
      </c>
      <c r="R1146" s="66">
        <f>ifna(vlookup(A1146,vMemory!A:C,3,0),"Unknown")</f>
        <v>4</v>
      </c>
      <c r="S1146" s="66">
        <f>ifna(vlookup(A1146,vDisk!A:C,3,0),"Unknown")</f>
        <v>125</v>
      </c>
      <c r="T1146" s="67" t="str">
        <f t="array" ref="T1146">IFS(
   L1146=1, "No Lift &amp; Shift",
   J1146=1, XLOOKUP(A1146, 'Infra Study'!A:A, 'Infra Study'!P:P),
   I1146=1, "No Lift &amp; Shift",
   H1146=1, "GKE",
   K1146=1, "GCNV",
   G1146=1, "Lift &amp; Shift Prod",
   TRUE, "Lift &amp; Shift Noprod"
)</f>
        <v>Consolidation</v>
      </c>
      <c r="U1146" s="67">
        <f t="shared" si="7"/>
        <v>0</v>
      </c>
      <c r="V1146" s="68">
        <f>if(T1146="Lift &amp; Shift Noprod",if( Y1146=0,Assumptions!$B$5, Assumptions!$B$4),if(T1146="Lift &amp; Shift Prod",if(AND(N1146=1,O1146="T1"),Assumptions!$B$6,Assumptions!$B$4),0))</f>
        <v>0</v>
      </c>
      <c r="W1146" s="62">
        <f>if(V1146&lt;&gt;0,if(Q1146="Unknown", Assumptions!$B$42,If(Q1146&gt;1,Q1146,2)),0)</f>
        <v>0</v>
      </c>
      <c r="X1146" s="69">
        <f>if(V1146&lt;&gt;0,if(R1146="Unknown", Assumptions!$B$43,R1146),0)</f>
        <v>0</v>
      </c>
      <c r="Y1146" s="68">
        <f t="shared" si="8"/>
        <v>0</v>
      </c>
      <c r="Z1146" s="68">
        <f>if(V1146&lt;&gt;0,if(  S1146="Unknown", Assumptions!$B$44,S1146),0)</f>
        <v>0</v>
      </c>
      <c r="AA1146" s="68">
        <f>if(V1146 ="N2",ifna(vlookup(W1146&amp;"-"&amp;X1146,'Ref. VM'!A:B,2,0),"Custom"),if(V1146 ="E2" , ifna(vlookup(W1146&amp;"-"&amp;X1146,'Ref. VM'!D:E,2,0),"Custom"),if(V1146="N2D",ifna(vlookup(W1146&amp;"-"&amp;X1146,'Ref. VM'!G:H,2,0),"Custom"),if(V1146="N4",ifna(vlookup(W1146&amp;"-"&amp;X1146,'Ref. VM'!J:K,2,0),"Custom"),0))))</f>
        <v>0</v>
      </c>
      <c r="AB1146" s="67">
        <f t="shared" si="9"/>
        <v>0</v>
      </c>
      <c r="AC1146" s="67">
        <f t="shared" si="10"/>
        <v>0</v>
      </c>
      <c r="AD1146" s="67">
        <f t="shared" si="11"/>
        <v>0</v>
      </c>
      <c r="AE1146" s="62">
        <f>if(T1146="Lift &amp; Shift Prod",730,if(T1146="Lift &amp; Shift Noprod",Assumptions!$B$3,0))</f>
        <v>0</v>
      </c>
      <c r="AF1146" s="70">
        <f>if( U1146=0,0,if(Y1146=0, ((vlookup(AB1146,'SKU Pricing'!A:B,Assumptions!$B$2,0)*W1146)+(vlookup(AC1146,'SKU Pricing'!A:B,Assumptions!$B$2,0)*X1146))*AE1146,((vlookup(AB1146,'SKU Pricing'!A:B,Assumptions!$B$2,0)*W1146)+(vlookup(AC1146,'SKU Pricing'!A:B,Assumptions!$B$2,0)*(W1146*8))+(vlookup(AD1146,'SKU Pricing'!A:B,Assumptions!$B$2,0)*(X1146-(W1146*8))))*AE1146))</f>
        <v>0</v>
      </c>
      <c r="AG1146" s="67">
        <f t="shared" si="12"/>
        <v>0</v>
      </c>
      <c r="AH1146" s="70">
        <f>ifna(vlookup(AG1146,'SKU Pricing'!A:B,Assumptions!$B$2,0)*W1146*AE1146,0)</f>
        <v>0</v>
      </c>
      <c r="AI1146" s="62" t="str">
        <f t="shared" si="13"/>
        <v/>
      </c>
      <c r="AJ1146" s="62" t="str">
        <f>if(V1146&lt;&gt;0, if(T1146="Lift &amp; Shift Noprod",Assumptions!$B$9,if(V1146=Assumptions!$B$6,Assumptions!$B$10,if(P1146=1,Assumptions!$B$8,Assumptions!$B$7))),"")</f>
        <v/>
      </c>
      <c r="AK1146" s="69">
        <f t="shared" si="14"/>
        <v>0</v>
      </c>
      <c r="AL1146" s="69">
        <f>if(AJ1146="Hyperdisk Balanced",Assumptions!$B$11,0)</f>
        <v>0</v>
      </c>
      <c r="AM1146" s="69">
        <f>if(AJ1146="Hyperdisk Balanced",Assumptions!$B$12,0)</f>
        <v>0</v>
      </c>
      <c r="AN1146" s="70">
        <f>if(AK1146=0,0,if(AJ1146="Hyperdisk Balanced",vlookup(AK1146&amp;" provisioned space",'SKU Pricing'!A:B,Assumptions!$B$2,0)*Z1146+vlookup(AK1146&amp;" provisioned IOPS",'SKU Pricing'!A:B,Assumptions!$B$2,0)*AL1146*730+vlookup(AK1146&amp;" provisioned throughput",'SKU Pricing'!A:B,Assumptions!$B$2,0)*AM1146*730,vlookup(AK1146,'SKU Pricing'!A:B,Assumptions!$B$2,0)*Z1146))</f>
        <v>0</v>
      </c>
      <c r="AO1146" s="70">
        <f t="shared" si="15"/>
        <v>0</v>
      </c>
      <c r="AP1146" s="71">
        <f t="shared" si="16"/>
        <v>0</v>
      </c>
      <c r="AQ1146" s="70">
        <f>ifna(vlookup(AP1146,'SKU Pricing'!A:B,Assumptions!$B$2,0)*AE1146,0)</f>
        <v>0</v>
      </c>
      <c r="AR1146" s="72">
        <v>0.0</v>
      </c>
    </row>
    <row r="1147">
      <c r="A1147" s="61" t="s">
        <v>1288</v>
      </c>
      <c r="B1147" s="62" t="str">
        <f>ifna(if(vlookup(A1147,vOS!A:B,2,0)="","Unknown",vlookup(A1147,vOS!A:B,2,0)),"Unknown")</f>
        <v>Microsoft Windows 10 (64-bit)</v>
      </c>
      <c r="C1147" s="62">
        <f>vlookup(B1147,'OS Study'!A:D,2,0)</f>
        <v>0</v>
      </c>
      <c r="D1147" s="62" t="str">
        <f>vlookup(B1147,'OS Study'!A:D,3,0)</f>
        <v>Windows</v>
      </c>
      <c r="E1147" s="62" t="str">
        <f>vlookup(B1147,'OS Study'!A:D,4,0)</f>
        <v>Workstation</v>
      </c>
      <c r="F1147" s="63" t="str">
        <f>vlookup(B1147,'OS Study'!A:E,5,0)</f>
        <v>10</v>
      </c>
      <c r="G1147" s="62">
        <f>IF(vlookup(A1147,'RVtools V2.1'!A:J,4,0)="non",0,1)</f>
        <v>1</v>
      </c>
      <c r="H1147" s="62">
        <f>if(vlookup(A1147,'RVtools V2.1'!A:K,11,0)="kube",1,0)</f>
        <v>0</v>
      </c>
      <c r="I1147" s="62">
        <f t="shared" si="5"/>
        <v>0</v>
      </c>
      <c r="J1147" s="62">
        <f>ifna(vlookup(A1147,'Infra Study'!A:Q,17,0),0)</f>
        <v>1</v>
      </c>
      <c r="K1147" s="64">
        <f>IFERROR(__xludf.DUMMYFUNCTION("N(REGEXMATCH(VLOOKUP(A1147, 'RVtools V2.1'!A:H, 8, 0), ""^Serveur de fichiers""))"),0.0)</f>
        <v>0</v>
      </c>
      <c r="L1147" s="64">
        <f t="shared" si="6"/>
        <v>0</v>
      </c>
      <c r="M1147" s="67" t="str">
        <f>ifna(vlookup(A1147,'RVtools V2.1'!A:I,8,0),"N/A")</f>
        <v>MPL - SUD/COR</v>
      </c>
      <c r="N1147" s="64">
        <f>IFERROR(__xludf.DUMMYFUNCTION("IF(REGEXMATCH(M1147, ""(?i)"" &amp; JOIN(""|"", SPLIT(""kalisil"", "" ""))), 1, 0)"),0.0)</f>
        <v>0</v>
      </c>
      <c r="O1147" s="64" t="str">
        <f>vlookup(A1147,'RVtools V2.1'!A:H,7,0)</f>
        <v>T1</v>
      </c>
      <c r="P1147" s="64">
        <f>if(vlookup(A1147,'RVtools V2.1'!A:H,5,0)="oui",1,0)</f>
        <v>1</v>
      </c>
      <c r="Q1147" s="64">
        <f>ifna(vlookup(A1147,vCPU!A:B,2,0),"Unknown")</f>
        <v>2</v>
      </c>
      <c r="R1147" s="66">
        <f>ifna(vlookup(A1147,vMemory!A:C,3,0),"Unknown")</f>
        <v>4</v>
      </c>
      <c r="S1147" s="66">
        <f>ifna(vlookup(A1147,vDisk!A:C,3,0),"Unknown")</f>
        <v>125</v>
      </c>
      <c r="T1147" s="67" t="str">
        <f t="array" ref="T1147">IFS(
   L1147=1, "No Lift &amp; Shift",
   J1147=1, XLOOKUP(A1147, 'Infra Study'!A:A, 'Infra Study'!P:P),
   I1147=1, "No Lift &amp; Shift",
   H1147=1, "GKE",
   K1147=1, "GCNV",
   G1147=1, "Lift &amp; Shift Prod",
   TRUE, "Lift &amp; Shift Noprod"
)</f>
        <v>Consolidation</v>
      </c>
      <c r="U1147" s="67">
        <f t="shared" si="7"/>
        <v>0</v>
      </c>
      <c r="V1147" s="68">
        <f>if(T1147="Lift &amp; Shift Noprod",if( Y1147=0,Assumptions!$B$5, Assumptions!$B$4),if(T1147="Lift &amp; Shift Prod",if(AND(N1147=1,O1147="T1"),Assumptions!$B$6,Assumptions!$B$4),0))</f>
        <v>0</v>
      </c>
      <c r="W1147" s="62">
        <f>if(V1147&lt;&gt;0,if(Q1147="Unknown", Assumptions!$B$42,If(Q1147&gt;1,Q1147,2)),0)</f>
        <v>0</v>
      </c>
      <c r="X1147" s="69">
        <f>if(V1147&lt;&gt;0,if(R1147="Unknown", Assumptions!$B$43,R1147),0)</f>
        <v>0</v>
      </c>
      <c r="Y1147" s="68">
        <f t="shared" si="8"/>
        <v>0</v>
      </c>
      <c r="Z1147" s="68">
        <f>if(V1147&lt;&gt;0,if(  S1147="Unknown", Assumptions!$B$44,S1147),0)</f>
        <v>0</v>
      </c>
      <c r="AA1147" s="68">
        <f>if(V1147 ="N2",ifna(vlookup(W1147&amp;"-"&amp;X1147,'Ref. VM'!A:B,2,0),"Custom"),if(V1147 ="E2" , ifna(vlookup(W1147&amp;"-"&amp;X1147,'Ref. VM'!D:E,2,0),"Custom"),if(V1147="N2D",ifna(vlookup(W1147&amp;"-"&amp;X1147,'Ref. VM'!G:H,2,0),"Custom"),if(V1147="N4",ifna(vlookup(W1147&amp;"-"&amp;X1147,'Ref. VM'!J:K,2,0),"Custom"),0))))</f>
        <v>0</v>
      </c>
      <c r="AB1147" s="67">
        <f t="shared" si="9"/>
        <v>0</v>
      </c>
      <c r="AC1147" s="67">
        <f t="shared" si="10"/>
        <v>0</v>
      </c>
      <c r="AD1147" s="67">
        <f t="shared" si="11"/>
        <v>0</v>
      </c>
      <c r="AE1147" s="62">
        <f>if(T1147="Lift &amp; Shift Prod",730,if(T1147="Lift &amp; Shift Noprod",Assumptions!$B$3,0))</f>
        <v>0</v>
      </c>
      <c r="AF1147" s="70">
        <f>if( U1147=0,0,if(Y1147=0, ((vlookup(AB1147,'SKU Pricing'!A:B,Assumptions!$B$2,0)*W1147)+(vlookup(AC1147,'SKU Pricing'!A:B,Assumptions!$B$2,0)*X1147))*AE1147,((vlookup(AB1147,'SKU Pricing'!A:B,Assumptions!$B$2,0)*W1147)+(vlookup(AC1147,'SKU Pricing'!A:B,Assumptions!$B$2,0)*(W1147*8))+(vlookup(AD1147,'SKU Pricing'!A:B,Assumptions!$B$2,0)*(X1147-(W1147*8))))*AE1147))</f>
        <v>0</v>
      </c>
      <c r="AG1147" s="67">
        <f t="shared" si="12"/>
        <v>0</v>
      </c>
      <c r="AH1147" s="70">
        <f>ifna(vlookup(AG1147,'SKU Pricing'!A:B,Assumptions!$B$2,0)*W1147*AE1147,0)</f>
        <v>0</v>
      </c>
      <c r="AI1147" s="62" t="str">
        <f t="shared" si="13"/>
        <v/>
      </c>
      <c r="AJ1147" s="62" t="str">
        <f>if(V1147&lt;&gt;0, if(T1147="Lift &amp; Shift Noprod",Assumptions!$B$9,if(V1147=Assumptions!$B$6,Assumptions!$B$10,if(P1147=1,Assumptions!$B$8,Assumptions!$B$7))),"")</f>
        <v/>
      </c>
      <c r="AK1147" s="69">
        <f t="shared" si="14"/>
        <v>0</v>
      </c>
      <c r="AL1147" s="69">
        <f>if(AJ1147="Hyperdisk Balanced",Assumptions!$B$11,0)</f>
        <v>0</v>
      </c>
      <c r="AM1147" s="69">
        <f>if(AJ1147="Hyperdisk Balanced",Assumptions!$B$12,0)</f>
        <v>0</v>
      </c>
      <c r="AN1147" s="70">
        <f>if(AK1147=0,0,if(AJ1147="Hyperdisk Balanced",vlookup(AK1147&amp;" provisioned space",'SKU Pricing'!A:B,Assumptions!$B$2,0)*Z1147+vlookup(AK1147&amp;" provisioned IOPS",'SKU Pricing'!A:B,Assumptions!$B$2,0)*AL1147*730+vlookup(AK1147&amp;" provisioned throughput",'SKU Pricing'!A:B,Assumptions!$B$2,0)*AM1147*730,vlookup(AK1147,'SKU Pricing'!A:B,Assumptions!$B$2,0)*Z1147))</f>
        <v>0</v>
      </c>
      <c r="AO1147" s="70">
        <f t="shared" si="15"/>
        <v>0</v>
      </c>
      <c r="AP1147" s="71">
        <f t="shared" si="16"/>
        <v>0</v>
      </c>
      <c r="AQ1147" s="70">
        <f>ifna(vlookup(AP1147,'SKU Pricing'!A:B,Assumptions!$B$2,0)*AE1147,0)</f>
        <v>0</v>
      </c>
      <c r="AR1147" s="72">
        <v>0.0</v>
      </c>
    </row>
    <row r="1148">
      <c r="A1148" s="61" t="s">
        <v>1289</v>
      </c>
      <c r="B1148" s="62" t="str">
        <f>ifna(if(vlookup(A1148,vOS!A:B,2,0)="","Unknown",vlookup(A1148,vOS!A:B,2,0)),"Unknown")</f>
        <v>Microsoft Windows 10 (64-bit)</v>
      </c>
      <c r="C1148" s="62">
        <f>vlookup(B1148,'OS Study'!A:D,2,0)</f>
        <v>0</v>
      </c>
      <c r="D1148" s="62" t="str">
        <f>vlookup(B1148,'OS Study'!A:D,3,0)</f>
        <v>Windows</v>
      </c>
      <c r="E1148" s="62" t="str">
        <f>vlookup(B1148,'OS Study'!A:D,4,0)</f>
        <v>Workstation</v>
      </c>
      <c r="F1148" s="63" t="str">
        <f>vlookup(B1148,'OS Study'!A:E,5,0)</f>
        <v>10</v>
      </c>
      <c r="G1148" s="62">
        <f>IF(vlookup(A1148,'RVtools V2.1'!A:J,4,0)="non",0,1)</f>
        <v>1</v>
      </c>
      <c r="H1148" s="62">
        <f>if(vlookup(A1148,'RVtools V2.1'!A:K,11,0)="kube",1,0)</f>
        <v>0</v>
      </c>
      <c r="I1148" s="62">
        <f t="shared" si="5"/>
        <v>0</v>
      </c>
      <c r="J1148" s="62">
        <f>ifna(vlookup(A1148,'Infra Study'!A:Q,17,0),0)</f>
        <v>1</v>
      </c>
      <c r="K1148" s="64">
        <f>IFERROR(__xludf.DUMMYFUNCTION("N(REGEXMATCH(VLOOKUP(A1148, 'RVtools V2.1'!A:H, 8, 0), ""^Serveur de fichiers""))"),0.0)</f>
        <v>0</v>
      </c>
      <c r="L1148" s="64">
        <f t="shared" si="6"/>
        <v>0</v>
      </c>
      <c r="M1148" s="67" t="str">
        <f>ifna(vlookup(A1148,'RVtools V2.1'!A:I,8,0),"N/A")</f>
        <v>MPL - SUD/COR</v>
      </c>
      <c r="N1148" s="64">
        <f>IFERROR(__xludf.DUMMYFUNCTION("IF(REGEXMATCH(M1148, ""(?i)"" &amp; JOIN(""|"", SPLIT(""kalisil"", "" ""))), 1, 0)"),0.0)</f>
        <v>0</v>
      </c>
      <c r="O1148" s="64" t="str">
        <f>vlookup(A1148,'RVtools V2.1'!A:H,7,0)</f>
        <v>T1</v>
      </c>
      <c r="P1148" s="64">
        <f>if(vlookup(A1148,'RVtools V2.1'!A:H,5,0)="oui",1,0)</f>
        <v>1</v>
      </c>
      <c r="Q1148" s="64">
        <f>ifna(vlookup(A1148,vCPU!A:B,2,0),"Unknown")</f>
        <v>2</v>
      </c>
      <c r="R1148" s="66">
        <f>ifna(vlookup(A1148,vMemory!A:C,3,0),"Unknown")</f>
        <v>4</v>
      </c>
      <c r="S1148" s="66">
        <f>ifna(vlookup(A1148,vDisk!A:C,3,0),"Unknown")</f>
        <v>125</v>
      </c>
      <c r="T1148" s="67" t="str">
        <f t="array" ref="T1148">IFS(
   L1148=1, "No Lift &amp; Shift",
   J1148=1, XLOOKUP(A1148, 'Infra Study'!A:A, 'Infra Study'!P:P),
   I1148=1, "No Lift &amp; Shift",
   H1148=1, "GKE",
   K1148=1, "GCNV",
   G1148=1, "Lift &amp; Shift Prod",
   TRUE, "Lift &amp; Shift Noprod"
)</f>
        <v>Consolidation</v>
      </c>
      <c r="U1148" s="67">
        <f t="shared" si="7"/>
        <v>0</v>
      </c>
      <c r="V1148" s="68">
        <f>if(T1148="Lift &amp; Shift Noprod",if( Y1148=0,Assumptions!$B$5, Assumptions!$B$4),if(T1148="Lift &amp; Shift Prod",if(AND(N1148=1,O1148="T1"),Assumptions!$B$6,Assumptions!$B$4),0))</f>
        <v>0</v>
      </c>
      <c r="W1148" s="62">
        <f>if(V1148&lt;&gt;0,if(Q1148="Unknown", Assumptions!$B$42,If(Q1148&gt;1,Q1148,2)),0)</f>
        <v>0</v>
      </c>
      <c r="X1148" s="69">
        <f>if(V1148&lt;&gt;0,if(R1148="Unknown", Assumptions!$B$43,R1148),0)</f>
        <v>0</v>
      </c>
      <c r="Y1148" s="68">
        <f t="shared" si="8"/>
        <v>0</v>
      </c>
      <c r="Z1148" s="68">
        <f>if(V1148&lt;&gt;0,if(  S1148="Unknown", Assumptions!$B$44,S1148),0)</f>
        <v>0</v>
      </c>
      <c r="AA1148" s="68">
        <f>if(V1148 ="N2",ifna(vlookup(W1148&amp;"-"&amp;X1148,'Ref. VM'!A:B,2,0),"Custom"),if(V1148 ="E2" , ifna(vlookup(W1148&amp;"-"&amp;X1148,'Ref. VM'!D:E,2,0),"Custom"),if(V1148="N2D",ifna(vlookup(W1148&amp;"-"&amp;X1148,'Ref. VM'!G:H,2,0),"Custom"),if(V1148="N4",ifna(vlookup(W1148&amp;"-"&amp;X1148,'Ref. VM'!J:K,2,0),"Custom"),0))))</f>
        <v>0</v>
      </c>
      <c r="AB1148" s="67">
        <f t="shared" si="9"/>
        <v>0</v>
      </c>
      <c r="AC1148" s="67">
        <f t="shared" si="10"/>
        <v>0</v>
      </c>
      <c r="AD1148" s="67">
        <f t="shared" si="11"/>
        <v>0</v>
      </c>
      <c r="AE1148" s="62">
        <f>if(T1148="Lift &amp; Shift Prod",730,if(T1148="Lift &amp; Shift Noprod",Assumptions!$B$3,0))</f>
        <v>0</v>
      </c>
      <c r="AF1148" s="70">
        <f>if( U1148=0,0,if(Y1148=0, ((vlookup(AB1148,'SKU Pricing'!A:B,Assumptions!$B$2,0)*W1148)+(vlookup(AC1148,'SKU Pricing'!A:B,Assumptions!$B$2,0)*X1148))*AE1148,((vlookup(AB1148,'SKU Pricing'!A:B,Assumptions!$B$2,0)*W1148)+(vlookup(AC1148,'SKU Pricing'!A:B,Assumptions!$B$2,0)*(W1148*8))+(vlookup(AD1148,'SKU Pricing'!A:B,Assumptions!$B$2,0)*(X1148-(W1148*8))))*AE1148))</f>
        <v>0</v>
      </c>
      <c r="AG1148" s="67">
        <f t="shared" si="12"/>
        <v>0</v>
      </c>
      <c r="AH1148" s="70">
        <f>ifna(vlookup(AG1148,'SKU Pricing'!A:B,Assumptions!$B$2,0)*W1148*AE1148,0)</f>
        <v>0</v>
      </c>
      <c r="AI1148" s="62" t="str">
        <f t="shared" si="13"/>
        <v/>
      </c>
      <c r="AJ1148" s="62" t="str">
        <f>if(V1148&lt;&gt;0, if(T1148="Lift &amp; Shift Noprod",Assumptions!$B$9,if(V1148=Assumptions!$B$6,Assumptions!$B$10,if(P1148=1,Assumptions!$B$8,Assumptions!$B$7))),"")</f>
        <v/>
      </c>
      <c r="AK1148" s="69">
        <f t="shared" si="14"/>
        <v>0</v>
      </c>
      <c r="AL1148" s="69">
        <f>if(AJ1148="Hyperdisk Balanced",Assumptions!$B$11,0)</f>
        <v>0</v>
      </c>
      <c r="AM1148" s="69">
        <f>if(AJ1148="Hyperdisk Balanced",Assumptions!$B$12,0)</f>
        <v>0</v>
      </c>
      <c r="AN1148" s="70">
        <f>if(AK1148=0,0,if(AJ1148="Hyperdisk Balanced",vlookup(AK1148&amp;" provisioned space",'SKU Pricing'!A:B,Assumptions!$B$2,0)*Z1148+vlookup(AK1148&amp;" provisioned IOPS",'SKU Pricing'!A:B,Assumptions!$B$2,0)*AL1148*730+vlookup(AK1148&amp;" provisioned throughput",'SKU Pricing'!A:B,Assumptions!$B$2,0)*AM1148*730,vlookup(AK1148,'SKU Pricing'!A:B,Assumptions!$B$2,0)*Z1148))</f>
        <v>0</v>
      </c>
      <c r="AO1148" s="70">
        <f t="shared" si="15"/>
        <v>0</v>
      </c>
      <c r="AP1148" s="71">
        <f t="shared" si="16"/>
        <v>0</v>
      </c>
      <c r="AQ1148" s="70">
        <f>ifna(vlookup(AP1148,'SKU Pricing'!A:B,Assumptions!$B$2,0)*AE1148,0)</f>
        <v>0</v>
      </c>
      <c r="AR1148" s="72">
        <v>0.0</v>
      </c>
    </row>
    <row r="1149">
      <c r="A1149" s="61" t="s">
        <v>1290</v>
      </c>
      <c r="B1149" s="62" t="str">
        <f>ifna(if(vlookup(A1149,vOS!A:B,2,0)="","Unknown",vlookup(A1149,vOS!A:B,2,0)),"Unknown")</f>
        <v>Microsoft Windows 10 (64-bit)</v>
      </c>
      <c r="C1149" s="62">
        <f>vlookup(B1149,'OS Study'!A:D,2,0)</f>
        <v>0</v>
      </c>
      <c r="D1149" s="62" t="str">
        <f>vlookup(B1149,'OS Study'!A:D,3,0)</f>
        <v>Windows</v>
      </c>
      <c r="E1149" s="62" t="str">
        <f>vlookup(B1149,'OS Study'!A:D,4,0)</f>
        <v>Workstation</v>
      </c>
      <c r="F1149" s="63" t="str">
        <f>vlookup(B1149,'OS Study'!A:E,5,0)</f>
        <v>10</v>
      </c>
      <c r="G1149" s="62">
        <f>IF(vlookup(A1149,'RVtools V2.1'!A:J,4,0)="non",0,1)</f>
        <v>1</v>
      </c>
      <c r="H1149" s="62">
        <f>if(vlookup(A1149,'RVtools V2.1'!A:K,11,0)="kube",1,0)</f>
        <v>0</v>
      </c>
      <c r="I1149" s="62">
        <f t="shared" si="5"/>
        <v>0</v>
      </c>
      <c r="J1149" s="62">
        <f>ifna(vlookup(A1149,'Infra Study'!A:Q,17,0),0)</f>
        <v>1</v>
      </c>
      <c r="K1149" s="64">
        <f>IFERROR(__xludf.DUMMYFUNCTION("N(REGEXMATCH(VLOOKUP(A1149, 'RVtools V2.1'!A:H, 8, 0), ""^Serveur de fichiers""))"),0.0)</f>
        <v>0</v>
      </c>
      <c r="L1149" s="64">
        <f t="shared" si="6"/>
        <v>0</v>
      </c>
      <c r="M1149" s="67" t="str">
        <f>ifna(vlookup(A1149,'RVtools V2.1'!A:I,8,0),"N/A")</f>
        <v>MPL - SUD/COR</v>
      </c>
      <c r="N1149" s="64">
        <f>IFERROR(__xludf.DUMMYFUNCTION("IF(REGEXMATCH(M1149, ""(?i)"" &amp; JOIN(""|"", SPLIT(""kalisil"", "" ""))), 1, 0)"),0.0)</f>
        <v>0</v>
      </c>
      <c r="O1149" s="64" t="str">
        <f>vlookup(A1149,'RVtools V2.1'!A:H,7,0)</f>
        <v>T1</v>
      </c>
      <c r="P1149" s="64">
        <f>if(vlookup(A1149,'RVtools V2.1'!A:H,5,0)="oui",1,0)</f>
        <v>1</v>
      </c>
      <c r="Q1149" s="64">
        <f>ifna(vlookup(A1149,vCPU!A:B,2,0),"Unknown")</f>
        <v>2</v>
      </c>
      <c r="R1149" s="66">
        <f>ifna(vlookup(A1149,vMemory!A:C,3,0),"Unknown")</f>
        <v>4</v>
      </c>
      <c r="S1149" s="66">
        <f>ifna(vlookup(A1149,vDisk!A:C,3,0),"Unknown")</f>
        <v>125</v>
      </c>
      <c r="T1149" s="67" t="str">
        <f t="array" ref="T1149">IFS(
   L1149=1, "No Lift &amp; Shift",
   J1149=1, XLOOKUP(A1149, 'Infra Study'!A:A, 'Infra Study'!P:P),
   I1149=1, "No Lift &amp; Shift",
   H1149=1, "GKE",
   K1149=1, "GCNV",
   G1149=1, "Lift &amp; Shift Prod",
   TRUE, "Lift &amp; Shift Noprod"
)</f>
        <v>Consolidation</v>
      </c>
      <c r="U1149" s="67">
        <f t="shared" si="7"/>
        <v>0</v>
      </c>
      <c r="V1149" s="68">
        <f>if(T1149="Lift &amp; Shift Noprod",if( Y1149=0,Assumptions!$B$5, Assumptions!$B$4),if(T1149="Lift &amp; Shift Prod",if(AND(N1149=1,O1149="T1"),Assumptions!$B$6,Assumptions!$B$4),0))</f>
        <v>0</v>
      </c>
      <c r="W1149" s="62">
        <f>if(V1149&lt;&gt;0,if(Q1149="Unknown", Assumptions!$B$42,If(Q1149&gt;1,Q1149,2)),0)</f>
        <v>0</v>
      </c>
      <c r="X1149" s="69">
        <f>if(V1149&lt;&gt;0,if(R1149="Unknown", Assumptions!$B$43,R1149),0)</f>
        <v>0</v>
      </c>
      <c r="Y1149" s="68">
        <f t="shared" si="8"/>
        <v>0</v>
      </c>
      <c r="Z1149" s="68">
        <f>if(V1149&lt;&gt;0,if(  S1149="Unknown", Assumptions!$B$44,S1149),0)</f>
        <v>0</v>
      </c>
      <c r="AA1149" s="68">
        <f>if(V1149 ="N2",ifna(vlookup(W1149&amp;"-"&amp;X1149,'Ref. VM'!A:B,2,0),"Custom"),if(V1149 ="E2" , ifna(vlookup(W1149&amp;"-"&amp;X1149,'Ref. VM'!D:E,2,0),"Custom"),if(V1149="N2D",ifna(vlookup(W1149&amp;"-"&amp;X1149,'Ref. VM'!G:H,2,0),"Custom"),if(V1149="N4",ifna(vlookup(W1149&amp;"-"&amp;X1149,'Ref. VM'!J:K,2,0),"Custom"),0))))</f>
        <v>0</v>
      </c>
      <c r="AB1149" s="67">
        <f t="shared" si="9"/>
        <v>0</v>
      </c>
      <c r="AC1149" s="67">
        <f t="shared" si="10"/>
        <v>0</v>
      </c>
      <c r="AD1149" s="67">
        <f t="shared" si="11"/>
        <v>0</v>
      </c>
      <c r="AE1149" s="62">
        <f>if(T1149="Lift &amp; Shift Prod",730,if(T1149="Lift &amp; Shift Noprod",Assumptions!$B$3,0))</f>
        <v>0</v>
      </c>
      <c r="AF1149" s="70">
        <f>if( U1149=0,0,if(Y1149=0, ((vlookup(AB1149,'SKU Pricing'!A:B,Assumptions!$B$2,0)*W1149)+(vlookup(AC1149,'SKU Pricing'!A:B,Assumptions!$B$2,0)*X1149))*AE1149,((vlookup(AB1149,'SKU Pricing'!A:B,Assumptions!$B$2,0)*W1149)+(vlookup(AC1149,'SKU Pricing'!A:B,Assumptions!$B$2,0)*(W1149*8))+(vlookup(AD1149,'SKU Pricing'!A:B,Assumptions!$B$2,0)*(X1149-(W1149*8))))*AE1149))</f>
        <v>0</v>
      </c>
      <c r="AG1149" s="67">
        <f t="shared" si="12"/>
        <v>0</v>
      </c>
      <c r="AH1149" s="70">
        <f>ifna(vlookup(AG1149,'SKU Pricing'!A:B,Assumptions!$B$2,0)*W1149*AE1149,0)</f>
        <v>0</v>
      </c>
      <c r="AI1149" s="62" t="str">
        <f t="shared" si="13"/>
        <v/>
      </c>
      <c r="AJ1149" s="62" t="str">
        <f>if(V1149&lt;&gt;0, if(T1149="Lift &amp; Shift Noprod",Assumptions!$B$9,if(V1149=Assumptions!$B$6,Assumptions!$B$10,if(P1149=1,Assumptions!$B$8,Assumptions!$B$7))),"")</f>
        <v/>
      </c>
      <c r="AK1149" s="69">
        <f t="shared" si="14"/>
        <v>0</v>
      </c>
      <c r="AL1149" s="69">
        <f>if(AJ1149="Hyperdisk Balanced",Assumptions!$B$11,0)</f>
        <v>0</v>
      </c>
      <c r="AM1149" s="69">
        <f>if(AJ1149="Hyperdisk Balanced",Assumptions!$B$12,0)</f>
        <v>0</v>
      </c>
      <c r="AN1149" s="70">
        <f>if(AK1149=0,0,if(AJ1149="Hyperdisk Balanced",vlookup(AK1149&amp;" provisioned space",'SKU Pricing'!A:B,Assumptions!$B$2,0)*Z1149+vlookup(AK1149&amp;" provisioned IOPS",'SKU Pricing'!A:B,Assumptions!$B$2,0)*AL1149*730+vlookup(AK1149&amp;" provisioned throughput",'SKU Pricing'!A:B,Assumptions!$B$2,0)*AM1149*730,vlookup(AK1149,'SKU Pricing'!A:B,Assumptions!$B$2,0)*Z1149))</f>
        <v>0</v>
      </c>
      <c r="AO1149" s="70">
        <f t="shared" si="15"/>
        <v>0</v>
      </c>
      <c r="AP1149" s="71">
        <f t="shared" si="16"/>
        <v>0</v>
      </c>
      <c r="AQ1149" s="70">
        <f>ifna(vlookup(AP1149,'SKU Pricing'!A:B,Assumptions!$B$2,0)*AE1149,0)</f>
        <v>0</v>
      </c>
      <c r="AR1149" s="72">
        <v>0.0</v>
      </c>
    </row>
    <row r="1150">
      <c r="A1150" s="61" t="s">
        <v>1291</v>
      </c>
      <c r="B1150" s="62" t="str">
        <f>ifna(if(vlookup(A1150,vOS!A:B,2,0)="","Unknown",vlookup(A1150,vOS!A:B,2,0)),"Unknown")</f>
        <v>Microsoft Windows Server 2022 (64-bit)</v>
      </c>
      <c r="C1150" s="62">
        <f>vlookup(B1150,'OS Study'!A:D,2,0)</f>
        <v>0</v>
      </c>
      <c r="D1150" s="62" t="str">
        <f>vlookup(B1150,'OS Study'!A:D,3,0)</f>
        <v>Windows</v>
      </c>
      <c r="E1150" s="62" t="str">
        <f>vlookup(B1150,'OS Study'!A:D,4,0)</f>
        <v>Server</v>
      </c>
      <c r="F1150" s="63" t="str">
        <f>vlookup(B1150,'OS Study'!A:E,5,0)</f>
        <v>2022</v>
      </c>
      <c r="G1150" s="62">
        <f>IF(vlookup(A1150,'RVtools V2.1'!A:J,4,0)="non",0,1)</f>
        <v>1</v>
      </c>
      <c r="H1150" s="62">
        <f>if(vlookup(A1150,'RVtools V2.1'!A:K,11,0)="kube",1,0)</f>
        <v>0</v>
      </c>
      <c r="I1150" s="62">
        <f t="shared" si="5"/>
        <v>0</v>
      </c>
      <c r="J1150" s="62">
        <f>ifna(vlookup(A1150,'Infra Study'!A:Q,17,0),0)</f>
        <v>0</v>
      </c>
      <c r="K1150" s="64">
        <f>IFERROR(__xludf.DUMMYFUNCTION("N(REGEXMATCH(VLOOKUP(A1150, 'RVtools V2.1'!A:H, 8, 0), ""^Serveur de fichiers""))"),0.0)</f>
        <v>0</v>
      </c>
      <c r="L1150" s="64">
        <f t="shared" si="6"/>
        <v>0</v>
      </c>
      <c r="M1150" s="67" t="str">
        <f>ifna(vlookup(A1150,'RVtools V2.1'!A:I,8,0),"N/A")</f>
        <v>MPL - SUD/COR</v>
      </c>
      <c r="N1150" s="64">
        <f>IFERROR(__xludf.DUMMYFUNCTION("IF(REGEXMATCH(M1150, ""(?i)"" &amp; JOIN(""|"", SPLIT(""kalisil"", "" ""))), 1, 0)"),0.0)</f>
        <v>0</v>
      </c>
      <c r="O1150" s="64" t="str">
        <f>vlookup(A1150,'RVtools V2.1'!A:H,7,0)</f>
        <v>T1</v>
      </c>
      <c r="P1150" s="64">
        <f>if(vlookup(A1150,'RVtools V2.1'!A:H,5,0)="oui",1,0)</f>
        <v>1</v>
      </c>
      <c r="Q1150" s="64">
        <f>ifna(vlookup(A1150,vCPU!A:B,2,0),"Unknown")</f>
        <v>2</v>
      </c>
      <c r="R1150" s="66">
        <f>ifna(vlookup(A1150,vMemory!A:C,3,0),"Unknown")</f>
        <v>4</v>
      </c>
      <c r="S1150" s="66">
        <f>ifna(vlookup(A1150,vDisk!A:C,3,0),"Unknown")</f>
        <v>101</v>
      </c>
      <c r="T1150" s="67" t="str">
        <f t="array" ref="T1150">IFS(
   L1150=1, "No Lift &amp; Shift",
   J1150=1, XLOOKUP(A1150, 'Infra Study'!A:A, 'Infra Study'!P:P),
   I1150=1, "No Lift &amp; Shift",
   H1150=1, "GKE",
   K1150=1, "GCNV",
   G1150=1, "Lift &amp; Shift Prod",
   TRUE, "Lift &amp; Shift Noprod"
)</f>
        <v>Lift &amp; Shift Prod</v>
      </c>
      <c r="U1150" s="67">
        <f t="shared" si="7"/>
        <v>1</v>
      </c>
      <c r="V1150" s="68" t="str">
        <f>if(T1150="Lift &amp; Shift Noprod",if( Y1150=0,Assumptions!$B$5, Assumptions!$B$4),if(T1150="Lift &amp; Shift Prod",if(AND(N1150=1,O1150="T1"),Assumptions!$B$6,Assumptions!$B$4),0))</f>
        <v>N2D</v>
      </c>
      <c r="W1150" s="69">
        <f>if(V1150&lt;&gt;0,if(Q1150="Unknown", Assumptions!$B$42,If(Q1150&gt;1,Q1150,2)),0)</f>
        <v>2</v>
      </c>
      <c r="X1150" s="69">
        <f>if(V1150&lt;&gt;0,if(R1150="Unknown", Assumptions!$B$43,R1150),0)</f>
        <v>4</v>
      </c>
      <c r="Y1150" s="68">
        <f t="shared" si="8"/>
        <v>0</v>
      </c>
      <c r="Z1150" s="68">
        <f>if(V1150&lt;&gt;0,if(  S1150="Unknown", Assumptions!$B$44,S1150),0)</f>
        <v>101</v>
      </c>
      <c r="AA1150" s="68" t="str">
        <f>if(V1150 ="N2",ifna(vlookup(W1150&amp;"-"&amp;X1150,'Ref. VM'!A:B,2,0),"Custom"),if(V1150 ="E2" , ifna(vlookup(W1150&amp;"-"&amp;X1150,'Ref. VM'!D:E,2,0),"Custom"),if(V1150="N2D",ifna(vlookup(W1150&amp;"-"&amp;X1150,'Ref. VM'!G:H,2,0),"Custom"),if(V1150="N4",ifna(vlookup(W1150&amp;"-"&amp;X1150,'Ref. VM'!J:K,2,0),"Custom"),0))))</f>
        <v>Custom</v>
      </c>
      <c r="AB1150" s="67" t="str">
        <f t="shared" si="9"/>
        <v>N2D-Custom vCPUs-CUD 3y</v>
      </c>
      <c r="AC1150" s="67" t="str">
        <f t="shared" si="10"/>
        <v>N2D-Custom RAM-CUD 3y</v>
      </c>
      <c r="AD1150" s="67">
        <f t="shared" si="11"/>
        <v>0</v>
      </c>
      <c r="AE1150" s="69">
        <f>if(T1150="Lift &amp; Shift Prod",730,if(T1150="Lift &amp; Shift Noprod",Assumptions!$B$3,0))</f>
        <v>730</v>
      </c>
      <c r="AF1150" s="70">
        <f>if( U1150=0,0,if(Y1150=0, ((vlookup(AB1150,'SKU Pricing'!A:B,Assumptions!$B$2,0)*W1150)+(vlookup(AC1150,'SKU Pricing'!A:B,Assumptions!$B$2,0)*X1150))*AE1150,((vlookup(AB1150,'SKU Pricing'!A:B,Assumptions!$B$2,0)*W1150)+(vlookup(AC1150,'SKU Pricing'!A:B,Assumptions!$B$2,0)*(W1150*8))+(vlookup(AD1150,'SKU Pricing'!A:B,Assumptions!$B$2,0)*(X1150-(W1150*8))))*AE1150))</f>
        <v>27.90832632</v>
      </c>
      <c r="AG1150" s="67" t="str">
        <f t="shared" si="12"/>
        <v>Windows Server</v>
      </c>
      <c r="AH1150" s="70">
        <f>ifna(vlookup(AG1150,'SKU Pricing'!A:B,Assumptions!$B$2,0)*W1150*AE1150,0)</f>
        <v>67.16</v>
      </c>
      <c r="AI1150" s="62" t="str">
        <f t="shared" si="13"/>
        <v>Regional</v>
      </c>
      <c r="AJ1150" s="62" t="str">
        <f>if(V1150&lt;&gt;0, if(T1150="Lift &amp; Shift Noprod",Assumptions!$B$9,if(V1150=Assumptions!$B$6,Assumptions!$B$10,if(P1150=1,Assumptions!$B$8,Assumptions!$B$7))),"")</f>
        <v>SSD</v>
      </c>
      <c r="AK1150" s="69" t="str">
        <f t="shared" si="14"/>
        <v>SSD</v>
      </c>
      <c r="AL1150" s="69">
        <f>if(AJ1150="Hyperdisk Balanced",Assumptions!$B$11,0)</f>
        <v>0</v>
      </c>
      <c r="AM1150" s="69">
        <f>if(AJ1150="Hyperdisk Balanced",Assumptions!$B$12,0)</f>
        <v>0</v>
      </c>
      <c r="AN1150" s="70">
        <f>if(AK1150=0,0,if(AJ1150="Hyperdisk Balanced",vlookup(AK1150&amp;" provisioned space",'SKU Pricing'!A:B,Assumptions!$B$2,0)*Z1150+vlookup(AK1150&amp;" provisioned IOPS",'SKU Pricing'!A:B,Assumptions!$B$2,0)*AL1150*730+vlookup(AK1150&amp;" provisioned throughput",'SKU Pricing'!A:B,Assumptions!$B$2,0)*AM1150*730,vlookup(AK1150,'SKU Pricing'!A:B,Assumptions!$B$2,0)*Z1150))</f>
        <v>19.897</v>
      </c>
      <c r="AO1150" s="70">
        <f t="shared" si="15"/>
        <v>114.9653263</v>
      </c>
      <c r="AP1150" s="71" t="str">
        <f t="shared" si="16"/>
        <v>VM Manager</v>
      </c>
      <c r="AQ1150" s="70">
        <f>ifna(vlookup(AP1150,'SKU Pricing'!A:B,Assumptions!$B$2,0)*AE1150,0)</f>
        <v>2.19</v>
      </c>
      <c r="AR1150" s="72">
        <v>0.0</v>
      </c>
    </row>
    <row r="1151">
      <c r="A1151" s="61" t="s">
        <v>1292</v>
      </c>
      <c r="B1151" s="62" t="str">
        <f>ifna(if(vlookup(A1151,vOS!A:B,2,0)="","Unknown",vlookup(A1151,vOS!A:B,2,0)),"Unknown")</f>
        <v>Microsoft Windows Server 2016 or later (64-bit)</v>
      </c>
      <c r="C1151" s="62">
        <f>vlookup(B1151,'OS Study'!A:D,2,0)</f>
        <v>0</v>
      </c>
      <c r="D1151" s="62" t="str">
        <f>vlookup(B1151,'OS Study'!A:D,3,0)</f>
        <v>Windows</v>
      </c>
      <c r="E1151" s="62" t="str">
        <f>vlookup(B1151,'OS Study'!A:D,4,0)</f>
        <v>Server</v>
      </c>
      <c r="F1151" s="63" t="str">
        <f>vlookup(B1151,'OS Study'!A:E,5,0)</f>
        <v>2016</v>
      </c>
      <c r="G1151" s="62">
        <f>IF(vlookup(A1151,'RVtools V2.1'!A:J,4,0)="non",0,1)</f>
        <v>1</v>
      </c>
      <c r="H1151" s="62">
        <f>if(vlookup(A1151,'RVtools V2.1'!A:K,11,0)="kube",1,0)</f>
        <v>0</v>
      </c>
      <c r="I1151" s="62">
        <f t="shared" si="5"/>
        <v>0</v>
      </c>
      <c r="J1151" s="62">
        <f>ifna(vlookup(A1151,'Infra Study'!A:Q,17,0),0)</f>
        <v>0</v>
      </c>
      <c r="K1151" s="64">
        <f>IFERROR(__xludf.DUMMYFUNCTION("N(REGEXMATCH(VLOOKUP(A1151, 'RVtools V2.1'!A:H, 8, 0), ""^Serveur de fichiers""))"),0.0)</f>
        <v>0</v>
      </c>
      <c r="L1151" s="64">
        <f t="shared" si="6"/>
        <v>0</v>
      </c>
      <c r="M1151" s="67" t="str">
        <f>ifna(vlookup(A1151,'RVtools V2.1'!A:I,8,0),"N/A")</f>
        <v>MPL - SUD/COR</v>
      </c>
      <c r="N1151" s="64">
        <f>IFERROR(__xludf.DUMMYFUNCTION("IF(REGEXMATCH(M1151, ""(?i)"" &amp; JOIN(""|"", SPLIT(""kalisil"", "" ""))), 1, 0)"),0.0)</f>
        <v>0</v>
      </c>
      <c r="O1151" s="64" t="str">
        <f>vlookup(A1151,'RVtools V2.1'!A:H,7,0)</f>
        <v>T1</v>
      </c>
      <c r="P1151" s="64">
        <f>if(vlookup(A1151,'RVtools V2.1'!A:H,5,0)="oui",1,0)</f>
        <v>1</v>
      </c>
      <c r="Q1151" s="64">
        <f>ifna(vlookup(A1151,vCPU!A:B,2,0),"Unknown")</f>
        <v>8</v>
      </c>
      <c r="R1151" s="66">
        <f>ifna(vlookup(A1151,vMemory!A:C,3,0),"Unknown")</f>
        <v>10</v>
      </c>
      <c r="S1151" s="66">
        <f>ifna(vlookup(A1151,vDisk!A:C,3,0),"Unknown")</f>
        <v>756</v>
      </c>
      <c r="T1151" s="67" t="str">
        <f t="array" ref="T1151">IFS(
   L1151=1, "No Lift &amp; Shift",
   J1151=1, XLOOKUP(A1151, 'Infra Study'!A:A, 'Infra Study'!P:P),
   I1151=1, "No Lift &amp; Shift",
   H1151=1, "GKE",
   K1151=1, "GCNV",
   G1151=1, "Lift &amp; Shift Prod",
   TRUE, "Lift &amp; Shift Noprod"
)</f>
        <v>Lift &amp; Shift Prod</v>
      </c>
      <c r="U1151" s="67">
        <f t="shared" si="7"/>
        <v>1</v>
      </c>
      <c r="V1151" s="68" t="str">
        <f>if(T1151="Lift &amp; Shift Noprod",if( Y1151=0,Assumptions!$B$5, Assumptions!$B$4),if(T1151="Lift &amp; Shift Prod",if(AND(N1151=1,O1151="T1"),Assumptions!$B$6,Assumptions!$B$4),0))</f>
        <v>N2D</v>
      </c>
      <c r="W1151" s="69">
        <f>if(V1151&lt;&gt;0,if(Q1151="Unknown", Assumptions!$B$42,If(Q1151&gt;1,Q1151,2)),0)</f>
        <v>8</v>
      </c>
      <c r="X1151" s="69">
        <f>if(V1151&lt;&gt;0,if(R1151="Unknown", Assumptions!$B$43,R1151),0)</f>
        <v>10</v>
      </c>
      <c r="Y1151" s="68">
        <f t="shared" si="8"/>
        <v>0</v>
      </c>
      <c r="Z1151" s="68">
        <f>if(V1151&lt;&gt;0,if(  S1151="Unknown", Assumptions!$B$44,S1151),0)</f>
        <v>756</v>
      </c>
      <c r="AA1151" s="68" t="str">
        <f>if(V1151 ="N2",ifna(vlookup(W1151&amp;"-"&amp;X1151,'Ref. VM'!A:B,2,0),"Custom"),if(V1151 ="E2" , ifna(vlookup(W1151&amp;"-"&amp;X1151,'Ref. VM'!D:E,2,0),"Custom"),if(V1151="N2D",ifna(vlookup(W1151&amp;"-"&amp;X1151,'Ref. VM'!G:H,2,0),"Custom"),if(V1151="N4",ifna(vlookup(W1151&amp;"-"&amp;X1151,'Ref. VM'!J:K,2,0),"Custom"),0))))</f>
        <v>Custom</v>
      </c>
      <c r="AB1151" s="67" t="str">
        <f t="shared" si="9"/>
        <v>N2D-Custom vCPUs-CUD 3y</v>
      </c>
      <c r="AC1151" s="67" t="str">
        <f t="shared" si="10"/>
        <v>N2D-Custom RAM-CUD 3y</v>
      </c>
      <c r="AD1151" s="67">
        <f t="shared" si="11"/>
        <v>0</v>
      </c>
      <c r="AE1151" s="69">
        <f>if(T1151="Lift &amp; Shift Prod",730,if(T1151="Lift &amp; Shift Noprod",Assumptions!$B$3,0))</f>
        <v>730</v>
      </c>
      <c r="AF1151" s="70">
        <f>if( U1151=0,0,if(Y1151=0, ((vlookup(AB1151,'SKU Pricing'!A:B,Assumptions!$B$2,0)*W1151)+(vlookup(AC1151,'SKU Pricing'!A:B,Assumptions!$B$2,0)*X1151))*AE1151,((vlookup(AB1151,'SKU Pricing'!A:B,Assumptions!$B$2,0)*W1151)+(vlookup(AC1151,'SKU Pricing'!A:B,Assumptions!$B$2,0)*(W1151*8))+(vlookup(AD1151,'SKU Pricing'!A:B,Assumptions!$B$2,0)*(X1151-(W1151*8))))*AE1151))</f>
        <v>102.7828057</v>
      </c>
      <c r="AG1151" s="67" t="str">
        <f t="shared" si="12"/>
        <v>Windows Server</v>
      </c>
      <c r="AH1151" s="70">
        <f>ifna(vlookup(AG1151,'SKU Pricing'!A:B,Assumptions!$B$2,0)*W1151*AE1151,0)</f>
        <v>268.64</v>
      </c>
      <c r="AI1151" s="62" t="str">
        <f t="shared" si="13"/>
        <v>Regional</v>
      </c>
      <c r="AJ1151" s="62" t="str">
        <f>if(V1151&lt;&gt;0, if(T1151="Lift &amp; Shift Noprod",Assumptions!$B$9,if(V1151=Assumptions!$B$6,Assumptions!$B$10,if(P1151=1,Assumptions!$B$8,Assumptions!$B$7))),"")</f>
        <v>SSD</v>
      </c>
      <c r="AK1151" s="69" t="str">
        <f t="shared" si="14"/>
        <v>SSD</v>
      </c>
      <c r="AL1151" s="69">
        <f>if(AJ1151="Hyperdisk Balanced",Assumptions!$B$11,0)</f>
        <v>0</v>
      </c>
      <c r="AM1151" s="69">
        <f>if(AJ1151="Hyperdisk Balanced",Assumptions!$B$12,0)</f>
        <v>0</v>
      </c>
      <c r="AN1151" s="70">
        <f>if(AK1151=0,0,if(AJ1151="Hyperdisk Balanced",vlookup(AK1151&amp;" provisioned space",'SKU Pricing'!A:B,Assumptions!$B$2,0)*Z1151+vlookup(AK1151&amp;" provisioned IOPS",'SKU Pricing'!A:B,Assumptions!$B$2,0)*AL1151*730+vlookup(AK1151&amp;" provisioned throughput",'SKU Pricing'!A:B,Assumptions!$B$2,0)*AM1151*730,vlookup(AK1151,'SKU Pricing'!A:B,Assumptions!$B$2,0)*Z1151))</f>
        <v>148.932</v>
      </c>
      <c r="AO1151" s="70">
        <f t="shared" si="15"/>
        <v>520.3548057</v>
      </c>
      <c r="AP1151" s="71" t="str">
        <f t="shared" si="16"/>
        <v>VM Manager</v>
      </c>
      <c r="AQ1151" s="70">
        <f>ifna(vlookup(AP1151,'SKU Pricing'!A:B,Assumptions!$B$2,0)*AE1151,0)</f>
        <v>2.19</v>
      </c>
      <c r="AR1151" s="72">
        <v>0.0</v>
      </c>
    </row>
    <row r="1152">
      <c r="A1152" s="61" t="s">
        <v>1293</v>
      </c>
      <c r="B1152" s="62" t="str">
        <f>ifna(if(vlookup(A1152,vOS!A:B,2,0)="","Unknown",vlookup(A1152,vOS!A:B,2,0)),"Unknown")</f>
        <v>Microsoft Windows Server 2016 or later (64-bit)</v>
      </c>
      <c r="C1152" s="62">
        <f>vlookup(B1152,'OS Study'!A:D,2,0)</f>
        <v>0</v>
      </c>
      <c r="D1152" s="62" t="str">
        <f>vlookup(B1152,'OS Study'!A:D,3,0)</f>
        <v>Windows</v>
      </c>
      <c r="E1152" s="62" t="str">
        <f>vlookup(B1152,'OS Study'!A:D,4,0)</f>
        <v>Server</v>
      </c>
      <c r="F1152" s="63" t="str">
        <f>vlookup(B1152,'OS Study'!A:E,5,0)</f>
        <v>2016</v>
      </c>
      <c r="G1152" s="62">
        <f>IF(vlookup(A1152,'RVtools V2.1'!A:J,4,0)="non",0,1)</f>
        <v>1</v>
      </c>
      <c r="H1152" s="62">
        <f>if(vlookup(A1152,'RVtools V2.1'!A:K,11,0)="kube",1,0)</f>
        <v>0</v>
      </c>
      <c r="I1152" s="62">
        <f t="shared" si="5"/>
        <v>0</v>
      </c>
      <c r="J1152" s="62">
        <f>ifna(vlookup(A1152,'Infra Study'!A:Q,17,0),0)</f>
        <v>0</v>
      </c>
      <c r="K1152" s="64">
        <f>IFERROR(__xludf.DUMMYFUNCTION("N(REGEXMATCH(VLOOKUP(A1152, 'RVtools V2.1'!A:H, 8, 0), ""^Serveur de fichiers""))"),0.0)</f>
        <v>0</v>
      </c>
      <c r="L1152" s="64">
        <f t="shared" si="6"/>
        <v>0</v>
      </c>
      <c r="M1152" s="67" t="str">
        <f>ifna(vlookup(A1152,'RVtools V2.1'!A:I,8,0),"N/A")</f>
        <v>MPL - SUD/COR</v>
      </c>
      <c r="N1152" s="64">
        <f>IFERROR(__xludf.DUMMYFUNCTION("IF(REGEXMATCH(M1152, ""(?i)"" &amp; JOIN(""|"", SPLIT(""kalisil"", "" ""))), 1, 0)"),0.0)</f>
        <v>0</v>
      </c>
      <c r="O1152" s="64" t="str">
        <f>vlookup(A1152,'RVtools V2.1'!A:H,7,0)</f>
        <v>T1</v>
      </c>
      <c r="P1152" s="64">
        <f>if(vlookup(A1152,'RVtools V2.1'!A:H,5,0)="oui",1,0)</f>
        <v>0</v>
      </c>
      <c r="Q1152" s="64">
        <f>ifna(vlookup(A1152,vCPU!A:B,2,0),"Unknown")</f>
        <v>8</v>
      </c>
      <c r="R1152" s="66">
        <f>ifna(vlookup(A1152,vMemory!A:C,3,0),"Unknown")</f>
        <v>10</v>
      </c>
      <c r="S1152" s="66">
        <f>ifna(vlookup(A1152,vDisk!A:C,3,0),"Unknown")</f>
        <v>756</v>
      </c>
      <c r="T1152" s="67" t="str">
        <f t="array" ref="T1152">IFS(
   L1152=1, "No Lift &amp; Shift",
   J1152=1, XLOOKUP(A1152, 'Infra Study'!A:A, 'Infra Study'!P:P),
   I1152=1, "No Lift &amp; Shift",
   H1152=1, "GKE",
   K1152=1, "GCNV",
   G1152=1, "Lift &amp; Shift Prod",
   TRUE, "Lift &amp; Shift Noprod"
)</f>
        <v>Lift &amp; Shift Prod</v>
      </c>
      <c r="U1152" s="67">
        <f t="shared" si="7"/>
        <v>1</v>
      </c>
      <c r="V1152" s="68" t="str">
        <f>if(T1152="Lift &amp; Shift Noprod",if( Y1152=0,Assumptions!$B$5, Assumptions!$B$4),if(T1152="Lift &amp; Shift Prod",if(AND(N1152=1,O1152="T1"),Assumptions!$B$6,Assumptions!$B$4),0))</f>
        <v>N2D</v>
      </c>
      <c r="W1152" s="69">
        <f>if(V1152&lt;&gt;0,if(Q1152="Unknown", Assumptions!$B$42,If(Q1152&gt;1,Q1152,2)),0)</f>
        <v>8</v>
      </c>
      <c r="X1152" s="69">
        <f>if(V1152&lt;&gt;0,if(R1152="Unknown", Assumptions!$B$43,R1152),0)</f>
        <v>10</v>
      </c>
      <c r="Y1152" s="68">
        <f t="shared" si="8"/>
        <v>0</v>
      </c>
      <c r="Z1152" s="68">
        <f>if(V1152&lt;&gt;0,if(  S1152="Unknown", Assumptions!$B$44,S1152),0)</f>
        <v>756</v>
      </c>
      <c r="AA1152" s="68" t="str">
        <f>if(V1152 ="N2",ifna(vlookup(W1152&amp;"-"&amp;X1152,'Ref. VM'!A:B,2,0),"Custom"),if(V1152 ="E2" , ifna(vlookup(W1152&amp;"-"&amp;X1152,'Ref. VM'!D:E,2,0),"Custom"),if(V1152="N2D",ifna(vlookup(W1152&amp;"-"&amp;X1152,'Ref. VM'!G:H,2,0),"Custom"),if(V1152="N4",ifna(vlookup(W1152&amp;"-"&amp;X1152,'Ref. VM'!J:K,2,0),"Custom"),0))))</f>
        <v>Custom</v>
      </c>
      <c r="AB1152" s="67" t="str">
        <f t="shared" si="9"/>
        <v>N2D-Custom vCPUs-CUD 3y</v>
      </c>
      <c r="AC1152" s="67" t="str">
        <f t="shared" si="10"/>
        <v>N2D-Custom RAM-CUD 3y</v>
      </c>
      <c r="AD1152" s="67">
        <f t="shared" si="11"/>
        <v>0</v>
      </c>
      <c r="AE1152" s="69">
        <f>if(T1152="Lift &amp; Shift Prod",730,if(T1152="Lift &amp; Shift Noprod",Assumptions!$B$3,0))</f>
        <v>730</v>
      </c>
      <c r="AF1152" s="70">
        <f>if( U1152=0,0,if(Y1152=0, ((vlookup(AB1152,'SKU Pricing'!A:B,Assumptions!$B$2,0)*W1152)+(vlookup(AC1152,'SKU Pricing'!A:B,Assumptions!$B$2,0)*X1152))*AE1152,((vlookup(AB1152,'SKU Pricing'!A:B,Assumptions!$B$2,0)*W1152)+(vlookup(AC1152,'SKU Pricing'!A:B,Assumptions!$B$2,0)*(W1152*8))+(vlookup(AD1152,'SKU Pricing'!A:B,Assumptions!$B$2,0)*(X1152-(W1152*8))))*AE1152))</f>
        <v>102.7828057</v>
      </c>
      <c r="AG1152" s="67" t="str">
        <f t="shared" si="12"/>
        <v>Windows Server</v>
      </c>
      <c r="AH1152" s="70">
        <f>ifna(vlookup(AG1152,'SKU Pricing'!A:B,Assumptions!$B$2,0)*W1152*AE1152,0)</f>
        <v>268.64</v>
      </c>
      <c r="AI1152" s="62" t="str">
        <f t="shared" si="13"/>
        <v>Regional</v>
      </c>
      <c r="AJ1152" s="62" t="str">
        <f>if(V1152&lt;&gt;0, if(T1152="Lift &amp; Shift Noprod",Assumptions!$B$9,if(V1152=Assumptions!$B$6,Assumptions!$B$10,if(P1152=1,Assumptions!$B$8,Assumptions!$B$7))),"")</f>
        <v>Balanced</v>
      </c>
      <c r="AK1152" s="69" t="str">
        <f t="shared" si="14"/>
        <v>Balanced</v>
      </c>
      <c r="AL1152" s="69">
        <f>if(AJ1152="Hyperdisk Balanced",Assumptions!$B$11,0)</f>
        <v>0</v>
      </c>
      <c r="AM1152" s="69">
        <f>if(AJ1152="Hyperdisk Balanced",Assumptions!$B$12,0)</f>
        <v>0</v>
      </c>
      <c r="AN1152" s="70">
        <f>if(AK1152=0,0,if(AJ1152="Hyperdisk Balanced",vlookup(AK1152&amp;" provisioned space",'SKU Pricing'!A:B,Assumptions!$B$2,0)*Z1152+vlookup(AK1152&amp;" provisioned IOPS",'SKU Pricing'!A:B,Assumptions!$B$2,0)*AL1152*730+vlookup(AK1152&amp;" provisioned throughput",'SKU Pricing'!A:B,Assumptions!$B$2,0)*AM1152*730,vlookup(AK1152,'SKU Pricing'!A:B,Assumptions!$B$2,0)*Z1152))</f>
        <v>87.696</v>
      </c>
      <c r="AO1152" s="70">
        <f t="shared" si="15"/>
        <v>459.1188057</v>
      </c>
      <c r="AP1152" s="71" t="str">
        <f t="shared" si="16"/>
        <v>VM Manager</v>
      </c>
      <c r="AQ1152" s="70">
        <f>ifna(vlookup(AP1152,'SKU Pricing'!A:B,Assumptions!$B$2,0)*AE1152,0)</f>
        <v>2.19</v>
      </c>
      <c r="AR1152" s="72">
        <v>0.0</v>
      </c>
    </row>
    <row r="1153">
      <c r="A1153" s="61" t="s">
        <v>1294</v>
      </c>
      <c r="B1153" s="62" t="str">
        <f>ifna(if(vlookup(A1153,vOS!A:B,2,0)="","Unknown",vlookup(A1153,vOS!A:B,2,0)),"Unknown")</f>
        <v>Microsoft Windows Server 2022 (64-bit)</v>
      </c>
      <c r="C1153" s="62">
        <f>vlookup(B1153,'OS Study'!A:D,2,0)</f>
        <v>0</v>
      </c>
      <c r="D1153" s="62" t="str">
        <f>vlookup(B1153,'OS Study'!A:D,3,0)</f>
        <v>Windows</v>
      </c>
      <c r="E1153" s="62" t="str">
        <f>vlookup(B1153,'OS Study'!A:D,4,0)</f>
        <v>Server</v>
      </c>
      <c r="F1153" s="63" t="str">
        <f>vlookup(B1153,'OS Study'!A:E,5,0)</f>
        <v>2022</v>
      </c>
      <c r="G1153" s="62">
        <f>IF(vlookup(A1153,'RVtools V2.1'!A:J,4,0)="non",0,1)</f>
        <v>1</v>
      </c>
      <c r="H1153" s="62">
        <f>if(vlookup(A1153,'RVtools V2.1'!A:K,11,0)="kube",1,0)</f>
        <v>0</v>
      </c>
      <c r="I1153" s="62">
        <f t="shared" si="5"/>
        <v>0</v>
      </c>
      <c r="J1153" s="62">
        <f>ifna(vlookup(A1153,'Infra Study'!A:Q,17,0),0)</f>
        <v>0</v>
      </c>
      <c r="K1153" s="64">
        <f>IFERROR(__xludf.DUMMYFUNCTION("N(REGEXMATCH(VLOOKUP(A1153, 'RVtools V2.1'!A:H, 8, 0), ""^Serveur de fichiers""))"),0.0)</f>
        <v>0</v>
      </c>
      <c r="L1153" s="64">
        <f t="shared" si="6"/>
        <v>0</v>
      </c>
      <c r="M1153" s="67" t="str">
        <f>ifna(vlookup(A1153,'RVtools V2.1'!A:I,8,0),"N/A")</f>
        <v>MPL - SUD/POC</v>
      </c>
      <c r="N1153" s="64">
        <f>IFERROR(__xludf.DUMMYFUNCTION("IF(REGEXMATCH(M1153, ""(?i)"" &amp; JOIN(""|"", SPLIT(""kalisil"", "" ""))), 1, 0)"),0.0)</f>
        <v>0</v>
      </c>
      <c r="O1153" s="64" t="str">
        <f>vlookup(A1153,'RVtools V2.1'!A:H,7,0)</f>
        <v>N/A</v>
      </c>
      <c r="P1153" s="64">
        <f>if(vlookup(A1153,'RVtools V2.1'!A:H,5,0)="oui",1,0)</f>
        <v>0</v>
      </c>
      <c r="Q1153" s="64">
        <f>ifna(vlookup(A1153,vCPU!A:B,2,0),"Unknown")</f>
        <v>2</v>
      </c>
      <c r="R1153" s="66">
        <f>ifna(vlookup(A1153,vMemory!A:C,3,0),"Unknown")</f>
        <v>4</v>
      </c>
      <c r="S1153" s="66">
        <f>ifna(vlookup(A1153,vDisk!A:C,3,0),"Unknown")</f>
        <v>174</v>
      </c>
      <c r="T1153" s="67" t="str">
        <f t="array" ref="T1153">IFS(
   L1153=1, "No Lift &amp; Shift",
   J1153=1, XLOOKUP(A1153, 'Infra Study'!A:A, 'Infra Study'!P:P),
   I1153=1, "No Lift &amp; Shift",
   H1153=1, "GKE",
   K1153=1, "GCNV",
   G1153=1, "Lift &amp; Shift Prod",
   TRUE, "Lift &amp; Shift Noprod"
)</f>
        <v>Lift &amp; Shift Prod</v>
      </c>
      <c r="U1153" s="67">
        <f t="shared" si="7"/>
        <v>1</v>
      </c>
      <c r="V1153" s="68" t="str">
        <f>if(T1153="Lift &amp; Shift Noprod",if( Y1153=0,Assumptions!$B$5, Assumptions!$B$4),if(T1153="Lift &amp; Shift Prod",if(AND(N1153=1,O1153="T1"),Assumptions!$B$6,Assumptions!$B$4),0))</f>
        <v>N2D</v>
      </c>
      <c r="W1153" s="69">
        <f>if(V1153&lt;&gt;0,if(Q1153="Unknown", Assumptions!$B$42,If(Q1153&gt;1,Q1153,2)),0)</f>
        <v>2</v>
      </c>
      <c r="X1153" s="69">
        <f>if(V1153&lt;&gt;0,if(R1153="Unknown", Assumptions!$B$43,R1153),0)</f>
        <v>4</v>
      </c>
      <c r="Y1153" s="68">
        <f t="shared" si="8"/>
        <v>0</v>
      </c>
      <c r="Z1153" s="68">
        <f>if(V1153&lt;&gt;0,if(  S1153="Unknown", Assumptions!$B$44,S1153),0)</f>
        <v>174</v>
      </c>
      <c r="AA1153" s="68" t="str">
        <f>if(V1153 ="N2",ifna(vlookup(W1153&amp;"-"&amp;X1153,'Ref. VM'!A:B,2,0),"Custom"),if(V1153 ="E2" , ifna(vlookup(W1153&amp;"-"&amp;X1153,'Ref. VM'!D:E,2,0),"Custom"),if(V1153="N2D",ifna(vlookup(W1153&amp;"-"&amp;X1153,'Ref. VM'!G:H,2,0),"Custom"),if(V1153="N4",ifna(vlookup(W1153&amp;"-"&amp;X1153,'Ref. VM'!J:K,2,0),"Custom"),0))))</f>
        <v>Custom</v>
      </c>
      <c r="AB1153" s="67" t="str">
        <f t="shared" si="9"/>
        <v>N2D-Custom vCPUs-CUD 3y</v>
      </c>
      <c r="AC1153" s="67" t="str">
        <f t="shared" si="10"/>
        <v>N2D-Custom RAM-CUD 3y</v>
      </c>
      <c r="AD1153" s="67">
        <f t="shared" si="11"/>
        <v>0</v>
      </c>
      <c r="AE1153" s="69">
        <f>if(T1153="Lift &amp; Shift Prod",730,if(T1153="Lift &amp; Shift Noprod",Assumptions!$B$3,0))</f>
        <v>730</v>
      </c>
      <c r="AF1153" s="70">
        <f>if( U1153=0,0,if(Y1153=0, ((vlookup(AB1153,'SKU Pricing'!A:B,Assumptions!$B$2,0)*W1153)+(vlookup(AC1153,'SKU Pricing'!A:B,Assumptions!$B$2,0)*X1153))*AE1153,((vlookup(AB1153,'SKU Pricing'!A:B,Assumptions!$B$2,0)*W1153)+(vlookup(AC1153,'SKU Pricing'!A:B,Assumptions!$B$2,0)*(W1153*8))+(vlookup(AD1153,'SKU Pricing'!A:B,Assumptions!$B$2,0)*(X1153-(W1153*8))))*AE1153))</f>
        <v>27.90832632</v>
      </c>
      <c r="AG1153" s="67" t="str">
        <f t="shared" si="12"/>
        <v>Windows Server</v>
      </c>
      <c r="AH1153" s="70">
        <f>ifna(vlookup(AG1153,'SKU Pricing'!A:B,Assumptions!$B$2,0)*W1153*AE1153,0)</f>
        <v>67.16</v>
      </c>
      <c r="AI1153" s="62" t="str">
        <f t="shared" si="13"/>
        <v/>
      </c>
      <c r="AJ1153" s="62" t="str">
        <f>if(V1153&lt;&gt;0, if(T1153="Lift &amp; Shift Noprod",Assumptions!$B$9,if(V1153=Assumptions!$B$6,Assumptions!$B$10,if(P1153=1,Assumptions!$B$8,Assumptions!$B$7))),"")</f>
        <v>Balanced</v>
      </c>
      <c r="AK1153" s="69" t="str">
        <f t="shared" si="14"/>
        <v>Balanced</v>
      </c>
      <c r="AL1153" s="69">
        <f>if(AJ1153="Hyperdisk Balanced",Assumptions!$B$11,0)</f>
        <v>0</v>
      </c>
      <c r="AM1153" s="69">
        <f>if(AJ1153="Hyperdisk Balanced",Assumptions!$B$12,0)</f>
        <v>0</v>
      </c>
      <c r="AN1153" s="70">
        <f>if(AK1153=0,0,if(AJ1153="Hyperdisk Balanced",vlookup(AK1153&amp;" provisioned space",'SKU Pricing'!A:B,Assumptions!$B$2,0)*Z1153+vlookup(AK1153&amp;" provisioned IOPS",'SKU Pricing'!A:B,Assumptions!$B$2,0)*AL1153*730+vlookup(AK1153&amp;" provisioned throughput",'SKU Pricing'!A:B,Assumptions!$B$2,0)*AM1153*730,vlookup(AK1153,'SKU Pricing'!A:B,Assumptions!$B$2,0)*Z1153))</f>
        <v>20.184</v>
      </c>
      <c r="AO1153" s="70">
        <f t="shared" si="15"/>
        <v>115.2523263</v>
      </c>
      <c r="AP1153" s="71" t="str">
        <f t="shared" si="16"/>
        <v>VM Manager</v>
      </c>
      <c r="AQ1153" s="70">
        <f>ifna(vlookup(AP1153,'SKU Pricing'!A:B,Assumptions!$B$2,0)*AE1153,0)</f>
        <v>2.19</v>
      </c>
      <c r="AR1153" s="72">
        <v>0.0</v>
      </c>
    </row>
    <row r="1154">
      <c r="A1154" s="61" t="s">
        <v>1295</v>
      </c>
      <c r="B1154" s="62" t="str">
        <f>ifna(if(vlookup(A1154,vOS!A:B,2,0)="","Unknown",vlookup(A1154,vOS!A:B,2,0)),"Unknown")</f>
        <v>Microsoft Windows Server 2022 (64-bit)</v>
      </c>
      <c r="C1154" s="62">
        <f>vlookup(B1154,'OS Study'!A:D,2,0)</f>
        <v>0</v>
      </c>
      <c r="D1154" s="62" t="str">
        <f>vlookup(B1154,'OS Study'!A:D,3,0)</f>
        <v>Windows</v>
      </c>
      <c r="E1154" s="62" t="str">
        <f>vlookup(B1154,'OS Study'!A:D,4,0)</f>
        <v>Server</v>
      </c>
      <c r="F1154" s="63" t="str">
        <f>vlookup(B1154,'OS Study'!A:E,5,0)</f>
        <v>2022</v>
      </c>
      <c r="G1154" s="62">
        <f>IF(vlookup(A1154,'RVtools V2.1'!A:J,4,0)="non",0,1)</f>
        <v>1</v>
      </c>
      <c r="H1154" s="62">
        <f>if(vlookup(A1154,'RVtools V2.1'!A:K,11,0)="kube",1,0)</f>
        <v>0</v>
      </c>
      <c r="I1154" s="62">
        <f t="shared" si="5"/>
        <v>0</v>
      </c>
      <c r="J1154" s="62">
        <f>ifna(vlookup(A1154,'Infra Study'!A:Q,17,0),0)</f>
        <v>0</v>
      </c>
      <c r="K1154" s="64">
        <f>IFERROR(__xludf.DUMMYFUNCTION("N(REGEXMATCH(VLOOKUP(A1154, 'RVtools V2.1'!A:H, 8, 0), ""^Serveur de fichiers""))"),0.0)</f>
        <v>0</v>
      </c>
      <c r="L1154" s="64">
        <f t="shared" si="6"/>
        <v>0</v>
      </c>
      <c r="M1154" s="67" t="str">
        <f>ifna(vlookup(A1154,'RVtools V2.1'!A:I,8,0),"N/A")</f>
        <v>MPL - SUD/POC</v>
      </c>
      <c r="N1154" s="64">
        <f>IFERROR(__xludf.DUMMYFUNCTION("IF(REGEXMATCH(M1154, ""(?i)"" &amp; JOIN(""|"", SPLIT(""kalisil"", "" ""))), 1, 0)"),0.0)</f>
        <v>0</v>
      </c>
      <c r="O1154" s="64" t="str">
        <f>vlookup(A1154,'RVtools V2.1'!A:H,7,0)</f>
        <v>N/A</v>
      </c>
      <c r="P1154" s="64">
        <f>if(vlookup(A1154,'RVtools V2.1'!A:H,5,0)="oui",1,0)</f>
        <v>0</v>
      </c>
      <c r="Q1154" s="64">
        <f>ifna(vlookup(A1154,vCPU!A:B,2,0),"Unknown")</f>
        <v>2</v>
      </c>
      <c r="R1154" s="66">
        <f>ifna(vlookup(A1154,vMemory!A:C,3,0),"Unknown")</f>
        <v>4</v>
      </c>
      <c r="S1154" s="66">
        <f>ifna(vlookup(A1154,vDisk!A:C,3,0),"Unknown")</f>
        <v>117</v>
      </c>
      <c r="T1154" s="67" t="str">
        <f t="array" ref="T1154">IFS(
   L1154=1, "No Lift &amp; Shift",
   J1154=1, XLOOKUP(A1154, 'Infra Study'!A:A, 'Infra Study'!P:P),
   I1154=1, "No Lift &amp; Shift",
   H1154=1, "GKE",
   K1154=1, "GCNV",
   G1154=1, "Lift &amp; Shift Prod",
   TRUE, "Lift &amp; Shift Noprod"
)</f>
        <v>Lift &amp; Shift Prod</v>
      </c>
      <c r="U1154" s="67">
        <f t="shared" si="7"/>
        <v>1</v>
      </c>
      <c r="V1154" s="68" t="str">
        <f>if(T1154="Lift &amp; Shift Noprod",if( Y1154=0,Assumptions!$B$5, Assumptions!$B$4),if(T1154="Lift &amp; Shift Prod",if(AND(N1154=1,O1154="T1"),Assumptions!$B$6,Assumptions!$B$4),0))</f>
        <v>N2D</v>
      </c>
      <c r="W1154" s="69">
        <f>if(V1154&lt;&gt;0,if(Q1154="Unknown", Assumptions!$B$42,If(Q1154&gt;1,Q1154,2)),0)</f>
        <v>2</v>
      </c>
      <c r="X1154" s="69">
        <f>if(V1154&lt;&gt;0,if(R1154="Unknown", Assumptions!$B$43,R1154),0)</f>
        <v>4</v>
      </c>
      <c r="Y1154" s="68">
        <f t="shared" si="8"/>
        <v>0</v>
      </c>
      <c r="Z1154" s="68">
        <f>if(V1154&lt;&gt;0,if(  S1154="Unknown", Assumptions!$B$44,S1154),0)</f>
        <v>117</v>
      </c>
      <c r="AA1154" s="68" t="str">
        <f>if(V1154 ="N2",ifna(vlookup(W1154&amp;"-"&amp;X1154,'Ref. VM'!A:B,2,0),"Custom"),if(V1154 ="E2" , ifna(vlookup(W1154&amp;"-"&amp;X1154,'Ref. VM'!D:E,2,0),"Custom"),if(V1154="N2D",ifna(vlookup(W1154&amp;"-"&amp;X1154,'Ref. VM'!G:H,2,0),"Custom"),if(V1154="N4",ifna(vlookup(W1154&amp;"-"&amp;X1154,'Ref. VM'!J:K,2,0),"Custom"),0))))</f>
        <v>Custom</v>
      </c>
      <c r="AB1154" s="67" t="str">
        <f t="shared" si="9"/>
        <v>N2D-Custom vCPUs-CUD 3y</v>
      </c>
      <c r="AC1154" s="67" t="str">
        <f t="shared" si="10"/>
        <v>N2D-Custom RAM-CUD 3y</v>
      </c>
      <c r="AD1154" s="67">
        <f t="shared" si="11"/>
        <v>0</v>
      </c>
      <c r="AE1154" s="69">
        <f>if(T1154="Lift &amp; Shift Prod",730,if(T1154="Lift &amp; Shift Noprod",Assumptions!$B$3,0))</f>
        <v>730</v>
      </c>
      <c r="AF1154" s="70">
        <f>if( U1154=0,0,if(Y1154=0, ((vlookup(AB1154,'SKU Pricing'!A:B,Assumptions!$B$2,0)*W1154)+(vlookup(AC1154,'SKU Pricing'!A:B,Assumptions!$B$2,0)*X1154))*AE1154,((vlookup(AB1154,'SKU Pricing'!A:B,Assumptions!$B$2,0)*W1154)+(vlookup(AC1154,'SKU Pricing'!A:B,Assumptions!$B$2,0)*(W1154*8))+(vlookup(AD1154,'SKU Pricing'!A:B,Assumptions!$B$2,0)*(X1154-(W1154*8))))*AE1154))</f>
        <v>27.90832632</v>
      </c>
      <c r="AG1154" s="67" t="str">
        <f t="shared" si="12"/>
        <v>Windows Server</v>
      </c>
      <c r="AH1154" s="70">
        <f>ifna(vlookup(AG1154,'SKU Pricing'!A:B,Assumptions!$B$2,0)*W1154*AE1154,0)</f>
        <v>67.16</v>
      </c>
      <c r="AI1154" s="62" t="str">
        <f t="shared" si="13"/>
        <v/>
      </c>
      <c r="AJ1154" s="62" t="str">
        <f>if(V1154&lt;&gt;0, if(T1154="Lift &amp; Shift Noprod",Assumptions!$B$9,if(V1154=Assumptions!$B$6,Assumptions!$B$10,if(P1154=1,Assumptions!$B$8,Assumptions!$B$7))),"")</f>
        <v>Balanced</v>
      </c>
      <c r="AK1154" s="69" t="str">
        <f t="shared" si="14"/>
        <v>Balanced</v>
      </c>
      <c r="AL1154" s="69">
        <f>if(AJ1154="Hyperdisk Balanced",Assumptions!$B$11,0)</f>
        <v>0</v>
      </c>
      <c r="AM1154" s="69">
        <f>if(AJ1154="Hyperdisk Balanced",Assumptions!$B$12,0)</f>
        <v>0</v>
      </c>
      <c r="AN1154" s="70">
        <f>if(AK1154=0,0,if(AJ1154="Hyperdisk Balanced",vlookup(AK1154&amp;" provisioned space",'SKU Pricing'!A:B,Assumptions!$B$2,0)*Z1154+vlookup(AK1154&amp;" provisioned IOPS",'SKU Pricing'!A:B,Assumptions!$B$2,0)*AL1154*730+vlookup(AK1154&amp;" provisioned throughput",'SKU Pricing'!A:B,Assumptions!$B$2,0)*AM1154*730,vlookup(AK1154,'SKU Pricing'!A:B,Assumptions!$B$2,0)*Z1154))</f>
        <v>13.572</v>
      </c>
      <c r="AO1154" s="70">
        <f t="shared" si="15"/>
        <v>108.6403263</v>
      </c>
      <c r="AP1154" s="71" t="str">
        <f t="shared" si="16"/>
        <v>VM Manager</v>
      </c>
      <c r="AQ1154" s="70">
        <f>ifna(vlookup(AP1154,'SKU Pricing'!A:B,Assumptions!$B$2,0)*AE1154,0)</f>
        <v>2.19</v>
      </c>
      <c r="AR1154" s="72">
        <v>0.0</v>
      </c>
    </row>
    <row r="1155">
      <c r="A1155" s="61" t="s">
        <v>1296</v>
      </c>
      <c r="B1155" s="62" t="str">
        <f>ifna(if(vlookup(A1155,vOS!A:B,2,0)="","Unknown",vlookup(A1155,vOS!A:B,2,0)),"Unknown")</f>
        <v>Microsoft Windows Server 2022 (64-bit)</v>
      </c>
      <c r="C1155" s="62">
        <f>vlookup(B1155,'OS Study'!A:D,2,0)</f>
        <v>0</v>
      </c>
      <c r="D1155" s="62" t="str">
        <f>vlookup(B1155,'OS Study'!A:D,3,0)</f>
        <v>Windows</v>
      </c>
      <c r="E1155" s="62" t="str">
        <f>vlookup(B1155,'OS Study'!A:D,4,0)</f>
        <v>Server</v>
      </c>
      <c r="F1155" s="63" t="str">
        <f>vlookup(B1155,'OS Study'!A:E,5,0)</f>
        <v>2022</v>
      </c>
      <c r="G1155" s="62">
        <f>IF(vlookup(A1155,'RVtools V2.1'!A:J,4,0)="non",0,1)</f>
        <v>1</v>
      </c>
      <c r="H1155" s="62">
        <f>if(vlookup(A1155,'RVtools V2.1'!A:K,11,0)="kube",1,0)</f>
        <v>0</v>
      </c>
      <c r="I1155" s="62">
        <f t="shared" si="5"/>
        <v>0</v>
      </c>
      <c r="J1155" s="62">
        <f>ifna(vlookup(A1155,'Infra Study'!A:Q,17,0),0)</f>
        <v>0</v>
      </c>
      <c r="K1155" s="64">
        <f>IFERROR(__xludf.DUMMYFUNCTION("N(REGEXMATCH(VLOOKUP(A1155, 'RVtools V2.1'!A:H, 8, 0), ""^Serveur de fichiers""))"),0.0)</f>
        <v>0</v>
      </c>
      <c r="L1155" s="64">
        <f t="shared" si="6"/>
        <v>0</v>
      </c>
      <c r="M1155" s="67" t="str">
        <f>ifna(vlookup(A1155,'RVtools V2.1'!A:I,8,0),"N/A")</f>
        <v>MPL - SUD/POC</v>
      </c>
      <c r="N1155" s="64">
        <f>IFERROR(__xludf.DUMMYFUNCTION("IF(REGEXMATCH(M1155, ""(?i)"" &amp; JOIN(""|"", SPLIT(""kalisil"", "" ""))), 1, 0)"),0.0)</f>
        <v>0</v>
      </c>
      <c r="O1155" s="64" t="str">
        <f>vlookup(A1155,'RVtools V2.1'!A:H,7,0)</f>
        <v>N/A</v>
      </c>
      <c r="P1155" s="64">
        <f>if(vlookup(A1155,'RVtools V2.1'!A:H,5,0)="oui",1,0)</f>
        <v>0</v>
      </c>
      <c r="Q1155" s="64">
        <f>ifna(vlookup(A1155,vCPU!A:B,2,0),"Unknown")</f>
        <v>2</v>
      </c>
      <c r="R1155" s="66">
        <f>ifna(vlookup(A1155,vMemory!A:C,3,0),"Unknown")</f>
        <v>4</v>
      </c>
      <c r="S1155" s="66">
        <f>ifna(vlookup(A1155,vDisk!A:C,3,0),"Unknown")</f>
        <v>115</v>
      </c>
      <c r="T1155" s="67" t="str">
        <f t="array" ref="T1155">IFS(
   L1155=1, "No Lift &amp; Shift",
   J1155=1, XLOOKUP(A1155, 'Infra Study'!A:A, 'Infra Study'!P:P),
   I1155=1, "No Lift &amp; Shift",
   H1155=1, "GKE",
   K1155=1, "GCNV",
   G1155=1, "Lift &amp; Shift Prod",
   TRUE, "Lift &amp; Shift Noprod"
)</f>
        <v>Lift &amp; Shift Prod</v>
      </c>
      <c r="U1155" s="67">
        <f t="shared" si="7"/>
        <v>1</v>
      </c>
      <c r="V1155" s="68" t="str">
        <f>if(T1155="Lift &amp; Shift Noprod",if( Y1155=0,Assumptions!$B$5, Assumptions!$B$4),if(T1155="Lift &amp; Shift Prod",if(AND(N1155=1,O1155="T1"),Assumptions!$B$6,Assumptions!$B$4),0))</f>
        <v>N2D</v>
      </c>
      <c r="W1155" s="69">
        <f>if(V1155&lt;&gt;0,if(Q1155="Unknown", Assumptions!$B$42,If(Q1155&gt;1,Q1155,2)),0)</f>
        <v>2</v>
      </c>
      <c r="X1155" s="69">
        <f>if(V1155&lt;&gt;0,if(R1155="Unknown", Assumptions!$B$43,R1155),0)</f>
        <v>4</v>
      </c>
      <c r="Y1155" s="68">
        <f t="shared" si="8"/>
        <v>0</v>
      </c>
      <c r="Z1155" s="68">
        <f>if(V1155&lt;&gt;0,if(  S1155="Unknown", Assumptions!$B$44,S1155),0)</f>
        <v>115</v>
      </c>
      <c r="AA1155" s="68" t="str">
        <f>if(V1155 ="N2",ifna(vlookup(W1155&amp;"-"&amp;X1155,'Ref. VM'!A:B,2,0),"Custom"),if(V1155 ="E2" , ifna(vlookup(W1155&amp;"-"&amp;X1155,'Ref. VM'!D:E,2,0),"Custom"),if(V1155="N2D",ifna(vlookup(W1155&amp;"-"&amp;X1155,'Ref. VM'!G:H,2,0),"Custom"),if(V1155="N4",ifna(vlookup(W1155&amp;"-"&amp;X1155,'Ref. VM'!J:K,2,0),"Custom"),0))))</f>
        <v>Custom</v>
      </c>
      <c r="AB1155" s="67" t="str">
        <f t="shared" si="9"/>
        <v>N2D-Custom vCPUs-CUD 3y</v>
      </c>
      <c r="AC1155" s="67" t="str">
        <f t="shared" si="10"/>
        <v>N2D-Custom RAM-CUD 3y</v>
      </c>
      <c r="AD1155" s="67">
        <f t="shared" si="11"/>
        <v>0</v>
      </c>
      <c r="AE1155" s="69">
        <f>if(T1155="Lift &amp; Shift Prod",730,if(T1155="Lift &amp; Shift Noprod",Assumptions!$B$3,0))</f>
        <v>730</v>
      </c>
      <c r="AF1155" s="70">
        <f>if( U1155=0,0,if(Y1155=0, ((vlookup(AB1155,'SKU Pricing'!A:B,Assumptions!$B$2,0)*W1155)+(vlookup(AC1155,'SKU Pricing'!A:B,Assumptions!$B$2,0)*X1155))*AE1155,((vlookup(AB1155,'SKU Pricing'!A:B,Assumptions!$B$2,0)*W1155)+(vlookup(AC1155,'SKU Pricing'!A:B,Assumptions!$B$2,0)*(W1155*8))+(vlookup(AD1155,'SKU Pricing'!A:B,Assumptions!$B$2,0)*(X1155-(W1155*8))))*AE1155))</f>
        <v>27.90832632</v>
      </c>
      <c r="AG1155" s="67" t="str">
        <f t="shared" si="12"/>
        <v>Windows Server</v>
      </c>
      <c r="AH1155" s="70">
        <f>ifna(vlookup(AG1155,'SKU Pricing'!A:B,Assumptions!$B$2,0)*W1155*AE1155,0)</f>
        <v>67.16</v>
      </c>
      <c r="AI1155" s="62" t="str">
        <f t="shared" si="13"/>
        <v/>
      </c>
      <c r="AJ1155" s="62" t="str">
        <f>if(V1155&lt;&gt;0, if(T1155="Lift &amp; Shift Noprod",Assumptions!$B$9,if(V1155=Assumptions!$B$6,Assumptions!$B$10,if(P1155=1,Assumptions!$B$8,Assumptions!$B$7))),"")</f>
        <v>Balanced</v>
      </c>
      <c r="AK1155" s="69" t="str">
        <f t="shared" si="14"/>
        <v>Balanced</v>
      </c>
      <c r="AL1155" s="69">
        <f>if(AJ1155="Hyperdisk Balanced",Assumptions!$B$11,0)</f>
        <v>0</v>
      </c>
      <c r="AM1155" s="69">
        <f>if(AJ1155="Hyperdisk Balanced",Assumptions!$B$12,0)</f>
        <v>0</v>
      </c>
      <c r="AN1155" s="70">
        <f>if(AK1155=0,0,if(AJ1155="Hyperdisk Balanced",vlookup(AK1155&amp;" provisioned space",'SKU Pricing'!A:B,Assumptions!$B$2,0)*Z1155+vlookup(AK1155&amp;" provisioned IOPS",'SKU Pricing'!A:B,Assumptions!$B$2,0)*AL1155*730+vlookup(AK1155&amp;" provisioned throughput",'SKU Pricing'!A:B,Assumptions!$B$2,0)*AM1155*730,vlookup(AK1155,'SKU Pricing'!A:B,Assumptions!$B$2,0)*Z1155))</f>
        <v>13.34</v>
      </c>
      <c r="AO1155" s="70">
        <f t="shared" si="15"/>
        <v>108.4083263</v>
      </c>
      <c r="AP1155" s="71" t="str">
        <f t="shared" si="16"/>
        <v>VM Manager</v>
      </c>
      <c r="AQ1155" s="70">
        <f>ifna(vlookup(AP1155,'SKU Pricing'!A:B,Assumptions!$B$2,0)*AE1155,0)</f>
        <v>2.19</v>
      </c>
      <c r="AR1155" s="72">
        <v>0.0</v>
      </c>
    </row>
    <row r="1156">
      <c r="A1156" s="61" t="s">
        <v>1297</v>
      </c>
      <c r="B1156" s="62" t="str">
        <f>ifna(if(vlookup(A1156,vOS!A:B,2,0)="","Unknown",vlookup(A1156,vOS!A:B,2,0)),"Unknown")</f>
        <v>Microsoft Windows Server 2022 (64-bit)</v>
      </c>
      <c r="C1156" s="62">
        <f>vlookup(B1156,'OS Study'!A:D,2,0)</f>
        <v>0</v>
      </c>
      <c r="D1156" s="62" t="str">
        <f>vlookup(B1156,'OS Study'!A:D,3,0)</f>
        <v>Windows</v>
      </c>
      <c r="E1156" s="62" t="str">
        <f>vlookup(B1156,'OS Study'!A:D,4,0)</f>
        <v>Server</v>
      </c>
      <c r="F1156" s="63" t="str">
        <f>vlookup(B1156,'OS Study'!A:E,5,0)</f>
        <v>2022</v>
      </c>
      <c r="G1156" s="62">
        <f>IF(vlookup(A1156,'RVtools V2.1'!A:J,4,0)="non",0,1)</f>
        <v>1</v>
      </c>
      <c r="H1156" s="62">
        <f>if(vlookup(A1156,'RVtools V2.1'!A:K,11,0)="kube",1,0)</f>
        <v>0</v>
      </c>
      <c r="I1156" s="62">
        <f t="shared" si="5"/>
        <v>0</v>
      </c>
      <c r="J1156" s="62">
        <f>ifna(vlookup(A1156,'Infra Study'!A:Q,17,0),0)</f>
        <v>0</v>
      </c>
      <c r="K1156" s="64">
        <f>IFERROR(__xludf.DUMMYFUNCTION("N(REGEXMATCH(VLOOKUP(A1156, 'RVtools V2.1'!A:H, 8, 0), ""^Serveur de fichiers""))"),0.0)</f>
        <v>0</v>
      </c>
      <c r="L1156" s="64">
        <f t="shared" si="6"/>
        <v>0</v>
      </c>
      <c r="M1156" s="67" t="str">
        <f>ifna(vlookup(A1156,'RVtools V2.1'!A:I,8,0),"N/A")</f>
        <v>MPL - SUD/POC</v>
      </c>
      <c r="N1156" s="64">
        <f>IFERROR(__xludf.DUMMYFUNCTION("IF(REGEXMATCH(M1156, ""(?i)"" &amp; JOIN(""|"", SPLIT(""kalisil"", "" ""))), 1, 0)"),0.0)</f>
        <v>0</v>
      </c>
      <c r="O1156" s="64" t="str">
        <f>vlookup(A1156,'RVtools V2.1'!A:H,7,0)</f>
        <v>N/A</v>
      </c>
      <c r="P1156" s="64">
        <f>if(vlookup(A1156,'RVtools V2.1'!A:H,5,0)="oui",1,0)</f>
        <v>0</v>
      </c>
      <c r="Q1156" s="64">
        <f>ifna(vlookup(A1156,vCPU!A:B,2,0),"Unknown")</f>
        <v>2</v>
      </c>
      <c r="R1156" s="66">
        <f>ifna(vlookup(A1156,vMemory!A:C,3,0),"Unknown")</f>
        <v>4</v>
      </c>
      <c r="S1156" s="66">
        <f>ifna(vlookup(A1156,vDisk!A:C,3,0),"Unknown")</f>
        <v>94</v>
      </c>
      <c r="T1156" s="67" t="str">
        <f t="array" ref="T1156">IFS(
   L1156=1, "No Lift &amp; Shift",
   J1156=1, XLOOKUP(A1156, 'Infra Study'!A:A, 'Infra Study'!P:P),
   I1156=1, "No Lift &amp; Shift",
   H1156=1, "GKE",
   K1156=1, "GCNV",
   G1156=1, "Lift &amp; Shift Prod",
   TRUE, "Lift &amp; Shift Noprod"
)</f>
        <v>Lift &amp; Shift Prod</v>
      </c>
      <c r="U1156" s="67">
        <f t="shared" si="7"/>
        <v>1</v>
      </c>
      <c r="V1156" s="68" t="str">
        <f>if(T1156="Lift &amp; Shift Noprod",if( Y1156=0,Assumptions!$B$5, Assumptions!$B$4),if(T1156="Lift &amp; Shift Prod",if(AND(N1156=1,O1156="T1"),Assumptions!$B$6,Assumptions!$B$4),0))</f>
        <v>N2D</v>
      </c>
      <c r="W1156" s="69">
        <f>if(V1156&lt;&gt;0,if(Q1156="Unknown", Assumptions!$B$42,If(Q1156&gt;1,Q1156,2)),0)</f>
        <v>2</v>
      </c>
      <c r="X1156" s="69">
        <f>if(V1156&lt;&gt;0,if(R1156="Unknown", Assumptions!$B$43,R1156),0)</f>
        <v>4</v>
      </c>
      <c r="Y1156" s="68">
        <f t="shared" si="8"/>
        <v>0</v>
      </c>
      <c r="Z1156" s="68">
        <f>if(V1156&lt;&gt;0,if(  S1156="Unknown", Assumptions!$B$44,S1156),0)</f>
        <v>94</v>
      </c>
      <c r="AA1156" s="68" t="str">
        <f>if(V1156 ="N2",ifna(vlookup(W1156&amp;"-"&amp;X1156,'Ref. VM'!A:B,2,0),"Custom"),if(V1156 ="E2" , ifna(vlookup(W1156&amp;"-"&amp;X1156,'Ref. VM'!D:E,2,0),"Custom"),if(V1156="N2D",ifna(vlookup(W1156&amp;"-"&amp;X1156,'Ref. VM'!G:H,2,0),"Custom"),if(V1156="N4",ifna(vlookup(W1156&amp;"-"&amp;X1156,'Ref. VM'!J:K,2,0),"Custom"),0))))</f>
        <v>Custom</v>
      </c>
      <c r="AB1156" s="67" t="str">
        <f t="shared" si="9"/>
        <v>N2D-Custom vCPUs-CUD 3y</v>
      </c>
      <c r="AC1156" s="67" t="str">
        <f t="shared" si="10"/>
        <v>N2D-Custom RAM-CUD 3y</v>
      </c>
      <c r="AD1156" s="67">
        <f t="shared" si="11"/>
        <v>0</v>
      </c>
      <c r="AE1156" s="69">
        <f>if(T1156="Lift &amp; Shift Prod",730,if(T1156="Lift &amp; Shift Noprod",Assumptions!$B$3,0))</f>
        <v>730</v>
      </c>
      <c r="AF1156" s="70">
        <f>if( U1156=0,0,if(Y1156=0, ((vlookup(AB1156,'SKU Pricing'!A:B,Assumptions!$B$2,0)*W1156)+(vlookup(AC1156,'SKU Pricing'!A:B,Assumptions!$B$2,0)*X1156))*AE1156,((vlookup(AB1156,'SKU Pricing'!A:B,Assumptions!$B$2,0)*W1156)+(vlookup(AC1156,'SKU Pricing'!A:B,Assumptions!$B$2,0)*(W1156*8))+(vlookup(AD1156,'SKU Pricing'!A:B,Assumptions!$B$2,0)*(X1156-(W1156*8))))*AE1156))</f>
        <v>27.90832632</v>
      </c>
      <c r="AG1156" s="67" t="str">
        <f t="shared" si="12"/>
        <v>Windows Server</v>
      </c>
      <c r="AH1156" s="70">
        <f>ifna(vlookup(AG1156,'SKU Pricing'!A:B,Assumptions!$B$2,0)*W1156*AE1156,0)</f>
        <v>67.16</v>
      </c>
      <c r="AI1156" s="62" t="str">
        <f t="shared" si="13"/>
        <v/>
      </c>
      <c r="AJ1156" s="62" t="str">
        <f>if(V1156&lt;&gt;0, if(T1156="Lift &amp; Shift Noprod",Assumptions!$B$9,if(V1156=Assumptions!$B$6,Assumptions!$B$10,if(P1156=1,Assumptions!$B$8,Assumptions!$B$7))),"")</f>
        <v>Balanced</v>
      </c>
      <c r="AK1156" s="69" t="str">
        <f t="shared" si="14"/>
        <v>Balanced</v>
      </c>
      <c r="AL1156" s="69">
        <f>if(AJ1156="Hyperdisk Balanced",Assumptions!$B$11,0)</f>
        <v>0</v>
      </c>
      <c r="AM1156" s="69">
        <f>if(AJ1156="Hyperdisk Balanced",Assumptions!$B$12,0)</f>
        <v>0</v>
      </c>
      <c r="AN1156" s="70">
        <f>if(AK1156=0,0,if(AJ1156="Hyperdisk Balanced",vlookup(AK1156&amp;" provisioned space",'SKU Pricing'!A:B,Assumptions!$B$2,0)*Z1156+vlookup(AK1156&amp;" provisioned IOPS",'SKU Pricing'!A:B,Assumptions!$B$2,0)*AL1156*730+vlookup(AK1156&amp;" provisioned throughput",'SKU Pricing'!A:B,Assumptions!$B$2,0)*AM1156*730,vlookup(AK1156,'SKU Pricing'!A:B,Assumptions!$B$2,0)*Z1156))</f>
        <v>10.904</v>
      </c>
      <c r="AO1156" s="70">
        <f t="shared" si="15"/>
        <v>105.9723263</v>
      </c>
      <c r="AP1156" s="71" t="str">
        <f t="shared" si="16"/>
        <v>VM Manager</v>
      </c>
      <c r="AQ1156" s="70">
        <f>ifna(vlookup(AP1156,'SKU Pricing'!A:B,Assumptions!$B$2,0)*AE1156,0)</f>
        <v>2.19</v>
      </c>
      <c r="AR1156" s="72">
        <v>0.0</v>
      </c>
    </row>
    <row r="1157">
      <c r="A1157" s="61" t="s">
        <v>1298</v>
      </c>
      <c r="B1157" s="62" t="str">
        <f>ifna(if(vlookup(A1157,vOS!A:B,2,0)="","Unknown",vlookup(A1157,vOS!A:B,2,0)),"Unknown")</f>
        <v>Microsoft Windows Server 2022 (64-bit)</v>
      </c>
      <c r="C1157" s="62">
        <f>vlookup(B1157,'OS Study'!A:D,2,0)</f>
        <v>0</v>
      </c>
      <c r="D1157" s="62" t="str">
        <f>vlookup(B1157,'OS Study'!A:D,3,0)</f>
        <v>Windows</v>
      </c>
      <c r="E1157" s="62" t="str">
        <f>vlookup(B1157,'OS Study'!A:D,4,0)</f>
        <v>Server</v>
      </c>
      <c r="F1157" s="63" t="str">
        <f>vlookup(B1157,'OS Study'!A:E,5,0)</f>
        <v>2022</v>
      </c>
      <c r="G1157" s="62">
        <f>IF(vlookup(A1157,'RVtools V2.1'!A:J,4,0)="non",0,1)</f>
        <v>1</v>
      </c>
      <c r="H1157" s="62">
        <f>if(vlookup(A1157,'RVtools V2.1'!A:K,11,0)="kube",1,0)</f>
        <v>0</v>
      </c>
      <c r="I1157" s="62">
        <f t="shared" si="5"/>
        <v>0</v>
      </c>
      <c r="J1157" s="62">
        <f>ifna(vlookup(A1157,'Infra Study'!A:Q,17,0),0)</f>
        <v>0</v>
      </c>
      <c r="K1157" s="64">
        <f>IFERROR(__xludf.DUMMYFUNCTION("N(REGEXMATCH(VLOOKUP(A1157, 'RVtools V2.1'!A:H, 8, 0), ""^Serveur de fichiers""))"),0.0)</f>
        <v>0</v>
      </c>
      <c r="L1157" s="64">
        <f t="shared" si="6"/>
        <v>0</v>
      </c>
      <c r="M1157" s="67" t="str">
        <f>ifna(vlookup(A1157,'RVtools V2.1'!A:I,8,0),"N/A")</f>
        <v>MPL - SUD/POC</v>
      </c>
      <c r="N1157" s="64">
        <f>IFERROR(__xludf.DUMMYFUNCTION("IF(REGEXMATCH(M1157, ""(?i)"" &amp; JOIN(""|"", SPLIT(""kalisil"", "" ""))), 1, 0)"),0.0)</f>
        <v>0</v>
      </c>
      <c r="O1157" s="64" t="str">
        <f>vlookup(A1157,'RVtools V2.1'!A:H,7,0)</f>
        <v>N/A</v>
      </c>
      <c r="P1157" s="64">
        <f>if(vlookup(A1157,'RVtools V2.1'!A:H,5,0)="oui",1,0)</f>
        <v>0</v>
      </c>
      <c r="Q1157" s="64">
        <f>ifna(vlookup(A1157,vCPU!A:B,2,0),"Unknown")</f>
        <v>2</v>
      </c>
      <c r="R1157" s="66">
        <f>ifna(vlookup(A1157,vMemory!A:C,3,0),"Unknown")</f>
        <v>4</v>
      </c>
      <c r="S1157" s="66">
        <f>ifna(vlookup(A1157,vDisk!A:C,3,0),"Unknown")</f>
        <v>117</v>
      </c>
      <c r="T1157" s="67" t="str">
        <f t="array" ref="T1157">IFS(
   L1157=1, "No Lift &amp; Shift",
   J1157=1, XLOOKUP(A1157, 'Infra Study'!A:A, 'Infra Study'!P:P),
   I1157=1, "No Lift &amp; Shift",
   H1157=1, "GKE",
   K1157=1, "GCNV",
   G1157=1, "Lift &amp; Shift Prod",
   TRUE, "Lift &amp; Shift Noprod"
)</f>
        <v>Lift &amp; Shift Prod</v>
      </c>
      <c r="U1157" s="67">
        <f t="shared" si="7"/>
        <v>1</v>
      </c>
      <c r="V1157" s="68" t="str">
        <f>if(T1157="Lift &amp; Shift Noprod",if( Y1157=0,Assumptions!$B$5, Assumptions!$B$4),if(T1157="Lift &amp; Shift Prod",if(AND(N1157=1,O1157="T1"),Assumptions!$B$6,Assumptions!$B$4),0))</f>
        <v>N2D</v>
      </c>
      <c r="W1157" s="69">
        <f>if(V1157&lt;&gt;0,if(Q1157="Unknown", Assumptions!$B$42,If(Q1157&gt;1,Q1157,2)),0)</f>
        <v>2</v>
      </c>
      <c r="X1157" s="69">
        <f>if(V1157&lt;&gt;0,if(R1157="Unknown", Assumptions!$B$43,R1157),0)</f>
        <v>4</v>
      </c>
      <c r="Y1157" s="68">
        <f t="shared" si="8"/>
        <v>0</v>
      </c>
      <c r="Z1157" s="68">
        <f>if(V1157&lt;&gt;0,if(  S1157="Unknown", Assumptions!$B$44,S1157),0)</f>
        <v>117</v>
      </c>
      <c r="AA1157" s="68" t="str">
        <f>if(V1157 ="N2",ifna(vlookup(W1157&amp;"-"&amp;X1157,'Ref. VM'!A:B,2,0),"Custom"),if(V1157 ="E2" , ifna(vlookup(W1157&amp;"-"&amp;X1157,'Ref. VM'!D:E,2,0),"Custom"),if(V1157="N2D",ifna(vlookup(W1157&amp;"-"&amp;X1157,'Ref. VM'!G:H,2,0),"Custom"),if(V1157="N4",ifna(vlookup(W1157&amp;"-"&amp;X1157,'Ref. VM'!J:K,2,0),"Custom"),0))))</f>
        <v>Custom</v>
      </c>
      <c r="AB1157" s="67" t="str">
        <f t="shared" si="9"/>
        <v>N2D-Custom vCPUs-CUD 3y</v>
      </c>
      <c r="AC1157" s="67" t="str">
        <f t="shared" si="10"/>
        <v>N2D-Custom RAM-CUD 3y</v>
      </c>
      <c r="AD1157" s="67">
        <f t="shared" si="11"/>
        <v>0</v>
      </c>
      <c r="AE1157" s="69">
        <f>if(T1157="Lift &amp; Shift Prod",730,if(T1157="Lift &amp; Shift Noprod",Assumptions!$B$3,0))</f>
        <v>730</v>
      </c>
      <c r="AF1157" s="70">
        <f>if( U1157=0,0,if(Y1157=0, ((vlookup(AB1157,'SKU Pricing'!A:B,Assumptions!$B$2,0)*W1157)+(vlookup(AC1157,'SKU Pricing'!A:B,Assumptions!$B$2,0)*X1157))*AE1157,((vlookup(AB1157,'SKU Pricing'!A:B,Assumptions!$B$2,0)*W1157)+(vlookup(AC1157,'SKU Pricing'!A:B,Assumptions!$B$2,0)*(W1157*8))+(vlookup(AD1157,'SKU Pricing'!A:B,Assumptions!$B$2,0)*(X1157-(W1157*8))))*AE1157))</f>
        <v>27.90832632</v>
      </c>
      <c r="AG1157" s="67" t="str">
        <f t="shared" si="12"/>
        <v>Windows Server</v>
      </c>
      <c r="AH1157" s="70">
        <f>ifna(vlookup(AG1157,'SKU Pricing'!A:B,Assumptions!$B$2,0)*W1157*AE1157,0)</f>
        <v>67.16</v>
      </c>
      <c r="AI1157" s="62" t="str">
        <f t="shared" si="13"/>
        <v/>
      </c>
      <c r="AJ1157" s="62" t="str">
        <f>if(V1157&lt;&gt;0, if(T1157="Lift &amp; Shift Noprod",Assumptions!$B$9,if(V1157=Assumptions!$B$6,Assumptions!$B$10,if(P1157=1,Assumptions!$B$8,Assumptions!$B$7))),"")</f>
        <v>Balanced</v>
      </c>
      <c r="AK1157" s="69" t="str">
        <f t="shared" si="14"/>
        <v>Balanced</v>
      </c>
      <c r="AL1157" s="69">
        <f>if(AJ1157="Hyperdisk Balanced",Assumptions!$B$11,0)</f>
        <v>0</v>
      </c>
      <c r="AM1157" s="69">
        <f>if(AJ1157="Hyperdisk Balanced",Assumptions!$B$12,0)</f>
        <v>0</v>
      </c>
      <c r="AN1157" s="70">
        <f>if(AK1157=0,0,if(AJ1157="Hyperdisk Balanced",vlookup(AK1157&amp;" provisioned space",'SKU Pricing'!A:B,Assumptions!$B$2,0)*Z1157+vlookup(AK1157&amp;" provisioned IOPS",'SKU Pricing'!A:B,Assumptions!$B$2,0)*AL1157*730+vlookup(AK1157&amp;" provisioned throughput",'SKU Pricing'!A:B,Assumptions!$B$2,0)*AM1157*730,vlookup(AK1157,'SKU Pricing'!A:B,Assumptions!$B$2,0)*Z1157))</f>
        <v>13.572</v>
      </c>
      <c r="AO1157" s="70">
        <f t="shared" si="15"/>
        <v>108.6403263</v>
      </c>
      <c r="AP1157" s="71" t="str">
        <f t="shared" si="16"/>
        <v>VM Manager</v>
      </c>
      <c r="AQ1157" s="70">
        <f>ifna(vlookup(AP1157,'SKU Pricing'!A:B,Assumptions!$B$2,0)*AE1157,0)</f>
        <v>2.19</v>
      </c>
      <c r="AR1157" s="72">
        <v>0.0</v>
      </c>
    </row>
    <row r="1158">
      <c r="A1158" s="61" t="s">
        <v>1299</v>
      </c>
      <c r="B1158" s="62" t="str">
        <f>ifna(if(vlookup(A1158,vOS!A:B,2,0)="","Unknown",vlookup(A1158,vOS!A:B,2,0)),"Unknown")</f>
        <v>Microsoft Windows Server 2019 (64-bit)</v>
      </c>
      <c r="C1158" s="62">
        <f>vlookup(B1158,'OS Study'!A:D,2,0)</f>
        <v>0</v>
      </c>
      <c r="D1158" s="62" t="str">
        <f>vlookup(B1158,'OS Study'!A:D,3,0)</f>
        <v>Windows</v>
      </c>
      <c r="E1158" s="62" t="str">
        <f>vlookup(B1158,'OS Study'!A:D,4,0)</f>
        <v>Server</v>
      </c>
      <c r="F1158" s="63" t="str">
        <f>vlookup(B1158,'OS Study'!A:E,5,0)</f>
        <v>2019</v>
      </c>
      <c r="G1158" s="62">
        <f>IF(vlookup(A1158,'RVtools V2.1'!A:J,4,0)="non",0,1)</f>
        <v>1</v>
      </c>
      <c r="H1158" s="62">
        <f>if(vlookup(A1158,'RVtools V2.1'!A:K,11,0)="kube",1,0)</f>
        <v>0</v>
      </c>
      <c r="I1158" s="62">
        <f t="shared" si="5"/>
        <v>0</v>
      </c>
      <c r="J1158" s="62">
        <f>ifna(vlookup(A1158,'Infra Study'!A:Q,17,0),0)</f>
        <v>0</v>
      </c>
      <c r="K1158" s="64">
        <f>IFERROR(__xludf.DUMMYFUNCTION("N(REGEXMATCH(VLOOKUP(A1158, 'RVtools V2.1'!A:H, 8, 0), ""^Serveur de fichiers""))"),0.0)</f>
        <v>0</v>
      </c>
      <c r="L1158" s="64">
        <f t="shared" si="6"/>
        <v>0</v>
      </c>
      <c r="M1158" s="67" t="str">
        <f>ifna(vlookup(A1158,'RVtools V2.1'!A:I,8,0),"N/A")</f>
        <v>MPL - SUD/POC</v>
      </c>
      <c r="N1158" s="64">
        <f>IFERROR(__xludf.DUMMYFUNCTION("IF(REGEXMATCH(M1158, ""(?i)"" &amp; JOIN(""|"", SPLIT(""kalisil"", "" ""))), 1, 0)"),0.0)</f>
        <v>0</v>
      </c>
      <c r="O1158" s="64" t="str">
        <f>vlookup(A1158,'RVtools V2.1'!A:H,7,0)</f>
        <v>N/A</v>
      </c>
      <c r="P1158" s="64">
        <f>if(vlookup(A1158,'RVtools V2.1'!A:H,5,0)="oui",1,0)</f>
        <v>0</v>
      </c>
      <c r="Q1158" s="64">
        <f>ifna(vlookup(A1158,vCPU!A:B,2,0),"Unknown")</f>
        <v>6</v>
      </c>
      <c r="R1158" s="66">
        <f>ifna(vlookup(A1158,vMemory!A:C,3,0),"Unknown")</f>
        <v>16</v>
      </c>
      <c r="S1158" s="66">
        <f>ifna(vlookup(A1158,vDisk!A:C,3,0),"Unknown")</f>
        <v>147</v>
      </c>
      <c r="T1158" s="67" t="str">
        <f t="array" ref="T1158">IFS(
   L1158=1, "No Lift &amp; Shift",
   J1158=1, XLOOKUP(A1158, 'Infra Study'!A:A, 'Infra Study'!P:P),
   I1158=1, "No Lift &amp; Shift",
   H1158=1, "GKE",
   K1158=1, "GCNV",
   G1158=1, "Lift &amp; Shift Prod",
   TRUE, "Lift &amp; Shift Noprod"
)</f>
        <v>Lift &amp; Shift Prod</v>
      </c>
      <c r="U1158" s="67">
        <f t="shared" si="7"/>
        <v>1</v>
      </c>
      <c r="V1158" s="68" t="str">
        <f>if(T1158="Lift &amp; Shift Noprod",if( Y1158=0,Assumptions!$B$5, Assumptions!$B$4),if(T1158="Lift &amp; Shift Prod",if(AND(N1158=1,O1158="T1"),Assumptions!$B$6,Assumptions!$B$4),0))</f>
        <v>N2D</v>
      </c>
      <c r="W1158" s="69">
        <f>if(V1158&lt;&gt;0,if(Q1158="Unknown", Assumptions!$B$42,If(Q1158&gt;1,Q1158,2)),0)</f>
        <v>6</v>
      </c>
      <c r="X1158" s="69">
        <f>if(V1158&lt;&gt;0,if(R1158="Unknown", Assumptions!$B$43,R1158),0)</f>
        <v>16</v>
      </c>
      <c r="Y1158" s="68">
        <f t="shared" si="8"/>
        <v>0</v>
      </c>
      <c r="Z1158" s="68">
        <f>if(V1158&lt;&gt;0,if(  S1158="Unknown", Assumptions!$B$44,S1158),0)</f>
        <v>147</v>
      </c>
      <c r="AA1158" s="68" t="str">
        <f>if(V1158 ="N2",ifna(vlookup(W1158&amp;"-"&amp;X1158,'Ref. VM'!A:B,2,0),"Custom"),if(V1158 ="E2" , ifna(vlookup(W1158&amp;"-"&amp;X1158,'Ref. VM'!D:E,2,0),"Custom"),if(V1158="N2D",ifna(vlookup(W1158&amp;"-"&amp;X1158,'Ref. VM'!G:H,2,0),"Custom"),if(V1158="N4",ifna(vlookup(W1158&amp;"-"&amp;X1158,'Ref. VM'!J:K,2,0),"Custom"),0))))</f>
        <v>Custom</v>
      </c>
      <c r="AB1158" s="67" t="str">
        <f t="shared" si="9"/>
        <v>N2D-Custom vCPUs-CUD 3y</v>
      </c>
      <c r="AC1158" s="67" t="str">
        <f t="shared" si="10"/>
        <v>N2D-Custom RAM-CUD 3y</v>
      </c>
      <c r="AD1158" s="67">
        <f t="shared" si="11"/>
        <v>0</v>
      </c>
      <c r="AE1158" s="69">
        <f>if(T1158="Lift &amp; Shift Prod",730,if(T1158="Lift &amp; Shift Noprod",Assumptions!$B$3,0))</f>
        <v>730</v>
      </c>
      <c r="AF1158" s="70">
        <f>if( U1158=0,0,if(Y1158=0, ((vlookup(AB1158,'SKU Pricing'!A:B,Assumptions!$B$2,0)*W1158)+(vlookup(AC1158,'SKU Pricing'!A:B,Assumptions!$B$2,0)*X1158))*AE1158,((vlookup(AB1158,'SKU Pricing'!A:B,Assumptions!$B$2,0)*W1158)+(vlookup(AC1158,'SKU Pricing'!A:B,Assumptions!$B$2,0)*(W1158*8))+(vlookup(AD1158,'SKU Pricing'!A:B,Assumptions!$B$2,0)*(X1158-(W1158*8))))*AE1158))</f>
        <v>89.625312</v>
      </c>
      <c r="AG1158" s="67" t="str">
        <f t="shared" si="12"/>
        <v>Windows Server</v>
      </c>
      <c r="AH1158" s="70">
        <f>ifna(vlookup(AG1158,'SKU Pricing'!A:B,Assumptions!$B$2,0)*W1158*AE1158,0)</f>
        <v>201.48</v>
      </c>
      <c r="AI1158" s="62" t="str">
        <f t="shared" si="13"/>
        <v/>
      </c>
      <c r="AJ1158" s="62" t="str">
        <f>if(V1158&lt;&gt;0, if(T1158="Lift &amp; Shift Noprod",Assumptions!$B$9,if(V1158=Assumptions!$B$6,Assumptions!$B$10,if(P1158=1,Assumptions!$B$8,Assumptions!$B$7))),"")</f>
        <v>Balanced</v>
      </c>
      <c r="AK1158" s="69" t="str">
        <f t="shared" si="14"/>
        <v>Balanced</v>
      </c>
      <c r="AL1158" s="69">
        <f>if(AJ1158="Hyperdisk Balanced",Assumptions!$B$11,0)</f>
        <v>0</v>
      </c>
      <c r="AM1158" s="69">
        <f>if(AJ1158="Hyperdisk Balanced",Assumptions!$B$12,0)</f>
        <v>0</v>
      </c>
      <c r="AN1158" s="70">
        <f>if(AK1158=0,0,if(AJ1158="Hyperdisk Balanced",vlookup(AK1158&amp;" provisioned space",'SKU Pricing'!A:B,Assumptions!$B$2,0)*Z1158+vlookup(AK1158&amp;" provisioned IOPS",'SKU Pricing'!A:B,Assumptions!$B$2,0)*AL1158*730+vlookup(AK1158&amp;" provisioned throughput",'SKU Pricing'!A:B,Assumptions!$B$2,0)*AM1158*730,vlookup(AK1158,'SKU Pricing'!A:B,Assumptions!$B$2,0)*Z1158))</f>
        <v>17.052</v>
      </c>
      <c r="AO1158" s="70">
        <f t="shared" si="15"/>
        <v>308.157312</v>
      </c>
      <c r="AP1158" s="71" t="str">
        <f t="shared" si="16"/>
        <v>VM Manager</v>
      </c>
      <c r="AQ1158" s="70">
        <f>ifna(vlookup(AP1158,'SKU Pricing'!A:B,Assumptions!$B$2,0)*AE1158,0)</f>
        <v>2.19</v>
      </c>
      <c r="AR1158" s="72">
        <v>0.0</v>
      </c>
    </row>
    <row r="1159">
      <c r="A1159" s="61" t="s">
        <v>1300</v>
      </c>
      <c r="B1159" s="62" t="str">
        <f>ifna(if(vlookup(A1159,vOS!A:B,2,0)="","Unknown",vlookup(A1159,vOS!A:B,2,0)),"Unknown")</f>
        <v>Unknown</v>
      </c>
      <c r="C1159" s="62">
        <f>vlookup(B1159,'OS Study'!A:D,2,0)</f>
        <v>0</v>
      </c>
      <c r="D1159" s="62" t="str">
        <f>vlookup(B1159,'OS Study'!A:D,3,0)</f>
        <v>Unknown</v>
      </c>
      <c r="E1159" s="62" t="str">
        <f>vlookup(B1159,'OS Study'!A:D,4,0)</f>
        <v>Unknown</v>
      </c>
      <c r="F1159" s="63" t="str">
        <f>vlookup(B1159,'OS Study'!A:E,5,0)</f>
        <v/>
      </c>
      <c r="G1159" s="62">
        <f>IF(vlookup(A1159,'RVtools V2.1'!A:J,4,0)="non",0,1)</f>
        <v>1</v>
      </c>
      <c r="H1159" s="62">
        <f>if(vlookup(A1159,'RVtools V2.1'!A:K,11,0)="kube",1,0)</f>
        <v>0</v>
      </c>
      <c r="I1159" s="62">
        <f t="shared" si="5"/>
        <v>0</v>
      </c>
      <c r="J1159" s="62">
        <f>ifna(vlookup(A1159,'Infra Study'!A:Q,17,0),0)</f>
        <v>0</v>
      </c>
      <c r="K1159" s="64">
        <f>IFERROR(__xludf.DUMMYFUNCTION("N(REGEXMATCH(VLOOKUP(A1159, 'RVtools V2.1'!A:H, 8, 0), ""^Serveur de fichiers""))"),0.0)</f>
        <v>0</v>
      </c>
      <c r="L1159" s="64">
        <f t="shared" si="6"/>
        <v>0</v>
      </c>
      <c r="M1159" s="67" t="str">
        <f>ifna(vlookup(A1159,'RVtools V2.1'!A:I,8,0),"N/A")</f>
        <v>MPL - SUD/POC</v>
      </c>
      <c r="N1159" s="64">
        <f>IFERROR(__xludf.DUMMYFUNCTION("IF(REGEXMATCH(M1159, ""(?i)"" &amp; JOIN(""|"", SPLIT(""kalisil"", "" ""))), 1, 0)"),0.0)</f>
        <v>0</v>
      </c>
      <c r="O1159" s="64" t="str">
        <f>vlookup(A1159,'RVtools V2.1'!A:H,7,0)</f>
        <v>N/A</v>
      </c>
      <c r="P1159" s="64">
        <f>if(vlookup(A1159,'RVtools V2.1'!A:H,5,0)="oui",1,0)</f>
        <v>0</v>
      </c>
      <c r="Q1159" s="64">
        <f>ifna(vlookup(A1159,vCPU!A:B,2,0),"Unknown")</f>
        <v>2</v>
      </c>
      <c r="R1159" s="66">
        <f>ifna(vlookup(A1159,vMemory!A:C,3,0),"Unknown")</f>
        <v>4</v>
      </c>
      <c r="S1159" s="66">
        <f>ifna(vlookup(A1159,vDisk!A:C,3,0),"Unknown")</f>
        <v>46</v>
      </c>
      <c r="T1159" s="67" t="str">
        <f t="array" ref="T1159">IFS(
   L1159=1, "No Lift &amp; Shift",
   J1159=1, XLOOKUP(A1159, 'Infra Study'!A:A, 'Infra Study'!P:P),
   I1159=1, "No Lift &amp; Shift",
   H1159=1, "GKE",
   K1159=1, "GCNV",
   G1159=1, "Lift &amp; Shift Prod",
   TRUE, "Lift &amp; Shift Noprod"
)</f>
        <v>Lift &amp; Shift Prod</v>
      </c>
      <c r="U1159" s="67">
        <f t="shared" si="7"/>
        <v>1</v>
      </c>
      <c r="V1159" s="68" t="str">
        <f>if(T1159="Lift &amp; Shift Noprod",if( Y1159=0,Assumptions!$B$5, Assumptions!$B$4),if(T1159="Lift &amp; Shift Prod",if(AND(N1159=1,O1159="T1"),Assumptions!$B$6,Assumptions!$B$4),0))</f>
        <v>N2D</v>
      </c>
      <c r="W1159" s="69">
        <f>if(V1159&lt;&gt;0,if(Q1159="Unknown", Assumptions!$B$42,If(Q1159&gt;1,Q1159,2)),0)</f>
        <v>2</v>
      </c>
      <c r="X1159" s="69">
        <f>if(V1159&lt;&gt;0,if(R1159="Unknown", Assumptions!$B$43,R1159),0)</f>
        <v>4</v>
      </c>
      <c r="Y1159" s="68">
        <f t="shared" si="8"/>
        <v>0</v>
      </c>
      <c r="Z1159" s="68">
        <f>if(V1159&lt;&gt;0,if(  S1159="Unknown", Assumptions!$B$44,S1159),0)</f>
        <v>46</v>
      </c>
      <c r="AA1159" s="68" t="str">
        <f>if(V1159 ="N2",ifna(vlookup(W1159&amp;"-"&amp;X1159,'Ref. VM'!A:B,2,0),"Custom"),if(V1159 ="E2" , ifna(vlookup(W1159&amp;"-"&amp;X1159,'Ref. VM'!D:E,2,0),"Custom"),if(V1159="N2D",ifna(vlookup(W1159&amp;"-"&amp;X1159,'Ref. VM'!G:H,2,0),"Custom"),if(V1159="N4",ifna(vlookup(W1159&amp;"-"&amp;X1159,'Ref. VM'!J:K,2,0),"Custom"),0))))</f>
        <v>Custom</v>
      </c>
      <c r="AB1159" s="67" t="str">
        <f t="shared" si="9"/>
        <v>N2D-Custom vCPUs-CUD 3y</v>
      </c>
      <c r="AC1159" s="67" t="str">
        <f t="shared" si="10"/>
        <v>N2D-Custom RAM-CUD 3y</v>
      </c>
      <c r="AD1159" s="67">
        <f t="shared" si="11"/>
        <v>0</v>
      </c>
      <c r="AE1159" s="69">
        <f>if(T1159="Lift &amp; Shift Prod",730,if(T1159="Lift &amp; Shift Noprod",Assumptions!$B$3,0))</f>
        <v>730</v>
      </c>
      <c r="AF1159" s="70">
        <f>if( U1159=0,0,if(Y1159=0, ((vlookup(AB1159,'SKU Pricing'!A:B,Assumptions!$B$2,0)*W1159)+(vlookup(AC1159,'SKU Pricing'!A:B,Assumptions!$B$2,0)*X1159))*AE1159,((vlookup(AB1159,'SKU Pricing'!A:B,Assumptions!$B$2,0)*W1159)+(vlookup(AC1159,'SKU Pricing'!A:B,Assumptions!$B$2,0)*(W1159*8))+(vlookup(AD1159,'SKU Pricing'!A:B,Assumptions!$B$2,0)*(X1159-(W1159*8))))*AE1159))</f>
        <v>27.90832632</v>
      </c>
      <c r="AG1159" s="67">
        <f t="shared" si="12"/>
        <v>0</v>
      </c>
      <c r="AH1159" s="70">
        <f>ifna(vlookup(AG1159,'SKU Pricing'!A:B,Assumptions!$B$2,0)*W1159*AE1159,0)</f>
        <v>0</v>
      </c>
      <c r="AI1159" s="62" t="str">
        <f t="shared" si="13"/>
        <v/>
      </c>
      <c r="AJ1159" s="62" t="str">
        <f>if(V1159&lt;&gt;0, if(T1159="Lift &amp; Shift Noprod",Assumptions!$B$9,if(V1159=Assumptions!$B$6,Assumptions!$B$10,if(P1159=1,Assumptions!$B$8,Assumptions!$B$7))),"")</f>
        <v>Balanced</v>
      </c>
      <c r="AK1159" s="69" t="str">
        <f t="shared" si="14"/>
        <v>Balanced</v>
      </c>
      <c r="AL1159" s="69">
        <f>if(AJ1159="Hyperdisk Balanced",Assumptions!$B$11,0)</f>
        <v>0</v>
      </c>
      <c r="AM1159" s="69">
        <f>if(AJ1159="Hyperdisk Balanced",Assumptions!$B$12,0)</f>
        <v>0</v>
      </c>
      <c r="AN1159" s="70">
        <f>if(AK1159=0,0,if(AJ1159="Hyperdisk Balanced",vlookup(AK1159&amp;" provisioned space",'SKU Pricing'!A:B,Assumptions!$B$2,0)*Z1159+vlookup(AK1159&amp;" provisioned IOPS",'SKU Pricing'!A:B,Assumptions!$B$2,0)*AL1159*730+vlookup(AK1159&amp;" provisioned throughput",'SKU Pricing'!A:B,Assumptions!$B$2,0)*AM1159*730,vlookup(AK1159,'SKU Pricing'!A:B,Assumptions!$B$2,0)*Z1159))</f>
        <v>5.336</v>
      </c>
      <c r="AO1159" s="70">
        <f t="shared" si="15"/>
        <v>33.24432632</v>
      </c>
      <c r="AP1159" s="71" t="str">
        <f t="shared" si="16"/>
        <v>VM Manager</v>
      </c>
      <c r="AQ1159" s="70">
        <f>ifna(vlookup(AP1159,'SKU Pricing'!A:B,Assumptions!$B$2,0)*AE1159,0)</f>
        <v>2.19</v>
      </c>
      <c r="AR1159" s="72">
        <v>0.0</v>
      </c>
    </row>
    <row r="1160">
      <c r="A1160" s="61" t="s">
        <v>1301</v>
      </c>
      <c r="B1160" s="62" t="str">
        <f>ifna(if(vlookup(A1160,vOS!A:B,2,0)="","Unknown",vlookup(A1160,vOS!A:B,2,0)),"Unknown")</f>
        <v>Red Hat Enterprise Linux 9 (64-bit)</v>
      </c>
      <c r="C1160" s="62">
        <f>vlookup(B1160,'OS Study'!A:D,2,0)</f>
        <v>0</v>
      </c>
      <c r="D1160" s="62" t="str">
        <f>vlookup(B1160,'OS Study'!A:D,3,0)</f>
        <v>Linux</v>
      </c>
      <c r="E1160" s="62" t="str">
        <f>vlookup(B1160,'OS Study'!A:D,4,0)</f>
        <v>Red Hat</v>
      </c>
      <c r="F1160" s="63" t="str">
        <f>vlookup(B1160,'OS Study'!A:E,5,0)</f>
        <v>9</v>
      </c>
      <c r="G1160" s="62">
        <f>IF(vlookup(A1160,'RVtools V2.1'!A:J,4,0)="non",0,1)</f>
        <v>1</v>
      </c>
      <c r="H1160" s="62">
        <f>if(vlookup(A1160,'RVtools V2.1'!A:K,11,0)="kube",1,0)</f>
        <v>0</v>
      </c>
      <c r="I1160" s="62">
        <f t="shared" si="5"/>
        <v>0</v>
      </c>
      <c r="J1160" s="62">
        <f>ifna(vlookup(A1160,'Infra Study'!A:Q,17,0),0)</f>
        <v>0</v>
      </c>
      <c r="K1160" s="64">
        <f>IFERROR(__xludf.DUMMYFUNCTION("N(REGEXMATCH(VLOOKUP(A1160, 'RVtools V2.1'!A:H, 8, 0), ""^Serveur de fichiers""))"),0.0)</f>
        <v>0</v>
      </c>
      <c r="L1160" s="64">
        <f t="shared" si="6"/>
        <v>0</v>
      </c>
      <c r="M1160" s="67" t="str">
        <f>ifna(vlookup(A1160,'RVtools V2.1'!A:I,8,0),"N/A")</f>
        <v>MPL - SUD/POC</v>
      </c>
      <c r="N1160" s="64">
        <f>IFERROR(__xludf.DUMMYFUNCTION("IF(REGEXMATCH(M1160, ""(?i)"" &amp; JOIN(""|"", SPLIT(""kalisil"", "" ""))), 1, 0)"),0.0)</f>
        <v>0</v>
      </c>
      <c r="O1160" s="64" t="str">
        <f>vlookup(A1160,'RVtools V2.1'!A:H,7,0)</f>
        <v>N/A</v>
      </c>
      <c r="P1160" s="64">
        <f>if(vlookup(A1160,'RVtools V2.1'!A:H,5,0)="oui",1,0)</f>
        <v>0</v>
      </c>
      <c r="Q1160" s="64">
        <f>ifna(vlookup(A1160,vCPU!A:B,2,0),"Unknown")</f>
        <v>16</v>
      </c>
      <c r="R1160" s="66">
        <f>ifna(vlookup(A1160,vMemory!A:C,3,0),"Unknown")</f>
        <v>32</v>
      </c>
      <c r="S1160" s="66">
        <f>ifna(vlookup(A1160,vDisk!A:C,3,0),"Unknown")</f>
        <v>200</v>
      </c>
      <c r="T1160" s="67" t="str">
        <f t="array" ref="T1160">IFS(
   L1160=1, "No Lift &amp; Shift",
   J1160=1, XLOOKUP(A1160, 'Infra Study'!A:A, 'Infra Study'!P:P),
   I1160=1, "No Lift &amp; Shift",
   H1160=1, "GKE",
   K1160=1, "GCNV",
   G1160=1, "Lift &amp; Shift Prod",
   TRUE, "Lift &amp; Shift Noprod"
)</f>
        <v>Lift &amp; Shift Prod</v>
      </c>
      <c r="U1160" s="67">
        <f t="shared" si="7"/>
        <v>1</v>
      </c>
      <c r="V1160" s="68" t="str">
        <f>if(T1160="Lift &amp; Shift Noprod",if( Y1160=0,Assumptions!$B$5, Assumptions!$B$4),if(T1160="Lift &amp; Shift Prod",if(AND(N1160=1,O1160="T1"),Assumptions!$B$6,Assumptions!$B$4),0))</f>
        <v>N2D</v>
      </c>
      <c r="W1160" s="69">
        <f>if(V1160&lt;&gt;0,if(Q1160="Unknown", Assumptions!$B$42,If(Q1160&gt;1,Q1160,2)),0)</f>
        <v>16</v>
      </c>
      <c r="X1160" s="69">
        <f>if(V1160&lt;&gt;0,if(R1160="Unknown", Assumptions!$B$43,R1160),0)</f>
        <v>32</v>
      </c>
      <c r="Y1160" s="68">
        <f t="shared" si="8"/>
        <v>0</v>
      </c>
      <c r="Z1160" s="68">
        <f>if(V1160&lt;&gt;0,if(  S1160="Unknown", Assumptions!$B$44,S1160),0)</f>
        <v>200</v>
      </c>
      <c r="AA1160" s="68" t="str">
        <f>if(V1160 ="N2",ifna(vlookup(W1160&amp;"-"&amp;X1160,'Ref. VM'!A:B,2,0),"Custom"),if(V1160 ="E2" , ifna(vlookup(W1160&amp;"-"&amp;X1160,'Ref. VM'!D:E,2,0),"Custom"),if(V1160="N2D",ifna(vlookup(W1160&amp;"-"&amp;X1160,'Ref. VM'!G:H,2,0),"Custom"),if(V1160="N4",ifna(vlookup(W1160&amp;"-"&amp;X1160,'Ref. VM'!J:K,2,0),"Custom"),0))))</f>
        <v>Custom</v>
      </c>
      <c r="AB1160" s="67" t="str">
        <f t="shared" si="9"/>
        <v>N2D-Custom vCPUs-CUD 3y</v>
      </c>
      <c r="AC1160" s="67" t="str">
        <f t="shared" si="10"/>
        <v>N2D-Custom RAM-CUD 3y</v>
      </c>
      <c r="AD1160" s="67">
        <f t="shared" si="11"/>
        <v>0</v>
      </c>
      <c r="AE1160" s="69">
        <f>if(T1160="Lift &amp; Shift Prod",730,if(T1160="Lift &amp; Shift Noprod",Assumptions!$B$3,0))</f>
        <v>730</v>
      </c>
      <c r="AF1160" s="70">
        <f>if( U1160=0,0,if(Y1160=0, ((vlookup(AB1160,'SKU Pricing'!A:B,Assumptions!$B$2,0)*W1160)+(vlookup(AC1160,'SKU Pricing'!A:B,Assumptions!$B$2,0)*X1160))*AE1160,((vlookup(AB1160,'SKU Pricing'!A:B,Assumptions!$B$2,0)*W1160)+(vlookup(AC1160,'SKU Pricing'!A:B,Assumptions!$B$2,0)*(W1160*8))+(vlookup(AD1160,'SKU Pricing'!A:B,Assumptions!$B$2,0)*(X1160-(W1160*8))))*AE1160))</f>
        <v>223.2666106</v>
      </c>
      <c r="AG1160" s="67" t="str">
        <f t="shared" si="12"/>
        <v>Red Hat Enterprise Linux 9-127</v>
      </c>
      <c r="AH1160" s="70">
        <f>ifna(vlookup(AG1160,'SKU Pricing'!A:B,Assumptions!$B$2,0)*W1160*AE1160,0)</f>
        <v>126.144</v>
      </c>
      <c r="AI1160" s="62" t="str">
        <f t="shared" si="13"/>
        <v/>
      </c>
      <c r="AJ1160" s="62" t="str">
        <f>if(V1160&lt;&gt;0, if(T1160="Lift &amp; Shift Noprod",Assumptions!$B$9,if(V1160=Assumptions!$B$6,Assumptions!$B$10,if(P1160=1,Assumptions!$B$8,Assumptions!$B$7))),"")</f>
        <v>Balanced</v>
      </c>
      <c r="AK1160" s="69" t="str">
        <f t="shared" si="14"/>
        <v>Balanced</v>
      </c>
      <c r="AL1160" s="69">
        <f>if(AJ1160="Hyperdisk Balanced",Assumptions!$B$11,0)</f>
        <v>0</v>
      </c>
      <c r="AM1160" s="69">
        <f>if(AJ1160="Hyperdisk Balanced",Assumptions!$B$12,0)</f>
        <v>0</v>
      </c>
      <c r="AN1160" s="70">
        <f>if(AK1160=0,0,if(AJ1160="Hyperdisk Balanced",vlookup(AK1160&amp;" provisioned space",'SKU Pricing'!A:B,Assumptions!$B$2,0)*Z1160+vlookup(AK1160&amp;" provisioned IOPS",'SKU Pricing'!A:B,Assumptions!$B$2,0)*AL1160*730+vlookup(AK1160&amp;" provisioned throughput",'SKU Pricing'!A:B,Assumptions!$B$2,0)*AM1160*730,vlookup(AK1160,'SKU Pricing'!A:B,Assumptions!$B$2,0)*Z1160))</f>
        <v>23.2</v>
      </c>
      <c r="AO1160" s="70">
        <f t="shared" si="15"/>
        <v>372.6106106</v>
      </c>
      <c r="AP1160" s="71" t="str">
        <f t="shared" si="16"/>
        <v>VM Manager</v>
      </c>
      <c r="AQ1160" s="70">
        <f>ifna(vlookup(AP1160,'SKU Pricing'!A:B,Assumptions!$B$2,0)*AE1160,0)</f>
        <v>2.19</v>
      </c>
      <c r="AR1160" s="72">
        <v>0.0</v>
      </c>
    </row>
    <row r="1161">
      <c r="A1161" s="61" t="s">
        <v>1302</v>
      </c>
      <c r="B1161" s="62" t="str">
        <f>ifna(if(vlookup(A1161,vOS!A:B,2,0)="","Unknown",vlookup(A1161,vOS!A:B,2,0)),"Unknown")</f>
        <v>Microsoft Windows Server 2022 (64-bit)</v>
      </c>
      <c r="C1161" s="62">
        <f>vlookup(B1161,'OS Study'!A:D,2,0)</f>
        <v>0</v>
      </c>
      <c r="D1161" s="62" t="str">
        <f>vlookup(B1161,'OS Study'!A:D,3,0)</f>
        <v>Windows</v>
      </c>
      <c r="E1161" s="62" t="str">
        <f>vlookup(B1161,'OS Study'!A:D,4,0)</f>
        <v>Server</v>
      </c>
      <c r="F1161" s="63" t="str">
        <f>vlookup(B1161,'OS Study'!A:E,5,0)</f>
        <v>2022</v>
      </c>
      <c r="G1161" s="62">
        <f>IF(vlookup(A1161,'RVtools V2.1'!A:J,4,0)="non",0,1)</f>
        <v>1</v>
      </c>
      <c r="H1161" s="62">
        <f>if(vlookup(A1161,'RVtools V2.1'!A:K,11,0)="kube",1,0)</f>
        <v>0</v>
      </c>
      <c r="I1161" s="62">
        <f t="shared" si="5"/>
        <v>0</v>
      </c>
      <c r="J1161" s="62">
        <f>ifna(vlookup(A1161,'Infra Study'!A:Q,17,0),0)</f>
        <v>0</v>
      </c>
      <c r="K1161" s="64">
        <f>IFERROR(__xludf.DUMMYFUNCTION("N(REGEXMATCH(VLOOKUP(A1161, 'RVtools V2.1'!A:H, 8, 0), ""^Serveur de fichiers""))"),0.0)</f>
        <v>0</v>
      </c>
      <c r="L1161" s="64">
        <f t="shared" si="6"/>
        <v>0</v>
      </c>
      <c r="M1161" s="67" t="str">
        <f>ifna(vlookup(A1161,'RVtools V2.1'!A:I,8,0),"N/A")</f>
        <v>MPL - SUD/POC</v>
      </c>
      <c r="N1161" s="64">
        <f>IFERROR(__xludf.DUMMYFUNCTION("IF(REGEXMATCH(M1161, ""(?i)"" &amp; JOIN(""|"", SPLIT(""kalisil"", "" ""))), 1, 0)"),0.0)</f>
        <v>0</v>
      </c>
      <c r="O1161" s="64" t="str">
        <f>vlookup(A1161,'RVtools V2.1'!A:H,7,0)</f>
        <v>N/A</v>
      </c>
      <c r="P1161" s="64">
        <f>if(vlookup(A1161,'RVtools V2.1'!A:H,5,0)="oui",1,0)</f>
        <v>0</v>
      </c>
      <c r="Q1161" s="64">
        <f>ifna(vlookup(A1161,vCPU!A:B,2,0),"Unknown")</f>
        <v>4</v>
      </c>
      <c r="R1161" s="66">
        <f>ifna(vlookup(A1161,vMemory!A:C,3,0),"Unknown")</f>
        <v>16</v>
      </c>
      <c r="S1161" s="66">
        <f>ifna(vlookup(A1161,vDisk!A:C,3,0),"Unknown")</f>
        <v>186</v>
      </c>
      <c r="T1161" s="67" t="str">
        <f t="array" ref="T1161">IFS(
   L1161=1, "No Lift &amp; Shift",
   J1161=1, XLOOKUP(A1161, 'Infra Study'!A:A, 'Infra Study'!P:P),
   I1161=1, "No Lift &amp; Shift",
   H1161=1, "GKE",
   K1161=1, "GCNV",
   G1161=1, "Lift &amp; Shift Prod",
   TRUE, "Lift &amp; Shift Noprod"
)</f>
        <v>Lift &amp; Shift Prod</v>
      </c>
      <c r="U1161" s="67">
        <f t="shared" si="7"/>
        <v>1</v>
      </c>
      <c r="V1161" s="68" t="str">
        <f>if(T1161="Lift &amp; Shift Noprod",if( Y1161=0,Assumptions!$B$5, Assumptions!$B$4),if(T1161="Lift &amp; Shift Prod",if(AND(N1161=1,O1161="T1"),Assumptions!$B$6,Assumptions!$B$4),0))</f>
        <v>N2D</v>
      </c>
      <c r="W1161" s="69">
        <f>if(V1161&lt;&gt;0,if(Q1161="Unknown", Assumptions!$B$42,If(Q1161&gt;1,Q1161,2)),0)</f>
        <v>4</v>
      </c>
      <c r="X1161" s="69">
        <f>if(V1161&lt;&gt;0,if(R1161="Unknown", Assumptions!$B$43,R1161),0)</f>
        <v>16</v>
      </c>
      <c r="Y1161" s="68">
        <f t="shared" si="8"/>
        <v>0</v>
      </c>
      <c r="Z1161" s="68">
        <f>if(V1161&lt;&gt;0,if(  S1161="Unknown", Assumptions!$B$44,S1161),0)</f>
        <v>186</v>
      </c>
      <c r="AA1161" s="68" t="str">
        <f>if(V1161 ="N2",ifna(vlookup(W1161&amp;"-"&amp;X1161,'Ref. VM'!A:B,2,0),"Custom"),if(V1161 ="E2" , ifna(vlookup(W1161&amp;"-"&amp;X1161,'Ref. VM'!D:E,2,0),"Custom"),if(V1161="N2D",ifna(vlookup(W1161&amp;"-"&amp;X1161,'Ref. VM'!G:H,2,0),"Custom"),if(V1161="N4",ifna(vlookup(W1161&amp;"-"&amp;X1161,'Ref. VM'!J:K,2,0),"Custom"),0))))</f>
        <v>Predefined</v>
      </c>
      <c r="AB1161" s="67" t="str">
        <f t="shared" si="9"/>
        <v>N2D-Predefined vCPUs-CUD 3y</v>
      </c>
      <c r="AC1161" s="67" t="str">
        <f t="shared" si="10"/>
        <v>N2D-Predefined RAM-CUD 3y</v>
      </c>
      <c r="AD1161" s="67">
        <f t="shared" si="11"/>
        <v>0</v>
      </c>
      <c r="AE1161" s="69">
        <f>if(T1161="Lift &amp; Shift Prod",730,if(T1161="Lift &amp; Shift Noprod",Assumptions!$B$3,0))</f>
        <v>730</v>
      </c>
      <c r="AF1161" s="70">
        <f>if( U1161=0,0,if(Y1161=0, ((vlookup(AB1161,'SKU Pricing'!A:B,Assumptions!$B$2,0)*W1161)+(vlookup(AC1161,'SKU Pricing'!A:B,Assumptions!$B$2,0)*X1161))*AE1161,((vlookup(AB1161,'SKU Pricing'!A:B,Assumptions!$B$2,0)*W1161)+(vlookup(AC1161,'SKU Pricing'!A:B,Assumptions!$B$2,0)*(W1161*8))+(vlookup(AD1161,'SKU Pricing'!A:B,Assumptions!$B$2,0)*(X1161-(W1161*8))))*AE1161))</f>
        <v>64.3974464</v>
      </c>
      <c r="AG1161" s="67" t="str">
        <f t="shared" si="12"/>
        <v>Windows Server</v>
      </c>
      <c r="AH1161" s="70">
        <f>ifna(vlookup(AG1161,'SKU Pricing'!A:B,Assumptions!$B$2,0)*W1161*AE1161,0)</f>
        <v>134.32</v>
      </c>
      <c r="AI1161" s="62" t="str">
        <f t="shared" si="13"/>
        <v/>
      </c>
      <c r="AJ1161" s="62" t="str">
        <f>if(V1161&lt;&gt;0, if(T1161="Lift &amp; Shift Noprod",Assumptions!$B$9,if(V1161=Assumptions!$B$6,Assumptions!$B$10,if(P1161=1,Assumptions!$B$8,Assumptions!$B$7))),"")</f>
        <v>Balanced</v>
      </c>
      <c r="AK1161" s="69" t="str">
        <f t="shared" si="14"/>
        <v>Balanced</v>
      </c>
      <c r="AL1161" s="69">
        <f>if(AJ1161="Hyperdisk Balanced",Assumptions!$B$11,0)</f>
        <v>0</v>
      </c>
      <c r="AM1161" s="69">
        <f>if(AJ1161="Hyperdisk Balanced",Assumptions!$B$12,0)</f>
        <v>0</v>
      </c>
      <c r="AN1161" s="70">
        <f>if(AK1161=0,0,if(AJ1161="Hyperdisk Balanced",vlookup(AK1161&amp;" provisioned space",'SKU Pricing'!A:B,Assumptions!$B$2,0)*Z1161+vlookup(AK1161&amp;" provisioned IOPS",'SKU Pricing'!A:B,Assumptions!$B$2,0)*AL1161*730+vlookup(AK1161&amp;" provisioned throughput",'SKU Pricing'!A:B,Assumptions!$B$2,0)*AM1161*730,vlookup(AK1161,'SKU Pricing'!A:B,Assumptions!$B$2,0)*Z1161))</f>
        <v>21.576</v>
      </c>
      <c r="AO1161" s="70">
        <f t="shared" si="15"/>
        <v>220.2934464</v>
      </c>
      <c r="AP1161" s="71" t="str">
        <f t="shared" si="16"/>
        <v>VM Manager</v>
      </c>
      <c r="AQ1161" s="70">
        <f>ifna(vlookup(AP1161,'SKU Pricing'!A:B,Assumptions!$B$2,0)*AE1161,0)</f>
        <v>2.19</v>
      </c>
      <c r="AR1161" s="72">
        <v>0.0</v>
      </c>
    </row>
    <row r="1162">
      <c r="A1162" s="61" t="s">
        <v>1303</v>
      </c>
      <c r="B1162" s="62" t="str">
        <f>ifna(if(vlookup(A1162,vOS!A:B,2,0)="","Unknown",vlookup(A1162,vOS!A:B,2,0)),"Unknown")</f>
        <v>Microsoft Windows Server 2016 or later (64-bit)</v>
      </c>
      <c r="C1162" s="62">
        <f>vlookup(B1162,'OS Study'!A:D,2,0)</f>
        <v>0</v>
      </c>
      <c r="D1162" s="62" t="str">
        <f>vlookup(B1162,'OS Study'!A:D,3,0)</f>
        <v>Windows</v>
      </c>
      <c r="E1162" s="62" t="str">
        <f>vlookup(B1162,'OS Study'!A:D,4,0)</f>
        <v>Server</v>
      </c>
      <c r="F1162" s="63" t="str">
        <f>vlookup(B1162,'OS Study'!A:E,5,0)</f>
        <v>2016</v>
      </c>
      <c r="G1162" s="62">
        <f>IF(vlookup(A1162,'RVtools V2.1'!A:J,4,0)="non",0,1)</f>
        <v>1</v>
      </c>
      <c r="H1162" s="62">
        <f>if(vlookup(A1162,'RVtools V2.1'!A:K,11,0)="kube",1,0)</f>
        <v>0</v>
      </c>
      <c r="I1162" s="62">
        <f t="shared" si="5"/>
        <v>0</v>
      </c>
      <c r="J1162" s="62">
        <f>ifna(vlookup(A1162,'Infra Study'!A:Q,17,0),0)</f>
        <v>0</v>
      </c>
      <c r="K1162" s="64">
        <f>IFERROR(__xludf.DUMMYFUNCTION("N(REGEXMATCH(VLOOKUP(A1162, 'RVtools V2.1'!A:H, 8, 0), ""^Serveur de fichiers""))"),0.0)</f>
        <v>0</v>
      </c>
      <c r="L1162" s="64">
        <f t="shared" si="6"/>
        <v>0</v>
      </c>
      <c r="M1162" s="67" t="str">
        <f>ifna(vlookup(A1162,'RVtools V2.1'!A:I,8,0),"N/A")</f>
        <v>MPL - SUD/PRO</v>
      </c>
      <c r="N1162" s="64">
        <f>IFERROR(__xludf.DUMMYFUNCTION("IF(REGEXMATCH(M1162, ""(?i)"" &amp; JOIN(""|"", SPLIT(""kalisil"", "" ""))), 1, 0)"),0.0)</f>
        <v>0</v>
      </c>
      <c r="O1162" s="64" t="str">
        <f>vlookup(A1162,'RVtools V2.1'!A:H,7,0)</f>
        <v>T1</v>
      </c>
      <c r="P1162" s="64">
        <f>if(vlookup(A1162,'RVtools V2.1'!A:H,5,0)="oui",1,0)</f>
        <v>1</v>
      </c>
      <c r="Q1162" s="64">
        <f>ifna(vlookup(A1162,vCPU!A:B,2,0),"Unknown")</f>
        <v>8</v>
      </c>
      <c r="R1162" s="66">
        <f>ifna(vlookup(A1162,vMemory!A:C,3,0),"Unknown")</f>
        <v>10</v>
      </c>
      <c r="S1162" s="66">
        <f>ifna(vlookup(A1162,vDisk!A:C,3,0),"Unknown")</f>
        <v>872</v>
      </c>
      <c r="T1162" s="67" t="str">
        <f t="array" ref="T1162">IFS(
   L1162=1, "No Lift &amp; Shift",
   J1162=1, XLOOKUP(A1162, 'Infra Study'!A:A, 'Infra Study'!P:P),
   I1162=1, "No Lift &amp; Shift",
   H1162=1, "GKE",
   K1162=1, "GCNV",
   G1162=1, "Lift &amp; Shift Prod",
   TRUE, "Lift &amp; Shift Noprod"
)</f>
        <v>Lift &amp; Shift Prod</v>
      </c>
      <c r="U1162" s="67">
        <f t="shared" si="7"/>
        <v>1</v>
      </c>
      <c r="V1162" s="68" t="str">
        <f>if(T1162="Lift &amp; Shift Noprod",if( Y1162=0,Assumptions!$B$5, Assumptions!$B$4),if(T1162="Lift &amp; Shift Prod",if(AND(N1162=1,O1162="T1"),Assumptions!$B$6,Assumptions!$B$4),0))</f>
        <v>N2D</v>
      </c>
      <c r="W1162" s="69">
        <f>if(V1162&lt;&gt;0,if(Q1162="Unknown", Assumptions!$B$42,If(Q1162&gt;1,Q1162,2)),0)</f>
        <v>8</v>
      </c>
      <c r="X1162" s="69">
        <f>if(V1162&lt;&gt;0,if(R1162="Unknown", Assumptions!$B$43,R1162),0)</f>
        <v>10</v>
      </c>
      <c r="Y1162" s="68">
        <f t="shared" si="8"/>
        <v>0</v>
      </c>
      <c r="Z1162" s="68">
        <f>if(V1162&lt;&gt;0,if(  S1162="Unknown", Assumptions!$B$44,S1162),0)</f>
        <v>872</v>
      </c>
      <c r="AA1162" s="68" t="str">
        <f>if(V1162 ="N2",ifna(vlookup(W1162&amp;"-"&amp;X1162,'Ref. VM'!A:B,2,0),"Custom"),if(V1162 ="E2" , ifna(vlookup(W1162&amp;"-"&amp;X1162,'Ref. VM'!D:E,2,0),"Custom"),if(V1162="N2D",ifna(vlookup(W1162&amp;"-"&amp;X1162,'Ref. VM'!G:H,2,0),"Custom"),if(V1162="N4",ifna(vlookup(W1162&amp;"-"&amp;X1162,'Ref. VM'!J:K,2,0),"Custom"),0))))</f>
        <v>Custom</v>
      </c>
      <c r="AB1162" s="67" t="str">
        <f t="shared" si="9"/>
        <v>N2D-Custom vCPUs-CUD 3y</v>
      </c>
      <c r="AC1162" s="67" t="str">
        <f t="shared" si="10"/>
        <v>N2D-Custom RAM-CUD 3y</v>
      </c>
      <c r="AD1162" s="67">
        <f t="shared" si="11"/>
        <v>0</v>
      </c>
      <c r="AE1162" s="69">
        <f>if(T1162="Lift &amp; Shift Prod",730,if(T1162="Lift &amp; Shift Noprod",Assumptions!$B$3,0))</f>
        <v>730</v>
      </c>
      <c r="AF1162" s="70">
        <f>if( U1162=0,0,if(Y1162=0, ((vlookup(AB1162,'SKU Pricing'!A:B,Assumptions!$B$2,0)*W1162)+(vlookup(AC1162,'SKU Pricing'!A:B,Assumptions!$B$2,0)*X1162))*AE1162,((vlookup(AB1162,'SKU Pricing'!A:B,Assumptions!$B$2,0)*W1162)+(vlookup(AC1162,'SKU Pricing'!A:B,Assumptions!$B$2,0)*(W1162*8))+(vlookup(AD1162,'SKU Pricing'!A:B,Assumptions!$B$2,0)*(X1162-(W1162*8))))*AE1162))</f>
        <v>102.7828057</v>
      </c>
      <c r="AG1162" s="67" t="str">
        <f t="shared" si="12"/>
        <v>Windows Server</v>
      </c>
      <c r="AH1162" s="70">
        <f>ifna(vlookup(AG1162,'SKU Pricing'!A:B,Assumptions!$B$2,0)*W1162*AE1162,0)</f>
        <v>268.64</v>
      </c>
      <c r="AI1162" s="62" t="str">
        <f t="shared" si="13"/>
        <v>Regional</v>
      </c>
      <c r="AJ1162" s="62" t="str">
        <f>if(V1162&lt;&gt;0, if(T1162="Lift &amp; Shift Noprod",Assumptions!$B$9,if(V1162=Assumptions!$B$6,Assumptions!$B$10,if(P1162=1,Assumptions!$B$8,Assumptions!$B$7))),"")</f>
        <v>SSD</v>
      </c>
      <c r="AK1162" s="69" t="str">
        <f t="shared" si="14"/>
        <v>SSD</v>
      </c>
      <c r="AL1162" s="69">
        <f>if(AJ1162="Hyperdisk Balanced",Assumptions!$B$11,0)</f>
        <v>0</v>
      </c>
      <c r="AM1162" s="69">
        <f>if(AJ1162="Hyperdisk Balanced",Assumptions!$B$12,0)</f>
        <v>0</v>
      </c>
      <c r="AN1162" s="70">
        <f>if(AK1162=0,0,if(AJ1162="Hyperdisk Balanced",vlookup(AK1162&amp;" provisioned space",'SKU Pricing'!A:B,Assumptions!$B$2,0)*Z1162+vlookup(AK1162&amp;" provisioned IOPS",'SKU Pricing'!A:B,Assumptions!$B$2,0)*AL1162*730+vlookup(AK1162&amp;" provisioned throughput",'SKU Pricing'!A:B,Assumptions!$B$2,0)*AM1162*730,vlookup(AK1162,'SKU Pricing'!A:B,Assumptions!$B$2,0)*Z1162))</f>
        <v>171.784</v>
      </c>
      <c r="AO1162" s="70">
        <f t="shared" si="15"/>
        <v>543.2068057</v>
      </c>
      <c r="AP1162" s="71" t="str">
        <f t="shared" si="16"/>
        <v>VM Manager</v>
      </c>
      <c r="AQ1162" s="70">
        <f>ifna(vlookup(AP1162,'SKU Pricing'!A:B,Assumptions!$B$2,0)*AE1162,0)</f>
        <v>2.19</v>
      </c>
      <c r="AR1162" s="72">
        <v>0.0</v>
      </c>
    </row>
    <row r="1163">
      <c r="A1163" s="61" t="s">
        <v>1304</v>
      </c>
      <c r="B1163" s="62" t="str">
        <f>ifna(if(vlookup(A1163,vOS!A:B,2,0)="","Unknown",vlookup(A1163,vOS!A:B,2,0)),"Unknown")</f>
        <v>Microsoft Windows Server 2019 (64-bit)</v>
      </c>
      <c r="C1163" s="62">
        <f>vlookup(B1163,'OS Study'!A:D,2,0)</f>
        <v>0</v>
      </c>
      <c r="D1163" s="62" t="str">
        <f>vlookup(B1163,'OS Study'!A:D,3,0)</f>
        <v>Windows</v>
      </c>
      <c r="E1163" s="62" t="str">
        <f>vlookup(B1163,'OS Study'!A:D,4,0)</f>
        <v>Server</v>
      </c>
      <c r="F1163" s="63" t="str">
        <f>vlookup(B1163,'OS Study'!A:E,5,0)</f>
        <v>2019</v>
      </c>
      <c r="G1163" s="62">
        <f>IF(vlookup(A1163,'RVtools V2.1'!A:J,4,0)="non",0,1)</f>
        <v>1</v>
      </c>
      <c r="H1163" s="62">
        <f>if(vlookup(A1163,'RVtools V2.1'!A:K,11,0)="kube",1,0)</f>
        <v>0</v>
      </c>
      <c r="I1163" s="62">
        <f t="shared" si="5"/>
        <v>0</v>
      </c>
      <c r="J1163" s="62">
        <f>ifna(vlookup(A1163,'Infra Study'!A:Q,17,0),0)</f>
        <v>0</v>
      </c>
      <c r="K1163" s="64">
        <f>IFERROR(__xludf.DUMMYFUNCTION("N(REGEXMATCH(VLOOKUP(A1163, 'RVtools V2.1'!A:H, 8, 0), ""^Serveur de fichiers""))"),0.0)</f>
        <v>0</v>
      </c>
      <c r="L1163" s="64">
        <f t="shared" si="6"/>
        <v>0</v>
      </c>
      <c r="M1163" s="67" t="str">
        <f>ifna(vlookup(A1163,'RVtools V2.1'!A:I,8,0),"N/A")</f>
        <v>MPL - SUD/PRO</v>
      </c>
      <c r="N1163" s="64">
        <f>IFERROR(__xludf.DUMMYFUNCTION("IF(REGEXMATCH(M1163, ""(?i)"" &amp; JOIN(""|"", SPLIT(""kalisil"", "" ""))), 1, 0)"),0.0)</f>
        <v>0</v>
      </c>
      <c r="O1163" s="64" t="str">
        <f>vlookup(A1163,'RVtools V2.1'!A:H,7,0)</f>
        <v>T1</v>
      </c>
      <c r="P1163" s="64">
        <f>if(vlookup(A1163,'RVtools V2.1'!A:H,5,0)="oui",1,0)</f>
        <v>1</v>
      </c>
      <c r="Q1163" s="64">
        <f>ifna(vlookup(A1163,vCPU!A:B,2,0),"Unknown")</f>
        <v>6</v>
      </c>
      <c r="R1163" s="66">
        <f>ifna(vlookup(A1163,vMemory!A:C,3,0),"Unknown")</f>
        <v>16</v>
      </c>
      <c r="S1163" s="66">
        <f>ifna(vlookup(A1163,vDisk!A:C,3,0),"Unknown")</f>
        <v>536</v>
      </c>
      <c r="T1163" s="67" t="str">
        <f t="array" ref="T1163">IFS(
   L1163=1, "No Lift &amp; Shift",
   J1163=1, XLOOKUP(A1163, 'Infra Study'!A:A, 'Infra Study'!P:P),
   I1163=1, "No Lift &amp; Shift",
   H1163=1, "GKE",
   K1163=1, "GCNV",
   G1163=1, "Lift &amp; Shift Prod",
   TRUE, "Lift &amp; Shift Noprod"
)</f>
        <v>Lift &amp; Shift Prod</v>
      </c>
      <c r="U1163" s="67">
        <f t="shared" si="7"/>
        <v>1</v>
      </c>
      <c r="V1163" s="68" t="str">
        <f>if(T1163="Lift &amp; Shift Noprod",if( Y1163=0,Assumptions!$B$5, Assumptions!$B$4),if(T1163="Lift &amp; Shift Prod",if(AND(N1163=1,O1163="T1"),Assumptions!$B$6,Assumptions!$B$4),0))</f>
        <v>N2D</v>
      </c>
      <c r="W1163" s="69">
        <f>if(V1163&lt;&gt;0,if(Q1163="Unknown", Assumptions!$B$42,If(Q1163&gt;1,Q1163,2)),0)</f>
        <v>6</v>
      </c>
      <c r="X1163" s="69">
        <f>if(V1163&lt;&gt;0,if(R1163="Unknown", Assumptions!$B$43,R1163),0)</f>
        <v>16</v>
      </c>
      <c r="Y1163" s="68">
        <f t="shared" si="8"/>
        <v>0</v>
      </c>
      <c r="Z1163" s="68">
        <f>if(V1163&lt;&gt;0,if(  S1163="Unknown", Assumptions!$B$44,S1163),0)</f>
        <v>536</v>
      </c>
      <c r="AA1163" s="68" t="str">
        <f>if(V1163 ="N2",ifna(vlookup(W1163&amp;"-"&amp;X1163,'Ref. VM'!A:B,2,0),"Custom"),if(V1163 ="E2" , ifna(vlookup(W1163&amp;"-"&amp;X1163,'Ref. VM'!D:E,2,0),"Custom"),if(V1163="N2D",ifna(vlookup(W1163&amp;"-"&amp;X1163,'Ref. VM'!G:H,2,0),"Custom"),if(V1163="N4",ifna(vlookup(W1163&amp;"-"&amp;X1163,'Ref. VM'!J:K,2,0),"Custom"),0))))</f>
        <v>Custom</v>
      </c>
      <c r="AB1163" s="67" t="str">
        <f t="shared" si="9"/>
        <v>N2D-Custom vCPUs-CUD 3y</v>
      </c>
      <c r="AC1163" s="67" t="str">
        <f t="shared" si="10"/>
        <v>N2D-Custom RAM-CUD 3y</v>
      </c>
      <c r="AD1163" s="67">
        <f t="shared" si="11"/>
        <v>0</v>
      </c>
      <c r="AE1163" s="69">
        <f>if(T1163="Lift &amp; Shift Prod",730,if(T1163="Lift &amp; Shift Noprod",Assumptions!$B$3,0))</f>
        <v>730</v>
      </c>
      <c r="AF1163" s="70">
        <f>if( U1163=0,0,if(Y1163=0, ((vlookup(AB1163,'SKU Pricing'!A:B,Assumptions!$B$2,0)*W1163)+(vlookup(AC1163,'SKU Pricing'!A:B,Assumptions!$B$2,0)*X1163))*AE1163,((vlookup(AB1163,'SKU Pricing'!A:B,Assumptions!$B$2,0)*W1163)+(vlookup(AC1163,'SKU Pricing'!A:B,Assumptions!$B$2,0)*(W1163*8))+(vlookup(AD1163,'SKU Pricing'!A:B,Assumptions!$B$2,0)*(X1163-(W1163*8))))*AE1163))</f>
        <v>89.625312</v>
      </c>
      <c r="AG1163" s="67" t="str">
        <f t="shared" si="12"/>
        <v>Windows Server</v>
      </c>
      <c r="AH1163" s="70">
        <f>ifna(vlookup(AG1163,'SKU Pricing'!A:B,Assumptions!$B$2,0)*W1163*AE1163,0)</f>
        <v>201.48</v>
      </c>
      <c r="AI1163" s="62" t="str">
        <f t="shared" si="13"/>
        <v>Regional</v>
      </c>
      <c r="AJ1163" s="62" t="str">
        <f>if(V1163&lt;&gt;0, if(T1163="Lift &amp; Shift Noprod",Assumptions!$B$9,if(V1163=Assumptions!$B$6,Assumptions!$B$10,if(P1163=1,Assumptions!$B$8,Assumptions!$B$7))),"")</f>
        <v>SSD</v>
      </c>
      <c r="AK1163" s="69" t="str">
        <f t="shared" si="14"/>
        <v>SSD</v>
      </c>
      <c r="AL1163" s="69">
        <f>if(AJ1163="Hyperdisk Balanced",Assumptions!$B$11,0)</f>
        <v>0</v>
      </c>
      <c r="AM1163" s="69">
        <f>if(AJ1163="Hyperdisk Balanced",Assumptions!$B$12,0)</f>
        <v>0</v>
      </c>
      <c r="AN1163" s="70">
        <f>if(AK1163=0,0,if(AJ1163="Hyperdisk Balanced",vlookup(AK1163&amp;" provisioned space",'SKU Pricing'!A:B,Assumptions!$B$2,0)*Z1163+vlookup(AK1163&amp;" provisioned IOPS",'SKU Pricing'!A:B,Assumptions!$B$2,0)*AL1163*730+vlookup(AK1163&amp;" provisioned throughput",'SKU Pricing'!A:B,Assumptions!$B$2,0)*AM1163*730,vlookup(AK1163,'SKU Pricing'!A:B,Assumptions!$B$2,0)*Z1163))</f>
        <v>105.592</v>
      </c>
      <c r="AO1163" s="70">
        <f t="shared" si="15"/>
        <v>396.697312</v>
      </c>
      <c r="AP1163" s="71" t="str">
        <f t="shared" si="16"/>
        <v>VM Manager</v>
      </c>
      <c r="AQ1163" s="70">
        <f>ifna(vlookup(AP1163,'SKU Pricing'!A:B,Assumptions!$B$2,0)*AE1163,0)</f>
        <v>2.19</v>
      </c>
      <c r="AR1163" s="72">
        <v>0.0</v>
      </c>
    </row>
    <row r="1164">
      <c r="A1164" s="61" t="s">
        <v>1305</v>
      </c>
      <c r="B1164" s="62" t="str">
        <f>ifna(if(vlookup(A1164,vOS!A:B,2,0)="","Unknown",vlookup(A1164,vOS!A:B,2,0)),"Unknown")</f>
        <v>Microsoft Windows 10 (64-bit)</v>
      </c>
      <c r="C1164" s="62">
        <f>vlookup(B1164,'OS Study'!A:D,2,0)</f>
        <v>0</v>
      </c>
      <c r="D1164" s="62" t="str">
        <f>vlookup(B1164,'OS Study'!A:D,3,0)</f>
        <v>Windows</v>
      </c>
      <c r="E1164" s="62" t="str">
        <f>vlookup(B1164,'OS Study'!A:D,4,0)</f>
        <v>Workstation</v>
      </c>
      <c r="F1164" s="63" t="str">
        <f>vlookup(B1164,'OS Study'!A:E,5,0)</f>
        <v>10</v>
      </c>
      <c r="G1164" s="62">
        <f>IF(vlookup(A1164,'RVtools V2.1'!A:J,4,0)="non",0,1)</f>
        <v>1</v>
      </c>
      <c r="H1164" s="62">
        <f>if(vlookup(A1164,'RVtools V2.1'!A:K,11,0)="kube",1,0)</f>
        <v>0</v>
      </c>
      <c r="I1164" s="62">
        <f t="shared" si="5"/>
        <v>0</v>
      </c>
      <c r="J1164" s="62">
        <f>ifna(vlookup(A1164,'Infra Study'!A:Q,17,0),0)</f>
        <v>1</v>
      </c>
      <c r="K1164" s="64">
        <f>IFERROR(__xludf.DUMMYFUNCTION("N(REGEXMATCH(VLOOKUP(A1164, 'RVtools V2.1'!A:H, 8, 0), ""^Serveur de fichiers""))"),0.0)</f>
        <v>0</v>
      </c>
      <c r="L1164" s="64">
        <f t="shared" si="6"/>
        <v>0</v>
      </c>
      <c r="M1164" s="67" t="str">
        <f>ifna(vlookup(A1164,'RVtools V2.1'!A:I,8,0),"N/A")</f>
        <v>MPL - SUD/PRO</v>
      </c>
      <c r="N1164" s="64">
        <f>IFERROR(__xludf.DUMMYFUNCTION("IF(REGEXMATCH(M1164, ""(?i)"" &amp; JOIN(""|"", SPLIT(""kalisil"", "" ""))), 1, 0)"),0.0)</f>
        <v>0</v>
      </c>
      <c r="O1164" s="64" t="str">
        <f>vlookup(A1164,'RVtools V2.1'!A:H,7,0)</f>
        <v>T1</v>
      </c>
      <c r="P1164" s="64">
        <f>if(vlookup(A1164,'RVtools V2.1'!A:H,5,0)="oui",1,0)</f>
        <v>1</v>
      </c>
      <c r="Q1164" s="64">
        <f>ifna(vlookup(A1164,vCPU!A:B,2,0),"Unknown")</f>
        <v>2</v>
      </c>
      <c r="R1164" s="66">
        <f>ifna(vlookup(A1164,vMemory!A:C,3,0),"Unknown")</f>
        <v>4</v>
      </c>
      <c r="S1164" s="66">
        <f>ifna(vlookup(A1164,vDisk!A:C,3,0),"Unknown")</f>
        <v>42</v>
      </c>
      <c r="T1164" s="67" t="str">
        <f t="array" ref="T1164">IFS(
   L1164=1, "No Lift &amp; Shift",
   J1164=1, XLOOKUP(A1164, 'Infra Study'!A:A, 'Infra Study'!P:P),
   I1164=1, "No Lift &amp; Shift",
   H1164=1, "GKE",
   K1164=1, "GCNV",
   G1164=1, "Lift &amp; Shift Prod",
   TRUE, "Lift &amp; Shift Noprod"
)</f>
        <v>Consolidation</v>
      </c>
      <c r="U1164" s="67">
        <f t="shared" si="7"/>
        <v>0</v>
      </c>
      <c r="V1164" s="68">
        <f>if(T1164="Lift &amp; Shift Noprod",if( Y1164=0,Assumptions!$B$5, Assumptions!$B$4),if(T1164="Lift &amp; Shift Prod",if(AND(N1164=1,O1164="T1"),Assumptions!$B$6,Assumptions!$B$4),0))</f>
        <v>0</v>
      </c>
      <c r="W1164" s="62">
        <f>if(V1164&lt;&gt;0,if(Q1164="Unknown", Assumptions!$B$42,If(Q1164&gt;1,Q1164,2)),0)</f>
        <v>0</v>
      </c>
      <c r="X1164" s="69">
        <f>if(V1164&lt;&gt;0,if(R1164="Unknown", Assumptions!$B$43,R1164),0)</f>
        <v>0</v>
      </c>
      <c r="Y1164" s="68">
        <f t="shared" si="8"/>
        <v>0</v>
      </c>
      <c r="Z1164" s="68">
        <f>if(V1164&lt;&gt;0,if(  S1164="Unknown", Assumptions!$B$44,S1164),0)</f>
        <v>0</v>
      </c>
      <c r="AA1164" s="68">
        <f>if(V1164 ="N2",ifna(vlookup(W1164&amp;"-"&amp;X1164,'Ref. VM'!A:B,2,0),"Custom"),if(V1164 ="E2" , ifna(vlookup(W1164&amp;"-"&amp;X1164,'Ref. VM'!D:E,2,0),"Custom"),if(V1164="N2D",ifna(vlookup(W1164&amp;"-"&amp;X1164,'Ref. VM'!G:H,2,0),"Custom"),if(V1164="N4",ifna(vlookup(W1164&amp;"-"&amp;X1164,'Ref. VM'!J:K,2,0),"Custom"),0))))</f>
        <v>0</v>
      </c>
      <c r="AB1164" s="67">
        <f t="shared" si="9"/>
        <v>0</v>
      </c>
      <c r="AC1164" s="67">
        <f t="shared" si="10"/>
        <v>0</v>
      </c>
      <c r="AD1164" s="67">
        <f t="shared" si="11"/>
        <v>0</v>
      </c>
      <c r="AE1164" s="62">
        <f>if(T1164="Lift &amp; Shift Prod",730,if(T1164="Lift &amp; Shift Noprod",Assumptions!$B$3,0))</f>
        <v>0</v>
      </c>
      <c r="AF1164" s="70">
        <f>if( U1164=0,0,if(Y1164=0, ((vlookup(AB1164,'SKU Pricing'!A:B,Assumptions!$B$2,0)*W1164)+(vlookup(AC1164,'SKU Pricing'!A:B,Assumptions!$B$2,0)*X1164))*AE1164,((vlookup(AB1164,'SKU Pricing'!A:B,Assumptions!$B$2,0)*W1164)+(vlookup(AC1164,'SKU Pricing'!A:B,Assumptions!$B$2,0)*(W1164*8))+(vlookup(AD1164,'SKU Pricing'!A:B,Assumptions!$B$2,0)*(X1164-(W1164*8))))*AE1164))</f>
        <v>0</v>
      </c>
      <c r="AG1164" s="67">
        <f t="shared" si="12"/>
        <v>0</v>
      </c>
      <c r="AH1164" s="70">
        <f>ifna(vlookup(AG1164,'SKU Pricing'!A:B,Assumptions!$B$2,0)*W1164*AE1164,0)</f>
        <v>0</v>
      </c>
      <c r="AI1164" s="62" t="str">
        <f t="shared" si="13"/>
        <v/>
      </c>
      <c r="AJ1164" s="62" t="str">
        <f>if(V1164&lt;&gt;0, if(T1164="Lift &amp; Shift Noprod",Assumptions!$B$9,if(V1164=Assumptions!$B$6,Assumptions!$B$10,if(P1164=1,Assumptions!$B$8,Assumptions!$B$7))),"")</f>
        <v/>
      </c>
      <c r="AK1164" s="69">
        <f t="shared" si="14"/>
        <v>0</v>
      </c>
      <c r="AL1164" s="69">
        <f>if(AJ1164="Hyperdisk Balanced",Assumptions!$B$11,0)</f>
        <v>0</v>
      </c>
      <c r="AM1164" s="69">
        <f>if(AJ1164="Hyperdisk Balanced",Assumptions!$B$12,0)</f>
        <v>0</v>
      </c>
      <c r="AN1164" s="70">
        <f>if(AK1164=0,0,if(AJ1164="Hyperdisk Balanced",vlookup(AK1164&amp;" provisioned space",'SKU Pricing'!A:B,Assumptions!$B$2,0)*Z1164+vlookup(AK1164&amp;" provisioned IOPS",'SKU Pricing'!A:B,Assumptions!$B$2,0)*AL1164*730+vlookup(AK1164&amp;" provisioned throughput",'SKU Pricing'!A:B,Assumptions!$B$2,0)*AM1164*730,vlookup(AK1164,'SKU Pricing'!A:B,Assumptions!$B$2,0)*Z1164))</f>
        <v>0</v>
      </c>
      <c r="AO1164" s="70">
        <f t="shared" si="15"/>
        <v>0</v>
      </c>
      <c r="AP1164" s="71">
        <f t="shared" si="16"/>
        <v>0</v>
      </c>
      <c r="AQ1164" s="70">
        <f>ifna(vlookup(AP1164,'SKU Pricing'!A:B,Assumptions!$B$2,0)*AE1164,0)</f>
        <v>0</v>
      </c>
      <c r="AR1164" s="72">
        <v>0.0</v>
      </c>
    </row>
    <row r="1165">
      <c r="A1165" s="61" t="s">
        <v>1306</v>
      </c>
      <c r="B1165" s="62" t="str">
        <f>ifna(if(vlookup(A1165,vOS!A:B,2,0)="","Unknown",vlookup(A1165,vOS!A:B,2,0)),"Unknown")</f>
        <v>Microsoft Windows 10 (64-bit)</v>
      </c>
      <c r="C1165" s="62">
        <f>vlookup(B1165,'OS Study'!A:D,2,0)</f>
        <v>0</v>
      </c>
      <c r="D1165" s="62" t="str">
        <f>vlookup(B1165,'OS Study'!A:D,3,0)</f>
        <v>Windows</v>
      </c>
      <c r="E1165" s="62" t="str">
        <f>vlookup(B1165,'OS Study'!A:D,4,0)</f>
        <v>Workstation</v>
      </c>
      <c r="F1165" s="63" t="str">
        <f>vlookup(B1165,'OS Study'!A:E,5,0)</f>
        <v>10</v>
      </c>
      <c r="G1165" s="62">
        <f>IF(vlookup(A1165,'RVtools V2.1'!A:J,4,0)="non",0,1)</f>
        <v>1</v>
      </c>
      <c r="H1165" s="62">
        <f>if(vlookup(A1165,'RVtools V2.1'!A:K,11,0)="kube",1,0)</f>
        <v>0</v>
      </c>
      <c r="I1165" s="62">
        <f t="shared" si="5"/>
        <v>0</v>
      </c>
      <c r="J1165" s="62">
        <f>ifna(vlookup(A1165,'Infra Study'!A:Q,17,0),0)</f>
        <v>1</v>
      </c>
      <c r="K1165" s="64">
        <f>IFERROR(__xludf.DUMMYFUNCTION("N(REGEXMATCH(VLOOKUP(A1165, 'RVtools V2.1'!A:H, 8, 0), ""^Serveur de fichiers""))"),0.0)</f>
        <v>0</v>
      </c>
      <c r="L1165" s="64">
        <f t="shared" si="6"/>
        <v>0</v>
      </c>
      <c r="M1165" s="67" t="str">
        <f>ifna(vlookup(A1165,'RVtools V2.1'!A:I,8,0),"N/A")</f>
        <v>MPL - SUD/PRO</v>
      </c>
      <c r="N1165" s="64">
        <f>IFERROR(__xludf.DUMMYFUNCTION("IF(REGEXMATCH(M1165, ""(?i)"" &amp; JOIN(""|"", SPLIT(""kalisil"", "" ""))), 1, 0)"),0.0)</f>
        <v>0</v>
      </c>
      <c r="O1165" s="64" t="str">
        <f>vlookup(A1165,'RVtools V2.1'!A:H,7,0)</f>
        <v>T1</v>
      </c>
      <c r="P1165" s="64">
        <f>if(vlookup(A1165,'RVtools V2.1'!A:H,5,0)="oui",1,0)</f>
        <v>1</v>
      </c>
      <c r="Q1165" s="64">
        <f>ifna(vlookup(A1165,vCPU!A:B,2,0),"Unknown")</f>
        <v>2</v>
      </c>
      <c r="R1165" s="66">
        <f>ifna(vlookup(A1165,vMemory!A:C,3,0),"Unknown")</f>
        <v>4</v>
      </c>
      <c r="S1165" s="66">
        <f>ifna(vlookup(A1165,vDisk!A:C,3,0),"Unknown")</f>
        <v>49</v>
      </c>
      <c r="T1165" s="67" t="str">
        <f t="array" ref="T1165">IFS(
   L1165=1, "No Lift &amp; Shift",
   J1165=1, XLOOKUP(A1165, 'Infra Study'!A:A, 'Infra Study'!P:P),
   I1165=1, "No Lift &amp; Shift",
   H1165=1, "GKE",
   K1165=1, "GCNV",
   G1165=1, "Lift &amp; Shift Prod",
   TRUE, "Lift &amp; Shift Noprod"
)</f>
        <v>Consolidation</v>
      </c>
      <c r="U1165" s="67">
        <f t="shared" si="7"/>
        <v>0</v>
      </c>
      <c r="V1165" s="68">
        <f>if(T1165="Lift &amp; Shift Noprod",if( Y1165=0,Assumptions!$B$5, Assumptions!$B$4),if(T1165="Lift &amp; Shift Prod",if(AND(N1165=1,O1165="T1"),Assumptions!$B$6,Assumptions!$B$4),0))</f>
        <v>0</v>
      </c>
      <c r="W1165" s="62">
        <f>if(V1165&lt;&gt;0,if(Q1165="Unknown", Assumptions!$B$42,If(Q1165&gt;1,Q1165,2)),0)</f>
        <v>0</v>
      </c>
      <c r="X1165" s="69">
        <f>if(V1165&lt;&gt;0,if(R1165="Unknown", Assumptions!$B$43,R1165),0)</f>
        <v>0</v>
      </c>
      <c r="Y1165" s="68">
        <f t="shared" si="8"/>
        <v>0</v>
      </c>
      <c r="Z1165" s="68">
        <f>if(V1165&lt;&gt;0,if(  S1165="Unknown", Assumptions!$B$44,S1165),0)</f>
        <v>0</v>
      </c>
      <c r="AA1165" s="68">
        <f>if(V1165 ="N2",ifna(vlookup(W1165&amp;"-"&amp;X1165,'Ref. VM'!A:B,2,0),"Custom"),if(V1165 ="E2" , ifna(vlookup(W1165&amp;"-"&amp;X1165,'Ref. VM'!D:E,2,0),"Custom"),if(V1165="N2D",ifna(vlookup(W1165&amp;"-"&amp;X1165,'Ref. VM'!G:H,2,0),"Custom"),if(V1165="N4",ifna(vlookup(W1165&amp;"-"&amp;X1165,'Ref. VM'!J:K,2,0),"Custom"),0))))</f>
        <v>0</v>
      </c>
      <c r="AB1165" s="67">
        <f t="shared" si="9"/>
        <v>0</v>
      </c>
      <c r="AC1165" s="67">
        <f t="shared" si="10"/>
        <v>0</v>
      </c>
      <c r="AD1165" s="67">
        <f t="shared" si="11"/>
        <v>0</v>
      </c>
      <c r="AE1165" s="62">
        <f>if(T1165="Lift &amp; Shift Prod",730,if(T1165="Lift &amp; Shift Noprod",Assumptions!$B$3,0))</f>
        <v>0</v>
      </c>
      <c r="AF1165" s="70">
        <f>if( U1165=0,0,if(Y1165=0, ((vlookup(AB1165,'SKU Pricing'!A:B,Assumptions!$B$2,0)*W1165)+(vlookup(AC1165,'SKU Pricing'!A:B,Assumptions!$B$2,0)*X1165))*AE1165,((vlookup(AB1165,'SKU Pricing'!A:B,Assumptions!$B$2,0)*W1165)+(vlookup(AC1165,'SKU Pricing'!A:B,Assumptions!$B$2,0)*(W1165*8))+(vlookup(AD1165,'SKU Pricing'!A:B,Assumptions!$B$2,0)*(X1165-(W1165*8))))*AE1165))</f>
        <v>0</v>
      </c>
      <c r="AG1165" s="67">
        <f t="shared" si="12"/>
        <v>0</v>
      </c>
      <c r="AH1165" s="70">
        <f>ifna(vlookup(AG1165,'SKU Pricing'!A:B,Assumptions!$B$2,0)*W1165*AE1165,0)</f>
        <v>0</v>
      </c>
      <c r="AI1165" s="62" t="str">
        <f t="shared" si="13"/>
        <v/>
      </c>
      <c r="AJ1165" s="62" t="str">
        <f>if(V1165&lt;&gt;0, if(T1165="Lift &amp; Shift Noprod",Assumptions!$B$9,if(V1165=Assumptions!$B$6,Assumptions!$B$10,if(P1165=1,Assumptions!$B$8,Assumptions!$B$7))),"")</f>
        <v/>
      </c>
      <c r="AK1165" s="69">
        <f t="shared" si="14"/>
        <v>0</v>
      </c>
      <c r="AL1165" s="69">
        <f>if(AJ1165="Hyperdisk Balanced",Assumptions!$B$11,0)</f>
        <v>0</v>
      </c>
      <c r="AM1165" s="69">
        <f>if(AJ1165="Hyperdisk Balanced",Assumptions!$B$12,0)</f>
        <v>0</v>
      </c>
      <c r="AN1165" s="70">
        <f>if(AK1165=0,0,if(AJ1165="Hyperdisk Balanced",vlookup(AK1165&amp;" provisioned space",'SKU Pricing'!A:B,Assumptions!$B$2,0)*Z1165+vlookup(AK1165&amp;" provisioned IOPS",'SKU Pricing'!A:B,Assumptions!$B$2,0)*AL1165*730+vlookup(AK1165&amp;" provisioned throughput",'SKU Pricing'!A:B,Assumptions!$B$2,0)*AM1165*730,vlookup(AK1165,'SKU Pricing'!A:B,Assumptions!$B$2,0)*Z1165))</f>
        <v>0</v>
      </c>
      <c r="AO1165" s="70">
        <f t="shared" si="15"/>
        <v>0</v>
      </c>
      <c r="AP1165" s="71">
        <f t="shared" si="16"/>
        <v>0</v>
      </c>
      <c r="AQ1165" s="70">
        <f>ifna(vlookup(AP1165,'SKU Pricing'!A:B,Assumptions!$B$2,0)*AE1165,0)</f>
        <v>0</v>
      </c>
      <c r="AR1165" s="72">
        <v>0.0</v>
      </c>
    </row>
    <row r="1166">
      <c r="A1166" s="61" t="s">
        <v>1307</v>
      </c>
      <c r="B1166" s="62" t="str">
        <f>ifna(if(vlookup(A1166,vOS!A:B,2,0)="","Unknown",vlookup(A1166,vOS!A:B,2,0)),"Unknown")</f>
        <v>Microsoft Windows 10 (64-bit)</v>
      </c>
      <c r="C1166" s="62">
        <f>vlookup(B1166,'OS Study'!A:D,2,0)</f>
        <v>0</v>
      </c>
      <c r="D1166" s="62" t="str">
        <f>vlookup(B1166,'OS Study'!A:D,3,0)</f>
        <v>Windows</v>
      </c>
      <c r="E1166" s="62" t="str">
        <f>vlookup(B1166,'OS Study'!A:D,4,0)</f>
        <v>Workstation</v>
      </c>
      <c r="F1166" s="63" t="str">
        <f>vlookup(B1166,'OS Study'!A:E,5,0)</f>
        <v>10</v>
      </c>
      <c r="G1166" s="62">
        <f>IF(vlookup(A1166,'RVtools V2.1'!A:J,4,0)="non",0,1)</f>
        <v>1</v>
      </c>
      <c r="H1166" s="62">
        <f>if(vlookup(A1166,'RVtools V2.1'!A:K,11,0)="kube",1,0)</f>
        <v>0</v>
      </c>
      <c r="I1166" s="62">
        <f t="shared" si="5"/>
        <v>0</v>
      </c>
      <c r="J1166" s="62">
        <f>ifna(vlookup(A1166,'Infra Study'!A:Q,17,0),0)</f>
        <v>1</v>
      </c>
      <c r="K1166" s="64">
        <f>IFERROR(__xludf.DUMMYFUNCTION("N(REGEXMATCH(VLOOKUP(A1166, 'RVtools V2.1'!A:H, 8, 0), ""^Serveur de fichiers""))"),0.0)</f>
        <v>0</v>
      </c>
      <c r="L1166" s="64">
        <f t="shared" si="6"/>
        <v>0</v>
      </c>
      <c r="M1166" s="67" t="str">
        <f>ifna(vlookup(A1166,'RVtools V2.1'!A:I,8,0),"N/A")</f>
        <v>MPL - SUD/PRO</v>
      </c>
      <c r="N1166" s="64">
        <f>IFERROR(__xludf.DUMMYFUNCTION("IF(REGEXMATCH(M1166, ""(?i)"" &amp; JOIN(""|"", SPLIT(""kalisil"", "" ""))), 1, 0)"),0.0)</f>
        <v>0</v>
      </c>
      <c r="O1166" s="64" t="str">
        <f>vlookup(A1166,'RVtools V2.1'!A:H,7,0)</f>
        <v>T1</v>
      </c>
      <c r="P1166" s="64">
        <f>if(vlookup(A1166,'RVtools V2.1'!A:H,5,0)="oui",1,0)</f>
        <v>1</v>
      </c>
      <c r="Q1166" s="64">
        <f>ifna(vlookup(A1166,vCPU!A:B,2,0),"Unknown")</f>
        <v>2</v>
      </c>
      <c r="R1166" s="66">
        <f>ifna(vlookup(A1166,vMemory!A:C,3,0),"Unknown")</f>
        <v>4</v>
      </c>
      <c r="S1166" s="66">
        <f>ifna(vlookup(A1166,vDisk!A:C,3,0),"Unknown")</f>
        <v>53</v>
      </c>
      <c r="T1166" s="67" t="str">
        <f t="array" ref="T1166">IFS(
   L1166=1, "No Lift &amp; Shift",
   J1166=1, XLOOKUP(A1166, 'Infra Study'!A:A, 'Infra Study'!P:P),
   I1166=1, "No Lift &amp; Shift",
   H1166=1, "GKE",
   K1166=1, "GCNV",
   G1166=1, "Lift &amp; Shift Prod",
   TRUE, "Lift &amp; Shift Noprod"
)</f>
        <v>Consolidation</v>
      </c>
      <c r="U1166" s="67">
        <f t="shared" si="7"/>
        <v>0</v>
      </c>
      <c r="V1166" s="68">
        <f>if(T1166="Lift &amp; Shift Noprod",if( Y1166=0,Assumptions!$B$5, Assumptions!$B$4),if(T1166="Lift &amp; Shift Prod",if(AND(N1166=1,O1166="T1"),Assumptions!$B$6,Assumptions!$B$4),0))</f>
        <v>0</v>
      </c>
      <c r="W1166" s="62">
        <f>if(V1166&lt;&gt;0,if(Q1166="Unknown", Assumptions!$B$42,If(Q1166&gt;1,Q1166,2)),0)</f>
        <v>0</v>
      </c>
      <c r="X1166" s="69">
        <f>if(V1166&lt;&gt;0,if(R1166="Unknown", Assumptions!$B$43,R1166),0)</f>
        <v>0</v>
      </c>
      <c r="Y1166" s="68">
        <f t="shared" si="8"/>
        <v>0</v>
      </c>
      <c r="Z1166" s="68">
        <f>if(V1166&lt;&gt;0,if(  S1166="Unknown", Assumptions!$B$44,S1166),0)</f>
        <v>0</v>
      </c>
      <c r="AA1166" s="68">
        <f>if(V1166 ="N2",ifna(vlookup(W1166&amp;"-"&amp;X1166,'Ref. VM'!A:B,2,0),"Custom"),if(V1166 ="E2" , ifna(vlookup(W1166&amp;"-"&amp;X1166,'Ref. VM'!D:E,2,0),"Custom"),if(V1166="N2D",ifna(vlookup(W1166&amp;"-"&amp;X1166,'Ref. VM'!G:H,2,0),"Custom"),if(V1166="N4",ifna(vlookup(W1166&amp;"-"&amp;X1166,'Ref. VM'!J:K,2,0),"Custom"),0))))</f>
        <v>0</v>
      </c>
      <c r="AB1166" s="67">
        <f t="shared" si="9"/>
        <v>0</v>
      </c>
      <c r="AC1166" s="67">
        <f t="shared" si="10"/>
        <v>0</v>
      </c>
      <c r="AD1166" s="67">
        <f t="shared" si="11"/>
        <v>0</v>
      </c>
      <c r="AE1166" s="62">
        <f>if(T1166="Lift &amp; Shift Prod",730,if(T1166="Lift &amp; Shift Noprod",Assumptions!$B$3,0))</f>
        <v>0</v>
      </c>
      <c r="AF1166" s="70">
        <f>if( U1166=0,0,if(Y1166=0, ((vlookup(AB1166,'SKU Pricing'!A:B,Assumptions!$B$2,0)*W1166)+(vlookup(AC1166,'SKU Pricing'!A:B,Assumptions!$B$2,0)*X1166))*AE1166,((vlookup(AB1166,'SKU Pricing'!A:B,Assumptions!$B$2,0)*W1166)+(vlookup(AC1166,'SKU Pricing'!A:B,Assumptions!$B$2,0)*(W1166*8))+(vlookup(AD1166,'SKU Pricing'!A:B,Assumptions!$B$2,0)*(X1166-(W1166*8))))*AE1166))</f>
        <v>0</v>
      </c>
      <c r="AG1166" s="67">
        <f t="shared" si="12"/>
        <v>0</v>
      </c>
      <c r="AH1166" s="70">
        <f>ifna(vlookup(AG1166,'SKU Pricing'!A:B,Assumptions!$B$2,0)*W1166*AE1166,0)</f>
        <v>0</v>
      </c>
      <c r="AI1166" s="62" t="str">
        <f t="shared" si="13"/>
        <v/>
      </c>
      <c r="AJ1166" s="62" t="str">
        <f>if(V1166&lt;&gt;0, if(T1166="Lift &amp; Shift Noprod",Assumptions!$B$9,if(V1166=Assumptions!$B$6,Assumptions!$B$10,if(P1166=1,Assumptions!$B$8,Assumptions!$B$7))),"")</f>
        <v/>
      </c>
      <c r="AK1166" s="69">
        <f t="shared" si="14"/>
        <v>0</v>
      </c>
      <c r="AL1166" s="69">
        <f>if(AJ1166="Hyperdisk Balanced",Assumptions!$B$11,0)</f>
        <v>0</v>
      </c>
      <c r="AM1166" s="69">
        <f>if(AJ1166="Hyperdisk Balanced",Assumptions!$B$12,0)</f>
        <v>0</v>
      </c>
      <c r="AN1166" s="70">
        <f>if(AK1166=0,0,if(AJ1166="Hyperdisk Balanced",vlookup(AK1166&amp;" provisioned space",'SKU Pricing'!A:B,Assumptions!$B$2,0)*Z1166+vlookup(AK1166&amp;" provisioned IOPS",'SKU Pricing'!A:B,Assumptions!$B$2,0)*AL1166*730+vlookup(AK1166&amp;" provisioned throughput",'SKU Pricing'!A:B,Assumptions!$B$2,0)*AM1166*730,vlookup(AK1166,'SKU Pricing'!A:B,Assumptions!$B$2,0)*Z1166))</f>
        <v>0</v>
      </c>
      <c r="AO1166" s="70">
        <f t="shared" si="15"/>
        <v>0</v>
      </c>
      <c r="AP1166" s="71">
        <f t="shared" si="16"/>
        <v>0</v>
      </c>
      <c r="AQ1166" s="70">
        <f>ifna(vlookup(AP1166,'SKU Pricing'!A:B,Assumptions!$B$2,0)*AE1166,0)</f>
        <v>0</v>
      </c>
      <c r="AR1166" s="72">
        <v>0.0</v>
      </c>
    </row>
    <row r="1167">
      <c r="A1167" s="61" t="s">
        <v>1308</v>
      </c>
      <c r="B1167" s="62" t="str">
        <f>ifna(if(vlookup(A1167,vOS!A:B,2,0)="","Unknown",vlookup(A1167,vOS!A:B,2,0)),"Unknown")</f>
        <v>Microsoft Windows 10 (64-bit)</v>
      </c>
      <c r="C1167" s="62">
        <f>vlookup(B1167,'OS Study'!A:D,2,0)</f>
        <v>0</v>
      </c>
      <c r="D1167" s="62" t="str">
        <f>vlookup(B1167,'OS Study'!A:D,3,0)</f>
        <v>Windows</v>
      </c>
      <c r="E1167" s="62" t="str">
        <f>vlookup(B1167,'OS Study'!A:D,4,0)</f>
        <v>Workstation</v>
      </c>
      <c r="F1167" s="63" t="str">
        <f>vlookup(B1167,'OS Study'!A:E,5,0)</f>
        <v>10</v>
      </c>
      <c r="G1167" s="62">
        <f>IF(vlookup(A1167,'RVtools V2.1'!A:J,4,0)="non",0,1)</f>
        <v>1</v>
      </c>
      <c r="H1167" s="62">
        <f>if(vlookup(A1167,'RVtools V2.1'!A:K,11,0)="kube",1,0)</f>
        <v>0</v>
      </c>
      <c r="I1167" s="62">
        <f t="shared" si="5"/>
        <v>0</v>
      </c>
      <c r="J1167" s="62">
        <f>ifna(vlookup(A1167,'Infra Study'!A:Q,17,0),0)</f>
        <v>1</v>
      </c>
      <c r="K1167" s="64">
        <f>IFERROR(__xludf.DUMMYFUNCTION("N(REGEXMATCH(VLOOKUP(A1167, 'RVtools V2.1'!A:H, 8, 0), ""^Serveur de fichiers""))"),0.0)</f>
        <v>0</v>
      </c>
      <c r="L1167" s="64">
        <f t="shared" si="6"/>
        <v>0</v>
      </c>
      <c r="M1167" s="67" t="str">
        <f>ifna(vlookup(A1167,'RVtools V2.1'!A:I,8,0),"N/A")</f>
        <v>MPL - SUD/PRO</v>
      </c>
      <c r="N1167" s="64">
        <f>IFERROR(__xludf.DUMMYFUNCTION("IF(REGEXMATCH(M1167, ""(?i)"" &amp; JOIN(""|"", SPLIT(""kalisil"", "" ""))), 1, 0)"),0.0)</f>
        <v>0</v>
      </c>
      <c r="O1167" s="64" t="str">
        <f>vlookup(A1167,'RVtools V2.1'!A:H,7,0)</f>
        <v>T1</v>
      </c>
      <c r="P1167" s="64">
        <f>if(vlookup(A1167,'RVtools V2.1'!A:H,5,0)="oui",1,0)</f>
        <v>1</v>
      </c>
      <c r="Q1167" s="64">
        <f>ifna(vlookup(A1167,vCPU!A:B,2,0),"Unknown")</f>
        <v>2</v>
      </c>
      <c r="R1167" s="66">
        <f>ifna(vlookup(A1167,vMemory!A:C,3,0),"Unknown")</f>
        <v>4</v>
      </c>
      <c r="S1167" s="66">
        <f>ifna(vlookup(A1167,vDisk!A:C,3,0),"Unknown")</f>
        <v>60</v>
      </c>
      <c r="T1167" s="67" t="str">
        <f t="array" ref="T1167">IFS(
   L1167=1, "No Lift &amp; Shift",
   J1167=1, XLOOKUP(A1167, 'Infra Study'!A:A, 'Infra Study'!P:P),
   I1167=1, "No Lift &amp; Shift",
   H1167=1, "GKE",
   K1167=1, "GCNV",
   G1167=1, "Lift &amp; Shift Prod",
   TRUE, "Lift &amp; Shift Noprod"
)</f>
        <v>Consolidation</v>
      </c>
      <c r="U1167" s="67">
        <f t="shared" si="7"/>
        <v>0</v>
      </c>
      <c r="V1167" s="68">
        <f>if(T1167="Lift &amp; Shift Noprod",if( Y1167=0,Assumptions!$B$5, Assumptions!$B$4),if(T1167="Lift &amp; Shift Prod",if(AND(N1167=1,O1167="T1"),Assumptions!$B$6,Assumptions!$B$4),0))</f>
        <v>0</v>
      </c>
      <c r="W1167" s="62">
        <f>if(V1167&lt;&gt;0,if(Q1167="Unknown", Assumptions!$B$42,If(Q1167&gt;1,Q1167,2)),0)</f>
        <v>0</v>
      </c>
      <c r="X1167" s="69">
        <f>if(V1167&lt;&gt;0,if(R1167="Unknown", Assumptions!$B$43,R1167),0)</f>
        <v>0</v>
      </c>
      <c r="Y1167" s="68">
        <f t="shared" si="8"/>
        <v>0</v>
      </c>
      <c r="Z1167" s="68">
        <f>if(V1167&lt;&gt;0,if(  S1167="Unknown", Assumptions!$B$44,S1167),0)</f>
        <v>0</v>
      </c>
      <c r="AA1167" s="68">
        <f>if(V1167 ="N2",ifna(vlookup(W1167&amp;"-"&amp;X1167,'Ref. VM'!A:B,2,0),"Custom"),if(V1167 ="E2" , ifna(vlookup(W1167&amp;"-"&amp;X1167,'Ref. VM'!D:E,2,0),"Custom"),if(V1167="N2D",ifna(vlookup(W1167&amp;"-"&amp;X1167,'Ref. VM'!G:H,2,0),"Custom"),if(V1167="N4",ifna(vlookup(W1167&amp;"-"&amp;X1167,'Ref. VM'!J:K,2,0),"Custom"),0))))</f>
        <v>0</v>
      </c>
      <c r="AB1167" s="67">
        <f t="shared" si="9"/>
        <v>0</v>
      </c>
      <c r="AC1167" s="67">
        <f t="shared" si="10"/>
        <v>0</v>
      </c>
      <c r="AD1167" s="67">
        <f t="shared" si="11"/>
        <v>0</v>
      </c>
      <c r="AE1167" s="62">
        <f>if(T1167="Lift &amp; Shift Prod",730,if(T1167="Lift &amp; Shift Noprod",Assumptions!$B$3,0))</f>
        <v>0</v>
      </c>
      <c r="AF1167" s="70">
        <f>if( U1167=0,0,if(Y1167=0, ((vlookup(AB1167,'SKU Pricing'!A:B,Assumptions!$B$2,0)*W1167)+(vlookup(AC1167,'SKU Pricing'!A:B,Assumptions!$B$2,0)*X1167))*AE1167,((vlookup(AB1167,'SKU Pricing'!A:B,Assumptions!$B$2,0)*W1167)+(vlookup(AC1167,'SKU Pricing'!A:B,Assumptions!$B$2,0)*(W1167*8))+(vlookup(AD1167,'SKU Pricing'!A:B,Assumptions!$B$2,0)*(X1167-(W1167*8))))*AE1167))</f>
        <v>0</v>
      </c>
      <c r="AG1167" s="67">
        <f t="shared" si="12"/>
        <v>0</v>
      </c>
      <c r="AH1167" s="70">
        <f>ifna(vlookup(AG1167,'SKU Pricing'!A:B,Assumptions!$B$2,0)*W1167*AE1167,0)</f>
        <v>0</v>
      </c>
      <c r="AI1167" s="62" t="str">
        <f t="shared" si="13"/>
        <v/>
      </c>
      <c r="AJ1167" s="62" t="str">
        <f>if(V1167&lt;&gt;0, if(T1167="Lift &amp; Shift Noprod",Assumptions!$B$9,if(V1167=Assumptions!$B$6,Assumptions!$B$10,if(P1167=1,Assumptions!$B$8,Assumptions!$B$7))),"")</f>
        <v/>
      </c>
      <c r="AK1167" s="69">
        <f t="shared" si="14"/>
        <v>0</v>
      </c>
      <c r="AL1167" s="69">
        <f>if(AJ1167="Hyperdisk Balanced",Assumptions!$B$11,0)</f>
        <v>0</v>
      </c>
      <c r="AM1167" s="69">
        <f>if(AJ1167="Hyperdisk Balanced",Assumptions!$B$12,0)</f>
        <v>0</v>
      </c>
      <c r="AN1167" s="70">
        <f>if(AK1167=0,0,if(AJ1167="Hyperdisk Balanced",vlookup(AK1167&amp;" provisioned space",'SKU Pricing'!A:B,Assumptions!$B$2,0)*Z1167+vlookup(AK1167&amp;" provisioned IOPS",'SKU Pricing'!A:B,Assumptions!$B$2,0)*AL1167*730+vlookup(AK1167&amp;" provisioned throughput",'SKU Pricing'!A:B,Assumptions!$B$2,0)*AM1167*730,vlookup(AK1167,'SKU Pricing'!A:B,Assumptions!$B$2,0)*Z1167))</f>
        <v>0</v>
      </c>
      <c r="AO1167" s="70">
        <f t="shared" si="15"/>
        <v>0</v>
      </c>
      <c r="AP1167" s="71">
        <f t="shared" si="16"/>
        <v>0</v>
      </c>
      <c r="AQ1167" s="70">
        <f>ifna(vlookup(AP1167,'SKU Pricing'!A:B,Assumptions!$B$2,0)*AE1167,0)</f>
        <v>0</v>
      </c>
      <c r="AR1167" s="72">
        <v>0.0</v>
      </c>
    </row>
    <row r="1168">
      <c r="A1168" s="61" t="s">
        <v>1309</v>
      </c>
      <c r="B1168" s="62" t="str">
        <f>ifna(if(vlookup(A1168,vOS!A:B,2,0)="","Unknown",vlookup(A1168,vOS!A:B,2,0)),"Unknown")</f>
        <v>Microsoft Windows 10 (64-bit)</v>
      </c>
      <c r="C1168" s="62">
        <f>vlookup(B1168,'OS Study'!A:D,2,0)</f>
        <v>0</v>
      </c>
      <c r="D1168" s="62" t="str">
        <f>vlookup(B1168,'OS Study'!A:D,3,0)</f>
        <v>Windows</v>
      </c>
      <c r="E1168" s="62" t="str">
        <f>vlookup(B1168,'OS Study'!A:D,4,0)</f>
        <v>Workstation</v>
      </c>
      <c r="F1168" s="63" t="str">
        <f>vlookup(B1168,'OS Study'!A:E,5,0)</f>
        <v>10</v>
      </c>
      <c r="G1168" s="62">
        <f>IF(vlookup(A1168,'RVtools V2.1'!A:J,4,0)="non",0,1)</f>
        <v>1</v>
      </c>
      <c r="H1168" s="62">
        <f>if(vlookup(A1168,'RVtools V2.1'!A:K,11,0)="kube",1,0)</f>
        <v>0</v>
      </c>
      <c r="I1168" s="62">
        <f t="shared" si="5"/>
        <v>0</v>
      </c>
      <c r="J1168" s="62">
        <f>ifna(vlookup(A1168,'Infra Study'!A:Q,17,0),0)</f>
        <v>1</v>
      </c>
      <c r="K1168" s="64">
        <f>IFERROR(__xludf.DUMMYFUNCTION("N(REGEXMATCH(VLOOKUP(A1168, 'RVtools V2.1'!A:H, 8, 0), ""^Serveur de fichiers""))"),0.0)</f>
        <v>0</v>
      </c>
      <c r="L1168" s="64">
        <f t="shared" si="6"/>
        <v>0</v>
      </c>
      <c r="M1168" s="67" t="str">
        <f>ifna(vlookup(A1168,'RVtools V2.1'!A:I,8,0),"N/A")</f>
        <v>MPL - SUD/PRO</v>
      </c>
      <c r="N1168" s="64">
        <f>IFERROR(__xludf.DUMMYFUNCTION("IF(REGEXMATCH(M1168, ""(?i)"" &amp; JOIN(""|"", SPLIT(""kalisil"", "" ""))), 1, 0)"),0.0)</f>
        <v>0</v>
      </c>
      <c r="O1168" s="64" t="str">
        <f>vlookup(A1168,'RVtools V2.1'!A:H,7,0)</f>
        <v>T1</v>
      </c>
      <c r="P1168" s="64">
        <f>if(vlookup(A1168,'RVtools V2.1'!A:H,5,0)="oui",1,0)</f>
        <v>1</v>
      </c>
      <c r="Q1168" s="64">
        <f>ifna(vlookup(A1168,vCPU!A:B,2,0),"Unknown")</f>
        <v>2</v>
      </c>
      <c r="R1168" s="66">
        <f>ifna(vlookup(A1168,vMemory!A:C,3,0),"Unknown")</f>
        <v>4</v>
      </c>
      <c r="S1168" s="66">
        <f>ifna(vlookup(A1168,vDisk!A:C,3,0),"Unknown")</f>
        <v>49</v>
      </c>
      <c r="T1168" s="67" t="str">
        <f t="array" ref="T1168">IFS(
   L1168=1, "No Lift &amp; Shift",
   J1168=1, XLOOKUP(A1168, 'Infra Study'!A:A, 'Infra Study'!P:P),
   I1168=1, "No Lift &amp; Shift",
   H1168=1, "GKE",
   K1168=1, "GCNV",
   G1168=1, "Lift &amp; Shift Prod",
   TRUE, "Lift &amp; Shift Noprod"
)</f>
        <v>Consolidation</v>
      </c>
      <c r="U1168" s="67">
        <f t="shared" si="7"/>
        <v>0</v>
      </c>
      <c r="V1168" s="68">
        <f>if(T1168="Lift &amp; Shift Noprod",if( Y1168=0,Assumptions!$B$5, Assumptions!$B$4),if(T1168="Lift &amp; Shift Prod",if(AND(N1168=1,O1168="T1"),Assumptions!$B$6,Assumptions!$B$4),0))</f>
        <v>0</v>
      </c>
      <c r="W1168" s="62">
        <f>if(V1168&lt;&gt;0,if(Q1168="Unknown", Assumptions!$B$42,If(Q1168&gt;1,Q1168,2)),0)</f>
        <v>0</v>
      </c>
      <c r="X1168" s="69">
        <f>if(V1168&lt;&gt;0,if(R1168="Unknown", Assumptions!$B$43,R1168),0)</f>
        <v>0</v>
      </c>
      <c r="Y1168" s="68">
        <f t="shared" si="8"/>
        <v>0</v>
      </c>
      <c r="Z1168" s="68">
        <f>if(V1168&lt;&gt;0,if(  S1168="Unknown", Assumptions!$B$44,S1168),0)</f>
        <v>0</v>
      </c>
      <c r="AA1168" s="68">
        <f>if(V1168 ="N2",ifna(vlookup(W1168&amp;"-"&amp;X1168,'Ref. VM'!A:B,2,0),"Custom"),if(V1168 ="E2" , ifna(vlookup(W1168&amp;"-"&amp;X1168,'Ref. VM'!D:E,2,0),"Custom"),if(V1168="N2D",ifna(vlookup(W1168&amp;"-"&amp;X1168,'Ref. VM'!G:H,2,0),"Custom"),if(V1168="N4",ifna(vlookup(W1168&amp;"-"&amp;X1168,'Ref. VM'!J:K,2,0),"Custom"),0))))</f>
        <v>0</v>
      </c>
      <c r="AB1168" s="67">
        <f t="shared" si="9"/>
        <v>0</v>
      </c>
      <c r="AC1168" s="67">
        <f t="shared" si="10"/>
        <v>0</v>
      </c>
      <c r="AD1168" s="67">
        <f t="shared" si="11"/>
        <v>0</v>
      </c>
      <c r="AE1168" s="62">
        <f>if(T1168="Lift &amp; Shift Prod",730,if(T1168="Lift &amp; Shift Noprod",Assumptions!$B$3,0))</f>
        <v>0</v>
      </c>
      <c r="AF1168" s="70">
        <f>if( U1168=0,0,if(Y1168=0, ((vlookup(AB1168,'SKU Pricing'!A:B,Assumptions!$B$2,0)*W1168)+(vlookup(AC1168,'SKU Pricing'!A:B,Assumptions!$B$2,0)*X1168))*AE1168,((vlookup(AB1168,'SKU Pricing'!A:B,Assumptions!$B$2,0)*W1168)+(vlookup(AC1168,'SKU Pricing'!A:B,Assumptions!$B$2,0)*(W1168*8))+(vlookup(AD1168,'SKU Pricing'!A:B,Assumptions!$B$2,0)*(X1168-(W1168*8))))*AE1168))</f>
        <v>0</v>
      </c>
      <c r="AG1168" s="67">
        <f t="shared" si="12"/>
        <v>0</v>
      </c>
      <c r="AH1168" s="70">
        <f>ifna(vlookup(AG1168,'SKU Pricing'!A:B,Assumptions!$B$2,0)*W1168*AE1168,0)</f>
        <v>0</v>
      </c>
      <c r="AI1168" s="62" t="str">
        <f t="shared" si="13"/>
        <v/>
      </c>
      <c r="AJ1168" s="62" t="str">
        <f>if(V1168&lt;&gt;0, if(T1168="Lift &amp; Shift Noprod",Assumptions!$B$9,if(V1168=Assumptions!$B$6,Assumptions!$B$10,if(P1168=1,Assumptions!$B$8,Assumptions!$B$7))),"")</f>
        <v/>
      </c>
      <c r="AK1168" s="69">
        <f t="shared" si="14"/>
        <v>0</v>
      </c>
      <c r="AL1168" s="69">
        <f>if(AJ1168="Hyperdisk Balanced",Assumptions!$B$11,0)</f>
        <v>0</v>
      </c>
      <c r="AM1168" s="69">
        <f>if(AJ1168="Hyperdisk Balanced",Assumptions!$B$12,0)</f>
        <v>0</v>
      </c>
      <c r="AN1168" s="70">
        <f>if(AK1168=0,0,if(AJ1168="Hyperdisk Balanced",vlookup(AK1168&amp;" provisioned space",'SKU Pricing'!A:B,Assumptions!$B$2,0)*Z1168+vlookup(AK1168&amp;" provisioned IOPS",'SKU Pricing'!A:B,Assumptions!$B$2,0)*AL1168*730+vlookup(AK1168&amp;" provisioned throughput",'SKU Pricing'!A:B,Assumptions!$B$2,0)*AM1168*730,vlookup(AK1168,'SKU Pricing'!A:B,Assumptions!$B$2,0)*Z1168))</f>
        <v>0</v>
      </c>
      <c r="AO1168" s="70">
        <f t="shared" si="15"/>
        <v>0</v>
      </c>
      <c r="AP1168" s="71">
        <f t="shared" si="16"/>
        <v>0</v>
      </c>
      <c r="AQ1168" s="70">
        <f>ifna(vlookup(AP1168,'SKU Pricing'!A:B,Assumptions!$B$2,0)*AE1168,0)</f>
        <v>0</v>
      </c>
      <c r="AR1168" s="72">
        <v>0.0</v>
      </c>
    </row>
    <row r="1169">
      <c r="A1169" s="61" t="s">
        <v>1310</v>
      </c>
      <c r="B1169" s="62" t="str">
        <f>ifna(if(vlookup(A1169,vOS!A:B,2,0)="","Unknown",vlookup(A1169,vOS!A:B,2,0)),"Unknown")</f>
        <v>Microsoft Windows 10 (64-bit)</v>
      </c>
      <c r="C1169" s="62">
        <f>vlookup(B1169,'OS Study'!A:D,2,0)</f>
        <v>0</v>
      </c>
      <c r="D1169" s="62" t="str">
        <f>vlookup(B1169,'OS Study'!A:D,3,0)</f>
        <v>Windows</v>
      </c>
      <c r="E1169" s="62" t="str">
        <f>vlookup(B1169,'OS Study'!A:D,4,0)</f>
        <v>Workstation</v>
      </c>
      <c r="F1169" s="63" t="str">
        <f>vlookup(B1169,'OS Study'!A:E,5,0)</f>
        <v>10</v>
      </c>
      <c r="G1169" s="62">
        <f>IF(vlookup(A1169,'RVtools V2.1'!A:J,4,0)="non",0,1)</f>
        <v>1</v>
      </c>
      <c r="H1169" s="62">
        <f>if(vlookup(A1169,'RVtools V2.1'!A:K,11,0)="kube",1,0)</f>
        <v>0</v>
      </c>
      <c r="I1169" s="62">
        <f t="shared" si="5"/>
        <v>0</v>
      </c>
      <c r="J1169" s="62">
        <f>ifna(vlookup(A1169,'Infra Study'!A:Q,17,0),0)</f>
        <v>1</v>
      </c>
      <c r="K1169" s="64">
        <f>IFERROR(__xludf.DUMMYFUNCTION("N(REGEXMATCH(VLOOKUP(A1169, 'RVtools V2.1'!A:H, 8, 0), ""^Serveur de fichiers""))"),0.0)</f>
        <v>0</v>
      </c>
      <c r="L1169" s="64">
        <f t="shared" si="6"/>
        <v>0</v>
      </c>
      <c r="M1169" s="67" t="str">
        <f>ifna(vlookup(A1169,'RVtools V2.1'!A:I,8,0),"N/A")</f>
        <v>MPL - SUD/PRO</v>
      </c>
      <c r="N1169" s="64">
        <f>IFERROR(__xludf.DUMMYFUNCTION("IF(REGEXMATCH(M1169, ""(?i)"" &amp; JOIN(""|"", SPLIT(""kalisil"", "" ""))), 1, 0)"),0.0)</f>
        <v>0</v>
      </c>
      <c r="O1169" s="64" t="str">
        <f>vlookup(A1169,'RVtools V2.1'!A:H,7,0)</f>
        <v>T1</v>
      </c>
      <c r="P1169" s="64">
        <f>if(vlookup(A1169,'RVtools V2.1'!A:H,5,0)="oui",1,0)</f>
        <v>1</v>
      </c>
      <c r="Q1169" s="64">
        <f>ifna(vlookup(A1169,vCPU!A:B,2,0),"Unknown")</f>
        <v>2</v>
      </c>
      <c r="R1169" s="66">
        <f>ifna(vlookup(A1169,vMemory!A:C,3,0),"Unknown")</f>
        <v>4</v>
      </c>
      <c r="S1169" s="66">
        <f>ifna(vlookup(A1169,vDisk!A:C,3,0),"Unknown")</f>
        <v>58</v>
      </c>
      <c r="T1169" s="67" t="str">
        <f t="array" ref="T1169">IFS(
   L1169=1, "No Lift &amp; Shift",
   J1169=1, XLOOKUP(A1169, 'Infra Study'!A:A, 'Infra Study'!P:P),
   I1169=1, "No Lift &amp; Shift",
   H1169=1, "GKE",
   K1169=1, "GCNV",
   G1169=1, "Lift &amp; Shift Prod",
   TRUE, "Lift &amp; Shift Noprod"
)</f>
        <v>Consolidation</v>
      </c>
      <c r="U1169" s="67">
        <f t="shared" si="7"/>
        <v>0</v>
      </c>
      <c r="V1169" s="68">
        <f>if(T1169="Lift &amp; Shift Noprod",if( Y1169=0,Assumptions!$B$5, Assumptions!$B$4),if(T1169="Lift &amp; Shift Prod",if(AND(N1169=1,O1169="T1"),Assumptions!$B$6,Assumptions!$B$4),0))</f>
        <v>0</v>
      </c>
      <c r="W1169" s="62">
        <f>if(V1169&lt;&gt;0,if(Q1169="Unknown", Assumptions!$B$42,If(Q1169&gt;1,Q1169,2)),0)</f>
        <v>0</v>
      </c>
      <c r="X1169" s="69">
        <f>if(V1169&lt;&gt;0,if(R1169="Unknown", Assumptions!$B$43,R1169),0)</f>
        <v>0</v>
      </c>
      <c r="Y1169" s="68">
        <f t="shared" si="8"/>
        <v>0</v>
      </c>
      <c r="Z1169" s="68">
        <f>if(V1169&lt;&gt;0,if(  S1169="Unknown", Assumptions!$B$44,S1169),0)</f>
        <v>0</v>
      </c>
      <c r="AA1169" s="68">
        <f>if(V1169 ="N2",ifna(vlookup(W1169&amp;"-"&amp;X1169,'Ref. VM'!A:B,2,0),"Custom"),if(V1169 ="E2" , ifna(vlookup(W1169&amp;"-"&amp;X1169,'Ref. VM'!D:E,2,0),"Custom"),if(V1169="N2D",ifna(vlookup(W1169&amp;"-"&amp;X1169,'Ref. VM'!G:H,2,0),"Custom"),if(V1169="N4",ifna(vlookup(W1169&amp;"-"&amp;X1169,'Ref. VM'!J:K,2,0),"Custom"),0))))</f>
        <v>0</v>
      </c>
      <c r="AB1169" s="67">
        <f t="shared" si="9"/>
        <v>0</v>
      </c>
      <c r="AC1169" s="67">
        <f t="shared" si="10"/>
        <v>0</v>
      </c>
      <c r="AD1169" s="67">
        <f t="shared" si="11"/>
        <v>0</v>
      </c>
      <c r="AE1169" s="62">
        <f>if(T1169="Lift &amp; Shift Prod",730,if(T1169="Lift &amp; Shift Noprod",Assumptions!$B$3,0))</f>
        <v>0</v>
      </c>
      <c r="AF1169" s="70">
        <f>if( U1169=0,0,if(Y1169=0, ((vlookup(AB1169,'SKU Pricing'!A:B,Assumptions!$B$2,0)*W1169)+(vlookup(AC1169,'SKU Pricing'!A:B,Assumptions!$B$2,0)*X1169))*AE1169,((vlookup(AB1169,'SKU Pricing'!A:B,Assumptions!$B$2,0)*W1169)+(vlookup(AC1169,'SKU Pricing'!A:B,Assumptions!$B$2,0)*(W1169*8))+(vlookup(AD1169,'SKU Pricing'!A:B,Assumptions!$B$2,0)*(X1169-(W1169*8))))*AE1169))</f>
        <v>0</v>
      </c>
      <c r="AG1169" s="67">
        <f t="shared" si="12"/>
        <v>0</v>
      </c>
      <c r="AH1169" s="70">
        <f>ifna(vlookup(AG1169,'SKU Pricing'!A:B,Assumptions!$B$2,0)*W1169*AE1169,0)</f>
        <v>0</v>
      </c>
      <c r="AI1169" s="62" t="str">
        <f t="shared" si="13"/>
        <v/>
      </c>
      <c r="AJ1169" s="62" t="str">
        <f>if(V1169&lt;&gt;0, if(T1169="Lift &amp; Shift Noprod",Assumptions!$B$9,if(V1169=Assumptions!$B$6,Assumptions!$B$10,if(P1169=1,Assumptions!$B$8,Assumptions!$B$7))),"")</f>
        <v/>
      </c>
      <c r="AK1169" s="69">
        <f t="shared" si="14"/>
        <v>0</v>
      </c>
      <c r="AL1169" s="69">
        <f>if(AJ1169="Hyperdisk Balanced",Assumptions!$B$11,0)</f>
        <v>0</v>
      </c>
      <c r="AM1169" s="69">
        <f>if(AJ1169="Hyperdisk Balanced",Assumptions!$B$12,0)</f>
        <v>0</v>
      </c>
      <c r="AN1169" s="70">
        <f>if(AK1169=0,0,if(AJ1169="Hyperdisk Balanced",vlookup(AK1169&amp;" provisioned space",'SKU Pricing'!A:B,Assumptions!$B$2,0)*Z1169+vlookup(AK1169&amp;" provisioned IOPS",'SKU Pricing'!A:B,Assumptions!$B$2,0)*AL1169*730+vlookup(AK1169&amp;" provisioned throughput",'SKU Pricing'!A:B,Assumptions!$B$2,0)*AM1169*730,vlookup(AK1169,'SKU Pricing'!A:B,Assumptions!$B$2,0)*Z1169))</f>
        <v>0</v>
      </c>
      <c r="AO1169" s="70">
        <f t="shared" si="15"/>
        <v>0</v>
      </c>
      <c r="AP1169" s="71">
        <f t="shared" si="16"/>
        <v>0</v>
      </c>
      <c r="AQ1169" s="70">
        <f>ifna(vlookup(AP1169,'SKU Pricing'!A:B,Assumptions!$B$2,0)*AE1169,0)</f>
        <v>0</v>
      </c>
      <c r="AR1169" s="72">
        <v>0.0</v>
      </c>
    </row>
    <row r="1170">
      <c r="A1170" s="61" t="s">
        <v>1311</v>
      </c>
      <c r="B1170" s="62" t="str">
        <f>ifna(if(vlookup(A1170,vOS!A:B,2,0)="","Unknown",vlookup(A1170,vOS!A:B,2,0)),"Unknown")</f>
        <v>Microsoft Windows 10 (64-bit)</v>
      </c>
      <c r="C1170" s="62">
        <f>vlookup(B1170,'OS Study'!A:D,2,0)</f>
        <v>0</v>
      </c>
      <c r="D1170" s="62" t="str">
        <f>vlookup(B1170,'OS Study'!A:D,3,0)</f>
        <v>Windows</v>
      </c>
      <c r="E1170" s="62" t="str">
        <f>vlookup(B1170,'OS Study'!A:D,4,0)</f>
        <v>Workstation</v>
      </c>
      <c r="F1170" s="63" t="str">
        <f>vlookup(B1170,'OS Study'!A:E,5,0)</f>
        <v>10</v>
      </c>
      <c r="G1170" s="62">
        <f>IF(vlookup(A1170,'RVtools V2.1'!A:J,4,0)="non",0,1)</f>
        <v>1</v>
      </c>
      <c r="H1170" s="62">
        <f>if(vlookup(A1170,'RVtools V2.1'!A:K,11,0)="kube",1,0)</f>
        <v>0</v>
      </c>
      <c r="I1170" s="62">
        <f t="shared" si="5"/>
        <v>0</v>
      </c>
      <c r="J1170" s="62">
        <f>ifna(vlookup(A1170,'Infra Study'!A:Q,17,0),0)</f>
        <v>1</v>
      </c>
      <c r="K1170" s="64">
        <f>IFERROR(__xludf.DUMMYFUNCTION("N(REGEXMATCH(VLOOKUP(A1170, 'RVtools V2.1'!A:H, 8, 0), ""^Serveur de fichiers""))"),0.0)</f>
        <v>0</v>
      </c>
      <c r="L1170" s="64">
        <f t="shared" si="6"/>
        <v>0</v>
      </c>
      <c r="M1170" s="67" t="str">
        <f>ifna(vlookup(A1170,'RVtools V2.1'!A:I,8,0),"N/A")</f>
        <v>MPL - SUD/PRO</v>
      </c>
      <c r="N1170" s="64">
        <f>IFERROR(__xludf.DUMMYFUNCTION("IF(REGEXMATCH(M1170, ""(?i)"" &amp; JOIN(""|"", SPLIT(""kalisil"", "" ""))), 1, 0)"),0.0)</f>
        <v>0</v>
      </c>
      <c r="O1170" s="64" t="str">
        <f>vlookup(A1170,'RVtools V2.1'!A:H,7,0)</f>
        <v>T1</v>
      </c>
      <c r="P1170" s="64">
        <f>if(vlookup(A1170,'RVtools V2.1'!A:H,5,0)="oui",1,0)</f>
        <v>1</v>
      </c>
      <c r="Q1170" s="64">
        <f>ifna(vlookup(A1170,vCPU!A:B,2,0),"Unknown")</f>
        <v>2</v>
      </c>
      <c r="R1170" s="66">
        <f>ifna(vlookup(A1170,vMemory!A:C,3,0),"Unknown")</f>
        <v>4</v>
      </c>
      <c r="S1170" s="66">
        <f>ifna(vlookup(A1170,vDisk!A:C,3,0),"Unknown")</f>
        <v>43</v>
      </c>
      <c r="T1170" s="67" t="str">
        <f t="array" ref="T1170">IFS(
   L1170=1, "No Lift &amp; Shift",
   J1170=1, XLOOKUP(A1170, 'Infra Study'!A:A, 'Infra Study'!P:P),
   I1170=1, "No Lift &amp; Shift",
   H1170=1, "GKE",
   K1170=1, "GCNV",
   G1170=1, "Lift &amp; Shift Prod",
   TRUE, "Lift &amp; Shift Noprod"
)</f>
        <v>Consolidation</v>
      </c>
      <c r="U1170" s="67">
        <f t="shared" si="7"/>
        <v>0</v>
      </c>
      <c r="V1170" s="68">
        <f>if(T1170="Lift &amp; Shift Noprod",if( Y1170=0,Assumptions!$B$5, Assumptions!$B$4),if(T1170="Lift &amp; Shift Prod",if(AND(N1170=1,O1170="T1"),Assumptions!$B$6,Assumptions!$B$4),0))</f>
        <v>0</v>
      </c>
      <c r="W1170" s="62">
        <f>if(V1170&lt;&gt;0,if(Q1170="Unknown", Assumptions!$B$42,If(Q1170&gt;1,Q1170,2)),0)</f>
        <v>0</v>
      </c>
      <c r="X1170" s="69">
        <f>if(V1170&lt;&gt;0,if(R1170="Unknown", Assumptions!$B$43,R1170),0)</f>
        <v>0</v>
      </c>
      <c r="Y1170" s="68">
        <f t="shared" si="8"/>
        <v>0</v>
      </c>
      <c r="Z1170" s="68">
        <f>if(V1170&lt;&gt;0,if(  S1170="Unknown", Assumptions!$B$44,S1170),0)</f>
        <v>0</v>
      </c>
      <c r="AA1170" s="68">
        <f>if(V1170 ="N2",ifna(vlookup(W1170&amp;"-"&amp;X1170,'Ref. VM'!A:B,2,0),"Custom"),if(V1170 ="E2" , ifna(vlookup(W1170&amp;"-"&amp;X1170,'Ref. VM'!D:E,2,0),"Custom"),if(V1170="N2D",ifna(vlookup(W1170&amp;"-"&amp;X1170,'Ref. VM'!G:H,2,0),"Custom"),if(V1170="N4",ifna(vlookup(W1170&amp;"-"&amp;X1170,'Ref. VM'!J:K,2,0),"Custom"),0))))</f>
        <v>0</v>
      </c>
      <c r="AB1170" s="67">
        <f t="shared" si="9"/>
        <v>0</v>
      </c>
      <c r="AC1170" s="67">
        <f t="shared" si="10"/>
        <v>0</v>
      </c>
      <c r="AD1170" s="67">
        <f t="shared" si="11"/>
        <v>0</v>
      </c>
      <c r="AE1170" s="62">
        <f>if(T1170="Lift &amp; Shift Prod",730,if(T1170="Lift &amp; Shift Noprod",Assumptions!$B$3,0))</f>
        <v>0</v>
      </c>
      <c r="AF1170" s="70">
        <f>if( U1170=0,0,if(Y1170=0, ((vlookup(AB1170,'SKU Pricing'!A:B,Assumptions!$B$2,0)*W1170)+(vlookup(AC1170,'SKU Pricing'!A:B,Assumptions!$B$2,0)*X1170))*AE1170,((vlookup(AB1170,'SKU Pricing'!A:B,Assumptions!$B$2,0)*W1170)+(vlookup(AC1170,'SKU Pricing'!A:B,Assumptions!$B$2,0)*(W1170*8))+(vlookup(AD1170,'SKU Pricing'!A:B,Assumptions!$B$2,0)*(X1170-(W1170*8))))*AE1170))</f>
        <v>0</v>
      </c>
      <c r="AG1170" s="67">
        <f t="shared" si="12"/>
        <v>0</v>
      </c>
      <c r="AH1170" s="70">
        <f>ifna(vlookup(AG1170,'SKU Pricing'!A:B,Assumptions!$B$2,0)*W1170*AE1170,0)</f>
        <v>0</v>
      </c>
      <c r="AI1170" s="62" t="str">
        <f t="shared" si="13"/>
        <v/>
      </c>
      <c r="AJ1170" s="62" t="str">
        <f>if(V1170&lt;&gt;0, if(T1170="Lift &amp; Shift Noprod",Assumptions!$B$9,if(V1170=Assumptions!$B$6,Assumptions!$B$10,if(P1170=1,Assumptions!$B$8,Assumptions!$B$7))),"")</f>
        <v/>
      </c>
      <c r="AK1170" s="69">
        <f t="shared" si="14"/>
        <v>0</v>
      </c>
      <c r="AL1170" s="69">
        <f>if(AJ1170="Hyperdisk Balanced",Assumptions!$B$11,0)</f>
        <v>0</v>
      </c>
      <c r="AM1170" s="69">
        <f>if(AJ1170="Hyperdisk Balanced",Assumptions!$B$12,0)</f>
        <v>0</v>
      </c>
      <c r="AN1170" s="70">
        <f>if(AK1170=0,0,if(AJ1170="Hyperdisk Balanced",vlookup(AK1170&amp;" provisioned space",'SKU Pricing'!A:B,Assumptions!$B$2,0)*Z1170+vlookup(AK1170&amp;" provisioned IOPS",'SKU Pricing'!A:B,Assumptions!$B$2,0)*AL1170*730+vlookup(AK1170&amp;" provisioned throughput",'SKU Pricing'!A:B,Assumptions!$B$2,0)*AM1170*730,vlookup(AK1170,'SKU Pricing'!A:B,Assumptions!$B$2,0)*Z1170))</f>
        <v>0</v>
      </c>
      <c r="AO1170" s="70">
        <f t="shared" si="15"/>
        <v>0</v>
      </c>
      <c r="AP1170" s="71">
        <f t="shared" si="16"/>
        <v>0</v>
      </c>
      <c r="AQ1170" s="70">
        <f>ifna(vlookup(AP1170,'SKU Pricing'!A:B,Assumptions!$B$2,0)*AE1170,0)</f>
        <v>0</v>
      </c>
      <c r="AR1170" s="72">
        <v>0.0</v>
      </c>
    </row>
    <row r="1171">
      <c r="A1171" s="61" t="s">
        <v>1312</v>
      </c>
      <c r="B1171" s="62" t="str">
        <f>ifna(if(vlookup(A1171,vOS!A:B,2,0)="","Unknown",vlookup(A1171,vOS!A:B,2,0)),"Unknown")</f>
        <v>Microsoft Windows 10 (64-bit)</v>
      </c>
      <c r="C1171" s="62">
        <f>vlookup(B1171,'OS Study'!A:D,2,0)</f>
        <v>0</v>
      </c>
      <c r="D1171" s="62" t="str">
        <f>vlookup(B1171,'OS Study'!A:D,3,0)</f>
        <v>Windows</v>
      </c>
      <c r="E1171" s="62" t="str">
        <f>vlookup(B1171,'OS Study'!A:D,4,0)</f>
        <v>Workstation</v>
      </c>
      <c r="F1171" s="63" t="str">
        <f>vlookup(B1171,'OS Study'!A:E,5,0)</f>
        <v>10</v>
      </c>
      <c r="G1171" s="62">
        <f>IF(vlookup(A1171,'RVtools V2.1'!A:J,4,0)="non",0,1)</f>
        <v>1</v>
      </c>
      <c r="H1171" s="62">
        <f>if(vlookup(A1171,'RVtools V2.1'!A:K,11,0)="kube",1,0)</f>
        <v>0</v>
      </c>
      <c r="I1171" s="62">
        <f t="shared" si="5"/>
        <v>0</v>
      </c>
      <c r="J1171" s="62">
        <f>ifna(vlookup(A1171,'Infra Study'!A:Q,17,0),0)</f>
        <v>1</v>
      </c>
      <c r="K1171" s="64">
        <f>IFERROR(__xludf.DUMMYFUNCTION("N(REGEXMATCH(VLOOKUP(A1171, 'RVtools V2.1'!A:H, 8, 0), ""^Serveur de fichiers""))"),0.0)</f>
        <v>0</v>
      </c>
      <c r="L1171" s="64">
        <f t="shared" si="6"/>
        <v>0</v>
      </c>
      <c r="M1171" s="67" t="str">
        <f>ifna(vlookup(A1171,'RVtools V2.1'!A:I,8,0),"N/A")</f>
        <v>MPL - SUD/PRO</v>
      </c>
      <c r="N1171" s="64">
        <f>IFERROR(__xludf.DUMMYFUNCTION("IF(REGEXMATCH(M1171, ""(?i)"" &amp; JOIN(""|"", SPLIT(""kalisil"", "" ""))), 1, 0)"),0.0)</f>
        <v>0</v>
      </c>
      <c r="O1171" s="64" t="str">
        <f>vlookup(A1171,'RVtools V2.1'!A:H,7,0)</f>
        <v>T1</v>
      </c>
      <c r="P1171" s="64">
        <f>if(vlookup(A1171,'RVtools V2.1'!A:H,5,0)="oui",1,0)</f>
        <v>1</v>
      </c>
      <c r="Q1171" s="64">
        <f>ifna(vlookup(A1171,vCPU!A:B,2,0),"Unknown")</f>
        <v>2</v>
      </c>
      <c r="R1171" s="66">
        <f>ifna(vlookup(A1171,vMemory!A:C,3,0),"Unknown")</f>
        <v>4</v>
      </c>
      <c r="S1171" s="66">
        <f>ifna(vlookup(A1171,vDisk!A:C,3,0),"Unknown")</f>
        <v>37</v>
      </c>
      <c r="T1171" s="67" t="str">
        <f t="array" ref="T1171">IFS(
   L1171=1, "No Lift &amp; Shift",
   J1171=1, XLOOKUP(A1171, 'Infra Study'!A:A, 'Infra Study'!P:P),
   I1171=1, "No Lift &amp; Shift",
   H1171=1, "GKE",
   K1171=1, "GCNV",
   G1171=1, "Lift &amp; Shift Prod",
   TRUE, "Lift &amp; Shift Noprod"
)</f>
        <v>Consolidation</v>
      </c>
      <c r="U1171" s="67">
        <f t="shared" si="7"/>
        <v>0</v>
      </c>
      <c r="V1171" s="68">
        <f>if(T1171="Lift &amp; Shift Noprod",if( Y1171=0,Assumptions!$B$5, Assumptions!$B$4),if(T1171="Lift &amp; Shift Prod",if(AND(N1171=1,O1171="T1"),Assumptions!$B$6,Assumptions!$B$4),0))</f>
        <v>0</v>
      </c>
      <c r="W1171" s="62">
        <f>if(V1171&lt;&gt;0,if(Q1171="Unknown", Assumptions!$B$42,If(Q1171&gt;1,Q1171,2)),0)</f>
        <v>0</v>
      </c>
      <c r="X1171" s="69">
        <f>if(V1171&lt;&gt;0,if(R1171="Unknown", Assumptions!$B$43,R1171),0)</f>
        <v>0</v>
      </c>
      <c r="Y1171" s="68">
        <f t="shared" si="8"/>
        <v>0</v>
      </c>
      <c r="Z1171" s="68">
        <f>if(V1171&lt;&gt;0,if(  S1171="Unknown", Assumptions!$B$44,S1171),0)</f>
        <v>0</v>
      </c>
      <c r="AA1171" s="68">
        <f>if(V1171 ="N2",ifna(vlookup(W1171&amp;"-"&amp;X1171,'Ref. VM'!A:B,2,0),"Custom"),if(V1171 ="E2" , ifna(vlookup(W1171&amp;"-"&amp;X1171,'Ref. VM'!D:E,2,0),"Custom"),if(V1171="N2D",ifna(vlookup(W1171&amp;"-"&amp;X1171,'Ref. VM'!G:H,2,0),"Custom"),if(V1171="N4",ifna(vlookup(W1171&amp;"-"&amp;X1171,'Ref. VM'!J:K,2,0),"Custom"),0))))</f>
        <v>0</v>
      </c>
      <c r="AB1171" s="67">
        <f t="shared" si="9"/>
        <v>0</v>
      </c>
      <c r="AC1171" s="67">
        <f t="shared" si="10"/>
        <v>0</v>
      </c>
      <c r="AD1171" s="67">
        <f t="shared" si="11"/>
        <v>0</v>
      </c>
      <c r="AE1171" s="62">
        <f>if(T1171="Lift &amp; Shift Prod",730,if(T1171="Lift &amp; Shift Noprod",Assumptions!$B$3,0))</f>
        <v>0</v>
      </c>
      <c r="AF1171" s="70">
        <f>if( U1171=0,0,if(Y1171=0, ((vlookup(AB1171,'SKU Pricing'!A:B,Assumptions!$B$2,0)*W1171)+(vlookup(AC1171,'SKU Pricing'!A:B,Assumptions!$B$2,0)*X1171))*AE1171,((vlookup(AB1171,'SKU Pricing'!A:B,Assumptions!$B$2,0)*W1171)+(vlookup(AC1171,'SKU Pricing'!A:B,Assumptions!$B$2,0)*(W1171*8))+(vlookup(AD1171,'SKU Pricing'!A:B,Assumptions!$B$2,0)*(X1171-(W1171*8))))*AE1171))</f>
        <v>0</v>
      </c>
      <c r="AG1171" s="67">
        <f t="shared" si="12"/>
        <v>0</v>
      </c>
      <c r="AH1171" s="70">
        <f>ifna(vlookup(AG1171,'SKU Pricing'!A:B,Assumptions!$B$2,0)*W1171*AE1171,0)</f>
        <v>0</v>
      </c>
      <c r="AI1171" s="62" t="str">
        <f t="shared" si="13"/>
        <v/>
      </c>
      <c r="AJ1171" s="62" t="str">
        <f>if(V1171&lt;&gt;0, if(T1171="Lift &amp; Shift Noprod",Assumptions!$B$9,if(V1171=Assumptions!$B$6,Assumptions!$B$10,if(P1171=1,Assumptions!$B$8,Assumptions!$B$7))),"")</f>
        <v/>
      </c>
      <c r="AK1171" s="69">
        <f t="shared" si="14"/>
        <v>0</v>
      </c>
      <c r="AL1171" s="69">
        <f>if(AJ1171="Hyperdisk Balanced",Assumptions!$B$11,0)</f>
        <v>0</v>
      </c>
      <c r="AM1171" s="69">
        <f>if(AJ1171="Hyperdisk Balanced",Assumptions!$B$12,0)</f>
        <v>0</v>
      </c>
      <c r="AN1171" s="70">
        <f>if(AK1171=0,0,if(AJ1171="Hyperdisk Balanced",vlookup(AK1171&amp;" provisioned space",'SKU Pricing'!A:B,Assumptions!$B$2,0)*Z1171+vlookup(AK1171&amp;" provisioned IOPS",'SKU Pricing'!A:B,Assumptions!$B$2,0)*AL1171*730+vlookup(AK1171&amp;" provisioned throughput",'SKU Pricing'!A:B,Assumptions!$B$2,0)*AM1171*730,vlookup(AK1171,'SKU Pricing'!A:B,Assumptions!$B$2,0)*Z1171))</f>
        <v>0</v>
      </c>
      <c r="AO1171" s="70">
        <f t="shared" si="15"/>
        <v>0</v>
      </c>
      <c r="AP1171" s="71">
        <f t="shared" si="16"/>
        <v>0</v>
      </c>
      <c r="AQ1171" s="70">
        <f>ifna(vlookup(AP1171,'SKU Pricing'!A:B,Assumptions!$B$2,0)*AE1171,0)</f>
        <v>0</v>
      </c>
      <c r="AR1171" s="72">
        <v>0.0</v>
      </c>
    </row>
    <row r="1172">
      <c r="A1172" s="61" t="s">
        <v>1313</v>
      </c>
      <c r="B1172" s="62" t="str">
        <f>ifna(if(vlookup(A1172,vOS!A:B,2,0)="","Unknown",vlookup(A1172,vOS!A:B,2,0)),"Unknown")</f>
        <v>Microsoft Windows 10 (64-bit)</v>
      </c>
      <c r="C1172" s="62">
        <f>vlookup(B1172,'OS Study'!A:D,2,0)</f>
        <v>0</v>
      </c>
      <c r="D1172" s="62" t="str">
        <f>vlookup(B1172,'OS Study'!A:D,3,0)</f>
        <v>Windows</v>
      </c>
      <c r="E1172" s="62" t="str">
        <f>vlookup(B1172,'OS Study'!A:D,4,0)</f>
        <v>Workstation</v>
      </c>
      <c r="F1172" s="63" t="str">
        <f>vlookup(B1172,'OS Study'!A:E,5,0)</f>
        <v>10</v>
      </c>
      <c r="G1172" s="62">
        <f>IF(vlookup(A1172,'RVtools V2.1'!A:J,4,0)="non",0,1)</f>
        <v>1</v>
      </c>
      <c r="H1172" s="62">
        <f>if(vlookup(A1172,'RVtools V2.1'!A:K,11,0)="kube",1,0)</f>
        <v>0</v>
      </c>
      <c r="I1172" s="62">
        <f t="shared" si="5"/>
        <v>0</v>
      </c>
      <c r="J1172" s="62">
        <f>ifna(vlookup(A1172,'Infra Study'!A:Q,17,0),0)</f>
        <v>1</v>
      </c>
      <c r="K1172" s="64">
        <f>IFERROR(__xludf.DUMMYFUNCTION("N(REGEXMATCH(VLOOKUP(A1172, 'RVtools V2.1'!A:H, 8, 0), ""^Serveur de fichiers""))"),0.0)</f>
        <v>0</v>
      </c>
      <c r="L1172" s="64">
        <f t="shared" si="6"/>
        <v>0</v>
      </c>
      <c r="M1172" s="67" t="str">
        <f>ifna(vlookup(A1172,'RVtools V2.1'!A:I,8,0),"N/A")</f>
        <v>MPL - SUD/PRO</v>
      </c>
      <c r="N1172" s="64">
        <f>IFERROR(__xludf.DUMMYFUNCTION("IF(REGEXMATCH(M1172, ""(?i)"" &amp; JOIN(""|"", SPLIT(""kalisil"", "" ""))), 1, 0)"),0.0)</f>
        <v>0</v>
      </c>
      <c r="O1172" s="64" t="str">
        <f>vlookup(A1172,'RVtools V2.1'!A:H,7,0)</f>
        <v>T1</v>
      </c>
      <c r="P1172" s="64">
        <f>if(vlookup(A1172,'RVtools V2.1'!A:H,5,0)="oui",1,0)</f>
        <v>1</v>
      </c>
      <c r="Q1172" s="64">
        <f>ifna(vlookup(A1172,vCPU!A:B,2,0),"Unknown")</f>
        <v>2</v>
      </c>
      <c r="R1172" s="66">
        <f>ifna(vlookup(A1172,vMemory!A:C,3,0),"Unknown")</f>
        <v>4</v>
      </c>
      <c r="S1172" s="66">
        <f>ifna(vlookup(A1172,vDisk!A:C,3,0),"Unknown")</f>
        <v>40</v>
      </c>
      <c r="T1172" s="67" t="str">
        <f t="array" ref="T1172">IFS(
   L1172=1, "No Lift &amp; Shift",
   J1172=1, XLOOKUP(A1172, 'Infra Study'!A:A, 'Infra Study'!P:P),
   I1172=1, "No Lift &amp; Shift",
   H1172=1, "GKE",
   K1172=1, "GCNV",
   G1172=1, "Lift &amp; Shift Prod",
   TRUE, "Lift &amp; Shift Noprod"
)</f>
        <v>Consolidation</v>
      </c>
      <c r="U1172" s="67">
        <f t="shared" si="7"/>
        <v>0</v>
      </c>
      <c r="V1172" s="68">
        <f>if(T1172="Lift &amp; Shift Noprod",if( Y1172=0,Assumptions!$B$5, Assumptions!$B$4),if(T1172="Lift &amp; Shift Prod",if(AND(N1172=1,O1172="T1"),Assumptions!$B$6,Assumptions!$B$4),0))</f>
        <v>0</v>
      </c>
      <c r="W1172" s="62">
        <f>if(V1172&lt;&gt;0,if(Q1172="Unknown", Assumptions!$B$42,If(Q1172&gt;1,Q1172,2)),0)</f>
        <v>0</v>
      </c>
      <c r="X1172" s="69">
        <f>if(V1172&lt;&gt;0,if(R1172="Unknown", Assumptions!$B$43,R1172),0)</f>
        <v>0</v>
      </c>
      <c r="Y1172" s="68">
        <f t="shared" si="8"/>
        <v>0</v>
      </c>
      <c r="Z1172" s="68">
        <f>if(V1172&lt;&gt;0,if(  S1172="Unknown", Assumptions!$B$44,S1172),0)</f>
        <v>0</v>
      </c>
      <c r="AA1172" s="68">
        <f>if(V1172 ="N2",ifna(vlookup(W1172&amp;"-"&amp;X1172,'Ref. VM'!A:B,2,0),"Custom"),if(V1172 ="E2" , ifna(vlookup(W1172&amp;"-"&amp;X1172,'Ref. VM'!D:E,2,0),"Custom"),if(V1172="N2D",ifna(vlookup(W1172&amp;"-"&amp;X1172,'Ref. VM'!G:H,2,0),"Custom"),if(V1172="N4",ifna(vlookup(W1172&amp;"-"&amp;X1172,'Ref. VM'!J:K,2,0),"Custom"),0))))</f>
        <v>0</v>
      </c>
      <c r="AB1172" s="67">
        <f t="shared" si="9"/>
        <v>0</v>
      </c>
      <c r="AC1172" s="67">
        <f t="shared" si="10"/>
        <v>0</v>
      </c>
      <c r="AD1172" s="67">
        <f t="shared" si="11"/>
        <v>0</v>
      </c>
      <c r="AE1172" s="62">
        <f>if(T1172="Lift &amp; Shift Prod",730,if(T1172="Lift &amp; Shift Noprod",Assumptions!$B$3,0))</f>
        <v>0</v>
      </c>
      <c r="AF1172" s="70">
        <f>if( U1172=0,0,if(Y1172=0, ((vlookup(AB1172,'SKU Pricing'!A:B,Assumptions!$B$2,0)*W1172)+(vlookup(AC1172,'SKU Pricing'!A:B,Assumptions!$B$2,0)*X1172))*AE1172,((vlookup(AB1172,'SKU Pricing'!A:B,Assumptions!$B$2,0)*W1172)+(vlookup(AC1172,'SKU Pricing'!A:B,Assumptions!$B$2,0)*(W1172*8))+(vlookup(AD1172,'SKU Pricing'!A:B,Assumptions!$B$2,0)*(X1172-(W1172*8))))*AE1172))</f>
        <v>0</v>
      </c>
      <c r="AG1172" s="67">
        <f t="shared" si="12"/>
        <v>0</v>
      </c>
      <c r="AH1172" s="70">
        <f>ifna(vlookup(AG1172,'SKU Pricing'!A:B,Assumptions!$B$2,0)*W1172*AE1172,0)</f>
        <v>0</v>
      </c>
      <c r="AI1172" s="62" t="str">
        <f t="shared" si="13"/>
        <v/>
      </c>
      <c r="AJ1172" s="62" t="str">
        <f>if(V1172&lt;&gt;0, if(T1172="Lift &amp; Shift Noprod",Assumptions!$B$9,if(V1172=Assumptions!$B$6,Assumptions!$B$10,if(P1172=1,Assumptions!$B$8,Assumptions!$B$7))),"")</f>
        <v/>
      </c>
      <c r="AK1172" s="69">
        <f t="shared" si="14"/>
        <v>0</v>
      </c>
      <c r="AL1172" s="69">
        <f>if(AJ1172="Hyperdisk Balanced",Assumptions!$B$11,0)</f>
        <v>0</v>
      </c>
      <c r="AM1172" s="69">
        <f>if(AJ1172="Hyperdisk Balanced",Assumptions!$B$12,0)</f>
        <v>0</v>
      </c>
      <c r="AN1172" s="70">
        <f>if(AK1172=0,0,if(AJ1172="Hyperdisk Balanced",vlookup(AK1172&amp;" provisioned space",'SKU Pricing'!A:B,Assumptions!$B$2,0)*Z1172+vlookup(AK1172&amp;" provisioned IOPS",'SKU Pricing'!A:B,Assumptions!$B$2,0)*AL1172*730+vlookup(AK1172&amp;" provisioned throughput",'SKU Pricing'!A:B,Assumptions!$B$2,0)*AM1172*730,vlookup(AK1172,'SKU Pricing'!A:B,Assumptions!$B$2,0)*Z1172))</f>
        <v>0</v>
      </c>
      <c r="AO1172" s="70">
        <f t="shared" si="15"/>
        <v>0</v>
      </c>
      <c r="AP1172" s="71">
        <f t="shared" si="16"/>
        <v>0</v>
      </c>
      <c r="AQ1172" s="70">
        <f>ifna(vlookup(AP1172,'SKU Pricing'!A:B,Assumptions!$B$2,0)*AE1172,0)</f>
        <v>0</v>
      </c>
      <c r="AR1172" s="72">
        <v>0.0</v>
      </c>
    </row>
    <row r="1173">
      <c r="A1173" s="61" t="s">
        <v>1314</v>
      </c>
      <c r="B1173" s="62" t="str">
        <f>ifna(if(vlookup(A1173,vOS!A:B,2,0)="","Unknown",vlookup(A1173,vOS!A:B,2,0)),"Unknown")</f>
        <v>Microsoft Windows 10 (64-bit)</v>
      </c>
      <c r="C1173" s="62">
        <f>vlookup(B1173,'OS Study'!A:D,2,0)</f>
        <v>0</v>
      </c>
      <c r="D1173" s="62" t="str">
        <f>vlookup(B1173,'OS Study'!A:D,3,0)</f>
        <v>Windows</v>
      </c>
      <c r="E1173" s="62" t="str">
        <f>vlookup(B1173,'OS Study'!A:D,4,0)</f>
        <v>Workstation</v>
      </c>
      <c r="F1173" s="63" t="str">
        <f>vlookup(B1173,'OS Study'!A:E,5,0)</f>
        <v>10</v>
      </c>
      <c r="G1173" s="62">
        <f>IF(vlookup(A1173,'RVtools V2.1'!A:J,4,0)="non",0,1)</f>
        <v>1</v>
      </c>
      <c r="H1173" s="62">
        <f>if(vlookup(A1173,'RVtools V2.1'!A:K,11,0)="kube",1,0)</f>
        <v>0</v>
      </c>
      <c r="I1173" s="62">
        <f t="shared" si="5"/>
        <v>0</v>
      </c>
      <c r="J1173" s="62">
        <f>ifna(vlookup(A1173,'Infra Study'!A:Q,17,0),0)</f>
        <v>1</v>
      </c>
      <c r="K1173" s="64">
        <f>IFERROR(__xludf.DUMMYFUNCTION("N(REGEXMATCH(VLOOKUP(A1173, 'RVtools V2.1'!A:H, 8, 0), ""^Serveur de fichiers""))"),0.0)</f>
        <v>0</v>
      </c>
      <c r="L1173" s="64">
        <f t="shared" si="6"/>
        <v>0</v>
      </c>
      <c r="M1173" s="67" t="str">
        <f>ifna(vlookup(A1173,'RVtools V2.1'!A:I,8,0),"N/A")</f>
        <v>MPL - SUD/PRO</v>
      </c>
      <c r="N1173" s="64">
        <f>IFERROR(__xludf.DUMMYFUNCTION("IF(REGEXMATCH(M1173, ""(?i)"" &amp; JOIN(""|"", SPLIT(""kalisil"", "" ""))), 1, 0)"),0.0)</f>
        <v>0</v>
      </c>
      <c r="O1173" s="64" t="str">
        <f>vlookup(A1173,'RVtools V2.1'!A:H,7,0)</f>
        <v>T1</v>
      </c>
      <c r="P1173" s="64">
        <f>if(vlookup(A1173,'RVtools V2.1'!A:H,5,0)="oui",1,0)</f>
        <v>1</v>
      </c>
      <c r="Q1173" s="64">
        <f>ifna(vlookup(A1173,vCPU!A:B,2,0),"Unknown")</f>
        <v>2</v>
      </c>
      <c r="R1173" s="66">
        <f>ifna(vlookup(A1173,vMemory!A:C,3,0),"Unknown")</f>
        <v>4</v>
      </c>
      <c r="S1173" s="66">
        <f>ifna(vlookup(A1173,vDisk!A:C,3,0),"Unknown")</f>
        <v>39</v>
      </c>
      <c r="T1173" s="67" t="str">
        <f t="array" ref="T1173">IFS(
   L1173=1, "No Lift &amp; Shift",
   J1173=1, XLOOKUP(A1173, 'Infra Study'!A:A, 'Infra Study'!P:P),
   I1173=1, "No Lift &amp; Shift",
   H1173=1, "GKE",
   K1173=1, "GCNV",
   G1173=1, "Lift &amp; Shift Prod",
   TRUE, "Lift &amp; Shift Noprod"
)</f>
        <v>Consolidation</v>
      </c>
      <c r="U1173" s="67">
        <f t="shared" si="7"/>
        <v>0</v>
      </c>
      <c r="V1173" s="68">
        <f>if(T1173="Lift &amp; Shift Noprod",if( Y1173=0,Assumptions!$B$5, Assumptions!$B$4),if(T1173="Lift &amp; Shift Prod",if(AND(N1173=1,O1173="T1"),Assumptions!$B$6,Assumptions!$B$4),0))</f>
        <v>0</v>
      </c>
      <c r="W1173" s="62">
        <f>if(V1173&lt;&gt;0,if(Q1173="Unknown", Assumptions!$B$42,If(Q1173&gt;1,Q1173,2)),0)</f>
        <v>0</v>
      </c>
      <c r="X1173" s="69">
        <f>if(V1173&lt;&gt;0,if(R1173="Unknown", Assumptions!$B$43,R1173),0)</f>
        <v>0</v>
      </c>
      <c r="Y1173" s="68">
        <f t="shared" si="8"/>
        <v>0</v>
      </c>
      <c r="Z1173" s="68">
        <f>if(V1173&lt;&gt;0,if(  S1173="Unknown", Assumptions!$B$44,S1173),0)</f>
        <v>0</v>
      </c>
      <c r="AA1173" s="68">
        <f>if(V1173 ="N2",ifna(vlookup(W1173&amp;"-"&amp;X1173,'Ref. VM'!A:B,2,0),"Custom"),if(V1173 ="E2" , ifna(vlookup(W1173&amp;"-"&amp;X1173,'Ref. VM'!D:E,2,0),"Custom"),if(V1173="N2D",ifna(vlookup(W1173&amp;"-"&amp;X1173,'Ref. VM'!G:H,2,0),"Custom"),if(V1173="N4",ifna(vlookup(W1173&amp;"-"&amp;X1173,'Ref. VM'!J:K,2,0),"Custom"),0))))</f>
        <v>0</v>
      </c>
      <c r="AB1173" s="67">
        <f t="shared" si="9"/>
        <v>0</v>
      </c>
      <c r="AC1173" s="67">
        <f t="shared" si="10"/>
        <v>0</v>
      </c>
      <c r="AD1173" s="67">
        <f t="shared" si="11"/>
        <v>0</v>
      </c>
      <c r="AE1173" s="62">
        <f>if(T1173="Lift &amp; Shift Prod",730,if(T1173="Lift &amp; Shift Noprod",Assumptions!$B$3,0))</f>
        <v>0</v>
      </c>
      <c r="AF1173" s="70">
        <f>if( U1173=0,0,if(Y1173=0, ((vlookup(AB1173,'SKU Pricing'!A:B,Assumptions!$B$2,0)*W1173)+(vlookup(AC1173,'SKU Pricing'!A:B,Assumptions!$B$2,0)*X1173))*AE1173,((vlookup(AB1173,'SKU Pricing'!A:B,Assumptions!$B$2,0)*W1173)+(vlookup(AC1173,'SKU Pricing'!A:B,Assumptions!$B$2,0)*(W1173*8))+(vlookup(AD1173,'SKU Pricing'!A:B,Assumptions!$B$2,0)*(X1173-(W1173*8))))*AE1173))</f>
        <v>0</v>
      </c>
      <c r="AG1173" s="67">
        <f t="shared" si="12"/>
        <v>0</v>
      </c>
      <c r="AH1173" s="70">
        <f>ifna(vlookup(AG1173,'SKU Pricing'!A:B,Assumptions!$B$2,0)*W1173*AE1173,0)</f>
        <v>0</v>
      </c>
      <c r="AI1173" s="62" t="str">
        <f t="shared" si="13"/>
        <v/>
      </c>
      <c r="AJ1173" s="62" t="str">
        <f>if(V1173&lt;&gt;0, if(T1173="Lift &amp; Shift Noprod",Assumptions!$B$9,if(V1173=Assumptions!$B$6,Assumptions!$B$10,if(P1173=1,Assumptions!$B$8,Assumptions!$B$7))),"")</f>
        <v/>
      </c>
      <c r="AK1173" s="69">
        <f t="shared" si="14"/>
        <v>0</v>
      </c>
      <c r="AL1173" s="69">
        <f>if(AJ1173="Hyperdisk Balanced",Assumptions!$B$11,0)</f>
        <v>0</v>
      </c>
      <c r="AM1173" s="69">
        <f>if(AJ1173="Hyperdisk Balanced",Assumptions!$B$12,0)</f>
        <v>0</v>
      </c>
      <c r="AN1173" s="70">
        <f>if(AK1173=0,0,if(AJ1173="Hyperdisk Balanced",vlookup(AK1173&amp;" provisioned space",'SKU Pricing'!A:B,Assumptions!$B$2,0)*Z1173+vlookup(AK1173&amp;" provisioned IOPS",'SKU Pricing'!A:B,Assumptions!$B$2,0)*AL1173*730+vlookup(AK1173&amp;" provisioned throughput",'SKU Pricing'!A:B,Assumptions!$B$2,0)*AM1173*730,vlookup(AK1173,'SKU Pricing'!A:B,Assumptions!$B$2,0)*Z1173))</f>
        <v>0</v>
      </c>
      <c r="AO1173" s="70">
        <f t="shared" si="15"/>
        <v>0</v>
      </c>
      <c r="AP1173" s="71">
        <f t="shared" si="16"/>
        <v>0</v>
      </c>
      <c r="AQ1173" s="70">
        <f>ifna(vlookup(AP1173,'SKU Pricing'!A:B,Assumptions!$B$2,0)*AE1173,0)</f>
        <v>0</v>
      </c>
      <c r="AR1173" s="72">
        <v>0.0</v>
      </c>
    </row>
    <row r="1174">
      <c r="A1174" s="61" t="s">
        <v>1315</v>
      </c>
      <c r="B1174" s="62" t="str">
        <f>ifna(if(vlookup(A1174,vOS!A:B,2,0)="","Unknown",vlookup(A1174,vOS!A:B,2,0)),"Unknown")</f>
        <v>Microsoft Windows 10 (64-bit)</v>
      </c>
      <c r="C1174" s="62">
        <f>vlookup(B1174,'OS Study'!A:D,2,0)</f>
        <v>0</v>
      </c>
      <c r="D1174" s="62" t="str">
        <f>vlookup(B1174,'OS Study'!A:D,3,0)</f>
        <v>Windows</v>
      </c>
      <c r="E1174" s="62" t="str">
        <f>vlookup(B1174,'OS Study'!A:D,4,0)</f>
        <v>Workstation</v>
      </c>
      <c r="F1174" s="63" t="str">
        <f>vlookup(B1174,'OS Study'!A:E,5,0)</f>
        <v>10</v>
      </c>
      <c r="G1174" s="62">
        <f>IF(vlookup(A1174,'RVtools V2.1'!A:J,4,0)="non",0,1)</f>
        <v>1</v>
      </c>
      <c r="H1174" s="62">
        <f>if(vlookup(A1174,'RVtools V2.1'!A:K,11,0)="kube",1,0)</f>
        <v>0</v>
      </c>
      <c r="I1174" s="62">
        <f t="shared" si="5"/>
        <v>0</v>
      </c>
      <c r="J1174" s="62">
        <f>ifna(vlookup(A1174,'Infra Study'!A:Q,17,0),0)</f>
        <v>1</v>
      </c>
      <c r="K1174" s="64">
        <f>IFERROR(__xludf.DUMMYFUNCTION("N(REGEXMATCH(VLOOKUP(A1174, 'RVtools V2.1'!A:H, 8, 0), ""^Serveur de fichiers""))"),0.0)</f>
        <v>0</v>
      </c>
      <c r="L1174" s="64">
        <f t="shared" si="6"/>
        <v>0</v>
      </c>
      <c r="M1174" s="67" t="str">
        <f>ifna(vlookup(A1174,'RVtools V2.1'!A:I,8,0),"N/A")</f>
        <v>MPL - SUD/PRO</v>
      </c>
      <c r="N1174" s="64">
        <f>IFERROR(__xludf.DUMMYFUNCTION("IF(REGEXMATCH(M1174, ""(?i)"" &amp; JOIN(""|"", SPLIT(""kalisil"", "" ""))), 1, 0)"),0.0)</f>
        <v>0</v>
      </c>
      <c r="O1174" s="64" t="str">
        <f>vlookup(A1174,'RVtools V2.1'!A:H,7,0)</f>
        <v>T1</v>
      </c>
      <c r="P1174" s="64">
        <f>if(vlookup(A1174,'RVtools V2.1'!A:H,5,0)="oui",1,0)</f>
        <v>1</v>
      </c>
      <c r="Q1174" s="64">
        <f>ifna(vlookup(A1174,vCPU!A:B,2,0),"Unknown")</f>
        <v>2</v>
      </c>
      <c r="R1174" s="66">
        <f>ifna(vlookup(A1174,vMemory!A:C,3,0),"Unknown")</f>
        <v>4</v>
      </c>
      <c r="S1174" s="66">
        <f>ifna(vlookup(A1174,vDisk!A:C,3,0),"Unknown")</f>
        <v>39</v>
      </c>
      <c r="T1174" s="67" t="str">
        <f t="array" ref="T1174">IFS(
   L1174=1, "No Lift &amp; Shift",
   J1174=1, XLOOKUP(A1174, 'Infra Study'!A:A, 'Infra Study'!P:P),
   I1174=1, "No Lift &amp; Shift",
   H1174=1, "GKE",
   K1174=1, "GCNV",
   G1174=1, "Lift &amp; Shift Prod",
   TRUE, "Lift &amp; Shift Noprod"
)</f>
        <v>Consolidation</v>
      </c>
      <c r="U1174" s="67">
        <f t="shared" si="7"/>
        <v>0</v>
      </c>
      <c r="V1174" s="68">
        <f>if(T1174="Lift &amp; Shift Noprod",if( Y1174=0,Assumptions!$B$5, Assumptions!$B$4),if(T1174="Lift &amp; Shift Prod",if(AND(N1174=1,O1174="T1"),Assumptions!$B$6,Assumptions!$B$4),0))</f>
        <v>0</v>
      </c>
      <c r="W1174" s="62">
        <f>if(V1174&lt;&gt;0,if(Q1174="Unknown", Assumptions!$B$42,If(Q1174&gt;1,Q1174,2)),0)</f>
        <v>0</v>
      </c>
      <c r="X1174" s="69">
        <f>if(V1174&lt;&gt;0,if(R1174="Unknown", Assumptions!$B$43,R1174),0)</f>
        <v>0</v>
      </c>
      <c r="Y1174" s="68">
        <f t="shared" si="8"/>
        <v>0</v>
      </c>
      <c r="Z1174" s="68">
        <f>if(V1174&lt;&gt;0,if(  S1174="Unknown", Assumptions!$B$44,S1174),0)</f>
        <v>0</v>
      </c>
      <c r="AA1174" s="68">
        <f>if(V1174 ="N2",ifna(vlookup(W1174&amp;"-"&amp;X1174,'Ref. VM'!A:B,2,0),"Custom"),if(V1174 ="E2" , ifna(vlookup(W1174&amp;"-"&amp;X1174,'Ref. VM'!D:E,2,0),"Custom"),if(V1174="N2D",ifna(vlookup(W1174&amp;"-"&amp;X1174,'Ref. VM'!G:H,2,0),"Custom"),if(V1174="N4",ifna(vlookup(W1174&amp;"-"&amp;X1174,'Ref. VM'!J:K,2,0),"Custom"),0))))</f>
        <v>0</v>
      </c>
      <c r="AB1174" s="67">
        <f t="shared" si="9"/>
        <v>0</v>
      </c>
      <c r="AC1174" s="67">
        <f t="shared" si="10"/>
        <v>0</v>
      </c>
      <c r="AD1174" s="67">
        <f t="shared" si="11"/>
        <v>0</v>
      </c>
      <c r="AE1174" s="62">
        <f>if(T1174="Lift &amp; Shift Prod",730,if(T1174="Lift &amp; Shift Noprod",Assumptions!$B$3,0))</f>
        <v>0</v>
      </c>
      <c r="AF1174" s="70">
        <f>if( U1174=0,0,if(Y1174=0, ((vlookup(AB1174,'SKU Pricing'!A:B,Assumptions!$B$2,0)*W1174)+(vlookup(AC1174,'SKU Pricing'!A:B,Assumptions!$B$2,0)*X1174))*AE1174,((vlookup(AB1174,'SKU Pricing'!A:B,Assumptions!$B$2,0)*W1174)+(vlookup(AC1174,'SKU Pricing'!A:B,Assumptions!$B$2,0)*(W1174*8))+(vlookup(AD1174,'SKU Pricing'!A:B,Assumptions!$B$2,0)*(X1174-(W1174*8))))*AE1174))</f>
        <v>0</v>
      </c>
      <c r="AG1174" s="67">
        <f t="shared" si="12"/>
        <v>0</v>
      </c>
      <c r="AH1174" s="70">
        <f>ifna(vlookup(AG1174,'SKU Pricing'!A:B,Assumptions!$B$2,0)*W1174*AE1174,0)</f>
        <v>0</v>
      </c>
      <c r="AI1174" s="62" t="str">
        <f t="shared" si="13"/>
        <v/>
      </c>
      <c r="AJ1174" s="62" t="str">
        <f>if(V1174&lt;&gt;0, if(T1174="Lift &amp; Shift Noprod",Assumptions!$B$9,if(V1174=Assumptions!$B$6,Assumptions!$B$10,if(P1174=1,Assumptions!$B$8,Assumptions!$B$7))),"")</f>
        <v/>
      </c>
      <c r="AK1174" s="69">
        <f t="shared" si="14"/>
        <v>0</v>
      </c>
      <c r="AL1174" s="69">
        <f>if(AJ1174="Hyperdisk Balanced",Assumptions!$B$11,0)</f>
        <v>0</v>
      </c>
      <c r="AM1174" s="69">
        <f>if(AJ1174="Hyperdisk Balanced",Assumptions!$B$12,0)</f>
        <v>0</v>
      </c>
      <c r="AN1174" s="70">
        <f>if(AK1174=0,0,if(AJ1174="Hyperdisk Balanced",vlookup(AK1174&amp;" provisioned space",'SKU Pricing'!A:B,Assumptions!$B$2,0)*Z1174+vlookup(AK1174&amp;" provisioned IOPS",'SKU Pricing'!A:B,Assumptions!$B$2,0)*AL1174*730+vlookup(AK1174&amp;" provisioned throughput",'SKU Pricing'!A:B,Assumptions!$B$2,0)*AM1174*730,vlookup(AK1174,'SKU Pricing'!A:B,Assumptions!$B$2,0)*Z1174))</f>
        <v>0</v>
      </c>
      <c r="AO1174" s="70">
        <f t="shared" si="15"/>
        <v>0</v>
      </c>
      <c r="AP1174" s="71">
        <f t="shared" si="16"/>
        <v>0</v>
      </c>
      <c r="AQ1174" s="70">
        <f>ifna(vlookup(AP1174,'SKU Pricing'!A:B,Assumptions!$B$2,0)*AE1174,0)</f>
        <v>0</v>
      </c>
      <c r="AR1174" s="72">
        <v>0.0</v>
      </c>
    </row>
    <row r="1175">
      <c r="A1175" s="61" t="s">
        <v>1316</v>
      </c>
      <c r="B1175" s="62" t="str">
        <f>ifna(if(vlookup(A1175,vOS!A:B,2,0)="","Unknown",vlookup(A1175,vOS!A:B,2,0)),"Unknown")</f>
        <v>Microsoft Windows 10 (64-bit)</v>
      </c>
      <c r="C1175" s="62">
        <f>vlookup(B1175,'OS Study'!A:D,2,0)</f>
        <v>0</v>
      </c>
      <c r="D1175" s="62" t="str">
        <f>vlookup(B1175,'OS Study'!A:D,3,0)</f>
        <v>Windows</v>
      </c>
      <c r="E1175" s="62" t="str">
        <f>vlookup(B1175,'OS Study'!A:D,4,0)</f>
        <v>Workstation</v>
      </c>
      <c r="F1175" s="63" t="str">
        <f>vlookup(B1175,'OS Study'!A:E,5,0)</f>
        <v>10</v>
      </c>
      <c r="G1175" s="62">
        <f>IF(vlookup(A1175,'RVtools V2.1'!A:J,4,0)="non",0,1)</f>
        <v>1</v>
      </c>
      <c r="H1175" s="62">
        <f>if(vlookup(A1175,'RVtools V2.1'!A:K,11,0)="kube",1,0)</f>
        <v>0</v>
      </c>
      <c r="I1175" s="62">
        <f t="shared" si="5"/>
        <v>0</v>
      </c>
      <c r="J1175" s="62">
        <f>ifna(vlookup(A1175,'Infra Study'!A:Q,17,0),0)</f>
        <v>1</v>
      </c>
      <c r="K1175" s="64">
        <f>IFERROR(__xludf.DUMMYFUNCTION("N(REGEXMATCH(VLOOKUP(A1175, 'RVtools V2.1'!A:H, 8, 0), ""^Serveur de fichiers""))"),0.0)</f>
        <v>0</v>
      </c>
      <c r="L1175" s="64">
        <f t="shared" si="6"/>
        <v>0</v>
      </c>
      <c r="M1175" s="67" t="str">
        <f>ifna(vlookup(A1175,'RVtools V2.1'!A:I,8,0),"N/A")</f>
        <v>MPL - SUD/PRO</v>
      </c>
      <c r="N1175" s="64">
        <f>IFERROR(__xludf.DUMMYFUNCTION("IF(REGEXMATCH(M1175, ""(?i)"" &amp; JOIN(""|"", SPLIT(""kalisil"", "" ""))), 1, 0)"),0.0)</f>
        <v>0</v>
      </c>
      <c r="O1175" s="64" t="str">
        <f>vlookup(A1175,'RVtools V2.1'!A:H,7,0)</f>
        <v>T1</v>
      </c>
      <c r="P1175" s="64">
        <f>if(vlookup(A1175,'RVtools V2.1'!A:H,5,0)="oui",1,0)</f>
        <v>1</v>
      </c>
      <c r="Q1175" s="64">
        <f>ifna(vlookup(A1175,vCPU!A:B,2,0),"Unknown")</f>
        <v>2</v>
      </c>
      <c r="R1175" s="66">
        <f>ifna(vlookup(A1175,vMemory!A:C,3,0),"Unknown")</f>
        <v>4</v>
      </c>
      <c r="S1175" s="66">
        <f>ifna(vlookup(A1175,vDisk!A:C,3,0),"Unknown")</f>
        <v>40</v>
      </c>
      <c r="T1175" s="67" t="str">
        <f t="array" ref="T1175">IFS(
   L1175=1, "No Lift &amp; Shift",
   J1175=1, XLOOKUP(A1175, 'Infra Study'!A:A, 'Infra Study'!P:P),
   I1175=1, "No Lift &amp; Shift",
   H1175=1, "GKE",
   K1175=1, "GCNV",
   G1175=1, "Lift &amp; Shift Prod",
   TRUE, "Lift &amp; Shift Noprod"
)</f>
        <v>Consolidation</v>
      </c>
      <c r="U1175" s="67">
        <f t="shared" si="7"/>
        <v>0</v>
      </c>
      <c r="V1175" s="68">
        <f>if(T1175="Lift &amp; Shift Noprod",if( Y1175=0,Assumptions!$B$5, Assumptions!$B$4),if(T1175="Lift &amp; Shift Prod",if(AND(N1175=1,O1175="T1"),Assumptions!$B$6,Assumptions!$B$4),0))</f>
        <v>0</v>
      </c>
      <c r="W1175" s="62">
        <f>if(V1175&lt;&gt;0,if(Q1175="Unknown", Assumptions!$B$42,If(Q1175&gt;1,Q1175,2)),0)</f>
        <v>0</v>
      </c>
      <c r="X1175" s="69">
        <f>if(V1175&lt;&gt;0,if(R1175="Unknown", Assumptions!$B$43,R1175),0)</f>
        <v>0</v>
      </c>
      <c r="Y1175" s="68">
        <f t="shared" si="8"/>
        <v>0</v>
      </c>
      <c r="Z1175" s="68">
        <f>if(V1175&lt;&gt;0,if(  S1175="Unknown", Assumptions!$B$44,S1175),0)</f>
        <v>0</v>
      </c>
      <c r="AA1175" s="68">
        <f>if(V1175 ="N2",ifna(vlookup(W1175&amp;"-"&amp;X1175,'Ref. VM'!A:B,2,0),"Custom"),if(V1175 ="E2" , ifna(vlookup(W1175&amp;"-"&amp;X1175,'Ref. VM'!D:E,2,0),"Custom"),if(V1175="N2D",ifna(vlookup(W1175&amp;"-"&amp;X1175,'Ref. VM'!G:H,2,0),"Custom"),if(V1175="N4",ifna(vlookup(W1175&amp;"-"&amp;X1175,'Ref. VM'!J:K,2,0),"Custom"),0))))</f>
        <v>0</v>
      </c>
      <c r="AB1175" s="67">
        <f t="shared" si="9"/>
        <v>0</v>
      </c>
      <c r="AC1175" s="67">
        <f t="shared" si="10"/>
        <v>0</v>
      </c>
      <c r="AD1175" s="67">
        <f t="shared" si="11"/>
        <v>0</v>
      </c>
      <c r="AE1175" s="62">
        <f>if(T1175="Lift &amp; Shift Prod",730,if(T1175="Lift &amp; Shift Noprod",Assumptions!$B$3,0))</f>
        <v>0</v>
      </c>
      <c r="AF1175" s="70">
        <f>if( U1175=0,0,if(Y1175=0, ((vlookup(AB1175,'SKU Pricing'!A:B,Assumptions!$B$2,0)*W1175)+(vlookup(AC1175,'SKU Pricing'!A:B,Assumptions!$B$2,0)*X1175))*AE1175,((vlookup(AB1175,'SKU Pricing'!A:B,Assumptions!$B$2,0)*W1175)+(vlookup(AC1175,'SKU Pricing'!A:B,Assumptions!$B$2,0)*(W1175*8))+(vlookup(AD1175,'SKU Pricing'!A:B,Assumptions!$B$2,0)*(X1175-(W1175*8))))*AE1175))</f>
        <v>0</v>
      </c>
      <c r="AG1175" s="67">
        <f t="shared" si="12"/>
        <v>0</v>
      </c>
      <c r="AH1175" s="70">
        <f>ifna(vlookup(AG1175,'SKU Pricing'!A:B,Assumptions!$B$2,0)*W1175*AE1175,0)</f>
        <v>0</v>
      </c>
      <c r="AI1175" s="62" t="str">
        <f t="shared" si="13"/>
        <v/>
      </c>
      <c r="AJ1175" s="62" t="str">
        <f>if(V1175&lt;&gt;0, if(T1175="Lift &amp; Shift Noprod",Assumptions!$B$9,if(V1175=Assumptions!$B$6,Assumptions!$B$10,if(P1175=1,Assumptions!$B$8,Assumptions!$B$7))),"")</f>
        <v/>
      </c>
      <c r="AK1175" s="69">
        <f t="shared" si="14"/>
        <v>0</v>
      </c>
      <c r="AL1175" s="69">
        <f>if(AJ1175="Hyperdisk Balanced",Assumptions!$B$11,0)</f>
        <v>0</v>
      </c>
      <c r="AM1175" s="69">
        <f>if(AJ1175="Hyperdisk Balanced",Assumptions!$B$12,0)</f>
        <v>0</v>
      </c>
      <c r="AN1175" s="70">
        <f>if(AK1175=0,0,if(AJ1175="Hyperdisk Balanced",vlookup(AK1175&amp;" provisioned space",'SKU Pricing'!A:B,Assumptions!$B$2,0)*Z1175+vlookup(AK1175&amp;" provisioned IOPS",'SKU Pricing'!A:B,Assumptions!$B$2,0)*AL1175*730+vlookup(AK1175&amp;" provisioned throughput",'SKU Pricing'!A:B,Assumptions!$B$2,0)*AM1175*730,vlookup(AK1175,'SKU Pricing'!A:B,Assumptions!$B$2,0)*Z1175))</f>
        <v>0</v>
      </c>
      <c r="AO1175" s="70">
        <f t="shared" si="15"/>
        <v>0</v>
      </c>
      <c r="AP1175" s="71">
        <f t="shared" si="16"/>
        <v>0</v>
      </c>
      <c r="AQ1175" s="70">
        <f>ifna(vlookup(AP1175,'SKU Pricing'!A:B,Assumptions!$B$2,0)*AE1175,0)</f>
        <v>0</v>
      </c>
      <c r="AR1175" s="72">
        <v>0.0</v>
      </c>
    </row>
    <row r="1176">
      <c r="A1176" s="61" t="s">
        <v>1317</v>
      </c>
      <c r="B1176" s="62" t="str">
        <f>ifna(if(vlookup(A1176,vOS!A:B,2,0)="","Unknown",vlookup(A1176,vOS!A:B,2,0)),"Unknown")</f>
        <v>Microsoft Windows 10 (64-bit)</v>
      </c>
      <c r="C1176" s="62">
        <f>vlookup(B1176,'OS Study'!A:D,2,0)</f>
        <v>0</v>
      </c>
      <c r="D1176" s="62" t="str">
        <f>vlookup(B1176,'OS Study'!A:D,3,0)</f>
        <v>Windows</v>
      </c>
      <c r="E1176" s="62" t="str">
        <f>vlookup(B1176,'OS Study'!A:D,4,0)</f>
        <v>Workstation</v>
      </c>
      <c r="F1176" s="63" t="str">
        <f>vlookup(B1176,'OS Study'!A:E,5,0)</f>
        <v>10</v>
      </c>
      <c r="G1176" s="62">
        <f>IF(vlookup(A1176,'RVtools V2.1'!A:J,4,0)="non",0,1)</f>
        <v>1</v>
      </c>
      <c r="H1176" s="62">
        <f>if(vlookup(A1176,'RVtools V2.1'!A:K,11,0)="kube",1,0)</f>
        <v>0</v>
      </c>
      <c r="I1176" s="62">
        <f t="shared" si="5"/>
        <v>0</v>
      </c>
      <c r="J1176" s="62">
        <f>ifna(vlookup(A1176,'Infra Study'!A:Q,17,0),0)</f>
        <v>1</v>
      </c>
      <c r="K1176" s="64">
        <f>IFERROR(__xludf.DUMMYFUNCTION("N(REGEXMATCH(VLOOKUP(A1176, 'RVtools V2.1'!A:H, 8, 0), ""^Serveur de fichiers""))"),0.0)</f>
        <v>0</v>
      </c>
      <c r="L1176" s="64">
        <f t="shared" si="6"/>
        <v>0</v>
      </c>
      <c r="M1176" s="67" t="str">
        <f>ifna(vlookup(A1176,'RVtools V2.1'!A:I,8,0),"N/A")</f>
        <v>MPL - SUD/PRO</v>
      </c>
      <c r="N1176" s="64">
        <f>IFERROR(__xludf.DUMMYFUNCTION("IF(REGEXMATCH(M1176, ""(?i)"" &amp; JOIN(""|"", SPLIT(""kalisil"", "" ""))), 1, 0)"),0.0)</f>
        <v>0</v>
      </c>
      <c r="O1176" s="64" t="str">
        <f>vlookup(A1176,'RVtools V2.1'!A:H,7,0)</f>
        <v>T1</v>
      </c>
      <c r="P1176" s="64">
        <f>if(vlookup(A1176,'RVtools V2.1'!A:H,5,0)="oui",1,0)</f>
        <v>1</v>
      </c>
      <c r="Q1176" s="64">
        <f>ifna(vlookup(A1176,vCPU!A:B,2,0),"Unknown")</f>
        <v>2</v>
      </c>
      <c r="R1176" s="66">
        <f>ifna(vlookup(A1176,vMemory!A:C,3,0),"Unknown")</f>
        <v>4</v>
      </c>
      <c r="S1176" s="66">
        <f>ifna(vlookup(A1176,vDisk!A:C,3,0),"Unknown")</f>
        <v>40</v>
      </c>
      <c r="T1176" s="67" t="str">
        <f t="array" ref="T1176">IFS(
   L1176=1, "No Lift &amp; Shift",
   J1176=1, XLOOKUP(A1176, 'Infra Study'!A:A, 'Infra Study'!P:P),
   I1176=1, "No Lift &amp; Shift",
   H1176=1, "GKE",
   K1176=1, "GCNV",
   G1176=1, "Lift &amp; Shift Prod",
   TRUE, "Lift &amp; Shift Noprod"
)</f>
        <v>Consolidation</v>
      </c>
      <c r="U1176" s="67">
        <f t="shared" si="7"/>
        <v>0</v>
      </c>
      <c r="V1176" s="68">
        <f>if(T1176="Lift &amp; Shift Noprod",if( Y1176=0,Assumptions!$B$5, Assumptions!$B$4),if(T1176="Lift &amp; Shift Prod",if(AND(N1176=1,O1176="T1"),Assumptions!$B$6,Assumptions!$B$4),0))</f>
        <v>0</v>
      </c>
      <c r="W1176" s="62">
        <f>if(V1176&lt;&gt;0,if(Q1176="Unknown", Assumptions!$B$42,If(Q1176&gt;1,Q1176,2)),0)</f>
        <v>0</v>
      </c>
      <c r="X1176" s="69">
        <f>if(V1176&lt;&gt;0,if(R1176="Unknown", Assumptions!$B$43,R1176),0)</f>
        <v>0</v>
      </c>
      <c r="Y1176" s="68">
        <f t="shared" si="8"/>
        <v>0</v>
      </c>
      <c r="Z1176" s="68">
        <f>if(V1176&lt;&gt;0,if(  S1176="Unknown", Assumptions!$B$44,S1176),0)</f>
        <v>0</v>
      </c>
      <c r="AA1176" s="68">
        <f>if(V1176 ="N2",ifna(vlookup(W1176&amp;"-"&amp;X1176,'Ref. VM'!A:B,2,0),"Custom"),if(V1176 ="E2" , ifna(vlookup(W1176&amp;"-"&amp;X1176,'Ref. VM'!D:E,2,0),"Custom"),if(V1176="N2D",ifna(vlookup(W1176&amp;"-"&amp;X1176,'Ref. VM'!G:H,2,0),"Custom"),if(V1176="N4",ifna(vlookup(W1176&amp;"-"&amp;X1176,'Ref. VM'!J:K,2,0),"Custom"),0))))</f>
        <v>0</v>
      </c>
      <c r="AB1176" s="67">
        <f t="shared" si="9"/>
        <v>0</v>
      </c>
      <c r="AC1176" s="67">
        <f t="shared" si="10"/>
        <v>0</v>
      </c>
      <c r="AD1176" s="67">
        <f t="shared" si="11"/>
        <v>0</v>
      </c>
      <c r="AE1176" s="62">
        <f>if(T1176="Lift &amp; Shift Prod",730,if(T1176="Lift &amp; Shift Noprod",Assumptions!$B$3,0))</f>
        <v>0</v>
      </c>
      <c r="AF1176" s="70">
        <f>if( U1176=0,0,if(Y1176=0, ((vlookup(AB1176,'SKU Pricing'!A:B,Assumptions!$B$2,0)*W1176)+(vlookup(AC1176,'SKU Pricing'!A:B,Assumptions!$B$2,0)*X1176))*AE1176,((vlookup(AB1176,'SKU Pricing'!A:B,Assumptions!$B$2,0)*W1176)+(vlookup(AC1176,'SKU Pricing'!A:B,Assumptions!$B$2,0)*(W1176*8))+(vlookup(AD1176,'SKU Pricing'!A:B,Assumptions!$B$2,0)*(X1176-(W1176*8))))*AE1176))</f>
        <v>0</v>
      </c>
      <c r="AG1176" s="67">
        <f t="shared" si="12"/>
        <v>0</v>
      </c>
      <c r="AH1176" s="70">
        <f>ifna(vlookup(AG1176,'SKU Pricing'!A:B,Assumptions!$B$2,0)*W1176*AE1176,0)</f>
        <v>0</v>
      </c>
      <c r="AI1176" s="62" t="str">
        <f t="shared" si="13"/>
        <v/>
      </c>
      <c r="AJ1176" s="62" t="str">
        <f>if(V1176&lt;&gt;0, if(T1176="Lift &amp; Shift Noprod",Assumptions!$B$9,if(V1176=Assumptions!$B$6,Assumptions!$B$10,if(P1176=1,Assumptions!$B$8,Assumptions!$B$7))),"")</f>
        <v/>
      </c>
      <c r="AK1176" s="69">
        <f t="shared" si="14"/>
        <v>0</v>
      </c>
      <c r="AL1176" s="69">
        <f>if(AJ1176="Hyperdisk Balanced",Assumptions!$B$11,0)</f>
        <v>0</v>
      </c>
      <c r="AM1176" s="69">
        <f>if(AJ1176="Hyperdisk Balanced",Assumptions!$B$12,0)</f>
        <v>0</v>
      </c>
      <c r="AN1176" s="70">
        <f>if(AK1176=0,0,if(AJ1176="Hyperdisk Balanced",vlookup(AK1176&amp;" provisioned space",'SKU Pricing'!A:B,Assumptions!$B$2,0)*Z1176+vlookup(AK1176&amp;" provisioned IOPS",'SKU Pricing'!A:B,Assumptions!$B$2,0)*AL1176*730+vlookup(AK1176&amp;" provisioned throughput",'SKU Pricing'!A:B,Assumptions!$B$2,0)*AM1176*730,vlookup(AK1176,'SKU Pricing'!A:B,Assumptions!$B$2,0)*Z1176))</f>
        <v>0</v>
      </c>
      <c r="AO1176" s="70">
        <f t="shared" si="15"/>
        <v>0</v>
      </c>
      <c r="AP1176" s="71">
        <f t="shared" si="16"/>
        <v>0</v>
      </c>
      <c r="AQ1176" s="70">
        <f>ifna(vlookup(AP1176,'SKU Pricing'!A:B,Assumptions!$B$2,0)*AE1176,0)</f>
        <v>0</v>
      </c>
      <c r="AR1176" s="72">
        <v>0.0</v>
      </c>
    </row>
    <row r="1177">
      <c r="A1177" s="61" t="s">
        <v>1318</v>
      </c>
      <c r="B1177" s="62" t="str">
        <f>ifna(if(vlookup(A1177,vOS!A:B,2,0)="","Unknown",vlookup(A1177,vOS!A:B,2,0)),"Unknown")</f>
        <v>Microsoft Windows 10 (64-bit)</v>
      </c>
      <c r="C1177" s="62">
        <f>vlookup(B1177,'OS Study'!A:D,2,0)</f>
        <v>0</v>
      </c>
      <c r="D1177" s="62" t="str">
        <f>vlookup(B1177,'OS Study'!A:D,3,0)</f>
        <v>Windows</v>
      </c>
      <c r="E1177" s="62" t="str">
        <f>vlookup(B1177,'OS Study'!A:D,4,0)</f>
        <v>Workstation</v>
      </c>
      <c r="F1177" s="63" t="str">
        <f>vlookup(B1177,'OS Study'!A:E,5,0)</f>
        <v>10</v>
      </c>
      <c r="G1177" s="62">
        <f>IF(vlookup(A1177,'RVtools V2.1'!A:J,4,0)="non",0,1)</f>
        <v>1</v>
      </c>
      <c r="H1177" s="62">
        <f>if(vlookup(A1177,'RVtools V2.1'!A:K,11,0)="kube",1,0)</f>
        <v>0</v>
      </c>
      <c r="I1177" s="62">
        <f t="shared" si="5"/>
        <v>0</v>
      </c>
      <c r="J1177" s="62">
        <f>ifna(vlookup(A1177,'Infra Study'!A:Q,17,0),0)</f>
        <v>1</v>
      </c>
      <c r="K1177" s="64">
        <f>IFERROR(__xludf.DUMMYFUNCTION("N(REGEXMATCH(VLOOKUP(A1177, 'RVtools V2.1'!A:H, 8, 0), ""^Serveur de fichiers""))"),0.0)</f>
        <v>0</v>
      </c>
      <c r="L1177" s="64">
        <f t="shared" si="6"/>
        <v>0</v>
      </c>
      <c r="M1177" s="67" t="str">
        <f>ifna(vlookup(A1177,'RVtools V2.1'!A:I,8,0),"N/A")</f>
        <v>MPL - SUD/PRO</v>
      </c>
      <c r="N1177" s="64">
        <f>IFERROR(__xludf.DUMMYFUNCTION("IF(REGEXMATCH(M1177, ""(?i)"" &amp; JOIN(""|"", SPLIT(""kalisil"", "" ""))), 1, 0)"),0.0)</f>
        <v>0</v>
      </c>
      <c r="O1177" s="64" t="str">
        <f>vlookup(A1177,'RVtools V2.1'!A:H,7,0)</f>
        <v>T1</v>
      </c>
      <c r="P1177" s="64">
        <f>if(vlookup(A1177,'RVtools V2.1'!A:H,5,0)="oui",1,0)</f>
        <v>1</v>
      </c>
      <c r="Q1177" s="64">
        <f>ifna(vlookup(A1177,vCPU!A:B,2,0),"Unknown")</f>
        <v>2</v>
      </c>
      <c r="R1177" s="66">
        <f>ifna(vlookup(A1177,vMemory!A:C,3,0),"Unknown")</f>
        <v>4</v>
      </c>
      <c r="S1177" s="66">
        <f>ifna(vlookup(A1177,vDisk!A:C,3,0),"Unknown")</f>
        <v>38</v>
      </c>
      <c r="T1177" s="67" t="str">
        <f t="array" ref="T1177">IFS(
   L1177=1, "No Lift &amp; Shift",
   J1177=1, XLOOKUP(A1177, 'Infra Study'!A:A, 'Infra Study'!P:P),
   I1177=1, "No Lift &amp; Shift",
   H1177=1, "GKE",
   K1177=1, "GCNV",
   G1177=1, "Lift &amp; Shift Prod",
   TRUE, "Lift &amp; Shift Noprod"
)</f>
        <v>Consolidation</v>
      </c>
      <c r="U1177" s="67">
        <f t="shared" si="7"/>
        <v>0</v>
      </c>
      <c r="V1177" s="68">
        <f>if(T1177="Lift &amp; Shift Noprod",if( Y1177=0,Assumptions!$B$5, Assumptions!$B$4),if(T1177="Lift &amp; Shift Prod",if(AND(N1177=1,O1177="T1"),Assumptions!$B$6,Assumptions!$B$4),0))</f>
        <v>0</v>
      </c>
      <c r="W1177" s="62">
        <f>if(V1177&lt;&gt;0,if(Q1177="Unknown", Assumptions!$B$42,If(Q1177&gt;1,Q1177,2)),0)</f>
        <v>0</v>
      </c>
      <c r="X1177" s="69">
        <f>if(V1177&lt;&gt;0,if(R1177="Unknown", Assumptions!$B$43,R1177),0)</f>
        <v>0</v>
      </c>
      <c r="Y1177" s="68">
        <f t="shared" si="8"/>
        <v>0</v>
      </c>
      <c r="Z1177" s="68">
        <f>if(V1177&lt;&gt;0,if(  S1177="Unknown", Assumptions!$B$44,S1177),0)</f>
        <v>0</v>
      </c>
      <c r="AA1177" s="68">
        <f>if(V1177 ="N2",ifna(vlookup(W1177&amp;"-"&amp;X1177,'Ref. VM'!A:B,2,0),"Custom"),if(V1177 ="E2" , ifna(vlookup(W1177&amp;"-"&amp;X1177,'Ref. VM'!D:E,2,0),"Custom"),if(V1177="N2D",ifna(vlookup(W1177&amp;"-"&amp;X1177,'Ref. VM'!G:H,2,0),"Custom"),if(V1177="N4",ifna(vlookup(W1177&amp;"-"&amp;X1177,'Ref. VM'!J:K,2,0),"Custom"),0))))</f>
        <v>0</v>
      </c>
      <c r="AB1177" s="67">
        <f t="shared" si="9"/>
        <v>0</v>
      </c>
      <c r="AC1177" s="67">
        <f t="shared" si="10"/>
        <v>0</v>
      </c>
      <c r="AD1177" s="67">
        <f t="shared" si="11"/>
        <v>0</v>
      </c>
      <c r="AE1177" s="62">
        <f>if(T1177="Lift &amp; Shift Prod",730,if(T1177="Lift &amp; Shift Noprod",Assumptions!$B$3,0))</f>
        <v>0</v>
      </c>
      <c r="AF1177" s="70">
        <f>if( U1177=0,0,if(Y1177=0, ((vlookup(AB1177,'SKU Pricing'!A:B,Assumptions!$B$2,0)*W1177)+(vlookup(AC1177,'SKU Pricing'!A:B,Assumptions!$B$2,0)*X1177))*AE1177,((vlookup(AB1177,'SKU Pricing'!A:B,Assumptions!$B$2,0)*W1177)+(vlookup(AC1177,'SKU Pricing'!A:B,Assumptions!$B$2,0)*(W1177*8))+(vlookup(AD1177,'SKU Pricing'!A:B,Assumptions!$B$2,0)*(X1177-(W1177*8))))*AE1177))</f>
        <v>0</v>
      </c>
      <c r="AG1177" s="67">
        <f t="shared" si="12"/>
        <v>0</v>
      </c>
      <c r="AH1177" s="70">
        <f>ifna(vlookup(AG1177,'SKU Pricing'!A:B,Assumptions!$B$2,0)*W1177*AE1177,0)</f>
        <v>0</v>
      </c>
      <c r="AI1177" s="62" t="str">
        <f t="shared" si="13"/>
        <v/>
      </c>
      <c r="AJ1177" s="62" t="str">
        <f>if(V1177&lt;&gt;0, if(T1177="Lift &amp; Shift Noprod",Assumptions!$B$9,if(V1177=Assumptions!$B$6,Assumptions!$B$10,if(P1177=1,Assumptions!$B$8,Assumptions!$B$7))),"")</f>
        <v/>
      </c>
      <c r="AK1177" s="69">
        <f t="shared" si="14"/>
        <v>0</v>
      </c>
      <c r="AL1177" s="69">
        <f>if(AJ1177="Hyperdisk Balanced",Assumptions!$B$11,0)</f>
        <v>0</v>
      </c>
      <c r="AM1177" s="69">
        <f>if(AJ1177="Hyperdisk Balanced",Assumptions!$B$12,0)</f>
        <v>0</v>
      </c>
      <c r="AN1177" s="70">
        <f>if(AK1177=0,0,if(AJ1177="Hyperdisk Balanced",vlookup(AK1177&amp;" provisioned space",'SKU Pricing'!A:B,Assumptions!$B$2,0)*Z1177+vlookup(AK1177&amp;" provisioned IOPS",'SKU Pricing'!A:B,Assumptions!$B$2,0)*AL1177*730+vlookup(AK1177&amp;" provisioned throughput",'SKU Pricing'!A:B,Assumptions!$B$2,0)*AM1177*730,vlookup(AK1177,'SKU Pricing'!A:B,Assumptions!$B$2,0)*Z1177))</f>
        <v>0</v>
      </c>
      <c r="AO1177" s="70">
        <f t="shared" si="15"/>
        <v>0</v>
      </c>
      <c r="AP1177" s="71">
        <f t="shared" si="16"/>
        <v>0</v>
      </c>
      <c r="AQ1177" s="70">
        <f>ifna(vlookup(AP1177,'SKU Pricing'!A:B,Assumptions!$B$2,0)*AE1177,0)</f>
        <v>0</v>
      </c>
      <c r="AR1177" s="72">
        <v>0.0</v>
      </c>
    </row>
    <row r="1178">
      <c r="A1178" s="61" t="s">
        <v>1319</v>
      </c>
      <c r="B1178" s="62" t="str">
        <f>ifna(if(vlookup(A1178,vOS!A:B,2,0)="","Unknown",vlookup(A1178,vOS!A:B,2,0)),"Unknown")</f>
        <v>Microsoft Windows 10 (64-bit)</v>
      </c>
      <c r="C1178" s="62">
        <f>vlookup(B1178,'OS Study'!A:D,2,0)</f>
        <v>0</v>
      </c>
      <c r="D1178" s="62" t="str">
        <f>vlookup(B1178,'OS Study'!A:D,3,0)</f>
        <v>Windows</v>
      </c>
      <c r="E1178" s="62" t="str">
        <f>vlookup(B1178,'OS Study'!A:D,4,0)</f>
        <v>Workstation</v>
      </c>
      <c r="F1178" s="63" t="str">
        <f>vlookup(B1178,'OS Study'!A:E,5,0)</f>
        <v>10</v>
      </c>
      <c r="G1178" s="62">
        <f>IF(vlookup(A1178,'RVtools V2.1'!A:J,4,0)="non",0,1)</f>
        <v>1</v>
      </c>
      <c r="H1178" s="62">
        <f>if(vlookup(A1178,'RVtools V2.1'!A:K,11,0)="kube",1,0)</f>
        <v>0</v>
      </c>
      <c r="I1178" s="62">
        <f t="shared" si="5"/>
        <v>0</v>
      </c>
      <c r="J1178" s="62">
        <f>ifna(vlookup(A1178,'Infra Study'!A:Q,17,0),0)</f>
        <v>1</v>
      </c>
      <c r="K1178" s="64">
        <f>IFERROR(__xludf.DUMMYFUNCTION("N(REGEXMATCH(VLOOKUP(A1178, 'RVtools V2.1'!A:H, 8, 0), ""^Serveur de fichiers""))"),0.0)</f>
        <v>0</v>
      </c>
      <c r="L1178" s="64">
        <f t="shared" si="6"/>
        <v>0</v>
      </c>
      <c r="M1178" s="67" t="str">
        <f>ifna(vlookup(A1178,'RVtools V2.1'!A:I,8,0),"N/A")</f>
        <v>MPL - SUD/PRO</v>
      </c>
      <c r="N1178" s="64">
        <f>IFERROR(__xludf.DUMMYFUNCTION("IF(REGEXMATCH(M1178, ""(?i)"" &amp; JOIN(""|"", SPLIT(""kalisil"", "" ""))), 1, 0)"),0.0)</f>
        <v>0</v>
      </c>
      <c r="O1178" s="64" t="str">
        <f>vlookup(A1178,'RVtools V2.1'!A:H,7,0)</f>
        <v>T1</v>
      </c>
      <c r="P1178" s="64">
        <f>if(vlookup(A1178,'RVtools V2.1'!A:H,5,0)="oui",1,0)</f>
        <v>1</v>
      </c>
      <c r="Q1178" s="64">
        <f>ifna(vlookup(A1178,vCPU!A:B,2,0),"Unknown")</f>
        <v>2</v>
      </c>
      <c r="R1178" s="66">
        <f>ifna(vlookup(A1178,vMemory!A:C,3,0),"Unknown")</f>
        <v>4</v>
      </c>
      <c r="S1178" s="66">
        <f>ifna(vlookup(A1178,vDisk!A:C,3,0),"Unknown")</f>
        <v>38</v>
      </c>
      <c r="T1178" s="67" t="str">
        <f t="array" ref="T1178">IFS(
   L1178=1, "No Lift &amp; Shift",
   J1178=1, XLOOKUP(A1178, 'Infra Study'!A:A, 'Infra Study'!P:P),
   I1178=1, "No Lift &amp; Shift",
   H1178=1, "GKE",
   K1178=1, "GCNV",
   G1178=1, "Lift &amp; Shift Prod",
   TRUE, "Lift &amp; Shift Noprod"
)</f>
        <v>Consolidation</v>
      </c>
      <c r="U1178" s="67">
        <f t="shared" si="7"/>
        <v>0</v>
      </c>
      <c r="V1178" s="68">
        <f>if(T1178="Lift &amp; Shift Noprod",if( Y1178=0,Assumptions!$B$5, Assumptions!$B$4),if(T1178="Lift &amp; Shift Prod",if(AND(N1178=1,O1178="T1"),Assumptions!$B$6,Assumptions!$B$4),0))</f>
        <v>0</v>
      </c>
      <c r="W1178" s="62">
        <f>if(V1178&lt;&gt;0,if(Q1178="Unknown", Assumptions!$B$42,If(Q1178&gt;1,Q1178,2)),0)</f>
        <v>0</v>
      </c>
      <c r="X1178" s="69">
        <f>if(V1178&lt;&gt;0,if(R1178="Unknown", Assumptions!$B$43,R1178),0)</f>
        <v>0</v>
      </c>
      <c r="Y1178" s="68">
        <f t="shared" si="8"/>
        <v>0</v>
      </c>
      <c r="Z1178" s="68">
        <f>if(V1178&lt;&gt;0,if(  S1178="Unknown", Assumptions!$B$44,S1178),0)</f>
        <v>0</v>
      </c>
      <c r="AA1178" s="68">
        <f>if(V1178 ="N2",ifna(vlookup(W1178&amp;"-"&amp;X1178,'Ref. VM'!A:B,2,0),"Custom"),if(V1178 ="E2" , ifna(vlookup(W1178&amp;"-"&amp;X1178,'Ref. VM'!D:E,2,0),"Custom"),if(V1178="N2D",ifna(vlookup(W1178&amp;"-"&amp;X1178,'Ref. VM'!G:H,2,0),"Custom"),if(V1178="N4",ifna(vlookup(W1178&amp;"-"&amp;X1178,'Ref. VM'!J:K,2,0),"Custom"),0))))</f>
        <v>0</v>
      </c>
      <c r="AB1178" s="67">
        <f t="shared" si="9"/>
        <v>0</v>
      </c>
      <c r="AC1178" s="67">
        <f t="shared" si="10"/>
        <v>0</v>
      </c>
      <c r="AD1178" s="67">
        <f t="shared" si="11"/>
        <v>0</v>
      </c>
      <c r="AE1178" s="62">
        <f>if(T1178="Lift &amp; Shift Prod",730,if(T1178="Lift &amp; Shift Noprod",Assumptions!$B$3,0))</f>
        <v>0</v>
      </c>
      <c r="AF1178" s="70">
        <f>if( U1178=0,0,if(Y1178=0, ((vlookup(AB1178,'SKU Pricing'!A:B,Assumptions!$B$2,0)*W1178)+(vlookup(AC1178,'SKU Pricing'!A:B,Assumptions!$B$2,0)*X1178))*AE1178,((vlookup(AB1178,'SKU Pricing'!A:B,Assumptions!$B$2,0)*W1178)+(vlookup(AC1178,'SKU Pricing'!A:B,Assumptions!$B$2,0)*(W1178*8))+(vlookup(AD1178,'SKU Pricing'!A:B,Assumptions!$B$2,0)*(X1178-(W1178*8))))*AE1178))</f>
        <v>0</v>
      </c>
      <c r="AG1178" s="67">
        <f t="shared" si="12"/>
        <v>0</v>
      </c>
      <c r="AH1178" s="70">
        <f>ifna(vlookup(AG1178,'SKU Pricing'!A:B,Assumptions!$B$2,0)*W1178*AE1178,0)</f>
        <v>0</v>
      </c>
      <c r="AI1178" s="62" t="str">
        <f t="shared" si="13"/>
        <v/>
      </c>
      <c r="AJ1178" s="62" t="str">
        <f>if(V1178&lt;&gt;0, if(T1178="Lift &amp; Shift Noprod",Assumptions!$B$9,if(V1178=Assumptions!$B$6,Assumptions!$B$10,if(P1178=1,Assumptions!$B$8,Assumptions!$B$7))),"")</f>
        <v/>
      </c>
      <c r="AK1178" s="69">
        <f t="shared" si="14"/>
        <v>0</v>
      </c>
      <c r="AL1178" s="69">
        <f>if(AJ1178="Hyperdisk Balanced",Assumptions!$B$11,0)</f>
        <v>0</v>
      </c>
      <c r="AM1178" s="69">
        <f>if(AJ1178="Hyperdisk Balanced",Assumptions!$B$12,0)</f>
        <v>0</v>
      </c>
      <c r="AN1178" s="70">
        <f>if(AK1178=0,0,if(AJ1178="Hyperdisk Balanced",vlookup(AK1178&amp;" provisioned space",'SKU Pricing'!A:B,Assumptions!$B$2,0)*Z1178+vlookup(AK1178&amp;" provisioned IOPS",'SKU Pricing'!A:B,Assumptions!$B$2,0)*AL1178*730+vlookup(AK1178&amp;" provisioned throughput",'SKU Pricing'!A:B,Assumptions!$B$2,0)*AM1178*730,vlookup(AK1178,'SKU Pricing'!A:B,Assumptions!$B$2,0)*Z1178))</f>
        <v>0</v>
      </c>
      <c r="AO1178" s="70">
        <f t="shared" si="15"/>
        <v>0</v>
      </c>
      <c r="AP1178" s="71">
        <f t="shared" si="16"/>
        <v>0</v>
      </c>
      <c r="AQ1178" s="70">
        <f>ifna(vlookup(AP1178,'SKU Pricing'!A:B,Assumptions!$B$2,0)*AE1178,0)</f>
        <v>0</v>
      </c>
      <c r="AR1178" s="72">
        <v>0.0</v>
      </c>
    </row>
    <row r="1179">
      <c r="A1179" s="61" t="s">
        <v>1320</v>
      </c>
      <c r="B1179" s="62" t="str">
        <f>ifna(if(vlookup(A1179,vOS!A:B,2,0)="","Unknown",vlookup(A1179,vOS!A:B,2,0)),"Unknown")</f>
        <v>Microsoft Windows 10 (64-bit)</v>
      </c>
      <c r="C1179" s="62">
        <f>vlookup(B1179,'OS Study'!A:D,2,0)</f>
        <v>0</v>
      </c>
      <c r="D1179" s="62" t="str">
        <f>vlookup(B1179,'OS Study'!A:D,3,0)</f>
        <v>Windows</v>
      </c>
      <c r="E1179" s="62" t="str">
        <f>vlookup(B1179,'OS Study'!A:D,4,0)</f>
        <v>Workstation</v>
      </c>
      <c r="F1179" s="63" t="str">
        <f>vlookup(B1179,'OS Study'!A:E,5,0)</f>
        <v>10</v>
      </c>
      <c r="G1179" s="62">
        <f>IF(vlookup(A1179,'RVtools V2.1'!A:J,4,0)="non",0,1)</f>
        <v>1</v>
      </c>
      <c r="H1179" s="62">
        <f>if(vlookup(A1179,'RVtools V2.1'!A:K,11,0)="kube",1,0)</f>
        <v>0</v>
      </c>
      <c r="I1179" s="62">
        <f t="shared" si="5"/>
        <v>0</v>
      </c>
      <c r="J1179" s="62">
        <f>ifna(vlookup(A1179,'Infra Study'!A:Q,17,0),0)</f>
        <v>1</v>
      </c>
      <c r="K1179" s="64">
        <f>IFERROR(__xludf.DUMMYFUNCTION("N(REGEXMATCH(VLOOKUP(A1179, 'RVtools V2.1'!A:H, 8, 0), ""^Serveur de fichiers""))"),0.0)</f>
        <v>0</v>
      </c>
      <c r="L1179" s="64">
        <f t="shared" si="6"/>
        <v>0</v>
      </c>
      <c r="M1179" s="67" t="str">
        <f>ifna(vlookup(A1179,'RVtools V2.1'!A:I,8,0),"N/A")</f>
        <v>MPL - SUD/PRO</v>
      </c>
      <c r="N1179" s="64">
        <f>IFERROR(__xludf.DUMMYFUNCTION("IF(REGEXMATCH(M1179, ""(?i)"" &amp; JOIN(""|"", SPLIT(""kalisil"", "" ""))), 1, 0)"),0.0)</f>
        <v>0</v>
      </c>
      <c r="O1179" s="64" t="str">
        <f>vlookup(A1179,'RVtools V2.1'!A:H,7,0)</f>
        <v>T1</v>
      </c>
      <c r="P1179" s="64">
        <f>if(vlookup(A1179,'RVtools V2.1'!A:H,5,0)="oui",1,0)</f>
        <v>1</v>
      </c>
      <c r="Q1179" s="64">
        <f>ifna(vlookup(A1179,vCPU!A:B,2,0),"Unknown")</f>
        <v>2</v>
      </c>
      <c r="R1179" s="66">
        <f>ifna(vlookup(A1179,vMemory!A:C,3,0),"Unknown")</f>
        <v>4</v>
      </c>
      <c r="S1179" s="66">
        <f>ifna(vlookup(A1179,vDisk!A:C,3,0),"Unknown")</f>
        <v>39</v>
      </c>
      <c r="T1179" s="67" t="str">
        <f t="array" ref="T1179">IFS(
   L1179=1, "No Lift &amp; Shift",
   J1179=1, XLOOKUP(A1179, 'Infra Study'!A:A, 'Infra Study'!P:P),
   I1179=1, "No Lift &amp; Shift",
   H1179=1, "GKE",
   K1179=1, "GCNV",
   G1179=1, "Lift &amp; Shift Prod",
   TRUE, "Lift &amp; Shift Noprod"
)</f>
        <v>Consolidation</v>
      </c>
      <c r="U1179" s="67">
        <f t="shared" si="7"/>
        <v>0</v>
      </c>
      <c r="V1179" s="68">
        <f>if(T1179="Lift &amp; Shift Noprod",if( Y1179=0,Assumptions!$B$5, Assumptions!$B$4),if(T1179="Lift &amp; Shift Prod",if(AND(N1179=1,O1179="T1"),Assumptions!$B$6,Assumptions!$B$4),0))</f>
        <v>0</v>
      </c>
      <c r="W1179" s="62">
        <f>if(V1179&lt;&gt;0,if(Q1179="Unknown", Assumptions!$B$42,If(Q1179&gt;1,Q1179,2)),0)</f>
        <v>0</v>
      </c>
      <c r="X1179" s="69">
        <f>if(V1179&lt;&gt;0,if(R1179="Unknown", Assumptions!$B$43,R1179),0)</f>
        <v>0</v>
      </c>
      <c r="Y1179" s="68">
        <f t="shared" si="8"/>
        <v>0</v>
      </c>
      <c r="Z1179" s="68">
        <f>if(V1179&lt;&gt;0,if(  S1179="Unknown", Assumptions!$B$44,S1179),0)</f>
        <v>0</v>
      </c>
      <c r="AA1179" s="68">
        <f>if(V1179 ="N2",ifna(vlookup(W1179&amp;"-"&amp;X1179,'Ref. VM'!A:B,2,0),"Custom"),if(V1179 ="E2" , ifna(vlookup(W1179&amp;"-"&amp;X1179,'Ref. VM'!D:E,2,0),"Custom"),if(V1179="N2D",ifna(vlookup(W1179&amp;"-"&amp;X1179,'Ref. VM'!G:H,2,0),"Custom"),if(V1179="N4",ifna(vlookup(W1179&amp;"-"&amp;X1179,'Ref. VM'!J:K,2,0),"Custom"),0))))</f>
        <v>0</v>
      </c>
      <c r="AB1179" s="67">
        <f t="shared" si="9"/>
        <v>0</v>
      </c>
      <c r="AC1179" s="67">
        <f t="shared" si="10"/>
        <v>0</v>
      </c>
      <c r="AD1179" s="67">
        <f t="shared" si="11"/>
        <v>0</v>
      </c>
      <c r="AE1179" s="62">
        <f>if(T1179="Lift &amp; Shift Prod",730,if(T1179="Lift &amp; Shift Noprod",Assumptions!$B$3,0))</f>
        <v>0</v>
      </c>
      <c r="AF1179" s="70">
        <f>if( U1179=0,0,if(Y1179=0, ((vlookup(AB1179,'SKU Pricing'!A:B,Assumptions!$B$2,0)*W1179)+(vlookup(AC1179,'SKU Pricing'!A:B,Assumptions!$B$2,0)*X1179))*AE1179,((vlookup(AB1179,'SKU Pricing'!A:B,Assumptions!$B$2,0)*W1179)+(vlookup(AC1179,'SKU Pricing'!A:B,Assumptions!$B$2,0)*(W1179*8))+(vlookup(AD1179,'SKU Pricing'!A:B,Assumptions!$B$2,0)*(X1179-(W1179*8))))*AE1179))</f>
        <v>0</v>
      </c>
      <c r="AG1179" s="67">
        <f t="shared" si="12"/>
        <v>0</v>
      </c>
      <c r="AH1179" s="70">
        <f>ifna(vlookup(AG1179,'SKU Pricing'!A:B,Assumptions!$B$2,0)*W1179*AE1179,0)</f>
        <v>0</v>
      </c>
      <c r="AI1179" s="62" t="str">
        <f t="shared" si="13"/>
        <v/>
      </c>
      <c r="AJ1179" s="62" t="str">
        <f>if(V1179&lt;&gt;0, if(T1179="Lift &amp; Shift Noprod",Assumptions!$B$9,if(V1179=Assumptions!$B$6,Assumptions!$B$10,if(P1179=1,Assumptions!$B$8,Assumptions!$B$7))),"")</f>
        <v/>
      </c>
      <c r="AK1179" s="69">
        <f t="shared" si="14"/>
        <v>0</v>
      </c>
      <c r="AL1179" s="69">
        <f>if(AJ1179="Hyperdisk Balanced",Assumptions!$B$11,0)</f>
        <v>0</v>
      </c>
      <c r="AM1179" s="69">
        <f>if(AJ1179="Hyperdisk Balanced",Assumptions!$B$12,0)</f>
        <v>0</v>
      </c>
      <c r="AN1179" s="70">
        <f>if(AK1179=0,0,if(AJ1179="Hyperdisk Balanced",vlookup(AK1179&amp;" provisioned space",'SKU Pricing'!A:B,Assumptions!$B$2,0)*Z1179+vlookup(AK1179&amp;" provisioned IOPS",'SKU Pricing'!A:B,Assumptions!$B$2,0)*AL1179*730+vlookup(AK1179&amp;" provisioned throughput",'SKU Pricing'!A:B,Assumptions!$B$2,0)*AM1179*730,vlookup(AK1179,'SKU Pricing'!A:B,Assumptions!$B$2,0)*Z1179))</f>
        <v>0</v>
      </c>
      <c r="AO1179" s="70">
        <f t="shared" si="15"/>
        <v>0</v>
      </c>
      <c r="AP1179" s="71">
        <f t="shared" si="16"/>
        <v>0</v>
      </c>
      <c r="AQ1179" s="70">
        <f>ifna(vlookup(AP1179,'SKU Pricing'!A:B,Assumptions!$B$2,0)*AE1179,0)</f>
        <v>0</v>
      </c>
      <c r="AR1179" s="72">
        <v>0.0</v>
      </c>
    </row>
    <row r="1180">
      <c r="A1180" s="61" t="s">
        <v>1321</v>
      </c>
      <c r="B1180" s="62" t="str">
        <f>ifna(if(vlookup(A1180,vOS!A:B,2,0)="","Unknown",vlookup(A1180,vOS!A:B,2,0)),"Unknown")</f>
        <v>Microsoft Windows 10 (64-bit)</v>
      </c>
      <c r="C1180" s="62">
        <f>vlookup(B1180,'OS Study'!A:D,2,0)</f>
        <v>0</v>
      </c>
      <c r="D1180" s="62" t="str">
        <f>vlookup(B1180,'OS Study'!A:D,3,0)</f>
        <v>Windows</v>
      </c>
      <c r="E1180" s="62" t="str">
        <f>vlookup(B1180,'OS Study'!A:D,4,0)</f>
        <v>Workstation</v>
      </c>
      <c r="F1180" s="63" t="str">
        <f>vlookup(B1180,'OS Study'!A:E,5,0)</f>
        <v>10</v>
      </c>
      <c r="G1180" s="62">
        <f>IF(vlookup(A1180,'RVtools V2.1'!A:J,4,0)="non",0,1)</f>
        <v>1</v>
      </c>
      <c r="H1180" s="62">
        <f>if(vlookup(A1180,'RVtools V2.1'!A:K,11,0)="kube",1,0)</f>
        <v>0</v>
      </c>
      <c r="I1180" s="62">
        <f t="shared" si="5"/>
        <v>0</v>
      </c>
      <c r="J1180" s="62">
        <f>ifna(vlookup(A1180,'Infra Study'!A:Q,17,0),0)</f>
        <v>1</v>
      </c>
      <c r="K1180" s="64">
        <f>IFERROR(__xludf.DUMMYFUNCTION("N(REGEXMATCH(VLOOKUP(A1180, 'RVtools V2.1'!A:H, 8, 0), ""^Serveur de fichiers""))"),0.0)</f>
        <v>0</v>
      </c>
      <c r="L1180" s="64">
        <f t="shared" si="6"/>
        <v>0</v>
      </c>
      <c r="M1180" s="67" t="str">
        <f>ifna(vlookup(A1180,'RVtools V2.1'!A:I,8,0),"N/A")</f>
        <v>MPL - SUD/PRO</v>
      </c>
      <c r="N1180" s="64">
        <f>IFERROR(__xludf.DUMMYFUNCTION("IF(REGEXMATCH(M1180, ""(?i)"" &amp; JOIN(""|"", SPLIT(""kalisil"", "" ""))), 1, 0)"),0.0)</f>
        <v>0</v>
      </c>
      <c r="O1180" s="64" t="str">
        <f>vlookup(A1180,'RVtools V2.1'!A:H,7,0)</f>
        <v>T1</v>
      </c>
      <c r="P1180" s="64">
        <f>if(vlookup(A1180,'RVtools V2.1'!A:H,5,0)="oui",1,0)</f>
        <v>1</v>
      </c>
      <c r="Q1180" s="64">
        <f>ifna(vlookup(A1180,vCPU!A:B,2,0),"Unknown")</f>
        <v>2</v>
      </c>
      <c r="R1180" s="66">
        <f>ifna(vlookup(A1180,vMemory!A:C,3,0),"Unknown")</f>
        <v>4</v>
      </c>
      <c r="S1180" s="66">
        <f>ifna(vlookup(A1180,vDisk!A:C,3,0),"Unknown")</f>
        <v>37</v>
      </c>
      <c r="T1180" s="67" t="str">
        <f t="array" ref="T1180">IFS(
   L1180=1, "No Lift &amp; Shift",
   J1180=1, XLOOKUP(A1180, 'Infra Study'!A:A, 'Infra Study'!P:P),
   I1180=1, "No Lift &amp; Shift",
   H1180=1, "GKE",
   K1180=1, "GCNV",
   G1180=1, "Lift &amp; Shift Prod",
   TRUE, "Lift &amp; Shift Noprod"
)</f>
        <v>Consolidation</v>
      </c>
      <c r="U1180" s="67">
        <f t="shared" si="7"/>
        <v>0</v>
      </c>
      <c r="V1180" s="68">
        <f>if(T1180="Lift &amp; Shift Noprod",if( Y1180=0,Assumptions!$B$5, Assumptions!$B$4),if(T1180="Lift &amp; Shift Prod",if(AND(N1180=1,O1180="T1"),Assumptions!$B$6,Assumptions!$B$4),0))</f>
        <v>0</v>
      </c>
      <c r="W1180" s="62">
        <f>if(V1180&lt;&gt;0,if(Q1180="Unknown", Assumptions!$B$42,If(Q1180&gt;1,Q1180,2)),0)</f>
        <v>0</v>
      </c>
      <c r="X1180" s="69">
        <f>if(V1180&lt;&gt;0,if(R1180="Unknown", Assumptions!$B$43,R1180),0)</f>
        <v>0</v>
      </c>
      <c r="Y1180" s="68">
        <f t="shared" si="8"/>
        <v>0</v>
      </c>
      <c r="Z1180" s="68">
        <f>if(V1180&lt;&gt;0,if(  S1180="Unknown", Assumptions!$B$44,S1180),0)</f>
        <v>0</v>
      </c>
      <c r="AA1180" s="68">
        <f>if(V1180 ="N2",ifna(vlookup(W1180&amp;"-"&amp;X1180,'Ref. VM'!A:B,2,0),"Custom"),if(V1180 ="E2" , ifna(vlookup(W1180&amp;"-"&amp;X1180,'Ref. VM'!D:E,2,0),"Custom"),if(V1180="N2D",ifna(vlookup(W1180&amp;"-"&amp;X1180,'Ref. VM'!G:H,2,0),"Custom"),if(V1180="N4",ifna(vlookup(W1180&amp;"-"&amp;X1180,'Ref. VM'!J:K,2,0),"Custom"),0))))</f>
        <v>0</v>
      </c>
      <c r="AB1180" s="67">
        <f t="shared" si="9"/>
        <v>0</v>
      </c>
      <c r="AC1180" s="67">
        <f t="shared" si="10"/>
        <v>0</v>
      </c>
      <c r="AD1180" s="67">
        <f t="shared" si="11"/>
        <v>0</v>
      </c>
      <c r="AE1180" s="62">
        <f>if(T1180="Lift &amp; Shift Prod",730,if(T1180="Lift &amp; Shift Noprod",Assumptions!$B$3,0))</f>
        <v>0</v>
      </c>
      <c r="AF1180" s="70">
        <f>if( U1180=0,0,if(Y1180=0, ((vlookup(AB1180,'SKU Pricing'!A:B,Assumptions!$B$2,0)*W1180)+(vlookup(AC1180,'SKU Pricing'!A:B,Assumptions!$B$2,0)*X1180))*AE1180,((vlookup(AB1180,'SKU Pricing'!A:B,Assumptions!$B$2,0)*W1180)+(vlookup(AC1180,'SKU Pricing'!A:B,Assumptions!$B$2,0)*(W1180*8))+(vlookup(AD1180,'SKU Pricing'!A:B,Assumptions!$B$2,0)*(X1180-(W1180*8))))*AE1180))</f>
        <v>0</v>
      </c>
      <c r="AG1180" s="67">
        <f t="shared" si="12"/>
        <v>0</v>
      </c>
      <c r="AH1180" s="70">
        <f>ifna(vlookup(AG1180,'SKU Pricing'!A:B,Assumptions!$B$2,0)*W1180*AE1180,0)</f>
        <v>0</v>
      </c>
      <c r="AI1180" s="62" t="str">
        <f t="shared" si="13"/>
        <v/>
      </c>
      <c r="AJ1180" s="62" t="str">
        <f>if(V1180&lt;&gt;0, if(T1180="Lift &amp; Shift Noprod",Assumptions!$B$9,if(V1180=Assumptions!$B$6,Assumptions!$B$10,if(P1180=1,Assumptions!$B$8,Assumptions!$B$7))),"")</f>
        <v/>
      </c>
      <c r="AK1180" s="69">
        <f t="shared" si="14"/>
        <v>0</v>
      </c>
      <c r="AL1180" s="69">
        <f>if(AJ1180="Hyperdisk Balanced",Assumptions!$B$11,0)</f>
        <v>0</v>
      </c>
      <c r="AM1180" s="69">
        <f>if(AJ1180="Hyperdisk Balanced",Assumptions!$B$12,0)</f>
        <v>0</v>
      </c>
      <c r="AN1180" s="70">
        <f>if(AK1180=0,0,if(AJ1180="Hyperdisk Balanced",vlookup(AK1180&amp;" provisioned space",'SKU Pricing'!A:B,Assumptions!$B$2,0)*Z1180+vlookup(AK1180&amp;" provisioned IOPS",'SKU Pricing'!A:B,Assumptions!$B$2,0)*AL1180*730+vlookup(AK1180&amp;" provisioned throughput",'SKU Pricing'!A:B,Assumptions!$B$2,0)*AM1180*730,vlookup(AK1180,'SKU Pricing'!A:B,Assumptions!$B$2,0)*Z1180))</f>
        <v>0</v>
      </c>
      <c r="AO1180" s="70">
        <f t="shared" si="15"/>
        <v>0</v>
      </c>
      <c r="AP1180" s="71">
        <f t="shared" si="16"/>
        <v>0</v>
      </c>
      <c r="AQ1180" s="70">
        <f>ifna(vlookup(AP1180,'SKU Pricing'!A:B,Assumptions!$B$2,0)*AE1180,0)</f>
        <v>0</v>
      </c>
      <c r="AR1180" s="72">
        <v>0.0</v>
      </c>
    </row>
    <row r="1181">
      <c r="A1181" s="61" t="s">
        <v>1322</v>
      </c>
      <c r="B1181" s="62" t="str">
        <f>ifna(if(vlookup(A1181,vOS!A:B,2,0)="","Unknown",vlookup(A1181,vOS!A:B,2,0)),"Unknown")</f>
        <v>Microsoft Windows 10 (64-bit)</v>
      </c>
      <c r="C1181" s="62">
        <f>vlookup(B1181,'OS Study'!A:D,2,0)</f>
        <v>0</v>
      </c>
      <c r="D1181" s="62" t="str">
        <f>vlookup(B1181,'OS Study'!A:D,3,0)</f>
        <v>Windows</v>
      </c>
      <c r="E1181" s="62" t="str">
        <f>vlookup(B1181,'OS Study'!A:D,4,0)</f>
        <v>Workstation</v>
      </c>
      <c r="F1181" s="63" t="str">
        <f>vlookup(B1181,'OS Study'!A:E,5,0)</f>
        <v>10</v>
      </c>
      <c r="G1181" s="62">
        <f>IF(vlookup(A1181,'RVtools V2.1'!A:J,4,0)="non",0,1)</f>
        <v>1</v>
      </c>
      <c r="H1181" s="62">
        <f>if(vlookup(A1181,'RVtools V2.1'!A:K,11,0)="kube",1,0)</f>
        <v>0</v>
      </c>
      <c r="I1181" s="62">
        <f t="shared" si="5"/>
        <v>0</v>
      </c>
      <c r="J1181" s="62">
        <f>ifna(vlookup(A1181,'Infra Study'!A:Q,17,0),0)</f>
        <v>1</v>
      </c>
      <c r="K1181" s="64">
        <f>IFERROR(__xludf.DUMMYFUNCTION("N(REGEXMATCH(VLOOKUP(A1181, 'RVtools V2.1'!A:H, 8, 0), ""^Serveur de fichiers""))"),0.0)</f>
        <v>0</v>
      </c>
      <c r="L1181" s="64">
        <f t="shared" si="6"/>
        <v>0</v>
      </c>
      <c r="M1181" s="67" t="str">
        <f>ifna(vlookup(A1181,'RVtools V2.1'!A:I,8,0),"N/A")</f>
        <v>MPL - SUD/PRO</v>
      </c>
      <c r="N1181" s="64">
        <f>IFERROR(__xludf.DUMMYFUNCTION("IF(REGEXMATCH(M1181, ""(?i)"" &amp; JOIN(""|"", SPLIT(""kalisil"", "" ""))), 1, 0)"),0.0)</f>
        <v>0</v>
      </c>
      <c r="O1181" s="64" t="str">
        <f>vlookup(A1181,'RVtools V2.1'!A:H,7,0)</f>
        <v>T1</v>
      </c>
      <c r="P1181" s="64">
        <f>if(vlookup(A1181,'RVtools V2.1'!A:H,5,0)="oui",1,0)</f>
        <v>1</v>
      </c>
      <c r="Q1181" s="64">
        <f>ifna(vlookup(A1181,vCPU!A:B,2,0),"Unknown")</f>
        <v>2</v>
      </c>
      <c r="R1181" s="66">
        <f>ifna(vlookup(A1181,vMemory!A:C,3,0),"Unknown")</f>
        <v>4</v>
      </c>
      <c r="S1181" s="66">
        <f>ifna(vlookup(A1181,vDisk!A:C,3,0),"Unknown")</f>
        <v>40</v>
      </c>
      <c r="T1181" s="67" t="str">
        <f t="array" ref="T1181">IFS(
   L1181=1, "No Lift &amp; Shift",
   J1181=1, XLOOKUP(A1181, 'Infra Study'!A:A, 'Infra Study'!P:P),
   I1181=1, "No Lift &amp; Shift",
   H1181=1, "GKE",
   K1181=1, "GCNV",
   G1181=1, "Lift &amp; Shift Prod",
   TRUE, "Lift &amp; Shift Noprod"
)</f>
        <v>Consolidation</v>
      </c>
      <c r="U1181" s="67">
        <f t="shared" si="7"/>
        <v>0</v>
      </c>
      <c r="V1181" s="68">
        <f>if(T1181="Lift &amp; Shift Noprod",if( Y1181=0,Assumptions!$B$5, Assumptions!$B$4),if(T1181="Lift &amp; Shift Prod",if(AND(N1181=1,O1181="T1"),Assumptions!$B$6,Assumptions!$B$4),0))</f>
        <v>0</v>
      </c>
      <c r="W1181" s="62">
        <f>if(V1181&lt;&gt;0,if(Q1181="Unknown", Assumptions!$B$42,If(Q1181&gt;1,Q1181,2)),0)</f>
        <v>0</v>
      </c>
      <c r="X1181" s="69">
        <f>if(V1181&lt;&gt;0,if(R1181="Unknown", Assumptions!$B$43,R1181),0)</f>
        <v>0</v>
      </c>
      <c r="Y1181" s="68">
        <f t="shared" si="8"/>
        <v>0</v>
      </c>
      <c r="Z1181" s="68">
        <f>if(V1181&lt;&gt;0,if(  S1181="Unknown", Assumptions!$B$44,S1181),0)</f>
        <v>0</v>
      </c>
      <c r="AA1181" s="68">
        <f>if(V1181 ="N2",ifna(vlookup(W1181&amp;"-"&amp;X1181,'Ref. VM'!A:B,2,0),"Custom"),if(V1181 ="E2" , ifna(vlookup(W1181&amp;"-"&amp;X1181,'Ref. VM'!D:E,2,0),"Custom"),if(V1181="N2D",ifna(vlookup(W1181&amp;"-"&amp;X1181,'Ref. VM'!G:H,2,0),"Custom"),if(V1181="N4",ifna(vlookup(W1181&amp;"-"&amp;X1181,'Ref. VM'!J:K,2,0),"Custom"),0))))</f>
        <v>0</v>
      </c>
      <c r="AB1181" s="67">
        <f t="shared" si="9"/>
        <v>0</v>
      </c>
      <c r="AC1181" s="67">
        <f t="shared" si="10"/>
        <v>0</v>
      </c>
      <c r="AD1181" s="67">
        <f t="shared" si="11"/>
        <v>0</v>
      </c>
      <c r="AE1181" s="62">
        <f>if(T1181="Lift &amp; Shift Prod",730,if(T1181="Lift &amp; Shift Noprod",Assumptions!$B$3,0))</f>
        <v>0</v>
      </c>
      <c r="AF1181" s="70">
        <f>if( U1181=0,0,if(Y1181=0, ((vlookup(AB1181,'SKU Pricing'!A:B,Assumptions!$B$2,0)*W1181)+(vlookup(AC1181,'SKU Pricing'!A:B,Assumptions!$B$2,0)*X1181))*AE1181,((vlookup(AB1181,'SKU Pricing'!A:B,Assumptions!$B$2,0)*W1181)+(vlookup(AC1181,'SKU Pricing'!A:B,Assumptions!$B$2,0)*(W1181*8))+(vlookup(AD1181,'SKU Pricing'!A:B,Assumptions!$B$2,0)*(X1181-(W1181*8))))*AE1181))</f>
        <v>0</v>
      </c>
      <c r="AG1181" s="67">
        <f t="shared" si="12"/>
        <v>0</v>
      </c>
      <c r="AH1181" s="70">
        <f>ifna(vlookup(AG1181,'SKU Pricing'!A:B,Assumptions!$B$2,0)*W1181*AE1181,0)</f>
        <v>0</v>
      </c>
      <c r="AI1181" s="62" t="str">
        <f t="shared" si="13"/>
        <v/>
      </c>
      <c r="AJ1181" s="62" t="str">
        <f>if(V1181&lt;&gt;0, if(T1181="Lift &amp; Shift Noprod",Assumptions!$B$9,if(V1181=Assumptions!$B$6,Assumptions!$B$10,if(P1181=1,Assumptions!$B$8,Assumptions!$B$7))),"")</f>
        <v/>
      </c>
      <c r="AK1181" s="69">
        <f t="shared" si="14"/>
        <v>0</v>
      </c>
      <c r="AL1181" s="69">
        <f>if(AJ1181="Hyperdisk Balanced",Assumptions!$B$11,0)</f>
        <v>0</v>
      </c>
      <c r="AM1181" s="69">
        <f>if(AJ1181="Hyperdisk Balanced",Assumptions!$B$12,0)</f>
        <v>0</v>
      </c>
      <c r="AN1181" s="70">
        <f>if(AK1181=0,0,if(AJ1181="Hyperdisk Balanced",vlookup(AK1181&amp;" provisioned space",'SKU Pricing'!A:B,Assumptions!$B$2,0)*Z1181+vlookup(AK1181&amp;" provisioned IOPS",'SKU Pricing'!A:B,Assumptions!$B$2,0)*AL1181*730+vlookup(AK1181&amp;" provisioned throughput",'SKU Pricing'!A:B,Assumptions!$B$2,0)*AM1181*730,vlookup(AK1181,'SKU Pricing'!A:B,Assumptions!$B$2,0)*Z1181))</f>
        <v>0</v>
      </c>
      <c r="AO1181" s="70">
        <f t="shared" si="15"/>
        <v>0</v>
      </c>
      <c r="AP1181" s="71">
        <f t="shared" si="16"/>
        <v>0</v>
      </c>
      <c r="AQ1181" s="70">
        <f>ifna(vlookup(AP1181,'SKU Pricing'!A:B,Assumptions!$B$2,0)*AE1181,0)</f>
        <v>0</v>
      </c>
      <c r="AR1181" s="72">
        <v>0.0</v>
      </c>
    </row>
    <row r="1182">
      <c r="A1182" s="61" t="s">
        <v>1323</v>
      </c>
      <c r="B1182" s="62" t="str">
        <f>ifna(if(vlookup(A1182,vOS!A:B,2,0)="","Unknown",vlookup(A1182,vOS!A:B,2,0)),"Unknown")</f>
        <v>Microsoft Windows 10 (64-bit)</v>
      </c>
      <c r="C1182" s="62">
        <f>vlookup(B1182,'OS Study'!A:D,2,0)</f>
        <v>0</v>
      </c>
      <c r="D1182" s="62" t="str">
        <f>vlookup(B1182,'OS Study'!A:D,3,0)</f>
        <v>Windows</v>
      </c>
      <c r="E1182" s="62" t="str">
        <f>vlookup(B1182,'OS Study'!A:D,4,0)</f>
        <v>Workstation</v>
      </c>
      <c r="F1182" s="63" t="str">
        <f>vlookup(B1182,'OS Study'!A:E,5,0)</f>
        <v>10</v>
      </c>
      <c r="G1182" s="62">
        <f>IF(vlookup(A1182,'RVtools V2.1'!A:J,4,0)="non",0,1)</f>
        <v>1</v>
      </c>
      <c r="H1182" s="62">
        <f>if(vlookup(A1182,'RVtools V2.1'!A:K,11,0)="kube",1,0)</f>
        <v>0</v>
      </c>
      <c r="I1182" s="62">
        <f t="shared" si="5"/>
        <v>0</v>
      </c>
      <c r="J1182" s="62">
        <f>ifna(vlookup(A1182,'Infra Study'!A:Q,17,0),0)</f>
        <v>1</v>
      </c>
      <c r="K1182" s="64">
        <f>IFERROR(__xludf.DUMMYFUNCTION("N(REGEXMATCH(VLOOKUP(A1182, 'RVtools V2.1'!A:H, 8, 0), ""^Serveur de fichiers""))"),0.0)</f>
        <v>0</v>
      </c>
      <c r="L1182" s="64">
        <f t="shared" si="6"/>
        <v>0</v>
      </c>
      <c r="M1182" s="67" t="str">
        <f>ifna(vlookup(A1182,'RVtools V2.1'!A:I,8,0),"N/A")</f>
        <v>MPL - SUD/PRO</v>
      </c>
      <c r="N1182" s="64">
        <f>IFERROR(__xludf.DUMMYFUNCTION("IF(REGEXMATCH(M1182, ""(?i)"" &amp; JOIN(""|"", SPLIT(""kalisil"", "" ""))), 1, 0)"),0.0)</f>
        <v>0</v>
      </c>
      <c r="O1182" s="64" t="str">
        <f>vlookup(A1182,'RVtools V2.1'!A:H,7,0)</f>
        <v>T1</v>
      </c>
      <c r="P1182" s="64">
        <f>if(vlookup(A1182,'RVtools V2.1'!A:H,5,0)="oui",1,0)</f>
        <v>1</v>
      </c>
      <c r="Q1182" s="64">
        <f>ifna(vlookup(A1182,vCPU!A:B,2,0),"Unknown")</f>
        <v>2</v>
      </c>
      <c r="R1182" s="66">
        <f>ifna(vlookup(A1182,vMemory!A:C,3,0),"Unknown")</f>
        <v>4</v>
      </c>
      <c r="S1182" s="66">
        <f>ifna(vlookup(A1182,vDisk!A:C,3,0),"Unknown")</f>
        <v>38</v>
      </c>
      <c r="T1182" s="67" t="str">
        <f t="array" ref="T1182">IFS(
   L1182=1, "No Lift &amp; Shift",
   J1182=1, XLOOKUP(A1182, 'Infra Study'!A:A, 'Infra Study'!P:P),
   I1182=1, "No Lift &amp; Shift",
   H1182=1, "GKE",
   K1182=1, "GCNV",
   G1182=1, "Lift &amp; Shift Prod",
   TRUE, "Lift &amp; Shift Noprod"
)</f>
        <v>Consolidation</v>
      </c>
      <c r="U1182" s="67">
        <f t="shared" si="7"/>
        <v>0</v>
      </c>
      <c r="V1182" s="68">
        <f>if(T1182="Lift &amp; Shift Noprod",if( Y1182=0,Assumptions!$B$5, Assumptions!$B$4),if(T1182="Lift &amp; Shift Prod",if(AND(N1182=1,O1182="T1"),Assumptions!$B$6,Assumptions!$B$4),0))</f>
        <v>0</v>
      </c>
      <c r="W1182" s="62">
        <f>if(V1182&lt;&gt;0,if(Q1182="Unknown", Assumptions!$B$42,If(Q1182&gt;1,Q1182,2)),0)</f>
        <v>0</v>
      </c>
      <c r="X1182" s="69">
        <f>if(V1182&lt;&gt;0,if(R1182="Unknown", Assumptions!$B$43,R1182),0)</f>
        <v>0</v>
      </c>
      <c r="Y1182" s="68">
        <f t="shared" si="8"/>
        <v>0</v>
      </c>
      <c r="Z1182" s="68">
        <f>if(V1182&lt;&gt;0,if(  S1182="Unknown", Assumptions!$B$44,S1182),0)</f>
        <v>0</v>
      </c>
      <c r="AA1182" s="68">
        <f>if(V1182 ="N2",ifna(vlookup(W1182&amp;"-"&amp;X1182,'Ref. VM'!A:B,2,0),"Custom"),if(V1182 ="E2" , ifna(vlookup(W1182&amp;"-"&amp;X1182,'Ref. VM'!D:E,2,0),"Custom"),if(V1182="N2D",ifna(vlookup(W1182&amp;"-"&amp;X1182,'Ref. VM'!G:H,2,0),"Custom"),if(V1182="N4",ifna(vlookup(W1182&amp;"-"&amp;X1182,'Ref. VM'!J:K,2,0),"Custom"),0))))</f>
        <v>0</v>
      </c>
      <c r="AB1182" s="67">
        <f t="shared" si="9"/>
        <v>0</v>
      </c>
      <c r="AC1182" s="67">
        <f t="shared" si="10"/>
        <v>0</v>
      </c>
      <c r="AD1182" s="67">
        <f t="shared" si="11"/>
        <v>0</v>
      </c>
      <c r="AE1182" s="62">
        <f>if(T1182="Lift &amp; Shift Prod",730,if(T1182="Lift &amp; Shift Noprod",Assumptions!$B$3,0))</f>
        <v>0</v>
      </c>
      <c r="AF1182" s="70">
        <f>if( U1182=0,0,if(Y1182=0, ((vlookup(AB1182,'SKU Pricing'!A:B,Assumptions!$B$2,0)*W1182)+(vlookup(AC1182,'SKU Pricing'!A:B,Assumptions!$B$2,0)*X1182))*AE1182,((vlookup(AB1182,'SKU Pricing'!A:B,Assumptions!$B$2,0)*W1182)+(vlookup(AC1182,'SKU Pricing'!A:B,Assumptions!$B$2,0)*(W1182*8))+(vlookup(AD1182,'SKU Pricing'!A:B,Assumptions!$B$2,0)*(X1182-(W1182*8))))*AE1182))</f>
        <v>0</v>
      </c>
      <c r="AG1182" s="67">
        <f t="shared" si="12"/>
        <v>0</v>
      </c>
      <c r="AH1182" s="70">
        <f>ifna(vlookup(AG1182,'SKU Pricing'!A:B,Assumptions!$B$2,0)*W1182*AE1182,0)</f>
        <v>0</v>
      </c>
      <c r="AI1182" s="62" t="str">
        <f t="shared" si="13"/>
        <v/>
      </c>
      <c r="AJ1182" s="62" t="str">
        <f>if(V1182&lt;&gt;0, if(T1182="Lift &amp; Shift Noprod",Assumptions!$B$9,if(V1182=Assumptions!$B$6,Assumptions!$B$10,if(P1182=1,Assumptions!$B$8,Assumptions!$B$7))),"")</f>
        <v/>
      </c>
      <c r="AK1182" s="69">
        <f t="shared" si="14"/>
        <v>0</v>
      </c>
      <c r="AL1182" s="69">
        <f>if(AJ1182="Hyperdisk Balanced",Assumptions!$B$11,0)</f>
        <v>0</v>
      </c>
      <c r="AM1182" s="69">
        <f>if(AJ1182="Hyperdisk Balanced",Assumptions!$B$12,0)</f>
        <v>0</v>
      </c>
      <c r="AN1182" s="70">
        <f>if(AK1182=0,0,if(AJ1182="Hyperdisk Balanced",vlookup(AK1182&amp;" provisioned space",'SKU Pricing'!A:B,Assumptions!$B$2,0)*Z1182+vlookup(AK1182&amp;" provisioned IOPS",'SKU Pricing'!A:B,Assumptions!$B$2,0)*AL1182*730+vlookup(AK1182&amp;" provisioned throughput",'SKU Pricing'!A:B,Assumptions!$B$2,0)*AM1182*730,vlookup(AK1182,'SKU Pricing'!A:B,Assumptions!$B$2,0)*Z1182))</f>
        <v>0</v>
      </c>
      <c r="AO1182" s="70">
        <f t="shared" si="15"/>
        <v>0</v>
      </c>
      <c r="AP1182" s="71">
        <f t="shared" si="16"/>
        <v>0</v>
      </c>
      <c r="AQ1182" s="70">
        <f>ifna(vlookup(AP1182,'SKU Pricing'!A:B,Assumptions!$B$2,0)*AE1182,0)</f>
        <v>0</v>
      </c>
      <c r="AR1182" s="72">
        <v>0.0</v>
      </c>
    </row>
    <row r="1183">
      <c r="A1183" s="61" t="s">
        <v>1324</v>
      </c>
      <c r="B1183" s="62" t="str">
        <f>ifna(if(vlookup(A1183,vOS!A:B,2,0)="","Unknown",vlookup(A1183,vOS!A:B,2,0)),"Unknown")</f>
        <v>Ubuntu Linux (64-bit)</v>
      </c>
      <c r="C1183" s="62">
        <f>vlookup(B1183,'OS Study'!A:D,2,0)</f>
        <v>0</v>
      </c>
      <c r="D1183" s="62" t="str">
        <f>vlookup(B1183,'OS Study'!A:D,3,0)</f>
        <v>Linux</v>
      </c>
      <c r="E1183" s="62" t="str">
        <f>vlookup(B1183,'OS Study'!A:D,4,0)</f>
        <v>Ubuntu</v>
      </c>
      <c r="F1183" s="63" t="str">
        <f>vlookup(B1183,'OS Study'!A:E,5,0)</f>
        <v/>
      </c>
      <c r="G1183" s="62">
        <f>IF(vlookup(A1183,'RVtools V2.1'!A:J,4,0)="non",0,1)</f>
        <v>1</v>
      </c>
      <c r="H1183" s="62">
        <f>if(vlookup(A1183,'RVtools V2.1'!A:K,11,0)="kube",1,0)</f>
        <v>0</v>
      </c>
      <c r="I1183" s="62">
        <f t="shared" si="5"/>
        <v>0</v>
      </c>
      <c r="J1183" s="62">
        <f>ifna(vlookup(A1183,'Infra Study'!A:Q,17,0),0)</f>
        <v>0</v>
      </c>
      <c r="K1183" s="64">
        <f>IFERROR(__xludf.DUMMYFUNCTION("N(REGEXMATCH(VLOOKUP(A1183, 'RVtools V2.1'!A:H, 8, 0), ""^Serveur de fichiers""))"),0.0)</f>
        <v>0</v>
      </c>
      <c r="L1183" s="64">
        <f t="shared" si="6"/>
        <v>0</v>
      </c>
      <c r="M1183" s="67" t="str">
        <f>ifna(vlookup(A1183,'RVtools V2.1'!A:I,8,0),"N/A")</f>
        <v>Multiples outils internes - LOR</v>
      </c>
      <c r="N1183" s="64">
        <f>IFERROR(__xludf.DUMMYFUNCTION("IF(REGEXMATCH(M1183, ""(?i)"" &amp; JOIN(""|"", SPLIT(""kalisil"", "" ""))), 1, 0)"),0.0)</f>
        <v>0</v>
      </c>
      <c r="O1183" s="64" t="str">
        <f>vlookup(A1183,'RVtools V2.1'!A:H,7,0)</f>
        <v>T2</v>
      </c>
      <c r="P1183" s="64">
        <f>if(vlookup(A1183,'RVtools V2.1'!A:H,5,0)="oui",1,0)</f>
        <v>1</v>
      </c>
      <c r="Q1183" s="64">
        <f>ifna(vlookup(A1183,vCPU!A:B,2,0),"Unknown")</f>
        <v>2</v>
      </c>
      <c r="R1183" s="66">
        <f>ifna(vlookup(A1183,vMemory!A:C,3,0),"Unknown")</f>
        <v>4</v>
      </c>
      <c r="S1183" s="66">
        <f>ifna(vlookup(A1183,vDisk!A:C,3,0),"Unknown")</f>
        <v>104</v>
      </c>
      <c r="T1183" s="67" t="str">
        <f t="array" ref="T1183">IFS(
   L1183=1, "No Lift &amp; Shift",
   J1183=1, XLOOKUP(A1183, 'Infra Study'!A:A, 'Infra Study'!P:P),
   I1183=1, "No Lift &amp; Shift",
   H1183=1, "GKE",
   K1183=1, "GCNV",
   G1183=1, "Lift &amp; Shift Prod",
   TRUE, "Lift &amp; Shift Noprod"
)</f>
        <v>Lift &amp; Shift Prod</v>
      </c>
      <c r="U1183" s="67">
        <f t="shared" si="7"/>
        <v>1</v>
      </c>
      <c r="V1183" s="68" t="str">
        <f>if(T1183="Lift &amp; Shift Noprod",if( Y1183=0,Assumptions!$B$5, Assumptions!$B$4),if(T1183="Lift &amp; Shift Prod",if(AND(N1183=1,O1183="T1"),Assumptions!$B$6,Assumptions!$B$4),0))</f>
        <v>N2D</v>
      </c>
      <c r="W1183" s="69">
        <f>if(V1183&lt;&gt;0,if(Q1183="Unknown", Assumptions!$B$42,If(Q1183&gt;1,Q1183,2)),0)</f>
        <v>2</v>
      </c>
      <c r="X1183" s="69">
        <f>if(V1183&lt;&gt;0,if(R1183="Unknown", Assumptions!$B$43,R1183),0)</f>
        <v>4</v>
      </c>
      <c r="Y1183" s="68">
        <f t="shared" si="8"/>
        <v>0</v>
      </c>
      <c r="Z1183" s="68">
        <f>if(V1183&lt;&gt;0,if(  S1183="Unknown", Assumptions!$B$44,S1183),0)</f>
        <v>104</v>
      </c>
      <c r="AA1183" s="68" t="str">
        <f>if(V1183 ="N2",ifna(vlookup(W1183&amp;"-"&amp;X1183,'Ref. VM'!A:B,2,0),"Custom"),if(V1183 ="E2" , ifna(vlookup(W1183&amp;"-"&amp;X1183,'Ref. VM'!D:E,2,0),"Custom"),if(V1183="N2D",ifna(vlookup(W1183&amp;"-"&amp;X1183,'Ref. VM'!G:H,2,0),"Custom"),if(V1183="N4",ifna(vlookup(W1183&amp;"-"&amp;X1183,'Ref. VM'!J:K,2,0),"Custom"),0))))</f>
        <v>Custom</v>
      </c>
      <c r="AB1183" s="67" t="str">
        <f t="shared" si="9"/>
        <v>N2D-Custom vCPUs-CUD 3y</v>
      </c>
      <c r="AC1183" s="67" t="str">
        <f t="shared" si="10"/>
        <v>N2D-Custom RAM-CUD 3y</v>
      </c>
      <c r="AD1183" s="67">
        <f t="shared" si="11"/>
        <v>0</v>
      </c>
      <c r="AE1183" s="69">
        <f>if(T1183="Lift &amp; Shift Prod",730,if(T1183="Lift &amp; Shift Noprod",Assumptions!$B$3,0))</f>
        <v>730</v>
      </c>
      <c r="AF1183" s="70">
        <f>if( U1183=0,0,if(Y1183=0, ((vlookup(AB1183,'SKU Pricing'!A:B,Assumptions!$B$2,0)*W1183)+(vlookup(AC1183,'SKU Pricing'!A:B,Assumptions!$B$2,0)*X1183))*AE1183,((vlookup(AB1183,'SKU Pricing'!A:B,Assumptions!$B$2,0)*W1183)+(vlookup(AC1183,'SKU Pricing'!A:B,Assumptions!$B$2,0)*(W1183*8))+(vlookup(AD1183,'SKU Pricing'!A:B,Assumptions!$B$2,0)*(X1183-(W1183*8))))*AE1183))</f>
        <v>27.90832632</v>
      </c>
      <c r="AG1183" s="67">
        <f t="shared" si="12"/>
        <v>0</v>
      </c>
      <c r="AH1183" s="70">
        <f>ifna(vlookup(AG1183,'SKU Pricing'!A:B,Assumptions!$B$2,0)*W1183*AE1183,0)</f>
        <v>0</v>
      </c>
      <c r="AI1183" s="62" t="str">
        <f t="shared" si="13"/>
        <v/>
      </c>
      <c r="AJ1183" s="62" t="str">
        <f>if(V1183&lt;&gt;0, if(T1183="Lift &amp; Shift Noprod",Assumptions!$B$9,if(V1183=Assumptions!$B$6,Assumptions!$B$10,if(P1183=1,Assumptions!$B$8,Assumptions!$B$7))),"")</f>
        <v>SSD</v>
      </c>
      <c r="AK1183" s="69" t="str">
        <f t="shared" si="14"/>
        <v>SSD</v>
      </c>
      <c r="AL1183" s="69">
        <f>if(AJ1183="Hyperdisk Balanced",Assumptions!$B$11,0)</f>
        <v>0</v>
      </c>
      <c r="AM1183" s="69">
        <f>if(AJ1183="Hyperdisk Balanced",Assumptions!$B$12,0)</f>
        <v>0</v>
      </c>
      <c r="AN1183" s="70">
        <f>if(AK1183=0,0,if(AJ1183="Hyperdisk Balanced",vlookup(AK1183&amp;" provisioned space",'SKU Pricing'!A:B,Assumptions!$B$2,0)*Z1183+vlookup(AK1183&amp;" provisioned IOPS",'SKU Pricing'!A:B,Assumptions!$B$2,0)*AL1183*730+vlookup(AK1183&amp;" provisioned throughput",'SKU Pricing'!A:B,Assumptions!$B$2,0)*AM1183*730,vlookup(AK1183,'SKU Pricing'!A:B,Assumptions!$B$2,0)*Z1183))</f>
        <v>20.488</v>
      </c>
      <c r="AO1183" s="70">
        <f t="shared" si="15"/>
        <v>48.39632632</v>
      </c>
      <c r="AP1183" s="71" t="str">
        <f t="shared" si="16"/>
        <v>VM Manager</v>
      </c>
      <c r="AQ1183" s="70">
        <f>ifna(vlookup(AP1183,'SKU Pricing'!A:B,Assumptions!$B$2,0)*AE1183,0)</f>
        <v>2.19</v>
      </c>
      <c r="AR1183" s="72">
        <v>0.0</v>
      </c>
    </row>
    <row r="1184">
      <c r="A1184" s="61" t="s">
        <v>1325</v>
      </c>
      <c r="B1184" s="62" t="str">
        <f>ifna(if(vlookup(A1184,vOS!A:B,2,0)="","Unknown",vlookup(A1184,vOS!A:B,2,0)),"Unknown")</f>
        <v>Debian GNU/Linux 9 (64-bit)</v>
      </c>
      <c r="C1184" s="62">
        <f>vlookup(B1184,'OS Study'!A:D,2,0)</f>
        <v>0</v>
      </c>
      <c r="D1184" s="62" t="str">
        <f>vlookup(B1184,'OS Study'!A:D,3,0)</f>
        <v>Linux</v>
      </c>
      <c r="E1184" s="62" t="str">
        <f>vlookup(B1184,'OS Study'!A:D,4,0)</f>
        <v>Debian</v>
      </c>
      <c r="F1184" s="63" t="str">
        <f>vlookup(B1184,'OS Study'!A:E,5,0)</f>
        <v>9</v>
      </c>
      <c r="G1184" s="62">
        <f>IF(vlookup(A1184,'RVtools V2.1'!A:J,4,0)="non",0,1)</f>
        <v>1</v>
      </c>
      <c r="H1184" s="62">
        <f>if(vlookup(A1184,'RVtools V2.1'!A:K,11,0)="kube",1,0)</f>
        <v>0</v>
      </c>
      <c r="I1184" s="62">
        <f t="shared" si="5"/>
        <v>0</v>
      </c>
      <c r="J1184" s="62">
        <f>ifna(vlookup(A1184,'Infra Study'!A:Q,17,0),0)</f>
        <v>0</v>
      </c>
      <c r="K1184" s="64">
        <f>IFERROR(__xludf.DUMMYFUNCTION("N(REGEXMATCH(VLOOKUP(A1184, 'RVtools V2.1'!A:H, 8, 0), ""^Serveur de fichiers""))"),0.0)</f>
        <v>0</v>
      </c>
      <c r="L1184" s="64">
        <f t="shared" si="6"/>
        <v>0</v>
      </c>
      <c r="M1184" s="67" t="str">
        <f>ifna(vlookup(A1184,'RVtools V2.1'!A:I,8,0),"N/A")</f>
        <v>MyKali</v>
      </c>
      <c r="N1184" s="64">
        <f>IFERROR(__xludf.DUMMYFUNCTION("IF(REGEXMATCH(M1184, ""(?i)"" &amp; JOIN(""|"", SPLIT(""kalisil"", "" ""))), 1, 0)"),0.0)</f>
        <v>0</v>
      </c>
      <c r="O1184" s="64" t="str">
        <f>vlookup(A1184,'RVtools V2.1'!A:H,7,0)</f>
        <v>N/A</v>
      </c>
      <c r="P1184" s="64">
        <f>if(vlookup(A1184,'RVtools V2.1'!A:H,5,0)="oui",1,0)</f>
        <v>0</v>
      </c>
      <c r="Q1184" s="64">
        <f>ifna(vlookup(A1184,vCPU!A:B,2,0),"Unknown")</f>
        <v>4</v>
      </c>
      <c r="R1184" s="66">
        <f>ifna(vlookup(A1184,vMemory!A:C,3,0),"Unknown")</f>
        <v>4</v>
      </c>
      <c r="S1184" s="66">
        <f>ifna(vlookup(A1184,vDisk!A:C,3,0),"Unknown")</f>
        <v>45</v>
      </c>
      <c r="T1184" s="67" t="str">
        <f t="array" ref="T1184">IFS(
   L1184=1, "No Lift &amp; Shift",
   J1184=1, XLOOKUP(A1184, 'Infra Study'!A:A, 'Infra Study'!P:P),
   I1184=1, "No Lift &amp; Shift",
   H1184=1, "GKE",
   K1184=1, "GCNV",
   G1184=1, "Lift &amp; Shift Prod",
   TRUE, "Lift &amp; Shift Noprod"
)</f>
        <v>Lift &amp; Shift Prod</v>
      </c>
      <c r="U1184" s="67">
        <f t="shared" si="7"/>
        <v>1</v>
      </c>
      <c r="V1184" s="68" t="str">
        <f>if(T1184="Lift &amp; Shift Noprod",if( Y1184=0,Assumptions!$B$5, Assumptions!$B$4),if(T1184="Lift &amp; Shift Prod",if(AND(N1184=1,O1184="T1"),Assumptions!$B$6,Assumptions!$B$4),0))</f>
        <v>N2D</v>
      </c>
      <c r="W1184" s="69">
        <f>if(V1184&lt;&gt;0,if(Q1184="Unknown", Assumptions!$B$42,If(Q1184&gt;1,Q1184,2)),0)</f>
        <v>4</v>
      </c>
      <c r="X1184" s="69">
        <f>if(V1184&lt;&gt;0,if(R1184="Unknown", Assumptions!$B$43,R1184),0)</f>
        <v>4</v>
      </c>
      <c r="Y1184" s="68">
        <f t="shared" si="8"/>
        <v>0</v>
      </c>
      <c r="Z1184" s="68">
        <f>if(V1184&lt;&gt;0,if(  S1184="Unknown", Assumptions!$B$44,S1184),0)</f>
        <v>45</v>
      </c>
      <c r="AA1184" s="68" t="str">
        <f>if(V1184 ="N2",ifna(vlookup(W1184&amp;"-"&amp;X1184,'Ref. VM'!A:B,2,0),"Custom"),if(V1184 ="E2" , ifna(vlookup(W1184&amp;"-"&amp;X1184,'Ref. VM'!D:E,2,0),"Custom"),if(V1184="N2D",ifna(vlookup(W1184&amp;"-"&amp;X1184,'Ref. VM'!G:H,2,0),"Custom"),if(V1184="N4",ifna(vlookup(W1184&amp;"-"&amp;X1184,'Ref. VM'!J:K,2,0),"Custom"),0))))</f>
        <v>Custom</v>
      </c>
      <c r="AB1184" s="67" t="str">
        <f t="shared" si="9"/>
        <v>N2D-Custom vCPUs-CUD 3y</v>
      </c>
      <c r="AC1184" s="67" t="str">
        <f t="shared" si="10"/>
        <v>N2D-Custom RAM-CUD 3y</v>
      </c>
      <c r="AD1184" s="67">
        <f t="shared" si="11"/>
        <v>0</v>
      </c>
      <c r="AE1184" s="69">
        <f>if(T1184="Lift &amp; Shift Prod",730,if(T1184="Lift &amp; Shift Noprod",Assumptions!$B$3,0))</f>
        <v>730</v>
      </c>
      <c r="AF1184" s="70">
        <f>if( U1184=0,0,if(Y1184=0, ((vlookup(AB1184,'SKU Pricing'!A:B,Assumptions!$B$2,0)*W1184)+(vlookup(AC1184,'SKU Pricing'!A:B,Assumptions!$B$2,0)*X1184))*AE1184,((vlookup(AB1184,'SKU Pricing'!A:B,Assumptions!$B$2,0)*W1184)+(vlookup(AC1184,'SKU Pricing'!A:B,Assumptions!$B$2,0)*(W1184*8))+(vlookup(AD1184,'SKU Pricing'!A:B,Assumptions!$B$2,0)*(X1184-(W1184*8))))*AE1184))</f>
        <v>49.9163196</v>
      </c>
      <c r="AG1184" s="67">
        <f t="shared" si="12"/>
        <v>0</v>
      </c>
      <c r="AH1184" s="70">
        <f>ifna(vlookup(AG1184,'SKU Pricing'!A:B,Assumptions!$B$2,0)*W1184*AE1184,0)</f>
        <v>0</v>
      </c>
      <c r="AI1184" s="62" t="str">
        <f t="shared" si="13"/>
        <v/>
      </c>
      <c r="AJ1184" s="62" t="str">
        <f>if(V1184&lt;&gt;0, if(T1184="Lift &amp; Shift Noprod",Assumptions!$B$9,if(V1184=Assumptions!$B$6,Assumptions!$B$10,if(P1184=1,Assumptions!$B$8,Assumptions!$B$7))),"")</f>
        <v>Balanced</v>
      </c>
      <c r="AK1184" s="69" t="str">
        <f t="shared" si="14"/>
        <v>Balanced</v>
      </c>
      <c r="AL1184" s="69">
        <f>if(AJ1184="Hyperdisk Balanced",Assumptions!$B$11,0)</f>
        <v>0</v>
      </c>
      <c r="AM1184" s="69">
        <f>if(AJ1184="Hyperdisk Balanced",Assumptions!$B$12,0)</f>
        <v>0</v>
      </c>
      <c r="AN1184" s="70">
        <f>if(AK1184=0,0,if(AJ1184="Hyperdisk Balanced",vlookup(AK1184&amp;" provisioned space",'SKU Pricing'!A:B,Assumptions!$B$2,0)*Z1184+vlookup(AK1184&amp;" provisioned IOPS",'SKU Pricing'!A:B,Assumptions!$B$2,0)*AL1184*730+vlookup(AK1184&amp;" provisioned throughput",'SKU Pricing'!A:B,Assumptions!$B$2,0)*AM1184*730,vlookup(AK1184,'SKU Pricing'!A:B,Assumptions!$B$2,0)*Z1184))</f>
        <v>5.22</v>
      </c>
      <c r="AO1184" s="70">
        <f t="shared" si="15"/>
        <v>55.1363196</v>
      </c>
      <c r="AP1184" s="71" t="str">
        <f t="shared" si="16"/>
        <v>VM Manager</v>
      </c>
      <c r="AQ1184" s="70">
        <f>ifna(vlookup(AP1184,'SKU Pricing'!A:B,Assumptions!$B$2,0)*AE1184,0)</f>
        <v>2.19</v>
      </c>
      <c r="AR1184" s="72">
        <v>0.0</v>
      </c>
    </row>
    <row r="1185">
      <c r="A1185" s="61" t="s">
        <v>1326</v>
      </c>
      <c r="B1185" s="62" t="str">
        <f>ifna(if(vlookup(A1185,vOS!A:B,2,0)="","Unknown",vlookup(A1185,vOS!A:B,2,0)),"Unknown")</f>
        <v>Debian GNU/Linux 9 (64-bit)</v>
      </c>
      <c r="C1185" s="62">
        <f>vlookup(B1185,'OS Study'!A:D,2,0)</f>
        <v>0</v>
      </c>
      <c r="D1185" s="62" t="str">
        <f>vlookup(B1185,'OS Study'!A:D,3,0)</f>
        <v>Linux</v>
      </c>
      <c r="E1185" s="62" t="str">
        <f>vlookup(B1185,'OS Study'!A:D,4,0)</f>
        <v>Debian</v>
      </c>
      <c r="F1185" s="63" t="str">
        <f>vlookup(B1185,'OS Study'!A:E,5,0)</f>
        <v>9</v>
      </c>
      <c r="G1185" s="62">
        <f>IF(vlookup(A1185,'RVtools V2.1'!A:J,4,0)="non",0,1)</f>
        <v>1</v>
      </c>
      <c r="H1185" s="62">
        <f>if(vlookup(A1185,'RVtools V2.1'!A:K,11,0)="kube",1,0)</f>
        <v>0</v>
      </c>
      <c r="I1185" s="62">
        <f t="shared" si="5"/>
        <v>0</v>
      </c>
      <c r="J1185" s="62">
        <f>ifna(vlookup(A1185,'Infra Study'!A:Q,17,0),0)</f>
        <v>0</v>
      </c>
      <c r="K1185" s="64">
        <f>IFERROR(__xludf.DUMMYFUNCTION("N(REGEXMATCH(VLOOKUP(A1185, 'RVtools V2.1'!A:H, 8, 0), ""^Serveur de fichiers""))"),0.0)</f>
        <v>0</v>
      </c>
      <c r="L1185" s="64">
        <f t="shared" si="6"/>
        <v>0</v>
      </c>
      <c r="M1185" s="67" t="str">
        <f>ifna(vlookup(A1185,'RVtools V2.1'!A:I,8,0),"N/A")</f>
        <v>MyKali</v>
      </c>
      <c r="N1185" s="64">
        <f>IFERROR(__xludf.DUMMYFUNCTION("IF(REGEXMATCH(M1185, ""(?i)"" &amp; JOIN(""|"", SPLIT(""kalisil"", "" ""))), 1, 0)"),0.0)</f>
        <v>0</v>
      </c>
      <c r="O1185" s="64" t="str">
        <f>vlookup(A1185,'RVtools V2.1'!A:H,7,0)</f>
        <v>T3</v>
      </c>
      <c r="P1185" s="64">
        <f>if(vlookup(A1185,'RVtools V2.1'!A:H,5,0)="oui",1,0)</f>
        <v>1</v>
      </c>
      <c r="Q1185" s="64">
        <f>ifna(vlookup(A1185,vCPU!A:B,2,0),"Unknown")</f>
        <v>4</v>
      </c>
      <c r="R1185" s="66">
        <f>ifna(vlookup(A1185,vMemory!A:C,3,0),"Unknown")</f>
        <v>8</v>
      </c>
      <c r="S1185" s="66">
        <f>ifna(vlookup(A1185,vDisk!A:C,3,0),"Unknown")</f>
        <v>65</v>
      </c>
      <c r="T1185" s="67" t="str">
        <f t="array" ref="T1185">IFS(
   L1185=1, "No Lift &amp; Shift",
   J1185=1, XLOOKUP(A1185, 'Infra Study'!A:A, 'Infra Study'!P:P),
   I1185=1, "No Lift &amp; Shift",
   H1185=1, "GKE",
   K1185=1, "GCNV",
   G1185=1, "Lift &amp; Shift Prod",
   TRUE, "Lift &amp; Shift Noprod"
)</f>
        <v>Lift &amp; Shift Prod</v>
      </c>
      <c r="U1185" s="67">
        <f t="shared" si="7"/>
        <v>1</v>
      </c>
      <c r="V1185" s="68" t="str">
        <f>if(T1185="Lift &amp; Shift Noprod",if( Y1185=0,Assumptions!$B$5, Assumptions!$B$4),if(T1185="Lift &amp; Shift Prod",if(AND(N1185=1,O1185="T1"),Assumptions!$B$6,Assumptions!$B$4),0))</f>
        <v>N2D</v>
      </c>
      <c r="W1185" s="69">
        <f>if(V1185&lt;&gt;0,if(Q1185="Unknown", Assumptions!$B$42,If(Q1185&gt;1,Q1185,2)),0)</f>
        <v>4</v>
      </c>
      <c r="X1185" s="69">
        <f>if(V1185&lt;&gt;0,if(R1185="Unknown", Assumptions!$B$43,R1185),0)</f>
        <v>8</v>
      </c>
      <c r="Y1185" s="68">
        <f t="shared" si="8"/>
        <v>0</v>
      </c>
      <c r="Z1185" s="68">
        <f>if(V1185&lt;&gt;0,if(  S1185="Unknown", Assumptions!$B$44,S1185),0)</f>
        <v>65</v>
      </c>
      <c r="AA1185" s="68" t="str">
        <f>if(V1185 ="N2",ifna(vlookup(W1185&amp;"-"&amp;X1185,'Ref. VM'!A:B,2,0),"Custom"),if(V1185 ="E2" , ifna(vlookup(W1185&amp;"-"&amp;X1185,'Ref. VM'!D:E,2,0),"Custom"),if(V1185="N2D",ifna(vlookup(W1185&amp;"-"&amp;X1185,'Ref. VM'!G:H,2,0),"Custom"),if(V1185="N4",ifna(vlookup(W1185&amp;"-"&amp;X1185,'Ref. VM'!J:K,2,0),"Custom"),0))))</f>
        <v>Custom</v>
      </c>
      <c r="AB1185" s="67" t="str">
        <f t="shared" si="9"/>
        <v>N2D-Custom vCPUs-CUD 3y</v>
      </c>
      <c r="AC1185" s="67" t="str">
        <f t="shared" si="10"/>
        <v>N2D-Custom RAM-CUD 3y</v>
      </c>
      <c r="AD1185" s="67">
        <f t="shared" si="11"/>
        <v>0</v>
      </c>
      <c r="AE1185" s="69">
        <f>if(T1185="Lift &amp; Shift Prod",730,if(T1185="Lift &amp; Shift Noprod",Assumptions!$B$3,0))</f>
        <v>730</v>
      </c>
      <c r="AF1185" s="70">
        <f>if( U1185=0,0,if(Y1185=0, ((vlookup(AB1185,'SKU Pricing'!A:B,Assumptions!$B$2,0)*W1185)+(vlookup(AC1185,'SKU Pricing'!A:B,Assumptions!$B$2,0)*X1185))*AE1185,((vlookup(AB1185,'SKU Pricing'!A:B,Assumptions!$B$2,0)*W1185)+(vlookup(AC1185,'SKU Pricing'!A:B,Assumptions!$B$2,0)*(W1185*8))+(vlookup(AD1185,'SKU Pricing'!A:B,Assumptions!$B$2,0)*(X1185-(W1185*8))))*AE1185))</f>
        <v>55.81665264</v>
      </c>
      <c r="AG1185" s="67">
        <f t="shared" si="12"/>
        <v>0</v>
      </c>
      <c r="AH1185" s="70">
        <f>ifna(vlookup(AG1185,'SKU Pricing'!A:B,Assumptions!$B$2,0)*W1185*AE1185,0)</f>
        <v>0</v>
      </c>
      <c r="AI1185" s="62" t="str">
        <f t="shared" si="13"/>
        <v/>
      </c>
      <c r="AJ1185" s="62" t="str">
        <f>if(V1185&lt;&gt;0, if(T1185="Lift &amp; Shift Noprod",Assumptions!$B$9,if(V1185=Assumptions!$B$6,Assumptions!$B$10,if(P1185=1,Assumptions!$B$8,Assumptions!$B$7))),"")</f>
        <v>SSD</v>
      </c>
      <c r="AK1185" s="69" t="str">
        <f t="shared" si="14"/>
        <v>SSD</v>
      </c>
      <c r="AL1185" s="69">
        <f>if(AJ1185="Hyperdisk Balanced",Assumptions!$B$11,0)</f>
        <v>0</v>
      </c>
      <c r="AM1185" s="69">
        <f>if(AJ1185="Hyperdisk Balanced",Assumptions!$B$12,0)</f>
        <v>0</v>
      </c>
      <c r="AN1185" s="70">
        <f>if(AK1185=0,0,if(AJ1185="Hyperdisk Balanced",vlookup(AK1185&amp;" provisioned space",'SKU Pricing'!A:B,Assumptions!$B$2,0)*Z1185+vlookup(AK1185&amp;" provisioned IOPS",'SKU Pricing'!A:B,Assumptions!$B$2,0)*AL1185*730+vlookup(AK1185&amp;" provisioned throughput",'SKU Pricing'!A:B,Assumptions!$B$2,0)*AM1185*730,vlookup(AK1185,'SKU Pricing'!A:B,Assumptions!$B$2,0)*Z1185))</f>
        <v>12.805</v>
      </c>
      <c r="AO1185" s="70">
        <f t="shared" si="15"/>
        <v>68.62165264</v>
      </c>
      <c r="AP1185" s="71" t="str">
        <f t="shared" si="16"/>
        <v>VM Manager</v>
      </c>
      <c r="AQ1185" s="70">
        <f>ifna(vlookup(AP1185,'SKU Pricing'!A:B,Assumptions!$B$2,0)*AE1185,0)</f>
        <v>2.19</v>
      </c>
      <c r="AR1185" s="72">
        <v>0.0</v>
      </c>
    </row>
    <row r="1186">
      <c r="A1186" s="61" t="s">
        <v>1327</v>
      </c>
      <c r="B1186" s="62" t="str">
        <f>ifna(if(vlookup(A1186,vOS!A:B,2,0)="","Unknown",vlookup(A1186,vOS!A:B,2,0)),"Unknown")</f>
        <v>Microsoft Windows Server 2012 (64-bit)</v>
      </c>
      <c r="C1186" s="62">
        <f>vlookup(B1186,'OS Study'!A:D,2,0)</f>
        <v>0</v>
      </c>
      <c r="D1186" s="62" t="str">
        <f>vlookup(B1186,'OS Study'!A:D,3,0)</f>
        <v>Windows</v>
      </c>
      <c r="E1186" s="62" t="str">
        <f>vlookup(B1186,'OS Study'!A:D,4,0)</f>
        <v>Server</v>
      </c>
      <c r="F1186" s="63" t="str">
        <f>vlookup(B1186,'OS Study'!A:E,5,0)</f>
        <v>2012</v>
      </c>
      <c r="G1186" s="62">
        <f>IF(vlookup(A1186,'RVtools V2.1'!A:J,4,0)="non",0,1)</f>
        <v>1</v>
      </c>
      <c r="H1186" s="62">
        <f>if(vlookup(A1186,'RVtools V2.1'!A:K,11,0)="kube",1,0)</f>
        <v>0</v>
      </c>
      <c r="I1186" s="62">
        <f t="shared" si="5"/>
        <v>0</v>
      </c>
      <c r="J1186" s="62">
        <f>ifna(vlookup(A1186,'Infra Study'!A:Q,17,0),0)</f>
        <v>0</v>
      </c>
      <c r="K1186" s="64">
        <f>IFERROR(__xludf.DUMMYFUNCTION("N(REGEXMATCH(VLOOKUP(A1186, 'RVtools V2.1'!A:H, 8, 0), ""^Serveur de fichiers""))"),0.0)</f>
        <v>0</v>
      </c>
      <c r="L1186" s="64">
        <f t="shared" si="6"/>
        <v>0</v>
      </c>
      <c r="M1186" s="67" t="str">
        <f>ifna(vlookup(A1186,'RVtools V2.1'!A:I,8,0),"N/A")</f>
        <v>N/A</v>
      </c>
      <c r="N1186" s="64">
        <f>IFERROR(__xludf.DUMMYFUNCTION("IF(REGEXMATCH(M1186, ""(?i)"" &amp; JOIN(""|"", SPLIT(""kalisil"", "" ""))), 1, 0)"),0.0)</f>
        <v>0</v>
      </c>
      <c r="O1186" s="64" t="str">
        <f>vlookup(A1186,'RVtools V2.1'!A:H,7,0)</f>
        <v>N/A</v>
      </c>
      <c r="P1186" s="64">
        <f>if(vlookup(A1186,'RVtools V2.1'!A:H,5,0)="oui",1,0)</f>
        <v>0</v>
      </c>
      <c r="Q1186" s="64">
        <f>ifna(vlookup(A1186,vCPU!A:B,2,0),"Unknown")</f>
        <v>4</v>
      </c>
      <c r="R1186" s="66">
        <f>ifna(vlookup(A1186,vMemory!A:C,3,0),"Unknown")</f>
        <v>8</v>
      </c>
      <c r="S1186" s="66">
        <f>ifna(vlookup(A1186,vDisk!A:C,3,0),"Unknown")</f>
        <v>189</v>
      </c>
      <c r="T1186" s="67" t="str">
        <f t="array" ref="T1186">IFS(
   L1186=1, "No Lift &amp; Shift",
   J1186=1, XLOOKUP(A1186, 'Infra Study'!A:A, 'Infra Study'!P:P),
   I1186=1, "No Lift &amp; Shift",
   H1186=1, "GKE",
   K1186=1, "GCNV",
   G1186=1, "Lift &amp; Shift Prod",
   TRUE, "Lift &amp; Shift Noprod"
)</f>
        <v>Lift &amp; Shift Prod</v>
      </c>
      <c r="U1186" s="67">
        <f t="shared" si="7"/>
        <v>1</v>
      </c>
      <c r="V1186" s="68" t="str">
        <f>if(T1186="Lift &amp; Shift Noprod",if( Y1186=0,Assumptions!$B$5, Assumptions!$B$4),if(T1186="Lift &amp; Shift Prod",if(AND(N1186=1,O1186="T1"),Assumptions!$B$6,Assumptions!$B$4),0))</f>
        <v>N2D</v>
      </c>
      <c r="W1186" s="69">
        <f>if(V1186&lt;&gt;0,if(Q1186="Unknown", Assumptions!$B$42,If(Q1186&gt;1,Q1186,2)),0)</f>
        <v>4</v>
      </c>
      <c r="X1186" s="69">
        <f>if(V1186&lt;&gt;0,if(R1186="Unknown", Assumptions!$B$43,R1186),0)</f>
        <v>8</v>
      </c>
      <c r="Y1186" s="68">
        <f t="shared" si="8"/>
        <v>0</v>
      </c>
      <c r="Z1186" s="68">
        <f>if(V1186&lt;&gt;0,if(  S1186="Unknown", Assumptions!$B$44,S1186),0)</f>
        <v>189</v>
      </c>
      <c r="AA1186" s="68" t="str">
        <f>if(V1186 ="N2",ifna(vlookup(W1186&amp;"-"&amp;X1186,'Ref. VM'!A:B,2,0),"Custom"),if(V1186 ="E2" , ifna(vlookup(W1186&amp;"-"&amp;X1186,'Ref. VM'!D:E,2,0),"Custom"),if(V1186="N2D",ifna(vlookup(W1186&amp;"-"&amp;X1186,'Ref. VM'!G:H,2,0),"Custom"),if(V1186="N4",ifna(vlookup(W1186&amp;"-"&amp;X1186,'Ref. VM'!J:K,2,0),"Custom"),0))))</f>
        <v>Custom</v>
      </c>
      <c r="AB1186" s="67" t="str">
        <f t="shared" si="9"/>
        <v>N2D-Custom vCPUs-CUD 3y</v>
      </c>
      <c r="AC1186" s="67" t="str">
        <f t="shared" si="10"/>
        <v>N2D-Custom RAM-CUD 3y</v>
      </c>
      <c r="AD1186" s="67">
        <f t="shared" si="11"/>
        <v>0</v>
      </c>
      <c r="AE1186" s="69">
        <f>if(T1186="Lift &amp; Shift Prod",730,if(T1186="Lift &amp; Shift Noprod",Assumptions!$B$3,0))</f>
        <v>730</v>
      </c>
      <c r="AF1186" s="70">
        <f>if( U1186=0,0,if(Y1186=0, ((vlookup(AB1186,'SKU Pricing'!A:B,Assumptions!$B$2,0)*W1186)+(vlookup(AC1186,'SKU Pricing'!A:B,Assumptions!$B$2,0)*X1186))*AE1186,((vlookup(AB1186,'SKU Pricing'!A:B,Assumptions!$B$2,0)*W1186)+(vlookup(AC1186,'SKU Pricing'!A:B,Assumptions!$B$2,0)*(W1186*8))+(vlookup(AD1186,'SKU Pricing'!A:B,Assumptions!$B$2,0)*(X1186-(W1186*8))))*AE1186))</f>
        <v>55.81665264</v>
      </c>
      <c r="AG1186" s="67" t="str">
        <f t="shared" si="12"/>
        <v>Windows Server</v>
      </c>
      <c r="AH1186" s="70">
        <f>ifna(vlookup(AG1186,'SKU Pricing'!A:B,Assumptions!$B$2,0)*W1186*AE1186,0)</f>
        <v>134.32</v>
      </c>
      <c r="AI1186" s="62" t="str">
        <f t="shared" si="13"/>
        <v/>
      </c>
      <c r="AJ1186" s="62" t="str">
        <f>if(V1186&lt;&gt;0, if(T1186="Lift &amp; Shift Noprod",Assumptions!$B$9,if(V1186=Assumptions!$B$6,Assumptions!$B$10,if(P1186=1,Assumptions!$B$8,Assumptions!$B$7))),"")</f>
        <v>Balanced</v>
      </c>
      <c r="AK1186" s="69" t="str">
        <f t="shared" si="14"/>
        <v>Balanced</v>
      </c>
      <c r="AL1186" s="69">
        <f>if(AJ1186="Hyperdisk Balanced",Assumptions!$B$11,0)</f>
        <v>0</v>
      </c>
      <c r="AM1186" s="69">
        <f>if(AJ1186="Hyperdisk Balanced",Assumptions!$B$12,0)</f>
        <v>0</v>
      </c>
      <c r="AN1186" s="70">
        <f>if(AK1186=0,0,if(AJ1186="Hyperdisk Balanced",vlookup(AK1186&amp;" provisioned space",'SKU Pricing'!A:B,Assumptions!$B$2,0)*Z1186+vlookup(AK1186&amp;" provisioned IOPS",'SKU Pricing'!A:B,Assumptions!$B$2,0)*AL1186*730+vlookup(AK1186&amp;" provisioned throughput",'SKU Pricing'!A:B,Assumptions!$B$2,0)*AM1186*730,vlookup(AK1186,'SKU Pricing'!A:B,Assumptions!$B$2,0)*Z1186))</f>
        <v>21.924</v>
      </c>
      <c r="AO1186" s="70">
        <f t="shared" si="15"/>
        <v>212.0606526</v>
      </c>
      <c r="AP1186" s="71" t="str">
        <f t="shared" si="16"/>
        <v>VM Manager</v>
      </c>
      <c r="AQ1186" s="70">
        <f>ifna(vlookup(AP1186,'SKU Pricing'!A:B,Assumptions!$B$2,0)*AE1186,0)</f>
        <v>2.19</v>
      </c>
      <c r="AR1186" s="72">
        <v>0.0</v>
      </c>
    </row>
    <row r="1187">
      <c r="A1187" s="61" t="s">
        <v>1328</v>
      </c>
      <c r="B1187" s="62" t="str">
        <f>ifna(if(vlookup(A1187,vOS!A:B,2,0)="","Unknown",vlookup(A1187,vOS!A:B,2,0)),"Unknown")</f>
        <v>Debian GNU/Linux 10 (64-bit)</v>
      </c>
      <c r="C1187" s="62">
        <f>vlookup(B1187,'OS Study'!A:D,2,0)</f>
        <v>0</v>
      </c>
      <c r="D1187" s="62" t="str">
        <f>vlookup(B1187,'OS Study'!A:D,3,0)</f>
        <v>Linux</v>
      </c>
      <c r="E1187" s="62" t="str">
        <f>vlookup(B1187,'OS Study'!A:D,4,0)</f>
        <v>Debian</v>
      </c>
      <c r="F1187" s="63" t="str">
        <f>vlookup(B1187,'OS Study'!A:E,5,0)</f>
        <v>10</v>
      </c>
      <c r="G1187" s="62">
        <f>IF(vlookup(A1187,'RVtools V2.1'!A:J,4,0)="non",0,1)</f>
        <v>1</v>
      </c>
      <c r="H1187" s="62">
        <f>if(vlookup(A1187,'RVtools V2.1'!A:K,11,0)="kube",1,0)</f>
        <v>0</v>
      </c>
      <c r="I1187" s="62">
        <f t="shared" si="5"/>
        <v>0</v>
      </c>
      <c r="J1187" s="62">
        <f>ifna(vlookup(A1187,'Infra Study'!A:Q,17,0),0)</f>
        <v>0</v>
      </c>
      <c r="K1187" s="64">
        <f>IFERROR(__xludf.DUMMYFUNCTION("N(REGEXMATCH(VLOOKUP(A1187, 'RVtools V2.1'!A:H, 8, 0), ""^Serveur de fichiers""))"),0.0)</f>
        <v>0</v>
      </c>
      <c r="L1187" s="64">
        <f t="shared" si="6"/>
        <v>0</v>
      </c>
      <c r="M1187" s="67" t="str">
        <f>ifna(vlookup(A1187,'RVtools V2.1'!A:I,8,0),"N/A")</f>
        <v>N/A</v>
      </c>
      <c r="N1187" s="64">
        <f>IFERROR(__xludf.DUMMYFUNCTION("IF(REGEXMATCH(M1187, ""(?i)"" &amp; JOIN(""|"", SPLIT(""kalisil"", "" ""))), 1, 0)"),0.0)</f>
        <v>0</v>
      </c>
      <c r="O1187" s="64" t="str">
        <f>vlookup(A1187,'RVtools V2.1'!A:H,7,0)</f>
        <v>N/A</v>
      </c>
      <c r="P1187" s="64">
        <f>if(vlookup(A1187,'RVtools V2.1'!A:H,5,0)="oui",1,0)</f>
        <v>0</v>
      </c>
      <c r="Q1187" s="64">
        <f>ifna(vlookup(A1187,vCPU!A:B,2,0),"Unknown")</f>
        <v>12</v>
      </c>
      <c r="R1187" s="66">
        <f>ifna(vlookup(A1187,vMemory!A:C,3,0),"Unknown")</f>
        <v>40</v>
      </c>
      <c r="S1187" s="66">
        <f>ifna(vlookup(A1187,vDisk!A:C,3,0),"Unknown")</f>
        <v>1134</v>
      </c>
      <c r="T1187" s="67" t="str">
        <f t="array" ref="T1187">IFS(
   L1187=1, "No Lift &amp; Shift",
   J1187=1, XLOOKUP(A1187, 'Infra Study'!A:A, 'Infra Study'!P:P),
   I1187=1, "No Lift &amp; Shift",
   H1187=1, "GKE",
   K1187=1, "GCNV",
   G1187=1, "Lift &amp; Shift Prod",
   TRUE, "Lift &amp; Shift Noprod"
)</f>
        <v>Lift &amp; Shift Prod</v>
      </c>
      <c r="U1187" s="67">
        <f t="shared" si="7"/>
        <v>1</v>
      </c>
      <c r="V1187" s="68" t="str">
        <f>if(T1187="Lift &amp; Shift Noprod",if( Y1187=0,Assumptions!$B$5, Assumptions!$B$4),if(T1187="Lift &amp; Shift Prod",if(AND(N1187=1,O1187="T1"),Assumptions!$B$6,Assumptions!$B$4),0))</f>
        <v>N2D</v>
      </c>
      <c r="W1187" s="69">
        <f>if(V1187&lt;&gt;0,if(Q1187="Unknown", Assumptions!$B$42,If(Q1187&gt;1,Q1187,2)),0)</f>
        <v>12</v>
      </c>
      <c r="X1187" s="69">
        <f>if(V1187&lt;&gt;0,if(R1187="Unknown", Assumptions!$B$43,R1187),0)</f>
        <v>40</v>
      </c>
      <c r="Y1187" s="68">
        <f t="shared" si="8"/>
        <v>0</v>
      </c>
      <c r="Z1187" s="68">
        <f>if(V1187&lt;&gt;0,if(  S1187="Unknown", Assumptions!$B$44,S1187),0)</f>
        <v>1134</v>
      </c>
      <c r="AA1187" s="68" t="str">
        <f>if(V1187 ="N2",ifna(vlookup(W1187&amp;"-"&amp;X1187,'Ref. VM'!A:B,2,0),"Custom"),if(V1187 ="E2" , ifna(vlookup(W1187&amp;"-"&amp;X1187,'Ref. VM'!D:E,2,0),"Custom"),if(V1187="N2D",ifna(vlookup(W1187&amp;"-"&amp;X1187,'Ref. VM'!G:H,2,0),"Custom"),if(V1187="N4",ifna(vlookup(W1187&amp;"-"&amp;X1187,'Ref. VM'!J:K,2,0),"Custom"),0))))</f>
        <v>Custom</v>
      </c>
      <c r="AB1187" s="67" t="str">
        <f t="shared" si="9"/>
        <v>N2D-Custom vCPUs-CUD 3y</v>
      </c>
      <c r="AC1187" s="67" t="str">
        <f t="shared" si="10"/>
        <v>N2D-Custom RAM-CUD 3y</v>
      </c>
      <c r="AD1187" s="67">
        <f t="shared" si="11"/>
        <v>0</v>
      </c>
      <c r="AE1187" s="69">
        <f>if(T1187="Lift &amp; Shift Prod",730,if(T1187="Lift &amp; Shift Noprod",Assumptions!$B$3,0))</f>
        <v>730</v>
      </c>
      <c r="AF1187" s="70">
        <f>if( U1187=0,0,if(Y1187=0, ((vlookup(AB1187,'SKU Pricing'!A:B,Assumptions!$B$2,0)*W1187)+(vlookup(AC1187,'SKU Pricing'!A:B,Assumptions!$B$2,0)*X1187))*AE1187,((vlookup(AB1187,'SKU Pricing'!A:B,Assumptions!$B$2,0)*W1187)+(vlookup(AC1187,'SKU Pricing'!A:B,Assumptions!$B$2,0)*(W1187*8))+(vlookup(AD1187,'SKU Pricing'!A:B,Assumptions!$B$2,0)*(X1187-(W1187*8))))*AE1187))</f>
        <v>191.0512901</v>
      </c>
      <c r="AG1187" s="67">
        <f t="shared" si="12"/>
        <v>0</v>
      </c>
      <c r="AH1187" s="70">
        <f>ifna(vlookup(AG1187,'SKU Pricing'!A:B,Assumptions!$B$2,0)*W1187*AE1187,0)</f>
        <v>0</v>
      </c>
      <c r="AI1187" s="62" t="str">
        <f t="shared" si="13"/>
        <v/>
      </c>
      <c r="AJ1187" s="62" t="str">
        <f>if(V1187&lt;&gt;0, if(T1187="Lift &amp; Shift Noprod",Assumptions!$B$9,if(V1187=Assumptions!$B$6,Assumptions!$B$10,if(P1187=1,Assumptions!$B$8,Assumptions!$B$7))),"")</f>
        <v>Balanced</v>
      </c>
      <c r="AK1187" s="69" t="str">
        <f t="shared" si="14"/>
        <v>Balanced</v>
      </c>
      <c r="AL1187" s="69">
        <f>if(AJ1187="Hyperdisk Balanced",Assumptions!$B$11,0)</f>
        <v>0</v>
      </c>
      <c r="AM1187" s="69">
        <f>if(AJ1187="Hyperdisk Balanced",Assumptions!$B$12,0)</f>
        <v>0</v>
      </c>
      <c r="AN1187" s="70">
        <f>if(AK1187=0,0,if(AJ1187="Hyperdisk Balanced",vlookup(AK1187&amp;" provisioned space",'SKU Pricing'!A:B,Assumptions!$B$2,0)*Z1187+vlookup(AK1187&amp;" provisioned IOPS",'SKU Pricing'!A:B,Assumptions!$B$2,0)*AL1187*730+vlookup(AK1187&amp;" provisioned throughput",'SKU Pricing'!A:B,Assumptions!$B$2,0)*AM1187*730,vlookup(AK1187,'SKU Pricing'!A:B,Assumptions!$B$2,0)*Z1187))</f>
        <v>131.544</v>
      </c>
      <c r="AO1187" s="70">
        <f t="shared" si="15"/>
        <v>322.5952901</v>
      </c>
      <c r="AP1187" s="71" t="str">
        <f t="shared" si="16"/>
        <v>VM Manager</v>
      </c>
      <c r="AQ1187" s="70">
        <f>ifna(vlookup(AP1187,'SKU Pricing'!A:B,Assumptions!$B$2,0)*AE1187,0)</f>
        <v>2.19</v>
      </c>
      <c r="AR1187" s="72">
        <v>0.0</v>
      </c>
    </row>
    <row r="1188">
      <c r="A1188" s="61" t="s">
        <v>1329</v>
      </c>
      <c r="B1188" s="62" t="str">
        <f>ifna(if(vlookup(A1188,vOS!A:B,2,0)="","Unknown",vlookup(A1188,vOS!A:B,2,0)),"Unknown")</f>
        <v>Debian GNU/Linux 10 (64-bit)</v>
      </c>
      <c r="C1188" s="62">
        <f>vlookup(B1188,'OS Study'!A:D,2,0)</f>
        <v>0</v>
      </c>
      <c r="D1188" s="62" t="str">
        <f>vlookup(B1188,'OS Study'!A:D,3,0)</f>
        <v>Linux</v>
      </c>
      <c r="E1188" s="62" t="str">
        <f>vlookup(B1188,'OS Study'!A:D,4,0)</f>
        <v>Debian</v>
      </c>
      <c r="F1188" s="63" t="str">
        <f>vlookup(B1188,'OS Study'!A:E,5,0)</f>
        <v>10</v>
      </c>
      <c r="G1188" s="62">
        <f>IF(vlookup(A1188,'RVtools V2.1'!A:J,4,0)="non",0,1)</f>
        <v>1</v>
      </c>
      <c r="H1188" s="62">
        <f>if(vlookup(A1188,'RVtools V2.1'!A:K,11,0)="kube",1,0)</f>
        <v>0</v>
      </c>
      <c r="I1188" s="62">
        <f t="shared" si="5"/>
        <v>0</v>
      </c>
      <c r="J1188" s="62">
        <f>ifna(vlookup(A1188,'Infra Study'!A:Q,17,0),0)</f>
        <v>0</v>
      </c>
      <c r="K1188" s="64">
        <f>IFERROR(__xludf.DUMMYFUNCTION("N(REGEXMATCH(VLOOKUP(A1188, 'RVtools V2.1'!A:H, 8, 0), ""^Serveur de fichiers""))"),0.0)</f>
        <v>0</v>
      </c>
      <c r="L1188" s="64">
        <f t="shared" si="6"/>
        <v>0</v>
      </c>
      <c r="M1188" s="67" t="str">
        <f>ifna(vlookup(A1188,'RVtools V2.1'!A:I,8,0),"N/A")</f>
        <v>N/A</v>
      </c>
      <c r="N1188" s="64">
        <f>IFERROR(__xludf.DUMMYFUNCTION("IF(REGEXMATCH(M1188, ""(?i)"" &amp; JOIN(""|"", SPLIT(""kalisil"", "" ""))), 1, 0)"),0.0)</f>
        <v>0</v>
      </c>
      <c r="O1188" s="64" t="str">
        <f>vlookup(A1188,'RVtools V2.1'!A:H,7,0)</f>
        <v>N/A</v>
      </c>
      <c r="P1188" s="64">
        <f>if(vlookup(A1188,'RVtools V2.1'!A:H,5,0)="oui",1,0)</f>
        <v>0</v>
      </c>
      <c r="Q1188" s="64">
        <f>ifna(vlookup(A1188,vCPU!A:B,2,0),"Unknown")</f>
        <v>16</v>
      </c>
      <c r="R1188" s="66">
        <f>ifna(vlookup(A1188,vMemory!A:C,3,0),"Unknown")</f>
        <v>48</v>
      </c>
      <c r="S1188" s="66">
        <f>ifna(vlookup(A1188,vDisk!A:C,3,0),"Unknown")</f>
        <v>9175</v>
      </c>
      <c r="T1188" s="67" t="str">
        <f t="array" ref="T1188">IFS(
   L1188=1, "No Lift &amp; Shift",
   J1188=1, XLOOKUP(A1188, 'Infra Study'!A:A, 'Infra Study'!P:P),
   I1188=1, "No Lift &amp; Shift",
   H1188=1, "GKE",
   K1188=1, "GCNV",
   G1188=1, "Lift &amp; Shift Prod",
   TRUE, "Lift &amp; Shift Noprod"
)</f>
        <v>Lift &amp; Shift Prod</v>
      </c>
      <c r="U1188" s="67">
        <f t="shared" si="7"/>
        <v>1</v>
      </c>
      <c r="V1188" s="68" t="str">
        <f>if(T1188="Lift &amp; Shift Noprod",if( Y1188=0,Assumptions!$B$5, Assumptions!$B$4),if(T1188="Lift &amp; Shift Prod",if(AND(N1188=1,O1188="T1"),Assumptions!$B$6,Assumptions!$B$4),0))</f>
        <v>N2D</v>
      </c>
      <c r="W1188" s="69">
        <f>if(V1188&lt;&gt;0,if(Q1188="Unknown", Assumptions!$B$42,If(Q1188&gt;1,Q1188,2)),0)</f>
        <v>16</v>
      </c>
      <c r="X1188" s="69">
        <f>if(V1188&lt;&gt;0,if(R1188="Unknown", Assumptions!$B$43,R1188),0)</f>
        <v>48</v>
      </c>
      <c r="Y1188" s="68">
        <f t="shared" si="8"/>
        <v>0</v>
      </c>
      <c r="Z1188" s="68">
        <f>if(V1188&lt;&gt;0,if(  S1188="Unknown", Assumptions!$B$44,S1188),0)</f>
        <v>9175</v>
      </c>
      <c r="AA1188" s="68" t="str">
        <f>if(V1188 ="N2",ifna(vlookup(W1188&amp;"-"&amp;X1188,'Ref. VM'!A:B,2,0),"Custom"),if(V1188 ="E2" , ifna(vlookup(W1188&amp;"-"&amp;X1188,'Ref. VM'!D:E,2,0),"Custom"),if(V1188="N2D",ifna(vlookup(W1188&amp;"-"&amp;X1188,'Ref. VM'!G:H,2,0),"Custom"),if(V1188="N4",ifna(vlookup(W1188&amp;"-"&amp;X1188,'Ref. VM'!J:K,2,0),"Custom"),0))))</f>
        <v>Custom</v>
      </c>
      <c r="AB1188" s="67" t="str">
        <f t="shared" si="9"/>
        <v>N2D-Custom vCPUs-CUD 3y</v>
      </c>
      <c r="AC1188" s="67" t="str">
        <f t="shared" si="10"/>
        <v>N2D-Custom RAM-CUD 3y</v>
      </c>
      <c r="AD1188" s="67">
        <f t="shared" si="11"/>
        <v>0</v>
      </c>
      <c r="AE1188" s="69">
        <f>if(T1188="Lift &amp; Shift Prod",730,if(T1188="Lift &amp; Shift Noprod",Assumptions!$B$3,0))</f>
        <v>730</v>
      </c>
      <c r="AF1188" s="70">
        <f>if( U1188=0,0,if(Y1188=0, ((vlookup(AB1188,'SKU Pricing'!A:B,Assumptions!$B$2,0)*W1188)+(vlookup(AC1188,'SKU Pricing'!A:B,Assumptions!$B$2,0)*X1188))*AE1188,((vlookup(AB1188,'SKU Pricing'!A:B,Assumptions!$B$2,0)*W1188)+(vlookup(AC1188,'SKU Pricing'!A:B,Assumptions!$B$2,0)*(W1188*8))+(vlookup(AD1188,'SKU Pricing'!A:B,Assumptions!$B$2,0)*(X1188-(W1188*8))))*AE1188))</f>
        <v>246.8679427</v>
      </c>
      <c r="AG1188" s="67">
        <f t="shared" si="12"/>
        <v>0</v>
      </c>
      <c r="AH1188" s="70">
        <f>ifna(vlookup(AG1188,'SKU Pricing'!A:B,Assumptions!$B$2,0)*W1188*AE1188,0)</f>
        <v>0</v>
      </c>
      <c r="AI1188" s="62" t="str">
        <f t="shared" si="13"/>
        <v/>
      </c>
      <c r="AJ1188" s="62" t="str">
        <f>if(V1188&lt;&gt;0, if(T1188="Lift &amp; Shift Noprod",Assumptions!$B$9,if(V1188=Assumptions!$B$6,Assumptions!$B$10,if(P1188=1,Assumptions!$B$8,Assumptions!$B$7))),"")</f>
        <v>Balanced</v>
      </c>
      <c r="AK1188" s="69" t="str">
        <f t="shared" si="14"/>
        <v>Balanced</v>
      </c>
      <c r="AL1188" s="69">
        <f>if(AJ1188="Hyperdisk Balanced",Assumptions!$B$11,0)</f>
        <v>0</v>
      </c>
      <c r="AM1188" s="69">
        <f>if(AJ1188="Hyperdisk Balanced",Assumptions!$B$12,0)</f>
        <v>0</v>
      </c>
      <c r="AN1188" s="70">
        <f>if(AK1188=0,0,if(AJ1188="Hyperdisk Balanced",vlookup(AK1188&amp;" provisioned space",'SKU Pricing'!A:B,Assumptions!$B$2,0)*Z1188+vlookup(AK1188&amp;" provisioned IOPS",'SKU Pricing'!A:B,Assumptions!$B$2,0)*AL1188*730+vlookup(AK1188&amp;" provisioned throughput",'SKU Pricing'!A:B,Assumptions!$B$2,0)*AM1188*730,vlookup(AK1188,'SKU Pricing'!A:B,Assumptions!$B$2,0)*Z1188))</f>
        <v>1064.3</v>
      </c>
      <c r="AO1188" s="70">
        <f t="shared" si="15"/>
        <v>1311.167943</v>
      </c>
      <c r="AP1188" s="71" t="str">
        <f t="shared" si="16"/>
        <v>VM Manager</v>
      </c>
      <c r="AQ1188" s="70">
        <f>ifna(vlookup(AP1188,'SKU Pricing'!A:B,Assumptions!$B$2,0)*AE1188,0)</f>
        <v>2.19</v>
      </c>
      <c r="AR1188" s="72">
        <v>0.0</v>
      </c>
    </row>
    <row r="1189">
      <c r="A1189" s="61" t="s">
        <v>1330</v>
      </c>
      <c r="B1189" s="62" t="str">
        <f>ifna(if(vlookup(A1189,vOS!A:B,2,0)="","Unknown",vlookup(A1189,vOS!A:B,2,0)),"Unknown")</f>
        <v>CentOS 7 (64-bit)</v>
      </c>
      <c r="C1189" s="62">
        <f>vlookup(B1189,'OS Study'!A:D,2,0)</f>
        <v>0</v>
      </c>
      <c r="D1189" s="62" t="str">
        <f>vlookup(B1189,'OS Study'!A:D,3,0)</f>
        <v>Linux</v>
      </c>
      <c r="E1189" s="62" t="str">
        <f>vlookup(B1189,'OS Study'!A:D,4,0)</f>
        <v>CentOS</v>
      </c>
      <c r="F1189" s="63" t="str">
        <f>vlookup(B1189,'OS Study'!A:E,5,0)</f>
        <v>4/5/6/7</v>
      </c>
      <c r="G1189" s="62">
        <f>IF(vlookup(A1189,'RVtools V2.1'!A:J,4,0)="non",0,1)</f>
        <v>0</v>
      </c>
      <c r="H1189" s="62">
        <f>if(vlookup(A1189,'RVtools V2.1'!A:K,11,0)="kube",1,0)</f>
        <v>0</v>
      </c>
      <c r="I1189" s="62">
        <f t="shared" si="5"/>
        <v>0</v>
      </c>
      <c r="J1189" s="62">
        <f>ifna(vlookup(A1189,'Infra Study'!A:Q,17,0),0)</f>
        <v>0</v>
      </c>
      <c r="K1189" s="64">
        <f>IFERROR(__xludf.DUMMYFUNCTION("N(REGEXMATCH(VLOOKUP(A1189, 'RVtools V2.1'!A:H, 8, 0), ""^Serveur de fichiers""))"),0.0)</f>
        <v>0</v>
      </c>
      <c r="L1189" s="64">
        <f t="shared" si="6"/>
        <v>0</v>
      </c>
      <c r="M1189" s="65" t="str">
        <f>ifna(vlookup(A1189,'RVtools V2.1'!A:I,8,0),"N/A")</f>
        <v>NTK - AirWave</v>
      </c>
      <c r="N1189" s="64">
        <f>IFERROR(__xludf.DUMMYFUNCTION("IF(REGEXMATCH(M1189, ""(?i)"" &amp; JOIN(""|"", SPLIT(""kalisil"", "" ""))), 1, 0)"),0.0)</f>
        <v>0</v>
      </c>
      <c r="O1189" s="64" t="str">
        <f>vlookup(A1189,'RVtools V2.1'!A:H,7,0)</f>
        <v>T3</v>
      </c>
      <c r="P1189" s="64">
        <f>if(vlookup(A1189,'RVtools V2.1'!A:H,5,0)="oui",1,0)</f>
        <v>0</v>
      </c>
      <c r="Q1189" s="64">
        <f>ifna(vlookup(A1189,vCPU!A:B,2,0),"Unknown")</f>
        <v>8</v>
      </c>
      <c r="R1189" s="66">
        <f>ifna(vlookup(A1189,vMemory!A:C,3,0),"Unknown")</f>
        <v>32</v>
      </c>
      <c r="S1189" s="66">
        <f>ifna(vlookup(A1189,vDisk!A:C,3,0),"Unknown")</f>
        <v>54</v>
      </c>
      <c r="T1189" s="67" t="str">
        <f t="array" ref="T1189">IFS(
   L1189=1, "No Lift &amp; Shift",
   J1189=1, XLOOKUP(A1189, 'Infra Study'!A:A, 'Infra Study'!P:P),
   I1189=1, "No Lift &amp; Shift",
   H1189=1, "GKE",
   K1189=1, "GCNV",
   G1189=1, "Lift &amp; Shift Prod",
   TRUE, "Lift &amp; Shift Noprod"
)</f>
        <v>Lift &amp; Shift Noprod</v>
      </c>
      <c r="U1189" s="67">
        <f t="shared" si="7"/>
        <v>1</v>
      </c>
      <c r="V1189" s="68" t="str">
        <f>if(T1189="Lift &amp; Shift Noprod",if( Y1189=0,Assumptions!$B$5, Assumptions!$B$4),if(T1189="Lift &amp; Shift Prod",if(AND(N1189=1,O1189="T1"),Assumptions!$B$6,Assumptions!$B$4),0))</f>
        <v>E2</v>
      </c>
      <c r="W1189" s="69">
        <f>if(V1189&lt;&gt;0,if(Q1189="Unknown", Assumptions!$B$42,If(Q1189&gt;1,Q1189,2)),0)</f>
        <v>8</v>
      </c>
      <c r="X1189" s="69">
        <f>if(V1189&lt;&gt;0,if(R1189="Unknown", Assumptions!$B$43,R1189),0)</f>
        <v>32</v>
      </c>
      <c r="Y1189" s="68">
        <f t="shared" si="8"/>
        <v>0</v>
      </c>
      <c r="Z1189" s="68">
        <f>if(V1189&lt;&gt;0,if(  S1189="Unknown", Assumptions!$B$44,S1189),0)</f>
        <v>54</v>
      </c>
      <c r="AA1189" s="68" t="str">
        <f>if(V1189 ="N2",ifna(vlookup(W1189&amp;"-"&amp;X1189,'Ref. VM'!A:B,2,0),"Custom"),if(V1189 ="E2" , ifna(vlookup(W1189&amp;"-"&amp;X1189,'Ref. VM'!D:E,2,0),"Custom"),if(V1189="N2D",ifna(vlookup(W1189&amp;"-"&amp;X1189,'Ref. VM'!G:H,2,0),"Custom"),if(V1189="N4",ifna(vlookup(W1189&amp;"-"&amp;X1189,'Ref. VM'!J:K,2,0),"Custom"),0))))</f>
        <v>Predefined</v>
      </c>
      <c r="AB1189" s="67" t="str">
        <f t="shared" si="9"/>
        <v>E2-Predefined vCPUs</v>
      </c>
      <c r="AC1189" s="67" t="str">
        <f t="shared" si="10"/>
        <v>E2-Predefined RAM</v>
      </c>
      <c r="AD1189" s="67">
        <f t="shared" si="11"/>
        <v>0</v>
      </c>
      <c r="AE1189" s="69">
        <f>if(T1189="Lift &amp; Shift Prod",730,if(T1189="Lift &amp; Shift Noprod",Assumptions!$B$3,0))</f>
        <v>270</v>
      </c>
      <c r="AF1189" s="70">
        <f>if( U1189=0,0,if(Y1189=0, ((vlookup(AB1189,'SKU Pricing'!A:B,Assumptions!$B$2,0)*W1189)+(vlookup(AC1189,'SKU Pricing'!A:B,Assumptions!$B$2,0)*X1189))*AE1189,((vlookup(AB1189,'SKU Pricing'!A:B,Assumptions!$B$2,0)*W1189)+(vlookup(AC1189,'SKU Pricing'!A:B,Assumptions!$B$2,0)*(W1189*8))+(vlookup(AD1189,'SKU Pricing'!A:B,Assumptions!$B$2,0)*(X1189-(W1189*8))))*AE1189))</f>
        <v>83.95056</v>
      </c>
      <c r="AG1189" s="67">
        <f t="shared" si="12"/>
        <v>0</v>
      </c>
      <c r="AH1189" s="70">
        <f>ifna(vlookup(AG1189,'SKU Pricing'!A:B,Assumptions!$B$2,0)*W1189*AE1189,0)</f>
        <v>0</v>
      </c>
      <c r="AI1189" s="62" t="str">
        <f t="shared" si="13"/>
        <v/>
      </c>
      <c r="AJ1189" s="62" t="str">
        <f>if(V1189&lt;&gt;0, if(T1189="Lift &amp; Shift Noprod",Assumptions!$B$9,if(V1189=Assumptions!$B$6,Assumptions!$B$10,if(P1189=1,Assumptions!$B$8,Assumptions!$B$7))),"")</f>
        <v>Balanced</v>
      </c>
      <c r="AK1189" s="69" t="str">
        <f t="shared" si="14"/>
        <v>Balanced</v>
      </c>
      <c r="AL1189" s="69">
        <f>if(AJ1189="Hyperdisk Balanced",Assumptions!$B$11,0)</f>
        <v>0</v>
      </c>
      <c r="AM1189" s="69">
        <f>if(AJ1189="Hyperdisk Balanced",Assumptions!$B$12,0)</f>
        <v>0</v>
      </c>
      <c r="AN1189" s="70">
        <f>if(AK1189=0,0,if(AJ1189="Hyperdisk Balanced",vlookup(AK1189&amp;" provisioned space",'SKU Pricing'!A:B,Assumptions!$B$2,0)*Z1189+vlookup(AK1189&amp;" provisioned IOPS",'SKU Pricing'!A:B,Assumptions!$B$2,0)*AL1189*730+vlookup(AK1189&amp;" provisioned throughput",'SKU Pricing'!A:B,Assumptions!$B$2,0)*AM1189*730,vlookup(AK1189,'SKU Pricing'!A:B,Assumptions!$B$2,0)*Z1189))</f>
        <v>6.264</v>
      </c>
      <c r="AO1189" s="70">
        <f t="shared" si="15"/>
        <v>90.21456</v>
      </c>
      <c r="AP1189" s="71" t="str">
        <f t="shared" si="16"/>
        <v>VM Manager</v>
      </c>
      <c r="AQ1189" s="70">
        <f>ifna(vlookup(AP1189,'SKU Pricing'!A:B,Assumptions!$B$2,0)*AE1189,0)</f>
        <v>0.81</v>
      </c>
      <c r="AR1189" s="72">
        <v>0.0</v>
      </c>
    </row>
    <row r="1190">
      <c r="A1190" s="61" t="s">
        <v>1331</v>
      </c>
      <c r="B1190" s="62" t="str">
        <f>ifna(if(vlookup(A1190,vOS!A:B,2,0)="","Unknown",vlookup(A1190,vOS!A:B,2,0)),"Unknown")</f>
        <v>CentOS 7 (64-bit)</v>
      </c>
      <c r="C1190" s="62">
        <f>vlookup(B1190,'OS Study'!A:D,2,0)</f>
        <v>0</v>
      </c>
      <c r="D1190" s="62" t="str">
        <f>vlookup(B1190,'OS Study'!A:D,3,0)</f>
        <v>Linux</v>
      </c>
      <c r="E1190" s="62" t="str">
        <f>vlookup(B1190,'OS Study'!A:D,4,0)</f>
        <v>CentOS</v>
      </c>
      <c r="F1190" s="63" t="str">
        <f>vlookup(B1190,'OS Study'!A:E,5,0)</f>
        <v>4/5/6/7</v>
      </c>
      <c r="G1190" s="62">
        <f>IF(vlookup(A1190,'RVtools V2.1'!A:J,4,0)="non",0,1)</f>
        <v>0</v>
      </c>
      <c r="H1190" s="62">
        <f>if(vlookup(A1190,'RVtools V2.1'!A:K,11,0)="kube",1,0)</f>
        <v>0</v>
      </c>
      <c r="I1190" s="62">
        <f t="shared" si="5"/>
        <v>0</v>
      </c>
      <c r="J1190" s="62">
        <f>ifna(vlookup(A1190,'Infra Study'!A:Q,17,0),0)</f>
        <v>0</v>
      </c>
      <c r="K1190" s="64">
        <f>IFERROR(__xludf.DUMMYFUNCTION("N(REGEXMATCH(VLOOKUP(A1190, 'RVtools V2.1'!A:H, 8, 0), ""^Serveur de fichiers""))"),0.0)</f>
        <v>0</v>
      </c>
      <c r="L1190" s="64">
        <f t="shared" si="6"/>
        <v>0</v>
      </c>
      <c r="M1190" s="65" t="str">
        <f>ifna(vlookup(A1190,'RVtools V2.1'!A:I,8,0),"N/A")</f>
        <v>NTK - AirWave</v>
      </c>
      <c r="N1190" s="64">
        <f>IFERROR(__xludf.DUMMYFUNCTION("IF(REGEXMATCH(M1190, ""(?i)"" &amp; JOIN(""|"", SPLIT(""kalisil"", "" ""))), 1, 0)"),0.0)</f>
        <v>0</v>
      </c>
      <c r="O1190" s="64" t="str">
        <f>vlookup(A1190,'RVtools V2.1'!A:H,7,0)</f>
        <v>T3</v>
      </c>
      <c r="P1190" s="64">
        <f>if(vlookup(A1190,'RVtools V2.1'!A:H,5,0)="oui",1,0)</f>
        <v>0</v>
      </c>
      <c r="Q1190" s="64">
        <f>ifna(vlookup(A1190,vCPU!A:B,2,0),"Unknown")</f>
        <v>8</v>
      </c>
      <c r="R1190" s="66">
        <f>ifna(vlookup(A1190,vMemory!A:C,3,0),"Unknown")</f>
        <v>32</v>
      </c>
      <c r="S1190" s="66">
        <f>ifna(vlookup(A1190,vDisk!A:C,3,0),"Unknown")</f>
        <v>102</v>
      </c>
      <c r="T1190" s="67" t="str">
        <f t="array" ref="T1190">IFS(
   L1190=1, "No Lift &amp; Shift",
   J1190=1, XLOOKUP(A1190, 'Infra Study'!A:A, 'Infra Study'!P:P),
   I1190=1, "No Lift &amp; Shift",
   H1190=1, "GKE",
   K1190=1, "GCNV",
   G1190=1, "Lift &amp; Shift Prod",
   TRUE, "Lift &amp; Shift Noprod"
)</f>
        <v>Lift &amp; Shift Noprod</v>
      </c>
      <c r="U1190" s="67">
        <f t="shared" si="7"/>
        <v>1</v>
      </c>
      <c r="V1190" s="68" t="str">
        <f>if(T1190="Lift &amp; Shift Noprod",if( Y1190=0,Assumptions!$B$5, Assumptions!$B$4),if(T1190="Lift &amp; Shift Prod",if(AND(N1190=1,O1190="T1"),Assumptions!$B$6,Assumptions!$B$4),0))</f>
        <v>E2</v>
      </c>
      <c r="W1190" s="69">
        <f>if(V1190&lt;&gt;0,if(Q1190="Unknown", Assumptions!$B$42,If(Q1190&gt;1,Q1190,2)),0)</f>
        <v>8</v>
      </c>
      <c r="X1190" s="69">
        <f>if(V1190&lt;&gt;0,if(R1190="Unknown", Assumptions!$B$43,R1190),0)</f>
        <v>32</v>
      </c>
      <c r="Y1190" s="68">
        <f t="shared" si="8"/>
        <v>0</v>
      </c>
      <c r="Z1190" s="68">
        <f>if(V1190&lt;&gt;0,if(  S1190="Unknown", Assumptions!$B$44,S1190),0)</f>
        <v>102</v>
      </c>
      <c r="AA1190" s="68" t="str">
        <f>if(V1190 ="N2",ifna(vlookup(W1190&amp;"-"&amp;X1190,'Ref. VM'!A:B,2,0),"Custom"),if(V1190 ="E2" , ifna(vlookup(W1190&amp;"-"&amp;X1190,'Ref. VM'!D:E,2,0),"Custom"),if(V1190="N2D",ifna(vlookup(W1190&amp;"-"&amp;X1190,'Ref. VM'!G:H,2,0),"Custom"),if(V1190="N4",ifna(vlookup(W1190&amp;"-"&amp;X1190,'Ref. VM'!J:K,2,0),"Custom"),0))))</f>
        <v>Predefined</v>
      </c>
      <c r="AB1190" s="67" t="str">
        <f t="shared" si="9"/>
        <v>E2-Predefined vCPUs</v>
      </c>
      <c r="AC1190" s="67" t="str">
        <f t="shared" si="10"/>
        <v>E2-Predefined RAM</v>
      </c>
      <c r="AD1190" s="67">
        <f t="shared" si="11"/>
        <v>0</v>
      </c>
      <c r="AE1190" s="69">
        <f>if(T1190="Lift &amp; Shift Prod",730,if(T1190="Lift &amp; Shift Noprod",Assumptions!$B$3,0))</f>
        <v>270</v>
      </c>
      <c r="AF1190" s="70">
        <f>if( U1190=0,0,if(Y1190=0, ((vlookup(AB1190,'SKU Pricing'!A:B,Assumptions!$B$2,0)*W1190)+(vlookup(AC1190,'SKU Pricing'!A:B,Assumptions!$B$2,0)*X1190))*AE1190,((vlookup(AB1190,'SKU Pricing'!A:B,Assumptions!$B$2,0)*W1190)+(vlookup(AC1190,'SKU Pricing'!A:B,Assumptions!$B$2,0)*(W1190*8))+(vlookup(AD1190,'SKU Pricing'!A:B,Assumptions!$B$2,0)*(X1190-(W1190*8))))*AE1190))</f>
        <v>83.95056</v>
      </c>
      <c r="AG1190" s="67">
        <f t="shared" si="12"/>
        <v>0</v>
      </c>
      <c r="AH1190" s="70">
        <f>ifna(vlookup(AG1190,'SKU Pricing'!A:B,Assumptions!$B$2,0)*W1190*AE1190,0)</f>
        <v>0</v>
      </c>
      <c r="AI1190" s="62" t="str">
        <f t="shared" si="13"/>
        <v/>
      </c>
      <c r="AJ1190" s="62" t="str">
        <f>if(V1190&lt;&gt;0, if(T1190="Lift &amp; Shift Noprod",Assumptions!$B$9,if(V1190=Assumptions!$B$6,Assumptions!$B$10,if(P1190=1,Assumptions!$B$8,Assumptions!$B$7))),"")</f>
        <v>Balanced</v>
      </c>
      <c r="AK1190" s="69" t="str">
        <f t="shared" si="14"/>
        <v>Balanced</v>
      </c>
      <c r="AL1190" s="69">
        <f>if(AJ1190="Hyperdisk Balanced",Assumptions!$B$11,0)</f>
        <v>0</v>
      </c>
      <c r="AM1190" s="69">
        <f>if(AJ1190="Hyperdisk Balanced",Assumptions!$B$12,0)</f>
        <v>0</v>
      </c>
      <c r="AN1190" s="70">
        <f>if(AK1190=0,0,if(AJ1190="Hyperdisk Balanced",vlookup(AK1190&amp;" provisioned space",'SKU Pricing'!A:B,Assumptions!$B$2,0)*Z1190+vlookup(AK1190&amp;" provisioned IOPS",'SKU Pricing'!A:B,Assumptions!$B$2,0)*AL1190*730+vlookup(AK1190&amp;" provisioned throughput",'SKU Pricing'!A:B,Assumptions!$B$2,0)*AM1190*730,vlookup(AK1190,'SKU Pricing'!A:B,Assumptions!$B$2,0)*Z1190))</f>
        <v>11.832</v>
      </c>
      <c r="AO1190" s="70">
        <f t="shared" si="15"/>
        <v>95.78256</v>
      </c>
      <c r="AP1190" s="71" t="str">
        <f t="shared" si="16"/>
        <v>VM Manager</v>
      </c>
      <c r="AQ1190" s="70">
        <f>ifna(vlookup(AP1190,'SKU Pricing'!A:B,Assumptions!$B$2,0)*AE1190,0)</f>
        <v>0.81</v>
      </c>
      <c r="AR1190" s="72">
        <v>0.0</v>
      </c>
    </row>
    <row r="1191">
      <c r="A1191" s="61" t="s">
        <v>1332</v>
      </c>
      <c r="B1191" s="62" t="str">
        <f>ifna(if(vlookup(A1191,vOS!A:B,2,0)="","Unknown",vlookup(A1191,vOS!A:B,2,0)),"Unknown")</f>
        <v>CentOS 7 (64-bit)</v>
      </c>
      <c r="C1191" s="62">
        <f>vlookup(B1191,'OS Study'!A:D,2,0)</f>
        <v>0</v>
      </c>
      <c r="D1191" s="62" t="str">
        <f>vlookup(B1191,'OS Study'!A:D,3,0)</f>
        <v>Linux</v>
      </c>
      <c r="E1191" s="62" t="str">
        <f>vlookup(B1191,'OS Study'!A:D,4,0)</f>
        <v>CentOS</v>
      </c>
      <c r="F1191" s="63" t="str">
        <f>vlookup(B1191,'OS Study'!A:E,5,0)</f>
        <v>4/5/6/7</v>
      </c>
      <c r="G1191" s="62">
        <f>IF(vlookup(A1191,'RVtools V2.1'!A:J,4,0)="non",0,1)</f>
        <v>0</v>
      </c>
      <c r="H1191" s="62">
        <f>if(vlookup(A1191,'RVtools V2.1'!A:K,11,0)="kube",1,0)</f>
        <v>0</v>
      </c>
      <c r="I1191" s="62">
        <f t="shared" si="5"/>
        <v>0</v>
      </c>
      <c r="J1191" s="62">
        <f>ifna(vlookup(A1191,'Infra Study'!A:Q,17,0),0)</f>
        <v>0</v>
      </c>
      <c r="K1191" s="64">
        <f>IFERROR(__xludf.DUMMYFUNCTION("N(REGEXMATCH(VLOOKUP(A1191, 'RVtools V2.1'!A:H, 8, 0), ""^Serveur de fichiers""))"),0.0)</f>
        <v>0</v>
      </c>
      <c r="L1191" s="64">
        <f t="shared" si="6"/>
        <v>0</v>
      </c>
      <c r="M1191" s="65" t="str">
        <f>ifna(vlookup(A1191,'RVtools V2.1'!A:I,8,0),"N/A")</f>
        <v>NTK - AirWave</v>
      </c>
      <c r="N1191" s="64">
        <f>IFERROR(__xludf.DUMMYFUNCTION("IF(REGEXMATCH(M1191, ""(?i)"" &amp; JOIN(""|"", SPLIT(""kalisil"", "" ""))), 1, 0)"),0.0)</f>
        <v>0</v>
      </c>
      <c r="O1191" s="64" t="str">
        <f>vlookup(A1191,'RVtools V2.1'!A:H,7,0)</f>
        <v>T3</v>
      </c>
      <c r="P1191" s="64">
        <f>if(vlookup(A1191,'RVtools V2.1'!A:H,5,0)="oui",1,0)</f>
        <v>0</v>
      </c>
      <c r="Q1191" s="64">
        <f>ifna(vlookup(A1191,vCPU!A:B,2,0),"Unknown")</f>
        <v>8</v>
      </c>
      <c r="R1191" s="66">
        <f>ifna(vlookup(A1191,vMemory!A:C,3,0),"Unknown")</f>
        <v>32</v>
      </c>
      <c r="S1191" s="66">
        <f>ifna(vlookup(A1191,vDisk!A:C,3,0),"Unknown")</f>
        <v>116</v>
      </c>
      <c r="T1191" s="67" t="str">
        <f t="array" ref="T1191">IFS(
   L1191=1, "No Lift &amp; Shift",
   J1191=1, XLOOKUP(A1191, 'Infra Study'!A:A, 'Infra Study'!P:P),
   I1191=1, "No Lift &amp; Shift",
   H1191=1, "GKE",
   K1191=1, "GCNV",
   G1191=1, "Lift &amp; Shift Prod",
   TRUE, "Lift &amp; Shift Noprod"
)</f>
        <v>Lift &amp; Shift Noprod</v>
      </c>
      <c r="U1191" s="67">
        <f t="shared" si="7"/>
        <v>1</v>
      </c>
      <c r="V1191" s="68" t="str">
        <f>if(T1191="Lift &amp; Shift Noprod",if( Y1191=0,Assumptions!$B$5, Assumptions!$B$4),if(T1191="Lift &amp; Shift Prod",if(AND(N1191=1,O1191="T1"),Assumptions!$B$6,Assumptions!$B$4),0))</f>
        <v>E2</v>
      </c>
      <c r="W1191" s="69">
        <f>if(V1191&lt;&gt;0,if(Q1191="Unknown", Assumptions!$B$42,If(Q1191&gt;1,Q1191,2)),0)</f>
        <v>8</v>
      </c>
      <c r="X1191" s="69">
        <f>if(V1191&lt;&gt;0,if(R1191="Unknown", Assumptions!$B$43,R1191),0)</f>
        <v>32</v>
      </c>
      <c r="Y1191" s="68">
        <f t="shared" si="8"/>
        <v>0</v>
      </c>
      <c r="Z1191" s="68">
        <f>if(V1191&lt;&gt;0,if(  S1191="Unknown", Assumptions!$B$44,S1191),0)</f>
        <v>116</v>
      </c>
      <c r="AA1191" s="68" t="str">
        <f>if(V1191 ="N2",ifna(vlookup(W1191&amp;"-"&amp;X1191,'Ref. VM'!A:B,2,0),"Custom"),if(V1191 ="E2" , ifna(vlookup(W1191&amp;"-"&amp;X1191,'Ref. VM'!D:E,2,0),"Custom"),if(V1191="N2D",ifna(vlookup(W1191&amp;"-"&amp;X1191,'Ref. VM'!G:H,2,0),"Custom"),if(V1191="N4",ifna(vlookup(W1191&amp;"-"&amp;X1191,'Ref. VM'!J:K,2,0),"Custom"),0))))</f>
        <v>Predefined</v>
      </c>
      <c r="AB1191" s="67" t="str">
        <f t="shared" si="9"/>
        <v>E2-Predefined vCPUs</v>
      </c>
      <c r="AC1191" s="67" t="str">
        <f t="shared" si="10"/>
        <v>E2-Predefined RAM</v>
      </c>
      <c r="AD1191" s="67">
        <f t="shared" si="11"/>
        <v>0</v>
      </c>
      <c r="AE1191" s="69">
        <f>if(T1191="Lift &amp; Shift Prod",730,if(T1191="Lift &amp; Shift Noprod",Assumptions!$B$3,0))</f>
        <v>270</v>
      </c>
      <c r="AF1191" s="70">
        <f>if( U1191=0,0,if(Y1191=0, ((vlookup(AB1191,'SKU Pricing'!A:B,Assumptions!$B$2,0)*W1191)+(vlookup(AC1191,'SKU Pricing'!A:B,Assumptions!$B$2,0)*X1191))*AE1191,((vlookup(AB1191,'SKU Pricing'!A:B,Assumptions!$B$2,0)*W1191)+(vlookup(AC1191,'SKU Pricing'!A:B,Assumptions!$B$2,0)*(W1191*8))+(vlookup(AD1191,'SKU Pricing'!A:B,Assumptions!$B$2,0)*(X1191-(W1191*8))))*AE1191))</f>
        <v>83.95056</v>
      </c>
      <c r="AG1191" s="67">
        <f t="shared" si="12"/>
        <v>0</v>
      </c>
      <c r="AH1191" s="70">
        <f>ifna(vlookup(AG1191,'SKU Pricing'!A:B,Assumptions!$B$2,0)*W1191*AE1191,0)</f>
        <v>0</v>
      </c>
      <c r="AI1191" s="62" t="str">
        <f t="shared" si="13"/>
        <v/>
      </c>
      <c r="AJ1191" s="62" t="str">
        <f>if(V1191&lt;&gt;0, if(T1191="Lift &amp; Shift Noprod",Assumptions!$B$9,if(V1191=Assumptions!$B$6,Assumptions!$B$10,if(P1191=1,Assumptions!$B$8,Assumptions!$B$7))),"")</f>
        <v>Balanced</v>
      </c>
      <c r="AK1191" s="69" t="str">
        <f t="shared" si="14"/>
        <v>Balanced</v>
      </c>
      <c r="AL1191" s="69">
        <f>if(AJ1191="Hyperdisk Balanced",Assumptions!$B$11,0)</f>
        <v>0</v>
      </c>
      <c r="AM1191" s="69">
        <f>if(AJ1191="Hyperdisk Balanced",Assumptions!$B$12,0)</f>
        <v>0</v>
      </c>
      <c r="AN1191" s="70">
        <f>if(AK1191=0,0,if(AJ1191="Hyperdisk Balanced",vlookup(AK1191&amp;" provisioned space",'SKU Pricing'!A:B,Assumptions!$B$2,0)*Z1191+vlookup(AK1191&amp;" provisioned IOPS",'SKU Pricing'!A:B,Assumptions!$B$2,0)*AL1191*730+vlookup(AK1191&amp;" provisioned throughput",'SKU Pricing'!A:B,Assumptions!$B$2,0)*AM1191*730,vlookup(AK1191,'SKU Pricing'!A:B,Assumptions!$B$2,0)*Z1191))</f>
        <v>13.456</v>
      </c>
      <c r="AO1191" s="70">
        <f t="shared" si="15"/>
        <v>97.40656</v>
      </c>
      <c r="AP1191" s="71" t="str">
        <f t="shared" si="16"/>
        <v>VM Manager</v>
      </c>
      <c r="AQ1191" s="70">
        <f>ifna(vlookup(AP1191,'SKU Pricing'!A:B,Assumptions!$B$2,0)*AE1191,0)</f>
        <v>0.81</v>
      </c>
      <c r="AR1191" s="72">
        <v>0.0</v>
      </c>
    </row>
    <row r="1192">
      <c r="A1192" s="61" t="s">
        <v>1333</v>
      </c>
      <c r="B1192" s="62" t="str">
        <f>ifna(if(vlookup(A1192,vOS!A:B,2,0)="","Unknown",vlookup(A1192,vOS!A:B,2,0)),"Unknown")</f>
        <v>CentOS 7 (64-bit)</v>
      </c>
      <c r="C1192" s="62">
        <f>vlookup(B1192,'OS Study'!A:D,2,0)</f>
        <v>0</v>
      </c>
      <c r="D1192" s="62" t="str">
        <f>vlookup(B1192,'OS Study'!A:D,3,0)</f>
        <v>Linux</v>
      </c>
      <c r="E1192" s="62" t="str">
        <f>vlookup(B1192,'OS Study'!A:D,4,0)</f>
        <v>CentOS</v>
      </c>
      <c r="F1192" s="63" t="str">
        <f>vlookup(B1192,'OS Study'!A:E,5,0)</f>
        <v>4/5/6/7</v>
      </c>
      <c r="G1192" s="62">
        <f>IF(vlookup(A1192,'RVtools V2.1'!A:J,4,0)="non",0,1)</f>
        <v>0</v>
      </c>
      <c r="H1192" s="62">
        <f>if(vlookup(A1192,'RVtools V2.1'!A:K,11,0)="kube",1,0)</f>
        <v>0</v>
      </c>
      <c r="I1192" s="62">
        <f t="shared" si="5"/>
        <v>0</v>
      </c>
      <c r="J1192" s="62">
        <f>ifna(vlookup(A1192,'Infra Study'!A:Q,17,0),0)</f>
        <v>0</v>
      </c>
      <c r="K1192" s="64">
        <f>IFERROR(__xludf.DUMMYFUNCTION("N(REGEXMATCH(VLOOKUP(A1192, 'RVtools V2.1'!A:H, 8, 0), ""^Serveur de fichiers""))"),0.0)</f>
        <v>0</v>
      </c>
      <c r="L1192" s="64">
        <f t="shared" si="6"/>
        <v>0</v>
      </c>
      <c r="M1192" s="65" t="str">
        <f>ifna(vlookup(A1192,'RVtools V2.1'!A:I,8,0),"N/A")</f>
        <v>NTK - AirWave</v>
      </c>
      <c r="N1192" s="64">
        <f>IFERROR(__xludf.DUMMYFUNCTION("IF(REGEXMATCH(M1192, ""(?i)"" &amp; JOIN(""|"", SPLIT(""kalisil"", "" ""))), 1, 0)"),0.0)</f>
        <v>0</v>
      </c>
      <c r="O1192" s="64" t="str">
        <f>vlookup(A1192,'RVtools V2.1'!A:H,7,0)</f>
        <v>T3</v>
      </c>
      <c r="P1192" s="64">
        <f>if(vlookup(A1192,'RVtools V2.1'!A:H,5,0)="oui",1,0)</f>
        <v>0</v>
      </c>
      <c r="Q1192" s="64">
        <f>ifna(vlookup(A1192,vCPU!A:B,2,0),"Unknown")</f>
        <v>8</v>
      </c>
      <c r="R1192" s="66">
        <f>ifna(vlookup(A1192,vMemory!A:C,3,0),"Unknown")</f>
        <v>32</v>
      </c>
      <c r="S1192" s="66">
        <f>ifna(vlookup(A1192,vDisk!A:C,3,0),"Unknown")</f>
        <v>50</v>
      </c>
      <c r="T1192" s="67" t="str">
        <f t="array" ref="T1192">IFS(
   L1192=1, "No Lift &amp; Shift",
   J1192=1, XLOOKUP(A1192, 'Infra Study'!A:A, 'Infra Study'!P:P),
   I1192=1, "No Lift &amp; Shift",
   H1192=1, "GKE",
   K1192=1, "GCNV",
   G1192=1, "Lift &amp; Shift Prod",
   TRUE, "Lift &amp; Shift Noprod"
)</f>
        <v>Lift &amp; Shift Noprod</v>
      </c>
      <c r="U1192" s="67">
        <f t="shared" si="7"/>
        <v>1</v>
      </c>
      <c r="V1192" s="68" t="str">
        <f>if(T1192="Lift &amp; Shift Noprod",if( Y1192=0,Assumptions!$B$5, Assumptions!$B$4),if(T1192="Lift &amp; Shift Prod",if(AND(N1192=1,O1192="T1"),Assumptions!$B$6,Assumptions!$B$4),0))</f>
        <v>E2</v>
      </c>
      <c r="W1192" s="69">
        <f>if(V1192&lt;&gt;0,if(Q1192="Unknown", Assumptions!$B$42,If(Q1192&gt;1,Q1192,2)),0)</f>
        <v>8</v>
      </c>
      <c r="X1192" s="69">
        <f>if(V1192&lt;&gt;0,if(R1192="Unknown", Assumptions!$B$43,R1192),0)</f>
        <v>32</v>
      </c>
      <c r="Y1192" s="68">
        <f t="shared" si="8"/>
        <v>0</v>
      </c>
      <c r="Z1192" s="68">
        <f>if(V1192&lt;&gt;0,if(  S1192="Unknown", Assumptions!$B$44,S1192),0)</f>
        <v>50</v>
      </c>
      <c r="AA1192" s="68" t="str">
        <f>if(V1192 ="N2",ifna(vlookup(W1192&amp;"-"&amp;X1192,'Ref. VM'!A:B,2,0),"Custom"),if(V1192 ="E2" , ifna(vlookup(W1192&amp;"-"&amp;X1192,'Ref. VM'!D:E,2,0),"Custom"),if(V1192="N2D",ifna(vlookup(W1192&amp;"-"&amp;X1192,'Ref. VM'!G:H,2,0),"Custom"),if(V1192="N4",ifna(vlookup(W1192&amp;"-"&amp;X1192,'Ref. VM'!J:K,2,0),"Custom"),0))))</f>
        <v>Predefined</v>
      </c>
      <c r="AB1192" s="67" t="str">
        <f t="shared" si="9"/>
        <v>E2-Predefined vCPUs</v>
      </c>
      <c r="AC1192" s="67" t="str">
        <f t="shared" si="10"/>
        <v>E2-Predefined RAM</v>
      </c>
      <c r="AD1192" s="67">
        <f t="shared" si="11"/>
        <v>0</v>
      </c>
      <c r="AE1192" s="69">
        <f>if(T1192="Lift &amp; Shift Prod",730,if(T1192="Lift &amp; Shift Noprod",Assumptions!$B$3,0))</f>
        <v>270</v>
      </c>
      <c r="AF1192" s="70">
        <f>if( U1192=0,0,if(Y1192=0, ((vlookup(AB1192,'SKU Pricing'!A:B,Assumptions!$B$2,0)*W1192)+(vlookup(AC1192,'SKU Pricing'!A:B,Assumptions!$B$2,0)*X1192))*AE1192,((vlookup(AB1192,'SKU Pricing'!A:B,Assumptions!$B$2,0)*W1192)+(vlookup(AC1192,'SKU Pricing'!A:B,Assumptions!$B$2,0)*(W1192*8))+(vlookup(AD1192,'SKU Pricing'!A:B,Assumptions!$B$2,0)*(X1192-(W1192*8))))*AE1192))</f>
        <v>83.95056</v>
      </c>
      <c r="AG1192" s="67">
        <f t="shared" si="12"/>
        <v>0</v>
      </c>
      <c r="AH1192" s="70">
        <f>ifna(vlookup(AG1192,'SKU Pricing'!A:B,Assumptions!$B$2,0)*W1192*AE1192,0)</f>
        <v>0</v>
      </c>
      <c r="AI1192" s="62" t="str">
        <f t="shared" si="13"/>
        <v/>
      </c>
      <c r="AJ1192" s="62" t="str">
        <f>if(V1192&lt;&gt;0, if(T1192="Lift &amp; Shift Noprod",Assumptions!$B$9,if(V1192=Assumptions!$B$6,Assumptions!$B$10,if(P1192=1,Assumptions!$B$8,Assumptions!$B$7))),"")</f>
        <v>Balanced</v>
      </c>
      <c r="AK1192" s="69" t="str">
        <f t="shared" si="14"/>
        <v>Balanced</v>
      </c>
      <c r="AL1192" s="69">
        <f>if(AJ1192="Hyperdisk Balanced",Assumptions!$B$11,0)</f>
        <v>0</v>
      </c>
      <c r="AM1192" s="69">
        <f>if(AJ1192="Hyperdisk Balanced",Assumptions!$B$12,0)</f>
        <v>0</v>
      </c>
      <c r="AN1192" s="70">
        <f>if(AK1192=0,0,if(AJ1192="Hyperdisk Balanced",vlookup(AK1192&amp;" provisioned space",'SKU Pricing'!A:B,Assumptions!$B$2,0)*Z1192+vlookup(AK1192&amp;" provisioned IOPS",'SKU Pricing'!A:B,Assumptions!$B$2,0)*AL1192*730+vlookup(AK1192&amp;" provisioned throughput",'SKU Pricing'!A:B,Assumptions!$B$2,0)*AM1192*730,vlookup(AK1192,'SKU Pricing'!A:B,Assumptions!$B$2,0)*Z1192))</f>
        <v>5.8</v>
      </c>
      <c r="AO1192" s="70">
        <f t="shared" si="15"/>
        <v>89.75056</v>
      </c>
      <c r="AP1192" s="71" t="str">
        <f t="shared" si="16"/>
        <v>VM Manager</v>
      </c>
      <c r="AQ1192" s="70">
        <f>ifna(vlookup(AP1192,'SKU Pricing'!A:B,Assumptions!$B$2,0)*AE1192,0)</f>
        <v>0.81</v>
      </c>
      <c r="AR1192" s="72">
        <v>0.0</v>
      </c>
    </row>
    <row r="1193">
      <c r="A1193" s="61" t="s">
        <v>1334</v>
      </c>
      <c r="B1193" s="62" t="str">
        <f>ifna(if(vlookup(A1193,vOS!A:B,2,0)="","Unknown",vlookup(A1193,vOS!A:B,2,0)),"Unknown")</f>
        <v>CentOS 7 (64-bit)</v>
      </c>
      <c r="C1193" s="62">
        <f>vlookup(B1193,'OS Study'!A:D,2,0)</f>
        <v>0</v>
      </c>
      <c r="D1193" s="62" t="str">
        <f>vlookup(B1193,'OS Study'!A:D,3,0)</f>
        <v>Linux</v>
      </c>
      <c r="E1193" s="62" t="str">
        <f>vlookup(B1193,'OS Study'!A:D,4,0)</f>
        <v>CentOS</v>
      </c>
      <c r="F1193" s="63" t="str">
        <f>vlookup(B1193,'OS Study'!A:E,5,0)</f>
        <v>4/5/6/7</v>
      </c>
      <c r="G1193" s="62">
        <f>IF(vlookup(A1193,'RVtools V2.1'!A:J,4,0)="non",0,1)</f>
        <v>0</v>
      </c>
      <c r="H1193" s="62">
        <f>if(vlookup(A1193,'RVtools V2.1'!A:K,11,0)="kube",1,0)</f>
        <v>0</v>
      </c>
      <c r="I1193" s="62">
        <f t="shared" si="5"/>
        <v>0</v>
      </c>
      <c r="J1193" s="62">
        <f>ifna(vlookup(A1193,'Infra Study'!A:Q,17,0),0)</f>
        <v>0</v>
      </c>
      <c r="K1193" s="64">
        <f>IFERROR(__xludf.DUMMYFUNCTION("N(REGEXMATCH(VLOOKUP(A1193, 'RVtools V2.1'!A:H, 8, 0), ""^Serveur de fichiers""))"),0.0)</f>
        <v>0</v>
      </c>
      <c r="L1193" s="64">
        <f t="shared" si="6"/>
        <v>0</v>
      </c>
      <c r="M1193" s="65" t="str">
        <f>ifna(vlookup(A1193,'RVtools V2.1'!A:I,8,0),"N/A")</f>
        <v>NTK - AirWave</v>
      </c>
      <c r="N1193" s="64">
        <f>IFERROR(__xludf.DUMMYFUNCTION("IF(REGEXMATCH(M1193, ""(?i)"" &amp; JOIN(""|"", SPLIT(""kalisil"", "" ""))), 1, 0)"),0.0)</f>
        <v>0</v>
      </c>
      <c r="O1193" s="64" t="str">
        <f>vlookup(A1193,'RVtools V2.1'!A:H,7,0)</f>
        <v>T3</v>
      </c>
      <c r="P1193" s="64">
        <f>if(vlookup(A1193,'RVtools V2.1'!A:H,5,0)="oui",1,0)</f>
        <v>0</v>
      </c>
      <c r="Q1193" s="64">
        <f>ifna(vlookup(A1193,vCPU!A:B,2,0),"Unknown")</f>
        <v>8</v>
      </c>
      <c r="R1193" s="66">
        <f>ifna(vlookup(A1193,vMemory!A:C,3,0),"Unknown")</f>
        <v>32</v>
      </c>
      <c r="S1193" s="66">
        <f>ifna(vlookup(A1193,vDisk!A:C,3,0),"Unknown")</f>
        <v>48</v>
      </c>
      <c r="T1193" s="67" t="str">
        <f t="array" ref="T1193">IFS(
   L1193=1, "No Lift &amp; Shift",
   J1193=1, XLOOKUP(A1193, 'Infra Study'!A:A, 'Infra Study'!P:P),
   I1193=1, "No Lift &amp; Shift",
   H1193=1, "GKE",
   K1193=1, "GCNV",
   G1193=1, "Lift &amp; Shift Prod",
   TRUE, "Lift &amp; Shift Noprod"
)</f>
        <v>Lift &amp; Shift Noprod</v>
      </c>
      <c r="U1193" s="67">
        <f t="shared" si="7"/>
        <v>1</v>
      </c>
      <c r="V1193" s="68" t="str">
        <f>if(T1193="Lift &amp; Shift Noprod",if( Y1193=0,Assumptions!$B$5, Assumptions!$B$4),if(T1193="Lift &amp; Shift Prod",if(AND(N1193=1,O1193="T1"),Assumptions!$B$6,Assumptions!$B$4),0))</f>
        <v>E2</v>
      </c>
      <c r="W1193" s="69">
        <f>if(V1193&lt;&gt;0,if(Q1193="Unknown", Assumptions!$B$42,If(Q1193&gt;1,Q1193,2)),0)</f>
        <v>8</v>
      </c>
      <c r="X1193" s="69">
        <f>if(V1193&lt;&gt;0,if(R1193="Unknown", Assumptions!$B$43,R1193),0)</f>
        <v>32</v>
      </c>
      <c r="Y1193" s="68">
        <f t="shared" si="8"/>
        <v>0</v>
      </c>
      <c r="Z1193" s="68">
        <f>if(V1193&lt;&gt;0,if(  S1193="Unknown", Assumptions!$B$44,S1193),0)</f>
        <v>48</v>
      </c>
      <c r="AA1193" s="68" t="str">
        <f>if(V1193 ="N2",ifna(vlookup(W1193&amp;"-"&amp;X1193,'Ref. VM'!A:B,2,0),"Custom"),if(V1193 ="E2" , ifna(vlookup(W1193&amp;"-"&amp;X1193,'Ref. VM'!D:E,2,0),"Custom"),if(V1193="N2D",ifna(vlookup(W1193&amp;"-"&amp;X1193,'Ref. VM'!G:H,2,0),"Custom"),if(V1193="N4",ifna(vlookup(W1193&amp;"-"&amp;X1193,'Ref. VM'!J:K,2,0),"Custom"),0))))</f>
        <v>Predefined</v>
      </c>
      <c r="AB1193" s="67" t="str">
        <f t="shared" si="9"/>
        <v>E2-Predefined vCPUs</v>
      </c>
      <c r="AC1193" s="67" t="str">
        <f t="shared" si="10"/>
        <v>E2-Predefined RAM</v>
      </c>
      <c r="AD1193" s="67">
        <f t="shared" si="11"/>
        <v>0</v>
      </c>
      <c r="AE1193" s="69">
        <f>if(T1193="Lift &amp; Shift Prod",730,if(T1193="Lift &amp; Shift Noprod",Assumptions!$B$3,0))</f>
        <v>270</v>
      </c>
      <c r="AF1193" s="70">
        <f>if( U1193=0,0,if(Y1193=0, ((vlookup(AB1193,'SKU Pricing'!A:B,Assumptions!$B$2,0)*W1193)+(vlookup(AC1193,'SKU Pricing'!A:B,Assumptions!$B$2,0)*X1193))*AE1193,((vlookup(AB1193,'SKU Pricing'!A:B,Assumptions!$B$2,0)*W1193)+(vlookup(AC1193,'SKU Pricing'!A:B,Assumptions!$B$2,0)*(W1193*8))+(vlookup(AD1193,'SKU Pricing'!A:B,Assumptions!$B$2,0)*(X1193-(W1193*8))))*AE1193))</f>
        <v>83.95056</v>
      </c>
      <c r="AG1193" s="67">
        <f t="shared" si="12"/>
        <v>0</v>
      </c>
      <c r="AH1193" s="70">
        <f>ifna(vlookup(AG1193,'SKU Pricing'!A:B,Assumptions!$B$2,0)*W1193*AE1193,0)</f>
        <v>0</v>
      </c>
      <c r="AI1193" s="62" t="str">
        <f t="shared" si="13"/>
        <v/>
      </c>
      <c r="AJ1193" s="62" t="str">
        <f>if(V1193&lt;&gt;0, if(T1193="Lift &amp; Shift Noprod",Assumptions!$B$9,if(V1193=Assumptions!$B$6,Assumptions!$B$10,if(P1193=1,Assumptions!$B$8,Assumptions!$B$7))),"")</f>
        <v>Balanced</v>
      </c>
      <c r="AK1193" s="69" t="str">
        <f t="shared" si="14"/>
        <v>Balanced</v>
      </c>
      <c r="AL1193" s="69">
        <f>if(AJ1193="Hyperdisk Balanced",Assumptions!$B$11,0)</f>
        <v>0</v>
      </c>
      <c r="AM1193" s="69">
        <f>if(AJ1193="Hyperdisk Balanced",Assumptions!$B$12,0)</f>
        <v>0</v>
      </c>
      <c r="AN1193" s="70">
        <f>if(AK1193=0,0,if(AJ1193="Hyperdisk Balanced",vlookup(AK1193&amp;" provisioned space",'SKU Pricing'!A:B,Assumptions!$B$2,0)*Z1193+vlookup(AK1193&amp;" provisioned IOPS",'SKU Pricing'!A:B,Assumptions!$B$2,0)*AL1193*730+vlookup(AK1193&amp;" provisioned throughput",'SKU Pricing'!A:B,Assumptions!$B$2,0)*AM1193*730,vlookup(AK1193,'SKU Pricing'!A:B,Assumptions!$B$2,0)*Z1193))</f>
        <v>5.568</v>
      </c>
      <c r="AO1193" s="70">
        <f t="shared" si="15"/>
        <v>89.51856</v>
      </c>
      <c r="AP1193" s="71" t="str">
        <f t="shared" si="16"/>
        <v>VM Manager</v>
      </c>
      <c r="AQ1193" s="70">
        <f>ifna(vlookup(AP1193,'SKU Pricing'!A:B,Assumptions!$B$2,0)*AE1193,0)</f>
        <v>0.81</v>
      </c>
      <c r="AR1193" s="72">
        <v>0.0</v>
      </c>
    </row>
    <row r="1194">
      <c r="A1194" s="61" t="s">
        <v>1335</v>
      </c>
      <c r="B1194" s="62" t="str">
        <f>ifna(if(vlookup(A1194,vOS!A:B,2,0)="","Unknown",vlookup(A1194,vOS!A:B,2,0)),"Unknown")</f>
        <v>CentOS 7 (64-bit)</v>
      </c>
      <c r="C1194" s="62">
        <f>vlookup(B1194,'OS Study'!A:D,2,0)</f>
        <v>0</v>
      </c>
      <c r="D1194" s="62" t="str">
        <f>vlookup(B1194,'OS Study'!A:D,3,0)</f>
        <v>Linux</v>
      </c>
      <c r="E1194" s="62" t="str">
        <f>vlookup(B1194,'OS Study'!A:D,4,0)</f>
        <v>CentOS</v>
      </c>
      <c r="F1194" s="63" t="str">
        <f>vlookup(B1194,'OS Study'!A:E,5,0)</f>
        <v>4/5/6/7</v>
      </c>
      <c r="G1194" s="62">
        <f>IF(vlookup(A1194,'RVtools V2.1'!A:J,4,0)="non",0,1)</f>
        <v>0</v>
      </c>
      <c r="H1194" s="62">
        <f>if(vlookup(A1194,'RVtools V2.1'!A:K,11,0)="kube",1,0)</f>
        <v>0</v>
      </c>
      <c r="I1194" s="62">
        <f t="shared" si="5"/>
        <v>0</v>
      </c>
      <c r="J1194" s="62">
        <f>ifna(vlookup(A1194,'Infra Study'!A:Q,17,0),0)</f>
        <v>0</v>
      </c>
      <c r="K1194" s="64">
        <f>IFERROR(__xludf.DUMMYFUNCTION("N(REGEXMATCH(VLOOKUP(A1194, 'RVtools V2.1'!A:H, 8, 0), ""^Serveur de fichiers""))"),0.0)</f>
        <v>0</v>
      </c>
      <c r="L1194" s="64">
        <f t="shared" si="6"/>
        <v>0</v>
      </c>
      <c r="M1194" s="65" t="str">
        <f>ifna(vlookup(A1194,'RVtools V2.1'!A:I,8,0),"N/A")</f>
        <v>NTK - AirWave</v>
      </c>
      <c r="N1194" s="64">
        <f>IFERROR(__xludf.DUMMYFUNCTION("IF(REGEXMATCH(M1194, ""(?i)"" &amp; JOIN(""|"", SPLIT(""kalisil"", "" ""))), 1, 0)"),0.0)</f>
        <v>0</v>
      </c>
      <c r="O1194" s="64" t="str">
        <f>vlookup(A1194,'RVtools V2.1'!A:H,7,0)</f>
        <v>T3</v>
      </c>
      <c r="P1194" s="64">
        <f>if(vlookup(A1194,'RVtools V2.1'!A:H,5,0)="oui",1,0)</f>
        <v>0</v>
      </c>
      <c r="Q1194" s="64">
        <f>ifna(vlookup(A1194,vCPU!A:B,2,0),"Unknown")</f>
        <v>8</v>
      </c>
      <c r="R1194" s="66">
        <f>ifna(vlookup(A1194,vMemory!A:C,3,0),"Unknown")</f>
        <v>32</v>
      </c>
      <c r="S1194" s="66">
        <f>ifna(vlookup(A1194,vDisk!A:C,3,0),"Unknown")</f>
        <v>66</v>
      </c>
      <c r="T1194" s="67" t="str">
        <f t="array" ref="T1194">IFS(
   L1194=1, "No Lift &amp; Shift",
   J1194=1, XLOOKUP(A1194, 'Infra Study'!A:A, 'Infra Study'!P:P),
   I1194=1, "No Lift &amp; Shift",
   H1194=1, "GKE",
   K1194=1, "GCNV",
   G1194=1, "Lift &amp; Shift Prod",
   TRUE, "Lift &amp; Shift Noprod"
)</f>
        <v>Lift &amp; Shift Noprod</v>
      </c>
      <c r="U1194" s="67">
        <f t="shared" si="7"/>
        <v>1</v>
      </c>
      <c r="V1194" s="68" t="str">
        <f>if(T1194="Lift &amp; Shift Noprod",if( Y1194=0,Assumptions!$B$5, Assumptions!$B$4),if(T1194="Lift &amp; Shift Prod",if(AND(N1194=1,O1194="T1"),Assumptions!$B$6,Assumptions!$B$4),0))</f>
        <v>E2</v>
      </c>
      <c r="W1194" s="69">
        <f>if(V1194&lt;&gt;0,if(Q1194="Unknown", Assumptions!$B$42,If(Q1194&gt;1,Q1194,2)),0)</f>
        <v>8</v>
      </c>
      <c r="X1194" s="69">
        <f>if(V1194&lt;&gt;0,if(R1194="Unknown", Assumptions!$B$43,R1194),0)</f>
        <v>32</v>
      </c>
      <c r="Y1194" s="68">
        <f t="shared" si="8"/>
        <v>0</v>
      </c>
      <c r="Z1194" s="68">
        <f>if(V1194&lt;&gt;0,if(  S1194="Unknown", Assumptions!$B$44,S1194),0)</f>
        <v>66</v>
      </c>
      <c r="AA1194" s="68" t="str">
        <f>if(V1194 ="N2",ifna(vlookup(W1194&amp;"-"&amp;X1194,'Ref. VM'!A:B,2,0),"Custom"),if(V1194 ="E2" , ifna(vlookup(W1194&amp;"-"&amp;X1194,'Ref. VM'!D:E,2,0),"Custom"),if(V1194="N2D",ifna(vlookup(W1194&amp;"-"&amp;X1194,'Ref. VM'!G:H,2,0),"Custom"),if(V1194="N4",ifna(vlookup(W1194&amp;"-"&amp;X1194,'Ref. VM'!J:K,2,0),"Custom"),0))))</f>
        <v>Predefined</v>
      </c>
      <c r="AB1194" s="67" t="str">
        <f t="shared" si="9"/>
        <v>E2-Predefined vCPUs</v>
      </c>
      <c r="AC1194" s="67" t="str">
        <f t="shared" si="10"/>
        <v>E2-Predefined RAM</v>
      </c>
      <c r="AD1194" s="67">
        <f t="shared" si="11"/>
        <v>0</v>
      </c>
      <c r="AE1194" s="69">
        <f>if(T1194="Lift &amp; Shift Prod",730,if(T1194="Lift &amp; Shift Noprod",Assumptions!$B$3,0))</f>
        <v>270</v>
      </c>
      <c r="AF1194" s="70">
        <f>if( U1194=0,0,if(Y1194=0, ((vlookup(AB1194,'SKU Pricing'!A:B,Assumptions!$B$2,0)*W1194)+(vlookup(AC1194,'SKU Pricing'!A:B,Assumptions!$B$2,0)*X1194))*AE1194,((vlookup(AB1194,'SKU Pricing'!A:B,Assumptions!$B$2,0)*W1194)+(vlookup(AC1194,'SKU Pricing'!A:B,Assumptions!$B$2,0)*(W1194*8))+(vlookup(AD1194,'SKU Pricing'!A:B,Assumptions!$B$2,0)*(X1194-(W1194*8))))*AE1194))</f>
        <v>83.95056</v>
      </c>
      <c r="AG1194" s="67">
        <f t="shared" si="12"/>
        <v>0</v>
      </c>
      <c r="AH1194" s="70">
        <f>ifna(vlookup(AG1194,'SKU Pricing'!A:B,Assumptions!$B$2,0)*W1194*AE1194,0)</f>
        <v>0</v>
      </c>
      <c r="AI1194" s="62" t="str">
        <f t="shared" si="13"/>
        <v/>
      </c>
      <c r="AJ1194" s="62" t="str">
        <f>if(V1194&lt;&gt;0, if(T1194="Lift &amp; Shift Noprod",Assumptions!$B$9,if(V1194=Assumptions!$B$6,Assumptions!$B$10,if(P1194=1,Assumptions!$B$8,Assumptions!$B$7))),"")</f>
        <v>Balanced</v>
      </c>
      <c r="AK1194" s="69" t="str">
        <f t="shared" si="14"/>
        <v>Balanced</v>
      </c>
      <c r="AL1194" s="69">
        <f>if(AJ1194="Hyperdisk Balanced",Assumptions!$B$11,0)</f>
        <v>0</v>
      </c>
      <c r="AM1194" s="69">
        <f>if(AJ1194="Hyperdisk Balanced",Assumptions!$B$12,0)</f>
        <v>0</v>
      </c>
      <c r="AN1194" s="70">
        <f>if(AK1194=0,0,if(AJ1194="Hyperdisk Balanced",vlookup(AK1194&amp;" provisioned space",'SKU Pricing'!A:B,Assumptions!$B$2,0)*Z1194+vlookup(AK1194&amp;" provisioned IOPS",'SKU Pricing'!A:B,Assumptions!$B$2,0)*AL1194*730+vlookup(AK1194&amp;" provisioned throughput",'SKU Pricing'!A:B,Assumptions!$B$2,0)*AM1194*730,vlookup(AK1194,'SKU Pricing'!A:B,Assumptions!$B$2,0)*Z1194))</f>
        <v>7.656</v>
      </c>
      <c r="AO1194" s="70">
        <f t="shared" si="15"/>
        <v>91.60656</v>
      </c>
      <c r="AP1194" s="71" t="str">
        <f t="shared" si="16"/>
        <v>VM Manager</v>
      </c>
      <c r="AQ1194" s="70">
        <f>ifna(vlookup(AP1194,'SKU Pricing'!A:B,Assumptions!$B$2,0)*AE1194,0)</f>
        <v>0.81</v>
      </c>
      <c r="AR1194" s="72">
        <v>0.0</v>
      </c>
    </row>
    <row r="1195">
      <c r="A1195" s="61" t="s">
        <v>1336</v>
      </c>
      <c r="B1195" s="62" t="str">
        <f>ifna(if(vlookup(A1195,vOS!A:B,2,0)="","Unknown",vlookup(A1195,vOS!A:B,2,0)),"Unknown")</f>
        <v>CentOS 7 (64-bit)</v>
      </c>
      <c r="C1195" s="62">
        <f>vlookup(B1195,'OS Study'!A:D,2,0)</f>
        <v>0</v>
      </c>
      <c r="D1195" s="62" t="str">
        <f>vlookup(B1195,'OS Study'!A:D,3,0)</f>
        <v>Linux</v>
      </c>
      <c r="E1195" s="62" t="str">
        <f>vlookup(B1195,'OS Study'!A:D,4,0)</f>
        <v>CentOS</v>
      </c>
      <c r="F1195" s="63" t="str">
        <f>vlookup(B1195,'OS Study'!A:E,5,0)</f>
        <v>4/5/6/7</v>
      </c>
      <c r="G1195" s="62">
        <f>IF(vlookup(A1195,'RVtools V2.1'!A:J,4,0)="non",0,1)</f>
        <v>0</v>
      </c>
      <c r="H1195" s="62">
        <f>if(vlookup(A1195,'RVtools V2.1'!A:K,11,0)="kube",1,0)</f>
        <v>0</v>
      </c>
      <c r="I1195" s="62">
        <f t="shared" si="5"/>
        <v>0</v>
      </c>
      <c r="J1195" s="62">
        <f>ifna(vlookup(A1195,'Infra Study'!A:Q,17,0),0)</f>
        <v>0</v>
      </c>
      <c r="K1195" s="64">
        <f>IFERROR(__xludf.DUMMYFUNCTION("N(REGEXMATCH(VLOOKUP(A1195, 'RVtools V2.1'!A:H, 8, 0), ""^Serveur de fichiers""))"),0.0)</f>
        <v>0</v>
      </c>
      <c r="L1195" s="64">
        <f t="shared" si="6"/>
        <v>0</v>
      </c>
      <c r="M1195" s="65" t="str">
        <f>ifna(vlookup(A1195,'RVtools V2.1'!A:I,8,0),"N/A")</f>
        <v>NTK - AirWave</v>
      </c>
      <c r="N1195" s="64">
        <f>IFERROR(__xludf.DUMMYFUNCTION("IF(REGEXMATCH(M1195, ""(?i)"" &amp; JOIN(""|"", SPLIT(""kalisil"", "" ""))), 1, 0)"),0.0)</f>
        <v>0</v>
      </c>
      <c r="O1195" s="64" t="str">
        <f>vlookup(A1195,'RVtools V2.1'!A:H,7,0)</f>
        <v>T3</v>
      </c>
      <c r="P1195" s="64">
        <f>if(vlookup(A1195,'RVtools V2.1'!A:H,5,0)="oui",1,0)</f>
        <v>0</v>
      </c>
      <c r="Q1195" s="64">
        <f>ifna(vlookup(A1195,vCPU!A:B,2,0),"Unknown")</f>
        <v>4</v>
      </c>
      <c r="R1195" s="66">
        <f>ifna(vlookup(A1195,vMemory!A:C,3,0),"Unknown")</f>
        <v>32</v>
      </c>
      <c r="S1195" s="66">
        <f>ifna(vlookup(A1195,vDisk!A:C,3,0),"Unknown")</f>
        <v>47</v>
      </c>
      <c r="T1195" s="67" t="str">
        <f t="array" ref="T1195">IFS(
   L1195=1, "No Lift &amp; Shift",
   J1195=1, XLOOKUP(A1195, 'Infra Study'!A:A, 'Infra Study'!P:P),
   I1195=1, "No Lift &amp; Shift",
   H1195=1, "GKE",
   K1195=1, "GCNV",
   G1195=1, "Lift &amp; Shift Prod",
   TRUE, "Lift &amp; Shift Noprod"
)</f>
        <v>Lift &amp; Shift Noprod</v>
      </c>
      <c r="U1195" s="67">
        <f t="shared" si="7"/>
        <v>1</v>
      </c>
      <c r="V1195" s="68" t="str">
        <f>if(T1195="Lift &amp; Shift Noprod",if( Y1195=0,Assumptions!$B$5, Assumptions!$B$4),if(T1195="Lift &amp; Shift Prod",if(AND(N1195=1,O1195="T1"),Assumptions!$B$6,Assumptions!$B$4),0))</f>
        <v>E2</v>
      </c>
      <c r="W1195" s="69">
        <f>if(V1195&lt;&gt;0,if(Q1195="Unknown", Assumptions!$B$42,If(Q1195&gt;1,Q1195,2)),0)</f>
        <v>4</v>
      </c>
      <c r="X1195" s="69">
        <f>if(V1195&lt;&gt;0,if(R1195="Unknown", Assumptions!$B$43,R1195),0)</f>
        <v>32</v>
      </c>
      <c r="Y1195" s="68">
        <f t="shared" si="8"/>
        <v>0</v>
      </c>
      <c r="Z1195" s="68">
        <f>if(V1195&lt;&gt;0,if(  S1195="Unknown", Assumptions!$B$44,S1195),0)</f>
        <v>47</v>
      </c>
      <c r="AA1195" s="68" t="str">
        <f>if(V1195 ="N2",ifna(vlookup(W1195&amp;"-"&amp;X1195,'Ref. VM'!A:B,2,0),"Custom"),if(V1195 ="E2" , ifna(vlookup(W1195&amp;"-"&amp;X1195,'Ref. VM'!D:E,2,0),"Custom"),if(V1195="N2D",ifna(vlookup(W1195&amp;"-"&amp;X1195,'Ref. VM'!G:H,2,0),"Custom"),if(V1195="N4",ifna(vlookup(W1195&amp;"-"&amp;X1195,'Ref. VM'!J:K,2,0),"Custom"),0))))</f>
        <v>Custom</v>
      </c>
      <c r="AB1195" s="67" t="str">
        <f t="shared" si="9"/>
        <v>E2-Custom vCPUs</v>
      </c>
      <c r="AC1195" s="67" t="str">
        <f t="shared" si="10"/>
        <v>E2-Custom RAM</v>
      </c>
      <c r="AD1195" s="67">
        <f t="shared" si="11"/>
        <v>0</v>
      </c>
      <c r="AE1195" s="69">
        <f>if(T1195="Lift &amp; Shift Prod",730,if(T1195="Lift &amp; Shift Noprod",Assumptions!$B$3,0))</f>
        <v>270</v>
      </c>
      <c r="AF1195" s="70">
        <f>if( U1195=0,0,if(Y1195=0, ((vlookup(AB1195,'SKU Pricing'!A:B,Assumptions!$B$2,0)*W1195)+(vlookup(AC1195,'SKU Pricing'!A:B,Assumptions!$B$2,0)*X1195))*AE1195,((vlookup(AB1195,'SKU Pricing'!A:B,Assumptions!$B$2,0)*W1195)+(vlookup(AC1195,'SKU Pricing'!A:B,Assumptions!$B$2,0)*(W1195*8))+(vlookup(AD1195,'SKU Pricing'!A:B,Assumptions!$B$2,0)*(X1195-(W1195*8))))*AE1195))</f>
        <v>59.45562</v>
      </c>
      <c r="AG1195" s="67">
        <f t="shared" si="12"/>
        <v>0</v>
      </c>
      <c r="AH1195" s="70">
        <f>ifna(vlookup(AG1195,'SKU Pricing'!A:B,Assumptions!$B$2,0)*W1195*AE1195,0)</f>
        <v>0</v>
      </c>
      <c r="AI1195" s="62" t="str">
        <f t="shared" si="13"/>
        <v/>
      </c>
      <c r="AJ1195" s="62" t="str">
        <f>if(V1195&lt;&gt;0, if(T1195="Lift &amp; Shift Noprod",Assumptions!$B$9,if(V1195=Assumptions!$B$6,Assumptions!$B$10,if(P1195=1,Assumptions!$B$8,Assumptions!$B$7))),"")</f>
        <v>Balanced</v>
      </c>
      <c r="AK1195" s="69" t="str">
        <f t="shared" si="14"/>
        <v>Balanced</v>
      </c>
      <c r="AL1195" s="69">
        <f>if(AJ1195="Hyperdisk Balanced",Assumptions!$B$11,0)</f>
        <v>0</v>
      </c>
      <c r="AM1195" s="69">
        <f>if(AJ1195="Hyperdisk Balanced",Assumptions!$B$12,0)</f>
        <v>0</v>
      </c>
      <c r="AN1195" s="70">
        <f>if(AK1195=0,0,if(AJ1195="Hyperdisk Balanced",vlookup(AK1195&amp;" provisioned space",'SKU Pricing'!A:B,Assumptions!$B$2,0)*Z1195+vlookup(AK1195&amp;" provisioned IOPS",'SKU Pricing'!A:B,Assumptions!$B$2,0)*AL1195*730+vlookup(AK1195&amp;" provisioned throughput",'SKU Pricing'!A:B,Assumptions!$B$2,0)*AM1195*730,vlookup(AK1195,'SKU Pricing'!A:B,Assumptions!$B$2,0)*Z1195))</f>
        <v>5.452</v>
      </c>
      <c r="AO1195" s="70">
        <f t="shared" si="15"/>
        <v>64.90762</v>
      </c>
      <c r="AP1195" s="71" t="str">
        <f t="shared" si="16"/>
        <v>VM Manager</v>
      </c>
      <c r="AQ1195" s="70">
        <f>ifna(vlookup(AP1195,'SKU Pricing'!A:B,Assumptions!$B$2,0)*AE1195,0)</f>
        <v>0.81</v>
      </c>
      <c r="AR1195" s="72">
        <v>0.0</v>
      </c>
    </row>
    <row r="1196">
      <c r="A1196" s="61" t="s">
        <v>1337</v>
      </c>
      <c r="B1196" s="62" t="str">
        <f>ifna(if(vlookup(A1196,vOS!A:B,2,0)="","Unknown",vlookup(A1196,vOS!A:B,2,0)),"Unknown")</f>
        <v>CentOS 7 (64-bit)</v>
      </c>
      <c r="C1196" s="62">
        <f>vlookup(B1196,'OS Study'!A:D,2,0)</f>
        <v>0</v>
      </c>
      <c r="D1196" s="62" t="str">
        <f>vlookup(B1196,'OS Study'!A:D,3,0)</f>
        <v>Linux</v>
      </c>
      <c r="E1196" s="62" t="str">
        <f>vlookup(B1196,'OS Study'!A:D,4,0)</f>
        <v>CentOS</v>
      </c>
      <c r="F1196" s="63" t="str">
        <f>vlookup(B1196,'OS Study'!A:E,5,0)</f>
        <v>4/5/6/7</v>
      </c>
      <c r="G1196" s="62">
        <f>IF(vlookup(A1196,'RVtools V2.1'!A:J,4,0)="non",0,1)</f>
        <v>0</v>
      </c>
      <c r="H1196" s="62">
        <f>if(vlookup(A1196,'RVtools V2.1'!A:K,11,0)="kube",1,0)</f>
        <v>0</v>
      </c>
      <c r="I1196" s="62">
        <f t="shared" si="5"/>
        <v>0</v>
      </c>
      <c r="J1196" s="62">
        <f>ifna(vlookup(A1196,'Infra Study'!A:Q,17,0),0)</f>
        <v>0</v>
      </c>
      <c r="K1196" s="64">
        <f>IFERROR(__xludf.DUMMYFUNCTION("N(REGEXMATCH(VLOOKUP(A1196, 'RVtools V2.1'!A:H, 8, 0), ""^Serveur de fichiers""))"),0.0)</f>
        <v>0</v>
      </c>
      <c r="L1196" s="64">
        <f t="shared" si="6"/>
        <v>0</v>
      </c>
      <c r="M1196" s="65" t="str">
        <f>ifna(vlookup(A1196,'RVtools V2.1'!A:I,8,0),"N/A")</f>
        <v>NTK - AirWave</v>
      </c>
      <c r="N1196" s="64">
        <f>IFERROR(__xludf.DUMMYFUNCTION("IF(REGEXMATCH(M1196, ""(?i)"" &amp; JOIN(""|"", SPLIT(""kalisil"", "" ""))), 1, 0)"),0.0)</f>
        <v>0</v>
      </c>
      <c r="O1196" s="64" t="str">
        <f>vlookup(A1196,'RVtools V2.1'!A:H,7,0)</f>
        <v>T3</v>
      </c>
      <c r="P1196" s="64">
        <f>if(vlookup(A1196,'RVtools V2.1'!A:H,5,0)="oui",1,0)</f>
        <v>0</v>
      </c>
      <c r="Q1196" s="64">
        <f>ifna(vlookup(A1196,vCPU!A:B,2,0),"Unknown")</f>
        <v>8</v>
      </c>
      <c r="R1196" s="66">
        <f>ifna(vlookup(A1196,vMemory!A:C,3,0),"Unknown")</f>
        <v>32</v>
      </c>
      <c r="S1196" s="66">
        <f>ifna(vlookup(A1196,vDisk!A:C,3,0),"Unknown")</f>
        <v>60</v>
      </c>
      <c r="T1196" s="67" t="str">
        <f t="array" ref="T1196">IFS(
   L1196=1, "No Lift &amp; Shift",
   J1196=1, XLOOKUP(A1196, 'Infra Study'!A:A, 'Infra Study'!P:P),
   I1196=1, "No Lift &amp; Shift",
   H1196=1, "GKE",
   K1196=1, "GCNV",
   G1196=1, "Lift &amp; Shift Prod",
   TRUE, "Lift &amp; Shift Noprod"
)</f>
        <v>Lift &amp; Shift Noprod</v>
      </c>
      <c r="U1196" s="67">
        <f t="shared" si="7"/>
        <v>1</v>
      </c>
      <c r="V1196" s="68" t="str">
        <f>if(T1196="Lift &amp; Shift Noprod",if( Y1196=0,Assumptions!$B$5, Assumptions!$B$4),if(T1196="Lift &amp; Shift Prod",if(AND(N1196=1,O1196="T1"),Assumptions!$B$6,Assumptions!$B$4),0))</f>
        <v>E2</v>
      </c>
      <c r="W1196" s="69">
        <f>if(V1196&lt;&gt;0,if(Q1196="Unknown", Assumptions!$B$42,If(Q1196&gt;1,Q1196,2)),0)</f>
        <v>8</v>
      </c>
      <c r="X1196" s="69">
        <f>if(V1196&lt;&gt;0,if(R1196="Unknown", Assumptions!$B$43,R1196),0)</f>
        <v>32</v>
      </c>
      <c r="Y1196" s="68">
        <f t="shared" si="8"/>
        <v>0</v>
      </c>
      <c r="Z1196" s="68">
        <f>if(V1196&lt;&gt;0,if(  S1196="Unknown", Assumptions!$B$44,S1196),0)</f>
        <v>60</v>
      </c>
      <c r="AA1196" s="68" t="str">
        <f>if(V1196 ="N2",ifna(vlookup(W1196&amp;"-"&amp;X1196,'Ref. VM'!A:B,2,0),"Custom"),if(V1196 ="E2" , ifna(vlookup(W1196&amp;"-"&amp;X1196,'Ref. VM'!D:E,2,0),"Custom"),if(V1196="N2D",ifna(vlookup(W1196&amp;"-"&amp;X1196,'Ref. VM'!G:H,2,0),"Custom"),if(V1196="N4",ifna(vlookup(W1196&amp;"-"&amp;X1196,'Ref. VM'!J:K,2,0),"Custom"),0))))</f>
        <v>Predefined</v>
      </c>
      <c r="AB1196" s="67" t="str">
        <f t="shared" si="9"/>
        <v>E2-Predefined vCPUs</v>
      </c>
      <c r="AC1196" s="67" t="str">
        <f t="shared" si="10"/>
        <v>E2-Predefined RAM</v>
      </c>
      <c r="AD1196" s="67">
        <f t="shared" si="11"/>
        <v>0</v>
      </c>
      <c r="AE1196" s="69">
        <f>if(T1196="Lift &amp; Shift Prod",730,if(T1196="Lift &amp; Shift Noprod",Assumptions!$B$3,0))</f>
        <v>270</v>
      </c>
      <c r="AF1196" s="70">
        <f>if( U1196=0,0,if(Y1196=0, ((vlookup(AB1196,'SKU Pricing'!A:B,Assumptions!$B$2,0)*W1196)+(vlookup(AC1196,'SKU Pricing'!A:B,Assumptions!$B$2,0)*X1196))*AE1196,((vlookup(AB1196,'SKU Pricing'!A:B,Assumptions!$B$2,0)*W1196)+(vlookup(AC1196,'SKU Pricing'!A:B,Assumptions!$B$2,0)*(W1196*8))+(vlookup(AD1196,'SKU Pricing'!A:B,Assumptions!$B$2,0)*(X1196-(W1196*8))))*AE1196))</f>
        <v>83.95056</v>
      </c>
      <c r="AG1196" s="67">
        <f t="shared" si="12"/>
        <v>0</v>
      </c>
      <c r="AH1196" s="70">
        <f>ifna(vlookup(AG1196,'SKU Pricing'!A:B,Assumptions!$B$2,0)*W1196*AE1196,0)</f>
        <v>0</v>
      </c>
      <c r="AI1196" s="62" t="str">
        <f t="shared" si="13"/>
        <v/>
      </c>
      <c r="AJ1196" s="62" t="str">
        <f>if(V1196&lt;&gt;0, if(T1196="Lift &amp; Shift Noprod",Assumptions!$B$9,if(V1196=Assumptions!$B$6,Assumptions!$B$10,if(P1196=1,Assumptions!$B$8,Assumptions!$B$7))),"")</f>
        <v>Balanced</v>
      </c>
      <c r="AK1196" s="69" t="str">
        <f t="shared" si="14"/>
        <v>Balanced</v>
      </c>
      <c r="AL1196" s="69">
        <f>if(AJ1196="Hyperdisk Balanced",Assumptions!$B$11,0)</f>
        <v>0</v>
      </c>
      <c r="AM1196" s="69">
        <f>if(AJ1196="Hyperdisk Balanced",Assumptions!$B$12,0)</f>
        <v>0</v>
      </c>
      <c r="AN1196" s="70">
        <f>if(AK1196=0,0,if(AJ1196="Hyperdisk Balanced",vlookup(AK1196&amp;" provisioned space",'SKU Pricing'!A:B,Assumptions!$B$2,0)*Z1196+vlookup(AK1196&amp;" provisioned IOPS",'SKU Pricing'!A:B,Assumptions!$B$2,0)*AL1196*730+vlookup(AK1196&amp;" provisioned throughput",'SKU Pricing'!A:B,Assumptions!$B$2,0)*AM1196*730,vlookup(AK1196,'SKU Pricing'!A:B,Assumptions!$B$2,0)*Z1196))</f>
        <v>6.96</v>
      </c>
      <c r="AO1196" s="70">
        <f t="shared" si="15"/>
        <v>90.91056</v>
      </c>
      <c r="AP1196" s="71" t="str">
        <f t="shared" si="16"/>
        <v>VM Manager</v>
      </c>
      <c r="AQ1196" s="70">
        <f>ifna(vlookup(AP1196,'SKU Pricing'!A:B,Assumptions!$B$2,0)*AE1196,0)</f>
        <v>0.81</v>
      </c>
      <c r="AR1196" s="72">
        <v>0.0</v>
      </c>
    </row>
    <row r="1197">
      <c r="A1197" s="61" t="s">
        <v>1338</v>
      </c>
      <c r="B1197" s="62" t="str">
        <f>ifna(if(vlookup(A1197,vOS!A:B,2,0)="","Unknown",vlookup(A1197,vOS!A:B,2,0)),"Unknown")</f>
        <v>Ubuntu Linux (64-bit)</v>
      </c>
      <c r="C1197" s="62">
        <f>vlookup(B1197,'OS Study'!A:D,2,0)</f>
        <v>0</v>
      </c>
      <c r="D1197" s="62" t="str">
        <f>vlookup(B1197,'OS Study'!A:D,3,0)</f>
        <v>Linux</v>
      </c>
      <c r="E1197" s="62" t="str">
        <f>vlookup(B1197,'OS Study'!A:D,4,0)</f>
        <v>Ubuntu</v>
      </c>
      <c r="F1197" s="63" t="str">
        <f>vlookup(B1197,'OS Study'!A:E,5,0)</f>
        <v/>
      </c>
      <c r="G1197" s="62">
        <f>IF(vlookup(A1197,'RVtools V2.1'!A:J,4,0)="non",0,1)</f>
        <v>0</v>
      </c>
      <c r="H1197" s="62">
        <f>if(vlookup(A1197,'RVtools V2.1'!A:K,11,0)="kube",1,0)</f>
        <v>0</v>
      </c>
      <c r="I1197" s="62">
        <f t="shared" si="5"/>
        <v>0</v>
      </c>
      <c r="J1197" s="62">
        <f>ifna(vlookup(A1197,'Infra Study'!A:Q,17,0),0)</f>
        <v>0</v>
      </c>
      <c r="K1197" s="64">
        <f>IFERROR(__xludf.DUMMYFUNCTION("N(REGEXMATCH(VLOOKUP(A1197, 'RVtools V2.1'!A:H, 8, 0), ""^Serveur de fichiers""))"),0.0)</f>
        <v>0</v>
      </c>
      <c r="L1197" s="64">
        <f t="shared" si="6"/>
        <v>0</v>
      </c>
      <c r="M1197" s="65" t="str">
        <f>ifna(vlookup(A1197,'RVtools V2.1'!A:I,8,0),"N/A")</f>
        <v>NTK - Cisco Business Dashboard</v>
      </c>
      <c r="N1197" s="64">
        <f>IFERROR(__xludf.DUMMYFUNCTION("IF(REGEXMATCH(M1197, ""(?i)"" &amp; JOIN(""|"", SPLIT(""kalisil"", "" ""))), 1, 0)"),0.0)</f>
        <v>0</v>
      </c>
      <c r="O1197" s="64" t="str">
        <f>vlookup(A1197,'RVtools V2.1'!A:H,7,0)</f>
        <v>T3</v>
      </c>
      <c r="P1197" s="64">
        <f>if(vlookup(A1197,'RVtools V2.1'!A:H,5,0)="oui",1,0)</f>
        <v>0</v>
      </c>
      <c r="Q1197" s="64">
        <f>ifna(vlookup(A1197,vCPU!A:B,2,0),"Unknown")</f>
        <v>2</v>
      </c>
      <c r="R1197" s="66">
        <f>ifna(vlookup(A1197,vMemory!A:C,3,0),"Unknown")</f>
        <v>4</v>
      </c>
      <c r="S1197" s="66">
        <f>ifna(vlookup(A1197,vDisk!A:C,3,0),"Unknown")</f>
        <v>56</v>
      </c>
      <c r="T1197" s="67" t="str">
        <f t="array" ref="T1197">IFS(
   L1197=1, "No Lift &amp; Shift",
   J1197=1, XLOOKUP(A1197, 'Infra Study'!A:A, 'Infra Study'!P:P),
   I1197=1, "No Lift &amp; Shift",
   H1197=1, "GKE",
   K1197=1, "GCNV",
   G1197=1, "Lift &amp; Shift Prod",
   TRUE, "Lift &amp; Shift Noprod"
)</f>
        <v>Lift &amp; Shift Noprod</v>
      </c>
      <c r="U1197" s="67">
        <f t="shared" si="7"/>
        <v>1</v>
      </c>
      <c r="V1197" s="68" t="str">
        <f>if(T1197="Lift &amp; Shift Noprod",if( Y1197=0,Assumptions!$B$5, Assumptions!$B$4),if(T1197="Lift &amp; Shift Prod",if(AND(N1197=1,O1197="T1"),Assumptions!$B$6,Assumptions!$B$4),0))</f>
        <v>E2</v>
      </c>
      <c r="W1197" s="69">
        <f>if(V1197&lt;&gt;0,if(Q1197="Unknown", Assumptions!$B$42,If(Q1197&gt;1,Q1197,2)),0)</f>
        <v>2</v>
      </c>
      <c r="X1197" s="69">
        <f>if(V1197&lt;&gt;0,if(R1197="Unknown", Assumptions!$B$43,R1197),0)</f>
        <v>4</v>
      </c>
      <c r="Y1197" s="68">
        <f t="shared" si="8"/>
        <v>0</v>
      </c>
      <c r="Z1197" s="68">
        <f>if(V1197&lt;&gt;0,if(  S1197="Unknown", Assumptions!$B$44,S1197),0)</f>
        <v>56</v>
      </c>
      <c r="AA1197" s="68" t="str">
        <f>if(V1197 ="N2",ifna(vlookup(W1197&amp;"-"&amp;X1197,'Ref. VM'!A:B,2,0),"Custom"),if(V1197 ="E2" , ifna(vlookup(W1197&amp;"-"&amp;X1197,'Ref. VM'!D:E,2,0),"Custom"),if(V1197="N2D",ifna(vlookup(W1197&amp;"-"&amp;X1197,'Ref. VM'!G:H,2,0),"Custom"),if(V1197="N4",ifna(vlookup(W1197&amp;"-"&amp;X1197,'Ref. VM'!J:K,2,0),"Custom"),0))))</f>
        <v>Custom</v>
      </c>
      <c r="AB1197" s="67" t="str">
        <f t="shared" si="9"/>
        <v>E2-Custom vCPUs</v>
      </c>
      <c r="AC1197" s="67" t="str">
        <f t="shared" si="10"/>
        <v>E2-Custom RAM</v>
      </c>
      <c r="AD1197" s="67">
        <f t="shared" si="11"/>
        <v>0</v>
      </c>
      <c r="AE1197" s="69">
        <f>if(T1197="Lift &amp; Shift Prod",730,if(T1197="Lift &amp; Shift Noprod",Assumptions!$B$3,0))</f>
        <v>270</v>
      </c>
      <c r="AF1197" s="70">
        <f>if( U1197=0,0,if(Y1197=0, ((vlookup(AB1197,'SKU Pricing'!A:B,Assumptions!$B$2,0)*W1197)+(vlookup(AC1197,'SKU Pricing'!A:B,Assumptions!$B$2,0)*X1197))*AE1197,((vlookup(AB1197,'SKU Pricing'!A:B,Assumptions!$B$2,0)*W1197)+(vlookup(AC1197,'SKU Pricing'!A:B,Assumptions!$B$2,0)*(W1197*8))+(vlookup(AD1197,'SKU Pricing'!A:B,Assumptions!$B$2,0)*(X1197-(W1197*8))))*AE1197))</f>
        <v>18.191628</v>
      </c>
      <c r="AG1197" s="67">
        <f t="shared" si="12"/>
        <v>0</v>
      </c>
      <c r="AH1197" s="70">
        <f>ifna(vlookup(AG1197,'SKU Pricing'!A:B,Assumptions!$B$2,0)*W1197*AE1197,0)</f>
        <v>0</v>
      </c>
      <c r="AI1197" s="62" t="str">
        <f t="shared" si="13"/>
        <v/>
      </c>
      <c r="AJ1197" s="62" t="str">
        <f>if(V1197&lt;&gt;0, if(T1197="Lift &amp; Shift Noprod",Assumptions!$B$9,if(V1197=Assumptions!$B$6,Assumptions!$B$10,if(P1197=1,Assumptions!$B$8,Assumptions!$B$7))),"")</f>
        <v>Balanced</v>
      </c>
      <c r="AK1197" s="69" t="str">
        <f t="shared" si="14"/>
        <v>Balanced</v>
      </c>
      <c r="AL1197" s="69">
        <f>if(AJ1197="Hyperdisk Balanced",Assumptions!$B$11,0)</f>
        <v>0</v>
      </c>
      <c r="AM1197" s="69">
        <f>if(AJ1197="Hyperdisk Balanced",Assumptions!$B$12,0)</f>
        <v>0</v>
      </c>
      <c r="AN1197" s="70">
        <f>if(AK1197=0,0,if(AJ1197="Hyperdisk Balanced",vlookup(AK1197&amp;" provisioned space",'SKU Pricing'!A:B,Assumptions!$B$2,0)*Z1197+vlookup(AK1197&amp;" provisioned IOPS",'SKU Pricing'!A:B,Assumptions!$B$2,0)*AL1197*730+vlookup(AK1197&amp;" provisioned throughput",'SKU Pricing'!A:B,Assumptions!$B$2,0)*AM1197*730,vlookup(AK1197,'SKU Pricing'!A:B,Assumptions!$B$2,0)*Z1197))</f>
        <v>6.496</v>
      </c>
      <c r="AO1197" s="70">
        <f t="shared" si="15"/>
        <v>24.687628</v>
      </c>
      <c r="AP1197" s="71" t="str">
        <f t="shared" si="16"/>
        <v>VM Manager</v>
      </c>
      <c r="AQ1197" s="70">
        <f>ifna(vlookup(AP1197,'SKU Pricing'!A:B,Assumptions!$B$2,0)*AE1197,0)</f>
        <v>0.81</v>
      </c>
      <c r="AR1197" s="72">
        <v>0.0</v>
      </c>
    </row>
    <row r="1198">
      <c r="A1198" s="61" t="s">
        <v>1339</v>
      </c>
      <c r="B1198" s="62" t="str">
        <f>ifna(if(vlookup(A1198,vOS!A:B,2,0)="","Unknown",vlookup(A1198,vOS!A:B,2,0)),"Unknown")</f>
        <v>Ubuntu Linux (64-bit)</v>
      </c>
      <c r="C1198" s="62">
        <f>vlookup(B1198,'OS Study'!A:D,2,0)</f>
        <v>0</v>
      </c>
      <c r="D1198" s="62" t="str">
        <f>vlookup(B1198,'OS Study'!A:D,3,0)</f>
        <v>Linux</v>
      </c>
      <c r="E1198" s="62" t="str">
        <f>vlookup(B1198,'OS Study'!A:D,4,0)</f>
        <v>Ubuntu</v>
      </c>
      <c r="F1198" s="63" t="str">
        <f>vlookup(B1198,'OS Study'!A:E,5,0)</f>
        <v/>
      </c>
      <c r="G1198" s="62">
        <f>IF(vlookup(A1198,'RVtools V2.1'!A:J,4,0)="non",0,1)</f>
        <v>0</v>
      </c>
      <c r="H1198" s="62">
        <f>if(vlookup(A1198,'RVtools V2.1'!A:K,11,0)="kube",1,0)</f>
        <v>0</v>
      </c>
      <c r="I1198" s="62">
        <f t="shared" si="5"/>
        <v>0</v>
      </c>
      <c r="J1198" s="62">
        <f>ifna(vlookup(A1198,'Infra Study'!A:Q,17,0),0)</f>
        <v>0</v>
      </c>
      <c r="K1198" s="64">
        <f>IFERROR(__xludf.DUMMYFUNCTION("N(REGEXMATCH(VLOOKUP(A1198, 'RVtools V2.1'!A:H, 8, 0), ""^Serveur de fichiers""))"),0.0)</f>
        <v>0</v>
      </c>
      <c r="L1198" s="64">
        <f t="shared" si="6"/>
        <v>0</v>
      </c>
      <c r="M1198" s="65" t="str">
        <f>ifna(vlookup(A1198,'RVtools V2.1'!A:I,8,0),"N/A")</f>
        <v>NTK - Cisco Business Dashboard</v>
      </c>
      <c r="N1198" s="64">
        <f>IFERROR(__xludf.DUMMYFUNCTION("IF(REGEXMATCH(M1198, ""(?i)"" &amp; JOIN(""|"", SPLIT(""kalisil"", "" ""))), 1, 0)"),0.0)</f>
        <v>0</v>
      </c>
      <c r="O1198" s="64" t="str">
        <f>vlookup(A1198,'RVtools V2.1'!A:H,7,0)</f>
        <v>T3</v>
      </c>
      <c r="P1198" s="64">
        <f>if(vlookup(A1198,'RVtools V2.1'!A:H,5,0)="oui",1,0)</f>
        <v>0</v>
      </c>
      <c r="Q1198" s="64">
        <f>ifna(vlookup(A1198,vCPU!A:B,2,0),"Unknown")</f>
        <v>2</v>
      </c>
      <c r="R1198" s="66">
        <f>ifna(vlookup(A1198,vMemory!A:C,3,0),"Unknown")</f>
        <v>4</v>
      </c>
      <c r="S1198" s="66">
        <f>ifna(vlookup(A1198,vDisk!A:C,3,0),"Unknown")</f>
        <v>93</v>
      </c>
      <c r="T1198" s="67" t="str">
        <f t="array" ref="T1198">IFS(
   L1198=1, "No Lift &amp; Shift",
   J1198=1, XLOOKUP(A1198, 'Infra Study'!A:A, 'Infra Study'!P:P),
   I1198=1, "No Lift &amp; Shift",
   H1198=1, "GKE",
   K1198=1, "GCNV",
   G1198=1, "Lift &amp; Shift Prod",
   TRUE, "Lift &amp; Shift Noprod"
)</f>
        <v>Lift &amp; Shift Noprod</v>
      </c>
      <c r="U1198" s="67">
        <f t="shared" si="7"/>
        <v>1</v>
      </c>
      <c r="V1198" s="68" t="str">
        <f>if(T1198="Lift &amp; Shift Noprod",if( Y1198=0,Assumptions!$B$5, Assumptions!$B$4),if(T1198="Lift &amp; Shift Prod",if(AND(N1198=1,O1198="T1"),Assumptions!$B$6,Assumptions!$B$4),0))</f>
        <v>E2</v>
      </c>
      <c r="W1198" s="69">
        <f>if(V1198&lt;&gt;0,if(Q1198="Unknown", Assumptions!$B$42,If(Q1198&gt;1,Q1198,2)),0)</f>
        <v>2</v>
      </c>
      <c r="X1198" s="69">
        <f>if(V1198&lt;&gt;0,if(R1198="Unknown", Assumptions!$B$43,R1198),0)</f>
        <v>4</v>
      </c>
      <c r="Y1198" s="68">
        <f t="shared" si="8"/>
        <v>0</v>
      </c>
      <c r="Z1198" s="68">
        <f>if(V1198&lt;&gt;0,if(  S1198="Unknown", Assumptions!$B$44,S1198),0)</f>
        <v>93</v>
      </c>
      <c r="AA1198" s="68" t="str">
        <f>if(V1198 ="N2",ifna(vlookup(W1198&amp;"-"&amp;X1198,'Ref. VM'!A:B,2,0),"Custom"),if(V1198 ="E2" , ifna(vlookup(W1198&amp;"-"&amp;X1198,'Ref. VM'!D:E,2,0),"Custom"),if(V1198="N2D",ifna(vlookup(W1198&amp;"-"&amp;X1198,'Ref. VM'!G:H,2,0),"Custom"),if(V1198="N4",ifna(vlookup(W1198&amp;"-"&amp;X1198,'Ref. VM'!J:K,2,0),"Custom"),0))))</f>
        <v>Custom</v>
      </c>
      <c r="AB1198" s="67" t="str">
        <f t="shared" si="9"/>
        <v>E2-Custom vCPUs</v>
      </c>
      <c r="AC1198" s="67" t="str">
        <f t="shared" si="10"/>
        <v>E2-Custom RAM</v>
      </c>
      <c r="AD1198" s="67">
        <f t="shared" si="11"/>
        <v>0</v>
      </c>
      <c r="AE1198" s="69">
        <f>if(T1198="Lift &amp; Shift Prod",730,if(T1198="Lift &amp; Shift Noprod",Assumptions!$B$3,0))</f>
        <v>270</v>
      </c>
      <c r="AF1198" s="70">
        <f>if( U1198=0,0,if(Y1198=0, ((vlookup(AB1198,'SKU Pricing'!A:B,Assumptions!$B$2,0)*W1198)+(vlookup(AC1198,'SKU Pricing'!A:B,Assumptions!$B$2,0)*X1198))*AE1198,((vlookup(AB1198,'SKU Pricing'!A:B,Assumptions!$B$2,0)*W1198)+(vlookup(AC1198,'SKU Pricing'!A:B,Assumptions!$B$2,0)*(W1198*8))+(vlookup(AD1198,'SKU Pricing'!A:B,Assumptions!$B$2,0)*(X1198-(W1198*8))))*AE1198))</f>
        <v>18.191628</v>
      </c>
      <c r="AG1198" s="67">
        <f t="shared" si="12"/>
        <v>0</v>
      </c>
      <c r="AH1198" s="70">
        <f>ifna(vlookup(AG1198,'SKU Pricing'!A:B,Assumptions!$B$2,0)*W1198*AE1198,0)</f>
        <v>0</v>
      </c>
      <c r="AI1198" s="62" t="str">
        <f t="shared" si="13"/>
        <v/>
      </c>
      <c r="AJ1198" s="62" t="str">
        <f>if(V1198&lt;&gt;0, if(T1198="Lift &amp; Shift Noprod",Assumptions!$B$9,if(V1198=Assumptions!$B$6,Assumptions!$B$10,if(P1198=1,Assumptions!$B$8,Assumptions!$B$7))),"")</f>
        <v>Balanced</v>
      </c>
      <c r="AK1198" s="69" t="str">
        <f t="shared" si="14"/>
        <v>Balanced</v>
      </c>
      <c r="AL1198" s="69">
        <f>if(AJ1198="Hyperdisk Balanced",Assumptions!$B$11,0)</f>
        <v>0</v>
      </c>
      <c r="AM1198" s="69">
        <f>if(AJ1198="Hyperdisk Balanced",Assumptions!$B$12,0)</f>
        <v>0</v>
      </c>
      <c r="AN1198" s="70">
        <f>if(AK1198=0,0,if(AJ1198="Hyperdisk Balanced",vlookup(AK1198&amp;" provisioned space",'SKU Pricing'!A:B,Assumptions!$B$2,0)*Z1198+vlookup(AK1198&amp;" provisioned IOPS",'SKU Pricing'!A:B,Assumptions!$B$2,0)*AL1198*730+vlookup(AK1198&amp;" provisioned throughput",'SKU Pricing'!A:B,Assumptions!$B$2,0)*AM1198*730,vlookup(AK1198,'SKU Pricing'!A:B,Assumptions!$B$2,0)*Z1198))</f>
        <v>10.788</v>
      </c>
      <c r="AO1198" s="70">
        <f t="shared" si="15"/>
        <v>28.979628</v>
      </c>
      <c r="AP1198" s="71" t="str">
        <f t="shared" si="16"/>
        <v>VM Manager</v>
      </c>
      <c r="AQ1198" s="70">
        <f>ifna(vlookup(AP1198,'SKU Pricing'!A:B,Assumptions!$B$2,0)*AE1198,0)</f>
        <v>0.81</v>
      </c>
      <c r="AR1198" s="72">
        <v>0.0</v>
      </c>
    </row>
    <row r="1199">
      <c r="A1199" s="61" t="s">
        <v>1340</v>
      </c>
      <c r="B1199" s="62" t="str">
        <f>ifna(if(vlookup(A1199,vOS!A:B,2,0)="","Unknown",vlookup(A1199,vOS!A:B,2,0)),"Unknown")</f>
        <v>Ubuntu Linux (64-bit)</v>
      </c>
      <c r="C1199" s="62">
        <f>vlookup(B1199,'OS Study'!A:D,2,0)</f>
        <v>0</v>
      </c>
      <c r="D1199" s="62" t="str">
        <f>vlookup(B1199,'OS Study'!A:D,3,0)</f>
        <v>Linux</v>
      </c>
      <c r="E1199" s="62" t="str">
        <f>vlookup(B1199,'OS Study'!A:D,4,0)</f>
        <v>Ubuntu</v>
      </c>
      <c r="F1199" s="63" t="str">
        <f>vlookup(B1199,'OS Study'!A:E,5,0)</f>
        <v/>
      </c>
      <c r="G1199" s="62">
        <f>IF(vlookup(A1199,'RVtools V2.1'!A:J,4,0)="non",0,1)</f>
        <v>0</v>
      </c>
      <c r="H1199" s="62">
        <f>if(vlookup(A1199,'RVtools V2.1'!A:K,11,0)="kube",1,0)</f>
        <v>0</v>
      </c>
      <c r="I1199" s="62">
        <f t="shared" si="5"/>
        <v>0</v>
      </c>
      <c r="J1199" s="62">
        <f>ifna(vlookup(A1199,'Infra Study'!A:Q,17,0),0)</f>
        <v>0</v>
      </c>
      <c r="K1199" s="64">
        <f>IFERROR(__xludf.DUMMYFUNCTION("N(REGEXMATCH(VLOOKUP(A1199, 'RVtools V2.1'!A:H, 8, 0), ""^Serveur de fichiers""))"),0.0)</f>
        <v>0</v>
      </c>
      <c r="L1199" s="64">
        <f t="shared" si="6"/>
        <v>0</v>
      </c>
      <c r="M1199" s="65" t="str">
        <f>ifna(vlookup(A1199,'RVtools V2.1'!A:I,8,0),"N/A")</f>
        <v>NTK - Cisco Business Dashboard</v>
      </c>
      <c r="N1199" s="64">
        <f>IFERROR(__xludf.DUMMYFUNCTION("IF(REGEXMATCH(M1199, ""(?i)"" &amp; JOIN(""|"", SPLIT(""kalisil"", "" ""))), 1, 0)"),0.0)</f>
        <v>0</v>
      </c>
      <c r="O1199" s="64" t="str">
        <f>vlookup(A1199,'RVtools V2.1'!A:H,7,0)</f>
        <v>T3</v>
      </c>
      <c r="P1199" s="64">
        <f>if(vlookup(A1199,'RVtools V2.1'!A:H,5,0)="oui",1,0)</f>
        <v>0</v>
      </c>
      <c r="Q1199" s="64">
        <f>ifna(vlookup(A1199,vCPU!A:B,2,0),"Unknown")</f>
        <v>2</v>
      </c>
      <c r="R1199" s="66">
        <f>ifna(vlookup(A1199,vMemory!A:C,3,0),"Unknown")</f>
        <v>4</v>
      </c>
      <c r="S1199" s="66">
        <f>ifna(vlookup(A1199,vDisk!A:C,3,0),"Unknown")</f>
        <v>142</v>
      </c>
      <c r="T1199" s="67" t="str">
        <f t="array" ref="T1199">IFS(
   L1199=1, "No Lift &amp; Shift",
   J1199=1, XLOOKUP(A1199, 'Infra Study'!A:A, 'Infra Study'!P:P),
   I1199=1, "No Lift &amp; Shift",
   H1199=1, "GKE",
   K1199=1, "GCNV",
   G1199=1, "Lift &amp; Shift Prod",
   TRUE, "Lift &amp; Shift Noprod"
)</f>
        <v>Lift &amp; Shift Noprod</v>
      </c>
      <c r="U1199" s="67">
        <f t="shared" si="7"/>
        <v>1</v>
      </c>
      <c r="V1199" s="68" t="str">
        <f>if(T1199="Lift &amp; Shift Noprod",if( Y1199=0,Assumptions!$B$5, Assumptions!$B$4),if(T1199="Lift &amp; Shift Prod",if(AND(N1199=1,O1199="T1"),Assumptions!$B$6,Assumptions!$B$4),0))</f>
        <v>E2</v>
      </c>
      <c r="W1199" s="69">
        <f>if(V1199&lt;&gt;0,if(Q1199="Unknown", Assumptions!$B$42,If(Q1199&gt;1,Q1199,2)),0)</f>
        <v>2</v>
      </c>
      <c r="X1199" s="69">
        <f>if(V1199&lt;&gt;0,if(R1199="Unknown", Assumptions!$B$43,R1199),0)</f>
        <v>4</v>
      </c>
      <c r="Y1199" s="68">
        <f t="shared" si="8"/>
        <v>0</v>
      </c>
      <c r="Z1199" s="68">
        <f>if(V1199&lt;&gt;0,if(  S1199="Unknown", Assumptions!$B$44,S1199),0)</f>
        <v>142</v>
      </c>
      <c r="AA1199" s="68" t="str">
        <f>if(V1199 ="N2",ifna(vlookup(W1199&amp;"-"&amp;X1199,'Ref. VM'!A:B,2,0),"Custom"),if(V1199 ="E2" , ifna(vlookup(W1199&amp;"-"&amp;X1199,'Ref. VM'!D:E,2,0),"Custom"),if(V1199="N2D",ifna(vlookup(W1199&amp;"-"&amp;X1199,'Ref. VM'!G:H,2,0),"Custom"),if(V1199="N4",ifna(vlookup(W1199&amp;"-"&amp;X1199,'Ref. VM'!J:K,2,0),"Custom"),0))))</f>
        <v>Custom</v>
      </c>
      <c r="AB1199" s="67" t="str">
        <f t="shared" si="9"/>
        <v>E2-Custom vCPUs</v>
      </c>
      <c r="AC1199" s="67" t="str">
        <f t="shared" si="10"/>
        <v>E2-Custom RAM</v>
      </c>
      <c r="AD1199" s="67">
        <f t="shared" si="11"/>
        <v>0</v>
      </c>
      <c r="AE1199" s="69">
        <f>if(T1199="Lift &amp; Shift Prod",730,if(T1199="Lift &amp; Shift Noprod",Assumptions!$B$3,0))</f>
        <v>270</v>
      </c>
      <c r="AF1199" s="70">
        <f>if( U1199=0,0,if(Y1199=0, ((vlookup(AB1199,'SKU Pricing'!A:B,Assumptions!$B$2,0)*W1199)+(vlookup(AC1199,'SKU Pricing'!A:B,Assumptions!$B$2,0)*X1199))*AE1199,((vlookup(AB1199,'SKU Pricing'!A:B,Assumptions!$B$2,0)*W1199)+(vlookup(AC1199,'SKU Pricing'!A:B,Assumptions!$B$2,0)*(W1199*8))+(vlookup(AD1199,'SKU Pricing'!A:B,Assumptions!$B$2,0)*(X1199-(W1199*8))))*AE1199))</f>
        <v>18.191628</v>
      </c>
      <c r="AG1199" s="67">
        <f t="shared" si="12"/>
        <v>0</v>
      </c>
      <c r="AH1199" s="70">
        <f>ifna(vlookup(AG1199,'SKU Pricing'!A:B,Assumptions!$B$2,0)*W1199*AE1199,0)</f>
        <v>0</v>
      </c>
      <c r="AI1199" s="62" t="str">
        <f t="shared" si="13"/>
        <v/>
      </c>
      <c r="AJ1199" s="62" t="str">
        <f>if(V1199&lt;&gt;0, if(T1199="Lift &amp; Shift Noprod",Assumptions!$B$9,if(V1199=Assumptions!$B$6,Assumptions!$B$10,if(P1199=1,Assumptions!$B$8,Assumptions!$B$7))),"")</f>
        <v>Balanced</v>
      </c>
      <c r="AK1199" s="69" t="str">
        <f t="shared" si="14"/>
        <v>Balanced</v>
      </c>
      <c r="AL1199" s="69">
        <f>if(AJ1199="Hyperdisk Balanced",Assumptions!$B$11,0)</f>
        <v>0</v>
      </c>
      <c r="AM1199" s="69">
        <f>if(AJ1199="Hyperdisk Balanced",Assumptions!$B$12,0)</f>
        <v>0</v>
      </c>
      <c r="AN1199" s="70">
        <f>if(AK1199=0,0,if(AJ1199="Hyperdisk Balanced",vlookup(AK1199&amp;" provisioned space",'SKU Pricing'!A:B,Assumptions!$B$2,0)*Z1199+vlookup(AK1199&amp;" provisioned IOPS",'SKU Pricing'!A:B,Assumptions!$B$2,0)*AL1199*730+vlookup(AK1199&amp;" provisioned throughput",'SKU Pricing'!A:B,Assumptions!$B$2,0)*AM1199*730,vlookup(AK1199,'SKU Pricing'!A:B,Assumptions!$B$2,0)*Z1199))</f>
        <v>16.472</v>
      </c>
      <c r="AO1199" s="70">
        <f t="shared" si="15"/>
        <v>34.663628</v>
      </c>
      <c r="AP1199" s="71" t="str">
        <f t="shared" si="16"/>
        <v>VM Manager</v>
      </c>
      <c r="AQ1199" s="70">
        <f>ifna(vlookup(AP1199,'SKU Pricing'!A:B,Assumptions!$B$2,0)*AE1199,0)</f>
        <v>0.81</v>
      </c>
      <c r="AR1199" s="72">
        <v>0.0</v>
      </c>
    </row>
    <row r="1200">
      <c r="A1200" s="61" t="s">
        <v>1341</v>
      </c>
      <c r="B1200" s="62" t="str">
        <f>ifna(if(vlookup(A1200,vOS!A:B,2,0)="","Unknown",vlookup(A1200,vOS!A:B,2,0)),"Unknown")</f>
        <v>Ubuntu Linux (64-bit)</v>
      </c>
      <c r="C1200" s="62">
        <f>vlookup(B1200,'OS Study'!A:D,2,0)</f>
        <v>0</v>
      </c>
      <c r="D1200" s="62" t="str">
        <f>vlookup(B1200,'OS Study'!A:D,3,0)</f>
        <v>Linux</v>
      </c>
      <c r="E1200" s="62" t="str">
        <f>vlookup(B1200,'OS Study'!A:D,4,0)</f>
        <v>Ubuntu</v>
      </c>
      <c r="F1200" s="63" t="str">
        <f>vlookup(B1200,'OS Study'!A:E,5,0)</f>
        <v/>
      </c>
      <c r="G1200" s="62">
        <f>IF(vlookup(A1200,'RVtools V2.1'!A:J,4,0)="non",0,1)</f>
        <v>0</v>
      </c>
      <c r="H1200" s="62">
        <f>if(vlookup(A1200,'RVtools V2.1'!A:K,11,0)="kube",1,0)</f>
        <v>0</v>
      </c>
      <c r="I1200" s="62">
        <f t="shared" si="5"/>
        <v>0</v>
      </c>
      <c r="J1200" s="62">
        <f>ifna(vlookup(A1200,'Infra Study'!A:Q,17,0),0)</f>
        <v>0</v>
      </c>
      <c r="K1200" s="64">
        <f>IFERROR(__xludf.DUMMYFUNCTION("N(REGEXMATCH(VLOOKUP(A1200, 'RVtools V2.1'!A:H, 8, 0), ""^Serveur de fichiers""))"),0.0)</f>
        <v>0</v>
      </c>
      <c r="L1200" s="64">
        <f t="shared" si="6"/>
        <v>0</v>
      </c>
      <c r="M1200" s="65" t="str">
        <f>ifna(vlookup(A1200,'RVtools V2.1'!A:I,8,0),"N/A")</f>
        <v>NTK - Cisco Business Dashboard</v>
      </c>
      <c r="N1200" s="64">
        <f>IFERROR(__xludf.DUMMYFUNCTION("IF(REGEXMATCH(M1200, ""(?i)"" &amp; JOIN(""|"", SPLIT(""kalisil"", "" ""))), 1, 0)"),0.0)</f>
        <v>0</v>
      </c>
      <c r="O1200" s="64" t="str">
        <f>vlookup(A1200,'RVtools V2.1'!A:H,7,0)</f>
        <v>T3</v>
      </c>
      <c r="P1200" s="64">
        <f>if(vlookup(A1200,'RVtools V2.1'!A:H,5,0)="oui",1,0)</f>
        <v>0</v>
      </c>
      <c r="Q1200" s="64">
        <f>ifna(vlookup(A1200,vCPU!A:B,2,0),"Unknown")</f>
        <v>2</v>
      </c>
      <c r="R1200" s="66">
        <f>ifna(vlookup(A1200,vMemory!A:C,3,0),"Unknown")</f>
        <v>4</v>
      </c>
      <c r="S1200" s="66">
        <f>ifna(vlookup(A1200,vDisk!A:C,3,0),"Unknown")</f>
        <v>147</v>
      </c>
      <c r="T1200" s="67" t="str">
        <f t="array" ref="T1200">IFS(
   L1200=1, "No Lift &amp; Shift",
   J1200=1, XLOOKUP(A1200, 'Infra Study'!A:A, 'Infra Study'!P:P),
   I1200=1, "No Lift &amp; Shift",
   H1200=1, "GKE",
   K1200=1, "GCNV",
   G1200=1, "Lift &amp; Shift Prod",
   TRUE, "Lift &amp; Shift Noprod"
)</f>
        <v>Lift &amp; Shift Noprod</v>
      </c>
      <c r="U1200" s="67">
        <f t="shared" si="7"/>
        <v>1</v>
      </c>
      <c r="V1200" s="68" t="str">
        <f>if(T1200="Lift &amp; Shift Noprod",if( Y1200=0,Assumptions!$B$5, Assumptions!$B$4),if(T1200="Lift &amp; Shift Prod",if(AND(N1200=1,O1200="T1"),Assumptions!$B$6,Assumptions!$B$4),0))</f>
        <v>E2</v>
      </c>
      <c r="W1200" s="69">
        <f>if(V1200&lt;&gt;0,if(Q1200="Unknown", Assumptions!$B$42,If(Q1200&gt;1,Q1200,2)),0)</f>
        <v>2</v>
      </c>
      <c r="X1200" s="69">
        <f>if(V1200&lt;&gt;0,if(R1200="Unknown", Assumptions!$B$43,R1200),0)</f>
        <v>4</v>
      </c>
      <c r="Y1200" s="68">
        <f t="shared" si="8"/>
        <v>0</v>
      </c>
      <c r="Z1200" s="68">
        <f>if(V1200&lt;&gt;0,if(  S1200="Unknown", Assumptions!$B$44,S1200),0)</f>
        <v>147</v>
      </c>
      <c r="AA1200" s="68" t="str">
        <f>if(V1200 ="N2",ifna(vlookup(W1200&amp;"-"&amp;X1200,'Ref. VM'!A:B,2,0),"Custom"),if(V1200 ="E2" , ifna(vlookup(W1200&amp;"-"&amp;X1200,'Ref. VM'!D:E,2,0),"Custom"),if(V1200="N2D",ifna(vlookup(W1200&amp;"-"&amp;X1200,'Ref. VM'!G:H,2,0),"Custom"),if(V1200="N4",ifna(vlookup(W1200&amp;"-"&amp;X1200,'Ref. VM'!J:K,2,0),"Custom"),0))))</f>
        <v>Custom</v>
      </c>
      <c r="AB1200" s="67" t="str">
        <f t="shared" si="9"/>
        <v>E2-Custom vCPUs</v>
      </c>
      <c r="AC1200" s="67" t="str">
        <f t="shared" si="10"/>
        <v>E2-Custom RAM</v>
      </c>
      <c r="AD1200" s="67">
        <f t="shared" si="11"/>
        <v>0</v>
      </c>
      <c r="AE1200" s="69">
        <f>if(T1200="Lift &amp; Shift Prod",730,if(T1200="Lift &amp; Shift Noprod",Assumptions!$B$3,0))</f>
        <v>270</v>
      </c>
      <c r="AF1200" s="70">
        <f>if( U1200=0,0,if(Y1200=0, ((vlookup(AB1200,'SKU Pricing'!A:B,Assumptions!$B$2,0)*W1200)+(vlookup(AC1200,'SKU Pricing'!A:B,Assumptions!$B$2,0)*X1200))*AE1200,((vlookup(AB1200,'SKU Pricing'!A:B,Assumptions!$B$2,0)*W1200)+(vlookup(AC1200,'SKU Pricing'!A:B,Assumptions!$B$2,0)*(W1200*8))+(vlookup(AD1200,'SKU Pricing'!A:B,Assumptions!$B$2,0)*(X1200-(W1200*8))))*AE1200))</f>
        <v>18.191628</v>
      </c>
      <c r="AG1200" s="67">
        <f t="shared" si="12"/>
        <v>0</v>
      </c>
      <c r="AH1200" s="70">
        <f>ifna(vlookup(AG1200,'SKU Pricing'!A:B,Assumptions!$B$2,0)*W1200*AE1200,0)</f>
        <v>0</v>
      </c>
      <c r="AI1200" s="62" t="str">
        <f t="shared" si="13"/>
        <v/>
      </c>
      <c r="AJ1200" s="62" t="str">
        <f>if(V1200&lt;&gt;0, if(T1200="Lift &amp; Shift Noprod",Assumptions!$B$9,if(V1200=Assumptions!$B$6,Assumptions!$B$10,if(P1200=1,Assumptions!$B$8,Assumptions!$B$7))),"")</f>
        <v>Balanced</v>
      </c>
      <c r="AK1200" s="69" t="str">
        <f t="shared" si="14"/>
        <v>Balanced</v>
      </c>
      <c r="AL1200" s="69">
        <f>if(AJ1200="Hyperdisk Balanced",Assumptions!$B$11,0)</f>
        <v>0</v>
      </c>
      <c r="AM1200" s="69">
        <f>if(AJ1200="Hyperdisk Balanced",Assumptions!$B$12,0)</f>
        <v>0</v>
      </c>
      <c r="AN1200" s="70">
        <f>if(AK1200=0,0,if(AJ1200="Hyperdisk Balanced",vlookup(AK1200&amp;" provisioned space",'SKU Pricing'!A:B,Assumptions!$B$2,0)*Z1200+vlookup(AK1200&amp;" provisioned IOPS",'SKU Pricing'!A:B,Assumptions!$B$2,0)*AL1200*730+vlookup(AK1200&amp;" provisioned throughput",'SKU Pricing'!A:B,Assumptions!$B$2,0)*AM1200*730,vlookup(AK1200,'SKU Pricing'!A:B,Assumptions!$B$2,0)*Z1200))</f>
        <v>17.052</v>
      </c>
      <c r="AO1200" s="70">
        <f t="shared" si="15"/>
        <v>35.243628</v>
      </c>
      <c r="AP1200" s="71" t="str">
        <f t="shared" si="16"/>
        <v>VM Manager</v>
      </c>
      <c r="AQ1200" s="70">
        <f>ifna(vlookup(AP1200,'SKU Pricing'!A:B,Assumptions!$B$2,0)*AE1200,0)</f>
        <v>0.81</v>
      </c>
      <c r="AR1200" s="72">
        <v>0.0</v>
      </c>
    </row>
    <row r="1201">
      <c r="A1201" s="61" t="s">
        <v>1342</v>
      </c>
      <c r="B1201" s="62" t="str">
        <f>ifna(if(vlookup(A1201,vOS!A:B,2,0)="","Unknown",vlookup(A1201,vOS!A:B,2,0)),"Unknown")</f>
        <v>Ubuntu Linux (64-bit)</v>
      </c>
      <c r="C1201" s="62">
        <f>vlookup(B1201,'OS Study'!A:D,2,0)</f>
        <v>0</v>
      </c>
      <c r="D1201" s="62" t="str">
        <f>vlookup(B1201,'OS Study'!A:D,3,0)</f>
        <v>Linux</v>
      </c>
      <c r="E1201" s="62" t="str">
        <f>vlookup(B1201,'OS Study'!A:D,4,0)</f>
        <v>Ubuntu</v>
      </c>
      <c r="F1201" s="63" t="str">
        <f>vlookup(B1201,'OS Study'!A:E,5,0)</f>
        <v/>
      </c>
      <c r="G1201" s="62">
        <f>IF(vlookup(A1201,'RVtools V2.1'!A:J,4,0)="non",0,1)</f>
        <v>0</v>
      </c>
      <c r="H1201" s="62">
        <f>if(vlookup(A1201,'RVtools V2.1'!A:K,11,0)="kube",1,0)</f>
        <v>0</v>
      </c>
      <c r="I1201" s="62">
        <f t="shared" si="5"/>
        <v>0</v>
      </c>
      <c r="J1201" s="62">
        <f>ifna(vlookup(A1201,'Infra Study'!A:Q,17,0),0)</f>
        <v>0</v>
      </c>
      <c r="K1201" s="64">
        <f>IFERROR(__xludf.DUMMYFUNCTION("N(REGEXMATCH(VLOOKUP(A1201, 'RVtools V2.1'!A:H, 8, 0), ""^Serveur de fichiers""))"),0.0)</f>
        <v>0</v>
      </c>
      <c r="L1201" s="64">
        <f t="shared" si="6"/>
        <v>0</v>
      </c>
      <c r="M1201" s="65" t="str">
        <f>ifna(vlookup(A1201,'RVtools V2.1'!A:I,8,0),"N/A")</f>
        <v>NTK - Cisco Business Dashboard</v>
      </c>
      <c r="N1201" s="64">
        <f>IFERROR(__xludf.DUMMYFUNCTION("IF(REGEXMATCH(M1201, ""(?i)"" &amp; JOIN(""|"", SPLIT(""kalisil"", "" ""))), 1, 0)"),0.0)</f>
        <v>0</v>
      </c>
      <c r="O1201" s="64" t="str">
        <f>vlookup(A1201,'RVtools V2.1'!A:H,7,0)</f>
        <v>T3</v>
      </c>
      <c r="P1201" s="64">
        <f>if(vlookup(A1201,'RVtools V2.1'!A:H,5,0)="oui",1,0)</f>
        <v>0</v>
      </c>
      <c r="Q1201" s="64">
        <f>ifna(vlookup(A1201,vCPU!A:B,2,0),"Unknown")</f>
        <v>4</v>
      </c>
      <c r="R1201" s="66">
        <f>ifna(vlookup(A1201,vMemory!A:C,3,0),"Unknown")</f>
        <v>8</v>
      </c>
      <c r="S1201" s="66">
        <f>ifna(vlookup(A1201,vDisk!A:C,3,0),"Unknown")</f>
        <v>142</v>
      </c>
      <c r="T1201" s="67" t="str">
        <f t="array" ref="T1201">IFS(
   L1201=1, "No Lift &amp; Shift",
   J1201=1, XLOOKUP(A1201, 'Infra Study'!A:A, 'Infra Study'!P:P),
   I1201=1, "No Lift &amp; Shift",
   H1201=1, "GKE",
   K1201=1, "GCNV",
   G1201=1, "Lift &amp; Shift Prod",
   TRUE, "Lift &amp; Shift Noprod"
)</f>
        <v>Lift &amp; Shift Noprod</v>
      </c>
      <c r="U1201" s="67">
        <f t="shared" si="7"/>
        <v>1</v>
      </c>
      <c r="V1201" s="68" t="str">
        <f>if(T1201="Lift &amp; Shift Noprod",if( Y1201=0,Assumptions!$B$5, Assumptions!$B$4),if(T1201="Lift &amp; Shift Prod",if(AND(N1201=1,O1201="T1"),Assumptions!$B$6,Assumptions!$B$4),0))</f>
        <v>E2</v>
      </c>
      <c r="W1201" s="69">
        <f>if(V1201&lt;&gt;0,if(Q1201="Unknown", Assumptions!$B$42,If(Q1201&gt;1,Q1201,2)),0)</f>
        <v>4</v>
      </c>
      <c r="X1201" s="69">
        <f>if(V1201&lt;&gt;0,if(R1201="Unknown", Assumptions!$B$43,R1201),0)</f>
        <v>8</v>
      </c>
      <c r="Y1201" s="68">
        <f t="shared" si="8"/>
        <v>0</v>
      </c>
      <c r="Z1201" s="68">
        <f>if(V1201&lt;&gt;0,if(  S1201="Unknown", Assumptions!$B$44,S1201),0)</f>
        <v>142</v>
      </c>
      <c r="AA1201" s="68" t="str">
        <f>if(V1201 ="N2",ifna(vlookup(W1201&amp;"-"&amp;X1201,'Ref. VM'!A:B,2,0),"Custom"),if(V1201 ="E2" , ifna(vlookup(W1201&amp;"-"&amp;X1201,'Ref. VM'!D:E,2,0),"Custom"),if(V1201="N2D",ifna(vlookup(W1201&amp;"-"&amp;X1201,'Ref. VM'!G:H,2,0),"Custom"),if(V1201="N4",ifna(vlookup(W1201&amp;"-"&amp;X1201,'Ref. VM'!J:K,2,0),"Custom"),0))))</f>
        <v>Custom</v>
      </c>
      <c r="AB1201" s="67" t="str">
        <f t="shared" si="9"/>
        <v>E2-Custom vCPUs</v>
      </c>
      <c r="AC1201" s="67" t="str">
        <f t="shared" si="10"/>
        <v>E2-Custom RAM</v>
      </c>
      <c r="AD1201" s="67">
        <f t="shared" si="11"/>
        <v>0</v>
      </c>
      <c r="AE1201" s="69">
        <f>if(T1201="Lift &amp; Shift Prod",730,if(T1201="Lift &amp; Shift Noprod",Assumptions!$B$3,0))</f>
        <v>270</v>
      </c>
      <c r="AF1201" s="70">
        <f>if( U1201=0,0,if(Y1201=0, ((vlookup(AB1201,'SKU Pricing'!A:B,Assumptions!$B$2,0)*W1201)+(vlookup(AC1201,'SKU Pricing'!A:B,Assumptions!$B$2,0)*X1201))*AE1201,((vlookup(AB1201,'SKU Pricing'!A:B,Assumptions!$B$2,0)*W1201)+(vlookup(AC1201,'SKU Pricing'!A:B,Assumptions!$B$2,0)*(W1201*8))+(vlookup(AD1201,'SKU Pricing'!A:B,Assumptions!$B$2,0)*(X1201-(W1201*8))))*AE1201))</f>
        <v>36.383256</v>
      </c>
      <c r="AG1201" s="67">
        <f t="shared" si="12"/>
        <v>0</v>
      </c>
      <c r="AH1201" s="70">
        <f>ifna(vlookup(AG1201,'SKU Pricing'!A:B,Assumptions!$B$2,0)*W1201*AE1201,0)</f>
        <v>0</v>
      </c>
      <c r="AI1201" s="62" t="str">
        <f t="shared" si="13"/>
        <v/>
      </c>
      <c r="AJ1201" s="62" t="str">
        <f>if(V1201&lt;&gt;0, if(T1201="Lift &amp; Shift Noprod",Assumptions!$B$9,if(V1201=Assumptions!$B$6,Assumptions!$B$10,if(P1201=1,Assumptions!$B$8,Assumptions!$B$7))),"")</f>
        <v>Balanced</v>
      </c>
      <c r="AK1201" s="69" t="str">
        <f t="shared" si="14"/>
        <v>Balanced</v>
      </c>
      <c r="AL1201" s="69">
        <f>if(AJ1201="Hyperdisk Balanced",Assumptions!$B$11,0)</f>
        <v>0</v>
      </c>
      <c r="AM1201" s="69">
        <f>if(AJ1201="Hyperdisk Balanced",Assumptions!$B$12,0)</f>
        <v>0</v>
      </c>
      <c r="AN1201" s="70">
        <f>if(AK1201=0,0,if(AJ1201="Hyperdisk Balanced",vlookup(AK1201&amp;" provisioned space",'SKU Pricing'!A:B,Assumptions!$B$2,0)*Z1201+vlookup(AK1201&amp;" provisioned IOPS",'SKU Pricing'!A:B,Assumptions!$B$2,0)*AL1201*730+vlookup(AK1201&amp;" provisioned throughput",'SKU Pricing'!A:B,Assumptions!$B$2,0)*AM1201*730,vlookup(AK1201,'SKU Pricing'!A:B,Assumptions!$B$2,0)*Z1201))</f>
        <v>16.472</v>
      </c>
      <c r="AO1201" s="70">
        <f t="shared" si="15"/>
        <v>52.855256</v>
      </c>
      <c r="AP1201" s="71" t="str">
        <f t="shared" si="16"/>
        <v>VM Manager</v>
      </c>
      <c r="AQ1201" s="70">
        <f>ifna(vlookup(AP1201,'SKU Pricing'!A:B,Assumptions!$B$2,0)*AE1201,0)</f>
        <v>0.81</v>
      </c>
      <c r="AR1201" s="72">
        <v>0.0</v>
      </c>
    </row>
    <row r="1202">
      <c r="A1202" s="61" t="s">
        <v>1343</v>
      </c>
      <c r="B1202" s="62" t="str">
        <f>ifna(if(vlookup(A1202,vOS!A:B,2,0)="","Unknown",vlookup(A1202,vOS!A:B,2,0)),"Unknown")</f>
        <v>Ubuntu Linux (64-bit)</v>
      </c>
      <c r="C1202" s="62">
        <f>vlookup(B1202,'OS Study'!A:D,2,0)</f>
        <v>0</v>
      </c>
      <c r="D1202" s="62" t="str">
        <f>vlookup(B1202,'OS Study'!A:D,3,0)</f>
        <v>Linux</v>
      </c>
      <c r="E1202" s="62" t="str">
        <f>vlookup(B1202,'OS Study'!A:D,4,0)</f>
        <v>Ubuntu</v>
      </c>
      <c r="F1202" s="63" t="str">
        <f>vlookup(B1202,'OS Study'!A:E,5,0)</f>
        <v/>
      </c>
      <c r="G1202" s="62">
        <f>IF(vlookup(A1202,'RVtools V2.1'!A:J,4,0)="non",0,1)</f>
        <v>0</v>
      </c>
      <c r="H1202" s="62">
        <f>if(vlookup(A1202,'RVtools V2.1'!A:K,11,0)="kube",1,0)</f>
        <v>0</v>
      </c>
      <c r="I1202" s="62">
        <f t="shared" si="5"/>
        <v>0</v>
      </c>
      <c r="J1202" s="62">
        <f>ifna(vlookup(A1202,'Infra Study'!A:Q,17,0),0)</f>
        <v>0</v>
      </c>
      <c r="K1202" s="64">
        <f>IFERROR(__xludf.DUMMYFUNCTION("N(REGEXMATCH(VLOOKUP(A1202, 'RVtools V2.1'!A:H, 8, 0), ""^Serveur de fichiers""))"),0.0)</f>
        <v>0</v>
      </c>
      <c r="L1202" s="64">
        <f t="shared" si="6"/>
        <v>0</v>
      </c>
      <c r="M1202" s="65" t="str">
        <f>ifna(vlookup(A1202,'RVtools V2.1'!A:I,8,0),"N/A")</f>
        <v>NTK - Cisco Business Dashboard</v>
      </c>
      <c r="N1202" s="64">
        <f>IFERROR(__xludf.DUMMYFUNCTION("IF(REGEXMATCH(M1202, ""(?i)"" &amp; JOIN(""|"", SPLIT(""kalisil"", "" ""))), 1, 0)"),0.0)</f>
        <v>0</v>
      </c>
      <c r="O1202" s="64" t="str">
        <f>vlookup(A1202,'RVtools V2.1'!A:H,7,0)</f>
        <v>T3</v>
      </c>
      <c r="P1202" s="64">
        <f>if(vlookup(A1202,'RVtools V2.1'!A:H,5,0)="oui",1,0)</f>
        <v>0</v>
      </c>
      <c r="Q1202" s="64">
        <f>ifna(vlookup(A1202,vCPU!A:B,2,0),"Unknown")</f>
        <v>4</v>
      </c>
      <c r="R1202" s="66">
        <f>ifna(vlookup(A1202,vMemory!A:C,3,0),"Unknown")</f>
        <v>8</v>
      </c>
      <c r="S1202" s="66">
        <f>ifna(vlookup(A1202,vDisk!A:C,3,0),"Unknown")</f>
        <v>141</v>
      </c>
      <c r="T1202" s="67" t="str">
        <f t="array" ref="T1202">IFS(
   L1202=1, "No Lift &amp; Shift",
   J1202=1, XLOOKUP(A1202, 'Infra Study'!A:A, 'Infra Study'!P:P),
   I1202=1, "No Lift &amp; Shift",
   H1202=1, "GKE",
   K1202=1, "GCNV",
   G1202=1, "Lift &amp; Shift Prod",
   TRUE, "Lift &amp; Shift Noprod"
)</f>
        <v>Lift &amp; Shift Noprod</v>
      </c>
      <c r="U1202" s="67">
        <f t="shared" si="7"/>
        <v>1</v>
      </c>
      <c r="V1202" s="68" t="str">
        <f>if(T1202="Lift &amp; Shift Noprod",if( Y1202=0,Assumptions!$B$5, Assumptions!$B$4),if(T1202="Lift &amp; Shift Prod",if(AND(N1202=1,O1202="T1"),Assumptions!$B$6,Assumptions!$B$4),0))</f>
        <v>E2</v>
      </c>
      <c r="W1202" s="69">
        <f>if(V1202&lt;&gt;0,if(Q1202="Unknown", Assumptions!$B$42,If(Q1202&gt;1,Q1202,2)),0)</f>
        <v>4</v>
      </c>
      <c r="X1202" s="69">
        <f>if(V1202&lt;&gt;0,if(R1202="Unknown", Assumptions!$B$43,R1202),0)</f>
        <v>8</v>
      </c>
      <c r="Y1202" s="68">
        <f t="shared" si="8"/>
        <v>0</v>
      </c>
      <c r="Z1202" s="68">
        <f>if(V1202&lt;&gt;0,if(  S1202="Unknown", Assumptions!$B$44,S1202),0)</f>
        <v>141</v>
      </c>
      <c r="AA1202" s="68" t="str">
        <f>if(V1202 ="N2",ifna(vlookup(W1202&amp;"-"&amp;X1202,'Ref. VM'!A:B,2,0),"Custom"),if(V1202 ="E2" , ifna(vlookup(W1202&amp;"-"&amp;X1202,'Ref. VM'!D:E,2,0),"Custom"),if(V1202="N2D",ifna(vlookup(W1202&amp;"-"&amp;X1202,'Ref. VM'!G:H,2,0),"Custom"),if(V1202="N4",ifna(vlookup(W1202&amp;"-"&amp;X1202,'Ref. VM'!J:K,2,0),"Custom"),0))))</f>
        <v>Custom</v>
      </c>
      <c r="AB1202" s="67" t="str">
        <f t="shared" si="9"/>
        <v>E2-Custom vCPUs</v>
      </c>
      <c r="AC1202" s="67" t="str">
        <f t="shared" si="10"/>
        <v>E2-Custom RAM</v>
      </c>
      <c r="AD1202" s="67">
        <f t="shared" si="11"/>
        <v>0</v>
      </c>
      <c r="AE1202" s="69">
        <f>if(T1202="Lift &amp; Shift Prod",730,if(T1202="Lift &amp; Shift Noprod",Assumptions!$B$3,0))</f>
        <v>270</v>
      </c>
      <c r="AF1202" s="70">
        <f>if( U1202=0,0,if(Y1202=0, ((vlookup(AB1202,'SKU Pricing'!A:B,Assumptions!$B$2,0)*W1202)+(vlookup(AC1202,'SKU Pricing'!A:B,Assumptions!$B$2,0)*X1202))*AE1202,((vlookup(AB1202,'SKU Pricing'!A:B,Assumptions!$B$2,0)*W1202)+(vlookup(AC1202,'SKU Pricing'!A:B,Assumptions!$B$2,0)*(W1202*8))+(vlookup(AD1202,'SKU Pricing'!A:B,Assumptions!$B$2,0)*(X1202-(W1202*8))))*AE1202))</f>
        <v>36.383256</v>
      </c>
      <c r="AG1202" s="67">
        <f t="shared" si="12"/>
        <v>0</v>
      </c>
      <c r="AH1202" s="70">
        <f>ifna(vlookup(AG1202,'SKU Pricing'!A:B,Assumptions!$B$2,0)*W1202*AE1202,0)</f>
        <v>0</v>
      </c>
      <c r="AI1202" s="62" t="str">
        <f t="shared" si="13"/>
        <v/>
      </c>
      <c r="AJ1202" s="62" t="str">
        <f>if(V1202&lt;&gt;0, if(T1202="Lift &amp; Shift Noprod",Assumptions!$B$9,if(V1202=Assumptions!$B$6,Assumptions!$B$10,if(P1202=1,Assumptions!$B$8,Assumptions!$B$7))),"")</f>
        <v>Balanced</v>
      </c>
      <c r="AK1202" s="69" t="str">
        <f t="shared" si="14"/>
        <v>Balanced</v>
      </c>
      <c r="AL1202" s="69">
        <f>if(AJ1202="Hyperdisk Balanced",Assumptions!$B$11,0)</f>
        <v>0</v>
      </c>
      <c r="AM1202" s="69">
        <f>if(AJ1202="Hyperdisk Balanced",Assumptions!$B$12,0)</f>
        <v>0</v>
      </c>
      <c r="AN1202" s="70">
        <f>if(AK1202=0,0,if(AJ1202="Hyperdisk Balanced",vlookup(AK1202&amp;" provisioned space",'SKU Pricing'!A:B,Assumptions!$B$2,0)*Z1202+vlookup(AK1202&amp;" provisioned IOPS",'SKU Pricing'!A:B,Assumptions!$B$2,0)*AL1202*730+vlookup(AK1202&amp;" provisioned throughput",'SKU Pricing'!A:B,Assumptions!$B$2,0)*AM1202*730,vlookup(AK1202,'SKU Pricing'!A:B,Assumptions!$B$2,0)*Z1202))</f>
        <v>16.356</v>
      </c>
      <c r="AO1202" s="70">
        <f t="shared" si="15"/>
        <v>52.739256</v>
      </c>
      <c r="AP1202" s="71" t="str">
        <f t="shared" si="16"/>
        <v>VM Manager</v>
      </c>
      <c r="AQ1202" s="70">
        <f>ifna(vlookup(AP1202,'SKU Pricing'!A:B,Assumptions!$B$2,0)*AE1202,0)</f>
        <v>0.81</v>
      </c>
      <c r="AR1202" s="72">
        <v>0.0</v>
      </c>
    </row>
    <row r="1203">
      <c r="A1203" s="61" t="s">
        <v>1344</v>
      </c>
      <c r="B1203" s="62" t="str">
        <f>ifna(if(vlookup(A1203,vOS!A:B,2,0)="","Unknown",vlookup(A1203,vOS!A:B,2,0)),"Unknown")</f>
        <v>Unknown</v>
      </c>
      <c r="C1203" s="62">
        <f>vlookup(B1203,'OS Study'!A:D,2,0)</f>
        <v>0</v>
      </c>
      <c r="D1203" s="62" t="str">
        <f>vlookup(B1203,'OS Study'!A:D,3,0)</f>
        <v>Unknown</v>
      </c>
      <c r="E1203" s="62" t="str">
        <f>vlookup(B1203,'OS Study'!A:D,4,0)</f>
        <v>Unknown</v>
      </c>
      <c r="F1203" s="63" t="str">
        <f>vlookup(B1203,'OS Study'!A:E,5,0)</f>
        <v/>
      </c>
      <c r="G1203" s="62">
        <f>IF(vlookup(A1203,'RVtools V2.1'!A:J,4,0)="non",0,1)</f>
        <v>0</v>
      </c>
      <c r="H1203" s="62">
        <f>if(vlookup(A1203,'RVtools V2.1'!A:K,11,0)="kube",1,0)</f>
        <v>0</v>
      </c>
      <c r="I1203" s="62">
        <f t="shared" si="5"/>
        <v>0</v>
      </c>
      <c r="J1203" s="62">
        <f>ifna(vlookup(A1203,'Infra Study'!A:Q,17,0),0)</f>
        <v>0</v>
      </c>
      <c r="K1203" s="64">
        <f>IFERROR(__xludf.DUMMYFUNCTION("N(REGEXMATCH(VLOOKUP(A1203, 'RVtools V2.1'!A:H, 8, 0), ""^Serveur de fichiers""))"),0.0)</f>
        <v>0</v>
      </c>
      <c r="L1203" s="64">
        <f t="shared" si="6"/>
        <v>0</v>
      </c>
      <c r="M1203" s="65" t="str">
        <f>ifna(vlookup(A1203,'RVtools V2.1'!A:I,8,0),"N/A")</f>
        <v>NTK - Cisco WLAN Controller</v>
      </c>
      <c r="N1203" s="64">
        <f>IFERROR(__xludf.DUMMYFUNCTION("IF(REGEXMATCH(M1203, ""(?i)"" &amp; JOIN(""|"", SPLIT(""kalisil"", "" ""))), 1, 0)"),0.0)</f>
        <v>0</v>
      </c>
      <c r="O1203" s="64" t="str">
        <f>vlookup(A1203,'RVtools V2.1'!A:H,7,0)</f>
        <v>N/A</v>
      </c>
      <c r="P1203" s="64">
        <f>if(vlookup(A1203,'RVtools V2.1'!A:H,5,0)="oui",1,0)</f>
        <v>0</v>
      </c>
      <c r="Q1203" s="64">
        <f>ifna(vlookup(A1203,vCPU!A:B,2,0),"Unknown")</f>
        <v>1</v>
      </c>
      <c r="R1203" s="66">
        <f>ifna(vlookup(A1203,vMemory!A:C,3,0),"Unknown")</f>
        <v>2</v>
      </c>
      <c r="S1203" s="66">
        <f>ifna(vlookup(A1203,vDisk!A:C,3,0),"Unknown")</f>
        <v>11</v>
      </c>
      <c r="T1203" s="67" t="str">
        <f t="array" ref="T1203">IFS(
   L1203=1, "No Lift &amp; Shift",
   J1203=1, XLOOKUP(A1203, 'Infra Study'!A:A, 'Infra Study'!P:P),
   I1203=1, "No Lift &amp; Shift",
   H1203=1, "GKE",
   K1203=1, "GCNV",
   G1203=1, "Lift &amp; Shift Prod",
   TRUE, "Lift &amp; Shift Noprod"
)</f>
        <v>Lift &amp; Shift Noprod</v>
      </c>
      <c r="U1203" s="67">
        <f t="shared" si="7"/>
        <v>1</v>
      </c>
      <c r="V1203" s="68" t="str">
        <f>if(T1203="Lift &amp; Shift Noprod",if( Y1203=0,Assumptions!$B$5, Assumptions!$B$4),if(T1203="Lift &amp; Shift Prod",if(AND(N1203=1,O1203="T1"),Assumptions!$B$6,Assumptions!$B$4),0))</f>
        <v>E2</v>
      </c>
      <c r="W1203" s="62">
        <f>if(V1203&lt;&gt;0,if(Q1203="Unknown", Assumptions!$B$42,If(Q1203&gt;1,Q1203,2)),0)</f>
        <v>2</v>
      </c>
      <c r="X1203" s="69">
        <f>if(V1203&lt;&gt;0,if(R1203="Unknown", Assumptions!$B$43,R1203),0)</f>
        <v>2</v>
      </c>
      <c r="Y1203" s="68">
        <f t="shared" si="8"/>
        <v>0</v>
      </c>
      <c r="Z1203" s="68">
        <f>if(V1203&lt;&gt;0,if(  S1203="Unknown", Assumptions!$B$44,S1203),0)</f>
        <v>11</v>
      </c>
      <c r="AA1203" s="68" t="str">
        <f>if(V1203 ="N2",ifna(vlookup(W1203&amp;"-"&amp;X1203,'Ref. VM'!A:B,2,0),"Custom"),if(V1203 ="E2" , ifna(vlookup(W1203&amp;"-"&amp;X1203,'Ref. VM'!D:E,2,0),"Custom"),if(V1203="N2D",ifna(vlookup(W1203&amp;"-"&amp;X1203,'Ref. VM'!G:H,2,0),"Custom"),if(V1203="N4",ifna(vlookup(W1203&amp;"-"&amp;X1203,'Ref. VM'!J:K,2,0),"Custom"),0))))</f>
        <v>Custom</v>
      </c>
      <c r="AB1203" s="67" t="str">
        <f t="shared" si="9"/>
        <v>E2-Custom vCPUs</v>
      </c>
      <c r="AC1203" s="67" t="str">
        <f t="shared" si="10"/>
        <v>E2-Custom RAM</v>
      </c>
      <c r="AD1203" s="67">
        <f t="shared" si="11"/>
        <v>0</v>
      </c>
      <c r="AE1203" s="62">
        <f>if(T1203="Lift &amp; Shift Prod",730,if(T1203="Lift &amp; Shift Noprod",Assumptions!$B$3,0))</f>
        <v>270</v>
      </c>
      <c r="AF1203" s="70">
        <f>if( U1203=0,0,if(Y1203=0, ((vlookup(AB1203,'SKU Pricing'!A:B,Assumptions!$B$2,0)*W1203)+(vlookup(AC1203,'SKU Pricing'!A:B,Assumptions!$B$2,0)*X1203))*AE1203,((vlookup(AB1203,'SKU Pricing'!A:B,Assumptions!$B$2,0)*W1203)+(vlookup(AC1203,'SKU Pricing'!A:B,Assumptions!$B$2,0)*(W1203*8))+(vlookup(AD1203,'SKU Pricing'!A:B,Assumptions!$B$2,0)*(X1203-(W1203*8))))*AE1203))</f>
        <v>16.268931</v>
      </c>
      <c r="AG1203" s="67">
        <f t="shared" si="12"/>
        <v>0</v>
      </c>
      <c r="AH1203" s="70">
        <f>ifna(vlookup(AG1203,'SKU Pricing'!A:B,Assumptions!$B$2,0)*W1203*AE1203,0)</f>
        <v>0</v>
      </c>
      <c r="AI1203" s="62" t="str">
        <f t="shared" si="13"/>
        <v/>
      </c>
      <c r="AJ1203" s="62" t="str">
        <f>if(V1203&lt;&gt;0, if(T1203="Lift &amp; Shift Noprod",Assumptions!$B$9,if(V1203=Assumptions!$B$6,Assumptions!$B$10,if(P1203=1,Assumptions!$B$8,Assumptions!$B$7))),"")</f>
        <v>Balanced</v>
      </c>
      <c r="AK1203" s="69" t="str">
        <f t="shared" si="14"/>
        <v>Balanced</v>
      </c>
      <c r="AL1203" s="69">
        <f>if(AJ1203="Hyperdisk Balanced",Assumptions!$B$11,0)</f>
        <v>0</v>
      </c>
      <c r="AM1203" s="69">
        <f>if(AJ1203="Hyperdisk Balanced",Assumptions!$B$12,0)</f>
        <v>0</v>
      </c>
      <c r="AN1203" s="70">
        <f>if(AK1203=0,0,if(AJ1203="Hyperdisk Balanced",vlookup(AK1203&amp;" provisioned space",'SKU Pricing'!A:B,Assumptions!$B$2,0)*Z1203+vlookup(AK1203&amp;" provisioned IOPS",'SKU Pricing'!A:B,Assumptions!$B$2,0)*AL1203*730+vlookup(AK1203&amp;" provisioned throughput",'SKU Pricing'!A:B,Assumptions!$B$2,0)*AM1203*730,vlookup(AK1203,'SKU Pricing'!A:B,Assumptions!$B$2,0)*Z1203))</f>
        <v>1.276</v>
      </c>
      <c r="AO1203" s="70">
        <f t="shared" si="15"/>
        <v>17.544931</v>
      </c>
      <c r="AP1203" s="71" t="str">
        <f t="shared" si="16"/>
        <v>VM Manager</v>
      </c>
      <c r="AQ1203" s="70">
        <f>ifna(vlookup(AP1203,'SKU Pricing'!A:B,Assumptions!$B$2,0)*AE1203,0)</f>
        <v>0.81</v>
      </c>
      <c r="AR1203" s="72">
        <v>0.0</v>
      </c>
    </row>
    <row r="1204">
      <c r="A1204" s="61" t="s">
        <v>1345</v>
      </c>
      <c r="B1204" s="62" t="str">
        <f>ifna(if(vlookup(A1204,vOS!A:B,2,0)="","Unknown",vlookup(A1204,vOS!A:B,2,0)),"Unknown")</f>
        <v>Debian GNU/Linux 12 (64-bit)</v>
      </c>
      <c r="C1204" s="62">
        <f>vlookup(B1204,'OS Study'!A:D,2,0)</f>
        <v>0</v>
      </c>
      <c r="D1204" s="62" t="str">
        <f>vlookup(B1204,'OS Study'!A:D,3,0)</f>
        <v>Linux</v>
      </c>
      <c r="E1204" s="62" t="str">
        <f>vlookup(B1204,'OS Study'!A:D,4,0)</f>
        <v>Debian</v>
      </c>
      <c r="F1204" s="63" t="str">
        <f>vlookup(B1204,'OS Study'!A:E,5,0)</f>
        <v>12</v>
      </c>
      <c r="G1204" s="62">
        <f>IF(vlookup(A1204,'RVtools V2.1'!A:J,4,0)="non",0,1)</f>
        <v>1</v>
      </c>
      <c r="H1204" s="62">
        <f>if(vlookup(A1204,'RVtools V2.1'!A:K,11,0)="kube",1,0)</f>
        <v>0</v>
      </c>
      <c r="I1204" s="62">
        <f t="shared" si="5"/>
        <v>0</v>
      </c>
      <c r="J1204" s="62">
        <f>ifna(vlookup(A1204,'Infra Study'!A:Q,17,0),0)</f>
        <v>0</v>
      </c>
      <c r="K1204" s="64">
        <f>IFERROR(__xludf.DUMMYFUNCTION("N(REGEXMATCH(VLOOKUP(A1204, 'RVtools V2.1'!A:H, 8, 0), ""^Serveur de fichiers""))"),0.0)</f>
        <v>0</v>
      </c>
      <c r="L1204" s="64">
        <f t="shared" si="6"/>
        <v>0</v>
      </c>
      <c r="M1204" s="67" t="str">
        <f>ifna(vlookup(A1204,'RVtools V2.1'!A:I,8,0),"N/A")</f>
        <v>OpenFire MSG - LOR</v>
      </c>
      <c r="N1204" s="64">
        <f>IFERROR(__xludf.DUMMYFUNCTION("IF(REGEXMATCH(M1204, ""(?i)"" &amp; JOIN(""|"", SPLIT(""kalisil"", "" ""))), 1, 0)"),0.0)</f>
        <v>0</v>
      </c>
      <c r="O1204" s="64" t="str">
        <f>vlookup(A1204,'RVtools V2.1'!A:H,7,0)</f>
        <v>T2</v>
      </c>
      <c r="P1204" s="64">
        <f>if(vlookup(A1204,'RVtools V2.1'!A:H,5,0)="oui",1,0)</f>
        <v>0</v>
      </c>
      <c r="Q1204" s="64">
        <f>ifna(vlookup(A1204,vCPU!A:B,2,0),"Unknown")</f>
        <v>8</v>
      </c>
      <c r="R1204" s="66">
        <f>ifna(vlookup(A1204,vMemory!A:C,3,0),"Unknown")</f>
        <v>24</v>
      </c>
      <c r="S1204" s="66">
        <f>ifna(vlookup(A1204,vDisk!A:C,3,0),"Unknown")</f>
        <v>18</v>
      </c>
      <c r="T1204" s="67" t="str">
        <f t="array" ref="T1204">IFS(
   L1204=1, "No Lift &amp; Shift",
   J1204=1, XLOOKUP(A1204, 'Infra Study'!A:A, 'Infra Study'!P:P),
   I1204=1, "No Lift &amp; Shift",
   H1204=1, "GKE",
   K1204=1, "GCNV",
   G1204=1, "Lift &amp; Shift Prod",
   TRUE, "Lift &amp; Shift Noprod"
)</f>
        <v>Lift &amp; Shift Prod</v>
      </c>
      <c r="U1204" s="67">
        <f t="shared" si="7"/>
        <v>1</v>
      </c>
      <c r="V1204" s="68" t="str">
        <f>if(T1204="Lift &amp; Shift Noprod",if( Y1204=0,Assumptions!$B$5, Assumptions!$B$4),if(T1204="Lift &amp; Shift Prod",if(AND(N1204=1,O1204="T1"),Assumptions!$B$6,Assumptions!$B$4),0))</f>
        <v>N2D</v>
      </c>
      <c r="W1204" s="69">
        <f>if(V1204&lt;&gt;0,if(Q1204="Unknown", Assumptions!$B$42,If(Q1204&gt;1,Q1204,2)),0)</f>
        <v>8</v>
      </c>
      <c r="X1204" s="69">
        <f>if(V1204&lt;&gt;0,if(R1204="Unknown", Assumptions!$B$43,R1204),0)</f>
        <v>24</v>
      </c>
      <c r="Y1204" s="68">
        <f t="shared" si="8"/>
        <v>0</v>
      </c>
      <c r="Z1204" s="68">
        <f>if(V1204&lt;&gt;0,if(  S1204="Unknown", Assumptions!$B$44,S1204),0)</f>
        <v>18</v>
      </c>
      <c r="AA1204" s="68" t="str">
        <f>if(V1204 ="N2",ifna(vlookup(W1204&amp;"-"&amp;X1204,'Ref. VM'!A:B,2,0),"Custom"),if(V1204 ="E2" , ifna(vlookup(W1204&amp;"-"&amp;X1204,'Ref. VM'!D:E,2,0),"Custom"),if(V1204="N2D",ifna(vlookup(W1204&amp;"-"&amp;X1204,'Ref. VM'!G:H,2,0),"Custom"),if(V1204="N4",ifna(vlookup(W1204&amp;"-"&amp;X1204,'Ref. VM'!J:K,2,0),"Custom"),0))))</f>
        <v>Custom</v>
      </c>
      <c r="AB1204" s="67" t="str">
        <f t="shared" si="9"/>
        <v>N2D-Custom vCPUs-CUD 3y</v>
      </c>
      <c r="AC1204" s="67" t="str">
        <f t="shared" si="10"/>
        <v>N2D-Custom RAM-CUD 3y</v>
      </c>
      <c r="AD1204" s="67">
        <f t="shared" si="11"/>
        <v>0</v>
      </c>
      <c r="AE1204" s="69">
        <f>if(T1204="Lift &amp; Shift Prod",730,if(T1204="Lift &amp; Shift Noprod",Assumptions!$B$3,0))</f>
        <v>730</v>
      </c>
      <c r="AF1204" s="70">
        <f>if( U1204=0,0,if(Y1204=0, ((vlookup(AB1204,'SKU Pricing'!A:B,Assumptions!$B$2,0)*W1204)+(vlookup(AC1204,'SKU Pricing'!A:B,Assumptions!$B$2,0)*X1204))*AE1204,((vlookup(AB1204,'SKU Pricing'!A:B,Assumptions!$B$2,0)*W1204)+(vlookup(AC1204,'SKU Pricing'!A:B,Assumptions!$B$2,0)*(W1204*8))+(vlookup(AD1204,'SKU Pricing'!A:B,Assumptions!$B$2,0)*(X1204-(W1204*8))))*AE1204))</f>
        <v>123.4339714</v>
      </c>
      <c r="AG1204" s="67">
        <f t="shared" si="12"/>
        <v>0</v>
      </c>
      <c r="AH1204" s="70">
        <f>ifna(vlookup(AG1204,'SKU Pricing'!A:B,Assumptions!$B$2,0)*W1204*AE1204,0)</f>
        <v>0</v>
      </c>
      <c r="AI1204" s="62" t="str">
        <f t="shared" si="13"/>
        <v/>
      </c>
      <c r="AJ1204" s="62" t="str">
        <f>if(V1204&lt;&gt;0, if(T1204="Lift &amp; Shift Noprod",Assumptions!$B$9,if(V1204=Assumptions!$B$6,Assumptions!$B$10,if(P1204=1,Assumptions!$B$8,Assumptions!$B$7))),"")</f>
        <v>Balanced</v>
      </c>
      <c r="AK1204" s="69" t="str">
        <f t="shared" si="14"/>
        <v>Balanced</v>
      </c>
      <c r="AL1204" s="69">
        <f>if(AJ1204="Hyperdisk Balanced",Assumptions!$B$11,0)</f>
        <v>0</v>
      </c>
      <c r="AM1204" s="69">
        <f>if(AJ1204="Hyperdisk Balanced",Assumptions!$B$12,0)</f>
        <v>0</v>
      </c>
      <c r="AN1204" s="70">
        <f>if(AK1204=0,0,if(AJ1204="Hyperdisk Balanced",vlookup(AK1204&amp;" provisioned space",'SKU Pricing'!A:B,Assumptions!$B$2,0)*Z1204+vlookup(AK1204&amp;" provisioned IOPS",'SKU Pricing'!A:B,Assumptions!$B$2,0)*AL1204*730+vlookup(AK1204&amp;" provisioned throughput",'SKU Pricing'!A:B,Assumptions!$B$2,0)*AM1204*730,vlookup(AK1204,'SKU Pricing'!A:B,Assumptions!$B$2,0)*Z1204))</f>
        <v>2.088</v>
      </c>
      <c r="AO1204" s="70">
        <f t="shared" si="15"/>
        <v>125.5219714</v>
      </c>
      <c r="AP1204" s="71" t="str">
        <f t="shared" si="16"/>
        <v>VM Manager</v>
      </c>
      <c r="AQ1204" s="70">
        <f>ifna(vlookup(AP1204,'SKU Pricing'!A:B,Assumptions!$B$2,0)*AE1204,0)</f>
        <v>2.19</v>
      </c>
      <c r="AR1204" s="72">
        <v>0.0</v>
      </c>
    </row>
    <row r="1205">
      <c r="A1205" s="61" t="s">
        <v>1346</v>
      </c>
      <c r="B1205" s="62" t="str">
        <f>ifna(if(vlookup(A1205,vOS!A:B,2,0)="","Unknown",vlookup(A1205,vOS!A:B,2,0)),"Unknown")</f>
        <v>Microsoft Windows Server 2022 (64-bit)</v>
      </c>
      <c r="C1205" s="62">
        <f>vlookup(B1205,'OS Study'!A:D,2,0)</f>
        <v>0</v>
      </c>
      <c r="D1205" s="62" t="str">
        <f>vlookup(B1205,'OS Study'!A:D,3,0)</f>
        <v>Windows</v>
      </c>
      <c r="E1205" s="62" t="str">
        <f>vlookup(B1205,'OS Study'!A:D,4,0)</f>
        <v>Server</v>
      </c>
      <c r="F1205" s="63" t="str">
        <f>vlookup(B1205,'OS Study'!A:E,5,0)</f>
        <v>2022</v>
      </c>
      <c r="G1205" s="62">
        <f>IF(vlookup(A1205,'RVtools V2.1'!A:J,4,0)="non",0,1)</f>
        <v>1</v>
      </c>
      <c r="H1205" s="62">
        <f>if(vlookup(A1205,'RVtools V2.1'!A:K,11,0)="kube",1,0)</f>
        <v>0</v>
      </c>
      <c r="I1205" s="62">
        <f t="shared" si="5"/>
        <v>0</v>
      </c>
      <c r="J1205" s="62">
        <f>ifna(vlookup(A1205,'Infra Study'!A:Q,17,0),0)</f>
        <v>0</v>
      </c>
      <c r="K1205" s="64">
        <f>IFERROR(__xludf.DUMMYFUNCTION("N(REGEXMATCH(VLOOKUP(A1205, 'RVtools V2.1'!A:H, 8, 0), ""^Serveur de fichiers""))"),0.0)</f>
        <v>0</v>
      </c>
      <c r="L1205" s="64">
        <f t="shared" si="6"/>
        <v>0</v>
      </c>
      <c r="M1205" s="67" t="str">
        <f>ifna(vlookup(A1205,'RVtools V2.1'!A:I,8,0),"N/A")</f>
        <v>Orion</v>
      </c>
      <c r="N1205" s="64">
        <f>IFERROR(__xludf.DUMMYFUNCTION("IF(REGEXMATCH(M1205, ""(?i)"" &amp; JOIN(""|"", SPLIT(""kalisil"", "" ""))), 1, 0)"),0.0)</f>
        <v>0</v>
      </c>
      <c r="O1205" s="64" t="str">
        <f>vlookup(A1205,'RVtools V2.1'!A:H,7,0)</f>
        <v>T3</v>
      </c>
      <c r="P1205" s="64">
        <f>if(vlookup(A1205,'RVtools V2.1'!A:H,5,0)="oui",1,0)</f>
        <v>1</v>
      </c>
      <c r="Q1205" s="64">
        <f>ifna(vlookup(A1205,vCPU!A:B,2,0),"Unknown")</f>
        <v>2</v>
      </c>
      <c r="R1205" s="66">
        <f>ifna(vlookup(A1205,vMemory!A:C,3,0),"Unknown")</f>
        <v>4</v>
      </c>
      <c r="S1205" s="66">
        <f>ifna(vlookup(A1205,vDisk!A:C,3,0),"Unknown")</f>
        <v>54</v>
      </c>
      <c r="T1205" s="67" t="str">
        <f t="array" ref="T1205">IFS(
   L1205=1, "No Lift &amp; Shift",
   J1205=1, XLOOKUP(A1205, 'Infra Study'!A:A, 'Infra Study'!P:P),
   I1205=1, "No Lift &amp; Shift",
   H1205=1, "GKE",
   K1205=1, "GCNV",
   G1205=1, "Lift &amp; Shift Prod",
   TRUE, "Lift &amp; Shift Noprod"
)</f>
        <v>Lift &amp; Shift Prod</v>
      </c>
      <c r="U1205" s="67">
        <f t="shared" si="7"/>
        <v>1</v>
      </c>
      <c r="V1205" s="68" t="str">
        <f>if(T1205="Lift &amp; Shift Noprod",if( Y1205=0,Assumptions!$B$5, Assumptions!$B$4),if(T1205="Lift &amp; Shift Prod",if(AND(N1205=1,O1205="T1"),Assumptions!$B$6,Assumptions!$B$4),0))</f>
        <v>N2D</v>
      </c>
      <c r="W1205" s="69">
        <f>if(V1205&lt;&gt;0,if(Q1205="Unknown", Assumptions!$B$42,If(Q1205&gt;1,Q1205,2)),0)</f>
        <v>2</v>
      </c>
      <c r="X1205" s="69">
        <f>if(V1205&lt;&gt;0,if(R1205="Unknown", Assumptions!$B$43,R1205),0)</f>
        <v>4</v>
      </c>
      <c r="Y1205" s="68">
        <f t="shared" si="8"/>
        <v>0</v>
      </c>
      <c r="Z1205" s="68">
        <f>if(V1205&lt;&gt;0,if(  S1205="Unknown", Assumptions!$B$44,S1205),0)</f>
        <v>54</v>
      </c>
      <c r="AA1205" s="68" t="str">
        <f>if(V1205 ="N2",ifna(vlookup(W1205&amp;"-"&amp;X1205,'Ref. VM'!A:B,2,0),"Custom"),if(V1205 ="E2" , ifna(vlookup(W1205&amp;"-"&amp;X1205,'Ref. VM'!D:E,2,0),"Custom"),if(V1205="N2D",ifna(vlookup(W1205&amp;"-"&amp;X1205,'Ref. VM'!G:H,2,0),"Custom"),if(V1205="N4",ifna(vlookup(W1205&amp;"-"&amp;X1205,'Ref. VM'!J:K,2,0),"Custom"),0))))</f>
        <v>Custom</v>
      </c>
      <c r="AB1205" s="67" t="str">
        <f t="shared" si="9"/>
        <v>N2D-Custom vCPUs-CUD 3y</v>
      </c>
      <c r="AC1205" s="67" t="str">
        <f t="shared" si="10"/>
        <v>N2D-Custom RAM-CUD 3y</v>
      </c>
      <c r="AD1205" s="67">
        <f t="shared" si="11"/>
        <v>0</v>
      </c>
      <c r="AE1205" s="69">
        <f>if(T1205="Lift &amp; Shift Prod",730,if(T1205="Lift &amp; Shift Noprod",Assumptions!$B$3,0))</f>
        <v>730</v>
      </c>
      <c r="AF1205" s="70">
        <f>if( U1205=0,0,if(Y1205=0, ((vlookup(AB1205,'SKU Pricing'!A:B,Assumptions!$B$2,0)*W1205)+(vlookup(AC1205,'SKU Pricing'!A:B,Assumptions!$B$2,0)*X1205))*AE1205,((vlookup(AB1205,'SKU Pricing'!A:B,Assumptions!$B$2,0)*W1205)+(vlookup(AC1205,'SKU Pricing'!A:B,Assumptions!$B$2,0)*(W1205*8))+(vlookup(AD1205,'SKU Pricing'!A:B,Assumptions!$B$2,0)*(X1205-(W1205*8))))*AE1205))</f>
        <v>27.90832632</v>
      </c>
      <c r="AG1205" s="67" t="str">
        <f t="shared" si="12"/>
        <v>Windows Server</v>
      </c>
      <c r="AH1205" s="70">
        <f>ifna(vlookup(AG1205,'SKU Pricing'!A:B,Assumptions!$B$2,0)*W1205*AE1205,0)</f>
        <v>67.16</v>
      </c>
      <c r="AI1205" s="62" t="str">
        <f t="shared" si="13"/>
        <v/>
      </c>
      <c r="AJ1205" s="62" t="str">
        <f>if(V1205&lt;&gt;0, if(T1205="Lift &amp; Shift Noprod",Assumptions!$B$9,if(V1205=Assumptions!$B$6,Assumptions!$B$10,if(P1205=1,Assumptions!$B$8,Assumptions!$B$7))),"")</f>
        <v>SSD</v>
      </c>
      <c r="AK1205" s="69" t="str">
        <f t="shared" si="14"/>
        <v>SSD</v>
      </c>
      <c r="AL1205" s="69">
        <f>if(AJ1205="Hyperdisk Balanced",Assumptions!$B$11,0)</f>
        <v>0</v>
      </c>
      <c r="AM1205" s="69">
        <f>if(AJ1205="Hyperdisk Balanced",Assumptions!$B$12,0)</f>
        <v>0</v>
      </c>
      <c r="AN1205" s="70">
        <f>if(AK1205=0,0,if(AJ1205="Hyperdisk Balanced",vlookup(AK1205&amp;" provisioned space",'SKU Pricing'!A:B,Assumptions!$B$2,0)*Z1205+vlookup(AK1205&amp;" provisioned IOPS",'SKU Pricing'!A:B,Assumptions!$B$2,0)*AL1205*730+vlookup(AK1205&amp;" provisioned throughput",'SKU Pricing'!A:B,Assumptions!$B$2,0)*AM1205*730,vlookup(AK1205,'SKU Pricing'!A:B,Assumptions!$B$2,0)*Z1205))</f>
        <v>10.638</v>
      </c>
      <c r="AO1205" s="70">
        <f t="shared" si="15"/>
        <v>105.7063263</v>
      </c>
      <c r="AP1205" s="71" t="str">
        <f t="shared" si="16"/>
        <v>VM Manager</v>
      </c>
      <c r="AQ1205" s="70">
        <f>ifna(vlookup(AP1205,'SKU Pricing'!A:B,Assumptions!$B$2,0)*AE1205,0)</f>
        <v>2.19</v>
      </c>
      <c r="AR1205" s="72">
        <v>0.0</v>
      </c>
    </row>
    <row r="1206">
      <c r="A1206" s="61" t="s">
        <v>1347</v>
      </c>
      <c r="B1206" s="62" t="str">
        <f>ifna(if(vlookup(A1206,vOS!A:B,2,0)="","Unknown",vlookup(A1206,vOS!A:B,2,0)),"Unknown")</f>
        <v>Microsoft Windows Server 2022 (64-bit)</v>
      </c>
      <c r="C1206" s="62">
        <f>vlookup(B1206,'OS Study'!A:D,2,0)</f>
        <v>0</v>
      </c>
      <c r="D1206" s="62" t="str">
        <f>vlookup(B1206,'OS Study'!A:D,3,0)</f>
        <v>Windows</v>
      </c>
      <c r="E1206" s="62" t="str">
        <f>vlookup(B1206,'OS Study'!A:D,4,0)</f>
        <v>Server</v>
      </c>
      <c r="F1206" s="63" t="str">
        <f>vlookup(B1206,'OS Study'!A:E,5,0)</f>
        <v>2022</v>
      </c>
      <c r="G1206" s="62">
        <f>IF(vlookup(A1206,'RVtools V2.1'!A:J,4,0)="non",0,1)</f>
        <v>1</v>
      </c>
      <c r="H1206" s="62">
        <f>if(vlookup(A1206,'RVtools V2.1'!A:K,11,0)="kube",1,0)</f>
        <v>0</v>
      </c>
      <c r="I1206" s="62">
        <f t="shared" si="5"/>
        <v>0</v>
      </c>
      <c r="J1206" s="62">
        <f>ifna(vlookup(A1206,'Infra Study'!A:Q,17,0),0)</f>
        <v>0</v>
      </c>
      <c r="K1206" s="64">
        <f>IFERROR(__xludf.DUMMYFUNCTION("N(REGEXMATCH(VLOOKUP(A1206, 'RVtools V2.1'!A:H, 8, 0), ""^Serveur de fichiers""))"),0.0)</f>
        <v>0</v>
      </c>
      <c r="L1206" s="64">
        <f t="shared" si="6"/>
        <v>0</v>
      </c>
      <c r="M1206" s="67" t="str">
        <f>ifna(vlookup(A1206,'RVtools V2.1'!A:I,8,0),"N/A")</f>
        <v>Orion</v>
      </c>
      <c r="N1206" s="64">
        <f>IFERROR(__xludf.DUMMYFUNCTION("IF(REGEXMATCH(M1206, ""(?i)"" &amp; JOIN(""|"", SPLIT(""kalisil"", "" ""))), 1, 0)"),0.0)</f>
        <v>0</v>
      </c>
      <c r="O1206" s="64" t="str">
        <f>vlookup(A1206,'RVtools V2.1'!A:H,7,0)</f>
        <v>T3</v>
      </c>
      <c r="P1206" s="64">
        <f>if(vlookup(A1206,'RVtools V2.1'!A:H,5,0)="oui",1,0)</f>
        <v>0</v>
      </c>
      <c r="Q1206" s="64">
        <f>ifna(vlookup(A1206,vCPU!A:B,2,0),"Unknown")</f>
        <v>2</v>
      </c>
      <c r="R1206" s="66">
        <f>ifna(vlookup(A1206,vMemory!A:C,3,0),"Unknown")</f>
        <v>4</v>
      </c>
      <c r="S1206" s="66">
        <f>ifna(vlookup(A1206,vDisk!A:C,3,0),"Unknown")</f>
        <v>70</v>
      </c>
      <c r="T1206" s="67" t="str">
        <f t="array" ref="T1206">IFS(
   L1206=1, "No Lift &amp; Shift",
   J1206=1, XLOOKUP(A1206, 'Infra Study'!A:A, 'Infra Study'!P:P),
   I1206=1, "No Lift &amp; Shift",
   H1206=1, "GKE",
   K1206=1, "GCNV",
   G1206=1, "Lift &amp; Shift Prod",
   TRUE, "Lift &amp; Shift Noprod"
)</f>
        <v>Lift &amp; Shift Prod</v>
      </c>
      <c r="U1206" s="67">
        <f t="shared" si="7"/>
        <v>1</v>
      </c>
      <c r="V1206" s="68" t="str">
        <f>if(T1206="Lift &amp; Shift Noprod",if( Y1206=0,Assumptions!$B$5, Assumptions!$B$4),if(T1206="Lift &amp; Shift Prod",if(AND(N1206=1,O1206="T1"),Assumptions!$B$6,Assumptions!$B$4),0))</f>
        <v>N2D</v>
      </c>
      <c r="W1206" s="69">
        <f>if(V1206&lt;&gt;0,if(Q1206="Unknown", Assumptions!$B$42,If(Q1206&gt;1,Q1206,2)),0)</f>
        <v>2</v>
      </c>
      <c r="X1206" s="69">
        <f>if(V1206&lt;&gt;0,if(R1206="Unknown", Assumptions!$B$43,R1206),0)</f>
        <v>4</v>
      </c>
      <c r="Y1206" s="68">
        <f t="shared" si="8"/>
        <v>0</v>
      </c>
      <c r="Z1206" s="68">
        <f>if(V1206&lt;&gt;0,if(  S1206="Unknown", Assumptions!$B$44,S1206),0)</f>
        <v>70</v>
      </c>
      <c r="AA1206" s="68" t="str">
        <f>if(V1206 ="N2",ifna(vlookup(W1206&amp;"-"&amp;X1206,'Ref. VM'!A:B,2,0),"Custom"),if(V1206 ="E2" , ifna(vlookup(W1206&amp;"-"&amp;X1206,'Ref. VM'!D:E,2,0),"Custom"),if(V1206="N2D",ifna(vlookup(W1206&amp;"-"&amp;X1206,'Ref. VM'!G:H,2,0),"Custom"),if(V1206="N4",ifna(vlookup(W1206&amp;"-"&amp;X1206,'Ref. VM'!J:K,2,0),"Custom"),0))))</f>
        <v>Custom</v>
      </c>
      <c r="AB1206" s="67" t="str">
        <f t="shared" si="9"/>
        <v>N2D-Custom vCPUs-CUD 3y</v>
      </c>
      <c r="AC1206" s="67" t="str">
        <f t="shared" si="10"/>
        <v>N2D-Custom RAM-CUD 3y</v>
      </c>
      <c r="AD1206" s="67">
        <f t="shared" si="11"/>
        <v>0</v>
      </c>
      <c r="AE1206" s="69">
        <f>if(T1206="Lift &amp; Shift Prod",730,if(T1206="Lift &amp; Shift Noprod",Assumptions!$B$3,0))</f>
        <v>730</v>
      </c>
      <c r="AF1206" s="70">
        <f>if( U1206=0,0,if(Y1206=0, ((vlookup(AB1206,'SKU Pricing'!A:B,Assumptions!$B$2,0)*W1206)+(vlookup(AC1206,'SKU Pricing'!A:B,Assumptions!$B$2,0)*X1206))*AE1206,((vlookup(AB1206,'SKU Pricing'!A:B,Assumptions!$B$2,0)*W1206)+(vlookup(AC1206,'SKU Pricing'!A:B,Assumptions!$B$2,0)*(W1206*8))+(vlookup(AD1206,'SKU Pricing'!A:B,Assumptions!$B$2,0)*(X1206-(W1206*8))))*AE1206))</f>
        <v>27.90832632</v>
      </c>
      <c r="AG1206" s="67" t="str">
        <f t="shared" si="12"/>
        <v>Windows Server</v>
      </c>
      <c r="AH1206" s="70">
        <f>ifna(vlookup(AG1206,'SKU Pricing'!A:B,Assumptions!$B$2,0)*W1206*AE1206,0)</f>
        <v>67.16</v>
      </c>
      <c r="AI1206" s="62" t="str">
        <f t="shared" si="13"/>
        <v/>
      </c>
      <c r="AJ1206" s="62" t="str">
        <f>if(V1206&lt;&gt;0, if(T1206="Lift &amp; Shift Noprod",Assumptions!$B$9,if(V1206=Assumptions!$B$6,Assumptions!$B$10,if(P1206=1,Assumptions!$B$8,Assumptions!$B$7))),"")</f>
        <v>Balanced</v>
      </c>
      <c r="AK1206" s="69" t="str">
        <f t="shared" si="14"/>
        <v>Balanced</v>
      </c>
      <c r="AL1206" s="69">
        <f>if(AJ1206="Hyperdisk Balanced",Assumptions!$B$11,0)</f>
        <v>0</v>
      </c>
      <c r="AM1206" s="69">
        <f>if(AJ1206="Hyperdisk Balanced",Assumptions!$B$12,0)</f>
        <v>0</v>
      </c>
      <c r="AN1206" s="70">
        <f>if(AK1206=0,0,if(AJ1206="Hyperdisk Balanced",vlookup(AK1206&amp;" provisioned space",'SKU Pricing'!A:B,Assumptions!$B$2,0)*Z1206+vlookup(AK1206&amp;" provisioned IOPS",'SKU Pricing'!A:B,Assumptions!$B$2,0)*AL1206*730+vlookup(AK1206&amp;" provisioned throughput",'SKU Pricing'!A:B,Assumptions!$B$2,0)*AM1206*730,vlookup(AK1206,'SKU Pricing'!A:B,Assumptions!$B$2,0)*Z1206))</f>
        <v>8.12</v>
      </c>
      <c r="AO1206" s="70">
        <f t="shared" si="15"/>
        <v>103.1883263</v>
      </c>
      <c r="AP1206" s="71" t="str">
        <f t="shared" si="16"/>
        <v>VM Manager</v>
      </c>
      <c r="AQ1206" s="70">
        <f>ifna(vlookup(AP1206,'SKU Pricing'!A:B,Assumptions!$B$2,0)*AE1206,0)</f>
        <v>2.19</v>
      </c>
      <c r="AR1206" s="72">
        <v>0.0</v>
      </c>
    </row>
    <row r="1207">
      <c r="A1207" s="61" t="s">
        <v>1348</v>
      </c>
      <c r="B1207" s="62" t="str">
        <f>ifna(if(vlookup(A1207,vOS!A:B,2,0)="","Unknown",vlookup(A1207,vOS!A:B,2,0)),"Unknown")</f>
        <v>Microsoft Windows Server 2022 (64-bit)</v>
      </c>
      <c r="C1207" s="62">
        <f>vlookup(B1207,'OS Study'!A:D,2,0)</f>
        <v>0</v>
      </c>
      <c r="D1207" s="62" t="str">
        <f>vlookup(B1207,'OS Study'!A:D,3,0)</f>
        <v>Windows</v>
      </c>
      <c r="E1207" s="62" t="str">
        <f>vlookup(B1207,'OS Study'!A:D,4,0)</f>
        <v>Server</v>
      </c>
      <c r="F1207" s="63" t="str">
        <f>vlookup(B1207,'OS Study'!A:E,5,0)</f>
        <v>2022</v>
      </c>
      <c r="G1207" s="62">
        <f>IF(vlookup(A1207,'RVtools V2.1'!A:J,4,0)="non",0,1)</f>
        <v>1</v>
      </c>
      <c r="H1207" s="62">
        <f>if(vlookup(A1207,'RVtools V2.1'!A:K,11,0)="kube",1,0)</f>
        <v>0</v>
      </c>
      <c r="I1207" s="62">
        <f t="shared" si="5"/>
        <v>0</v>
      </c>
      <c r="J1207" s="62">
        <f>ifna(vlookup(A1207,'Infra Study'!A:Q,17,0),0)</f>
        <v>0</v>
      </c>
      <c r="K1207" s="64">
        <f>IFERROR(__xludf.DUMMYFUNCTION("N(REGEXMATCH(VLOOKUP(A1207, 'RVtools V2.1'!A:H, 8, 0), ""^Serveur de fichiers""))"),0.0)</f>
        <v>0</v>
      </c>
      <c r="L1207" s="64">
        <f t="shared" si="6"/>
        <v>0</v>
      </c>
      <c r="M1207" s="67" t="str">
        <f>ifna(vlookup(A1207,'RVtools V2.1'!A:I,8,0),"N/A")</f>
        <v>Orion</v>
      </c>
      <c r="N1207" s="64">
        <f>IFERROR(__xludf.DUMMYFUNCTION("IF(REGEXMATCH(M1207, ""(?i)"" &amp; JOIN(""|"", SPLIT(""kalisil"", "" ""))), 1, 0)"),0.0)</f>
        <v>0</v>
      </c>
      <c r="O1207" s="64" t="str">
        <f>vlookup(A1207,'RVtools V2.1'!A:H,7,0)</f>
        <v>T3</v>
      </c>
      <c r="P1207" s="64">
        <f>if(vlookup(A1207,'RVtools V2.1'!A:H,5,0)="oui",1,0)</f>
        <v>0</v>
      </c>
      <c r="Q1207" s="64">
        <f>ifna(vlookup(A1207,vCPU!A:B,2,0),"Unknown")</f>
        <v>2</v>
      </c>
      <c r="R1207" s="66">
        <f>ifna(vlookup(A1207,vMemory!A:C,3,0),"Unknown")</f>
        <v>4</v>
      </c>
      <c r="S1207" s="66">
        <f>ifna(vlookup(A1207,vDisk!A:C,3,0),"Unknown")</f>
        <v>116</v>
      </c>
      <c r="T1207" s="67" t="str">
        <f t="array" ref="T1207">IFS(
   L1207=1, "No Lift &amp; Shift",
   J1207=1, XLOOKUP(A1207, 'Infra Study'!A:A, 'Infra Study'!P:P),
   I1207=1, "No Lift &amp; Shift",
   H1207=1, "GKE",
   K1207=1, "GCNV",
   G1207=1, "Lift &amp; Shift Prod",
   TRUE, "Lift &amp; Shift Noprod"
)</f>
        <v>Lift &amp; Shift Prod</v>
      </c>
      <c r="U1207" s="67">
        <f t="shared" si="7"/>
        <v>1</v>
      </c>
      <c r="V1207" s="68" t="str">
        <f>if(T1207="Lift &amp; Shift Noprod",if( Y1207=0,Assumptions!$B$5, Assumptions!$B$4),if(T1207="Lift &amp; Shift Prod",if(AND(N1207=1,O1207="T1"),Assumptions!$B$6,Assumptions!$B$4),0))</f>
        <v>N2D</v>
      </c>
      <c r="W1207" s="69">
        <f>if(V1207&lt;&gt;0,if(Q1207="Unknown", Assumptions!$B$42,If(Q1207&gt;1,Q1207,2)),0)</f>
        <v>2</v>
      </c>
      <c r="X1207" s="69">
        <f>if(V1207&lt;&gt;0,if(R1207="Unknown", Assumptions!$B$43,R1207),0)</f>
        <v>4</v>
      </c>
      <c r="Y1207" s="68">
        <f t="shared" si="8"/>
        <v>0</v>
      </c>
      <c r="Z1207" s="68">
        <f>if(V1207&lt;&gt;0,if(  S1207="Unknown", Assumptions!$B$44,S1207),0)</f>
        <v>116</v>
      </c>
      <c r="AA1207" s="68" t="str">
        <f>if(V1207 ="N2",ifna(vlookup(W1207&amp;"-"&amp;X1207,'Ref. VM'!A:B,2,0),"Custom"),if(V1207 ="E2" , ifna(vlookup(W1207&amp;"-"&amp;X1207,'Ref. VM'!D:E,2,0),"Custom"),if(V1207="N2D",ifna(vlookup(W1207&amp;"-"&amp;X1207,'Ref. VM'!G:H,2,0),"Custom"),if(V1207="N4",ifna(vlookup(W1207&amp;"-"&amp;X1207,'Ref. VM'!J:K,2,0),"Custom"),0))))</f>
        <v>Custom</v>
      </c>
      <c r="AB1207" s="67" t="str">
        <f t="shared" si="9"/>
        <v>N2D-Custom vCPUs-CUD 3y</v>
      </c>
      <c r="AC1207" s="67" t="str">
        <f t="shared" si="10"/>
        <v>N2D-Custom RAM-CUD 3y</v>
      </c>
      <c r="AD1207" s="67">
        <f t="shared" si="11"/>
        <v>0</v>
      </c>
      <c r="AE1207" s="69">
        <f>if(T1207="Lift &amp; Shift Prod",730,if(T1207="Lift &amp; Shift Noprod",Assumptions!$B$3,0))</f>
        <v>730</v>
      </c>
      <c r="AF1207" s="70">
        <f>if( U1207=0,0,if(Y1207=0, ((vlookup(AB1207,'SKU Pricing'!A:B,Assumptions!$B$2,0)*W1207)+(vlookup(AC1207,'SKU Pricing'!A:B,Assumptions!$B$2,0)*X1207))*AE1207,((vlookup(AB1207,'SKU Pricing'!A:B,Assumptions!$B$2,0)*W1207)+(vlookup(AC1207,'SKU Pricing'!A:B,Assumptions!$B$2,0)*(W1207*8))+(vlookup(AD1207,'SKU Pricing'!A:B,Assumptions!$B$2,0)*(X1207-(W1207*8))))*AE1207))</f>
        <v>27.90832632</v>
      </c>
      <c r="AG1207" s="67" t="str">
        <f t="shared" si="12"/>
        <v>Windows Server</v>
      </c>
      <c r="AH1207" s="70">
        <f>ifna(vlookup(AG1207,'SKU Pricing'!A:B,Assumptions!$B$2,0)*W1207*AE1207,0)</f>
        <v>67.16</v>
      </c>
      <c r="AI1207" s="62" t="str">
        <f t="shared" si="13"/>
        <v/>
      </c>
      <c r="AJ1207" s="62" t="str">
        <f>if(V1207&lt;&gt;0, if(T1207="Lift &amp; Shift Noprod",Assumptions!$B$9,if(V1207=Assumptions!$B$6,Assumptions!$B$10,if(P1207=1,Assumptions!$B$8,Assumptions!$B$7))),"")</f>
        <v>Balanced</v>
      </c>
      <c r="AK1207" s="69" t="str">
        <f t="shared" si="14"/>
        <v>Balanced</v>
      </c>
      <c r="AL1207" s="69">
        <f>if(AJ1207="Hyperdisk Balanced",Assumptions!$B$11,0)</f>
        <v>0</v>
      </c>
      <c r="AM1207" s="69">
        <f>if(AJ1207="Hyperdisk Balanced",Assumptions!$B$12,0)</f>
        <v>0</v>
      </c>
      <c r="AN1207" s="70">
        <f>if(AK1207=0,0,if(AJ1207="Hyperdisk Balanced",vlookup(AK1207&amp;" provisioned space",'SKU Pricing'!A:B,Assumptions!$B$2,0)*Z1207+vlookup(AK1207&amp;" provisioned IOPS",'SKU Pricing'!A:B,Assumptions!$B$2,0)*AL1207*730+vlookup(AK1207&amp;" provisioned throughput",'SKU Pricing'!A:B,Assumptions!$B$2,0)*AM1207*730,vlookup(AK1207,'SKU Pricing'!A:B,Assumptions!$B$2,0)*Z1207))</f>
        <v>13.456</v>
      </c>
      <c r="AO1207" s="70">
        <f t="shared" si="15"/>
        <v>108.5243263</v>
      </c>
      <c r="AP1207" s="71" t="str">
        <f t="shared" si="16"/>
        <v>VM Manager</v>
      </c>
      <c r="AQ1207" s="70">
        <f>ifna(vlookup(AP1207,'SKU Pricing'!A:B,Assumptions!$B$2,0)*AE1207,0)</f>
        <v>2.19</v>
      </c>
      <c r="AR1207" s="72">
        <v>0.0</v>
      </c>
    </row>
    <row r="1208">
      <c r="A1208" s="61" t="s">
        <v>1349</v>
      </c>
      <c r="B1208" s="62" t="str">
        <f>ifna(if(vlookup(A1208,vOS!A:B,2,0)="","Unknown",vlookup(A1208,vOS!A:B,2,0)),"Unknown")</f>
        <v>Microsoft Windows Server 2012 (64-bit)</v>
      </c>
      <c r="C1208" s="62">
        <f>vlookup(B1208,'OS Study'!A:D,2,0)</f>
        <v>0</v>
      </c>
      <c r="D1208" s="62" t="str">
        <f>vlookup(B1208,'OS Study'!A:D,3,0)</f>
        <v>Windows</v>
      </c>
      <c r="E1208" s="62" t="str">
        <f>vlookup(B1208,'OS Study'!A:D,4,0)</f>
        <v>Server</v>
      </c>
      <c r="F1208" s="63" t="str">
        <f>vlookup(B1208,'OS Study'!A:E,5,0)</f>
        <v>2012</v>
      </c>
      <c r="G1208" s="62">
        <f>IF(vlookup(A1208,'RVtools V2.1'!A:J,4,0)="non",0,1)</f>
        <v>1</v>
      </c>
      <c r="H1208" s="62">
        <f>if(vlookup(A1208,'RVtools V2.1'!A:K,11,0)="kube",1,0)</f>
        <v>0</v>
      </c>
      <c r="I1208" s="62">
        <f t="shared" si="5"/>
        <v>0</v>
      </c>
      <c r="J1208" s="62">
        <f>ifna(vlookup(A1208,'Infra Study'!A:Q,17,0),0)</f>
        <v>0</v>
      </c>
      <c r="K1208" s="64">
        <f>IFERROR(__xludf.DUMMYFUNCTION("N(REGEXMATCH(VLOOKUP(A1208, 'RVtools V2.1'!A:H, 8, 0), ""^Serveur de fichiers""))"),0.0)</f>
        <v>0</v>
      </c>
      <c r="L1208" s="64">
        <f t="shared" si="6"/>
        <v>0</v>
      </c>
      <c r="M1208" s="67" t="str">
        <f>ifna(vlookup(A1208,'RVtools V2.1'!A:I,8,0),"N/A")</f>
        <v>Paie - Sage</v>
      </c>
      <c r="N1208" s="64">
        <f>IFERROR(__xludf.DUMMYFUNCTION("IF(REGEXMATCH(M1208, ""(?i)"" &amp; JOIN(""|"", SPLIT(""kalisil"", "" ""))), 1, 0)"),0.0)</f>
        <v>0</v>
      </c>
      <c r="O1208" s="64" t="str">
        <f>vlookup(A1208,'RVtools V2.1'!A:H,7,0)</f>
        <v>T1</v>
      </c>
      <c r="P1208" s="64">
        <f>if(vlookup(A1208,'RVtools V2.1'!A:H,5,0)="oui",1,0)</f>
        <v>1</v>
      </c>
      <c r="Q1208" s="64">
        <f>ifna(vlookup(A1208,vCPU!A:B,2,0),"Unknown")</f>
        <v>6</v>
      </c>
      <c r="R1208" s="66">
        <f>ifna(vlookup(A1208,vMemory!A:C,3,0),"Unknown")</f>
        <v>32</v>
      </c>
      <c r="S1208" s="66">
        <f>ifna(vlookup(A1208,vDisk!A:C,3,0),"Unknown")</f>
        <v>571</v>
      </c>
      <c r="T1208" s="67" t="str">
        <f t="array" ref="T1208">IFS(
   L1208=1, "No Lift &amp; Shift",
   J1208=1, XLOOKUP(A1208, 'Infra Study'!A:A, 'Infra Study'!P:P),
   I1208=1, "No Lift &amp; Shift",
   H1208=1, "GKE",
   K1208=1, "GCNV",
   G1208=1, "Lift &amp; Shift Prod",
   TRUE, "Lift &amp; Shift Noprod"
)</f>
        <v>Lift &amp; Shift Prod</v>
      </c>
      <c r="U1208" s="67">
        <f t="shared" si="7"/>
        <v>1</v>
      </c>
      <c r="V1208" s="68" t="str">
        <f>if(T1208="Lift &amp; Shift Noprod",if( Y1208=0,Assumptions!$B$5, Assumptions!$B$4),if(T1208="Lift &amp; Shift Prod",if(AND(N1208=1,O1208="T1"),Assumptions!$B$6,Assumptions!$B$4),0))</f>
        <v>N2D</v>
      </c>
      <c r="W1208" s="69">
        <f>if(V1208&lt;&gt;0,if(Q1208="Unknown", Assumptions!$B$42,If(Q1208&gt;1,Q1208,2)),0)</f>
        <v>6</v>
      </c>
      <c r="X1208" s="69">
        <f>if(V1208&lt;&gt;0,if(R1208="Unknown", Assumptions!$B$43,R1208),0)</f>
        <v>32</v>
      </c>
      <c r="Y1208" s="68">
        <f t="shared" si="8"/>
        <v>0</v>
      </c>
      <c r="Z1208" s="68">
        <f>if(V1208&lt;&gt;0,if(  S1208="Unknown", Assumptions!$B$44,S1208),0)</f>
        <v>571</v>
      </c>
      <c r="AA1208" s="68" t="str">
        <f>if(V1208 ="N2",ifna(vlookup(W1208&amp;"-"&amp;X1208,'Ref. VM'!A:B,2,0),"Custom"),if(V1208 ="E2" , ifna(vlookup(W1208&amp;"-"&amp;X1208,'Ref. VM'!D:E,2,0),"Custom"),if(V1208="N2D",ifna(vlookup(W1208&amp;"-"&amp;X1208,'Ref. VM'!G:H,2,0),"Custom"),if(V1208="N4",ifna(vlookup(W1208&amp;"-"&amp;X1208,'Ref. VM'!J:K,2,0),"Custom"),0))))</f>
        <v>Custom</v>
      </c>
      <c r="AB1208" s="67" t="str">
        <f t="shared" si="9"/>
        <v>N2D-Custom vCPUs-CUD 3y</v>
      </c>
      <c r="AC1208" s="67" t="str">
        <f t="shared" si="10"/>
        <v>N2D-Custom RAM-CUD 3y</v>
      </c>
      <c r="AD1208" s="67">
        <f t="shared" si="11"/>
        <v>0</v>
      </c>
      <c r="AE1208" s="69">
        <f>if(T1208="Lift &amp; Shift Prod",730,if(T1208="Lift &amp; Shift Noprod",Assumptions!$B$3,0))</f>
        <v>730</v>
      </c>
      <c r="AF1208" s="70">
        <f>if( U1208=0,0,if(Y1208=0, ((vlookup(AB1208,'SKU Pricing'!A:B,Assumptions!$B$2,0)*W1208)+(vlookup(AC1208,'SKU Pricing'!A:B,Assumptions!$B$2,0)*X1208))*AE1208,((vlookup(AB1208,'SKU Pricing'!A:B,Assumptions!$B$2,0)*W1208)+(vlookup(AC1208,'SKU Pricing'!A:B,Assumptions!$B$2,0)*(W1208*8))+(vlookup(AD1208,'SKU Pricing'!A:B,Assumptions!$B$2,0)*(X1208-(W1208*8))))*AE1208))</f>
        <v>113.2266442</v>
      </c>
      <c r="AG1208" s="67" t="str">
        <f t="shared" si="12"/>
        <v>Windows Server</v>
      </c>
      <c r="AH1208" s="70">
        <f>ifna(vlookup(AG1208,'SKU Pricing'!A:B,Assumptions!$B$2,0)*W1208*AE1208,0)</f>
        <v>201.48</v>
      </c>
      <c r="AI1208" s="62" t="str">
        <f t="shared" si="13"/>
        <v>Regional</v>
      </c>
      <c r="AJ1208" s="62" t="str">
        <f>if(V1208&lt;&gt;0, if(T1208="Lift &amp; Shift Noprod",Assumptions!$B$9,if(V1208=Assumptions!$B$6,Assumptions!$B$10,if(P1208=1,Assumptions!$B$8,Assumptions!$B$7))),"")</f>
        <v>SSD</v>
      </c>
      <c r="AK1208" s="69" t="str">
        <f t="shared" si="14"/>
        <v>SSD</v>
      </c>
      <c r="AL1208" s="69">
        <f>if(AJ1208="Hyperdisk Balanced",Assumptions!$B$11,0)</f>
        <v>0</v>
      </c>
      <c r="AM1208" s="69">
        <f>if(AJ1208="Hyperdisk Balanced",Assumptions!$B$12,0)</f>
        <v>0</v>
      </c>
      <c r="AN1208" s="70">
        <f>if(AK1208=0,0,if(AJ1208="Hyperdisk Balanced",vlookup(AK1208&amp;" provisioned space",'SKU Pricing'!A:B,Assumptions!$B$2,0)*Z1208+vlookup(AK1208&amp;" provisioned IOPS",'SKU Pricing'!A:B,Assumptions!$B$2,0)*AL1208*730+vlookup(AK1208&amp;" provisioned throughput",'SKU Pricing'!A:B,Assumptions!$B$2,0)*AM1208*730,vlookup(AK1208,'SKU Pricing'!A:B,Assumptions!$B$2,0)*Z1208))</f>
        <v>112.487</v>
      </c>
      <c r="AO1208" s="70">
        <f t="shared" si="15"/>
        <v>427.1936442</v>
      </c>
      <c r="AP1208" s="71" t="str">
        <f t="shared" si="16"/>
        <v>VM Manager</v>
      </c>
      <c r="AQ1208" s="70">
        <f>ifna(vlookup(AP1208,'SKU Pricing'!A:B,Assumptions!$B$2,0)*AE1208,0)</f>
        <v>2.19</v>
      </c>
      <c r="AR1208" s="72">
        <v>0.0</v>
      </c>
    </row>
    <row r="1209">
      <c r="A1209" s="61" t="s">
        <v>1350</v>
      </c>
      <c r="B1209" s="62" t="str">
        <f>ifna(if(vlookup(A1209,vOS!A:B,2,0)="","Unknown",vlookup(A1209,vOS!A:B,2,0)),"Unknown")</f>
        <v>Microsoft Windows Server 2016 or later (64-bit)</v>
      </c>
      <c r="C1209" s="62">
        <f>vlookup(B1209,'OS Study'!A:D,2,0)</f>
        <v>0</v>
      </c>
      <c r="D1209" s="62" t="str">
        <f>vlookup(B1209,'OS Study'!A:D,3,0)</f>
        <v>Windows</v>
      </c>
      <c r="E1209" s="62" t="str">
        <f>vlookup(B1209,'OS Study'!A:D,4,0)</f>
        <v>Server</v>
      </c>
      <c r="F1209" s="63" t="str">
        <f>vlookup(B1209,'OS Study'!A:E,5,0)</f>
        <v>2016</v>
      </c>
      <c r="G1209" s="62">
        <f>IF(vlookup(A1209,'RVtools V2.1'!A:J,4,0)="non",0,1)</f>
        <v>1</v>
      </c>
      <c r="H1209" s="62">
        <f>if(vlookup(A1209,'RVtools V2.1'!A:K,11,0)="kube",1,0)</f>
        <v>0</v>
      </c>
      <c r="I1209" s="62">
        <f t="shared" si="5"/>
        <v>0</v>
      </c>
      <c r="J1209" s="62">
        <f>ifna(vlookup(A1209,'Infra Study'!A:Q,17,0),0)</f>
        <v>0</v>
      </c>
      <c r="K1209" s="64">
        <f>IFERROR(__xludf.DUMMYFUNCTION("N(REGEXMATCH(VLOOKUP(A1209, 'RVtools V2.1'!A:H, 8, 0), ""^Serveur de fichiers""))"),0.0)</f>
        <v>0</v>
      </c>
      <c r="L1209" s="64">
        <f t="shared" si="6"/>
        <v>0</v>
      </c>
      <c r="M1209" s="67" t="str">
        <f>ifna(vlookup(A1209,'RVtools V2.1'!A:I,8,0),"N/A")</f>
        <v>Paie - Sage</v>
      </c>
      <c r="N1209" s="64">
        <f>IFERROR(__xludf.DUMMYFUNCTION("IF(REGEXMATCH(M1209, ""(?i)"" &amp; JOIN(""|"", SPLIT(""kalisil"", "" ""))), 1, 0)"),0.0)</f>
        <v>0</v>
      </c>
      <c r="O1209" s="64" t="str">
        <f>vlookup(A1209,'RVtools V2.1'!A:H,7,0)</f>
        <v>T1</v>
      </c>
      <c r="P1209" s="64">
        <f>if(vlookup(A1209,'RVtools V2.1'!A:H,5,0)="oui",1,0)</f>
        <v>1</v>
      </c>
      <c r="Q1209" s="64">
        <f>ifna(vlookup(A1209,vCPU!A:B,2,0),"Unknown")</f>
        <v>8</v>
      </c>
      <c r="R1209" s="66">
        <f>ifna(vlookup(A1209,vMemory!A:C,3,0),"Unknown")</f>
        <v>24</v>
      </c>
      <c r="S1209" s="66">
        <f>ifna(vlookup(A1209,vDisk!A:C,3,0),"Unknown")</f>
        <v>173</v>
      </c>
      <c r="T1209" s="67" t="str">
        <f t="array" ref="T1209">IFS(
   L1209=1, "No Lift &amp; Shift",
   J1209=1, XLOOKUP(A1209, 'Infra Study'!A:A, 'Infra Study'!P:P),
   I1209=1, "No Lift &amp; Shift",
   H1209=1, "GKE",
   K1209=1, "GCNV",
   G1209=1, "Lift &amp; Shift Prod",
   TRUE, "Lift &amp; Shift Noprod"
)</f>
        <v>Lift &amp; Shift Prod</v>
      </c>
      <c r="U1209" s="67">
        <f t="shared" si="7"/>
        <v>1</v>
      </c>
      <c r="V1209" s="68" t="str">
        <f>if(T1209="Lift &amp; Shift Noprod",if( Y1209=0,Assumptions!$B$5, Assumptions!$B$4),if(T1209="Lift &amp; Shift Prod",if(AND(N1209=1,O1209="T1"),Assumptions!$B$6,Assumptions!$B$4),0))</f>
        <v>N2D</v>
      </c>
      <c r="W1209" s="69">
        <f>if(V1209&lt;&gt;0,if(Q1209="Unknown", Assumptions!$B$42,If(Q1209&gt;1,Q1209,2)),0)</f>
        <v>8</v>
      </c>
      <c r="X1209" s="69">
        <f>if(V1209&lt;&gt;0,if(R1209="Unknown", Assumptions!$B$43,R1209),0)</f>
        <v>24</v>
      </c>
      <c r="Y1209" s="68">
        <f t="shared" si="8"/>
        <v>0</v>
      </c>
      <c r="Z1209" s="68">
        <f>if(V1209&lt;&gt;0,if(  S1209="Unknown", Assumptions!$B$44,S1209),0)</f>
        <v>173</v>
      </c>
      <c r="AA1209" s="68" t="str">
        <f>if(V1209 ="N2",ifna(vlookup(W1209&amp;"-"&amp;X1209,'Ref. VM'!A:B,2,0),"Custom"),if(V1209 ="E2" , ifna(vlookup(W1209&amp;"-"&amp;X1209,'Ref. VM'!D:E,2,0),"Custom"),if(V1209="N2D",ifna(vlookup(W1209&amp;"-"&amp;X1209,'Ref. VM'!G:H,2,0),"Custom"),if(V1209="N4",ifna(vlookup(W1209&amp;"-"&amp;X1209,'Ref. VM'!J:K,2,0),"Custom"),0))))</f>
        <v>Custom</v>
      </c>
      <c r="AB1209" s="67" t="str">
        <f t="shared" si="9"/>
        <v>N2D-Custom vCPUs-CUD 3y</v>
      </c>
      <c r="AC1209" s="67" t="str">
        <f t="shared" si="10"/>
        <v>N2D-Custom RAM-CUD 3y</v>
      </c>
      <c r="AD1209" s="67">
        <f t="shared" si="11"/>
        <v>0</v>
      </c>
      <c r="AE1209" s="69">
        <f>if(T1209="Lift &amp; Shift Prod",730,if(T1209="Lift &amp; Shift Noprod",Assumptions!$B$3,0))</f>
        <v>730</v>
      </c>
      <c r="AF1209" s="70">
        <f>if( U1209=0,0,if(Y1209=0, ((vlookup(AB1209,'SKU Pricing'!A:B,Assumptions!$B$2,0)*W1209)+(vlookup(AC1209,'SKU Pricing'!A:B,Assumptions!$B$2,0)*X1209))*AE1209,((vlookup(AB1209,'SKU Pricing'!A:B,Assumptions!$B$2,0)*W1209)+(vlookup(AC1209,'SKU Pricing'!A:B,Assumptions!$B$2,0)*(W1209*8))+(vlookup(AD1209,'SKU Pricing'!A:B,Assumptions!$B$2,0)*(X1209-(W1209*8))))*AE1209))</f>
        <v>123.4339714</v>
      </c>
      <c r="AG1209" s="67" t="str">
        <f t="shared" si="12"/>
        <v>Windows Server</v>
      </c>
      <c r="AH1209" s="70">
        <f>ifna(vlookup(AG1209,'SKU Pricing'!A:B,Assumptions!$B$2,0)*W1209*AE1209,0)</f>
        <v>268.64</v>
      </c>
      <c r="AI1209" s="62" t="str">
        <f t="shared" si="13"/>
        <v>Regional</v>
      </c>
      <c r="AJ1209" s="62" t="str">
        <f>if(V1209&lt;&gt;0, if(T1209="Lift &amp; Shift Noprod",Assumptions!$B$9,if(V1209=Assumptions!$B$6,Assumptions!$B$10,if(P1209=1,Assumptions!$B$8,Assumptions!$B$7))),"")</f>
        <v>SSD</v>
      </c>
      <c r="AK1209" s="69" t="str">
        <f t="shared" si="14"/>
        <v>SSD</v>
      </c>
      <c r="AL1209" s="69">
        <f>if(AJ1209="Hyperdisk Balanced",Assumptions!$B$11,0)</f>
        <v>0</v>
      </c>
      <c r="AM1209" s="69">
        <f>if(AJ1209="Hyperdisk Balanced",Assumptions!$B$12,0)</f>
        <v>0</v>
      </c>
      <c r="AN1209" s="70">
        <f>if(AK1209=0,0,if(AJ1209="Hyperdisk Balanced",vlookup(AK1209&amp;" provisioned space",'SKU Pricing'!A:B,Assumptions!$B$2,0)*Z1209+vlookup(AK1209&amp;" provisioned IOPS",'SKU Pricing'!A:B,Assumptions!$B$2,0)*AL1209*730+vlookup(AK1209&amp;" provisioned throughput",'SKU Pricing'!A:B,Assumptions!$B$2,0)*AM1209*730,vlookup(AK1209,'SKU Pricing'!A:B,Assumptions!$B$2,0)*Z1209))</f>
        <v>34.081</v>
      </c>
      <c r="AO1209" s="70">
        <f t="shared" si="15"/>
        <v>426.1549714</v>
      </c>
      <c r="AP1209" s="71" t="str">
        <f t="shared" si="16"/>
        <v>VM Manager</v>
      </c>
      <c r="AQ1209" s="70">
        <f>ifna(vlookup(AP1209,'SKU Pricing'!A:B,Assumptions!$B$2,0)*AE1209,0)</f>
        <v>2.19</v>
      </c>
      <c r="AR1209" s="72">
        <v>0.0</v>
      </c>
    </row>
    <row r="1210">
      <c r="A1210" s="61" t="s">
        <v>1351</v>
      </c>
      <c r="B1210" s="62" t="str">
        <f>ifna(if(vlookup(A1210,vOS!A:B,2,0)="","Unknown",vlookup(A1210,vOS!A:B,2,0)),"Unknown")</f>
        <v>Microsoft Windows Server 2019 (64-bit)</v>
      </c>
      <c r="C1210" s="62">
        <f>vlookup(B1210,'OS Study'!A:D,2,0)</f>
        <v>0</v>
      </c>
      <c r="D1210" s="62" t="str">
        <f>vlookup(B1210,'OS Study'!A:D,3,0)</f>
        <v>Windows</v>
      </c>
      <c r="E1210" s="62" t="str">
        <f>vlookup(B1210,'OS Study'!A:D,4,0)</f>
        <v>Server</v>
      </c>
      <c r="F1210" s="63" t="str">
        <f>vlookup(B1210,'OS Study'!A:E,5,0)</f>
        <v>2019</v>
      </c>
      <c r="G1210" s="62">
        <f>IF(vlookup(A1210,'RVtools V2.1'!A:J,4,0)="non",0,1)</f>
        <v>1</v>
      </c>
      <c r="H1210" s="62">
        <f>if(vlookup(A1210,'RVtools V2.1'!A:K,11,0)="kube",1,0)</f>
        <v>0</v>
      </c>
      <c r="I1210" s="62">
        <f t="shared" si="5"/>
        <v>0</v>
      </c>
      <c r="J1210" s="62">
        <f>ifna(vlookup(A1210,'Infra Study'!A:Q,17,0),0)</f>
        <v>0</v>
      </c>
      <c r="K1210" s="64">
        <f>IFERROR(__xludf.DUMMYFUNCTION("N(REGEXMATCH(VLOOKUP(A1210, 'RVtools V2.1'!A:H, 8, 0), ""^Serveur de fichiers""))"),0.0)</f>
        <v>0</v>
      </c>
      <c r="L1210" s="64">
        <f t="shared" si="6"/>
        <v>0</v>
      </c>
      <c r="M1210" s="67" t="str">
        <f>ifna(vlookup(A1210,'RVtools V2.1'!A:I,8,0),"N/A")</f>
        <v>Paie - Sage</v>
      </c>
      <c r="N1210" s="64">
        <f>IFERROR(__xludf.DUMMYFUNCTION("IF(REGEXMATCH(M1210, ""(?i)"" &amp; JOIN(""|"", SPLIT(""kalisil"", "" ""))), 1, 0)"),0.0)</f>
        <v>0</v>
      </c>
      <c r="O1210" s="64" t="str">
        <f>vlookup(A1210,'RVtools V2.1'!A:H,7,0)</f>
        <v>T1</v>
      </c>
      <c r="P1210" s="64">
        <f>if(vlookup(A1210,'RVtools V2.1'!A:H,5,0)="oui",1,0)</f>
        <v>1</v>
      </c>
      <c r="Q1210" s="64">
        <f>ifna(vlookup(A1210,vCPU!A:B,2,0),"Unknown")</f>
        <v>6</v>
      </c>
      <c r="R1210" s="66">
        <f>ifna(vlookup(A1210,vMemory!A:C,3,0),"Unknown")</f>
        <v>24</v>
      </c>
      <c r="S1210" s="66">
        <f>ifna(vlookup(A1210,vDisk!A:C,3,0),"Unknown")</f>
        <v>183</v>
      </c>
      <c r="T1210" s="67" t="str">
        <f t="array" ref="T1210">IFS(
   L1210=1, "No Lift &amp; Shift",
   J1210=1, XLOOKUP(A1210, 'Infra Study'!A:A, 'Infra Study'!P:P),
   I1210=1, "No Lift &amp; Shift",
   H1210=1, "GKE",
   K1210=1, "GCNV",
   G1210=1, "Lift &amp; Shift Prod",
   TRUE, "Lift &amp; Shift Noprod"
)</f>
        <v>Lift &amp; Shift Prod</v>
      </c>
      <c r="U1210" s="67">
        <f t="shared" si="7"/>
        <v>1</v>
      </c>
      <c r="V1210" s="68" t="str">
        <f>if(T1210="Lift &amp; Shift Noprod",if( Y1210=0,Assumptions!$B$5, Assumptions!$B$4),if(T1210="Lift &amp; Shift Prod",if(AND(N1210=1,O1210="T1"),Assumptions!$B$6,Assumptions!$B$4),0))</f>
        <v>N2D</v>
      </c>
      <c r="W1210" s="69">
        <f>if(V1210&lt;&gt;0,if(Q1210="Unknown", Assumptions!$B$42,If(Q1210&gt;1,Q1210,2)),0)</f>
        <v>6</v>
      </c>
      <c r="X1210" s="69">
        <f>if(V1210&lt;&gt;0,if(R1210="Unknown", Assumptions!$B$43,R1210),0)</f>
        <v>24</v>
      </c>
      <c r="Y1210" s="68">
        <f t="shared" si="8"/>
        <v>0</v>
      </c>
      <c r="Z1210" s="68">
        <f>if(V1210&lt;&gt;0,if(  S1210="Unknown", Assumptions!$B$44,S1210),0)</f>
        <v>183</v>
      </c>
      <c r="AA1210" s="68" t="str">
        <f>if(V1210 ="N2",ifna(vlookup(W1210&amp;"-"&amp;X1210,'Ref. VM'!A:B,2,0),"Custom"),if(V1210 ="E2" , ifna(vlookup(W1210&amp;"-"&amp;X1210,'Ref. VM'!D:E,2,0),"Custom"),if(V1210="N2D",ifna(vlookup(W1210&amp;"-"&amp;X1210,'Ref. VM'!G:H,2,0),"Custom"),if(V1210="N4",ifna(vlookup(W1210&amp;"-"&amp;X1210,'Ref. VM'!J:K,2,0),"Custom"),0))))</f>
        <v>Custom</v>
      </c>
      <c r="AB1210" s="67" t="str">
        <f t="shared" si="9"/>
        <v>N2D-Custom vCPUs-CUD 3y</v>
      </c>
      <c r="AC1210" s="67" t="str">
        <f t="shared" si="10"/>
        <v>N2D-Custom RAM-CUD 3y</v>
      </c>
      <c r="AD1210" s="67">
        <f t="shared" si="11"/>
        <v>0</v>
      </c>
      <c r="AE1210" s="69">
        <f>if(T1210="Lift &amp; Shift Prod",730,if(T1210="Lift &amp; Shift Noprod",Assumptions!$B$3,0))</f>
        <v>730</v>
      </c>
      <c r="AF1210" s="70">
        <f>if( U1210=0,0,if(Y1210=0, ((vlookup(AB1210,'SKU Pricing'!A:B,Assumptions!$B$2,0)*W1210)+(vlookup(AC1210,'SKU Pricing'!A:B,Assumptions!$B$2,0)*X1210))*AE1210,((vlookup(AB1210,'SKU Pricing'!A:B,Assumptions!$B$2,0)*W1210)+(vlookup(AC1210,'SKU Pricing'!A:B,Assumptions!$B$2,0)*(W1210*8))+(vlookup(AD1210,'SKU Pricing'!A:B,Assumptions!$B$2,0)*(X1210-(W1210*8))))*AE1210))</f>
        <v>101.4259781</v>
      </c>
      <c r="AG1210" s="67" t="str">
        <f t="shared" si="12"/>
        <v>Windows Server</v>
      </c>
      <c r="AH1210" s="70">
        <f>ifna(vlookup(AG1210,'SKU Pricing'!A:B,Assumptions!$B$2,0)*W1210*AE1210,0)</f>
        <v>201.48</v>
      </c>
      <c r="AI1210" s="62" t="str">
        <f t="shared" si="13"/>
        <v>Regional</v>
      </c>
      <c r="AJ1210" s="62" t="str">
        <f>if(V1210&lt;&gt;0, if(T1210="Lift &amp; Shift Noprod",Assumptions!$B$9,if(V1210=Assumptions!$B$6,Assumptions!$B$10,if(P1210=1,Assumptions!$B$8,Assumptions!$B$7))),"")</f>
        <v>SSD</v>
      </c>
      <c r="AK1210" s="69" t="str">
        <f t="shared" si="14"/>
        <v>SSD</v>
      </c>
      <c r="AL1210" s="69">
        <f>if(AJ1210="Hyperdisk Balanced",Assumptions!$B$11,0)</f>
        <v>0</v>
      </c>
      <c r="AM1210" s="69">
        <f>if(AJ1210="Hyperdisk Balanced",Assumptions!$B$12,0)</f>
        <v>0</v>
      </c>
      <c r="AN1210" s="70">
        <f>if(AK1210=0,0,if(AJ1210="Hyperdisk Balanced",vlookup(AK1210&amp;" provisioned space",'SKU Pricing'!A:B,Assumptions!$B$2,0)*Z1210+vlookup(AK1210&amp;" provisioned IOPS",'SKU Pricing'!A:B,Assumptions!$B$2,0)*AL1210*730+vlookup(AK1210&amp;" provisioned throughput",'SKU Pricing'!A:B,Assumptions!$B$2,0)*AM1210*730,vlookup(AK1210,'SKU Pricing'!A:B,Assumptions!$B$2,0)*Z1210))</f>
        <v>36.051</v>
      </c>
      <c r="AO1210" s="70">
        <f t="shared" si="15"/>
        <v>338.9569781</v>
      </c>
      <c r="AP1210" s="71" t="str">
        <f t="shared" si="16"/>
        <v>VM Manager</v>
      </c>
      <c r="AQ1210" s="70">
        <f>ifna(vlookup(AP1210,'SKU Pricing'!A:B,Assumptions!$B$2,0)*AE1210,0)</f>
        <v>2.19</v>
      </c>
      <c r="AR1210" s="72">
        <v>0.0</v>
      </c>
    </row>
    <row r="1211">
      <c r="A1211" s="61" t="s">
        <v>1352</v>
      </c>
      <c r="B1211" s="62" t="str">
        <f>ifna(if(vlookup(A1211,vOS!A:B,2,0)="","Unknown",vlookup(A1211,vOS!A:B,2,0)),"Unknown")</f>
        <v>Microsoft Windows Server 2012 (64-bit)</v>
      </c>
      <c r="C1211" s="62">
        <f>vlookup(B1211,'OS Study'!A:D,2,0)</f>
        <v>0</v>
      </c>
      <c r="D1211" s="62" t="str">
        <f>vlookup(B1211,'OS Study'!A:D,3,0)</f>
        <v>Windows</v>
      </c>
      <c r="E1211" s="62" t="str">
        <f>vlookup(B1211,'OS Study'!A:D,4,0)</f>
        <v>Server</v>
      </c>
      <c r="F1211" s="63" t="str">
        <f>vlookup(B1211,'OS Study'!A:E,5,0)</f>
        <v>2012</v>
      </c>
      <c r="G1211" s="62">
        <f>IF(vlookup(A1211,'RVtools V2.1'!A:J,4,0)="non",0,1)</f>
        <v>1</v>
      </c>
      <c r="H1211" s="62">
        <f>if(vlookup(A1211,'RVtools V2.1'!A:K,11,0)="kube",1,0)</f>
        <v>0</v>
      </c>
      <c r="I1211" s="62">
        <f t="shared" si="5"/>
        <v>0</v>
      </c>
      <c r="J1211" s="62">
        <f>ifna(vlookup(A1211,'Infra Study'!A:Q,17,0),0)</f>
        <v>0</v>
      </c>
      <c r="K1211" s="64">
        <f>IFERROR(__xludf.DUMMYFUNCTION("N(REGEXMATCH(VLOOKUP(A1211, 'RVtools V2.1'!A:H, 8, 0), ""^Serveur de fichiers""))"),0.0)</f>
        <v>0</v>
      </c>
      <c r="L1211" s="64">
        <f t="shared" si="6"/>
        <v>0</v>
      </c>
      <c r="M1211" s="67" t="str">
        <f>ifna(vlookup(A1211,'RVtools V2.1'!A:I,8,0),"N/A")</f>
        <v>Paie - Sage</v>
      </c>
      <c r="N1211" s="64">
        <f>IFERROR(__xludf.DUMMYFUNCTION("IF(REGEXMATCH(M1211, ""(?i)"" &amp; JOIN(""|"", SPLIT(""kalisil"", "" ""))), 1, 0)"),0.0)</f>
        <v>0</v>
      </c>
      <c r="O1211" s="64" t="str">
        <f>vlookup(A1211,'RVtools V2.1'!A:H,7,0)</f>
        <v>T1</v>
      </c>
      <c r="P1211" s="64">
        <f>if(vlookup(A1211,'RVtools V2.1'!A:H,5,0)="oui",1,0)</f>
        <v>1</v>
      </c>
      <c r="Q1211" s="64">
        <f>ifna(vlookup(A1211,vCPU!A:B,2,0),"Unknown")</f>
        <v>8</v>
      </c>
      <c r="R1211" s="66">
        <f>ifna(vlookup(A1211,vMemory!A:C,3,0),"Unknown")</f>
        <v>32</v>
      </c>
      <c r="S1211" s="66">
        <f>ifna(vlookup(A1211,vDisk!A:C,3,0),"Unknown")</f>
        <v>2125</v>
      </c>
      <c r="T1211" s="67" t="str">
        <f t="array" ref="T1211">IFS(
   L1211=1, "No Lift &amp; Shift",
   J1211=1, XLOOKUP(A1211, 'Infra Study'!A:A, 'Infra Study'!P:P),
   I1211=1, "No Lift &amp; Shift",
   H1211=1, "GKE",
   K1211=1, "GCNV",
   G1211=1, "Lift &amp; Shift Prod",
   TRUE, "Lift &amp; Shift Noprod"
)</f>
        <v>Lift &amp; Shift Prod</v>
      </c>
      <c r="U1211" s="67">
        <f t="shared" si="7"/>
        <v>1</v>
      </c>
      <c r="V1211" s="68" t="str">
        <f>if(T1211="Lift &amp; Shift Noprod",if( Y1211=0,Assumptions!$B$5, Assumptions!$B$4),if(T1211="Lift &amp; Shift Prod",if(AND(N1211=1,O1211="T1"),Assumptions!$B$6,Assumptions!$B$4),0))</f>
        <v>N2D</v>
      </c>
      <c r="W1211" s="69">
        <f>if(V1211&lt;&gt;0,if(Q1211="Unknown", Assumptions!$B$42,If(Q1211&gt;1,Q1211,2)),0)</f>
        <v>8</v>
      </c>
      <c r="X1211" s="69">
        <f>if(V1211&lt;&gt;0,if(R1211="Unknown", Assumptions!$B$43,R1211),0)</f>
        <v>32</v>
      </c>
      <c r="Y1211" s="68">
        <f t="shared" si="8"/>
        <v>0</v>
      </c>
      <c r="Z1211" s="68">
        <f>if(V1211&lt;&gt;0,if(  S1211="Unknown", Assumptions!$B$44,S1211),0)</f>
        <v>2125</v>
      </c>
      <c r="AA1211" s="68" t="str">
        <f>if(V1211 ="N2",ifna(vlookup(W1211&amp;"-"&amp;X1211,'Ref. VM'!A:B,2,0),"Custom"),if(V1211 ="E2" , ifna(vlookup(W1211&amp;"-"&amp;X1211,'Ref. VM'!D:E,2,0),"Custom"),if(V1211="N2D",ifna(vlookup(W1211&amp;"-"&amp;X1211,'Ref. VM'!G:H,2,0),"Custom"),if(V1211="N4",ifna(vlookup(W1211&amp;"-"&amp;X1211,'Ref. VM'!J:K,2,0),"Custom"),0))))</f>
        <v>Predefined</v>
      </c>
      <c r="AB1211" s="67" t="str">
        <f t="shared" si="9"/>
        <v>N2D-Predefined vCPUs-CUD 3y</v>
      </c>
      <c r="AC1211" s="67" t="str">
        <f t="shared" si="10"/>
        <v>N2D-Predefined RAM-CUD 3y</v>
      </c>
      <c r="AD1211" s="67">
        <f t="shared" si="11"/>
        <v>0</v>
      </c>
      <c r="AE1211" s="69">
        <f>if(T1211="Lift &amp; Shift Prod",730,if(T1211="Lift &amp; Shift Noprod",Assumptions!$B$3,0))</f>
        <v>730</v>
      </c>
      <c r="AF1211" s="70">
        <f>if( U1211=0,0,if(Y1211=0, ((vlookup(AB1211,'SKU Pricing'!A:B,Assumptions!$B$2,0)*W1211)+(vlookup(AC1211,'SKU Pricing'!A:B,Assumptions!$B$2,0)*X1211))*AE1211,((vlookup(AB1211,'SKU Pricing'!A:B,Assumptions!$B$2,0)*W1211)+(vlookup(AC1211,'SKU Pricing'!A:B,Assumptions!$B$2,0)*(W1211*8))+(vlookup(AD1211,'SKU Pricing'!A:B,Assumptions!$B$2,0)*(X1211-(W1211*8))))*AE1211))</f>
        <v>128.7948928</v>
      </c>
      <c r="AG1211" s="67" t="str">
        <f t="shared" si="12"/>
        <v>Windows Server</v>
      </c>
      <c r="AH1211" s="70">
        <f>ifna(vlookup(AG1211,'SKU Pricing'!A:B,Assumptions!$B$2,0)*W1211*AE1211,0)</f>
        <v>268.64</v>
      </c>
      <c r="AI1211" s="62" t="str">
        <f t="shared" si="13"/>
        <v>Regional</v>
      </c>
      <c r="AJ1211" s="62" t="str">
        <f>if(V1211&lt;&gt;0, if(T1211="Lift &amp; Shift Noprod",Assumptions!$B$9,if(V1211=Assumptions!$B$6,Assumptions!$B$10,if(P1211=1,Assumptions!$B$8,Assumptions!$B$7))),"")</f>
        <v>SSD</v>
      </c>
      <c r="AK1211" s="69" t="str">
        <f t="shared" si="14"/>
        <v>SSD</v>
      </c>
      <c r="AL1211" s="69">
        <f>if(AJ1211="Hyperdisk Balanced",Assumptions!$B$11,0)</f>
        <v>0</v>
      </c>
      <c r="AM1211" s="69">
        <f>if(AJ1211="Hyperdisk Balanced",Assumptions!$B$12,0)</f>
        <v>0</v>
      </c>
      <c r="AN1211" s="70">
        <f>if(AK1211=0,0,if(AJ1211="Hyperdisk Balanced",vlookup(AK1211&amp;" provisioned space",'SKU Pricing'!A:B,Assumptions!$B$2,0)*Z1211+vlookup(AK1211&amp;" provisioned IOPS",'SKU Pricing'!A:B,Assumptions!$B$2,0)*AL1211*730+vlookup(AK1211&amp;" provisioned throughput",'SKU Pricing'!A:B,Assumptions!$B$2,0)*AM1211*730,vlookup(AK1211,'SKU Pricing'!A:B,Assumptions!$B$2,0)*Z1211))</f>
        <v>418.625</v>
      </c>
      <c r="AO1211" s="70">
        <f t="shared" si="15"/>
        <v>816.0598928</v>
      </c>
      <c r="AP1211" s="71" t="str">
        <f t="shared" si="16"/>
        <v>VM Manager</v>
      </c>
      <c r="AQ1211" s="70">
        <f>ifna(vlookup(AP1211,'SKU Pricing'!A:B,Assumptions!$B$2,0)*AE1211,0)</f>
        <v>2.19</v>
      </c>
      <c r="AR1211" s="72">
        <v>0.0</v>
      </c>
    </row>
    <row r="1212">
      <c r="A1212" s="61" t="s">
        <v>1353</v>
      </c>
      <c r="B1212" s="62" t="str">
        <f>ifna(if(vlookup(A1212,vOS!A:B,2,0)="","Unknown",vlookup(A1212,vOS!A:B,2,0)),"Unknown")</f>
        <v>Microsoft Windows Server 2016 or later (64-bit)</v>
      </c>
      <c r="C1212" s="62">
        <f>vlookup(B1212,'OS Study'!A:D,2,0)</f>
        <v>0</v>
      </c>
      <c r="D1212" s="62" t="str">
        <f>vlookup(B1212,'OS Study'!A:D,3,0)</f>
        <v>Windows</v>
      </c>
      <c r="E1212" s="62" t="str">
        <f>vlookup(B1212,'OS Study'!A:D,4,0)</f>
        <v>Server</v>
      </c>
      <c r="F1212" s="63" t="str">
        <f>vlookup(B1212,'OS Study'!A:E,5,0)</f>
        <v>2016</v>
      </c>
      <c r="G1212" s="62">
        <f>IF(vlookup(A1212,'RVtools V2.1'!A:J,4,0)="non",0,1)</f>
        <v>1</v>
      </c>
      <c r="H1212" s="62">
        <f>if(vlookup(A1212,'RVtools V2.1'!A:K,11,0)="kube",1,0)</f>
        <v>0</v>
      </c>
      <c r="I1212" s="62">
        <f t="shared" si="5"/>
        <v>0</v>
      </c>
      <c r="J1212" s="62">
        <f>ifna(vlookup(A1212,'Infra Study'!A:Q,17,0),0)</f>
        <v>0</v>
      </c>
      <c r="K1212" s="64">
        <f>IFERROR(__xludf.DUMMYFUNCTION("N(REGEXMATCH(VLOOKUP(A1212, 'RVtools V2.1'!A:H, 8, 0), ""^Serveur de fichiers""))"),0.0)</f>
        <v>0</v>
      </c>
      <c r="L1212" s="64">
        <f t="shared" si="6"/>
        <v>0</v>
      </c>
      <c r="M1212" s="67" t="str">
        <f>ifna(vlookup(A1212,'RVtools V2.1'!A:I,8,0),"N/A")</f>
        <v>Paie - Sage</v>
      </c>
      <c r="N1212" s="64">
        <f>IFERROR(__xludf.DUMMYFUNCTION("IF(REGEXMATCH(M1212, ""(?i)"" &amp; JOIN(""|"", SPLIT(""kalisil"", "" ""))), 1, 0)"),0.0)</f>
        <v>0</v>
      </c>
      <c r="O1212" s="64" t="str">
        <f>vlookup(A1212,'RVtools V2.1'!A:H,7,0)</f>
        <v>T1</v>
      </c>
      <c r="P1212" s="64">
        <f>if(vlookup(A1212,'RVtools V2.1'!A:H,5,0)="oui",1,0)</f>
        <v>1</v>
      </c>
      <c r="Q1212" s="64">
        <f>ifna(vlookup(A1212,vCPU!A:B,2,0),"Unknown")</f>
        <v>8</v>
      </c>
      <c r="R1212" s="66">
        <f>ifna(vlookup(A1212,vMemory!A:C,3,0),"Unknown")</f>
        <v>32</v>
      </c>
      <c r="S1212" s="66">
        <f>ifna(vlookup(A1212,vDisk!A:C,3,0),"Unknown")</f>
        <v>616</v>
      </c>
      <c r="T1212" s="67" t="str">
        <f t="array" ref="T1212">IFS(
   L1212=1, "No Lift &amp; Shift",
   J1212=1, XLOOKUP(A1212, 'Infra Study'!A:A, 'Infra Study'!P:P),
   I1212=1, "No Lift &amp; Shift",
   H1212=1, "GKE",
   K1212=1, "GCNV",
   G1212=1, "Lift &amp; Shift Prod",
   TRUE, "Lift &amp; Shift Noprod"
)</f>
        <v>Lift &amp; Shift Prod</v>
      </c>
      <c r="U1212" s="67">
        <f t="shared" si="7"/>
        <v>1</v>
      </c>
      <c r="V1212" s="68" t="str">
        <f>if(T1212="Lift &amp; Shift Noprod",if( Y1212=0,Assumptions!$B$5, Assumptions!$B$4),if(T1212="Lift &amp; Shift Prod",if(AND(N1212=1,O1212="T1"),Assumptions!$B$6,Assumptions!$B$4),0))</f>
        <v>N2D</v>
      </c>
      <c r="W1212" s="69">
        <f>if(V1212&lt;&gt;0,if(Q1212="Unknown", Assumptions!$B$42,If(Q1212&gt;1,Q1212,2)),0)</f>
        <v>8</v>
      </c>
      <c r="X1212" s="69">
        <f>if(V1212&lt;&gt;0,if(R1212="Unknown", Assumptions!$B$43,R1212),0)</f>
        <v>32</v>
      </c>
      <c r="Y1212" s="68">
        <f t="shared" si="8"/>
        <v>0</v>
      </c>
      <c r="Z1212" s="68">
        <f>if(V1212&lt;&gt;0,if(  S1212="Unknown", Assumptions!$B$44,S1212),0)</f>
        <v>616</v>
      </c>
      <c r="AA1212" s="68" t="str">
        <f>if(V1212 ="N2",ifna(vlookup(W1212&amp;"-"&amp;X1212,'Ref. VM'!A:B,2,0),"Custom"),if(V1212 ="E2" , ifna(vlookup(W1212&amp;"-"&amp;X1212,'Ref. VM'!D:E,2,0),"Custom"),if(V1212="N2D",ifna(vlookup(W1212&amp;"-"&amp;X1212,'Ref. VM'!G:H,2,0),"Custom"),if(V1212="N4",ifna(vlookup(W1212&amp;"-"&amp;X1212,'Ref. VM'!J:K,2,0),"Custom"),0))))</f>
        <v>Predefined</v>
      </c>
      <c r="AB1212" s="67" t="str">
        <f t="shared" si="9"/>
        <v>N2D-Predefined vCPUs-CUD 3y</v>
      </c>
      <c r="AC1212" s="67" t="str">
        <f t="shared" si="10"/>
        <v>N2D-Predefined RAM-CUD 3y</v>
      </c>
      <c r="AD1212" s="67">
        <f t="shared" si="11"/>
        <v>0</v>
      </c>
      <c r="AE1212" s="69">
        <f>if(T1212="Lift &amp; Shift Prod",730,if(T1212="Lift &amp; Shift Noprod",Assumptions!$B$3,0))</f>
        <v>730</v>
      </c>
      <c r="AF1212" s="70">
        <f>if( U1212=0,0,if(Y1212=0, ((vlookup(AB1212,'SKU Pricing'!A:B,Assumptions!$B$2,0)*W1212)+(vlookup(AC1212,'SKU Pricing'!A:B,Assumptions!$B$2,0)*X1212))*AE1212,((vlookup(AB1212,'SKU Pricing'!A:B,Assumptions!$B$2,0)*W1212)+(vlookup(AC1212,'SKU Pricing'!A:B,Assumptions!$B$2,0)*(W1212*8))+(vlookup(AD1212,'SKU Pricing'!A:B,Assumptions!$B$2,0)*(X1212-(W1212*8))))*AE1212))</f>
        <v>128.7948928</v>
      </c>
      <c r="AG1212" s="67" t="str">
        <f t="shared" si="12"/>
        <v>Windows Server</v>
      </c>
      <c r="AH1212" s="70">
        <f>ifna(vlookup(AG1212,'SKU Pricing'!A:B,Assumptions!$B$2,0)*W1212*AE1212,0)</f>
        <v>268.64</v>
      </c>
      <c r="AI1212" s="62" t="str">
        <f t="shared" si="13"/>
        <v>Regional</v>
      </c>
      <c r="AJ1212" s="62" t="str">
        <f>if(V1212&lt;&gt;0, if(T1212="Lift &amp; Shift Noprod",Assumptions!$B$9,if(V1212=Assumptions!$B$6,Assumptions!$B$10,if(P1212=1,Assumptions!$B$8,Assumptions!$B$7))),"")</f>
        <v>SSD</v>
      </c>
      <c r="AK1212" s="69" t="str">
        <f t="shared" si="14"/>
        <v>SSD</v>
      </c>
      <c r="AL1212" s="69">
        <f>if(AJ1212="Hyperdisk Balanced",Assumptions!$B$11,0)</f>
        <v>0</v>
      </c>
      <c r="AM1212" s="69">
        <f>if(AJ1212="Hyperdisk Balanced",Assumptions!$B$12,0)</f>
        <v>0</v>
      </c>
      <c r="AN1212" s="70">
        <f>if(AK1212=0,0,if(AJ1212="Hyperdisk Balanced",vlookup(AK1212&amp;" provisioned space",'SKU Pricing'!A:B,Assumptions!$B$2,0)*Z1212+vlookup(AK1212&amp;" provisioned IOPS",'SKU Pricing'!A:B,Assumptions!$B$2,0)*AL1212*730+vlookup(AK1212&amp;" provisioned throughput",'SKU Pricing'!A:B,Assumptions!$B$2,0)*AM1212*730,vlookup(AK1212,'SKU Pricing'!A:B,Assumptions!$B$2,0)*Z1212))</f>
        <v>121.352</v>
      </c>
      <c r="AO1212" s="70">
        <f t="shared" si="15"/>
        <v>518.7868928</v>
      </c>
      <c r="AP1212" s="71" t="str">
        <f t="shared" si="16"/>
        <v>VM Manager</v>
      </c>
      <c r="AQ1212" s="70">
        <f>ifna(vlookup(AP1212,'SKU Pricing'!A:B,Assumptions!$B$2,0)*AE1212,0)</f>
        <v>2.19</v>
      </c>
      <c r="AR1212" s="72">
        <v>0.0</v>
      </c>
    </row>
    <row r="1213">
      <c r="A1213" s="61" t="s">
        <v>1354</v>
      </c>
      <c r="B1213" s="62" t="str">
        <f>ifna(if(vlookup(A1213,vOS!A:B,2,0)="","Unknown",vlookup(A1213,vOS!A:B,2,0)),"Unknown")</f>
        <v>Microsoft Windows Server 2019 (64-bit)</v>
      </c>
      <c r="C1213" s="62">
        <f>vlookup(B1213,'OS Study'!A:D,2,0)</f>
        <v>0</v>
      </c>
      <c r="D1213" s="62" t="str">
        <f>vlookup(B1213,'OS Study'!A:D,3,0)</f>
        <v>Windows</v>
      </c>
      <c r="E1213" s="62" t="str">
        <f>vlookup(B1213,'OS Study'!A:D,4,0)</f>
        <v>Server</v>
      </c>
      <c r="F1213" s="63" t="str">
        <f>vlookup(B1213,'OS Study'!A:E,5,0)</f>
        <v>2019</v>
      </c>
      <c r="G1213" s="62">
        <f>IF(vlookup(A1213,'RVtools V2.1'!A:J,4,0)="non",0,1)</f>
        <v>1</v>
      </c>
      <c r="H1213" s="62">
        <f>if(vlookup(A1213,'RVtools V2.1'!A:K,11,0)="kube",1,0)</f>
        <v>0</v>
      </c>
      <c r="I1213" s="62">
        <f t="shared" si="5"/>
        <v>0</v>
      </c>
      <c r="J1213" s="62">
        <f>ifna(vlookup(A1213,'Infra Study'!A:Q,17,0),0)</f>
        <v>0</v>
      </c>
      <c r="K1213" s="64">
        <f>IFERROR(__xludf.DUMMYFUNCTION("N(REGEXMATCH(VLOOKUP(A1213, 'RVtools V2.1'!A:H, 8, 0), ""^Serveur de fichiers""))"),0.0)</f>
        <v>0</v>
      </c>
      <c r="L1213" s="64">
        <f t="shared" si="6"/>
        <v>0</v>
      </c>
      <c r="M1213" s="67" t="str">
        <f>ifna(vlookup(A1213,'RVtools V2.1'!A:I,8,0),"N/A")</f>
        <v>Paie - Sage</v>
      </c>
      <c r="N1213" s="64">
        <f>IFERROR(__xludf.DUMMYFUNCTION("IF(REGEXMATCH(M1213, ""(?i)"" &amp; JOIN(""|"", SPLIT(""kalisil"", "" ""))), 1, 0)"),0.0)</f>
        <v>0</v>
      </c>
      <c r="O1213" s="64" t="str">
        <f>vlookup(A1213,'RVtools V2.1'!A:H,7,0)</f>
        <v>T1</v>
      </c>
      <c r="P1213" s="64">
        <f>if(vlookup(A1213,'RVtools V2.1'!A:H,5,0)="oui",1,0)</f>
        <v>1</v>
      </c>
      <c r="Q1213" s="64">
        <f>ifna(vlookup(A1213,vCPU!A:B,2,0),"Unknown")</f>
        <v>8</v>
      </c>
      <c r="R1213" s="66">
        <f>ifna(vlookup(A1213,vMemory!A:C,3,0),"Unknown")</f>
        <v>32</v>
      </c>
      <c r="S1213" s="66">
        <f>ifna(vlookup(A1213,vDisk!A:C,3,0),"Unknown")</f>
        <v>584</v>
      </c>
      <c r="T1213" s="67" t="str">
        <f t="array" ref="T1213">IFS(
   L1213=1, "No Lift &amp; Shift",
   J1213=1, XLOOKUP(A1213, 'Infra Study'!A:A, 'Infra Study'!P:P),
   I1213=1, "No Lift &amp; Shift",
   H1213=1, "GKE",
   K1213=1, "GCNV",
   G1213=1, "Lift &amp; Shift Prod",
   TRUE, "Lift &amp; Shift Noprod"
)</f>
        <v>Lift &amp; Shift Prod</v>
      </c>
      <c r="U1213" s="67">
        <f t="shared" si="7"/>
        <v>1</v>
      </c>
      <c r="V1213" s="68" t="str">
        <f>if(T1213="Lift &amp; Shift Noprod",if( Y1213=0,Assumptions!$B$5, Assumptions!$B$4),if(T1213="Lift &amp; Shift Prod",if(AND(N1213=1,O1213="T1"),Assumptions!$B$6,Assumptions!$B$4),0))</f>
        <v>N2D</v>
      </c>
      <c r="W1213" s="69">
        <f>if(V1213&lt;&gt;0,if(Q1213="Unknown", Assumptions!$B$42,If(Q1213&gt;1,Q1213,2)),0)</f>
        <v>8</v>
      </c>
      <c r="X1213" s="69">
        <f>if(V1213&lt;&gt;0,if(R1213="Unknown", Assumptions!$B$43,R1213),0)</f>
        <v>32</v>
      </c>
      <c r="Y1213" s="68">
        <f t="shared" si="8"/>
        <v>0</v>
      </c>
      <c r="Z1213" s="68">
        <f>if(V1213&lt;&gt;0,if(  S1213="Unknown", Assumptions!$B$44,S1213),0)</f>
        <v>584</v>
      </c>
      <c r="AA1213" s="68" t="str">
        <f>if(V1213 ="N2",ifna(vlookup(W1213&amp;"-"&amp;X1213,'Ref. VM'!A:B,2,0),"Custom"),if(V1213 ="E2" , ifna(vlookup(W1213&amp;"-"&amp;X1213,'Ref. VM'!D:E,2,0),"Custom"),if(V1213="N2D",ifna(vlookup(W1213&amp;"-"&amp;X1213,'Ref. VM'!G:H,2,0),"Custom"),if(V1213="N4",ifna(vlookup(W1213&amp;"-"&amp;X1213,'Ref. VM'!J:K,2,0),"Custom"),0))))</f>
        <v>Predefined</v>
      </c>
      <c r="AB1213" s="67" t="str">
        <f t="shared" si="9"/>
        <v>N2D-Predefined vCPUs-CUD 3y</v>
      </c>
      <c r="AC1213" s="67" t="str">
        <f t="shared" si="10"/>
        <v>N2D-Predefined RAM-CUD 3y</v>
      </c>
      <c r="AD1213" s="67">
        <f t="shared" si="11"/>
        <v>0</v>
      </c>
      <c r="AE1213" s="69">
        <f>if(T1213="Lift &amp; Shift Prod",730,if(T1213="Lift &amp; Shift Noprod",Assumptions!$B$3,0))</f>
        <v>730</v>
      </c>
      <c r="AF1213" s="70">
        <f>if( U1213=0,0,if(Y1213=0, ((vlookup(AB1213,'SKU Pricing'!A:B,Assumptions!$B$2,0)*W1213)+(vlookup(AC1213,'SKU Pricing'!A:B,Assumptions!$B$2,0)*X1213))*AE1213,((vlookup(AB1213,'SKU Pricing'!A:B,Assumptions!$B$2,0)*W1213)+(vlookup(AC1213,'SKU Pricing'!A:B,Assumptions!$B$2,0)*(W1213*8))+(vlookup(AD1213,'SKU Pricing'!A:B,Assumptions!$B$2,0)*(X1213-(W1213*8))))*AE1213))</f>
        <v>128.7948928</v>
      </c>
      <c r="AG1213" s="67" t="str">
        <f t="shared" si="12"/>
        <v>Windows Server</v>
      </c>
      <c r="AH1213" s="70">
        <f>ifna(vlookup(AG1213,'SKU Pricing'!A:B,Assumptions!$B$2,0)*W1213*AE1213,0)</f>
        <v>268.64</v>
      </c>
      <c r="AI1213" s="62" t="str">
        <f t="shared" si="13"/>
        <v>Regional</v>
      </c>
      <c r="AJ1213" s="62" t="str">
        <f>if(V1213&lt;&gt;0, if(T1213="Lift &amp; Shift Noprod",Assumptions!$B$9,if(V1213=Assumptions!$B$6,Assumptions!$B$10,if(P1213=1,Assumptions!$B$8,Assumptions!$B$7))),"")</f>
        <v>SSD</v>
      </c>
      <c r="AK1213" s="69" t="str">
        <f t="shared" si="14"/>
        <v>SSD</v>
      </c>
      <c r="AL1213" s="69">
        <f>if(AJ1213="Hyperdisk Balanced",Assumptions!$B$11,0)</f>
        <v>0</v>
      </c>
      <c r="AM1213" s="69">
        <f>if(AJ1213="Hyperdisk Balanced",Assumptions!$B$12,0)</f>
        <v>0</v>
      </c>
      <c r="AN1213" s="70">
        <f>if(AK1213=0,0,if(AJ1213="Hyperdisk Balanced",vlookup(AK1213&amp;" provisioned space",'SKU Pricing'!A:B,Assumptions!$B$2,0)*Z1213+vlookup(AK1213&amp;" provisioned IOPS",'SKU Pricing'!A:B,Assumptions!$B$2,0)*AL1213*730+vlookup(AK1213&amp;" provisioned throughput",'SKU Pricing'!A:B,Assumptions!$B$2,0)*AM1213*730,vlookup(AK1213,'SKU Pricing'!A:B,Assumptions!$B$2,0)*Z1213))</f>
        <v>115.048</v>
      </c>
      <c r="AO1213" s="70">
        <f t="shared" si="15"/>
        <v>512.4828928</v>
      </c>
      <c r="AP1213" s="71" t="str">
        <f t="shared" si="16"/>
        <v>VM Manager</v>
      </c>
      <c r="AQ1213" s="70">
        <f>ifna(vlookup(AP1213,'SKU Pricing'!A:B,Assumptions!$B$2,0)*AE1213,0)</f>
        <v>2.19</v>
      </c>
      <c r="AR1213" s="72">
        <v>0.0</v>
      </c>
    </row>
    <row r="1214">
      <c r="A1214" s="61" t="s">
        <v>1355</v>
      </c>
      <c r="B1214" s="62" t="str">
        <f>ifna(if(vlookup(A1214,vOS!A:B,2,0)="","Unknown",vlookup(A1214,vOS!A:B,2,0)),"Unknown")</f>
        <v>Microsoft Windows Server 2019 (64-bit)</v>
      </c>
      <c r="C1214" s="62">
        <f>vlookup(B1214,'OS Study'!A:D,2,0)</f>
        <v>0</v>
      </c>
      <c r="D1214" s="62" t="str">
        <f>vlookup(B1214,'OS Study'!A:D,3,0)</f>
        <v>Windows</v>
      </c>
      <c r="E1214" s="62" t="str">
        <f>vlookup(B1214,'OS Study'!A:D,4,0)</f>
        <v>Server</v>
      </c>
      <c r="F1214" s="63" t="str">
        <f>vlookup(B1214,'OS Study'!A:E,5,0)</f>
        <v>2019</v>
      </c>
      <c r="G1214" s="62">
        <f>IF(vlookup(A1214,'RVtools V2.1'!A:J,4,0)="non",0,1)</f>
        <v>0</v>
      </c>
      <c r="H1214" s="62">
        <f>if(vlookup(A1214,'RVtools V2.1'!A:K,11,0)="kube",1,0)</f>
        <v>0</v>
      </c>
      <c r="I1214" s="62">
        <f t="shared" si="5"/>
        <v>0</v>
      </c>
      <c r="J1214" s="62">
        <f>ifna(vlookup(A1214,'Infra Study'!A:Q,17,0),0)</f>
        <v>0</v>
      </c>
      <c r="K1214" s="64">
        <f>IFERROR(__xludf.DUMMYFUNCTION("N(REGEXMATCH(VLOOKUP(A1214, 'RVtools V2.1'!A:H, 8, 0), ""^Serveur de fichiers""))"),0.0)</f>
        <v>0</v>
      </c>
      <c r="L1214" s="64">
        <f t="shared" si="6"/>
        <v>0</v>
      </c>
      <c r="M1214" s="65" t="str">
        <f>ifna(vlookup(A1214,'RVtools V2.1'!A:I,8,0),"N/A")</f>
        <v>POC</v>
      </c>
      <c r="N1214" s="64">
        <f>IFERROR(__xludf.DUMMYFUNCTION("IF(REGEXMATCH(M1214, ""(?i)"" &amp; JOIN(""|"", SPLIT(""kalisil"", "" ""))), 1, 0)"),0.0)</f>
        <v>0</v>
      </c>
      <c r="O1214" s="64" t="str">
        <f>vlookup(A1214,'RVtools V2.1'!A:H,7,0)</f>
        <v>N/A</v>
      </c>
      <c r="P1214" s="64">
        <f>if(vlookup(A1214,'RVtools V2.1'!A:H,5,0)="oui",1,0)</f>
        <v>0</v>
      </c>
      <c r="Q1214" s="64">
        <f>ifna(vlookup(A1214,vCPU!A:B,2,0),"Unknown")</f>
        <v>2</v>
      </c>
      <c r="R1214" s="66">
        <f>ifna(vlookup(A1214,vMemory!A:C,3,0),"Unknown")</f>
        <v>4</v>
      </c>
      <c r="S1214" s="66">
        <f>ifna(vlookup(A1214,vDisk!A:C,3,0),"Unknown")</f>
        <v>2</v>
      </c>
      <c r="T1214" s="67" t="str">
        <f t="array" ref="T1214">IFS(
   L1214=1, "No Lift &amp; Shift",
   J1214=1, XLOOKUP(A1214, 'Infra Study'!A:A, 'Infra Study'!P:P),
   I1214=1, "No Lift &amp; Shift",
   H1214=1, "GKE",
   K1214=1, "GCNV",
   G1214=1, "Lift &amp; Shift Prod",
   TRUE, "Lift &amp; Shift Noprod"
)</f>
        <v>Lift &amp; Shift Noprod</v>
      </c>
      <c r="U1214" s="67">
        <f t="shared" si="7"/>
        <v>1</v>
      </c>
      <c r="V1214" s="68" t="str">
        <f>if(T1214="Lift &amp; Shift Noprod",if( Y1214=0,Assumptions!$B$5, Assumptions!$B$4),if(T1214="Lift &amp; Shift Prod",if(AND(N1214=1,O1214="T1"),Assumptions!$B$6,Assumptions!$B$4),0))</f>
        <v>E2</v>
      </c>
      <c r="W1214" s="69">
        <f>if(V1214&lt;&gt;0,if(Q1214="Unknown", Assumptions!$B$42,If(Q1214&gt;1,Q1214,2)),0)</f>
        <v>2</v>
      </c>
      <c r="X1214" s="69">
        <f>if(V1214&lt;&gt;0,if(R1214="Unknown", Assumptions!$B$43,R1214),0)</f>
        <v>4</v>
      </c>
      <c r="Y1214" s="68">
        <f t="shared" si="8"/>
        <v>0</v>
      </c>
      <c r="Z1214" s="68">
        <f>if(V1214&lt;&gt;0,if(  S1214="Unknown", Assumptions!$B$44,S1214),0)</f>
        <v>2</v>
      </c>
      <c r="AA1214" s="68" t="str">
        <f>if(V1214 ="N2",ifna(vlookup(W1214&amp;"-"&amp;X1214,'Ref. VM'!A:B,2,0),"Custom"),if(V1214 ="E2" , ifna(vlookup(W1214&amp;"-"&amp;X1214,'Ref. VM'!D:E,2,0),"Custom"),if(V1214="N2D",ifna(vlookup(W1214&amp;"-"&amp;X1214,'Ref. VM'!G:H,2,0),"Custom"),if(V1214="N4",ifna(vlookup(W1214&amp;"-"&amp;X1214,'Ref. VM'!J:K,2,0),"Custom"),0))))</f>
        <v>Custom</v>
      </c>
      <c r="AB1214" s="67" t="str">
        <f t="shared" si="9"/>
        <v>E2-Custom vCPUs</v>
      </c>
      <c r="AC1214" s="67" t="str">
        <f t="shared" si="10"/>
        <v>E2-Custom RAM</v>
      </c>
      <c r="AD1214" s="67">
        <f t="shared" si="11"/>
        <v>0</v>
      </c>
      <c r="AE1214" s="69">
        <f>if(T1214="Lift &amp; Shift Prod",730,if(T1214="Lift &amp; Shift Noprod",Assumptions!$B$3,0))</f>
        <v>270</v>
      </c>
      <c r="AF1214" s="70">
        <f>if( U1214=0,0,if(Y1214=0, ((vlookup(AB1214,'SKU Pricing'!A:B,Assumptions!$B$2,0)*W1214)+(vlookup(AC1214,'SKU Pricing'!A:B,Assumptions!$B$2,0)*X1214))*AE1214,((vlookup(AB1214,'SKU Pricing'!A:B,Assumptions!$B$2,0)*W1214)+(vlookup(AC1214,'SKU Pricing'!A:B,Assumptions!$B$2,0)*(W1214*8))+(vlookup(AD1214,'SKU Pricing'!A:B,Assumptions!$B$2,0)*(X1214-(W1214*8))))*AE1214))</f>
        <v>18.191628</v>
      </c>
      <c r="AG1214" s="67" t="str">
        <f t="shared" si="12"/>
        <v>Windows Server</v>
      </c>
      <c r="AH1214" s="70">
        <f>ifna(vlookup(AG1214,'SKU Pricing'!A:B,Assumptions!$B$2,0)*W1214*AE1214,0)</f>
        <v>24.84</v>
      </c>
      <c r="AI1214" s="62" t="str">
        <f t="shared" si="13"/>
        <v/>
      </c>
      <c r="AJ1214" s="62" t="str">
        <f>if(V1214&lt;&gt;0, if(T1214="Lift &amp; Shift Noprod",Assumptions!$B$9,if(V1214=Assumptions!$B$6,Assumptions!$B$10,if(P1214=1,Assumptions!$B$8,Assumptions!$B$7))),"")</f>
        <v>Balanced</v>
      </c>
      <c r="AK1214" s="69" t="str">
        <f t="shared" si="14"/>
        <v>Balanced</v>
      </c>
      <c r="AL1214" s="69">
        <f>if(AJ1214="Hyperdisk Balanced",Assumptions!$B$11,0)</f>
        <v>0</v>
      </c>
      <c r="AM1214" s="69">
        <f>if(AJ1214="Hyperdisk Balanced",Assumptions!$B$12,0)</f>
        <v>0</v>
      </c>
      <c r="AN1214" s="70">
        <f>if(AK1214=0,0,if(AJ1214="Hyperdisk Balanced",vlookup(AK1214&amp;" provisioned space",'SKU Pricing'!A:B,Assumptions!$B$2,0)*Z1214+vlookup(AK1214&amp;" provisioned IOPS",'SKU Pricing'!A:B,Assumptions!$B$2,0)*AL1214*730+vlookup(AK1214&amp;" provisioned throughput",'SKU Pricing'!A:B,Assumptions!$B$2,0)*AM1214*730,vlookup(AK1214,'SKU Pricing'!A:B,Assumptions!$B$2,0)*Z1214))</f>
        <v>0.232</v>
      </c>
      <c r="AO1214" s="70">
        <f t="shared" si="15"/>
        <v>43.263628</v>
      </c>
      <c r="AP1214" s="71" t="str">
        <f t="shared" si="16"/>
        <v>VM Manager</v>
      </c>
      <c r="AQ1214" s="70">
        <f>ifna(vlookup(AP1214,'SKU Pricing'!A:B,Assumptions!$B$2,0)*AE1214,0)</f>
        <v>0.81</v>
      </c>
      <c r="AR1214" s="72">
        <v>0.0</v>
      </c>
    </row>
    <row r="1215">
      <c r="A1215" s="61" t="s">
        <v>1356</v>
      </c>
      <c r="B1215" s="62" t="str">
        <f>ifna(if(vlookup(A1215,vOS!A:B,2,0)="","Unknown",vlookup(A1215,vOS!A:B,2,0)),"Unknown")</f>
        <v>Unknown</v>
      </c>
      <c r="C1215" s="62">
        <f>vlookup(B1215,'OS Study'!A:D,2,0)</f>
        <v>0</v>
      </c>
      <c r="D1215" s="62" t="str">
        <f>vlookup(B1215,'OS Study'!A:D,3,0)</f>
        <v>Unknown</v>
      </c>
      <c r="E1215" s="62" t="str">
        <f>vlookup(B1215,'OS Study'!A:D,4,0)</f>
        <v>Unknown</v>
      </c>
      <c r="F1215" s="63" t="str">
        <f>vlookup(B1215,'OS Study'!A:E,5,0)</f>
        <v/>
      </c>
      <c r="G1215" s="62">
        <f>IF(vlookup(A1215,'RVtools V2.1'!A:J,4,0)="non",0,1)</f>
        <v>0</v>
      </c>
      <c r="H1215" s="62">
        <f>if(vlookup(A1215,'RVtools V2.1'!A:K,11,0)="kube",1,0)</f>
        <v>0</v>
      </c>
      <c r="I1215" s="62">
        <f t="shared" si="5"/>
        <v>0</v>
      </c>
      <c r="J1215" s="62">
        <f>ifna(vlookup(A1215,'Infra Study'!A:Q,17,0),0)</f>
        <v>0</v>
      </c>
      <c r="K1215" s="64">
        <f>IFERROR(__xludf.DUMMYFUNCTION("N(REGEXMATCH(VLOOKUP(A1215, 'RVtools V2.1'!A:H, 8, 0), ""^Serveur de fichiers""))"),0.0)</f>
        <v>0</v>
      </c>
      <c r="L1215" s="64">
        <f t="shared" si="6"/>
        <v>0</v>
      </c>
      <c r="M1215" s="65" t="str">
        <f>ifna(vlookup(A1215,'RVtools V2.1'!A:I,8,0),"N/A")</f>
        <v>POC</v>
      </c>
      <c r="N1215" s="64">
        <f>IFERROR(__xludf.DUMMYFUNCTION("IF(REGEXMATCH(M1215, ""(?i)"" &amp; JOIN(""|"", SPLIT(""kalisil"", "" ""))), 1, 0)"),0.0)</f>
        <v>0</v>
      </c>
      <c r="O1215" s="64" t="str">
        <f>vlookup(A1215,'RVtools V2.1'!A:H,7,0)</f>
        <v>N/A</v>
      </c>
      <c r="P1215" s="64">
        <f>if(vlookup(A1215,'RVtools V2.1'!A:H,5,0)="oui",1,0)</f>
        <v>0</v>
      </c>
      <c r="Q1215" s="64">
        <f>ifna(vlookup(A1215,vCPU!A:B,2,0),"Unknown")</f>
        <v>2</v>
      </c>
      <c r="R1215" s="66">
        <f>ifna(vlookup(A1215,vMemory!A:C,3,0),"Unknown")</f>
        <v>8</v>
      </c>
      <c r="S1215" s="66">
        <f>ifna(vlookup(A1215,vDisk!A:C,3,0),"Unknown")</f>
        <v>39</v>
      </c>
      <c r="T1215" s="67" t="str">
        <f t="array" ref="T1215">IFS(
   L1215=1, "No Lift &amp; Shift",
   J1215=1, XLOOKUP(A1215, 'Infra Study'!A:A, 'Infra Study'!P:P),
   I1215=1, "No Lift &amp; Shift",
   H1215=1, "GKE",
   K1215=1, "GCNV",
   G1215=1, "Lift &amp; Shift Prod",
   TRUE, "Lift &amp; Shift Noprod"
)</f>
        <v>Lift &amp; Shift Noprod</v>
      </c>
      <c r="U1215" s="67">
        <f t="shared" si="7"/>
        <v>1</v>
      </c>
      <c r="V1215" s="68" t="str">
        <f>if(T1215="Lift &amp; Shift Noprod",if( Y1215=0,Assumptions!$B$5, Assumptions!$B$4),if(T1215="Lift &amp; Shift Prod",if(AND(N1215=1,O1215="T1"),Assumptions!$B$6,Assumptions!$B$4),0))</f>
        <v>E2</v>
      </c>
      <c r="W1215" s="69">
        <f>if(V1215&lt;&gt;0,if(Q1215="Unknown", Assumptions!$B$42,If(Q1215&gt;1,Q1215,2)),0)</f>
        <v>2</v>
      </c>
      <c r="X1215" s="69">
        <f>if(V1215&lt;&gt;0,if(R1215="Unknown", Assumptions!$B$43,R1215),0)</f>
        <v>8</v>
      </c>
      <c r="Y1215" s="68">
        <f t="shared" si="8"/>
        <v>0</v>
      </c>
      <c r="Z1215" s="68">
        <f>if(V1215&lt;&gt;0,if(  S1215="Unknown", Assumptions!$B$44,S1215),0)</f>
        <v>39</v>
      </c>
      <c r="AA1215" s="68" t="str">
        <f>if(V1215 ="N2",ifna(vlookup(W1215&amp;"-"&amp;X1215,'Ref. VM'!A:B,2,0),"Custom"),if(V1215 ="E2" , ifna(vlookup(W1215&amp;"-"&amp;X1215,'Ref. VM'!D:E,2,0),"Custom"),if(V1215="N2D",ifna(vlookup(W1215&amp;"-"&amp;X1215,'Ref. VM'!G:H,2,0),"Custom"),if(V1215="N4",ifna(vlookup(W1215&amp;"-"&amp;X1215,'Ref. VM'!J:K,2,0),"Custom"),0))))</f>
        <v>Custom</v>
      </c>
      <c r="AB1215" s="67" t="str">
        <f t="shared" si="9"/>
        <v>E2-Custom vCPUs</v>
      </c>
      <c r="AC1215" s="67" t="str">
        <f t="shared" si="10"/>
        <v>E2-Custom RAM</v>
      </c>
      <c r="AD1215" s="67">
        <f t="shared" si="11"/>
        <v>0</v>
      </c>
      <c r="AE1215" s="69">
        <f>if(T1215="Lift &amp; Shift Prod",730,if(T1215="Lift &amp; Shift Noprod",Assumptions!$B$3,0))</f>
        <v>270</v>
      </c>
      <c r="AF1215" s="70">
        <f>if( U1215=0,0,if(Y1215=0, ((vlookup(AB1215,'SKU Pricing'!A:B,Assumptions!$B$2,0)*W1215)+(vlookup(AC1215,'SKU Pricing'!A:B,Assumptions!$B$2,0)*X1215))*AE1215,((vlookup(AB1215,'SKU Pricing'!A:B,Assumptions!$B$2,0)*W1215)+(vlookup(AC1215,'SKU Pricing'!A:B,Assumptions!$B$2,0)*(W1215*8))+(vlookup(AD1215,'SKU Pricing'!A:B,Assumptions!$B$2,0)*(X1215-(W1215*8))))*AE1215))</f>
        <v>22.037022</v>
      </c>
      <c r="AG1215" s="67">
        <f t="shared" si="12"/>
        <v>0</v>
      </c>
      <c r="AH1215" s="70">
        <f>ifna(vlookup(AG1215,'SKU Pricing'!A:B,Assumptions!$B$2,0)*W1215*AE1215,0)</f>
        <v>0</v>
      </c>
      <c r="AI1215" s="62" t="str">
        <f t="shared" si="13"/>
        <v/>
      </c>
      <c r="AJ1215" s="62" t="str">
        <f>if(V1215&lt;&gt;0, if(T1215="Lift &amp; Shift Noprod",Assumptions!$B$9,if(V1215=Assumptions!$B$6,Assumptions!$B$10,if(P1215=1,Assumptions!$B$8,Assumptions!$B$7))),"")</f>
        <v>Balanced</v>
      </c>
      <c r="AK1215" s="69" t="str">
        <f t="shared" si="14"/>
        <v>Balanced</v>
      </c>
      <c r="AL1215" s="69">
        <f>if(AJ1215="Hyperdisk Balanced",Assumptions!$B$11,0)</f>
        <v>0</v>
      </c>
      <c r="AM1215" s="69">
        <f>if(AJ1215="Hyperdisk Balanced",Assumptions!$B$12,0)</f>
        <v>0</v>
      </c>
      <c r="AN1215" s="70">
        <f>if(AK1215=0,0,if(AJ1215="Hyperdisk Balanced",vlookup(AK1215&amp;" provisioned space",'SKU Pricing'!A:B,Assumptions!$B$2,0)*Z1215+vlookup(AK1215&amp;" provisioned IOPS",'SKU Pricing'!A:B,Assumptions!$B$2,0)*AL1215*730+vlookup(AK1215&amp;" provisioned throughput",'SKU Pricing'!A:B,Assumptions!$B$2,0)*AM1215*730,vlookup(AK1215,'SKU Pricing'!A:B,Assumptions!$B$2,0)*Z1215))</f>
        <v>4.524</v>
      </c>
      <c r="AO1215" s="70">
        <f t="shared" si="15"/>
        <v>26.561022</v>
      </c>
      <c r="AP1215" s="71" t="str">
        <f t="shared" si="16"/>
        <v>VM Manager</v>
      </c>
      <c r="AQ1215" s="70">
        <f>ifna(vlookup(AP1215,'SKU Pricing'!A:B,Assumptions!$B$2,0)*AE1215,0)</f>
        <v>0.81</v>
      </c>
      <c r="AR1215" s="72">
        <v>0.0</v>
      </c>
    </row>
    <row r="1216">
      <c r="A1216" s="61" t="s">
        <v>1357</v>
      </c>
      <c r="B1216" s="62" t="str">
        <f>ifna(if(vlookup(A1216,vOS!A:B,2,0)="","Unknown",vlookup(A1216,vOS!A:B,2,0)),"Unknown")</f>
        <v>Microsoft Windows 10 (64-bit)</v>
      </c>
      <c r="C1216" s="62">
        <f>vlookup(B1216,'OS Study'!A:D,2,0)</f>
        <v>0</v>
      </c>
      <c r="D1216" s="62" t="str">
        <f>vlookup(B1216,'OS Study'!A:D,3,0)</f>
        <v>Windows</v>
      </c>
      <c r="E1216" s="62" t="str">
        <f>vlookup(B1216,'OS Study'!A:D,4,0)</f>
        <v>Workstation</v>
      </c>
      <c r="F1216" s="63" t="str">
        <f>vlookup(B1216,'OS Study'!A:E,5,0)</f>
        <v>10</v>
      </c>
      <c r="G1216" s="62">
        <f>IF(vlookup(A1216,'RVtools V2.1'!A:J,4,0)="non",0,1)</f>
        <v>1</v>
      </c>
      <c r="H1216" s="62">
        <f>if(vlookup(A1216,'RVtools V2.1'!A:K,11,0)="kube",1,0)</f>
        <v>0</v>
      </c>
      <c r="I1216" s="62">
        <f t="shared" si="5"/>
        <v>0</v>
      </c>
      <c r="J1216" s="62">
        <f>ifna(vlookup(A1216,'Infra Study'!A:Q,17,0),0)</f>
        <v>1</v>
      </c>
      <c r="K1216" s="64">
        <f>IFERROR(__xludf.DUMMYFUNCTION("N(REGEXMATCH(VLOOKUP(A1216, 'RVtools V2.1'!A:H, 8, 0), ""^Serveur de fichiers""))"),0.0)</f>
        <v>0</v>
      </c>
      <c r="L1216" s="64">
        <f t="shared" si="6"/>
        <v>0</v>
      </c>
      <c r="M1216" s="67" t="str">
        <f>ifna(vlookup(A1216,'RVtools V2.1'!A:I,8,0),"N/A")</f>
        <v>POC</v>
      </c>
      <c r="N1216" s="64">
        <f>IFERROR(__xludf.DUMMYFUNCTION("IF(REGEXMATCH(M1216, ""(?i)"" &amp; JOIN(""|"", SPLIT(""kalisil"", "" ""))), 1, 0)"),0.0)</f>
        <v>0</v>
      </c>
      <c r="O1216" s="64" t="str">
        <f>vlookup(A1216,'RVtools V2.1'!A:H,7,0)</f>
        <v>N/A</v>
      </c>
      <c r="P1216" s="64">
        <f>if(vlookup(A1216,'RVtools V2.1'!A:H,5,0)="oui",1,0)</f>
        <v>0</v>
      </c>
      <c r="Q1216" s="64">
        <f>ifna(vlookup(A1216,vCPU!A:B,2,0),"Unknown")</f>
        <v>2</v>
      </c>
      <c r="R1216" s="66">
        <f>ifna(vlookup(A1216,vMemory!A:C,3,0),"Unknown")</f>
        <v>4</v>
      </c>
      <c r="S1216" s="66">
        <f>ifna(vlookup(A1216,vDisk!A:C,3,0),"Unknown")</f>
        <v>50</v>
      </c>
      <c r="T1216" s="67" t="str">
        <f t="array" ref="T1216">IFS(
   L1216=1, "No Lift &amp; Shift",
   J1216=1, XLOOKUP(A1216, 'Infra Study'!A:A, 'Infra Study'!P:P),
   I1216=1, "No Lift &amp; Shift",
   H1216=1, "GKE",
   K1216=1, "GCNV",
   G1216=1, "Lift &amp; Shift Prod",
   TRUE, "Lift &amp; Shift Noprod"
)</f>
        <v>Consolidation</v>
      </c>
      <c r="U1216" s="67">
        <f t="shared" si="7"/>
        <v>0</v>
      </c>
      <c r="V1216" s="68">
        <f>if(T1216="Lift &amp; Shift Noprod",if( Y1216=0,Assumptions!$B$5, Assumptions!$B$4),if(T1216="Lift &amp; Shift Prod",if(AND(N1216=1,O1216="T1"),Assumptions!$B$6,Assumptions!$B$4),0))</f>
        <v>0</v>
      </c>
      <c r="W1216" s="62">
        <f>if(V1216&lt;&gt;0,if(Q1216="Unknown", Assumptions!$B$42,If(Q1216&gt;1,Q1216,2)),0)</f>
        <v>0</v>
      </c>
      <c r="X1216" s="69">
        <f>if(V1216&lt;&gt;0,if(R1216="Unknown", Assumptions!$B$43,R1216),0)</f>
        <v>0</v>
      </c>
      <c r="Y1216" s="68">
        <f t="shared" si="8"/>
        <v>0</v>
      </c>
      <c r="Z1216" s="68">
        <f>if(V1216&lt;&gt;0,if(  S1216="Unknown", Assumptions!$B$44,S1216),0)</f>
        <v>0</v>
      </c>
      <c r="AA1216" s="68">
        <f>if(V1216 ="N2",ifna(vlookup(W1216&amp;"-"&amp;X1216,'Ref. VM'!A:B,2,0),"Custom"),if(V1216 ="E2" , ifna(vlookup(W1216&amp;"-"&amp;X1216,'Ref. VM'!D:E,2,0),"Custom"),if(V1216="N2D",ifna(vlookup(W1216&amp;"-"&amp;X1216,'Ref. VM'!G:H,2,0),"Custom"),if(V1216="N4",ifna(vlookup(W1216&amp;"-"&amp;X1216,'Ref. VM'!J:K,2,0),"Custom"),0))))</f>
        <v>0</v>
      </c>
      <c r="AB1216" s="67">
        <f t="shared" si="9"/>
        <v>0</v>
      </c>
      <c r="AC1216" s="67">
        <f t="shared" si="10"/>
        <v>0</v>
      </c>
      <c r="AD1216" s="67">
        <f t="shared" si="11"/>
        <v>0</v>
      </c>
      <c r="AE1216" s="62">
        <f>if(T1216="Lift &amp; Shift Prod",730,if(T1216="Lift &amp; Shift Noprod",Assumptions!$B$3,0))</f>
        <v>0</v>
      </c>
      <c r="AF1216" s="70">
        <f>if( U1216=0,0,if(Y1216=0, ((vlookup(AB1216,'SKU Pricing'!A:B,Assumptions!$B$2,0)*W1216)+(vlookup(AC1216,'SKU Pricing'!A:B,Assumptions!$B$2,0)*X1216))*AE1216,((vlookup(AB1216,'SKU Pricing'!A:B,Assumptions!$B$2,0)*W1216)+(vlookup(AC1216,'SKU Pricing'!A:B,Assumptions!$B$2,0)*(W1216*8))+(vlookup(AD1216,'SKU Pricing'!A:B,Assumptions!$B$2,0)*(X1216-(W1216*8))))*AE1216))</f>
        <v>0</v>
      </c>
      <c r="AG1216" s="67">
        <f t="shared" si="12"/>
        <v>0</v>
      </c>
      <c r="AH1216" s="70">
        <f>ifna(vlookup(AG1216,'SKU Pricing'!A:B,Assumptions!$B$2,0)*W1216*AE1216,0)</f>
        <v>0</v>
      </c>
      <c r="AI1216" s="62" t="str">
        <f t="shared" si="13"/>
        <v/>
      </c>
      <c r="AJ1216" s="62" t="str">
        <f>if(V1216&lt;&gt;0, if(T1216="Lift &amp; Shift Noprod",Assumptions!$B$9,if(V1216=Assumptions!$B$6,Assumptions!$B$10,if(P1216=1,Assumptions!$B$8,Assumptions!$B$7))),"")</f>
        <v/>
      </c>
      <c r="AK1216" s="69">
        <f t="shared" si="14"/>
        <v>0</v>
      </c>
      <c r="AL1216" s="69">
        <f>if(AJ1216="Hyperdisk Balanced",Assumptions!$B$11,0)</f>
        <v>0</v>
      </c>
      <c r="AM1216" s="69">
        <f>if(AJ1216="Hyperdisk Balanced",Assumptions!$B$12,0)</f>
        <v>0</v>
      </c>
      <c r="AN1216" s="70">
        <f>if(AK1216=0,0,if(AJ1216="Hyperdisk Balanced",vlookup(AK1216&amp;" provisioned space",'SKU Pricing'!A:B,Assumptions!$B$2,0)*Z1216+vlookup(AK1216&amp;" provisioned IOPS",'SKU Pricing'!A:B,Assumptions!$B$2,0)*AL1216*730+vlookup(AK1216&amp;" provisioned throughput",'SKU Pricing'!A:B,Assumptions!$B$2,0)*AM1216*730,vlookup(AK1216,'SKU Pricing'!A:B,Assumptions!$B$2,0)*Z1216))</f>
        <v>0</v>
      </c>
      <c r="AO1216" s="70">
        <f t="shared" si="15"/>
        <v>0</v>
      </c>
      <c r="AP1216" s="71">
        <f t="shared" si="16"/>
        <v>0</v>
      </c>
      <c r="AQ1216" s="70">
        <f>ifna(vlookup(AP1216,'SKU Pricing'!A:B,Assumptions!$B$2,0)*AE1216,0)</f>
        <v>0</v>
      </c>
      <c r="AR1216" s="72">
        <v>0.0</v>
      </c>
    </row>
    <row r="1217">
      <c r="A1217" s="61" t="s">
        <v>1358</v>
      </c>
      <c r="B1217" s="62" t="str">
        <f>ifna(if(vlookup(A1217,vOS!A:B,2,0)="","Unknown",vlookup(A1217,vOS!A:B,2,0)),"Unknown")</f>
        <v>Microsoft Windows Server 2022 (64-bit)</v>
      </c>
      <c r="C1217" s="62">
        <f>vlookup(B1217,'OS Study'!A:D,2,0)</f>
        <v>0</v>
      </c>
      <c r="D1217" s="62" t="str">
        <f>vlookup(B1217,'OS Study'!A:D,3,0)</f>
        <v>Windows</v>
      </c>
      <c r="E1217" s="62" t="str">
        <f>vlookup(B1217,'OS Study'!A:D,4,0)</f>
        <v>Server</v>
      </c>
      <c r="F1217" s="63" t="str">
        <f>vlookup(B1217,'OS Study'!A:E,5,0)</f>
        <v>2022</v>
      </c>
      <c r="G1217" s="62">
        <f>IF(vlookup(A1217,'RVtools V2.1'!A:J,4,0)="non",0,1)</f>
        <v>1</v>
      </c>
      <c r="H1217" s="62">
        <f>if(vlookup(A1217,'RVtools V2.1'!A:K,11,0)="kube",1,0)</f>
        <v>0</v>
      </c>
      <c r="I1217" s="62">
        <f t="shared" si="5"/>
        <v>0</v>
      </c>
      <c r="J1217" s="62">
        <f>ifna(vlookup(A1217,'Infra Study'!A:Q,17,0),0)</f>
        <v>1</v>
      </c>
      <c r="K1217" s="64">
        <f>IFERROR(__xludf.DUMMYFUNCTION("N(REGEXMATCH(VLOOKUP(A1217, 'RVtools V2.1'!A:H, 8, 0), ""^Serveur de fichiers""))"),0.0)</f>
        <v>0</v>
      </c>
      <c r="L1217" s="64">
        <f t="shared" si="6"/>
        <v>0</v>
      </c>
      <c r="M1217" s="67" t="str">
        <f>ifna(vlookup(A1217,'RVtools V2.1'!A:I,8,0),"N/A")</f>
        <v>QlikSense</v>
      </c>
      <c r="N1217" s="64">
        <f>IFERROR(__xludf.DUMMYFUNCTION("IF(REGEXMATCH(M1217, ""(?i)"" &amp; JOIN(""|"", SPLIT(""kalisil"", "" ""))), 1, 0)"),0.0)</f>
        <v>0</v>
      </c>
      <c r="O1217" s="64" t="str">
        <f>vlookup(A1217,'RVtools V2.1'!A:H,7,0)</f>
        <v>T2</v>
      </c>
      <c r="P1217" s="64">
        <f>if(vlookup(A1217,'RVtools V2.1'!A:H,5,0)="oui",1,0)</f>
        <v>1</v>
      </c>
      <c r="Q1217" s="64">
        <f>ifna(vlookup(A1217,vCPU!A:B,2,0),"Unknown")</f>
        <v>4</v>
      </c>
      <c r="R1217" s="66">
        <f>ifna(vlookup(A1217,vMemory!A:C,3,0),"Unknown")</f>
        <v>8</v>
      </c>
      <c r="S1217" s="66">
        <f>ifna(vlookup(A1217,vDisk!A:C,3,0),"Unknown")</f>
        <v>37</v>
      </c>
      <c r="T1217" s="67" t="str">
        <f t="array" ref="T1217">IFS(
   L1217=1, "No Lift &amp; Shift",
   J1217=1, XLOOKUP(A1217, 'Infra Study'!A:A, 'Infra Study'!P:P),
   I1217=1, "No Lift &amp; Shift",
   H1217=1, "GKE",
   K1217=1, "GCNV",
   G1217=1, "Lift &amp; Shift Prod",
   TRUE, "Lift &amp; Shift Noprod"
)</f>
        <v>Consolidation</v>
      </c>
      <c r="U1217" s="67">
        <f t="shared" si="7"/>
        <v>0</v>
      </c>
      <c r="V1217" s="68">
        <f>if(T1217="Lift &amp; Shift Noprod",if( Y1217=0,Assumptions!$B$5, Assumptions!$B$4),if(T1217="Lift &amp; Shift Prod",if(AND(N1217=1,O1217="T1"),Assumptions!$B$6,Assumptions!$B$4),0))</f>
        <v>0</v>
      </c>
      <c r="W1217" s="62">
        <f>if(V1217&lt;&gt;0,if(Q1217="Unknown", Assumptions!$B$42,If(Q1217&gt;1,Q1217,2)),0)</f>
        <v>0</v>
      </c>
      <c r="X1217" s="69">
        <f>if(V1217&lt;&gt;0,if(R1217="Unknown", Assumptions!$B$43,R1217),0)</f>
        <v>0</v>
      </c>
      <c r="Y1217" s="68">
        <f t="shared" si="8"/>
        <v>0</v>
      </c>
      <c r="Z1217" s="68">
        <f>if(V1217&lt;&gt;0,if(  S1217="Unknown", Assumptions!$B$44,S1217),0)</f>
        <v>0</v>
      </c>
      <c r="AA1217" s="68">
        <f>if(V1217 ="N2",ifna(vlookup(W1217&amp;"-"&amp;X1217,'Ref. VM'!A:B,2,0),"Custom"),if(V1217 ="E2" , ifna(vlookup(W1217&amp;"-"&amp;X1217,'Ref. VM'!D:E,2,0),"Custom"),if(V1217="N2D",ifna(vlookup(W1217&amp;"-"&amp;X1217,'Ref. VM'!G:H,2,0),"Custom"),if(V1217="N4",ifna(vlookup(W1217&amp;"-"&amp;X1217,'Ref. VM'!J:K,2,0),"Custom"),0))))</f>
        <v>0</v>
      </c>
      <c r="AB1217" s="67">
        <f t="shared" si="9"/>
        <v>0</v>
      </c>
      <c r="AC1217" s="67">
        <f t="shared" si="10"/>
        <v>0</v>
      </c>
      <c r="AD1217" s="67">
        <f t="shared" si="11"/>
        <v>0</v>
      </c>
      <c r="AE1217" s="62">
        <f>if(T1217="Lift &amp; Shift Prod",730,if(T1217="Lift &amp; Shift Noprod",Assumptions!$B$3,0))</f>
        <v>0</v>
      </c>
      <c r="AF1217" s="70">
        <f>if( U1217=0,0,if(Y1217=0, ((vlookup(AB1217,'SKU Pricing'!A:B,Assumptions!$B$2,0)*W1217)+(vlookup(AC1217,'SKU Pricing'!A:B,Assumptions!$B$2,0)*X1217))*AE1217,((vlookup(AB1217,'SKU Pricing'!A:B,Assumptions!$B$2,0)*W1217)+(vlookup(AC1217,'SKU Pricing'!A:B,Assumptions!$B$2,0)*(W1217*8))+(vlookup(AD1217,'SKU Pricing'!A:B,Assumptions!$B$2,0)*(X1217-(W1217*8))))*AE1217))</f>
        <v>0</v>
      </c>
      <c r="AG1217" s="67">
        <f t="shared" si="12"/>
        <v>0</v>
      </c>
      <c r="AH1217" s="70">
        <f>ifna(vlookup(AG1217,'SKU Pricing'!A:B,Assumptions!$B$2,0)*W1217*AE1217,0)</f>
        <v>0</v>
      </c>
      <c r="AI1217" s="62" t="str">
        <f t="shared" si="13"/>
        <v/>
      </c>
      <c r="AJ1217" s="62" t="str">
        <f>if(V1217&lt;&gt;0, if(T1217="Lift &amp; Shift Noprod",Assumptions!$B$9,if(V1217=Assumptions!$B$6,Assumptions!$B$10,if(P1217=1,Assumptions!$B$8,Assumptions!$B$7))),"")</f>
        <v/>
      </c>
      <c r="AK1217" s="69">
        <f t="shared" si="14"/>
        <v>0</v>
      </c>
      <c r="AL1217" s="69">
        <f>if(AJ1217="Hyperdisk Balanced",Assumptions!$B$11,0)</f>
        <v>0</v>
      </c>
      <c r="AM1217" s="69">
        <f>if(AJ1217="Hyperdisk Balanced",Assumptions!$B$12,0)</f>
        <v>0</v>
      </c>
      <c r="AN1217" s="70">
        <f>if(AK1217=0,0,if(AJ1217="Hyperdisk Balanced",vlookup(AK1217&amp;" provisioned space",'SKU Pricing'!A:B,Assumptions!$B$2,0)*Z1217+vlookup(AK1217&amp;" provisioned IOPS",'SKU Pricing'!A:B,Assumptions!$B$2,0)*AL1217*730+vlookup(AK1217&amp;" provisioned throughput",'SKU Pricing'!A:B,Assumptions!$B$2,0)*AM1217*730,vlookup(AK1217,'SKU Pricing'!A:B,Assumptions!$B$2,0)*Z1217))</f>
        <v>0</v>
      </c>
      <c r="AO1217" s="70">
        <f t="shared" si="15"/>
        <v>0</v>
      </c>
      <c r="AP1217" s="71">
        <f t="shared" si="16"/>
        <v>0</v>
      </c>
      <c r="AQ1217" s="70">
        <f>ifna(vlookup(AP1217,'SKU Pricing'!A:B,Assumptions!$B$2,0)*AE1217,0)</f>
        <v>0</v>
      </c>
      <c r="AR1217" s="72">
        <v>0.0</v>
      </c>
    </row>
    <row r="1218">
      <c r="A1218" s="61" t="s">
        <v>1359</v>
      </c>
      <c r="B1218" s="62" t="str">
        <f>ifna(if(vlookup(A1218,vOS!A:B,2,0)="","Unknown",vlookup(A1218,vOS!A:B,2,0)),"Unknown")</f>
        <v>Microsoft Windows Server 2022 (64-bit)</v>
      </c>
      <c r="C1218" s="62">
        <f>vlookup(B1218,'OS Study'!A:D,2,0)</f>
        <v>0</v>
      </c>
      <c r="D1218" s="62" t="str">
        <f>vlookup(B1218,'OS Study'!A:D,3,0)</f>
        <v>Windows</v>
      </c>
      <c r="E1218" s="62" t="str">
        <f>vlookup(B1218,'OS Study'!A:D,4,0)</f>
        <v>Server</v>
      </c>
      <c r="F1218" s="63" t="str">
        <f>vlookup(B1218,'OS Study'!A:E,5,0)</f>
        <v>2022</v>
      </c>
      <c r="G1218" s="62">
        <f>IF(vlookup(A1218,'RVtools V2.1'!A:J,4,0)="non",0,1)</f>
        <v>1</v>
      </c>
      <c r="H1218" s="62">
        <f>if(vlookup(A1218,'RVtools V2.1'!A:K,11,0)="kube",1,0)</f>
        <v>0</v>
      </c>
      <c r="I1218" s="62">
        <f t="shared" si="5"/>
        <v>0</v>
      </c>
      <c r="J1218" s="62">
        <f>ifna(vlookup(A1218,'Infra Study'!A:Q,17,0),0)</f>
        <v>0</v>
      </c>
      <c r="K1218" s="64">
        <f>IFERROR(__xludf.DUMMYFUNCTION("N(REGEXMATCH(VLOOKUP(A1218, 'RVtools V2.1'!A:H, 8, 0), ""^Serveur de fichiers""))"),0.0)</f>
        <v>0</v>
      </c>
      <c r="L1218" s="64">
        <f t="shared" si="6"/>
        <v>0</v>
      </c>
      <c r="M1218" s="67" t="str">
        <f>ifna(vlookup(A1218,'RVtools V2.1'!A:I,8,0),"N/A")</f>
        <v>QlikSense</v>
      </c>
      <c r="N1218" s="64">
        <f>IFERROR(__xludf.DUMMYFUNCTION("IF(REGEXMATCH(M1218, ""(?i)"" &amp; JOIN(""|"", SPLIT(""kalisil"", "" ""))), 1, 0)"),0.0)</f>
        <v>0</v>
      </c>
      <c r="O1218" s="64" t="str">
        <f>vlookup(A1218,'RVtools V2.1'!A:H,7,0)</f>
        <v>T2</v>
      </c>
      <c r="P1218" s="64">
        <f>if(vlookup(A1218,'RVtools V2.1'!A:H,5,0)="oui",1,0)</f>
        <v>1</v>
      </c>
      <c r="Q1218" s="64">
        <f>ifna(vlookup(A1218,vCPU!A:B,2,0),"Unknown")</f>
        <v>8</v>
      </c>
      <c r="R1218" s="66">
        <f>ifna(vlookup(A1218,vMemory!A:C,3,0),"Unknown")</f>
        <v>32</v>
      </c>
      <c r="S1218" s="66">
        <f>ifna(vlookup(A1218,vDisk!A:C,3,0),"Unknown")</f>
        <v>133</v>
      </c>
      <c r="T1218" s="67" t="str">
        <f t="array" ref="T1218">IFS(
   L1218=1, "No Lift &amp; Shift",
   J1218=1, XLOOKUP(A1218, 'Infra Study'!A:A, 'Infra Study'!P:P),
   I1218=1, "No Lift &amp; Shift",
   H1218=1, "GKE",
   K1218=1, "GCNV",
   G1218=1, "Lift &amp; Shift Prod",
   TRUE, "Lift &amp; Shift Noprod"
)</f>
        <v>Lift &amp; Shift Prod</v>
      </c>
      <c r="U1218" s="67">
        <f t="shared" si="7"/>
        <v>1</v>
      </c>
      <c r="V1218" s="68" t="str">
        <f>if(T1218="Lift &amp; Shift Noprod",if( Y1218=0,Assumptions!$B$5, Assumptions!$B$4),if(T1218="Lift &amp; Shift Prod",if(AND(N1218=1,O1218="T1"),Assumptions!$B$6,Assumptions!$B$4),0))</f>
        <v>N2D</v>
      </c>
      <c r="W1218" s="69">
        <f>if(V1218&lt;&gt;0,if(Q1218="Unknown", Assumptions!$B$42,If(Q1218&gt;1,Q1218,2)),0)</f>
        <v>8</v>
      </c>
      <c r="X1218" s="69">
        <f>if(V1218&lt;&gt;0,if(R1218="Unknown", Assumptions!$B$43,R1218),0)</f>
        <v>32</v>
      </c>
      <c r="Y1218" s="68">
        <f t="shared" si="8"/>
        <v>0</v>
      </c>
      <c r="Z1218" s="68">
        <f>if(V1218&lt;&gt;0,if(  S1218="Unknown", Assumptions!$B$44,S1218),0)</f>
        <v>133</v>
      </c>
      <c r="AA1218" s="68" t="str">
        <f>if(V1218 ="N2",ifna(vlookup(W1218&amp;"-"&amp;X1218,'Ref. VM'!A:B,2,0),"Custom"),if(V1218 ="E2" , ifna(vlookup(W1218&amp;"-"&amp;X1218,'Ref. VM'!D:E,2,0),"Custom"),if(V1218="N2D",ifna(vlookup(W1218&amp;"-"&amp;X1218,'Ref. VM'!G:H,2,0),"Custom"),if(V1218="N4",ifna(vlookup(W1218&amp;"-"&amp;X1218,'Ref. VM'!J:K,2,0),"Custom"),0))))</f>
        <v>Predefined</v>
      </c>
      <c r="AB1218" s="67" t="str">
        <f t="shared" si="9"/>
        <v>N2D-Predefined vCPUs-CUD 3y</v>
      </c>
      <c r="AC1218" s="67" t="str">
        <f t="shared" si="10"/>
        <v>N2D-Predefined RAM-CUD 3y</v>
      </c>
      <c r="AD1218" s="67">
        <f t="shared" si="11"/>
        <v>0</v>
      </c>
      <c r="AE1218" s="69">
        <f>if(T1218="Lift &amp; Shift Prod",730,if(T1218="Lift &amp; Shift Noprod",Assumptions!$B$3,0))</f>
        <v>730</v>
      </c>
      <c r="AF1218" s="70">
        <f>if( U1218=0,0,if(Y1218=0, ((vlookup(AB1218,'SKU Pricing'!A:B,Assumptions!$B$2,0)*W1218)+(vlookup(AC1218,'SKU Pricing'!A:B,Assumptions!$B$2,0)*X1218))*AE1218,((vlookup(AB1218,'SKU Pricing'!A:B,Assumptions!$B$2,0)*W1218)+(vlookup(AC1218,'SKU Pricing'!A:B,Assumptions!$B$2,0)*(W1218*8))+(vlookup(AD1218,'SKU Pricing'!A:B,Assumptions!$B$2,0)*(X1218-(W1218*8))))*AE1218))</f>
        <v>128.7948928</v>
      </c>
      <c r="AG1218" s="67" t="str">
        <f t="shared" si="12"/>
        <v>Windows Server</v>
      </c>
      <c r="AH1218" s="70">
        <f>ifna(vlookup(AG1218,'SKU Pricing'!A:B,Assumptions!$B$2,0)*W1218*AE1218,0)</f>
        <v>268.64</v>
      </c>
      <c r="AI1218" s="62" t="str">
        <f t="shared" si="13"/>
        <v/>
      </c>
      <c r="AJ1218" s="62" t="str">
        <f>if(V1218&lt;&gt;0, if(T1218="Lift &amp; Shift Noprod",Assumptions!$B$9,if(V1218=Assumptions!$B$6,Assumptions!$B$10,if(P1218=1,Assumptions!$B$8,Assumptions!$B$7))),"")</f>
        <v>SSD</v>
      </c>
      <c r="AK1218" s="69" t="str">
        <f t="shared" si="14"/>
        <v>SSD</v>
      </c>
      <c r="AL1218" s="69">
        <f>if(AJ1218="Hyperdisk Balanced",Assumptions!$B$11,0)</f>
        <v>0</v>
      </c>
      <c r="AM1218" s="69">
        <f>if(AJ1218="Hyperdisk Balanced",Assumptions!$B$12,0)</f>
        <v>0</v>
      </c>
      <c r="AN1218" s="70">
        <f>if(AK1218=0,0,if(AJ1218="Hyperdisk Balanced",vlookup(AK1218&amp;" provisioned space",'SKU Pricing'!A:B,Assumptions!$B$2,0)*Z1218+vlookup(AK1218&amp;" provisioned IOPS",'SKU Pricing'!A:B,Assumptions!$B$2,0)*AL1218*730+vlookup(AK1218&amp;" provisioned throughput",'SKU Pricing'!A:B,Assumptions!$B$2,0)*AM1218*730,vlookup(AK1218,'SKU Pricing'!A:B,Assumptions!$B$2,0)*Z1218))</f>
        <v>26.201</v>
      </c>
      <c r="AO1218" s="70">
        <f t="shared" si="15"/>
        <v>423.6358928</v>
      </c>
      <c r="AP1218" s="71" t="str">
        <f t="shared" si="16"/>
        <v>VM Manager</v>
      </c>
      <c r="AQ1218" s="70">
        <f>ifna(vlookup(AP1218,'SKU Pricing'!A:B,Assumptions!$B$2,0)*AE1218,0)</f>
        <v>2.19</v>
      </c>
      <c r="AR1218" s="72">
        <v>0.0</v>
      </c>
    </row>
    <row r="1219">
      <c r="A1219" s="61" t="s">
        <v>1360</v>
      </c>
      <c r="B1219" s="62" t="str">
        <f>ifna(if(vlookup(A1219,vOS!A:B,2,0)="","Unknown",vlookup(A1219,vOS!A:B,2,0)),"Unknown")</f>
        <v>Microsoft Windows Server 2022 (64-bit)</v>
      </c>
      <c r="C1219" s="62">
        <f>vlookup(B1219,'OS Study'!A:D,2,0)</f>
        <v>0</v>
      </c>
      <c r="D1219" s="62" t="str">
        <f>vlookup(B1219,'OS Study'!A:D,3,0)</f>
        <v>Windows</v>
      </c>
      <c r="E1219" s="62" t="str">
        <f>vlookup(B1219,'OS Study'!A:D,4,0)</f>
        <v>Server</v>
      </c>
      <c r="F1219" s="63" t="str">
        <f>vlookup(B1219,'OS Study'!A:E,5,0)</f>
        <v>2022</v>
      </c>
      <c r="G1219" s="62">
        <f>IF(vlookup(A1219,'RVtools V2.1'!A:J,4,0)="non",0,1)</f>
        <v>1</v>
      </c>
      <c r="H1219" s="62">
        <f>if(vlookup(A1219,'RVtools V2.1'!A:K,11,0)="kube",1,0)</f>
        <v>0</v>
      </c>
      <c r="I1219" s="62">
        <f t="shared" si="5"/>
        <v>0</v>
      </c>
      <c r="J1219" s="62">
        <f>ifna(vlookup(A1219,'Infra Study'!A:Q,17,0),0)</f>
        <v>0</v>
      </c>
      <c r="K1219" s="64">
        <f>IFERROR(__xludf.DUMMYFUNCTION("N(REGEXMATCH(VLOOKUP(A1219, 'RVtools V2.1'!A:H, 8, 0), ""^Serveur de fichiers""))"),0.0)</f>
        <v>0</v>
      </c>
      <c r="L1219" s="64">
        <f t="shared" si="6"/>
        <v>0</v>
      </c>
      <c r="M1219" s="67" t="str">
        <f>ifna(vlookup(A1219,'RVtools V2.1'!A:I,8,0),"N/A")</f>
        <v>QlikSense</v>
      </c>
      <c r="N1219" s="64">
        <f>IFERROR(__xludf.DUMMYFUNCTION("IF(REGEXMATCH(M1219, ""(?i)"" &amp; JOIN(""|"", SPLIT(""kalisil"", "" ""))), 1, 0)"),0.0)</f>
        <v>0</v>
      </c>
      <c r="O1219" s="64" t="str">
        <f>vlookup(A1219,'RVtools V2.1'!A:H,7,0)</f>
        <v>T2</v>
      </c>
      <c r="P1219" s="64">
        <f>if(vlookup(A1219,'RVtools V2.1'!A:H,5,0)="oui",1,0)</f>
        <v>1</v>
      </c>
      <c r="Q1219" s="64">
        <f>ifna(vlookup(A1219,vCPU!A:B,2,0),"Unknown")</f>
        <v>16</v>
      </c>
      <c r="R1219" s="66">
        <f>ifna(vlookup(A1219,vMemory!A:C,3,0),"Unknown")</f>
        <v>120</v>
      </c>
      <c r="S1219" s="66">
        <f>ifna(vlookup(A1219,vDisk!A:C,3,0),"Unknown")</f>
        <v>7877</v>
      </c>
      <c r="T1219" s="67" t="str">
        <f t="array" ref="T1219">IFS(
   L1219=1, "No Lift &amp; Shift",
   J1219=1, XLOOKUP(A1219, 'Infra Study'!A:A, 'Infra Study'!P:P),
   I1219=1, "No Lift &amp; Shift",
   H1219=1, "GKE",
   K1219=1, "GCNV",
   G1219=1, "Lift &amp; Shift Prod",
   TRUE, "Lift &amp; Shift Noprod"
)</f>
        <v>Lift &amp; Shift Prod</v>
      </c>
      <c r="U1219" s="67">
        <f t="shared" si="7"/>
        <v>1</v>
      </c>
      <c r="V1219" s="68" t="str">
        <f>if(T1219="Lift &amp; Shift Noprod",if( Y1219=0,Assumptions!$B$5, Assumptions!$B$4),if(T1219="Lift &amp; Shift Prod",if(AND(N1219=1,O1219="T1"),Assumptions!$B$6,Assumptions!$B$4),0))</f>
        <v>N2D</v>
      </c>
      <c r="W1219" s="69">
        <f>if(V1219&lt;&gt;0,if(Q1219="Unknown", Assumptions!$B$42,If(Q1219&gt;1,Q1219,2)),0)</f>
        <v>16</v>
      </c>
      <c r="X1219" s="69">
        <f>if(V1219&lt;&gt;0,if(R1219="Unknown", Assumptions!$B$43,R1219),0)</f>
        <v>120</v>
      </c>
      <c r="Y1219" s="68">
        <f t="shared" si="8"/>
        <v>0</v>
      </c>
      <c r="Z1219" s="68">
        <f>if(V1219&lt;&gt;0,if(  S1219="Unknown", Assumptions!$B$44,S1219),0)</f>
        <v>7877</v>
      </c>
      <c r="AA1219" s="68" t="str">
        <f>if(V1219 ="N2",ifna(vlookup(W1219&amp;"-"&amp;X1219,'Ref. VM'!A:B,2,0),"Custom"),if(V1219 ="E2" , ifna(vlookup(W1219&amp;"-"&amp;X1219,'Ref. VM'!D:E,2,0),"Custom"),if(V1219="N2D",ifna(vlookup(W1219&amp;"-"&amp;X1219,'Ref. VM'!G:H,2,0),"Custom"),if(V1219="N4",ifna(vlookup(W1219&amp;"-"&amp;X1219,'Ref. VM'!J:K,2,0),"Custom"),0))))</f>
        <v>Custom</v>
      </c>
      <c r="AB1219" s="67" t="str">
        <f t="shared" si="9"/>
        <v>N2D-Custom vCPUs-CUD 3y</v>
      </c>
      <c r="AC1219" s="67" t="str">
        <f t="shared" si="10"/>
        <v>N2D-Custom RAM-CUD 3y</v>
      </c>
      <c r="AD1219" s="67">
        <f t="shared" si="11"/>
        <v>0</v>
      </c>
      <c r="AE1219" s="69">
        <f>if(T1219="Lift &amp; Shift Prod",730,if(T1219="Lift &amp; Shift Noprod",Assumptions!$B$3,0))</f>
        <v>730</v>
      </c>
      <c r="AF1219" s="70">
        <f>if( U1219=0,0,if(Y1219=0, ((vlookup(AB1219,'SKU Pricing'!A:B,Assumptions!$B$2,0)*W1219)+(vlookup(AC1219,'SKU Pricing'!A:B,Assumptions!$B$2,0)*X1219))*AE1219,((vlookup(AB1219,'SKU Pricing'!A:B,Assumptions!$B$2,0)*W1219)+(vlookup(AC1219,'SKU Pricing'!A:B,Assumptions!$B$2,0)*(W1219*8))+(vlookup(AD1219,'SKU Pricing'!A:B,Assumptions!$B$2,0)*(X1219-(W1219*8))))*AE1219))</f>
        <v>353.0739374</v>
      </c>
      <c r="AG1219" s="67" t="str">
        <f t="shared" si="12"/>
        <v>Windows Server</v>
      </c>
      <c r="AH1219" s="70">
        <f>ifna(vlookup(AG1219,'SKU Pricing'!A:B,Assumptions!$B$2,0)*W1219*AE1219,0)</f>
        <v>537.28</v>
      </c>
      <c r="AI1219" s="62" t="str">
        <f t="shared" si="13"/>
        <v/>
      </c>
      <c r="AJ1219" s="62" t="str">
        <f>if(V1219&lt;&gt;0, if(T1219="Lift &amp; Shift Noprod",Assumptions!$B$9,if(V1219=Assumptions!$B$6,Assumptions!$B$10,if(P1219=1,Assumptions!$B$8,Assumptions!$B$7))),"")</f>
        <v>SSD</v>
      </c>
      <c r="AK1219" s="69" t="str">
        <f t="shared" si="14"/>
        <v>SSD</v>
      </c>
      <c r="AL1219" s="69">
        <f>if(AJ1219="Hyperdisk Balanced",Assumptions!$B$11,0)</f>
        <v>0</v>
      </c>
      <c r="AM1219" s="69">
        <f>if(AJ1219="Hyperdisk Balanced",Assumptions!$B$12,0)</f>
        <v>0</v>
      </c>
      <c r="AN1219" s="70">
        <f>if(AK1219=0,0,if(AJ1219="Hyperdisk Balanced",vlookup(AK1219&amp;" provisioned space",'SKU Pricing'!A:B,Assumptions!$B$2,0)*Z1219+vlookup(AK1219&amp;" provisioned IOPS",'SKU Pricing'!A:B,Assumptions!$B$2,0)*AL1219*730+vlookup(AK1219&amp;" provisioned throughput",'SKU Pricing'!A:B,Assumptions!$B$2,0)*AM1219*730,vlookup(AK1219,'SKU Pricing'!A:B,Assumptions!$B$2,0)*Z1219))</f>
        <v>1551.769</v>
      </c>
      <c r="AO1219" s="70">
        <f t="shared" si="15"/>
        <v>2442.122937</v>
      </c>
      <c r="AP1219" s="71" t="str">
        <f t="shared" si="16"/>
        <v>VM Manager</v>
      </c>
      <c r="AQ1219" s="70">
        <f>ifna(vlookup(AP1219,'SKU Pricing'!A:B,Assumptions!$B$2,0)*AE1219,0)</f>
        <v>2.19</v>
      </c>
      <c r="AR1219" s="72">
        <v>0.0</v>
      </c>
    </row>
    <row r="1220">
      <c r="A1220" s="61" t="s">
        <v>1361</v>
      </c>
      <c r="B1220" s="62" t="str">
        <f>ifna(if(vlookup(A1220,vOS!A:B,2,0)="","Unknown",vlookup(A1220,vOS!A:B,2,0)),"Unknown")</f>
        <v>Microsoft Windows Server 2022 (64-bit)</v>
      </c>
      <c r="C1220" s="62">
        <f>vlookup(B1220,'OS Study'!A:D,2,0)</f>
        <v>0</v>
      </c>
      <c r="D1220" s="62" t="str">
        <f>vlookup(B1220,'OS Study'!A:D,3,0)</f>
        <v>Windows</v>
      </c>
      <c r="E1220" s="62" t="str">
        <f>vlookup(B1220,'OS Study'!A:D,4,0)</f>
        <v>Server</v>
      </c>
      <c r="F1220" s="63" t="str">
        <f>vlookup(B1220,'OS Study'!A:E,5,0)</f>
        <v>2022</v>
      </c>
      <c r="G1220" s="62">
        <f>IF(vlookup(A1220,'RVtools V2.1'!A:J,4,0)="non",0,1)</f>
        <v>1</v>
      </c>
      <c r="H1220" s="62">
        <f>if(vlookup(A1220,'RVtools V2.1'!A:K,11,0)="kube",1,0)</f>
        <v>0</v>
      </c>
      <c r="I1220" s="62">
        <f t="shared" si="5"/>
        <v>0</v>
      </c>
      <c r="J1220" s="62">
        <f>ifna(vlookup(A1220,'Infra Study'!A:Q,17,0),0)</f>
        <v>0</v>
      </c>
      <c r="K1220" s="64">
        <f>IFERROR(__xludf.DUMMYFUNCTION("N(REGEXMATCH(VLOOKUP(A1220, 'RVtools V2.1'!A:H, 8, 0), ""^Serveur de fichiers""))"),0.0)</f>
        <v>0</v>
      </c>
      <c r="L1220" s="64">
        <f t="shared" si="6"/>
        <v>0</v>
      </c>
      <c r="M1220" s="67" t="str">
        <f>ifna(vlookup(A1220,'RVtools V2.1'!A:I,8,0),"N/A")</f>
        <v>QlikSense</v>
      </c>
      <c r="N1220" s="64">
        <f>IFERROR(__xludf.DUMMYFUNCTION("IF(REGEXMATCH(M1220, ""(?i)"" &amp; JOIN(""|"", SPLIT(""kalisil"", "" ""))), 1, 0)"),0.0)</f>
        <v>0</v>
      </c>
      <c r="O1220" s="64" t="str">
        <f>vlookup(A1220,'RVtools V2.1'!A:H,7,0)</f>
        <v>T2</v>
      </c>
      <c r="P1220" s="64">
        <f>if(vlookup(A1220,'RVtools V2.1'!A:H,5,0)="oui",1,0)</f>
        <v>1</v>
      </c>
      <c r="Q1220" s="64">
        <f>ifna(vlookup(A1220,vCPU!A:B,2,0),"Unknown")</f>
        <v>12</v>
      </c>
      <c r="R1220" s="66">
        <f>ifna(vlookup(A1220,vMemory!A:C,3,0),"Unknown")</f>
        <v>90</v>
      </c>
      <c r="S1220" s="66">
        <f>ifna(vlookup(A1220,vDisk!A:C,3,0),"Unknown")</f>
        <v>469</v>
      </c>
      <c r="T1220" s="67" t="str">
        <f t="array" ref="T1220">IFS(
   L1220=1, "No Lift &amp; Shift",
   J1220=1, XLOOKUP(A1220, 'Infra Study'!A:A, 'Infra Study'!P:P),
   I1220=1, "No Lift &amp; Shift",
   H1220=1, "GKE",
   K1220=1, "GCNV",
   G1220=1, "Lift &amp; Shift Prod",
   TRUE, "Lift &amp; Shift Noprod"
)</f>
        <v>Lift &amp; Shift Prod</v>
      </c>
      <c r="U1220" s="67">
        <f t="shared" si="7"/>
        <v>1</v>
      </c>
      <c r="V1220" s="68" t="str">
        <f>if(T1220="Lift &amp; Shift Noprod",if( Y1220=0,Assumptions!$B$5, Assumptions!$B$4),if(T1220="Lift &amp; Shift Prod",if(AND(N1220=1,O1220="T1"),Assumptions!$B$6,Assumptions!$B$4),0))</f>
        <v>N2D</v>
      </c>
      <c r="W1220" s="69">
        <f>if(V1220&lt;&gt;0,if(Q1220="Unknown", Assumptions!$B$42,If(Q1220&gt;1,Q1220,2)),0)</f>
        <v>12</v>
      </c>
      <c r="X1220" s="69">
        <f>if(V1220&lt;&gt;0,if(R1220="Unknown", Assumptions!$B$43,R1220),0)</f>
        <v>90</v>
      </c>
      <c r="Y1220" s="68">
        <f t="shared" si="8"/>
        <v>0</v>
      </c>
      <c r="Z1220" s="68">
        <f>if(V1220&lt;&gt;0,if(  S1220="Unknown", Assumptions!$B$44,S1220),0)</f>
        <v>469</v>
      </c>
      <c r="AA1220" s="68" t="str">
        <f>if(V1220 ="N2",ifna(vlookup(W1220&amp;"-"&amp;X1220,'Ref. VM'!A:B,2,0),"Custom"),if(V1220 ="E2" , ifna(vlookup(W1220&amp;"-"&amp;X1220,'Ref. VM'!D:E,2,0),"Custom"),if(V1220="N2D",ifna(vlookup(W1220&amp;"-"&amp;X1220,'Ref. VM'!G:H,2,0),"Custom"),if(V1220="N4",ifna(vlookup(W1220&amp;"-"&amp;X1220,'Ref. VM'!J:K,2,0),"Custom"),0))))</f>
        <v>Custom</v>
      </c>
      <c r="AB1220" s="67" t="str">
        <f t="shared" si="9"/>
        <v>N2D-Custom vCPUs-CUD 3y</v>
      </c>
      <c r="AC1220" s="67" t="str">
        <f t="shared" si="10"/>
        <v>N2D-Custom RAM-CUD 3y</v>
      </c>
      <c r="AD1220" s="67">
        <f t="shared" si="11"/>
        <v>0</v>
      </c>
      <c r="AE1220" s="69">
        <f>if(T1220="Lift &amp; Shift Prod",730,if(T1220="Lift &amp; Shift Noprod",Assumptions!$B$3,0))</f>
        <v>730</v>
      </c>
      <c r="AF1220" s="70">
        <f>if( U1220=0,0,if(Y1220=0, ((vlookup(AB1220,'SKU Pricing'!A:B,Assumptions!$B$2,0)*W1220)+(vlookup(AC1220,'SKU Pricing'!A:B,Assumptions!$B$2,0)*X1220))*AE1220,((vlookup(AB1220,'SKU Pricing'!A:B,Assumptions!$B$2,0)*W1220)+(vlookup(AC1220,'SKU Pricing'!A:B,Assumptions!$B$2,0)*(W1220*8))+(vlookup(AD1220,'SKU Pricing'!A:B,Assumptions!$B$2,0)*(X1220-(W1220*8))))*AE1220))</f>
        <v>264.8054531</v>
      </c>
      <c r="AG1220" s="67" t="str">
        <f t="shared" si="12"/>
        <v>Windows Server</v>
      </c>
      <c r="AH1220" s="70">
        <f>ifna(vlookup(AG1220,'SKU Pricing'!A:B,Assumptions!$B$2,0)*W1220*AE1220,0)</f>
        <v>402.96</v>
      </c>
      <c r="AI1220" s="62" t="str">
        <f t="shared" si="13"/>
        <v/>
      </c>
      <c r="AJ1220" s="62" t="str">
        <f>if(V1220&lt;&gt;0, if(T1220="Lift &amp; Shift Noprod",Assumptions!$B$9,if(V1220=Assumptions!$B$6,Assumptions!$B$10,if(P1220=1,Assumptions!$B$8,Assumptions!$B$7))),"")</f>
        <v>SSD</v>
      </c>
      <c r="AK1220" s="69" t="str">
        <f t="shared" si="14"/>
        <v>SSD</v>
      </c>
      <c r="AL1220" s="69">
        <f>if(AJ1220="Hyperdisk Balanced",Assumptions!$B$11,0)</f>
        <v>0</v>
      </c>
      <c r="AM1220" s="69">
        <f>if(AJ1220="Hyperdisk Balanced",Assumptions!$B$12,0)</f>
        <v>0</v>
      </c>
      <c r="AN1220" s="70">
        <f>if(AK1220=0,0,if(AJ1220="Hyperdisk Balanced",vlookup(AK1220&amp;" provisioned space",'SKU Pricing'!A:B,Assumptions!$B$2,0)*Z1220+vlookup(AK1220&amp;" provisioned IOPS",'SKU Pricing'!A:B,Assumptions!$B$2,0)*AL1220*730+vlookup(AK1220&amp;" provisioned throughput",'SKU Pricing'!A:B,Assumptions!$B$2,0)*AM1220*730,vlookup(AK1220,'SKU Pricing'!A:B,Assumptions!$B$2,0)*Z1220))</f>
        <v>92.393</v>
      </c>
      <c r="AO1220" s="70">
        <f t="shared" si="15"/>
        <v>760.1584531</v>
      </c>
      <c r="AP1220" s="71" t="str">
        <f t="shared" si="16"/>
        <v>VM Manager</v>
      </c>
      <c r="AQ1220" s="70">
        <f>ifna(vlookup(AP1220,'SKU Pricing'!A:B,Assumptions!$B$2,0)*AE1220,0)</f>
        <v>2.19</v>
      </c>
      <c r="AR1220" s="72">
        <v>0.0</v>
      </c>
    </row>
    <row r="1221">
      <c r="A1221" s="61" t="s">
        <v>1362</v>
      </c>
      <c r="B1221" s="62" t="str">
        <f>ifna(if(vlookup(A1221,vOS!A:B,2,0)="","Unknown",vlookup(A1221,vOS!A:B,2,0)),"Unknown")</f>
        <v>Microsoft Windows Server 2022 (64-bit)</v>
      </c>
      <c r="C1221" s="62">
        <f>vlookup(B1221,'OS Study'!A:D,2,0)</f>
        <v>0</v>
      </c>
      <c r="D1221" s="62" t="str">
        <f>vlookup(B1221,'OS Study'!A:D,3,0)</f>
        <v>Windows</v>
      </c>
      <c r="E1221" s="62" t="str">
        <f>vlookup(B1221,'OS Study'!A:D,4,0)</f>
        <v>Server</v>
      </c>
      <c r="F1221" s="63" t="str">
        <f>vlookup(B1221,'OS Study'!A:E,5,0)</f>
        <v>2022</v>
      </c>
      <c r="G1221" s="62">
        <f>IF(vlookup(A1221,'RVtools V2.1'!A:J,4,0)="non",0,1)</f>
        <v>1</v>
      </c>
      <c r="H1221" s="62">
        <f>if(vlookup(A1221,'RVtools V2.1'!A:K,11,0)="kube",1,0)</f>
        <v>0</v>
      </c>
      <c r="I1221" s="62">
        <f t="shared" si="5"/>
        <v>0</v>
      </c>
      <c r="J1221" s="62">
        <f>ifna(vlookup(A1221,'Infra Study'!A:Q,17,0),0)</f>
        <v>0</v>
      </c>
      <c r="K1221" s="64">
        <f>IFERROR(__xludf.DUMMYFUNCTION("N(REGEXMATCH(VLOOKUP(A1221, 'RVtools V2.1'!A:H, 8, 0), ""^Serveur de fichiers""))"),0.0)</f>
        <v>0</v>
      </c>
      <c r="L1221" s="64">
        <f t="shared" si="6"/>
        <v>0</v>
      </c>
      <c r="M1221" s="67" t="str">
        <f>ifna(vlookup(A1221,'RVtools V2.1'!A:I,8,0),"N/A")</f>
        <v>QlikSense</v>
      </c>
      <c r="N1221" s="64">
        <f>IFERROR(__xludf.DUMMYFUNCTION("IF(REGEXMATCH(M1221, ""(?i)"" &amp; JOIN(""|"", SPLIT(""kalisil"", "" ""))), 1, 0)"),0.0)</f>
        <v>0</v>
      </c>
      <c r="O1221" s="64" t="str">
        <f>vlookup(A1221,'RVtools V2.1'!A:H,7,0)</f>
        <v>T2</v>
      </c>
      <c r="P1221" s="64">
        <f>if(vlookup(A1221,'RVtools V2.1'!A:H,5,0)="oui",1,0)</f>
        <v>1</v>
      </c>
      <c r="Q1221" s="64">
        <f>ifna(vlookup(A1221,vCPU!A:B,2,0),"Unknown")</f>
        <v>12</v>
      </c>
      <c r="R1221" s="66">
        <f>ifna(vlookup(A1221,vMemory!A:C,3,0),"Unknown")</f>
        <v>90</v>
      </c>
      <c r="S1221" s="66">
        <f>ifna(vlookup(A1221,vDisk!A:C,3,0),"Unknown")</f>
        <v>469</v>
      </c>
      <c r="T1221" s="67" t="str">
        <f t="array" ref="T1221">IFS(
   L1221=1, "No Lift &amp; Shift",
   J1221=1, XLOOKUP(A1221, 'Infra Study'!A:A, 'Infra Study'!P:P),
   I1221=1, "No Lift &amp; Shift",
   H1221=1, "GKE",
   K1221=1, "GCNV",
   G1221=1, "Lift &amp; Shift Prod",
   TRUE, "Lift &amp; Shift Noprod"
)</f>
        <v>Lift &amp; Shift Prod</v>
      </c>
      <c r="U1221" s="67">
        <f t="shared" si="7"/>
        <v>1</v>
      </c>
      <c r="V1221" s="68" t="str">
        <f>if(T1221="Lift &amp; Shift Noprod",if( Y1221=0,Assumptions!$B$5, Assumptions!$B$4),if(T1221="Lift &amp; Shift Prod",if(AND(N1221=1,O1221="T1"),Assumptions!$B$6,Assumptions!$B$4),0))</f>
        <v>N2D</v>
      </c>
      <c r="W1221" s="69">
        <f>if(V1221&lt;&gt;0,if(Q1221="Unknown", Assumptions!$B$42,If(Q1221&gt;1,Q1221,2)),0)</f>
        <v>12</v>
      </c>
      <c r="X1221" s="69">
        <f>if(V1221&lt;&gt;0,if(R1221="Unknown", Assumptions!$B$43,R1221),0)</f>
        <v>90</v>
      </c>
      <c r="Y1221" s="68">
        <f t="shared" si="8"/>
        <v>0</v>
      </c>
      <c r="Z1221" s="68">
        <f>if(V1221&lt;&gt;0,if(  S1221="Unknown", Assumptions!$B$44,S1221),0)</f>
        <v>469</v>
      </c>
      <c r="AA1221" s="68" t="str">
        <f>if(V1221 ="N2",ifna(vlookup(W1221&amp;"-"&amp;X1221,'Ref. VM'!A:B,2,0),"Custom"),if(V1221 ="E2" , ifna(vlookup(W1221&amp;"-"&amp;X1221,'Ref. VM'!D:E,2,0),"Custom"),if(V1221="N2D",ifna(vlookup(W1221&amp;"-"&amp;X1221,'Ref. VM'!G:H,2,0),"Custom"),if(V1221="N4",ifna(vlookup(W1221&amp;"-"&amp;X1221,'Ref. VM'!J:K,2,0),"Custom"),0))))</f>
        <v>Custom</v>
      </c>
      <c r="AB1221" s="67" t="str">
        <f t="shared" si="9"/>
        <v>N2D-Custom vCPUs-CUD 3y</v>
      </c>
      <c r="AC1221" s="67" t="str">
        <f t="shared" si="10"/>
        <v>N2D-Custom RAM-CUD 3y</v>
      </c>
      <c r="AD1221" s="67">
        <f t="shared" si="11"/>
        <v>0</v>
      </c>
      <c r="AE1221" s="69">
        <f>if(T1221="Lift &amp; Shift Prod",730,if(T1221="Lift &amp; Shift Noprod",Assumptions!$B$3,0))</f>
        <v>730</v>
      </c>
      <c r="AF1221" s="70">
        <f>if( U1221=0,0,if(Y1221=0, ((vlookup(AB1221,'SKU Pricing'!A:B,Assumptions!$B$2,0)*W1221)+(vlookup(AC1221,'SKU Pricing'!A:B,Assumptions!$B$2,0)*X1221))*AE1221,((vlookup(AB1221,'SKU Pricing'!A:B,Assumptions!$B$2,0)*W1221)+(vlookup(AC1221,'SKU Pricing'!A:B,Assumptions!$B$2,0)*(W1221*8))+(vlookup(AD1221,'SKU Pricing'!A:B,Assumptions!$B$2,0)*(X1221-(W1221*8))))*AE1221))</f>
        <v>264.8054531</v>
      </c>
      <c r="AG1221" s="67" t="str">
        <f t="shared" si="12"/>
        <v>Windows Server</v>
      </c>
      <c r="AH1221" s="70">
        <f>ifna(vlookup(AG1221,'SKU Pricing'!A:B,Assumptions!$B$2,0)*W1221*AE1221,0)</f>
        <v>402.96</v>
      </c>
      <c r="AI1221" s="62" t="str">
        <f t="shared" si="13"/>
        <v/>
      </c>
      <c r="AJ1221" s="62" t="str">
        <f>if(V1221&lt;&gt;0, if(T1221="Lift &amp; Shift Noprod",Assumptions!$B$9,if(V1221=Assumptions!$B$6,Assumptions!$B$10,if(P1221=1,Assumptions!$B$8,Assumptions!$B$7))),"")</f>
        <v>SSD</v>
      </c>
      <c r="AK1221" s="69" t="str">
        <f t="shared" si="14"/>
        <v>SSD</v>
      </c>
      <c r="AL1221" s="69">
        <f>if(AJ1221="Hyperdisk Balanced",Assumptions!$B$11,0)</f>
        <v>0</v>
      </c>
      <c r="AM1221" s="69">
        <f>if(AJ1221="Hyperdisk Balanced",Assumptions!$B$12,0)</f>
        <v>0</v>
      </c>
      <c r="AN1221" s="70">
        <f>if(AK1221=0,0,if(AJ1221="Hyperdisk Balanced",vlookup(AK1221&amp;" provisioned space",'SKU Pricing'!A:B,Assumptions!$B$2,0)*Z1221+vlookup(AK1221&amp;" provisioned IOPS",'SKU Pricing'!A:B,Assumptions!$B$2,0)*AL1221*730+vlookup(AK1221&amp;" provisioned throughput",'SKU Pricing'!A:B,Assumptions!$B$2,0)*AM1221*730,vlookup(AK1221,'SKU Pricing'!A:B,Assumptions!$B$2,0)*Z1221))</f>
        <v>92.393</v>
      </c>
      <c r="AO1221" s="70">
        <f t="shared" si="15"/>
        <v>760.1584531</v>
      </c>
      <c r="AP1221" s="71" t="str">
        <f t="shared" si="16"/>
        <v>VM Manager</v>
      </c>
      <c r="AQ1221" s="70">
        <f>ifna(vlookup(AP1221,'SKU Pricing'!A:B,Assumptions!$B$2,0)*AE1221,0)</f>
        <v>2.19</v>
      </c>
      <c r="AR1221" s="72">
        <v>0.0</v>
      </c>
    </row>
    <row r="1222">
      <c r="A1222" s="61" t="s">
        <v>1363</v>
      </c>
      <c r="B1222" s="62" t="str">
        <f>ifna(if(vlookup(A1222,vOS!A:B,2,0)="","Unknown",vlookup(A1222,vOS!A:B,2,0)),"Unknown")</f>
        <v>Microsoft Windows Server 2022 (64-bit)</v>
      </c>
      <c r="C1222" s="62">
        <f>vlookup(B1222,'OS Study'!A:D,2,0)</f>
        <v>0</v>
      </c>
      <c r="D1222" s="62" t="str">
        <f>vlookup(B1222,'OS Study'!A:D,3,0)</f>
        <v>Windows</v>
      </c>
      <c r="E1222" s="62" t="str">
        <f>vlookup(B1222,'OS Study'!A:D,4,0)</f>
        <v>Server</v>
      </c>
      <c r="F1222" s="63" t="str">
        <f>vlookup(B1222,'OS Study'!A:E,5,0)</f>
        <v>2022</v>
      </c>
      <c r="G1222" s="62">
        <f>IF(vlookup(A1222,'RVtools V2.1'!A:J,4,0)="non",0,1)</f>
        <v>1</v>
      </c>
      <c r="H1222" s="62">
        <f>if(vlookup(A1222,'RVtools V2.1'!A:K,11,0)="kube",1,0)</f>
        <v>0</v>
      </c>
      <c r="I1222" s="62">
        <f t="shared" si="5"/>
        <v>0</v>
      </c>
      <c r="J1222" s="62">
        <f>ifna(vlookup(A1222,'Infra Study'!A:Q,17,0),0)</f>
        <v>0</v>
      </c>
      <c r="K1222" s="64">
        <f>IFERROR(__xludf.DUMMYFUNCTION("N(REGEXMATCH(VLOOKUP(A1222, 'RVtools V2.1'!A:H, 8, 0), ""^Serveur de fichiers""))"),0.0)</f>
        <v>0</v>
      </c>
      <c r="L1222" s="64">
        <f t="shared" si="6"/>
        <v>0</v>
      </c>
      <c r="M1222" s="67" t="str">
        <f>ifna(vlookup(A1222,'RVtools V2.1'!A:I,8,0),"N/A")</f>
        <v>QlikSense</v>
      </c>
      <c r="N1222" s="64">
        <f>IFERROR(__xludf.DUMMYFUNCTION("IF(REGEXMATCH(M1222, ""(?i)"" &amp; JOIN(""|"", SPLIT(""kalisil"", "" ""))), 1, 0)"),0.0)</f>
        <v>0</v>
      </c>
      <c r="O1222" s="64" t="str">
        <f>vlookup(A1222,'RVtools V2.1'!A:H,7,0)</f>
        <v>T2</v>
      </c>
      <c r="P1222" s="64">
        <f>if(vlookup(A1222,'RVtools V2.1'!A:H,5,0)="oui",1,0)</f>
        <v>1</v>
      </c>
      <c r="Q1222" s="64">
        <f>ifna(vlookup(A1222,vCPU!A:B,2,0),"Unknown")</f>
        <v>12</v>
      </c>
      <c r="R1222" s="66">
        <f>ifna(vlookup(A1222,vMemory!A:C,3,0),"Unknown")</f>
        <v>90</v>
      </c>
      <c r="S1222" s="66">
        <f>ifna(vlookup(A1222,vDisk!A:C,3,0),"Unknown")</f>
        <v>469</v>
      </c>
      <c r="T1222" s="67" t="str">
        <f t="array" ref="T1222">IFS(
   L1222=1, "No Lift &amp; Shift",
   J1222=1, XLOOKUP(A1222, 'Infra Study'!A:A, 'Infra Study'!P:P),
   I1222=1, "No Lift &amp; Shift",
   H1222=1, "GKE",
   K1222=1, "GCNV",
   G1222=1, "Lift &amp; Shift Prod",
   TRUE, "Lift &amp; Shift Noprod"
)</f>
        <v>Lift &amp; Shift Prod</v>
      </c>
      <c r="U1222" s="67">
        <f t="shared" si="7"/>
        <v>1</v>
      </c>
      <c r="V1222" s="68" t="str">
        <f>if(T1222="Lift &amp; Shift Noprod",if( Y1222=0,Assumptions!$B$5, Assumptions!$B$4),if(T1222="Lift &amp; Shift Prod",if(AND(N1222=1,O1222="T1"),Assumptions!$B$6,Assumptions!$B$4),0))</f>
        <v>N2D</v>
      </c>
      <c r="W1222" s="69">
        <f>if(V1222&lt;&gt;0,if(Q1222="Unknown", Assumptions!$B$42,If(Q1222&gt;1,Q1222,2)),0)</f>
        <v>12</v>
      </c>
      <c r="X1222" s="69">
        <f>if(V1222&lt;&gt;0,if(R1222="Unknown", Assumptions!$B$43,R1222),0)</f>
        <v>90</v>
      </c>
      <c r="Y1222" s="68">
        <f t="shared" si="8"/>
        <v>0</v>
      </c>
      <c r="Z1222" s="68">
        <f>if(V1222&lt;&gt;0,if(  S1222="Unknown", Assumptions!$B$44,S1222),0)</f>
        <v>469</v>
      </c>
      <c r="AA1222" s="68" t="str">
        <f>if(V1222 ="N2",ifna(vlookup(W1222&amp;"-"&amp;X1222,'Ref. VM'!A:B,2,0),"Custom"),if(V1222 ="E2" , ifna(vlookup(W1222&amp;"-"&amp;X1222,'Ref. VM'!D:E,2,0),"Custom"),if(V1222="N2D",ifna(vlookup(W1222&amp;"-"&amp;X1222,'Ref. VM'!G:H,2,0),"Custom"),if(V1222="N4",ifna(vlookup(W1222&amp;"-"&amp;X1222,'Ref. VM'!J:K,2,0),"Custom"),0))))</f>
        <v>Custom</v>
      </c>
      <c r="AB1222" s="67" t="str">
        <f t="shared" si="9"/>
        <v>N2D-Custom vCPUs-CUD 3y</v>
      </c>
      <c r="AC1222" s="67" t="str">
        <f t="shared" si="10"/>
        <v>N2D-Custom RAM-CUD 3y</v>
      </c>
      <c r="AD1222" s="67">
        <f t="shared" si="11"/>
        <v>0</v>
      </c>
      <c r="AE1222" s="69">
        <f>if(T1222="Lift &amp; Shift Prod",730,if(T1222="Lift &amp; Shift Noprod",Assumptions!$B$3,0))</f>
        <v>730</v>
      </c>
      <c r="AF1222" s="70">
        <f>if( U1222=0,0,if(Y1222=0, ((vlookup(AB1222,'SKU Pricing'!A:B,Assumptions!$B$2,0)*W1222)+(vlookup(AC1222,'SKU Pricing'!A:B,Assumptions!$B$2,0)*X1222))*AE1222,((vlookup(AB1222,'SKU Pricing'!A:B,Assumptions!$B$2,0)*W1222)+(vlookup(AC1222,'SKU Pricing'!A:B,Assumptions!$B$2,0)*(W1222*8))+(vlookup(AD1222,'SKU Pricing'!A:B,Assumptions!$B$2,0)*(X1222-(W1222*8))))*AE1222))</f>
        <v>264.8054531</v>
      </c>
      <c r="AG1222" s="67" t="str">
        <f t="shared" si="12"/>
        <v>Windows Server</v>
      </c>
      <c r="AH1222" s="70">
        <f>ifna(vlookup(AG1222,'SKU Pricing'!A:B,Assumptions!$B$2,0)*W1222*AE1222,0)</f>
        <v>402.96</v>
      </c>
      <c r="AI1222" s="62" t="str">
        <f t="shared" si="13"/>
        <v/>
      </c>
      <c r="AJ1222" s="62" t="str">
        <f>if(V1222&lt;&gt;0, if(T1222="Lift &amp; Shift Noprod",Assumptions!$B$9,if(V1222=Assumptions!$B$6,Assumptions!$B$10,if(P1222=1,Assumptions!$B$8,Assumptions!$B$7))),"")</f>
        <v>SSD</v>
      </c>
      <c r="AK1222" s="69" t="str">
        <f t="shared" si="14"/>
        <v>SSD</v>
      </c>
      <c r="AL1222" s="69">
        <f>if(AJ1222="Hyperdisk Balanced",Assumptions!$B$11,0)</f>
        <v>0</v>
      </c>
      <c r="AM1222" s="69">
        <f>if(AJ1222="Hyperdisk Balanced",Assumptions!$B$12,0)</f>
        <v>0</v>
      </c>
      <c r="AN1222" s="70">
        <f>if(AK1222=0,0,if(AJ1222="Hyperdisk Balanced",vlookup(AK1222&amp;" provisioned space",'SKU Pricing'!A:B,Assumptions!$B$2,0)*Z1222+vlookup(AK1222&amp;" provisioned IOPS",'SKU Pricing'!A:B,Assumptions!$B$2,0)*AL1222*730+vlookup(AK1222&amp;" provisioned throughput",'SKU Pricing'!A:B,Assumptions!$B$2,0)*AM1222*730,vlookup(AK1222,'SKU Pricing'!A:B,Assumptions!$B$2,0)*Z1222))</f>
        <v>92.393</v>
      </c>
      <c r="AO1222" s="70">
        <f t="shared" si="15"/>
        <v>760.1584531</v>
      </c>
      <c r="AP1222" s="71" t="str">
        <f t="shared" si="16"/>
        <v>VM Manager</v>
      </c>
      <c r="AQ1222" s="70">
        <f>ifna(vlookup(AP1222,'SKU Pricing'!A:B,Assumptions!$B$2,0)*AE1222,0)</f>
        <v>2.19</v>
      </c>
      <c r="AR1222" s="72">
        <v>0.0</v>
      </c>
    </row>
    <row r="1223">
      <c r="A1223" s="61" t="s">
        <v>1364</v>
      </c>
      <c r="B1223" s="62" t="str">
        <f>ifna(if(vlookup(A1223,vOS!A:B,2,0)="","Unknown",vlookup(A1223,vOS!A:B,2,0)),"Unknown")</f>
        <v>Microsoft Windows Server 2019 (64-bit)</v>
      </c>
      <c r="C1223" s="62">
        <f>vlookup(B1223,'OS Study'!A:D,2,0)</f>
        <v>0</v>
      </c>
      <c r="D1223" s="62" t="str">
        <f>vlookup(B1223,'OS Study'!A:D,3,0)</f>
        <v>Windows</v>
      </c>
      <c r="E1223" s="62" t="str">
        <f>vlookup(B1223,'OS Study'!A:D,4,0)</f>
        <v>Server</v>
      </c>
      <c r="F1223" s="63" t="str">
        <f>vlookup(B1223,'OS Study'!A:E,5,0)</f>
        <v>2019</v>
      </c>
      <c r="G1223" s="62">
        <f>IF(vlookup(A1223,'RVtools V2.1'!A:J,4,0)="non",0,1)</f>
        <v>1</v>
      </c>
      <c r="H1223" s="62">
        <f>if(vlookup(A1223,'RVtools V2.1'!A:K,11,0)="kube",1,0)</f>
        <v>0</v>
      </c>
      <c r="I1223" s="62">
        <f t="shared" si="5"/>
        <v>0</v>
      </c>
      <c r="J1223" s="62">
        <f>ifna(vlookup(A1223,'Infra Study'!A:Q,17,0),0)</f>
        <v>0</v>
      </c>
      <c r="K1223" s="64">
        <f>IFERROR(__xludf.DUMMYFUNCTION("N(REGEXMATCH(VLOOKUP(A1223, 'RVtools V2.1'!A:H, 8, 0), ""^Serveur de fichiers""))"),0.0)</f>
        <v>0</v>
      </c>
      <c r="L1223" s="64">
        <f t="shared" si="6"/>
        <v>0</v>
      </c>
      <c r="M1223" s="67" t="str">
        <f>ifna(vlookup(A1223,'RVtools V2.1'!A:I,8,0),"N/A")</f>
        <v>QlikSense</v>
      </c>
      <c r="N1223" s="64">
        <f>IFERROR(__xludf.DUMMYFUNCTION("IF(REGEXMATCH(M1223, ""(?i)"" &amp; JOIN(""|"", SPLIT(""kalisil"", "" ""))), 1, 0)"),0.0)</f>
        <v>0</v>
      </c>
      <c r="O1223" s="64" t="str">
        <f>vlookup(A1223,'RVtools V2.1'!A:H,7,0)</f>
        <v>T2</v>
      </c>
      <c r="P1223" s="64">
        <f>if(vlookup(A1223,'RVtools V2.1'!A:H,5,0)="oui",1,0)</f>
        <v>1</v>
      </c>
      <c r="Q1223" s="64">
        <f>ifna(vlookup(A1223,vCPU!A:B,2,0),"Unknown")</f>
        <v>24</v>
      </c>
      <c r="R1223" s="66">
        <f>ifna(vlookup(A1223,vMemory!A:C,3,0),"Unknown")</f>
        <v>256</v>
      </c>
      <c r="S1223" s="66">
        <f>ifna(vlookup(A1223,vDisk!A:C,3,0),"Unknown")</f>
        <v>4713</v>
      </c>
      <c r="T1223" s="67" t="str">
        <f t="array" ref="T1223">IFS(
   L1223=1, "No Lift &amp; Shift",
   J1223=1, XLOOKUP(A1223, 'Infra Study'!A:A, 'Infra Study'!P:P),
   I1223=1, "No Lift &amp; Shift",
   H1223=1, "GKE",
   K1223=1, "GCNV",
   G1223=1, "Lift &amp; Shift Prod",
   TRUE, "Lift &amp; Shift Noprod"
)</f>
        <v>Lift &amp; Shift Prod</v>
      </c>
      <c r="U1223" s="67">
        <f t="shared" si="7"/>
        <v>1</v>
      </c>
      <c r="V1223" s="68" t="str">
        <f>if(T1223="Lift &amp; Shift Noprod",if( Y1223=0,Assumptions!$B$5, Assumptions!$B$4),if(T1223="Lift &amp; Shift Prod",if(AND(N1223=1,O1223="T1"),Assumptions!$B$6,Assumptions!$B$4),0))</f>
        <v>N2D</v>
      </c>
      <c r="W1223" s="69">
        <f>if(V1223&lt;&gt;0,if(Q1223="Unknown", Assumptions!$B$42,If(Q1223&gt;1,Q1223,2)),0)</f>
        <v>24</v>
      </c>
      <c r="X1223" s="69">
        <f>if(V1223&lt;&gt;0,if(R1223="Unknown", Assumptions!$B$43,R1223),0)</f>
        <v>256</v>
      </c>
      <c r="Y1223" s="68">
        <f t="shared" si="8"/>
        <v>1</v>
      </c>
      <c r="Z1223" s="68">
        <f>if(V1223&lt;&gt;0,if(  S1223="Unknown", Assumptions!$B$44,S1223),0)</f>
        <v>4713</v>
      </c>
      <c r="AA1223" s="68" t="str">
        <f>if(V1223 ="N2",ifna(vlookup(W1223&amp;"-"&amp;X1223,'Ref. VM'!A:B,2,0),"Custom"),if(V1223 ="E2" , ifna(vlookup(W1223&amp;"-"&amp;X1223,'Ref. VM'!D:E,2,0),"Custom"),if(V1223="N2D",ifna(vlookup(W1223&amp;"-"&amp;X1223,'Ref. VM'!G:H,2,0),"Custom"),if(V1223="N4",ifna(vlookup(W1223&amp;"-"&amp;X1223,'Ref. VM'!J:K,2,0),"Custom"),0))))</f>
        <v>Custom</v>
      </c>
      <c r="AB1223" s="67" t="str">
        <f t="shared" si="9"/>
        <v>N2D-Custom vCPUs-CUD 3y</v>
      </c>
      <c r="AC1223" s="67" t="str">
        <f t="shared" si="10"/>
        <v>N2D-Custom RAM-CUD 3y</v>
      </c>
      <c r="AD1223" s="67" t="str">
        <f t="shared" si="11"/>
        <v>N2D-Extended custom memory-CUD 3y</v>
      </c>
      <c r="AE1223" s="69">
        <f>if(T1223="Lift &amp; Shift Prod",730,if(T1223="Lift &amp; Shift Noprod",Assumptions!$B$3,0))</f>
        <v>730</v>
      </c>
      <c r="AF1223" s="70">
        <f>if( U1223=0,0,if(Y1223=0, ((vlookup(AB1223,'SKU Pricing'!A:B,Assumptions!$B$2,0)*W1223)+(vlookup(AC1223,'SKU Pricing'!A:B,Assumptions!$B$2,0)*X1223))*AE1223,((vlookup(AB1223,'SKU Pricing'!A:B,Assumptions!$B$2,0)*W1223)+(vlookup(AC1223,'SKU Pricing'!A:B,Assumptions!$B$2,0)*(W1223*8))+(vlookup(AD1223,'SKU Pricing'!A:B,Assumptions!$B$2,0)*(X1223-(W1223*8))))*AE1223))</f>
        <v>997.6198221</v>
      </c>
      <c r="AG1223" s="67" t="str">
        <f t="shared" si="12"/>
        <v>Windows Server</v>
      </c>
      <c r="AH1223" s="70">
        <f>ifna(vlookup(AG1223,'SKU Pricing'!A:B,Assumptions!$B$2,0)*W1223*AE1223,0)</f>
        <v>805.92</v>
      </c>
      <c r="AI1223" s="62" t="str">
        <f t="shared" si="13"/>
        <v/>
      </c>
      <c r="AJ1223" s="62" t="str">
        <f>if(V1223&lt;&gt;0, if(T1223="Lift &amp; Shift Noprod",Assumptions!$B$9,if(V1223=Assumptions!$B$6,Assumptions!$B$10,if(P1223=1,Assumptions!$B$8,Assumptions!$B$7))),"")</f>
        <v>SSD</v>
      </c>
      <c r="AK1223" s="69" t="str">
        <f t="shared" si="14"/>
        <v>SSD</v>
      </c>
      <c r="AL1223" s="69">
        <f>if(AJ1223="Hyperdisk Balanced",Assumptions!$B$11,0)</f>
        <v>0</v>
      </c>
      <c r="AM1223" s="69">
        <f>if(AJ1223="Hyperdisk Balanced",Assumptions!$B$12,0)</f>
        <v>0</v>
      </c>
      <c r="AN1223" s="70">
        <f>if(AK1223=0,0,if(AJ1223="Hyperdisk Balanced",vlookup(AK1223&amp;" provisioned space",'SKU Pricing'!A:B,Assumptions!$B$2,0)*Z1223+vlookup(AK1223&amp;" provisioned IOPS",'SKU Pricing'!A:B,Assumptions!$B$2,0)*AL1223*730+vlookup(AK1223&amp;" provisioned throughput",'SKU Pricing'!A:B,Assumptions!$B$2,0)*AM1223*730,vlookup(AK1223,'SKU Pricing'!A:B,Assumptions!$B$2,0)*Z1223))</f>
        <v>928.461</v>
      </c>
      <c r="AO1223" s="70">
        <f t="shared" si="15"/>
        <v>2732.000822</v>
      </c>
      <c r="AP1223" s="71" t="str">
        <f t="shared" si="16"/>
        <v>VM Manager</v>
      </c>
      <c r="AQ1223" s="70">
        <f>ifna(vlookup(AP1223,'SKU Pricing'!A:B,Assumptions!$B$2,0)*AE1223,0)</f>
        <v>2.19</v>
      </c>
      <c r="AR1223" s="72">
        <v>0.0</v>
      </c>
    </row>
    <row r="1224">
      <c r="A1224" s="61" t="s">
        <v>1365</v>
      </c>
      <c r="B1224" s="62" t="str">
        <f>ifna(if(vlookup(A1224,vOS!A:B,2,0)="","Unknown",vlookup(A1224,vOS!A:B,2,0)),"Unknown")</f>
        <v>Microsoft Windows Server 2019 (64-bit)</v>
      </c>
      <c r="C1224" s="62">
        <f>vlookup(B1224,'OS Study'!A:D,2,0)</f>
        <v>0</v>
      </c>
      <c r="D1224" s="62" t="str">
        <f>vlookup(B1224,'OS Study'!A:D,3,0)</f>
        <v>Windows</v>
      </c>
      <c r="E1224" s="62" t="str">
        <f>vlookup(B1224,'OS Study'!A:D,4,0)</f>
        <v>Server</v>
      </c>
      <c r="F1224" s="63" t="str">
        <f>vlookup(B1224,'OS Study'!A:E,5,0)</f>
        <v>2019</v>
      </c>
      <c r="G1224" s="62">
        <f>IF(vlookup(A1224,'RVtools V2.1'!A:J,4,0)="non",0,1)</f>
        <v>1</v>
      </c>
      <c r="H1224" s="62">
        <f>if(vlookup(A1224,'RVtools V2.1'!A:K,11,0)="kube",1,0)</f>
        <v>0</v>
      </c>
      <c r="I1224" s="62">
        <f t="shared" si="5"/>
        <v>0</v>
      </c>
      <c r="J1224" s="62">
        <f>ifna(vlookup(A1224,'Infra Study'!A:Q,17,0),0)</f>
        <v>0</v>
      </c>
      <c r="K1224" s="64">
        <f>IFERROR(__xludf.DUMMYFUNCTION("N(REGEXMATCH(VLOOKUP(A1224, 'RVtools V2.1'!A:H, 8, 0), ""^Serveur de fichiers""))"),0.0)</f>
        <v>0</v>
      </c>
      <c r="L1224" s="64">
        <f t="shared" si="6"/>
        <v>0</v>
      </c>
      <c r="M1224" s="67" t="str">
        <f>ifna(vlookup(A1224,'RVtools V2.1'!A:I,8,0),"N/A")</f>
        <v>QlikSense</v>
      </c>
      <c r="N1224" s="64">
        <f>IFERROR(__xludf.DUMMYFUNCTION("IF(REGEXMATCH(M1224, ""(?i)"" &amp; JOIN(""|"", SPLIT(""kalisil"", "" ""))), 1, 0)"),0.0)</f>
        <v>0</v>
      </c>
      <c r="O1224" s="64" t="str">
        <f>vlookup(A1224,'RVtools V2.1'!A:H,7,0)</f>
        <v>T2</v>
      </c>
      <c r="P1224" s="64">
        <f>if(vlookup(A1224,'RVtools V2.1'!A:H,5,0)="oui",1,0)</f>
        <v>1</v>
      </c>
      <c r="Q1224" s="64">
        <f>ifna(vlookup(A1224,vCPU!A:B,2,0),"Unknown")</f>
        <v>24</v>
      </c>
      <c r="R1224" s="66">
        <f>ifna(vlookup(A1224,vMemory!A:C,3,0),"Unknown")</f>
        <v>256</v>
      </c>
      <c r="S1224" s="66">
        <f>ifna(vlookup(A1224,vDisk!A:C,3,0),"Unknown")</f>
        <v>367</v>
      </c>
      <c r="T1224" s="67" t="str">
        <f t="array" ref="T1224">IFS(
   L1224=1, "No Lift &amp; Shift",
   J1224=1, XLOOKUP(A1224, 'Infra Study'!A:A, 'Infra Study'!P:P),
   I1224=1, "No Lift &amp; Shift",
   H1224=1, "GKE",
   K1224=1, "GCNV",
   G1224=1, "Lift &amp; Shift Prod",
   TRUE, "Lift &amp; Shift Noprod"
)</f>
        <v>Lift &amp; Shift Prod</v>
      </c>
      <c r="U1224" s="67">
        <f t="shared" si="7"/>
        <v>1</v>
      </c>
      <c r="V1224" s="68" t="str">
        <f>if(T1224="Lift &amp; Shift Noprod",if( Y1224=0,Assumptions!$B$5, Assumptions!$B$4),if(T1224="Lift &amp; Shift Prod",if(AND(N1224=1,O1224="T1"),Assumptions!$B$6,Assumptions!$B$4),0))</f>
        <v>N2D</v>
      </c>
      <c r="W1224" s="69">
        <f>if(V1224&lt;&gt;0,if(Q1224="Unknown", Assumptions!$B$42,If(Q1224&gt;1,Q1224,2)),0)</f>
        <v>24</v>
      </c>
      <c r="X1224" s="69">
        <f>if(V1224&lt;&gt;0,if(R1224="Unknown", Assumptions!$B$43,R1224),0)</f>
        <v>256</v>
      </c>
      <c r="Y1224" s="68">
        <f t="shared" si="8"/>
        <v>1</v>
      </c>
      <c r="Z1224" s="68">
        <f>if(V1224&lt;&gt;0,if(  S1224="Unknown", Assumptions!$B$44,S1224),0)</f>
        <v>367</v>
      </c>
      <c r="AA1224" s="68" t="str">
        <f>if(V1224 ="N2",ifna(vlookup(W1224&amp;"-"&amp;X1224,'Ref. VM'!A:B,2,0),"Custom"),if(V1224 ="E2" , ifna(vlookup(W1224&amp;"-"&amp;X1224,'Ref. VM'!D:E,2,0),"Custom"),if(V1224="N2D",ifna(vlookup(W1224&amp;"-"&amp;X1224,'Ref. VM'!G:H,2,0),"Custom"),if(V1224="N4",ifna(vlookup(W1224&amp;"-"&amp;X1224,'Ref. VM'!J:K,2,0),"Custom"),0))))</f>
        <v>Custom</v>
      </c>
      <c r="AB1224" s="67" t="str">
        <f t="shared" si="9"/>
        <v>N2D-Custom vCPUs-CUD 3y</v>
      </c>
      <c r="AC1224" s="67" t="str">
        <f t="shared" si="10"/>
        <v>N2D-Custom RAM-CUD 3y</v>
      </c>
      <c r="AD1224" s="67" t="str">
        <f t="shared" si="11"/>
        <v>N2D-Extended custom memory-CUD 3y</v>
      </c>
      <c r="AE1224" s="69">
        <f>if(T1224="Lift &amp; Shift Prod",730,if(T1224="Lift &amp; Shift Noprod",Assumptions!$B$3,0))</f>
        <v>730</v>
      </c>
      <c r="AF1224" s="70">
        <f>if( U1224=0,0,if(Y1224=0, ((vlookup(AB1224,'SKU Pricing'!A:B,Assumptions!$B$2,0)*W1224)+(vlookup(AC1224,'SKU Pricing'!A:B,Assumptions!$B$2,0)*X1224))*AE1224,((vlookup(AB1224,'SKU Pricing'!A:B,Assumptions!$B$2,0)*W1224)+(vlookup(AC1224,'SKU Pricing'!A:B,Assumptions!$B$2,0)*(W1224*8))+(vlookup(AD1224,'SKU Pricing'!A:B,Assumptions!$B$2,0)*(X1224-(W1224*8))))*AE1224))</f>
        <v>997.6198221</v>
      </c>
      <c r="AG1224" s="67" t="str">
        <f t="shared" si="12"/>
        <v>Windows Server</v>
      </c>
      <c r="AH1224" s="70">
        <f>ifna(vlookup(AG1224,'SKU Pricing'!A:B,Assumptions!$B$2,0)*W1224*AE1224,0)</f>
        <v>805.92</v>
      </c>
      <c r="AI1224" s="62" t="str">
        <f t="shared" si="13"/>
        <v/>
      </c>
      <c r="AJ1224" s="62" t="str">
        <f>if(V1224&lt;&gt;0, if(T1224="Lift &amp; Shift Noprod",Assumptions!$B$9,if(V1224=Assumptions!$B$6,Assumptions!$B$10,if(P1224=1,Assumptions!$B$8,Assumptions!$B$7))),"")</f>
        <v>SSD</v>
      </c>
      <c r="AK1224" s="69" t="str">
        <f t="shared" si="14"/>
        <v>SSD</v>
      </c>
      <c r="AL1224" s="69">
        <f>if(AJ1224="Hyperdisk Balanced",Assumptions!$B$11,0)</f>
        <v>0</v>
      </c>
      <c r="AM1224" s="69">
        <f>if(AJ1224="Hyperdisk Balanced",Assumptions!$B$12,0)</f>
        <v>0</v>
      </c>
      <c r="AN1224" s="70">
        <f>if(AK1224=0,0,if(AJ1224="Hyperdisk Balanced",vlookup(AK1224&amp;" provisioned space",'SKU Pricing'!A:B,Assumptions!$B$2,0)*Z1224+vlookup(AK1224&amp;" provisioned IOPS",'SKU Pricing'!A:B,Assumptions!$B$2,0)*AL1224*730+vlookup(AK1224&amp;" provisioned throughput",'SKU Pricing'!A:B,Assumptions!$B$2,0)*AM1224*730,vlookup(AK1224,'SKU Pricing'!A:B,Assumptions!$B$2,0)*Z1224))</f>
        <v>72.299</v>
      </c>
      <c r="AO1224" s="70">
        <f t="shared" si="15"/>
        <v>1875.838822</v>
      </c>
      <c r="AP1224" s="71" t="str">
        <f t="shared" si="16"/>
        <v>VM Manager</v>
      </c>
      <c r="AQ1224" s="70">
        <f>ifna(vlookup(AP1224,'SKU Pricing'!A:B,Assumptions!$B$2,0)*AE1224,0)</f>
        <v>2.19</v>
      </c>
      <c r="AR1224" s="72">
        <v>0.0</v>
      </c>
    </row>
    <row r="1225">
      <c r="A1225" s="61" t="s">
        <v>1366</v>
      </c>
      <c r="B1225" s="62" t="str">
        <f>ifna(if(vlookup(A1225,vOS!A:B,2,0)="","Unknown",vlookup(A1225,vOS!A:B,2,0)),"Unknown")</f>
        <v>Microsoft Windows Server 2019 (64-bit)</v>
      </c>
      <c r="C1225" s="62">
        <f>vlookup(B1225,'OS Study'!A:D,2,0)</f>
        <v>0</v>
      </c>
      <c r="D1225" s="62" t="str">
        <f>vlookup(B1225,'OS Study'!A:D,3,0)</f>
        <v>Windows</v>
      </c>
      <c r="E1225" s="62" t="str">
        <f>vlookup(B1225,'OS Study'!A:D,4,0)</f>
        <v>Server</v>
      </c>
      <c r="F1225" s="63" t="str">
        <f>vlookup(B1225,'OS Study'!A:E,5,0)</f>
        <v>2019</v>
      </c>
      <c r="G1225" s="62">
        <f>IF(vlookup(A1225,'RVtools V2.1'!A:J,4,0)="non",0,1)</f>
        <v>1</v>
      </c>
      <c r="H1225" s="62">
        <f>if(vlookup(A1225,'RVtools V2.1'!A:K,11,0)="kube",1,0)</f>
        <v>0</v>
      </c>
      <c r="I1225" s="62">
        <f t="shared" si="5"/>
        <v>0</v>
      </c>
      <c r="J1225" s="62">
        <f>ifna(vlookup(A1225,'Infra Study'!A:Q,17,0),0)</f>
        <v>0</v>
      </c>
      <c r="K1225" s="64">
        <f>IFERROR(__xludf.DUMMYFUNCTION("N(REGEXMATCH(VLOOKUP(A1225, 'RVtools V2.1'!A:H, 8, 0), ""^Serveur de fichiers""))"),0.0)</f>
        <v>0</v>
      </c>
      <c r="L1225" s="64">
        <f t="shared" si="6"/>
        <v>0</v>
      </c>
      <c r="M1225" s="67" t="str">
        <f>ifna(vlookup(A1225,'RVtools V2.1'!A:I,8,0),"N/A")</f>
        <v>QlikSense</v>
      </c>
      <c r="N1225" s="64">
        <f>IFERROR(__xludf.DUMMYFUNCTION("IF(REGEXMATCH(M1225, ""(?i)"" &amp; JOIN(""|"", SPLIT(""kalisil"", "" ""))), 1, 0)"),0.0)</f>
        <v>0</v>
      </c>
      <c r="O1225" s="64" t="str">
        <f>vlookup(A1225,'RVtools V2.1'!A:H,7,0)</f>
        <v>T2</v>
      </c>
      <c r="P1225" s="64">
        <f>if(vlookup(A1225,'RVtools V2.1'!A:H,5,0)="oui",1,0)</f>
        <v>0</v>
      </c>
      <c r="Q1225" s="64">
        <f>ifna(vlookup(A1225,vCPU!A:B,2,0),"Unknown")</f>
        <v>30</v>
      </c>
      <c r="R1225" s="66">
        <f>ifna(vlookup(A1225,vMemory!A:C,3,0),"Unknown")</f>
        <v>256</v>
      </c>
      <c r="S1225" s="66">
        <f>ifna(vlookup(A1225,vDisk!A:C,3,0),"Unknown")</f>
        <v>6648</v>
      </c>
      <c r="T1225" s="67" t="str">
        <f t="array" ref="T1225">IFS(
   L1225=1, "No Lift &amp; Shift",
   J1225=1, XLOOKUP(A1225, 'Infra Study'!A:A, 'Infra Study'!P:P),
   I1225=1, "No Lift &amp; Shift",
   H1225=1, "GKE",
   K1225=1, "GCNV",
   G1225=1, "Lift &amp; Shift Prod",
   TRUE, "Lift &amp; Shift Noprod"
)</f>
        <v>Lift &amp; Shift Prod</v>
      </c>
      <c r="U1225" s="67">
        <f t="shared" si="7"/>
        <v>1</v>
      </c>
      <c r="V1225" s="68" t="str">
        <f>if(T1225="Lift &amp; Shift Noprod",if( Y1225=0,Assumptions!$B$5, Assumptions!$B$4),if(T1225="Lift &amp; Shift Prod",if(AND(N1225=1,O1225="T1"),Assumptions!$B$6,Assumptions!$B$4),0))</f>
        <v>N2D</v>
      </c>
      <c r="W1225" s="69">
        <f>if(V1225&lt;&gt;0,if(Q1225="Unknown", Assumptions!$B$42,If(Q1225&gt;1,Q1225,2)),0)</f>
        <v>30</v>
      </c>
      <c r="X1225" s="69">
        <f>if(V1225&lt;&gt;0,if(R1225="Unknown", Assumptions!$B$43,R1225),0)</f>
        <v>256</v>
      </c>
      <c r="Y1225" s="68">
        <f t="shared" si="8"/>
        <v>1</v>
      </c>
      <c r="Z1225" s="68">
        <f>if(V1225&lt;&gt;0,if(  S1225="Unknown", Assumptions!$B$44,S1225),0)</f>
        <v>6648</v>
      </c>
      <c r="AA1225" s="68" t="str">
        <f>if(V1225 ="N2",ifna(vlookup(W1225&amp;"-"&amp;X1225,'Ref. VM'!A:B,2,0),"Custom"),if(V1225 ="E2" , ifna(vlookup(W1225&amp;"-"&amp;X1225,'Ref. VM'!D:E,2,0),"Custom"),if(V1225="N2D",ifna(vlookup(W1225&amp;"-"&amp;X1225,'Ref. VM'!G:H,2,0),"Custom"),if(V1225="N4",ifna(vlookup(W1225&amp;"-"&amp;X1225,'Ref. VM'!J:K,2,0),"Custom"),0))))</f>
        <v>Custom</v>
      </c>
      <c r="AB1225" s="67" t="str">
        <f t="shared" si="9"/>
        <v>N2D-Custom vCPUs-CUD 3y</v>
      </c>
      <c r="AC1225" s="67" t="str">
        <f t="shared" si="10"/>
        <v>N2D-Custom RAM-CUD 3y</v>
      </c>
      <c r="AD1225" s="67" t="str">
        <f t="shared" si="11"/>
        <v>N2D-Extended custom memory-CUD 3y</v>
      </c>
      <c r="AE1225" s="69">
        <f>if(T1225="Lift &amp; Shift Prod",730,if(T1225="Lift &amp; Shift Noprod",Assumptions!$B$3,0))</f>
        <v>730</v>
      </c>
      <c r="AF1225" s="70">
        <f>if( U1225=0,0,if(Y1225=0, ((vlookup(AB1225,'SKU Pricing'!A:B,Assumptions!$B$2,0)*W1225)+(vlookup(AC1225,'SKU Pricing'!A:B,Assumptions!$B$2,0)*X1225))*AE1225,((vlookup(AB1225,'SKU Pricing'!A:B,Assumptions!$B$2,0)*W1225)+(vlookup(AC1225,'SKU Pricing'!A:B,Assumptions!$B$2,0)*(W1225*8))+(vlookup(AD1225,'SKU Pricing'!A:B,Assumptions!$B$2,0)*(X1225-(W1225*8))))*AE1225))</f>
        <v>796.7168608</v>
      </c>
      <c r="AG1225" s="67" t="str">
        <f t="shared" si="12"/>
        <v>Windows Server</v>
      </c>
      <c r="AH1225" s="70">
        <f>ifna(vlookup(AG1225,'SKU Pricing'!A:B,Assumptions!$B$2,0)*W1225*AE1225,0)</f>
        <v>1007.4</v>
      </c>
      <c r="AI1225" s="62" t="str">
        <f t="shared" si="13"/>
        <v/>
      </c>
      <c r="AJ1225" s="62" t="str">
        <f>if(V1225&lt;&gt;0, if(T1225="Lift &amp; Shift Noprod",Assumptions!$B$9,if(V1225=Assumptions!$B$6,Assumptions!$B$10,if(P1225=1,Assumptions!$B$8,Assumptions!$B$7))),"")</f>
        <v>Balanced</v>
      </c>
      <c r="AK1225" s="69" t="str">
        <f t="shared" si="14"/>
        <v>Balanced</v>
      </c>
      <c r="AL1225" s="69">
        <f>if(AJ1225="Hyperdisk Balanced",Assumptions!$B$11,0)</f>
        <v>0</v>
      </c>
      <c r="AM1225" s="69">
        <f>if(AJ1225="Hyperdisk Balanced",Assumptions!$B$12,0)</f>
        <v>0</v>
      </c>
      <c r="AN1225" s="70">
        <f>if(AK1225=0,0,if(AJ1225="Hyperdisk Balanced",vlookup(AK1225&amp;" provisioned space",'SKU Pricing'!A:B,Assumptions!$B$2,0)*Z1225+vlookup(AK1225&amp;" provisioned IOPS",'SKU Pricing'!A:B,Assumptions!$B$2,0)*AL1225*730+vlookup(AK1225&amp;" provisioned throughput",'SKU Pricing'!A:B,Assumptions!$B$2,0)*AM1225*730,vlookup(AK1225,'SKU Pricing'!A:B,Assumptions!$B$2,0)*Z1225))</f>
        <v>771.168</v>
      </c>
      <c r="AO1225" s="70">
        <f t="shared" si="15"/>
        <v>2575.284861</v>
      </c>
      <c r="AP1225" s="71" t="str">
        <f t="shared" si="16"/>
        <v>VM Manager</v>
      </c>
      <c r="AQ1225" s="70">
        <f>ifna(vlookup(AP1225,'SKU Pricing'!A:B,Assumptions!$B$2,0)*AE1225,0)</f>
        <v>2.19</v>
      </c>
      <c r="AR1225" s="72">
        <v>0.0</v>
      </c>
    </row>
    <row r="1226">
      <c r="A1226" s="61" t="s">
        <v>1367</v>
      </c>
      <c r="B1226" s="62" t="str">
        <f>ifna(if(vlookup(A1226,vOS!A:B,2,0)="","Unknown",vlookup(A1226,vOS!A:B,2,0)),"Unknown")</f>
        <v>Microsoft Windows Server 2019 (64-bit)</v>
      </c>
      <c r="C1226" s="62">
        <f>vlookup(B1226,'OS Study'!A:D,2,0)</f>
        <v>0</v>
      </c>
      <c r="D1226" s="62" t="str">
        <f>vlookup(B1226,'OS Study'!A:D,3,0)</f>
        <v>Windows</v>
      </c>
      <c r="E1226" s="62" t="str">
        <f>vlookup(B1226,'OS Study'!A:D,4,0)</f>
        <v>Server</v>
      </c>
      <c r="F1226" s="63" t="str">
        <f>vlookup(B1226,'OS Study'!A:E,5,0)</f>
        <v>2019</v>
      </c>
      <c r="G1226" s="62">
        <f>IF(vlookup(A1226,'RVtools V2.1'!A:J,4,0)="non",0,1)</f>
        <v>1</v>
      </c>
      <c r="H1226" s="62">
        <f>if(vlookup(A1226,'RVtools V2.1'!A:K,11,0)="kube",1,0)</f>
        <v>0</v>
      </c>
      <c r="I1226" s="62">
        <f t="shared" si="5"/>
        <v>0</v>
      </c>
      <c r="J1226" s="62">
        <f>ifna(vlookup(A1226,'Infra Study'!A:Q,17,0),0)</f>
        <v>0</v>
      </c>
      <c r="K1226" s="64">
        <f>IFERROR(__xludf.DUMMYFUNCTION("N(REGEXMATCH(VLOOKUP(A1226, 'RVtools V2.1'!A:H, 8, 0), ""^Serveur de fichiers""))"),0.0)</f>
        <v>0</v>
      </c>
      <c r="L1226" s="64">
        <f t="shared" si="6"/>
        <v>0</v>
      </c>
      <c r="M1226" s="67" t="str">
        <f>ifna(vlookup(A1226,'RVtools V2.1'!A:I,8,0),"N/A")</f>
        <v>QlikSense</v>
      </c>
      <c r="N1226" s="64">
        <f>IFERROR(__xludf.DUMMYFUNCTION("IF(REGEXMATCH(M1226, ""(?i)"" &amp; JOIN(""|"", SPLIT(""kalisil"", "" ""))), 1, 0)"),0.0)</f>
        <v>0</v>
      </c>
      <c r="O1226" s="64" t="str">
        <f>vlookup(A1226,'RVtools V2.1'!A:H,7,0)</f>
        <v>T2</v>
      </c>
      <c r="P1226" s="64">
        <f>if(vlookup(A1226,'RVtools V2.1'!A:H,5,0)="oui",1,0)</f>
        <v>0</v>
      </c>
      <c r="Q1226" s="64">
        <f>ifna(vlookup(A1226,vCPU!A:B,2,0),"Unknown")</f>
        <v>30</v>
      </c>
      <c r="R1226" s="66">
        <f>ifna(vlookup(A1226,vMemory!A:C,3,0),"Unknown")</f>
        <v>256</v>
      </c>
      <c r="S1226" s="66">
        <f>ifna(vlookup(A1226,vDisk!A:C,3,0),"Unknown")</f>
        <v>667</v>
      </c>
      <c r="T1226" s="67" t="str">
        <f t="array" ref="T1226">IFS(
   L1226=1, "No Lift &amp; Shift",
   J1226=1, XLOOKUP(A1226, 'Infra Study'!A:A, 'Infra Study'!P:P),
   I1226=1, "No Lift &amp; Shift",
   H1226=1, "GKE",
   K1226=1, "GCNV",
   G1226=1, "Lift &amp; Shift Prod",
   TRUE, "Lift &amp; Shift Noprod"
)</f>
        <v>Lift &amp; Shift Prod</v>
      </c>
      <c r="U1226" s="67">
        <f t="shared" si="7"/>
        <v>1</v>
      </c>
      <c r="V1226" s="68" t="str">
        <f>if(T1226="Lift &amp; Shift Noprod",if( Y1226=0,Assumptions!$B$5, Assumptions!$B$4),if(T1226="Lift &amp; Shift Prod",if(AND(N1226=1,O1226="T1"),Assumptions!$B$6,Assumptions!$B$4),0))</f>
        <v>N2D</v>
      </c>
      <c r="W1226" s="69">
        <f>if(V1226&lt;&gt;0,if(Q1226="Unknown", Assumptions!$B$42,If(Q1226&gt;1,Q1226,2)),0)</f>
        <v>30</v>
      </c>
      <c r="X1226" s="69">
        <f>if(V1226&lt;&gt;0,if(R1226="Unknown", Assumptions!$B$43,R1226),0)</f>
        <v>256</v>
      </c>
      <c r="Y1226" s="68">
        <f t="shared" si="8"/>
        <v>1</v>
      </c>
      <c r="Z1226" s="68">
        <f>if(V1226&lt;&gt;0,if(  S1226="Unknown", Assumptions!$B$44,S1226),0)</f>
        <v>667</v>
      </c>
      <c r="AA1226" s="68" t="str">
        <f>if(V1226 ="N2",ifna(vlookup(W1226&amp;"-"&amp;X1226,'Ref. VM'!A:B,2,0),"Custom"),if(V1226 ="E2" , ifna(vlookup(W1226&amp;"-"&amp;X1226,'Ref. VM'!D:E,2,0),"Custom"),if(V1226="N2D",ifna(vlookup(W1226&amp;"-"&amp;X1226,'Ref. VM'!G:H,2,0),"Custom"),if(V1226="N4",ifna(vlookup(W1226&amp;"-"&amp;X1226,'Ref. VM'!J:K,2,0),"Custom"),0))))</f>
        <v>Custom</v>
      </c>
      <c r="AB1226" s="67" t="str">
        <f t="shared" si="9"/>
        <v>N2D-Custom vCPUs-CUD 3y</v>
      </c>
      <c r="AC1226" s="67" t="str">
        <f t="shared" si="10"/>
        <v>N2D-Custom RAM-CUD 3y</v>
      </c>
      <c r="AD1226" s="67" t="str">
        <f t="shared" si="11"/>
        <v>N2D-Extended custom memory-CUD 3y</v>
      </c>
      <c r="AE1226" s="69">
        <f>if(T1226="Lift &amp; Shift Prod",730,if(T1226="Lift &amp; Shift Noprod",Assumptions!$B$3,0))</f>
        <v>730</v>
      </c>
      <c r="AF1226" s="70">
        <f>if( U1226=0,0,if(Y1226=0, ((vlookup(AB1226,'SKU Pricing'!A:B,Assumptions!$B$2,0)*W1226)+(vlookup(AC1226,'SKU Pricing'!A:B,Assumptions!$B$2,0)*X1226))*AE1226,((vlookup(AB1226,'SKU Pricing'!A:B,Assumptions!$B$2,0)*W1226)+(vlookup(AC1226,'SKU Pricing'!A:B,Assumptions!$B$2,0)*(W1226*8))+(vlookup(AD1226,'SKU Pricing'!A:B,Assumptions!$B$2,0)*(X1226-(W1226*8))))*AE1226))</f>
        <v>796.7168608</v>
      </c>
      <c r="AG1226" s="67" t="str">
        <f t="shared" si="12"/>
        <v>Windows Server</v>
      </c>
      <c r="AH1226" s="70">
        <f>ifna(vlookup(AG1226,'SKU Pricing'!A:B,Assumptions!$B$2,0)*W1226*AE1226,0)</f>
        <v>1007.4</v>
      </c>
      <c r="AI1226" s="62" t="str">
        <f t="shared" si="13"/>
        <v/>
      </c>
      <c r="AJ1226" s="62" t="str">
        <f>if(V1226&lt;&gt;0, if(T1226="Lift &amp; Shift Noprod",Assumptions!$B$9,if(V1226=Assumptions!$B$6,Assumptions!$B$10,if(P1226=1,Assumptions!$B$8,Assumptions!$B$7))),"")</f>
        <v>Balanced</v>
      </c>
      <c r="AK1226" s="69" t="str">
        <f t="shared" si="14"/>
        <v>Balanced</v>
      </c>
      <c r="AL1226" s="69">
        <f>if(AJ1226="Hyperdisk Balanced",Assumptions!$B$11,0)</f>
        <v>0</v>
      </c>
      <c r="AM1226" s="69">
        <f>if(AJ1226="Hyperdisk Balanced",Assumptions!$B$12,0)</f>
        <v>0</v>
      </c>
      <c r="AN1226" s="70">
        <f>if(AK1226=0,0,if(AJ1226="Hyperdisk Balanced",vlookup(AK1226&amp;" provisioned space",'SKU Pricing'!A:B,Assumptions!$B$2,0)*Z1226+vlookup(AK1226&amp;" provisioned IOPS",'SKU Pricing'!A:B,Assumptions!$B$2,0)*AL1226*730+vlookup(AK1226&amp;" provisioned throughput",'SKU Pricing'!A:B,Assumptions!$B$2,0)*AM1226*730,vlookup(AK1226,'SKU Pricing'!A:B,Assumptions!$B$2,0)*Z1226))</f>
        <v>77.372</v>
      </c>
      <c r="AO1226" s="70">
        <f t="shared" si="15"/>
        <v>1881.488861</v>
      </c>
      <c r="AP1226" s="71" t="str">
        <f t="shared" si="16"/>
        <v>VM Manager</v>
      </c>
      <c r="AQ1226" s="70">
        <f>ifna(vlookup(AP1226,'SKU Pricing'!A:B,Assumptions!$B$2,0)*AE1226,0)</f>
        <v>2.19</v>
      </c>
      <c r="AR1226" s="72">
        <v>0.0</v>
      </c>
    </row>
    <row r="1227">
      <c r="A1227" s="61" t="s">
        <v>1368</v>
      </c>
      <c r="B1227" s="62" t="str">
        <f>ifna(if(vlookup(A1227,vOS!A:B,2,0)="","Unknown",vlookup(A1227,vOS!A:B,2,0)),"Unknown")</f>
        <v>Microsoft Windows Server 2019 (64-bit)</v>
      </c>
      <c r="C1227" s="62">
        <f>vlookup(B1227,'OS Study'!A:D,2,0)</f>
        <v>0</v>
      </c>
      <c r="D1227" s="62" t="str">
        <f>vlookup(B1227,'OS Study'!A:D,3,0)</f>
        <v>Windows</v>
      </c>
      <c r="E1227" s="62" t="str">
        <f>vlookup(B1227,'OS Study'!A:D,4,0)</f>
        <v>Server</v>
      </c>
      <c r="F1227" s="63" t="str">
        <f>vlookup(B1227,'OS Study'!A:E,5,0)</f>
        <v>2019</v>
      </c>
      <c r="G1227" s="62">
        <f>IF(vlookup(A1227,'RVtools V2.1'!A:J,4,0)="non",0,1)</f>
        <v>1</v>
      </c>
      <c r="H1227" s="62">
        <f>if(vlookup(A1227,'RVtools V2.1'!A:K,11,0)="kube",1,0)</f>
        <v>0</v>
      </c>
      <c r="I1227" s="62">
        <f t="shared" si="5"/>
        <v>0</v>
      </c>
      <c r="J1227" s="62">
        <f>ifna(vlookup(A1227,'Infra Study'!A:Q,17,0),0)</f>
        <v>0</v>
      </c>
      <c r="K1227" s="64">
        <f>IFERROR(__xludf.DUMMYFUNCTION("N(REGEXMATCH(VLOOKUP(A1227, 'RVtools V2.1'!A:H, 8, 0), ""^Serveur de fichiers""))"),0.0)</f>
        <v>0</v>
      </c>
      <c r="L1227" s="64">
        <f t="shared" si="6"/>
        <v>0</v>
      </c>
      <c r="M1227" s="67" t="str">
        <f>ifna(vlookup(A1227,'RVtools V2.1'!A:I,8,0),"N/A")</f>
        <v>QlikSense</v>
      </c>
      <c r="N1227" s="64">
        <f>IFERROR(__xludf.DUMMYFUNCTION("IF(REGEXMATCH(M1227, ""(?i)"" &amp; JOIN(""|"", SPLIT(""kalisil"", "" ""))), 1, 0)"),0.0)</f>
        <v>0</v>
      </c>
      <c r="O1227" s="64" t="str">
        <f>vlookup(A1227,'RVtools V2.1'!A:H,7,0)</f>
        <v>T2</v>
      </c>
      <c r="P1227" s="64">
        <f>if(vlookup(A1227,'RVtools V2.1'!A:H,5,0)="oui",1,0)</f>
        <v>1</v>
      </c>
      <c r="Q1227" s="64">
        <f>ifna(vlookup(A1227,vCPU!A:B,2,0),"Unknown")</f>
        <v>4</v>
      </c>
      <c r="R1227" s="66">
        <f>ifna(vlookup(A1227,vMemory!A:C,3,0),"Unknown")</f>
        <v>16</v>
      </c>
      <c r="S1227" s="66">
        <f>ifna(vlookup(A1227,vDisk!A:C,3,0),"Unknown")</f>
        <v>121</v>
      </c>
      <c r="T1227" s="67" t="str">
        <f t="array" ref="T1227">IFS(
   L1227=1, "No Lift &amp; Shift",
   J1227=1, XLOOKUP(A1227, 'Infra Study'!A:A, 'Infra Study'!P:P),
   I1227=1, "No Lift &amp; Shift",
   H1227=1, "GKE",
   K1227=1, "GCNV",
   G1227=1, "Lift &amp; Shift Prod",
   TRUE, "Lift &amp; Shift Noprod"
)</f>
        <v>Lift &amp; Shift Prod</v>
      </c>
      <c r="U1227" s="67">
        <f t="shared" si="7"/>
        <v>1</v>
      </c>
      <c r="V1227" s="68" t="str">
        <f>if(T1227="Lift &amp; Shift Noprod",if( Y1227=0,Assumptions!$B$5, Assumptions!$B$4),if(T1227="Lift &amp; Shift Prod",if(AND(N1227=1,O1227="T1"),Assumptions!$B$6,Assumptions!$B$4),0))</f>
        <v>N2D</v>
      </c>
      <c r="W1227" s="69">
        <f>if(V1227&lt;&gt;0,if(Q1227="Unknown", Assumptions!$B$42,If(Q1227&gt;1,Q1227,2)),0)</f>
        <v>4</v>
      </c>
      <c r="X1227" s="69">
        <f>if(V1227&lt;&gt;0,if(R1227="Unknown", Assumptions!$B$43,R1227),0)</f>
        <v>16</v>
      </c>
      <c r="Y1227" s="68">
        <f t="shared" si="8"/>
        <v>0</v>
      </c>
      <c r="Z1227" s="68">
        <f>if(V1227&lt;&gt;0,if(  S1227="Unknown", Assumptions!$B$44,S1227),0)</f>
        <v>121</v>
      </c>
      <c r="AA1227" s="68" t="str">
        <f>if(V1227 ="N2",ifna(vlookup(W1227&amp;"-"&amp;X1227,'Ref. VM'!A:B,2,0),"Custom"),if(V1227 ="E2" , ifna(vlookup(W1227&amp;"-"&amp;X1227,'Ref. VM'!D:E,2,0),"Custom"),if(V1227="N2D",ifna(vlookup(W1227&amp;"-"&amp;X1227,'Ref. VM'!G:H,2,0),"Custom"),if(V1227="N4",ifna(vlookup(W1227&amp;"-"&amp;X1227,'Ref. VM'!J:K,2,0),"Custom"),0))))</f>
        <v>Predefined</v>
      </c>
      <c r="AB1227" s="67" t="str">
        <f t="shared" si="9"/>
        <v>N2D-Predefined vCPUs-CUD 3y</v>
      </c>
      <c r="AC1227" s="67" t="str">
        <f t="shared" si="10"/>
        <v>N2D-Predefined RAM-CUD 3y</v>
      </c>
      <c r="AD1227" s="67">
        <f t="shared" si="11"/>
        <v>0</v>
      </c>
      <c r="AE1227" s="69">
        <f>if(T1227="Lift &amp; Shift Prod",730,if(T1227="Lift &amp; Shift Noprod",Assumptions!$B$3,0))</f>
        <v>730</v>
      </c>
      <c r="AF1227" s="70">
        <f>if( U1227=0,0,if(Y1227=0, ((vlookup(AB1227,'SKU Pricing'!A:B,Assumptions!$B$2,0)*W1227)+(vlookup(AC1227,'SKU Pricing'!A:B,Assumptions!$B$2,0)*X1227))*AE1227,((vlookup(AB1227,'SKU Pricing'!A:B,Assumptions!$B$2,0)*W1227)+(vlookup(AC1227,'SKU Pricing'!A:B,Assumptions!$B$2,0)*(W1227*8))+(vlookup(AD1227,'SKU Pricing'!A:B,Assumptions!$B$2,0)*(X1227-(W1227*8))))*AE1227))</f>
        <v>64.3974464</v>
      </c>
      <c r="AG1227" s="67" t="str">
        <f t="shared" si="12"/>
        <v>Windows Server</v>
      </c>
      <c r="AH1227" s="70">
        <f>ifna(vlookup(AG1227,'SKU Pricing'!A:B,Assumptions!$B$2,0)*W1227*AE1227,0)</f>
        <v>134.32</v>
      </c>
      <c r="AI1227" s="62" t="str">
        <f t="shared" si="13"/>
        <v/>
      </c>
      <c r="AJ1227" s="62" t="str">
        <f>if(V1227&lt;&gt;0, if(T1227="Lift &amp; Shift Noprod",Assumptions!$B$9,if(V1227=Assumptions!$B$6,Assumptions!$B$10,if(P1227=1,Assumptions!$B$8,Assumptions!$B$7))),"")</f>
        <v>SSD</v>
      </c>
      <c r="AK1227" s="69" t="str">
        <f t="shared" si="14"/>
        <v>SSD</v>
      </c>
      <c r="AL1227" s="69">
        <f>if(AJ1227="Hyperdisk Balanced",Assumptions!$B$11,0)</f>
        <v>0</v>
      </c>
      <c r="AM1227" s="69">
        <f>if(AJ1227="Hyperdisk Balanced",Assumptions!$B$12,0)</f>
        <v>0</v>
      </c>
      <c r="AN1227" s="70">
        <f>if(AK1227=0,0,if(AJ1227="Hyperdisk Balanced",vlookup(AK1227&amp;" provisioned space",'SKU Pricing'!A:B,Assumptions!$B$2,0)*Z1227+vlookup(AK1227&amp;" provisioned IOPS",'SKU Pricing'!A:B,Assumptions!$B$2,0)*AL1227*730+vlookup(AK1227&amp;" provisioned throughput",'SKU Pricing'!A:B,Assumptions!$B$2,0)*AM1227*730,vlookup(AK1227,'SKU Pricing'!A:B,Assumptions!$B$2,0)*Z1227))</f>
        <v>23.837</v>
      </c>
      <c r="AO1227" s="70">
        <f t="shared" si="15"/>
        <v>222.5544464</v>
      </c>
      <c r="AP1227" s="71" t="str">
        <f t="shared" si="16"/>
        <v>VM Manager</v>
      </c>
      <c r="AQ1227" s="70">
        <f>ifna(vlookup(AP1227,'SKU Pricing'!A:B,Assumptions!$B$2,0)*AE1227,0)</f>
        <v>2.19</v>
      </c>
      <c r="AR1227" s="72">
        <v>0.0</v>
      </c>
    </row>
    <row r="1228">
      <c r="A1228" s="61" t="s">
        <v>1369</v>
      </c>
      <c r="B1228" s="62" t="str">
        <f>ifna(if(vlookup(A1228,vOS!A:B,2,0)="","Unknown",vlookup(A1228,vOS!A:B,2,0)),"Unknown")</f>
        <v>Microsoft Windows Server 2016 or later (64-bit)</v>
      </c>
      <c r="C1228" s="62">
        <f>vlookup(B1228,'OS Study'!A:D,2,0)</f>
        <v>0</v>
      </c>
      <c r="D1228" s="62" t="str">
        <f>vlookup(B1228,'OS Study'!A:D,3,0)</f>
        <v>Windows</v>
      </c>
      <c r="E1228" s="62" t="str">
        <f>vlookup(B1228,'OS Study'!A:D,4,0)</f>
        <v>Server</v>
      </c>
      <c r="F1228" s="63" t="str">
        <f>vlookup(B1228,'OS Study'!A:E,5,0)</f>
        <v>2016</v>
      </c>
      <c r="G1228" s="62">
        <f>IF(vlookup(A1228,'RVtools V2.1'!A:J,4,0)="non",0,1)</f>
        <v>1</v>
      </c>
      <c r="H1228" s="62">
        <f>if(vlookup(A1228,'RVtools V2.1'!A:K,11,0)="kube",1,0)</f>
        <v>0</v>
      </c>
      <c r="I1228" s="62">
        <f t="shared" si="5"/>
        <v>0</v>
      </c>
      <c r="J1228" s="62">
        <f>ifna(vlookup(A1228,'Infra Study'!A:Q,17,0),0)</f>
        <v>0</v>
      </c>
      <c r="K1228" s="64">
        <f>IFERROR(__xludf.DUMMYFUNCTION("N(REGEXMATCH(VLOOKUP(A1228, 'RVtools V2.1'!A:H, 8, 0), ""^Serveur de fichiers""))"),0.0)</f>
        <v>0</v>
      </c>
      <c r="L1228" s="64">
        <f t="shared" si="6"/>
        <v>0</v>
      </c>
      <c r="M1228" s="67" t="str">
        <f>ifna(vlookup(A1228,'RVtools V2.1'!A:I,8,0),"N/A")</f>
        <v>QlikSense - AURA</v>
      </c>
      <c r="N1228" s="64">
        <f>IFERROR(__xludf.DUMMYFUNCTION("IF(REGEXMATCH(M1228, ""(?i)"" &amp; JOIN(""|"", SPLIT(""kalisil"", "" ""))), 1, 0)"),0.0)</f>
        <v>0</v>
      </c>
      <c r="O1228" s="64" t="str">
        <f>vlookup(A1228,'RVtools V2.1'!A:H,7,0)</f>
        <v>N/A</v>
      </c>
      <c r="P1228" s="64">
        <f>if(vlookup(A1228,'RVtools V2.1'!A:H,5,0)="oui",1,0)</f>
        <v>0</v>
      </c>
      <c r="Q1228" s="64">
        <f>ifna(vlookup(A1228,vCPU!A:B,2,0),"Unknown")</f>
        <v>28</v>
      </c>
      <c r="R1228" s="66">
        <f>ifna(vlookup(A1228,vMemory!A:C,3,0),"Unknown")</f>
        <v>192</v>
      </c>
      <c r="S1228" s="66">
        <f>ifna(vlookup(A1228,vDisk!A:C,3,0),"Unknown")</f>
        <v>17270</v>
      </c>
      <c r="T1228" s="67" t="str">
        <f t="array" ref="T1228">IFS(
   L1228=1, "No Lift &amp; Shift",
   J1228=1, XLOOKUP(A1228, 'Infra Study'!A:A, 'Infra Study'!P:P),
   I1228=1, "No Lift &amp; Shift",
   H1228=1, "GKE",
   K1228=1, "GCNV",
   G1228=1, "Lift &amp; Shift Prod",
   TRUE, "Lift &amp; Shift Noprod"
)</f>
        <v>Lift &amp; Shift Prod</v>
      </c>
      <c r="U1228" s="67">
        <f t="shared" si="7"/>
        <v>1</v>
      </c>
      <c r="V1228" s="68" t="str">
        <f>if(T1228="Lift &amp; Shift Noprod",if( Y1228=0,Assumptions!$B$5, Assumptions!$B$4),if(T1228="Lift &amp; Shift Prod",if(AND(N1228=1,O1228="T1"),Assumptions!$B$6,Assumptions!$B$4),0))</f>
        <v>N2D</v>
      </c>
      <c r="W1228" s="69">
        <f>if(V1228&lt;&gt;0,if(Q1228="Unknown", Assumptions!$B$42,If(Q1228&gt;1,Q1228,2)),0)</f>
        <v>28</v>
      </c>
      <c r="X1228" s="69">
        <f>if(V1228&lt;&gt;0,if(R1228="Unknown", Assumptions!$B$43,R1228),0)</f>
        <v>192</v>
      </c>
      <c r="Y1228" s="68">
        <f t="shared" si="8"/>
        <v>0</v>
      </c>
      <c r="Z1228" s="68">
        <f>if(V1228&lt;&gt;0,if(  S1228="Unknown", Assumptions!$B$44,S1228),0)</f>
        <v>17270</v>
      </c>
      <c r="AA1228" s="68" t="str">
        <f>if(V1228 ="N2",ifna(vlookup(W1228&amp;"-"&amp;X1228,'Ref. VM'!A:B,2,0),"Custom"),if(V1228 ="E2" , ifna(vlookup(W1228&amp;"-"&amp;X1228,'Ref. VM'!D:E,2,0),"Custom"),if(V1228="N2D",ifna(vlookup(W1228&amp;"-"&amp;X1228,'Ref. VM'!G:H,2,0),"Custom"),if(V1228="N4",ifna(vlookup(W1228&amp;"-"&amp;X1228,'Ref. VM'!J:K,2,0),"Custom"),0))))</f>
        <v>Custom</v>
      </c>
      <c r="AB1228" s="67" t="str">
        <f t="shared" si="9"/>
        <v>N2D-Custom vCPUs-CUD 3y</v>
      </c>
      <c r="AC1228" s="67" t="str">
        <f t="shared" si="10"/>
        <v>N2D-Custom RAM-CUD 3y</v>
      </c>
      <c r="AD1228" s="67">
        <f t="shared" si="11"/>
        <v>0</v>
      </c>
      <c r="AE1228" s="69">
        <f>if(T1228="Lift &amp; Shift Prod",730,if(T1228="Lift &amp; Shift Noprod",Assumptions!$B$3,0))</f>
        <v>730</v>
      </c>
      <c r="AF1228" s="70">
        <f>if( U1228=0,0,if(Y1228=0, ((vlookup(AB1228,'SKU Pricing'!A:B,Assumptions!$B$2,0)*W1228)+(vlookup(AC1228,'SKU Pricing'!A:B,Assumptions!$B$2,0)*X1228))*AE1228,((vlookup(AB1228,'SKU Pricing'!A:B,Assumptions!$B$2,0)*W1228)+(vlookup(AC1228,'SKU Pricing'!A:B,Assumptions!$B$2,0)*(W1228*8))+(vlookup(AD1228,'SKU Pricing'!A:B,Assumptions!$B$2,0)*(X1228-(W1228*8))))*AE1228))</f>
        <v>591.3278918</v>
      </c>
      <c r="AG1228" s="67" t="str">
        <f t="shared" si="12"/>
        <v>Windows Server</v>
      </c>
      <c r="AH1228" s="70">
        <f>ifna(vlookup(AG1228,'SKU Pricing'!A:B,Assumptions!$B$2,0)*W1228*AE1228,0)</f>
        <v>940.24</v>
      </c>
      <c r="AI1228" s="62" t="str">
        <f t="shared" si="13"/>
        <v/>
      </c>
      <c r="AJ1228" s="62" t="str">
        <f>if(V1228&lt;&gt;0, if(T1228="Lift &amp; Shift Noprod",Assumptions!$B$9,if(V1228=Assumptions!$B$6,Assumptions!$B$10,if(P1228=1,Assumptions!$B$8,Assumptions!$B$7))),"")</f>
        <v>Balanced</v>
      </c>
      <c r="AK1228" s="69" t="str">
        <f t="shared" si="14"/>
        <v>Balanced</v>
      </c>
      <c r="AL1228" s="69">
        <f>if(AJ1228="Hyperdisk Balanced",Assumptions!$B$11,0)</f>
        <v>0</v>
      </c>
      <c r="AM1228" s="69">
        <f>if(AJ1228="Hyperdisk Balanced",Assumptions!$B$12,0)</f>
        <v>0</v>
      </c>
      <c r="AN1228" s="70">
        <f>if(AK1228=0,0,if(AJ1228="Hyperdisk Balanced",vlookup(AK1228&amp;" provisioned space",'SKU Pricing'!A:B,Assumptions!$B$2,0)*Z1228+vlookup(AK1228&amp;" provisioned IOPS",'SKU Pricing'!A:B,Assumptions!$B$2,0)*AL1228*730+vlookup(AK1228&amp;" provisioned throughput",'SKU Pricing'!A:B,Assumptions!$B$2,0)*AM1228*730,vlookup(AK1228,'SKU Pricing'!A:B,Assumptions!$B$2,0)*Z1228))</f>
        <v>2003.32</v>
      </c>
      <c r="AO1228" s="70">
        <f t="shared" si="15"/>
        <v>3534.887892</v>
      </c>
      <c r="AP1228" s="71" t="str">
        <f t="shared" si="16"/>
        <v>VM Manager</v>
      </c>
      <c r="AQ1228" s="70">
        <f>ifna(vlookup(AP1228,'SKU Pricing'!A:B,Assumptions!$B$2,0)*AE1228,0)</f>
        <v>2.19</v>
      </c>
      <c r="AR1228" s="72">
        <v>0.0</v>
      </c>
    </row>
    <row r="1229">
      <c r="A1229" s="61" t="s">
        <v>1370</v>
      </c>
      <c r="B1229" s="62" t="str">
        <f>ifna(if(vlookup(A1229,vOS!A:B,2,0)="","Unknown",vlookup(A1229,vOS!A:B,2,0)),"Unknown")</f>
        <v>Microsoft Windows Server 2022 (64-bit)</v>
      </c>
      <c r="C1229" s="62">
        <f>vlookup(B1229,'OS Study'!A:D,2,0)</f>
        <v>0</v>
      </c>
      <c r="D1229" s="62" t="str">
        <f>vlookup(B1229,'OS Study'!A:D,3,0)</f>
        <v>Windows</v>
      </c>
      <c r="E1229" s="62" t="str">
        <f>vlookup(B1229,'OS Study'!A:D,4,0)</f>
        <v>Server</v>
      </c>
      <c r="F1229" s="63" t="str">
        <f>vlookup(B1229,'OS Study'!A:E,5,0)</f>
        <v>2022</v>
      </c>
      <c r="G1229" s="62">
        <f>IF(vlookup(A1229,'RVtools V2.1'!A:J,4,0)="non",0,1)</f>
        <v>1</v>
      </c>
      <c r="H1229" s="62">
        <f>if(vlookup(A1229,'RVtools V2.1'!A:K,11,0)="kube",1,0)</f>
        <v>0</v>
      </c>
      <c r="I1229" s="62">
        <f t="shared" si="5"/>
        <v>0</v>
      </c>
      <c r="J1229" s="62">
        <f>ifna(vlookup(A1229,'Infra Study'!A:Q,17,0),0)</f>
        <v>0</v>
      </c>
      <c r="K1229" s="64">
        <f>IFERROR(__xludf.DUMMYFUNCTION("N(REGEXMATCH(VLOOKUP(A1229, 'RVtools V2.1'!A:H, 8, 0), ""^Serveur de fichiers""))"),0.0)</f>
        <v>0</v>
      </c>
      <c r="L1229" s="64">
        <f t="shared" si="6"/>
        <v>0</v>
      </c>
      <c r="M1229" s="67" t="str">
        <f>ifna(vlookup(A1229,'RVtools V2.1'!A:I,8,0),"N/A")</f>
        <v>QlikSense - AURA</v>
      </c>
      <c r="N1229" s="64">
        <f>IFERROR(__xludf.DUMMYFUNCTION("IF(REGEXMATCH(M1229, ""(?i)"" &amp; JOIN(""|"", SPLIT(""kalisil"", "" ""))), 1, 0)"),0.0)</f>
        <v>0</v>
      </c>
      <c r="O1229" s="64" t="str">
        <f>vlookup(A1229,'RVtools V2.1'!A:H,7,0)</f>
        <v>N/A</v>
      </c>
      <c r="P1229" s="64">
        <f>if(vlookup(A1229,'RVtools V2.1'!A:H,5,0)="oui",1,0)</f>
        <v>0</v>
      </c>
      <c r="Q1229" s="64">
        <f>ifna(vlookup(A1229,vCPU!A:B,2,0),"Unknown")</f>
        <v>8</v>
      </c>
      <c r="R1229" s="66">
        <f>ifna(vlookup(A1229,vMemory!A:C,3,0),"Unknown")</f>
        <v>32</v>
      </c>
      <c r="S1229" s="66">
        <f>ifna(vlookup(A1229,vDisk!A:C,3,0),"Unknown")</f>
        <v>325</v>
      </c>
      <c r="T1229" s="67" t="str">
        <f t="array" ref="T1229">IFS(
   L1229=1, "No Lift &amp; Shift",
   J1229=1, XLOOKUP(A1229, 'Infra Study'!A:A, 'Infra Study'!P:P),
   I1229=1, "No Lift &amp; Shift",
   H1229=1, "GKE",
   K1229=1, "GCNV",
   G1229=1, "Lift &amp; Shift Prod",
   TRUE, "Lift &amp; Shift Noprod"
)</f>
        <v>Lift &amp; Shift Prod</v>
      </c>
      <c r="U1229" s="67">
        <f t="shared" si="7"/>
        <v>1</v>
      </c>
      <c r="V1229" s="68" t="str">
        <f>if(T1229="Lift &amp; Shift Noprod",if( Y1229=0,Assumptions!$B$5, Assumptions!$B$4),if(T1229="Lift &amp; Shift Prod",if(AND(N1229=1,O1229="T1"),Assumptions!$B$6,Assumptions!$B$4),0))</f>
        <v>N2D</v>
      </c>
      <c r="W1229" s="69">
        <f>if(V1229&lt;&gt;0,if(Q1229="Unknown", Assumptions!$B$42,If(Q1229&gt;1,Q1229,2)),0)</f>
        <v>8</v>
      </c>
      <c r="X1229" s="69">
        <f>if(V1229&lt;&gt;0,if(R1229="Unknown", Assumptions!$B$43,R1229),0)</f>
        <v>32</v>
      </c>
      <c r="Y1229" s="68">
        <f t="shared" si="8"/>
        <v>0</v>
      </c>
      <c r="Z1229" s="68">
        <f>if(V1229&lt;&gt;0,if(  S1229="Unknown", Assumptions!$B$44,S1229),0)</f>
        <v>325</v>
      </c>
      <c r="AA1229" s="68" t="str">
        <f>if(V1229 ="N2",ifna(vlookup(W1229&amp;"-"&amp;X1229,'Ref. VM'!A:B,2,0),"Custom"),if(V1229 ="E2" , ifna(vlookup(W1229&amp;"-"&amp;X1229,'Ref. VM'!D:E,2,0),"Custom"),if(V1229="N2D",ifna(vlookup(W1229&amp;"-"&amp;X1229,'Ref. VM'!G:H,2,0),"Custom"),if(V1229="N4",ifna(vlookup(W1229&amp;"-"&amp;X1229,'Ref. VM'!J:K,2,0),"Custom"),0))))</f>
        <v>Predefined</v>
      </c>
      <c r="AB1229" s="67" t="str">
        <f t="shared" si="9"/>
        <v>N2D-Predefined vCPUs-CUD 3y</v>
      </c>
      <c r="AC1229" s="67" t="str">
        <f t="shared" si="10"/>
        <v>N2D-Predefined RAM-CUD 3y</v>
      </c>
      <c r="AD1229" s="67">
        <f t="shared" si="11"/>
        <v>0</v>
      </c>
      <c r="AE1229" s="69">
        <f>if(T1229="Lift &amp; Shift Prod",730,if(T1229="Lift &amp; Shift Noprod",Assumptions!$B$3,0))</f>
        <v>730</v>
      </c>
      <c r="AF1229" s="70">
        <f>if( U1229=0,0,if(Y1229=0, ((vlookup(AB1229,'SKU Pricing'!A:B,Assumptions!$B$2,0)*W1229)+(vlookup(AC1229,'SKU Pricing'!A:B,Assumptions!$B$2,0)*X1229))*AE1229,((vlookup(AB1229,'SKU Pricing'!A:B,Assumptions!$B$2,0)*W1229)+(vlookup(AC1229,'SKU Pricing'!A:B,Assumptions!$B$2,0)*(W1229*8))+(vlookup(AD1229,'SKU Pricing'!A:B,Assumptions!$B$2,0)*(X1229-(W1229*8))))*AE1229))</f>
        <v>128.7948928</v>
      </c>
      <c r="AG1229" s="67" t="str">
        <f t="shared" si="12"/>
        <v>Windows Server</v>
      </c>
      <c r="AH1229" s="70">
        <f>ifna(vlookup(AG1229,'SKU Pricing'!A:B,Assumptions!$B$2,0)*W1229*AE1229,0)</f>
        <v>268.64</v>
      </c>
      <c r="AI1229" s="62" t="str">
        <f t="shared" si="13"/>
        <v/>
      </c>
      <c r="AJ1229" s="62" t="str">
        <f>if(V1229&lt;&gt;0, if(T1229="Lift &amp; Shift Noprod",Assumptions!$B$9,if(V1229=Assumptions!$B$6,Assumptions!$B$10,if(P1229=1,Assumptions!$B$8,Assumptions!$B$7))),"")</f>
        <v>Balanced</v>
      </c>
      <c r="AK1229" s="69" t="str">
        <f t="shared" si="14"/>
        <v>Balanced</v>
      </c>
      <c r="AL1229" s="69">
        <f>if(AJ1229="Hyperdisk Balanced",Assumptions!$B$11,0)</f>
        <v>0</v>
      </c>
      <c r="AM1229" s="69">
        <f>if(AJ1229="Hyperdisk Balanced",Assumptions!$B$12,0)</f>
        <v>0</v>
      </c>
      <c r="AN1229" s="70">
        <f>if(AK1229=0,0,if(AJ1229="Hyperdisk Balanced",vlookup(AK1229&amp;" provisioned space",'SKU Pricing'!A:B,Assumptions!$B$2,0)*Z1229+vlookup(AK1229&amp;" provisioned IOPS",'SKU Pricing'!A:B,Assumptions!$B$2,0)*AL1229*730+vlookup(AK1229&amp;" provisioned throughput",'SKU Pricing'!A:B,Assumptions!$B$2,0)*AM1229*730,vlookup(AK1229,'SKU Pricing'!A:B,Assumptions!$B$2,0)*Z1229))</f>
        <v>37.7</v>
      </c>
      <c r="AO1229" s="70">
        <f t="shared" si="15"/>
        <v>435.1348928</v>
      </c>
      <c r="AP1229" s="71" t="str">
        <f t="shared" si="16"/>
        <v>VM Manager</v>
      </c>
      <c r="AQ1229" s="70">
        <f>ifna(vlookup(AP1229,'SKU Pricing'!A:B,Assumptions!$B$2,0)*AE1229,0)</f>
        <v>2.19</v>
      </c>
      <c r="AR1229" s="72">
        <v>0.0</v>
      </c>
    </row>
    <row r="1230">
      <c r="A1230" s="61" t="s">
        <v>1371</v>
      </c>
      <c r="B1230" s="62" t="str">
        <f>ifna(if(vlookup(A1230,vOS!A:B,2,0)="","Unknown",vlookup(A1230,vOS!A:B,2,0)),"Unknown")</f>
        <v>Microsoft Windows Server 2019 (64-bit)</v>
      </c>
      <c r="C1230" s="62">
        <f>vlookup(B1230,'OS Study'!A:D,2,0)</f>
        <v>0</v>
      </c>
      <c r="D1230" s="62" t="str">
        <f>vlookup(B1230,'OS Study'!A:D,3,0)</f>
        <v>Windows</v>
      </c>
      <c r="E1230" s="62" t="str">
        <f>vlookup(B1230,'OS Study'!A:D,4,0)</f>
        <v>Server</v>
      </c>
      <c r="F1230" s="63" t="str">
        <f>vlookup(B1230,'OS Study'!A:E,5,0)</f>
        <v>2019</v>
      </c>
      <c r="G1230" s="62">
        <f>IF(vlookup(A1230,'RVtools V2.1'!A:J,4,0)="non",0,1)</f>
        <v>1</v>
      </c>
      <c r="H1230" s="62">
        <f>if(vlookup(A1230,'RVtools V2.1'!A:K,11,0)="kube",1,0)</f>
        <v>0</v>
      </c>
      <c r="I1230" s="62">
        <f t="shared" si="5"/>
        <v>0</v>
      </c>
      <c r="J1230" s="62">
        <f>ifna(vlookup(A1230,'Infra Study'!A:Q,17,0),0)</f>
        <v>0</v>
      </c>
      <c r="K1230" s="64">
        <f>IFERROR(__xludf.DUMMYFUNCTION("N(REGEXMATCH(VLOOKUP(A1230, 'RVtools V2.1'!A:H, 8, 0), ""^Serveur de fichiers""))"),0.0)</f>
        <v>0</v>
      </c>
      <c r="L1230" s="64">
        <f t="shared" si="6"/>
        <v>0</v>
      </c>
      <c r="M1230" s="67" t="str">
        <f>ifna(vlookup(A1230,'RVtools V2.1'!A:I,8,0),"N/A")</f>
        <v>Radar / PRTG</v>
      </c>
      <c r="N1230" s="64">
        <f>IFERROR(__xludf.DUMMYFUNCTION("IF(REGEXMATCH(M1230, ""(?i)"" &amp; JOIN(""|"", SPLIT(""kalisil"", "" ""))), 1, 0)"),0.0)</f>
        <v>0</v>
      </c>
      <c r="O1230" s="64" t="str">
        <f>vlookup(A1230,'RVtools V2.1'!A:H,7,0)</f>
        <v>T2</v>
      </c>
      <c r="P1230" s="64">
        <f>if(vlookup(A1230,'RVtools V2.1'!A:H,5,0)="oui",1,0)</f>
        <v>1</v>
      </c>
      <c r="Q1230" s="64">
        <f>ifna(vlookup(A1230,vCPU!A:B,2,0),"Unknown")</f>
        <v>8</v>
      </c>
      <c r="R1230" s="66">
        <f>ifna(vlookup(A1230,vMemory!A:C,3,0),"Unknown")</f>
        <v>8</v>
      </c>
      <c r="S1230" s="66">
        <f>ifna(vlookup(A1230,vDisk!A:C,3,0),"Unknown")</f>
        <v>112</v>
      </c>
      <c r="T1230" s="67" t="str">
        <f t="array" ref="T1230">IFS(
   L1230=1, "No Lift &amp; Shift",
   J1230=1, XLOOKUP(A1230, 'Infra Study'!A:A, 'Infra Study'!P:P),
   I1230=1, "No Lift &amp; Shift",
   H1230=1, "GKE",
   K1230=1, "GCNV",
   G1230=1, "Lift &amp; Shift Prod",
   TRUE, "Lift &amp; Shift Noprod"
)</f>
        <v>Lift &amp; Shift Prod</v>
      </c>
      <c r="U1230" s="67">
        <f t="shared" si="7"/>
        <v>1</v>
      </c>
      <c r="V1230" s="68" t="str">
        <f>if(T1230="Lift &amp; Shift Noprod",if( Y1230=0,Assumptions!$B$5, Assumptions!$B$4),if(T1230="Lift &amp; Shift Prod",if(AND(N1230=1,O1230="T1"),Assumptions!$B$6,Assumptions!$B$4),0))</f>
        <v>N2D</v>
      </c>
      <c r="W1230" s="69">
        <f>if(V1230&lt;&gt;0,if(Q1230="Unknown", Assumptions!$B$42,If(Q1230&gt;1,Q1230,2)),0)</f>
        <v>8</v>
      </c>
      <c r="X1230" s="69">
        <f>if(V1230&lt;&gt;0,if(R1230="Unknown", Assumptions!$B$43,R1230),0)</f>
        <v>8</v>
      </c>
      <c r="Y1230" s="68">
        <f t="shared" si="8"/>
        <v>0</v>
      </c>
      <c r="Z1230" s="68">
        <f>if(V1230&lt;&gt;0,if(  S1230="Unknown", Assumptions!$B$44,S1230),0)</f>
        <v>112</v>
      </c>
      <c r="AA1230" s="68" t="str">
        <f>if(V1230 ="N2",ifna(vlookup(W1230&amp;"-"&amp;X1230,'Ref. VM'!A:B,2,0),"Custom"),if(V1230 ="E2" , ifna(vlookup(W1230&amp;"-"&amp;X1230,'Ref. VM'!D:E,2,0),"Custom"),if(V1230="N2D",ifna(vlookup(W1230&amp;"-"&amp;X1230,'Ref. VM'!G:H,2,0),"Custom"),if(V1230="N4",ifna(vlookup(W1230&amp;"-"&amp;X1230,'Ref. VM'!J:K,2,0),"Custom"),0))))</f>
        <v>Custom</v>
      </c>
      <c r="AB1230" s="67" t="str">
        <f t="shared" si="9"/>
        <v>N2D-Custom vCPUs-CUD 3y</v>
      </c>
      <c r="AC1230" s="67" t="str">
        <f t="shared" si="10"/>
        <v>N2D-Custom RAM-CUD 3y</v>
      </c>
      <c r="AD1230" s="67">
        <f t="shared" si="11"/>
        <v>0</v>
      </c>
      <c r="AE1230" s="69">
        <f>if(T1230="Lift &amp; Shift Prod",730,if(T1230="Lift &amp; Shift Noprod",Assumptions!$B$3,0))</f>
        <v>730</v>
      </c>
      <c r="AF1230" s="70">
        <f>if( U1230=0,0,if(Y1230=0, ((vlookup(AB1230,'SKU Pricing'!A:B,Assumptions!$B$2,0)*W1230)+(vlookup(AC1230,'SKU Pricing'!A:B,Assumptions!$B$2,0)*X1230))*AE1230,((vlookup(AB1230,'SKU Pricing'!A:B,Assumptions!$B$2,0)*W1230)+(vlookup(AC1230,'SKU Pricing'!A:B,Assumptions!$B$2,0)*(W1230*8))+(vlookup(AD1230,'SKU Pricing'!A:B,Assumptions!$B$2,0)*(X1230-(W1230*8))))*AE1230))</f>
        <v>99.8326392</v>
      </c>
      <c r="AG1230" s="67" t="str">
        <f t="shared" si="12"/>
        <v>Windows Server</v>
      </c>
      <c r="AH1230" s="70">
        <f>ifna(vlookup(AG1230,'SKU Pricing'!A:B,Assumptions!$B$2,0)*W1230*AE1230,0)</f>
        <v>268.64</v>
      </c>
      <c r="AI1230" s="62" t="str">
        <f t="shared" si="13"/>
        <v/>
      </c>
      <c r="AJ1230" s="62" t="str">
        <f>if(V1230&lt;&gt;0, if(T1230="Lift &amp; Shift Noprod",Assumptions!$B$9,if(V1230=Assumptions!$B$6,Assumptions!$B$10,if(P1230=1,Assumptions!$B$8,Assumptions!$B$7))),"")</f>
        <v>SSD</v>
      </c>
      <c r="AK1230" s="69" t="str">
        <f t="shared" si="14"/>
        <v>SSD</v>
      </c>
      <c r="AL1230" s="69">
        <f>if(AJ1230="Hyperdisk Balanced",Assumptions!$B$11,0)</f>
        <v>0</v>
      </c>
      <c r="AM1230" s="69">
        <f>if(AJ1230="Hyperdisk Balanced",Assumptions!$B$12,0)</f>
        <v>0</v>
      </c>
      <c r="AN1230" s="70">
        <f>if(AK1230=0,0,if(AJ1230="Hyperdisk Balanced",vlookup(AK1230&amp;" provisioned space",'SKU Pricing'!A:B,Assumptions!$B$2,0)*Z1230+vlookup(AK1230&amp;" provisioned IOPS",'SKU Pricing'!A:B,Assumptions!$B$2,0)*AL1230*730+vlookup(AK1230&amp;" provisioned throughput",'SKU Pricing'!A:B,Assumptions!$B$2,0)*AM1230*730,vlookup(AK1230,'SKU Pricing'!A:B,Assumptions!$B$2,0)*Z1230))</f>
        <v>22.064</v>
      </c>
      <c r="AO1230" s="70">
        <f t="shared" si="15"/>
        <v>390.5366392</v>
      </c>
      <c r="AP1230" s="71" t="str">
        <f t="shared" si="16"/>
        <v>VM Manager</v>
      </c>
      <c r="AQ1230" s="70">
        <f>ifna(vlookup(AP1230,'SKU Pricing'!A:B,Assumptions!$B$2,0)*AE1230,0)</f>
        <v>2.19</v>
      </c>
      <c r="AR1230" s="72">
        <v>0.0</v>
      </c>
    </row>
    <row r="1231">
      <c r="A1231" s="61" t="s">
        <v>1372</v>
      </c>
      <c r="B1231" s="62" t="str">
        <f>ifna(if(vlookup(A1231,vOS!A:B,2,0)="","Unknown",vlookup(A1231,vOS!A:B,2,0)),"Unknown")</f>
        <v>Microsoft Windows Server 2019 (64-bit)</v>
      </c>
      <c r="C1231" s="62">
        <f>vlookup(B1231,'OS Study'!A:D,2,0)</f>
        <v>0</v>
      </c>
      <c r="D1231" s="62" t="str">
        <f>vlookup(B1231,'OS Study'!A:D,3,0)</f>
        <v>Windows</v>
      </c>
      <c r="E1231" s="62" t="str">
        <f>vlookup(B1231,'OS Study'!A:D,4,0)</f>
        <v>Server</v>
      </c>
      <c r="F1231" s="63" t="str">
        <f>vlookup(B1231,'OS Study'!A:E,5,0)</f>
        <v>2019</v>
      </c>
      <c r="G1231" s="62">
        <f>IF(vlookup(A1231,'RVtools V2.1'!A:J,4,0)="non",0,1)</f>
        <v>1</v>
      </c>
      <c r="H1231" s="62">
        <f>if(vlookup(A1231,'RVtools V2.1'!A:K,11,0)="kube",1,0)</f>
        <v>0</v>
      </c>
      <c r="I1231" s="62">
        <f t="shared" si="5"/>
        <v>0</v>
      </c>
      <c r="J1231" s="62">
        <f>ifna(vlookup(A1231,'Infra Study'!A:Q,17,0),0)</f>
        <v>0</v>
      </c>
      <c r="K1231" s="64">
        <f>IFERROR(__xludf.DUMMYFUNCTION("N(REGEXMATCH(VLOOKUP(A1231, 'RVtools V2.1'!A:H, 8, 0), ""^Serveur de fichiers""))"),0.0)</f>
        <v>0</v>
      </c>
      <c r="L1231" s="64">
        <f t="shared" si="6"/>
        <v>0</v>
      </c>
      <c r="M1231" s="67" t="str">
        <f>ifna(vlookup(A1231,'RVtools V2.1'!A:I,8,0),"N/A")</f>
        <v>Radar / PRTG</v>
      </c>
      <c r="N1231" s="64">
        <f>IFERROR(__xludf.DUMMYFUNCTION("IF(REGEXMATCH(M1231, ""(?i)"" &amp; JOIN(""|"", SPLIT(""kalisil"", "" ""))), 1, 0)"),0.0)</f>
        <v>0</v>
      </c>
      <c r="O1231" s="64" t="str">
        <f>vlookup(A1231,'RVtools V2.1'!A:H,7,0)</f>
        <v>T2</v>
      </c>
      <c r="P1231" s="64">
        <f>if(vlookup(A1231,'RVtools V2.1'!A:H,5,0)="oui",1,0)</f>
        <v>1</v>
      </c>
      <c r="Q1231" s="64">
        <f>ifna(vlookup(A1231,vCPU!A:B,2,0),"Unknown")</f>
        <v>8</v>
      </c>
      <c r="R1231" s="66">
        <f>ifna(vlookup(A1231,vMemory!A:C,3,0),"Unknown")</f>
        <v>8</v>
      </c>
      <c r="S1231" s="66">
        <f>ifna(vlookup(A1231,vDisk!A:C,3,0),"Unknown")</f>
        <v>438</v>
      </c>
      <c r="T1231" s="67" t="str">
        <f t="array" ref="T1231">IFS(
   L1231=1, "No Lift &amp; Shift",
   J1231=1, XLOOKUP(A1231, 'Infra Study'!A:A, 'Infra Study'!P:P),
   I1231=1, "No Lift &amp; Shift",
   H1231=1, "GKE",
   K1231=1, "GCNV",
   G1231=1, "Lift &amp; Shift Prod",
   TRUE, "Lift &amp; Shift Noprod"
)</f>
        <v>Lift &amp; Shift Prod</v>
      </c>
      <c r="U1231" s="67">
        <f t="shared" si="7"/>
        <v>1</v>
      </c>
      <c r="V1231" s="68" t="str">
        <f>if(T1231="Lift &amp; Shift Noprod",if( Y1231=0,Assumptions!$B$5, Assumptions!$B$4),if(T1231="Lift &amp; Shift Prod",if(AND(N1231=1,O1231="T1"),Assumptions!$B$6,Assumptions!$B$4),0))</f>
        <v>N2D</v>
      </c>
      <c r="W1231" s="69">
        <f>if(V1231&lt;&gt;0,if(Q1231="Unknown", Assumptions!$B$42,If(Q1231&gt;1,Q1231,2)),0)</f>
        <v>8</v>
      </c>
      <c r="X1231" s="69">
        <f>if(V1231&lt;&gt;0,if(R1231="Unknown", Assumptions!$B$43,R1231),0)</f>
        <v>8</v>
      </c>
      <c r="Y1231" s="68">
        <f t="shared" si="8"/>
        <v>0</v>
      </c>
      <c r="Z1231" s="68">
        <f>if(V1231&lt;&gt;0,if(  S1231="Unknown", Assumptions!$B$44,S1231),0)</f>
        <v>438</v>
      </c>
      <c r="AA1231" s="68" t="str">
        <f>if(V1231 ="N2",ifna(vlookup(W1231&amp;"-"&amp;X1231,'Ref. VM'!A:B,2,0),"Custom"),if(V1231 ="E2" , ifna(vlookup(W1231&amp;"-"&amp;X1231,'Ref. VM'!D:E,2,0),"Custom"),if(V1231="N2D",ifna(vlookup(W1231&amp;"-"&amp;X1231,'Ref. VM'!G:H,2,0),"Custom"),if(V1231="N4",ifna(vlookup(W1231&amp;"-"&amp;X1231,'Ref. VM'!J:K,2,0),"Custom"),0))))</f>
        <v>Custom</v>
      </c>
      <c r="AB1231" s="67" t="str">
        <f t="shared" si="9"/>
        <v>N2D-Custom vCPUs-CUD 3y</v>
      </c>
      <c r="AC1231" s="67" t="str">
        <f t="shared" si="10"/>
        <v>N2D-Custom RAM-CUD 3y</v>
      </c>
      <c r="AD1231" s="67">
        <f t="shared" si="11"/>
        <v>0</v>
      </c>
      <c r="AE1231" s="69">
        <f>if(T1231="Lift &amp; Shift Prod",730,if(T1231="Lift &amp; Shift Noprod",Assumptions!$B$3,0))</f>
        <v>730</v>
      </c>
      <c r="AF1231" s="70">
        <f>if( U1231=0,0,if(Y1231=0, ((vlookup(AB1231,'SKU Pricing'!A:B,Assumptions!$B$2,0)*W1231)+(vlookup(AC1231,'SKU Pricing'!A:B,Assumptions!$B$2,0)*X1231))*AE1231,((vlookup(AB1231,'SKU Pricing'!A:B,Assumptions!$B$2,0)*W1231)+(vlookup(AC1231,'SKU Pricing'!A:B,Assumptions!$B$2,0)*(W1231*8))+(vlookup(AD1231,'SKU Pricing'!A:B,Assumptions!$B$2,0)*(X1231-(W1231*8))))*AE1231))</f>
        <v>99.8326392</v>
      </c>
      <c r="AG1231" s="67" t="str">
        <f t="shared" si="12"/>
        <v>Windows Server</v>
      </c>
      <c r="AH1231" s="70">
        <f>ifna(vlookup(AG1231,'SKU Pricing'!A:B,Assumptions!$B$2,0)*W1231*AE1231,0)</f>
        <v>268.64</v>
      </c>
      <c r="AI1231" s="62" t="str">
        <f t="shared" si="13"/>
        <v/>
      </c>
      <c r="AJ1231" s="62" t="str">
        <f>if(V1231&lt;&gt;0, if(T1231="Lift &amp; Shift Noprod",Assumptions!$B$9,if(V1231=Assumptions!$B$6,Assumptions!$B$10,if(P1231=1,Assumptions!$B$8,Assumptions!$B$7))),"")</f>
        <v>SSD</v>
      </c>
      <c r="AK1231" s="69" t="str">
        <f t="shared" si="14"/>
        <v>SSD</v>
      </c>
      <c r="AL1231" s="69">
        <f>if(AJ1231="Hyperdisk Balanced",Assumptions!$B$11,0)</f>
        <v>0</v>
      </c>
      <c r="AM1231" s="69">
        <f>if(AJ1231="Hyperdisk Balanced",Assumptions!$B$12,0)</f>
        <v>0</v>
      </c>
      <c r="AN1231" s="70">
        <f>if(AK1231=0,0,if(AJ1231="Hyperdisk Balanced",vlookup(AK1231&amp;" provisioned space",'SKU Pricing'!A:B,Assumptions!$B$2,0)*Z1231+vlookup(AK1231&amp;" provisioned IOPS",'SKU Pricing'!A:B,Assumptions!$B$2,0)*AL1231*730+vlookup(AK1231&amp;" provisioned throughput",'SKU Pricing'!A:B,Assumptions!$B$2,0)*AM1231*730,vlookup(AK1231,'SKU Pricing'!A:B,Assumptions!$B$2,0)*Z1231))</f>
        <v>86.286</v>
      </c>
      <c r="AO1231" s="70">
        <f t="shared" si="15"/>
        <v>454.7586392</v>
      </c>
      <c r="AP1231" s="71" t="str">
        <f t="shared" si="16"/>
        <v>VM Manager</v>
      </c>
      <c r="AQ1231" s="70">
        <f>ifna(vlookup(AP1231,'SKU Pricing'!A:B,Assumptions!$B$2,0)*AE1231,0)</f>
        <v>2.19</v>
      </c>
      <c r="AR1231" s="72">
        <v>0.0</v>
      </c>
    </row>
    <row r="1232">
      <c r="A1232" s="61" t="s">
        <v>1373</v>
      </c>
      <c r="B1232" s="62" t="str">
        <f>ifna(if(vlookup(A1232,vOS!A:B,2,0)="","Unknown",vlookup(A1232,vOS!A:B,2,0)),"Unknown")</f>
        <v>Microsoft Windows Server 2019 (64-bit)</v>
      </c>
      <c r="C1232" s="62">
        <f>vlookup(B1232,'OS Study'!A:D,2,0)</f>
        <v>0</v>
      </c>
      <c r="D1232" s="62" t="str">
        <f>vlookup(B1232,'OS Study'!A:D,3,0)</f>
        <v>Windows</v>
      </c>
      <c r="E1232" s="62" t="str">
        <f>vlookup(B1232,'OS Study'!A:D,4,0)</f>
        <v>Server</v>
      </c>
      <c r="F1232" s="63" t="str">
        <f>vlookup(B1232,'OS Study'!A:E,5,0)</f>
        <v>2019</v>
      </c>
      <c r="G1232" s="62">
        <f>IF(vlookup(A1232,'RVtools V2.1'!A:J,4,0)="non",0,1)</f>
        <v>1</v>
      </c>
      <c r="H1232" s="62">
        <f>if(vlookup(A1232,'RVtools V2.1'!A:K,11,0)="kube",1,0)</f>
        <v>0</v>
      </c>
      <c r="I1232" s="62">
        <f t="shared" si="5"/>
        <v>0</v>
      </c>
      <c r="J1232" s="62">
        <f>ifna(vlookup(A1232,'Infra Study'!A:Q,17,0),0)</f>
        <v>0</v>
      </c>
      <c r="K1232" s="64">
        <f>IFERROR(__xludf.DUMMYFUNCTION("N(REGEXMATCH(VLOOKUP(A1232, 'RVtools V2.1'!A:H, 8, 0), ""^Serveur de fichiers""))"),0.0)</f>
        <v>0</v>
      </c>
      <c r="L1232" s="64">
        <f t="shared" si="6"/>
        <v>0</v>
      </c>
      <c r="M1232" s="67" t="str">
        <f>ifna(vlookup(A1232,'RVtools V2.1'!A:I,8,0),"N/A")</f>
        <v>Radar / PRTG</v>
      </c>
      <c r="N1232" s="64">
        <f>IFERROR(__xludf.DUMMYFUNCTION("IF(REGEXMATCH(M1232, ""(?i)"" &amp; JOIN(""|"", SPLIT(""kalisil"", "" ""))), 1, 0)"),0.0)</f>
        <v>0</v>
      </c>
      <c r="O1232" s="64" t="str">
        <f>vlookup(A1232,'RVtools V2.1'!A:H,7,0)</f>
        <v>T2</v>
      </c>
      <c r="P1232" s="64">
        <f>if(vlookup(A1232,'RVtools V2.1'!A:H,5,0)="oui",1,0)</f>
        <v>1</v>
      </c>
      <c r="Q1232" s="64">
        <f>ifna(vlookup(A1232,vCPU!A:B,2,0),"Unknown")</f>
        <v>2</v>
      </c>
      <c r="R1232" s="66">
        <f>ifna(vlookup(A1232,vMemory!A:C,3,0),"Unknown")</f>
        <v>8</v>
      </c>
      <c r="S1232" s="66">
        <f>ifna(vlookup(A1232,vDisk!A:C,3,0),"Unknown")</f>
        <v>94</v>
      </c>
      <c r="T1232" s="67" t="str">
        <f t="array" ref="T1232">IFS(
   L1232=1, "No Lift &amp; Shift",
   J1232=1, XLOOKUP(A1232, 'Infra Study'!A:A, 'Infra Study'!P:P),
   I1232=1, "No Lift &amp; Shift",
   H1232=1, "GKE",
   K1232=1, "GCNV",
   G1232=1, "Lift &amp; Shift Prod",
   TRUE, "Lift &amp; Shift Noprod"
)</f>
        <v>Lift &amp; Shift Prod</v>
      </c>
      <c r="U1232" s="67">
        <f t="shared" si="7"/>
        <v>1</v>
      </c>
      <c r="V1232" s="68" t="str">
        <f>if(T1232="Lift &amp; Shift Noprod",if( Y1232=0,Assumptions!$B$5, Assumptions!$B$4),if(T1232="Lift &amp; Shift Prod",if(AND(N1232=1,O1232="T1"),Assumptions!$B$6,Assumptions!$B$4),0))</f>
        <v>N2D</v>
      </c>
      <c r="W1232" s="69">
        <f>if(V1232&lt;&gt;0,if(Q1232="Unknown", Assumptions!$B$42,If(Q1232&gt;1,Q1232,2)),0)</f>
        <v>2</v>
      </c>
      <c r="X1232" s="69">
        <f>if(V1232&lt;&gt;0,if(R1232="Unknown", Assumptions!$B$43,R1232),0)</f>
        <v>8</v>
      </c>
      <c r="Y1232" s="68">
        <f t="shared" si="8"/>
        <v>0</v>
      </c>
      <c r="Z1232" s="68">
        <f>if(V1232&lt;&gt;0,if(  S1232="Unknown", Assumptions!$B$44,S1232),0)</f>
        <v>94</v>
      </c>
      <c r="AA1232" s="68" t="str">
        <f>if(V1232 ="N2",ifna(vlookup(W1232&amp;"-"&amp;X1232,'Ref. VM'!A:B,2,0),"Custom"),if(V1232 ="E2" , ifna(vlookup(W1232&amp;"-"&amp;X1232,'Ref. VM'!D:E,2,0),"Custom"),if(V1232="N2D",ifna(vlookup(W1232&amp;"-"&amp;X1232,'Ref. VM'!G:H,2,0),"Custom"),if(V1232="N4",ifna(vlookup(W1232&amp;"-"&amp;X1232,'Ref. VM'!J:K,2,0),"Custom"),0))))</f>
        <v>Custom</v>
      </c>
      <c r="AB1232" s="67" t="str">
        <f t="shared" si="9"/>
        <v>N2D-Custom vCPUs-CUD 3y</v>
      </c>
      <c r="AC1232" s="67" t="str">
        <f t="shared" si="10"/>
        <v>N2D-Custom RAM-CUD 3y</v>
      </c>
      <c r="AD1232" s="67">
        <f t="shared" si="11"/>
        <v>0</v>
      </c>
      <c r="AE1232" s="69">
        <f>if(T1232="Lift &amp; Shift Prod",730,if(T1232="Lift &amp; Shift Noprod",Assumptions!$B$3,0))</f>
        <v>730</v>
      </c>
      <c r="AF1232" s="70">
        <f>if( U1232=0,0,if(Y1232=0, ((vlookup(AB1232,'SKU Pricing'!A:B,Assumptions!$B$2,0)*W1232)+(vlookup(AC1232,'SKU Pricing'!A:B,Assumptions!$B$2,0)*X1232))*AE1232,((vlookup(AB1232,'SKU Pricing'!A:B,Assumptions!$B$2,0)*W1232)+(vlookup(AC1232,'SKU Pricing'!A:B,Assumptions!$B$2,0)*(W1232*8))+(vlookup(AD1232,'SKU Pricing'!A:B,Assumptions!$B$2,0)*(X1232-(W1232*8))))*AE1232))</f>
        <v>33.80865936</v>
      </c>
      <c r="AG1232" s="67" t="str">
        <f t="shared" si="12"/>
        <v>Windows Server</v>
      </c>
      <c r="AH1232" s="70">
        <f>ifna(vlookup(AG1232,'SKU Pricing'!A:B,Assumptions!$B$2,0)*W1232*AE1232,0)</f>
        <v>67.16</v>
      </c>
      <c r="AI1232" s="62" t="str">
        <f t="shared" si="13"/>
        <v/>
      </c>
      <c r="AJ1232" s="62" t="str">
        <f>if(V1232&lt;&gt;0, if(T1232="Lift &amp; Shift Noprod",Assumptions!$B$9,if(V1232=Assumptions!$B$6,Assumptions!$B$10,if(P1232=1,Assumptions!$B$8,Assumptions!$B$7))),"")</f>
        <v>SSD</v>
      </c>
      <c r="AK1232" s="69" t="str">
        <f t="shared" si="14"/>
        <v>SSD</v>
      </c>
      <c r="AL1232" s="69">
        <f>if(AJ1232="Hyperdisk Balanced",Assumptions!$B$11,0)</f>
        <v>0</v>
      </c>
      <c r="AM1232" s="69">
        <f>if(AJ1232="Hyperdisk Balanced",Assumptions!$B$12,0)</f>
        <v>0</v>
      </c>
      <c r="AN1232" s="70">
        <f>if(AK1232=0,0,if(AJ1232="Hyperdisk Balanced",vlookup(AK1232&amp;" provisioned space",'SKU Pricing'!A:B,Assumptions!$B$2,0)*Z1232+vlookup(AK1232&amp;" provisioned IOPS",'SKU Pricing'!A:B,Assumptions!$B$2,0)*AL1232*730+vlookup(AK1232&amp;" provisioned throughput",'SKU Pricing'!A:B,Assumptions!$B$2,0)*AM1232*730,vlookup(AK1232,'SKU Pricing'!A:B,Assumptions!$B$2,0)*Z1232))</f>
        <v>18.518</v>
      </c>
      <c r="AO1232" s="70">
        <f t="shared" si="15"/>
        <v>119.4866594</v>
      </c>
      <c r="AP1232" s="71" t="str">
        <f t="shared" si="16"/>
        <v>VM Manager</v>
      </c>
      <c r="AQ1232" s="70">
        <f>ifna(vlookup(AP1232,'SKU Pricing'!A:B,Assumptions!$B$2,0)*AE1232,0)</f>
        <v>2.19</v>
      </c>
      <c r="AR1232" s="72">
        <v>0.0</v>
      </c>
    </row>
    <row r="1233">
      <c r="A1233" s="61" t="s">
        <v>1374</v>
      </c>
      <c r="B1233" s="62" t="str">
        <f>ifna(if(vlookup(A1233,vOS!A:B,2,0)="","Unknown",vlookup(A1233,vOS!A:B,2,0)),"Unknown")</f>
        <v>Microsoft Windows Server 2019 (64-bit)</v>
      </c>
      <c r="C1233" s="62">
        <f>vlookup(B1233,'OS Study'!A:D,2,0)</f>
        <v>0</v>
      </c>
      <c r="D1233" s="62" t="str">
        <f>vlookup(B1233,'OS Study'!A:D,3,0)</f>
        <v>Windows</v>
      </c>
      <c r="E1233" s="62" t="str">
        <f>vlookup(B1233,'OS Study'!A:D,4,0)</f>
        <v>Server</v>
      </c>
      <c r="F1233" s="63" t="str">
        <f>vlookup(B1233,'OS Study'!A:E,5,0)</f>
        <v>2019</v>
      </c>
      <c r="G1233" s="62">
        <f>IF(vlookup(A1233,'RVtools V2.1'!A:J,4,0)="non",0,1)</f>
        <v>1</v>
      </c>
      <c r="H1233" s="62">
        <f>if(vlookup(A1233,'RVtools V2.1'!A:K,11,0)="kube",1,0)</f>
        <v>0</v>
      </c>
      <c r="I1233" s="62">
        <f t="shared" si="5"/>
        <v>0</v>
      </c>
      <c r="J1233" s="62">
        <f>ifna(vlookup(A1233,'Infra Study'!A:Q,17,0),0)</f>
        <v>0</v>
      </c>
      <c r="K1233" s="64">
        <f>IFERROR(__xludf.DUMMYFUNCTION("N(REGEXMATCH(VLOOKUP(A1233, 'RVtools V2.1'!A:H, 8, 0), ""^Serveur de fichiers""))"),0.0)</f>
        <v>0</v>
      </c>
      <c r="L1233" s="64">
        <f t="shared" si="6"/>
        <v>0</v>
      </c>
      <c r="M1233" s="67" t="str">
        <f>ifna(vlookup(A1233,'RVtools V2.1'!A:I,8,0),"N/A")</f>
        <v>Radar / PRTG</v>
      </c>
      <c r="N1233" s="64">
        <f>IFERROR(__xludf.DUMMYFUNCTION("IF(REGEXMATCH(M1233, ""(?i)"" &amp; JOIN(""|"", SPLIT(""kalisil"", "" ""))), 1, 0)"),0.0)</f>
        <v>0</v>
      </c>
      <c r="O1233" s="64" t="str">
        <f>vlookup(A1233,'RVtools V2.1'!A:H,7,0)</f>
        <v>T2</v>
      </c>
      <c r="P1233" s="64">
        <f>if(vlookup(A1233,'RVtools V2.1'!A:H,5,0)="oui",1,0)</f>
        <v>1</v>
      </c>
      <c r="Q1233" s="64">
        <f>ifna(vlookup(A1233,vCPU!A:B,2,0),"Unknown")</f>
        <v>8</v>
      </c>
      <c r="R1233" s="66">
        <f>ifna(vlookup(A1233,vMemory!A:C,3,0),"Unknown")</f>
        <v>8</v>
      </c>
      <c r="S1233" s="66">
        <f>ifna(vlookup(A1233,vDisk!A:C,3,0),"Unknown")</f>
        <v>175</v>
      </c>
      <c r="T1233" s="67" t="str">
        <f t="array" ref="T1233">IFS(
   L1233=1, "No Lift &amp; Shift",
   J1233=1, XLOOKUP(A1233, 'Infra Study'!A:A, 'Infra Study'!P:P),
   I1233=1, "No Lift &amp; Shift",
   H1233=1, "GKE",
   K1233=1, "GCNV",
   G1233=1, "Lift &amp; Shift Prod",
   TRUE, "Lift &amp; Shift Noprod"
)</f>
        <v>Lift &amp; Shift Prod</v>
      </c>
      <c r="U1233" s="67">
        <f t="shared" si="7"/>
        <v>1</v>
      </c>
      <c r="V1233" s="68" t="str">
        <f>if(T1233="Lift &amp; Shift Noprod",if( Y1233=0,Assumptions!$B$5, Assumptions!$B$4),if(T1233="Lift &amp; Shift Prod",if(AND(N1233=1,O1233="T1"),Assumptions!$B$6,Assumptions!$B$4),0))</f>
        <v>N2D</v>
      </c>
      <c r="W1233" s="69">
        <f>if(V1233&lt;&gt;0,if(Q1233="Unknown", Assumptions!$B$42,If(Q1233&gt;1,Q1233,2)),0)</f>
        <v>8</v>
      </c>
      <c r="X1233" s="69">
        <f>if(V1233&lt;&gt;0,if(R1233="Unknown", Assumptions!$B$43,R1233),0)</f>
        <v>8</v>
      </c>
      <c r="Y1233" s="68">
        <f t="shared" si="8"/>
        <v>0</v>
      </c>
      <c r="Z1233" s="68">
        <f>if(V1233&lt;&gt;0,if(  S1233="Unknown", Assumptions!$B$44,S1233),0)</f>
        <v>175</v>
      </c>
      <c r="AA1233" s="68" t="str">
        <f>if(V1233 ="N2",ifna(vlookup(W1233&amp;"-"&amp;X1233,'Ref. VM'!A:B,2,0),"Custom"),if(V1233 ="E2" , ifna(vlookup(W1233&amp;"-"&amp;X1233,'Ref. VM'!D:E,2,0),"Custom"),if(V1233="N2D",ifna(vlookup(W1233&amp;"-"&amp;X1233,'Ref. VM'!G:H,2,0),"Custom"),if(V1233="N4",ifna(vlookup(W1233&amp;"-"&amp;X1233,'Ref. VM'!J:K,2,0),"Custom"),0))))</f>
        <v>Custom</v>
      </c>
      <c r="AB1233" s="67" t="str">
        <f t="shared" si="9"/>
        <v>N2D-Custom vCPUs-CUD 3y</v>
      </c>
      <c r="AC1233" s="67" t="str">
        <f t="shared" si="10"/>
        <v>N2D-Custom RAM-CUD 3y</v>
      </c>
      <c r="AD1233" s="67">
        <f t="shared" si="11"/>
        <v>0</v>
      </c>
      <c r="AE1233" s="69">
        <f>if(T1233="Lift &amp; Shift Prod",730,if(T1233="Lift &amp; Shift Noprod",Assumptions!$B$3,0))</f>
        <v>730</v>
      </c>
      <c r="AF1233" s="70">
        <f>if( U1233=0,0,if(Y1233=0, ((vlookup(AB1233,'SKU Pricing'!A:B,Assumptions!$B$2,0)*W1233)+(vlookup(AC1233,'SKU Pricing'!A:B,Assumptions!$B$2,0)*X1233))*AE1233,((vlookup(AB1233,'SKU Pricing'!A:B,Assumptions!$B$2,0)*W1233)+(vlookup(AC1233,'SKU Pricing'!A:B,Assumptions!$B$2,0)*(W1233*8))+(vlookup(AD1233,'SKU Pricing'!A:B,Assumptions!$B$2,0)*(X1233-(W1233*8))))*AE1233))</f>
        <v>99.8326392</v>
      </c>
      <c r="AG1233" s="67" t="str">
        <f t="shared" si="12"/>
        <v>Windows Server</v>
      </c>
      <c r="AH1233" s="70">
        <f>ifna(vlookup(AG1233,'SKU Pricing'!A:B,Assumptions!$B$2,0)*W1233*AE1233,0)</f>
        <v>268.64</v>
      </c>
      <c r="AI1233" s="62" t="str">
        <f t="shared" si="13"/>
        <v/>
      </c>
      <c r="AJ1233" s="62" t="str">
        <f>if(V1233&lt;&gt;0, if(T1233="Lift &amp; Shift Noprod",Assumptions!$B$9,if(V1233=Assumptions!$B$6,Assumptions!$B$10,if(P1233=1,Assumptions!$B$8,Assumptions!$B$7))),"")</f>
        <v>SSD</v>
      </c>
      <c r="AK1233" s="69" t="str">
        <f t="shared" si="14"/>
        <v>SSD</v>
      </c>
      <c r="AL1233" s="69">
        <f>if(AJ1233="Hyperdisk Balanced",Assumptions!$B$11,0)</f>
        <v>0</v>
      </c>
      <c r="AM1233" s="69">
        <f>if(AJ1233="Hyperdisk Balanced",Assumptions!$B$12,0)</f>
        <v>0</v>
      </c>
      <c r="AN1233" s="70">
        <f>if(AK1233=0,0,if(AJ1233="Hyperdisk Balanced",vlookup(AK1233&amp;" provisioned space",'SKU Pricing'!A:B,Assumptions!$B$2,0)*Z1233+vlookup(AK1233&amp;" provisioned IOPS",'SKU Pricing'!A:B,Assumptions!$B$2,0)*AL1233*730+vlookup(AK1233&amp;" provisioned throughput",'SKU Pricing'!A:B,Assumptions!$B$2,0)*AM1233*730,vlookup(AK1233,'SKU Pricing'!A:B,Assumptions!$B$2,0)*Z1233))</f>
        <v>34.475</v>
      </c>
      <c r="AO1233" s="70">
        <f t="shared" si="15"/>
        <v>402.9476392</v>
      </c>
      <c r="AP1233" s="71" t="str">
        <f t="shared" si="16"/>
        <v>VM Manager</v>
      </c>
      <c r="AQ1233" s="70">
        <f>ifna(vlookup(AP1233,'SKU Pricing'!A:B,Assumptions!$B$2,0)*AE1233,0)</f>
        <v>2.19</v>
      </c>
      <c r="AR1233" s="72">
        <v>0.0</v>
      </c>
    </row>
    <row r="1234">
      <c r="A1234" s="61" t="s">
        <v>1375</v>
      </c>
      <c r="B1234" s="62" t="str">
        <f>ifna(if(vlookup(A1234,vOS!A:B,2,0)="","Unknown",vlookup(A1234,vOS!A:B,2,0)),"Unknown")</f>
        <v>Microsoft Windows Server 2019 (64-bit)</v>
      </c>
      <c r="C1234" s="62">
        <f>vlookup(B1234,'OS Study'!A:D,2,0)</f>
        <v>0</v>
      </c>
      <c r="D1234" s="62" t="str">
        <f>vlookup(B1234,'OS Study'!A:D,3,0)</f>
        <v>Windows</v>
      </c>
      <c r="E1234" s="62" t="str">
        <f>vlookup(B1234,'OS Study'!A:D,4,0)</f>
        <v>Server</v>
      </c>
      <c r="F1234" s="63" t="str">
        <f>vlookup(B1234,'OS Study'!A:E,5,0)</f>
        <v>2019</v>
      </c>
      <c r="G1234" s="62">
        <f>IF(vlookup(A1234,'RVtools V2.1'!A:J,4,0)="non",0,1)</f>
        <v>1</v>
      </c>
      <c r="H1234" s="62">
        <f>if(vlookup(A1234,'RVtools V2.1'!A:K,11,0)="kube",1,0)</f>
        <v>0</v>
      </c>
      <c r="I1234" s="62">
        <f t="shared" si="5"/>
        <v>0</v>
      </c>
      <c r="J1234" s="62">
        <f>ifna(vlookup(A1234,'Infra Study'!A:Q,17,0),0)</f>
        <v>0</v>
      </c>
      <c r="K1234" s="64">
        <f>IFERROR(__xludf.DUMMYFUNCTION("N(REGEXMATCH(VLOOKUP(A1234, 'RVtools V2.1'!A:H, 8, 0), ""^Serveur de fichiers""))"),0.0)</f>
        <v>0</v>
      </c>
      <c r="L1234" s="64">
        <f t="shared" si="6"/>
        <v>0</v>
      </c>
      <c r="M1234" s="67" t="str">
        <f>ifna(vlookup(A1234,'RVtools V2.1'!A:I,8,0),"N/A")</f>
        <v>Radar / PRTG</v>
      </c>
      <c r="N1234" s="64">
        <f>IFERROR(__xludf.DUMMYFUNCTION("IF(REGEXMATCH(M1234, ""(?i)"" &amp; JOIN(""|"", SPLIT(""kalisil"", "" ""))), 1, 0)"),0.0)</f>
        <v>0</v>
      </c>
      <c r="O1234" s="64" t="str">
        <f>vlookup(A1234,'RVtools V2.1'!A:H,7,0)</f>
        <v>T2</v>
      </c>
      <c r="P1234" s="64">
        <f>if(vlookup(A1234,'RVtools V2.1'!A:H,5,0)="oui",1,0)</f>
        <v>1</v>
      </c>
      <c r="Q1234" s="64">
        <f>ifna(vlookup(A1234,vCPU!A:B,2,0),"Unknown")</f>
        <v>6</v>
      </c>
      <c r="R1234" s="66">
        <f>ifna(vlookup(A1234,vMemory!A:C,3,0),"Unknown")</f>
        <v>16</v>
      </c>
      <c r="S1234" s="66">
        <f>ifna(vlookup(A1234,vDisk!A:C,3,0),"Unknown")</f>
        <v>129</v>
      </c>
      <c r="T1234" s="67" t="str">
        <f t="array" ref="T1234">IFS(
   L1234=1, "No Lift &amp; Shift",
   J1234=1, XLOOKUP(A1234, 'Infra Study'!A:A, 'Infra Study'!P:P),
   I1234=1, "No Lift &amp; Shift",
   H1234=1, "GKE",
   K1234=1, "GCNV",
   G1234=1, "Lift &amp; Shift Prod",
   TRUE, "Lift &amp; Shift Noprod"
)</f>
        <v>Lift &amp; Shift Prod</v>
      </c>
      <c r="U1234" s="67">
        <f t="shared" si="7"/>
        <v>1</v>
      </c>
      <c r="V1234" s="68" t="str">
        <f>if(T1234="Lift &amp; Shift Noprod",if( Y1234=0,Assumptions!$B$5, Assumptions!$B$4),if(T1234="Lift &amp; Shift Prod",if(AND(N1234=1,O1234="T1"),Assumptions!$B$6,Assumptions!$B$4),0))</f>
        <v>N2D</v>
      </c>
      <c r="W1234" s="69">
        <f>if(V1234&lt;&gt;0,if(Q1234="Unknown", Assumptions!$B$42,If(Q1234&gt;1,Q1234,2)),0)</f>
        <v>6</v>
      </c>
      <c r="X1234" s="69">
        <f>if(V1234&lt;&gt;0,if(R1234="Unknown", Assumptions!$B$43,R1234),0)</f>
        <v>16</v>
      </c>
      <c r="Y1234" s="68">
        <f t="shared" si="8"/>
        <v>0</v>
      </c>
      <c r="Z1234" s="68">
        <f>if(V1234&lt;&gt;0,if(  S1234="Unknown", Assumptions!$B$44,S1234),0)</f>
        <v>129</v>
      </c>
      <c r="AA1234" s="68" t="str">
        <f>if(V1234 ="N2",ifna(vlookup(W1234&amp;"-"&amp;X1234,'Ref. VM'!A:B,2,0),"Custom"),if(V1234 ="E2" , ifna(vlookup(W1234&amp;"-"&amp;X1234,'Ref. VM'!D:E,2,0),"Custom"),if(V1234="N2D",ifna(vlookup(W1234&amp;"-"&amp;X1234,'Ref. VM'!G:H,2,0),"Custom"),if(V1234="N4",ifna(vlookup(W1234&amp;"-"&amp;X1234,'Ref. VM'!J:K,2,0),"Custom"),0))))</f>
        <v>Custom</v>
      </c>
      <c r="AB1234" s="67" t="str">
        <f t="shared" si="9"/>
        <v>N2D-Custom vCPUs-CUD 3y</v>
      </c>
      <c r="AC1234" s="67" t="str">
        <f t="shared" si="10"/>
        <v>N2D-Custom RAM-CUD 3y</v>
      </c>
      <c r="AD1234" s="67">
        <f t="shared" si="11"/>
        <v>0</v>
      </c>
      <c r="AE1234" s="69">
        <f>if(T1234="Lift &amp; Shift Prod",730,if(T1234="Lift &amp; Shift Noprod",Assumptions!$B$3,0))</f>
        <v>730</v>
      </c>
      <c r="AF1234" s="70">
        <f>if( U1234=0,0,if(Y1234=0, ((vlookup(AB1234,'SKU Pricing'!A:B,Assumptions!$B$2,0)*W1234)+(vlookup(AC1234,'SKU Pricing'!A:B,Assumptions!$B$2,0)*X1234))*AE1234,((vlookup(AB1234,'SKU Pricing'!A:B,Assumptions!$B$2,0)*W1234)+(vlookup(AC1234,'SKU Pricing'!A:B,Assumptions!$B$2,0)*(W1234*8))+(vlookup(AD1234,'SKU Pricing'!A:B,Assumptions!$B$2,0)*(X1234-(W1234*8))))*AE1234))</f>
        <v>89.625312</v>
      </c>
      <c r="AG1234" s="67" t="str">
        <f t="shared" si="12"/>
        <v>Windows Server</v>
      </c>
      <c r="AH1234" s="70">
        <f>ifna(vlookup(AG1234,'SKU Pricing'!A:B,Assumptions!$B$2,0)*W1234*AE1234,0)</f>
        <v>201.48</v>
      </c>
      <c r="AI1234" s="62" t="str">
        <f t="shared" si="13"/>
        <v/>
      </c>
      <c r="AJ1234" s="62" t="str">
        <f>if(V1234&lt;&gt;0, if(T1234="Lift &amp; Shift Noprod",Assumptions!$B$9,if(V1234=Assumptions!$B$6,Assumptions!$B$10,if(P1234=1,Assumptions!$B$8,Assumptions!$B$7))),"")</f>
        <v>SSD</v>
      </c>
      <c r="AK1234" s="69" t="str">
        <f t="shared" si="14"/>
        <v>SSD</v>
      </c>
      <c r="AL1234" s="69">
        <f>if(AJ1234="Hyperdisk Balanced",Assumptions!$B$11,0)</f>
        <v>0</v>
      </c>
      <c r="AM1234" s="69">
        <f>if(AJ1234="Hyperdisk Balanced",Assumptions!$B$12,0)</f>
        <v>0</v>
      </c>
      <c r="AN1234" s="70">
        <f>if(AK1234=0,0,if(AJ1234="Hyperdisk Balanced",vlookup(AK1234&amp;" provisioned space",'SKU Pricing'!A:B,Assumptions!$B$2,0)*Z1234+vlookup(AK1234&amp;" provisioned IOPS",'SKU Pricing'!A:B,Assumptions!$B$2,0)*AL1234*730+vlookup(AK1234&amp;" provisioned throughput",'SKU Pricing'!A:B,Assumptions!$B$2,0)*AM1234*730,vlookup(AK1234,'SKU Pricing'!A:B,Assumptions!$B$2,0)*Z1234))</f>
        <v>25.413</v>
      </c>
      <c r="AO1234" s="70">
        <f t="shared" si="15"/>
        <v>316.518312</v>
      </c>
      <c r="AP1234" s="71" t="str">
        <f t="shared" si="16"/>
        <v>VM Manager</v>
      </c>
      <c r="AQ1234" s="70">
        <f>ifna(vlookup(AP1234,'SKU Pricing'!A:B,Assumptions!$B$2,0)*AE1234,0)</f>
        <v>2.19</v>
      </c>
      <c r="AR1234" s="72">
        <v>0.0</v>
      </c>
    </row>
    <row r="1235">
      <c r="A1235" s="61" t="s">
        <v>1376</v>
      </c>
      <c r="B1235" s="62" t="str">
        <f>ifna(if(vlookup(A1235,vOS!A:B,2,0)="","Unknown",vlookup(A1235,vOS!A:B,2,0)),"Unknown")</f>
        <v>Microsoft Windows Server 2019 (64-bit)</v>
      </c>
      <c r="C1235" s="62">
        <f>vlookup(B1235,'OS Study'!A:D,2,0)</f>
        <v>0</v>
      </c>
      <c r="D1235" s="62" t="str">
        <f>vlookup(B1235,'OS Study'!A:D,3,0)</f>
        <v>Windows</v>
      </c>
      <c r="E1235" s="62" t="str">
        <f>vlookup(B1235,'OS Study'!A:D,4,0)</f>
        <v>Server</v>
      </c>
      <c r="F1235" s="63" t="str">
        <f>vlookup(B1235,'OS Study'!A:E,5,0)</f>
        <v>2019</v>
      </c>
      <c r="G1235" s="62">
        <f>IF(vlookup(A1235,'RVtools V2.1'!A:J,4,0)="non",0,1)</f>
        <v>1</v>
      </c>
      <c r="H1235" s="62">
        <f>if(vlookup(A1235,'RVtools V2.1'!A:K,11,0)="kube",1,0)</f>
        <v>0</v>
      </c>
      <c r="I1235" s="62">
        <f t="shared" si="5"/>
        <v>0</v>
      </c>
      <c r="J1235" s="62">
        <f>ifna(vlookup(A1235,'Infra Study'!A:Q,17,0),0)</f>
        <v>0</v>
      </c>
      <c r="K1235" s="64">
        <f>IFERROR(__xludf.DUMMYFUNCTION("N(REGEXMATCH(VLOOKUP(A1235, 'RVtools V2.1'!A:H, 8, 0), ""^Serveur de fichiers""))"),0.0)</f>
        <v>0</v>
      </c>
      <c r="L1235" s="64">
        <f t="shared" si="6"/>
        <v>0</v>
      </c>
      <c r="M1235" s="67" t="str">
        <f>ifna(vlookup(A1235,'RVtools V2.1'!A:I,8,0),"N/A")</f>
        <v>Radar / PRTG</v>
      </c>
      <c r="N1235" s="64">
        <f>IFERROR(__xludf.DUMMYFUNCTION("IF(REGEXMATCH(M1235, ""(?i)"" &amp; JOIN(""|"", SPLIT(""kalisil"", "" ""))), 1, 0)"),0.0)</f>
        <v>0</v>
      </c>
      <c r="O1235" s="64" t="str">
        <f>vlookup(A1235,'RVtools V2.1'!A:H,7,0)</f>
        <v>T2</v>
      </c>
      <c r="P1235" s="64">
        <f>if(vlookup(A1235,'RVtools V2.1'!A:H,5,0)="oui",1,0)</f>
        <v>1</v>
      </c>
      <c r="Q1235" s="64">
        <f>ifna(vlookup(A1235,vCPU!A:B,2,0),"Unknown")</f>
        <v>4</v>
      </c>
      <c r="R1235" s="66">
        <f>ifna(vlookup(A1235,vMemory!A:C,3,0),"Unknown")</f>
        <v>16</v>
      </c>
      <c r="S1235" s="66">
        <f>ifna(vlookup(A1235,vDisk!A:C,3,0),"Unknown")</f>
        <v>120</v>
      </c>
      <c r="T1235" s="67" t="str">
        <f t="array" ref="T1235">IFS(
   L1235=1, "No Lift &amp; Shift",
   J1235=1, XLOOKUP(A1235, 'Infra Study'!A:A, 'Infra Study'!P:P),
   I1235=1, "No Lift &amp; Shift",
   H1235=1, "GKE",
   K1235=1, "GCNV",
   G1235=1, "Lift &amp; Shift Prod",
   TRUE, "Lift &amp; Shift Noprod"
)</f>
        <v>Lift &amp; Shift Prod</v>
      </c>
      <c r="U1235" s="67">
        <f t="shared" si="7"/>
        <v>1</v>
      </c>
      <c r="V1235" s="68" t="str">
        <f>if(T1235="Lift &amp; Shift Noprod",if( Y1235=0,Assumptions!$B$5, Assumptions!$B$4),if(T1235="Lift &amp; Shift Prod",if(AND(N1235=1,O1235="T1"),Assumptions!$B$6,Assumptions!$B$4),0))</f>
        <v>N2D</v>
      </c>
      <c r="W1235" s="69">
        <f>if(V1235&lt;&gt;0,if(Q1235="Unknown", Assumptions!$B$42,If(Q1235&gt;1,Q1235,2)),0)</f>
        <v>4</v>
      </c>
      <c r="X1235" s="69">
        <f>if(V1235&lt;&gt;0,if(R1235="Unknown", Assumptions!$B$43,R1235),0)</f>
        <v>16</v>
      </c>
      <c r="Y1235" s="68">
        <f t="shared" si="8"/>
        <v>0</v>
      </c>
      <c r="Z1235" s="68">
        <f>if(V1235&lt;&gt;0,if(  S1235="Unknown", Assumptions!$B$44,S1235),0)</f>
        <v>120</v>
      </c>
      <c r="AA1235" s="68" t="str">
        <f>if(V1235 ="N2",ifna(vlookup(W1235&amp;"-"&amp;X1235,'Ref. VM'!A:B,2,0),"Custom"),if(V1235 ="E2" , ifna(vlookup(W1235&amp;"-"&amp;X1235,'Ref. VM'!D:E,2,0),"Custom"),if(V1235="N2D",ifna(vlookup(W1235&amp;"-"&amp;X1235,'Ref. VM'!G:H,2,0),"Custom"),if(V1235="N4",ifna(vlookup(W1235&amp;"-"&amp;X1235,'Ref. VM'!J:K,2,0),"Custom"),0))))</f>
        <v>Predefined</v>
      </c>
      <c r="AB1235" s="67" t="str">
        <f t="shared" si="9"/>
        <v>N2D-Predefined vCPUs-CUD 3y</v>
      </c>
      <c r="AC1235" s="67" t="str">
        <f t="shared" si="10"/>
        <v>N2D-Predefined RAM-CUD 3y</v>
      </c>
      <c r="AD1235" s="67">
        <f t="shared" si="11"/>
        <v>0</v>
      </c>
      <c r="AE1235" s="69">
        <f>if(T1235="Lift &amp; Shift Prod",730,if(T1235="Lift &amp; Shift Noprod",Assumptions!$B$3,0))</f>
        <v>730</v>
      </c>
      <c r="AF1235" s="70">
        <f>if( U1235=0,0,if(Y1235=0, ((vlookup(AB1235,'SKU Pricing'!A:B,Assumptions!$B$2,0)*W1235)+(vlookup(AC1235,'SKU Pricing'!A:B,Assumptions!$B$2,0)*X1235))*AE1235,((vlookup(AB1235,'SKU Pricing'!A:B,Assumptions!$B$2,0)*W1235)+(vlookup(AC1235,'SKU Pricing'!A:B,Assumptions!$B$2,0)*(W1235*8))+(vlookup(AD1235,'SKU Pricing'!A:B,Assumptions!$B$2,0)*(X1235-(W1235*8))))*AE1235))</f>
        <v>64.3974464</v>
      </c>
      <c r="AG1235" s="67" t="str">
        <f t="shared" si="12"/>
        <v>Windows Server</v>
      </c>
      <c r="AH1235" s="70">
        <f>ifna(vlookup(AG1235,'SKU Pricing'!A:B,Assumptions!$B$2,0)*W1235*AE1235,0)</f>
        <v>134.32</v>
      </c>
      <c r="AI1235" s="62" t="str">
        <f t="shared" si="13"/>
        <v/>
      </c>
      <c r="AJ1235" s="62" t="str">
        <f>if(V1235&lt;&gt;0, if(T1235="Lift &amp; Shift Noprod",Assumptions!$B$9,if(V1235=Assumptions!$B$6,Assumptions!$B$10,if(P1235=1,Assumptions!$B$8,Assumptions!$B$7))),"")</f>
        <v>SSD</v>
      </c>
      <c r="AK1235" s="69" t="str">
        <f t="shared" si="14"/>
        <v>SSD</v>
      </c>
      <c r="AL1235" s="69">
        <f>if(AJ1235="Hyperdisk Balanced",Assumptions!$B$11,0)</f>
        <v>0</v>
      </c>
      <c r="AM1235" s="69">
        <f>if(AJ1235="Hyperdisk Balanced",Assumptions!$B$12,0)</f>
        <v>0</v>
      </c>
      <c r="AN1235" s="70">
        <f>if(AK1235=0,0,if(AJ1235="Hyperdisk Balanced",vlookup(AK1235&amp;" provisioned space",'SKU Pricing'!A:B,Assumptions!$B$2,0)*Z1235+vlookup(AK1235&amp;" provisioned IOPS",'SKU Pricing'!A:B,Assumptions!$B$2,0)*AL1235*730+vlookup(AK1235&amp;" provisioned throughput",'SKU Pricing'!A:B,Assumptions!$B$2,0)*AM1235*730,vlookup(AK1235,'SKU Pricing'!A:B,Assumptions!$B$2,0)*Z1235))</f>
        <v>23.64</v>
      </c>
      <c r="AO1235" s="70">
        <f t="shared" si="15"/>
        <v>222.3574464</v>
      </c>
      <c r="AP1235" s="71" t="str">
        <f t="shared" si="16"/>
        <v>VM Manager</v>
      </c>
      <c r="AQ1235" s="70">
        <f>ifna(vlookup(AP1235,'SKU Pricing'!A:B,Assumptions!$B$2,0)*AE1235,0)</f>
        <v>2.19</v>
      </c>
      <c r="AR1235" s="72">
        <v>0.0</v>
      </c>
    </row>
    <row r="1236">
      <c r="A1236" s="61" t="s">
        <v>1377</v>
      </c>
      <c r="B1236" s="62" t="str">
        <f>ifna(if(vlookup(A1236,vOS!A:B,2,0)="","Unknown",vlookup(A1236,vOS!A:B,2,0)),"Unknown")</f>
        <v>Microsoft Windows Server 2019 (64-bit)</v>
      </c>
      <c r="C1236" s="62">
        <f>vlookup(B1236,'OS Study'!A:D,2,0)</f>
        <v>0</v>
      </c>
      <c r="D1236" s="62" t="str">
        <f>vlookup(B1236,'OS Study'!A:D,3,0)</f>
        <v>Windows</v>
      </c>
      <c r="E1236" s="62" t="str">
        <f>vlookup(B1236,'OS Study'!A:D,4,0)</f>
        <v>Server</v>
      </c>
      <c r="F1236" s="63" t="str">
        <f>vlookup(B1236,'OS Study'!A:E,5,0)</f>
        <v>2019</v>
      </c>
      <c r="G1236" s="62">
        <f>IF(vlookup(A1236,'RVtools V2.1'!A:J,4,0)="non",0,1)</f>
        <v>1</v>
      </c>
      <c r="H1236" s="62">
        <f>if(vlookup(A1236,'RVtools V2.1'!A:K,11,0)="kube",1,0)</f>
        <v>0</v>
      </c>
      <c r="I1236" s="62">
        <f t="shared" si="5"/>
        <v>0</v>
      </c>
      <c r="J1236" s="62">
        <f>ifna(vlookup(A1236,'Infra Study'!A:Q,17,0),0)</f>
        <v>0</v>
      </c>
      <c r="K1236" s="64">
        <f>IFERROR(__xludf.DUMMYFUNCTION("N(REGEXMATCH(VLOOKUP(A1236, 'RVtools V2.1'!A:H, 8, 0), ""^Serveur de fichiers""))"),0.0)</f>
        <v>0</v>
      </c>
      <c r="L1236" s="64">
        <f t="shared" si="6"/>
        <v>0</v>
      </c>
      <c r="M1236" s="67" t="str">
        <f>ifna(vlookup(A1236,'RVtools V2.1'!A:I,8,0),"N/A")</f>
        <v>Radar / PRTG</v>
      </c>
      <c r="N1236" s="64">
        <f>IFERROR(__xludf.DUMMYFUNCTION("IF(REGEXMATCH(M1236, ""(?i)"" &amp; JOIN(""|"", SPLIT(""kalisil"", "" ""))), 1, 0)"),0.0)</f>
        <v>0</v>
      </c>
      <c r="O1236" s="64" t="str">
        <f>vlookup(A1236,'RVtools V2.1'!A:H,7,0)</f>
        <v>T2</v>
      </c>
      <c r="P1236" s="64">
        <f>if(vlookup(A1236,'RVtools V2.1'!A:H,5,0)="oui",1,0)</f>
        <v>1</v>
      </c>
      <c r="Q1236" s="64">
        <f>ifna(vlookup(A1236,vCPU!A:B,2,0),"Unknown")</f>
        <v>6</v>
      </c>
      <c r="R1236" s="66">
        <f>ifna(vlookup(A1236,vMemory!A:C,3,0),"Unknown")</f>
        <v>16</v>
      </c>
      <c r="S1236" s="66">
        <f>ifna(vlookup(A1236,vDisk!A:C,3,0),"Unknown")</f>
        <v>199</v>
      </c>
      <c r="T1236" s="67" t="str">
        <f t="array" ref="T1236">IFS(
   L1236=1, "No Lift &amp; Shift",
   J1236=1, XLOOKUP(A1236, 'Infra Study'!A:A, 'Infra Study'!P:P),
   I1236=1, "No Lift &amp; Shift",
   H1236=1, "GKE",
   K1236=1, "GCNV",
   G1236=1, "Lift &amp; Shift Prod",
   TRUE, "Lift &amp; Shift Noprod"
)</f>
        <v>Lift &amp; Shift Prod</v>
      </c>
      <c r="U1236" s="67">
        <f t="shared" si="7"/>
        <v>1</v>
      </c>
      <c r="V1236" s="68" t="str">
        <f>if(T1236="Lift &amp; Shift Noprod",if( Y1236=0,Assumptions!$B$5, Assumptions!$B$4),if(T1236="Lift &amp; Shift Prod",if(AND(N1236=1,O1236="T1"),Assumptions!$B$6,Assumptions!$B$4),0))</f>
        <v>N2D</v>
      </c>
      <c r="W1236" s="69">
        <f>if(V1236&lt;&gt;0,if(Q1236="Unknown", Assumptions!$B$42,If(Q1236&gt;1,Q1236,2)),0)</f>
        <v>6</v>
      </c>
      <c r="X1236" s="69">
        <f>if(V1236&lt;&gt;0,if(R1236="Unknown", Assumptions!$B$43,R1236),0)</f>
        <v>16</v>
      </c>
      <c r="Y1236" s="68">
        <f t="shared" si="8"/>
        <v>0</v>
      </c>
      <c r="Z1236" s="68">
        <f>if(V1236&lt;&gt;0,if(  S1236="Unknown", Assumptions!$B$44,S1236),0)</f>
        <v>199</v>
      </c>
      <c r="AA1236" s="68" t="str">
        <f>if(V1236 ="N2",ifna(vlookup(W1236&amp;"-"&amp;X1236,'Ref. VM'!A:B,2,0),"Custom"),if(V1236 ="E2" , ifna(vlookup(W1236&amp;"-"&amp;X1236,'Ref. VM'!D:E,2,0),"Custom"),if(V1236="N2D",ifna(vlookup(W1236&amp;"-"&amp;X1236,'Ref. VM'!G:H,2,0),"Custom"),if(V1236="N4",ifna(vlookup(W1236&amp;"-"&amp;X1236,'Ref. VM'!J:K,2,0),"Custom"),0))))</f>
        <v>Custom</v>
      </c>
      <c r="AB1236" s="67" t="str">
        <f t="shared" si="9"/>
        <v>N2D-Custom vCPUs-CUD 3y</v>
      </c>
      <c r="AC1236" s="67" t="str">
        <f t="shared" si="10"/>
        <v>N2D-Custom RAM-CUD 3y</v>
      </c>
      <c r="AD1236" s="67">
        <f t="shared" si="11"/>
        <v>0</v>
      </c>
      <c r="AE1236" s="69">
        <f>if(T1236="Lift &amp; Shift Prod",730,if(T1236="Lift &amp; Shift Noprod",Assumptions!$B$3,0))</f>
        <v>730</v>
      </c>
      <c r="AF1236" s="70">
        <f>if( U1236=0,0,if(Y1236=0, ((vlookup(AB1236,'SKU Pricing'!A:B,Assumptions!$B$2,0)*W1236)+(vlookup(AC1236,'SKU Pricing'!A:B,Assumptions!$B$2,0)*X1236))*AE1236,((vlookup(AB1236,'SKU Pricing'!A:B,Assumptions!$B$2,0)*W1236)+(vlookup(AC1236,'SKU Pricing'!A:B,Assumptions!$B$2,0)*(W1236*8))+(vlookup(AD1236,'SKU Pricing'!A:B,Assumptions!$B$2,0)*(X1236-(W1236*8))))*AE1236))</f>
        <v>89.625312</v>
      </c>
      <c r="AG1236" s="67" t="str">
        <f t="shared" si="12"/>
        <v>Windows Server</v>
      </c>
      <c r="AH1236" s="70">
        <f>ifna(vlookup(AG1236,'SKU Pricing'!A:B,Assumptions!$B$2,0)*W1236*AE1236,0)</f>
        <v>201.48</v>
      </c>
      <c r="AI1236" s="62" t="str">
        <f t="shared" si="13"/>
        <v/>
      </c>
      <c r="AJ1236" s="62" t="str">
        <f>if(V1236&lt;&gt;0, if(T1236="Lift &amp; Shift Noprod",Assumptions!$B$9,if(V1236=Assumptions!$B$6,Assumptions!$B$10,if(P1236=1,Assumptions!$B$8,Assumptions!$B$7))),"")</f>
        <v>SSD</v>
      </c>
      <c r="AK1236" s="69" t="str">
        <f t="shared" si="14"/>
        <v>SSD</v>
      </c>
      <c r="AL1236" s="69">
        <f>if(AJ1236="Hyperdisk Balanced",Assumptions!$B$11,0)</f>
        <v>0</v>
      </c>
      <c r="AM1236" s="69">
        <f>if(AJ1236="Hyperdisk Balanced",Assumptions!$B$12,0)</f>
        <v>0</v>
      </c>
      <c r="AN1236" s="70">
        <f>if(AK1236=0,0,if(AJ1236="Hyperdisk Balanced",vlookup(AK1236&amp;" provisioned space",'SKU Pricing'!A:B,Assumptions!$B$2,0)*Z1236+vlookup(AK1236&amp;" provisioned IOPS",'SKU Pricing'!A:B,Assumptions!$B$2,0)*AL1236*730+vlookup(AK1236&amp;" provisioned throughput",'SKU Pricing'!A:B,Assumptions!$B$2,0)*AM1236*730,vlookup(AK1236,'SKU Pricing'!A:B,Assumptions!$B$2,0)*Z1236))</f>
        <v>39.203</v>
      </c>
      <c r="AO1236" s="70">
        <f t="shared" si="15"/>
        <v>330.308312</v>
      </c>
      <c r="AP1236" s="71" t="str">
        <f t="shared" si="16"/>
        <v>VM Manager</v>
      </c>
      <c r="AQ1236" s="70">
        <f>ifna(vlookup(AP1236,'SKU Pricing'!A:B,Assumptions!$B$2,0)*AE1236,0)</f>
        <v>2.19</v>
      </c>
      <c r="AR1236" s="72">
        <v>0.0</v>
      </c>
    </row>
    <row r="1237">
      <c r="A1237" s="61" t="s">
        <v>1378</v>
      </c>
      <c r="B1237" s="62" t="str">
        <f>ifna(if(vlookup(A1237,vOS!A:B,2,0)="","Unknown",vlookup(A1237,vOS!A:B,2,0)),"Unknown")</f>
        <v>Microsoft Windows Server 2022 (64-bit)</v>
      </c>
      <c r="C1237" s="62">
        <f>vlookup(B1237,'OS Study'!A:D,2,0)</f>
        <v>0</v>
      </c>
      <c r="D1237" s="62" t="str">
        <f>vlookup(B1237,'OS Study'!A:D,3,0)</f>
        <v>Windows</v>
      </c>
      <c r="E1237" s="62" t="str">
        <f>vlookup(B1237,'OS Study'!A:D,4,0)</f>
        <v>Server</v>
      </c>
      <c r="F1237" s="63" t="str">
        <f>vlookup(B1237,'OS Study'!A:E,5,0)</f>
        <v>2022</v>
      </c>
      <c r="G1237" s="62">
        <f>IF(vlookup(A1237,'RVtools V2.1'!A:J,4,0)="non",0,1)</f>
        <v>1</v>
      </c>
      <c r="H1237" s="62">
        <f>if(vlookup(A1237,'RVtools V2.1'!A:K,11,0)="kube",1,0)</f>
        <v>0</v>
      </c>
      <c r="I1237" s="62">
        <f t="shared" si="5"/>
        <v>0</v>
      </c>
      <c r="J1237" s="62">
        <f>ifna(vlookup(A1237,'Infra Study'!A:Q,17,0),0)</f>
        <v>0</v>
      </c>
      <c r="K1237" s="64">
        <f>IFERROR(__xludf.DUMMYFUNCTION("N(REGEXMATCH(VLOOKUP(A1237, 'RVtools V2.1'!A:H, 8, 0), ""^Serveur de fichiers""))"),0.0)</f>
        <v>0</v>
      </c>
      <c r="L1237" s="64">
        <f t="shared" si="6"/>
        <v>0</v>
      </c>
      <c r="M1237" s="67" t="str">
        <f>ifna(vlookup(A1237,'RVtools V2.1'!A:I,8,0),"N/A")</f>
        <v>Radar / PRTG</v>
      </c>
      <c r="N1237" s="64">
        <f>IFERROR(__xludf.DUMMYFUNCTION("IF(REGEXMATCH(M1237, ""(?i)"" &amp; JOIN(""|"", SPLIT(""kalisil"", "" ""))), 1, 0)"),0.0)</f>
        <v>0</v>
      </c>
      <c r="O1237" s="64" t="str">
        <f>vlookup(A1237,'RVtools V2.1'!A:H,7,0)</f>
        <v>T2</v>
      </c>
      <c r="P1237" s="64">
        <f>if(vlookup(A1237,'RVtools V2.1'!A:H,5,0)="oui",1,0)</f>
        <v>1</v>
      </c>
      <c r="Q1237" s="64">
        <f>ifna(vlookup(A1237,vCPU!A:B,2,0),"Unknown")</f>
        <v>4</v>
      </c>
      <c r="R1237" s="66">
        <f>ifna(vlookup(A1237,vMemory!A:C,3,0),"Unknown")</f>
        <v>8</v>
      </c>
      <c r="S1237" s="66">
        <f>ifna(vlookup(A1237,vDisk!A:C,3,0),"Unknown")</f>
        <v>85</v>
      </c>
      <c r="T1237" s="67" t="str">
        <f t="array" ref="T1237">IFS(
   L1237=1, "No Lift &amp; Shift",
   J1237=1, XLOOKUP(A1237, 'Infra Study'!A:A, 'Infra Study'!P:P),
   I1237=1, "No Lift &amp; Shift",
   H1237=1, "GKE",
   K1237=1, "GCNV",
   G1237=1, "Lift &amp; Shift Prod",
   TRUE, "Lift &amp; Shift Noprod"
)</f>
        <v>Lift &amp; Shift Prod</v>
      </c>
      <c r="U1237" s="67">
        <f t="shared" si="7"/>
        <v>1</v>
      </c>
      <c r="V1237" s="68" t="str">
        <f>if(T1237="Lift &amp; Shift Noprod",if( Y1237=0,Assumptions!$B$5, Assumptions!$B$4),if(T1237="Lift &amp; Shift Prod",if(AND(N1237=1,O1237="T1"),Assumptions!$B$6,Assumptions!$B$4),0))</f>
        <v>N2D</v>
      </c>
      <c r="W1237" s="69">
        <f>if(V1237&lt;&gt;0,if(Q1237="Unknown", Assumptions!$B$42,If(Q1237&gt;1,Q1237,2)),0)</f>
        <v>4</v>
      </c>
      <c r="X1237" s="69">
        <f>if(V1237&lt;&gt;0,if(R1237="Unknown", Assumptions!$B$43,R1237),0)</f>
        <v>8</v>
      </c>
      <c r="Y1237" s="68">
        <f t="shared" si="8"/>
        <v>0</v>
      </c>
      <c r="Z1237" s="68">
        <f>if(V1237&lt;&gt;0,if(  S1237="Unknown", Assumptions!$B$44,S1237),0)</f>
        <v>85</v>
      </c>
      <c r="AA1237" s="68" t="str">
        <f>if(V1237 ="N2",ifna(vlookup(W1237&amp;"-"&amp;X1237,'Ref. VM'!A:B,2,0),"Custom"),if(V1237 ="E2" , ifna(vlookup(W1237&amp;"-"&amp;X1237,'Ref. VM'!D:E,2,0),"Custom"),if(V1237="N2D",ifna(vlookup(W1237&amp;"-"&amp;X1237,'Ref. VM'!G:H,2,0),"Custom"),if(V1237="N4",ifna(vlookup(W1237&amp;"-"&amp;X1237,'Ref. VM'!J:K,2,0),"Custom"),0))))</f>
        <v>Custom</v>
      </c>
      <c r="AB1237" s="67" t="str">
        <f t="shared" si="9"/>
        <v>N2D-Custom vCPUs-CUD 3y</v>
      </c>
      <c r="AC1237" s="67" t="str">
        <f t="shared" si="10"/>
        <v>N2D-Custom RAM-CUD 3y</v>
      </c>
      <c r="AD1237" s="67">
        <f t="shared" si="11"/>
        <v>0</v>
      </c>
      <c r="AE1237" s="69">
        <f>if(T1237="Lift &amp; Shift Prod",730,if(T1237="Lift &amp; Shift Noprod",Assumptions!$B$3,0))</f>
        <v>730</v>
      </c>
      <c r="AF1237" s="70">
        <f>if( U1237=0,0,if(Y1237=0, ((vlookup(AB1237,'SKU Pricing'!A:B,Assumptions!$B$2,0)*W1237)+(vlookup(AC1237,'SKU Pricing'!A:B,Assumptions!$B$2,0)*X1237))*AE1237,((vlookup(AB1237,'SKU Pricing'!A:B,Assumptions!$B$2,0)*W1237)+(vlookup(AC1237,'SKU Pricing'!A:B,Assumptions!$B$2,0)*(W1237*8))+(vlookup(AD1237,'SKU Pricing'!A:B,Assumptions!$B$2,0)*(X1237-(W1237*8))))*AE1237))</f>
        <v>55.81665264</v>
      </c>
      <c r="AG1237" s="67" t="str">
        <f t="shared" si="12"/>
        <v>Windows Server</v>
      </c>
      <c r="AH1237" s="70">
        <f>ifna(vlookup(AG1237,'SKU Pricing'!A:B,Assumptions!$B$2,0)*W1237*AE1237,0)</f>
        <v>134.32</v>
      </c>
      <c r="AI1237" s="62" t="str">
        <f t="shared" si="13"/>
        <v/>
      </c>
      <c r="AJ1237" s="62" t="str">
        <f>if(V1237&lt;&gt;0, if(T1237="Lift &amp; Shift Noprod",Assumptions!$B$9,if(V1237=Assumptions!$B$6,Assumptions!$B$10,if(P1237=1,Assumptions!$B$8,Assumptions!$B$7))),"")</f>
        <v>SSD</v>
      </c>
      <c r="AK1237" s="69" t="str">
        <f t="shared" si="14"/>
        <v>SSD</v>
      </c>
      <c r="AL1237" s="69">
        <f>if(AJ1237="Hyperdisk Balanced",Assumptions!$B$11,0)</f>
        <v>0</v>
      </c>
      <c r="AM1237" s="69">
        <f>if(AJ1237="Hyperdisk Balanced",Assumptions!$B$12,0)</f>
        <v>0</v>
      </c>
      <c r="AN1237" s="70">
        <f>if(AK1237=0,0,if(AJ1237="Hyperdisk Balanced",vlookup(AK1237&amp;" provisioned space",'SKU Pricing'!A:B,Assumptions!$B$2,0)*Z1237+vlookup(AK1237&amp;" provisioned IOPS",'SKU Pricing'!A:B,Assumptions!$B$2,0)*AL1237*730+vlookup(AK1237&amp;" provisioned throughput",'SKU Pricing'!A:B,Assumptions!$B$2,0)*AM1237*730,vlookup(AK1237,'SKU Pricing'!A:B,Assumptions!$B$2,0)*Z1237))</f>
        <v>16.745</v>
      </c>
      <c r="AO1237" s="70">
        <f t="shared" si="15"/>
        <v>206.8816526</v>
      </c>
      <c r="AP1237" s="71" t="str">
        <f t="shared" si="16"/>
        <v>VM Manager</v>
      </c>
      <c r="AQ1237" s="70">
        <f>ifna(vlookup(AP1237,'SKU Pricing'!A:B,Assumptions!$B$2,0)*AE1237,0)</f>
        <v>2.19</v>
      </c>
      <c r="AR1237" s="72">
        <v>0.0</v>
      </c>
    </row>
    <row r="1238">
      <c r="A1238" s="61" t="s">
        <v>1379</v>
      </c>
      <c r="B1238" s="62" t="str">
        <f>ifna(if(vlookup(A1238,vOS!A:B,2,0)="","Unknown",vlookup(A1238,vOS!A:B,2,0)),"Unknown")</f>
        <v>Microsoft Windows Server 2019 (64-bit)</v>
      </c>
      <c r="C1238" s="62">
        <f>vlookup(B1238,'OS Study'!A:D,2,0)</f>
        <v>0</v>
      </c>
      <c r="D1238" s="62" t="str">
        <f>vlookup(B1238,'OS Study'!A:D,3,0)</f>
        <v>Windows</v>
      </c>
      <c r="E1238" s="62" t="str">
        <f>vlookup(B1238,'OS Study'!A:D,4,0)</f>
        <v>Server</v>
      </c>
      <c r="F1238" s="63" t="str">
        <f>vlookup(B1238,'OS Study'!A:E,5,0)</f>
        <v>2019</v>
      </c>
      <c r="G1238" s="62">
        <f>IF(vlookup(A1238,'RVtools V2.1'!A:J,4,0)="non",0,1)</f>
        <v>1</v>
      </c>
      <c r="H1238" s="62">
        <f>if(vlookup(A1238,'RVtools V2.1'!A:K,11,0)="kube",1,0)</f>
        <v>0</v>
      </c>
      <c r="I1238" s="62">
        <f t="shared" si="5"/>
        <v>0</v>
      </c>
      <c r="J1238" s="62">
        <f>ifna(vlookup(A1238,'Infra Study'!A:Q,17,0),0)</f>
        <v>0</v>
      </c>
      <c r="K1238" s="64">
        <f>IFERROR(__xludf.DUMMYFUNCTION("N(REGEXMATCH(VLOOKUP(A1238, 'RVtools V2.1'!A:H, 8, 0), ""^Serveur de fichiers""))"),0.0)</f>
        <v>0</v>
      </c>
      <c r="L1238" s="64">
        <f t="shared" si="6"/>
        <v>0</v>
      </c>
      <c r="M1238" s="67" t="str">
        <f>ifna(vlookup(A1238,'RVtools V2.1'!A:I,8,0),"N/A")</f>
        <v>Radar / PRTG</v>
      </c>
      <c r="N1238" s="64">
        <f>IFERROR(__xludf.DUMMYFUNCTION("IF(REGEXMATCH(M1238, ""(?i)"" &amp; JOIN(""|"", SPLIT(""kalisil"", "" ""))), 1, 0)"),0.0)</f>
        <v>0</v>
      </c>
      <c r="O1238" s="64" t="str">
        <f>vlookup(A1238,'RVtools V2.1'!A:H,7,0)</f>
        <v>T2</v>
      </c>
      <c r="P1238" s="64">
        <f>if(vlookup(A1238,'RVtools V2.1'!A:H,5,0)="oui",1,0)</f>
        <v>1</v>
      </c>
      <c r="Q1238" s="64">
        <f>ifna(vlookup(A1238,vCPU!A:B,2,0),"Unknown")</f>
        <v>8</v>
      </c>
      <c r="R1238" s="66">
        <f>ifna(vlookup(A1238,vMemory!A:C,3,0),"Unknown")</f>
        <v>8</v>
      </c>
      <c r="S1238" s="66">
        <f>ifna(vlookup(A1238,vDisk!A:C,3,0),"Unknown")</f>
        <v>184</v>
      </c>
      <c r="T1238" s="67" t="str">
        <f t="array" ref="T1238">IFS(
   L1238=1, "No Lift &amp; Shift",
   J1238=1, XLOOKUP(A1238, 'Infra Study'!A:A, 'Infra Study'!P:P),
   I1238=1, "No Lift &amp; Shift",
   H1238=1, "GKE",
   K1238=1, "GCNV",
   G1238=1, "Lift &amp; Shift Prod",
   TRUE, "Lift &amp; Shift Noprod"
)</f>
        <v>Lift &amp; Shift Prod</v>
      </c>
      <c r="U1238" s="67">
        <f t="shared" si="7"/>
        <v>1</v>
      </c>
      <c r="V1238" s="68" t="str">
        <f>if(T1238="Lift &amp; Shift Noprod",if( Y1238=0,Assumptions!$B$5, Assumptions!$B$4),if(T1238="Lift &amp; Shift Prod",if(AND(N1238=1,O1238="T1"),Assumptions!$B$6,Assumptions!$B$4),0))</f>
        <v>N2D</v>
      </c>
      <c r="W1238" s="69">
        <f>if(V1238&lt;&gt;0,if(Q1238="Unknown", Assumptions!$B$42,If(Q1238&gt;1,Q1238,2)),0)</f>
        <v>8</v>
      </c>
      <c r="X1238" s="69">
        <f>if(V1238&lt;&gt;0,if(R1238="Unknown", Assumptions!$B$43,R1238),0)</f>
        <v>8</v>
      </c>
      <c r="Y1238" s="68">
        <f t="shared" si="8"/>
        <v>0</v>
      </c>
      <c r="Z1238" s="68">
        <f>if(V1238&lt;&gt;0,if(  S1238="Unknown", Assumptions!$B$44,S1238),0)</f>
        <v>184</v>
      </c>
      <c r="AA1238" s="68" t="str">
        <f>if(V1238 ="N2",ifna(vlookup(W1238&amp;"-"&amp;X1238,'Ref. VM'!A:B,2,0),"Custom"),if(V1238 ="E2" , ifna(vlookup(W1238&amp;"-"&amp;X1238,'Ref. VM'!D:E,2,0),"Custom"),if(V1238="N2D",ifna(vlookup(W1238&amp;"-"&amp;X1238,'Ref. VM'!G:H,2,0),"Custom"),if(V1238="N4",ifna(vlookup(W1238&amp;"-"&amp;X1238,'Ref. VM'!J:K,2,0),"Custom"),0))))</f>
        <v>Custom</v>
      </c>
      <c r="AB1238" s="67" t="str">
        <f t="shared" si="9"/>
        <v>N2D-Custom vCPUs-CUD 3y</v>
      </c>
      <c r="AC1238" s="67" t="str">
        <f t="shared" si="10"/>
        <v>N2D-Custom RAM-CUD 3y</v>
      </c>
      <c r="AD1238" s="67">
        <f t="shared" si="11"/>
        <v>0</v>
      </c>
      <c r="AE1238" s="69">
        <f>if(T1238="Lift &amp; Shift Prod",730,if(T1238="Lift &amp; Shift Noprod",Assumptions!$B$3,0))</f>
        <v>730</v>
      </c>
      <c r="AF1238" s="70">
        <f>if( U1238=0,0,if(Y1238=0, ((vlookup(AB1238,'SKU Pricing'!A:B,Assumptions!$B$2,0)*W1238)+(vlookup(AC1238,'SKU Pricing'!A:B,Assumptions!$B$2,0)*X1238))*AE1238,((vlookup(AB1238,'SKU Pricing'!A:B,Assumptions!$B$2,0)*W1238)+(vlookup(AC1238,'SKU Pricing'!A:B,Assumptions!$B$2,0)*(W1238*8))+(vlookup(AD1238,'SKU Pricing'!A:B,Assumptions!$B$2,0)*(X1238-(W1238*8))))*AE1238))</f>
        <v>99.8326392</v>
      </c>
      <c r="AG1238" s="67" t="str">
        <f t="shared" si="12"/>
        <v>Windows Server</v>
      </c>
      <c r="AH1238" s="70">
        <f>ifna(vlookup(AG1238,'SKU Pricing'!A:B,Assumptions!$B$2,0)*W1238*AE1238,0)</f>
        <v>268.64</v>
      </c>
      <c r="AI1238" s="62" t="str">
        <f t="shared" si="13"/>
        <v/>
      </c>
      <c r="AJ1238" s="62" t="str">
        <f>if(V1238&lt;&gt;0, if(T1238="Lift &amp; Shift Noprod",Assumptions!$B$9,if(V1238=Assumptions!$B$6,Assumptions!$B$10,if(P1238=1,Assumptions!$B$8,Assumptions!$B$7))),"")</f>
        <v>SSD</v>
      </c>
      <c r="AK1238" s="69" t="str">
        <f t="shared" si="14"/>
        <v>SSD</v>
      </c>
      <c r="AL1238" s="69">
        <f>if(AJ1238="Hyperdisk Balanced",Assumptions!$B$11,0)</f>
        <v>0</v>
      </c>
      <c r="AM1238" s="69">
        <f>if(AJ1238="Hyperdisk Balanced",Assumptions!$B$12,0)</f>
        <v>0</v>
      </c>
      <c r="AN1238" s="70">
        <f>if(AK1238=0,0,if(AJ1238="Hyperdisk Balanced",vlookup(AK1238&amp;" provisioned space",'SKU Pricing'!A:B,Assumptions!$B$2,0)*Z1238+vlookup(AK1238&amp;" provisioned IOPS",'SKU Pricing'!A:B,Assumptions!$B$2,0)*AL1238*730+vlookup(AK1238&amp;" provisioned throughput",'SKU Pricing'!A:B,Assumptions!$B$2,0)*AM1238*730,vlookup(AK1238,'SKU Pricing'!A:B,Assumptions!$B$2,0)*Z1238))</f>
        <v>36.248</v>
      </c>
      <c r="AO1238" s="70">
        <f t="shared" si="15"/>
        <v>404.7206392</v>
      </c>
      <c r="AP1238" s="71" t="str">
        <f t="shared" si="16"/>
        <v>VM Manager</v>
      </c>
      <c r="AQ1238" s="70">
        <f>ifna(vlookup(AP1238,'SKU Pricing'!A:B,Assumptions!$B$2,0)*AE1238,0)</f>
        <v>2.19</v>
      </c>
      <c r="AR1238" s="72">
        <v>0.0</v>
      </c>
    </row>
    <row r="1239">
      <c r="A1239" s="61" t="s">
        <v>1380</v>
      </c>
      <c r="B1239" s="62" t="str">
        <f>ifna(if(vlookup(A1239,vOS!A:B,2,0)="","Unknown",vlookup(A1239,vOS!A:B,2,0)),"Unknown")</f>
        <v>Microsoft Windows Server 2019 (64-bit)</v>
      </c>
      <c r="C1239" s="62">
        <f>vlookup(B1239,'OS Study'!A:D,2,0)</f>
        <v>0</v>
      </c>
      <c r="D1239" s="62" t="str">
        <f>vlookup(B1239,'OS Study'!A:D,3,0)</f>
        <v>Windows</v>
      </c>
      <c r="E1239" s="62" t="str">
        <f>vlookup(B1239,'OS Study'!A:D,4,0)</f>
        <v>Server</v>
      </c>
      <c r="F1239" s="63" t="str">
        <f>vlookup(B1239,'OS Study'!A:E,5,0)</f>
        <v>2019</v>
      </c>
      <c r="G1239" s="62">
        <f>IF(vlookup(A1239,'RVtools V2.1'!A:J,4,0)="non",0,1)</f>
        <v>1</v>
      </c>
      <c r="H1239" s="62">
        <f>if(vlookup(A1239,'RVtools V2.1'!A:K,11,0)="kube",1,0)</f>
        <v>0</v>
      </c>
      <c r="I1239" s="62">
        <f t="shared" si="5"/>
        <v>0</v>
      </c>
      <c r="J1239" s="62">
        <f>ifna(vlookup(A1239,'Infra Study'!A:Q,17,0),0)</f>
        <v>0</v>
      </c>
      <c r="K1239" s="64">
        <f>IFERROR(__xludf.DUMMYFUNCTION("N(REGEXMATCH(VLOOKUP(A1239, 'RVtools V2.1'!A:H, 8, 0), ""^Serveur de fichiers""))"),0.0)</f>
        <v>0</v>
      </c>
      <c r="L1239" s="64">
        <f t="shared" si="6"/>
        <v>0</v>
      </c>
      <c r="M1239" s="67" t="str">
        <f>ifna(vlookup(A1239,'RVtools V2.1'!A:I,8,0),"N/A")</f>
        <v>Radar / PRTG</v>
      </c>
      <c r="N1239" s="64">
        <f>IFERROR(__xludf.DUMMYFUNCTION("IF(REGEXMATCH(M1239, ""(?i)"" &amp; JOIN(""|"", SPLIT(""kalisil"", "" ""))), 1, 0)"),0.0)</f>
        <v>0</v>
      </c>
      <c r="O1239" s="64" t="str">
        <f>vlookup(A1239,'RVtools V2.1'!A:H,7,0)</f>
        <v>T2</v>
      </c>
      <c r="P1239" s="64">
        <f>if(vlookup(A1239,'RVtools V2.1'!A:H,5,0)="oui",1,0)</f>
        <v>0</v>
      </c>
      <c r="Q1239" s="64">
        <f>ifna(vlookup(A1239,vCPU!A:B,2,0),"Unknown")</f>
        <v>18</v>
      </c>
      <c r="R1239" s="66">
        <f>ifna(vlookup(A1239,vMemory!A:C,3,0),"Unknown")</f>
        <v>64</v>
      </c>
      <c r="S1239" s="66">
        <f>ifna(vlookup(A1239,vDisk!A:C,3,0),"Unknown")</f>
        <v>2390</v>
      </c>
      <c r="T1239" s="67" t="str">
        <f t="array" ref="T1239">IFS(
   L1239=1, "No Lift &amp; Shift",
   J1239=1, XLOOKUP(A1239, 'Infra Study'!A:A, 'Infra Study'!P:P),
   I1239=1, "No Lift &amp; Shift",
   H1239=1, "GKE",
   K1239=1, "GCNV",
   G1239=1, "Lift &amp; Shift Prod",
   TRUE, "Lift &amp; Shift Noprod"
)</f>
        <v>Lift &amp; Shift Prod</v>
      </c>
      <c r="U1239" s="67">
        <f t="shared" si="7"/>
        <v>1</v>
      </c>
      <c r="V1239" s="68" t="str">
        <f>if(T1239="Lift &amp; Shift Noprod",if( Y1239=0,Assumptions!$B$5, Assumptions!$B$4),if(T1239="Lift &amp; Shift Prod",if(AND(N1239=1,O1239="T1"),Assumptions!$B$6,Assumptions!$B$4),0))</f>
        <v>N2D</v>
      </c>
      <c r="W1239" s="69">
        <f>if(V1239&lt;&gt;0,if(Q1239="Unknown", Assumptions!$B$42,If(Q1239&gt;1,Q1239,2)),0)</f>
        <v>18</v>
      </c>
      <c r="X1239" s="69">
        <f>if(V1239&lt;&gt;0,if(R1239="Unknown", Assumptions!$B$43,R1239),0)</f>
        <v>64</v>
      </c>
      <c r="Y1239" s="68">
        <f t="shared" si="8"/>
        <v>0</v>
      </c>
      <c r="Z1239" s="68">
        <f>if(V1239&lt;&gt;0,if(  S1239="Unknown", Assumptions!$B$44,S1239),0)</f>
        <v>2390</v>
      </c>
      <c r="AA1239" s="68" t="str">
        <f>if(V1239 ="N2",ifna(vlookup(W1239&amp;"-"&amp;X1239,'Ref. VM'!A:B,2,0),"Custom"),if(V1239 ="E2" , ifna(vlookup(W1239&amp;"-"&amp;X1239,'Ref. VM'!D:E,2,0),"Custom"),if(V1239="N2D",ifna(vlookup(W1239&amp;"-"&amp;X1239,'Ref. VM'!G:H,2,0),"Custom"),if(V1239="N4",ifna(vlookup(W1239&amp;"-"&amp;X1239,'Ref. VM'!J:K,2,0),"Custom"),0))))</f>
        <v>Custom</v>
      </c>
      <c r="AB1239" s="67" t="str">
        <f t="shared" si="9"/>
        <v>N2D-Custom vCPUs-CUD 3y</v>
      </c>
      <c r="AC1239" s="67" t="str">
        <f t="shared" si="10"/>
        <v>N2D-Custom RAM-CUD 3y</v>
      </c>
      <c r="AD1239" s="67">
        <f t="shared" si="11"/>
        <v>0</v>
      </c>
      <c r="AE1239" s="69">
        <f>if(T1239="Lift &amp; Shift Prod",730,if(T1239="Lift &amp; Shift Noprod",Assumptions!$B$3,0))</f>
        <v>730</v>
      </c>
      <c r="AF1239" s="70">
        <f>if( U1239=0,0,if(Y1239=0, ((vlookup(AB1239,'SKU Pricing'!A:B,Assumptions!$B$2,0)*W1239)+(vlookup(AC1239,'SKU Pricing'!A:B,Assumptions!$B$2,0)*X1239))*AE1239,((vlookup(AB1239,'SKU Pricing'!A:B,Assumptions!$B$2,0)*W1239)+(vlookup(AC1239,'SKU Pricing'!A:B,Assumptions!$B$2,0)*(W1239*8))+(vlookup(AD1239,'SKU Pricing'!A:B,Assumptions!$B$2,0)*(X1239-(W1239*8))))*AE1239))</f>
        <v>292.4772682</v>
      </c>
      <c r="AG1239" s="67" t="str">
        <f t="shared" si="12"/>
        <v>Windows Server</v>
      </c>
      <c r="AH1239" s="70">
        <f>ifna(vlookup(AG1239,'SKU Pricing'!A:B,Assumptions!$B$2,0)*W1239*AE1239,0)</f>
        <v>604.44</v>
      </c>
      <c r="AI1239" s="62" t="str">
        <f t="shared" si="13"/>
        <v/>
      </c>
      <c r="AJ1239" s="62" t="str">
        <f>if(V1239&lt;&gt;0, if(T1239="Lift &amp; Shift Noprod",Assumptions!$B$9,if(V1239=Assumptions!$B$6,Assumptions!$B$10,if(P1239=1,Assumptions!$B$8,Assumptions!$B$7))),"")</f>
        <v>Balanced</v>
      </c>
      <c r="AK1239" s="69" t="str">
        <f t="shared" si="14"/>
        <v>Balanced</v>
      </c>
      <c r="AL1239" s="69">
        <f>if(AJ1239="Hyperdisk Balanced",Assumptions!$B$11,0)</f>
        <v>0</v>
      </c>
      <c r="AM1239" s="69">
        <f>if(AJ1239="Hyperdisk Balanced",Assumptions!$B$12,0)</f>
        <v>0</v>
      </c>
      <c r="AN1239" s="70">
        <f>if(AK1239=0,0,if(AJ1239="Hyperdisk Balanced",vlookup(AK1239&amp;" provisioned space",'SKU Pricing'!A:B,Assumptions!$B$2,0)*Z1239+vlookup(AK1239&amp;" provisioned IOPS",'SKU Pricing'!A:B,Assumptions!$B$2,0)*AL1239*730+vlookup(AK1239&amp;" provisioned throughput",'SKU Pricing'!A:B,Assumptions!$B$2,0)*AM1239*730,vlookup(AK1239,'SKU Pricing'!A:B,Assumptions!$B$2,0)*Z1239))</f>
        <v>277.24</v>
      </c>
      <c r="AO1239" s="70">
        <f t="shared" si="15"/>
        <v>1174.157268</v>
      </c>
      <c r="AP1239" s="71" t="str">
        <f t="shared" si="16"/>
        <v>VM Manager</v>
      </c>
      <c r="AQ1239" s="70">
        <f>ifna(vlookup(AP1239,'SKU Pricing'!A:B,Assumptions!$B$2,0)*AE1239,0)</f>
        <v>2.19</v>
      </c>
      <c r="AR1239" s="72">
        <v>0.0</v>
      </c>
    </row>
    <row r="1240">
      <c r="A1240" s="61" t="s">
        <v>1381</v>
      </c>
      <c r="B1240" s="62" t="str">
        <f>ifna(if(vlookup(A1240,vOS!A:B,2,0)="","Unknown",vlookup(A1240,vOS!A:B,2,0)),"Unknown")</f>
        <v>Microsoft Windows Server 2019 (64-bit)</v>
      </c>
      <c r="C1240" s="62">
        <f>vlookup(B1240,'OS Study'!A:D,2,0)</f>
        <v>0</v>
      </c>
      <c r="D1240" s="62" t="str">
        <f>vlookup(B1240,'OS Study'!A:D,3,0)</f>
        <v>Windows</v>
      </c>
      <c r="E1240" s="62" t="str">
        <f>vlookup(B1240,'OS Study'!A:D,4,0)</f>
        <v>Server</v>
      </c>
      <c r="F1240" s="63" t="str">
        <f>vlookup(B1240,'OS Study'!A:E,5,0)</f>
        <v>2019</v>
      </c>
      <c r="G1240" s="62">
        <f>IF(vlookup(A1240,'RVtools V2.1'!A:J,4,0)="non",0,1)</f>
        <v>1</v>
      </c>
      <c r="H1240" s="62">
        <f>if(vlookup(A1240,'RVtools V2.1'!A:K,11,0)="kube",1,0)</f>
        <v>0</v>
      </c>
      <c r="I1240" s="62">
        <f t="shared" si="5"/>
        <v>0</v>
      </c>
      <c r="J1240" s="62">
        <f>ifna(vlookup(A1240,'Infra Study'!A:Q,17,0),0)</f>
        <v>0</v>
      </c>
      <c r="K1240" s="64">
        <f>IFERROR(__xludf.DUMMYFUNCTION("N(REGEXMATCH(VLOOKUP(A1240, 'RVtools V2.1'!A:H, 8, 0), ""^Serveur de fichiers""))"),0.0)</f>
        <v>0</v>
      </c>
      <c r="L1240" s="64">
        <f t="shared" si="6"/>
        <v>0</v>
      </c>
      <c r="M1240" s="67" t="str">
        <f>ifna(vlookup(A1240,'RVtools V2.1'!A:I,8,0),"N/A")</f>
        <v>Radar / PRTG</v>
      </c>
      <c r="N1240" s="64">
        <f>IFERROR(__xludf.DUMMYFUNCTION("IF(REGEXMATCH(M1240, ""(?i)"" &amp; JOIN(""|"", SPLIT(""kalisil"", "" ""))), 1, 0)"),0.0)</f>
        <v>0</v>
      </c>
      <c r="O1240" s="64" t="str">
        <f>vlookup(A1240,'RVtools V2.1'!A:H,7,0)</f>
        <v>T2</v>
      </c>
      <c r="P1240" s="64">
        <f>if(vlookup(A1240,'RVtools V2.1'!A:H,5,0)="oui",1,0)</f>
        <v>1</v>
      </c>
      <c r="Q1240" s="64">
        <f>ifna(vlookup(A1240,vCPU!A:B,2,0),"Unknown")</f>
        <v>4</v>
      </c>
      <c r="R1240" s="66">
        <f>ifna(vlookup(A1240,vMemory!A:C,3,0),"Unknown")</f>
        <v>8</v>
      </c>
      <c r="S1240" s="66">
        <f>ifna(vlookup(A1240,vDisk!A:C,3,0),"Unknown")</f>
        <v>75</v>
      </c>
      <c r="T1240" s="67" t="str">
        <f t="array" ref="T1240">IFS(
   L1240=1, "No Lift &amp; Shift",
   J1240=1, XLOOKUP(A1240, 'Infra Study'!A:A, 'Infra Study'!P:P),
   I1240=1, "No Lift &amp; Shift",
   H1240=1, "GKE",
   K1240=1, "GCNV",
   G1240=1, "Lift &amp; Shift Prod",
   TRUE, "Lift &amp; Shift Noprod"
)</f>
        <v>Lift &amp; Shift Prod</v>
      </c>
      <c r="U1240" s="67">
        <f t="shared" si="7"/>
        <v>1</v>
      </c>
      <c r="V1240" s="68" t="str">
        <f>if(T1240="Lift &amp; Shift Noprod",if( Y1240=0,Assumptions!$B$5, Assumptions!$B$4),if(T1240="Lift &amp; Shift Prod",if(AND(N1240=1,O1240="T1"),Assumptions!$B$6,Assumptions!$B$4),0))</f>
        <v>N2D</v>
      </c>
      <c r="W1240" s="69">
        <f>if(V1240&lt;&gt;0,if(Q1240="Unknown", Assumptions!$B$42,If(Q1240&gt;1,Q1240,2)),0)</f>
        <v>4</v>
      </c>
      <c r="X1240" s="69">
        <f>if(V1240&lt;&gt;0,if(R1240="Unknown", Assumptions!$B$43,R1240),0)</f>
        <v>8</v>
      </c>
      <c r="Y1240" s="68">
        <f t="shared" si="8"/>
        <v>0</v>
      </c>
      <c r="Z1240" s="68">
        <f>if(V1240&lt;&gt;0,if(  S1240="Unknown", Assumptions!$B$44,S1240),0)</f>
        <v>75</v>
      </c>
      <c r="AA1240" s="68" t="str">
        <f>if(V1240 ="N2",ifna(vlookup(W1240&amp;"-"&amp;X1240,'Ref. VM'!A:B,2,0),"Custom"),if(V1240 ="E2" , ifna(vlookup(W1240&amp;"-"&amp;X1240,'Ref. VM'!D:E,2,0),"Custom"),if(V1240="N2D",ifna(vlookup(W1240&amp;"-"&amp;X1240,'Ref. VM'!G:H,2,0),"Custom"),if(V1240="N4",ifna(vlookup(W1240&amp;"-"&amp;X1240,'Ref. VM'!J:K,2,0),"Custom"),0))))</f>
        <v>Custom</v>
      </c>
      <c r="AB1240" s="67" t="str">
        <f t="shared" si="9"/>
        <v>N2D-Custom vCPUs-CUD 3y</v>
      </c>
      <c r="AC1240" s="67" t="str">
        <f t="shared" si="10"/>
        <v>N2D-Custom RAM-CUD 3y</v>
      </c>
      <c r="AD1240" s="67">
        <f t="shared" si="11"/>
        <v>0</v>
      </c>
      <c r="AE1240" s="69">
        <f>if(T1240="Lift &amp; Shift Prod",730,if(T1240="Lift &amp; Shift Noprod",Assumptions!$B$3,0))</f>
        <v>730</v>
      </c>
      <c r="AF1240" s="70">
        <f>if( U1240=0,0,if(Y1240=0, ((vlookup(AB1240,'SKU Pricing'!A:B,Assumptions!$B$2,0)*W1240)+(vlookup(AC1240,'SKU Pricing'!A:B,Assumptions!$B$2,0)*X1240))*AE1240,((vlookup(AB1240,'SKU Pricing'!A:B,Assumptions!$B$2,0)*W1240)+(vlookup(AC1240,'SKU Pricing'!A:B,Assumptions!$B$2,0)*(W1240*8))+(vlookup(AD1240,'SKU Pricing'!A:B,Assumptions!$B$2,0)*(X1240-(W1240*8))))*AE1240))</f>
        <v>55.81665264</v>
      </c>
      <c r="AG1240" s="67" t="str">
        <f t="shared" si="12"/>
        <v>Windows Server</v>
      </c>
      <c r="AH1240" s="70">
        <f>ifna(vlookup(AG1240,'SKU Pricing'!A:B,Assumptions!$B$2,0)*W1240*AE1240,0)</f>
        <v>134.32</v>
      </c>
      <c r="AI1240" s="62" t="str">
        <f t="shared" si="13"/>
        <v/>
      </c>
      <c r="AJ1240" s="62" t="str">
        <f>if(V1240&lt;&gt;0, if(T1240="Lift &amp; Shift Noprod",Assumptions!$B$9,if(V1240=Assumptions!$B$6,Assumptions!$B$10,if(P1240=1,Assumptions!$B$8,Assumptions!$B$7))),"")</f>
        <v>SSD</v>
      </c>
      <c r="AK1240" s="69" t="str">
        <f t="shared" si="14"/>
        <v>SSD</v>
      </c>
      <c r="AL1240" s="69">
        <f>if(AJ1240="Hyperdisk Balanced",Assumptions!$B$11,0)</f>
        <v>0</v>
      </c>
      <c r="AM1240" s="69">
        <f>if(AJ1240="Hyperdisk Balanced",Assumptions!$B$12,0)</f>
        <v>0</v>
      </c>
      <c r="AN1240" s="70">
        <f>if(AK1240=0,0,if(AJ1240="Hyperdisk Balanced",vlookup(AK1240&amp;" provisioned space",'SKU Pricing'!A:B,Assumptions!$B$2,0)*Z1240+vlookup(AK1240&amp;" provisioned IOPS",'SKU Pricing'!A:B,Assumptions!$B$2,0)*AL1240*730+vlookup(AK1240&amp;" provisioned throughput",'SKU Pricing'!A:B,Assumptions!$B$2,0)*AM1240*730,vlookup(AK1240,'SKU Pricing'!A:B,Assumptions!$B$2,0)*Z1240))</f>
        <v>14.775</v>
      </c>
      <c r="AO1240" s="70">
        <f t="shared" si="15"/>
        <v>204.9116526</v>
      </c>
      <c r="AP1240" s="71" t="str">
        <f t="shared" si="16"/>
        <v>VM Manager</v>
      </c>
      <c r="AQ1240" s="70">
        <f>ifna(vlookup(AP1240,'SKU Pricing'!A:B,Assumptions!$B$2,0)*AE1240,0)</f>
        <v>2.19</v>
      </c>
      <c r="AR1240" s="72">
        <v>0.0</v>
      </c>
    </row>
    <row r="1241">
      <c r="A1241" s="61" t="s">
        <v>1382</v>
      </c>
      <c r="B1241" s="62" t="str">
        <f>ifna(if(vlookup(A1241,vOS!A:B,2,0)="","Unknown",vlookup(A1241,vOS!A:B,2,0)),"Unknown")</f>
        <v>Microsoft Windows Server 2022 (64-bit)</v>
      </c>
      <c r="C1241" s="62">
        <f>vlookup(B1241,'OS Study'!A:D,2,0)</f>
        <v>0</v>
      </c>
      <c r="D1241" s="62" t="str">
        <f>vlookup(B1241,'OS Study'!A:D,3,0)</f>
        <v>Windows</v>
      </c>
      <c r="E1241" s="62" t="str">
        <f>vlookup(B1241,'OS Study'!A:D,4,0)</f>
        <v>Server</v>
      </c>
      <c r="F1241" s="63" t="str">
        <f>vlookup(B1241,'OS Study'!A:E,5,0)</f>
        <v>2022</v>
      </c>
      <c r="G1241" s="62">
        <f>IF(vlookup(A1241,'RVtools V2.1'!A:J,4,0)="non",0,1)</f>
        <v>0</v>
      </c>
      <c r="H1241" s="62">
        <f>if(vlookup(A1241,'RVtools V2.1'!A:K,11,0)="kube",1,0)</f>
        <v>0</v>
      </c>
      <c r="I1241" s="62">
        <f t="shared" si="5"/>
        <v>0</v>
      </c>
      <c r="J1241" s="62">
        <f>ifna(vlookup(A1241,'Infra Study'!A:Q,17,0),0)</f>
        <v>1</v>
      </c>
      <c r="K1241" s="64">
        <f>IFERROR(__xludf.DUMMYFUNCTION("N(REGEXMATCH(VLOOKUP(A1241, 'RVtools V2.1'!A:H, 8, 0), ""^Serveur de fichiers""))"),0.0)</f>
        <v>0</v>
      </c>
      <c r="L1241" s="64">
        <f t="shared" si="6"/>
        <v>0</v>
      </c>
      <c r="M1241" s="65" t="str">
        <f>ifna(vlookup(A1241,'RVtools V2.1'!A:I,8,0),"N/A")</f>
        <v>Rebond Fournisseur</v>
      </c>
      <c r="N1241" s="64">
        <f>IFERROR(__xludf.DUMMYFUNCTION("IF(REGEXMATCH(M1241, ""(?i)"" &amp; JOIN(""|"", SPLIT(""kalisil"", "" ""))), 1, 0)"),0.0)</f>
        <v>0</v>
      </c>
      <c r="O1241" s="64" t="str">
        <f>vlookup(A1241,'RVtools V2.1'!A:H,7,0)</f>
        <v>T3</v>
      </c>
      <c r="P1241" s="64">
        <f>if(vlookup(A1241,'RVtools V2.1'!A:H,5,0)="oui",1,0)</f>
        <v>0</v>
      </c>
      <c r="Q1241" s="64">
        <f>ifna(vlookup(A1241,vCPU!A:B,2,0),"Unknown")</f>
        <v>4</v>
      </c>
      <c r="R1241" s="66">
        <f>ifna(vlookup(A1241,vMemory!A:C,3,0),"Unknown")</f>
        <v>8</v>
      </c>
      <c r="S1241" s="66">
        <f>ifna(vlookup(A1241,vDisk!A:C,3,0),"Unknown")</f>
        <v>82</v>
      </c>
      <c r="T1241" s="67" t="str">
        <f t="array" ref="T1241">IFS(
   L1241=1, "No Lift &amp; Shift",
   J1241=1, XLOOKUP(A1241, 'Infra Study'!A:A, 'Infra Study'!P:P),
   I1241=1, "No Lift &amp; Shift",
   H1241=1, "GKE",
   K1241=1, "GCNV",
   G1241=1, "Lift &amp; Shift Prod",
   TRUE, "Lift &amp; Shift Noprod"
)</f>
        <v>Consolidation</v>
      </c>
      <c r="U1241" s="67">
        <f t="shared" si="7"/>
        <v>0</v>
      </c>
      <c r="V1241" s="68">
        <f>if(T1241="Lift &amp; Shift Noprod",if( Y1241=0,Assumptions!$B$5, Assumptions!$B$4),if(T1241="Lift &amp; Shift Prod",if(AND(N1241=1,O1241="T1"),Assumptions!$B$6,Assumptions!$B$4),0))</f>
        <v>0</v>
      </c>
      <c r="W1241" s="62">
        <f>if(V1241&lt;&gt;0,if(Q1241="Unknown", Assumptions!$B$42,If(Q1241&gt;1,Q1241,2)),0)</f>
        <v>0</v>
      </c>
      <c r="X1241" s="69">
        <f>if(V1241&lt;&gt;0,if(R1241="Unknown", Assumptions!$B$43,R1241),0)</f>
        <v>0</v>
      </c>
      <c r="Y1241" s="68">
        <f t="shared" si="8"/>
        <v>0</v>
      </c>
      <c r="Z1241" s="68">
        <f>if(V1241&lt;&gt;0,if(  S1241="Unknown", Assumptions!$B$44,S1241),0)</f>
        <v>0</v>
      </c>
      <c r="AA1241" s="68">
        <f>if(V1241 ="N2",ifna(vlookup(W1241&amp;"-"&amp;X1241,'Ref. VM'!A:B,2,0),"Custom"),if(V1241 ="E2" , ifna(vlookup(W1241&amp;"-"&amp;X1241,'Ref. VM'!D:E,2,0),"Custom"),if(V1241="N2D",ifna(vlookup(W1241&amp;"-"&amp;X1241,'Ref. VM'!G:H,2,0),"Custom"),if(V1241="N4",ifna(vlookup(W1241&amp;"-"&amp;X1241,'Ref. VM'!J:K,2,0),"Custom"),0))))</f>
        <v>0</v>
      </c>
      <c r="AB1241" s="67">
        <f t="shared" si="9"/>
        <v>0</v>
      </c>
      <c r="AC1241" s="67">
        <f t="shared" si="10"/>
        <v>0</v>
      </c>
      <c r="AD1241" s="67">
        <f t="shared" si="11"/>
        <v>0</v>
      </c>
      <c r="AE1241" s="62">
        <f>if(T1241="Lift &amp; Shift Prod",730,if(T1241="Lift &amp; Shift Noprod",Assumptions!$B$3,0))</f>
        <v>0</v>
      </c>
      <c r="AF1241" s="70">
        <f>if( U1241=0,0,if(Y1241=0, ((vlookup(AB1241,'SKU Pricing'!A:B,Assumptions!$B$2,0)*W1241)+(vlookup(AC1241,'SKU Pricing'!A:B,Assumptions!$B$2,0)*X1241))*AE1241,((vlookup(AB1241,'SKU Pricing'!A:B,Assumptions!$B$2,0)*W1241)+(vlookup(AC1241,'SKU Pricing'!A:B,Assumptions!$B$2,0)*(W1241*8))+(vlookup(AD1241,'SKU Pricing'!A:B,Assumptions!$B$2,0)*(X1241-(W1241*8))))*AE1241))</f>
        <v>0</v>
      </c>
      <c r="AG1241" s="67">
        <f t="shared" si="12"/>
        <v>0</v>
      </c>
      <c r="AH1241" s="70">
        <f>ifna(vlookup(AG1241,'SKU Pricing'!A:B,Assumptions!$B$2,0)*W1241*AE1241,0)</f>
        <v>0</v>
      </c>
      <c r="AI1241" s="62" t="str">
        <f t="shared" si="13"/>
        <v/>
      </c>
      <c r="AJ1241" s="62" t="str">
        <f>if(V1241&lt;&gt;0, if(T1241="Lift &amp; Shift Noprod",Assumptions!$B$9,if(V1241=Assumptions!$B$6,Assumptions!$B$10,if(P1241=1,Assumptions!$B$8,Assumptions!$B$7))),"")</f>
        <v/>
      </c>
      <c r="AK1241" s="69">
        <f t="shared" si="14"/>
        <v>0</v>
      </c>
      <c r="AL1241" s="69">
        <f>if(AJ1241="Hyperdisk Balanced",Assumptions!$B$11,0)</f>
        <v>0</v>
      </c>
      <c r="AM1241" s="69">
        <f>if(AJ1241="Hyperdisk Balanced",Assumptions!$B$12,0)</f>
        <v>0</v>
      </c>
      <c r="AN1241" s="70">
        <f>if(AK1241=0,0,if(AJ1241="Hyperdisk Balanced",vlookup(AK1241&amp;" provisioned space",'SKU Pricing'!A:B,Assumptions!$B$2,0)*Z1241+vlookup(AK1241&amp;" provisioned IOPS",'SKU Pricing'!A:B,Assumptions!$B$2,0)*AL1241*730+vlookup(AK1241&amp;" provisioned throughput",'SKU Pricing'!A:B,Assumptions!$B$2,0)*AM1241*730,vlookup(AK1241,'SKU Pricing'!A:B,Assumptions!$B$2,0)*Z1241))</f>
        <v>0</v>
      </c>
      <c r="AO1241" s="70">
        <f t="shared" si="15"/>
        <v>0</v>
      </c>
      <c r="AP1241" s="71">
        <f t="shared" si="16"/>
        <v>0</v>
      </c>
      <c r="AQ1241" s="70">
        <f>ifna(vlookup(AP1241,'SKU Pricing'!A:B,Assumptions!$B$2,0)*AE1241,0)</f>
        <v>0</v>
      </c>
      <c r="AR1241" s="72">
        <v>0.0</v>
      </c>
    </row>
    <row r="1242">
      <c r="A1242" s="61" t="s">
        <v>1383</v>
      </c>
      <c r="B1242" s="62" t="str">
        <f>ifna(if(vlookup(A1242,vOS!A:B,2,0)="","Unknown",vlookup(A1242,vOS!A:B,2,0)),"Unknown")</f>
        <v>Debian GNU/Linux 11 (64-bit)</v>
      </c>
      <c r="C1242" s="62">
        <f>vlookup(B1242,'OS Study'!A:D,2,0)</f>
        <v>0</v>
      </c>
      <c r="D1242" s="62" t="str">
        <f>vlookup(B1242,'OS Study'!A:D,3,0)</f>
        <v>Linux</v>
      </c>
      <c r="E1242" s="62" t="str">
        <f>vlookup(B1242,'OS Study'!A:D,4,0)</f>
        <v>Debian</v>
      </c>
      <c r="F1242" s="63" t="str">
        <f>vlookup(B1242,'OS Study'!A:E,5,0)</f>
        <v>11</v>
      </c>
      <c r="G1242" s="62">
        <f>IF(vlookup(A1242,'RVtools V2.1'!A:J,4,0)="non",0,1)</f>
        <v>1</v>
      </c>
      <c r="H1242" s="62">
        <f>if(vlookup(A1242,'RVtools V2.1'!A:K,11,0)="kube",1,0)</f>
        <v>0</v>
      </c>
      <c r="I1242" s="62">
        <f t="shared" si="5"/>
        <v>0</v>
      </c>
      <c r="J1242" s="62">
        <f>ifna(vlookup(A1242,'Infra Study'!A:Q,17,0),0)</f>
        <v>0</v>
      </c>
      <c r="K1242" s="64">
        <f>IFERROR(__xludf.DUMMYFUNCTION("N(REGEXMATCH(VLOOKUP(A1242, 'RVtools V2.1'!A:H, 8, 0), ""^Serveur de fichiers""))"),0.0)</f>
        <v>0</v>
      </c>
      <c r="L1242" s="64">
        <f t="shared" si="6"/>
        <v>0</v>
      </c>
      <c r="M1242" s="67" t="str">
        <f>ifna(vlookup(A1242,'RVtools V2.1'!A:I,8,0),"N/A")</f>
        <v>Redmine</v>
      </c>
      <c r="N1242" s="64">
        <f>IFERROR(__xludf.DUMMYFUNCTION("IF(REGEXMATCH(M1242, ""(?i)"" &amp; JOIN(""|"", SPLIT(""kalisil"", "" ""))), 1, 0)"),0.0)</f>
        <v>0</v>
      </c>
      <c r="O1242" s="64" t="str">
        <f>vlookup(A1242,'RVtools V2.1'!A:H,7,0)</f>
        <v>T2</v>
      </c>
      <c r="P1242" s="64">
        <f>if(vlookup(A1242,'RVtools V2.1'!A:H,5,0)="oui",1,0)</f>
        <v>0</v>
      </c>
      <c r="Q1242" s="64">
        <f>ifna(vlookup(A1242,vCPU!A:B,2,0),"Unknown")</f>
        <v>2</v>
      </c>
      <c r="R1242" s="66">
        <f>ifna(vlookup(A1242,vMemory!A:C,3,0),"Unknown")</f>
        <v>6</v>
      </c>
      <c r="S1242" s="66">
        <f>ifna(vlookup(A1242,vDisk!A:C,3,0),"Unknown")</f>
        <v>19</v>
      </c>
      <c r="T1242" s="67" t="str">
        <f t="array" ref="T1242">IFS(
   L1242=1, "No Lift &amp; Shift",
   J1242=1, XLOOKUP(A1242, 'Infra Study'!A:A, 'Infra Study'!P:P),
   I1242=1, "No Lift &amp; Shift",
   H1242=1, "GKE",
   K1242=1, "GCNV",
   G1242=1, "Lift &amp; Shift Prod",
   TRUE, "Lift &amp; Shift Noprod"
)</f>
        <v>Lift &amp; Shift Prod</v>
      </c>
      <c r="U1242" s="67">
        <f t="shared" si="7"/>
        <v>1</v>
      </c>
      <c r="V1242" s="68" t="str">
        <f>if(T1242="Lift &amp; Shift Noprod",if( Y1242=0,Assumptions!$B$5, Assumptions!$B$4),if(T1242="Lift &amp; Shift Prod",if(AND(N1242=1,O1242="T1"),Assumptions!$B$6,Assumptions!$B$4),0))</f>
        <v>N2D</v>
      </c>
      <c r="W1242" s="69">
        <f>if(V1242&lt;&gt;0,if(Q1242="Unknown", Assumptions!$B$42,If(Q1242&gt;1,Q1242,2)),0)</f>
        <v>2</v>
      </c>
      <c r="X1242" s="69">
        <f>if(V1242&lt;&gt;0,if(R1242="Unknown", Assumptions!$B$43,R1242),0)</f>
        <v>6</v>
      </c>
      <c r="Y1242" s="68">
        <f t="shared" si="8"/>
        <v>0</v>
      </c>
      <c r="Z1242" s="68">
        <f>if(V1242&lt;&gt;0,if(  S1242="Unknown", Assumptions!$B$44,S1242),0)</f>
        <v>19</v>
      </c>
      <c r="AA1242" s="68" t="str">
        <f>if(V1242 ="N2",ifna(vlookup(W1242&amp;"-"&amp;X1242,'Ref. VM'!A:B,2,0),"Custom"),if(V1242 ="E2" , ifna(vlookup(W1242&amp;"-"&amp;X1242,'Ref. VM'!D:E,2,0),"Custom"),if(V1242="N2D",ifna(vlookup(W1242&amp;"-"&amp;X1242,'Ref. VM'!G:H,2,0),"Custom"),if(V1242="N4",ifna(vlookup(W1242&amp;"-"&amp;X1242,'Ref. VM'!J:K,2,0),"Custom"),0))))</f>
        <v>Custom</v>
      </c>
      <c r="AB1242" s="67" t="str">
        <f t="shared" si="9"/>
        <v>N2D-Custom vCPUs-CUD 3y</v>
      </c>
      <c r="AC1242" s="67" t="str">
        <f t="shared" si="10"/>
        <v>N2D-Custom RAM-CUD 3y</v>
      </c>
      <c r="AD1242" s="67">
        <f t="shared" si="11"/>
        <v>0</v>
      </c>
      <c r="AE1242" s="69">
        <f>if(T1242="Lift &amp; Shift Prod",730,if(T1242="Lift &amp; Shift Noprod",Assumptions!$B$3,0))</f>
        <v>730</v>
      </c>
      <c r="AF1242" s="70">
        <f>if( U1242=0,0,if(Y1242=0, ((vlookup(AB1242,'SKU Pricing'!A:B,Assumptions!$B$2,0)*W1242)+(vlookup(AC1242,'SKU Pricing'!A:B,Assumptions!$B$2,0)*X1242))*AE1242,((vlookup(AB1242,'SKU Pricing'!A:B,Assumptions!$B$2,0)*W1242)+(vlookup(AC1242,'SKU Pricing'!A:B,Assumptions!$B$2,0)*(W1242*8))+(vlookup(AD1242,'SKU Pricing'!A:B,Assumptions!$B$2,0)*(X1242-(W1242*8))))*AE1242))</f>
        <v>30.85849284</v>
      </c>
      <c r="AG1242" s="67">
        <f t="shared" si="12"/>
        <v>0</v>
      </c>
      <c r="AH1242" s="70">
        <f>ifna(vlookup(AG1242,'SKU Pricing'!A:B,Assumptions!$B$2,0)*W1242*AE1242,0)</f>
        <v>0</v>
      </c>
      <c r="AI1242" s="62" t="str">
        <f t="shared" si="13"/>
        <v/>
      </c>
      <c r="AJ1242" s="62" t="str">
        <f>if(V1242&lt;&gt;0, if(T1242="Lift &amp; Shift Noprod",Assumptions!$B$9,if(V1242=Assumptions!$B$6,Assumptions!$B$10,if(P1242=1,Assumptions!$B$8,Assumptions!$B$7))),"")</f>
        <v>Balanced</v>
      </c>
      <c r="AK1242" s="69" t="str">
        <f t="shared" si="14"/>
        <v>Balanced</v>
      </c>
      <c r="AL1242" s="69">
        <f>if(AJ1242="Hyperdisk Balanced",Assumptions!$B$11,0)</f>
        <v>0</v>
      </c>
      <c r="AM1242" s="69">
        <f>if(AJ1242="Hyperdisk Balanced",Assumptions!$B$12,0)</f>
        <v>0</v>
      </c>
      <c r="AN1242" s="70">
        <f>if(AK1242=0,0,if(AJ1242="Hyperdisk Balanced",vlookup(AK1242&amp;" provisioned space",'SKU Pricing'!A:B,Assumptions!$B$2,0)*Z1242+vlookup(AK1242&amp;" provisioned IOPS",'SKU Pricing'!A:B,Assumptions!$B$2,0)*AL1242*730+vlookup(AK1242&amp;" provisioned throughput",'SKU Pricing'!A:B,Assumptions!$B$2,0)*AM1242*730,vlookup(AK1242,'SKU Pricing'!A:B,Assumptions!$B$2,0)*Z1242))</f>
        <v>2.204</v>
      </c>
      <c r="AO1242" s="70">
        <f t="shared" si="15"/>
        <v>33.06249284</v>
      </c>
      <c r="AP1242" s="71" t="str">
        <f t="shared" si="16"/>
        <v>VM Manager</v>
      </c>
      <c r="AQ1242" s="70">
        <f>ifna(vlookup(AP1242,'SKU Pricing'!A:B,Assumptions!$B$2,0)*AE1242,0)</f>
        <v>2.19</v>
      </c>
      <c r="AR1242" s="72">
        <v>0.0</v>
      </c>
    </row>
    <row r="1243">
      <c r="A1243" s="61" t="s">
        <v>1384</v>
      </c>
      <c r="B1243" s="62" t="str">
        <f>ifna(if(vlookup(A1243,vOS!A:B,2,0)="","Unknown",vlookup(A1243,vOS!A:B,2,0)),"Unknown")</f>
        <v>Debian GNU/Linux 11 (64-bit)</v>
      </c>
      <c r="C1243" s="62">
        <f>vlookup(B1243,'OS Study'!A:D,2,0)</f>
        <v>0</v>
      </c>
      <c r="D1243" s="62" t="str">
        <f>vlookup(B1243,'OS Study'!A:D,3,0)</f>
        <v>Linux</v>
      </c>
      <c r="E1243" s="62" t="str">
        <f>vlookup(B1243,'OS Study'!A:D,4,0)</f>
        <v>Debian</v>
      </c>
      <c r="F1243" s="63" t="str">
        <f>vlookup(B1243,'OS Study'!A:E,5,0)</f>
        <v>11</v>
      </c>
      <c r="G1243" s="62">
        <f>IF(vlookup(A1243,'RVtools V2.1'!A:J,4,0)="non",0,1)</f>
        <v>1</v>
      </c>
      <c r="H1243" s="62">
        <f>if(vlookup(A1243,'RVtools V2.1'!A:K,11,0)="kube",1,0)</f>
        <v>0</v>
      </c>
      <c r="I1243" s="62">
        <f t="shared" si="5"/>
        <v>0</v>
      </c>
      <c r="J1243" s="62">
        <f>ifna(vlookup(A1243,'Infra Study'!A:Q,17,0),0)</f>
        <v>1</v>
      </c>
      <c r="K1243" s="64">
        <f>IFERROR(__xludf.DUMMYFUNCTION("N(REGEXMATCH(VLOOKUP(A1243, 'RVtools V2.1'!A:H, 8, 0), ""^Serveur de fichiers""))"),0.0)</f>
        <v>0</v>
      </c>
      <c r="L1243" s="64">
        <f t="shared" si="6"/>
        <v>0</v>
      </c>
      <c r="M1243" s="67" t="str">
        <f>ifna(vlookup(A1243,'RVtools V2.1'!A:I,8,0),"N/A")</f>
        <v>Relais SMTP</v>
      </c>
      <c r="N1243" s="64">
        <f>IFERROR(__xludf.DUMMYFUNCTION("IF(REGEXMATCH(M1243, ""(?i)"" &amp; JOIN(""|"", SPLIT(""kalisil"", "" ""))), 1, 0)"),0.0)</f>
        <v>0</v>
      </c>
      <c r="O1243" s="64" t="str">
        <f>vlookup(A1243,'RVtools V2.1'!A:H,7,0)</f>
        <v>T2</v>
      </c>
      <c r="P1243" s="64">
        <f>if(vlookup(A1243,'RVtools V2.1'!A:H,5,0)="oui",1,0)</f>
        <v>1</v>
      </c>
      <c r="Q1243" s="64">
        <f>ifna(vlookup(A1243,vCPU!A:B,2,0),"Unknown")</f>
        <v>1</v>
      </c>
      <c r="R1243" s="66">
        <f>ifna(vlookup(A1243,vMemory!A:C,3,0),"Unknown")</f>
        <v>2</v>
      </c>
      <c r="S1243" s="66">
        <f>ifna(vlookup(A1243,vDisk!A:C,3,0),"Unknown")</f>
        <v>22</v>
      </c>
      <c r="T1243" s="67" t="str">
        <f t="array" ref="T1243">IFS(
   L1243=1, "No Lift &amp; Shift",
   J1243=1, XLOOKUP(A1243, 'Infra Study'!A:A, 'Infra Study'!P:P),
   I1243=1, "No Lift &amp; Shift",
   H1243=1, "GKE",
   K1243=1, "GCNV",
   G1243=1, "Lift &amp; Shift Prod",
   TRUE, "Lift &amp; Shift Noprod"
)</f>
        <v>Consolidation</v>
      </c>
      <c r="U1243" s="67">
        <f t="shared" si="7"/>
        <v>0</v>
      </c>
      <c r="V1243" s="68">
        <f>if(T1243="Lift &amp; Shift Noprod",if( Y1243=0,Assumptions!$B$5, Assumptions!$B$4),if(T1243="Lift &amp; Shift Prod",if(AND(N1243=1,O1243="T1"),Assumptions!$B$6,Assumptions!$B$4),0))</f>
        <v>0</v>
      </c>
      <c r="W1243" s="62">
        <f>if(V1243&lt;&gt;0,if(Q1243="Unknown", Assumptions!$B$42,If(Q1243&gt;1,Q1243,2)),0)</f>
        <v>0</v>
      </c>
      <c r="X1243" s="69">
        <f>if(V1243&lt;&gt;0,if(R1243="Unknown", Assumptions!$B$43,R1243),0)</f>
        <v>0</v>
      </c>
      <c r="Y1243" s="68">
        <f t="shared" si="8"/>
        <v>0</v>
      </c>
      <c r="Z1243" s="68">
        <f>if(V1243&lt;&gt;0,if(  S1243="Unknown", Assumptions!$B$44,S1243),0)</f>
        <v>0</v>
      </c>
      <c r="AA1243" s="68">
        <f>if(V1243 ="N2",ifna(vlookup(W1243&amp;"-"&amp;X1243,'Ref. VM'!A:B,2,0),"Custom"),if(V1243 ="E2" , ifna(vlookup(W1243&amp;"-"&amp;X1243,'Ref. VM'!D:E,2,0),"Custom"),if(V1243="N2D",ifna(vlookup(W1243&amp;"-"&amp;X1243,'Ref. VM'!G:H,2,0),"Custom"),if(V1243="N4",ifna(vlookup(W1243&amp;"-"&amp;X1243,'Ref. VM'!J:K,2,0),"Custom"),0))))</f>
        <v>0</v>
      </c>
      <c r="AB1243" s="67">
        <f t="shared" si="9"/>
        <v>0</v>
      </c>
      <c r="AC1243" s="67">
        <f t="shared" si="10"/>
        <v>0</v>
      </c>
      <c r="AD1243" s="67">
        <f t="shared" si="11"/>
        <v>0</v>
      </c>
      <c r="AE1243" s="62">
        <f>if(T1243="Lift &amp; Shift Prod",730,if(T1243="Lift &amp; Shift Noprod",Assumptions!$B$3,0))</f>
        <v>0</v>
      </c>
      <c r="AF1243" s="70">
        <f>if( U1243=0,0,if(Y1243=0, ((vlookup(AB1243,'SKU Pricing'!A:B,Assumptions!$B$2,0)*W1243)+(vlookup(AC1243,'SKU Pricing'!A:B,Assumptions!$B$2,0)*X1243))*AE1243,((vlookup(AB1243,'SKU Pricing'!A:B,Assumptions!$B$2,0)*W1243)+(vlookup(AC1243,'SKU Pricing'!A:B,Assumptions!$B$2,0)*(W1243*8))+(vlookup(AD1243,'SKU Pricing'!A:B,Assumptions!$B$2,0)*(X1243-(W1243*8))))*AE1243))</f>
        <v>0</v>
      </c>
      <c r="AG1243" s="67">
        <f t="shared" si="12"/>
        <v>0</v>
      </c>
      <c r="AH1243" s="70">
        <f>ifna(vlookup(AG1243,'SKU Pricing'!A:B,Assumptions!$B$2,0)*W1243*AE1243,0)</f>
        <v>0</v>
      </c>
      <c r="AI1243" s="62" t="str">
        <f t="shared" si="13"/>
        <v/>
      </c>
      <c r="AJ1243" s="62" t="str">
        <f>if(V1243&lt;&gt;0, if(T1243="Lift &amp; Shift Noprod",Assumptions!$B$9,if(V1243=Assumptions!$B$6,Assumptions!$B$10,if(P1243=1,Assumptions!$B$8,Assumptions!$B$7))),"")</f>
        <v/>
      </c>
      <c r="AK1243" s="69">
        <f t="shared" si="14"/>
        <v>0</v>
      </c>
      <c r="AL1243" s="69">
        <f>if(AJ1243="Hyperdisk Balanced",Assumptions!$B$11,0)</f>
        <v>0</v>
      </c>
      <c r="AM1243" s="69">
        <f>if(AJ1243="Hyperdisk Balanced",Assumptions!$B$12,0)</f>
        <v>0</v>
      </c>
      <c r="AN1243" s="70">
        <f>if(AK1243=0,0,if(AJ1243="Hyperdisk Balanced",vlookup(AK1243&amp;" provisioned space",'SKU Pricing'!A:B,Assumptions!$B$2,0)*Z1243+vlookup(AK1243&amp;" provisioned IOPS",'SKU Pricing'!A:B,Assumptions!$B$2,0)*AL1243*730+vlookup(AK1243&amp;" provisioned throughput",'SKU Pricing'!A:B,Assumptions!$B$2,0)*AM1243*730,vlookup(AK1243,'SKU Pricing'!A:B,Assumptions!$B$2,0)*Z1243))</f>
        <v>0</v>
      </c>
      <c r="AO1243" s="70">
        <f t="shared" si="15"/>
        <v>0</v>
      </c>
      <c r="AP1243" s="71">
        <f t="shared" si="16"/>
        <v>0</v>
      </c>
      <c r="AQ1243" s="70">
        <f>ifna(vlookup(AP1243,'SKU Pricing'!A:B,Assumptions!$B$2,0)*AE1243,0)</f>
        <v>0</v>
      </c>
      <c r="AR1243" s="72">
        <v>0.0</v>
      </c>
    </row>
    <row r="1244">
      <c r="A1244" s="61" t="s">
        <v>1385</v>
      </c>
      <c r="B1244" s="62" t="str">
        <f>ifna(if(vlookup(A1244,vOS!A:B,2,0)="","Unknown",vlookup(A1244,vOS!A:B,2,0)),"Unknown")</f>
        <v>Unknown</v>
      </c>
      <c r="C1244" s="62">
        <f>vlookup(B1244,'OS Study'!A:D,2,0)</f>
        <v>0</v>
      </c>
      <c r="D1244" s="62" t="str">
        <f>vlookup(B1244,'OS Study'!A:D,3,0)</f>
        <v>Unknown</v>
      </c>
      <c r="E1244" s="62" t="str">
        <f>vlookup(B1244,'OS Study'!A:D,4,0)</f>
        <v>Unknown</v>
      </c>
      <c r="F1244" s="63" t="str">
        <f>vlookup(B1244,'OS Study'!A:E,5,0)</f>
        <v/>
      </c>
      <c r="G1244" s="62">
        <f>IF(vlookup(A1244,'RVtools V2.1'!A:J,4,0)="non",0,1)</f>
        <v>1</v>
      </c>
      <c r="H1244" s="62">
        <f>if(vlookup(A1244,'RVtools V2.1'!A:K,11,0)="kube",1,0)</f>
        <v>0</v>
      </c>
      <c r="I1244" s="62">
        <f t="shared" si="5"/>
        <v>0</v>
      </c>
      <c r="J1244" s="62">
        <f>ifna(vlookup(A1244,'Infra Study'!A:Q,17,0),0)</f>
        <v>1</v>
      </c>
      <c r="K1244" s="64">
        <f>IFERROR(__xludf.DUMMYFUNCTION("N(REGEXMATCH(VLOOKUP(A1244, 'RVtools V2.1'!A:H, 8, 0), ""^Serveur de fichiers""))"),0.0)</f>
        <v>0</v>
      </c>
      <c r="L1244" s="64">
        <f t="shared" si="6"/>
        <v>0</v>
      </c>
      <c r="M1244" s="67" t="str">
        <f>ifna(vlookup(A1244,'RVtools V2.1'!A:I,8,0),"N/A")</f>
        <v>Relais SMTP</v>
      </c>
      <c r="N1244" s="64">
        <f>IFERROR(__xludf.DUMMYFUNCTION("IF(REGEXMATCH(M1244, ""(?i)"" &amp; JOIN(""|"", SPLIT(""kalisil"", "" ""))), 1, 0)"),0.0)</f>
        <v>0</v>
      </c>
      <c r="O1244" s="64" t="str">
        <f>vlookup(A1244,'RVtools V2.1'!A:H,7,0)</f>
        <v>T2</v>
      </c>
      <c r="P1244" s="64">
        <f>if(vlookup(A1244,'RVtools V2.1'!A:H,5,0)="oui",1,0)</f>
        <v>1</v>
      </c>
      <c r="Q1244" s="64">
        <f>ifna(vlookup(A1244,vCPU!A:B,2,0),"Unknown")</f>
        <v>1</v>
      </c>
      <c r="R1244" s="66">
        <f>ifna(vlookup(A1244,vMemory!A:C,3,0),"Unknown")</f>
        <v>2</v>
      </c>
      <c r="S1244" s="66">
        <f>ifna(vlookup(A1244,vDisk!A:C,3,0),"Unknown")</f>
        <v>17</v>
      </c>
      <c r="T1244" s="67" t="str">
        <f t="array" ref="T1244">IFS(
   L1244=1, "No Lift &amp; Shift",
   J1244=1, XLOOKUP(A1244, 'Infra Study'!A:A, 'Infra Study'!P:P),
   I1244=1, "No Lift &amp; Shift",
   H1244=1, "GKE",
   K1244=1, "GCNV",
   G1244=1, "Lift &amp; Shift Prod",
   TRUE, "Lift &amp; Shift Noprod"
)</f>
        <v>Consolidation</v>
      </c>
      <c r="U1244" s="67">
        <f t="shared" si="7"/>
        <v>0</v>
      </c>
      <c r="V1244" s="68">
        <f>if(T1244="Lift &amp; Shift Noprod",if( Y1244=0,Assumptions!$B$5, Assumptions!$B$4),if(T1244="Lift &amp; Shift Prod",if(AND(N1244=1,O1244="T1"),Assumptions!$B$6,Assumptions!$B$4),0))</f>
        <v>0</v>
      </c>
      <c r="W1244" s="62">
        <f>if(V1244&lt;&gt;0,if(Q1244="Unknown", Assumptions!$B$42,If(Q1244&gt;1,Q1244,2)),0)</f>
        <v>0</v>
      </c>
      <c r="X1244" s="69">
        <f>if(V1244&lt;&gt;0,if(R1244="Unknown", Assumptions!$B$43,R1244),0)</f>
        <v>0</v>
      </c>
      <c r="Y1244" s="68">
        <f t="shared" si="8"/>
        <v>0</v>
      </c>
      <c r="Z1244" s="68">
        <f>if(V1244&lt;&gt;0,if(  S1244="Unknown", Assumptions!$B$44,S1244),0)</f>
        <v>0</v>
      </c>
      <c r="AA1244" s="68">
        <f>if(V1244 ="N2",ifna(vlookup(W1244&amp;"-"&amp;X1244,'Ref. VM'!A:B,2,0),"Custom"),if(V1244 ="E2" , ifna(vlookup(W1244&amp;"-"&amp;X1244,'Ref. VM'!D:E,2,0),"Custom"),if(V1244="N2D",ifna(vlookup(W1244&amp;"-"&amp;X1244,'Ref. VM'!G:H,2,0),"Custom"),if(V1244="N4",ifna(vlookup(W1244&amp;"-"&amp;X1244,'Ref. VM'!J:K,2,0),"Custom"),0))))</f>
        <v>0</v>
      </c>
      <c r="AB1244" s="67">
        <f t="shared" si="9"/>
        <v>0</v>
      </c>
      <c r="AC1244" s="67">
        <f t="shared" si="10"/>
        <v>0</v>
      </c>
      <c r="AD1244" s="67">
        <f t="shared" si="11"/>
        <v>0</v>
      </c>
      <c r="AE1244" s="62">
        <f>if(T1244="Lift &amp; Shift Prod",730,if(T1244="Lift &amp; Shift Noprod",Assumptions!$B$3,0))</f>
        <v>0</v>
      </c>
      <c r="AF1244" s="70">
        <f>if( U1244=0,0,if(Y1244=0, ((vlookup(AB1244,'SKU Pricing'!A:B,Assumptions!$B$2,0)*W1244)+(vlookup(AC1244,'SKU Pricing'!A:B,Assumptions!$B$2,0)*X1244))*AE1244,((vlookup(AB1244,'SKU Pricing'!A:B,Assumptions!$B$2,0)*W1244)+(vlookup(AC1244,'SKU Pricing'!A:B,Assumptions!$B$2,0)*(W1244*8))+(vlookup(AD1244,'SKU Pricing'!A:B,Assumptions!$B$2,0)*(X1244-(W1244*8))))*AE1244))</f>
        <v>0</v>
      </c>
      <c r="AG1244" s="67">
        <f t="shared" si="12"/>
        <v>0</v>
      </c>
      <c r="AH1244" s="70">
        <f>ifna(vlookup(AG1244,'SKU Pricing'!A:B,Assumptions!$B$2,0)*W1244*AE1244,0)</f>
        <v>0</v>
      </c>
      <c r="AI1244" s="62" t="str">
        <f t="shared" si="13"/>
        <v/>
      </c>
      <c r="AJ1244" s="62" t="str">
        <f>if(V1244&lt;&gt;0, if(T1244="Lift &amp; Shift Noprod",Assumptions!$B$9,if(V1244=Assumptions!$B$6,Assumptions!$B$10,if(P1244=1,Assumptions!$B$8,Assumptions!$B$7))),"")</f>
        <v/>
      </c>
      <c r="AK1244" s="69">
        <f t="shared" si="14"/>
        <v>0</v>
      </c>
      <c r="AL1244" s="69">
        <f>if(AJ1244="Hyperdisk Balanced",Assumptions!$B$11,0)</f>
        <v>0</v>
      </c>
      <c r="AM1244" s="69">
        <f>if(AJ1244="Hyperdisk Balanced",Assumptions!$B$12,0)</f>
        <v>0</v>
      </c>
      <c r="AN1244" s="70">
        <f>if(AK1244=0,0,if(AJ1244="Hyperdisk Balanced",vlookup(AK1244&amp;" provisioned space",'SKU Pricing'!A:B,Assumptions!$B$2,0)*Z1244+vlookup(AK1244&amp;" provisioned IOPS",'SKU Pricing'!A:B,Assumptions!$B$2,0)*AL1244*730+vlookup(AK1244&amp;" provisioned throughput",'SKU Pricing'!A:B,Assumptions!$B$2,0)*AM1244*730,vlookup(AK1244,'SKU Pricing'!A:B,Assumptions!$B$2,0)*Z1244))</f>
        <v>0</v>
      </c>
      <c r="AO1244" s="70">
        <f t="shared" si="15"/>
        <v>0</v>
      </c>
      <c r="AP1244" s="71">
        <f t="shared" si="16"/>
        <v>0</v>
      </c>
      <c r="AQ1244" s="70">
        <f>ifna(vlookup(AP1244,'SKU Pricing'!A:B,Assumptions!$B$2,0)*AE1244,0)</f>
        <v>0</v>
      </c>
      <c r="AR1244" s="72">
        <v>0.0</v>
      </c>
    </row>
    <row r="1245">
      <c r="A1245" s="61" t="s">
        <v>1386</v>
      </c>
      <c r="B1245" s="62" t="str">
        <f>ifna(if(vlookup(A1245,vOS!A:B,2,0)="","Unknown",vlookup(A1245,vOS!A:B,2,0)),"Unknown")</f>
        <v>Debian GNU/Linux 11 (64-bit)</v>
      </c>
      <c r="C1245" s="62">
        <f>vlookup(B1245,'OS Study'!A:D,2,0)</f>
        <v>0</v>
      </c>
      <c r="D1245" s="62" t="str">
        <f>vlookup(B1245,'OS Study'!A:D,3,0)</f>
        <v>Linux</v>
      </c>
      <c r="E1245" s="62" t="str">
        <f>vlookup(B1245,'OS Study'!A:D,4,0)</f>
        <v>Debian</v>
      </c>
      <c r="F1245" s="63" t="str">
        <f>vlookup(B1245,'OS Study'!A:E,5,0)</f>
        <v>11</v>
      </c>
      <c r="G1245" s="62">
        <f>IF(vlookup(A1245,'RVtools V2.1'!A:J,4,0)="non",0,1)</f>
        <v>1</v>
      </c>
      <c r="H1245" s="62">
        <f>if(vlookup(A1245,'RVtools V2.1'!A:K,11,0)="kube",1,0)</f>
        <v>0</v>
      </c>
      <c r="I1245" s="62">
        <f t="shared" si="5"/>
        <v>0</v>
      </c>
      <c r="J1245" s="62">
        <f>ifna(vlookup(A1245,'Infra Study'!A:Q,17,0),0)</f>
        <v>1</v>
      </c>
      <c r="K1245" s="64">
        <f>IFERROR(__xludf.DUMMYFUNCTION("N(REGEXMATCH(VLOOKUP(A1245, 'RVtools V2.1'!A:H, 8, 0), ""^Serveur de fichiers""))"),0.0)</f>
        <v>0</v>
      </c>
      <c r="L1245" s="64">
        <f t="shared" si="6"/>
        <v>0</v>
      </c>
      <c r="M1245" s="67" t="str">
        <f>ifna(vlookup(A1245,'RVtools V2.1'!A:I,8,0),"N/A")</f>
        <v>Relais SMTP</v>
      </c>
      <c r="N1245" s="64">
        <f>IFERROR(__xludf.DUMMYFUNCTION("IF(REGEXMATCH(M1245, ""(?i)"" &amp; JOIN(""|"", SPLIT(""kalisil"", "" ""))), 1, 0)"),0.0)</f>
        <v>0</v>
      </c>
      <c r="O1245" s="64" t="str">
        <f>vlookup(A1245,'RVtools V2.1'!A:H,7,0)</f>
        <v>T2</v>
      </c>
      <c r="P1245" s="64">
        <f>if(vlookup(A1245,'RVtools V2.1'!A:H,5,0)="oui",1,0)</f>
        <v>1</v>
      </c>
      <c r="Q1245" s="64">
        <f>ifna(vlookup(A1245,vCPU!A:B,2,0),"Unknown")</f>
        <v>1</v>
      </c>
      <c r="R1245" s="66">
        <f>ifna(vlookup(A1245,vMemory!A:C,3,0),"Unknown")</f>
        <v>2</v>
      </c>
      <c r="S1245" s="66">
        <f>ifna(vlookup(A1245,vDisk!A:C,3,0),"Unknown")</f>
        <v>24</v>
      </c>
      <c r="T1245" s="67" t="str">
        <f t="array" ref="T1245">IFS(
   L1245=1, "No Lift &amp; Shift",
   J1245=1, XLOOKUP(A1245, 'Infra Study'!A:A, 'Infra Study'!P:P),
   I1245=1, "No Lift &amp; Shift",
   H1245=1, "GKE",
   K1245=1, "GCNV",
   G1245=1, "Lift &amp; Shift Prod",
   TRUE, "Lift &amp; Shift Noprod"
)</f>
        <v>Consolidation</v>
      </c>
      <c r="U1245" s="67">
        <f t="shared" si="7"/>
        <v>0</v>
      </c>
      <c r="V1245" s="68">
        <f>if(T1245="Lift &amp; Shift Noprod",if( Y1245=0,Assumptions!$B$5, Assumptions!$B$4),if(T1245="Lift &amp; Shift Prod",if(AND(N1245=1,O1245="T1"),Assumptions!$B$6,Assumptions!$B$4),0))</f>
        <v>0</v>
      </c>
      <c r="W1245" s="62">
        <f>if(V1245&lt;&gt;0,if(Q1245="Unknown", Assumptions!$B$42,If(Q1245&gt;1,Q1245,2)),0)</f>
        <v>0</v>
      </c>
      <c r="X1245" s="69">
        <f>if(V1245&lt;&gt;0,if(R1245="Unknown", Assumptions!$B$43,R1245),0)</f>
        <v>0</v>
      </c>
      <c r="Y1245" s="68">
        <f t="shared" si="8"/>
        <v>0</v>
      </c>
      <c r="Z1245" s="68">
        <f>if(V1245&lt;&gt;0,if(  S1245="Unknown", Assumptions!$B$44,S1245),0)</f>
        <v>0</v>
      </c>
      <c r="AA1245" s="68">
        <f>if(V1245 ="N2",ifna(vlookup(W1245&amp;"-"&amp;X1245,'Ref. VM'!A:B,2,0),"Custom"),if(V1245 ="E2" , ifna(vlookup(W1245&amp;"-"&amp;X1245,'Ref. VM'!D:E,2,0),"Custom"),if(V1245="N2D",ifna(vlookup(W1245&amp;"-"&amp;X1245,'Ref. VM'!G:H,2,0),"Custom"),if(V1245="N4",ifna(vlookup(W1245&amp;"-"&amp;X1245,'Ref. VM'!J:K,2,0),"Custom"),0))))</f>
        <v>0</v>
      </c>
      <c r="AB1245" s="67">
        <f t="shared" si="9"/>
        <v>0</v>
      </c>
      <c r="AC1245" s="67">
        <f t="shared" si="10"/>
        <v>0</v>
      </c>
      <c r="AD1245" s="67">
        <f t="shared" si="11"/>
        <v>0</v>
      </c>
      <c r="AE1245" s="62">
        <f>if(T1245="Lift &amp; Shift Prod",730,if(T1245="Lift &amp; Shift Noprod",Assumptions!$B$3,0))</f>
        <v>0</v>
      </c>
      <c r="AF1245" s="70">
        <f>if( U1245=0,0,if(Y1245=0, ((vlookup(AB1245,'SKU Pricing'!A:B,Assumptions!$B$2,0)*W1245)+(vlookup(AC1245,'SKU Pricing'!A:B,Assumptions!$B$2,0)*X1245))*AE1245,((vlookup(AB1245,'SKU Pricing'!A:B,Assumptions!$B$2,0)*W1245)+(vlookup(AC1245,'SKU Pricing'!A:B,Assumptions!$B$2,0)*(W1245*8))+(vlookup(AD1245,'SKU Pricing'!A:B,Assumptions!$B$2,0)*(X1245-(W1245*8))))*AE1245))</f>
        <v>0</v>
      </c>
      <c r="AG1245" s="67">
        <f t="shared" si="12"/>
        <v>0</v>
      </c>
      <c r="AH1245" s="70">
        <f>ifna(vlookup(AG1245,'SKU Pricing'!A:B,Assumptions!$B$2,0)*W1245*AE1245,0)</f>
        <v>0</v>
      </c>
      <c r="AI1245" s="62" t="str">
        <f t="shared" si="13"/>
        <v/>
      </c>
      <c r="AJ1245" s="62" t="str">
        <f>if(V1245&lt;&gt;0, if(T1245="Lift &amp; Shift Noprod",Assumptions!$B$9,if(V1245=Assumptions!$B$6,Assumptions!$B$10,if(P1245=1,Assumptions!$B$8,Assumptions!$B$7))),"")</f>
        <v/>
      </c>
      <c r="AK1245" s="69">
        <f t="shared" si="14"/>
        <v>0</v>
      </c>
      <c r="AL1245" s="69">
        <f>if(AJ1245="Hyperdisk Balanced",Assumptions!$B$11,0)</f>
        <v>0</v>
      </c>
      <c r="AM1245" s="69">
        <f>if(AJ1245="Hyperdisk Balanced",Assumptions!$B$12,0)</f>
        <v>0</v>
      </c>
      <c r="AN1245" s="70">
        <f>if(AK1245=0,0,if(AJ1245="Hyperdisk Balanced",vlookup(AK1245&amp;" provisioned space",'SKU Pricing'!A:B,Assumptions!$B$2,0)*Z1245+vlookup(AK1245&amp;" provisioned IOPS",'SKU Pricing'!A:B,Assumptions!$B$2,0)*AL1245*730+vlookup(AK1245&amp;" provisioned throughput",'SKU Pricing'!A:B,Assumptions!$B$2,0)*AM1245*730,vlookup(AK1245,'SKU Pricing'!A:B,Assumptions!$B$2,0)*Z1245))</f>
        <v>0</v>
      </c>
      <c r="AO1245" s="70">
        <f t="shared" si="15"/>
        <v>0</v>
      </c>
      <c r="AP1245" s="71">
        <f t="shared" si="16"/>
        <v>0</v>
      </c>
      <c r="AQ1245" s="70">
        <f>ifna(vlookup(AP1245,'SKU Pricing'!A:B,Assumptions!$B$2,0)*AE1245,0)</f>
        <v>0</v>
      </c>
      <c r="AR1245" s="72">
        <v>0.0</v>
      </c>
    </row>
    <row r="1246">
      <c r="A1246" s="61" t="s">
        <v>1387</v>
      </c>
      <c r="B1246" s="62" t="str">
        <f>ifna(if(vlookup(A1246,vOS!A:B,2,0)="","Unknown",vlookup(A1246,vOS!A:B,2,0)),"Unknown")</f>
        <v>Microsoft Windows Server 2019 (64-bit)</v>
      </c>
      <c r="C1246" s="62">
        <f>vlookup(B1246,'OS Study'!A:D,2,0)</f>
        <v>0</v>
      </c>
      <c r="D1246" s="62" t="str">
        <f>vlookup(B1246,'OS Study'!A:D,3,0)</f>
        <v>Windows</v>
      </c>
      <c r="E1246" s="62" t="str">
        <f>vlookup(B1246,'OS Study'!A:D,4,0)</f>
        <v>Server</v>
      </c>
      <c r="F1246" s="63" t="str">
        <f>vlookup(B1246,'OS Study'!A:E,5,0)</f>
        <v>2019</v>
      </c>
      <c r="G1246" s="62">
        <f>IF(vlookup(A1246,'RVtools V2.1'!A:J,4,0)="non",0,1)</f>
        <v>1</v>
      </c>
      <c r="H1246" s="62">
        <f>if(vlookup(A1246,'RVtools V2.1'!A:K,11,0)="kube",1,0)</f>
        <v>0</v>
      </c>
      <c r="I1246" s="62">
        <f t="shared" si="5"/>
        <v>0</v>
      </c>
      <c r="J1246" s="62">
        <f>ifna(vlookup(A1246,'Infra Study'!A:Q,17,0),0)</f>
        <v>1</v>
      </c>
      <c r="K1246" s="64">
        <f>IFERROR(__xludf.DUMMYFUNCTION("N(REGEXMATCH(VLOOKUP(A1246, 'RVtools V2.1'!A:H, 8, 0), ""^Serveur de fichiers""))"),0.0)</f>
        <v>0</v>
      </c>
      <c r="L1246" s="64">
        <f t="shared" si="6"/>
        <v>0</v>
      </c>
      <c r="M1246" s="67" t="str">
        <f>ifna(vlookup(A1246,'RVtools V2.1'!A:I,8,0),"N/A")</f>
        <v>Relais SMTP</v>
      </c>
      <c r="N1246" s="64">
        <f>IFERROR(__xludf.DUMMYFUNCTION("IF(REGEXMATCH(M1246, ""(?i)"" &amp; JOIN(""|"", SPLIT(""kalisil"", "" ""))), 1, 0)"),0.0)</f>
        <v>0</v>
      </c>
      <c r="O1246" s="64" t="str">
        <f>vlookup(A1246,'RVtools V2.1'!A:H,7,0)</f>
        <v>T2</v>
      </c>
      <c r="P1246" s="64">
        <f>if(vlookup(A1246,'RVtools V2.1'!A:H,5,0)="oui",1,0)</f>
        <v>1</v>
      </c>
      <c r="Q1246" s="64">
        <f>ifna(vlookup(A1246,vCPU!A:B,2,0),"Unknown")</f>
        <v>2</v>
      </c>
      <c r="R1246" s="66">
        <f>ifna(vlookup(A1246,vMemory!A:C,3,0),"Unknown")</f>
        <v>16</v>
      </c>
      <c r="S1246" s="66">
        <f>ifna(vlookup(A1246,vDisk!A:C,3,0),"Unknown")</f>
        <v>146</v>
      </c>
      <c r="T1246" s="67" t="str">
        <f t="array" ref="T1246">IFS(
   L1246=1, "No Lift &amp; Shift",
   J1246=1, XLOOKUP(A1246, 'Infra Study'!A:A, 'Infra Study'!P:P),
   I1246=1, "No Lift &amp; Shift",
   H1246=1, "GKE",
   K1246=1, "GCNV",
   G1246=1, "Lift &amp; Shift Prod",
   TRUE, "Lift &amp; Shift Noprod"
)</f>
        <v>Consolidation</v>
      </c>
      <c r="U1246" s="67">
        <f t="shared" si="7"/>
        <v>0</v>
      </c>
      <c r="V1246" s="68">
        <f>if(T1246="Lift &amp; Shift Noprod",if( Y1246=0,Assumptions!$B$5, Assumptions!$B$4),if(T1246="Lift &amp; Shift Prod",if(AND(N1246=1,O1246="T1"),Assumptions!$B$6,Assumptions!$B$4),0))</f>
        <v>0</v>
      </c>
      <c r="W1246" s="62">
        <f>if(V1246&lt;&gt;0,if(Q1246="Unknown", Assumptions!$B$42,If(Q1246&gt;1,Q1246,2)),0)</f>
        <v>0</v>
      </c>
      <c r="X1246" s="69">
        <f>if(V1246&lt;&gt;0,if(R1246="Unknown", Assumptions!$B$43,R1246),0)</f>
        <v>0</v>
      </c>
      <c r="Y1246" s="68">
        <f t="shared" si="8"/>
        <v>0</v>
      </c>
      <c r="Z1246" s="68">
        <f>if(V1246&lt;&gt;0,if(  S1246="Unknown", Assumptions!$B$44,S1246),0)</f>
        <v>0</v>
      </c>
      <c r="AA1246" s="68">
        <f>if(V1246 ="N2",ifna(vlookup(W1246&amp;"-"&amp;X1246,'Ref. VM'!A:B,2,0),"Custom"),if(V1246 ="E2" , ifna(vlookup(W1246&amp;"-"&amp;X1246,'Ref. VM'!D:E,2,0),"Custom"),if(V1246="N2D",ifna(vlookup(W1246&amp;"-"&amp;X1246,'Ref. VM'!G:H,2,0),"Custom"),if(V1246="N4",ifna(vlookup(W1246&amp;"-"&amp;X1246,'Ref. VM'!J:K,2,0),"Custom"),0))))</f>
        <v>0</v>
      </c>
      <c r="AB1246" s="67">
        <f t="shared" si="9"/>
        <v>0</v>
      </c>
      <c r="AC1246" s="67">
        <f t="shared" si="10"/>
        <v>0</v>
      </c>
      <c r="AD1246" s="67">
        <f t="shared" si="11"/>
        <v>0</v>
      </c>
      <c r="AE1246" s="62">
        <f>if(T1246="Lift &amp; Shift Prod",730,if(T1246="Lift &amp; Shift Noprod",Assumptions!$B$3,0))</f>
        <v>0</v>
      </c>
      <c r="AF1246" s="70">
        <f>if( U1246=0,0,if(Y1246=0, ((vlookup(AB1246,'SKU Pricing'!A:B,Assumptions!$B$2,0)*W1246)+(vlookup(AC1246,'SKU Pricing'!A:B,Assumptions!$B$2,0)*X1246))*AE1246,((vlookup(AB1246,'SKU Pricing'!A:B,Assumptions!$B$2,0)*W1246)+(vlookup(AC1246,'SKU Pricing'!A:B,Assumptions!$B$2,0)*(W1246*8))+(vlookup(AD1246,'SKU Pricing'!A:B,Assumptions!$B$2,0)*(X1246-(W1246*8))))*AE1246))</f>
        <v>0</v>
      </c>
      <c r="AG1246" s="67">
        <f t="shared" si="12"/>
        <v>0</v>
      </c>
      <c r="AH1246" s="70">
        <f>ifna(vlookup(AG1246,'SKU Pricing'!A:B,Assumptions!$B$2,0)*W1246*AE1246,0)</f>
        <v>0</v>
      </c>
      <c r="AI1246" s="62" t="str">
        <f t="shared" si="13"/>
        <v/>
      </c>
      <c r="AJ1246" s="62" t="str">
        <f>if(V1246&lt;&gt;0, if(T1246="Lift &amp; Shift Noprod",Assumptions!$B$9,if(V1246=Assumptions!$B$6,Assumptions!$B$10,if(P1246=1,Assumptions!$B$8,Assumptions!$B$7))),"")</f>
        <v/>
      </c>
      <c r="AK1246" s="69">
        <f t="shared" si="14"/>
        <v>0</v>
      </c>
      <c r="AL1246" s="69">
        <f>if(AJ1246="Hyperdisk Balanced",Assumptions!$B$11,0)</f>
        <v>0</v>
      </c>
      <c r="AM1246" s="69">
        <f>if(AJ1246="Hyperdisk Balanced",Assumptions!$B$12,0)</f>
        <v>0</v>
      </c>
      <c r="AN1246" s="70">
        <f>if(AK1246=0,0,if(AJ1246="Hyperdisk Balanced",vlookup(AK1246&amp;" provisioned space",'SKU Pricing'!A:B,Assumptions!$B$2,0)*Z1246+vlookup(AK1246&amp;" provisioned IOPS",'SKU Pricing'!A:B,Assumptions!$B$2,0)*AL1246*730+vlookup(AK1246&amp;" provisioned throughput",'SKU Pricing'!A:B,Assumptions!$B$2,0)*AM1246*730,vlookup(AK1246,'SKU Pricing'!A:B,Assumptions!$B$2,0)*Z1246))</f>
        <v>0</v>
      </c>
      <c r="AO1246" s="70">
        <f t="shared" si="15"/>
        <v>0</v>
      </c>
      <c r="AP1246" s="71">
        <f t="shared" si="16"/>
        <v>0</v>
      </c>
      <c r="AQ1246" s="70">
        <f>ifna(vlookup(AP1246,'SKU Pricing'!A:B,Assumptions!$B$2,0)*AE1246,0)</f>
        <v>0</v>
      </c>
      <c r="AR1246" s="72">
        <v>0.0</v>
      </c>
    </row>
    <row r="1247">
      <c r="A1247" s="61" t="s">
        <v>1388</v>
      </c>
      <c r="B1247" s="62" t="str">
        <f>ifna(if(vlookup(A1247,vOS!A:B,2,0)="","Unknown",vlookup(A1247,vOS!A:B,2,0)),"Unknown")</f>
        <v>Debian GNU/Linux 11 (64-bit)</v>
      </c>
      <c r="C1247" s="62">
        <f>vlookup(B1247,'OS Study'!A:D,2,0)</f>
        <v>0</v>
      </c>
      <c r="D1247" s="62" t="str">
        <f>vlookup(B1247,'OS Study'!A:D,3,0)</f>
        <v>Linux</v>
      </c>
      <c r="E1247" s="62" t="str">
        <f>vlookup(B1247,'OS Study'!A:D,4,0)</f>
        <v>Debian</v>
      </c>
      <c r="F1247" s="63" t="str">
        <f>vlookup(B1247,'OS Study'!A:E,5,0)</f>
        <v>11</v>
      </c>
      <c r="G1247" s="62">
        <f>IF(vlookup(A1247,'RVtools V2.1'!A:J,4,0)="non",0,1)</f>
        <v>1</v>
      </c>
      <c r="H1247" s="62">
        <f>if(vlookup(A1247,'RVtools V2.1'!A:K,11,0)="kube",1,0)</f>
        <v>0</v>
      </c>
      <c r="I1247" s="62">
        <f t="shared" si="5"/>
        <v>0</v>
      </c>
      <c r="J1247" s="62">
        <f>ifna(vlookup(A1247,'Infra Study'!A:Q,17,0),0)</f>
        <v>1</v>
      </c>
      <c r="K1247" s="64">
        <f>IFERROR(__xludf.DUMMYFUNCTION("N(REGEXMATCH(VLOOKUP(A1247, 'RVtools V2.1'!A:H, 8, 0), ""^Serveur de fichiers""))"),0.0)</f>
        <v>0</v>
      </c>
      <c r="L1247" s="64">
        <f t="shared" si="6"/>
        <v>0</v>
      </c>
      <c r="M1247" s="67" t="str">
        <f>ifna(vlookup(A1247,'RVtools V2.1'!A:I,8,0),"N/A")</f>
        <v>Relais SMTP</v>
      </c>
      <c r="N1247" s="64">
        <f>IFERROR(__xludf.DUMMYFUNCTION("IF(REGEXMATCH(M1247, ""(?i)"" &amp; JOIN(""|"", SPLIT(""kalisil"", "" ""))), 1, 0)"),0.0)</f>
        <v>0</v>
      </c>
      <c r="O1247" s="64" t="str">
        <f>vlookup(A1247,'RVtools V2.1'!A:H,7,0)</f>
        <v>T2</v>
      </c>
      <c r="P1247" s="64">
        <f>if(vlookup(A1247,'RVtools V2.1'!A:H,5,0)="oui",1,0)</f>
        <v>1</v>
      </c>
      <c r="Q1247" s="64">
        <f>ifna(vlookup(A1247,vCPU!A:B,2,0),"Unknown")</f>
        <v>1</v>
      </c>
      <c r="R1247" s="66">
        <f>ifna(vlookup(A1247,vMemory!A:C,3,0),"Unknown")</f>
        <v>2</v>
      </c>
      <c r="S1247" s="66">
        <f>ifna(vlookup(A1247,vDisk!A:C,3,0),"Unknown")</f>
        <v>28</v>
      </c>
      <c r="T1247" s="67" t="str">
        <f t="array" ref="T1247">IFS(
   L1247=1, "No Lift &amp; Shift",
   J1247=1, XLOOKUP(A1247, 'Infra Study'!A:A, 'Infra Study'!P:P),
   I1247=1, "No Lift &amp; Shift",
   H1247=1, "GKE",
   K1247=1, "GCNV",
   G1247=1, "Lift &amp; Shift Prod",
   TRUE, "Lift &amp; Shift Noprod"
)</f>
        <v>Consolidation</v>
      </c>
      <c r="U1247" s="67">
        <f t="shared" si="7"/>
        <v>0</v>
      </c>
      <c r="V1247" s="68">
        <f>if(T1247="Lift &amp; Shift Noprod",if( Y1247=0,Assumptions!$B$5, Assumptions!$B$4),if(T1247="Lift &amp; Shift Prod",if(AND(N1247=1,O1247="T1"),Assumptions!$B$6,Assumptions!$B$4),0))</f>
        <v>0</v>
      </c>
      <c r="W1247" s="62">
        <f>if(V1247&lt;&gt;0,if(Q1247="Unknown", Assumptions!$B$42,If(Q1247&gt;1,Q1247,2)),0)</f>
        <v>0</v>
      </c>
      <c r="X1247" s="69">
        <f>if(V1247&lt;&gt;0,if(R1247="Unknown", Assumptions!$B$43,R1247),0)</f>
        <v>0</v>
      </c>
      <c r="Y1247" s="68">
        <f t="shared" si="8"/>
        <v>0</v>
      </c>
      <c r="Z1247" s="68">
        <f>if(V1247&lt;&gt;0,if(  S1247="Unknown", Assumptions!$B$44,S1247),0)</f>
        <v>0</v>
      </c>
      <c r="AA1247" s="68">
        <f>if(V1247 ="N2",ifna(vlookup(W1247&amp;"-"&amp;X1247,'Ref. VM'!A:B,2,0),"Custom"),if(V1247 ="E2" , ifna(vlookup(W1247&amp;"-"&amp;X1247,'Ref. VM'!D:E,2,0),"Custom"),if(V1247="N2D",ifna(vlookup(W1247&amp;"-"&amp;X1247,'Ref. VM'!G:H,2,0),"Custom"),if(V1247="N4",ifna(vlookup(W1247&amp;"-"&amp;X1247,'Ref. VM'!J:K,2,0),"Custom"),0))))</f>
        <v>0</v>
      </c>
      <c r="AB1247" s="67">
        <f t="shared" si="9"/>
        <v>0</v>
      </c>
      <c r="AC1247" s="67">
        <f t="shared" si="10"/>
        <v>0</v>
      </c>
      <c r="AD1247" s="67">
        <f t="shared" si="11"/>
        <v>0</v>
      </c>
      <c r="AE1247" s="62">
        <f>if(T1247="Lift &amp; Shift Prod",730,if(T1247="Lift &amp; Shift Noprod",Assumptions!$B$3,0))</f>
        <v>0</v>
      </c>
      <c r="AF1247" s="70">
        <f>if( U1247=0,0,if(Y1247=0, ((vlookup(AB1247,'SKU Pricing'!A:B,Assumptions!$B$2,0)*W1247)+(vlookup(AC1247,'SKU Pricing'!A:B,Assumptions!$B$2,0)*X1247))*AE1247,((vlookup(AB1247,'SKU Pricing'!A:B,Assumptions!$B$2,0)*W1247)+(vlookup(AC1247,'SKU Pricing'!A:B,Assumptions!$B$2,0)*(W1247*8))+(vlookup(AD1247,'SKU Pricing'!A:B,Assumptions!$B$2,0)*(X1247-(W1247*8))))*AE1247))</f>
        <v>0</v>
      </c>
      <c r="AG1247" s="67">
        <f t="shared" si="12"/>
        <v>0</v>
      </c>
      <c r="AH1247" s="70">
        <f>ifna(vlookup(AG1247,'SKU Pricing'!A:B,Assumptions!$B$2,0)*W1247*AE1247,0)</f>
        <v>0</v>
      </c>
      <c r="AI1247" s="62" t="str">
        <f t="shared" si="13"/>
        <v/>
      </c>
      <c r="AJ1247" s="62" t="str">
        <f>if(V1247&lt;&gt;0, if(T1247="Lift &amp; Shift Noprod",Assumptions!$B$9,if(V1247=Assumptions!$B$6,Assumptions!$B$10,if(P1247=1,Assumptions!$B$8,Assumptions!$B$7))),"")</f>
        <v/>
      </c>
      <c r="AK1247" s="69">
        <f t="shared" si="14"/>
        <v>0</v>
      </c>
      <c r="AL1247" s="69">
        <f>if(AJ1247="Hyperdisk Balanced",Assumptions!$B$11,0)</f>
        <v>0</v>
      </c>
      <c r="AM1247" s="69">
        <f>if(AJ1247="Hyperdisk Balanced",Assumptions!$B$12,0)</f>
        <v>0</v>
      </c>
      <c r="AN1247" s="70">
        <f>if(AK1247=0,0,if(AJ1247="Hyperdisk Balanced",vlookup(AK1247&amp;" provisioned space",'SKU Pricing'!A:B,Assumptions!$B$2,0)*Z1247+vlookup(AK1247&amp;" provisioned IOPS",'SKU Pricing'!A:B,Assumptions!$B$2,0)*AL1247*730+vlookup(AK1247&amp;" provisioned throughput",'SKU Pricing'!A:B,Assumptions!$B$2,0)*AM1247*730,vlookup(AK1247,'SKU Pricing'!A:B,Assumptions!$B$2,0)*Z1247))</f>
        <v>0</v>
      </c>
      <c r="AO1247" s="70">
        <f t="shared" si="15"/>
        <v>0</v>
      </c>
      <c r="AP1247" s="71">
        <f t="shared" si="16"/>
        <v>0</v>
      </c>
      <c r="AQ1247" s="70">
        <f>ifna(vlookup(AP1247,'SKU Pricing'!A:B,Assumptions!$B$2,0)*AE1247,0)</f>
        <v>0</v>
      </c>
      <c r="AR1247" s="72">
        <v>0.0</v>
      </c>
    </row>
    <row r="1248">
      <c r="A1248" s="61" t="s">
        <v>1389</v>
      </c>
      <c r="B1248" s="62" t="str">
        <f>ifna(if(vlookup(A1248,vOS!A:B,2,0)="","Unknown",vlookup(A1248,vOS!A:B,2,0)),"Unknown")</f>
        <v>Debian GNU/Linux 11 (64-bit)</v>
      </c>
      <c r="C1248" s="62">
        <f>vlookup(B1248,'OS Study'!A:D,2,0)</f>
        <v>0</v>
      </c>
      <c r="D1248" s="62" t="str">
        <f>vlookup(B1248,'OS Study'!A:D,3,0)</f>
        <v>Linux</v>
      </c>
      <c r="E1248" s="62" t="str">
        <f>vlookup(B1248,'OS Study'!A:D,4,0)</f>
        <v>Debian</v>
      </c>
      <c r="F1248" s="63" t="str">
        <f>vlookup(B1248,'OS Study'!A:E,5,0)</f>
        <v>11</v>
      </c>
      <c r="G1248" s="62">
        <f>IF(vlookup(A1248,'RVtools V2.1'!A:J,4,0)="non",0,1)</f>
        <v>1</v>
      </c>
      <c r="H1248" s="62">
        <f>if(vlookup(A1248,'RVtools V2.1'!A:K,11,0)="kube",1,0)</f>
        <v>0</v>
      </c>
      <c r="I1248" s="62">
        <f t="shared" si="5"/>
        <v>0</v>
      </c>
      <c r="J1248" s="62">
        <f>ifna(vlookup(A1248,'Infra Study'!A:Q,17,0),0)</f>
        <v>1</v>
      </c>
      <c r="K1248" s="64">
        <f>IFERROR(__xludf.DUMMYFUNCTION("N(REGEXMATCH(VLOOKUP(A1248, 'RVtools V2.1'!A:H, 8, 0), ""^Serveur de fichiers""))"),0.0)</f>
        <v>0</v>
      </c>
      <c r="L1248" s="64">
        <f t="shared" si="6"/>
        <v>0</v>
      </c>
      <c r="M1248" s="67" t="str">
        <f>ifna(vlookup(A1248,'RVtools V2.1'!A:I,8,0),"N/A")</f>
        <v>Relais SMTP</v>
      </c>
      <c r="N1248" s="64">
        <f>IFERROR(__xludf.DUMMYFUNCTION("IF(REGEXMATCH(M1248, ""(?i)"" &amp; JOIN(""|"", SPLIT(""kalisil"", "" ""))), 1, 0)"),0.0)</f>
        <v>0</v>
      </c>
      <c r="O1248" s="64" t="str">
        <f>vlookup(A1248,'RVtools V2.1'!A:H,7,0)</f>
        <v>T2</v>
      </c>
      <c r="P1248" s="64">
        <f>if(vlookup(A1248,'RVtools V2.1'!A:H,5,0)="oui",1,0)</f>
        <v>1</v>
      </c>
      <c r="Q1248" s="64">
        <f>ifna(vlookup(A1248,vCPU!A:B,2,0),"Unknown")</f>
        <v>1</v>
      </c>
      <c r="R1248" s="66">
        <f>ifna(vlookup(A1248,vMemory!A:C,3,0),"Unknown")</f>
        <v>2</v>
      </c>
      <c r="S1248" s="66">
        <f>ifna(vlookup(A1248,vDisk!A:C,3,0),"Unknown")</f>
        <v>29</v>
      </c>
      <c r="T1248" s="67" t="str">
        <f t="array" ref="T1248">IFS(
   L1248=1, "No Lift &amp; Shift",
   J1248=1, XLOOKUP(A1248, 'Infra Study'!A:A, 'Infra Study'!P:P),
   I1248=1, "No Lift &amp; Shift",
   H1248=1, "GKE",
   K1248=1, "GCNV",
   G1248=1, "Lift &amp; Shift Prod",
   TRUE, "Lift &amp; Shift Noprod"
)</f>
        <v>Consolidation</v>
      </c>
      <c r="U1248" s="67">
        <f t="shared" si="7"/>
        <v>0</v>
      </c>
      <c r="V1248" s="68">
        <f>if(T1248="Lift &amp; Shift Noprod",if( Y1248=0,Assumptions!$B$5, Assumptions!$B$4),if(T1248="Lift &amp; Shift Prod",if(AND(N1248=1,O1248="T1"),Assumptions!$B$6,Assumptions!$B$4),0))</f>
        <v>0</v>
      </c>
      <c r="W1248" s="62">
        <f>if(V1248&lt;&gt;0,if(Q1248="Unknown", Assumptions!$B$42,If(Q1248&gt;1,Q1248,2)),0)</f>
        <v>0</v>
      </c>
      <c r="X1248" s="69">
        <f>if(V1248&lt;&gt;0,if(R1248="Unknown", Assumptions!$B$43,R1248),0)</f>
        <v>0</v>
      </c>
      <c r="Y1248" s="68">
        <f t="shared" si="8"/>
        <v>0</v>
      </c>
      <c r="Z1248" s="68">
        <f>if(V1248&lt;&gt;0,if(  S1248="Unknown", Assumptions!$B$44,S1248),0)</f>
        <v>0</v>
      </c>
      <c r="AA1248" s="68">
        <f>if(V1248 ="N2",ifna(vlookup(W1248&amp;"-"&amp;X1248,'Ref. VM'!A:B,2,0),"Custom"),if(V1248 ="E2" , ifna(vlookup(W1248&amp;"-"&amp;X1248,'Ref. VM'!D:E,2,0),"Custom"),if(V1248="N2D",ifna(vlookup(W1248&amp;"-"&amp;X1248,'Ref. VM'!G:H,2,0),"Custom"),if(V1248="N4",ifna(vlookup(W1248&amp;"-"&amp;X1248,'Ref. VM'!J:K,2,0),"Custom"),0))))</f>
        <v>0</v>
      </c>
      <c r="AB1248" s="67">
        <f t="shared" si="9"/>
        <v>0</v>
      </c>
      <c r="AC1248" s="67">
        <f t="shared" si="10"/>
        <v>0</v>
      </c>
      <c r="AD1248" s="67">
        <f t="shared" si="11"/>
        <v>0</v>
      </c>
      <c r="AE1248" s="62">
        <f>if(T1248="Lift &amp; Shift Prod",730,if(T1248="Lift &amp; Shift Noprod",Assumptions!$B$3,0))</f>
        <v>0</v>
      </c>
      <c r="AF1248" s="70">
        <f>if( U1248=0,0,if(Y1248=0, ((vlookup(AB1248,'SKU Pricing'!A:B,Assumptions!$B$2,0)*W1248)+(vlookup(AC1248,'SKU Pricing'!A:B,Assumptions!$B$2,0)*X1248))*AE1248,((vlookup(AB1248,'SKU Pricing'!A:B,Assumptions!$B$2,0)*W1248)+(vlookup(AC1248,'SKU Pricing'!A:B,Assumptions!$B$2,0)*(W1248*8))+(vlookup(AD1248,'SKU Pricing'!A:B,Assumptions!$B$2,0)*(X1248-(W1248*8))))*AE1248))</f>
        <v>0</v>
      </c>
      <c r="AG1248" s="67">
        <f t="shared" si="12"/>
        <v>0</v>
      </c>
      <c r="AH1248" s="70">
        <f>ifna(vlookup(AG1248,'SKU Pricing'!A:B,Assumptions!$B$2,0)*W1248*AE1248,0)</f>
        <v>0</v>
      </c>
      <c r="AI1248" s="62" t="str">
        <f t="shared" si="13"/>
        <v/>
      </c>
      <c r="AJ1248" s="62" t="str">
        <f>if(V1248&lt;&gt;0, if(T1248="Lift &amp; Shift Noprod",Assumptions!$B$9,if(V1248=Assumptions!$B$6,Assumptions!$B$10,if(P1248=1,Assumptions!$B$8,Assumptions!$B$7))),"")</f>
        <v/>
      </c>
      <c r="AK1248" s="69">
        <f t="shared" si="14"/>
        <v>0</v>
      </c>
      <c r="AL1248" s="69">
        <f>if(AJ1248="Hyperdisk Balanced",Assumptions!$B$11,0)</f>
        <v>0</v>
      </c>
      <c r="AM1248" s="69">
        <f>if(AJ1248="Hyperdisk Balanced",Assumptions!$B$12,0)</f>
        <v>0</v>
      </c>
      <c r="AN1248" s="70">
        <f>if(AK1248=0,0,if(AJ1248="Hyperdisk Balanced",vlookup(AK1248&amp;" provisioned space",'SKU Pricing'!A:B,Assumptions!$B$2,0)*Z1248+vlookup(AK1248&amp;" provisioned IOPS",'SKU Pricing'!A:B,Assumptions!$B$2,0)*AL1248*730+vlookup(AK1248&amp;" provisioned throughput",'SKU Pricing'!A:B,Assumptions!$B$2,0)*AM1248*730,vlookup(AK1248,'SKU Pricing'!A:B,Assumptions!$B$2,0)*Z1248))</f>
        <v>0</v>
      </c>
      <c r="AO1248" s="70">
        <f t="shared" si="15"/>
        <v>0</v>
      </c>
      <c r="AP1248" s="71">
        <f t="shared" si="16"/>
        <v>0</v>
      </c>
      <c r="AQ1248" s="70">
        <f>ifna(vlookup(AP1248,'SKU Pricing'!A:B,Assumptions!$B$2,0)*AE1248,0)</f>
        <v>0</v>
      </c>
      <c r="AR1248" s="72">
        <v>0.0</v>
      </c>
    </row>
    <row r="1249">
      <c r="A1249" s="61" t="s">
        <v>1390</v>
      </c>
      <c r="B1249" s="62" t="str">
        <f>ifna(if(vlookup(A1249,vOS!A:B,2,0)="","Unknown",vlookup(A1249,vOS!A:B,2,0)),"Unknown")</f>
        <v>Debian GNU/Linux 11 (64-bit)</v>
      </c>
      <c r="C1249" s="62">
        <f>vlookup(B1249,'OS Study'!A:D,2,0)</f>
        <v>0</v>
      </c>
      <c r="D1249" s="62" t="str">
        <f>vlookup(B1249,'OS Study'!A:D,3,0)</f>
        <v>Linux</v>
      </c>
      <c r="E1249" s="62" t="str">
        <f>vlookup(B1249,'OS Study'!A:D,4,0)</f>
        <v>Debian</v>
      </c>
      <c r="F1249" s="63" t="str">
        <f>vlookup(B1249,'OS Study'!A:E,5,0)</f>
        <v>11</v>
      </c>
      <c r="G1249" s="62">
        <f>IF(vlookup(A1249,'RVtools V2.1'!A:J,4,0)="non",0,1)</f>
        <v>1</v>
      </c>
      <c r="H1249" s="62">
        <f>if(vlookup(A1249,'RVtools V2.1'!A:K,11,0)="kube",1,0)</f>
        <v>0</v>
      </c>
      <c r="I1249" s="62">
        <f t="shared" si="5"/>
        <v>0</v>
      </c>
      <c r="J1249" s="62">
        <f>ifna(vlookup(A1249,'Infra Study'!A:Q,17,0),0)</f>
        <v>1</v>
      </c>
      <c r="K1249" s="64">
        <f>IFERROR(__xludf.DUMMYFUNCTION("N(REGEXMATCH(VLOOKUP(A1249, 'RVtools V2.1'!A:H, 8, 0), ""^Serveur de fichiers""))"),0.0)</f>
        <v>0</v>
      </c>
      <c r="L1249" s="64">
        <f t="shared" si="6"/>
        <v>0</v>
      </c>
      <c r="M1249" s="67" t="str">
        <f>ifna(vlookup(A1249,'RVtools V2.1'!A:I,8,0),"N/A")</f>
        <v>Relais SMTP</v>
      </c>
      <c r="N1249" s="64">
        <f>IFERROR(__xludf.DUMMYFUNCTION("IF(REGEXMATCH(M1249, ""(?i)"" &amp; JOIN(""|"", SPLIT(""kalisil"", "" ""))), 1, 0)"),0.0)</f>
        <v>0</v>
      </c>
      <c r="O1249" s="64" t="str">
        <f>vlookup(A1249,'RVtools V2.1'!A:H,7,0)</f>
        <v>T2</v>
      </c>
      <c r="P1249" s="64">
        <f>if(vlookup(A1249,'RVtools V2.1'!A:H,5,0)="oui",1,0)</f>
        <v>1</v>
      </c>
      <c r="Q1249" s="64">
        <f>ifna(vlookup(A1249,vCPU!A:B,2,0),"Unknown")</f>
        <v>1</v>
      </c>
      <c r="R1249" s="66">
        <f>ifna(vlookup(A1249,vMemory!A:C,3,0),"Unknown")</f>
        <v>2</v>
      </c>
      <c r="S1249" s="66">
        <f>ifna(vlookup(A1249,vDisk!A:C,3,0),"Unknown")</f>
        <v>30</v>
      </c>
      <c r="T1249" s="67" t="str">
        <f t="array" ref="T1249">IFS(
   L1249=1, "No Lift &amp; Shift",
   J1249=1, XLOOKUP(A1249, 'Infra Study'!A:A, 'Infra Study'!P:P),
   I1249=1, "No Lift &amp; Shift",
   H1249=1, "GKE",
   K1249=1, "GCNV",
   G1249=1, "Lift &amp; Shift Prod",
   TRUE, "Lift &amp; Shift Noprod"
)</f>
        <v>Consolidation</v>
      </c>
      <c r="U1249" s="67">
        <f t="shared" si="7"/>
        <v>0</v>
      </c>
      <c r="V1249" s="68">
        <f>if(T1249="Lift &amp; Shift Noprod",if( Y1249=0,Assumptions!$B$5, Assumptions!$B$4),if(T1249="Lift &amp; Shift Prod",if(AND(N1249=1,O1249="T1"),Assumptions!$B$6,Assumptions!$B$4),0))</f>
        <v>0</v>
      </c>
      <c r="W1249" s="62">
        <f>if(V1249&lt;&gt;0,if(Q1249="Unknown", Assumptions!$B$42,If(Q1249&gt;1,Q1249,2)),0)</f>
        <v>0</v>
      </c>
      <c r="X1249" s="69">
        <f>if(V1249&lt;&gt;0,if(R1249="Unknown", Assumptions!$B$43,R1249),0)</f>
        <v>0</v>
      </c>
      <c r="Y1249" s="68">
        <f t="shared" si="8"/>
        <v>0</v>
      </c>
      <c r="Z1249" s="68">
        <f>if(V1249&lt;&gt;0,if(  S1249="Unknown", Assumptions!$B$44,S1249),0)</f>
        <v>0</v>
      </c>
      <c r="AA1249" s="68">
        <f>if(V1249 ="N2",ifna(vlookup(W1249&amp;"-"&amp;X1249,'Ref. VM'!A:B,2,0),"Custom"),if(V1249 ="E2" , ifna(vlookup(W1249&amp;"-"&amp;X1249,'Ref. VM'!D:E,2,0),"Custom"),if(V1249="N2D",ifna(vlookup(W1249&amp;"-"&amp;X1249,'Ref. VM'!G:H,2,0),"Custom"),if(V1249="N4",ifna(vlookup(W1249&amp;"-"&amp;X1249,'Ref. VM'!J:K,2,0),"Custom"),0))))</f>
        <v>0</v>
      </c>
      <c r="AB1249" s="67">
        <f t="shared" si="9"/>
        <v>0</v>
      </c>
      <c r="AC1249" s="67">
        <f t="shared" si="10"/>
        <v>0</v>
      </c>
      <c r="AD1249" s="67">
        <f t="shared" si="11"/>
        <v>0</v>
      </c>
      <c r="AE1249" s="62">
        <f>if(T1249="Lift &amp; Shift Prod",730,if(T1249="Lift &amp; Shift Noprod",Assumptions!$B$3,0))</f>
        <v>0</v>
      </c>
      <c r="AF1249" s="70">
        <f>if( U1249=0,0,if(Y1249=0, ((vlookup(AB1249,'SKU Pricing'!A:B,Assumptions!$B$2,0)*W1249)+(vlookup(AC1249,'SKU Pricing'!A:B,Assumptions!$B$2,0)*X1249))*AE1249,((vlookup(AB1249,'SKU Pricing'!A:B,Assumptions!$B$2,0)*W1249)+(vlookup(AC1249,'SKU Pricing'!A:B,Assumptions!$B$2,0)*(W1249*8))+(vlookup(AD1249,'SKU Pricing'!A:B,Assumptions!$B$2,0)*(X1249-(W1249*8))))*AE1249))</f>
        <v>0</v>
      </c>
      <c r="AG1249" s="67">
        <f t="shared" si="12"/>
        <v>0</v>
      </c>
      <c r="AH1249" s="70">
        <f>ifna(vlookup(AG1249,'SKU Pricing'!A:B,Assumptions!$B$2,0)*W1249*AE1249,0)</f>
        <v>0</v>
      </c>
      <c r="AI1249" s="62" t="str">
        <f t="shared" si="13"/>
        <v/>
      </c>
      <c r="AJ1249" s="62" t="str">
        <f>if(V1249&lt;&gt;0, if(T1249="Lift &amp; Shift Noprod",Assumptions!$B$9,if(V1249=Assumptions!$B$6,Assumptions!$B$10,if(P1249=1,Assumptions!$B$8,Assumptions!$B$7))),"")</f>
        <v/>
      </c>
      <c r="AK1249" s="69">
        <f t="shared" si="14"/>
        <v>0</v>
      </c>
      <c r="AL1249" s="69">
        <f>if(AJ1249="Hyperdisk Balanced",Assumptions!$B$11,0)</f>
        <v>0</v>
      </c>
      <c r="AM1249" s="69">
        <f>if(AJ1249="Hyperdisk Balanced",Assumptions!$B$12,0)</f>
        <v>0</v>
      </c>
      <c r="AN1249" s="70">
        <f>if(AK1249=0,0,if(AJ1249="Hyperdisk Balanced",vlookup(AK1249&amp;" provisioned space",'SKU Pricing'!A:B,Assumptions!$B$2,0)*Z1249+vlookup(AK1249&amp;" provisioned IOPS",'SKU Pricing'!A:B,Assumptions!$B$2,0)*AL1249*730+vlookup(AK1249&amp;" provisioned throughput",'SKU Pricing'!A:B,Assumptions!$B$2,0)*AM1249*730,vlookup(AK1249,'SKU Pricing'!A:B,Assumptions!$B$2,0)*Z1249))</f>
        <v>0</v>
      </c>
      <c r="AO1249" s="70">
        <f t="shared" si="15"/>
        <v>0</v>
      </c>
      <c r="AP1249" s="71">
        <f t="shared" si="16"/>
        <v>0</v>
      </c>
      <c r="AQ1249" s="70">
        <f>ifna(vlookup(AP1249,'SKU Pricing'!A:B,Assumptions!$B$2,0)*AE1249,0)</f>
        <v>0</v>
      </c>
      <c r="AR1249" s="72">
        <v>0.0</v>
      </c>
    </row>
    <row r="1250">
      <c r="A1250" s="61" t="s">
        <v>1391</v>
      </c>
      <c r="B1250" s="62" t="str">
        <f>ifna(if(vlookup(A1250,vOS!A:B,2,0)="","Unknown",vlookup(A1250,vOS!A:B,2,0)),"Unknown")</f>
        <v>Debian GNU/Linux 11 (64-bit)</v>
      </c>
      <c r="C1250" s="62">
        <f>vlookup(B1250,'OS Study'!A:D,2,0)</f>
        <v>0</v>
      </c>
      <c r="D1250" s="62" t="str">
        <f>vlookup(B1250,'OS Study'!A:D,3,0)</f>
        <v>Linux</v>
      </c>
      <c r="E1250" s="62" t="str">
        <f>vlookup(B1250,'OS Study'!A:D,4,0)</f>
        <v>Debian</v>
      </c>
      <c r="F1250" s="63" t="str">
        <f>vlookup(B1250,'OS Study'!A:E,5,0)</f>
        <v>11</v>
      </c>
      <c r="G1250" s="62">
        <f>IF(vlookup(A1250,'RVtools V2.1'!A:J,4,0)="non",0,1)</f>
        <v>1</v>
      </c>
      <c r="H1250" s="62">
        <f>if(vlookup(A1250,'RVtools V2.1'!A:K,11,0)="kube",1,0)</f>
        <v>0</v>
      </c>
      <c r="I1250" s="62">
        <f t="shared" si="5"/>
        <v>0</v>
      </c>
      <c r="J1250" s="62">
        <f>ifna(vlookup(A1250,'Infra Study'!A:Q,17,0),0)</f>
        <v>1</v>
      </c>
      <c r="K1250" s="64">
        <f>IFERROR(__xludf.DUMMYFUNCTION("N(REGEXMATCH(VLOOKUP(A1250, 'RVtools V2.1'!A:H, 8, 0), ""^Serveur de fichiers""))"),0.0)</f>
        <v>0</v>
      </c>
      <c r="L1250" s="64">
        <f t="shared" si="6"/>
        <v>0</v>
      </c>
      <c r="M1250" s="67" t="str">
        <f>ifna(vlookup(A1250,'RVtools V2.1'!A:I,8,0),"N/A")</f>
        <v>Relais SMTP</v>
      </c>
      <c r="N1250" s="64">
        <f>IFERROR(__xludf.DUMMYFUNCTION("IF(REGEXMATCH(M1250, ""(?i)"" &amp; JOIN(""|"", SPLIT(""kalisil"", "" ""))), 1, 0)"),0.0)</f>
        <v>0</v>
      </c>
      <c r="O1250" s="64" t="str">
        <f>vlookup(A1250,'RVtools V2.1'!A:H,7,0)</f>
        <v>T2</v>
      </c>
      <c r="P1250" s="64">
        <f>if(vlookup(A1250,'RVtools V2.1'!A:H,5,0)="oui",1,0)</f>
        <v>1</v>
      </c>
      <c r="Q1250" s="64">
        <f>ifna(vlookup(A1250,vCPU!A:B,2,0),"Unknown")</f>
        <v>1</v>
      </c>
      <c r="R1250" s="66">
        <f>ifna(vlookup(A1250,vMemory!A:C,3,0),"Unknown")</f>
        <v>4</v>
      </c>
      <c r="S1250" s="66">
        <f>ifna(vlookup(A1250,vDisk!A:C,3,0),"Unknown")</f>
        <v>21</v>
      </c>
      <c r="T1250" s="67" t="str">
        <f t="array" ref="T1250">IFS(
   L1250=1, "No Lift &amp; Shift",
   J1250=1, XLOOKUP(A1250, 'Infra Study'!A:A, 'Infra Study'!P:P),
   I1250=1, "No Lift &amp; Shift",
   H1250=1, "GKE",
   K1250=1, "GCNV",
   G1250=1, "Lift &amp; Shift Prod",
   TRUE, "Lift &amp; Shift Noprod"
)</f>
        <v>Consolidation</v>
      </c>
      <c r="U1250" s="67">
        <f t="shared" si="7"/>
        <v>0</v>
      </c>
      <c r="V1250" s="68">
        <f>if(T1250="Lift &amp; Shift Noprod",if( Y1250=0,Assumptions!$B$5, Assumptions!$B$4),if(T1250="Lift &amp; Shift Prod",if(AND(N1250=1,O1250="T1"),Assumptions!$B$6,Assumptions!$B$4),0))</f>
        <v>0</v>
      </c>
      <c r="W1250" s="62">
        <f>if(V1250&lt;&gt;0,if(Q1250="Unknown", Assumptions!$B$42,If(Q1250&gt;1,Q1250,2)),0)</f>
        <v>0</v>
      </c>
      <c r="X1250" s="69">
        <f>if(V1250&lt;&gt;0,if(R1250="Unknown", Assumptions!$B$43,R1250),0)</f>
        <v>0</v>
      </c>
      <c r="Y1250" s="68">
        <f t="shared" si="8"/>
        <v>0</v>
      </c>
      <c r="Z1250" s="68">
        <f>if(V1250&lt;&gt;0,if(  S1250="Unknown", Assumptions!$B$44,S1250),0)</f>
        <v>0</v>
      </c>
      <c r="AA1250" s="68">
        <f>if(V1250 ="N2",ifna(vlookup(W1250&amp;"-"&amp;X1250,'Ref. VM'!A:B,2,0),"Custom"),if(V1250 ="E2" , ifna(vlookup(W1250&amp;"-"&amp;X1250,'Ref. VM'!D:E,2,0),"Custom"),if(V1250="N2D",ifna(vlookup(W1250&amp;"-"&amp;X1250,'Ref. VM'!G:H,2,0),"Custom"),if(V1250="N4",ifna(vlookup(W1250&amp;"-"&amp;X1250,'Ref. VM'!J:K,2,0),"Custom"),0))))</f>
        <v>0</v>
      </c>
      <c r="AB1250" s="67">
        <f t="shared" si="9"/>
        <v>0</v>
      </c>
      <c r="AC1250" s="67">
        <f t="shared" si="10"/>
        <v>0</v>
      </c>
      <c r="AD1250" s="67">
        <f t="shared" si="11"/>
        <v>0</v>
      </c>
      <c r="AE1250" s="62">
        <f>if(T1250="Lift &amp; Shift Prod",730,if(T1250="Lift &amp; Shift Noprod",Assumptions!$B$3,0))</f>
        <v>0</v>
      </c>
      <c r="AF1250" s="70">
        <f>if( U1250=0,0,if(Y1250=0, ((vlookup(AB1250,'SKU Pricing'!A:B,Assumptions!$B$2,0)*W1250)+(vlookup(AC1250,'SKU Pricing'!A:B,Assumptions!$B$2,0)*X1250))*AE1250,((vlookup(AB1250,'SKU Pricing'!A:B,Assumptions!$B$2,0)*W1250)+(vlookup(AC1250,'SKU Pricing'!A:B,Assumptions!$B$2,0)*(W1250*8))+(vlookup(AD1250,'SKU Pricing'!A:B,Assumptions!$B$2,0)*(X1250-(W1250*8))))*AE1250))</f>
        <v>0</v>
      </c>
      <c r="AG1250" s="67">
        <f t="shared" si="12"/>
        <v>0</v>
      </c>
      <c r="AH1250" s="70">
        <f>ifna(vlookup(AG1250,'SKU Pricing'!A:B,Assumptions!$B$2,0)*W1250*AE1250,0)</f>
        <v>0</v>
      </c>
      <c r="AI1250" s="62" t="str">
        <f t="shared" si="13"/>
        <v/>
      </c>
      <c r="AJ1250" s="62" t="str">
        <f>if(V1250&lt;&gt;0, if(T1250="Lift &amp; Shift Noprod",Assumptions!$B$9,if(V1250=Assumptions!$B$6,Assumptions!$B$10,if(P1250=1,Assumptions!$B$8,Assumptions!$B$7))),"")</f>
        <v/>
      </c>
      <c r="AK1250" s="69">
        <f t="shared" si="14"/>
        <v>0</v>
      </c>
      <c r="AL1250" s="69">
        <f>if(AJ1250="Hyperdisk Balanced",Assumptions!$B$11,0)</f>
        <v>0</v>
      </c>
      <c r="AM1250" s="69">
        <f>if(AJ1250="Hyperdisk Balanced",Assumptions!$B$12,0)</f>
        <v>0</v>
      </c>
      <c r="AN1250" s="70">
        <f>if(AK1250=0,0,if(AJ1250="Hyperdisk Balanced",vlookup(AK1250&amp;" provisioned space",'SKU Pricing'!A:B,Assumptions!$B$2,0)*Z1250+vlookup(AK1250&amp;" provisioned IOPS",'SKU Pricing'!A:B,Assumptions!$B$2,0)*AL1250*730+vlookup(AK1250&amp;" provisioned throughput",'SKU Pricing'!A:B,Assumptions!$B$2,0)*AM1250*730,vlookup(AK1250,'SKU Pricing'!A:B,Assumptions!$B$2,0)*Z1250))</f>
        <v>0</v>
      </c>
      <c r="AO1250" s="70">
        <f t="shared" si="15"/>
        <v>0</v>
      </c>
      <c r="AP1250" s="71">
        <f t="shared" si="16"/>
        <v>0</v>
      </c>
      <c r="AQ1250" s="70">
        <f>ifna(vlookup(AP1250,'SKU Pricing'!A:B,Assumptions!$B$2,0)*AE1250,0)</f>
        <v>0</v>
      </c>
      <c r="AR1250" s="72">
        <v>0.0</v>
      </c>
    </row>
    <row r="1251">
      <c r="A1251" s="61" t="s">
        <v>1392</v>
      </c>
      <c r="B1251" s="62" t="str">
        <f>ifna(if(vlookup(A1251,vOS!A:B,2,0)="","Unknown",vlookup(A1251,vOS!A:B,2,0)),"Unknown")</f>
        <v>Debian GNU/Linux 11 (64-bit)</v>
      </c>
      <c r="C1251" s="62">
        <f>vlookup(B1251,'OS Study'!A:D,2,0)</f>
        <v>0</v>
      </c>
      <c r="D1251" s="62" t="str">
        <f>vlookup(B1251,'OS Study'!A:D,3,0)</f>
        <v>Linux</v>
      </c>
      <c r="E1251" s="62" t="str">
        <f>vlookup(B1251,'OS Study'!A:D,4,0)</f>
        <v>Debian</v>
      </c>
      <c r="F1251" s="63" t="str">
        <f>vlookup(B1251,'OS Study'!A:E,5,0)</f>
        <v>11</v>
      </c>
      <c r="G1251" s="62">
        <f>IF(vlookup(A1251,'RVtools V2.1'!A:J,4,0)="non",0,1)</f>
        <v>1</v>
      </c>
      <c r="H1251" s="62">
        <f>if(vlookup(A1251,'RVtools V2.1'!A:K,11,0)="kube",1,0)</f>
        <v>0</v>
      </c>
      <c r="I1251" s="62">
        <f t="shared" si="5"/>
        <v>0</v>
      </c>
      <c r="J1251" s="62">
        <f>ifna(vlookup(A1251,'Infra Study'!A:Q,17,0),0)</f>
        <v>1</v>
      </c>
      <c r="K1251" s="64">
        <f>IFERROR(__xludf.DUMMYFUNCTION("N(REGEXMATCH(VLOOKUP(A1251, 'RVtools V2.1'!A:H, 8, 0), ""^Serveur de fichiers""))"),0.0)</f>
        <v>0</v>
      </c>
      <c r="L1251" s="64">
        <f t="shared" si="6"/>
        <v>0</v>
      </c>
      <c r="M1251" s="67" t="str">
        <f>ifna(vlookup(A1251,'RVtools V2.1'!A:I,8,0),"N/A")</f>
        <v>Relais SMTP</v>
      </c>
      <c r="N1251" s="64">
        <f>IFERROR(__xludf.DUMMYFUNCTION("IF(REGEXMATCH(M1251, ""(?i)"" &amp; JOIN(""|"", SPLIT(""kalisil"", "" ""))), 1, 0)"),0.0)</f>
        <v>0</v>
      </c>
      <c r="O1251" s="64" t="str">
        <f>vlookup(A1251,'RVtools V2.1'!A:H,7,0)</f>
        <v>T2</v>
      </c>
      <c r="P1251" s="64">
        <f>if(vlookup(A1251,'RVtools V2.1'!A:H,5,0)="oui",1,0)</f>
        <v>1</v>
      </c>
      <c r="Q1251" s="64">
        <f>ifna(vlookup(A1251,vCPU!A:B,2,0),"Unknown")</f>
        <v>1</v>
      </c>
      <c r="R1251" s="66">
        <f>ifna(vlookup(A1251,vMemory!A:C,3,0),"Unknown")</f>
        <v>2</v>
      </c>
      <c r="S1251" s="66">
        <f>ifna(vlookup(A1251,vDisk!A:C,3,0),"Unknown")</f>
        <v>21</v>
      </c>
      <c r="T1251" s="67" t="str">
        <f t="array" ref="T1251">IFS(
   L1251=1, "No Lift &amp; Shift",
   J1251=1, XLOOKUP(A1251, 'Infra Study'!A:A, 'Infra Study'!P:P),
   I1251=1, "No Lift &amp; Shift",
   H1251=1, "GKE",
   K1251=1, "GCNV",
   G1251=1, "Lift &amp; Shift Prod",
   TRUE, "Lift &amp; Shift Noprod"
)</f>
        <v>Consolidation</v>
      </c>
      <c r="U1251" s="67">
        <f t="shared" si="7"/>
        <v>0</v>
      </c>
      <c r="V1251" s="68">
        <f>if(T1251="Lift &amp; Shift Noprod",if( Y1251=0,Assumptions!$B$5, Assumptions!$B$4),if(T1251="Lift &amp; Shift Prod",if(AND(N1251=1,O1251="T1"),Assumptions!$B$6,Assumptions!$B$4),0))</f>
        <v>0</v>
      </c>
      <c r="W1251" s="62">
        <f>if(V1251&lt;&gt;0,if(Q1251="Unknown", Assumptions!$B$42,If(Q1251&gt;1,Q1251,2)),0)</f>
        <v>0</v>
      </c>
      <c r="X1251" s="69">
        <f>if(V1251&lt;&gt;0,if(R1251="Unknown", Assumptions!$B$43,R1251),0)</f>
        <v>0</v>
      </c>
      <c r="Y1251" s="68">
        <f t="shared" si="8"/>
        <v>0</v>
      </c>
      <c r="Z1251" s="68">
        <f>if(V1251&lt;&gt;0,if(  S1251="Unknown", Assumptions!$B$44,S1251),0)</f>
        <v>0</v>
      </c>
      <c r="AA1251" s="68">
        <f>if(V1251 ="N2",ifna(vlookup(W1251&amp;"-"&amp;X1251,'Ref. VM'!A:B,2,0),"Custom"),if(V1251 ="E2" , ifna(vlookup(W1251&amp;"-"&amp;X1251,'Ref. VM'!D:E,2,0),"Custom"),if(V1251="N2D",ifna(vlookup(W1251&amp;"-"&amp;X1251,'Ref. VM'!G:H,2,0),"Custom"),if(V1251="N4",ifna(vlookup(W1251&amp;"-"&amp;X1251,'Ref. VM'!J:K,2,0),"Custom"),0))))</f>
        <v>0</v>
      </c>
      <c r="AB1251" s="67">
        <f t="shared" si="9"/>
        <v>0</v>
      </c>
      <c r="AC1251" s="67">
        <f t="shared" si="10"/>
        <v>0</v>
      </c>
      <c r="AD1251" s="67">
        <f t="shared" si="11"/>
        <v>0</v>
      </c>
      <c r="AE1251" s="62">
        <f>if(T1251="Lift &amp; Shift Prod",730,if(T1251="Lift &amp; Shift Noprod",Assumptions!$B$3,0))</f>
        <v>0</v>
      </c>
      <c r="AF1251" s="70">
        <f>if( U1251=0,0,if(Y1251=0, ((vlookup(AB1251,'SKU Pricing'!A:B,Assumptions!$B$2,0)*W1251)+(vlookup(AC1251,'SKU Pricing'!A:B,Assumptions!$B$2,0)*X1251))*AE1251,((vlookup(AB1251,'SKU Pricing'!A:B,Assumptions!$B$2,0)*W1251)+(vlookup(AC1251,'SKU Pricing'!A:B,Assumptions!$B$2,0)*(W1251*8))+(vlookup(AD1251,'SKU Pricing'!A:B,Assumptions!$B$2,0)*(X1251-(W1251*8))))*AE1251))</f>
        <v>0</v>
      </c>
      <c r="AG1251" s="67">
        <f t="shared" si="12"/>
        <v>0</v>
      </c>
      <c r="AH1251" s="70">
        <f>ifna(vlookup(AG1251,'SKU Pricing'!A:B,Assumptions!$B$2,0)*W1251*AE1251,0)</f>
        <v>0</v>
      </c>
      <c r="AI1251" s="62" t="str">
        <f t="shared" si="13"/>
        <v/>
      </c>
      <c r="AJ1251" s="62" t="str">
        <f>if(V1251&lt;&gt;0, if(T1251="Lift &amp; Shift Noprod",Assumptions!$B$9,if(V1251=Assumptions!$B$6,Assumptions!$B$10,if(P1251=1,Assumptions!$B$8,Assumptions!$B$7))),"")</f>
        <v/>
      </c>
      <c r="AK1251" s="69">
        <f t="shared" si="14"/>
        <v>0</v>
      </c>
      <c r="AL1251" s="69">
        <f>if(AJ1251="Hyperdisk Balanced",Assumptions!$B$11,0)</f>
        <v>0</v>
      </c>
      <c r="AM1251" s="69">
        <f>if(AJ1251="Hyperdisk Balanced",Assumptions!$B$12,0)</f>
        <v>0</v>
      </c>
      <c r="AN1251" s="70">
        <f>if(AK1251=0,0,if(AJ1251="Hyperdisk Balanced",vlookup(AK1251&amp;" provisioned space",'SKU Pricing'!A:B,Assumptions!$B$2,0)*Z1251+vlookup(AK1251&amp;" provisioned IOPS",'SKU Pricing'!A:B,Assumptions!$B$2,0)*AL1251*730+vlookup(AK1251&amp;" provisioned throughput",'SKU Pricing'!A:B,Assumptions!$B$2,0)*AM1251*730,vlookup(AK1251,'SKU Pricing'!A:B,Assumptions!$B$2,0)*Z1251))</f>
        <v>0</v>
      </c>
      <c r="AO1251" s="70">
        <f t="shared" si="15"/>
        <v>0</v>
      </c>
      <c r="AP1251" s="71">
        <f t="shared" si="16"/>
        <v>0</v>
      </c>
      <c r="AQ1251" s="70">
        <f>ifna(vlookup(AP1251,'SKU Pricing'!A:B,Assumptions!$B$2,0)*AE1251,0)</f>
        <v>0</v>
      </c>
      <c r="AR1251" s="72">
        <v>0.0</v>
      </c>
    </row>
    <row r="1252">
      <c r="A1252" s="61" t="s">
        <v>1393</v>
      </c>
      <c r="B1252" s="62" t="str">
        <f>ifna(if(vlookup(A1252,vOS!A:B,2,0)="","Unknown",vlookup(A1252,vOS!A:B,2,0)),"Unknown")</f>
        <v>Microsoft Windows Server 2019 (64-bit)</v>
      </c>
      <c r="C1252" s="62">
        <f>vlookup(B1252,'OS Study'!A:D,2,0)</f>
        <v>0</v>
      </c>
      <c r="D1252" s="62" t="str">
        <f>vlookup(B1252,'OS Study'!A:D,3,0)</f>
        <v>Windows</v>
      </c>
      <c r="E1252" s="62" t="str">
        <f>vlookup(B1252,'OS Study'!A:D,4,0)</f>
        <v>Server</v>
      </c>
      <c r="F1252" s="63" t="str">
        <f>vlookup(B1252,'OS Study'!A:E,5,0)</f>
        <v>2019</v>
      </c>
      <c r="G1252" s="62">
        <f>IF(vlookup(A1252,'RVtools V2.1'!A:J,4,0)="non",0,1)</f>
        <v>1</v>
      </c>
      <c r="H1252" s="62">
        <f>if(vlookup(A1252,'RVtools V2.1'!A:K,11,0)="kube",1,0)</f>
        <v>0</v>
      </c>
      <c r="I1252" s="62">
        <f t="shared" si="5"/>
        <v>0</v>
      </c>
      <c r="J1252" s="62">
        <f>ifna(vlookup(A1252,'Infra Study'!A:Q,17,0),0)</f>
        <v>1</v>
      </c>
      <c r="K1252" s="64">
        <f>IFERROR(__xludf.DUMMYFUNCTION("N(REGEXMATCH(VLOOKUP(A1252, 'RVtools V2.1'!A:H, 8, 0), ""^Serveur de fichiers""))"),0.0)</f>
        <v>0</v>
      </c>
      <c r="L1252" s="64">
        <f t="shared" si="6"/>
        <v>0</v>
      </c>
      <c r="M1252" s="67" t="str">
        <f>ifna(vlookup(A1252,'RVtools V2.1'!A:I,8,0),"N/A")</f>
        <v>Relais SMTP</v>
      </c>
      <c r="N1252" s="64">
        <f>IFERROR(__xludf.DUMMYFUNCTION("IF(REGEXMATCH(M1252, ""(?i)"" &amp; JOIN(""|"", SPLIT(""kalisil"", "" ""))), 1, 0)"),0.0)</f>
        <v>0</v>
      </c>
      <c r="O1252" s="64" t="str">
        <f>vlookup(A1252,'RVtools V2.1'!A:H,7,0)</f>
        <v>T2</v>
      </c>
      <c r="P1252" s="64">
        <f>if(vlookup(A1252,'RVtools V2.1'!A:H,5,0)="oui",1,0)</f>
        <v>1</v>
      </c>
      <c r="Q1252" s="64">
        <f>ifna(vlookup(A1252,vCPU!A:B,2,0),"Unknown")</f>
        <v>2</v>
      </c>
      <c r="R1252" s="66">
        <f>ifna(vlookup(A1252,vMemory!A:C,3,0),"Unknown")</f>
        <v>4</v>
      </c>
      <c r="S1252" s="66">
        <f>ifna(vlookup(A1252,vDisk!A:C,3,0),"Unknown")</f>
        <v>148</v>
      </c>
      <c r="T1252" s="67" t="str">
        <f t="array" ref="T1252">IFS(
   L1252=1, "No Lift &amp; Shift",
   J1252=1, XLOOKUP(A1252, 'Infra Study'!A:A, 'Infra Study'!P:P),
   I1252=1, "No Lift &amp; Shift",
   H1252=1, "GKE",
   K1252=1, "GCNV",
   G1252=1, "Lift &amp; Shift Prod",
   TRUE, "Lift &amp; Shift Noprod"
)</f>
        <v>Consolidation</v>
      </c>
      <c r="U1252" s="67">
        <f t="shared" si="7"/>
        <v>0</v>
      </c>
      <c r="V1252" s="68">
        <f>if(T1252="Lift &amp; Shift Noprod",if( Y1252=0,Assumptions!$B$5, Assumptions!$B$4),if(T1252="Lift &amp; Shift Prod",if(AND(N1252=1,O1252="T1"),Assumptions!$B$6,Assumptions!$B$4),0))</f>
        <v>0</v>
      </c>
      <c r="W1252" s="62">
        <f>if(V1252&lt;&gt;0,if(Q1252="Unknown", Assumptions!$B$42,If(Q1252&gt;1,Q1252,2)),0)</f>
        <v>0</v>
      </c>
      <c r="X1252" s="69">
        <f>if(V1252&lt;&gt;0,if(R1252="Unknown", Assumptions!$B$43,R1252),0)</f>
        <v>0</v>
      </c>
      <c r="Y1252" s="68">
        <f t="shared" si="8"/>
        <v>0</v>
      </c>
      <c r="Z1252" s="68">
        <f>if(V1252&lt;&gt;0,if(  S1252="Unknown", Assumptions!$B$44,S1252),0)</f>
        <v>0</v>
      </c>
      <c r="AA1252" s="68">
        <f>if(V1252 ="N2",ifna(vlookup(W1252&amp;"-"&amp;X1252,'Ref. VM'!A:B,2,0),"Custom"),if(V1252 ="E2" , ifna(vlookup(W1252&amp;"-"&amp;X1252,'Ref. VM'!D:E,2,0),"Custom"),if(V1252="N2D",ifna(vlookup(W1252&amp;"-"&amp;X1252,'Ref. VM'!G:H,2,0),"Custom"),if(V1252="N4",ifna(vlookup(W1252&amp;"-"&amp;X1252,'Ref. VM'!J:K,2,0),"Custom"),0))))</f>
        <v>0</v>
      </c>
      <c r="AB1252" s="67">
        <f t="shared" si="9"/>
        <v>0</v>
      </c>
      <c r="AC1252" s="67">
        <f t="shared" si="10"/>
        <v>0</v>
      </c>
      <c r="AD1252" s="67">
        <f t="shared" si="11"/>
        <v>0</v>
      </c>
      <c r="AE1252" s="62">
        <f>if(T1252="Lift &amp; Shift Prod",730,if(T1252="Lift &amp; Shift Noprod",Assumptions!$B$3,0))</f>
        <v>0</v>
      </c>
      <c r="AF1252" s="70">
        <f>if( U1252=0,0,if(Y1252=0, ((vlookup(AB1252,'SKU Pricing'!A:B,Assumptions!$B$2,0)*W1252)+(vlookup(AC1252,'SKU Pricing'!A:B,Assumptions!$B$2,0)*X1252))*AE1252,((vlookup(AB1252,'SKU Pricing'!A:B,Assumptions!$B$2,0)*W1252)+(vlookup(AC1252,'SKU Pricing'!A:B,Assumptions!$B$2,0)*(W1252*8))+(vlookup(AD1252,'SKU Pricing'!A:B,Assumptions!$B$2,0)*(X1252-(W1252*8))))*AE1252))</f>
        <v>0</v>
      </c>
      <c r="AG1252" s="67">
        <f t="shared" si="12"/>
        <v>0</v>
      </c>
      <c r="AH1252" s="70">
        <f>ifna(vlookup(AG1252,'SKU Pricing'!A:B,Assumptions!$B$2,0)*W1252*AE1252,0)</f>
        <v>0</v>
      </c>
      <c r="AI1252" s="62" t="str">
        <f t="shared" si="13"/>
        <v/>
      </c>
      <c r="AJ1252" s="62" t="str">
        <f>if(V1252&lt;&gt;0, if(T1252="Lift &amp; Shift Noprod",Assumptions!$B$9,if(V1252=Assumptions!$B$6,Assumptions!$B$10,if(P1252=1,Assumptions!$B$8,Assumptions!$B$7))),"")</f>
        <v/>
      </c>
      <c r="AK1252" s="69">
        <f t="shared" si="14"/>
        <v>0</v>
      </c>
      <c r="AL1252" s="69">
        <f>if(AJ1252="Hyperdisk Balanced",Assumptions!$B$11,0)</f>
        <v>0</v>
      </c>
      <c r="AM1252" s="69">
        <f>if(AJ1252="Hyperdisk Balanced",Assumptions!$B$12,0)</f>
        <v>0</v>
      </c>
      <c r="AN1252" s="70">
        <f>if(AK1252=0,0,if(AJ1252="Hyperdisk Balanced",vlookup(AK1252&amp;" provisioned space",'SKU Pricing'!A:B,Assumptions!$B$2,0)*Z1252+vlookup(AK1252&amp;" provisioned IOPS",'SKU Pricing'!A:B,Assumptions!$B$2,0)*AL1252*730+vlookup(AK1252&amp;" provisioned throughput",'SKU Pricing'!A:B,Assumptions!$B$2,0)*AM1252*730,vlookup(AK1252,'SKU Pricing'!A:B,Assumptions!$B$2,0)*Z1252))</f>
        <v>0</v>
      </c>
      <c r="AO1252" s="70">
        <f t="shared" si="15"/>
        <v>0</v>
      </c>
      <c r="AP1252" s="71">
        <f t="shared" si="16"/>
        <v>0</v>
      </c>
      <c r="AQ1252" s="70">
        <f>ifna(vlookup(AP1252,'SKU Pricing'!A:B,Assumptions!$B$2,0)*AE1252,0)</f>
        <v>0</v>
      </c>
      <c r="AR1252" s="72">
        <v>0.0</v>
      </c>
    </row>
    <row r="1253">
      <c r="A1253" s="61" t="s">
        <v>1394</v>
      </c>
      <c r="B1253" s="62" t="str">
        <f>ifna(if(vlookup(A1253,vOS!A:B,2,0)="","Unknown",vlookup(A1253,vOS!A:B,2,0)),"Unknown")</f>
        <v>Debian GNU/Linux 11 (64-bit)</v>
      </c>
      <c r="C1253" s="62">
        <f>vlookup(B1253,'OS Study'!A:D,2,0)</f>
        <v>0</v>
      </c>
      <c r="D1253" s="62" t="str">
        <f>vlookup(B1253,'OS Study'!A:D,3,0)</f>
        <v>Linux</v>
      </c>
      <c r="E1253" s="62" t="str">
        <f>vlookup(B1253,'OS Study'!A:D,4,0)</f>
        <v>Debian</v>
      </c>
      <c r="F1253" s="63" t="str">
        <f>vlookup(B1253,'OS Study'!A:E,5,0)</f>
        <v>11</v>
      </c>
      <c r="G1253" s="62">
        <f>IF(vlookup(A1253,'RVtools V2.1'!A:J,4,0)="non",0,1)</f>
        <v>1</v>
      </c>
      <c r="H1253" s="62">
        <f>if(vlookup(A1253,'RVtools V2.1'!A:K,11,0)="kube",1,0)</f>
        <v>0</v>
      </c>
      <c r="I1253" s="62">
        <f t="shared" si="5"/>
        <v>0</v>
      </c>
      <c r="J1253" s="62">
        <f>ifna(vlookup(A1253,'Infra Study'!A:Q,17,0),0)</f>
        <v>1</v>
      </c>
      <c r="K1253" s="64">
        <f>IFERROR(__xludf.DUMMYFUNCTION("N(REGEXMATCH(VLOOKUP(A1253, 'RVtools V2.1'!A:H, 8, 0), ""^Serveur de fichiers""))"),0.0)</f>
        <v>0</v>
      </c>
      <c r="L1253" s="64">
        <f t="shared" si="6"/>
        <v>0</v>
      </c>
      <c r="M1253" s="67" t="str">
        <f>ifna(vlookup(A1253,'RVtools V2.1'!A:I,8,0),"N/A")</f>
        <v>Relais SMTP</v>
      </c>
      <c r="N1253" s="64">
        <f>IFERROR(__xludf.DUMMYFUNCTION("IF(REGEXMATCH(M1253, ""(?i)"" &amp; JOIN(""|"", SPLIT(""kalisil"", "" ""))), 1, 0)"),0.0)</f>
        <v>0</v>
      </c>
      <c r="O1253" s="64" t="str">
        <f>vlookup(A1253,'RVtools V2.1'!A:H,7,0)</f>
        <v>T2</v>
      </c>
      <c r="P1253" s="64">
        <f>if(vlookup(A1253,'RVtools V2.1'!A:H,5,0)="oui",1,0)</f>
        <v>1</v>
      </c>
      <c r="Q1253" s="64">
        <f>ifna(vlookup(A1253,vCPU!A:B,2,0),"Unknown")</f>
        <v>1</v>
      </c>
      <c r="R1253" s="66">
        <f>ifna(vlookup(A1253,vMemory!A:C,3,0),"Unknown")</f>
        <v>2</v>
      </c>
      <c r="S1253" s="66">
        <f>ifna(vlookup(A1253,vDisk!A:C,3,0),"Unknown")</f>
        <v>13</v>
      </c>
      <c r="T1253" s="67" t="str">
        <f t="array" ref="T1253">IFS(
   L1253=1, "No Lift &amp; Shift",
   J1253=1, XLOOKUP(A1253, 'Infra Study'!A:A, 'Infra Study'!P:P),
   I1253=1, "No Lift &amp; Shift",
   H1253=1, "GKE",
   K1253=1, "GCNV",
   G1253=1, "Lift &amp; Shift Prod",
   TRUE, "Lift &amp; Shift Noprod"
)</f>
        <v>Consolidation</v>
      </c>
      <c r="U1253" s="67">
        <f t="shared" si="7"/>
        <v>0</v>
      </c>
      <c r="V1253" s="68">
        <f>if(T1253="Lift &amp; Shift Noprod",if( Y1253=0,Assumptions!$B$5, Assumptions!$B$4),if(T1253="Lift &amp; Shift Prod",if(AND(N1253=1,O1253="T1"),Assumptions!$B$6,Assumptions!$B$4),0))</f>
        <v>0</v>
      </c>
      <c r="W1253" s="62">
        <f>if(V1253&lt;&gt;0,if(Q1253="Unknown", Assumptions!$B$42,If(Q1253&gt;1,Q1253,2)),0)</f>
        <v>0</v>
      </c>
      <c r="X1253" s="69">
        <f>if(V1253&lt;&gt;0,if(R1253="Unknown", Assumptions!$B$43,R1253),0)</f>
        <v>0</v>
      </c>
      <c r="Y1253" s="68">
        <f t="shared" si="8"/>
        <v>0</v>
      </c>
      <c r="Z1253" s="68">
        <f>if(V1253&lt;&gt;0,if(  S1253="Unknown", Assumptions!$B$44,S1253),0)</f>
        <v>0</v>
      </c>
      <c r="AA1253" s="68">
        <f>if(V1253 ="N2",ifna(vlookup(W1253&amp;"-"&amp;X1253,'Ref. VM'!A:B,2,0),"Custom"),if(V1253 ="E2" , ifna(vlookup(W1253&amp;"-"&amp;X1253,'Ref. VM'!D:E,2,0),"Custom"),if(V1253="N2D",ifna(vlookup(W1253&amp;"-"&amp;X1253,'Ref. VM'!G:H,2,0),"Custom"),if(V1253="N4",ifna(vlookup(W1253&amp;"-"&amp;X1253,'Ref. VM'!J:K,2,0),"Custom"),0))))</f>
        <v>0</v>
      </c>
      <c r="AB1253" s="67">
        <f t="shared" si="9"/>
        <v>0</v>
      </c>
      <c r="AC1253" s="67">
        <f t="shared" si="10"/>
        <v>0</v>
      </c>
      <c r="AD1253" s="67">
        <f t="shared" si="11"/>
        <v>0</v>
      </c>
      <c r="AE1253" s="62">
        <f>if(T1253="Lift &amp; Shift Prod",730,if(T1253="Lift &amp; Shift Noprod",Assumptions!$B$3,0))</f>
        <v>0</v>
      </c>
      <c r="AF1253" s="70">
        <f>if( U1253=0,0,if(Y1253=0, ((vlookup(AB1253,'SKU Pricing'!A:B,Assumptions!$B$2,0)*W1253)+(vlookup(AC1253,'SKU Pricing'!A:B,Assumptions!$B$2,0)*X1253))*AE1253,((vlookup(AB1253,'SKU Pricing'!A:B,Assumptions!$B$2,0)*W1253)+(vlookup(AC1253,'SKU Pricing'!A:B,Assumptions!$B$2,0)*(W1253*8))+(vlookup(AD1253,'SKU Pricing'!A:B,Assumptions!$B$2,0)*(X1253-(W1253*8))))*AE1253))</f>
        <v>0</v>
      </c>
      <c r="AG1253" s="67">
        <f t="shared" si="12"/>
        <v>0</v>
      </c>
      <c r="AH1253" s="70">
        <f>ifna(vlookup(AG1253,'SKU Pricing'!A:B,Assumptions!$B$2,0)*W1253*AE1253,0)</f>
        <v>0</v>
      </c>
      <c r="AI1253" s="62" t="str">
        <f t="shared" si="13"/>
        <v/>
      </c>
      <c r="AJ1253" s="62" t="str">
        <f>if(V1253&lt;&gt;0, if(T1253="Lift &amp; Shift Noprod",Assumptions!$B$9,if(V1253=Assumptions!$B$6,Assumptions!$B$10,if(P1253=1,Assumptions!$B$8,Assumptions!$B$7))),"")</f>
        <v/>
      </c>
      <c r="AK1253" s="69">
        <f t="shared" si="14"/>
        <v>0</v>
      </c>
      <c r="AL1253" s="69">
        <f>if(AJ1253="Hyperdisk Balanced",Assumptions!$B$11,0)</f>
        <v>0</v>
      </c>
      <c r="AM1253" s="69">
        <f>if(AJ1253="Hyperdisk Balanced",Assumptions!$B$12,0)</f>
        <v>0</v>
      </c>
      <c r="AN1253" s="70">
        <f>if(AK1253=0,0,if(AJ1253="Hyperdisk Balanced",vlookup(AK1253&amp;" provisioned space",'SKU Pricing'!A:B,Assumptions!$B$2,0)*Z1253+vlookup(AK1253&amp;" provisioned IOPS",'SKU Pricing'!A:B,Assumptions!$B$2,0)*AL1253*730+vlookup(AK1253&amp;" provisioned throughput",'SKU Pricing'!A:B,Assumptions!$B$2,0)*AM1253*730,vlookup(AK1253,'SKU Pricing'!A:B,Assumptions!$B$2,0)*Z1253))</f>
        <v>0</v>
      </c>
      <c r="AO1253" s="70">
        <f t="shared" si="15"/>
        <v>0</v>
      </c>
      <c r="AP1253" s="71">
        <f t="shared" si="16"/>
        <v>0</v>
      </c>
      <c r="AQ1253" s="70">
        <f>ifna(vlookup(AP1253,'SKU Pricing'!A:B,Assumptions!$B$2,0)*AE1253,0)</f>
        <v>0</v>
      </c>
      <c r="AR1253" s="72">
        <v>0.0</v>
      </c>
    </row>
    <row r="1254">
      <c r="A1254" s="61" t="s">
        <v>1395</v>
      </c>
      <c r="B1254" s="62" t="str">
        <f>ifna(if(vlookup(A1254,vOS!A:B,2,0)="","Unknown",vlookup(A1254,vOS!A:B,2,0)),"Unknown")</f>
        <v>Debian GNU/Linux 11 (64-bit)</v>
      </c>
      <c r="C1254" s="62">
        <f>vlookup(B1254,'OS Study'!A:D,2,0)</f>
        <v>0</v>
      </c>
      <c r="D1254" s="62" t="str">
        <f>vlookup(B1254,'OS Study'!A:D,3,0)</f>
        <v>Linux</v>
      </c>
      <c r="E1254" s="62" t="str">
        <f>vlookup(B1254,'OS Study'!A:D,4,0)</f>
        <v>Debian</v>
      </c>
      <c r="F1254" s="63" t="str">
        <f>vlookup(B1254,'OS Study'!A:E,5,0)</f>
        <v>11</v>
      </c>
      <c r="G1254" s="62">
        <f>IF(vlookup(A1254,'RVtools V2.1'!A:J,4,0)="non",0,1)</f>
        <v>1</v>
      </c>
      <c r="H1254" s="62">
        <f>if(vlookup(A1254,'RVtools V2.1'!A:K,11,0)="kube",1,0)</f>
        <v>0</v>
      </c>
      <c r="I1254" s="62">
        <f t="shared" si="5"/>
        <v>0</v>
      </c>
      <c r="J1254" s="62">
        <f>ifna(vlookup(A1254,'Infra Study'!A:Q,17,0),0)</f>
        <v>1</v>
      </c>
      <c r="K1254" s="64">
        <f>IFERROR(__xludf.DUMMYFUNCTION("N(REGEXMATCH(VLOOKUP(A1254, 'RVtools V2.1'!A:H, 8, 0), ""^Serveur de fichiers""))"),0.0)</f>
        <v>0</v>
      </c>
      <c r="L1254" s="64">
        <f t="shared" si="6"/>
        <v>0</v>
      </c>
      <c r="M1254" s="67" t="str">
        <f>ifna(vlookup(A1254,'RVtools V2.1'!A:I,8,0),"N/A")</f>
        <v>Relais SMTP</v>
      </c>
      <c r="N1254" s="64">
        <f>IFERROR(__xludf.DUMMYFUNCTION("IF(REGEXMATCH(M1254, ""(?i)"" &amp; JOIN(""|"", SPLIT(""kalisil"", "" ""))), 1, 0)"),0.0)</f>
        <v>0</v>
      </c>
      <c r="O1254" s="64" t="str">
        <f>vlookup(A1254,'RVtools V2.1'!A:H,7,0)</f>
        <v>T2</v>
      </c>
      <c r="P1254" s="64">
        <f>if(vlookup(A1254,'RVtools V2.1'!A:H,5,0)="oui",1,0)</f>
        <v>1</v>
      </c>
      <c r="Q1254" s="64">
        <f>ifna(vlookup(A1254,vCPU!A:B,2,0),"Unknown")</f>
        <v>1</v>
      </c>
      <c r="R1254" s="66">
        <f>ifna(vlookup(A1254,vMemory!A:C,3,0),"Unknown")</f>
        <v>2</v>
      </c>
      <c r="S1254" s="66">
        <f>ifna(vlookup(A1254,vDisk!A:C,3,0),"Unknown")</f>
        <v>11</v>
      </c>
      <c r="T1254" s="67" t="str">
        <f t="array" ref="T1254">IFS(
   L1254=1, "No Lift &amp; Shift",
   J1254=1, XLOOKUP(A1254, 'Infra Study'!A:A, 'Infra Study'!P:P),
   I1254=1, "No Lift &amp; Shift",
   H1254=1, "GKE",
   K1254=1, "GCNV",
   G1254=1, "Lift &amp; Shift Prod",
   TRUE, "Lift &amp; Shift Noprod"
)</f>
        <v>Consolidation</v>
      </c>
      <c r="U1254" s="67">
        <f t="shared" si="7"/>
        <v>0</v>
      </c>
      <c r="V1254" s="68">
        <f>if(T1254="Lift &amp; Shift Noprod",if( Y1254=0,Assumptions!$B$5, Assumptions!$B$4),if(T1254="Lift &amp; Shift Prod",if(AND(N1254=1,O1254="T1"),Assumptions!$B$6,Assumptions!$B$4),0))</f>
        <v>0</v>
      </c>
      <c r="W1254" s="62">
        <f>if(V1254&lt;&gt;0,if(Q1254="Unknown", Assumptions!$B$42,If(Q1254&gt;1,Q1254,2)),0)</f>
        <v>0</v>
      </c>
      <c r="X1254" s="69">
        <f>if(V1254&lt;&gt;0,if(R1254="Unknown", Assumptions!$B$43,R1254),0)</f>
        <v>0</v>
      </c>
      <c r="Y1254" s="68">
        <f t="shared" si="8"/>
        <v>0</v>
      </c>
      <c r="Z1254" s="68">
        <f>if(V1254&lt;&gt;0,if(  S1254="Unknown", Assumptions!$B$44,S1254),0)</f>
        <v>0</v>
      </c>
      <c r="AA1254" s="68">
        <f>if(V1254 ="N2",ifna(vlookup(W1254&amp;"-"&amp;X1254,'Ref. VM'!A:B,2,0),"Custom"),if(V1254 ="E2" , ifna(vlookup(W1254&amp;"-"&amp;X1254,'Ref. VM'!D:E,2,0),"Custom"),if(V1254="N2D",ifna(vlookup(W1254&amp;"-"&amp;X1254,'Ref. VM'!G:H,2,0),"Custom"),if(V1254="N4",ifna(vlookup(W1254&amp;"-"&amp;X1254,'Ref. VM'!J:K,2,0),"Custom"),0))))</f>
        <v>0</v>
      </c>
      <c r="AB1254" s="67">
        <f t="shared" si="9"/>
        <v>0</v>
      </c>
      <c r="AC1254" s="67">
        <f t="shared" si="10"/>
        <v>0</v>
      </c>
      <c r="AD1254" s="67">
        <f t="shared" si="11"/>
        <v>0</v>
      </c>
      <c r="AE1254" s="62">
        <f>if(T1254="Lift &amp; Shift Prod",730,if(T1254="Lift &amp; Shift Noprod",Assumptions!$B$3,0))</f>
        <v>0</v>
      </c>
      <c r="AF1254" s="70">
        <f>if( U1254=0,0,if(Y1254=0, ((vlookup(AB1254,'SKU Pricing'!A:B,Assumptions!$B$2,0)*W1254)+(vlookup(AC1254,'SKU Pricing'!A:B,Assumptions!$B$2,0)*X1254))*AE1254,((vlookup(AB1254,'SKU Pricing'!A:B,Assumptions!$B$2,0)*W1254)+(vlookup(AC1254,'SKU Pricing'!A:B,Assumptions!$B$2,0)*(W1254*8))+(vlookup(AD1254,'SKU Pricing'!A:B,Assumptions!$B$2,0)*(X1254-(W1254*8))))*AE1254))</f>
        <v>0</v>
      </c>
      <c r="AG1254" s="67">
        <f t="shared" si="12"/>
        <v>0</v>
      </c>
      <c r="AH1254" s="70">
        <f>ifna(vlookup(AG1254,'SKU Pricing'!A:B,Assumptions!$B$2,0)*W1254*AE1254,0)</f>
        <v>0</v>
      </c>
      <c r="AI1254" s="62" t="str">
        <f t="shared" si="13"/>
        <v/>
      </c>
      <c r="AJ1254" s="62" t="str">
        <f>if(V1254&lt;&gt;0, if(T1254="Lift &amp; Shift Noprod",Assumptions!$B$9,if(V1254=Assumptions!$B$6,Assumptions!$B$10,if(P1254=1,Assumptions!$B$8,Assumptions!$B$7))),"")</f>
        <v/>
      </c>
      <c r="AK1254" s="69">
        <f t="shared" si="14"/>
        <v>0</v>
      </c>
      <c r="AL1254" s="69">
        <f>if(AJ1254="Hyperdisk Balanced",Assumptions!$B$11,0)</f>
        <v>0</v>
      </c>
      <c r="AM1254" s="69">
        <f>if(AJ1254="Hyperdisk Balanced",Assumptions!$B$12,0)</f>
        <v>0</v>
      </c>
      <c r="AN1254" s="70">
        <f>if(AK1254=0,0,if(AJ1254="Hyperdisk Balanced",vlookup(AK1254&amp;" provisioned space",'SKU Pricing'!A:B,Assumptions!$B$2,0)*Z1254+vlookup(AK1254&amp;" provisioned IOPS",'SKU Pricing'!A:B,Assumptions!$B$2,0)*AL1254*730+vlookup(AK1254&amp;" provisioned throughput",'SKU Pricing'!A:B,Assumptions!$B$2,0)*AM1254*730,vlookup(AK1254,'SKU Pricing'!A:B,Assumptions!$B$2,0)*Z1254))</f>
        <v>0</v>
      </c>
      <c r="AO1254" s="70">
        <f t="shared" si="15"/>
        <v>0</v>
      </c>
      <c r="AP1254" s="71">
        <f t="shared" si="16"/>
        <v>0</v>
      </c>
      <c r="AQ1254" s="70">
        <f>ifna(vlookup(AP1254,'SKU Pricing'!A:B,Assumptions!$B$2,0)*AE1254,0)</f>
        <v>0</v>
      </c>
      <c r="AR1254" s="72">
        <v>0.0</v>
      </c>
    </row>
    <row r="1255">
      <c r="A1255" s="61" t="s">
        <v>1396</v>
      </c>
      <c r="B1255" s="62" t="str">
        <f>ifna(if(vlookup(A1255,vOS!A:B,2,0)="","Unknown",vlookup(A1255,vOS!A:B,2,0)),"Unknown")</f>
        <v>Debian GNU/Linux 11 (64-bit)</v>
      </c>
      <c r="C1255" s="62">
        <f>vlookup(B1255,'OS Study'!A:D,2,0)</f>
        <v>0</v>
      </c>
      <c r="D1255" s="62" t="str">
        <f>vlookup(B1255,'OS Study'!A:D,3,0)</f>
        <v>Linux</v>
      </c>
      <c r="E1255" s="62" t="str">
        <f>vlookup(B1255,'OS Study'!A:D,4,0)</f>
        <v>Debian</v>
      </c>
      <c r="F1255" s="63" t="str">
        <f>vlookup(B1255,'OS Study'!A:E,5,0)</f>
        <v>11</v>
      </c>
      <c r="G1255" s="62">
        <f>IF(vlookup(A1255,'RVtools V2.1'!A:J,4,0)="non",0,1)</f>
        <v>1</v>
      </c>
      <c r="H1255" s="62">
        <f>if(vlookup(A1255,'RVtools V2.1'!A:K,11,0)="kube",1,0)</f>
        <v>0</v>
      </c>
      <c r="I1255" s="62">
        <f t="shared" si="5"/>
        <v>0</v>
      </c>
      <c r="J1255" s="62">
        <f>ifna(vlookup(A1255,'Infra Study'!A:Q,17,0),0)</f>
        <v>1</v>
      </c>
      <c r="K1255" s="64">
        <f>IFERROR(__xludf.DUMMYFUNCTION("N(REGEXMATCH(VLOOKUP(A1255, 'RVtools V2.1'!A:H, 8, 0), ""^Serveur de fichiers""))"),0.0)</f>
        <v>0</v>
      </c>
      <c r="L1255" s="64">
        <f t="shared" si="6"/>
        <v>0</v>
      </c>
      <c r="M1255" s="67" t="str">
        <f>ifna(vlookup(A1255,'RVtools V2.1'!A:I,8,0),"N/A")</f>
        <v>Relais SMTP</v>
      </c>
      <c r="N1255" s="64">
        <f>IFERROR(__xludf.DUMMYFUNCTION("IF(REGEXMATCH(M1255, ""(?i)"" &amp; JOIN(""|"", SPLIT(""kalisil"", "" ""))), 1, 0)"),0.0)</f>
        <v>0</v>
      </c>
      <c r="O1255" s="64" t="str">
        <f>vlookup(A1255,'RVtools V2.1'!A:H,7,0)</f>
        <v>T2</v>
      </c>
      <c r="P1255" s="64">
        <f>if(vlookup(A1255,'RVtools V2.1'!A:H,5,0)="oui",1,0)</f>
        <v>1</v>
      </c>
      <c r="Q1255" s="64">
        <f>ifna(vlookup(A1255,vCPU!A:B,2,0),"Unknown")</f>
        <v>1</v>
      </c>
      <c r="R1255" s="66">
        <f>ifna(vlookup(A1255,vMemory!A:C,3,0),"Unknown")</f>
        <v>2</v>
      </c>
      <c r="S1255" s="66">
        <f>ifna(vlookup(A1255,vDisk!A:C,3,0),"Unknown")</f>
        <v>18</v>
      </c>
      <c r="T1255" s="67" t="str">
        <f t="array" ref="T1255">IFS(
   L1255=1, "No Lift &amp; Shift",
   J1255=1, XLOOKUP(A1255, 'Infra Study'!A:A, 'Infra Study'!P:P),
   I1255=1, "No Lift &amp; Shift",
   H1255=1, "GKE",
   K1255=1, "GCNV",
   G1255=1, "Lift &amp; Shift Prod",
   TRUE, "Lift &amp; Shift Noprod"
)</f>
        <v>Consolidation</v>
      </c>
      <c r="U1255" s="67">
        <f t="shared" si="7"/>
        <v>0</v>
      </c>
      <c r="V1255" s="68">
        <f>if(T1255="Lift &amp; Shift Noprod",if( Y1255=0,Assumptions!$B$5, Assumptions!$B$4),if(T1255="Lift &amp; Shift Prod",if(AND(N1255=1,O1255="T1"),Assumptions!$B$6,Assumptions!$B$4),0))</f>
        <v>0</v>
      </c>
      <c r="W1255" s="62">
        <f>if(V1255&lt;&gt;0,if(Q1255="Unknown", Assumptions!$B$42,If(Q1255&gt;1,Q1255,2)),0)</f>
        <v>0</v>
      </c>
      <c r="X1255" s="69">
        <f>if(V1255&lt;&gt;0,if(R1255="Unknown", Assumptions!$B$43,R1255),0)</f>
        <v>0</v>
      </c>
      <c r="Y1255" s="68">
        <f t="shared" si="8"/>
        <v>0</v>
      </c>
      <c r="Z1255" s="68">
        <f>if(V1255&lt;&gt;0,if(  S1255="Unknown", Assumptions!$B$44,S1255),0)</f>
        <v>0</v>
      </c>
      <c r="AA1255" s="68">
        <f>if(V1255 ="N2",ifna(vlookup(W1255&amp;"-"&amp;X1255,'Ref. VM'!A:B,2,0),"Custom"),if(V1255 ="E2" , ifna(vlookup(W1255&amp;"-"&amp;X1255,'Ref. VM'!D:E,2,0),"Custom"),if(V1255="N2D",ifna(vlookup(W1255&amp;"-"&amp;X1255,'Ref. VM'!G:H,2,0),"Custom"),if(V1255="N4",ifna(vlookup(W1255&amp;"-"&amp;X1255,'Ref. VM'!J:K,2,0),"Custom"),0))))</f>
        <v>0</v>
      </c>
      <c r="AB1255" s="67">
        <f t="shared" si="9"/>
        <v>0</v>
      </c>
      <c r="AC1255" s="67">
        <f t="shared" si="10"/>
        <v>0</v>
      </c>
      <c r="AD1255" s="67">
        <f t="shared" si="11"/>
        <v>0</v>
      </c>
      <c r="AE1255" s="62">
        <f>if(T1255="Lift &amp; Shift Prod",730,if(T1255="Lift &amp; Shift Noprod",Assumptions!$B$3,0))</f>
        <v>0</v>
      </c>
      <c r="AF1255" s="70">
        <f>if( U1255=0,0,if(Y1255=0, ((vlookup(AB1255,'SKU Pricing'!A:B,Assumptions!$B$2,0)*W1255)+(vlookup(AC1255,'SKU Pricing'!A:B,Assumptions!$B$2,0)*X1255))*AE1255,((vlookup(AB1255,'SKU Pricing'!A:B,Assumptions!$B$2,0)*W1255)+(vlookup(AC1255,'SKU Pricing'!A:B,Assumptions!$B$2,0)*(W1255*8))+(vlookup(AD1255,'SKU Pricing'!A:B,Assumptions!$B$2,0)*(X1255-(W1255*8))))*AE1255))</f>
        <v>0</v>
      </c>
      <c r="AG1255" s="67">
        <f t="shared" si="12"/>
        <v>0</v>
      </c>
      <c r="AH1255" s="70">
        <f>ifna(vlookup(AG1255,'SKU Pricing'!A:B,Assumptions!$B$2,0)*W1255*AE1255,0)</f>
        <v>0</v>
      </c>
      <c r="AI1255" s="62" t="str">
        <f t="shared" si="13"/>
        <v/>
      </c>
      <c r="AJ1255" s="62" t="str">
        <f>if(V1255&lt;&gt;0, if(T1255="Lift &amp; Shift Noprod",Assumptions!$B$9,if(V1255=Assumptions!$B$6,Assumptions!$B$10,if(P1255=1,Assumptions!$B$8,Assumptions!$B$7))),"")</f>
        <v/>
      </c>
      <c r="AK1255" s="69">
        <f t="shared" si="14"/>
        <v>0</v>
      </c>
      <c r="AL1255" s="69">
        <f>if(AJ1255="Hyperdisk Balanced",Assumptions!$B$11,0)</f>
        <v>0</v>
      </c>
      <c r="AM1255" s="69">
        <f>if(AJ1255="Hyperdisk Balanced",Assumptions!$B$12,0)</f>
        <v>0</v>
      </c>
      <c r="AN1255" s="70">
        <f>if(AK1255=0,0,if(AJ1255="Hyperdisk Balanced",vlookup(AK1255&amp;" provisioned space",'SKU Pricing'!A:B,Assumptions!$B$2,0)*Z1255+vlookup(AK1255&amp;" provisioned IOPS",'SKU Pricing'!A:B,Assumptions!$B$2,0)*AL1255*730+vlookup(AK1255&amp;" provisioned throughput",'SKU Pricing'!A:B,Assumptions!$B$2,0)*AM1255*730,vlookup(AK1255,'SKU Pricing'!A:B,Assumptions!$B$2,0)*Z1255))</f>
        <v>0</v>
      </c>
      <c r="AO1255" s="70">
        <f t="shared" si="15"/>
        <v>0</v>
      </c>
      <c r="AP1255" s="71">
        <f t="shared" si="16"/>
        <v>0</v>
      </c>
      <c r="AQ1255" s="70">
        <f>ifna(vlookup(AP1255,'SKU Pricing'!A:B,Assumptions!$B$2,0)*AE1255,0)</f>
        <v>0</v>
      </c>
      <c r="AR1255" s="72">
        <v>0.0</v>
      </c>
    </row>
    <row r="1256">
      <c r="A1256" s="61" t="s">
        <v>1397</v>
      </c>
      <c r="B1256" s="62" t="str">
        <f>ifna(if(vlookup(A1256,vOS!A:B,2,0)="","Unknown",vlookup(A1256,vOS!A:B,2,0)),"Unknown")</f>
        <v>Microsoft Windows Server 2019 (64-bit)</v>
      </c>
      <c r="C1256" s="62">
        <f>vlookup(B1256,'OS Study'!A:D,2,0)</f>
        <v>0</v>
      </c>
      <c r="D1256" s="62" t="str">
        <f>vlookup(B1256,'OS Study'!A:D,3,0)</f>
        <v>Windows</v>
      </c>
      <c r="E1256" s="62" t="str">
        <f>vlookup(B1256,'OS Study'!A:D,4,0)</f>
        <v>Server</v>
      </c>
      <c r="F1256" s="63" t="str">
        <f>vlookup(B1256,'OS Study'!A:E,5,0)</f>
        <v>2019</v>
      </c>
      <c r="G1256" s="62">
        <f>IF(vlookup(A1256,'RVtools V2.1'!A:J,4,0)="non",0,1)</f>
        <v>1</v>
      </c>
      <c r="H1256" s="62">
        <f>if(vlookup(A1256,'RVtools V2.1'!A:K,11,0)="kube",1,0)</f>
        <v>0</v>
      </c>
      <c r="I1256" s="62">
        <f t="shared" si="5"/>
        <v>0</v>
      </c>
      <c r="J1256" s="62">
        <f>ifna(vlookup(A1256,'Infra Study'!A:Q,17,0),0)</f>
        <v>0</v>
      </c>
      <c r="K1256" s="64">
        <f>IFERROR(__xludf.DUMMYFUNCTION("N(REGEXMATCH(VLOOKUP(A1256, 'RVtools V2.1'!A:H, 8, 0), ""^Serveur de fichiers""))"),0.0)</f>
        <v>0</v>
      </c>
      <c r="L1256" s="64">
        <f t="shared" si="6"/>
        <v>0</v>
      </c>
      <c r="M1256" s="67" t="str">
        <f>ifna(vlookup(A1256,'RVtools V2.1'!A:I,8,0),"N/A")</f>
        <v>RI Witness - ALS</v>
      </c>
      <c r="N1256" s="64">
        <f>IFERROR(__xludf.DUMMYFUNCTION("IF(REGEXMATCH(M1256, ""(?i)"" &amp; JOIN(""|"", SPLIT(""kalisil"", "" ""))), 1, 0)"),0.0)</f>
        <v>0</v>
      </c>
      <c r="O1256" s="64" t="str">
        <f>vlookup(A1256,'RVtools V2.1'!A:H,7,0)</f>
        <v>T1</v>
      </c>
      <c r="P1256" s="64">
        <f>if(vlookup(A1256,'RVtools V2.1'!A:H,5,0)="oui",1,0)</f>
        <v>1</v>
      </c>
      <c r="Q1256" s="64">
        <f>ifna(vlookup(A1256,vCPU!A:B,2,0),"Unknown")</f>
        <v>4</v>
      </c>
      <c r="R1256" s="66">
        <f>ifna(vlookup(A1256,vMemory!A:C,3,0),"Unknown")</f>
        <v>8</v>
      </c>
      <c r="S1256" s="66">
        <f>ifna(vlookup(A1256,vDisk!A:C,3,0),"Unknown")</f>
        <v>8450</v>
      </c>
      <c r="T1256" s="67" t="str">
        <f t="array" ref="T1256">IFS(
   L1256=1, "No Lift &amp; Shift",
   J1256=1, XLOOKUP(A1256, 'Infra Study'!A:A, 'Infra Study'!P:P),
   I1256=1, "No Lift &amp; Shift",
   H1256=1, "GKE",
   K1256=1, "GCNV",
   G1256=1, "Lift &amp; Shift Prod",
   TRUE, "Lift &amp; Shift Noprod"
)</f>
        <v>Lift &amp; Shift Prod</v>
      </c>
      <c r="U1256" s="67">
        <f t="shared" si="7"/>
        <v>1</v>
      </c>
      <c r="V1256" s="68" t="str">
        <f>if(T1256="Lift &amp; Shift Noprod",if( Y1256=0,Assumptions!$B$5, Assumptions!$B$4),if(T1256="Lift &amp; Shift Prod",if(AND(N1256=1,O1256="T1"),Assumptions!$B$6,Assumptions!$B$4),0))</f>
        <v>N2D</v>
      </c>
      <c r="W1256" s="69">
        <f>if(V1256&lt;&gt;0,if(Q1256="Unknown", Assumptions!$B$42,If(Q1256&gt;1,Q1256,2)),0)</f>
        <v>4</v>
      </c>
      <c r="X1256" s="69">
        <f>if(V1256&lt;&gt;0,if(R1256="Unknown", Assumptions!$B$43,R1256),0)</f>
        <v>8</v>
      </c>
      <c r="Y1256" s="68">
        <f t="shared" si="8"/>
        <v>0</v>
      </c>
      <c r="Z1256" s="68">
        <f>if(V1256&lt;&gt;0,if(  S1256="Unknown", Assumptions!$B$44,S1256),0)</f>
        <v>8450</v>
      </c>
      <c r="AA1256" s="68" t="str">
        <f>if(V1256 ="N2",ifna(vlookup(W1256&amp;"-"&amp;X1256,'Ref. VM'!A:B,2,0),"Custom"),if(V1256 ="E2" , ifna(vlookup(W1256&amp;"-"&amp;X1256,'Ref. VM'!D:E,2,0),"Custom"),if(V1256="N2D",ifna(vlookup(W1256&amp;"-"&amp;X1256,'Ref. VM'!G:H,2,0),"Custom"),if(V1256="N4",ifna(vlookup(W1256&amp;"-"&amp;X1256,'Ref. VM'!J:K,2,0),"Custom"),0))))</f>
        <v>Custom</v>
      </c>
      <c r="AB1256" s="67" t="str">
        <f t="shared" si="9"/>
        <v>N2D-Custom vCPUs-CUD 3y</v>
      </c>
      <c r="AC1256" s="67" t="str">
        <f t="shared" si="10"/>
        <v>N2D-Custom RAM-CUD 3y</v>
      </c>
      <c r="AD1256" s="67">
        <f t="shared" si="11"/>
        <v>0</v>
      </c>
      <c r="AE1256" s="69">
        <f>if(T1256="Lift &amp; Shift Prod",730,if(T1256="Lift &amp; Shift Noprod",Assumptions!$B$3,0))</f>
        <v>730</v>
      </c>
      <c r="AF1256" s="70">
        <f>if( U1256=0,0,if(Y1256=0, ((vlookup(AB1256,'SKU Pricing'!A:B,Assumptions!$B$2,0)*W1256)+(vlookup(AC1256,'SKU Pricing'!A:B,Assumptions!$B$2,0)*X1256))*AE1256,((vlookup(AB1256,'SKU Pricing'!A:B,Assumptions!$B$2,0)*W1256)+(vlookup(AC1256,'SKU Pricing'!A:B,Assumptions!$B$2,0)*(W1256*8))+(vlookup(AD1256,'SKU Pricing'!A:B,Assumptions!$B$2,0)*(X1256-(W1256*8))))*AE1256))</f>
        <v>55.81665264</v>
      </c>
      <c r="AG1256" s="67" t="str">
        <f t="shared" si="12"/>
        <v>Windows Server</v>
      </c>
      <c r="AH1256" s="70">
        <f>ifna(vlookup(AG1256,'SKU Pricing'!A:B,Assumptions!$B$2,0)*W1256*AE1256,0)</f>
        <v>134.32</v>
      </c>
      <c r="AI1256" s="62" t="str">
        <f t="shared" si="13"/>
        <v>Regional</v>
      </c>
      <c r="AJ1256" s="62" t="str">
        <f>if(V1256&lt;&gt;0, if(T1256="Lift &amp; Shift Noprod",Assumptions!$B$9,if(V1256=Assumptions!$B$6,Assumptions!$B$10,if(P1256=1,Assumptions!$B$8,Assumptions!$B$7))),"")</f>
        <v>SSD</v>
      </c>
      <c r="AK1256" s="69" t="str">
        <f t="shared" si="14"/>
        <v>SSD</v>
      </c>
      <c r="AL1256" s="69">
        <f>if(AJ1256="Hyperdisk Balanced",Assumptions!$B$11,0)</f>
        <v>0</v>
      </c>
      <c r="AM1256" s="69">
        <f>if(AJ1256="Hyperdisk Balanced",Assumptions!$B$12,0)</f>
        <v>0</v>
      </c>
      <c r="AN1256" s="70">
        <f>if(AK1256=0,0,if(AJ1256="Hyperdisk Balanced",vlookup(AK1256&amp;" provisioned space",'SKU Pricing'!A:B,Assumptions!$B$2,0)*Z1256+vlookup(AK1256&amp;" provisioned IOPS",'SKU Pricing'!A:B,Assumptions!$B$2,0)*AL1256*730+vlookup(AK1256&amp;" provisioned throughput",'SKU Pricing'!A:B,Assumptions!$B$2,0)*AM1256*730,vlookup(AK1256,'SKU Pricing'!A:B,Assumptions!$B$2,0)*Z1256))</f>
        <v>1664.65</v>
      </c>
      <c r="AO1256" s="70">
        <f t="shared" si="15"/>
        <v>1854.786653</v>
      </c>
      <c r="AP1256" s="71" t="str">
        <f t="shared" si="16"/>
        <v>VM Manager</v>
      </c>
      <c r="AQ1256" s="70">
        <f>ifna(vlookup(AP1256,'SKU Pricing'!A:B,Assumptions!$B$2,0)*AE1256,0)</f>
        <v>2.19</v>
      </c>
      <c r="AR1256" s="72">
        <v>0.0</v>
      </c>
    </row>
    <row r="1257">
      <c r="A1257" s="61" t="s">
        <v>1398</v>
      </c>
      <c r="B1257" s="62" t="str">
        <f>ifna(if(vlookup(A1257,vOS!A:B,2,0)="","Unknown",vlookup(A1257,vOS!A:B,2,0)),"Unknown")</f>
        <v>Microsoft Windows Server 2022 (64-bit)</v>
      </c>
      <c r="C1257" s="62">
        <f>vlookup(B1257,'OS Study'!A:D,2,0)</f>
        <v>0</v>
      </c>
      <c r="D1257" s="62" t="str">
        <f>vlookup(B1257,'OS Study'!A:D,3,0)</f>
        <v>Windows</v>
      </c>
      <c r="E1257" s="62" t="str">
        <f>vlookup(B1257,'OS Study'!A:D,4,0)</f>
        <v>Server</v>
      </c>
      <c r="F1257" s="63" t="str">
        <f>vlookup(B1257,'OS Study'!A:E,5,0)</f>
        <v>2022</v>
      </c>
      <c r="G1257" s="62">
        <f>IF(vlookup(A1257,'RVtools V2.1'!A:J,4,0)="non",0,1)</f>
        <v>1</v>
      </c>
      <c r="H1257" s="62">
        <f>if(vlookup(A1257,'RVtools V2.1'!A:K,11,0)="kube",1,0)</f>
        <v>0</v>
      </c>
      <c r="I1257" s="62">
        <f t="shared" si="5"/>
        <v>0</v>
      </c>
      <c r="J1257" s="62">
        <f>ifna(vlookup(A1257,'Infra Study'!A:Q,17,0),0)</f>
        <v>0</v>
      </c>
      <c r="K1257" s="64">
        <f>IFERROR(__xludf.DUMMYFUNCTION("N(REGEXMATCH(VLOOKUP(A1257, 'RVtools V2.1'!A:H, 8, 0), ""^Serveur de fichiers""))"),0.0)</f>
        <v>0</v>
      </c>
      <c r="L1257" s="64">
        <f t="shared" si="6"/>
        <v>0</v>
      </c>
      <c r="M1257" s="67" t="str">
        <f>ifna(vlookup(A1257,'RVtools V2.1'!A:I,8,0),"N/A")</f>
        <v>RI Witness - ALS</v>
      </c>
      <c r="N1257" s="64">
        <f>IFERROR(__xludf.DUMMYFUNCTION("IF(REGEXMATCH(M1257, ""(?i)"" &amp; JOIN(""|"", SPLIT(""kalisil"", "" ""))), 1, 0)"),0.0)</f>
        <v>0</v>
      </c>
      <c r="O1257" s="64" t="str">
        <f>vlookup(A1257,'RVtools V2.1'!A:H,7,0)</f>
        <v>T1</v>
      </c>
      <c r="P1257" s="64">
        <f>if(vlookup(A1257,'RVtools V2.1'!A:H,5,0)="oui",1,0)</f>
        <v>1</v>
      </c>
      <c r="Q1257" s="64">
        <f>ifna(vlookup(A1257,vCPU!A:B,2,0),"Unknown")</f>
        <v>4</v>
      </c>
      <c r="R1257" s="66">
        <f>ifna(vlookup(A1257,vMemory!A:C,3,0),"Unknown")</f>
        <v>10</v>
      </c>
      <c r="S1257" s="66">
        <f>ifna(vlookup(A1257,vDisk!A:C,3,0),"Unknown")</f>
        <v>62</v>
      </c>
      <c r="T1257" s="67" t="str">
        <f t="array" ref="T1257">IFS(
   L1257=1, "No Lift &amp; Shift",
   J1257=1, XLOOKUP(A1257, 'Infra Study'!A:A, 'Infra Study'!P:P),
   I1257=1, "No Lift &amp; Shift",
   H1257=1, "GKE",
   K1257=1, "GCNV",
   G1257=1, "Lift &amp; Shift Prod",
   TRUE, "Lift &amp; Shift Noprod"
)</f>
        <v>Lift &amp; Shift Prod</v>
      </c>
      <c r="U1257" s="67">
        <f t="shared" si="7"/>
        <v>1</v>
      </c>
      <c r="V1257" s="68" t="str">
        <f>if(T1257="Lift &amp; Shift Noprod",if( Y1257=0,Assumptions!$B$5, Assumptions!$B$4),if(T1257="Lift &amp; Shift Prod",if(AND(N1257=1,O1257="T1"),Assumptions!$B$6,Assumptions!$B$4),0))</f>
        <v>N2D</v>
      </c>
      <c r="W1257" s="69">
        <f>if(V1257&lt;&gt;0,if(Q1257="Unknown", Assumptions!$B$42,If(Q1257&gt;1,Q1257,2)),0)</f>
        <v>4</v>
      </c>
      <c r="X1257" s="69">
        <f>if(V1257&lt;&gt;0,if(R1257="Unknown", Assumptions!$B$43,R1257),0)</f>
        <v>10</v>
      </c>
      <c r="Y1257" s="68">
        <f t="shared" si="8"/>
        <v>0</v>
      </c>
      <c r="Z1257" s="68">
        <f>if(V1257&lt;&gt;0,if(  S1257="Unknown", Assumptions!$B$44,S1257),0)</f>
        <v>62</v>
      </c>
      <c r="AA1257" s="68" t="str">
        <f>if(V1257 ="N2",ifna(vlookup(W1257&amp;"-"&amp;X1257,'Ref. VM'!A:B,2,0),"Custom"),if(V1257 ="E2" , ifna(vlookup(W1257&amp;"-"&amp;X1257,'Ref. VM'!D:E,2,0),"Custom"),if(V1257="N2D",ifna(vlookup(W1257&amp;"-"&amp;X1257,'Ref. VM'!G:H,2,0),"Custom"),if(V1257="N4",ifna(vlookup(W1257&amp;"-"&amp;X1257,'Ref. VM'!J:K,2,0),"Custom"),0))))</f>
        <v>Custom</v>
      </c>
      <c r="AB1257" s="67" t="str">
        <f t="shared" si="9"/>
        <v>N2D-Custom vCPUs-CUD 3y</v>
      </c>
      <c r="AC1257" s="67" t="str">
        <f t="shared" si="10"/>
        <v>N2D-Custom RAM-CUD 3y</v>
      </c>
      <c r="AD1257" s="67">
        <f t="shared" si="11"/>
        <v>0</v>
      </c>
      <c r="AE1257" s="69">
        <f>if(T1257="Lift &amp; Shift Prod",730,if(T1257="Lift &amp; Shift Noprod",Assumptions!$B$3,0))</f>
        <v>730</v>
      </c>
      <c r="AF1257" s="70">
        <f>if( U1257=0,0,if(Y1257=0, ((vlookup(AB1257,'SKU Pricing'!A:B,Assumptions!$B$2,0)*W1257)+(vlookup(AC1257,'SKU Pricing'!A:B,Assumptions!$B$2,0)*X1257))*AE1257,((vlookup(AB1257,'SKU Pricing'!A:B,Assumptions!$B$2,0)*W1257)+(vlookup(AC1257,'SKU Pricing'!A:B,Assumptions!$B$2,0)*(W1257*8))+(vlookup(AD1257,'SKU Pricing'!A:B,Assumptions!$B$2,0)*(X1257-(W1257*8))))*AE1257))</f>
        <v>58.76681916</v>
      </c>
      <c r="AG1257" s="67" t="str">
        <f t="shared" si="12"/>
        <v>Windows Server</v>
      </c>
      <c r="AH1257" s="70">
        <f>ifna(vlookup(AG1257,'SKU Pricing'!A:B,Assumptions!$B$2,0)*W1257*AE1257,0)</f>
        <v>134.32</v>
      </c>
      <c r="AI1257" s="62" t="str">
        <f t="shared" si="13"/>
        <v>Regional</v>
      </c>
      <c r="AJ1257" s="62" t="str">
        <f>if(V1257&lt;&gt;0, if(T1257="Lift &amp; Shift Noprod",Assumptions!$B$9,if(V1257=Assumptions!$B$6,Assumptions!$B$10,if(P1257=1,Assumptions!$B$8,Assumptions!$B$7))),"")</f>
        <v>SSD</v>
      </c>
      <c r="AK1257" s="69" t="str">
        <f t="shared" si="14"/>
        <v>SSD</v>
      </c>
      <c r="AL1257" s="69">
        <f>if(AJ1257="Hyperdisk Balanced",Assumptions!$B$11,0)</f>
        <v>0</v>
      </c>
      <c r="AM1257" s="69">
        <f>if(AJ1257="Hyperdisk Balanced",Assumptions!$B$12,0)</f>
        <v>0</v>
      </c>
      <c r="AN1257" s="70">
        <f>if(AK1257=0,0,if(AJ1257="Hyperdisk Balanced",vlookup(AK1257&amp;" provisioned space",'SKU Pricing'!A:B,Assumptions!$B$2,0)*Z1257+vlookup(AK1257&amp;" provisioned IOPS",'SKU Pricing'!A:B,Assumptions!$B$2,0)*AL1257*730+vlookup(AK1257&amp;" provisioned throughput",'SKU Pricing'!A:B,Assumptions!$B$2,0)*AM1257*730,vlookup(AK1257,'SKU Pricing'!A:B,Assumptions!$B$2,0)*Z1257))</f>
        <v>12.214</v>
      </c>
      <c r="AO1257" s="70">
        <f t="shared" si="15"/>
        <v>205.3008192</v>
      </c>
      <c r="AP1257" s="71" t="str">
        <f t="shared" si="16"/>
        <v>VM Manager</v>
      </c>
      <c r="AQ1257" s="70">
        <f>ifna(vlookup(AP1257,'SKU Pricing'!A:B,Assumptions!$B$2,0)*AE1257,0)</f>
        <v>2.19</v>
      </c>
      <c r="AR1257" s="72">
        <v>0.0</v>
      </c>
    </row>
    <row r="1258">
      <c r="A1258" s="61" t="s">
        <v>1399</v>
      </c>
      <c r="B1258" s="62" t="str">
        <f>ifna(if(vlookup(A1258,vOS!A:B,2,0)="","Unknown",vlookup(A1258,vOS!A:B,2,0)),"Unknown")</f>
        <v>Microsoft Windows Server 2022 (64-bit)</v>
      </c>
      <c r="C1258" s="62">
        <f>vlookup(B1258,'OS Study'!A:D,2,0)</f>
        <v>0</v>
      </c>
      <c r="D1258" s="62" t="str">
        <f>vlookup(B1258,'OS Study'!A:D,3,0)</f>
        <v>Windows</v>
      </c>
      <c r="E1258" s="62" t="str">
        <f>vlookup(B1258,'OS Study'!A:D,4,0)</f>
        <v>Server</v>
      </c>
      <c r="F1258" s="63" t="str">
        <f>vlookup(B1258,'OS Study'!A:E,5,0)</f>
        <v>2022</v>
      </c>
      <c r="G1258" s="62">
        <f>IF(vlookup(A1258,'RVtools V2.1'!A:J,4,0)="non",0,1)</f>
        <v>1</v>
      </c>
      <c r="H1258" s="62">
        <f>if(vlookup(A1258,'RVtools V2.1'!A:K,11,0)="kube",1,0)</f>
        <v>0</v>
      </c>
      <c r="I1258" s="62">
        <f t="shared" si="5"/>
        <v>0</v>
      </c>
      <c r="J1258" s="62">
        <f>ifna(vlookup(A1258,'Infra Study'!A:Q,17,0),0)</f>
        <v>0</v>
      </c>
      <c r="K1258" s="64">
        <f>IFERROR(__xludf.DUMMYFUNCTION("N(REGEXMATCH(VLOOKUP(A1258, 'RVtools V2.1'!A:H, 8, 0), ""^Serveur de fichiers""))"),0.0)</f>
        <v>0</v>
      </c>
      <c r="L1258" s="64">
        <f t="shared" si="6"/>
        <v>0</v>
      </c>
      <c r="M1258" s="67" t="str">
        <f>ifna(vlookup(A1258,'RVtools V2.1'!A:I,8,0),"N/A")</f>
        <v>RI Witness - Biorylis</v>
      </c>
      <c r="N1258" s="64">
        <f>IFERROR(__xludf.DUMMYFUNCTION("IF(REGEXMATCH(M1258, ""(?i)"" &amp; JOIN(""|"", SPLIT(""kalisil"", "" ""))), 1, 0)"),0.0)</f>
        <v>0</v>
      </c>
      <c r="O1258" s="64" t="str">
        <f>vlookup(A1258,'RVtools V2.1'!A:H,7,0)</f>
        <v>T1</v>
      </c>
      <c r="P1258" s="64">
        <f>if(vlookup(A1258,'RVtools V2.1'!A:H,5,0)="oui",1,0)</f>
        <v>1</v>
      </c>
      <c r="Q1258" s="64">
        <f>ifna(vlookup(A1258,vCPU!A:B,2,0),"Unknown")</f>
        <v>2</v>
      </c>
      <c r="R1258" s="66">
        <f>ifna(vlookup(A1258,vMemory!A:C,3,0),"Unknown")</f>
        <v>8</v>
      </c>
      <c r="S1258" s="66">
        <f>ifna(vlookup(A1258,vDisk!A:C,3,0),"Unknown")</f>
        <v>197</v>
      </c>
      <c r="T1258" s="67" t="str">
        <f t="array" ref="T1258">IFS(
   L1258=1, "No Lift &amp; Shift",
   J1258=1, XLOOKUP(A1258, 'Infra Study'!A:A, 'Infra Study'!P:P),
   I1258=1, "No Lift &amp; Shift",
   H1258=1, "GKE",
   K1258=1, "GCNV",
   G1258=1, "Lift &amp; Shift Prod",
   TRUE, "Lift &amp; Shift Noprod"
)</f>
        <v>Lift &amp; Shift Prod</v>
      </c>
      <c r="U1258" s="67">
        <f t="shared" si="7"/>
        <v>1</v>
      </c>
      <c r="V1258" s="68" t="str">
        <f>if(T1258="Lift &amp; Shift Noprod",if( Y1258=0,Assumptions!$B$5, Assumptions!$B$4),if(T1258="Lift &amp; Shift Prod",if(AND(N1258=1,O1258="T1"),Assumptions!$B$6,Assumptions!$B$4),0))</f>
        <v>N2D</v>
      </c>
      <c r="W1258" s="69">
        <f>if(V1258&lt;&gt;0,if(Q1258="Unknown", Assumptions!$B$42,If(Q1258&gt;1,Q1258,2)),0)</f>
        <v>2</v>
      </c>
      <c r="X1258" s="69">
        <f>if(V1258&lt;&gt;0,if(R1258="Unknown", Assumptions!$B$43,R1258),0)</f>
        <v>8</v>
      </c>
      <c r="Y1258" s="68">
        <f t="shared" si="8"/>
        <v>0</v>
      </c>
      <c r="Z1258" s="68">
        <f>if(V1258&lt;&gt;0,if(  S1258="Unknown", Assumptions!$B$44,S1258),0)</f>
        <v>197</v>
      </c>
      <c r="AA1258" s="68" t="str">
        <f>if(V1258 ="N2",ifna(vlookup(W1258&amp;"-"&amp;X1258,'Ref. VM'!A:B,2,0),"Custom"),if(V1258 ="E2" , ifna(vlookup(W1258&amp;"-"&amp;X1258,'Ref. VM'!D:E,2,0),"Custom"),if(V1258="N2D",ifna(vlookup(W1258&amp;"-"&amp;X1258,'Ref. VM'!G:H,2,0),"Custom"),if(V1258="N4",ifna(vlookup(W1258&amp;"-"&amp;X1258,'Ref. VM'!J:K,2,0),"Custom"),0))))</f>
        <v>Custom</v>
      </c>
      <c r="AB1258" s="67" t="str">
        <f t="shared" si="9"/>
        <v>N2D-Custom vCPUs-CUD 3y</v>
      </c>
      <c r="AC1258" s="67" t="str">
        <f t="shared" si="10"/>
        <v>N2D-Custom RAM-CUD 3y</v>
      </c>
      <c r="AD1258" s="67">
        <f t="shared" si="11"/>
        <v>0</v>
      </c>
      <c r="AE1258" s="69">
        <f>if(T1258="Lift &amp; Shift Prod",730,if(T1258="Lift &amp; Shift Noprod",Assumptions!$B$3,0))</f>
        <v>730</v>
      </c>
      <c r="AF1258" s="70">
        <f>if( U1258=0,0,if(Y1258=0, ((vlookup(AB1258,'SKU Pricing'!A:B,Assumptions!$B$2,0)*W1258)+(vlookup(AC1258,'SKU Pricing'!A:B,Assumptions!$B$2,0)*X1258))*AE1258,((vlookup(AB1258,'SKU Pricing'!A:B,Assumptions!$B$2,0)*W1258)+(vlookup(AC1258,'SKU Pricing'!A:B,Assumptions!$B$2,0)*(W1258*8))+(vlookup(AD1258,'SKU Pricing'!A:B,Assumptions!$B$2,0)*(X1258-(W1258*8))))*AE1258))</f>
        <v>33.80865936</v>
      </c>
      <c r="AG1258" s="67" t="str">
        <f t="shared" si="12"/>
        <v>Windows Server</v>
      </c>
      <c r="AH1258" s="70">
        <f>ifna(vlookup(AG1258,'SKU Pricing'!A:B,Assumptions!$B$2,0)*W1258*AE1258,0)</f>
        <v>67.16</v>
      </c>
      <c r="AI1258" s="62" t="str">
        <f t="shared" si="13"/>
        <v>Regional</v>
      </c>
      <c r="AJ1258" s="62" t="str">
        <f>if(V1258&lt;&gt;0, if(T1258="Lift &amp; Shift Noprod",Assumptions!$B$9,if(V1258=Assumptions!$B$6,Assumptions!$B$10,if(P1258=1,Assumptions!$B$8,Assumptions!$B$7))),"")</f>
        <v>SSD</v>
      </c>
      <c r="AK1258" s="69" t="str">
        <f t="shared" si="14"/>
        <v>SSD</v>
      </c>
      <c r="AL1258" s="69">
        <f>if(AJ1258="Hyperdisk Balanced",Assumptions!$B$11,0)</f>
        <v>0</v>
      </c>
      <c r="AM1258" s="69">
        <f>if(AJ1258="Hyperdisk Balanced",Assumptions!$B$12,0)</f>
        <v>0</v>
      </c>
      <c r="AN1258" s="70">
        <f>if(AK1258=0,0,if(AJ1258="Hyperdisk Balanced",vlookup(AK1258&amp;" provisioned space",'SKU Pricing'!A:B,Assumptions!$B$2,0)*Z1258+vlookup(AK1258&amp;" provisioned IOPS",'SKU Pricing'!A:B,Assumptions!$B$2,0)*AL1258*730+vlookup(AK1258&amp;" provisioned throughput",'SKU Pricing'!A:B,Assumptions!$B$2,0)*AM1258*730,vlookup(AK1258,'SKU Pricing'!A:B,Assumptions!$B$2,0)*Z1258))</f>
        <v>38.809</v>
      </c>
      <c r="AO1258" s="70">
        <f t="shared" si="15"/>
        <v>139.7776594</v>
      </c>
      <c r="AP1258" s="71" t="str">
        <f t="shared" si="16"/>
        <v>VM Manager</v>
      </c>
      <c r="AQ1258" s="70">
        <f>ifna(vlookup(AP1258,'SKU Pricing'!A:B,Assumptions!$B$2,0)*AE1258,0)</f>
        <v>2.19</v>
      </c>
      <c r="AR1258" s="72">
        <v>0.0</v>
      </c>
    </row>
    <row r="1259">
      <c r="A1259" s="61" t="s">
        <v>1400</v>
      </c>
      <c r="B1259" s="62" t="str">
        <f>ifna(if(vlookup(A1259,vOS!A:B,2,0)="","Unknown",vlookup(A1259,vOS!A:B,2,0)),"Unknown")</f>
        <v>Microsoft Windows Server 2022 (64-bit)</v>
      </c>
      <c r="C1259" s="62">
        <f>vlookup(B1259,'OS Study'!A:D,2,0)</f>
        <v>0</v>
      </c>
      <c r="D1259" s="62" t="str">
        <f>vlookup(B1259,'OS Study'!A:D,3,0)</f>
        <v>Windows</v>
      </c>
      <c r="E1259" s="62" t="str">
        <f>vlookup(B1259,'OS Study'!A:D,4,0)</f>
        <v>Server</v>
      </c>
      <c r="F1259" s="63" t="str">
        <f>vlookup(B1259,'OS Study'!A:E,5,0)</f>
        <v>2022</v>
      </c>
      <c r="G1259" s="62">
        <f>IF(vlookup(A1259,'RVtools V2.1'!A:J,4,0)="non",0,1)</f>
        <v>1</v>
      </c>
      <c r="H1259" s="62">
        <f>if(vlookup(A1259,'RVtools V2.1'!A:K,11,0)="kube",1,0)</f>
        <v>0</v>
      </c>
      <c r="I1259" s="62">
        <f t="shared" si="5"/>
        <v>0</v>
      </c>
      <c r="J1259" s="62">
        <f>ifna(vlookup(A1259,'Infra Study'!A:Q,17,0),0)</f>
        <v>0</v>
      </c>
      <c r="K1259" s="64">
        <f>IFERROR(__xludf.DUMMYFUNCTION("N(REGEXMATCH(VLOOKUP(A1259, 'RVtools V2.1'!A:H, 8, 0), ""^Serveur de fichiers""))"),0.0)</f>
        <v>0</v>
      </c>
      <c r="L1259" s="64">
        <f t="shared" si="6"/>
        <v>0</v>
      </c>
      <c r="M1259" s="67" t="str">
        <f>ifna(vlookup(A1259,'RVtools V2.1'!A:I,8,0),"N/A")</f>
        <v>RI Witness - CBM25</v>
      </c>
      <c r="N1259" s="64">
        <f>IFERROR(__xludf.DUMMYFUNCTION("IF(REGEXMATCH(M1259, ""(?i)"" &amp; JOIN(""|"", SPLIT(""kalisil"", "" ""))), 1, 0)"),0.0)</f>
        <v>0</v>
      </c>
      <c r="O1259" s="64" t="str">
        <f>vlookup(A1259,'RVtools V2.1'!A:H,7,0)</f>
        <v>T1</v>
      </c>
      <c r="P1259" s="64">
        <f>if(vlookup(A1259,'RVtools V2.1'!A:H,5,0)="oui",1,0)</f>
        <v>1</v>
      </c>
      <c r="Q1259" s="64">
        <f>ifna(vlookup(A1259,vCPU!A:B,2,0),"Unknown")</f>
        <v>2</v>
      </c>
      <c r="R1259" s="66">
        <f>ifna(vlookup(A1259,vMemory!A:C,3,0),"Unknown")</f>
        <v>12</v>
      </c>
      <c r="S1259" s="66">
        <f>ifna(vlookup(A1259,vDisk!A:C,3,0),"Unknown")</f>
        <v>123</v>
      </c>
      <c r="T1259" s="67" t="str">
        <f t="array" ref="T1259">IFS(
   L1259=1, "No Lift &amp; Shift",
   J1259=1, XLOOKUP(A1259, 'Infra Study'!A:A, 'Infra Study'!P:P),
   I1259=1, "No Lift &amp; Shift",
   H1259=1, "GKE",
   K1259=1, "GCNV",
   G1259=1, "Lift &amp; Shift Prod",
   TRUE, "Lift &amp; Shift Noprod"
)</f>
        <v>Lift &amp; Shift Prod</v>
      </c>
      <c r="U1259" s="67">
        <f t="shared" si="7"/>
        <v>1</v>
      </c>
      <c r="V1259" s="68" t="str">
        <f>if(T1259="Lift &amp; Shift Noprod",if( Y1259=0,Assumptions!$B$5, Assumptions!$B$4),if(T1259="Lift &amp; Shift Prod",if(AND(N1259=1,O1259="T1"),Assumptions!$B$6,Assumptions!$B$4),0))</f>
        <v>N2D</v>
      </c>
      <c r="W1259" s="69">
        <f>if(V1259&lt;&gt;0,if(Q1259="Unknown", Assumptions!$B$42,If(Q1259&gt;1,Q1259,2)),0)</f>
        <v>2</v>
      </c>
      <c r="X1259" s="69">
        <f>if(V1259&lt;&gt;0,if(R1259="Unknown", Assumptions!$B$43,R1259),0)</f>
        <v>12</v>
      </c>
      <c r="Y1259" s="68">
        <f t="shared" si="8"/>
        <v>0</v>
      </c>
      <c r="Z1259" s="68">
        <f>if(V1259&lt;&gt;0,if(  S1259="Unknown", Assumptions!$B$44,S1259),0)</f>
        <v>123</v>
      </c>
      <c r="AA1259" s="68" t="str">
        <f>if(V1259 ="N2",ifna(vlookup(W1259&amp;"-"&amp;X1259,'Ref. VM'!A:B,2,0),"Custom"),if(V1259 ="E2" , ifna(vlookup(W1259&amp;"-"&amp;X1259,'Ref. VM'!D:E,2,0),"Custom"),if(V1259="N2D",ifna(vlookup(W1259&amp;"-"&amp;X1259,'Ref. VM'!G:H,2,0),"Custom"),if(V1259="N4",ifna(vlookup(W1259&amp;"-"&amp;X1259,'Ref. VM'!J:K,2,0),"Custom"),0))))</f>
        <v>Custom</v>
      </c>
      <c r="AB1259" s="67" t="str">
        <f t="shared" si="9"/>
        <v>N2D-Custom vCPUs-CUD 3y</v>
      </c>
      <c r="AC1259" s="67" t="str">
        <f t="shared" si="10"/>
        <v>N2D-Custom RAM-CUD 3y</v>
      </c>
      <c r="AD1259" s="67">
        <f t="shared" si="11"/>
        <v>0</v>
      </c>
      <c r="AE1259" s="69">
        <f>if(T1259="Lift &amp; Shift Prod",730,if(T1259="Lift &amp; Shift Noprod",Assumptions!$B$3,0))</f>
        <v>730</v>
      </c>
      <c r="AF1259" s="70">
        <f>if( U1259=0,0,if(Y1259=0, ((vlookup(AB1259,'SKU Pricing'!A:B,Assumptions!$B$2,0)*W1259)+(vlookup(AC1259,'SKU Pricing'!A:B,Assumptions!$B$2,0)*X1259))*AE1259,((vlookup(AB1259,'SKU Pricing'!A:B,Assumptions!$B$2,0)*W1259)+(vlookup(AC1259,'SKU Pricing'!A:B,Assumptions!$B$2,0)*(W1259*8))+(vlookup(AD1259,'SKU Pricing'!A:B,Assumptions!$B$2,0)*(X1259-(W1259*8))))*AE1259))</f>
        <v>39.7089924</v>
      </c>
      <c r="AG1259" s="67" t="str">
        <f t="shared" si="12"/>
        <v>Windows Server</v>
      </c>
      <c r="AH1259" s="70">
        <f>ifna(vlookup(AG1259,'SKU Pricing'!A:B,Assumptions!$B$2,0)*W1259*AE1259,0)</f>
        <v>67.16</v>
      </c>
      <c r="AI1259" s="62" t="str">
        <f t="shared" si="13"/>
        <v>Regional</v>
      </c>
      <c r="AJ1259" s="62" t="str">
        <f>if(V1259&lt;&gt;0, if(T1259="Lift &amp; Shift Noprod",Assumptions!$B$9,if(V1259=Assumptions!$B$6,Assumptions!$B$10,if(P1259=1,Assumptions!$B$8,Assumptions!$B$7))),"")</f>
        <v>SSD</v>
      </c>
      <c r="AK1259" s="69" t="str">
        <f t="shared" si="14"/>
        <v>SSD</v>
      </c>
      <c r="AL1259" s="69">
        <f>if(AJ1259="Hyperdisk Balanced",Assumptions!$B$11,0)</f>
        <v>0</v>
      </c>
      <c r="AM1259" s="69">
        <f>if(AJ1259="Hyperdisk Balanced",Assumptions!$B$12,0)</f>
        <v>0</v>
      </c>
      <c r="AN1259" s="70">
        <f>if(AK1259=0,0,if(AJ1259="Hyperdisk Balanced",vlookup(AK1259&amp;" provisioned space",'SKU Pricing'!A:B,Assumptions!$B$2,0)*Z1259+vlookup(AK1259&amp;" provisioned IOPS",'SKU Pricing'!A:B,Assumptions!$B$2,0)*AL1259*730+vlookup(AK1259&amp;" provisioned throughput",'SKU Pricing'!A:B,Assumptions!$B$2,0)*AM1259*730,vlookup(AK1259,'SKU Pricing'!A:B,Assumptions!$B$2,0)*Z1259))</f>
        <v>24.231</v>
      </c>
      <c r="AO1259" s="70">
        <f t="shared" si="15"/>
        <v>131.0999924</v>
      </c>
      <c r="AP1259" s="71" t="str">
        <f t="shared" si="16"/>
        <v>VM Manager</v>
      </c>
      <c r="AQ1259" s="70">
        <f>ifna(vlookup(AP1259,'SKU Pricing'!A:B,Assumptions!$B$2,0)*AE1259,0)</f>
        <v>2.19</v>
      </c>
      <c r="AR1259" s="72">
        <v>0.0</v>
      </c>
    </row>
    <row r="1260">
      <c r="A1260" s="61" t="s">
        <v>1401</v>
      </c>
      <c r="B1260" s="62" t="str">
        <f>ifna(if(vlookup(A1260,vOS!A:B,2,0)="","Unknown",vlookup(A1260,vOS!A:B,2,0)),"Unknown")</f>
        <v>Microsoft Windows Server 2022 (64-bit)</v>
      </c>
      <c r="C1260" s="62">
        <f>vlookup(B1260,'OS Study'!A:D,2,0)</f>
        <v>0</v>
      </c>
      <c r="D1260" s="62" t="str">
        <f>vlookup(B1260,'OS Study'!A:D,3,0)</f>
        <v>Windows</v>
      </c>
      <c r="E1260" s="62" t="str">
        <f>vlookup(B1260,'OS Study'!A:D,4,0)</f>
        <v>Server</v>
      </c>
      <c r="F1260" s="63" t="str">
        <f>vlookup(B1260,'OS Study'!A:E,5,0)</f>
        <v>2022</v>
      </c>
      <c r="G1260" s="62">
        <f>IF(vlookup(A1260,'RVtools V2.1'!A:J,4,0)="non",0,1)</f>
        <v>1</v>
      </c>
      <c r="H1260" s="62">
        <f>if(vlookup(A1260,'RVtools V2.1'!A:K,11,0)="kube",1,0)</f>
        <v>0</v>
      </c>
      <c r="I1260" s="62">
        <f t="shared" si="5"/>
        <v>0</v>
      </c>
      <c r="J1260" s="62">
        <f>ifna(vlookup(A1260,'Infra Study'!A:Q,17,0),0)</f>
        <v>0</v>
      </c>
      <c r="K1260" s="64">
        <f>IFERROR(__xludf.DUMMYFUNCTION("N(REGEXMATCH(VLOOKUP(A1260, 'RVtools V2.1'!A:H, 8, 0), ""^Serveur de fichiers""))"),0.0)</f>
        <v>0</v>
      </c>
      <c r="L1260" s="64">
        <f t="shared" si="6"/>
        <v>0</v>
      </c>
      <c r="M1260" s="67" t="str">
        <f>ifna(vlookup(A1260,'RVtools V2.1'!A:I,8,0),"N/A")</f>
        <v>RI Witness - CVL</v>
      </c>
      <c r="N1260" s="64">
        <f>IFERROR(__xludf.DUMMYFUNCTION("IF(REGEXMATCH(M1260, ""(?i)"" &amp; JOIN(""|"", SPLIT(""kalisil"", "" ""))), 1, 0)"),0.0)</f>
        <v>0</v>
      </c>
      <c r="O1260" s="64" t="str">
        <f>vlookup(A1260,'RVtools V2.1'!A:H,7,0)</f>
        <v>T1</v>
      </c>
      <c r="P1260" s="64">
        <f>if(vlookup(A1260,'RVtools V2.1'!A:H,5,0)="oui",1,0)</f>
        <v>1</v>
      </c>
      <c r="Q1260" s="64">
        <f>ifna(vlookup(A1260,vCPU!A:B,2,0),"Unknown")</f>
        <v>2</v>
      </c>
      <c r="R1260" s="66">
        <f>ifna(vlookup(A1260,vMemory!A:C,3,0),"Unknown")</f>
        <v>8</v>
      </c>
      <c r="S1260" s="66">
        <f>ifna(vlookup(A1260,vDisk!A:C,3,0),"Unknown")</f>
        <v>109</v>
      </c>
      <c r="T1260" s="67" t="str">
        <f t="array" ref="T1260">IFS(
   L1260=1, "No Lift &amp; Shift",
   J1260=1, XLOOKUP(A1260, 'Infra Study'!A:A, 'Infra Study'!P:P),
   I1260=1, "No Lift &amp; Shift",
   H1260=1, "GKE",
   K1260=1, "GCNV",
   G1260=1, "Lift &amp; Shift Prod",
   TRUE, "Lift &amp; Shift Noprod"
)</f>
        <v>Lift &amp; Shift Prod</v>
      </c>
      <c r="U1260" s="67">
        <f t="shared" si="7"/>
        <v>1</v>
      </c>
      <c r="V1260" s="68" t="str">
        <f>if(T1260="Lift &amp; Shift Noprod",if( Y1260=0,Assumptions!$B$5, Assumptions!$B$4),if(T1260="Lift &amp; Shift Prod",if(AND(N1260=1,O1260="T1"),Assumptions!$B$6,Assumptions!$B$4),0))</f>
        <v>N2D</v>
      </c>
      <c r="W1260" s="69">
        <f>if(V1260&lt;&gt;0,if(Q1260="Unknown", Assumptions!$B$42,If(Q1260&gt;1,Q1260,2)),0)</f>
        <v>2</v>
      </c>
      <c r="X1260" s="69">
        <f>if(V1260&lt;&gt;0,if(R1260="Unknown", Assumptions!$B$43,R1260),0)</f>
        <v>8</v>
      </c>
      <c r="Y1260" s="68">
        <f t="shared" si="8"/>
        <v>0</v>
      </c>
      <c r="Z1260" s="68">
        <f>if(V1260&lt;&gt;0,if(  S1260="Unknown", Assumptions!$B$44,S1260),0)</f>
        <v>109</v>
      </c>
      <c r="AA1260" s="68" t="str">
        <f>if(V1260 ="N2",ifna(vlookup(W1260&amp;"-"&amp;X1260,'Ref. VM'!A:B,2,0),"Custom"),if(V1260 ="E2" , ifna(vlookup(W1260&amp;"-"&amp;X1260,'Ref. VM'!D:E,2,0),"Custom"),if(V1260="N2D",ifna(vlookup(W1260&amp;"-"&amp;X1260,'Ref. VM'!G:H,2,0),"Custom"),if(V1260="N4",ifna(vlookup(W1260&amp;"-"&amp;X1260,'Ref. VM'!J:K,2,0),"Custom"),0))))</f>
        <v>Custom</v>
      </c>
      <c r="AB1260" s="67" t="str">
        <f t="shared" si="9"/>
        <v>N2D-Custom vCPUs-CUD 3y</v>
      </c>
      <c r="AC1260" s="67" t="str">
        <f t="shared" si="10"/>
        <v>N2D-Custom RAM-CUD 3y</v>
      </c>
      <c r="AD1260" s="67">
        <f t="shared" si="11"/>
        <v>0</v>
      </c>
      <c r="AE1260" s="69">
        <f>if(T1260="Lift &amp; Shift Prod",730,if(T1260="Lift &amp; Shift Noprod",Assumptions!$B$3,0))</f>
        <v>730</v>
      </c>
      <c r="AF1260" s="70">
        <f>if( U1260=0,0,if(Y1260=0, ((vlookup(AB1260,'SKU Pricing'!A:B,Assumptions!$B$2,0)*W1260)+(vlookup(AC1260,'SKU Pricing'!A:B,Assumptions!$B$2,0)*X1260))*AE1260,((vlookup(AB1260,'SKU Pricing'!A:B,Assumptions!$B$2,0)*W1260)+(vlookup(AC1260,'SKU Pricing'!A:B,Assumptions!$B$2,0)*(W1260*8))+(vlookup(AD1260,'SKU Pricing'!A:B,Assumptions!$B$2,0)*(X1260-(W1260*8))))*AE1260))</f>
        <v>33.80865936</v>
      </c>
      <c r="AG1260" s="67" t="str">
        <f t="shared" si="12"/>
        <v>Windows Server</v>
      </c>
      <c r="AH1260" s="70">
        <f>ifna(vlookup(AG1260,'SKU Pricing'!A:B,Assumptions!$B$2,0)*W1260*AE1260,0)</f>
        <v>67.16</v>
      </c>
      <c r="AI1260" s="62" t="str">
        <f t="shared" si="13"/>
        <v>Regional</v>
      </c>
      <c r="AJ1260" s="62" t="str">
        <f>if(V1260&lt;&gt;0, if(T1260="Lift &amp; Shift Noprod",Assumptions!$B$9,if(V1260=Assumptions!$B$6,Assumptions!$B$10,if(P1260=1,Assumptions!$B$8,Assumptions!$B$7))),"")</f>
        <v>SSD</v>
      </c>
      <c r="AK1260" s="69" t="str">
        <f t="shared" si="14"/>
        <v>SSD</v>
      </c>
      <c r="AL1260" s="69">
        <f>if(AJ1260="Hyperdisk Balanced",Assumptions!$B$11,0)</f>
        <v>0</v>
      </c>
      <c r="AM1260" s="69">
        <f>if(AJ1260="Hyperdisk Balanced",Assumptions!$B$12,0)</f>
        <v>0</v>
      </c>
      <c r="AN1260" s="70">
        <f>if(AK1260=0,0,if(AJ1260="Hyperdisk Balanced",vlookup(AK1260&amp;" provisioned space",'SKU Pricing'!A:B,Assumptions!$B$2,0)*Z1260+vlookup(AK1260&amp;" provisioned IOPS",'SKU Pricing'!A:B,Assumptions!$B$2,0)*AL1260*730+vlookup(AK1260&amp;" provisioned throughput",'SKU Pricing'!A:B,Assumptions!$B$2,0)*AM1260*730,vlookup(AK1260,'SKU Pricing'!A:B,Assumptions!$B$2,0)*Z1260))</f>
        <v>21.473</v>
      </c>
      <c r="AO1260" s="70">
        <f t="shared" si="15"/>
        <v>122.4416594</v>
      </c>
      <c r="AP1260" s="71" t="str">
        <f t="shared" si="16"/>
        <v>VM Manager</v>
      </c>
      <c r="AQ1260" s="70">
        <f>ifna(vlookup(AP1260,'SKU Pricing'!A:B,Assumptions!$B$2,0)*AE1260,0)</f>
        <v>2.19</v>
      </c>
      <c r="AR1260" s="72">
        <v>0.0</v>
      </c>
    </row>
    <row r="1261">
      <c r="A1261" s="61" t="s">
        <v>1402</v>
      </c>
      <c r="B1261" s="62" t="str">
        <f>ifna(if(vlookup(A1261,vOS!A:B,2,0)="","Unknown",vlookup(A1261,vOS!A:B,2,0)),"Unknown")</f>
        <v>Microsoft Windows Server 2022 (64-bit)</v>
      </c>
      <c r="C1261" s="62">
        <f>vlookup(B1261,'OS Study'!A:D,2,0)</f>
        <v>0</v>
      </c>
      <c r="D1261" s="62" t="str">
        <f>vlookup(B1261,'OS Study'!A:D,3,0)</f>
        <v>Windows</v>
      </c>
      <c r="E1261" s="62" t="str">
        <f>vlookup(B1261,'OS Study'!A:D,4,0)</f>
        <v>Server</v>
      </c>
      <c r="F1261" s="63" t="str">
        <f>vlookup(B1261,'OS Study'!A:E,5,0)</f>
        <v>2022</v>
      </c>
      <c r="G1261" s="62">
        <f>IF(vlookup(A1261,'RVtools V2.1'!A:J,4,0)="non",0,1)</f>
        <v>1</v>
      </c>
      <c r="H1261" s="62">
        <f>if(vlookup(A1261,'RVtools V2.1'!A:K,11,0)="kube",1,0)</f>
        <v>0</v>
      </c>
      <c r="I1261" s="62">
        <f t="shared" si="5"/>
        <v>0</v>
      </c>
      <c r="J1261" s="62">
        <f>ifna(vlookup(A1261,'Infra Study'!A:Q,17,0),0)</f>
        <v>0</v>
      </c>
      <c r="K1261" s="64">
        <f>IFERROR(__xludf.DUMMYFUNCTION("N(REGEXMATCH(VLOOKUP(A1261, 'RVtools V2.1'!A:H, 8, 0), ""^Serveur de fichiers""))"),0.0)</f>
        <v>0</v>
      </c>
      <c r="L1261" s="64">
        <f t="shared" si="6"/>
        <v>0</v>
      </c>
      <c r="M1261" s="67" t="str">
        <f>ifna(vlookup(A1261,'RVtools V2.1'!A:I,8,0),"N/A")</f>
        <v>RI Witness - MAN</v>
      </c>
      <c r="N1261" s="64">
        <f>IFERROR(__xludf.DUMMYFUNCTION("IF(REGEXMATCH(M1261, ""(?i)"" &amp; JOIN(""|"", SPLIT(""kalisil"", "" ""))), 1, 0)"),0.0)</f>
        <v>0</v>
      </c>
      <c r="O1261" s="64" t="str">
        <f>vlookup(A1261,'RVtools V2.1'!A:H,7,0)</f>
        <v>T1</v>
      </c>
      <c r="P1261" s="64">
        <f>if(vlookup(A1261,'RVtools V2.1'!A:H,5,0)="oui",1,0)</f>
        <v>1</v>
      </c>
      <c r="Q1261" s="64">
        <f>ifna(vlookup(A1261,vCPU!A:B,2,0),"Unknown")</f>
        <v>2</v>
      </c>
      <c r="R1261" s="66">
        <f>ifna(vlookup(A1261,vMemory!A:C,3,0),"Unknown")</f>
        <v>8</v>
      </c>
      <c r="S1261" s="66">
        <f>ifna(vlookup(A1261,vDisk!A:C,3,0),"Unknown")</f>
        <v>134</v>
      </c>
      <c r="T1261" s="67" t="str">
        <f t="array" ref="T1261">IFS(
   L1261=1, "No Lift &amp; Shift",
   J1261=1, XLOOKUP(A1261, 'Infra Study'!A:A, 'Infra Study'!P:P),
   I1261=1, "No Lift &amp; Shift",
   H1261=1, "GKE",
   K1261=1, "GCNV",
   G1261=1, "Lift &amp; Shift Prod",
   TRUE, "Lift &amp; Shift Noprod"
)</f>
        <v>Lift &amp; Shift Prod</v>
      </c>
      <c r="U1261" s="67">
        <f t="shared" si="7"/>
        <v>1</v>
      </c>
      <c r="V1261" s="68" t="str">
        <f>if(T1261="Lift &amp; Shift Noprod",if( Y1261=0,Assumptions!$B$5, Assumptions!$B$4),if(T1261="Lift &amp; Shift Prod",if(AND(N1261=1,O1261="T1"),Assumptions!$B$6,Assumptions!$B$4),0))</f>
        <v>N2D</v>
      </c>
      <c r="W1261" s="69">
        <f>if(V1261&lt;&gt;0,if(Q1261="Unknown", Assumptions!$B$42,If(Q1261&gt;1,Q1261,2)),0)</f>
        <v>2</v>
      </c>
      <c r="X1261" s="69">
        <f>if(V1261&lt;&gt;0,if(R1261="Unknown", Assumptions!$B$43,R1261),0)</f>
        <v>8</v>
      </c>
      <c r="Y1261" s="68">
        <f t="shared" si="8"/>
        <v>0</v>
      </c>
      <c r="Z1261" s="68">
        <f>if(V1261&lt;&gt;0,if(  S1261="Unknown", Assumptions!$B$44,S1261),0)</f>
        <v>134</v>
      </c>
      <c r="AA1261" s="68" t="str">
        <f>if(V1261 ="N2",ifna(vlookup(W1261&amp;"-"&amp;X1261,'Ref. VM'!A:B,2,0),"Custom"),if(V1261 ="E2" , ifna(vlookup(W1261&amp;"-"&amp;X1261,'Ref. VM'!D:E,2,0),"Custom"),if(V1261="N2D",ifna(vlookup(W1261&amp;"-"&amp;X1261,'Ref. VM'!G:H,2,0),"Custom"),if(V1261="N4",ifna(vlookup(W1261&amp;"-"&amp;X1261,'Ref. VM'!J:K,2,0),"Custom"),0))))</f>
        <v>Custom</v>
      </c>
      <c r="AB1261" s="67" t="str">
        <f t="shared" si="9"/>
        <v>N2D-Custom vCPUs-CUD 3y</v>
      </c>
      <c r="AC1261" s="67" t="str">
        <f t="shared" si="10"/>
        <v>N2D-Custom RAM-CUD 3y</v>
      </c>
      <c r="AD1261" s="67">
        <f t="shared" si="11"/>
        <v>0</v>
      </c>
      <c r="AE1261" s="69">
        <f>if(T1261="Lift &amp; Shift Prod",730,if(T1261="Lift &amp; Shift Noprod",Assumptions!$B$3,0))</f>
        <v>730</v>
      </c>
      <c r="AF1261" s="70">
        <f>if( U1261=0,0,if(Y1261=0, ((vlookup(AB1261,'SKU Pricing'!A:B,Assumptions!$B$2,0)*W1261)+(vlookup(AC1261,'SKU Pricing'!A:B,Assumptions!$B$2,0)*X1261))*AE1261,((vlookup(AB1261,'SKU Pricing'!A:B,Assumptions!$B$2,0)*W1261)+(vlookup(AC1261,'SKU Pricing'!A:B,Assumptions!$B$2,0)*(W1261*8))+(vlookup(AD1261,'SKU Pricing'!A:B,Assumptions!$B$2,0)*(X1261-(W1261*8))))*AE1261))</f>
        <v>33.80865936</v>
      </c>
      <c r="AG1261" s="67" t="str">
        <f t="shared" si="12"/>
        <v>Windows Server</v>
      </c>
      <c r="AH1261" s="70">
        <f>ifna(vlookup(AG1261,'SKU Pricing'!A:B,Assumptions!$B$2,0)*W1261*AE1261,0)</f>
        <v>67.16</v>
      </c>
      <c r="AI1261" s="62" t="str">
        <f t="shared" si="13"/>
        <v>Regional</v>
      </c>
      <c r="AJ1261" s="62" t="str">
        <f>if(V1261&lt;&gt;0, if(T1261="Lift &amp; Shift Noprod",Assumptions!$B$9,if(V1261=Assumptions!$B$6,Assumptions!$B$10,if(P1261=1,Assumptions!$B$8,Assumptions!$B$7))),"")</f>
        <v>SSD</v>
      </c>
      <c r="AK1261" s="69" t="str">
        <f t="shared" si="14"/>
        <v>SSD</v>
      </c>
      <c r="AL1261" s="69">
        <f>if(AJ1261="Hyperdisk Balanced",Assumptions!$B$11,0)</f>
        <v>0</v>
      </c>
      <c r="AM1261" s="69">
        <f>if(AJ1261="Hyperdisk Balanced",Assumptions!$B$12,0)</f>
        <v>0</v>
      </c>
      <c r="AN1261" s="70">
        <f>if(AK1261=0,0,if(AJ1261="Hyperdisk Balanced",vlookup(AK1261&amp;" provisioned space",'SKU Pricing'!A:B,Assumptions!$B$2,0)*Z1261+vlookup(AK1261&amp;" provisioned IOPS",'SKU Pricing'!A:B,Assumptions!$B$2,0)*AL1261*730+vlookup(AK1261&amp;" provisioned throughput",'SKU Pricing'!A:B,Assumptions!$B$2,0)*AM1261*730,vlookup(AK1261,'SKU Pricing'!A:B,Assumptions!$B$2,0)*Z1261))</f>
        <v>26.398</v>
      </c>
      <c r="AO1261" s="70">
        <f t="shared" si="15"/>
        <v>127.3666594</v>
      </c>
      <c r="AP1261" s="71" t="str">
        <f t="shared" si="16"/>
        <v>VM Manager</v>
      </c>
      <c r="AQ1261" s="70">
        <f>ifna(vlookup(AP1261,'SKU Pricing'!A:B,Assumptions!$B$2,0)*AE1261,0)</f>
        <v>2.19</v>
      </c>
      <c r="AR1261" s="72">
        <v>0.0</v>
      </c>
    </row>
    <row r="1262">
      <c r="A1262" s="61" t="s">
        <v>1403</v>
      </c>
      <c r="B1262" s="62" t="str">
        <f>ifna(if(vlookup(A1262,vOS!A:B,2,0)="","Unknown",vlookup(A1262,vOS!A:B,2,0)),"Unknown")</f>
        <v>Microsoft Windows Server 2022 (64-bit)</v>
      </c>
      <c r="C1262" s="62">
        <f>vlookup(B1262,'OS Study'!A:D,2,0)</f>
        <v>0</v>
      </c>
      <c r="D1262" s="62" t="str">
        <f>vlookup(B1262,'OS Study'!A:D,3,0)</f>
        <v>Windows</v>
      </c>
      <c r="E1262" s="62" t="str">
        <f>vlookup(B1262,'OS Study'!A:D,4,0)</f>
        <v>Server</v>
      </c>
      <c r="F1262" s="63" t="str">
        <f>vlookup(B1262,'OS Study'!A:E,5,0)</f>
        <v>2022</v>
      </c>
      <c r="G1262" s="62">
        <f>IF(vlookup(A1262,'RVtools V2.1'!A:J,4,0)="non",0,1)</f>
        <v>1</v>
      </c>
      <c r="H1262" s="62">
        <f>if(vlookup(A1262,'RVtools V2.1'!A:K,11,0)="kube",1,0)</f>
        <v>0</v>
      </c>
      <c r="I1262" s="62">
        <f t="shared" si="5"/>
        <v>0</v>
      </c>
      <c r="J1262" s="62">
        <f>ifna(vlookup(A1262,'Infra Study'!A:Q,17,0),0)</f>
        <v>0</v>
      </c>
      <c r="K1262" s="64">
        <f>IFERROR(__xludf.DUMMYFUNCTION("N(REGEXMATCH(VLOOKUP(A1262, 'RVtools V2.1'!A:H, 8, 0), ""^Serveur de fichiers""))"),0.0)</f>
        <v>0</v>
      </c>
      <c r="L1262" s="64">
        <f t="shared" si="6"/>
        <v>0</v>
      </c>
      <c r="M1262" s="67" t="str">
        <f>ifna(vlookup(A1262,'RVtools V2.1'!A:I,8,0),"N/A")</f>
        <v>RI Witness - PAS</v>
      </c>
      <c r="N1262" s="64">
        <f>IFERROR(__xludf.DUMMYFUNCTION("IF(REGEXMATCH(M1262, ""(?i)"" &amp; JOIN(""|"", SPLIT(""kalisil"", "" ""))), 1, 0)"),0.0)</f>
        <v>0</v>
      </c>
      <c r="O1262" s="64" t="str">
        <f>vlookup(A1262,'RVtools V2.1'!A:H,7,0)</f>
        <v>T1</v>
      </c>
      <c r="P1262" s="64">
        <f>if(vlookup(A1262,'RVtools V2.1'!A:H,5,0)="oui",1,0)</f>
        <v>1</v>
      </c>
      <c r="Q1262" s="64">
        <f>ifna(vlookup(A1262,vCPU!A:B,2,0),"Unknown")</f>
        <v>4</v>
      </c>
      <c r="R1262" s="66">
        <f>ifna(vlookup(A1262,vMemory!A:C,3,0),"Unknown")</f>
        <v>8</v>
      </c>
      <c r="S1262" s="66">
        <f>ifna(vlookup(A1262,vDisk!A:C,3,0),"Unknown")</f>
        <v>109</v>
      </c>
      <c r="T1262" s="67" t="str">
        <f t="array" ref="T1262">IFS(
   L1262=1, "No Lift &amp; Shift",
   J1262=1, XLOOKUP(A1262, 'Infra Study'!A:A, 'Infra Study'!P:P),
   I1262=1, "No Lift &amp; Shift",
   H1262=1, "GKE",
   K1262=1, "GCNV",
   G1262=1, "Lift &amp; Shift Prod",
   TRUE, "Lift &amp; Shift Noprod"
)</f>
        <v>Lift &amp; Shift Prod</v>
      </c>
      <c r="U1262" s="67">
        <f t="shared" si="7"/>
        <v>1</v>
      </c>
      <c r="V1262" s="68" t="str">
        <f>if(T1262="Lift &amp; Shift Noprod",if( Y1262=0,Assumptions!$B$5, Assumptions!$B$4),if(T1262="Lift &amp; Shift Prod",if(AND(N1262=1,O1262="T1"),Assumptions!$B$6,Assumptions!$B$4),0))</f>
        <v>N2D</v>
      </c>
      <c r="W1262" s="69">
        <f>if(V1262&lt;&gt;0,if(Q1262="Unknown", Assumptions!$B$42,If(Q1262&gt;1,Q1262,2)),0)</f>
        <v>4</v>
      </c>
      <c r="X1262" s="69">
        <f>if(V1262&lt;&gt;0,if(R1262="Unknown", Assumptions!$B$43,R1262),0)</f>
        <v>8</v>
      </c>
      <c r="Y1262" s="68">
        <f t="shared" si="8"/>
        <v>0</v>
      </c>
      <c r="Z1262" s="68">
        <f>if(V1262&lt;&gt;0,if(  S1262="Unknown", Assumptions!$B$44,S1262),0)</f>
        <v>109</v>
      </c>
      <c r="AA1262" s="68" t="str">
        <f>if(V1262 ="N2",ifna(vlookup(W1262&amp;"-"&amp;X1262,'Ref. VM'!A:B,2,0),"Custom"),if(V1262 ="E2" , ifna(vlookup(W1262&amp;"-"&amp;X1262,'Ref. VM'!D:E,2,0),"Custom"),if(V1262="N2D",ifna(vlookup(W1262&amp;"-"&amp;X1262,'Ref. VM'!G:H,2,0),"Custom"),if(V1262="N4",ifna(vlookup(W1262&amp;"-"&amp;X1262,'Ref. VM'!J:K,2,0),"Custom"),0))))</f>
        <v>Custom</v>
      </c>
      <c r="AB1262" s="67" t="str">
        <f t="shared" si="9"/>
        <v>N2D-Custom vCPUs-CUD 3y</v>
      </c>
      <c r="AC1262" s="67" t="str">
        <f t="shared" si="10"/>
        <v>N2D-Custom RAM-CUD 3y</v>
      </c>
      <c r="AD1262" s="67">
        <f t="shared" si="11"/>
        <v>0</v>
      </c>
      <c r="AE1262" s="69">
        <f>if(T1262="Lift &amp; Shift Prod",730,if(T1262="Lift &amp; Shift Noprod",Assumptions!$B$3,0))</f>
        <v>730</v>
      </c>
      <c r="AF1262" s="70">
        <f>if( U1262=0,0,if(Y1262=0, ((vlookup(AB1262,'SKU Pricing'!A:B,Assumptions!$B$2,0)*W1262)+(vlookup(AC1262,'SKU Pricing'!A:B,Assumptions!$B$2,0)*X1262))*AE1262,((vlookup(AB1262,'SKU Pricing'!A:B,Assumptions!$B$2,0)*W1262)+(vlookup(AC1262,'SKU Pricing'!A:B,Assumptions!$B$2,0)*(W1262*8))+(vlookup(AD1262,'SKU Pricing'!A:B,Assumptions!$B$2,0)*(X1262-(W1262*8))))*AE1262))</f>
        <v>55.81665264</v>
      </c>
      <c r="AG1262" s="67" t="str">
        <f t="shared" si="12"/>
        <v>Windows Server</v>
      </c>
      <c r="AH1262" s="70">
        <f>ifna(vlookup(AG1262,'SKU Pricing'!A:B,Assumptions!$B$2,0)*W1262*AE1262,0)</f>
        <v>134.32</v>
      </c>
      <c r="AI1262" s="62" t="str">
        <f t="shared" si="13"/>
        <v>Regional</v>
      </c>
      <c r="AJ1262" s="62" t="str">
        <f>if(V1262&lt;&gt;0, if(T1262="Lift &amp; Shift Noprod",Assumptions!$B$9,if(V1262=Assumptions!$B$6,Assumptions!$B$10,if(P1262=1,Assumptions!$B$8,Assumptions!$B$7))),"")</f>
        <v>SSD</v>
      </c>
      <c r="AK1262" s="69" t="str">
        <f t="shared" si="14"/>
        <v>SSD</v>
      </c>
      <c r="AL1262" s="69">
        <f>if(AJ1262="Hyperdisk Balanced",Assumptions!$B$11,0)</f>
        <v>0</v>
      </c>
      <c r="AM1262" s="69">
        <f>if(AJ1262="Hyperdisk Balanced",Assumptions!$B$12,0)</f>
        <v>0</v>
      </c>
      <c r="AN1262" s="70">
        <f>if(AK1262=0,0,if(AJ1262="Hyperdisk Balanced",vlookup(AK1262&amp;" provisioned space",'SKU Pricing'!A:B,Assumptions!$B$2,0)*Z1262+vlookup(AK1262&amp;" provisioned IOPS",'SKU Pricing'!A:B,Assumptions!$B$2,0)*AL1262*730+vlookup(AK1262&amp;" provisioned throughput",'SKU Pricing'!A:B,Assumptions!$B$2,0)*AM1262*730,vlookup(AK1262,'SKU Pricing'!A:B,Assumptions!$B$2,0)*Z1262))</f>
        <v>21.473</v>
      </c>
      <c r="AO1262" s="70">
        <f t="shared" si="15"/>
        <v>211.6096526</v>
      </c>
      <c r="AP1262" s="71" t="str">
        <f t="shared" si="16"/>
        <v>VM Manager</v>
      </c>
      <c r="AQ1262" s="70">
        <f>ifna(vlookup(AP1262,'SKU Pricing'!A:B,Assumptions!$B$2,0)*AE1262,0)</f>
        <v>2.19</v>
      </c>
      <c r="AR1262" s="72">
        <v>0.0</v>
      </c>
    </row>
    <row r="1263">
      <c r="A1263" s="61" t="s">
        <v>1404</v>
      </c>
      <c r="B1263" s="62" t="str">
        <f>ifna(if(vlookup(A1263,vOS!A:B,2,0)="","Unknown",vlookup(A1263,vOS!A:B,2,0)),"Unknown")</f>
        <v>Microsoft Windows Server 2022 (64-bit)</v>
      </c>
      <c r="C1263" s="62">
        <f>vlookup(B1263,'OS Study'!A:D,2,0)</f>
        <v>0</v>
      </c>
      <c r="D1263" s="62" t="str">
        <f>vlookup(B1263,'OS Study'!A:D,3,0)</f>
        <v>Windows</v>
      </c>
      <c r="E1263" s="62" t="str">
        <f>vlookup(B1263,'OS Study'!A:D,4,0)</f>
        <v>Server</v>
      </c>
      <c r="F1263" s="63" t="str">
        <f>vlookup(B1263,'OS Study'!A:E,5,0)</f>
        <v>2022</v>
      </c>
      <c r="G1263" s="62">
        <f>IF(vlookup(A1263,'RVtools V2.1'!A:J,4,0)="non",0,1)</f>
        <v>1</v>
      </c>
      <c r="H1263" s="62">
        <f>if(vlookup(A1263,'RVtools V2.1'!A:K,11,0)="kube",1,0)</f>
        <v>0</v>
      </c>
      <c r="I1263" s="62">
        <f t="shared" si="5"/>
        <v>0</v>
      </c>
      <c r="J1263" s="62">
        <f>ifna(vlookup(A1263,'Infra Study'!A:Q,17,0),0)</f>
        <v>0</v>
      </c>
      <c r="K1263" s="64">
        <f>IFERROR(__xludf.DUMMYFUNCTION("N(REGEXMATCH(VLOOKUP(A1263, 'RVtools V2.1'!A:H, 8, 0), ""^Serveur de fichiers""))"),0.0)</f>
        <v>0</v>
      </c>
      <c r="L1263" s="64">
        <f t="shared" si="6"/>
        <v>0</v>
      </c>
      <c r="M1263" s="67" t="str">
        <f>ifna(vlookup(A1263,'RVtools V2.1'!A:I,8,0),"N/A")</f>
        <v>RI Witness - PRO</v>
      </c>
      <c r="N1263" s="64">
        <f>IFERROR(__xludf.DUMMYFUNCTION("IF(REGEXMATCH(M1263, ""(?i)"" &amp; JOIN(""|"", SPLIT(""kalisil"", "" ""))), 1, 0)"),0.0)</f>
        <v>0</v>
      </c>
      <c r="O1263" s="64" t="str">
        <f>vlookup(A1263,'RVtools V2.1'!A:H,7,0)</f>
        <v>T1</v>
      </c>
      <c r="P1263" s="64">
        <f>if(vlookup(A1263,'RVtools V2.1'!A:H,5,0)="oui",1,0)</f>
        <v>1</v>
      </c>
      <c r="Q1263" s="64">
        <f>ifna(vlookup(A1263,vCPU!A:B,2,0),"Unknown")</f>
        <v>4</v>
      </c>
      <c r="R1263" s="66">
        <f>ifna(vlookup(A1263,vMemory!A:C,3,0),"Unknown")</f>
        <v>4</v>
      </c>
      <c r="S1263" s="66">
        <f>ifna(vlookup(A1263,vDisk!A:C,3,0),"Unknown")</f>
        <v>49</v>
      </c>
      <c r="T1263" s="67" t="str">
        <f t="array" ref="T1263">IFS(
   L1263=1, "No Lift &amp; Shift",
   J1263=1, XLOOKUP(A1263, 'Infra Study'!A:A, 'Infra Study'!P:P),
   I1263=1, "No Lift &amp; Shift",
   H1263=1, "GKE",
   K1263=1, "GCNV",
   G1263=1, "Lift &amp; Shift Prod",
   TRUE, "Lift &amp; Shift Noprod"
)</f>
        <v>Lift &amp; Shift Prod</v>
      </c>
      <c r="U1263" s="67">
        <f t="shared" si="7"/>
        <v>1</v>
      </c>
      <c r="V1263" s="68" t="str">
        <f>if(T1263="Lift &amp; Shift Noprod",if( Y1263=0,Assumptions!$B$5, Assumptions!$B$4),if(T1263="Lift &amp; Shift Prod",if(AND(N1263=1,O1263="T1"),Assumptions!$B$6,Assumptions!$B$4),0))</f>
        <v>N2D</v>
      </c>
      <c r="W1263" s="69">
        <f>if(V1263&lt;&gt;0,if(Q1263="Unknown", Assumptions!$B$42,If(Q1263&gt;1,Q1263,2)),0)</f>
        <v>4</v>
      </c>
      <c r="X1263" s="69">
        <f>if(V1263&lt;&gt;0,if(R1263="Unknown", Assumptions!$B$43,R1263),0)</f>
        <v>4</v>
      </c>
      <c r="Y1263" s="68">
        <f t="shared" si="8"/>
        <v>0</v>
      </c>
      <c r="Z1263" s="68">
        <f>if(V1263&lt;&gt;0,if(  S1263="Unknown", Assumptions!$B$44,S1263),0)</f>
        <v>49</v>
      </c>
      <c r="AA1263" s="68" t="str">
        <f>if(V1263 ="N2",ifna(vlookup(W1263&amp;"-"&amp;X1263,'Ref. VM'!A:B,2,0),"Custom"),if(V1263 ="E2" , ifna(vlookup(W1263&amp;"-"&amp;X1263,'Ref. VM'!D:E,2,0),"Custom"),if(V1263="N2D",ifna(vlookup(W1263&amp;"-"&amp;X1263,'Ref. VM'!G:H,2,0),"Custom"),if(V1263="N4",ifna(vlookup(W1263&amp;"-"&amp;X1263,'Ref. VM'!J:K,2,0),"Custom"),0))))</f>
        <v>Custom</v>
      </c>
      <c r="AB1263" s="67" t="str">
        <f t="shared" si="9"/>
        <v>N2D-Custom vCPUs-CUD 3y</v>
      </c>
      <c r="AC1263" s="67" t="str">
        <f t="shared" si="10"/>
        <v>N2D-Custom RAM-CUD 3y</v>
      </c>
      <c r="AD1263" s="67">
        <f t="shared" si="11"/>
        <v>0</v>
      </c>
      <c r="AE1263" s="69">
        <f>if(T1263="Lift &amp; Shift Prod",730,if(T1263="Lift &amp; Shift Noprod",Assumptions!$B$3,0))</f>
        <v>730</v>
      </c>
      <c r="AF1263" s="70">
        <f>if( U1263=0,0,if(Y1263=0, ((vlookup(AB1263,'SKU Pricing'!A:B,Assumptions!$B$2,0)*W1263)+(vlookup(AC1263,'SKU Pricing'!A:B,Assumptions!$B$2,0)*X1263))*AE1263,((vlookup(AB1263,'SKU Pricing'!A:B,Assumptions!$B$2,0)*W1263)+(vlookup(AC1263,'SKU Pricing'!A:B,Assumptions!$B$2,0)*(W1263*8))+(vlookup(AD1263,'SKU Pricing'!A:B,Assumptions!$B$2,0)*(X1263-(W1263*8))))*AE1263))</f>
        <v>49.9163196</v>
      </c>
      <c r="AG1263" s="67" t="str">
        <f t="shared" si="12"/>
        <v>Windows Server</v>
      </c>
      <c r="AH1263" s="70">
        <f>ifna(vlookup(AG1263,'SKU Pricing'!A:B,Assumptions!$B$2,0)*W1263*AE1263,0)</f>
        <v>134.32</v>
      </c>
      <c r="AI1263" s="62" t="str">
        <f t="shared" si="13"/>
        <v>Regional</v>
      </c>
      <c r="AJ1263" s="62" t="str">
        <f>if(V1263&lt;&gt;0, if(T1263="Lift &amp; Shift Noprod",Assumptions!$B$9,if(V1263=Assumptions!$B$6,Assumptions!$B$10,if(P1263=1,Assumptions!$B$8,Assumptions!$B$7))),"")</f>
        <v>SSD</v>
      </c>
      <c r="AK1263" s="69" t="str">
        <f t="shared" si="14"/>
        <v>SSD</v>
      </c>
      <c r="AL1263" s="69">
        <f>if(AJ1263="Hyperdisk Balanced",Assumptions!$B$11,0)</f>
        <v>0</v>
      </c>
      <c r="AM1263" s="69">
        <f>if(AJ1263="Hyperdisk Balanced",Assumptions!$B$12,0)</f>
        <v>0</v>
      </c>
      <c r="AN1263" s="70">
        <f>if(AK1263=0,0,if(AJ1263="Hyperdisk Balanced",vlookup(AK1263&amp;" provisioned space",'SKU Pricing'!A:B,Assumptions!$B$2,0)*Z1263+vlookup(AK1263&amp;" provisioned IOPS",'SKU Pricing'!A:B,Assumptions!$B$2,0)*AL1263*730+vlookup(AK1263&amp;" provisioned throughput",'SKU Pricing'!A:B,Assumptions!$B$2,0)*AM1263*730,vlookup(AK1263,'SKU Pricing'!A:B,Assumptions!$B$2,0)*Z1263))</f>
        <v>9.653</v>
      </c>
      <c r="AO1263" s="70">
        <f t="shared" si="15"/>
        <v>193.8893196</v>
      </c>
      <c r="AP1263" s="71" t="str">
        <f t="shared" si="16"/>
        <v>VM Manager</v>
      </c>
      <c r="AQ1263" s="70">
        <f>ifna(vlookup(AP1263,'SKU Pricing'!A:B,Assumptions!$B$2,0)*AE1263,0)</f>
        <v>2.19</v>
      </c>
      <c r="AR1263" s="72">
        <v>0.0</v>
      </c>
    </row>
    <row r="1264">
      <c r="A1264" s="61" t="s">
        <v>775</v>
      </c>
      <c r="B1264" s="62" t="str">
        <f>ifna(if(vlookup(A1264,vOS!A:B,2,0)="","Unknown",vlookup(A1264,vOS!A:B,2,0)),"Unknown")</f>
        <v>VMware ESXi 8.0 or later</v>
      </c>
      <c r="C1264" s="62">
        <f>vlookup(B1264,'OS Study'!A:D,2,0)</f>
        <v>0</v>
      </c>
      <c r="D1264" s="62" t="str">
        <f>vlookup(B1264,'OS Study'!A:D,3,0)</f>
        <v>Appliance</v>
      </c>
      <c r="E1264" s="62" t="str">
        <f>vlookup(B1264,'OS Study'!A:D,4,0)</f>
        <v>VMWare</v>
      </c>
      <c r="F1264" s="63" t="str">
        <f>vlookup(B1264,'OS Study'!A:E,5,0)</f>
        <v/>
      </c>
      <c r="G1264" s="62">
        <f>IF(vlookup(A1264,'RVtools V2.1'!A:J,4,0)="non",0,1)</f>
        <v>0</v>
      </c>
      <c r="H1264" s="62">
        <f>if(vlookup(A1264,'RVtools V2.1'!A:K,11,0)="kube",1,0)</f>
        <v>0</v>
      </c>
      <c r="I1264" s="62">
        <f t="shared" si="5"/>
        <v>0</v>
      </c>
      <c r="J1264" s="62">
        <f>ifna(vlookup(A1264,'Infra Study'!A:Q,17,0),0)</f>
        <v>1</v>
      </c>
      <c r="K1264" s="64">
        <f>IFERROR(__xludf.DUMMYFUNCTION("N(REGEXMATCH(VLOOKUP(A1264, 'RVtools V2.1'!A:H, 8, 0), ""^Serveur de fichiers""))"),0.0)</f>
        <v>0</v>
      </c>
      <c r="L1264" s="64">
        <f t="shared" si="6"/>
        <v>0</v>
      </c>
      <c r="M1264" s="65" t="str">
        <f>ifna(vlookup(A1264,'RVtools V2.1'!A:I,8,0),"N/A")</f>
        <v>Infra - VxRail MGT / Witness</v>
      </c>
      <c r="N1264" s="64">
        <f>IFERROR(__xludf.DUMMYFUNCTION("IF(REGEXMATCH(M1264, ""(?i)"" &amp; JOIN(""|"", SPLIT(""kalisil"", "" ""))), 1, 0)"),0.0)</f>
        <v>0</v>
      </c>
      <c r="O1264" s="64" t="str">
        <f>vlookup(A1264,'RVtools V2.1'!A:H,7,0)</f>
        <v>N/A</v>
      </c>
      <c r="P1264" s="64">
        <f>if(vlookup(A1264,'RVtools V2.1'!A:H,5,0)="oui",1,0)</f>
        <v>0</v>
      </c>
      <c r="Q1264" s="64">
        <f>ifna(vlookup(A1264,vCPU!A:B,2,0),"Unknown")</f>
        <v>2</v>
      </c>
      <c r="R1264" s="66">
        <f>ifna(vlookup(A1264,vMemory!A:C,3,0),"Unknown")</f>
        <v>16</v>
      </c>
      <c r="S1264" s="66">
        <f>ifna(vlookup(A1264,vDisk!A:C,3,0),"Unknown")</f>
        <v>34</v>
      </c>
      <c r="T1264" s="67" t="str">
        <f t="array" ref="T1264">IFS(
   L1264=1, "No Lift &amp; Shift",
   J1264=1, XLOOKUP(A1264, 'Infra Study'!A:A, 'Infra Study'!P:P),
   I1264=1, "No Lift &amp; Shift",
   H1264=1, "GKE",
   K1264=1, "GCNV",
   G1264=1, "Lift &amp; Shift Prod",
   TRUE, "Lift &amp; Shift Noprod"
)</f>
        <v>No Lift &amp; Shift</v>
      </c>
      <c r="U1264" s="67">
        <f t="shared" si="7"/>
        <v>0</v>
      </c>
      <c r="V1264" s="68">
        <f>if(T1264="Lift &amp; Shift Noprod",if( Y1264=0,Assumptions!$B$5, Assumptions!$B$4),if(T1264="Lift &amp; Shift Prod",if(AND(N1264=1,O1264="T1"),Assumptions!$B$6,Assumptions!$B$4),0))</f>
        <v>0</v>
      </c>
      <c r="W1264" s="62">
        <f>if(V1264&lt;&gt;0,if(Q1264="Unknown", Assumptions!$B$42,If(Q1264&gt;1,Q1264,2)),0)</f>
        <v>0</v>
      </c>
      <c r="X1264" s="69">
        <f>if(V1264&lt;&gt;0,if(R1264="Unknown", Assumptions!$B$43,R1264),0)</f>
        <v>0</v>
      </c>
      <c r="Y1264" s="68">
        <f t="shared" si="8"/>
        <v>0</v>
      </c>
      <c r="Z1264" s="68">
        <f>if(V1264&lt;&gt;0,if(  S1264="Unknown", Assumptions!$B$44,S1264),0)</f>
        <v>0</v>
      </c>
      <c r="AA1264" s="68">
        <f>if(V1264 ="N2",ifna(vlookup(W1264&amp;"-"&amp;X1264,'Ref. VM'!A:B,2,0),"Custom"),if(V1264 ="E2" , ifna(vlookup(W1264&amp;"-"&amp;X1264,'Ref. VM'!D:E,2,0),"Custom"),if(V1264="N2D",ifna(vlookup(W1264&amp;"-"&amp;X1264,'Ref. VM'!G:H,2,0),"Custom"),if(V1264="N4",ifna(vlookup(W1264&amp;"-"&amp;X1264,'Ref. VM'!J:K,2,0),"Custom"),0))))</f>
        <v>0</v>
      </c>
      <c r="AB1264" s="67">
        <f t="shared" si="9"/>
        <v>0</v>
      </c>
      <c r="AC1264" s="67">
        <f t="shared" si="10"/>
        <v>0</v>
      </c>
      <c r="AD1264" s="67">
        <f t="shared" si="11"/>
        <v>0</v>
      </c>
      <c r="AE1264" s="62">
        <f>if(T1264="Lift &amp; Shift Prod",730,if(T1264="Lift &amp; Shift Noprod",Assumptions!$B$3,0))</f>
        <v>0</v>
      </c>
      <c r="AF1264" s="70">
        <f>if( U1264=0,0,if(Y1264=0, ((vlookup(AB1264,'SKU Pricing'!A:B,Assumptions!$B$2,0)*W1264)+(vlookup(AC1264,'SKU Pricing'!A:B,Assumptions!$B$2,0)*X1264))*AE1264,((vlookup(AB1264,'SKU Pricing'!A:B,Assumptions!$B$2,0)*W1264)+(vlookup(AC1264,'SKU Pricing'!A:B,Assumptions!$B$2,0)*(W1264*8))+(vlookup(AD1264,'SKU Pricing'!A:B,Assumptions!$B$2,0)*(X1264-(W1264*8))))*AE1264))</f>
        <v>0</v>
      </c>
      <c r="AG1264" s="67">
        <f t="shared" si="12"/>
        <v>0</v>
      </c>
      <c r="AH1264" s="70">
        <f>ifna(vlookup(AG1264,'SKU Pricing'!A:B,Assumptions!$B$2,0)*W1264*AE1264,0)</f>
        <v>0</v>
      </c>
      <c r="AI1264" s="62" t="str">
        <f t="shared" si="13"/>
        <v/>
      </c>
      <c r="AJ1264" s="62" t="str">
        <f>if(V1264&lt;&gt;0, if(T1264="Lift &amp; Shift Noprod",Assumptions!$B$9,if(V1264=Assumptions!$B$6,Assumptions!$B$10,if(P1264=1,Assumptions!$B$8,Assumptions!$B$7))),"")</f>
        <v/>
      </c>
      <c r="AK1264" s="69">
        <f t="shared" si="14"/>
        <v>0</v>
      </c>
      <c r="AL1264" s="69">
        <f>if(AJ1264="Hyperdisk Balanced",Assumptions!$B$11,0)</f>
        <v>0</v>
      </c>
      <c r="AM1264" s="69">
        <f>if(AJ1264="Hyperdisk Balanced",Assumptions!$B$12,0)</f>
        <v>0</v>
      </c>
      <c r="AN1264" s="70">
        <f>if(AK1264=0,0,if(AJ1264="Hyperdisk Balanced",vlookup(AK1264&amp;" provisioned space",'SKU Pricing'!A:B,Assumptions!$B$2,0)*Z1264+vlookup(AK1264&amp;" provisioned IOPS",'SKU Pricing'!A:B,Assumptions!$B$2,0)*AL1264*730+vlookup(AK1264&amp;" provisioned throughput",'SKU Pricing'!A:B,Assumptions!$B$2,0)*AM1264*730,vlookup(AK1264,'SKU Pricing'!A:B,Assumptions!$B$2,0)*Z1264))</f>
        <v>0</v>
      </c>
      <c r="AO1264" s="70">
        <f t="shared" si="15"/>
        <v>0</v>
      </c>
      <c r="AP1264" s="71">
        <f t="shared" si="16"/>
        <v>0</v>
      </c>
      <c r="AQ1264" s="70">
        <f>ifna(vlookup(AP1264,'SKU Pricing'!A:B,Assumptions!$B$2,0)*AE1264,0)</f>
        <v>0</v>
      </c>
      <c r="AR1264" s="72">
        <v>0.0</v>
      </c>
    </row>
    <row r="1265">
      <c r="A1265" s="61" t="s">
        <v>1405</v>
      </c>
      <c r="B1265" s="62" t="str">
        <f>ifna(if(vlookup(A1265,vOS!A:B,2,0)="","Unknown",vlookup(A1265,vOS!A:B,2,0)),"Unknown")</f>
        <v>Microsoft Windows Server 2022 (64-bit)</v>
      </c>
      <c r="C1265" s="62">
        <f>vlookup(B1265,'OS Study'!A:D,2,0)</f>
        <v>0</v>
      </c>
      <c r="D1265" s="62" t="str">
        <f>vlookup(B1265,'OS Study'!A:D,3,0)</f>
        <v>Windows</v>
      </c>
      <c r="E1265" s="62" t="str">
        <f>vlookup(B1265,'OS Study'!A:D,4,0)</f>
        <v>Server</v>
      </c>
      <c r="F1265" s="63" t="str">
        <f>vlookup(B1265,'OS Study'!A:E,5,0)</f>
        <v>2022</v>
      </c>
      <c r="G1265" s="62">
        <f>IF(vlookup(A1265,'RVtools V2.1'!A:J,4,0)="non",0,1)</f>
        <v>1</v>
      </c>
      <c r="H1265" s="62">
        <f>if(vlookup(A1265,'RVtools V2.1'!A:K,11,0)="kube",1,0)</f>
        <v>0</v>
      </c>
      <c r="I1265" s="62">
        <f t="shared" si="5"/>
        <v>0</v>
      </c>
      <c r="J1265" s="62">
        <f>ifna(vlookup(A1265,'Infra Study'!A:Q,17,0),0)</f>
        <v>0</v>
      </c>
      <c r="K1265" s="64">
        <f>IFERROR(__xludf.DUMMYFUNCTION("N(REGEXMATCH(VLOOKUP(A1265, 'RVtools V2.1'!A:H, 8, 0), ""^Serveur de fichiers""))"),0.0)</f>
        <v>0</v>
      </c>
      <c r="L1265" s="64">
        <f t="shared" si="6"/>
        <v>0</v>
      </c>
      <c r="M1265" s="67" t="str">
        <f>ifna(vlookup(A1265,'RVtools V2.1'!A:I,8,0),"N/A")</f>
        <v>Role SIL - FSE</v>
      </c>
      <c r="N1265" s="64">
        <f>IFERROR(__xludf.DUMMYFUNCTION("IF(REGEXMATCH(M1265, ""(?i)"" &amp; JOIN(""|"", SPLIT(""kalisil"", "" ""))), 1, 0)"),0.0)</f>
        <v>0</v>
      </c>
      <c r="O1265" s="64" t="str">
        <f>vlookup(A1265,'RVtools V2.1'!A:H,7,0)</f>
        <v>T1</v>
      </c>
      <c r="P1265" s="64">
        <f>if(vlookup(A1265,'RVtools V2.1'!A:H,5,0)="oui",1,0)</f>
        <v>1</v>
      </c>
      <c r="Q1265" s="64">
        <f>ifna(vlookup(A1265,vCPU!A:B,2,0),"Unknown")</f>
        <v>2</v>
      </c>
      <c r="R1265" s="66">
        <f>ifna(vlookup(A1265,vMemory!A:C,3,0),"Unknown")</f>
        <v>8</v>
      </c>
      <c r="S1265" s="66">
        <f>ifna(vlookup(A1265,vDisk!A:C,3,0),"Unknown")</f>
        <v>154</v>
      </c>
      <c r="T1265" s="67" t="str">
        <f t="array" ref="T1265">IFS(
   L1265=1, "No Lift &amp; Shift",
   J1265=1, XLOOKUP(A1265, 'Infra Study'!A:A, 'Infra Study'!P:P),
   I1265=1, "No Lift &amp; Shift",
   H1265=1, "GKE",
   K1265=1, "GCNV",
   G1265=1, "Lift &amp; Shift Prod",
   TRUE, "Lift &amp; Shift Noprod"
)</f>
        <v>Lift &amp; Shift Prod</v>
      </c>
      <c r="U1265" s="67">
        <f t="shared" si="7"/>
        <v>1</v>
      </c>
      <c r="V1265" s="68" t="str">
        <f>if(T1265="Lift &amp; Shift Noprod",if( Y1265=0,Assumptions!$B$5, Assumptions!$B$4),if(T1265="Lift &amp; Shift Prod",if(AND(N1265=1,O1265="T1"),Assumptions!$B$6,Assumptions!$B$4),0))</f>
        <v>N2D</v>
      </c>
      <c r="W1265" s="69">
        <f>if(V1265&lt;&gt;0,if(Q1265="Unknown", Assumptions!$B$42,If(Q1265&gt;1,Q1265,2)),0)</f>
        <v>2</v>
      </c>
      <c r="X1265" s="69">
        <f>if(V1265&lt;&gt;0,if(R1265="Unknown", Assumptions!$B$43,R1265),0)</f>
        <v>8</v>
      </c>
      <c r="Y1265" s="68">
        <f t="shared" si="8"/>
        <v>0</v>
      </c>
      <c r="Z1265" s="68">
        <f>if(V1265&lt;&gt;0,if(  S1265="Unknown", Assumptions!$B$44,S1265),0)</f>
        <v>154</v>
      </c>
      <c r="AA1265" s="68" t="str">
        <f>if(V1265 ="N2",ifna(vlookup(W1265&amp;"-"&amp;X1265,'Ref. VM'!A:B,2,0),"Custom"),if(V1265 ="E2" , ifna(vlookup(W1265&amp;"-"&amp;X1265,'Ref. VM'!D:E,2,0),"Custom"),if(V1265="N2D",ifna(vlookup(W1265&amp;"-"&amp;X1265,'Ref. VM'!G:H,2,0),"Custom"),if(V1265="N4",ifna(vlookup(W1265&amp;"-"&amp;X1265,'Ref. VM'!J:K,2,0),"Custom"),0))))</f>
        <v>Custom</v>
      </c>
      <c r="AB1265" s="67" t="str">
        <f t="shared" si="9"/>
        <v>N2D-Custom vCPUs-CUD 3y</v>
      </c>
      <c r="AC1265" s="67" t="str">
        <f t="shared" si="10"/>
        <v>N2D-Custom RAM-CUD 3y</v>
      </c>
      <c r="AD1265" s="67">
        <f t="shared" si="11"/>
        <v>0</v>
      </c>
      <c r="AE1265" s="69">
        <f>if(T1265="Lift &amp; Shift Prod",730,if(T1265="Lift &amp; Shift Noprod",Assumptions!$B$3,0))</f>
        <v>730</v>
      </c>
      <c r="AF1265" s="70">
        <f>if( U1265=0,0,if(Y1265=0, ((vlookup(AB1265,'SKU Pricing'!A:B,Assumptions!$B$2,0)*W1265)+(vlookup(AC1265,'SKU Pricing'!A:B,Assumptions!$B$2,0)*X1265))*AE1265,((vlookup(AB1265,'SKU Pricing'!A:B,Assumptions!$B$2,0)*W1265)+(vlookup(AC1265,'SKU Pricing'!A:B,Assumptions!$B$2,0)*(W1265*8))+(vlookup(AD1265,'SKU Pricing'!A:B,Assumptions!$B$2,0)*(X1265-(W1265*8))))*AE1265))</f>
        <v>33.80865936</v>
      </c>
      <c r="AG1265" s="67" t="str">
        <f t="shared" si="12"/>
        <v>Windows Server</v>
      </c>
      <c r="AH1265" s="70">
        <f>ifna(vlookup(AG1265,'SKU Pricing'!A:B,Assumptions!$B$2,0)*W1265*AE1265,0)</f>
        <v>67.16</v>
      </c>
      <c r="AI1265" s="62" t="str">
        <f t="shared" si="13"/>
        <v>Regional</v>
      </c>
      <c r="AJ1265" s="62" t="str">
        <f>if(V1265&lt;&gt;0, if(T1265="Lift &amp; Shift Noprod",Assumptions!$B$9,if(V1265=Assumptions!$B$6,Assumptions!$B$10,if(P1265=1,Assumptions!$B$8,Assumptions!$B$7))),"")</f>
        <v>SSD</v>
      </c>
      <c r="AK1265" s="69" t="str">
        <f t="shared" si="14"/>
        <v>SSD</v>
      </c>
      <c r="AL1265" s="69">
        <f>if(AJ1265="Hyperdisk Balanced",Assumptions!$B$11,0)</f>
        <v>0</v>
      </c>
      <c r="AM1265" s="69">
        <f>if(AJ1265="Hyperdisk Balanced",Assumptions!$B$12,0)</f>
        <v>0</v>
      </c>
      <c r="AN1265" s="70">
        <f>if(AK1265=0,0,if(AJ1265="Hyperdisk Balanced",vlookup(AK1265&amp;" provisioned space",'SKU Pricing'!A:B,Assumptions!$B$2,0)*Z1265+vlookup(AK1265&amp;" provisioned IOPS",'SKU Pricing'!A:B,Assumptions!$B$2,0)*AL1265*730+vlookup(AK1265&amp;" provisioned throughput",'SKU Pricing'!A:B,Assumptions!$B$2,0)*AM1265*730,vlookup(AK1265,'SKU Pricing'!A:B,Assumptions!$B$2,0)*Z1265))</f>
        <v>30.338</v>
      </c>
      <c r="AO1265" s="70">
        <f t="shared" si="15"/>
        <v>131.3066594</v>
      </c>
      <c r="AP1265" s="71" t="str">
        <f t="shared" si="16"/>
        <v>VM Manager</v>
      </c>
      <c r="AQ1265" s="70">
        <f>ifna(vlookup(AP1265,'SKU Pricing'!A:B,Assumptions!$B$2,0)*AE1265,0)</f>
        <v>2.19</v>
      </c>
      <c r="AR1265" s="72">
        <v>0.0</v>
      </c>
    </row>
    <row r="1266">
      <c r="A1266" s="61" t="s">
        <v>1406</v>
      </c>
      <c r="B1266" s="62" t="str">
        <f>ifna(if(vlookup(A1266,vOS!A:B,2,0)="","Unknown",vlookup(A1266,vOS!A:B,2,0)),"Unknown")</f>
        <v>Microsoft Windows Server 2022 (64-bit)</v>
      </c>
      <c r="C1266" s="62">
        <f>vlookup(B1266,'OS Study'!A:D,2,0)</f>
        <v>0</v>
      </c>
      <c r="D1266" s="62" t="str">
        <f>vlookup(B1266,'OS Study'!A:D,3,0)</f>
        <v>Windows</v>
      </c>
      <c r="E1266" s="62" t="str">
        <f>vlookup(B1266,'OS Study'!A:D,4,0)</f>
        <v>Server</v>
      </c>
      <c r="F1266" s="63" t="str">
        <f>vlookup(B1266,'OS Study'!A:E,5,0)</f>
        <v>2022</v>
      </c>
      <c r="G1266" s="62">
        <f>IF(vlookup(A1266,'RVtools V2.1'!A:J,4,0)="non",0,1)</f>
        <v>1</v>
      </c>
      <c r="H1266" s="62">
        <f>if(vlookup(A1266,'RVtools V2.1'!A:K,11,0)="kube",1,0)</f>
        <v>0</v>
      </c>
      <c r="I1266" s="62">
        <f t="shared" si="5"/>
        <v>0</v>
      </c>
      <c r="J1266" s="62">
        <f>ifna(vlookup(A1266,'Infra Study'!A:Q,17,0),0)</f>
        <v>0</v>
      </c>
      <c r="K1266" s="64">
        <f>IFERROR(__xludf.DUMMYFUNCTION("N(REGEXMATCH(VLOOKUP(A1266, 'RVtools V2.1'!A:H, 8, 0), ""^Serveur de fichiers""))"),0.0)</f>
        <v>0</v>
      </c>
      <c r="L1266" s="64">
        <f t="shared" si="6"/>
        <v>0</v>
      </c>
      <c r="M1266" s="67" t="str">
        <f>ifna(vlookup(A1266,'RVtools V2.1'!A:I,8,0),"N/A")</f>
        <v>Role SIL - FSE</v>
      </c>
      <c r="N1266" s="64">
        <f>IFERROR(__xludf.DUMMYFUNCTION("IF(REGEXMATCH(M1266, ""(?i)"" &amp; JOIN(""|"", SPLIT(""kalisil"", "" ""))), 1, 0)"),0.0)</f>
        <v>0</v>
      </c>
      <c r="O1266" s="64" t="str">
        <f>vlookup(A1266,'RVtools V2.1'!A:H,7,0)</f>
        <v>T1</v>
      </c>
      <c r="P1266" s="64">
        <f>if(vlookup(A1266,'RVtools V2.1'!A:H,5,0)="oui",1,0)</f>
        <v>1</v>
      </c>
      <c r="Q1266" s="64">
        <f>ifna(vlookup(A1266,vCPU!A:B,2,0),"Unknown")</f>
        <v>2</v>
      </c>
      <c r="R1266" s="66">
        <f>ifna(vlookup(A1266,vMemory!A:C,3,0),"Unknown")</f>
        <v>8</v>
      </c>
      <c r="S1266" s="66">
        <f>ifna(vlookup(A1266,vDisk!A:C,3,0),"Unknown")</f>
        <v>154</v>
      </c>
      <c r="T1266" s="67" t="str">
        <f t="array" ref="T1266">IFS(
   L1266=1, "No Lift &amp; Shift",
   J1266=1, XLOOKUP(A1266, 'Infra Study'!A:A, 'Infra Study'!P:P),
   I1266=1, "No Lift &amp; Shift",
   H1266=1, "GKE",
   K1266=1, "GCNV",
   G1266=1, "Lift &amp; Shift Prod",
   TRUE, "Lift &amp; Shift Noprod"
)</f>
        <v>Lift &amp; Shift Prod</v>
      </c>
      <c r="U1266" s="67">
        <f t="shared" si="7"/>
        <v>1</v>
      </c>
      <c r="V1266" s="68" t="str">
        <f>if(T1266="Lift &amp; Shift Noprod",if( Y1266=0,Assumptions!$B$5, Assumptions!$B$4),if(T1266="Lift &amp; Shift Prod",if(AND(N1266=1,O1266="T1"),Assumptions!$B$6,Assumptions!$B$4),0))</f>
        <v>N2D</v>
      </c>
      <c r="W1266" s="69">
        <f>if(V1266&lt;&gt;0,if(Q1266="Unknown", Assumptions!$B$42,If(Q1266&gt;1,Q1266,2)),0)</f>
        <v>2</v>
      </c>
      <c r="X1266" s="69">
        <f>if(V1266&lt;&gt;0,if(R1266="Unknown", Assumptions!$B$43,R1266),0)</f>
        <v>8</v>
      </c>
      <c r="Y1266" s="68">
        <f t="shared" si="8"/>
        <v>0</v>
      </c>
      <c r="Z1266" s="68">
        <f>if(V1266&lt;&gt;0,if(  S1266="Unknown", Assumptions!$B$44,S1266),0)</f>
        <v>154</v>
      </c>
      <c r="AA1266" s="68" t="str">
        <f>if(V1266 ="N2",ifna(vlookup(W1266&amp;"-"&amp;X1266,'Ref. VM'!A:B,2,0),"Custom"),if(V1266 ="E2" , ifna(vlookup(W1266&amp;"-"&amp;X1266,'Ref. VM'!D:E,2,0),"Custom"),if(V1266="N2D",ifna(vlookup(W1266&amp;"-"&amp;X1266,'Ref. VM'!G:H,2,0),"Custom"),if(V1266="N4",ifna(vlookup(W1266&amp;"-"&amp;X1266,'Ref. VM'!J:K,2,0),"Custom"),0))))</f>
        <v>Custom</v>
      </c>
      <c r="AB1266" s="67" t="str">
        <f t="shared" si="9"/>
        <v>N2D-Custom vCPUs-CUD 3y</v>
      </c>
      <c r="AC1266" s="67" t="str">
        <f t="shared" si="10"/>
        <v>N2D-Custom RAM-CUD 3y</v>
      </c>
      <c r="AD1266" s="67">
        <f t="shared" si="11"/>
        <v>0</v>
      </c>
      <c r="AE1266" s="69">
        <f>if(T1266="Lift &amp; Shift Prod",730,if(T1266="Lift &amp; Shift Noprod",Assumptions!$B$3,0))</f>
        <v>730</v>
      </c>
      <c r="AF1266" s="70">
        <f>if( U1266=0,0,if(Y1266=0, ((vlookup(AB1266,'SKU Pricing'!A:B,Assumptions!$B$2,0)*W1266)+(vlookup(AC1266,'SKU Pricing'!A:B,Assumptions!$B$2,0)*X1266))*AE1266,((vlookup(AB1266,'SKU Pricing'!A:B,Assumptions!$B$2,0)*W1266)+(vlookup(AC1266,'SKU Pricing'!A:B,Assumptions!$B$2,0)*(W1266*8))+(vlookup(AD1266,'SKU Pricing'!A:B,Assumptions!$B$2,0)*(X1266-(W1266*8))))*AE1266))</f>
        <v>33.80865936</v>
      </c>
      <c r="AG1266" s="67" t="str">
        <f t="shared" si="12"/>
        <v>Windows Server</v>
      </c>
      <c r="AH1266" s="70">
        <f>ifna(vlookup(AG1266,'SKU Pricing'!A:B,Assumptions!$B$2,0)*W1266*AE1266,0)</f>
        <v>67.16</v>
      </c>
      <c r="AI1266" s="62" t="str">
        <f t="shared" si="13"/>
        <v>Regional</v>
      </c>
      <c r="AJ1266" s="62" t="str">
        <f>if(V1266&lt;&gt;0, if(T1266="Lift &amp; Shift Noprod",Assumptions!$B$9,if(V1266=Assumptions!$B$6,Assumptions!$B$10,if(P1266=1,Assumptions!$B$8,Assumptions!$B$7))),"")</f>
        <v>SSD</v>
      </c>
      <c r="AK1266" s="69" t="str">
        <f t="shared" si="14"/>
        <v>SSD</v>
      </c>
      <c r="AL1266" s="69">
        <f>if(AJ1266="Hyperdisk Balanced",Assumptions!$B$11,0)</f>
        <v>0</v>
      </c>
      <c r="AM1266" s="69">
        <f>if(AJ1266="Hyperdisk Balanced",Assumptions!$B$12,0)</f>
        <v>0</v>
      </c>
      <c r="AN1266" s="70">
        <f>if(AK1266=0,0,if(AJ1266="Hyperdisk Balanced",vlookup(AK1266&amp;" provisioned space",'SKU Pricing'!A:B,Assumptions!$B$2,0)*Z1266+vlookup(AK1266&amp;" provisioned IOPS",'SKU Pricing'!A:B,Assumptions!$B$2,0)*AL1266*730+vlookup(AK1266&amp;" provisioned throughput",'SKU Pricing'!A:B,Assumptions!$B$2,0)*AM1266*730,vlookup(AK1266,'SKU Pricing'!A:B,Assumptions!$B$2,0)*Z1266))</f>
        <v>30.338</v>
      </c>
      <c r="AO1266" s="70">
        <f t="shared" si="15"/>
        <v>131.3066594</v>
      </c>
      <c r="AP1266" s="71" t="str">
        <f t="shared" si="16"/>
        <v>VM Manager</v>
      </c>
      <c r="AQ1266" s="70">
        <f>ifna(vlookup(AP1266,'SKU Pricing'!A:B,Assumptions!$B$2,0)*AE1266,0)</f>
        <v>2.19</v>
      </c>
      <c r="AR1266" s="72">
        <v>0.0</v>
      </c>
    </row>
    <row r="1267">
      <c r="A1267" s="61" t="s">
        <v>1407</v>
      </c>
      <c r="B1267" s="62" t="str">
        <f>ifna(if(vlookup(A1267,vOS!A:B,2,0)="","Unknown",vlookup(A1267,vOS!A:B,2,0)),"Unknown")</f>
        <v>Microsoft Windows Server 2022 (64-bit)</v>
      </c>
      <c r="C1267" s="62">
        <f>vlookup(B1267,'OS Study'!A:D,2,0)</f>
        <v>0</v>
      </c>
      <c r="D1267" s="62" t="str">
        <f>vlookup(B1267,'OS Study'!A:D,3,0)</f>
        <v>Windows</v>
      </c>
      <c r="E1267" s="62" t="str">
        <f>vlookup(B1267,'OS Study'!A:D,4,0)</f>
        <v>Server</v>
      </c>
      <c r="F1267" s="63" t="str">
        <f>vlookup(B1267,'OS Study'!A:E,5,0)</f>
        <v>2022</v>
      </c>
      <c r="G1267" s="62">
        <f>IF(vlookup(A1267,'RVtools V2.1'!A:J,4,0)="non",0,1)</f>
        <v>1</v>
      </c>
      <c r="H1267" s="62">
        <f>if(vlookup(A1267,'RVtools V2.1'!A:K,11,0)="kube",1,0)</f>
        <v>0</v>
      </c>
      <c r="I1267" s="62">
        <f t="shared" si="5"/>
        <v>0</v>
      </c>
      <c r="J1267" s="62">
        <f>ifna(vlookup(A1267,'Infra Study'!A:Q,17,0),0)</f>
        <v>0</v>
      </c>
      <c r="K1267" s="64">
        <f>IFERROR(__xludf.DUMMYFUNCTION("N(REGEXMATCH(VLOOKUP(A1267, 'RVtools V2.1'!A:H, 8, 0), ""^Serveur de fichiers""))"),0.0)</f>
        <v>0</v>
      </c>
      <c r="L1267" s="64">
        <f t="shared" si="6"/>
        <v>0</v>
      </c>
      <c r="M1267" s="67" t="str">
        <f>ifna(vlookup(A1267,'RVtools V2.1'!A:I,8,0),"N/A")</f>
        <v>Role SIL - FSE</v>
      </c>
      <c r="N1267" s="64">
        <f>IFERROR(__xludf.DUMMYFUNCTION("IF(REGEXMATCH(M1267, ""(?i)"" &amp; JOIN(""|"", SPLIT(""kalisil"", "" ""))), 1, 0)"),0.0)</f>
        <v>0</v>
      </c>
      <c r="O1267" s="64" t="str">
        <f>vlookup(A1267,'RVtools V2.1'!A:H,7,0)</f>
        <v>T1</v>
      </c>
      <c r="P1267" s="64">
        <f>if(vlookup(A1267,'RVtools V2.1'!A:H,5,0)="oui",1,0)</f>
        <v>1</v>
      </c>
      <c r="Q1267" s="64">
        <f>ifna(vlookup(A1267,vCPU!A:B,2,0),"Unknown")</f>
        <v>2</v>
      </c>
      <c r="R1267" s="66">
        <f>ifna(vlookup(A1267,vMemory!A:C,3,0),"Unknown")</f>
        <v>8</v>
      </c>
      <c r="S1267" s="66">
        <f>ifna(vlookup(A1267,vDisk!A:C,3,0),"Unknown")</f>
        <v>154</v>
      </c>
      <c r="T1267" s="67" t="str">
        <f t="array" ref="T1267">IFS(
   L1267=1, "No Lift &amp; Shift",
   J1267=1, XLOOKUP(A1267, 'Infra Study'!A:A, 'Infra Study'!P:P),
   I1267=1, "No Lift &amp; Shift",
   H1267=1, "GKE",
   K1267=1, "GCNV",
   G1267=1, "Lift &amp; Shift Prod",
   TRUE, "Lift &amp; Shift Noprod"
)</f>
        <v>Lift &amp; Shift Prod</v>
      </c>
      <c r="U1267" s="67">
        <f t="shared" si="7"/>
        <v>1</v>
      </c>
      <c r="V1267" s="68" t="str">
        <f>if(T1267="Lift &amp; Shift Noprod",if( Y1267=0,Assumptions!$B$5, Assumptions!$B$4),if(T1267="Lift &amp; Shift Prod",if(AND(N1267=1,O1267="T1"),Assumptions!$B$6,Assumptions!$B$4),0))</f>
        <v>N2D</v>
      </c>
      <c r="W1267" s="69">
        <f>if(V1267&lt;&gt;0,if(Q1267="Unknown", Assumptions!$B$42,If(Q1267&gt;1,Q1267,2)),0)</f>
        <v>2</v>
      </c>
      <c r="X1267" s="69">
        <f>if(V1267&lt;&gt;0,if(R1267="Unknown", Assumptions!$B$43,R1267),0)</f>
        <v>8</v>
      </c>
      <c r="Y1267" s="68">
        <f t="shared" si="8"/>
        <v>0</v>
      </c>
      <c r="Z1267" s="68">
        <f>if(V1267&lt;&gt;0,if(  S1267="Unknown", Assumptions!$B$44,S1267),0)</f>
        <v>154</v>
      </c>
      <c r="AA1267" s="68" t="str">
        <f>if(V1267 ="N2",ifna(vlookup(W1267&amp;"-"&amp;X1267,'Ref. VM'!A:B,2,0),"Custom"),if(V1267 ="E2" , ifna(vlookup(W1267&amp;"-"&amp;X1267,'Ref. VM'!D:E,2,0),"Custom"),if(V1267="N2D",ifna(vlookup(W1267&amp;"-"&amp;X1267,'Ref. VM'!G:H,2,0),"Custom"),if(V1267="N4",ifna(vlookup(W1267&amp;"-"&amp;X1267,'Ref. VM'!J:K,2,0),"Custom"),0))))</f>
        <v>Custom</v>
      </c>
      <c r="AB1267" s="67" t="str">
        <f t="shared" si="9"/>
        <v>N2D-Custom vCPUs-CUD 3y</v>
      </c>
      <c r="AC1267" s="67" t="str">
        <f t="shared" si="10"/>
        <v>N2D-Custom RAM-CUD 3y</v>
      </c>
      <c r="AD1267" s="67">
        <f t="shared" si="11"/>
        <v>0</v>
      </c>
      <c r="AE1267" s="69">
        <f>if(T1267="Lift &amp; Shift Prod",730,if(T1267="Lift &amp; Shift Noprod",Assumptions!$B$3,0))</f>
        <v>730</v>
      </c>
      <c r="AF1267" s="70">
        <f>if( U1267=0,0,if(Y1267=0, ((vlookup(AB1267,'SKU Pricing'!A:B,Assumptions!$B$2,0)*W1267)+(vlookup(AC1267,'SKU Pricing'!A:B,Assumptions!$B$2,0)*X1267))*AE1267,((vlookup(AB1267,'SKU Pricing'!A:B,Assumptions!$B$2,0)*W1267)+(vlookup(AC1267,'SKU Pricing'!A:B,Assumptions!$B$2,0)*(W1267*8))+(vlookup(AD1267,'SKU Pricing'!A:B,Assumptions!$B$2,0)*(X1267-(W1267*8))))*AE1267))</f>
        <v>33.80865936</v>
      </c>
      <c r="AG1267" s="67" t="str">
        <f t="shared" si="12"/>
        <v>Windows Server</v>
      </c>
      <c r="AH1267" s="70">
        <f>ifna(vlookup(AG1267,'SKU Pricing'!A:B,Assumptions!$B$2,0)*W1267*AE1267,0)</f>
        <v>67.16</v>
      </c>
      <c r="AI1267" s="62" t="str">
        <f t="shared" si="13"/>
        <v>Regional</v>
      </c>
      <c r="AJ1267" s="62" t="str">
        <f>if(V1267&lt;&gt;0, if(T1267="Lift &amp; Shift Noprod",Assumptions!$B$9,if(V1267=Assumptions!$B$6,Assumptions!$B$10,if(P1267=1,Assumptions!$B$8,Assumptions!$B$7))),"")</f>
        <v>SSD</v>
      </c>
      <c r="AK1267" s="69" t="str">
        <f t="shared" si="14"/>
        <v>SSD</v>
      </c>
      <c r="AL1267" s="69">
        <f>if(AJ1267="Hyperdisk Balanced",Assumptions!$B$11,0)</f>
        <v>0</v>
      </c>
      <c r="AM1267" s="69">
        <f>if(AJ1267="Hyperdisk Balanced",Assumptions!$B$12,0)</f>
        <v>0</v>
      </c>
      <c r="AN1267" s="70">
        <f>if(AK1267=0,0,if(AJ1267="Hyperdisk Balanced",vlookup(AK1267&amp;" provisioned space",'SKU Pricing'!A:B,Assumptions!$B$2,0)*Z1267+vlookup(AK1267&amp;" provisioned IOPS",'SKU Pricing'!A:B,Assumptions!$B$2,0)*AL1267*730+vlookup(AK1267&amp;" provisioned throughput",'SKU Pricing'!A:B,Assumptions!$B$2,0)*AM1267*730,vlookup(AK1267,'SKU Pricing'!A:B,Assumptions!$B$2,0)*Z1267))</f>
        <v>30.338</v>
      </c>
      <c r="AO1267" s="70">
        <f t="shared" si="15"/>
        <v>131.3066594</v>
      </c>
      <c r="AP1267" s="71" t="str">
        <f t="shared" si="16"/>
        <v>VM Manager</v>
      </c>
      <c r="AQ1267" s="70">
        <f>ifna(vlookup(AP1267,'SKU Pricing'!A:B,Assumptions!$B$2,0)*AE1267,0)</f>
        <v>2.19</v>
      </c>
      <c r="AR1267" s="72">
        <v>0.0</v>
      </c>
    </row>
    <row r="1268">
      <c r="A1268" s="61" t="s">
        <v>1408</v>
      </c>
      <c r="B1268" s="62" t="str">
        <f>ifna(if(vlookup(A1268,vOS!A:B,2,0)="","Unknown",vlookup(A1268,vOS!A:B,2,0)),"Unknown")</f>
        <v>Microsoft Windows Server 2022 (64-bit)</v>
      </c>
      <c r="C1268" s="62">
        <f>vlookup(B1268,'OS Study'!A:D,2,0)</f>
        <v>0</v>
      </c>
      <c r="D1268" s="62" t="str">
        <f>vlookup(B1268,'OS Study'!A:D,3,0)</f>
        <v>Windows</v>
      </c>
      <c r="E1268" s="62" t="str">
        <f>vlookup(B1268,'OS Study'!A:D,4,0)</f>
        <v>Server</v>
      </c>
      <c r="F1268" s="63" t="str">
        <f>vlookup(B1268,'OS Study'!A:E,5,0)</f>
        <v>2022</v>
      </c>
      <c r="G1268" s="62">
        <f>IF(vlookup(A1268,'RVtools V2.1'!A:J,4,0)="non",0,1)</f>
        <v>1</v>
      </c>
      <c r="H1268" s="62">
        <f>if(vlookup(A1268,'RVtools V2.1'!A:K,11,0)="kube",1,0)</f>
        <v>0</v>
      </c>
      <c r="I1268" s="62">
        <f t="shared" si="5"/>
        <v>0</v>
      </c>
      <c r="J1268" s="62">
        <f>ifna(vlookup(A1268,'Infra Study'!A:Q,17,0),0)</f>
        <v>0</v>
      </c>
      <c r="K1268" s="64">
        <f>IFERROR(__xludf.DUMMYFUNCTION("N(REGEXMATCH(VLOOKUP(A1268, 'RVtools V2.1'!A:H, 8, 0), ""^Serveur de fichiers""))"),0.0)</f>
        <v>0</v>
      </c>
      <c r="L1268" s="64">
        <f t="shared" si="6"/>
        <v>0</v>
      </c>
      <c r="M1268" s="67" t="str">
        <f>ifna(vlookup(A1268,'RVtools V2.1'!A:I,8,0),"N/A")</f>
        <v>Role SIL - FSE</v>
      </c>
      <c r="N1268" s="64">
        <f>IFERROR(__xludf.DUMMYFUNCTION("IF(REGEXMATCH(M1268, ""(?i)"" &amp; JOIN(""|"", SPLIT(""kalisil"", "" ""))), 1, 0)"),0.0)</f>
        <v>0</v>
      </c>
      <c r="O1268" s="64" t="str">
        <f>vlookup(A1268,'RVtools V2.1'!A:H,7,0)</f>
        <v>T1</v>
      </c>
      <c r="P1268" s="64">
        <f>if(vlookup(A1268,'RVtools V2.1'!A:H,5,0)="oui",1,0)</f>
        <v>1</v>
      </c>
      <c r="Q1268" s="64">
        <f>ifna(vlookup(A1268,vCPU!A:B,2,0),"Unknown")</f>
        <v>2</v>
      </c>
      <c r="R1268" s="66">
        <f>ifna(vlookup(A1268,vMemory!A:C,3,0),"Unknown")</f>
        <v>8</v>
      </c>
      <c r="S1268" s="66">
        <f>ifna(vlookup(A1268,vDisk!A:C,3,0),"Unknown")</f>
        <v>154</v>
      </c>
      <c r="T1268" s="67" t="str">
        <f t="array" ref="T1268">IFS(
   L1268=1, "No Lift &amp; Shift",
   J1268=1, XLOOKUP(A1268, 'Infra Study'!A:A, 'Infra Study'!P:P),
   I1268=1, "No Lift &amp; Shift",
   H1268=1, "GKE",
   K1268=1, "GCNV",
   G1268=1, "Lift &amp; Shift Prod",
   TRUE, "Lift &amp; Shift Noprod"
)</f>
        <v>Lift &amp; Shift Prod</v>
      </c>
      <c r="U1268" s="67">
        <f t="shared" si="7"/>
        <v>1</v>
      </c>
      <c r="V1268" s="68" t="str">
        <f>if(T1268="Lift &amp; Shift Noprod",if( Y1268=0,Assumptions!$B$5, Assumptions!$B$4),if(T1268="Lift &amp; Shift Prod",if(AND(N1268=1,O1268="T1"),Assumptions!$B$6,Assumptions!$B$4),0))</f>
        <v>N2D</v>
      </c>
      <c r="W1268" s="69">
        <f>if(V1268&lt;&gt;0,if(Q1268="Unknown", Assumptions!$B$42,If(Q1268&gt;1,Q1268,2)),0)</f>
        <v>2</v>
      </c>
      <c r="X1268" s="69">
        <f>if(V1268&lt;&gt;0,if(R1268="Unknown", Assumptions!$B$43,R1268),0)</f>
        <v>8</v>
      </c>
      <c r="Y1268" s="68">
        <f t="shared" si="8"/>
        <v>0</v>
      </c>
      <c r="Z1268" s="68">
        <f>if(V1268&lt;&gt;0,if(  S1268="Unknown", Assumptions!$B$44,S1268),0)</f>
        <v>154</v>
      </c>
      <c r="AA1268" s="68" t="str">
        <f>if(V1268 ="N2",ifna(vlookup(W1268&amp;"-"&amp;X1268,'Ref. VM'!A:B,2,0),"Custom"),if(V1268 ="E2" , ifna(vlookup(W1268&amp;"-"&amp;X1268,'Ref. VM'!D:E,2,0),"Custom"),if(V1268="N2D",ifna(vlookup(W1268&amp;"-"&amp;X1268,'Ref. VM'!G:H,2,0),"Custom"),if(V1268="N4",ifna(vlookup(W1268&amp;"-"&amp;X1268,'Ref. VM'!J:K,2,0),"Custom"),0))))</f>
        <v>Custom</v>
      </c>
      <c r="AB1268" s="67" t="str">
        <f t="shared" si="9"/>
        <v>N2D-Custom vCPUs-CUD 3y</v>
      </c>
      <c r="AC1268" s="67" t="str">
        <f t="shared" si="10"/>
        <v>N2D-Custom RAM-CUD 3y</v>
      </c>
      <c r="AD1268" s="67">
        <f t="shared" si="11"/>
        <v>0</v>
      </c>
      <c r="AE1268" s="69">
        <f>if(T1268="Lift &amp; Shift Prod",730,if(T1268="Lift &amp; Shift Noprod",Assumptions!$B$3,0))</f>
        <v>730</v>
      </c>
      <c r="AF1268" s="70">
        <f>if( U1268=0,0,if(Y1268=0, ((vlookup(AB1268,'SKU Pricing'!A:B,Assumptions!$B$2,0)*W1268)+(vlookup(AC1268,'SKU Pricing'!A:B,Assumptions!$B$2,0)*X1268))*AE1268,((vlookup(AB1268,'SKU Pricing'!A:B,Assumptions!$B$2,0)*W1268)+(vlookup(AC1268,'SKU Pricing'!A:B,Assumptions!$B$2,0)*(W1268*8))+(vlookup(AD1268,'SKU Pricing'!A:B,Assumptions!$B$2,0)*(X1268-(W1268*8))))*AE1268))</f>
        <v>33.80865936</v>
      </c>
      <c r="AG1268" s="67" t="str">
        <f t="shared" si="12"/>
        <v>Windows Server</v>
      </c>
      <c r="AH1268" s="70">
        <f>ifna(vlookup(AG1268,'SKU Pricing'!A:B,Assumptions!$B$2,0)*W1268*AE1268,0)</f>
        <v>67.16</v>
      </c>
      <c r="AI1268" s="62" t="str">
        <f t="shared" si="13"/>
        <v>Regional</v>
      </c>
      <c r="AJ1268" s="62" t="str">
        <f>if(V1268&lt;&gt;0, if(T1268="Lift &amp; Shift Noprod",Assumptions!$B$9,if(V1268=Assumptions!$B$6,Assumptions!$B$10,if(P1268=1,Assumptions!$B$8,Assumptions!$B$7))),"")</f>
        <v>SSD</v>
      </c>
      <c r="AK1268" s="69" t="str">
        <f t="shared" si="14"/>
        <v>SSD</v>
      </c>
      <c r="AL1268" s="69">
        <f>if(AJ1268="Hyperdisk Balanced",Assumptions!$B$11,0)</f>
        <v>0</v>
      </c>
      <c r="AM1268" s="69">
        <f>if(AJ1268="Hyperdisk Balanced",Assumptions!$B$12,0)</f>
        <v>0</v>
      </c>
      <c r="AN1268" s="70">
        <f>if(AK1268=0,0,if(AJ1268="Hyperdisk Balanced",vlookup(AK1268&amp;" provisioned space",'SKU Pricing'!A:B,Assumptions!$B$2,0)*Z1268+vlookup(AK1268&amp;" provisioned IOPS",'SKU Pricing'!A:B,Assumptions!$B$2,0)*AL1268*730+vlookup(AK1268&amp;" provisioned throughput",'SKU Pricing'!A:B,Assumptions!$B$2,0)*AM1268*730,vlookup(AK1268,'SKU Pricing'!A:B,Assumptions!$B$2,0)*Z1268))</f>
        <v>30.338</v>
      </c>
      <c r="AO1268" s="70">
        <f t="shared" si="15"/>
        <v>131.3066594</v>
      </c>
      <c r="AP1268" s="71" t="str">
        <f t="shared" si="16"/>
        <v>VM Manager</v>
      </c>
      <c r="AQ1268" s="70">
        <f>ifna(vlookup(AP1268,'SKU Pricing'!A:B,Assumptions!$B$2,0)*AE1268,0)</f>
        <v>2.19</v>
      </c>
      <c r="AR1268" s="72">
        <v>0.0</v>
      </c>
    </row>
    <row r="1269">
      <c r="A1269" s="61" t="s">
        <v>1409</v>
      </c>
      <c r="B1269" s="62" t="str">
        <f>ifna(if(vlookup(A1269,vOS!A:B,2,0)="","Unknown",vlookup(A1269,vOS!A:B,2,0)),"Unknown")</f>
        <v>Microsoft Windows Server 2022 (64-bit)</v>
      </c>
      <c r="C1269" s="62">
        <f>vlookup(B1269,'OS Study'!A:D,2,0)</f>
        <v>0</v>
      </c>
      <c r="D1269" s="62" t="str">
        <f>vlookup(B1269,'OS Study'!A:D,3,0)</f>
        <v>Windows</v>
      </c>
      <c r="E1269" s="62" t="str">
        <f>vlookup(B1269,'OS Study'!A:D,4,0)</f>
        <v>Server</v>
      </c>
      <c r="F1269" s="63" t="str">
        <f>vlookup(B1269,'OS Study'!A:E,5,0)</f>
        <v>2022</v>
      </c>
      <c r="G1269" s="62">
        <f>IF(vlookup(A1269,'RVtools V2.1'!A:J,4,0)="non",0,1)</f>
        <v>1</v>
      </c>
      <c r="H1269" s="62">
        <f>if(vlookup(A1269,'RVtools V2.1'!A:K,11,0)="kube",1,0)</f>
        <v>0</v>
      </c>
      <c r="I1269" s="62">
        <f t="shared" si="5"/>
        <v>0</v>
      </c>
      <c r="J1269" s="62">
        <f>ifna(vlookup(A1269,'Infra Study'!A:Q,17,0),0)</f>
        <v>0</v>
      </c>
      <c r="K1269" s="64">
        <f>IFERROR(__xludf.DUMMYFUNCTION("N(REGEXMATCH(VLOOKUP(A1269, 'RVtools V2.1'!A:H, 8, 0), ""^Serveur de fichiers""))"),0.0)</f>
        <v>0</v>
      </c>
      <c r="L1269" s="64">
        <f t="shared" si="6"/>
        <v>0</v>
      </c>
      <c r="M1269" s="67" t="str">
        <f>ifna(vlookup(A1269,'RVtools V2.1'!A:I,8,0),"N/A")</f>
        <v>Role SIL - FSE</v>
      </c>
      <c r="N1269" s="64">
        <f>IFERROR(__xludf.DUMMYFUNCTION("IF(REGEXMATCH(M1269, ""(?i)"" &amp; JOIN(""|"", SPLIT(""kalisil"", "" ""))), 1, 0)"),0.0)</f>
        <v>0</v>
      </c>
      <c r="O1269" s="64" t="str">
        <f>vlookup(A1269,'RVtools V2.1'!A:H,7,0)</f>
        <v>T1</v>
      </c>
      <c r="P1269" s="64">
        <f>if(vlookup(A1269,'RVtools V2.1'!A:H,5,0)="oui",1,0)</f>
        <v>1</v>
      </c>
      <c r="Q1269" s="64">
        <f>ifna(vlookup(A1269,vCPU!A:B,2,0),"Unknown")</f>
        <v>2</v>
      </c>
      <c r="R1269" s="66">
        <f>ifna(vlookup(A1269,vMemory!A:C,3,0),"Unknown")</f>
        <v>8</v>
      </c>
      <c r="S1269" s="66">
        <f>ifna(vlookup(A1269,vDisk!A:C,3,0),"Unknown")</f>
        <v>154</v>
      </c>
      <c r="T1269" s="67" t="str">
        <f t="array" ref="T1269">IFS(
   L1269=1, "No Lift &amp; Shift",
   J1269=1, XLOOKUP(A1269, 'Infra Study'!A:A, 'Infra Study'!P:P),
   I1269=1, "No Lift &amp; Shift",
   H1269=1, "GKE",
   K1269=1, "GCNV",
   G1269=1, "Lift &amp; Shift Prod",
   TRUE, "Lift &amp; Shift Noprod"
)</f>
        <v>Lift &amp; Shift Prod</v>
      </c>
      <c r="U1269" s="67">
        <f t="shared" si="7"/>
        <v>1</v>
      </c>
      <c r="V1269" s="68" t="str">
        <f>if(T1269="Lift &amp; Shift Noprod",if( Y1269=0,Assumptions!$B$5, Assumptions!$B$4),if(T1269="Lift &amp; Shift Prod",if(AND(N1269=1,O1269="T1"),Assumptions!$B$6,Assumptions!$B$4),0))</f>
        <v>N2D</v>
      </c>
      <c r="W1269" s="69">
        <f>if(V1269&lt;&gt;0,if(Q1269="Unknown", Assumptions!$B$42,If(Q1269&gt;1,Q1269,2)),0)</f>
        <v>2</v>
      </c>
      <c r="X1269" s="69">
        <f>if(V1269&lt;&gt;0,if(R1269="Unknown", Assumptions!$B$43,R1269),0)</f>
        <v>8</v>
      </c>
      <c r="Y1269" s="68">
        <f t="shared" si="8"/>
        <v>0</v>
      </c>
      <c r="Z1269" s="68">
        <f>if(V1269&lt;&gt;0,if(  S1269="Unknown", Assumptions!$B$44,S1269),0)</f>
        <v>154</v>
      </c>
      <c r="AA1269" s="68" t="str">
        <f>if(V1269 ="N2",ifna(vlookup(W1269&amp;"-"&amp;X1269,'Ref. VM'!A:B,2,0),"Custom"),if(V1269 ="E2" , ifna(vlookup(W1269&amp;"-"&amp;X1269,'Ref. VM'!D:E,2,0),"Custom"),if(V1269="N2D",ifna(vlookup(W1269&amp;"-"&amp;X1269,'Ref. VM'!G:H,2,0),"Custom"),if(V1269="N4",ifna(vlookup(W1269&amp;"-"&amp;X1269,'Ref. VM'!J:K,2,0),"Custom"),0))))</f>
        <v>Custom</v>
      </c>
      <c r="AB1269" s="67" t="str">
        <f t="shared" si="9"/>
        <v>N2D-Custom vCPUs-CUD 3y</v>
      </c>
      <c r="AC1269" s="67" t="str">
        <f t="shared" si="10"/>
        <v>N2D-Custom RAM-CUD 3y</v>
      </c>
      <c r="AD1269" s="67">
        <f t="shared" si="11"/>
        <v>0</v>
      </c>
      <c r="AE1269" s="69">
        <f>if(T1269="Lift &amp; Shift Prod",730,if(T1269="Lift &amp; Shift Noprod",Assumptions!$B$3,0))</f>
        <v>730</v>
      </c>
      <c r="AF1269" s="70">
        <f>if( U1269=0,0,if(Y1269=0, ((vlookup(AB1269,'SKU Pricing'!A:B,Assumptions!$B$2,0)*W1269)+(vlookup(AC1269,'SKU Pricing'!A:B,Assumptions!$B$2,0)*X1269))*AE1269,((vlookup(AB1269,'SKU Pricing'!A:B,Assumptions!$B$2,0)*W1269)+(vlookup(AC1269,'SKU Pricing'!A:B,Assumptions!$B$2,0)*(W1269*8))+(vlookup(AD1269,'SKU Pricing'!A:B,Assumptions!$B$2,0)*(X1269-(W1269*8))))*AE1269))</f>
        <v>33.80865936</v>
      </c>
      <c r="AG1269" s="67" t="str">
        <f t="shared" si="12"/>
        <v>Windows Server</v>
      </c>
      <c r="AH1269" s="70">
        <f>ifna(vlookup(AG1269,'SKU Pricing'!A:B,Assumptions!$B$2,0)*W1269*AE1269,0)</f>
        <v>67.16</v>
      </c>
      <c r="AI1269" s="62" t="str">
        <f t="shared" si="13"/>
        <v>Regional</v>
      </c>
      <c r="AJ1269" s="62" t="str">
        <f>if(V1269&lt;&gt;0, if(T1269="Lift &amp; Shift Noprod",Assumptions!$B$9,if(V1269=Assumptions!$B$6,Assumptions!$B$10,if(P1269=1,Assumptions!$B$8,Assumptions!$B$7))),"")</f>
        <v>SSD</v>
      </c>
      <c r="AK1269" s="69" t="str">
        <f t="shared" si="14"/>
        <v>SSD</v>
      </c>
      <c r="AL1269" s="69">
        <f>if(AJ1269="Hyperdisk Balanced",Assumptions!$B$11,0)</f>
        <v>0</v>
      </c>
      <c r="AM1269" s="69">
        <f>if(AJ1269="Hyperdisk Balanced",Assumptions!$B$12,0)</f>
        <v>0</v>
      </c>
      <c r="AN1269" s="70">
        <f>if(AK1269=0,0,if(AJ1269="Hyperdisk Balanced",vlookup(AK1269&amp;" provisioned space",'SKU Pricing'!A:B,Assumptions!$B$2,0)*Z1269+vlookup(AK1269&amp;" provisioned IOPS",'SKU Pricing'!A:B,Assumptions!$B$2,0)*AL1269*730+vlookup(AK1269&amp;" provisioned throughput",'SKU Pricing'!A:B,Assumptions!$B$2,0)*AM1269*730,vlookup(AK1269,'SKU Pricing'!A:B,Assumptions!$B$2,0)*Z1269))</f>
        <v>30.338</v>
      </c>
      <c r="AO1269" s="70">
        <f t="shared" si="15"/>
        <v>131.3066594</v>
      </c>
      <c r="AP1269" s="71" t="str">
        <f t="shared" si="16"/>
        <v>VM Manager</v>
      </c>
      <c r="AQ1269" s="70">
        <f>ifna(vlookup(AP1269,'SKU Pricing'!A:B,Assumptions!$B$2,0)*AE1269,0)</f>
        <v>2.19</v>
      </c>
      <c r="AR1269" s="72">
        <v>0.0</v>
      </c>
    </row>
    <row r="1270">
      <c r="A1270" s="61" t="s">
        <v>1410</v>
      </c>
      <c r="B1270" s="62" t="str">
        <f>ifna(if(vlookup(A1270,vOS!A:B,2,0)="","Unknown",vlookup(A1270,vOS!A:B,2,0)),"Unknown")</f>
        <v>Microsoft Windows Server 2022 (64-bit)</v>
      </c>
      <c r="C1270" s="62">
        <f>vlookup(B1270,'OS Study'!A:D,2,0)</f>
        <v>0</v>
      </c>
      <c r="D1270" s="62" t="str">
        <f>vlookup(B1270,'OS Study'!A:D,3,0)</f>
        <v>Windows</v>
      </c>
      <c r="E1270" s="62" t="str">
        <f>vlookup(B1270,'OS Study'!A:D,4,0)</f>
        <v>Server</v>
      </c>
      <c r="F1270" s="63" t="str">
        <f>vlookup(B1270,'OS Study'!A:E,5,0)</f>
        <v>2022</v>
      </c>
      <c r="G1270" s="62">
        <f>IF(vlookup(A1270,'RVtools V2.1'!A:J,4,0)="non",0,1)</f>
        <v>1</v>
      </c>
      <c r="H1270" s="62">
        <f>if(vlookup(A1270,'RVtools V2.1'!A:K,11,0)="kube",1,0)</f>
        <v>0</v>
      </c>
      <c r="I1270" s="62">
        <f t="shared" si="5"/>
        <v>0</v>
      </c>
      <c r="J1270" s="62">
        <f>ifna(vlookup(A1270,'Infra Study'!A:Q,17,0),0)</f>
        <v>0</v>
      </c>
      <c r="K1270" s="64">
        <f>IFERROR(__xludf.DUMMYFUNCTION("N(REGEXMATCH(VLOOKUP(A1270, 'RVtools V2.1'!A:H, 8, 0), ""^Serveur de fichiers""))"),0.0)</f>
        <v>0</v>
      </c>
      <c r="L1270" s="64">
        <f t="shared" si="6"/>
        <v>0</v>
      </c>
      <c r="M1270" s="67" t="str">
        <f>ifna(vlookup(A1270,'RVtools V2.1'!A:I,8,0),"N/A")</f>
        <v>Role SIL - FSE</v>
      </c>
      <c r="N1270" s="64">
        <f>IFERROR(__xludf.DUMMYFUNCTION("IF(REGEXMATCH(M1270, ""(?i)"" &amp; JOIN(""|"", SPLIT(""kalisil"", "" ""))), 1, 0)"),0.0)</f>
        <v>0</v>
      </c>
      <c r="O1270" s="64" t="str">
        <f>vlookup(A1270,'RVtools V2.1'!A:H,7,0)</f>
        <v>T1</v>
      </c>
      <c r="P1270" s="64">
        <f>if(vlookup(A1270,'RVtools V2.1'!A:H,5,0)="oui",1,0)</f>
        <v>1</v>
      </c>
      <c r="Q1270" s="64">
        <f>ifna(vlookup(A1270,vCPU!A:B,2,0),"Unknown")</f>
        <v>2</v>
      </c>
      <c r="R1270" s="66">
        <f>ifna(vlookup(A1270,vMemory!A:C,3,0),"Unknown")</f>
        <v>8</v>
      </c>
      <c r="S1270" s="66">
        <f>ifna(vlookup(A1270,vDisk!A:C,3,0),"Unknown")</f>
        <v>154</v>
      </c>
      <c r="T1270" s="67" t="str">
        <f t="array" ref="T1270">IFS(
   L1270=1, "No Lift &amp; Shift",
   J1270=1, XLOOKUP(A1270, 'Infra Study'!A:A, 'Infra Study'!P:P),
   I1270=1, "No Lift &amp; Shift",
   H1270=1, "GKE",
   K1270=1, "GCNV",
   G1270=1, "Lift &amp; Shift Prod",
   TRUE, "Lift &amp; Shift Noprod"
)</f>
        <v>Lift &amp; Shift Prod</v>
      </c>
      <c r="U1270" s="67">
        <f t="shared" si="7"/>
        <v>1</v>
      </c>
      <c r="V1270" s="68" t="str">
        <f>if(T1270="Lift &amp; Shift Noprod",if( Y1270=0,Assumptions!$B$5, Assumptions!$B$4),if(T1270="Lift &amp; Shift Prod",if(AND(N1270=1,O1270="T1"),Assumptions!$B$6,Assumptions!$B$4),0))</f>
        <v>N2D</v>
      </c>
      <c r="W1270" s="69">
        <f>if(V1270&lt;&gt;0,if(Q1270="Unknown", Assumptions!$B$42,If(Q1270&gt;1,Q1270,2)),0)</f>
        <v>2</v>
      </c>
      <c r="X1270" s="69">
        <f>if(V1270&lt;&gt;0,if(R1270="Unknown", Assumptions!$B$43,R1270),0)</f>
        <v>8</v>
      </c>
      <c r="Y1270" s="68">
        <f t="shared" si="8"/>
        <v>0</v>
      </c>
      <c r="Z1270" s="68">
        <f>if(V1270&lt;&gt;0,if(  S1270="Unknown", Assumptions!$B$44,S1270),0)</f>
        <v>154</v>
      </c>
      <c r="AA1270" s="68" t="str">
        <f>if(V1270 ="N2",ifna(vlookup(W1270&amp;"-"&amp;X1270,'Ref. VM'!A:B,2,0),"Custom"),if(V1270 ="E2" , ifna(vlookup(W1270&amp;"-"&amp;X1270,'Ref. VM'!D:E,2,0),"Custom"),if(V1270="N2D",ifna(vlookup(W1270&amp;"-"&amp;X1270,'Ref. VM'!G:H,2,0),"Custom"),if(V1270="N4",ifna(vlookup(W1270&amp;"-"&amp;X1270,'Ref. VM'!J:K,2,0),"Custom"),0))))</f>
        <v>Custom</v>
      </c>
      <c r="AB1270" s="67" t="str">
        <f t="shared" si="9"/>
        <v>N2D-Custom vCPUs-CUD 3y</v>
      </c>
      <c r="AC1270" s="67" t="str">
        <f t="shared" si="10"/>
        <v>N2D-Custom RAM-CUD 3y</v>
      </c>
      <c r="AD1270" s="67">
        <f t="shared" si="11"/>
        <v>0</v>
      </c>
      <c r="AE1270" s="69">
        <f>if(T1270="Lift &amp; Shift Prod",730,if(T1270="Lift &amp; Shift Noprod",Assumptions!$B$3,0))</f>
        <v>730</v>
      </c>
      <c r="AF1270" s="70">
        <f>if( U1270=0,0,if(Y1270=0, ((vlookup(AB1270,'SKU Pricing'!A:B,Assumptions!$B$2,0)*W1270)+(vlookup(AC1270,'SKU Pricing'!A:B,Assumptions!$B$2,0)*X1270))*AE1270,((vlookup(AB1270,'SKU Pricing'!A:B,Assumptions!$B$2,0)*W1270)+(vlookup(AC1270,'SKU Pricing'!A:B,Assumptions!$B$2,0)*(W1270*8))+(vlookup(AD1270,'SKU Pricing'!A:B,Assumptions!$B$2,0)*(X1270-(W1270*8))))*AE1270))</f>
        <v>33.80865936</v>
      </c>
      <c r="AG1270" s="67" t="str">
        <f t="shared" si="12"/>
        <v>Windows Server</v>
      </c>
      <c r="AH1270" s="70">
        <f>ifna(vlookup(AG1270,'SKU Pricing'!A:B,Assumptions!$B$2,0)*W1270*AE1270,0)</f>
        <v>67.16</v>
      </c>
      <c r="AI1270" s="62" t="str">
        <f t="shared" si="13"/>
        <v>Regional</v>
      </c>
      <c r="AJ1270" s="62" t="str">
        <f>if(V1270&lt;&gt;0, if(T1270="Lift &amp; Shift Noprod",Assumptions!$B$9,if(V1270=Assumptions!$B$6,Assumptions!$B$10,if(P1270=1,Assumptions!$B$8,Assumptions!$B$7))),"")</f>
        <v>SSD</v>
      </c>
      <c r="AK1270" s="69" t="str">
        <f t="shared" si="14"/>
        <v>SSD</v>
      </c>
      <c r="AL1270" s="69">
        <f>if(AJ1270="Hyperdisk Balanced",Assumptions!$B$11,0)</f>
        <v>0</v>
      </c>
      <c r="AM1270" s="69">
        <f>if(AJ1270="Hyperdisk Balanced",Assumptions!$B$12,0)</f>
        <v>0</v>
      </c>
      <c r="AN1270" s="70">
        <f>if(AK1270=0,0,if(AJ1270="Hyperdisk Balanced",vlookup(AK1270&amp;" provisioned space",'SKU Pricing'!A:B,Assumptions!$B$2,0)*Z1270+vlookup(AK1270&amp;" provisioned IOPS",'SKU Pricing'!A:B,Assumptions!$B$2,0)*AL1270*730+vlookup(AK1270&amp;" provisioned throughput",'SKU Pricing'!A:B,Assumptions!$B$2,0)*AM1270*730,vlookup(AK1270,'SKU Pricing'!A:B,Assumptions!$B$2,0)*Z1270))</f>
        <v>30.338</v>
      </c>
      <c r="AO1270" s="70">
        <f t="shared" si="15"/>
        <v>131.3066594</v>
      </c>
      <c r="AP1270" s="71" t="str">
        <f t="shared" si="16"/>
        <v>VM Manager</v>
      </c>
      <c r="AQ1270" s="70">
        <f>ifna(vlookup(AP1270,'SKU Pricing'!A:B,Assumptions!$B$2,0)*AE1270,0)</f>
        <v>2.19</v>
      </c>
      <c r="AR1270" s="72">
        <v>0.0</v>
      </c>
    </row>
    <row r="1271">
      <c r="A1271" s="61" t="s">
        <v>1411</v>
      </c>
      <c r="B1271" s="62" t="str">
        <f>ifna(if(vlookup(A1271,vOS!A:B,2,0)="","Unknown",vlookup(A1271,vOS!A:B,2,0)),"Unknown")</f>
        <v>Microsoft Windows Server 2022 (64-bit)</v>
      </c>
      <c r="C1271" s="62">
        <f>vlookup(B1271,'OS Study'!A:D,2,0)</f>
        <v>0</v>
      </c>
      <c r="D1271" s="62" t="str">
        <f>vlookup(B1271,'OS Study'!A:D,3,0)</f>
        <v>Windows</v>
      </c>
      <c r="E1271" s="62" t="str">
        <f>vlookup(B1271,'OS Study'!A:D,4,0)</f>
        <v>Server</v>
      </c>
      <c r="F1271" s="63" t="str">
        <f>vlookup(B1271,'OS Study'!A:E,5,0)</f>
        <v>2022</v>
      </c>
      <c r="G1271" s="62">
        <f>IF(vlookup(A1271,'RVtools V2.1'!A:J,4,0)="non",0,1)</f>
        <v>1</v>
      </c>
      <c r="H1271" s="62">
        <f>if(vlookup(A1271,'RVtools V2.1'!A:K,11,0)="kube",1,0)</f>
        <v>0</v>
      </c>
      <c r="I1271" s="62">
        <f t="shared" si="5"/>
        <v>0</v>
      </c>
      <c r="J1271" s="62">
        <f>ifna(vlookup(A1271,'Infra Study'!A:Q,17,0),0)</f>
        <v>0</v>
      </c>
      <c r="K1271" s="64">
        <f>IFERROR(__xludf.DUMMYFUNCTION("N(REGEXMATCH(VLOOKUP(A1271, 'RVtools V2.1'!A:H, 8, 0), ""^Serveur de fichiers""))"),0.0)</f>
        <v>0</v>
      </c>
      <c r="L1271" s="64">
        <f t="shared" si="6"/>
        <v>0</v>
      </c>
      <c r="M1271" s="67" t="str">
        <f>ifna(vlookup(A1271,'RVtools V2.1'!A:I,8,0),"N/A")</f>
        <v>Role SIL - FSE</v>
      </c>
      <c r="N1271" s="64">
        <f>IFERROR(__xludf.DUMMYFUNCTION("IF(REGEXMATCH(M1271, ""(?i)"" &amp; JOIN(""|"", SPLIT(""kalisil"", "" ""))), 1, 0)"),0.0)</f>
        <v>0</v>
      </c>
      <c r="O1271" s="64" t="str">
        <f>vlookup(A1271,'RVtools V2.1'!A:H,7,0)</f>
        <v>T1</v>
      </c>
      <c r="P1271" s="64">
        <f>if(vlookup(A1271,'RVtools V2.1'!A:H,5,0)="oui",1,0)</f>
        <v>1</v>
      </c>
      <c r="Q1271" s="64">
        <f>ifna(vlookup(A1271,vCPU!A:B,2,0),"Unknown")</f>
        <v>2</v>
      </c>
      <c r="R1271" s="66">
        <f>ifna(vlookup(A1271,vMemory!A:C,3,0),"Unknown")</f>
        <v>8</v>
      </c>
      <c r="S1271" s="66">
        <f>ifna(vlookup(A1271,vDisk!A:C,3,0),"Unknown")</f>
        <v>154</v>
      </c>
      <c r="T1271" s="67" t="str">
        <f t="array" ref="T1271">IFS(
   L1271=1, "No Lift &amp; Shift",
   J1271=1, XLOOKUP(A1271, 'Infra Study'!A:A, 'Infra Study'!P:P),
   I1271=1, "No Lift &amp; Shift",
   H1271=1, "GKE",
   K1271=1, "GCNV",
   G1271=1, "Lift &amp; Shift Prod",
   TRUE, "Lift &amp; Shift Noprod"
)</f>
        <v>Lift &amp; Shift Prod</v>
      </c>
      <c r="U1271" s="67">
        <f t="shared" si="7"/>
        <v>1</v>
      </c>
      <c r="V1271" s="68" t="str">
        <f>if(T1271="Lift &amp; Shift Noprod",if( Y1271=0,Assumptions!$B$5, Assumptions!$B$4),if(T1271="Lift &amp; Shift Prod",if(AND(N1271=1,O1271="T1"),Assumptions!$B$6,Assumptions!$B$4),0))</f>
        <v>N2D</v>
      </c>
      <c r="W1271" s="69">
        <f>if(V1271&lt;&gt;0,if(Q1271="Unknown", Assumptions!$B$42,If(Q1271&gt;1,Q1271,2)),0)</f>
        <v>2</v>
      </c>
      <c r="X1271" s="69">
        <f>if(V1271&lt;&gt;0,if(R1271="Unknown", Assumptions!$B$43,R1271),0)</f>
        <v>8</v>
      </c>
      <c r="Y1271" s="68">
        <f t="shared" si="8"/>
        <v>0</v>
      </c>
      <c r="Z1271" s="68">
        <f>if(V1271&lt;&gt;0,if(  S1271="Unknown", Assumptions!$B$44,S1271),0)</f>
        <v>154</v>
      </c>
      <c r="AA1271" s="68" t="str">
        <f>if(V1271 ="N2",ifna(vlookup(W1271&amp;"-"&amp;X1271,'Ref. VM'!A:B,2,0),"Custom"),if(V1271 ="E2" , ifna(vlookup(W1271&amp;"-"&amp;X1271,'Ref. VM'!D:E,2,0),"Custom"),if(V1271="N2D",ifna(vlookup(W1271&amp;"-"&amp;X1271,'Ref. VM'!G:H,2,0),"Custom"),if(V1271="N4",ifna(vlookup(W1271&amp;"-"&amp;X1271,'Ref. VM'!J:K,2,0),"Custom"),0))))</f>
        <v>Custom</v>
      </c>
      <c r="AB1271" s="67" t="str">
        <f t="shared" si="9"/>
        <v>N2D-Custom vCPUs-CUD 3y</v>
      </c>
      <c r="AC1271" s="67" t="str">
        <f t="shared" si="10"/>
        <v>N2D-Custom RAM-CUD 3y</v>
      </c>
      <c r="AD1271" s="67">
        <f t="shared" si="11"/>
        <v>0</v>
      </c>
      <c r="AE1271" s="69">
        <f>if(T1271="Lift &amp; Shift Prod",730,if(T1271="Lift &amp; Shift Noprod",Assumptions!$B$3,0))</f>
        <v>730</v>
      </c>
      <c r="AF1271" s="70">
        <f>if( U1271=0,0,if(Y1271=0, ((vlookup(AB1271,'SKU Pricing'!A:B,Assumptions!$B$2,0)*W1271)+(vlookup(AC1271,'SKU Pricing'!A:B,Assumptions!$B$2,0)*X1271))*AE1271,((vlookup(AB1271,'SKU Pricing'!A:B,Assumptions!$B$2,0)*W1271)+(vlookup(AC1271,'SKU Pricing'!A:B,Assumptions!$B$2,0)*(W1271*8))+(vlookup(AD1271,'SKU Pricing'!A:B,Assumptions!$B$2,0)*(X1271-(W1271*8))))*AE1271))</f>
        <v>33.80865936</v>
      </c>
      <c r="AG1271" s="67" t="str">
        <f t="shared" si="12"/>
        <v>Windows Server</v>
      </c>
      <c r="AH1271" s="70">
        <f>ifna(vlookup(AG1271,'SKU Pricing'!A:B,Assumptions!$B$2,0)*W1271*AE1271,0)</f>
        <v>67.16</v>
      </c>
      <c r="AI1271" s="62" t="str">
        <f t="shared" si="13"/>
        <v>Regional</v>
      </c>
      <c r="AJ1271" s="62" t="str">
        <f>if(V1271&lt;&gt;0, if(T1271="Lift &amp; Shift Noprod",Assumptions!$B$9,if(V1271=Assumptions!$B$6,Assumptions!$B$10,if(P1271=1,Assumptions!$B$8,Assumptions!$B$7))),"")</f>
        <v>SSD</v>
      </c>
      <c r="AK1271" s="69" t="str">
        <f t="shared" si="14"/>
        <v>SSD</v>
      </c>
      <c r="AL1271" s="69">
        <f>if(AJ1271="Hyperdisk Balanced",Assumptions!$B$11,0)</f>
        <v>0</v>
      </c>
      <c r="AM1271" s="69">
        <f>if(AJ1271="Hyperdisk Balanced",Assumptions!$B$12,0)</f>
        <v>0</v>
      </c>
      <c r="AN1271" s="70">
        <f>if(AK1271=0,0,if(AJ1271="Hyperdisk Balanced",vlookup(AK1271&amp;" provisioned space",'SKU Pricing'!A:B,Assumptions!$B$2,0)*Z1271+vlookup(AK1271&amp;" provisioned IOPS",'SKU Pricing'!A:B,Assumptions!$B$2,0)*AL1271*730+vlookup(AK1271&amp;" provisioned throughput",'SKU Pricing'!A:B,Assumptions!$B$2,0)*AM1271*730,vlookup(AK1271,'SKU Pricing'!A:B,Assumptions!$B$2,0)*Z1271))</f>
        <v>30.338</v>
      </c>
      <c r="AO1271" s="70">
        <f t="shared" si="15"/>
        <v>131.3066594</v>
      </c>
      <c r="AP1271" s="71" t="str">
        <f t="shared" si="16"/>
        <v>VM Manager</v>
      </c>
      <c r="AQ1271" s="70">
        <f>ifna(vlookup(AP1271,'SKU Pricing'!A:B,Assumptions!$B$2,0)*AE1271,0)</f>
        <v>2.19</v>
      </c>
      <c r="AR1271" s="72">
        <v>0.0</v>
      </c>
    </row>
    <row r="1272">
      <c r="A1272" s="61" t="s">
        <v>1412</v>
      </c>
      <c r="B1272" s="62" t="str">
        <f>ifna(if(vlookup(A1272,vOS!A:B,2,0)="","Unknown",vlookup(A1272,vOS!A:B,2,0)),"Unknown")</f>
        <v>Microsoft Windows Server 2022 (64-bit)</v>
      </c>
      <c r="C1272" s="62">
        <f>vlookup(B1272,'OS Study'!A:D,2,0)</f>
        <v>0</v>
      </c>
      <c r="D1272" s="62" t="str">
        <f>vlookup(B1272,'OS Study'!A:D,3,0)</f>
        <v>Windows</v>
      </c>
      <c r="E1272" s="62" t="str">
        <f>vlookup(B1272,'OS Study'!A:D,4,0)</f>
        <v>Server</v>
      </c>
      <c r="F1272" s="63" t="str">
        <f>vlookup(B1272,'OS Study'!A:E,5,0)</f>
        <v>2022</v>
      </c>
      <c r="G1272" s="62">
        <f>IF(vlookup(A1272,'RVtools V2.1'!A:J,4,0)="non",0,1)</f>
        <v>1</v>
      </c>
      <c r="H1272" s="62">
        <f>if(vlookup(A1272,'RVtools V2.1'!A:K,11,0)="kube",1,0)</f>
        <v>0</v>
      </c>
      <c r="I1272" s="62">
        <f t="shared" si="5"/>
        <v>0</v>
      </c>
      <c r="J1272" s="62">
        <f>ifna(vlookup(A1272,'Infra Study'!A:Q,17,0),0)</f>
        <v>0</v>
      </c>
      <c r="K1272" s="64">
        <f>IFERROR(__xludf.DUMMYFUNCTION("N(REGEXMATCH(VLOOKUP(A1272, 'RVtools V2.1'!A:H, 8, 0), ""^Serveur de fichiers""))"),0.0)</f>
        <v>0</v>
      </c>
      <c r="L1272" s="64">
        <f t="shared" si="6"/>
        <v>0</v>
      </c>
      <c r="M1272" s="67" t="str">
        <f>ifna(vlookup(A1272,'RVtools V2.1'!A:I,8,0),"N/A")</f>
        <v>Role SIL - FSE</v>
      </c>
      <c r="N1272" s="64">
        <f>IFERROR(__xludf.DUMMYFUNCTION("IF(REGEXMATCH(M1272, ""(?i)"" &amp; JOIN(""|"", SPLIT(""kalisil"", "" ""))), 1, 0)"),0.0)</f>
        <v>0</v>
      </c>
      <c r="O1272" s="64" t="str">
        <f>vlookup(A1272,'RVtools V2.1'!A:H,7,0)</f>
        <v>T1</v>
      </c>
      <c r="P1272" s="64">
        <f>if(vlookup(A1272,'RVtools V2.1'!A:H,5,0)="oui",1,0)</f>
        <v>1</v>
      </c>
      <c r="Q1272" s="64">
        <f>ifna(vlookup(A1272,vCPU!A:B,2,0),"Unknown")</f>
        <v>2</v>
      </c>
      <c r="R1272" s="66">
        <f>ifna(vlookup(A1272,vMemory!A:C,3,0),"Unknown")</f>
        <v>8</v>
      </c>
      <c r="S1272" s="66">
        <f>ifna(vlookup(A1272,vDisk!A:C,3,0),"Unknown")</f>
        <v>154</v>
      </c>
      <c r="T1272" s="67" t="str">
        <f t="array" ref="T1272">IFS(
   L1272=1, "No Lift &amp; Shift",
   J1272=1, XLOOKUP(A1272, 'Infra Study'!A:A, 'Infra Study'!P:P),
   I1272=1, "No Lift &amp; Shift",
   H1272=1, "GKE",
   K1272=1, "GCNV",
   G1272=1, "Lift &amp; Shift Prod",
   TRUE, "Lift &amp; Shift Noprod"
)</f>
        <v>Lift &amp; Shift Prod</v>
      </c>
      <c r="U1272" s="67">
        <f t="shared" si="7"/>
        <v>1</v>
      </c>
      <c r="V1272" s="68" t="str">
        <f>if(T1272="Lift &amp; Shift Noprod",if( Y1272=0,Assumptions!$B$5, Assumptions!$B$4),if(T1272="Lift &amp; Shift Prod",if(AND(N1272=1,O1272="T1"),Assumptions!$B$6,Assumptions!$B$4),0))</f>
        <v>N2D</v>
      </c>
      <c r="W1272" s="69">
        <f>if(V1272&lt;&gt;0,if(Q1272="Unknown", Assumptions!$B$42,If(Q1272&gt;1,Q1272,2)),0)</f>
        <v>2</v>
      </c>
      <c r="X1272" s="69">
        <f>if(V1272&lt;&gt;0,if(R1272="Unknown", Assumptions!$B$43,R1272),0)</f>
        <v>8</v>
      </c>
      <c r="Y1272" s="68">
        <f t="shared" si="8"/>
        <v>0</v>
      </c>
      <c r="Z1272" s="68">
        <f>if(V1272&lt;&gt;0,if(  S1272="Unknown", Assumptions!$B$44,S1272),0)</f>
        <v>154</v>
      </c>
      <c r="AA1272" s="68" t="str">
        <f>if(V1272 ="N2",ifna(vlookup(W1272&amp;"-"&amp;X1272,'Ref. VM'!A:B,2,0),"Custom"),if(V1272 ="E2" , ifna(vlookup(W1272&amp;"-"&amp;X1272,'Ref. VM'!D:E,2,0),"Custom"),if(V1272="N2D",ifna(vlookup(W1272&amp;"-"&amp;X1272,'Ref. VM'!G:H,2,0),"Custom"),if(V1272="N4",ifna(vlookup(W1272&amp;"-"&amp;X1272,'Ref. VM'!J:K,2,0),"Custom"),0))))</f>
        <v>Custom</v>
      </c>
      <c r="AB1272" s="67" t="str">
        <f t="shared" si="9"/>
        <v>N2D-Custom vCPUs-CUD 3y</v>
      </c>
      <c r="AC1272" s="67" t="str">
        <f t="shared" si="10"/>
        <v>N2D-Custom RAM-CUD 3y</v>
      </c>
      <c r="AD1272" s="67">
        <f t="shared" si="11"/>
        <v>0</v>
      </c>
      <c r="AE1272" s="62">
        <f>if(T1272="Lift &amp; Shift Prod",730,if(T1272="Lift &amp; Shift Noprod",Assumptions!$B$3,0))</f>
        <v>730</v>
      </c>
      <c r="AF1272" s="70">
        <f>if( U1272=0,0,if(Y1272=0, ((vlookup(AB1272,'SKU Pricing'!A:B,Assumptions!$B$2,0)*W1272)+(vlookup(AC1272,'SKU Pricing'!A:B,Assumptions!$B$2,0)*X1272))*AE1272,((vlookup(AB1272,'SKU Pricing'!A:B,Assumptions!$B$2,0)*W1272)+(vlookup(AC1272,'SKU Pricing'!A:B,Assumptions!$B$2,0)*(W1272*8))+(vlookup(AD1272,'SKU Pricing'!A:B,Assumptions!$B$2,0)*(X1272-(W1272*8))))*AE1272))</f>
        <v>33.80865936</v>
      </c>
      <c r="AG1272" s="67" t="str">
        <f t="shared" si="12"/>
        <v>Windows Server</v>
      </c>
      <c r="AH1272" s="70">
        <f>ifna(vlookup(AG1272,'SKU Pricing'!A:B,Assumptions!$B$2,0)*W1272*AE1272,0)</f>
        <v>67.16</v>
      </c>
      <c r="AI1272" s="62" t="str">
        <f t="shared" si="13"/>
        <v>Regional</v>
      </c>
      <c r="AJ1272" s="62" t="str">
        <f>if(V1272&lt;&gt;0, if(T1272="Lift &amp; Shift Noprod",Assumptions!$B$9,if(V1272=Assumptions!$B$6,Assumptions!$B$10,if(P1272=1,Assumptions!$B$8,Assumptions!$B$7))),"")</f>
        <v>SSD</v>
      </c>
      <c r="AK1272" s="69" t="str">
        <f t="shared" si="14"/>
        <v>SSD</v>
      </c>
      <c r="AL1272" s="69">
        <f>if(AJ1272="Hyperdisk Balanced",Assumptions!$B$11,0)</f>
        <v>0</v>
      </c>
      <c r="AM1272" s="69">
        <f>if(AJ1272="Hyperdisk Balanced",Assumptions!$B$12,0)</f>
        <v>0</v>
      </c>
      <c r="AN1272" s="70">
        <f>if(AK1272=0,0,if(AJ1272="Hyperdisk Balanced",vlookup(AK1272&amp;" provisioned space",'SKU Pricing'!A:B,Assumptions!$B$2,0)*Z1272+vlookup(AK1272&amp;" provisioned IOPS",'SKU Pricing'!A:B,Assumptions!$B$2,0)*AL1272*730+vlookup(AK1272&amp;" provisioned throughput",'SKU Pricing'!A:B,Assumptions!$B$2,0)*AM1272*730,vlookup(AK1272,'SKU Pricing'!A:B,Assumptions!$B$2,0)*Z1272))</f>
        <v>30.338</v>
      </c>
      <c r="AO1272" s="70">
        <f t="shared" si="15"/>
        <v>131.3066594</v>
      </c>
      <c r="AP1272" s="71" t="str">
        <f t="shared" si="16"/>
        <v>VM Manager</v>
      </c>
      <c r="AQ1272" s="70">
        <f>ifna(vlookup(AP1272,'SKU Pricing'!A:B,Assumptions!$B$2,0)*AE1272,0)</f>
        <v>2.19</v>
      </c>
      <c r="AR1272" s="72">
        <v>0.0</v>
      </c>
    </row>
    <row r="1273">
      <c r="A1273" s="61" t="s">
        <v>1413</v>
      </c>
      <c r="B1273" s="62" t="str">
        <f>ifna(if(vlookup(A1273,vOS!A:B,2,0)="","Unknown",vlookup(A1273,vOS!A:B,2,0)),"Unknown")</f>
        <v>Microsoft Windows Server 2022 (64-bit)</v>
      </c>
      <c r="C1273" s="62">
        <f>vlookup(B1273,'OS Study'!A:D,2,0)</f>
        <v>0</v>
      </c>
      <c r="D1273" s="62" t="str">
        <f>vlookup(B1273,'OS Study'!A:D,3,0)</f>
        <v>Windows</v>
      </c>
      <c r="E1273" s="62" t="str">
        <f>vlookup(B1273,'OS Study'!A:D,4,0)</f>
        <v>Server</v>
      </c>
      <c r="F1273" s="63" t="str">
        <f>vlookup(B1273,'OS Study'!A:E,5,0)</f>
        <v>2022</v>
      </c>
      <c r="G1273" s="62">
        <f>IF(vlookup(A1273,'RVtools V2.1'!A:J,4,0)="non",0,1)</f>
        <v>1</v>
      </c>
      <c r="H1273" s="62">
        <f>if(vlookup(A1273,'RVtools V2.1'!A:K,11,0)="kube",1,0)</f>
        <v>0</v>
      </c>
      <c r="I1273" s="62">
        <f t="shared" si="5"/>
        <v>0</v>
      </c>
      <c r="J1273" s="62">
        <f>ifna(vlookup(A1273,'Infra Study'!A:Q,17,0),0)</f>
        <v>0</v>
      </c>
      <c r="K1273" s="64">
        <f>IFERROR(__xludf.DUMMYFUNCTION("N(REGEXMATCH(VLOOKUP(A1273, 'RVtools V2.1'!A:H, 8, 0), ""^Serveur de fichiers""))"),0.0)</f>
        <v>0</v>
      </c>
      <c r="L1273" s="64">
        <f t="shared" si="6"/>
        <v>0</v>
      </c>
      <c r="M1273" s="67" t="str">
        <f>ifna(vlookup(A1273,'RVtools V2.1'!A:I,8,0),"N/A")</f>
        <v>Role SIL - FSE</v>
      </c>
      <c r="N1273" s="64">
        <f>IFERROR(__xludf.DUMMYFUNCTION("IF(REGEXMATCH(M1273, ""(?i)"" &amp; JOIN(""|"", SPLIT(""kalisil"", "" ""))), 1, 0)"),0.0)</f>
        <v>0</v>
      </c>
      <c r="O1273" s="64" t="str">
        <f>vlookup(A1273,'RVtools V2.1'!A:H,7,0)</f>
        <v>T1</v>
      </c>
      <c r="P1273" s="64">
        <f>if(vlookup(A1273,'RVtools V2.1'!A:H,5,0)="oui",1,0)</f>
        <v>1</v>
      </c>
      <c r="Q1273" s="64">
        <f>ifna(vlookup(A1273,vCPU!A:B,2,0),"Unknown")</f>
        <v>2</v>
      </c>
      <c r="R1273" s="66">
        <f>ifna(vlookup(A1273,vMemory!A:C,3,0),"Unknown")</f>
        <v>8</v>
      </c>
      <c r="S1273" s="66">
        <f>ifna(vlookup(A1273,vDisk!A:C,3,0),"Unknown")</f>
        <v>154</v>
      </c>
      <c r="T1273" s="67" t="str">
        <f t="array" ref="T1273">IFS(
   L1273=1, "No Lift &amp; Shift",
   J1273=1, XLOOKUP(A1273, 'Infra Study'!A:A, 'Infra Study'!P:P),
   I1273=1, "No Lift &amp; Shift",
   H1273=1, "GKE",
   K1273=1, "GCNV",
   G1273=1, "Lift &amp; Shift Prod",
   TRUE, "Lift &amp; Shift Noprod"
)</f>
        <v>Lift &amp; Shift Prod</v>
      </c>
      <c r="U1273" s="67">
        <f t="shared" si="7"/>
        <v>1</v>
      </c>
      <c r="V1273" s="68" t="str">
        <f>if(T1273="Lift &amp; Shift Noprod",if( Y1273=0,Assumptions!$B$5, Assumptions!$B$4),if(T1273="Lift &amp; Shift Prod",if(AND(N1273=1,O1273="T1"),Assumptions!$B$6,Assumptions!$B$4),0))</f>
        <v>N2D</v>
      </c>
      <c r="W1273" s="69">
        <f>if(V1273&lt;&gt;0,if(Q1273="Unknown", Assumptions!$B$42,If(Q1273&gt;1,Q1273,2)),0)</f>
        <v>2</v>
      </c>
      <c r="X1273" s="69">
        <f>if(V1273&lt;&gt;0,if(R1273="Unknown", Assumptions!$B$43,R1273),0)</f>
        <v>8</v>
      </c>
      <c r="Y1273" s="68">
        <f t="shared" si="8"/>
        <v>0</v>
      </c>
      <c r="Z1273" s="68">
        <f>if(V1273&lt;&gt;0,if(  S1273="Unknown", Assumptions!$B$44,S1273),0)</f>
        <v>154</v>
      </c>
      <c r="AA1273" s="68" t="str">
        <f>if(V1273 ="N2",ifna(vlookup(W1273&amp;"-"&amp;X1273,'Ref. VM'!A:B,2,0),"Custom"),if(V1273 ="E2" , ifna(vlookup(W1273&amp;"-"&amp;X1273,'Ref. VM'!D:E,2,0),"Custom"),if(V1273="N2D",ifna(vlookup(W1273&amp;"-"&amp;X1273,'Ref. VM'!G:H,2,0),"Custom"),if(V1273="N4",ifna(vlookup(W1273&amp;"-"&amp;X1273,'Ref. VM'!J:K,2,0),"Custom"),0))))</f>
        <v>Custom</v>
      </c>
      <c r="AB1273" s="67" t="str">
        <f t="shared" si="9"/>
        <v>N2D-Custom vCPUs-CUD 3y</v>
      </c>
      <c r="AC1273" s="67" t="str">
        <f t="shared" si="10"/>
        <v>N2D-Custom RAM-CUD 3y</v>
      </c>
      <c r="AD1273" s="67">
        <f t="shared" si="11"/>
        <v>0</v>
      </c>
      <c r="AE1273" s="69">
        <f>if(T1273="Lift &amp; Shift Prod",730,if(T1273="Lift &amp; Shift Noprod",Assumptions!$B$3,0))</f>
        <v>730</v>
      </c>
      <c r="AF1273" s="70">
        <f>if( U1273=0,0,if(Y1273=0, ((vlookup(AB1273,'SKU Pricing'!A:B,Assumptions!$B$2,0)*W1273)+(vlookup(AC1273,'SKU Pricing'!A:B,Assumptions!$B$2,0)*X1273))*AE1273,((vlookup(AB1273,'SKU Pricing'!A:B,Assumptions!$B$2,0)*W1273)+(vlookup(AC1273,'SKU Pricing'!A:B,Assumptions!$B$2,0)*(W1273*8))+(vlookup(AD1273,'SKU Pricing'!A:B,Assumptions!$B$2,0)*(X1273-(W1273*8))))*AE1273))</f>
        <v>33.80865936</v>
      </c>
      <c r="AG1273" s="67" t="str">
        <f t="shared" si="12"/>
        <v>Windows Server</v>
      </c>
      <c r="AH1273" s="70">
        <f>ifna(vlookup(AG1273,'SKU Pricing'!A:B,Assumptions!$B$2,0)*W1273*AE1273,0)</f>
        <v>67.16</v>
      </c>
      <c r="AI1273" s="62" t="str">
        <f t="shared" si="13"/>
        <v>Regional</v>
      </c>
      <c r="AJ1273" s="62" t="str">
        <f>if(V1273&lt;&gt;0, if(T1273="Lift &amp; Shift Noprod",Assumptions!$B$9,if(V1273=Assumptions!$B$6,Assumptions!$B$10,if(P1273=1,Assumptions!$B$8,Assumptions!$B$7))),"")</f>
        <v>SSD</v>
      </c>
      <c r="AK1273" s="69" t="str">
        <f t="shared" si="14"/>
        <v>SSD</v>
      </c>
      <c r="AL1273" s="69">
        <f>if(AJ1273="Hyperdisk Balanced",Assumptions!$B$11,0)</f>
        <v>0</v>
      </c>
      <c r="AM1273" s="69">
        <f>if(AJ1273="Hyperdisk Balanced",Assumptions!$B$12,0)</f>
        <v>0</v>
      </c>
      <c r="AN1273" s="70">
        <f>if(AK1273=0,0,if(AJ1273="Hyperdisk Balanced",vlookup(AK1273&amp;" provisioned space",'SKU Pricing'!A:B,Assumptions!$B$2,0)*Z1273+vlookup(AK1273&amp;" provisioned IOPS",'SKU Pricing'!A:B,Assumptions!$B$2,0)*AL1273*730+vlookup(AK1273&amp;" provisioned throughput",'SKU Pricing'!A:B,Assumptions!$B$2,0)*AM1273*730,vlookup(AK1273,'SKU Pricing'!A:B,Assumptions!$B$2,0)*Z1273))</f>
        <v>30.338</v>
      </c>
      <c r="AO1273" s="70">
        <f t="shared" si="15"/>
        <v>131.3066594</v>
      </c>
      <c r="AP1273" s="71" t="str">
        <f t="shared" si="16"/>
        <v>VM Manager</v>
      </c>
      <c r="AQ1273" s="70">
        <f>ifna(vlookup(AP1273,'SKU Pricing'!A:B,Assumptions!$B$2,0)*AE1273,0)</f>
        <v>2.19</v>
      </c>
      <c r="AR1273" s="72">
        <v>0.0</v>
      </c>
    </row>
    <row r="1274">
      <c r="A1274" s="61" t="s">
        <v>1414</v>
      </c>
      <c r="B1274" s="62" t="str">
        <f>ifna(if(vlookup(A1274,vOS!A:B,2,0)="","Unknown",vlookup(A1274,vOS!A:B,2,0)),"Unknown")</f>
        <v>Microsoft Windows Server 2022 (64-bit)</v>
      </c>
      <c r="C1274" s="62">
        <f>vlookup(B1274,'OS Study'!A:D,2,0)</f>
        <v>0</v>
      </c>
      <c r="D1274" s="62" t="str">
        <f>vlookup(B1274,'OS Study'!A:D,3,0)</f>
        <v>Windows</v>
      </c>
      <c r="E1274" s="62" t="str">
        <f>vlookup(B1274,'OS Study'!A:D,4,0)</f>
        <v>Server</v>
      </c>
      <c r="F1274" s="63" t="str">
        <f>vlookup(B1274,'OS Study'!A:E,5,0)</f>
        <v>2022</v>
      </c>
      <c r="G1274" s="62">
        <f>IF(vlookup(A1274,'RVtools V2.1'!A:J,4,0)="non",0,1)</f>
        <v>1</v>
      </c>
      <c r="H1274" s="62">
        <f>if(vlookup(A1274,'RVtools V2.1'!A:K,11,0)="kube",1,0)</f>
        <v>0</v>
      </c>
      <c r="I1274" s="62">
        <f t="shared" si="5"/>
        <v>0</v>
      </c>
      <c r="J1274" s="62">
        <f>ifna(vlookup(A1274,'Infra Study'!A:Q,17,0),0)</f>
        <v>0</v>
      </c>
      <c r="K1274" s="64">
        <f>IFERROR(__xludf.DUMMYFUNCTION("N(REGEXMATCH(VLOOKUP(A1274, 'RVtools V2.1'!A:H, 8, 0), ""^Serveur de fichiers""))"),0.0)</f>
        <v>0</v>
      </c>
      <c r="L1274" s="64">
        <f t="shared" si="6"/>
        <v>0</v>
      </c>
      <c r="M1274" s="67" t="str">
        <f>ifna(vlookup(A1274,'RVtools V2.1'!A:I,8,0),"N/A")</f>
        <v>Role SIL - FSE</v>
      </c>
      <c r="N1274" s="64">
        <f>IFERROR(__xludf.DUMMYFUNCTION("IF(REGEXMATCH(M1274, ""(?i)"" &amp; JOIN(""|"", SPLIT(""kalisil"", "" ""))), 1, 0)"),0.0)</f>
        <v>0</v>
      </c>
      <c r="O1274" s="64" t="str">
        <f>vlookup(A1274,'RVtools V2.1'!A:H,7,0)</f>
        <v>T1</v>
      </c>
      <c r="P1274" s="64">
        <f>if(vlookup(A1274,'RVtools V2.1'!A:H,5,0)="oui",1,0)</f>
        <v>1</v>
      </c>
      <c r="Q1274" s="64">
        <f>ifna(vlookup(A1274,vCPU!A:B,2,0),"Unknown")</f>
        <v>2</v>
      </c>
      <c r="R1274" s="66">
        <f>ifna(vlookup(A1274,vMemory!A:C,3,0),"Unknown")</f>
        <v>8</v>
      </c>
      <c r="S1274" s="66">
        <f>ifna(vlookup(A1274,vDisk!A:C,3,0),"Unknown")</f>
        <v>154</v>
      </c>
      <c r="T1274" s="67" t="str">
        <f t="array" ref="T1274">IFS(
   L1274=1, "No Lift &amp; Shift",
   J1274=1, XLOOKUP(A1274, 'Infra Study'!A:A, 'Infra Study'!P:P),
   I1274=1, "No Lift &amp; Shift",
   H1274=1, "GKE",
   K1274=1, "GCNV",
   G1274=1, "Lift &amp; Shift Prod",
   TRUE, "Lift &amp; Shift Noprod"
)</f>
        <v>Lift &amp; Shift Prod</v>
      </c>
      <c r="U1274" s="67">
        <f t="shared" si="7"/>
        <v>1</v>
      </c>
      <c r="V1274" s="68" t="str">
        <f>if(T1274="Lift &amp; Shift Noprod",if( Y1274=0,Assumptions!$B$5, Assumptions!$B$4),if(T1274="Lift &amp; Shift Prod",if(AND(N1274=1,O1274="T1"),Assumptions!$B$6,Assumptions!$B$4),0))</f>
        <v>N2D</v>
      </c>
      <c r="W1274" s="69">
        <f>if(V1274&lt;&gt;0,if(Q1274="Unknown", Assumptions!$B$42,If(Q1274&gt;1,Q1274,2)),0)</f>
        <v>2</v>
      </c>
      <c r="X1274" s="69">
        <f>if(V1274&lt;&gt;0,if(R1274="Unknown", Assumptions!$B$43,R1274),0)</f>
        <v>8</v>
      </c>
      <c r="Y1274" s="68">
        <f t="shared" si="8"/>
        <v>0</v>
      </c>
      <c r="Z1274" s="68">
        <f>if(V1274&lt;&gt;0,if(  S1274="Unknown", Assumptions!$B$44,S1274),0)</f>
        <v>154</v>
      </c>
      <c r="AA1274" s="68" t="str">
        <f>if(V1274 ="N2",ifna(vlookup(W1274&amp;"-"&amp;X1274,'Ref. VM'!A:B,2,0),"Custom"),if(V1274 ="E2" , ifna(vlookup(W1274&amp;"-"&amp;X1274,'Ref. VM'!D:E,2,0),"Custom"),if(V1274="N2D",ifna(vlookup(W1274&amp;"-"&amp;X1274,'Ref. VM'!G:H,2,0),"Custom"),if(V1274="N4",ifna(vlookup(W1274&amp;"-"&amp;X1274,'Ref. VM'!J:K,2,0),"Custom"),0))))</f>
        <v>Custom</v>
      </c>
      <c r="AB1274" s="67" t="str">
        <f t="shared" si="9"/>
        <v>N2D-Custom vCPUs-CUD 3y</v>
      </c>
      <c r="AC1274" s="67" t="str">
        <f t="shared" si="10"/>
        <v>N2D-Custom RAM-CUD 3y</v>
      </c>
      <c r="AD1274" s="67">
        <f t="shared" si="11"/>
        <v>0</v>
      </c>
      <c r="AE1274" s="62">
        <f>if(T1274="Lift &amp; Shift Prod",730,if(T1274="Lift &amp; Shift Noprod",Assumptions!$B$3,0))</f>
        <v>730</v>
      </c>
      <c r="AF1274" s="70">
        <f>if( U1274=0,0,if(Y1274=0, ((vlookup(AB1274,'SKU Pricing'!A:B,Assumptions!$B$2,0)*W1274)+(vlookup(AC1274,'SKU Pricing'!A:B,Assumptions!$B$2,0)*X1274))*AE1274,((vlookup(AB1274,'SKU Pricing'!A:B,Assumptions!$B$2,0)*W1274)+(vlookup(AC1274,'SKU Pricing'!A:B,Assumptions!$B$2,0)*(W1274*8))+(vlookup(AD1274,'SKU Pricing'!A:B,Assumptions!$B$2,0)*(X1274-(W1274*8))))*AE1274))</f>
        <v>33.80865936</v>
      </c>
      <c r="AG1274" s="67" t="str">
        <f t="shared" si="12"/>
        <v>Windows Server</v>
      </c>
      <c r="AH1274" s="70">
        <f>ifna(vlookup(AG1274,'SKU Pricing'!A:B,Assumptions!$B$2,0)*W1274*AE1274,0)</f>
        <v>67.16</v>
      </c>
      <c r="AI1274" s="62" t="str">
        <f t="shared" si="13"/>
        <v>Regional</v>
      </c>
      <c r="AJ1274" s="62" t="str">
        <f>if(V1274&lt;&gt;0, if(T1274="Lift &amp; Shift Noprod",Assumptions!$B$9,if(V1274=Assumptions!$B$6,Assumptions!$B$10,if(P1274=1,Assumptions!$B$8,Assumptions!$B$7))),"")</f>
        <v>SSD</v>
      </c>
      <c r="AK1274" s="69" t="str">
        <f t="shared" si="14"/>
        <v>SSD</v>
      </c>
      <c r="AL1274" s="69">
        <f>if(AJ1274="Hyperdisk Balanced",Assumptions!$B$11,0)</f>
        <v>0</v>
      </c>
      <c r="AM1274" s="69">
        <f>if(AJ1274="Hyperdisk Balanced",Assumptions!$B$12,0)</f>
        <v>0</v>
      </c>
      <c r="AN1274" s="70">
        <f>if(AK1274=0,0,if(AJ1274="Hyperdisk Balanced",vlookup(AK1274&amp;" provisioned space",'SKU Pricing'!A:B,Assumptions!$B$2,0)*Z1274+vlookup(AK1274&amp;" provisioned IOPS",'SKU Pricing'!A:B,Assumptions!$B$2,0)*AL1274*730+vlookup(AK1274&amp;" provisioned throughput",'SKU Pricing'!A:B,Assumptions!$B$2,0)*AM1274*730,vlookup(AK1274,'SKU Pricing'!A:B,Assumptions!$B$2,0)*Z1274))</f>
        <v>30.338</v>
      </c>
      <c r="AO1274" s="70">
        <f t="shared" si="15"/>
        <v>131.3066594</v>
      </c>
      <c r="AP1274" s="71" t="str">
        <f t="shared" si="16"/>
        <v>VM Manager</v>
      </c>
      <c r="AQ1274" s="70">
        <f>ifna(vlookup(AP1274,'SKU Pricing'!A:B,Assumptions!$B$2,0)*AE1274,0)</f>
        <v>2.19</v>
      </c>
      <c r="AR1274" s="72">
        <v>0.0</v>
      </c>
    </row>
    <row r="1275">
      <c r="A1275" s="61" t="s">
        <v>1415</v>
      </c>
      <c r="B1275" s="62" t="str">
        <f>ifna(if(vlookup(A1275,vOS!A:B,2,0)="","Unknown",vlookup(A1275,vOS!A:B,2,0)),"Unknown")</f>
        <v>Microsoft Windows Server 2022 (64-bit)</v>
      </c>
      <c r="C1275" s="62">
        <f>vlookup(B1275,'OS Study'!A:D,2,0)</f>
        <v>0</v>
      </c>
      <c r="D1275" s="62" t="str">
        <f>vlookup(B1275,'OS Study'!A:D,3,0)</f>
        <v>Windows</v>
      </c>
      <c r="E1275" s="62" t="str">
        <f>vlookup(B1275,'OS Study'!A:D,4,0)</f>
        <v>Server</v>
      </c>
      <c r="F1275" s="63" t="str">
        <f>vlookup(B1275,'OS Study'!A:E,5,0)</f>
        <v>2022</v>
      </c>
      <c r="G1275" s="62">
        <f>IF(vlookup(A1275,'RVtools V2.1'!A:J,4,0)="non",0,1)</f>
        <v>1</v>
      </c>
      <c r="H1275" s="62">
        <f>if(vlookup(A1275,'RVtools V2.1'!A:K,11,0)="kube",1,0)</f>
        <v>0</v>
      </c>
      <c r="I1275" s="62">
        <f t="shared" si="5"/>
        <v>0</v>
      </c>
      <c r="J1275" s="62">
        <f>ifna(vlookup(A1275,'Infra Study'!A:Q,17,0),0)</f>
        <v>0</v>
      </c>
      <c r="K1275" s="64">
        <f>IFERROR(__xludf.DUMMYFUNCTION("N(REGEXMATCH(VLOOKUP(A1275, 'RVtools V2.1'!A:H, 8, 0), ""^Serveur de fichiers""))"),0.0)</f>
        <v>0</v>
      </c>
      <c r="L1275" s="64">
        <f t="shared" si="6"/>
        <v>0</v>
      </c>
      <c r="M1275" s="67" t="str">
        <f>ifna(vlookup(A1275,'RVtools V2.1'!A:I,8,0),"N/A")</f>
        <v>Role SIL - FSE</v>
      </c>
      <c r="N1275" s="64">
        <f>IFERROR(__xludf.DUMMYFUNCTION("IF(REGEXMATCH(M1275, ""(?i)"" &amp; JOIN(""|"", SPLIT(""kalisil"", "" ""))), 1, 0)"),0.0)</f>
        <v>0</v>
      </c>
      <c r="O1275" s="64" t="str">
        <f>vlookup(A1275,'RVtools V2.1'!A:H,7,0)</f>
        <v>T1</v>
      </c>
      <c r="P1275" s="64">
        <f>if(vlookup(A1275,'RVtools V2.1'!A:H,5,0)="oui",1,0)</f>
        <v>1</v>
      </c>
      <c r="Q1275" s="64">
        <f>ifna(vlookup(A1275,vCPU!A:B,2,0),"Unknown")</f>
        <v>2</v>
      </c>
      <c r="R1275" s="66">
        <f>ifna(vlookup(A1275,vMemory!A:C,3,0),"Unknown")</f>
        <v>8</v>
      </c>
      <c r="S1275" s="66">
        <f>ifna(vlookup(A1275,vDisk!A:C,3,0),"Unknown")</f>
        <v>154</v>
      </c>
      <c r="T1275" s="67" t="str">
        <f t="array" ref="T1275">IFS(
   L1275=1, "No Lift &amp; Shift",
   J1275=1, XLOOKUP(A1275, 'Infra Study'!A:A, 'Infra Study'!P:P),
   I1275=1, "No Lift &amp; Shift",
   H1275=1, "GKE",
   K1275=1, "GCNV",
   G1275=1, "Lift &amp; Shift Prod",
   TRUE, "Lift &amp; Shift Noprod"
)</f>
        <v>Lift &amp; Shift Prod</v>
      </c>
      <c r="U1275" s="67">
        <f t="shared" si="7"/>
        <v>1</v>
      </c>
      <c r="V1275" s="68" t="str">
        <f>if(T1275="Lift &amp; Shift Noprod",if( Y1275=0,Assumptions!$B$5, Assumptions!$B$4),if(T1275="Lift &amp; Shift Prod",if(AND(N1275=1,O1275="T1"),Assumptions!$B$6,Assumptions!$B$4),0))</f>
        <v>N2D</v>
      </c>
      <c r="W1275" s="69">
        <f>if(V1275&lt;&gt;0,if(Q1275="Unknown", Assumptions!$B$42,If(Q1275&gt;1,Q1275,2)),0)</f>
        <v>2</v>
      </c>
      <c r="X1275" s="69">
        <f>if(V1275&lt;&gt;0,if(R1275="Unknown", Assumptions!$B$43,R1275),0)</f>
        <v>8</v>
      </c>
      <c r="Y1275" s="68">
        <f t="shared" si="8"/>
        <v>0</v>
      </c>
      <c r="Z1275" s="68">
        <f>if(V1275&lt;&gt;0,if(  S1275="Unknown", Assumptions!$B$44,S1275),0)</f>
        <v>154</v>
      </c>
      <c r="AA1275" s="68" t="str">
        <f>if(V1275 ="N2",ifna(vlookup(W1275&amp;"-"&amp;X1275,'Ref. VM'!A:B,2,0),"Custom"),if(V1275 ="E2" , ifna(vlookup(W1275&amp;"-"&amp;X1275,'Ref. VM'!D:E,2,0),"Custom"),if(V1275="N2D",ifna(vlookup(W1275&amp;"-"&amp;X1275,'Ref. VM'!G:H,2,0),"Custom"),if(V1275="N4",ifna(vlookup(W1275&amp;"-"&amp;X1275,'Ref. VM'!J:K,2,0),"Custom"),0))))</f>
        <v>Custom</v>
      </c>
      <c r="AB1275" s="67" t="str">
        <f t="shared" si="9"/>
        <v>N2D-Custom vCPUs-CUD 3y</v>
      </c>
      <c r="AC1275" s="67" t="str">
        <f t="shared" si="10"/>
        <v>N2D-Custom RAM-CUD 3y</v>
      </c>
      <c r="AD1275" s="67">
        <f t="shared" si="11"/>
        <v>0</v>
      </c>
      <c r="AE1275" s="69">
        <f>if(T1275="Lift &amp; Shift Prod",730,if(T1275="Lift &amp; Shift Noprod",Assumptions!$B$3,0))</f>
        <v>730</v>
      </c>
      <c r="AF1275" s="70">
        <f>if( U1275=0,0,if(Y1275=0, ((vlookup(AB1275,'SKU Pricing'!A:B,Assumptions!$B$2,0)*W1275)+(vlookup(AC1275,'SKU Pricing'!A:B,Assumptions!$B$2,0)*X1275))*AE1275,((vlookup(AB1275,'SKU Pricing'!A:B,Assumptions!$B$2,0)*W1275)+(vlookup(AC1275,'SKU Pricing'!A:B,Assumptions!$B$2,0)*(W1275*8))+(vlookup(AD1275,'SKU Pricing'!A:B,Assumptions!$B$2,0)*(X1275-(W1275*8))))*AE1275))</f>
        <v>33.80865936</v>
      </c>
      <c r="AG1275" s="67" t="str">
        <f t="shared" si="12"/>
        <v>Windows Server</v>
      </c>
      <c r="AH1275" s="70">
        <f>ifna(vlookup(AG1275,'SKU Pricing'!A:B,Assumptions!$B$2,0)*W1275*AE1275,0)</f>
        <v>67.16</v>
      </c>
      <c r="AI1275" s="62" t="str">
        <f t="shared" si="13"/>
        <v>Regional</v>
      </c>
      <c r="AJ1275" s="62" t="str">
        <f>if(V1275&lt;&gt;0, if(T1275="Lift &amp; Shift Noprod",Assumptions!$B$9,if(V1275=Assumptions!$B$6,Assumptions!$B$10,if(P1275=1,Assumptions!$B$8,Assumptions!$B$7))),"")</f>
        <v>SSD</v>
      </c>
      <c r="AK1275" s="69" t="str">
        <f t="shared" si="14"/>
        <v>SSD</v>
      </c>
      <c r="AL1275" s="69">
        <f>if(AJ1275="Hyperdisk Balanced",Assumptions!$B$11,0)</f>
        <v>0</v>
      </c>
      <c r="AM1275" s="69">
        <f>if(AJ1275="Hyperdisk Balanced",Assumptions!$B$12,0)</f>
        <v>0</v>
      </c>
      <c r="AN1275" s="70">
        <f>if(AK1275=0,0,if(AJ1275="Hyperdisk Balanced",vlookup(AK1275&amp;" provisioned space",'SKU Pricing'!A:B,Assumptions!$B$2,0)*Z1275+vlookup(AK1275&amp;" provisioned IOPS",'SKU Pricing'!A:B,Assumptions!$B$2,0)*AL1275*730+vlookup(AK1275&amp;" provisioned throughput",'SKU Pricing'!A:B,Assumptions!$B$2,0)*AM1275*730,vlookup(AK1275,'SKU Pricing'!A:B,Assumptions!$B$2,0)*Z1275))</f>
        <v>30.338</v>
      </c>
      <c r="AO1275" s="70">
        <f t="shared" si="15"/>
        <v>131.3066594</v>
      </c>
      <c r="AP1275" s="71" t="str">
        <f t="shared" si="16"/>
        <v>VM Manager</v>
      </c>
      <c r="AQ1275" s="70">
        <f>ifna(vlookup(AP1275,'SKU Pricing'!A:B,Assumptions!$B$2,0)*AE1275,0)</f>
        <v>2.19</v>
      </c>
      <c r="AR1275" s="72">
        <v>0.0</v>
      </c>
    </row>
    <row r="1276">
      <c r="A1276" s="61" t="s">
        <v>1416</v>
      </c>
      <c r="B1276" s="62" t="str">
        <f>ifna(if(vlookup(A1276,vOS!A:B,2,0)="","Unknown",vlookup(A1276,vOS!A:B,2,0)),"Unknown")</f>
        <v>Microsoft Windows Server 2022 (64-bit)</v>
      </c>
      <c r="C1276" s="62">
        <f>vlookup(B1276,'OS Study'!A:D,2,0)</f>
        <v>0</v>
      </c>
      <c r="D1276" s="62" t="str">
        <f>vlookup(B1276,'OS Study'!A:D,3,0)</f>
        <v>Windows</v>
      </c>
      <c r="E1276" s="62" t="str">
        <f>vlookup(B1276,'OS Study'!A:D,4,0)</f>
        <v>Server</v>
      </c>
      <c r="F1276" s="63" t="str">
        <f>vlookup(B1276,'OS Study'!A:E,5,0)</f>
        <v>2022</v>
      </c>
      <c r="G1276" s="62">
        <f>IF(vlookup(A1276,'RVtools V2.1'!A:J,4,0)="non",0,1)</f>
        <v>1</v>
      </c>
      <c r="H1276" s="62">
        <f>if(vlookup(A1276,'RVtools V2.1'!A:K,11,0)="kube",1,0)</f>
        <v>0</v>
      </c>
      <c r="I1276" s="62">
        <f t="shared" si="5"/>
        <v>0</v>
      </c>
      <c r="J1276" s="62">
        <f>ifna(vlookup(A1276,'Infra Study'!A:Q,17,0),0)</f>
        <v>0</v>
      </c>
      <c r="K1276" s="64">
        <f>IFERROR(__xludf.DUMMYFUNCTION("N(REGEXMATCH(VLOOKUP(A1276, 'RVtools V2.1'!A:H, 8, 0), ""^Serveur de fichiers""))"),0.0)</f>
        <v>0</v>
      </c>
      <c r="L1276" s="64">
        <f t="shared" si="6"/>
        <v>0</v>
      </c>
      <c r="M1276" s="67" t="str">
        <f>ifna(vlookup(A1276,'RVtools V2.1'!A:I,8,0),"N/A")</f>
        <v>Role SIL - FSE</v>
      </c>
      <c r="N1276" s="64">
        <f>IFERROR(__xludf.DUMMYFUNCTION("IF(REGEXMATCH(M1276, ""(?i)"" &amp; JOIN(""|"", SPLIT(""kalisil"", "" ""))), 1, 0)"),0.0)</f>
        <v>0</v>
      </c>
      <c r="O1276" s="64" t="str">
        <f>vlookup(A1276,'RVtools V2.1'!A:H,7,0)</f>
        <v>T1</v>
      </c>
      <c r="P1276" s="64">
        <f>if(vlookup(A1276,'RVtools V2.1'!A:H,5,0)="oui",1,0)</f>
        <v>1</v>
      </c>
      <c r="Q1276" s="64">
        <f>ifna(vlookup(A1276,vCPU!A:B,2,0),"Unknown")</f>
        <v>2</v>
      </c>
      <c r="R1276" s="66">
        <f>ifna(vlookup(A1276,vMemory!A:C,3,0),"Unknown")</f>
        <v>8</v>
      </c>
      <c r="S1276" s="66">
        <f>ifna(vlookup(A1276,vDisk!A:C,3,0),"Unknown")</f>
        <v>202</v>
      </c>
      <c r="T1276" s="67" t="str">
        <f t="array" ref="T1276">IFS(
   L1276=1, "No Lift &amp; Shift",
   J1276=1, XLOOKUP(A1276, 'Infra Study'!A:A, 'Infra Study'!P:P),
   I1276=1, "No Lift &amp; Shift",
   H1276=1, "GKE",
   K1276=1, "GCNV",
   G1276=1, "Lift &amp; Shift Prod",
   TRUE, "Lift &amp; Shift Noprod"
)</f>
        <v>Lift &amp; Shift Prod</v>
      </c>
      <c r="U1276" s="67">
        <f t="shared" si="7"/>
        <v>1</v>
      </c>
      <c r="V1276" s="68" t="str">
        <f>if(T1276="Lift &amp; Shift Noprod",if( Y1276=0,Assumptions!$B$5, Assumptions!$B$4),if(T1276="Lift &amp; Shift Prod",if(AND(N1276=1,O1276="T1"),Assumptions!$B$6,Assumptions!$B$4),0))</f>
        <v>N2D</v>
      </c>
      <c r="W1276" s="69">
        <f>if(V1276&lt;&gt;0,if(Q1276="Unknown", Assumptions!$B$42,If(Q1276&gt;1,Q1276,2)),0)</f>
        <v>2</v>
      </c>
      <c r="X1276" s="69">
        <f>if(V1276&lt;&gt;0,if(R1276="Unknown", Assumptions!$B$43,R1276),0)</f>
        <v>8</v>
      </c>
      <c r="Y1276" s="68">
        <f t="shared" si="8"/>
        <v>0</v>
      </c>
      <c r="Z1276" s="68">
        <f>if(V1276&lt;&gt;0,if(  S1276="Unknown", Assumptions!$B$44,S1276),0)</f>
        <v>202</v>
      </c>
      <c r="AA1276" s="68" t="str">
        <f>if(V1276 ="N2",ifna(vlookup(W1276&amp;"-"&amp;X1276,'Ref. VM'!A:B,2,0),"Custom"),if(V1276 ="E2" , ifna(vlookup(W1276&amp;"-"&amp;X1276,'Ref. VM'!D:E,2,0),"Custom"),if(V1276="N2D",ifna(vlookup(W1276&amp;"-"&amp;X1276,'Ref. VM'!G:H,2,0),"Custom"),if(V1276="N4",ifna(vlookup(W1276&amp;"-"&amp;X1276,'Ref. VM'!J:K,2,0),"Custom"),0))))</f>
        <v>Custom</v>
      </c>
      <c r="AB1276" s="67" t="str">
        <f t="shared" si="9"/>
        <v>N2D-Custom vCPUs-CUD 3y</v>
      </c>
      <c r="AC1276" s="67" t="str">
        <f t="shared" si="10"/>
        <v>N2D-Custom RAM-CUD 3y</v>
      </c>
      <c r="AD1276" s="67">
        <f t="shared" si="11"/>
        <v>0</v>
      </c>
      <c r="AE1276" s="69">
        <f>if(T1276="Lift &amp; Shift Prod",730,if(T1276="Lift &amp; Shift Noprod",Assumptions!$B$3,0))</f>
        <v>730</v>
      </c>
      <c r="AF1276" s="70">
        <f>if( U1276=0,0,if(Y1276=0, ((vlookup(AB1276,'SKU Pricing'!A:B,Assumptions!$B$2,0)*W1276)+(vlookup(AC1276,'SKU Pricing'!A:B,Assumptions!$B$2,0)*X1276))*AE1276,((vlookup(AB1276,'SKU Pricing'!A:B,Assumptions!$B$2,0)*W1276)+(vlookup(AC1276,'SKU Pricing'!A:B,Assumptions!$B$2,0)*(W1276*8))+(vlookup(AD1276,'SKU Pricing'!A:B,Assumptions!$B$2,0)*(X1276-(W1276*8))))*AE1276))</f>
        <v>33.80865936</v>
      </c>
      <c r="AG1276" s="67" t="str">
        <f t="shared" si="12"/>
        <v>Windows Server</v>
      </c>
      <c r="AH1276" s="70">
        <f>ifna(vlookup(AG1276,'SKU Pricing'!A:B,Assumptions!$B$2,0)*W1276*AE1276,0)</f>
        <v>67.16</v>
      </c>
      <c r="AI1276" s="62" t="str">
        <f t="shared" si="13"/>
        <v>Regional</v>
      </c>
      <c r="AJ1276" s="62" t="str">
        <f>if(V1276&lt;&gt;0, if(T1276="Lift &amp; Shift Noprod",Assumptions!$B$9,if(V1276=Assumptions!$B$6,Assumptions!$B$10,if(P1276=1,Assumptions!$B$8,Assumptions!$B$7))),"")</f>
        <v>SSD</v>
      </c>
      <c r="AK1276" s="69" t="str">
        <f t="shared" si="14"/>
        <v>SSD</v>
      </c>
      <c r="AL1276" s="69">
        <f>if(AJ1276="Hyperdisk Balanced",Assumptions!$B$11,0)</f>
        <v>0</v>
      </c>
      <c r="AM1276" s="69">
        <f>if(AJ1276="Hyperdisk Balanced",Assumptions!$B$12,0)</f>
        <v>0</v>
      </c>
      <c r="AN1276" s="70">
        <f>if(AK1276=0,0,if(AJ1276="Hyperdisk Balanced",vlookup(AK1276&amp;" provisioned space",'SKU Pricing'!A:B,Assumptions!$B$2,0)*Z1276+vlookup(AK1276&amp;" provisioned IOPS",'SKU Pricing'!A:B,Assumptions!$B$2,0)*AL1276*730+vlookup(AK1276&amp;" provisioned throughput",'SKU Pricing'!A:B,Assumptions!$B$2,0)*AM1276*730,vlookup(AK1276,'SKU Pricing'!A:B,Assumptions!$B$2,0)*Z1276))</f>
        <v>39.794</v>
      </c>
      <c r="AO1276" s="70">
        <f t="shared" si="15"/>
        <v>140.7626594</v>
      </c>
      <c r="AP1276" s="71" t="str">
        <f t="shared" si="16"/>
        <v>VM Manager</v>
      </c>
      <c r="AQ1276" s="70">
        <f>ifna(vlookup(AP1276,'SKU Pricing'!A:B,Assumptions!$B$2,0)*AE1276,0)</f>
        <v>2.19</v>
      </c>
      <c r="AR1276" s="72">
        <v>0.0</v>
      </c>
    </row>
    <row r="1277">
      <c r="A1277" s="61" t="s">
        <v>1417</v>
      </c>
      <c r="B1277" s="62" t="str">
        <f>ifna(if(vlookup(A1277,vOS!A:B,2,0)="","Unknown",vlookup(A1277,vOS!A:B,2,0)),"Unknown")</f>
        <v>Microsoft Windows Server 2022 (64-bit)</v>
      </c>
      <c r="C1277" s="62">
        <f>vlookup(B1277,'OS Study'!A:D,2,0)</f>
        <v>0</v>
      </c>
      <c r="D1277" s="62" t="str">
        <f>vlookup(B1277,'OS Study'!A:D,3,0)</f>
        <v>Windows</v>
      </c>
      <c r="E1277" s="62" t="str">
        <f>vlookup(B1277,'OS Study'!A:D,4,0)</f>
        <v>Server</v>
      </c>
      <c r="F1277" s="63" t="str">
        <f>vlookup(B1277,'OS Study'!A:E,5,0)</f>
        <v>2022</v>
      </c>
      <c r="G1277" s="62">
        <f>IF(vlookup(A1277,'RVtools V2.1'!A:J,4,0)="non",0,1)</f>
        <v>1</v>
      </c>
      <c r="H1277" s="62">
        <f>if(vlookup(A1277,'RVtools V2.1'!A:K,11,0)="kube",1,0)</f>
        <v>0</v>
      </c>
      <c r="I1277" s="62">
        <f t="shared" si="5"/>
        <v>0</v>
      </c>
      <c r="J1277" s="62">
        <f>ifna(vlookup(A1277,'Infra Study'!A:Q,17,0),0)</f>
        <v>0</v>
      </c>
      <c r="K1277" s="64">
        <f>IFERROR(__xludf.DUMMYFUNCTION("N(REGEXMATCH(VLOOKUP(A1277, 'RVtools V2.1'!A:H, 8, 0), ""^Serveur de fichiers""))"),0.0)</f>
        <v>0</v>
      </c>
      <c r="L1277" s="64">
        <f t="shared" si="6"/>
        <v>0</v>
      </c>
      <c r="M1277" s="67" t="str">
        <f>ifna(vlookup(A1277,'RVtools V2.1'!A:I,8,0),"N/A")</f>
        <v>Role SIL - FSE</v>
      </c>
      <c r="N1277" s="64">
        <f>IFERROR(__xludf.DUMMYFUNCTION("IF(REGEXMATCH(M1277, ""(?i)"" &amp; JOIN(""|"", SPLIT(""kalisil"", "" ""))), 1, 0)"),0.0)</f>
        <v>0</v>
      </c>
      <c r="O1277" s="64" t="str">
        <f>vlookup(A1277,'RVtools V2.1'!A:H,7,0)</f>
        <v>T1</v>
      </c>
      <c r="P1277" s="64">
        <f>if(vlookup(A1277,'RVtools V2.1'!A:H,5,0)="oui",1,0)</f>
        <v>1</v>
      </c>
      <c r="Q1277" s="64">
        <f>ifna(vlookup(A1277,vCPU!A:B,2,0),"Unknown")</f>
        <v>2</v>
      </c>
      <c r="R1277" s="66">
        <f>ifna(vlookup(A1277,vMemory!A:C,3,0),"Unknown")</f>
        <v>8</v>
      </c>
      <c r="S1277" s="66">
        <f>ifna(vlookup(A1277,vDisk!A:C,3,0),"Unknown")</f>
        <v>154</v>
      </c>
      <c r="T1277" s="67" t="str">
        <f t="array" ref="T1277">IFS(
   L1277=1, "No Lift &amp; Shift",
   J1277=1, XLOOKUP(A1277, 'Infra Study'!A:A, 'Infra Study'!P:P),
   I1277=1, "No Lift &amp; Shift",
   H1277=1, "GKE",
   K1277=1, "GCNV",
   G1277=1, "Lift &amp; Shift Prod",
   TRUE, "Lift &amp; Shift Noprod"
)</f>
        <v>Lift &amp; Shift Prod</v>
      </c>
      <c r="U1277" s="67">
        <f t="shared" si="7"/>
        <v>1</v>
      </c>
      <c r="V1277" s="68" t="str">
        <f>if(T1277="Lift &amp; Shift Noprod",if( Y1277=0,Assumptions!$B$5, Assumptions!$B$4),if(T1277="Lift &amp; Shift Prod",if(AND(N1277=1,O1277="T1"),Assumptions!$B$6,Assumptions!$B$4),0))</f>
        <v>N2D</v>
      </c>
      <c r="W1277" s="69">
        <f>if(V1277&lt;&gt;0,if(Q1277="Unknown", Assumptions!$B$42,If(Q1277&gt;1,Q1277,2)),0)</f>
        <v>2</v>
      </c>
      <c r="X1277" s="69">
        <f>if(V1277&lt;&gt;0,if(R1277="Unknown", Assumptions!$B$43,R1277),0)</f>
        <v>8</v>
      </c>
      <c r="Y1277" s="68">
        <f t="shared" si="8"/>
        <v>0</v>
      </c>
      <c r="Z1277" s="68">
        <f>if(V1277&lt;&gt;0,if(  S1277="Unknown", Assumptions!$B$44,S1277),0)</f>
        <v>154</v>
      </c>
      <c r="AA1277" s="68" t="str">
        <f>if(V1277 ="N2",ifna(vlookup(W1277&amp;"-"&amp;X1277,'Ref. VM'!A:B,2,0),"Custom"),if(V1277 ="E2" , ifna(vlookup(W1277&amp;"-"&amp;X1277,'Ref. VM'!D:E,2,0),"Custom"),if(V1277="N2D",ifna(vlookup(W1277&amp;"-"&amp;X1277,'Ref. VM'!G:H,2,0),"Custom"),if(V1277="N4",ifna(vlookup(W1277&amp;"-"&amp;X1277,'Ref. VM'!J:K,2,0),"Custom"),0))))</f>
        <v>Custom</v>
      </c>
      <c r="AB1277" s="67" t="str">
        <f t="shared" si="9"/>
        <v>N2D-Custom vCPUs-CUD 3y</v>
      </c>
      <c r="AC1277" s="67" t="str">
        <f t="shared" si="10"/>
        <v>N2D-Custom RAM-CUD 3y</v>
      </c>
      <c r="AD1277" s="67">
        <f t="shared" si="11"/>
        <v>0</v>
      </c>
      <c r="AE1277" s="69">
        <f>if(T1277="Lift &amp; Shift Prod",730,if(T1277="Lift &amp; Shift Noprod",Assumptions!$B$3,0))</f>
        <v>730</v>
      </c>
      <c r="AF1277" s="70">
        <f>if( U1277=0,0,if(Y1277=0, ((vlookup(AB1277,'SKU Pricing'!A:B,Assumptions!$B$2,0)*W1277)+(vlookup(AC1277,'SKU Pricing'!A:B,Assumptions!$B$2,0)*X1277))*AE1277,((vlookup(AB1277,'SKU Pricing'!A:B,Assumptions!$B$2,0)*W1277)+(vlookup(AC1277,'SKU Pricing'!A:B,Assumptions!$B$2,0)*(W1277*8))+(vlookup(AD1277,'SKU Pricing'!A:B,Assumptions!$B$2,0)*(X1277-(W1277*8))))*AE1277))</f>
        <v>33.80865936</v>
      </c>
      <c r="AG1277" s="67" t="str">
        <f t="shared" si="12"/>
        <v>Windows Server</v>
      </c>
      <c r="AH1277" s="70">
        <f>ifna(vlookup(AG1277,'SKU Pricing'!A:B,Assumptions!$B$2,0)*W1277*AE1277,0)</f>
        <v>67.16</v>
      </c>
      <c r="AI1277" s="62" t="str">
        <f t="shared" si="13"/>
        <v>Regional</v>
      </c>
      <c r="AJ1277" s="62" t="str">
        <f>if(V1277&lt;&gt;0, if(T1277="Lift &amp; Shift Noprod",Assumptions!$B$9,if(V1277=Assumptions!$B$6,Assumptions!$B$10,if(P1277=1,Assumptions!$B$8,Assumptions!$B$7))),"")</f>
        <v>SSD</v>
      </c>
      <c r="AK1277" s="69" t="str">
        <f t="shared" si="14"/>
        <v>SSD</v>
      </c>
      <c r="AL1277" s="69">
        <f>if(AJ1277="Hyperdisk Balanced",Assumptions!$B$11,0)</f>
        <v>0</v>
      </c>
      <c r="AM1277" s="69">
        <f>if(AJ1277="Hyperdisk Balanced",Assumptions!$B$12,0)</f>
        <v>0</v>
      </c>
      <c r="AN1277" s="70">
        <f>if(AK1277=0,0,if(AJ1277="Hyperdisk Balanced",vlookup(AK1277&amp;" provisioned space",'SKU Pricing'!A:B,Assumptions!$B$2,0)*Z1277+vlookup(AK1277&amp;" provisioned IOPS",'SKU Pricing'!A:B,Assumptions!$B$2,0)*AL1277*730+vlookup(AK1277&amp;" provisioned throughput",'SKU Pricing'!A:B,Assumptions!$B$2,0)*AM1277*730,vlookup(AK1277,'SKU Pricing'!A:B,Assumptions!$B$2,0)*Z1277))</f>
        <v>30.338</v>
      </c>
      <c r="AO1277" s="70">
        <f t="shared" si="15"/>
        <v>131.3066594</v>
      </c>
      <c r="AP1277" s="71" t="str">
        <f t="shared" si="16"/>
        <v>VM Manager</v>
      </c>
      <c r="AQ1277" s="70">
        <f>ifna(vlookup(AP1277,'SKU Pricing'!A:B,Assumptions!$B$2,0)*AE1277,0)</f>
        <v>2.19</v>
      </c>
      <c r="AR1277" s="72">
        <v>0.0</v>
      </c>
    </row>
    <row r="1278">
      <c r="A1278" s="61" t="s">
        <v>1418</v>
      </c>
      <c r="B1278" s="62" t="str">
        <f>ifna(if(vlookup(A1278,vOS!A:B,2,0)="","Unknown",vlookup(A1278,vOS!A:B,2,0)),"Unknown")</f>
        <v>Microsoft Windows Server 2022 (64-bit)</v>
      </c>
      <c r="C1278" s="62">
        <f>vlookup(B1278,'OS Study'!A:D,2,0)</f>
        <v>0</v>
      </c>
      <c r="D1278" s="62" t="str">
        <f>vlookup(B1278,'OS Study'!A:D,3,0)</f>
        <v>Windows</v>
      </c>
      <c r="E1278" s="62" t="str">
        <f>vlookup(B1278,'OS Study'!A:D,4,0)</f>
        <v>Server</v>
      </c>
      <c r="F1278" s="63" t="str">
        <f>vlookup(B1278,'OS Study'!A:E,5,0)</f>
        <v>2022</v>
      </c>
      <c r="G1278" s="62">
        <f>IF(vlookup(A1278,'RVtools V2.1'!A:J,4,0)="non",0,1)</f>
        <v>1</v>
      </c>
      <c r="H1278" s="62">
        <f>if(vlookup(A1278,'RVtools V2.1'!A:K,11,0)="kube",1,0)</f>
        <v>0</v>
      </c>
      <c r="I1278" s="62">
        <f t="shared" si="5"/>
        <v>0</v>
      </c>
      <c r="J1278" s="62">
        <f>ifna(vlookup(A1278,'Infra Study'!A:Q,17,0),0)</f>
        <v>0</v>
      </c>
      <c r="K1278" s="64">
        <f>IFERROR(__xludf.DUMMYFUNCTION("N(REGEXMATCH(VLOOKUP(A1278, 'RVtools V2.1'!A:H, 8, 0), ""^Serveur de fichiers""))"),0.0)</f>
        <v>0</v>
      </c>
      <c r="L1278" s="64">
        <f t="shared" si="6"/>
        <v>0</v>
      </c>
      <c r="M1278" s="67" t="str">
        <f>ifna(vlookup(A1278,'RVtools V2.1'!A:I,8,0),"N/A")</f>
        <v>Role SIL - FSE</v>
      </c>
      <c r="N1278" s="64">
        <f>IFERROR(__xludf.DUMMYFUNCTION("IF(REGEXMATCH(M1278, ""(?i)"" &amp; JOIN(""|"", SPLIT(""kalisil"", "" ""))), 1, 0)"),0.0)</f>
        <v>0</v>
      </c>
      <c r="O1278" s="64" t="str">
        <f>vlookup(A1278,'RVtools V2.1'!A:H,7,0)</f>
        <v>T1</v>
      </c>
      <c r="P1278" s="64">
        <f>if(vlookup(A1278,'RVtools V2.1'!A:H,5,0)="oui",1,0)</f>
        <v>1</v>
      </c>
      <c r="Q1278" s="64">
        <f>ifna(vlookup(A1278,vCPU!A:B,2,0),"Unknown")</f>
        <v>2</v>
      </c>
      <c r="R1278" s="66">
        <f>ifna(vlookup(A1278,vMemory!A:C,3,0),"Unknown")</f>
        <v>8</v>
      </c>
      <c r="S1278" s="66">
        <f>ifna(vlookup(A1278,vDisk!A:C,3,0),"Unknown")</f>
        <v>154</v>
      </c>
      <c r="T1278" s="67" t="str">
        <f t="array" ref="T1278">IFS(
   L1278=1, "No Lift &amp; Shift",
   J1278=1, XLOOKUP(A1278, 'Infra Study'!A:A, 'Infra Study'!P:P),
   I1278=1, "No Lift &amp; Shift",
   H1278=1, "GKE",
   K1278=1, "GCNV",
   G1278=1, "Lift &amp; Shift Prod",
   TRUE, "Lift &amp; Shift Noprod"
)</f>
        <v>Lift &amp; Shift Prod</v>
      </c>
      <c r="U1278" s="67">
        <f t="shared" si="7"/>
        <v>1</v>
      </c>
      <c r="V1278" s="68" t="str">
        <f>if(T1278="Lift &amp; Shift Noprod",if( Y1278=0,Assumptions!$B$5, Assumptions!$B$4),if(T1278="Lift &amp; Shift Prod",if(AND(N1278=1,O1278="T1"),Assumptions!$B$6,Assumptions!$B$4),0))</f>
        <v>N2D</v>
      </c>
      <c r="W1278" s="69">
        <f>if(V1278&lt;&gt;0,if(Q1278="Unknown", Assumptions!$B$42,If(Q1278&gt;1,Q1278,2)),0)</f>
        <v>2</v>
      </c>
      <c r="X1278" s="69">
        <f>if(V1278&lt;&gt;0,if(R1278="Unknown", Assumptions!$B$43,R1278),0)</f>
        <v>8</v>
      </c>
      <c r="Y1278" s="68">
        <f t="shared" si="8"/>
        <v>0</v>
      </c>
      <c r="Z1278" s="68">
        <f>if(V1278&lt;&gt;0,if(  S1278="Unknown", Assumptions!$B$44,S1278),0)</f>
        <v>154</v>
      </c>
      <c r="AA1278" s="68" t="str">
        <f>if(V1278 ="N2",ifna(vlookup(W1278&amp;"-"&amp;X1278,'Ref. VM'!A:B,2,0),"Custom"),if(V1278 ="E2" , ifna(vlookup(W1278&amp;"-"&amp;X1278,'Ref. VM'!D:E,2,0),"Custom"),if(V1278="N2D",ifna(vlookup(W1278&amp;"-"&amp;X1278,'Ref. VM'!G:H,2,0),"Custom"),if(V1278="N4",ifna(vlookup(W1278&amp;"-"&amp;X1278,'Ref. VM'!J:K,2,0),"Custom"),0))))</f>
        <v>Custom</v>
      </c>
      <c r="AB1278" s="67" t="str">
        <f t="shared" si="9"/>
        <v>N2D-Custom vCPUs-CUD 3y</v>
      </c>
      <c r="AC1278" s="67" t="str">
        <f t="shared" si="10"/>
        <v>N2D-Custom RAM-CUD 3y</v>
      </c>
      <c r="AD1278" s="67">
        <f t="shared" si="11"/>
        <v>0</v>
      </c>
      <c r="AE1278" s="62">
        <f>if(T1278="Lift &amp; Shift Prod",730,if(T1278="Lift &amp; Shift Noprod",Assumptions!$B$3,0))</f>
        <v>730</v>
      </c>
      <c r="AF1278" s="70">
        <f>if( U1278=0,0,if(Y1278=0, ((vlookup(AB1278,'SKU Pricing'!A:B,Assumptions!$B$2,0)*W1278)+(vlookup(AC1278,'SKU Pricing'!A:B,Assumptions!$B$2,0)*X1278))*AE1278,((vlookup(AB1278,'SKU Pricing'!A:B,Assumptions!$B$2,0)*W1278)+(vlookup(AC1278,'SKU Pricing'!A:B,Assumptions!$B$2,0)*(W1278*8))+(vlookup(AD1278,'SKU Pricing'!A:B,Assumptions!$B$2,0)*(X1278-(W1278*8))))*AE1278))</f>
        <v>33.80865936</v>
      </c>
      <c r="AG1278" s="67" t="str">
        <f t="shared" si="12"/>
        <v>Windows Server</v>
      </c>
      <c r="AH1278" s="70">
        <f>ifna(vlookup(AG1278,'SKU Pricing'!A:B,Assumptions!$B$2,0)*W1278*AE1278,0)</f>
        <v>67.16</v>
      </c>
      <c r="AI1278" s="62" t="str">
        <f t="shared" si="13"/>
        <v>Regional</v>
      </c>
      <c r="AJ1278" s="62" t="str">
        <f>if(V1278&lt;&gt;0, if(T1278="Lift &amp; Shift Noprod",Assumptions!$B$9,if(V1278=Assumptions!$B$6,Assumptions!$B$10,if(P1278=1,Assumptions!$B$8,Assumptions!$B$7))),"")</f>
        <v>SSD</v>
      </c>
      <c r="AK1278" s="69" t="str">
        <f t="shared" si="14"/>
        <v>SSD</v>
      </c>
      <c r="AL1278" s="69">
        <f>if(AJ1278="Hyperdisk Balanced",Assumptions!$B$11,0)</f>
        <v>0</v>
      </c>
      <c r="AM1278" s="69">
        <f>if(AJ1278="Hyperdisk Balanced",Assumptions!$B$12,0)</f>
        <v>0</v>
      </c>
      <c r="AN1278" s="70">
        <f>if(AK1278=0,0,if(AJ1278="Hyperdisk Balanced",vlookup(AK1278&amp;" provisioned space",'SKU Pricing'!A:B,Assumptions!$B$2,0)*Z1278+vlookup(AK1278&amp;" provisioned IOPS",'SKU Pricing'!A:B,Assumptions!$B$2,0)*AL1278*730+vlookup(AK1278&amp;" provisioned throughput",'SKU Pricing'!A:B,Assumptions!$B$2,0)*AM1278*730,vlookup(AK1278,'SKU Pricing'!A:B,Assumptions!$B$2,0)*Z1278))</f>
        <v>30.338</v>
      </c>
      <c r="AO1278" s="70">
        <f t="shared" si="15"/>
        <v>131.3066594</v>
      </c>
      <c r="AP1278" s="71" t="str">
        <f t="shared" si="16"/>
        <v>VM Manager</v>
      </c>
      <c r="AQ1278" s="70">
        <f>ifna(vlookup(AP1278,'SKU Pricing'!A:B,Assumptions!$B$2,0)*AE1278,0)</f>
        <v>2.19</v>
      </c>
      <c r="AR1278" s="72">
        <v>0.0</v>
      </c>
    </row>
    <row r="1279">
      <c r="A1279" s="61" t="s">
        <v>1419</v>
      </c>
      <c r="B1279" s="62" t="str">
        <f>ifna(if(vlookup(A1279,vOS!A:B,2,0)="","Unknown",vlookup(A1279,vOS!A:B,2,0)),"Unknown")</f>
        <v>Microsoft Windows Server 2022 (64-bit)</v>
      </c>
      <c r="C1279" s="62">
        <f>vlookup(B1279,'OS Study'!A:D,2,0)</f>
        <v>0</v>
      </c>
      <c r="D1279" s="62" t="str">
        <f>vlookup(B1279,'OS Study'!A:D,3,0)</f>
        <v>Windows</v>
      </c>
      <c r="E1279" s="62" t="str">
        <f>vlookup(B1279,'OS Study'!A:D,4,0)</f>
        <v>Server</v>
      </c>
      <c r="F1279" s="63" t="str">
        <f>vlookup(B1279,'OS Study'!A:E,5,0)</f>
        <v>2022</v>
      </c>
      <c r="G1279" s="62">
        <f>IF(vlookup(A1279,'RVtools V2.1'!A:J,4,0)="non",0,1)</f>
        <v>1</v>
      </c>
      <c r="H1279" s="62">
        <f>if(vlookup(A1279,'RVtools V2.1'!A:K,11,0)="kube",1,0)</f>
        <v>0</v>
      </c>
      <c r="I1279" s="62">
        <f t="shared" si="5"/>
        <v>0</v>
      </c>
      <c r="J1279" s="62">
        <f>ifna(vlookup(A1279,'Infra Study'!A:Q,17,0),0)</f>
        <v>0</v>
      </c>
      <c r="K1279" s="64">
        <f>IFERROR(__xludf.DUMMYFUNCTION("N(REGEXMATCH(VLOOKUP(A1279, 'RVtools V2.1'!A:H, 8, 0), ""^Serveur de fichiers""))"),0.0)</f>
        <v>0</v>
      </c>
      <c r="L1279" s="64">
        <f t="shared" si="6"/>
        <v>0</v>
      </c>
      <c r="M1279" s="67" t="str">
        <f>ifna(vlookup(A1279,'RVtools V2.1'!A:I,8,0),"N/A")</f>
        <v>Role SIL - FSE</v>
      </c>
      <c r="N1279" s="64">
        <f>IFERROR(__xludf.DUMMYFUNCTION("IF(REGEXMATCH(M1279, ""(?i)"" &amp; JOIN(""|"", SPLIT(""kalisil"", "" ""))), 1, 0)"),0.0)</f>
        <v>0</v>
      </c>
      <c r="O1279" s="64" t="str">
        <f>vlookup(A1279,'RVtools V2.1'!A:H,7,0)</f>
        <v>T1</v>
      </c>
      <c r="P1279" s="64">
        <f>if(vlookup(A1279,'RVtools V2.1'!A:H,5,0)="oui",1,0)</f>
        <v>1</v>
      </c>
      <c r="Q1279" s="64">
        <f>ifna(vlookup(A1279,vCPU!A:B,2,0),"Unknown")</f>
        <v>2</v>
      </c>
      <c r="R1279" s="66">
        <f>ifna(vlookup(A1279,vMemory!A:C,3,0),"Unknown")</f>
        <v>8</v>
      </c>
      <c r="S1279" s="66">
        <f>ifna(vlookup(A1279,vDisk!A:C,3,0),"Unknown")</f>
        <v>154</v>
      </c>
      <c r="T1279" s="67" t="str">
        <f t="array" ref="T1279">IFS(
   L1279=1, "No Lift &amp; Shift",
   J1279=1, XLOOKUP(A1279, 'Infra Study'!A:A, 'Infra Study'!P:P),
   I1279=1, "No Lift &amp; Shift",
   H1279=1, "GKE",
   K1279=1, "GCNV",
   G1279=1, "Lift &amp; Shift Prod",
   TRUE, "Lift &amp; Shift Noprod"
)</f>
        <v>Lift &amp; Shift Prod</v>
      </c>
      <c r="U1279" s="67">
        <f t="shared" si="7"/>
        <v>1</v>
      </c>
      <c r="V1279" s="68" t="str">
        <f>if(T1279="Lift &amp; Shift Noprod",if( Y1279=0,Assumptions!$B$5, Assumptions!$B$4),if(T1279="Lift &amp; Shift Prod",if(AND(N1279=1,O1279="T1"),Assumptions!$B$6,Assumptions!$B$4),0))</f>
        <v>N2D</v>
      </c>
      <c r="W1279" s="69">
        <f>if(V1279&lt;&gt;0,if(Q1279="Unknown", Assumptions!$B$42,If(Q1279&gt;1,Q1279,2)),0)</f>
        <v>2</v>
      </c>
      <c r="X1279" s="69">
        <f>if(V1279&lt;&gt;0,if(R1279="Unknown", Assumptions!$B$43,R1279),0)</f>
        <v>8</v>
      </c>
      <c r="Y1279" s="68">
        <f t="shared" si="8"/>
        <v>0</v>
      </c>
      <c r="Z1279" s="68">
        <f>if(V1279&lt;&gt;0,if(  S1279="Unknown", Assumptions!$B$44,S1279),0)</f>
        <v>154</v>
      </c>
      <c r="AA1279" s="68" t="str">
        <f>if(V1279 ="N2",ifna(vlookup(W1279&amp;"-"&amp;X1279,'Ref. VM'!A:B,2,0),"Custom"),if(V1279 ="E2" , ifna(vlookup(W1279&amp;"-"&amp;X1279,'Ref. VM'!D:E,2,0),"Custom"),if(V1279="N2D",ifna(vlookup(W1279&amp;"-"&amp;X1279,'Ref. VM'!G:H,2,0),"Custom"),if(V1279="N4",ifna(vlookup(W1279&amp;"-"&amp;X1279,'Ref. VM'!J:K,2,0),"Custom"),0))))</f>
        <v>Custom</v>
      </c>
      <c r="AB1279" s="67" t="str">
        <f t="shared" si="9"/>
        <v>N2D-Custom vCPUs-CUD 3y</v>
      </c>
      <c r="AC1279" s="67" t="str">
        <f t="shared" si="10"/>
        <v>N2D-Custom RAM-CUD 3y</v>
      </c>
      <c r="AD1279" s="67">
        <f t="shared" si="11"/>
        <v>0</v>
      </c>
      <c r="AE1279" s="69">
        <f>if(T1279="Lift &amp; Shift Prod",730,if(T1279="Lift &amp; Shift Noprod",Assumptions!$B$3,0))</f>
        <v>730</v>
      </c>
      <c r="AF1279" s="70">
        <f>if( U1279=0,0,if(Y1279=0, ((vlookup(AB1279,'SKU Pricing'!A:B,Assumptions!$B$2,0)*W1279)+(vlookup(AC1279,'SKU Pricing'!A:B,Assumptions!$B$2,0)*X1279))*AE1279,((vlookup(AB1279,'SKU Pricing'!A:B,Assumptions!$B$2,0)*W1279)+(vlookup(AC1279,'SKU Pricing'!A:B,Assumptions!$B$2,0)*(W1279*8))+(vlookup(AD1279,'SKU Pricing'!A:B,Assumptions!$B$2,0)*(X1279-(W1279*8))))*AE1279))</f>
        <v>33.80865936</v>
      </c>
      <c r="AG1279" s="67" t="str">
        <f t="shared" si="12"/>
        <v>Windows Server</v>
      </c>
      <c r="AH1279" s="70">
        <f>ifna(vlookup(AG1279,'SKU Pricing'!A:B,Assumptions!$B$2,0)*W1279*AE1279,0)</f>
        <v>67.16</v>
      </c>
      <c r="AI1279" s="62" t="str">
        <f t="shared" si="13"/>
        <v>Regional</v>
      </c>
      <c r="AJ1279" s="62" t="str">
        <f>if(V1279&lt;&gt;0, if(T1279="Lift &amp; Shift Noprod",Assumptions!$B$9,if(V1279=Assumptions!$B$6,Assumptions!$B$10,if(P1279=1,Assumptions!$B$8,Assumptions!$B$7))),"")</f>
        <v>SSD</v>
      </c>
      <c r="AK1279" s="69" t="str">
        <f t="shared" si="14"/>
        <v>SSD</v>
      </c>
      <c r="AL1279" s="69">
        <f>if(AJ1279="Hyperdisk Balanced",Assumptions!$B$11,0)</f>
        <v>0</v>
      </c>
      <c r="AM1279" s="69">
        <f>if(AJ1279="Hyperdisk Balanced",Assumptions!$B$12,0)</f>
        <v>0</v>
      </c>
      <c r="AN1279" s="70">
        <f>if(AK1279=0,0,if(AJ1279="Hyperdisk Balanced",vlookup(AK1279&amp;" provisioned space",'SKU Pricing'!A:B,Assumptions!$B$2,0)*Z1279+vlookup(AK1279&amp;" provisioned IOPS",'SKU Pricing'!A:B,Assumptions!$B$2,0)*AL1279*730+vlookup(AK1279&amp;" provisioned throughput",'SKU Pricing'!A:B,Assumptions!$B$2,0)*AM1279*730,vlookup(AK1279,'SKU Pricing'!A:B,Assumptions!$B$2,0)*Z1279))</f>
        <v>30.338</v>
      </c>
      <c r="AO1279" s="70">
        <f t="shared" si="15"/>
        <v>131.3066594</v>
      </c>
      <c r="AP1279" s="71" t="str">
        <f t="shared" si="16"/>
        <v>VM Manager</v>
      </c>
      <c r="AQ1279" s="70">
        <f>ifna(vlookup(AP1279,'SKU Pricing'!A:B,Assumptions!$B$2,0)*AE1279,0)</f>
        <v>2.19</v>
      </c>
      <c r="AR1279" s="72">
        <v>0.0</v>
      </c>
    </row>
    <row r="1280">
      <c r="A1280" s="61" t="s">
        <v>1420</v>
      </c>
      <c r="B1280" s="62" t="str">
        <f>ifna(if(vlookup(A1280,vOS!A:B,2,0)="","Unknown",vlookup(A1280,vOS!A:B,2,0)),"Unknown")</f>
        <v>Microsoft Windows Server 2022 (64-bit)</v>
      </c>
      <c r="C1280" s="62">
        <f>vlookup(B1280,'OS Study'!A:D,2,0)</f>
        <v>0</v>
      </c>
      <c r="D1280" s="62" t="str">
        <f>vlookup(B1280,'OS Study'!A:D,3,0)</f>
        <v>Windows</v>
      </c>
      <c r="E1280" s="62" t="str">
        <f>vlookup(B1280,'OS Study'!A:D,4,0)</f>
        <v>Server</v>
      </c>
      <c r="F1280" s="63" t="str">
        <f>vlookup(B1280,'OS Study'!A:E,5,0)</f>
        <v>2022</v>
      </c>
      <c r="G1280" s="62">
        <f>IF(vlookup(A1280,'RVtools V2.1'!A:J,4,0)="non",0,1)</f>
        <v>1</v>
      </c>
      <c r="H1280" s="62">
        <f>if(vlookup(A1280,'RVtools V2.1'!A:K,11,0)="kube",1,0)</f>
        <v>0</v>
      </c>
      <c r="I1280" s="62">
        <f t="shared" si="5"/>
        <v>0</v>
      </c>
      <c r="J1280" s="62">
        <f>ifna(vlookup(A1280,'Infra Study'!A:Q,17,0),0)</f>
        <v>0</v>
      </c>
      <c r="K1280" s="64">
        <f>IFERROR(__xludf.DUMMYFUNCTION("N(REGEXMATCH(VLOOKUP(A1280, 'RVtools V2.1'!A:H, 8, 0), ""^Serveur de fichiers""))"),0.0)</f>
        <v>0</v>
      </c>
      <c r="L1280" s="64">
        <f t="shared" si="6"/>
        <v>0</v>
      </c>
      <c r="M1280" s="67" t="str">
        <f>ifna(vlookup(A1280,'RVtools V2.1'!A:I,8,0),"N/A")</f>
        <v>Role SIL - FSE</v>
      </c>
      <c r="N1280" s="64">
        <f>IFERROR(__xludf.DUMMYFUNCTION("IF(REGEXMATCH(M1280, ""(?i)"" &amp; JOIN(""|"", SPLIT(""kalisil"", "" ""))), 1, 0)"),0.0)</f>
        <v>0</v>
      </c>
      <c r="O1280" s="64" t="str">
        <f>vlookup(A1280,'RVtools V2.1'!A:H,7,0)</f>
        <v>T1</v>
      </c>
      <c r="P1280" s="64">
        <f>if(vlookup(A1280,'RVtools V2.1'!A:H,5,0)="oui",1,0)</f>
        <v>1</v>
      </c>
      <c r="Q1280" s="64">
        <f>ifna(vlookup(A1280,vCPU!A:B,2,0),"Unknown")</f>
        <v>2</v>
      </c>
      <c r="R1280" s="66">
        <f>ifna(vlookup(A1280,vMemory!A:C,3,0),"Unknown")</f>
        <v>8</v>
      </c>
      <c r="S1280" s="66">
        <f>ifna(vlookup(A1280,vDisk!A:C,3,0),"Unknown")</f>
        <v>154</v>
      </c>
      <c r="T1280" s="67" t="str">
        <f t="array" ref="T1280">IFS(
   L1280=1, "No Lift &amp; Shift",
   J1280=1, XLOOKUP(A1280, 'Infra Study'!A:A, 'Infra Study'!P:P),
   I1280=1, "No Lift &amp; Shift",
   H1280=1, "GKE",
   K1280=1, "GCNV",
   G1280=1, "Lift &amp; Shift Prod",
   TRUE, "Lift &amp; Shift Noprod"
)</f>
        <v>Lift &amp; Shift Prod</v>
      </c>
      <c r="U1280" s="67">
        <f t="shared" si="7"/>
        <v>1</v>
      </c>
      <c r="V1280" s="68" t="str">
        <f>if(T1280="Lift &amp; Shift Noprod",if( Y1280=0,Assumptions!$B$5, Assumptions!$B$4),if(T1280="Lift &amp; Shift Prod",if(AND(N1280=1,O1280="T1"),Assumptions!$B$6,Assumptions!$B$4),0))</f>
        <v>N2D</v>
      </c>
      <c r="W1280" s="69">
        <f>if(V1280&lt;&gt;0,if(Q1280="Unknown", Assumptions!$B$42,If(Q1280&gt;1,Q1280,2)),0)</f>
        <v>2</v>
      </c>
      <c r="X1280" s="69">
        <f>if(V1280&lt;&gt;0,if(R1280="Unknown", Assumptions!$B$43,R1280),0)</f>
        <v>8</v>
      </c>
      <c r="Y1280" s="68">
        <f t="shared" si="8"/>
        <v>0</v>
      </c>
      <c r="Z1280" s="68">
        <f>if(V1280&lt;&gt;0,if(  S1280="Unknown", Assumptions!$B$44,S1280),0)</f>
        <v>154</v>
      </c>
      <c r="AA1280" s="68" t="str">
        <f>if(V1280 ="N2",ifna(vlookup(W1280&amp;"-"&amp;X1280,'Ref. VM'!A:B,2,0),"Custom"),if(V1280 ="E2" , ifna(vlookup(W1280&amp;"-"&amp;X1280,'Ref. VM'!D:E,2,0),"Custom"),if(V1280="N2D",ifna(vlookup(W1280&amp;"-"&amp;X1280,'Ref. VM'!G:H,2,0),"Custom"),if(V1280="N4",ifna(vlookup(W1280&amp;"-"&amp;X1280,'Ref. VM'!J:K,2,0),"Custom"),0))))</f>
        <v>Custom</v>
      </c>
      <c r="AB1280" s="67" t="str">
        <f t="shared" si="9"/>
        <v>N2D-Custom vCPUs-CUD 3y</v>
      </c>
      <c r="AC1280" s="67" t="str">
        <f t="shared" si="10"/>
        <v>N2D-Custom RAM-CUD 3y</v>
      </c>
      <c r="AD1280" s="67">
        <f t="shared" si="11"/>
        <v>0</v>
      </c>
      <c r="AE1280" s="62">
        <f>if(T1280="Lift &amp; Shift Prod",730,if(T1280="Lift &amp; Shift Noprod",Assumptions!$B$3,0))</f>
        <v>730</v>
      </c>
      <c r="AF1280" s="70">
        <f>if( U1280=0,0,if(Y1280=0, ((vlookup(AB1280,'SKU Pricing'!A:B,Assumptions!$B$2,0)*W1280)+(vlookup(AC1280,'SKU Pricing'!A:B,Assumptions!$B$2,0)*X1280))*AE1280,((vlookup(AB1280,'SKU Pricing'!A:B,Assumptions!$B$2,0)*W1280)+(vlookup(AC1280,'SKU Pricing'!A:B,Assumptions!$B$2,0)*(W1280*8))+(vlookup(AD1280,'SKU Pricing'!A:B,Assumptions!$B$2,0)*(X1280-(W1280*8))))*AE1280))</f>
        <v>33.80865936</v>
      </c>
      <c r="AG1280" s="67" t="str">
        <f t="shared" si="12"/>
        <v>Windows Server</v>
      </c>
      <c r="AH1280" s="70">
        <f>ifna(vlookup(AG1280,'SKU Pricing'!A:B,Assumptions!$B$2,0)*W1280*AE1280,0)</f>
        <v>67.16</v>
      </c>
      <c r="AI1280" s="62" t="str">
        <f t="shared" si="13"/>
        <v>Regional</v>
      </c>
      <c r="AJ1280" s="62" t="str">
        <f>if(V1280&lt;&gt;0, if(T1280="Lift &amp; Shift Noprod",Assumptions!$B$9,if(V1280=Assumptions!$B$6,Assumptions!$B$10,if(P1280=1,Assumptions!$B$8,Assumptions!$B$7))),"")</f>
        <v>SSD</v>
      </c>
      <c r="AK1280" s="69" t="str">
        <f t="shared" si="14"/>
        <v>SSD</v>
      </c>
      <c r="AL1280" s="69">
        <f>if(AJ1280="Hyperdisk Balanced",Assumptions!$B$11,0)</f>
        <v>0</v>
      </c>
      <c r="AM1280" s="69">
        <f>if(AJ1280="Hyperdisk Balanced",Assumptions!$B$12,0)</f>
        <v>0</v>
      </c>
      <c r="AN1280" s="70">
        <f>if(AK1280=0,0,if(AJ1280="Hyperdisk Balanced",vlookup(AK1280&amp;" provisioned space",'SKU Pricing'!A:B,Assumptions!$B$2,0)*Z1280+vlookup(AK1280&amp;" provisioned IOPS",'SKU Pricing'!A:B,Assumptions!$B$2,0)*AL1280*730+vlookup(AK1280&amp;" provisioned throughput",'SKU Pricing'!A:B,Assumptions!$B$2,0)*AM1280*730,vlookup(AK1280,'SKU Pricing'!A:B,Assumptions!$B$2,0)*Z1280))</f>
        <v>30.338</v>
      </c>
      <c r="AO1280" s="70">
        <f t="shared" si="15"/>
        <v>131.3066594</v>
      </c>
      <c r="AP1280" s="71" t="str">
        <f t="shared" si="16"/>
        <v>VM Manager</v>
      </c>
      <c r="AQ1280" s="70">
        <f>ifna(vlookup(AP1280,'SKU Pricing'!A:B,Assumptions!$B$2,0)*AE1280,0)</f>
        <v>2.19</v>
      </c>
      <c r="AR1280" s="72">
        <v>0.0</v>
      </c>
    </row>
    <row r="1281">
      <c r="A1281" s="61" t="s">
        <v>1421</v>
      </c>
      <c r="B1281" s="62" t="str">
        <f>ifna(if(vlookup(A1281,vOS!A:B,2,0)="","Unknown",vlookup(A1281,vOS!A:B,2,0)),"Unknown")</f>
        <v>Microsoft Windows Server 2022 (64-bit)</v>
      </c>
      <c r="C1281" s="62">
        <f>vlookup(B1281,'OS Study'!A:D,2,0)</f>
        <v>0</v>
      </c>
      <c r="D1281" s="62" t="str">
        <f>vlookup(B1281,'OS Study'!A:D,3,0)</f>
        <v>Windows</v>
      </c>
      <c r="E1281" s="62" t="str">
        <f>vlookup(B1281,'OS Study'!A:D,4,0)</f>
        <v>Server</v>
      </c>
      <c r="F1281" s="63" t="str">
        <f>vlookup(B1281,'OS Study'!A:E,5,0)</f>
        <v>2022</v>
      </c>
      <c r="G1281" s="62">
        <f>IF(vlookup(A1281,'RVtools V2.1'!A:J,4,0)="non",0,1)</f>
        <v>1</v>
      </c>
      <c r="H1281" s="62">
        <f>if(vlookup(A1281,'RVtools V2.1'!A:K,11,0)="kube",1,0)</f>
        <v>0</v>
      </c>
      <c r="I1281" s="62">
        <f t="shared" si="5"/>
        <v>0</v>
      </c>
      <c r="J1281" s="62">
        <f>ifna(vlookup(A1281,'Infra Study'!A:Q,17,0),0)</f>
        <v>0</v>
      </c>
      <c r="K1281" s="64">
        <f>IFERROR(__xludf.DUMMYFUNCTION("N(REGEXMATCH(VLOOKUP(A1281, 'RVtools V2.1'!A:H, 8, 0), ""^Serveur de fichiers""))"),0.0)</f>
        <v>0</v>
      </c>
      <c r="L1281" s="64">
        <f t="shared" si="6"/>
        <v>0</v>
      </c>
      <c r="M1281" s="67" t="str">
        <f>ifna(vlookup(A1281,'RVtools V2.1'!A:I,8,0),"N/A")</f>
        <v>Role SIL - FSE</v>
      </c>
      <c r="N1281" s="64">
        <f>IFERROR(__xludf.DUMMYFUNCTION("IF(REGEXMATCH(M1281, ""(?i)"" &amp; JOIN(""|"", SPLIT(""kalisil"", "" ""))), 1, 0)"),0.0)</f>
        <v>0</v>
      </c>
      <c r="O1281" s="64" t="str">
        <f>vlookup(A1281,'RVtools V2.1'!A:H,7,0)</f>
        <v>T1</v>
      </c>
      <c r="P1281" s="64">
        <f>if(vlookup(A1281,'RVtools V2.1'!A:H,5,0)="oui",1,0)</f>
        <v>1</v>
      </c>
      <c r="Q1281" s="64">
        <f>ifna(vlookup(A1281,vCPU!A:B,2,0),"Unknown")</f>
        <v>2</v>
      </c>
      <c r="R1281" s="66">
        <f>ifna(vlookup(A1281,vMemory!A:C,3,0),"Unknown")</f>
        <v>8</v>
      </c>
      <c r="S1281" s="66">
        <f>ifna(vlookup(A1281,vDisk!A:C,3,0),"Unknown")</f>
        <v>154</v>
      </c>
      <c r="T1281" s="67" t="str">
        <f t="array" ref="T1281">IFS(
   L1281=1, "No Lift &amp; Shift",
   J1281=1, XLOOKUP(A1281, 'Infra Study'!A:A, 'Infra Study'!P:P),
   I1281=1, "No Lift &amp; Shift",
   H1281=1, "GKE",
   K1281=1, "GCNV",
   G1281=1, "Lift &amp; Shift Prod",
   TRUE, "Lift &amp; Shift Noprod"
)</f>
        <v>Lift &amp; Shift Prod</v>
      </c>
      <c r="U1281" s="67">
        <f t="shared" si="7"/>
        <v>1</v>
      </c>
      <c r="V1281" s="68" t="str">
        <f>if(T1281="Lift &amp; Shift Noprod",if( Y1281=0,Assumptions!$B$5, Assumptions!$B$4),if(T1281="Lift &amp; Shift Prod",if(AND(N1281=1,O1281="T1"),Assumptions!$B$6,Assumptions!$B$4),0))</f>
        <v>N2D</v>
      </c>
      <c r="W1281" s="69">
        <f>if(V1281&lt;&gt;0,if(Q1281="Unknown", Assumptions!$B$42,If(Q1281&gt;1,Q1281,2)),0)</f>
        <v>2</v>
      </c>
      <c r="X1281" s="69">
        <f>if(V1281&lt;&gt;0,if(R1281="Unknown", Assumptions!$B$43,R1281),0)</f>
        <v>8</v>
      </c>
      <c r="Y1281" s="68">
        <f t="shared" si="8"/>
        <v>0</v>
      </c>
      <c r="Z1281" s="68">
        <f>if(V1281&lt;&gt;0,if(  S1281="Unknown", Assumptions!$B$44,S1281),0)</f>
        <v>154</v>
      </c>
      <c r="AA1281" s="68" t="str">
        <f>if(V1281 ="N2",ifna(vlookup(W1281&amp;"-"&amp;X1281,'Ref. VM'!A:B,2,0),"Custom"),if(V1281 ="E2" , ifna(vlookup(W1281&amp;"-"&amp;X1281,'Ref. VM'!D:E,2,0),"Custom"),if(V1281="N2D",ifna(vlookup(W1281&amp;"-"&amp;X1281,'Ref. VM'!G:H,2,0),"Custom"),if(V1281="N4",ifna(vlookup(W1281&amp;"-"&amp;X1281,'Ref. VM'!J:K,2,0),"Custom"),0))))</f>
        <v>Custom</v>
      </c>
      <c r="AB1281" s="67" t="str">
        <f t="shared" si="9"/>
        <v>N2D-Custom vCPUs-CUD 3y</v>
      </c>
      <c r="AC1281" s="67" t="str">
        <f t="shared" si="10"/>
        <v>N2D-Custom RAM-CUD 3y</v>
      </c>
      <c r="AD1281" s="67">
        <f t="shared" si="11"/>
        <v>0</v>
      </c>
      <c r="AE1281" s="69">
        <f>if(T1281="Lift &amp; Shift Prod",730,if(T1281="Lift &amp; Shift Noprod",Assumptions!$B$3,0))</f>
        <v>730</v>
      </c>
      <c r="AF1281" s="70">
        <f>if( U1281=0,0,if(Y1281=0, ((vlookup(AB1281,'SKU Pricing'!A:B,Assumptions!$B$2,0)*W1281)+(vlookup(AC1281,'SKU Pricing'!A:B,Assumptions!$B$2,0)*X1281))*AE1281,((vlookup(AB1281,'SKU Pricing'!A:B,Assumptions!$B$2,0)*W1281)+(vlookup(AC1281,'SKU Pricing'!A:B,Assumptions!$B$2,0)*(W1281*8))+(vlookup(AD1281,'SKU Pricing'!A:B,Assumptions!$B$2,0)*(X1281-(W1281*8))))*AE1281))</f>
        <v>33.80865936</v>
      </c>
      <c r="AG1281" s="67" t="str">
        <f t="shared" si="12"/>
        <v>Windows Server</v>
      </c>
      <c r="AH1281" s="70">
        <f>ifna(vlookup(AG1281,'SKU Pricing'!A:B,Assumptions!$B$2,0)*W1281*AE1281,0)</f>
        <v>67.16</v>
      </c>
      <c r="AI1281" s="62" t="str">
        <f t="shared" si="13"/>
        <v>Regional</v>
      </c>
      <c r="AJ1281" s="62" t="str">
        <f>if(V1281&lt;&gt;0, if(T1281="Lift &amp; Shift Noprod",Assumptions!$B$9,if(V1281=Assumptions!$B$6,Assumptions!$B$10,if(P1281=1,Assumptions!$B$8,Assumptions!$B$7))),"")</f>
        <v>SSD</v>
      </c>
      <c r="AK1281" s="69" t="str">
        <f t="shared" si="14"/>
        <v>SSD</v>
      </c>
      <c r="AL1281" s="69">
        <f>if(AJ1281="Hyperdisk Balanced",Assumptions!$B$11,0)</f>
        <v>0</v>
      </c>
      <c r="AM1281" s="69">
        <f>if(AJ1281="Hyperdisk Balanced",Assumptions!$B$12,0)</f>
        <v>0</v>
      </c>
      <c r="AN1281" s="70">
        <f>if(AK1281=0,0,if(AJ1281="Hyperdisk Balanced",vlookup(AK1281&amp;" provisioned space",'SKU Pricing'!A:B,Assumptions!$B$2,0)*Z1281+vlookup(AK1281&amp;" provisioned IOPS",'SKU Pricing'!A:B,Assumptions!$B$2,0)*AL1281*730+vlookup(AK1281&amp;" provisioned throughput",'SKU Pricing'!A:B,Assumptions!$B$2,0)*AM1281*730,vlookup(AK1281,'SKU Pricing'!A:B,Assumptions!$B$2,0)*Z1281))</f>
        <v>30.338</v>
      </c>
      <c r="AO1281" s="70">
        <f t="shared" si="15"/>
        <v>131.3066594</v>
      </c>
      <c r="AP1281" s="71" t="str">
        <f t="shared" si="16"/>
        <v>VM Manager</v>
      </c>
      <c r="AQ1281" s="70">
        <f>ifna(vlookup(AP1281,'SKU Pricing'!A:B,Assumptions!$B$2,0)*AE1281,0)</f>
        <v>2.19</v>
      </c>
      <c r="AR1281" s="72">
        <v>0.0</v>
      </c>
    </row>
    <row r="1282">
      <c r="A1282" s="61" t="s">
        <v>1422</v>
      </c>
      <c r="B1282" s="62" t="str">
        <f>ifna(if(vlookup(A1282,vOS!A:B,2,0)="","Unknown",vlookup(A1282,vOS!A:B,2,0)),"Unknown")</f>
        <v>Microsoft Windows Server 2022 (64-bit)</v>
      </c>
      <c r="C1282" s="62">
        <f>vlookup(B1282,'OS Study'!A:D,2,0)</f>
        <v>0</v>
      </c>
      <c r="D1282" s="62" t="str">
        <f>vlookup(B1282,'OS Study'!A:D,3,0)</f>
        <v>Windows</v>
      </c>
      <c r="E1282" s="62" t="str">
        <f>vlookup(B1282,'OS Study'!A:D,4,0)</f>
        <v>Server</v>
      </c>
      <c r="F1282" s="63" t="str">
        <f>vlookup(B1282,'OS Study'!A:E,5,0)</f>
        <v>2022</v>
      </c>
      <c r="G1282" s="62">
        <f>IF(vlookup(A1282,'RVtools V2.1'!A:J,4,0)="non",0,1)</f>
        <v>1</v>
      </c>
      <c r="H1282" s="62">
        <f>if(vlookup(A1282,'RVtools V2.1'!A:K,11,0)="kube",1,0)</f>
        <v>0</v>
      </c>
      <c r="I1282" s="62">
        <f t="shared" si="5"/>
        <v>0</v>
      </c>
      <c r="J1282" s="62">
        <f>ifna(vlookup(A1282,'Infra Study'!A:Q,17,0),0)</f>
        <v>0</v>
      </c>
      <c r="K1282" s="64">
        <f>IFERROR(__xludf.DUMMYFUNCTION("N(REGEXMATCH(VLOOKUP(A1282, 'RVtools V2.1'!A:H, 8, 0), ""^Serveur de fichiers""))"),0.0)</f>
        <v>0</v>
      </c>
      <c r="L1282" s="64">
        <f t="shared" si="6"/>
        <v>0</v>
      </c>
      <c r="M1282" s="67" t="str">
        <f>ifna(vlookup(A1282,'RVtools V2.1'!A:I,8,0),"N/A")</f>
        <v>Role SIL - FSE</v>
      </c>
      <c r="N1282" s="64">
        <f>IFERROR(__xludf.DUMMYFUNCTION("IF(REGEXMATCH(M1282, ""(?i)"" &amp; JOIN(""|"", SPLIT(""kalisil"", "" ""))), 1, 0)"),0.0)</f>
        <v>0</v>
      </c>
      <c r="O1282" s="64" t="str">
        <f>vlookup(A1282,'RVtools V2.1'!A:H,7,0)</f>
        <v>T1</v>
      </c>
      <c r="P1282" s="64">
        <f>if(vlookup(A1282,'RVtools V2.1'!A:H,5,0)="oui",1,0)</f>
        <v>1</v>
      </c>
      <c r="Q1282" s="64">
        <f>ifna(vlookup(A1282,vCPU!A:B,2,0),"Unknown")</f>
        <v>2</v>
      </c>
      <c r="R1282" s="66">
        <f>ifna(vlookup(A1282,vMemory!A:C,3,0),"Unknown")</f>
        <v>8</v>
      </c>
      <c r="S1282" s="66">
        <f>ifna(vlookup(A1282,vDisk!A:C,3,0),"Unknown")</f>
        <v>154</v>
      </c>
      <c r="T1282" s="67" t="str">
        <f t="array" ref="T1282">IFS(
   L1282=1, "No Lift &amp; Shift",
   J1282=1, XLOOKUP(A1282, 'Infra Study'!A:A, 'Infra Study'!P:P),
   I1282=1, "No Lift &amp; Shift",
   H1282=1, "GKE",
   K1282=1, "GCNV",
   G1282=1, "Lift &amp; Shift Prod",
   TRUE, "Lift &amp; Shift Noprod"
)</f>
        <v>Lift &amp; Shift Prod</v>
      </c>
      <c r="U1282" s="67">
        <f t="shared" si="7"/>
        <v>1</v>
      </c>
      <c r="V1282" s="68" t="str">
        <f>if(T1282="Lift &amp; Shift Noprod",if( Y1282=0,Assumptions!$B$5, Assumptions!$B$4),if(T1282="Lift &amp; Shift Prod",if(AND(N1282=1,O1282="T1"),Assumptions!$B$6,Assumptions!$B$4),0))</f>
        <v>N2D</v>
      </c>
      <c r="W1282" s="69">
        <f>if(V1282&lt;&gt;0,if(Q1282="Unknown", Assumptions!$B$42,If(Q1282&gt;1,Q1282,2)),0)</f>
        <v>2</v>
      </c>
      <c r="X1282" s="69">
        <f>if(V1282&lt;&gt;0,if(R1282="Unknown", Assumptions!$B$43,R1282),0)</f>
        <v>8</v>
      </c>
      <c r="Y1282" s="68">
        <f t="shared" si="8"/>
        <v>0</v>
      </c>
      <c r="Z1282" s="68">
        <f>if(V1282&lt;&gt;0,if(  S1282="Unknown", Assumptions!$B$44,S1282),0)</f>
        <v>154</v>
      </c>
      <c r="AA1282" s="68" t="str">
        <f>if(V1282 ="N2",ifna(vlookup(W1282&amp;"-"&amp;X1282,'Ref. VM'!A:B,2,0),"Custom"),if(V1282 ="E2" , ifna(vlookup(W1282&amp;"-"&amp;X1282,'Ref. VM'!D:E,2,0),"Custom"),if(V1282="N2D",ifna(vlookup(W1282&amp;"-"&amp;X1282,'Ref. VM'!G:H,2,0),"Custom"),if(V1282="N4",ifna(vlookup(W1282&amp;"-"&amp;X1282,'Ref. VM'!J:K,2,0),"Custom"),0))))</f>
        <v>Custom</v>
      </c>
      <c r="AB1282" s="67" t="str">
        <f t="shared" si="9"/>
        <v>N2D-Custom vCPUs-CUD 3y</v>
      </c>
      <c r="AC1282" s="67" t="str">
        <f t="shared" si="10"/>
        <v>N2D-Custom RAM-CUD 3y</v>
      </c>
      <c r="AD1282" s="67">
        <f t="shared" si="11"/>
        <v>0</v>
      </c>
      <c r="AE1282" s="62">
        <f>if(T1282="Lift &amp; Shift Prod",730,if(T1282="Lift &amp; Shift Noprod",Assumptions!$B$3,0))</f>
        <v>730</v>
      </c>
      <c r="AF1282" s="70">
        <f>if( U1282=0,0,if(Y1282=0, ((vlookup(AB1282,'SKU Pricing'!A:B,Assumptions!$B$2,0)*W1282)+(vlookup(AC1282,'SKU Pricing'!A:B,Assumptions!$B$2,0)*X1282))*AE1282,((vlookup(AB1282,'SKU Pricing'!A:B,Assumptions!$B$2,0)*W1282)+(vlookup(AC1282,'SKU Pricing'!A:B,Assumptions!$B$2,0)*(W1282*8))+(vlookup(AD1282,'SKU Pricing'!A:B,Assumptions!$B$2,0)*(X1282-(W1282*8))))*AE1282))</f>
        <v>33.80865936</v>
      </c>
      <c r="AG1282" s="67" t="str">
        <f t="shared" si="12"/>
        <v>Windows Server</v>
      </c>
      <c r="AH1282" s="70">
        <f>ifna(vlookup(AG1282,'SKU Pricing'!A:B,Assumptions!$B$2,0)*W1282*AE1282,0)</f>
        <v>67.16</v>
      </c>
      <c r="AI1282" s="62" t="str">
        <f t="shared" si="13"/>
        <v>Regional</v>
      </c>
      <c r="AJ1282" s="62" t="str">
        <f>if(V1282&lt;&gt;0, if(T1282="Lift &amp; Shift Noprod",Assumptions!$B$9,if(V1282=Assumptions!$B$6,Assumptions!$B$10,if(P1282=1,Assumptions!$B$8,Assumptions!$B$7))),"")</f>
        <v>SSD</v>
      </c>
      <c r="AK1282" s="69" t="str">
        <f t="shared" si="14"/>
        <v>SSD</v>
      </c>
      <c r="AL1282" s="69">
        <f>if(AJ1282="Hyperdisk Balanced",Assumptions!$B$11,0)</f>
        <v>0</v>
      </c>
      <c r="AM1282" s="69">
        <f>if(AJ1282="Hyperdisk Balanced",Assumptions!$B$12,0)</f>
        <v>0</v>
      </c>
      <c r="AN1282" s="70">
        <f>if(AK1282=0,0,if(AJ1282="Hyperdisk Balanced",vlookup(AK1282&amp;" provisioned space",'SKU Pricing'!A:B,Assumptions!$B$2,0)*Z1282+vlookup(AK1282&amp;" provisioned IOPS",'SKU Pricing'!A:B,Assumptions!$B$2,0)*AL1282*730+vlookup(AK1282&amp;" provisioned throughput",'SKU Pricing'!A:B,Assumptions!$B$2,0)*AM1282*730,vlookup(AK1282,'SKU Pricing'!A:B,Assumptions!$B$2,0)*Z1282))</f>
        <v>30.338</v>
      </c>
      <c r="AO1282" s="70">
        <f t="shared" si="15"/>
        <v>131.3066594</v>
      </c>
      <c r="AP1282" s="71" t="str">
        <f t="shared" si="16"/>
        <v>VM Manager</v>
      </c>
      <c r="AQ1282" s="70">
        <f>ifna(vlookup(AP1282,'SKU Pricing'!A:B,Assumptions!$B$2,0)*AE1282,0)</f>
        <v>2.19</v>
      </c>
      <c r="AR1282" s="72">
        <v>0.0</v>
      </c>
    </row>
    <row r="1283">
      <c r="A1283" s="61" t="s">
        <v>1423</v>
      </c>
      <c r="B1283" s="62" t="str">
        <f>ifna(if(vlookup(A1283,vOS!A:B,2,0)="","Unknown",vlookup(A1283,vOS!A:B,2,0)),"Unknown")</f>
        <v>Microsoft Windows Server 2022 (64-bit)</v>
      </c>
      <c r="C1283" s="62">
        <f>vlookup(B1283,'OS Study'!A:D,2,0)</f>
        <v>0</v>
      </c>
      <c r="D1283" s="62" t="str">
        <f>vlookup(B1283,'OS Study'!A:D,3,0)</f>
        <v>Windows</v>
      </c>
      <c r="E1283" s="62" t="str">
        <f>vlookup(B1283,'OS Study'!A:D,4,0)</f>
        <v>Server</v>
      </c>
      <c r="F1283" s="63" t="str">
        <f>vlookup(B1283,'OS Study'!A:E,5,0)</f>
        <v>2022</v>
      </c>
      <c r="G1283" s="62">
        <f>IF(vlookup(A1283,'RVtools V2.1'!A:J,4,0)="non",0,1)</f>
        <v>1</v>
      </c>
      <c r="H1283" s="62">
        <f>if(vlookup(A1283,'RVtools V2.1'!A:K,11,0)="kube",1,0)</f>
        <v>0</v>
      </c>
      <c r="I1283" s="62">
        <f t="shared" si="5"/>
        <v>0</v>
      </c>
      <c r="J1283" s="62">
        <f>ifna(vlookup(A1283,'Infra Study'!A:Q,17,0),0)</f>
        <v>0</v>
      </c>
      <c r="K1283" s="64">
        <f>IFERROR(__xludf.DUMMYFUNCTION("N(REGEXMATCH(VLOOKUP(A1283, 'RVtools V2.1'!A:H, 8, 0), ""^Serveur de fichiers""))"),0.0)</f>
        <v>0</v>
      </c>
      <c r="L1283" s="64">
        <f t="shared" si="6"/>
        <v>0</v>
      </c>
      <c r="M1283" s="67" t="str">
        <f>ifna(vlookup(A1283,'RVtools V2.1'!A:I,8,0),"N/A")</f>
        <v>Role SIL - FSE</v>
      </c>
      <c r="N1283" s="64">
        <f>IFERROR(__xludf.DUMMYFUNCTION("IF(REGEXMATCH(M1283, ""(?i)"" &amp; JOIN(""|"", SPLIT(""kalisil"", "" ""))), 1, 0)"),0.0)</f>
        <v>0</v>
      </c>
      <c r="O1283" s="64" t="str">
        <f>vlookup(A1283,'RVtools V2.1'!A:H,7,0)</f>
        <v>T1</v>
      </c>
      <c r="P1283" s="64">
        <f>if(vlookup(A1283,'RVtools V2.1'!A:H,5,0)="oui",1,0)</f>
        <v>1</v>
      </c>
      <c r="Q1283" s="64">
        <f>ifna(vlookup(A1283,vCPU!A:B,2,0),"Unknown")</f>
        <v>2</v>
      </c>
      <c r="R1283" s="66">
        <f>ifna(vlookup(A1283,vMemory!A:C,3,0),"Unknown")</f>
        <v>8</v>
      </c>
      <c r="S1283" s="66">
        <f>ifna(vlookup(A1283,vDisk!A:C,3,0),"Unknown")</f>
        <v>202</v>
      </c>
      <c r="T1283" s="67" t="str">
        <f t="array" ref="T1283">IFS(
   L1283=1, "No Lift &amp; Shift",
   J1283=1, XLOOKUP(A1283, 'Infra Study'!A:A, 'Infra Study'!P:P),
   I1283=1, "No Lift &amp; Shift",
   H1283=1, "GKE",
   K1283=1, "GCNV",
   G1283=1, "Lift &amp; Shift Prod",
   TRUE, "Lift &amp; Shift Noprod"
)</f>
        <v>Lift &amp; Shift Prod</v>
      </c>
      <c r="U1283" s="67">
        <f t="shared" si="7"/>
        <v>1</v>
      </c>
      <c r="V1283" s="68" t="str">
        <f>if(T1283="Lift &amp; Shift Noprod",if( Y1283=0,Assumptions!$B$5, Assumptions!$B$4),if(T1283="Lift &amp; Shift Prod",if(AND(N1283=1,O1283="T1"),Assumptions!$B$6,Assumptions!$B$4),0))</f>
        <v>N2D</v>
      </c>
      <c r="W1283" s="69">
        <f>if(V1283&lt;&gt;0,if(Q1283="Unknown", Assumptions!$B$42,If(Q1283&gt;1,Q1283,2)),0)</f>
        <v>2</v>
      </c>
      <c r="X1283" s="69">
        <f>if(V1283&lt;&gt;0,if(R1283="Unknown", Assumptions!$B$43,R1283),0)</f>
        <v>8</v>
      </c>
      <c r="Y1283" s="68">
        <f t="shared" si="8"/>
        <v>0</v>
      </c>
      <c r="Z1283" s="68">
        <f>if(V1283&lt;&gt;0,if(  S1283="Unknown", Assumptions!$B$44,S1283),0)</f>
        <v>202</v>
      </c>
      <c r="AA1283" s="68" t="str">
        <f>if(V1283 ="N2",ifna(vlookup(W1283&amp;"-"&amp;X1283,'Ref. VM'!A:B,2,0),"Custom"),if(V1283 ="E2" , ifna(vlookup(W1283&amp;"-"&amp;X1283,'Ref. VM'!D:E,2,0),"Custom"),if(V1283="N2D",ifna(vlookup(W1283&amp;"-"&amp;X1283,'Ref. VM'!G:H,2,0),"Custom"),if(V1283="N4",ifna(vlookup(W1283&amp;"-"&amp;X1283,'Ref. VM'!J:K,2,0),"Custom"),0))))</f>
        <v>Custom</v>
      </c>
      <c r="AB1283" s="67" t="str">
        <f t="shared" si="9"/>
        <v>N2D-Custom vCPUs-CUD 3y</v>
      </c>
      <c r="AC1283" s="67" t="str">
        <f t="shared" si="10"/>
        <v>N2D-Custom RAM-CUD 3y</v>
      </c>
      <c r="AD1283" s="67">
        <f t="shared" si="11"/>
        <v>0</v>
      </c>
      <c r="AE1283" s="62">
        <f>if(T1283="Lift &amp; Shift Prod",730,if(T1283="Lift &amp; Shift Noprod",Assumptions!$B$3,0))</f>
        <v>730</v>
      </c>
      <c r="AF1283" s="70">
        <f>if( U1283=0,0,if(Y1283=0, ((vlookup(AB1283,'SKU Pricing'!A:B,Assumptions!$B$2,0)*W1283)+(vlookup(AC1283,'SKU Pricing'!A:B,Assumptions!$B$2,0)*X1283))*AE1283,((vlookup(AB1283,'SKU Pricing'!A:B,Assumptions!$B$2,0)*W1283)+(vlookup(AC1283,'SKU Pricing'!A:B,Assumptions!$B$2,0)*(W1283*8))+(vlookup(AD1283,'SKU Pricing'!A:B,Assumptions!$B$2,0)*(X1283-(W1283*8))))*AE1283))</f>
        <v>33.80865936</v>
      </c>
      <c r="AG1283" s="67" t="str">
        <f t="shared" si="12"/>
        <v>Windows Server</v>
      </c>
      <c r="AH1283" s="70">
        <f>ifna(vlookup(AG1283,'SKU Pricing'!A:B,Assumptions!$B$2,0)*W1283*AE1283,0)</f>
        <v>67.16</v>
      </c>
      <c r="AI1283" s="62" t="str">
        <f t="shared" si="13"/>
        <v>Regional</v>
      </c>
      <c r="AJ1283" s="62" t="str">
        <f>if(V1283&lt;&gt;0, if(T1283="Lift &amp; Shift Noprod",Assumptions!$B$9,if(V1283=Assumptions!$B$6,Assumptions!$B$10,if(P1283=1,Assumptions!$B$8,Assumptions!$B$7))),"")</f>
        <v>SSD</v>
      </c>
      <c r="AK1283" s="69" t="str">
        <f t="shared" si="14"/>
        <v>SSD</v>
      </c>
      <c r="AL1283" s="69">
        <f>if(AJ1283="Hyperdisk Balanced",Assumptions!$B$11,0)</f>
        <v>0</v>
      </c>
      <c r="AM1283" s="69">
        <f>if(AJ1283="Hyperdisk Balanced",Assumptions!$B$12,0)</f>
        <v>0</v>
      </c>
      <c r="AN1283" s="70">
        <f>if(AK1283=0,0,if(AJ1283="Hyperdisk Balanced",vlookup(AK1283&amp;" provisioned space",'SKU Pricing'!A:B,Assumptions!$B$2,0)*Z1283+vlookup(AK1283&amp;" provisioned IOPS",'SKU Pricing'!A:B,Assumptions!$B$2,0)*AL1283*730+vlookup(AK1283&amp;" provisioned throughput",'SKU Pricing'!A:B,Assumptions!$B$2,0)*AM1283*730,vlookup(AK1283,'SKU Pricing'!A:B,Assumptions!$B$2,0)*Z1283))</f>
        <v>39.794</v>
      </c>
      <c r="AO1283" s="70">
        <f t="shared" si="15"/>
        <v>140.7626594</v>
      </c>
      <c r="AP1283" s="71" t="str">
        <f t="shared" si="16"/>
        <v>VM Manager</v>
      </c>
      <c r="AQ1283" s="70">
        <f>ifna(vlookup(AP1283,'SKU Pricing'!A:B,Assumptions!$B$2,0)*AE1283,0)</f>
        <v>2.19</v>
      </c>
      <c r="AR1283" s="72">
        <v>0.0</v>
      </c>
    </row>
    <row r="1284">
      <c r="A1284" s="61" t="s">
        <v>1424</v>
      </c>
      <c r="B1284" s="62" t="str">
        <f>ifna(if(vlookup(A1284,vOS!A:B,2,0)="","Unknown",vlookup(A1284,vOS!A:B,2,0)),"Unknown")</f>
        <v>Microsoft Windows Server 2022 (64-bit)</v>
      </c>
      <c r="C1284" s="62">
        <f>vlookup(B1284,'OS Study'!A:D,2,0)</f>
        <v>0</v>
      </c>
      <c r="D1284" s="62" t="str">
        <f>vlookup(B1284,'OS Study'!A:D,3,0)</f>
        <v>Windows</v>
      </c>
      <c r="E1284" s="62" t="str">
        <f>vlookup(B1284,'OS Study'!A:D,4,0)</f>
        <v>Server</v>
      </c>
      <c r="F1284" s="63" t="str">
        <f>vlookup(B1284,'OS Study'!A:E,5,0)</f>
        <v>2022</v>
      </c>
      <c r="G1284" s="62">
        <f>IF(vlookup(A1284,'RVtools V2.1'!A:J,4,0)="non",0,1)</f>
        <v>1</v>
      </c>
      <c r="H1284" s="62">
        <f>if(vlookup(A1284,'RVtools V2.1'!A:K,11,0)="kube",1,0)</f>
        <v>0</v>
      </c>
      <c r="I1284" s="62">
        <f t="shared" si="5"/>
        <v>0</v>
      </c>
      <c r="J1284" s="62">
        <f>ifna(vlookup(A1284,'Infra Study'!A:Q,17,0),0)</f>
        <v>0</v>
      </c>
      <c r="K1284" s="64">
        <f>IFERROR(__xludf.DUMMYFUNCTION("N(REGEXMATCH(VLOOKUP(A1284, 'RVtools V2.1'!A:H, 8, 0), ""^Serveur de fichiers""))"),0.0)</f>
        <v>0</v>
      </c>
      <c r="L1284" s="64">
        <f t="shared" si="6"/>
        <v>0</v>
      </c>
      <c r="M1284" s="67" t="str">
        <f>ifna(vlookup(A1284,'RVtools V2.1'!A:I,8,0),"N/A")</f>
        <v>Role SIL - FSE</v>
      </c>
      <c r="N1284" s="64">
        <f>IFERROR(__xludf.DUMMYFUNCTION("IF(REGEXMATCH(M1284, ""(?i)"" &amp; JOIN(""|"", SPLIT(""kalisil"", "" ""))), 1, 0)"),0.0)</f>
        <v>0</v>
      </c>
      <c r="O1284" s="64" t="str">
        <f>vlookup(A1284,'RVtools V2.1'!A:H,7,0)</f>
        <v>T1</v>
      </c>
      <c r="P1284" s="64">
        <f>if(vlookup(A1284,'RVtools V2.1'!A:H,5,0)="oui",1,0)</f>
        <v>1</v>
      </c>
      <c r="Q1284" s="64">
        <f>ifna(vlookup(A1284,vCPU!A:B,2,0),"Unknown")</f>
        <v>2</v>
      </c>
      <c r="R1284" s="66">
        <f>ifna(vlookup(A1284,vMemory!A:C,3,0),"Unknown")</f>
        <v>8</v>
      </c>
      <c r="S1284" s="66">
        <f>ifna(vlookup(A1284,vDisk!A:C,3,0),"Unknown")</f>
        <v>154</v>
      </c>
      <c r="T1284" s="67" t="str">
        <f t="array" ref="T1284">IFS(
   L1284=1, "No Lift &amp; Shift",
   J1284=1, XLOOKUP(A1284, 'Infra Study'!A:A, 'Infra Study'!P:P),
   I1284=1, "No Lift &amp; Shift",
   H1284=1, "GKE",
   K1284=1, "GCNV",
   G1284=1, "Lift &amp; Shift Prod",
   TRUE, "Lift &amp; Shift Noprod"
)</f>
        <v>Lift &amp; Shift Prod</v>
      </c>
      <c r="U1284" s="67">
        <f t="shared" si="7"/>
        <v>1</v>
      </c>
      <c r="V1284" s="68" t="str">
        <f>if(T1284="Lift &amp; Shift Noprod",if( Y1284=0,Assumptions!$B$5, Assumptions!$B$4),if(T1284="Lift &amp; Shift Prod",if(AND(N1284=1,O1284="T1"),Assumptions!$B$6,Assumptions!$B$4),0))</f>
        <v>N2D</v>
      </c>
      <c r="W1284" s="69">
        <f>if(V1284&lt;&gt;0,if(Q1284="Unknown", Assumptions!$B$42,If(Q1284&gt;1,Q1284,2)),0)</f>
        <v>2</v>
      </c>
      <c r="X1284" s="69">
        <f>if(V1284&lt;&gt;0,if(R1284="Unknown", Assumptions!$B$43,R1284),0)</f>
        <v>8</v>
      </c>
      <c r="Y1284" s="68">
        <f t="shared" si="8"/>
        <v>0</v>
      </c>
      <c r="Z1284" s="68">
        <f>if(V1284&lt;&gt;0,if(  S1284="Unknown", Assumptions!$B$44,S1284),0)</f>
        <v>154</v>
      </c>
      <c r="AA1284" s="68" t="str">
        <f>if(V1284 ="N2",ifna(vlookup(W1284&amp;"-"&amp;X1284,'Ref. VM'!A:B,2,0),"Custom"),if(V1284 ="E2" , ifna(vlookup(W1284&amp;"-"&amp;X1284,'Ref. VM'!D:E,2,0),"Custom"),if(V1284="N2D",ifna(vlookup(W1284&amp;"-"&amp;X1284,'Ref. VM'!G:H,2,0),"Custom"),if(V1284="N4",ifna(vlookup(W1284&amp;"-"&amp;X1284,'Ref. VM'!J:K,2,0),"Custom"),0))))</f>
        <v>Custom</v>
      </c>
      <c r="AB1284" s="67" t="str">
        <f t="shared" si="9"/>
        <v>N2D-Custom vCPUs-CUD 3y</v>
      </c>
      <c r="AC1284" s="67" t="str">
        <f t="shared" si="10"/>
        <v>N2D-Custom RAM-CUD 3y</v>
      </c>
      <c r="AD1284" s="67">
        <f t="shared" si="11"/>
        <v>0</v>
      </c>
      <c r="AE1284" s="62">
        <f>if(T1284="Lift &amp; Shift Prod",730,if(T1284="Lift &amp; Shift Noprod",Assumptions!$B$3,0))</f>
        <v>730</v>
      </c>
      <c r="AF1284" s="70">
        <f>if( U1284=0,0,if(Y1284=0, ((vlookup(AB1284,'SKU Pricing'!A:B,Assumptions!$B$2,0)*W1284)+(vlookup(AC1284,'SKU Pricing'!A:B,Assumptions!$B$2,0)*X1284))*AE1284,((vlookup(AB1284,'SKU Pricing'!A:B,Assumptions!$B$2,0)*W1284)+(vlookup(AC1284,'SKU Pricing'!A:B,Assumptions!$B$2,0)*(W1284*8))+(vlookup(AD1284,'SKU Pricing'!A:B,Assumptions!$B$2,0)*(X1284-(W1284*8))))*AE1284))</f>
        <v>33.80865936</v>
      </c>
      <c r="AG1284" s="67" t="str">
        <f t="shared" si="12"/>
        <v>Windows Server</v>
      </c>
      <c r="AH1284" s="70">
        <f>ifna(vlookup(AG1284,'SKU Pricing'!A:B,Assumptions!$B$2,0)*W1284*AE1284,0)</f>
        <v>67.16</v>
      </c>
      <c r="AI1284" s="62" t="str">
        <f t="shared" si="13"/>
        <v>Regional</v>
      </c>
      <c r="AJ1284" s="62" t="str">
        <f>if(V1284&lt;&gt;0, if(T1284="Lift &amp; Shift Noprod",Assumptions!$B$9,if(V1284=Assumptions!$B$6,Assumptions!$B$10,if(P1284=1,Assumptions!$B$8,Assumptions!$B$7))),"")</f>
        <v>SSD</v>
      </c>
      <c r="AK1284" s="69" t="str">
        <f t="shared" si="14"/>
        <v>SSD</v>
      </c>
      <c r="AL1284" s="69">
        <f>if(AJ1284="Hyperdisk Balanced",Assumptions!$B$11,0)</f>
        <v>0</v>
      </c>
      <c r="AM1284" s="69">
        <f>if(AJ1284="Hyperdisk Balanced",Assumptions!$B$12,0)</f>
        <v>0</v>
      </c>
      <c r="AN1284" s="70">
        <f>if(AK1284=0,0,if(AJ1284="Hyperdisk Balanced",vlookup(AK1284&amp;" provisioned space",'SKU Pricing'!A:B,Assumptions!$B$2,0)*Z1284+vlookup(AK1284&amp;" provisioned IOPS",'SKU Pricing'!A:B,Assumptions!$B$2,0)*AL1284*730+vlookup(AK1284&amp;" provisioned throughput",'SKU Pricing'!A:B,Assumptions!$B$2,0)*AM1284*730,vlookup(AK1284,'SKU Pricing'!A:B,Assumptions!$B$2,0)*Z1284))</f>
        <v>30.338</v>
      </c>
      <c r="AO1284" s="70">
        <f t="shared" si="15"/>
        <v>131.3066594</v>
      </c>
      <c r="AP1284" s="71" t="str">
        <f t="shared" si="16"/>
        <v>VM Manager</v>
      </c>
      <c r="AQ1284" s="70">
        <f>ifna(vlookup(AP1284,'SKU Pricing'!A:B,Assumptions!$B$2,0)*AE1284,0)</f>
        <v>2.19</v>
      </c>
      <c r="AR1284" s="72">
        <v>0.0</v>
      </c>
    </row>
    <row r="1285">
      <c r="A1285" s="61" t="s">
        <v>1425</v>
      </c>
      <c r="B1285" s="62" t="str">
        <f>ifna(if(vlookup(A1285,vOS!A:B,2,0)="","Unknown",vlookup(A1285,vOS!A:B,2,0)),"Unknown")</f>
        <v>Microsoft Windows Server 2022 (64-bit)</v>
      </c>
      <c r="C1285" s="62">
        <f>vlookup(B1285,'OS Study'!A:D,2,0)</f>
        <v>0</v>
      </c>
      <c r="D1285" s="62" t="str">
        <f>vlookup(B1285,'OS Study'!A:D,3,0)</f>
        <v>Windows</v>
      </c>
      <c r="E1285" s="62" t="str">
        <f>vlookup(B1285,'OS Study'!A:D,4,0)</f>
        <v>Server</v>
      </c>
      <c r="F1285" s="63" t="str">
        <f>vlookup(B1285,'OS Study'!A:E,5,0)</f>
        <v>2022</v>
      </c>
      <c r="G1285" s="62">
        <f>IF(vlookup(A1285,'RVtools V2.1'!A:J,4,0)="non",0,1)</f>
        <v>1</v>
      </c>
      <c r="H1285" s="62">
        <f>if(vlookup(A1285,'RVtools V2.1'!A:K,11,0)="kube",1,0)</f>
        <v>0</v>
      </c>
      <c r="I1285" s="62">
        <f t="shared" si="5"/>
        <v>0</v>
      </c>
      <c r="J1285" s="62">
        <f>ifna(vlookup(A1285,'Infra Study'!A:Q,17,0),0)</f>
        <v>0</v>
      </c>
      <c r="K1285" s="64">
        <f>IFERROR(__xludf.DUMMYFUNCTION("N(REGEXMATCH(VLOOKUP(A1285, 'RVtools V2.1'!A:H, 8, 0), ""^Serveur de fichiers""))"),0.0)</f>
        <v>0</v>
      </c>
      <c r="L1285" s="64">
        <f t="shared" si="6"/>
        <v>0</v>
      </c>
      <c r="M1285" s="67" t="str">
        <f>ifna(vlookup(A1285,'RVtools V2.1'!A:I,8,0),"N/A")</f>
        <v>Role SIL - FSE</v>
      </c>
      <c r="N1285" s="64">
        <f>IFERROR(__xludf.DUMMYFUNCTION("IF(REGEXMATCH(M1285, ""(?i)"" &amp; JOIN(""|"", SPLIT(""kalisil"", "" ""))), 1, 0)"),0.0)</f>
        <v>0</v>
      </c>
      <c r="O1285" s="64" t="str">
        <f>vlookup(A1285,'RVtools V2.1'!A:H,7,0)</f>
        <v>T1</v>
      </c>
      <c r="P1285" s="64">
        <f>if(vlookup(A1285,'RVtools V2.1'!A:H,5,0)="oui",1,0)</f>
        <v>1</v>
      </c>
      <c r="Q1285" s="64">
        <f>ifna(vlookup(A1285,vCPU!A:B,2,0),"Unknown")</f>
        <v>2</v>
      </c>
      <c r="R1285" s="66">
        <f>ifna(vlookup(A1285,vMemory!A:C,3,0),"Unknown")</f>
        <v>8</v>
      </c>
      <c r="S1285" s="66">
        <f>ifna(vlookup(A1285,vDisk!A:C,3,0),"Unknown")</f>
        <v>154</v>
      </c>
      <c r="T1285" s="67" t="str">
        <f t="array" ref="T1285">IFS(
   L1285=1, "No Lift &amp; Shift",
   J1285=1, XLOOKUP(A1285, 'Infra Study'!A:A, 'Infra Study'!P:P),
   I1285=1, "No Lift &amp; Shift",
   H1285=1, "GKE",
   K1285=1, "GCNV",
   G1285=1, "Lift &amp; Shift Prod",
   TRUE, "Lift &amp; Shift Noprod"
)</f>
        <v>Lift &amp; Shift Prod</v>
      </c>
      <c r="U1285" s="67">
        <f t="shared" si="7"/>
        <v>1</v>
      </c>
      <c r="V1285" s="68" t="str">
        <f>if(T1285="Lift &amp; Shift Noprod",if( Y1285=0,Assumptions!$B$5, Assumptions!$B$4),if(T1285="Lift &amp; Shift Prod",if(AND(N1285=1,O1285="T1"),Assumptions!$B$6,Assumptions!$B$4),0))</f>
        <v>N2D</v>
      </c>
      <c r="W1285" s="69">
        <f>if(V1285&lt;&gt;0,if(Q1285="Unknown", Assumptions!$B$42,If(Q1285&gt;1,Q1285,2)),0)</f>
        <v>2</v>
      </c>
      <c r="X1285" s="69">
        <f>if(V1285&lt;&gt;0,if(R1285="Unknown", Assumptions!$B$43,R1285),0)</f>
        <v>8</v>
      </c>
      <c r="Y1285" s="68">
        <f t="shared" si="8"/>
        <v>0</v>
      </c>
      <c r="Z1285" s="68">
        <f>if(V1285&lt;&gt;0,if(  S1285="Unknown", Assumptions!$B$44,S1285),0)</f>
        <v>154</v>
      </c>
      <c r="AA1285" s="68" t="str">
        <f>if(V1285 ="N2",ifna(vlookup(W1285&amp;"-"&amp;X1285,'Ref. VM'!A:B,2,0),"Custom"),if(V1285 ="E2" , ifna(vlookup(W1285&amp;"-"&amp;X1285,'Ref. VM'!D:E,2,0),"Custom"),if(V1285="N2D",ifna(vlookup(W1285&amp;"-"&amp;X1285,'Ref. VM'!G:H,2,0),"Custom"),if(V1285="N4",ifna(vlookup(W1285&amp;"-"&amp;X1285,'Ref. VM'!J:K,2,0),"Custom"),0))))</f>
        <v>Custom</v>
      </c>
      <c r="AB1285" s="67" t="str">
        <f t="shared" si="9"/>
        <v>N2D-Custom vCPUs-CUD 3y</v>
      </c>
      <c r="AC1285" s="67" t="str">
        <f t="shared" si="10"/>
        <v>N2D-Custom RAM-CUD 3y</v>
      </c>
      <c r="AD1285" s="67">
        <f t="shared" si="11"/>
        <v>0</v>
      </c>
      <c r="AE1285" s="62">
        <f>if(T1285="Lift &amp; Shift Prod",730,if(T1285="Lift &amp; Shift Noprod",Assumptions!$B$3,0))</f>
        <v>730</v>
      </c>
      <c r="AF1285" s="70">
        <f>if( U1285=0,0,if(Y1285=0, ((vlookup(AB1285,'SKU Pricing'!A:B,Assumptions!$B$2,0)*W1285)+(vlookup(AC1285,'SKU Pricing'!A:B,Assumptions!$B$2,0)*X1285))*AE1285,((vlookup(AB1285,'SKU Pricing'!A:B,Assumptions!$B$2,0)*W1285)+(vlookup(AC1285,'SKU Pricing'!A:B,Assumptions!$B$2,0)*(W1285*8))+(vlookup(AD1285,'SKU Pricing'!A:B,Assumptions!$B$2,0)*(X1285-(W1285*8))))*AE1285))</f>
        <v>33.80865936</v>
      </c>
      <c r="AG1285" s="67" t="str">
        <f t="shared" si="12"/>
        <v>Windows Server</v>
      </c>
      <c r="AH1285" s="70">
        <f>ifna(vlookup(AG1285,'SKU Pricing'!A:B,Assumptions!$B$2,0)*W1285*AE1285,0)</f>
        <v>67.16</v>
      </c>
      <c r="AI1285" s="62" t="str">
        <f t="shared" si="13"/>
        <v>Regional</v>
      </c>
      <c r="AJ1285" s="62" t="str">
        <f>if(V1285&lt;&gt;0, if(T1285="Lift &amp; Shift Noprod",Assumptions!$B$9,if(V1285=Assumptions!$B$6,Assumptions!$B$10,if(P1285=1,Assumptions!$B$8,Assumptions!$B$7))),"")</f>
        <v>SSD</v>
      </c>
      <c r="AK1285" s="69" t="str">
        <f t="shared" si="14"/>
        <v>SSD</v>
      </c>
      <c r="AL1285" s="69">
        <f>if(AJ1285="Hyperdisk Balanced",Assumptions!$B$11,0)</f>
        <v>0</v>
      </c>
      <c r="AM1285" s="69">
        <f>if(AJ1285="Hyperdisk Balanced",Assumptions!$B$12,0)</f>
        <v>0</v>
      </c>
      <c r="AN1285" s="70">
        <f>if(AK1285=0,0,if(AJ1285="Hyperdisk Balanced",vlookup(AK1285&amp;" provisioned space",'SKU Pricing'!A:B,Assumptions!$B$2,0)*Z1285+vlookup(AK1285&amp;" provisioned IOPS",'SKU Pricing'!A:B,Assumptions!$B$2,0)*AL1285*730+vlookup(AK1285&amp;" provisioned throughput",'SKU Pricing'!A:B,Assumptions!$B$2,0)*AM1285*730,vlookup(AK1285,'SKU Pricing'!A:B,Assumptions!$B$2,0)*Z1285))</f>
        <v>30.338</v>
      </c>
      <c r="AO1285" s="70">
        <f t="shared" si="15"/>
        <v>131.3066594</v>
      </c>
      <c r="AP1285" s="71" t="str">
        <f t="shared" si="16"/>
        <v>VM Manager</v>
      </c>
      <c r="AQ1285" s="70">
        <f>ifna(vlookup(AP1285,'SKU Pricing'!A:B,Assumptions!$B$2,0)*AE1285,0)</f>
        <v>2.19</v>
      </c>
      <c r="AR1285" s="72">
        <v>0.0</v>
      </c>
    </row>
    <row r="1286">
      <c r="A1286" s="61" t="s">
        <v>1426</v>
      </c>
      <c r="B1286" s="62" t="str">
        <f>ifna(if(vlookup(A1286,vOS!A:B,2,0)="","Unknown",vlookup(A1286,vOS!A:B,2,0)),"Unknown")</f>
        <v>Microsoft Windows Server 2022 (64-bit)</v>
      </c>
      <c r="C1286" s="62">
        <f>vlookup(B1286,'OS Study'!A:D,2,0)</f>
        <v>0</v>
      </c>
      <c r="D1286" s="62" t="str">
        <f>vlookup(B1286,'OS Study'!A:D,3,0)</f>
        <v>Windows</v>
      </c>
      <c r="E1286" s="62" t="str">
        <f>vlookup(B1286,'OS Study'!A:D,4,0)</f>
        <v>Server</v>
      </c>
      <c r="F1286" s="63" t="str">
        <f>vlookup(B1286,'OS Study'!A:E,5,0)</f>
        <v>2022</v>
      </c>
      <c r="G1286" s="62">
        <f>IF(vlookup(A1286,'RVtools V2.1'!A:J,4,0)="non",0,1)</f>
        <v>1</v>
      </c>
      <c r="H1286" s="62">
        <f>if(vlookup(A1286,'RVtools V2.1'!A:K,11,0)="kube",1,0)</f>
        <v>0</v>
      </c>
      <c r="I1286" s="62">
        <f t="shared" si="5"/>
        <v>0</v>
      </c>
      <c r="J1286" s="62">
        <f>ifna(vlookup(A1286,'Infra Study'!A:Q,17,0),0)</f>
        <v>0</v>
      </c>
      <c r="K1286" s="64">
        <f>IFERROR(__xludf.DUMMYFUNCTION("N(REGEXMATCH(VLOOKUP(A1286, 'RVtools V2.1'!A:H, 8, 0), ""^Serveur de fichiers""))"),0.0)</f>
        <v>0</v>
      </c>
      <c r="L1286" s="64">
        <f t="shared" si="6"/>
        <v>0</v>
      </c>
      <c r="M1286" s="67" t="str">
        <f>ifna(vlookup(A1286,'RVtools V2.1'!A:I,8,0),"N/A")</f>
        <v>Role SIL - FSE</v>
      </c>
      <c r="N1286" s="64">
        <f>IFERROR(__xludf.DUMMYFUNCTION("IF(REGEXMATCH(M1286, ""(?i)"" &amp; JOIN(""|"", SPLIT(""kalisil"", "" ""))), 1, 0)"),0.0)</f>
        <v>0</v>
      </c>
      <c r="O1286" s="64" t="str">
        <f>vlookup(A1286,'RVtools V2.1'!A:H,7,0)</f>
        <v>T1</v>
      </c>
      <c r="P1286" s="64">
        <f>if(vlookup(A1286,'RVtools V2.1'!A:H,5,0)="oui",1,0)</f>
        <v>1</v>
      </c>
      <c r="Q1286" s="64">
        <f>ifna(vlookup(A1286,vCPU!A:B,2,0),"Unknown")</f>
        <v>2</v>
      </c>
      <c r="R1286" s="66">
        <f>ifna(vlookup(A1286,vMemory!A:C,3,0),"Unknown")</f>
        <v>8</v>
      </c>
      <c r="S1286" s="66">
        <f>ifna(vlookup(A1286,vDisk!A:C,3,0),"Unknown")</f>
        <v>154</v>
      </c>
      <c r="T1286" s="67" t="str">
        <f t="array" ref="T1286">IFS(
   L1286=1, "No Lift &amp; Shift",
   J1286=1, XLOOKUP(A1286, 'Infra Study'!A:A, 'Infra Study'!P:P),
   I1286=1, "No Lift &amp; Shift",
   H1286=1, "GKE",
   K1286=1, "GCNV",
   G1286=1, "Lift &amp; Shift Prod",
   TRUE, "Lift &amp; Shift Noprod"
)</f>
        <v>Lift &amp; Shift Prod</v>
      </c>
      <c r="U1286" s="67">
        <f t="shared" si="7"/>
        <v>1</v>
      </c>
      <c r="V1286" s="68" t="str">
        <f>if(T1286="Lift &amp; Shift Noprod",if( Y1286=0,Assumptions!$B$5, Assumptions!$B$4),if(T1286="Lift &amp; Shift Prod",if(AND(N1286=1,O1286="T1"),Assumptions!$B$6,Assumptions!$B$4),0))</f>
        <v>N2D</v>
      </c>
      <c r="W1286" s="69">
        <f>if(V1286&lt;&gt;0,if(Q1286="Unknown", Assumptions!$B$42,If(Q1286&gt;1,Q1286,2)),0)</f>
        <v>2</v>
      </c>
      <c r="X1286" s="69">
        <f>if(V1286&lt;&gt;0,if(R1286="Unknown", Assumptions!$B$43,R1286),0)</f>
        <v>8</v>
      </c>
      <c r="Y1286" s="68">
        <f t="shared" si="8"/>
        <v>0</v>
      </c>
      <c r="Z1286" s="68">
        <f>if(V1286&lt;&gt;0,if(  S1286="Unknown", Assumptions!$B$44,S1286),0)</f>
        <v>154</v>
      </c>
      <c r="AA1286" s="68" t="str">
        <f>if(V1286 ="N2",ifna(vlookup(W1286&amp;"-"&amp;X1286,'Ref. VM'!A:B,2,0),"Custom"),if(V1286 ="E2" , ifna(vlookup(W1286&amp;"-"&amp;X1286,'Ref. VM'!D:E,2,0),"Custom"),if(V1286="N2D",ifna(vlookup(W1286&amp;"-"&amp;X1286,'Ref. VM'!G:H,2,0),"Custom"),if(V1286="N4",ifna(vlookup(W1286&amp;"-"&amp;X1286,'Ref. VM'!J:K,2,0),"Custom"),0))))</f>
        <v>Custom</v>
      </c>
      <c r="AB1286" s="67" t="str">
        <f t="shared" si="9"/>
        <v>N2D-Custom vCPUs-CUD 3y</v>
      </c>
      <c r="AC1286" s="67" t="str">
        <f t="shared" si="10"/>
        <v>N2D-Custom RAM-CUD 3y</v>
      </c>
      <c r="AD1286" s="67">
        <f t="shared" si="11"/>
        <v>0</v>
      </c>
      <c r="AE1286" s="62">
        <f>if(T1286="Lift &amp; Shift Prod",730,if(T1286="Lift &amp; Shift Noprod",Assumptions!$B$3,0))</f>
        <v>730</v>
      </c>
      <c r="AF1286" s="70">
        <f>if( U1286=0,0,if(Y1286=0, ((vlookup(AB1286,'SKU Pricing'!A:B,Assumptions!$B$2,0)*W1286)+(vlookup(AC1286,'SKU Pricing'!A:B,Assumptions!$B$2,0)*X1286))*AE1286,((vlookup(AB1286,'SKU Pricing'!A:B,Assumptions!$B$2,0)*W1286)+(vlookup(AC1286,'SKU Pricing'!A:B,Assumptions!$B$2,0)*(W1286*8))+(vlookup(AD1286,'SKU Pricing'!A:B,Assumptions!$B$2,0)*(X1286-(W1286*8))))*AE1286))</f>
        <v>33.80865936</v>
      </c>
      <c r="AG1286" s="67" t="str">
        <f t="shared" si="12"/>
        <v>Windows Server</v>
      </c>
      <c r="AH1286" s="70">
        <f>ifna(vlookup(AG1286,'SKU Pricing'!A:B,Assumptions!$B$2,0)*W1286*AE1286,0)</f>
        <v>67.16</v>
      </c>
      <c r="AI1286" s="62" t="str">
        <f t="shared" si="13"/>
        <v>Regional</v>
      </c>
      <c r="AJ1286" s="62" t="str">
        <f>if(V1286&lt;&gt;0, if(T1286="Lift &amp; Shift Noprod",Assumptions!$B$9,if(V1286=Assumptions!$B$6,Assumptions!$B$10,if(P1286=1,Assumptions!$B$8,Assumptions!$B$7))),"")</f>
        <v>SSD</v>
      </c>
      <c r="AK1286" s="69" t="str">
        <f t="shared" si="14"/>
        <v>SSD</v>
      </c>
      <c r="AL1286" s="69">
        <f>if(AJ1286="Hyperdisk Balanced",Assumptions!$B$11,0)</f>
        <v>0</v>
      </c>
      <c r="AM1286" s="69">
        <f>if(AJ1286="Hyperdisk Balanced",Assumptions!$B$12,0)</f>
        <v>0</v>
      </c>
      <c r="AN1286" s="70">
        <f>if(AK1286=0,0,if(AJ1286="Hyperdisk Balanced",vlookup(AK1286&amp;" provisioned space",'SKU Pricing'!A:B,Assumptions!$B$2,0)*Z1286+vlookup(AK1286&amp;" provisioned IOPS",'SKU Pricing'!A:B,Assumptions!$B$2,0)*AL1286*730+vlookup(AK1286&amp;" provisioned throughput",'SKU Pricing'!A:B,Assumptions!$B$2,0)*AM1286*730,vlookup(AK1286,'SKU Pricing'!A:B,Assumptions!$B$2,0)*Z1286))</f>
        <v>30.338</v>
      </c>
      <c r="AO1286" s="70">
        <f t="shared" si="15"/>
        <v>131.3066594</v>
      </c>
      <c r="AP1286" s="71" t="str">
        <f t="shared" si="16"/>
        <v>VM Manager</v>
      </c>
      <c r="AQ1286" s="70">
        <f>ifna(vlookup(AP1286,'SKU Pricing'!A:B,Assumptions!$B$2,0)*AE1286,0)</f>
        <v>2.19</v>
      </c>
      <c r="AR1286" s="72">
        <v>0.0</v>
      </c>
    </row>
    <row r="1287">
      <c r="A1287" s="61" t="s">
        <v>1427</v>
      </c>
      <c r="B1287" s="62" t="str">
        <f>ifna(if(vlookup(A1287,vOS!A:B,2,0)="","Unknown",vlookup(A1287,vOS!A:B,2,0)),"Unknown")</f>
        <v>Microsoft Windows Server 2022 (64-bit)</v>
      </c>
      <c r="C1287" s="62">
        <f>vlookup(B1287,'OS Study'!A:D,2,0)</f>
        <v>0</v>
      </c>
      <c r="D1287" s="62" t="str">
        <f>vlookup(B1287,'OS Study'!A:D,3,0)</f>
        <v>Windows</v>
      </c>
      <c r="E1287" s="62" t="str">
        <f>vlookup(B1287,'OS Study'!A:D,4,0)</f>
        <v>Server</v>
      </c>
      <c r="F1287" s="63" t="str">
        <f>vlookup(B1287,'OS Study'!A:E,5,0)</f>
        <v>2022</v>
      </c>
      <c r="G1287" s="62">
        <f>IF(vlookup(A1287,'RVtools V2.1'!A:J,4,0)="non",0,1)</f>
        <v>1</v>
      </c>
      <c r="H1287" s="62">
        <f>if(vlookup(A1287,'RVtools V2.1'!A:K,11,0)="kube",1,0)</f>
        <v>0</v>
      </c>
      <c r="I1287" s="62">
        <f t="shared" si="5"/>
        <v>0</v>
      </c>
      <c r="J1287" s="62">
        <f>ifna(vlookup(A1287,'Infra Study'!A:Q,17,0),0)</f>
        <v>0</v>
      </c>
      <c r="K1287" s="64">
        <f>IFERROR(__xludf.DUMMYFUNCTION("N(REGEXMATCH(VLOOKUP(A1287, 'RVtools V2.1'!A:H, 8, 0), ""^Serveur de fichiers""))"),0.0)</f>
        <v>0</v>
      </c>
      <c r="L1287" s="64">
        <f t="shared" si="6"/>
        <v>0</v>
      </c>
      <c r="M1287" s="67" t="str">
        <f>ifna(vlookup(A1287,'RVtools V2.1'!A:I,8,0),"N/A")</f>
        <v>Role SIL - FSE</v>
      </c>
      <c r="N1287" s="64">
        <f>IFERROR(__xludf.DUMMYFUNCTION("IF(REGEXMATCH(M1287, ""(?i)"" &amp; JOIN(""|"", SPLIT(""kalisil"", "" ""))), 1, 0)"),0.0)</f>
        <v>0</v>
      </c>
      <c r="O1287" s="64" t="str">
        <f>vlookup(A1287,'RVtools V2.1'!A:H,7,0)</f>
        <v>T1</v>
      </c>
      <c r="P1287" s="64">
        <f>if(vlookup(A1287,'RVtools V2.1'!A:H,5,0)="oui",1,0)</f>
        <v>1</v>
      </c>
      <c r="Q1287" s="64">
        <f>ifna(vlookup(A1287,vCPU!A:B,2,0),"Unknown")</f>
        <v>2</v>
      </c>
      <c r="R1287" s="66">
        <f>ifna(vlookup(A1287,vMemory!A:C,3,0),"Unknown")</f>
        <v>8</v>
      </c>
      <c r="S1287" s="66">
        <f>ifna(vlookup(A1287,vDisk!A:C,3,0),"Unknown")</f>
        <v>154</v>
      </c>
      <c r="T1287" s="67" t="str">
        <f t="array" ref="T1287">IFS(
   L1287=1, "No Lift &amp; Shift",
   J1287=1, XLOOKUP(A1287, 'Infra Study'!A:A, 'Infra Study'!P:P),
   I1287=1, "No Lift &amp; Shift",
   H1287=1, "GKE",
   K1287=1, "GCNV",
   G1287=1, "Lift &amp; Shift Prod",
   TRUE, "Lift &amp; Shift Noprod"
)</f>
        <v>Lift &amp; Shift Prod</v>
      </c>
      <c r="U1287" s="67">
        <f t="shared" si="7"/>
        <v>1</v>
      </c>
      <c r="V1287" s="68" t="str">
        <f>if(T1287="Lift &amp; Shift Noprod",if( Y1287=0,Assumptions!$B$5, Assumptions!$B$4),if(T1287="Lift &amp; Shift Prod",if(AND(N1287=1,O1287="T1"),Assumptions!$B$6,Assumptions!$B$4),0))</f>
        <v>N2D</v>
      </c>
      <c r="W1287" s="69">
        <f>if(V1287&lt;&gt;0,if(Q1287="Unknown", Assumptions!$B$42,If(Q1287&gt;1,Q1287,2)),0)</f>
        <v>2</v>
      </c>
      <c r="X1287" s="69">
        <f>if(V1287&lt;&gt;0,if(R1287="Unknown", Assumptions!$B$43,R1287),0)</f>
        <v>8</v>
      </c>
      <c r="Y1287" s="68">
        <f t="shared" si="8"/>
        <v>0</v>
      </c>
      <c r="Z1287" s="68">
        <f>if(V1287&lt;&gt;0,if(  S1287="Unknown", Assumptions!$B$44,S1287),0)</f>
        <v>154</v>
      </c>
      <c r="AA1287" s="68" t="str">
        <f>if(V1287 ="N2",ifna(vlookup(W1287&amp;"-"&amp;X1287,'Ref. VM'!A:B,2,0),"Custom"),if(V1287 ="E2" , ifna(vlookup(W1287&amp;"-"&amp;X1287,'Ref. VM'!D:E,2,0),"Custom"),if(V1287="N2D",ifna(vlookup(W1287&amp;"-"&amp;X1287,'Ref. VM'!G:H,2,0),"Custom"),if(V1287="N4",ifna(vlookup(W1287&amp;"-"&amp;X1287,'Ref. VM'!J:K,2,0),"Custom"),0))))</f>
        <v>Custom</v>
      </c>
      <c r="AB1287" s="67" t="str">
        <f t="shared" si="9"/>
        <v>N2D-Custom vCPUs-CUD 3y</v>
      </c>
      <c r="AC1287" s="67" t="str">
        <f t="shared" si="10"/>
        <v>N2D-Custom RAM-CUD 3y</v>
      </c>
      <c r="AD1287" s="67">
        <f t="shared" si="11"/>
        <v>0</v>
      </c>
      <c r="AE1287" s="62">
        <f>if(T1287="Lift &amp; Shift Prod",730,if(T1287="Lift &amp; Shift Noprod",Assumptions!$B$3,0))</f>
        <v>730</v>
      </c>
      <c r="AF1287" s="70">
        <f>if( U1287=0,0,if(Y1287=0, ((vlookup(AB1287,'SKU Pricing'!A:B,Assumptions!$B$2,0)*W1287)+(vlookup(AC1287,'SKU Pricing'!A:B,Assumptions!$B$2,0)*X1287))*AE1287,((vlookup(AB1287,'SKU Pricing'!A:B,Assumptions!$B$2,0)*W1287)+(vlookup(AC1287,'SKU Pricing'!A:B,Assumptions!$B$2,0)*(W1287*8))+(vlookup(AD1287,'SKU Pricing'!A:B,Assumptions!$B$2,0)*(X1287-(W1287*8))))*AE1287))</f>
        <v>33.80865936</v>
      </c>
      <c r="AG1287" s="67" t="str">
        <f t="shared" si="12"/>
        <v>Windows Server</v>
      </c>
      <c r="AH1287" s="70">
        <f>ifna(vlookup(AG1287,'SKU Pricing'!A:B,Assumptions!$B$2,0)*W1287*AE1287,0)</f>
        <v>67.16</v>
      </c>
      <c r="AI1287" s="62" t="str">
        <f t="shared" si="13"/>
        <v>Regional</v>
      </c>
      <c r="AJ1287" s="62" t="str">
        <f>if(V1287&lt;&gt;0, if(T1287="Lift &amp; Shift Noprod",Assumptions!$B$9,if(V1287=Assumptions!$B$6,Assumptions!$B$10,if(P1287=1,Assumptions!$B$8,Assumptions!$B$7))),"")</f>
        <v>SSD</v>
      </c>
      <c r="AK1287" s="69" t="str">
        <f t="shared" si="14"/>
        <v>SSD</v>
      </c>
      <c r="AL1287" s="69">
        <f>if(AJ1287="Hyperdisk Balanced",Assumptions!$B$11,0)</f>
        <v>0</v>
      </c>
      <c r="AM1287" s="69">
        <f>if(AJ1287="Hyperdisk Balanced",Assumptions!$B$12,0)</f>
        <v>0</v>
      </c>
      <c r="AN1287" s="70">
        <f>if(AK1287=0,0,if(AJ1287="Hyperdisk Balanced",vlookup(AK1287&amp;" provisioned space",'SKU Pricing'!A:B,Assumptions!$B$2,0)*Z1287+vlookup(AK1287&amp;" provisioned IOPS",'SKU Pricing'!A:B,Assumptions!$B$2,0)*AL1287*730+vlookup(AK1287&amp;" provisioned throughput",'SKU Pricing'!A:B,Assumptions!$B$2,0)*AM1287*730,vlookup(AK1287,'SKU Pricing'!A:B,Assumptions!$B$2,0)*Z1287))</f>
        <v>30.338</v>
      </c>
      <c r="AO1287" s="70">
        <f t="shared" si="15"/>
        <v>131.3066594</v>
      </c>
      <c r="AP1287" s="71" t="str">
        <f t="shared" si="16"/>
        <v>VM Manager</v>
      </c>
      <c r="AQ1287" s="70">
        <f>ifna(vlookup(AP1287,'SKU Pricing'!A:B,Assumptions!$B$2,0)*AE1287,0)</f>
        <v>2.19</v>
      </c>
      <c r="AR1287" s="72">
        <v>0.0</v>
      </c>
    </row>
    <row r="1288">
      <c r="A1288" s="61" t="s">
        <v>1428</v>
      </c>
      <c r="B1288" s="62" t="str">
        <f>ifna(if(vlookup(A1288,vOS!A:B,2,0)="","Unknown",vlookup(A1288,vOS!A:B,2,0)),"Unknown")</f>
        <v>Microsoft Windows Server 2022 (64-bit)</v>
      </c>
      <c r="C1288" s="62">
        <f>vlookup(B1288,'OS Study'!A:D,2,0)</f>
        <v>0</v>
      </c>
      <c r="D1288" s="62" t="str">
        <f>vlookup(B1288,'OS Study'!A:D,3,0)</f>
        <v>Windows</v>
      </c>
      <c r="E1288" s="62" t="str">
        <f>vlookup(B1288,'OS Study'!A:D,4,0)</f>
        <v>Server</v>
      </c>
      <c r="F1288" s="63" t="str">
        <f>vlookup(B1288,'OS Study'!A:E,5,0)</f>
        <v>2022</v>
      </c>
      <c r="G1288" s="62">
        <f>IF(vlookup(A1288,'RVtools V2.1'!A:J,4,0)="non",0,1)</f>
        <v>1</v>
      </c>
      <c r="H1288" s="62">
        <f>if(vlookup(A1288,'RVtools V2.1'!A:K,11,0)="kube",1,0)</f>
        <v>0</v>
      </c>
      <c r="I1288" s="62">
        <f t="shared" si="5"/>
        <v>0</v>
      </c>
      <c r="J1288" s="62">
        <f>ifna(vlookup(A1288,'Infra Study'!A:Q,17,0),0)</f>
        <v>0</v>
      </c>
      <c r="K1288" s="64">
        <f>IFERROR(__xludf.DUMMYFUNCTION("N(REGEXMATCH(VLOOKUP(A1288, 'RVtools V2.1'!A:H, 8, 0), ""^Serveur de fichiers""))"),0.0)</f>
        <v>0</v>
      </c>
      <c r="L1288" s="64">
        <f t="shared" si="6"/>
        <v>0</v>
      </c>
      <c r="M1288" s="67" t="str">
        <f>ifna(vlookup(A1288,'RVtools V2.1'!A:I,8,0),"N/A")</f>
        <v>Role SIL - FSE</v>
      </c>
      <c r="N1288" s="64">
        <f>IFERROR(__xludf.DUMMYFUNCTION("IF(REGEXMATCH(M1288, ""(?i)"" &amp; JOIN(""|"", SPLIT(""kalisil"", "" ""))), 1, 0)"),0.0)</f>
        <v>0</v>
      </c>
      <c r="O1288" s="64" t="str">
        <f>vlookup(A1288,'RVtools V2.1'!A:H,7,0)</f>
        <v>T1</v>
      </c>
      <c r="P1288" s="64">
        <f>if(vlookup(A1288,'RVtools V2.1'!A:H,5,0)="oui",1,0)</f>
        <v>1</v>
      </c>
      <c r="Q1288" s="64">
        <f>ifna(vlookup(A1288,vCPU!A:B,2,0),"Unknown")</f>
        <v>2</v>
      </c>
      <c r="R1288" s="66">
        <f>ifna(vlookup(A1288,vMemory!A:C,3,0),"Unknown")</f>
        <v>8</v>
      </c>
      <c r="S1288" s="66">
        <f>ifna(vlookup(A1288,vDisk!A:C,3,0),"Unknown")</f>
        <v>154</v>
      </c>
      <c r="T1288" s="67" t="str">
        <f t="array" ref="T1288">IFS(
   L1288=1, "No Lift &amp; Shift",
   J1288=1, XLOOKUP(A1288, 'Infra Study'!A:A, 'Infra Study'!P:P),
   I1288=1, "No Lift &amp; Shift",
   H1288=1, "GKE",
   K1288=1, "GCNV",
   G1288=1, "Lift &amp; Shift Prod",
   TRUE, "Lift &amp; Shift Noprod"
)</f>
        <v>Lift &amp; Shift Prod</v>
      </c>
      <c r="U1288" s="67">
        <f t="shared" si="7"/>
        <v>1</v>
      </c>
      <c r="V1288" s="68" t="str">
        <f>if(T1288="Lift &amp; Shift Noprod",if( Y1288=0,Assumptions!$B$5, Assumptions!$B$4),if(T1288="Lift &amp; Shift Prod",if(AND(N1288=1,O1288="T1"),Assumptions!$B$6,Assumptions!$B$4),0))</f>
        <v>N2D</v>
      </c>
      <c r="W1288" s="69">
        <f>if(V1288&lt;&gt;0,if(Q1288="Unknown", Assumptions!$B$42,If(Q1288&gt;1,Q1288,2)),0)</f>
        <v>2</v>
      </c>
      <c r="X1288" s="69">
        <f>if(V1288&lt;&gt;0,if(R1288="Unknown", Assumptions!$B$43,R1288),0)</f>
        <v>8</v>
      </c>
      <c r="Y1288" s="68">
        <f t="shared" si="8"/>
        <v>0</v>
      </c>
      <c r="Z1288" s="68">
        <f>if(V1288&lt;&gt;0,if(  S1288="Unknown", Assumptions!$B$44,S1288),0)</f>
        <v>154</v>
      </c>
      <c r="AA1288" s="68" t="str">
        <f>if(V1288 ="N2",ifna(vlookup(W1288&amp;"-"&amp;X1288,'Ref. VM'!A:B,2,0),"Custom"),if(V1288 ="E2" , ifna(vlookup(W1288&amp;"-"&amp;X1288,'Ref. VM'!D:E,2,0),"Custom"),if(V1288="N2D",ifna(vlookup(W1288&amp;"-"&amp;X1288,'Ref. VM'!G:H,2,0),"Custom"),if(V1288="N4",ifna(vlookup(W1288&amp;"-"&amp;X1288,'Ref. VM'!J:K,2,0),"Custom"),0))))</f>
        <v>Custom</v>
      </c>
      <c r="AB1288" s="67" t="str">
        <f t="shared" si="9"/>
        <v>N2D-Custom vCPUs-CUD 3y</v>
      </c>
      <c r="AC1288" s="67" t="str">
        <f t="shared" si="10"/>
        <v>N2D-Custom RAM-CUD 3y</v>
      </c>
      <c r="AD1288" s="67">
        <f t="shared" si="11"/>
        <v>0</v>
      </c>
      <c r="AE1288" s="69">
        <f>if(T1288="Lift &amp; Shift Prod",730,if(T1288="Lift &amp; Shift Noprod",Assumptions!$B$3,0))</f>
        <v>730</v>
      </c>
      <c r="AF1288" s="70">
        <f>if( U1288=0,0,if(Y1288=0, ((vlookup(AB1288,'SKU Pricing'!A:B,Assumptions!$B$2,0)*W1288)+(vlookup(AC1288,'SKU Pricing'!A:B,Assumptions!$B$2,0)*X1288))*AE1288,((vlookup(AB1288,'SKU Pricing'!A:B,Assumptions!$B$2,0)*W1288)+(vlookup(AC1288,'SKU Pricing'!A:B,Assumptions!$B$2,0)*(W1288*8))+(vlookup(AD1288,'SKU Pricing'!A:B,Assumptions!$B$2,0)*(X1288-(W1288*8))))*AE1288))</f>
        <v>33.80865936</v>
      </c>
      <c r="AG1288" s="67" t="str">
        <f t="shared" si="12"/>
        <v>Windows Server</v>
      </c>
      <c r="AH1288" s="70">
        <f>ifna(vlookup(AG1288,'SKU Pricing'!A:B,Assumptions!$B$2,0)*W1288*AE1288,0)</f>
        <v>67.16</v>
      </c>
      <c r="AI1288" s="62" t="str">
        <f t="shared" si="13"/>
        <v>Regional</v>
      </c>
      <c r="AJ1288" s="62" t="str">
        <f>if(V1288&lt;&gt;0, if(T1288="Lift &amp; Shift Noprod",Assumptions!$B$9,if(V1288=Assumptions!$B$6,Assumptions!$B$10,if(P1288=1,Assumptions!$B$8,Assumptions!$B$7))),"")</f>
        <v>SSD</v>
      </c>
      <c r="AK1288" s="69" t="str">
        <f t="shared" si="14"/>
        <v>SSD</v>
      </c>
      <c r="AL1288" s="69">
        <f>if(AJ1288="Hyperdisk Balanced",Assumptions!$B$11,0)</f>
        <v>0</v>
      </c>
      <c r="AM1288" s="69">
        <f>if(AJ1288="Hyperdisk Balanced",Assumptions!$B$12,0)</f>
        <v>0</v>
      </c>
      <c r="AN1288" s="70">
        <f>if(AK1288=0,0,if(AJ1288="Hyperdisk Balanced",vlookup(AK1288&amp;" provisioned space",'SKU Pricing'!A:B,Assumptions!$B$2,0)*Z1288+vlookup(AK1288&amp;" provisioned IOPS",'SKU Pricing'!A:B,Assumptions!$B$2,0)*AL1288*730+vlookup(AK1288&amp;" provisioned throughput",'SKU Pricing'!A:B,Assumptions!$B$2,0)*AM1288*730,vlookup(AK1288,'SKU Pricing'!A:B,Assumptions!$B$2,0)*Z1288))</f>
        <v>30.338</v>
      </c>
      <c r="AO1288" s="70">
        <f t="shared" si="15"/>
        <v>131.3066594</v>
      </c>
      <c r="AP1288" s="71" t="str">
        <f t="shared" si="16"/>
        <v>VM Manager</v>
      </c>
      <c r="AQ1288" s="70">
        <f>ifna(vlookup(AP1288,'SKU Pricing'!A:B,Assumptions!$B$2,0)*AE1288,0)</f>
        <v>2.19</v>
      </c>
      <c r="AR1288" s="72">
        <v>0.0</v>
      </c>
    </row>
    <row r="1289">
      <c r="A1289" s="61" t="s">
        <v>1429</v>
      </c>
      <c r="B1289" s="62" t="str">
        <f>ifna(if(vlookup(A1289,vOS!A:B,2,0)="","Unknown",vlookup(A1289,vOS!A:B,2,0)),"Unknown")</f>
        <v>Microsoft Windows Server 2022 (64-bit)</v>
      </c>
      <c r="C1289" s="62">
        <f>vlookup(B1289,'OS Study'!A:D,2,0)</f>
        <v>0</v>
      </c>
      <c r="D1289" s="62" t="str">
        <f>vlookup(B1289,'OS Study'!A:D,3,0)</f>
        <v>Windows</v>
      </c>
      <c r="E1289" s="62" t="str">
        <f>vlookup(B1289,'OS Study'!A:D,4,0)</f>
        <v>Server</v>
      </c>
      <c r="F1289" s="63" t="str">
        <f>vlookup(B1289,'OS Study'!A:E,5,0)</f>
        <v>2022</v>
      </c>
      <c r="G1289" s="62">
        <f>IF(vlookup(A1289,'RVtools V2.1'!A:J,4,0)="non",0,1)</f>
        <v>1</v>
      </c>
      <c r="H1289" s="62">
        <f>if(vlookup(A1289,'RVtools V2.1'!A:K,11,0)="kube",1,0)</f>
        <v>0</v>
      </c>
      <c r="I1289" s="62">
        <f t="shared" si="5"/>
        <v>0</v>
      </c>
      <c r="J1289" s="62">
        <f>ifna(vlookup(A1289,'Infra Study'!A:Q,17,0),0)</f>
        <v>0</v>
      </c>
      <c r="K1289" s="64">
        <f>IFERROR(__xludf.DUMMYFUNCTION("N(REGEXMATCH(VLOOKUP(A1289, 'RVtools V2.1'!A:H, 8, 0), ""^Serveur de fichiers""))"),0.0)</f>
        <v>0</v>
      </c>
      <c r="L1289" s="64">
        <f t="shared" si="6"/>
        <v>0</v>
      </c>
      <c r="M1289" s="67" t="str">
        <f>ifna(vlookup(A1289,'RVtools V2.1'!A:I,8,0),"N/A")</f>
        <v>Role SIL - FSE</v>
      </c>
      <c r="N1289" s="64">
        <f>IFERROR(__xludf.DUMMYFUNCTION("IF(REGEXMATCH(M1289, ""(?i)"" &amp; JOIN(""|"", SPLIT(""kalisil"", "" ""))), 1, 0)"),0.0)</f>
        <v>0</v>
      </c>
      <c r="O1289" s="64" t="str">
        <f>vlookup(A1289,'RVtools V2.1'!A:H,7,0)</f>
        <v>T1</v>
      </c>
      <c r="P1289" s="64">
        <f>if(vlookup(A1289,'RVtools V2.1'!A:H,5,0)="oui",1,0)</f>
        <v>1</v>
      </c>
      <c r="Q1289" s="64">
        <f>ifna(vlookup(A1289,vCPU!A:B,2,0),"Unknown")</f>
        <v>2</v>
      </c>
      <c r="R1289" s="66">
        <f>ifna(vlookup(A1289,vMemory!A:C,3,0),"Unknown")</f>
        <v>8</v>
      </c>
      <c r="S1289" s="66">
        <f>ifna(vlookup(A1289,vDisk!A:C,3,0),"Unknown")</f>
        <v>154</v>
      </c>
      <c r="T1289" s="67" t="str">
        <f t="array" ref="T1289">IFS(
   L1289=1, "No Lift &amp; Shift",
   J1289=1, XLOOKUP(A1289, 'Infra Study'!A:A, 'Infra Study'!P:P),
   I1289=1, "No Lift &amp; Shift",
   H1289=1, "GKE",
   K1289=1, "GCNV",
   G1289=1, "Lift &amp; Shift Prod",
   TRUE, "Lift &amp; Shift Noprod"
)</f>
        <v>Lift &amp; Shift Prod</v>
      </c>
      <c r="U1289" s="67">
        <f t="shared" si="7"/>
        <v>1</v>
      </c>
      <c r="V1289" s="68" t="str">
        <f>if(T1289="Lift &amp; Shift Noprod",if( Y1289=0,Assumptions!$B$5, Assumptions!$B$4),if(T1289="Lift &amp; Shift Prod",if(AND(N1289=1,O1289="T1"),Assumptions!$B$6,Assumptions!$B$4),0))</f>
        <v>N2D</v>
      </c>
      <c r="W1289" s="69">
        <f>if(V1289&lt;&gt;0,if(Q1289="Unknown", Assumptions!$B$42,If(Q1289&gt;1,Q1289,2)),0)</f>
        <v>2</v>
      </c>
      <c r="X1289" s="69">
        <f>if(V1289&lt;&gt;0,if(R1289="Unknown", Assumptions!$B$43,R1289),0)</f>
        <v>8</v>
      </c>
      <c r="Y1289" s="68">
        <f t="shared" si="8"/>
        <v>0</v>
      </c>
      <c r="Z1289" s="68">
        <f>if(V1289&lt;&gt;0,if(  S1289="Unknown", Assumptions!$B$44,S1289),0)</f>
        <v>154</v>
      </c>
      <c r="AA1289" s="68" t="str">
        <f>if(V1289 ="N2",ifna(vlookup(W1289&amp;"-"&amp;X1289,'Ref. VM'!A:B,2,0),"Custom"),if(V1289 ="E2" , ifna(vlookup(W1289&amp;"-"&amp;X1289,'Ref. VM'!D:E,2,0),"Custom"),if(V1289="N2D",ifna(vlookup(W1289&amp;"-"&amp;X1289,'Ref. VM'!G:H,2,0),"Custom"),if(V1289="N4",ifna(vlookup(W1289&amp;"-"&amp;X1289,'Ref. VM'!J:K,2,0),"Custom"),0))))</f>
        <v>Custom</v>
      </c>
      <c r="AB1289" s="67" t="str">
        <f t="shared" si="9"/>
        <v>N2D-Custom vCPUs-CUD 3y</v>
      </c>
      <c r="AC1289" s="67" t="str">
        <f t="shared" si="10"/>
        <v>N2D-Custom RAM-CUD 3y</v>
      </c>
      <c r="AD1289" s="67">
        <f t="shared" si="11"/>
        <v>0</v>
      </c>
      <c r="AE1289" s="62">
        <f>if(T1289="Lift &amp; Shift Prod",730,if(T1289="Lift &amp; Shift Noprod",Assumptions!$B$3,0))</f>
        <v>730</v>
      </c>
      <c r="AF1289" s="70">
        <f>if( U1289=0,0,if(Y1289=0, ((vlookup(AB1289,'SKU Pricing'!A:B,Assumptions!$B$2,0)*W1289)+(vlookup(AC1289,'SKU Pricing'!A:B,Assumptions!$B$2,0)*X1289))*AE1289,((vlookup(AB1289,'SKU Pricing'!A:B,Assumptions!$B$2,0)*W1289)+(vlookup(AC1289,'SKU Pricing'!A:B,Assumptions!$B$2,0)*(W1289*8))+(vlookup(AD1289,'SKU Pricing'!A:B,Assumptions!$B$2,0)*(X1289-(W1289*8))))*AE1289))</f>
        <v>33.80865936</v>
      </c>
      <c r="AG1289" s="67" t="str">
        <f t="shared" si="12"/>
        <v>Windows Server</v>
      </c>
      <c r="AH1289" s="70">
        <f>ifna(vlookup(AG1289,'SKU Pricing'!A:B,Assumptions!$B$2,0)*W1289*AE1289,0)</f>
        <v>67.16</v>
      </c>
      <c r="AI1289" s="62" t="str">
        <f t="shared" si="13"/>
        <v>Regional</v>
      </c>
      <c r="AJ1289" s="62" t="str">
        <f>if(V1289&lt;&gt;0, if(T1289="Lift &amp; Shift Noprod",Assumptions!$B$9,if(V1289=Assumptions!$B$6,Assumptions!$B$10,if(P1289=1,Assumptions!$B$8,Assumptions!$B$7))),"")</f>
        <v>SSD</v>
      </c>
      <c r="AK1289" s="69" t="str">
        <f t="shared" si="14"/>
        <v>SSD</v>
      </c>
      <c r="AL1289" s="69">
        <f>if(AJ1289="Hyperdisk Balanced",Assumptions!$B$11,0)</f>
        <v>0</v>
      </c>
      <c r="AM1289" s="69">
        <f>if(AJ1289="Hyperdisk Balanced",Assumptions!$B$12,0)</f>
        <v>0</v>
      </c>
      <c r="AN1289" s="70">
        <f>if(AK1289=0,0,if(AJ1289="Hyperdisk Balanced",vlookup(AK1289&amp;" provisioned space",'SKU Pricing'!A:B,Assumptions!$B$2,0)*Z1289+vlookup(AK1289&amp;" provisioned IOPS",'SKU Pricing'!A:B,Assumptions!$B$2,0)*AL1289*730+vlookup(AK1289&amp;" provisioned throughput",'SKU Pricing'!A:B,Assumptions!$B$2,0)*AM1289*730,vlookup(AK1289,'SKU Pricing'!A:B,Assumptions!$B$2,0)*Z1289))</f>
        <v>30.338</v>
      </c>
      <c r="AO1289" s="70">
        <f t="shared" si="15"/>
        <v>131.3066594</v>
      </c>
      <c r="AP1289" s="71" t="str">
        <f t="shared" si="16"/>
        <v>VM Manager</v>
      </c>
      <c r="AQ1289" s="70">
        <f>ifna(vlookup(AP1289,'SKU Pricing'!A:B,Assumptions!$B$2,0)*AE1289,0)</f>
        <v>2.19</v>
      </c>
      <c r="AR1289" s="72">
        <v>0.0</v>
      </c>
    </row>
    <row r="1290">
      <c r="A1290" s="61" t="s">
        <v>1430</v>
      </c>
      <c r="B1290" s="62" t="str">
        <f>ifna(if(vlookup(A1290,vOS!A:B,2,0)="","Unknown",vlookup(A1290,vOS!A:B,2,0)),"Unknown")</f>
        <v>Microsoft Windows Server 2022 (64-bit)</v>
      </c>
      <c r="C1290" s="62">
        <f>vlookup(B1290,'OS Study'!A:D,2,0)</f>
        <v>0</v>
      </c>
      <c r="D1290" s="62" t="str">
        <f>vlookup(B1290,'OS Study'!A:D,3,0)</f>
        <v>Windows</v>
      </c>
      <c r="E1290" s="62" t="str">
        <f>vlookup(B1290,'OS Study'!A:D,4,0)</f>
        <v>Server</v>
      </c>
      <c r="F1290" s="63" t="str">
        <f>vlookup(B1290,'OS Study'!A:E,5,0)</f>
        <v>2022</v>
      </c>
      <c r="G1290" s="62">
        <f>IF(vlookup(A1290,'RVtools V2.1'!A:J,4,0)="non",0,1)</f>
        <v>1</v>
      </c>
      <c r="H1290" s="62">
        <f>if(vlookup(A1290,'RVtools V2.1'!A:K,11,0)="kube",1,0)</f>
        <v>0</v>
      </c>
      <c r="I1290" s="62">
        <f t="shared" si="5"/>
        <v>0</v>
      </c>
      <c r="J1290" s="62">
        <f>ifna(vlookup(A1290,'Infra Study'!A:Q,17,0),0)</f>
        <v>0</v>
      </c>
      <c r="K1290" s="64">
        <f>IFERROR(__xludf.DUMMYFUNCTION("N(REGEXMATCH(VLOOKUP(A1290, 'RVtools V2.1'!A:H, 8, 0), ""^Serveur de fichiers""))"),0.0)</f>
        <v>0</v>
      </c>
      <c r="L1290" s="64">
        <f t="shared" si="6"/>
        <v>0</v>
      </c>
      <c r="M1290" s="67" t="str">
        <f>ifna(vlookup(A1290,'RVtools V2.1'!A:I,8,0),"N/A")</f>
        <v>Role SIL - FSE</v>
      </c>
      <c r="N1290" s="64">
        <f>IFERROR(__xludf.DUMMYFUNCTION("IF(REGEXMATCH(M1290, ""(?i)"" &amp; JOIN(""|"", SPLIT(""kalisil"", "" ""))), 1, 0)"),0.0)</f>
        <v>0</v>
      </c>
      <c r="O1290" s="64" t="str">
        <f>vlookup(A1290,'RVtools V2.1'!A:H,7,0)</f>
        <v>T1</v>
      </c>
      <c r="P1290" s="64">
        <f>if(vlookup(A1290,'RVtools V2.1'!A:H,5,0)="oui",1,0)</f>
        <v>1</v>
      </c>
      <c r="Q1290" s="64">
        <f>ifna(vlookup(A1290,vCPU!A:B,2,0),"Unknown")</f>
        <v>2</v>
      </c>
      <c r="R1290" s="66">
        <f>ifna(vlookup(A1290,vMemory!A:C,3,0),"Unknown")</f>
        <v>8</v>
      </c>
      <c r="S1290" s="66">
        <f>ifna(vlookup(A1290,vDisk!A:C,3,0),"Unknown")</f>
        <v>154</v>
      </c>
      <c r="T1290" s="67" t="str">
        <f t="array" ref="T1290">IFS(
   L1290=1, "No Lift &amp; Shift",
   J1290=1, XLOOKUP(A1290, 'Infra Study'!A:A, 'Infra Study'!P:P),
   I1290=1, "No Lift &amp; Shift",
   H1290=1, "GKE",
   K1290=1, "GCNV",
   G1290=1, "Lift &amp; Shift Prod",
   TRUE, "Lift &amp; Shift Noprod"
)</f>
        <v>Lift &amp; Shift Prod</v>
      </c>
      <c r="U1290" s="67">
        <f t="shared" si="7"/>
        <v>1</v>
      </c>
      <c r="V1290" s="68" t="str">
        <f>if(T1290="Lift &amp; Shift Noprod",if( Y1290=0,Assumptions!$B$5, Assumptions!$B$4),if(T1290="Lift &amp; Shift Prod",if(AND(N1290=1,O1290="T1"),Assumptions!$B$6,Assumptions!$B$4),0))</f>
        <v>N2D</v>
      </c>
      <c r="W1290" s="69">
        <f>if(V1290&lt;&gt;0,if(Q1290="Unknown", Assumptions!$B$42,If(Q1290&gt;1,Q1290,2)),0)</f>
        <v>2</v>
      </c>
      <c r="X1290" s="69">
        <f>if(V1290&lt;&gt;0,if(R1290="Unknown", Assumptions!$B$43,R1290),0)</f>
        <v>8</v>
      </c>
      <c r="Y1290" s="68">
        <f t="shared" si="8"/>
        <v>0</v>
      </c>
      <c r="Z1290" s="68">
        <f>if(V1290&lt;&gt;0,if(  S1290="Unknown", Assumptions!$B$44,S1290),0)</f>
        <v>154</v>
      </c>
      <c r="AA1290" s="68" t="str">
        <f>if(V1290 ="N2",ifna(vlookup(W1290&amp;"-"&amp;X1290,'Ref. VM'!A:B,2,0),"Custom"),if(V1290 ="E2" , ifna(vlookup(W1290&amp;"-"&amp;X1290,'Ref. VM'!D:E,2,0),"Custom"),if(V1290="N2D",ifna(vlookup(W1290&amp;"-"&amp;X1290,'Ref. VM'!G:H,2,0),"Custom"),if(V1290="N4",ifna(vlookup(W1290&amp;"-"&amp;X1290,'Ref. VM'!J:K,2,0),"Custom"),0))))</f>
        <v>Custom</v>
      </c>
      <c r="AB1290" s="67" t="str">
        <f t="shared" si="9"/>
        <v>N2D-Custom vCPUs-CUD 3y</v>
      </c>
      <c r="AC1290" s="67" t="str">
        <f t="shared" si="10"/>
        <v>N2D-Custom RAM-CUD 3y</v>
      </c>
      <c r="AD1290" s="67">
        <f t="shared" si="11"/>
        <v>0</v>
      </c>
      <c r="AE1290" s="69">
        <f>if(T1290="Lift &amp; Shift Prod",730,if(T1290="Lift &amp; Shift Noprod",Assumptions!$B$3,0))</f>
        <v>730</v>
      </c>
      <c r="AF1290" s="70">
        <f>if( U1290=0,0,if(Y1290=0, ((vlookup(AB1290,'SKU Pricing'!A:B,Assumptions!$B$2,0)*W1290)+(vlookup(AC1290,'SKU Pricing'!A:B,Assumptions!$B$2,0)*X1290))*AE1290,((vlookup(AB1290,'SKU Pricing'!A:B,Assumptions!$B$2,0)*W1290)+(vlookup(AC1290,'SKU Pricing'!A:B,Assumptions!$B$2,0)*(W1290*8))+(vlookup(AD1290,'SKU Pricing'!A:B,Assumptions!$B$2,0)*(X1290-(W1290*8))))*AE1290))</f>
        <v>33.80865936</v>
      </c>
      <c r="AG1290" s="67" t="str">
        <f t="shared" si="12"/>
        <v>Windows Server</v>
      </c>
      <c r="AH1290" s="70">
        <f>ifna(vlookup(AG1290,'SKU Pricing'!A:B,Assumptions!$B$2,0)*W1290*AE1290,0)</f>
        <v>67.16</v>
      </c>
      <c r="AI1290" s="62" t="str">
        <f t="shared" si="13"/>
        <v>Regional</v>
      </c>
      <c r="AJ1290" s="62" t="str">
        <f>if(V1290&lt;&gt;0, if(T1290="Lift &amp; Shift Noprod",Assumptions!$B$9,if(V1290=Assumptions!$B$6,Assumptions!$B$10,if(P1290=1,Assumptions!$B$8,Assumptions!$B$7))),"")</f>
        <v>SSD</v>
      </c>
      <c r="AK1290" s="69" t="str">
        <f t="shared" si="14"/>
        <v>SSD</v>
      </c>
      <c r="AL1290" s="69">
        <f>if(AJ1290="Hyperdisk Balanced",Assumptions!$B$11,0)</f>
        <v>0</v>
      </c>
      <c r="AM1290" s="69">
        <f>if(AJ1290="Hyperdisk Balanced",Assumptions!$B$12,0)</f>
        <v>0</v>
      </c>
      <c r="AN1290" s="70">
        <f>if(AK1290=0,0,if(AJ1290="Hyperdisk Balanced",vlookup(AK1290&amp;" provisioned space",'SKU Pricing'!A:B,Assumptions!$B$2,0)*Z1290+vlookup(AK1290&amp;" provisioned IOPS",'SKU Pricing'!A:B,Assumptions!$B$2,0)*AL1290*730+vlookup(AK1290&amp;" provisioned throughput",'SKU Pricing'!A:B,Assumptions!$B$2,0)*AM1290*730,vlookup(AK1290,'SKU Pricing'!A:B,Assumptions!$B$2,0)*Z1290))</f>
        <v>30.338</v>
      </c>
      <c r="AO1290" s="70">
        <f t="shared" si="15"/>
        <v>131.3066594</v>
      </c>
      <c r="AP1290" s="71" t="str">
        <f t="shared" si="16"/>
        <v>VM Manager</v>
      </c>
      <c r="AQ1290" s="70">
        <f>ifna(vlookup(AP1290,'SKU Pricing'!A:B,Assumptions!$B$2,0)*AE1290,0)</f>
        <v>2.19</v>
      </c>
      <c r="AR1290" s="72">
        <v>0.0</v>
      </c>
    </row>
    <row r="1291">
      <c r="A1291" s="61" t="s">
        <v>1431</v>
      </c>
      <c r="B1291" s="62" t="str">
        <f>ifna(if(vlookup(A1291,vOS!A:B,2,0)="","Unknown",vlookup(A1291,vOS!A:B,2,0)),"Unknown")</f>
        <v>Microsoft Windows Server 2022 (64-bit)</v>
      </c>
      <c r="C1291" s="62">
        <f>vlookup(B1291,'OS Study'!A:D,2,0)</f>
        <v>0</v>
      </c>
      <c r="D1291" s="62" t="str">
        <f>vlookup(B1291,'OS Study'!A:D,3,0)</f>
        <v>Windows</v>
      </c>
      <c r="E1291" s="62" t="str">
        <f>vlookup(B1291,'OS Study'!A:D,4,0)</f>
        <v>Server</v>
      </c>
      <c r="F1291" s="63" t="str">
        <f>vlookup(B1291,'OS Study'!A:E,5,0)</f>
        <v>2022</v>
      </c>
      <c r="G1291" s="62">
        <f>IF(vlookup(A1291,'RVtools V2.1'!A:J,4,0)="non",0,1)</f>
        <v>1</v>
      </c>
      <c r="H1291" s="62">
        <f>if(vlookup(A1291,'RVtools V2.1'!A:K,11,0)="kube",1,0)</f>
        <v>0</v>
      </c>
      <c r="I1291" s="62">
        <f t="shared" si="5"/>
        <v>0</v>
      </c>
      <c r="J1291" s="62">
        <f>ifna(vlookup(A1291,'Infra Study'!A:Q,17,0),0)</f>
        <v>0</v>
      </c>
      <c r="K1291" s="64">
        <f>IFERROR(__xludf.DUMMYFUNCTION("N(REGEXMATCH(VLOOKUP(A1291, 'RVtools V2.1'!A:H, 8, 0), ""^Serveur de fichiers""))"),0.0)</f>
        <v>0</v>
      </c>
      <c r="L1291" s="64">
        <f t="shared" si="6"/>
        <v>0</v>
      </c>
      <c r="M1291" s="67" t="str">
        <f>ifna(vlookup(A1291,'RVtools V2.1'!A:I,8,0),"N/A")</f>
        <v>Role SIL - FSE</v>
      </c>
      <c r="N1291" s="64">
        <f>IFERROR(__xludf.DUMMYFUNCTION("IF(REGEXMATCH(M1291, ""(?i)"" &amp; JOIN(""|"", SPLIT(""kalisil"", "" ""))), 1, 0)"),0.0)</f>
        <v>0</v>
      </c>
      <c r="O1291" s="64" t="str">
        <f>vlookup(A1291,'RVtools V2.1'!A:H,7,0)</f>
        <v>T1</v>
      </c>
      <c r="P1291" s="64">
        <f>if(vlookup(A1291,'RVtools V2.1'!A:H,5,0)="oui",1,0)</f>
        <v>1</v>
      </c>
      <c r="Q1291" s="64">
        <f>ifna(vlookup(A1291,vCPU!A:B,2,0),"Unknown")</f>
        <v>2</v>
      </c>
      <c r="R1291" s="66">
        <f>ifna(vlookup(A1291,vMemory!A:C,3,0),"Unknown")</f>
        <v>8</v>
      </c>
      <c r="S1291" s="66">
        <f>ifna(vlookup(A1291,vDisk!A:C,3,0),"Unknown")</f>
        <v>154</v>
      </c>
      <c r="T1291" s="67" t="str">
        <f t="array" ref="T1291">IFS(
   L1291=1, "No Lift &amp; Shift",
   J1291=1, XLOOKUP(A1291, 'Infra Study'!A:A, 'Infra Study'!P:P),
   I1291=1, "No Lift &amp; Shift",
   H1291=1, "GKE",
   K1291=1, "GCNV",
   G1291=1, "Lift &amp; Shift Prod",
   TRUE, "Lift &amp; Shift Noprod"
)</f>
        <v>Lift &amp; Shift Prod</v>
      </c>
      <c r="U1291" s="67">
        <f t="shared" si="7"/>
        <v>1</v>
      </c>
      <c r="V1291" s="68" t="str">
        <f>if(T1291="Lift &amp; Shift Noprod",if( Y1291=0,Assumptions!$B$5, Assumptions!$B$4),if(T1291="Lift &amp; Shift Prod",if(AND(N1291=1,O1291="T1"),Assumptions!$B$6,Assumptions!$B$4),0))</f>
        <v>N2D</v>
      </c>
      <c r="W1291" s="69">
        <f>if(V1291&lt;&gt;0,if(Q1291="Unknown", Assumptions!$B$42,If(Q1291&gt;1,Q1291,2)),0)</f>
        <v>2</v>
      </c>
      <c r="X1291" s="69">
        <f>if(V1291&lt;&gt;0,if(R1291="Unknown", Assumptions!$B$43,R1291),0)</f>
        <v>8</v>
      </c>
      <c r="Y1291" s="68">
        <f t="shared" si="8"/>
        <v>0</v>
      </c>
      <c r="Z1291" s="68">
        <f>if(V1291&lt;&gt;0,if(  S1291="Unknown", Assumptions!$B$44,S1291),0)</f>
        <v>154</v>
      </c>
      <c r="AA1291" s="68" t="str">
        <f>if(V1291 ="N2",ifna(vlookup(W1291&amp;"-"&amp;X1291,'Ref. VM'!A:B,2,0),"Custom"),if(V1291 ="E2" , ifna(vlookup(W1291&amp;"-"&amp;X1291,'Ref. VM'!D:E,2,0),"Custom"),if(V1291="N2D",ifna(vlookup(W1291&amp;"-"&amp;X1291,'Ref. VM'!G:H,2,0),"Custom"),if(V1291="N4",ifna(vlookup(W1291&amp;"-"&amp;X1291,'Ref. VM'!J:K,2,0),"Custom"),0))))</f>
        <v>Custom</v>
      </c>
      <c r="AB1291" s="67" t="str">
        <f t="shared" si="9"/>
        <v>N2D-Custom vCPUs-CUD 3y</v>
      </c>
      <c r="AC1291" s="67" t="str">
        <f t="shared" si="10"/>
        <v>N2D-Custom RAM-CUD 3y</v>
      </c>
      <c r="AD1291" s="67">
        <f t="shared" si="11"/>
        <v>0</v>
      </c>
      <c r="AE1291" s="62">
        <f>if(T1291="Lift &amp; Shift Prod",730,if(T1291="Lift &amp; Shift Noprod",Assumptions!$B$3,0))</f>
        <v>730</v>
      </c>
      <c r="AF1291" s="70">
        <f>if( U1291=0,0,if(Y1291=0, ((vlookup(AB1291,'SKU Pricing'!A:B,Assumptions!$B$2,0)*W1291)+(vlookup(AC1291,'SKU Pricing'!A:B,Assumptions!$B$2,0)*X1291))*AE1291,((vlookup(AB1291,'SKU Pricing'!A:B,Assumptions!$B$2,0)*W1291)+(vlookup(AC1291,'SKU Pricing'!A:B,Assumptions!$B$2,0)*(W1291*8))+(vlookup(AD1291,'SKU Pricing'!A:B,Assumptions!$B$2,0)*(X1291-(W1291*8))))*AE1291))</f>
        <v>33.80865936</v>
      </c>
      <c r="AG1291" s="67" t="str">
        <f t="shared" si="12"/>
        <v>Windows Server</v>
      </c>
      <c r="AH1291" s="70">
        <f>ifna(vlookup(AG1291,'SKU Pricing'!A:B,Assumptions!$B$2,0)*W1291*AE1291,0)</f>
        <v>67.16</v>
      </c>
      <c r="AI1291" s="62" t="str">
        <f t="shared" si="13"/>
        <v>Regional</v>
      </c>
      <c r="AJ1291" s="62" t="str">
        <f>if(V1291&lt;&gt;0, if(T1291="Lift &amp; Shift Noprod",Assumptions!$B$9,if(V1291=Assumptions!$B$6,Assumptions!$B$10,if(P1291=1,Assumptions!$B$8,Assumptions!$B$7))),"")</f>
        <v>SSD</v>
      </c>
      <c r="AK1291" s="69" t="str">
        <f t="shared" si="14"/>
        <v>SSD</v>
      </c>
      <c r="AL1291" s="69">
        <f>if(AJ1291="Hyperdisk Balanced",Assumptions!$B$11,0)</f>
        <v>0</v>
      </c>
      <c r="AM1291" s="69">
        <f>if(AJ1291="Hyperdisk Balanced",Assumptions!$B$12,0)</f>
        <v>0</v>
      </c>
      <c r="AN1291" s="70">
        <f>if(AK1291=0,0,if(AJ1291="Hyperdisk Balanced",vlookup(AK1291&amp;" provisioned space",'SKU Pricing'!A:B,Assumptions!$B$2,0)*Z1291+vlookup(AK1291&amp;" provisioned IOPS",'SKU Pricing'!A:B,Assumptions!$B$2,0)*AL1291*730+vlookup(AK1291&amp;" provisioned throughput",'SKU Pricing'!A:B,Assumptions!$B$2,0)*AM1291*730,vlookup(AK1291,'SKU Pricing'!A:B,Assumptions!$B$2,0)*Z1291))</f>
        <v>30.338</v>
      </c>
      <c r="AO1291" s="70">
        <f t="shared" si="15"/>
        <v>131.3066594</v>
      </c>
      <c r="AP1291" s="71" t="str">
        <f t="shared" si="16"/>
        <v>VM Manager</v>
      </c>
      <c r="AQ1291" s="70">
        <f>ifna(vlookup(AP1291,'SKU Pricing'!A:B,Assumptions!$B$2,0)*AE1291,0)</f>
        <v>2.19</v>
      </c>
      <c r="AR1291" s="72">
        <v>0.0</v>
      </c>
    </row>
    <row r="1292">
      <c r="A1292" s="61" t="s">
        <v>1432</v>
      </c>
      <c r="B1292" s="62" t="str">
        <f>ifna(if(vlookup(A1292,vOS!A:B,2,0)="","Unknown",vlookup(A1292,vOS!A:B,2,0)),"Unknown")</f>
        <v>Microsoft Windows Server 2022 (64-bit)</v>
      </c>
      <c r="C1292" s="62">
        <f>vlookup(B1292,'OS Study'!A:D,2,0)</f>
        <v>0</v>
      </c>
      <c r="D1292" s="62" t="str">
        <f>vlookup(B1292,'OS Study'!A:D,3,0)</f>
        <v>Windows</v>
      </c>
      <c r="E1292" s="62" t="str">
        <f>vlookup(B1292,'OS Study'!A:D,4,0)</f>
        <v>Server</v>
      </c>
      <c r="F1292" s="63" t="str">
        <f>vlookup(B1292,'OS Study'!A:E,5,0)</f>
        <v>2022</v>
      </c>
      <c r="G1292" s="62">
        <f>IF(vlookup(A1292,'RVtools V2.1'!A:J,4,0)="non",0,1)</f>
        <v>1</v>
      </c>
      <c r="H1292" s="62">
        <f>if(vlookup(A1292,'RVtools V2.1'!A:K,11,0)="kube",1,0)</f>
        <v>0</v>
      </c>
      <c r="I1292" s="62">
        <f t="shared" si="5"/>
        <v>0</v>
      </c>
      <c r="J1292" s="62">
        <f>ifna(vlookup(A1292,'Infra Study'!A:Q,17,0),0)</f>
        <v>0</v>
      </c>
      <c r="K1292" s="64">
        <f>IFERROR(__xludf.DUMMYFUNCTION("N(REGEXMATCH(VLOOKUP(A1292, 'RVtools V2.1'!A:H, 8, 0), ""^Serveur de fichiers""))"),0.0)</f>
        <v>0</v>
      </c>
      <c r="L1292" s="64">
        <f t="shared" si="6"/>
        <v>0</v>
      </c>
      <c r="M1292" s="67" t="str">
        <f>ifna(vlookup(A1292,'RVtools V2.1'!A:I,8,0),"N/A")</f>
        <v>Role SIL - FSE</v>
      </c>
      <c r="N1292" s="64">
        <f>IFERROR(__xludf.DUMMYFUNCTION("IF(REGEXMATCH(M1292, ""(?i)"" &amp; JOIN(""|"", SPLIT(""kalisil"", "" ""))), 1, 0)"),0.0)</f>
        <v>0</v>
      </c>
      <c r="O1292" s="64" t="str">
        <f>vlookup(A1292,'RVtools V2.1'!A:H,7,0)</f>
        <v>T1</v>
      </c>
      <c r="P1292" s="64">
        <f>if(vlookup(A1292,'RVtools V2.1'!A:H,5,0)="oui",1,0)</f>
        <v>1</v>
      </c>
      <c r="Q1292" s="64">
        <f>ifna(vlookup(A1292,vCPU!A:B,2,0),"Unknown")</f>
        <v>2</v>
      </c>
      <c r="R1292" s="66">
        <f>ifna(vlookup(A1292,vMemory!A:C,3,0),"Unknown")</f>
        <v>8</v>
      </c>
      <c r="S1292" s="66">
        <f>ifna(vlookup(A1292,vDisk!A:C,3,0),"Unknown")</f>
        <v>154</v>
      </c>
      <c r="T1292" s="67" t="str">
        <f t="array" ref="T1292">IFS(
   L1292=1, "No Lift &amp; Shift",
   J1292=1, XLOOKUP(A1292, 'Infra Study'!A:A, 'Infra Study'!P:P),
   I1292=1, "No Lift &amp; Shift",
   H1292=1, "GKE",
   K1292=1, "GCNV",
   G1292=1, "Lift &amp; Shift Prod",
   TRUE, "Lift &amp; Shift Noprod"
)</f>
        <v>Lift &amp; Shift Prod</v>
      </c>
      <c r="U1292" s="67">
        <f t="shared" si="7"/>
        <v>1</v>
      </c>
      <c r="V1292" s="68" t="str">
        <f>if(T1292="Lift &amp; Shift Noprod",if( Y1292=0,Assumptions!$B$5, Assumptions!$B$4),if(T1292="Lift &amp; Shift Prod",if(AND(N1292=1,O1292="T1"),Assumptions!$B$6,Assumptions!$B$4),0))</f>
        <v>N2D</v>
      </c>
      <c r="W1292" s="69">
        <f>if(V1292&lt;&gt;0,if(Q1292="Unknown", Assumptions!$B$42,If(Q1292&gt;1,Q1292,2)),0)</f>
        <v>2</v>
      </c>
      <c r="X1292" s="69">
        <f>if(V1292&lt;&gt;0,if(R1292="Unknown", Assumptions!$B$43,R1292),0)</f>
        <v>8</v>
      </c>
      <c r="Y1292" s="68">
        <f t="shared" si="8"/>
        <v>0</v>
      </c>
      <c r="Z1292" s="68">
        <f>if(V1292&lt;&gt;0,if(  S1292="Unknown", Assumptions!$B$44,S1292),0)</f>
        <v>154</v>
      </c>
      <c r="AA1292" s="68" t="str">
        <f>if(V1292 ="N2",ifna(vlookup(W1292&amp;"-"&amp;X1292,'Ref. VM'!A:B,2,0),"Custom"),if(V1292 ="E2" , ifna(vlookup(W1292&amp;"-"&amp;X1292,'Ref. VM'!D:E,2,0),"Custom"),if(V1292="N2D",ifna(vlookup(W1292&amp;"-"&amp;X1292,'Ref. VM'!G:H,2,0),"Custom"),if(V1292="N4",ifna(vlookup(W1292&amp;"-"&amp;X1292,'Ref. VM'!J:K,2,0),"Custom"),0))))</f>
        <v>Custom</v>
      </c>
      <c r="AB1292" s="67" t="str">
        <f t="shared" si="9"/>
        <v>N2D-Custom vCPUs-CUD 3y</v>
      </c>
      <c r="AC1292" s="67" t="str">
        <f t="shared" si="10"/>
        <v>N2D-Custom RAM-CUD 3y</v>
      </c>
      <c r="AD1292" s="67">
        <f t="shared" si="11"/>
        <v>0</v>
      </c>
      <c r="AE1292" s="62">
        <f>if(T1292="Lift &amp; Shift Prod",730,if(T1292="Lift &amp; Shift Noprod",Assumptions!$B$3,0))</f>
        <v>730</v>
      </c>
      <c r="AF1292" s="70">
        <f>if( U1292=0,0,if(Y1292=0, ((vlookup(AB1292,'SKU Pricing'!A:B,Assumptions!$B$2,0)*W1292)+(vlookup(AC1292,'SKU Pricing'!A:B,Assumptions!$B$2,0)*X1292))*AE1292,((vlookup(AB1292,'SKU Pricing'!A:B,Assumptions!$B$2,0)*W1292)+(vlookup(AC1292,'SKU Pricing'!A:B,Assumptions!$B$2,0)*(W1292*8))+(vlookup(AD1292,'SKU Pricing'!A:B,Assumptions!$B$2,0)*(X1292-(W1292*8))))*AE1292))</f>
        <v>33.80865936</v>
      </c>
      <c r="AG1292" s="67" t="str">
        <f t="shared" si="12"/>
        <v>Windows Server</v>
      </c>
      <c r="AH1292" s="70">
        <f>ifna(vlookup(AG1292,'SKU Pricing'!A:B,Assumptions!$B$2,0)*W1292*AE1292,0)</f>
        <v>67.16</v>
      </c>
      <c r="AI1292" s="62" t="str">
        <f t="shared" si="13"/>
        <v>Regional</v>
      </c>
      <c r="AJ1292" s="62" t="str">
        <f>if(V1292&lt;&gt;0, if(T1292="Lift &amp; Shift Noprod",Assumptions!$B$9,if(V1292=Assumptions!$B$6,Assumptions!$B$10,if(P1292=1,Assumptions!$B$8,Assumptions!$B$7))),"")</f>
        <v>SSD</v>
      </c>
      <c r="AK1292" s="69" t="str">
        <f t="shared" si="14"/>
        <v>SSD</v>
      </c>
      <c r="AL1292" s="69">
        <f>if(AJ1292="Hyperdisk Balanced",Assumptions!$B$11,0)</f>
        <v>0</v>
      </c>
      <c r="AM1292" s="69">
        <f>if(AJ1292="Hyperdisk Balanced",Assumptions!$B$12,0)</f>
        <v>0</v>
      </c>
      <c r="AN1292" s="70">
        <f>if(AK1292=0,0,if(AJ1292="Hyperdisk Balanced",vlookup(AK1292&amp;" provisioned space",'SKU Pricing'!A:B,Assumptions!$B$2,0)*Z1292+vlookup(AK1292&amp;" provisioned IOPS",'SKU Pricing'!A:B,Assumptions!$B$2,0)*AL1292*730+vlookup(AK1292&amp;" provisioned throughput",'SKU Pricing'!A:B,Assumptions!$B$2,0)*AM1292*730,vlookup(AK1292,'SKU Pricing'!A:B,Assumptions!$B$2,0)*Z1292))</f>
        <v>30.338</v>
      </c>
      <c r="AO1292" s="70">
        <f t="shared" si="15"/>
        <v>131.3066594</v>
      </c>
      <c r="AP1292" s="71" t="str">
        <f t="shared" si="16"/>
        <v>VM Manager</v>
      </c>
      <c r="AQ1292" s="70">
        <f>ifna(vlookup(AP1292,'SKU Pricing'!A:B,Assumptions!$B$2,0)*AE1292,0)</f>
        <v>2.19</v>
      </c>
      <c r="AR1292" s="72">
        <v>0.0</v>
      </c>
    </row>
    <row r="1293">
      <c r="A1293" s="61" t="s">
        <v>1433</v>
      </c>
      <c r="B1293" s="62" t="str">
        <f>ifna(if(vlookup(A1293,vOS!A:B,2,0)="","Unknown",vlookup(A1293,vOS!A:B,2,0)),"Unknown")</f>
        <v>Microsoft Windows Server 2022 (64-bit)</v>
      </c>
      <c r="C1293" s="62">
        <f>vlookup(B1293,'OS Study'!A:D,2,0)</f>
        <v>0</v>
      </c>
      <c r="D1293" s="62" t="str">
        <f>vlookup(B1293,'OS Study'!A:D,3,0)</f>
        <v>Windows</v>
      </c>
      <c r="E1293" s="62" t="str">
        <f>vlookup(B1293,'OS Study'!A:D,4,0)</f>
        <v>Server</v>
      </c>
      <c r="F1293" s="63" t="str">
        <f>vlookup(B1293,'OS Study'!A:E,5,0)</f>
        <v>2022</v>
      </c>
      <c r="G1293" s="62">
        <f>IF(vlookup(A1293,'RVtools V2.1'!A:J,4,0)="non",0,1)</f>
        <v>1</v>
      </c>
      <c r="H1293" s="62">
        <f>if(vlookup(A1293,'RVtools V2.1'!A:K,11,0)="kube",1,0)</f>
        <v>0</v>
      </c>
      <c r="I1293" s="62">
        <f t="shared" si="5"/>
        <v>0</v>
      </c>
      <c r="J1293" s="62">
        <f>ifna(vlookup(A1293,'Infra Study'!A:Q,17,0),0)</f>
        <v>0</v>
      </c>
      <c r="K1293" s="64">
        <f>IFERROR(__xludf.DUMMYFUNCTION("N(REGEXMATCH(VLOOKUP(A1293, 'RVtools V2.1'!A:H, 8, 0), ""^Serveur de fichiers""))"),0.0)</f>
        <v>0</v>
      </c>
      <c r="L1293" s="64">
        <f t="shared" si="6"/>
        <v>0</v>
      </c>
      <c r="M1293" s="67" t="str">
        <f>ifna(vlookup(A1293,'RVtools V2.1'!A:I,8,0),"N/A")</f>
        <v>Role SIL - FSE</v>
      </c>
      <c r="N1293" s="64">
        <f>IFERROR(__xludf.DUMMYFUNCTION("IF(REGEXMATCH(M1293, ""(?i)"" &amp; JOIN(""|"", SPLIT(""kalisil"", "" ""))), 1, 0)"),0.0)</f>
        <v>0</v>
      </c>
      <c r="O1293" s="64" t="str">
        <f>vlookup(A1293,'RVtools V2.1'!A:H,7,0)</f>
        <v>T1</v>
      </c>
      <c r="P1293" s="64">
        <f>if(vlookup(A1293,'RVtools V2.1'!A:H,5,0)="oui",1,0)</f>
        <v>1</v>
      </c>
      <c r="Q1293" s="64">
        <f>ifna(vlookup(A1293,vCPU!A:B,2,0),"Unknown")</f>
        <v>2</v>
      </c>
      <c r="R1293" s="66">
        <f>ifna(vlookup(A1293,vMemory!A:C,3,0),"Unknown")</f>
        <v>8</v>
      </c>
      <c r="S1293" s="66">
        <f>ifna(vlookup(A1293,vDisk!A:C,3,0),"Unknown")</f>
        <v>154</v>
      </c>
      <c r="T1293" s="67" t="str">
        <f t="array" ref="T1293">IFS(
   L1293=1, "No Lift &amp; Shift",
   J1293=1, XLOOKUP(A1293, 'Infra Study'!A:A, 'Infra Study'!P:P),
   I1293=1, "No Lift &amp; Shift",
   H1293=1, "GKE",
   K1293=1, "GCNV",
   G1293=1, "Lift &amp; Shift Prod",
   TRUE, "Lift &amp; Shift Noprod"
)</f>
        <v>Lift &amp; Shift Prod</v>
      </c>
      <c r="U1293" s="67">
        <f t="shared" si="7"/>
        <v>1</v>
      </c>
      <c r="V1293" s="68" t="str">
        <f>if(T1293="Lift &amp; Shift Noprod",if( Y1293=0,Assumptions!$B$5, Assumptions!$B$4),if(T1293="Lift &amp; Shift Prod",if(AND(N1293=1,O1293="T1"),Assumptions!$B$6,Assumptions!$B$4),0))</f>
        <v>N2D</v>
      </c>
      <c r="W1293" s="69">
        <f>if(V1293&lt;&gt;0,if(Q1293="Unknown", Assumptions!$B$42,If(Q1293&gt;1,Q1293,2)),0)</f>
        <v>2</v>
      </c>
      <c r="X1293" s="69">
        <f>if(V1293&lt;&gt;0,if(R1293="Unknown", Assumptions!$B$43,R1293),0)</f>
        <v>8</v>
      </c>
      <c r="Y1293" s="68">
        <f t="shared" si="8"/>
        <v>0</v>
      </c>
      <c r="Z1293" s="68">
        <f>if(V1293&lt;&gt;0,if(  S1293="Unknown", Assumptions!$B$44,S1293),0)</f>
        <v>154</v>
      </c>
      <c r="AA1293" s="68" t="str">
        <f>if(V1293 ="N2",ifna(vlookup(W1293&amp;"-"&amp;X1293,'Ref. VM'!A:B,2,0),"Custom"),if(V1293 ="E2" , ifna(vlookup(W1293&amp;"-"&amp;X1293,'Ref. VM'!D:E,2,0),"Custom"),if(V1293="N2D",ifna(vlookup(W1293&amp;"-"&amp;X1293,'Ref. VM'!G:H,2,0),"Custom"),if(V1293="N4",ifna(vlookup(W1293&amp;"-"&amp;X1293,'Ref. VM'!J:K,2,0),"Custom"),0))))</f>
        <v>Custom</v>
      </c>
      <c r="AB1293" s="67" t="str">
        <f t="shared" si="9"/>
        <v>N2D-Custom vCPUs-CUD 3y</v>
      </c>
      <c r="AC1293" s="67" t="str">
        <f t="shared" si="10"/>
        <v>N2D-Custom RAM-CUD 3y</v>
      </c>
      <c r="AD1293" s="67">
        <f t="shared" si="11"/>
        <v>0</v>
      </c>
      <c r="AE1293" s="62">
        <f>if(T1293="Lift &amp; Shift Prod",730,if(T1293="Lift &amp; Shift Noprod",Assumptions!$B$3,0))</f>
        <v>730</v>
      </c>
      <c r="AF1293" s="70">
        <f>if( U1293=0,0,if(Y1293=0, ((vlookup(AB1293,'SKU Pricing'!A:B,Assumptions!$B$2,0)*W1293)+(vlookup(AC1293,'SKU Pricing'!A:B,Assumptions!$B$2,0)*X1293))*AE1293,((vlookup(AB1293,'SKU Pricing'!A:B,Assumptions!$B$2,0)*W1293)+(vlookup(AC1293,'SKU Pricing'!A:B,Assumptions!$B$2,0)*(W1293*8))+(vlookup(AD1293,'SKU Pricing'!A:B,Assumptions!$B$2,0)*(X1293-(W1293*8))))*AE1293))</f>
        <v>33.80865936</v>
      </c>
      <c r="AG1293" s="67" t="str">
        <f t="shared" si="12"/>
        <v>Windows Server</v>
      </c>
      <c r="AH1293" s="70">
        <f>ifna(vlookup(AG1293,'SKU Pricing'!A:B,Assumptions!$B$2,0)*W1293*AE1293,0)</f>
        <v>67.16</v>
      </c>
      <c r="AI1293" s="62" t="str">
        <f t="shared" si="13"/>
        <v>Regional</v>
      </c>
      <c r="AJ1293" s="62" t="str">
        <f>if(V1293&lt;&gt;0, if(T1293="Lift &amp; Shift Noprod",Assumptions!$B$9,if(V1293=Assumptions!$B$6,Assumptions!$B$10,if(P1293=1,Assumptions!$B$8,Assumptions!$B$7))),"")</f>
        <v>SSD</v>
      </c>
      <c r="AK1293" s="69" t="str">
        <f t="shared" si="14"/>
        <v>SSD</v>
      </c>
      <c r="AL1293" s="69">
        <f>if(AJ1293="Hyperdisk Balanced",Assumptions!$B$11,0)</f>
        <v>0</v>
      </c>
      <c r="AM1293" s="69">
        <f>if(AJ1293="Hyperdisk Balanced",Assumptions!$B$12,0)</f>
        <v>0</v>
      </c>
      <c r="AN1293" s="70">
        <f>if(AK1293=0,0,if(AJ1293="Hyperdisk Balanced",vlookup(AK1293&amp;" provisioned space",'SKU Pricing'!A:B,Assumptions!$B$2,0)*Z1293+vlookup(AK1293&amp;" provisioned IOPS",'SKU Pricing'!A:B,Assumptions!$B$2,0)*AL1293*730+vlookup(AK1293&amp;" provisioned throughput",'SKU Pricing'!A:B,Assumptions!$B$2,0)*AM1293*730,vlookup(AK1293,'SKU Pricing'!A:B,Assumptions!$B$2,0)*Z1293))</f>
        <v>30.338</v>
      </c>
      <c r="AO1293" s="70">
        <f t="shared" si="15"/>
        <v>131.3066594</v>
      </c>
      <c r="AP1293" s="71" t="str">
        <f t="shared" si="16"/>
        <v>VM Manager</v>
      </c>
      <c r="AQ1293" s="70">
        <f>ifna(vlookup(AP1293,'SKU Pricing'!A:B,Assumptions!$B$2,0)*AE1293,0)</f>
        <v>2.19</v>
      </c>
      <c r="AR1293" s="72">
        <v>0.0</v>
      </c>
    </row>
    <row r="1294">
      <c r="A1294" s="61" t="s">
        <v>1434</v>
      </c>
      <c r="B1294" s="62" t="str">
        <f>ifna(if(vlookup(A1294,vOS!A:B,2,0)="","Unknown",vlookup(A1294,vOS!A:B,2,0)),"Unknown")</f>
        <v>Microsoft Windows Server 2022 (64-bit)</v>
      </c>
      <c r="C1294" s="62">
        <f>vlookup(B1294,'OS Study'!A:D,2,0)</f>
        <v>0</v>
      </c>
      <c r="D1294" s="62" t="str">
        <f>vlookup(B1294,'OS Study'!A:D,3,0)</f>
        <v>Windows</v>
      </c>
      <c r="E1294" s="62" t="str">
        <f>vlookup(B1294,'OS Study'!A:D,4,0)</f>
        <v>Server</v>
      </c>
      <c r="F1294" s="63" t="str">
        <f>vlookup(B1294,'OS Study'!A:E,5,0)</f>
        <v>2022</v>
      </c>
      <c r="G1294" s="62">
        <f>IF(vlookup(A1294,'RVtools V2.1'!A:J,4,0)="non",0,1)</f>
        <v>1</v>
      </c>
      <c r="H1294" s="62">
        <f>if(vlookup(A1294,'RVtools V2.1'!A:K,11,0)="kube",1,0)</f>
        <v>0</v>
      </c>
      <c r="I1294" s="62">
        <f t="shared" si="5"/>
        <v>0</v>
      </c>
      <c r="J1294" s="62">
        <f>ifna(vlookup(A1294,'Infra Study'!A:Q,17,0),0)</f>
        <v>0</v>
      </c>
      <c r="K1294" s="64">
        <f>IFERROR(__xludf.DUMMYFUNCTION("N(REGEXMATCH(VLOOKUP(A1294, 'RVtools V2.1'!A:H, 8, 0), ""^Serveur de fichiers""))"),0.0)</f>
        <v>0</v>
      </c>
      <c r="L1294" s="64">
        <f t="shared" si="6"/>
        <v>0</v>
      </c>
      <c r="M1294" s="67" t="str">
        <f>ifna(vlookup(A1294,'RVtools V2.1'!A:I,8,0),"N/A")</f>
        <v>Role SIL - FSE</v>
      </c>
      <c r="N1294" s="64">
        <f>IFERROR(__xludf.DUMMYFUNCTION("IF(REGEXMATCH(M1294, ""(?i)"" &amp; JOIN(""|"", SPLIT(""kalisil"", "" ""))), 1, 0)"),0.0)</f>
        <v>0</v>
      </c>
      <c r="O1294" s="64" t="str">
        <f>vlookup(A1294,'RVtools V2.1'!A:H,7,0)</f>
        <v>T1</v>
      </c>
      <c r="P1294" s="64">
        <f>if(vlookup(A1294,'RVtools V2.1'!A:H,5,0)="oui",1,0)</f>
        <v>1</v>
      </c>
      <c r="Q1294" s="64">
        <f>ifna(vlookup(A1294,vCPU!A:B,2,0),"Unknown")</f>
        <v>2</v>
      </c>
      <c r="R1294" s="66">
        <f>ifna(vlookup(A1294,vMemory!A:C,3,0),"Unknown")</f>
        <v>8</v>
      </c>
      <c r="S1294" s="66">
        <f>ifna(vlookup(A1294,vDisk!A:C,3,0),"Unknown")</f>
        <v>154</v>
      </c>
      <c r="T1294" s="67" t="str">
        <f t="array" ref="T1294">IFS(
   L1294=1, "No Lift &amp; Shift",
   J1294=1, XLOOKUP(A1294, 'Infra Study'!A:A, 'Infra Study'!P:P),
   I1294=1, "No Lift &amp; Shift",
   H1294=1, "GKE",
   K1294=1, "GCNV",
   G1294=1, "Lift &amp; Shift Prod",
   TRUE, "Lift &amp; Shift Noprod"
)</f>
        <v>Lift &amp; Shift Prod</v>
      </c>
      <c r="U1294" s="67">
        <f t="shared" si="7"/>
        <v>1</v>
      </c>
      <c r="V1294" s="68" t="str">
        <f>if(T1294="Lift &amp; Shift Noprod",if( Y1294=0,Assumptions!$B$5, Assumptions!$B$4),if(T1294="Lift &amp; Shift Prod",if(AND(N1294=1,O1294="T1"),Assumptions!$B$6,Assumptions!$B$4),0))</f>
        <v>N2D</v>
      </c>
      <c r="W1294" s="69">
        <f>if(V1294&lt;&gt;0,if(Q1294="Unknown", Assumptions!$B$42,If(Q1294&gt;1,Q1294,2)),0)</f>
        <v>2</v>
      </c>
      <c r="X1294" s="69">
        <f>if(V1294&lt;&gt;0,if(R1294="Unknown", Assumptions!$B$43,R1294),0)</f>
        <v>8</v>
      </c>
      <c r="Y1294" s="68">
        <f t="shared" si="8"/>
        <v>0</v>
      </c>
      <c r="Z1294" s="68">
        <f>if(V1294&lt;&gt;0,if(  S1294="Unknown", Assumptions!$B$44,S1294),0)</f>
        <v>154</v>
      </c>
      <c r="AA1294" s="68" t="str">
        <f>if(V1294 ="N2",ifna(vlookup(W1294&amp;"-"&amp;X1294,'Ref. VM'!A:B,2,0),"Custom"),if(V1294 ="E2" , ifna(vlookup(W1294&amp;"-"&amp;X1294,'Ref. VM'!D:E,2,0),"Custom"),if(V1294="N2D",ifna(vlookup(W1294&amp;"-"&amp;X1294,'Ref. VM'!G:H,2,0),"Custom"),if(V1294="N4",ifna(vlookup(W1294&amp;"-"&amp;X1294,'Ref. VM'!J:K,2,0),"Custom"),0))))</f>
        <v>Custom</v>
      </c>
      <c r="AB1294" s="67" t="str">
        <f t="shared" si="9"/>
        <v>N2D-Custom vCPUs-CUD 3y</v>
      </c>
      <c r="AC1294" s="67" t="str">
        <f t="shared" si="10"/>
        <v>N2D-Custom RAM-CUD 3y</v>
      </c>
      <c r="AD1294" s="67">
        <f t="shared" si="11"/>
        <v>0</v>
      </c>
      <c r="AE1294" s="62">
        <f>if(T1294="Lift &amp; Shift Prod",730,if(T1294="Lift &amp; Shift Noprod",Assumptions!$B$3,0))</f>
        <v>730</v>
      </c>
      <c r="AF1294" s="70">
        <f>if( U1294=0,0,if(Y1294=0, ((vlookup(AB1294,'SKU Pricing'!A:B,Assumptions!$B$2,0)*W1294)+(vlookup(AC1294,'SKU Pricing'!A:B,Assumptions!$B$2,0)*X1294))*AE1294,((vlookup(AB1294,'SKU Pricing'!A:B,Assumptions!$B$2,0)*W1294)+(vlookup(AC1294,'SKU Pricing'!A:B,Assumptions!$B$2,0)*(W1294*8))+(vlookup(AD1294,'SKU Pricing'!A:B,Assumptions!$B$2,0)*(X1294-(W1294*8))))*AE1294))</f>
        <v>33.80865936</v>
      </c>
      <c r="AG1294" s="67" t="str">
        <f t="shared" si="12"/>
        <v>Windows Server</v>
      </c>
      <c r="AH1294" s="70">
        <f>ifna(vlookup(AG1294,'SKU Pricing'!A:B,Assumptions!$B$2,0)*W1294*AE1294,0)</f>
        <v>67.16</v>
      </c>
      <c r="AI1294" s="62" t="str">
        <f t="shared" si="13"/>
        <v>Regional</v>
      </c>
      <c r="AJ1294" s="62" t="str">
        <f>if(V1294&lt;&gt;0, if(T1294="Lift &amp; Shift Noprod",Assumptions!$B$9,if(V1294=Assumptions!$B$6,Assumptions!$B$10,if(P1294=1,Assumptions!$B$8,Assumptions!$B$7))),"")</f>
        <v>SSD</v>
      </c>
      <c r="AK1294" s="69" t="str">
        <f t="shared" si="14"/>
        <v>SSD</v>
      </c>
      <c r="AL1294" s="69">
        <f>if(AJ1294="Hyperdisk Balanced",Assumptions!$B$11,0)</f>
        <v>0</v>
      </c>
      <c r="AM1294" s="69">
        <f>if(AJ1294="Hyperdisk Balanced",Assumptions!$B$12,0)</f>
        <v>0</v>
      </c>
      <c r="AN1294" s="70">
        <f>if(AK1294=0,0,if(AJ1294="Hyperdisk Balanced",vlookup(AK1294&amp;" provisioned space",'SKU Pricing'!A:B,Assumptions!$B$2,0)*Z1294+vlookup(AK1294&amp;" provisioned IOPS",'SKU Pricing'!A:B,Assumptions!$B$2,0)*AL1294*730+vlookup(AK1294&amp;" provisioned throughput",'SKU Pricing'!A:B,Assumptions!$B$2,0)*AM1294*730,vlookup(AK1294,'SKU Pricing'!A:B,Assumptions!$B$2,0)*Z1294))</f>
        <v>30.338</v>
      </c>
      <c r="AO1294" s="70">
        <f t="shared" si="15"/>
        <v>131.3066594</v>
      </c>
      <c r="AP1294" s="71" t="str">
        <f t="shared" si="16"/>
        <v>VM Manager</v>
      </c>
      <c r="AQ1294" s="70">
        <f>ifna(vlookup(AP1294,'SKU Pricing'!A:B,Assumptions!$B$2,0)*AE1294,0)</f>
        <v>2.19</v>
      </c>
      <c r="AR1294" s="72">
        <v>0.0</v>
      </c>
    </row>
    <row r="1295">
      <c r="A1295" s="61" t="s">
        <v>1435</v>
      </c>
      <c r="B1295" s="62" t="str">
        <f>ifna(if(vlookup(A1295,vOS!A:B,2,0)="","Unknown",vlookup(A1295,vOS!A:B,2,0)),"Unknown")</f>
        <v>Microsoft Windows Server 2022 (64-bit)</v>
      </c>
      <c r="C1295" s="62">
        <f>vlookup(B1295,'OS Study'!A:D,2,0)</f>
        <v>0</v>
      </c>
      <c r="D1295" s="62" t="str">
        <f>vlookup(B1295,'OS Study'!A:D,3,0)</f>
        <v>Windows</v>
      </c>
      <c r="E1295" s="62" t="str">
        <f>vlookup(B1295,'OS Study'!A:D,4,0)</f>
        <v>Server</v>
      </c>
      <c r="F1295" s="63" t="str">
        <f>vlookup(B1295,'OS Study'!A:E,5,0)</f>
        <v>2022</v>
      </c>
      <c r="G1295" s="62">
        <f>IF(vlookup(A1295,'RVtools V2.1'!A:J,4,0)="non",0,1)</f>
        <v>1</v>
      </c>
      <c r="H1295" s="62">
        <f>if(vlookup(A1295,'RVtools V2.1'!A:K,11,0)="kube",1,0)</f>
        <v>0</v>
      </c>
      <c r="I1295" s="62">
        <f t="shared" si="5"/>
        <v>0</v>
      </c>
      <c r="J1295" s="62">
        <f>ifna(vlookup(A1295,'Infra Study'!A:Q,17,0),0)</f>
        <v>0</v>
      </c>
      <c r="K1295" s="64">
        <f>IFERROR(__xludf.DUMMYFUNCTION("N(REGEXMATCH(VLOOKUP(A1295, 'RVtools V2.1'!A:H, 8, 0), ""^Serveur de fichiers""))"),0.0)</f>
        <v>0</v>
      </c>
      <c r="L1295" s="64">
        <f t="shared" si="6"/>
        <v>0</v>
      </c>
      <c r="M1295" s="67" t="str">
        <f>ifna(vlookup(A1295,'RVtools V2.1'!A:I,8,0),"N/A")</f>
        <v>Role SIL - FSE</v>
      </c>
      <c r="N1295" s="64">
        <f>IFERROR(__xludf.DUMMYFUNCTION("IF(REGEXMATCH(M1295, ""(?i)"" &amp; JOIN(""|"", SPLIT(""kalisil"", "" ""))), 1, 0)"),0.0)</f>
        <v>0</v>
      </c>
      <c r="O1295" s="64" t="str">
        <f>vlookup(A1295,'RVtools V2.1'!A:H,7,0)</f>
        <v>T1</v>
      </c>
      <c r="P1295" s="64">
        <f>if(vlookup(A1295,'RVtools V2.1'!A:H,5,0)="oui",1,0)</f>
        <v>1</v>
      </c>
      <c r="Q1295" s="64">
        <f>ifna(vlookup(A1295,vCPU!A:B,2,0),"Unknown")</f>
        <v>2</v>
      </c>
      <c r="R1295" s="66">
        <f>ifna(vlookup(A1295,vMemory!A:C,3,0),"Unknown")</f>
        <v>8</v>
      </c>
      <c r="S1295" s="66">
        <f>ifna(vlookup(A1295,vDisk!A:C,3,0),"Unknown")</f>
        <v>154</v>
      </c>
      <c r="T1295" s="67" t="str">
        <f t="array" ref="T1295">IFS(
   L1295=1, "No Lift &amp; Shift",
   J1295=1, XLOOKUP(A1295, 'Infra Study'!A:A, 'Infra Study'!P:P),
   I1295=1, "No Lift &amp; Shift",
   H1295=1, "GKE",
   K1295=1, "GCNV",
   G1295=1, "Lift &amp; Shift Prod",
   TRUE, "Lift &amp; Shift Noprod"
)</f>
        <v>Lift &amp; Shift Prod</v>
      </c>
      <c r="U1295" s="67">
        <f t="shared" si="7"/>
        <v>1</v>
      </c>
      <c r="V1295" s="68" t="str">
        <f>if(T1295="Lift &amp; Shift Noprod",if( Y1295=0,Assumptions!$B$5, Assumptions!$B$4),if(T1295="Lift &amp; Shift Prod",if(AND(N1295=1,O1295="T1"),Assumptions!$B$6,Assumptions!$B$4),0))</f>
        <v>N2D</v>
      </c>
      <c r="W1295" s="69">
        <f>if(V1295&lt;&gt;0,if(Q1295="Unknown", Assumptions!$B$42,If(Q1295&gt;1,Q1295,2)),0)</f>
        <v>2</v>
      </c>
      <c r="X1295" s="69">
        <f>if(V1295&lt;&gt;0,if(R1295="Unknown", Assumptions!$B$43,R1295),0)</f>
        <v>8</v>
      </c>
      <c r="Y1295" s="68">
        <f t="shared" si="8"/>
        <v>0</v>
      </c>
      <c r="Z1295" s="68">
        <f>if(V1295&lt;&gt;0,if(  S1295="Unknown", Assumptions!$B$44,S1295),0)</f>
        <v>154</v>
      </c>
      <c r="AA1295" s="68" t="str">
        <f>if(V1295 ="N2",ifna(vlookup(W1295&amp;"-"&amp;X1295,'Ref. VM'!A:B,2,0),"Custom"),if(V1295 ="E2" , ifna(vlookup(W1295&amp;"-"&amp;X1295,'Ref. VM'!D:E,2,0),"Custom"),if(V1295="N2D",ifna(vlookup(W1295&amp;"-"&amp;X1295,'Ref. VM'!G:H,2,0),"Custom"),if(V1295="N4",ifna(vlookup(W1295&amp;"-"&amp;X1295,'Ref. VM'!J:K,2,0),"Custom"),0))))</f>
        <v>Custom</v>
      </c>
      <c r="AB1295" s="67" t="str">
        <f t="shared" si="9"/>
        <v>N2D-Custom vCPUs-CUD 3y</v>
      </c>
      <c r="AC1295" s="67" t="str">
        <f t="shared" si="10"/>
        <v>N2D-Custom RAM-CUD 3y</v>
      </c>
      <c r="AD1295" s="67">
        <f t="shared" si="11"/>
        <v>0</v>
      </c>
      <c r="AE1295" s="69">
        <f>if(T1295="Lift &amp; Shift Prod",730,if(T1295="Lift &amp; Shift Noprod",Assumptions!$B$3,0))</f>
        <v>730</v>
      </c>
      <c r="AF1295" s="70">
        <f>if( U1295=0,0,if(Y1295=0, ((vlookup(AB1295,'SKU Pricing'!A:B,Assumptions!$B$2,0)*W1295)+(vlookup(AC1295,'SKU Pricing'!A:B,Assumptions!$B$2,0)*X1295))*AE1295,((vlookup(AB1295,'SKU Pricing'!A:B,Assumptions!$B$2,0)*W1295)+(vlookup(AC1295,'SKU Pricing'!A:B,Assumptions!$B$2,0)*(W1295*8))+(vlookup(AD1295,'SKU Pricing'!A:B,Assumptions!$B$2,0)*(X1295-(W1295*8))))*AE1295))</f>
        <v>33.80865936</v>
      </c>
      <c r="AG1295" s="67" t="str">
        <f t="shared" si="12"/>
        <v>Windows Server</v>
      </c>
      <c r="AH1295" s="70">
        <f>ifna(vlookup(AG1295,'SKU Pricing'!A:B,Assumptions!$B$2,0)*W1295*AE1295,0)</f>
        <v>67.16</v>
      </c>
      <c r="AI1295" s="62" t="str">
        <f t="shared" si="13"/>
        <v>Regional</v>
      </c>
      <c r="AJ1295" s="62" t="str">
        <f>if(V1295&lt;&gt;0, if(T1295="Lift &amp; Shift Noprod",Assumptions!$B$9,if(V1295=Assumptions!$B$6,Assumptions!$B$10,if(P1295=1,Assumptions!$B$8,Assumptions!$B$7))),"")</f>
        <v>SSD</v>
      </c>
      <c r="AK1295" s="69" t="str">
        <f t="shared" si="14"/>
        <v>SSD</v>
      </c>
      <c r="AL1295" s="69">
        <f>if(AJ1295="Hyperdisk Balanced",Assumptions!$B$11,0)</f>
        <v>0</v>
      </c>
      <c r="AM1295" s="69">
        <f>if(AJ1295="Hyperdisk Balanced",Assumptions!$B$12,0)</f>
        <v>0</v>
      </c>
      <c r="AN1295" s="70">
        <f>if(AK1295=0,0,if(AJ1295="Hyperdisk Balanced",vlookup(AK1295&amp;" provisioned space",'SKU Pricing'!A:B,Assumptions!$B$2,0)*Z1295+vlookup(AK1295&amp;" provisioned IOPS",'SKU Pricing'!A:B,Assumptions!$B$2,0)*AL1295*730+vlookup(AK1295&amp;" provisioned throughput",'SKU Pricing'!A:B,Assumptions!$B$2,0)*AM1295*730,vlookup(AK1295,'SKU Pricing'!A:B,Assumptions!$B$2,0)*Z1295))</f>
        <v>30.338</v>
      </c>
      <c r="AO1295" s="70">
        <f t="shared" si="15"/>
        <v>131.3066594</v>
      </c>
      <c r="AP1295" s="71" t="str">
        <f t="shared" si="16"/>
        <v>VM Manager</v>
      </c>
      <c r="AQ1295" s="70">
        <f>ifna(vlookup(AP1295,'SKU Pricing'!A:B,Assumptions!$B$2,0)*AE1295,0)</f>
        <v>2.19</v>
      </c>
      <c r="AR1295" s="72">
        <v>0.0</v>
      </c>
    </row>
    <row r="1296">
      <c r="A1296" s="61" t="s">
        <v>1436</v>
      </c>
      <c r="B1296" s="62" t="str">
        <f>ifna(if(vlookup(A1296,vOS!A:B,2,0)="","Unknown",vlookup(A1296,vOS!A:B,2,0)),"Unknown")</f>
        <v>Microsoft Windows Server 2022 (64-bit)</v>
      </c>
      <c r="C1296" s="62">
        <f>vlookup(B1296,'OS Study'!A:D,2,0)</f>
        <v>0</v>
      </c>
      <c r="D1296" s="62" t="str">
        <f>vlookup(B1296,'OS Study'!A:D,3,0)</f>
        <v>Windows</v>
      </c>
      <c r="E1296" s="62" t="str">
        <f>vlookup(B1296,'OS Study'!A:D,4,0)</f>
        <v>Server</v>
      </c>
      <c r="F1296" s="63" t="str">
        <f>vlookup(B1296,'OS Study'!A:E,5,0)</f>
        <v>2022</v>
      </c>
      <c r="G1296" s="62">
        <f>IF(vlookup(A1296,'RVtools V2.1'!A:J,4,0)="non",0,1)</f>
        <v>1</v>
      </c>
      <c r="H1296" s="62">
        <f>if(vlookup(A1296,'RVtools V2.1'!A:K,11,0)="kube",1,0)</f>
        <v>0</v>
      </c>
      <c r="I1296" s="62">
        <f t="shared" si="5"/>
        <v>0</v>
      </c>
      <c r="J1296" s="62">
        <f>ifna(vlookup(A1296,'Infra Study'!A:Q,17,0),0)</f>
        <v>0</v>
      </c>
      <c r="K1296" s="64">
        <f>IFERROR(__xludf.DUMMYFUNCTION("N(REGEXMATCH(VLOOKUP(A1296, 'RVtools V2.1'!A:H, 8, 0), ""^Serveur de fichiers""))"),0.0)</f>
        <v>0</v>
      </c>
      <c r="L1296" s="64">
        <f t="shared" si="6"/>
        <v>0</v>
      </c>
      <c r="M1296" s="67" t="str">
        <f>ifna(vlookup(A1296,'RVtools V2.1'!A:I,8,0),"N/A")</f>
        <v>Role SIL - FSE</v>
      </c>
      <c r="N1296" s="64">
        <f>IFERROR(__xludf.DUMMYFUNCTION("IF(REGEXMATCH(M1296, ""(?i)"" &amp; JOIN(""|"", SPLIT(""kalisil"", "" ""))), 1, 0)"),0.0)</f>
        <v>0</v>
      </c>
      <c r="O1296" s="64" t="str">
        <f>vlookup(A1296,'RVtools V2.1'!A:H,7,0)</f>
        <v>T1</v>
      </c>
      <c r="P1296" s="64">
        <f>if(vlookup(A1296,'RVtools V2.1'!A:H,5,0)="oui",1,0)</f>
        <v>1</v>
      </c>
      <c r="Q1296" s="64">
        <f>ifna(vlookup(A1296,vCPU!A:B,2,0),"Unknown")</f>
        <v>2</v>
      </c>
      <c r="R1296" s="66">
        <f>ifna(vlookup(A1296,vMemory!A:C,3,0),"Unknown")</f>
        <v>8</v>
      </c>
      <c r="S1296" s="66">
        <f>ifna(vlookup(A1296,vDisk!A:C,3,0),"Unknown")</f>
        <v>154</v>
      </c>
      <c r="T1296" s="67" t="str">
        <f t="array" ref="T1296">IFS(
   L1296=1, "No Lift &amp; Shift",
   J1296=1, XLOOKUP(A1296, 'Infra Study'!A:A, 'Infra Study'!P:P),
   I1296=1, "No Lift &amp; Shift",
   H1296=1, "GKE",
   K1296=1, "GCNV",
   G1296=1, "Lift &amp; Shift Prod",
   TRUE, "Lift &amp; Shift Noprod"
)</f>
        <v>Lift &amp; Shift Prod</v>
      </c>
      <c r="U1296" s="67">
        <f t="shared" si="7"/>
        <v>1</v>
      </c>
      <c r="V1296" s="68" t="str">
        <f>if(T1296="Lift &amp; Shift Noprod",if( Y1296=0,Assumptions!$B$5, Assumptions!$B$4),if(T1296="Lift &amp; Shift Prod",if(AND(N1296=1,O1296="T1"),Assumptions!$B$6,Assumptions!$B$4),0))</f>
        <v>N2D</v>
      </c>
      <c r="W1296" s="69">
        <f>if(V1296&lt;&gt;0,if(Q1296="Unknown", Assumptions!$B$42,If(Q1296&gt;1,Q1296,2)),0)</f>
        <v>2</v>
      </c>
      <c r="X1296" s="69">
        <f>if(V1296&lt;&gt;0,if(R1296="Unknown", Assumptions!$B$43,R1296),0)</f>
        <v>8</v>
      </c>
      <c r="Y1296" s="68">
        <f t="shared" si="8"/>
        <v>0</v>
      </c>
      <c r="Z1296" s="68">
        <f>if(V1296&lt;&gt;0,if(  S1296="Unknown", Assumptions!$B$44,S1296),0)</f>
        <v>154</v>
      </c>
      <c r="AA1296" s="68" t="str">
        <f>if(V1296 ="N2",ifna(vlookup(W1296&amp;"-"&amp;X1296,'Ref. VM'!A:B,2,0),"Custom"),if(V1296 ="E2" , ifna(vlookup(W1296&amp;"-"&amp;X1296,'Ref. VM'!D:E,2,0),"Custom"),if(V1296="N2D",ifna(vlookup(W1296&amp;"-"&amp;X1296,'Ref. VM'!G:H,2,0),"Custom"),if(V1296="N4",ifna(vlookup(W1296&amp;"-"&amp;X1296,'Ref. VM'!J:K,2,0),"Custom"),0))))</f>
        <v>Custom</v>
      </c>
      <c r="AB1296" s="67" t="str">
        <f t="shared" si="9"/>
        <v>N2D-Custom vCPUs-CUD 3y</v>
      </c>
      <c r="AC1296" s="67" t="str">
        <f t="shared" si="10"/>
        <v>N2D-Custom RAM-CUD 3y</v>
      </c>
      <c r="AD1296" s="67">
        <f t="shared" si="11"/>
        <v>0</v>
      </c>
      <c r="AE1296" s="69">
        <f>if(T1296="Lift &amp; Shift Prod",730,if(T1296="Lift &amp; Shift Noprod",Assumptions!$B$3,0))</f>
        <v>730</v>
      </c>
      <c r="AF1296" s="70">
        <f>if( U1296=0,0,if(Y1296=0, ((vlookup(AB1296,'SKU Pricing'!A:B,Assumptions!$B$2,0)*W1296)+(vlookup(AC1296,'SKU Pricing'!A:B,Assumptions!$B$2,0)*X1296))*AE1296,((vlookup(AB1296,'SKU Pricing'!A:B,Assumptions!$B$2,0)*W1296)+(vlookup(AC1296,'SKU Pricing'!A:B,Assumptions!$B$2,0)*(W1296*8))+(vlookup(AD1296,'SKU Pricing'!A:B,Assumptions!$B$2,0)*(X1296-(W1296*8))))*AE1296))</f>
        <v>33.80865936</v>
      </c>
      <c r="AG1296" s="67" t="str">
        <f t="shared" si="12"/>
        <v>Windows Server</v>
      </c>
      <c r="AH1296" s="70">
        <f>ifna(vlookup(AG1296,'SKU Pricing'!A:B,Assumptions!$B$2,0)*W1296*AE1296,0)</f>
        <v>67.16</v>
      </c>
      <c r="AI1296" s="62" t="str">
        <f t="shared" si="13"/>
        <v>Regional</v>
      </c>
      <c r="AJ1296" s="62" t="str">
        <f>if(V1296&lt;&gt;0, if(T1296="Lift &amp; Shift Noprod",Assumptions!$B$9,if(V1296=Assumptions!$B$6,Assumptions!$B$10,if(P1296=1,Assumptions!$B$8,Assumptions!$B$7))),"")</f>
        <v>SSD</v>
      </c>
      <c r="AK1296" s="69" t="str">
        <f t="shared" si="14"/>
        <v>SSD</v>
      </c>
      <c r="AL1296" s="69">
        <f>if(AJ1296="Hyperdisk Balanced",Assumptions!$B$11,0)</f>
        <v>0</v>
      </c>
      <c r="AM1296" s="69">
        <f>if(AJ1296="Hyperdisk Balanced",Assumptions!$B$12,0)</f>
        <v>0</v>
      </c>
      <c r="AN1296" s="70">
        <f>if(AK1296=0,0,if(AJ1296="Hyperdisk Balanced",vlookup(AK1296&amp;" provisioned space",'SKU Pricing'!A:B,Assumptions!$B$2,0)*Z1296+vlookup(AK1296&amp;" provisioned IOPS",'SKU Pricing'!A:B,Assumptions!$B$2,0)*AL1296*730+vlookup(AK1296&amp;" provisioned throughput",'SKU Pricing'!A:B,Assumptions!$B$2,0)*AM1296*730,vlookup(AK1296,'SKU Pricing'!A:B,Assumptions!$B$2,0)*Z1296))</f>
        <v>30.338</v>
      </c>
      <c r="AO1296" s="70">
        <f t="shared" si="15"/>
        <v>131.3066594</v>
      </c>
      <c r="AP1296" s="71" t="str">
        <f t="shared" si="16"/>
        <v>VM Manager</v>
      </c>
      <c r="AQ1296" s="70">
        <f>ifna(vlookup(AP1296,'SKU Pricing'!A:B,Assumptions!$B$2,0)*AE1296,0)</f>
        <v>2.19</v>
      </c>
      <c r="AR1296" s="72">
        <v>0.0</v>
      </c>
    </row>
    <row r="1297">
      <c r="A1297" s="61" t="s">
        <v>1437</v>
      </c>
      <c r="B1297" s="62" t="str">
        <f>ifna(if(vlookup(A1297,vOS!A:B,2,0)="","Unknown",vlookup(A1297,vOS!A:B,2,0)),"Unknown")</f>
        <v>Microsoft Windows Server 2022 (64-bit)</v>
      </c>
      <c r="C1297" s="62">
        <f>vlookup(B1297,'OS Study'!A:D,2,0)</f>
        <v>0</v>
      </c>
      <c r="D1297" s="62" t="str">
        <f>vlookup(B1297,'OS Study'!A:D,3,0)</f>
        <v>Windows</v>
      </c>
      <c r="E1297" s="62" t="str">
        <f>vlookup(B1297,'OS Study'!A:D,4,0)</f>
        <v>Server</v>
      </c>
      <c r="F1297" s="63" t="str">
        <f>vlookup(B1297,'OS Study'!A:E,5,0)</f>
        <v>2022</v>
      </c>
      <c r="G1297" s="62">
        <f>IF(vlookup(A1297,'RVtools V2.1'!A:J,4,0)="non",0,1)</f>
        <v>1</v>
      </c>
      <c r="H1297" s="62">
        <f>if(vlookup(A1297,'RVtools V2.1'!A:K,11,0)="kube",1,0)</f>
        <v>0</v>
      </c>
      <c r="I1297" s="62">
        <f t="shared" si="5"/>
        <v>0</v>
      </c>
      <c r="J1297" s="62">
        <f>ifna(vlookup(A1297,'Infra Study'!A:Q,17,0),0)</f>
        <v>0</v>
      </c>
      <c r="K1297" s="64">
        <f>IFERROR(__xludf.DUMMYFUNCTION("N(REGEXMATCH(VLOOKUP(A1297, 'RVtools V2.1'!A:H, 8, 0), ""^Serveur de fichiers""))"),0.0)</f>
        <v>0</v>
      </c>
      <c r="L1297" s="64">
        <f t="shared" si="6"/>
        <v>0</v>
      </c>
      <c r="M1297" s="67" t="str">
        <f>ifna(vlookup(A1297,'RVtools V2.1'!A:I,8,0),"N/A")</f>
        <v>Role SIL - FSE</v>
      </c>
      <c r="N1297" s="64">
        <f>IFERROR(__xludf.DUMMYFUNCTION("IF(REGEXMATCH(M1297, ""(?i)"" &amp; JOIN(""|"", SPLIT(""kalisil"", "" ""))), 1, 0)"),0.0)</f>
        <v>0</v>
      </c>
      <c r="O1297" s="64" t="str">
        <f>vlookup(A1297,'RVtools V2.1'!A:H,7,0)</f>
        <v>T1</v>
      </c>
      <c r="P1297" s="64">
        <f>if(vlookup(A1297,'RVtools V2.1'!A:H,5,0)="oui",1,0)</f>
        <v>1</v>
      </c>
      <c r="Q1297" s="64">
        <f>ifna(vlookup(A1297,vCPU!A:B,2,0),"Unknown")</f>
        <v>2</v>
      </c>
      <c r="R1297" s="66">
        <f>ifna(vlookup(A1297,vMemory!A:C,3,0),"Unknown")</f>
        <v>8</v>
      </c>
      <c r="S1297" s="66">
        <f>ifna(vlookup(A1297,vDisk!A:C,3,0),"Unknown")</f>
        <v>154</v>
      </c>
      <c r="T1297" s="67" t="str">
        <f t="array" ref="T1297">IFS(
   L1297=1, "No Lift &amp; Shift",
   J1297=1, XLOOKUP(A1297, 'Infra Study'!A:A, 'Infra Study'!P:P),
   I1297=1, "No Lift &amp; Shift",
   H1297=1, "GKE",
   K1297=1, "GCNV",
   G1297=1, "Lift &amp; Shift Prod",
   TRUE, "Lift &amp; Shift Noprod"
)</f>
        <v>Lift &amp; Shift Prod</v>
      </c>
      <c r="U1297" s="67">
        <f t="shared" si="7"/>
        <v>1</v>
      </c>
      <c r="V1297" s="68" t="str">
        <f>if(T1297="Lift &amp; Shift Noprod",if( Y1297=0,Assumptions!$B$5, Assumptions!$B$4),if(T1297="Lift &amp; Shift Prod",if(AND(N1297=1,O1297="T1"),Assumptions!$B$6,Assumptions!$B$4),0))</f>
        <v>N2D</v>
      </c>
      <c r="W1297" s="69">
        <f>if(V1297&lt;&gt;0,if(Q1297="Unknown", Assumptions!$B$42,If(Q1297&gt;1,Q1297,2)),0)</f>
        <v>2</v>
      </c>
      <c r="X1297" s="69">
        <f>if(V1297&lt;&gt;0,if(R1297="Unknown", Assumptions!$B$43,R1297),0)</f>
        <v>8</v>
      </c>
      <c r="Y1297" s="68">
        <f t="shared" si="8"/>
        <v>0</v>
      </c>
      <c r="Z1297" s="68">
        <f>if(V1297&lt;&gt;0,if(  S1297="Unknown", Assumptions!$B$44,S1297),0)</f>
        <v>154</v>
      </c>
      <c r="AA1297" s="68" t="str">
        <f>if(V1297 ="N2",ifna(vlookup(W1297&amp;"-"&amp;X1297,'Ref. VM'!A:B,2,0),"Custom"),if(V1297 ="E2" , ifna(vlookup(W1297&amp;"-"&amp;X1297,'Ref. VM'!D:E,2,0),"Custom"),if(V1297="N2D",ifna(vlookup(W1297&amp;"-"&amp;X1297,'Ref. VM'!G:H,2,0),"Custom"),if(V1297="N4",ifna(vlookup(W1297&amp;"-"&amp;X1297,'Ref. VM'!J:K,2,0),"Custom"),0))))</f>
        <v>Custom</v>
      </c>
      <c r="AB1297" s="67" t="str">
        <f t="shared" si="9"/>
        <v>N2D-Custom vCPUs-CUD 3y</v>
      </c>
      <c r="AC1297" s="67" t="str">
        <f t="shared" si="10"/>
        <v>N2D-Custom RAM-CUD 3y</v>
      </c>
      <c r="AD1297" s="67">
        <f t="shared" si="11"/>
        <v>0</v>
      </c>
      <c r="AE1297" s="69">
        <f>if(T1297="Lift &amp; Shift Prod",730,if(T1297="Lift &amp; Shift Noprod",Assumptions!$B$3,0))</f>
        <v>730</v>
      </c>
      <c r="AF1297" s="70">
        <f>if( U1297=0,0,if(Y1297=0, ((vlookup(AB1297,'SKU Pricing'!A:B,Assumptions!$B$2,0)*W1297)+(vlookup(AC1297,'SKU Pricing'!A:B,Assumptions!$B$2,0)*X1297))*AE1297,((vlookup(AB1297,'SKU Pricing'!A:B,Assumptions!$B$2,0)*W1297)+(vlookup(AC1297,'SKU Pricing'!A:B,Assumptions!$B$2,0)*(W1297*8))+(vlookup(AD1297,'SKU Pricing'!A:B,Assumptions!$B$2,0)*(X1297-(W1297*8))))*AE1297))</f>
        <v>33.80865936</v>
      </c>
      <c r="AG1297" s="67" t="str">
        <f t="shared" si="12"/>
        <v>Windows Server</v>
      </c>
      <c r="AH1297" s="70">
        <f>ifna(vlookup(AG1297,'SKU Pricing'!A:B,Assumptions!$B$2,0)*W1297*AE1297,0)</f>
        <v>67.16</v>
      </c>
      <c r="AI1297" s="62" t="str">
        <f t="shared" si="13"/>
        <v>Regional</v>
      </c>
      <c r="AJ1297" s="62" t="str">
        <f>if(V1297&lt;&gt;0, if(T1297="Lift &amp; Shift Noprod",Assumptions!$B$9,if(V1297=Assumptions!$B$6,Assumptions!$B$10,if(P1297=1,Assumptions!$B$8,Assumptions!$B$7))),"")</f>
        <v>SSD</v>
      </c>
      <c r="AK1297" s="69" t="str">
        <f t="shared" si="14"/>
        <v>SSD</v>
      </c>
      <c r="AL1297" s="69">
        <f>if(AJ1297="Hyperdisk Balanced",Assumptions!$B$11,0)</f>
        <v>0</v>
      </c>
      <c r="AM1297" s="69">
        <f>if(AJ1297="Hyperdisk Balanced",Assumptions!$B$12,0)</f>
        <v>0</v>
      </c>
      <c r="AN1297" s="70">
        <f>if(AK1297=0,0,if(AJ1297="Hyperdisk Balanced",vlookup(AK1297&amp;" provisioned space",'SKU Pricing'!A:B,Assumptions!$B$2,0)*Z1297+vlookup(AK1297&amp;" provisioned IOPS",'SKU Pricing'!A:B,Assumptions!$B$2,0)*AL1297*730+vlookup(AK1297&amp;" provisioned throughput",'SKU Pricing'!A:B,Assumptions!$B$2,0)*AM1297*730,vlookup(AK1297,'SKU Pricing'!A:B,Assumptions!$B$2,0)*Z1297))</f>
        <v>30.338</v>
      </c>
      <c r="AO1297" s="70">
        <f t="shared" si="15"/>
        <v>131.3066594</v>
      </c>
      <c r="AP1297" s="71" t="str">
        <f t="shared" si="16"/>
        <v>VM Manager</v>
      </c>
      <c r="AQ1297" s="70">
        <f>ifna(vlookup(AP1297,'SKU Pricing'!A:B,Assumptions!$B$2,0)*AE1297,0)</f>
        <v>2.19</v>
      </c>
      <c r="AR1297" s="72">
        <v>0.0</v>
      </c>
    </row>
    <row r="1298">
      <c r="A1298" s="61" t="s">
        <v>1438</v>
      </c>
      <c r="B1298" s="62" t="str">
        <f>ifna(if(vlookup(A1298,vOS!A:B,2,0)="","Unknown",vlookup(A1298,vOS!A:B,2,0)),"Unknown")</f>
        <v>Microsoft Windows Server 2022 (64-bit)</v>
      </c>
      <c r="C1298" s="62">
        <f>vlookup(B1298,'OS Study'!A:D,2,0)</f>
        <v>0</v>
      </c>
      <c r="D1298" s="62" t="str">
        <f>vlookup(B1298,'OS Study'!A:D,3,0)</f>
        <v>Windows</v>
      </c>
      <c r="E1298" s="62" t="str">
        <f>vlookup(B1298,'OS Study'!A:D,4,0)</f>
        <v>Server</v>
      </c>
      <c r="F1298" s="63" t="str">
        <f>vlookup(B1298,'OS Study'!A:E,5,0)</f>
        <v>2022</v>
      </c>
      <c r="G1298" s="62">
        <f>IF(vlookup(A1298,'RVtools V2.1'!A:J,4,0)="non",0,1)</f>
        <v>1</v>
      </c>
      <c r="H1298" s="62">
        <f>if(vlookup(A1298,'RVtools V2.1'!A:K,11,0)="kube",1,0)</f>
        <v>0</v>
      </c>
      <c r="I1298" s="62">
        <f t="shared" si="5"/>
        <v>0</v>
      </c>
      <c r="J1298" s="62">
        <f>ifna(vlookup(A1298,'Infra Study'!A:Q,17,0),0)</f>
        <v>0</v>
      </c>
      <c r="K1298" s="64">
        <f>IFERROR(__xludf.DUMMYFUNCTION("N(REGEXMATCH(VLOOKUP(A1298, 'RVtools V2.1'!A:H, 8, 0), ""^Serveur de fichiers""))"),0.0)</f>
        <v>0</v>
      </c>
      <c r="L1298" s="64">
        <f t="shared" si="6"/>
        <v>0</v>
      </c>
      <c r="M1298" s="67" t="str">
        <f>ifna(vlookup(A1298,'RVtools V2.1'!A:I,8,0),"N/A")</f>
        <v>Role SIL - FSE</v>
      </c>
      <c r="N1298" s="64">
        <f>IFERROR(__xludf.DUMMYFUNCTION("IF(REGEXMATCH(M1298, ""(?i)"" &amp; JOIN(""|"", SPLIT(""kalisil"", "" ""))), 1, 0)"),0.0)</f>
        <v>0</v>
      </c>
      <c r="O1298" s="64" t="str">
        <f>vlookup(A1298,'RVtools V2.1'!A:H,7,0)</f>
        <v>T1</v>
      </c>
      <c r="P1298" s="64">
        <f>if(vlookup(A1298,'RVtools V2.1'!A:H,5,0)="oui",1,0)</f>
        <v>1</v>
      </c>
      <c r="Q1298" s="64">
        <f>ifna(vlookup(A1298,vCPU!A:B,2,0),"Unknown")</f>
        <v>2</v>
      </c>
      <c r="R1298" s="66">
        <f>ifna(vlookup(A1298,vMemory!A:C,3,0),"Unknown")</f>
        <v>8</v>
      </c>
      <c r="S1298" s="66">
        <f>ifna(vlookup(A1298,vDisk!A:C,3,0),"Unknown")</f>
        <v>202</v>
      </c>
      <c r="T1298" s="67" t="str">
        <f t="array" ref="T1298">IFS(
   L1298=1, "No Lift &amp; Shift",
   J1298=1, XLOOKUP(A1298, 'Infra Study'!A:A, 'Infra Study'!P:P),
   I1298=1, "No Lift &amp; Shift",
   H1298=1, "GKE",
   K1298=1, "GCNV",
   G1298=1, "Lift &amp; Shift Prod",
   TRUE, "Lift &amp; Shift Noprod"
)</f>
        <v>Lift &amp; Shift Prod</v>
      </c>
      <c r="U1298" s="67">
        <f t="shared" si="7"/>
        <v>1</v>
      </c>
      <c r="V1298" s="68" t="str">
        <f>if(T1298="Lift &amp; Shift Noprod",if( Y1298=0,Assumptions!$B$5, Assumptions!$B$4),if(T1298="Lift &amp; Shift Prod",if(AND(N1298=1,O1298="T1"),Assumptions!$B$6,Assumptions!$B$4),0))</f>
        <v>N2D</v>
      </c>
      <c r="W1298" s="69">
        <f>if(V1298&lt;&gt;0,if(Q1298="Unknown", Assumptions!$B$42,If(Q1298&gt;1,Q1298,2)),0)</f>
        <v>2</v>
      </c>
      <c r="X1298" s="69">
        <f>if(V1298&lt;&gt;0,if(R1298="Unknown", Assumptions!$B$43,R1298),0)</f>
        <v>8</v>
      </c>
      <c r="Y1298" s="68">
        <f t="shared" si="8"/>
        <v>0</v>
      </c>
      <c r="Z1298" s="68">
        <f>if(V1298&lt;&gt;0,if(  S1298="Unknown", Assumptions!$B$44,S1298),0)</f>
        <v>202</v>
      </c>
      <c r="AA1298" s="68" t="str">
        <f>if(V1298 ="N2",ifna(vlookup(W1298&amp;"-"&amp;X1298,'Ref. VM'!A:B,2,0),"Custom"),if(V1298 ="E2" , ifna(vlookup(W1298&amp;"-"&amp;X1298,'Ref. VM'!D:E,2,0),"Custom"),if(V1298="N2D",ifna(vlookup(W1298&amp;"-"&amp;X1298,'Ref. VM'!G:H,2,0),"Custom"),if(V1298="N4",ifna(vlookup(W1298&amp;"-"&amp;X1298,'Ref. VM'!J:K,2,0),"Custom"),0))))</f>
        <v>Custom</v>
      </c>
      <c r="AB1298" s="67" t="str">
        <f t="shared" si="9"/>
        <v>N2D-Custom vCPUs-CUD 3y</v>
      </c>
      <c r="AC1298" s="67" t="str">
        <f t="shared" si="10"/>
        <v>N2D-Custom RAM-CUD 3y</v>
      </c>
      <c r="AD1298" s="67">
        <f t="shared" si="11"/>
        <v>0</v>
      </c>
      <c r="AE1298" s="69">
        <f>if(T1298="Lift &amp; Shift Prod",730,if(T1298="Lift &amp; Shift Noprod",Assumptions!$B$3,0))</f>
        <v>730</v>
      </c>
      <c r="AF1298" s="70">
        <f>if( U1298=0,0,if(Y1298=0, ((vlookup(AB1298,'SKU Pricing'!A:B,Assumptions!$B$2,0)*W1298)+(vlookup(AC1298,'SKU Pricing'!A:B,Assumptions!$B$2,0)*X1298))*AE1298,((vlookup(AB1298,'SKU Pricing'!A:B,Assumptions!$B$2,0)*W1298)+(vlookup(AC1298,'SKU Pricing'!A:B,Assumptions!$B$2,0)*(W1298*8))+(vlookup(AD1298,'SKU Pricing'!A:B,Assumptions!$B$2,0)*(X1298-(W1298*8))))*AE1298))</f>
        <v>33.80865936</v>
      </c>
      <c r="AG1298" s="67" t="str">
        <f t="shared" si="12"/>
        <v>Windows Server</v>
      </c>
      <c r="AH1298" s="70">
        <f>ifna(vlookup(AG1298,'SKU Pricing'!A:B,Assumptions!$B$2,0)*W1298*AE1298,0)</f>
        <v>67.16</v>
      </c>
      <c r="AI1298" s="62" t="str">
        <f t="shared" si="13"/>
        <v>Regional</v>
      </c>
      <c r="AJ1298" s="62" t="str">
        <f>if(V1298&lt;&gt;0, if(T1298="Lift &amp; Shift Noprod",Assumptions!$B$9,if(V1298=Assumptions!$B$6,Assumptions!$B$10,if(P1298=1,Assumptions!$B$8,Assumptions!$B$7))),"")</f>
        <v>SSD</v>
      </c>
      <c r="AK1298" s="69" t="str">
        <f t="shared" si="14"/>
        <v>SSD</v>
      </c>
      <c r="AL1298" s="69">
        <f>if(AJ1298="Hyperdisk Balanced",Assumptions!$B$11,0)</f>
        <v>0</v>
      </c>
      <c r="AM1298" s="69">
        <f>if(AJ1298="Hyperdisk Balanced",Assumptions!$B$12,0)</f>
        <v>0</v>
      </c>
      <c r="AN1298" s="70">
        <f>if(AK1298=0,0,if(AJ1298="Hyperdisk Balanced",vlookup(AK1298&amp;" provisioned space",'SKU Pricing'!A:B,Assumptions!$B$2,0)*Z1298+vlookup(AK1298&amp;" provisioned IOPS",'SKU Pricing'!A:B,Assumptions!$B$2,0)*AL1298*730+vlookup(AK1298&amp;" provisioned throughput",'SKU Pricing'!A:B,Assumptions!$B$2,0)*AM1298*730,vlookup(AK1298,'SKU Pricing'!A:B,Assumptions!$B$2,0)*Z1298))</f>
        <v>39.794</v>
      </c>
      <c r="AO1298" s="70">
        <f t="shared" si="15"/>
        <v>140.7626594</v>
      </c>
      <c r="AP1298" s="71" t="str">
        <f t="shared" si="16"/>
        <v>VM Manager</v>
      </c>
      <c r="AQ1298" s="70">
        <f>ifna(vlookup(AP1298,'SKU Pricing'!A:B,Assumptions!$B$2,0)*AE1298,0)</f>
        <v>2.19</v>
      </c>
      <c r="AR1298" s="72">
        <v>0.0</v>
      </c>
    </row>
    <row r="1299">
      <c r="A1299" s="61" t="s">
        <v>1439</v>
      </c>
      <c r="B1299" s="62" t="str">
        <f>ifna(if(vlookup(A1299,vOS!A:B,2,0)="","Unknown",vlookup(A1299,vOS!A:B,2,0)),"Unknown")</f>
        <v>Microsoft Windows Server 2022 (64-bit)</v>
      </c>
      <c r="C1299" s="62">
        <f>vlookup(B1299,'OS Study'!A:D,2,0)</f>
        <v>0</v>
      </c>
      <c r="D1299" s="62" t="str">
        <f>vlookup(B1299,'OS Study'!A:D,3,0)</f>
        <v>Windows</v>
      </c>
      <c r="E1299" s="62" t="str">
        <f>vlookup(B1299,'OS Study'!A:D,4,0)</f>
        <v>Server</v>
      </c>
      <c r="F1299" s="63" t="str">
        <f>vlookup(B1299,'OS Study'!A:E,5,0)</f>
        <v>2022</v>
      </c>
      <c r="G1299" s="62">
        <f>IF(vlookup(A1299,'RVtools V2.1'!A:J,4,0)="non",0,1)</f>
        <v>1</v>
      </c>
      <c r="H1299" s="62">
        <f>if(vlookup(A1299,'RVtools V2.1'!A:K,11,0)="kube",1,0)</f>
        <v>0</v>
      </c>
      <c r="I1299" s="62">
        <f t="shared" si="5"/>
        <v>0</v>
      </c>
      <c r="J1299" s="62">
        <f>ifna(vlookup(A1299,'Infra Study'!A:Q,17,0),0)</f>
        <v>0</v>
      </c>
      <c r="K1299" s="64">
        <f>IFERROR(__xludf.DUMMYFUNCTION("N(REGEXMATCH(VLOOKUP(A1299, 'RVtools V2.1'!A:H, 8, 0), ""^Serveur de fichiers""))"),0.0)</f>
        <v>0</v>
      </c>
      <c r="L1299" s="64">
        <f t="shared" si="6"/>
        <v>0</v>
      </c>
      <c r="M1299" s="67" t="str">
        <f>ifna(vlookup(A1299,'RVtools V2.1'!A:I,8,0),"N/A")</f>
        <v>Role SIL - FSE</v>
      </c>
      <c r="N1299" s="64">
        <f>IFERROR(__xludf.DUMMYFUNCTION("IF(REGEXMATCH(M1299, ""(?i)"" &amp; JOIN(""|"", SPLIT(""kalisil"", "" ""))), 1, 0)"),0.0)</f>
        <v>0</v>
      </c>
      <c r="O1299" s="64" t="str">
        <f>vlookup(A1299,'RVtools V2.1'!A:H,7,0)</f>
        <v>T1</v>
      </c>
      <c r="P1299" s="64">
        <f>if(vlookup(A1299,'RVtools V2.1'!A:H,5,0)="oui",1,0)</f>
        <v>1</v>
      </c>
      <c r="Q1299" s="64">
        <f>ifna(vlookup(A1299,vCPU!A:B,2,0),"Unknown")</f>
        <v>2</v>
      </c>
      <c r="R1299" s="66">
        <f>ifna(vlookup(A1299,vMemory!A:C,3,0),"Unknown")</f>
        <v>8</v>
      </c>
      <c r="S1299" s="66">
        <f>ifna(vlookup(A1299,vDisk!A:C,3,0),"Unknown")</f>
        <v>154</v>
      </c>
      <c r="T1299" s="67" t="str">
        <f t="array" ref="T1299">IFS(
   L1299=1, "No Lift &amp; Shift",
   J1299=1, XLOOKUP(A1299, 'Infra Study'!A:A, 'Infra Study'!P:P),
   I1299=1, "No Lift &amp; Shift",
   H1299=1, "GKE",
   K1299=1, "GCNV",
   G1299=1, "Lift &amp; Shift Prod",
   TRUE, "Lift &amp; Shift Noprod"
)</f>
        <v>Lift &amp; Shift Prod</v>
      </c>
      <c r="U1299" s="67">
        <f t="shared" si="7"/>
        <v>1</v>
      </c>
      <c r="V1299" s="68" t="str">
        <f>if(T1299="Lift &amp; Shift Noprod",if( Y1299=0,Assumptions!$B$5, Assumptions!$B$4),if(T1299="Lift &amp; Shift Prod",if(AND(N1299=1,O1299="T1"),Assumptions!$B$6,Assumptions!$B$4),0))</f>
        <v>N2D</v>
      </c>
      <c r="W1299" s="69">
        <f>if(V1299&lt;&gt;0,if(Q1299="Unknown", Assumptions!$B$42,If(Q1299&gt;1,Q1299,2)),0)</f>
        <v>2</v>
      </c>
      <c r="X1299" s="69">
        <f>if(V1299&lt;&gt;0,if(R1299="Unknown", Assumptions!$B$43,R1299),0)</f>
        <v>8</v>
      </c>
      <c r="Y1299" s="68">
        <f t="shared" si="8"/>
        <v>0</v>
      </c>
      <c r="Z1299" s="68">
        <f>if(V1299&lt;&gt;0,if(  S1299="Unknown", Assumptions!$B$44,S1299),0)</f>
        <v>154</v>
      </c>
      <c r="AA1299" s="68" t="str">
        <f>if(V1299 ="N2",ifna(vlookup(W1299&amp;"-"&amp;X1299,'Ref. VM'!A:B,2,0),"Custom"),if(V1299 ="E2" , ifna(vlookup(W1299&amp;"-"&amp;X1299,'Ref. VM'!D:E,2,0),"Custom"),if(V1299="N2D",ifna(vlookup(W1299&amp;"-"&amp;X1299,'Ref. VM'!G:H,2,0),"Custom"),if(V1299="N4",ifna(vlookup(W1299&amp;"-"&amp;X1299,'Ref. VM'!J:K,2,0),"Custom"),0))))</f>
        <v>Custom</v>
      </c>
      <c r="AB1299" s="67" t="str">
        <f t="shared" si="9"/>
        <v>N2D-Custom vCPUs-CUD 3y</v>
      </c>
      <c r="AC1299" s="67" t="str">
        <f t="shared" si="10"/>
        <v>N2D-Custom RAM-CUD 3y</v>
      </c>
      <c r="AD1299" s="67">
        <f t="shared" si="11"/>
        <v>0</v>
      </c>
      <c r="AE1299" s="69">
        <f>if(T1299="Lift &amp; Shift Prod",730,if(T1299="Lift &amp; Shift Noprod",Assumptions!$B$3,0))</f>
        <v>730</v>
      </c>
      <c r="AF1299" s="70">
        <f>if( U1299=0,0,if(Y1299=0, ((vlookup(AB1299,'SKU Pricing'!A:B,Assumptions!$B$2,0)*W1299)+(vlookup(AC1299,'SKU Pricing'!A:B,Assumptions!$B$2,0)*X1299))*AE1299,((vlookup(AB1299,'SKU Pricing'!A:B,Assumptions!$B$2,0)*W1299)+(vlookup(AC1299,'SKU Pricing'!A:B,Assumptions!$B$2,0)*(W1299*8))+(vlookup(AD1299,'SKU Pricing'!A:B,Assumptions!$B$2,0)*(X1299-(W1299*8))))*AE1299))</f>
        <v>33.80865936</v>
      </c>
      <c r="AG1299" s="67" t="str">
        <f t="shared" si="12"/>
        <v>Windows Server</v>
      </c>
      <c r="AH1299" s="70">
        <f>ifna(vlookup(AG1299,'SKU Pricing'!A:B,Assumptions!$B$2,0)*W1299*AE1299,0)</f>
        <v>67.16</v>
      </c>
      <c r="AI1299" s="62" t="str">
        <f t="shared" si="13"/>
        <v>Regional</v>
      </c>
      <c r="AJ1299" s="62" t="str">
        <f>if(V1299&lt;&gt;0, if(T1299="Lift &amp; Shift Noprod",Assumptions!$B$9,if(V1299=Assumptions!$B$6,Assumptions!$B$10,if(P1299=1,Assumptions!$B$8,Assumptions!$B$7))),"")</f>
        <v>SSD</v>
      </c>
      <c r="AK1299" s="69" t="str">
        <f t="shared" si="14"/>
        <v>SSD</v>
      </c>
      <c r="AL1299" s="69">
        <f>if(AJ1299="Hyperdisk Balanced",Assumptions!$B$11,0)</f>
        <v>0</v>
      </c>
      <c r="AM1299" s="69">
        <f>if(AJ1299="Hyperdisk Balanced",Assumptions!$B$12,0)</f>
        <v>0</v>
      </c>
      <c r="AN1299" s="70">
        <f>if(AK1299=0,0,if(AJ1299="Hyperdisk Balanced",vlookup(AK1299&amp;" provisioned space",'SKU Pricing'!A:B,Assumptions!$B$2,0)*Z1299+vlookup(AK1299&amp;" provisioned IOPS",'SKU Pricing'!A:B,Assumptions!$B$2,0)*AL1299*730+vlookup(AK1299&amp;" provisioned throughput",'SKU Pricing'!A:B,Assumptions!$B$2,0)*AM1299*730,vlookup(AK1299,'SKU Pricing'!A:B,Assumptions!$B$2,0)*Z1299))</f>
        <v>30.338</v>
      </c>
      <c r="AO1299" s="70">
        <f t="shared" si="15"/>
        <v>131.3066594</v>
      </c>
      <c r="AP1299" s="71" t="str">
        <f t="shared" si="16"/>
        <v>VM Manager</v>
      </c>
      <c r="AQ1299" s="70">
        <f>ifna(vlookup(AP1299,'SKU Pricing'!A:B,Assumptions!$B$2,0)*AE1299,0)</f>
        <v>2.19</v>
      </c>
      <c r="AR1299" s="72">
        <v>0.0</v>
      </c>
    </row>
    <row r="1300">
      <c r="A1300" s="61" t="s">
        <v>1440</v>
      </c>
      <c r="B1300" s="62" t="str">
        <f>ifna(if(vlookup(A1300,vOS!A:B,2,0)="","Unknown",vlookup(A1300,vOS!A:B,2,0)),"Unknown")</f>
        <v>Microsoft Windows Server 2022 (64-bit)</v>
      </c>
      <c r="C1300" s="62">
        <f>vlookup(B1300,'OS Study'!A:D,2,0)</f>
        <v>0</v>
      </c>
      <c r="D1300" s="62" t="str">
        <f>vlookup(B1300,'OS Study'!A:D,3,0)</f>
        <v>Windows</v>
      </c>
      <c r="E1300" s="62" t="str">
        <f>vlookup(B1300,'OS Study'!A:D,4,0)</f>
        <v>Server</v>
      </c>
      <c r="F1300" s="63" t="str">
        <f>vlookup(B1300,'OS Study'!A:E,5,0)</f>
        <v>2022</v>
      </c>
      <c r="G1300" s="62">
        <f>IF(vlookup(A1300,'RVtools V2.1'!A:J,4,0)="non",0,1)</f>
        <v>1</v>
      </c>
      <c r="H1300" s="62">
        <f>if(vlookup(A1300,'RVtools V2.1'!A:K,11,0)="kube",1,0)</f>
        <v>0</v>
      </c>
      <c r="I1300" s="62">
        <f t="shared" si="5"/>
        <v>0</v>
      </c>
      <c r="J1300" s="62">
        <f>ifna(vlookup(A1300,'Infra Study'!A:Q,17,0),0)</f>
        <v>0</v>
      </c>
      <c r="K1300" s="64">
        <f>IFERROR(__xludf.DUMMYFUNCTION("N(REGEXMATCH(VLOOKUP(A1300, 'RVtools V2.1'!A:H, 8, 0), ""^Serveur de fichiers""))"),0.0)</f>
        <v>0</v>
      </c>
      <c r="L1300" s="64">
        <f t="shared" si="6"/>
        <v>0</v>
      </c>
      <c r="M1300" s="67" t="str">
        <f>ifna(vlookup(A1300,'RVtools V2.1'!A:I,8,0),"N/A")</f>
        <v>Role SIL - FSE</v>
      </c>
      <c r="N1300" s="64">
        <f>IFERROR(__xludf.DUMMYFUNCTION("IF(REGEXMATCH(M1300, ""(?i)"" &amp; JOIN(""|"", SPLIT(""kalisil"", "" ""))), 1, 0)"),0.0)</f>
        <v>0</v>
      </c>
      <c r="O1300" s="64" t="str">
        <f>vlookup(A1300,'RVtools V2.1'!A:H,7,0)</f>
        <v>T1</v>
      </c>
      <c r="P1300" s="64">
        <f>if(vlookup(A1300,'RVtools V2.1'!A:H,5,0)="oui",1,0)</f>
        <v>1</v>
      </c>
      <c r="Q1300" s="64">
        <f>ifna(vlookup(A1300,vCPU!A:B,2,0),"Unknown")</f>
        <v>2</v>
      </c>
      <c r="R1300" s="66">
        <f>ifna(vlookup(A1300,vMemory!A:C,3,0),"Unknown")</f>
        <v>8</v>
      </c>
      <c r="S1300" s="66">
        <f>ifna(vlookup(A1300,vDisk!A:C,3,0),"Unknown")</f>
        <v>154</v>
      </c>
      <c r="T1300" s="67" t="str">
        <f t="array" ref="T1300">IFS(
   L1300=1, "No Lift &amp; Shift",
   J1300=1, XLOOKUP(A1300, 'Infra Study'!A:A, 'Infra Study'!P:P),
   I1300=1, "No Lift &amp; Shift",
   H1300=1, "GKE",
   K1300=1, "GCNV",
   G1300=1, "Lift &amp; Shift Prod",
   TRUE, "Lift &amp; Shift Noprod"
)</f>
        <v>Lift &amp; Shift Prod</v>
      </c>
      <c r="U1300" s="67">
        <f t="shared" si="7"/>
        <v>1</v>
      </c>
      <c r="V1300" s="68" t="str">
        <f>if(T1300="Lift &amp; Shift Noprod",if( Y1300=0,Assumptions!$B$5, Assumptions!$B$4),if(T1300="Lift &amp; Shift Prod",if(AND(N1300=1,O1300="T1"),Assumptions!$B$6,Assumptions!$B$4),0))</f>
        <v>N2D</v>
      </c>
      <c r="W1300" s="69">
        <f>if(V1300&lt;&gt;0,if(Q1300="Unknown", Assumptions!$B$42,If(Q1300&gt;1,Q1300,2)),0)</f>
        <v>2</v>
      </c>
      <c r="X1300" s="69">
        <f>if(V1300&lt;&gt;0,if(R1300="Unknown", Assumptions!$B$43,R1300),0)</f>
        <v>8</v>
      </c>
      <c r="Y1300" s="68">
        <f t="shared" si="8"/>
        <v>0</v>
      </c>
      <c r="Z1300" s="68">
        <f>if(V1300&lt;&gt;0,if(  S1300="Unknown", Assumptions!$B$44,S1300),0)</f>
        <v>154</v>
      </c>
      <c r="AA1300" s="68" t="str">
        <f>if(V1300 ="N2",ifna(vlookup(W1300&amp;"-"&amp;X1300,'Ref. VM'!A:B,2,0),"Custom"),if(V1300 ="E2" , ifna(vlookup(W1300&amp;"-"&amp;X1300,'Ref. VM'!D:E,2,0),"Custom"),if(V1300="N2D",ifna(vlookup(W1300&amp;"-"&amp;X1300,'Ref. VM'!G:H,2,0),"Custom"),if(V1300="N4",ifna(vlookup(W1300&amp;"-"&amp;X1300,'Ref. VM'!J:K,2,0),"Custom"),0))))</f>
        <v>Custom</v>
      </c>
      <c r="AB1300" s="67" t="str">
        <f t="shared" si="9"/>
        <v>N2D-Custom vCPUs-CUD 3y</v>
      </c>
      <c r="AC1300" s="67" t="str">
        <f t="shared" si="10"/>
        <v>N2D-Custom RAM-CUD 3y</v>
      </c>
      <c r="AD1300" s="67">
        <f t="shared" si="11"/>
        <v>0</v>
      </c>
      <c r="AE1300" s="69">
        <f>if(T1300="Lift &amp; Shift Prod",730,if(T1300="Lift &amp; Shift Noprod",Assumptions!$B$3,0))</f>
        <v>730</v>
      </c>
      <c r="AF1300" s="70">
        <f>if( U1300=0,0,if(Y1300=0, ((vlookup(AB1300,'SKU Pricing'!A:B,Assumptions!$B$2,0)*W1300)+(vlookup(AC1300,'SKU Pricing'!A:B,Assumptions!$B$2,0)*X1300))*AE1300,((vlookup(AB1300,'SKU Pricing'!A:B,Assumptions!$B$2,0)*W1300)+(vlookup(AC1300,'SKU Pricing'!A:B,Assumptions!$B$2,0)*(W1300*8))+(vlookup(AD1300,'SKU Pricing'!A:B,Assumptions!$B$2,0)*(X1300-(W1300*8))))*AE1300))</f>
        <v>33.80865936</v>
      </c>
      <c r="AG1300" s="67" t="str">
        <f t="shared" si="12"/>
        <v>Windows Server</v>
      </c>
      <c r="AH1300" s="70">
        <f>ifna(vlookup(AG1300,'SKU Pricing'!A:B,Assumptions!$B$2,0)*W1300*AE1300,0)</f>
        <v>67.16</v>
      </c>
      <c r="AI1300" s="62" t="str">
        <f t="shared" si="13"/>
        <v>Regional</v>
      </c>
      <c r="AJ1300" s="62" t="str">
        <f>if(V1300&lt;&gt;0, if(T1300="Lift &amp; Shift Noprod",Assumptions!$B$9,if(V1300=Assumptions!$B$6,Assumptions!$B$10,if(P1300=1,Assumptions!$B$8,Assumptions!$B$7))),"")</f>
        <v>SSD</v>
      </c>
      <c r="AK1300" s="69" t="str">
        <f t="shared" si="14"/>
        <v>SSD</v>
      </c>
      <c r="AL1300" s="69">
        <f>if(AJ1300="Hyperdisk Balanced",Assumptions!$B$11,0)</f>
        <v>0</v>
      </c>
      <c r="AM1300" s="69">
        <f>if(AJ1300="Hyperdisk Balanced",Assumptions!$B$12,0)</f>
        <v>0</v>
      </c>
      <c r="AN1300" s="70">
        <f>if(AK1300=0,0,if(AJ1300="Hyperdisk Balanced",vlookup(AK1300&amp;" provisioned space",'SKU Pricing'!A:B,Assumptions!$B$2,0)*Z1300+vlookup(AK1300&amp;" provisioned IOPS",'SKU Pricing'!A:B,Assumptions!$B$2,0)*AL1300*730+vlookup(AK1300&amp;" provisioned throughput",'SKU Pricing'!A:B,Assumptions!$B$2,0)*AM1300*730,vlookup(AK1300,'SKU Pricing'!A:B,Assumptions!$B$2,0)*Z1300))</f>
        <v>30.338</v>
      </c>
      <c r="AO1300" s="70">
        <f t="shared" si="15"/>
        <v>131.3066594</v>
      </c>
      <c r="AP1300" s="71" t="str">
        <f t="shared" si="16"/>
        <v>VM Manager</v>
      </c>
      <c r="AQ1300" s="70">
        <f>ifna(vlookup(AP1300,'SKU Pricing'!A:B,Assumptions!$B$2,0)*AE1300,0)</f>
        <v>2.19</v>
      </c>
      <c r="AR1300" s="72">
        <v>0.0</v>
      </c>
    </row>
    <row r="1301">
      <c r="A1301" s="61" t="s">
        <v>1441</v>
      </c>
      <c r="B1301" s="62" t="str">
        <f>ifna(if(vlookup(A1301,vOS!A:B,2,0)="","Unknown",vlookup(A1301,vOS!A:B,2,0)),"Unknown")</f>
        <v>Microsoft Windows Server 2022 (64-bit)</v>
      </c>
      <c r="C1301" s="62">
        <f>vlookup(B1301,'OS Study'!A:D,2,0)</f>
        <v>0</v>
      </c>
      <c r="D1301" s="62" t="str">
        <f>vlookup(B1301,'OS Study'!A:D,3,0)</f>
        <v>Windows</v>
      </c>
      <c r="E1301" s="62" t="str">
        <f>vlookup(B1301,'OS Study'!A:D,4,0)</f>
        <v>Server</v>
      </c>
      <c r="F1301" s="63" t="str">
        <f>vlookup(B1301,'OS Study'!A:E,5,0)</f>
        <v>2022</v>
      </c>
      <c r="G1301" s="62">
        <f>IF(vlookup(A1301,'RVtools V2.1'!A:J,4,0)="non",0,1)</f>
        <v>1</v>
      </c>
      <c r="H1301" s="62">
        <f>if(vlookup(A1301,'RVtools V2.1'!A:K,11,0)="kube",1,0)</f>
        <v>0</v>
      </c>
      <c r="I1301" s="62">
        <f t="shared" si="5"/>
        <v>0</v>
      </c>
      <c r="J1301" s="62">
        <f>ifna(vlookup(A1301,'Infra Study'!A:Q,17,0),0)</f>
        <v>0</v>
      </c>
      <c r="K1301" s="64">
        <f>IFERROR(__xludf.DUMMYFUNCTION("N(REGEXMATCH(VLOOKUP(A1301, 'RVtools V2.1'!A:H, 8, 0), ""^Serveur de fichiers""))"),0.0)</f>
        <v>0</v>
      </c>
      <c r="L1301" s="64">
        <f t="shared" si="6"/>
        <v>0</v>
      </c>
      <c r="M1301" s="67" t="str">
        <f>ifna(vlookup(A1301,'RVtools V2.1'!A:I,8,0),"N/A")</f>
        <v>Role SIL - FSE</v>
      </c>
      <c r="N1301" s="64">
        <f>IFERROR(__xludf.DUMMYFUNCTION("IF(REGEXMATCH(M1301, ""(?i)"" &amp; JOIN(""|"", SPLIT(""kalisil"", "" ""))), 1, 0)"),0.0)</f>
        <v>0</v>
      </c>
      <c r="O1301" s="64" t="str">
        <f>vlookup(A1301,'RVtools V2.1'!A:H,7,0)</f>
        <v>T1</v>
      </c>
      <c r="P1301" s="64">
        <f>if(vlookup(A1301,'RVtools V2.1'!A:H,5,0)="oui",1,0)</f>
        <v>1</v>
      </c>
      <c r="Q1301" s="64">
        <f>ifna(vlookup(A1301,vCPU!A:B,2,0),"Unknown")</f>
        <v>2</v>
      </c>
      <c r="R1301" s="66">
        <f>ifna(vlookup(A1301,vMemory!A:C,3,0),"Unknown")</f>
        <v>8</v>
      </c>
      <c r="S1301" s="66">
        <f>ifna(vlookup(A1301,vDisk!A:C,3,0),"Unknown")</f>
        <v>154</v>
      </c>
      <c r="T1301" s="67" t="str">
        <f t="array" ref="T1301">IFS(
   L1301=1, "No Lift &amp; Shift",
   J1301=1, XLOOKUP(A1301, 'Infra Study'!A:A, 'Infra Study'!P:P),
   I1301=1, "No Lift &amp; Shift",
   H1301=1, "GKE",
   K1301=1, "GCNV",
   G1301=1, "Lift &amp; Shift Prod",
   TRUE, "Lift &amp; Shift Noprod"
)</f>
        <v>Lift &amp; Shift Prod</v>
      </c>
      <c r="U1301" s="67">
        <f t="shared" si="7"/>
        <v>1</v>
      </c>
      <c r="V1301" s="68" t="str">
        <f>if(T1301="Lift &amp; Shift Noprod",if( Y1301=0,Assumptions!$B$5, Assumptions!$B$4),if(T1301="Lift &amp; Shift Prod",if(AND(N1301=1,O1301="T1"),Assumptions!$B$6,Assumptions!$B$4),0))</f>
        <v>N2D</v>
      </c>
      <c r="W1301" s="69">
        <f>if(V1301&lt;&gt;0,if(Q1301="Unknown", Assumptions!$B$42,If(Q1301&gt;1,Q1301,2)),0)</f>
        <v>2</v>
      </c>
      <c r="X1301" s="69">
        <f>if(V1301&lt;&gt;0,if(R1301="Unknown", Assumptions!$B$43,R1301),0)</f>
        <v>8</v>
      </c>
      <c r="Y1301" s="68">
        <f t="shared" si="8"/>
        <v>0</v>
      </c>
      <c r="Z1301" s="68">
        <f>if(V1301&lt;&gt;0,if(  S1301="Unknown", Assumptions!$B$44,S1301),0)</f>
        <v>154</v>
      </c>
      <c r="AA1301" s="68" t="str">
        <f>if(V1301 ="N2",ifna(vlookup(W1301&amp;"-"&amp;X1301,'Ref. VM'!A:B,2,0),"Custom"),if(V1301 ="E2" , ifna(vlookup(W1301&amp;"-"&amp;X1301,'Ref. VM'!D:E,2,0),"Custom"),if(V1301="N2D",ifna(vlookup(W1301&amp;"-"&amp;X1301,'Ref. VM'!G:H,2,0),"Custom"),if(V1301="N4",ifna(vlookup(W1301&amp;"-"&amp;X1301,'Ref. VM'!J:K,2,0),"Custom"),0))))</f>
        <v>Custom</v>
      </c>
      <c r="AB1301" s="67" t="str">
        <f t="shared" si="9"/>
        <v>N2D-Custom vCPUs-CUD 3y</v>
      </c>
      <c r="AC1301" s="67" t="str">
        <f t="shared" si="10"/>
        <v>N2D-Custom RAM-CUD 3y</v>
      </c>
      <c r="AD1301" s="67">
        <f t="shared" si="11"/>
        <v>0</v>
      </c>
      <c r="AE1301" s="69">
        <f>if(T1301="Lift &amp; Shift Prod",730,if(T1301="Lift &amp; Shift Noprod",Assumptions!$B$3,0))</f>
        <v>730</v>
      </c>
      <c r="AF1301" s="70">
        <f>if( U1301=0,0,if(Y1301=0, ((vlookup(AB1301,'SKU Pricing'!A:B,Assumptions!$B$2,0)*W1301)+(vlookup(AC1301,'SKU Pricing'!A:B,Assumptions!$B$2,0)*X1301))*AE1301,((vlookup(AB1301,'SKU Pricing'!A:B,Assumptions!$B$2,0)*W1301)+(vlookup(AC1301,'SKU Pricing'!A:B,Assumptions!$B$2,0)*(W1301*8))+(vlookup(AD1301,'SKU Pricing'!A:B,Assumptions!$B$2,0)*(X1301-(W1301*8))))*AE1301))</f>
        <v>33.80865936</v>
      </c>
      <c r="AG1301" s="67" t="str">
        <f t="shared" si="12"/>
        <v>Windows Server</v>
      </c>
      <c r="AH1301" s="70">
        <f>ifna(vlookup(AG1301,'SKU Pricing'!A:B,Assumptions!$B$2,0)*W1301*AE1301,0)</f>
        <v>67.16</v>
      </c>
      <c r="AI1301" s="62" t="str">
        <f t="shared" si="13"/>
        <v>Regional</v>
      </c>
      <c r="AJ1301" s="62" t="str">
        <f>if(V1301&lt;&gt;0, if(T1301="Lift &amp; Shift Noprod",Assumptions!$B$9,if(V1301=Assumptions!$B$6,Assumptions!$B$10,if(P1301=1,Assumptions!$B$8,Assumptions!$B$7))),"")</f>
        <v>SSD</v>
      </c>
      <c r="AK1301" s="69" t="str">
        <f t="shared" si="14"/>
        <v>SSD</v>
      </c>
      <c r="AL1301" s="69">
        <f>if(AJ1301="Hyperdisk Balanced",Assumptions!$B$11,0)</f>
        <v>0</v>
      </c>
      <c r="AM1301" s="69">
        <f>if(AJ1301="Hyperdisk Balanced",Assumptions!$B$12,0)</f>
        <v>0</v>
      </c>
      <c r="AN1301" s="70">
        <f>if(AK1301=0,0,if(AJ1301="Hyperdisk Balanced",vlookup(AK1301&amp;" provisioned space",'SKU Pricing'!A:B,Assumptions!$B$2,0)*Z1301+vlookup(AK1301&amp;" provisioned IOPS",'SKU Pricing'!A:B,Assumptions!$B$2,0)*AL1301*730+vlookup(AK1301&amp;" provisioned throughput",'SKU Pricing'!A:B,Assumptions!$B$2,0)*AM1301*730,vlookup(AK1301,'SKU Pricing'!A:B,Assumptions!$B$2,0)*Z1301))</f>
        <v>30.338</v>
      </c>
      <c r="AO1301" s="70">
        <f t="shared" si="15"/>
        <v>131.3066594</v>
      </c>
      <c r="AP1301" s="71" t="str">
        <f t="shared" si="16"/>
        <v>VM Manager</v>
      </c>
      <c r="AQ1301" s="70">
        <f>ifna(vlookup(AP1301,'SKU Pricing'!A:B,Assumptions!$B$2,0)*AE1301,0)</f>
        <v>2.19</v>
      </c>
      <c r="AR1301" s="72">
        <v>0.0</v>
      </c>
    </row>
    <row r="1302">
      <c r="A1302" s="61" t="s">
        <v>1442</v>
      </c>
      <c r="B1302" s="62" t="str">
        <f>ifna(if(vlookup(A1302,vOS!A:B,2,0)="","Unknown",vlookup(A1302,vOS!A:B,2,0)),"Unknown")</f>
        <v>Microsoft Windows Server 2022 (64-bit)</v>
      </c>
      <c r="C1302" s="62">
        <f>vlookup(B1302,'OS Study'!A:D,2,0)</f>
        <v>0</v>
      </c>
      <c r="D1302" s="62" t="str">
        <f>vlookup(B1302,'OS Study'!A:D,3,0)</f>
        <v>Windows</v>
      </c>
      <c r="E1302" s="62" t="str">
        <f>vlookup(B1302,'OS Study'!A:D,4,0)</f>
        <v>Server</v>
      </c>
      <c r="F1302" s="63" t="str">
        <f>vlookup(B1302,'OS Study'!A:E,5,0)</f>
        <v>2022</v>
      </c>
      <c r="G1302" s="62">
        <f>IF(vlookup(A1302,'RVtools V2.1'!A:J,4,0)="non",0,1)</f>
        <v>1</v>
      </c>
      <c r="H1302" s="62">
        <f>if(vlookup(A1302,'RVtools V2.1'!A:K,11,0)="kube",1,0)</f>
        <v>0</v>
      </c>
      <c r="I1302" s="62">
        <f t="shared" si="5"/>
        <v>0</v>
      </c>
      <c r="J1302" s="62">
        <f>ifna(vlookup(A1302,'Infra Study'!A:Q,17,0),0)</f>
        <v>0</v>
      </c>
      <c r="K1302" s="64">
        <f>IFERROR(__xludf.DUMMYFUNCTION("N(REGEXMATCH(VLOOKUP(A1302, 'RVtools V2.1'!A:H, 8, 0), ""^Serveur de fichiers""))"),0.0)</f>
        <v>0</v>
      </c>
      <c r="L1302" s="64">
        <f t="shared" si="6"/>
        <v>0</v>
      </c>
      <c r="M1302" s="67" t="str">
        <f>ifna(vlookup(A1302,'RVtools V2.1'!A:I,8,0),"N/A")</f>
        <v>Role SIL - FSE</v>
      </c>
      <c r="N1302" s="64">
        <f>IFERROR(__xludf.DUMMYFUNCTION("IF(REGEXMATCH(M1302, ""(?i)"" &amp; JOIN(""|"", SPLIT(""kalisil"", "" ""))), 1, 0)"),0.0)</f>
        <v>0</v>
      </c>
      <c r="O1302" s="64" t="str">
        <f>vlookup(A1302,'RVtools V2.1'!A:H,7,0)</f>
        <v>T1</v>
      </c>
      <c r="P1302" s="64">
        <f>if(vlookup(A1302,'RVtools V2.1'!A:H,5,0)="oui",1,0)</f>
        <v>1</v>
      </c>
      <c r="Q1302" s="64">
        <f>ifna(vlookup(A1302,vCPU!A:B,2,0),"Unknown")</f>
        <v>2</v>
      </c>
      <c r="R1302" s="66">
        <f>ifna(vlookup(A1302,vMemory!A:C,3,0),"Unknown")</f>
        <v>8</v>
      </c>
      <c r="S1302" s="66">
        <f>ifna(vlookup(A1302,vDisk!A:C,3,0),"Unknown")</f>
        <v>154</v>
      </c>
      <c r="T1302" s="67" t="str">
        <f t="array" ref="T1302">IFS(
   L1302=1, "No Lift &amp; Shift",
   J1302=1, XLOOKUP(A1302, 'Infra Study'!A:A, 'Infra Study'!P:P),
   I1302=1, "No Lift &amp; Shift",
   H1302=1, "GKE",
   K1302=1, "GCNV",
   G1302=1, "Lift &amp; Shift Prod",
   TRUE, "Lift &amp; Shift Noprod"
)</f>
        <v>Lift &amp; Shift Prod</v>
      </c>
      <c r="U1302" s="67">
        <f t="shared" si="7"/>
        <v>1</v>
      </c>
      <c r="V1302" s="68" t="str">
        <f>if(T1302="Lift &amp; Shift Noprod",if( Y1302=0,Assumptions!$B$5, Assumptions!$B$4),if(T1302="Lift &amp; Shift Prod",if(AND(N1302=1,O1302="T1"),Assumptions!$B$6,Assumptions!$B$4),0))</f>
        <v>N2D</v>
      </c>
      <c r="W1302" s="69">
        <f>if(V1302&lt;&gt;0,if(Q1302="Unknown", Assumptions!$B$42,If(Q1302&gt;1,Q1302,2)),0)</f>
        <v>2</v>
      </c>
      <c r="X1302" s="69">
        <f>if(V1302&lt;&gt;0,if(R1302="Unknown", Assumptions!$B$43,R1302),0)</f>
        <v>8</v>
      </c>
      <c r="Y1302" s="68">
        <f t="shared" si="8"/>
        <v>0</v>
      </c>
      <c r="Z1302" s="68">
        <f>if(V1302&lt;&gt;0,if(  S1302="Unknown", Assumptions!$B$44,S1302),0)</f>
        <v>154</v>
      </c>
      <c r="AA1302" s="68" t="str">
        <f>if(V1302 ="N2",ifna(vlookup(W1302&amp;"-"&amp;X1302,'Ref. VM'!A:B,2,0),"Custom"),if(V1302 ="E2" , ifna(vlookup(W1302&amp;"-"&amp;X1302,'Ref. VM'!D:E,2,0),"Custom"),if(V1302="N2D",ifna(vlookup(W1302&amp;"-"&amp;X1302,'Ref. VM'!G:H,2,0),"Custom"),if(V1302="N4",ifna(vlookup(W1302&amp;"-"&amp;X1302,'Ref. VM'!J:K,2,0),"Custom"),0))))</f>
        <v>Custom</v>
      </c>
      <c r="AB1302" s="67" t="str">
        <f t="shared" si="9"/>
        <v>N2D-Custom vCPUs-CUD 3y</v>
      </c>
      <c r="AC1302" s="67" t="str">
        <f t="shared" si="10"/>
        <v>N2D-Custom RAM-CUD 3y</v>
      </c>
      <c r="AD1302" s="67">
        <f t="shared" si="11"/>
        <v>0</v>
      </c>
      <c r="AE1302" s="69">
        <f>if(T1302="Lift &amp; Shift Prod",730,if(T1302="Lift &amp; Shift Noprod",Assumptions!$B$3,0))</f>
        <v>730</v>
      </c>
      <c r="AF1302" s="70">
        <f>if( U1302=0,0,if(Y1302=0, ((vlookup(AB1302,'SKU Pricing'!A:B,Assumptions!$B$2,0)*W1302)+(vlookup(AC1302,'SKU Pricing'!A:B,Assumptions!$B$2,0)*X1302))*AE1302,((vlookup(AB1302,'SKU Pricing'!A:B,Assumptions!$B$2,0)*W1302)+(vlookup(AC1302,'SKU Pricing'!A:B,Assumptions!$B$2,0)*(W1302*8))+(vlookup(AD1302,'SKU Pricing'!A:B,Assumptions!$B$2,0)*(X1302-(W1302*8))))*AE1302))</f>
        <v>33.80865936</v>
      </c>
      <c r="AG1302" s="67" t="str">
        <f t="shared" si="12"/>
        <v>Windows Server</v>
      </c>
      <c r="AH1302" s="70">
        <f>ifna(vlookup(AG1302,'SKU Pricing'!A:B,Assumptions!$B$2,0)*W1302*AE1302,0)</f>
        <v>67.16</v>
      </c>
      <c r="AI1302" s="62" t="str">
        <f t="shared" si="13"/>
        <v>Regional</v>
      </c>
      <c r="AJ1302" s="62" t="str">
        <f>if(V1302&lt;&gt;0, if(T1302="Lift &amp; Shift Noprod",Assumptions!$B$9,if(V1302=Assumptions!$B$6,Assumptions!$B$10,if(P1302=1,Assumptions!$B$8,Assumptions!$B$7))),"")</f>
        <v>SSD</v>
      </c>
      <c r="AK1302" s="69" t="str">
        <f t="shared" si="14"/>
        <v>SSD</v>
      </c>
      <c r="AL1302" s="69">
        <f>if(AJ1302="Hyperdisk Balanced",Assumptions!$B$11,0)</f>
        <v>0</v>
      </c>
      <c r="AM1302" s="69">
        <f>if(AJ1302="Hyperdisk Balanced",Assumptions!$B$12,0)</f>
        <v>0</v>
      </c>
      <c r="AN1302" s="70">
        <f>if(AK1302=0,0,if(AJ1302="Hyperdisk Balanced",vlookup(AK1302&amp;" provisioned space",'SKU Pricing'!A:B,Assumptions!$B$2,0)*Z1302+vlookup(AK1302&amp;" provisioned IOPS",'SKU Pricing'!A:B,Assumptions!$B$2,0)*AL1302*730+vlookup(AK1302&amp;" provisioned throughput",'SKU Pricing'!A:B,Assumptions!$B$2,0)*AM1302*730,vlookup(AK1302,'SKU Pricing'!A:B,Assumptions!$B$2,0)*Z1302))</f>
        <v>30.338</v>
      </c>
      <c r="AO1302" s="70">
        <f t="shared" si="15"/>
        <v>131.3066594</v>
      </c>
      <c r="AP1302" s="71" t="str">
        <f t="shared" si="16"/>
        <v>VM Manager</v>
      </c>
      <c r="AQ1302" s="70">
        <f>ifna(vlookup(AP1302,'SKU Pricing'!A:B,Assumptions!$B$2,0)*AE1302,0)</f>
        <v>2.19</v>
      </c>
      <c r="AR1302" s="72">
        <v>0.0</v>
      </c>
    </row>
    <row r="1303">
      <c r="A1303" s="61" t="s">
        <v>1443</v>
      </c>
      <c r="B1303" s="62" t="str">
        <f>ifna(if(vlookup(A1303,vOS!A:B,2,0)="","Unknown",vlookup(A1303,vOS!A:B,2,0)),"Unknown")</f>
        <v>Microsoft Windows Server 2022 (64-bit)</v>
      </c>
      <c r="C1303" s="62">
        <f>vlookup(B1303,'OS Study'!A:D,2,0)</f>
        <v>0</v>
      </c>
      <c r="D1303" s="62" t="str">
        <f>vlookup(B1303,'OS Study'!A:D,3,0)</f>
        <v>Windows</v>
      </c>
      <c r="E1303" s="62" t="str">
        <f>vlookup(B1303,'OS Study'!A:D,4,0)</f>
        <v>Server</v>
      </c>
      <c r="F1303" s="63" t="str">
        <f>vlookup(B1303,'OS Study'!A:E,5,0)</f>
        <v>2022</v>
      </c>
      <c r="G1303" s="62">
        <f>IF(vlookup(A1303,'RVtools V2.1'!A:J,4,0)="non",0,1)</f>
        <v>1</v>
      </c>
      <c r="H1303" s="62">
        <f>if(vlookup(A1303,'RVtools V2.1'!A:K,11,0)="kube",1,0)</f>
        <v>0</v>
      </c>
      <c r="I1303" s="62">
        <f t="shared" si="5"/>
        <v>0</v>
      </c>
      <c r="J1303" s="62">
        <f>ifna(vlookup(A1303,'Infra Study'!A:Q,17,0),0)</f>
        <v>0</v>
      </c>
      <c r="K1303" s="64">
        <f>IFERROR(__xludf.DUMMYFUNCTION("N(REGEXMATCH(VLOOKUP(A1303, 'RVtools V2.1'!A:H, 8, 0), ""^Serveur de fichiers""))"),0.0)</f>
        <v>0</v>
      </c>
      <c r="L1303" s="64">
        <f t="shared" si="6"/>
        <v>0</v>
      </c>
      <c r="M1303" s="67" t="str">
        <f>ifna(vlookup(A1303,'RVtools V2.1'!A:I,8,0),"N/A")</f>
        <v>Role SIL - FSE</v>
      </c>
      <c r="N1303" s="64">
        <f>IFERROR(__xludf.DUMMYFUNCTION("IF(REGEXMATCH(M1303, ""(?i)"" &amp; JOIN(""|"", SPLIT(""kalisil"", "" ""))), 1, 0)"),0.0)</f>
        <v>0</v>
      </c>
      <c r="O1303" s="64" t="str">
        <f>vlookup(A1303,'RVtools V2.1'!A:H,7,0)</f>
        <v>T1</v>
      </c>
      <c r="P1303" s="64">
        <f>if(vlookup(A1303,'RVtools V2.1'!A:H,5,0)="oui",1,0)</f>
        <v>1</v>
      </c>
      <c r="Q1303" s="64">
        <f>ifna(vlookup(A1303,vCPU!A:B,2,0),"Unknown")</f>
        <v>2</v>
      </c>
      <c r="R1303" s="66">
        <f>ifna(vlookup(A1303,vMemory!A:C,3,0),"Unknown")</f>
        <v>8</v>
      </c>
      <c r="S1303" s="66">
        <f>ifna(vlookup(A1303,vDisk!A:C,3,0),"Unknown")</f>
        <v>154</v>
      </c>
      <c r="T1303" s="67" t="str">
        <f t="array" ref="T1303">IFS(
   L1303=1, "No Lift &amp; Shift",
   J1303=1, XLOOKUP(A1303, 'Infra Study'!A:A, 'Infra Study'!P:P),
   I1303=1, "No Lift &amp; Shift",
   H1303=1, "GKE",
   K1303=1, "GCNV",
   G1303=1, "Lift &amp; Shift Prod",
   TRUE, "Lift &amp; Shift Noprod"
)</f>
        <v>Lift &amp; Shift Prod</v>
      </c>
      <c r="U1303" s="67">
        <f t="shared" si="7"/>
        <v>1</v>
      </c>
      <c r="V1303" s="68" t="str">
        <f>if(T1303="Lift &amp; Shift Noprod",if( Y1303=0,Assumptions!$B$5, Assumptions!$B$4),if(T1303="Lift &amp; Shift Prod",if(AND(N1303=1,O1303="T1"),Assumptions!$B$6,Assumptions!$B$4),0))</f>
        <v>N2D</v>
      </c>
      <c r="W1303" s="69">
        <f>if(V1303&lt;&gt;0,if(Q1303="Unknown", Assumptions!$B$42,If(Q1303&gt;1,Q1303,2)),0)</f>
        <v>2</v>
      </c>
      <c r="X1303" s="69">
        <f>if(V1303&lt;&gt;0,if(R1303="Unknown", Assumptions!$B$43,R1303),0)</f>
        <v>8</v>
      </c>
      <c r="Y1303" s="68">
        <f t="shared" si="8"/>
        <v>0</v>
      </c>
      <c r="Z1303" s="68">
        <f>if(V1303&lt;&gt;0,if(  S1303="Unknown", Assumptions!$B$44,S1303),0)</f>
        <v>154</v>
      </c>
      <c r="AA1303" s="68" t="str">
        <f>if(V1303 ="N2",ifna(vlookup(W1303&amp;"-"&amp;X1303,'Ref. VM'!A:B,2,0),"Custom"),if(V1303 ="E2" , ifna(vlookup(W1303&amp;"-"&amp;X1303,'Ref. VM'!D:E,2,0),"Custom"),if(V1303="N2D",ifna(vlookup(W1303&amp;"-"&amp;X1303,'Ref. VM'!G:H,2,0),"Custom"),if(V1303="N4",ifna(vlookup(W1303&amp;"-"&amp;X1303,'Ref. VM'!J:K,2,0),"Custom"),0))))</f>
        <v>Custom</v>
      </c>
      <c r="AB1303" s="67" t="str">
        <f t="shared" si="9"/>
        <v>N2D-Custom vCPUs-CUD 3y</v>
      </c>
      <c r="AC1303" s="67" t="str">
        <f t="shared" si="10"/>
        <v>N2D-Custom RAM-CUD 3y</v>
      </c>
      <c r="AD1303" s="67">
        <f t="shared" si="11"/>
        <v>0</v>
      </c>
      <c r="AE1303" s="69">
        <f>if(T1303="Lift &amp; Shift Prod",730,if(T1303="Lift &amp; Shift Noprod",Assumptions!$B$3,0))</f>
        <v>730</v>
      </c>
      <c r="AF1303" s="70">
        <f>if( U1303=0,0,if(Y1303=0, ((vlookup(AB1303,'SKU Pricing'!A:B,Assumptions!$B$2,0)*W1303)+(vlookup(AC1303,'SKU Pricing'!A:B,Assumptions!$B$2,0)*X1303))*AE1303,((vlookup(AB1303,'SKU Pricing'!A:B,Assumptions!$B$2,0)*W1303)+(vlookup(AC1303,'SKU Pricing'!A:B,Assumptions!$B$2,0)*(W1303*8))+(vlookup(AD1303,'SKU Pricing'!A:B,Assumptions!$B$2,0)*(X1303-(W1303*8))))*AE1303))</f>
        <v>33.80865936</v>
      </c>
      <c r="AG1303" s="67" t="str">
        <f t="shared" si="12"/>
        <v>Windows Server</v>
      </c>
      <c r="AH1303" s="70">
        <f>ifna(vlookup(AG1303,'SKU Pricing'!A:B,Assumptions!$B$2,0)*W1303*AE1303,0)</f>
        <v>67.16</v>
      </c>
      <c r="AI1303" s="62" t="str">
        <f t="shared" si="13"/>
        <v>Regional</v>
      </c>
      <c r="AJ1303" s="62" t="str">
        <f>if(V1303&lt;&gt;0, if(T1303="Lift &amp; Shift Noprod",Assumptions!$B$9,if(V1303=Assumptions!$B$6,Assumptions!$B$10,if(P1303=1,Assumptions!$B$8,Assumptions!$B$7))),"")</f>
        <v>SSD</v>
      </c>
      <c r="AK1303" s="69" t="str">
        <f t="shared" si="14"/>
        <v>SSD</v>
      </c>
      <c r="AL1303" s="69">
        <f>if(AJ1303="Hyperdisk Balanced",Assumptions!$B$11,0)</f>
        <v>0</v>
      </c>
      <c r="AM1303" s="69">
        <f>if(AJ1303="Hyperdisk Balanced",Assumptions!$B$12,0)</f>
        <v>0</v>
      </c>
      <c r="AN1303" s="70">
        <f>if(AK1303=0,0,if(AJ1303="Hyperdisk Balanced",vlookup(AK1303&amp;" provisioned space",'SKU Pricing'!A:B,Assumptions!$B$2,0)*Z1303+vlookup(AK1303&amp;" provisioned IOPS",'SKU Pricing'!A:B,Assumptions!$B$2,0)*AL1303*730+vlookup(AK1303&amp;" provisioned throughput",'SKU Pricing'!A:B,Assumptions!$B$2,0)*AM1303*730,vlookup(AK1303,'SKU Pricing'!A:B,Assumptions!$B$2,0)*Z1303))</f>
        <v>30.338</v>
      </c>
      <c r="AO1303" s="70">
        <f t="shared" si="15"/>
        <v>131.3066594</v>
      </c>
      <c r="AP1303" s="71" t="str">
        <f t="shared" si="16"/>
        <v>VM Manager</v>
      </c>
      <c r="AQ1303" s="70">
        <f>ifna(vlookup(AP1303,'SKU Pricing'!A:B,Assumptions!$B$2,0)*AE1303,0)</f>
        <v>2.19</v>
      </c>
      <c r="AR1303" s="72">
        <v>0.0</v>
      </c>
    </row>
    <row r="1304">
      <c r="A1304" s="61" t="s">
        <v>1444</v>
      </c>
      <c r="B1304" s="62" t="str">
        <f>ifna(if(vlookup(A1304,vOS!A:B,2,0)="","Unknown",vlookup(A1304,vOS!A:B,2,0)),"Unknown")</f>
        <v>Microsoft Windows Server 2022 (64-bit)</v>
      </c>
      <c r="C1304" s="62">
        <f>vlookup(B1304,'OS Study'!A:D,2,0)</f>
        <v>0</v>
      </c>
      <c r="D1304" s="62" t="str">
        <f>vlookup(B1304,'OS Study'!A:D,3,0)</f>
        <v>Windows</v>
      </c>
      <c r="E1304" s="62" t="str">
        <f>vlookup(B1304,'OS Study'!A:D,4,0)</f>
        <v>Server</v>
      </c>
      <c r="F1304" s="63" t="str">
        <f>vlookup(B1304,'OS Study'!A:E,5,0)</f>
        <v>2022</v>
      </c>
      <c r="G1304" s="62">
        <f>IF(vlookup(A1304,'RVtools V2.1'!A:J,4,0)="non",0,1)</f>
        <v>1</v>
      </c>
      <c r="H1304" s="62">
        <f>if(vlookup(A1304,'RVtools V2.1'!A:K,11,0)="kube",1,0)</f>
        <v>0</v>
      </c>
      <c r="I1304" s="62">
        <f t="shared" si="5"/>
        <v>0</v>
      </c>
      <c r="J1304" s="62">
        <f>ifna(vlookup(A1304,'Infra Study'!A:Q,17,0),0)</f>
        <v>0</v>
      </c>
      <c r="K1304" s="64">
        <f>IFERROR(__xludf.DUMMYFUNCTION("N(REGEXMATCH(VLOOKUP(A1304, 'RVtools V2.1'!A:H, 8, 0), ""^Serveur de fichiers""))"),0.0)</f>
        <v>0</v>
      </c>
      <c r="L1304" s="64">
        <f t="shared" si="6"/>
        <v>0</v>
      </c>
      <c r="M1304" s="67" t="str">
        <f>ifna(vlookup(A1304,'RVtools V2.1'!A:I,8,0),"N/A")</f>
        <v>Role SIL - FSE</v>
      </c>
      <c r="N1304" s="64">
        <f>IFERROR(__xludf.DUMMYFUNCTION("IF(REGEXMATCH(M1304, ""(?i)"" &amp; JOIN(""|"", SPLIT(""kalisil"", "" ""))), 1, 0)"),0.0)</f>
        <v>0</v>
      </c>
      <c r="O1304" s="64" t="str">
        <f>vlookup(A1304,'RVtools V2.1'!A:H,7,0)</f>
        <v>T1</v>
      </c>
      <c r="P1304" s="64">
        <f>if(vlookup(A1304,'RVtools V2.1'!A:H,5,0)="oui",1,0)</f>
        <v>1</v>
      </c>
      <c r="Q1304" s="64">
        <f>ifna(vlookup(A1304,vCPU!A:B,2,0),"Unknown")</f>
        <v>2</v>
      </c>
      <c r="R1304" s="66">
        <f>ifna(vlookup(A1304,vMemory!A:C,3,0),"Unknown")</f>
        <v>8</v>
      </c>
      <c r="S1304" s="66">
        <f>ifna(vlookup(A1304,vDisk!A:C,3,0),"Unknown")</f>
        <v>154</v>
      </c>
      <c r="T1304" s="67" t="str">
        <f t="array" ref="T1304">IFS(
   L1304=1, "No Lift &amp; Shift",
   J1304=1, XLOOKUP(A1304, 'Infra Study'!A:A, 'Infra Study'!P:P),
   I1304=1, "No Lift &amp; Shift",
   H1304=1, "GKE",
   K1304=1, "GCNV",
   G1304=1, "Lift &amp; Shift Prod",
   TRUE, "Lift &amp; Shift Noprod"
)</f>
        <v>Lift &amp; Shift Prod</v>
      </c>
      <c r="U1304" s="67">
        <f t="shared" si="7"/>
        <v>1</v>
      </c>
      <c r="V1304" s="68" t="str">
        <f>if(T1304="Lift &amp; Shift Noprod",if( Y1304=0,Assumptions!$B$5, Assumptions!$B$4),if(T1304="Lift &amp; Shift Prod",if(AND(N1304=1,O1304="T1"),Assumptions!$B$6,Assumptions!$B$4),0))</f>
        <v>N2D</v>
      </c>
      <c r="W1304" s="69">
        <f>if(V1304&lt;&gt;0,if(Q1304="Unknown", Assumptions!$B$42,If(Q1304&gt;1,Q1304,2)),0)</f>
        <v>2</v>
      </c>
      <c r="X1304" s="69">
        <f>if(V1304&lt;&gt;0,if(R1304="Unknown", Assumptions!$B$43,R1304),0)</f>
        <v>8</v>
      </c>
      <c r="Y1304" s="68">
        <f t="shared" si="8"/>
        <v>0</v>
      </c>
      <c r="Z1304" s="68">
        <f>if(V1304&lt;&gt;0,if(  S1304="Unknown", Assumptions!$B$44,S1304),0)</f>
        <v>154</v>
      </c>
      <c r="AA1304" s="68" t="str">
        <f>if(V1304 ="N2",ifna(vlookup(W1304&amp;"-"&amp;X1304,'Ref. VM'!A:B,2,0),"Custom"),if(V1304 ="E2" , ifna(vlookup(W1304&amp;"-"&amp;X1304,'Ref. VM'!D:E,2,0),"Custom"),if(V1304="N2D",ifna(vlookup(W1304&amp;"-"&amp;X1304,'Ref. VM'!G:H,2,0),"Custom"),if(V1304="N4",ifna(vlookup(W1304&amp;"-"&amp;X1304,'Ref. VM'!J:K,2,0),"Custom"),0))))</f>
        <v>Custom</v>
      </c>
      <c r="AB1304" s="67" t="str">
        <f t="shared" si="9"/>
        <v>N2D-Custom vCPUs-CUD 3y</v>
      </c>
      <c r="AC1304" s="67" t="str">
        <f t="shared" si="10"/>
        <v>N2D-Custom RAM-CUD 3y</v>
      </c>
      <c r="AD1304" s="67">
        <f t="shared" si="11"/>
        <v>0</v>
      </c>
      <c r="AE1304" s="69">
        <f>if(T1304="Lift &amp; Shift Prod",730,if(T1304="Lift &amp; Shift Noprod",Assumptions!$B$3,0))</f>
        <v>730</v>
      </c>
      <c r="AF1304" s="70">
        <f>if( U1304=0,0,if(Y1304=0, ((vlookup(AB1304,'SKU Pricing'!A:B,Assumptions!$B$2,0)*W1304)+(vlookup(AC1304,'SKU Pricing'!A:B,Assumptions!$B$2,0)*X1304))*AE1304,((vlookup(AB1304,'SKU Pricing'!A:B,Assumptions!$B$2,0)*W1304)+(vlookup(AC1304,'SKU Pricing'!A:B,Assumptions!$B$2,0)*(W1304*8))+(vlookup(AD1304,'SKU Pricing'!A:B,Assumptions!$B$2,0)*(X1304-(W1304*8))))*AE1304))</f>
        <v>33.80865936</v>
      </c>
      <c r="AG1304" s="67" t="str">
        <f t="shared" si="12"/>
        <v>Windows Server</v>
      </c>
      <c r="AH1304" s="70">
        <f>ifna(vlookup(AG1304,'SKU Pricing'!A:B,Assumptions!$B$2,0)*W1304*AE1304,0)</f>
        <v>67.16</v>
      </c>
      <c r="AI1304" s="62" t="str">
        <f t="shared" si="13"/>
        <v>Regional</v>
      </c>
      <c r="AJ1304" s="62" t="str">
        <f>if(V1304&lt;&gt;0, if(T1304="Lift &amp; Shift Noprod",Assumptions!$B$9,if(V1304=Assumptions!$B$6,Assumptions!$B$10,if(P1304=1,Assumptions!$B$8,Assumptions!$B$7))),"")</f>
        <v>SSD</v>
      </c>
      <c r="AK1304" s="69" t="str">
        <f t="shared" si="14"/>
        <v>SSD</v>
      </c>
      <c r="AL1304" s="69">
        <f>if(AJ1304="Hyperdisk Balanced",Assumptions!$B$11,0)</f>
        <v>0</v>
      </c>
      <c r="AM1304" s="69">
        <f>if(AJ1304="Hyperdisk Balanced",Assumptions!$B$12,0)</f>
        <v>0</v>
      </c>
      <c r="AN1304" s="70">
        <f>if(AK1304=0,0,if(AJ1304="Hyperdisk Balanced",vlookup(AK1304&amp;" provisioned space",'SKU Pricing'!A:B,Assumptions!$B$2,0)*Z1304+vlookup(AK1304&amp;" provisioned IOPS",'SKU Pricing'!A:B,Assumptions!$B$2,0)*AL1304*730+vlookup(AK1304&amp;" provisioned throughput",'SKU Pricing'!A:B,Assumptions!$B$2,0)*AM1304*730,vlookup(AK1304,'SKU Pricing'!A:B,Assumptions!$B$2,0)*Z1304))</f>
        <v>30.338</v>
      </c>
      <c r="AO1304" s="70">
        <f t="shared" si="15"/>
        <v>131.3066594</v>
      </c>
      <c r="AP1304" s="71" t="str">
        <f t="shared" si="16"/>
        <v>VM Manager</v>
      </c>
      <c r="AQ1304" s="70">
        <f>ifna(vlookup(AP1304,'SKU Pricing'!A:B,Assumptions!$B$2,0)*AE1304,0)</f>
        <v>2.19</v>
      </c>
      <c r="AR1304" s="72">
        <v>0.0</v>
      </c>
    </row>
    <row r="1305">
      <c r="A1305" s="61" t="s">
        <v>1445</v>
      </c>
      <c r="B1305" s="62" t="str">
        <f>ifna(if(vlookup(A1305,vOS!A:B,2,0)="","Unknown",vlookup(A1305,vOS!A:B,2,0)),"Unknown")</f>
        <v>Microsoft Windows Server 2019 (64-bit)</v>
      </c>
      <c r="C1305" s="62">
        <f>vlookup(B1305,'OS Study'!A:D,2,0)</f>
        <v>0</v>
      </c>
      <c r="D1305" s="62" t="str">
        <f>vlookup(B1305,'OS Study'!A:D,3,0)</f>
        <v>Windows</v>
      </c>
      <c r="E1305" s="62" t="str">
        <f>vlookup(B1305,'OS Study'!A:D,4,0)</f>
        <v>Server</v>
      </c>
      <c r="F1305" s="63" t="str">
        <f>vlookup(B1305,'OS Study'!A:E,5,0)</f>
        <v>2019</v>
      </c>
      <c r="G1305" s="62">
        <f>IF(vlookup(A1305,'RVtools V2.1'!A:J,4,0)="non",0,1)</f>
        <v>1</v>
      </c>
      <c r="H1305" s="62">
        <f>if(vlookup(A1305,'RVtools V2.1'!A:K,11,0)="kube",1,0)</f>
        <v>0</v>
      </c>
      <c r="I1305" s="62">
        <f t="shared" si="5"/>
        <v>0</v>
      </c>
      <c r="J1305" s="62">
        <f>ifna(vlookup(A1305,'Infra Study'!A:Q,17,0),0)</f>
        <v>0</v>
      </c>
      <c r="K1305" s="64">
        <f>IFERROR(__xludf.DUMMYFUNCTION("N(REGEXMATCH(VLOOKUP(A1305, 'RVtools V2.1'!A:H, 8, 0), ""^Serveur de fichiers""))"),0.0)</f>
        <v>0</v>
      </c>
      <c r="L1305" s="64">
        <f t="shared" si="6"/>
        <v>0</v>
      </c>
      <c r="M1305" s="67" t="str">
        <f>ifna(vlookup(A1305,'RVtools V2.1'!A:I,8,0),"N/A")</f>
        <v>SAGE</v>
      </c>
      <c r="N1305" s="64">
        <f>IFERROR(__xludf.DUMMYFUNCTION("IF(REGEXMATCH(M1305, ""(?i)"" &amp; JOIN(""|"", SPLIT(""kalisil"", "" ""))), 1, 0)"),0.0)</f>
        <v>0</v>
      </c>
      <c r="O1305" s="64" t="str">
        <f>vlookup(A1305,'RVtools V2.1'!A:H,7,0)</f>
        <v>T2</v>
      </c>
      <c r="P1305" s="64">
        <f>if(vlookup(A1305,'RVtools V2.1'!A:H,5,0)="oui",1,0)</f>
        <v>1</v>
      </c>
      <c r="Q1305" s="64">
        <f>ifna(vlookup(A1305,vCPU!A:B,2,0),"Unknown")</f>
        <v>2</v>
      </c>
      <c r="R1305" s="66">
        <f>ifna(vlookup(A1305,vMemory!A:C,3,0),"Unknown")</f>
        <v>12</v>
      </c>
      <c r="S1305" s="66">
        <f>ifna(vlookup(A1305,vDisk!A:C,3,0),"Unknown")</f>
        <v>656</v>
      </c>
      <c r="T1305" s="67" t="str">
        <f t="array" ref="T1305">IFS(
   L1305=1, "No Lift &amp; Shift",
   J1305=1, XLOOKUP(A1305, 'Infra Study'!A:A, 'Infra Study'!P:P),
   I1305=1, "No Lift &amp; Shift",
   H1305=1, "GKE",
   K1305=1, "GCNV",
   G1305=1, "Lift &amp; Shift Prod",
   TRUE, "Lift &amp; Shift Noprod"
)</f>
        <v>Lift &amp; Shift Prod</v>
      </c>
      <c r="U1305" s="67">
        <f t="shared" si="7"/>
        <v>1</v>
      </c>
      <c r="V1305" s="68" t="str">
        <f>if(T1305="Lift &amp; Shift Noprod",if( Y1305=0,Assumptions!$B$5, Assumptions!$B$4),if(T1305="Lift &amp; Shift Prod",if(AND(N1305=1,O1305="T1"),Assumptions!$B$6,Assumptions!$B$4),0))</f>
        <v>N2D</v>
      </c>
      <c r="W1305" s="69">
        <f>if(V1305&lt;&gt;0,if(Q1305="Unknown", Assumptions!$B$42,If(Q1305&gt;1,Q1305,2)),0)</f>
        <v>2</v>
      </c>
      <c r="X1305" s="69">
        <f>if(V1305&lt;&gt;0,if(R1305="Unknown", Assumptions!$B$43,R1305),0)</f>
        <v>12</v>
      </c>
      <c r="Y1305" s="68">
        <f t="shared" si="8"/>
        <v>0</v>
      </c>
      <c r="Z1305" s="68">
        <f>if(V1305&lt;&gt;0,if(  S1305="Unknown", Assumptions!$B$44,S1305),0)</f>
        <v>656</v>
      </c>
      <c r="AA1305" s="68" t="str">
        <f>if(V1305 ="N2",ifna(vlookup(W1305&amp;"-"&amp;X1305,'Ref. VM'!A:B,2,0),"Custom"),if(V1305 ="E2" , ifna(vlookup(W1305&amp;"-"&amp;X1305,'Ref. VM'!D:E,2,0),"Custom"),if(V1305="N2D",ifna(vlookup(W1305&amp;"-"&amp;X1305,'Ref. VM'!G:H,2,0),"Custom"),if(V1305="N4",ifna(vlookup(W1305&amp;"-"&amp;X1305,'Ref. VM'!J:K,2,0),"Custom"),0))))</f>
        <v>Custom</v>
      </c>
      <c r="AB1305" s="67" t="str">
        <f t="shared" si="9"/>
        <v>N2D-Custom vCPUs-CUD 3y</v>
      </c>
      <c r="AC1305" s="67" t="str">
        <f t="shared" si="10"/>
        <v>N2D-Custom RAM-CUD 3y</v>
      </c>
      <c r="AD1305" s="67">
        <f t="shared" si="11"/>
        <v>0</v>
      </c>
      <c r="AE1305" s="69">
        <f>if(T1305="Lift &amp; Shift Prod",730,if(T1305="Lift &amp; Shift Noprod",Assumptions!$B$3,0))</f>
        <v>730</v>
      </c>
      <c r="AF1305" s="70">
        <f>if( U1305=0,0,if(Y1305=0, ((vlookup(AB1305,'SKU Pricing'!A:B,Assumptions!$B$2,0)*W1305)+(vlookup(AC1305,'SKU Pricing'!A:B,Assumptions!$B$2,0)*X1305))*AE1305,((vlookup(AB1305,'SKU Pricing'!A:B,Assumptions!$B$2,0)*W1305)+(vlookup(AC1305,'SKU Pricing'!A:B,Assumptions!$B$2,0)*(W1305*8))+(vlookup(AD1305,'SKU Pricing'!A:B,Assumptions!$B$2,0)*(X1305-(W1305*8))))*AE1305))</f>
        <v>39.7089924</v>
      </c>
      <c r="AG1305" s="67" t="str">
        <f t="shared" si="12"/>
        <v>Windows Server</v>
      </c>
      <c r="AH1305" s="70">
        <f>ifna(vlookup(AG1305,'SKU Pricing'!A:B,Assumptions!$B$2,0)*W1305*AE1305,0)</f>
        <v>67.16</v>
      </c>
      <c r="AI1305" s="62" t="str">
        <f t="shared" si="13"/>
        <v/>
      </c>
      <c r="AJ1305" s="62" t="str">
        <f>if(V1305&lt;&gt;0, if(T1305="Lift &amp; Shift Noprod",Assumptions!$B$9,if(V1305=Assumptions!$B$6,Assumptions!$B$10,if(P1305=1,Assumptions!$B$8,Assumptions!$B$7))),"")</f>
        <v>SSD</v>
      </c>
      <c r="AK1305" s="69" t="str">
        <f t="shared" si="14"/>
        <v>SSD</v>
      </c>
      <c r="AL1305" s="69">
        <f>if(AJ1305="Hyperdisk Balanced",Assumptions!$B$11,0)</f>
        <v>0</v>
      </c>
      <c r="AM1305" s="69">
        <f>if(AJ1305="Hyperdisk Balanced",Assumptions!$B$12,0)</f>
        <v>0</v>
      </c>
      <c r="AN1305" s="70">
        <f>if(AK1305=0,0,if(AJ1305="Hyperdisk Balanced",vlookup(AK1305&amp;" provisioned space",'SKU Pricing'!A:B,Assumptions!$B$2,0)*Z1305+vlookup(AK1305&amp;" provisioned IOPS",'SKU Pricing'!A:B,Assumptions!$B$2,0)*AL1305*730+vlookup(AK1305&amp;" provisioned throughput",'SKU Pricing'!A:B,Assumptions!$B$2,0)*AM1305*730,vlookup(AK1305,'SKU Pricing'!A:B,Assumptions!$B$2,0)*Z1305))</f>
        <v>129.232</v>
      </c>
      <c r="AO1305" s="70">
        <f t="shared" si="15"/>
        <v>236.1009924</v>
      </c>
      <c r="AP1305" s="71" t="str">
        <f t="shared" si="16"/>
        <v>VM Manager</v>
      </c>
      <c r="AQ1305" s="70">
        <f>ifna(vlookup(AP1305,'SKU Pricing'!A:B,Assumptions!$B$2,0)*AE1305,0)</f>
        <v>2.19</v>
      </c>
      <c r="AR1305" s="72">
        <v>0.0</v>
      </c>
    </row>
    <row r="1306">
      <c r="A1306" s="61" t="s">
        <v>1446</v>
      </c>
      <c r="B1306" s="62" t="str">
        <f>ifna(if(vlookup(A1306,vOS!A:B,2,0)="","Unknown",vlookup(A1306,vOS!A:B,2,0)),"Unknown")</f>
        <v>Microsoft Windows Server 2019 (64-bit)</v>
      </c>
      <c r="C1306" s="62">
        <f>vlookup(B1306,'OS Study'!A:D,2,0)</f>
        <v>0</v>
      </c>
      <c r="D1306" s="62" t="str">
        <f>vlookup(B1306,'OS Study'!A:D,3,0)</f>
        <v>Windows</v>
      </c>
      <c r="E1306" s="62" t="str">
        <f>vlookup(B1306,'OS Study'!A:D,4,0)</f>
        <v>Server</v>
      </c>
      <c r="F1306" s="63" t="str">
        <f>vlookup(B1306,'OS Study'!A:E,5,0)</f>
        <v>2019</v>
      </c>
      <c r="G1306" s="62">
        <f>IF(vlookup(A1306,'RVtools V2.1'!A:J,4,0)="non",0,1)</f>
        <v>1</v>
      </c>
      <c r="H1306" s="62">
        <f>if(vlookup(A1306,'RVtools V2.1'!A:K,11,0)="kube",1,0)</f>
        <v>0</v>
      </c>
      <c r="I1306" s="62">
        <f t="shared" si="5"/>
        <v>0</v>
      </c>
      <c r="J1306" s="62">
        <f>ifna(vlookup(A1306,'Infra Study'!A:Q,17,0),0)</f>
        <v>0</v>
      </c>
      <c r="K1306" s="64">
        <f>IFERROR(__xludf.DUMMYFUNCTION("N(REGEXMATCH(VLOOKUP(A1306, 'RVtools V2.1'!A:H, 8, 0), ""^Serveur de fichiers""))"),0.0)</f>
        <v>0</v>
      </c>
      <c r="L1306" s="64">
        <f t="shared" si="6"/>
        <v>0</v>
      </c>
      <c r="M1306" s="67" t="str">
        <f>ifna(vlookup(A1306,'RVtools V2.1'!A:I,8,0),"N/A")</f>
        <v>SAGE</v>
      </c>
      <c r="N1306" s="64">
        <f>IFERROR(__xludf.DUMMYFUNCTION("IF(REGEXMATCH(M1306, ""(?i)"" &amp; JOIN(""|"", SPLIT(""kalisil"", "" ""))), 1, 0)"),0.0)</f>
        <v>0</v>
      </c>
      <c r="O1306" s="64" t="str">
        <f>vlookup(A1306,'RVtools V2.1'!A:H,7,0)</f>
        <v>T2</v>
      </c>
      <c r="P1306" s="64">
        <f>if(vlookup(A1306,'RVtools V2.1'!A:H,5,0)="oui",1,0)</f>
        <v>1</v>
      </c>
      <c r="Q1306" s="64">
        <f>ifna(vlookup(A1306,vCPU!A:B,2,0),"Unknown")</f>
        <v>4</v>
      </c>
      <c r="R1306" s="66">
        <f>ifna(vlookup(A1306,vMemory!A:C,3,0),"Unknown")</f>
        <v>24</v>
      </c>
      <c r="S1306" s="66">
        <f>ifna(vlookup(A1306,vDisk!A:C,3,0),"Unknown")</f>
        <v>869</v>
      </c>
      <c r="T1306" s="67" t="str">
        <f t="array" ref="T1306">IFS(
   L1306=1, "No Lift &amp; Shift",
   J1306=1, XLOOKUP(A1306, 'Infra Study'!A:A, 'Infra Study'!P:P),
   I1306=1, "No Lift &amp; Shift",
   H1306=1, "GKE",
   K1306=1, "GCNV",
   G1306=1, "Lift &amp; Shift Prod",
   TRUE, "Lift &amp; Shift Noprod"
)</f>
        <v>Lift &amp; Shift Prod</v>
      </c>
      <c r="U1306" s="67">
        <f t="shared" si="7"/>
        <v>1</v>
      </c>
      <c r="V1306" s="68" t="str">
        <f>if(T1306="Lift &amp; Shift Noprod",if( Y1306=0,Assumptions!$B$5, Assumptions!$B$4),if(T1306="Lift &amp; Shift Prod",if(AND(N1306=1,O1306="T1"),Assumptions!$B$6,Assumptions!$B$4),0))</f>
        <v>N2D</v>
      </c>
      <c r="W1306" s="69">
        <f>if(V1306&lt;&gt;0,if(Q1306="Unknown", Assumptions!$B$42,If(Q1306&gt;1,Q1306,2)),0)</f>
        <v>4</v>
      </c>
      <c r="X1306" s="69">
        <f>if(V1306&lt;&gt;0,if(R1306="Unknown", Assumptions!$B$43,R1306),0)</f>
        <v>24</v>
      </c>
      <c r="Y1306" s="68">
        <f t="shared" si="8"/>
        <v>0</v>
      </c>
      <c r="Z1306" s="68">
        <f>if(V1306&lt;&gt;0,if(  S1306="Unknown", Assumptions!$B$44,S1306),0)</f>
        <v>869</v>
      </c>
      <c r="AA1306" s="68" t="str">
        <f>if(V1306 ="N2",ifna(vlookup(W1306&amp;"-"&amp;X1306,'Ref. VM'!A:B,2,0),"Custom"),if(V1306 ="E2" , ifna(vlookup(W1306&amp;"-"&amp;X1306,'Ref. VM'!D:E,2,0),"Custom"),if(V1306="N2D",ifna(vlookup(W1306&amp;"-"&amp;X1306,'Ref. VM'!G:H,2,0),"Custom"),if(V1306="N4",ifna(vlookup(W1306&amp;"-"&amp;X1306,'Ref. VM'!J:K,2,0),"Custom"),0))))</f>
        <v>Custom</v>
      </c>
      <c r="AB1306" s="67" t="str">
        <f t="shared" si="9"/>
        <v>N2D-Custom vCPUs-CUD 3y</v>
      </c>
      <c r="AC1306" s="67" t="str">
        <f t="shared" si="10"/>
        <v>N2D-Custom RAM-CUD 3y</v>
      </c>
      <c r="AD1306" s="67">
        <f t="shared" si="11"/>
        <v>0</v>
      </c>
      <c r="AE1306" s="69">
        <f>if(T1306="Lift &amp; Shift Prod",730,if(T1306="Lift &amp; Shift Noprod",Assumptions!$B$3,0))</f>
        <v>730</v>
      </c>
      <c r="AF1306" s="70">
        <f>if( U1306=0,0,if(Y1306=0, ((vlookup(AB1306,'SKU Pricing'!A:B,Assumptions!$B$2,0)*W1306)+(vlookup(AC1306,'SKU Pricing'!A:B,Assumptions!$B$2,0)*X1306))*AE1306,((vlookup(AB1306,'SKU Pricing'!A:B,Assumptions!$B$2,0)*W1306)+(vlookup(AC1306,'SKU Pricing'!A:B,Assumptions!$B$2,0)*(W1306*8))+(vlookup(AD1306,'SKU Pricing'!A:B,Assumptions!$B$2,0)*(X1306-(W1306*8))))*AE1306))</f>
        <v>79.4179848</v>
      </c>
      <c r="AG1306" s="67" t="str">
        <f t="shared" si="12"/>
        <v>Windows Server</v>
      </c>
      <c r="AH1306" s="70">
        <f>ifna(vlookup(AG1306,'SKU Pricing'!A:B,Assumptions!$B$2,0)*W1306*AE1306,0)</f>
        <v>134.32</v>
      </c>
      <c r="AI1306" s="62" t="str">
        <f t="shared" si="13"/>
        <v/>
      </c>
      <c r="AJ1306" s="62" t="str">
        <f>if(V1306&lt;&gt;0, if(T1306="Lift &amp; Shift Noprod",Assumptions!$B$9,if(V1306=Assumptions!$B$6,Assumptions!$B$10,if(P1306=1,Assumptions!$B$8,Assumptions!$B$7))),"")</f>
        <v>SSD</v>
      </c>
      <c r="AK1306" s="69" t="str">
        <f t="shared" si="14"/>
        <v>SSD</v>
      </c>
      <c r="AL1306" s="69">
        <f>if(AJ1306="Hyperdisk Balanced",Assumptions!$B$11,0)</f>
        <v>0</v>
      </c>
      <c r="AM1306" s="69">
        <f>if(AJ1306="Hyperdisk Balanced",Assumptions!$B$12,0)</f>
        <v>0</v>
      </c>
      <c r="AN1306" s="70">
        <f>if(AK1306=0,0,if(AJ1306="Hyperdisk Balanced",vlookup(AK1306&amp;" provisioned space",'SKU Pricing'!A:B,Assumptions!$B$2,0)*Z1306+vlookup(AK1306&amp;" provisioned IOPS",'SKU Pricing'!A:B,Assumptions!$B$2,0)*AL1306*730+vlookup(AK1306&amp;" provisioned throughput",'SKU Pricing'!A:B,Assumptions!$B$2,0)*AM1306*730,vlookup(AK1306,'SKU Pricing'!A:B,Assumptions!$B$2,0)*Z1306))</f>
        <v>171.193</v>
      </c>
      <c r="AO1306" s="70">
        <f t="shared" si="15"/>
        <v>384.9309848</v>
      </c>
      <c r="AP1306" s="71" t="str">
        <f t="shared" si="16"/>
        <v>VM Manager</v>
      </c>
      <c r="AQ1306" s="70">
        <f>ifna(vlookup(AP1306,'SKU Pricing'!A:B,Assumptions!$B$2,0)*AE1306,0)</f>
        <v>2.19</v>
      </c>
      <c r="AR1306" s="72">
        <v>0.0</v>
      </c>
    </row>
    <row r="1307">
      <c r="A1307" s="61" t="s">
        <v>1447</v>
      </c>
      <c r="B1307" s="62" t="str">
        <f>ifna(if(vlookup(A1307,vOS!A:B,2,0)="","Unknown",vlookup(A1307,vOS!A:B,2,0)),"Unknown")</f>
        <v>Microsoft Windows Server 2019 (64-bit)</v>
      </c>
      <c r="C1307" s="62">
        <f>vlookup(B1307,'OS Study'!A:D,2,0)</f>
        <v>0</v>
      </c>
      <c r="D1307" s="62" t="str">
        <f>vlookup(B1307,'OS Study'!A:D,3,0)</f>
        <v>Windows</v>
      </c>
      <c r="E1307" s="62" t="str">
        <f>vlookup(B1307,'OS Study'!A:D,4,0)</f>
        <v>Server</v>
      </c>
      <c r="F1307" s="63" t="str">
        <f>vlookup(B1307,'OS Study'!A:E,5,0)</f>
        <v>2019</v>
      </c>
      <c r="G1307" s="62">
        <f>IF(vlookup(A1307,'RVtools V2.1'!A:J,4,0)="non",0,1)</f>
        <v>1</v>
      </c>
      <c r="H1307" s="62">
        <f>if(vlookup(A1307,'RVtools V2.1'!A:K,11,0)="kube",1,0)</f>
        <v>0</v>
      </c>
      <c r="I1307" s="62">
        <f t="shared" si="5"/>
        <v>0</v>
      </c>
      <c r="J1307" s="62">
        <f>ifna(vlookup(A1307,'Infra Study'!A:Q,17,0),0)</f>
        <v>0</v>
      </c>
      <c r="K1307" s="64">
        <f>IFERROR(__xludf.DUMMYFUNCTION("N(REGEXMATCH(VLOOKUP(A1307, 'RVtools V2.1'!A:H, 8, 0), ""^Serveur de fichiers""))"),0.0)</f>
        <v>0</v>
      </c>
      <c r="L1307" s="64">
        <f t="shared" si="6"/>
        <v>0</v>
      </c>
      <c r="M1307" s="67" t="str">
        <f>ifna(vlookup(A1307,'RVtools V2.1'!A:I,8,0),"N/A")</f>
        <v>SAGE</v>
      </c>
      <c r="N1307" s="64">
        <f>IFERROR(__xludf.DUMMYFUNCTION("IF(REGEXMATCH(M1307, ""(?i)"" &amp; JOIN(""|"", SPLIT(""kalisil"", "" ""))), 1, 0)"),0.0)</f>
        <v>0</v>
      </c>
      <c r="O1307" s="64" t="str">
        <f>vlookup(A1307,'RVtools V2.1'!A:H,7,0)</f>
        <v>T2</v>
      </c>
      <c r="P1307" s="64">
        <f>if(vlookup(A1307,'RVtools V2.1'!A:H,5,0)="oui",1,0)</f>
        <v>1</v>
      </c>
      <c r="Q1307" s="64">
        <f>ifna(vlookup(A1307,vCPU!A:B,2,0),"Unknown")</f>
        <v>4</v>
      </c>
      <c r="R1307" s="66">
        <f>ifna(vlookup(A1307,vMemory!A:C,3,0),"Unknown")</f>
        <v>8</v>
      </c>
      <c r="S1307" s="66">
        <f>ifna(vlookup(A1307,vDisk!A:C,3,0),"Unknown")</f>
        <v>1562</v>
      </c>
      <c r="T1307" s="67" t="str">
        <f t="array" ref="T1307">IFS(
   L1307=1, "No Lift &amp; Shift",
   J1307=1, XLOOKUP(A1307, 'Infra Study'!A:A, 'Infra Study'!P:P),
   I1307=1, "No Lift &amp; Shift",
   H1307=1, "GKE",
   K1307=1, "GCNV",
   G1307=1, "Lift &amp; Shift Prod",
   TRUE, "Lift &amp; Shift Noprod"
)</f>
        <v>Lift &amp; Shift Prod</v>
      </c>
      <c r="U1307" s="67">
        <f t="shared" si="7"/>
        <v>1</v>
      </c>
      <c r="V1307" s="68" t="str">
        <f>if(T1307="Lift &amp; Shift Noprod",if( Y1307=0,Assumptions!$B$5, Assumptions!$B$4),if(T1307="Lift &amp; Shift Prod",if(AND(N1307=1,O1307="T1"),Assumptions!$B$6,Assumptions!$B$4),0))</f>
        <v>N2D</v>
      </c>
      <c r="W1307" s="69">
        <f>if(V1307&lt;&gt;0,if(Q1307="Unknown", Assumptions!$B$42,If(Q1307&gt;1,Q1307,2)),0)</f>
        <v>4</v>
      </c>
      <c r="X1307" s="69">
        <f>if(V1307&lt;&gt;0,if(R1307="Unknown", Assumptions!$B$43,R1307),0)</f>
        <v>8</v>
      </c>
      <c r="Y1307" s="68">
        <f t="shared" si="8"/>
        <v>0</v>
      </c>
      <c r="Z1307" s="68">
        <f>if(V1307&lt;&gt;0,if(  S1307="Unknown", Assumptions!$B$44,S1307),0)</f>
        <v>1562</v>
      </c>
      <c r="AA1307" s="68" t="str">
        <f>if(V1307 ="N2",ifna(vlookup(W1307&amp;"-"&amp;X1307,'Ref. VM'!A:B,2,0),"Custom"),if(V1307 ="E2" , ifna(vlookup(W1307&amp;"-"&amp;X1307,'Ref. VM'!D:E,2,0),"Custom"),if(V1307="N2D",ifna(vlookup(W1307&amp;"-"&amp;X1307,'Ref. VM'!G:H,2,0),"Custom"),if(V1307="N4",ifna(vlookup(W1307&amp;"-"&amp;X1307,'Ref. VM'!J:K,2,0),"Custom"),0))))</f>
        <v>Custom</v>
      </c>
      <c r="AB1307" s="67" t="str">
        <f t="shared" si="9"/>
        <v>N2D-Custom vCPUs-CUD 3y</v>
      </c>
      <c r="AC1307" s="67" t="str">
        <f t="shared" si="10"/>
        <v>N2D-Custom RAM-CUD 3y</v>
      </c>
      <c r="AD1307" s="67">
        <f t="shared" si="11"/>
        <v>0</v>
      </c>
      <c r="AE1307" s="69">
        <f>if(T1307="Lift &amp; Shift Prod",730,if(T1307="Lift &amp; Shift Noprod",Assumptions!$B$3,0))</f>
        <v>730</v>
      </c>
      <c r="AF1307" s="70">
        <f>if( U1307=0,0,if(Y1307=0, ((vlookup(AB1307,'SKU Pricing'!A:B,Assumptions!$B$2,0)*W1307)+(vlookup(AC1307,'SKU Pricing'!A:B,Assumptions!$B$2,0)*X1307))*AE1307,((vlookup(AB1307,'SKU Pricing'!A:B,Assumptions!$B$2,0)*W1307)+(vlookup(AC1307,'SKU Pricing'!A:B,Assumptions!$B$2,0)*(W1307*8))+(vlookup(AD1307,'SKU Pricing'!A:B,Assumptions!$B$2,0)*(X1307-(W1307*8))))*AE1307))</f>
        <v>55.81665264</v>
      </c>
      <c r="AG1307" s="67" t="str">
        <f t="shared" si="12"/>
        <v>Windows Server</v>
      </c>
      <c r="AH1307" s="70">
        <f>ifna(vlookup(AG1307,'SKU Pricing'!A:B,Assumptions!$B$2,0)*W1307*AE1307,0)</f>
        <v>134.32</v>
      </c>
      <c r="AI1307" s="62" t="str">
        <f t="shared" si="13"/>
        <v/>
      </c>
      <c r="AJ1307" s="62" t="str">
        <f>if(V1307&lt;&gt;0, if(T1307="Lift &amp; Shift Noprod",Assumptions!$B$9,if(V1307=Assumptions!$B$6,Assumptions!$B$10,if(P1307=1,Assumptions!$B$8,Assumptions!$B$7))),"")</f>
        <v>SSD</v>
      </c>
      <c r="AK1307" s="69" t="str">
        <f t="shared" si="14"/>
        <v>SSD</v>
      </c>
      <c r="AL1307" s="69">
        <f>if(AJ1307="Hyperdisk Balanced",Assumptions!$B$11,0)</f>
        <v>0</v>
      </c>
      <c r="AM1307" s="69">
        <f>if(AJ1307="Hyperdisk Balanced",Assumptions!$B$12,0)</f>
        <v>0</v>
      </c>
      <c r="AN1307" s="70">
        <f>if(AK1307=0,0,if(AJ1307="Hyperdisk Balanced",vlookup(AK1307&amp;" provisioned space",'SKU Pricing'!A:B,Assumptions!$B$2,0)*Z1307+vlookup(AK1307&amp;" provisioned IOPS",'SKU Pricing'!A:B,Assumptions!$B$2,0)*AL1307*730+vlookup(AK1307&amp;" provisioned throughput",'SKU Pricing'!A:B,Assumptions!$B$2,0)*AM1307*730,vlookup(AK1307,'SKU Pricing'!A:B,Assumptions!$B$2,0)*Z1307))</f>
        <v>307.714</v>
      </c>
      <c r="AO1307" s="70">
        <f t="shared" si="15"/>
        <v>497.8506526</v>
      </c>
      <c r="AP1307" s="71" t="str">
        <f t="shared" si="16"/>
        <v>VM Manager</v>
      </c>
      <c r="AQ1307" s="70">
        <f>ifna(vlookup(AP1307,'SKU Pricing'!A:B,Assumptions!$B$2,0)*AE1307,0)</f>
        <v>2.19</v>
      </c>
      <c r="AR1307" s="72">
        <v>0.0</v>
      </c>
    </row>
    <row r="1308">
      <c r="A1308" s="61" t="s">
        <v>1448</v>
      </c>
      <c r="B1308" s="62" t="str">
        <f>ifna(if(vlookup(A1308,vOS!A:B,2,0)="","Unknown",vlookup(A1308,vOS!A:B,2,0)),"Unknown")</f>
        <v>Microsoft Windows Server 2019 (64-bit)</v>
      </c>
      <c r="C1308" s="62">
        <f>vlookup(B1308,'OS Study'!A:D,2,0)</f>
        <v>0</v>
      </c>
      <c r="D1308" s="62" t="str">
        <f>vlookup(B1308,'OS Study'!A:D,3,0)</f>
        <v>Windows</v>
      </c>
      <c r="E1308" s="62" t="str">
        <f>vlookup(B1308,'OS Study'!A:D,4,0)</f>
        <v>Server</v>
      </c>
      <c r="F1308" s="63" t="str">
        <f>vlookup(B1308,'OS Study'!A:E,5,0)</f>
        <v>2019</v>
      </c>
      <c r="G1308" s="62">
        <f>IF(vlookup(A1308,'RVtools V2.1'!A:J,4,0)="non",0,1)</f>
        <v>1</v>
      </c>
      <c r="H1308" s="62">
        <f>if(vlookup(A1308,'RVtools V2.1'!A:K,11,0)="kube",1,0)</f>
        <v>0</v>
      </c>
      <c r="I1308" s="62">
        <f t="shared" si="5"/>
        <v>0</v>
      </c>
      <c r="J1308" s="62">
        <f>ifna(vlookup(A1308,'Infra Study'!A:Q,17,0),0)</f>
        <v>0</v>
      </c>
      <c r="K1308" s="64">
        <f>IFERROR(__xludf.DUMMYFUNCTION("N(REGEXMATCH(VLOOKUP(A1308, 'RVtools V2.1'!A:H, 8, 0), ""^Serveur de fichiers""))"),0.0)</f>
        <v>0</v>
      </c>
      <c r="L1308" s="64">
        <f t="shared" si="6"/>
        <v>0</v>
      </c>
      <c r="M1308" s="67" t="str">
        <f>ifna(vlookup(A1308,'RVtools V2.1'!A:I,8,0),"N/A")</f>
        <v>SAGE</v>
      </c>
      <c r="N1308" s="64">
        <f>IFERROR(__xludf.DUMMYFUNCTION("IF(REGEXMATCH(M1308, ""(?i)"" &amp; JOIN(""|"", SPLIT(""kalisil"", "" ""))), 1, 0)"),0.0)</f>
        <v>0</v>
      </c>
      <c r="O1308" s="64" t="str">
        <f>vlookup(A1308,'RVtools V2.1'!A:H,7,0)</f>
        <v>T2</v>
      </c>
      <c r="P1308" s="64">
        <f>if(vlookup(A1308,'RVtools V2.1'!A:H,5,0)="oui",1,0)</f>
        <v>1</v>
      </c>
      <c r="Q1308" s="64">
        <f>ifna(vlookup(A1308,vCPU!A:B,2,0),"Unknown")</f>
        <v>4</v>
      </c>
      <c r="R1308" s="66">
        <f>ifna(vlookup(A1308,vMemory!A:C,3,0),"Unknown")</f>
        <v>16</v>
      </c>
      <c r="S1308" s="66">
        <f>ifna(vlookup(A1308,vDisk!A:C,3,0),"Unknown")</f>
        <v>289</v>
      </c>
      <c r="T1308" s="67" t="str">
        <f t="array" ref="T1308">IFS(
   L1308=1, "No Lift &amp; Shift",
   J1308=1, XLOOKUP(A1308, 'Infra Study'!A:A, 'Infra Study'!P:P),
   I1308=1, "No Lift &amp; Shift",
   H1308=1, "GKE",
   K1308=1, "GCNV",
   G1308=1, "Lift &amp; Shift Prod",
   TRUE, "Lift &amp; Shift Noprod"
)</f>
        <v>Lift &amp; Shift Prod</v>
      </c>
      <c r="U1308" s="67">
        <f t="shared" si="7"/>
        <v>1</v>
      </c>
      <c r="V1308" s="68" t="str">
        <f>if(T1308="Lift &amp; Shift Noprod",if( Y1308=0,Assumptions!$B$5, Assumptions!$B$4),if(T1308="Lift &amp; Shift Prod",if(AND(N1308=1,O1308="T1"),Assumptions!$B$6,Assumptions!$B$4),0))</f>
        <v>N2D</v>
      </c>
      <c r="W1308" s="69">
        <f>if(V1308&lt;&gt;0,if(Q1308="Unknown", Assumptions!$B$42,If(Q1308&gt;1,Q1308,2)),0)</f>
        <v>4</v>
      </c>
      <c r="X1308" s="69">
        <f>if(V1308&lt;&gt;0,if(R1308="Unknown", Assumptions!$B$43,R1308),0)</f>
        <v>16</v>
      </c>
      <c r="Y1308" s="68">
        <f t="shared" si="8"/>
        <v>0</v>
      </c>
      <c r="Z1308" s="68">
        <f>if(V1308&lt;&gt;0,if(  S1308="Unknown", Assumptions!$B$44,S1308),0)</f>
        <v>289</v>
      </c>
      <c r="AA1308" s="68" t="str">
        <f>if(V1308 ="N2",ifna(vlookup(W1308&amp;"-"&amp;X1308,'Ref. VM'!A:B,2,0),"Custom"),if(V1308 ="E2" , ifna(vlookup(W1308&amp;"-"&amp;X1308,'Ref. VM'!D:E,2,0),"Custom"),if(V1308="N2D",ifna(vlookup(W1308&amp;"-"&amp;X1308,'Ref. VM'!G:H,2,0),"Custom"),if(V1308="N4",ifna(vlookup(W1308&amp;"-"&amp;X1308,'Ref. VM'!J:K,2,0),"Custom"),0))))</f>
        <v>Predefined</v>
      </c>
      <c r="AB1308" s="67" t="str">
        <f t="shared" si="9"/>
        <v>N2D-Predefined vCPUs-CUD 3y</v>
      </c>
      <c r="AC1308" s="67" t="str">
        <f t="shared" si="10"/>
        <v>N2D-Predefined RAM-CUD 3y</v>
      </c>
      <c r="AD1308" s="67">
        <f t="shared" si="11"/>
        <v>0</v>
      </c>
      <c r="AE1308" s="69">
        <f>if(T1308="Lift &amp; Shift Prod",730,if(T1308="Lift &amp; Shift Noprod",Assumptions!$B$3,0))</f>
        <v>730</v>
      </c>
      <c r="AF1308" s="70">
        <f>if( U1308=0,0,if(Y1308=0, ((vlookup(AB1308,'SKU Pricing'!A:B,Assumptions!$B$2,0)*W1308)+(vlookup(AC1308,'SKU Pricing'!A:B,Assumptions!$B$2,0)*X1308))*AE1308,((vlookup(AB1308,'SKU Pricing'!A:B,Assumptions!$B$2,0)*W1308)+(vlookup(AC1308,'SKU Pricing'!A:B,Assumptions!$B$2,0)*(W1308*8))+(vlookup(AD1308,'SKU Pricing'!A:B,Assumptions!$B$2,0)*(X1308-(W1308*8))))*AE1308))</f>
        <v>64.3974464</v>
      </c>
      <c r="AG1308" s="67" t="str">
        <f t="shared" si="12"/>
        <v>Windows Server</v>
      </c>
      <c r="AH1308" s="70">
        <f>ifna(vlookup(AG1308,'SKU Pricing'!A:B,Assumptions!$B$2,0)*W1308*AE1308,0)</f>
        <v>134.32</v>
      </c>
      <c r="AI1308" s="62" t="str">
        <f t="shared" si="13"/>
        <v/>
      </c>
      <c r="AJ1308" s="62" t="str">
        <f>if(V1308&lt;&gt;0, if(T1308="Lift &amp; Shift Noprod",Assumptions!$B$9,if(V1308=Assumptions!$B$6,Assumptions!$B$10,if(P1308=1,Assumptions!$B$8,Assumptions!$B$7))),"")</f>
        <v>SSD</v>
      </c>
      <c r="AK1308" s="69" t="str">
        <f t="shared" si="14"/>
        <v>SSD</v>
      </c>
      <c r="AL1308" s="69">
        <f>if(AJ1308="Hyperdisk Balanced",Assumptions!$B$11,0)</f>
        <v>0</v>
      </c>
      <c r="AM1308" s="69">
        <f>if(AJ1308="Hyperdisk Balanced",Assumptions!$B$12,0)</f>
        <v>0</v>
      </c>
      <c r="AN1308" s="70">
        <f>if(AK1308=0,0,if(AJ1308="Hyperdisk Balanced",vlookup(AK1308&amp;" provisioned space",'SKU Pricing'!A:B,Assumptions!$B$2,0)*Z1308+vlookup(AK1308&amp;" provisioned IOPS",'SKU Pricing'!A:B,Assumptions!$B$2,0)*AL1308*730+vlookup(AK1308&amp;" provisioned throughput",'SKU Pricing'!A:B,Assumptions!$B$2,0)*AM1308*730,vlookup(AK1308,'SKU Pricing'!A:B,Assumptions!$B$2,0)*Z1308))</f>
        <v>56.933</v>
      </c>
      <c r="AO1308" s="70">
        <f t="shared" si="15"/>
        <v>255.6504464</v>
      </c>
      <c r="AP1308" s="71" t="str">
        <f t="shared" si="16"/>
        <v>VM Manager</v>
      </c>
      <c r="AQ1308" s="70">
        <f>ifna(vlookup(AP1308,'SKU Pricing'!A:B,Assumptions!$B$2,0)*AE1308,0)</f>
        <v>2.19</v>
      </c>
      <c r="AR1308" s="72">
        <v>0.0</v>
      </c>
    </row>
    <row r="1309">
      <c r="A1309" s="61" t="s">
        <v>1449</v>
      </c>
      <c r="B1309" s="62" t="str">
        <f>ifna(if(vlookup(A1309,vOS!A:B,2,0)="","Unknown",vlookup(A1309,vOS!A:B,2,0)),"Unknown")</f>
        <v>Microsoft Windows Server 2019 (64-bit)</v>
      </c>
      <c r="C1309" s="62">
        <f>vlookup(B1309,'OS Study'!A:D,2,0)</f>
        <v>0</v>
      </c>
      <c r="D1309" s="62" t="str">
        <f>vlookup(B1309,'OS Study'!A:D,3,0)</f>
        <v>Windows</v>
      </c>
      <c r="E1309" s="62" t="str">
        <f>vlookup(B1309,'OS Study'!A:D,4,0)</f>
        <v>Server</v>
      </c>
      <c r="F1309" s="63" t="str">
        <f>vlookup(B1309,'OS Study'!A:E,5,0)</f>
        <v>2019</v>
      </c>
      <c r="G1309" s="62">
        <f>IF(vlookup(A1309,'RVtools V2.1'!A:J,4,0)="non",0,1)</f>
        <v>1</v>
      </c>
      <c r="H1309" s="62">
        <f>if(vlookup(A1309,'RVtools V2.1'!A:K,11,0)="kube",1,0)</f>
        <v>0</v>
      </c>
      <c r="I1309" s="62">
        <f t="shared" si="5"/>
        <v>0</v>
      </c>
      <c r="J1309" s="62">
        <f>ifna(vlookup(A1309,'Infra Study'!A:Q,17,0),0)</f>
        <v>0</v>
      </c>
      <c r="K1309" s="64">
        <f>IFERROR(__xludf.DUMMYFUNCTION("N(REGEXMATCH(VLOOKUP(A1309, 'RVtools V2.1'!A:H, 8, 0), ""^Serveur de fichiers""))"),0.0)</f>
        <v>0</v>
      </c>
      <c r="L1309" s="64">
        <f t="shared" si="6"/>
        <v>0</v>
      </c>
      <c r="M1309" s="67" t="str">
        <f>ifna(vlookup(A1309,'RVtools V2.1'!A:I,8,0),"N/A")</f>
        <v>SAGE</v>
      </c>
      <c r="N1309" s="64">
        <f>IFERROR(__xludf.DUMMYFUNCTION("IF(REGEXMATCH(M1309, ""(?i)"" &amp; JOIN(""|"", SPLIT(""kalisil"", "" ""))), 1, 0)"),0.0)</f>
        <v>0</v>
      </c>
      <c r="O1309" s="64" t="str">
        <f>vlookup(A1309,'RVtools V2.1'!A:H,7,0)</f>
        <v>T2</v>
      </c>
      <c r="P1309" s="64">
        <f>if(vlookup(A1309,'RVtools V2.1'!A:H,5,0)="oui",1,0)</f>
        <v>1</v>
      </c>
      <c r="Q1309" s="64">
        <f>ifna(vlookup(A1309,vCPU!A:B,2,0),"Unknown")</f>
        <v>6</v>
      </c>
      <c r="R1309" s="66">
        <f>ifna(vlookup(A1309,vMemory!A:C,3,0),"Unknown")</f>
        <v>32</v>
      </c>
      <c r="S1309" s="66">
        <f>ifna(vlookup(A1309,vDisk!A:C,3,0),"Unknown")</f>
        <v>754</v>
      </c>
      <c r="T1309" s="67" t="str">
        <f t="array" ref="T1309">IFS(
   L1309=1, "No Lift &amp; Shift",
   J1309=1, XLOOKUP(A1309, 'Infra Study'!A:A, 'Infra Study'!P:P),
   I1309=1, "No Lift &amp; Shift",
   H1309=1, "GKE",
   K1309=1, "GCNV",
   G1309=1, "Lift &amp; Shift Prod",
   TRUE, "Lift &amp; Shift Noprod"
)</f>
        <v>Lift &amp; Shift Prod</v>
      </c>
      <c r="U1309" s="67">
        <f t="shared" si="7"/>
        <v>1</v>
      </c>
      <c r="V1309" s="68" t="str">
        <f>if(T1309="Lift &amp; Shift Noprod",if( Y1309=0,Assumptions!$B$5, Assumptions!$B$4),if(T1309="Lift &amp; Shift Prod",if(AND(N1309=1,O1309="T1"),Assumptions!$B$6,Assumptions!$B$4),0))</f>
        <v>N2D</v>
      </c>
      <c r="W1309" s="69">
        <f>if(V1309&lt;&gt;0,if(Q1309="Unknown", Assumptions!$B$42,If(Q1309&gt;1,Q1309,2)),0)</f>
        <v>6</v>
      </c>
      <c r="X1309" s="69">
        <f>if(V1309&lt;&gt;0,if(R1309="Unknown", Assumptions!$B$43,R1309),0)</f>
        <v>32</v>
      </c>
      <c r="Y1309" s="68">
        <f t="shared" si="8"/>
        <v>0</v>
      </c>
      <c r="Z1309" s="68">
        <f>if(V1309&lt;&gt;0,if(  S1309="Unknown", Assumptions!$B$44,S1309),0)</f>
        <v>754</v>
      </c>
      <c r="AA1309" s="68" t="str">
        <f>if(V1309 ="N2",ifna(vlookup(W1309&amp;"-"&amp;X1309,'Ref. VM'!A:B,2,0),"Custom"),if(V1309 ="E2" , ifna(vlookup(W1309&amp;"-"&amp;X1309,'Ref. VM'!D:E,2,0),"Custom"),if(V1309="N2D",ifna(vlookup(W1309&amp;"-"&amp;X1309,'Ref. VM'!G:H,2,0),"Custom"),if(V1309="N4",ifna(vlookup(W1309&amp;"-"&amp;X1309,'Ref. VM'!J:K,2,0),"Custom"),0))))</f>
        <v>Custom</v>
      </c>
      <c r="AB1309" s="67" t="str">
        <f t="shared" si="9"/>
        <v>N2D-Custom vCPUs-CUD 3y</v>
      </c>
      <c r="AC1309" s="67" t="str">
        <f t="shared" si="10"/>
        <v>N2D-Custom RAM-CUD 3y</v>
      </c>
      <c r="AD1309" s="67">
        <f t="shared" si="11"/>
        <v>0</v>
      </c>
      <c r="AE1309" s="69">
        <f>if(T1309="Lift &amp; Shift Prod",730,if(T1309="Lift &amp; Shift Noprod",Assumptions!$B$3,0))</f>
        <v>730</v>
      </c>
      <c r="AF1309" s="70">
        <f>if( U1309=0,0,if(Y1309=0, ((vlookup(AB1309,'SKU Pricing'!A:B,Assumptions!$B$2,0)*W1309)+(vlookup(AC1309,'SKU Pricing'!A:B,Assumptions!$B$2,0)*X1309))*AE1309,((vlookup(AB1309,'SKU Pricing'!A:B,Assumptions!$B$2,0)*W1309)+(vlookup(AC1309,'SKU Pricing'!A:B,Assumptions!$B$2,0)*(W1309*8))+(vlookup(AD1309,'SKU Pricing'!A:B,Assumptions!$B$2,0)*(X1309-(W1309*8))))*AE1309))</f>
        <v>113.2266442</v>
      </c>
      <c r="AG1309" s="67" t="str">
        <f t="shared" si="12"/>
        <v>Windows Server</v>
      </c>
      <c r="AH1309" s="70">
        <f>ifna(vlookup(AG1309,'SKU Pricing'!A:B,Assumptions!$B$2,0)*W1309*AE1309,0)</f>
        <v>201.48</v>
      </c>
      <c r="AI1309" s="62" t="str">
        <f t="shared" si="13"/>
        <v/>
      </c>
      <c r="AJ1309" s="62" t="str">
        <f>if(V1309&lt;&gt;0, if(T1309="Lift &amp; Shift Noprod",Assumptions!$B$9,if(V1309=Assumptions!$B$6,Assumptions!$B$10,if(P1309=1,Assumptions!$B$8,Assumptions!$B$7))),"")</f>
        <v>SSD</v>
      </c>
      <c r="AK1309" s="69" t="str">
        <f t="shared" si="14"/>
        <v>SSD</v>
      </c>
      <c r="AL1309" s="69">
        <f>if(AJ1309="Hyperdisk Balanced",Assumptions!$B$11,0)</f>
        <v>0</v>
      </c>
      <c r="AM1309" s="69">
        <f>if(AJ1309="Hyperdisk Balanced",Assumptions!$B$12,0)</f>
        <v>0</v>
      </c>
      <c r="AN1309" s="70">
        <f>if(AK1309=0,0,if(AJ1309="Hyperdisk Balanced",vlookup(AK1309&amp;" provisioned space",'SKU Pricing'!A:B,Assumptions!$B$2,0)*Z1309+vlookup(AK1309&amp;" provisioned IOPS",'SKU Pricing'!A:B,Assumptions!$B$2,0)*AL1309*730+vlookup(AK1309&amp;" provisioned throughput",'SKU Pricing'!A:B,Assumptions!$B$2,0)*AM1309*730,vlookup(AK1309,'SKU Pricing'!A:B,Assumptions!$B$2,0)*Z1309))</f>
        <v>148.538</v>
      </c>
      <c r="AO1309" s="70">
        <f t="shared" si="15"/>
        <v>463.2446442</v>
      </c>
      <c r="AP1309" s="71" t="str">
        <f t="shared" si="16"/>
        <v>VM Manager</v>
      </c>
      <c r="AQ1309" s="70">
        <f>ifna(vlookup(AP1309,'SKU Pricing'!A:B,Assumptions!$B$2,0)*AE1309,0)</f>
        <v>2.19</v>
      </c>
      <c r="AR1309" s="72">
        <v>0.0</v>
      </c>
    </row>
    <row r="1310">
      <c r="A1310" s="61" t="s">
        <v>1450</v>
      </c>
      <c r="B1310" s="62" t="str">
        <f>ifna(if(vlookup(A1310,vOS!A:B,2,0)="","Unknown",vlookup(A1310,vOS!A:B,2,0)),"Unknown")</f>
        <v>Microsoft Windows Server 2019 (64-bit)</v>
      </c>
      <c r="C1310" s="62">
        <f>vlookup(B1310,'OS Study'!A:D,2,0)</f>
        <v>0</v>
      </c>
      <c r="D1310" s="62" t="str">
        <f>vlookup(B1310,'OS Study'!A:D,3,0)</f>
        <v>Windows</v>
      </c>
      <c r="E1310" s="62" t="str">
        <f>vlookup(B1310,'OS Study'!A:D,4,0)</f>
        <v>Server</v>
      </c>
      <c r="F1310" s="63" t="str">
        <f>vlookup(B1310,'OS Study'!A:E,5,0)</f>
        <v>2019</v>
      </c>
      <c r="G1310" s="62">
        <f>IF(vlookup(A1310,'RVtools V2.1'!A:J,4,0)="non",0,1)</f>
        <v>1</v>
      </c>
      <c r="H1310" s="62">
        <f>if(vlookup(A1310,'RVtools V2.1'!A:K,11,0)="kube",1,0)</f>
        <v>0</v>
      </c>
      <c r="I1310" s="62">
        <f t="shared" si="5"/>
        <v>0</v>
      </c>
      <c r="J1310" s="62">
        <f>ifna(vlookup(A1310,'Infra Study'!A:Q,17,0),0)</f>
        <v>0</v>
      </c>
      <c r="K1310" s="64">
        <f>IFERROR(__xludf.DUMMYFUNCTION("N(REGEXMATCH(VLOOKUP(A1310, 'RVtools V2.1'!A:H, 8, 0), ""^Serveur de fichiers""))"),0.0)</f>
        <v>0</v>
      </c>
      <c r="L1310" s="64">
        <f t="shared" si="6"/>
        <v>0</v>
      </c>
      <c r="M1310" s="67" t="str">
        <f>ifna(vlookup(A1310,'RVtools V2.1'!A:I,8,0),"N/A")</f>
        <v>Santosha - ALI</v>
      </c>
      <c r="N1310" s="64">
        <f>IFERROR(__xludf.DUMMYFUNCTION("IF(REGEXMATCH(M1310, ""(?i)"" &amp; JOIN(""|"", SPLIT(""kalisil"", "" ""))), 1, 0)"),0.0)</f>
        <v>0</v>
      </c>
      <c r="O1310" s="64" t="str">
        <f>vlookup(A1310,'RVtools V2.1'!A:H,7,0)</f>
        <v>T1</v>
      </c>
      <c r="P1310" s="64">
        <f>if(vlookup(A1310,'RVtools V2.1'!A:H,5,0)="oui",1,0)</f>
        <v>1</v>
      </c>
      <c r="Q1310" s="64">
        <f>ifna(vlookup(A1310,vCPU!A:B,2,0),"Unknown")</f>
        <v>16</v>
      </c>
      <c r="R1310" s="66">
        <f>ifna(vlookup(A1310,vMemory!A:C,3,0),"Unknown")</f>
        <v>32</v>
      </c>
      <c r="S1310" s="66">
        <f>ifna(vlookup(A1310,vDisk!A:C,3,0),"Unknown")</f>
        <v>189</v>
      </c>
      <c r="T1310" s="67" t="str">
        <f t="array" ref="T1310">IFS(
   L1310=1, "No Lift &amp; Shift",
   J1310=1, XLOOKUP(A1310, 'Infra Study'!A:A, 'Infra Study'!P:P),
   I1310=1, "No Lift &amp; Shift",
   H1310=1, "GKE",
   K1310=1, "GCNV",
   G1310=1, "Lift &amp; Shift Prod",
   TRUE, "Lift &amp; Shift Noprod"
)</f>
        <v>Lift &amp; Shift Prod</v>
      </c>
      <c r="U1310" s="67">
        <f t="shared" si="7"/>
        <v>1</v>
      </c>
      <c r="V1310" s="68" t="str">
        <f>if(T1310="Lift &amp; Shift Noprod",if( Y1310=0,Assumptions!$B$5, Assumptions!$B$4),if(T1310="Lift &amp; Shift Prod",if(AND(N1310=1,O1310="T1"),Assumptions!$B$6,Assumptions!$B$4),0))</f>
        <v>N2D</v>
      </c>
      <c r="W1310" s="69">
        <f>if(V1310&lt;&gt;0,if(Q1310="Unknown", Assumptions!$B$42,If(Q1310&gt;1,Q1310,2)),0)</f>
        <v>16</v>
      </c>
      <c r="X1310" s="69">
        <f>if(V1310&lt;&gt;0,if(R1310="Unknown", Assumptions!$B$43,R1310),0)</f>
        <v>32</v>
      </c>
      <c r="Y1310" s="68">
        <f t="shared" si="8"/>
        <v>0</v>
      </c>
      <c r="Z1310" s="68">
        <f>if(V1310&lt;&gt;0,if(  S1310="Unknown", Assumptions!$B$44,S1310),0)</f>
        <v>189</v>
      </c>
      <c r="AA1310" s="68" t="str">
        <f>if(V1310 ="N2",ifna(vlookup(W1310&amp;"-"&amp;X1310,'Ref. VM'!A:B,2,0),"Custom"),if(V1310 ="E2" , ifna(vlookup(W1310&amp;"-"&amp;X1310,'Ref. VM'!D:E,2,0),"Custom"),if(V1310="N2D",ifna(vlookup(W1310&amp;"-"&amp;X1310,'Ref. VM'!G:H,2,0),"Custom"),if(V1310="N4",ifna(vlookup(W1310&amp;"-"&amp;X1310,'Ref. VM'!J:K,2,0),"Custom"),0))))</f>
        <v>Custom</v>
      </c>
      <c r="AB1310" s="67" t="str">
        <f t="shared" si="9"/>
        <v>N2D-Custom vCPUs-CUD 3y</v>
      </c>
      <c r="AC1310" s="67" t="str">
        <f t="shared" si="10"/>
        <v>N2D-Custom RAM-CUD 3y</v>
      </c>
      <c r="AD1310" s="67">
        <f t="shared" si="11"/>
        <v>0</v>
      </c>
      <c r="AE1310" s="69">
        <f>if(T1310="Lift &amp; Shift Prod",730,if(T1310="Lift &amp; Shift Noprod",Assumptions!$B$3,0))</f>
        <v>730</v>
      </c>
      <c r="AF1310" s="70">
        <f>if( U1310=0,0,if(Y1310=0, ((vlookup(AB1310,'SKU Pricing'!A:B,Assumptions!$B$2,0)*W1310)+(vlookup(AC1310,'SKU Pricing'!A:B,Assumptions!$B$2,0)*X1310))*AE1310,((vlookup(AB1310,'SKU Pricing'!A:B,Assumptions!$B$2,0)*W1310)+(vlookup(AC1310,'SKU Pricing'!A:B,Assumptions!$B$2,0)*(W1310*8))+(vlookup(AD1310,'SKU Pricing'!A:B,Assumptions!$B$2,0)*(X1310-(W1310*8))))*AE1310))</f>
        <v>223.2666106</v>
      </c>
      <c r="AG1310" s="67" t="str">
        <f t="shared" si="12"/>
        <v>Windows Server</v>
      </c>
      <c r="AH1310" s="70">
        <f>ifna(vlookup(AG1310,'SKU Pricing'!A:B,Assumptions!$B$2,0)*W1310*AE1310,0)</f>
        <v>537.28</v>
      </c>
      <c r="AI1310" s="62" t="str">
        <f t="shared" si="13"/>
        <v>Regional</v>
      </c>
      <c r="AJ1310" s="62" t="str">
        <f>if(V1310&lt;&gt;0, if(T1310="Lift &amp; Shift Noprod",Assumptions!$B$9,if(V1310=Assumptions!$B$6,Assumptions!$B$10,if(P1310=1,Assumptions!$B$8,Assumptions!$B$7))),"")</f>
        <v>SSD</v>
      </c>
      <c r="AK1310" s="69" t="str">
        <f t="shared" si="14"/>
        <v>SSD</v>
      </c>
      <c r="AL1310" s="69">
        <f>if(AJ1310="Hyperdisk Balanced",Assumptions!$B$11,0)</f>
        <v>0</v>
      </c>
      <c r="AM1310" s="69">
        <f>if(AJ1310="Hyperdisk Balanced",Assumptions!$B$12,0)</f>
        <v>0</v>
      </c>
      <c r="AN1310" s="70">
        <f>if(AK1310=0,0,if(AJ1310="Hyperdisk Balanced",vlookup(AK1310&amp;" provisioned space",'SKU Pricing'!A:B,Assumptions!$B$2,0)*Z1310+vlookup(AK1310&amp;" provisioned IOPS",'SKU Pricing'!A:B,Assumptions!$B$2,0)*AL1310*730+vlookup(AK1310&amp;" provisioned throughput",'SKU Pricing'!A:B,Assumptions!$B$2,0)*AM1310*730,vlookup(AK1310,'SKU Pricing'!A:B,Assumptions!$B$2,0)*Z1310))</f>
        <v>37.233</v>
      </c>
      <c r="AO1310" s="70">
        <f t="shared" si="15"/>
        <v>797.7796106</v>
      </c>
      <c r="AP1310" s="71" t="str">
        <f t="shared" si="16"/>
        <v>VM Manager</v>
      </c>
      <c r="AQ1310" s="70">
        <f>ifna(vlookup(AP1310,'SKU Pricing'!A:B,Assumptions!$B$2,0)*AE1310,0)</f>
        <v>2.19</v>
      </c>
      <c r="AR1310" s="72">
        <v>0.0</v>
      </c>
    </row>
    <row r="1311">
      <c r="A1311" s="61" t="s">
        <v>1451</v>
      </c>
      <c r="B1311" s="62" t="str">
        <f>ifna(if(vlookup(A1311,vOS!A:B,2,0)="","Unknown",vlookup(A1311,vOS!A:B,2,0)),"Unknown")</f>
        <v>Microsoft Windows Server 2019 (64-bit)</v>
      </c>
      <c r="C1311" s="62">
        <f>vlookup(B1311,'OS Study'!A:D,2,0)</f>
        <v>0</v>
      </c>
      <c r="D1311" s="62" t="str">
        <f>vlookup(B1311,'OS Study'!A:D,3,0)</f>
        <v>Windows</v>
      </c>
      <c r="E1311" s="62" t="str">
        <f>vlookup(B1311,'OS Study'!A:D,4,0)</f>
        <v>Server</v>
      </c>
      <c r="F1311" s="63" t="str">
        <f>vlookup(B1311,'OS Study'!A:E,5,0)</f>
        <v>2019</v>
      </c>
      <c r="G1311" s="62">
        <f>IF(vlookup(A1311,'RVtools V2.1'!A:J,4,0)="non",0,1)</f>
        <v>1</v>
      </c>
      <c r="H1311" s="62">
        <f>if(vlookup(A1311,'RVtools V2.1'!A:K,11,0)="kube",1,0)</f>
        <v>0</v>
      </c>
      <c r="I1311" s="62">
        <f t="shared" si="5"/>
        <v>0</v>
      </c>
      <c r="J1311" s="62">
        <f>ifna(vlookup(A1311,'Infra Study'!A:Q,17,0),0)</f>
        <v>0</v>
      </c>
      <c r="K1311" s="64">
        <f>IFERROR(__xludf.DUMMYFUNCTION("N(REGEXMATCH(VLOOKUP(A1311, 'RVtools V2.1'!A:H, 8, 0), ""^Serveur de fichiers""))"),0.0)</f>
        <v>0</v>
      </c>
      <c r="L1311" s="64">
        <f t="shared" si="6"/>
        <v>0</v>
      </c>
      <c r="M1311" s="67" t="str">
        <f>ifna(vlookup(A1311,'RVtools V2.1'!A:I,8,0),"N/A")</f>
        <v>Santosha - ALP</v>
      </c>
      <c r="N1311" s="64">
        <f>IFERROR(__xludf.DUMMYFUNCTION("IF(REGEXMATCH(M1311, ""(?i)"" &amp; JOIN(""|"", SPLIT(""kalisil"", "" ""))), 1, 0)"),0.0)</f>
        <v>0</v>
      </c>
      <c r="O1311" s="64" t="str">
        <f>vlookup(A1311,'RVtools V2.1'!A:H,7,0)</f>
        <v>T1</v>
      </c>
      <c r="P1311" s="64">
        <f>if(vlookup(A1311,'RVtools V2.1'!A:H,5,0)="oui",1,0)</f>
        <v>1</v>
      </c>
      <c r="Q1311" s="64">
        <f>ifna(vlookup(A1311,vCPU!A:B,2,0),"Unknown")</f>
        <v>16</v>
      </c>
      <c r="R1311" s="66">
        <f>ifna(vlookup(A1311,vMemory!A:C,3,0),"Unknown")</f>
        <v>32</v>
      </c>
      <c r="S1311" s="66">
        <f>ifna(vlookup(A1311,vDisk!A:C,3,0),"Unknown")</f>
        <v>82</v>
      </c>
      <c r="T1311" s="67" t="str">
        <f t="array" ref="T1311">IFS(
   L1311=1, "No Lift &amp; Shift",
   J1311=1, XLOOKUP(A1311, 'Infra Study'!A:A, 'Infra Study'!P:P),
   I1311=1, "No Lift &amp; Shift",
   H1311=1, "GKE",
   K1311=1, "GCNV",
   G1311=1, "Lift &amp; Shift Prod",
   TRUE, "Lift &amp; Shift Noprod"
)</f>
        <v>Lift &amp; Shift Prod</v>
      </c>
      <c r="U1311" s="67">
        <f t="shared" si="7"/>
        <v>1</v>
      </c>
      <c r="V1311" s="68" t="str">
        <f>if(T1311="Lift &amp; Shift Noprod",if( Y1311=0,Assumptions!$B$5, Assumptions!$B$4),if(T1311="Lift &amp; Shift Prod",if(AND(N1311=1,O1311="T1"),Assumptions!$B$6,Assumptions!$B$4),0))</f>
        <v>N2D</v>
      </c>
      <c r="W1311" s="69">
        <f>if(V1311&lt;&gt;0,if(Q1311="Unknown", Assumptions!$B$42,If(Q1311&gt;1,Q1311,2)),0)</f>
        <v>16</v>
      </c>
      <c r="X1311" s="69">
        <f>if(V1311&lt;&gt;0,if(R1311="Unknown", Assumptions!$B$43,R1311),0)</f>
        <v>32</v>
      </c>
      <c r="Y1311" s="68">
        <f t="shared" si="8"/>
        <v>0</v>
      </c>
      <c r="Z1311" s="68">
        <f>if(V1311&lt;&gt;0,if(  S1311="Unknown", Assumptions!$B$44,S1311),0)</f>
        <v>82</v>
      </c>
      <c r="AA1311" s="68" t="str">
        <f>if(V1311 ="N2",ifna(vlookup(W1311&amp;"-"&amp;X1311,'Ref. VM'!A:B,2,0),"Custom"),if(V1311 ="E2" , ifna(vlookup(W1311&amp;"-"&amp;X1311,'Ref. VM'!D:E,2,0),"Custom"),if(V1311="N2D",ifna(vlookup(W1311&amp;"-"&amp;X1311,'Ref. VM'!G:H,2,0),"Custom"),if(V1311="N4",ifna(vlookup(W1311&amp;"-"&amp;X1311,'Ref. VM'!J:K,2,0),"Custom"),0))))</f>
        <v>Custom</v>
      </c>
      <c r="AB1311" s="67" t="str">
        <f t="shared" si="9"/>
        <v>N2D-Custom vCPUs-CUD 3y</v>
      </c>
      <c r="AC1311" s="67" t="str">
        <f t="shared" si="10"/>
        <v>N2D-Custom RAM-CUD 3y</v>
      </c>
      <c r="AD1311" s="67">
        <f t="shared" si="11"/>
        <v>0</v>
      </c>
      <c r="AE1311" s="69">
        <f>if(T1311="Lift &amp; Shift Prod",730,if(T1311="Lift &amp; Shift Noprod",Assumptions!$B$3,0))</f>
        <v>730</v>
      </c>
      <c r="AF1311" s="70">
        <f>if( U1311=0,0,if(Y1311=0, ((vlookup(AB1311,'SKU Pricing'!A:B,Assumptions!$B$2,0)*W1311)+(vlookup(AC1311,'SKU Pricing'!A:B,Assumptions!$B$2,0)*X1311))*AE1311,((vlookup(AB1311,'SKU Pricing'!A:B,Assumptions!$B$2,0)*W1311)+(vlookup(AC1311,'SKU Pricing'!A:B,Assumptions!$B$2,0)*(W1311*8))+(vlookup(AD1311,'SKU Pricing'!A:B,Assumptions!$B$2,0)*(X1311-(W1311*8))))*AE1311))</f>
        <v>223.2666106</v>
      </c>
      <c r="AG1311" s="67" t="str">
        <f t="shared" si="12"/>
        <v>Windows Server</v>
      </c>
      <c r="AH1311" s="70">
        <f>ifna(vlookup(AG1311,'SKU Pricing'!A:B,Assumptions!$B$2,0)*W1311*AE1311,0)</f>
        <v>537.28</v>
      </c>
      <c r="AI1311" s="62" t="str">
        <f t="shared" si="13"/>
        <v>Regional</v>
      </c>
      <c r="AJ1311" s="62" t="str">
        <f>if(V1311&lt;&gt;0, if(T1311="Lift &amp; Shift Noprod",Assumptions!$B$9,if(V1311=Assumptions!$B$6,Assumptions!$B$10,if(P1311=1,Assumptions!$B$8,Assumptions!$B$7))),"")</f>
        <v>SSD</v>
      </c>
      <c r="AK1311" s="69" t="str">
        <f t="shared" si="14"/>
        <v>SSD</v>
      </c>
      <c r="AL1311" s="69">
        <f>if(AJ1311="Hyperdisk Balanced",Assumptions!$B$11,0)</f>
        <v>0</v>
      </c>
      <c r="AM1311" s="69">
        <f>if(AJ1311="Hyperdisk Balanced",Assumptions!$B$12,0)</f>
        <v>0</v>
      </c>
      <c r="AN1311" s="70">
        <f>if(AK1311=0,0,if(AJ1311="Hyperdisk Balanced",vlookup(AK1311&amp;" provisioned space",'SKU Pricing'!A:B,Assumptions!$B$2,0)*Z1311+vlookup(AK1311&amp;" provisioned IOPS",'SKU Pricing'!A:B,Assumptions!$B$2,0)*AL1311*730+vlookup(AK1311&amp;" provisioned throughput",'SKU Pricing'!A:B,Assumptions!$B$2,0)*AM1311*730,vlookup(AK1311,'SKU Pricing'!A:B,Assumptions!$B$2,0)*Z1311))</f>
        <v>16.154</v>
      </c>
      <c r="AO1311" s="70">
        <f t="shared" si="15"/>
        <v>776.7006106</v>
      </c>
      <c r="AP1311" s="71" t="str">
        <f t="shared" si="16"/>
        <v>VM Manager</v>
      </c>
      <c r="AQ1311" s="70">
        <f>ifna(vlookup(AP1311,'SKU Pricing'!A:B,Assumptions!$B$2,0)*AE1311,0)</f>
        <v>2.19</v>
      </c>
      <c r="AR1311" s="72">
        <v>0.0</v>
      </c>
    </row>
    <row r="1312">
      <c r="A1312" s="61" t="s">
        <v>1452</v>
      </c>
      <c r="B1312" s="62" t="str">
        <f>ifna(if(vlookup(A1312,vOS!A:B,2,0)="","Unknown",vlookup(A1312,vOS!A:B,2,0)),"Unknown")</f>
        <v>Microsoft Windows Server 2012 (64-bit)</v>
      </c>
      <c r="C1312" s="62">
        <f>vlookup(B1312,'OS Study'!A:D,2,0)</f>
        <v>0</v>
      </c>
      <c r="D1312" s="62" t="str">
        <f>vlookup(B1312,'OS Study'!A:D,3,0)</f>
        <v>Windows</v>
      </c>
      <c r="E1312" s="62" t="str">
        <f>vlookup(B1312,'OS Study'!A:D,4,0)</f>
        <v>Server</v>
      </c>
      <c r="F1312" s="63" t="str">
        <f>vlookup(B1312,'OS Study'!A:E,5,0)</f>
        <v>2012</v>
      </c>
      <c r="G1312" s="62">
        <f>IF(vlookup(A1312,'RVtools V2.1'!A:J,4,0)="non",0,1)</f>
        <v>1</v>
      </c>
      <c r="H1312" s="62">
        <f>if(vlookup(A1312,'RVtools V2.1'!A:K,11,0)="kube",1,0)</f>
        <v>0</v>
      </c>
      <c r="I1312" s="62">
        <f t="shared" si="5"/>
        <v>0</v>
      </c>
      <c r="J1312" s="62">
        <f>ifna(vlookup(A1312,'Infra Study'!A:Q,17,0),0)</f>
        <v>0</v>
      </c>
      <c r="K1312" s="64">
        <f>IFERROR(__xludf.DUMMYFUNCTION("N(REGEXMATCH(VLOOKUP(A1312, 'RVtools V2.1'!A:H, 8, 0), ""^Serveur de fichiers""))"),0.0)</f>
        <v>0</v>
      </c>
      <c r="L1312" s="64">
        <f t="shared" si="6"/>
        <v>0</v>
      </c>
      <c r="M1312" s="67" t="str">
        <f>ifna(vlookup(A1312,'RVtools V2.1'!A:I,8,0),"N/A")</f>
        <v>Santosha - ALS</v>
      </c>
      <c r="N1312" s="64">
        <f>IFERROR(__xludf.DUMMYFUNCTION("IF(REGEXMATCH(M1312, ""(?i)"" &amp; JOIN(""|"", SPLIT(""kalisil"", "" ""))), 1, 0)"),0.0)</f>
        <v>0</v>
      </c>
      <c r="O1312" s="64" t="str">
        <f>vlookup(A1312,'RVtools V2.1'!A:H,7,0)</f>
        <v>T1</v>
      </c>
      <c r="P1312" s="64">
        <f>if(vlookup(A1312,'RVtools V2.1'!A:H,5,0)="oui",1,0)</f>
        <v>1</v>
      </c>
      <c r="Q1312" s="64">
        <f>ifna(vlookup(A1312,vCPU!A:B,2,0),"Unknown")</f>
        <v>4</v>
      </c>
      <c r="R1312" s="66">
        <f>ifna(vlookup(A1312,vMemory!A:C,3,0),"Unknown")</f>
        <v>4</v>
      </c>
      <c r="S1312" s="66">
        <f>ifna(vlookup(A1312,vDisk!A:C,3,0),"Unknown")</f>
        <v>554</v>
      </c>
      <c r="T1312" s="67" t="str">
        <f t="array" ref="T1312">IFS(
   L1312=1, "No Lift &amp; Shift",
   J1312=1, XLOOKUP(A1312, 'Infra Study'!A:A, 'Infra Study'!P:P),
   I1312=1, "No Lift &amp; Shift",
   H1312=1, "GKE",
   K1312=1, "GCNV",
   G1312=1, "Lift &amp; Shift Prod",
   TRUE, "Lift &amp; Shift Noprod"
)</f>
        <v>Lift &amp; Shift Prod</v>
      </c>
      <c r="U1312" s="67">
        <f t="shared" si="7"/>
        <v>1</v>
      </c>
      <c r="V1312" s="68" t="str">
        <f>if(T1312="Lift &amp; Shift Noprod",if( Y1312=0,Assumptions!$B$5, Assumptions!$B$4),if(T1312="Lift &amp; Shift Prod",if(AND(N1312=1,O1312="T1"),Assumptions!$B$6,Assumptions!$B$4),0))</f>
        <v>N2D</v>
      </c>
      <c r="W1312" s="69">
        <f>if(V1312&lt;&gt;0,if(Q1312="Unknown", Assumptions!$B$42,If(Q1312&gt;1,Q1312,2)),0)</f>
        <v>4</v>
      </c>
      <c r="X1312" s="69">
        <f>if(V1312&lt;&gt;0,if(R1312="Unknown", Assumptions!$B$43,R1312),0)</f>
        <v>4</v>
      </c>
      <c r="Y1312" s="68">
        <f t="shared" si="8"/>
        <v>0</v>
      </c>
      <c r="Z1312" s="68">
        <f>if(V1312&lt;&gt;0,if(  S1312="Unknown", Assumptions!$B$44,S1312),0)</f>
        <v>554</v>
      </c>
      <c r="AA1312" s="68" t="str">
        <f>if(V1312 ="N2",ifna(vlookup(W1312&amp;"-"&amp;X1312,'Ref. VM'!A:B,2,0),"Custom"),if(V1312 ="E2" , ifna(vlookup(W1312&amp;"-"&amp;X1312,'Ref. VM'!D:E,2,0),"Custom"),if(V1312="N2D",ifna(vlookup(W1312&amp;"-"&amp;X1312,'Ref. VM'!G:H,2,0),"Custom"),if(V1312="N4",ifna(vlookup(W1312&amp;"-"&amp;X1312,'Ref. VM'!J:K,2,0),"Custom"),0))))</f>
        <v>Custom</v>
      </c>
      <c r="AB1312" s="67" t="str">
        <f t="shared" si="9"/>
        <v>N2D-Custom vCPUs-CUD 3y</v>
      </c>
      <c r="AC1312" s="67" t="str">
        <f t="shared" si="10"/>
        <v>N2D-Custom RAM-CUD 3y</v>
      </c>
      <c r="AD1312" s="67">
        <f t="shared" si="11"/>
        <v>0</v>
      </c>
      <c r="AE1312" s="69">
        <f>if(T1312="Lift &amp; Shift Prod",730,if(T1312="Lift &amp; Shift Noprod",Assumptions!$B$3,0))</f>
        <v>730</v>
      </c>
      <c r="AF1312" s="70">
        <f>if( U1312=0,0,if(Y1312=0, ((vlookup(AB1312,'SKU Pricing'!A:B,Assumptions!$B$2,0)*W1312)+(vlookup(AC1312,'SKU Pricing'!A:B,Assumptions!$B$2,0)*X1312))*AE1312,((vlookup(AB1312,'SKU Pricing'!A:B,Assumptions!$B$2,0)*W1312)+(vlookup(AC1312,'SKU Pricing'!A:B,Assumptions!$B$2,0)*(W1312*8))+(vlookup(AD1312,'SKU Pricing'!A:B,Assumptions!$B$2,0)*(X1312-(W1312*8))))*AE1312))</f>
        <v>49.9163196</v>
      </c>
      <c r="AG1312" s="67" t="str">
        <f t="shared" si="12"/>
        <v>Windows Server</v>
      </c>
      <c r="AH1312" s="70">
        <f>ifna(vlookup(AG1312,'SKU Pricing'!A:B,Assumptions!$B$2,0)*W1312*AE1312,0)</f>
        <v>134.32</v>
      </c>
      <c r="AI1312" s="62" t="str">
        <f t="shared" si="13"/>
        <v>Regional</v>
      </c>
      <c r="AJ1312" s="62" t="str">
        <f>if(V1312&lt;&gt;0, if(T1312="Lift &amp; Shift Noprod",Assumptions!$B$9,if(V1312=Assumptions!$B$6,Assumptions!$B$10,if(P1312=1,Assumptions!$B$8,Assumptions!$B$7))),"")</f>
        <v>SSD</v>
      </c>
      <c r="AK1312" s="69" t="str">
        <f t="shared" si="14"/>
        <v>SSD</v>
      </c>
      <c r="AL1312" s="69">
        <f>if(AJ1312="Hyperdisk Balanced",Assumptions!$B$11,0)</f>
        <v>0</v>
      </c>
      <c r="AM1312" s="69">
        <f>if(AJ1312="Hyperdisk Balanced",Assumptions!$B$12,0)</f>
        <v>0</v>
      </c>
      <c r="AN1312" s="70">
        <f>if(AK1312=0,0,if(AJ1312="Hyperdisk Balanced",vlookup(AK1312&amp;" provisioned space",'SKU Pricing'!A:B,Assumptions!$B$2,0)*Z1312+vlookup(AK1312&amp;" provisioned IOPS",'SKU Pricing'!A:B,Assumptions!$B$2,0)*AL1312*730+vlookup(AK1312&amp;" provisioned throughput",'SKU Pricing'!A:B,Assumptions!$B$2,0)*AM1312*730,vlookup(AK1312,'SKU Pricing'!A:B,Assumptions!$B$2,0)*Z1312))</f>
        <v>109.138</v>
      </c>
      <c r="AO1312" s="70">
        <f t="shared" si="15"/>
        <v>293.3743196</v>
      </c>
      <c r="AP1312" s="71" t="str">
        <f t="shared" si="16"/>
        <v>VM Manager</v>
      </c>
      <c r="AQ1312" s="70">
        <f>ifna(vlookup(AP1312,'SKU Pricing'!A:B,Assumptions!$B$2,0)*AE1312,0)</f>
        <v>2.19</v>
      </c>
      <c r="AR1312" s="72">
        <v>0.0</v>
      </c>
    </row>
    <row r="1313">
      <c r="A1313" s="61" t="s">
        <v>1453</v>
      </c>
      <c r="B1313" s="62" t="str">
        <f>ifna(if(vlookup(A1313,vOS!A:B,2,0)="","Unknown",vlookup(A1313,vOS!A:B,2,0)),"Unknown")</f>
        <v>Microsoft Windows Server 2019 (64-bit)</v>
      </c>
      <c r="C1313" s="62">
        <f>vlookup(B1313,'OS Study'!A:D,2,0)</f>
        <v>0</v>
      </c>
      <c r="D1313" s="62" t="str">
        <f>vlookup(B1313,'OS Study'!A:D,3,0)</f>
        <v>Windows</v>
      </c>
      <c r="E1313" s="62" t="str">
        <f>vlookup(B1313,'OS Study'!A:D,4,0)</f>
        <v>Server</v>
      </c>
      <c r="F1313" s="63" t="str">
        <f>vlookup(B1313,'OS Study'!A:E,5,0)</f>
        <v>2019</v>
      </c>
      <c r="G1313" s="62">
        <f>IF(vlookup(A1313,'RVtools V2.1'!A:J,4,0)="non",0,1)</f>
        <v>1</v>
      </c>
      <c r="H1313" s="62">
        <f>if(vlookup(A1313,'RVtools V2.1'!A:K,11,0)="kube",1,0)</f>
        <v>0</v>
      </c>
      <c r="I1313" s="62">
        <f t="shared" si="5"/>
        <v>0</v>
      </c>
      <c r="J1313" s="62">
        <f>ifna(vlookup(A1313,'Infra Study'!A:Q,17,0),0)</f>
        <v>0</v>
      </c>
      <c r="K1313" s="64">
        <f>IFERROR(__xludf.DUMMYFUNCTION("N(REGEXMATCH(VLOOKUP(A1313, 'RVtools V2.1'!A:H, 8, 0), ""^Serveur de fichiers""))"),0.0)</f>
        <v>0</v>
      </c>
      <c r="L1313" s="64">
        <f t="shared" si="6"/>
        <v>0</v>
      </c>
      <c r="M1313" s="67" t="str">
        <f>ifna(vlookup(A1313,'RVtools V2.1'!A:I,8,0),"N/A")</f>
        <v>Santosha - PAE</v>
      </c>
      <c r="N1313" s="64">
        <f>IFERROR(__xludf.DUMMYFUNCTION("IF(REGEXMATCH(M1313, ""(?i)"" &amp; JOIN(""|"", SPLIT(""kalisil"", "" ""))), 1, 0)"),0.0)</f>
        <v>0</v>
      </c>
      <c r="O1313" s="64" t="str">
        <f>vlookup(A1313,'RVtools V2.1'!A:H,7,0)</f>
        <v>T1</v>
      </c>
      <c r="P1313" s="64">
        <f>if(vlookup(A1313,'RVtools V2.1'!A:H,5,0)="oui",1,0)</f>
        <v>1</v>
      </c>
      <c r="Q1313" s="64">
        <f>ifna(vlookup(A1313,vCPU!A:B,2,0),"Unknown")</f>
        <v>16</v>
      </c>
      <c r="R1313" s="66">
        <f>ifna(vlookup(A1313,vMemory!A:C,3,0),"Unknown")</f>
        <v>32</v>
      </c>
      <c r="S1313" s="66">
        <f>ifna(vlookup(A1313,vDisk!A:C,3,0),"Unknown")</f>
        <v>487</v>
      </c>
      <c r="T1313" s="67" t="str">
        <f t="array" ref="T1313">IFS(
   L1313=1, "No Lift &amp; Shift",
   J1313=1, XLOOKUP(A1313, 'Infra Study'!A:A, 'Infra Study'!P:P),
   I1313=1, "No Lift &amp; Shift",
   H1313=1, "GKE",
   K1313=1, "GCNV",
   G1313=1, "Lift &amp; Shift Prod",
   TRUE, "Lift &amp; Shift Noprod"
)</f>
        <v>Lift &amp; Shift Prod</v>
      </c>
      <c r="U1313" s="67">
        <f t="shared" si="7"/>
        <v>1</v>
      </c>
      <c r="V1313" s="68" t="str">
        <f>if(T1313="Lift &amp; Shift Noprod",if( Y1313=0,Assumptions!$B$5, Assumptions!$B$4),if(T1313="Lift &amp; Shift Prod",if(AND(N1313=1,O1313="T1"),Assumptions!$B$6,Assumptions!$B$4),0))</f>
        <v>N2D</v>
      </c>
      <c r="W1313" s="69">
        <f>if(V1313&lt;&gt;0,if(Q1313="Unknown", Assumptions!$B$42,If(Q1313&gt;1,Q1313,2)),0)</f>
        <v>16</v>
      </c>
      <c r="X1313" s="69">
        <f>if(V1313&lt;&gt;0,if(R1313="Unknown", Assumptions!$B$43,R1313),0)</f>
        <v>32</v>
      </c>
      <c r="Y1313" s="68">
        <f t="shared" si="8"/>
        <v>0</v>
      </c>
      <c r="Z1313" s="68">
        <f>if(V1313&lt;&gt;0,if(  S1313="Unknown", Assumptions!$B$44,S1313),0)</f>
        <v>487</v>
      </c>
      <c r="AA1313" s="68" t="str">
        <f>if(V1313 ="N2",ifna(vlookup(W1313&amp;"-"&amp;X1313,'Ref. VM'!A:B,2,0),"Custom"),if(V1313 ="E2" , ifna(vlookup(W1313&amp;"-"&amp;X1313,'Ref. VM'!D:E,2,0),"Custom"),if(V1313="N2D",ifna(vlookup(W1313&amp;"-"&amp;X1313,'Ref. VM'!G:H,2,0),"Custom"),if(V1313="N4",ifna(vlookup(W1313&amp;"-"&amp;X1313,'Ref. VM'!J:K,2,0),"Custom"),0))))</f>
        <v>Custom</v>
      </c>
      <c r="AB1313" s="67" t="str">
        <f t="shared" si="9"/>
        <v>N2D-Custom vCPUs-CUD 3y</v>
      </c>
      <c r="AC1313" s="67" t="str">
        <f t="shared" si="10"/>
        <v>N2D-Custom RAM-CUD 3y</v>
      </c>
      <c r="AD1313" s="67">
        <f t="shared" si="11"/>
        <v>0</v>
      </c>
      <c r="AE1313" s="69">
        <f>if(T1313="Lift &amp; Shift Prod",730,if(T1313="Lift &amp; Shift Noprod",Assumptions!$B$3,0))</f>
        <v>730</v>
      </c>
      <c r="AF1313" s="70">
        <f>if( U1313=0,0,if(Y1313=0, ((vlookup(AB1313,'SKU Pricing'!A:B,Assumptions!$B$2,0)*W1313)+(vlookup(AC1313,'SKU Pricing'!A:B,Assumptions!$B$2,0)*X1313))*AE1313,((vlookup(AB1313,'SKU Pricing'!A:B,Assumptions!$B$2,0)*W1313)+(vlookup(AC1313,'SKU Pricing'!A:B,Assumptions!$B$2,0)*(W1313*8))+(vlookup(AD1313,'SKU Pricing'!A:B,Assumptions!$B$2,0)*(X1313-(W1313*8))))*AE1313))</f>
        <v>223.2666106</v>
      </c>
      <c r="AG1313" s="67" t="str">
        <f t="shared" si="12"/>
        <v>Windows Server</v>
      </c>
      <c r="AH1313" s="70">
        <f>ifna(vlookup(AG1313,'SKU Pricing'!A:B,Assumptions!$B$2,0)*W1313*AE1313,0)</f>
        <v>537.28</v>
      </c>
      <c r="AI1313" s="62" t="str">
        <f t="shared" si="13"/>
        <v>Regional</v>
      </c>
      <c r="AJ1313" s="62" t="str">
        <f>if(V1313&lt;&gt;0, if(T1313="Lift &amp; Shift Noprod",Assumptions!$B$9,if(V1313=Assumptions!$B$6,Assumptions!$B$10,if(P1313=1,Assumptions!$B$8,Assumptions!$B$7))),"")</f>
        <v>SSD</v>
      </c>
      <c r="AK1313" s="69" t="str">
        <f t="shared" si="14"/>
        <v>SSD</v>
      </c>
      <c r="AL1313" s="69">
        <f>if(AJ1313="Hyperdisk Balanced",Assumptions!$B$11,0)</f>
        <v>0</v>
      </c>
      <c r="AM1313" s="69">
        <f>if(AJ1313="Hyperdisk Balanced",Assumptions!$B$12,0)</f>
        <v>0</v>
      </c>
      <c r="AN1313" s="70">
        <f>if(AK1313=0,0,if(AJ1313="Hyperdisk Balanced",vlookup(AK1313&amp;" provisioned space",'SKU Pricing'!A:B,Assumptions!$B$2,0)*Z1313+vlookup(AK1313&amp;" provisioned IOPS",'SKU Pricing'!A:B,Assumptions!$B$2,0)*AL1313*730+vlookup(AK1313&amp;" provisioned throughput",'SKU Pricing'!A:B,Assumptions!$B$2,0)*AM1313*730,vlookup(AK1313,'SKU Pricing'!A:B,Assumptions!$B$2,0)*Z1313))</f>
        <v>95.939</v>
      </c>
      <c r="AO1313" s="70">
        <f t="shared" si="15"/>
        <v>856.4856106</v>
      </c>
      <c r="AP1313" s="71" t="str">
        <f t="shared" si="16"/>
        <v>VM Manager</v>
      </c>
      <c r="AQ1313" s="70">
        <f>ifna(vlookup(AP1313,'SKU Pricing'!A:B,Assumptions!$B$2,0)*AE1313,0)</f>
        <v>2.19</v>
      </c>
      <c r="AR1313" s="72">
        <v>0.0</v>
      </c>
    </row>
    <row r="1314">
      <c r="A1314" s="61" t="s">
        <v>1454</v>
      </c>
      <c r="B1314" s="62" t="str">
        <f>ifna(if(vlookup(A1314,vOS!A:B,2,0)="","Unknown",vlookup(A1314,vOS!A:B,2,0)),"Unknown")</f>
        <v>Microsoft Windows Server 2016 or later (64-bit)</v>
      </c>
      <c r="C1314" s="62">
        <f>vlookup(B1314,'OS Study'!A:D,2,0)</f>
        <v>0</v>
      </c>
      <c r="D1314" s="62" t="str">
        <f>vlookup(B1314,'OS Study'!A:D,3,0)</f>
        <v>Windows</v>
      </c>
      <c r="E1314" s="62" t="str">
        <f>vlookup(B1314,'OS Study'!A:D,4,0)</f>
        <v>Server</v>
      </c>
      <c r="F1314" s="63" t="str">
        <f>vlookup(B1314,'OS Study'!A:E,5,0)</f>
        <v>2016</v>
      </c>
      <c r="G1314" s="62">
        <f>IF(vlookup(A1314,'RVtools V2.1'!A:J,4,0)="non",0,1)</f>
        <v>1</v>
      </c>
      <c r="H1314" s="62">
        <f>if(vlookup(A1314,'RVtools V2.1'!A:K,11,0)="kube",1,0)</f>
        <v>0</v>
      </c>
      <c r="I1314" s="62">
        <f t="shared" si="5"/>
        <v>0</v>
      </c>
      <c r="J1314" s="62">
        <f>ifna(vlookup(A1314,'Infra Study'!A:Q,17,0),0)</f>
        <v>0</v>
      </c>
      <c r="K1314" s="64">
        <f>IFERROR(__xludf.DUMMYFUNCTION("N(REGEXMATCH(VLOOKUP(A1314, 'RVtools V2.1'!A:H, 8, 0), ""^Serveur de fichiers""))"),0.0)</f>
        <v>0</v>
      </c>
      <c r="L1314" s="64">
        <f t="shared" si="6"/>
        <v>0</v>
      </c>
      <c r="M1314" s="67" t="str">
        <f>ifna(vlookup(A1314,'RVtools V2.1'!A:I,8,0),"N/A")</f>
        <v>Santosha - PAE</v>
      </c>
      <c r="N1314" s="64">
        <f>IFERROR(__xludf.DUMMYFUNCTION("IF(REGEXMATCH(M1314, ""(?i)"" &amp; JOIN(""|"", SPLIT(""kalisil"", "" ""))), 1, 0)"),0.0)</f>
        <v>0</v>
      </c>
      <c r="O1314" s="64" t="str">
        <f>vlookup(A1314,'RVtools V2.1'!A:H,7,0)</f>
        <v>T1</v>
      </c>
      <c r="P1314" s="64">
        <f>if(vlookup(A1314,'RVtools V2.1'!A:H,5,0)="oui",1,0)</f>
        <v>1</v>
      </c>
      <c r="Q1314" s="64">
        <f>ifna(vlookup(A1314,vCPU!A:B,2,0),"Unknown")</f>
        <v>4</v>
      </c>
      <c r="R1314" s="66">
        <f>ifna(vlookup(A1314,vMemory!A:C,3,0),"Unknown")</f>
        <v>8</v>
      </c>
      <c r="S1314" s="66">
        <f>ifna(vlookup(A1314,vDisk!A:C,3,0),"Unknown")</f>
        <v>316</v>
      </c>
      <c r="T1314" s="67" t="str">
        <f t="array" ref="T1314">IFS(
   L1314=1, "No Lift &amp; Shift",
   J1314=1, XLOOKUP(A1314, 'Infra Study'!A:A, 'Infra Study'!P:P),
   I1314=1, "No Lift &amp; Shift",
   H1314=1, "GKE",
   K1314=1, "GCNV",
   G1314=1, "Lift &amp; Shift Prod",
   TRUE, "Lift &amp; Shift Noprod"
)</f>
        <v>Lift &amp; Shift Prod</v>
      </c>
      <c r="U1314" s="67">
        <f t="shared" si="7"/>
        <v>1</v>
      </c>
      <c r="V1314" s="68" t="str">
        <f>if(T1314="Lift &amp; Shift Noprod",if( Y1314=0,Assumptions!$B$5, Assumptions!$B$4),if(T1314="Lift &amp; Shift Prod",if(AND(N1314=1,O1314="T1"),Assumptions!$B$6,Assumptions!$B$4),0))</f>
        <v>N2D</v>
      </c>
      <c r="W1314" s="69">
        <f>if(V1314&lt;&gt;0,if(Q1314="Unknown", Assumptions!$B$42,If(Q1314&gt;1,Q1314,2)),0)</f>
        <v>4</v>
      </c>
      <c r="X1314" s="69">
        <f>if(V1314&lt;&gt;0,if(R1314="Unknown", Assumptions!$B$43,R1314),0)</f>
        <v>8</v>
      </c>
      <c r="Y1314" s="68">
        <f t="shared" si="8"/>
        <v>0</v>
      </c>
      <c r="Z1314" s="68">
        <f>if(V1314&lt;&gt;0,if(  S1314="Unknown", Assumptions!$B$44,S1314),0)</f>
        <v>316</v>
      </c>
      <c r="AA1314" s="68" t="str">
        <f>if(V1314 ="N2",ifna(vlookup(W1314&amp;"-"&amp;X1314,'Ref. VM'!A:B,2,0),"Custom"),if(V1314 ="E2" , ifna(vlookup(W1314&amp;"-"&amp;X1314,'Ref. VM'!D:E,2,0),"Custom"),if(V1314="N2D",ifna(vlookup(W1314&amp;"-"&amp;X1314,'Ref. VM'!G:H,2,0),"Custom"),if(V1314="N4",ifna(vlookup(W1314&amp;"-"&amp;X1314,'Ref. VM'!J:K,2,0),"Custom"),0))))</f>
        <v>Custom</v>
      </c>
      <c r="AB1314" s="67" t="str">
        <f t="shared" si="9"/>
        <v>N2D-Custom vCPUs-CUD 3y</v>
      </c>
      <c r="AC1314" s="67" t="str">
        <f t="shared" si="10"/>
        <v>N2D-Custom RAM-CUD 3y</v>
      </c>
      <c r="AD1314" s="67">
        <f t="shared" si="11"/>
        <v>0</v>
      </c>
      <c r="AE1314" s="69">
        <f>if(T1314="Lift &amp; Shift Prod",730,if(T1314="Lift &amp; Shift Noprod",Assumptions!$B$3,0))</f>
        <v>730</v>
      </c>
      <c r="AF1314" s="70">
        <f>if( U1314=0,0,if(Y1314=0, ((vlookup(AB1314,'SKU Pricing'!A:B,Assumptions!$B$2,0)*W1314)+(vlookup(AC1314,'SKU Pricing'!A:B,Assumptions!$B$2,0)*X1314))*AE1314,((vlookup(AB1314,'SKU Pricing'!A:B,Assumptions!$B$2,0)*W1314)+(vlookup(AC1314,'SKU Pricing'!A:B,Assumptions!$B$2,0)*(W1314*8))+(vlookup(AD1314,'SKU Pricing'!A:B,Assumptions!$B$2,0)*(X1314-(W1314*8))))*AE1314))</f>
        <v>55.81665264</v>
      </c>
      <c r="AG1314" s="67" t="str">
        <f t="shared" si="12"/>
        <v>Windows Server</v>
      </c>
      <c r="AH1314" s="70">
        <f>ifna(vlookup(AG1314,'SKU Pricing'!A:B,Assumptions!$B$2,0)*W1314*AE1314,0)</f>
        <v>134.32</v>
      </c>
      <c r="AI1314" s="62" t="str">
        <f t="shared" si="13"/>
        <v>Regional</v>
      </c>
      <c r="AJ1314" s="62" t="str">
        <f>if(V1314&lt;&gt;0, if(T1314="Lift &amp; Shift Noprod",Assumptions!$B$9,if(V1314=Assumptions!$B$6,Assumptions!$B$10,if(P1314=1,Assumptions!$B$8,Assumptions!$B$7))),"")</f>
        <v>SSD</v>
      </c>
      <c r="AK1314" s="69" t="str">
        <f t="shared" si="14"/>
        <v>SSD</v>
      </c>
      <c r="AL1314" s="69">
        <f>if(AJ1314="Hyperdisk Balanced",Assumptions!$B$11,0)</f>
        <v>0</v>
      </c>
      <c r="AM1314" s="69">
        <f>if(AJ1314="Hyperdisk Balanced",Assumptions!$B$12,0)</f>
        <v>0</v>
      </c>
      <c r="AN1314" s="70">
        <f>if(AK1314=0,0,if(AJ1314="Hyperdisk Balanced",vlookup(AK1314&amp;" provisioned space",'SKU Pricing'!A:B,Assumptions!$B$2,0)*Z1314+vlookup(AK1314&amp;" provisioned IOPS",'SKU Pricing'!A:B,Assumptions!$B$2,0)*AL1314*730+vlookup(AK1314&amp;" provisioned throughput",'SKU Pricing'!A:B,Assumptions!$B$2,0)*AM1314*730,vlookup(AK1314,'SKU Pricing'!A:B,Assumptions!$B$2,0)*Z1314))</f>
        <v>62.252</v>
      </c>
      <c r="AO1314" s="70">
        <f t="shared" si="15"/>
        <v>252.3886526</v>
      </c>
      <c r="AP1314" s="71" t="str">
        <f t="shared" si="16"/>
        <v>VM Manager</v>
      </c>
      <c r="AQ1314" s="70">
        <f>ifna(vlookup(AP1314,'SKU Pricing'!A:B,Assumptions!$B$2,0)*AE1314,0)</f>
        <v>2.19</v>
      </c>
      <c r="AR1314" s="72">
        <v>0.0</v>
      </c>
    </row>
    <row r="1315">
      <c r="A1315" s="61" t="s">
        <v>1455</v>
      </c>
      <c r="B1315" s="62" t="str">
        <f>ifna(if(vlookup(A1315,vOS!A:B,2,0)="","Unknown",vlookup(A1315,vOS!A:B,2,0)),"Unknown")</f>
        <v>Microsoft Windows Server 2019 (64-bit)</v>
      </c>
      <c r="C1315" s="62">
        <f>vlookup(B1315,'OS Study'!A:D,2,0)</f>
        <v>0</v>
      </c>
      <c r="D1315" s="62" t="str">
        <f>vlookup(B1315,'OS Study'!A:D,3,0)</f>
        <v>Windows</v>
      </c>
      <c r="E1315" s="62" t="str">
        <f>vlookup(B1315,'OS Study'!A:D,4,0)</f>
        <v>Server</v>
      </c>
      <c r="F1315" s="63" t="str">
        <f>vlookup(B1315,'OS Study'!A:E,5,0)</f>
        <v>2019</v>
      </c>
      <c r="G1315" s="62">
        <f>IF(vlookup(A1315,'RVtools V2.1'!A:J,4,0)="non",0,1)</f>
        <v>1</v>
      </c>
      <c r="H1315" s="62">
        <f>if(vlookup(A1315,'RVtools V2.1'!A:K,11,0)="kube",1,0)</f>
        <v>0</v>
      </c>
      <c r="I1315" s="62">
        <f t="shared" si="5"/>
        <v>0</v>
      </c>
      <c r="J1315" s="62">
        <f>ifna(vlookup(A1315,'Infra Study'!A:Q,17,0),0)</f>
        <v>0</v>
      </c>
      <c r="K1315" s="64">
        <f>IFERROR(__xludf.DUMMYFUNCTION("N(REGEXMATCH(VLOOKUP(A1315, 'RVtools V2.1'!A:H, 8, 0), ""^Serveur de fichiers""))"),0.0)</f>
        <v>0</v>
      </c>
      <c r="L1315" s="64">
        <f t="shared" si="6"/>
        <v>0</v>
      </c>
      <c r="M1315" s="67" t="str">
        <f>ifna(vlookup(A1315,'RVtools V2.1'!A:I,8,0),"N/A")</f>
        <v>Santosha - PAO</v>
      </c>
      <c r="N1315" s="64">
        <f>IFERROR(__xludf.DUMMYFUNCTION("IF(REGEXMATCH(M1315, ""(?i)"" &amp; JOIN(""|"", SPLIT(""kalisil"", "" ""))), 1, 0)"),0.0)</f>
        <v>0</v>
      </c>
      <c r="O1315" s="64" t="str">
        <f>vlookup(A1315,'RVtools V2.1'!A:H,7,0)</f>
        <v>T1</v>
      </c>
      <c r="P1315" s="64">
        <f>if(vlookup(A1315,'RVtools V2.1'!A:H,5,0)="oui",1,0)</f>
        <v>1</v>
      </c>
      <c r="Q1315" s="64">
        <f>ifna(vlookup(A1315,vCPU!A:B,2,0),"Unknown")</f>
        <v>16</v>
      </c>
      <c r="R1315" s="66">
        <f>ifna(vlookup(A1315,vMemory!A:C,3,0),"Unknown")</f>
        <v>32</v>
      </c>
      <c r="S1315" s="66">
        <f>ifna(vlookup(A1315,vDisk!A:C,3,0),"Unknown")</f>
        <v>340</v>
      </c>
      <c r="T1315" s="67" t="str">
        <f t="array" ref="T1315">IFS(
   L1315=1, "No Lift &amp; Shift",
   J1315=1, XLOOKUP(A1315, 'Infra Study'!A:A, 'Infra Study'!P:P),
   I1315=1, "No Lift &amp; Shift",
   H1315=1, "GKE",
   K1315=1, "GCNV",
   G1315=1, "Lift &amp; Shift Prod",
   TRUE, "Lift &amp; Shift Noprod"
)</f>
        <v>Lift &amp; Shift Prod</v>
      </c>
      <c r="U1315" s="67">
        <f t="shared" si="7"/>
        <v>1</v>
      </c>
      <c r="V1315" s="68" t="str">
        <f>if(T1315="Lift &amp; Shift Noprod",if( Y1315=0,Assumptions!$B$5, Assumptions!$B$4),if(T1315="Lift &amp; Shift Prod",if(AND(N1315=1,O1315="T1"),Assumptions!$B$6,Assumptions!$B$4),0))</f>
        <v>N2D</v>
      </c>
      <c r="W1315" s="69">
        <f>if(V1315&lt;&gt;0,if(Q1315="Unknown", Assumptions!$B$42,If(Q1315&gt;1,Q1315,2)),0)</f>
        <v>16</v>
      </c>
      <c r="X1315" s="69">
        <f>if(V1315&lt;&gt;0,if(R1315="Unknown", Assumptions!$B$43,R1315),0)</f>
        <v>32</v>
      </c>
      <c r="Y1315" s="68">
        <f t="shared" si="8"/>
        <v>0</v>
      </c>
      <c r="Z1315" s="68">
        <f>if(V1315&lt;&gt;0,if(  S1315="Unknown", Assumptions!$B$44,S1315),0)</f>
        <v>340</v>
      </c>
      <c r="AA1315" s="68" t="str">
        <f>if(V1315 ="N2",ifna(vlookup(W1315&amp;"-"&amp;X1315,'Ref. VM'!A:B,2,0),"Custom"),if(V1315 ="E2" , ifna(vlookup(W1315&amp;"-"&amp;X1315,'Ref. VM'!D:E,2,0),"Custom"),if(V1315="N2D",ifna(vlookup(W1315&amp;"-"&amp;X1315,'Ref. VM'!G:H,2,0),"Custom"),if(V1315="N4",ifna(vlookup(W1315&amp;"-"&amp;X1315,'Ref. VM'!J:K,2,0),"Custom"),0))))</f>
        <v>Custom</v>
      </c>
      <c r="AB1315" s="67" t="str">
        <f t="shared" si="9"/>
        <v>N2D-Custom vCPUs-CUD 3y</v>
      </c>
      <c r="AC1315" s="67" t="str">
        <f t="shared" si="10"/>
        <v>N2D-Custom RAM-CUD 3y</v>
      </c>
      <c r="AD1315" s="67">
        <f t="shared" si="11"/>
        <v>0</v>
      </c>
      <c r="AE1315" s="69">
        <f>if(T1315="Lift &amp; Shift Prod",730,if(T1315="Lift &amp; Shift Noprod",Assumptions!$B$3,0))</f>
        <v>730</v>
      </c>
      <c r="AF1315" s="70">
        <f>if( U1315=0,0,if(Y1315=0, ((vlookup(AB1315,'SKU Pricing'!A:B,Assumptions!$B$2,0)*W1315)+(vlookup(AC1315,'SKU Pricing'!A:B,Assumptions!$B$2,0)*X1315))*AE1315,((vlookup(AB1315,'SKU Pricing'!A:B,Assumptions!$B$2,0)*W1315)+(vlookup(AC1315,'SKU Pricing'!A:B,Assumptions!$B$2,0)*(W1315*8))+(vlookup(AD1315,'SKU Pricing'!A:B,Assumptions!$B$2,0)*(X1315-(W1315*8))))*AE1315))</f>
        <v>223.2666106</v>
      </c>
      <c r="AG1315" s="67" t="str">
        <f t="shared" si="12"/>
        <v>Windows Server</v>
      </c>
      <c r="AH1315" s="70">
        <f>ifna(vlookup(AG1315,'SKU Pricing'!A:B,Assumptions!$B$2,0)*W1315*AE1315,0)</f>
        <v>537.28</v>
      </c>
      <c r="AI1315" s="62" t="str">
        <f t="shared" si="13"/>
        <v>Regional</v>
      </c>
      <c r="AJ1315" s="62" t="str">
        <f>if(V1315&lt;&gt;0, if(T1315="Lift &amp; Shift Noprod",Assumptions!$B$9,if(V1315=Assumptions!$B$6,Assumptions!$B$10,if(P1315=1,Assumptions!$B$8,Assumptions!$B$7))),"")</f>
        <v>SSD</v>
      </c>
      <c r="AK1315" s="69" t="str">
        <f t="shared" si="14"/>
        <v>SSD</v>
      </c>
      <c r="AL1315" s="69">
        <f>if(AJ1315="Hyperdisk Balanced",Assumptions!$B$11,0)</f>
        <v>0</v>
      </c>
      <c r="AM1315" s="69">
        <f>if(AJ1315="Hyperdisk Balanced",Assumptions!$B$12,0)</f>
        <v>0</v>
      </c>
      <c r="AN1315" s="70">
        <f>if(AK1315=0,0,if(AJ1315="Hyperdisk Balanced",vlookup(AK1315&amp;" provisioned space",'SKU Pricing'!A:B,Assumptions!$B$2,0)*Z1315+vlookup(AK1315&amp;" provisioned IOPS",'SKU Pricing'!A:B,Assumptions!$B$2,0)*AL1315*730+vlookup(AK1315&amp;" provisioned throughput",'SKU Pricing'!A:B,Assumptions!$B$2,0)*AM1315*730,vlookup(AK1315,'SKU Pricing'!A:B,Assumptions!$B$2,0)*Z1315))</f>
        <v>66.98</v>
      </c>
      <c r="AO1315" s="70">
        <f t="shared" si="15"/>
        <v>827.5266106</v>
      </c>
      <c r="AP1315" s="71" t="str">
        <f t="shared" si="16"/>
        <v>VM Manager</v>
      </c>
      <c r="AQ1315" s="70">
        <f>ifna(vlookup(AP1315,'SKU Pricing'!A:B,Assumptions!$B$2,0)*AE1315,0)</f>
        <v>2.19</v>
      </c>
      <c r="AR1315" s="72">
        <v>0.0</v>
      </c>
    </row>
    <row r="1316">
      <c r="A1316" s="61" t="s">
        <v>1456</v>
      </c>
      <c r="B1316" s="62" t="str">
        <f>ifna(if(vlookup(A1316,vOS!A:B,2,0)="","Unknown",vlookup(A1316,vOS!A:B,2,0)),"Unknown")</f>
        <v>Microsoft Windows Server 2019 (64-bit)</v>
      </c>
      <c r="C1316" s="62">
        <f>vlookup(B1316,'OS Study'!A:D,2,0)</f>
        <v>0</v>
      </c>
      <c r="D1316" s="62" t="str">
        <f>vlookup(B1316,'OS Study'!A:D,3,0)</f>
        <v>Windows</v>
      </c>
      <c r="E1316" s="62" t="str">
        <f>vlookup(B1316,'OS Study'!A:D,4,0)</f>
        <v>Server</v>
      </c>
      <c r="F1316" s="63" t="str">
        <f>vlookup(B1316,'OS Study'!A:E,5,0)</f>
        <v>2019</v>
      </c>
      <c r="G1316" s="62">
        <f>IF(vlookup(A1316,'RVtools V2.1'!A:J,4,0)="non",0,1)</f>
        <v>1</v>
      </c>
      <c r="H1316" s="62">
        <f>if(vlookup(A1316,'RVtools V2.1'!A:K,11,0)="kube",1,0)</f>
        <v>0</v>
      </c>
      <c r="I1316" s="62">
        <f t="shared" si="5"/>
        <v>0</v>
      </c>
      <c r="J1316" s="62">
        <f>ifna(vlookup(A1316,'Infra Study'!A:Q,17,0),0)</f>
        <v>0</v>
      </c>
      <c r="K1316" s="64">
        <f>IFERROR(__xludf.DUMMYFUNCTION("N(REGEXMATCH(VLOOKUP(A1316, 'RVtools V2.1'!A:H, 8, 0), ""^Serveur de fichiers""))"),0.0)</f>
        <v>0</v>
      </c>
      <c r="L1316" s="64">
        <f t="shared" si="6"/>
        <v>0</v>
      </c>
      <c r="M1316" s="67" t="str">
        <f>ifna(vlookup(A1316,'RVtools V2.1'!A:I,8,0),"N/A")</f>
        <v>Santosha - PAS</v>
      </c>
      <c r="N1316" s="64">
        <f>IFERROR(__xludf.DUMMYFUNCTION("IF(REGEXMATCH(M1316, ""(?i)"" &amp; JOIN(""|"", SPLIT(""kalisil"", "" ""))), 1, 0)"),0.0)</f>
        <v>0</v>
      </c>
      <c r="O1316" s="64" t="str">
        <f>vlookup(A1316,'RVtools V2.1'!A:H,7,0)</f>
        <v>T1</v>
      </c>
      <c r="P1316" s="64">
        <f>if(vlookup(A1316,'RVtools V2.1'!A:H,5,0)="oui",1,0)</f>
        <v>1</v>
      </c>
      <c r="Q1316" s="64">
        <f>ifna(vlookup(A1316,vCPU!A:B,2,0),"Unknown")</f>
        <v>16</v>
      </c>
      <c r="R1316" s="66">
        <f>ifna(vlookup(A1316,vMemory!A:C,3,0),"Unknown")</f>
        <v>32</v>
      </c>
      <c r="S1316" s="66">
        <f>ifna(vlookup(A1316,vDisk!A:C,3,0),"Unknown")</f>
        <v>247</v>
      </c>
      <c r="T1316" s="67" t="str">
        <f t="array" ref="T1316">IFS(
   L1316=1, "No Lift &amp; Shift",
   J1316=1, XLOOKUP(A1316, 'Infra Study'!A:A, 'Infra Study'!P:P),
   I1316=1, "No Lift &amp; Shift",
   H1316=1, "GKE",
   K1316=1, "GCNV",
   G1316=1, "Lift &amp; Shift Prod",
   TRUE, "Lift &amp; Shift Noprod"
)</f>
        <v>Lift &amp; Shift Prod</v>
      </c>
      <c r="U1316" s="67">
        <f t="shared" si="7"/>
        <v>1</v>
      </c>
      <c r="V1316" s="68" t="str">
        <f>if(T1316="Lift &amp; Shift Noprod",if( Y1316=0,Assumptions!$B$5, Assumptions!$B$4),if(T1316="Lift &amp; Shift Prod",if(AND(N1316=1,O1316="T1"),Assumptions!$B$6,Assumptions!$B$4),0))</f>
        <v>N2D</v>
      </c>
      <c r="W1316" s="69">
        <f>if(V1316&lt;&gt;0,if(Q1316="Unknown", Assumptions!$B$42,If(Q1316&gt;1,Q1316,2)),0)</f>
        <v>16</v>
      </c>
      <c r="X1316" s="69">
        <f>if(V1316&lt;&gt;0,if(R1316="Unknown", Assumptions!$B$43,R1316),0)</f>
        <v>32</v>
      </c>
      <c r="Y1316" s="68">
        <f t="shared" si="8"/>
        <v>0</v>
      </c>
      <c r="Z1316" s="68">
        <f>if(V1316&lt;&gt;0,if(  S1316="Unknown", Assumptions!$B$44,S1316),0)</f>
        <v>247</v>
      </c>
      <c r="AA1316" s="68" t="str">
        <f>if(V1316 ="N2",ifna(vlookup(W1316&amp;"-"&amp;X1316,'Ref. VM'!A:B,2,0),"Custom"),if(V1316 ="E2" , ifna(vlookup(W1316&amp;"-"&amp;X1316,'Ref. VM'!D:E,2,0),"Custom"),if(V1316="N2D",ifna(vlookup(W1316&amp;"-"&amp;X1316,'Ref. VM'!G:H,2,0),"Custom"),if(V1316="N4",ifna(vlookup(W1316&amp;"-"&amp;X1316,'Ref. VM'!J:K,2,0),"Custom"),0))))</f>
        <v>Custom</v>
      </c>
      <c r="AB1316" s="67" t="str">
        <f t="shared" si="9"/>
        <v>N2D-Custom vCPUs-CUD 3y</v>
      </c>
      <c r="AC1316" s="67" t="str">
        <f t="shared" si="10"/>
        <v>N2D-Custom RAM-CUD 3y</v>
      </c>
      <c r="AD1316" s="67">
        <f t="shared" si="11"/>
        <v>0</v>
      </c>
      <c r="AE1316" s="69">
        <f>if(T1316="Lift &amp; Shift Prod",730,if(T1316="Lift &amp; Shift Noprod",Assumptions!$B$3,0))</f>
        <v>730</v>
      </c>
      <c r="AF1316" s="70">
        <f>if( U1316=0,0,if(Y1316=0, ((vlookup(AB1316,'SKU Pricing'!A:B,Assumptions!$B$2,0)*W1316)+(vlookup(AC1316,'SKU Pricing'!A:B,Assumptions!$B$2,0)*X1316))*AE1316,((vlookup(AB1316,'SKU Pricing'!A:B,Assumptions!$B$2,0)*W1316)+(vlookup(AC1316,'SKU Pricing'!A:B,Assumptions!$B$2,0)*(W1316*8))+(vlookup(AD1316,'SKU Pricing'!A:B,Assumptions!$B$2,0)*(X1316-(W1316*8))))*AE1316))</f>
        <v>223.2666106</v>
      </c>
      <c r="AG1316" s="67" t="str">
        <f t="shared" si="12"/>
        <v>Windows Server</v>
      </c>
      <c r="AH1316" s="70">
        <f>ifna(vlookup(AG1316,'SKU Pricing'!A:B,Assumptions!$B$2,0)*W1316*AE1316,0)</f>
        <v>537.28</v>
      </c>
      <c r="AI1316" s="62" t="str">
        <f t="shared" si="13"/>
        <v>Regional</v>
      </c>
      <c r="AJ1316" s="62" t="str">
        <f>if(V1316&lt;&gt;0, if(T1316="Lift &amp; Shift Noprod",Assumptions!$B$9,if(V1316=Assumptions!$B$6,Assumptions!$B$10,if(P1316=1,Assumptions!$B$8,Assumptions!$B$7))),"")</f>
        <v>SSD</v>
      </c>
      <c r="AK1316" s="69" t="str">
        <f t="shared" si="14"/>
        <v>SSD</v>
      </c>
      <c r="AL1316" s="69">
        <f>if(AJ1316="Hyperdisk Balanced",Assumptions!$B$11,0)</f>
        <v>0</v>
      </c>
      <c r="AM1316" s="69">
        <f>if(AJ1316="Hyperdisk Balanced",Assumptions!$B$12,0)</f>
        <v>0</v>
      </c>
      <c r="AN1316" s="70">
        <f>if(AK1316=0,0,if(AJ1316="Hyperdisk Balanced",vlookup(AK1316&amp;" provisioned space",'SKU Pricing'!A:B,Assumptions!$B$2,0)*Z1316+vlookup(AK1316&amp;" provisioned IOPS",'SKU Pricing'!A:B,Assumptions!$B$2,0)*AL1316*730+vlookup(AK1316&amp;" provisioned throughput",'SKU Pricing'!A:B,Assumptions!$B$2,0)*AM1316*730,vlookup(AK1316,'SKU Pricing'!A:B,Assumptions!$B$2,0)*Z1316))</f>
        <v>48.659</v>
      </c>
      <c r="AO1316" s="70">
        <f t="shared" si="15"/>
        <v>809.2056106</v>
      </c>
      <c r="AP1316" s="71" t="str">
        <f t="shared" si="16"/>
        <v>VM Manager</v>
      </c>
      <c r="AQ1316" s="70">
        <f>ifna(vlookup(AP1316,'SKU Pricing'!A:B,Assumptions!$B$2,0)*AE1316,0)</f>
        <v>2.19</v>
      </c>
      <c r="AR1316" s="72">
        <v>0.0</v>
      </c>
    </row>
    <row r="1317">
      <c r="A1317" s="61" t="s">
        <v>1457</v>
      </c>
      <c r="B1317" s="62" t="str">
        <f>ifna(if(vlookup(A1317,vOS!A:B,2,0)="","Unknown",vlookup(A1317,vOS!A:B,2,0)),"Unknown")</f>
        <v>Microsoft Windows Server 2019 (64-bit)</v>
      </c>
      <c r="C1317" s="62">
        <f>vlookup(B1317,'OS Study'!A:D,2,0)</f>
        <v>0</v>
      </c>
      <c r="D1317" s="62" t="str">
        <f>vlookup(B1317,'OS Study'!A:D,3,0)</f>
        <v>Windows</v>
      </c>
      <c r="E1317" s="62" t="str">
        <f>vlookup(B1317,'OS Study'!A:D,4,0)</f>
        <v>Server</v>
      </c>
      <c r="F1317" s="63" t="str">
        <f>vlookup(B1317,'OS Study'!A:E,5,0)</f>
        <v>2019</v>
      </c>
      <c r="G1317" s="62">
        <f>IF(vlookup(A1317,'RVtools V2.1'!A:J,4,0)="non",0,1)</f>
        <v>1</v>
      </c>
      <c r="H1317" s="62">
        <f>if(vlookup(A1317,'RVtools V2.1'!A:K,11,0)="kube",1,0)</f>
        <v>0</v>
      </c>
      <c r="I1317" s="62">
        <f t="shared" si="5"/>
        <v>0</v>
      </c>
      <c r="J1317" s="62">
        <f>ifna(vlookup(A1317,'Infra Study'!A:Q,17,0),0)</f>
        <v>0</v>
      </c>
      <c r="K1317" s="64">
        <f>IFERROR(__xludf.DUMMYFUNCTION("N(REGEXMATCH(VLOOKUP(A1317, 'RVtools V2.1'!A:H, 8, 0), ""^Serveur de fichiers""))"),0.0)</f>
        <v>0</v>
      </c>
      <c r="L1317" s="64">
        <f t="shared" si="6"/>
        <v>0</v>
      </c>
      <c r="M1317" s="67" t="str">
        <f>ifna(vlookup(A1317,'RVtools V2.1'!A:I,8,0),"N/A")</f>
        <v>Santosha - PRO</v>
      </c>
      <c r="N1317" s="64">
        <f>IFERROR(__xludf.DUMMYFUNCTION("IF(REGEXMATCH(M1317, ""(?i)"" &amp; JOIN(""|"", SPLIT(""kalisil"", "" ""))), 1, 0)"),0.0)</f>
        <v>0</v>
      </c>
      <c r="O1317" s="64" t="str">
        <f>vlookup(A1317,'RVtools V2.1'!A:H,7,0)</f>
        <v>T1</v>
      </c>
      <c r="P1317" s="64">
        <f>if(vlookup(A1317,'RVtools V2.1'!A:H,5,0)="oui",1,0)</f>
        <v>1</v>
      </c>
      <c r="Q1317" s="64">
        <f>ifna(vlookup(A1317,vCPU!A:B,2,0),"Unknown")</f>
        <v>4</v>
      </c>
      <c r="R1317" s="66">
        <f>ifna(vlookup(A1317,vMemory!A:C,3,0),"Unknown")</f>
        <v>4</v>
      </c>
      <c r="S1317" s="66">
        <f>ifna(vlookup(A1317,vDisk!A:C,3,0),"Unknown")</f>
        <v>50</v>
      </c>
      <c r="T1317" s="67" t="str">
        <f t="array" ref="T1317">IFS(
   L1317=1, "No Lift &amp; Shift",
   J1317=1, XLOOKUP(A1317, 'Infra Study'!A:A, 'Infra Study'!P:P),
   I1317=1, "No Lift &amp; Shift",
   H1317=1, "GKE",
   K1317=1, "GCNV",
   G1317=1, "Lift &amp; Shift Prod",
   TRUE, "Lift &amp; Shift Noprod"
)</f>
        <v>Lift &amp; Shift Prod</v>
      </c>
      <c r="U1317" s="67">
        <f t="shared" si="7"/>
        <v>1</v>
      </c>
      <c r="V1317" s="68" t="str">
        <f>if(T1317="Lift &amp; Shift Noprod",if( Y1317=0,Assumptions!$B$5, Assumptions!$B$4),if(T1317="Lift &amp; Shift Prod",if(AND(N1317=1,O1317="T1"),Assumptions!$B$6,Assumptions!$B$4),0))</f>
        <v>N2D</v>
      </c>
      <c r="W1317" s="69">
        <f>if(V1317&lt;&gt;0,if(Q1317="Unknown", Assumptions!$B$42,If(Q1317&gt;1,Q1317,2)),0)</f>
        <v>4</v>
      </c>
      <c r="X1317" s="69">
        <f>if(V1317&lt;&gt;0,if(R1317="Unknown", Assumptions!$B$43,R1317),0)</f>
        <v>4</v>
      </c>
      <c r="Y1317" s="68">
        <f t="shared" si="8"/>
        <v>0</v>
      </c>
      <c r="Z1317" s="68">
        <f>if(V1317&lt;&gt;0,if(  S1317="Unknown", Assumptions!$B$44,S1317),0)</f>
        <v>50</v>
      </c>
      <c r="AA1317" s="68" t="str">
        <f>if(V1317 ="N2",ifna(vlookup(W1317&amp;"-"&amp;X1317,'Ref. VM'!A:B,2,0),"Custom"),if(V1317 ="E2" , ifna(vlookup(W1317&amp;"-"&amp;X1317,'Ref. VM'!D:E,2,0),"Custom"),if(V1317="N2D",ifna(vlookup(W1317&amp;"-"&amp;X1317,'Ref. VM'!G:H,2,0),"Custom"),if(V1317="N4",ifna(vlookup(W1317&amp;"-"&amp;X1317,'Ref. VM'!J:K,2,0),"Custom"),0))))</f>
        <v>Custom</v>
      </c>
      <c r="AB1317" s="67" t="str">
        <f t="shared" si="9"/>
        <v>N2D-Custom vCPUs-CUD 3y</v>
      </c>
      <c r="AC1317" s="67" t="str">
        <f t="shared" si="10"/>
        <v>N2D-Custom RAM-CUD 3y</v>
      </c>
      <c r="AD1317" s="67">
        <f t="shared" si="11"/>
        <v>0</v>
      </c>
      <c r="AE1317" s="69">
        <f>if(T1317="Lift &amp; Shift Prod",730,if(T1317="Lift &amp; Shift Noprod",Assumptions!$B$3,0))</f>
        <v>730</v>
      </c>
      <c r="AF1317" s="70">
        <f>if( U1317=0,0,if(Y1317=0, ((vlookup(AB1317,'SKU Pricing'!A:B,Assumptions!$B$2,0)*W1317)+(vlookup(AC1317,'SKU Pricing'!A:B,Assumptions!$B$2,0)*X1317))*AE1317,((vlookup(AB1317,'SKU Pricing'!A:B,Assumptions!$B$2,0)*W1317)+(vlookup(AC1317,'SKU Pricing'!A:B,Assumptions!$B$2,0)*(W1317*8))+(vlookup(AD1317,'SKU Pricing'!A:B,Assumptions!$B$2,0)*(X1317-(W1317*8))))*AE1317))</f>
        <v>49.9163196</v>
      </c>
      <c r="AG1317" s="67" t="str">
        <f t="shared" si="12"/>
        <v>Windows Server</v>
      </c>
      <c r="AH1317" s="70">
        <f>ifna(vlookup(AG1317,'SKU Pricing'!A:B,Assumptions!$B$2,0)*W1317*AE1317,0)</f>
        <v>134.32</v>
      </c>
      <c r="AI1317" s="62" t="str">
        <f t="shared" si="13"/>
        <v>Regional</v>
      </c>
      <c r="AJ1317" s="62" t="str">
        <f>if(V1317&lt;&gt;0, if(T1317="Lift &amp; Shift Noprod",Assumptions!$B$9,if(V1317=Assumptions!$B$6,Assumptions!$B$10,if(P1317=1,Assumptions!$B$8,Assumptions!$B$7))),"")</f>
        <v>SSD</v>
      </c>
      <c r="AK1317" s="69" t="str">
        <f t="shared" si="14"/>
        <v>SSD</v>
      </c>
      <c r="AL1317" s="69">
        <f>if(AJ1317="Hyperdisk Balanced",Assumptions!$B$11,0)</f>
        <v>0</v>
      </c>
      <c r="AM1317" s="69">
        <f>if(AJ1317="Hyperdisk Balanced",Assumptions!$B$12,0)</f>
        <v>0</v>
      </c>
      <c r="AN1317" s="70">
        <f>if(AK1317=0,0,if(AJ1317="Hyperdisk Balanced",vlookup(AK1317&amp;" provisioned space",'SKU Pricing'!A:B,Assumptions!$B$2,0)*Z1317+vlookup(AK1317&amp;" provisioned IOPS",'SKU Pricing'!A:B,Assumptions!$B$2,0)*AL1317*730+vlookup(AK1317&amp;" provisioned throughput",'SKU Pricing'!A:B,Assumptions!$B$2,0)*AM1317*730,vlookup(AK1317,'SKU Pricing'!A:B,Assumptions!$B$2,0)*Z1317))</f>
        <v>9.85</v>
      </c>
      <c r="AO1317" s="70">
        <f t="shared" si="15"/>
        <v>194.0863196</v>
      </c>
      <c r="AP1317" s="71" t="str">
        <f t="shared" si="16"/>
        <v>VM Manager</v>
      </c>
      <c r="AQ1317" s="70">
        <f>ifna(vlookup(AP1317,'SKU Pricing'!A:B,Assumptions!$B$2,0)*AE1317,0)</f>
        <v>2.19</v>
      </c>
      <c r="AR1317" s="72">
        <v>0.0</v>
      </c>
    </row>
    <row r="1318">
      <c r="A1318" s="61" t="s">
        <v>1458</v>
      </c>
      <c r="B1318" s="62" t="str">
        <f>ifna(if(vlookup(A1318,vOS!A:B,2,0)="","Unknown",vlookup(A1318,vOS!A:B,2,0)),"Unknown")</f>
        <v>Microsoft Windows Server 2019 (64-bit)</v>
      </c>
      <c r="C1318" s="62">
        <f>vlookup(B1318,'OS Study'!A:D,2,0)</f>
        <v>0</v>
      </c>
      <c r="D1318" s="62" t="str">
        <f>vlookup(B1318,'OS Study'!A:D,3,0)</f>
        <v>Windows</v>
      </c>
      <c r="E1318" s="62" t="str">
        <f>vlookup(B1318,'OS Study'!A:D,4,0)</f>
        <v>Server</v>
      </c>
      <c r="F1318" s="63" t="str">
        <f>vlookup(B1318,'OS Study'!A:E,5,0)</f>
        <v>2019</v>
      </c>
      <c r="G1318" s="62">
        <f>IF(vlookup(A1318,'RVtools V2.1'!A:J,4,0)="non",0,1)</f>
        <v>1</v>
      </c>
      <c r="H1318" s="62">
        <f>if(vlookup(A1318,'RVtools V2.1'!A:K,11,0)="kube",1,0)</f>
        <v>0</v>
      </c>
      <c r="I1318" s="62">
        <f t="shared" si="5"/>
        <v>0</v>
      </c>
      <c r="J1318" s="62">
        <f>ifna(vlookup(A1318,'Infra Study'!A:Q,17,0),0)</f>
        <v>0</v>
      </c>
      <c r="K1318" s="64">
        <f>IFERROR(__xludf.DUMMYFUNCTION("N(REGEXMATCH(VLOOKUP(A1318, 'RVtools V2.1'!A:H, 8, 0), ""^Serveur de fichiers""))"),0.0)</f>
        <v>0</v>
      </c>
      <c r="L1318" s="64">
        <f t="shared" si="6"/>
        <v>0</v>
      </c>
      <c r="M1318" s="67" t="str">
        <f>ifna(vlookup(A1318,'RVtools V2.1'!A:I,8,0),"N/A")</f>
        <v>ScanBAC - COR</v>
      </c>
      <c r="N1318" s="64">
        <f>IFERROR(__xludf.DUMMYFUNCTION("IF(REGEXMATCH(M1318, ""(?i)"" &amp; JOIN(""|"", SPLIT(""kalisil"", "" ""))), 1, 0)"),0.0)</f>
        <v>0</v>
      </c>
      <c r="O1318" s="64" t="str">
        <f>vlookup(A1318,'RVtools V2.1'!A:H,7,0)</f>
        <v>T1</v>
      </c>
      <c r="P1318" s="64">
        <f>if(vlookup(A1318,'RVtools V2.1'!A:H,5,0)="oui",1,0)</f>
        <v>1</v>
      </c>
      <c r="Q1318" s="64">
        <f>ifna(vlookup(A1318,vCPU!A:B,2,0),"Unknown")</f>
        <v>2</v>
      </c>
      <c r="R1318" s="66">
        <f>ifna(vlookup(A1318,vMemory!A:C,3,0),"Unknown")</f>
        <v>8</v>
      </c>
      <c r="S1318" s="66">
        <f>ifna(vlookup(A1318,vDisk!A:C,3,0),"Unknown")</f>
        <v>145</v>
      </c>
      <c r="T1318" s="67" t="str">
        <f t="array" ref="T1318">IFS(
   L1318=1, "No Lift &amp; Shift",
   J1318=1, XLOOKUP(A1318, 'Infra Study'!A:A, 'Infra Study'!P:P),
   I1318=1, "No Lift &amp; Shift",
   H1318=1, "GKE",
   K1318=1, "GCNV",
   G1318=1, "Lift &amp; Shift Prod",
   TRUE, "Lift &amp; Shift Noprod"
)</f>
        <v>Lift &amp; Shift Prod</v>
      </c>
      <c r="U1318" s="67">
        <f t="shared" si="7"/>
        <v>1</v>
      </c>
      <c r="V1318" s="68" t="str">
        <f>if(T1318="Lift &amp; Shift Noprod",if( Y1318=0,Assumptions!$B$5, Assumptions!$B$4),if(T1318="Lift &amp; Shift Prod",if(AND(N1318=1,O1318="T1"),Assumptions!$B$6,Assumptions!$B$4),0))</f>
        <v>N2D</v>
      </c>
      <c r="W1318" s="69">
        <f>if(V1318&lt;&gt;0,if(Q1318="Unknown", Assumptions!$B$42,If(Q1318&gt;1,Q1318,2)),0)</f>
        <v>2</v>
      </c>
      <c r="X1318" s="69">
        <f>if(V1318&lt;&gt;0,if(R1318="Unknown", Assumptions!$B$43,R1318),0)</f>
        <v>8</v>
      </c>
      <c r="Y1318" s="68">
        <f t="shared" si="8"/>
        <v>0</v>
      </c>
      <c r="Z1318" s="68">
        <f>if(V1318&lt;&gt;0,if(  S1318="Unknown", Assumptions!$B$44,S1318),0)</f>
        <v>145</v>
      </c>
      <c r="AA1318" s="68" t="str">
        <f>if(V1318 ="N2",ifna(vlookup(W1318&amp;"-"&amp;X1318,'Ref. VM'!A:B,2,0),"Custom"),if(V1318 ="E2" , ifna(vlookup(W1318&amp;"-"&amp;X1318,'Ref. VM'!D:E,2,0),"Custom"),if(V1318="N2D",ifna(vlookup(W1318&amp;"-"&amp;X1318,'Ref. VM'!G:H,2,0),"Custom"),if(V1318="N4",ifna(vlookup(W1318&amp;"-"&amp;X1318,'Ref. VM'!J:K,2,0),"Custom"),0))))</f>
        <v>Custom</v>
      </c>
      <c r="AB1318" s="67" t="str">
        <f t="shared" si="9"/>
        <v>N2D-Custom vCPUs-CUD 3y</v>
      </c>
      <c r="AC1318" s="67" t="str">
        <f t="shared" si="10"/>
        <v>N2D-Custom RAM-CUD 3y</v>
      </c>
      <c r="AD1318" s="67">
        <f t="shared" si="11"/>
        <v>0</v>
      </c>
      <c r="AE1318" s="69">
        <f>if(T1318="Lift &amp; Shift Prod",730,if(T1318="Lift &amp; Shift Noprod",Assumptions!$B$3,0))</f>
        <v>730</v>
      </c>
      <c r="AF1318" s="70">
        <f>if( U1318=0,0,if(Y1318=0, ((vlookup(AB1318,'SKU Pricing'!A:B,Assumptions!$B$2,0)*W1318)+(vlookup(AC1318,'SKU Pricing'!A:B,Assumptions!$B$2,0)*X1318))*AE1318,((vlookup(AB1318,'SKU Pricing'!A:B,Assumptions!$B$2,0)*W1318)+(vlookup(AC1318,'SKU Pricing'!A:B,Assumptions!$B$2,0)*(W1318*8))+(vlookup(AD1318,'SKU Pricing'!A:B,Assumptions!$B$2,0)*(X1318-(W1318*8))))*AE1318))</f>
        <v>33.80865936</v>
      </c>
      <c r="AG1318" s="67" t="str">
        <f t="shared" si="12"/>
        <v>Windows Server</v>
      </c>
      <c r="AH1318" s="70">
        <f>ifna(vlookup(AG1318,'SKU Pricing'!A:B,Assumptions!$B$2,0)*W1318*AE1318,0)</f>
        <v>67.16</v>
      </c>
      <c r="AI1318" s="62" t="str">
        <f t="shared" si="13"/>
        <v>Regional</v>
      </c>
      <c r="AJ1318" s="62" t="str">
        <f>if(V1318&lt;&gt;0, if(T1318="Lift &amp; Shift Noprod",Assumptions!$B$9,if(V1318=Assumptions!$B$6,Assumptions!$B$10,if(P1318=1,Assumptions!$B$8,Assumptions!$B$7))),"")</f>
        <v>SSD</v>
      </c>
      <c r="AK1318" s="69" t="str">
        <f t="shared" si="14"/>
        <v>SSD</v>
      </c>
      <c r="AL1318" s="69">
        <f>if(AJ1318="Hyperdisk Balanced",Assumptions!$B$11,0)</f>
        <v>0</v>
      </c>
      <c r="AM1318" s="69">
        <f>if(AJ1318="Hyperdisk Balanced",Assumptions!$B$12,0)</f>
        <v>0</v>
      </c>
      <c r="AN1318" s="70">
        <f>if(AK1318=0,0,if(AJ1318="Hyperdisk Balanced",vlookup(AK1318&amp;" provisioned space",'SKU Pricing'!A:B,Assumptions!$B$2,0)*Z1318+vlookup(AK1318&amp;" provisioned IOPS",'SKU Pricing'!A:B,Assumptions!$B$2,0)*AL1318*730+vlookup(AK1318&amp;" provisioned throughput",'SKU Pricing'!A:B,Assumptions!$B$2,0)*AM1318*730,vlookup(AK1318,'SKU Pricing'!A:B,Assumptions!$B$2,0)*Z1318))</f>
        <v>28.565</v>
      </c>
      <c r="AO1318" s="70">
        <f t="shared" si="15"/>
        <v>129.5336594</v>
      </c>
      <c r="AP1318" s="71" t="str">
        <f t="shared" si="16"/>
        <v>VM Manager</v>
      </c>
      <c r="AQ1318" s="70">
        <f>ifna(vlookup(AP1318,'SKU Pricing'!A:B,Assumptions!$B$2,0)*AE1318,0)</f>
        <v>2.19</v>
      </c>
      <c r="AR1318" s="72">
        <v>0.0</v>
      </c>
    </row>
    <row r="1319">
      <c r="A1319" s="61" t="s">
        <v>1459</v>
      </c>
      <c r="B1319" s="62" t="str">
        <f>ifna(if(vlookup(A1319,vOS!A:B,2,0)="","Unknown",vlookup(A1319,vOS!A:B,2,0)),"Unknown")</f>
        <v>Microsoft Windows Server 2019 (64-bit)</v>
      </c>
      <c r="C1319" s="62">
        <f>vlookup(B1319,'OS Study'!A:D,2,0)</f>
        <v>0</v>
      </c>
      <c r="D1319" s="62" t="str">
        <f>vlookup(B1319,'OS Study'!A:D,3,0)</f>
        <v>Windows</v>
      </c>
      <c r="E1319" s="62" t="str">
        <f>vlookup(B1319,'OS Study'!A:D,4,0)</f>
        <v>Server</v>
      </c>
      <c r="F1319" s="63" t="str">
        <f>vlookup(B1319,'OS Study'!A:E,5,0)</f>
        <v>2019</v>
      </c>
      <c r="G1319" s="62">
        <f>IF(vlookup(A1319,'RVtools V2.1'!A:J,4,0)="non",0,1)</f>
        <v>1</v>
      </c>
      <c r="H1319" s="62">
        <f>if(vlookup(A1319,'RVtools V2.1'!A:K,11,0)="kube",1,0)</f>
        <v>0</v>
      </c>
      <c r="I1319" s="62">
        <f t="shared" si="5"/>
        <v>0</v>
      </c>
      <c r="J1319" s="62">
        <f>ifna(vlookup(A1319,'Infra Study'!A:Q,17,0),0)</f>
        <v>0</v>
      </c>
      <c r="K1319" s="64">
        <f>IFERROR(__xludf.DUMMYFUNCTION("N(REGEXMATCH(VLOOKUP(A1319, 'RVtools V2.1'!A:H, 8, 0), ""^Serveur de fichiers""))"),0.0)</f>
        <v>0</v>
      </c>
      <c r="L1319" s="64">
        <f t="shared" si="6"/>
        <v>0</v>
      </c>
      <c r="M1319" s="67" t="str">
        <f>ifna(vlookup(A1319,'RVtools V2.1'!A:I,8,0),"N/A")</f>
        <v>Serveur d'impression</v>
      </c>
      <c r="N1319" s="64">
        <f>IFERROR(__xludf.DUMMYFUNCTION("IF(REGEXMATCH(M1319, ""(?i)"" &amp; JOIN(""|"", SPLIT(""kalisil"", "" ""))), 1, 0)"),0.0)</f>
        <v>0</v>
      </c>
      <c r="O1319" s="64" t="str">
        <f>vlookup(A1319,'RVtools V2.1'!A:H,7,0)</f>
        <v>T2</v>
      </c>
      <c r="P1319" s="64">
        <f>if(vlookup(A1319,'RVtools V2.1'!A:H,5,0)="oui",1,0)</f>
        <v>1</v>
      </c>
      <c r="Q1319" s="64">
        <f>ifna(vlookup(A1319,vCPU!A:B,2,0),"Unknown")</f>
        <v>4</v>
      </c>
      <c r="R1319" s="66">
        <f>ifna(vlookup(A1319,vMemory!A:C,3,0),"Unknown")</f>
        <v>8</v>
      </c>
      <c r="S1319" s="66">
        <f>ifna(vlookup(A1319,vDisk!A:C,3,0),"Unknown")</f>
        <v>142</v>
      </c>
      <c r="T1319" s="67" t="str">
        <f t="array" ref="T1319">IFS(
   L1319=1, "No Lift &amp; Shift",
   J1319=1, XLOOKUP(A1319, 'Infra Study'!A:A, 'Infra Study'!P:P),
   I1319=1, "No Lift &amp; Shift",
   H1319=1, "GKE",
   K1319=1, "GCNV",
   G1319=1, "Lift &amp; Shift Prod",
   TRUE, "Lift &amp; Shift Noprod"
)</f>
        <v>Lift &amp; Shift Prod</v>
      </c>
      <c r="U1319" s="67">
        <f t="shared" si="7"/>
        <v>1</v>
      </c>
      <c r="V1319" s="68" t="str">
        <f>if(T1319="Lift &amp; Shift Noprod",if( Y1319=0,Assumptions!$B$5, Assumptions!$B$4),if(T1319="Lift &amp; Shift Prod",if(AND(N1319=1,O1319="T1"),Assumptions!$B$6,Assumptions!$B$4),0))</f>
        <v>N2D</v>
      </c>
      <c r="W1319" s="69">
        <f>if(V1319&lt;&gt;0,if(Q1319="Unknown", Assumptions!$B$42,If(Q1319&gt;1,Q1319,2)),0)</f>
        <v>4</v>
      </c>
      <c r="X1319" s="69">
        <f>if(V1319&lt;&gt;0,if(R1319="Unknown", Assumptions!$B$43,R1319),0)</f>
        <v>8</v>
      </c>
      <c r="Y1319" s="68">
        <f t="shared" si="8"/>
        <v>0</v>
      </c>
      <c r="Z1319" s="68">
        <f>if(V1319&lt;&gt;0,if(  S1319="Unknown", Assumptions!$B$44,S1319),0)</f>
        <v>142</v>
      </c>
      <c r="AA1319" s="68" t="str">
        <f>if(V1319 ="N2",ifna(vlookup(W1319&amp;"-"&amp;X1319,'Ref. VM'!A:B,2,0),"Custom"),if(V1319 ="E2" , ifna(vlookup(W1319&amp;"-"&amp;X1319,'Ref. VM'!D:E,2,0),"Custom"),if(V1319="N2D",ifna(vlookup(W1319&amp;"-"&amp;X1319,'Ref. VM'!G:H,2,0),"Custom"),if(V1319="N4",ifna(vlookup(W1319&amp;"-"&amp;X1319,'Ref. VM'!J:K,2,0),"Custom"),0))))</f>
        <v>Custom</v>
      </c>
      <c r="AB1319" s="67" t="str">
        <f t="shared" si="9"/>
        <v>N2D-Custom vCPUs-CUD 3y</v>
      </c>
      <c r="AC1319" s="67" t="str">
        <f t="shared" si="10"/>
        <v>N2D-Custom RAM-CUD 3y</v>
      </c>
      <c r="AD1319" s="67">
        <f t="shared" si="11"/>
        <v>0</v>
      </c>
      <c r="AE1319" s="69">
        <f>if(T1319="Lift &amp; Shift Prod",730,if(T1319="Lift &amp; Shift Noprod",Assumptions!$B$3,0))</f>
        <v>730</v>
      </c>
      <c r="AF1319" s="70">
        <f>if( U1319=0,0,if(Y1319=0, ((vlookup(AB1319,'SKU Pricing'!A:B,Assumptions!$B$2,0)*W1319)+(vlookup(AC1319,'SKU Pricing'!A:B,Assumptions!$B$2,0)*X1319))*AE1319,((vlookup(AB1319,'SKU Pricing'!A:B,Assumptions!$B$2,0)*W1319)+(vlookup(AC1319,'SKU Pricing'!A:B,Assumptions!$B$2,0)*(W1319*8))+(vlookup(AD1319,'SKU Pricing'!A:B,Assumptions!$B$2,0)*(X1319-(W1319*8))))*AE1319))</f>
        <v>55.81665264</v>
      </c>
      <c r="AG1319" s="67" t="str">
        <f t="shared" si="12"/>
        <v>Windows Server</v>
      </c>
      <c r="AH1319" s="70">
        <f>ifna(vlookup(AG1319,'SKU Pricing'!A:B,Assumptions!$B$2,0)*W1319*AE1319,0)</f>
        <v>134.32</v>
      </c>
      <c r="AI1319" s="62" t="str">
        <f t="shared" si="13"/>
        <v/>
      </c>
      <c r="AJ1319" s="62" t="str">
        <f>if(V1319&lt;&gt;0, if(T1319="Lift &amp; Shift Noprod",Assumptions!$B$9,if(V1319=Assumptions!$B$6,Assumptions!$B$10,if(P1319=1,Assumptions!$B$8,Assumptions!$B$7))),"")</f>
        <v>SSD</v>
      </c>
      <c r="AK1319" s="69" t="str">
        <f t="shared" si="14"/>
        <v>SSD</v>
      </c>
      <c r="AL1319" s="69">
        <f>if(AJ1319="Hyperdisk Balanced",Assumptions!$B$11,0)</f>
        <v>0</v>
      </c>
      <c r="AM1319" s="69">
        <f>if(AJ1319="Hyperdisk Balanced",Assumptions!$B$12,0)</f>
        <v>0</v>
      </c>
      <c r="AN1319" s="70">
        <f>if(AK1319=0,0,if(AJ1319="Hyperdisk Balanced",vlookup(AK1319&amp;" provisioned space",'SKU Pricing'!A:B,Assumptions!$B$2,0)*Z1319+vlookup(AK1319&amp;" provisioned IOPS",'SKU Pricing'!A:B,Assumptions!$B$2,0)*AL1319*730+vlookup(AK1319&amp;" provisioned throughput",'SKU Pricing'!A:B,Assumptions!$B$2,0)*AM1319*730,vlookup(AK1319,'SKU Pricing'!A:B,Assumptions!$B$2,0)*Z1319))</f>
        <v>27.974</v>
      </c>
      <c r="AO1319" s="70">
        <f t="shared" si="15"/>
        <v>218.1106526</v>
      </c>
      <c r="AP1319" s="71" t="str">
        <f t="shared" si="16"/>
        <v>VM Manager</v>
      </c>
      <c r="AQ1319" s="70">
        <f>ifna(vlookup(AP1319,'SKU Pricing'!A:B,Assumptions!$B$2,0)*AE1319,0)</f>
        <v>2.19</v>
      </c>
      <c r="AR1319" s="72">
        <v>0.0</v>
      </c>
    </row>
    <row r="1320">
      <c r="A1320" s="61" t="s">
        <v>1460</v>
      </c>
      <c r="B1320" s="62" t="str">
        <f>ifna(if(vlookup(A1320,vOS!A:B,2,0)="","Unknown",vlookup(A1320,vOS!A:B,2,0)),"Unknown")</f>
        <v>Microsoft Windows Server 2022 (64-bit)</v>
      </c>
      <c r="C1320" s="62">
        <f>vlookup(B1320,'OS Study'!A:D,2,0)</f>
        <v>0</v>
      </c>
      <c r="D1320" s="62" t="str">
        <f>vlookup(B1320,'OS Study'!A:D,3,0)</f>
        <v>Windows</v>
      </c>
      <c r="E1320" s="62" t="str">
        <f>vlookup(B1320,'OS Study'!A:D,4,0)</f>
        <v>Server</v>
      </c>
      <c r="F1320" s="63" t="str">
        <f>vlookup(B1320,'OS Study'!A:E,5,0)</f>
        <v>2022</v>
      </c>
      <c r="G1320" s="62">
        <f>IF(vlookup(A1320,'RVtools V2.1'!A:J,4,0)="non",0,1)</f>
        <v>1</v>
      </c>
      <c r="H1320" s="62">
        <f>if(vlookup(A1320,'RVtools V2.1'!A:K,11,0)="kube",1,0)</f>
        <v>0</v>
      </c>
      <c r="I1320" s="62">
        <f t="shared" si="5"/>
        <v>0</v>
      </c>
      <c r="J1320" s="62">
        <f>ifna(vlookup(A1320,'Infra Study'!A:Q,17,0),0)</f>
        <v>0</v>
      </c>
      <c r="K1320" s="64">
        <f>IFERROR(__xludf.DUMMYFUNCTION("N(REGEXMATCH(VLOOKUP(A1320, 'RVtools V2.1'!A:H, 8, 0), ""^Serveur de fichiers""))"),0.0)</f>
        <v>0</v>
      </c>
      <c r="L1320" s="64">
        <f t="shared" si="6"/>
        <v>0</v>
      </c>
      <c r="M1320" s="67" t="str">
        <f>ifna(vlookup(A1320,'RVtools V2.1'!A:I,8,0),"N/A")</f>
        <v>Serveur d'impression</v>
      </c>
      <c r="N1320" s="64">
        <f>IFERROR(__xludf.DUMMYFUNCTION("IF(REGEXMATCH(M1320, ""(?i)"" &amp; JOIN(""|"", SPLIT(""kalisil"", "" ""))), 1, 0)"),0.0)</f>
        <v>0</v>
      </c>
      <c r="O1320" s="64" t="str">
        <f>vlookup(A1320,'RVtools V2.1'!A:H,7,0)</f>
        <v>T2</v>
      </c>
      <c r="P1320" s="64">
        <f>if(vlookup(A1320,'RVtools V2.1'!A:H,5,0)="oui",1,0)</f>
        <v>0</v>
      </c>
      <c r="Q1320" s="64">
        <f>ifna(vlookup(A1320,vCPU!A:B,2,0),"Unknown")</f>
        <v>8</v>
      </c>
      <c r="R1320" s="66">
        <f>ifna(vlookup(A1320,vMemory!A:C,3,0),"Unknown")</f>
        <v>24</v>
      </c>
      <c r="S1320" s="66">
        <f>ifna(vlookup(A1320,vDisk!A:C,3,0),"Unknown")</f>
        <v>104</v>
      </c>
      <c r="T1320" s="67" t="str">
        <f t="array" ref="T1320">IFS(
   L1320=1, "No Lift &amp; Shift",
   J1320=1, XLOOKUP(A1320, 'Infra Study'!A:A, 'Infra Study'!P:P),
   I1320=1, "No Lift &amp; Shift",
   H1320=1, "GKE",
   K1320=1, "GCNV",
   G1320=1, "Lift &amp; Shift Prod",
   TRUE, "Lift &amp; Shift Noprod"
)</f>
        <v>Lift &amp; Shift Prod</v>
      </c>
      <c r="U1320" s="67">
        <f t="shared" si="7"/>
        <v>1</v>
      </c>
      <c r="V1320" s="68" t="str">
        <f>if(T1320="Lift &amp; Shift Noprod",if( Y1320=0,Assumptions!$B$5, Assumptions!$B$4),if(T1320="Lift &amp; Shift Prod",if(AND(N1320=1,O1320="T1"),Assumptions!$B$6,Assumptions!$B$4),0))</f>
        <v>N2D</v>
      </c>
      <c r="W1320" s="69">
        <f>if(V1320&lt;&gt;0,if(Q1320="Unknown", Assumptions!$B$42,If(Q1320&gt;1,Q1320,2)),0)</f>
        <v>8</v>
      </c>
      <c r="X1320" s="69">
        <f>if(V1320&lt;&gt;0,if(R1320="Unknown", Assumptions!$B$43,R1320),0)</f>
        <v>24</v>
      </c>
      <c r="Y1320" s="68">
        <f t="shared" si="8"/>
        <v>0</v>
      </c>
      <c r="Z1320" s="68">
        <f>if(V1320&lt;&gt;0,if(  S1320="Unknown", Assumptions!$B$44,S1320),0)</f>
        <v>104</v>
      </c>
      <c r="AA1320" s="68" t="str">
        <f>if(V1320 ="N2",ifna(vlookup(W1320&amp;"-"&amp;X1320,'Ref. VM'!A:B,2,0),"Custom"),if(V1320 ="E2" , ifna(vlookup(W1320&amp;"-"&amp;X1320,'Ref. VM'!D:E,2,0),"Custom"),if(V1320="N2D",ifna(vlookup(W1320&amp;"-"&amp;X1320,'Ref. VM'!G:H,2,0),"Custom"),if(V1320="N4",ifna(vlookup(W1320&amp;"-"&amp;X1320,'Ref. VM'!J:K,2,0),"Custom"),0))))</f>
        <v>Custom</v>
      </c>
      <c r="AB1320" s="67" t="str">
        <f t="shared" si="9"/>
        <v>N2D-Custom vCPUs-CUD 3y</v>
      </c>
      <c r="AC1320" s="67" t="str">
        <f t="shared" si="10"/>
        <v>N2D-Custom RAM-CUD 3y</v>
      </c>
      <c r="AD1320" s="67">
        <f t="shared" si="11"/>
        <v>0</v>
      </c>
      <c r="AE1320" s="69">
        <f>if(T1320="Lift &amp; Shift Prod",730,if(T1320="Lift &amp; Shift Noprod",Assumptions!$B$3,0))</f>
        <v>730</v>
      </c>
      <c r="AF1320" s="70">
        <f>if( U1320=0,0,if(Y1320=0, ((vlookup(AB1320,'SKU Pricing'!A:B,Assumptions!$B$2,0)*W1320)+(vlookup(AC1320,'SKU Pricing'!A:B,Assumptions!$B$2,0)*X1320))*AE1320,((vlookup(AB1320,'SKU Pricing'!A:B,Assumptions!$B$2,0)*W1320)+(vlookup(AC1320,'SKU Pricing'!A:B,Assumptions!$B$2,0)*(W1320*8))+(vlookup(AD1320,'SKU Pricing'!A:B,Assumptions!$B$2,0)*(X1320-(W1320*8))))*AE1320))</f>
        <v>123.4339714</v>
      </c>
      <c r="AG1320" s="67" t="str">
        <f t="shared" si="12"/>
        <v>Windows Server</v>
      </c>
      <c r="AH1320" s="70">
        <f>ifna(vlookup(AG1320,'SKU Pricing'!A:B,Assumptions!$B$2,0)*W1320*AE1320,0)</f>
        <v>268.64</v>
      </c>
      <c r="AI1320" s="62" t="str">
        <f t="shared" si="13"/>
        <v/>
      </c>
      <c r="AJ1320" s="62" t="str">
        <f>if(V1320&lt;&gt;0, if(T1320="Lift &amp; Shift Noprod",Assumptions!$B$9,if(V1320=Assumptions!$B$6,Assumptions!$B$10,if(P1320=1,Assumptions!$B$8,Assumptions!$B$7))),"")</f>
        <v>Balanced</v>
      </c>
      <c r="AK1320" s="69" t="str">
        <f t="shared" si="14"/>
        <v>Balanced</v>
      </c>
      <c r="AL1320" s="69">
        <f>if(AJ1320="Hyperdisk Balanced",Assumptions!$B$11,0)</f>
        <v>0</v>
      </c>
      <c r="AM1320" s="69">
        <f>if(AJ1320="Hyperdisk Balanced",Assumptions!$B$12,0)</f>
        <v>0</v>
      </c>
      <c r="AN1320" s="70">
        <f>if(AK1320=0,0,if(AJ1320="Hyperdisk Balanced",vlookup(AK1320&amp;" provisioned space",'SKU Pricing'!A:B,Assumptions!$B$2,0)*Z1320+vlookup(AK1320&amp;" provisioned IOPS",'SKU Pricing'!A:B,Assumptions!$B$2,0)*AL1320*730+vlookup(AK1320&amp;" provisioned throughput",'SKU Pricing'!A:B,Assumptions!$B$2,0)*AM1320*730,vlookup(AK1320,'SKU Pricing'!A:B,Assumptions!$B$2,0)*Z1320))</f>
        <v>12.064</v>
      </c>
      <c r="AO1320" s="70">
        <f t="shared" si="15"/>
        <v>404.1379714</v>
      </c>
      <c r="AP1320" s="71" t="str">
        <f t="shared" si="16"/>
        <v>VM Manager</v>
      </c>
      <c r="AQ1320" s="70">
        <f>ifna(vlookup(AP1320,'SKU Pricing'!A:B,Assumptions!$B$2,0)*AE1320,0)</f>
        <v>2.19</v>
      </c>
      <c r="AR1320" s="72">
        <v>0.0</v>
      </c>
    </row>
    <row r="1321">
      <c r="A1321" s="61" t="s">
        <v>1461</v>
      </c>
      <c r="B1321" s="62" t="str">
        <f>ifna(if(vlookup(A1321,vOS!A:B,2,0)="","Unknown",vlookup(A1321,vOS!A:B,2,0)),"Unknown")</f>
        <v>Microsoft Windows Server 2019 (64-bit)</v>
      </c>
      <c r="C1321" s="62">
        <f>vlookup(B1321,'OS Study'!A:D,2,0)</f>
        <v>0</v>
      </c>
      <c r="D1321" s="62" t="str">
        <f>vlookup(B1321,'OS Study'!A:D,3,0)</f>
        <v>Windows</v>
      </c>
      <c r="E1321" s="62" t="str">
        <f>vlookup(B1321,'OS Study'!A:D,4,0)</f>
        <v>Server</v>
      </c>
      <c r="F1321" s="63" t="str">
        <f>vlookup(B1321,'OS Study'!A:E,5,0)</f>
        <v>2019</v>
      </c>
      <c r="G1321" s="62">
        <f>IF(vlookup(A1321,'RVtools V2.1'!A:J,4,0)="non",0,1)</f>
        <v>1</v>
      </c>
      <c r="H1321" s="62">
        <f>if(vlookup(A1321,'RVtools V2.1'!A:K,11,0)="kube",1,0)</f>
        <v>0</v>
      </c>
      <c r="I1321" s="62">
        <f t="shared" si="5"/>
        <v>0</v>
      </c>
      <c r="J1321" s="62">
        <f>ifna(vlookup(A1321,'Infra Study'!A:Q,17,0),0)</f>
        <v>0</v>
      </c>
      <c r="K1321" s="64">
        <f>IFERROR(__xludf.DUMMYFUNCTION("N(REGEXMATCH(VLOOKUP(A1321, 'RVtools V2.1'!A:H, 8, 0), ""^Serveur de fichiers""))"),0.0)</f>
        <v>0</v>
      </c>
      <c r="L1321" s="64">
        <f t="shared" si="6"/>
        <v>0</v>
      </c>
      <c r="M1321" s="67" t="str">
        <f>ifna(vlookup(A1321,'RVtools V2.1'!A:I,8,0),"N/A")</f>
        <v>Serveur d'impression</v>
      </c>
      <c r="N1321" s="64">
        <f>IFERROR(__xludf.DUMMYFUNCTION("IF(REGEXMATCH(M1321, ""(?i)"" &amp; JOIN(""|"", SPLIT(""kalisil"", "" ""))), 1, 0)"),0.0)</f>
        <v>0</v>
      </c>
      <c r="O1321" s="64" t="str">
        <f>vlookup(A1321,'RVtools V2.1'!A:H,7,0)</f>
        <v>T2</v>
      </c>
      <c r="P1321" s="64">
        <f>if(vlookup(A1321,'RVtools V2.1'!A:H,5,0)="oui",1,0)</f>
        <v>1</v>
      </c>
      <c r="Q1321" s="64">
        <f>ifna(vlookup(A1321,vCPU!A:B,2,0),"Unknown")</f>
        <v>2</v>
      </c>
      <c r="R1321" s="66">
        <f>ifna(vlookup(A1321,vMemory!A:C,3,0),"Unknown")</f>
        <v>16</v>
      </c>
      <c r="S1321" s="66">
        <f>ifna(vlookup(A1321,vDisk!A:C,3,0),"Unknown")</f>
        <v>188</v>
      </c>
      <c r="T1321" s="67" t="str">
        <f t="array" ref="T1321">IFS(
   L1321=1, "No Lift &amp; Shift",
   J1321=1, XLOOKUP(A1321, 'Infra Study'!A:A, 'Infra Study'!P:P),
   I1321=1, "No Lift &amp; Shift",
   H1321=1, "GKE",
   K1321=1, "GCNV",
   G1321=1, "Lift &amp; Shift Prod",
   TRUE, "Lift &amp; Shift Noprod"
)</f>
        <v>Lift &amp; Shift Prod</v>
      </c>
      <c r="U1321" s="67">
        <f t="shared" si="7"/>
        <v>1</v>
      </c>
      <c r="V1321" s="68" t="str">
        <f>if(T1321="Lift &amp; Shift Noprod",if( Y1321=0,Assumptions!$B$5, Assumptions!$B$4),if(T1321="Lift &amp; Shift Prod",if(AND(N1321=1,O1321="T1"),Assumptions!$B$6,Assumptions!$B$4),0))</f>
        <v>N2D</v>
      </c>
      <c r="W1321" s="69">
        <f>if(V1321&lt;&gt;0,if(Q1321="Unknown", Assumptions!$B$42,If(Q1321&gt;1,Q1321,2)),0)</f>
        <v>2</v>
      </c>
      <c r="X1321" s="69">
        <f>if(V1321&lt;&gt;0,if(R1321="Unknown", Assumptions!$B$43,R1321),0)</f>
        <v>16</v>
      </c>
      <c r="Y1321" s="68">
        <f t="shared" si="8"/>
        <v>0</v>
      </c>
      <c r="Z1321" s="68">
        <f>if(V1321&lt;&gt;0,if(  S1321="Unknown", Assumptions!$B$44,S1321),0)</f>
        <v>188</v>
      </c>
      <c r="AA1321" s="68" t="str">
        <f>if(V1321 ="N2",ifna(vlookup(W1321&amp;"-"&amp;X1321,'Ref. VM'!A:B,2,0),"Custom"),if(V1321 ="E2" , ifna(vlookup(W1321&amp;"-"&amp;X1321,'Ref. VM'!D:E,2,0),"Custom"),if(V1321="N2D",ifna(vlookup(W1321&amp;"-"&amp;X1321,'Ref. VM'!G:H,2,0),"Custom"),if(V1321="N4",ifna(vlookup(W1321&amp;"-"&amp;X1321,'Ref. VM'!J:K,2,0),"Custom"),0))))</f>
        <v>Predefined</v>
      </c>
      <c r="AB1321" s="67" t="str">
        <f t="shared" si="9"/>
        <v>N2D-Predefined vCPUs-CUD 3y</v>
      </c>
      <c r="AC1321" s="67" t="str">
        <f t="shared" si="10"/>
        <v>N2D-Predefined RAM-CUD 3y</v>
      </c>
      <c r="AD1321" s="67">
        <f t="shared" si="11"/>
        <v>0</v>
      </c>
      <c r="AE1321" s="69">
        <f>if(T1321="Lift &amp; Shift Prod",730,if(T1321="Lift &amp; Shift Noprod",Assumptions!$B$3,0))</f>
        <v>730</v>
      </c>
      <c r="AF1321" s="70">
        <f>if( U1321=0,0,if(Y1321=0, ((vlookup(AB1321,'SKU Pricing'!A:B,Assumptions!$B$2,0)*W1321)+(vlookup(AC1321,'SKU Pricing'!A:B,Assumptions!$B$2,0)*X1321))*AE1321,((vlookup(AB1321,'SKU Pricing'!A:B,Assumptions!$B$2,0)*W1321)+(vlookup(AC1321,'SKU Pricing'!A:B,Assumptions!$B$2,0)*(W1321*8))+(vlookup(AD1321,'SKU Pricing'!A:B,Assumptions!$B$2,0)*(X1321-(W1321*8))))*AE1321))</f>
        <v>43.4374528</v>
      </c>
      <c r="AG1321" s="67" t="str">
        <f t="shared" si="12"/>
        <v>Windows Server</v>
      </c>
      <c r="AH1321" s="70">
        <f>ifna(vlookup(AG1321,'SKU Pricing'!A:B,Assumptions!$B$2,0)*W1321*AE1321,0)</f>
        <v>67.16</v>
      </c>
      <c r="AI1321" s="62" t="str">
        <f t="shared" si="13"/>
        <v/>
      </c>
      <c r="AJ1321" s="62" t="str">
        <f>if(V1321&lt;&gt;0, if(T1321="Lift &amp; Shift Noprod",Assumptions!$B$9,if(V1321=Assumptions!$B$6,Assumptions!$B$10,if(P1321=1,Assumptions!$B$8,Assumptions!$B$7))),"")</f>
        <v>SSD</v>
      </c>
      <c r="AK1321" s="69" t="str">
        <f t="shared" si="14"/>
        <v>SSD</v>
      </c>
      <c r="AL1321" s="69">
        <f>if(AJ1321="Hyperdisk Balanced",Assumptions!$B$11,0)</f>
        <v>0</v>
      </c>
      <c r="AM1321" s="69">
        <f>if(AJ1321="Hyperdisk Balanced",Assumptions!$B$12,0)</f>
        <v>0</v>
      </c>
      <c r="AN1321" s="70">
        <f>if(AK1321=0,0,if(AJ1321="Hyperdisk Balanced",vlookup(AK1321&amp;" provisioned space",'SKU Pricing'!A:B,Assumptions!$B$2,0)*Z1321+vlookup(AK1321&amp;" provisioned IOPS",'SKU Pricing'!A:B,Assumptions!$B$2,0)*AL1321*730+vlookup(AK1321&amp;" provisioned throughput",'SKU Pricing'!A:B,Assumptions!$B$2,0)*AM1321*730,vlookup(AK1321,'SKU Pricing'!A:B,Assumptions!$B$2,0)*Z1321))</f>
        <v>37.036</v>
      </c>
      <c r="AO1321" s="70">
        <f t="shared" si="15"/>
        <v>147.6334528</v>
      </c>
      <c r="AP1321" s="71" t="str">
        <f t="shared" si="16"/>
        <v>VM Manager</v>
      </c>
      <c r="AQ1321" s="70">
        <f>ifna(vlookup(AP1321,'SKU Pricing'!A:B,Assumptions!$B$2,0)*AE1321,0)</f>
        <v>2.19</v>
      </c>
      <c r="AR1321" s="72">
        <v>0.0</v>
      </c>
    </row>
    <row r="1322">
      <c r="A1322" s="61" t="s">
        <v>1462</v>
      </c>
      <c r="B1322" s="62" t="str">
        <f>ifna(if(vlookup(A1322,vOS!A:B,2,0)="","Unknown",vlookup(A1322,vOS!A:B,2,0)),"Unknown")</f>
        <v>Microsoft Windows Server 2019 (64-bit)</v>
      </c>
      <c r="C1322" s="62">
        <f>vlookup(B1322,'OS Study'!A:D,2,0)</f>
        <v>0</v>
      </c>
      <c r="D1322" s="62" t="str">
        <f>vlookup(B1322,'OS Study'!A:D,3,0)</f>
        <v>Windows</v>
      </c>
      <c r="E1322" s="62" t="str">
        <f>vlookup(B1322,'OS Study'!A:D,4,0)</f>
        <v>Server</v>
      </c>
      <c r="F1322" s="63" t="str">
        <f>vlookup(B1322,'OS Study'!A:E,5,0)</f>
        <v>2019</v>
      </c>
      <c r="G1322" s="62">
        <f>IF(vlookup(A1322,'RVtools V2.1'!A:J,4,0)="non",0,1)</f>
        <v>1</v>
      </c>
      <c r="H1322" s="62">
        <f>if(vlookup(A1322,'RVtools V2.1'!A:K,11,0)="kube",1,0)</f>
        <v>0</v>
      </c>
      <c r="I1322" s="62">
        <f t="shared" si="5"/>
        <v>0</v>
      </c>
      <c r="J1322" s="62">
        <f>ifna(vlookup(A1322,'Infra Study'!A:Q,17,0),0)</f>
        <v>0</v>
      </c>
      <c r="K1322" s="64">
        <f>IFERROR(__xludf.DUMMYFUNCTION("N(REGEXMATCH(VLOOKUP(A1322, 'RVtools V2.1'!A:H, 8, 0), ""^Serveur de fichiers""))"),0.0)</f>
        <v>0</v>
      </c>
      <c r="L1322" s="64">
        <f t="shared" si="6"/>
        <v>0</v>
      </c>
      <c r="M1322" s="67" t="str">
        <f>ifna(vlookup(A1322,'RVtools V2.1'!A:I,8,0),"N/A")</f>
        <v>Serveur d'impression</v>
      </c>
      <c r="N1322" s="64">
        <f>IFERROR(__xludf.DUMMYFUNCTION("IF(REGEXMATCH(M1322, ""(?i)"" &amp; JOIN(""|"", SPLIT(""kalisil"", "" ""))), 1, 0)"),0.0)</f>
        <v>0</v>
      </c>
      <c r="O1322" s="64" t="str">
        <f>vlookup(A1322,'RVtools V2.1'!A:H,7,0)</f>
        <v>T2</v>
      </c>
      <c r="P1322" s="64">
        <f>if(vlookup(A1322,'RVtools V2.1'!A:H,5,0)="oui",1,0)</f>
        <v>0</v>
      </c>
      <c r="Q1322" s="64">
        <f>ifna(vlookup(A1322,vCPU!A:B,2,0),"Unknown")</f>
        <v>2</v>
      </c>
      <c r="R1322" s="66">
        <f>ifna(vlookup(A1322,vMemory!A:C,3,0),"Unknown")</f>
        <v>8</v>
      </c>
      <c r="S1322" s="66">
        <f>ifna(vlookup(A1322,vDisk!A:C,3,0),"Unknown")</f>
        <v>192</v>
      </c>
      <c r="T1322" s="67" t="str">
        <f t="array" ref="T1322">IFS(
   L1322=1, "No Lift &amp; Shift",
   J1322=1, XLOOKUP(A1322, 'Infra Study'!A:A, 'Infra Study'!P:P),
   I1322=1, "No Lift &amp; Shift",
   H1322=1, "GKE",
   K1322=1, "GCNV",
   G1322=1, "Lift &amp; Shift Prod",
   TRUE, "Lift &amp; Shift Noprod"
)</f>
        <v>Lift &amp; Shift Prod</v>
      </c>
      <c r="U1322" s="67">
        <f t="shared" si="7"/>
        <v>1</v>
      </c>
      <c r="V1322" s="68" t="str">
        <f>if(T1322="Lift &amp; Shift Noprod",if( Y1322=0,Assumptions!$B$5, Assumptions!$B$4),if(T1322="Lift &amp; Shift Prod",if(AND(N1322=1,O1322="T1"),Assumptions!$B$6,Assumptions!$B$4),0))</f>
        <v>N2D</v>
      </c>
      <c r="W1322" s="69">
        <f>if(V1322&lt;&gt;0,if(Q1322="Unknown", Assumptions!$B$42,If(Q1322&gt;1,Q1322,2)),0)</f>
        <v>2</v>
      </c>
      <c r="X1322" s="69">
        <f>if(V1322&lt;&gt;0,if(R1322="Unknown", Assumptions!$B$43,R1322),0)</f>
        <v>8</v>
      </c>
      <c r="Y1322" s="68">
        <f t="shared" si="8"/>
        <v>0</v>
      </c>
      <c r="Z1322" s="68">
        <f>if(V1322&lt;&gt;0,if(  S1322="Unknown", Assumptions!$B$44,S1322),0)</f>
        <v>192</v>
      </c>
      <c r="AA1322" s="68" t="str">
        <f>if(V1322 ="N2",ifna(vlookup(W1322&amp;"-"&amp;X1322,'Ref. VM'!A:B,2,0),"Custom"),if(V1322 ="E2" , ifna(vlookup(W1322&amp;"-"&amp;X1322,'Ref. VM'!D:E,2,0),"Custom"),if(V1322="N2D",ifna(vlookup(W1322&amp;"-"&amp;X1322,'Ref. VM'!G:H,2,0),"Custom"),if(V1322="N4",ifna(vlookup(W1322&amp;"-"&amp;X1322,'Ref. VM'!J:K,2,0),"Custom"),0))))</f>
        <v>Custom</v>
      </c>
      <c r="AB1322" s="67" t="str">
        <f t="shared" si="9"/>
        <v>N2D-Custom vCPUs-CUD 3y</v>
      </c>
      <c r="AC1322" s="67" t="str">
        <f t="shared" si="10"/>
        <v>N2D-Custom RAM-CUD 3y</v>
      </c>
      <c r="AD1322" s="67">
        <f t="shared" si="11"/>
        <v>0</v>
      </c>
      <c r="AE1322" s="69">
        <f>if(T1322="Lift &amp; Shift Prod",730,if(T1322="Lift &amp; Shift Noprod",Assumptions!$B$3,0))</f>
        <v>730</v>
      </c>
      <c r="AF1322" s="70">
        <f>if( U1322=0,0,if(Y1322=0, ((vlookup(AB1322,'SKU Pricing'!A:B,Assumptions!$B$2,0)*W1322)+(vlookup(AC1322,'SKU Pricing'!A:B,Assumptions!$B$2,0)*X1322))*AE1322,((vlookup(AB1322,'SKU Pricing'!A:B,Assumptions!$B$2,0)*W1322)+(vlookup(AC1322,'SKU Pricing'!A:B,Assumptions!$B$2,0)*(W1322*8))+(vlookup(AD1322,'SKU Pricing'!A:B,Assumptions!$B$2,0)*(X1322-(W1322*8))))*AE1322))</f>
        <v>33.80865936</v>
      </c>
      <c r="AG1322" s="67" t="str">
        <f t="shared" si="12"/>
        <v>Windows Server</v>
      </c>
      <c r="AH1322" s="70">
        <f>ifna(vlookup(AG1322,'SKU Pricing'!A:B,Assumptions!$B$2,0)*W1322*AE1322,0)</f>
        <v>67.16</v>
      </c>
      <c r="AI1322" s="62" t="str">
        <f t="shared" si="13"/>
        <v/>
      </c>
      <c r="AJ1322" s="62" t="str">
        <f>if(V1322&lt;&gt;0, if(T1322="Lift &amp; Shift Noprod",Assumptions!$B$9,if(V1322=Assumptions!$B$6,Assumptions!$B$10,if(P1322=1,Assumptions!$B$8,Assumptions!$B$7))),"")</f>
        <v>Balanced</v>
      </c>
      <c r="AK1322" s="69" t="str">
        <f t="shared" si="14"/>
        <v>Balanced</v>
      </c>
      <c r="AL1322" s="69">
        <f>if(AJ1322="Hyperdisk Balanced",Assumptions!$B$11,0)</f>
        <v>0</v>
      </c>
      <c r="AM1322" s="69">
        <f>if(AJ1322="Hyperdisk Balanced",Assumptions!$B$12,0)</f>
        <v>0</v>
      </c>
      <c r="AN1322" s="70">
        <f>if(AK1322=0,0,if(AJ1322="Hyperdisk Balanced",vlookup(AK1322&amp;" provisioned space",'SKU Pricing'!A:B,Assumptions!$B$2,0)*Z1322+vlookup(AK1322&amp;" provisioned IOPS",'SKU Pricing'!A:B,Assumptions!$B$2,0)*AL1322*730+vlookup(AK1322&amp;" provisioned throughput",'SKU Pricing'!A:B,Assumptions!$B$2,0)*AM1322*730,vlookup(AK1322,'SKU Pricing'!A:B,Assumptions!$B$2,0)*Z1322))</f>
        <v>22.272</v>
      </c>
      <c r="AO1322" s="70">
        <f t="shared" si="15"/>
        <v>123.2406594</v>
      </c>
      <c r="AP1322" s="71" t="str">
        <f t="shared" si="16"/>
        <v>VM Manager</v>
      </c>
      <c r="AQ1322" s="70">
        <f>ifna(vlookup(AP1322,'SKU Pricing'!A:B,Assumptions!$B$2,0)*AE1322,0)</f>
        <v>2.19</v>
      </c>
      <c r="AR1322" s="72">
        <v>0.0</v>
      </c>
    </row>
    <row r="1323">
      <c r="A1323" s="61" t="s">
        <v>1463</v>
      </c>
      <c r="B1323" s="62" t="str">
        <f>ifna(if(vlookup(A1323,vOS!A:B,2,0)="","Unknown",vlookup(A1323,vOS!A:B,2,0)),"Unknown")</f>
        <v>Microsoft Windows Server 2019 (64-bit)</v>
      </c>
      <c r="C1323" s="62">
        <f>vlookup(B1323,'OS Study'!A:D,2,0)</f>
        <v>0</v>
      </c>
      <c r="D1323" s="62" t="str">
        <f>vlookup(B1323,'OS Study'!A:D,3,0)</f>
        <v>Windows</v>
      </c>
      <c r="E1323" s="62" t="str">
        <f>vlookup(B1323,'OS Study'!A:D,4,0)</f>
        <v>Server</v>
      </c>
      <c r="F1323" s="63" t="str">
        <f>vlookup(B1323,'OS Study'!A:E,5,0)</f>
        <v>2019</v>
      </c>
      <c r="G1323" s="62">
        <f>IF(vlookup(A1323,'RVtools V2.1'!A:J,4,0)="non",0,1)</f>
        <v>1</v>
      </c>
      <c r="H1323" s="62">
        <f>if(vlookup(A1323,'RVtools V2.1'!A:K,11,0)="kube",1,0)</f>
        <v>0</v>
      </c>
      <c r="I1323" s="62">
        <f t="shared" si="5"/>
        <v>0</v>
      </c>
      <c r="J1323" s="62">
        <f>ifna(vlookup(A1323,'Infra Study'!A:Q,17,0),0)</f>
        <v>0</v>
      </c>
      <c r="K1323" s="64">
        <f>IFERROR(__xludf.DUMMYFUNCTION("N(REGEXMATCH(VLOOKUP(A1323, 'RVtools V2.1'!A:H, 8, 0), ""^Serveur de fichiers""))"),0.0)</f>
        <v>0</v>
      </c>
      <c r="L1323" s="64">
        <f t="shared" si="6"/>
        <v>0</v>
      </c>
      <c r="M1323" s="67" t="str">
        <f>ifna(vlookup(A1323,'RVtools V2.1'!A:I,8,0),"N/A")</f>
        <v>Serveur d'impression</v>
      </c>
      <c r="N1323" s="64">
        <f>IFERROR(__xludf.DUMMYFUNCTION("IF(REGEXMATCH(M1323, ""(?i)"" &amp; JOIN(""|"", SPLIT(""kalisil"", "" ""))), 1, 0)"),0.0)</f>
        <v>0</v>
      </c>
      <c r="O1323" s="64" t="str">
        <f>vlookup(A1323,'RVtools V2.1'!A:H,7,0)</f>
        <v>T2</v>
      </c>
      <c r="P1323" s="64">
        <f>if(vlookup(A1323,'RVtools V2.1'!A:H,5,0)="oui",1,0)</f>
        <v>0</v>
      </c>
      <c r="Q1323" s="64">
        <f>ifna(vlookup(A1323,vCPU!A:B,2,0),"Unknown")</f>
        <v>2</v>
      </c>
      <c r="R1323" s="66">
        <f>ifna(vlookup(A1323,vMemory!A:C,3,0),"Unknown")</f>
        <v>8</v>
      </c>
      <c r="S1323" s="66">
        <f>ifna(vlookup(A1323,vDisk!A:C,3,0),"Unknown")</f>
        <v>192</v>
      </c>
      <c r="T1323" s="67" t="str">
        <f t="array" ref="T1323">IFS(
   L1323=1, "No Lift &amp; Shift",
   J1323=1, XLOOKUP(A1323, 'Infra Study'!A:A, 'Infra Study'!P:P),
   I1323=1, "No Lift &amp; Shift",
   H1323=1, "GKE",
   K1323=1, "GCNV",
   G1323=1, "Lift &amp; Shift Prod",
   TRUE, "Lift &amp; Shift Noprod"
)</f>
        <v>Lift &amp; Shift Prod</v>
      </c>
      <c r="U1323" s="67">
        <f t="shared" si="7"/>
        <v>1</v>
      </c>
      <c r="V1323" s="68" t="str">
        <f>if(T1323="Lift &amp; Shift Noprod",if( Y1323=0,Assumptions!$B$5, Assumptions!$B$4),if(T1323="Lift &amp; Shift Prod",if(AND(N1323=1,O1323="T1"),Assumptions!$B$6,Assumptions!$B$4),0))</f>
        <v>N2D</v>
      </c>
      <c r="W1323" s="69">
        <f>if(V1323&lt;&gt;0,if(Q1323="Unknown", Assumptions!$B$42,If(Q1323&gt;1,Q1323,2)),0)</f>
        <v>2</v>
      </c>
      <c r="X1323" s="69">
        <f>if(V1323&lt;&gt;0,if(R1323="Unknown", Assumptions!$B$43,R1323),0)</f>
        <v>8</v>
      </c>
      <c r="Y1323" s="68">
        <f t="shared" si="8"/>
        <v>0</v>
      </c>
      <c r="Z1323" s="68">
        <f>if(V1323&lt;&gt;0,if(  S1323="Unknown", Assumptions!$B$44,S1323),0)</f>
        <v>192</v>
      </c>
      <c r="AA1323" s="68" t="str">
        <f>if(V1323 ="N2",ifna(vlookup(W1323&amp;"-"&amp;X1323,'Ref. VM'!A:B,2,0),"Custom"),if(V1323 ="E2" , ifna(vlookup(W1323&amp;"-"&amp;X1323,'Ref. VM'!D:E,2,0),"Custom"),if(V1323="N2D",ifna(vlookup(W1323&amp;"-"&amp;X1323,'Ref. VM'!G:H,2,0),"Custom"),if(V1323="N4",ifna(vlookup(W1323&amp;"-"&amp;X1323,'Ref. VM'!J:K,2,0),"Custom"),0))))</f>
        <v>Custom</v>
      </c>
      <c r="AB1323" s="67" t="str">
        <f t="shared" si="9"/>
        <v>N2D-Custom vCPUs-CUD 3y</v>
      </c>
      <c r="AC1323" s="67" t="str">
        <f t="shared" si="10"/>
        <v>N2D-Custom RAM-CUD 3y</v>
      </c>
      <c r="AD1323" s="67">
        <f t="shared" si="11"/>
        <v>0</v>
      </c>
      <c r="AE1323" s="69">
        <f>if(T1323="Lift &amp; Shift Prod",730,if(T1323="Lift &amp; Shift Noprod",Assumptions!$B$3,0))</f>
        <v>730</v>
      </c>
      <c r="AF1323" s="70">
        <f>if( U1323=0,0,if(Y1323=0, ((vlookup(AB1323,'SKU Pricing'!A:B,Assumptions!$B$2,0)*W1323)+(vlookup(AC1323,'SKU Pricing'!A:B,Assumptions!$B$2,0)*X1323))*AE1323,((vlookup(AB1323,'SKU Pricing'!A:B,Assumptions!$B$2,0)*W1323)+(vlookup(AC1323,'SKU Pricing'!A:B,Assumptions!$B$2,0)*(W1323*8))+(vlookup(AD1323,'SKU Pricing'!A:B,Assumptions!$B$2,0)*(X1323-(W1323*8))))*AE1323))</f>
        <v>33.80865936</v>
      </c>
      <c r="AG1323" s="67" t="str">
        <f t="shared" si="12"/>
        <v>Windows Server</v>
      </c>
      <c r="AH1323" s="70">
        <f>ifna(vlookup(AG1323,'SKU Pricing'!A:B,Assumptions!$B$2,0)*W1323*AE1323,0)</f>
        <v>67.16</v>
      </c>
      <c r="AI1323" s="62" t="str">
        <f t="shared" si="13"/>
        <v/>
      </c>
      <c r="AJ1323" s="62" t="str">
        <f>if(V1323&lt;&gt;0, if(T1323="Lift &amp; Shift Noprod",Assumptions!$B$9,if(V1323=Assumptions!$B$6,Assumptions!$B$10,if(P1323=1,Assumptions!$B$8,Assumptions!$B$7))),"")</f>
        <v>Balanced</v>
      </c>
      <c r="AK1323" s="69" t="str">
        <f t="shared" si="14"/>
        <v>Balanced</v>
      </c>
      <c r="AL1323" s="69">
        <f>if(AJ1323="Hyperdisk Balanced",Assumptions!$B$11,0)</f>
        <v>0</v>
      </c>
      <c r="AM1323" s="69">
        <f>if(AJ1323="Hyperdisk Balanced",Assumptions!$B$12,0)</f>
        <v>0</v>
      </c>
      <c r="AN1323" s="70">
        <f>if(AK1323=0,0,if(AJ1323="Hyperdisk Balanced",vlookup(AK1323&amp;" provisioned space",'SKU Pricing'!A:B,Assumptions!$B$2,0)*Z1323+vlookup(AK1323&amp;" provisioned IOPS",'SKU Pricing'!A:B,Assumptions!$B$2,0)*AL1323*730+vlookup(AK1323&amp;" provisioned throughput",'SKU Pricing'!A:B,Assumptions!$B$2,0)*AM1323*730,vlookup(AK1323,'SKU Pricing'!A:B,Assumptions!$B$2,0)*Z1323))</f>
        <v>22.272</v>
      </c>
      <c r="AO1323" s="70">
        <f t="shared" si="15"/>
        <v>123.2406594</v>
      </c>
      <c r="AP1323" s="71" t="str">
        <f t="shared" si="16"/>
        <v>VM Manager</v>
      </c>
      <c r="AQ1323" s="70">
        <f>ifna(vlookup(AP1323,'SKU Pricing'!A:B,Assumptions!$B$2,0)*AE1323,0)</f>
        <v>2.19</v>
      </c>
      <c r="AR1323" s="72">
        <v>0.0</v>
      </c>
    </row>
    <row r="1324">
      <c r="A1324" s="61" t="s">
        <v>1464</v>
      </c>
      <c r="B1324" s="62" t="str">
        <f>ifna(if(vlookup(A1324,vOS!A:B,2,0)="","Unknown",vlookup(A1324,vOS!A:B,2,0)),"Unknown")</f>
        <v>Microsoft Windows Server 2012 (64-bit)</v>
      </c>
      <c r="C1324" s="62">
        <f>vlookup(B1324,'OS Study'!A:D,2,0)</f>
        <v>0</v>
      </c>
      <c r="D1324" s="62" t="str">
        <f>vlookup(B1324,'OS Study'!A:D,3,0)</f>
        <v>Windows</v>
      </c>
      <c r="E1324" s="62" t="str">
        <f>vlookup(B1324,'OS Study'!A:D,4,0)</f>
        <v>Server</v>
      </c>
      <c r="F1324" s="63" t="str">
        <f>vlookup(B1324,'OS Study'!A:E,5,0)</f>
        <v>2012</v>
      </c>
      <c r="G1324" s="62">
        <f>IF(vlookup(A1324,'RVtools V2.1'!A:J,4,0)="non",0,1)</f>
        <v>1</v>
      </c>
      <c r="H1324" s="62">
        <f>if(vlookup(A1324,'RVtools V2.1'!A:K,11,0)="kube",1,0)</f>
        <v>0</v>
      </c>
      <c r="I1324" s="62">
        <f t="shared" si="5"/>
        <v>0</v>
      </c>
      <c r="J1324" s="62">
        <f>ifna(vlookup(A1324,'Infra Study'!A:Q,17,0),0)</f>
        <v>0</v>
      </c>
      <c r="K1324" s="64">
        <f>IFERROR(__xludf.DUMMYFUNCTION("N(REGEXMATCH(VLOOKUP(A1324, 'RVtools V2.1'!A:H, 8, 0), ""^Serveur de fichiers""))"),0.0)</f>
        <v>0</v>
      </c>
      <c r="L1324" s="64">
        <f t="shared" si="6"/>
        <v>0</v>
      </c>
      <c r="M1324" s="67" t="str">
        <f>ifna(vlookup(A1324,'RVtools V2.1'!A:I,8,0),"N/A")</f>
        <v>Serveur d'impression</v>
      </c>
      <c r="N1324" s="64">
        <f>IFERROR(__xludf.DUMMYFUNCTION("IF(REGEXMATCH(M1324, ""(?i)"" &amp; JOIN(""|"", SPLIT(""kalisil"", "" ""))), 1, 0)"),0.0)</f>
        <v>0</v>
      </c>
      <c r="O1324" s="64" t="str">
        <f>vlookup(A1324,'RVtools V2.1'!A:H,7,0)</f>
        <v>T2</v>
      </c>
      <c r="P1324" s="64">
        <f>if(vlookup(A1324,'RVtools V2.1'!A:H,5,0)="oui",1,0)</f>
        <v>1</v>
      </c>
      <c r="Q1324" s="64">
        <f>ifna(vlookup(A1324,vCPU!A:B,2,0),"Unknown")</f>
        <v>8</v>
      </c>
      <c r="R1324" s="66">
        <f>ifna(vlookup(A1324,vMemory!A:C,3,0),"Unknown")</f>
        <v>32</v>
      </c>
      <c r="S1324" s="66">
        <f>ifna(vlookup(A1324,vDisk!A:C,3,0),"Unknown")</f>
        <v>733</v>
      </c>
      <c r="T1324" s="67" t="str">
        <f t="array" ref="T1324">IFS(
   L1324=1, "No Lift &amp; Shift",
   J1324=1, XLOOKUP(A1324, 'Infra Study'!A:A, 'Infra Study'!P:P),
   I1324=1, "No Lift &amp; Shift",
   H1324=1, "GKE",
   K1324=1, "GCNV",
   G1324=1, "Lift &amp; Shift Prod",
   TRUE, "Lift &amp; Shift Noprod"
)</f>
        <v>Lift &amp; Shift Prod</v>
      </c>
      <c r="U1324" s="67">
        <f t="shared" si="7"/>
        <v>1</v>
      </c>
      <c r="V1324" s="68" t="str">
        <f>if(T1324="Lift &amp; Shift Noprod",if( Y1324=0,Assumptions!$B$5, Assumptions!$B$4),if(T1324="Lift &amp; Shift Prod",if(AND(N1324=1,O1324="T1"),Assumptions!$B$6,Assumptions!$B$4),0))</f>
        <v>N2D</v>
      </c>
      <c r="W1324" s="69">
        <f>if(V1324&lt;&gt;0,if(Q1324="Unknown", Assumptions!$B$42,If(Q1324&gt;1,Q1324,2)),0)</f>
        <v>8</v>
      </c>
      <c r="X1324" s="69">
        <f>if(V1324&lt;&gt;0,if(R1324="Unknown", Assumptions!$B$43,R1324),0)</f>
        <v>32</v>
      </c>
      <c r="Y1324" s="68">
        <f t="shared" si="8"/>
        <v>0</v>
      </c>
      <c r="Z1324" s="68">
        <f>if(V1324&lt;&gt;0,if(  S1324="Unknown", Assumptions!$B$44,S1324),0)</f>
        <v>733</v>
      </c>
      <c r="AA1324" s="68" t="str">
        <f>if(V1324 ="N2",ifna(vlookup(W1324&amp;"-"&amp;X1324,'Ref. VM'!A:B,2,0),"Custom"),if(V1324 ="E2" , ifna(vlookup(W1324&amp;"-"&amp;X1324,'Ref. VM'!D:E,2,0),"Custom"),if(V1324="N2D",ifna(vlookup(W1324&amp;"-"&amp;X1324,'Ref. VM'!G:H,2,0),"Custom"),if(V1324="N4",ifna(vlookup(W1324&amp;"-"&amp;X1324,'Ref. VM'!J:K,2,0),"Custom"),0))))</f>
        <v>Predefined</v>
      </c>
      <c r="AB1324" s="67" t="str">
        <f t="shared" si="9"/>
        <v>N2D-Predefined vCPUs-CUD 3y</v>
      </c>
      <c r="AC1324" s="67" t="str">
        <f t="shared" si="10"/>
        <v>N2D-Predefined RAM-CUD 3y</v>
      </c>
      <c r="AD1324" s="67">
        <f t="shared" si="11"/>
        <v>0</v>
      </c>
      <c r="AE1324" s="69">
        <f>if(T1324="Lift &amp; Shift Prod",730,if(T1324="Lift &amp; Shift Noprod",Assumptions!$B$3,0))</f>
        <v>730</v>
      </c>
      <c r="AF1324" s="70">
        <f>if( U1324=0,0,if(Y1324=0, ((vlookup(AB1324,'SKU Pricing'!A:B,Assumptions!$B$2,0)*W1324)+(vlookup(AC1324,'SKU Pricing'!A:B,Assumptions!$B$2,0)*X1324))*AE1324,((vlookup(AB1324,'SKU Pricing'!A:B,Assumptions!$B$2,0)*W1324)+(vlookup(AC1324,'SKU Pricing'!A:B,Assumptions!$B$2,0)*(W1324*8))+(vlookup(AD1324,'SKU Pricing'!A:B,Assumptions!$B$2,0)*(X1324-(W1324*8))))*AE1324))</f>
        <v>128.7948928</v>
      </c>
      <c r="AG1324" s="67" t="str">
        <f t="shared" si="12"/>
        <v>Windows Server</v>
      </c>
      <c r="AH1324" s="70">
        <f>ifna(vlookup(AG1324,'SKU Pricing'!A:B,Assumptions!$B$2,0)*W1324*AE1324,0)</f>
        <v>268.64</v>
      </c>
      <c r="AI1324" s="62" t="str">
        <f t="shared" si="13"/>
        <v/>
      </c>
      <c r="AJ1324" s="62" t="str">
        <f>if(V1324&lt;&gt;0, if(T1324="Lift &amp; Shift Noprod",Assumptions!$B$9,if(V1324=Assumptions!$B$6,Assumptions!$B$10,if(P1324=1,Assumptions!$B$8,Assumptions!$B$7))),"")</f>
        <v>SSD</v>
      </c>
      <c r="AK1324" s="69" t="str">
        <f t="shared" si="14"/>
        <v>SSD</v>
      </c>
      <c r="AL1324" s="69">
        <f>if(AJ1324="Hyperdisk Balanced",Assumptions!$B$11,0)</f>
        <v>0</v>
      </c>
      <c r="AM1324" s="69">
        <f>if(AJ1324="Hyperdisk Balanced",Assumptions!$B$12,0)</f>
        <v>0</v>
      </c>
      <c r="AN1324" s="70">
        <f>if(AK1324=0,0,if(AJ1324="Hyperdisk Balanced",vlookup(AK1324&amp;" provisioned space",'SKU Pricing'!A:B,Assumptions!$B$2,0)*Z1324+vlookup(AK1324&amp;" provisioned IOPS",'SKU Pricing'!A:B,Assumptions!$B$2,0)*AL1324*730+vlookup(AK1324&amp;" provisioned throughput",'SKU Pricing'!A:B,Assumptions!$B$2,0)*AM1324*730,vlookup(AK1324,'SKU Pricing'!A:B,Assumptions!$B$2,0)*Z1324))</f>
        <v>144.401</v>
      </c>
      <c r="AO1324" s="70">
        <f t="shared" si="15"/>
        <v>541.8358928</v>
      </c>
      <c r="AP1324" s="71" t="str">
        <f t="shared" si="16"/>
        <v>VM Manager</v>
      </c>
      <c r="AQ1324" s="70">
        <f>ifna(vlookup(AP1324,'SKU Pricing'!A:B,Assumptions!$B$2,0)*AE1324,0)</f>
        <v>2.19</v>
      </c>
      <c r="AR1324" s="72">
        <v>0.0</v>
      </c>
    </row>
    <row r="1325">
      <c r="A1325" s="61" t="s">
        <v>1465</v>
      </c>
      <c r="B1325" s="62" t="str">
        <f>ifna(if(vlookup(A1325,vOS!A:B,2,0)="","Unknown",vlookup(A1325,vOS!A:B,2,0)),"Unknown")</f>
        <v>Microsoft Windows Server 2022 (64-bit)</v>
      </c>
      <c r="C1325" s="62">
        <f>vlookup(B1325,'OS Study'!A:D,2,0)</f>
        <v>0</v>
      </c>
      <c r="D1325" s="62" t="str">
        <f>vlookup(B1325,'OS Study'!A:D,3,0)</f>
        <v>Windows</v>
      </c>
      <c r="E1325" s="62" t="str">
        <f>vlookup(B1325,'OS Study'!A:D,4,0)</f>
        <v>Server</v>
      </c>
      <c r="F1325" s="63" t="str">
        <f>vlookup(B1325,'OS Study'!A:E,5,0)</f>
        <v>2022</v>
      </c>
      <c r="G1325" s="62">
        <f>IF(vlookup(A1325,'RVtools V2.1'!A:J,4,0)="non",0,1)</f>
        <v>1</v>
      </c>
      <c r="H1325" s="62">
        <f>if(vlookup(A1325,'RVtools V2.1'!A:K,11,0)="kube",1,0)</f>
        <v>0</v>
      </c>
      <c r="I1325" s="62">
        <f t="shared" si="5"/>
        <v>0</v>
      </c>
      <c r="J1325" s="62">
        <f>ifna(vlookup(A1325,'Infra Study'!A:Q,17,0),0)</f>
        <v>0</v>
      </c>
      <c r="K1325" s="64">
        <f>IFERROR(__xludf.DUMMYFUNCTION("N(REGEXMATCH(VLOOKUP(A1325, 'RVtools V2.1'!A:H, 8, 0), ""^Serveur de fichiers""))"),0.0)</f>
        <v>0</v>
      </c>
      <c r="L1325" s="64">
        <f t="shared" si="6"/>
        <v>0</v>
      </c>
      <c r="M1325" s="67" t="str">
        <f>ifna(vlookup(A1325,'RVtools V2.1'!A:I,8,0),"N/A")</f>
        <v>Serveur d'impression</v>
      </c>
      <c r="N1325" s="64">
        <f>IFERROR(__xludf.DUMMYFUNCTION("IF(REGEXMATCH(M1325, ""(?i)"" &amp; JOIN(""|"", SPLIT(""kalisil"", "" ""))), 1, 0)"),0.0)</f>
        <v>0</v>
      </c>
      <c r="O1325" s="64" t="str">
        <f>vlookup(A1325,'RVtools V2.1'!A:H,7,0)</f>
        <v>T2</v>
      </c>
      <c r="P1325" s="64">
        <f>if(vlookup(A1325,'RVtools V2.1'!A:H,5,0)="oui",1,0)</f>
        <v>1</v>
      </c>
      <c r="Q1325" s="64">
        <f>ifna(vlookup(A1325,vCPU!A:B,2,0),"Unknown")</f>
        <v>2</v>
      </c>
      <c r="R1325" s="66">
        <f>ifna(vlookup(A1325,vMemory!A:C,3,0),"Unknown")</f>
        <v>8</v>
      </c>
      <c r="S1325" s="66">
        <f>ifna(vlookup(A1325,vDisk!A:C,3,0),"Unknown")</f>
        <v>172</v>
      </c>
      <c r="T1325" s="67" t="str">
        <f t="array" ref="T1325">IFS(
   L1325=1, "No Lift &amp; Shift",
   J1325=1, XLOOKUP(A1325, 'Infra Study'!A:A, 'Infra Study'!P:P),
   I1325=1, "No Lift &amp; Shift",
   H1325=1, "GKE",
   K1325=1, "GCNV",
   G1325=1, "Lift &amp; Shift Prod",
   TRUE, "Lift &amp; Shift Noprod"
)</f>
        <v>Lift &amp; Shift Prod</v>
      </c>
      <c r="U1325" s="67">
        <f t="shared" si="7"/>
        <v>1</v>
      </c>
      <c r="V1325" s="68" t="str">
        <f>if(T1325="Lift &amp; Shift Noprod",if( Y1325=0,Assumptions!$B$5, Assumptions!$B$4),if(T1325="Lift &amp; Shift Prod",if(AND(N1325=1,O1325="T1"),Assumptions!$B$6,Assumptions!$B$4),0))</f>
        <v>N2D</v>
      </c>
      <c r="W1325" s="69">
        <f>if(V1325&lt;&gt;0,if(Q1325="Unknown", Assumptions!$B$42,If(Q1325&gt;1,Q1325,2)),0)</f>
        <v>2</v>
      </c>
      <c r="X1325" s="69">
        <f>if(V1325&lt;&gt;0,if(R1325="Unknown", Assumptions!$B$43,R1325),0)</f>
        <v>8</v>
      </c>
      <c r="Y1325" s="68">
        <f t="shared" si="8"/>
        <v>0</v>
      </c>
      <c r="Z1325" s="68">
        <f>if(V1325&lt;&gt;0,if(  S1325="Unknown", Assumptions!$B$44,S1325),0)</f>
        <v>172</v>
      </c>
      <c r="AA1325" s="68" t="str">
        <f>if(V1325 ="N2",ifna(vlookup(W1325&amp;"-"&amp;X1325,'Ref. VM'!A:B,2,0),"Custom"),if(V1325 ="E2" , ifna(vlookup(W1325&amp;"-"&amp;X1325,'Ref. VM'!D:E,2,0),"Custom"),if(V1325="N2D",ifna(vlookup(W1325&amp;"-"&amp;X1325,'Ref. VM'!G:H,2,0),"Custom"),if(V1325="N4",ifna(vlookup(W1325&amp;"-"&amp;X1325,'Ref. VM'!J:K,2,0),"Custom"),0))))</f>
        <v>Custom</v>
      </c>
      <c r="AB1325" s="67" t="str">
        <f t="shared" si="9"/>
        <v>N2D-Custom vCPUs-CUD 3y</v>
      </c>
      <c r="AC1325" s="67" t="str">
        <f t="shared" si="10"/>
        <v>N2D-Custom RAM-CUD 3y</v>
      </c>
      <c r="AD1325" s="67">
        <f t="shared" si="11"/>
        <v>0</v>
      </c>
      <c r="AE1325" s="69">
        <f>if(T1325="Lift &amp; Shift Prod",730,if(T1325="Lift &amp; Shift Noprod",Assumptions!$B$3,0))</f>
        <v>730</v>
      </c>
      <c r="AF1325" s="70">
        <f>if( U1325=0,0,if(Y1325=0, ((vlookup(AB1325,'SKU Pricing'!A:B,Assumptions!$B$2,0)*W1325)+(vlookup(AC1325,'SKU Pricing'!A:B,Assumptions!$B$2,0)*X1325))*AE1325,((vlookup(AB1325,'SKU Pricing'!A:B,Assumptions!$B$2,0)*W1325)+(vlookup(AC1325,'SKU Pricing'!A:B,Assumptions!$B$2,0)*(W1325*8))+(vlookup(AD1325,'SKU Pricing'!A:B,Assumptions!$B$2,0)*(X1325-(W1325*8))))*AE1325))</f>
        <v>33.80865936</v>
      </c>
      <c r="AG1325" s="67" t="str">
        <f t="shared" si="12"/>
        <v>Windows Server</v>
      </c>
      <c r="AH1325" s="70">
        <f>ifna(vlookup(AG1325,'SKU Pricing'!A:B,Assumptions!$B$2,0)*W1325*AE1325,0)</f>
        <v>67.16</v>
      </c>
      <c r="AI1325" s="62" t="str">
        <f t="shared" si="13"/>
        <v/>
      </c>
      <c r="AJ1325" s="62" t="str">
        <f>if(V1325&lt;&gt;0, if(T1325="Lift &amp; Shift Noprod",Assumptions!$B$9,if(V1325=Assumptions!$B$6,Assumptions!$B$10,if(P1325=1,Assumptions!$B$8,Assumptions!$B$7))),"")</f>
        <v>SSD</v>
      </c>
      <c r="AK1325" s="69" t="str">
        <f t="shared" si="14"/>
        <v>SSD</v>
      </c>
      <c r="AL1325" s="69">
        <f>if(AJ1325="Hyperdisk Balanced",Assumptions!$B$11,0)</f>
        <v>0</v>
      </c>
      <c r="AM1325" s="69">
        <f>if(AJ1325="Hyperdisk Balanced",Assumptions!$B$12,0)</f>
        <v>0</v>
      </c>
      <c r="AN1325" s="70">
        <f>if(AK1325=0,0,if(AJ1325="Hyperdisk Balanced",vlookup(AK1325&amp;" provisioned space",'SKU Pricing'!A:B,Assumptions!$B$2,0)*Z1325+vlookup(AK1325&amp;" provisioned IOPS",'SKU Pricing'!A:B,Assumptions!$B$2,0)*AL1325*730+vlookup(AK1325&amp;" provisioned throughput",'SKU Pricing'!A:B,Assumptions!$B$2,0)*AM1325*730,vlookup(AK1325,'SKU Pricing'!A:B,Assumptions!$B$2,0)*Z1325))</f>
        <v>33.884</v>
      </c>
      <c r="AO1325" s="70">
        <f t="shared" si="15"/>
        <v>134.8526594</v>
      </c>
      <c r="AP1325" s="71" t="str">
        <f t="shared" si="16"/>
        <v>VM Manager</v>
      </c>
      <c r="AQ1325" s="70">
        <f>ifna(vlookup(AP1325,'SKU Pricing'!A:B,Assumptions!$B$2,0)*AE1325,0)</f>
        <v>2.19</v>
      </c>
      <c r="AR1325" s="72">
        <v>0.0</v>
      </c>
    </row>
    <row r="1326">
      <c r="A1326" s="61" t="s">
        <v>1466</v>
      </c>
      <c r="B1326" s="62" t="str">
        <f>ifna(if(vlookup(A1326,vOS!A:B,2,0)="","Unknown",vlookup(A1326,vOS!A:B,2,0)),"Unknown")</f>
        <v>Microsoft Windows Server 2019 (64-bit)</v>
      </c>
      <c r="C1326" s="62">
        <f>vlookup(B1326,'OS Study'!A:D,2,0)</f>
        <v>0</v>
      </c>
      <c r="D1326" s="62" t="str">
        <f>vlookup(B1326,'OS Study'!A:D,3,0)</f>
        <v>Windows</v>
      </c>
      <c r="E1326" s="62" t="str">
        <f>vlookup(B1326,'OS Study'!A:D,4,0)</f>
        <v>Server</v>
      </c>
      <c r="F1326" s="63" t="str">
        <f>vlookup(B1326,'OS Study'!A:E,5,0)</f>
        <v>2019</v>
      </c>
      <c r="G1326" s="62">
        <f>IF(vlookup(A1326,'RVtools V2.1'!A:J,4,0)="non",0,1)</f>
        <v>1</v>
      </c>
      <c r="H1326" s="62">
        <f>if(vlookup(A1326,'RVtools V2.1'!A:K,11,0)="kube",1,0)</f>
        <v>0</v>
      </c>
      <c r="I1326" s="62">
        <f t="shared" si="5"/>
        <v>0</v>
      </c>
      <c r="J1326" s="62">
        <f>ifna(vlookup(A1326,'Infra Study'!A:Q,17,0),0)</f>
        <v>0</v>
      </c>
      <c r="K1326" s="64">
        <f>IFERROR(__xludf.DUMMYFUNCTION("N(REGEXMATCH(VLOOKUP(A1326, 'RVtools V2.1'!A:H, 8, 0), ""^Serveur de fichiers""))"),0.0)</f>
        <v>0</v>
      </c>
      <c r="L1326" s="64">
        <f t="shared" si="6"/>
        <v>0</v>
      </c>
      <c r="M1326" s="67" t="str">
        <f>ifna(vlookup(A1326,'RVtools V2.1'!A:I,8,0),"N/A")</f>
        <v>Serveur d'impression</v>
      </c>
      <c r="N1326" s="64">
        <f>IFERROR(__xludf.DUMMYFUNCTION("IF(REGEXMATCH(M1326, ""(?i)"" &amp; JOIN(""|"", SPLIT(""kalisil"", "" ""))), 1, 0)"),0.0)</f>
        <v>0</v>
      </c>
      <c r="O1326" s="64" t="str">
        <f>vlookup(A1326,'RVtools V2.1'!A:H,7,0)</f>
        <v>T2</v>
      </c>
      <c r="P1326" s="64">
        <f>if(vlookup(A1326,'RVtools V2.1'!A:H,5,0)="oui",1,0)</f>
        <v>1</v>
      </c>
      <c r="Q1326" s="64">
        <f>ifna(vlookup(A1326,vCPU!A:B,2,0),"Unknown")</f>
        <v>2</v>
      </c>
      <c r="R1326" s="66">
        <f>ifna(vlookup(A1326,vMemory!A:C,3,0),"Unknown")</f>
        <v>16</v>
      </c>
      <c r="S1326" s="66">
        <f>ifna(vlookup(A1326,vDisk!A:C,3,0),"Unknown")</f>
        <v>139</v>
      </c>
      <c r="T1326" s="67" t="str">
        <f t="array" ref="T1326">IFS(
   L1326=1, "No Lift &amp; Shift",
   J1326=1, XLOOKUP(A1326, 'Infra Study'!A:A, 'Infra Study'!P:P),
   I1326=1, "No Lift &amp; Shift",
   H1326=1, "GKE",
   K1326=1, "GCNV",
   G1326=1, "Lift &amp; Shift Prod",
   TRUE, "Lift &amp; Shift Noprod"
)</f>
        <v>Lift &amp; Shift Prod</v>
      </c>
      <c r="U1326" s="67">
        <f t="shared" si="7"/>
        <v>1</v>
      </c>
      <c r="V1326" s="68" t="str">
        <f>if(T1326="Lift &amp; Shift Noprod",if( Y1326=0,Assumptions!$B$5, Assumptions!$B$4),if(T1326="Lift &amp; Shift Prod",if(AND(N1326=1,O1326="T1"),Assumptions!$B$6,Assumptions!$B$4),0))</f>
        <v>N2D</v>
      </c>
      <c r="W1326" s="69">
        <f>if(V1326&lt;&gt;0,if(Q1326="Unknown", Assumptions!$B$42,If(Q1326&gt;1,Q1326,2)),0)</f>
        <v>2</v>
      </c>
      <c r="X1326" s="69">
        <f>if(V1326&lt;&gt;0,if(R1326="Unknown", Assumptions!$B$43,R1326),0)</f>
        <v>16</v>
      </c>
      <c r="Y1326" s="68">
        <f t="shared" si="8"/>
        <v>0</v>
      </c>
      <c r="Z1326" s="68">
        <f>if(V1326&lt;&gt;0,if(  S1326="Unknown", Assumptions!$B$44,S1326),0)</f>
        <v>139</v>
      </c>
      <c r="AA1326" s="68" t="str">
        <f>if(V1326 ="N2",ifna(vlookup(W1326&amp;"-"&amp;X1326,'Ref. VM'!A:B,2,0),"Custom"),if(V1326 ="E2" , ifna(vlookup(W1326&amp;"-"&amp;X1326,'Ref. VM'!D:E,2,0),"Custom"),if(V1326="N2D",ifna(vlookup(W1326&amp;"-"&amp;X1326,'Ref. VM'!G:H,2,0),"Custom"),if(V1326="N4",ifna(vlookup(W1326&amp;"-"&amp;X1326,'Ref. VM'!J:K,2,0),"Custom"),0))))</f>
        <v>Predefined</v>
      </c>
      <c r="AB1326" s="67" t="str">
        <f t="shared" si="9"/>
        <v>N2D-Predefined vCPUs-CUD 3y</v>
      </c>
      <c r="AC1326" s="67" t="str">
        <f t="shared" si="10"/>
        <v>N2D-Predefined RAM-CUD 3y</v>
      </c>
      <c r="AD1326" s="67">
        <f t="shared" si="11"/>
        <v>0</v>
      </c>
      <c r="AE1326" s="69">
        <f>if(T1326="Lift &amp; Shift Prod",730,if(T1326="Lift &amp; Shift Noprod",Assumptions!$B$3,0))</f>
        <v>730</v>
      </c>
      <c r="AF1326" s="70">
        <f>if( U1326=0,0,if(Y1326=0, ((vlookup(AB1326,'SKU Pricing'!A:B,Assumptions!$B$2,0)*W1326)+(vlookup(AC1326,'SKU Pricing'!A:B,Assumptions!$B$2,0)*X1326))*AE1326,((vlookup(AB1326,'SKU Pricing'!A:B,Assumptions!$B$2,0)*W1326)+(vlookup(AC1326,'SKU Pricing'!A:B,Assumptions!$B$2,0)*(W1326*8))+(vlookup(AD1326,'SKU Pricing'!A:B,Assumptions!$B$2,0)*(X1326-(W1326*8))))*AE1326))</f>
        <v>43.4374528</v>
      </c>
      <c r="AG1326" s="67" t="str">
        <f t="shared" si="12"/>
        <v>Windows Server</v>
      </c>
      <c r="AH1326" s="70">
        <f>ifna(vlookup(AG1326,'SKU Pricing'!A:B,Assumptions!$B$2,0)*W1326*AE1326,0)</f>
        <v>67.16</v>
      </c>
      <c r="AI1326" s="62" t="str">
        <f t="shared" si="13"/>
        <v/>
      </c>
      <c r="AJ1326" s="62" t="str">
        <f>if(V1326&lt;&gt;0, if(T1326="Lift &amp; Shift Noprod",Assumptions!$B$9,if(V1326=Assumptions!$B$6,Assumptions!$B$10,if(P1326=1,Assumptions!$B$8,Assumptions!$B$7))),"")</f>
        <v>SSD</v>
      </c>
      <c r="AK1326" s="69" t="str">
        <f t="shared" si="14"/>
        <v>SSD</v>
      </c>
      <c r="AL1326" s="69">
        <f>if(AJ1326="Hyperdisk Balanced",Assumptions!$B$11,0)</f>
        <v>0</v>
      </c>
      <c r="AM1326" s="69">
        <f>if(AJ1326="Hyperdisk Balanced",Assumptions!$B$12,0)</f>
        <v>0</v>
      </c>
      <c r="AN1326" s="70">
        <f>if(AK1326=0,0,if(AJ1326="Hyperdisk Balanced",vlookup(AK1326&amp;" provisioned space",'SKU Pricing'!A:B,Assumptions!$B$2,0)*Z1326+vlookup(AK1326&amp;" provisioned IOPS",'SKU Pricing'!A:B,Assumptions!$B$2,0)*AL1326*730+vlookup(AK1326&amp;" provisioned throughput",'SKU Pricing'!A:B,Assumptions!$B$2,0)*AM1326*730,vlookup(AK1326,'SKU Pricing'!A:B,Assumptions!$B$2,0)*Z1326))</f>
        <v>27.383</v>
      </c>
      <c r="AO1326" s="70">
        <f t="shared" si="15"/>
        <v>137.9804528</v>
      </c>
      <c r="AP1326" s="71" t="str">
        <f t="shared" si="16"/>
        <v>VM Manager</v>
      </c>
      <c r="AQ1326" s="70">
        <f>ifna(vlookup(AP1326,'SKU Pricing'!A:B,Assumptions!$B$2,0)*AE1326,0)</f>
        <v>2.19</v>
      </c>
      <c r="AR1326" s="72">
        <v>0.0</v>
      </c>
    </row>
    <row r="1327">
      <c r="A1327" s="61" t="s">
        <v>1467</v>
      </c>
      <c r="B1327" s="62" t="str">
        <f>ifna(if(vlookup(A1327,vOS!A:B,2,0)="","Unknown",vlookup(A1327,vOS!A:B,2,0)),"Unknown")</f>
        <v>Microsoft Windows Server 2019 (64-bit)</v>
      </c>
      <c r="C1327" s="62">
        <f>vlookup(B1327,'OS Study'!A:D,2,0)</f>
        <v>0</v>
      </c>
      <c r="D1327" s="62" t="str">
        <f>vlookup(B1327,'OS Study'!A:D,3,0)</f>
        <v>Windows</v>
      </c>
      <c r="E1327" s="62" t="str">
        <f>vlookup(B1327,'OS Study'!A:D,4,0)</f>
        <v>Server</v>
      </c>
      <c r="F1327" s="63" t="str">
        <f>vlookup(B1327,'OS Study'!A:E,5,0)</f>
        <v>2019</v>
      </c>
      <c r="G1327" s="62">
        <f>IF(vlookup(A1327,'RVtools V2.1'!A:J,4,0)="non",0,1)</f>
        <v>1</v>
      </c>
      <c r="H1327" s="62">
        <f>if(vlookup(A1327,'RVtools V2.1'!A:K,11,0)="kube",1,0)</f>
        <v>0</v>
      </c>
      <c r="I1327" s="62">
        <f t="shared" si="5"/>
        <v>0</v>
      </c>
      <c r="J1327" s="62">
        <f>ifna(vlookup(A1327,'Infra Study'!A:Q,17,0),0)</f>
        <v>0</v>
      </c>
      <c r="K1327" s="64">
        <f>IFERROR(__xludf.DUMMYFUNCTION("N(REGEXMATCH(VLOOKUP(A1327, 'RVtools V2.1'!A:H, 8, 0), ""^Serveur de fichiers""))"),0.0)</f>
        <v>0</v>
      </c>
      <c r="L1327" s="64">
        <f t="shared" si="6"/>
        <v>0</v>
      </c>
      <c r="M1327" s="67" t="str">
        <f>ifna(vlookup(A1327,'RVtools V2.1'!A:I,8,0),"N/A")</f>
        <v>Serveur d'impression</v>
      </c>
      <c r="N1327" s="64">
        <f>IFERROR(__xludf.DUMMYFUNCTION("IF(REGEXMATCH(M1327, ""(?i)"" &amp; JOIN(""|"", SPLIT(""kalisil"", "" ""))), 1, 0)"),0.0)</f>
        <v>0</v>
      </c>
      <c r="O1327" s="64" t="str">
        <f>vlookup(A1327,'RVtools V2.1'!A:H,7,0)</f>
        <v>T2</v>
      </c>
      <c r="P1327" s="64">
        <f>if(vlookup(A1327,'RVtools V2.1'!A:H,5,0)="oui",1,0)</f>
        <v>1</v>
      </c>
      <c r="Q1327" s="64">
        <f>ifna(vlookup(A1327,vCPU!A:B,2,0),"Unknown")</f>
        <v>2</v>
      </c>
      <c r="R1327" s="66">
        <f>ifna(vlookup(A1327,vMemory!A:C,3,0),"Unknown")</f>
        <v>4</v>
      </c>
      <c r="S1327" s="66">
        <f>ifna(vlookup(A1327,vDisk!A:C,3,0),"Unknown")</f>
        <v>115</v>
      </c>
      <c r="T1327" s="67" t="str">
        <f t="array" ref="T1327">IFS(
   L1327=1, "No Lift &amp; Shift",
   J1327=1, XLOOKUP(A1327, 'Infra Study'!A:A, 'Infra Study'!P:P),
   I1327=1, "No Lift &amp; Shift",
   H1327=1, "GKE",
   K1327=1, "GCNV",
   G1327=1, "Lift &amp; Shift Prod",
   TRUE, "Lift &amp; Shift Noprod"
)</f>
        <v>Lift &amp; Shift Prod</v>
      </c>
      <c r="U1327" s="67">
        <f t="shared" si="7"/>
        <v>1</v>
      </c>
      <c r="V1327" s="68" t="str">
        <f>if(T1327="Lift &amp; Shift Noprod",if( Y1327=0,Assumptions!$B$5, Assumptions!$B$4),if(T1327="Lift &amp; Shift Prod",if(AND(N1327=1,O1327="T1"),Assumptions!$B$6,Assumptions!$B$4),0))</f>
        <v>N2D</v>
      </c>
      <c r="W1327" s="69">
        <f>if(V1327&lt;&gt;0,if(Q1327="Unknown", Assumptions!$B$42,If(Q1327&gt;1,Q1327,2)),0)</f>
        <v>2</v>
      </c>
      <c r="X1327" s="69">
        <f>if(V1327&lt;&gt;0,if(R1327="Unknown", Assumptions!$B$43,R1327),0)</f>
        <v>4</v>
      </c>
      <c r="Y1327" s="68">
        <f t="shared" si="8"/>
        <v>0</v>
      </c>
      <c r="Z1327" s="68">
        <f>if(V1327&lt;&gt;0,if(  S1327="Unknown", Assumptions!$B$44,S1327),0)</f>
        <v>115</v>
      </c>
      <c r="AA1327" s="68" t="str">
        <f>if(V1327 ="N2",ifna(vlookup(W1327&amp;"-"&amp;X1327,'Ref. VM'!A:B,2,0),"Custom"),if(V1327 ="E2" , ifna(vlookup(W1327&amp;"-"&amp;X1327,'Ref. VM'!D:E,2,0),"Custom"),if(V1327="N2D",ifna(vlookup(W1327&amp;"-"&amp;X1327,'Ref. VM'!G:H,2,0),"Custom"),if(V1327="N4",ifna(vlookup(W1327&amp;"-"&amp;X1327,'Ref. VM'!J:K,2,0),"Custom"),0))))</f>
        <v>Custom</v>
      </c>
      <c r="AB1327" s="67" t="str">
        <f t="shared" si="9"/>
        <v>N2D-Custom vCPUs-CUD 3y</v>
      </c>
      <c r="AC1327" s="67" t="str">
        <f t="shared" si="10"/>
        <v>N2D-Custom RAM-CUD 3y</v>
      </c>
      <c r="AD1327" s="67">
        <f t="shared" si="11"/>
        <v>0</v>
      </c>
      <c r="AE1327" s="69">
        <f>if(T1327="Lift &amp; Shift Prod",730,if(T1327="Lift &amp; Shift Noprod",Assumptions!$B$3,0))</f>
        <v>730</v>
      </c>
      <c r="AF1327" s="70">
        <f>if( U1327=0,0,if(Y1327=0, ((vlookup(AB1327,'SKU Pricing'!A:B,Assumptions!$B$2,0)*W1327)+(vlookup(AC1327,'SKU Pricing'!A:B,Assumptions!$B$2,0)*X1327))*AE1327,((vlookup(AB1327,'SKU Pricing'!A:B,Assumptions!$B$2,0)*W1327)+(vlookup(AC1327,'SKU Pricing'!A:B,Assumptions!$B$2,0)*(W1327*8))+(vlookup(AD1327,'SKU Pricing'!A:B,Assumptions!$B$2,0)*(X1327-(W1327*8))))*AE1327))</f>
        <v>27.90832632</v>
      </c>
      <c r="AG1327" s="67" t="str">
        <f t="shared" si="12"/>
        <v>Windows Server</v>
      </c>
      <c r="AH1327" s="70">
        <f>ifna(vlookup(AG1327,'SKU Pricing'!A:B,Assumptions!$B$2,0)*W1327*AE1327,0)</f>
        <v>67.16</v>
      </c>
      <c r="AI1327" s="62" t="str">
        <f t="shared" si="13"/>
        <v/>
      </c>
      <c r="AJ1327" s="62" t="str">
        <f>if(V1327&lt;&gt;0, if(T1327="Lift &amp; Shift Noprod",Assumptions!$B$9,if(V1327=Assumptions!$B$6,Assumptions!$B$10,if(P1327=1,Assumptions!$B$8,Assumptions!$B$7))),"")</f>
        <v>SSD</v>
      </c>
      <c r="AK1327" s="69" t="str">
        <f t="shared" si="14"/>
        <v>SSD</v>
      </c>
      <c r="AL1327" s="69">
        <f>if(AJ1327="Hyperdisk Balanced",Assumptions!$B$11,0)</f>
        <v>0</v>
      </c>
      <c r="AM1327" s="69">
        <f>if(AJ1327="Hyperdisk Balanced",Assumptions!$B$12,0)</f>
        <v>0</v>
      </c>
      <c r="AN1327" s="70">
        <f>if(AK1327=0,0,if(AJ1327="Hyperdisk Balanced",vlookup(AK1327&amp;" provisioned space",'SKU Pricing'!A:B,Assumptions!$B$2,0)*Z1327+vlookup(AK1327&amp;" provisioned IOPS",'SKU Pricing'!A:B,Assumptions!$B$2,0)*AL1327*730+vlookup(AK1327&amp;" provisioned throughput",'SKU Pricing'!A:B,Assumptions!$B$2,0)*AM1327*730,vlookup(AK1327,'SKU Pricing'!A:B,Assumptions!$B$2,0)*Z1327))</f>
        <v>22.655</v>
      </c>
      <c r="AO1327" s="70">
        <f t="shared" si="15"/>
        <v>117.7233263</v>
      </c>
      <c r="AP1327" s="71" t="str">
        <f t="shared" si="16"/>
        <v>VM Manager</v>
      </c>
      <c r="AQ1327" s="70">
        <f>ifna(vlookup(AP1327,'SKU Pricing'!A:B,Assumptions!$B$2,0)*AE1327,0)</f>
        <v>2.19</v>
      </c>
      <c r="AR1327" s="72">
        <v>0.0</v>
      </c>
    </row>
    <row r="1328">
      <c r="A1328" s="61" t="s">
        <v>1468</v>
      </c>
      <c r="B1328" s="62" t="str">
        <f>ifna(if(vlookup(A1328,vOS!A:B,2,0)="","Unknown",vlookup(A1328,vOS!A:B,2,0)),"Unknown")</f>
        <v>Microsoft Windows Server 2019 (64-bit)</v>
      </c>
      <c r="C1328" s="62">
        <f>vlookup(B1328,'OS Study'!A:D,2,0)</f>
        <v>0</v>
      </c>
      <c r="D1328" s="62" t="str">
        <f>vlookup(B1328,'OS Study'!A:D,3,0)</f>
        <v>Windows</v>
      </c>
      <c r="E1328" s="62" t="str">
        <f>vlookup(B1328,'OS Study'!A:D,4,0)</f>
        <v>Server</v>
      </c>
      <c r="F1328" s="63" t="str">
        <f>vlookup(B1328,'OS Study'!A:E,5,0)</f>
        <v>2019</v>
      </c>
      <c r="G1328" s="62">
        <f>IF(vlookup(A1328,'RVtools V2.1'!A:J,4,0)="non",0,1)</f>
        <v>1</v>
      </c>
      <c r="H1328" s="62">
        <f>if(vlookup(A1328,'RVtools V2.1'!A:K,11,0)="kube",1,0)</f>
        <v>0</v>
      </c>
      <c r="I1328" s="62">
        <f t="shared" si="5"/>
        <v>0</v>
      </c>
      <c r="J1328" s="62">
        <f>ifna(vlookup(A1328,'Infra Study'!A:Q,17,0),0)</f>
        <v>0</v>
      </c>
      <c r="K1328" s="64">
        <f>IFERROR(__xludf.DUMMYFUNCTION("N(REGEXMATCH(VLOOKUP(A1328, 'RVtools V2.1'!A:H, 8, 0), ""^Serveur de fichiers""))"),0.0)</f>
        <v>0</v>
      </c>
      <c r="L1328" s="64">
        <f t="shared" si="6"/>
        <v>0</v>
      </c>
      <c r="M1328" s="67" t="str">
        <f>ifna(vlookup(A1328,'RVtools V2.1'!A:I,8,0),"N/A")</f>
        <v>Serveur d'impression</v>
      </c>
      <c r="N1328" s="64">
        <f>IFERROR(__xludf.DUMMYFUNCTION("IF(REGEXMATCH(M1328, ""(?i)"" &amp; JOIN(""|"", SPLIT(""kalisil"", "" ""))), 1, 0)"),0.0)</f>
        <v>0</v>
      </c>
      <c r="O1328" s="64" t="str">
        <f>vlookup(A1328,'RVtools V2.1'!A:H,7,0)</f>
        <v>T2</v>
      </c>
      <c r="P1328" s="64">
        <f>if(vlookup(A1328,'RVtools V2.1'!A:H,5,0)="oui",1,0)</f>
        <v>1</v>
      </c>
      <c r="Q1328" s="64">
        <f>ifna(vlookup(A1328,vCPU!A:B,2,0),"Unknown")</f>
        <v>2</v>
      </c>
      <c r="R1328" s="66">
        <f>ifna(vlookup(A1328,vMemory!A:C,3,0),"Unknown")</f>
        <v>4</v>
      </c>
      <c r="S1328" s="66">
        <f>ifna(vlookup(A1328,vDisk!A:C,3,0),"Unknown")</f>
        <v>164</v>
      </c>
      <c r="T1328" s="67" t="str">
        <f t="array" ref="T1328">IFS(
   L1328=1, "No Lift &amp; Shift",
   J1328=1, XLOOKUP(A1328, 'Infra Study'!A:A, 'Infra Study'!P:P),
   I1328=1, "No Lift &amp; Shift",
   H1328=1, "GKE",
   K1328=1, "GCNV",
   G1328=1, "Lift &amp; Shift Prod",
   TRUE, "Lift &amp; Shift Noprod"
)</f>
        <v>Lift &amp; Shift Prod</v>
      </c>
      <c r="U1328" s="67">
        <f t="shared" si="7"/>
        <v>1</v>
      </c>
      <c r="V1328" s="68" t="str">
        <f>if(T1328="Lift &amp; Shift Noprod",if( Y1328=0,Assumptions!$B$5, Assumptions!$B$4),if(T1328="Lift &amp; Shift Prod",if(AND(N1328=1,O1328="T1"),Assumptions!$B$6,Assumptions!$B$4),0))</f>
        <v>N2D</v>
      </c>
      <c r="W1328" s="69">
        <f>if(V1328&lt;&gt;0,if(Q1328="Unknown", Assumptions!$B$42,If(Q1328&gt;1,Q1328,2)),0)</f>
        <v>2</v>
      </c>
      <c r="X1328" s="69">
        <f>if(V1328&lt;&gt;0,if(R1328="Unknown", Assumptions!$B$43,R1328),0)</f>
        <v>4</v>
      </c>
      <c r="Y1328" s="68">
        <f t="shared" si="8"/>
        <v>0</v>
      </c>
      <c r="Z1328" s="68">
        <f>if(V1328&lt;&gt;0,if(  S1328="Unknown", Assumptions!$B$44,S1328),0)</f>
        <v>164</v>
      </c>
      <c r="AA1328" s="68" t="str">
        <f>if(V1328 ="N2",ifna(vlookup(W1328&amp;"-"&amp;X1328,'Ref. VM'!A:B,2,0),"Custom"),if(V1328 ="E2" , ifna(vlookup(W1328&amp;"-"&amp;X1328,'Ref. VM'!D:E,2,0),"Custom"),if(V1328="N2D",ifna(vlookup(W1328&amp;"-"&amp;X1328,'Ref. VM'!G:H,2,0),"Custom"),if(V1328="N4",ifna(vlookup(W1328&amp;"-"&amp;X1328,'Ref. VM'!J:K,2,0),"Custom"),0))))</f>
        <v>Custom</v>
      </c>
      <c r="AB1328" s="67" t="str">
        <f t="shared" si="9"/>
        <v>N2D-Custom vCPUs-CUD 3y</v>
      </c>
      <c r="AC1328" s="67" t="str">
        <f t="shared" si="10"/>
        <v>N2D-Custom RAM-CUD 3y</v>
      </c>
      <c r="AD1328" s="67">
        <f t="shared" si="11"/>
        <v>0</v>
      </c>
      <c r="AE1328" s="69">
        <f>if(T1328="Lift &amp; Shift Prod",730,if(T1328="Lift &amp; Shift Noprod",Assumptions!$B$3,0))</f>
        <v>730</v>
      </c>
      <c r="AF1328" s="70">
        <f>if( U1328=0,0,if(Y1328=0, ((vlookup(AB1328,'SKU Pricing'!A:B,Assumptions!$B$2,0)*W1328)+(vlookup(AC1328,'SKU Pricing'!A:B,Assumptions!$B$2,0)*X1328))*AE1328,((vlookup(AB1328,'SKU Pricing'!A:B,Assumptions!$B$2,0)*W1328)+(vlookup(AC1328,'SKU Pricing'!A:B,Assumptions!$B$2,0)*(W1328*8))+(vlookup(AD1328,'SKU Pricing'!A:B,Assumptions!$B$2,0)*(X1328-(W1328*8))))*AE1328))</f>
        <v>27.90832632</v>
      </c>
      <c r="AG1328" s="67" t="str">
        <f t="shared" si="12"/>
        <v>Windows Server</v>
      </c>
      <c r="AH1328" s="70">
        <f>ifna(vlookup(AG1328,'SKU Pricing'!A:B,Assumptions!$B$2,0)*W1328*AE1328,0)</f>
        <v>67.16</v>
      </c>
      <c r="AI1328" s="62" t="str">
        <f t="shared" si="13"/>
        <v/>
      </c>
      <c r="AJ1328" s="62" t="str">
        <f>if(V1328&lt;&gt;0, if(T1328="Lift &amp; Shift Noprod",Assumptions!$B$9,if(V1328=Assumptions!$B$6,Assumptions!$B$10,if(P1328=1,Assumptions!$B$8,Assumptions!$B$7))),"")</f>
        <v>SSD</v>
      </c>
      <c r="AK1328" s="69" t="str">
        <f t="shared" si="14"/>
        <v>SSD</v>
      </c>
      <c r="AL1328" s="69">
        <f>if(AJ1328="Hyperdisk Balanced",Assumptions!$B$11,0)</f>
        <v>0</v>
      </c>
      <c r="AM1328" s="69">
        <f>if(AJ1328="Hyperdisk Balanced",Assumptions!$B$12,0)</f>
        <v>0</v>
      </c>
      <c r="AN1328" s="70">
        <f>if(AK1328=0,0,if(AJ1328="Hyperdisk Balanced",vlookup(AK1328&amp;" provisioned space",'SKU Pricing'!A:B,Assumptions!$B$2,0)*Z1328+vlookup(AK1328&amp;" provisioned IOPS",'SKU Pricing'!A:B,Assumptions!$B$2,0)*AL1328*730+vlookup(AK1328&amp;" provisioned throughput",'SKU Pricing'!A:B,Assumptions!$B$2,0)*AM1328*730,vlookup(AK1328,'SKU Pricing'!A:B,Assumptions!$B$2,0)*Z1328))</f>
        <v>32.308</v>
      </c>
      <c r="AO1328" s="70">
        <f t="shared" si="15"/>
        <v>127.3763263</v>
      </c>
      <c r="AP1328" s="71" t="str">
        <f t="shared" si="16"/>
        <v>VM Manager</v>
      </c>
      <c r="AQ1328" s="70">
        <f>ifna(vlookup(AP1328,'SKU Pricing'!A:B,Assumptions!$B$2,0)*AE1328,0)</f>
        <v>2.19</v>
      </c>
      <c r="AR1328" s="72">
        <v>0.0</v>
      </c>
    </row>
    <row r="1329">
      <c r="A1329" s="61" t="s">
        <v>1469</v>
      </c>
      <c r="B1329" s="62" t="str">
        <f>ifna(if(vlookup(A1329,vOS!A:B,2,0)="","Unknown",vlookup(A1329,vOS!A:B,2,0)),"Unknown")</f>
        <v>Microsoft Windows Server 2019 (64-bit)</v>
      </c>
      <c r="C1329" s="62">
        <f>vlookup(B1329,'OS Study'!A:D,2,0)</f>
        <v>0</v>
      </c>
      <c r="D1329" s="62" t="str">
        <f>vlookup(B1329,'OS Study'!A:D,3,0)</f>
        <v>Windows</v>
      </c>
      <c r="E1329" s="62" t="str">
        <f>vlookup(B1329,'OS Study'!A:D,4,0)</f>
        <v>Server</v>
      </c>
      <c r="F1329" s="63" t="str">
        <f>vlookup(B1329,'OS Study'!A:E,5,0)</f>
        <v>2019</v>
      </c>
      <c r="G1329" s="62">
        <f>IF(vlookup(A1329,'RVtools V2.1'!A:J,4,0)="non",0,1)</f>
        <v>1</v>
      </c>
      <c r="H1329" s="62">
        <f>if(vlookup(A1329,'RVtools V2.1'!A:K,11,0)="kube",1,0)</f>
        <v>0</v>
      </c>
      <c r="I1329" s="62">
        <f t="shared" si="5"/>
        <v>0</v>
      </c>
      <c r="J1329" s="62">
        <f>ifna(vlookup(A1329,'Infra Study'!A:Q,17,0),0)</f>
        <v>0</v>
      </c>
      <c r="K1329" s="64">
        <f>IFERROR(__xludf.DUMMYFUNCTION("N(REGEXMATCH(VLOOKUP(A1329, 'RVtools V2.1'!A:H, 8, 0), ""^Serveur de fichiers""))"),0.0)</f>
        <v>0</v>
      </c>
      <c r="L1329" s="64">
        <f t="shared" si="6"/>
        <v>0</v>
      </c>
      <c r="M1329" s="67" t="str">
        <f>ifna(vlookup(A1329,'RVtools V2.1'!A:I,8,0),"N/A")</f>
        <v>Serveur d'impression</v>
      </c>
      <c r="N1329" s="64">
        <f>IFERROR(__xludf.DUMMYFUNCTION("IF(REGEXMATCH(M1329, ""(?i)"" &amp; JOIN(""|"", SPLIT(""kalisil"", "" ""))), 1, 0)"),0.0)</f>
        <v>0</v>
      </c>
      <c r="O1329" s="64" t="str">
        <f>vlookup(A1329,'RVtools V2.1'!A:H,7,0)</f>
        <v>T2</v>
      </c>
      <c r="P1329" s="64">
        <f>if(vlookup(A1329,'RVtools V2.1'!A:H,5,0)="oui",1,0)</f>
        <v>1</v>
      </c>
      <c r="Q1329" s="64">
        <f>ifna(vlookup(A1329,vCPU!A:B,2,0),"Unknown")</f>
        <v>2</v>
      </c>
      <c r="R1329" s="66">
        <f>ifna(vlookup(A1329,vMemory!A:C,3,0),"Unknown")</f>
        <v>8</v>
      </c>
      <c r="S1329" s="66">
        <f>ifna(vlookup(A1329,vDisk!A:C,3,0),"Unknown")</f>
        <v>313</v>
      </c>
      <c r="T1329" s="67" t="str">
        <f t="array" ref="T1329">IFS(
   L1329=1, "No Lift &amp; Shift",
   J1329=1, XLOOKUP(A1329, 'Infra Study'!A:A, 'Infra Study'!P:P),
   I1329=1, "No Lift &amp; Shift",
   H1329=1, "GKE",
   K1329=1, "GCNV",
   G1329=1, "Lift &amp; Shift Prod",
   TRUE, "Lift &amp; Shift Noprod"
)</f>
        <v>Lift &amp; Shift Prod</v>
      </c>
      <c r="U1329" s="67">
        <f t="shared" si="7"/>
        <v>1</v>
      </c>
      <c r="V1329" s="68" t="str">
        <f>if(T1329="Lift &amp; Shift Noprod",if( Y1329=0,Assumptions!$B$5, Assumptions!$B$4),if(T1329="Lift &amp; Shift Prod",if(AND(N1329=1,O1329="T1"),Assumptions!$B$6,Assumptions!$B$4),0))</f>
        <v>N2D</v>
      </c>
      <c r="W1329" s="69">
        <f>if(V1329&lt;&gt;0,if(Q1329="Unknown", Assumptions!$B$42,If(Q1329&gt;1,Q1329,2)),0)</f>
        <v>2</v>
      </c>
      <c r="X1329" s="69">
        <f>if(V1329&lt;&gt;0,if(R1329="Unknown", Assumptions!$B$43,R1329),0)</f>
        <v>8</v>
      </c>
      <c r="Y1329" s="68">
        <f t="shared" si="8"/>
        <v>0</v>
      </c>
      <c r="Z1329" s="68">
        <f>if(V1329&lt;&gt;0,if(  S1329="Unknown", Assumptions!$B$44,S1329),0)</f>
        <v>313</v>
      </c>
      <c r="AA1329" s="68" t="str">
        <f>if(V1329 ="N2",ifna(vlookup(W1329&amp;"-"&amp;X1329,'Ref. VM'!A:B,2,0),"Custom"),if(V1329 ="E2" , ifna(vlookup(W1329&amp;"-"&amp;X1329,'Ref. VM'!D:E,2,0),"Custom"),if(V1329="N2D",ifna(vlookup(W1329&amp;"-"&amp;X1329,'Ref. VM'!G:H,2,0),"Custom"),if(V1329="N4",ifna(vlookup(W1329&amp;"-"&amp;X1329,'Ref. VM'!J:K,2,0),"Custom"),0))))</f>
        <v>Custom</v>
      </c>
      <c r="AB1329" s="67" t="str">
        <f t="shared" si="9"/>
        <v>N2D-Custom vCPUs-CUD 3y</v>
      </c>
      <c r="AC1329" s="67" t="str">
        <f t="shared" si="10"/>
        <v>N2D-Custom RAM-CUD 3y</v>
      </c>
      <c r="AD1329" s="67">
        <f t="shared" si="11"/>
        <v>0</v>
      </c>
      <c r="AE1329" s="69">
        <f>if(T1329="Lift &amp; Shift Prod",730,if(T1329="Lift &amp; Shift Noprod",Assumptions!$B$3,0))</f>
        <v>730</v>
      </c>
      <c r="AF1329" s="70">
        <f>if( U1329=0,0,if(Y1329=0, ((vlookup(AB1329,'SKU Pricing'!A:B,Assumptions!$B$2,0)*W1329)+(vlookup(AC1329,'SKU Pricing'!A:B,Assumptions!$B$2,0)*X1329))*AE1329,((vlookup(AB1329,'SKU Pricing'!A:B,Assumptions!$B$2,0)*W1329)+(vlookup(AC1329,'SKU Pricing'!A:B,Assumptions!$B$2,0)*(W1329*8))+(vlookup(AD1329,'SKU Pricing'!A:B,Assumptions!$B$2,0)*(X1329-(W1329*8))))*AE1329))</f>
        <v>33.80865936</v>
      </c>
      <c r="AG1329" s="67" t="str">
        <f t="shared" si="12"/>
        <v>Windows Server</v>
      </c>
      <c r="AH1329" s="70">
        <f>ifna(vlookup(AG1329,'SKU Pricing'!A:B,Assumptions!$B$2,0)*W1329*AE1329,0)</f>
        <v>67.16</v>
      </c>
      <c r="AI1329" s="62" t="str">
        <f t="shared" si="13"/>
        <v/>
      </c>
      <c r="AJ1329" s="62" t="str">
        <f>if(V1329&lt;&gt;0, if(T1329="Lift &amp; Shift Noprod",Assumptions!$B$9,if(V1329=Assumptions!$B$6,Assumptions!$B$10,if(P1329=1,Assumptions!$B$8,Assumptions!$B$7))),"")</f>
        <v>SSD</v>
      </c>
      <c r="AK1329" s="69" t="str">
        <f t="shared" si="14"/>
        <v>SSD</v>
      </c>
      <c r="AL1329" s="69">
        <f>if(AJ1329="Hyperdisk Balanced",Assumptions!$B$11,0)</f>
        <v>0</v>
      </c>
      <c r="AM1329" s="69">
        <f>if(AJ1329="Hyperdisk Balanced",Assumptions!$B$12,0)</f>
        <v>0</v>
      </c>
      <c r="AN1329" s="70">
        <f>if(AK1329=0,0,if(AJ1329="Hyperdisk Balanced",vlookup(AK1329&amp;" provisioned space",'SKU Pricing'!A:B,Assumptions!$B$2,0)*Z1329+vlookup(AK1329&amp;" provisioned IOPS",'SKU Pricing'!A:B,Assumptions!$B$2,0)*AL1329*730+vlookup(AK1329&amp;" provisioned throughput",'SKU Pricing'!A:B,Assumptions!$B$2,0)*AM1329*730,vlookup(AK1329,'SKU Pricing'!A:B,Assumptions!$B$2,0)*Z1329))</f>
        <v>61.661</v>
      </c>
      <c r="AO1329" s="70">
        <f t="shared" si="15"/>
        <v>162.6296594</v>
      </c>
      <c r="AP1329" s="71" t="str">
        <f t="shared" si="16"/>
        <v>VM Manager</v>
      </c>
      <c r="AQ1329" s="70">
        <f>ifna(vlookup(AP1329,'SKU Pricing'!A:B,Assumptions!$B$2,0)*AE1329,0)</f>
        <v>2.19</v>
      </c>
      <c r="AR1329" s="72">
        <v>0.0</v>
      </c>
    </row>
    <row r="1330">
      <c r="A1330" s="61" t="s">
        <v>1470</v>
      </c>
      <c r="B1330" s="62" t="str">
        <f>ifna(if(vlookup(A1330,vOS!A:B,2,0)="","Unknown",vlookup(A1330,vOS!A:B,2,0)),"Unknown")</f>
        <v>Microsoft Windows Server 2025 (64-bit)</v>
      </c>
      <c r="C1330" s="62">
        <f>vlookup(B1330,'OS Study'!A:D,2,0)</f>
        <v>0</v>
      </c>
      <c r="D1330" s="62" t="str">
        <f>vlookup(B1330,'OS Study'!A:D,3,0)</f>
        <v>Windows</v>
      </c>
      <c r="E1330" s="62" t="str">
        <f>vlookup(B1330,'OS Study'!A:D,4,0)</f>
        <v>Server</v>
      </c>
      <c r="F1330" s="63" t="str">
        <f>vlookup(B1330,'OS Study'!A:E,5,0)</f>
        <v>2025</v>
      </c>
      <c r="G1330" s="62">
        <f>IF(vlookup(A1330,'RVtools V2.1'!A:J,4,0)="non",0,1)</f>
        <v>1</v>
      </c>
      <c r="H1330" s="62">
        <f>if(vlookup(A1330,'RVtools V2.1'!A:K,11,0)="kube",1,0)</f>
        <v>0</v>
      </c>
      <c r="I1330" s="62">
        <f t="shared" si="5"/>
        <v>0</v>
      </c>
      <c r="J1330" s="62">
        <f>ifna(vlookup(A1330,'Infra Study'!A:Q,17,0),0)</f>
        <v>0</v>
      </c>
      <c r="K1330" s="64">
        <f>IFERROR(__xludf.DUMMYFUNCTION("N(REGEXMATCH(VLOOKUP(A1330, 'RVtools V2.1'!A:H, 8, 0), ""^Serveur de fichiers""))"),0.0)</f>
        <v>0</v>
      </c>
      <c r="L1330" s="64">
        <f t="shared" si="6"/>
        <v>0</v>
      </c>
      <c r="M1330" s="67" t="str">
        <f>ifna(vlookup(A1330,'RVtools V2.1'!A:I,8,0),"N/A")</f>
        <v>Serveur d'impression</v>
      </c>
      <c r="N1330" s="64">
        <f>IFERROR(__xludf.DUMMYFUNCTION("IF(REGEXMATCH(M1330, ""(?i)"" &amp; JOIN(""|"", SPLIT(""kalisil"", "" ""))), 1, 0)"),0.0)</f>
        <v>0</v>
      </c>
      <c r="O1330" s="64" t="str">
        <f>vlookup(A1330,'RVtools V2.1'!A:H,7,0)</f>
        <v>T2</v>
      </c>
      <c r="P1330" s="64">
        <f>if(vlookup(A1330,'RVtools V2.1'!A:H,5,0)="oui",1,0)</f>
        <v>1</v>
      </c>
      <c r="Q1330" s="64">
        <f>ifna(vlookup(A1330,vCPU!A:B,2,0),"Unknown")</f>
        <v>4</v>
      </c>
      <c r="R1330" s="66">
        <f>ifna(vlookup(A1330,vMemory!A:C,3,0),"Unknown")</f>
        <v>8</v>
      </c>
      <c r="S1330" s="66">
        <f>ifna(vlookup(A1330,vDisk!A:C,3,0),"Unknown")</f>
        <v>73</v>
      </c>
      <c r="T1330" s="67" t="str">
        <f t="array" ref="T1330">IFS(
   L1330=1, "No Lift &amp; Shift",
   J1330=1, XLOOKUP(A1330, 'Infra Study'!A:A, 'Infra Study'!P:P),
   I1330=1, "No Lift &amp; Shift",
   H1330=1, "GKE",
   K1330=1, "GCNV",
   G1330=1, "Lift &amp; Shift Prod",
   TRUE, "Lift &amp; Shift Noprod"
)</f>
        <v>Lift &amp; Shift Prod</v>
      </c>
      <c r="U1330" s="67">
        <f t="shared" si="7"/>
        <v>1</v>
      </c>
      <c r="V1330" s="68" t="str">
        <f>if(T1330="Lift &amp; Shift Noprod",if( Y1330=0,Assumptions!$B$5, Assumptions!$B$4),if(T1330="Lift &amp; Shift Prod",if(AND(N1330=1,O1330="T1"),Assumptions!$B$6,Assumptions!$B$4),0))</f>
        <v>N2D</v>
      </c>
      <c r="W1330" s="69">
        <f>if(V1330&lt;&gt;0,if(Q1330="Unknown", Assumptions!$B$42,If(Q1330&gt;1,Q1330,2)),0)</f>
        <v>4</v>
      </c>
      <c r="X1330" s="69">
        <f>if(V1330&lt;&gt;0,if(R1330="Unknown", Assumptions!$B$43,R1330),0)</f>
        <v>8</v>
      </c>
      <c r="Y1330" s="68">
        <f t="shared" si="8"/>
        <v>0</v>
      </c>
      <c r="Z1330" s="68">
        <f>if(V1330&lt;&gt;0,if(  S1330="Unknown", Assumptions!$B$44,S1330),0)</f>
        <v>73</v>
      </c>
      <c r="AA1330" s="68" t="str">
        <f>if(V1330 ="N2",ifna(vlookup(W1330&amp;"-"&amp;X1330,'Ref. VM'!A:B,2,0),"Custom"),if(V1330 ="E2" , ifna(vlookup(W1330&amp;"-"&amp;X1330,'Ref. VM'!D:E,2,0),"Custom"),if(V1330="N2D",ifna(vlookup(W1330&amp;"-"&amp;X1330,'Ref. VM'!G:H,2,0),"Custom"),if(V1330="N4",ifna(vlookup(W1330&amp;"-"&amp;X1330,'Ref. VM'!J:K,2,0),"Custom"),0))))</f>
        <v>Custom</v>
      </c>
      <c r="AB1330" s="67" t="str">
        <f t="shared" si="9"/>
        <v>N2D-Custom vCPUs-CUD 3y</v>
      </c>
      <c r="AC1330" s="67" t="str">
        <f t="shared" si="10"/>
        <v>N2D-Custom RAM-CUD 3y</v>
      </c>
      <c r="AD1330" s="67">
        <f t="shared" si="11"/>
        <v>0</v>
      </c>
      <c r="AE1330" s="62">
        <f>if(T1330="Lift &amp; Shift Prod",730,if(T1330="Lift &amp; Shift Noprod",Assumptions!$B$3,0))</f>
        <v>730</v>
      </c>
      <c r="AF1330" s="70">
        <f>if( U1330=0,0,if(Y1330=0, ((vlookup(AB1330,'SKU Pricing'!A:B,Assumptions!$B$2,0)*W1330)+(vlookup(AC1330,'SKU Pricing'!A:B,Assumptions!$B$2,0)*X1330))*AE1330,((vlookup(AB1330,'SKU Pricing'!A:B,Assumptions!$B$2,0)*W1330)+(vlookup(AC1330,'SKU Pricing'!A:B,Assumptions!$B$2,0)*(W1330*8))+(vlookup(AD1330,'SKU Pricing'!A:B,Assumptions!$B$2,0)*(X1330-(W1330*8))))*AE1330))</f>
        <v>55.81665264</v>
      </c>
      <c r="AG1330" s="67" t="str">
        <f t="shared" si="12"/>
        <v>Windows Server</v>
      </c>
      <c r="AH1330" s="70">
        <f>ifna(vlookup(AG1330,'SKU Pricing'!A:B,Assumptions!$B$2,0)*W1330*AE1330,0)</f>
        <v>134.32</v>
      </c>
      <c r="AI1330" s="62" t="str">
        <f t="shared" si="13"/>
        <v/>
      </c>
      <c r="AJ1330" s="62" t="str">
        <f>if(V1330&lt;&gt;0, if(T1330="Lift &amp; Shift Noprod",Assumptions!$B$9,if(V1330=Assumptions!$B$6,Assumptions!$B$10,if(P1330=1,Assumptions!$B$8,Assumptions!$B$7))),"")</f>
        <v>SSD</v>
      </c>
      <c r="AK1330" s="69" t="str">
        <f t="shared" si="14"/>
        <v>SSD</v>
      </c>
      <c r="AL1330" s="69">
        <f>if(AJ1330="Hyperdisk Balanced",Assumptions!$B$11,0)</f>
        <v>0</v>
      </c>
      <c r="AM1330" s="69">
        <f>if(AJ1330="Hyperdisk Balanced",Assumptions!$B$12,0)</f>
        <v>0</v>
      </c>
      <c r="AN1330" s="70">
        <f>if(AK1330=0,0,if(AJ1330="Hyperdisk Balanced",vlookup(AK1330&amp;" provisioned space",'SKU Pricing'!A:B,Assumptions!$B$2,0)*Z1330+vlookup(AK1330&amp;" provisioned IOPS",'SKU Pricing'!A:B,Assumptions!$B$2,0)*AL1330*730+vlookup(AK1330&amp;" provisioned throughput",'SKU Pricing'!A:B,Assumptions!$B$2,0)*AM1330*730,vlookup(AK1330,'SKU Pricing'!A:B,Assumptions!$B$2,0)*Z1330))</f>
        <v>14.381</v>
      </c>
      <c r="AO1330" s="70">
        <f t="shared" si="15"/>
        <v>204.5176526</v>
      </c>
      <c r="AP1330" s="71" t="str">
        <f t="shared" si="16"/>
        <v>VM Manager</v>
      </c>
      <c r="AQ1330" s="70">
        <f>ifna(vlookup(AP1330,'SKU Pricing'!A:B,Assumptions!$B$2,0)*AE1330,0)</f>
        <v>2.19</v>
      </c>
      <c r="AR1330" s="72">
        <v>0.0</v>
      </c>
    </row>
    <row r="1331">
      <c r="A1331" s="61" t="s">
        <v>1471</v>
      </c>
      <c r="B1331" s="62" t="str">
        <f>ifna(if(vlookup(A1331,vOS!A:B,2,0)="","Unknown",vlookup(A1331,vOS!A:B,2,0)),"Unknown")</f>
        <v>Microsoft Windows Server 2022 (64-bit)</v>
      </c>
      <c r="C1331" s="62">
        <f>vlookup(B1331,'OS Study'!A:D,2,0)</f>
        <v>0</v>
      </c>
      <c r="D1331" s="62" t="str">
        <f>vlookup(B1331,'OS Study'!A:D,3,0)</f>
        <v>Windows</v>
      </c>
      <c r="E1331" s="62" t="str">
        <f>vlookup(B1331,'OS Study'!A:D,4,0)</f>
        <v>Server</v>
      </c>
      <c r="F1331" s="63" t="str">
        <f>vlookup(B1331,'OS Study'!A:E,5,0)</f>
        <v>2022</v>
      </c>
      <c r="G1331" s="62">
        <f>IF(vlookup(A1331,'RVtools V2.1'!A:J,4,0)="non",0,1)</f>
        <v>1</v>
      </c>
      <c r="H1331" s="62">
        <f>if(vlookup(A1331,'RVtools V2.1'!A:K,11,0)="kube",1,0)</f>
        <v>0</v>
      </c>
      <c r="I1331" s="62">
        <f t="shared" si="5"/>
        <v>0</v>
      </c>
      <c r="J1331" s="62">
        <f>ifna(vlookup(A1331,'Infra Study'!A:Q,17,0),0)</f>
        <v>0</v>
      </c>
      <c r="K1331" s="64">
        <f>IFERROR(__xludf.DUMMYFUNCTION("N(REGEXMATCH(VLOOKUP(A1331, 'RVtools V2.1'!A:H, 8, 0), ""^Serveur de fichiers""))"),0.0)</f>
        <v>0</v>
      </c>
      <c r="L1331" s="64">
        <f t="shared" si="6"/>
        <v>0</v>
      </c>
      <c r="M1331" s="67" t="str">
        <f>ifna(vlookup(A1331,'RVtools V2.1'!A:I,8,0),"N/A")</f>
        <v>Serveur d'impression</v>
      </c>
      <c r="N1331" s="64">
        <f>IFERROR(__xludf.DUMMYFUNCTION("IF(REGEXMATCH(M1331, ""(?i)"" &amp; JOIN(""|"", SPLIT(""kalisil"", "" ""))), 1, 0)"),0.0)</f>
        <v>0</v>
      </c>
      <c r="O1331" s="64" t="str">
        <f>vlookup(A1331,'RVtools V2.1'!A:H,7,0)</f>
        <v>T2</v>
      </c>
      <c r="P1331" s="64">
        <f>if(vlookup(A1331,'RVtools V2.1'!A:H,5,0)="oui",1,0)</f>
        <v>1</v>
      </c>
      <c r="Q1331" s="64">
        <f>ifna(vlookup(A1331,vCPU!A:B,2,0),"Unknown")</f>
        <v>2</v>
      </c>
      <c r="R1331" s="66">
        <f>ifna(vlookup(A1331,vMemory!A:C,3,0),"Unknown")</f>
        <v>8</v>
      </c>
      <c r="S1331" s="66">
        <f>ifna(vlookup(A1331,vDisk!A:C,3,0),"Unknown")</f>
        <v>60</v>
      </c>
      <c r="T1331" s="67" t="str">
        <f t="array" ref="T1331">IFS(
   L1331=1, "No Lift &amp; Shift",
   J1331=1, XLOOKUP(A1331, 'Infra Study'!A:A, 'Infra Study'!P:P),
   I1331=1, "No Lift &amp; Shift",
   H1331=1, "GKE",
   K1331=1, "GCNV",
   G1331=1, "Lift &amp; Shift Prod",
   TRUE, "Lift &amp; Shift Noprod"
)</f>
        <v>Lift &amp; Shift Prod</v>
      </c>
      <c r="U1331" s="67">
        <f t="shared" si="7"/>
        <v>1</v>
      </c>
      <c r="V1331" s="68" t="str">
        <f>if(T1331="Lift &amp; Shift Noprod",if( Y1331=0,Assumptions!$B$5, Assumptions!$B$4),if(T1331="Lift &amp; Shift Prod",if(AND(N1331=1,O1331="T1"),Assumptions!$B$6,Assumptions!$B$4),0))</f>
        <v>N2D</v>
      </c>
      <c r="W1331" s="69">
        <f>if(V1331&lt;&gt;0,if(Q1331="Unknown", Assumptions!$B$42,If(Q1331&gt;1,Q1331,2)),0)</f>
        <v>2</v>
      </c>
      <c r="X1331" s="69">
        <f>if(V1331&lt;&gt;0,if(R1331="Unknown", Assumptions!$B$43,R1331),0)</f>
        <v>8</v>
      </c>
      <c r="Y1331" s="68">
        <f t="shared" si="8"/>
        <v>0</v>
      </c>
      <c r="Z1331" s="68">
        <f>if(V1331&lt;&gt;0,if(  S1331="Unknown", Assumptions!$B$44,S1331),0)</f>
        <v>60</v>
      </c>
      <c r="AA1331" s="68" t="str">
        <f>if(V1331 ="N2",ifna(vlookup(W1331&amp;"-"&amp;X1331,'Ref. VM'!A:B,2,0),"Custom"),if(V1331 ="E2" , ifna(vlookup(W1331&amp;"-"&amp;X1331,'Ref. VM'!D:E,2,0),"Custom"),if(V1331="N2D",ifna(vlookup(W1331&amp;"-"&amp;X1331,'Ref. VM'!G:H,2,0),"Custom"),if(V1331="N4",ifna(vlookup(W1331&amp;"-"&amp;X1331,'Ref. VM'!J:K,2,0),"Custom"),0))))</f>
        <v>Custom</v>
      </c>
      <c r="AB1331" s="67" t="str">
        <f t="shared" si="9"/>
        <v>N2D-Custom vCPUs-CUD 3y</v>
      </c>
      <c r="AC1331" s="67" t="str">
        <f t="shared" si="10"/>
        <v>N2D-Custom RAM-CUD 3y</v>
      </c>
      <c r="AD1331" s="67">
        <f t="shared" si="11"/>
        <v>0</v>
      </c>
      <c r="AE1331" s="69">
        <f>if(T1331="Lift &amp; Shift Prod",730,if(T1331="Lift &amp; Shift Noprod",Assumptions!$B$3,0))</f>
        <v>730</v>
      </c>
      <c r="AF1331" s="70">
        <f>if( U1331=0,0,if(Y1331=0, ((vlookup(AB1331,'SKU Pricing'!A:B,Assumptions!$B$2,0)*W1331)+(vlookup(AC1331,'SKU Pricing'!A:B,Assumptions!$B$2,0)*X1331))*AE1331,((vlookup(AB1331,'SKU Pricing'!A:B,Assumptions!$B$2,0)*W1331)+(vlookup(AC1331,'SKU Pricing'!A:B,Assumptions!$B$2,0)*(W1331*8))+(vlookup(AD1331,'SKU Pricing'!A:B,Assumptions!$B$2,0)*(X1331-(W1331*8))))*AE1331))</f>
        <v>33.80865936</v>
      </c>
      <c r="AG1331" s="67" t="str">
        <f t="shared" si="12"/>
        <v>Windows Server</v>
      </c>
      <c r="AH1331" s="70">
        <f>ifna(vlookup(AG1331,'SKU Pricing'!A:B,Assumptions!$B$2,0)*W1331*AE1331,0)</f>
        <v>67.16</v>
      </c>
      <c r="AI1331" s="62" t="str">
        <f t="shared" si="13"/>
        <v/>
      </c>
      <c r="AJ1331" s="62" t="str">
        <f>if(V1331&lt;&gt;0, if(T1331="Lift &amp; Shift Noprod",Assumptions!$B$9,if(V1331=Assumptions!$B$6,Assumptions!$B$10,if(P1331=1,Assumptions!$B$8,Assumptions!$B$7))),"")</f>
        <v>SSD</v>
      </c>
      <c r="AK1331" s="69" t="str">
        <f t="shared" si="14"/>
        <v>SSD</v>
      </c>
      <c r="AL1331" s="69">
        <f>if(AJ1331="Hyperdisk Balanced",Assumptions!$B$11,0)</f>
        <v>0</v>
      </c>
      <c r="AM1331" s="69">
        <f>if(AJ1331="Hyperdisk Balanced",Assumptions!$B$12,0)</f>
        <v>0</v>
      </c>
      <c r="AN1331" s="70">
        <f>if(AK1331=0,0,if(AJ1331="Hyperdisk Balanced",vlookup(AK1331&amp;" provisioned space",'SKU Pricing'!A:B,Assumptions!$B$2,0)*Z1331+vlookup(AK1331&amp;" provisioned IOPS",'SKU Pricing'!A:B,Assumptions!$B$2,0)*AL1331*730+vlookup(AK1331&amp;" provisioned throughput",'SKU Pricing'!A:B,Assumptions!$B$2,0)*AM1331*730,vlookup(AK1331,'SKU Pricing'!A:B,Assumptions!$B$2,0)*Z1331))</f>
        <v>11.82</v>
      </c>
      <c r="AO1331" s="70">
        <f t="shared" si="15"/>
        <v>112.7886594</v>
      </c>
      <c r="AP1331" s="71" t="str">
        <f t="shared" si="16"/>
        <v>VM Manager</v>
      </c>
      <c r="AQ1331" s="70">
        <f>ifna(vlookup(AP1331,'SKU Pricing'!A:B,Assumptions!$B$2,0)*AE1331,0)</f>
        <v>2.19</v>
      </c>
      <c r="AR1331" s="72">
        <v>0.0</v>
      </c>
    </row>
    <row r="1332">
      <c r="A1332" s="61" t="s">
        <v>1472</v>
      </c>
      <c r="B1332" s="62" t="str">
        <f>ifna(if(vlookup(A1332,vOS!A:B,2,0)="","Unknown",vlookup(A1332,vOS!A:B,2,0)),"Unknown")</f>
        <v>Microsoft Windows Server 2016 (64-bit)</v>
      </c>
      <c r="C1332" s="62">
        <f>vlookup(B1332,'OS Study'!A:D,2,0)</f>
        <v>0</v>
      </c>
      <c r="D1332" s="62" t="str">
        <f>vlookup(B1332,'OS Study'!A:D,3,0)</f>
        <v>Windows</v>
      </c>
      <c r="E1332" s="62" t="str">
        <f>vlookup(B1332,'OS Study'!A:D,4,0)</f>
        <v>Server</v>
      </c>
      <c r="F1332" s="63" t="str">
        <f>vlookup(B1332,'OS Study'!A:E,5,0)</f>
        <v>2016</v>
      </c>
      <c r="G1332" s="62">
        <f>IF(vlookup(A1332,'RVtools V2.1'!A:J,4,0)="non",0,1)</f>
        <v>1</v>
      </c>
      <c r="H1332" s="62">
        <f>if(vlookup(A1332,'RVtools V2.1'!A:K,11,0)="kube",1,0)</f>
        <v>0</v>
      </c>
      <c r="I1332" s="62">
        <f t="shared" si="5"/>
        <v>0</v>
      </c>
      <c r="J1332" s="62">
        <f>ifna(vlookup(A1332,'Infra Study'!A:Q,17,0),0)</f>
        <v>0</v>
      </c>
      <c r="K1332" s="64">
        <f>IFERROR(__xludf.DUMMYFUNCTION("N(REGEXMATCH(VLOOKUP(A1332, 'RVtools V2.1'!A:H, 8, 0), ""^Serveur de fichiers""))"),0.0)</f>
        <v>0</v>
      </c>
      <c r="L1332" s="64">
        <f t="shared" si="6"/>
        <v>0</v>
      </c>
      <c r="M1332" s="67" t="str">
        <f>ifna(vlookup(A1332,'RVtools V2.1'!A:I,8,0),"N/A")</f>
        <v>Serveur d'impression</v>
      </c>
      <c r="N1332" s="64">
        <f>IFERROR(__xludf.DUMMYFUNCTION("IF(REGEXMATCH(M1332, ""(?i)"" &amp; JOIN(""|"", SPLIT(""kalisil"", "" ""))), 1, 0)"),0.0)</f>
        <v>0</v>
      </c>
      <c r="O1332" s="64" t="str">
        <f>vlookup(A1332,'RVtools V2.1'!A:H,7,0)</f>
        <v>T2</v>
      </c>
      <c r="P1332" s="64">
        <f>if(vlookup(A1332,'RVtools V2.1'!A:H,5,0)="oui",1,0)</f>
        <v>1</v>
      </c>
      <c r="Q1332" s="64">
        <f>ifna(vlookup(A1332,vCPU!A:B,2,0),"Unknown")</f>
        <v>4</v>
      </c>
      <c r="R1332" s="66">
        <f>ifna(vlookup(A1332,vMemory!A:C,3,0),"Unknown")</f>
        <v>4</v>
      </c>
      <c r="S1332" s="66">
        <f>ifna(vlookup(A1332,vDisk!A:C,3,0),"Unknown")</f>
        <v>219</v>
      </c>
      <c r="T1332" s="67" t="str">
        <f t="array" ref="T1332">IFS(
   L1332=1, "No Lift &amp; Shift",
   J1332=1, XLOOKUP(A1332, 'Infra Study'!A:A, 'Infra Study'!P:P),
   I1332=1, "No Lift &amp; Shift",
   H1332=1, "GKE",
   K1332=1, "GCNV",
   G1332=1, "Lift &amp; Shift Prod",
   TRUE, "Lift &amp; Shift Noprod"
)</f>
        <v>Lift &amp; Shift Prod</v>
      </c>
      <c r="U1332" s="67">
        <f t="shared" si="7"/>
        <v>1</v>
      </c>
      <c r="V1332" s="68" t="str">
        <f>if(T1332="Lift &amp; Shift Noprod",if( Y1332=0,Assumptions!$B$5, Assumptions!$B$4),if(T1332="Lift &amp; Shift Prod",if(AND(N1332=1,O1332="T1"),Assumptions!$B$6,Assumptions!$B$4),0))</f>
        <v>N2D</v>
      </c>
      <c r="W1332" s="69">
        <f>if(V1332&lt;&gt;0,if(Q1332="Unknown", Assumptions!$B$42,If(Q1332&gt;1,Q1332,2)),0)</f>
        <v>4</v>
      </c>
      <c r="X1332" s="69">
        <f>if(V1332&lt;&gt;0,if(R1332="Unknown", Assumptions!$B$43,R1332),0)</f>
        <v>4</v>
      </c>
      <c r="Y1332" s="68">
        <f t="shared" si="8"/>
        <v>0</v>
      </c>
      <c r="Z1332" s="68">
        <f>if(V1332&lt;&gt;0,if(  S1332="Unknown", Assumptions!$B$44,S1332),0)</f>
        <v>219</v>
      </c>
      <c r="AA1332" s="68" t="str">
        <f>if(V1332 ="N2",ifna(vlookup(W1332&amp;"-"&amp;X1332,'Ref. VM'!A:B,2,0),"Custom"),if(V1332 ="E2" , ifna(vlookup(W1332&amp;"-"&amp;X1332,'Ref. VM'!D:E,2,0),"Custom"),if(V1332="N2D",ifna(vlookup(W1332&amp;"-"&amp;X1332,'Ref. VM'!G:H,2,0),"Custom"),if(V1332="N4",ifna(vlookup(W1332&amp;"-"&amp;X1332,'Ref. VM'!J:K,2,0),"Custom"),0))))</f>
        <v>Custom</v>
      </c>
      <c r="AB1332" s="67" t="str">
        <f t="shared" si="9"/>
        <v>N2D-Custom vCPUs-CUD 3y</v>
      </c>
      <c r="AC1332" s="67" t="str">
        <f t="shared" si="10"/>
        <v>N2D-Custom RAM-CUD 3y</v>
      </c>
      <c r="AD1332" s="67">
        <f t="shared" si="11"/>
        <v>0</v>
      </c>
      <c r="AE1332" s="69">
        <f>if(T1332="Lift &amp; Shift Prod",730,if(T1332="Lift &amp; Shift Noprod",Assumptions!$B$3,0))</f>
        <v>730</v>
      </c>
      <c r="AF1332" s="70">
        <f>if( U1332=0,0,if(Y1332=0, ((vlookup(AB1332,'SKU Pricing'!A:B,Assumptions!$B$2,0)*W1332)+(vlookup(AC1332,'SKU Pricing'!A:B,Assumptions!$B$2,0)*X1332))*AE1332,((vlookup(AB1332,'SKU Pricing'!A:B,Assumptions!$B$2,0)*W1332)+(vlookup(AC1332,'SKU Pricing'!A:B,Assumptions!$B$2,0)*(W1332*8))+(vlookup(AD1332,'SKU Pricing'!A:B,Assumptions!$B$2,0)*(X1332-(W1332*8))))*AE1332))</f>
        <v>49.9163196</v>
      </c>
      <c r="AG1332" s="67" t="str">
        <f t="shared" si="12"/>
        <v>Windows Server</v>
      </c>
      <c r="AH1332" s="70">
        <f>ifna(vlookup(AG1332,'SKU Pricing'!A:B,Assumptions!$B$2,0)*W1332*AE1332,0)</f>
        <v>134.32</v>
      </c>
      <c r="AI1332" s="62" t="str">
        <f t="shared" si="13"/>
        <v/>
      </c>
      <c r="AJ1332" s="62" t="str">
        <f>if(V1332&lt;&gt;0, if(T1332="Lift &amp; Shift Noprod",Assumptions!$B$9,if(V1332=Assumptions!$B$6,Assumptions!$B$10,if(P1332=1,Assumptions!$B$8,Assumptions!$B$7))),"")</f>
        <v>SSD</v>
      </c>
      <c r="AK1332" s="69" t="str">
        <f t="shared" si="14"/>
        <v>SSD</v>
      </c>
      <c r="AL1332" s="69">
        <f>if(AJ1332="Hyperdisk Balanced",Assumptions!$B$11,0)</f>
        <v>0</v>
      </c>
      <c r="AM1332" s="69">
        <f>if(AJ1332="Hyperdisk Balanced",Assumptions!$B$12,0)</f>
        <v>0</v>
      </c>
      <c r="AN1332" s="70">
        <f>if(AK1332=0,0,if(AJ1332="Hyperdisk Balanced",vlookup(AK1332&amp;" provisioned space",'SKU Pricing'!A:B,Assumptions!$B$2,0)*Z1332+vlookup(AK1332&amp;" provisioned IOPS",'SKU Pricing'!A:B,Assumptions!$B$2,0)*AL1332*730+vlookup(AK1332&amp;" provisioned throughput",'SKU Pricing'!A:B,Assumptions!$B$2,0)*AM1332*730,vlookup(AK1332,'SKU Pricing'!A:B,Assumptions!$B$2,0)*Z1332))</f>
        <v>43.143</v>
      </c>
      <c r="AO1332" s="70">
        <f t="shared" si="15"/>
        <v>227.3793196</v>
      </c>
      <c r="AP1332" s="71" t="str">
        <f t="shared" si="16"/>
        <v>VM Manager</v>
      </c>
      <c r="AQ1332" s="70">
        <f>ifna(vlookup(AP1332,'SKU Pricing'!A:B,Assumptions!$B$2,0)*AE1332,0)</f>
        <v>2.19</v>
      </c>
      <c r="AR1332" s="72">
        <v>0.0</v>
      </c>
    </row>
    <row r="1333">
      <c r="A1333" s="61" t="s">
        <v>1473</v>
      </c>
      <c r="B1333" s="62" t="str">
        <f>ifna(if(vlookup(A1333,vOS!A:B,2,0)="","Unknown",vlookup(A1333,vOS!A:B,2,0)),"Unknown")</f>
        <v>Microsoft Windows Server 2022 (64-bit)</v>
      </c>
      <c r="C1333" s="62">
        <f>vlookup(B1333,'OS Study'!A:D,2,0)</f>
        <v>0</v>
      </c>
      <c r="D1333" s="62" t="str">
        <f>vlookup(B1333,'OS Study'!A:D,3,0)</f>
        <v>Windows</v>
      </c>
      <c r="E1333" s="62" t="str">
        <f>vlookup(B1333,'OS Study'!A:D,4,0)</f>
        <v>Server</v>
      </c>
      <c r="F1333" s="63" t="str">
        <f>vlookup(B1333,'OS Study'!A:E,5,0)</f>
        <v>2022</v>
      </c>
      <c r="G1333" s="62">
        <f>IF(vlookup(A1333,'RVtools V2.1'!A:J,4,0)="non",0,1)</f>
        <v>1</v>
      </c>
      <c r="H1333" s="62">
        <f>if(vlookup(A1333,'RVtools V2.1'!A:K,11,0)="kube",1,0)</f>
        <v>0</v>
      </c>
      <c r="I1333" s="62">
        <f t="shared" si="5"/>
        <v>0</v>
      </c>
      <c r="J1333" s="61">
        <v>0.0</v>
      </c>
      <c r="K1333" s="74">
        <v>0.0</v>
      </c>
      <c r="L1333" s="64">
        <f t="shared" si="6"/>
        <v>0</v>
      </c>
      <c r="M1333" s="67" t="str">
        <f>ifna(vlookup(A1333,'RVtools V2.1'!A:I,8,0),"N/A")</f>
        <v>Serveur de fichiers</v>
      </c>
      <c r="N1333" s="64">
        <f>IFERROR(__xludf.DUMMYFUNCTION("IF(REGEXMATCH(M1333, ""(?i)"" &amp; JOIN(""|"", SPLIT(""kalisil"", "" ""))), 1, 0)"),0.0)</f>
        <v>0</v>
      </c>
      <c r="O1333" s="64" t="str">
        <f>vlookup(A1333,'RVtools V2.1'!A:H,7,0)</f>
        <v>T2</v>
      </c>
      <c r="P1333" s="64">
        <f>if(vlookup(A1333,'RVtools V2.1'!A:H,5,0)="oui",1,0)</f>
        <v>1</v>
      </c>
      <c r="Q1333" s="64">
        <f>ifna(vlookup(A1333,vCPU!A:B,2,0),"Unknown")</f>
        <v>4</v>
      </c>
      <c r="R1333" s="66">
        <f>ifna(vlookup(A1333,vMemory!A:C,3,0),"Unknown")</f>
        <v>8</v>
      </c>
      <c r="S1333" s="66">
        <f>ifna(vlookup(A1333,vDisk!A:C,3,0),"Unknown")</f>
        <v>718</v>
      </c>
      <c r="T1333" s="67" t="str">
        <f t="array" ref="T1333">IFS(
   L1333=1, "No Lift &amp; Shift",
   J1333=1, XLOOKUP(A1333, 'Infra Study'!A:A, 'Infra Study'!P:P),
   I1333=1, "No Lift &amp; Shift",
   H1333=1, "GKE",
   K1333=1, "GCNV",
   G1333=1, "Lift &amp; Shift Prod",
   TRUE, "Lift &amp; Shift Noprod"
)</f>
        <v>Lift &amp; Shift Prod</v>
      </c>
      <c r="U1333" s="67">
        <f t="shared" si="7"/>
        <v>1</v>
      </c>
      <c r="V1333" s="68" t="str">
        <f>if(T1333="Lift &amp; Shift Noprod",if( Y1333=0,Assumptions!$B$5, Assumptions!$B$4),if(T1333="Lift &amp; Shift Prod",if(AND(N1333=1,O1333="T1"),Assumptions!$B$6,Assumptions!$B$4),0))</f>
        <v>N2D</v>
      </c>
      <c r="W1333" s="69">
        <f>if(V1333&lt;&gt;0,if(Q1333="Unknown", Assumptions!$B$42,If(Q1333&gt;1,Q1333,2)),0)</f>
        <v>4</v>
      </c>
      <c r="X1333" s="69">
        <f>if(V1333&lt;&gt;0,if(R1333="Unknown", Assumptions!$B$43,R1333),0)</f>
        <v>8</v>
      </c>
      <c r="Y1333" s="68">
        <f t="shared" si="8"/>
        <v>0</v>
      </c>
      <c r="Z1333" s="68">
        <f>if(V1333&lt;&gt;0,if(  S1333="Unknown", Assumptions!$B$44,S1333),0)</f>
        <v>718</v>
      </c>
      <c r="AA1333" s="68" t="str">
        <f>if(V1333 ="N2",ifna(vlookup(W1333&amp;"-"&amp;X1333,'Ref. VM'!A:B,2,0),"Custom"),if(V1333 ="E2" , ifna(vlookup(W1333&amp;"-"&amp;X1333,'Ref. VM'!D:E,2,0),"Custom"),if(V1333="N2D",ifna(vlookup(W1333&amp;"-"&amp;X1333,'Ref. VM'!G:H,2,0),"Custom"),if(V1333="N4",ifna(vlookup(W1333&amp;"-"&amp;X1333,'Ref. VM'!J:K,2,0),"Custom"),0))))</f>
        <v>Custom</v>
      </c>
      <c r="AB1333" s="67" t="str">
        <f t="shared" si="9"/>
        <v>N2D-Custom vCPUs-CUD 3y</v>
      </c>
      <c r="AC1333" s="67" t="str">
        <f t="shared" si="10"/>
        <v>N2D-Custom RAM-CUD 3y</v>
      </c>
      <c r="AD1333" s="67">
        <f t="shared" si="11"/>
        <v>0</v>
      </c>
      <c r="AE1333" s="62">
        <f>if(T1333="Lift &amp; Shift Prod",730,if(T1333="Lift &amp; Shift Noprod",Assumptions!$B$3,0))</f>
        <v>730</v>
      </c>
      <c r="AF1333" s="70">
        <f>if( U1333=0,0,if(Y1333=0, ((vlookup(AB1333,'SKU Pricing'!A:B,Assumptions!$B$2,0)*W1333)+(vlookup(AC1333,'SKU Pricing'!A:B,Assumptions!$B$2,0)*X1333))*AE1333,((vlookup(AB1333,'SKU Pricing'!A:B,Assumptions!$B$2,0)*W1333)+(vlookup(AC1333,'SKU Pricing'!A:B,Assumptions!$B$2,0)*(W1333*8))+(vlookup(AD1333,'SKU Pricing'!A:B,Assumptions!$B$2,0)*(X1333-(W1333*8))))*AE1333))</f>
        <v>55.81665264</v>
      </c>
      <c r="AG1333" s="67" t="str">
        <f t="shared" si="12"/>
        <v>Windows Server</v>
      </c>
      <c r="AH1333" s="70">
        <f>ifna(vlookup(AG1333,'SKU Pricing'!A:B,Assumptions!$B$2,0)*W1333*AE1333,0)</f>
        <v>134.32</v>
      </c>
      <c r="AI1333" s="62" t="str">
        <f t="shared" si="13"/>
        <v/>
      </c>
      <c r="AJ1333" s="62" t="str">
        <f>if(V1333&lt;&gt;0, if(T1333="Lift &amp; Shift Noprod",Assumptions!$B$9,if(V1333=Assumptions!$B$6,Assumptions!$B$10,if(P1333=1,Assumptions!$B$8,Assumptions!$B$7))),"")</f>
        <v>SSD</v>
      </c>
      <c r="AK1333" s="69" t="str">
        <f t="shared" si="14"/>
        <v>SSD</v>
      </c>
      <c r="AL1333" s="69">
        <f>if(AJ1333="Hyperdisk Balanced",Assumptions!$B$11,0)</f>
        <v>0</v>
      </c>
      <c r="AM1333" s="69">
        <f>if(AJ1333="Hyperdisk Balanced",Assumptions!$B$12,0)</f>
        <v>0</v>
      </c>
      <c r="AN1333" s="70">
        <f>if(AK1333=0,0,if(AJ1333="Hyperdisk Balanced",vlookup(AK1333&amp;" provisioned space",'SKU Pricing'!A:B,Assumptions!$B$2,0)*Z1333+vlookup(AK1333&amp;" provisioned IOPS",'SKU Pricing'!A:B,Assumptions!$B$2,0)*AL1333*730+vlookup(AK1333&amp;" provisioned throughput",'SKU Pricing'!A:B,Assumptions!$B$2,0)*AM1333*730,vlookup(AK1333,'SKU Pricing'!A:B,Assumptions!$B$2,0)*Z1333))</f>
        <v>141.446</v>
      </c>
      <c r="AO1333" s="70">
        <f t="shared" si="15"/>
        <v>331.5826526</v>
      </c>
      <c r="AP1333" s="71" t="str">
        <f t="shared" si="16"/>
        <v>VM Manager</v>
      </c>
      <c r="AQ1333" s="70">
        <f>ifna(vlookup(AP1333,'SKU Pricing'!A:B,Assumptions!$B$2,0)*AE1333,0)</f>
        <v>2.19</v>
      </c>
      <c r="AR1333" s="72">
        <v>0.0</v>
      </c>
    </row>
    <row r="1334">
      <c r="A1334" s="61" t="s">
        <v>1474</v>
      </c>
      <c r="B1334" s="62" t="str">
        <f>ifna(if(vlookup(A1334,vOS!A:B,2,0)="","Unknown",vlookup(A1334,vOS!A:B,2,0)),"Unknown")</f>
        <v>Microsoft Windows Server 2022 (64-bit)</v>
      </c>
      <c r="C1334" s="62">
        <f>vlookup(B1334,'OS Study'!A:D,2,0)</f>
        <v>0</v>
      </c>
      <c r="D1334" s="62" t="str">
        <f>vlookup(B1334,'OS Study'!A:D,3,0)</f>
        <v>Windows</v>
      </c>
      <c r="E1334" s="62" t="str">
        <f>vlookup(B1334,'OS Study'!A:D,4,0)</f>
        <v>Server</v>
      </c>
      <c r="F1334" s="63" t="str">
        <f>vlookup(B1334,'OS Study'!A:E,5,0)</f>
        <v>2022</v>
      </c>
      <c r="G1334" s="62">
        <f>IF(vlookup(A1334,'RVtools V2.1'!A:J,4,0)="non",0,1)</f>
        <v>1</v>
      </c>
      <c r="H1334" s="62">
        <f>if(vlookup(A1334,'RVtools V2.1'!A:K,11,0)="kube",1,0)</f>
        <v>0</v>
      </c>
      <c r="I1334" s="62">
        <f t="shared" si="5"/>
        <v>0</v>
      </c>
      <c r="J1334" s="61">
        <v>0.0</v>
      </c>
      <c r="K1334" s="74">
        <v>0.0</v>
      </c>
      <c r="L1334" s="64">
        <f t="shared" si="6"/>
        <v>0</v>
      </c>
      <c r="M1334" s="67" t="str">
        <f>ifna(vlookup(A1334,'RVtools V2.1'!A:I,8,0),"N/A")</f>
        <v>Serveur de fichiers</v>
      </c>
      <c r="N1334" s="64">
        <f>IFERROR(__xludf.DUMMYFUNCTION("IF(REGEXMATCH(M1334, ""(?i)"" &amp; JOIN(""|"", SPLIT(""kalisil"", "" ""))), 1, 0)"),0.0)</f>
        <v>0</v>
      </c>
      <c r="O1334" s="64" t="str">
        <f>vlookup(A1334,'RVtools V2.1'!A:H,7,0)</f>
        <v>T2</v>
      </c>
      <c r="P1334" s="64">
        <f>if(vlookup(A1334,'RVtools V2.1'!A:H,5,0)="oui",1,0)</f>
        <v>1</v>
      </c>
      <c r="Q1334" s="64">
        <f>ifna(vlookup(A1334,vCPU!A:B,2,0),"Unknown")</f>
        <v>4</v>
      </c>
      <c r="R1334" s="66">
        <f>ifna(vlookup(A1334,vMemory!A:C,3,0),"Unknown")</f>
        <v>8</v>
      </c>
      <c r="S1334" s="66">
        <f>ifna(vlookup(A1334,vDisk!A:C,3,0),"Unknown")</f>
        <v>1007</v>
      </c>
      <c r="T1334" s="67" t="str">
        <f t="array" ref="T1334">IFS(
   L1334=1, "No Lift &amp; Shift",
   J1334=1, XLOOKUP(A1334, 'Infra Study'!A:A, 'Infra Study'!P:P),
   I1334=1, "No Lift &amp; Shift",
   H1334=1, "GKE",
   K1334=1, "GCNV",
   G1334=1, "Lift &amp; Shift Prod",
   TRUE, "Lift &amp; Shift Noprod"
)</f>
        <v>Lift &amp; Shift Prod</v>
      </c>
      <c r="U1334" s="67">
        <f t="shared" si="7"/>
        <v>1</v>
      </c>
      <c r="V1334" s="68" t="str">
        <f>if(T1334="Lift &amp; Shift Noprod",if( Y1334=0,Assumptions!$B$5, Assumptions!$B$4),if(T1334="Lift &amp; Shift Prod",if(AND(N1334=1,O1334="T1"),Assumptions!$B$6,Assumptions!$B$4),0))</f>
        <v>N2D</v>
      </c>
      <c r="W1334" s="69">
        <f>if(V1334&lt;&gt;0,if(Q1334="Unknown", Assumptions!$B$42,If(Q1334&gt;1,Q1334,2)),0)</f>
        <v>4</v>
      </c>
      <c r="X1334" s="69">
        <f>if(V1334&lt;&gt;0,if(R1334="Unknown", Assumptions!$B$43,R1334),0)</f>
        <v>8</v>
      </c>
      <c r="Y1334" s="68">
        <f t="shared" si="8"/>
        <v>0</v>
      </c>
      <c r="Z1334" s="68">
        <f>if(V1334&lt;&gt;0,if(  S1334="Unknown", Assumptions!$B$44,S1334),0)</f>
        <v>1007</v>
      </c>
      <c r="AA1334" s="68" t="str">
        <f>if(V1334 ="N2",ifna(vlookup(W1334&amp;"-"&amp;X1334,'Ref. VM'!A:B,2,0),"Custom"),if(V1334 ="E2" , ifna(vlookup(W1334&amp;"-"&amp;X1334,'Ref. VM'!D:E,2,0),"Custom"),if(V1334="N2D",ifna(vlookup(W1334&amp;"-"&amp;X1334,'Ref. VM'!G:H,2,0),"Custom"),if(V1334="N4",ifna(vlookup(W1334&amp;"-"&amp;X1334,'Ref. VM'!J:K,2,0),"Custom"),0))))</f>
        <v>Custom</v>
      </c>
      <c r="AB1334" s="67" t="str">
        <f t="shared" si="9"/>
        <v>N2D-Custom vCPUs-CUD 3y</v>
      </c>
      <c r="AC1334" s="67" t="str">
        <f t="shared" si="10"/>
        <v>N2D-Custom RAM-CUD 3y</v>
      </c>
      <c r="AD1334" s="67">
        <f t="shared" si="11"/>
        <v>0</v>
      </c>
      <c r="AE1334" s="62">
        <f>if(T1334="Lift &amp; Shift Prod",730,if(T1334="Lift &amp; Shift Noprod",Assumptions!$B$3,0))</f>
        <v>730</v>
      </c>
      <c r="AF1334" s="70">
        <f>if( U1334=0,0,if(Y1334=0, ((vlookup(AB1334,'SKU Pricing'!A:B,Assumptions!$B$2,0)*W1334)+(vlookup(AC1334,'SKU Pricing'!A:B,Assumptions!$B$2,0)*X1334))*AE1334,((vlookup(AB1334,'SKU Pricing'!A:B,Assumptions!$B$2,0)*W1334)+(vlookup(AC1334,'SKU Pricing'!A:B,Assumptions!$B$2,0)*(W1334*8))+(vlookup(AD1334,'SKU Pricing'!A:B,Assumptions!$B$2,0)*(X1334-(W1334*8))))*AE1334))</f>
        <v>55.81665264</v>
      </c>
      <c r="AG1334" s="67" t="str">
        <f t="shared" si="12"/>
        <v>Windows Server</v>
      </c>
      <c r="AH1334" s="70">
        <f>ifna(vlookup(AG1334,'SKU Pricing'!A:B,Assumptions!$B$2,0)*W1334*AE1334,0)</f>
        <v>134.32</v>
      </c>
      <c r="AI1334" s="62" t="str">
        <f t="shared" si="13"/>
        <v/>
      </c>
      <c r="AJ1334" s="62" t="str">
        <f>if(V1334&lt;&gt;0, if(T1334="Lift &amp; Shift Noprod",Assumptions!$B$9,if(V1334=Assumptions!$B$6,Assumptions!$B$10,if(P1334=1,Assumptions!$B$8,Assumptions!$B$7))),"")</f>
        <v>SSD</v>
      </c>
      <c r="AK1334" s="69" t="str">
        <f t="shared" si="14"/>
        <v>SSD</v>
      </c>
      <c r="AL1334" s="69">
        <f>if(AJ1334="Hyperdisk Balanced",Assumptions!$B$11,0)</f>
        <v>0</v>
      </c>
      <c r="AM1334" s="69">
        <f>if(AJ1334="Hyperdisk Balanced",Assumptions!$B$12,0)</f>
        <v>0</v>
      </c>
      <c r="AN1334" s="70">
        <f>if(AK1334=0,0,if(AJ1334="Hyperdisk Balanced",vlookup(AK1334&amp;" provisioned space",'SKU Pricing'!A:B,Assumptions!$B$2,0)*Z1334+vlookup(AK1334&amp;" provisioned IOPS",'SKU Pricing'!A:B,Assumptions!$B$2,0)*AL1334*730+vlookup(AK1334&amp;" provisioned throughput",'SKU Pricing'!A:B,Assumptions!$B$2,0)*AM1334*730,vlookup(AK1334,'SKU Pricing'!A:B,Assumptions!$B$2,0)*Z1334))</f>
        <v>198.379</v>
      </c>
      <c r="AO1334" s="70">
        <f t="shared" si="15"/>
        <v>388.5156526</v>
      </c>
      <c r="AP1334" s="71" t="str">
        <f t="shared" si="16"/>
        <v>VM Manager</v>
      </c>
      <c r="AQ1334" s="70">
        <f>ifna(vlookup(AP1334,'SKU Pricing'!A:B,Assumptions!$B$2,0)*AE1334,0)</f>
        <v>2.19</v>
      </c>
      <c r="AR1334" s="72">
        <v>0.0</v>
      </c>
    </row>
    <row r="1335">
      <c r="A1335" s="61" t="s">
        <v>1475</v>
      </c>
      <c r="B1335" s="62" t="str">
        <f>ifna(if(vlookup(A1335,vOS!A:B,2,0)="","Unknown",vlookup(A1335,vOS!A:B,2,0)),"Unknown")</f>
        <v>Microsoft Windows Server 2022 (64-bit)</v>
      </c>
      <c r="C1335" s="62">
        <f>vlookup(B1335,'OS Study'!A:D,2,0)</f>
        <v>0</v>
      </c>
      <c r="D1335" s="62" t="str">
        <f>vlookup(B1335,'OS Study'!A:D,3,0)</f>
        <v>Windows</v>
      </c>
      <c r="E1335" s="62" t="str">
        <f>vlookup(B1335,'OS Study'!A:D,4,0)</f>
        <v>Server</v>
      </c>
      <c r="F1335" s="63" t="str">
        <f>vlookup(B1335,'OS Study'!A:E,5,0)</f>
        <v>2022</v>
      </c>
      <c r="G1335" s="62">
        <f>IF(vlookup(A1335,'RVtools V2.1'!A:J,4,0)="non",0,1)</f>
        <v>1</v>
      </c>
      <c r="H1335" s="62">
        <f>if(vlookup(A1335,'RVtools V2.1'!A:K,11,0)="kube",1,0)</f>
        <v>0</v>
      </c>
      <c r="I1335" s="62">
        <f t="shared" si="5"/>
        <v>0</v>
      </c>
      <c r="J1335" s="61">
        <v>0.0</v>
      </c>
      <c r="K1335" s="74">
        <v>0.0</v>
      </c>
      <c r="L1335" s="64">
        <f t="shared" si="6"/>
        <v>0</v>
      </c>
      <c r="M1335" s="67" t="str">
        <f>ifna(vlookup(A1335,'RVtools V2.1'!A:I,8,0),"N/A")</f>
        <v>Serveur de fichiers</v>
      </c>
      <c r="N1335" s="64">
        <f>IFERROR(__xludf.DUMMYFUNCTION("IF(REGEXMATCH(M1335, ""(?i)"" &amp; JOIN(""|"", SPLIT(""kalisil"", "" ""))), 1, 0)"),0.0)</f>
        <v>0</v>
      </c>
      <c r="O1335" s="64" t="str">
        <f>vlookup(A1335,'RVtools V2.1'!A:H,7,0)</f>
        <v>T2</v>
      </c>
      <c r="P1335" s="64">
        <f>if(vlookup(A1335,'RVtools V2.1'!A:H,5,0)="oui",1,0)</f>
        <v>1</v>
      </c>
      <c r="Q1335" s="64">
        <f>ifna(vlookup(A1335,vCPU!A:B,2,0),"Unknown")</f>
        <v>8</v>
      </c>
      <c r="R1335" s="66">
        <f>ifna(vlookup(A1335,vMemory!A:C,3,0),"Unknown")</f>
        <v>16</v>
      </c>
      <c r="S1335" s="66">
        <f>ifna(vlookup(A1335,vDisk!A:C,3,0),"Unknown")</f>
        <v>1858</v>
      </c>
      <c r="T1335" s="67" t="str">
        <f t="array" ref="T1335">IFS(
   L1335=1, "No Lift &amp; Shift",
   J1335=1, XLOOKUP(A1335, 'Infra Study'!A:A, 'Infra Study'!P:P),
   I1335=1, "No Lift &amp; Shift",
   H1335=1, "GKE",
   K1335=1, "GCNV",
   G1335=1, "Lift &amp; Shift Prod",
   TRUE, "Lift &amp; Shift Noprod"
)</f>
        <v>Lift &amp; Shift Prod</v>
      </c>
      <c r="U1335" s="67">
        <f t="shared" si="7"/>
        <v>1</v>
      </c>
      <c r="V1335" s="68" t="str">
        <f>if(T1335="Lift &amp; Shift Noprod",if( Y1335=0,Assumptions!$B$5, Assumptions!$B$4),if(T1335="Lift &amp; Shift Prod",if(AND(N1335=1,O1335="T1"),Assumptions!$B$6,Assumptions!$B$4),0))</f>
        <v>N2D</v>
      </c>
      <c r="W1335" s="69">
        <f>if(V1335&lt;&gt;0,if(Q1335="Unknown", Assumptions!$B$42,If(Q1335&gt;1,Q1335,2)),0)</f>
        <v>8</v>
      </c>
      <c r="X1335" s="69">
        <f>if(V1335&lt;&gt;0,if(R1335="Unknown", Assumptions!$B$43,R1335),0)</f>
        <v>16</v>
      </c>
      <c r="Y1335" s="68">
        <f t="shared" si="8"/>
        <v>0</v>
      </c>
      <c r="Z1335" s="68">
        <f>if(V1335&lt;&gt;0,if(  S1335="Unknown", Assumptions!$B$44,S1335),0)</f>
        <v>1858</v>
      </c>
      <c r="AA1335" s="68" t="str">
        <f>if(V1335 ="N2",ifna(vlookup(W1335&amp;"-"&amp;X1335,'Ref. VM'!A:B,2,0),"Custom"),if(V1335 ="E2" , ifna(vlookup(W1335&amp;"-"&amp;X1335,'Ref. VM'!D:E,2,0),"Custom"),if(V1335="N2D",ifna(vlookup(W1335&amp;"-"&amp;X1335,'Ref. VM'!G:H,2,0),"Custom"),if(V1335="N4",ifna(vlookup(W1335&amp;"-"&amp;X1335,'Ref. VM'!J:K,2,0),"Custom"),0))))</f>
        <v>Custom</v>
      </c>
      <c r="AB1335" s="67" t="str">
        <f t="shared" si="9"/>
        <v>N2D-Custom vCPUs-CUD 3y</v>
      </c>
      <c r="AC1335" s="67" t="str">
        <f t="shared" si="10"/>
        <v>N2D-Custom RAM-CUD 3y</v>
      </c>
      <c r="AD1335" s="67">
        <f t="shared" si="11"/>
        <v>0</v>
      </c>
      <c r="AE1335" s="62">
        <f>if(T1335="Lift &amp; Shift Prod",730,if(T1335="Lift &amp; Shift Noprod",Assumptions!$B$3,0))</f>
        <v>730</v>
      </c>
      <c r="AF1335" s="70">
        <f>if( U1335=0,0,if(Y1335=0, ((vlookup(AB1335,'SKU Pricing'!A:B,Assumptions!$B$2,0)*W1335)+(vlookup(AC1335,'SKU Pricing'!A:B,Assumptions!$B$2,0)*X1335))*AE1335,((vlookup(AB1335,'SKU Pricing'!A:B,Assumptions!$B$2,0)*W1335)+(vlookup(AC1335,'SKU Pricing'!A:B,Assumptions!$B$2,0)*(W1335*8))+(vlookup(AD1335,'SKU Pricing'!A:B,Assumptions!$B$2,0)*(X1335-(W1335*8))))*AE1335))</f>
        <v>111.6333053</v>
      </c>
      <c r="AG1335" s="67" t="str">
        <f t="shared" si="12"/>
        <v>Windows Server</v>
      </c>
      <c r="AH1335" s="70">
        <f>ifna(vlookup(AG1335,'SKU Pricing'!A:B,Assumptions!$B$2,0)*W1335*AE1335,0)</f>
        <v>268.64</v>
      </c>
      <c r="AI1335" s="62" t="str">
        <f t="shared" si="13"/>
        <v/>
      </c>
      <c r="AJ1335" s="62" t="str">
        <f>if(V1335&lt;&gt;0, if(T1335="Lift &amp; Shift Noprod",Assumptions!$B$9,if(V1335=Assumptions!$B$6,Assumptions!$B$10,if(P1335=1,Assumptions!$B$8,Assumptions!$B$7))),"")</f>
        <v>SSD</v>
      </c>
      <c r="AK1335" s="69" t="str">
        <f t="shared" si="14"/>
        <v>SSD</v>
      </c>
      <c r="AL1335" s="69">
        <f>if(AJ1335="Hyperdisk Balanced",Assumptions!$B$11,0)</f>
        <v>0</v>
      </c>
      <c r="AM1335" s="69">
        <f>if(AJ1335="Hyperdisk Balanced",Assumptions!$B$12,0)</f>
        <v>0</v>
      </c>
      <c r="AN1335" s="70">
        <f>if(AK1335=0,0,if(AJ1335="Hyperdisk Balanced",vlookup(AK1335&amp;" provisioned space",'SKU Pricing'!A:B,Assumptions!$B$2,0)*Z1335+vlookup(AK1335&amp;" provisioned IOPS",'SKU Pricing'!A:B,Assumptions!$B$2,0)*AL1335*730+vlookup(AK1335&amp;" provisioned throughput",'SKU Pricing'!A:B,Assumptions!$B$2,0)*AM1335*730,vlookup(AK1335,'SKU Pricing'!A:B,Assumptions!$B$2,0)*Z1335))</f>
        <v>366.026</v>
      </c>
      <c r="AO1335" s="70">
        <f t="shared" si="15"/>
        <v>746.2993053</v>
      </c>
      <c r="AP1335" s="71" t="str">
        <f t="shared" si="16"/>
        <v>VM Manager</v>
      </c>
      <c r="AQ1335" s="70">
        <f>ifna(vlookup(AP1335,'SKU Pricing'!A:B,Assumptions!$B$2,0)*AE1335,0)</f>
        <v>2.19</v>
      </c>
      <c r="AR1335" s="72">
        <v>0.0</v>
      </c>
    </row>
    <row r="1336">
      <c r="A1336" s="61" t="s">
        <v>1476</v>
      </c>
      <c r="B1336" s="62" t="str">
        <f>ifna(if(vlookup(A1336,vOS!A:B,2,0)="","Unknown",vlookup(A1336,vOS!A:B,2,0)),"Unknown")</f>
        <v>Microsoft Windows Server 2019 (64-bit)</v>
      </c>
      <c r="C1336" s="62">
        <f>vlookup(B1336,'OS Study'!A:D,2,0)</f>
        <v>0</v>
      </c>
      <c r="D1336" s="62" t="str">
        <f>vlookup(B1336,'OS Study'!A:D,3,0)</f>
        <v>Windows</v>
      </c>
      <c r="E1336" s="62" t="str">
        <f>vlookup(B1336,'OS Study'!A:D,4,0)</f>
        <v>Server</v>
      </c>
      <c r="F1336" s="63" t="str">
        <f>vlookup(B1336,'OS Study'!A:E,5,0)</f>
        <v>2019</v>
      </c>
      <c r="G1336" s="62">
        <f>IF(vlookup(A1336,'RVtools V2.1'!A:J,4,0)="non",0,1)</f>
        <v>1</v>
      </c>
      <c r="H1336" s="62">
        <f>if(vlookup(A1336,'RVtools V2.1'!A:K,11,0)="kube",1,0)</f>
        <v>0</v>
      </c>
      <c r="I1336" s="62">
        <f t="shared" si="5"/>
        <v>0</v>
      </c>
      <c r="J1336" s="61">
        <v>0.0</v>
      </c>
      <c r="K1336" s="74">
        <v>0.0</v>
      </c>
      <c r="L1336" s="64">
        <f t="shared" si="6"/>
        <v>0</v>
      </c>
      <c r="M1336" s="67" t="str">
        <f>ifna(vlookup(A1336,'RVtools V2.1'!A:I,8,0),"N/A")</f>
        <v>Serveur de fichiers</v>
      </c>
      <c r="N1336" s="64">
        <f>IFERROR(__xludf.DUMMYFUNCTION("IF(REGEXMATCH(M1336, ""(?i)"" &amp; JOIN(""|"", SPLIT(""kalisil"", "" ""))), 1, 0)"),0.0)</f>
        <v>0</v>
      </c>
      <c r="O1336" s="64" t="str">
        <f>vlookup(A1336,'RVtools V2.1'!A:H,7,0)</f>
        <v>T2</v>
      </c>
      <c r="P1336" s="64">
        <f>if(vlookup(A1336,'RVtools V2.1'!A:H,5,0)="oui",1,0)</f>
        <v>1</v>
      </c>
      <c r="Q1336" s="64">
        <f>ifna(vlookup(A1336,vCPU!A:B,2,0),"Unknown")</f>
        <v>4</v>
      </c>
      <c r="R1336" s="66">
        <f>ifna(vlookup(A1336,vMemory!A:C,3,0),"Unknown")</f>
        <v>16</v>
      </c>
      <c r="S1336" s="66">
        <f>ifna(vlookup(A1336,vDisk!A:C,3,0),"Unknown")</f>
        <v>10063</v>
      </c>
      <c r="T1336" s="67" t="str">
        <f t="array" ref="T1336">IFS(
   L1336=1, "No Lift &amp; Shift",
   J1336=1, XLOOKUP(A1336, 'Infra Study'!A:A, 'Infra Study'!P:P),
   I1336=1, "No Lift &amp; Shift",
   H1336=1, "GKE",
   K1336=1, "GCNV",
   G1336=1, "Lift &amp; Shift Prod",
   TRUE, "Lift &amp; Shift Noprod"
)</f>
        <v>Lift &amp; Shift Prod</v>
      </c>
      <c r="U1336" s="67">
        <f t="shared" si="7"/>
        <v>1</v>
      </c>
      <c r="V1336" s="68" t="str">
        <f>if(T1336="Lift &amp; Shift Noprod",if( Y1336=0,Assumptions!$B$5, Assumptions!$B$4),if(T1336="Lift &amp; Shift Prod",if(AND(N1336=1,O1336="T1"),Assumptions!$B$6,Assumptions!$B$4),0))</f>
        <v>N2D</v>
      </c>
      <c r="W1336" s="69">
        <f>if(V1336&lt;&gt;0,if(Q1336="Unknown", Assumptions!$B$42,If(Q1336&gt;1,Q1336,2)),0)</f>
        <v>4</v>
      </c>
      <c r="X1336" s="69">
        <f>if(V1336&lt;&gt;0,if(R1336="Unknown", Assumptions!$B$43,R1336),0)</f>
        <v>16</v>
      </c>
      <c r="Y1336" s="68">
        <f t="shared" si="8"/>
        <v>0</v>
      </c>
      <c r="Z1336" s="68">
        <f>if(V1336&lt;&gt;0,if(  S1336="Unknown", Assumptions!$B$44,S1336),0)</f>
        <v>10063</v>
      </c>
      <c r="AA1336" s="68" t="str">
        <f>if(V1336 ="N2",ifna(vlookup(W1336&amp;"-"&amp;X1336,'Ref. VM'!A:B,2,0),"Custom"),if(V1336 ="E2" , ifna(vlookup(W1336&amp;"-"&amp;X1336,'Ref. VM'!D:E,2,0),"Custom"),if(V1336="N2D",ifna(vlookup(W1336&amp;"-"&amp;X1336,'Ref. VM'!G:H,2,0),"Custom"),if(V1336="N4",ifna(vlookup(W1336&amp;"-"&amp;X1336,'Ref. VM'!J:K,2,0),"Custom"),0))))</f>
        <v>Predefined</v>
      </c>
      <c r="AB1336" s="67" t="str">
        <f t="shared" si="9"/>
        <v>N2D-Predefined vCPUs-CUD 3y</v>
      </c>
      <c r="AC1336" s="67" t="str">
        <f t="shared" si="10"/>
        <v>N2D-Predefined RAM-CUD 3y</v>
      </c>
      <c r="AD1336" s="67">
        <f t="shared" si="11"/>
        <v>0</v>
      </c>
      <c r="AE1336" s="62">
        <f>if(T1336="Lift &amp; Shift Prod",730,if(T1336="Lift &amp; Shift Noprod",Assumptions!$B$3,0))</f>
        <v>730</v>
      </c>
      <c r="AF1336" s="70">
        <f>if( U1336=0,0,if(Y1336=0, ((vlookup(AB1336,'SKU Pricing'!A:B,Assumptions!$B$2,0)*W1336)+(vlookup(AC1336,'SKU Pricing'!A:B,Assumptions!$B$2,0)*X1336))*AE1336,((vlookup(AB1336,'SKU Pricing'!A:B,Assumptions!$B$2,0)*W1336)+(vlookup(AC1336,'SKU Pricing'!A:B,Assumptions!$B$2,0)*(W1336*8))+(vlookup(AD1336,'SKU Pricing'!A:B,Assumptions!$B$2,0)*(X1336-(W1336*8))))*AE1336))</f>
        <v>64.3974464</v>
      </c>
      <c r="AG1336" s="67" t="str">
        <f t="shared" si="12"/>
        <v>Windows Server</v>
      </c>
      <c r="AH1336" s="70">
        <f>ifna(vlookup(AG1336,'SKU Pricing'!A:B,Assumptions!$B$2,0)*W1336*AE1336,0)</f>
        <v>134.32</v>
      </c>
      <c r="AI1336" s="62" t="str">
        <f t="shared" si="13"/>
        <v/>
      </c>
      <c r="AJ1336" s="62" t="str">
        <f>if(V1336&lt;&gt;0, if(T1336="Lift &amp; Shift Noprod",Assumptions!$B$9,if(V1336=Assumptions!$B$6,Assumptions!$B$10,if(P1336=1,Assumptions!$B$8,Assumptions!$B$7))),"")</f>
        <v>SSD</v>
      </c>
      <c r="AK1336" s="69" t="str">
        <f t="shared" si="14"/>
        <v>SSD</v>
      </c>
      <c r="AL1336" s="69">
        <f>if(AJ1336="Hyperdisk Balanced",Assumptions!$B$11,0)</f>
        <v>0</v>
      </c>
      <c r="AM1336" s="69">
        <f>if(AJ1336="Hyperdisk Balanced",Assumptions!$B$12,0)</f>
        <v>0</v>
      </c>
      <c r="AN1336" s="70">
        <f>if(AK1336=0,0,if(AJ1336="Hyperdisk Balanced",vlookup(AK1336&amp;" provisioned space",'SKU Pricing'!A:B,Assumptions!$B$2,0)*Z1336+vlookup(AK1336&amp;" provisioned IOPS",'SKU Pricing'!A:B,Assumptions!$B$2,0)*AL1336*730+vlookup(AK1336&amp;" provisioned throughput",'SKU Pricing'!A:B,Assumptions!$B$2,0)*AM1336*730,vlookup(AK1336,'SKU Pricing'!A:B,Assumptions!$B$2,0)*Z1336))</f>
        <v>1982.411</v>
      </c>
      <c r="AO1336" s="70">
        <f t="shared" si="15"/>
        <v>2181.128446</v>
      </c>
      <c r="AP1336" s="71" t="str">
        <f t="shared" si="16"/>
        <v>VM Manager</v>
      </c>
      <c r="AQ1336" s="70">
        <f>ifna(vlookup(AP1336,'SKU Pricing'!A:B,Assumptions!$B$2,0)*AE1336,0)</f>
        <v>2.19</v>
      </c>
      <c r="AR1336" s="72">
        <v>0.0</v>
      </c>
    </row>
    <row r="1337">
      <c r="A1337" s="61" t="s">
        <v>1477</v>
      </c>
      <c r="B1337" s="62" t="str">
        <f>ifna(if(vlookup(A1337,vOS!A:B,2,0)="","Unknown",vlookup(A1337,vOS!A:B,2,0)),"Unknown")</f>
        <v>Microsoft Windows Server 2022 (64-bit)</v>
      </c>
      <c r="C1337" s="62">
        <f>vlookup(B1337,'OS Study'!A:D,2,0)</f>
        <v>0</v>
      </c>
      <c r="D1337" s="62" t="str">
        <f>vlookup(B1337,'OS Study'!A:D,3,0)</f>
        <v>Windows</v>
      </c>
      <c r="E1337" s="62" t="str">
        <f>vlookup(B1337,'OS Study'!A:D,4,0)</f>
        <v>Server</v>
      </c>
      <c r="F1337" s="63" t="str">
        <f>vlookup(B1337,'OS Study'!A:E,5,0)</f>
        <v>2022</v>
      </c>
      <c r="G1337" s="62">
        <f>IF(vlookup(A1337,'RVtools V2.1'!A:J,4,0)="non",0,1)</f>
        <v>1</v>
      </c>
      <c r="H1337" s="62">
        <f>if(vlookup(A1337,'RVtools V2.1'!A:K,11,0)="kube",1,0)</f>
        <v>0</v>
      </c>
      <c r="I1337" s="62">
        <f t="shared" si="5"/>
        <v>0</v>
      </c>
      <c r="J1337" s="61">
        <v>0.0</v>
      </c>
      <c r="K1337" s="74">
        <v>0.0</v>
      </c>
      <c r="L1337" s="64">
        <f t="shared" si="6"/>
        <v>0</v>
      </c>
      <c r="M1337" s="67" t="str">
        <f>ifna(vlookup(A1337,'RVtools V2.1'!A:I,8,0),"N/A")</f>
        <v>Serveur de fichiers</v>
      </c>
      <c r="N1337" s="64">
        <f>IFERROR(__xludf.DUMMYFUNCTION("IF(REGEXMATCH(M1337, ""(?i)"" &amp; JOIN(""|"", SPLIT(""kalisil"", "" ""))), 1, 0)"),0.0)</f>
        <v>0</v>
      </c>
      <c r="O1337" s="64" t="str">
        <f>vlookup(A1337,'RVtools V2.1'!A:H,7,0)</f>
        <v>T2</v>
      </c>
      <c r="P1337" s="64">
        <f>if(vlookup(A1337,'RVtools V2.1'!A:H,5,0)="oui",1,0)</f>
        <v>1</v>
      </c>
      <c r="Q1337" s="64">
        <f>ifna(vlookup(A1337,vCPU!A:B,2,0),"Unknown")</f>
        <v>4</v>
      </c>
      <c r="R1337" s="66">
        <f>ifna(vlookup(A1337,vMemory!A:C,3,0),"Unknown")</f>
        <v>8</v>
      </c>
      <c r="S1337" s="66">
        <f>ifna(vlookup(A1337,vDisk!A:C,3,0),"Unknown")</f>
        <v>3068</v>
      </c>
      <c r="T1337" s="67" t="str">
        <f t="array" ref="T1337">IFS(
   L1337=1, "No Lift &amp; Shift",
   J1337=1, XLOOKUP(A1337, 'Infra Study'!A:A, 'Infra Study'!P:P),
   I1337=1, "No Lift &amp; Shift",
   H1337=1, "GKE",
   K1337=1, "GCNV",
   G1337=1, "Lift &amp; Shift Prod",
   TRUE, "Lift &amp; Shift Noprod"
)</f>
        <v>Lift &amp; Shift Prod</v>
      </c>
      <c r="U1337" s="67">
        <f t="shared" si="7"/>
        <v>1</v>
      </c>
      <c r="V1337" s="68" t="str">
        <f>if(T1337="Lift &amp; Shift Noprod",if( Y1337=0,Assumptions!$B$5, Assumptions!$B$4),if(T1337="Lift &amp; Shift Prod",if(AND(N1337=1,O1337="T1"),Assumptions!$B$6,Assumptions!$B$4),0))</f>
        <v>N2D</v>
      </c>
      <c r="W1337" s="69">
        <f>if(V1337&lt;&gt;0,if(Q1337="Unknown", Assumptions!$B$42,If(Q1337&gt;1,Q1337,2)),0)</f>
        <v>4</v>
      </c>
      <c r="X1337" s="69">
        <f>if(V1337&lt;&gt;0,if(R1337="Unknown", Assumptions!$B$43,R1337),0)</f>
        <v>8</v>
      </c>
      <c r="Y1337" s="68">
        <f t="shared" si="8"/>
        <v>0</v>
      </c>
      <c r="Z1337" s="68">
        <f>if(V1337&lt;&gt;0,if(  S1337="Unknown", Assumptions!$B$44,S1337),0)</f>
        <v>3068</v>
      </c>
      <c r="AA1337" s="68" t="str">
        <f>if(V1337 ="N2",ifna(vlookup(W1337&amp;"-"&amp;X1337,'Ref. VM'!A:B,2,0),"Custom"),if(V1337 ="E2" , ifna(vlookup(W1337&amp;"-"&amp;X1337,'Ref. VM'!D:E,2,0),"Custom"),if(V1337="N2D",ifna(vlookup(W1337&amp;"-"&amp;X1337,'Ref. VM'!G:H,2,0),"Custom"),if(V1337="N4",ifna(vlookup(W1337&amp;"-"&amp;X1337,'Ref. VM'!J:K,2,0),"Custom"),0))))</f>
        <v>Custom</v>
      </c>
      <c r="AB1337" s="67" t="str">
        <f t="shared" si="9"/>
        <v>N2D-Custom vCPUs-CUD 3y</v>
      </c>
      <c r="AC1337" s="67" t="str">
        <f t="shared" si="10"/>
        <v>N2D-Custom RAM-CUD 3y</v>
      </c>
      <c r="AD1337" s="67">
        <f t="shared" si="11"/>
        <v>0</v>
      </c>
      <c r="AE1337" s="62">
        <f>if(T1337="Lift &amp; Shift Prod",730,if(T1337="Lift &amp; Shift Noprod",Assumptions!$B$3,0))</f>
        <v>730</v>
      </c>
      <c r="AF1337" s="70">
        <f>if( U1337=0,0,if(Y1337=0, ((vlookup(AB1337,'SKU Pricing'!A:B,Assumptions!$B$2,0)*W1337)+(vlookup(AC1337,'SKU Pricing'!A:B,Assumptions!$B$2,0)*X1337))*AE1337,((vlookup(AB1337,'SKU Pricing'!A:B,Assumptions!$B$2,0)*W1337)+(vlookup(AC1337,'SKU Pricing'!A:B,Assumptions!$B$2,0)*(W1337*8))+(vlookup(AD1337,'SKU Pricing'!A:B,Assumptions!$B$2,0)*(X1337-(W1337*8))))*AE1337))</f>
        <v>55.81665264</v>
      </c>
      <c r="AG1337" s="67" t="str">
        <f t="shared" si="12"/>
        <v>Windows Server</v>
      </c>
      <c r="AH1337" s="70">
        <f>ifna(vlookup(AG1337,'SKU Pricing'!A:B,Assumptions!$B$2,0)*W1337*AE1337,0)</f>
        <v>134.32</v>
      </c>
      <c r="AI1337" s="62" t="str">
        <f t="shared" si="13"/>
        <v/>
      </c>
      <c r="AJ1337" s="62" t="str">
        <f>if(V1337&lt;&gt;0, if(T1337="Lift &amp; Shift Noprod",Assumptions!$B$9,if(V1337=Assumptions!$B$6,Assumptions!$B$10,if(P1337=1,Assumptions!$B$8,Assumptions!$B$7))),"")</f>
        <v>SSD</v>
      </c>
      <c r="AK1337" s="69" t="str">
        <f t="shared" si="14"/>
        <v>SSD</v>
      </c>
      <c r="AL1337" s="69">
        <f>if(AJ1337="Hyperdisk Balanced",Assumptions!$B$11,0)</f>
        <v>0</v>
      </c>
      <c r="AM1337" s="69">
        <f>if(AJ1337="Hyperdisk Balanced",Assumptions!$B$12,0)</f>
        <v>0</v>
      </c>
      <c r="AN1337" s="70">
        <f>if(AK1337=0,0,if(AJ1337="Hyperdisk Balanced",vlookup(AK1337&amp;" provisioned space",'SKU Pricing'!A:B,Assumptions!$B$2,0)*Z1337+vlookup(AK1337&amp;" provisioned IOPS",'SKU Pricing'!A:B,Assumptions!$B$2,0)*AL1337*730+vlookup(AK1337&amp;" provisioned throughput",'SKU Pricing'!A:B,Assumptions!$B$2,0)*AM1337*730,vlookup(AK1337,'SKU Pricing'!A:B,Assumptions!$B$2,0)*Z1337))</f>
        <v>604.396</v>
      </c>
      <c r="AO1337" s="70">
        <f t="shared" si="15"/>
        <v>794.5326526</v>
      </c>
      <c r="AP1337" s="71" t="str">
        <f t="shared" si="16"/>
        <v>VM Manager</v>
      </c>
      <c r="AQ1337" s="70">
        <f>ifna(vlookup(AP1337,'SKU Pricing'!A:B,Assumptions!$B$2,0)*AE1337,0)</f>
        <v>2.19</v>
      </c>
      <c r="AR1337" s="72">
        <v>0.0</v>
      </c>
    </row>
    <row r="1338">
      <c r="A1338" s="61" t="s">
        <v>1478</v>
      </c>
      <c r="B1338" s="62" t="str">
        <f>ifna(if(vlookup(A1338,vOS!A:B,2,0)="","Unknown",vlookup(A1338,vOS!A:B,2,0)),"Unknown")</f>
        <v>Microsoft Windows Server 2019 (64-bit)</v>
      </c>
      <c r="C1338" s="62">
        <f>vlookup(B1338,'OS Study'!A:D,2,0)</f>
        <v>0</v>
      </c>
      <c r="D1338" s="62" t="str">
        <f>vlookup(B1338,'OS Study'!A:D,3,0)</f>
        <v>Windows</v>
      </c>
      <c r="E1338" s="62" t="str">
        <f>vlookup(B1338,'OS Study'!A:D,4,0)</f>
        <v>Server</v>
      </c>
      <c r="F1338" s="63" t="str">
        <f>vlookup(B1338,'OS Study'!A:E,5,0)</f>
        <v>2019</v>
      </c>
      <c r="G1338" s="62">
        <f>IF(vlookup(A1338,'RVtools V2.1'!A:J,4,0)="non",0,1)</f>
        <v>1</v>
      </c>
      <c r="H1338" s="62">
        <f>if(vlookup(A1338,'RVtools V2.1'!A:K,11,0)="kube",1,0)</f>
        <v>0</v>
      </c>
      <c r="I1338" s="62">
        <f t="shared" si="5"/>
        <v>0</v>
      </c>
      <c r="J1338" s="61">
        <v>0.0</v>
      </c>
      <c r="K1338" s="74">
        <v>0.0</v>
      </c>
      <c r="L1338" s="64">
        <f t="shared" si="6"/>
        <v>0</v>
      </c>
      <c r="M1338" s="67" t="str">
        <f>ifna(vlookup(A1338,'RVtools V2.1'!A:I,8,0),"N/A")</f>
        <v>Serveur de fichiers</v>
      </c>
      <c r="N1338" s="64">
        <f>IFERROR(__xludf.DUMMYFUNCTION("IF(REGEXMATCH(M1338, ""(?i)"" &amp; JOIN(""|"", SPLIT(""kalisil"", "" ""))), 1, 0)"),0.0)</f>
        <v>0</v>
      </c>
      <c r="O1338" s="64" t="str">
        <f>vlookup(A1338,'RVtools V2.1'!A:H,7,0)</f>
        <v>T2</v>
      </c>
      <c r="P1338" s="64">
        <f>if(vlookup(A1338,'RVtools V2.1'!A:H,5,0)="oui",1,0)</f>
        <v>1</v>
      </c>
      <c r="Q1338" s="64">
        <f>ifna(vlookup(A1338,vCPU!A:B,2,0),"Unknown")</f>
        <v>4</v>
      </c>
      <c r="R1338" s="66">
        <f>ifna(vlookup(A1338,vMemory!A:C,3,0),"Unknown")</f>
        <v>8</v>
      </c>
      <c r="S1338" s="66">
        <f>ifna(vlookup(A1338,vDisk!A:C,3,0),"Unknown")</f>
        <v>2842</v>
      </c>
      <c r="T1338" s="67" t="str">
        <f t="array" ref="T1338">IFS(
   L1338=1, "No Lift &amp; Shift",
   J1338=1, XLOOKUP(A1338, 'Infra Study'!A:A, 'Infra Study'!P:P),
   I1338=1, "No Lift &amp; Shift",
   H1338=1, "GKE",
   K1338=1, "GCNV",
   G1338=1, "Lift &amp; Shift Prod",
   TRUE, "Lift &amp; Shift Noprod"
)</f>
        <v>Lift &amp; Shift Prod</v>
      </c>
      <c r="U1338" s="67">
        <f t="shared" si="7"/>
        <v>1</v>
      </c>
      <c r="V1338" s="68" t="str">
        <f>if(T1338="Lift &amp; Shift Noprod",if( Y1338=0,Assumptions!$B$5, Assumptions!$B$4),if(T1338="Lift &amp; Shift Prod",if(AND(N1338=1,O1338="T1"),Assumptions!$B$6,Assumptions!$B$4),0))</f>
        <v>N2D</v>
      </c>
      <c r="W1338" s="69">
        <f>if(V1338&lt;&gt;0,if(Q1338="Unknown", Assumptions!$B$42,If(Q1338&gt;1,Q1338,2)),0)</f>
        <v>4</v>
      </c>
      <c r="X1338" s="69">
        <f>if(V1338&lt;&gt;0,if(R1338="Unknown", Assumptions!$B$43,R1338),0)</f>
        <v>8</v>
      </c>
      <c r="Y1338" s="68">
        <f t="shared" si="8"/>
        <v>0</v>
      </c>
      <c r="Z1338" s="68">
        <f>if(V1338&lt;&gt;0,if(  S1338="Unknown", Assumptions!$B$44,S1338),0)</f>
        <v>2842</v>
      </c>
      <c r="AA1338" s="68" t="str">
        <f>if(V1338 ="N2",ifna(vlookup(W1338&amp;"-"&amp;X1338,'Ref. VM'!A:B,2,0),"Custom"),if(V1338 ="E2" , ifna(vlookup(W1338&amp;"-"&amp;X1338,'Ref. VM'!D:E,2,0),"Custom"),if(V1338="N2D",ifna(vlookup(W1338&amp;"-"&amp;X1338,'Ref. VM'!G:H,2,0),"Custom"),if(V1338="N4",ifna(vlookup(W1338&amp;"-"&amp;X1338,'Ref. VM'!J:K,2,0),"Custom"),0))))</f>
        <v>Custom</v>
      </c>
      <c r="AB1338" s="67" t="str">
        <f t="shared" si="9"/>
        <v>N2D-Custom vCPUs-CUD 3y</v>
      </c>
      <c r="AC1338" s="67" t="str">
        <f t="shared" si="10"/>
        <v>N2D-Custom RAM-CUD 3y</v>
      </c>
      <c r="AD1338" s="67">
        <f t="shared" si="11"/>
        <v>0</v>
      </c>
      <c r="AE1338" s="62">
        <f>if(T1338="Lift &amp; Shift Prod",730,if(T1338="Lift &amp; Shift Noprod",Assumptions!$B$3,0))</f>
        <v>730</v>
      </c>
      <c r="AF1338" s="70">
        <f>if( U1338=0,0,if(Y1338=0, ((vlookup(AB1338,'SKU Pricing'!A:B,Assumptions!$B$2,0)*W1338)+(vlookup(AC1338,'SKU Pricing'!A:B,Assumptions!$B$2,0)*X1338))*AE1338,((vlookup(AB1338,'SKU Pricing'!A:B,Assumptions!$B$2,0)*W1338)+(vlookup(AC1338,'SKU Pricing'!A:B,Assumptions!$B$2,0)*(W1338*8))+(vlookup(AD1338,'SKU Pricing'!A:B,Assumptions!$B$2,0)*(X1338-(W1338*8))))*AE1338))</f>
        <v>55.81665264</v>
      </c>
      <c r="AG1338" s="67" t="str">
        <f t="shared" si="12"/>
        <v>Windows Server</v>
      </c>
      <c r="AH1338" s="70">
        <f>ifna(vlookup(AG1338,'SKU Pricing'!A:B,Assumptions!$B$2,0)*W1338*AE1338,0)</f>
        <v>134.32</v>
      </c>
      <c r="AI1338" s="62" t="str">
        <f t="shared" si="13"/>
        <v/>
      </c>
      <c r="AJ1338" s="62" t="str">
        <f>if(V1338&lt;&gt;0, if(T1338="Lift &amp; Shift Noprod",Assumptions!$B$9,if(V1338=Assumptions!$B$6,Assumptions!$B$10,if(P1338=1,Assumptions!$B$8,Assumptions!$B$7))),"")</f>
        <v>SSD</v>
      </c>
      <c r="AK1338" s="69" t="str">
        <f t="shared" si="14"/>
        <v>SSD</v>
      </c>
      <c r="AL1338" s="69">
        <f>if(AJ1338="Hyperdisk Balanced",Assumptions!$B$11,0)</f>
        <v>0</v>
      </c>
      <c r="AM1338" s="69">
        <f>if(AJ1338="Hyperdisk Balanced",Assumptions!$B$12,0)</f>
        <v>0</v>
      </c>
      <c r="AN1338" s="70">
        <f>if(AK1338=0,0,if(AJ1338="Hyperdisk Balanced",vlookup(AK1338&amp;" provisioned space",'SKU Pricing'!A:B,Assumptions!$B$2,0)*Z1338+vlookup(AK1338&amp;" provisioned IOPS",'SKU Pricing'!A:B,Assumptions!$B$2,0)*AL1338*730+vlookup(AK1338&amp;" provisioned throughput",'SKU Pricing'!A:B,Assumptions!$B$2,0)*AM1338*730,vlookup(AK1338,'SKU Pricing'!A:B,Assumptions!$B$2,0)*Z1338))</f>
        <v>559.874</v>
      </c>
      <c r="AO1338" s="70">
        <f t="shared" si="15"/>
        <v>750.0106526</v>
      </c>
      <c r="AP1338" s="71" t="str">
        <f t="shared" si="16"/>
        <v>VM Manager</v>
      </c>
      <c r="AQ1338" s="70">
        <f>ifna(vlookup(AP1338,'SKU Pricing'!A:B,Assumptions!$B$2,0)*AE1338,0)</f>
        <v>2.19</v>
      </c>
      <c r="AR1338" s="72">
        <v>0.0</v>
      </c>
    </row>
    <row r="1339">
      <c r="A1339" s="61" t="s">
        <v>1475</v>
      </c>
      <c r="B1339" s="62" t="str">
        <f>ifna(if(vlookup(A1339,vOS!A:B,2,0)="","Unknown",vlookup(A1339,vOS!A:B,2,0)),"Unknown")</f>
        <v>Microsoft Windows Server 2022 (64-bit)</v>
      </c>
      <c r="C1339" s="62">
        <f>vlookup(B1339,'OS Study'!A:D,2,0)</f>
        <v>0</v>
      </c>
      <c r="D1339" s="62" t="str">
        <f>vlookup(B1339,'OS Study'!A:D,3,0)</f>
        <v>Windows</v>
      </c>
      <c r="E1339" s="62" t="str">
        <f>vlookup(B1339,'OS Study'!A:D,4,0)</f>
        <v>Server</v>
      </c>
      <c r="F1339" s="63" t="str">
        <f>vlookup(B1339,'OS Study'!A:E,5,0)</f>
        <v>2022</v>
      </c>
      <c r="G1339" s="62">
        <f>IF(vlookup(A1339,'RVtools V2.1'!A:J,4,0)="non",0,1)</f>
        <v>1</v>
      </c>
      <c r="H1339" s="62">
        <f>if(vlookup(A1339,'RVtools V2.1'!A:K,11,0)="kube",1,0)</f>
        <v>0</v>
      </c>
      <c r="I1339" s="62">
        <f t="shared" si="5"/>
        <v>0</v>
      </c>
      <c r="J1339" s="61">
        <v>0.0</v>
      </c>
      <c r="K1339" s="74">
        <v>0.0</v>
      </c>
      <c r="L1339" s="64">
        <f t="shared" si="6"/>
        <v>0</v>
      </c>
      <c r="M1339" s="67" t="str">
        <f>ifna(vlookup(A1339,'RVtools V2.1'!A:I,8,0),"N/A")</f>
        <v>Serveur de fichiers</v>
      </c>
      <c r="N1339" s="64">
        <f>IFERROR(__xludf.DUMMYFUNCTION("IF(REGEXMATCH(M1339, ""(?i)"" &amp; JOIN(""|"", SPLIT(""kalisil"", "" ""))), 1, 0)"),0.0)</f>
        <v>0</v>
      </c>
      <c r="O1339" s="64" t="str">
        <f>vlookup(A1339,'RVtools V2.1'!A:H,7,0)</f>
        <v>T2</v>
      </c>
      <c r="P1339" s="64">
        <f>if(vlookup(A1339,'RVtools V2.1'!A:H,5,0)="oui",1,0)</f>
        <v>1</v>
      </c>
      <c r="Q1339" s="64">
        <f>ifna(vlookup(A1339,vCPU!A:B,2,0),"Unknown")</f>
        <v>8</v>
      </c>
      <c r="R1339" s="66">
        <f>ifna(vlookup(A1339,vMemory!A:C,3,0),"Unknown")</f>
        <v>16</v>
      </c>
      <c r="S1339" s="66">
        <f>ifna(vlookup(A1339,vDisk!A:C,3,0),"Unknown")</f>
        <v>1858</v>
      </c>
      <c r="T1339" s="67" t="str">
        <f t="array" ref="T1339">IFS(
   L1339=1, "No Lift &amp; Shift",
   J1339=1, XLOOKUP(A1339, 'Infra Study'!A:A, 'Infra Study'!P:P),
   I1339=1, "No Lift &amp; Shift",
   H1339=1, "GKE",
   K1339=1, "GCNV",
   G1339=1, "Lift &amp; Shift Prod",
   TRUE, "Lift &amp; Shift Noprod"
)</f>
        <v>Lift &amp; Shift Prod</v>
      </c>
      <c r="U1339" s="67">
        <f t="shared" si="7"/>
        <v>1</v>
      </c>
      <c r="V1339" s="68" t="str">
        <f>if(T1339="Lift &amp; Shift Noprod",if( Y1339=0,Assumptions!$B$5, Assumptions!$B$4),if(T1339="Lift &amp; Shift Prod",if(AND(N1339=1,O1339="T1"),Assumptions!$B$6,Assumptions!$B$4),0))</f>
        <v>N2D</v>
      </c>
      <c r="W1339" s="69">
        <f>if(V1339&lt;&gt;0,if(Q1339="Unknown", Assumptions!$B$42,If(Q1339&gt;1,Q1339,2)),0)</f>
        <v>8</v>
      </c>
      <c r="X1339" s="69">
        <f>if(V1339&lt;&gt;0,if(R1339="Unknown", Assumptions!$B$43,R1339),0)</f>
        <v>16</v>
      </c>
      <c r="Y1339" s="68">
        <f t="shared" si="8"/>
        <v>0</v>
      </c>
      <c r="Z1339" s="68">
        <f>if(V1339&lt;&gt;0,if(  S1339="Unknown", Assumptions!$B$44,S1339),0)</f>
        <v>1858</v>
      </c>
      <c r="AA1339" s="68" t="str">
        <f>if(V1339 ="N2",ifna(vlookup(W1339&amp;"-"&amp;X1339,'Ref. VM'!A:B,2,0),"Custom"),if(V1339 ="E2" , ifna(vlookup(W1339&amp;"-"&amp;X1339,'Ref. VM'!D:E,2,0),"Custom"),if(V1339="N2D",ifna(vlookup(W1339&amp;"-"&amp;X1339,'Ref. VM'!G:H,2,0),"Custom"),if(V1339="N4",ifna(vlookup(W1339&amp;"-"&amp;X1339,'Ref. VM'!J:K,2,0),"Custom"),0))))</f>
        <v>Custom</v>
      </c>
      <c r="AB1339" s="67" t="str">
        <f t="shared" si="9"/>
        <v>N2D-Custom vCPUs-CUD 3y</v>
      </c>
      <c r="AC1339" s="67" t="str">
        <f t="shared" si="10"/>
        <v>N2D-Custom RAM-CUD 3y</v>
      </c>
      <c r="AD1339" s="67">
        <f t="shared" si="11"/>
        <v>0</v>
      </c>
      <c r="AE1339" s="62">
        <f>if(T1339="Lift &amp; Shift Prod",730,if(T1339="Lift &amp; Shift Noprod",Assumptions!$B$3,0))</f>
        <v>730</v>
      </c>
      <c r="AF1339" s="70">
        <f>if( U1339=0,0,if(Y1339=0, ((vlookup(AB1339,'SKU Pricing'!A:B,Assumptions!$B$2,0)*W1339)+(vlookup(AC1339,'SKU Pricing'!A:B,Assumptions!$B$2,0)*X1339))*AE1339,((vlookup(AB1339,'SKU Pricing'!A:B,Assumptions!$B$2,0)*W1339)+(vlookup(AC1339,'SKU Pricing'!A:B,Assumptions!$B$2,0)*(W1339*8))+(vlookup(AD1339,'SKU Pricing'!A:B,Assumptions!$B$2,0)*(X1339-(W1339*8))))*AE1339))</f>
        <v>111.6333053</v>
      </c>
      <c r="AG1339" s="67" t="str">
        <f t="shared" si="12"/>
        <v>Windows Server</v>
      </c>
      <c r="AH1339" s="70">
        <f>ifna(vlookup(AG1339,'SKU Pricing'!A:B,Assumptions!$B$2,0)*W1339*AE1339,0)</f>
        <v>268.64</v>
      </c>
      <c r="AI1339" s="62" t="str">
        <f t="shared" si="13"/>
        <v/>
      </c>
      <c r="AJ1339" s="62" t="str">
        <f>if(V1339&lt;&gt;0, if(T1339="Lift &amp; Shift Noprod",Assumptions!$B$9,if(V1339=Assumptions!$B$6,Assumptions!$B$10,if(P1339=1,Assumptions!$B$8,Assumptions!$B$7))),"")</f>
        <v>SSD</v>
      </c>
      <c r="AK1339" s="69" t="str">
        <f t="shared" si="14"/>
        <v>SSD</v>
      </c>
      <c r="AL1339" s="69">
        <f>if(AJ1339="Hyperdisk Balanced",Assumptions!$B$11,0)</f>
        <v>0</v>
      </c>
      <c r="AM1339" s="69">
        <f>if(AJ1339="Hyperdisk Balanced",Assumptions!$B$12,0)</f>
        <v>0</v>
      </c>
      <c r="AN1339" s="70">
        <f>if(AK1339=0,0,if(AJ1339="Hyperdisk Balanced",vlookup(AK1339&amp;" provisioned space",'SKU Pricing'!A:B,Assumptions!$B$2,0)*Z1339+vlookup(AK1339&amp;" provisioned IOPS",'SKU Pricing'!A:B,Assumptions!$B$2,0)*AL1339*730+vlookup(AK1339&amp;" provisioned throughput",'SKU Pricing'!A:B,Assumptions!$B$2,0)*AM1339*730,vlookup(AK1339,'SKU Pricing'!A:B,Assumptions!$B$2,0)*Z1339))</f>
        <v>366.026</v>
      </c>
      <c r="AO1339" s="70">
        <f t="shared" si="15"/>
        <v>746.2993053</v>
      </c>
      <c r="AP1339" s="71" t="str">
        <f t="shared" si="16"/>
        <v>VM Manager</v>
      </c>
      <c r="AQ1339" s="70">
        <f>ifna(vlookup(AP1339,'SKU Pricing'!A:B,Assumptions!$B$2,0)*AE1339,0)</f>
        <v>2.19</v>
      </c>
      <c r="AR1339" s="72">
        <v>0.0</v>
      </c>
    </row>
    <row r="1340">
      <c r="A1340" s="61" t="s">
        <v>1479</v>
      </c>
      <c r="B1340" s="62" t="str">
        <f>ifna(if(vlookup(A1340,vOS!A:B,2,0)="","Unknown",vlookup(A1340,vOS!A:B,2,0)),"Unknown")</f>
        <v>Microsoft Windows Server 2012 (64-bit)</v>
      </c>
      <c r="C1340" s="62">
        <f>vlookup(B1340,'OS Study'!A:D,2,0)</f>
        <v>0</v>
      </c>
      <c r="D1340" s="62" t="str">
        <f>vlookup(B1340,'OS Study'!A:D,3,0)</f>
        <v>Windows</v>
      </c>
      <c r="E1340" s="62" t="str">
        <f>vlookup(B1340,'OS Study'!A:D,4,0)</f>
        <v>Server</v>
      </c>
      <c r="F1340" s="63" t="str">
        <f>vlookup(B1340,'OS Study'!A:E,5,0)</f>
        <v>2012</v>
      </c>
      <c r="G1340" s="62">
        <f>IF(vlookup(A1340,'RVtools V2.1'!A:J,4,0)="non",0,1)</f>
        <v>1</v>
      </c>
      <c r="H1340" s="62">
        <f>if(vlookup(A1340,'RVtools V2.1'!A:K,11,0)="kube",1,0)</f>
        <v>0</v>
      </c>
      <c r="I1340" s="62">
        <f t="shared" si="5"/>
        <v>0</v>
      </c>
      <c r="J1340" s="61">
        <v>0.0</v>
      </c>
      <c r="K1340" s="74">
        <v>0.0</v>
      </c>
      <c r="L1340" s="64">
        <f t="shared" si="6"/>
        <v>0</v>
      </c>
      <c r="M1340" s="67" t="str">
        <f>ifna(vlookup(A1340,'RVtools V2.1'!A:I,8,0),"N/A")</f>
        <v>Serveur de fichiers</v>
      </c>
      <c r="N1340" s="64">
        <f>IFERROR(__xludf.DUMMYFUNCTION("IF(REGEXMATCH(M1340, ""(?i)"" &amp; JOIN(""|"", SPLIT(""kalisil"", "" ""))), 1, 0)"),0.0)</f>
        <v>0</v>
      </c>
      <c r="O1340" s="64" t="str">
        <f>vlookup(A1340,'RVtools V2.1'!A:H,7,0)</f>
        <v>T2</v>
      </c>
      <c r="P1340" s="64">
        <f>if(vlookup(A1340,'RVtools V2.1'!A:H,5,0)="oui",1,0)</f>
        <v>1</v>
      </c>
      <c r="Q1340" s="64">
        <f>ifna(vlookup(A1340,vCPU!A:B,2,0),"Unknown")</f>
        <v>2</v>
      </c>
      <c r="R1340" s="66">
        <f>ifna(vlookup(A1340,vMemory!A:C,3,0),"Unknown")</f>
        <v>4</v>
      </c>
      <c r="S1340" s="66">
        <f>ifna(vlookup(A1340,vDisk!A:C,3,0),"Unknown")</f>
        <v>12002</v>
      </c>
      <c r="T1340" s="67" t="str">
        <f t="array" ref="T1340">IFS(
   L1340=1, "No Lift &amp; Shift",
   J1340=1, XLOOKUP(A1340, 'Infra Study'!A:A, 'Infra Study'!P:P),
   I1340=1, "No Lift &amp; Shift",
   H1340=1, "GKE",
   K1340=1, "GCNV",
   G1340=1, "Lift &amp; Shift Prod",
   TRUE, "Lift &amp; Shift Noprod"
)</f>
        <v>Lift &amp; Shift Prod</v>
      </c>
      <c r="U1340" s="67">
        <f t="shared" si="7"/>
        <v>1</v>
      </c>
      <c r="V1340" s="68" t="str">
        <f>if(T1340="Lift &amp; Shift Noprod",if( Y1340=0,Assumptions!$B$5, Assumptions!$B$4),if(T1340="Lift &amp; Shift Prod",if(AND(N1340=1,O1340="T1"),Assumptions!$B$6,Assumptions!$B$4),0))</f>
        <v>N2D</v>
      </c>
      <c r="W1340" s="69">
        <f>if(V1340&lt;&gt;0,if(Q1340="Unknown", Assumptions!$B$42,If(Q1340&gt;1,Q1340,2)),0)</f>
        <v>2</v>
      </c>
      <c r="X1340" s="69">
        <f>if(V1340&lt;&gt;0,if(R1340="Unknown", Assumptions!$B$43,R1340),0)</f>
        <v>4</v>
      </c>
      <c r="Y1340" s="68">
        <f t="shared" si="8"/>
        <v>0</v>
      </c>
      <c r="Z1340" s="68">
        <f>if(V1340&lt;&gt;0,if(  S1340="Unknown", Assumptions!$B$44,S1340),0)</f>
        <v>12002</v>
      </c>
      <c r="AA1340" s="68" t="str">
        <f>if(V1340 ="N2",ifna(vlookup(W1340&amp;"-"&amp;X1340,'Ref. VM'!A:B,2,0),"Custom"),if(V1340 ="E2" , ifna(vlookup(W1340&amp;"-"&amp;X1340,'Ref. VM'!D:E,2,0),"Custom"),if(V1340="N2D",ifna(vlookup(W1340&amp;"-"&amp;X1340,'Ref. VM'!G:H,2,0),"Custom"),if(V1340="N4",ifna(vlookup(W1340&amp;"-"&amp;X1340,'Ref. VM'!J:K,2,0),"Custom"),0))))</f>
        <v>Custom</v>
      </c>
      <c r="AB1340" s="67" t="str">
        <f t="shared" si="9"/>
        <v>N2D-Custom vCPUs-CUD 3y</v>
      </c>
      <c r="AC1340" s="67" t="str">
        <f t="shared" si="10"/>
        <v>N2D-Custom RAM-CUD 3y</v>
      </c>
      <c r="AD1340" s="67">
        <f t="shared" si="11"/>
        <v>0</v>
      </c>
      <c r="AE1340" s="62">
        <f>if(T1340="Lift &amp; Shift Prod",730,if(T1340="Lift &amp; Shift Noprod",Assumptions!$B$3,0))</f>
        <v>730</v>
      </c>
      <c r="AF1340" s="70">
        <f>if( U1340=0,0,if(Y1340=0, ((vlookup(AB1340,'SKU Pricing'!A:B,Assumptions!$B$2,0)*W1340)+(vlookup(AC1340,'SKU Pricing'!A:B,Assumptions!$B$2,0)*X1340))*AE1340,((vlookup(AB1340,'SKU Pricing'!A:B,Assumptions!$B$2,0)*W1340)+(vlookup(AC1340,'SKU Pricing'!A:B,Assumptions!$B$2,0)*(W1340*8))+(vlookup(AD1340,'SKU Pricing'!A:B,Assumptions!$B$2,0)*(X1340-(W1340*8))))*AE1340))</f>
        <v>27.90832632</v>
      </c>
      <c r="AG1340" s="67" t="str">
        <f t="shared" si="12"/>
        <v>Windows Server</v>
      </c>
      <c r="AH1340" s="70">
        <f>ifna(vlookup(AG1340,'SKU Pricing'!A:B,Assumptions!$B$2,0)*W1340*AE1340,0)</f>
        <v>67.16</v>
      </c>
      <c r="AI1340" s="62" t="str">
        <f t="shared" si="13"/>
        <v/>
      </c>
      <c r="AJ1340" s="62" t="str">
        <f>if(V1340&lt;&gt;0, if(T1340="Lift &amp; Shift Noprod",Assumptions!$B$9,if(V1340=Assumptions!$B$6,Assumptions!$B$10,if(P1340=1,Assumptions!$B$8,Assumptions!$B$7))),"")</f>
        <v>SSD</v>
      </c>
      <c r="AK1340" s="69" t="str">
        <f t="shared" si="14"/>
        <v>SSD</v>
      </c>
      <c r="AL1340" s="69">
        <f>if(AJ1340="Hyperdisk Balanced",Assumptions!$B$11,0)</f>
        <v>0</v>
      </c>
      <c r="AM1340" s="69">
        <f>if(AJ1340="Hyperdisk Balanced",Assumptions!$B$12,0)</f>
        <v>0</v>
      </c>
      <c r="AN1340" s="70">
        <f>if(AK1340=0,0,if(AJ1340="Hyperdisk Balanced",vlookup(AK1340&amp;" provisioned space",'SKU Pricing'!A:B,Assumptions!$B$2,0)*Z1340+vlookup(AK1340&amp;" provisioned IOPS",'SKU Pricing'!A:B,Assumptions!$B$2,0)*AL1340*730+vlookup(AK1340&amp;" provisioned throughput",'SKU Pricing'!A:B,Assumptions!$B$2,0)*AM1340*730,vlookup(AK1340,'SKU Pricing'!A:B,Assumptions!$B$2,0)*Z1340))</f>
        <v>2364.394</v>
      </c>
      <c r="AO1340" s="70">
        <f t="shared" si="15"/>
        <v>2459.462326</v>
      </c>
      <c r="AP1340" s="71" t="str">
        <f t="shared" si="16"/>
        <v>VM Manager</v>
      </c>
      <c r="AQ1340" s="70">
        <f>ifna(vlookup(AP1340,'SKU Pricing'!A:B,Assumptions!$B$2,0)*AE1340,0)</f>
        <v>2.19</v>
      </c>
      <c r="AR1340" s="72">
        <v>0.0</v>
      </c>
    </row>
    <row r="1341">
      <c r="A1341" s="61" t="s">
        <v>1480</v>
      </c>
      <c r="B1341" s="62" t="str">
        <f>ifna(if(vlookup(A1341,vOS!A:B,2,0)="","Unknown",vlookup(A1341,vOS!A:B,2,0)),"Unknown")</f>
        <v>Microsoft Windows Server 2025 (64-bit)</v>
      </c>
      <c r="C1341" s="62">
        <f>vlookup(B1341,'OS Study'!A:D,2,0)</f>
        <v>0</v>
      </c>
      <c r="D1341" s="62" t="str">
        <f>vlookup(B1341,'OS Study'!A:D,3,0)</f>
        <v>Windows</v>
      </c>
      <c r="E1341" s="62" t="str">
        <f>vlookup(B1341,'OS Study'!A:D,4,0)</f>
        <v>Server</v>
      </c>
      <c r="F1341" s="63" t="str">
        <f>vlookup(B1341,'OS Study'!A:E,5,0)</f>
        <v>2025</v>
      </c>
      <c r="G1341" s="62">
        <f>IF(vlookup(A1341,'RVtools V2.1'!A:J,4,0)="non",0,1)</f>
        <v>1</v>
      </c>
      <c r="H1341" s="62">
        <f>if(vlookup(A1341,'RVtools V2.1'!A:K,11,0)="kube",1,0)</f>
        <v>0</v>
      </c>
      <c r="I1341" s="62">
        <f t="shared" si="5"/>
        <v>0</v>
      </c>
      <c r="J1341" s="61">
        <v>0.0</v>
      </c>
      <c r="K1341" s="74">
        <v>0.0</v>
      </c>
      <c r="L1341" s="64">
        <f t="shared" si="6"/>
        <v>0</v>
      </c>
      <c r="M1341" s="67" t="str">
        <f>ifna(vlookup(A1341,'RVtools V2.1'!A:I,8,0),"N/A")</f>
        <v>Serveur de fichiers</v>
      </c>
      <c r="N1341" s="64">
        <f>IFERROR(__xludf.DUMMYFUNCTION("IF(REGEXMATCH(M1341, ""(?i)"" &amp; JOIN(""|"", SPLIT(""kalisil"", "" ""))), 1, 0)"),0.0)</f>
        <v>0</v>
      </c>
      <c r="O1341" s="64" t="str">
        <f>vlookup(A1341,'RVtools V2.1'!A:H,7,0)</f>
        <v>T2</v>
      </c>
      <c r="P1341" s="64">
        <f>if(vlookup(A1341,'RVtools V2.1'!A:H,5,0)="oui",1,0)</f>
        <v>1</v>
      </c>
      <c r="Q1341" s="64">
        <f>ifna(vlookup(A1341,vCPU!A:B,2,0),"Unknown")</f>
        <v>4</v>
      </c>
      <c r="R1341" s="66">
        <f>ifna(vlookup(A1341,vMemory!A:C,3,0),"Unknown")</f>
        <v>8</v>
      </c>
      <c r="S1341" s="66">
        <f>ifna(vlookup(A1341,vDisk!A:C,3,0),"Unknown")</f>
        <v>94</v>
      </c>
      <c r="T1341" s="67" t="str">
        <f t="array" ref="T1341">IFS(
   L1341=1, "No Lift &amp; Shift",
   J1341=1, XLOOKUP(A1341, 'Infra Study'!A:A, 'Infra Study'!P:P),
   I1341=1, "No Lift &amp; Shift",
   H1341=1, "GKE",
   K1341=1, "GCNV",
   G1341=1, "Lift &amp; Shift Prod",
   TRUE, "Lift &amp; Shift Noprod"
)</f>
        <v>Lift &amp; Shift Prod</v>
      </c>
      <c r="U1341" s="67">
        <f t="shared" si="7"/>
        <v>1</v>
      </c>
      <c r="V1341" s="68" t="str">
        <f>if(T1341="Lift &amp; Shift Noprod",if( Y1341=0,Assumptions!$B$5, Assumptions!$B$4),if(T1341="Lift &amp; Shift Prod",if(AND(N1341=1,O1341="T1"),Assumptions!$B$6,Assumptions!$B$4),0))</f>
        <v>N2D</v>
      </c>
      <c r="W1341" s="69">
        <f>if(V1341&lt;&gt;0,if(Q1341="Unknown", Assumptions!$B$42,If(Q1341&gt;1,Q1341,2)),0)</f>
        <v>4</v>
      </c>
      <c r="X1341" s="69">
        <f>if(V1341&lt;&gt;0,if(R1341="Unknown", Assumptions!$B$43,R1341),0)</f>
        <v>8</v>
      </c>
      <c r="Y1341" s="68">
        <f t="shared" si="8"/>
        <v>0</v>
      </c>
      <c r="Z1341" s="68">
        <f>if(V1341&lt;&gt;0,if(  S1341="Unknown", Assumptions!$B$44,S1341),0)</f>
        <v>94</v>
      </c>
      <c r="AA1341" s="68" t="str">
        <f>if(V1341 ="N2",ifna(vlookup(W1341&amp;"-"&amp;X1341,'Ref. VM'!A:B,2,0),"Custom"),if(V1341 ="E2" , ifna(vlookup(W1341&amp;"-"&amp;X1341,'Ref. VM'!D:E,2,0),"Custom"),if(V1341="N2D",ifna(vlookup(W1341&amp;"-"&amp;X1341,'Ref. VM'!G:H,2,0),"Custom"),if(V1341="N4",ifna(vlookup(W1341&amp;"-"&amp;X1341,'Ref. VM'!J:K,2,0),"Custom"),0))))</f>
        <v>Custom</v>
      </c>
      <c r="AB1341" s="67" t="str">
        <f t="shared" si="9"/>
        <v>N2D-Custom vCPUs-CUD 3y</v>
      </c>
      <c r="AC1341" s="67" t="str">
        <f t="shared" si="10"/>
        <v>N2D-Custom RAM-CUD 3y</v>
      </c>
      <c r="AD1341" s="67">
        <f t="shared" si="11"/>
        <v>0</v>
      </c>
      <c r="AE1341" s="62">
        <f>if(T1341="Lift &amp; Shift Prod",730,if(T1341="Lift &amp; Shift Noprod",Assumptions!$B$3,0))</f>
        <v>730</v>
      </c>
      <c r="AF1341" s="70">
        <f>if( U1341=0,0,if(Y1341=0, ((vlookup(AB1341,'SKU Pricing'!A:B,Assumptions!$B$2,0)*W1341)+(vlookup(AC1341,'SKU Pricing'!A:B,Assumptions!$B$2,0)*X1341))*AE1341,((vlookup(AB1341,'SKU Pricing'!A:B,Assumptions!$B$2,0)*W1341)+(vlookup(AC1341,'SKU Pricing'!A:B,Assumptions!$B$2,0)*(W1341*8))+(vlookup(AD1341,'SKU Pricing'!A:B,Assumptions!$B$2,0)*(X1341-(W1341*8))))*AE1341))</f>
        <v>55.81665264</v>
      </c>
      <c r="AG1341" s="67" t="str">
        <f t="shared" si="12"/>
        <v>Windows Server</v>
      </c>
      <c r="AH1341" s="70">
        <f>ifna(vlookup(AG1341,'SKU Pricing'!A:B,Assumptions!$B$2,0)*W1341*AE1341,0)</f>
        <v>134.32</v>
      </c>
      <c r="AI1341" s="62" t="str">
        <f t="shared" si="13"/>
        <v/>
      </c>
      <c r="AJ1341" s="62" t="str">
        <f>if(V1341&lt;&gt;0, if(T1341="Lift &amp; Shift Noprod",Assumptions!$B$9,if(V1341=Assumptions!$B$6,Assumptions!$B$10,if(P1341=1,Assumptions!$B$8,Assumptions!$B$7))),"")</f>
        <v>SSD</v>
      </c>
      <c r="AK1341" s="69" t="str">
        <f t="shared" si="14"/>
        <v>SSD</v>
      </c>
      <c r="AL1341" s="69">
        <f>if(AJ1341="Hyperdisk Balanced",Assumptions!$B$11,0)</f>
        <v>0</v>
      </c>
      <c r="AM1341" s="69">
        <f>if(AJ1341="Hyperdisk Balanced",Assumptions!$B$12,0)</f>
        <v>0</v>
      </c>
      <c r="AN1341" s="70">
        <f>if(AK1341=0,0,if(AJ1341="Hyperdisk Balanced",vlookup(AK1341&amp;" provisioned space",'SKU Pricing'!A:B,Assumptions!$B$2,0)*Z1341+vlookup(AK1341&amp;" provisioned IOPS",'SKU Pricing'!A:B,Assumptions!$B$2,0)*AL1341*730+vlookup(AK1341&amp;" provisioned throughput",'SKU Pricing'!A:B,Assumptions!$B$2,0)*AM1341*730,vlookup(AK1341,'SKU Pricing'!A:B,Assumptions!$B$2,0)*Z1341))</f>
        <v>18.518</v>
      </c>
      <c r="AO1341" s="70">
        <f t="shared" si="15"/>
        <v>208.6546526</v>
      </c>
      <c r="AP1341" s="71" t="str">
        <f t="shared" si="16"/>
        <v>VM Manager</v>
      </c>
      <c r="AQ1341" s="70">
        <f>ifna(vlookup(AP1341,'SKU Pricing'!A:B,Assumptions!$B$2,0)*AE1341,0)</f>
        <v>2.19</v>
      </c>
      <c r="AR1341" s="72">
        <v>0.0</v>
      </c>
    </row>
    <row r="1342">
      <c r="A1342" s="61" t="s">
        <v>1481</v>
      </c>
      <c r="B1342" s="62" t="str">
        <f>ifna(if(vlookup(A1342,vOS!A:B,2,0)="","Unknown",vlookup(A1342,vOS!A:B,2,0)),"Unknown")</f>
        <v>Microsoft Windows Server 2022 (64-bit)</v>
      </c>
      <c r="C1342" s="62">
        <f>vlookup(B1342,'OS Study'!A:D,2,0)</f>
        <v>0</v>
      </c>
      <c r="D1342" s="62" t="str">
        <f>vlookup(B1342,'OS Study'!A:D,3,0)</f>
        <v>Windows</v>
      </c>
      <c r="E1342" s="62" t="str">
        <f>vlookup(B1342,'OS Study'!A:D,4,0)</f>
        <v>Server</v>
      </c>
      <c r="F1342" s="63" t="str">
        <f>vlookup(B1342,'OS Study'!A:E,5,0)</f>
        <v>2022</v>
      </c>
      <c r="G1342" s="62">
        <f>IF(vlookup(A1342,'RVtools V2.1'!A:J,4,0)="non",0,1)</f>
        <v>1</v>
      </c>
      <c r="H1342" s="62">
        <f>if(vlookup(A1342,'RVtools V2.1'!A:K,11,0)="kube",1,0)</f>
        <v>0</v>
      </c>
      <c r="I1342" s="62">
        <f t="shared" si="5"/>
        <v>0</v>
      </c>
      <c r="J1342" s="61">
        <v>0.0</v>
      </c>
      <c r="K1342" s="74">
        <v>0.0</v>
      </c>
      <c r="L1342" s="64">
        <f t="shared" si="6"/>
        <v>0</v>
      </c>
      <c r="M1342" s="67" t="str">
        <f>ifna(vlookup(A1342,'RVtools V2.1'!A:I,8,0),"N/A")</f>
        <v>Serveur de fichiers</v>
      </c>
      <c r="N1342" s="64">
        <f>IFERROR(__xludf.DUMMYFUNCTION("IF(REGEXMATCH(M1342, ""(?i)"" &amp; JOIN(""|"", SPLIT(""kalisil"", "" ""))), 1, 0)"),0.0)</f>
        <v>0</v>
      </c>
      <c r="O1342" s="64" t="str">
        <f>vlookup(A1342,'RVtools V2.1'!A:H,7,0)</f>
        <v>T2</v>
      </c>
      <c r="P1342" s="64">
        <f>if(vlookup(A1342,'RVtools V2.1'!A:H,5,0)="oui",1,0)</f>
        <v>1</v>
      </c>
      <c r="Q1342" s="64">
        <f>ifna(vlookup(A1342,vCPU!A:B,2,0),"Unknown")</f>
        <v>4</v>
      </c>
      <c r="R1342" s="66">
        <f>ifna(vlookup(A1342,vMemory!A:C,3,0),"Unknown")</f>
        <v>8</v>
      </c>
      <c r="S1342" s="66">
        <f>ifna(vlookup(A1342,vDisk!A:C,3,0),"Unknown")</f>
        <v>2176</v>
      </c>
      <c r="T1342" s="67" t="str">
        <f t="array" ref="T1342">IFS(
   L1342=1, "No Lift &amp; Shift",
   J1342=1, XLOOKUP(A1342, 'Infra Study'!A:A, 'Infra Study'!P:P),
   I1342=1, "No Lift &amp; Shift",
   H1342=1, "GKE",
   K1342=1, "GCNV",
   G1342=1, "Lift &amp; Shift Prod",
   TRUE, "Lift &amp; Shift Noprod"
)</f>
        <v>Lift &amp; Shift Prod</v>
      </c>
      <c r="U1342" s="67">
        <f t="shared" si="7"/>
        <v>1</v>
      </c>
      <c r="V1342" s="68" t="str">
        <f>if(T1342="Lift &amp; Shift Noprod",if( Y1342=0,Assumptions!$B$5, Assumptions!$B$4),if(T1342="Lift &amp; Shift Prod",if(AND(N1342=1,O1342="T1"),Assumptions!$B$6,Assumptions!$B$4),0))</f>
        <v>N2D</v>
      </c>
      <c r="W1342" s="69">
        <f>if(V1342&lt;&gt;0,if(Q1342="Unknown", Assumptions!$B$42,If(Q1342&gt;1,Q1342,2)),0)</f>
        <v>4</v>
      </c>
      <c r="X1342" s="69">
        <f>if(V1342&lt;&gt;0,if(R1342="Unknown", Assumptions!$B$43,R1342),0)</f>
        <v>8</v>
      </c>
      <c r="Y1342" s="68">
        <f t="shared" si="8"/>
        <v>0</v>
      </c>
      <c r="Z1342" s="68">
        <f>if(V1342&lt;&gt;0,if(  S1342="Unknown", Assumptions!$B$44,S1342),0)</f>
        <v>2176</v>
      </c>
      <c r="AA1342" s="68" t="str">
        <f>if(V1342 ="N2",ifna(vlookup(W1342&amp;"-"&amp;X1342,'Ref. VM'!A:B,2,0),"Custom"),if(V1342 ="E2" , ifna(vlookup(W1342&amp;"-"&amp;X1342,'Ref. VM'!D:E,2,0),"Custom"),if(V1342="N2D",ifna(vlookup(W1342&amp;"-"&amp;X1342,'Ref. VM'!G:H,2,0),"Custom"),if(V1342="N4",ifna(vlookup(W1342&amp;"-"&amp;X1342,'Ref. VM'!J:K,2,0),"Custom"),0))))</f>
        <v>Custom</v>
      </c>
      <c r="AB1342" s="67" t="str">
        <f t="shared" si="9"/>
        <v>N2D-Custom vCPUs-CUD 3y</v>
      </c>
      <c r="AC1342" s="67" t="str">
        <f t="shared" si="10"/>
        <v>N2D-Custom RAM-CUD 3y</v>
      </c>
      <c r="AD1342" s="67">
        <f t="shared" si="11"/>
        <v>0</v>
      </c>
      <c r="AE1342" s="62">
        <f>if(T1342="Lift &amp; Shift Prod",730,if(T1342="Lift &amp; Shift Noprod",Assumptions!$B$3,0))</f>
        <v>730</v>
      </c>
      <c r="AF1342" s="70">
        <f>if( U1342=0,0,if(Y1342=0, ((vlookup(AB1342,'SKU Pricing'!A:B,Assumptions!$B$2,0)*W1342)+(vlookup(AC1342,'SKU Pricing'!A:B,Assumptions!$B$2,0)*X1342))*AE1342,((vlookup(AB1342,'SKU Pricing'!A:B,Assumptions!$B$2,0)*W1342)+(vlookup(AC1342,'SKU Pricing'!A:B,Assumptions!$B$2,0)*(W1342*8))+(vlookup(AD1342,'SKU Pricing'!A:B,Assumptions!$B$2,0)*(X1342-(W1342*8))))*AE1342))</f>
        <v>55.81665264</v>
      </c>
      <c r="AG1342" s="67" t="str">
        <f t="shared" si="12"/>
        <v>Windows Server</v>
      </c>
      <c r="AH1342" s="70">
        <f>ifna(vlookup(AG1342,'SKU Pricing'!A:B,Assumptions!$B$2,0)*W1342*AE1342,0)</f>
        <v>134.32</v>
      </c>
      <c r="AI1342" s="62" t="str">
        <f t="shared" si="13"/>
        <v/>
      </c>
      <c r="AJ1342" s="62" t="str">
        <f>if(V1342&lt;&gt;0, if(T1342="Lift &amp; Shift Noprod",Assumptions!$B$9,if(V1342=Assumptions!$B$6,Assumptions!$B$10,if(P1342=1,Assumptions!$B$8,Assumptions!$B$7))),"")</f>
        <v>SSD</v>
      </c>
      <c r="AK1342" s="69" t="str">
        <f t="shared" si="14"/>
        <v>SSD</v>
      </c>
      <c r="AL1342" s="69">
        <f>if(AJ1342="Hyperdisk Balanced",Assumptions!$B$11,0)</f>
        <v>0</v>
      </c>
      <c r="AM1342" s="69">
        <f>if(AJ1342="Hyperdisk Balanced",Assumptions!$B$12,0)</f>
        <v>0</v>
      </c>
      <c r="AN1342" s="70">
        <f>if(AK1342=0,0,if(AJ1342="Hyperdisk Balanced",vlookup(AK1342&amp;" provisioned space",'SKU Pricing'!A:B,Assumptions!$B$2,0)*Z1342+vlookup(AK1342&amp;" provisioned IOPS",'SKU Pricing'!A:B,Assumptions!$B$2,0)*AL1342*730+vlookup(AK1342&amp;" provisioned throughput",'SKU Pricing'!A:B,Assumptions!$B$2,0)*AM1342*730,vlookup(AK1342,'SKU Pricing'!A:B,Assumptions!$B$2,0)*Z1342))</f>
        <v>428.672</v>
      </c>
      <c r="AO1342" s="70">
        <f t="shared" si="15"/>
        <v>618.8086526</v>
      </c>
      <c r="AP1342" s="71" t="str">
        <f t="shared" si="16"/>
        <v>VM Manager</v>
      </c>
      <c r="AQ1342" s="70">
        <f>ifna(vlookup(AP1342,'SKU Pricing'!A:B,Assumptions!$B$2,0)*AE1342,0)</f>
        <v>2.19</v>
      </c>
      <c r="AR1342" s="72">
        <v>0.0</v>
      </c>
    </row>
    <row r="1343">
      <c r="A1343" s="61" t="s">
        <v>1482</v>
      </c>
      <c r="B1343" s="62" t="str">
        <f>ifna(if(vlookup(A1343,vOS!A:B,2,0)="","Unknown",vlookup(A1343,vOS!A:B,2,0)),"Unknown")</f>
        <v>Microsoft Windows Server 2022 (64-bit)</v>
      </c>
      <c r="C1343" s="62">
        <f>vlookup(B1343,'OS Study'!A:D,2,0)</f>
        <v>0</v>
      </c>
      <c r="D1343" s="62" t="str">
        <f>vlookup(B1343,'OS Study'!A:D,3,0)</f>
        <v>Windows</v>
      </c>
      <c r="E1343" s="62" t="str">
        <f>vlookup(B1343,'OS Study'!A:D,4,0)</f>
        <v>Server</v>
      </c>
      <c r="F1343" s="63" t="str">
        <f>vlookup(B1343,'OS Study'!A:E,5,0)</f>
        <v>2022</v>
      </c>
      <c r="G1343" s="62">
        <f>IF(vlookup(A1343,'RVtools V2.1'!A:J,4,0)="non",0,1)</f>
        <v>1</v>
      </c>
      <c r="H1343" s="62">
        <f>if(vlookup(A1343,'RVtools V2.1'!A:K,11,0)="kube",1,0)</f>
        <v>0</v>
      </c>
      <c r="I1343" s="62">
        <f t="shared" si="5"/>
        <v>0</v>
      </c>
      <c r="J1343" s="61">
        <v>0.0</v>
      </c>
      <c r="K1343" s="74">
        <v>0.0</v>
      </c>
      <c r="L1343" s="64">
        <f t="shared" si="6"/>
        <v>0</v>
      </c>
      <c r="M1343" s="67" t="str">
        <f>ifna(vlookup(A1343,'RVtools V2.1'!A:I,8,0),"N/A")</f>
        <v>Serveur de fichiers</v>
      </c>
      <c r="N1343" s="64">
        <f>IFERROR(__xludf.DUMMYFUNCTION("IF(REGEXMATCH(M1343, ""(?i)"" &amp; JOIN(""|"", SPLIT(""kalisil"", "" ""))), 1, 0)"),0.0)</f>
        <v>0</v>
      </c>
      <c r="O1343" s="64" t="str">
        <f>vlookup(A1343,'RVtools V2.1'!A:H,7,0)</f>
        <v>T2</v>
      </c>
      <c r="P1343" s="64">
        <f>if(vlookup(A1343,'RVtools V2.1'!A:H,5,0)="oui",1,0)</f>
        <v>1</v>
      </c>
      <c r="Q1343" s="64">
        <f>ifna(vlookup(A1343,vCPU!A:B,2,0),"Unknown")</f>
        <v>2</v>
      </c>
      <c r="R1343" s="66">
        <f>ifna(vlookup(A1343,vMemory!A:C,3,0),"Unknown")</f>
        <v>4</v>
      </c>
      <c r="S1343" s="66">
        <f>ifna(vlookup(A1343,vDisk!A:C,3,0),"Unknown")</f>
        <v>636</v>
      </c>
      <c r="T1343" s="67" t="str">
        <f t="array" ref="T1343">IFS(
   L1343=1, "No Lift &amp; Shift",
   J1343=1, XLOOKUP(A1343, 'Infra Study'!A:A, 'Infra Study'!P:P),
   I1343=1, "No Lift &amp; Shift",
   H1343=1, "GKE",
   K1343=1, "GCNV",
   G1343=1, "Lift &amp; Shift Prod",
   TRUE, "Lift &amp; Shift Noprod"
)</f>
        <v>Lift &amp; Shift Prod</v>
      </c>
      <c r="U1343" s="67">
        <f t="shared" si="7"/>
        <v>1</v>
      </c>
      <c r="V1343" s="68" t="str">
        <f>if(T1343="Lift &amp; Shift Noprod",if( Y1343=0,Assumptions!$B$5, Assumptions!$B$4),if(T1343="Lift &amp; Shift Prod",if(AND(N1343=1,O1343="T1"),Assumptions!$B$6,Assumptions!$B$4),0))</f>
        <v>N2D</v>
      </c>
      <c r="W1343" s="69">
        <f>if(V1343&lt;&gt;0,if(Q1343="Unknown", Assumptions!$B$42,If(Q1343&gt;1,Q1343,2)),0)</f>
        <v>2</v>
      </c>
      <c r="X1343" s="69">
        <f>if(V1343&lt;&gt;0,if(R1343="Unknown", Assumptions!$B$43,R1343),0)</f>
        <v>4</v>
      </c>
      <c r="Y1343" s="68">
        <f t="shared" si="8"/>
        <v>0</v>
      </c>
      <c r="Z1343" s="68">
        <f>if(V1343&lt;&gt;0,if(  S1343="Unknown", Assumptions!$B$44,S1343),0)</f>
        <v>636</v>
      </c>
      <c r="AA1343" s="68" t="str">
        <f>if(V1343 ="N2",ifna(vlookup(W1343&amp;"-"&amp;X1343,'Ref. VM'!A:B,2,0),"Custom"),if(V1343 ="E2" , ifna(vlookup(W1343&amp;"-"&amp;X1343,'Ref. VM'!D:E,2,0),"Custom"),if(V1343="N2D",ifna(vlookup(W1343&amp;"-"&amp;X1343,'Ref. VM'!G:H,2,0),"Custom"),if(V1343="N4",ifna(vlookup(W1343&amp;"-"&amp;X1343,'Ref. VM'!J:K,2,0),"Custom"),0))))</f>
        <v>Custom</v>
      </c>
      <c r="AB1343" s="67" t="str">
        <f t="shared" si="9"/>
        <v>N2D-Custom vCPUs-CUD 3y</v>
      </c>
      <c r="AC1343" s="67" t="str">
        <f t="shared" si="10"/>
        <v>N2D-Custom RAM-CUD 3y</v>
      </c>
      <c r="AD1343" s="67">
        <f t="shared" si="11"/>
        <v>0</v>
      </c>
      <c r="AE1343" s="62">
        <f>if(T1343="Lift &amp; Shift Prod",730,if(T1343="Lift &amp; Shift Noprod",Assumptions!$B$3,0))</f>
        <v>730</v>
      </c>
      <c r="AF1343" s="70">
        <f>if( U1343=0,0,if(Y1343=0, ((vlookup(AB1343,'SKU Pricing'!A:B,Assumptions!$B$2,0)*W1343)+(vlookup(AC1343,'SKU Pricing'!A:B,Assumptions!$B$2,0)*X1343))*AE1343,((vlookup(AB1343,'SKU Pricing'!A:B,Assumptions!$B$2,0)*W1343)+(vlookup(AC1343,'SKU Pricing'!A:B,Assumptions!$B$2,0)*(W1343*8))+(vlookup(AD1343,'SKU Pricing'!A:B,Assumptions!$B$2,0)*(X1343-(W1343*8))))*AE1343))</f>
        <v>27.90832632</v>
      </c>
      <c r="AG1343" s="67" t="str">
        <f t="shared" si="12"/>
        <v>Windows Server</v>
      </c>
      <c r="AH1343" s="70">
        <f>ifna(vlookup(AG1343,'SKU Pricing'!A:B,Assumptions!$B$2,0)*W1343*AE1343,0)</f>
        <v>67.16</v>
      </c>
      <c r="AI1343" s="62" t="str">
        <f t="shared" si="13"/>
        <v/>
      </c>
      <c r="AJ1343" s="62" t="str">
        <f>if(V1343&lt;&gt;0, if(T1343="Lift &amp; Shift Noprod",Assumptions!$B$9,if(V1343=Assumptions!$B$6,Assumptions!$B$10,if(P1343=1,Assumptions!$B$8,Assumptions!$B$7))),"")</f>
        <v>SSD</v>
      </c>
      <c r="AK1343" s="69" t="str">
        <f t="shared" si="14"/>
        <v>SSD</v>
      </c>
      <c r="AL1343" s="69">
        <f>if(AJ1343="Hyperdisk Balanced",Assumptions!$B$11,0)</f>
        <v>0</v>
      </c>
      <c r="AM1343" s="69">
        <f>if(AJ1343="Hyperdisk Balanced",Assumptions!$B$12,0)</f>
        <v>0</v>
      </c>
      <c r="AN1343" s="70">
        <f>if(AK1343=0,0,if(AJ1343="Hyperdisk Balanced",vlookup(AK1343&amp;" provisioned space",'SKU Pricing'!A:B,Assumptions!$B$2,0)*Z1343+vlookup(AK1343&amp;" provisioned IOPS",'SKU Pricing'!A:B,Assumptions!$B$2,0)*AL1343*730+vlookup(AK1343&amp;" provisioned throughput",'SKU Pricing'!A:B,Assumptions!$B$2,0)*AM1343*730,vlookup(AK1343,'SKU Pricing'!A:B,Assumptions!$B$2,0)*Z1343))</f>
        <v>125.292</v>
      </c>
      <c r="AO1343" s="70">
        <f t="shared" si="15"/>
        <v>220.3603263</v>
      </c>
      <c r="AP1343" s="71" t="str">
        <f t="shared" si="16"/>
        <v>VM Manager</v>
      </c>
      <c r="AQ1343" s="70">
        <f>ifna(vlookup(AP1343,'SKU Pricing'!A:B,Assumptions!$B$2,0)*AE1343,0)</f>
        <v>2.19</v>
      </c>
      <c r="AR1343" s="72">
        <v>0.0</v>
      </c>
    </row>
    <row r="1344">
      <c r="A1344" s="61" t="s">
        <v>1483</v>
      </c>
      <c r="B1344" s="62" t="str">
        <f>ifna(if(vlookup(A1344,vOS!A:B,2,0)="","Unknown",vlookup(A1344,vOS!A:B,2,0)),"Unknown")</f>
        <v>Microsoft Windows Server 2022 (64-bit)</v>
      </c>
      <c r="C1344" s="62">
        <f>vlookup(B1344,'OS Study'!A:D,2,0)</f>
        <v>0</v>
      </c>
      <c r="D1344" s="62" t="str">
        <f>vlookup(B1344,'OS Study'!A:D,3,0)</f>
        <v>Windows</v>
      </c>
      <c r="E1344" s="62" t="str">
        <f>vlookup(B1344,'OS Study'!A:D,4,0)</f>
        <v>Server</v>
      </c>
      <c r="F1344" s="63" t="str">
        <f>vlookup(B1344,'OS Study'!A:E,5,0)</f>
        <v>2022</v>
      </c>
      <c r="G1344" s="62">
        <f>IF(vlookup(A1344,'RVtools V2.1'!A:J,4,0)="non",0,1)</f>
        <v>1</v>
      </c>
      <c r="H1344" s="62">
        <f>if(vlookup(A1344,'RVtools V2.1'!A:K,11,0)="kube",1,0)</f>
        <v>0</v>
      </c>
      <c r="I1344" s="62">
        <f t="shared" si="5"/>
        <v>0</v>
      </c>
      <c r="J1344" s="61">
        <v>0.0</v>
      </c>
      <c r="K1344" s="74">
        <v>0.0</v>
      </c>
      <c r="L1344" s="64">
        <f t="shared" si="6"/>
        <v>0</v>
      </c>
      <c r="M1344" s="67" t="str">
        <f>ifna(vlookup(A1344,'RVtools V2.1'!A:I,8,0),"N/A")</f>
        <v>Serveur de fichiers</v>
      </c>
      <c r="N1344" s="64">
        <f>IFERROR(__xludf.DUMMYFUNCTION("IF(REGEXMATCH(M1344, ""(?i)"" &amp; JOIN(""|"", SPLIT(""kalisil"", "" ""))), 1, 0)"),0.0)</f>
        <v>0</v>
      </c>
      <c r="O1344" s="64" t="str">
        <f>vlookup(A1344,'RVtools V2.1'!A:H,7,0)</f>
        <v>T2</v>
      </c>
      <c r="P1344" s="64">
        <f>if(vlookup(A1344,'RVtools V2.1'!A:H,5,0)="oui",1,0)</f>
        <v>1</v>
      </c>
      <c r="Q1344" s="64">
        <f>ifna(vlookup(A1344,vCPU!A:B,2,0),"Unknown")</f>
        <v>2</v>
      </c>
      <c r="R1344" s="66">
        <f>ifna(vlookup(A1344,vMemory!A:C,3,0),"Unknown")</f>
        <v>4</v>
      </c>
      <c r="S1344" s="66">
        <f>ifna(vlookup(A1344,vDisk!A:C,3,0),"Unknown")</f>
        <v>928</v>
      </c>
      <c r="T1344" s="67" t="str">
        <f t="array" ref="T1344">IFS(
   L1344=1, "No Lift &amp; Shift",
   J1344=1, XLOOKUP(A1344, 'Infra Study'!A:A, 'Infra Study'!P:P),
   I1344=1, "No Lift &amp; Shift",
   H1344=1, "GKE",
   K1344=1, "GCNV",
   G1344=1, "Lift &amp; Shift Prod",
   TRUE, "Lift &amp; Shift Noprod"
)</f>
        <v>Lift &amp; Shift Prod</v>
      </c>
      <c r="U1344" s="67">
        <f t="shared" si="7"/>
        <v>1</v>
      </c>
      <c r="V1344" s="68" t="str">
        <f>if(T1344="Lift &amp; Shift Noprod",if( Y1344=0,Assumptions!$B$5, Assumptions!$B$4),if(T1344="Lift &amp; Shift Prod",if(AND(N1344=1,O1344="T1"),Assumptions!$B$6,Assumptions!$B$4),0))</f>
        <v>N2D</v>
      </c>
      <c r="W1344" s="69">
        <f>if(V1344&lt;&gt;0,if(Q1344="Unknown", Assumptions!$B$42,If(Q1344&gt;1,Q1344,2)),0)</f>
        <v>2</v>
      </c>
      <c r="X1344" s="69">
        <f>if(V1344&lt;&gt;0,if(R1344="Unknown", Assumptions!$B$43,R1344),0)</f>
        <v>4</v>
      </c>
      <c r="Y1344" s="68">
        <f t="shared" si="8"/>
        <v>0</v>
      </c>
      <c r="Z1344" s="68">
        <f>if(V1344&lt;&gt;0,if(  S1344="Unknown", Assumptions!$B$44,S1344),0)</f>
        <v>928</v>
      </c>
      <c r="AA1344" s="68" t="str">
        <f>if(V1344 ="N2",ifna(vlookup(W1344&amp;"-"&amp;X1344,'Ref. VM'!A:B,2,0),"Custom"),if(V1344 ="E2" , ifna(vlookup(W1344&amp;"-"&amp;X1344,'Ref. VM'!D:E,2,0),"Custom"),if(V1344="N2D",ifna(vlookup(W1344&amp;"-"&amp;X1344,'Ref. VM'!G:H,2,0),"Custom"),if(V1344="N4",ifna(vlookup(W1344&amp;"-"&amp;X1344,'Ref. VM'!J:K,2,0),"Custom"),0))))</f>
        <v>Custom</v>
      </c>
      <c r="AB1344" s="67" t="str">
        <f t="shared" si="9"/>
        <v>N2D-Custom vCPUs-CUD 3y</v>
      </c>
      <c r="AC1344" s="67" t="str">
        <f t="shared" si="10"/>
        <v>N2D-Custom RAM-CUD 3y</v>
      </c>
      <c r="AD1344" s="67">
        <f t="shared" si="11"/>
        <v>0</v>
      </c>
      <c r="AE1344" s="62">
        <f>if(T1344="Lift &amp; Shift Prod",730,if(T1344="Lift &amp; Shift Noprod",Assumptions!$B$3,0))</f>
        <v>730</v>
      </c>
      <c r="AF1344" s="70">
        <f>if( U1344=0,0,if(Y1344=0, ((vlookup(AB1344,'SKU Pricing'!A:B,Assumptions!$B$2,0)*W1344)+(vlookup(AC1344,'SKU Pricing'!A:B,Assumptions!$B$2,0)*X1344))*AE1344,((vlookup(AB1344,'SKU Pricing'!A:B,Assumptions!$B$2,0)*W1344)+(vlookup(AC1344,'SKU Pricing'!A:B,Assumptions!$B$2,0)*(W1344*8))+(vlookup(AD1344,'SKU Pricing'!A:B,Assumptions!$B$2,0)*(X1344-(W1344*8))))*AE1344))</f>
        <v>27.90832632</v>
      </c>
      <c r="AG1344" s="67" t="str">
        <f t="shared" si="12"/>
        <v>Windows Server</v>
      </c>
      <c r="AH1344" s="70">
        <f>ifna(vlookup(AG1344,'SKU Pricing'!A:B,Assumptions!$B$2,0)*W1344*AE1344,0)</f>
        <v>67.16</v>
      </c>
      <c r="AI1344" s="62" t="str">
        <f t="shared" si="13"/>
        <v/>
      </c>
      <c r="AJ1344" s="62" t="str">
        <f>if(V1344&lt;&gt;0, if(T1344="Lift &amp; Shift Noprod",Assumptions!$B$9,if(V1344=Assumptions!$B$6,Assumptions!$B$10,if(P1344=1,Assumptions!$B$8,Assumptions!$B$7))),"")</f>
        <v>SSD</v>
      </c>
      <c r="AK1344" s="69" t="str">
        <f t="shared" si="14"/>
        <v>SSD</v>
      </c>
      <c r="AL1344" s="69">
        <f>if(AJ1344="Hyperdisk Balanced",Assumptions!$B$11,0)</f>
        <v>0</v>
      </c>
      <c r="AM1344" s="69">
        <f>if(AJ1344="Hyperdisk Balanced",Assumptions!$B$12,0)</f>
        <v>0</v>
      </c>
      <c r="AN1344" s="70">
        <f>if(AK1344=0,0,if(AJ1344="Hyperdisk Balanced",vlookup(AK1344&amp;" provisioned space",'SKU Pricing'!A:B,Assumptions!$B$2,0)*Z1344+vlookup(AK1344&amp;" provisioned IOPS",'SKU Pricing'!A:B,Assumptions!$B$2,0)*AL1344*730+vlookup(AK1344&amp;" provisioned throughput",'SKU Pricing'!A:B,Assumptions!$B$2,0)*AM1344*730,vlookup(AK1344,'SKU Pricing'!A:B,Assumptions!$B$2,0)*Z1344))</f>
        <v>182.816</v>
      </c>
      <c r="AO1344" s="70">
        <f t="shared" si="15"/>
        <v>277.8843263</v>
      </c>
      <c r="AP1344" s="71" t="str">
        <f t="shared" si="16"/>
        <v>VM Manager</v>
      </c>
      <c r="AQ1344" s="70">
        <f>ifna(vlookup(AP1344,'SKU Pricing'!A:B,Assumptions!$B$2,0)*AE1344,0)</f>
        <v>2.19</v>
      </c>
      <c r="AR1344" s="72">
        <v>0.0</v>
      </c>
    </row>
    <row r="1345">
      <c r="A1345" s="61" t="s">
        <v>1484</v>
      </c>
      <c r="B1345" s="62" t="str">
        <f>ifna(if(vlookup(A1345,vOS!A:B,2,0)="","Unknown",vlookup(A1345,vOS!A:B,2,0)),"Unknown")</f>
        <v>Microsoft Windows Server 2019 (64-bit)</v>
      </c>
      <c r="C1345" s="62">
        <f>vlookup(B1345,'OS Study'!A:D,2,0)</f>
        <v>0</v>
      </c>
      <c r="D1345" s="62" t="str">
        <f>vlookup(B1345,'OS Study'!A:D,3,0)</f>
        <v>Windows</v>
      </c>
      <c r="E1345" s="62" t="str">
        <f>vlookup(B1345,'OS Study'!A:D,4,0)</f>
        <v>Server</v>
      </c>
      <c r="F1345" s="63" t="str">
        <f>vlookup(B1345,'OS Study'!A:E,5,0)</f>
        <v>2019</v>
      </c>
      <c r="G1345" s="62">
        <f>IF(vlookup(A1345,'RVtools V2.1'!A:J,4,0)="non",0,1)</f>
        <v>1</v>
      </c>
      <c r="H1345" s="62">
        <f>if(vlookup(A1345,'RVtools V2.1'!A:K,11,0)="kube",1,0)</f>
        <v>0</v>
      </c>
      <c r="I1345" s="62">
        <f t="shared" si="5"/>
        <v>0</v>
      </c>
      <c r="J1345" s="61">
        <v>0.0</v>
      </c>
      <c r="K1345" s="74">
        <v>0.0</v>
      </c>
      <c r="L1345" s="64">
        <f t="shared" si="6"/>
        <v>0</v>
      </c>
      <c r="M1345" s="67" t="str">
        <f>ifna(vlookup(A1345,'RVtools V2.1'!A:I,8,0),"N/A")</f>
        <v>Serveur de fichiers</v>
      </c>
      <c r="N1345" s="64">
        <f>IFERROR(__xludf.DUMMYFUNCTION("IF(REGEXMATCH(M1345, ""(?i)"" &amp; JOIN(""|"", SPLIT(""kalisil"", "" ""))), 1, 0)"),0.0)</f>
        <v>0</v>
      </c>
      <c r="O1345" s="64" t="str">
        <f>vlookup(A1345,'RVtools V2.1'!A:H,7,0)</f>
        <v>T2</v>
      </c>
      <c r="P1345" s="64">
        <f>if(vlookup(A1345,'RVtools V2.1'!A:H,5,0)="oui",1,0)</f>
        <v>0</v>
      </c>
      <c r="Q1345" s="64">
        <f>ifna(vlookup(A1345,vCPU!A:B,2,0),"Unknown")</f>
        <v>2</v>
      </c>
      <c r="R1345" s="66">
        <f>ifna(vlookup(A1345,vMemory!A:C,3,0),"Unknown")</f>
        <v>4</v>
      </c>
      <c r="S1345" s="66">
        <f>ifna(vlookup(A1345,vDisk!A:C,3,0),"Unknown")</f>
        <v>141</v>
      </c>
      <c r="T1345" s="67" t="str">
        <f t="array" ref="T1345">IFS(
   L1345=1, "No Lift &amp; Shift",
   J1345=1, XLOOKUP(A1345, 'Infra Study'!A:A, 'Infra Study'!P:P),
   I1345=1, "No Lift &amp; Shift",
   H1345=1, "GKE",
   K1345=1, "GCNV",
   G1345=1, "Lift &amp; Shift Prod",
   TRUE, "Lift &amp; Shift Noprod"
)</f>
        <v>Lift &amp; Shift Prod</v>
      </c>
      <c r="U1345" s="67">
        <f t="shared" si="7"/>
        <v>1</v>
      </c>
      <c r="V1345" s="68" t="str">
        <f>if(T1345="Lift &amp; Shift Noprod",if( Y1345=0,Assumptions!$B$5, Assumptions!$B$4),if(T1345="Lift &amp; Shift Prod",if(AND(N1345=1,O1345="T1"),Assumptions!$B$6,Assumptions!$B$4),0))</f>
        <v>N2D</v>
      </c>
      <c r="W1345" s="69">
        <f>if(V1345&lt;&gt;0,if(Q1345="Unknown", Assumptions!$B$42,If(Q1345&gt;1,Q1345,2)),0)</f>
        <v>2</v>
      </c>
      <c r="X1345" s="69">
        <f>if(V1345&lt;&gt;0,if(R1345="Unknown", Assumptions!$B$43,R1345),0)</f>
        <v>4</v>
      </c>
      <c r="Y1345" s="68">
        <f t="shared" si="8"/>
        <v>0</v>
      </c>
      <c r="Z1345" s="68">
        <f>if(V1345&lt;&gt;0,if(  S1345="Unknown", Assumptions!$B$44,S1345),0)</f>
        <v>141</v>
      </c>
      <c r="AA1345" s="68" t="str">
        <f>if(V1345 ="N2",ifna(vlookup(W1345&amp;"-"&amp;X1345,'Ref. VM'!A:B,2,0),"Custom"),if(V1345 ="E2" , ifna(vlookup(W1345&amp;"-"&amp;X1345,'Ref. VM'!D:E,2,0),"Custom"),if(V1345="N2D",ifna(vlookup(W1345&amp;"-"&amp;X1345,'Ref. VM'!G:H,2,0),"Custom"),if(V1345="N4",ifna(vlookup(W1345&amp;"-"&amp;X1345,'Ref. VM'!J:K,2,0),"Custom"),0))))</f>
        <v>Custom</v>
      </c>
      <c r="AB1345" s="67" t="str">
        <f t="shared" si="9"/>
        <v>N2D-Custom vCPUs-CUD 3y</v>
      </c>
      <c r="AC1345" s="67" t="str">
        <f t="shared" si="10"/>
        <v>N2D-Custom RAM-CUD 3y</v>
      </c>
      <c r="AD1345" s="67">
        <f t="shared" si="11"/>
        <v>0</v>
      </c>
      <c r="AE1345" s="62">
        <f>if(T1345="Lift &amp; Shift Prod",730,if(T1345="Lift &amp; Shift Noprod",Assumptions!$B$3,0))</f>
        <v>730</v>
      </c>
      <c r="AF1345" s="70">
        <f>if( U1345=0,0,if(Y1345=0, ((vlookup(AB1345,'SKU Pricing'!A:B,Assumptions!$B$2,0)*W1345)+(vlookup(AC1345,'SKU Pricing'!A:B,Assumptions!$B$2,0)*X1345))*AE1345,((vlookup(AB1345,'SKU Pricing'!A:B,Assumptions!$B$2,0)*W1345)+(vlookup(AC1345,'SKU Pricing'!A:B,Assumptions!$B$2,0)*(W1345*8))+(vlookup(AD1345,'SKU Pricing'!A:B,Assumptions!$B$2,0)*(X1345-(W1345*8))))*AE1345))</f>
        <v>27.90832632</v>
      </c>
      <c r="AG1345" s="67" t="str">
        <f t="shared" si="12"/>
        <v>Windows Server</v>
      </c>
      <c r="AH1345" s="70">
        <f>ifna(vlookup(AG1345,'SKU Pricing'!A:B,Assumptions!$B$2,0)*W1345*AE1345,0)</f>
        <v>67.16</v>
      </c>
      <c r="AI1345" s="62" t="str">
        <f t="shared" si="13"/>
        <v/>
      </c>
      <c r="AJ1345" s="62" t="str">
        <f>if(V1345&lt;&gt;0, if(T1345="Lift &amp; Shift Noprod",Assumptions!$B$9,if(V1345=Assumptions!$B$6,Assumptions!$B$10,if(P1345=1,Assumptions!$B$8,Assumptions!$B$7))),"")</f>
        <v>Balanced</v>
      </c>
      <c r="AK1345" s="69" t="str">
        <f t="shared" si="14"/>
        <v>Balanced</v>
      </c>
      <c r="AL1345" s="69">
        <f>if(AJ1345="Hyperdisk Balanced",Assumptions!$B$11,0)</f>
        <v>0</v>
      </c>
      <c r="AM1345" s="69">
        <f>if(AJ1345="Hyperdisk Balanced",Assumptions!$B$12,0)</f>
        <v>0</v>
      </c>
      <c r="AN1345" s="70">
        <f>if(AK1345=0,0,if(AJ1345="Hyperdisk Balanced",vlookup(AK1345&amp;" provisioned space",'SKU Pricing'!A:B,Assumptions!$B$2,0)*Z1345+vlookup(AK1345&amp;" provisioned IOPS",'SKU Pricing'!A:B,Assumptions!$B$2,0)*AL1345*730+vlookup(AK1345&amp;" provisioned throughput",'SKU Pricing'!A:B,Assumptions!$B$2,0)*AM1345*730,vlookup(AK1345,'SKU Pricing'!A:B,Assumptions!$B$2,0)*Z1345))</f>
        <v>16.356</v>
      </c>
      <c r="AO1345" s="70">
        <f t="shared" si="15"/>
        <v>111.4243263</v>
      </c>
      <c r="AP1345" s="71" t="str">
        <f t="shared" si="16"/>
        <v>VM Manager</v>
      </c>
      <c r="AQ1345" s="70">
        <f>ifna(vlookup(AP1345,'SKU Pricing'!A:B,Assumptions!$B$2,0)*AE1345,0)</f>
        <v>2.19</v>
      </c>
      <c r="AR1345" s="72">
        <v>0.0</v>
      </c>
    </row>
    <row r="1346">
      <c r="A1346" s="61" t="s">
        <v>1485</v>
      </c>
      <c r="B1346" s="62" t="str">
        <f>ifna(if(vlookup(A1346,vOS!A:B,2,0)="","Unknown",vlookup(A1346,vOS!A:B,2,0)),"Unknown")</f>
        <v>Microsoft Windows Server 2022 (64-bit)</v>
      </c>
      <c r="C1346" s="62">
        <f>vlookup(B1346,'OS Study'!A:D,2,0)</f>
        <v>0</v>
      </c>
      <c r="D1346" s="62" t="str">
        <f>vlookup(B1346,'OS Study'!A:D,3,0)</f>
        <v>Windows</v>
      </c>
      <c r="E1346" s="62" t="str">
        <f>vlookup(B1346,'OS Study'!A:D,4,0)</f>
        <v>Server</v>
      </c>
      <c r="F1346" s="63" t="str">
        <f>vlookup(B1346,'OS Study'!A:E,5,0)</f>
        <v>2022</v>
      </c>
      <c r="G1346" s="62">
        <f>IF(vlookup(A1346,'RVtools V2.1'!A:J,4,0)="non",0,1)</f>
        <v>1</v>
      </c>
      <c r="H1346" s="62">
        <f>if(vlookup(A1346,'RVtools V2.1'!A:K,11,0)="kube",1,0)</f>
        <v>0</v>
      </c>
      <c r="I1346" s="62">
        <f t="shared" si="5"/>
        <v>0</v>
      </c>
      <c r="J1346" s="61">
        <v>0.0</v>
      </c>
      <c r="K1346" s="74">
        <v>0.0</v>
      </c>
      <c r="L1346" s="64">
        <f t="shared" si="6"/>
        <v>0</v>
      </c>
      <c r="M1346" s="67" t="str">
        <f>ifna(vlookup(A1346,'RVtools V2.1'!A:I,8,0),"N/A")</f>
        <v>Serveur de fichiers</v>
      </c>
      <c r="N1346" s="64">
        <f>IFERROR(__xludf.DUMMYFUNCTION("IF(REGEXMATCH(M1346, ""(?i)"" &amp; JOIN(""|"", SPLIT(""kalisil"", "" ""))), 1, 0)"),0.0)</f>
        <v>0</v>
      </c>
      <c r="O1346" s="64" t="str">
        <f>vlookup(A1346,'RVtools V2.1'!A:H,7,0)</f>
        <v>T2</v>
      </c>
      <c r="P1346" s="64">
        <f>if(vlookup(A1346,'RVtools V2.1'!A:H,5,0)="oui",1,0)</f>
        <v>1</v>
      </c>
      <c r="Q1346" s="64">
        <f>ifna(vlookup(A1346,vCPU!A:B,2,0),"Unknown")</f>
        <v>2</v>
      </c>
      <c r="R1346" s="66">
        <f>ifna(vlookup(A1346,vMemory!A:C,3,0),"Unknown")</f>
        <v>4</v>
      </c>
      <c r="S1346" s="66">
        <f>ifna(vlookup(A1346,vDisk!A:C,3,0),"Unknown")</f>
        <v>428</v>
      </c>
      <c r="T1346" s="67" t="str">
        <f t="array" ref="T1346">IFS(
   L1346=1, "No Lift &amp; Shift",
   J1346=1, XLOOKUP(A1346, 'Infra Study'!A:A, 'Infra Study'!P:P),
   I1346=1, "No Lift &amp; Shift",
   H1346=1, "GKE",
   K1346=1, "GCNV",
   G1346=1, "Lift &amp; Shift Prod",
   TRUE, "Lift &amp; Shift Noprod"
)</f>
        <v>Lift &amp; Shift Prod</v>
      </c>
      <c r="U1346" s="67">
        <f t="shared" si="7"/>
        <v>1</v>
      </c>
      <c r="V1346" s="68" t="str">
        <f>if(T1346="Lift &amp; Shift Noprod",if( Y1346=0,Assumptions!$B$5, Assumptions!$B$4),if(T1346="Lift &amp; Shift Prod",if(AND(N1346=1,O1346="T1"),Assumptions!$B$6,Assumptions!$B$4),0))</f>
        <v>N2D</v>
      </c>
      <c r="W1346" s="69">
        <f>if(V1346&lt;&gt;0,if(Q1346="Unknown", Assumptions!$B$42,If(Q1346&gt;1,Q1346,2)),0)</f>
        <v>2</v>
      </c>
      <c r="X1346" s="69">
        <f>if(V1346&lt;&gt;0,if(R1346="Unknown", Assumptions!$B$43,R1346),0)</f>
        <v>4</v>
      </c>
      <c r="Y1346" s="68">
        <f t="shared" si="8"/>
        <v>0</v>
      </c>
      <c r="Z1346" s="68">
        <f>if(V1346&lt;&gt;0,if(  S1346="Unknown", Assumptions!$B$44,S1346),0)</f>
        <v>428</v>
      </c>
      <c r="AA1346" s="68" t="str">
        <f>if(V1346 ="N2",ifna(vlookup(W1346&amp;"-"&amp;X1346,'Ref. VM'!A:B,2,0),"Custom"),if(V1346 ="E2" , ifna(vlookup(W1346&amp;"-"&amp;X1346,'Ref. VM'!D:E,2,0),"Custom"),if(V1346="N2D",ifna(vlookup(W1346&amp;"-"&amp;X1346,'Ref. VM'!G:H,2,0),"Custom"),if(V1346="N4",ifna(vlookup(W1346&amp;"-"&amp;X1346,'Ref. VM'!J:K,2,0),"Custom"),0))))</f>
        <v>Custom</v>
      </c>
      <c r="AB1346" s="67" t="str">
        <f t="shared" si="9"/>
        <v>N2D-Custom vCPUs-CUD 3y</v>
      </c>
      <c r="AC1346" s="67" t="str">
        <f t="shared" si="10"/>
        <v>N2D-Custom RAM-CUD 3y</v>
      </c>
      <c r="AD1346" s="67">
        <f t="shared" si="11"/>
        <v>0</v>
      </c>
      <c r="AE1346" s="62">
        <f>if(T1346="Lift &amp; Shift Prod",730,if(T1346="Lift &amp; Shift Noprod",Assumptions!$B$3,0))</f>
        <v>730</v>
      </c>
      <c r="AF1346" s="70">
        <f>if( U1346=0,0,if(Y1346=0, ((vlookup(AB1346,'SKU Pricing'!A:B,Assumptions!$B$2,0)*W1346)+(vlookup(AC1346,'SKU Pricing'!A:B,Assumptions!$B$2,0)*X1346))*AE1346,((vlookup(AB1346,'SKU Pricing'!A:B,Assumptions!$B$2,0)*W1346)+(vlookup(AC1346,'SKU Pricing'!A:B,Assumptions!$B$2,0)*(W1346*8))+(vlookup(AD1346,'SKU Pricing'!A:B,Assumptions!$B$2,0)*(X1346-(W1346*8))))*AE1346))</f>
        <v>27.90832632</v>
      </c>
      <c r="AG1346" s="67" t="str">
        <f t="shared" si="12"/>
        <v>Windows Server</v>
      </c>
      <c r="AH1346" s="70">
        <f>ifna(vlookup(AG1346,'SKU Pricing'!A:B,Assumptions!$B$2,0)*W1346*AE1346,0)</f>
        <v>67.16</v>
      </c>
      <c r="AI1346" s="62" t="str">
        <f t="shared" si="13"/>
        <v/>
      </c>
      <c r="AJ1346" s="62" t="str">
        <f>if(V1346&lt;&gt;0, if(T1346="Lift &amp; Shift Noprod",Assumptions!$B$9,if(V1346=Assumptions!$B$6,Assumptions!$B$10,if(P1346=1,Assumptions!$B$8,Assumptions!$B$7))),"")</f>
        <v>SSD</v>
      </c>
      <c r="AK1346" s="69" t="str">
        <f t="shared" si="14"/>
        <v>SSD</v>
      </c>
      <c r="AL1346" s="69">
        <f>if(AJ1346="Hyperdisk Balanced",Assumptions!$B$11,0)</f>
        <v>0</v>
      </c>
      <c r="AM1346" s="69">
        <f>if(AJ1346="Hyperdisk Balanced",Assumptions!$B$12,0)</f>
        <v>0</v>
      </c>
      <c r="AN1346" s="70">
        <f>if(AK1346=0,0,if(AJ1346="Hyperdisk Balanced",vlookup(AK1346&amp;" provisioned space",'SKU Pricing'!A:B,Assumptions!$B$2,0)*Z1346+vlookup(AK1346&amp;" provisioned IOPS",'SKU Pricing'!A:B,Assumptions!$B$2,0)*AL1346*730+vlookup(AK1346&amp;" provisioned throughput",'SKU Pricing'!A:B,Assumptions!$B$2,0)*AM1346*730,vlookup(AK1346,'SKU Pricing'!A:B,Assumptions!$B$2,0)*Z1346))</f>
        <v>84.316</v>
      </c>
      <c r="AO1346" s="70">
        <f t="shared" si="15"/>
        <v>179.3843263</v>
      </c>
      <c r="AP1346" s="71" t="str">
        <f t="shared" si="16"/>
        <v>VM Manager</v>
      </c>
      <c r="AQ1346" s="70">
        <f>ifna(vlookup(AP1346,'SKU Pricing'!A:B,Assumptions!$B$2,0)*AE1346,0)</f>
        <v>2.19</v>
      </c>
      <c r="AR1346" s="72">
        <v>0.0</v>
      </c>
    </row>
    <row r="1347">
      <c r="A1347" s="61" t="s">
        <v>1486</v>
      </c>
      <c r="B1347" s="62" t="str">
        <f>ifna(if(vlookup(A1347,vOS!A:B,2,0)="","Unknown",vlookup(A1347,vOS!A:B,2,0)),"Unknown")</f>
        <v>Microsoft Windows Server 2019 (64-bit)</v>
      </c>
      <c r="C1347" s="62">
        <f>vlookup(B1347,'OS Study'!A:D,2,0)</f>
        <v>0</v>
      </c>
      <c r="D1347" s="62" t="str">
        <f>vlookup(B1347,'OS Study'!A:D,3,0)</f>
        <v>Windows</v>
      </c>
      <c r="E1347" s="62" t="str">
        <f>vlookup(B1347,'OS Study'!A:D,4,0)</f>
        <v>Server</v>
      </c>
      <c r="F1347" s="63" t="str">
        <f>vlookup(B1347,'OS Study'!A:E,5,0)</f>
        <v>2019</v>
      </c>
      <c r="G1347" s="62">
        <f>IF(vlookup(A1347,'RVtools V2.1'!A:J,4,0)="non",0,1)</f>
        <v>1</v>
      </c>
      <c r="H1347" s="62">
        <f>if(vlookup(A1347,'RVtools V2.1'!A:K,11,0)="kube",1,0)</f>
        <v>0</v>
      </c>
      <c r="I1347" s="62">
        <f t="shared" si="5"/>
        <v>0</v>
      </c>
      <c r="J1347" s="61">
        <v>0.0</v>
      </c>
      <c r="K1347" s="74">
        <v>0.0</v>
      </c>
      <c r="L1347" s="64">
        <f t="shared" si="6"/>
        <v>0</v>
      </c>
      <c r="M1347" s="67" t="str">
        <f>ifna(vlookup(A1347,'RVtools V2.1'!A:I,8,0),"N/A")</f>
        <v>Serveur de fichiers</v>
      </c>
      <c r="N1347" s="64">
        <f>IFERROR(__xludf.DUMMYFUNCTION("IF(REGEXMATCH(M1347, ""(?i)"" &amp; JOIN(""|"", SPLIT(""kalisil"", "" ""))), 1, 0)"),0.0)</f>
        <v>0</v>
      </c>
      <c r="O1347" s="64" t="str">
        <f>vlookup(A1347,'RVtools V2.1'!A:H,7,0)</f>
        <v>T2</v>
      </c>
      <c r="P1347" s="64">
        <f>if(vlookup(A1347,'RVtools V2.1'!A:H,5,0)="oui",1,0)</f>
        <v>0</v>
      </c>
      <c r="Q1347" s="64">
        <f>ifna(vlookup(A1347,vCPU!A:B,2,0),"Unknown")</f>
        <v>2</v>
      </c>
      <c r="R1347" s="66">
        <f>ifna(vlookup(A1347,vMemory!A:C,3,0),"Unknown")</f>
        <v>4</v>
      </c>
      <c r="S1347" s="66">
        <f>ifna(vlookup(A1347,vDisk!A:C,3,0),"Unknown")</f>
        <v>147</v>
      </c>
      <c r="T1347" s="67" t="str">
        <f t="array" ref="T1347">IFS(
   L1347=1, "No Lift &amp; Shift",
   J1347=1, XLOOKUP(A1347, 'Infra Study'!A:A, 'Infra Study'!P:P),
   I1347=1, "No Lift &amp; Shift",
   H1347=1, "GKE",
   K1347=1, "GCNV",
   G1347=1, "Lift &amp; Shift Prod",
   TRUE, "Lift &amp; Shift Noprod"
)</f>
        <v>Lift &amp; Shift Prod</v>
      </c>
      <c r="U1347" s="67">
        <f t="shared" si="7"/>
        <v>1</v>
      </c>
      <c r="V1347" s="68" t="str">
        <f>if(T1347="Lift &amp; Shift Noprod",if( Y1347=0,Assumptions!$B$5, Assumptions!$B$4),if(T1347="Lift &amp; Shift Prod",if(AND(N1347=1,O1347="T1"),Assumptions!$B$6,Assumptions!$B$4),0))</f>
        <v>N2D</v>
      </c>
      <c r="W1347" s="69">
        <f>if(V1347&lt;&gt;0,if(Q1347="Unknown", Assumptions!$B$42,If(Q1347&gt;1,Q1347,2)),0)</f>
        <v>2</v>
      </c>
      <c r="X1347" s="69">
        <f>if(V1347&lt;&gt;0,if(R1347="Unknown", Assumptions!$B$43,R1347),0)</f>
        <v>4</v>
      </c>
      <c r="Y1347" s="68">
        <f t="shared" si="8"/>
        <v>0</v>
      </c>
      <c r="Z1347" s="68">
        <f>if(V1347&lt;&gt;0,if(  S1347="Unknown", Assumptions!$B$44,S1347),0)</f>
        <v>147</v>
      </c>
      <c r="AA1347" s="68" t="str">
        <f>if(V1347 ="N2",ifna(vlookup(W1347&amp;"-"&amp;X1347,'Ref. VM'!A:B,2,0),"Custom"),if(V1347 ="E2" , ifna(vlookup(W1347&amp;"-"&amp;X1347,'Ref. VM'!D:E,2,0),"Custom"),if(V1347="N2D",ifna(vlookup(W1347&amp;"-"&amp;X1347,'Ref. VM'!G:H,2,0),"Custom"),if(V1347="N4",ifna(vlookup(W1347&amp;"-"&amp;X1347,'Ref. VM'!J:K,2,0),"Custom"),0))))</f>
        <v>Custom</v>
      </c>
      <c r="AB1347" s="67" t="str">
        <f t="shared" si="9"/>
        <v>N2D-Custom vCPUs-CUD 3y</v>
      </c>
      <c r="AC1347" s="67" t="str">
        <f t="shared" si="10"/>
        <v>N2D-Custom RAM-CUD 3y</v>
      </c>
      <c r="AD1347" s="67">
        <f t="shared" si="11"/>
        <v>0</v>
      </c>
      <c r="AE1347" s="62">
        <f>if(T1347="Lift &amp; Shift Prod",730,if(T1347="Lift &amp; Shift Noprod",Assumptions!$B$3,0))</f>
        <v>730</v>
      </c>
      <c r="AF1347" s="70">
        <f>if( U1347=0,0,if(Y1347=0, ((vlookup(AB1347,'SKU Pricing'!A:B,Assumptions!$B$2,0)*W1347)+(vlookup(AC1347,'SKU Pricing'!A:B,Assumptions!$B$2,0)*X1347))*AE1347,((vlookup(AB1347,'SKU Pricing'!A:B,Assumptions!$B$2,0)*W1347)+(vlookup(AC1347,'SKU Pricing'!A:B,Assumptions!$B$2,0)*(W1347*8))+(vlookup(AD1347,'SKU Pricing'!A:B,Assumptions!$B$2,0)*(X1347-(W1347*8))))*AE1347))</f>
        <v>27.90832632</v>
      </c>
      <c r="AG1347" s="67" t="str">
        <f t="shared" si="12"/>
        <v>Windows Server</v>
      </c>
      <c r="AH1347" s="70">
        <f>ifna(vlookup(AG1347,'SKU Pricing'!A:B,Assumptions!$B$2,0)*W1347*AE1347,0)</f>
        <v>67.16</v>
      </c>
      <c r="AI1347" s="62" t="str">
        <f t="shared" si="13"/>
        <v/>
      </c>
      <c r="AJ1347" s="62" t="str">
        <f>if(V1347&lt;&gt;0, if(T1347="Lift &amp; Shift Noprod",Assumptions!$B$9,if(V1347=Assumptions!$B$6,Assumptions!$B$10,if(P1347=1,Assumptions!$B$8,Assumptions!$B$7))),"")</f>
        <v>Balanced</v>
      </c>
      <c r="AK1347" s="69" t="str">
        <f t="shared" si="14"/>
        <v>Balanced</v>
      </c>
      <c r="AL1347" s="69">
        <f>if(AJ1347="Hyperdisk Balanced",Assumptions!$B$11,0)</f>
        <v>0</v>
      </c>
      <c r="AM1347" s="69">
        <f>if(AJ1347="Hyperdisk Balanced",Assumptions!$B$12,0)</f>
        <v>0</v>
      </c>
      <c r="AN1347" s="70">
        <f>if(AK1347=0,0,if(AJ1347="Hyperdisk Balanced",vlookup(AK1347&amp;" provisioned space",'SKU Pricing'!A:B,Assumptions!$B$2,0)*Z1347+vlookup(AK1347&amp;" provisioned IOPS",'SKU Pricing'!A:B,Assumptions!$B$2,0)*AL1347*730+vlookup(AK1347&amp;" provisioned throughput",'SKU Pricing'!A:B,Assumptions!$B$2,0)*AM1347*730,vlookup(AK1347,'SKU Pricing'!A:B,Assumptions!$B$2,0)*Z1347))</f>
        <v>17.052</v>
      </c>
      <c r="AO1347" s="70">
        <f t="shared" si="15"/>
        <v>112.1203263</v>
      </c>
      <c r="AP1347" s="71" t="str">
        <f t="shared" si="16"/>
        <v>VM Manager</v>
      </c>
      <c r="AQ1347" s="70">
        <f>ifna(vlookup(AP1347,'SKU Pricing'!A:B,Assumptions!$B$2,0)*AE1347,0)</f>
        <v>2.19</v>
      </c>
      <c r="AR1347" s="72">
        <v>0.0</v>
      </c>
    </row>
    <row r="1348">
      <c r="A1348" s="61" t="s">
        <v>1487</v>
      </c>
      <c r="B1348" s="62" t="str">
        <f>ifna(if(vlookup(A1348,vOS!A:B,2,0)="","Unknown",vlookup(A1348,vOS!A:B,2,0)),"Unknown")</f>
        <v>Microsoft Windows Server 2022 (64-bit)</v>
      </c>
      <c r="C1348" s="62">
        <f>vlookup(B1348,'OS Study'!A:D,2,0)</f>
        <v>0</v>
      </c>
      <c r="D1348" s="62" t="str">
        <f>vlookup(B1348,'OS Study'!A:D,3,0)</f>
        <v>Windows</v>
      </c>
      <c r="E1348" s="62" t="str">
        <f>vlookup(B1348,'OS Study'!A:D,4,0)</f>
        <v>Server</v>
      </c>
      <c r="F1348" s="63" t="str">
        <f>vlookup(B1348,'OS Study'!A:E,5,0)</f>
        <v>2022</v>
      </c>
      <c r="G1348" s="62">
        <f>IF(vlookup(A1348,'RVtools V2.1'!A:J,4,0)="non",0,1)</f>
        <v>1</v>
      </c>
      <c r="H1348" s="62">
        <f>if(vlookup(A1348,'RVtools V2.1'!A:K,11,0)="kube",1,0)</f>
        <v>0</v>
      </c>
      <c r="I1348" s="62">
        <f t="shared" si="5"/>
        <v>0</v>
      </c>
      <c r="J1348" s="61">
        <v>0.0</v>
      </c>
      <c r="K1348" s="74">
        <v>0.0</v>
      </c>
      <c r="L1348" s="64">
        <f t="shared" si="6"/>
        <v>0</v>
      </c>
      <c r="M1348" s="67" t="str">
        <f>ifna(vlookup(A1348,'RVtools V2.1'!A:I,8,0),"N/A")</f>
        <v>Serveur de fichiers</v>
      </c>
      <c r="N1348" s="64">
        <f>IFERROR(__xludf.DUMMYFUNCTION("IF(REGEXMATCH(M1348, ""(?i)"" &amp; JOIN(""|"", SPLIT(""kalisil"", "" ""))), 1, 0)"),0.0)</f>
        <v>0</v>
      </c>
      <c r="O1348" s="64" t="str">
        <f>vlookup(A1348,'RVtools V2.1'!A:H,7,0)</f>
        <v>T2</v>
      </c>
      <c r="P1348" s="64">
        <f>if(vlookup(A1348,'RVtools V2.1'!A:H,5,0)="oui",1,0)</f>
        <v>1</v>
      </c>
      <c r="Q1348" s="64">
        <f>ifna(vlookup(A1348,vCPU!A:B,2,0),"Unknown")</f>
        <v>4</v>
      </c>
      <c r="R1348" s="66">
        <f>ifna(vlookup(A1348,vMemory!A:C,3,0),"Unknown")</f>
        <v>8</v>
      </c>
      <c r="S1348" s="66">
        <f>ifna(vlookup(A1348,vDisk!A:C,3,0),"Unknown")</f>
        <v>264</v>
      </c>
      <c r="T1348" s="67" t="str">
        <f t="array" ref="T1348">IFS(
   L1348=1, "No Lift &amp; Shift",
   J1348=1, XLOOKUP(A1348, 'Infra Study'!A:A, 'Infra Study'!P:P),
   I1348=1, "No Lift &amp; Shift",
   H1348=1, "GKE",
   K1348=1, "GCNV",
   G1348=1, "Lift &amp; Shift Prod",
   TRUE, "Lift &amp; Shift Noprod"
)</f>
        <v>Lift &amp; Shift Prod</v>
      </c>
      <c r="U1348" s="67">
        <f t="shared" si="7"/>
        <v>1</v>
      </c>
      <c r="V1348" s="68" t="str">
        <f>if(T1348="Lift &amp; Shift Noprod",if( Y1348=0,Assumptions!$B$5, Assumptions!$B$4),if(T1348="Lift &amp; Shift Prod",if(AND(N1348=1,O1348="T1"),Assumptions!$B$6,Assumptions!$B$4),0))</f>
        <v>N2D</v>
      </c>
      <c r="W1348" s="69">
        <f>if(V1348&lt;&gt;0,if(Q1348="Unknown", Assumptions!$B$42,If(Q1348&gt;1,Q1348,2)),0)</f>
        <v>4</v>
      </c>
      <c r="X1348" s="69">
        <f>if(V1348&lt;&gt;0,if(R1348="Unknown", Assumptions!$B$43,R1348),0)</f>
        <v>8</v>
      </c>
      <c r="Y1348" s="68">
        <f t="shared" si="8"/>
        <v>0</v>
      </c>
      <c r="Z1348" s="68">
        <f>if(V1348&lt;&gt;0,if(  S1348="Unknown", Assumptions!$B$44,S1348),0)</f>
        <v>264</v>
      </c>
      <c r="AA1348" s="68" t="str">
        <f>if(V1348 ="N2",ifna(vlookup(W1348&amp;"-"&amp;X1348,'Ref. VM'!A:B,2,0),"Custom"),if(V1348 ="E2" , ifna(vlookup(W1348&amp;"-"&amp;X1348,'Ref. VM'!D:E,2,0),"Custom"),if(V1348="N2D",ifna(vlookup(W1348&amp;"-"&amp;X1348,'Ref. VM'!G:H,2,0),"Custom"),if(V1348="N4",ifna(vlookup(W1348&amp;"-"&amp;X1348,'Ref. VM'!J:K,2,0),"Custom"),0))))</f>
        <v>Custom</v>
      </c>
      <c r="AB1348" s="67" t="str">
        <f t="shared" si="9"/>
        <v>N2D-Custom vCPUs-CUD 3y</v>
      </c>
      <c r="AC1348" s="67" t="str">
        <f t="shared" si="10"/>
        <v>N2D-Custom RAM-CUD 3y</v>
      </c>
      <c r="AD1348" s="67">
        <f t="shared" si="11"/>
        <v>0</v>
      </c>
      <c r="AE1348" s="62">
        <f>if(T1348="Lift &amp; Shift Prod",730,if(T1348="Lift &amp; Shift Noprod",Assumptions!$B$3,0))</f>
        <v>730</v>
      </c>
      <c r="AF1348" s="70">
        <f>if( U1348=0,0,if(Y1348=0, ((vlookup(AB1348,'SKU Pricing'!A:B,Assumptions!$B$2,0)*W1348)+(vlookup(AC1348,'SKU Pricing'!A:B,Assumptions!$B$2,0)*X1348))*AE1348,((vlookup(AB1348,'SKU Pricing'!A:B,Assumptions!$B$2,0)*W1348)+(vlookup(AC1348,'SKU Pricing'!A:B,Assumptions!$B$2,0)*(W1348*8))+(vlookup(AD1348,'SKU Pricing'!A:B,Assumptions!$B$2,0)*(X1348-(W1348*8))))*AE1348))</f>
        <v>55.81665264</v>
      </c>
      <c r="AG1348" s="67" t="str">
        <f t="shared" si="12"/>
        <v>Windows Server</v>
      </c>
      <c r="AH1348" s="70">
        <f>ifna(vlookup(AG1348,'SKU Pricing'!A:B,Assumptions!$B$2,0)*W1348*AE1348,0)</f>
        <v>134.32</v>
      </c>
      <c r="AI1348" s="62" t="str">
        <f t="shared" si="13"/>
        <v/>
      </c>
      <c r="AJ1348" s="62" t="str">
        <f>if(V1348&lt;&gt;0, if(T1348="Lift &amp; Shift Noprod",Assumptions!$B$9,if(V1348=Assumptions!$B$6,Assumptions!$B$10,if(P1348=1,Assumptions!$B$8,Assumptions!$B$7))),"")</f>
        <v>SSD</v>
      </c>
      <c r="AK1348" s="69" t="str">
        <f t="shared" si="14"/>
        <v>SSD</v>
      </c>
      <c r="AL1348" s="69">
        <f>if(AJ1348="Hyperdisk Balanced",Assumptions!$B$11,0)</f>
        <v>0</v>
      </c>
      <c r="AM1348" s="69">
        <f>if(AJ1348="Hyperdisk Balanced",Assumptions!$B$12,0)</f>
        <v>0</v>
      </c>
      <c r="AN1348" s="70">
        <f>if(AK1348=0,0,if(AJ1348="Hyperdisk Balanced",vlookup(AK1348&amp;" provisioned space",'SKU Pricing'!A:B,Assumptions!$B$2,0)*Z1348+vlookup(AK1348&amp;" provisioned IOPS",'SKU Pricing'!A:B,Assumptions!$B$2,0)*AL1348*730+vlookup(AK1348&amp;" provisioned throughput",'SKU Pricing'!A:B,Assumptions!$B$2,0)*AM1348*730,vlookup(AK1348,'SKU Pricing'!A:B,Assumptions!$B$2,0)*Z1348))</f>
        <v>52.008</v>
      </c>
      <c r="AO1348" s="70">
        <f t="shared" si="15"/>
        <v>242.1446526</v>
      </c>
      <c r="AP1348" s="71" t="str">
        <f t="shared" si="16"/>
        <v>VM Manager</v>
      </c>
      <c r="AQ1348" s="70">
        <f>ifna(vlookup(AP1348,'SKU Pricing'!A:B,Assumptions!$B$2,0)*AE1348,0)</f>
        <v>2.19</v>
      </c>
      <c r="AR1348" s="72">
        <v>0.0</v>
      </c>
    </row>
    <row r="1349">
      <c r="A1349" s="61" t="s">
        <v>1488</v>
      </c>
      <c r="B1349" s="62" t="str">
        <f>ifna(if(vlookup(A1349,vOS!A:B,2,0)="","Unknown",vlookup(A1349,vOS!A:B,2,0)),"Unknown")</f>
        <v>Microsoft Windows Server 2022 (64-bit)</v>
      </c>
      <c r="C1349" s="62">
        <f>vlookup(B1349,'OS Study'!A:D,2,0)</f>
        <v>0</v>
      </c>
      <c r="D1349" s="62" t="str">
        <f>vlookup(B1349,'OS Study'!A:D,3,0)</f>
        <v>Windows</v>
      </c>
      <c r="E1349" s="62" t="str">
        <f>vlookup(B1349,'OS Study'!A:D,4,0)</f>
        <v>Server</v>
      </c>
      <c r="F1349" s="63" t="str">
        <f>vlookup(B1349,'OS Study'!A:E,5,0)</f>
        <v>2022</v>
      </c>
      <c r="G1349" s="62">
        <f>IF(vlookup(A1349,'RVtools V2.1'!A:J,4,0)="non",0,1)</f>
        <v>1</v>
      </c>
      <c r="H1349" s="62">
        <f>if(vlookup(A1349,'RVtools V2.1'!A:K,11,0)="kube",1,0)</f>
        <v>0</v>
      </c>
      <c r="I1349" s="62">
        <f t="shared" si="5"/>
        <v>0</v>
      </c>
      <c r="J1349" s="61">
        <v>0.0</v>
      </c>
      <c r="K1349" s="74">
        <v>0.0</v>
      </c>
      <c r="L1349" s="64">
        <f t="shared" si="6"/>
        <v>0</v>
      </c>
      <c r="M1349" s="67" t="str">
        <f>ifna(vlookup(A1349,'RVtools V2.1'!A:I,8,0),"N/A")</f>
        <v>Serveur de fichiers</v>
      </c>
      <c r="N1349" s="64">
        <f>IFERROR(__xludf.DUMMYFUNCTION("IF(REGEXMATCH(M1349, ""(?i)"" &amp; JOIN(""|"", SPLIT(""kalisil"", "" ""))), 1, 0)"),0.0)</f>
        <v>0</v>
      </c>
      <c r="O1349" s="64" t="str">
        <f>vlookup(A1349,'RVtools V2.1'!A:H,7,0)</f>
        <v>T2</v>
      </c>
      <c r="P1349" s="64">
        <f>if(vlookup(A1349,'RVtools V2.1'!A:H,5,0)="oui",1,0)</f>
        <v>1</v>
      </c>
      <c r="Q1349" s="64">
        <f>ifna(vlookup(A1349,vCPU!A:B,2,0),"Unknown")</f>
        <v>4</v>
      </c>
      <c r="R1349" s="66">
        <f>ifna(vlookup(A1349,vMemory!A:C,3,0),"Unknown")</f>
        <v>8</v>
      </c>
      <c r="S1349" s="66">
        <f>ifna(vlookup(A1349,vDisk!A:C,3,0),"Unknown")</f>
        <v>7554</v>
      </c>
      <c r="T1349" s="67" t="str">
        <f t="array" ref="T1349">IFS(
   L1349=1, "No Lift &amp; Shift",
   J1349=1, XLOOKUP(A1349, 'Infra Study'!A:A, 'Infra Study'!P:P),
   I1349=1, "No Lift &amp; Shift",
   H1349=1, "GKE",
   K1349=1, "GCNV",
   G1349=1, "Lift &amp; Shift Prod",
   TRUE, "Lift &amp; Shift Noprod"
)</f>
        <v>Lift &amp; Shift Prod</v>
      </c>
      <c r="U1349" s="67">
        <f t="shared" si="7"/>
        <v>1</v>
      </c>
      <c r="V1349" s="68" t="str">
        <f>if(T1349="Lift &amp; Shift Noprod",if( Y1349=0,Assumptions!$B$5, Assumptions!$B$4),if(T1349="Lift &amp; Shift Prod",if(AND(N1349=1,O1349="T1"),Assumptions!$B$6,Assumptions!$B$4),0))</f>
        <v>N2D</v>
      </c>
      <c r="W1349" s="69">
        <f>if(V1349&lt;&gt;0,if(Q1349="Unknown", Assumptions!$B$42,If(Q1349&gt;1,Q1349,2)),0)</f>
        <v>4</v>
      </c>
      <c r="X1349" s="69">
        <f>if(V1349&lt;&gt;0,if(R1349="Unknown", Assumptions!$B$43,R1349),0)</f>
        <v>8</v>
      </c>
      <c r="Y1349" s="68">
        <f t="shared" si="8"/>
        <v>0</v>
      </c>
      <c r="Z1349" s="68">
        <f>if(V1349&lt;&gt;0,if(  S1349="Unknown", Assumptions!$B$44,S1349),0)</f>
        <v>7554</v>
      </c>
      <c r="AA1349" s="68" t="str">
        <f>if(V1349 ="N2",ifna(vlookup(W1349&amp;"-"&amp;X1349,'Ref. VM'!A:B,2,0),"Custom"),if(V1349 ="E2" , ifna(vlookup(W1349&amp;"-"&amp;X1349,'Ref. VM'!D:E,2,0),"Custom"),if(V1349="N2D",ifna(vlookup(W1349&amp;"-"&amp;X1349,'Ref. VM'!G:H,2,0),"Custom"),if(V1349="N4",ifna(vlookup(W1349&amp;"-"&amp;X1349,'Ref. VM'!J:K,2,0),"Custom"),0))))</f>
        <v>Custom</v>
      </c>
      <c r="AB1349" s="67" t="str">
        <f t="shared" si="9"/>
        <v>N2D-Custom vCPUs-CUD 3y</v>
      </c>
      <c r="AC1349" s="67" t="str">
        <f t="shared" si="10"/>
        <v>N2D-Custom RAM-CUD 3y</v>
      </c>
      <c r="AD1349" s="67">
        <f t="shared" si="11"/>
        <v>0</v>
      </c>
      <c r="AE1349" s="62">
        <f>if(T1349="Lift &amp; Shift Prod",730,if(T1349="Lift &amp; Shift Noprod",Assumptions!$B$3,0))</f>
        <v>730</v>
      </c>
      <c r="AF1349" s="70">
        <f>if( U1349=0,0,if(Y1349=0, ((vlookup(AB1349,'SKU Pricing'!A:B,Assumptions!$B$2,0)*W1349)+(vlookup(AC1349,'SKU Pricing'!A:B,Assumptions!$B$2,0)*X1349))*AE1349,((vlookup(AB1349,'SKU Pricing'!A:B,Assumptions!$B$2,0)*W1349)+(vlookup(AC1349,'SKU Pricing'!A:B,Assumptions!$B$2,0)*(W1349*8))+(vlookup(AD1349,'SKU Pricing'!A:B,Assumptions!$B$2,0)*(X1349-(W1349*8))))*AE1349))</f>
        <v>55.81665264</v>
      </c>
      <c r="AG1349" s="67" t="str">
        <f t="shared" si="12"/>
        <v>Windows Server</v>
      </c>
      <c r="AH1349" s="70">
        <f>ifna(vlookup(AG1349,'SKU Pricing'!A:B,Assumptions!$B$2,0)*W1349*AE1349,0)</f>
        <v>134.32</v>
      </c>
      <c r="AI1349" s="62" t="str">
        <f t="shared" si="13"/>
        <v/>
      </c>
      <c r="AJ1349" s="62" t="str">
        <f>if(V1349&lt;&gt;0, if(T1349="Lift &amp; Shift Noprod",Assumptions!$B$9,if(V1349=Assumptions!$B$6,Assumptions!$B$10,if(P1349=1,Assumptions!$B$8,Assumptions!$B$7))),"")</f>
        <v>SSD</v>
      </c>
      <c r="AK1349" s="69" t="str">
        <f t="shared" si="14"/>
        <v>SSD</v>
      </c>
      <c r="AL1349" s="69">
        <f>if(AJ1349="Hyperdisk Balanced",Assumptions!$B$11,0)</f>
        <v>0</v>
      </c>
      <c r="AM1349" s="69">
        <f>if(AJ1349="Hyperdisk Balanced",Assumptions!$B$12,0)</f>
        <v>0</v>
      </c>
      <c r="AN1349" s="70">
        <f>if(AK1349=0,0,if(AJ1349="Hyperdisk Balanced",vlookup(AK1349&amp;" provisioned space",'SKU Pricing'!A:B,Assumptions!$B$2,0)*Z1349+vlookup(AK1349&amp;" provisioned IOPS",'SKU Pricing'!A:B,Assumptions!$B$2,0)*AL1349*730+vlookup(AK1349&amp;" provisioned throughput",'SKU Pricing'!A:B,Assumptions!$B$2,0)*AM1349*730,vlookup(AK1349,'SKU Pricing'!A:B,Assumptions!$B$2,0)*Z1349))</f>
        <v>1488.138</v>
      </c>
      <c r="AO1349" s="70">
        <f t="shared" si="15"/>
        <v>1678.274653</v>
      </c>
      <c r="AP1349" s="71" t="str">
        <f t="shared" si="16"/>
        <v>VM Manager</v>
      </c>
      <c r="AQ1349" s="70">
        <f>ifna(vlookup(AP1349,'SKU Pricing'!A:B,Assumptions!$B$2,0)*AE1349,0)</f>
        <v>2.19</v>
      </c>
      <c r="AR1349" s="72">
        <v>0.0</v>
      </c>
    </row>
    <row r="1350">
      <c r="A1350" s="61" t="s">
        <v>1489</v>
      </c>
      <c r="B1350" s="62" t="str">
        <f>ifna(if(vlookup(A1350,vOS!A:B,2,0)="","Unknown",vlookup(A1350,vOS!A:B,2,0)),"Unknown")</f>
        <v>Microsoft Windows Server 2022 (64-bit)</v>
      </c>
      <c r="C1350" s="62">
        <f>vlookup(B1350,'OS Study'!A:D,2,0)</f>
        <v>0</v>
      </c>
      <c r="D1350" s="62" t="str">
        <f>vlookup(B1350,'OS Study'!A:D,3,0)</f>
        <v>Windows</v>
      </c>
      <c r="E1350" s="62" t="str">
        <f>vlookup(B1350,'OS Study'!A:D,4,0)</f>
        <v>Server</v>
      </c>
      <c r="F1350" s="63" t="str">
        <f>vlookup(B1350,'OS Study'!A:E,5,0)</f>
        <v>2022</v>
      </c>
      <c r="G1350" s="62">
        <f>IF(vlookup(A1350,'RVtools V2.1'!A:J,4,0)="non",0,1)</f>
        <v>1</v>
      </c>
      <c r="H1350" s="62">
        <f>if(vlookup(A1350,'RVtools V2.1'!A:K,11,0)="kube",1,0)</f>
        <v>0</v>
      </c>
      <c r="I1350" s="62">
        <f t="shared" si="5"/>
        <v>0</v>
      </c>
      <c r="J1350" s="61">
        <v>0.0</v>
      </c>
      <c r="K1350" s="74">
        <v>0.0</v>
      </c>
      <c r="L1350" s="64">
        <f t="shared" si="6"/>
        <v>0</v>
      </c>
      <c r="M1350" s="67" t="str">
        <f>ifna(vlookup(A1350,'RVtools V2.1'!A:I,8,0),"N/A")</f>
        <v>Serveur de fichiers</v>
      </c>
      <c r="N1350" s="64">
        <f>IFERROR(__xludf.DUMMYFUNCTION("IF(REGEXMATCH(M1350, ""(?i)"" &amp; JOIN(""|"", SPLIT(""kalisil"", "" ""))), 1, 0)"),0.0)</f>
        <v>0</v>
      </c>
      <c r="O1350" s="64" t="str">
        <f>vlookup(A1350,'RVtools V2.1'!A:H,7,0)</f>
        <v>T2</v>
      </c>
      <c r="P1350" s="64">
        <f>if(vlookup(A1350,'RVtools V2.1'!A:H,5,0)="oui",1,0)</f>
        <v>1</v>
      </c>
      <c r="Q1350" s="64">
        <f>ifna(vlookup(A1350,vCPU!A:B,2,0),"Unknown")</f>
        <v>4</v>
      </c>
      <c r="R1350" s="66">
        <f>ifna(vlookup(A1350,vMemory!A:C,3,0),"Unknown")</f>
        <v>8</v>
      </c>
      <c r="S1350" s="66">
        <f>ifna(vlookup(A1350,vDisk!A:C,3,0),"Unknown")</f>
        <v>5966</v>
      </c>
      <c r="T1350" s="67" t="str">
        <f t="array" ref="T1350">IFS(
   L1350=1, "No Lift &amp; Shift",
   J1350=1, XLOOKUP(A1350, 'Infra Study'!A:A, 'Infra Study'!P:P),
   I1350=1, "No Lift &amp; Shift",
   H1350=1, "GKE",
   K1350=1, "GCNV",
   G1350=1, "Lift &amp; Shift Prod",
   TRUE, "Lift &amp; Shift Noprod"
)</f>
        <v>Lift &amp; Shift Prod</v>
      </c>
      <c r="U1350" s="67">
        <f t="shared" si="7"/>
        <v>1</v>
      </c>
      <c r="V1350" s="68" t="str">
        <f>if(T1350="Lift &amp; Shift Noprod",if( Y1350=0,Assumptions!$B$5, Assumptions!$B$4),if(T1350="Lift &amp; Shift Prod",if(AND(N1350=1,O1350="T1"),Assumptions!$B$6,Assumptions!$B$4),0))</f>
        <v>N2D</v>
      </c>
      <c r="W1350" s="69">
        <f>if(V1350&lt;&gt;0,if(Q1350="Unknown", Assumptions!$B$42,If(Q1350&gt;1,Q1350,2)),0)</f>
        <v>4</v>
      </c>
      <c r="X1350" s="69">
        <f>if(V1350&lt;&gt;0,if(R1350="Unknown", Assumptions!$B$43,R1350),0)</f>
        <v>8</v>
      </c>
      <c r="Y1350" s="68">
        <f t="shared" si="8"/>
        <v>0</v>
      </c>
      <c r="Z1350" s="68">
        <f>if(V1350&lt;&gt;0,if(  S1350="Unknown", Assumptions!$B$44,S1350),0)</f>
        <v>5966</v>
      </c>
      <c r="AA1350" s="68" t="str">
        <f>if(V1350 ="N2",ifna(vlookup(W1350&amp;"-"&amp;X1350,'Ref. VM'!A:B,2,0),"Custom"),if(V1350 ="E2" , ifna(vlookup(W1350&amp;"-"&amp;X1350,'Ref. VM'!D:E,2,0),"Custom"),if(V1350="N2D",ifna(vlookup(W1350&amp;"-"&amp;X1350,'Ref. VM'!G:H,2,0),"Custom"),if(V1350="N4",ifna(vlookup(W1350&amp;"-"&amp;X1350,'Ref. VM'!J:K,2,0),"Custom"),0))))</f>
        <v>Custom</v>
      </c>
      <c r="AB1350" s="67" t="str">
        <f t="shared" si="9"/>
        <v>N2D-Custom vCPUs-CUD 3y</v>
      </c>
      <c r="AC1350" s="67" t="str">
        <f t="shared" si="10"/>
        <v>N2D-Custom RAM-CUD 3y</v>
      </c>
      <c r="AD1350" s="67">
        <f t="shared" si="11"/>
        <v>0</v>
      </c>
      <c r="AE1350" s="62">
        <f>if(T1350="Lift &amp; Shift Prod",730,if(T1350="Lift &amp; Shift Noprod",Assumptions!$B$3,0))</f>
        <v>730</v>
      </c>
      <c r="AF1350" s="70">
        <f>if( U1350=0,0,if(Y1350=0, ((vlookup(AB1350,'SKU Pricing'!A:B,Assumptions!$B$2,0)*W1350)+(vlookup(AC1350,'SKU Pricing'!A:B,Assumptions!$B$2,0)*X1350))*AE1350,((vlookup(AB1350,'SKU Pricing'!A:B,Assumptions!$B$2,0)*W1350)+(vlookup(AC1350,'SKU Pricing'!A:B,Assumptions!$B$2,0)*(W1350*8))+(vlookup(AD1350,'SKU Pricing'!A:B,Assumptions!$B$2,0)*(X1350-(W1350*8))))*AE1350))</f>
        <v>55.81665264</v>
      </c>
      <c r="AG1350" s="67" t="str">
        <f t="shared" si="12"/>
        <v>Windows Server</v>
      </c>
      <c r="AH1350" s="70">
        <f>ifna(vlookup(AG1350,'SKU Pricing'!A:B,Assumptions!$B$2,0)*W1350*AE1350,0)</f>
        <v>134.32</v>
      </c>
      <c r="AI1350" s="62" t="str">
        <f t="shared" si="13"/>
        <v/>
      </c>
      <c r="AJ1350" s="62" t="str">
        <f>if(V1350&lt;&gt;0, if(T1350="Lift &amp; Shift Noprod",Assumptions!$B$9,if(V1350=Assumptions!$B$6,Assumptions!$B$10,if(P1350=1,Assumptions!$B$8,Assumptions!$B$7))),"")</f>
        <v>SSD</v>
      </c>
      <c r="AK1350" s="69" t="str">
        <f t="shared" si="14"/>
        <v>SSD</v>
      </c>
      <c r="AL1350" s="69">
        <f>if(AJ1350="Hyperdisk Balanced",Assumptions!$B$11,0)</f>
        <v>0</v>
      </c>
      <c r="AM1350" s="69">
        <f>if(AJ1350="Hyperdisk Balanced",Assumptions!$B$12,0)</f>
        <v>0</v>
      </c>
      <c r="AN1350" s="70">
        <f>if(AK1350=0,0,if(AJ1350="Hyperdisk Balanced",vlookup(AK1350&amp;" provisioned space",'SKU Pricing'!A:B,Assumptions!$B$2,0)*Z1350+vlookup(AK1350&amp;" provisioned IOPS",'SKU Pricing'!A:B,Assumptions!$B$2,0)*AL1350*730+vlookup(AK1350&amp;" provisioned throughput",'SKU Pricing'!A:B,Assumptions!$B$2,0)*AM1350*730,vlookup(AK1350,'SKU Pricing'!A:B,Assumptions!$B$2,0)*Z1350))</f>
        <v>1175.302</v>
      </c>
      <c r="AO1350" s="70">
        <f t="shared" si="15"/>
        <v>1365.438653</v>
      </c>
      <c r="AP1350" s="71" t="str">
        <f t="shared" si="16"/>
        <v>VM Manager</v>
      </c>
      <c r="AQ1350" s="70">
        <f>ifna(vlookup(AP1350,'SKU Pricing'!A:B,Assumptions!$B$2,0)*AE1350,0)</f>
        <v>2.19</v>
      </c>
      <c r="AR1350" s="72">
        <v>0.0</v>
      </c>
    </row>
    <row r="1351">
      <c r="A1351" s="61" t="s">
        <v>1490</v>
      </c>
      <c r="B1351" s="62" t="str">
        <f>ifna(if(vlookup(A1351,vOS!A:B,2,0)="","Unknown",vlookup(A1351,vOS!A:B,2,0)),"Unknown")</f>
        <v>Microsoft Windows Server 2022 (64-bit)</v>
      </c>
      <c r="C1351" s="62">
        <f>vlookup(B1351,'OS Study'!A:D,2,0)</f>
        <v>0</v>
      </c>
      <c r="D1351" s="62" t="str">
        <f>vlookup(B1351,'OS Study'!A:D,3,0)</f>
        <v>Windows</v>
      </c>
      <c r="E1351" s="62" t="str">
        <f>vlookup(B1351,'OS Study'!A:D,4,0)</f>
        <v>Server</v>
      </c>
      <c r="F1351" s="63" t="str">
        <f>vlookup(B1351,'OS Study'!A:E,5,0)</f>
        <v>2022</v>
      </c>
      <c r="G1351" s="62">
        <f>IF(vlookup(A1351,'RVtools V2.1'!A:J,4,0)="non",0,1)</f>
        <v>1</v>
      </c>
      <c r="H1351" s="62">
        <f>if(vlookup(A1351,'RVtools V2.1'!A:K,11,0)="kube",1,0)</f>
        <v>0</v>
      </c>
      <c r="I1351" s="62">
        <f t="shared" si="5"/>
        <v>0</v>
      </c>
      <c r="J1351" s="61">
        <v>0.0</v>
      </c>
      <c r="K1351" s="74">
        <v>0.0</v>
      </c>
      <c r="L1351" s="64">
        <f t="shared" si="6"/>
        <v>0</v>
      </c>
      <c r="M1351" s="67" t="str">
        <f>ifna(vlookup(A1351,'RVtools V2.1'!A:I,8,0),"N/A")</f>
        <v>Serveur de fichiers</v>
      </c>
      <c r="N1351" s="64">
        <f>IFERROR(__xludf.DUMMYFUNCTION("IF(REGEXMATCH(M1351, ""(?i)"" &amp; JOIN(""|"", SPLIT(""kalisil"", "" ""))), 1, 0)"),0.0)</f>
        <v>0</v>
      </c>
      <c r="O1351" s="64" t="str">
        <f>vlookup(A1351,'RVtools V2.1'!A:H,7,0)</f>
        <v>T2</v>
      </c>
      <c r="P1351" s="64">
        <f>if(vlookup(A1351,'RVtools V2.1'!A:H,5,0)="oui",1,0)</f>
        <v>1</v>
      </c>
      <c r="Q1351" s="64">
        <f>ifna(vlookup(A1351,vCPU!A:B,2,0),"Unknown")</f>
        <v>2</v>
      </c>
      <c r="R1351" s="66">
        <f>ifna(vlookup(A1351,vMemory!A:C,3,0),"Unknown")</f>
        <v>4</v>
      </c>
      <c r="S1351" s="66">
        <f>ifna(vlookup(A1351,vDisk!A:C,3,0),"Unknown")</f>
        <v>285</v>
      </c>
      <c r="T1351" s="67" t="str">
        <f t="array" ref="T1351">IFS(
   L1351=1, "No Lift &amp; Shift",
   J1351=1, XLOOKUP(A1351, 'Infra Study'!A:A, 'Infra Study'!P:P),
   I1351=1, "No Lift &amp; Shift",
   H1351=1, "GKE",
   K1351=1, "GCNV",
   G1351=1, "Lift &amp; Shift Prod",
   TRUE, "Lift &amp; Shift Noprod"
)</f>
        <v>Lift &amp; Shift Prod</v>
      </c>
      <c r="U1351" s="67">
        <f t="shared" si="7"/>
        <v>1</v>
      </c>
      <c r="V1351" s="68" t="str">
        <f>if(T1351="Lift &amp; Shift Noprod",if( Y1351=0,Assumptions!$B$5, Assumptions!$B$4),if(T1351="Lift &amp; Shift Prod",if(AND(N1351=1,O1351="T1"),Assumptions!$B$6,Assumptions!$B$4),0))</f>
        <v>N2D</v>
      </c>
      <c r="W1351" s="69">
        <f>if(V1351&lt;&gt;0,if(Q1351="Unknown", Assumptions!$B$42,If(Q1351&gt;1,Q1351,2)),0)</f>
        <v>2</v>
      </c>
      <c r="X1351" s="69">
        <f>if(V1351&lt;&gt;0,if(R1351="Unknown", Assumptions!$B$43,R1351),0)</f>
        <v>4</v>
      </c>
      <c r="Y1351" s="68">
        <f t="shared" si="8"/>
        <v>0</v>
      </c>
      <c r="Z1351" s="68">
        <f>if(V1351&lt;&gt;0,if(  S1351="Unknown", Assumptions!$B$44,S1351),0)</f>
        <v>285</v>
      </c>
      <c r="AA1351" s="68" t="str">
        <f>if(V1351 ="N2",ifna(vlookup(W1351&amp;"-"&amp;X1351,'Ref. VM'!A:B,2,0),"Custom"),if(V1351 ="E2" , ifna(vlookup(W1351&amp;"-"&amp;X1351,'Ref. VM'!D:E,2,0),"Custom"),if(V1351="N2D",ifna(vlookup(W1351&amp;"-"&amp;X1351,'Ref. VM'!G:H,2,0),"Custom"),if(V1351="N4",ifna(vlookup(W1351&amp;"-"&amp;X1351,'Ref. VM'!J:K,2,0),"Custom"),0))))</f>
        <v>Custom</v>
      </c>
      <c r="AB1351" s="67" t="str">
        <f t="shared" si="9"/>
        <v>N2D-Custom vCPUs-CUD 3y</v>
      </c>
      <c r="AC1351" s="67" t="str">
        <f t="shared" si="10"/>
        <v>N2D-Custom RAM-CUD 3y</v>
      </c>
      <c r="AD1351" s="67">
        <f t="shared" si="11"/>
        <v>0</v>
      </c>
      <c r="AE1351" s="62">
        <f>if(T1351="Lift &amp; Shift Prod",730,if(T1351="Lift &amp; Shift Noprod",Assumptions!$B$3,0))</f>
        <v>730</v>
      </c>
      <c r="AF1351" s="70">
        <f>if( U1351=0,0,if(Y1351=0, ((vlookup(AB1351,'SKU Pricing'!A:B,Assumptions!$B$2,0)*W1351)+(vlookup(AC1351,'SKU Pricing'!A:B,Assumptions!$B$2,0)*X1351))*AE1351,((vlookup(AB1351,'SKU Pricing'!A:B,Assumptions!$B$2,0)*W1351)+(vlookup(AC1351,'SKU Pricing'!A:B,Assumptions!$B$2,0)*(W1351*8))+(vlookup(AD1351,'SKU Pricing'!A:B,Assumptions!$B$2,0)*(X1351-(W1351*8))))*AE1351))</f>
        <v>27.90832632</v>
      </c>
      <c r="AG1351" s="67" t="str">
        <f t="shared" si="12"/>
        <v>Windows Server</v>
      </c>
      <c r="AH1351" s="70">
        <f>ifna(vlookup(AG1351,'SKU Pricing'!A:B,Assumptions!$B$2,0)*W1351*AE1351,0)</f>
        <v>67.16</v>
      </c>
      <c r="AI1351" s="62" t="str">
        <f t="shared" si="13"/>
        <v/>
      </c>
      <c r="AJ1351" s="62" t="str">
        <f>if(V1351&lt;&gt;0, if(T1351="Lift &amp; Shift Noprod",Assumptions!$B$9,if(V1351=Assumptions!$B$6,Assumptions!$B$10,if(P1351=1,Assumptions!$B$8,Assumptions!$B$7))),"")</f>
        <v>SSD</v>
      </c>
      <c r="AK1351" s="69" t="str">
        <f t="shared" si="14"/>
        <v>SSD</v>
      </c>
      <c r="AL1351" s="69">
        <f>if(AJ1351="Hyperdisk Balanced",Assumptions!$B$11,0)</f>
        <v>0</v>
      </c>
      <c r="AM1351" s="69">
        <f>if(AJ1351="Hyperdisk Balanced",Assumptions!$B$12,0)</f>
        <v>0</v>
      </c>
      <c r="AN1351" s="70">
        <f>if(AK1351=0,0,if(AJ1351="Hyperdisk Balanced",vlookup(AK1351&amp;" provisioned space",'SKU Pricing'!A:B,Assumptions!$B$2,0)*Z1351+vlookup(AK1351&amp;" provisioned IOPS",'SKU Pricing'!A:B,Assumptions!$B$2,0)*AL1351*730+vlookup(AK1351&amp;" provisioned throughput",'SKU Pricing'!A:B,Assumptions!$B$2,0)*AM1351*730,vlookup(AK1351,'SKU Pricing'!A:B,Assumptions!$B$2,0)*Z1351))</f>
        <v>56.145</v>
      </c>
      <c r="AO1351" s="70">
        <f t="shared" si="15"/>
        <v>151.2133263</v>
      </c>
      <c r="AP1351" s="71" t="str">
        <f t="shared" si="16"/>
        <v>VM Manager</v>
      </c>
      <c r="AQ1351" s="70">
        <f>ifna(vlookup(AP1351,'SKU Pricing'!A:B,Assumptions!$B$2,0)*AE1351,0)</f>
        <v>2.19</v>
      </c>
      <c r="AR1351" s="72">
        <v>0.0</v>
      </c>
    </row>
    <row r="1352">
      <c r="A1352" s="61" t="s">
        <v>1491</v>
      </c>
      <c r="B1352" s="62" t="str">
        <f>ifna(if(vlookup(A1352,vOS!A:B,2,0)="","Unknown",vlookup(A1352,vOS!A:B,2,0)),"Unknown")</f>
        <v>Microsoft Windows Server 2025 (64-bit)</v>
      </c>
      <c r="C1352" s="62">
        <f>vlookup(B1352,'OS Study'!A:D,2,0)</f>
        <v>0</v>
      </c>
      <c r="D1352" s="62" t="str">
        <f>vlookup(B1352,'OS Study'!A:D,3,0)</f>
        <v>Windows</v>
      </c>
      <c r="E1352" s="62" t="str">
        <f>vlookup(B1352,'OS Study'!A:D,4,0)</f>
        <v>Server</v>
      </c>
      <c r="F1352" s="63" t="str">
        <f>vlookup(B1352,'OS Study'!A:E,5,0)</f>
        <v>2025</v>
      </c>
      <c r="G1352" s="62">
        <f>IF(vlookup(A1352,'RVtools V2.1'!A:J,4,0)="non",0,1)</f>
        <v>1</v>
      </c>
      <c r="H1352" s="62">
        <f>if(vlookup(A1352,'RVtools V2.1'!A:K,11,0)="kube",1,0)</f>
        <v>0</v>
      </c>
      <c r="I1352" s="62">
        <f t="shared" si="5"/>
        <v>0</v>
      </c>
      <c r="J1352" s="61">
        <v>0.0</v>
      </c>
      <c r="K1352" s="74">
        <v>0.0</v>
      </c>
      <c r="L1352" s="64">
        <f t="shared" si="6"/>
        <v>0</v>
      </c>
      <c r="M1352" s="67" t="str">
        <f>ifna(vlookup(A1352,'RVtools V2.1'!A:I,8,0),"N/A")</f>
        <v>Serveur de fichiers</v>
      </c>
      <c r="N1352" s="64">
        <f>IFERROR(__xludf.DUMMYFUNCTION("IF(REGEXMATCH(M1352, ""(?i)"" &amp; JOIN(""|"", SPLIT(""kalisil"", "" ""))), 1, 0)"),0.0)</f>
        <v>0</v>
      </c>
      <c r="O1352" s="64" t="str">
        <f>vlookup(A1352,'RVtools V2.1'!A:H,7,0)</f>
        <v>T2</v>
      </c>
      <c r="P1352" s="64">
        <f>if(vlookup(A1352,'RVtools V2.1'!A:H,5,0)="oui",1,0)</f>
        <v>1</v>
      </c>
      <c r="Q1352" s="64">
        <f>ifna(vlookup(A1352,vCPU!A:B,2,0),"Unknown")</f>
        <v>2</v>
      </c>
      <c r="R1352" s="66">
        <f>ifna(vlookup(A1352,vMemory!A:C,3,0),"Unknown")</f>
        <v>4</v>
      </c>
      <c r="S1352" s="66">
        <f>ifna(vlookup(A1352,vDisk!A:C,3,0),"Unknown")</f>
        <v>6257</v>
      </c>
      <c r="T1352" s="67" t="str">
        <f t="array" ref="T1352">IFS(
   L1352=1, "No Lift &amp; Shift",
   J1352=1, XLOOKUP(A1352, 'Infra Study'!A:A, 'Infra Study'!P:P),
   I1352=1, "No Lift &amp; Shift",
   H1352=1, "GKE",
   K1352=1, "GCNV",
   G1352=1, "Lift &amp; Shift Prod",
   TRUE, "Lift &amp; Shift Noprod"
)</f>
        <v>Lift &amp; Shift Prod</v>
      </c>
      <c r="U1352" s="67">
        <f t="shared" si="7"/>
        <v>1</v>
      </c>
      <c r="V1352" s="68" t="str">
        <f>if(T1352="Lift &amp; Shift Noprod",if( Y1352=0,Assumptions!$B$5, Assumptions!$B$4),if(T1352="Lift &amp; Shift Prod",if(AND(N1352=1,O1352="T1"),Assumptions!$B$6,Assumptions!$B$4),0))</f>
        <v>N2D</v>
      </c>
      <c r="W1352" s="69">
        <f>if(V1352&lt;&gt;0,if(Q1352="Unknown", Assumptions!$B$42,If(Q1352&gt;1,Q1352,2)),0)</f>
        <v>2</v>
      </c>
      <c r="X1352" s="69">
        <f>if(V1352&lt;&gt;0,if(R1352="Unknown", Assumptions!$B$43,R1352),0)</f>
        <v>4</v>
      </c>
      <c r="Y1352" s="68">
        <f t="shared" si="8"/>
        <v>0</v>
      </c>
      <c r="Z1352" s="68">
        <f>if(V1352&lt;&gt;0,if(  S1352="Unknown", Assumptions!$B$44,S1352),0)</f>
        <v>6257</v>
      </c>
      <c r="AA1352" s="68" t="str">
        <f>if(V1352 ="N2",ifna(vlookup(W1352&amp;"-"&amp;X1352,'Ref. VM'!A:B,2,0),"Custom"),if(V1352 ="E2" , ifna(vlookup(W1352&amp;"-"&amp;X1352,'Ref. VM'!D:E,2,0),"Custom"),if(V1352="N2D",ifna(vlookup(W1352&amp;"-"&amp;X1352,'Ref. VM'!G:H,2,0),"Custom"),if(V1352="N4",ifna(vlookup(W1352&amp;"-"&amp;X1352,'Ref. VM'!J:K,2,0),"Custom"),0))))</f>
        <v>Custom</v>
      </c>
      <c r="AB1352" s="67" t="str">
        <f t="shared" si="9"/>
        <v>N2D-Custom vCPUs-CUD 3y</v>
      </c>
      <c r="AC1352" s="67" t="str">
        <f t="shared" si="10"/>
        <v>N2D-Custom RAM-CUD 3y</v>
      </c>
      <c r="AD1352" s="67">
        <f t="shared" si="11"/>
        <v>0</v>
      </c>
      <c r="AE1352" s="62">
        <f>if(T1352="Lift &amp; Shift Prod",730,if(T1352="Lift &amp; Shift Noprod",Assumptions!$B$3,0))</f>
        <v>730</v>
      </c>
      <c r="AF1352" s="70">
        <f>if( U1352=0,0,if(Y1352=0, ((vlookup(AB1352,'SKU Pricing'!A:B,Assumptions!$B$2,0)*W1352)+(vlookup(AC1352,'SKU Pricing'!A:B,Assumptions!$B$2,0)*X1352))*AE1352,((vlookup(AB1352,'SKU Pricing'!A:B,Assumptions!$B$2,0)*W1352)+(vlookup(AC1352,'SKU Pricing'!A:B,Assumptions!$B$2,0)*(W1352*8))+(vlookup(AD1352,'SKU Pricing'!A:B,Assumptions!$B$2,0)*(X1352-(W1352*8))))*AE1352))</f>
        <v>27.90832632</v>
      </c>
      <c r="AG1352" s="67" t="str">
        <f t="shared" si="12"/>
        <v>Windows Server</v>
      </c>
      <c r="AH1352" s="70">
        <f>ifna(vlookup(AG1352,'SKU Pricing'!A:B,Assumptions!$B$2,0)*W1352*AE1352,0)</f>
        <v>67.16</v>
      </c>
      <c r="AI1352" s="62" t="str">
        <f t="shared" si="13"/>
        <v/>
      </c>
      <c r="AJ1352" s="62" t="str">
        <f>if(V1352&lt;&gt;0, if(T1352="Lift &amp; Shift Noprod",Assumptions!$B$9,if(V1352=Assumptions!$B$6,Assumptions!$B$10,if(P1352=1,Assumptions!$B$8,Assumptions!$B$7))),"")</f>
        <v>SSD</v>
      </c>
      <c r="AK1352" s="69" t="str">
        <f t="shared" si="14"/>
        <v>SSD</v>
      </c>
      <c r="AL1352" s="69">
        <f>if(AJ1352="Hyperdisk Balanced",Assumptions!$B$11,0)</f>
        <v>0</v>
      </c>
      <c r="AM1352" s="69">
        <f>if(AJ1352="Hyperdisk Balanced",Assumptions!$B$12,0)</f>
        <v>0</v>
      </c>
      <c r="AN1352" s="70">
        <f>if(AK1352=0,0,if(AJ1352="Hyperdisk Balanced",vlookup(AK1352&amp;" provisioned space",'SKU Pricing'!A:B,Assumptions!$B$2,0)*Z1352+vlookup(AK1352&amp;" provisioned IOPS",'SKU Pricing'!A:B,Assumptions!$B$2,0)*AL1352*730+vlookup(AK1352&amp;" provisioned throughput",'SKU Pricing'!A:B,Assumptions!$B$2,0)*AM1352*730,vlookup(AK1352,'SKU Pricing'!A:B,Assumptions!$B$2,0)*Z1352))</f>
        <v>1232.629</v>
      </c>
      <c r="AO1352" s="70">
        <f t="shared" si="15"/>
        <v>1327.697326</v>
      </c>
      <c r="AP1352" s="71" t="str">
        <f t="shared" si="16"/>
        <v>VM Manager</v>
      </c>
      <c r="AQ1352" s="70">
        <f>ifna(vlookup(AP1352,'SKU Pricing'!A:B,Assumptions!$B$2,0)*AE1352,0)</f>
        <v>2.19</v>
      </c>
      <c r="AR1352" s="72">
        <v>0.0</v>
      </c>
    </row>
    <row r="1353">
      <c r="A1353" s="61" t="s">
        <v>1492</v>
      </c>
      <c r="B1353" s="62" t="str">
        <f>ifna(if(vlookup(A1353,vOS!A:B,2,0)="","Unknown",vlookup(A1353,vOS!A:B,2,0)),"Unknown")</f>
        <v>Microsoft Windows Server 2022 (64-bit)</v>
      </c>
      <c r="C1353" s="62">
        <f>vlookup(B1353,'OS Study'!A:D,2,0)</f>
        <v>0</v>
      </c>
      <c r="D1353" s="62" t="str">
        <f>vlookup(B1353,'OS Study'!A:D,3,0)</f>
        <v>Windows</v>
      </c>
      <c r="E1353" s="62" t="str">
        <f>vlookup(B1353,'OS Study'!A:D,4,0)</f>
        <v>Server</v>
      </c>
      <c r="F1353" s="63" t="str">
        <f>vlookup(B1353,'OS Study'!A:E,5,0)</f>
        <v>2022</v>
      </c>
      <c r="G1353" s="62">
        <f>IF(vlookup(A1353,'RVtools V2.1'!A:J,4,0)="non",0,1)</f>
        <v>1</v>
      </c>
      <c r="H1353" s="62">
        <f>if(vlookup(A1353,'RVtools V2.1'!A:K,11,0)="kube",1,0)</f>
        <v>0</v>
      </c>
      <c r="I1353" s="62">
        <f t="shared" si="5"/>
        <v>0</v>
      </c>
      <c r="J1353" s="61">
        <v>0.0</v>
      </c>
      <c r="K1353" s="74">
        <v>0.0</v>
      </c>
      <c r="L1353" s="64">
        <f t="shared" si="6"/>
        <v>0</v>
      </c>
      <c r="M1353" s="67" t="str">
        <f>ifna(vlookup(A1353,'RVtools V2.1'!A:I,8,0),"N/A")</f>
        <v>Serveur de fichiers</v>
      </c>
      <c r="N1353" s="64">
        <f>IFERROR(__xludf.DUMMYFUNCTION("IF(REGEXMATCH(M1353, ""(?i)"" &amp; JOIN(""|"", SPLIT(""kalisil"", "" ""))), 1, 0)"),0.0)</f>
        <v>0</v>
      </c>
      <c r="O1353" s="64" t="str">
        <f>vlookup(A1353,'RVtools V2.1'!A:H,7,0)</f>
        <v>T2</v>
      </c>
      <c r="P1353" s="64">
        <f>if(vlookup(A1353,'RVtools V2.1'!A:H,5,0)="oui",1,0)</f>
        <v>1</v>
      </c>
      <c r="Q1353" s="64">
        <f>ifna(vlookup(A1353,vCPU!A:B,2,0),"Unknown")</f>
        <v>4</v>
      </c>
      <c r="R1353" s="66">
        <f>ifna(vlookup(A1353,vMemory!A:C,3,0),"Unknown")</f>
        <v>8</v>
      </c>
      <c r="S1353" s="66">
        <f>ifna(vlookup(A1353,vDisk!A:C,3,0),"Unknown")</f>
        <v>163</v>
      </c>
      <c r="T1353" s="67" t="str">
        <f t="array" ref="T1353">IFS(
   L1353=1, "No Lift &amp; Shift",
   J1353=1, XLOOKUP(A1353, 'Infra Study'!A:A, 'Infra Study'!P:P),
   I1353=1, "No Lift &amp; Shift",
   H1353=1, "GKE",
   K1353=1, "GCNV",
   G1353=1, "Lift &amp; Shift Prod",
   TRUE, "Lift &amp; Shift Noprod"
)</f>
        <v>Lift &amp; Shift Prod</v>
      </c>
      <c r="U1353" s="67">
        <f t="shared" si="7"/>
        <v>1</v>
      </c>
      <c r="V1353" s="68" t="str">
        <f>if(T1353="Lift &amp; Shift Noprod",if( Y1353=0,Assumptions!$B$5, Assumptions!$B$4),if(T1353="Lift &amp; Shift Prod",if(AND(N1353=1,O1353="T1"),Assumptions!$B$6,Assumptions!$B$4),0))</f>
        <v>N2D</v>
      </c>
      <c r="W1353" s="69">
        <f>if(V1353&lt;&gt;0,if(Q1353="Unknown", Assumptions!$B$42,If(Q1353&gt;1,Q1353,2)),0)</f>
        <v>4</v>
      </c>
      <c r="X1353" s="69">
        <f>if(V1353&lt;&gt;0,if(R1353="Unknown", Assumptions!$B$43,R1353),0)</f>
        <v>8</v>
      </c>
      <c r="Y1353" s="68">
        <f t="shared" si="8"/>
        <v>0</v>
      </c>
      <c r="Z1353" s="68">
        <f>if(V1353&lt;&gt;0,if(  S1353="Unknown", Assumptions!$B$44,S1353),0)</f>
        <v>163</v>
      </c>
      <c r="AA1353" s="68" t="str">
        <f>if(V1353 ="N2",ifna(vlookup(W1353&amp;"-"&amp;X1353,'Ref. VM'!A:B,2,0),"Custom"),if(V1353 ="E2" , ifna(vlookup(W1353&amp;"-"&amp;X1353,'Ref. VM'!D:E,2,0),"Custom"),if(V1353="N2D",ifna(vlookup(W1353&amp;"-"&amp;X1353,'Ref. VM'!G:H,2,0),"Custom"),if(V1353="N4",ifna(vlookup(W1353&amp;"-"&amp;X1353,'Ref. VM'!J:K,2,0),"Custom"),0))))</f>
        <v>Custom</v>
      </c>
      <c r="AB1353" s="67" t="str">
        <f t="shared" si="9"/>
        <v>N2D-Custom vCPUs-CUD 3y</v>
      </c>
      <c r="AC1353" s="67" t="str">
        <f t="shared" si="10"/>
        <v>N2D-Custom RAM-CUD 3y</v>
      </c>
      <c r="AD1353" s="67">
        <f t="shared" si="11"/>
        <v>0</v>
      </c>
      <c r="AE1353" s="62">
        <f>if(T1353="Lift &amp; Shift Prod",730,if(T1353="Lift &amp; Shift Noprod",Assumptions!$B$3,0))</f>
        <v>730</v>
      </c>
      <c r="AF1353" s="70">
        <f>if( U1353=0,0,if(Y1353=0, ((vlookup(AB1353,'SKU Pricing'!A:B,Assumptions!$B$2,0)*W1353)+(vlookup(AC1353,'SKU Pricing'!A:B,Assumptions!$B$2,0)*X1353))*AE1353,((vlookup(AB1353,'SKU Pricing'!A:B,Assumptions!$B$2,0)*W1353)+(vlookup(AC1353,'SKU Pricing'!A:B,Assumptions!$B$2,0)*(W1353*8))+(vlookup(AD1353,'SKU Pricing'!A:B,Assumptions!$B$2,0)*(X1353-(W1353*8))))*AE1353))</f>
        <v>55.81665264</v>
      </c>
      <c r="AG1353" s="67" t="str">
        <f t="shared" si="12"/>
        <v>Windows Server</v>
      </c>
      <c r="AH1353" s="70">
        <f>ifna(vlookup(AG1353,'SKU Pricing'!A:B,Assumptions!$B$2,0)*W1353*AE1353,0)</f>
        <v>134.32</v>
      </c>
      <c r="AI1353" s="62" t="str">
        <f t="shared" si="13"/>
        <v/>
      </c>
      <c r="AJ1353" s="62" t="str">
        <f>if(V1353&lt;&gt;0, if(T1353="Lift &amp; Shift Noprod",Assumptions!$B$9,if(V1353=Assumptions!$B$6,Assumptions!$B$10,if(P1353=1,Assumptions!$B$8,Assumptions!$B$7))),"")</f>
        <v>SSD</v>
      </c>
      <c r="AK1353" s="69" t="str">
        <f t="shared" si="14"/>
        <v>SSD</v>
      </c>
      <c r="AL1353" s="69">
        <f>if(AJ1353="Hyperdisk Balanced",Assumptions!$B$11,0)</f>
        <v>0</v>
      </c>
      <c r="AM1353" s="69">
        <f>if(AJ1353="Hyperdisk Balanced",Assumptions!$B$12,0)</f>
        <v>0</v>
      </c>
      <c r="AN1353" s="70">
        <f>if(AK1353=0,0,if(AJ1353="Hyperdisk Balanced",vlookup(AK1353&amp;" provisioned space",'SKU Pricing'!A:B,Assumptions!$B$2,0)*Z1353+vlookup(AK1353&amp;" provisioned IOPS",'SKU Pricing'!A:B,Assumptions!$B$2,0)*AL1353*730+vlookup(AK1353&amp;" provisioned throughput",'SKU Pricing'!A:B,Assumptions!$B$2,0)*AM1353*730,vlookup(AK1353,'SKU Pricing'!A:B,Assumptions!$B$2,0)*Z1353))</f>
        <v>32.111</v>
      </c>
      <c r="AO1353" s="70">
        <f t="shared" si="15"/>
        <v>222.2476526</v>
      </c>
      <c r="AP1353" s="71" t="str">
        <f t="shared" si="16"/>
        <v>VM Manager</v>
      </c>
      <c r="AQ1353" s="70">
        <f>ifna(vlookup(AP1353,'SKU Pricing'!A:B,Assumptions!$B$2,0)*AE1353,0)</f>
        <v>2.19</v>
      </c>
      <c r="AR1353" s="72">
        <v>0.0</v>
      </c>
    </row>
    <row r="1354">
      <c r="A1354" s="61" t="s">
        <v>1493</v>
      </c>
      <c r="B1354" s="62" t="str">
        <f>ifna(if(vlookup(A1354,vOS!A:B,2,0)="","Unknown",vlookup(A1354,vOS!A:B,2,0)),"Unknown")</f>
        <v>Microsoft Windows Server 2022 (64-bit)</v>
      </c>
      <c r="C1354" s="62">
        <f>vlookup(B1354,'OS Study'!A:D,2,0)</f>
        <v>0</v>
      </c>
      <c r="D1354" s="62" t="str">
        <f>vlookup(B1354,'OS Study'!A:D,3,0)</f>
        <v>Windows</v>
      </c>
      <c r="E1354" s="62" t="str">
        <f>vlookup(B1354,'OS Study'!A:D,4,0)</f>
        <v>Server</v>
      </c>
      <c r="F1354" s="63" t="str">
        <f>vlookup(B1354,'OS Study'!A:E,5,0)</f>
        <v>2022</v>
      </c>
      <c r="G1354" s="62">
        <f>IF(vlookup(A1354,'RVtools V2.1'!A:J,4,0)="non",0,1)</f>
        <v>1</v>
      </c>
      <c r="H1354" s="62">
        <f>if(vlookup(A1354,'RVtools V2.1'!A:K,11,0)="kube",1,0)</f>
        <v>0</v>
      </c>
      <c r="I1354" s="62">
        <f t="shared" si="5"/>
        <v>0</v>
      </c>
      <c r="J1354" s="61">
        <v>0.0</v>
      </c>
      <c r="K1354" s="74">
        <v>0.0</v>
      </c>
      <c r="L1354" s="64">
        <f t="shared" si="6"/>
        <v>0</v>
      </c>
      <c r="M1354" s="67" t="str">
        <f>ifna(vlookup(A1354,'RVtools V2.1'!A:I,8,0),"N/A")</f>
        <v>Serveur de fichiers (POC)</v>
      </c>
      <c r="N1354" s="64">
        <f>IFERROR(__xludf.DUMMYFUNCTION("IF(REGEXMATCH(M1354, ""(?i)"" &amp; JOIN(""|"", SPLIT(""kalisil"", "" ""))), 1, 0)"),0.0)</f>
        <v>0</v>
      </c>
      <c r="O1354" s="64" t="str">
        <f>vlookup(A1354,'RVtools V2.1'!A:H,7,0)</f>
        <v>N/A</v>
      </c>
      <c r="P1354" s="64">
        <f>if(vlookup(A1354,'RVtools V2.1'!A:H,5,0)="oui",1,0)</f>
        <v>0</v>
      </c>
      <c r="Q1354" s="64">
        <f>ifna(vlookup(A1354,vCPU!A:B,2,0),"Unknown")</f>
        <v>2</v>
      </c>
      <c r="R1354" s="66">
        <f>ifna(vlookup(A1354,vMemory!A:C,3,0),"Unknown")</f>
        <v>4</v>
      </c>
      <c r="S1354" s="66">
        <f>ifna(vlookup(A1354,vDisk!A:C,3,0),"Unknown")</f>
        <v>34</v>
      </c>
      <c r="T1354" s="67" t="str">
        <f t="array" ref="T1354">IFS(
   L1354=1, "No Lift &amp; Shift",
   J1354=1, XLOOKUP(A1354, 'Infra Study'!A:A, 'Infra Study'!P:P),
   I1354=1, "No Lift &amp; Shift",
   H1354=1, "GKE",
   K1354=1, "GCNV",
   G1354=1, "Lift &amp; Shift Prod",
   TRUE, "Lift &amp; Shift Noprod"
)</f>
        <v>Lift &amp; Shift Prod</v>
      </c>
      <c r="U1354" s="67">
        <f t="shared" si="7"/>
        <v>1</v>
      </c>
      <c r="V1354" s="68" t="str">
        <f>if(T1354="Lift &amp; Shift Noprod",if( Y1354=0,Assumptions!$B$5, Assumptions!$B$4),if(T1354="Lift &amp; Shift Prod",if(AND(N1354=1,O1354="T1"),Assumptions!$B$6,Assumptions!$B$4),0))</f>
        <v>N2D</v>
      </c>
      <c r="W1354" s="69">
        <f>if(V1354&lt;&gt;0,if(Q1354="Unknown", Assumptions!$B$42,If(Q1354&gt;1,Q1354,2)),0)</f>
        <v>2</v>
      </c>
      <c r="X1354" s="69">
        <f>if(V1354&lt;&gt;0,if(R1354="Unknown", Assumptions!$B$43,R1354),0)</f>
        <v>4</v>
      </c>
      <c r="Y1354" s="68">
        <f t="shared" si="8"/>
        <v>0</v>
      </c>
      <c r="Z1354" s="68">
        <f>if(V1354&lt;&gt;0,if(  S1354="Unknown", Assumptions!$B$44,S1354),0)</f>
        <v>34</v>
      </c>
      <c r="AA1354" s="68" t="str">
        <f>if(V1354 ="N2",ifna(vlookup(W1354&amp;"-"&amp;X1354,'Ref. VM'!A:B,2,0),"Custom"),if(V1354 ="E2" , ifna(vlookup(W1354&amp;"-"&amp;X1354,'Ref. VM'!D:E,2,0),"Custom"),if(V1354="N2D",ifna(vlookup(W1354&amp;"-"&amp;X1354,'Ref. VM'!G:H,2,0),"Custom"),if(V1354="N4",ifna(vlookup(W1354&amp;"-"&amp;X1354,'Ref. VM'!J:K,2,0),"Custom"),0))))</f>
        <v>Custom</v>
      </c>
      <c r="AB1354" s="67" t="str">
        <f t="shared" si="9"/>
        <v>N2D-Custom vCPUs-CUD 3y</v>
      </c>
      <c r="AC1354" s="67" t="str">
        <f t="shared" si="10"/>
        <v>N2D-Custom RAM-CUD 3y</v>
      </c>
      <c r="AD1354" s="67">
        <f t="shared" si="11"/>
        <v>0</v>
      </c>
      <c r="AE1354" s="62">
        <f>if(T1354="Lift &amp; Shift Prod",730,if(T1354="Lift &amp; Shift Noprod",Assumptions!$B$3,0))</f>
        <v>730</v>
      </c>
      <c r="AF1354" s="70">
        <f>if( U1354=0,0,if(Y1354=0, ((vlookup(AB1354,'SKU Pricing'!A:B,Assumptions!$B$2,0)*W1354)+(vlookup(AC1354,'SKU Pricing'!A:B,Assumptions!$B$2,0)*X1354))*AE1354,((vlookup(AB1354,'SKU Pricing'!A:B,Assumptions!$B$2,0)*W1354)+(vlookup(AC1354,'SKU Pricing'!A:B,Assumptions!$B$2,0)*(W1354*8))+(vlookup(AD1354,'SKU Pricing'!A:B,Assumptions!$B$2,0)*(X1354-(W1354*8))))*AE1354))</f>
        <v>27.90832632</v>
      </c>
      <c r="AG1354" s="67" t="str">
        <f t="shared" si="12"/>
        <v>Windows Server</v>
      </c>
      <c r="AH1354" s="70">
        <f>ifna(vlookup(AG1354,'SKU Pricing'!A:B,Assumptions!$B$2,0)*W1354*AE1354,0)</f>
        <v>67.16</v>
      </c>
      <c r="AI1354" s="62" t="str">
        <f t="shared" si="13"/>
        <v/>
      </c>
      <c r="AJ1354" s="62" t="str">
        <f>if(V1354&lt;&gt;0, if(T1354="Lift &amp; Shift Noprod",Assumptions!$B$9,if(V1354=Assumptions!$B$6,Assumptions!$B$10,if(P1354=1,Assumptions!$B$8,Assumptions!$B$7))),"")</f>
        <v>Balanced</v>
      </c>
      <c r="AK1354" s="69" t="str">
        <f t="shared" si="14"/>
        <v>Balanced</v>
      </c>
      <c r="AL1354" s="69">
        <f>if(AJ1354="Hyperdisk Balanced",Assumptions!$B$11,0)</f>
        <v>0</v>
      </c>
      <c r="AM1354" s="69">
        <f>if(AJ1354="Hyperdisk Balanced",Assumptions!$B$12,0)</f>
        <v>0</v>
      </c>
      <c r="AN1354" s="70">
        <f>if(AK1354=0,0,if(AJ1354="Hyperdisk Balanced",vlookup(AK1354&amp;" provisioned space",'SKU Pricing'!A:B,Assumptions!$B$2,0)*Z1354+vlookup(AK1354&amp;" provisioned IOPS",'SKU Pricing'!A:B,Assumptions!$B$2,0)*AL1354*730+vlookup(AK1354&amp;" provisioned throughput",'SKU Pricing'!A:B,Assumptions!$B$2,0)*AM1354*730,vlookup(AK1354,'SKU Pricing'!A:B,Assumptions!$B$2,0)*Z1354))</f>
        <v>3.944</v>
      </c>
      <c r="AO1354" s="70">
        <f t="shared" si="15"/>
        <v>99.01232632</v>
      </c>
      <c r="AP1354" s="71" t="str">
        <f t="shared" si="16"/>
        <v>VM Manager</v>
      </c>
      <c r="AQ1354" s="70">
        <f>ifna(vlookup(AP1354,'SKU Pricing'!A:B,Assumptions!$B$2,0)*AE1354,0)</f>
        <v>2.19</v>
      </c>
      <c r="AR1354" s="72">
        <v>0.0</v>
      </c>
    </row>
    <row r="1355">
      <c r="A1355" s="61" t="s">
        <v>1494</v>
      </c>
      <c r="B1355" s="62" t="str">
        <f>ifna(if(vlookup(A1355,vOS!A:B,2,0)="","Unknown",vlookup(A1355,vOS!A:B,2,0)),"Unknown")</f>
        <v>Microsoft Windows Server 2022 (64-bit)</v>
      </c>
      <c r="C1355" s="62">
        <f>vlookup(B1355,'OS Study'!A:D,2,0)</f>
        <v>0</v>
      </c>
      <c r="D1355" s="62" t="str">
        <f>vlookup(B1355,'OS Study'!A:D,3,0)</f>
        <v>Windows</v>
      </c>
      <c r="E1355" s="62" t="str">
        <f>vlookup(B1355,'OS Study'!A:D,4,0)</f>
        <v>Server</v>
      </c>
      <c r="F1355" s="63" t="str">
        <f>vlookup(B1355,'OS Study'!A:E,5,0)</f>
        <v>2022</v>
      </c>
      <c r="G1355" s="62">
        <f>IF(vlookup(A1355,'RVtools V2.1'!A:J,4,0)="non",0,1)</f>
        <v>1</v>
      </c>
      <c r="H1355" s="62">
        <f>if(vlookup(A1355,'RVtools V2.1'!A:K,11,0)="kube",1,0)</f>
        <v>0</v>
      </c>
      <c r="I1355" s="62">
        <f t="shared" si="5"/>
        <v>0</v>
      </c>
      <c r="J1355" s="61">
        <v>0.0</v>
      </c>
      <c r="K1355" s="74">
        <v>0.0</v>
      </c>
      <c r="L1355" s="64">
        <f t="shared" si="6"/>
        <v>0</v>
      </c>
      <c r="M1355" s="67" t="str">
        <f>ifna(vlookup(A1355,'RVtools V2.1'!A:I,8,0),"N/A")</f>
        <v>Serveur de fichiers (POC)</v>
      </c>
      <c r="N1355" s="64">
        <f>IFERROR(__xludf.DUMMYFUNCTION("IF(REGEXMATCH(M1355, ""(?i)"" &amp; JOIN(""|"", SPLIT(""kalisil"", "" ""))), 1, 0)"),0.0)</f>
        <v>0</v>
      </c>
      <c r="O1355" s="64" t="str">
        <f>vlookup(A1355,'RVtools V2.1'!A:H,7,0)</f>
        <v>N/A</v>
      </c>
      <c r="P1355" s="64">
        <f>if(vlookup(A1355,'RVtools V2.1'!A:H,5,0)="oui",1,0)</f>
        <v>0</v>
      </c>
      <c r="Q1355" s="64">
        <f>ifna(vlookup(A1355,vCPU!A:B,2,0),"Unknown")</f>
        <v>2</v>
      </c>
      <c r="R1355" s="66">
        <f>ifna(vlookup(A1355,vMemory!A:C,3,0),"Unknown")</f>
        <v>4</v>
      </c>
      <c r="S1355" s="66">
        <f>ifna(vlookup(A1355,vDisk!A:C,3,0),"Unknown")</f>
        <v>32</v>
      </c>
      <c r="T1355" s="67" t="str">
        <f t="array" ref="T1355">IFS(
   L1355=1, "No Lift &amp; Shift",
   J1355=1, XLOOKUP(A1355, 'Infra Study'!A:A, 'Infra Study'!P:P),
   I1355=1, "No Lift &amp; Shift",
   H1355=1, "GKE",
   K1355=1, "GCNV",
   G1355=1, "Lift &amp; Shift Prod",
   TRUE, "Lift &amp; Shift Noprod"
)</f>
        <v>Lift &amp; Shift Prod</v>
      </c>
      <c r="U1355" s="67">
        <f t="shared" si="7"/>
        <v>1</v>
      </c>
      <c r="V1355" s="68" t="str">
        <f>if(T1355="Lift &amp; Shift Noprod",if( Y1355=0,Assumptions!$B$5, Assumptions!$B$4),if(T1355="Lift &amp; Shift Prod",if(AND(N1355=1,O1355="T1"),Assumptions!$B$6,Assumptions!$B$4),0))</f>
        <v>N2D</v>
      </c>
      <c r="W1355" s="69">
        <f>if(V1355&lt;&gt;0,if(Q1355="Unknown", Assumptions!$B$42,If(Q1355&gt;1,Q1355,2)),0)</f>
        <v>2</v>
      </c>
      <c r="X1355" s="69">
        <f>if(V1355&lt;&gt;0,if(R1355="Unknown", Assumptions!$B$43,R1355),0)</f>
        <v>4</v>
      </c>
      <c r="Y1355" s="68">
        <f t="shared" si="8"/>
        <v>0</v>
      </c>
      <c r="Z1355" s="68">
        <f>if(V1355&lt;&gt;0,if(  S1355="Unknown", Assumptions!$B$44,S1355),0)</f>
        <v>32</v>
      </c>
      <c r="AA1355" s="68" t="str">
        <f>if(V1355 ="N2",ifna(vlookup(W1355&amp;"-"&amp;X1355,'Ref. VM'!A:B,2,0),"Custom"),if(V1355 ="E2" , ifna(vlookup(W1355&amp;"-"&amp;X1355,'Ref. VM'!D:E,2,0),"Custom"),if(V1355="N2D",ifna(vlookup(W1355&amp;"-"&amp;X1355,'Ref. VM'!G:H,2,0),"Custom"),if(V1355="N4",ifna(vlookup(W1355&amp;"-"&amp;X1355,'Ref. VM'!J:K,2,0),"Custom"),0))))</f>
        <v>Custom</v>
      </c>
      <c r="AB1355" s="67" t="str">
        <f t="shared" si="9"/>
        <v>N2D-Custom vCPUs-CUD 3y</v>
      </c>
      <c r="AC1355" s="67" t="str">
        <f t="shared" si="10"/>
        <v>N2D-Custom RAM-CUD 3y</v>
      </c>
      <c r="AD1355" s="67">
        <f t="shared" si="11"/>
        <v>0</v>
      </c>
      <c r="AE1355" s="62">
        <f>if(T1355="Lift &amp; Shift Prod",730,if(T1355="Lift &amp; Shift Noprod",Assumptions!$B$3,0))</f>
        <v>730</v>
      </c>
      <c r="AF1355" s="70">
        <f>if( U1355=0,0,if(Y1355=0, ((vlookup(AB1355,'SKU Pricing'!A:B,Assumptions!$B$2,0)*W1355)+(vlookup(AC1355,'SKU Pricing'!A:B,Assumptions!$B$2,0)*X1355))*AE1355,((vlookup(AB1355,'SKU Pricing'!A:B,Assumptions!$B$2,0)*W1355)+(vlookup(AC1355,'SKU Pricing'!A:B,Assumptions!$B$2,0)*(W1355*8))+(vlookup(AD1355,'SKU Pricing'!A:B,Assumptions!$B$2,0)*(X1355-(W1355*8))))*AE1355))</f>
        <v>27.90832632</v>
      </c>
      <c r="AG1355" s="67" t="str">
        <f t="shared" si="12"/>
        <v>Windows Server</v>
      </c>
      <c r="AH1355" s="70">
        <f>ifna(vlookup(AG1355,'SKU Pricing'!A:B,Assumptions!$B$2,0)*W1355*AE1355,0)</f>
        <v>67.16</v>
      </c>
      <c r="AI1355" s="62" t="str">
        <f t="shared" si="13"/>
        <v/>
      </c>
      <c r="AJ1355" s="62" t="str">
        <f>if(V1355&lt;&gt;0, if(T1355="Lift &amp; Shift Noprod",Assumptions!$B$9,if(V1355=Assumptions!$B$6,Assumptions!$B$10,if(P1355=1,Assumptions!$B$8,Assumptions!$B$7))),"")</f>
        <v>Balanced</v>
      </c>
      <c r="AK1355" s="69" t="str">
        <f t="shared" si="14"/>
        <v>Balanced</v>
      </c>
      <c r="AL1355" s="69">
        <f>if(AJ1355="Hyperdisk Balanced",Assumptions!$B$11,0)</f>
        <v>0</v>
      </c>
      <c r="AM1355" s="69">
        <f>if(AJ1355="Hyperdisk Balanced",Assumptions!$B$12,0)</f>
        <v>0</v>
      </c>
      <c r="AN1355" s="70">
        <f>if(AK1355=0,0,if(AJ1355="Hyperdisk Balanced",vlookup(AK1355&amp;" provisioned space",'SKU Pricing'!A:B,Assumptions!$B$2,0)*Z1355+vlookup(AK1355&amp;" provisioned IOPS",'SKU Pricing'!A:B,Assumptions!$B$2,0)*AL1355*730+vlookup(AK1355&amp;" provisioned throughput",'SKU Pricing'!A:B,Assumptions!$B$2,0)*AM1355*730,vlookup(AK1355,'SKU Pricing'!A:B,Assumptions!$B$2,0)*Z1355))</f>
        <v>3.712</v>
      </c>
      <c r="AO1355" s="70">
        <f t="shared" si="15"/>
        <v>98.78032632</v>
      </c>
      <c r="AP1355" s="71" t="str">
        <f t="shared" si="16"/>
        <v>VM Manager</v>
      </c>
      <c r="AQ1355" s="70">
        <f>ifna(vlookup(AP1355,'SKU Pricing'!A:B,Assumptions!$B$2,0)*AE1355,0)</f>
        <v>2.19</v>
      </c>
      <c r="AR1355" s="72">
        <v>0.0</v>
      </c>
    </row>
    <row r="1356">
      <c r="A1356" s="61" t="s">
        <v>1495</v>
      </c>
      <c r="B1356" s="62" t="str">
        <f>ifna(if(vlookup(A1356,vOS!A:B,2,0)="","Unknown",vlookup(A1356,vOS!A:B,2,0)),"Unknown")</f>
        <v>Microsoft Windows Server 2019 (64-bit)</v>
      </c>
      <c r="C1356" s="62">
        <f>vlookup(B1356,'OS Study'!A:D,2,0)</f>
        <v>0</v>
      </c>
      <c r="D1356" s="62" t="str">
        <f>vlookup(B1356,'OS Study'!A:D,3,0)</f>
        <v>Windows</v>
      </c>
      <c r="E1356" s="62" t="str">
        <f>vlookup(B1356,'OS Study'!A:D,4,0)</f>
        <v>Server</v>
      </c>
      <c r="F1356" s="63" t="str">
        <f>vlookup(B1356,'OS Study'!A:E,5,0)</f>
        <v>2019</v>
      </c>
      <c r="G1356" s="62">
        <f>IF(vlookup(A1356,'RVtools V2.1'!A:J,4,0)="non",0,1)</f>
        <v>1</v>
      </c>
      <c r="H1356" s="62">
        <f>if(vlookup(A1356,'RVtools V2.1'!A:K,11,0)="kube",1,0)</f>
        <v>0</v>
      </c>
      <c r="I1356" s="62">
        <f t="shared" si="5"/>
        <v>0</v>
      </c>
      <c r="J1356" s="62">
        <f>ifna(vlookup(A1356,'Infra Study'!A:Q,17,0),0)</f>
        <v>0</v>
      </c>
      <c r="K1356" s="64">
        <f>IFERROR(__xludf.DUMMYFUNCTION("N(REGEXMATCH(VLOOKUP(A1356, 'RVtools V2.1'!A:H, 8, 0), ""^Serveur de fichiers""))"),0.0)</f>
        <v>0</v>
      </c>
      <c r="L1356" s="64">
        <f t="shared" si="6"/>
        <v>0</v>
      </c>
      <c r="M1356" s="67" t="str">
        <f>ifna(vlookup(A1356,'RVtools V2.1'!A:I,8,0),"N/A")</f>
        <v>Serveur de Licences RDS</v>
      </c>
      <c r="N1356" s="64">
        <f>IFERROR(__xludf.DUMMYFUNCTION("IF(REGEXMATCH(M1356, ""(?i)"" &amp; JOIN(""|"", SPLIT(""kalisil"", "" ""))), 1, 0)"),0.0)</f>
        <v>0</v>
      </c>
      <c r="O1356" s="64" t="str">
        <f>vlookup(A1356,'RVtools V2.1'!A:H,7,0)</f>
        <v>T2</v>
      </c>
      <c r="P1356" s="64">
        <f>if(vlookup(A1356,'RVtools V2.1'!A:H,5,0)="oui",1,0)</f>
        <v>1</v>
      </c>
      <c r="Q1356" s="64">
        <f>ifna(vlookup(A1356,vCPU!A:B,2,0),"Unknown")</f>
        <v>4</v>
      </c>
      <c r="R1356" s="66">
        <f>ifna(vlookup(A1356,vMemory!A:C,3,0),"Unknown")</f>
        <v>8</v>
      </c>
      <c r="S1356" s="66">
        <f>ifna(vlookup(A1356,vDisk!A:C,3,0),"Unknown")</f>
        <v>107</v>
      </c>
      <c r="T1356" s="67" t="str">
        <f t="array" ref="T1356">IFS(
   L1356=1, "No Lift &amp; Shift",
   J1356=1, XLOOKUP(A1356, 'Infra Study'!A:A, 'Infra Study'!P:P),
   I1356=1, "No Lift &amp; Shift",
   H1356=1, "GKE",
   K1356=1, "GCNV",
   G1356=1, "Lift &amp; Shift Prod",
   TRUE, "Lift &amp; Shift Noprod"
)</f>
        <v>Lift &amp; Shift Prod</v>
      </c>
      <c r="U1356" s="67">
        <f t="shared" si="7"/>
        <v>1</v>
      </c>
      <c r="V1356" s="68" t="str">
        <f>if(T1356="Lift &amp; Shift Noprod",if( Y1356=0,Assumptions!$B$5, Assumptions!$B$4),if(T1356="Lift &amp; Shift Prod",if(AND(N1356=1,O1356="T1"),Assumptions!$B$6,Assumptions!$B$4),0))</f>
        <v>N2D</v>
      </c>
      <c r="W1356" s="69">
        <f>if(V1356&lt;&gt;0,if(Q1356="Unknown", Assumptions!$B$42,If(Q1356&gt;1,Q1356,2)),0)</f>
        <v>4</v>
      </c>
      <c r="X1356" s="69">
        <f>if(V1356&lt;&gt;0,if(R1356="Unknown", Assumptions!$B$43,R1356),0)</f>
        <v>8</v>
      </c>
      <c r="Y1356" s="68">
        <f t="shared" si="8"/>
        <v>0</v>
      </c>
      <c r="Z1356" s="68">
        <f>if(V1356&lt;&gt;0,if(  S1356="Unknown", Assumptions!$B$44,S1356),0)</f>
        <v>107</v>
      </c>
      <c r="AA1356" s="68" t="str">
        <f>if(V1356 ="N2",ifna(vlookup(W1356&amp;"-"&amp;X1356,'Ref. VM'!A:B,2,0),"Custom"),if(V1356 ="E2" , ifna(vlookup(W1356&amp;"-"&amp;X1356,'Ref. VM'!D:E,2,0),"Custom"),if(V1356="N2D",ifna(vlookup(W1356&amp;"-"&amp;X1356,'Ref. VM'!G:H,2,0),"Custom"),if(V1356="N4",ifna(vlookup(W1356&amp;"-"&amp;X1356,'Ref. VM'!J:K,2,0),"Custom"),0))))</f>
        <v>Custom</v>
      </c>
      <c r="AB1356" s="67" t="str">
        <f t="shared" si="9"/>
        <v>N2D-Custom vCPUs-CUD 3y</v>
      </c>
      <c r="AC1356" s="67" t="str">
        <f t="shared" si="10"/>
        <v>N2D-Custom RAM-CUD 3y</v>
      </c>
      <c r="AD1356" s="67">
        <f t="shared" si="11"/>
        <v>0</v>
      </c>
      <c r="AE1356" s="69">
        <f>if(T1356="Lift &amp; Shift Prod",730,if(T1356="Lift &amp; Shift Noprod",Assumptions!$B$3,0))</f>
        <v>730</v>
      </c>
      <c r="AF1356" s="70">
        <f>if( U1356=0,0,if(Y1356=0, ((vlookup(AB1356,'SKU Pricing'!A:B,Assumptions!$B$2,0)*W1356)+(vlookup(AC1356,'SKU Pricing'!A:B,Assumptions!$B$2,0)*X1356))*AE1356,((vlookup(AB1356,'SKU Pricing'!A:B,Assumptions!$B$2,0)*W1356)+(vlookup(AC1356,'SKU Pricing'!A:B,Assumptions!$B$2,0)*(W1356*8))+(vlookup(AD1356,'SKU Pricing'!A:B,Assumptions!$B$2,0)*(X1356-(W1356*8))))*AE1356))</f>
        <v>55.81665264</v>
      </c>
      <c r="AG1356" s="67" t="str">
        <f t="shared" si="12"/>
        <v>Windows Server</v>
      </c>
      <c r="AH1356" s="70">
        <f>ifna(vlookup(AG1356,'SKU Pricing'!A:B,Assumptions!$B$2,0)*W1356*AE1356,0)</f>
        <v>134.32</v>
      </c>
      <c r="AI1356" s="62" t="str">
        <f t="shared" si="13"/>
        <v/>
      </c>
      <c r="AJ1356" s="62" t="str">
        <f>if(V1356&lt;&gt;0, if(T1356="Lift &amp; Shift Noprod",Assumptions!$B$9,if(V1356=Assumptions!$B$6,Assumptions!$B$10,if(P1356=1,Assumptions!$B$8,Assumptions!$B$7))),"")</f>
        <v>SSD</v>
      </c>
      <c r="AK1356" s="69" t="str">
        <f t="shared" si="14"/>
        <v>SSD</v>
      </c>
      <c r="AL1356" s="69">
        <f>if(AJ1356="Hyperdisk Balanced",Assumptions!$B$11,0)</f>
        <v>0</v>
      </c>
      <c r="AM1356" s="69">
        <f>if(AJ1356="Hyperdisk Balanced",Assumptions!$B$12,0)</f>
        <v>0</v>
      </c>
      <c r="AN1356" s="70">
        <f>if(AK1356=0,0,if(AJ1356="Hyperdisk Balanced",vlookup(AK1356&amp;" provisioned space",'SKU Pricing'!A:B,Assumptions!$B$2,0)*Z1356+vlookup(AK1356&amp;" provisioned IOPS",'SKU Pricing'!A:B,Assumptions!$B$2,0)*AL1356*730+vlookup(AK1356&amp;" provisioned throughput",'SKU Pricing'!A:B,Assumptions!$B$2,0)*AM1356*730,vlookup(AK1356,'SKU Pricing'!A:B,Assumptions!$B$2,0)*Z1356))</f>
        <v>21.079</v>
      </c>
      <c r="AO1356" s="70">
        <f t="shared" si="15"/>
        <v>211.2156526</v>
      </c>
      <c r="AP1356" s="71" t="str">
        <f t="shared" si="16"/>
        <v>VM Manager</v>
      </c>
      <c r="AQ1356" s="70">
        <f>ifna(vlookup(AP1356,'SKU Pricing'!A:B,Assumptions!$B$2,0)*AE1356,0)</f>
        <v>2.19</v>
      </c>
      <c r="AR1356" s="72">
        <v>0.0</v>
      </c>
    </row>
    <row r="1357">
      <c r="A1357" s="61" t="s">
        <v>1496</v>
      </c>
      <c r="B1357" s="62" t="str">
        <f>ifna(if(vlookup(A1357,vOS!A:B,2,0)="","Unknown",vlookup(A1357,vOS!A:B,2,0)),"Unknown")</f>
        <v>Microsoft Windows Server 2019 (64-bit)</v>
      </c>
      <c r="C1357" s="62">
        <f>vlookup(B1357,'OS Study'!A:D,2,0)</f>
        <v>0</v>
      </c>
      <c r="D1357" s="62" t="str">
        <f>vlookup(B1357,'OS Study'!A:D,3,0)</f>
        <v>Windows</v>
      </c>
      <c r="E1357" s="62" t="str">
        <f>vlookup(B1357,'OS Study'!A:D,4,0)</f>
        <v>Server</v>
      </c>
      <c r="F1357" s="63" t="str">
        <f>vlookup(B1357,'OS Study'!A:E,5,0)</f>
        <v>2019</v>
      </c>
      <c r="G1357" s="62">
        <f>IF(vlookup(A1357,'RVtools V2.1'!A:J,4,0)="non",0,1)</f>
        <v>1</v>
      </c>
      <c r="H1357" s="62">
        <f>if(vlookup(A1357,'RVtools V2.1'!A:K,11,0)="kube",1,0)</f>
        <v>0</v>
      </c>
      <c r="I1357" s="62">
        <f t="shared" si="5"/>
        <v>0</v>
      </c>
      <c r="J1357" s="62">
        <f>ifna(vlookup(A1357,'Infra Study'!A:Q,17,0),0)</f>
        <v>0</v>
      </c>
      <c r="K1357" s="64">
        <f>IFERROR(__xludf.DUMMYFUNCTION("N(REGEXMATCH(VLOOKUP(A1357, 'RVtools V2.1'!A:H, 8, 0), ""^Serveur de fichiers""))"),0.0)</f>
        <v>0</v>
      </c>
      <c r="L1357" s="64">
        <f t="shared" si="6"/>
        <v>0</v>
      </c>
      <c r="M1357" s="67" t="str">
        <f>ifna(vlookup(A1357,'RVtools V2.1'!A:I,8,0),"N/A")</f>
        <v>Serveur de Licences RDS</v>
      </c>
      <c r="N1357" s="64">
        <f>IFERROR(__xludf.DUMMYFUNCTION("IF(REGEXMATCH(M1357, ""(?i)"" &amp; JOIN(""|"", SPLIT(""kalisil"", "" ""))), 1, 0)"),0.0)</f>
        <v>0</v>
      </c>
      <c r="O1357" s="64" t="str">
        <f>vlookup(A1357,'RVtools V2.1'!A:H,7,0)</f>
        <v>T2</v>
      </c>
      <c r="P1357" s="64">
        <f>if(vlookup(A1357,'RVtools V2.1'!A:H,5,0)="oui",1,0)</f>
        <v>0</v>
      </c>
      <c r="Q1357" s="64">
        <f>ifna(vlookup(A1357,vCPU!A:B,2,0),"Unknown")</f>
        <v>4</v>
      </c>
      <c r="R1357" s="66">
        <f>ifna(vlookup(A1357,vMemory!A:C,3,0),"Unknown")</f>
        <v>8</v>
      </c>
      <c r="S1357" s="66">
        <f>ifna(vlookup(A1357,vDisk!A:C,3,0),"Unknown")</f>
        <v>140</v>
      </c>
      <c r="T1357" s="67" t="str">
        <f t="array" ref="T1357">IFS(
   L1357=1, "No Lift &amp; Shift",
   J1357=1, XLOOKUP(A1357, 'Infra Study'!A:A, 'Infra Study'!P:P),
   I1357=1, "No Lift &amp; Shift",
   H1357=1, "GKE",
   K1357=1, "GCNV",
   G1357=1, "Lift &amp; Shift Prod",
   TRUE, "Lift &amp; Shift Noprod"
)</f>
        <v>Lift &amp; Shift Prod</v>
      </c>
      <c r="U1357" s="67">
        <f t="shared" si="7"/>
        <v>1</v>
      </c>
      <c r="V1357" s="68" t="str">
        <f>if(T1357="Lift &amp; Shift Noprod",if( Y1357=0,Assumptions!$B$5, Assumptions!$B$4),if(T1357="Lift &amp; Shift Prod",if(AND(N1357=1,O1357="T1"),Assumptions!$B$6,Assumptions!$B$4),0))</f>
        <v>N2D</v>
      </c>
      <c r="W1357" s="69">
        <f>if(V1357&lt;&gt;0,if(Q1357="Unknown", Assumptions!$B$42,If(Q1357&gt;1,Q1357,2)),0)</f>
        <v>4</v>
      </c>
      <c r="X1357" s="69">
        <f>if(V1357&lt;&gt;0,if(R1357="Unknown", Assumptions!$B$43,R1357),0)</f>
        <v>8</v>
      </c>
      <c r="Y1357" s="68">
        <f t="shared" si="8"/>
        <v>0</v>
      </c>
      <c r="Z1357" s="68">
        <f>if(V1357&lt;&gt;0,if(  S1357="Unknown", Assumptions!$B$44,S1357),0)</f>
        <v>140</v>
      </c>
      <c r="AA1357" s="68" t="str">
        <f>if(V1357 ="N2",ifna(vlookup(W1357&amp;"-"&amp;X1357,'Ref. VM'!A:B,2,0),"Custom"),if(V1357 ="E2" , ifna(vlookup(W1357&amp;"-"&amp;X1357,'Ref. VM'!D:E,2,0),"Custom"),if(V1357="N2D",ifna(vlookup(W1357&amp;"-"&amp;X1357,'Ref. VM'!G:H,2,0),"Custom"),if(V1357="N4",ifna(vlookup(W1357&amp;"-"&amp;X1357,'Ref. VM'!J:K,2,0),"Custom"),0))))</f>
        <v>Custom</v>
      </c>
      <c r="AB1357" s="67" t="str">
        <f t="shared" si="9"/>
        <v>N2D-Custom vCPUs-CUD 3y</v>
      </c>
      <c r="AC1357" s="67" t="str">
        <f t="shared" si="10"/>
        <v>N2D-Custom RAM-CUD 3y</v>
      </c>
      <c r="AD1357" s="67">
        <f t="shared" si="11"/>
        <v>0</v>
      </c>
      <c r="AE1357" s="69">
        <f>if(T1357="Lift &amp; Shift Prod",730,if(T1357="Lift &amp; Shift Noprod",Assumptions!$B$3,0))</f>
        <v>730</v>
      </c>
      <c r="AF1357" s="70">
        <f>if( U1357=0,0,if(Y1357=0, ((vlookup(AB1357,'SKU Pricing'!A:B,Assumptions!$B$2,0)*W1357)+(vlookup(AC1357,'SKU Pricing'!A:B,Assumptions!$B$2,0)*X1357))*AE1357,((vlookup(AB1357,'SKU Pricing'!A:B,Assumptions!$B$2,0)*W1357)+(vlookup(AC1357,'SKU Pricing'!A:B,Assumptions!$B$2,0)*(W1357*8))+(vlookup(AD1357,'SKU Pricing'!A:B,Assumptions!$B$2,0)*(X1357-(W1357*8))))*AE1357))</f>
        <v>55.81665264</v>
      </c>
      <c r="AG1357" s="67" t="str">
        <f t="shared" si="12"/>
        <v>Windows Server</v>
      </c>
      <c r="AH1357" s="70">
        <f>ifna(vlookup(AG1357,'SKU Pricing'!A:B,Assumptions!$B$2,0)*W1357*AE1357,0)</f>
        <v>134.32</v>
      </c>
      <c r="AI1357" s="62" t="str">
        <f t="shared" si="13"/>
        <v/>
      </c>
      <c r="AJ1357" s="62" t="str">
        <f>if(V1357&lt;&gt;0, if(T1357="Lift &amp; Shift Noprod",Assumptions!$B$9,if(V1357=Assumptions!$B$6,Assumptions!$B$10,if(P1357=1,Assumptions!$B$8,Assumptions!$B$7))),"")</f>
        <v>Balanced</v>
      </c>
      <c r="AK1357" s="69" t="str">
        <f t="shared" si="14"/>
        <v>Balanced</v>
      </c>
      <c r="AL1357" s="69">
        <f>if(AJ1357="Hyperdisk Balanced",Assumptions!$B$11,0)</f>
        <v>0</v>
      </c>
      <c r="AM1357" s="69">
        <f>if(AJ1357="Hyperdisk Balanced",Assumptions!$B$12,0)</f>
        <v>0</v>
      </c>
      <c r="AN1357" s="70">
        <f>if(AK1357=0,0,if(AJ1357="Hyperdisk Balanced",vlookup(AK1357&amp;" provisioned space",'SKU Pricing'!A:B,Assumptions!$B$2,0)*Z1357+vlookup(AK1357&amp;" provisioned IOPS",'SKU Pricing'!A:B,Assumptions!$B$2,0)*AL1357*730+vlookup(AK1357&amp;" provisioned throughput",'SKU Pricing'!A:B,Assumptions!$B$2,0)*AM1357*730,vlookup(AK1357,'SKU Pricing'!A:B,Assumptions!$B$2,0)*Z1357))</f>
        <v>16.24</v>
      </c>
      <c r="AO1357" s="70">
        <f t="shared" si="15"/>
        <v>206.3766526</v>
      </c>
      <c r="AP1357" s="71" t="str">
        <f t="shared" si="16"/>
        <v>VM Manager</v>
      </c>
      <c r="AQ1357" s="70">
        <f>ifna(vlookup(AP1357,'SKU Pricing'!A:B,Assumptions!$B$2,0)*AE1357,0)</f>
        <v>2.19</v>
      </c>
      <c r="AR1357" s="72">
        <v>0.0</v>
      </c>
    </row>
    <row r="1358">
      <c r="A1358" s="61" t="s">
        <v>1497</v>
      </c>
      <c r="B1358" s="62" t="str">
        <f>ifna(if(vlookup(A1358,vOS!A:B,2,0)="","Unknown",vlookup(A1358,vOS!A:B,2,0)),"Unknown")</f>
        <v>Microsoft Windows Server 2022 (64-bit)</v>
      </c>
      <c r="C1358" s="62">
        <f>vlookup(B1358,'OS Study'!A:D,2,0)</f>
        <v>0</v>
      </c>
      <c r="D1358" s="62" t="str">
        <f>vlookup(B1358,'OS Study'!A:D,3,0)</f>
        <v>Windows</v>
      </c>
      <c r="E1358" s="62" t="str">
        <f>vlookup(B1358,'OS Study'!A:D,4,0)</f>
        <v>Server</v>
      </c>
      <c r="F1358" s="63" t="str">
        <f>vlookup(B1358,'OS Study'!A:E,5,0)</f>
        <v>2022</v>
      </c>
      <c r="G1358" s="62">
        <f>IF(vlookup(A1358,'RVtools V2.1'!A:J,4,0)="non",0,1)</f>
        <v>1</v>
      </c>
      <c r="H1358" s="62">
        <f>if(vlookup(A1358,'RVtools V2.1'!A:K,11,0)="kube",1,0)</f>
        <v>0</v>
      </c>
      <c r="I1358" s="62">
        <f t="shared" si="5"/>
        <v>0</v>
      </c>
      <c r="J1358" s="62">
        <f>ifna(vlookup(A1358,'Infra Study'!A:Q,17,0),0)</f>
        <v>0</v>
      </c>
      <c r="K1358" s="64">
        <f>IFERROR(__xludf.DUMMYFUNCTION("N(REGEXMATCH(VLOOKUP(A1358, 'RVtools V2.1'!A:H, 8, 0), ""^Serveur de fichiers""))"),0.0)</f>
        <v>0</v>
      </c>
      <c r="L1358" s="64">
        <f t="shared" si="6"/>
        <v>0</v>
      </c>
      <c r="M1358" s="67" t="str">
        <f>ifna(vlookup(A1358,'RVtools V2.1'!A:I,8,0),"N/A")</f>
        <v>Serveur de Licences RDS</v>
      </c>
      <c r="N1358" s="64">
        <f>IFERROR(__xludf.DUMMYFUNCTION("IF(REGEXMATCH(M1358, ""(?i)"" &amp; JOIN(""|"", SPLIT(""kalisil"", "" ""))), 1, 0)"),0.0)</f>
        <v>0</v>
      </c>
      <c r="O1358" s="64" t="str">
        <f>vlookup(A1358,'RVtools V2.1'!A:H,7,0)</f>
        <v>T2</v>
      </c>
      <c r="P1358" s="64">
        <f>if(vlookup(A1358,'RVtools V2.1'!A:H,5,0)="oui",1,0)</f>
        <v>1</v>
      </c>
      <c r="Q1358" s="64">
        <f>ifna(vlookup(A1358,vCPU!A:B,2,0),"Unknown")</f>
        <v>2</v>
      </c>
      <c r="R1358" s="66">
        <f>ifna(vlookup(A1358,vMemory!A:C,3,0),"Unknown")</f>
        <v>4</v>
      </c>
      <c r="S1358" s="66">
        <f>ifna(vlookup(A1358,vDisk!A:C,3,0),"Unknown")</f>
        <v>50</v>
      </c>
      <c r="T1358" s="67" t="str">
        <f t="array" ref="T1358">IFS(
   L1358=1, "No Lift &amp; Shift",
   J1358=1, XLOOKUP(A1358, 'Infra Study'!A:A, 'Infra Study'!P:P),
   I1358=1, "No Lift &amp; Shift",
   H1358=1, "GKE",
   K1358=1, "GCNV",
   G1358=1, "Lift &amp; Shift Prod",
   TRUE, "Lift &amp; Shift Noprod"
)</f>
        <v>Lift &amp; Shift Prod</v>
      </c>
      <c r="U1358" s="67">
        <f t="shared" si="7"/>
        <v>1</v>
      </c>
      <c r="V1358" s="68" t="str">
        <f>if(T1358="Lift &amp; Shift Noprod",if( Y1358=0,Assumptions!$B$5, Assumptions!$B$4),if(T1358="Lift &amp; Shift Prod",if(AND(N1358=1,O1358="T1"),Assumptions!$B$6,Assumptions!$B$4),0))</f>
        <v>N2D</v>
      </c>
      <c r="W1358" s="69">
        <f>if(V1358&lt;&gt;0,if(Q1358="Unknown", Assumptions!$B$42,If(Q1358&gt;1,Q1358,2)),0)</f>
        <v>2</v>
      </c>
      <c r="X1358" s="69">
        <f>if(V1358&lt;&gt;0,if(R1358="Unknown", Assumptions!$B$43,R1358),0)</f>
        <v>4</v>
      </c>
      <c r="Y1358" s="68">
        <f t="shared" si="8"/>
        <v>0</v>
      </c>
      <c r="Z1358" s="68">
        <f>if(V1358&lt;&gt;0,if(  S1358="Unknown", Assumptions!$B$44,S1358),0)</f>
        <v>50</v>
      </c>
      <c r="AA1358" s="68" t="str">
        <f>if(V1358 ="N2",ifna(vlookup(W1358&amp;"-"&amp;X1358,'Ref. VM'!A:B,2,0),"Custom"),if(V1358 ="E2" , ifna(vlookup(W1358&amp;"-"&amp;X1358,'Ref. VM'!D:E,2,0),"Custom"),if(V1358="N2D",ifna(vlookup(W1358&amp;"-"&amp;X1358,'Ref. VM'!G:H,2,0),"Custom"),if(V1358="N4",ifna(vlookup(W1358&amp;"-"&amp;X1358,'Ref. VM'!J:K,2,0),"Custom"),0))))</f>
        <v>Custom</v>
      </c>
      <c r="AB1358" s="67" t="str">
        <f t="shared" si="9"/>
        <v>N2D-Custom vCPUs-CUD 3y</v>
      </c>
      <c r="AC1358" s="67" t="str">
        <f t="shared" si="10"/>
        <v>N2D-Custom RAM-CUD 3y</v>
      </c>
      <c r="AD1358" s="67">
        <f t="shared" si="11"/>
        <v>0</v>
      </c>
      <c r="AE1358" s="69">
        <f>if(T1358="Lift &amp; Shift Prod",730,if(T1358="Lift &amp; Shift Noprod",Assumptions!$B$3,0))</f>
        <v>730</v>
      </c>
      <c r="AF1358" s="70">
        <f>if( U1358=0,0,if(Y1358=0, ((vlookup(AB1358,'SKU Pricing'!A:B,Assumptions!$B$2,0)*W1358)+(vlookup(AC1358,'SKU Pricing'!A:B,Assumptions!$B$2,0)*X1358))*AE1358,((vlookup(AB1358,'SKU Pricing'!A:B,Assumptions!$B$2,0)*W1358)+(vlookup(AC1358,'SKU Pricing'!A:B,Assumptions!$B$2,0)*(W1358*8))+(vlookup(AD1358,'SKU Pricing'!A:B,Assumptions!$B$2,0)*(X1358-(W1358*8))))*AE1358))</f>
        <v>27.90832632</v>
      </c>
      <c r="AG1358" s="67" t="str">
        <f t="shared" si="12"/>
        <v>Windows Server</v>
      </c>
      <c r="AH1358" s="70">
        <f>ifna(vlookup(AG1358,'SKU Pricing'!A:B,Assumptions!$B$2,0)*W1358*AE1358,0)</f>
        <v>67.16</v>
      </c>
      <c r="AI1358" s="62" t="str">
        <f t="shared" si="13"/>
        <v/>
      </c>
      <c r="AJ1358" s="62" t="str">
        <f>if(V1358&lt;&gt;0, if(T1358="Lift &amp; Shift Noprod",Assumptions!$B$9,if(V1358=Assumptions!$B$6,Assumptions!$B$10,if(P1358=1,Assumptions!$B$8,Assumptions!$B$7))),"")</f>
        <v>SSD</v>
      </c>
      <c r="AK1358" s="69" t="str">
        <f t="shared" si="14"/>
        <v>SSD</v>
      </c>
      <c r="AL1358" s="69">
        <f>if(AJ1358="Hyperdisk Balanced",Assumptions!$B$11,0)</f>
        <v>0</v>
      </c>
      <c r="AM1358" s="69">
        <f>if(AJ1358="Hyperdisk Balanced",Assumptions!$B$12,0)</f>
        <v>0</v>
      </c>
      <c r="AN1358" s="70">
        <f>if(AK1358=0,0,if(AJ1358="Hyperdisk Balanced",vlookup(AK1358&amp;" provisioned space",'SKU Pricing'!A:B,Assumptions!$B$2,0)*Z1358+vlookup(AK1358&amp;" provisioned IOPS",'SKU Pricing'!A:B,Assumptions!$B$2,0)*AL1358*730+vlookup(AK1358&amp;" provisioned throughput",'SKU Pricing'!A:B,Assumptions!$B$2,0)*AM1358*730,vlookup(AK1358,'SKU Pricing'!A:B,Assumptions!$B$2,0)*Z1358))</f>
        <v>9.85</v>
      </c>
      <c r="AO1358" s="70">
        <f t="shared" si="15"/>
        <v>104.9183263</v>
      </c>
      <c r="AP1358" s="71" t="str">
        <f t="shared" si="16"/>
        <v>VM Manager</v>
      </c>
      <c r="AQ1358" s="70">
        <f>ifna(vlookup(AP1358,'SKU Pricing'!A:B,Assumptions!$B$2,0)*AE1358,0)</f>
        <v>2.19</v>
      </c>
      <c r="AR1358" s="72">
        <v>0.0</v>
      </c>
    </row>
    <row r="1359">
      <c r="A1359" s="61" t="s">
        <v>1498</v>
      </c>
      <c r="B1359" s="62" t="str">
        <f>ifna(if(vlookup(A1359,vOS!A:B,2,0)="","Unknown",vlookup(A1359,vOS!A:B,2,0)),"Unknown")</f>
        <v>Microsoft Windows Server 2022 (64-bit)</v>
      </c>
      <c r="C1359" s="62">
        <f>vlookup(B1359,'OS Study'!A:D,2,0)</f>
        <v>0</v>
      </c>
      <c r="D1359" s="62" t="str">
        <f>vlookup(B1359,'OS Study'!A:D,3,0)</f>
        <v>Windows</v>
      </c>
      <c r="E1359" s="62" t="str">
        <f>vlookup(B1359,'OS Study'!A:D,4,0)</f>
        <v>Server</v>
      </c>
      <c r="F1359" s="63" t="str">
        <f>vlookup(B1359,'OS Study'!A:E,5,0)</f>
        <v>2022</v>
      </c>
      <c r="G1359" s="62">
        <f>IF(vlookup(A1359,'RVtools V2.1'!A:J,4,0)="non",0,1)</f>
        <v>1</v>
      </c>
      <c r="H1359" s="62">
        <f>if(vlookup(A1359,'RVtools V2.1'!A:K,11,0)="kube",1,0)</f>
        <v>0</v>
      </c>
      <c r="I1359" s="62">
        <f t="shared" si="5"/>
        <v>0</v>
      </c>
      <c r="J1359" s="62">
        <f>ifna(vlookup(A1359,'Infra Study'!A:Q,17,0),0)</f>
        <v>0</v>
      </c>
      <c r="K1359" s="64">
        <f>IFERROR(__xludf.DUMMYFUNCTION("N(REGEXMATCH(VLOOKUP(A1359, 'RVtools V2.1'!A:H, 8, 0), ""^Serveur de fichiers""))"),0.0)</f>
        <v>0</v>
      </c>
      <c r="L1359" s="64">
        <f t="shared" si="6"/>
        <v>0</v>
      </c>
      <c r="M1359" s="67" t="str">
        <f>ifna(vlookup(A1359,'RVtools V2.1'!A:I,8,0),"N/A")</f>
        <v>Serveur de Licences RDS</v>
      </c>
      <c r="N1359" s="64">
        <f>IFERROR(__xludf.DUMMYFUNCTION("IF(REGEXMATCH(M1359, ""(?i)"" &amp; JOIN(""|"", SPLIT(""kalisil"", "" ""))), 1, 0)"),0.0)</f>
        <v>0</v>
      </c>
      <c r="O1359" s="64" t="str">
        <f>vlookup(A1359,'RVtools V2.1'!A:H,7,0)</f>
        <v>T2</v>
      </c>
      <c r="P1359" s="64">
        <f>if(vlookup(A1359,'RVtools V2.1'!A:H,5,0)="oui",1,0)</f>
        <v>1</v>
      </c>
      <c r="Q1359" s="64">
        <f>ifna(vlookup(A1359,vCPU!A:B,2,0),"Unknown")</f>
        <v>2</v>
      </c>
      <c r="R1359" s="66">
        <f>ifna(vlookup(A1359,vMemory!A:C,3,0),"Unknown")</f>
        <v>4</v>
      </c>
      <c r="S1359" s="66">
        <f>ifna(vlookup(A1359,vDisk!A:C,3,0),"Unknown")</f>
        <v>46</v>
      </c>
      <c r="T1359" s="67" t="str">
        <f t="array" ref="T1359">IFS(
   L1359=1, "No Lift &amp; Shift",
   J1359=1, XLOOKUP(A1359, 'Infra Study'!A:A, 'Infra Study'!P:P),
   I1359=1, "No Lift &amp; Shift",
   H1359=1, "GKE",
   K1359=1, "GCNV",
   G1359=1, "Lift &amp; Shift Prod",
   TRUE, "Lift &amp; Shift Noprod"
)</f>
        <v>Lift &amp; Shift Prod</v>
      </c>
      <c r="U1359" s="67">
        <f t="shared" si="7"/>
        <v>1</v>
      </c>
      <c r="V1359" s="68" t="str">
        <f>if(T1359="Lift &amp; Shift Noprod",if( Y1359=0,Assumptions!$B$5, Assumptions!$B$4),if(T1359="Lift &amp; Shift Prod",if(AND(N1359=1,O1359="T1"),Assumptions!$B$6,Assumptions!$B$4),0))</f>
        <v>N2D</v>
      </c>
      <c r="W1359" s="69">
        <f>if(V1359&lt;&gt;0,if(Q1359="Unknown", Assumptions!$B$42,If(Q1359&gt;1,Q1359,2)),0)</f>
        <v>2</v>
      </c>
      <c r="X1359" s="69">
        <f>if(V1359&lt;&gt;0,if(R1359="Unknown", Assumptions!$B$43,R1359),0)</f>
        <v>4</v>
      </c>
      <c r="Y1359" s="68">
        <f t="shared" si="8"/>
        <v>0</v>
      </c>
      <c r="Z1359" s="68">
        <f>if(V1359&lt;&gt;0,if(  S1359="Unknown", Assumptions!$B$44,S1359),0)</f>
        <v>46</v>
      </c>
      <c r="AA1359" s="68" t="str">
        <f>if(V1359 ="N2",ifna(vlookup(W1359&amp;"-"&amp;X1359,'Ref. VM'!A:B,2,0),"Custom"),if(V1359 ="E2" , ifna(vlookup(W1359&amp;"-"&amp;X1359,'Ref. VM'!D:E,2,0),"Custom"),if(V1359="N2D",ifna(vlookup(W1359&amp;"-"&amp;X1359,'Ref. VM'!G:H,2,0),"Custom"),if(V1359="N4",ifna(vlookup(W1359&amp;"-"&amp;X1359,'Ref. VM'!J:K,2,0),"Custom"),0))))</f>
        <v>Custom</v>
      </c>
      <c r="AB1359" s="67" t="str">
        <f t="shared" si="9"/>
        <v>N2D-Custom vCPUs-CUD 3y</v>
      </c>
      <c r="AC1359" s="67" t="str">
        <f t="shared" si="10"/>
        <v>N2D-Custom RAM-CUD 3y</v>
      </c>
      <c r="AD1359" s="67">
        <f t="shared" si="11"/>
        <v>0</v>
      </c>
      <c r="AE1359" s="69">
        <f>if(T1359="Lift &amp; Shift Prod",730,if(T1359="Lift &amp; Shift Noprod",Assumptions!$B$3,0))</f>
        <v>730</v>
      </c>
      <c r="AF1359" s="70">
        <f>if( U1359=0,0,if(Y1359=0, ((vlookup(AB1359,'SKU Pricing'!A:B,Assumptions!$B$2,0)*W1359)+(vlookup(AC1359,'SKU Pricing'!A:B,Assumptions!$B$2,0)*X1359))*AE1359,((vlookup(AB1359,'SKU Pricing'!A:B,Assumptions!$B$2,0)*W1359)+(vlookup(AC1359,'SKU Pricing'!A:B,Assumptions!$B$2,0)*(W1359*8))+(vlookup(AD1359,'SKU Pricing'!A:B,Assumptions!$B$2,0)*(X1359-(W1359*8))))*AE1359))</f>
        <v>27.90832632</v>
      </c>
      <c r="AG1359" s="67" t="str">
        <f t="shared" si="12"/>
        <v>Windows Server</v>
      </c>
      <c r="AH1359" s="70">
        <f>ifna(vlookup(AG1359,'SKU Pricing'!A:B,Assumptions!$B$2,0)*W1359*AE1359,0)</f>
        <v>67.16</v>
      </c>
      <c r="AI1359" s="62" t="str">
        <f t="shared" si="13"/>
        <v/>
      </c>
      <c r="AJ1359" s="62" t="str">
        <f>if(V1359&lt;&gt;0, if(T1359="Lift &amp; Shift Noprod",Assumptions!$B$9,if(V1359=Assumptions!$B$6,Assumptions!$B$10,if(P1359=1,Assumptions!$B$8,Assumptions!$B$7))),"")</f>
        <v>SSD</v>
      </c>
      <c r="AK1359" s="69" t="str">
        <f t="shared" si="14"/>
        <v>SSD</v>
      </c>
      <c r="AL1359" s="69">
        <f>if(AJ1359="Hyperdisk Balanced",Assumptions!$B$11,0)</f>
        <v>0</v>
      </c>
      <c r="AM1359" s="69">
        <f>if(AJ1359="Hyperdisk Balanced",Assumptions!$B$12,0)</f>
        <v>0</v>
      </c>
      <c r="AN1359" s="70">
        <f>if(AK1359=0,0,if(AJ1359="Hyperdisk Balanced",vlookup(AK1359&amp;" provisioned space",'SKU Pricing'!A:B,Assumptions!$B$2,0)*Z1359+vlookup(AK1359&amp;" provisioned IOPS",'SKU Pricing'!A:B,Assumptions!$B$2,0)*AL1359*730+vlookup(AK1359&amp;" provisioned throughput",'SKU Pricing'!A:B,Assumptions!$B$2,0)*AM1359*730,vlookup(AK1359,'SKU Pricing'!A:B,Assumptions!$B$2,0)*Z1359))</f>
        <v>9.062</v>
      </c>
      <c r="AO1359" s="70">
        <f t="shared" si="15"/>
        <v>104.1303263</v>
      </c>
      <c r="AP1359" s="71" t="str">
        <f t="shared" si="16"/>
        <v>VM Manager</v>
      </c>
      <c r="AQ1359" s="70">
        <f>ifna(vlookup(AP1359,'SKU Pricing'!A:B,Assumptions!$B$2,0)*AE1359,0)</f>
        <v>2.19</v>
      </c>
      <c r="AR1359" s="72">
        <v>0.0</v>
      </c>
    </row>
    <row r="1360">
      <c r="A1360" s="61" t="s">
        <v>1499</v>
      </c>
      <c r="B1360" s="62" t="str">
        <f>ifna(if(vlookup(A1360,vOS!A:B,2,0)="","Unknown",vlookup(A1360,vOS!A:B,2,0)),"Unknown")</f>
        <v>Microsoft Windows Server 2019 (64-bit)</v>
      </c>
      <c r="C1360" s="62">
        <f>vlookup(B1360,'OS Study'!A:D,2,0)</f>
        <v>0</v>
      </c>
      <c r="D1360" s="62" t="str">
        <f>vlookup(B1360,'OS Study'!A:D,3,0)</f>
        <v>Windows</v>
      </c>
      <c r="E1360" s="62" t="str">
        <f>vlookup(B1360,'OS Study'!A:D,4,0)</f>
        <v>Server</v>
      </c>
      <c r="F1360" s="63" t="str">
        <f>vlookup(B1360,'OS Study'!A:E,5,0)</f>
        <v>2019</v>
      </c>
      <c r="G1360" s="62">
        <f>IF(vlookup(A1360,'RVtools V2.1'!A:J,4,0)="non",0,1)</f>
        <v>1</v>
      </c>
      <c r="H1360" s="62">
        <f>if(vlookup(A1360,'RVtools V2.1'!A:K,11,0)="kube",1,0)</f>
        <v>0</v>
      </c>
      <c r="I1360" s="62">
        <f t="shared" si="5"/>
        <v>0</v>
      </c>
      <c r="J1360" s="62">
        <f>ifna(vlookup(A1360,'Infra Study'!A:Q,17,0),0)</f>
        <v>0</v>
      </c>
      <c r="K1360" s="64">
        <f>IFERROR(__xludf.DUMMYFUNCTION("N(REGEXMATCH(VLOOKUP(A1360, 'RVtools V2.1'!A:H, 8, 0), ""^Serveur de fichiers""))"),0.0)</f>
        <v>0</v>
      </c>
      <c r="L1360" s="64">
        <f t="shared" si="6"/>
        <v>0</v>
      </c>
      <c r="M1360" s="67" t="str">
        <f>ifna(vlookup(A1360,'RVtools V2.1'!A:I,8,0),"N/A")</f>
        <v>Serveur de Licences RDS</v>
      </c>
      <c r="N1360" s="64">
        <f>IFERROR(__xludf.DUMMYFUNCTION("IF(REGEXMATCH(M1360, ""(?i)"" &amp; JOIN(""|"", SPLIT(""kalisil"", "" ""))), 1, 0)"),0.0)</f>
        <v>0</v>
      </c>
      <c r="O1360" s="64" t="str">
        <f>vlookup(A1360,'RVtools V2.1'!A:H,7,0)</f>
        <v>T2</v>
      </c>
      <c r="P1360" s="64">
        <f>if(vlookup(A1360,'RVtools V2.1'!A:H,5,0)="oui",1,0)</f>
        <v>1</v>
      </c>
      <c r="Q1360" s="64">
        <f>ifna(vlookup(A1360,vCPU!A:B,2,0),"Unknown")</f>
        <v>4</v>
      </c>
      <c r="R1360" s="66">
        <f>ifna(vlookup(A1360,vMemory!A:C,3,0),"Unknown")</f>
        <v>8</v>
      </c>
      <c r="S1360" s="66">
        <f>ifna(vlookup(A1360,vDisk!A:C,3,0),"Unknown")</f>
        <v>127</v>
      </c>
      <c r="T1360" s="67" t="str">
        <f t="array" ref="T1360">IFS(
   L1360=1, "No Lift &amp; Shift",
   J1360=1, XLOOKUP(A1360, 'Infra Study'!A:A, 'Infra Study'!P:P),
   I1360=1, "No Lift &amp; Shift",
   H1360=1, "GKE",
   K1360=1, "GCNV",
   G1360=1, "Lift &amp; Shift Prod",
   TRUE, "Lift &amp; Shift Noprod"
)</f>
        <v>Lift &amp; Shift Prod</v>
      </c>
      <c r="U1360" s="67">
        <f t="shared" si="7"/>
        <v>1</v>
      </c>
      <c r="V1360" s="68" t="str">
        <f>if(T1360="Lift &amp; Shift Noprod",if( Y1360=0,Assumptions!$B$5, Assumptions!$B$4),if(T1360="Lift &amp; Shift Prod",if(AND(N1360=1,O1360="T1"),Assumptions!$B$6,Assumptions!$B$4),0))</f>
        <v>N2D</v>
      </c>
      <c r="W1360" s="69">
        <f>if(V1360&lt;&gt;0,if(Q1360="Unknown", Assumptions!$B$42,If(Q1360&gt;1,Q1360,2)),0)</f>
        <v>4</v>
      </c>
      <c r="X1360" s="69">
        <f>if(V1360&lt;&gt;0,if(R1360="Unknown", Assumptions!$B$43,R1360),0)</f>
        <v>8</v>
      </c>
      <c r="Y1360" s="68">
        <f t="shared" si="8"/>
        <v>0</v>
      </c>
      <c r="Z1360" s="68">
        <f>if(V1360&lt;&gt;0,if(  S1360="Unknown", Assumptions!$B$44,S1360),0)</f>
        <v>127</v>
      </c>
      <c r="AA1360" s="68" t="str">
        <f>if(V1360 ="N2",ifna(vlookup(W1360&amp;"-"&amp;X1360,'Ref. VM'!A:B,2,0),"Custom"),if(V1360 ="E2" , ifna(vlookup(W1360&amp;"-"&amp;X1360,'Ref. VM'!D:E,2,0),"Custom"),if(V1360="N2D",ifna(vlookup(W1360&amp;"-"&amp;X1360,'Ref. VM'!G:H,2,0),"Custom"),if(V1360="N4",ifna(vlookup(W1360&amp;"-"&amp;X1360,'Ref. VM'!J:K,2,0),"Custom"),0))))</f>
        <v>Custom</v>
      </c>
      <c r="AB1360" s="67" t="str">
        <f t="shared" si="9"/>
        <v>N2D-Custom vCPUs-CUD 3y</v>
      </c>
      <c r="AC1360" s="67" t="str">
        <f t="shared" si="10"/>
        <v>N2D-Custom RAM-CUD 3y</v>
      </c>
      <c r="AD1360" s="67">
        <f t="shared" si="11"/>
        <v>0</v>
      </c>
      <c r="AE1360" s="69">
        <f>if(T1360="Lift &amp; Shift Prod",730,if(T1360="Lift &amp; Shift Noprod",Assumptions!$B$3,0))</f>
        <v>730</v>
      </c>
      <c r="AF1360" s="70">
        <f>if( U1360=0,0,if(Y1360=0, ((vlookup(AB1360,'SKU Pricing'!A:B,Assumptions!$B$2,0)*W1360)+(vlookup(AC1360,'SKU Pricing'!A:B,Assumptions!$B$2,0)*X1360))*AE1360,((vlookup(AB1360,'SKU Pricing'!A:B,Assumptions!$B$2,0)*W1360)+(vlookup(AC1360,'SKU Pricing'!A:B,Assumptions!$B$2,0)*(W1360*8))+(vlookup(AD1360,'SKU Pricing'!A:B,Assumptions!$B$2,0)*(X1360-(W1360*8))))*AE1360))</f>
        <v>55.81665264</v>
      </c>
      <c r="AG1360" s="67" t="str">
        <f t="shared" si="12"/>
        <v>Windows Server</v>
      </c>
      <c r="AH1360" s="70">
        <f>ifna(vlookup(AG1360,'SKU Pricing'!A:B,Assumptions!$B$2,0)*W1360*AE1360,0)</f>
        <v>134.32</v>
      </c>
      <c r="AI1360" s="62" t="str">
        <f t="shared" si="13"/>
        <v/>
      </c>
      <c r="AJ1360" s="62" t="str">
        <f>if(V1360&lt;&gt;0, if(T1360="Lift &amp; Shift Noprod",Assumptions!$B$9,if(V1360=Assumptions!$B$6,Assumptions!$B$10,if(P1360=1,Assumptions!$B$8,Assumptions!$B$7))),"")</f>
        <v>SSD</v>
      </c>
      <c r="AK1360" s="69" t="str">
        <f t="shared" si="14"/>
        <v>SSD</v>
      </c>
      <c r="AL1360" s="69">
        <f>if(AJ1360="Hyperdisk Balanced",Assumptions!$B$11,0)</f>
        <v>0</v>
      </c>
      <c r="AM1360" s="69">
        <f>if(AJ1360="Hyperdisk Balanced",Assumptions!$B$12,0)</f>
        <v>0</v>
      </c>
      <c r="AN1360" s="70">
        <f>if(AK1360=0,0,if(AJ1360="Hyperdisk Balanced",vlookup(AK1360&amp;" provisioned space",'SKU Pricing'!A:B,Assumptions!$B$2,0)*Z1360+vlookup(AK1360&amp;" provisioned IOPS",'SKU Pricing'!A:B,Assumptions!$B$2,0)*AL1360*730+vlookup(AK1360&amp;" provisioned throughput",'SKU Pricing'!A:B,Assumptions!$B$2,0)*AM1360*730,vlookup(AK1360,'SKU Pricing'!A:B,Assumptions!$B$2,0)*Z1360))</f>
        <v>25.019</v>
      </c>
      <c r="AO1360" s="70">
        <f t="shared" si="15"/>
        <v>215.1556526</v>
      </c>
      <c r="AP1360" s="71" t="str">
        <f t="shared" si="16"/>
        <v>VM Manager</v>
      </c>
      <c r="AQ1360" s="70">
        <f>ifna(vlookup(AP1360,'SKU Pricing'!A:B,Assumptions!$B$2,0)*AE1360,0)</f>
        <v>2.19</v>
      </c>
      <c r="AR1360" s="72">
        <v>0.0</v>
      </c>
    </row>
    <row r="1361">
      <c r="A1361" s="61" t="s">
        <v>1500</v>
      </c>
      <c r="B1361" s="62" t="str">
        <f>ifna(if(vlookup(A1361,vOS!A:B,2,0)="","Unknown",vlookup(A1361,vOS!A:B,2,0)),"Unknown")</f>
        <v>Microsoft Windows 10 (64-bit)</v>
      </c>
      <c r="C1361" s="62">
        <f>vlookup(B1361,'OS Study'!A:D,2,0)</f>
        <v>0</v>
      </c>
      <c r="D1361" s="62" t="str">
        <f>vlookup(B1361,'OS Study'!A:D,3,0)</f>
        <v>Windows</v>
      </c>
      <c r="E1361" s="62" t="str">
        <f>vlookup(B1361,'OS Study'!A:D,4,0)</f>
        <v>Workstation</v>
      </c>
      <c r="F1361" s="63" t="str">
        <f>vlookup(B1361,'OS Study'!A:E,5,0)</f>
        <v>10</v>
      </c>
      <c r="G1361" s="62">
        <f>IF(vlookup(A1361,'RVtools V2.1'!A:J,4,0)="non",0,1)</f>
        <v>0</v>
      </c>
      <c r="H1361" s="62">
        <f>if(vlookup(A1361,'RVtools V2.1'!A:K,11,0)="kube",1,0)</f>
        <v>0</v>
      </c>
      <c r="I1361" s="62">
        <f t="shared" si="5"/>
        <v>0</v>
      </c>
      <c r="J1361" s="62">
        <f>ifna(vlookup(A1361,'Infra Study'!A:Q,17,0),0)</f>
        <v>1</v>
      </c>
      <c r="K1361" s="64">
        <f>IFERROR(__xludf.DUMMYFUNCTION("N(REGEXMATCH(VLOOKUP(A1361, 'RVtools V2.1'!A:H, 8, 0), ""^Serveur de fichiers""))"),0.0)</f>
        <v>0</v>
      </c>
      <c r="L1361" s="64">
        <f t="shared" si="6"/>
        <v>0</v>
      </c>
      <c r="M1361" s="65" t="str">
        <f>ifna(vlookup(A1361,'RVtools V2.1'!A:I,8,0),"N/A")</f>
        <v>Siemens Attelica - Bio86</v>
      </c>
      <c r="N1361" s="64">
        <f>IFERROR(__xludf.DUMMYFUNCTION("IF(REGEXMATCH(M1361, ""(?i)"" &amp; JOIN(""|"", SPLIT(""kalisil"", "" ""))), 1, 0)"),0.0)</f>
        <v>0</v>
      </c>
      <c r="O1361" s="64" t="str">
        <f>vlookup(A1361,'RVtools V2.1'!A:H,7,0)</f>
        <v>N/A</v>
      </c>
      <c r="P1361" s="64">
        <f>if(vlookup(A1361,'RVtools V2.1'!A:H,5,0)="oui",1,0)</f>
        <v>0</v>
      </c>
      <c r="Q1361" s="64">
        <f>ifna(vlookup(A1361,vCPU!A:B,2,0),"Unknown")</f>
        <v>4</v>
      </c>
      <c r="R1361" s="66">
        <f>ifna(vlookup(A1361,vMemory!A:C,3,0),"Unknown")</f>
        <v>8</v>
      </c>
      <c r="S1361" s="66">
        <f>ifna(vlookup(A1361,vDisk!A:C,3,0),"Unknown")</f>
        <v>657</v>
      </c>
      <c r="T1361" s="67" t="str">
        <f t="array" ref="T1361">IFS(
   L1361=1, "No Lift &amp; Shift",
   J1361=1, XLOOKUP(A1361, 'Infra Study'!A:A, 'Infra Study'!P:P),
   I1361=1, "No Lift &amp; Shift",
   H1361=1, "GKE",
   K1361=1, "GCNV",
   G1361=1, "Lift &amp; Shift Prod",
   TRUE, "Lift &amp; Shift Noprod"
)</f>
        <v>Consolidation</v>
      </c>
      <c r="U1361" s="67">
        <f t="shared" si="7"/>
        <v>0</v>
      </c>
      <c r="V1361" s="68">
        <f>if(T1361="Lift &amp; Shift Noprod",if( Y1361=0,Assumptions!$B$5, Assumptions!$B$4),if(T1361="Lift &amp; Shift Prod",if(AND(N1361=1,O1361="T1"),Assumptions!$B$6,Assumptions!$B$4),0))</f>
        <v>0</v>
      </c>
      <c r="W1361" s="62">
        <f>if(V1361&lt;&gt;0,if(Q1361="Unknown", Assumptions!$B$42,If(Q1361&gt;1,Q1361,2)),0)</f>
        <v>0</v>
      </c>
      <c r="X1361" s="69">
        <f>if(V1361&lt;&gt;0,if(R1361="Unknown", Assumptions!$B$43,R1361),0)</f>
        <v>0</v>
      </c>
      <c r="Y1361" s="68">
        <f t="shared" si="8"/>
        <v>0</v>
      </c>
      <c r="Z1361" s="68">
        <f>if(V1361&lt;&gt;0,if(  S1361="Unknown", Assumptions!$B$44,S1361),0)</f>
        <v>0</v>
      </c>
      <c r="AA1361" s="68">
        <f>if(V1361 ="N2",ifna(vlookup(W1361&amp;"-"&amp;X1361,'Ref. VM'!A:B,2,0),"Custom"),if(V1361 ="E2" , ifna(vlookup(W1361&amp;"-"&amp;X1361,'Ref. VM'!D:E,2,0),"Custom"),if(V1361="N2D",ifna(vlookup(W1361&amp;"-"&amp;X1361,'Ref. VM'!G:H,2,0),"Custom"),if(V1361="N4",ifna(vlookup(W1361&amp;"-"&amp;X1361,'Ref. VM'!J:K,2,0),"Custom"),0))))</f>
        <v>0</v>
      </c>
      <c r="AB1361" s="67">
        <f t="shared" si="9"/>
        <v>0</v>
      </c>
      <c r="AC1361" s="67">
        <f t="shared" si="10"/>
        <v>0</v>
      </c>
      <c r="AD1361" s="67">
        <f t="shared" si="11"/>
        <v>0</v>
      </c>
      <c r="AE1361" s="62">
        <f>if(T1361="Lift &amp; Shift Prod",730,if(T1361="Lift &amp; Shift Noprod",Assumptions!$B$3,0))</f>
        <v>0</v>
      </c>
      <c r="AF1361" s="70">
        <f>if( U1361=0,0,if(Y1361=0, ((vlookup(AB1361,'SKU Pricing'!A:B,Assumptions!$B$2,0)*W1361)+(vlookup(AC1361,'SKU Pricing'!A:B,Assumptions!$B$2,0)*X1361))*AE1361,((vlookup(AB1361,'SKU Pricing'!A:B,Assumptions!$B$2,0)*W1361)+(vlookup(AC1361,'SKU Pricing'!A:B,Assumptions!$B$2,0)*(W1361*8))+(vlookup(AD1361,'SKU Pricing'!A:B,Assumptions!$B$2,0)*(X1361-(W1361*8))))*AE1361))</f>
        <v>0</v>
      </c>
      <c r="AG1361" s="67">
        <f t="shared" si="12"/>
        <v>0</v>
      </c>
      <c r="AH1361" s="70">
        <f>ifna(vlookup(AG1361,'SKU Pricing'!A:B,Assumptions!$B$2,0)*W1361*AE1361,0)</f>
        <v>0</v>
      </c>
      <c r="AI1361" s="62" t="str">
        <f t="shared" si="13"/>
        <v/>
      </c>
      <c r="AJ1361" s="62" t="str">
        <f>if(V1361&lt;&gt;0, if(T1361="Lift &amp; Shift Noprod",Assumptions!$B$9,if(V1361=Assumptions!$B$6,Assumptions!$B$10,if(P1361=1,Assumptions!$B$8,Assumptions!$B$7))),"")</f>
        <v/>
      </c>
      <c r="AK1361" s="69">
        <f t="shared" si="14"/>
        <v>0</v>
      </c>
      <c r="AL1361" s="69">
        <f>if(AJ1361="Hyperdisk Balanced",Assumptions!$B$11,0)</f>
        <v>0</v>
      </c>
      <c r="AM1361" s="69">
        <f>if(AJ1361="Hyperdisk Balanced",Assumptions!$B$12,0)</f>
        <v>0</v>
      </c>
      <c r="AN1361" s="70">
        <f>if(AK1361=0,0,if(AJ1361="Hyperdisk Balanced",vlookup(AK1361&amp;" provisioned space",'SKU Pricing'!A:B,Assumptions!$B$2,0)*Z1361+vlookup(AK1361&amp;" provisioned IOPS",'SKU Pricing'!A:B,Assumptions!$B$2,0)*AL1361*730+vlookup(AK1361&amp;" provisioned throughput",'SKU Pricing'!A:B,Assumptions!$B$2,0)*AM1361*730,vlookup(AK1361,'SKU Pricing'!A:B,Assumptions!$B$2,0)*Z1361))</f>
        <v>0</v>
      </c>
      <c r="AO1361" s="70">
        <f t="shared" si="15"/>
        <v>0</v>
      </c>
      <c r="AP1361" s="71">
        <f t="shared" si="16"/>
        <v>0</v>
      </c>
      <c r="AQ1361" s="70">
        <f>ifna(vlookup(AP1361,'SKU Pricing'!A:B,Assumptions!$B$2,0)*AE1361,0)</f>
        <v>0</v>
      </c>
      <c r="AR1361" s="72">
        <v>0.0</v>
      </c>
    </row>
    <row r="1362">
      <c r="A1362" s="61" t="s">
        <v>1501</v>
      </c>
      <c r="B1362" s="62" t="str">
        <f>ifna(if(vlookup(A1362,vOS!A:B,2,0)="","Unknown",vlookup(A1362,vOS!A:B,2,0)),"Unknown")</f>
        <v>Microsoft Windows Server 2016 or later (64-bit)</v>
      </c>
      <c r="C1362" s="62">
        <f>vlookup(B1362,'OS Study'!A:D,2,0)</f>
        <v>0</v>
      </c>
      <c r="D1362" s="62" t="str">
        <f>vlookup(B1362,'OS Study'!A:D,3,0)</f>
        <v>Windows</v>
      </c>
      <c r="E1362" s="62" t="str">
        <f>vlookup(B1362,'OS Study'!A:D,4,0)</f>
        <v>Server</v>
      </c>
      <c r="F1362" s="63" t="str">
        <f>vlookup(B1362,'OS Study'!A:E,5,0)</f>
        <v>2016</v>
      </c>
      <c r="G1362" s="62">
        <f>IF(vlookup(A1362,'RVtools V2.1'!A:J,4,0)="non",0,1)</f>
        <v>1</v>
      </c>
      <c r="H1362" s="62">
        <f>if(vlookup(A1362,'RVtools V2.1'!A:K,11,0)="kube",1,0)</f>
        <v>0</v>
      </c>
      <c r="I1362" s="62">
        <f t="shared" si="5"/>
        <v>0</v>
      </c>
      <c r="J1362" s="62">
        <f>ifna(vlookup(A1362,'Infra Study'!A:Q,17,0),0)</f>
        <v>0</v>
      </c>
      <c r="K1362" s="64">
        <f>IFERROR(__xludf.DUMMYFUNCTION("N(REGEXMATCH(VLOOKUP(A1362, 'RVtools V2.1'!A:H, 8, 0), ""^Serveur de fichiers""))"),0.0)</f>
        <v>0</v>
      </c>
      <c r="L1362" s="64">
        <f t="shared" si="6"/>
        <v>0</v>
      </c>
      <c r="M1362" s="67" t="str">
        <f>ifna(vlookup(A1362,'RVtools V2.1'!A:I,8,0),"N/A")</f>
        <v>Siemens Attelica - BRE</v>
      </c>
      <c r="N1362" s="64">
        <f>IFERROR(__xludf.DUMMYFUNCTION("IF(REGEXMATCH(M1362, ""(?i)"" &amp; JOIN(""|"", SPLIT(""kalisil"", "" ""))), 1, 0)"),0.0)</f>
        <v>0</v>
      </c>
      <c r="O1362" s="64" t="str">
        <f>vlookup(A1362,'RVtools V2.1'!A:H,7,0)</f>
        <v>T1</v>
      </c>
      <c r="P1362" s="64">
        <f>if(vlookup(A1362,'RVtools V2.1'!A:H,5,0)="oui",1,0)</f>
        <v>0</v>
      </c>
      <c r="Q1362" s="64">
        <f>ifna(vlookup(A1362,vCPU!A:B,2,0),"Unknown")</f>
        <v>4</v>
      </c>
      <c r="R1362" s="66">
        <f>ifna(vlookup(A1362,vMemory!A:C,3,0),"Unknown")</f>
        <v>4</v>
      </c>
      <c r="S1362" s="66">
        <f>ifna(vlookup(A1362,vDisk!A:C,3,0),"Unknown")</f>
        <v>62</v>
      </c>
      <c r="T1362" s="67" t="str">
        <f t="array" ref="T1362">IFS(
   L1362=1, "No Lift &amp; Shift",
   J1362=1, XLOOKUP(A1362, 'Infra Study'!A:A, 'Infra Study'!P:P),
   I1362=1, "No Lift &amp; Shift",
   H1362=1, "GKE",
   K1362=1, "GCNV",
   G1362=1, "Lift &amp; Shift Prod",
   TRUE, "Lift &amp; Shift Noprod"
)</f>
        <v>Lift &amp; Shift Prod</v>
      </c>
      <c r="U1362" s="67">
        <f t="shared" si="7"/>
        <v>1</v>
      </c>
      <c r="V1362" s="68" t="str">
        <f>if(T1362="Lift &amp; Shift Noprod",if( Y1362=0,Assumptions!$B$5, Assumptions!$B$4),if(T1362="Lift &amp; Shift Prod",if(AND(N1362=1,O1362="T1"),Assumptions!$B$6,Assumptions!$B$4),0))</f>
        <v>N2D</v>
      </c>
      <c r="W1362" s="69">
        <f>if(V1362&lt;&gt;0,if(Q1362="Unknown", Assumptions!$B$42,If(Q1362&gt;1,Q1362,2)),0)</f>
        <v>4</v>
      </c>
      <c r="X1362" s="69">
        <f>if(V1362&lt;&gt;0,if(R1362="Unknown", Assumptions!$B$43,R1362),0)</f>
        <v>4</v>
      </c>
      <c r="Y1362" s="68">
        <f t="shared" si="8"/>
        <v>0</v>
      </c>
      <c r="Z1362" s="68">
        <f>if(V1362&lt;&gt;0,if(  S1362="Unknown", Assumptions!$B$44,S1362),0)</f>
        <v>62</v>
      </c>
      <c r="AA1362" s="68" t="str">
        <f>if(V1362 ="N2",ifna(vlookup(W1362&amp;"-"&amp;X1362,'Ref. VM'!A:B,2,0),"Custom"),if(V1362 ="E2" , ifna(vlookup(W1362&amp;"-"&amp;X1362,'Ref. VM'!D:E,2,0),"Custom"),if(V1362="N2D",ifna(vlookup(W1362&amp;"-"&amp;X1362,'Ref. VM'!G:H,2,0),"Custom"),if(V1362="N4",ifna(vlookup(W1362&amp;"-"&amp;X1362,'Ref. VM'!J:K,2,0),"Custom"),0))))</f>
        <v>Custom</v>
      </c>
      <c r="AB1362" s="67" t="str">
        <f t="shared" si="9"/>
        <v>N2D-Custom vCPUs-CUD 3y</v>
      </c>
      <c r="AC1362" s="67" t="str">
        <f t="shared" si="10"/>
        <v>N2D-Custom RAM-CUD 3y</v>
      </c>
      <c r="AD1362" s="67">
        <f t="shared" si="11"/>
        <v>0</v>
      </c>
      <c r="AE1362" s="69">
        <f>if(T1362="Lift &amp; Shift Prod",730,if(T1362="Lift &amp; Shift Noprod",Assumptions!$B$3,0))</f>
        <v>730</v>
      </c>
      <c r="AF1362" s="70">
        <f>if( U1362=0,0,if(Y1362=0, ((vlookup(AB1362,'SKU Pricing'!A:B,Assumptions!$B$2,0)*W1362)+(vlookup(AC1362,'SKU Pricing'!A:B,Assumptions!$B$2,0)*X1362))*AE1362,((vlookup(AB1362,'SKU Pricing'!A:B,Assumptions!$B$2,0)*W1362)+(vlookup(AC1362,'SKU Pricing'!A:B,Assumptions!$B$2,0)*(W1362*8))+(vlookup(AD1362,'SKU Pricing'!A:B,Assumptions!$B$2,0)*(X1362-(W1362*8))))*AE1362))</f>
        <v>49.9163196</v>
      </c>
      <c r="AG1362" s="67" t="str">
        <f t="shared" si="12"/>
        <v>Windows Server</v>
      </c>
      <c r="AH1362" s="70">
        <f>ifna(vlookup(AG1362,'SKU Pricing'!A:B,Assumptions!$B$2,0)*W1362*AE1362,0)</f>
        <v>134.32</v>
      </c>
      <c r="AI1362" s="62" t="str">
        <f t="shared" si="13"/>
        <v>Regional</v>
      </c>
      <c r="AJ1362" s="62" t="str">
        <f>if(V1362&lt;&gt;0, if(T1362="Lift &amp; Shift Noprod",Assumptions!$B$9,if(V1362=Assumptions!$B$6,Assumptions!$B$10,if(P1362=1,Assumptions!$B$8,Assumptions!$B$7))),"")</f>
        <v>Balanced</v>
      </c>
      <c r="AK1362" s="69" t="str">
        <f t="shared" si="14"/>
        <v>Balanced</v>
      </c>
      <c r="AL1362" s="69">
        <f>if(AJ1362="Hyperdisk Balanced",Assumptions!$B$11,0)</f>
        <v>0</v>
      </c>
      <c r="AM1362" s="69">
        <f>if(AJ1362="Hyperdisk Balanced",Assumptions!$B$12,0)</f>
        <v>0</v>
      </c>
      <c r="AN1362" s="70">
        <f>if(AK1362=0,0,if(AJ1362="Hyperdisk Balanced",vlookup(AK1362&amp;" provisioned space",'SKU Pricing'!A:B,Assumptions!$B$2,0)*Z1362+vlookup(AK1362&amp;" provisioned IOPS",'SKU Pricing'!A:B,Assumptions!$B$2,0)*AL1362*730+vlookup(AK1362&amp;" provisioned throughput",'SKU Pricing'!A:B,Assumptions!$B$2,0)*AM1362*730,vlookup(AK1362,'SKU Pricing'!A:B,Assumptions!$B$2,0)*Z1362))</f>
        <v>7.192</v>
      </c>
      <c r="AO1362" s="70">
        <f t="shared" si="15"/>
        <v>191.4283196</v>
      </c>
      <c r="AP1362" s="71" t="str">
        <f t="shared" si="16"/>
        <v>VM Manager</v>
      </c>
      <c r="AQ1362" s="70">
        <f>ifna(vlookup(AP1362,'SKU Pricing'!A:B,Assumptions!$B$2,0)*AE1362,0)</f>
        <v>2.19</v>
      </c>
      <c r="AR1362" s="72">
        <v>0.0</v>
      </c>
    </row>
    <row r="1363">
      <c r="A1363" s="61" t="s">
        <v>1502</v>
      </c>
      <c r="B1363" s="62" t="str">
        <f>ifna(if(vlookup(A1363,vOS!A:B,2,0)="","Unknown",vlookup(A1363,vOS!A:B,2,0)),"Unknown")</f>
        <v>Microsoft Windows Server 2019 (64-bit)</v>
      </c>
      <c r="C1363" s="62">
        <f>vlookup(B1363,'OS Study'!A:D,2,0)</f>
        <v>0</v>
      </c>
      <c r="D1363" s="62" t="str">
        <f>vlookup(B1363,'OS Study'!A:D,3,0)</f>
        <v>Windows</v>
      </c>
      <c r="E1363" s="62" t="str">
        <f>vlookup(B1363,'OS Study'!A:D,4,0)</f>
        <v>Server</v>
      </c>
      <c r="F1363" s="63" t="str">
        <f>vlookup(B1363,'OS Study'!A:E,5,0)</f>
        <v>2019</v>
      </c>
      <c r="G1363" s="62">
        <f>IF(vlookup(A1363,'RVtools V2.1'!A:J,4,0)="non",0,1)</f>
        <v>1</v>
      </c>
      <c r="H1363" s="62">
        <f>if(vlookup(A1363,'RVtools V2.1'!A:K,11,0)="kube",1,0)</f>
        <v>0</v>
      </c>
      <c r="I1363" s="62">
        <f t="shared" si="5"/>
        <v>0</v>
      </c>
      <c r="J1363" s="62">
        <f>ifna(vlookup(A1363,'Infra Study'!A:Q,17,0),0)</f>
        <v>0</v>
      </c>
      <c r="K1363" s="64">
        <f>IFERROR(__xludf.DUMMYFUNCTION("N(REGEXMATCH(VLOOKUP(A1363, 'RVtools V2.1'!A:H, 8, 0), ""^Serveur de fichiers""))"),0.0)</f>
        <v>0</v>
      </c>
      <c r="L1363" s="64">
        <f t="shared" si="6"/>
        <v>0</v>
      </c>
      <c r="M1363" s="67" t="str">
        <f>ifna(vlookup(A1363,'RVtools V2.1'!A:I,8,0),"N/A")</f>
        <v>Siemens Attelica - CAZ</v>
      </c>
      <c r="N1363" s="64">
        <f>IFERROR(__xludf.DUMMYFUNCTION("IF(REGEXMATCH(M1363, ""(?i)"" &amp; JOIN(""|"", SPLIT(""kalisil"", "" ""))), 1, 0)"),0.0)</f>
        <v>0</v>
      </c>
      <c r="O1363" s="64" t="str">
        <f>vlookup(A1363,'RVtools V2.1'!A:H,7,0)</f>
        <v>T1</v>
      </c>
      <c r="P1363" s="64">
        <f>if(vlookup(A1363,'RVtools V2.1'!A:H,5,0)="oui",1,0)</f>
        <v>1</v>
      </c>
      <c r="Q1363" s="64">
        <f>ifna(vlookup(A1363,vCPU!A:B,2,0),"Unknown")</f>
        <v>2</v>
      </c>
      <c r="R1363" s="66">
        <f>ifna(vlookup(A1363,vMemory!A:C,3,0),"Unknown")</f>
        <v>8</v>
      </c>
      <c r="S1363" s="66">
        <f>ifna(vlookup(A1363,vDisk!A:C,3,0),"Unknown")</f>
        <v>136</v>
      </c>
      <c r="T1363" s="67" t="str">
        <f t="array" ref="T1363">IFS(
   L1363=1, "No Lift &amp; Shift",
   J1363=1, XLOOKUP(A1363, 'Infra Study'!A:A, 'Infra Study'!P:P),
   I1363=1, "No Lift &amp; Shift",
   H1363=1, "GKE",
   K1363=1, "GCNV",
   G1363=1, "Lift &amp; Shift Prod",
   TRUE, "Lift &amp; Shift Noprod"
)</f>
        <v>Lift &amp; Shift Prod</v>
      </c>
      <c r="U1363" s="67">
        <f t="shared" si="7"/>
        <v>1</v>
      </c>
      <c r="V1363" s="68" t="str">
        <f>if(T1363="Lift &amp; Shift Noprod",if( Y1363=0,Assumptions!$B$5, Assumptions!$B$4),if(T1363="Lift &amp; Shift Prod",if(AND(N1363=1,O1363="T1"),Assumptions!$B$6,Assumptions!$B$4),0))</f>
        <v>N2D</v>
      </c>
      <c r="W1363" s="69">
        <f>if(V1363&lt;&gt;0,if(Q1363="Unknown", Assumptions!$B$42,If(Q1363&gt;1,Q1363,2)),0)</f>
        <v>2</v>
      </c>
      <c r="X1363" s="69">
        <f>if(V1363&lt;&gt;0,if(R1363="Unknown", Assumptions!$B$43,R1363),0)</f>
        <v>8</v>
      </c>
      <c r="Y1363" s="68">
        <f t="shared" si="8"/>
        <v>0</v>
      </c>
      <c r="Z1363" s="68">
        <f>if(V1363&lt;&gt;0,if(  S1363="Unknown", Assumptions!$B$44,S1363),0)</f>
        <v>136</v>
      </c>
      <c r="AA1363" s="68" t="str">
        <f>if(V1363 ="N2",ifna(vlookup(W1363&amp;"-"&amp;X1363,'Ref. VM'!A:B,2,0),"Custom"),if(V1363 ="E2" , ifna(vlookup(W1363&amp;"-"&amp;X1363,'Ref. VM'!D:E,2,0),"Custom"),if(V1363="N2D",ifna(vlookup(W1363&amp;"-"&amp;X1363,'Ref. VM'!G:H,2,0),"Custom"),if(V1363="N4",ifna(vlookup(W1363&amp;"-"&amp;X1363,'Ref. VM'!J:K,2,0),"Custom"),0))))</f>
        <v>Custom</v>
      </c>
      <c r="AB1363" s="67" t="str">
        <f t="shared" si="9"/>
        <v>N2D-Custom vCPUs-CUD 3y</v>
      </c>
      <c r="AC1363" s="67" t="str">
        <f t="shared" si="10"/>
        <v>N2D-Custom RAM-CUD 3y</v>
      </c>
      <c r="AD1363" s="67">
        <f t="shared" si="11"/>
        <v>0</v>
      </c>
      <c r="AE1363" s="69">
        <f>if(T1363="Lift &amp; Shift Prod",730,if(T1363="Lift &amp; Shift Noprod",Assumptions!$B$3,0))</f>
        <v>730</v>
      </c>
      <c r="AF1363" s="70">
        <f>if( U1363=0,0,if(Y1363=0, ((vlookup(AB1363,'SKU Pricing'!A:B,Assumptions!$B$2,0)*W1363)+(vlookup(AC1363,'SKU Pricing'!A:B,Assumptions!$B$2,0)*X1363))*AE1363,((vlookup(AB1363,'SKU Pricing'!A:B,Assumptions!$B$2,0)*W1363)+(vlookup(AC1363,'SKU Pricing'!A:B,Assumptions!$B$2,0)*(W1363*8))+(vlookup(AD1363,'SKU Pricing'!A:B,Assumptions!$B$2,0)*(X1363-(W1363*8))))*AE1363))</f>
        <v>33.80865936</v>
      </c>
      <c r="AG1363" s="67" t="str">
        <f t="shared" si="12"/>
        <v>Windows Server</v>
      </c>
      <c r="AH1363" s="70">
        <f>ifna(vlookup(AG1363,'SKU Pricing'!A:B,Assumptions!$B$2,0)*W1363*AE1363,0)</f>
        <v>67.16</v>
      </c>
      <c r="AI1363" s="62" t="str">
        <f t="shared" si="13"/>
        <v>Regional</v>
      </c>
      <c r="AJ1363" s="62" t="str">
        <f>if(V1363&lt;&gt;0, if(T1363="Lift &amp; Shift Noprod",Assumptions!$B$9,if(V1363=Assumptions!$B$6,Assumptions!$B$10,if(P1363=1,Assumptions!$B$8,Assumptions!$B$7))),"")</f>
        <v>SSD</v>
      </c>
      <c r="AK1363" s="69" t="str">
        <f t="shared" si="14"/>
        <v>SSD</v>
      </c>
      <c r="AL1363" s="69">
        <f>if(AJ1363="Hyperdisk Balanced",Assumptions!$B$11,0)</f>
        <v>0</v>
      </c>
      <c r="AM1363" s="69">
        <f>if(AJ1363="Hyperdisk Balanced",Assumptions!$B$12,0)</f>
        <v>0</v>
      </c>
      <c r="AN1363" s="70">
        <f>if(AK1363=0,0,if(AJ1363="Hyperdisk Balanced",vlookup(AK1363&amp;" provisioned space",'SKU Pricing'!A:B,Assumptions!$B$2,0)*Z1363+vlookup(AK1363&amp;" provisioned IOPS",'SKU Pricing'!A:B,Assumptions!$B$2,0)*AL1363*730+vlookup(AK1363&amp;" provisioned throughput",'SKU Pricing'!A:B,Assumptions!$B$2,0)*AM1363*730,vlookup(AK1363,'SKU Pricing'!A:B,Assumptions!$B$2,0)*Z1363))</f>
        <v>26.792</v>
      </c>
      <c r="AO1363" s="70">
        <f t="shared" si="15"/>
        <v>127.7606594</v>
      </c>
      <c r="AP1363" s="71" t="str">
        <f t="shared" si="16"/>
        <v>VM Manager</v>
      </c>
      <c r="AQ1363" s="70">
        <f>ifna(vlookup(AP1363,'SKU Pricing'!A:B,Assumptions!$B$2,0)*AE1363,0)</f>
        <v>2.19</v>
      </c>
      <c r="AR1363" s="72">
        <v>0.0</v>
      </c>
    </row>
    <row r="1364">
      <c r="A1364" s="61" t="s">
        <v>1503</v>
      </c>
      <c r="B1364" s="62" t="str">
        <f>ifna(if(vlookup(A1364,vOS!A:B,2,0)="","Unknown",vlookup(A1364,vOS!A:B,2,0)),"Unknown")</f>
        <v>Microsoft Windows Server 2022 (64-bit)</v>
      </c>
      <c r="C1364" s="62">
        <f>vlookup(B1364,'OS Study'!A:D,2,0)</f>
        <v>0</v>
      </c>
      <c r="D1364" s="62" t="str">
        <f>vlookup(B1364,'OS Study'!A:D,3,0)</f>
        <v>Windows</v>
      </c>
      <c r="E1364" s="62" t="str">
        <f>vlookup(B1364,'OS Study'!A:D,4,0)</f>
        <v>Server</v>
      </c>
      <c r="F1364" s="63" t="str">
        <f>vlookup(B1364,'OS Study'!A:E,5,0)</f>
        <v>2022</v>
      </c>
      <c r="G1364" s="62">
        <f>IF(vlookup(A1364,'RVtools V2.1'!A:J,4,0)="non",0,1)</f>
        <v>1</v>
      </c>
      <c r="H1364" s="62">
        <f>if(vlookup(A1364,'RVtools V2.1'!A:K,11,0)="kube",1,0)</f>
        <v>0</v>
      </c>
      <c r="I1364" s="62">
        <f t="shared" si="5"/>
        <v>0</v>
      </c>
      <c r="J1364" s="62">
        <f>ifna(vlookup(A1364,'Infra Study'!A:Q,17,0),0)</f>
        <v>0</v>
      </c>
      <c r="K1364" s="64">
        <f>IFERROR(__xludf.DUMMYFUNCTION("N(REGEXMATCH(VLOOKUP(A1364, 'RVtools V2.1'!A:H, 8, 0), ""^Serveur de fichiers""))"),0.0)</f>
        <v>0</v>
      </c>
      <c r="L1364" s="64">
        <f t="shared" si="6"/>
        <v>0</v>
      </c>
      <c r="M1364" s="67" t="str">
        <f>ifna(vlookup(A1364,'RVtools V2.1'!A:I,8,0),"N/A")</f>
        <v>Siemens Attelica - CAZ</v>
      </c>
      <c r="N1364" s="64">
        <f>IFERROR(__xludf.DUMMYFUNCTION("IF(REGEXMATCH(M1364, ""(?i)"" &amp; JOIN(""|"", SPLIT(""kalisil"", "" ""))), 1, 0)"),0.0)</f>
        <v>0</v>
      </c>
      <c r="O1364" s="64" t="str">
        <f>vlookup(A1364,'RVtools V2.1'!A:H,7,0)</f>
        <v>T1</v>
      </c>
      <c r="P1364" s="64">
        <f>if(vlookup(A1364,'RVtools V2.1'!A:H,5,0)="oui",1,0)</f>
        <v>1</v>
      </c>
      <c r="Q1364" s="64">
        <f>ifna(vlookup(A1364,vCPU!A:B,2,0),"Unknown")</f>
        <v>2</v>
      </c>
      <c r="R1364" s="66">
        <f>ifna(vlookup(A1364,vMemory!A:C,3,0),"Unknown")</f>
        <v>8</v>
      </c>
      <c r="S1364" s="66">
        <f>ifna(vlookup(A1364,vDisk!A:C,3,0),"Unknown")</f>
        <v>135</v>
      </c>
      <c r="T1364" s="67" t="str">
        <f t="array" ref="T1364">IFS(
   L1364=1, "No Lift &amp; Shift",
   J1364=1, XLOOKUP(A1364, 'Infra Study'!A:A, 'Infra Study'!P:P),
   I1364=1, "No Lift &amp; Shift",
   H1364=1, "GKE",
   K1364=1, "GCNV",
   G1364=1, "Lift &amp; Shift Prod",
   TRUE, "Lift &amp; Shift Noprod"
)</f>
        <v>Lift &amp; Shift Prod</v>
      </c>
      <c r="U1364" s="67">
        <f t="shared" si="7"/>
        <v>1</v>
      </c>
      <c r="V1364" s="68" t="str">
        <f>if(T1364="Lift &amp; Shift Noprod",if( Y1364=0,Assumptions!$B$5, Assumptions!$B$4),if(T1364="Lift &amp; Shift Prod",if(AND(N1364=1,O1364="T1"),Assumptions!$B$6,Assumptions!$B$4),0))</f>
        <v>N2D</v>
      </c>
      <c r="W1364" s="69">
        <f>if(V1364&lt;&gt;0,if(Q1364="Unknown", Assumptions!$B$42,If(Q1364&gt;1,Q1364,2)),0)</f>
        <v>2</v>
      </c>
      <c r="X1364" s="69">
        <f>if(V1364&lt;&gt;0,if(R1364="Unknown", Assumptions!$B$43,R1364),0)</f>
        <v>8</v>
      </c>
      <c r="Y1364" s="68">
        <f t="shared" si="8"/>
        <v>0</v>
      </c>
      <c r="Z1364" s="68">
        <f>if(V1364&lt;&gt;0,if(  S1364="Unknown", Assumptions!$B$44,S1364),0)</f>
        <v>135</v>
      </c>
      <c r="AA1364" s="68" t="str">
        <f>if(V1364 ="N2",ifna(vlookup(W1364&amp;"-"&amp;X1364,'Ref. VM'!A:B,2,0),"Custom"),if(V1364 ="E2" , ifna(vlookup(W1364&amp;"-"&amp;X1364,'Ref. VM'!D:E,2,0),"Custom"),if(V1364="N2D",ifna(vlookup(W1364&amp;"-"&amp;X1364,'Ref. VM'!G:H,2,0),"Custom"),if(V1364="N4",ifna(vlookup(W1364&amp;"-"&amp;X1364,'Ref. VM'!J:K,2,0),"Custom"),0))))</f>
        <v>Custom</v>
      </c>
      <c r="AB1364" s="67" t="str">
        <f t="shared" si="9"/>
        <v>N2D-Custom vCPUs-CUD 3y</v>
      </c>
      <c r="AC1364" s="67" t="str">
        <f t="shared" si="10"/>
        <v>N2D-Custom RAM-CUD 3y</v>
      </c>
      <c r="AD1364" s="67">
        <f t="shared" si="11"/>
        <v>0</v>
      </c>
      <c r="AE1364" s="69">
        <f>if(T1364="Lift &amp; Shift Prod",730,if(T1364="Lift &amp; Shift Noprod",Assumptions!$B$3,0))</f>
        <v>730</v>
      </c>
      <c r="AF1364" s="70">
        <f>if( U1364=0,0,if(Y1364=0, ((vlookup(AB1364,'SKU Pricing'!A:B,Assumptions!$B$2,0)*W1364)+(vlookup(AC1364,'SKU Pricing'!A:B,Assumptions!$B$2,0)*X1364))*AE1364,((vlookup(AB1364,'SKU Pricing'!A:B,Assumptions!$B$2,0)*W1364)+(vlookup(AC1364,'SKU Pricing'!A:B,Assumptions!$B$2,0)*(W1364*8))+(vlookup(AD1364,'SKU Pricing'!A:B,Assumptions!$B$2,0)*(X1364-(W1364*8))))*AE1364))</f>
        <v>33.80865936</v>
      </c>
      <c r="AG1364" s="67" t="str">
        <f t="shared" si="12"/>
        <v>Windows Server</v>
      </c>
      <c r="AH1364" s="70">
        <f>ifna(vlookup(AG1364,'SKU Pricing'!A:B,Assumptions!$B$2,0)*W1364*AE1364,0)</f>
        <v>67.16</v>
      </c>
      <c r="AI1364" s="62" t="str">
        <f t="shared" si="13"/>
        <v>Regional</v>
      </c>
      <c r="AJ1364" s="62" t="str">
        <f>if(V1364&lt;&gt;0, if(T1364="Lift &amp; Shift Noprod",Assumptions!$B$9,if(V1364=Assumptions!$B$6,Assumptions!$B$10,if(P1364=1,Assumptions!$B$8,Assumptions!$B$7))),"")</f>
        <v>SSD</v>
      </c>
      <c r="AK1364" s="69" t="str">
        <f t="shared" si="14"/>
        <v>SSD</v>
      </c>
      <c r="AL1364" s="69">
        <f>if(AJ1364="Hyperdisk Balanced",Assumptions!$B$11,0)</f>
        <v>0</v>
      </c>
      <c r="AM1364" s="69">
        <f>if(AJ1364="Hyperdisk Balanced",Assumptions!$B$12,0)</f>
        <v>0</v>
      </c>
      <c r="AN1364" s="70">
        <f>if(AK1364=0,0,if(AJ1364="Hyperdisk Balanced",vlookup(AK1364&amp;" provisioned space",'SKU Pricing'!A:B,Assumptions!$B$2,0)*Z1364+vlookup(AK1364&amp;" provisioned IOPS",'SKU Pricing'!A:B,Assumptions!$B$2,0)*AL1364*730+vlookup(AK1364&amp;" provisioned throughput",'SKU Pricing'!A:B,Assumptions!$B$2,0)*AM1364*730,vlookup(AK1364,'SKU Pricing'!A:B,Assumptions!$B$2,0)*Z1364))</f>
        <v>26.595</v>
      </c>
      <c r="AO1364" s="70">
        <f t="shared" si="15"/>
        <v>127.5636594</v>
      </c>
      <c r="AP1364" s="71" t="str">
        <f t="shared" si="16"/>
        <v>VM Manager</v>
      </c>
      <c r="AQ1364" s="70">
        <f>ifna(vlookup(AP1364,'SKU Pricing'!A:B,Assumptions!$B$2,0)*AE1364,0)</f>
        <v>2.19</v>
      </c>
      <c r="AR1364" s="72">
        <v>0.0</v>
      </c>
    </row>
    <row r="1365">
      <c r="A1365" s="61" t="s">
        <v>1504</v>
      </c>
      <c r="B1365" s="62" t="str">
        <f>ifna(if(vlookup(A1365,vOS!A:B,2,0)="","Unknown",vlookup(A1365,vOS!A:B,2,0)),"Unknown")</f>
        <v>Microsoft Windows Server 2016 (64-bit)</v>
      </c>
      <c r="C1365" s="62">
        <f>vlookup(B1365,'OS Study'!A:D,2,0)</f>
        <v>0</v>
      </c>
      <c r="D1365" s="62" t="str">
        <f>vlookup(B1365,'OS Study'!A:D,3,0)</f>
        <v>Windows</v>
      </c>
      <c r="E1365" s="62" t="str">
        <f>vlookup(B1365,'OS Study'!A:D,4,0)</f>
        <v>Server</v>
      </c>
      <c r="F1365" s="63" t="str">
        <f>vlookup(B1365,'OS Study'!A:E,5,0)</f>
        <v>2016</v>
      </c>
      <c r="G1365" s="62">
        <f>IF(vlookup(A1365,'RVtools V2.1'!A:J,4,0)="non",0,1)</f>
        <v>1</v>
      </c>
      <c r="H1365" s="62">
        <f>if(vlookup(A1365,'RVtools V2.1'!A:K,11,0)="kube",1,0)</f>
        <v>0</v>
      </c>
      <c r="I1365" s="62">
        <f t="shared" si="5"/>
        <v>0</v>
      </c>
      <c r="J1365" s="62">
        <f>ifna(vlookup(A1365,'Infra Study'!A:Q,17,0),0)</f>
        <v>0</v>
      </c>
      <c r="K1365" s="64">
        <f>IFERROR(__xludf.DUMMYFUNCTION("N(REGEXMATCH(VLOOKUP(A1365, 'RVtools V2.1'!A:H, 8, 0), ""^Serveur de fichiers""))"),0.0)</f>
        <v>0</v>
      </c>
      <c r="L1365" s="64">
        <f t="shared" si="6"/>
        <v>0</v>
      </c>
      <c r="M1365" s="67" t="str">
        <f>ifna(vlookup(A1365,'RVtools V2.1'!A:I,8,0),"N/A")</f>
        <v>Siemens Attelica - CAZ</v>
      </c>
      <c r="N1365" s="64">
        <f>IFERROR(__xludf.DUMMYFUNCTION("IF(REGEXMATCH(M1365, ""(?i)"" &amp; JOIN(""|"", SPLIT(""kalisil"", "" ""))), 1, 0)"),0.0)</f>
        <v>0</v>
      </c>
      <c r="O1365" s="64" t="str">
        <f>vlookup(A1365,'RVtools V2.1'!A:H,7,0)</f>
        <v>T1</v>
      </c>
      <c r="P1365" s="64">
        <f>if(vlookup(A1365,'RVtools V2.1'!A:H,5,0)="oui",1,0)</f>
        <v>1</v>
      </c>
      <c r="Q1365" s="64">
        <f>ifna(vlookup(A1365,vCPU!A:B,2,0),"Unknown")</f>
        <v>2</v>
      </c>
      <c r="R1365" s="66">
        <f>ifna(vlookup(A1365,vMemory!A:C,3,0),"Unknown")</f>
        <v>8</v>
      </c>
      <c r="S1365" s="66">
        <f>ifna(vlookup(A1365,vDisk!A:C,3,0),"Unknown")</f>
        <v>275</v>
      </c>
      <c r="T1365" s="67" t="str">
        <f t="array" ref="T1365">IFS(
   L1365=1, "No Lift &amp; Shift",
   J1365=1, XLOOKUP(A1365, 'Infra Study'!A:A, 'Infra Study'!P:P),
   I1365=1, "No Lift &amp; Shift",
   H1365=1, "GKE",
   K1365=1, "GCNV",
   G1365=1, "Lift &amp; Shift Prod",
   TRUE, "Lift &amp; Shift Noprod"
)</f>
        <v>Lift &amp; Shift Prod</v>
      </c>
      <c r="U1365" s="67">
        <f t="shared" si="7"/>
        <v>1</v>
      </c>
      <c r="V1365" s="68" t="str">
        <f>if(T1365="Lift &amp; Shift Noprod",if( Y1365=0,Assumptions!$B$5, Assumptions!$B$4),if(T1365="Lift &amp; Shift Prod",if(AND(N1365=1,O1365="T1"),Assumptions!$B$6,Assumptions!$B$4),0))</f>
        <v>N2D</v>
      </c>
      <c r="W1365" s="69">
        <f>if(V1365&lt;&gt;0,if(Q1365="Unknown", Assumptions!$B$42,If(Q1365&gt;1,Q1365,2)),0)</f>
        <v>2</v>
      </c>
      <c r="X1365" s="69">
        <f>if(V1365&lt;&gt;0,if(R1365="Unknown", Assumptions!$B$43,R1365),0)</f>
        <v>8</v>
      </c>
      <c r="Y1365" s="68">
        <f t="shared" si="8"/>
        <v>0</v>
      </c>
      <c r="Z1365" s="68">
        <f>if(V1365&lt;&gt;0,if(  S1365="Unknown", Assumptions!$B$44,S1365),0)</f>
        <v>275</v>
      </c>
      <c r="AA1365" s="68" t="str">
        <f>if(V1365 ="N2",ifna(vlookup(W1365&amp;"-"&amp;X1365,'Ref. VM'!A:B,2,0),"Custom"),if(V1365 ="E2" , ifna(vlookup(W1365&amp;"-"&amp;X1365,'Ref. VM'!D:E,2,0),"Custom"),if(V1365="N2D",ifna(vlookup(W1365&amp;"-"&amp;X1365,'Ref. VM'!G:H,2,0),"Custom"),if(V1365="N4",ifna(vlookup(W1365&amp;"-"&amp;X1365,'Ref. VM'!J:K,2,0),"Custom"),0))))</f>
        <v>Custom</v>
      </c>
      <c r="AB1365" s="67" t="str">
        <f t="shared" si="9"/>
        <v>N2D-Custom vCPUs-CUD 3y</v>
      </c>
      <c r="AC1365" s="67" t="str">
        <f t="shared" si="10"/>
        <v>N2D-Custom RAM-CUD 3y</v>
      </c>
      <c r="AD1365" s="67">
        <f t="shared" si="11"/>
        <v>0</v>
      </c>
      <c r="AE1365" s="69">
        <f>if(T1365="Lift &amp; Shift Prod",730,if(T1365="Lift &amp; Shift Noprod",Assumptions!$B$3,0))</f>
        <v>730</v>
      </c>
      <c r="AF1365" s="70">
        <f>if( U1365=0,0,if(Y1365=0, ((vlookup(AB1365,'SKU Pricing'!A:B,Assumptions!$B$2,0)*W1365)+(vlookup(AC1365,'SKU Pricing'!A:B,Assumptions!$B$2,0)*X1365))*AE1365,((vlookup(AB1365,'SKU Pricing'!A:B,Assumptions!$B$2,0)*W1365)+(vlookup(AC1365,'SKU Pricing'!A:B,Assumptions!$B$2,0)*(W1365*8))+(vlookup(AD1365,'SKU Pricing'!A:B,Assumptions!$B$2,0)*(X1365-(W1365*8))))*AE1365))</f>
        <v>33.80865936</v>
      </c>
      <c r="AG1365" s="67" t="str">
        <f t="shared" si="12"/>
        <v>Windows Server</v>
      </c>
      <c r="AH1365" s="70">
        <f>ifna(vlookup(AG1365,'SKU Pricing'!A:B,Assumptions!$B$2,0)*W1365*AE1365,0)</f>
        <v>67.16</v>
      </c>
      <c r="AI1365" s="62" t="str">
        <f t="shared" si="13"/>
        <v>Regional</v>
      </c>
      <c r="AJ1365" s="62" t="str">
        <f>if(V1365&lt;&gt;0, if(T1365="Lift &amp; Shift Noprod",Assumptions!$B$9,if(V1365=Assumptions!$B$6,Assumptions!$B$10,if(P1365=1,Assumptions!$B$8,Assumptions!$B$7))),"")</f>
        <v>SSD</v>
      </c>
      <c r="AK1365" s="69" t="str">
        <f t="shared" si="14"/>
        <v>SSD</v>
      </c>
      <c r="AL1365" s="69">
        <f>if(AJ1365="Hyperdisk Balanced",Assumptions!$B$11,0)</f>
        <v>0</v>
      </c>
      <c r="AM1365" s="69">
        <f>if(AJ1365="Hyperdisk Balanced",Assumptions!$B$12,0)</f>
        <v>0</v>
      </c>
      <c r="AN1365" s="70">
        <f>if(AK1365=0,0,if(AJ1365="Hyperdisk Balanced",vlookup(AK1365&amp;" provisioned space",'SKU Pricing'!A:B,Assumptions!$B$2,0)*Z1365+vlookup(AK1365&amp;" provisioned IOPS",'SKU Pricing'!A:B,Assumptions!$B$2,0)*AL1365*730+vlookup(AK1365&amp;" provisioned throughput",'SKU Pricing'!A:B,Assumptions!$B$2,0)*AM1365*730,vlookup(AK1365,'SKU Pricing'!A:B,Assumptions!$B$2,0)*Z1365))</f>
        <v>54.175</v>
      </c>
      <c r="AO1365" s="70">
        <f t="shared" si="15"/>
        <v>155.1436594</v>
      </c>
      <c r="AP1365" s="71" t="str">
        <f t="shared" si="16"/>
        <v>VM Manager</v>
      </c>
      <c r="AQ1365" s="70">
        <f>ifna(vlookup(AP1365,'SKU Pricing'!A:B,Assumptions!$B$2,0)*AE1365,0)</f>
        <v>2.19</v>
      </c>
      <c r="AR1365" s="72">
        <v>0.0</v>
      </c>
    </row>
    <row r="1366">
      <c r="A1366" s="61" t="s">
        <v>1505</v>
      </c>
      <c r="B1366" s="62" t="str">
        <f>ifna(if(vlookup(A1366,vOS!A:B,2,0)="","Unknown",vlookup(A1366,vOS!A:B,2,0)),"Unknown")</f>
        <v>Microsoft Windows Server 2019 (64-bit)</v>
      </c>
      <c r="C1366" s="62">
        <f>vlookup(B1366,'OS Study'!A:D,2,0)</f>
        <v>0</v>
      </c>
      <c r="D1366" s="62" t="str">
        <f>vlookup(B1366,'OS Study'!A:D,3,0)</f>
        <v>Windows</v>
      </c>
      <c r="E1366" s="62" t="str">
        <f>vlookup(B1366,'OS Study'!A:D,4,0)</f>
        <v>Server</v>
      </c>
      <c r="F1366" s="63" t="str">
        <f>vlookup(B1366,'OS Study'!A:E,5,0)</f>
        <v>2019</v>
      </c>
      <c r="G1366" s="62">
        <f>IF(vlookup(A1366,'RVtools V2.1'!A:J,4,0)="non",0,1)</f>
        <v>0</v>
      </c>
      <c r="H1366" s="62">
        <f>if(vlookup(A1366,'RVtools V2.1'!A:K,11,0)="kube",1,0)</f>
        <v>0</v>
      </c>
      <c r="I1366" s="62">
        <f t="shared" si="5"/>
        <v>0</v>
      </c>
      <c r="J1366" s="62">
        <f>ifna(vlookup(A1366,'Infra Study'!A:Q,17,0),0)</f>
        <v>1</v>
      </c>
      <c r="K1366" s="64">
        <f>IFERROR(__xludf.DUMMYFUNCTION("N(REGEXMATCH(VLOOKUP(A1366, 'RVtools V2.1'!A:H, 8, 0), ""^Serveur de fichiers""))"),0.0)</f>
        <v>0</v>
      </c>
      <c r="L1366" s="64">
        <f t="shared" si="6"/>
        <v>0</v>
      </c>
      <c r="M1366" s="65" t="str">
        <f>ifna(vlookup(A1366,'RVtools V2.1'!A:I,8,0),"N/A")</f>
        <v>Siemens Attelica - CAZ</v>
      </c>
      <c r="N1366" s="64">
        <f>IFERROR(__xludf.DUMMYFUNCTION("IF(REGEXMATCH(M1366, ""(?i)"" &amp; JOIN(""|"", SPLIT(""kalisil"", "" ""))), 1, 0)"),0.0)</f>
        <v>0</v>
      </c>
      <c r="O1366" s="64" t="str">
        <f>vlookup(A1366,'RVtools V2.1'!A:H,7,0)</f>
        <v>N/A</v>
      </c>
      <c r="P1366" s="64">
        <f>if(vlookup(A1366,'RVtools V2.1'!A:H,5,0)="oui",1,0)</f>
        <v>0</v>
      </c>
      <c r="Q1366" s="64">
        <f>ifna(vlookup(A1366,vCPU!A:B,2,0),"Unknown")</f>
        <v>4</v>
      </c>
      <c r="R1366" s="66">
        <f>ifna(vlookup(A1366,vMemory!A:C,3,0),"Unknown")</f>
        <v>8</v>
      </c>
      <c r="S1366" s="66">
        <f>ifna(vlookup(A1366,vDisk!A:C,3,0),"Unknown")</f>
        <v>80</v>
      </c>
      <c r="T1366" s="67" t="str">
        <f t="array" ref="T1366">IFS(
   L1366=1, "No Lift &amp; Shift",
   J1366=1, XLOOKUP(A1366, 'Infra Study'!A:A, 'Infra Study'!P:P),
   I1366=1, "No Lift &amp; Shift",
   H1366=1, "GKE",
   K1366=1, "GCNV",
   G1366=1, "Lift &amp; Shift Prod",
   TRUE, "Lift &amp; Shift Noprod"
)</f>
        <v>Consolidation</v>
      </c>
      <c r="U1366" s="67">
        <f t="shared" si="7"/>
        <v>0</v>
      </c>
      <c r="V1366" s="68">
        <f>if(T1366="Lift &amp; Shift Noprod",if( Y1366=0,Assumptions!$B$5, Assumptions!$B$4),if(T1366="Lift &amp; Shift Prod",if(AND(N1366=1,O1366="T1"),Assumptions!$B$6,Assumptions!$B$4),0))</f>
        <v>0</v>
      </c>
      <c r="W1366" s="62">
        <f>if(V1366&lt;&gt;0,if(Q1366="Unknown", Assumptions!$B$42,If(Q1366&gt;1,Q1366,2)),0)</f>
        <v>0</v>
      </c>
      <c r="X1366" s="69">
        <f>if(V1366&lt;&gt;0,if(R1366="Unknown", Assumptions!$B$43,R1366),0)</f>
        <v>0</v>
      </c>
      <c r="Y1366" s="68">
        <f t="shared" si="8"/>
        <v>0</v>
      </c>
      <c r="Z1366" s="68">
        <f>if(V1366&lt;&gt;0,if(  S1366="Unknown", Assumptions!$B$44,S1366),0)</f>
        <v>0</v>
      </c>
      <c r="AA1366" s="68">
        <f>if(V1366 ="N2",ifna(vlookup(W1366&amp;"-"&amp;X1366,'Ref. VM'!A:B,2,0),"Custom"),if(V1366 ="E2" , ifna(vlookup(W1366&amp;"-"&amp;X1366,'Ref. VM'!D:E,2,0),"Custom"),if(V1366="N2D",ifna(vlookup(W1366&amp;"-"&amp;X1366,'Ref. VM'!G:H,2,0),"Custom"),if(V1366="N4",ifna(vlookup(W1366&amp;"-"&amp;X1366,'Ref. VM'!J:K,2,0),"Custom"),0))))</f>
        <v>0</v>
      </c>
      <c r="AB1366" s="67">
        <f t="shared" si="9"/>
        <v>0</v>
      </c>
      <c r="AC1366" s="67">
        <f t="shared" si="10"/>
        <v>0</v>
      </c>
      <c r="AD1366" s="67">
        <f t="shared" si="11"/>
        <v>0</v>
      </c>
      <c r="AE1366" s="62">
        <f>if(T1366="Lift &amp; Shift Prod",730,if(T1366="Lift &amp; Shift Noprod",Assumptions!$B$3,0))</f>
        <v>0</v>
      </c>
      <c r="AF1366" s="70">
        <f>if( U1366=0,0,if(Y1366=0, ((vlookup(AB1366,'SKU Pricing'!A:B,Assumptions!$B$2,0)*W1366)+(vlookup(AC1366,'SKU Pricing'!A:B,Assumptions!$B$2,0)*X1366))*AE1366,((vlookup(AB1366,'SKU Pricing'!A:B,Assumptions!$B$2,0)*W1366)+(vlookup(AC1366,'SKU Pricing'!A:B,Assumptions!$B$2,0)*(W1366*8))+(vlookup(AD1366,'SKU Pricing'!A:B,Assumptions!$B$2,0)*(X1366-(W1366*8))))*AE1366))</f>
        <v>0</v>
      </c>
      <c r="AG1366" s="67">
        <f t="shared" si="12"/>
        <v>0</v>
      </c>
      <c r="AH1366" s="70">
        <f>ifna(vlookup(AG1366,'SKU Pricing'!A:B,Assumptions!$B$2,0)*W1366*AE1366,0)</f>
        <v>0</v>
      </c>
      <c r="AI1366" s="62" t="str">
        <f t="shared" si="13"/>
        <v/>
      </c>
      <c r="AJ1366" s="62" t="str">
        <f>if(V1366&lt;&gt;0, if(T1366="Lift &amp; Shift Noprod",Assumptions!$B$9,if(V1366=Assumptions!$B$6,Assumptions!$B$10,if(P1366=1,Assumptions!$B$8,Assumptions!$B$7))),"")</f>
        <v/>
      </c>
      <c r="AK1366" s="69">
        <f t="shared" si="14"/>
        <v>0</v>
      </c>
      <c r="AL1366" s="69">
        <f>if(AJ1366="Hyperdisk Balanced",Assumptions!$B$11,0)</f>
        <v>0</v>
      </c>
      <c r="AM1366" s="69">
        <f>if(AJ1366="Hyperdisk Balanced",Assumptions!$B$12,0)</f>
        <v>0</v>
      </c>
      <c r="AN1366" s="70">
        <f>if(AK1366=0,0,if(AJ1366="Hyperdisk Balanced",vlookup(AK1366&amp;" provisioned space",'SKU Pricing'!A:B,Assumptions!$B$2,0)*Z1366+vlookup(AK1366&amp;" provisioned IOPS",'SKU Pricing'!A:B,Assumptions!$B$2,0)*AL1366*730+vlookup(AK1366&amp;" provisioned throughput",'SKU Pricing'!A:B,Assumptions!$B$2,0)*AM1366*730,vlookup(AK1366,'SKU Pricing'!A:B,Assumptions!$B$2,0)*Z1366))</f>
        <v>0</v>
      </c>
      <c r="AO1366" s="70">
        <f t="shared" si="15"/>
        <v>0</v>
      </c>
      <c r="AP1366" s="71">
        <f t="shared" si="16"/>
        <v>0</v>
      </c>
      <c r="AQ1366" s="70">
        <f>ifna(vlookup(AP1366,'SKU Pricing'!A:B,Assumptions!$B$2,0)*AE1366,0)</f>
        <v>0</v>
      </c>
      <c r="AR1366" s="72">
        <v>0.0</v>
      </c>
    </row>
    <row r="1367">
      <c r="A1367" s="61" t="s">
        <v>1506</v>
      </c>
      <c r="B1367" s="62" t="str">
        <f>ifna(if(vlookup(A1367,vOS!A:B,2,0)="","Unknown",vlookup(A1367,vOS!A:B,2,0)),"Unknown")</f>
        <v>Microsoft Windows Server 2019 (64-bit)</v>
      </c>
      <c r="C1367" s="62">
        <f>vlookup(B1367,'OS Study'!A:D,2,0)</f>
        <v>0</v>
      </c>
      <c r="D1367" s="62" t="str">
        <f>vlookup(B1367,'OS Study'!A:D,3,0)</f>
        <v>Windows</v>
      </c>
      <c r="E1367" s="62" t="str">
        <f>vlookup(B1367,'OS Study'!A:D,4,0)</f>
        <v>Server</v>
      </c>
      <c r="F1367" s="63" t="str">
        <f>vlookup(B1367,'OS Study'!A:E,5,0)</f>
        <v>2019</v>
      </c>
      <c r="G1367" s="62">
        <f>IF(vlookup(A1367,'RVtools V2.1'!A:J,4,0)="non",0,1)</f>
        <v>1</v>
      </c>
      <c r="H1367" s="62">
        <f>if(vlookup(A1367,'RVtools V2.1'!A:K,11,0)="kube",1,0)</f>
        <v>0</v>
      </c>
      <c r="I1367" s="62">
        <f t="shared" si="5"/>
        <v>0</v>
      </c>
      <c r="J1367" s="62">
        <f>ifna(vlookup(A1367,'Infra Study'!A:Q,17,0),0)</f>
        <v>0</v>
      </c>
      <c r="K1367" s="64">
        <f>IFERROR(__xludf.DUMMYFUNCTION("N(REGEXMATCH(VLOOKUP(A1367, 'RVtools V2.1'!A:H, 8, 0), ""^Serveur de fichiers""))"),0.0)</f>
        <v>0</v>
      </c>
      <c r="L1367" s="64">
        <f t="shared" si="6"/>
        <v>0</v>
      </c>
      <c r="M1367" s="67" t="str">
        <f>ifna(vlookup(A1367,'RVtools V2.1'!A:I,8,0),"N/A")</f>
        <v>Siemens Attelica - CAZ</v>
      </c>
      <c r="N1367" s="64">
        <f>IFERROR(__xludf.DUMMYFUNCTION("IF(REGEXMATCH(M1367, ""(?i)"" &amp; JOIN(""|"", SPLIT(""kalisil"", "" ""))), 1, 0)"),0.0)</f>
        <v>0</v>
      </c>
      <c r="O1367" s="64" t="str">
        <f>vlookup(A1367,'RVtools V2.1'!A:H,7,0)</f>
        <v>T1</v>
      </c>
      <c r="P1367" s="64">
        <f>if(vlookup(A1367,'RVtools V2.1'!A:H,5,0)="oui",1,0)</f>
        <v>1</v>
      </c>
      <c r="Q1367" s="64">
        <f>ifna(vlookup(A1367,vCPU!A:B,2,0),"Unknown")</f>
        <v>4</v>
      </c>
      <c r="R1367" s="66">
        <f>ifna(vlookup(A1367,vMemory!A:C,3,0),"Unknown")</f>
        <v>8</v>
      </c>
      <c r="S1367" s="66">
        <f>ifna(vlookup(A1367,vDisk!A:C,3,0),"Unknown")</f>
        <v>200</v>
      </c>
      <c r="T1367" s="67" t="str">
        <f t="array" ref="T1367">IFS(
   L1367=1, "No Lift &amp; Shift",
   J1367=1, XLOOKUP(A1367, 'Infra Study'!A:A, 'Infra Study'!P:P),
   I1367=1, "No Lift &amp; Shift",
   H1367=1, "GKE",
   K1367=1, "GCNV",
   G1367=1, "Lift &amp; Shift Prod",
   TRUE, "Lift &amp; Shift Noprod"
)</f>
        <v>Lift &amp; Shift Prod</v>
      </c>
      <c r="U1367" s="67">
        <f t="shared" si="7"/>
        <v>1</v>
      </c>
      <c r="V1367" s="68" t="str">
        <f>if(T1367="Lift &amp; Shift Noprod",if( Y1367=0,Assumptions!$B$5, Assumptions!$B$4),if(T1367="Lift &amp; Shift Prod",if(AND(N1367=1,O1367="T1"),Assumptions!$B$6,Assumptions!$B$4),0))</f>
        <v>N2D</v>
      </c>
      <c r="W1367" s="69">
        <f>if(V1367&lt;&gt;0,if(Q1367="Unknown", Assumptions!$B$42,If(Q1367&gt;1,Q1367,2)),0)</f>
        <v>4</v>
      </c>
      <c r="X1367" s="69">
        <f>if(V1367&lt;&gt;0,if(R1367="Unknown", Assumptions!$B$43,R1367),0)</f>
        <v>8</v>
      </c>
      <c r="Y1367" s="68">
        <f t="shared" si="8"/>
        <v>0</v>
      </c>
      <c r="Z1367" s="68">
        <f>if(V1367&lt;&gt;0,if(  S1367="Unknown", Assumptions!$B$44,S1367),0)</f>
        <v>200</v>
      </c>
      <c r="AA1367" s="68" t="str">
        <f>if(V1367 ="N2",ifna(vlookup(W1367&amp;"-"&amp;X1367,'Ref. VM'!A:B,2,0),"Custom"),if(V1367 ="E2" , ifna(vlookup(W1367&amp;"-"&amp;X1367,'Ref. VM'!D:E,2,0),"Custom"),if(V1367="N2D",ifna(vlookup(W1367&amp;"-"&amp;X1367,'Ref. VM'!G:H,2,0),"Custom"),if(V1367="N4",ifna(vlookup(W1367&amp;"-"&amp;X1367,'Ref. VM'!J:K,2,0),"Custom"),0))))</f>
        <v>Custom</v>
      </c>
      <c r="AB1367" s="67" t="str">
        <f t="shared" si="9"/>
        <v>N2D-Custom vCPUs-CUD 3y</v>
      </c>
      <c r="AC1367" s="67" t="str">
        <f t="shared" si="10"/>
        <v>N2D-Custom RAM-CUD 3y</v>
      </c>
      <c r="AD1367" s="67">
        <f t="shared" si="11"/>
        <v>0</v>
      </c>
      <c r="AE1367" s="69">
        <f>if(T1367="Lift &amp; Shift Prod",730,if(T1367="Lift &amp; Shift Noprod",Assumptions!$B$3,0))</f>
        <v>730</v>
      </c>
      <c r="AF1367" s="70">
        <f>if( U1367=0,0,if(Y1367=0, ((vlookup(AB1367,'SKU Pricing'!A:B,Assumptions!$B$2,0)*W1367)+(vlookup(AC1367,'SKU Pricing'!A:B,Assumptions!$B$2,0)*X1367))*AE1367,((vlookup(AB1367,'SKU Pricing'!A:B,Assumptions!$B$2,0)*W1367)+(vlookup(AC1367,'SKU Pricing'!A:B,Assumptions!$B$2,0)*(W1367*8))+(vlookup(AD1367,'SKU Pricing'!A:B,Assumptions!$B$2,0)*(X1367-(W1367*8))))*AE1367))</f>
        <v>55.81665264</v>
      </c>
      <c r="AG1367" s="67" t="str">
        <f t="shared" si="12"/>
        <v>Windows Server</v>
      </c>
      <c r="AH1367" s="70">
        <f>ifna(vlookup(AG1367,'SKU Pricing'!A:B,Assumptions!$B$2,0)*W1367*AE1367,0)</f>
        <v>134.32</v>
      </c>
      <c r="AI1367" s="62" t="str">
        <f t="shared" si="13"/>
        <v>Regional</v>
      </c>
      <c r="AJ1367" s="62" t="str">
        <f>if(V1367&lt;&gt;0, if(T1367="Lift &amp; Shift Noprod",Assumptions!$B$9,if(V1367=Assumptions!$B$6,Assumptions!$B$10,if(P1367=1,Assumptions!$B$8,Assumptions!$B$7))),"")</f>
        <v>SSD</v>
      </c>
      <c r="AK1367" s="69" t="str">
        <f t="shared" si="14"/>
        <v>SSD</v>
      </c>
      <c r="AL1367" s="69">
        <f>if(AJ1367="Hyperdisk Balanced",Assumptions!$B$11,0)</f>
        <v>0</v>
      </c>
      <c r="AM1367" s="69">
        <f>if(AJ1367="Hyperdisk Balanced",Assumptions!$B$12,0)</f>
        <v>0</v>
      </c>
      <c r="AN1367" s="70">
        <f>if(AK1367=0,0,if(AJ1367="Hyperdisk Balanced",vlookup(AK1367&amp;" provisioned space",'SKU Pricing'!A:B,Assumptions!$B$2,0)*Z1367+vlookup(AK1367&amp;" provisioned IOPS",'SKU Pricing'!A:B,Assumptions!$B$2,0)*AL1367*730+vlookup(AK1367&amp;" provisioned throughput",'SKU Pricing'!A:B,Assumptions!$B$2,0)*AM1367*730,vlookup(AK1367,'SKU Pricing'!A:B,Assumptions!$B$2,0)*Z1367))</f>
        <v>39.4</v>
      </c>
      <c r="AO1367" s="70">
        <f t="shared" si="15"/>
        <v>229.5366526</v>
      </c>
      <c r="AP1367" s="71" t="str">
        <f t="shared" si="16"/>
        <v>VM Manager</v>
      </c>
      <c r="AQ1367" s="70">
        <f>ifna(vlookup(AP1367,'SKU Pricing'!A:B,Assumptions!$B$2,0)*AE1367,0)</f>
        <v>2.19</v>
      </c>
      <c r="AR1367" s="72">
        <v>0.0</v>
      </c>
    </row>
    <row r="1368">
      <c r="A1368" s="61" t="s">
        <v>1507</v>
      </c>
      <c r="B1368" s="62" t="str">
        <f>ifna(if(vlookup(A1368,vOS!A:B,2,0)="","Unknown",vlookup(A1368,vOS!A:B,2,0)),"Unknown")</f>
        <v>Microsoft Windows Server 2019 (64-bit)</v>
      </c>
      <c r="C1368" s="62">
        <f>vlookup(B1368,'OS Study'!A:D,2,0)</f>
        <v>0</v>
      </c>
      <c r="D1368" s="62" t="str">
        <f>vlookup(B1368,'OS Study'!A:D,3,0)</f>
        <v>Windows</v>
      </c>
      <c r="E1368" s="62" t="str">
        <f>vlookup(B1368,'OS Study'!A:D,4,0)</f>
        <v>Server</v>
      </c>
      <c r="F1368" s="63" t="str">
        <f>vlookup(B1368,'OS Study'!A:E,5,0)</f>
        <v>2019</v>
      </c>
      <c r="G1368" s="62">
        <f>IF(vlookup(A1368,'RVtools V2.1'!A:J,4,0)="non",0,1)</f>
        <v>1</v>
      </c>
      <c r="H1368" s="62">
        <f>if(vlookup(A1368,'RVtools V2.1'!A:K,11,0)="kube",1,0)</f>
        <v>0</v>
      </c>
      <c r="I1368" s="62">
        <f t="shared" si="5"/>
        <v>0</v>
      </c>
      <c r="J1368" s="62">
        <f>ifna(vlookup(A1368,'Infra Study'!A:Q,17,0),0)</f>
        <v>0</v>
      </c>
      <c r="K1368" s="64">
        <f>IFERROR(__xludf.DUMMYFUNCTION("N(REGEXMATCH(VLOOKUP(A1368, 'RVtools V2.1'!A:H, 8, 0), ""^Serveur de fichiers""))"),0.0)</f>
        <v>0</v>
      </c>
      <c r="L1368" s="64">
        <f t="shared" si="6"/>
        <v>0</v>
      </c>
      <c r="M1368" s="67" t="str">
        <f>ifna(vlookup(A1368,'RVtools V2.1'!A:I,8,0),"N/A")</f>
        <v>Siemens Attelica - CVL</v>
      </c>
      <c r="N1368" s="64">
        <f>IFERROR(__xludf.DUMMYFUNCTION("IF(REGEXMATCH(M1368, ""(?i)"" &amp; JOIN(""|"", SPLIT(""kalisil"", "" ""))), 1, 0)"),0.0)</f>
        <v>0</v>
      </c>
      <c r="O1368" s="64" t="str">
        <f>vlookup(A1368,'RVtools V2.1'!A:H,7,0)</f>
        <v>T1</v>
      </c>
      <c r="P1368" s="64">
        <f>if(vlookup(A1368,'RVtools V2.1'!A:H,5,0)="oui",1,0)</f>
        <v>1</v>
      </c>
      <c r="Q1368" s="64">
        <f>ifna(vlookup(A1368,vCPU!A:B,2,0),"Unknown")</f>
        <v>4</v>
      </c>
      <c r="R1368" s="66">
        <f>ifna(vlookup(A1368,vMemory!A:C,3,0),"Unknown")</f>
        <v>8</v>
      </c>
      <c r="S1368" s="66">
        <f>ifna(vlookup(A1368,vDisk!A:C,3,0),"Unknown")</f>
        <v>226</v>
      </c>
      <c r="T1368" s="67" t="str">
        <f t="array" ref="T1368">IFS(
   L1368=1, "No Lift &amp; Shift",
   J1368=1, XLOOKUP(A1368, 'Infra Study'!A:A, 'Infra Study'!P:P),
   I1368=1, "No Lift &amp; Shift",
   H1368=1, "GKE",
   K1368=1, "GCNV",
   G1368=1, "Lift &amp; Shift Prod",
   TRUE, "Lift &amp; Shift Noprod"
)</f>
        <v>Lift &amp; Shift Prod</v>
      </c>
      <c r="U1368" s="67">
        <f t="shared" si="7"/>
        <v>1</v>
      </c>
      <c r="V1368" s="68" t="str">
        <f>if(T1368="Lift &amp; Shift Noprod",if( Y1368=0,Assumptions!$B$5, Assumptions!$B$4),if(T1368="Lift &amp; Shift Prod",if(AND(N1368=1,O1368="T1"),Assumptions!$B$6,Assumptions!$B$4),0))</f>
        <v>N2D</v>
      </c>
      <c r="W1368" s="69">
        <f>if(V1368&lt;&gt;0,if(Q1368="Unknown", Assumptions!$B$42,If(Q1368&gt;1,Q1368,2)),0)</f>
        <v>4</v>
      </c>
      <c r="X1368" s="69">
        <f>if(V1368&lt;&gt;0,if(R1368="Unknown", Assumptions!$B$43,R1368),0)</f>
        <v>8</v>
      </c>
      <c r="Y1368" s="68">
        <f t="shared" si="8"/>
        <v>0</v>
      </c>
      <c r="Z1368" s="68">
        <f>if(V1368&lt;&gt;0,if(  S1368="Unknown", Assumptions!$B$44,S1368),0)</f>
        <v>226</v>
      </c>
      <c r="AA1368" s="68" t="str">
        <f>if(V1368 ="N2",ifna(vlookup(W1368&amp;"-"&amp;X1368,'Ref. VM'!A:B,2,0),"Custom"),if(V1368 ="E2" , ifna(vlookup(W1368&amp;"-"&amp;X1368,'Ref. VM'!D:E,2,0),"Custom"),if(V1368="N2D",ifna(vlookup(W1368&amp;"-"&amp;X1368,'Ref. VM'!G:H,2,0),"Custom"),if(V1368="N4",ifna(vlookup(W1368&amp;"-"&amp;X1368,'Ref. VM'!J:K,2,0),"Custom"),0))))</f>
        <v>Custom</v>
      </c>
      <c r="AB1368" s="67" t="str">
        <f t="shared" si="9"/>
        <v>N2D-Custom vCPUs-CUD 3y</v>
      </c>
      <c r="AC1368" s="67" t="str">
        <f t="shared" si="10"/>
        <v>N2D-Custom RAM-CUD 3y</v>
      </c>
      <c r="AD1368" s="67">
        <f t="shared" si="11"/>
        <v>0</v>
      </c>
      <c r="AE1368" s="69">
        <f>if(T1368="Lift &amp; Shift Prod",730,if(T1368="Lift &amp; Shift Noprod",Assumptions!$B$3,0))</f>
        <v>730</v>
      </c>
      <c r="AF1368" s="70">
        <f>if( U1368=0,0,if(Y1368=0, ((vlookup(AB1368,'SKU Pricing'!A:B,Assumptions!$B$2,0)*W1368)+(vlookup(AC1368,'SKU Pricing'!A:B,Assumptions!$B$2,0)*X1368))*AE1368,((vlookup(AB1368,'SKU Pricing'!A:B,Assumptions!$B$2,0)*W1368)+(vlookup(AC1368,'SKU Pricing'!A:B,Assumptions!$B$2,0)*(W1368*8))+(vlookup(AD1368,'SKU Pricing'!A:B,Assumptions!$B$2,0)*(X1368-(W1368*8))))*AE1368))</f>
        <v>55.81665264</v>
      </c>
      <c r="AG1368" s="67" t="str">
        <f t="shared" si="12"/>
        <v>Windows Server</v>
      </c>
      <c r="AH1368" s="70">
        <f>ifna(vlookup(AG1368,'SKU Pricing'!A:B,Assumptions!$B$2,0)*W1368*AE1368,0)</f>
        <v>134.32</v>
      </c>
      <c r="AI1368" s="62" t="str">
        <f t="shared" si="13"/>
        <v>Regional</v>
      </c>
      <c r="AJ1368" s="62" t="str">
        <f>if(V1368&lt;&gt;0, if(T1368="Lift &amp; Shift Noprod",Assumptions!$B$9,if(V1368=Assumptions!$B$6,Assumptions!$B$10,if(P1368=1,Assumptions!$B$8,Assumptions!$B$7))),"")</f>
        <v>SSD</v>
      </c>
      <c r="AK1368" s="69" t="str">
        <f t="shared" si="14"/>
        <v>SSD</v>
      </c>
      <c r="AL1368" s="69">
        <f>if(AJ1368="Hyperdisk Balanced",Assumptions!$B$11,0)</f>
        <v>0</v>
      </c>
      <c r="AM1368" s="69">
        <f>if(AJ1368="Hyperdisk Balanced",Assumptions!$B$12,0)</f>
        <v>0</v>
      </c>
      <c r="AN1368" s="70">
        <f>if(AK1368=0,0,if(AJ1368="Hyperdisk Balanced",vlookup(AK1368&amp;" provisioned space",'SKU Pricing'!A:B,Assumptions!$B$2,0)*Z1368+vlookup(AK1368&amp;" provisioned IOPS",'SKU Pricing'!A:B,Assumptions!$B$2,0)*AL1368*730+vlookup(AK1368&amp;" provisioned throughput",'SKU Pricing'!A:B,Assumptions!$B$2,0)*AM1368*730,vlookup(AK1368,'SKU Pricing'!A:B,Assumptions!$B$2,0)*Z1368))</f>
        <v>44.522</v>
      </c>
      <c r="AO1368" s="70">
        <f t="shared" si="15"/>
        <v>234.6586526</v>
      </c>
      <c r="AP1368" s="71" t="str">
        <f t="shared" si="16"/>
        <v>VM Manager</v>
      </c>
      <c r="AQ1368" s="70">
        <f>ifna(vlookup(AP1368,'SKU Pricing'!A:B,Assumptions!$B$2,0)*AE1368,0)</f>
        <v>2.19</v>
      </c>
      <c r="AR1368" s="72">
        <v>0.0</v>
      </c>
    </row>
    <row r="1369">
      <c r="A1369" s="61" t="s">
        <v>1508</v>
      </c>
      <c r="B1369" s="62" t="str">
        <f>ifna(if(vlookup(A1369,vOS!A:B,2,0)="","Unknown",vlookup(A1369,vOS!A:B,2,0)),"Unknown")</f>
        <v>Debian GNU/Linux 9 (64-bit)</v>
      </c>
      <c r="C1369" s="62">
        <f>vlookup(B1369,'OS Study'!A:D,2,0)</f>
        <v>0</v>
      </c>
      <c r="D1369" s="62" t="str">
        <f>vlookup(B1369,'OS Study'!A:D,3,0)</f>
        <v>Linux</v>
      </c>
      <c r="E1369" s="62" t="str">
        <f>vlookup(B1369,'OS Study'!A:D,4,0)</f>
        <v>Debian</v>
      </c>
      <c r="F1369" s="63" t="str">
        <f>vlookup(B1369,'OS Study'!A:E,5,0)</f>
        <v>9</v>
      </c>
      <c r="G1369" s="62">
        <f>IF(vlookup(A1369,'RVtools V2.1'!A:J,4,0)="non",0,1)</f>
        <v>1</v>
      </c>
      <c r="H1369" s="62">
        <f>if(vlookup(A1369,'RVtools V2.1'!A:K,11,0)="kube",1,0)</f>
        <v>0</v>
      </c>
      <c r="I1369" s="62">
        <f t="shared" si="5"/>
        <v>0</v>
      </c>
      <c r="J1369" s="62">
        <f>ifna(vlookup(A1369,'Infra Study'!A:Q,17,0),0)</f>
        <v>0</v>
      </c>
      <c r="K1369" s="64">
        <f>IFERROR(__xludf.DUMMYFUNCTION("N(REGEXMATCH(VLOOKUP(A1369, 'RVtools V2.1'!A:H, 8, 0), ""^Serveur de fichiers""))"),0.0)</f>
        <v>0</v>
      </c>
      <c r="L1369" s="64">
        <f t="shared" si="6"/>
        <v>0</v>
      </c>
      <c r="M1369" s="67" t="str">
        <f>ifna(vlookup(A1369,'RVtools V2.1'!A:I,8,0),"N/A")</f>
        <v>Siemens OneLink - BRE</v>
      </c>
      <c r="N1369" s="64">
        <f>IFERROR(__xludf.DUMMYFUNCTION("IF(REGEXMATCH(M1369, ""(?i)"" &amp; JOIN(""|"", SPLIT(""kalisil"", "" ""))), 1, 0)"),0.0)</f>
        <v>0</v>
      </c>
      <c r="O1369" s="64" t="str">
        <f>vlookup(A1369,'RVtools V2.1'!A:H,7,0)</f>
        <v>T1</v>
      </c>
      <c r="P1369" s="64">
        <f>if(vlookup(A1369,'RVtools V2.1'!A:H,5,0)="oui",1,0)</f>
        <v>1</v>
      </c>
      <c r="Q1369" s="64">
        <f>ifna(vlookup(A1369,vCPU!A:B,2,0),"Unknown")</f>
        <v>4</v>
      </c>
      <c r="R1369" s="66">
        <f>ifna(vlookup(A1369,vMemory!A:C,3,0),"Unknown")</f>
        <v>16</v>
      </c>
      <c r="S1369" s="66">
        <f>ifna(vlookup(A1369,vDisk!A:C,3,0),"Unknown")</f>
        <v>1079</v>
      </c>
      <c r="T1369" s="67" t="str">
        <f t="array" ref="T1369">IFS(
   L1369=1, "No Lift &amp; Shift",
   J1369=1, XLOOKUP(A1369, 'Infra Study'!A:A, 'Infra Study'!P:P),
   I1369=1, "No Lift &amp; Shift",
   H1369=1, "GKE",
   K1369=1, "GCNV",
   G1369=1, "Lift &amp; Shift Prod",
   TRUE, "Lift &amp; Shift Noprod"
)</f>
        <v>Lift &amp; Shift Prod</v>
      </c>
      <c r="U1369" s="67">
        <f t="shared" si="7"/>
        <v>1</v>
      </c>
      <c r="V1369" s="68" t="str">
        <f>if(T1369="Lift &amp; Shift Noprod",if( Y1369=0,Assumptions!$B$5, Assumptions!$B$4),if(T1369="Lift &amp; Shift Prod",if(AND(N1369=1,O1369="T1"),Assumptions!$B$6,Assumptions!$B$4),0))</f>
        <v>N2D</v>
      </c>
      <c r="W1369" s="69">
        <f>if(V1369&lt;&gt;0,if(Q1369="Unknown", Assumptions!$B$42,If(Q1369&gt;1,Q1369,2)),0)</f>
        <v>4</v>
      </c>
      <c r="X1369" s="69">
        <f>if(V1369&lt;&gt;0,if(R1369="Unknown", Assumptions!$B$43,R1369),0)</f>
        <v>16</v>
      </c>
      <c r="Y1369" s="68">
        <f t="shared" si="8"/>
        <v>0</v>
      </c>
      <c r="Z1369" s="68">
        <f>if(V1369&lt;&gt;0,if(  S1369="Unknown", Assumptions!$B$44,S1369),0)</f>
        <v>1079</v>
      </c>
      <c r="AA1369" s="68" t="str">
        <f>if(V1369 ="N2",ifna(vlookup(W1369&amp;"-"&amp;X1369,'Ref. VM'!A:B,2,0),"Custom"),if(V1369 ="E2" , ifna(vlookup(W1369&amp;"-"&amp;X1369,'Ref. VM'!D:E,2,0),"Custom"),if(V1369="N2D",ifna(vlookup(W1369&amp;"-"&amp;X1369,'Ref. VM'!G:H,2,0),"Custom"),if(V1369="N4",ifna(vlookup(W1369&amp;"-"&amp;X1369,'Ref. VM'!J:K,2,0),"Custom"),0))))</f>
        <v>Predefined</v>
      </c>
      <c r="AB1369" s="67" t="str">
        <f t="shared" si="9"/>
        <v>N2D-Predefined vCPUs-CUD 3y</v>
      </c>
      <c r="AC1369" s="67" t="str">
        <f t="shared" si="10"/>
        <v>N2D-Predefined RAM-CUD 3y</v>
      </c>
      <c r="AD1369" s="67">
        <f t="shared" si="11"/>
        <v>0</v>
      </c>
      <c r="AE1369" s="69">
        <f>if(T1369="Lift &amp; Shift Prod",730,if(T1369="Lift &amp; Shift Noprod",Assumptions!$B$3,0))</f>
        <v>730</v>
      </c>
      <c r="AF1369" s="70">
        <f>if( U1369=0,0,if(Y1369=0, ((vlookup(AB1369,'SKU Pricing'!A:B,Assumptions!$B$2,0)*W1369)+(vlookup(AC1369,'SKU Pricing'!A:B,Assumptions!$B$2,0)*X1369))*AE1369,((vlookup(AB1369,'SKU Pricing'!A:B,Assumptions!$B$2,0)*W1369)+(vlookup(AC1369,'SKU Pricing'!A:B,Assumptions!$B$2,0)*(W1369*8))+(vlookup(AD1369,'SKU Pricing'!A:B,Assumptions!$B$2,0)*(X1369-(W1369*8))))*AE1369))</f>
        <v>64.3974464</v>
      </c>
      <c r="AG1369" s="67">
        <f t="shared" si="12"/>
        <v>0</v>
      </c>
      <c r="AH1369" s="70">
        <f>ifna(vlookup(AG1369,'SKU Pricing'!A:B,Assumptions!$B$2,0)*W1369*AE1369,0)</f>
        <v>0</v>
      </c>
      <c r="AI1369" s="62" t="str">
        <f t="shared" si="13"/>
        <v>Regional</v>
      </c>
      <c r="AJ1369" s="62" t="str">
        <f>if(V1369&lt;&gt;0, if(T1369="Lift &amp; Shift Noprod",Assumptions!$B$9,if(V1369=Assumptions!$B$6,Assumptions!$B$10,if(P1369=1,Assumptions!$B$8,Assumptions!$B$7))),"")</f>
        <v>SSD</v>
      </c>
      <c r="AK1369" s="69" t="str">
        <f t="shared" si="14"/>
        <v>SSD</v>
      </c>
      <c r="AL1369" s="69">
        <f>if(AJ1369="Hyperdisk Balanced",Assumptions!$B$11,0)</f>
        <v>0</v>
      </c>
      <c r="AM1369" s="69">
        <f>if(AJ1369="Hyperdisk Balanced",Assumptions!$B$12,0)</f>
        <v>0</v>
      </c>
      <c r="AN1369" s="70">
        <f>if(AK1369=0,0,if(AJ1369="Hyperdisk Balanced",vlookup(AK1369&amp;" provisioned space",'SKU Pricing'!A:B,Assumptions!$B$2,0)*Z1369+vlookup(AK1369&amp;" provisioned IOPS",'SKU Pricing'!A:B,Assumptions!$B$2,0)*AL1369*730+vlookup(AK1369&amp;" provisioned throughput",'SKU Pricing'!A:B,Assumptions!$B$2,0)*AM1369*730,vlookup(AK1369,'SKU Pricing'!A:B,Assumptions!$B$2,0)*Z1369))</f>
        <v>212.563</v>
      </c>
      <c r="AO1369" s="70">
        <f t="shared" si="15"/>
        <v>276.9604464</v>
      </c>
      <c r="AP1369" s="71" t="str">
        <f t="shared" si="16"/>
        <v>VM Manager</v>
      </c>
      <c r="AQ1369" s="70">
        <f>ifna(vlookup(AP1369,'SKU Pricing'!A:B,Assumptions!$B$2,0)*AE1369,0)</f>
        <v>2.19</v>
      </c>
      <c r="AR1369" s="72">
        <v>0.0</v>
      </c>
    </row>
    <row r="1370">
      <c r="A1370" s="61" t="s">
        <v>1509</v>
      </c>
      <c r="B1370" s="62" t="str">
        <f>ifna(if(vlookup(A1370,vOS!A:B,2,0)="","Unknown",vlookup(A1370,vOS!A:B,2,0)),"Unknown")</f>
        <v>Debian GNU/Linux 11 (64-bit)</v>
      </c>
      <c r="C1370" s="62">
        <f>vlookup(B1370,'OS Study'!A:D,2,0)</f>
        <v>0</v>
      </c>
      <c r="D1370" s="62" t="str">
        <f>vlookup(B1370,'OS Study'!A:D,3,0)</f>
        <v>Linux</v>
      </c>
      <c r="E1370" s="62" t="str">
        <f>vlookup(B1370,'OS Study'!A:D,4,0)</f>
        <v>Debian</v>
      </c>
      <c r="F1370" s="63" t="str">
        <f>vlookup(B1370,'OS Study'!A:E,5,0)</f>
        <v>11</v>
      </c>
      <c r="G1370" s="62">
        <f>IF(vlookup(A1370,'RVtools V2.1'!A:J,4,0)="non",0,1)</f>
        <v>0</v>
      </c>
      <c r="H1370" s="62">
        <f>if(vlookup(A1370,'RVtools V2.1'!A:K,11,0)="kube",1,0)</f>
        <v>0</v>
      </c>
      <c r="I1370" s="62">
        <f t="shared" si="5"/>
        <v>0</v>
      </c>
      <c r="J1370" s="62">
        <f>ifna(vlookup(A1370,'Infra Study'!A:Q,17,0),0)</f>
        <v>0</v>
      </c>
      <c r="K1370" s="64">
        <f>IFERROR(__xludf.DUMMYFUNCTION("N(REGEXMATCH(VLOOKUP(A1370, 'RVtools V2.1'!A:H, 8, 0), ""^Serveur de fichiers""))"),0.0)</f>
        <v>0</v>
      </c>
      <c r="L1370" s="64">
        <f t="shared" si="6"/>
        <v>0</v>
      </c>
      <c r="M1370" s="65" t="str">
        <f>ifna(vlookup(A1370,'RVtools V2.1'!A:I,8,0),"N/A")</f>
        <v>Siemens OneLink - CAZ</v>
      </c>
      <c r="N1370" s="64">
        <f>IFERROR(__xludf.DUMMYFUNCTION("IF(REGEXMATCH(M1370, ""(?i)"" &amp; JOIN(""|"", SPLIT(""kalisil"", "" ""))), 1, 0)"),0.0)</f>
        <v>0</v>
      </c>
      <c r="O1370" s="64" t="str">
        <f>vlookup(A1370,'RVtools V2.1'!A:H,7,0)</f>
        <v>N/A</v>
      </c>
      <c r="P1370" s="64">
        <f>if(vlookup(A1370,'RVtools V2.1'!A:H,5,0)="oui",1,0)</f>
        <v>0</v>
      </c>
      <c r="Q1370" s="64">
        <f>ifna(vlookup(A1370,vCPU!A:B,2,0),"Unknown")</f>
        <v>4</v>
      </c>
      <c r="R1370" s="66">
        <f>ifna(vlookup(A1370,vMemory!A:C,3,0),"Unknown")</f>
        <v>8</v>
      </c>
      <c r="S1370" s="66">
        <f>ifna(vlookup(A1370,vDisk!A:C,3,0),"Unknown")</f>
        <v>96</v>
      </c>
      <c r="T1370" s="67" t="str">
        <f t="array" ref="T1370">IFS(
   L1370=1, "No Lift &amp; Shift",
   J1370=1, XLOOKUP(A1370, 'Infra Study'!A:A, 'Infra Study'!P:P),
   I1370=1, "No Lift &amp; Shift",
   H1370=1, "GKE",
   K1370=1, "GCNV",
   G1370=1, "Lift &amp; Shift Prod",
   TRUE, "Lift &amp; Shift Noprod"
)</f>
        <v>Lift &amp; Shift Noprod</v>
      </c>
      <c r="U1370" s="67">
        <f t="shared" si="7"/>
        <v>1</v>
      </c>
      <c r="V1370" s="68" t="str">
        <f>if(T1370="Lift &amp; Shift Noprod",if( Y1370=0,Assumptions!$B$5, Assumptions!$B$4),if(T1370="Lift &amp; Shift Prod",if(AND(N1370=1,O1370="T1"),Assumptions!$B$6,Assumptions!$B$4),0))</f>
        <v>E2</v>
      </c>
      <c r="W1370" s="69">
        <f>if(V1370&lt;&gt;0,if(Q1370="Unknown", Assumptions!$B$42,If(Q1370&gt;1,Q1370,2)),0)</f>
        <v>4</v>
      </c>
      <c r="X1370" s="69">
        <f>if(V1370&lt;&gt;0,if(R1370="Unknown", Assumptions!$B$43,R1370),0)</f>
        <v>8</v>
      </c>
      <c r="Y1370" s="68">
        <f t="shared" si="8"/>
        <v>0</v>
      </c>
      <c r="Z1370" s="68">
        <f>if(V1370&lt;&gt;0,if(  S1370="Unknown", Assumptions!$B$44,S1370),0)</f>
        <v>96</v>
      </c>
      <c r="AA1370" s="68" t="str">
        <f>if(V1370 ="N2",ifna(vlookup(W1370&amp;"-"&amp;X1370,'Ref. VM'!A:B,2,0),"Custom"),if(V1370 ="E2" , ifna(vlookup(W1370&amp;"-"&amp;X1370,'Ref. VM'!D:E,2,0),"Custom"),if(V1370="N2D",ifna(vlookup(W1370&amp;"-"&amp;X1370,'Ref. VM'!G:H,2,0),"Custom"),if(V1370="N4",ifna(vlookup(W1370&amp;"-"&amp;X1370,'Ref. VM'!J:K,2,0),"Custom"),0))))</f>
        <v>Custom</v>
      </c>
      <c r="AB1370" s="67" t="str">
        <f t="shared" si="9"/>
        <v>E2-Custom vCPUs</v>
      </c>
      <c r="AC1370" s="67" t="str">
        <f t="shared" si="10"/>
        <v>E2-Custom RAM</v>
      </c>
      <c r="AD1370" s="67">
        <f t="shared" si="11"/>
        <v>0</v>
      </c>
      <c r="AE1370" s="69">
        <f>if(T1370="Lift &amp; Shift Prod",730,if(T1370="Lift &amp; Shift Noprod",Assumptions!$B$3,0))</f>
        <v>270</v>
      </c>
      <c r="AF1370" s="70">
        <f>if( U1370=0,0,if(Y1370=0, ((vlookup(AB1370,'SKU Pricing'!A:B,Assumptions!$B$2,0)*W1370)+(vlookup(AC1370,'SKU Pricing'!A:B,Assumptions!$B$2,0)*X1370))*AE1370,((vlookup(AB1370,'SKU Pricing'!A:B,Assumptions!$B$2,0)*W1370)+(vlookup(AC1370,'SKU Pricing'!A:B,Assumptions!$B$2,0)*(W1370*8))+(vlookup(AD1370,'SKU Pricing'!A:B,Assumptions!$B$2,0)*(X1370-(W1370*8))))*AE1370))</f>
        <v>36.383256</v>
      </c>
      <c r="AG1370" s="67">
        <f t="shared" si="12"/>
        <v>0</v>
      </c>
      <c r="AH1370" s="70">
        <f>ifna(vlookup(AG1370,'SKU Pricing'!A:B,Assumptions!$B$2,0)*W1370*AE1370,0)</f>
        <v>0</v>
      </c>
      <c r="AI1370" s="62" t="str">
        <f t="shared" si="13"/>
        <v/>
      </c>
      <c r="AJ1370" s="62" t="str">
        <f>if(V1370&lt;&gt;0, if(T1370="Lift &amp; Shift Noprod",Assumptions!$B$9,if(V1370=Assumptions!$B$6,Assumptions!$B$10,if(P1370=1,Assumptions!$B$8,Assumptions!$B$7))),"")</f>
        <v>Balanced</v>
      </c>
      <c r="AK1370" s="69" t="str">
        <f t="shared" si="14"/>
        <v>Balanced</v>
      </c>
      <c r="AL1370" s="69">
        <f>if(AJ1370="Hyperdisk Balanced",Assumptions!$B$11,0)</f>
        <v>0</v>
      </c>
      <c r="AM1370" s="69">
        <f>if(AJ1370="Hyperdisk Balanced",Assumptions!$B$12,0)</f>
        <v>0</v>
      </c>
      <c r="AN1370" s="70">
        <f>if(AK1370=0,0,if(AJ1370="Hyperdisk Balanced",vlookup(AK1370&amp;" provisioned space",'SKU Pricing'!A:B,Assumptions!$B$2,0)*Z1370+vlookup(AK1370&amp;" provisioned IOPS",'SKU Pricing'!A:B,Assumptions!$B$2,0)*AL1370*730+vlookup(AK1370&amp;" provisioned throughput",'SKU Pricing'!A:B,Assumptions!$B$2,0)*AM1370*730,vlookup(AK1370,'SKU Pricing'!A:B,Assumptions!$B$2,0)*Z1370))</f>
        <v>11.136</v>
      </c>
      <c r="AO1370" s="70">
        <f t="shared" si="15"/>
        <v>47.519256</v>
      </c>
      <c r="AP1370" s="71" t="str">
        <f t="shared" si="16"/>
        <v>VM Manager</v>
      </c>
      <c r="AQ1370" s="70">
        <f>ifna(vlookup(AP1370,'SKU Pricing'!A:B,Assumptions!$B$2,0)*AE1370,0)</f>
        <v>0.81</v>
      </c>
      <c r="AR1370" s="72">
        <v>0.0</v>
      </c>
    </row>
    <row r="1371">
      <c r="A1371" s="61" t="s">
        <v>1510</v>
      </c>
      <c r="B1371" s="62" t="str">
        <f>ifna(if(vlookup(A1371,vOS!A:B,2,0)="","Unknown",vlookup(A1371,vOS!A:B,2,0)),"Unknown")</f>
        <v>Debian GNU/Linux 12 (64-bit)</v>
      </c>
      <c r="C1371" s="62">
        <f>vlookup(B1371,'OS Study'!A:D,2,0)</f>
        <v>0</v>
      </c>
      <c r="D1371" s="62" t="str">
        <f>vlookup(B1371,'OS Study'!A:D,3,0)</f>
        <v>Linux</v>
      </c>
      <c r="E1371" s="62" t="str">
        <f>vlookup(B1371,'OS Study'!A:D,4,0)</f>
        <v>Debian</v>
      </c>
      <c r="F1371" s="63" t="str">
        <f>vlookup(B1371,'OS Study'!A:E,5,0)</f>
        <v>12</v>
      </c>
      <c r="G1371" s="62">
        <f>IF(vlookup(A1371,'RVtools V2.1'!A:J,4,0)="non",0,1)</f>
        <v>1</v>
      </c>
      <c r="H1371" s="62">
        <f>if(vlookup(A1371,'RVtools V2.1'!A:K,11,0)="kube",1,0)</f>
        <v>0</v>
      </c>
      <c r="I1371" s="62">
        <f t="shared" si="5"/>
        <v>0</v>
      </c>
      <c r="J1371" s="62">
        <f>ifna(vlookup(A1371,'Infra Study'!A:Q,17,0),0)</f>
        <v>0</v>
      </c>
      <c r="K1371" s="64">
        <f>IFERROR(__xludf.DUMMYFUNCTION("N(REGEXMATCH(VLOOKUP(A1371, 'RVtools V2.1'!A:H, 8, 0), ""^Serveur de fichiers""))"),0.0)</f>
        <v>0</v>
      </c>
      <c r="L1371" s="64">
        <f t="shared" si="6"/>
        <v>0</v>
      </c>
      <c r="M1371" s="67" t="str">
        <f>ifna(vlookup(A1371,'RVtools V2.1'!A:I,8,0),"N/A")</f>
        <v>Siemens OneLink - CAZ</v>
      </c>
      <c r="N1371" s="64">
        <f>IFERROR(__xludf.DUMMYFUNCTION("IF(REGEXMATCH(M1371, ""(?i)"" &amp; JOIN(""|"", SPLIT(""kalisil"", "" ""))), 1, 0)"),0.0)</f>
        <v>0</v>
      </c>
      <c r="O1371" s="64" t="str">
        <f>vlookup(A1371,'RVtools V2.1'!A:H,7,0)</f>
        <v>T1</v>
      </c>
      <c r="P1371" s="64">
        <f>if(vlookup(A1371,'RVtools V2.1'!A:H,5,0)="oui",1,0)</f>
        <v>1</v>
      </c>
      <c r="Q1371" s="64">
        <f>ifna(vlookup(A1371,vCPU!A:B,2,0),"Unknown")</f>
        <v>8</v>
      </c>
      <c r="R1371" s="66">
        <f>ifna(vlookup(A1371,vMemory!A:C,3,0),"Unknown")</f>
        <v>32</v>
      </c>
      <c r="S1371" s="66">
        <f>ifna(vlookup(A1371,vDisk!A:C,3,0),"Unknown")</f>
        <v>2019</v>
      </c>
      <c r="T1371" s="67" t="str">
        <f t="array" ref="T1371">IFS(
   L1371=1, "No Lift &amp; Shift",
   J1371=1, XLOOKUP(A1371, 'Infra Study'!A:A, 'Infra Study'!P:P),
   I1371=1, "No Lift &amp; Shift",
   H1371=1, "GKE",
   K1371=1, "GCNV",
   G1371=1, "Lift &amp; Shift Prod",
   TRUE, "Lift &amp; Shift Noprod"
)</f>
        <v>Lift &amp; Shift Prod</v>
      </c>
      <c r="U1371" s="67">
        <f t="shared" si="7"/>
        <v>1</v>
      </c>
      <c r="V1371" s="68" t="str">
        <f>if(T1371="Lift &amp; Shift Noprod",if( Y1371=0,Assumptions!$B$5, Assumptions!$B$4),if(T1371="Lift &amp; Shift Prod",if(AND(N1371=1,O1371="T1"),Assumptions!$B$6,Assumptions!$B$4),0))</f>
        <v>N2D</v>
      </c>
      <c r="W1371" s="69">
        <f>if(V1371&lt;&gt;0,if(Q1371="Unknown", Assumptions!$B$42,If(Q1371&gt;1,Q1371,2)),0)</f>
        <v>8</v>
      </c>
      <c r="X1371" s="69">
        <f>if(V1371&lt;&gt;0,if(R1371="Unknown", Assumptions!$B$43,R1371),0)</f>
        <v>32</v>
      </c>
      <c r="Y1371" s="68">
        <f t="shared" si="8"/>
        <v>0</v>
      </c>
      <c r="Z1371" s="68">
        <f>if(V1371&lt;&gt;0,if(  S1371="Unknown", Assumptions!$B$44,S1371),0)</f>
        <v>2019</v>
      </c>
      <c r="AA1371" s="68" t="str">
        <f>if(V1371 ="N2",ifna(vlookup(W1371&amp;"-"&amp;X1371,'Ref. VM'!A:B,2,0),"Custom"),if(V1371 ="E2" , ifna(vlookup(W1371&amp;"-"&amp;X1371,'Ref. VM'!D:E,2,0),"Custom"),if(V1371="N2D",ifna(vlookup(W1371&amp;"-"&amp;X1371,'Ref. VM'!G:H,2,0),"Custom"),if(V1371="N4",ifna(vlookup(W1371&amp;"-"&amp;X1371,'Ref. VM'!J:K,2,0),"Custom"),0))))</f>
        <v>Predefined</v>
      </c>
      <c r="AB1371" s="67" t="str">
        <f t="shared" si="9"/>
        <v>N2D-Predefined vCPUs-CUD 3y</v>
      </c>
      <c r="AC1371" s="67" t="str">
        <f t="shared" si="10"/>
        <v>N2D-Predefined RAM-CUD 3y</v>
      </c>
      <c r="AD1371" s="67">
        <f t="shared" si="11"/>
        <v>0</v>
      </c>
      <c r="AE1371" s="69">
        <f>if(T1371="Lift &amp; Shift Prod",730,if(T1371="Lift &amp; Shift Noprod",Assumptions!$B$3,0))</f>
        <v>730</v>
      </c>
      <c r="AF1371" s="70">
        <f>if( U1371=0,0,if(Y1371=0, ((vlookup(AB1371,'SKU Pricing'!A:B,Assumptions!$B$2,0)*W1371)+(vlookup(AC1371,'SKU Pricing'!A:B,Assumptions!$B$2,0)*X1371))*AE1371,((vlookup(AB1371,'SKU Pricing'!A:B,Assumptions!$B$2,0)*W1371)+(vlookup(AC1371,'SKU Pricing'!A:B,Assumptions!$B$2,0)*(W1371*8))+(vlookup(AD1371,'SKU Pricing'!A:B,Assumptions!$B$2,0)*(X1371-(W1371*8))))*AE1371))</f>
        <v>128.7948928</v>
      </c>
      <c r="AG1371" s="67">
        <f t="shared" si="12"/>
        <v>0</v>
      </c>
      <c r="AH1371" s="70">
        <f>ifna(vlookup(AG1371,'SKU Pricing'!A:B,Assumptions!$B$2,0)*W1371*AE1371,0)</f>
        <v>0</v>
      </c>
      <c r="AI1371" s="62" t="str">
        <f t="shared" si="13"/>
        <v>Regional</v>
      </c>
      <c r="AJ1371" s="62" t="str">
        <f>if(V1371&lt;&gt;0, if(T1371="Lift &amp; Shift Noprod",Assumptions!$B$9,if(V1371=Assumptions!$B$6,Assumptions!$B$10,if(P1371=1,Assumptions!$B$8,Assumptions!$B$7))),"")</f>
        <v>SSD</v>
      </c>
      <c r="AK1371" s="69" t="str">
        <f t="shared" si="14"/>
        <v>SSD</v>
      </c>
      <c r="AL1371" s="69">
        <f>if(AJ1371="Hyperdisk Balanced",Assumptions!$B$11,0)</f>
        <v>0</v>
      </c>
      <c r="AM1371" s="69">
        <f>if(AJ1371="Hyperdisk Balanced",Assumptions!$B$12,0)</f>
        <v>0</v>
      </c>
      <c r="AN1371" s="70">
        <f>if(AK1371=0,0,if(AJ1371="Hyperdisk Balanced",vlookup(AK1371&amp;" provisioned space",'SKU Pricing'!A:B,Assumptions!$B$2,0)*Z1371+vlookup(AK1371&amp;" provisioned IOPS",'SKU Pricing'!A:B,Assumptions!$B$2,0)*AL1371*730+vlookup(AK1371&amp;" provisioned throughput",'SKU Pricing'!A:B,Assumptions!$B$2,0)*AM1371*730,vlookup(AK1371,'SKU Pricing'!A:B,Assumptions!$B$2,0)*Z1371))</f>
        <v>397.743</v>
      </c>
      <c r="AO1371" s="70">
        <f t="shared" si="15"/>
        <v>526.5378928</v>
      </c>
      <c r="AP1371" s="71" t="str">
        <f t="shared" si="16"/>
        <v>VM Manager</v>
      </c>
      <c r="AQ1371" s="70">
        <f>ifna(vlookup(AP1371,'SKU Pricing'!A:B,Assumptions!$B$2,0)*AE1371,0)</f>
        <v>2.19</v>
      </c>
      <c r="AR1371" s="72">
        <v>0.0</v>
      </c>
    </row>
    <row r="1372">
      <c r="A1372" s="61" t="s">
        <v>1511</v>
      </c>
      <c r="B1372" s="62" t="str">
        <f>ifna(if(vlookup(A1372,vOS!A:B,2,0)="","Unknown",vlookup(A1372,vOS!A:B,2,0)),"Unknown")</f>
        <v>Debian GNU/Linux 11 (64-bit)</v>
      </c>
      <c r="C1372" s="62">
        <f>vlookup(B1372,'OS Study'!A:D,2,0)</f>
        <v>0</v>
      </c>
      <c r="D1372" s="62" t="str">
        <f>vlookup(B1372,'OS Study'!A:D,3,0)</f>
        <v>Linux</v>
      </c>
      <c r="E1372" s="62" t="str">
        <f>vlookup(B1372,'OS Study'!A:D,4,0)</f>
        <v>Debian</v>
      </c>
      <c r="F1372" s="63" t="str">
        <f>vlookup(B1372,'OS Study'!A:E,5,0)</f>
        <v>11</v>
      </c>
      <c r="G1372" s="62">
        <f>IF(vlookup(A1372,'RVtools V2.1'!A:J,4,0)="non",0,1)</f>
        <v>1</v>
      </c>
      <c r="H1372" s="62">
        <f>if(vlookup(A1372,'RVtools V2.1'!A:K,11,0)="kube",1,0)</f>
        <v>0</v>
      </c>
      <c r="I1372" s="62">
        <f t="shared" si="5"/>
        <v>0</v>
      </c>
      <c r="J1372" s="62">
        <f>ifna(vlookup(A1372,'Infra Study'!A:Q,17,0),0)</f>
        <v>0</v>
      </c>
      <c r="K1372" s="64">
        <f>IFERROR(__xludf.DUMMYFUNCTION("N(REGEXMATCH(VLOOKUP(A1372, 'RVtools V2.1'!A:H, 8, 0), ""^Serveur de fichiers""))"),0.0)</f>
        <v>0</v>
      </c>
      <c r="L1372" s="64">
        <f t="shared" si="6"/>
        <v>0</v>
      </c>
      <c r="M1372" s="67" t="str">
        <f>ifna(vlookup(A1372,'RVtools V2.1'!A:I,8,0),"N/A")</f>
        <v>Siemens OneLink - CAZ</v>
      </c>
      <c r="N1372" s="64">
        <f>IFERROR(__xludf.DUMMYFUNCTION("IF(REGEXMATCH(M1372, ""(?i)"" &amp; JOIN(""|"", SPLIT(""kalisil"", "" ""))), 1, 0)"),0.0)</f>
        <v>0</v>
      </c>
      <c r="O1372" s="64" t="str">
        <f>vlookup(A1372,'RVtools V2.1'!A:H,7,0)</f>
        <v>T1</v>
      </c>
      <c r="P1372" s="64">
        <f>if(vlookup(A1372,'RVtools V2.1'!A:H,5,0)="oui",1,0)</f>
        <v>1</v>
      </c>
      <c r="Q1372" s="64">
        <f>ifna(vlookup(A1372,vCPU!A:B,2,0),"Unknown")</f>
        <v>8</v>
      </c>
      <c r="R1372" s="66">
        <f>ifna(vlookup(A1372,vMemory!A:C,3,0),"Unknown")</f>
        <v>24</v>
      </c>
      <c r="S1372" s="66">
        <f>ifna(vlookup(A1372,vDisk!A:C,3,0),"Unknown")</f>
        <v>209</v>
      </c>
      <c r="T1372" s="67" t="str">
        <f t="array" ref="T1372">IFS(
   L1372=1, "No Lift &amp; Shift",
   J1372=1, XLOOKUP(A1372, 'Infra Study'!A:A, 'Infra Study'!P:P),
   I1372=1, "No Lift &amp; Shift",
   H1372=1, "GKE",
   K1372=1, "GCNV",
   G1372=1, "Lift &amp; Shift Prod",
   TRUE, "Lift &amp; Shift Noprod"
)</f>
        <v>Lift &amp; Shift Prod</v>
      </c>
      <c r="U1372" s="67">
        <f t="shared" si="7"/>
        <v>1</v>
      </c>
      <c r="V1372" s="68" t="str">
        <f>if(T1372="Lift &amp; Shift Noprod",if( Y1372=0,Assumptions!$B$5, Assumptions!$B$4),if(T1372="Lift &amp; Shift Prod",if(AND(N1372=1,O1372="T1"),Assumptions!$B$6,Assumptions!$B$4),0))</f>
        <v>N2D</v>
      </c>
      <c r="W1372" s="69">
        <f>if(V1372&lt;&gt;0,if(Q1372="Unknown", Assumptions!$B$42,If(Q1372&gt;1,Q1372,2)),0)</f>
        <v>8</v>
      </c>
      <c r="X1372" s="69">
        <f>if(V1372&lt;&gt;0,if(R1372="Unknown", Assumptions!$B$43,R1372),0)</f>
        <v>24</v>
      </c>
      <c r="Y1372" s="68">
        <f t="shared" si="8"/>
        <v>0</v>
      </c>
      <c r="Z1372" s="68">
        <f>if(V1372&lt;&gt;0,if(  S1372="Unknown", Assumptions!$B$44,S1372),0)</f>
        <v>209</v>
      </c>
      <c r="AA1372" s="68" t="str">
        <f>if(V1372 ="N2",ifna(vlookup(W1372&amp;"-"&amp;X1372,'Ref. VM'!A:B,2,0),"Custom"),if(V1372 ="E2" , ifna(vlookup(W1372&amp;"-"&amp;X1372,'Ref. VM'!D:E,2,0),"Custom"),if(V1372="N2D",ifna(vlookup(W1372&amp;"-"&amp;X1372,'Ref. VM'!G:H,2,0),"Custom"),if(V1372="N4",ifna(vlookup(W1372&amp;"-"&amp;X1372,'Ref. VM'!J:K,2,0),"Custom"),0))))</f>
        <v>Custom</v>
      </c>
      <c r="AB1372" s="67" t="str">
        <f t="shared" si="9"/>
        <v>N2D-Custom vCPUs-CUD 3y</v>
      </c>
      <c r="AC1372" s="67" t="str">
        <f t="shared" si="10"/>
        <v>N2D-Custom RAM-CUD 3y</v>
      </c>
      <c r="AD1372" s="67">
        <f t="shared" si="11"/>
        <v>0</v>
      </c>
      <c r="AE1372" s="69">
        <f>if(T1372="Lift &amp; Shift Prod",730,if(T1372="Lift &amp; Shift Noprod",Assumptions!$B$3,0))</f>
        <v>730</v>
      </c>
      <c r="AF1372" s="70">
        <f>if( U1372=0,0,if(Y1372=0, ((vlookup(AB1372,'SKU Pricing'!A:B,Assumptions!$B$2,0)*W1372)+(vlookup(AC1372,'SKU Pricing'!A:B,Assumptions!$B$2,0)*X1372))*AE1372,((vlookup(AB1372,'SKU Pricing'!A:B,Assumptions!$B$2,0)*W1372)+(vlookup(AC1372,'SKU Pricing'!A:B,Assumptions!$B$2,0)*(W1372*8))+(vlookup(AD1372,'SKU Pricing'!A:B,Assumptions!$B$2,0)*(X1372-(W1372*8))))*AE1372))</f>
        <v>123.4339714</v>
      </c>
      <c r="AG1372" s="67">
        <f t="shared" si="12"/>
        <v>0</v>
      </c>
      <c r="AH1372" s="70">
        <f>ifna(vlookup(AG1372,'SKU Pricing'!A:B,Assumptions!$B$2,0)*W1372*AE1372,0)</f>
        <v>0</v>
      </c>
      <c r="AI1372" s="62" t="str">
        <f t="shared" si="13"/>
        <v>Regional</v>
      </c>
      <c r="AJ1372" s="62" t="str">
        <f>if(V1372&lt;&gt;0, if(T1372="Lift &amp; Shift Noprod",Assumptions!$B$9,if(V1372=Assumptions!$B$6,Assumptions!$B$10,if(P1372=1,Assumptions!$B$8,Assumptions!$B$7))),"")</f>
        <v>SSD</v>
      </c>
      <c r="AK1372" s="69" t="str">
        <f t="shared" si="14"/>
        <v>SSD</v>
      </c>
      <c r="AL1372" s="69">
        <f>if(AJ1372="Hyperdisk Balanced",Assumptions!$B$11,0)</f>
        <v>0</v>
      </c>
      <c r="AM1372" s="69">
        <f>if(AJ1372="Hyperdisk Balanced",Assumptions!$B$12,0)</f>
        <v>0</v>
      </c>
      <c r="AN1372" s="70">
        <f>if(AK1372=0,0,if(AJ1372="Hyperdisk Balanced",vlookup(AK1372&amp;" provisioned space",'SKU Pricing'!A:B,Assumptions!$B$2,0)*Z1372+vlookup(AK1372&amp;" provisioned IOPS",'SKU Pricing'!A:B,Assumptions!$B$2,0)*AL1372*730+vlookup(AK1372&amp;" provisioned throughput",'SKU Pricing'!A:B,Assumptions!$B$2,0)*AM1372*730,vlookup(AK1372,'SKU Pricing'!A:B,Assumptions!$B$2,0)*Z1372))</f>
        <v>41.173</v>
      </c>
      <c r="AO1372" s="70">
        <f t="shared" si="15"/>
        <v>164.6069714</v>
      </c>
      <c r="AP1372" s="71" t="str">
        <f t="shared" si="16"/>
        <v>VM Manager</v>
      </c>
      <c r="AQ1372" s="70">
        <f>ifna(vlookup(AP1372,'SKU Pricing'!A:B,Assumptions!$B$2,0)*AE1372,0)</f>
        <v>2.19</v>
      </c>
      <c r="AR1372" s="72">
        <v>0.0</v>
      </c>
    </row>
    <row r="1373">
      <c r="A1373" s="61" t="s">
        <v>1512</v>
      </c>
      <c r="B1373" s="62" t="str">
        <f>ifna(if(vlookup(A1373,vOS!A:B,2,0)="","Unknown",vlookup(A1373,vOS!A:B,2,0)),"Unknown")</f>
        <v>Debian GNU/Linux 8 (64-bit)</v>
      </c>
      <c r="C1373" s="62">
        <f>vlookup(B1373,'OS Study'!A:D,2,0)</f>
        <v>0</v>
      </c>
      <c r="D1373" s="62" t="str">
        <f>vlookup(B1373,'OS Study'!A:D,3,0)</f>
        <v>Linux</v>
      </c>
      <c r="E1373" s="62" t="str">
        <f>vlookup(B1373,'OS Study'!A:D,4,0)</f>
        <v>Debian</v>
      </c>
      <c r="F1373" s="63" t="str">
        <f>vlookup(B1373,'OS Study'!A:E,5,0)</f>
        <v>8</v>
      </c>
      <c r="G1373" s="62">
        <f>IF(vlookup(A1373,'RVtools V2.1'!A:J,4,0)="non",0,1)</f>
        <v>0</v>
      </c>
      <c r="H1373" s="62">
        <f>if(vlookup(A1373,'RVtools V2.1'!A:K,11,0)="kube",1,0)</f>
        <v>0</v>
      </c>
      <c r="I1373" s="62">
        <f t="shared" si="5"/>
        <v>0</v>
      </c>
      <c r="J1373" s="62">
        <f>ifna(vlookup(A1373,'Infra Study'!A:Q,17,0),0)</f>
        <v>0</v>
      </c>
      <c r="K1373" s="64">
        <f>IFERROR(__xludf.DUMMYFUNCTION("N(REGEXMATCH(VLOOKUP(A1373, 'RVtools V2.1'!A:H, 8, 0), ""^Serveur de fichiers""))"),0.0)</f>
        <v>0</v>
      </c>
      <c r="L1373" s="64">
        <f t="shared" si="6"/>
        <v>0</v>
      </c>
      <c r="M1373" s="65" t="str">
        <f>ifna(vlookup(A1373,'RVtools V2.1'!A:I,8,0),"N/A")</f>
        <v>Siemens OneLink - CAZ</v>
      </c>
      <c r="N1373" s="64">
        <f>IFERROR(__xludf.DUMMYFUNCTION("IF(REGEXMATCH(M1373, ""(?i)"" &amp; JOIN(""|"", SPLIT(""kalisil"", "" ""))), 1, 0)"),0.0)</f>
        <v>0</v>
      </c>
      <c r="O1373" s="64" t="str">
        <f>vlookup(A1373,'RVtools V2.1'!A:H,7,0)</f>
        <v>T3</v>
      </c>
      <c r="P1373" s="64">
        <f>if(vlookup(A1373,'RVtools V2.1'!A:H,5,0)="oui",1,0)</f>
        <v>0</v>
      </c>
      <c r="Q1373" s="64">
        <f>ifna(vlookup(A1373,vCPU!A:B,2,0),"Unknown")</f>
        <v>20</v>
      </c>
      <c r="R1373" s="66">
        <f>ifna(vlookup(A1373,vMemory!A:C,3,0),"Unknown")</f>
        <v>64</v>
      </c>
      <c r="S1373" s="66">
        <f>ifna(vlookup(A1373,vDisk!A:C,3,0),"Unknown")</f>
        <v>7546</v>
      </c>
      <c r="T1373" s="67" t="str">
        <f t="array" ref="T1373">IFS(
   L1373=1, "No Lift &amp; Shift",
   J1373=1, XLOOKUP(A1373, 'Infra Study'!A:A, 'Infra Study'!P:P),
   I1373=1, "No Lift &amp; Shift",
   H1373=1, "GKE",
   K1373=1, "GCNV",
   G1373=1, "Lift &amp; Shift Prod",
   TRUE, "Lift &amp; Shift Noprod"
)</f>
        <v>Lift &amp; Shift Noprod</v>
      </c>
      <c r="U1373" s="67">
        <f t="shared" si="7"/>
        <v>1</v>
      </c>
      <c r="V1373" s="68" t="str">
        <f>if(T1373="Lift &amp; Shift Noprod",if( Y1373=0,Assumptions!$B$5, Assumptions!$B$4),if(T1373="Lift &amp; Shift Prod",if(AND(N1373=1,O1373="T1"),Assumptions!$B$6,Assumptions!$B$4),0))</f>
        <v>E2</v>
      </c>
      <c r="W1373" s="69">
        <f>if(V1373&lt;&gt;0,if(Q1373="Unknown", Assumptions!$B$42,If(Q1373&gt;1,Q1373,2)),0)</f>
        <v>20</v>
      </c>
      <c r="X1373" s="69">
        <f>if(V1373&lt;&gt;0,if(R1373="Unknown", Assumptions!$B$43,R1373),0)</f>
        <v>64</v>
      </c>
      <c r="Y1373" s="68">
        <f t="shared" si="8"/>
        <v>0</v>
      </c>
      <c r="Z1373" s="68">
        <f>if(V1373&lt;&gt;0,if(  S1373="Unknown", Assumptions!$B$44,S1373),0)</f>
        <v>7546</v>
      </c>
      <c r="AA1373" s="68" t="str">
        <f>if(V1373 ="N2",ifna(vlookup(W1373&amp;"-"&amp;X1373,'Ref. VM'!A:B,2,0),"Custom"),if(V1373 ="E2" , ifna(vlookup(W1373&amp;"-"&amp;X1373,'Ref. VM'!D:E,2,0),"Custom"),if(V1373="N2D",ifna(vlookup(W1373&amp;"-"&amp;X1373,'Ref. VM'!G:H,2,0),"Custom"),if(V1373="N4",ifna(vlookup(W1373&amp;"-"&amp;X1373,'Ref. VM'!J:K,2,0),"Custom"),0))))</f>
        <v>Custom</v>
      </c>
      <c r="AB1373" s="67" t="str">
        <f t="shared" si="9"/>
        <v>E2-Custom vCPUs</v>
      </c>
      <c r="AC1373" s="67" t="str">
        <f t="shared" si="10"/>
        <v>E2-Custom RAM</v>
      </c>
      <c r="AD1373" s="67">
        <f t="shared" si="11"/>
        <v>0</v>
      </c>
      <c r="AE1373" s="69">
        <f>if(T1373="Lift &amp; Shift Prod",730,if(T1373="Lift &amp; Shift Noprod",Assumptions!$B$3,0))</f>
        <v>270</v>
      </c>
      <c r="AF1373" s="70">
        <f>if( U1373=0,0,if(Y1373=0, ((vlookup(AB1373,'SKU Pricing'!A:B,Assumptions!$B$2,0)*W1373)+(vlookup(AC1373,'SKU Pricing'!A:B,Assumptions!$B$2,0)*X1373))*AE1373,((vlookup(AB1373,'SKU Pricing'!A:B,Assumptions!$B$2,0)*W1373)+(vlookup(AC1373,'SKU Pricing'!A:B,Assumptions!$B$2,0)*(W1373*8))+(vlookup(AD1373,'SKU Pricing'!A:B,Assumptions!$B$2,0)*(X1373-(W1373*8))))*AE1373))</f>
        <v>204.988644</v>
      </c>
      <c r="AG1373" s="67">
        <f t="shared" si="12"/>
        <v>0</v>
      </c>
      <c r="AH1373" s="70">
        <f>ifna(vlookup(AG1373,'SKU Pricing'!A:B,Assumptions!$B$2,0)*W1373*AE1373,0)</f>
        <v>0</v>
      </c>
      <c r="AI1373" s="62" t="str">
        <f t="shared" si="13"/>
        <v/>
      </c>
      <c r="AJ1373" s="62" t="str">
        <f>if(V1373&lt;&gt;0, if(T1373="Lift &amp; Shift Noprod",Assumptions!$B$9,if(V1373=Assumptions!$B$6,Assumptions!$B$10,if(P1373=1,Assumptions!$B$8,Assumptions!$B$7))),"")</f>
        <v>Balanced</v>
      </c>
      <c r="AK1373" s="69" t="str">
        <f t="shared" si="14"/>
        <v>Balanced</v>
      </c>
      <c r="AL1373" s="69">
        <f>if(AJ1373="Hyperdisk Balanced",Assumptions!$B$11,0)</f>
        <v>0</v>
      </c>
      <c r="AM1373" s="69">
        <f>if(AJ1373="Hyperdisk Balanced",Assumptions!$B$12,0)</f>
        <v>0</v>
      </c>
      <c r="AN1373" s="70">
        <f>if(AK1373=0,0,if(AJ1373="Hyperdisk Balanced",vlookup(AK1373&amp;" provisioned space",'SKU Pricing'!A:B,Assumptions!$B$2,0)*Z1373+vlookup(AK1373&amp;" provisioned IOPS",'SKU Pricing'!A:B,Assumptions!$B$2,0)*AL1373*730+vlookup(AK1373&amp;" provisioned throughput",'SKU Pricing'!A:B,Assumptions!$B$2,0)*AM1373*730,vlookup(AK1373,'SKU Pricing'!A:B,Assumptions!$B$2,0)*Z1373))</f>
        <v>875.336</v>
      </c>
      <c r="AO1373" s="70">
        <f t="shared" si="15"/>
        <v>1080.324644</v>
      </c>
      <c r="AP1373" s="71" t="str">
        <f t="shared" si="16"/>
        <v>VM Manager</v>
      </c>
      <c r="AQ1373" s="70">
        <f>ifna(vlookup(AP1373,'SKU Pricing'!A:B,Assumptions!$B$2,0)*AE1373,0)</f>
        <v>0.81</v>
      </c>
      <c r="AR1373" s="72">
        <v>0.0</v>
      </c>
    </row>
    <row r="1374">
      <c r="A1374" s="61" t="s">
        <v>1513</v>
      </c>
      <c r="B1374" s="62" t="str">
        <f>ifna(if(vlookup(A1374,vOS!A:B,2,0)="","Unknown",vlookup(A1374,vOS!A:B,2,0)),"Unknown")</f>
        <v>Microsoft Windows Server 2022 (64-bit)</v>
      </c>
      <c r="C1374" s="62">
        <f>vlookup(B1374,'OS Study'!A:D,2,0)</f>
        <v>0</v>
      </c>
      <c r="D1374" s="62" t="str">
        <f>vlookup(B1374,'OS Study'!A:D,3,0)</f>
        <v>Windows</v>
      </c>
      <c r="E1374" s="62" t="str">
        <f>vlookup(B1374,'OS Study'!A:D,4,0)</f>
        <v>Server</v>
      </c>
      <c r="F1374" s="63" t="str">
        <f>vlookup(B1374,'OS Study'!A:E,5,0)</f>
        <v>2022</v>
      </c>
      <c r="G1374" s="62">
        <f>IF(vlookup(A1374,'RVtools V2.1'!A:J,4,0)="non",0,1)</f>
        <v>1</v>
      </c>
      <c r="H1374" s="62">
        <f>if(vlookup(A1374,'RVtools V2.1'!A:K,11,0)="kube",1,0)</f>
        <v>0</v>
      </c>
      <c r="I1374" s="62">
        <f t="shared" si="5"/>
        <v>0</v>
      </c>
      <c r="J1374" s="62">
        <f>ifna(vlookup(A1374,'Infra Study'!A:Q,17,0),0)</f>
        <v>0</v>
      </c>
      <c r="K1374" s="64">
        <f>IFERROR(__xludf.DUMMYFUNCTION("N(REGEXMATCH(VLOOKUP(A1374, 'RVtools V2.1'!A:H, 8, 0), ""^Serveur de fichiers""))"),0.0)</f>
        <v>0</v>
      </c>
      <c r="L1374" s="64">
        <f t="shared" si="6"/>
        <v>0</v>
      </c>
      <c r="M1374" s="67" t="str">
        <f>ifna(vlookup(A1374,'RVtools V2.1'!A:I,8,0),"N/A")</f>
        <v>SIREXPERT - CAZ</v>
      </c>
      <c r="N1374" s="64">
        <f>IFERROR(__xludf.DUMMYFUNCTION("IF(REGEXMATCH(M1374, ""(?i)"" &amp; JOIN(""|"", SPLIT(""kalisil"", "" ""))), 1, 0)"),0.0)</f>
        <v>0</v>
      </c>
      <c r="O1374" s="64" t="str">
        <f>vlookup(A1374,'RVtools V2.1'!A:H,7,0)</f>
        <v>T1</v>
      </c>
      <c r="P1374" s="64">
        <f>if(vlookup(A1374,'RVtools V2.1'!A:H,5,0)="oui",1,0)</f>
        <v>1</v>
      </c>
      <c r="Q1374" s="64">
        <f>ifna(vlookup(A1374,vCPU!A:B,2,0),"Unknown")</f>
        <v>4</v>
      </c>
      <c r="R1374" s="66">
        <f>ifna(vlookup(A1374,vMemory!A:C,3,0),"Unknown")</f>
        <v>8</v>
      </c>
      <c r="S1374" s="66">
        <f>ifna(vlookup(A1374,vDisk!A:C,3,0),"Unknown")</f>
        <v>872</v>
      </c>
      <c r="T1374" s="67" t="str">
        <f t="array" ref="T1374">IFS(
   L1374=1, "No Lift &amp; Shift",
   J1374=1, XLOOKUP(A1374, 'Infra Study'!A:A, 'Infra Study'!P:P),
   I1374=1, "No Lift &amp; Shift",
   H1374=1, "GKE",
   K1374=1, "GCNV",
   G1374=1, "Lift &amp; Shift Prod",
   TRUE, "Lift &amp; Shift Noprod"
)</f>
        <v>Lift &amp; Shift Prod</v>
      </c>
      <c r="U1374" s="67">
        <f t="shared" si="7"/>
        <v>1</v>
      </c>
      <c r="V1374" s="68" t="str">
        <f>if(T1374="Lift &amp; Shift Noprod",if( Y1374=0,Assumptions!$B$5, Assumptions!$B$4),if(T1374="Lift &amp; Shift Prod",if(AND(N1374=1,O1374="T1"),Assumptions!$B$6,Assumptions!$B$4),0))</f>
        <v>N2D</v>
      </c>
      <c r="W1374" s="69">
        <f>if(V1374&lt;&gt;0,if(Q1374="Unknown", Assumptions!$B$42,If(Q1374&gt;1,Q1374,2)),0)</f>
        <v>4</v>
      </c>
      <c r="X1374" s="69">
        <f>if(V1374&lt;&gt;0,if(R1374="Unknown", Assumptions!$B$43,R1374),0)</f>
        <v>8</v>
      </c>
      <c r="Y1374" s="68">
        <f t="shared" si="8"/>
        <v>0</v>
      </c>
      <c r="Z1374" s="68">
        <f>if(V1374&lt;&gt;0,if(  S1374="Unknown", Assumptions!$B$44,S1374),0)</f>
        <v>872</v>
      </c>
      <c r="AA1374" s="68" t="str">
        <f>if(V1374 ="N2",ifna(vlookup(W1374&amp;"-"&amp;X1374,'Ref. VM'!A:B,2,0),"Custom"),if(V1374 ="E2" , ifna(vlookup(W1374&amp;"-"&amp;X1374,'Ref. VM'!D:E,2,0),"Custom"),if(V1374="N2D",ifna(vlookup(W1374&amp;"-"&amp;X1374,'Ref. VM'!G:H,2,0),"Custom"),if(V1374="N4",ifna(vlookup(W1374&amp;"-"&amp;X1374,'Ref. VM'!J:K,2,0),"Custom"),0))))</f>
        <v>Custom</v>
      </c>
      <c r="AB1374" s="67" t="str">
        <f t="shared" si="9"/>
        <v>N2D-Custom vCPUs-CUD 3y</v>
      </c>
      <c r="AC1374" s="67" t="str">
        <f t="shared" si="10"/>
        <v>N2D-Custom RAM-CUD 3y</v>
      </c>
      <c r="AD1374" s="67">
        <f t="shared" si="11"/>
        <v>0</v>
      </c>
      <c r="AE1374" s="69">
        <f>if(T1374="Lift &amp; Shift Prod",730,if(T1374="Lift &amp; Shift Noprod",Assumptions!$B$3,0))</f>
        <v>730</v>
      </c>
      <c r="AF1374" s="70">
        <f>if( U1374=0,0,if(Y1374=0, ((vlookup(AB1374,'SKU Pricing'!A:B,Assumptions!$B$2,0)*W1374)+(vlookup(AC1374,'SKU Pricing'!A:B,Assumptions!$B$2,0)*X1374))*AE1374,((vlookup(AB1374,'SKU Pricing'!A:B,Assumptions!$B$2,0)*W1374)+(vlookup(AC1374,'SKU Pricing'!A:B,Assumptions!$B$2,0)*(W1374*8))+(vlookup(AD1374,'SKU Pricing'!A:B,Assumptions!$B$2,0)*(X1374-(W1374*8))))*AE1374))</f>
        <v>55.81665264</v>
      </c>
      <c r="AG1374" s="67" t="str">
        <f t="shared" si="12"/>
        <v>Windows Server</v>
      </c>
      <c r="AH1374" s="70">
        <f>ifna(vlookup(AG1374,'SKU Pricing'!A:B,Assumptions!$B$2,0)*W1374*AE1374,0)</f>
        <v>134.32</v>
      </c>
      <c r="AI1374" s="62" t="str">
        <f t="shared" si="13"/>
        <v>Regional</v>
      </c>
      <c r="AJ1374" s="62" t="str">
        <f>if(V1374&lt;&gt;0, if(T1374="Lift &amp; Shift Noprod",Assumptions!$B$9,if(V1374=Assumptions!$B$6,Assumptions!$B$10,if(P1374=1,Assumptions!$B$8,Assumptions!$B$7))),"")</f>
        <v>SSD</v>
      </c>
      <c r="AK1374" s="69" t="str">
        <f t="shared" si="14"/>
        <v>SSD</v>
      </c>
      <c r="AL1374" s="69">
        <f>if(AJ1374="Hyperdisk Balanced",Assumptions!$B$11,0)</f>
        <v>0</v>
      </c>
      <c r="AM1374" s="69">
        <f>if(AJ1374="Hyperdisk Balanced",Assumptions!$B$12,0)</f>
        <v>0</v>
      </c>
      <c r="AN1374" s="70">
        <f>if(AK1374=0,0,if(AJ1374="Hyperdisk Balanced",vlookup(AK1374&amp;" provisioned space",'SKU Pricing'!A:B,Assumptions!$B$2,0)*Z1374+vlookup(AK1374&amp;" provisioned IOPS",'SKU Pricing'!A:B,Assumptions!$B$2,0)*AL1374*730+vlookup(AK1374&amp;" provisioned throughput",'SKU Pricing'!A:B,Assumptions!$B$2,0)*AM1374*730,vlookup(AK1374,'SKU Pricing'!A:B,Assumptions!$B$2,0)*Z1374))</f>
        <v>171.784</v>
      </c>
      <c r="AO1374" s="70">
        <f t="shared" si="15"/>
        <v>361.9206526</v>
      </c>
      <c r="AP1374" s="71" t="str">
        <f t="shared" si="16"/>
        <v>VM Manager</v>
      </c>
      <c r="AQ1374" s="70">
        <f>ifna(vlookup(AP1374,'SKU Pricing'!A:B,Assumptions!$B$2,0)*AE1374,0)</f>
        <v>2.19</v>
      </c>
      <c r="AR1374" s="72">
        <v>0.0</v>
      </c>
    </row>
    <row r="1375">
      <c r="A1375" s="61" t="s">
        <v>1514</v>
      </c>
      <c r="B1375" s="62" t="str">
        <f>ifna(if(vlookup(A1375,vOS!A:B,2,0)="","Unknown",vlookup(A1375,vOS!A:B,2,0)),"Unknown")</f>
        <v>Microsoft Windows Server 2022 (64-bit)</v>
      </c>
      <c r="C1375" s="62">
        <f>vlookup(B1375,'OS Study'!A:D,2,0)</f>
        <v>0</v>
      </c>
      <c r="D1375" s="62" t="str">
        <f>vlookup(B1375,'OS Study'!A:D,3,0)</f>
        <v>Windows</v>
      </c>
      <c r="E1375" s="62" t="str">
        <f>vlookup(B1375,'OS Study'!A:D,4,0)</f>
        <v>Server</v>
      </c>
      <c r="F1375" s="63" t="str">
        <f>vlookup(B1375,'OS Study'!A:E,5,0)</f>
        <v>2022</v>
      </c>
      <c r="G1375" s="62">
        <f>IF(vlookup(A1375,'RVtools V2.1'!A:J,4,0)="non",0,1)</f>
        <v>1</v>
      </c>
      <c r="H1375" s="62">
        <f>if(vlookup(A1375,'RVtools V2.1'!A:K,11,0)="kube",1,0)</f>
        <v>0</v>
      </c>
      <c r="I1375" s="62">
        <f t="shared" si="5"/>
        <v>0</v>
      </c>
      <c r="J1375" s="62">
        <f>ifna(vlookup(A1375,'Infra Study'!A:Q,17,0),0)</f>
        <v>0</v>
      </c>
      <c r="K1375" s="64">
        <f>IFERROR(__xludf.DUMMYFUNCTION("N(REGEXMATCH(VLOOKUP(A1375, 'RVtools V2.1'!A:H, 8, 0), ""^Serveur de fichiers""))"),0.0)</f>
        <v>0</v>
      </c>
      <c r="L1375" s="64">
        <f t="shared" si="6"/>
        <v>0</v>
      </c>
      <c r="M1375" s="67" t="str">
        <f>ifna(vlookup(A1375,'RVtools V2.1'!A:I,8,0),"N/A")</f>
        <v>SIREXPERT - CAZ</v>
      </c>
      <c r="N1375" s="64">
        <f>IFERROR(__xludf.DUMMYFUNCTION("IF(REGEXMATCH(M1375, ""(?i)"" &amp; JOIN(""|"", SPLIT(""kalisil"", "" ""))), 1, 0)"),0.0)</f>
        <v>0</v>
      </c>
      <c r="O1375" s="64" t="str">
        <f>vlookup(A1375,'RVtools V2.1'!A:H,7,0)</f>
        <v>T1</v>
      </c>
      <c r="P1375" s="64">
        <f>if(vlookup(A1375,'RVtools V2.1'!A:H,5,0)="oui",1,0)</f>
        <v>1</v>
      </c>
      <c r="Q1375" s="64">
        <f>ifna(vlookup(A1375,vCPU!A:B,2,0),"Unknown")</f>
        <v>4</v>
      </c>
      <c r="R1375" s="66">
        <f>ifna(vlookup(A1375,vMemory!A:C,3,0),"Unknown")</f>
        <v>8</v>
      </c>
      <c r="S1375" s="66">
        <f>ifna(vlookup(A1375,vDisk!A:C,3,0),"Unknown")</f>
        <v>308</v>
      </c>
      <c r="T1375" s="67" t="str">
        <f t="array" ref="T1375">IFS(
   L1375=1, "No Lift &amp; Shift",
   J1375=1, XLOOKUP(A1375, 'Infra Study'!A:A, 'Infra Study'!P:P),
   I1375=1, "No Lift &amp; Shift",
   H1375=1, "GKE",
   K1375=1, "GCNV",
   G1375=1, "Lift &amp; Shift Prod",
   TRUE, "Lift &amp; Shift Noprod"
)</f>
        <v>Lift &amp; Shift Prod</v>
      </c>
      <c r="U1375" s="67">
        <f t="shared" si="7"/>
        <v>1</v>
      </c>
      <c r="V1375" s="68" t="str">
        <f>if(T1375="Lift &amp; Shift Noprod",if( Y1375=0,Assumptions!$B$5, Assumptions!$B$4),if(T1375="Lift &amp; Shift Prod",if(AND(N1375=1,O1375="T1"),Assumptions!$B$6,Assumptions!$B$4),0))</f>
        <v>N2D</v>
      </c>
      <c r="W1375" s="69">
        <f>if(V1375&lt;&gt;0,if(Q1375="Unknown", Assumptions!$B$42,If(Q1375&gt;1,Q1375,2)),0)</f>
        <v>4</v>
      </c>
      <c r="X1375" s="69">
        <f>if(V1375&lt;&gt;0,if(R1375="Unknown", Assumptions!$B$43,R1375),0)</f>
        <v>8</v>
      </c>
      <c r="Y1375" s="68">
        <f t="shared" si="8"/>
        <v>0</v>
      </c>
      <c r="Z1375" s="68">
        <f>if(V1375&lt;&gt;0,if(  S1375="Unknown", Assumptions!$B$44,S1375),0)</f>
        <v>308</v>
      </c>
      <c r="AA1375" s="68" t="str">
        <f>if(V1375 ="N2",ifna(vlookup(W1375&amp;"-"&amp;X1375,'Ref. VM'!A:B,2,0),"Custom"),if(V1375 ="E2" , ifna(vlookup(W1375&amp;"-"&amp;X1375,'Ref. VM'!D:E,2,0),"Custom"),if(V1375="N2D",ifna(vlookup(W1375&amp;"-"&amp;X1375,'Ref. VM'!G:H,2,0),"Custom"),if(V1375="N4",ifna(vlookup(W1375&amp;"-"&amp;X1375,'Ref. VM'!J:K,2,0),"Custom"),0))))</f>
        <v>Custom</v>
      </c>
      <c r="AB1375" s="67" t="str">
        <f t="shared" si="9"/>
        <v>N2D-Custom vCPUs-CUD 3y</v>
      </c>
      <c r="AC1375" s="67" t="str">
        <f t="shared" si="10"/>
        <v>N2D-Custom RAM-CUD 3y</v>
      </c>
      <c r="AD1375" s="67">
        <f t="shared" si="11"/>
        <v>0</v>
      </c>
      <c r="AE1375" s="69">
        <f>if(T1375="Lift &amp; Shift Prod",730,if(T1375="Lift &amp; Shift Noprod",Assumptions!$B$3,0))</f>
        <v>730</v>
      </c>
      <c r="AF1375" s="70">
        <f>if( U1375=0,0,if(Y1375=0, ((vlookup(AB1375,'SKU Pricing'!A:B,Assumptions!$B$2,0)*W1375)+(vlookup(AC1375,'SKU Pricing'!A:B,Assumptions!$B$2,0)*X1375))*AE1375,((vlookup(AB1375,'SKU Pricing'!A:B,Assumptions!$B$2,0)*W1375)+(vlookup(AC1375,'SKU Pricing'!A:B,Assumptions!$B$2,0)*(W1375*8))+(vlookup(AD1375,'SKU Pricing'!A:B,Assumptions!$B$2,0)*(X1375-(W1375*8))))*AE1375))</f>
        <v>55.81665264</v>
      </c>
      <c r="AG1375" s="67" t="str">
        <f t="shared" si="12"/>
        <v>Windows Server</v>
      </c>
      <c r="AH1375" s="70">
        <f>ifna(vlookup(AG1375,'SKU Pricing'!A:B,Assumptions!$B$2,0)*W1375*AE1375,0)</f>
        <v>134.32</v>
      </c>
      <c r="AI1375" s="62" t="str">
        <f t="shared" si="13"/>
        <v>Regional</v>
      </c>
      <c r="AJ1375" s="62" t="str">
        <f>if(V1375&lt;&gt;0, if(T1375="Lift &amp; Shift Noprod",Assumptions!$B$9,if(V1375=Assumptions!$B$6,Assumptions!$B$10,if(P1375=1,Assumptions!$B$8,Assumptions!$B$7))),"")</f>
        <v>SSD</v>
      </c>
      <c r="AK1375" s="69" t="str">
        <f t="shared" si="14"/>
        <v>SSD</v>
      </c>
      <c r="AL1375" s="69">
        <f>if(AJ1375="Hyperdisk Balanced",Assumptions!$B$11,0)</f>
        <v>0</v>
      </c>
      <c r="AM1375" s="69">
        <f>if(AJ1375="Hyperdisk Balanced",Assumptions!$B$12,0)</f>
        <v>0</v>
      </c>
      <c r="AN1375" s="70">
        <f>if(AK1375=0,0,if(AJ1375="Hyperdisk Balanced",vlookup(AK1375&amp;" provisioned space",'SKU Pricing'!A:B,Assumptions!$B$2,0)*Z1375+vlookup(AK1375&amp;" provisioned IOPS",'SKU Pricing'!A:B,Assumptions!$B$2,0)*AL1375*730+vlookup(AK1375&amp;" provisioned throughput",'SKU Pricing'!A:B,Assumptions!$B$2,0)*AM1375*730,vlookup(AK1375,'SKU Pricing'!A:B,Assumptions!$B$2,0)*Z1375))</f>
        <v>60.676</v>
      </c>
      <c r="AO1375" s="70">
        <f t="shared" si="15"/>
        <v>250.8126526</v>
      </c>
      <c r="AP1375" s="71" t="str">
        <f t="shared" si="16"/>
        <v>VM Manager</v>
      </c>
      <c r="AQ1375" s="70">
        <f>ifna(vlookup(AP1375,'SKU Pricing'!A:B,Assumptions!$B$2,0)*AE1375,0)</f>
        <v>2.19</v>
      </c>
      <c r="AR1375" s="72">
        <v>0.0</v>
      </c>
    </row>
    <row r="1376">
      <c r="A1376" s="61" t="s">
        <v>1515</v>
      </c>
      <c r="B1376" s="62" t="str">
        <f>ifna(if(vlookup(A1376,vOS!A:B,2,0)="","Unknown",vlookup(A1376,vOS!A:B,2,0)),"Unknown")</f>
        <v>Microsoft Windows Server 2019 (64-bit)</v>
      </c>
      <c r="C1376" s="62">
        <f>vlookup(B1376,'OS Study'!A:D,2,0)</f>
        <v>0</v>
      </c>
      <c r="D1376" s="62" t="str">
        <f>vlookup(B1376,'OS Study'!A:D,3,0)</f>
        <v>Windows</v>
      </c>
      <c r="E1376" s="62" t="str">
        <f>vlookup(B1376,'OS Study'!A:D,4,0)</f>
        <v>Server</v>
      </c>
      <c r="F1376" s="63" t="str">
        <f>vlookup(B1376,'OS Study'!A:E,5,0)</f>
        <v>2019</v>
      </c>
      <c r="G1376" s="62">
        <f>IF(vlookup(A1376,'RVtools V2.1'!A:J,4,0)="non",0,1)</f>
        <v>1</v>
      </c>
      <c r="H1376" s="62">
        <f>if(vlookup(A1376,'RVtools V2.1'!A:K,11,0)="kube",1,0)</f>
        <v>0</v>
      </c>
      <c r="I1376" s="62">
        <f t="shared" si="5"/>
        <v>0</v>
      </c>
      <c r="J1376" s="62">
        <f>ifna(vlookup(A1376,'Infra Study'!A:Q,17,0),0)</f>
        <v>0</v>
      </c>
      <c r="K1376" s="64">
        <f>IFERROR(__xludf.DUMMYFUNCTION("N(REGEXMATCH(VLOOKUP(A1376, 'RVtools V2.1'!A:H, 8, 0), ""^Serveur de fichiers""))"),0.0)</f>
        <v>0</v>
      </c>
      <c r="L1376" s="64">
        <f t="shared" si="6"/>
        <v>0</v>
      </c>
      <c r="M1376" s="67" t="str">
        <f>ifna(vlookup(A1376,'RVtools V2.1'!A:I,8,0),"N/A")</f>
        <v>SIREXPERT - CVL</v>
      </c>
      <c r="N1376" s="64">
        <f>IFERROR(__xludf.DUMMYFUNCTION("IF(REGEXMATCH(M1376, ""(?i)"" &amp; JOIN(""|"", SPLIT(""kalisil"", "" ""))), 1, 0)"),0.0)</f>
        <v>0</v>
      </c>
      <c r="O1376" s="64" t="str">
        <f>vlookup(A1376,'RVtools V2.1'!A:H,7,0)</f>
        <v>T1</v>
      </c>
      <c r="P1376" s="64">
        <f>if(vlookup(A1376,'RVtools V2.1'!A:H,5,0)="oui",1,0)</f>
        <v>1</v>
      </c>
      <c r="Q1376" s="64">
        <f>ifna(vlookup(A1376,vCPU!A:B,2,0),"Unknown")</f>
        <v>4</v>
      </c>
      <c r="R1376" s="66">
        <f>ifna(vlookup(A1376,vMemory!A:C,3,0),"Unknown")</f>
        <v>8</v>
      </c>
      <c r="S1376" s="66">
        <f>ifna(vlookup(A1376,vDisk!A:C,3,0),"Unknown")</f>
        <v>392</v>
      </c>
      <c r="T1376" s="67" t="str">
        <f t="array" ref="T1376">IFS(
   L1376=1, "No Lift &amp; Shift",
   J1376=1, XLOOKUP(A1376, 'Infra Study'!A:A, 'Infra Study'!P:P),
   I1376=1, "No Lift &amp; Shift",
   H1376=1, "GKE",
   K1376=1, "GCNV",
   G1376=1, "Lift &amp; Shift Prod",
   TRUE, "Lift &amp; Shift Noprod"
)</f>
        <v>Lift &amp; Shift Prod</v>
      </c>
      <c r="U1376" s="67">
        <f t="shared" si="7"/>
        <v>1</v>
      </c>
      <c r="V1376" s="68" t="str">
        <f>if(T1376="Lift &amp; Shift Noprod",if( Y1376=0,Assumptions!$B$5, Assumptions!$B$4),if(T1376="Lift &amp; Shift Prod",if(AND(N1376=1,O1376="T1"),Assumptions!$B$6,Assumptions!$B$4),0))</f>
        <v>N2D</v>
      </c>
      <c r="W1376" s="69">
        <f>if(V1376&lt;&gt;0,if(Q1376="Unknown", Assumptions!$B$42,If(Q1376&gt;1,Q1376,2)),0)</f>
        <v>4</v>
      </c>
      <c r="X1376" s="69">
        <f>if(V1376&lt;&gt;0,if(R1376="Unknown", Assumptions!$B$43,R1376),0)</f>
        <v>8</v>
      </c>
      <c r="Y1376" s="68">
        <f t="shared" si="8"/>
        <v>0</v>
      </c>
      <c r="Z1376" s="68">
        <f>if(V1376&lt;&gt;0,if(  S1376="Unknown", Assumptions!$B$44,S1376),0)</f>
        <v>392</v>
      </c>
      <c r="AA1376" s="68" t="str">
        <f>if(V1376 ="N2",ifna(vlookup(W1376&amp;"-"&amp;X1376,'Ref. VM'!A:B,2,0),"Custom"),if(V1376 ="E2" , ifna(vlookup(W1376&amp;"-"&amp;X1376,'Ref. VM'!D:E,2,0),"Custom"),if(V1376="N2D",ifna(vlookup(W1376&amp;"-"&amp;X1376,'Ref. VM'!G:H,2,0),"Custom"),if(V1376="N4",ifna(vlookup(W1376&amp;"-"&amp;X1376,'Ref. VM'!J:K,2,0),"Custom"),0))))</f>
        <v>Custom</v>
      </c>
      <c r="AB1376" s="67" t="str">
        <f t="shared" si="9"/>
        <v>N2D-Custom vCPUs-CUD 3y</v>
      </c>
      <c r="AC1376" s="67" t="str">
        <f t="shared" si="10"/>
        <v>N2D-Custom RAM-CUD 3y</v>
      </c>
      <c r="AD1376" s="67">
        <f t="shared" si="11"/>
        <v>0</v>
      </c>
      <c r="AE1376" s="69">
        <f>if(T1376="Lift &amp; Shift Prod",730,if(T1376="Lift &amp; Shift Noprod",Assumptions!$B$3,0))</f>
        <v>730</v>
      </c>
      <c r="AF1376" s="70">
        <f>if( U1376=0,0,if(Y1376=0, ((vlookup(AB1376,'SKU Pricing'!A:B,Assumptions!$B$2,0)*W1376)+(vlookup(AC1376,'SKU Pricing'!A:B,Assumptions!$B$2,0)*X1376))*AE1376,((vlookup(AB1376,'SKU Pricing'!A:B,Assumptions!$B$2,0)*W1376)+(vlookup(AC1376,'SKU Pricing'!A:B,Assumptions!$B$2,0)*(W1376*8))+(vlookup(AD1376,'SKU Pricing'!A:B,Assumptions!$B$2,0)*(X1376-(W1376*8))))*AE1376))</f>
        <v>55.81665264</v>
      </c>
      <c r="AG1376" s="67" t="str">
        <f t="shared" si="12"/>
        <v>Windows Server</v>
      </c>
      <c r="AH1376" s="70">
        <f>ifna(vlookup(AG1376,'SKU Pricing'!A:B,Assumptions!$B$2,0)*W1376*AE1376,0)</f>
        <v>134.32</v>
      </c>
      <c r="AI1376" s="62" t="str">
        <f t="shared" si="13"/>
        <v>Regional</v>
      </c>
      <c r="AJ1376" s="62" t="str">
        <f>if(V1376&lt;&gt;0, if(T1376="Lift &amp; Shift Noprod",Assumptions!$B$9,if(V1376=Assumptions!$B$6,Assumptions!$B$10,if(P1376=1,Assumptions!$B$8,Assumptions!$B$7))),"")</f>
        <v>SSD</v>
      </c>
      <c r="AK1376" s="69" t="str">
        <f t="shared" si="14"/>
        <v>SSD</v>
      </c>
      <c r="AL1376" s="69">
        <f>if(AJ1376="Hyperdisk Balanced",Assumptions!$B$11,0)</f>
        <v>0</v>
      </c>
      <c r="AM1376" s="69">
        <f>if(AJ1376="Hyperdisk Balanced",Assumptions!$B$12,0)</f>
        <v>0</v>
      </c>
      <c r="AN1376" s="70">
        <f>if(AK1376=0,0,if(AJ1376="Hyperdisk Balanced",vlookup(AK1376&amp;" provisioned space",'SKU Pricing'!A:B,Assumptions!$B$2,0)*Z1376+vlookup(AK1376&amp;" provisioned IOPS",'SKU Pricing'!A:B,Assumptions!$B$2,0)*AL1376*730+vlookup(AK1376&amp;" provisioned throughput",'SKU Pricing'!A:B,Assumptions!$B$2,0)*AM1376*730,vlookup(AK1376,'SKU Pricing'!A:B,Assumptions!$B$2,0)*Z1376))</f>
        <v>77.224</v>
      </c>
      <c r="AO1376" s="70">
        <f t="shared" si="15"/>
        <v>267.3606526</v>
      </c>
      <c r="AP1376" s="71" t="str">
        <f t="shared" si="16"/>
        <v>VM Manager</v>
      </c>
      <c r="AQ1376" s="70">
        <f>ifna(vlookup(AP1376,'SKU Pricing'!A:B,Assumptions!$B$2,0)*AE1376,0)</f>
        <v>2.19</v>
      </c>
      <c r="AR1376" s="72">
        <v>0.0</v>
      </c>
    </row>
    <row r="1377">
      <c r="A1377" s="61" t="s">
        <v>1516</v>
      </c>
      <c r="B1377" s="62" t="str">
        <f>ifna(if(vlookup(A1377,vOS!A:B,2,0)="","Unknown",vlookup(A1377,vOS!A:B,2,0)),"Unknown")</f>
        <v>Microsoft Windows Server 2022 (64-bit)</v>
      </c>
      <c r="C1377" s="62">
        <f>vlookup(B1377,'OS Study'!A:D,2,0)</f>
        <v>0</v>
      </c>
      <c r="D1377" s="62" t="str">
        <f>vlookup(B1377,'OS Study'!A:D,3,0)</f>
        <v>Windows</v>
      </c>
      <c r="E1377" s="62" t="str">
        <f>vlookup(B1377,'OS Study'!A:D,4,0)</f>
        <v>Server</v>
      </c>
      <c r="F1377" s="63" t="str">
        <f>vlookup(B1377,'OS Study'!A:E,5,0)</f>
        <v>2022</v>
      </c>
      <c r="G1377" s="62">
        <f>IF(vlookup(A1377,'RVtools V2.1'!A:J,4,0)="non",0,1)</f>
        <v>1</v>
      </c>
      <c r="H1377" s="62">
        <f>if(vlookup(A1377,'RVtools V2.1'!A:K,11,0)="kube",1,0)</f>
        <v>0</v>
      </c>
      <c r="I1377" s="62">
        <f t="shared" si="5"/>
        <v>0</v>
      </c>
      <c r="J1377" s="62">
        <f>ifna(vlookup(A1377,'Infra Study'!A:Q,17,0),0)</f>
        <v>0</v>
      </c>
      <c r="K1377" s="64">
        <f>IFERROR(__xludf.DUMMYFUNCTION("N(REGEXMATCH(VLOOKUP(A1377, 'RVtools V2.1'!A:H, 8, 0), ""^Serveur de fichiers""))"),0.0)</f>
        <v>0</v>
      </c>
      <c r="L1377" s="64">
        <f t="shared" si="6"/>
        <v>0</v>
      </c>
      <c r="M1377" s="67" t="str">
        <f>ifna(vlookup(A1377,'RVtools V2.1'!A:I,8,0),"N/A")</f>
        <v>SIREXPERT - LOR</v>
      </c>
      <c r="N1377" s="64">
        <f>IFERROR(__xludf.DUMMYFUNCTION("IF(REGEXMATCH(M1377, ""(?i)"" &amp; JOIN(""|"", SPLIT(""kalisil"", "" ""))), 1, 0)"),0.0)</f>
        <v>0</v>
      </c>
      <c r="O1377" s="64" t="str">
        <f>vlookup(A1377,'RVtools V2.1'!A:H,7,0)</f>
        <v>T1</v>
      </c>
      <c r="P1377" s="64">
        <f>if(vlookup(A1377,'RVtools V2.1'!A:H,5,0)="oui",1,0)</f>
        <v>1</v>
      </c>
      <c r="Q1377" s="64">
        <f>ifna(vlookup(A1377,vCPU!A:B,2,0),"Unknown")</f>
        <v>4</v>
      </c>
      <c r="R1377" s="66">
        <f>ifna(vlookup(A1377,vMemory!A:C,3,0),"Unknown")</f>
        <v>8</v>
      </c>
      <c r="S1377" s="66">
        <f>ifna(vlookup(A1377,vDisk!A:C,3,0),"Unknown")</f>
        <v>81</v>
      </c>
      <c r="T1377" s="67" t="str">
        <f t="array" ref="T1377">IFS(
   L1377=1, "No Lift &amp; Shift",
   J1377=1, XLOOKUP(A1377, 'Infra Study'!A:A, 'Infra Study'!P:P),
   I1377=1, "No Lift &amp; Shift",
   H1377=1, "GKE",
   K1377=1, "GCNV",
   G1377=1, "Lift &amp; Shift Prod",
   TRUE, "Lift &amp; Shift Noprod"
)</f>
        <v>Lift &amp; Shift Prod</v>
      </c>
      <c r="U1377" s="67">
        <f t="shared" si="7"/>
        <v>1</v>
      </c>
      <c r="V1377" s="68" t="str">
        <f>if(T1377="Lift &amp; Shift Noprod",if( Y1377=0,Assumptions!$B$5, Assumptions!$B$4),if(T1377="Lift &amp; Shift Prod",if(AND(N1377=1,O1377="T1"),Assumptions!$B$6,Assumptions!$B$4),0))</f>
        <v>N2D</v>
      </c>
      <c r="W1377" s="69">
        <f>if(V1377&lt;&gt;0,if(Q1377="Unknown", Assumptions!$B$42,If(Q1377&gt;1,Q1377,2)),0)</f>
        <v>4</v>
      </c>
      <c r="X1377" s="69">
        <f>if(V1377&lt;&gt;0,if(R1377="Unknown", Assumptions!$B$43,R1377),0)</f>
        <v>8</v>
      </c>
      <c r="Y1377" s="68">
        <f t="shared" si="8"/>
        <v>0</v>
      </c>
      <c r="Z1377" s="68">
        <f>if(V1377&lt;&gt;0,if(  S1377="Unknown", Assumptions!$B$44,S1377),0)</f>
        <v>81</v>
      </c>
      <c r="AA1377" s="68" t="str">
        <f>if(V1377 ="N2",ifna(vlookup(W1377&amp;"-"&amp;X1377,'Ref. VM'!A:B,2,0),"Custom"),if(V1377 ="E2" , ifna(vlookup(W1377&amp;"-"&amp;X1377,'Ref. VM'!D:E,2,0),"Custom"),if(V1377="N2D",ifna(vlookup(W1377&amp;"-"&amp;X1377,'Ref. VM'!G:H,2,0),"Custom"),if(V1377="N4",ifna(vlookup(W1377&amp;"-"&amp;X1377,'Ref. VM'!J:K,2,0),"Custom"),0))))</f>
        <v>Custom</v>
      </c>
      <c r="AB1377" s="67" t="str">
        <f t="shared" si="9"/>
        <v>N2D-Custom vCPUs-CUD 3y</v>
      </c>
      <c r="AC1377" s="67" t="str">
        <f t="shared" si="10"/>
        <v>N2D-Custom RAM-CUD 3y</v>
      </c>
      <c r="AD1377" s="67">
        <f t="shared" si="11"/>
        <v>0</v>
      </c>
      <c r="AE1377" s="69">
        <f>if(T1377="Lift &amp; Shift Prod",730,if(T1377="Lift &amp; Shift Noprod",Assumptions!$B$3,0))</f>
        <v>730</v>
      </c>
      <c r="AF1377" s="70">
        <f>if( U1377=0,0,if(Y1377=0, ((vlookup(AB1377,'SKU Pricing'!A:B,Assumptions!$B$2,0)*W1377)+(vlookup(AC1377,'SKU Pricing'!A:B,Assumptions!$B$2,0)*X1377))*AE1377,((vlookup(AB1377,'SKU Pricing'!A:B,Assumptions!$B$2,0)*W1377)+(vlookup(AC1377,'SKU Pricing'!A:B,Assumptions!$B$2,0)*(W1377*8))+(vlookup(AD1377,'SKU Pricing'!A:B,Assumptions!$B$2,0)*(X1377-(W1377*8))))*AE1377))</f>
        <v>55.81665264</v>
      </c>
      <c r="AG1377" s="67" t="str">
        <f t="shared" si="12"/>
        <v>Windows Server</v>
      </c>
      <c r="AH1377" s="70">
        <f>ifna(vlookup(AG1377,'SKU Pricing'!A:B,Assumptions!$B$2,0)*W1377*AE1377,0)</f>
        <v>134.32</v>
      </c>
      <c r="AI1377" s="62" t="str">
        <f t="shared" si="13"/>
        <v>Regional</v>
      </c>
      <c r="AJ1377" s="62" t="str">
        <f>if(V1377&lt;&gt;0, if(T1377="Lift &amp; Shift Noprod",Assumptions!$B$9,if(V1377=Assumptions!$B$6,Assumptions!$B$10,if(P1377=1,Assumptions!$B$8,Assumptions!$B$7))),"")</f>
        <v>SSD</v>
      </c>
      <c r="AK1377" s="69" t="str">
        <f t="shared" si="14"/>
        <v>SSD</v>
      </c>
      <c r="AL1377" s="69">
        <f>if(AJ1377="Hyperdisk Balanced",Assumptions!$B$11,0)</f>
        <v>0</v>
      </c>
      <c r="AM1377" s="69">
        <f>if(AJ1377="Hyperdisk Balanced",Assumptions!$B$12,0)</f>
        <v>0</v>
      </c>
      <c r="AN1377" s="70">
        <f>if(AK1377=0,0,if(AJ1377="Hyperdisk Balanced",vlookup(AK1377&amp;" provisioned space",'SKU Pricing'!A:B,Assumptions!$B$2,0)*Z1377+vlookup(AK1377&amp;" provisioned IOPS",'SKU Pricing'!A:B,Assumptions!$B$2,0)*AL1377*730+vlookup(AK1377&amp;" provisioned throughput",'SKU Pricing'!A:B,Assumptions!$B$2,0)*AM1377*730,vlookup(AK1377,'SKU Pricing'!A:B,Assumptions!$B$2,0)*Z1377))</f>
        <v>15.957</v>
      </c>
      <c r="AO1377" s="70">
        <f t="shared" si="15"/>
        <v>206.0936526</v>
      </c>
      <c r="AP1377" s="71" t="str">
        <f t="shared" si="16"/>
        <v>VM Manager</v>
      </c>
      <c r="AQ1377" s="70">
        <f>ifna(vlookup(AP1377,'SKU Pricing'!A:B,Assumptions!$B$2,0)*AE1377,0)</f>
        <v>2.19</v>
      </c>
      <c r="AR1377" s="72">
        <v>0.0</v>
      </c>
    </row>
    <row r="1378">
      <c r="A1378" s="61" t="s">
        <v>1517</v>
      </c>
      <c r="B1378" s="62" t="str">
        <f>ifna(if(vlookup(A1378,vOS!A:B,2,0)="","Unknown",vlookup(A1378,vOS!A:B,2,0)),"Unknown")</f>
        <v>Microsoft Windows Server 2022 (64-bit)</v>
      </c>
      <c r="C1378" s="62">
        <f>vlookup(B1378,'OS Study'!A:D,2,0)</f>
        <v>0</v>
      </c>
      <c r="D1378" s="62" t="str">
        <f>vlookup(B1378,'OS Study'!A:D,3,0)</f>
        <v>Windows</v>
      </c>
      <c r="E1378" s="62" t="str">
        <f>vlookup(B1378,'OS Study'!A:D,4,0)</f>
        <v>Server</v>
      </c>
      <c r="F1378" s="63" t="str">
        <f>vlookup(B1378,'OS Study'!A:E,5,0)</f>
        <v>2022</v>
      </c>
      <c r="G1378" s="62">
        <f>IF(vlookup(A1378,'RVtools V2.1'!A:J,4,0)="non",0,1)</f>
        <v>1</v>
      </c>
      <c r="H1378" s="62">
        <f>if(vlookup(A1378,'RVtools V2.1'!A:K,11,0)="kube",1,0)</f>
        <v>0</v>
      </c>
      <c r="I1378" s="62">
        <f t="shared" si="5"/>
        <v>0</v>
      </c>
      <c r="J1378" s="62">
        <f>ifna(vlookup(A1378,'Infra Study'!A:Q,17,0),0)</f>
        <v>0</v>
      </c>
      <c r="K1378" s="64">
        <f>IFERROR(__xludf.DUMMYFUNCTION("N(REGEXMATCH(VLOOKUP(A1378, 'RVtools V2.1'!A:H, 8, 0), ""^Serveur de fichiers""))"),0.0)</f>
        <v>0</v>
      </c>
      <c r="L1378" s="64">
        <f t="shared" si="6"/>
        <v>0</v>
      </c>
      <c r="M1378" s="67" t="str">
        <f>ifna(vlookup(A1378,'RVtools V2.1'!A:I,8,0),"N/A")</f>
        <v>SIREXPERT - OIN</v>
      </c>
      <c r="N1378" s="64">
        <f>IFERROR(__xludf.DUMMYFUNCTION("IF(REGEXMATCH(M1378, ""(?i)"" &amp; JOIN(""|"", SPLIT(""kalisil"", "" ""))), 1, 0)"),0.0)</f>
        <v>0</v>
      </c>
      <c r="O1378" s="64" t="str">
        <f>vlookup(A1378,'RVtools V2.1'!A:H,7,0)</f>
        <v>T1</v>
      </c>
      <c r="P1378" s="64">
        <f>if(vlookup(A1378,'RVtools V2.1'!A:H,5,0)="oui",1,0)</f>
        <v>1</v>
      </c>
      <c r="Q1378" s="64">
        <f>ifna(vlookup(A1378,vCPU!A:B,2,0),"Unknown")</f>
        <v>4</v>
      </c>
      <c r="R1378" s="66">
        <f>ifna(vlookup(A1378,vMemory!A:C,3,0),"Unknown")</f>
        <v>8</v>
      </c>
      <c r="S1378" s="66">
        <f>ifna(vlookup(A1378,vDisk!A:C,3,0),"Unknown")</f>
        <v>52</v>
      </c>
      <c r="T1378" s="67" t="str">
        <f t="array" ref="T1378">IFS(
   L1378=1, "No Lift &amp; Shift",
   J1378=1, XLOOKUP(A1378, 'Infra Study'!A:A, 'Infra Study'!P:P),
   I1378=1, "No Lift &amp; Shift",
   H1378=1, "GKE",
   K1378=1, "GCNV",
   G1378=1, "Lift &amp; Shift Prod",
   TRUE, "Lift &amp; Shift Noprod"
)</f>
        <v>Lift &amp; Shift Prod</v>
      </c>
      <c r="U1378" s="67">
        <f t="shared" si="7"/>
        <v>1</v>
      </c>
      <c r="V1378" s="68" t="str">
        <f>if(T1378="Lift &amp; Shift Noprod",if( Y1378=0,Assumptions!$B$5, Assumptions!$B$4),if(T1378="Lift &amp; Shift Prod",if(AND(N1378=1,O1378="T1"),Assumptions!$B$6,Assumptions!$B$4),0))</f>
        <v>N2D</v>
      </c>
      <c r="W1378" s="69">
        <f>if(V1378&lt;&gt;0,if(Q1378="Unknown", Assumptions!$B$42,If(Q1378&gt;1,Q1378,2)),0)</f>
        <v>4</v>
      </c>
      <c r="X1378" s="69">
        <f>if(V1378&lt;&gt;0,if(R1378="Unknown", Assumptions!$B$43,R1378),0)</f>
        <v>8</v>
      </c>
      <c r="Y1378" s="68">
        <f t="shared" si="8"/>
        <v>0</v>
      </c>
      <c r="Z1378" s="68">
        <f>if(V1378&lt;&gt;0,if(  S1378="Unknown", Assumptions!$B$44,S1378),0)</f>
        <v>52</v>
      </c>
      <c r="AA1378" s="68" t="str">
        <f>if(V1378 ="N2",ifna(vlookup(W1378&amp;"-"&amp;X1378,'Ref. VM'!A:B,2,0),"Custom"),if(V1378 ="E2" , ifna(vlookup(W1378&amp;"-"&amp;X1378,'Ref. VM'!D:E,2,0),"Custom"),if(V1378="N2D",ifna(vlookup(W1378&amp;"-"&amp;X1378,'Ref. VM'!G:H,2,0),"Custom"),if(V1378="N4",ifna(vlookup(W1378&amp;"-"&amp;X1378,'Ref. VM'!J:K,2,0),"Custom"),0))))</f>
        <v>Custom</v>
      </c>
      <c r="AB1378" s="67" t="str">
        <f t="shared" si="9"/>
        <v>N2D-Custom vCPUs-CUD 3y</v>
      </c>
      <c r="AC1378" s="67" t="str">
        <f t="shared" si="10"/>
        <v>N2D-Custom RAM-CUD 3y</v>
      </c>
      <c r="AD1378" s="67">
        <f t="shared" si="11"/>
        <v>0</v>
      </c>
      <c r="AE1378" s="69">
        <f>if(T1378="Lift &amp; Shift Prod",730,if(T1378="Lift &amp; Shift Noprod",Assumptions!$B$3,0))</f>
        <v>730</v>
      </c>
      <c r="AF1378" s="70">
        <f>if( U1378=0,0,if(Y1378=0, ((vlookup(AB1378,'SKU Pricing'!A:B,Assumptions!$B$2,0)*W1378)+(vlookup(AC1378,'SKU Pricing'!A:B,Assumptions!$B$2,0)*X1378))*AE1378,((vlookup(AB1378,'SKU Pricing'!A:B,Assumptions!$B$2,0)*W1378)+(vlookup(AC1378,'SKU Pricing'!A:B,Assumptions!$B$2,0)*(W1378*8))+(vlookup(AD1378,'SKU Pricing'!A:B,Assumptions!$B$2,0)*(X1378-(W1378*8))))*AE1378))</f>
        <v>55.81665264</v>
      </c>
      <c r="AG1378" s="67" t="str">
        <f t="shared" si="12"/>
        <v>Windows Server</v>
      </c>
      <c r="AH1378" s="70">
        <f>ifna(vlookup(AG1378,'SKU Pricing'!A:B,Assumptions!$B$2,0)*W1378*AE1378,0)</f>
        <v>134.32</v>
      </c>
      <c r="AI1378" s="62" t="str">
        <f t="shared" si="13"/>
        <v>Regional</v>
      </c>
      <c r="AJ1378" s="62" t="str">
        <f>if(V1378&lt;&gt;0, if(T1378="Lift &amp; Shift Noprod",Assumptions!$B$9,if(V1378=Assumptions!$B$6,Assumptions!$B$10,if(P1378=1,Assumptions!$B$8,Assumptions!$B$7))),"")</f>
        <v>SSD</v>
      </c>
      <c r="AK1378" s="69" t="str">
        <f t="shared" si="14"/>
        <v>SSD</v>
      </c>
      <c r="AL1378" s="69">
        <f>if(AJ1378="Hyperdisk Balanced",Assumptions!$B$11,0)</f>
        <v>0</v>
      </c>
      <c r="AM1378" s="69">
        <f>if(AJ1378="Hyperdisk Balanced",Assumptions!$B$12,0)</f>
        <v>0</v>
      </c>
      <c r="AN1378" s="70">
        <f>if(AK1378=0,0,if(AJ1378="Hyperdisk Balanced",vlookup(AK1378&amp;" provisioned space",'SKU Pricing'!A:B,Assumptions!$B$2,0)*Z1378+vlookup(AK1378&amp;" provisioned IOPS",'SKU Pricing'!A:B,Assumptions!$B$2,0)*AL1378*730+vlookup(AK1378&amp;" provisioned throughput",'SKU Pricing'!A:B,Assumptions!$B$2,0)*AM1378*730,vlookup(AK1378,'SKU Pricing'!A:B,Assumptions!$B$2,0)*Z1378))</f>
        <v>10.244</v>
      </c>
      <c r="AO1378" s="70">
        <f t="shared" si="15"/>
        <v>200.3806526</v>
      </c>
      <c r="AP1378" s="71" t="str">
        <f t="shared" si="16"/>
        <v>VM Manager</v>
      </c>
      <c r="AQ1378" s="70">
        <f>ifna(vlookup(AP1378,'SKU Pricing'!A:B,Assumptions!$B$2,0)*AE1378,0)</f>
        <v>2.19</v>
      </c>
      <c r="AR1378" s="72">
        <v>0.0</v>
      </c>
    </row>
    <row r="1379">
      <c r="A1379" s="61" t="s">
        <v>1518</v>
      </c>
      <c r="B1379" s="62" t="str">
        <f>ifna(if(vlookup(A1379,vOS!A:B,2,0)="","Unknown",vlookup(A1379,vOS!A:B,2,0)),"Unknown")</f>
        <v>Microsoft Windows Server 2022 (64-bit)</v>
      </c>
      <c r="C1379" s="62">
        <f>vlookup(B1379,'OS Study'!A:D,2,0)</f>
        <v>0</v>
      </c>
      <c r="D1379" s="62" t="str">
        <f>vlookup(B1379,'OS Study'!A:D,3,0)</f>
        <v>Windows</v>
      </c>
      <c r="E1379" s="62" t="str">
        <f>vlookup(B1379,'OS Study'!A:D,4,0)</f>
        <v>Server</v>
      </c>
      <c r="F1379" s="63" t="str">
        <f>vlookup(B1379,'OS Study'!A:E,5,0)</f>
        <v>2022</v>
      </c>
      <c r="G1379" s="62">
        <f>IF(vlookup(A1379,'RVtools V2.1'!A:J,4,0)="non",0,1)</f>
        <v>1</v>
      </c>
      <c r="H1379" s="62">
        <f>if(vlookup(A1379,'RVtools V2.1'!A:K,11,0)="kube",1,0)</f>
        <v>0</v>
      </c>
      <c r="I1379" s="62">
        <f t="shared" si="5"/>
        <v>0</v>
      </c>
      <c r="J1379" s="62">
        <f>ifna(vlookup(A1379,'Infra Study'!A:Q,17,0),0)</f>
        <v>0</v>
      </c>
      <c r="K1379" s="64">
        <f>IFERROR(__xludf.DUMMYFUNCTION("N(REGEXMATCH(VLOOKUP(A1379, 'RVtools V2.1'!A:H, 8, 0), ""^Serveur de fichiers""))"),0.0)</f>
        <v>0</v>
      </c>
      <c r="L1379" s="64">
        <f t="shared" si="6"/>
        <v>0</v>
      </c>
      <c r="M1379" s="67" t="str">
        <f>ifna(vlookup(A1379,'RVtools V2.1'!A:I,8,0),"N/A")</f>
        <v>SIREXPERT - PAE</v>
      </c>
      <c r="N1379" s="64">
        <f>IFERROR(__xludf.DUMMYFUNCTION("IF(REGEXMATCH(M1379, ""(?i)"" &amp; JOIN(""|"", SPLIT(""kalisil"", "" ""))), 1, 0)"),0.0)</f>
        <v>0</v>
      </c>
      <c r="O1379" s="64" t="str">
        <f>vlookup(A1379,'RVtools V2.1'!A:H,7,0)</f>
        <v>T1</v>
      </c>
      <c r="P1379" s="64">
        <f>if(vlookup(A1379,'RVtools V2.1'!A:H,5,0)="oui",1,0)</f>
        <v>1</v>
      </c>
      <c r="Q1379" s="64">
        <f>ifna(vlookup(A1379,vCPU!A:B,2,0),"Unknown")</f>
        <v>4</v>
      </c>
      <c r="R1379" s="66">
        <f>ifna(vlookup(A1379,vMemory!A:C,3,0),"Unknown")</f>
        <v>8</v>
      </c>
      <c r="S1379" s="66">
        <f>ifna(vlookup(A1379,vDisk!A:C,3,0),"Unknown")</f>
        <v>59</v>
      </c>
      <c r="T1379" s="67" t="str">
        <f t="array" ref="T1379">IFS(
   L1379=1, "No Lift &amp; Shift",
   J1379=1, XLOOKUP(A1379, 'Infra Study'!A:A, 'Infra Study'!P:P),
   I1379=1, "No Lift &amp; Shift",
   H1379=1, "GKE",
   K1379=1, "GCNV",
   G1379=1, "Lift &amp; Shift Prod",
   TRUE, "Lift &amp; Shift Noprod"
)</f>
        <v>Lift &amp; Shift Prod</v>
      </c>
      <c r="U1379" s="67">
        <f t="shared" si="7"/>
        <v>1</v>
      </c>
      <c r="V1379" s="68" t="str">
        <f>if(T1379="Lift &amp; Shift Noprod",if( Y1379=0,Assumptions!$B$5, Assumptions!$B$4),if(T1379="Lift &amp; Shift Prod",if(AND(N1379=1,O1379="T1"),Assumptions!$B$6,Assumptions!$B$4),0))</f>
        <v>N2D</v>
      </c>
      <c r="W1379" s="69">
        <f>if(V1379&lt;&gt;0,if(Q1379="Unknown", Assumptions!$B$42,If(Q1379&gt;1,Q1379,2)),0)</f>
        <v>4</v>
      </c>
      <c r="X1379" s="69">
        <f>if(V1379&lt;&gt;0,if(R1379="Unknown", Assumptions!$B$43,R1379),0)</f>
        <v>8</v>
      </c>
      <c r="Y1379" s="68">
        <f t="shared" si="8"/>
        <v>0</v>
      </c>
      <c r="Z1379" s="68">
        <f>if(V1379&lt;&gt;0,if(  S1379="Unknown", Assumptions!$B$44,S1379),0)</f>
        <v>59</v>
      </c>
      <c r="AA1379" s="68" t="str">
        <f>if(V1379 ="N2",ifna(vlookup(W1379&amp;"-"&amp;X1379,'Ref. VM'!A:B,2,0),"Custom"),if(V1379 ="E2" , ifna(vlookup(W1379&amp;"-"&amp;X1379,'Ref. VM'!D:E,2,0),"Custom"),if(V1379="N2D",ifna(vlookup(W1379&amp;"-"&amp;X1379,'Ref. VM'!G:H,2,0),"Custom"),if(V1379="N4",ifna(vlookup(W1379&amp;"-"&amp;X1379,'Ref. VM'!J:K,2,0),"Custom"),0))))</f>
        <v>Custom</v>
      </c>
      <c r="AB1379" s="67" t="str">
        <f t="shared" si="9"/>
        <v>N2D-Custom vCPUs-CUD 3y</v>
      </c>
      <c r="AC1379" s="67" t="str">
        <f t="shared" si="10"/>
        <v>N2D-Custom RAM-CUD 3y</v>
      </c>
      <c r="AD1379" s="67">
        <f t="shared" si="11"/>
        <v>0</v>
      </c>
      <c r="AE1379" s="69">
        <f>if(T1379="Lift &amp; Shift Prod",730,if(T1379="Lift &amp; Shift Noprod",Assumptions!$B$3,0))</f>
        <v>730</v>
      </c>
      <c r="AF1379" s="70">
        <f>if( U1379=0,0,if(Y1379=0, ((vlookup(AB1379,'SKU Pricing'!A:B,Assumptions!$B$2,0)*W1379)+(vlookup(AC1379,'SKU Pricing'!A:B,Assumptions!$B$2,0)*X1379))*AE1379,((vlookup(AB1379,'SKU Pricing'!A:B,Assumptions!$B$2,0)*W1379)+(vlookup(AC1379,'SKU Pricing'!A:B,Assumptions!$B$2,0)*(W1379*8))+(vlookup(AD1379,'SKU Pricing'!A:B,Assumptions!$B$2,0)*(X1379-(W1379*8))))*AE1379))</f>
        <v>55.81665264</v>
      </c>
      <c r="AG1379" s="67" t="str">
        <f t="shared" si="12"/>
        <v>Windows Server</v>
      </c>
      <c r="AH1379" s="70">
        <f>ifna(vlookup(AG1379,'SKU Pricing'!A:B,Assumptions!$B$2,0)*W1379*AE1379,0)</f>
        <v>134.32</v>
      </c>
      <c r="AI1379" s="62" t="str">
        <f t="shared" si="13"/>
        <v>Regional</v>
      </c>
      <c r="AJ1379" s="62" t="str">
        <f>if(V1379&lt;&gt;0, if(T1379="Lift &amp; Shift Noprod",Assumptions!$B$9,if(V1379=Assumptions!$B$6,Assumptions!$B$10,if(P1379=1,Assumptions!$B$8,Assumptions!$B$7))),"")</f>
        <v>SSD</v>
      </c>
      <c r="AK1379" s="69" t="str">
        <f t="shared" si="14"/>
        <v>SSD</v>
      </c>
      <c r="AL1379" s="69">
        <f>if(AJ1379="Hyperdisk Balanced",Assumptions!$B$11,0)</f>
        <v>0</v>
      </c>
      <c r="AM1379" s="69">
        <f>if(AJ1379="Hyperdisk Balanced",Assumptions!$B$12,0)</f>
        <v>0</v>
      </c>
      <c r="AN1379" s="70">
        <f>if(AK1379=0,0,if(AJ1379="Hyperdisk Balanced",vlookup(AK1379&amp;" provisioned space",'SKU Pricing'!A:B,Assumptions!$B$2,0)*Z1379+vlookup(AK1379&amp;" provisioned IOPS",'SKU Pricing'!A:B,Assumptions!$B$2,0)*AL1379*730+vlookup(AK1379&amp;" provisioned throughput",'SKU Pricing'!A:B,Assumptions!$B$2,0)*AM1379*730,vlookup(AK1379,'SKU Pricing'!A:B,Assumptions!$B$2,0)*Z1379))</f>
        <v>11.623</v>
      </c>
      <c r="AO1379" s="70">
        <f t="shared" si="15"/>
        <v>201.7596526</v>
      </c>
      <c r="AP1379" s="71" t="str">
        <f t="shared" si="16"/>
        <v>VM Manager</v>
      </c>
      <c r="AQ1379" s="70">
        <f>ifna(vlookup(AP1379,'SKU Pricing'!A:B,Assumptions!$B$2,0)*AE1379,0)</f>
        <v>2.19</v>
      </c>
      <c r="AR1379" s="72">
        <v>0.0</v>
      </c>
    </row>
    <row r="1380">
      <c r="A1380" s="61" t="s">
        <v>1519</v>
      </c>
      <c r="B1380" s="62" t="str">
        <f>ifna(if(vlookup(A1380,vOS!A:B,2,0)="","Unknown",vlookup(A1380,vOS!A:B,2,0)),"Unknown")</f>
        <v>Unknown</v>
      </c>
      <c r="C1380" s="62">
        <f>vlookup(B1380,'OS Study'!A:D,2,0)</f>
        <v>0</v>
      </c>
      <c r="D1380" s="62" t="str">
        <f>vlookup(B1380,'OS Study'!A:D,3,0)</f>
        <v>Unknown</v>
      </c>
      <c r="E1380" s="62" t="str">
        <f>vlookup(B1380,'OS Study'!A:D,4,0)</f>
        <v>Unknown</v>
      </c>
      <c r="F1380" s="63" t="str">
        <f>vlookup(B1380,'OS Study'!A:E,5,0)</f>
        <v/>
      </c>
      <c r="G1380" s="62">
        <f>IF(vlookup(A1380,'RVtools V2.1'!A:J,4,0)="non",0,1)</f>
        <v>1</v>
      </c>
      <c r="H1380" s="62">
        <f>if(vlookup(A1380,'RVtools V2.1'!A:K,11,0)="kube",1,0)</f>
        <v>0</v>
      </c>
      <c r="I1380" s="62">
        <f t="shared" si="5"/>
        <v>0</v>
      </c>
      <c r="J1380" s="62">
        <f>ifna(vlookup(A1380,'Infra Study'!A:Q,17,0),0)</f>
        <v>0</v>
      </c>
      <c r="K1380" s="64">
        <f>IFERROR(__xludf.DUMMYFUNCTION("N(REGEXMATCH(VLOOKUP(A1380, 'RVtools V2.1'!A:H, 8, 0), ""^Serveur de fichiers""))"),0.0)</f>
        <v>0</v>
      </c>
      <c r="L1380" s="64">
        <f t="shared" si="6"/>
        <v>0</v>
      </c>
      <c r="M1380" s="67" t="str">
        <f>ifna(vlookup(A1380,'RVtools V2.1'!A:I,8,0),"N/A")</f>
        <v>SIREXPERT - PAO</v>
      </c>
      <c r="N1380" s="64">
        <f>IFERROR(__xludf.DUMMYFUNCTION("IF(REGEXMATCH(M1380, ""(?i)"" &amp; JOIN(""|"", SPLIT(""kalisil"", "" ""))), 1, 0)"),0.0)</f>
        <v>0</v>
      </c>
      <c r="O1380" s="64" t="str">
        <f>vlookup(A1380,'RVtools V2.1'!A:H,7,0)</f>
        <v>T1</v>
      </c>
      <c r="P1380" s="64">
        <f>if(vlookup(A1380,'RVtools V2.1'!A:H,5,0)="oui",1,0)</f>
        <v>1</v>
      </c>
      <c r="Q1380" s="64">
        <f>ifna(vlookup(A1380,vCPU!A:B,2,0),"Unknown")</f>
        <v>4</v>
      </c>
      <c r="R1380" s="66">
        <f>ifna(vlookup(A1380,vMemory!A:C,3,0),"Unknown")</f>
        <v>8</v>
      </c>
      <c r="S1380" s="66">
        <f>ifna(vlookup(A1380,vDisk!A:C,3,0),"Unknown")</f>
        <v>25</v>
      </c>
      <c r="T1380" s="67" t="str">
        <f t="array" ref="T1380">IFS(
   L1380=1, "No Lift &amp; Shift",
   J1380=1, XLOOKUP(A1380, 'Infra Study'!A:A, 'Infra Study'!P:P),
   I1380=1, "No Lift &amp; Shift",
   H1380=1, "GKE",
   K1380=1, "GCNV",
   G1380=1, "Lift &amp; Shift Prod",
   TRUE, "Lift &amp; Shift Noprod"
)</f>
        <v>Lift &amp; Shift Prod</v>
      </c>
      <c r="U1380" s="67">
        <f t="shared" si="7"/>
        <v>1</v>
      </c>
      <c r="V1380" s="68" t="str">
        <f>if(T1380="Lift &amp; Shift Noprod",if( Y1380=0,Assumptions!$B$5, Assumptions!$B$4),if(T1380="Lift &amp; Shift Prod",if(AND(N1380=1,O1380="T1"),Assumptions!$B$6,Assumptions!$B$4),0))</f>
        <v>N2D</v>
      </c>
      <c r="W1380" s="69">
        <f>if(V1380&lt;&gt;0,if(Q1380="Unknown", Assumptions!$B$42,If(Q1380&gt;1,Q1380,2)),0)</f>
        <v>4</v>
      </c>
      <c r="X1380" s="69">
        <f>if(V1380&lt;&gt;0,if(R1380="Unknown", Assumptions!$B$43,R1380),0)</f>
        <v>8</v>
      </c>
      <c r="Y1380" s="68">
        <f t="shared" si="8"/>
        <v>0</v>
      </c>
      <c r="Z1380" s="68">
        <f>if(V1380&lt;&gt;0,if(  S1380="Unknown", Assumptions!$B$44,S1380),0)</f>
        <v>25</v>
      </c>
      <c r="AA1380" s="68" t="str">
        <f>if(V1380 ="N2",ifna(vlookup(W1380&amp;"-"&amp;X1380,'Ref. VM'!A:B,2,0),"Custom"),if(V1380 ="E2" , ifna(vlookup(W1380&amp;"-"&amp;X1380,'Ref. VM'!D:E,2,0),"Custom"),if(V1380="N2D",ifna(vlookup(W1380&amp;"-"&amp;X1380,'Ref. VM'!G:H,2,0),"Custom"),if(V1380="N4",ifna(vlookup(W1380&amp;"-"&amp;X1380,'Ref. VM'!J:K,2,0),"Custom"),0))))</f>
        <v>Custom</v>
      </c>
      <c r="AB1380" s="67" t="str">
        <f t="shared" si="9"/>
        <v>N2D-Custom vCPUs-CUD 3y</v>
      </c>
      <c r="AC1380" s="67" t="str">
        <f t="shared" si="10"/>
        <v>N2D-Custom RAM-CUD 3y</v>
      </c>
      <c r="AD1380" s="67">
        <f t="shared" si="11"/>
        <v>0</v>
      </c>
      <c r="AE1380" s="62">
        <f>if(T1380="Lift &amp; Shift Prod",730,if(T1380="Lift &amp; Shift Noprod",Assumptions!$B$3,0))</f>
        <v>730</v>
      </c>
      <c r="AF1380" s="70">
        <f>if( U1380=0,0,if(Y1380=0, ((vlookup(AB1380,'SKU Pricing'!A:B,Assumptions!$B$2,0)*W1380)+(vlookup(AC1380,'SKU Pricing'!A:B,Assumptions!$B$2,0)*X1380))*AE1380,((vlookup(AB1380,'SKU Pricing'!A:B,Assumptions!$B$2,0)*W1380)+(vlookup(AC1380,'SKU Pricing'!A:B,Assumptions!$B$2,0)*(W1380*8))+(vlookup(AD1380,'SKU Pricing'!A:B,Assumptions!$B$2,0)*(X1380-(W1380*8))))*AE1380))</f>
        <v>55.81665264</v>
      </c>
      <c r="AG1380" s="67">
        <f t="shared" si="12"/>
        <v>0</v>
      </c>
      <c r="AH1380" s="70">
        <f>ifna(vlookup(AG1380,'SKU Pricing'!A:B,Assumptions!$B$2,0)*W1380*AE1380,0)</f>
        <v>0</v>
      </c>
      <c r="AI1380" s="62" t="str">
        <f t="shared" si="13"/>
        <v>Regional</v>
      </c>
      <c r="AJ1380" s="62" t="str">
        <f>if(V1380&lt;&gt;0, if(T1380="Lift &amp; Shift Noprod",Assumptions!$B$9,if(V1380=Assumptions!$B$6,Assumptions!$B$10,if(P1380=1,Assumptions!$B$8,Assumptions!$B$7))),"")</f>
        <v>SSD</v>
      </c>
      <c r="AK1380" s="69" t="str">
        <f t="shared" si="14"/>
        <v>SSD</v>
      </c>
      <c r="AL1380" s="69">
        <f>if(AJ1380="Hyperdisk Balanced",Assumptions!$B$11,0)</f>
        <v>0</v>
      </c>
      <c r="AM1380" s="69">
        <f>if(AJ1380="Hyperdisk Balanced",Assumptions!$B$12,0)</f>
        <v>0</v>
      </c>
      <c r="AN1380" s="70">
        <f>if(AK1380=0,0,if(AJ1380="Hyperdisk Balanced",vlookup(AK1380&amp;" provisioned space",'SKU Pricing'!A:B,Assumptions!$B$2,0)*Z1380+vlookup(AK1380&amp;" provisioned IOPS",'SKU Pricing'!A:B,Assumptions!$B$2,0)*AL1380*730+vlookup(AK1380&amp;" provisioned throughput",'SKU Pricing'!A:B,Assumptions!$B$2,0)*AM1380*730,vlookup(AK1380,'SKU Pricing'!A:B,Assumptions!$B$2,0)*Z1380))</f>
        <v>4.925</v>
      </c>
      <c r="AO1380" s="70">
        <f t="shared" si="15"/>
        <v>60.74165264</v>
      </c>
      <c r="AP1380" s="71" t="str">
        <f t="shared" si="16"/>
        <v>VM Manager</v>
      </c>
      <c r="AQ1380" s="70">
        <f>ifna(vlookup(AP1380,'SKU Pricing'!A:B,Assumptions!$B$2,0)*AE1380,0)</f>
        <v>2.19</v>
      </c>
      <c r="AR1380" s="72">
        <v>0.0</v>
      </c>
    </row>
    <row r="1381">
      <c r="A1381" s="61" t="s">
        <v>1520</v>
      </c>
      <c r="B1381" s="62" t="str">
        <f>ifna(if(vlookup(A1381,vOS!A:B,2,0)="","Unknown",vlookup(A1381,vOS!A:B,2,0)),"Unknown")</f>
        <v>Microsoft Windows Server 2022 (64-bit)</v>
      </c>
      <c r="C1381" s="62">
        <f>vlookup(B1381,'OS Study'!A:D,2,0)</f>
        <v>0</v>
      </c>
      <c r="D1381" s="62" t="str">
        <f>vlookup(B1381,'OS Study'!A:D,3,0)</f>
        <v>Windows</v>
      </c>
      <c r="E1381" s="62" t="str">
        <f>vlookup(B1381,'OS Study'!A:D,4,0)</f>
        <v>Server</v>
      </c>
      <c r="F1381" s="63" t="str">
        <f>vlookup(B1381,'OS Study'!A:E,5,0)</f>
        <v>2022</v>
      </c>
      <c r="G1381" s="62">
        <f>IF(vlookup(A1381,'RVtools V2.1'!A:J,4,0)="non",0,1)</f>
        <v>1</v>
      </c>
      <c r="H1381" s="62">
        <f>if(vlookup(A1381,'RVtools V2.1'!A:K,11,0)="kube",1,0)</f>
        <v>0</v>
      </c>
      <c r="I1381" s="62">
        <f t="shared" si="5"/>
        <v>0</v>
      </c>
      <c r="J1381" s="62">
        <f>ifna(vlookup(A1381,'Infra Study'!A:Q,17,0),0)</f>
        <v>0</v>
      </c>
      <c r="K1381" s="64">
        <f>IFERROR(__xludf.DUMMYFUNCTION("N(REGEXMATCH(VLOOKUP(A1381, 'RVtools V2.1'!A:H, 8, 0), ""^Serveur de fichiers""))"),0.0)</f>
        <v>0</v>
      </c>
      <c r="L1381" s="64">
        <f t="shared" si="6"/>
        <v>0</v>
      </c>
      <c r="M1381" s="67" t="str">
        <f>ifna(vlookup(A1381,'RVtools V2.1'!A:I,8,0),"N/A")</f>
        <v>SIREXPERT - PRO</v>
      </c>
      <c r="N1381" s="64">
        <f>IFERROR(__xludf.DUMMYFUNCTION("IF(REGEXMATCH(M1381, ""(?i)"" &amp; JOIN(""|"", SPLIT(""kalisil"", "" ""))), 1, 0)"),0.0)</f>
        <v>0</v>
      </c>
      <c r="O1381" s="64" t="str">
        <f>vlookup(A1381,'RVtools V2.1'!A:H,7,0)</f>
        <v>T1</v>
      </c>
      <c r="P1381" s="64">
        <f>if(vlookup(A1381,'RVtools V2.1'!A:H,5,0)="oui",1,0)</f>
        <v>1</v>
      </c>
      <c r="Q1381" s="64">
        <f>ifna(vlookup(A1381,vCPU!A:B,2,0),"Unknown")</f>
        <v>4</v>
      </c>
      <c r="R1381" s="66">
        <f>ifna(vlookup(A1381,vMemory!A:C,3,0),"Unknown")</f>
        <v>8</v>
      </c>
      <c r="S1381" s="66">
        <f>ifna(vlookup(A1381,vDisk!A:C,3,0),"Unknown")</f>
        <v>40</v>
      </c>
      <c r="T1381" s="67" t="str">
        <f t="array" ref="T1381">IFS(
   L1381=1, "No Lift &amp; Shift",
   J1381=1, XLOOKUP(A1381, 'Infra Study'!A:A, 'Infra Study'!P:P),
   I1381=1, "No Lift &amp; Shift",
   H1381=1, "GKE",
   K1381=1, "GCNV",
   G1381=1, "Lift &amp; Shift Prod",
   TRUE, "Lift &amp; Shift Noprod"
)</f>
        <v>Lift &amp; Shift Prod</v>
      </c>
      <c r="U1381" s="67">
        <f t="shared" si="7"/>
        <v>1</v>
      </c>
      <c r="V1381" s="68" t="str">
        <f>if(T1381="Lift &amp; Shift Noprod",if( Y1381=0,Assumptions!$B$5, Assumptions!$B$4),if(T1381="Lift &amp; Shift Prod",if(AND(N1381=1,O1381="T1"),Assumptions!$B$6,Assumptions!$B$4),0))</f>
        <v>N2D</v>
      </c>
      <c r="W1381" s="69">
        <f>if(V1381&lt;&gt;0,if(Q1381="Unknown", Assumptions!$B$42,If(Q1381&gt;1,Q1381,2)),0)</f>
        <v>4</v>
      </c>
      <c r="X1381" s="69">
        <f>if(V1381&lt;&gt;0,if(R1381="Unknown", Assumptions!$B$43,R1381),0)</f>
        <v>8</v>
      </c>
      <c r="Y1381" s="68">
        <f t="shared" si="8"/>
        <v>0</v>
      </c>
      <c r="Z1381" s="68">
        <f>if(V1381&lt;&gt;0,if(  S1381="Unknown", Assumptions!$B$44,S1381),0)</f>
        <v>40</v>
      </c>
      <c r="AA1381" s="68" t="str">
        <f>if(V1381 ="N2",ifna(vlookup(W1381&amp;"-"&amp;X1381,'Ref. VM'!A:B,2,0),"Custom"),if(V1381 ="E2" , ifna(vlookup(W1381&amp;"-"&amp;X1381,'Ref. VM'!D:E,2,0),"Custom"),if(V1381="N2D",ifna(vlookup(W1381&amp;"-"&amp;X1381,'Ref. VM'!G:H,2,0),"Custom"),if(V1381="N4",ifna(vlookup(W1381&amp;"-"&amp;X1381,'Ref. VM'!J:K,2,0),"Custom"),0))))</f>
        <v>Custom</v>
      </c>
      <c r="AB1381" s="67" t="str">
        <f t="shared" si="9"/>
        <v>N2D-Custom vCPUs-CUD 3y</v>
      </c>
      <c r="AC1381" s="67" t="str">
        <f t="shared" si="10"/>
        <v>N2D-Custom RAM-CUD 3y</v>
      </c>
      <c r="AD1381" s="67">
        <f t="shared" si="11"/>
        <v>0</v>
      </c>
      <c r="AE1381" s="69">
        <f>if(T1381="Lift &amp; Shift Prod",730,if(T1381="Lift &amp; Shift Noprod",Assumptions!$B$3,0))</f>
        <v>730</v>
      </c>
      <c r="AF1381" s="70">
        <f>if( U1381=0,0,if(Y1381=0, ((vlookup(AB1381,'SKU Pricing'!A:B,Assumptions!$B$2,0)*W1381)+(vlookup(AC1381,'SKU Pricing'!A:B,Assumptions!$B$2,0)*X1381))*AE1381,((vlookup(AB1381,'SKU Pricing'!A:B,Assumptions!$B$2,0)*W1381)+(vlookup(AC1381,'SKU Pricing'!A:B,Assumptions!$B$2,0)*(W1381*8))+(vlookup(AD1381,'SKU Pricing'!A:B,Assumptions!$B$2,0)*(X1381-(W1381*8))))*AE1381))</f>
        <v>55.81665264</v>
      </c>
      <c r="AG1381" s="67" t="str">
        <f t="shared" si="12"/>
        <v>Windows Server</v>
      </c>
      <c r="AH1381" s="70">
        <f>ifna(vlookup(AG1381,'SKU Pricing'!A:B,Assumptions!$B$2,0)*W1381*AE1381,0)</f>
        <v>134.32</v>
      </c>
      <c r="AI1381" s="62" t="str">
        <f t="shared" si="13"/>
        <v>Regional</v>
      </c>
      <c r="AJ1381" s="62" t="str">
        <f>if(V1381&lt;&gt;0, if(T1381="Lift &amp; Shift Noprod",Assumptions!$B$9,if(V1381=Assumptions!$B$6,Assumptions!$B$10,if(P1381=1,Assumptions!$B$8,Assumptions!$B$7))),"")</f>
        <v>SSD</v>
      </c>
      <c r="AK1381" s="69" t="str">
        <f t="shared" si="14"/>
        <v>SSD</v>
      </c>
      <c r="AL1381" s="69">
        <f>if(AJ1381="Hyperdisk Balanced",Assumptions!$B$11,0)</f>
        <v>0</v>
      </c>
      <c r="AM1381" s="69">
        <f>if(AJ1381="Hyperdisk Balanced",Assumptions!$B$12,0)</f>
        <v>0</v>
      </c>
      <c r="AN1381" s="70">
        <f>if(AK1381=0,0,if(AJ1381="Hyperdisk Balanced",vlookup(AK1381&amp;" provisioned space",'SKU Pricing'!A:B,Assumptions!$B$2,0)*Z1381+vlookup(AK1381&amp;" provisioned IOPS",'SKU Pricing'!A:B,Assumptions!$B$2,0)*AL1381*730+vlookup(AK1381&amp;" provisioned throughput",'SKU Pricing'!A:B,Assumptions!$B$2,0)*AM1381*730,vlookup(AK1381,'SKU Pricing'!A:B,Assumptions!$B$2,0)*Z1381))</f>
        <v>7.88</v>
      </c>
      <c r="AO1381" s="70">
        <f t="shared" si="15"/>
        <v>198.0166526</v>
      </c>
      <c r="AP1381" s="71" t="str">
        <f t="shared" si="16"/>
        <v>VM Manager</v>
      </c>
      <c r="AQ1381" s="70">
        <f>ifna(vlookup(AP1381,'SKU Pricing'!A:B,Assumptions!$B$2,0)*AE1381,0)</f>
        <v>2.19</v>
      </c>
      <c r="AR1381" s="72">
        <v>0.0</v>
      </c>
    </row>
    <row r="1382">
      <c r="A1382" s="61" t="s">
        <v>1521</v>
      </c>
      <c r="B1382" s="62" t="str">
        <f>ifna(if(vlookup(A1382,vOS!A:B,2,0)="","Unknown",vlookup(A1382,vOS!A:B,2,0)),"Unknown")</f>
        <v>Microsoft Windows Server 2022 (64-bit)</v>
      </c>
      <c r="C1382" s="62">
        <f>vlookup(B1382,'OS Study'!A:D,2,0)</f>
        <v>0</v>
      </c>
      <c r="D1382" s="62" t="str">
        <f>vlookup(B1382,'OS Study'!A:D,3,0)</f>
        <v>Windows</v>
      </c>
      <c r="E1382" s="62" t="str">
        <f>vlookup(B1382,'OS Study'!A:D,4,0)</f>
        <v>Server</v>
      </c>
      <c r="F1382" s="63" t="str">
        <f>vlookup(B1382,'OS Study'!A:E,5,0)</f>
        <v>2022</v>
      </c>
      <c r="G1382" s="62">
        <f>IF(vlookup(A1382,'RVtools V2.1'!A:J,4,0)="non",0,1)</f>
        <v>1</v>
      </c>
      <c r="H1382" s="62">
        <f>if(vlookup(A1382,'RVtools V2.1'!A:K,11,0)="kube",1,0)</f>
        <v>0</v>
      </c>
      <c r="I1382" s="62">
        <f t="shared" si="5"/>
        <v>0</v>
      </c>
      <c r="J1382" s="62">
        <f>ifna(vlookup(A1382,'Infra Study'!A:Q,17,0),0)</f>
        <v>0</v>
      </c>
      <c r="K1382" s="64">
        <f>IFERROR(__xludf.DUMMYFUNCTION("N(REGEXMATCH(VLOOKUP(A1382, 'RVtools V2.1'!A:H, 8, 0), ""^Serveur de fichiers""))"),0.0)</f>
        <v>0</v>
      </c>
      <c r="L1382" s="64">
        <f t="shared" si="6"/>
        <v>0</v>
      </c>
      <c r="M1382" s="67" t="str">
        <f>ifna(vlookup(A1382,'RVtools V2.1'!A:I,8,0),"N/A")</f>
        <v>SIRH - Administration</v>
      </c>
      <c r="N1382" s="64">
        <f>IFERROR(__xludf.DUMMYFUNCTION("IF(REGEXMATCH(M1382, ""(?i)"" &amp; JOIN(""|"", SPLIT(""kalisil"", "" ""))), 1, 0)"),0.0)</f>
        <v>0</v>
      </c>
      <c r="O1382" s="64" t="str">
        <f>vlookup(A1382,'RVtools V2.1'!A:H,7,0)</f>
        <v>T2</v>
      </c>
      <c r="P1382" s="64">
        <f>if(vlookup(A1382,'RVtools V2.1'!A:H,5,0)="oui",1,0)</f>
        <v>1</v>
      </c>
      <c r="Q1382" s="64">
        <f>ifna(vlookup(A1382,vCPU!A:B,2,0),"Unknown")</f>
        <v>2</v>
      </c>
      <c r="R1382" s="66">
        <f>ifna(vlookup(A1382,vMemory!A:C,3,0),"Unknown")</f>
        <v>4</v>
      </c>
      <c r="S1382" s="66">
        <f>ifna(vlookup(A1382,vDisk!A:C,3,0),"Unknown")</f>
        <v>113</v>
      </c>
      <c r="T1382" s="67" t="str">
        <f t="array" ref="T1382">IFS(
   L1382=1, "No Lift &amp; Shift",
   J1382=1, XLOOKUP(A1382, 'Infra Study'!A:A, 'Infra Study'!P:P),
   I1382=1, "No Lift &amp; Shift",
   H1382=1, "GKE",
   K1382=1, "GCNV",
   G1382=1, "Lift &amp; Shift Prod",
   TRUE, "Lift &amp; Shift Noprod"
)</f>
        <v>Lift &amp; Shift Prod</v>
      </c>
      <c r="U1382" s="67">
        <f t="shared" si="7"/>
        <v>1</v>
      </c>
      <c r="V1382" s="68" t="str">
        <f>if(T1382="Lift &amp; Shift Noprod",if( Y1382=0,Assumptions!$B$5, Assumptions!$B$4),if(T1382="Lift &amp; Shift Prod",if(AND(N1382=1,O1382="T1"),Assumptions!$B$6,Assumptions!$B$4),0))</f>
        <v>N2D</v>
      </c>
      <c r="W1382" s="69">
        <f>if(V1382&lt;&gt;0,if(Q1382="Unknown", Assumptions!$B$42,If(Q1382&gt;1,Q1382,2)),0)</f>
        <v>2</v>
      </c>
      <c r="X1382" s="69">
        <f>if(V1382&lt;&gt;0,if(R1382="Unknown", Assumptions!$B$43,R1382),0)</f>
        <v>4</v>
      </c>
      <c r="Y1382" s="68">
        <f t="shared" si="8"/>
        <v>0</v>
      </c>
      <c r="Z1382" s="68">
        <f>if(V1382&lt;&gt;0,if(  S1382="Unknown", Assumptions!$B$44,S1382),0)</f>
        <v>113</v>
      </c>
      <c r="AA1382" s="68" t="str">
        <f>if(V1382 ="N2",ifna(vlookup(W1382&amp;"-"&amp;X1382,'Ref. VM'!A:B,2,0),"Custom"),if(V1382 ="E2" , ifna(vlookup(W1382&amp;"-"&amp;X1382,'Ref. VM'!D:E,2,0),"Custom"),if(V1382="N2D",ifna(vlookup(W1382&amp;"-"&amp;X1382,'Ref. VM'!G:H,2,0),"Custom"),if(V1382="N4",ifna(vlookup(W1382&amp;"-"&amp;X1382,'Ref. VM'!J:K,2,0),"Custom"),0))))</f>
        <v>Custom</v>
      </c>
      <c r="AB1382" s="67" t="str">
        <f t="shared" si="9"/>
        <v>N2D-Custom vCPUs-CUD 3y</v>
      </c>
      <c r="AC1382" s="67" t="str">
        <f t="shared" si="10"/>
        <v>N2D-Custom RAM-CUD 3y</v>
      </c>
      <c r="AD1382" s="67">
        <f t="shared" si="11"/>
        <v>0</v>
      </c>
      <c r="AE1382" s="69">
        <f>if(T1382="Lift &amp; Shift Prod",730,if(T1382="Lift &amp; Shift Noprod",Assumptions!$B$3,0))</f>
        <v>730</v>
      </c>
      <c r="AF1382" s="70">
        <f>if( U1382=0,0,if(Y1382=0, ((vlookup(AB1382,'SKU Pricing'!A:B,Assumptions!$B$2,0)*W1382)+(vlookup(AC1382,'SKU Pricing'!A:B,Assumptions!$B$2,0)*X1382))*AE1382,((vlookup(AB1382,'SKU Pricing'!A:B,Assumptions!$B$2,0)*W1382)+(vlookup(AC1382,'SKU Pricing'!A:B,Assumptions!$B$2,0)*(W1382*8))+(vlookup(AD1382,'SKU Pricing'!A:B,Assumptions!$B$2,0)*(X1382-(W1382*8))))*AE1382))</f>
        <v>27.90832632</v>
      </c>
      <c r="AG1382" s="67" t="str">
        <f t="shared" si="12"/>
        <v>Windows Server</v>
      </c>
      <c r="AH1382" s="70">
        <f>ifna(vlookup(AG1382,'SKU Pricing'!A:B,Assumptions!$B$2,0)*W1382*AE1382,0)</f>
        <v>67.16</v>
      </c>
      <c r="AI1382" s="62" t="str">
        <f t="shared" si="13"/>
        <v/>
      </c>
      <c r="AJ1382" s="62" t="str">
        <f>if(V1382&lt;&gt;0, if(T1382="Lift &amp; Shift Noprod",Assumptions!$B$9,if(V1382=Assumptions!$B$6,Assumptions!$B$10,if(P1382=1,Assumptions!$B$8,Assumptions!$B$7))),"")</f>
        <v>SSD</v>
      </c>
      <c r="AK1382" s="69" t="str">
        <f t="shared" si="14"/>
        <v>SSD</v>
      </c>
      <c r="AL1382" s="69">
        <f>if(AJ1382="Hyperdisk Balanced",Assumptions!$B$11,0)</f>
        <v>0</v>
      </c>
      <c r="AM1382" s="69">
        <f>if(AJ1382="Hyperdisk Balanced",Assumptions!$B$12,0)</f>
        <v>0</v>
      </c>
      <c r="AN1382" s="70">
        <f>if(AK1382=0,0,if(AJ1382="Hyperdisk Balanced",vlookup(AK1382&amp;" provisioned space",'SKU Pricing'!A:B,Assumptions!$B$2,0)*Z1382+vlookup(AK1382&amp;" provisioned IOPS",'SKU Pricing'!A:B,Assumptions!$B$2,0)*AL1382*730+vlookup(AK1382&amp;" provisioned throughput",'SKU Pricing'!A:B,Assumptions!$B$2,0)*AM1382*730,vlookup(AK1382,'SKU Pricing'!A:B,Assumptions!$B$2,0)*Z1382))</f>
        <v>22.261</v>
      </c>
      <c r="AO1382" s="70">
        <f t="shared" si="15"/>
        <v>117.3293263</v>
      </c>
      <c r="AP1382" s="71" t="str">
        <f t="shared" si="16"/>
        <v>VM Manager</v>
      </c>
      <c r="AQ1382" s="70">
        <f>ifna(vlookup(AP1382,'SKU Pricing'!A:B,Assumptions!$B$2,0)*AE1382,0)</f>
        <v>2.19</v>
      </c>
      <c r="AR1382" s="72">
        <v>0.0</v>
      </c>
    </row>
    <row r="1383">
      <c r="A1383" s="61" t="s">
        <v>1522</v>
      </c>
      <c r="B1383" s="62" t="str">
        <f>ifna(if(vlookup(A1383,vOS!A:B,2,0)="","Unknown",vlookup(A1383,vOS!A:B,2,0)),"Unknown")</f>
        <v>Microsoft Windows Server 2019 (64-bit)</v>
      </c>
      <c r="C1383" s="62">
        <f>vlookup(B1383,'OS Study'!A:D,2,0)</f>
        <v>0</v>
      </c>
      <c r="D1383" s="62" t="str">
        <f>vlookup(B1383,'OS Study'!A:D,3,0)</f>
        <v>Windows</v>
      </c>
      <c r="E1383" s="62" t="str">
        <f>vlookup(B1383,'OS Study'!A:D,4,0)</f>
        <v>Server</v>
      </c>
      <c r="F1383" s="63" t="str">
        <f>vlookup(B1383,'OS Study'!A:E,5,0)</f>
        <v>2019</v>
      </c>
      <c r="G1383" s="62">
        <f>IF(vlookup(A1383,'RVtools V2.1'!A:J,4,0)="non",0,1)</f>
        <v>1</v>
      </c>
      <c r="H1383" s="62">
        <f>if(vlookup(A1383,'RVtools V2.1'!A:K,11,0)="kube",1,0)</f>
        <v>0</v>
      </c>
      <c r="I1383" s="62">
        <f t="shared" si="5"/>
        <v>0</v>
      </c>
      <c r="J1383" s="62">
        <f>ifna(vlookup(A1383,'Infra Study'!A:Q,17,0),0)</f>
        <v>0</v>
      </c>
      <c r="K1383" s="64">
        <f>IFERROR(__xludf.DUMMYFUNCTION("N(REGEXMATCH(VLOOKUP(A1383, 'RVtools V2.1'!A:H, 8, 0), ""^Serveur de fichiers""))"),0.0)</f>
        <v>0</v>
      </c>
      <c r="L1383" s="64">
        <f t="shared" si="6"/>
        <v>0</v>
      </c>
      <c r="M1383" s="67" t="str">
        <f>ifna(vlookup(A1383,'RVtools V2.1'!A:I,8,0),"N/A")</f>
        <v>Sonde Temperature</v>
      </c>
      <c r="N1383" s="64">
        <f>IFERROR(__xludf.DUMMYFUNCTION("IF(REGEXMATCH(M1383, ""(?i)"" &amp; JOIN(""|"", SPLIT(""kalisil"", "" ""))), 1, 0)"),0.0)</f>
        <v>0</v>
      </c>
      <c r="O1383" s="64" t="str">
        <f>vlookup(A1383,'RVtools V2.1'!A:H,7,0)</f>
        <v>T2</v>
      </c>
      <c r="P1383" s="64">
        <f>if(vlookup(A1383,'RVtools V2.1'!A:H,5,0)="oui",1,0)</f>
        <v>1</v>
      </c>
      <c r="Q1383" s="64">
        <f>ifna(vlookup(A1383,vCPU!A:B,2,0),"Unknown")</f>
        <v>2</v>
      </c>
      <c r="R1383" s="66">
        <f>ifna(vlookup(A1383,vMemory!A:C,3,0),"Unknown")</f>
        <v>4</v>
      </c>
      <c r="S1383" s="66">
        <f>ifna(vlookup(A1383,vDisk!A:C,3,0),"Unknown")</f>
        <v>264</v>
      </c>
      <c r="T1383" s="67" t="str">
        <f t="array" ref="T1383">IFS(
   L1383=1, "No Lift &amp; Shift",
   J1383=1, XLOOKUP(A1383, 'Infra Study'!A:A, 'Infra Study'!P:P),
   I1383=1, "No Lift &amp; Shift",
   H1383=1, "GKE",
   K1383=1, "GCNV",
   G1383=1, "Lift &amp; Shift Prod",
   TRUE, "Lift &amp; Shift Noprod"
)</f>
        <v>Lift &amp; Shift Prod</v>
      </c>
      <c r="U1383" s="67">
        <f t="shared" si="7"/>
        <v>1</v>
      </c>
      <c r="V1383" s="68" t="str">
        <f>if(T1383="Lift &amp; Shift Noprod",if( Y1383=0,Assumptions!$B$5, Assumptions!$B$4),if(T1383="Lift &amp; Shift Prod",if(AND(N1383=1,O1383="T1"),Assumptions!$B$6,Assumptions!$B$4),0))</f>
        <v>N2D</v>
      </c>
      <c r="W1383" s="69">
        <f>if(V1383&lt;&gt;0,if(Q1383="Unknown", Assumptions!$B$42,If(Q1383&gt;1,Q1383,2)),0)</f>
        <v>2</v>
      </c>
      <c r="X1383" s="69">
        <f>if(V1383&lt;&gt;0,if(R1383="Unknown", Assumptions!$B$43,R1383),0)</f>
        <v>4</v>
      </c>
      <c r="Y1383" s="68">
        <f t="shared" si="8"/>
        <v>0</v>
      </c>
      <c r="Z1383" s="68">
        <f>if(V1383&lt;&gt;0,if(  S1383="Unknown", Assumptions!$B$44,S1383),0)</f>
        <v>264</v>
      </c>
      <c r="AA1383" s="68" t="str">
        <f>if(V1383 ="N2",ifna(vlookup(W1383&amp;"-"&amp;X1383,'Ref. VM'!A:B,2,0),"Custom"),if(V1383 ="E2" , ifna(vlookup(W1383&amp;"-"&amp;X1383,'Ref. VM'!D:E,2,0),"Custom"),if(V1383="N2D",ifna(vlookup(W1383&amp;"-"&amp;X1383,'Ref. VM'!G:H,2,0),"Custom"),if(V1383="N4",ifna(vlookup(W1383&amp;"-"&amp;X1383,'Ref. VM'!J:K,2,0),"Custom"),0))))</f>
        <v>Custom</v>
      </c>
      <c r="AB1383" s="67" t="str">
        <f t="shared" si="9"/>
        <v>N2D-Custom vCPUs-CUD 3y</v>
      </c>
      <c r="AC1383" s="67" t="str">
        <f t="shared" si="10"/>
        <v>N2D-Custom RAM-CUD 3y</v>
      </c>
      <c r="AD1383" s="67">
        <f t="shared" si="11"/>
        <v>0</v>
      </c>
      <c r="AE1383" s="69">
        <f>if(T1383="Lift &amp; Shift Prod",730,if(T1383="Lift &amp; Shift Noprod",Assumptions!$B$3,0))</f>
        <v>730</v>
      </c>
      <c r="AF1383" s="70">
        <f>if( U1383=0,0,if(Y1383=0, ((vlookup(AB1383,'SKU Pricing'!A:B,Assumptions!$B$2,0)*W1383)+(vlookup(AC1383,'SKU Pricing'!A:B,Assumptions!$B$2,0)*X1383))*AE1383,((vlookup(AB1383,'SKU Pricing'!A:B,Assumptions!$B$2,0)*W1383)+(vlookup(AC1383,'SKU Pricing'!A:B,Assumptions!$B$2,0)*(W1383*8))+(vlookup(AD1383,'SKU Pricing'!A:B,Assumptions!$B$2,0)*(X1383-(W1383*8))))*AE1383))</f>
        <v>27.90832632</v>
      </c>
      <c r="AG1383" s="67" t="str">
        <f t="shared" si="12"/>
        <v>Windows Server</v>
      </c>
      <c r="AH1383" s="70">
        <f>ifna(vlookup(AG1383,'SKU Pricing'!A:B,Assumptions!$B$2,0)*W1383*AE1383,0)</f>
        <v>67.16</v>
      </c>
      <c r="AI1383" s="62" t="str">
        <f t="shared" si="13"/>
        <v/>
      </c>
      <c r="AJ1383" s="62" t="str">
        <f>if(V1383&lt;&gt;0, if(T1383="Lift &amp; Shift Noprod",Assumptions!$B$9,if(V1383=Assumptions!$B$6,Assumptions!$B$10,if(P1383=1,Assumptions!$B$8,Assumptions!$B$7))),"")</f>
        <v>SSD</v>
      </c>
      <c r="AK1383" s="69" t="str">
        <f t="shared" si="14"/>
        <v>SSD</v>
      </c>
      <c r="AL1383" s="69">
        <f>if(AJ1383="Hyperdisk Balanced",Assumptions!$B$11,0)</f>
        <v>0</v>
      </c>
      <c r="AM1383" s="69">
        <f>if(AJ1383="Hyperdisk Balanced",Assumptions!$B$12,0)</f>
        <v>0</v>
      </c>
      <c r="AN1383" s="70">
        <f>if(AK1383=0,0,if(AJ1383="Hyperdisk Balanced",vlookup(AK1383&amp;" provisioned space",'SKU Pricing'!A:B,Assumptions!$B$2,0)*Z1383+vlookup(AK1383&amp;" provisioned IOPS",'SKU Pricing'!A:B,Assumptions!$B$2,0)*AL1383*730+vlookup(AK1383&amp;" provisioned throughput",'SKU Pricing'!A:B,Assumptions!$B$2,0)*AM1383*730,vlookup(AK1383,'SKU Pricing'!A:B,Assumptions!$B$2,0)*Z1383))</f>
        <v>52.008</v>
      </c>
      <c r="AO1383" s="70">
        <f t="shared" si="15"/>
        <v>147.0763263</v>
      </c>
      <c r="AP1383" s="71" t="str">
        <f t="shared" si="16"/>
        <v>VM Manager</v>
      </c>
      <c r="AQ1383" s="70">
        <f>ifna(vlookup(AP1383,'SKU Pricing'!A:B,Assumptions!$B$2,0)*AE1383,0)</f>
        <v>2.19</v>
      </c>
      <c r="AR1383" s="72">
        <v>0.0</v>
      </c>
    </row>
    <row r="1384">
      <c r="A1384" s="61" t="s">
        <v>1523</v>
      </c>
      <c r="B1384" s="62" t="str">
        <f>ifna(if(vlookup(A1384,vOS!A:B,2,0)="","Unknown",vlookup(A1384,vOS!A:B,2,0)),"Unknown")</f>
        <v>Microsoft Windows Server 2016 or later (64-bit)</v>
      </c>
      <c r="C1384" s="62">
        <f>vlookup(B1384,'OS Study'!A:D,2,0)</f>
        <v>0</v>
      </c>
      <c r="D1384" s="62" t="str">
        <f>vlookup(B1384,'OS Study'!A:D,3,0)</f>
        <v>Windows</v>
      </c>
      <c r="E1384" s="62" t="str">
        <f>vlookup(B1384,'OS Study'!A:D,4,0)</f>
        <v>Server</v>
      </c>
      <c r="F1384" s="63" t="str">
        <f>vlookup(B1384,'OS Study'!A:E,5,0)</f>
        <v>2016</v>
      </c>
      <c r="G1384" s="62">
        <f>IF(vlookup(A1384,'RVtools V2.1'!A:J,4,0)="non",0,1)</f>
        <v>1</v>
      </c>
      <c r="H1384" s="62">
        <f>if(vlookup(A1384,'RVtools V2.1'!A:K,11,0)="kube",1,0)</f>
        <v>0</v>
      </c>
      <c r="I1384" s="62">
        <f t="shared" si="5"/>
        <v>0</v>
      </c>
      <c r="J1384" s="62">
        <f>ifna(vlookup(A1384,'Infra Study'!A:Q,17,0),0)</f>
        <v>0</v>
      </c>
      <c r="K1384" s="64">
        <f>IFERROR(__xludf.DUMMYFUNCTION("N(REGEXMATCH(VLOOKUP(A1384, 'RVtools V2.1'!A:H, 8, 0), ""^Serveur de fichiers""))"),0.0)</f>
        <v>0</v>
      </c>
      <c r="L1384" s="64">
        <f t="shared" si="6"/>
        <v>0</v>
      </c>
      <c r="M1384" s="67" t="str">
        <f>ifna(vlookup(A1384,'RVtools V2.1'!A:I,8,0),"N/A")</f>
        <v>Sonde Temperature</v>
      </c>
      <c r="N1384" s="64">
        <f>IFERROR(__xludf.DUMMYFUNCTION("IF(REGEXMATCH(M1384, ""(?i)"" &amp; JOIN(""|"", SPLIT(""kalisil"", "" ""))), 1, 0)"),0.0)</f>
        <v>0</v>
      </c>
      <c r="O1384" s="64" t="str">
        <f>vlookup(A1384,'RVtools V2.1'!A:H,7,0)</f>
        <v>T2</v>
      </c>
      <c r="P1384" s="64">
        <f>if(vlookup(A1384,'RVtools V2.1'!A:H,5,0)="oui",1,0)</f>
        <v>0</v>
      </c>
      <c r="Q1384" s="64">
        <f>ifna(vlookup(A1384,vCPU!A:B,2,0),"Unknown")</f>
        <v>4</v>
      </c>
      <c r="R1384" s="66">
        <f>ifna(vlookup(A1384,vMemory!A:C,3,0),"Unknown")</f>
        <v>8</v>
      </c>
      <c r="S1384" s="66">
        <f>ifna(vlookup(A1384,vDisk!A:C,3,0),"Unknown")</f>
        <v>476</v>
      </c>
      <c r="T1384" s="67" t="str">
        <f t="array" ref="T1384">IFS(
   L1384=1, "No Lift &amp; Shift",
   J1384=1, XLOOKUP(A1384, 'Infra Study'!A:A, 'Infra Study'!P:P),
   I1384=1, "No Lift &amp; Shift",
   H1384=1, "GKE",
   K1384=1, "GCNV",
   G1384=1, "Lift &amp; Shift Prod",
   TRUE, "Lift &amp; Shift Noprod"
)</f>
        <v>Lift &amp; Shift Prod</v>
      </c>
      <c r="U1384" s="67">
        <f t="shared" si="7"/>
        <v>1</v>
      </c>
      <c r="V1384" s="68" t="str">
        <f>if(T1384="Lift &amp; Shift Noprod",if( Y1384=0,Assumptions!$B$5, Assumptions!$B$4),if(T1384="Lift &amp; Shift Prod",if(AND(N1384=1,O1384="T1"),Assumptions!$B$6,Assumptions!$B$4),0))</f>
        <v>N2D</v>
      </c>
      <c r="W1384" s="69">
        <f>if(V1384&lt;&gt;0,if(Q1384="Unknown", Assumptions!$B$42,If(Q1384&gt;1,Q1384,2)),0)</f>
        <v>4</v>
      </c>
      <c r="X1384" s="69">
        <f>if(V1384&lt;&gt;0,if(R1384="Unknown", Assumptions!$B$43,R1384),0)</f>
        <v>8</v>
      </c>
      <c r="Y1384" s="68">
        <f t="shared" si="8"/>
        <v>0</v>
      </c>
      <c r="Z1384" s="68">
        <f>if(V1384&lt;&gt;0,if(  S1384="Unknown", Assumptions!$B$44,S1384),0)</f>
        <v>476</v>
      </c>
      <c r="AA1384" s="68" t="str">
        <f>if(V1384 ="N2",ifna(vlookup(W1384&amp;"-"&amp;X1384,'Ref. VM'!A:B,2,0),"Custom"),if(V1384 ="E2" , ifna(vlookup(W1384&amp;"-"&amp;X1384,'Ref. VM'!D:E,2,0),"Custom"),if(V1384="N2D",ifna(vlookup(W1384&amp;"-"&amp;X1384,'Ref. VM'!G:H,2,0),"Custom"),if(V1384="N4",ifna(vlookup(W1384&amp;"-"&amp;X1384,'Ref. VM'!J:K,2,0),"Custom"),0))))</f>
        <v>Custom</v>
      </c>
      <c r="AB1384" s="67" t="str">
        <f t="shared" si="9"/>
        <v>N2D-Custom vCPUs-CUD 3y</v>
      </c>
      <c r="AC1384" s="67" t="str">
        <f t="shared" si="10"/>
        <v>N2D-Custom RAM-CUD 3y</v>
      </c>
      <c r="AD1384" s="67">
        <f t="shared" si="11"/>
        <v>0</v>
      </c>
      <c r="AE1384" s="69">
        <f>if(T1384="Lift &amp; Shift Prod",730,if(T1384="Lift &amp; Shift Noprod",Assumptions!$B$3,0))</f>
        <v>730</v>
      </c>
      <c r="AF1384" s="70">
        <f>if( U1384=0,0,if(Y1384=0, ((vlookup(AB1384,'SKU Pricing'!A:B,Assumptions!$B$2,0)*W1384)+(vlookup(AC1384,'SKU Pricing'!A:B,Assumptions!$B$2,0)*X1384))*AE1384,((vlookup(AB1384,'SKU Pricing'!A:B,Assumptions!$B$2,0)*W1384)+(vlookup(AC1384,'SKU Pricing'!A:B,Assumptions!$B$2,0)*(W1384*8))+(vlookup(AD1384,'SKU Pricing'!A:B,Assumptions!$B$2,0)*(X1384-(W1384*8))))*AE1384))</f>
        <v>55.81665264</v>
      </c>
      <c r="AG1384" s="67" t="str">
        <f t="shared" si="12"/>
        <v>Windows Server</v>
      </c>
      <c r="AH1384" s="70">
        <f>ifna(vlookup(AG1384,'SKU Pricing'!A:B,Assumptions!$B$2,0)*W1384*AE1384,0)</f>
        <v>134.32</v>
      </c>
      <c r="AI1384" s="62" t="str">
        <f t="shared" si="13"/>
        <v/>
      </c>
      <c r="AJ1384" s="62" t="str">
        <f>if(V1384&lt;&gt;0, if(T1384="Lift &amp; Shift Noprod",Assumptions!$B$9,if(V1384=Assumptions!$B$6,Assumptions!$B$10,if(P1384=1,Assumptions!$B$8,Assumptions!$B$7))),"")</f>
        <v>Balanced</v>
      </c>
      <c r="AK1384" s="69" t="str">
        <f t="shared" si="14"/>
        <v>Balanced</v>
      </c>
      <c r="AL1384" s="69">
        <f>if(AJ1384="Hyperdisk Balanced",Assumptions!$B$11,0)</f>
        <v>0</v>
      </c>
      <c r="AM1384" s="69">
        <f>if(AJ1384="Hyperdisk Balanced",Assumptions!$B$12,0)</f>
        <v>0</v>
      </c>
      <c r="AN1384" s="70">
        <f>if(AK1384=0,0,if(AJ1384="Hyperdisk Balanced",vlookup(AK1384&amp;" provisioned space",'SKU Pricing'!A:B,Assumptions!$B$2,0)*Z1384+vlookup(AK1384&amp;" provisioned IOPS",'SKU Pricing'!A:B,Assumptions!$B$2,0)*AL1384*730+vlookup(AK1384&amp;" provisioned throughput",'SKU Pricing'!A:B,Assumptions!$B$2,0)*AM1384*730,vlookup(AK1384,'SKU Pricing'!A:B,Assumptions!$B$2,0)*Z1384))</f>
        <v>55.216</v>
      </c>
      <c r="AO1384" s="70">
        <f t="shared" si="15"/>
        <v>245.3526526</v>
      </c>
      <c r="AP1384" s="71" t="str">
        <f t="shared" si="16"/>
        <v>VM Manager</v>
      </c>
      <c r="AQ1384" s="70">
        <f>ifna(vlookup(AP1384,'SKU Pricing'!A:B,Assumptions!$B$2,0)*AE1384,0)</f>
        <v>2.19</v>
      </c>
      <c r="AR1384" s="72">
        <v>0.0</v>
      </c>
    </row>
    <row r="1385">
      <c r="A1385" s="61" t="s">
        <v>1524</v>
      </c>
      <c r="B1385" s="62" t="str">
        <f>ifna(if(vlookup(A1385,vOS!A:B,2,0)="","Unknown",vlookup(A1385,vOS!A:B,2,0)),"Unknown")</f>
        <v>Microsoft Windows 7 (32-bit)</v>
      </c>
      <c r="C1385" s="62">
        <f>vlookup(B1385,'OS Study'!A:D,2,0)</f>
        <v>1</v>
      </c>
      <c r="D1385" s="62" t="str">
        <f>vlookup(B1385,'OS Study'!A:D,3,0)</f>
        <v>Windows</v>
      </c>
      <c r="E1385" s="62" t="str">
        <f>vlookup(B1385,'OS Study'!A:D,4,0)</f>
        <v>Workstation</v>
      </c>
      <c r="F1385" s="63" t="str">
        <f>vlookup(B1385,'OS Study'!A:E,5,0)</f>
        <v>7</v>
      </c>
      <c r="G1385" s="62">
        <f>IF(vlookup(A1385,'RVtools V2.1'!A:J,4,0)="non",0,1)</f>
        <v>1</v>
      </c>
      <c r="H1385" s="62">
        <f>if(vlookup(A1385,'RVtools V2.1'!A:K,11,0)="kube",1,0)</f>
        <v>0</v>
      </c>
      <c r="I1385" s="62">
        <f t="shared" si="5"/>
        <v>0</v>
      </c>
      <c r="J1385" s="62">
        <f>ifna(vlookup(A1385,'Infra Study'!A:Q,17,0),0)</f>
        <v>1</v>
      </c>
      <c r="K1385" s="64">
        <f>IFERROR(__xludf.DUMMYFUNCTION("N(REGEXMATCH(VLOOKUP(A1385, 'RVtools V2.1'!A:H, 8, 0), ""^Serveur de fichiers""))"),0.0)</f>
        <v>0</v>
      </c>
      <c r="L1385" s="64">
        <f t="shared" si="6"/>
        <v>1</v>
      </c>
      <c r="M1385" s="67" t="str">
        <f>ifna(vlookup(A1385,'RVtools V2.1'!A:I,8,0),"N/A")</f>
        <v>Sonde Temperature</v>
      </c>
      <c r="N1385" s="64">
        <f>IFERROR(__xludf.DUMMYFUNCTION("IF(REGEXMATCH(M1385, ""(?i)"" &amp; JOIN(""|"", SPLIT(""kalisil"", "" ""))), 1, 0)"),0.0)</f>
        <v>0</v>
      </c>
      <c r="O1385" s="64" t="str">
        <f>vlookup(A1385,'RVtools V2.1'!A:H,7,0)</f>
        <v>T2</v>
      </c>
      <c r="P1385" s="64">
        <f>if(vlookup(A1385,'RVtools V2.1'!A:H,5,0)="oui",1,0)</f>
        <v>0</v>
      </c>
      <c r="Q1385" s="64">
        <f>ifna(vlookup(A1385,vCPU!A:B,2,0),"Unknown")</f>
        <v>2</v>
      </c>
      <c r="R1385" s="66">
        <f>ifna(vlookup(A1385,vMemory!A:C,3,0),"Unknown")</f>
        <v>4</v>
      </c>
      <c r="S1385" s="66">
        <f>ifna(vlookup(A1385,vDisk!A:C,3,0),"Unknown")</f>
        <v>1131</v>
      </c>
      <c r="T1385" s="67" t="str">
        <f t="array" ref="T1385">IFS(
   L1385=1, "No Lift &amp; Shift",
   J1385=1, XLOOKUP(A1385, 'Infra Study'!A:A, 'Infra Study'!P:P),
   I1385=1, "No Lift &amp; Shift",
   H1385=1, "GKE",
   K1385=1, "GCNV",
   G1385=1, "Lift &amp; Shift Prod",
   TRUE, "Lift &amp; Shift Noprod"
)</f>
        <v>No Lift &amp; Shift</v>
      </c>
      <c r="U1385" s="67">
        <f t="shared" si="7"/>
        <v>0</v>
      </c>
      <c r="V1385" s="68">
        <f>if(T1385="Lift &amp; Shift Noprod",if( Y1385=0,Assumptions!$B$5, Assumptions!$B$4),if(T1385="Lift &amp; Shift Prod",if(AND(N1385=1,O1385="T1"),Assumptions!$B$6,Assumptions!$B$4),0))</f>
        <v>0</v>
      </c>
      <c r="W1385" s="62">
        <f>if(V1385&lt;&gt;0,if(Q1385="Unknown", Assumptions!$B$42,If(Q1385&gt;1,Q1385,2)),0)</f>
        <v>0</v>
      </c>
      <c r="X1385" s="69">
        <f>if(V1385&lt;&gt;0,if(R1385="Unknown", Assumptions!$B$43,R1385),0)</f>
        <v>0</v>
      </c>
      <c r="Y1385" s="68">
        <f t="shared" si="8"/>
        <v>0</v>
      </c>
      <c r="Z1385" s="68">
        <f>if(V1385&lt;&gt;0,if(  S1385="Unknown", Assumptions!$B$44,S1385),0)</f>
        <v>0</v>
      </c>
      <c r="AA1385" s="68">
        <f>if(V1385 ="N2",ifna(vlookup(W1385&amp;"-"&amp;X1385,'Ref. VM'!A:B,2,0),"Custom"),if(V1385 ="E2" , ifna(vlookup(W1385&amp;"-"&amp;X1385,'Ref. VM'!D:E,2,0),"Custom"),if(V1385="N2D",ifna(vlookup(W1385&amp;"-"&amp;X1385,'Ref. VM'!G:H,2,0),"Custom"),if(V1385="N4",ifna(vlookup(W1385&amp;"-"&amp;X1385,'Ref. VM'!J:K,2,0),"Custom"),0))))</f>
        <v>0</v>
      </c>
      <c r="AB1385" s="67">
        <f t="shared" si="9"/>
        <v>0</v>
      </c>
      <c r="AC1385" s="67">
        <f t="shared" si="10"/>
        <v>0</v>
      </c>
      <c r="AD1385" s="67">
        <f t="shared" si="11"/>
        <v>0</v>
      </c>
      <c r="AE1385" s="62">
        <f>if(T1385="Lift &amp; Shift Prod",730,if(T1385="Lift &amp; Shift Noprod",Assumptions!$B$3,0))</f>
        <v>0</v>
      </c>
      <c r="AF1385" s="70">
        <f>if( U1385=0,0,if(Y1385=0, ((vlookup(AB1385,'SKU Pricing'!A:B,Assumptions!$B$2,0)*W1385)+(vlookup(AC1385,'SKU Pricing'!A:B,Assumptions!$B$2,0)*X1385))*AE1385,((vlookup(AB1385,'SKU Pricing'!A:B,Assumptions!$B$2,0)*W1385)+(vlookup(AC1385,'SKU Pricing'!A:B,Assumptions!$B$2,0)*(W1385*8))+(vlookup(AD1385,'SKU Pricing'!A:B,Assumptions!$B$2,0)*(X1385-(W1385*8))))*AE1385))</f>
        <v>0</v>
      </c>
      <c r="AG1385" s="67">
        <f t="shared" si="12"/>
        <v>0</v>
      </c>
      <c r="AH1385" s="70">
        <f>ifna(vlookup(AG1385,'SKU Pricing'!A:B,Assumptions!$B$2,0)*W1385*AE1385,0)</f>
        <v>0</v>
      </c>
      <c r="AI1385" s="62" t="str">
        <f t="shared" si="13"/>
        <v/>
      </c>
      <c r="AJ1385" s="62" t="str">
        <f>if(V1385&lt;&gt;0, if(T1385="Lift &amp; Shift Noprod",Assumptions!$B$9,if(V1385=Assumptions!$B$6,Assumptions!$B$10,if(P1385=1,Assumptions!$B$8,Assumptions!$B$7))),"")</f>
        <v/>
      </c>
      <c r="AK1385" s="69">
        <f t="shared" si="14"/>
        <v>0</v>
      </c>
      <c r="AL1385" s="69">
        <f>if(AJ1385="Hyperdisk Balanced",Assumptions!$B$11,0)</f>
        <v>0</v>
      </c>
      <c r="AM1385" s="69">
        <f>if(AJ1385="Hyperdisk Balanced",Assumptions!$B$12,0)</f>
        <v>0</v>
      </c>
      <c r="AN1385" s="70">
        <f>if(AK1385=0,0,if(AJ1385="Hyperdisk Balanced",vlookup(AK1385&amp;" provisioned space",'SKU Pricing'!A:B,Assumptions!$B$2,0)*Z1385+vlookup(AK1385&amp;" provisioned IOPS",'SKU Pricing'!A:B,Assumptions!$B$2,0)*AL1385*730+vlookup(AK1385&amp;" provisioned throughput",'SKU Pricing'!A:B,Assumptions!$B$2,0)*AM1385*730,vlookup(AK1385,'SKU Pricing'!A:B,Assumptions!$B$2,0)*Z1385))</f>
        <v>0</v>
      </c>
      <c r="AO1385" s="70">
        <f t="shared" si="15"/>
        <v>0</v>
      </c>
      <c r="AP1385" s="71">
        <f t="shared" si="16"/>
        <v>0</v>
      </c>
      <c r="AQ1385" s="70">
        <f>ifna(vlookup(AP1385,'SKU Pricing'!A:B,Assumptions!$B$2,0)*AE1385,0)</f>
        <v>0</v>
      </c>
      <c r="AR1385" s="72">
        <v>0.0</v>
      </c>
    </row>
    <row r="1386">
      <c r="A1386" s="61" t="s">
        <v>1525</v>
      </c>
      <c r="B1386" s="62" t="str">
        <f>ifna(if(vlookup(A1386,vOS!A:B,2,0)="","Unknown",vlookup(A1386,vOS!A:B,2,0)),"Unknown")</f>
        <v>Microsoft Windows Server 2016 or later (64-bit)</v>
      </c>
      <c r="C1386" s="62">
        <f>vlookup(B1386,'OS Study'!A:D,2,0)</f>
        <v>0</v>
      </c>
      <c r="D1386" s="62" t="str">
        <f>vlookup(B1386,'OS Study'!A:D,3,0)</f>
        <v>Windows</v>
      </c>
      <c r="E1386" s="62" t="str">
        <f>vlookup(B1386,'OS Study'!A:D,4,0)</f>
        <v>Server</v>
      </c>
      <c r="F1386" s="63" t="str">
        <f>vlookup(B1386,'OS Study'!A:E,5,0)</f>
        <v>2016</v>
      </c>
      <c r="G1386" s="62">
        <f>IF(vlookup(A1386,'RVtools V2.1'!A:J,4,0)="non",0,1)</f>
        <v>1</v>
      </c>
      <c r="H1386" s="62">
        <f>if(vlookup(A1386,'RVtools V2.1'!A:K,11,0)="kube",1,0)</f>
        <v>0</v>
      </c>
      <c r="I1386" s="62">
        <f t="shared" si="5"/>
        <v>0</v>
      </c>
      <c r="J1386" s="62">
        <f>ifna(vlookup(A1386,'Infra Study'!A:Q,17,0),0)</f>
        <v>0</v>
      </c>
      <c r="K1386" s="64">
        <f>IFERROR(__xludf.DUMMYFUNCTION("N(REGEXMATCH(VLOOKUP(A1386, 'RVtools V2.1'!A:H, 8, 0), ""^Serveur de fichiers""))"),0.0)</f>
        <v>0</v>
      </c>
      <c r="L1386" s="64">
        <f t="shared" si="6"/>
        <v>0</v>
      </c>
      <c r="M1386" s="67" t="str">
        <f>ifna(vlookup(A1386,'RVtools V2.1'!A:I,8,0),"N/A")</f>
        <v>Sonde Temperature</v>
      </c>
      <c r="N1386" s="64">
        <f>IFERROR(__xludf.DUMMYFUNCTION("IF(REGEXMATCH(M1386, ""(?i)"" &amp; JOIN(""|"", SPLIT(""kalisil"", "" ""))), 1, 0)"),0.0)</f>
        <v>0</v>
      </c>
      <c r="O1386" s="64" t="str">
        <f>vlookup(A1386,'RVtools V2.1'!A:H,7,0)</f>
        <v>T2</v>
      </c>
      <c r="P1386" s="64">
        <f>if(vlookup(A1386,'RVtools V2.1'!A:H,5,0)="oui",1,0)</f>
        <v>1</v>
      </c>
      <c r="Q1386" s="64">
        <f>ifna(vlookup(A1386,vCPU!A:B,2,0),"Unknown")</f>
        <v>4</v>
      </c>
      <c r="R1386" s="66">
        <f>ifna(vlookup(A1386,vMemory!A:C,3,0),"Unknown")</f>
        <v>16</v>
      </c>
      <c r="S1386" s="66">
        <f>ifna(vlookup(A1386,vDisk!A:C,3,0),"Unknown")</f>
        <v>221</v>
      </c>
      <c r="T1386" s="67" t="str">
        <f t="array" ref="T1386">IFS(
   L1386=1, "No Lift &amp; Shift",
   J1386=1, XLOOKUP(A1386, 'Infra Study'!A:A, 'Infra Study'!P:P),
   I1386=1, "No Lift &amp; Shift",
   H1386=1, "GKE",
   K1386=1, "GCNV",
   G1386=1, "Lift &amp; Shift Prod",
   TRUE, "Lift &amp; Shift Noprod"
)</f>
        <v>Lift &amp; Shift Prod</v>
      </c>
      <c r="U1386" s="67">
        <f t="shared" si="7"/>
        <v>1</v>
      </c>
      <c r="V1386" s="68" t="str">
        <f>if(T1386="Lift &amp; Shift Noprod",if( Y1386=0,Assumptions!$B$5, Assumptions!$B$4),if(T1386="Lift &amp; Shift Prod",if(AND(N1386=1,O1386="T1"),Assumptions!$B$6,Assumptions!$B$4),0))</f>
        <v>N2D</v>
      </c>
      <c r="W1386" s="69">
        <f>if(V1386&lt;&gt;0,if(Q1386="Unknown", Assumptions!$B$42,If(Q1386&gt;1,Q1386,2)),0)</f>
        <v>4</v>
      </c>
      <c r="X1386" s="69">
        <f>if(V1386&lt;&gt;0,if(R1386="Unknown", Assumptions!$B$43,R1386),0)</f>
        <v>16</v>
      </c>
      <c r="Y1386" s="68">
        <f t="shared" si="8"/>
        <v>0</v>
      </c>
      <c r="Z1386" s="68">
        <f>if(V1386&lt;&gt;0,if(  S1386="Unknown", Assumptions!$B$44,S1386),0)</f>
        <v>221</v>
      </c>
      <c r="AA1386" s="68" t="str">
        <f>if(V1386 ="N2",ifna(vlookup(W1386&amp;"-"&amp;X1386,'Ref. VM'!A:B,2,0),"Custom"),if(V1386 ="E2" , ifna(vlookup(W1386&amp;"-"&amp;X1386,'Ref. VM'!D:E,2,0),"Custom"),if(V1386="N2D",ifna(vlookup(W1386&amp;"-"&amp;X1386,'Ref. VM'!G:H,2,0),"Custom"),if(V1386="N4",ifna(vlookup(W1386&amp;"-"&amp;X1386,'Ref. VM'!J:K,2,0),"Custom"),0))))</f>
        <v>Predefined</v>
      </c>
      <c r="AB1386" s="67" t="str">
        <f t="shared" si="9"/>
        <v>N2D-Predefined vCPUs-CUD 3y</v>
      </c>
      <c r="AC1386" s="67" t="str">
        <f t="shared" si="10"/>
        <v>N2D-Predefined RAM-CUD 3y</v>
      </c>
      <c r="AD1386" s="67">
        <f t="shared" si="11"/>
        <v>0</v>
      </c>
      <c r="AE1386" s="69">
        <f>if(T1386="Lift &amp; Shift Prod",730,if(T1386="Lift &amp; Shift Noprod",Assumptions!$B$3,0))</f>
        <v>730</v>
      </c>
      <c r="AF1386" s="70">
        <f>if( U1386=0,0,if(Y1386=0, ((vlookup(AB1386,'SKU Pricing'!A:B,Assumptions!$B$2,0)*W1386)+(vlookup(AC1386,'SKU Pricing'!A:B,Assumptions!$B$2,0)*X1386))*AE1386,((vlookup(AB1386,'SKU Pricing'!A:B,Assumptions!$B$2,0)*W1386)+(vlookup(AC1386,'SKU Pricing'!A:B,Assumptions!$B$2,0)*(W1386*8))+(vlookup(AD1386,'SKU Pricing'!A:B,Assumptions!$B$2,0)*(X1386-(W1386*8))))*AE1386))</f>
        <v>64.3974464</v>
      </c>
      <c r="AG1386" s="67" t="str">
        <f t="shared" si="12"/>
        <v>Windows Server</v>
      </c>
      <c r="AH1386" s="70">
        <f>ifna(vlookup(AG1386,'SKU Pricing'!A:B,Assumptions!$B$2,0)*W1386*AE1386,0)</f>
        <v>134.32</v>
      </c>
      <c r="AI1386" s="62" t="str">
        <f t="shared" si="13"/>
        <v/>
      </c>
      <c r="AJ1386" s="62" t="str">
        <f>if(V1386&lt;&gt;0, if(T1386="Lift &amp; Shift Noprod",Assumptions!$B$9,if(V1386=Assumptions!$B$6,Assumptions!$B$10,if(P1386=1,Assumptions!$B$8,Assumptions!$B$7))),"")</f>
        <v>SSD</v>
      </c>
      <c r="AK1386" s="69" t="str">
        <f t="shared" si="14"/>
        <v>SSD</v>
      </c>
      <c r="AL1386" s="69">
        <f>if(AJ1386="Hyperdisk Balanced",Assumptions!$B$11,0)</f>
        <v>0</v>
      </c>
      <c r="AM1386" s="69">
        <f>if(AJ1386="Hyperdisk Balanced",Assumptions!$B$12,0)</f>
        <v>0</v>
      </c>
      <c r="AN1386" s="70">
        <f>if(AK1386=0,0,if(AJ1386="Hyperdisk Balanced",vlookup(AK1386&amp;" provisioned space",'SKU Pricing'!A:B,Assumptions!$B$2,0)*Z1386+vlookup(AK1386&amp;" provisioned IOPS",'SKU Pricing'!A:B,Assumptions!$B$2,0)*AL1386*730+vlookup(AK1386&amp;" provisioned throughput",'SKU Pricing'!A:B,Assumptions!$B$2,0)*AM1386*730,vlookup(AK1386,'SKU Pricing'!A:B,Assumptions!$B$2,0)*Z1386))</f>
        <v>43.537</v>
      </c>
      <c r="AO1386" s="70">
        <f t="shared" si="15"/>
        <v>242.2544464</v>
      </c>
      <c r="AP1386" s="71" t="str">
        <f t="shared" si="16"/>
        <v>VM Manager</v>
      </c>
      <c r="AQ1386" s="70">
        <f>ifna(vlookup(AP1386,'SKU Pricing'!A:B,Assumptions!$B$2,0)*AE1386,0)</f>
        <v>2.19</v>
      </c>
      <c r="AR1386" s="72">
        <v>0.0</v>
      </c>
    </row>
    <row r="1387">
      <c r="A1387" s="61" t="s">
        <v>1526</v>
      </c>
      <c r="B1387" s="62" t="str">
        <f>ifna(if(vlookup(A1387,vOS!A:B,2,0)="","Unknown",vlookup(A1387,vOS!A:B,2,0)),"Unknown")</f>
        <v>Microsoft Windows Server 2016 or later (64-bit)</v>
      </c>
      <c r="C1387" s="62">
        <f>vlookup(B1387,'OS Study'!A:D,2,0)</f>
        <v>0</v>
      </c>
      <c r="D1387" s="62" t="str">
        <f>vlookup(B1387,'OS Study'!A:D,3,0)</f>
        <v>Windows</v>
      </c>
      <c r="E1387" s="62" t="str">
        <f>vlookup(B1387,'OS Study'!A:D,4,0)</f>
        <v>Server</v>
      </c>
      <c r="F1387" s="63" t="str">
        <f>vlookup(B1387,'OS Study'!A:E,5,0)</f>
        <v>2016</v>
      </c>
      <c r="G1387" s="62">
        <f>IF(vlookup(A1387,'RVtools V2.1'!A:J,4,0)="non",0,1)</f>
        <v>1</v>
      </c>
      <c r="H1387" s="62">
        <f>if(vlookup(A1387,'RVtools V2.1'!A:K,11,0)="kube",1,0)</f>
        <v>0</v>
      </c>
      <c r="I1387" s="62">
        <f t="shared" si="5"/>
        <v>0</v>
      </c>
      <c r="J1387" s="62">
        <f>ifna(vlookup(A1387,'Infra Study'!A:Q,17,0),0)</f>
        <v>0</v>
      </c>
      <c r="K1387" s="64">
        <f>IFERROR(__xludf.DUMMYFUNCTION("N(REGEXMATCH(VLOOKUP(A1387, 'RVtools V2.1'!A:H, 8, 0), ""^Serveur de fichiers""))"),0.0)</f>
        <v>0</v>
      </c>
      <c r="L1387" s="64">
        <f t="shared" si="6"/>
        <v>0</v>
      </c>
      <c r="M1387" s="67" t="str">
        <f>ifna(vlookup(A1387,'RVtools V2.1'!A:I,8,0),"N/A")</f>
        <v>Sonde Temperature</v>
      </c>
      <c r="N1387" s="64">
        <f>IFERROR(__xludf.DUMMYFUNCTION("IF(REGEXMATCH(M1387, ""(?i)"" &amp; JOIN(""|"", SPLIT(""kalisil"", "" ""))), 1, 0)"),0.0)</f>
        <v>0</v>
      </c>
      <c r="O1387" s="64" t="str">
        <f>vlookup(A1387,'RVtools V2.1'!A:H,7,0)</f>
        <v>T2</v>
      </c>
      <c r="P1387" s="64">
        <f>if(vlookup(A1387,'RVtools V2.1'!A:H,5,0)="oui",1,0)</f>
        <v>1</v>
      </c>
      <c r="Q1387" s="64">
        <f>ifna(vlookup(A1387,vCPU!A:B,2,0),"Unknown")</f>
        <v>4</v>
      </c>
      <c r="R1387" s="66">
        <f>ifna(vlookup(A1387,vMemory!A:C,3,0),"Unknown")</f>
        <v>8</v>
      </c>
      <c r="S1387" s="66">
        <f>ifna(vlookup(A1387,vDisk!A:C,3,0),"Unknown")</f>
        <v>150</v>
      </c>
      <c r="T1387" s="67" t="str">
        <f t="array" ref="T1387">IFS(
   L1387=1, "No Lift &amp; Shift",
   J1387=1, XLOOKUP(A1387, 'Infra Study'!A:A, 'Infra Study'!P:P),
   I1387=1, "No Lift &amp; Shift",
   H1387=1, "GKE",
   K1387=1, "GCNV",
   G1387=1, "Lift &amp; Shift Prod",
   TRUE, "Lift &amp; Shift Noprod"
)</f>
        <v>Lift &amp; Shift Prod</v>
      </c>
      <c r="U1387" s="67">
        <f t="shared" si="7"/>
        <v>1</v>
      </c>
      <c r="V1387" s="68" t="str">
        <f>if(T1387="Lift &amp; Shift Noprod",if( Y1387=0,Assumptions!$B$5, Assumptions!$B$4),if(T1387="Lift &amp; Shift Prod",if(AND(N1387=1,O1387="T1"),Assumptions!$B$6,Assumptions!$B$4),0))</f>
        <v>N2D</v>
      </c>
      <c r="W1387" s="69">
        <f>if(V1387&lt;&gt;0,if(Q1387="Unknown", Assumptions!$B$42,If(Q1387&gt;1,Q1387,2)),0)</f>
        <v>4</v>
      </c>
      <c r="X1387" s="69">
        <f>if(V1387&lt;&gt;0,if(R1387="Unknown", Assumptions!$B$43,R1387),0)</f>
        <v>8</v>
      </c>
      <c r="Y1387" s="68">
        <f t="shared" si="8"/>
        <v>0</v>
      </c>
      <c r="Z1387" s="68">
        <f>if(V1387&lt;&gt;0,if(  S1387="Unknown", Assumptions!$B$44,S1387),0)</f>
        <v>150</v>
      </c>
      <c r="AA1387" s="68" t="str">
        <f>if(V1387 ="N2",ifna(vlookup(W1387&amp;"-"&amp;X1387,'Ref. VM'!A:B,2,0),"Custom"),if(V1387 ="E2" , ifna(vlookup(W1387&amp;"-"&amp;X1387,'Ref. VM'!D:E,2,0),"Custom"),if(V1387="N2D",ifna(vlookup(W1387&amp;"-"&amp;X1387,'Ref. VM'!G:H,2,0),"Custom"),if(V1387="N4",ifna(vlookup(W1387&amp;"-"&amp;X1387,'Ref. VM'!J:K,2,0),"Custom"),0))))</f>
        <v>Custom</v>
      </c>
      <c r="AB1387" s="67" t="str">
        <f t="shared" si="9"/>
        <v>N2D-Custom vCPUs-CUD 3y</v>
      </c>
      <c r="AC1387" s="67" t="str">
        <f t="shared" si="10"/>
        <v>N2D-Custom RAM-CUD 3y</v>
      </c>
      <c r="AD1387" s="67">
        <f t="shared" si="11"/>
        <v>0</v>
      </c>
      <c r="AE1387" s="69">
        <f>if(T1387="Lift &amp; Shift Prod",730,if(T1387="Lift &amp; Shift Noprod",Assumptions!$B$3,0))</f>
        <v>730</v>
      </c>
      <c r="AF1387" s="70">
        <f>if( U1387=0,0,if(Y1387=0, ((vlookup(AB1387,'SKU Pricing'!A:B,Assumptions!$B$2,0)*W1387)+(vlookup(AC1387,'SKU Pricing'!A:B,Assumptions!$B$2,0)*X1387))*AE1387,((vlookup(AB1387,'SKU Pricing'!A:B,Assumptions!$B$2,0)*W1387)+(vlookup(AC1387,'SKU Pricing'!A:B,Assumptions!$B$2,0)*(W1387*8))+(vlookup(AD1387,'SKU Pricing'!A:B,Assumptions!$B$2,0)*(X1387-(W1387*8))))*AE1387))</f>
        <v>55.81665264</v>
      </c>
      <c r="AG1387" s="67" t="str">
        <f t="shared" si="12"/>
        <v>Windows Server</v>
      </c>
      <c r="AH1387" s="70">
        <f>ifna(vlookup(AG1387,'SKU Pricing'!A:B,Assumptions!$B$2,0)*W1387*AE1387,0)</f>
        <v>134.32</v>
      </c>
      <c r="AI1387" s="62" t="str">
        <f t="shared" si="13"/>
        <v/>
      </c>
      <c r="AJ1387" s="62" t="str">
        <f>if(V1387&lt;&gt;0, if(T1387="Lift &amp; Shift Noprod",Assumptions!$B$9,if(V1387=Assumptions!$B$6,Assumptions!$B$10,if(P1387=1,Assumptions!$B$8,Assumptions!$B$7))),"")</f>
        <v>SSD</v>
      </c>
      <c r="AK1387" s="69" t="str">
        <f t="shared" si="14"/>
        <v>SSD</v>
      </c>
      <c r="AL1387" s="69">
        <f>if(AJ1387="Hyperdisk Balanced",Assumptions!$B$11,0)</f>
        <v>0</v>
      </c>
      <c r="AM1387" s="69">
        <f>if(AJ1387="Hyperdisk Balanced",Assumptions!$B$12,0)</f>
        <v>0</v>
      </c>
      <c r="AN1387" s="70">
        <f>if(AK1387=0,0,if(AJ1387="Hyperdisk Balanced",vlookup(AK1387&amp;" provisioned space",'SKU Pricing'!A:B,Assumptions!$B$2,0)*Z1387+vlookup(AK1387&amp;" provisioned IOPS",'SKU Pricing'!A:B,Assumptions!$B$2,0)*AL1387*730+vlookup(AK1387&amp;" provisioned throughput",'SKU Pricing'!A:B,Assumptions!$B$2,0)*AM1387*730,vlookup(AK1387,'SKU Pricing'!A:B,Assumptions!$B$2,0)*Z1387))</f>
        <v>29.55</v>
      </c>
      <c r="AO1387" s="70">
        <f t="shared" si="15"/>
        <v>219.6866526</v>
      </c>
      <c r="AP1387" s="71" t="str">
        <f t="shared" si="16"/>
        <v>VM Manager</v>
      </c>
      <c r="AQ1387" s="70">
        <f>ifna(vlookup(AP1387,'SKU Pricing'!A:B,Assumptions!$B$2,0)*AE1387,0)</f>
        <v>2.19</v>
      </c>
      <c r="AR1387" s="72">
        <v>0.0</v>
      </c>
    </row>
    <row r="1388">
      <c r="A1388" s="61" t="s">
        <v>1527</v>
      </c>
      <c r="B1388" s="62" t="str">
        <f>ifna(if(vlookup(A1388,vOS!A:B,2,0)="","Unknown",vlookup(A1388,vOS!A:B,2,0)),"Unknown")</f>
        <v>Microsoft Windows Server 2019 (64-bit)</v>
      </c>
      <c r="C1388" s="62">
        <f>vlookup(B1388,'OS Study'!A:D,2,0)</f>
        <v>0</v>
      </c>
      <c r="D1388" s="62" t="str">
        <f>vlookup(B1388,'OS Study'!A:D,3,0)</f>
        <v>Windows</v>
      </c>
      <c r="E1388" s="62" t="str">
        <f>vlookup(B1388,'OS Study'!A:D,4,0)</f>
        <v>Server</v>
      </c>
      <c r="F1388" s="63" t="str">
        <f>vlookup(B1388,'OS Study'!A:E,5,0)</f>
        <v>2019</v>
      </c>
      <c r="G1388" s="62">
        <f>IF(vlookup(A1388,'RVtools V2.1'!A:J,4,0)="non",0,1)</f>
        <v>1</v>
      </c>
      <c r="H1388" s="62">
        <f>if(vlookup(A1388,'RVtools V2.1'!A:K,11,0)="kube",1,0)</f>
        <v>0</v>
      </c>
      <c r="I1388" s="62">
        <f t="shared" si="5"/>
        <v>0</v>
      </c>
      <c r="J1388" s="62">
        <f>ifna(vlookup(A1388,'Infra Study'!A:Q,17,0),0)</f>
        <v>0</v>
      </c>
      <c r="K1388" s="64">
        <f>IFERROR(__xludf.DUMMYFUNCTION("N(REGEXMATCH(VLOOKUP(A1388, 'RVtools V2.1'!A:H, 8, 0), ""^Serveur de fichiers""))"),0.0)</f>
        <v>0</v>
      </c>
      <c r="L1388" s="64">
        <f t="shared" si="6"/>
        <v>0</v>
      </c>
      <c r="M1388" s="67" t="str">
        <f>ifna(vlookup(A1388,'RVtools V2.1'!A:I,8,0),"N/A")</f>
        <v>Sonde Temperature</v>
      </c>
      <c r="N1388" s="64">
        <f>IFERROR(__xludf.DUMMYFUNCTION("IF(REGEXMATCH(M1388, ""(?i)"" &amp; JOIN(""|"", SPLIT(""kalisil"", "" ""))), 1, 0)"),0.0)</f>
        <v>0</v>
      </c>
      <c r="O1388" s="64" t="str">
        <f>vlookup(A1388,'RVtools V2.1'!A:H,7,0)</f>
        <v>T2</v>
      </c>
      <c r="P1388" s="64">
        <f>if(vlookup(A1388,'RVtools V2.1'!A:H,5,0)="oui",1,0)</f>
        <v>1</v>
      </c>
      <c r="Q1388" s="64">
        <f>ifna(vlookup(A1388,vCPU!A:B,2,0),"Unknown")</f>
        <v>16</v>
      </c>
      <c r="R1388" s="66">
        <f>ifna(vlookup(A1388,vMemory!A:C,3,0),"Unknown")</f>
        <v>32</v>
      </c>
      <c r="S1388" s="66">
        <f>ifna(vlookup(A1388,vDisk!A:C,3,0),"Unknown")</f>
        <v>610</v>
      </c>
      <c r="T1388" s="67" t="str">
        <f t="array" ref="T1388">IFS(
   L1388=1, "No Lift &amp; Shift",
   J1388=1, XLOOKUP(A1388, 'Infra Study'!A:A, 'Infra Study'!P:P),
   I1388=1, "No Lift &amp; Shift",
   H1388=1, "GKE",
   K1388=1, "GCNV",
   G1388=1, "Lift &amp; Shift Prod",
   TRUE, "Lift &amp; Shift Noprod"
)</f>
        <v>Lift &amp; Shift Prod</v>
      </c>
      <c r="U1388" s="67">
        <f t="shared" si="7"/>
        <v>1</v>
      </c>
      <c r="V1388" s="68" t="str">
        <f>if(T1388="Lift &amp; Shift Noprod",if( Y1388=0,Assumptions!$B$5, Assumptions!$B$4),if(T1388="Lift &amp; Shift Prod",if(AND(N1388=1,O1388="T1"),Assumptions!$B$6,Assumptions!$B$4),0))</f>
        <v>N2D</v>
      </c>
      <c r="W1388" s="69">
        <f>if(V1388&lt;&gt;0,if(Q1388="Unknown", Assumptions!$B$42,If(Q1388&gt;1,Q1388,2)),0)</f>
        <v>16</v>
      </c>
      <c r="X1388" s="69">
        <f>if(V1388&lt;&gt;0,if(R1388="Unknown", Assumptions!$B$43,R1388),0)</f>
        <v>32</v>
      </c>
      <c r="Y1388" s="68">
        <f t="shared" si="8"/>
        <v>0</v>
      </c>
      <c r="Z1388" s="68">
        <f>if(V1388&lt;&gt;0,if(  S1388="Unknown", Assumptions!$B$44,S1388),0)</f>
        <v>610</v>
      </c>
      <c r="AA1388" s="68" t="str">
        <f>if(V1388 ="N2",ifna(vlookup(W1388&amp;"-"&amp;X1388,'Ref. VM'!A:B,2,0),"Custom"),if(V1388 ="E2" , ifna(vlookup(W1388&amp;"-"&amp;X1388,'Ref. VM'!D:E,2,0),"Custom"),if(V1388="N2D",ifna(vlookup(W1388&amp;"-"&amp;X1388,'Ref. VM'!G:H,2,0),"Custom"),if(V1388="N4",ifna(vlookup(W1388&amp;"-"&amp;X1388,'Ref. VM'!J:K,2,0),"Custom"),0))))</f>
        <v>Custom</v>
      </c>
      <c r="AB1388" s="67" t="str">
        <f t="shared" si="9"/>
        <v>N2D-Custom vCPUs-CUD 3y</v>
      </c>
      <c r="AC1388" s="67" t="str">
        <f t="shared" si="10"/>
        <v>N2D-Custom RAM-CUD 3y</v>
      </c>
      <c r="AD1388" s="67">
        <f t="shared" si="11"/>
        <v>0</v>
      </c>
      <c r="AE1388" s="69">
        <f>if(T1388="Lift &amp; Shift Prod",730,if(T1388="Lift &amp; Shift Noprod",Assumptions!$B$3,0))</f>
        <v>730</v>
      </c>
      <c r="AF1388" s="70">
        <f>if( U1388=0,0,if(Y1388=0, ((vlookup(AB1388,'SKU Pricing'!A:B,Assumptions!$B$2,0)*W1388)+(vlookup(AC1388,'SKU Pricing'!A:B,Assumptions!$B$2,0)*X1388))*AE1388,((vlookup(AB1388,'SKU Pricing'!A:B,Assumptions!$B$2,0)*W1388)+(vlookup(AC1388,'SKU Pricing'!A:B,Assumptions!$B$2,0)*(W1388*8))+(vlookup(AD1388,'SKU Pricing'!A:B,Assumptions!$B$2,0)*(X1388-(W1388*8))))*AE1388))</f>
        <v>223.2666106</v>
      </c>
      <c r="AG1388" s="67" t="str">
        <f t="shared" si="12"/>
        <v>Windows Server</v>
      </c>
      <c r="AH1388" s="70">
        <f>ifna(vlookup(AG1388,'SKU Pricing'!A:B,Assumptions!$B$2,0)*W1388*AE1388,0)</f>
        <v>537.28</v>
      </c>
      <c r="AI1388" s="62" t="str">
        <f t="shared" si="13"/>
        <v/>
      </c>
      <c r="AJ1388" s="62" t="str">
        <f>if(V1388&lt;&gt;0, if(T1388="Lift &amp; Shift Noprod",Assumptions!$B$9,if(V1388=Assumptions!$B$6,Assumptions!$B$10,if(P1388=1,Assumptions!$B$8,Assumptions!$B$7))),"")</f>
        <v>SSD</v>
      </c>
      <c r="AK1388" s="69" t="str">
        <f t="shared" si="14"/>
        <v>SSD</v>
      </c>
      <c r="AL1388" s="69">
        <f>if(AJ1388="Hyperdisk Balanced",Assumptions!$B$11,0)</f>
        <v>0</v>
      </c>
      <c r="AM1388" s="69">
        <f>if(AJ1388="Hyperdisk Balanced",Assumptions!$B$12,0)</f>
        <v>0</v>
      </c>
      <c r="AN1388" s="70">
        <f>if(AK1388=0,0,if(AJ1388="Hyperdisk Balanced",vlookup(AK1388&amp;" provisioned space",'SKU Pricing'!A:B,Assumptions!$B$2,0)*Z1388+vlookup(AK1388&amp;" provisioned IOPS",'SKU Pricing'!A:B,Assumptions!$B$2,0)*AL1388*730+vlookup(AK1388&amp;" provisioned throughput",'SKU Pricing'!A:B,Assumptions!$B$2,0)*AM1388*730,vlookup(AK1388,'SKU Pricing'!A:B,Assumptions!$B$2,0)*Z1388))</f>
        <v>120.17</v>
      </c>
      <c r="AO1388" s="70">
        <f t="shared" si="15"/>
        <v>880.7166106</v>
      </c>
      <c r="AP1388" s="71" t="str">
        <f t="shared" si="16"/>
        <v>VM Manager</v>
      </c>
      <c r="AQ1388" s="70">
        <f>ifna(vlookup(AP1388,'SKU Pricing'!A:B,Assumptions!$B$2,0)*AE1388,0)</f>
        <v>2.19</v>
      </c>
      <c r="AR1388" s="72">
        <v>0.0</v>
      </c>
    </row>
    <row r="1389">
      <c r="A1389" s="61" t="s">
        <v>1528</v>
      </c>
      <c r="B1389" s="62" t="str">
        <f>ifna(if(vlookup(A1389,vOS!A:B,2,0)="","Unknown",vlookup(A1389,vOS!A:B,2,0)),"Unknown")</f>
        <v>Microsoft Windows 10 (64-bit)</v>
      </c>
      <c r="C1389" s="62">
        <f>vlookup(B1389,'OS Study'!A:D,2,0)</f>
        <v>0</v>
      </c>
      <c r="D1389" s="62" t="str">
        <f>vlookup(B1389,'OS Study'!A:D,3,0)</f>
        <v>Windows</v>
      </c>
      <c r="E1389" s="62" t="str">
        <f>vlookup(B1389,'OS Study'!A:D,4,0)</f>
        <v>Workstation</v>
      </c>
      <c r="F1389" s="63" t="str">
        <f>vlookup(B1389,'OS Study'!A:E,5,0)</f>
        <v>10</v>
      </c>
      <c r="G1389" s="62">
        <f>IF(vlookup(A1389,'RVtools V2.1'!A:J,4,0)="non",0,1)</f>
        <v>1</v>
      </c>
      <c r="H1389" s="62">
        <f>if(vlookup(A1389,'RVtools V2.1'!A:K,11,0)="kube",1,0)</f>
        <v>0</v>
      </c>
      <c r="I1389" s="62">
        <f t="shared" si="5"/>
        <v>0</v>
      </c>
      <c r="J1389" s="62">
        <f>ifna(vlookup(A1389,'Infra Study'!A:Q,17,0),0)</f>
        <v>1</v>
      </c>
      <c r="K1389" s="64">
        <f>IFERROR(__xludf.DUMMYFUNCTION("N(REGEXMATCH(VLOOKUP(A1389, 'RVtools V2.1'!A:H, 8, 0), ""^Serveur de fichiers""))"),0.0)</f>
        <v>0</v>
      </c>
      <c r="L1389" s="64">
        <f t="shared" si="6"/>
        <v>0</v>
      </c>
      <c r="M1389" s="67" t="str">
        <f>ifna(vlookup(A1389,'RVtools V2.1'!A:I,8,0),"N/A")</f>
        <v>Sonde Temperature</v>
      </c>
      <c r="N1389" s="64">
        <f>IFERROR(__xludf.DUMMYFUNCTION("IF(REGEXMATCH(M1389, ""(?i)"" &amp; JOIN(""|"", SPLIT(""kalisil"", "" ""))), 1, 0)"),0.0)</f>
        <v>0</v>
      </c>
      <c r="O1389" s="64" t="str">
        <f>vlookup(A1389,'RVtools V2.1'!A:H,7,0)</f>
        <v>T2</v>
      </c>
      <c r="P1389" s="64">
        <f>if(vlookup(A1389,'RVtools V2.1'!A:H,5,0)="oui",1,0)</f>
        <v>0</v>
      </c>
      <c r="Q1389" s="64">
        <f>ifna(vlookup(A1389,vCPU!A:B,2,0),"Unknown")</f>
        <v>16</v>
      </c>
      <c r="R1389" s="66">
        <f>ifna(vlookup(A1389,vMemory!A:C,3,0),"Unknown")</f>
        <v>32</v>
      </c>
      <c r="S1389" s="66">
        <f>ifna(vlookup(A1389,vDisk!A:C,3,0),"Unknown")</f>
        <v>368</v>
      </c>
      <c r="T1389" s="67" t="str">
        <f t="array" ref="T1389">IFS(
   L1389=1, "No Lift &amp; Shift",
   J1389=1, XLOOKUP(A1389, 'Infra Study'!A:A, 'Infra Study'!P:P),
   I1389=1, "No Lift &amp; Shift",
   H1389=1, "GKE",
   K1389=1, "GCNV",
   G1389=1, "Lift &amp; Shift Prod",
   TRUE, "Lift &amp; Shift Noprod"
)</f>
        <v>Consolidation</v>
      </c>
      <c r="U1389" s="67">
        <f t="shared" si="7"/>
        <v>0</v>
      </c>
      <c r="V1389" s="68">
        <f>if(T1389="Lift &amp; Shift Noprod",if( Y1389=0,Assumptions!$B$5, Assumptions!$B$4),if(T1389="Lift &amp; Shift Prod",if(AND(N1389=1,O1389="T1"),Assumptions!$B$6,Assumptions!$B$4),0))</f>
        <v>0</v>
      </c>
      <c r="W1389" s="62">
        <f>if(V1389&lt;&gt;0,if(Q1389="Unknown", Assumptions!$B$42,If(Q1389&gt;1,Q1389,2)),0)</f>
        <v>0</v>
      </c>
      <c r="X1389" s="69">
        <f>if(V1389&lt;&gt;0,if(R1389="Unknown", Assumptions!$B$43,R1389),0)</f>
        <v>0</v>
      </c>
      <c r="Y1389" s="68">
        <f t="shared" si="8"/>
        <v>0</v>
      </c>
      <c r="Z1389" s="68">
        <f>if(V1389&lt;&gt;0,if(  S1389="Unknown", Assumptions!$B$44,S1389),0)</f>
        <v>0</v>
      </c>
      <c r="AA1389" s="68">
        <f>if(V1389 ="N2",ifna(vlookup(W1389&amp;"-"&amp;X1389,'Ref. VM'!A:B,2,0),"Custom"),if(V1389 ="E2" , ifna(vlookup(W1389&amp;"-"&amp;X1389,'Ref. VM'!D:E,2,0),"Custom"),if(V1389="N2D",ifna(vlookup(W1389&amp;"-"&amp;X1389,'Ref. VM'!G:H,2,0),"Custom"),if(V1389="N4",ifna(vlookup(W1389&amp;"-"&amp;X1389,'Ref. VM'!J:K,2,0),"Custom"),0))))</f>
        <v>0</v>
      </c>
      <c r="AB1389" s="67">
        <f t="shared" si="9"/>
        <v>0</v>
      </c>
      <c r="AC1389" s="67">
        <f t="shared" si="10"/>
        <v>0</v>
      </c>
      <c r="AD1389" s="67">
        <f t="shared" si="11"/>
        <v>0</v>
      </c>
      <c r="AE1389" s="62">
        <f>if(T1389="Lift &amp; Shift Prod",730,if(T1389="Lift &amp; Shift Noprod",Assumptions!$B$3,0))</f>
        <v>0</v>
      </c>
      <c r="AF1389" s="70">
        <f>if( U1389=0,0,if(Y1389=0, ((vlookup(AB1389,'SKU Pricing'!A:B,Assumptions!$B$2,0)*W1389)+(vlookup(AC1389,'SKU Pricing'!A:B,Assumptions!$B$2,0)*X1389))*AE1389,((vlookup(AB1389,'SKU Pricing'!A:B,Assumptions!$B$2,0)*W1389)+(vlookup(AC1389,'SKU Pricing'!A:B,Assumptions!$B$2,0)*(W1389*8))+(vlookup(AD1389,'SKU Pricing'!A:B,Assumptions!$B$2,0)*(X1389-(W1389*8))))*AE1389))</f>
        <v>0</v>
      </c>
      <c r="AG1389" s="67">
        <f t="shared" si="12"/>
        <v>0</v>
      </c>
      <c r="AH1389" s="70">
        <f>ifna(vlookup(AG1389,'SKU Pricing'!A:B,Assumptions!$B$2,0)*W1389*AE1389,0)</f>
        <v>0</v>
      </c>
      <c r="AI1389" s="62" t="str">
        <f t="shared" si="13"/>
        <v/>
      </c>
      <c r="AJ1389" s="62" t="str">
        <f>if(V1389&lt;&gt;0, if(T1389="Lift &amp; Shift Noprod",Assumptions!$B$9,if(V1389=Assumptions!$B$6,Assumptions!$B$10,if(P1389=1,Assumptions!$B$8,Assumptions!$B$7))),"")</f>
        <v/>
      </c>
      <c r="AK1389" s="69">
        <f t="shared" si="14"/>
        <v>0</v>
      </c>
      <c r="AL1389" s="69">
        <f>if(AJ1389="Hyperdisk Balanced",Assumptions!$B$11,0)</f>
        <v>0</v>
      </c>
      <c r="AM1389" s="69">
        <f>if(AJ1389="Hyperdisk Balanced",Assumptions!$B$12,0)</f>
        <v>0</v>
      </c>
      <c r="AN1389" s="70">
        <f>if(AK1389=0,0,if(AJ1389="Hyperdisk Balanced",vlookup(AK1389&amp;" provisioned space",'SKU Pricing'!A:B,Assumptions!$B$2,0)*Z1389+vlookup(AK1389&amp;" provisioned IOPS",'SKU Pricing'!A:B,Assumptions!$B$2,0)*AL1389*730+vlookup(AK1389&amp;" provisioned throughput",'SKU Pricing'!A:B,Assumptions!$B$2,0)*AM1389*730,vlookup(AK1389,'SKU Pricing'!A:B,Assumptions!$B$2,0)*Z1389))</f>
        <v>0</v>
      </c>
      <c r="AO1389" s="70">
        <f t="shared" si="15"/>
        <v>0</v>
      </c>
      <c r="AP1389" s="71">
        <f t="shared" si="16"/>
        <v>0</v>
      </c>
      <c r="AQ1389" s="70">
        <f>ifna(vlookup(AP1389,'SKU Pricing'!A:B,Assumptions!$B$2,0)*AE1389,0)</f>
        <v>0</v>
      </c>
      <c r="AR1389" s="72">
        <v>0.0</v>
      </c>
    </row>
    <row r="1390">
      <c r="A1390" s="61" t="s">
        <v>1529</v>
      </c>
      <c r="B1390" s="62" t="str">
        <f>ifna(if(vlookup(A1390,vOS!A:B,2,0)="","Unknown",vlookup(A1390,vOS!A:B,2,0)),"Unknown")</f>
        <v>Microsoft Windows Server 2019 (64-bit)</v>
      </c>
      <c r="C1390" s="62">
        <f>vlookup(B1390,'OS Study'!A:D,2,0)</f>
        <v>0</v>
      </c>
      <c r="D1390" s="62" t="str">
        <f>vlookup(B1390,'OS Study'!A:D,3,0)</f>
        <v>Windows</v>
      </c>
      <c r="E1390" s="62" t="str">
        <f>vlookup(B1390,'OS Study'!A:D,4,0)</f>
        <v>Server</v>
      </c>
      <c r="F1390" s="63" t="str">
        <f>vlookup(B1390,'OS Study'!A:E,5,0)</f>
        <v>2019</v>
      </c>
      <c r="G1390" s="62">
        <f>IF(vlookup(A1390,'RVtools V2.1'!A:J,4,0)="non",0,1)</f>
        <v>1</v>
      </c>
      <c r="H1390" s="62">
        <f>if(vlookup(A1390,'RVtools V2.1'!A:K,11,0)="kube",1,0)</f>
        <v>0</v>
      </c>
      <c r="I1390" s="62">
        <f t="shared" si="5"/>
        <v>0</v>
      </c>
      <c r="J1390" s="62">
        <f>ifna(vlookup(A1390,'Infra Study'!A:Q,17,0),0)</f>
        <v>0</v>
      </c>
      <c r="K1390" s="64">
        <f>IFERROR(__xludf.DUMMYFUNCTION("N(REGEXMATCH(VLOOKUP(A1390, 'RVtools V2.1'!A:H, 8, 0), ""^Serveur de fichiers""))"),0.0)</f>
        <v>0</v>
      </c>
      <c r="L1390" s="64">
        <f t="shared" si="6"/>
        <v>0</v>
      </c>
      <c r="M1390" s="67" t="str">
        <f>ifna(vlookup(A1390,'RVtools V2.1'!A:I,8,0),"N/A")</f>
        <v>Sonde Temperature</v>
      </c>
      <c r="N1390" s="64">
        <f>IFERROR(__xludf.DUMMYFUNCTION("IF(REGEXMATCH(M1390, ""(?i)"" &amp; JOIN(""|"", SPLIT(""kalisil"", "" ""))), 1, 0)"),0.0)</f>
        <v>0</v>
      </c>
      <c r="O1390" s="64" t="str">
        <f>vlookup(A1390,'RVtools V2.1'!A:H,7,0)</f>
        <v>T2</v>
      </c>
      <c r="P1390" s="64">
        <f>if(vlookup(A1390,'RVtools V2.1'!A:H,5,0)="oui",1,0)</f>
        <v>1</v>
      </c>
      <c r="Q1390" s="64">
        <f>ifna(vlookup(A1390,vCPU!A:B,2,0),"Unknown")</f>
        <v>2</v>
      </c>
      <c r="R1390" s="66">
        <f>ifna(vlookup(A1390,vMemory!A:C,3,0),"Unknown")</f>
        <v>4</v>
      </c>
      <c r="S1390" s="66">
        <f>ifna(vlookup(A1390,vDisk!A:C,3,0),"Unknown")</f>
        <v>254</v>
      </c>
      <c r="T1390" s="67" t="str">
        <f t="array" ref="T1390">IFS(
   L1390=1, "No Lift &amp; Shift",
   J1390=1, XLOOKUP(A1390, 'Infra Study'!A:A, 'Infra Study'!P:P),
   I1390=1, "No Lift &amp; Shift",
   H1390=1, "GKE",
   K1390=1, "GCNV",
   G1390=1, "Lift &amp; Shift Prod",
   TRUE, "Lift &amp; Shift Noprod"
)</f>
        <v>Lift &amp; Shift Prod</v>
      </c>
      <c r="U1390" s="67">
        <f t="shared" si="7"/>
        <v>1</v>
      </c>
      <c r="V1390" s="68" t="str">
        <f>if(T1390="Lift &amp; Shift Noprod",if( Y1390=0,Assumptions!$B$5, Assumptions!$B$4),if(T1390="Lift &amp; Shift Prod",if(AND(N1390=1,O1390="T1"),Assumptions!$B$6,Assumptions!$B$4),0))</f>
        <v>N2D</v>
      </c>
      <c r="W1390" s="69">
        <f>if(V1390&lt;&gt;0,if(Q1390="Unknown", Assumptions!$B$42,If(Q1390&gt;1,Q1390,2)),0)</f>
        <v>2</v>
      </c>
      <c r="X1390" s="69">
        <f>if(V1390&lt;&gt;0,if(R1390="Unknown", Assumptions!$B$43,R1390),0)</f>
        <v>4</v>
      </c>
      <c r="Y1390" s="68">
        <f t="shared" si="8"/>
        <v>0</v>
      </c>
      <c r="Z1390" s="68">
        <f>if(V1390&lt;&gt;0,if(  S1390="Unknown", Assumptions!$B$44,S1390),0)</f>
        <v>254</v>
      </c>
      <c r="AA1390" s="68" t="str">
        <f>if(V1390 ="N2",ifna(vlookup(W1390&amp;"-"&amp;X1390,'Ref. VM'!A:B,2,0),"Custom"),if(V1390 ="E2" , ifna(vlookup(W1390&amp;"-"&amp;X1390,'Ref. VM'!D:E,2,0),"Custom"),if(V1390="N2D",ifna(vlookup(W1390&amp;"-"&amp;X1390,'Ref. VM'!G:H,2,0),"Custom"),if(V1390="N4",ifna(vlookup(W1390&amp;"-"&amp;X1390,'Ref. VM'!J:K,2,0),"Custom"),0))))</f>
        <v>Custom</v>
      </c>
      <c r="AB1390" s="67" t="str">
        <f t="shared" si="9"/>
        <v>N2D-Custom vCPUs-CUD 3y</v>
      </c>
      <c r="AC1390" s="67" t="str">
        <f t="shared" si="10"/>
        <v>N2D-Custom RAM-CUD 3y</v>
      </c>
      <c r="AD1390" s="67">
        <f t="shared" si="11"/>
        <v>0</v>
      </c>
      <c r="AE1390" s="69">
        <f>if(T1390="Lift &amp; Shift Prod",730,if(T1390="Lift &amp; Shift Noprod",Assumptions!$B$3,0))</f>
        <v>730</v>
      </c>
      <c r="AF1390" s="70">
        <f>if( U1390=0,0,if(Y1390=0, ((vlookup(AB1390,'SKU Pricing'!A:B,Assumptions!$B$2,0)*W1390)+(vlookup(AC1390,'SKU Pricing'!A:B,Assumptions!$B$2,0)*X1390))*AE1390,((vlookup(AB1390,'SKU Pricing'!A:B,Assumptions!$B$2,0)*W1390)+(vlookup(AC1390,'SKU Pricing'!A:B,Assumptions!$B$2,0)*(W1390*8))+(vlookup(AD1390,'SKU Pricing'!A:B,Assumptions!$B$2,0)*(X1390-(W1390*8))))*AE1390))</f>
        <v>27.90832632</v>
      </c>
      <c r="AG1390" s="67" t="str">
        <f t="shared" si="12"/>
        <v>Windows Server</v>
      </c>
      <c r="AH1390" s="70">
        <f>ifna(vlookup(AG1390,'SKU Pricing'!A:B,Assumptions!$B$2,0)*W1390*AE1390,0)</f>
        <v>67.16</v>
      </c>
      <c r="AI1390" s="62" t="str">
        <f t="shared" si="13"/>
        <v/>
      </c>
      <c r="AJ1390" s="62" t="str">
        <f>if(V1390&lt;&gt;0, if(T1390="Lift &amp; Shift Noprod",Assumptions!$B$9,if(V1390=Assumptions!$B$6,Assumptions!$B$10,if(P1390=1,Assumptions!$B$8,Assumptions!$B$7))),"")</f>
        <v>SSD</v>
      </c>
      <c r="AK1390" s="69" t="str">
        <f t="shared" si="14"/>
        <v>SSD</v>
      </c>
      <c r="AL1390" s="69">
        <f>if(AJ1390="Hyperdisk Balanced",Assumptions!$B$11,0)</f>
        <v>0</v>
      </c>
      <c r="AM1390" s="69">
        <f>if(AJ1390="Hyperdisk Balanced",Assumptions!$B$12,0)</f>
        <v>0</v>
      </c>
      <c r="AN1390" s="70">
        <f>if(AK1390=0,0,if(AJ1390="Hyperdisk Balanced",vlookup(AK1390&amp;" provisioned space",'SKU Pricing'!A:B,Assumptions!$B$2,0)*Z1390+vlookup(AK1390&amp;" provisioned IOPS",'SKU Pricing'!A:B,Assumptions!$B$2,0)*AL1390*730+vlookup(AK1390&amp;" provisioned throughput",'SKU Pricing'!A:B,Assumptions!$B$2,0)*AM1390*730,vlookup(AK1390,'SKU Pricing'!A:B,Assumptions!$B$2,0)*Z1390))</f>
        <v>50.038</v>
      </c>
      <c r="AO1390" s="70">
        <f t="shared" si="15"/>
        <v>145.1063263</v>
      </c>
      <c r="AP1390" s="71" t="str">
        <f t="shared" si="16"/>
        <v>VM Manager</v>
      </c>
      <c r="AQ1390" s="70">
        <f>ifna(vlookup(AP1390,'SKU Pricing'!A:B,Assumptions!$B$2,0)*AE1390,0)</f>
        <v>2.19</v>
      </c>
      <c r="AR1390" s="72">
        <v>0.0</v>
      </c>
    </row>
    <row r="1391">
      <c r="A1391" s="61" t="s">
        <v>1530</v>
      </c>
      <c r="B1391" s="62" t="str">
        <f>ifna(if(vlookup(A1391,vOS!A:B,2,0)="","Unknown",vlookup(A1391,vOS!A:B,2,0)),"Unknown")</f>
        <v>Microsoft Windows Server 2019 (64-bit)</v>
      </c>
      <c r="C1391" s="62">
        <f>vlookup(B1391,'OS Study'!A:D,2,0)</f>
        <v>0</v>
      </c>
      <c r="D1391" s="62" t="str">
        <f>vlookup(B1391,'OS Study'!A:D,3,0)</f>
        <v>Windows</v>
      </c>
      <c r="E1391" s="62" t="str">
        <f>vlookup(B1391,'OS Study'!A:D,4,0)</f>
        <v>Server</v>
      </c>
      <c r="F1391" s="63" t="str">
        <f>vlookup(B1391,'OS Study'!A:E,5,0)</f>
        <v>2019</v>
      </c>
      <c r="G1391" s="62">
        <f>IF(vlookup(A1391,'RVtools V2.1'!A:J,4,0)="non",0,1)</f>
        <v>1</v>
      </c>
      <c r="H1391" s="62">
        <f>if(vlookup(A1391,'RVtools V2.1'!A:K,11,0)="kube",1,0)</f>
        <v>0</v>
      </c>
      <c r="I1391" s="62">
        <f t="shared" si="5"/>
        <v>0</v>
      </c>
      <c r="J1391" s="62">
        <f>ifna(vlookup(A1391,'Infra Study'!A:Q,17,0),0)</f>
        <v>0</v>
      </c>
      <c r="K1391" s="64">
        <f>IFERROR(__xludf.DUMMYFUNCTION("N(REGEXMATCH(VLOOKUP(A1391, 'RVtools V2.1'!A:H, 8, 0), ""^Serveur de fichiers""))"),0.0)</f>
        <v>0</v>
      </c>
      <c r="L1391" s="64">
        <f t="shared" si="6"/>
        <v>0</v>
      </c>
      <c r="M1391" s="67" t="str">
        <f>ifna(vlookup(A1391,'RVtools V2.1'!A:I,8,0),"N/A")</f>
        <v>Sonde Temperature</v>
      </c>
      <c r="N1391" s="64">
        <f>IFERROR(__xludf.DUMMYFUNCTION("IF(REGEXMATCH(M1391, ""(?i)"" &amp; JOIN(""|"", SPLIT(""kalisil"", "" ""))), 1, 0)"),0.0)</f>
        <v>0</v>
      </c>
      <c r="O1391" s="64" t="str">
        <f>vlookup(A1391,'RVtools V2.1'!A:H,7,0)</f>
        <v>T2</v>
      </c>
      <c r="P1391" s="64">
        <f>if(vlookup(A1391,'RVtools V2.1'!A:H,5,0)="oui",1,0)</f>
        <v>1</v>
      </c>
      <c r="Q1391" s="64">
        <f>ifna(vlookup(A1391,vCPU!A:B,2,0),"Unknown")</f>
        <v>2</v>
      </c>
      <c r="R1391" s="66">
        <f>ifna(vlookup(A1391,vMemory!A:C,3,0),"Unknown")</f>
        <v>8</v>
      </c>
      <c r="S1391" s="66">
        <f>ifna(vlookup(A1391,vDisk!A:C,3,0),"Unknown")</f>
        <v>741</v>
      </c>
      <c r="T1391" s="67" t="str">
        <f t="array" ref="T1391">IFS(
   L1391=1, "No Lift &amp; Shift",
   J1391=1, XLOOKUP(A1391, 'Infra Study'!A:A, 'Infra Study'!P:P),
   I1391=1, "No Lift &amp; Shift",
   H1391=1, "GKE",
   K1391=1, "GCNV",
   G1391=1, "Lift &amp; Shift Prod",
   TRUE, "Lift &amp; Shift Noprod"
)</f>
        <v>Lift &amp; Shift Prod</v>
      </c>
      <c r="U1391" s="67">
        <f t="shared" si="7"/>
        <v>1</v>
      </c>
      <c r="V1391" s="68" t="str">
        <f>if(T1391="Lift &amp; Shift Noprod",if( Y1391=0,Assumptions!$B$5, Assumptions!$B$4),if(T1391="Lift &amp; Shift Prod",if(AND(N1391=1,O1391="T1"),Assumptions!$B$6,Assumptions!$B$4),0))</f>
        <v>N2D</v>
      </c>
      <c r="W1391" s="69">
        <f>if(V1391&lt;&gt;0,if(Q1391="Unknown", Assumptions!$B$42,If(Q1391&gt;1,Q1391,2)),0)</f>
        <v>2</v>
      </c>
      <c r="X1391" s="69">
        <f>if(V1391&lt;&gt;0,if(R1391="Unknown", Assumptions!$B$43,R1391),0)</f>
        <v>8</v>
      </c>
      <c r="Y1391" s="68">
        <f t="shared" si="8"/>
        <v>0</v>
      </c>
      <c r="Z1391" s="68">
        <f>if(V1391&lt;&gt;0,if(  S1391="Unknown", Assumptions!$B$44,S1391),0)</f>
        <v>741</v>
      </c>
      <c r="AA1391" s="68" t="str">
        <f>if(V1391 ="N2",ifna(vlookup(W1391&amp;"-"&amp;X1391,'Ref. VM'!A:B,2,0),"Custom"),if(V1391 ="E2" , ifna(vlookup(W1391&amp;"-"&amp;X1391,'Ref. VM'!D:E,2,0),"Custom"),if(V1391="N2D",ifna(vlookup(W1391&amp;"-"&amp;X1391,'Ref. VM'!G:H,2,0),"Custom"),if(V1391="N4",ifna(vlookup(W1391&amp;"-"&amp;X1391,'Ref. VM'!J:K,2,0),"Custom"),0))))</f>
        <v>Custom</v>
      </c>
      <c r="AB1391" s="67" t="str">
        <f t="shared" si="9"/>
        <v>N2D-Custom vCPUs-CUD 3y</v>
      </c>
      <c r="AC1391" s="67" t="str">
        <f t="shared" si="10"/>
        <v>N2D-Custom RAM-CUD 3y</v>
      </c>
      <c r="AD1391" s="67">
        <f t="shared" si="11"/>
        <v>0</v>
      </c>
      <c r="AE1391" s="69">
        <f>if(T1391="Lift &amp; Shift Prod",730,if(T1391="Lift &amp; Shift Noprod",Assumptions!$B$3,0))</f>
        <v>730</v>
      </c>
      <c r="AF1391" s="70">
        <f>if( U1391=0,0,if(Y1391=0, ((vlookup(AB1391,'SKU Pricing'!A:B,Assumptions!$B$2,0)*W1391)+(vlookup(AC1391,'SKU Pricing'!A:B,Assumptions!$B$2,0)*X1391))*AE1391,((vlookup(AB1391,'SKU Pricing'!A:B,Assumptions!$B$2,0)*W1391)+(vlookup(AC1391,'SKU Pricing'!A:B,Assumptions!$B$2,0)*(W1391*8))+(vlookup(AD1391,'SKU Pricing'!A:B,Assumptions!$B$2,0)*(X1391-(W1391*8))))*AE1391))</f>
        <v>33.80865936</v>
      </c>
      <c r="AG1391" s="67" t="str">
        <f t="shared" si="12"/>
        <v>Windows Server</v>
      </c>
      <c r="AH1391" s="70">
        <f>ifna(vlookup(AG1391,'SKU Pricing'!A:B,Assumptions!$B$2,0)*W1391*AE1391,0)</f>
        <v>67.16</v>
      </c>
      <c r="AI1391" s="62" t="str">
        <f t="shared" si="13"/>
        <v/>
      </c>
      <c r="AJ1391" s="62" t="str">
        <f>if(V1391&lt;&gt;0, if(T1391="Lift &amp; Shift Noprod",Assumptions!$B$9,if(V1391=Assumptions!$B$6,Assumptions!$B$10,if(P1391=1,Assumptions!$B$8,Assumptions!$B$7))),"")</f>
        <v>SSD</v>
      </c>
      <c r="AK1391" s="69" t="str">
        <f t="shared" si="14"/>
        <v>SSD</v>
      </c>
      <c r="AL1391" s="69">
        <f>if(AJ1391="Hyperdisk Balanced",Assumptions!$B$11,0)</f>
        <v>0</v>
      </c>
      <c r="AM1391" s="69">
        <f>if(AJ1391="Hyperdisk Balanced",Assumptions!$B$12,0)</f>
        <v>0</v>
      </c>
      <c r="AN1391" s="70">
        <f>if(AK1391=0,0,if(AJ1391="Hyperdisk Balanced",vlookup(AK1391&amp;" provisioned space",'SKU Pricing'!A:B,Assumptions!$B$2,0)*Z1391+vlookup(AK1391&amp;" provisioned IOPS",'SKU Pricing'!A:B,Assumptions!$B$2,0)*AL1391*730+vlookup(AK1391&amp;" provisioned throughput",'SKU Pricing'!A:B,Assumptions!$B$2,0)*AM1391*730,vlookup(AK1391,'SKU Pricing'!A:B,Assumptions!$B$2,0)*Z1391))</f>
        <v>145.977</v>
      </c>
      <c r="AO1391" s="70">
        <f t="shared" si="15"/>
        <v>246.9456594</v>
      </c>
      <c r="AP1391" s="71" t="str">
        <f t="shared" si="16"/>
        <v>VM Manager</v>
      </c>
      <c r="AQ1391" s="70">
        <f>ifna(vlookup(AP1391,'SKU Pricing'!A:B,Assumptions!$B$2,0)*AE1391,0)</f>
        <v>2.19</v>
      </c>
      <c r="AR1391" s="72">
        <v>0.0</v>
      </c>
    </row>
    <row r="1392">
      <c r="A1392" s="61" t="s">
        <v>1531</v>
      </c>
      <c r="B1392" s="62" t="str">
        <f>ifna(if(vlookup(A1392,vOS!A:B,2,0)="","Unknown",vlookup(A1392,vOS!A:B,2,0)),"Unknown")</f>
        <v>Microsoft Windows 10 (64-bit)</v>
      </c>
      <c r="C1392" s="62">
        <f>vlookup(B1392,'OS Study'!A:D,2,0)</f>
        <v>0</v>
      </c>
      <c r="D1392" s="62" t="str">
        <f>vlookup(B1392,'OS Study'!A:D,3,0)</f>
        <v>Windows</v>
      </c>
      <c r="E1392" s="62" t="str">
        <f>vlookup(B1392,'OS Study'!A:D,4,0)</f>
        <v>Workstation</v>
      </c>
      <c r="F1392" s="63" t="str">
        <f>vlookup(B1392,'OS Study'!A:E,5,0)</f>
        <v>10</v>
      </c>
      <c r="G1392" s="62">
        <f>IF(vlookup(A1392,'RVtools V2.1'!A:J,4,0)="non",0,1)</f>
        <v>1</v>
      </c>
      <c r="H1392" s="62">
        <f>if(vlookup(A1392,'RVtools V2.1'!A:K,11,0)="kube",1,0)</f>
        <v>0</v>
      </c>
      <c r="I1392" s="62">
        <f t="shared" si="5"/>
        <v>0</v>
      </c>
      <c r="J1392" s="62">
        <f>ifna(vlookup(A1392,'Infra Study'!A:Q,17,0),0)</f>
        <v>1</v>
      </c>
      <c r="K1392" s="64">
        <f>IFERROR(__xludf.DUMMYFUNCTION("N(REGEXMATCH(VLOOKUP(A1392, 'RVtools V2.1'!A:H, 8, 0), ""^Serveur de fichiers""))"),0.0)</f>
        <v>0</v>
      </c>
      <c r="L1392" s="64">
        <f t="shared" si="6"/>
        <v>0</v>
      </c>
      <c r="M1392" s="67" t="str">
        <f>ifna(vlookup(A1392,'RVtools V2.1'!A:I,8,0),"N/A")</f>
        <v>Sonde Temperature</v>
      </c>
      <c r="N1392" s="64">
        <f>IFERROR(__xludf.DUMMYFUNCTION("IF(REGEXMATCH(M1392, ""(?i)"" &amp; JOIN(""|"", SPLIT(""kalisil"", "" ""))), 1, 0)"),0.0)</f>
        <v>0</v>
      </c>
      <c r="O1392" s="64" t="str">
        <f>vlookup(A1392,'RVtools V2.1'!A:H,7,0)</f>
        <v>T2</v>
      </c>
      <c r="P1392" s="64">
        <f>if(vlookup(A1392,'RVtools V2.1'!A:H,5,0)="oui",1,0)</f>
        <v>1</v>
      </c>
      <c r="Q1392" s="64">
        <f>ifna(vlookup(A1392,vCPU!A:B,2,0),"Unknown")</f>
        <v>4</v>
      </c>
      <c r="R1392" s="66">
        <f>ifna(vlookup(A1392,vMemory!A:C,3,0),"Unknown")</f>
        <v>16</v>
      </c>
      <c r="S1392" s="66">
        <f>ifna(vlookup(A1392,vDisk!A:C,3,0),"Unknown")</f>
        <v>363</v>
      </c>
      <c r="T1392" s="67" t="str">
        <f t="array" ref="T1392">IFS(
   L1392=1, "No Lift &amp; Shift",
   J1392=1, XLOOKUP(A1392, 'Infra Study'!A:A, 'Infra Study'!P:P),
   I1392=1, "No Lift &amp; Shift",
   H1392=1, "GKE",
   K1392=1, "GCNV",
   G1392=1, "Lift &amp; Shift Prod",
   TRUE, "Lift &amp; Shift Noprod"
)</f>
        <v>Consolidation</v>
      </c>
      <c r="U1392" s="67">
        <f t="shared" si="7"/>
        <v>0</v>
      </c>
      <c r="V1392" s="68">
        <f>if(T1392="Lift &amp; Shift Noprod",if( Y1392=0,Assumptions!$B$5, Assumptions!$B$4),if(T1392="Lift &amp; Shift Prod",if(AND(N1392=1,O1392="T1"),Assumptions!$B$6,Assumptions!$B$4),0))</f>
        <v>0</v>
      </c>
      <c r="W1392" s="62">
        <f>if(V1392&lt;&gt;0,if(Q1392="Unknown", Assumptions!$B$42,If(Q1392&gt;1,Q1392,2)),0)</f>
        <v>0</v>
      </c>
      <c r="X1392" s="69">
        <f>if(V1392&lt;&gt;0,if(R1392="Unknown", Assumptions!$B$43,R1392),0)</f>
        <v>0</v>
      </c>
      <c r="Y1392" s="68">
        <f t="shared" si="8"/>
        <v>0</v>
      </c>
      <c r="Z1392" s="68">
        <f>if(V1392&lt;&gt;0,if(  S1392="Unknown", Assumptions!$B$44,S1392),0)</f>
        <v>0</v>
      </c>
      <c r="AA1392" s="68">
        <f>if(V1392 ="N2",ifna(vlookup(W1392&amp;"-"&amp;X1392,'Ref. VM'!A:B,2,0),"Custom"),if(V1392 ="E2" , ifna(vlookup(W1392&amp;"-"&amp;X1392,'Ref. VM'!D:E,2,0),"Custom"),if(V1392="N2D",ifna(vlookup(W1392&amp;"-"&amp;X1392,'Ref. VM'!G:H,2,0),"Custom"),if(V1392="N4",ifna(vlookup(W1392&amp;"-"&amp;X1392,'Ref. VM'!J:K,2,0),"Custom"),0))))</f>
        <v>0</v>
      </c>
      <c r="AB1392" s="67">
        <f t="shared" si="9"/>
        <v>0</v>
      </c>
      <c r="AC1392" s="67">
        <f t="shared" si="10"/>
        <v>0</v>
      </c>
      <c r="AD1392" s="67">
        <f t="shared" si="11"/>
        <v>0</v>
      </c>
      <c r="AE1392" s="62">
        <f>if(T1392="Lift &amp; Shift Prod",730,if(T1392="Lift &amp; Shift Noprod",Assumptions!$B$3,0))</f>
        <v>0</v>
      </c>
      <c r="AF1392" s="70">
        <f>if( U1392=0,0,if(Y1392=0, ((vlookup(AB1392,'SKU Pricing'!A:B,Assumptions!$B$2,0)*W1392)+(vlookup(AC1392,'SKU Pricing'!A:B,Assumptions!$B$2,0)*X1392))*AE1392,((vlookup(AB1392,'SKU Pricing'!A:B,Assumptions!$B$2,0)*W1392)+(vlookup(AC1392,'SKU Pricing'!A:B,Assumptions!$B$2,0)*(W1392*8))+(vlookup(AD1392,'SKU Pricing'!A:B,Assumptions!$B$2,0)*(X1392-(W1392*8))))*AE1392))</f>
        <v>0</v>
      </c>
      <c r="AG1392" s="67">
        <f t="shared" si="12"/>
        <v>0</v>
      </c>
      <c r="AH1392" s="70">
        <f>ifna(vlookup(AG1392,'SKU Pricing'!A:B,Assumptions!$B$2,0)*W1392*AE1392,0)</f>
        <v>0</v>
      </c>
      <c r="AI1392" s="62" t="str">
        <f t="shared" si="13"/>
        <v/>
      </c>
      <c r="AJ1392" s="62" t="str">
        <f>if(V1392&lt;&gt;0, if(T1392="Lift &amp; Shift Noprod",Assumptions!$B$9,if(V1392=Assumptions!$B$6,Assumptions!$B$10,if(P1392=1,Assumptions!$B$8,Assumptions!$B$7))),"")</f>
        <v/>
      </c>
      <c r="AK1392" s="69">
        <f t="shared" si="14"/>
        <v>0</v>
      </c>
      <c r="AL1392" s="69">
        <f>if(AJ1392="Hyperdisk Balanced",Assumptions!$B$11,0)</f>
        <v>0</v>
      </c>
      <c r="AM1392" s="69">
        <f>if(AJ1392="Hyperdisk Balanced",Assumptions!$B$12,0)</f>
        <v>0</v>
      </c>
      <c r="AN1392" s="70">
        <f>if(AK1392=0,0,if(AJ1392="Hyperdisk Balanced",vlookup(AK1392&amp;" provisioned space",'SKU Pricing'!A:B,Assumptions!$B$2,0)*Z1392+vlookup(AK1392&amp;" provisioned IOPS",'SKU Pricing'!A:B,Assumptions!$B$2,0)*AL1392*730+vlookup(AK1392&amp;" provisioned throughput",'SKU Pricing'!A:B,Assumptions!$B$2,0)*AM1392*730,vlookup(AK1392,'SKU Pricing'!A:B,Assumptions!$B$2,0)*Z1392))</f>
        <v>0</v>
      </c>
      <c r="AO1392" s="70">
        <f t="shared" si="15"/>
        <v>0</v>
      </c>
      <c r="AP1392" s="71">
        <f t="shared" si="16"/>
        <v>0</v>
      </c>
      <c r="AQ1392" s="70">
        <f>ifna(vlookup(AP1392,'SKU Pricing'!A:B,Assumptions!$B$2,0)*AE1392,0)</f>
        <v>0</v>
      </c>
      <c r="AR1392" s="72">
        <v>0.0</v>
      </c>
    </row>
    <row r="1393">
      <c r="A1393" s="61" t="s">
        <v>1532</v>
      </c>
      <c r="B1393" s="62" t="str">
        <f>ifna(if(vlookup(A1393,vOS!A:B,2,0)="","Unknown",vlookup(A1393,vOS!A:B,2,0)),"Unknown")</f>
        <v>Microsoft Windows Server 2022 (64-bit)</v>
      </c>
      <c r="C1393" s="62">
        <f>vlookup(B1393,'OS Study'!A:D,2,0)</f>
        <v>0</v>
      </c>
      <c r="D1393" s="62" t="str">
        <f>vlookup(B1393,'OS Study'!A:D,3,0)</f>
        <v>Windows</v>
      </c>
      <c r="E1393" s="62" t="str">
        <f>vlookup(B1393,'OS Study'!A:D,4,0)</f>
        <v>Server</v>
      </c>
      <c r="F1393" s="63" t="str">
        <f>vlookup(B1393,'OS Study'!A:E,5,0)</f>
        <v>2022</v>
      </c>
      <c r="G1393" s="62">
        <f>IF(vlookup(A1393,'RVtools V2.1'!A:J,4,0)="non",0,1)</f>
        <v>1</v>
      </c>
      <c r="H1393" s="62">
        <f>if(vlookup(A1393,'RVtools V2.1'!A:K,11,0)="kube",1,0)</f>
        <v>0</v>
      </c>
      <c r="I1393" s="62">
        <f t="shared" si="5"/>
        <v>0</v>
      </c>
      <c r="J1393" s="62">
        <f>ifna(vlookup(A1393,'Infra Study'!A:Q,17,0),0)</f>
        <v>0</v>
      </c>
      <c r="K1393" s="64">
        <f>IFERROR(__xludf.DUMMYFUNCTION("N(REGEXMATCH(VLOOKUP(A1393, 'RVtools V2.1'!A:H, 8, 0), ""^Serveur de fichiers""))"),0.0)</f>
        <v>0</v>
      </c>
      <c r="L1393" s="64">
        <f t="shared" si="6"/>
        <v>0</v>
      </c>
      <c r="M1393" s="67" t="str">
        <f>ifna(vlookup(A1393,'RVtools V2.1'!A:I,8,0),"N/A")</f>
        <v>Sonde Temperature</v>
      </c>
      <c r="N1393" s="64">
        <f>IFERROR(__xludf.DUMMYFUNCTION("IF(REGEXMATCH(M1393, ""(?i)"" &amp; JOIN(""|"", SPLIT(""kalisil"", "" ""))), 1, 0)"),0.0)</f>
        <v>0</v>
      </c>
      <c r="O1393" s="64" t="str">
        <f>vlookup(A1393,'RVtools V2.1'!A:H,7,0)</f>
        <v>T2</v>
      </c>
      <c r="P1393" s="64">
        <f>if(vlookup(A1393,'RVtools V2.1'!A:H,5,0)="oui",1,0)</f>
        <v>1</v>
      </c>
      <c r="Q1393" s="64">
        <f>ifna(vlookup(A1393,vCPU!A:B,2,0),"Unknown")</f>
        <v>2</v>
      </c>
      <c r="R1393" s="66">
        <f>ifna(vlookup(A1393,vMemory!A:C,3,0),"Unknown")</f>
        <v>8</v>
      </c>
      <c r="S1393" s="66">
        <f>ifna(vlookup(A1393,vDisk!A:C,3,0),"Unknown")</f>
        <v>237</v>
      </c>
      <c r="T1393" s="67" t="str">
        <f t="array" ref="T1393">IFS(
   L1393=1, "No Lift &amp; Shift",
   J1393=1, XLOOKUP(A1393, 'Infra Study'!A:A, 'Infra Study'!P:P),
   I1393=1, "No Lift &amp; Shift",
   H1393=1, "GKE",
   K1393=1, "GCNV",
   G1393=1, "Lift &amp; Shift Prod",
   TRUE, "Lift &amp; Shift Noprod"
)</f>
        <v>Lift &amp; Shift Prod</v>
      </c>
      <c r="U1393" s="67">
        <f t="shared" si="7"/>
        <v>1</v>
      </c>
      <c r="V1393" s="68" t="str">
        <f>if(T1393="Lift &amp; Shift Noprod",if( Y1393=0,Assumptions!$B$5, Assumptions!$B$4),if(T1393="Lift &amp; Shift Prod",if(AND(N1393=1,O1393="T1"),Assumptions!$B$6,Assumptions!$B$4),0))</f>
        <v>N2D</v>
      </c>
      <c r="W1393" s="69">
        <f>if(V1393&lt;&gt;0,if(Q1393="Unknown", Assumptions!$B$42,If(Q1393&gt;1,Q1393,2)),0)</f>
        <v>2</v>
      </c>
      <c r="X1393" s="69">
        <f>if(V1393&lt;&gt;0,if(R1393="Unknown", Assumptions!$B$43,R1393),0)</f>
        <v>8</v>
      </c>
      <c r="Y1393" s="68">
        <f t="shared" si="8"/>
        <v>0</v>
      </c>
      <c r="Z1393" s="68">
        <f>if(V1393&lt;&gt;0,if(  S1393="Unknown", Assumptions!$B$44,S1393),0)</f>
        <v>237</v>
      </c>
      <c r="AA1393" s="68" t="str">
        <f>if(V1393 ="N2",ifna(vlookup(W1393&amp;"-"&amp;X1393,'Ref. VM'!A:B,2,0),"Custom"),if(V1393 ="E2" , ifna(vlookup(W1393&amp;"-"&amp;X1393,'Ref. VM'!D:E,2,0),"Custom"),if(V1393="N2D",ifna(vlookup(W1393&amp;"-"&amp;X1393,'Ref. VM'!G:H,2,0),"Custom"),if(V1393="N4",ifna(vlookup(W1393&amp;"-"&amp;X1393,'Ref. VM'!J:K,2,0),"Custom"),0))))</f>
        <v>Custom</v>
      </c>
      <c r="AB1393" s="67" t="str">
        <f t="shared" si="9"/>
        <v>N2D-Custom vCPUs-CUD 3y</v>
      </c>
      <c r="AC1393" s="67" t="str">
        <f t="shared" si="10"/>
        <v>N2D-Custom RAM-CUD 3y</v>
      </c>
      <c r="AD1393" s="67">
        <f t="shared" si="11"/>
        <v>0</v>
      </c>
      <c r="AE1393" s="69">
        <f>if(T1393="Lift &amp; Shift Prod",730,if(T1393="Lift &amp; Shift Noprod",Assumptions!$B$3,0))</f>
        <v>730</v>
      </c>
      <c r="AF1393" s="70">
        <f>if( U1393=0,0,if(Y1393=0, ((vlookup(AB1393,'SKU Pricing'!A:B,Assumptions!$B$2,0)*W1393)+(vlookup(AC1393,'SKU Pricing'!A:B,Assumptions!$B$2,0)*X1393))*AE1393,((vlookup(AB1393,'SKU Pricing'!A:B,Assumptions!$B$2,0)*W1393)+(vlookup(AC1393,'SKU Pricing'!A:B,Assumptions!$B$2,0)*(W1393*8))+(vlookup(AD1393,'SKU Pricing'!A:B,Assumptions!$B$2,0)*(X1393-(W1393*8))))*AE1393))</f>
        <v>33.80865936</v>
      </c>
      <c r="AG1393" s="67" t="str">
        <f t="shared" si="12"/>
        <v>Windows Server</v>
      </c>
      <c r="AH1393" s="70">
        <f>ifna(vlookup(AG1393,'SKU Pricing'!A:B,Assumptions!$B$2,0)*W1393*AE1393,0)</f>
        <v>67.16</v>
      </c>
      <c r="AI1393" s="62" t="str">
        <f t="shared" si="13"/>
        <v/>
      </c>
      <c r="AJ1393" s="62" t="str">
        <f>if(V1393&lt;&gt;0, if(T1393="Lift &amp; Shift Noprod",Assumptions!$B$9,if(V1393=Assumptions!$B$6,Assumptions!$B$10,if(P1393=1,Assumptions!$B$8,Assumptions!$B$7))),"")</f>
        <v>SSD</v>
      </c>
      <c r="AK1393" s="69" t="str">
        <f t="shared" si="14"/>
        <v>SSD</v>
      </c>
      <c r="AL1393" s="69">
        <f>if(AJ1393="Hyperdisk Balanced",Assumptions!$B$11,0)</f>
        <v>0</v>
      </c>
      <c r="AM1393" s="69">
        <f>if(AJ1393="Hyperdisk Balanced",Assumptions!$B$12,0)</f>
        <v>0</v>
      </c>
      <c r="AN1393" s="70">
        <f>if(AK1393=0,0,if(AJ1393="Hyperdisk Balanced",vlookup(AK1393&amp;" provisioned space",'SKU Pricing'!A:B,Assumptions!$B$2,0)*Z1393+vlookup(AK1393&amp;" provisioned IOPS",'SKU Pricing'!A:B,Assumptions!$B$2,0)*AL1393*730+vlookup(AK1393&amp;" provisioned throughput",'SKU Pricing'!A:B,Assumptions!$B$2,0)*AM1393*730,vlookup(AK1393,'SKU Pricing'!A:B,Assumptions!$B$2,0)*Z1393))</f>
        <v>46.689</v>
      </c>
      <c r="AO1393" s="70">
        <f t="shared" si="15"/>
        <v>147.6576594</v>
      </c>
      <c r="AP1393" s="71" t="str">
        <f t="shared" si="16"/>
        <v>VM Manager</v>
      </c>
      <c r="AQ1393" s="70">
        <f>ifna(vlookup(AP1393,'SKU Pricing'!A:B,Assumptions!$B$2,0)*AE1393,0)</f>
        <v>2.19</v>
      </c>
      <c r="AR1393" s="72">
        <v>0.0</v>
      </c>
    </row>
    <row r="1394">
      <c r="A1394" s="61" t="s">
        <v>1533</v>
      </c>
      <c r="B1394" s="62" t="str">
        <f>ifna(if(vlookup(A1394,vOS!A:B,2,0)="","Unknown",vlookup(A1394,vOS!A:B,2,0)),"Unknown")</f>
        <v>Microsoft Windows Server 2016 or later (64-bit)</v>
      </c>
      <c r="C1394" s="62">
        <f>vlookup(B1394,'OS Study'!A:D,2,0)</f>
        <v>0</v>
      </c>
      <c r="D1394" s="62" t="str">
        <f>vlookup(B1394,'OS Study'!A:D,3,0)</f>
        <v>Windows</v>
      </c>
      <c r="E1394" s="62" t="str">
        <f>vlookup(B1394,'OS Study'!A:D,4,0)</f>
        <v>Server</v>
      </c>
      <c r="F1394" s="63" t="str">
        <f>vlookup(B1394,'OS Study'!A:E,5,0)</f>
        <v>2016</v>
      </c>
      <c r="G1394" s="62">
        <f>IF(vlookup(A1394,'RVtools V2.1'!A:J,4,0)="non",0,1)</f>
        <v>1</v>
      </c>
      <c r="H1394" s="62">
        <f>if(vlookup(A1394,'RVtools V2.1'!A:K,11,0)="kube",1,0)</f>
        <v>0</v>
      </c>
      <c r="I1394" s="62">
        <f t="shared" si="5"/>
        <v>0</v>
      </c>
      <c r="J1394" s="62">
        <f>ifna(vlookup(A1394,'Infra Study'!A:Q,17,0),0)</f>
        <v>0</v>
      </c>
      <c r="K1394" s="64">
        <f>IFERROR(__xludf.DUMMYFUNCTION("N(REGEXMATCH(VLOOKUP(A1394, 'RVtools V2.1'!A:H, 8, 0), ""^Serveur de fichiers""))"),0.0)</f>
        <v>0</v>
      </c>
      <c r="L1394" s="64">
        <f t="shared" si="6"/>
        <v>0</v>
      </c>
      <c r="M1394" s="67" t="str">
        <f>ifna(vlookup(A1394,'RVtools V2.1'!A:I,8,0),"N/A")</f>
        <v>Sonde Temperature</v>
      </c>
      <c r="N1394" s="64">
        <f>IFERROR(__xludf.DUMMYFUNCTION("IF(REGEXMATCH(M1394, ""(?i)"" &amp; JOIN(""|"", SPLIT(""kalisil"", "" ""))), 1, 0)"),0.0)</f>
        <v>0</v>
      </c>
      <c r="O1394" s="64" t="str">
        <f>vlookup(A1394,'RVtools V2.1'!A:H,7,0)</f>
        <v>T2</v>
      </c>
      <c r="P1394" s="64">
        <f>if(vlookup(A1394,'RVtools V2.1'!A:H,5,0)="oui",1,0)</f>
        <v>0</v>
      </c>
      <c r="Q1394" s="64">
        <f>ifna(vlookup(A1394,vCPU!A:B,2,0),"Unknown")</f>
        <v>6</v>
      </c>
      <c r="R1394" s="66">
        <f>ifna(vlookup(A1394,vMemory!A:C,3,0),"Unknown")</f>
        <v>12</v>
      </c>
      <c r="S1394" s="66">
        <f>ifna(vlookup(A1394,vDisk!A:C,3,0),"Unknown")</f>
        <v>289</v>
      </c>
      <c r="T1394" s="67" t="str">
        <f t="array" ref="T1394">IFS(
   L1394=1, "No Lift &amp; Shift",
   J1394=1, XLOOKUP(A1394, 'Infra Study'!A:A, 'Infra Study'!P:P),
   I1394=1, "No Lift &amp; Shift",
   H1394=1, "GKE",
   K1394=1, "GCNV",
   G1394=1, "Lift &amp; Shift Prod",
   TRUE, "Lift &amp; Shift Noprod"
)</f>
        <v>Lift &amp; Shift Prod</v>
      </c>
      <c r="U1394" s="67">
        <f t="shared" si="7"/>
        <v>1</v>
      </c>
      <c r="V1394" s="68" t="str">
        <f>if(T1394="Lift &amp; Shift Noprod",if( Y1394=0,Assumptions!$B$5, Assumptions!$B$4),if(T1394="Lift &amp; Shift Prod",if(AND(N1394=1,O1394="T1"),Assumptions!$B$6,Assumptions!$B$4),0))</f>
        <v>N2D</v>
      </c>
      <c r="W1394" s="69">
        <f>if(V1394&lt;&gt;0,if(Q1394="Unknown", Assumptions!$B$42,If(Q1394&gt;1,Q1394,2)),0)</f>
        <v>6</v>
      </c>
      <c r="X1394" s="69">
        <f>if(V1394&lt;&gt;0,if(R1394="Unknown", Assumptions!$B$43,R1394),0)</f>
        <v>12</v>
      </c>
      <c r="Y1394" s="68">
        <f t="shared" si="8"/>
        <v>0</v>
      </c>
      <c r="Z1394" s="68">
        <f>if(V1394&lt;&gt;0,if(  S1394="Unknown", Assumptions!$B$44,S1394),0)</f>
        <v>289</v>
      </c>
      <c r="AA1394" s="68" t="str">
        <f>if(V1394 ="N2",ifna(vlookup(W1394&amp;"-"&amp;X1394,'Ref. VM'!A:B,2,0),"Custom"),if(V1394 ="E2" , ifna(vlookup(W1394&amp;"-"&amp;X1394,'Ref. VM'!D:E,2,0),"Custom"),if(V1394="N2D",ifna(vlookup(W1394&amp;"-"&amp;X1394,'Ref. VM'!G:H,2,0),"Custom"),if(V1394="N4",ifna(vlookup(W1394&amp;"-"&amp;X1394,'Ref. VM'!J:K,2,0),"Custom"),0))))</f>
        <v>Custom</v>
      </c>
      <c r="AB1394" s="67" t="str">
        <f t="shared" si="9"/>
        <v>N2D-Custom vCPUs-CUD 3y</v>
      </c>
      <c r="AC1394" s="67" t="str">
        <f t="shared" si="10"/>
        <v>N2D-Custom RAM-CUD 3y</v>
      </c>
      <c r="AD1394" s="67">
        <f t="shared" si="11"/>
        <v>0</v>
      </c>
      <c r="AE1394" s="69">
        <f>if(T1394="Lift &amp; Shift Prod",730,if(T1394="Lift &amp; Shift Noprod",Assumptions!$B$3,0))</f>
        <v>730</v>
      </c>
      <c r="AF1394" s="70">
        <f>if( U1394=0,0,if(Y1394=0, ((vlookup(AB1394,'SKU Pricing'!A:B,Assumptions!$B$2,0)*W1394)+(vlookup(AC1394,'SKU Pricing'!A:B,Assumptions!$B$2,0)*X1394))*AE1394,((vlookup(AB1394,'SKU Pricing'!A:B,Assumptions!$B$2,0)*W1394)+(vlookup(AC1394,'SKU Pricing'!A:B,Assumptions!$B$2,0)*(W1394*8))+(vlookup(AD1394,'SKU Pricing'!A:B,Assumptions!$B$2,0)*(X1394-(W1394*8))))*AE1394))</f>
        <v>83.72497896</v>
      </c>
      <c r="AG1394" s="67" t="str">
        <f t="shared" si="12"/>
        <v>Windows Server</v>
      </c>
      <c r="AH1394" s="70">
        <f>ifna(vlookup(AG1394,'SKU Pricing'!A:B,Assumptions!$B$2,0)*W1394*AE1394,0)</f>
        <v>201.48</v>
      </c>
      <c r="AI1394" s="62" t="str">
        <f t="shared" si="13"/>
        <v/>
      </c>
      <c r="AJ1394" s="62" t="str">
        <f>if(V1394&lt;&gt;0, if(T1394="Lift &amp; Shift Noprod",Assumptions!$B$9,if(V1394=Assumptions!$B$6,Assumptions!$B$10,if(P1394=1,Assumptions!$B$8,Assumptions!$B$7))),"")</f>
        <v>Balanced</v>
      </c>
      <c r="AK1394" s="69" t="str">
        <f t="shared" si="14"/>
        <v>Balanced</v>
      </c>
      <c r="AL1394" s="69">
        <f>if(AJ1394="Hyperdisk Balanced",Assumptions!$B$11,0)</f>
        <v>0</v>
      </c>
      <c r="AM1394" s="69">
        <f>if(AJ1394="Hyperdisk Balanced",Assumptions!$B$12,0)</f>
        <v>0</v>
      </c>
      <c r="AN1394" s="70">
        <f>if(AK1394=0,0,if(AJ1394="Hyperdisk Balanced",vlookup(AK1394&amp;" provisioned space",'SKU Pricing'!A:B,Assumptions!$B$2,0)*Z1394+vlookup(AK1394&amp;" provisioned IOPS",'SKU Pricing'!A:B,Assumptions!$B$2,0)*AL1394*730+vlookup(AK1394&amp;" provisioned throughput",'SKU Pricing'!A:B,Assumptions!$B$2,0)*AM1394*730,vlookup(AK1394,'SKU Pricing'!A:B,Assumptions!$B$2,0)*Z1394))</f>
        <v>33.524</v>
      </c>
      <c r="AO1394" s="70">
        <f t="shared" si="15"/>
        <v>318.728979</v>
      </c>
      <c r="AP1394" s="71" t="str">
        <f t="shared" si="16"/>
        <v>VM Manager</v>
      </c>
      <c r="AQ1394" s="70">
        <f>ifna(vlookup(AP1394,'SKU Pricing'!A:B,Assumptions!$B$2,0)*AE1394,0)</f>
        <v>2.19</v>
      </c>
      <c r="AR1394" s="72">
        <v>0.0</v>
      </c>
    </row>
    <row r="1395">
      <c r="A1395" s="61" t="s">
        <v>1534</v>
      </c>
      <c r="B1395" s="62" t="str">
        <f>ifna(if(vlookup(A1395,vOS!A:B,2,0)="","Unknown",vlookup(A1395,vOS!A:B,2,0)),"Unknown")</f>
        <v>Microsoft Windows Server 2016 or later (64-bit)</v>
      </c>
      <c r="C1395" s="62">
        <f>vlookup(B1395,'OS Study'!A:D,2,0)</f>
        <v>0</v>
      </c>
      <c r="D1395" s="62" t="str">
        <f>vlookup(B1395,'OS Study'!A:D,3,0)</f>
        <v>Windows</v>
      </c>
      <c r="E1395" s="62" t="str">
        <f>vlookup(B1395,'OS Study'!A:D,4,0)</f>
        <v>Server</v>
      </c>
      <c r="F1395" s="63" t="str">
        <f>vlookup(B1395,'OS Study'!A:E,5,0)</f>
        <v>2016</v>
      </c>
      <c r="G1395" s="62">
        <f>IF(vlookup(A1395,'RVtools V2.1'!A:J,4,0)="non",0,1)</f>
        <v>1</v>
      </c>
      <c r="H1395" s="62">
        <f>if(vlookup(A1395,'RVtools V2.1'!A:K,11,0)="kube",1,0)</f>
        <v>0</v>
      </c>
      <c r="I1395" s="62">
        <f t="shared" si="5"/>
        <v>0</v>
      </c>
      <c r="J1395" s="62">
        <f>ifna(vlookup(A1395,'Infra Study'!A:Q,17,0),0)</f>
        <v>0</v>
      </c>
      <c r="K1395" s="64">
        <f>IFERROR(__xludf.DUMMYFUNCTION("N(REGEXMATCH(VLOOKUP(A1395, 'RVtools V2.1'!A:H, 8, 0), ""^Serveur de fichiers""))"),0.0)</f>
        <v>0</v>
      </c>
      <c r="L1395" s="64">
        <f t="shared" si="6"/>
        <v>0</v>
      </c>
      <c r="M1395" s="67" t="str">
        <f>ifna(vlookup(A1395,'RVtools V2.1'!A:I,8,0),"N/A")</f>
        <v>Stago - ALI</v>
      </c>
      <c r="N1395" s="64">
        <f>IFERROR(__xludf.DUMMYFUNCTION("IF(REGEXMATCH(M1395, ""(?i)"" &amp; JOIN(""|"", SPLIT(""kalisil"", "" ""))), 1, 0)"),0.0)</f>
        <v>0</v>
      </c>
      <c r="O1395" s="64" t="str">
        <f>vlookup(A1395,'RVtools V2.1'!A:H,7,0)</f>
        <v>T1</v>
      </c>
      <c r="P1395" s="64">
        <f>if(vlookup(A1395,'RVtools V2.1'!A:H,5,0)="oui",1,0)</f>
        <v>1</v>
      </c>
      <c r="Q1395" s="64">
        <f>ifna(vlookup(A1395,vCPU!A:B,2,0),"Unknown")</f>
        <v>8</v>
      </c>
      <c r="R1395" s="66">
        <f>ifna(vlookup(A1395,vMemory!A:C,3,0),"Unknown")</f>
        <v>32</v>
      </c>
      <c r="S1395" s="66">
        <f>ifna(vlookup(A1395,vDisk!A:C,3,0),"Unknown")</f>
        <v>234</v>
      </c>
      <c r="T1395" s="67" t="str">
        <f t="array" ref="T1395">IFS(
   L1395=1, "No Lift &amp; Shift",
   J1395=1, XLOOKUP(A1395, 'Infra Study'!A:A, 'Infra Study'!P:P),
   I1395=1, "No Lift &amp; Shift",
   H1395=1, "GKE",
   K1395=1, "GCNV",
   G1395=1, "Lift &amp; Shift Prod",
   TRUE, "Lift &amp; Shift Noprod"
)</f>
        <v>Lift &amp; Shift Prod</v>
      </c>
      <c r="U1395" s="67">
        <f t="shared" si="7"/>
        <v>1</v>
      </c>
      <c r="V1395" s="68" t="str">
        <f>if(T1395="Lift &amp; Shift Noprod",if( Y1395=0,Assumptions!$B$5, Assumptions!$B$4),if(T1395="Lift &amp; Shift Prod",if(AND(N1395=1,O1395="T1"),Assumptions!$B$6,Assumptions!$B$4),0))</f>
        <v>N2D</v>
      </c>
      <c r="W1395" s="69">
        <f>if(V1395&lt;&gt;0,if(Q1395="Unknown", Assumptions!$B$42,If(Q1395&gt;1,Q1395,2)),0)</f>
        <v>8</v>
      </c>
      <c r="X1395" s="69">
        <f>if(V1395&lt;&gt;0,if(R1395="Unknown", Assumptions!$B$43,R1395),0)</f>
        <v>32</v>
      </c>
      <c r="Y1395" s="68">
        <f t="shared" si="8"/>
        <v>0</v>
      </c>
      <c r="Z1395" s="68">
        <f>if(V1395&lt;&gt;0,if(  S1395="Unknown", Assumptions!$B$44,S1395),0)</f>
        <v>234</v>
      </c>
      <c r="AA1395" s="68" t="str">
        <f>if(V1395 ="N2",ifna(vlookup(W1395&amp;"-"&amp;X1395,'Ref. VM'!A:B,2,0),"Custom"),if(V1395 ="E2" , ifna(vlookup(W1395&amp;"-"&amp;X1395,'Ref. VM'!D:E,2,0),"Custom"),if(V1395="N2D",ifna(vlookup(W1395&amp;"-"&amp;X1395,'Ref. VM'!G:H,2,0),"Custom"),if(V1395="N4",ifna(vlookup(W1395&amp;"-"&amp;X1395,'Ref. VM'!J:K,2,0),"Custom"),0))))</f>
        <v>Predefined</v>
      </c>
      <c r="AB1395" s="67" t="str">
        <f t="shared" si="9"/>
        <v>N2D-Predefined vCPUs-CUD 3y</v>
      </c>
      <c r="AC1395" s="67" t="str">
        <f t="shared" si="10"/>
        <v>N2D-Predefined RAM-CUD 3y</v>
      </c>
      <c r="AD1395" s="67">
        <f t="shared" si="11"/>
        <v>0</v>
      </c>
      <c r="AE1395" s="69">
        <f>if(T1395="Lift &amp; Shift Prod",730,if(T1395="Lift &amp; Shift Noprod",Assumptions!$B$3,0))</f>
        <v>730</v>
      </c>
      <c r="AF1395" s="70">
        <f>if( U1395=0,0,if(Y1395=0, ((vlookup(AB1395,'SKU Pricing'!A:B,Assumptions!$B$2,0)*W1395)+(vlookup(AC1395,'SKU Pricing'!A:B,Assumptions!$B$2,0)*X1395))*AE1395,((vlookup(AB1395,'SKU Pricing'!A:B,Assumptions!$B$2,0)*W1395)+(vlookup(AC1395,'SKU Pricing'!A:B,Assumptions!$B$2,0)*(W1395*8))+(vlookup(AD1395,'SKU Pricing'!A:B,Assumptions!$B$2,0)*(X1395-(W1395*8))))*AE1395))</f>
        <v>128.7948928</v>
      </c>
      <c r="AG1395" s="67" t="str">
        <f t="shared" si="12"/>
        <v>Windows Server</v>
      </c>
      <c r="AH1395" s="70">
        <f>ifna(vlookup(AG1395,'SKU Pricing'!A:B,Assumptions!$B$2,0)*W1395*AE1395,0)</f>
        <v>268.64</v>
      </c>
      <c r="AI1395" s="62" t="str">
        <f t="shared" si="13"/>
        <v>Regional</v>
      </c>
      <c r="AJ1395" s="62" t="str">
        <f>if(V1395&lt;&gt;0, if(T1395="Lift &amp; Shift Noprod",Assumptions!$B$9,if(V1395=Assumptions!$B$6,Assumptions!$B$10,if(P1395=1,Assumptions!$B$8,Assumptions!$B$7))),"")</f>
        <v>SSD</v>
      </c>
      <c r="AK1395" s="69" t="str">
        <f t="shared" si="14"/>
        <v>SSD</v>
      </c>
      <c r="AL1395" s="69">
        <f>if(AJ1395="Hyperdisk Balanced",Assumptions!$B$11,0)</f>
        <v>0</v>
      </c>
      <c r="AM1395" s="69">
        <f>if(AJ1395="Hyperdisk Balanced",Assumptions!$B$12,0)</f>
        <v>0</v>
      </c>
      <c r="AN1395" s="70">
        <f>if(AK1395=0,0,if(AJ1395="Hyperdisk Balanced",vlookup(AK1395&amp;" provisioned space",'SKU Pricing'!A:B,Assumptions!$B$2,0)*Z1395+vlookup(AK1395&amp;" provisioned IOPS",'SKU Pricing'!A:B,Assumptions!$B$2,0)*AL1395*730+vlookup(AK1395&amp;" provisioned throughput",'SKU Pricing'!A:B,Assumptions!$B$2,0)*AM1395*730,vlookup(AK1395,'SKU Pricing'!A:B,Assumptions!$B$2,0)*Z1395))</f>
        <v>46.098</v>
      </c>
      <c r="AO1395" s="70">
        <f t="shared" si="15"/>
        <v>443.5328928</v>
      </c>
      <c r="AP1395" s="71" t="str">
        <f t="shared" si="16"/>
        <v>VM Manager</v>
      </c>
      <c r="AQ1395" s="70">
        <f>ifna(vlookup(AP1395,'SKU Pricing'!A:B,Assumptions!$B$2,0)*AE1395,0)</f>
        <v>2.19</v>
      </c>
      <c r="AR1395" s="72">
        <v>0.0</v>
      </c>
    </row>
    <row r="1396">
      <c r="A1396" s="61" t="s">
        <v>1535</v>
      </c>
      <c r="B1396" s="62" t="str">
        <f>ifna(if(vlookup(A1396,vOS!A:B,2,0)="","Unknown",vlookup(A1396,vOS!A:B,2,0)),"Unknown")</f>
        <v>Microsoft Windows Server 2019 (64-bit)</v>
      </c>
      <c r="C1396" s="62">
        <f>vlookup(B1396,'OS Study'!A:D,2,0)</f>
        <v>0</v>
      </c>
      <c r="D1396" s="62" t="str">
        <f>vlookup(B1396,'OS Study'!A:D,3,0)</f>
        <v>Windows</v>
      </c>
      <c r="E1396" s="62" t="str">
        <f>vlookup(B1396,'OS Study'!A:D,4,0)</f>
        <v>Server</v>
      </c>
      <c r="F1396" s="63" t="str">
        <f>vlookup(B1396,'OS Study'!A:E,5,0)</f>
        <v>2019</v>
      </c>
      <c r="G1396" s="62">
        <f>IF(vlookup(A1396,'RVtools V2.1'!A:J,4,0)="non",0,1)</f>
        <v>1</v>
      </c>
      <c r="H1396" s="62">
        <f>if(vlookup(A1396,'RVtools V2.1'!A:K,11,0)="kube",1,0)</f>
        <v>0</v>
      </c>
      <c r="I1396" s="62">
        <f t="shared" si="5"/>
        <v>0</v>
      </c>
      <c r="J1396" s="62">
        <f>ifna(vlookup(A1396,'Infra Study'!A:Q,17,0),0)</f>
        <v>0</v>
      </c>
      <c r="K1396" s="64">
        <f>IFERROR(__xludf.DUMMYFUNCTION("N(REGEXMATCH(VLOOKUP(A1396, 'RVtools V2.1'!A:H, 8, 0), ""^Serveur de fichiers""))"),0.0)</f>
        <v>0</v>
      </c>
      <c r="L1396" s="64">
        <f t="shared" si="6"/>
        <v>0</v>
      </c>
      <c r="M1396" s="67" t="str">
        <f>ifna(vlookup(A1396,'RVtools V2.1'!A:I,8,0),"N/A")</f>
        <v>Stago - Astralab</v>
      </c>
      <c r="N1396" s="64">
        <f>IFERROR(__xludf.DUMMYFUNCTION("IF(REGEXMATCH(M1396, ""(?i)"" &amp; JOIN(""|"", SPLIT(""kalisil"", "" ""))), 1, 0)"),0.0)</f>
        <v>0</v>
      </c>
      <c r="O1396" s="64" t="str">
        <f>vlookup(A1396,'RVtools V2.1'!A:H,7,0)</f>
        <v>T1</v>
      </c>
      <c r="P1396" s="64">
        <f>if(vlookup(A1396,'RVtools V2.1'!A:H,5,0)="oui",1,0)</f>
        <v>1</v>
      </c>
      <c r="Q1396" s="64">
        <f>ifna(vlookup(A1396,vCPU!A:B,2,0),"Unknown")</f>
        <v>2</v>
      </c>
      <c r="R1396" s="66">
        <f>ifna(vlookup(A1396,vMemory!A:C,3,0),"Unknown")</f>
        <v>32</v>
      </c>
      <c r="S1396" s="66">
        <f>ifna(vlookup(A1396,vDisk!A:C,3,0),"Unknown")</f>
        <v>274</v>
      </c>
      <c r="T1396" s="67" t="str">
        <f t="array" ref="T1396">IFS(
   L1396=1, "No Lift &amp; Shift",
   J1396=1, XLOOKUP(A1396, 'Infra Study'!A:A, 'Infra Study'!P:P),
   I1396=1, "No Lift &amp; Shift",
   H1396=1, "GKE",
   K1396=1, "GCNV",
   G1396=1, "Lift &amp; Shift Prod",
   TRUE, "Lift &amp; Shift Noprod"
)</f>
        <v>Lift &amp; Shift Prod</v>
      </c>
      <c r="U1396" s="67">
        <f t="shared" si="7"/>
        <v>1</v>
      </c>
      <c r="V1396" s="68" t="str">
        <f>if(T1396="Lift &amp; Shift Noprod",if( Y1396=0,Assumptions!$B$5, Assumptions!$B$4),if(T1396="Lift &amp; Shift Prod",if(AND(N1396=1,O1396="T1"),Assumptions!$B$6,Assumptions!$B$4),0))</f>
        <v>N2D</v>
      </c>
      <c r="W1396" s="69">
        <f>if(V1396&lt;&gt;0,if(Q1396="Unknown", Assumptions!$B$42,If(Q1396&gt;1,Q1396,2)),0)</f>
        <v>2</v>
      </c>
      <c r="X1396" s="69">
        <f>if(V1396&lt;&gt;0,if(R1396="Unknown", Assumptions!$B$43,R1396),0)</f>
        <v>32</v>
      </c>
      <c r="Y1396" s="68">
        <f t="shared" si="8"/>
        <v>1</v>
      </c>
      <c r="Z1396" s="68">
        <f>if(V1396&lt;&gt;0,if(  S1396="Unknown", Assumptions!$B$44,S1396),0)</f>
        <v>274</v>
      </c>
      <c r="AA1396" s="68" t="str">
        <f>if(V1396 ="N2",ifna(vlookup(W1396&amp;"-"&amp;X1396,'Ref. VM'!A:B,2,0),"Custom"),if(V1396 ="E2" , ifna(vlookup(W1396&amp;"-"&amp;X1396,'Ref. VM'!D:E,2,0),"Custom"),if(V1396="N2D",ifna(vlookup(W1396&amp;"-"&amp;X1396,'Ref. VM'!G:H,2,0),"Custom"),if(V1396="N4",ifna(vlookup(W1396&amp;"-"&amp;X1396,'Ref. VM'!J:K,2,0),"Custom"),0))))</f>
        <v>Custom</v>
      </c>
      <c r="AB1396" s="67" t="str">
        <f t="shared" si="9"/>
        <v>N2D-Custom vCPUs-CUD 3y</v>
      </c>
      <c r="AC1396" s="67" t="str">
        <f t="shared" si="10"/>
        <v>N2D-Custom RAM-CUD 3y</v>
      </c>
      <c r="AD1396" s="67" t="str">
        <f t="shared" si="11"/>
        <v>N2D-Extended custom memory-CUD 3y</v>
      </c>
      <c r="AE1396" s="69">
        <f>if(T1396="Lift &amp; Shift Prod",730,if(T1396="Lift &amp; Shift Noprod",Assumptions!$B$3,0))</f>
        <v>730</v>
      </c>
      <c r="AF1396" s="70">
        <f>if( U1396=0,0,if(Y1396=0, ((vlookup(AB1396,'SKU Pricing'!A:B,Assumptions!$B$2,0)*W1396)+(vlookup(AC1396,'SKU Pricing'!A:B,Assumptions!$B$2,0)*X1396))*AE1396,((vlookup(AB1396,'SKU Pricing'!A:B,Assumptions!$B$2,0)*W1396)+(vlookup(AC1396,'SKU Pricing'!A:B,Assumptions!$B$2,0)*(W1396*8))+(vlookup(AD1396,'SKU Pricing'!A:B,Assumptions!$B$2,0)*(X1396-(W1396*8))))*AE1396))</f>
        <v>158.1863046</v>
      </c>
      <c r="AG1396" s="67" t="str">
        <f t="shared" si="12"/>
        <v>Windows Server</v>
      </c>
      <c r="AH1396" s="70">
        <f>ifna(vlookup(AG1396,'SKU Pricing'!A:B,Assumptions!$B$2,0)*W1396*AE1396,0)</f>
        <v>67.16</v>
      </c>
      <c r="AI1396" s="62" t="str">
        <f t="shared" si="13"/>
        <v>Regional</v>
      </c>
      <c r="AJ1396" s="62" t="str">
        <f>if(V1396&lt;&gt;0, if(T1396="Lift &amp; Shift Noprod",Assumptions!$B$9,if(V1396=Assumptions!$B$6,Assumptions!$B$10,if(P1396=1,Assumptions!$B$8,Assumptions!$B$7))),"")</f>
        <v>SSD</v>
      </c>
      <c r="AK1396" s="69" t="str">
        <f t="shared" si="14"/>
        <v>SSD</v>
      </c>
      <c r="AL1396" s="69">
        <f>if(AJ1396="Hyperdisk Balanced",Assumptions!$B$11,0)</f>
        <v>0</v>
      </c>
      <c r="AM1396" s="69">
        <f>if(AJ1396="Hyperdisk Balanced",Assumptions!$B$12,0)</f>
        <v>0</v>
      </c>
      <c r="AN1396" s="70">
        <f>if(AK1396=0,0,if(AJ1396="Hyperdisk Balanced",vlookup(AK1396&amp;" provisioned space",'SKU Pricing'!A:B,Assumptions!$B$2,0)*Z1396+vlookup(AK1396&amp;" provisioned IOPS",'SKU Pricing'!A:B,Assumptions!$B$2,0)*AL1396*730+vlookup(AK1396&amp;" provisioned throughput",'SKU Pricing'!A:B,Assumptions!$B$2,0)*AM1396*730,vlookup(AK1396,'SKU Pricing'!A:B,Assumptions!$B$2,0)*Z1396))</f>
        <v>53.978</v>
      </c>
      <c r="AO1396" s="70">
        <f t="shared" si="15"/>
        <v>279.3243046</v>
      </c>
      <c r="AP1396" s="71" t="str">
        <f t="shared" si="16"/>
        <v>VM Manager</v>
      </c>
      <c r="AQ1396" s="70">
        <f>ifna(vlookup(AP1396,'SKU Pricing'!A:B,Assumptions!$B$2,0)*AE1396,0)</f>
        <v>2.19</v>
      </c>
      <c r="AR1396" s="72">
        <v>0.0</v>
      </c>
    </row>
    <row r="1397">
      <c r="A1397" s="61" t="s">
        <v>1536</v>
      </c>
      <c r="B1397" s="62" t="str">
        <f>ifna(if(vlookup(A1397,vOS!A:B,2,0)="","Unknown",vlookup(A1397,vOS!A:B,2,0)),"Unknown")</f>
        <v>Microsoft Windows Server 2019 (64-bit)</v>
      </c>
      <c r="C1397" s="62">
        <f>vlookup(B1397,'OS Study'!A:D,2,0)</f>
        <v>0</v>
      </c>
      <c r="D1397" s="62" t="str">
        <f>vlookup(B1397,'OS Study'!A:D,3,0)</f>
        <v>Windows</v>
      </c>
      <c r="E1397" s="62" t="str">
        <f>vlookup(B1397,'OS Study'!A:D,4,0)</f>
        <v>Server</v>
      </c>
      <c r="F1397" s="63" t="str">
        <f>vlookup(B1397,'OS Study'!A:E,5,0)</f>
        <v>2019</v>
      </c>
      <c r="G1397" s="62">
        <f>IF(vlookup(A1397,'RVtools V2.1'!A:J,4,0)="non",0,1)</f>
        <v>1</v>
      </c>
      <c r="H1397" s="62">
        <f>if(vlookup(A1397,'RVtools V2.1'!A:K,11,0)="kube",1,0)</f>
        <v>0</v>
      </c>
      <c r="I1397" s="62">
        <f t="shared" si="5"/>
        <v>0</v>
      </c>
      <c r="J1397" s="62">
        <f>ifna(vlookup(A1397,'Infra Study'!A:Q,17,0),0)</f>
        <v>0</v>
      </c>
      <c r="K1397" s="64">
        <f>IFERROR(__xludf.DUMMYFUNCTION("N(REGEXMATCH(VLOOKUP(A1397, 'RVtools V2.1'!A:H, 8, 0), ""^Serveur de fichiers""))"),0.0)</f>
        <v>0</v>
      </c>
      <c r="L1397" s="64">
        <f t="shared" si="6"/>
        <v>0</v>
      </c>
      <c r="M1397" s="67" t="str">
        <f>ifna(vlookup(A1397,'RVtools V2.1'!A:I,8,0),"N/A")</f>
        <v>Stago - Bio86</v>
      </c>
      <c r="N1397" s="64">
        <f>IFERROR(__xludf.DUMMYFUNCTION("IF(REGEXMATCH(M1397, ""(?i)"" &amp; JOIN(""|"", SPLIT(""kalisil"", "" ""))), 1, 0)"),0.0)</f>
        <v>0</v>
      </c>
      <c r="O1397" s="64" t="str">
        <f>vlookup(A1397,'RVtools V2.1'!A:H,7,0)</f>
        <v>T1</v>
      </c>
      <c r="P1397" s="64">
        <f>if(vlookup(A1397,'RVtools V2.1'!A:H,5,0)="oui",1,0)</f>
        <v>1</v>
      </c>
      <c r="Q1397" s="64">
        <f>ifna(vlookup(A1397,vCPU!A:B,2,0),"Unknown")</f>
        <v>4</v>
      </c>
      <c r="R1397" s="66">
        <f>ifna(vlookup(A1397,vMemory!A:C,3,0),"Unknown")</f>
        <v>32</v>
      </c>
      <c r="S1397" s="66">
        <f>ifna(vlookup(A1397,vDisk!A:C,3,0),"Unknown")</f>
        <v>322</v>
      </c>
      <c r="T1397" s="67" t="str">
        <f t="array" ref="T1397">IFS(
   L1397=1, "No Lift &amp; Shift",
   J1397=1, XLOOKUP(A1397, 'Infra Study'!A:A, 'Infra Study'!P:P),
   I1397=1, "No Lift &amp; Shift",
   H1397=1, "GKE",
   K1397=1, "GCNV",
   G1397=1, "Lift &amp; Shift Prod",
   TRUE, "Lift &amp; Shift Noprod"
)</f>
        <v>Lift &amp; Shift Prod</v>
      </c>
      <c r="U1397" s="67">
        <f t="shared" si="7"/>
        <v>1</v>
      </c>
      <c r="V1397" s="68" t="str">
        <f>if(T1397="Lift &amp; Shift Noprod",if( Y1397=0,Assumptions!$B$5, Assumptions!$B$4),if(T1397="Lift &amp; Shift Prod",if(AND(N1397=1,O1397="T1"),Assumptions!$B$6,Assumptions!$B$4),0))</f>
        <v>N2D</v>
      </c>
      <c r="W1397" s="69">
        <f>if(V1397&lt;&gt;0,if(Q1397="Unknown", Assumptions!$B$42,If(Q1397&gt;1,Q1397,2)),0)</f>
        <v>4</v>
      </c>
      <c r="X1397" s="69">
        <f>if(V1397&lt;&gt;0,if(R1397="Unknown", Assumptions!$B$43,R1397),0)</f>
        <v>32</v>
      </c>
      <c r="Y1397" s="68">
        <f t="shared" si="8"/>
        <v>0</v>
      </c>
      <c r="Z1397" s="68">
        <f>if(V1397&lt;&gt;0,if(  S1397="Unknown", Assumptions!$B$44,S1397),0)</f>
        <v>322</v>
      </c>
      <c r="AA1397" s="68" t="str">
        <f>if(V1397 ="N2",ifna(vlookup(W1397&amp;"-"&amp;X1397,'Ref. VM'!A:B,2,0),"Custom"),if(V1397 ="E2" , ifna(vlookup(W1397&amp;"-"&amp;X1397,'Ref. VM'!D:E,2,0),"Custom"),if(V1397="N2D",ifna(vlookup(W1397&amp;"-"&amp;X1397,'Ref. VM'!G:H,2,0),"Custom"),if(V1397="N4",ifna(vlookup(W1397&amp;"-"&amp;X1397,'Ref. VM'!J:K,2,0),"Custom"),0))))</f>
        <v>Predefined</v>
      </c>
      <c r="AB1397" s="67" t="str">
        <f t="shared" si="9"/>
        <v>N2D-Predefined vCPUs-CUD 3y</v>
      </c>
      <c r="AC1397" s="67" t="str">
        <f t="shared" si="10"/>
        <v>N2D-Predefined RAM-CUD 3y</v>
      </c>
      <c r="AD1397" s="67">
        <f t="shared" si="11"/>
        <v>0</v>
      </c>
      <c r="AE1397" s="69">
        <f>if(T1397="Lift &amp; Shift Prod",730,if(T1397="Lift &amp; Shift Noprod",Assumptions!$B$3,0))</f>
        <v>730</v>
      </c>
      <c r="AF1397" s="70">
        <f>if( U1397=0,0,if(Y1397=0, ((vlookup(AB1397,'SKU Pricing'!A:B,Assumptions!$B$2,0)*W1397)+(vlookup(AC1397,'SKU Pricing'!A:B,Assumptions!$B$2,0)*X1397))*AE1397,((vlookup(AB1397,'SKU Pricing'!A:B,Assumptions!$B$2,0)*W1397)+(vlookup(AC1397,'SKU Pricing'!A:B,Assumptions!$B$2,0)*(W1397*8))+(vlookup(AD1397,'SKU Pricing'!A:B,Assumptions!$B$2,0)*(X1397-(W1397*8))))*AE1397))</f>
        <v>86.8749056</v>
      </c>
      <c r="AG1397" s="67" t="str">
        <f t="shared" si="12"/>
        <v>Windows Server</v>
      </c>
      <c r="AH1397" s="70">
        <f>ifna(vlookup(AG1397,'SKU Pricing'!A:B,Assumptions!$B$2,0)*W1397*AE1397,0)</f>
        <v>134.32</v>
      </c>
      <c r="AI1397" s="62" t="str">
        <f t="shared" si="13"/>
        <v>Regional</v>
      </c>
      <c r="AJ1397" s="62" t="str">
        <f>if(V1397&lt;&gt;0, if(T1397="Lift &amp; Shift Noprod",Assumptions!$B$9,if(V1397=Assumptions!$B$6,Assumptions!$B$10,if(P1397=1,Assumptions!$B$8,Assumptions!$B$7))),"")</f>
        <v>SSD</v>
      </c>
      <c r="AK1397" s="69" t="str">
        <f t="shared" si="14"/>
        <v>SSD</v>
      </c>
      <c r="AL1397" s="69">
        <f>if(AJ1397="Hyperdisk Balanced",Assumptions!$B$11,0)</f>
        <v>0</v>
      </c>
      <c r="AM1397" s="69">
        <f>if(AJ1397="Hyperdisk Balanced",Assumptions!$B$12,0)</f>
        <v>0</v>
      </c>
      <c r="AN1397" s="70">
        <f>if(AK1397=0,0,if(AJ1397="Hyperdisk Balanced",vlookup(AK1397&amp;" provisioned space",'SKU Pricing'!A:B,Assumptions!$B$2,0)*Z1397+vlookup(AK1397&amp;" provisioned IOPS",'SKU Pricing'!A:B,Assumptions!$B$2,0)*AL1397*730+vlookup(AK1397&amp;" provisioned throughput",'SKU Pricing'!A:B,Assumptions!$B$2,0)*AM1397*730,vlookup(AK1397,'SKU Pricing'!A:B,Assumptions!$B$2,0)*Z1397))</f>
        <v>63.434</v>
      </c>
      <c r="AO1397" s="70">
        <f t="shared" si="15"/>
        <v>284.6289056</v>
      </c>
      <c r="AP1397" s="71" t="str">
        <f t="shared" si="16"/>
        <v>VM Manager</v>
      </c>
      <c r="AQ1397" s="70">
        <f>ifna(vlookup(AP1397,'SKU Pricing'!A:B,Assumptions!$B$2,0)*AE1397,0)</f>
        <v>2.19</v>
      </c>
      <c r="AR1397" s="72">
        <v>0.0</v>
      </c>
    </row>
    <row r="1398">
      <c r="A1398" s="61" t="s">
        <v>1537</v>
      </c>
      <c r="B1398" s="62" t="str">
        <f>ifna(if(vlookup(A1398,vOS!A:B,2,0)="","Unknown",vlookup(A1398,vOS!A:B,2,0)),"Unknown")</f>
        <v>Microsoft Windows Server 2016 (64-bit)</v>
      </c>
      <c r="C1398" s="62">
        <f>vlookup(B1398,'OS Study'!A:D,2,0)</f>
        <v>0</v>
      </c>
      <c r="D1398" s="62" t="str">
        <f>vlookup(B1398,'OS Study'!A:D,3,0)</f>
        <v>Windows</v>
      </c>
      <c r="E1398" s="62" t="str">
        <f>vlookup(B1398,'OS Study'!A:D,4,0)</f>
        <v>Server</v>
      </c>
      <c r="F1398" s="63" t="str">
        <f>vlookup(B1398,'OS Study'!A:E,5,0)</f>
        <v>2016</v>
      </c>
      <c r="G1398" s="62">
        <f>IF(vlookup(A1398,'RVtools V2.1'!A:J,4,0)="non",0,1)</f>
        <v>1</v>
      </c>
      <c r="H1398" s="62">
        <f>if(vlookup(A1398,'RVtools V2.1'!A:K,11,0)="kube",1,0)</f>
        <v>0</v>
      </c>
      <c r="I1398" s="62">
        <f t="shared" si="5"/>
        <v>0</v>
      </c>
      <c r="J1398" s="62">
        <f>ifna(vlookup(A1398,'Infra Study'!A:Q,17,0),0)</f>
        <v>0</v>
      </c>
      <c r="K1398" s="64">
        <f>IFERROR(__xludf.DUMMYFUNCTION("N(REGEXMATCH(VLOOKUP(A1398, 'RVtools V2.1'!A:H, 8, 0), ""^Serveur de fichiers""))"),0.0)</f>
        <v>0</v>
      </c>
      <c r="L1398" s="64">
        <f t="shared" si="6"/>
        <v>0</v>
      </c>
      <c r="M1398" s="67" t="str">
        <f>ifna(vlookup(A1398,'RVtools V2.1'!A:I,8,0),"N/A")</f>
        <v>Stago - Biorylis</v>
      </c>
      <c r="N1398" s="64">
        <f>IFERROR(__xludf.DUMMYFUNCTION("IF(REGEXMATCH(M1398, ""(?i)"" &amp; JOIN(""|"", SPLIT(""kalisil"", "" ""))), 1, 0)"),0.0)</f>
        <v>0</v>
      </c>
      <c r="O1398" s="64" t="str">
        <f>vlookup(A1398,'RVtools V2.1'!A:H,7,0)</f>
        <v>T1</v>
      </c>
      <c r="P1398" s="64">
        <f>if(vlookup(A1398,'RVtools V2.1'!A:H,5,0)="oui",1,0)</f>
        <v>1</v>
      </c>
      <c r="Q1398" s="64">
        <f>ifna(vlookup(A1398,vCPU!A:B,2,0),"Unknown")</f>
        <v>4</v>
      </c>
      <c r="R1398" s="66">
        <f>ifna(vlookup(A1398,vMemory!A:C,3,0),"Unknown")</f>
        <v>32</v>
      </c>
      <c r="S1398" s="66">
        <f>ifna(vlookup(A1398,vDisk!A:C,3,0),"Unknown")</f>
        <v>620</v>
      </c>
      <c r="T1398" s="67" t="str">
        <f t="array" ref="T1398">IFS(
   L1398=1, "No Lift &amp; Shift",
   J1398=1, XLOOKUP(A1398, 'Infra Study'!A:A, 'Infra Study'!P:P),
   I1398=1, "No Lift &amp; Shift",
   H1398=1, "GKE",
   K1398=1, "GCNV",
   G1398=1, "Lift &amp; Shift Prod",
   TRUE, "Lift &amp; Shift Noprod"
)</f>
        <v>Lift &amp; Shift Prod</v>
      </c>
      <c r="U1398" s="67">
        <f t="shared" si="7"/>
        <v>1</v>
      </c>
      <c r="V1398" s="68" t="str">
        <f>if(T1398="Lift &amp; Shift Noprod",if( Y1398=0,Assumptions!$B$5, Assumptions!$B$4),if(T1398="Lift &amp; Shift Prod",if(AND(N1398=1,O1398="T1"),Assumptions!$B$6,Assumptions!$B$4),0))</f>
        <v>N2D</v>
      </c>
      <c r="W1398" s="69">
        <f>if(V1398&lt;&gt;0,if(Q1398="Unknown", Assumptions!$B$42,If(Q1398&gt;1,Q1398,2)),0)</f>
        <v>4</v>
      </c>
      <c r="X1398" s="69">
        <f>if(V1398&lt;&gt;0,if(R1398="Unknown", Assumptions!$B$43,R1398),0)</f>
        <v>32</v>
      </c>
      <c r="Y1398" s="68">
        <f t="shared" si="8"/>
        <v>0</v>
      </c>
      <c r="Z1398" s="68">
        <f>if(V1398&lt;&gt;0,if(  S1398="Unknown", Assumptions!$B$44,S1398),0)</f>
        <v>620</v>
      </c>
      <c r="AA1398" s="68" t="str">
        <f>if(V1398 ="N2",ifna(vlookup(W1398&amp;"-"&amp;X1398,'Ref. VM'!A:B,2,0),"Custom"),if(V1398 ="E2" , ifna(vlookup(W1398&amp;"-"&amp;X1398,'Ref. VM'!D:E,2,0),"Custom"),if(V1398="N2D",ifna(vlookup(W1398&amp;"-"&amp;X1398,'Ref. VM'!G:H,2,0),"Custom"),if(V1398="N4",ifna(vlookup(W1398&amp;"-"&amp;X1398,'Ref. VM'!J:K,2,0),"Custom"),0))))</f>
        <v>Predefined</v>
      </c>
      <c r="AB1398" s="67" t="str">
        <f t="shared" si="9"/>
        <v>N2D-Predefined vCPUs-CUD 3y</v>
      </c>
      <c r="AC1398" s="67" t="str">
        <f t="shared" si="10"/>
        <v>N2D-Predefined RAM-CUD 3y</v>
      </c>
      <c r="AD1398" s="67">
        <f t="shared" si="11"/>
        <v>0</v>
      </c>
      <c r="AE1398" s="69">
        <f>if(T1398="Lift &amp; Shift Prod",730,if(T1398="Lift &amp; Shift Noprod",Assumptions!$B$3,0))</f>
        <v>730</v>
      </c>
      <c r="AF1398" s="70">
        <f>if( U1398=0,0,if(Y1398=0, ((vlookup(AB1398,'SKU Pricing'!A:B,Assumptions!$B$2,0)*W1398)+(vlookup(AC1398,'SKU Pricing'!A:B,Assumptions!$B$2,0)*X1398))*AE1398,((vlookup(AB1398,'SKU Pricing'!A:B,Assumptions!$B$2,0)*W1398)+(vlookup(AC1398,'SKU Pricing'!A:B,Assumptions!$B$2,0)*(W1398*8))+(vlookup(AD1398,'SKU Pricing'!A:B,Assumptions!$B$2,0)*(X1398-(W1398*8))))*AE1398))</f>
        <v>86.8749056</v>
      </c>
      <c r="AG1398" s="67" t="str">
        <f t="shared" si="12"/>
        <v>Windows Server</v>
      </c>
      <c r="AH1398" s="70">
        <f>ifna(vlookup(AG1398,'SKU Pricing'!A:B,Assumptions!$B$2,0)*W1398*AE1398,0)</f>
        <v>134.32</v>
      </c>
      <c r="AI1398" s="62" t="str">
        <f t="shared" si="13"/>
        <v>Regional</v>
      </c>
      <c r="AJ1398" s="62" t="str">
        <f>if(V1398&lt;&gt;0, if(T1398="Lift &amp; Shift Noprod",Assumptions!$B$9,if(V1398=Assumptions!$B$6,Assumptions!$B$10,if(P1398=1,Assumptions!$B$8,Assumptions!$B$7))),"")</f>
        <v>SSD</v>
      </c>
      <c r="AK1398" s="69" t="str">
        <f t="shared" si="14"/>
        <v>SSD</v>
      </c>
      <c r="AL1398" s="69">
        <f>if(AJ1398="Hyperdisk Balanced",Assumptions!$B$11,0)</f>
        <v>0</v>
      </c>
      <c r="AM1398" s="69">
        <f>if(AJ1398="Hyperdisk Balanced",Assumptions!$B$12,0)</f>
        <v>0</v>
      </c>
      <c r="AN1398" s="70">
        <f>if(AK1398=0,0,if(AJ1398="Hyperdisk Balanced",vlookup(AK1398&amp;" provisioned space",'SKU Pricing'!A:B,Assumptions!$B$2,0)*Z1398+vlookup(AK1398&amp;" provisioned IOPS",'SKU Pricing'!A:B,Assumptions!$B$2,0)*AL1398*730+vlookup(AK1398&amp;" provisioned throughput",'SKU Pricing'!A:B,Assumptions!$B$2,0)*AM1398*730,vlookup(AK1398,'SKU Pricing'!A:B,Assumptions!$B$2,0)*Z1398))</f>
        <v>122.14</v>
      </c>
      <c r="AO1398" s="70">
        <f t="shared" si="15"/>
        <v>343.3349056</v>
      </c>
      <c r="AP1398" s="71" t="str">
        <f t="shared" si="16"/>
        <v>VM Manager</v>
      </c>
      <c r="AQ1398" s="70">
        <f>ifna(vlookup(AP1398,'SKU Pricing'!A:B,Assumptions!$B$2,0)*AE1398,0)</f>
        <v>2.19</v>
      </c>
      <c r="AR1398" s="72">
        <v>0.0</v>
      </c>
    </row>
    <row r="1399">
      <c r="A1399" s="61" t="s">
        <v>1538</v>
      </c>
      <c r="B1399" s="62" t="str">
        <f>ifna(if(vlookup(A1399,vOS!A:B,2,0)="","Unknown",vlookup(A1399,vOS!A:B,2,0)),"Unknown")</f>
        <v>Microsoft Windows Server 2016 or later (64-bit)</v>
      </c>
      <c r="C1399" s="62">
        <f>vlookup(B1399,'OS Study'!A:D,2,0)</f>
        <v>0</v>
      </c>
      <c r="D1399" s="62" t="str">
        <f>vlookup(B1399,'OS Study'!A:D,3,0)</f>
        <v>Windows</v>
      </c>
      <c r="E1399" s="62" t="str">
        <f>vlookup(B1399,'OS Study'!A:D,4,0)</f>
        <v>Server</v>
      </c>
      <c r="F1399" s="63" t="str">
        <f>vlookup(B1399,'OS Study'!A:E,5,0)</f>
        <v>2016</v>
      </c>
      <c r="G1399" s="62">
        <f>IF(vlookup(A1399,'RVtools V2.1'!A:J,4,0)="non",0,1)</f>
        <v>1</v>
      </c>
      <c r="H1399" s="62">
        <f>if(vlookup(A1399,'RVtools V2.1'!A:K,11,0)="kube",1,0)</f>
        <v>0</v>
      </c>
      <c r="I1399" s="62">
        <f t="shared" si="5"/>
        <v>0</v>
      </c>
      <c r="J1399" s="62">
        <f>ifna(vlookup(A1399,'Infra Study'!A:Q,17,0),0)</f>
        <v>0</v>
      </c>
      <c r="K1399" s="64">
        <f>IFERROR(__xludf.DUMMYFUNCTION("N(REGEXMATCH(VLOOKUP(A1399, 'RVtools V2.1'!A:H, 8, 0), ""^Serveur de fichiers""))"),0.0)</f>
        <v>0</v>
      </c>
      <c r="L1399" s="64">
        <f t="shared" si="6"/>
        <v>0</v>
      </c>
      <c r="M1399" s="67" t="str">
        <f>ifna(vlookup(A1399,'RVtools V2.1'!A:I,8,0),"N/A")</f>
        <v>Stago - BRE</v>
      </c>
      <c r="N1399" s="64">
        <f>IFERROR(__xludf.DUMMYFUNCTION("IF(REGEXMATCH(M1399, ""(?i)"" &amp; JOIN(""|"", SPLIT(""kalisil"", "" ""))), 1, 0)"),0.0)</f>
        <v>0</v>
      </c>
      <c r="O1399" s="64" t="str">
        <f>vlookup(A1399,'RVtools V2.1'!A:H,7,0)</f>
        <v>T1</v>
      </c>
      <c r="P1399" s="64">
        <f>if(vlookup(A1399,'RVtools V2.1'!A:H,5,0)="oui",1,0)</f>
        <v>1</v>
      </c>
      <c r="Q1399" s="64">
        <f>ifna(vlookup(A1399,vCPU!A:B,2,0),"Unknown")</f>
        <v>8</v>
      </c>
      <c r="R1399" s="66">
        <f>ifna(vlookup(A1399,vMemory!A:C,3,0),"Unknown")</f>
        <v>32</v>
      </c>
      <c r="S1399" s="66">
        <f>ifna(vlookup(A1399,vDisk!A:C,3,0),"Unknown")</f>
        <v>616</v>
      </c>
      <c r="T1399" s="67" t="str">
        <f t="array" ref="T1399">IFS(
   L1399=1, "No Lift &amp; Shift",
   J1399=1, XLOOKUP(A1399, 'Infra Study'!A:A, 'Infra Study'!P:P),
   I1399=1, "No Lift &amp; Shift",
   H1399=1, "GKE",
   K1399=1, "GCNV",
   G1399=1, "Lift &amp; Shift Prod",
   TRUE, "Lift &amp; Shift Noprod"
)</f>
        <v>Lift &amp; Shift Prod</v>
      </c>
      <c r="U1399" s="67">
        <f t="shared" si="7"/>
        <v>1</v>
      </c>
      <c r="V1399" s="68" t="str">
        <f>if(T1399="Lift &amp; Shift Noprod",if( Y1399=0,Assumptions!$B$5, Assumptions!$B$4),if(T1399="Lift &amp; Shift Prod",if(AND(N1399=1,O1399="T1"),Assumptions!$B$6,Assumptions!$B$4),0))</f>
        <v>N2D</v>
      </c>
      <c r="W1399" s="69">
        <f>if(V1399&lt;&gt;0,if(Q1399="Unknown", Assumptions!$B$42,If(Q1399&gt;1,Q1399,2)),0)</f>
        <v>8</v>
      </c>
      <c r="X1399" s="69">
        <f>if(V1399&lt;&gt;0,if(R1399="Unknown", Assumptions!$B$43,R1399),0)</f>
        <v>32</v>
      </c>
      <c r="Y1399" s="68">
        <f t="shared" si="8"/>
        <v>0</v>
      </c>
      <c r="Z1399" s="68">
        <f>if(V1399&lt;&gt;0,if(  S1399="Unknown", Assumptions!$B$44,S1399),0)</f>
        <v>616</v>
      </c>
      <c r="AA1399" s="68" t="str">
        <f>if(V1399 ="N2",ifna(vlookup(W1399&amp;"-"&amp;X1399,'Ref. VM'!A:B,2,0),"Custom"),if(V1399 ="E2" , ifna(vlookup(W1399&amp;"-"&amp;X1399,'Ref. VM'!D:E,2,0),"Custom"),if(V1399="N2D",ifna(vlookup(W1399&amp;"-"&amp;X1399,'Ref. VM'!G:H,2,0),"Custom"),if(V1399="N4",ifna(vlookup(W1399&amp;"-"&amp;X1399,'Ref. VM'!J:K,2,0),"Custom"),0))))</f>
        <v>Predefined</v>
      </c>
      <c r="AB1399" s="67" t="str">
        <f t="shared" si="9"/>
        <v>N2D-Predefined vCPUs-CUD 3y</v>
      </c>
      <c r="AC1399" s="67" t="str">
        <f t="shared" si="10"/>
        <v>N2D-Predefined RAM-CUD 3y</v>
      </c>
      <c r="AD1399" s="67">
        <f t="shared" si="11"/>
        <v>0</v>
      </c>
      <c r="AE1399" s="69">
        <f>if(T1399="Lift &amp; Shift Prod",730,if(T1399="Lift &amp; Shift Noprod",Assumptions!$B$3,0))</f>
        <v>730</v>
      </c>
      <c r="AF1399" s="70">
        <f>if( U1399=0,0,if(Y1399=0, ((vlookup(AB1399,'SKU Pricing'!A:B,Assumptions!$B$2,0)*W1399)+(vlookup(AC1399,'SKU Pricing'!A:B,Assumptions!$B$2,0)*X1399))*AE1399,((vlookup(AB1399,'SKU Pricing'!A:B,Assumptions!$B$2,0)*W1399)+(vlookup(AC1399,'SKU Pricing'!A:B,Assumptions!$B$2,0)*(W1399*8))+(vlookup(AD1399,'SKU Pricing'!A:B,Assumptions!$B$2,0)*(X1399-(W1399*8))))*AE1399))</f>
        <v>128.7948928</v>
      </c>
      <c r="AG1399" s="67" t="str">
        <f t="shared" si="12"/>
        <v>Windows Server</v>
      </c>
      <c r="AH1399" s="70">
        <f>ifna(vlookup(AG1399,'SKU Pricing'!A:B,Assumptions!$B$2,0)*W1399*AE1399,0)</f>
        <v>268.64</v>
      </c>
      <c r="AI1399" s="62" t="str">
        <f t="shared" si="13"/>
        <v>Regional</v>
      </c>
      <c r="AJ1399" s="62" t="str">
        <f>if(V1399&lt;&gt;0, if(T1399="Lift &amp; Shift Noprod",Assumptions!$B$9,if(V1399=Assumptions!$B$6,Assumptions!$B$10,if(P1399=1,Assumptions!$B$8,Assumptions!$B$7))),"")</f>
        <v>SSD</v>
      </c>
      <c r="AK1399" s="69" t="str">
        <f t="shared" si="14"/>
        <v>SSD</v>
      </c>
      <c r="AL1399" s="69">
        <f>if(AJ1399="Hyperdisk Balanced",Assumptions!$B$11,0)</f>
        <v>0</v>
      </c>
      <c r="AM1399" s="69">
        <f>if(AJ1399="Hyperdisk Balanced",Assumptions!$B$12,0)</f>
        <v>0</v>
      </c>
      <c r="AN1399" s="70">
        <f>if(AK1399=0,0,if(AJ1399="Hyperdisk Balanced",vlookup(AK1399&amp;" provisioned space",'SKU Pricing'!A:B,Assumptions!$B$2,0)*Z1399+vlookup(AK1399&amp;" provisioned IOPS",'SKU Pricing'!A:B,Assumptions!$B$2,0)*AL1399*730+vlookup(AK1399&amp;" provisioned throughput",'SKU Pricing'!A:B,Assumptions!$B$2,0)*AM1399*730,vlookup(AK1399,'SKU Pricing'!A:B,Assumptions!$B$2,0)*Z1399))</f>
        <v>121.352</v>
      </c>
      <c r="AO1399" s="70">
        <f t="shared" si="15"/>
        <v>518.7868928</v>
      </c>
      <c r="AP1399" s="71" t="str">
        <f t="shared" si="16"/>
        <v>VM Manager</v>
      </c>
      <c r="AQ1399" s="70">
        <f>ifna(vlookup(AP1399,'SKU Pricing'!A:B,Assumptions!$B$2,0)*AE1399,0)</f>
        <v>2.19</v>
      </c>
      <c r="AR1399" s="72">
        <v>0.0</v>
      </c>
    </row>
    <row r="1400">
      <c r="A1400" s="61" t="s">
        <v>1539</v>
      </c>
      <c r="B1400" s="62" t="str">
        <f>ifna(if(vlookup(A1400,vOS!A:B,2,0)="","Unknown",vlookup(A1400,vOS!A:B,2,0)),"Unknown")</f>
        <v>Microsoft Windows Server 2019 (64-bit)</v>
      </c>
      <c r="C1400" s="62">
        <f>vlookup(B1400,'OS Study'!A:D,2,0)</f>
        <v>0</v>
      </c>
      <c r="D1400" s="62" t="str">
        <f>vlookup(B1400,'OS Study'!A:D,3,0)</f>
        <v>Windows</v>
      </c>
      <c r="E1400" s="62" t="str">
        <f>vlookup(B1400,'OS Study'!A:D,4,0)</f>
        <v>Server</v>
      </c>
      <c r="F1400" s="63" t="str">
        <f>vlookup(B1400,'OS Study'!A:E,5,0)</f>
        <v>2019</v>
      </c>
      <c r="G1400" s="62">
        <f>IF(vlookup(A1400,'RVtools V2.1'!A:J,4,0)="non",0,1)</f>
        <v>1</v>
      </c>
      <c r="H1400" s="62">
        <f>if(vlookup(A1400,'RVtools V2.1'!A:K,11,0)="kube",1,0)</f>
        <v>0</v>
      </c>
      <c r="I1400" s="62">
        <f t="shared" si="5"/>
        <v>0</v>
      </c>
      <c r="J1400" s="62">
        <f>ifna(vlookup(A1400,'Infra Study'!A:Q,17,0),0)</f>
        <v>0</v>
      </c>
      <c r="K1400" s="64">
        <f>IFERROR(__xludf.DUMMYFUNCTION("N(REGEXMATCH(VLOOKUP(A1400, 'RVtools V2.1'!A:H, 8, 0), ""^Serveur de fichiers""))"),0.0)</f>
        <v>0</v>
      </c>
      <c r="L1400" s="64">
        <f t="shared" si="6"/>
        <v>0</v>
      </c>
      <c r="M1400" s="67" t="str">
        <f>ifna(vlookup(A1400,'RVtools V2.1'!A:I,8,0),"N/A")</f>
        <v>Stago - CVL</v>
      </c>
      <c r="N1400" s="64">
        <f>IFERROR(__xludf.DUMMYFUNCTION("IF(REGEXMATCH(M1400, ""(?i)"" &amp; JOIN(""|"", SPLIT(""kalisil"", "" ""))), 1, 0)"),0.0)</f>
        <v>0</v>
      </c>
      <c r="O1400" s="64" t="str">
        <f>vlookup(A1400,'RVtools V2.1'!A:H,7,0)</f>
        <v>T1</v>
      </c>
      <c r="P1400" s="64">
        <f>if(vlookup(A1400,'RVtools V2.1'!A:H,5,0)="oui",1,0)</f>
        <v>1</v>
      </c>
      <c r="Q1400" s="64">
        <f>ifna(vlookup(A1400,vCPU!A:B,2,0),"Unknown")</f>
        <v>4</v>
      </c>
      <c r="R1400" s="66">
        <f>ifna(vlookup(A1400,vMemory!A:C,3,0),"Unknown")</f>
        <v>32</v>
      </c>
      <c r="S1400" s="66">
        <f>ifna(vlookup(A1400,vDisk!A:C,3,0),"Unknown")</f>
        <v>763</v>
      </c>
      <c r="T1400" s="67" t="str">
        <f t="array" ref="T1400">IFS(
   L1400=1, "No Lift &amp; Shift",
   J1400=1, XLOOKUP(A1400, 'Infra Study'!A:A, 'Infra Study'!P:P),
   I1400=1, "No Lift &amp; Shift",
   H1400=1, "GKE",
   K1400=1, "GCNV",
   G1400=1, "Lift &amp; Shift Prod",
   TRUE, "Lift &amp; Shift Noprod"
)</f>
        <v>Lift &amp; Shift Prod</v>
      </c>
      <c r="U1400" s="67">
        <f t="shared" si="7"/>
        <v>1</v>
      </c>
      <c r="V1400" s="68" t="str">
        <f>if(T1400="Lift &amp; Shift Noprod",if( Y1400=0,Assumptions!$B$5, Assumptions!$B$4),if(T1400="Lift &amp; Shift Prod",if(AND(N1400=1,O1400="T1"),Assumptions!$B$6,Assumptions!$B$4),0))</f>
        <v>N2D</v>
      </c>
      <c r="W1400" s="69">
        <f>if(V1400&lt;&gt;0,if(Q1400="Unknown", Assumptions!$B$42,If(Q1400&gt;1,Q1400,2)),0)</f>
        <v>4</v>
      </c>
      <c r="X1400" s="69">
        <f>if(V1400&lt;&gt;0,if(R1400="Unknown", Assumptions!$B$43,R1400),0)</f>
        <v>32</v>
      </c>
      <c r="Y1400" s="68">
        <f t="shared" si="8"/>
        <v>0</v>
      </c>
      <c r="Z1400" s="68">
        <f>if(V1400&lt;&gt;0,if(  S1400="Unknown", Assumptions!$B$44,S1400),0)</f>
        <v>763</v>
      </c>
      <c r="AA1400" s="68" t="str">
        <f>if(V1400 ="N2",ifna(vlookup(W1400&amp;"-"&amp;X1400,'Ref. VM'!A:B,2,0),"Custom"),if(V1400 ="E2" , ifna(vlookup(W1400&amp;"-"&amp;X1400,'Ref. VM'!D:E,2,0),"Custom"),if(V1400="N2D",ifna(vlookup(W1400&amp;"-"&amp;X1400,'Ref. VM'!G:H,2,0),"Custom"),if(V1400="N4",ifna(vlookup(W1400&amp;"-"&amp;X1400,'Ref. VM'!J:K,2,0),"Custom"),0))))</f>
        <v>Predefined</v>
      </c>
      <c r="AB1400" s="67" t="str">
        <f t="shared" si="9"/>
        <v>N2D-Predefined vCPUs-CUD 3y</v>
      </c>
      <c r="AC1400" s="67" t="str">
        <f t="shared" si="10"/>
        <v>N2D-Predefined RAM-CUD 3y</v>
      </c>
      <c r="AD1400" s="67">
        <f t="shared" si="11"/>
        <v>0</v>
      </c>
      <c r="AE1400" s="69">
        <f>if(T1400="Lift &amp; Shift Prod",730,if(T1400="Lift &amp; Shift Noprod",Assumptions!$B$3,0))</f>
        <v>730</v>
      </c>
      <c r="AF1400" s="70">
        <f>if( U1400=0,0,if(Y1400=0, ((vlookup(AB1400,'SKU Pricing'!A:B,Assumptions!$B$2,0)*W1400)+(vlookup(AC1400,'SKU Pricing'!A:B,Assumptions!$B$2,0)*X1400))*AE1400,((vlookup(AB1400,'SKU Pricing'!A:B,Assumptions!$B$2,0)*W1400)+(vlookup(AC1400,'SKU Pricing'!A:B,Assumptions!$B$2,0)*(W1400*8))+(vlookup(AD1400,'SKU Pricing'!A:B,Assumptions!$B$2,0)*(X1400-(W1400*8))))*AE1400))</f>
        <v>86.8749056</v>
      </c>
      <c r="AG1400" s="67" t="str">
        <f t="shared" si="12"/>
        <v>Windows Server</v>
      </c>
      <c r="AH1400" s="70">
        <f>ifna(vlookup(AG1400,'SKU Pricing'!A:B,Assumptions!$B$2,0)*W1400*AE1400,0)</f>
        <v>134.32</v>
      </c>
      <c r="AI1400" s="62" t="str">
        <f t="shared" si="13"/>
        <v>Regional</v>
      </c>
      <c r="AJ1400" s="62" t="str">
        <f>if(V1400&lt;&gt;0, if(T1400="Lift &amp; Shift Noprod",Assumptions!$B$9,if(V1400=Assumptions!$B$6,Assumptions!$B$10,if(P1400=1,Assumptions!$B$8,Assumptions!$B$7))),"")</f>
        <v>SSD</v>
      </c>
      <c r="AK1400" s="69" t="str">
        <f t="shared" si="14"/>
        <v>SSD</v>
      </c>
      <c r="AL1400" s="69">
        <f>if(AJ1400="Hyperdisk Balanced",Assumptions!$B$11,0)</f>
        <v>0</v>
      </c>
      <c r="AM1400" s="69">
        <f>if(AJ1400="Hyperdisk Balanced",Assumptions!$B$12,0)</f>
        <v>0</v>
      </c>
      <c r="AN1400" s="70">
        <f>if(AK1400=0,0,if(AJ1400="Hyperdisk Balanced",vlookup(AK1400&amp;" provisioned space",'SKU Pricing'!A:B,Assumptions!$B$2,0)*Z1400+vlookup(AK1400&amp;" provisioned IOPS",'SKU Pricing'!A:B,Assumptions!$B$2,0)*AL1400*730+vlookup(AK1400&amp;" provisioned throughput",'SKU Pricing'!A:B,Assumptions!$B$2,0)*AM1400*730,vlookup(AK1400,'SKU Pricing'!A:B,Assumptions!$B$2,0)*Z1400))</f>
        <v>150.311</v>
      </c>
      <c r="AO1400" s="70">
        <f t="shared" si="15"/>
        <v>371.5059056</v>
      </c>
      <c r="AP1400" s="71" t="str">
        <f t="shared" si="16"/>
        <v>VM Manager</v>
      </c>
      <c r="AQ1400" s="70">
        <f>ifna(vlookup(AP1400,'SKU Pricing'!A:B,Assumptions!$B$2,0)*AE1400,0)</f>
        <v>2.19</v>
      </c>
      <c r="AR1400" s="72">
        <v>0.0</v>
      </c>
    </row>
    <row r="1401">
      <c r="A1401" s="61" t="s">
        <v>1540</v>
      </c>
      <c r="B1401" s="62" t="str">
        <f>ifna(if(vlookup(A1401,vOS!A:B,2,0)="","Unknown",vlookup(A1401,vOS!A:B,2,0)),"Unknown")</f>
        <v>Microsoft Windows Server 2019 (64-bit)</v>
      </c>
      <c r="C1401" s="62">
        <f>vlookup(B1401,'OS Study'!A:D,2,0)</f>
        <v>0</v>
      </c>
      <c r="D1401" s="62" t="str">
        <f>vlookup(B1401,'OS Study'!A:D,3,0)</f>
        <v>Windows</v>
      </c>
      <c r="E1401" s="62" t="str">
        <f>vlookup(B1401,'OS Study'!A:D,4,0)</f>
        <v>Server</v>
      </c>
      <c r="F1401" s="63" t="str">
        <f>vlookup(B1401,'OS Study'!A:E,5,0)</f>
        <v>2019</v>
      </c>
      <c r="G1401" s="62">
        <f>IF(vlookup(A1401,'RVtools V2.1'!A:J,4,0)="non",0,1)</f>
        <v>1</v>
      </c>
      <c r="H1401" s="62">
        <f>if(vlookup(A1401,'RVtools V2.1'!A:K,11,0)="kube",1,0)</f>
        <v>0</v>
      </c>
      <c r="I1401" s="62">
        <f t="shared" si="5"/>
        <v>0</v>
      </c>
      <c r="J1401" s="62">
        <f>ifna(vlookup(A1401,'Infra Study'!A:Q,17,0),0)</f>
        <v>0</v>
      </c>
      <c r="K1401" s="64">
        <f>IFERROR(__xludf.DUMMYFUNCTION("N(REGEXMATCH(VLOOKUP(A1401, 'RVtools V2.1'!A:H, 8, 0), ""^Serveur de fichiers""))"),0.0)</f>
        <v>0</v>
      </c>
      <c r="L1401" s="64">
        <f t="shared" si="6"/>
        <v>0</v>
      </c>
      <c r="M1401" s="67" t="str">
        <f>ifna(vlookup(A1401,'RVtools V2.1'!A:I,8,0),"N/A")</f>
        <v>Stago - MAN</v>
      </c>
      <c r="N1401" s="64">
        <f>IFERROR(__xludf.DUMMYFUNCTION("IF(REGEXMATCH(M1401, ""(?i)"" &amp; JOIN(""|"", SPLIT(""kalisil"", "" ""))), 1, 0)"),0.0)</f>
        <v>0</v>
      </c>
      <c r="O1401" s="64" t="str">
        <f>vlookup(A1401,'RVtools V2.1'!A:H,7,0)</f>
        <v>T1</v>
      </c>
      <c r="P1401" s="64">
        <f>if(vlookup(A1401,'RVtools V2.1'!A:H,5,0)="oui",1,0)</f>
        <v>1</v>
      </c>
      <c r="Q1401" s="64">
        <f>ifna(vlookup(A1401,vCPU!A:B,2,0),"Unknown")</f>
        <v>8</v>
      </c>
      <c r="R1401" s="66">
        <f>ifna(vlookup(A1401,vMemory!A:C,3,0),"Unknown")</f>
        <v>32</v>
      </c>
      <c r="S1401" s="66">
        <f>ifna(vlookup(A1401,vDisk!A:C,3,0),"Unknown")</f>
        <v>377</v>
      </c>
      <c r="T1401" s="67" t="str">
        <f t="array" ref="T1401">IFS(
   L1401=1, "No Lift &amp; Shift",
   J1401=1, XLOOKUP(A1401, 'Infra Study'!A:A, 'Infra Study'!P:P),
   I1401=1, "No Lift &amp; Shift",
   H1401=1, "GKE",
   K1401=1, "GCNV",
   G1401=1, "Lift &amp; Shift Prod",
   TRUE, "Lift &amp; Shift Noprod"
)</f>
        <v>Lift &amp; Shift Prod</v>
      </c>
      <c r="U1401" s="67">
        <f t="shared" si="7"/>
        <v>1</v>
      </c>
      <c r="V1401" s="68" t="str">
        <f>if(T1401="Lift &amp; Shift Noprod",if( Y1401=0,Assumptions!$B$5, Assumptions!$B$4),if(T1401="Lift &amp; Shift Prod",if(AND(N1401=1,O1401="T1"),Assumptions!$B$6,Assumptions!$B$4),0))</f>
        <v>N2D</v>
      </c>
      <c r="W1401" s="69">
        <f>if(V1401&lt;&gt;0,if(Q1401="Unknown", Assumptions!$B$42,If(Q1401&gt;1,Q1401,2)),0)</f>
        <v>8</v>
      </c>
      <c r="X1401" s="69">
        <f>if(V1401&lt;&gt;0,if(R1401="Unknown", Assumptions!$B$43,R1401),0)</f>
        <v>32</v>
      </c>
      <c r="Y1401" s="68">
        <f t="shared" si="8"/>
        <v>0</v>
      </c>
      <c r="Z1401" s="68">
        <f>if(V1401&lt;&gt;0,if(  S1401="Unknown", Assumptions!$B$44,S1401),0)</f>
        <v>377</v>
      </c>
      <c r="AA1401" s="68" t="str">
        <f>if(V1401 ="N2",ifna(vlookup(W1401&amp;"-"&amp;X1401,'Ref. VM'!A:B,2,0),"Custom"),if(V1401 ="E2" , ifna(vlookup(W1401&amp;"-"&amp;X1401,'Ref. VM'!D:E,2,0),"Custom"),if(V1401="N2D",ifna(vlookup(W1401&amp;"-"&amp;X1401,'Ref. VM'!G:H,2,0),"Custom"),if(V1401="N4",ifna(vlookup(W1401&amp;"-"&amp;X1401,'Ref. VM'!J:K,2,0),"Custom"),0))))</f>
        <v>Predefined</v>
      </c>
      <c r="AB1401" s="67" t="str">
        <f t="shared" si="9"/>
        <v>N2D-Predefined vCPUs-CUD 3y</v>
      </c>
      <c r="AC1401" s="67" t="str">
        <f t="shared" si="10"/>
        <v>N2D-Predefined RAM-CUD 3y</v>
      </c>
      <c r="AD1401" s="67">
        <f t="shared" si="11"/>
        <v>0</v>
      </c>
      <c r="AE1401" s="69">
        <f>if(T1401="Lift &amp; Shift Prod",730,if(T1401="Lift &amp; Shift Noprod",Assumptions!$B$3,0))</f>
        <v>730</v>
      </c>
      <c r="AF1401" s="70">
        <f>if( U1401=0,0,if(Y1401=0, ((vlookup(AB1401,'SKU Pricing'!A:B,Assumptions!$B$2,0)*W1401)+(vlookup(AC1401,'SKU Pricing'!A:B,Assumptions!$B$2,0)*X1401))*AE1401,((vlookup(AB1401,'SKU Pricing'!A:B,Assumptions!$B$2,0)*W1401)+(vlookup(AC1401,'SKU Pricing'!A:B,Assumptions!$B$2,0)*(W1401*8))+(vlookup(AD1401,'SKU Pricing'!A:B,Assumptions!$B$2,0)*(X1401-(W1401*8))))*AE1401))</f>
        <v>128.7948928</v>
      </c>
      <c r="AG1401" s="67" t="str">
        <f t="shared" si="12"/>
        <v>Windows Server</v>
      </c>
      <c r="AH1401" s="70">
        <f>ifna(vlookup(AG1401,'SKU Pricing'!A:B,Assumptions!$B$2,0)*W1401*AE1401,0)</f>
        <v>268.64</v>
      </c>
      <c r="AI1401" s="62" t="str">
        <f t="shared" si="13"/>
        <v>Regional</v>
      </c>
      <c r="AJ1401" s="62" t="str">
        <f>if(V1401&lt;&gt;0, if(T1401="Lift &amp; Shift Noprod",Assumptions!$B$9,if(V1401=Assumptions!$B$6,Assumptions!$B$10,if(P1401=1,Assumptions!$B$8,Assumptions!$B$7))),"")</f>
        <v>SSD</v>
      </c>
      <c r="AK1401" s="69" t="str">
        <f t="shared" si="14"/>
        <v>SSD</v>
      </c>
      <c r="AL1401" s="69">
        <f>if(AJ1401="Hyperdisk Balanced",Assumptions!$B$11,0)</f>
        <v>0</v>
      </c>
      <c r="AM1401" s="69">
        <f>if(AJ1401="Hyperdisk Balanced",Assumptions!$B$12,0)</f>
        <v>0</v>
      </c>
      <c r="AN1401" s="70">
        <f>if(AK1401=0,0,if(AJ1401="Hyperdisk Balanced",vlookup(AK1401&amp;" provisioned space",'SKU Pricing'!A:B,Assumptions!$B$2,0)*Z1401+vlookup(AK1401&amp;" provisioned IOPS",'SKU Pricing'!A:B,Assumptions!$B$2,0)*AL1401*730+vlookup(AK1401&amp;" provisioned throughput",'SKU Pricing'!A:B,Assumptions!$B$2,0)*AM1401*730,vlookup(AK1401,'SKU Pricing'!A:B,Assumptions!$B$2,0)*Z1401))</f>
        <v>74.269</v>
      </c>
      <c r="AO1401" s="70">
        <f t="shared" si="15"/>
        <v>471.7038928</v>
      </c>
      <c r="AP1401" s="71" t="str">
        <f t="shared" si="16"/>
        <v>VM Manager</v>
      </c>
      <c r="AQ1401" s="70">
        <f>ifna(vlookup(AP1401,'SKU Pricing'!A:B,Assumptions!$B$2,0)*AE1401,0)</f>
        <v>2.19</v>
      </c>
      <c r="AR1401" s="72">
        <v>0.0</v>
      </c>
    </row>
    <row r="1402">
      <c r="A1402" s="61" t="s">
        <v>1541</v>
      </c>
      <c r="B1402" s="62" t="str">
        <f>ifna(if(vlookup(A1402,vOS!A:B,2,0)="","Unknown",vlookup(A1402,vOS!A:B,2,0)),"Unknown")</f>
        <v>Ubuntu Linux (64-bit)</v>
      </c>
      <c r="C1402" s="62">
        <f>vlookup(B1402,'OS Study'!A:D,2,0)</f>
        <v>0</v>
      </c>
      <c r="D1402" s="62" t="str">
        <f>vlookup(B1402,'OS Study'!A:D,3,0)</f>
        <v>Linux</v>
      </c>
      <c r="E1402" s="62" t="str">
        <f>vlookup(B1402,'OS Study'!A:D,4,0)</f>
        <v>Ubuntu</v>
      </c>
      <c r="F1402" s="63" t="str">
        <f>vlookup(B1402,'OS Study'!A:E,5,0)</f>
        <v/>
      </c>
      <c r="G1402" s="62">
        <f>IF(vlookup(A1402,'RVtools V2.1'!A:J,4,0)="non",0,1)</f>
        <v>1</v>
      </c>
      <c r="H1402" s="62">
        <f>if(vlookup(A1402,'RVtools V2.1'!A:K,11,0)="kube",1,0)</f>
        <v>0</v>
      </c>
      <c r="I1402" s="62">
        <f t="shared" si="5"/>
        <v>0</v>
      </c>
      <c r="J1402" s="62">
        <f>ifna(vlookup(A1402,'Infra Study'!A:Q,17,0),0)</f>
        <v>0</v>
      </c>
      <c r="K1402" s="64">
        <f>IFERROR(__xludf.DUMMYFUNCTION("N(REGEXMATCH(VLOOKUP(A1402, 'RVtools V2.1'!A:H, 8, 0), ""^Serveur de fichiers""))"),0.0)</f>
        <v>0</v>
      </c>
      <c r="L1402" s="64">
        <f t="shared" si="6"/>
        <v>0</v>
      </c>
      <c r="M1402" s="67" t="str">
        <f>ifna(vlookup(A1402,'RVtools V2.1'!A:I,8,0),"N/A")</f>
        <v>Supervision SIL (Dedalus)</v>
      </c>
      <c r="N1402" s="64">
        <f>IFERROR(__xludf.DUMMYFUNCTION("IF(REGEXMATCH(M1402, ""(?i)"" &amp; JOIN(""|"", SPLIT(""kalisil"", "" ""))), 1, 0)"),0.0)</f>
        <v>0</v>
      </c>
      <c r="O1402" s="64" t="str">
        <f>vlookup(A1402,'RVtools V2.1'!A:H,7,0)</f>
        <v>T3</v>
      </c>
      <c r="P1402" s="64">
        <f>if(vlookup(A1402,'RVtools V2.1'!A:H,5,0)="oui",1,0)</f>
        <v>0</v>
      </c>
      <c r="Q1402" s="64">
        <f>ifna(vlookup(A1402,vCPU!A:B,2,0),"Unknown")</f>
        <v>2</v>
      </c>
      <c r="R1402" s="66">
        <f>ifna(vlookup(A1402,vMemory!A:C,3,0),"Unknown")</f>
        <v>4</v>
      </c>
      <c r="S1402" s="66">
        <f>ifna(vlookup(A1402,vDisk!A:C,3,0),"Unknown")</f>
        <v>29</v>
      </c>
      <c r="T1402" s="67" t="str">
        <f t="array" ref="T1402">IFS(
   L1402=1, "No Lift &amp; Shift",
   J1402=1, XLOOKUP(A1402, 'Infra Study'!A:A, 'Infra Study'!P:P),
   I1402=1, "No Lift &amp; Shift",
   H1402=1, "GKE",
   K1402=1, "GCNV",
   G1402=1, "Lift &amp; Shift Prod",
   TRUE, "Lift &amp; Shift Noprod"
)</f>
        <v>Lift &amp; Shift Prod</v>
      </c>
      <c r="U1402" s="67">
        <f t="shared" si="7"/>
        <v>1</v>
      </c>
      <c r="V1402" s="68" t="str">
        <f>if(T1402="Lift &amp; Shift Noprod",if( Y1402=0,Assumptions!$B$5, Assumptions!$B$4),if(T1402="Lift &amp; Shift Prod",if(AND(N1402=1,O1402="T1"),Assumptions!$B$6,Assumptions!$B$4),0))</f>
        <v>N2D</v>
      </c>
      <c r="W1402" s="69">
        <f>if(V1402&lt;&gt;0,if(Q1402="Unknown", Assumptions!$B$42,If(Q1402&gt;1,Q1402,2)),0)</f>
        <v>2</v>
      </c>
      <c r="X1402" s="69">
        <f>if(V1402&lt;&gt;0,if(R1402="Unknown", Assumptions!$B$43,R1402),0)</f>
        <v>4</v>
      </c>
      <c r="Y1402" s="68">
        <f t="shared" si="8"/>
        <v>0</v>
      </c>
      <c r="Z1402" s="68">
        <f>if(V1402&lt;&gt;0,if(  S1402="Unknown", Assumptions!$B$44,S1402),0)</f>
        <v>29</v>
      </c>
      <c r="AA1402" s="68" t="str">
        <f>if(V1402 ="N2",ifna(vlookup(W1402&amp;"-"&amp;X1402,'Ref. VM'!A:B,2,0),"Custom"),if(V1402 ="E2" , ifna(vlookup(W1402&amp;"-"&amp;X1402,'Ref. VM'!D:E,2,0),"Custom"),if(V1402="N2D",ifna(vlookup(W1402&amp;"-"&amp;X1402,'Ref. VM'!G:H,2,0),"Custom"),if(V1402="N4",ifna(vlookup(W1402&amp;"-"&amp;X1402,'Ref. VM'!J:K,2,0),"Custom"),0))))</f>
        <v>Custom</v>
      </c>
      <c r="AB1402" s="67" t="str">
        <f t="shared" si="9"/>
        <v>N2D-Custom vCPUs-CUD 3y</v>
      </c>
      <c r="AC1402" s="67" t="str">
        <f t="shared" si="10"/>
        <v>N2D-Custom RAM-CUD 3y</v>
      </c>
      <c r="AD1402" s="67">
        <f t="shared" si="11"/>
        <v>0</v>
      </c>
      <c r="AE1402" s="69">
        <f>if(T1402="Lift &amp; Shift Prod",730,if(T1402="Lift &amp; Shift Noprod",Assumptions!$B$3,0))</f>
        <v>730</v>
      </c>
      <c r="AF1402" s="70">
        <f>if( U1402=0,0,if(Y1402=0, ((vlookup(AB1402,'SKU Pricing'!A:B,Assumptions!$B$2,0)*W1402)+(vlookup(AC1402,'SKU Pricing'!A:B,Assumptions!$B$2,0)*X1402))*AE1402,((vlookup(AB1402,'SKU Pricing'!A:B,Assumptions!$B$2,0)*W1402)+(vlookup(AC1402,'SKU Pricing'!A:B,Assumptions!$B$2,0)*(W1402*8))+(vlookup(AD1402,'SKU Pricing'!A:B,Assumptions!$B$2,0)*(X1402-(W1402*8))))*AE1402))</f>
        <v>27.90832632</v>
      </c>
      <c r="AG1402" s="67">
        <f t="shared" si="12"/>
        <v>0</v>
      </c>
      <c r="AH1402" s="70">
        <f>ifna(vlookup(AG1402,'SKU Pricing'!A:B,Assumptions!$B$2,0)*W1402*AE1402,0)</f>
        <v>0</v>
      </c>
      <c r="AI1402" s="62" t="str">
        <f t="shared" si="13"/>
        <v/>
      </c>
      <c r="AJ1402" s="62" t="str">
        <f>if(V1402&lt;&gt;0, if(T1402="Lift &amp; Shift Noprod",Assumptions!$B$9,if(V1402=Assumptions!$B$6,Assumptions!$B$10,if(P1402=1,Assumptions!$B$8,Assumptions!$B$7))),"")</f>
        <v>Balanced</v>
      </c>
      <c r="AK1402" s="69" t="str">
        <f t="shared" si="14"/>
        <v>Balanced</v>
      </c>
      <c r="AL1402" s="69">
        <f>if(AJ1402="Hyperdisk Balanced",Assumptions!$B$11,0)</f>
        <v>0</v>
      </c>
      <c r="AM1402" s="69">
        <f>if(AJ1402="Hyperdisk Balanced",Assumptions!$B$12,0)</f>
        <v>0</v>
      </c>
      <c r="AN1402" s="70">
        <f>if(AK1402=0,0,if(AJ1402="Hyperdisk Balanced",vlookup(AK1402&amp;" provisioned space",'SKU Pricing'!A:B,Assumptions!$B$2,0)*Z1402+vlookup(AK1402&amp;" provisioned IOPS",'SKU Pricing'!A:B,Assumptions!$B$2,0)*AL1402*730+vlookup(AK1402&amp;" provisioned throughput",'SKU Pricing'!A:B,Assumptions!$B$2,0)*AM1402*730,vlookup(AK1402,'SKU Pricing'!A:B,Assumptions!$B$2,0)*Z1402))</f>
        <v>3.364</v>
      </c>
      <c r="AO1402" s="70">
        <f t="shared" si="15"/>
        <v>31.27232632</v>
      </c>
      <c r="AP1402" s="71" t="str">
        <f t="shared" si="16"/>
        <v>VM Manager</v>
      </c>
      <c r="AQ1402" s="70">
        <f>ifna(vlookup(AP1402,'SKU Pricing'!A:B,Assumptions!$B$2,0)*AE1402,0)</f>
        <v>2.19</v>
      </c>
      <c r="AR1402" s="72">
        <v>0.0</v>
      </c>
    </row>
    <row r="1403">
      <c r="A1403" s="61" t="s">
        <v>1542</v>
      </c>
      <c r="B1403" s="62" t="str">
        <f>ifna(if(vlookup(A1403,vOS!A:B,2,0)="","Unknown",vlookup(A1403,vOS!A:B,2,0)),"Unknown")</f>
        <v>Ubuntu Linux (64-bit)</v>
      </c>
      <c r="C1403" s="62">
        <f>vlookup(B1403,'OS Study'!A:D,2,0)</f>
        <v>0</v>
      </c>
      <c r="D1403" s="62" t="str">
        <f>vlookup(B1403,'OS Study'!A:D,3,0)</f>
        <v>Linux</v>
      </c>
      <c r="E1403" s="62" t="str">
        <f>vlookup(B1403,'OS Study'!A:D,4,0)</f>
        <v>Ubuntu</v>
      </c>
      <c r="F1403" s="63" t="str">
        <f>vlookup(B1403,'OS Study'!A:E,5,0)</f>
        <v/>
      </c>
      <c r="G1403" s="62">
        <f>IF(vlookup(A1403,'RVtools V2.1'!A:J,4,0)="non",0,1)</f>
        <v>1</v>
      </c>
      <c r="H1403" s="62">
        <f>if(vlookup(A1403,'RVtools V2.1'!A:K,11,0)="kube",1,0)</f>
        <v>0</v>
      </c>
      <c r="I1403" s="62">
        <f t="shared" si="5"/>
        <v>0</v>
      </c>
      <c r="J1403" s="62">
        <f>ifna(vlookup(A1403,'Infra Study'!A:Q,17,0),0)</f>
        <v>0</v>
      </c>
      <c r="K1403" s="64">
        <f>IFERROR(__xludf.DUMMYFUNCTION("N(REGEXMATCH(VLOOKUP(A1403, 'RVtools V2.1'!A:H, 8, 0), ""^Serveur de fichiers""))"),0.0)</f>
        <v>0</v>
      </c>
      <c r="L1403" s="64">
        <f t="shared" si="6"/>
        <v>0</v>
      </c>
      <c r="M1403" s="67" t="str">
        <f>ifna(vlookup(A1403,'RVtools V2.1'!A:I,8,0),"N/A")</f>
        <v>Supervision SIL (Dedalus)</v>
      </c>
      <c r="N1403" s="64">
        <f>IFERROR(__xludf.DUMMYFUNCTION("IF(REGEXMATCH(M1403, ""(?i)"" &amp; JOIN(""|"", SPLIT(""kalisil"", "" ""))), 1, 0)"),0.0)</f>
        <v>0</v>
      </c>
      <c r="O1403" s="64" t="str">
        <f>vlookup(A1403,'RVtools V2.1'!A:H,7,0)</f>
        <v>T3</v>
      </c>
      <c r="P1403" s="64">
        <f>if(vlookup(A1403,'RVtools V2.1'!A:H,5,0)="oui",1,0)</f>
        <v>0</v>
      </c>
      <c r="Q1403" s="64">
        <f>ifna(vlookup(A1403,vCPU!A:B,2,0),"Unknown")</f>
        <v>2</v>
      </c>
      <c r="R1403" s="66">
        <f>ifna(vlookup(A1403,vMemory!A:C,3,0),"Unknown")</f>
        <v>4</v>
      </c>
      <c r="S1403" s="66">
        <f>ifna(vlookup(A1403,vDisk!A:C,3,0),"Unknown")</f>
        <v>48</v>
      </c>
      <c r="T1403" s="67" t="str">
        <f t="array" ref="T1403">IFS(
   L1403=1, "No Lift &amp; Shift",
   J1403=1, XLOOKUP(A1403, 'Infra Study'!A:A, 'Infra Study'!P:P),
   I1403=1, "No Lift &amp; Shift",
   H1403=1, "GKE",
   K1403=1, "GCNV",
   G1403=1, "Lift &amp; Shift Prod",
   TRUE, "Lift &amp; Shift Noprod"
)</f>
        <v>Lift &amp; Shift Prod</v>
      </c>
      <c r="U1403" s="67">
        <f t="shared" si="7"/>
        <v>1</v>
      </c>
      <c r="V1403" s="68" t="str">
        <f>if(T1403="Lift &amp; Shift Noprod",if( Y1403=0,Assumptions!$B$5, Assumptions!$B$4),if(T1403="Lift &amp; Shift Prod",if(AND(N1403=1,O1403="T1"),Assumptions!$B$6,Assumptions!$B$4),0))</f>
        <v>N2D</v>
      </c>
      <c r="W1403" s="69">
        <f>if(V1403&lt;&gt;0,if(Q1403="Unknown", Assumptions!$B$42,If(Q1403&gt;1,Q1403,2)),0)</f>
        <v>2</v>
      </c>
      <c r="X1403" s="69">
        <f>if(V1403&lt;&gt;0,if(R1403="Unknown", Assumptions!$B$43,R1403),0)</f>
        <v>4</v>
      </c>
      <c r="Y1403" s="68">
        <f t="shared" si="8"/>
        <v>0</v>
      </c>
      <c r="Z1403" s="68">
        <f>if(V1403&lt;&gt;0,if(  S1403="Unknown", Assumptions!$B$44,S1403),0)</f>
        <v>48</v>
      </c>
      <c r="AA1403" s="68" t="str">
        <f>if(V1403 ="N2",ifna(vlookup(W1403&amp;"-"&amp;X1403,'Ref. VM'!A:B,2,0),"Custom"),if(V1403 ="E2" , ifna(vlookup(W1403&amp;"-"&amp;X1403,'Ref. VM'!D:E,2,0),"Custom"),if(V1403="N2D",ifna(vlookup(W1403&amp;"-"&amp;X1403,'Ref. VM'!G:H,2,0),"Custom"),if(V1403="N4",ifna(vlookup(W1403&amp;"-"&amp;X1403,'Ref. VM'!J:K,2,0),"Custom"),0))))</f>
        <v>Custom</v>
      </c>
      <c r="AB1403" s="67" t="str">
        <f t="shared" si="9"/>
        <v>N2D-Custom vCPUs-CUD 3y</v>
      </c>
      <c r="AC1403" s="67" t="str">
        <f t="shared" si="10"/>
        <v>N2D-Custom RAM-CUD 3y</v>
      </c>
      <c r="AD1403" s="67">
        <f t="shared" si="11"/>
        <v>0</v>
      </c>
      <c r="AE1403" s="69">
        <f>if(T1403="Lift &amp; Shift Prod",730,if(T1403="Lift &amp; Shift Noprod",Assumptions!$B$3,0))</f>
        <v>730</v>
      </c>
      <c r="AF1403" s="70">
        <f>if( U1403=0,0,if(Y1403=0, ((vlookup(AB1403,'SKU Pricing'!A:B,Assumptions!$B$2,0)*W1403)+(vlookup(AC1403,'SKU Pricing'!A:B,Assumptions!$B$2,0)*X1403))*AE1403,((vlookup(AB1403,'SKU Pricing'!A:B,Assumptions!$B$2,0)*W1403)+(vlookup(AC1403,'SKU Pricing'!A:B,Assumptions!$B$2,0)*(W1403*8))+(vlookup(AD1403,'SKU Pricing'!A:B,Assumptions!$B$2,0)*(X1403-(W1403*8))))*AE1403))</f>
        <v>27.90832632</v>
      </c>
      <c r="AG1403" s="67">
        <f t="shared" si="12"/>
        <v>0</v>
      </c>
      <c r="AH1403" s="70">
        <f>ifna(vlookup(AG1403,'SKU Pricing'!A:B,Assumptions!$B$2,0)*W1403*AE1403,0)</f>
        <v>0</v>
      </c>
      <c r="AI1403" s="62" t="str">
        <f t="shared" si="13"/>
        <v/>
      </c>
      <c r="AJ1403" s="62" t="str">
        <f>if(V1403&lt;&gt;0, if(T1403="Lift &amp; Shift Noprod",Assumptions!$B$9,if(V1403=Assumptions!$B$6,Assumptions!$B$10,if(P1403=1,Assumptions!$B$8,Assumptions!$B$7))),"")</f>
        <v>Balanced</v>
      </c>
      <c r="AK1403" s="69" t="str">
        <f t="shared" si="14"/>
        <v>Balanced</v>
      </c>
      <c r="AL1403" s="69">
        <f>if(AJ1403="Hyperdisk Balanced",Assumptions!$B$11,0)</f>
        <v>0</v>
      </c>
      <c r="AM1403" s="69">
        <f>if(AJ1403="Hyperdisk Balanced",Assumptions!$B$12,0)</f>
        <v>0</v>
      </c>
      <c r="AN1403" s="70">
        <f>if(AK1403=0,0,if(AJ1403="Hyperdisk Balanced",vlookup(AK1403&amp;" provisioned space",'SKU Pricing'!A:B,Assumptions!$B$2,0)*Z1403+vlookup(AK1403&amp;" provisioned IOPS",'SKU Pricing'!A:B,Assumptions!$B$2,0)*AL1403*730+vlookup(AK1403&amp;" provisioned throughput",'SKU Pricing'!A:B,Assumptions!$B$2,0)*AM1403*730,vlookup(AK1403,'SKU Pricing'!A:B,Assumptions!$B$2,0)*Z1403))</f>
        <v>5.568</v>
      </c>
      <c r="AO1403" s="70">
        <f t="shared" si="15"/>
        <v>33.47632632</v>
      </c>
      <c r="AP1403" s="71" t="str">
        <f t="shared" si="16"/>
        <v>VM Manager</v>
      </c>
      <c r="AQ1403" s="70">
        <f>ifna(vlookup(AP1403,'SKU Pricing'!A:B,Assumptions!$B$2,0)*AE1403,0)</f>
        <v>2.19</v>
      </c>
      <c r="AR1403" s="72">
        <v>0.0</v>
      </c>
    </row>
    <row r="1404">
      <c r="A1404" s="61" t="s">
        <v>1543</v>
      </c>
      <c r="B1404" s="62" t="str">
        <f>ifna(if(vlookup(A1404,vOS!A:B,2,0)="","Unknown",vlookup(A1404,vOS!A:B,2,0)),"Unknown")</f>
        <v>Ubuntu Linux (64-bit)</v>
      </c>
      <c r="C1404" s="62">
        <f>vlookup(B1404,'OS Study'!A:D,2,0)</f>
        <v>0</v>
      </c>
      <c r="D1404" s="62" t="str">
        <f>vlookup(B1404,'OS Study'!A:D,3,0)</f>
        <v>Linux</v>
      </c>
      <c r="E1404" s="62" t="str">
        <f>vlookup(B1404,'OS Study'!A:D,4,0)</f>
        <v>Ubuntu</v>
      </c>
      <c r="F1404" s="63" t="str">
        <f>vlookup(B1404,'OS Study'!A:E,5,0)</f>
        <v/>
      </c>
      <c r="G1404" s="62">
        <f>IF(vlookup(A1404,'RVtools V2.1'!A:J,4,0)="non",0,1)</f>
        <v>1</v>
      </c>
      <c r="H1404" s="62">
        <f>if(vlookup(A1404,'RVtools V2.1'!A:K,11,0)="kube",1,0)</f>
        <v>0</v>
      </c>
      <c r="I1404" s="62">
        <f t="shared" si="5"/>
        <v>0</v>
      </c>
      <c r="J1404" s="62">
        <f>ifna(vlookup(A1404,'Infra Study'!A:Q,17,0),0)</f>
        <v>0</v>
      </c>
      <c r="K1404" s="64">
        <f>IFERROR(__xludf.DUMMYFUNCTION("N(REGEXMATCH(VLOOKUP(A1404, 'RVtools V2.1'!A:H, 8, 0), ""^Serveur de fichiers""))"),0.0)</f>
        <v>0</v>
      </c>
      <c r="L1404" s="64">
        <f t="shared" si="6"/>
        <v>0</v>
      </c>
      <c r="M1404" s="67" t="str">
        <f>ifna(vlookup(A1404,'RVtools V2.1'!A:I,8,0),"N/A")</f>
        <v>Supervision SIL (Dedalus)</v>
      </c>
      <c r="N1404" s="64">
        <f>IFERROR(__xludf.DUMMYFUNCTION("IF(REGEXMATCH(M1404, ""(?i)"" &amp; JOIN(""|"", SPLIT(""kalisil"", "" ""))), 1, 0)"),0.0)</f>
        <v>0</v>
      </c>
      <c r="O1404" s="64" t="str">
        <f>vlookup(A1404,'RVtools V2.1'!A:H,7,0)</f>
        <v>T3</v>
      </c>
      <c r="P1404" s="64">
        <f>if(vlookup(A1404,'RVtools V2.1'!A:H,5,0)="oui",1,0)</f>
        <v>0</v>
      </c>
      <c r="Q1404" s="64">
        <f>ifna(vlookup(A1404,vCPU!A:B,2,0),"Unknown")</f>
        <v>2</v>
      </c>
      <c r="R1404" s="66">
        <f>ifna(vlookup(A1404,vMemory!A:C,3,0),"Unknown")</f>
        <v>4</v>
      </c>
      <c r="S1404" s="66">
        <f>ifna(vlookup(A1404,vDisk!A:C,3,0),"Unknown")</f>
        <v>47</v>
      </c>
      <c r="T1404" s="67" t="str">
        <f t="array" ref="T1404">IFS(
   L1404=1, "No Lift &amp; Shift",
   J1404=1, XLOOKUP(A1404, 'Infra Study'!A:A, 'Infra Study'!P:P),
   I1404=1, "No Lift &amp; Shift",
   H1404=1, "GKE",
   K1404=1, "GCNV",
   G1404=1, "Lift &amp; Shift Prod",
   TRUE, "Lift &amp; Shift Noprod"
)</f>
        <v>Lift &amp; Shift Prod</v>
      </c>
      <c r="U1404" s="67">
        <f t="shared" si="7"/>
        <v>1</v>
      </c>
      <c r="V1404" s="68" t="str">
        <f>if(T1404="Lift &amp; Shift Noprod",if( Y1404=0,Assumptions!$B$5, Assumptions!$B$4),if(T1404="Lift &amp; Shift Prod",if(AND(N1404=1,O1404="T1"),Assumptions!$B$6,Assumptions!$B$4),0))</f>
        <v>N2D</v>
      </c>
      <c r="W1404" s="69">
        <f>if(V1404&lt;&gt;0,if(Q1404="Unknown", Assumptions!$B$42,If(Q1404&gt;1,Q1404,2)),0)</f>
        <v>2</v>
      </c>
      <c r="X1404" s="69">
        <f>if(V1404&lt;&gt;0,if(R1404="Unknown", Assumptions!$B$43,R1404),0)</f>
        <v>4</v>
      </c>
      <c r="Y1404" s="68">
        <f t="shared" si="8"/>
        <v>0</v>
      </c>
      <c r="Z1404" s="68">
        <f>if(V1404&lt;&gt;0,if(  S1404="Unknown", Assumptions!$B$44,S1404),0)</f>
        <v>47</v>
      </c>
      <c r="AA1404" s="68" t="str">
        <f>if(V1404 ="N2",ifna(vlookup(W1404&amp;"-"&amp;X1404,'Ref. VM'!A:B,2,0),"Custom"),if(V1404 ="E2" , ifna(vlookup(W1404&amp;"-"&amp;X1404,'Ref. VM'!D:E,2,0),"Custom"),if(V1404="N2D",ifna(vlookup(W1404&amp;"-"&amp;X1404,'Ref. VM'!G:H,2,0),"Custom"),if(V1404="N4",ifna(vlookup(W1404&amp;"-"&amp;X1404,'Ref. VM'!J:K,2,0),"Custom"),0))))</f>
        <v>Custom</v>
      </c>
      <c r="AB1404" s="67" t="str">
        <f t="shared" si="9"/>
        <v>N2D-Custom vCPUs-CUD 3y</v>
      </c>
      <c r="AC1404" s="67" t="str">
        <f t="shared" si="10"/>
        <v>N2D-Custom RAM-CUD 3y</v>
      </c>
      <c r="AD1404" s="67">
        <f t="shared" si="11"/>
        <v>0</v>
      </c>
      <c r="AE1404" s="69">
        <f>if(T1404="Lift &amp; Shift Prod",730,if(T1404="Lift &amp; Shift Noprod",Assumptions!$B$3,0))</f>
        <v>730</v>
      </c>
      <c r="AF1404" s="70">
        <f>if( U1404=0,0,if(Y1404=0, ((vlookup(AB1404,'SKU Pricing'!A:B,Assumptions!$B$2,0)*W1404)+(vlookup(AC1404,'SKU Pricing'!A:B,Assumptions!$B$2,0)*X1404))*AE1404,((vlookup(AB1404,'SKU Pricing'!A:B,Assumptions!$B$2,0)*W1404)+(vlookup(AC1404,'SKU Pricing'!A:B,Assumptions!$B$2,0)*(W1404*8))+(vlookup(AD1404,'SKU Pricing'!A:B,Assumptions!$B$2,0)*(X1404-(W1404*8))))*AE1404))</f>
        <v>27.90832632</v>
      </c>
      <c r="AG1404" s="67">
        <f t="shared" si="12"/>
        <v>0</v>
      </c>
      <c r="AH1404" s="70">
        <f>ifna(vlookup(AG1404,'SKU Pricing'!A:B,Assumptions!$B$2,0)*W1404*AE1404,0)</f>
        <v>0</v>
      </c>
      <c r="AI1404" s="62" t="str">
        <f t="shared" si="13"/>
        <v/>
      </c>
      <c r="AJ1404" s="62" t="str">
        <f>if(V1404&lt;&gt;0, if(T1404="Lift &amp; Shift Noprod",Assumptions!$B$9,if(V1404=Assumptions!$B$6,Assumptions!$B$10,if(P1404=1,Assumptions!$B$8,Assumptions!$B$7))),"")</f>
        <v>Balanced</v>
      </c>
      <c r="AK1404" s="69" t="str">
        <f t="shared" si="14"/>
        <v>Balanced</v>
      </c>
      <c r="AL1404" s="69">
        <f>if(AJ1404="Hyperdisk Balanced",Assumptions!$B$11,0)</f>
        <v>0</v>
      </c>
      <c r="AM1404" s="69">
        <f>if(AJ1404="Hyperdisk Balanced",Assumptions!$B$12,0)</f>
        <v>0</v>
      </c>
      <c r="AN1404" s="70">
        <f>if(AK1404=0,0,if(AJ1404="Hyperdisk Balanced",vlookup(AK1404&amp;" provisioned space",'SKU Pricing'!A:B,Assumptions!$B$2,0)*Z1404+vlookup(AK1404&amp;" provisioned IOPS",'SKU Pricing'!A:B,Assumptions!$B$2,0)*AL1404*730+vlookup(AK1404&amp;" provisioned throughput",'SKU Pricing'!A:B,Assumptions!$B$2,0)*AM1404*730,vlookup(AK1404,'SKU Pricing'!A:B,Assumptions!$B$2,0)*Z1404))</f>
        <v>5.452</v>
      </c>
      <c r="AO1404" s="70">
        <f t="shared" si="15"/>
        <v>33.36032632</v>
      </c>
      <c r="AP1404" s="71" t="str">
        <f t="shared" si="16"/>
        <v>VM Manager</v>
      </c>
      <c r="AQ1404" s="70">
        <f>ifna(vlookup(AP1404,'SKU Pricing'!A:B,Assumptions!$B$2,0)*AE1404,0)</f>
        <v>2.19</v>
      </c>
      <c r="AR1404" s="72">
        <v>0.0</v>
      </c>
    </row>
    <row r="1405">
      <c r="A1405" s="61" t="s">
        <v>1544</v>
      </c>
      <c r="B1405" s="62" t="str">
        <f>ifna(if(vlookup(A1405,vOS!A:B,2,0)="","Unknown",vlookup(A1405,vOS!A:B,2,0)),"Unknown")</f>
        <v>Ubuntu Linux (64-bit)</v>
      </c>
      <c r="C1405" s="62">
        <f>vlookup(B1405,'OS Study'!A:D,2,0)</f>
        <v>0</v>
      </c>
      <c r="D1405" s="62" t="str">
        <f>vlookup(B1405,'OS Study'!A:D,3,0)</f>
        <v>Linux</v>
      </c>
      <c r="E1405" s="62" t="str">
        <f>vlookup(B1405,'OS Study'!A:D,4,0)</f>
        <v>Ubuntu</v>
      </c>
      <c r="F1405" s="63" t="str">
        <f>vlookup(B1405,'OS Study'!A:E,5,0)</f>
        <v/>
      </c>
      <c r="G1405" s="62">
        <f>IF(vlookup(A1405,'RVtools V2.1'!A:J,4,0)="non",0,1)</f>
        <v>1</v>
      </c>
      <c r="H1405" s="62">
        <f>if(vlookup(A1405,'RVtools V2.1'!A:K,11,0)="kube",1,0)</f>
        <v>0</v>
      </c>
      <c r="I1405" s="62">
        <f t="shared" si="5"/>
        <v>0</v>
      </c>
      <c r="J1405" s="62">
        <f>ifna(vlookup(A1405,'Infra Study'!A:Q,17,0),0)</f>
        <v>0</v>
      </c>
      <c r="K1405" s="64">
        <f>IFERROR(__xludf.DUMMYFUNCTION("N(REGEXMATCH(VLOOKUP(A1405, 'RVtools V2.1'!A:H, 8, 0), ""^Serveur de fichiers""))"),0.0)</f>
        <v>0</v>
      </c>
      <c r="L1405" s="64">
        <f t="shared" si="6"/>
        <v>0</v>
      </c>
      <c r="M1405" s="67" t="str">
        <f>ifna(vlookup(A1405,'RVtools V2.1'!A:I,8,0),"N/A")</f>
        <v>Supervision SIL (Dedalus)</v>
      </c>
      <c r="N1405" s="64">
        <f>IFERROR(__xludf.DUMMYFUNCTION("IF(REGEXMATCH(M1405, ""(?i)"" &amp; JOIN(""|"", SPLIT(""kalisil"", "" ""))), 1, 0)"),0.0)</f>
        <v>0</v>
      </c>
      <c r="O1405" s="64" t="str">
        <f>vlookup(A1405,'RVtools V2.1'!A:H,7,0)</f>
        <v>T3</v>
      </c>
      <c r="P1405" s="64">
        <f>if(vlookup(A1405,'RVtools V2.1'!A:H,5,0)="oui",1,0)</f>
        <v>0</v>
      </c>
      <c r="Q1405" s="64">
        <f>ifna(vlookup(A1405,vCPU!A:B,2,0),"Unknown")</f>
        <v>2</v>
      </c>
      <c r="R1405" s="66">
        <f>ifna(vlookup(A1405,vMemory!A:C,3,0),"Unknown")</f>
        <v>4</v>
      </c>
      <c r="S1405" s="66">
        <f>ifna(vlookup(A1405,vDisk!A:C,3,0),"Unknown")</f>
        <v>49</v>
      </c>
      <c r="T1405" s="67" t="str">
        <f t="array" ref="T1405">IFS(
   L1405=1, "No Lift &amp; Shift",
   J1405=1, XLOOKUP(A1405, 'Infra Study'!A:A, 'Infra Study'!P:P),
   I1405=1, "No Lift &amp; Shift",
   H1405=1, "GKE",
   K1405=1, "GCNV",
   G1405=1, "Lift &amp; Shift Prod",
   TRUE, "Lift &amp; Shift Noprod"
)</f>
        <v>Lift &amp; Shift Prod</v>
      </c>
      <c r="U1405" s="67">
        <f t="shared" si="7"/>
        <v>1</v>
      </c>
      <c r="V1405" s="68" t="str">
        <f>if(T1405="Lift &amp; Shift Noprod",if( Y1405=0,Assumptions!$B$5, Assumptions!$B$4),if(T1405="Lift &amp; Shift Prod",if(AND(N1405=1,O1405="T1"),Assumptions!$B$6,Assumptions!$B$4),0))</f>
        <v>N2D</v>
      </c>
      <c r="W1405" s="69">
        <f>if(V1405&lt;&gt;0,if(Q1405="Unknown", Assumptions!$B$42,If(Q1405&gt;1,Q1405,2)),0)</f>
        <v>2</v>
      </c>
      <c r="X1405" s="69">
        <f>if(V1405&lt;&gt;0,if(R1405="Unknown", Assumptions!$B$43,R1405),0)</f>
        <v>4</v>
      </c>
      <c r="Y1405" s="68">
        <f t="shared" si="8"/>
        <v>0</v>
      </c>
      <c r="Z1405" s="68">
        <f>if(V1405&lt;&gt;0,if(  S1405="Unknown", Assumptions!$B$44,S1405),0)</f>
        <v>49</v>
      </c>
      <c r="AA1405" s="68" t="str">
        <f>if(V1405 ="N2",ifna(vlookup(W1405&amp;"-"&amp;X1405,'Ref. VM'!A:B,2,0),"Custom"),if(V1405 ="E2" , ifna(vlookup(W1405&amp;"-"&amp;X1405,'Ref. VM'!D:E,2,0),"Custom"),if(V1405="N2D",ifna(vlookup(W1405&amp;"-"&amp;X1405,'Ref. VM'!G:H,2,0),"Custom"),if(V1405="N4",ifna(vlookup(W1405&amp;"-"&amp;X1405,'Ref. VM'!J:K,2,0),"Custom"),0))))</f>
        <v>Custom</v>
      </c>
      <c r="AB1405" s="67" t="str">
        <f t="shared" si="9"/>
        <v>N2D-Custom vCPUs-CUD 3y</v>
      </c>
      <c r="AC1405" s="67" t="str">
        <f t="shared" si="10"/>
        <v>N2D-Custom RAM-CUD 3y</v>
      </c>
      <c r="AD1405" s="67">
        <f t="shared" si="11"/>
        <v>0</v>
      </c>
      <c r="AE1405" s="69">
        <f>if(T1405="Lift &amp; Shift Prod",730,if(T1405="Lift &amp; Shift Noprod",Assumptions!$B$3,0))</f>
        <v>730</v>
      </c>
      <c r="AF1405" s="70">
        <f>if( U1405=0,0,if(Y1405=0, ((vlookup(AB1405,'SKU Pricing'!A:B,Assumptions!$B$2,0)*W1405)+(vlookup(AC1405,'SKU Pricing'!A:B,Assumptions!$B$2,0)*X1405))*AE1405,((vlookup(AB1405,'SKU Pricing'!A:B,Assumptions!$B$2,0)*W1405)+(vlookup(AC1405,'SKU Pricing'!A:B,Assumptions!$B$2,0)*(W1405*8))+(vlookup(AD1405,'SKU Pricing'!A:B,Assumptions!$B$2,0)*(X1405-(W1405*8))))*AE1405))</f>
        <v>27.90832632</v>
      </c>
      <c r="AG1405" s="67">
        <f t="shared" si="12"/>
        <v>0</v>
      </c>
      <c r="AH1405" s="70">
        <f>ifna(vlookup(AG1405,'SKU Pricing'!A:B,Assumptions!$B$2,0)*W1405*AE1405,0)</f>
        <v>0</v>
      </c>
      <c r="AI1405" s="62" t="str">
        <f t="shared" si="13"/>
        <v/>
      </c>
      <c r="AJ1405" s="62" t="str">
        <f>if(V1405&lt;&gt;0, if(T1405="Lift &amp; Shift Noprod",Assumptions!$B$9,if(V1405=Assumptions!$B$6,Assumptions!$B$10,if(P1405=1,Assumptions!$B$8,Assumptions!$B$7))),"")</f>
        <v>Balanced</v>
      </c>
      <c r="AK1405" s="69" t="str">
        <f t="shared" si="14"/>
        <v>Balanced</v>
      </c>
      <c r="AL1405" s="69">
        <f>if(AJ1405="Hyperdisk Balanced",Assumptions!$B$11,0)</f>
        <v>0</v>
      </c>
      <c r="AM1405" s="69">
        <f>if(AJ1405="Hyperdisk Balanced",Assumptions!$B$12,0)</f>
        <v>0</v>
      </c>
      <c r="AN1405" s="70">
        <f>if(AK1405=0,0,if(AJ1405="Hyperdisk Balanced",vlookup(AK1405&amp;" provisioned space",'SKU Pricing'!A:B,Assumptions!$B$2,0)*Z1405+vlookup(AK1405&amp;" provisioned IOPS",'SKU Pricing'!A:B,Assumptions!$B$2,0)*AL1405*730+vlookup(AK1405&amp;" provisioned throughput",'SKU Pricing'!A:B,Assumptions!$B$2,0)*AM1405*730,vlookup(AK1405,'SKU Pricing'!A:B,Assumptions!$B$2,0)*Z1405))</f>
        <v>5.684</v>
      </c>
      <c r="AO1405" s="70">
        <f t="shared" si="15"/>
        <v>33.59232632</v>
      </c>
      <c r="AP1405" s="71" t="str">
        <f t="shared" si="16"/>
        <v>VM Manager</v>
      </c>
      <c r="AQ1405" s="70">
        <f>ifna(vlookup(AP1405,'SKU Pricing'!A:B,Assumptions!$B$2,0)*AE1405,0)</f>
        <v>2.19</v>
      </c>
      <c r="AR1405" s="72">
        <v>0.0</v>
      </c>
    </row>
    <row r="1406">
      <c r="A1406" s="61" t="s">
        <v>1545</v>
      </c>
      <c r="B1406" s="62" t="str">
        <f>ifna(if(vlookup(A1406,vOS!A:B,2,0)="","Unknown",vlookup(A1406,vOS!A:B,2,0)),"Unknown")</f>
        <v>Ubuntu Linux (64-bit)</v>
      </c>
      <c r="C1406" s="62">
        <f>vlookup(B1406,'OS Study'!A:D,2,0)</f>
        <v>0</v>
      </c>
      <c r="D1406" s="62" t="str">
        <f>vlookup(B1406,'OS Study'!A:D,3,0)</f>
        <v>Linux</v>
      </c>
      <c r="E1406" s="62" t="str">
        <f>vlookup(B1406,'OS Study'!A:D,4,0)</f>
        <v>Ubuntu</v>
      </c>
      <c r="F1406" s="63" t="str">
        <f>vlookup(B1406,'OS Study'!A:E,5,0)</f>
        <v/>
      </c>
      <c r="G1406" s="62">
        <f>IF(vlookup(A1406,'RVtools V2.1'!A:J,4,0)="non",0,1)</f>
        <v>1</v>
      </c>
      <c r="H1406" s="62">
        <f>if(vlookup(A1406,'RVtools V2.1'!A:K,11,0)="kube",1,0)</f>
        <v>0</v>
      </c>
      <c r="I1406" s="62">
        <f t="shared" si="5"/>
        <v>0</v>
      </c>
      <c r="J1406" s="62">
        <f>ifna(vlookup(A1406,'Infra Study'!A:Q,17,0),0)</f>
        <v>0</v>
      </c>
      <c r="K1406" s="64">
        <f>IFERROR(__xludf.DUMMYFUNCTION("N(REGEXMATCH(VLOOKUP(A1406, 'RVtools V2.1'!A:H, 8, 0), ""^Serveur de fichiers""))"),0.0)</f>
        <v>0</v>
      </c>
      <c r="L1406" s="64">
        <f t="shared" si="6"/>
        <v>0</v>
      </c>
      <c r="M1406" s="67" t="str">
        <f>ifna(vlookup(A1406,'RVtools V2.1'!A:I,8,0),"N/A")</f>
        <v>Supervision SIL (Dedalus)</v>
      </c>
      <c r="N1406" s="64">
        <f>IFERROR(__xludf.DUMMYFUNCTION("IF(REGEXMATCH(M1406, ""(?i)"" &amp; JOIN(""|"", SPLIT(""kalisil"", "" ""))), 1, 0)"),0.0)</f>
        <v>0</v>
      </c>
      <c r="O1406" s="64" t="str">
        <f>vlookup(A1406,'RVtools V2.1'!A:H,7,0)</f>
        <v>T3</v>
      </c>
      <c r="P1406" s="64">
        <f>if(vlookup(A1406,'RVtools V2.1'!A:H,5,0)="oui",1,0)</f>
        <v>0</v>
      </c>
      <c r="Q1406" s="64">
        <f>ifna(vlookup(A1406,vCPU!A:B,2,0),"Unknown")</f>
        <v>2</v>
      </c>
      <c r="R1406" s="66">
        <f>ifna(vlookup(A1406,vMemory!A:C,3,0),"Unknown")</f>
        <v>4</v>
      </c>
      <c r="S1406" s="66">
        <f>ifna(vlookup(A1406,vDisk!A:C,3,0),"Unknown")</f>
        <v>50</v>
      </c>
      <c r="T1406" s="67" t="str">
        <f t="array" ref="T1406">IFS(
   L1406=1, "No Lift &amp; Shift",
   J1406=1, XLOOKUP(A1406, 'Infra Study'!A:A, 'Infra Study'!P:P),
   I1406=1, "No Lift &amp; Shift",
   H1406=1, "GKE",
   K1406=1, "GCNV",
   G1406=1, "Lift &amp; Shift Prod",
   TRUE, "Lift &amp; Shift Noprod"
)</f>
        <v>Lift &amp; Shift Prod</v>
      </c>
      <c r="U1406" s="67">
        <f t="shared" si="7"/>
        <v>1</v>
      </c>
      <c r="V1406" s="68" t="str">
        <f>if(T1406="Lift &amp; Shift Noprod",if( Y1406=0,Assumptions!$B$5, Assumptions!$B$4),if(T1406="Lift &amp; Shift Prod",if(AND(N1406=1,O1406="T1"),Assumptions!$B$6,Assumptions!$B$4),0))</f>
        <v>N2D</v>
      </c>
      <c r="W1406" s="69">
        <f>if(V1406&lt;&gt;0,if(Q1406="Unknown", Assumptions!$B$42,If(Q1406&gt;1,Q1406,2)),0)</f>
        <v>2</v>
      </c>
      <c r="X1406" s="69">
        <f>if(V1406&lt;&gt;0,if(R1406="Unknown", Assumptions!$B$43,R1406),0)</f>
        <v>4</v>
      </c>
      <c r="Y1406" s="68">
        <f t="shared" si="8"/>
        <v>0</v>
      </c>
      <c r="Z1406" s="68">
        <f>if(V1406&lt;&gt;0,if(  S1406="Unknown", Assumptions!$B$44,S1406),0)</f>
        <v>50</v>
      </c>
      <c r="AA1406" s="68" t="str">
        <f>if(V1406 ="N2",ifna(vlookup(W1406&amp;"-"&amp;X1406,'Ref. VM'!A:B,2,0),"Custom"),if(V1406 ="E2" , ifna(vlookup(W1406&amp;"-"&amp;X1406,'Ref. VM'!D:E,2,0),"Custom"),if(V1406="N2D",ifna(vlookup(W1406&amp;"-"&amp;X1406,'Ref. VM'!G:H,2,0),"Custom"),if(V1406="N4",ifna(vlookup(W1406&amp;"-"&amp;X1406,'Ref. VM'!J:K,2,0),"Custom"),0))))</f>
        <v>Custom</v>
      </c>
      <c r="AB1406" s="67" t="str">
        <f t="shared" si="9"/>
        <v>N2D-Custom vCPUs-CUD 3y</v>
      </c>
      <c r="AC1406" s="67" t="str">
        <f t="shared" si="10"/>
        <v>N2D-Custom RAM-CUD 3y</v>
      </c>
      <c r="AD1406" s="67">
        <f t="shared" si="11"/>
        <v>0</v>
      </c>
      <c r="AE1406" s="69">
        <f>if(T1406="Lift &amp; Shift Prod",730,if(T1406="Lift &amp; Shift Noprod",Assumptions!$B$3,0))</f>
        <v>730</v>
      </c>
      <c r="AF1406" s="70">
        <f>if( U1406=0,0,if(Y1406=0, ((vlookup(AB1406,'SKU Pricing'!A:B,Assumptions!$B$2,0)*W1406)+(vlookup(AC1406,'SKU Pricing'!A:B,Assumptions!$B$2,0)*X1406))*AE1406,((vlookup(AB1406,'SKU Pricing'!A:B,Assumptions!$B$2,0)*W1406)+(vlookup(AC1406,'SKU Pricing'!A:B,Assumptions!$B$2,0)*(W1406*8))+(vlookup(AD1406,'SKU Pricing'!A:B,Assumptions!$B$2,0)*(X1406-(W1406*8))))*AE1406))</f>
        <v>27.90832632</v>
      </c>
      <c r="AG1406" s="67">
        <f t="shared" si="12"/>
        <v>0</v>
      </c>
      <c r="AH1406" s="70">
        <f>ifna(vlookup(AG1406,'SKU Pricing'!A:B,Assumptions!$B$2,0)*W1406*AE1406,0)</f>
        <v>0</v>
      </c>
      <c r="AI1406" s="62" t="str">
        <f t="shared" si="13"/>
        <v/>
      </c>
      <c r="AJ1406" s="62" t="str">
        <f>if(V1406&lt;&gt;0, if(T1406="Lift &amp; Shift Noprod",Assumptions!$B$9,if(V1406=Assumptions!$B$6,Assumptions!$B$10,if(P1406=1,Assumptions!$B$8,Assumptions!$B$7))),"")</f>
        <v>Balanced</v>
      </c>
      <c r="AK1406" s="69" t="str">
        <f t="shared" si="14"/>
        <v>Balanced</v>
      </c>
      <c r="AL1406" s="69">
        <f>if(AJ1406="Hyperdisk Balanced",Assumptions!$B$11,0)</f>
        <v>0</v>
      </c>
      <c r="AM1406" s="69">
        <f>if(AJ1406="Hyperdisk Balanced",Assumptions!$B$12,0)</f>
        <v>0</v>
      </c>
      <c r="AN1406" s="70">
        <f>if(AK1406=0,0,if(AJ1406="Hyperdisk Balanced",vlookup(AK1406&amp;" provisioned space",'SKU Pricing'!A:B,Assumptions!$B$2,0)*Z1406+vlookup(AK1406&amp;" provisioned IOPS",'SKU Pricing'!A:B,Assumptions!$B$2,0)*AL1406*730+vlookup(AK1406&amp;" provisioned throughput",'SKU Pricing'!A:B,Assumptions!$B$2,0)*AM1406*730,vlookup(AK1406,'SKU Pricing'!A:B,Assumptions!$B$2,0)*Z1406))</f>
        <v>5.8</v>
      </c>
      <c r="AO1406" s="70">
        <f t="shared" si="15"/>
        <v>33.70832632</v>
      </c>
      <c r="AP1406" s="71" t="str">
        <f t="shared" si="16"/>
        <v>VM Manager</v>
      </c>
      <c r="AQ1406" s="70">
        <f>ifna(vlookup(AP1406,'SKU Pricing'!A:B,Assumptions!$B$2,0)*AE1406,0)</f>
        <v>2.19</v>
      </c>
      <c r="AR1406" s="72">
        <v>0.0</v>
      </c>
    </row>
    <row r="1407">
      <c r="A1407" s="61" t="s">
        <v>1546</v>
      </c>
      <c r="B1407" s="62" t="str">
        <f>ifna(if(vlookup(A1407,vOS!A:B,2,0)="","Unknown",vlookup(A1407,vOS!A:B,2,0)),"Unknown")</f>
        <v>Ubuntu Linux (64-bit)</v>
      </c>
      <c r="C1407" s="62">
        <f>vlookup(B1407,'OS Study'!A:D,2,0)</f>
        <v>0</v>
      </c>
      <c r="D1407" s="62" t="str">
        <f>vlookup(B1407,'OS Study'!A:D,3,0)</f>
        <v>Linux</v>
      </c>
      <c r="E1407" s="62" t="str">
        <f>vlookup(B1407,'OS Study'!A:D,4,0)</f>
        <v>Ubuntu</v>
      </c>
      <c r="F1407" s="63" t="str">
        <f>vlookup(B1407,'OS Study'!A:E,5,0)</f>
        <v/>
      </c>
      <c r="G1407" s="62">
        <f>IF(vlookup(A1407,'RVtools V2.1'!A:J,4,0)="non",0,1)</f>
        <v>1</v>
      </c>
      <c r="H1407" s="62">
        <f>if(vlookup(A1407,'RVtools V2.1'!A:K,11,0)="kube",1,0)</f>
        <v>0</v>
      </c>
      <c r="I1407" s="62">
        <f t="shared" si="5"/>
        <v>0</v>
      </c>
      <c r="J1407" s="62">
        <f>ifna(vlookup(A1407,'Infra Study'!A:Q,17,0),0)</f>
        <v>0</v>
      </c>
      <c r="K1407" s="64">
        <f>IFERROR(__xludf.DUMMYFUNCTION("N(REGEXMATCH(VLOOKUP(A1407, 'RVtools V2.1'!A:H, 8, 0), ""^Serveur de fichiers""))"),0.0)</f>
        <v>0</v>
      </c>
      <c r="L1407" s="64">
        <f t="shared" si="6"/>
        <v>0</v>
      </c>
      <c r="M1407" s="67" t="str">
        <f>ifna(vlookup(A1407,'RVtools V2.1'!A:I,8,0),"N/A")</f>
        <v>Supervision SIL (Dedalus)</v>
      </c>
      <c r="N1407" s="64">
        <f>IFERROR(__xludf.DUMMYFUNCTION("IF(REGEXMATCH(M1407, ""(?i)"" &amp; JOIN(""|"", SPLIT(""kalisil"", "" ""))), 1, 0)"),0.0)</f>
        <v>0</v>
      </c>
      <c r="O1407" s="64" t="str">
        <f>vlookup(A1407,'RVtools V2.1'!A:H,7,0)</f>
        <v>T3</v>
      </c>
      <c r="P1407" s="64">
        <f>if(vlookup(A1407,'RVtools V2.1'!A:H,5,0)="oui",1,0)</f>
        <v>0</v>
      </c>
      <c r="Q1407" s="64">
        <f>ifna(vlookup(A1407,vCPU!A:B,2,0),"Unknown")</f>
        <v>2</v>
      </c>
      <c r="R1407" s="66">
        <f>ifna(vlookup(A1407,vMemory!A:C,3,0),"Unknown")</f>
        <v>4</v>
      </c>
      <c r="S1407" s="66">
        <f>ifna(vlookup(A1407,vDisk!A:C,3,0),"Unknown")</f>
        <v>48</v>
      </c>
      <c r="T1407" s="67" t="str">
        <f t="array" ref="T1407">IFS(
   L1407=1, "No Lift &amp; Shift",
   J1407=1, XLOOKUP(A1407, 'Infra Study'!A:A, 'Infra Study'!P:P),
   I1407=1, "No Lift &amp; Shift",
   H1407=1, "GKE",
   K1407=1, "GCNV",
   G1407=1, "Lift &amp; Shift Prod",
   TRUE, "Lift &amp; Shift Noprod"
)</f>
        <v>Lift &amp; Shift Prod</v>
      </c>
      <c r="U1407" s="67">
        <f t="shared" si="7"/>
        <v>1</v>
      </c>
      <c r="V1407" s="68" t="str">
        <f>if(T1407="Lift &amp; Shift Noprod",if( Y1407=0,Assumptions!$B$5, Assumptions!$B$4),if(T1407="Lift &amp; Shift Prod",if(AND(N1407=1,O1407="T1"),Assumptions!$B$6,Assumptions!$B$4),0))</f>
        <v>N2D</v>
      </c>
      <c r="W1407" s="69">
        <f>if(V1407&lt;&gt;0,if(Q1407="Unknown", Assumptions!$B$42,If(Q1407&gt;1,Q1407,2)),0)</f>
        <v>2</v>
      </c>
      <c r="X1407" s="69">
        <f>if(V1407&lt;&gt;0,if(R1407="Unknown", Assumptions!$B$43,R1407),0)</f>
        <v>4</v>
      </c>
      <c r="Y1407" s="68">
        <f t="shared" si="8"/>
        <v>0</v>
      </c>
      <c r="Z1407" s="68">
        <f>if(V1407&lt;&gt;0,if(  S1407="Unknown", Assumptions!$B$44,S1407),0)</f>
        <v>48</v>
      </c>
      <c r="AA1407" s="68" t="str">
        <f>if(V1407 ="N2",ifna(vlookup(W1407&amp;"-"&amp;X1407,'Ref. VM'!A:B,2,0),"Custom"),if(V1407 ="E2" , ifna(vlookup(W1407&amp;"-"&amp;X1407,'Ref. VM'!D:E,2,0),"Custom"),if(V1407="N2D",ifna(vlookup(W1407&amp;"-"&amp;X1407,'Ref. VM'!G:H,2,0),"Custom"),if(V1407="N4",ifna(vlookup(W1407&amp;"-"&amp;X1407,'Ref. VM'!J:K,2,0),"Custom"),0))))</f>
        <v>Custom</v>
      </c>
      <c r="AB1407" s="67" t="str">
        <f t="shared" si="9"/>
        <v>N2D-Custom vCPUs-CUD 3y</v>
      </c>
      <c r="AC1407" s="67" t="str">
        <f t="shared" si="10"/>
        <v>N2D-Custom RAM-CUD 3y</v>
      </c>
      <c r="AD1407" s="67">
        <f t="shared" si="11"/>
        <v>0</v>
      </c>
      <c r="AE1407" s="69">
        <f>if(T1407="Lift &amp; Shift Prod",730,if(T1407="Lift &amp; Shift Noprod",Assumptions!$B$3,0))</f>
        <v>730</v>
      </c>
      <c r="AF1407" s="70">
        <f>if( U1407=0,0,if(Y1407=0, ((vlookup(AB1407,'SKU Pricing'!A:B,Assumptions!$B$2,0)*W1407)+(vlookup(AC1407,'SKU Pricing'!A:B,Assumptions!$B$2,0)*X1407))*AE1407,((vlookup(AB1407,'SKU Pricing'!A:B,Assumptions!$B$2,0)*W1407)+(vlookup(AC1407,'SKU Pricing'!A:B,Assumptions!$B$2,0)*(W1407*8))+(vlookup(AD1407,'SKU Pricing'!A:B,Assumptions!$B$2,0)*(X1407-(W1407*8))))*AE1407))</f>
        <v>27.90832632</v>
      </c>
      <c r="AG1407" s="67">
        <f t="shared" si="12"/>
        <v>0</v>
      </c>
      <c r="AH1407" s="70">
        <f>ifna(vlookup(AG1407,'SKU Pricing'!A:B,Assumptions!$B$2,0)*W1407*AE1407,0)</f>
        <v>0</v>
      </c>
      <c r="AI1407" s="62" t="str">
        <f t="shared" si="13"/>
        <v/>
      </c>
      <c r="AJ1407" s="62" t="str">
        <f>if(V1407&lt;&gt;0, if(T1407="Lift &amp; Shift Noprod",Assumptions!$B$9,if(V1407=Assumptions!$B$6,Assumptions!$B$10,if(P1407=1,Assumptions!$B$8,Assumptions!$B$7))),"")</f>
        <v>Balanced</v>
      </c>
      <c r="AK1407" s="69" t="str">
        <f t="shared" si="14"/>
        <v>Balanced</v>
      </c>
      <c r="AL1407" s="69">
        <f>if(AJ1407="Hyperdisk Balanced",Assumptions!$B$11,0)</f>
        <v>0</v>
      </c>
      <c r="AM1407" s="69">
        <f>if(AJ1407="Hyperdisk Balanced",Assumptions!$B$12,0)</f>
        <v>0</v>
      </c>
      <c r="AN1407" s="70">
        <f>if(AK1407=0,0,if(AJ1407="Hyperdisk Balanced",vlookup(AK1407&amp;" provisioned space",'SKU Pricing'!A:B,Assumptions!$B$2,0)*Z1407+vlookup(AK1407&amp;" provisioned IOPS",'SKU Pricing'!A:B,Assumptions!$B$2,0)*AL1407*730+vlookup(AK1407&amp;" provisioned throughput",'SKU Pricing'!A:B,Assumptions!$B$2,0)*AM1407*730,vlookup(AK1407,'SKU Pricing'!A:B,Assumptions!$B$2,0)*Z1407))</f>
        <v>5.568</v>
      </c>
      <c r="AO1407" s="70">
        <f t="shared" si="15"/>
        <v>33.47632632</v>
      </c>
      <c r="AP1407" s="71" t="str">
        <f t="shared" si="16"/>
        <v>VM Manager</v>
      </c>
      <c r="AQ1407" s="70">
        <f>ifna(vlookup(AP1407,'SKU Pricing'!A:B,Assumptions!$B$2,0)*AE1407,0)</f>
        <v>2.19</v>
      </c>
      <c r="AR1407" s="72">
        <v>0.0</v>
      </c>
    </row>
    <row r="1408">
      <c r="A1408" s="61" t="s">
        <v>1547</v>
      </c>
      <c r="B1408" s="62" t="str">
        <f>ifna(if(vlookup(A1408,vOS!A:B,2,0)="","Unknown",vlookup(A1408,vOS!A:B,2,0)),"Unknown")</f>
        <v>Ubuntu Linux (64-bit)</v>
      </c>
      <c r="C1408" s="62">
        <f>vlookup(B1408,'OS Study'!A:D,2,0)</f>
        <v>0</v>
      </c>
      <c r="D1408" s="62" t="str">
        <f>vlookup(B1408,'OS Study'!A:D,3,0)</f>
        <v>Linux</v>
      </c>
      <c r="E1408" s="62" t="str">
        <f>vlookup(B1408,'OS Study'!A:D,4,0)</f>
        <v>Ubuntu</v>
      </c>
      <c r="F1408" s="63" t="str">
        <f>vlookup(B1408,'OS Study'!A:E,5,0)</f>
        <v/>
      </c>
      <c r="G1408" s="62">
        <f>IF(vlookup(A1408,'RVtools V2.1'!A:J,4,0)="non",0,1)</f>
        <v>1</v>
      </c>
      <c r="H1408" s="62">
        <f>if(vlookup(A1408,'RVtools V2.1'!A:K,11,0)="kube",1,0)</f>
        <v>0</v>
      </c>
      <c r="I1408" s="62">
        <f t="shared" si="5"/>
        <v>0</v>
      </c>
      <c r="J1408" s="62">
        <f>ifna(vlookup(A1408,'Infra Study'!A:Q,17,0),0)</f>
        <v>0</v>
      </c>
      <c r="K1408" s="64">
        <f>IFERROR(__xludf.DUMMYFUNCTION("N(REGEXMATCH(VLOOKUP(A1408, 'RVtools V2.1'!A:H, 8, 0), ""^Serveur de fichiers""))"),0.0)</f>
        <v>0</v>
      </c>
      <c r="L1408" s="64">
        <f t="shared" si="6"/>
        <v>0</v>
      </c>
      <c r="M1408" s="67" t="str">
        <f>ifna(vlookup(A1408,'RVtools V2.1'!A:I,8,0),"N/A")</f>
        <v>Supervision SIL (Dedalus)</v>
      </c>
      <c r="N1408" s="64">
        <f>IFERROR(__xludf.DUMMYFUNCTION("IF(REGEXMATCH(M1408, ""(?i)"" &amp; JOIN(""|"", SPLIT(""kalisil"", "" ""))), 1, 0)"),0.0)</f>
        <v>0</v>
      </c>
      <c r="O1408" s="64" t="str">
        <f>vlookup(A1408,'RVtools V2.1'!A:H,7,0)</f>
        <v>T3</v>
      </c>
      <c r="P1408" s="64">
        <f>if(vlookup(A1408,'RVtools V2.1'!A:H,5,0)="oui",1,0)</f>
        <v>0</v>
      </c>
      <c r="Q1408" s="64">
        <f>ifna(vlookup(A1408,vCPU!A:B,2,0),"Unknown")</f>
        <v>2</v>
      </c>
      <c r="R1408" s="66">
        <f>ifna(vlookup(A1408,vMemory!A:C,3,0),"Unknown")</f>
        <v>4</v>
      </c>
      <c r="S1408" s="66">
        <f>ifna(vlookup(A1408,vDisk!A:C,3,0),"Unknown")</f>
        <v>48</v>
      </c>
      <c r="T1408" s="67" t="str">
        <f t="array" ref="T1408">IFS(
   L1408=1, "No Lift &amp; Shift",
   J1408=1, XLOOKUP(A1408, 'Infra Study'!A:A, 'Infra Study'!P:P),
   I1408=1, "No Lift &amp; Shift",
   H1408=1, "GKE",
   K1408=1, "GCNV",
   G1408=1, "Lift &amp; Shift Prod",
   TRUE, "Lift &amp; Shift Noprod"
)</f>
        <v>Lift &amp; Shift Prod</v>
      </c>
      <c r="U1408" s="67">
        <f t="shared" si="7"/>
        <v>1</v>
      </c>
      <c r="V1408" s="68" t="str">
        <f>if(T1408="Lift &amp; Shift Noprod",if( Y1408=0,Assumptions!$B$5, Assumptions!$B$4),if(T1408="Lift &amp; Shift Prod",if(AND(N1408=1,O1408="T1"),Assumptions!$B$6,Assumptions!$B$4),0))</f>
        <v>N2D</v>
      </c>
      <c r="W1408" s="69">
        <f>if(V1408&lt;&gt;0,if(Q1408="Unknown", Assumptions!$B$42,If(Q1408&gt;1,Q1408,2)),0)</f>
        <v>2</v>
      </c>
      <c r="X1408" s="69">
        <f>if(V1408&lt;&gt;0,if(R1408="Unknown", Assumptions!$B$43,R1408),0)</f>
        <v>4</v>
      </c>
      <c r="Y1408" s="68">
        <f t="shared" si="8"/>
        <v>0</v>
      </c>
      <c r="Z1408" s="68">
        <f>if(V1408&lt;&gt;0,if(  S1408="Unknown", Assumptions!$B$44,S1408),0)</f>
        <v>48</v>
      </c>
      <c r="AA1408" s="68" t="str">
        <f>if(V1408 ="N2",ifna(vlookup(W1408&amp;"-"&amp;X1408,'Ref. VM'!A:B,2,0),"Custom"),if(V1408 ="E2" , ifna(vlookup(W1408&amp;"-"&amp;X1408,'Ref. VM'!D:E,2,0),"Custom"),if(V1408="N2D",ifna(vlookup(W1408&amp;"-"&amp;X1408,'Ref. VM'!G:H,2,0),"Custom"),if(V1408="N4",ifna(vlookup(W1408&amp;"-"&amp;X1408,'Ref. VM'!J:K,2,0),"Custom"),0))))</f>
        <v>Custom</v>
      </c>
      <c r="AB1408" s="67" t="str">
        <f t="shared" si="9"/>
        <v>N2D-Custom vCPUs-CUD 3y</v>
      </c>
      <c r="AC1408" s="67" t="str">
        <f t="shared" si="10"/>
        <v>N2D-Custom RAM-CUD 3y</v>
      </c>
      <c r="AD1408" s="67">
        <f t="shared" si="11"/>
        <v>0</v>
      </c>
      <c r="AE1408" s="69">
        <f>if(T1408="Lift &amp; Shift Prod",730,if(T1408="Lift &amp; Shift Noprod",Assumptions!$B$3,0))</f>
        <v>730</v>
      </c>
      <c r="AF1408" s="70">
        <f>if( U1408=0,0,if(Y1408=0, ((vlookup(AB1408,'SKU Pricing'!A:B,Assumptions!$B$2,0)*W1408)+(vlookup(AC1408,'SKU Pricing'!A:B,Assumptions!$B$2,0)*X1408))*AE1408,((vlookup(AB1408,'SKU Pricing'!A:B,Assumptions!$B$2,0)*W1408)+(vlookup(AC1408,'SKU Pricing'!A:B,Assumptions!$B$2,0)*(W1408*8))+(vlookup(AD1408,'SKU Pricing'!A:B,Assumptions!$B$2,0)*(X1408-(W1408*8))))*AE1408))</f>
        <v>27.90832632</v>
      </c>
      <c r="AG1408" s="67">
        <f t="shared" si="12"/>
        <v>0</v>
      </c>
      <c r="AH1408" s="70">
        <f>ifna(vlookup(AG1408,'SKU Pricing'!A:B,Assumptions!$B$2,0)*W1408*AE1408,0)</f>
        <v>0</v>
      </c>
      <c r="AI1408" s="62" t="str">
        <f t="shared" si="13"/>
        <v/>
      </c>
      <c r="AJ1408" s="62" t="str">
        <f>if(V1408&lt;&gt;0, if(T1408="Lift &amp; Shift Noprod",Assumptions!$B$9,if(V1408=Assumptions!$B$6,Assumptions!$B$10,if(P1408=1,Assumptions!$B$8,Assumptions!$B$7))),"")</f>
        <v>Balanced</v>
      </c>
      <c r="AK1408" s="69" t="str">
        <f t="shared" si="14"/>
        <v>Balanced</v>
      </c>
      <c r="AL1408" s="69">
        <f>if(AJ1408="Hyperdisk Balanced",Assumptions!$B$11,0)</f>
        <v>0</v>
      </c>
      <c r="AM1408" s="69">
        <f>if(AJ1408="Hyperdisk Balanced",Assumptions!$B$12,0)</f>
        <v>0</v>
      </c>
      <c r="AN1408" s="70">
        <f>if(AK1408=0,0,if(AJ1408="Hyperdisk Balanced",vlookup(AK1408&amp;" provisioned space",'SKU Pricing'!A:B,Assumptions!$B$2,0)*Z1408+vlookup(AK1408&amp;" provisioned IOPS",'SKU Pricing'!A:B,Assumptions!$B$2,0)*AL1408*730+vlookup(AK1408&amp;" provisioned throughput",'SKU Pricing'!A:B,Assumptions!$B$2,0)*AM1408*730,vlookup(AK1408,'SKU Pricing'!A:B,Assumptions!$B$2,0)*Z1408))</f>
        <v>5.568</v>
      </c>
      <c r="AO1408" s="70">
        <f t="shared" si="15"/>
        <v>33.47632632</v>
      </c>
      <c r="AP1408" s="71" t="str">
        <f t="shared" si="16"/>
        <v>VM Manager</v>
      </c>
      <c r="AQ1408" s="70">
        <f>ifna(vlookup(AP1408,'SKU Pricing'!A:B,Assumptions!$B$2,0)*AE1408,0)</f>
        <v>2.19</v>
      </c>
      <c r="AR1408" s="72">
        <v>0.0</v>
      </c>
    </row>
    <row r="1409">
      <c r="A1409" s="61" t="s">
        <v>1548</v>
      </c>
      <c r="B1409" s="62" t="str">
        <f>ifna(if(vlookup(A1409,vOS!A:B,2,0)="","Unknown",vlookup(A1409,vOS!A:B,2,0)),"Unknown")</f>
        <v>Ubuntu Linux (64-bit)</v>
      </c>
      <c r="C1409" s="62">
        <f>vlookup(B1409,'OS Study'!A:D,2,0)</f>
        <v>0</v>
      </c>
      <c r="D1409" s="62" t="str">
        <f>vlookup(B1409,'OS Study'!A:D,3,0)</f>
        <v>Linux</v>
      </c>
      <c r="E1409" s="62" t="str">
        <f>vlookup(B1409,'OS Study'!A:D,4,0)</f>
        <v>Ubuntu</v>
      </c>
      <c r="F1409" s="63" t="str">
        <f>vlookup(B1409,'OS Study'!A:E,5,0)</f>
        <v/>
      </c>
      <c r="G1409" s="62">
        <f>IF(vlookup(A1409,'RVtools V2.1'!A:J,4,0)="non",0,1)</f>
        <v>1</v>
      </c>
      <c r="H1409" s="62">
        <f>if(vlookup(A1409,'RVtools V2.1'!A:K,11,0)="kube",1,0)</f>
        <v>0</v>
      </c>
      <c r="I1409" s="62">
        <f t="shared" si="5"/>
        <v>0</v>
      </c>
      <c r="J1409" s="62">
        <f>ifna(vlookup(A1409,'Infra Study'!A:Q,17,0),0)</f>
        <v>0</v>
      </c>
      <c r="K1409" s="64">
        <f>IFERROR(__xludf.DUMMYFUNCTION("N(REGEXMATCH(VLOOKUP(A1409, 'RVtools V2.1'!A:H, 8, 0), ""^Serveur de fichiers""))"),0.0)</f>
        <v>0</v>
      </c>
      <c r="L1409" s="64">
        <f t="shared" si="6"/>
        <v>0</v>
      </c>
      <c r="M1409" s="67" t="str">
        <f>ifna(vlookup(A1409,'RVtools V2.1'!A:I,8,0),"N/A")</f>
        <v>Supervision SIL (Dedalus)</v>
      </c>
      <c r="N1409" s="64">
        <f>IFERROR(__xludf.DUMMYFUNCTION("IF(REGEXMATCH(M1409, ""(?i)"" &amp; JOIN(""|"", SPLIT(""kalisil"", "" ""))), 1, 0)"),0.0)</f>
        <v>0</v>
      </c>
      <c r="O1409" s="64" t="str">
        <f>vlookup(A1409,'RVtools V2.1'!A:H,7,0)</f>
        <v>T3</v>
      </c>
      <c r="P1409" s="64">
        <f>if(vlookup(A1409,'RVtools V2.1'!A:H,5,0)="oui",1,0)</f>
        <v>0</v>
      </c>
      <c r="Q1409" s="64">
        <f>ifna(vlookup(A1409,vCPU!A:B,2,0),"Unknown")</f>
        <v>2</v>
      </c>
      <c r="R1409" s="66">
        <f>ifna(vlookup(A1409,vMemory!A:C,3,0),"Unknown")</f>
        <v>4</v>
      </c>
      <c r="S1409" s="66">
        <f>ifna(vlookup(A1409,vDisk!A:C,3,0),"Unknown")</f>
        <v>50</v>
      </c>
      <c r="T1409" s="67" t="str">
        <f t="array" ref="T1409">IFS(
   L1409=1, "No Lift &amp; Shift",
   J1409=1, XLOOKUP(A1409, 'Infra Study'!A:A, 'Infra Study'!P:P),
   I1409=1, "No Lift &amp; Shift",
   H1409=1, "GKE",
   K1409=1, "GCNV",
   G1409=1, "Lift &amp; Shift Prod",
   TRUE, "Lift &amp; Shift Noprod"
)</f>
        <v>Lift &amp; Shift Prod</v>
      </c>
      <c r="U1409" s="67">
        <f t="shared" si="7"/>
        <v>1</v>
      </c>
      <c r="V1409" s="68" t="str">
        <f>if(T1409="Lift &amp; Shift Noprod",if( Y1409=0,Assumptions!$B$5, Assumptions!$B$4),if(T1409="Lift &amp; Shift Prod",if(AND(N1409=1,O1409="T1"),Assumptions!$B$6,Assumptions!$B$4),0))</f>
        <v>N2D</v>
      </c>
      <c r="W1409" s="69">
        <f>if(V1409&lt;&gt;0,if(Q1409="Unknown", Assumptions!$B$42,If(Q1409&gt;1,Q1409,2)),0)</f>
        <v>2</v>
      </c>
      <c r="X1409" s="69">
        <f>if(V1409&lt;&gt;0,if(R1409="Unknown", Assumptions!$B$43,R1409),0)</f>
        <v>4</v>
      </c>
      <c r="Y1409" s="68">
        <f t="shared" si="8"/>
        <v>0</v>
      </c>
      <c r="Z1409" s="68">
        <f>if(V1409&lt;&gt;0,if(  S1409="Unknown", Assumptions!$B$44,S1409),0)</f>
        <v>50</v>
      </c>
      <c r="AA1409" s="68" t="str">
        <f>if(V1409 ="N2",ifna(vlookup(W1409&amp;"-"&amp;X1409,'Ref. VM'!A:B,2,0),"Custom"),if(V1409 ="E2" , ifna(vlookup(W1409&amp;"-"&amp;X1409,'Ref. VM'!D:E,2,0),"Custom"),if(V1409="N2D",ifna(vlookup(W1409&amp;"-"&amp;X1409,'Ref. VM'!G:H,2,0),"Custom"),if(V1409="N4",ifna(vlookup(W1409&amp;"-"&amp;X1409,'Ref. VM'!J:K,2,0),"Custom"),0))))</f>
        <v>Custom</v>
      </c>
      <c r="AB1409" s="67" t="str">
        <f t="shared" si="9"/>
        <v>N2D-Custom vCPUs-CUD 3y</v>
      </c>
      <c r="AC1409" s="67" t="str">
        <f t="shared" si="10"/>
        <v>N2D-Custom RAM-CUD 3y</v>
      </c>
      <c r="AD1409" s="67">
        <f t="shared" si="11"/>
        <v>0</v>
      </c>
      <c r="AE1409" s="69">
        <f>if(T1409="Lift &amp; Shift Prod",730,if(T1409="Lift &amp; Shift Noprod",Assumptions!$B$3,0))</f>
        <v>730</v>
      </c>
      <c r="AF1409" s="70">
        <f>if( U1409=0,0,if(Y1409=0, ((vlookup(AB1409,'SKU Pricing'!A:B,Assumptions!$B$2,0)*W1409)+(vlookup(AC1409,'SKU Pricing'!A:B,Assumptions!$B$2,0)*X1409))*AE1409,((vlookup(AB1409,'SKU Pricing'!A:B,Assumptions!$B$2,0)*W1409)+(vlookup(AC1409,'SKU Pricing'!A:B,Assumptions!$B$2,0)*(W1409*8))+(vlookup(AD1409,'SKU Pricing'!A:B,Assumptions!$B$2,0)*(X1409-(W1409*8))))*AE1409))</f>
        <v>27.90832632</v>
      </c>
      <c r="AG1409" s="67">
        <f t="shared" si="12"/>
        <v>0</v>
      </c>
      <c r="AH1409" s="70">
        <f>ifna(vlookup(AG1409,'SKU Pricing'!A:B,Assumptions!$B$2,0)*W1409*AE1409,0)</f>
        <v>0</v>
      </c>
      <c r="AI1409" s="62" t="str">
        <f t="shared" si="13"/>
        <v/>
      </c>
      <c r="AJ1409" s="62" t="str">
        <f>if(V1409&lt;&gt;0, if(T1409="Lift &amp; Shift Noprod",Assumptions!$B$9,if(V1409=Assumptions!$B$6,Assumptions!$B$10,if(P1409=1,Assumptions!$B$8,Assumptions!$B$7))),"")</f>
        <v>Balanced</v>
      </c>
      <c r="AK1409" s="69" t="str">
        <f t="shared" si="14"/>
        <v>Balanced</v>
      </c>
      <c r="AL1409" s="69">
        <f>if(AJ1409="Hyperdisk Balanced",Assumptions!$B$11,0)</f>
        <v>0</v>
      </c>
      <c r="AM1409" s="69">
        <f>if(AJ1409="Hyperdisk Balanced",Assumptions!$B$12,0)</f>
        <v>0</v>
      </c>
      <c r="AN1409" s="70">
        <f>if(AK1409=0,0,if(AJ1409="Hyperdisk Balanced",vlookup(AK1409&amp;" provisioned space",'SKU Pricing'!A:B,Assumptions!$B$2,0)*Z1409+vlookup(AK1409&amp;" provisioned IOPS",'SKU Pricing'!A:B,Assumptions!$B$2,0)*AL1409*730+vlookup(AK1409&amp;" provisioned throughput",'SKU Pricing'!A:B,Assumptions!$B$2,0)*AM1409*730,vlookup(AK1409,'SKU Pricing'!A:B,Assumptions!$B$2,0)*Z1409))</f>
        <v>5.8</v>
      </c>
      <c r="AO1409" s="70">
        <f t="shared" si="15"/>
        <v>33.70832632</v>
      </c>
      <c r="AP1409" s="71" t="str">
        <f t="shared" si="16"/>
        <v>VM Manager</v>
      </c>
      <c r="AQ1409" s="70">
        <f>ifna(vlookup(AP1409,'SKU Pricing'!A:B,Assumptions!$B$2,0)*AE1409,0)</f>
        <v>2.19</v>
      </c>
      <c r="AR1409" s="72">
        <v>0.0</v>
      </c>
    </row>
    <row r="1410">
      <c r="A1410" s="61" t="s">
        <v>1549</v>
      </c>
      <c r="B1410" s="62" t="str">
        <f>ifna(if(vlookup(A1410,vOS!A:B,2,0)="","Unknown",vlookup(A1410,vOS!A:B,2,0)),"Unknown")</f>
        <v>Ubuntu Linux (64-bit)</v>
      </c>
      <c r="C1410" s="62">
        <f>vlookup(B1410,'OS Study'!A:D,2,0)</f>
        <v>0</v>
      </c>
      <c r="D1410" s="62" t="str">
        <f>vlookup(B1410,'OS Study'!A:D,3,0)</f>
        <v>Linux</v>
      </c>
      <c r="E1410" s="62" t="str">
        <f>vlookup(B1410,'OS Study'!A:D,4,0)</f>
        <v>Ubuntu</v>
      </c>
      <c r="F1410" s="63" t="str">
        <f>vlookup(B1410,'OS Study'!A:E,5,0)</f>
        <v/>
      </c>
      <c r="G1410" s="62">
        <f>IF(vlookup(A1410,'RVtools V2.1'!A:J,4,0)="non",0,1)</f>
        <v>1</v>
      </c>
      <c r="H1410" s="62">
        <f>if(vlookup(A1410,'RVtools V2.1'!A:K,11,0)="kube",1,0)</f>
        <v>0</v>
      </c>
      <c r="I1410" s="62">
        <f t="shared" si="5"/>
        <v>0</v>
      </c>
      <c r="J1410" s="62">
        <f>ifna(vlookup(A1410,'Infra Study'!A:Q,17,0),0)</f>
        <v>0</v>
      </c>
      <c r="K1410" s="64">
        <f>IFERROR(__xludf.DUMMYFUNCTION("N(REGEXMATCH(VLOOKUP(A1410, 'RVtools V2.1'!A:H, 8, 0), ""^Serveur de fichiers""))"),0.0)</f>
        <v>0</v>
      </c>
      <c r="L1410" s="64">
        <f t="shared" si="6"/>
        <v>0</v>
      </c>
      <c r="M1410" s="67" t="str">
        <f>ifna(vlookup(A1410,'RVtools V2.1'!A:I,8,0),"N/A")</f>
        <v>Supervision SIL (Dedalus)</v>
      </c>
      <c r="N1410" s="64">
        <f>IFERROR(__xludf.DUMMYFUNCTION("IF(REGEXMATCH(M1410, ""(?i)"" &amp; JOIN(""|"", SPLIT(""kalisil"", "" ""))), 1, 0)"),0.0)</f>
        <v>0</v>
      </c>
      <c r="O1410" s="64" t="str">
        <f>vlookup(A1410,'RVtools V2.1'!A:H,7,0)</f>
        <v>T3</v>
      </c>
      <c r="P1410" s="64">
        <f>if(vlookup(A1410,'RVtools V2.1'!A:H,5,0)="oui",1,0)</f>
        <v>0</v>
      </c>
      <c r="Q1410" s="64">
        <f>ifna(vlookup(A1410,vCPU!A:B,2,0),"Unknown")</f>
        <v>2</v>
      </c>
      <c r="R1410" s="66">
        <f>ifna(vlookup(A1410,vMemory!A:C,3,0),"Unknown")</f>
        <v>4</v>
      </c>
      <c r="S1410" s="66">
        <f>ifna(vlookup(A1410,vDisk!A:C,3,0),"Unknown")</f>
        <v>51</v>
      </c>
      <c r="T1410" s="67" t="str">
        <f t="array" ref="T1410">IFS(
   L1410=1, "No Lift &amp; Shift",
   J1410=1, XLOOKUP(A1410, 'Infra Study'!A:A, 'Infra Study'!P:P),
   I1410=1, "No Lift &amp; Shift",
   H1410=1, "GKE",
   K1410=1, "GCNV",
   G1410=1, "Lift &amp; Shift Prod",
   TRUE, "Lift &amp; Shift Noprod"
)</f>
        <v>Lift &amp; Shift Prod</v>
      </c>
      <c r="U1410" s="67">
        <f t="shared" si="7"/>
        <v>1</v>
      </c>
      <c r="V1410" s="68" t="str">
        <f>if(T1410="Lift &amp; Shift Noprod",if( Y1410=0,Assumptions!$B$5, Assumptions!$B$4),if(T1410="Lift &amp; Shift Prod",if(AND(N1410=1,O1410="T1"),Assumptions!$B$6,Assumptions!$B$4),0))</f>
        <v>N2D</v>
      </c>
      <c r="W1410" s="69">
        <f>if(V1410&lt;&gt;0,if(Q1410="Unknown", Assumptions!$B$42,If(Q1410&gt;1,Q1410,2)),0)</f>
        <v>2</v>
      </c>
      <c r="X1410" s="69">
        <f>if(V1410&lt;&gt;0,if(R1410="Unknown", Assumptions!$B$43,R1410),0)</f>
        <v>4</v>
      </c>
      <c r="Y1410" s="68">
        <f t="shared" si="8"/>
        <v>0</v>
      </c>
      <c r="Z1410" s="68">
        <f>if(V1410&lt;&gt;0,if(  S1410="Unknown", Assumptions!$B$44,S1410),0)</f>
        <v>51</v>
      </c>
      <c r="AA1410" s="68" t="str">
        <f>if(V1410 ="N2",ifna(vlookup(W1410&amp;"-"&amp;X1410,'Ref. VM'!A:B,2,0),"Custom"),if(V1410 ="E2" , ifna(vlookup(W1410&amp;"-"&amp;X1410,'Ref. VM'!D:E,2,0),"Custom"),if(V1410="N2D",ifna(vlookup(W1410&amp;"-"&amp;X1410,'Ref. VM'!G:H,2,0),"Custom"),if(V1410="N4",ifna(vlookup(W1410&amp;"-"&amp;X1410,'Ref. VM'!J:K,2,0),"Custom"),0))))</f>
        <v>Custom</v>
      </c>
      <c r="AB1410" s="67" t="str">
        <f t="shared" si="9"/>
        <v>N2D-Custom vCPUs-CUD 3y</v>
      </c>
      <c r="AC1410" s="67" t="str">
        <f t="shared" si="10"/>
        <v>N2D-Custom RAM-CUD 3y</v>
      </c>
      <c r="AD1410" s="67">
        <f t="shared" si="11"/>
        <v>0</v>
      </c>
      <c r="AE1410" s="69">
        <f>if(T1410="Lift &amp; Shift Prod",730,if(T1410="Lift &amp; Shift Noprod",Assumptions!$B$3,0))</f>
        <v>730</v>
      </c>
      <c r="AF1410" s="70">
        <f>if( U1410=0,0,if(Y1410=0, ((vlookup(AB1410,'SKU Pricing'!A:B,Assumptions!$B$2,0)*W1410)+(vlookup(AC1410,'SKU Pricing'!A:B,Assumptions!$B$2,0)*X1410))*AE1410,((vlookup(AB1410,'SKU Pricing'!A:B,Assumptions!$B$2,0)*W1410)+(vlookup(AC1410,'SKU Pricing'!A:B,Assumptions!$B$2,0)*(W1410*8))+(vlookup(AD1410,'SKU Pricing'!A:B,Assumptions!$B$2,0)*(X1410-(W1410*8))))*AE1410))</f>
        <v>27.90832632</v>
      </c>
      <c r="AG1410" s="67">
        <f t="shared" si="12"/>
        <v>0</v>
      </c>
      <c r="AH1410" s="70">
        <f>ifna(vlookup(AG1410,'SKU Pricing'!A:B,Assumptions!$B$2,0)*W1410*AE1410,0)</f>
        <v>0</v>
      </c>
      <c r="AI1410" s="62" t="str">
        <f t="shared" si="13"/>
        <v/>
      </c>
      <c r="AJ1410" s="62" t="str">
        <f>if(V1410&lt;&gt;0, if(T1410="Lift &amp; Shift Noprod",Assumptions!$B$9,if(V1410=Assumptions!$B$6,Assumptions!$B$10,if(P1410=1,Assumptions!$B$8,Assumptions!$B$7))),"")</f>
        <v>Balanced</v>
      </c>
      <c r="AK1410" s="69" t="str">
        <f t="shared" si="14"/>
        <v>Balanced</v>
      </c>
      <c r="AL1410" s="69">
        <f>if(AJ1410="Hyperdisk Balanced",Assumptions!$B$11,0)</f>
        <v>0</v>
      </c>
      <c r="AM1410" s="69">
        <f>if(AJ1410="Hyperdisk Balanced",Assumptions!$B$12,0)</f>
        <v>0</v>
      </c>
      <c r="AN1410" s="70">
        <f>if(AK1410=0,0,if(AJ1410="Hyperdisk Balanced",vlookup(AK1410&amp;" provisioned space",'SKU Pricing'!A:B,Assumptions!$B$2,0)*Z1410+vlookup(AK1410&amp;" provisioned IOPS",'SKU Pricing'!A:B,Assumptions!$B$2,0)*AL1410*730+vlookup(AK1410&amp;" provisioned throughput",'SKU Pricing'!A:B,Assumptions!$B$2,0)*AM1410*730,vlookup(AK1410,'SKU Pricing'!A:B,Assumptions!$B$2,0)*Z1410))</f>
        <v>5.916</v>
      </c>
      <c r="AO1410" s="70">
        <f t="shared" si="15"/>
        <v>33.82432632</v>
      </c>
      <c r="AP1410" s="71" t="str">
        <f t="shared" si="16"/>
        <v>VM Manager</v>
      </c>
      <c r="AQ1410" s="70">
        <f>ifna(vlookup(AP1410,'SKU Pricing'!A:B,Assumptions!$B$2,0)*AE1410,0)</f>
        <v>2.19</v>
      </c>
      <c r="AR1410" s="72">
        <v>0.0</v>
      </c>
    </row>
    <row r="1411">
      <c r="A1411" s="61" t="s">
        <v>1550</v>
      </c>
      <c r="B1411" s="62" t="str">
        <f>ifna(if(vlookup(A1411,vOS!A:B,2,0)="","Unknown",vlookup(A1411,vOS!A:B,2,0)),"Unknown")</f>
        <v>Ubuntu Linux (64-bit)</v>
      </c>
      <c r="C1411" s="62">
        <f>vlookup(B1411,'OS Study'!A:D,2,0)</f>
        <v>0</v>
      </c>
      <c r="D1411" s="62" t="str">
        <f>vlookup(B1411,'OS Study'!A:D,3,0)</f>
        <v>Linux</v>
      </c>
      <c r="E1411" s="62" t="str">
        <f>vlookup(B1411,'OS Study'!A:D,4,0)</f>
        <v>Ubuntu</v>
      </c>
      <c r="F1411" s="63" t="str">
        <f>vlookup(B1411,'OS Study'!A:E,5,0)</f>
        <v/>
      </c>
      <c r="G1411" s="62">
        <f>IF(vlookup(A1411,'RVtools V2.1'!A:J,4,0)="non",0,1)</f>
        <v>1</v>
      </c>
      <c r="H1411" s="62">
        <f>if(vlookup(A1411,'RVtools V2.1'!A:K,11,0)="kube",1,0)</f>
        <v>0</v>
      </c>
      <c r="I1411" s="62">
        <f t="shared" si="5"/>
        <v>0</v>
      </c>
      <c r="J1411" s="62">
        <f>ifna(vlookup(A1411,'Infra Study'!A:Q,17,0),0)</f>
        <v>0</v>
      </c>
      <c r="K1411" s="64">
        <f>IFERROR(__xludf.DUMMYFUNCTION("N(REGEXMATCH(VLOOKUP(A1411, 'RVtools V2.1'!A:H, 8, 0), ""^Serveur de fichiers""))"),0.0)</f>
        <v>0</v>
      </c>
      <c r="L1411" s="64">
        <f t="shared" si="6"/>
        <v>0</v>
      </c>
      <c r="M1411" s="67" t="str">
        <f>ifna(vlookup(A1411,'RVtools V2.1'!A:I,8,0),"N/A")</f>
        <v>Supervision SIL (Dedalus)</v>
      </c>
      <c r="N1411" s="64">
        <f>IFERROR(__xludf.DUMMYFUNCTION("IF(REGEXMATCH(M1411, ""(?i)"" &amp; JOIN(""|"", SPLIT(""kalisil"", "" ""))), 1, 0)"),0.0)</f>
        <v>0</v>
      </c>
      <c r="O1411" s="64" t="str">
        <f>vlookup(A1411,'RVtools V2.1'!A:H,7,0)</f>
        <v>T3</v>
      </c>
      <c r="P1411" s="64">
        <f>if(vlookup(A1411,'RVtools V2.1'!A:H,5,0)="oui",1,0)</f>
        <v>0</v>
      </c>
      <c r="Q1411" s="64">
        <f>ifna(vlookup(A1411,vCPU!A:B,2,0),"Unknown")</f>
        <v>2</v>
      </c>
      <c r="R1411" s="66">
        <f>ifna(vlookup(A1411,vMemory!A:C,3,0),"Unknown")</f>
        <v>4</v>
      </c>
      <c r="S1411" s="66">
        <f>ifna(vlookup(A1411,vDisk!A:C,3,0),"Unknown")</f>
        <v>49</v>
      </c>
      <c r="T1411" s="67" t="str">
        <f t="array" ref="T1411">IFS(
   L1411=1, "No Lift &amp; Shift",
   J1411=1, XLOOKUP(A1411, 'Infra Study'!A:A, 'Infra Study'!P:P),
   I1411=1, "No Lift &amp; Shift",
   H1411=1, "GKE",
   K1411=1, "GCNV",
   G1411=1, "Lift &amp; Shift Prod",
   TRUE, "Lift &amp; Shift Noprod"
)</f>
        <v>Lift &amp; Shift Prod</v>
      </c>
      <c r="U1411" s="67">
        <f t="shared" si="7"/>
        <v>1</v>
      </c>
      <c r="V1411" s="68" t="str">
        <f>if(T1411="Lift &amp; Shift Noprod",if( Y1411=0,Assumptions!$B$5, Assumptions!$B$4),if(T1411="Lift &amp; Shift Prod",if(AND(N1411=1,O1411="T1"),Assumptions!$B$6,Assumptions!$B$4),0))</f>
        <v>N2D</v>
      </c>
      <c r="W1411" s="69">
        <f>if(V1411&lt;&gt;0,if(Q1411="Unknown", Assumptions!$B$42,If(Q1411&gt;1,Q1411,2)),0)</f>
        <v>2</v>
      </c>
      <c r="X1411" s="69">
        <f>if(V1411&lt;&gt;0,if(R1411="Unknown", Assumptions!$B$43,R1411),0)</f>
        <v>4</v>
      </c>
      <c r="Y1411" s="68">
        <f t="shared" si="8"/>
        <v>0</v>
      </c>
      <c r="Z1411" s="68">
        <f>if(V1411&lt;&gt;0,if(  S1411="Unknown", Assumptions!$B$44,S1411),0)</f>
        <v>49</v>
      </c>
      <c r="AA1411" s="68" t="str">
        <f>if(V1411 ="N2",ifna(vlookup(W1411&amp;"-"&amp;X1411,'Ref. VM'!A:B,2,0),"Custom"),if(V1411 ="E2" , ifna(vlookup(W1411&amp;"-"&amp;X1411,'Ref. VM'!D:E,2,0),"Custom"),if(V1411="N2D",ifna(vlookup(W1411&amp;"-"&amp;X1411,'Ref. VM'!G:H,2,0),"Custom"),if(V1411="N4",ifna(vlookup(W1411&amp;"-"&amp;X1411,'Ref. VM'!J:K,2,0),"Custom"),0))))</f>
        <v>Custom</v>
      </c>
      <c r="AB1411" s="67" t="str">
        <f t="shared" si="9"/>
        <v>N2D-Custom vCPUs-CUD 3y</v>
      </c>
      <c r="AC1411" s="67" t="str">
        <f t="shared" si="10"/>
        <v>N2D-Custom RAM-CUD 3y</v>
      </c>
      <c r="AD1411" s="67">
        <f t="shared" si="11"/>
        <v>0</v>
      </c>
      <c r="AE1411" s="69">
        <f>if(T1411="Lift &amp; Shift Prod",730,if(T1411="Lift &amp; Shift Noprod",Assumptions!$B$3,0))</f>
        <v>730</v>
      </c>
      <c r="AF1411" s="70">
        <f>if( U1411=0,0,if(Y1411=0, ((vlookup(AB1411,'SKU Pricing'!A:B,Assumptions!$B$2,0)*W1411)+(vlookup(AC1411,'SKU Pricing'!A:B,Assumptions!$B$2,0)*X1411))*AE1411,((vlookup(AB1411,'SKU Pricing'!A:B,Assumptions!$B$2,0)*W1411)+(vlookup(AC1411,'SKU Pricing'!A:B,Assumptions!$B$2,0)*(W1411*8))+(vlookup(AD1411,'SKU Pricing'!A:B,Assumptions!$B$2,0)*(X1411-(W1411*8))))*AE1411))</f>
        <v>27.90832632</v>
      </c>
      <c r="AG1411" s="67">
        <f t="shared" si="12"/>
        <v>0</v>
      </c>
      <c r="AH1411" s="70">
        <f>ifna(vlookup(AG1411,'SKU Pricing'!A:B,Assumptions!$B$2,0)*W1411*AE1411,0)</f>
        <v>0</v>
      </c>
      <c r="AI1411" s="62" t="str">
        <f t="shared" si="13"/>
        <v/>
      </c>
      <c r="AJ1411" s="62" t="str">
        <f>if(V1411&lt;&gt;0, if(T1411="Lift &amp; Shift Noprod",Assumptions!$B$9,if(V1411=Assumptions!$B$6,Assumptions!$B$10,if(P1411=1,Assumptions!$B$8,Assumptions!$B$7))),"")</f>
        <v>Balanced</v>
      </c>
      <c r="AK1411" s="69" t="str">
        <f t="shared" si="14"/>
        <v>Balanced</v>
      </c>
      <c r="AL1411" s="69">
        <f>if(AJ1411="Hyperdisk Balanced",Assumptions!$B$11,0)</f>
        <v>0</v>
      </c>
      <c r="AM1411" s="69">
        <f>if(AJ1411="Hyperdisk Balanced",Assumptions!$B$12,0)</f>
        <v>0</v>
      </c>
      <c r="AN1411" s="70">
        <f>if(AK1411=0,0,if(AJ1411="Hyperdisk Balanced",vlookup(AK1411&amp;" provisioned space",'SKU Pricing'!A:B,Assumptions!$B$2,0)*Z1411+vlookup(AK1411&amp;" provisioned IOPS",'SKU Pricing'!A:B,Assumptions!$B$2,0)*AL1411*730+vlookup(AK1411&amp;" provisioned throughput",'SKU Pricing'!A:B,Assumptions!$B$2,0)*AM1411*730,vlookup(AK1411,'SKU Pricing'!A:B,Assumptions!$B$2,0)*Z1411))</f>
        <v>5.684</v>
      </c>
      <c r="AO1411" s="70">
        <f t="shared" si="15"/>
        <v>33.59232632</v>
      </c>
      <c r="AP1411" s="71" t="str">
        <f t="shared" si="16"/>
        <v>VM Manager</v>
      </c>
      <c r="AQ1411" s="70">
        <f>ifna(vlookup(AP1411,'SKU Pricing'!A:B,Assumptions!$B$2,0)*AE1411,0)</f>
        <v>2.19</v>
      </c>
      <c r="AR1411" s="72">
        <v>0.0</v>
      </c>
    </row>
    <row r="1412">
      <c r="A1412" s="61" t="s">
        <v>1551</v>
      </c>
      <c r="B1412" s="62" t="str">
        <f>ifna(if(vlookup(A1412,vOS!A:B,2,0)="","Unknown",vlookup(A1412,vOS!A:B,2,0)),"Unknown")</f>
        <v>Ubuntu Linux (64-bit)</v>
      </c>
      <c r="C1412" s="62">
        <f>vlookup(B1412,'OS Study'!A:D,2,0)</f>
        <v>0</v>
      </c>
      <c r="D1412" s="62" t="str">
        <f>vlookup(B1412,'OS Study'!A:D,3,0)</f>
        <v>Linux</v>
      </c>
      <c r="E1412" s="62" t="str">
        <f>vlookup(B1412,'OS Study'!A:D,4,0)</f>
        <v>Ubuntu</v>
      </c>
      <c r="F1412" s="63" t="str">
        <f>vlookup(B1412,'OS Study'!A:E,5,0)</f>
        <v/>
      </c>
      <c r="G1412" s="62">
        <f>IF(vlookup(A1412,'RVtools V2.1'!A:J,4,0)="non",0,1)</f>
        <v>1</v>
      </c>
      <c r="H1412" s="62">
        <f>if(vlookup(A1412,'RVtools V2.1'!A:K,11,0)="kube",1,0)</f>
        <v>0</v>
      </c>
      <c r="I1412" s="62">
        <f t="shared" si="5"/>
        <v>0</v>
      </c>
      <c r="J1412" s="62">
        <f>ifna(vlookup(A1412,'Infra Study'!A:Q,17,0),0)</f>
        <v>0</v>
      </c>
      <c r="K1412" s="64">
        <f>IFERROR(__xludf.DUMMYFUNCTION("N(REGEXMATCH(VLOOKUP(A1412, 'RVtools V2.1'!A:H, 8, 0), ""^Serveur de fichiers""))"),0.0)</f>
        <v>0</v>
      </c>
      <c r="L1412" s="64">
        <f t="shared" si="6"/>
        <v>0</v>
      </c>
      <c r="M1412" s="67" t="str">
        <f>ifna(vlookup(A1412,'RVtools V2.1'!A:I,8,0),"N/A")</f>
        <v>Supervision SIL (Dedalus)</v>
      </c>
      <c r="N1412" s="64">
        <f>IFERROR(__xludf.DUMMYFUNCTION("IF(REGEXMATCH(M1412, ""(?i)"" &amp; JOIN(""|"", SPLIT(""kalisil"", "" ""))), 1, 0)"),0.0)</f>
        <v>0</v>
      </c>
      <c r="O1412" s="64" t="str">
        <f>vlookup(A1412,'RVtools V2.1'!A:H,7,0)</f>
        <v>T3</v>
      </c>
      <c r="P1412" s="64">
        <f>if(vlookup(A1412,'RVtools V2.1'!A:H,5,0)="oui",1,0)</f>
        <v>0</v>
      </c>
      <c r="Q1412" s="64">
        <f>ifna(vlookup(A1412,vCPU!A:B,2,0),"Unknown")</f>
        <v>2</v>
      </c>
      <c r="R1412" s="66">
        <f>ifna(vlookup(A1412,vMemory!A:C,3,0),"Unknown")</f>
        <v>4</v>
      </c>
      <c r="S1412" s="66">
        <f>ifna(vlookup(A1412,vDisk!A:C,3,0),"Unknown")</f>
        <v>48</v>
      </c>
      <c r="T1412" s="67" t="str">
        <f t="array" ref="T1412">IFS(
   L1412=1, "No Lift &amp; Shift",
   J1412=1, XLOOKUP(A1412, 'Infra Study'!A:A, 'Infra Study'!P:P),
   I1412=1, "No Lift &amp; Shift",
   H1412=1, "GKE",
   K1412=1, "GCNV",
   G1412=1, "Lift &amp; Shift Prod",
   TRUE, "Lift &amp; Shift Noprod"
)</f>
        <v>Lift &amp; Shift Prod</v>
      </c>
      <c r="U1412" s="67">
        <f t="shared" si="7"/>
        <v>1</v>
      </c>
      <c r="V1412" s="68" t="str">
        <f>if(T1412="Lift &amp; Shift Noprod",if( Y1412=0,Assumptions!$B$5, Assumptions!$B$4),if(T1412="Lift &amp; Shift Prod",if(AND(N1412=1,O1412="T1"),Assumptions!$B$6,Assumptions!$B$4),0))</f>
        <v>N2D</v>
      </c>
      <c r="W1412" s="69">
        <f>if(V1412&lt;&gt;0,if(Q1412="Unknown", Assumptions!$B$42,If(Q1412&gt;1,Q1412,2)),0)</f>
        <v>2</v>
      </c>
      <c r="X1412" s="69">
        <f>if(V1412&lt;&gt;0,if(R1412="Unknown", Assumptions!$B$43,R1412),0)</f>
        <v>4</v>
      </c>
      <c r="Y1412" s="68">
        <f t="shared" si="8"/>
        <v>0</v>
      </c>
      <c r="Z1412" s="68">
        <f>if(V1412&lt;&gt;0,if(  S1412="Unknown", Assumptions!$B$44,S1412),0)</f>
        <v>48</v>
      </c>
      <c r="AA1412" s="68" t="str">
        <f>if(V1412 ="N2",ifna(vlookup(W1412&amp;"-"&amp;X1412,'Ref. VM'!A:B,2,0),"Custom"),if(V1412 ="E2" , ifna(vlookup(W1412&amp;"-"&amp;X1412,'Ref. VM'!D:E,2,0),"Custom"),if(V1412="N2D",ifna(vlookup(W1412&amp;"-"&amp;X1412,'Ref. VM'!G:H,2,0),"Custom"),if(V1412="N4",ifna(vlookup(W1412&amp;"-"&amp;X1412,'Ref. VM'!J:K,2,0),"Custom"),0))))</f>
        <v>Custom</v>
      </c>
      <c r="AB1412" s="67" t="str">
        <f t="shared" si="9"/>
        <v>N2D-Custom vCPUs-CUD 3y</v>
      </c>
      <c r="AC1412" s="67" t="str">
        <f t="shared" si="10"/>
        <v>N2D-Custom RAM-CUD 3y</v>
      </c>
      <c r="AD1412" s="67">
        <f t="shared" si="11"/>
        <v>0</v>
      </c>
      <c r="AE1412" s="69">
        <f>if(T1412="Lift &amp; Shift Prod",730,if(T1412="Lift &amp; Shift Noprod",Assumptions!$B$3,0))</f>
        <v>730</v>
      </c>
      <c r="AF1412" s="70">
        <f>if( U1412=0,0,if(Y1412=0, ((vlookup(AB1412,'SKU Pricing'!A:B,Assumptions!$B$2,0)*W1412)+(vlookup(AC1412,'SKU Pricing'!A:B,Assumptions!$B$2,0)*X1412))*AE1412,((vlookup(AB1412,'SKU Pricing'!A:B,Assumptions!$B$2,0)*W1412)+(vlookup(AC1412,'SKU Pricing'!A:B,Assumptions!$B$2,0)*(W1412*8))+(vlookup(AD1412,'SKU Pricing'!A:B,Assumptions!$B$2,0)*(X1412-(W1412*8))))*AE1412))</f>
        <v>27.90832632</v>
      </c>
      <c r="AG1412" s="67">
        <f t="shared" si="12"/>
        <v>0</v>
      </c>
      <c r="AH1412" s="70">
        <f>ifna(vlookup(AG1412,'SKU Pricing'!A:B,Assumptions!$B$2,0)*W1412*AE1412,0)</f>
        <v>0</v>
      </c>
      <c r="AI1412" s="62" t="str">
        <f t="shared" si="13"/>
        <v/>
      </c>
      <c r="AJ1412" s="62" t="str">
        <f>if(V1412&lt;&gt;0, if(T1412="Lift &amp; Shift Noprod",Assumptions!$B$9,if(V1412=Assumptions!$B$6,Assumptions!$B$10,if(P1412=1,Assumptions!$B$8,Assumptions!$B$7))),"")</f>
        <v>Balanced</v>
      </c>
      <c r="AK1412" s="69" t="str">
        <f t="shared" si="14"/>
        <v>Balanced</v>
      </c>
      <c r="AL1412" s="69">
        <f>if(AJ1412="Hyperdisk Balanced",Assumptions!$B$11,0)</f>
        <v>0</v>
      </c>
      <c r="AM1412" s="69">
        <f>if(AJ1412="Hyperdisk Balanced",Assumptions!$B$12,0)</f>
        <v>0</v>
      </c>
      <c r="AN1412" s="70">
        <f>if(AK1412=0,0,if(AJ1412="Hyperdisk Balanced",vlookup(AK1412&amp;" provisioned space",'SKU Pricing'!A:B,Assumptions!$B$2,0)*Z1412+vlookup(AK1412&amp;" provisioned IOPS",'SKU Pricing'!A:B,Assumptions!$B$2,0)*AL1412*730+vlookup(AK1412&amp;" provisioned throughput",'SKU Pricing'!A:B,Assumptions!$B$2,0)*AM1412*730,vlookup(AK1412,'SKU Pricing'!A:B,Assumptions!$B$2,0)*Z1412))</f>
        <v>5.568</v>
      </c>
      <c r="AO1412" s="70">
        <f t="shared" si="15"/>
        <v>33.47632632</v>
      </c>
      <c r="AP1412" s="71" t="str">
        <f t="shared" si="16"/>
        <v>VM Manager</v>
      </c>
      <c r="AQ1412" s="70">
        <f>ifna(vlookup(AP1412,'SKU Pricing'!A:B,Assumptions!$B$2,0)*AE1412,0)</f>
        <v>2.19</v>
      </c>
      <c r="AR1412" s="72">
        <v>0.0</v>
      </c>
    </row>
    <row r="1413">
      <c r="A1413" s="61" t="s">
        <v>1552</v>
      </c>
      <c r="B1413" s="62" t="str">
        <f>ifna(if(vlookup(A1413,vOS!A:B,2,0)="","Unknown",vlookup(A1413,vOS!A:B,2,0)),"Unknown")</f>
        <v>Ubuntu Linux (64-bit)</v>
      </c>
      <c r="C1413" s="62">
        <f>vlookup(B1413,'OS Study'!A:D,2,0)</f>
        <v>0</v>
      </c>
      <c r="D1413" s="62" t="str">
        <f>vlookup(B1413,'OS Study'!A:D,3,0)</f>
        <v>Linux</v>
      </c>
      <c r="E1413" s="62" t="str">
        <f>vlookup(B1413,'OS Study'!A:D,4,0)</f>
        <v>Ubuntu</v>
      </c>
      <c r="F1413" s="63" t="str">
        <f>vlookup(B1413,'OS Study'!A:E,5,0)</f>
        <v/>
      </c>
      <c r="G1413" s="62">
        <f>IF(vlookup(A1413,'RVtools V2.1'!A:J,4,0)="non",0,1)</f>
        <v>1</v>
      </c>
      <c r="H1413" s="62">
        <f>if(vlookup(A1413,'RVtools V2.1'!A:K,11,0)="kube",1,0)</f>
        <v>0</v>
      </c>
      <c r="I1413" s="62">
        <f t="shared" si="5"/>
        <v>0</v>
      </c>
      <c r="J1413" s="62">
        <f>ifna(vlookup(A1413,'Infra Study'!A:Q,17,0),0)</f>
        <v>0</v>
      </c>
      <c r="K1413" s="64">
        <f>IFERROR(__xludf.DUMMYFUNCTION("N(REGEXMATCH(VLOOKUP(A1413, 'RVtools V2.1'!A:H, 8, 0), ""^Serveur de fichiers""))"),0.0)</f>
        <v>0</v>
      </c>
      <c r="L1413" s="64">
        <f t="shared" si="6"/>
        <v>0</v>
      </c>
      <c r="M1413" s="67" t="str">
        <f>ifna(vlookup(A1413,'RVtools V2.1'!A:I,8,0),"N/A")</f>
        <v>Supervision SIL (Dedalus)</v>
      </c>
      <c r="N1413" s="64">
        <f>IFERROR(__xludf.DUMMYFUNCTION("IF(REGEXMATCH(M1413, ""(?i)"" &amp; JOIN(""|"", SPLIT(""kalisil"", "" ""))), 1, 0)"),0.0)</f>
        <v>0</v>
      </c>
      <c r="O1413" s="64" t="str">
        <f>vlookup(A1413,'RVtools V2.1'!A:H,7,0)</f>
        <v>T3</v>
      </c>
      <c r="P1413" s="64">
        <f>if(vlookup(A1413,'RVtools V2.1'!A:H,5,0)="oui",1,0)</f>
        <v>0</v>
      </c>
      <c r="Q1413" s="64">
        <f>ifna(vlookup(A1413,vCPU!A:B,2,0),"Unknown")</f>
        <v>2</v>
      </c>
      <c r="R1413" s="66">
        <f>ifna(vlookup(A1413,vMemory!A:C,3,0),"Unknown")</f>
        <v>4</v>
      </c>
      <c r="S1413" s="66">
        <f>ifna(vlookup(A1413,vDisk!A:C,3,0),"Unknown")</f>
        <v>48</v>
      </c>
      <c r="T1413" s="67" t="str">
        <f t="array" ref="T1413">IFS(
   L1413=1, "No Lift &amp; Shift",
   J1413=1, XLOOKUP(A1413, 'Infra Study'!A:A, 'Infra Study'!P:P),
   I1413=1, "No Lift &amp; Shift",
   H1413=1, "GKE",
   K1413=1, "GCNV",
   G1413=1, "Lift &amp; Shift Prod",
   TRUE, "Lift &amp; Shift Noprod"
)</f>
        <v>Lift &amp; Shift Prod</v>
      </c>
      <c r="U1413" s="67">
        <f t="shared" si="7"/>
        <v>1</v>
      </c>
      <c r="V1413" s="68" t="str">
        <f>if(T1413="Lift &amp; Shift Noprod",if( Y1413=0,Assumptions!$B$5, Assumptions!$B$4),if(T1413="Lift &amp; Shift Prod",if(AND(N1413=1,O1413="T1"),Assumptions!$B$6,Assumptions!$B$4),0))</f>
        <v>N2D</v>
      </c>
      <c r="W1413" s="69">
        <f>if(V1413&lt;&gt;0,if(Q1413="Unknown", Assumptions!$B$42,If(Q1413&gt;1,Q1413,2)),0)</f>
        <v>2</v>
      </c>
      <c r="X1413" s="69">
        <f>if(V1413&lt;&gt;0,if(R1413="Unknown", Assumptions!$B$43,R1413),0)</f>
        <v>4</v>
      </c>
      <c r="Y1413" s="68">
        <f t="shared" si="8"/>
        <v>0</v>
      </c>
      <c r="Z1413" s="68">
        <f>if(V1413&lt;&gt;0,if(  S1413="Unknown", Assumptions!$B$44,S1413),0)</f>
        <v>48</v>
      </c>
      <c r="AA1413" s="68" t="str">
        <f>if(V1413 ="N2",ifna(vlookup(W1413&amp;"-"&amp;X1413,'Ref. VM'!A:B,2,0),"Custom"),if(V1413 ="E2" , ifna(vlookup(W1413&amp;"-"&amp;X1413,'Ref. VM'!D:E,2,0),"Custom"),if(V1413="N2D",ifna(vlookup(W1413&amp;"-"&amp;X1413,'Ref. VM'!G:H,2,0),"Custom"),if(V1413="N4",ifna(vlookup(W1413&amp;"-"&amp;X1413,'Ref. VM'!J:K,2,0),"Custom"),0))))</f>
        <v>Custom</v>
      </c>
      <c r="AB1413" s="67" t="str">
        <f t="shared" si="9"/>
        <v>N2D-Custom vCPUs-CUD 3y</v>
      </c>
      <c r="AC1413" s="67" t="str">
        <f t="shared" si="10"/>
        <v>N2D-Custom RAM-CUD 3y</v>
      </c>
      <c r="AD1413" s="67">
        <f t="shared" si="11"/>
        <v>0</v>
      </c>
      <c r="AE1413" s="69">
        <f>if(T1413="Lift &amp; Shift Prod",730,if(T1413="Lift &amp; Shift Noprod",Assumptions!$B$3,0))</f>
        <v>730</v>
      </c>
      <c r="AF1413" s="70">
        <f>if( U1413=0,0,if(Y1413=0, ((vlookup(AB1413,'SKU Pricing'!A:B,Assumptions!$B$2,0)*W1413)+(vlookup(AC1413,'SKU Pricing'!A:B,Assumptions!$B$2,0)*X1413))*AE1413,((vlookup(AB1413,'SKU Pricing'!A:B,Assumptions!$B$2,0)*W1413)+(vlookup(AC1413,'SKU Pricing'!A:B,Assumptions!$B$2,0)*(W1413*8))+(vlookup(AD1413,'SKU Pricing'!A:B,Assumptions!$B$2,0)*(X1413-(W1413*8))))*AE1413))</f>
        <v>27.90832632</v>
      </c>
      <c r="AG1413" s="67">
        <f t="shared" si="12"/>
        <v>0</v>
      </c>
      <c r="AH1413" s="70">
        <f>ifna(vlookup(AG1413,'SKU Pricing'!A:B,Assumptions!$B$2,0)*W1413*AE1413,0)</f>
        <v>0</v>
      </c>
      <c r="AI1413" s="62" t="str">
        <f t="shared" si="13"/>
        <v/>
      </c>
      <c r="AJ1413" s="62" t="str">
        <f>if(V1413&lt;&gt;0, if(T1413="Lift &amp; Shift Noprod",Assumptions!$B$9,if(V1413=Assumptions!$B$6,Assumptions!$B$10,if(P1413=1,Assumptions!$B$8,Assumptions!$B$7))),"")</f>
        <v>Balanced</v>
      </c>
      <c r="AK1413" s="69" t="str">
        <f t="shared" si="14"/>
        <v>Balanced</v>
      </c>
      <c r="AL1413" s="69">
        <f>if(AJ1413="Hyperdisk Balanced",Assumptions!$B$11,0)</f>
        <v>0</v>
      </c>
      <c r="AM1413" s="69">
        <f>if(AJ1413="Hyperdisk Balanced",Assumptions!$B$12,0)</f>
        <v>0</v>
      </c>
      <c r="AN1413" s="70">
        <f>if(AK1413=0,0,if(AJ1413="Hyperdisk Balanced",vlookup(AK1413&amp;" provisioned space",'SKU Pricing'!A:B,Assumptions!$B$2,0)*Z1413+vlookup(AK1413&amp;" provisioned IOPS",'SKU Pricing'!A:B,Assumptions!$B$2,0)*AL1413*730+vlookup(AK1413&amp;" provisioned throughput",'SKU Pricing'!A:B,Assumptions!$B$2,0)*AM1413*730,vlookup(AK1413,'SKU Pricing'!A:B,Assumptions!$B$2,0)*Z1413))</f>
        <v>5.568</v>
      </c>
      <c r="AO1413" s="70">
        <f t="shared" si="15"/>
        <v>33.47632632</v>
      </c>
      <c r="AP1413" s="71" t="str">
        <f t="shared" si="16"/>
        <v>VM Manager</v>
      </c>
      <c r="AQ1413" s="70">
        <f>ifna(vlookup(AP1413,'SKU Pricing'!A:B,Assumptions!$B$2,0)*AE1413,0)</f>
        <v>2.19</v>
      </c>
      <c r="AR1413" s="72">
        <v>0.0</v>
      </c>
    </row>
    <row r="1414">
      <c r="A1414" s="61" t="s">
        <v>1553</v>
      </c>
      <c r="B1414" s="62" t="str">
        <f>ifna(if(vlookup(A1414,vOS!A:B,2,0)="","Unknown",vlookup(A1414,vOS!A:B,2,0)),"Unknown")</f>
        <v>Ubuntu Linux (64-bit)</v>
      </c>
      <c r="C1414" s="62">
        <f>vlookup(B1414,'OS Study'!A:D,2,0)</f>
        <v>0</v>
      </c>
      <c r="D1414" s="62" t="str">
        <f>vlookup(B1414,'OS Study'!A:D,3,0)</f>
        <v>Linux</v>
      </c>
      <c r="E1414" s="62" t="str">
        <f>vlookup(B1414,'OS Study'!A:D,4,0)</f>
        <v>Ubuntu</v>
      </c>
      <c r="F1414" s="63" t="str">
        <f>vlookup(B1414,'OS Study'!A:E,5,0)</f>
        <v/>
      </c>
      <c r="G1414" s="62">
        <f>IF(vlookup(A1414,'RVtools V2.1'!A:J,4,0)="non",0,1)</f>
        <v>1</v>
      </c>
      <c r="H1414" s="62">
        <f>if(vlookup(A1414,'RVtools V2.1'!A:K,11,0)="kube",1,0)</f>
        <v>0</v>
      </c>
      <c r="I1414" s="62">
        <f t="shared" si="5"/>
        <v>0</v>
      </c>
      <c r="J1414" s="62">
        <f>ifna(vlookup(A1414,'Infra Study'!A:Q,17,0),0)</f>
        <v>0</v>
      </c>
      <c r="K1414" s="64">
        <f>IFERROR(__xludf.DUMMYFUNCTION("N(REGEXMATCH(VLOOKUP(A1414, 'RVtools V2.1'!A:H, 8, 0), ""^Serveur de fichiers""))"),0.0)</f>
        <v>0</v>
      </c>
      <c r="L1414" s="64">
        <f t="shared" si="6"/>
        <v>0</v>
      </c>
      <c r="M1414" s="67" t="str">
        <f>ifna(vlookup(A1414,'RVtools V2.1'!A:I,8,0),"N/A")</f>
        <v>Supervision SIL (Dedalus)</v>
      </c>
      <c r="N1414" s="64">
        <f>IFERROR(__xludf.DUMMYFUNCTION("IF(REGEXMATCH(M1414, ""(?i)"" &amp; JOIN(""|"", SPLIT(""kalisil"", "" ""))), 1, 0)"),0.0)</f>
        <v>0</v>
      </c>
      <c r="O1414" s="64" t="str">
        <f>vlookup(A1414,'RVtools V2.1'!A:H,7,0)</f>
        <v>T3</v>
      </c>
      <c r="P1414" s="64">
        <f>if(vlookup(A1414,'RVtools V2.1'!A:H,5,0)="oui",1,0)</f>
        <v>0</v>
      </c>
      <c r="Q1414" s="64">
        <f>ifna(vlookup(A1414,vCPU!A:B,2,0),"Unknown")</f>
        <v>2</v>
      </c>
      <c r="R1414" s="66">
        <f>ifna(vlookup(A1414,vMemory!A:C,3,0),"Unknown")</f>
        <v>4</v>
      </c>
      <c r="S1414" s="66">
        <f>ifna(vlookup(A1414,vDisk!A:C,3,0),"Unknown")</f>
        <v>48</v>
      </c>
      <c r="T1414" s="67" t="str">
        <f t="array" ref="T1414">IFS(
   L1414=1, "No Lift &amp; Shift",
   J1414=1, XLOOKUP(A1414, 'Infra Study'!A:A, 'Infra Study'!P:P),
   I1414=1, "No Lift &amp; Shift",
   H1414=1, "GKE",
   K1414=1, "GCNV",
   G1414=1, "Lift &amp; Shift Prod",
   TRUE, "Lift &amp; Shift Noprod"
)</f>
        <v>Lift &amp; Shift Prod</v>
      </c>
      <c r="U1414" s="67">
        <f t="shared" si="7"/>
        <v>1</v>
      </c>
      <c r="V1414" s="68" t="str">
        <f>if(T1414="Lift &amp; Shift Noprod",if( Y1414=0,Assumptions!$B$5, Assumptions!$B$4),if(T1414="Lift &amp; Shift Prod",if(AND(N1414=1,O1414="T1"),Assumptions!$B$6,Assumptions!$B$4),0))</f>
        <v>N2D</v>
      </c>
      <c r="W1414" s="69">
        <f>if(V1414&lt;&gt;0,if(Q1414="Unknown", Assumptions!$B$42,If(Q1414&gt;1,Q1414,2)),0)</f>
        <v>2</v>
      </c>
      <c r="X1414" s="69">
        <f>if(V1414&lt;&gt;0,if(R1414="Unknown", Assumptions!$B$43,R1414),0)</f>
        <v>4</v>
      </c>
      <c r="Y1414" s="68">
        <f t="shared" si="8"/>
        <v>0</v>
      </c>
      <c r="Z1414" s="68">
        <f>if(V1414&lt;&gt;0,if(  S1414="Unknown", Assumptions!$B$44,S1414),0)</f>
        <v>48</v>
      </c>
      <c r="AA1414" s="68" t="str">
        <f>if(V1414 ="N2",ifna(vlookup(W1414&amp;"-"&amp;X1414,'Ref. VM'!A:B,2,0),"Custom"),if(V1414 ="E2" , ifna(vlookup(W1414&amp;"-"&amp;X1414,'Ref. VM'!D:E,2,0),"Custom"),if(V1414="N2D",ifna(vlookup(W1414&amp;"-"&amp;X1414,'Ref. VM'!G:H,2,0),"Custom"),if(V1414="N4",ifna(vlookup(W1414&amp;"-"&amp;X1414,'Ref. VM'!J:K,2,0),"Custom"),0))))</f>
        <v>Custom</v>
      </c>
      <c r="AB1414" s="67" t="str">
        <f t="shared" si="9"/>
        <v>N2D-Custom vCPUs-CUD 3y</v>
      </c>
      <c r="AC1414" s="67" t="str">
        <f t="shared" si="10"/>
        <v>N2D-Custom RAM-CUD 3y</v>
      </c>
      <c r="AD1414" s="67">
        <f t="shared" si="11"/>
        <v>0</v>
      </c>
      <c r="AE1414" s="69">
        <f>if(T1414="Lift &amp; Shift Prod",730,if(T1414="Lift &amp; Shift Noprod",Assumptions!$B$3,0))</f>
        <v>730</v>
      </c>
      <c r="AF1414" s="70">
        <f>if( U1414=0,0,if(Y1414=0, ((vlookup(AB1414,'SKU Pricing'!A:B,Assumptions!$B$2,0)*W1414)+(vlookup(AC1414,'SKU Pricing'!A:B,Assumptions!$B$2,0)*X1414))*AE1414,((vlookup(AB1414,'SKU Pricing'!A:B,Assumptions!$B$2,0)*W1414)+(vlookup(AC1414,'SKU Pricing'!A:B,Assumptions!$B$2,0)*(W1414*8))+(vlookup(AD1414,'SKU Pricing'!A:B,Assumptions!$B$2,0)*(X1414-(W1414*8))))*AE1414))</f>
        <v>27.90832632</v>
      </c>
      <c r="AG1414" s="67">
        <f t="shared" si="12"/>
        <v>0</v>
      </c>
      <c r="AH1414" s="70">
        <f>ifna(vlookup(AG1414,'SKU Pricing'!A:B,Assumptions!$B$2,0)*W1414*AE1414,0)</f>
        <v>0</v>
      </c>
      <c r="AI1414" s="62" t="str">
        <f t="shared" si="13"/>
        <v/>
      </c>
      <c r="AJ1414" s="62" t="str">
        <f>if(V1414&lt;&gt;0, if(T1414="Lift &amp; Shift Noprod",Assumptions!$B$9,if(V1414=Assumptions!$B$6,Assumptions!$B$10,if(P1414=1,Assumptions!$B$8,Assumptions!$B$7))),"")</f>
        <v>Balanced</v>
      </c>
      <c r="AK1414" s="69" t="str">
        <f t="shared" si="14"/>
        <v>Balanced</v>
      </c>
      <c r="AL1414" s="69">
        <f>if(AJ1414="Hyperdisk Balanced",Assumptions!$B$11,0)</f>
        <v>0</v>
      </c>
      <c r="AM1414" s="69">
        <f>if(AJ1414="Hyperdisk Balanced",Assumptions!$B$12,0)</f>
        <v>0</v>
      </c>
      <c r="AN1414" s="70">
        <f>if(AK1414=0,0,if(AJ1414="Hyperdisk Balanced",vlookup(AK1414&amp;" provisioned space",'SKU Pricing'!A:B,Assumptions!$B$2,0)*Z1414+vlookup(AK1414&amp;" provisioned IOPS",'SKU Pricing'!A:B,Assumptions!$B$2,0)*AL1414*730+vlookup(AK1414&amp;" provisioned throughput",'SKU Pricing'!A:B,Assumptions!$B$2,0)*AM1414*730,vlookup(AK1414,'SKU Pricing'!A:B,Assumptions!$B$2,0)*Z1414))</f>
        <v>5.568</v>
      </c>
      <c r="AO1414" s="70">
        <f t="shared" si="15"/>
        <v>33.47632632</v>
      </c>
      <c r="AP1414" s="71" t="str">
        <f t="shared" si="16"/>
        <v>VM Manager</v>
      </c>
      <c r="AQ1414" s="70">
        <f>ifna(vlookup(AP1414,'SKU Pricing'!A:B,Assumptions!$B$2,0)*AE1414,0)</f>
        <v>2.19</v>
      </c>
      <c r="AR1414" s="72">
        <v>0.0</v>
      </c>
    </row>
    <row r="1415">
      <c r="A1415" s="61" t="s">
        <v>1554</v>
      </c>
      <c r="B1415" s="62" t="str">
        <f>ifna(if(vlookup(A1415,vOS!A:B,2,0)="","Unknown",vlookup(A1415,vOS!A:B,2,0)),"Unknown")</f>
        <v>Ubuntu Linux (64-bit)</v>
      </c>
      <c r="C1415" s="62">
        <f>vlookup(B1415,'OS Study'!A:D,2,0)</f>
        <v>0</v>
      </c>
      <c r="D1415" s="62" t="str">
        <f>vlookup(B1415,'OS Study'!A:D,3,0)</f>
        <v>Linux</v>
      </c>
      <c r="E1415" s="62" t="str">
        <f>vlookup(B1415,'OS Study'!A:D,4,0)</f>
        <v>Ubuntu</v>
      </c>
      <c r="F1415" s="63" t="str">
        <f>vlookup(B1415,'OS Study'!A:E,5,0)</f>
        <v/>
      </c>
      <c r="G1415" s="62">
        <f>IF(vlookup(A1415,'RVtools V2.1'!A:J,4,0)="non",0,1)</f>
        <v>1</v>
      </c>
      <c r="H1415" s="62">
        <f>if(vlookup(A1415,'RVtools V2.1'!A:K,11,0)="kube",1,0)</f>
        <v>0</v>
      </c>
      <c r="I1415" s="62">
        <f t="shared" si="5"/>
        <v>0</v>
      </c>
      <c r="J1415" s="62">
        <f>ifna(vlookup(A1415,'Infra Study'!A:Q,17,0),0)</f>
        <v>0</v>
      </c>
      <c r="K1415" s="64">
        <f>IFERROR(__xludf.DUMMYFUNCTION("N(REGEXMATCH(VLOOKUP(A1415, 'RVtools V2.1'!A:H, 8, 0), ""^Serveur de fichiers""))"),0.0)</f>
        <v>0</v>
      </c>
      <c r="L1415" s="64">
        <f t="shared" si="6"/>
        <v>0</v>
      </c>
      <c r="M1415" s="67" t="str">
        <f>ifna(vlookup(A1415,'RVtools V2.1'!A:I,8,0),"N/A")</f>
        <v>Supervision SIL (Dedalus)</v>
      </c>
      <c r="N1415" s="64">
        <f>IFERROR(__xludf.DUMMYFUNCTION("IF(REGEXMATCH(M1415, ""(?i)"" &amp; JOIN(""|"", SPLIT(""kalisil"", "" ""))), 1, 0)"),0.0)</f>
        <v>0</v>
      </c>
      <c r="O1415" s="64" t="str">
        <f>vlookup(A1415,'RVtools V2.1'!A:H,7,0)</f>
        <v>T3</v>
      </c>
      <c r="P1415" s="64">
        <f>if(vlookup(A1415,'RVtools V2.1'!A:H,5,0)="oui",1,0)</f>
        <v>0</v>
      </c>
      <c r="Q1415" s="64">
        <f>ifna(vlookup(A1415,vCPU!A:B,2,0),"Unknown")</f>
        <v>2</v>
      </c>
      <c r="R1415" s="66">
        <f>ifna(vlookup(A1415,vMemory!A:C,3,0),"Unknown")</f>
        <v>4</v>
      </c>
      <c r="S1415" s="66">
        <f>ifna(vlookup(A1415,vDisk!A:C,3,0),"Unknown")</f>
        <v>51</v>
      </c>
      <c r="T1415" s="67" t="str">
        <f t="array" ref="T1415">IFS(
   L1415=1, "No Lift &amp; Shift",
   J1415=1, XLOOKUP(A1415, 'Infra Study'!A:A, 'Infra Study'!P:P),
   I1415=1, "No Lift &amp; Shift",
   H1415=1, "GKE",
   K1415=1, "GCNV",
   G1415=1, "Lift &amp; Shift Prod",
   TRUE, "Lift &amp; Shift Noprod"
)</f>
        <v>Lift &amp; Shift Prod</v>
      </c>
      <c r="U1415" s="67">
        <f t="shared" si="7"/>
        <v>1</v>
      </c>
      <c r="V1415" s="68" t="str">
        <f>if(T1415="Lift &amp; Shift Noprod",if( Y1415=0,Assumptions!$B$5, Assumptions!$B$4),if(T1415="Lift &amp; Shift Prod",if(AND(N1415=1,O1415="T1"),Assumptions!$B$6,Assumptions!$B$4),0))</f>
        <v>N2D</v>
      </c>
      <c r="W1415" s="69">
        <f>if(V1415&lt;&gt;0,if(Q1415="Unknown", Assumptions!$B$42,If(Q1415&gt;1,Q1415,2)),0)</f>
        <v>2</v>
      </c>
      <c r="X1415" s="69">
        <f>if(V1415&lt;&gt;0,if(R1415="Unknown", Assumptions!$B$43,R1415),0)</f>
        <v>4</v>
      </c>
      <c r="Y1415" s="68">
        <f t="shared" si="8"/>
        <v>0</v>
      </c>
      <c r="Z1415" s="68">
        <f>if(V1415&lt;&gt;0,if(  S1415="Unknown", Assumptions!$B$44,S1415),0)</f>
        <v>51</v>
      </c>
      <c r="AA1415" s="68" t="str">
        <f>if(V1415 ="N2",ifna(vlookup(W1415&amp;"-"&amp;X1415,'Ref. VM'!A:B,2,0),"Custom"),if(V1415 ="E2" , ifna(vlookup(W1415&amp;"-"&amp;X1415,'Ref. VM'!D:E,2,0),"Custom"),if(V1415="N2D",ifna(vlookup(W1415&amp;"-"&amp;X1415,'Ref. VM'!G:H,2,0),"Custom"),if(V1415="N4",ifna(vlookup(W1415&amp;"-"&amp;X1415,'Ref. VM'!J:K,2,0),"Custom"),0))))</f>
        <v>Custom</v>
      </c>
      <c r="AB1415" s="67" t="str">
        <f t="shared" si="9"/>
        <v>N2D-Custom vCPUs-CUD 3y</v>
      </c>
      <c r="AC1415" s="67" t="str">
        <f t="shared" si="10"/>
        <v>N2D-Custom RAM-CUD 3y</v>
      </c>
      <c r="AD1415" s="67">
        <f t="shared" si="11"/>
        <v>0</v>
      </c>
      <c r="AE1415" s="69">
        <f>if(T1415="Lift &amp; Shift Prod",730,if(T1415="Lift &amp; Shift Noprod",Assumptions!$B$3,0))</f>
        <v>730</v>
      </c>
      <c r="AF1415" s="70">
        <f>if( U1415=0,0,if(Y1415=0, ((vlookup(AB1415,'SKU Pricing'!A:B,Assumptions!$B$2,0)*W1415)+(vlookup(AC1415,'SKU Pricing'!A:B,Assumptions!$B$2,0)*X1415))*AE1415,((vlookup(AB1415,'SKU Pricing'!A:B,Assumptions!$B$2,0)*W1415)+(vlookup(AC1415,'SKU Pricing'!A:B,Assumptions!$B$2,0)*(W1415*8))+(vlookup(AD1415,'SKU Pricing'!A:B,Assumptions!$B$2,0)*(X1415-(W1415*8))))*AE1415))</f>
        <v>27.90832632</v>
      </c>
      <c r="AG1415" s="67">
        <f t="shared" si="12"/>
        <v>0</v>
      </c>
      <c r="AH1415" s="70">
        <f>ifna(vlookup(AG1415,'SKU Pricing'!A:B,Assumptions!$B$2,0)*W1415*AE1415,0)</f>
        <v>0</v>
      </c>
      <c r="AI1415" s="62" t="str">
        <f t="shared" si="13"/>
        <v/>
      </c>
      <c r="AJ1415" s="62" t="str">
        <f>if(V1415&lt;&gt;0, if(T1415="Lift &amp; Shift Noprod",Assumptions!$B$9,if(V1415=Assumptions!$B$6,Assumptions!$B$10,if(P1415=1,Assumptions!$B$8,Assumptions!$B$7))),"")</f>
        <v>Balanced</v>
      </c>
      <c r="AK1415" s="69" t="str">
        <f t="shared" si="14"/>
        <v>Balanced</v>
      </c>
      <c r="AL1415" s="69">
        <f>if(AJ1415="Hyperdisk Balanced",Assumptions!$B$11,0)</f>
        <v>0</v>
      </c>
      <c r="AM1415" s="69">
        <f>if(AJ1415="Hyperdisk Balanced",Assumptions!$B$12,0)</f>
        <v>0</v>
      </c>
      <c r="AN1415" s="70">
        <f>if(AK1415=0,0,if(AJ1415="Hyperdisk Balanced",vlookup(AK1415&amp;" provisioned space",'SKU Pricing'!A:B,Assumptions!$B$2,0)*Z1415+vlookup(AK1415&amp;" provisioned IOPS",'SKU Pricing'!A:B,Assumptions!$B$2,0)*AL1415*730+vlookup(AK1415&amp;" provisioned throughput",'SKU Pricing'!A:B,Assumptions!$B$2,0)*AM1415*730,vlookup(AK1415,'SKU Pricing'!A:B,Assumptions!$B$2,0)*Z1415))</f>
        <v>5.916</v>
      </c>
      <c r="AO1415" s="70">
        <f t="shared" si="15"/>
        <v>33.82432632</v>
      </c>
      <c r="AP1415" s="71" t="str">
        <f t="shared" si="16"/>
        <v>VM Manager</v>
      </c>
      <c r="AQ1415" s="70">
        <f>ifna(vlookup(AP1415,'SKU Pricing'!A:B,Assumptions!$B$2,0)*AE1415,0)</f>
        <v>2.19</v>
      </c>
      <c r="AR1415" s="72">
        <v>0.0</v>
      </c>
    </row>
    <row r="1416">
      <c r="A1416" s="61" t="s">
        <v>1555</v>
      </c>
      <c r="B1416" s="62" t="str">
        <f>ifna(if(vlookup(A1416,vOS!A:B,2,0)="","Unknown",vlookup(A1416,vOS!A:B,2,0)),"Unknown")</f>
        <v>Ubuntu Linux (64-bit)</v>
      </c>
      <c r="C1416" s="62">
        <f>vlookup(B1416,'OS Study'!A:D,2,0)</f>
        <v>0</v>
      </c>
      <c r="D1416" s="62" t="str">
        <f>vlookup(B1416,'OS Study'!A:D,3,0)</f>
        <v>Linux</v>
      </c>
      <c r="E1416" s="62" t="str">
        <f>vlookup(B1416,'OS Study'!A:D,4,0)</f>
        <v>Ubuntu</v>
      </c>
      <c r="F1416" s="63" t="str">
        <f>vlookup(B1416,'OS Study'!A:E,5,0)</f>
        <v/>
      </c>
      <c r="G1416" s="62">
        <f>IF(vlookup(A1416,'RVtools V2.1'!A:J,4,0)="non",0,1)</f>
        <v>1</v>
      </c>
      <c r="H1416" s="62">
        <f>if(vlookup(A1416,'RVtools V2.1'!A:K,11,0)="kube",1,0)</f>
        <v>0</v>
      </c>
      <c r="I1416" s="62">
        <f t="shared" si="5"/>
        <v>0</v>
      </c>
      <c r="J1416" s="62">
        <f>ifna(vlookup(A1416,'Infra Study'!A:Q,17,0),0)</f>
        <v>0</v>
      </c>
      <c r="K1416" s="64">
        <f>IFERROR(__xludf.DUMMYFUNCTION("N(REGEXMATCH(VLOOKUP(A1416, 'RVtools V2.1'!A:H, 8, 0), ""^Serveur de fichiers""))"),0.0)</f>
        <v>0</v>
      </c>
      <c r="L1416" s="64">
        <f t="shared" si="6"/>
        <v>0</v>
      </c>
      <c r="M1416" s="67" t="str">
        <f>ifna(vlookup(A1416,'RVtools V2.1'!A:I,8,0),"N/A")</f>
        <v>Supervision SIL (Dedalus)</v>
      </c>
      <c r="N1416" s="64">
        <f>IFERROR(__xludf.DUMMYFUNCTION("IF(REGEXMATCH(M1416, ""(?i)"" &amp; JOIN(""|"", SPLIT(""kalisil"", "" ""))), 1, 0)"),0.0)</f>
        <v>0</v>
      </c>
      <c r="O1416" s="64" t="str">
        <f>vlookup(A1416,'RVtools V2.1'!A:H,7,0)</f>
        <v>T3</v>
      </c>
      <c r="P1416" s="64">
        <f>if(vlookup(A1416,'RVtools V2.1'!A:H,5,0)="oui",1,0)</f>
        <v>0</v>
      </c>
      <c r="Q1416" s="64">
        <f>ifna(vlookup(A1416,vCPU!A:B,2,0),"Unknown")</f>
        <v>2</v>
      </c>
      <c r="R1416" s="66">
        <f>ifna(vlookup(A1416,vMemory!A:C,3,0),"Unknown")</f>
        <v>4</v>
      </c>
      <c r="S1416" s="66">
        <f>ifna(vlookup(A1416,vDisk!A:C,3,0),"Unknown")</f>
        <v>48</v>
      </c>
      <c r="T1416" s="67" t="str">
        <f t="array" ref="T1416">IFS(
   L1416=1, "No Lift &amp; Shift",
   J1416=1, XLOOKUP(A1416, 'Infra Study'!A:A, 'Infra Study'!P:P),
   I1416=1, "No Lift &amp; Shift",
   H1416=1, "GKE",
   K1416=1, "GCNV",
   G1416=1, "Lift &amp; Shift Prod",
   TRUE, "Lift &amp; Shift Noprod"
)</f>
        <v>Lift &amp; Shift Prod</v>
      </c>
      <c r="U1416" s="67">
        <f t="shared" si="7"/>
        <v>1</v>
      </c>
      <c r="V1416" s="68" t="str">
        <f>if(T1416="Lift &amp; Shift Noprod",if( Y1416=0,Assumptions!$B$5, Assumptions!$B$4),if(T1416="Lift &amp; Shift Prod",if(AND(N1416=1,O1416="T1"),Assumptions!$B$6,Assumptions!$B$4),0))</f>
        <v>N2D</v>
      </c>
      <c r="W1416" s="69">
        <f>if(V1416&lt;&gt;0,if(Q1416="Unknown", Assumptions!$B$42,If(Q1416&gt;1,Q1416,2)),0)</f>
        <v>2</v>
      </c>
      <c r="X1416" s="69">
        <f>if(V1416&lt;&gt;0,if(R1416="Unknown", Assumptions!$B$43,R1416),0)</f>
        <v>4</v>
      </c>
      <c r="Y1416" s="68">
        <f t="shared" si="8"/>
        <v>0</v>
      </c>
      <c r="Z1416" s="68">
        <f>if(V1416&lt;&gt;0,if(  S1416="Unknown", Assumptions!$B$44,S1416),0)</f>
        <v>48</v>
      </c>
      <c r="AA1416" s="68" t="str">
        <f>if(V1416 ="N2",ifna(vlookup(W1416&amp;"-"&amp;X1416,'Ref. VM'!A:B,2,0),"Custom"),if(V1416 ="E2" , ifna(vlookup(W1416&amp;"-"&amp;X1416,'Ref. VM'!D:E,2,0),"Custom"),if(V1416="N2D",ifna(vlookup(W1416&amp;"-"&amp;X1416,'Ref. VM'!G:H,2,0),"Custom"),if(V1416="N4",ifna(vlookup(W1416&amp;"-"&amp;X1416,'Ref. VM'!J:K,2,0),"Custom"),0))))</f>
        <v>Custom</v>
      </c>
      <c r="AB1416" s="67" t="str">
        <f t="shared" si="9"/>
        <v>N2D-Custom vCPUs-CUD 3y</v>
      </c>
      <c r="AC1416" s="67" t="str">
        <f t="shared" si="10"/>
        <v>N2D-Custom RAM-CUD 3y</v>
      </c>
      <c r="AD1416" s="67">
        <f t="shared" si="11"/>
        <v>0</v>
      </c>
      <c r="AE1416" s="69">
        <f>if(T1416="Lift &amp; Shift Prod",730,if(T1416="Lift &amp; Shift Noprod",Assumptions!$B$3,0))</f>
        <v>730</v>
      </c>
      <c r="AF1416" s="70">
        <f>if( U1416=0,0,if(Y1416=0, ((vlookup(AB1416,'SKU Pricing'!A:B,Assumptions!$B$2,0)*W1416)+(vlookup(AC1416,'SKU Pricing'!A:B,Assumptions!$B$2,0)*X1416))*AE1416,((vlookup(AB1416,'SKU Pricing'!A:B,Assumptions!$B$2,0)*W1416)+(vlookup(AC1416,'SKU Pricing'!A:B,Assumptions!$B$2,0)*(W1416*8))+(vlookup(AD1416,'SKU Pricing'!A:B,Assumptions!$B$2,0)*(X1416-(W1416*8))))*AE1416))</f>
        <v>27.90832632</v>
      </c>
      <c r="AG1416" s="67">
        <f t="shared" si="12"/>
        <v>0</v>
      </c>
      <c r="AH1416" s="70">
        <f>ifna(vlookup(AG1416,'SKU Pricing'!A:B,Assumptions!$B$2,0)*W1416*AE1416,0)</f>
        <v>0</v>
      </c>
      <c r="AI1416" s="62" t="str">
        <f t="shared" si="13"/>
        <v/>
      </c>
      <c r="AJ1416" s="62" t="str">
        <f>if(V1416&lt;&gt;0, if(T1416="Lift &amp; Shift Noprod",Assumptions!$B$9,if(V1416=Assumptions!$B$6,Assumptions!$B$10,if(P1416=1,Assumptions!$B$8,Assumptions!$B$7))),"")</f>
        <v>Balanced</v>
      </c>
      <c r="AK1416" s="69" t="str">
        <f t="shared" si="14"/>
        <v>Balanced</v>
      </c>
      <c r="AL1416" s="69">
        <f>if(AJ1416="Hyperdisk Balanced",Assumptions!$B$11,0)</f>
        <v>0</v>
      </c>
      <c r="AM1416" s="69">
        <f>if(AJ1416="Hyperdisk Balanced",Assumptions!$B$12,0)</f>
        <v>0</v>
      </c>
      <c r="AN1416" s="70">
        <f>if(AK1416=0,0,if(AJ1416="Hyperdisk Balanced",vlookup(AK1416&amp;" provisioned space",'SKU Pricing'!A:B,Assumptions!$B$2,0)*Z1416+vlookup(AK1416&amp;" provisioned IOPS",'SKU Pricing'!A:B,Assumptions!$B$2,0)*AL1416*730+vlookup(AK1416&amp;" provisioned throughput",'SKU Pricing'!A:B,Assumptions!$B$2,0)*AM1416*730,vlookup(AK1416,'SKU Pricing'!A:B,Assumptions!$B$2,0)*Z1416))</f>
        <v>5.568</v>
      </c>
      <c r="AO1416" s="70">
        <f t="shared" si="15"/>
        <v>33.47632632</v>
      </c>
      <c r="AP1416" s="71" t="str">
        <f t="shared" si="16"/>
        <v>VM Manager</v>
      </c>
      <c r="AQ1416" s="70">
        <f>ifna(vlookup(AP1416,'SKU Pricing'!A:B,Assumptions!$B$2,0)*AE1416,0)</f>
        <v>2.19</v>
      </c>
      <c r="AR1416" s="72">
        <v>0.0</v>
      </c>
    </row>
    <row r="1417">
      <c r="A1417" s="61" t="s">
        <v>1556</v>
      </c>
      <c r="B1417" s="62" t="str">
        <f>ifna(if(vlookup(A1417,vOS!A:B,2,0)="","Unknown",vlookup(A1417,vOS!A:B,2,0)),"Unknown")</f>
        <v>Ubuntu Linux (64-bit)</v>
      </c>
      <c r="C1417" s="62">
        <f>vlookup(B1417,'OS Study'!A:D,2,0)</f>
        <v>0</v>
      </c>
      <c r="D1417" s="62" t="str">
        <f>vlookup(B1417,'OS Study'!A:D,3,0)</f>
        <v>Linux</v>
      </c>
      <c r="E1417" s="62" t="str">
        <f>vlookup(B1417,'OS Study'!A:D,4,0)</f>
        <v>Ubuntu</v>
      </c>
      <c r="F1417" s="63" t="str">
        <f>vlookup(B1417,'OS Study'!A:E,5,0)</f>
        <v/>
      </c>
      <c r="G1417" s="62">
        <f>IF(vlookup(A1417,'RVtools V2.1'!A:J,4,0)="non",0,1)</f>
        <v>1</v>
      </c>
      <c r="H1417" s="62">
        <f>if(vlookup(A1417,'RVtools V2.1'!A:K,11,0)="kube",1,0)</f>
        <v>0</v>
      </c>
      <c r="I1417" s="62">
        <f t="shared" si="5"/>
        <v>0</v>
      </c>
      <c r="J1417" s="62">
        <f>ifna(vlookup(A1417,'Infra Study'!A:Q,17,0),0)</f>
        <v>0</v>
      </c>
      <c r="K1417" s="64">
        <f>IFERROR(__xludf.DUMMYFUNCTION("N(REGEXMATCH(VLOOKUP(A1417, 'RVtools V2.1'!A:H, 8, 0), ""^Serveur de fichiers""))"),0.0)</f>
        <v>0</v>
      </c>
      <c r="L1417" s="64">
        <f t="shared" si="6"/>
        <v>0</v>
      </c>
      <c r="M1417" s="67" t="str">
        <f>ifna(vlookup(A1417,'RVtools V2.1'!A:I,8,0),"N/A")</f>
        <v>Supervision SIL (Dedalus)</v>
      </c>
      <c r="N1417" s="64">
        <f>IFERROR(__xludf.DUMMYFUNCTION("IF(REGEXMATCH(M1417, ""(?i)"" &amp; JOIN(""|"", SPLIT(""kalisil"", "" ""))), 1, 0)"),0.0)</f>
        <v>0</v>
      </c>
      <c r="O1417" s="64" t="str">
        <f>vlookup(A1417,'RVtools V2.1'!A:H,7,0)</f>
        <v>T3</v>
      </c>
      <c r="P1417" s="64">
        <f>if(vlookup(A1417,'RVtools V2.1'!A:H,5,0)="oui",1,0)</f>
        <v>0</v>
      </c>
      <c r="Q1417" s="64">
        <f>ifna(vlookup(A1417,vCPU!A:B,2,0),"Unknown")</f>
        <v>2</v>
      </c>
      <c r="R1417" s="66">
        <f>ifna(vlookup(A1417,vMemory!A:C,3,0),"Unknown")</f>
        <v>4</v>
      </c>
      <c r="S1417" s="66">
        <f>ifna(vlookup(A1417,vDisk!A:C,3,0),"Unknown")</f>
        <v>27</v>
      </c>
      <c r="T1417" s="67" t="str">
        <f t="array" ref="T1417">IFS(
   L1417=1, "No Lift &amp; Shift",
   J1417=1, XLOOKUP(A1417, 'Infra Study'!A:A, 'Infra Study'!P:P),
   I1417=1, "No Lift &amp; Shift",
   H1417=1, "GKE",
   K1417=1, "GCNV",
   G1417=1, "Lift &amp; Shift Prod",
   TRUE, "Lift &amp; Shift Noprod"
)</f>
        <v>Lift &amp; Shift Prod</v>
      </c>
      <c r="U1417" s="67">
        <f t="shared" si="7"/>
        <v>1</v>
      </c>
      <c r="V1417" s="68" t="str">
        <f>if(T1417="Lift &amp; Shift Noprod",if( Y1417=0,Assumptions!$B$5, Assumptions!$B$4),if(T1417="Lift &amp; Shift Prod",if(AND(N1417=1,O1417="T1"),Assumptions!$B$6,Assumptions!$B$4),0))</f>
        <v>N2D</v>
      </c>
      <c r="W1417" s="69">
        <f>if(V1417&lt;&gt;0,if(Q1417="Unknown", Assumptions!$B$42,If(Q1417&gt;1,Q1417,2)),0)</f>
        <v>2</v>
      </c>
      <c r="X1417" s="69">
        <f>if(V1417&lt;&gt;0,if(R1417="Unknown", Assumptions!$B$43,R1417),0)</f>
        <v>4</v>
      </c>
      <c r="Y1417" s="68">
        <f t="shared" si="8"/>
        <v>0</v>
      </c>
      <c r="Z1417" s="68">
        <f>if(V1417&lt;&gt;0,if(  S1417="Unknown", Assumptions!$B$44,S1417),0)</f>
        <v>27</v>
      </c>
      <c r="AA1417" s="68" t="str">
        <f>if(V1417 ="N2",ifna(vlookup(W1417&amp;"-"&amp;X1417,'Ref. VM'!A:B,2,0),"Custom"),if(V1417 ="E2" , ifna(vlookup(W1417&amp;"-"&amp;X1417,'Ref. VM'!D:E,2,0),"Custom"),if(V1417="N2D",ifna(vlookup(W1417&amp;"-"&amp;X1417,'Ref. VM'!G:H,2,0),"Custom"),if(V1417="N4",ifna(vlookup(W1417&amp;"-"&amp;X1417,'Ref. VM'!J:K,2,0),"Custom"),0))))</f>
        <v>Custom</v>
      </c>
      <c r="AB1417" s="67" t="str">
        <f t="shared" si="9"/>
        <v>N2D-Custom vCPUs-CUD 3y</v>
      </c>
      <c r="AC1417" s="67" t="str">
        <f t="shared" si="10"/>
        <v>N2D-Custom RAM-CUD 3y</v>
      </c>
      <c r="AD1417" s="67">
        <f t="shared" si="11"/>
        <v>0</v>
      </c>
      <c r="AE1417" s="69">
        <f>if(T1417="Lift &amp; Shift Prod",730,if(T1417="Lift &amp; Shift Noprod",Assumptions!$B$3,0))</f>
        <v>730</v>
      </c>
      <c r="AF1417" s="70">
        <f>if( U1417=0,0,if(Y1417=0, ((vlookup(AB1417,'SKU Pricing'!A:B,Assumptions!$B$2,0)*W1417)+(vlookup(AC1417,'SKU Pricing'!A:B,Assumptions!$B$2,0)*X1417))*AE1417,((vlookup(AB1417,'SKU Pricing'!A:B,Assumptions!$B$2,0)*W1417)+(vlookup(AC1417,'SKU Pricing'!A:B,Assumptions!$B$2,0)*(W1417*8))+(vlookup(AD1417,'SKU Pricing'!A:B,Assumptions!$B$2,0)*(X1417-(W1417*8))))*AE1417))</f>
        <v>27.90832632</v>
      </c>
      <c r="AG1417" s="67">
        <f t="shared" si="12"/>
        <v>0</v>
      </c>
      <c r="AH1417" s="70">
        <f>ifna(vlookup(AG1417,'SKU Pricing'!A:B,Assumptions!$B$2,0)*W1417*AE1417,0)</f>
        <v>0</v>
      </c>
      <c r="AI1417" s="62" t="str">
        <f t="shared" si="13"/>
        <v/>
      </c>
      <c r="AJ1417" s="62" t="str">
        <f>if(V1417&lt;&gt;0, if(T1417="Lift &amp; Shift Noprod",Assumptions!$B$9,if(V1417=Assumptions!$B$6,Assumptions!$B$10,if(P1417=1,Assumptions!$B$8,Assumptions!$B$7))),"")</f>
        <v>Balanced</v>
      </c>
      <c r="AK1417" s="69" t="str">
        <f t="shared" si="14"/>
        <v>Balanced</v>
      </c>
      <c r="AL1417" s="69">
        <f>if(AJ1417="Hyperdisk Balanced",Assumptions!$B$11,0)</f>
        <v>0</v>
      </c>
      <c r="AM1417" s="69">
        <f>if(AJ1417="Hyperdisk Balanced",Assumptions!$B$12,0)</f>
        <v>0</v>
      </c>
      <c r="AN1417" s="70">
        <f>if(AK1417=0,0,if(AJ1417="Hyperdisk Balanced",vlookup(AK1417&amp;" provisioned space",'SKU Pricing'!A:B,Assumptions!$B$2,0)*Z1417+vlookup(AK1417&amp;" provisioned IOPS",'SKU Pricing'!A:B,Assumptions!$B$2,0)*AL1417*730+vlookup(AK1417&amp;" provisioned throughput",'SKU Pricing'!A:B,Assumptions!$B$2,0)*AM1417*730,vlookup(AK1417,'SKU Pricing'!A:B,Assumptions!$B$2,0)*Z1417))</f>
        <v>3.132</v>
      </c>
      <c r="AO1417" s="70">
        <f t="shared" si="15"/>
        <v>31.04032632</v>
      </c>
      <c r="AP1417" s="71" t="str">
        <f t="shared" si="16"/>
        <v>VM Manager</v>
      </c>
      <c r="AQ1417" s="70">
        <f>ifna(vlookup(AP1417,'SKU Pricing'!A:B,Assumptions!$B$2,0)*AE1417,0)</f>
        <v>2.19</v>
      </c>
      <c r="AR1417" s="72">
        <v>0.0</v>
      </c>
    </row>
    <row r="1418">
      <c r="A1418" s="61" t="s">
        <v>1557</v>
      </c>
      <c r="B1418" s="62" t="str">
        <f>ifna(if(vlookup(A1418,vOS!A:B,2,0)="","Unknown",vlookup(A1418,vOS!A:B,2,0)),"Unknown")</f>
        <v>Ubuntu Linux (64-bit)</v>
      </c>
      <c r="C1418" s="62">
        <f>vlookup(B1418,'OS Study'!A:D,2,0)</f>
        <v>0</v>
      </c>
      <c r="D1418" s="62" t="str">
        <f>vlookup(B1418,'OS Study'!A:D,3,0)</f>
        <v>Linux</v>
      </c>
      <c r="E1418" s="62" t="str">
        <f>vlookup(B1418,'OS Study'!A:D,4,0)</f>
        <v>Ubuntu</v>
      </c>
      <c r="F1418" s="63" t="str">
        <f>vlookup(B1418,'OS Study'!A:E,5,0)</f>
        <v/>
      </c>
      <c r="G1418" s="62">
        <f>IF(vlookup(A1418,'RVtools V2.1'!A:J,4,0)="non",0,1)</f>
        <v>1</v>
      </c>
      <c r="H1418" s="62">
        <f>if(vlookup(A1418,'RVtools V2.1'!A:K,11,0)="kube",1,0)</f>
        <v>0</v>
      </c>
      <c r="I1418" s="62">
        <f t="shared" si="5"/>
        <v>0</v>
      </c>
      <c r="J1418" s="62">
        <f>ifna(vlookup(A1418,'Infra Study'!A:Q,17,0),0)</f>
        <v>0</v>
      </c>
      <c r="K1418" s="64">
        <f>IFERROR(__xludf.DUMMYFUNCTION("N(REGEXMATCH(VLOOKUP(A1418, 'RVtools V2.1'!A:H, 8, 0), ""^Serveur de fichiers""))"),0.0)</f>
        <v>0</v>
      </c>
      <c r="L1418" s="64">
        <f t="shared" si="6"/>
        <v>0</v>
      </c>
      <c r="M1418" s="67" t="str">
        <f>ifna(vlookup(A1418,'RVtools V2.1'!A:I,8,0),"N/A")</f>
        <v>Supervision SIL (Dedalus)</v>
      </c>
      <c r="N1418" s="64">
        <f>IFERROR(__xludf.DUMMYFUNCTION("IF(REGEXMATCH(M1418, ""(?i)"" &amp; JOIN(""|"", SPLIT(""kalisil"", "" ""))), 1, 0)"),0.0)</f>
        <v>0</v>
      </c>
      <c r="O1418" s="64" t="str">
        <f>vlookup(A1418,'RVtools V2.1'!A:H,7,0)</f>
        <v>T3</v>
      </c>
      <c r="P1418" s="64">
        <f>if(vlookup(A1418,'RVtools V2.1'!A:H,5,0)="oui",1,0)</f>
        <v>0</v>
      </c>
      <c r="Q1418" s="64">
        <f>ifna(vlookup(A1418,vCPU!A:B,2,0),"Unknown")</f>
        <v>2</v>
      </c>
      <c r="R1418" s="66">
        <f>ifna(vlookup(A1418,vMemory!A:C,3,0),"Unknown")</f>
        <v>4</v>
      </c>
      <c r="S1418" s="66">
        <f>ifna(vlookup(A1418,vDisk!A:C,3,0),"Unknown")</f>
        <v>27</v>
      </c>
      <c r="T1418" s="67" t="str">
        <f t="array" ref="T1418">IFS(
   L1418=1, "No Lift &amp; Shift",
   J1418=1, XLOOKUP(A1418, 'Infra Study'!A:A, 'Infra Study'!P:P),
   I1418=1, "No Lift &amp; Shift",
   H1418=1, "GKE",
   K1418=1, "GCNV",
   G1418=1, "Lift &amp; Shift Prod",
   TRUE, "Lift &amp; Shift Noprod"
)</f>
        <v>Lift &amp; Shift Prod</v>
      </c>
      <c r="U1418" s="67">
        <f t="shared" si="7"/>
        <v>1</v>
      </c>
      <c r="V1418" s="68" t="str">
        <f>if(T1418="Lift &amp; Shift Noprod",if( Y1418=0,Assumptions!$B$5, Assumptions!$B$4),if(T1418="Lift &amp; Shift Prod",if(AND(N1418=1,O1418="T1"),Assumptions!$B$6,Assumptions!$B$4),0))</f>
        <v>N2D</v>
      </c>
      <c r="W1418" s="69">
        <f>if(V1418&lt;&gt;0,if(Q1418="Unknown", Assumptions!$B$42,If(Q1418&gt;1,Q1418,2)),0)</f>
        <v>2</v>
      </c>
      <c r="X1418" s="69">
        <f>if(V1418&lt;&gt;0,if(R1418="Unknown", Assumptions!$B$43,R1418),0)</f>
        <v>4</v>
      </c>
      <c r="Y1418" s="68">
        <f t="shared" si="8"/>
        <v>0</v>
      </c>
      <c r="Z1418" s="68">
        <f>if(V1418&lt;&gt;0,if(  S1418="Unknown", Assumptions!$B$44,S1418),0)</f>
        <v>27</v>
      </c>
      <c r="AA1418" s="68" t="str">
        <f>if(V1418 ="N2",ifna(vlookup(W1418&amp;"-"&amp;X1418,'Ref. VM'!A:B,2,0),"Custom"),if(V1418 ="E2" , ifna(vlookup(W1418&amp;"-"&amp;X1418,'Ref. VM'!D:E,2,0),"Custom"),if(V1418="N2D",ifna(vlookup(W1418&amp;"-"&amp;X1418,'Ref. VM'!G:H,2,0),"Custom"),if(V1418="N4",ifna(vlookup(W1418&amp;"-"&amp;X1418,'Ref. VM'!J:K,2,0),"Custom"),0))))</f>
        <v>Custom</v>
      </c>
      <c r="AB1418" s="67" t="str">
        <f t="shared" si="9"/>
        <v>N2D-Custom vCPUs-CUD 3y</v>
      </c>
      <c r="AC1418" s="67" t="str">
        <f t="shared" si="10"/>
        <v>N2D-Custom RAM-CUD 3y</v>
      </c>
      <c r="AD1418" s="67">
        <f t="shared" si="11"/>
        <v>0</v>
      </c>
      <c r="AE1418" s="69">
        <f>if(T1418="Lift &amp; Shift Prod",730,if(T1418="Lift &amp; Shift Noprod",Assumptions!$B$3,0))</f>
        <v>730</v>
      </c>
      <c r="AF1418" s="70">
        <f>if( U1418=0,0,if(Y1418=0, ((vlookup(AB1418,'SKU Pricing'!A:B,Assumptions!$B$2,0)*W1418)+(vlookup(AC1418,'SKU Pricing'!A:B,Assumptions!$B$2,0)*X1418))*AE1418,((vlookup(AB1418,'SKU Pricing'!A:B,Assumptions!$B$2,0)*W1418)+(vlookup(AC1418,'SKU Pricing'!A:B,Assumptions!$B$2,0)*(W1418*8))+(vlookup(AD1418,'SKU Pricing'!A:B,Assumptions!$B$2,0)*(X1418-(W1418*8))))*AE1418))</f>
        <v>27.90832632</v>
      </c>
      <c r="AG1418" s="67">
        <f t="shared" si="12"/>
        <v>0</v>
      </c>
      <c r="AH1418" s="70">
        <f>ifna(vlookup(AG1418,'SKU Pricing'!A:B,Assumptions!$B$2,0)*W1418*AE1418,0)</f>
        <v>0</v>
      </c>
      <c r="AI1418" s="62" t="str">
        <f t="shared" si="13"/>
        <v/>
      </c>
      <c r="AJ1418" s="62" t="str">
        <f>if(V1418&lt;&gt;0, if(T1418="Lift &amp; Shift Noprod",Assumptions!$B$9,if(V1418=Assumptions!$B$6,Assumptions!$B$10,if(P1418=1,Assumptions!$B$8,Assumptions!$B$7))),"")</f>
        <v>Balanced</v>
      </c>
      <c r="AK1418" s="69" t="str">
        <f t="shared" si="14"/>
        <v>Balanced</v>
      </c>
      <c r="AL1418" s="69">
        <f>if(AJ1418="Hyperdisk Balanced",Assumptions!$B$11,0)</f>
        <v>0</v>
      </c>
      <c r="AM1418" s="69">
        <f>if(AJ1418="Hyperdisk Balanced",Assumptions!$B$12,0)</f>
        <v>0</v>
      </c>
      <c r="AN1418" s="70">
        <f>if(AK1418=0,0,if(AJ1418="Hyperdisk Balanced",vlookup(AK1418&amp;" provisioned space",'SKU Pricing'!A:B,Assumptions!$B$2,0)*Z1418+vlookup(AK1418&amp;" provisioned IOPS",'SKU Pricing'!A:B,Assumptions!$B$2,0)*AL1418*730+vlookup(AK1418&amp;" provisioned throughput",'SKU Pricing'!A:B,Assumptions!$B$2,0)*AM1418*730,vlookup(AK1418,'SKU Pricing'!A:B,Assumptions!$B$2,0)*Z1418))</f>
        <v>3.132</v>
      </c>
      <c r="AO1418" s="70">
        <f t="shared" si="15"/>
        <v>31.04032632</v>
      </c>
      <c r="AP1418" s="71" t="str">
        <f t="shared" si="16"/>
        <v>VM Manager</v>
      </c>
      <c r="AQ1418" s="70">
        <f>ifna(vlookup(AP1418,'SKU Pricing'!A:B,Assumptions!$B$2,0)*AE1418,0)</f>
        <v>2.19</v>
      </c>
      <c r="AR1418" s="72">
        <v>0.0</v>
      </c>
    </row>
    <row r="1419">
      <c r="A1419" s="61" t="s">
        <v>1558</v>
      </c>
      <c r="B1419" s="62" t="str">
        <f>ifna(if(vlookup(A1419,vOS!A:B,2,0)="","Unknown",vlookup(A1419,vOS!A:B,2,0)),"Unknown")</f>
        <v>Ubuntu Linux (64-bit)</v>
      </c>
      <c r="C1419" s="62">
        <f>vlookup(B1419,'OS Study'!A:D,2,0)</f>
        <v>0</v>
      </c>
      <c r="D1419" s="62" t="str">
        <f>vlookup(B1419,'OS Study'!A:D,3,0)</f>
        <v>Linux</v>
      </c>
      <c r="E1419" s="62" t="str">
        <f>vlookup(B1419,'OS Study'!A:D,4,0)</f>
        <v>Ubuntu</v>
      </c>
      <c r="F1419" s="63" t="str">
        <f>vlookup(B1419,'OS Study'!A:E,5,0)</f>
        <v/>
      </c>
      <c r="G1419" s="62">
        <f>IF(vlookup(A1419,'RVtools V2.1'!A:J,4,0)="non",0,1)</f>
        <v>1</v>
      </c>
      <c r="H1419" s="62">
        <f>if(vlookup(A1419,'RVtools V2.1'!A:K,11,0)="kube",1,0)</f>
        <v>0</v>
      </c>
      <c r="I1419" s="62">
        <f t="shared" si="5"/>
        <v>0</v>
      </c>
      <c r="J1419" s="62">
        <f>ifna(vlookup(A1419,'Infra Study'!A:Q,17,0),0)</f>
        <v>0</v>
      </c>
      <c r="K1419" s="64">
        <f>IFERROR(__xludf.DUMMYFUNCTION("N(REGEXMATCH(VLOOKUP(A1419, 'RVtools V2.1'!A:H, 8, 0), ""^Serveur de fichiers""))"),0.0)</f>
        <v>0</v>
      </c>
      <c r="L1419" s="64">
        <f t="shared" si="6"/>
        <v>0</v>
      </c>
      <c r="M1419" s="67" t="str">
        <f>ifna(vlookup(A1419,'RVtools V2.1'!A:I,8,0),"N/A")</f>
        <v>Supervision SIL (Dedalus)</v>
      </c>
      <c r="N1419" s="64">
        <f>IFERROR(__xludf.DUMMYFUNCTION("IF(REGEXMATCH(M1419, ""(?i)"" &amp; JOIN(""|"", SPLIT(""kalisil"", "" ""))), 1, 0)"),0.0)</f>
        <v>0</v>
      </c>
      <c r="O1419" s="64" t="str">
        <f>vlookup(A1419,'RVtools V2.1'!A:H,7,0)</f>
        <v>T3</v>
      </c>
      <c r="P1419" s="64">
        <f>if(vlookup(A1419,'RVtools V2.1'!A:H,5,0)="oui",1,0)</f>
        <v>0</v>
      </c>
      <c r="Q1419" s="64">
        <f>ifna(vlookup(A1419,vCPU!A:B,2,0),"Unknown")</f>
        <v>2</v>
      </c>
      <c r="R1419" s="66">
        <f>ifna(vlookup(A1419,vMemory!A:C,3,0),"Unknown")</f>
        <v>4</v>
      </c>
      <c r="S1419" s="66">
        <f>ifna(vlookup(A1419,vDisk!A:C,3,0),"Unknown")</f>
        <v>28</v>
      </c>
      <c r="T1419" s="67" t="str">
        <f t="array" ref="T1419">IFS(
   L1419=1, "No Lift &amp; Shift",
   J1419=1, XLOOKUP(A1419, 'Infra Study'!A:A, 'Infra Study'!P:P),
   I1419=1, "No Lift &amp; Shift",
   H1419=1, "GKE",
   K1419=1, "GCNV",
   G1419=1, "Lift &amp; Shift Prod",
   TRUE, "Lift &amp; Shift Noprod"
)</f>
        <v>Lift &amp; Shift Prod</v>
      </c>
      <c r="U1419" s="67">
        <f t="shared" si="7"/>
        <v>1</v>
      </c>
      <c r="V1419" s="68" t="str">
        <f>if(T1419="Lift &amp; Shift Noprod",if( Y1419=0,Assumptions!$B$5, Assumptions!$B$4),if(T1419="Lift &amp; Shift Prod",if(AND(N1419=1,O1419="T1"),Assumptions!$B$6,Assumptions!$B$4),0))</f>
        <v>N2D</v>
      </c>
      <c r="W1419" s="69">
        <f>if(V1419&lt;&gt;0,if(Q1419="Unknown", Assumptions!$B$42,If(Q1419&gt;1,Q1419,2)),0)</f>
        <v>2</v>
      </c>
      <c r="X1419" s="69">
        <f>if(V1419&lt;&gt;0,if(R1419="Unknown", Assumptions!$B$43,R1419),0)</f>
        <v>4</v>
      </c>
      <c r="Y1419" s="68">
        <f t="shared" si="8"/>
        <v>0</v>
      </c>
      <c r="Z1419" s="68">
        <f>if(V1419&lt;&gt;0,if(  S1419="Unknown", Assumptions!$B$44,S1419),0)</f>
        <v>28</v>
      </c>
      <c r="AA1419" s="68" t="str">
        <f>if(V1419 ="N2",ifna(vlookup(W1419&amp;"-"&amp;X1419,'Ref. VM'!A:B,2,0),"Custom"),if(V1419 ="E2" , ifna(vlookup(W1419&amp;"-"&amp;X1419,'Ref. VM'!D:E,2,0),"Custom"),if(V1419="N2D",ifna(vlookup(W1419&amp;"-"&amp;X1419,'Ref. VM'!G:H,2,0),"Custom"),if(V1419="N4",ifna(vlookup(W1419&amp;"-"&amp;X1419,'Ref. VM'!J:K,2,0),"Custom"),0))))</f>
        <v>Custom</v>
      </c>
      <c r="AB1419" s="67" t="str">
        <f t="shared" si="9"/>
        <v>N2D-Custom vCPUs-CUD 3y</v>
      </c>
      <c r="AC1419" s="67" t="str">
        <f t="shared" si="10"/>
        <v>N2D-Custom RAM-CUD 3y</v>
      </c>
      <c r="AD1419" s="67">
        <f t="shared" si="11"/>
        <v>0</v>
      </c>
      <c r="AE1419" s="69">
        <f>if(T1419="Lift &amp; Shift Prod",730,if(T1419="Lift &amp; Shift Noprod",Assumptions!$B$3,0))</f>
        <v>730</v>
      </c>
      <c r="AF1419" s="70">
        <f>if( U1419=0,0,if(Y1419=0, ((vlookup(AB1419,'SKU Pricing'!A:B,Assumptions!$B$2,0)*W1419)+(vlookup(AC1419,'SKU Pricing'!A:B,Assumptions!$B$2,0)*X1419))*AE1419,((vlookup(AB1419,'SKU Pricing'!A:B,Assumptions!$B$2,0)*W1419)+(vlookup(AC1419,'SKU Pricing'!A:B,Assumptions!$B$2,0)*(W1419*8))+(vlookup(AD1419,'SKU Pricing'!A:B,Assumptions!$B$2,0)*(X1419-(W1419*8))))*AE1419))</f>
        <v>27.90832632</v>
      </c>
      <c r="AG1419" s="67">
        <f t="shared" si="12"/>
        <v>0</v>
      </c>
      <c r="AH1419" s="70">
        <f>ifna(vlookup(AG1419,'SKU Pricing'!A:B,Assumptions!$B$2,0)*W1419*AE1419,0)</f>
        <v>0</v>
      </c>
      <c r="AI1419" s="62" t="str">
        <f t="shared" si="13"/>
        <v/>
      </c>
      <c r="AJ1419" s="62" t="str">
        <f>if(V1419&lt;&gt;0, if(T1419="Lift &amp; Shift Noprod",Assumptions!$B$9,if(V1419=Assumptions!$B$6,Assumptions!$B$10,if(P1419=1,Assumptions!$B$8,Assumptions!$B$7))),"")</f>
        <v>Balanced</v>
      </c>
      <c r="AK1419" s="69" t="str">
        <f t="shared" si="14"/>
        <v>Balanced</v>
      </c>
      <c r="AL1419" s="69">
        <f>if(AJ1419="Hyperdisk Balanced",Assumptions!$B$11,0)</f>
        <v>0</v>
      </c>
      <c r="AM1419" s="69">
        <f>if(AJ1419="Hyperdisk Balanced",Assumptions!$B$12,0)</f>
        <v>0</v>
      </c>
      <c r="AN1419" s="70">
        <f>if(AK1419=0,0,if(AJ1419="Hyperdisk Balanced",vlookup(AK1419&amp;" provisioned space",'SKU Pricing'!A:B,Assumptions!$B$2,0)*Z1419+vlookup(AK1419&amp;" provisioned IOPS",'SKU Pricing'!A:B,Assumptions!$B$2,0)*AL1419*730+vlookup(AK1419&amp;" provisioned throughput",'SKU Pricing'!A:B,Assumptions!$B$2,0)*AM1419*730,vlookup(AK1419,'SKU Pricing'!A:B,Assumptions!$B$2,0)*Z1419))</f>
        <v>3.248</v>
      </c>
      <c r="AO1419" s="70">
        <f t="shared" si="15"/>
        <v>31.15632632</v>
      </c>
      <c r="AP1419" s="71" t="str">
        <f t="shared" si="16"/>
        <v>VM Manager</v>
      </c>
      <c r="AQ1419" s="70">
        <f>ifna(vlookup(AP1419,'SKU Pricing'!A:B,Assumptions!$B$2,0)*AE1419,0)</f>
        <v>2.19</v>
      </c>
      <c r="AR1419" s="72">
        <v>0.0</v>
      </c>
    </row>
    <row r="1420">
      <c r="A1420" s="61" t="s">
        <v>1559</v>
      </c>
      <c r="B1420" s="62" t="str">
        <f>ifna(if(vlookup(A1420,vOS!A:B,2,0)="","Unknown",vlookup(A1420,vOS!A:B,2,0)),"Unknown")</f>
        <v>Ubuntu Linux (64-bit)</v>
      </c>
      <c r="C1420" s="62">
        <f>vlookup(B1420,'OS Study'!A:D,2,0)</f>
        <v>0</v>
      </c>
      <c r="D1420" s="62" t="str">
        <f>vlookup(B1420,'OS Study'!A:D,3,0)</f>
        <v>Linux</v>
      </c>
      <c r="E1420" s="62" t="str">
        <f>vlookup(B1420,'OS Study'!A:D,4,0)</f>
        <v>Ubuntu</v>
      </c>
      <c r="F1420" s="63" t="str">
        <f>vlookup(B1420,'OS Study'!A:E,5,0)</f>
        <v/>
      </c>
      <c r="G1420" s="62">
        <f>IF(vlookup(A1420,'RVtools V2.1'!A:J,4,0)="non",0,1)</f>
        <v>1</v>
      </c>
      <c r="H1420" s="62">
        <f>if(vlookup(A1420,'RVtools V2.1'!A:K,11,0)="kube",1,0)</f>
        <v>0</v>
      </c>
      <c r="I1420" s="62">
        <f t="shared" si="5"/>
        <v>0</v>
      </c>
      <c r="J1420" s="62">
        <f>ifna(vlookup(A1420,'Infra Study'!A:Q,17,0),0)</f>
        <v>0</v>
      </c>
      <c r="K1420" s="64">
        <f>IFERROR(__xludf.DUMMYFUNCTION("N(REGEXMATCH(VLOOKUP(A1420, 'RVtools V2.1'!A:H, 8, 0), ""^Serveur de fichiers""))"),0.0)</f>
        <v>0</v>
      </c>
      <c r="L1420" s="64">
        <f t="shared" si="6"/>
        <v>0</v>
      </c>
      <c r="M1420" s="67" t="str">
        <f>ifna(vlookup(A1420,'RVtools V2.1'!A:I,8,0),"N/A")</f>
        <v>Supervision SIL (Dedalus)</v>
      </c>
      <c r="N1420" s="64">
        <f>IFERROR(__xludf.DUMMYFUNCTION("IF(REGEXMATCH(M1420, ""(?i)"" &amp; JOIN(""|"", SPLIT(""kalisil"", "" ""))), 1, 0)"),0.0)</f>
        <v>0</v>
      </c>
      <c r="O1420" s="64" t="str">
        <f>vlookup(A1420,'RVtools V2.1'!A:H,7,0)</f>
        <v>T3</v>
      </c>
      <c r="P1420" s="64">
        <f>if(vlookup(A1420,'RVtools V2.1'!A:H,5,0)="oui",1,0)</f>
        <v>0</v>
      </c>
      <c r="Q1420" s="64">
        <f>ifna(vlookup(A1420,vCPU!A:B,2,0),"Unknown")</f>
        <v>2</v>
      </c>
      <c r="R1420" s="66">
        <f>ifna(vlookup(A1420,vMemory!A:C,3,0),"Unknown")</f>
        <v>4</v>
      </c>
      <c r="S1420" s="66">
        <f>ifna(vlookup(A1420,vDisk!A:C,3,0),"Unknown")</f>
        <v>27</v>
      </c>
      <c r="T1420" s="67" t="str">
        <f t="array" ref="T1420">IFS(
   L1420=1, "No Lift &amp; Shift",
   J1420=1, XLOOKUP(A1420, 'Infra Study'!A:A, 'Infra Study'!P:P),
   I1420=1, "No Lift &amp; Shift",
   H1420=1, "GKE",
   K1420=1, "GCNV",
   G1420=1, "Lift &amp; Shift Prod",
   TRUE, "Lift &amp; Shift Noprod"
)</f>
        <v>Lift &amp; Shift Prod</v>
      </c>
      <c r="U1420" s="67">
        <f t="shared" si="7"/>
        <v>1</v>
      </c>
      <c r="V1420" s="68" t="str">
        <f>if(T1420="Lift &amp; Shift Noprod",if( Y1420=0,Assumptions!$B$5, Assumptions!$B$4),if(T1420="Lift &amp; Shift Prod",if(AND(N1420=1,O1420="T1"),Assumptions!$B$6,Assumptions!$B$4),0))</f>
        <v>N2D</v>
      </c>
      <c r="W1420" s="69">
        <f>if(V1420&lt;&gt;0,if(Q1420="Unknown", Assumptions!$B$42,If(Q1420&gt;1,Q1420,2)),0)</f>
        <v>2</v>
      </c>
      <c r="X1420" s="69">
        <f>if(V1420&lt;&gt;0,if(R1420="Unknown", Assumptions!$B$43,R1420),0)</f>
        <v>4</v>
      </c>
      <c r="Y1420" s="68">
        <f t="shared" si="8"/>
        <v>0</v>
      </c>
      <c r="Z1420" s="68">
        <f>if(V1420&lt;&gt;0,if(  S1420="Unknown", Assumptions!$B$44,S1420),0)</f>
        <v>27</v>
      </c>
      <c r="AA1420" s="68" t="str">
        <f>if(V1420 ="N2",ifna(vlookup(W1420&amp;"-"&amp;X1420,'Ref. VM'!A:B,2,0),"Custom"),if(V1420 ="E2" , ifna(vlookup(W1420&amp;"-"&amp;X1420,'Ref. VM'!D:E,2,0),"Custom"),if(V1420="N2D",ifna(vlookup(W1420&amp;"-"&amp;X1420,'Ref. VM'!G:H,2,0),"Custom"),if(V1420="N4",ifna(vlookup(W1420&amp;"-"&amp;X1420,'Ref. VM'!J:K,2,0),"Custom"),0))))</f>
        <v>Custom</v>
      </c>
      <c r="AB1420" s="67" t="str">
        <f t="shared" si="9"/>
        <v>N2D-Custom vCPUs-CUD 3y</v>
      </c>
      <c r="AC1420" s="67" t="str">
        <f t="shared" si="10"/>
        <v>N2D-Custom RAM-CUD 3y</v>
      </c>
      <c r="AD1420" s="67">
        <f t="shared" si="11"/>
        <v>0</v>
      </c>
      <c r="AE1420" s="69">
        <f>if(T1420="Lift &amp; Shift Prod",730,if(T1420="Lift &amp; Shift Noprod",Assumptions!$B$3,0))</f>
        <v>730</v>
      </c>
      <c r="AF1420" s="70">
        <f>if( U1420=0,0,if(Y1420=0, ((vlookup(AB1420,'SKU Pricing'!A:B,Assumptions!$B$2,0)*W1420)+(vlookup(AC1420,'SKU Pricing'!A:B,Assumptions!$B$2,0)*X1420))*AE1420,((vlookup(AB1420,'SKU Pricing'!A:B,Assumptions!$B$2,0)*W1420)+(vlookup(AC1420,'SKU Pricing'!A:B,Assumptions!$B$2,0)*(W1420*8))+(vlookup(AD1420,'SKU Pricing'!A:B,Assumptions!$B$2,0)*(X1420-(W1420*8))))*AE1420))</f>
        <v>27.90832632</v>
      </c>
      <c r="AG1420" s="67">
        <f t="shared" si="12"/>
        <v>0</v>
      </c>
      <c r="AH1420" s="70">
        <f>ifna(vlookup(AG1420,'SKU Pricing'!A:B,Assumptions!$B$2,0)*W1420*AE1420,0)</f>
        <v>0</v>
      </c>
      <c r="AI1420" s="62" t="str">
        <f t="shared" si="13"/>
        <v/>
      </c>
      <c r="AJ1420" s="62" t="str">
        <f>if(V1420&lt;&gt;0, if(T1420="Lift &amp; Shift Noprod",Assumptions!$B$9,if(V1420=Assumptions!$B$6,Assumptions!$B$10,if(P1420=1,Assumptions!$B$8,Assumptions!$B$7))),"")</f>
        <v>Balanced</v>
      </c>
      <c r="AK1420" s="69" t="str">
        <f t="shared" si="14"/>
        <v>Balanced</v>
      </c>
      <c r="AL1420" s="69">
        <f>if(AJ1420="Hyperdisk Balanced",Assumptions!$B$11,0)</f>
        <v>0</v>
      </c>
      <c r="AM1420" s="69">
        <f>if(AJ1420="Hyperdisk Balanced",Assumptions!$B$12,0)</f>
        <v>0</v>
      </c>
      <c r="AN1420" s="70">
        <f>if(AK1420=0,0,if(AJ1420="Hyperdisk Balanced",vlookup(AK1420&amp;" provisioned space",'SKU Pricing'!A:B,Assumptions!$B$2,0)*Z1420+vlookup(AK1420&amp;" provisioned IOPS",'SKU Pricing'!A:B,Assumptions!$B$2,0)*AL1420*730+vlookup(AK1420&amp;" provisioned throughput",'SKU Pricing'!A:B,Assumptions!$B$2,0)*AM1420*730,vlookup(AK1420,'SKU Pricing'!A:B,Assumptions!$B$2,0)*Z1420))</f>
        <v>3.132</v>
      </c>
      <c r="AO1420" s="70">
        <f t="shared" si="15"/>
        <v>31.04032632</v>
      </c>
      <c r="AP1420" s="71" t="str">
        <f t="shared" si="16"/>
        <v>VM Manager</v>
      </c>
      <c r="AQ1420" s="70">
        <f>ifna(vlookup(AP1420,'SKU Pricing'!A:B,Assumptions!$B$2,0)*AE1420,0)</f>
        <v>2.19</v>
      </c>
      <c r="AR1420" s="72">
        <v>0.0</v>
      </c>
    </row>
    <row r="1421">
      <c r="A1421" s="61" t="s">
        <v>1560</v>
      </c>
      <c r="B1421" s="62" t="str">
        <f>ifna(if(vlookup(A1421,vOS!A:B,2,0)="","Unknown",vlookup(A1421,vOS!A:B,2,0)),"Unknown")</f>
        <v>Ubuntu Linux (64-bit)</v>
      </c>
      <c r="C1421" s="62">
        <f>vlookup(B1421,'OS Study'!A:D,2,0)</f>
        <v>0</v>
      </c>
      <c r="D1421" s="62" t="str">
        <f>vlookup(B1421,'OS Study'!A:D,3,0)</f>
        <v>Linux</v>
      </c>
      <c r="E1421" s="62" t="str">
        <f>vlookup(B1421,'OS Study'!A:D,4,0)</f>
        <v>Ubuntu</v>
      </c>
      <c r="F1421" s="63" t="str">
        <f>vlookup(B1421,'OS Study'!A:E,5,0)</f>
        <v/>
      </c>
      <c r="G1421" s="62">
        <f>IF(vlookup(A1421,'RVtools V2.1'!A:J,4,0)="non",0,1)</f>
        <v>1</v>
      </c>
      <c r="H1421" s="62">
        <f>if(vlookup(A1421,'RVtools V2.1'!A:K,11,0)="kube",1,0)</f>
        <v>0</v>
      </c>
      <c r="I1421" s="62">
        <f t="shared" si="5"/>
        <v>0</v>
      </c>
      <c r="J1421" s="62">
        <f>ifna(vlookup(A1421,'Infra Study'!A:Q,17,0),0)</f>
        <v>0</v>
      </c>
      <c r="K1421" s="64">
        <f>IFERROR(__xludf.DUMMYFUNCTION("N(REGEXMATCH(VLOOKUP(A1421, 'RVtools V2.1'!A:H, 8, 0), ""^Serveur de fichiers""))"),0.0)</f>
        <v>0</v>
      </c>
      <c r="L1421" s="64">
        <f t="shared" si="6"/>
        <v>0</v>
      </c>
      <c r="M1421" s="67" t="str">
        <f>ifna(vlookup(A1421,'RVtools V2.1'!A:I,8,0),"N/A")</f>
        <v>Supervision SIL (Dedalus)</v>
      </c>
      <c r="N1421" s="64">
        <f>IFERROR(__xludf.DUMMYFUNCTION("IF(REGEXMATCH(M1421, ""(?i)"" &amp; JOIN(""|"", SPLIT(""kalisil"", "" ""))), 1, 0)"),0.0)</f>
        <v>0</v>
      </c>
      <c r="O1421" s="64" t="str">
        <f>vlookup(A1421,'RVtools V2.1'!A:H,7,0)</f>
        <v>T3</v>
      </c>
      <c r="P1421" s="64">
        <f>if(vlookup(A1421,'RVtools V2.1'!A:H,5,0)="oui",1,0)</f>
        <v>0</v>
      </c>
      <c r="Q1421" s="64">
        <f>ifna(vlookup(A1421,vCPU!A:B,2,0),"Unknown")</f>
        <v>2</v>
      </c>
      <c r="R1421" s="66">
        <f>ifna(vlookup(A1421,vMemory!A:C,3,0),"Unknown")</f>
        <v>4</v>
      </c>
      <c r="S1421" s="66">
        <f>ifna(vlookup(A1421,vDisk!A:C,3,0),"Unknown")</f>
        <v>27</v>
      </c>
      <c r="T1421" s="67" t="str">
        <f t="array" ref="T1421">IFS(
   L1421=1, "No Lift &amp; Shift",
   J1421=1, XLOOKUP(A1421, 'Infra Study'!A:A, 'Infra Study'!P:P),
   I1421=1, "No Lift &amp; Shift",
   H1421=1, "GKE",
   K1421=1, "GCNV",
   G1421=1, "Lift &amp; Shift Prod",
   TRUE, "Lift &amp; Shift Noprod"
)</f>
        <v>Lift &amp; Shift Prod</v>
      </c>
      <c r="U1421" s="67">
        <f t="shared" si="7"/>
        <v>1</v>
      </c>
      <c r="V1421" s="68" t="str">
        <f>if(T1421="Lift &amp; Shift Noprod",if( Y1421=0,Assumptions!$B$5, Assumptions!$B$4),if(T1421="Lift &amp; Shift Prod",if(AND(N1421=1,O1421="T1"),Assumptions!$B$6,Assumptions!$B$4),0))</f>
        <v>N2D</v>
      </c>
      <c r="W1421" s="69">
        <f>if(V1421&lt;&gt;0,if(Q1421="Unknown", Assumptions!$B$42,If(Q1421&gt;1,Q1421,2)),0)</f>
        <v>2</v>
      </c>
      <c r="X1421" s="69">
        <f>if(V1421&lt;&gt;0,if(R1421="Unknown", Assumptions!$B$43,R1421),0)</f>
        <v>4</v>
      </c>
      <c r="Y1421" s="68">
        <f t="shared" si="8"/>
        <v>0</v>
      </c>
      <c r="Z1421" s="68">
        <f>if(V1421&lt;&gt;0,if(  S1421="Unknown", Assumptions!$B$44,S1421),0)</f>
        <v>27</v>
      </c>
      <c r="AA1421" s="68" t="str">
        <f>if(V1421 ="N2",ifna(vlookup(W1421&amp;"-"&amp;X1421,'Ref. VM'!A:B,2,0),"Custom"),if(V1421 ="E2" , ifna(vlookup(W1421&amp;"-"&amp;X1421,'Ref. VM'!D:E,2,0),"Custom"),if(V1421="N2D",ifna(vlookup(W1421&amp;"-"&amp;X1421,'Ref. VM'!G:H,2,0),"Custom"),if(V1421="N4",ifna(vlookup(W1421&amp;"-"&amp;X1421,'Ref. VM'!J:K,2,0),"Custom"),0))))</f>
        <v>Custom</v>
      </c>
      <c r="AB1421" s="67" t="str">
        <f t="shared" si="9"/>
        <v>N2D-Custom vCPUs-CUD 3y</v>
      </c>
      <c r="AC1421" s="67" t="str">
        <f t="shared" si="10"/>
        <v>N2D-Custom RAM-CUD 3y</v>
      </c>
      <c r="AD1421" s="67">
        <f t="shared" si="11"/>
        <v>0</v>
      </c>
      <c r="AE1421" s="69">
        <f>if(T1421="Lift &amp; Shift Prod",730,if(T1421="Lift &amp; Shift Noprod",Assumptions!$B$3,0))</f>
        <v>730</v>
      </c>
      <c r="AF1421" s="70">
        <f>if( U1421=0,0,if(Y1421=0, ((vlookup(AB1421,'SKU Pricing'!A:B,Assumptions!$B$2,0)*W1421)+(vlookup(AC1421,'SKU Pricing'!A:B,Assumptions!$B$2,0)*X1421))*AE1421,((vlookup(AB1421,'SKU Pricing'!A:B,Assumptions!$B$2,0)*W1421)+(vlookup(AC1421,'SKU Pricing'!A:B,Assumptions!$B$2,0)*(W1421*8))+(vlookup(AD1421,'SKU Pricing'!A:B,Assumptions!$B$2,0)*(X1421-(W1421*8))))*AE1421))</f>
        <v>27.90832632</v>
      </c>
      <c r="AG1421" s="67">
        <f t="shared" si="12"/>
        <v>0</v>
      </c>
      <c r="AH1421" s="70">
        <f>ifna(vlookup(AG1421,'SKU Pricing'!A:B,Assumptions!$B$2,0)*W1421*AE1421,0)</f>
        <v>0</v>
      </c>
      <c r="AI1421" s="62" t="str">
        <f t="shared" si="13"/>
        <v/>
      </c>
      <c r="AJ1421" s="62" t="str">
        <f>if(V1421&lt;&gt;0, if(T1421="Lift &amp; Shift Noprod",Assumptions!$B$9,if(V1421=Assumptions!$B$6,Assumptions!$B$10,if(P1421=1,Assumptions!$B$8,Assumptions!$B$7))),"")</f>
        <v>Balanced</v>
      </c>
      <c r="AK1421" s="69" t="str">
        <f t="shared" si="14"/>
        <v>Balanced</v>
      </c>
      <c r="AL1421" s="69">
        <f>if(AJ1421="Hyperdisk Balanced",Assumptions!$B$11,0)</f>
        <v>0</v>
      </c>
      <c r="AM1421" s="69">
        <f>if(AJ1421="Hyperdisk Balanced",Assumptions!$B$12,0)</f>
        <v>0</v>
      </c>
      <c r="AN1421" s="70">
        <f>if(AK1421=0,0,if(AJ1421="Hyperdisk Balanced",vlookup(AK1421&amp;" provisioned space",'SKU Pricing'!A:B,Assumptions!$B$2,0)*Z1421+vlookup(AK1421&amp;" provisioned IOPS",'SKU Pricing'!A:B,Assumptions!$B$2,0)*AL1421*730+vlookup(AK1421&amp;" provisioned throughput",'SKU Pricing'!A:B,Assumptions!$B$2,0)*AM1421*730,vlookup(AK1421,'SKU Pricing'!A:B,Assumptions!$B$2,0)*Z1421))</f>
        <v>3.132</v>
      </c>
      <c r="AO1421" s="70">
        <f t="shared" si="15"/>
        <v>31.04032632</v>
      </c>
      <c r="AP1421" s="71" t="str">
        <f t="shared" si="16"/>
        <v>VM Manager</v>
      </c>
      <c r="AQ1421" s="70">
        <f>ifna(vlookup(AP1421,'SKU Pricing'!A:B,Assumptions!$B$2,0)*AE1421,0)</f>
        <v>2.19</v>
      </c>
      <c r="AR1421" s="72">
        <v>0.0</v>
      </c>
    </row>
    <row r="1422">
      <c r="A1422" s="61" t="s">
        <v>1561</v>
      </c>
      <c r="B1422" s="62" t="str">
        <f>ifna(if(vlookup(A1422,vOS!A:B,2,0)="","Unknown",vlookup(A1422,vOS!A:B,2,0)),"Unknown")</f>
        <v>Ubuntu Linux (64-bit)</v>
      </c>
      <c r="C1422" s="62">
        <f>vlookup(B1422,'OS Study'!A:D,2,0)</f>
        <v>0</v>
      </c>
      <c r="D1422" s="62" t="str">
        <f>vlookup(B1422,'OS Study'!A:D,3,0)</f>
        <v>Linux</v>
      </c>
      <c r="E1422" s="62" t="str">
        <f>vlookup(B1422,'OS Study'!A:D,4,0)</f>
        <v>Ubuntu</v>
      </c>
      <c r="F1422" s="63" t="str">
        <f>vlookup(B1422,'OS Study'!A:E,5,0)</f>
        <v/>
      </c>
      <c r="G1422" s="62">
        <f>IF(vlookup(A1422,'RVtools V2.1'!A:J,4,0)="non",0,1)</f>
        <v>1</v>
      </c>
      <c r="H1422" s="62">
        <f>if(vlookup(A1422,'RVtools V2.1'!A:K,11,0)="kube",1,0)</f>
        <v>0</v>
      </c>
      <c r="I1422" s="62">
        <f t="shared" si="5"/>
        <v>0</v>
      </c>
      <c r="J1422" s="62">
        <f>ifna(vlookup(A1422,'Infra Study'!A:Q,17,0),0)</f>
        <v>0</v>
      </c>
      <c r="K1422" s="64">
        <f>IFERROR(__xludf.DUMMYFUNCTION("N(REGEXMATCH(VLOOKUP(A1422, 'RVtools V2.1'!A:H, 8, 0), ""^Serveur de fichiers""))"),0.0)</f>
        <v>0</v>
      </c>
      <c r="L1422" s="64">
        <f t="shared" si="6"/>
        <v>0</v>
      </c>
      <c r="M1422" s="67" t="str">
        <f>ifna(vlookup(A1422,'RVtools V2.1'!A:I,8,0),"N/A")</f>
        <v>Supervision SIL (Dedalus)</v>
      </c>
      <c r="N1422" s="64">
        <f>IFERROR(__xludf.DUMMYFUNCTION("IF(REGEXMATCH(M1422, ""(?i)"" &amp; JOIN(""|"", SPLIT(""kalisil"", "" ""))), 1, 0)"),0.0)</f>
        <v>0</v>
      </c>
      <c r="O1422" s="64" t="str">
        <f>vlookup(A1422,'RVtools V2.1'!A:H,7,0)</f>
        <v>T3</v>
      </c>
      <c r="P1422" s="64">
        <f>if(vlookup(A1422,'RVtools V2.1'!A:H,5,0)="oui",1,0)</f>
        <v>0</v>
      </c>
      <c r="Q1422" s="64">
        <f>ifna(vlookup(A1422,vCPU!A:B,2,0),"Unknown")</f>
        <v>2</v>
      </c>
      <c r="R1422" s="66">
        <f>ifna(vlookup(A1422,vMemory!A:C,3,0),"Unknown")</f>
        <v>4</v>
      </c>
      <c r="S1422" s="66">
        <f>ifna(vlookup(A1422,vDisk!A:C,3,0),"Unknown")</f>
        <v>27</v>
      </c>
      <c r="T1422" s="67" t="str">
        <f t="array" ref="T1422">IFS(
   L1422=1, "No Lift &amp; Shift",
   J1422=1, XLOOKUP(A1422, 'Infra Study'!A:A, 'Infra Study'!P:P),
   I1422=1, "No Lift &amp; Shift",
   H1422=1, "GKE",
   K1422=1, "GCNV",
   G1422=1, "Lift &amp; Shift Prod",
   TRUE, "Lift &amp; Shift Noprod"
)</f>
        <v>Lift &amp; Shift Prod</v>
      </c>
      <c r="U1422" s="67">
        <f t="shared" si="7"/>
        <v>1</v>
      </c>
      <c r="V1422" s="68" t="str">
        <f>if(T1422="Lift &amp; Shift Noprod",if( Y1422=0,Assumptions!$B$5, Assumptions!$B$4),if(T1422="Lift &amp; Shift Prod",if(AND(N1422=1,O1422="T1"),Assumptions!$B$6,Assumptions!$B$4),0))</f>
        <v>N2D</v>
      </c>
      <c r="W1422" s="69">
        <f>if(V1422&lt;&gt;0,if(Q1422="Unknown", Assumptions!$B$42,If(Q1422&gt;1,Q1422,2)),0)</f>
        <v>2</v>
      </c>
      <c r="X1422" s="69">
        <f>if(V1422&lt;&gt;0,if(R1422="Unknown", Assumptions!$B$43,R1422),0)</f>
        <v>4</v>
      </c>
      <c r="Y1422" s="68">
        <f t="shared" si="8"/>
        <v>0</v>
      </c>
      <c r="Z1422" s="68">
        <f>if(V1422&lt;&gt;0,if(  S1422="Unknown", Assumptions!$B$44,S1422),0)</f>
        <v>27</v>
      </c>
      <c r="AA1422" s="68" t="str">
        <f>if(V1422 ="N2",ifna(vlookup(W1422&amp;"-"&amp;X1422,'Ref. VM'!A:B,2,0),"Custom"),if(V1422 ="E2" , ifna(vlookup(W1422&amp;"-"&amp;X1422,'Ref. VM'!D:E,2,0),"Custom"),if(V1422="N2D",ifna(vlookup(W1422&amp;"-"&amp;X1422,'Ref. VM'!G:H,2,0),"Custom"),if(V1422="N4",ifna(vlookup(W1422&amp;"-"&amp;X1422,'Ref. VM'!J:K,2,0),"Custom"),0))))</f>
        <v>Custom</v>
      </c>
      <c r="AB1422" s="67" t="str">
        <f t="shared" si="9"/>
        <v>N2D-Custom vCPUs-CUD 3y</v>
      </c>
      <c r="AC1422" s="67" t="str">
        <f t="shared" si="10"/>
        <v>N2D-Custom RAM-CUD 3y</v>
      </c>
      <c r="AD1422" s="67">
        <f t="shared" si="11"/>
        <v>0</v>
      </c>
      <c r="AE1422" s="69">
        <f>if(T1422="Lift &amp; Shift Prod",730,if(T1422="Lift &amp; Shift Noprod",Assumptions!$B$3,0))</f>
        <v>730</v>
      </c>
      <c r="AF1422" s="70">
        <f>if( U1422=0,0,if(Y1422=0, ((vlookup(AB1422,'SKU Pricing'!A:B,Assumptions!$B$2,0)*W1422)+(vlookup(AC1422,'SKU Pricing'!A:B,Assumptions!$B$2,0)*X1422))*AE1422,((vlookup(AB1422,'SKU Pricing'!A:B,Assumptions!$B$2,0)*W1422)+(vlookup(AC1422,'SKU Pricing'!A:B,Assumptions!$B$2,0)*(W1422*8))+(vlookup(AD1422,'SKU Pricing'!A:B,Assumptions!$B$2,0)*(X1422-(W1422*8))))*AE1422))</f>
        <v>27.90832632</v>
      </c>
      <c r="AG1422" s="67">
        <f t="shared" si="12"/>
        <v>0</v>
      </c>
      <c r="AH1422" s="70">
        <f>ifna(vlookup(AG1422,'SKU Pricing'!A:B,Assumptions!$B$2,0)*W1422*AE1422,0)</f>
        <v>0</v>
      </c>
      <c r="AI1422" s="62" t="str">
        <f t="shared" si="13"/>
        <v/>
      </c>
      <c r="AJ1422" s="62" t="str">
        <f>if(V1422&lt;&gt;0, if(T1422="Lift &amp; Shift Noprod",Assumptions!$B$9,if(V1422=Assumptions!$B$6,Assumptions!$B$10,if(P1422=1,Assumptions!$B$8,Assumptions!$B$7))),"")</f>
        <v>Balanced</v>
      </c>
      <c r="AK1422" s="69" t="str">
        <f t="shared" si="14"/>
        <v>Balanced</v>
      </c>
      <c r="AL1422" s="69">
        <f>if(AJ1422="Hyperdisk Balanced",Assumptions!$B$11,0)</f>
        <v>0</v>
      </c>
      <c r="AM1422" s="69">
        <f>if(AJ1422="Hyperdisk Balanced",Assumptions!$B$12,0)</f>
        <v>0</v>
      </c>
      <c r="AN1422" s="70">
        <f>if(AK1422=0,0,if(AJ1422="Hyperdisk Balanced",vlookup(AK1422&amp;" provisioned space",'SKU Pricing'!A:B,Assumptions!$B$2,0)*Z1422+vlookup(AK1422&amp;" provisioned IOPS",'SKU Pricing'!A:B,Assumptions!$B$2,0)*AL1422*730+vlookup(AK1422&amp;" provisioned throughput",'SKU Pricing'!A:B,Assumptions!$B$2,0)*AM1422*730,vlookup(AK1422,'SKU Pricing'!A:B,Assumptions!$B$2,0)*Z1422))</f>
        <v>3.132</v>
      </c>
      <c r="AO1422" s="70">
        <f t="shared" si="15"/>
        <v>31.04032632</v>
      </c>
      <c r="AP1422" s="71" t="str">
        <f t="shared" si="16"/>
        <v>VM Manager</v>
      </c>
      <c r="AQ1422" s="70">
        <f>ifna(vlookup(AP1422,'SKU Pricing'!A:B,Assumptions!$B$2,0)*AE1422,0)</f>
        <v>2.19</v>
      </c>
      <c r="AR1422" s="72">
        <v>0.0</v>
      </c>
    </row>
    <row r="1423">
      <c r="A1423" s="61" t="s">
        <v>1562</v>
      </c>
      <c r="B1423" s="62" t="str">
        <f>ifna(if(vlookup(A1423,vOS!A:B,2,0)="","Unknown",vlookup(A1423,vOS!A:B,2,0)),"Unknown")</f>
        <v>Ubuntu Linux (64-bit)</v>
      </c>
      <c r="C1423" s="62">
        <f>vlookup(B1423,'OS Study'!A:D,2,0)</f>
        <v>0</v>
      </c>
      <c r="D1423" s="62" t="str">
        <f>vlookup(B1423,'OS Study'!A:D,3,0)</f>
        <v>Linux</v>
      </c>
      <c r="E1423" s="62" t="str">
        <f>vlookup(B1423,'OS Study'!A:D,4,0)</f>
        <v>Ubuntu</v>
      </c>
      <c r="F1423" s="63" t="str">
        <f>vlookup(B1423,'OS Study'!A:E,5,0)</f>
        <v/>
      </c>
      <c r="G1423" s="62">
        <f>IF(vlookup(A1423,'RVtools V2.1'!A:J,4,0)="non",0,1)</f>
        <v>1</v>
      </c>
      <c r="H1423" s="62">
        <f>if(vlookup(A1423,'RVtools V2.1'!A:K,11,0)="kube",1,0)</f>
        <v>0</v>
      </c>
      <c r="I1423" s="62">
        <f t="shared" si="5"/>
        <v>0</v>
      </c>
      <c r="J1423" s="62">
        <f>ifna(vlookup(A1423,'Infra Study'!A:Q,17,0),0)</f>
        <v>0</v>
      </c>
      <c r="K1423" s="64">
        <f>IFERROR(__xludf.DUMMYFUNCTION("N(REGEXMATCH(VLOOKUP(A1423, 'RVtools V2.1'!A:H, 8, 0), ""^Serveur de fichiers""))"),0.0)</f>
        <v>0</v>
      </c>
      <c r="L1423" s="64">
        <f t="shared" si="6"/>
        <v>0</v>
      </c>
      <c r="M1423" s="67" t="str">
        <f>ifna(vlookup(A1423,'RVtools V2.1'!A:I,8,0),"N/A")</f>
        <v>Supervision SIL (Dedalus)</v>
      </c>
      <c r="N1423" s="64">
        <f>IFERROR(__xludf.DUMMYFUNCTION("IF(REGEXMATCH(M1423, ""(?i)"" &amp; JOIN(""|"", SPLIT(""kalisil"", "" ""))), 1, 0)"),0.0)</f>
        <v>0</v>
      </c>
      <c r="O1423" s="64" t="str">
        <f>vlookup(A1423,'RVtools V2.1'!A:H,7,0)</f>
        <v>T3</v>
      </c>
      <c r="P1423" s="64">
        <f>if(vlookup(A1423,'RVtools V2.1'!A:H,5,0)="oui",1,0)</f>
        <v>0</v>
      </c>
      <c r="Q1423" s="64">
        <f>ifna(vlookup(A1423,vCPU!A:B,2,0),"Unknown")</f>
        <v>2</v>
      </c>
      <c r="R1423" s="66">
        <f>ifna(vlookup(A1423,vMemory!A:C,3,0),"Unknown")</f>
        <v>4</v>
      </c>
      <c r="S1423" s="66">
        <f>ifna(vlookup(A1423,vDisk!A:C,3,0),"Unknown")</f>
        <v>27</v>
      </c>
      <c r="T1423" s="67" t="str">
        <f t="array" ref="T1423">IFS(
   L1423=1, "No Lift &amp; Shift",
   J1423=1, XLOOKUP(A1423, 'Infra Study'!A:A, 'Infra Study'!P:P),
   I1423=1, "No Lift &amp; Shift",
   H1423=1, "GKE",
   K1423=1, "GCNV",
   G1423=1, "Lift &amp; Shift Prod",
   TRUE, "Lift &amp; Shift Noprod"
)</f>
        <v>Lift &amp; Shift Prod</v>
      </c>
      <c r="U1423" s="67">
        <f t="shared" si="7"/>
        <v>1</v>
      </c>
      <c r="V1423" s="68" t="str">
        <f>if(T1423="Lift &amp; Shift Noprod",if( Y1423=0,Assumptions!$B$5, Assumptions!$B$4),if(T1423="Lift &amp; Shift Prod",if(AND(N1423=1,O1423="T1"),Assumptions!$B$6,Assumptions!$B$4),0))</f>
        <v>N2D</v>
      </c>
      <c r="W1423" s="69">
        <f>if(V1423&lt;&gt;0,if(Q1423="Unknown", Assumptions!$B$42,If(Q1423&gt;1,Q1423,2)),0)</f>
        <v>2</v>
      </c>
      <c r="X1423" s="69">
        <f>if(V1423&lt;&gt;0,if(R1423="Unknown", Assumptions!$B$43,R1423),0)</f>
        <v>4</v>
      </c>
      <c r="Y1423" s="68">
        <f t="shared" si="8"/>
        <v>0</v>
      </c>
      <c r="Z1423" s="68">
        <f>if(V1423&lt;&gt;0,if(  S1423="Unknown", Assumptions!$B$44,S1423),0)</f>
        <v>27</v>
      </c>
      <c r="AA1423" s="68" t="str">
        <f>if(V1423 ="N2",ifna(vlookup(W1423&amp;"-"&amp;X1423,'Ref. VM'!A:B,2,0),"Custom"),if(V1423 ="E2" , ifna(vlookup(W1423&amp;"-"&amp;X1423,'Ref. VM'!D:E,2,0),"Custom"),if(V1423="N2D",ifna(vlookup(W1423&amp;"-"&amp;X1423,'Ref. VM'!G:H,2,0),"Custom"),if(V1423="N4",ifna(vlookup(W1423&amp;"-"&amp;X1423,'Ref. VM'!J:K,2,0),"Custom"),0))))</f>
        <v>Custom</v>
      </c>
      <c r="AB1423" s="67" t="str">
        <f t="shared" si="9"/>
        <v>N2D-Custom vCPUs-CUD 3y</v>
      </c>
      <c r="AC1423" s="67" t="str">
        <f t="shared" si="10"/>
        <v>N2D-Custom RAM-CUD 3y</v>
      </c>
      <c r="AD1423" s="67">
        <f t="shared" si="11"/>
        <v>0</v>
      </c>
      <c r="AE1423" s="69">
        <f>if(T1423="Lift &amp; Shift Prod",730,if(T1423="Lift &amp; Shift Noprod",Assumptions!$B$3,0))</f>
        <v>730</v>
      </c>
      <c r="AF1423" s="70">
        <f>if( U1423=0,0,if(Y1423=0, ((vlookup(AB1423,'SKU Pricing'!A:B,Assumptions!$B$2,0)*W1423)+(vlookup(AC1423,'SKU Pricing'!A:B,Assumptions!$B$2,0)*X1423))*AE1423,((vlookup(AB1423,'SKU Pricing'!A:B,Assumptions!$B$2,0)*W1423)+(vlookup(AC1423,'SKU Pricing'!A:B,Assumptions!$B$2,0)*(W1423*8))+(vlookup(AD1423,'SKU Pricing'!A:B,Assumptions!$B$2,0)*(X1423-(W1423*8))))*AE1423))</f>
        <v>27.90832632</v>
      </c>
      <c r="AG1423" s="67">
        <f t="shared" si="12"/>
        <v>0</v>
      </c>
      <c r="AH1423" s="70">
        <f>ifna(vlookup(AG1423,'SKU Pricing'!A:B,Assumptions!$B$2,0)*W1423*AE1423,0)</f>
        <v>0</v>
      </c>
      <c r="AI1423" s="62" t="str">
        <f t="shared" si="13"/>
        <v/>
      </c>
      <c r="AJ1423" s="62" t="str">
        <f>if(V1423&lt;&gt;0, if(T1423="Lift &amp; Shift Noprod",Assumptions!$B$9,if(V1423=Assumptions!$B$6,Assumptions!$B$10,if(P1423=1,Assumptions!$B$8,Assumptions!$B$7))),"")</f>
        <v>Balanced</v>
      </c>
      <c r="AK1423" s="69" t="str">
        <f t="shared" si="14"/>
        <v>Balanced</v>
      </c>
      <c r="AL1423" s="69">
        <f>if(AJ1423="Hyperdisk Balanced",Assumptions!$B$11,0)</f>
        <v>0</v>
      </c>
      <c r="AM1423" s="69">
        <f>if(AJ1423="Hyperdisk Balanced",Assumptions!$B$12,0)</f>
        <v>0</v>
      </c>
      <c r="AN1423" s="70">
        <f>if(AK1423=0,0,if(AJ1423="Hyperdisk Balanced",vlookup(AK1423&amp;" provisioned space",'SKU Pricing'!A:B,Assumptions!$B$2,0)*Z1423+vlookup(AK1423&amp;" provisioned IOPS",'SKU Pricing'!A:B,Assumptions!$B$2,0)*AL1423*730+vlookup(AK1423&amp;" provisioned throughput",'SKU Pricing'!A:B,Assumptions!$B$2,0)*AM1423*730,vlookup(AK1423,'SKU Pricing'!A:B,Assumptions!$B$2,0)*Z1423))</f>
        <v>3.132</v>
      </c>
      <c r="AO1423" s="70">
        <f t="shared" si="15"/>
        <v>31.04032632</v>
      </c>
      <c r="AP1423" s="71" t="str">
        <f t="shared" si="16"/>
        <v>VM Manager</v>
      </c>
      <c r="AQ1423" s="70">
        <f>ifna(vlookup(AP1423,'SKU Pricing'!A:B,Assumptions!$B$2,0)*AE1423,0)</f>
        <v>2.19</v>
      </c>
      <c r="AR1423" s="72">
        <v>0.0</v>
      </c>
    </row>
    <row r="1424">
      <c r="A1424" s="61" t="s">
        <v>1563</v>
      </c>
      <c r="B1424" s="62" t="str">
        <f>ifna(if(vlookup(A1424,vOS!A:B,2,0)="","Unknown",vlookup(A1424,vOS!A:B,2,0)),"Unknown")</f>
        <v>Ubuntu Linux (64-bit)</v>
      </c>
      <c r="C1424" s="62">
        <f>vlookup(B1424,'OS Study'!A:D,2,0)</f>
        <v>0</v>
      </c>
      <c r="D1424" s="62" t="str">
        <f>vlookup(B1424,'OS Study'!A:D,3,0)</f>
        <v>Linux</v>
      </c>
      <c r="E1424" s="62" t="str">
        <f>vlookup(B1424,'OS Study'!A:D,4,0)</f>
        <v>Ubuntu</v>
      </c>
      <c r="F1424" s="63" t="str">
        <f>vlookup(B1424,'OS Study'!A:E,5,0)</f>
        <v/>
      </c>
      <c r="G1424" s="62">
        <f>IF(vlookup(A1424,'RVtools V2.1'!A:J,4,0)="non",0,1)</f>
        <v>1</v>
      </c>
      <c r="H1424" s="62">
        <f>if(vlookup(A1424,'RVtools V2.1'!A:K,11,0)="kube",1,0)</f>
        <v>0</v>
      </c>
      <c r="I1424" s="62">
        <f t="shared" si="5"/>
        <v>0</v>
      </c>
      <c r="J1424" s="62">
        <f>ifna(vlookup(A1424,'Infra Study'!A:Q,17,0),0)</f>
        <v>0</v>
      </c>
      <c r="K1424" s="64">
        <f>IFERROR(__xludf.DUMMYFUNCTION("N(REGEXMATCH(VLOOKUP(A1424, 'RVtools V2.1'!A:H, 8, 0), ""^Serveur de fichiers""))"),0.0)</f>
        <v>0</v>
      </c>
      <c r="L1424" s="64">
        <f t="shared" si="6"/>
        <v>0</v>
      </c>
      <c r="M1424" s="67" t="str">
        <f>ifna(vlookup(A1424,'RVtools V2.1'!A:I,8,0),"N/A")</f>
        <v>Supervision SIL (Dedalus)</v>
      </c>
      <c r="N1424" s="64">
        <f>IFERROR(__xludf.DUMMYFUNCTION("IF(REGEXMATCH(M1424, ""(?i)"" &amp; JOIN(""|"", SPLIT(""kalisil"", "" ""))), 1, 0)"),0.0)</f>
        <v>0</v>
      </c>
      <c r="O1424" s="64" t="str">
        <f>vlookup(A1424,'RVtools V2.1'!A:H,7,0)</f>
        <v>T3</v>
      </c>
      <c r="P1424" s="64">
        <f>if(vlookup(A1424,'RVtools V2.1'!A:H,5,0)="oui",1,0)</f>
        <v>0</v>
      </c>
      <c r="Q1424" s="64">
        <f>ifna(vlookup(A1424,vCPU!A:B,2,0),"Unknown")</f>
        <v>2</v>
      </c>
      <c r="R1424" s="66">
        <f>ifna(vlookup(A1424,vMemory!A:C,3,0),"Unknown")</f>
        <v>4</v>
      </c>
      <c r="S1424" s="66">
        <f>ifna(vlookup(A1424,vDisk!A:C,3,0),"Unknown")</f>
        <v>29</v>
      </c>
      <c r="T1424" s="67" t="str">
        <f t="array" ref="T1424">IFS(
   L1424=1, "No Lift &amp; Shift",
   J1424=1, XLOOKUP(A1424, 'Infra Study'!A:A, 'Infra Study'!P:P),
   I1424=1, "No Lift &amp; Shift",
   H1424=1, "GKE",
   K1424=1, "GCNV",
   G1424=1, "Lift &amp; Shift Prod",
   TRUE, "Lift &amp; Shift Noprod"
)</f>
        <v>Lift &amp; Shift Prod</v>
      </c>
      <c r="U1424" s="67">
        <f t="shared" si="7"/>
        <v>1</v>
      </c>
      <c r="V1424" s="68" t="str">
        <f>if(T1424="Lift &amp; Shift Noprod",if( Y1424=0,Assumptions!$B$5, Assumptions!$B$4),if(T1424="Lift &amp; Shift Prod",if(AND(N1424=1,O1424="T1"),Assumptions!$B$6,Assumptions!$B$4),0))</f>
        <v>N2D</v>
      </c>
      <c r="W1424" s="69">
        <f>if(V1424&lt;&gt;0,if(Q1424="Unknown", Assumptions!$B$42,If(Q1424&gt;1,Q1424,2)),0)</f>
        <v>2</v>
      </c>
      <c r="X1424" s="69">
        <f>if(V1424&lt;&gt;0,if(R1424="Unknown", Assumptions!$B$43,R1424),0)</f>
        <v>4</v>
      </c>
      <c r="Y1424" s="68">
        <f t="shared" si="8"/>
        <v>0</v>
      </c>
      <c r="Z1424" s="68">
        <f>if(V1424&lt;&gt;0,if(  S1424="Unknown", Assumptions!$B$44,S1424),0)</f>
        <v>29</v>
      </c>
      <c r="AA1424" s="68" t="str">
        <f>if(V1424 ="N2",ifna(vlookup(W1424&amp;"-"&amp;X1424,'Ref. VM'!A:B,2,0),"Custom"),if(V1424 ="E2" , ifna(vlookup(W1424&amp;"-"&amp;X1424,'Ref. VM'!D:E,2,0),"Custom"),if(V1424="N2D",ifna(vlookup(W1424&amp;"-"&amp;X1424,'Ref. VM'!G:H,2,0),"Custom"),if(V1424="N4",ifna(vlookup(W1424&amp;"-"&amp;X1424,'Ref. VM'!J:K,2,0),"Custom"),0))))</f>
        <v>Custom</v>
      </c>
      <c r="AB1424" s="67" t="str">
        <f t="shared" si="9"/>
        <v>N2D-Custom vCPUs-CUD 3y</v>
      </c>
      <c r="AC1424" s="67" t="str">
        <f t="shared" si="10"/>
        <v>N2D-Custom RAM-CUD 3y</v>
      </c>
      <c r="AD1424" s="67">
        <f t="shared" si="11"/>
        <v>0</v>
      </c>
      <c r="AE1424" s="62">
        <f>if(T1424="Lift &amp; Shift Prod",730,if(T1424="Lift &amp; Shift Noprod",Assumptions!$B$3,0))</f>
        <v>730</v>
      </c>
      <c r="AF1424" s="70">
        <f>if( U1424=0,0,if(Y1424=0, ((vlookup(AB1424,'SKU Pricing'!A:B,Assumptions!$B$2,0)*W1424)+(vlookup(AC1424,'SKU Pricing'!A:B,Assumptions!$B$2,0)*X1424))*AE1424,((vlookup(AB1424,'SKU Pricing'!A:B,Assumptions!$B$2,0)*W1424)+(vlookup(AC1424,'SKU Pricing'!A:B,Assumptions!$B$2,0)*(W1424*8))+(vlookup(AD1424,'SKU Pricing'!A:B,Assumptions!$B$2,0)*(X1424-(W1424*8))))*AE1424))</f>
        <v>27.90832632</v>
      </c>
      <c r="AG1424" s="67">
        <f t="shared" si="12"/>
        <v>0</v>
      </c>
      <c r="AH1424" s="70">
        <f>ifna(vlookup(AG1424,'SKU Pricing'!A:B,Assumptions!$B$2,0)*W1424*AE1424,0)</f>
        <v>0</v>
      </c>
      <c r="AI1424" s="62" t="str">
        <f t="shared" si="13"/>
        <v/>
      </c>
      <c r="AJ1424" s="62" t="str">
        <f>if(V1424&lt;&gt;0, if(T1424="Lift &amp; Shift Noprod",Assumptions!$B$9,if(V1424=Assumptions!$B$6,Assumptions!$B$10,if(P1424=1,Assumptions!$B$8,Assumptions!$B$7))),"")</f>
        <v>Balanced</v>
      </c>
      <c r="AK1424" s="69" t="str">
        <f t="shared" si="14"/>
        <v>Balanced</v>
      </c>
      <c r="AL1424" s="69">
        <f>if(AJ1424="Hyperdisk Balanced",Assumptions!$B$11,0)</f>
        <v>0</v>
      </c>
      <c r="AM1424" s="69">
        <f>if(AJ1424="Hyperdisk Balanced",Assumptions!$B$12,0)</f>
        <v>0</v>
      </c>
      <c r="AN1424" s="70">
        <f>if(AK1424=0,0,if(AJ1424="Hyperdisk Balanced",vlookup(AK1424&amp;" provisioned space",'SKU Pricing'!A:B,Assumptions!$B$2,0)*Z1424+vlookup(AK1424&amp;" provisioned IOPS",'SKU Pricing'!A:B,Assumptions!$B$2,0)*AL1424*730+vlookup(AK1424&amp;" provisioned throughput",'SKU Pricing'!A:B,Assumptions!$B$2,0)*AM1424*730,vlookup(AK1424,'SKU Pricing'!A:B,Assumptions!$B$2,0)*Z1424))</f>
        <v>3.364</v>
      </c>
      <c r="AO1424" s="70">
        <f t="shared" si="15"/>
        <v>31.27232632</v>
      </c>
      <c r="AP1424" s="71" t="str">
        <f t="shared" si="16"/>
        <v>VM Manager</v>
      </c>
      <c r="AQ1424" s="70">
        <f>ifna(vlookup(AP1424,'SKU Pricing'!A:B,Assumptions!$B$2,0)*AE1424,0)</f>
        <v>2.19</v>
      </c>
      <c r="AR1424" s="72">
        <v>0.0</v>
      </c>
    </row>
    <row r="1425">
      <c r="A1425" s="61" t="s">
        <v>1564</v>
      </c>
      <c r="B1425" s="62" t="str">
        <f>ifna(if(vlookup(A1425,vOS!A:B,2,0)="","Unknown",vlookup(A1425,vOS!A:B,2,0)),"Unknown")</f>
        <v>Ubuntu Linux (64-bit)</v>
      </c>
      <c r="C1425" s="62">
        <f>vlookup(B1425,'OS Study'!A:D,2,0)</f>
        <v>0</v>
      </c>
      <c r="D1425" s="62" t="str">
        <f>vlookup(B1425,'OS Study'!A:D,3,0)</f>
        <v>Linux</v>
      </c>
      <c r="E1425" s="62" t="str">
        <f>vlookup(B1425,'OS Study'!A:D,4,0)</f>
        <v>Ubuntu</v>
      </c>
      <c r="F1425" s="63" t="str">
        <f>vlookup(B1425,'OS Study'!A:E,5,0)</f>
        <v/>
      </c>
      <c r="G1425" s="62">
        <f>IF(vlookup(A1425,'RVtools V2.1'!A:J,4,0)="non",0,1)</f>
        <v>1</v>
      </c>
      <c r="H1425" s="62">
        <f>if(vlookup(A1425,'RVtools V2.1'!A:K,11,0)="kube",1,0)</f>
        <v>0</v>
      </c>
      <c r="I1425" s="62">
        <f t="shared" si="5"/>
        <v>0</v>
      </c>
      <c r="J1425" s="62">
        <f>ifna(vlookup(A1425,'Infra Study'!A:Q,17,0),0)</f>
        <v>0</v>
      </c>
      <c r="K1425" s="64">
        <f>IFERROR(__xludf.DUMMYFUNCTION("N(REGEXMATCH(VLOOKUP(A1425, 'RVtools V2.1'!A:H, 8, 0), ""^Serveur de fichiers""))"),0.0)</f>
        <v>0</v>
      </c>
      <c r="L1425" s="64">
        <f t="shared" si="6"/>
        <v>0</v>
      </c>
      <c r="M1425" s="67" t="str">
        <f>ifna(vlookup(A1425,'RVtools V2.1'!A:I,8,0),"N/A")</f>
        <v>Supervision SIL (Dedalus)</v>
      </c>
      <c r="N1425" s="64">
        <f>IFERROR(__xludf.DUMMYFUNCTION("IF(REGEXMATCH(M1425, ""(?i)"" &amp; JOIN(""|"", SPLIT(""kalisil"", "" ""))), 1, 0)"),0.0)</f>
        <v>0</v>
      </c>
      <c r="O1425" s="64" t="str">
        <f>vlookup(A1425,'RVtools V2.1'!A:H,7,0)</f>
        <v>T3</v>
      </c>
      <c r="P1425" s="64">
        <f>if(vlookup(A1425,'RVtools V2.1'!A:H,5,0)="oui",1,0)</f>
        <v>0</v>
      </c>
      <c r="Q1425" s="64">
        <f>ifna(vlookup(A1425,vCPU!A:B,2,0),"Unknown")</f>
        <v>2</v>
      </c>
      <c r="R1425" s="66">
        <f>ifna(vlookup(A1425,vMemory!A:C,3,0),"Unknown")</f>
        <v>4</v>
      </c>
      <c r="S1425" s="66">
        <f>ifna(vlookup(A1425,vDisk!A:C,3,0),"Unknown")</f>
        <v>29</v>
      </c>
      <c r="T1425" s="67" t="str">
        <f t="array" ref="T1425">IFS(
   L1425=1, "No Lift &amp; Shift",
   J1425=1, XLOOKUP(A1425, 'Infra Study'!A:A, 'Infra Study'!P:P),
   I1425=1, "No Lift &amp; Shift",
   H1425=1, "GKE",
   K1425=1, "GCNV",
   G1425=1, "Lift &amp; Shift Prod",
   TRUE, "Lift &amp; Shift Noprod"
)</f>
        <v>Lift &amp; Shift Prod</v>
      </c>
      <c r="U1425" s="67">
        <f t="shared" si="7"/>
        <v>1</v>
      </c>
      <c r="V1425" s="68" t="str">
        <f>if(T1425="Lift &amp; Shift Noprod",if( Y1425=0,Assumptions!$B$5, Assumptions!$B$4),if(T1425="Lift &amp; Shift Prod",if(AND(N1425=1,O1425="T1"),Assumptions!$B$6,Assumptions!$B$4),0))</f>
        <v>N2D</v>
      </c>
      <c r="W1425" s="69">
        <f>if(V1425&lt;&gt;0,if(Q1425="Unknown", Assumptions!$B$42,If(Q1425&gt;1,Q1425,2)),0)</f>
        <v>2</v>
      </c>
      <c r="X1425" s="69">
        <f>if(V1425&lt;&gt;0,if(R1425="Unknown", Assumptions!$B$43,R1425),0)</f>
        <v>4</v>
      </c>
      <c r="Y1425" s="68">
        <f t="shared" si="8"/>
        <v>0</v>
      </c>
      <c r="Z1425" s="68">
        <f>if(V1425&lt;&gt;0,if(  S1425="Unknown", Assumptions!$B$44,S1425),0)</f>
        <v>29</v>
      </c>
      <c r="AA1425" s="68" t="str">
        <f>if(V1425 ="N2",ifna(vlookup(W1425&amp;"-"&amp;X1425,'Ref. VM'!A:B,2,0),"Custom"),if(V1425 ="E2" , ifna(vlookup(W1425&amp;"-"&amp;X1425,'Ref. VM'!D:E,2,0),"Custom"),if(V1425="N2D",ifna(vlookup(W1425&amp;"-"&amp;X1425,'Ref. VM'!G:H,2,0),"Custom"),if(V1425="N4",ifna(vlookup(W1425&amp;"-"&amp;X1425,'Ref. VM'!J:K,2,0),"Custom"),0))))</f>
        <v>Custom</v>
      </c>
      <c r="AB1425" s="67" t="str">
        <f t="shared" si="9"/>
        <v>N2D-Custom vCPUs-CUD 3y</v>
      </c>
      <c r="AC1425" s="67" t="str">
        <f t="shared" si="10"/>
        <v>N2D-Custom RAM-CUD 3y</v>
      </c>
      <c r="AD1425" s="67">
        <f t="shared" si="11"/>
        <v>0</v>
      </c>
      <c r="AE1425" s="62">
        <f>if(T1425="Lift &amp; Shift Prod",730,if(T1425="Lift &amp; Shift Noprod",Assumptions!$B$3,0))</f>
        <v>730</v>
      </c>
      <c r="AF1425" s="70">
        <f>if( U1425=0,0,if(Y1425=0, ((vlookup(AB1425,'SKU Pricing'!A:B,Assumptions!$B$2,0)*W1425)+(vlookup(AC1425,'SKU Pricing'!A:B,Assumptions!$B$2,0)*X1425))*AE1425,((vlookup(AB1425,'SKU Pricing'!A:B,Assumptions!$B$2,0)*W1425)+(vlookup(AC1425,'SKU Pricing'!A:B,Assumptions!$B$2,0)*(W1425*8))+(vlookup(AD1425,'SKU Pricing'!A:B,Assumptions!$B$2,0)*(X1425-(W1425*8))))*AE1425))</f>
        <v>27.90832632</v>
      </c>
      <c r="AG1425" s="67">
        <f t="shared" si="12"/>
        <v>0</v>
      </c>
      <c r="AH1425" s="70">
        <f>ifna(vlookup(AG1425,'SKU Pricing'!A:B,Assumptions!$B$2,0)*W1425*AE1425,0)</f>
        <v>0</v>
      </c>
      <c r="AI1425" s="62" t="str">
        <f t="shared" si="13"/>
        <v/>
      </c>
      <c r="AJ1425" s="62" t="str">
        <f>if(V1425&lt;&gt;0, if(T1425="Lift &amp; Shift Noprod",Assumptions!$B$9,if(V1425=Assumptions!$B$6,Assumptions!$B$10,if(P1425=1,Assumptions!$B$8,Assumptions!$B$7))),"")</f>
        <v>Balanced</v>
      </c>
      <c r="AK1425" s="69" t="str">
        <f t="shared" si="14"/>
        <v>Balanced</v>
      </c>
      <c r="AL1425" s="69">
        <f>if(AJ1425="Hyperdisk Balanced",Assumptions!$B$11,0)</f>
        <v>0</v>
      </c>
      <c r="AM1425" s="69">
        <f>if(AJ1425="Hyperdisk Balanced",Assumptions!$B$12,0)</f>
        <v>0</v>
      </c>
      <c r="AN1425" s="70">
        <f>if(AK1425=0,0,if(AJ1425="Hyperdisk Balanced",vlookup(AK1425&amp;" provisioned space",'SKU Pricing'!A:B,Assumptions!$B$2,0)*Z1425+vlookup(AK1425&amp;" provisioned IOPS",'SKU Pricing'!A:B,Assumptions!$B$2,0)*AL1425*730+vlookup(AK1425&amp;" provisioned throughput",'SKU Pricing'!A:B,Assumptions!$B$2,0)*AM1425*730,vlookup(AK1425,'SKU Pricing'!A:B,Assumptions!$B$2,0)*Z1425))</f>
        <v>3.364</v>
      </c>
      <c r="AO1425" s="70">
        <f t="shared" si="15"/>
        <v>31.27232632</v>
      </c>
      <c r="AP1425" s="71" t="str">
        <f t="shared" si="16"/>
        <v>VM Manager</v>
      </c>
      <c r="AQ1425" s="70">
        <f>ifna(vlookup(AP1425,'SKU Pricing'!A:B,Assumptions!$B$2,0)*AE1425,0)</f>
        <v>2.19</v>
      </c>
      <c r="AR1425" s="72">
        <v>0.0</v>
      </c>
    </row>
    <row r="1426">
      <c r="A1426" s="61" t="s">
        <v>1565</v>
      </c>
      <c r="B1426" s="62" t="str">
        <f>ifna(if(vlookup(A1426,vOS!A:B,2,0)="","Unknown",vlookup(A1426,vOS!A:B,2,0)),"Unknown")</f>
        <v>Ubuntu Linux (64-bit)</v>
      </c>
      <c r="C1426" s="62">
        <f>vlookup(B1426,'OS Study'!A:D,2,0)</f>
        <v>0</v>
      </c>
      <c r="D1426" s="62" t="str">
        <f>vlookup(B1426,'OS Study'!A:D,3,0)</f>
        <v>Linux</v>
      </c>
      <c r="E1426" s="62" t="str">
        <f>vlookup(B1426,'OS Study'!A:D,4,0)</f>
        <v>Ubuntu</v>
      </c>
      <c r="F1426" s="63" t="str">
        <f>vlookup(B1426,'OS Study'!A:E,5,0)</f>
        <v/>
      </c>
      <c r="G1426" s="62">
        <f>IF(vlookup(A1426,'RVtools V2.1'!A:J,4,0)="non",0,1)</f>
        <v>1</v>
      </c>
      <c r="H1426" s="62">
        <f>if(vlookup(A1426,'RVtools V2.1'!A:K,11,0)="kube",1,0)</f>
        <v>0</v>
      </c>
      <c r="I1426" s="62">
        <f t="shared" si="5"/>
        <v>0</v>
      </c>
      <c r="J1426" s="62">
        <f>ifna(vlookup(A1426,'Infra Study'!A:Q,17,0),0)</f>
        <v>0</v>
      </c>
      <c r="K1426" s="64">
        <f>IFERROR(__xludf.DUMMYFUNCTION("N(REGEXMATCH(VLOOKUP(A1426, 'RVtools V2.1'!A:H, 8, 0), ""^Serveur de fichiers""))"),0.0)</f>
        <v>0</v>
      </c>
      <c r="L1426" s="64">
        <f t="shared" si="6"/>
        <v>0</v>
      </c>
      <c r="M1426" s="67" t="str">
        <f>ifna(vlookup(A1426,'RVtools V2.1'!A:I,8,0),"N/A")</f>
        <v>Supervision SIL (Dedalus)</v>
      </c>
      <c r="N1426" s="64">
        <f>IFERROR(__xludf.DUMMYFUNCTION("IF(REGEXMATCH(M1426, ""(?i)"" &amp; JOIN(""|"", SPLIT(""kalisil"", "" ""))), 1, 0)"),0.0)</f>
        <v>0</v>
      </c>
      <c r="O1426" s="64" t="str">
        <f>vlookup(A1426,'RVtools V2.1'!A:H,7,0)</f>
        <v>T3</v>
      </c>
      <c r="P1426" s="64">
        <f>if(vlookup(A1426,'RVtools V2.1'!A:H,5,0)="oui",1,0)</f>
        <v>0</v>
      </c>
      <c r="Q1426" s="64">
        <f>ifna(vlookup(A1426,vCPU!A:B,2,0),"Unknown")</f>
        <v>2</v>
      </c>
      <c r="R1426" s="66">
        <f>ifna(vlookup(A1426,vMemory!A:C,3,0),"Unknown")</f>
        <v>4</v>
      </c>
      <c r="S1426" s="66">
        <f>ifna(vlookup(A1426,vDisk!A:C,3,0),"Unknown")</f>
        <v>29</v>
      </c>
      <c r="T1426" s="67" t="str">
        <f t="array" ref="T1426">IFS(
   L1426=1, "No Lift &amp; Shift",
   J1426=1, XLOOKUP(A1426, 'Infra Study'!A:A, 'Infra Study'!P:P),
   I1426=1, "No Lift &amp; Shift",
   H1426=1, "GKE",
   K1426=1, "GCNV",
   G1426=1, "Lift &amp; Shift Prod",
   TRUE, "Lift &amp; Shift Noprod"
)</f>
        <v>Lift &amp; Shift Prod</v>
      </c>
      <c r="U1426" s="67">
        <f t="shared" si="7"/>
        <v>1</v>
      </c>
      <c r="V1426" s="68" t="str">
        <f>if(T1426="Lift &amp; Shift Noprod",if( Y1426=0,Assumptions!$B$5, Assumptions!$B$4),if(T1426="Lift &amp; Shift Prod",if(AND(N1426=1,O1426="T1"),Assumptions!$B$6,Assumptions!$B$4),0))</f>
        <v>N2D</v>
      </c>
      <c r="W1426" s="69">
        <f>if(V1426&lt;&gt;0,if(Q1426="Unknown", Assumptions!$B$42,If(Q1426&gt;1,Q1426,2)),0)</f>
        <v>2</v>
      </c>
      <c r="X1426" s="69">
        <f>if(V1426&lt;&gt;0,if(R1426="Unknown", Assumptions!$B$43,R1426),0)</f>
        <v>4</v>
      </c>
      <c r="Y1426" s="68">
        <f t="shared" si="8"/>
        <v>0</v>
      </c>
      <c r="Z1426" s="68">
        <f>if(V1426&lt;&gt;0,if(  S1426="Unknown", Assumptions!$B$44,S1426),0)</f>
        <v>29</v>
      </c>
      <c r="AA1426" s="68" t="str">
        <f>if(V1426 ="N2",ifna(vlookup(W1426&amp;"-"&amp;X1426,'Ref. VM'!A:B,2,0),"Custom"),if(V1426 ="E2" , ifna(vlookup(W1426&amp;"-"&amp;X1426,'Ref. VM'!D:E,2,0),"Custom"),if(V1426="N2D",ifna(vlookup(W1426&amp;"-"&amp;X1426,'Ref. VM'!G:H,2,0),"Custom"),if(V1426="N4",ifna(vlookup(W1426&amp;"-"&amp;X1426,'Ref. VM'!J:K,2,0),"Custom"),0))))</f>
        <v>Custom</v>
      </c>
      <c r="AB1426" s="67" t="str">
        <f t="shared" si="9"/>
        <v>N2D-Custom vCPUs-CUD 3y</v>
      </c>
      <c r="AC1426" s="67" t="str">
        <f t="shared" si="10"/>
        <v>N2D-Custom RAM-CUD 3y</v>
      </c>
      <c r="AD1426" s="67">
        <f t="shared" si="11"/>
        <v>0</v>
      </c>
      <c r="AE1426" s="62">
        <f>if(T1426="Lift &amp; Shift Prod",730,if(T1426="Lift &amp; Shift Noprod",Assumptions!$B$3,0))</f>
        <v>730</v>
      </c>
      <c r="AF1426" s="70">
        <f>if( U1426=0,0,if(Y1426=0, ((vlookup(AB1426,'SKU Pricing'!A:B,Assumptions!$B$2,0)*W1426)+(vlookup(AC1426,'SKU Pricing'!A:B,Assumptions!$B$2,0)*X1426))*AE1426,((vlookup(AB1426,'SKU Pricing'!A:B,Assumptions!$B$2,0)*W1426)+(vlookup(AC1426,'SKU Pricing'!A:B,Assumptions!$B$2,0)*(W1426*8))+(vlookup(AD1426,'SKU Pricing'!A:B,Assumptions!$B$2,0)*(X1426-(W1426*8))))*AE1426))</f>
        <v>27.90832632</v>
      </c>
      <c r="AG1426" s="67">
        <f t="shared" si="12"/>
        <v>0</v>
      </c>
      <c r="AH1426" s="70">
        <f>ifna(vlookup(AG1426,'SKU Pricing'!A:B,Assumptions!$B$2,0)*W1426*AE1426,0)</f>
        <v>0</v>
      </c>
      <c r="AI1426" s="62" t="str">
        <f t="shared" si="13"/>
        <v/>
      </c>
      <c r="AJ1426" s="62" t="str">
        <f>if(V1426&lt;&gt;0, if(T1426="Lift &amp; Shift Noprod",Assumptions!$B$9,if(V1426=Assumptions!$B$6,Assumptions!$B$10,if(P1426=1,Assumptions!$B$8,Assumptions!$B$7))),"")</f>
        <v>Balanced</v>
      </c>
      <c r="AK1426" s="69" t="str">
        <f t="shared" si="14"/>
        <v>Balanced</v>
      </c>
      <c r="AL1426" s="69">
        <f>if(AJ1426="Hyperdisk Balanced",Assumptions!$B$11,0)</f>
        <v>0</v>
      </c>
      <c r="AM1426" s="69">
        <f>if(AJ1426="Hyperdisk Balanced",Assumptions!$B$12,0)</f>
        <v>0</v>
      </c>
      <c r="AN1426" s="70">
        <f>if(AK1426=0,0,if(AJ1426="Hyperdisk Balanced",vlookup(AK1426&amp;" provisioned space",'SKU Pricing'!A:B,Assumptions!$B$2,0)*Z1426+vlookup(AK1426&amp;" provisioned IOPS",'SKU Pricing'!A:B,Assumptions!$B$2,0)*AL1426*730+vlookup(AK1426&amp;" provisioned throughput",'SKU Pricing'!A:B,Assumptions!$B$2,0)*AM1426*730,vlookup(AK1426,'SKU Pricing'!A:B,Assumptions!$B$2,0)*Z1426))</f>
        <v>3.364</v>
      </c>
      <c r="AO1426" s="70">
        <f t="shared" si="15"/>
        <v>31.27232632</v>
      </c>
      <c r="AP1426" s="71" t="str">
        <f t="shared" si="16"/>
        <v>VM Manager</v>
      </c>
      <c r="AQ1426" s="70">
        <f>ifna(vlookup(AP1426,'SKU Pricing'!A:B,Assumptions!$B$2,0)*AE1426,0)</f>
        <v>2.19</v>
      </c>
      <c r="AR1426" s="72">
        <v>0.0</v>
      </c>
    </row>
    <row r="1427">
      <c r="A1427" s="61" t="s">
        <v>1566</v>
      </c>
      <c r="B1427" s="62" t="str">
        <f>ifna(if(vlookup(A1427,vOS!A:B,2,0)="","Unknown",vlookup(A1427,vOS!A:B,2,0)),"Unknown")</f>
        <v>Ubuntu Linux (64-bit)</v>
      </c>
      <c r="C1427" s="62">
        <f>vlookup(B1427,'OS Study'!A:D,2,0)</f>
        <v>0</v>
      </c>
      <c r="D1427" s="62" t="str">
        <f>vlookup(B1427,'OS Study'!A:D,3,0)</f>
        <v>Linux</v>
      </c>
      <c r="E1427" s="62" t="str">
        <f>vlookup(B1427,'OS Study'!A:D,4,0)</f>
        <v>Ubuntu</v>
      </c>
      <c r="F1427" s="63" t="str">
        <f>vlookup(B1427,'OS Study'!A:E,5,0)</f>
        <v/>
      </c>
      <c r="G1427" s="62">
        <f>IF(vlookup(A1427,'RVtools V2.1'!A:J,4,0)="non",0,1)</f>
        <v>1</v>
      </c>
      <c r="H1427" s="62">
        <f>if(vlookup(A1427,'RVtools V2.1'!A:K,11,0)="kube",1,0)</f>
        <v>0</v>
      </c>
      <c r="I1427" s="62">
        <f t="shared" si="5"/>
        <v>0</v>
      </c>
      <c r="J1427" s="62">
        <f>ifna(vlookup(A1427,'Infra Study'!A:Q,17,0),0)</f>
        <v>0</v>
      </c>
      <c r="K1427" s="64">
        <f>IFERROR(__xludf.DUMMYFUNCTION("N(REGEXMATCH(VLOOKUP(A1427, 'RVtools V2.1'!A:H, 8, 0), ""^Serveur de fichiers""))"),0.0)</f>
        <v>0</v>
      </c>
      <c r="L1427" s="64">
        <f t="shared" si="6"/>
        <v>0</v>
      </c>
      <c r="M1427" s="67" t="str">
        <f>ifna(vlookup(A1427,'RVtools V2.1'!A:I,8,0),"N/A")</f>
        <v>Supervision SIL (Dedalus)</v>
      </c>
      <c r="N1427" s="64">
        <f>IFERROR(__xludf.DUMMYFUNCTION("IF(REGEXMATCH(M1427, ""(?i)"" &amp; JOIN(""|"", SPLIT(""kalisil"", "" ""))), 1, 0)"),0.0)</f>
        <v>0</v>
      </c>
      <c r="O1427" s="64" t="str">
        <f>vlookup(A1427,'RVtools V2.1'!A:H,7,0)</f>
        <v>T3</v>
      </c>
      <c r="P1427" s="64">
        <f>if(vlookup(A1427,'RVtools V2.1'!A:H,5,0)="oui",1,0)</f>
        <v>0</v>
      </c>
      <c r="Q1427" s="64">
        <f>ifna(vlookup(A1427,vCPU!A:B,2,0),"Unknown")</f>
        <v>2</v>
      </c>
      <c r="R1427" s="66">
        <f>ifna(vlookup(A1427,vMemory!A:C,3,0),"Unknown")</f>
        <v>4</v>
      </c>
      <c r="S1427" s="66">
        <f>ifna(vlookup(A1427,vDisk!A:C,3,0),"Unknown")</f>
        <v>27</v>
      </c>
      <c r="T1427" s="67" t="str">
        <f t="array" ref="T1427">IFS(
   L1427=1, "No Lift &amp; Shift",
   J1427=1, XLOOKUP(A1427, 'Infra Study'!A:A, 'Infra Study'!P:P),
   I1427=1, "No Lift &amp; Shift",
   H1427=1, "GKE",
   K1427=1, "GCNV",
   G1427=1, "Lift &amp; Shift Prod",
   TRUE, "Lift &amp; Shift Noprod"
)</f>
        <v>Lift &amp; Shift Prod</v>
      </c>
      <c r="U1427" s="67">
        <f t="shared" si="7"/>
        <v>1</v>
      </c>
      <c r="V1427" s="68" t="str">
        <f>if(T1427="Lift &amp; Shift Noprod",if( Y1427=0,Assumptions!$B$5, Assumptions!$B$4),if(T1427="Lift &amp; Shift Prod",if(AND(N1427=1,O1427="T1"),Assumptions!$B$6,Assumptions!$B$4),0))</f>
        <v>N2D</v>
      </c>
      <c r="W1427" s="69">
        <f>if(V1427&lt;&gt;0,if(Q1427="Unknown", Assumptions!$B$42,If(Q1427&gt;1,Q1427,2)),0)</f>
        <v>2</v>
      </c>
      <c r="X1427" s="69">
        <f>if(V1427&lt;&gt;0,if(R1427="Unknown", Assumptions!$B$43,R1427),0)</f>
        <v>4</v>
      </c>
      <c r="Y1427" s="68">
        <f t="shared" si="8"/>
        <v>0</v>
      </c>
      <c r="Z1427" s="68">
        <f>if(V1427&lt;&gt;0,if(  S1427="Unknown", Assumptions!$B$44,S1427),0)</f>
        <v>27</v>
      </c>
      <c r="AA1427" s="68" t="str">
        <f>if(V1427 ="N2",ifna(vlookup(W1427&amp;"-"&amp;X1427,'Ref. VM'!A:B,2,0),"Custom"),if(V1427 ="E2" , ifna(vlookup(W1427&amp;"-"&amp;X1427,'Ref. VM'!D:E,2,0),"Custom"),if(V1427="N2D",ifna(vlookup(W1427&amp;"-"&amp;X1427,'Ref. VM'!G:H,2,0),"Custom"),if(V1427="N4",ifna(vlookup(W1427&amp;"-"&amp;X1427,'Ref. VM'!J:K,2,0),"Custom"),0))))</f>
        <v>Custom</v>
      </c>
      <c r="AB1427" s="67" t="str">
        <f t="shared" si="9"/>
        <v>N2D-Custom vCPUs-CUD 3y</v>
      </c>
      <c r="AC1427" s="67" t="str">
        <f t="shared" si="10"/>
        <v>N2D-Custom RAM-CUD 3y</v>
      </c>
      <c r="AD1427" s="67">
        <f t="shared" si="11"/>
        <v>0</v>
      </c>
      <c r="AE1427" s="69">
        <f>if(T1427="Lift &amp; Shift Prod",730,if(T1427="Lift &amp; Shift Noprod",Assumptions!$B$3,0))</f>
        <v>730</v>
      </c>
      <c r="AF1427" s="70">
        <f>if( U1427=0,0,if(Y1427=0, ((vlookup(AB1427,'SKU Pricing'!A:B,Assumptions!$B$2,0)*W1427)+(vlookup(AC1427,'SKU Pricing'!A:B,Assumptions!$B$2,0)*X1427))*AE1427,((vlookup(AB1427,'SKU Pricing'!A:B,Assumptions!$B$2,0)*W1427)+(vlookup(AC1427,'SKU Pricing'!A:B,Assumptions!$B$2,0)*(W1427*8))+(vlookup(AD1427,'SKU Pricing'!A:B,Assumptions!$B$2,0)*(X1427-(W1427*8))))*AE1427))</f>
        <v>27.90832632</v>
      </c>
      <c r="AG1427" s="67">
        <f t="shared" si="12"/>
        <v>0</v>
      </c>
      <c r="AH1427" s="70">
        <f>ifna(vlookup(AG1427,'SKU Pricing'!A:B,Assumptions!$B$2,0)*W1427*AE1427,0)</f>
        <v>0</v>
      </c>
      <c r="AI1427" s="62" t="str">
        <f t="shared" si="13"/>
        <v/>
      </c>
      <c r="AJ1427" s="62" t="str">
        <f>if(V1427&lt;&gt;0, if(T1427="Lift &amp; Shift Noprod",Assumptions!$B$9,if(V1427=Assumptions!$B$6,Assumptions!$B$10,if(P1427=1,Assumptions!$B$8,Assumptions!$B$7))),"")</f>
        <v>Balanced</v>
      </c>
      <c r="AK1427" s="69" t="str">
        <f t="shared" si="14"/>
        <v>Balanced</v>
      </c>
      <c r="AL1427" s="69">
        <f>if(AJ1427="Hyperdisk Balanced",Assumptions!$B$11,0)</f>
        <v>0</v>
      </c>
      <c r="AM1427" s="69">
        <f>if(AJ1427="Hyperdisk Balanced",Assumptions!$B$12,0)</f>
        <v>0</v>
      </c>
      <c r="AN1427" s="70">
        <f>if(AK1427=0,0,if(AJ1427="Hyperdisk Balanced",vlookup(AK1427&amp;" provisioned space",'SKU Pricing'!A:B,Assumptions!$B$2,0)*Z1427+vlookup(AK1427&amp;" provisioned IOPS",'SKU Pricing'!A:B,Assumptions!$B$2,0)*AL1427*730+vlookup(AK1427&amp;" provisioned throughput",'SKU Pricing'!A:B,Assumptions!$B$2,0)*AM1427*730,vlookup(AK1427,'SKU Pricing'!A:B,Assumptions!$B$2,0)*Z1427))</f>
        <v>3.132</v>
      </c>
      <c r="AO1427" s="70">
        <f t="shared" si="15"/>
        <v>31.04032632</v>
      </c>
      <c r="AP1427" s="71" t="str">
        <f t="shared" si="16"/>
        <v>VM Manager</v>
      </c>
      <c r="AQ1427" s="70">
        <f>ifna(vlookup(AP1427,'SKU Pricing'!A:B,Assumptions!$B$2,0)*AE1427,0)</f>
        <v>2.19</v>
      </c>
      <c r="AR1427" s="72">
        <v>0.0</v>
      </c>
    </row>
    <row r="1428">
      <c r="A1428" s="61" t="s">
        <v>1567</v>
      </c>
      <c r="B1428" s="62" t="str">
        <f>ifna(if(vlookup(A1428,vOS!A:B,2,0)="","Unknown",vlookup(A1428,vOS!A:B,2,0)),"Unknown")</f>
        <v>Ubuntu Linux (64-bit)</v>
      </c>
      <c r="C1428" s="62">
        <f>vlookup(B1428,'OS Study'!A:D,2,0)</f>
        <v>0</v>
      </c>
      <c r="D1428" s="62" t="str">
        <f>vlookup(B1428,'OS Study'!A:D,3,0)</f>
        <v>Linux</v>
      </c>
      <c r="E1428" s="62" t="str">
        <f>vlookup(B1428,'OS Study'!A:D,4,0)</f>
        <v>Ubuntu</v>
      </c>
      <c r="F1428" s="63" t="str">
        <f>vlookup(B1428,'OS Study'!A:E,5,0)</f>
        <v/>
      </c>
      <c r="G1428" s="62">
        <f>IF(vlookup(A1428,'RVtools V2.1'!A:J,4,0)="non",0,1)</f>
        <v>1</v>
      </c>
      <c r="H1428" s="62">
        <f>if(vlookup(A1428,'RVtools V2.1'!A:K,11,0)="kube",1,0)</f>
        <v>0</v>
      </c>
      <c r="I1428" s="62">
        <f t="shared" si="5"/>
        <v>0</v>
      </c>
      <c r="J1428" s="62">
        <f>ifna(vlookup(A1428,'Infra Study'!A:Q,17,0),0)</f>
        <v>0</v>
      </c>
      <c r="K1428" s="64">
        <f>IFERROR(__xludf.DUMMYFUNCTION("N(REGEXMATCH(VLOOKUP(A1428, 'RVtools V2.1'!A:H, 8, 0), ""^Serveur de fichiers""))"),0.0)</f>
        <v>0</v>
      </c>
      <c r="L1428" s="64">
        <f t="shared" si="6"/>
        <v>0</v>
      </c>
      <c r="M1428" s="67" t="str">
        <f>ifna(vlookup(A1428,'RVtools V2.1'!A:I,8,0),"N/A")</f>
        <v>Supervision SIL (Dedalus)</v>
      </c>
      <c r="N1428" s="64">
        <f>IFERROR(__xludf.DUMMYFUNCTION("IF(REGEXMATCH(M1428, ""(?i)"" &amp; JOIN(""|"", SPLIT(""kalisil"", "" ""))), 1, 0)"),0.0)</f>
        <v>0</v>
      </c>
      <c r="O1428" s="64" t="str">
        <f>vlookup(A1428,'RVtools V2.1'!A:H,7,0)</f>
        <v>T3</v>
      </c>
      <c r="P1428" s="64">
        <f>if(vlookup(A1428,'RVtools V2.1'!A:H,5,0)="oui",1,0)</f>
        <v>0</v>
      </c>
      <c r="Q1428" s="64">
        <f>ifna(vlookup(A1428,vCPU!A:B,2,0),"Unknown")</f>
        <v>2</v>
      </c>
      <c r="R1428" s="66">
        <f>ifna(vlookup(A1428,vMemory!A:C,3,0),"Unknown")</f>
        <v>4</v>
      </c>
      <c r="S1428" s="66">
        <f>ifna(vlookup(A1428,vDisk!A:C,3,0),"Unknown")</f>
        <v>27</v>
      </c>
      <c r="T1428" s="67" t="str">
        <f t="array" ref="T1428">IFS(
   L1428=1, "No Lift &amp; Shift",
   J1428=1, XLOOKUP(A1428, 'Infra Study'!A:A, 'Infra Study'!P:P),
   I1428=1, "No Lift &amp; Shift",
   H1428=1, "GKE",
   K1428=1, "GCNV",
   G1428=1, "Lift &amp; Shift Prod",
   TRUE, "Lift &amp; Shift Noprod"
)</f>
        <v>Lift &amp; Shift Prod</v>
      </c>
      <c r="U1428" s="67">
        <f t="shared" si="7"/>
        <v>1</v>
      </c>
      <c r="V1428" s="68" t="str">
        <f>if(T1428="Lift &amp; Shift Noprod",if( Y1428=0,Assumptions!$B$5, Assumptions!$B$4),if(T1428="Lift &amp; Shift Prod",if(AND(N1428=1,O1428="T1"),Assumptions!$B$6,Assumptions!$B$4),0))</f>
        <v>N2D</v>
      </c>
      <c r="W1428" s="69">
        <f>if(V1428&lt;&gt;0,if(Q1428="Unknown", Assumptions!$B$42,If(Q1428&gt;1,Q1428,2)),0)</f>
        <v>2</v>
      </c>
      <c r="X1428" s="69">
        <f>if(V1428&lt;&gt;0,if(R1428="Unknown", Assumptions!$B$43,R1428),0)</f>
        <v>4</v>
      </c>
      <c r="Y1428" s="68">
        <f t="shared" si="8"/>
        <v>0</v>
      </c>
      <c r="Z1428" s="68">
        <f>if(V1428&lt;&gt;0,if(  S1428="Unknown", Assumptions!$B$44,S1428),0)</f>
        <v>27</v>
      </c>
      <c r="AA1428" s="68" t="str">
        <f>if(V1428 ="N2",ifna(vlookup(W1428&amp;"-"&amp;X1428,'Ref. VM'!A:B,2,0),"Custom"),if(V1428 ="E2" , ifna(vlookup(W1428&amp;"-"&amp;X1428,'Ref. VM'!D:E,2,0),"Custom"),if(V1428="N2D",ifna(vlookup(W1428&amp;"-"&amp;X1428,'Ref. VM'!G:H,2,0),"Custom"),if(V1428="N4",ifna(vlookup(W1428&amp;"-"&amp;X1428,'Ref. VM'!J:K,2,0),"Custom"),0))))</f>
        <v>Custom</v>
      </c>
      <c r="AB1428" s="67" t="str">
        <f t="shared" si="9"/>
        <v>N2D-Custom vCPUs-CUD 3y</v>
      </c>
      <c r="AC1428" s="67" t="str">
        <f t="shared" si="10"/>
        <v>N2D-Custom RAM-CUD 3y</v>
      </c>
      <c r="AD1428" s="67">
        <f t="shared" si="11"/>
        <v>0</v>
      </c>
      <c r="AE1428" s="69">
        <f>if(T1428="Lift &amp; Shift Prod",730,if(T1428="Lift &amp; Shift Noprod",Assumptions!$B$3,0))</f>
        <v>730</v>
      </c>
      <c r="AF1428" s="70">
        <f>if( U1428=0,0,if(Y1428=0, ((vlookup(AB1428,'SKU Pricing'!A:B,Assumptions!$B$2,0)*W1428)+(vlookup(AC1428,'SKU Pricing'!A:B,Assumptions!$B$2,0)*X1428))*AE1428,((vlookup(AB1428,'SKU Pricing'!A:B,Assumptions!$B$2,0)*W1428)+(vlookup(AC1428,'SKU Pricing'!A:B,Assumptions!$B$2,0)*(W1428*8))+(vlookup(AD1428,'SKU Pricing'!A:B,Assumptions!$B$2,0)*(X1428-(W1428*8))))*AE1428))</f>
        <v>27.90832632</v>
      </c>
      <c r="AG1428" s="67">
        <f t="shared" si="12"/>
        <v>0</v>
      </c>
      <c r="AH1428" s="70">
        <f>ifna(vlookup(AG1428,'SKU Pricing'!A:B,Assumptions!$B$2,0)*W1428*AE1428,0)</f>
        <v>0</v>
      </c>
      <c r="AI1428" s="62" t="str">
        <f t="shared" si="13"/>
        <v/>
      </c>
      <c r="AJ1428" s="62" t="str">
        <f>if(V1428&lt;&gt;0, if(T1428="Lift &amp; Shift Noprod",Assumptions!$B$9,if(V1428=Assumptions!$B$6,Assumptions!$B$10,if(P1428=1,Assumptions!$B$8,Assumptions!$B$7))),"")</f>
        <v>Balanced</v>
      </c>
      <c r="AK1428" s="69" t="str">
        <f t="shared" si="14"/>
        <v>Balanced</v>
      </c>
      <c r="AL1428" s="69">
        <f>if(AJ1428="Hyperdisk Balanced",Assumptions!$B$11,0)</f>
        <v>0</v>
      </c>
      <c r="AM1428" s="69">
        <f>if(AJ1428="Hyperdisk Balanced",Assumptions!$B$12,0)</f>
        <v>0</v>
      </c>
      <c r="AN1428" s="70">
        <f>if(AK1428=0,0,if(AJ1428="Hyperdisk Balanced",vlookup(AK1428&amp;" provisioned space",'SKU Pricing'!A:B,Assumptions!$B$2,0)*Z1428+vlookup(AK1428&amp;" provisioned IOPS",'SKU Pricing'!A:B,Assumptions!$B$2,0)*AL1428*730+vlookup(AK1428&amp;" provisioned throughput",'SKU Pricing'!A:B,Assumptions!$B$2,0)*AM1428*730,vlookup(AK1428,'SKU Pricing'!A:B,Assumptions!$B$2,0)*Z1428))</f>
        <v>3.132</v>
      </c>
      <c r="AO1428" s="70">
        <f t="shared" si="15"/>
        <v>31.04032632</v>
      </c>
      <c r="AP1428" s="71" t="str">
        <f t="shared" si="16"/>
        <v>VM Manager</v>
      </c>
      <c r="AQ1428" s="70">
        <f>ifna(vlookup(AP1428,'SKU Pricing'!A:B,Assumptions!$B$2,0)*AE1428,0)</f>
        <v>2.19</v>
      </c>
      <c r="AR1428" s="72">
        <v>0.0</v>
      </c>
    </row>
    <row r="1429">
      <c r="A1429" s="61" t="s">
        <v>1568</v>
      </c>
      <c r="B1429" s="62" t="str">
        <f>ifna(if(vlookup(A1429,vOS!A:B,2,0)="","Unknown",vlookup(A1429,vOS!A:B,2,0)),"Unknown")</f>
        <v>Ubuntu Linux (64-bit)</v>
      </c>
      <c r="C1429" s="62">
        <f>vlookup(B1429,'OS Study'!A:D,2,0)</f>
        <v>0</v>
      </c>
      <c r="D1429" s="62" t="str">
        <f>vlookup(B1429,'OS Study'!A:D,3,0)</f>
        <v>Linux</v>
      </c>
      <c r="E1429" s="62" t="str">
        <f>vlookup(B1429,'OS Study'!A:D,4,0)</f>
        <v>Ubuntu</v>
      </c>
      <c r="F1429" s="63" t="str">
        <f>vlookup(B1429,'OS Study'!A:E,5,0)</f>
        <v/>
      </c>
      <c r="G1429" s="62">
        <f>IF(vlookup(A1429,'RVtools V2.1'!A:J,4,0)="non",0,1)</f>
        <v>1</v>
      </c>
      <c r="H1429" s="62">
        <f>if(vlookup(A1429,'RVtools V2.1'!A:K,11,0)="kube",1,0)</f>
        <v>0</v>
      </c>
      <c r="I1429" s="62">
        <f t="shared" si="5"/>
        <v>0</v>
      </c>
      <c r="J1429" s="62">
        <f>ifna(vlookup(A1429,'Infra Study'!A:Q,17,0),0)</f>
        <v>0</v>
      </c>
      <c r="K1429" s="64">
        <f>IFERROR(__xludf.DUMMYFUNCTION("N(REGEXMATCH(VLOOKUP(A1429, 'RVtools V2.1'!A:H, 8, 0), ""^Serveur de fichiers""))"),0.0)</f>
        <v>0</v>
      </c>
      <c r="L1429" s="64">
        <f t="shared" si="6"/>
        <v>0</v>
      </c>
      <c r="M1429" s="67" t="str">
        <f>ifna(vlookup(A1429,'RVtools V2.1'!A:I,8,0),"N/A")</f>
        <v>Supervision SIL (Dedalus)</v>
      </c>
      <c r="N1429" s="64">
        <f>IFERROR(__xludf.DUMMYFUNCTION("IF(REGEXMATCH(M1429, ""(?i)"" &amp; JOIN(""|"", SPLIT(""kalisil"", "" ""))), 1, 0)"),0.0)</f>
        <v>0</v>
      </c>
      <c r="O1429" s="64" t="str">
        <f>vlookup(A1429,'RVtools V2.1'!A:H,7,0)</f>
        <v>T3</v>
      </c>
      <c r="P1429" s="64">
        <f>if(vlookup(A1429,'RVtools V2.1'!A:H,5,0)="oui",1,0)</f>
        <v>0</v>
      </c>
      <c r="Q1429" s="64">
        <f>ifna(vlookup(A1429,vCPU!A:B,2,0),"Unknown")</f>
        <v>2</v>
      </c>
      <c r="R1429" s="66">
        <f>ifna(vlookup(A1429,vMemory!A:C,3,0),"Unknown")</f>
        <v>4</v>
      </c>
      <c r="S1429" s="66">
        <f>ifna(vlookup(A1429,vDisk!A:C,3,0),"Unknown")</f>
        <v>27</v>
      </c>
      <c r="T1429" s="67" t="str">
        <f t="array" ref="T1429">IFS(
   L1429=1, "No Lift &amp; Shift",
   J1429=1, XLOOKUP(A1429, 'Infra Study'!A:A, 'Infra Study'!P:P),
   I1429=1, "No Lift &amp; Shift",
   H1429=1, "GKE",
   K1429=1, "GCNV",
   G1429=1, "Lift &amp; Shift Prod",
   TRUE, "Lift &amp; Shift Noprod"
)</f>
        <v>Lift &amp; Shift Prod</v>
      </c>
      <c r="U1429" s="67">
        <f t="shared" si="7"/>
        <v>1</v>
      </c>
      <c r="V1429" s="68" t="str">
        <f>if(T1429="Lift &amp; Shift Noprod",if( Y1429=0,Assumptions!$B$5, Assumptions!$B$4),if(T1429="Lift &amp; Shift Prod",if(AND(N1429=1,O1429="T1"),Assumptions!$B$6,Assumptions!$B$4),0))</f>
        <v>N2D</v>
      </c>
      <c r="W1429" s="69">
        <f>if(V1429&lt;&gt;0,if(Q1429="Unknown", Assumptions!$B$42,If(Q1429&gt;1,Q1429,2)),0)</f>
        <v>2</v>
      </c>
      <c r="X1429" s="69">
        <f>if(V1429&lt;&gt;0,if(R1429="Unknown", Assumptions!$B$43,R1429),0)</f>
        <v>4</v>
      </c>
      <c r="Y1429" s="68">
        <f t="shared" si="8"/>
        <v>0</v>
      </c>
      <c r="Z1429" s="68">
        <f>if(V1429&lt;&gt;0,if(  S1429="Unknown", Assumptions!$B$44,S1429),0)</f>
        <v>27</v>
      </c>
      <c r="AA1429" s="68" t="str">
        <f>if(V1429 ="N2",ifna(vlookup(W1429&amp;"-"&amp;X1429,'Ref. VM'!A:B,2,0),"Custom"),if(V1429 ="E2" , ifna(vlookup(W1429&amp;"-"&amp;X1429,'Ref. VM'!D:E,2,0),"Custom"),if(V1429="N2D",ifna(vlookup(W1429&amp;"-"&amp;X1429,'Ref. VM'!G:H,2,0),"Custom"),if(V1429="N4",ifna(vlookup(W1429&amp;"-"&amp;X1429,'Ref. VM'!J:K,2,0),"Custom"),0))))</f>
        <v>Custom</v>
      </c>
      <c r="AB1429" s="67" t="str">
        <f t="shared" si="9"/>
        <v>N2D-Custom vCPUs-CUD 3y</v>
      </c>
      <c r="AC1429" s="67" t="str">
        <f t="shared" si="10"/>
        <v>N2D-Custom RAM-CUD 3y</v>
      </c>
      <c r="AD1429" s="67">
        <f t="shared" si="11"/>
        <v>0</v>
      </c>
      <c r="AE1429" s="69">
        <f>if(T1429="Lift &amp; Shift Prod",730,if(T1429="Lift &amp; Shift Noprod",Assumptions!$B$3,0))</f>
        <v>730</v>
      </c>
      <c r="AF1429" s="70">
        <f>if( U1429=0,0,if(Y1429=0, ((vlookup(AB1429,'SKU Pricing'!A:B,Assumptions!$B$2,0)*W1429)+(vlookup(AC1429,'SKU Pricing'!A:B,Assumptions!$B$2,0)*X1429))*AE1429,((vlookup(AB1429,'SKU Pricing'!A:B,Assumptions!$B$2,0)*W1429)+(vlookup(AC1429,'SKU Pricing'!A:B,Assumptions!$B$2,0)*(W1429*8))+(vlookup(AD1429,'SKU Pricing'!A:B,Assumptions!$B$2,0)*(X1429-(W1429*8))))*AE1429))</f>
        <v>27.90832632</v>
      </c>
      <c r="AG1429" s="67">
        <f t="shared" si="12"/>
        <v>0</v>
      </c>
      <c r="AH1429" s="70">
        <f>ifna(vlookup(AG1429,'SKU Pricing'!A:B,Assumptions!$B$2,0)*W1429*AE1429,0)</f>
        <v>0</v>
      </c>
      <c r="AI1429" s="62" t="str">
        <f t="shared" si="13"/>
        <v/>
      </c>
      <c r="AJ1429" s="62" t="str">
        <f>if(V1429&lt;&gt;0, if(T1429="Lift &amp; Shift Noprod",Assumptions!$B$9,if(V1429=Assumptions!$B$6,Assumptions!$B$10,if(P1429=1,Assumptions!$B$8,Assumptions!$B$7))),"")</f>
        <v>Balanced</v>
      </c>
      <c r="AK1429" s="69" t="str">
        <f t="shared" si="14"/>
        <v>Balanced</v>
      </c>
      <c r="AL1429" s="69">
        <f>if(AJ1429="Hyperdisk Balanced",Assumptions!$B$11,0)</f>
        <v>0</v>
      </c>
      <c r="AM1429" s="69">
        <f>if(AJ1429="Hyperdisk Balanced",Assumptions!$B$12,0)</f>
        <v>0</v>
      </c>
      <c r="AN1429" s="70">
        <f>if(AK1429=0,0,if(AJ1429="Hyperdisk Balanced",vlookup(AK1429&amp;" provisioned space",'SKU Pricing'!A:B,Assumptions!$B$2,0)*Z1429+vlookup(AK1429&amp;" provisioned IOPS",'SKU Pricing'!A:B,Assumptions!$B$2,0)*AL1429*730+vlookup(AK1429&amp;" provisioned throughput",'SKU Pricing'!A:B,Assumptions!$B$2,0)*AM1429*730,vlookup(AK1429,'SKU Pricing'!A:B,Assumptions!$B$2,0)*Z1429))</f>
        <v>3.132</v>
      </c>
      <c r="AO1429" s="70">
        <f t="shared" si="15"/>
        <v>31.04032632</v>
      </c>
      <c r="AP1429" s="71" t="str">
        <f t="shared" si="16"/>
        <v>VM Manager</v>
      </c>
      <c r="AQ1429" s="70">
        <f>ifna(vlookup(AP1429,'SKU Pricing'!A:B,Assumptions!$B$2,0)*AE1429,0)</f>
        <v>2.19</v>
      </c>
      <c r="AR1429" s="72">
        <v>0.0</v>
      </c>
    </row>
    <row r="1430">
      <c r="A1430" s="61" t="s">
        <v>1569</v>
      </c>
      <c r="B1430" s="62" t="str">
        <f>ifna(if(vlookup(A1430,vOS!A:B,2,0)="","Unknown",vlookup(A1430,vOS!A:B,2,0)),"Unknown")</f>
        <v>Ubuntu Linux (64-bit)</v>
      </c>
      <c r="C1430" s="62">
        <f>vlookup(B1430,'OS Study'!A:D,2,0)</f>
        <v>0</v>
      </c>
      <c r="D1430" s="62" t="str">
        <f>vlookup(B1430,'OS Study'!A:D,3,0)</f>
        <v>Linux</v>
      </c>
      <c r="E1430" s="62" t="str">
        <f>vlookup(B1430,'OS Study'!A:D,4,0)</f>
        <v>Ubuntu</v>
      </c>
      <c r="F1430" s="63" t="str">
        <f>vlookup(B1430,'OS Study'!A:E,5,0)</f>
        <v/>
      </c>
      <c r="G1430" s="62">
        <f>IF(vlookup(A1430,'RVtools V2.1'!A:J,4,0)="non",0,1)</f>
        <v>1</v>
      </c>
      <c r="H1430" s="62">
        <f>if(vlookup(A1430,'RVtools V2.1'!A:K,11,0)="kube",1,0)</f>
        <v>0</v>
      </c>
      <c r="I1430" s="62">
        <f t="shared" si="5"/>
        <v>0</v>
      </c>
      <c r="J1430" s="62">
        <f>ifna(vlookup(A1430,'Infra Study'!A:Q,17,0),0)</f>
        <v>0</v>
      </c>
      <c r="K1430" s="64">
        <f>IFERROR(__xludf.DUMMYFUNCTION("N(REGEXMATCH(VLOOKUP(A1430, 'RVtools V2.1'!A:H, 8, 0), ""^Serveur de fichiers""))"),0.0)</f>
        <v>0</v>
      </c>
      <c r="L1430" s="64">
        <f t="shared" si="6"/>
        <v>0</v>
      </c>
      <c r="M1430" s="67" t="str">
        <f>ifna(vlookup(A1430,'RVtools V2.1'!A:I,8,0),"N/A")</f>
        <v>Supervision SIL (Dedalus)</v>
      </c>
      <c r="N1430" s="64">
        <f>IFERROR(__xludf.DUMMYFUNCTION("IF(REGEXMATCH(M1430, ""(?i)"" &amp; JOIN(""|"", SPLIT(""kalisil"", "" ""))), 1, 0)"),0.0)</f>
        <v>0</v>
      </c>
      <c r="O1430" s="64" t="str">
        <f>vlookup(A1430,'RVtools V2.1'!A:H,7,0)</f>
        <v>T3</v>
      </c>
      <c r="P1430" s="64">
        <f>if(vlookup(A1430,'RVtools V2.1'!A:H,5,0)="oui",1,0)</f>
        <v>0</v>
      </c>
      <c r="Q1430" s="64">
        <f>ifna(vlookup(A1430,vCPU!A:B,2,0),"Unknown")</f>
        <v>2</v>
      </c>
      <c r="R1430" s="66">
        <f>ifna(vlookup(A1430,vMemory!A:C,3,0),"Unknown")</f>
        <v>4</v>
      </c>
      <c r="S1430" s="66">
        <f>ifna(vlookup(A1430,vDisk!A:C,3,0),"Unknown")</f>
        <v>27</v>
      </c>
      <c r="T1430" s="67" t="str">
        <f t="array" ref="T1430">IFS(
   L1430=1, "No Lift &amp; Shift",
   J1430=1, XLOOKUP(A1430, 'Infra Study'!A:A, 'Infra Study'!P:P),
   I1430=1, "No Lift &amp; Shift",
   H1430=1, "GKE",
   K1430=1, "GCNV",
   G1430=1, "Lift &amp; Shift Prod",
   TRUE, "Lift &amp; Shift Noprod"
)</f>
        <v>Lift &amp; Shift Prod</v>
      </c>
      <c r="U1430" s="67">
        <f t="shared" si="7"/>
        <v>1</v>
      </c>
      <c r="V1430" s="68" t="str">
        <f>if(T1430="Lift &amp; Shift Noprod",if( Y1430=0,Assumptions!$B$5, Assumptions!$B$4),if(T1430="Lift &amp; Shift Prod",if(AND(N1430=1,O1430="T1"),Assumptions!$B$6,Assumptions!$B$4),0))</f>
        <v>N2D</v>
      </c>
      <c r="W1430" s="69">
        <f>if(V1430&lt;&gt;0,if(Q1430="Unknown", Assumptions!$B$42,If(Q1430&gt;1,Q1430,2)),0)</f>
        <v>2</v>
      </c>
      <c r="X1430" s="69">
        <f>if(V1430&lt;&gt;0,if(R1430="Unknown", Assumptions!$B$43,R1430),0)</f>
        <v>4</v>
      </c>
      <c r="Y1430" s="68">
        <f t="shared" si="8"/>
        <v>0</v>
      </c>
      <c r="Z1430" s="68">
        <f>if(V1430&lt;&gt;0,if(  S1430="Unknown", Assumptions!$B$44,S1430),0)</f>
        <v>27</v>
      </c>
      <c r="AA1430" s="68" t="str">
        <f>if(V1430 ="N2",ifna(vlookup(W1430&amp;"-"&amp;X1430,'Ref. VM'!A:B,2,0),"Custom"),if(V1430 ="E2" , ifna(vlookup(W1430&amp;"-"&amp;X1430,'Ref. VM'!D:E,2,0),"Custom"),if(V1430="N2D",ifna(vlookup(W1430&amp;"-"&amp;X1430,'Ref. VM'!G:H,2,0),"Custom"),if(V1430="N4",ifna(vlookup(W1430&amp;"-"&amp;X1430,'Ref. VM'!J:K,2,0),"Custom"),0))))</f>
        <v>Custom</v>
      </c>
      <c r="AB1430" s="67" t="str">
        <f t="shared" si="9"/>
        <v>N2D-Custom vCPUs-CUD 3y</v>
      </c>
      <c r="AC1430" s="67" t="str">
        <f t="shared" si="10"/>
        <v>N2D-Custom RAM-CUD 3y</v>
      </c>
      <c r="AD1430" s="67">
        <f t="shared" si="11"/>
        <v>0</v>
      </c>
      <c r="AE1430" s="69">
        <f>if(T1430="Lift &amp; Shift Prod",730,if(T1430="Lift &amp; Shift Noprod",Assumptions!$B$3,0))</f>
        <v>730</v>
      </c>
      <c r="AF1430" s="70">
        <f>if( U1430=0,0,if(Y1430=0, ((vlookup(AB1430,'SKU Pricing'!A:B,Assumptions!$B$2,0)*W1430)+(vlookup(AC1430,'SKU Pricing'!A:B,Assumptions!$B$2,0)*X1430))*AE1430,((vlookup(AB1430,'SKU Pricing'!A:B,Assumptions!$B$2,0)*W1430)+(vlookup(AC1430,'SKU Pricing'!A:B,Assumptions!$B$2,0)*(W1430*8))+(vlookup(AD1430,'SKU Pricing'!A:B,Assumptions!$B$2,0)*(X1430-(W1430*8))))*AE1430))</f>
        <v>27.90832632</v>
      </c>
      <c r="AG1430" s="67">
        <f t="shared" si="12"/>
        <v>0</v>
      </c>
      <c r="AH1430" s="70">
        <f>ifna(vlookup(AG1430,'SKU Pricing'!A:B,Assumptions!$B$2,0)*W1430*AE1430,0)</f>
        <v>0</v>
      </c>
      <c r="AI1430" s="62" t="str">
        <f t="shared" si="13"/>
        <v/>
      </c>
      <c r="AJ1430" s="62" t="str">
        <f>if(V1430&lt;&gt;0, if(T1430="Lift &amp; Shift Noprod",Assumptions!$B$9,if(V1430=Assumptions!$B$6,Assumptions!$B$10,if(P1430=1,Assumptions!$B$8,Assumptions!$B$7))),"")</f>
        <v>Balanced</v>
      </c>
      <c r="AK1430" s="69" t="str">
        <f t="shared" si="14"/>
        <v>Balanced</v>
      </c>
      <c r="AL1430" s="69">
        <f>if(AJ1430="Hyperdisk Balanced",Assumptions!$B$11,0)</f>
        <v>0</v>
      </c>
      <c r="AM1430" s="69">
        <f>if(AJ1430="Hyperdisk Balanced",Assumptions!$B$12,0)</f>
        <v>0</v>
      </c>
      <c r="AN1430" s="70">
        <f>if(AK1430=0,0,if(AJ1430="Hyperdisk Balanced",vlookup(AK1430&amp;" provisioned space",'SKU Pricing'!A:B,Assumptions!$B$2,0)*Z1430+vlookup(AK1430&amp;" provisioned IOPS",'SKU Pricing'!A:B,Assumptions!$B$2,0)*AL1430*730+vlookup(AK1430&amp;" provisioned throughput",'SKU Pricing'!A:B,Assumptions!$B$2,0)*AM1430*730,vlookup(AK1430,'SKU Pricing'!A:B,Assumptions!$B$2,0)*Z1430))</f>
        <v>3.132</v>
      </c>
      <c r="AO1430" s="70">
        <f t="shared" si="15"/>
        <v>31.04032632</v>
      </c>
      <c r="AP1430" s="71" t="str">
        <f t="shared" si="16"/>
        <v>VM Manager</v>
      </c>
      <c r="AQ1430" s="70">
        <f>ifna(vlookup(AP1430,'SKU Pricing'!A:B,Assumptions!$B$2,0)*AE1430,0)</f>
        <v>2.19</v>
      </c>
      <c r="AR1430" s="72">
        <v>0.0</v>
      </c>
    </row>
    <row r="1431">
      <c r="A1431" s="61" t="s">
        <v>1570</v>
      </c>
      <c r="B1431" s="62" t="str">
        <f>ifna(if(vlookup(A1431,vOS!A:B,2,0)="","Unknown",vlookup(A1431,vOS!A:B,2,0)),"Unknown")</f>
        <v>Ubuntu Linux (64-bit)</v>
      </c>
      <c r="C1431" s="62">
        <f>vlookup(B1431,'OS Study'!A:D,2,0)</f>
        <v>0</v>
      </c>
      <c r="D1431" s="62" t="str">
        <f>vlookup(B1431,'OS Study'!A:D,3,0)</f>
        <v>Linux</v>
      </c>
      <c r="E1431" s="62" t="str">
        <f>vlookup(B1431,'OS Study'!A:D,4,0)</f>
        <v>Ubuntu</v>
      </c>
      <c r="F1431" s="63" t="str">
        <f>vlookup(B1431,'OS Study'!A:E,5,0)</f>
        <v/>
      </c>
      <c r="G1431" s="62">
        <f>IF(vlookup(A1431,'RVtools V2.1'!A:J,4,0)="non",0,1)</f>
        <v>1</v>
      </c>
      <c r="H1431" s="62">
        <f>if(vlookup(A1431,'RVtools V2.1'!A:K,11,0)="kube",1,0)</f>
        <v>0</v>
      </c>
      <c r="I1431" s="62">
        <f t="shared" si="5"/>
        <v>0</v>
      </c>
      <c r="J1431" s="62">
        <f>ifna(vlookup(A1431,'Infra Study'!A:Q,17,0),0)</f>
        <v>0</v>
      </c>
      <c r="K1431" s="64">
        <f>IFERROR(__xludf.DUMMYFUNCTION("N(REGEXMATCH(VLOOKUP(A1431, 'RVtools V2.1'!A:H, 8, 0), ""^Serveur de fichiers""))"),0.0)</f>
        <v>0</v>
      </c>
      <c r="L1431" s="64">
        <f t="shared" si="6"/>
        <v>0</v>
      </c>
      <c r="M1431" s="67" t="str">
        <f>ifna(vlookup(A1431,'RVtools V2.1'!A:I,8,0),"N/A")</f>
        <v>Supervision SIL (Dedalus)</v>
      </c>
      <c r="N1431" s="64">
        <f>IFERROR(__xludf.DUMMYFUNCTION("IF(REGEXMATCH(M1431, ""(?i)"" &amp; JOIN(""|"", SPLIT(""kalisil"", "" ""))), 1, 0)"),0.0)</f>
        <v>0</v>
      </c>
      <c r="O1431" s="64" t="str">
        <f>vlookup(A1431,'RVtools V2.1'!A:H,7,0)</f>
        <v>T3</v>
      </c>
      <c r="P1431" s="64">
        <f>if(vlookup(A1431,'RVtools V2.1'!A:H,5,0)="oui",1,0)</f>
        <v>0</v>
      </c>
      <c r="Q1431" s="64">
        <f>ifna(vlookup(A1431,vCPU!A:B,2,0),"Unknown")</f>
        <v>2</v>
      </c>
      <c r="R1431" s="66">
        <f>ifna(vlookup(A1431,vMemory!A:C,3,0),"Unknown")</f>
        <v>4</v>
      </c>
      <c r="S1431" s="66">
        <f>ifna(vlookup(A1431,vDisk!A:C,3,0),"Unknown")</f>
        <v>26</v>
      </c>
      <c r="T1431" s="67" t="str">
        <f t="array" ref="T1431">IFS(
   L1431=1, "No Lift &amp; Shift",
   J1431=1, XLOOKUP(A1431, 'Infra Study'!A:A, 'Infra Study'!P:P),
   I1431=1, "No Lift &amp; Shift",
   H1431=1, "GKE",
   K1431=1, "GCNV",
   G1431=1, "Lift &amp; Shift Prod",
   TRUE, "Lift &amp; Shift Noprod"
)</f>
        <v>Lift &amp; Shift Prod</v>
      </c>
      <c r="U1431" s="67">
        <f t="shared" si="7"/>
        <v>1</v>
      </c>
      <c r="V1431" s="68" t="str">
        <f>if(T1431="Lift &amp; Shift Noprod",if( Y1431=0,Assumptions!$B$5, Assumptions!$B$4),if(T1431="Lift &amp; Shift Prod",if(AND(N1431=1,O1431="T1"),Assumptions!$B$6,Assumptions!$B$4),0))</f>
        <v>N2D</v>
      </c>
      <c r="W1431" s="69">
        <f>if(V1431&lt;&gt;0,if(Q1431="Unknown", Assumptions!$B$42,If(Q1431&gt;1,Q1431,2)),0)</f>
        <v>2</v>
      </c>
      <c r="X1431" s="69">
        <f>if(V1431&lt;&gt;0,if(R1431="Unknown", Assumptions!$B$43,R1431),0)</f>
        <v>4</v>
      </c>
      <c r="Y1431" s="68">
        <f t="shared" si="8"/>
        <v>0</v>
      </c>
      <c r="Z1431" s="68">
        <f>if(V1431&lt;&gt;0,if(  S1431="Unknown", Assumptions!$B$44,S1431),0)</f>
        <v>26</v>
      </c>
      <c r="AA1431" s="68" t="str">
        <f>if(V1431 ="N2",ifna(vlookup(W1431&amp;"-"&amp;X1431,'Ref. VM'!A:B,2,0),"Custom"),if(V1431 ="E2" , ifna(vlookup(W1431&amp;"-"&amp;X1431,'Ref. VM'!D:E,2,0),"Custom"),if(V1431="N2D",ifna(vlookup(W1431&amp;"-"&amp;X1431,'Ref. VM'!G:H,2,0),"Custom"),if(V1431="N4",ifna(vlookup(W1431&amp;"-"&amp;X1431,'Ref. VM'!J:K,2,0),"Custom"),0))))</f>
        <v>Custom</v>
      </c>
      <c r="AB1431" s="67" t="str">
        <f t="shared" si="9"/>
        <v>N2D-Custom vCPUs-CUD 3y</v>
      </c>
      <c r="AC1431" s="67" t="str">
        <f t="shared" si="10"/>
        <v>N2D-Custom RAM-CUD 3y</v>
      </c>
      <c r="AD1431" s="67">
        <f t="shared" si="11"/>
        <v>0</v>
      </c>
      <c r="AE1431" s="69">
        <f>if(T1431="Lift &amp; Shift Prod",730,if(T1431="Lift &amp; Shift Noprod",Assumptions!$B$3,0))</f>
        <v>730</v>
      </c>
      <c r="AF1431" s="70">
        <f>if( U1431=0,0,if(Y1431=0, ((vlookup(AB1431,'SKU Pricing'!A:B,Assumptions!$B$2,0)*W1431)+(vlookup(AC1431,'SKU Pricing'!A:B,Assumptions!$B$2,0)*X1431))*AE1431,((vlookup(AB1431,'SKU Pricing'!A:B,Assumptions!$B$2,0)*W1431)+(vlookup(AC1431,'SKU Pricing'!A:B,Assumptions!$B$2,0)*(W1431*8))+(vlookup(AD1431,'SKU Pricing'!A:B,Assumptions!$B$2,0)*(X1431-(W1431*8))))*AE1431))</f>
        <v>27.90832632</v>
      </c>
      <c r="AG1431" s="67">
        <f t="shared" si="12"/>
        <v>0</v>
      </c>
      <c r="AH1431" s="70">
        <f>ifna(vlookup(AG1431,'SKU Pricing'!A:B,Assumptions!$B$2,0)*W1431*AE1431,0)</f>
        <v>0</v>
      </c>
      <c r="AI1431" s="62" t="str">
        <f t="shared" si="13"/>
        <v/>
      </c>
      <c r="AJ1431" s="62" t="str">
        <f>if(V1431&lt;&gt;0, if(T1431="Lift &amp; Shift Noprod",Assumptions!$B$9,if(V1431=Assumptions!$B$6,Assumptions!$B$10,if(P1431=1,Assumptions!$B$8,Assumptions!$B$7))),"")</f>
        <v>Balanced</v>
      </c>
      <c r="AK1431" s="69" t="str">
        <f t="shared" si="14"/>
        <v>Balanced</v>
      </c>
      <c r="AL1431" s="69">
        <f>if(AJ1431="Hyperdisk Balanced",Assumptions!$B$11,0)</f>
        <v>0</v>
      </c>
      <c r="AM1431" s="69">
        <f>if(AJ1431="Hyperdisk Balanced",Assumptions!$B$12,0)</f>
        <v>0</v>
      </c>
      <c r="AN1431" s="70">
        <f>if(AK1431=0,0,if(AJ1431="Hyperdisk Balanced",vlookup(AK1431&amp;" provisioned space",'SKU Pricing'!A:B,Assumptions!$B$2,0)*Z1431+vlookup(AK1431&amp;" provisioned IOPS",'SKU Pricing'!A:B,Assumptions!$B$2,0)*AL1431*730+vlookup(AK1431&amp;" provisioned throughput",'SKU Pricing'!A:B,Assumptions!$B$2,0)*AM1431*730,vlookup(AK1431,'SKU Pricing'!A:B,Assumptions!$B$2,0)*Z1431))</f>
        <v>3.016</v>
      </c>
      <c r="AO1431" s="70">
        <f t="shared" si="15"/>
        <v>30.92432632</v>
      </c>
      <c r="AP1431" s="71" t="str">
        <f t="shared" si="16"/>
        <v>VM Manager</v>
      </c>
      <c r="AQ1431" s="70">
        <f>ifna(vlookup(AP1431,'SKU Pricing'!A:B,Assumptions!$B$2,0)*AE1431,0)</f>
        <v>2.19</v>
      </c>
      <c r="AR1431" s="72">
        <v>0.0</v>
      </c>
    </row>
    <row r="1432">
      <c r="A1432" s="61" t="s">
        <v>1571</v>
      </c>
      <c r="B1432" s="62" t="str">
        <f>ifna(if(vlookup(A1432,vOS!A:B,2,0)="","Unknown",vlookup(A1432,vOS!A:B,2,0)),"Unknown")</f>
        <v>Microsoft Windows Server 2019 (64-bit)</v>
      </c>
      <c r="C1432" s="62">
        <f>vlookup(B1432,'OS Study'!A:D,2,0)</f>
        <v>0</v>
      </c>
      <c r="D1432" s="62" t="str">
        <f>vlookup(B1432,'OS Study'!A:D,3,0)</f>
        <v>Windows</v>
      </c>
      <c r="E1432" s="62" t="str">
        <f>vlookup(B1432,'OS Study'!A:D,4,0)</f>
        <v>Server</v>
      </c>
      <c r="F1432" s="63" t="str">
        <f>vlookup(B1432,'OS Study'!A:E,5,0)</f>
        <v>2019</v>
      </c>
      <c r="G1432" s="62">
        <f>IF(vlookup(A1432,'RVtools V2.1'!A:J,4,0)="non",0,1)</f>
        <v>1</v>
      </c>
      <c r="H1432" s="62">
        <f>if(vlookup(A1432,'RVtools V2.1'!A:K,11,0)="kube",1,0)</f>
        <v>0</v>
      </c>
      <c r="I1432" s="62">
        <f t="shared" si="5"/>
        <v>0</v>
      </c>
      <c r="J1432" s="62">
        <f>ifna(vlookup(A1432,'Infra Study'!A:Q,17,0),0)</f>
        <v>0</v>
      </c>
      <c r="K1432" s="64">
        <f>IFERROR(__xludf.DUMMYFUNCTION("N(REGEXMATCH(VLOOKUP(A1432, 'RVtools V2.1'!A:H, 8, 0), ""^Serveur de fichiers""))"),0.0)</f>
        <v>0</v>
      </c>
      <c r="L1432" s="64">
        <f t="shared" si="6"/>
        <v>0</v>
      </c>
      <c r="M1432" s="67" t="str">
        <f>ifna(vlookup(A1432,'RVtools V2.1'!A:I,8,0),"N/A")</f>
        <v>SYNAPSE - ALI</v>
      </c>
      <c r="N1432" s="64">
        <f>IFERROR(__xludf.DUMMYFUNCTION("IF(REGEXMATCH(M1432, ""(?i)"" &amp; JOIN(""|"", SPLIT(""kalisil"", "" ""))), 1, 0)"),0.0)</f>
        <v>0</v>
      </c>
      <c r="O1432" s="64" t="str">
        <f>vlookup(A1432,'RVtools V2.1'!A:H,7,0)</f>
        <v>T1</v>
      </c>
      <c r="P1432" s="64">
        <f>if(vlookup(A1432,'RVtools V2.1'!A:H,5,0)="oui",1,0)</f>
        <v>1</v>
      </c>
      <c r="Q1432" s="64">
        <f>ifna(vlookup(A1432,vCPU!A:B,2,0),"Unknown")</f>
        <v>2</v>
      </c>
      <c r="R1432" s="66">
        <f>ifna(vlookup(A1432,vMemory!A:C,3,0),"Unknown")</f>
        <v>8</v>
      </c>
      <c r="S1432" s="66">
        <f>ifna(vlookup(A1432,vDisk!A:C,3,0),"Unknown")</f>
        <v>67</v>
      </c>
      <c r="T1432" s="67" t="str">
        <f t="array" ref="T1432">IFS(
   L1432=1, "No Lift &amp; Shift",
   J1432=1, XLOOKUP(A1432, 'Infra Study'!A:A, 'Infra Study'!P:P),
   I1432=1, "No Lift &amp; Shift",
   H1432=1, "GKE",
   K1432=1, "GCNV",
   G1432=1, "Lift &amp; Shift Prod",
   TRUE, "Lift &amp; Shift Noprod"
)</f>
        <v>Lift &amp; Shift Prod</v>
      </c>
      <c r="U1432" s="67">
        <f t="shared" si="7"/>
        <v>1</v>
      </c>
      <c r="V1432" s="68" t="str">
        <f>if(T1432="Lift &amp; Shift Noprod",if( Y1432=0,Assumptions!$B$5, Assumptions!$B$4),if(T1432="Lift &amp; Shift Prod",if(AND(N1432=1,O1432="T1"),Assumptions!$B$6,Assumptions!$B$4),0))</f>
        <v>N2D</v>
      </c>
      <c r="W1432" s="69">
        <f>if(V1432&lt;&gt;0,if(Q1432="Unknown", Assumptions!$B$42,If(Q1432&gt;1,Q1432,2)),0)</f>
        <v>2</v>
      </c>
      <c r="X1432" s="69">
        <f>if(V1432&lt;&gt;0,if(R1432="Unknown", Assumptions!$B$43,R1432),0)</f>
        <v>8</v>
      </c>
      <c r="Y1432" s="68">
        <f t="shared" si="8"/>
        <v>0</v>
      </c>
      <c r="Z1432" s="68">
        <f>if(V1432&lt;&gt;0,if(  S1432="Unknown", Assumptions!$B$44,S1432),0)</f>
        <v>67</v>
      </c>
      <c r="AA1432" s="68" t="str">
        <f>if(V1432 ="N2",ifna(vlookup(W1432&amp;"-"&amp;X1432,'Ref. VM'!A:B,2,0),"Custom"),if(V1432 ="E2" , ifna(vlookup(W1432&amp;"-"&amp;X1432,'Ref. VM'!D:E,2,0),"Custom"),if(V1432="N2D",ifna(vlookup(W1432&amp;"-"&amp;X1432,'Ref. VM'!G:H,2,0),"Custom"),if(V1432="N4",ifna(vlookup(W1432&amp;"-"&amp;X1432,'Ref. VM'!J:K,2,0),"Custom"),0))))</f>
        <v>Custom</v>
      </c>
      <c r="AB1432" s="67" t="str">
        <f t="shared" si="9"/>
        <v>N2D-Custom vCPUs-CUD 3y</v>
      </c>
      <c r="AC1432" s="67" t="str">
        <f t="shared" si="10"/>
        <v>N2D-Custom RAM-CUD 3y</v>
      </c>
      <c r="AD1432" s="67">
        <f t="shared" si="11"/>
        <v>0</v>
      </c>
      <c r="AE1432" s="69">
        <f>if(T1432="Lift &amp; Shift Prod",730,if(T1432="Lift &amp; Shift Noprod",Assumptions!$B$3,0))</f>
        <v>730</v>
      </c>
      <c r="AF1432" s="70">
        <f>if( U1432=0,0,if(Y1432=0, ((vlookup(AB1432,'SKU Pricing'!A:B,Assumptions!$B$2,0)*W1432)+(vlookup(AC1432,'SKU Pricing'!A:B,Assumptions!$B$2,0)*X1432))*AE1432,((vlookup(AB1432,'SKU Pricing'!A:B,Assumptions!$B$2,0)*W1432)+(vlookup(AC1432,'SKU Pricing'!A:B,Assumptions!$B$2,0)*(W1432*8))+(vlookup(AD1432,'SKU Pricing'!A:B,Assumptions!$B$2,0)*(X1432-(W1432*8))))*AE1432))</f>
        <v>33.80865936</v>
      </c>
      <c r="AG1432" s="67" t="str">
        <f t="shared" si="12"/>
        <v>Windows Server</v>
      </c>
      <c r="AH1432" s="70">
        <f>ifna(vlookup(AG1432,'SKU Pricing'!A:B,Assumptions!$B$2,0)*W1432*AE1432,0)</f>
        <v>67.16</v>
      </c>
      <c r="AI1432" s="62" t="str">
        <f t="shared" si="13"/>
        <v>Regional</v>
      </c>
      <c r="AJ1432" s="62" t="str">
        <f>if(V1432&lt;&gt;0, if(T1432="Lift &amp; Shift Noprod",Assumptions!$B$9,if(V1432=Assumptions!$B$6,Assumptions!$B$10,if(P1432=1,Assumptions!$B$8,Assumptions!$B$7))),"")</f>
        <v>SSD</v>
      </c>
      <c r="AK1432" s="69" t="str">
        <f t="shared" si="14"/>
        <v>SSD</v>
      </c>
      <c r="AL1432" s="69">
        <f>if(AJ1432="Hyperdisk Balanced",Assumptions!$B$11,0)</f>
        <v>0</v>
      </c>
      <c r="AM1432" s="69">
        <f>if(AJ1432="Hyperdisk Balanced",Assumptions!$B$12,0)</f>
        <v>0</v>
      </c>
      <c r="AN1432" s="70">
        <f>if(AK1432=0,0,if(AJ1432="Hyperdisk Balanced",vlookup(AK1432&amp;" provisioned space",'SKU Pricing'!A:B,Assumptions!$B$2,0)*Z1432+vlookup(AK1432&amp;" provisioned IOPS",'SKU Pricing'!A:B,Assumptions!$B$2,0)*AL1432*730+vlookup(AK1432&amp;" provisioned throughput",'SKU Pricing'!A:B,Assumptions!$B$2,0)*AM1432*730,vlookup(AK1432,'SKU Pricing'!A:B,Assumptions!$B$2,0)*Z1432))</f>
        <v>13.199</v>
      </c>
      <c r="AO1432" s="70">
        <f t="shared" si="15"/>
        <v>114.1676594</v>
      </c>
      <c r="AP1432" s="71" t="str">
        <f t="shared" si="16"/>
        <v>VM Manager</v>
      </c>
      <c r="AQ1432" s="70">
        <f>ifna(vlookup(AP1432,'SKU Pricing'!A:B,Assumptions!$B$2,0)*AE1432,0)</f>
        <v>2.19</v>
      </c>
      <c r="AR1432" s="72">
        <v>0.0</v>
      </c>
    </row>
    <row r="1433">
      <c r="A1433" s="61" t="s">
        <v>1572</v>
      </c>
      <c r="B1433" s="62" t="str">
        <f>ifna(if(vlookup(A1433,vOS!A:B,2,0)="","Unknown",vlookup(A1433,vOS!A:B,2,0)),"Unknown")</f>
        <v>Microsoft Windows Server 2022 (64-bit)</v>
      </c>
      <c r="C1433" s="62">
        <f>vlookup(B1433,'OS Study'!A:D,2,0)</f>
        <v>0</v>
      </c>
      <c r="D1433" s="62" t="str">
        <f>vlookup(B1433,'OS Study'!A:D,3,0)</f>
        <v>Windows</v>
      </c>
      <c r="E1433" s="62" t="str">
        <f>vlookup(B1433,'OS Study'!A:D,4,0)</f>
        <v>Server</v>
      </c>
      <c r="F1433" s="63" t="str">
        <f>vlookup(B1433,'OS Study'!A:E,5,0)</f>
        <v>2022</v>
      </c>
      <c r="G1433" s="62">
        <f>IF(vlookup(A1433,'RVtools V2.1'!A:J,4,0)="non",0,1)</f>
        <v>1</v>
      </c>
      <c r="H1433" s="62">
        <f>if(vlookup(A1433,'RVtools V2.1'!A:K,11,0)="kube",1,0)</f>
        <v>0</v>
      </c>
      <c r="I1433" s="62">
        <f t="shared" si="5"/>
        <v>0</v>
      </c>
      <c r="J1433" s="62">
        <f>ifna(vlookup(A1433,'Infra Study'!A:Q,17,0),0)</f>
        <v>0</v>
      </c>
      <c r="K1433" s="64">
        <f>IFERROR(__xludf.DUMMYFUNCTION("N(REGEXMATCH(VLOOKUP(A1433, 'RVtools V2.1'!A:H, 8, 0), ""^Serveur de fichiers""))"),0.0)</f>
        <v>0</v>
      </c>
      <c r="L1433" s="64">
        <f t="shared" si="6"/>
        <v>0</v>
      </c>
      <c r="M1433" s="67" t="str">
        <f>ifna(vlookup(A1433,'RVtools V2.1'!A:I,8,0),"N/A")</f>
        <v>SYNAPSE - CBM25</v>
      </c>
      <c r="N1433" s="64">
        <f>IFERROR(__xludf.DUMMYFUNCTION("IF(REGEXMATCH(M1433, ""(?i)"" &amp; JOIN(""|"", SPLIT(""kalisil"", "" ""))), 1, 0)"),0.0)</f>
        <v>0</v>
      </c>
      <c r="O1433" s="64" t="str">
        <f>vlookup(A1433,'RVtools V2.1'!A:H,7,0)</f>
        <v>T1</v>
      </c>
      <c r="P1433" s="64">
        <f>if(vlookup(A1433,'RVtools V2.1'!A:H,5,0)="oui",1,0)</f>
        <v>1</v>
      </c>
      <c r="Q1433" s="64">
        <f>ifna(vlookup(A1433,vCPU!A:B,2,0),"Unknown")</f>
        <v>2</v>
      </c>
      <c r="R1433" s="66">
        <f>ifna(vlookup(A1433,vMemory!A:C,3,0),"Unknown")</f>
        <v>8</v>
      </c>
      <c r="S1433" s="66">
        <f>ifna(vlookup(A1433,vDisk!A:C,3,0),"Unknown")</f>
        <v>190</v>
      </c>
      <c r="T1433" s="67" t="str">
        <f t="array" ref="T1433">IFS(
   L1433=1, "No Lift &amp; Shift",
   J1433=1, XLOOKUP(A1433, 'Infra Study'!A:A, 'Infra Study'!P:P),
   I1433=1, "No Lift &amp; Shift",
   H1433=1, "GKE",
   K1433=1, "GCNV",
   G1433=1, "Lift &amp; Shift Prod",
   TRUE, "Lift &amp; Shift Noprod"
)</f>
        <v>Lift &amp; Shift Prod</v>
      </c>
      <c r="U1433" s="67">
        <f t="shared" si="7"/>
        <v>1</v>
      </c>
      <c r="V1433" s="68" t="str">
        <f>if(T1433="Lift &amp; Shift Noprod",if( Y1433=0,Assumptions!$B$5, Assumptions!$B$4),if(T1433="Lift &amp; Shift Prod",if(AND(N1433=1,O1433="T1"),Assumptions!$B$6,Assumptions!$B$4),0))</f>
        <v>N2D</v>
      </c>
      <c r="W1433" s="69">
        <f>if(V1433&lt;&gt;0,if(Q1433="Unknown", Assumptions!$B$42,If(Q1433&gt;1,Q1433,2)),0)</f>
        <v>2</v>
      </c>
      <c r="X1433" s="69">
        <f>if(V1433&lt;&gt;0,if(R1433="Unknown", Assumptions!$B$43,R1433),0)</f>
        <v>8</v>
      </c>
      <c r="Y1433" s="68">
        <f t="shared" si="8"/>
        <v>0</v>
      </c>
      <c r="Z1433" s="68">
        <f>if(V1433&lt;&gt;0,if(  S1433="Unknown", Assumptions!$B$44,S1433),0)</f>
        <v>190</v>
      </c>
      <c r="AA1433" s="68" t="str">
        <f>if(V1433 ="N2",ifna(vlookup(W1433&amp;"-"&amp;X1433,'Ref. VM'!A:B,2,0),"Custom"),if(V1433 ="E2" , ifna(vlookup(W1433&amp;"-"&amp;X1433,'Ref. VM'!D:E,2,0),"Custom"),if(V1433="N2D",ifna(vlookup(W1433&amp;"-"&amp;X1433,'Ref. VM'!G:H,2,0),"Custom"),if(V1433="N4",ifna(vlookup(W1433&amp;"-"&amp;X1433,'Ref. VM'!J:K,2,0),"Custom"),0))))</f>
        <v>Custom</v>
      </c>
      <c r="AB1433" s="67" t="str">
        <f t="shared" si="9"/>
        <v>N2D-Custom vCPUs-CUD 3y</v>
      </c>
      <c r="AC1433" s="67" t="str">
        <f t="shared" si="10"/>
        <v>N2D-Custom RAM-CUD 3y</v>
      </c>
      <c r="AD1433" s="67">
        <f t="shared" si="11"/>
        <v>0</v>
      </c>
      <c r="AE1433" s="69">
        <f>if(T1433="Lift &amp; Shift Prod",730,if(T1433="Lift &amp; Shift Noprod",Assumptions!$B$3,0))</f>
        <v>730</v>
      </c>
      <c r="AF1433" s="70">
        <f>if( U1433=0,0,if(Y1433=0, ((vlookup(AB1433,'SKU Pricing'!A:B,Assumptions!$B$2,0)*W1433)+(vlookup(AC1433,'SKU Pricing'!A:B,Assumptions!$B$2,0)*X1433))*AE1433,((vlookup(AB1433,'SKU Pricing'!A:B,Assumptions!$B$2,0)*W1433)+(vlookup(AC1433,'SKU Pricing'!A:B,Assumptions!$B$2,0)*(W1433*8))+(vlookup(AD1433,'SKU Pricing'!A:B,Assumptions!$B$2,0)*(X1433-(W1433*8))))*AE1433))</f>
        <v>33.80865936</v>
      </c>
      <c r="AG1433" s="67" t="str">
        <f t="shared" si="12"/>
        <v>Windows Server</v>
      </c>
      <c r="AH1433" s="70">
        <f>ifna(vlookup(AG1433,'SKU Pricing'!A:B,Assumptions!$B$2,0)*W1433*AE1433,0)</f>
        <v>67.16</v>
      </c>
      <c r="AI1433" s="62" t="str">
        <f t="shared" si="13"/>
        <v>Regional</v>
      </c>
      <c r="AJ1433" s="62" t="str">
        <f>if(V1433&lt;&gt;0, if(T1433="Lift &amp; Shift Noprod",Assumptions!$B$9,if(V1433=Assumptions!$B$6,Assumptions!$B$10,if(P1433=1,Assumptions!$B$8,Assumptions!$B$7))),"")</f>
        <v>SSD</v>
      </c>
      <c r="AK1433" s="69" t="str">
        <f t="shared" si="14"/>
        <v>SSD</v>
      </c>
      <c r="AL1433" s="69">
        <f>if(AJ1433="Hyperdisk Balanced",Assumptions!$B$11,0)</f>
        <v>0</v>
      </c>
      <c r="AM1433" s="69">
        <f>if(AJ1433="Hyperdisk Balanced",Assumptions!$B$12,0)</f>
        <v>0</v>
      </c>
      <c r="AN1433" s="70">
        <f>if(AK1433=0,0,if(AJ1433="Hyperdisk Balanced",vlookup(AK1433&amp;" provisioned space",'SKU Pricing'!A:B,Assumptions!$B$2,0)*Z1433+vlookup(AK1433&amp;" provisioned IOPS",'SKU Pricing'!A:B,Assumptions!$B$2,0)*AL1433*730+vlookup(AK1433&amp;" provisioned throughput",'SKU Pricing'!A:B,Assumptions!$B$2,0)*AM1433*730,vlookup(AK1433,'SKU Pricing'!A:B,Assumptions!$B$2,0)*Z1433))</f>
        <v>37.43</v>
      </c>
      <c r="AO1433" s="70">
        <f t="shared" si="15"/>
        <v>138.3986594</v>
      </c>
      <c r="AP1433" s="71" t="str">
        <f t="shared" si="16"/>
        <v>VM Manager</v>
      </c>
      <c r="AQ1433" s="70">
        <f>ifna(vlookup(AP1433,'SKU Pricing'!A:B,Assumptions!$B$2,0)*AE1433,0)</f>
        <v>2.19</v>
      </c>
      <c r="AR1433" s="72">
        <v>0.0</v>
      </c>
    </row>
    <row r="1434">
      <c r="A1434" s="61" t="s">
        <v>1573</v>
      </c>
      <c r="B1434" s="62" t="str">
        <f>ifna(if(vlookup(A1434,vOS!A:B,2,0)="","Unknown",vlookup(A1434,vOS!A:B,2,0)),"Unknown")</f>
        <v>Microsoft Windows Server 2019 (64-bit)</v>
      </c>
      <c r="C1434" s="62">
        <f>vlookup(B1434,'OS Study'!A:D,2,0)</f>
        <v>0</v>
      </c>
      <c r="D1434" s="62" t="str">
        <f>vlookup(B1434,'OS Study'!A:D,3,0)</f>
        <v>Windows</v>
      </c>
      <c r="E1434" s="62" t="str">
        <f>vlookup(B1434,'OS Study'!A:D,4,0)</f>
        <v>Server</v>
      </c>
      <c r="F1434" s="63" t="str">
        <f>vlookup(B1434,'OS Study'!A:E,5,0)</f>
        <v>2019</v>
      </c>
      <c r="G1434" s="62">
        <f>IF(vlookup(A1434,'RVtools V2.1'!A:J,4,0)="non",0,1)</f>
        <v>1</v>
      </c>
      <c r="H1434" s="62">
        <f>if(vlookup(A1434,'RVtools V2.1'!A:K,11,0)="kube",1,0)</f>
        <v>0</v>
      </c>
      <c r="I1434" s="62">
        <f t="shared" si="5"/>
        <v>0</v>
      </c>
      <c r="J1434" s="62">
        <f>ifna(vlookup(A1434,'Infra Study'!A:Q,17,0),0)</f>
        <v>0</v>
      </c>
      <c r="K1434" s="64">
        <f>IFERROR(__xludf.DUMMYFUNCTION("N(REGEXMATCH(VLOOKUP(A1434, 'RVtools V2.1'!A:H, 8, 0), ""^Serveur de fichiers""))"),0.0)</f>
        <v>0</v>
      </c>
      <c r="L1434" s="64">
        <f t="shared" si="6"/>
        <v>0</v>
      </c>
      <c r="M1434" s="67" t="str">
        <f>ifna(vlookup(A1434,'RVtools V2.1'!A:I,8,0),"N/A")</f>
        <v>SYNAPSE - COR</v>
      </c>
      <c r="N1434" s="64">
        <f>IFERROR(__xludf.DUMMYFUNCTION("IF(REGEXMATCH(M1434, ""(?i)"" &amp; JOIN(""|"", SPLIT(""kalisil"", "" ""))), 1, 0)"),0.0)</f>
        <v>0</v>
      </c>
      <c r="O1434" s="64" t="str">
        <f>vlookup(A1434,'RVtools V2.1'!A:H,7,0)</f>
        <v>T1</v>
      </c>
      <c r="P1434" s="64">
        <f>if(vlookup(A1434,'RVtools V2.1'!A:H,5,0)="oui",1,0)</f>
        <v>1</v>
      </c>
      <c r="Q1434" s="64">
        <f>ifna(vlookup(A1434,vCPU!A:B,2,0),"Unknown")</f>
        <v>2</v>
      </c>
      <c r="R1434" s="66">
        <f>ifna(vlookup(A1434,vMemory!A:C,3,0),"Unknown")</f>
        <v>8</v>
      </c>
      <c r="S1434" s="66">
        <f>ifna(vlookup(A1434,vDisk!A:C,3,0),"Unknown")</f>
        <v>77</v>
      </c>
      <c r="T1434" s="67" t="str">
        <f t="array" ref="T1434">IFS(
   L1434=1, "No Lift &amp; Shift",
   J1434=1, XLOOKUP(A1434, 'Infra Study'!A:A, 'Infra Study'!P:P),
   I1434=1, "No Lift &amp; Shift",
   H1434=1, "GKE",
   K1434=1, "GCNV",
   G1434=1, "Lift &amp; Shift Prod",
   TRUE, "Lift &amp; Shift Noprod"
)</f>
        <v>Lift &amp; Shift Prod</v>
      </c>
      <c r="U1434" s="67">
        <f t="shared" si="7"/>
        <v>1</v>
      </c>
      <c r="V1434" s="68" t="str">
        <f>if(T1434="Lift &amp; Shift Noprod",if( Y1434=0,Assumptions!$B$5, Assumptions!$B$4),if(T1434="Lift &amp; Shift Prod",if(AND(N1434=1,O1434="T1"),Assumptions!$B$6,Assumptions!$B$4),0))</f>
        <v>N2D</v>
      </c>
      <c r="W1434" s="69">
        <f>if(V1434&lt;&gt;0,if(Q1434="Unknown", Assumptions!$B$42,If(Q1434&gt;1,Q1434,2)),0)</f>
        <v>2</v>
      </c>
      <c r="X1434" s="69">
        <f>if(V1434&lt;&gt;0,if(R1434="Unknown", Assumptions!$B$43,R1434),0)</f>
        <v>8</v>
      </c>
      <c r="Y1434" s="68">
        <f t="shared" si="8"/>
        <v>0</v>
      </c>
      <c r="Z1434" s="68">
        <f>if(V1434&lt;&gt;0,if(  S1434="Unknown", Assumptions!$B$44,S1434),0)</f>
        <v>77</v>
      </c>
      <c r="AA1434" s="68" t="str">
        <f>if(V1434 ="N2",ifna(vlookup(W1434&amp;"-"&amp;X1434,'Ref. VM'!A:B,2,0),"Custom"),if(V1434 ="E2" , ifna(vlookup(W1434&amp;"-"&amp;X1434,'Ref. VM'!D:E,2,0),"Custom"),if(V1434="N2D",ifna(vlookup(W1434&amp;"-"&amp;X1434,'Ref. VM'!G:H,2,0),"Custom"),if(V1434="N4",ifna(vlookup(W1434&amp;"-"&amp;X1434,'Ref. VM'!J:K,2,0),"Custom"),0))))</f>
        <v>Custom</v>
      </c>
      <c r="AB1434" s="67" t="str">
        <f t="shared" si="9"/>
        <v>N2D-Custom vCPUs-CUD 3y</v>
      </c>
      <c r="AC1434" s="67" t="str">
        <f t="shared" si="10"/>
        <v>N2D-Custom RAM-CUD 3y</v>
      </c>
      <c r="AD1434" s="67">
        <f t="shared" si="11"/>
        <v>0</v>
      </c>
      <c r="AE1434" s="69">
        <f>if(T1434="Lift &amp; Shift Prod",730,if(T1434="Lift &amp; Shift Noprod",Assumptions!$B$3,0))</f>
        <v>730</v>
      </c>
      <c r="AF1434" s="70">
        <f>if( U1434=0,0,if(Y1434=0, ((vlookup(AB1434,'SKU Pricing'!A:B,Assumptions!$B$2,0)*W1434)+(vlookup(AC1434,'SKU Pricing'!A:B,Assumptions!$B$2,0)*X1434))*AE1434,((vlookup(AB1434,'SKU Pricing'!A:B,Assumptions!$B$2,0)*W1434)+(vlookup(AC1434,'SKU Pricing'!A:B,Assumptions!$B$2,0)*(W1434*8))+(vlookup(AD1434,'SKU Pricing'!A:B,Assumptions!$B$2,0)*(X1434-(W1434*8))))*AE1434))</f>
        <v>33.80865936</v>
      </c>
      <c r="AG1434" s="67" t="str">
        <f t="shared" si="12"/>
        <v>Windows Server</v>
      </c>
      <c r="AH1434" s="70">
        <f>ifna(vlookup(AG1434,'SKU Pricing'!A:B,Assumptions!$B$2,0)*W1434*AE1434,0)</f>
        <v>67.16</v>
      </c>
      <c r="AI1434" s="62" t="str">
        <f t="shared" si="13"/>
        <v>Regional</v>
      </c>
      <c r="AJ1434" s="62" t="str">
        <f>if(V1434&lt;&gt;0, if(T1434="Lift &amp; Shift Noprod",Assumptions!$B$9,if(V1434=Assumptions!$B$6,Assumptions!$B$10,if(P1434=1,Assumptions!$B$8,Assumptions!$B$7))),"")</f>
        <v>SSD</v>
      </c>
      <c r="AK1434" s="69" t="str">
        <f t="shared" si="14"/>
        <v>SSD</v>
      </c>
      <c r="AL1434" s="69">
        <f>if(AJ1434="Hyperdisk Balanced",Assumptions!$B$11,0)</f>
        <v>0</v>
      </c>
      <c r="AM1434" s="69">
        <f>if(AJ1434="Hyperdisk Balanced",Assumptions!$B$12,0)</f>
        <v>0</v>
      </c>
      <c r="AN1434" s="70">
        <f>if(AK1434=0,0,if(AJ1434="Hyperdisk Balanced",vlookup(AK1434&amp;" provisioned space",'SKU Pricing'!A:B,Assumptions!$B$2,0)*Z1434+vlookup(AK1434&amp;" provisioned IOPS",'SKU Pricing'!A:B,Assumptions!$B$2,0)*AL1434*730+vlookup(AK1434&amp;" provisioned throughput",'SKU Pricing'!A:B,Assumptions!$B$2,0)*AM1434*730,vlookup(AK1434,'SKU Pricing'!A:B,Assumptions!$B$2,0)*Z1434))</f>
        <v>15.169</v>
      </c>
      <c r="AO1434" s="70">
        <f t="shared" si="15"/>
        <v>116.1376594</v>
      </c>
      <c r="AP1434" s="71" t="str">
        <f t="shared" si="16"/>
        <v>VM Manager</v>
      </c>
      <c r="AQ1434" s="70">
        <f>ifna(vlookup(AP1434,'SKU Pricing'!A:B,Assumptions!$B$2,0)*AE1434,0)</f>
        <v>2.19</v>
      </c>
      <c r="AR1434" s="72">
        <v>0.0</v>
      </c>
    </row>
    <row r="1435">
      <c r="A1435" s="61" t="s">
        <v>1574</v>
      </c>
      <c r="B1435" s="62" t="str">
        <f>ifna(if(vlookup(A1435,vOS!A:B,2,0)="","Unknown",vlookup(A1435,vOS!A:B,2,0)),"Unknown")</f>
        <v>Microsoft Windows Server 2019 (64-bit)</v>
      </c>
      <c r="C1435" s="62">
        <f>vlookup(B1435,'OS Study'!A:D,2,0)</f>
        <v>0</v>
      </c>
      <c r="D1435" s="62" t="str">
        <f>vlookup(B1435,'OS Study'!A:D,3,0)</f>
        <v>Windows</v>
      </c>
      <c r="E1435" s="62" t="str">
        <f>vlookup(B1435,'OS Study'!A:D,4,0)</f>
        <v>Server</v>
      </c>
      <c r="F1435" s="63" t="str">
        <f>vlookup(B1435,'OS Study'!A:E,5,0)</f>
        <v>2019</v>
      </c>
      <c r="G1435" s="62">
        <f>IF(vlookup(A1435,'RVtools V2.1'!A:J,4,0)="non",0,1)</f>
        <v>1</v>
      </c>
      <c r="H1435" s="62">
        <f>if(vlookup(A1435,'RVtools V2.1'!A:K,11,0)="kube",1,0)</f>
        <v>0</v>
      </c>
      <c r="I1435" s="62">
        <f t="shared" si="5"/>
        <v>0</v>
      </c>
      <c r="J1435" s="62">
        <f>ifna(vlookup(A1435,'Infra Study'!A:Q,17,0),0)</f>
        <v>0</v>
      </c>
      <c r="K1435" s="64">
        <f>IFERROR(__xludf.DUMMYFUNCTION("N(REGEXMATCH(VLOOKUP(A1435, 'RVtools V2.1'!A:H, 8, 0), ""^Serveur de fichiers""))"),0.0)</f>
        <v>0</v>
      </c>
      <c r="L1435" s="64">
        <f t="shared" si="6"/>
        <v>0</v>
      </c>
      <c r="M1435" s="67" t="str">
        <f>ifna(vlookup(A1435,'RVtools V2.1'!A:I,8,0),"N/A")</f>
        <v>SYNAPSYS - CAZ</v>
      </c>
      <c r="N1435" s="64">
        <f>IFERROR(__xludf.DUMMYFUNCTION("IF(REGEXMATCH(M1435, ""(?i)"" &amp; JOIN(""|"", SPLIT(""kalisil"", "" ""))), 1, 0)"),0.0)</f>
        <v>0</v>
      </c>
      <c r="O1435" s="64" t="str">
        <f>vlookup(A1435,'RVtools V2.1'!A:H,7,0)</f>
        <v>T1</v>
      </c>
      <c r="P1435" s="64">
        <f>if(vlookup(A1435,'RVtools V2.1'!A:H,5,0)="oui",1,0)</f>
        <v>1</v>
      </c>
      <c r="Q1435" s="64">
        <f>ifna(vlookup(A1435,vCPU!A:B,2,0),"Unknown")</f>
        <v>4</v>
      </c>
      <c r="R1435" s="66">
        <f>ifna(vlookup(A1435,vMemory!A:C,3,0),"Unknown")</f>
        <v>32</v>
      </c>
      <c r="S1435" s="66">
        <f>ifna(vlookup(A1435,vDisk!A:C,3,0),"Unknown")</f>
        <v>275</v>
      </c>
      <c r="T1435" s="67" t="str">
        <f t="array" ref="T1435">IFS(
   L1435=1, "No Lift &amp; Shift",
   J1435=1, XLOOKUP(A1435, 'Infra Study'!A:A, 'Infra Study'!P:P),
   I1435=1, "No Lift &amp; Shift",
   H1435=1, "GKE",
   K1435=1, "GCNV",
   G1435=1, "Lift &amp; Shift Prod",
   TRUE, "Lift &amp; Shift Noprod"
)</f>
        <v>Lift &amp; Shift Prod</v>
      </c>
      <c r="U1435" s="67">
        <f t="shared" si="7"/>
        <v>1</v>
      </c>
      <c r="V1435" s="68" t="str">
        <f>if(T1435="Lift &amp; Shift Noprod",if( Y1435=0,Assumptions!$B$5, Assumptions!$B$4),if(T1435="Lift &amp; Shift Prod",if(AND(N1435=1,O1435="T1"),Assumptions!$B$6,Assumptions!$B$4),0))</f>
        <v>N2D</v>
      </c>
      <c r="W1435" s="69">
        <f>if(V1435&lt;&gt;0,if(Q1435="Unknown", Assumptions!$B$42,If(Q1435&gt;1,Q1435,2)),0)</f>
        <v>4</v>
      </c>
      <c r="X1435" s="69">
        <f>if(V1435&lt;&gt;0,if(R1435="Unknown", Assumptions!$B$43,R1435),0)</f>
        <v>32</v>
      </c>
      <c r="Y1435" s="68">
        <f t="shared" si="8"/>
        <v>0</v>
      </c>
      <c r="Z1435" s="68">
        <f>if(V1435&lt;&gt;0,if(  S1435="Unknown", Assumptions!$B$44,S1435),0)</f>
        <v>275</v>
      </c>
      <c r="AA1435" s="68" t="str">
        <f>if(V1435 ="N2",ifna(vlookup(W1435&amp;"-"&amp;X1435,'Ref. VM'!A:B,2,0),"Custom"),if(V1435 ="E2" , ifna(vlookup(W1435&amp;"-"&amp;X1435,'Ref. VM'!D:E,2,0),"Custom"),if(V1435="N2D",ifna(vlookup(W1435&amp;"-"&amp;X1435,'Ref. VM'!G:H,2,0),"Custom"),if(V1435="N4",ifna(vlookup(W1435&amp;"-"&amp;X1435,'Ref. VM'!J:K,2,0),"Custom"),0))))</f>
        <v>Predefined</v>
      </c>
      <c r="AB1435" s="67" t="str">
        <f t="shared" si="9"/>
        <v>N2D-Predefined vCPUs-CUD 3y</v>
      </c>
      <c r="AC1435" s="67" t="str">
        <f t="shared" si="10"/>
        <v>N2D-Predefined RAM-CUD 3y</v>
      </c>
      <c r="AD1435" s="67">
        <f t="shared" si="11"/>
        <v>0</v>
      </c>
      <c r="AE1435" s="69">
        <f>if(T1435="Lift &amp; Shift Prod",730,if(T1435="Lift &amp; Shift Noprod",Assumptions!$B$3,0))</f>
        <v>730</v>
      </c>
      <c r="AF1435" s="70">
        <f>if( U1435=0,0,if(Y1435=0, ((vlookup(AB1435,'SKU Pricing'!A:B,Assumptions!$B$2,0)*W1435)+(vlookup(AC1435,'SKU Pricing'!A:B,Assumptions!$B$2,0)*X1435))*AE1435,((vlookup(AB1435,'SKU Pricing'!A:B,Assumptions!$B$2,0)*W1435)+(vlookup(AC1435,'SKU Pricing'!A:B,Assumptions!$B$2,0)*(W1435*8))+(vlookup(AD1435,'SKU Pricing'!A:B,Assumptions!$B$2,0)*(X1435-(W1435*8))))*AE1435))</f>
        <v>86.8749056</v>
      </c>
      <c r="AG1435" s="67" t="str">
        <f t="shared" si="12"/>
        <v>Windows Server</v>
      </c>
      <c r="AH1435" s="70">
        <f>ifna(vlookup(AG1435,'SKU Pricing'!A:B,Assumptions!$B$2,0)*W1435*AE1435,0)</f>
        <v>134.32</v>
      </c>
      <c r="AI1435" s="62" t="str">
        <f t="shared" si="13"/>
        <v>Regional</v>
      </c>
      <c r="AJ1435" s="62" t="str">
        <f>if(V1435&lt;&gt;0, if(T1435="Lift &amp; Shift Noprod",Assumptions!$B$9,if(V1435=Assumptions!$B$6,Assumptions!$B$10,if(P1435=1,Assumptions!$B$8,Assumptions!$B$7))),"")</f>
        <v>SSD</v>
      </c>
      <c r="AK1435" s="69" t="str">
        <f t="shared" si="14"/>
        <v>SSD</v>
      </c>
      <c r="AL1435" s="69">
        <f>if(AJ1435="Hyperdisk Balanced",Assumptions!$B$11,0)</f>
        <v>0</v>
      </c>
      <c r="AM1435" s="69">
        <f>if(AJ1435="Hyperdisk Balanced",Assumptions!$B$12,0)</f>
        <v>0</v>
      </c>
      <c r="AN1435" s="70">
        <f>if(AK1435=0,0,if(AJ1435="Hyperdisk Balanced",vlookup(AK1435&amp;" provisioned space",'SKU Pricing'!A:B,Assumptions!$B$2,0)*Z1435+vlookup(AK1435&amp;" provisioned IOPS",'SKU Pricing'!A:B,Assumptions!$B$2,0)*AL1435*730+vlookup(AK1435&amp;" provisioned throughput",'SKU Pricing'!A:B,Assumptions!$B$2,0)*AM1435*730,vlookup(AK1435,'SKU Pricing'!A:B,Assumptions!$B$2,0)*Z1435))</f>
        <v>54.175</v>
      </c>
      <c r="AO1435" s="70">
        <f t="shared" si="15"/>
        <v>275.3699056</v>
      </c>
      <c r="AP1435" s="71" t="str">
        <f t="shared" si="16"/>
        <v>VM Manager</v>
      </c>
      <c r="AQ1435" s="70">
        <f>ifna(vlookup(AP1435,'SKU Pricing'!A:B,Assumptions!$B$2,0)*AE1435,0)</f>
        <v>2.19</v>
      </c>
      <c r="AR1435" s="72">
        <v>0.0</v>
      </c>
    </row>
    <row r="1436">
      <c r="A1436" s="61" t="s">
        <v>1575</v>
      </c>
      <c r="B1436" s="62" t="str">
        <f>ifna(if(vlookup(A1436,vOS!A:B,2,0)="","Unknown",vlookup(A1436,vOS!A:B,2,0)),"Unknown")</f>
        <v>Microsoft Windows Server 2016 (64-bit)</v>
      </c>
      <c r="C1436" s="62">
        <f>vlookup(B1436,'OS Study'!A:D,2,0)</f>
        <v>0</v>
      </c>
      <c r="D1436" s="62" t="str">
        <f>vlookup(B1436,'OS Study'!A:D,3,0)</f>
        <v>Windows</v>
      </c>
      <c r="E1436" s="62" t="str">
        <f>vlookup(B1436,'OS Study'!A:D,4,0)</f>
        <v>Server</v>
      </c>
      <c r="F1436" s="63" t="str">
        <f>vlookup(B1436,'OS Study'!A:E,5,0)</f>
        <v>2016</v>
      </c>
      <c r="G1436" s="62">
        <f>IF(vlookup(A1436,'RVtools V2.1'!A:J,4,0)="non",0,1)</f>
        <v>1</v>
      </c>
      <c r="H1436" s="62">
        <f>if(vlookup(A1436,'RVtools V2.1'!A:K,11,0)="kube",1,0)</f>
        <v>0</v>
      </c>
      <c r="I1436" s="62">
        <f t="shared" si="5"/>
        <v>0</v>
      </c>
      <c r="J1436" s="62">
        <f>ifna(vlookup(A1436,'Infra Study'!A:Q,17,0),0)</f>
        <v>0</v>
      </c>
      <c r="K1436" s="64">
        <f>IFERROR(__xludf.DUMMYFUNCTION("N(REGEXMATCH(VLOOKUP(A1436, 'RVtools V2.1'!A:H, 8, 0), ""^Serveur de fichiers""))"),0.0)</f>
        <v>0</v>
      </c>
      <c r="L1436" s="64">
        <f t="shared" si="6"/>
        <v>0</v>
      </c>
      <c r="M1436" s="67" t="str">
        <f>ifna(vlookup(A1436,'RVtools V2.1'!A:I,8,0),"N/A")</f>
        <v>SYNAPSYS - CVL</v>
      </c>
      <c r="N1436" s="64">
        <f>IFERROR(__xludf.DUMMYFUNCTION("IF(REGEXMATCH(M1436, ""(?i)"" &amp; JOIN(""|"", SPLIT(""kalisil"", "" ""))), 1, 0)"),0.0)</f>
        <v>0</v>
      </c>
      <c r="O1436" s="64" t="str">
        <f>vlookup(A1436,'RVtools V2.1'!A:H,7,0)</f>
        <v>T1</v>
      </c>
      <c r="P1436" s="64">
        <f>if(vlookup(A1436,'RVtools V2.1'!A:H,5,0)="oui",1,0)</f>
        <v>1</v>
      </c>
      <c r="Q1436" s="64">
        <f>ifna(vlookup(A1436,vCPU!A:B,2,0),"Unknown")</f>
        <v>4</v>
      </c>
      <c r="R1436" s="66">
        <f>ifna(vlookup(A1436,vMemory!A:C,3,0),"Unknown")</f>
        <v>24</v>
      </c>
      <c r="S1436" s="66">
        <f>ifna(vlookup(A1436,vDisk!A:C,3,0),"Unknown")</f>
        <v>745</v>
      </c>
      <c r="T1436" s="67" t="str">
        <f t="array" ref="T1436">IFS(
   L1436=1, "No Lift &amp; Shift",
   J1436=1, XLOOKUP(A1436, 'Infra Study'!A:A, 'Infra Study'!P:P),
   I1436=1, "No Lift &amp; Shift",
   H1436=1, "GKE",
   K1436=1, "GCNV",
   G1436=1, "Lift &amp; Shift Prod",
   TRUE, "Lift &amp; Shift Noprod"
)</f>
        <v>Lift &amp; Shift Prod</v>
      </c>
      <c r="U1436" s="67">
        <f t="shared" si="7"/>
        <v>1</v>
      </c>
      <c r="V1436" s="68" t="str">
        <f>if(T1436="Lift &amp; Shift Noprod",if( Y1436=0,Assumptions!$B$5, Assumptions!$B$4),if(T1436="Lift &amp; Shift Prod",if(AND(N1436=1,O1436="T1"),Assumptions!$B$6,Assumptions!$B$4),0))</f>
        <v>N2D</v>
      </c>
      <c r="W1436" s="69">
        <f>if(V1436&lt;&gt;0,if(Q1436="Unknown", Assumptions!$B$42,If(Q1436&gt;1,Q1436,2)),0)</f>
        <v>4</v>
      </c>
      <c r="X1436" s="69">
        <f>if(V1436&lt;&gt;0,if(R1436="Unknown", Assumptions!$B$43,R1436),0)</f>
        <v>24</v>
      </c>
      <c r="Y1436" s="68">
        <f t="shared" si="8"/>
        <v>0</v>
      </c>
      <c r="Z1436" s="68">
        <f>if(V1436&lt;&gt;0,if(  S1436="Unknown", Assumptions!$B$44,S1436),0)</f>
        <v>745</v>
      </c>
      <c r="AA1436" s="68" t="str">
        <f>if(V1436 ="N2",ifna(vlookup(W1436&amp;"-"&amp;X1436,'Ref. VM'!A:B,2,0),"Custom"),if(V1436 ="E2" , ifna(vlookup(W1436&amp;"-"&amp;X1436,'Ref. VM'!D:E,2,0),"Custom"),if(V1436="N2D",ifna(vlookup(W1436&amp;"-"&amp;X1436,'Ref. VM'!G:H,2,0),"Custom"),if(V1436="N4",ifna(vlookup(W1436&amp;"-"&amp;X1436,'Ref. VM'!J:K,2,0),"Custom"),0))))</f>
        <v>Custom</v>
      </c>
      <c r="AB1436" s="67" t="str">
        <f t="shared" si="9"/>
        <v>N2D-Custom vCPUs-CUD 3y</v>
      </c>
      <c r="AC1436" s="67" t="str">
        <f t="shared" si="10"/>
        <v>N2D-Custom RAM-CUD 3y</v>
      </c>
      <c r="AD1436" s="67">
        <f t="shared" si="11"/>
        <v>0</v>
      </c>
      <c r="AE1436" s="69">
        <f>if(T1436="Lift &amp; Shift Prod",730,if(T1436="Lift &amp; Shift Noprod",Assumptions!$B$3,0))</f>
        <v>730</v>
      </c>
      <c r="AF1436" s="70">
        <f>if( U1436=0,0,if(Y1436=0, ((vlookup(AB1436,'SKU Pricing'!A:B,Assumptions!$B$2,0)*W1436)+(vlookup(AC1436,'SKU Pricing'!A:B,Assumptions!$B$2,0)*X1436))*AE1436,((vlookup(AB1436,'SKU Pricing'!A:B,Assumptions!$B$2,0)*W1436)+(vlookup(AC1436,'SKU Pricing'!A:B,Assumptions!$B$2,0)*(W1436*8))+(vlookup(AD1436,'SKU Pricing'!A:B,Assumptions!$B$2,0)*(X1436-(W1436*8))))*AE1436))</f>
        <v>79.4179848</v>
      </c>
      <c r="AG1436" s="67" t="str">
        <f t="shared" si="12"/>
        <v>Windows Server</v>
      </c>
      <c r="AH1436" s="70">
        <f>ifna(vlookup(AG1436,'SKU Pricing'!A:B,Assumptions!$B$2,0)*W1436*AE1436,0)</f>
        <v>134.32</v>
      </c>
      <c r="AI1436" s="62" t="str">
        <f t="shared" si="13"/>
        <v>Regional</v>
      </c>
      <c r="AJ1436" s="62" t="str">
        <f>if(V1436&lt;&gt;0, if(T1436="Lift &amp; Shift Noprod",Assumptions!$B$9,if(V1436=Assumptions!$B$6,Assumptions!$B$10,if(P1436=1,Assumptions!$B$8,Assumptions!$B$7))),"")</f>
        <v>SSD</v>
      </c>
      <c r="AK1436" s="69" t="str">
        <f t="shared" si="14"/>
        <v>SSD</v>
      </c>
      <c r="AL1436" s="69">
        <f>if(AJ1436="Hyperdisk Balanced",Assumptions!$B$11,0)</f>
        <v>0</v>
      </c>
      <c r="AM1436" s="69">
        <f>if(AJ1436="Hyperdisk Balanced",Assumptions!$B$12,0)</f>
        <v>0</v>
      </c>
      <c r="AN1436" s="70">
        <f>if(AK1436=0,0,if(AJ1436="Hyperdisk Balanced",vlookup(AK1436&amp;" provisioned space",'SKU Pricing'!A:B,Assumptions!$B$2,0)*Z1436+vlookup(AK1436&amp;" provisioned IOPS",'SKU Pricing'!A:B,Assumptions!$B$2,0)*AL1436*730+vlookup(AK1436&amp;" provisioned throughput",'SKU Pricing'!A:B,Assumptions!$B$2,0)*AM1436*730,vlookup(AK1436,'SKU Pricing'!A:B,Assumptions!$B$2,0)*Z1436))</f>
        <v>146.765</v>
      </c>
      <c r="AO1436" s="70">
        <f t="shared" si="15"/>
        <v>360.5029848</v>
      </c>
      <c r="AP1436" s="71" t="str">
        <f t="shared" si="16"/>
        <v>VM Manager</v>
      </c>
      <c r="AQ1436" s="70">
        <f>ifna(vlookup(AP1436,'SKU Pricing'!A:B,Assumptions!$B$2,0)*AE1436,0)</f>
        <v>2.19</v>
      </c>
      <c r="AR1436" s="72">
        <v>0.0</v>
      </c>
    </row>
    <row r="1437">
      <c r="A1437" s="61" t="s">
        <v>1576</v>
      </c>
      <c r="B1437" s="62" t="str">
        <f>ifna(if(vlookup(A1437,vOS!A:B,2,0)="","Unknown",vlookup(A1437,vOS!A:B,2,0)),"Unknown")</f>
        <v>Microsoft Windows Server 2022 (64-bit)</v>
      </c>
      <c r="C1437" s="62">
        <f>vlookup(B1437,'OS Study'!A:D,2,0)</f>
        <v>0</v>
      </c>
      <c r="D1437" s="62" t="str">
        <f>vlookup(B1437,'OS Study'!A:D,3,0)</f>
        <v>Windows</v>
      </c>
      <c r="E1437" s="62" t="str">
        <f>vlookup(B1437,'OS Study'!A:D,4,0)</f>
        <v>Server</v>
      </c>
      <c r="F1437" s="63" t="str">
        <f>vlookup(B1437,'OS Study'!A:E,5,0)</f>
        <v>2022</v>
      </c>
      <c r="G1437" s="62">
        <f>IF(vlookup(A1437,'RVtools V2.1'!A:J,4,0)="non",0,1)</f>
        <v>1</v>
      </c>
      <c r="H1437" s="62">
        <f>if(vlookup(A1437,'RVtools V2.1'!A:K,11,0)="kube",1,0)</f>
        <v>0</v>
      </c>
      <c r="I1437" s="62">
        <f t="shared" si="5"/>
        <v>0</v>
      </c>
      <c r="J1437" s="62">
        <f>ifna(vlookup(A1437,'Infra Study'!A:Q,17,0),0)</f>
        <v>0</v>
      </c>
      <c r="K1437" s="64">
        <f>IFERROR(__xludf.DUMMYFUNCTION("N(REGEXMATCH(VLOOKUP(A1437, 'RVtools V2.1'!A:H, 8, 0), ""^Serveur de fichiers""))"),0.0)</f>
        <v>0</v>
      </c>
      <c r="L1437" s="64">
        <f t="shared" si="6"/>
        <v>0</v>
      </c>
      <c r="M1437" s="67" t="str">
        <f>ifna(vlookup(A1437,'RVtools V2.1'!A:I,8,0),"N/A")</f>
        <v>SYNAPSYS - PAS</v>
      </c>
      <c r="N1437" s="64">
        <f>IFERROR(__xludf.DUMMYFUNCTION("IF(REGEXMATCH(M1437, ""(?i)"" &amp; JOIN(""|"", SPLIT(""kalisil"", "" ""))), 1, 0)"),0.0)</f>
        <v>0</v>
      </c>
      <c r="O1437" s="64" t="str">
        <f>vlookup(A1437,'RVtools V2.1'!A:H,7,0)</f>
        <v>T1</v>
      </c>
      <c r="P1437" s="64">
        <f>if(vlookup(A1437,'RVtools V2.1'!A:H,5,0)="oui",1,0)</f>
        <v>1</v>
      </c>
      <c r="Q1437" s="64">
        <f>ifna(vlookup(A1437,vCPU!A:B,2,0),"Unknown")</f>
        <v>2</v>
      </c>
      <c r="R1437" s="66">
        <f>ifna(vlookup(A1437,vMemory!A:C,3,0),"Unknown")</f>
        <v>8</v>
      </c>
      <c r="S1437" s="66">
        <f>ifna(vlookup(A1437,vDisk!A:C,3,0),"Unknown")</f>
        <v>108</v>
      </c>
      <c r="T1437" s="67" t="str">
        <f t="array" ref="T1437">IFS(
   L1437=1, "No Lift &amp; Shift",
   J1437=1, XLOOKUP(A1437, 'Infra Study'!A:A, 'Infra Study'!P:P),
   I1437=1, "No Lift &amp; Shift",
   H1437=1, "GKE",
   K1437=1, "GCNV",
   G1437=1, "Lift &amp; Shift Prod",
   TRUE, "Lift &amp; Shift Noprod"
)</f>
        <v>Lift &amp; Shift Prod</v>
      </c>
      <c r="U1437" s="67">
        <f t="shared" si="7"/>
        <v>1</v>
      </c>
      <c r="V1437" s="68" t="str">
        <f>if(T1437="Lift &amp; Shift Noprod",if( Y1437=0,Assumptions!$B$5, Assumptions!$B$4),if(T1437="Lift &amp; Shift Prod",if(AND(N1437=1,O1437="T1"),Assumptions!$B$6,Assumptions!$B$4),0))</f>
        <v>N2D</v>
      </c>
      <c r="W1437" s="69">
        <f>if(V1437&lt;&gt;0,if(Q1437="Unknown", Assumptions!$B$42,If(Q1437&gt;1,Q1437,2)),0)</f>
        <v>2</v>
      </c>
      <c r="X1437" s="69">
        <f>if(V1437&lt;&gt;0,if(R1437="Unknown", Assumptions!$B$43,R1437),0)</f>
        <v>8</v>
      </c>
      <c r="Y1437" s="68">
        <f t="shared" si="8"/>
        <v>0</v>
      </c>
      <c r="Z1437" s="68">
        <f>if(V1437&lt;&gt;0,if(  S1437="Unknown", Assumptions!$B$44,S1437),0)</f>
        <v>108</v>
      </c>
      <c r="AA1437" s="68" t="str">
        <f>if(V1437 ="N2",ifna(vlookup(W1437&amp;"-"&amp;X1437,'Ref. VM'!A:B,2,0),"Custom"),if(V1437 ="E2" , ifna(vlookup(W1437&amp;"-"&amp;X1437,'Ref. VM'!D:E,2,0),"Custom"),if(V1437="N2D",ifna(vlookup(W1437&amp;"-"&amp;X1437,'Ref. VM'!G:H,2,0),"Custom"),if(V1437="N4",ifna(vlookup(W1437&amp;"-"&amp;X1437,'Ref. VM'!J:K,2,0),"Custom"),0))))</f>
        <v>Custom</v>
      </c>
      <c r="AB1437" s="67" t="str">
        <f t="shared" si="9"/>
        <v>N2D-Custom vCPUs-CUD 3y</v>
      </c>
      <c r="AC1437" s="67" t="str">
        <f t="shared" si="10"/>
        <v>N2D-Custom RAM-CUD 3y</v>
      </c>
      <c r="AD1437" s="67">
        <f t="shared" si="11"/>
        <v>0</v>
      </c>
      <c r="AE1437" s="69">
        <f>if(T1437="Lift &amp; Shift Prod",730,if(T1437="Lift &amp; Shift Noprod",Assumptions!$B$3,0))</f>
        <v>730</v>
      </c>
      <c r="AF1437" s="70">
        <f>if( U1437=0,0,if(Y1437=0, ((vlookup(AB1437,'SKU Pricing'!A:B,Assumptions!$B$2,0)*W1437)+(vlookup(AC1437,'SKU Pricing'!A:B,Assumptions!$B$2,0)*X1437))*AE1437,((vlookup(AB1437,'SKU Pricing'!A:B,Assumptions!$B$2,0)*W1437)+(vlookup(AC1437,'SKU Pricing'!A:B,Assumptions!$B$2,0)*(W1437*8))+(vlookup(AD1437,'SKU Pricing'!A:B,Assumptions!$B$2,0)*(X1437-(W1437*8))))*AE1437))</f>
        <v>33.80865936</v>
      </c>
      <c r="AG1437" s="67" t="str">
        <f t="shared" si="12"/>
        <v>Windows Server</v>
      </c>
      <c r="AH1437" s="70">
        <f>ifna(vlookup(AG1437,'SKU Pricing'!A:B,Assumptions!$B$2,0)*W1437*AE1437,0)</f>
        <v>67.16</v>
      </c>
      <c r="AI1437" s="62" t="str">
        <f t="shared" si="13"/>
        <v>Regional</v>
      </c>
      <c r="AJ1437" s="62" t="str">
        <f>if(V1437&lt;&gt;0, if(T1437="Lift &amp; Shift Noprod",Assumptions!$B$9,if(V1437=Assumptions!$B$6,Assumptions!$B$10,if(P1437=1,Assumptions!$B$8,Assumptions!$B$7))),"")</f>
        <v>SSD</v>
      </c>
      <c r="AK1437" s="69" t="str">
        <f t="shared" si="14"/>
        <v>SSD</v>
      </c>
      <c r="AL1437" s="69">
        <f>if(AJ1437="Hyperdisk Balanced",Assumptions!$B$11,0)</f>
        <v>0</v>
      </c>
      <c r="AM1437" s="69">
        <f>if(AJ1437="Hyperdisk Balanced",Assumptions!$B$12,0)</f>
        <v>0</v>
      </c>
      <c r="AN1437" s="70">
        <f>if(AK1437=0,0,if(AJ1437="Hyperdisk Balanced",vlookup(AK1437&amp;" provisioned space",'SKU Pricing'!A:B,Assumptions!$B$2,0)*Z1437+vlookup(AK1437&amp;" provisioned IOPS",'SKU Pricing'!A:B,Assumptions!$B$2,0)*AL1437*730+vlookup(AK1437&amp;" provisioned throughput",'SKU Pricing'!A:B,Assumptions!$B$2,0)*AM1437*730,vlookup(AK1437,'SKU Pricing'!A:B,Assumptions!$B$2,0)*Z1437))</f>
        <v>21.276</v>
      </c>
      <c r="AO1437" s="70">
        <f t="shared" si="15"/>
        <v>122.2446594</v>
      </c>
      <c r="AP1437" s="71" t="str">
        <f t="shared" si="16"/>
        <v>VM Manager</v>
      </c>
      <c r="AQ1437" s="70">
        <f>ifna(vlookup(AP1437,'SKU Pricing'!A:B,Assumptions!$B$2,0)*AE1437,0)</f>
        <v>2.19</v>
      </c>
      <c r="AR1437" s="72">
        <v>0.0</v>
      </c>
    </row>
    <row r="1438">
      <c r="A1438" s="61" t="s">
        <v>1577</v>
      </c>
      <c r="B1438" s="62" t="str">
        <f>ifna(if(vlookup(A1438,vOS!A:B,2,0)="","Unknown",vlookup(A1438,vOS!A:B,2,0)),"Unknown")</f>
        <v>Microsoft Windows Server 2016 or later (64-bit)</v>
      </c>
      <c r="C1438" s="62">
        <f>vlookup(B1438,'OS Study'!A:D,2,0)</f>
        <v>0</v>
      </c>
      <c r="D1438" s="62" t="str">
        <f>vlookup(B1438,'OS Study'!A:D,3,0)</f>
        <v>Windows</v>
      </c>
      <c r="E1438" s="62" t="str">
        <f>vlookup(B1438,'OS Study'!A:D,4,0)</f>
        <v>Server</v>
      </c>
      <c r="F1438" s="63" t="str">
        <f>vlookup(B1438,'OS Study'!A:E,5,0)</f>
        <v>2016</v>
      </c>
      <c r="G1438" s="62">
        <f>IF(vlookup(A1438,'RVtools V2.1'!A:J,4,0)="non",0,1)</f>
        <v>1</v>
      </c>
      <c r="H1438" s="62">
        <f>if(vlookup(A1438,'RVtools V2.1'!A:K,11,0)="kube",1,0)</f>
        <v>0</v>
      </c>
      <c r="I1438" s="62">
        <f t="shared" si="5"/>
        <v>0</v>
      </c>
      <c r="J1438" s="62">
        <f>ifna(vlookup(A1438,'Infra Study'!A:Q,17,0),0)</f>
        <v>0</v>
      </c>
      <c r="K1438" s="64">
        <f>IFERROR(__xludf.DUMMYFUNCTION("N(REGEXMATCH(VLOOKUP(A1438, 'RVtools V2.1'!A:H, 8, 0), ""^Serveur de fichiers""))"),0.0)</f>
        <v>0</v>
      </c>
      <c r="L1438" s="64">
        <f t="shared" si="6"/>
        <v>0</v>
      </c>
      <c r="M1438" s="67" t="str">
        <f>ifna(vlookup(A1438,'RVtools V2.1'!A:I,8,0),"N/A")</f>
        <v>Sysmex - ALI</v>
      </c>
      <c r="N1438" s="64">
        <f>IFERROR(__xludf.DUMMYFUNCTION("IF(REGEXMATCH(M1438, ""(?i)"" &amp; JOIN(""|"", SPLIT(""kalisil"", "" ""))), 1, 0)"),0.0)</f>
        <v>0</v>
      </c>
      <c r="O1438" s="64" t="str">
        <f>vlookup(A1438,'RVtools V2.1'!A:H,7,0)</f>
        <v>T1</v>
      </c>
      <c r="P1438" s="64">
        <f>if(vlookup(A1438,'RVtools V2.1'!A:H,5,0)="oui",1,0)</f>
        <v>1</v>
      </c>
      <c r="Q1438" s="64">
        <f>ifna(vlookup(A1438,vCPU!A:B,2,0),"Unknown")</f>
        <v>4</v>
      </c>
      <c r="R1438" s="66">
        <f>ifna(vlookup(A1438,vMemory!A:C,3,0),"Unknown")</f>
        <v>16</v>
      </c>
      <c r="S1438" s="66">
        <f>ifna(vlookup(A1438,vDisk!A:C,3,0),"Unknown")</f>
        <v>400</v>
      </c>
      <c r="T1438" s="67" t="str">
        <f t="array" ref="T1438">IFS(
   L1438=1, "No Lift &amp; Shift",
   J1438=1, XLOOKUP(A1438, 'Infra Study'!A:A, 'Infra Study'!P:P),
   I1438=1, "No Lift &amp; Shift",
   H1438=1, "GKE",
   K1438=1, "GCNV",
   G1438=1, "Lift &amp; Shift Prod",
   TRUE, "Lift &amp; Shift Noprod"
)</f>
        <v>Lift &amp; Shift Prod</v>
      </c>
      <c r="U1438" s="67">
        <f t="shared" si="7"/>
        <v>1</v>
      </c>
      <c r="V1438" s="68" t="str">
        <f>if(T1438="Lift &amp; Shift Noprod",if( Y1438=0,Assumptions!$B$5, Assumptions!$B$4),if(T1438="Lift &amp; Shift Prod",if(AND(N1438=1,O1438="T1"),Assumptions!$B$6,Assumptions!$B$4),0))</f>
        <v>N2D</v>
      </c>
      <c r="W1438" s="69">
        <f>if(V1438&lt;&gt;0,if(Q1438="Unknown", Assumptions!$B$42,If(Q1438&gt;1,Q1438,2)),0)</f>
        <v>4</v>
      </c>
      <c r="X1438" s="69">
        <f>if(V1438&lt;&gt;0,if(R1438="Unknown", Assumptions!$B$43,R1438),0)</f>
        <v>16</v>
      </c>
      <c r="Y1438" s="68">
        <f t="shared" si="8"/>
        <v>0</v>
      </c>
      <c r="Z1438" s="68">
        <f>if(V1438&lt;&gt;0,if(  S1438="Unknown", Assumptions!$B$44,S1438),0)</f>
        <v>400</v>
      </c>
      <c r="AA1438" s="68" t="str">
        <f>if(V1438 ="N2",ifna(vlookup(W1438&amp;"-"&amp;X1438,'Ref. VM'!A:B,2,0),"Custom"),if(V1438 ="E2" , ifna(vlookup(W1438&amp;"-"&amp;X1438,'Ref. VM'!D:E,2,0),"Custom"),if(V1438="N2D",ifna(vlookup(W1438&amp;"-"&amp;X1438,'Ref. VM'!G:H,2,0),"Custom"),if(V1438="N4",ifna(vlookup(W1438&amp;"-"&amp;X1438,'Ref. VM'!J:K,2,0),"Custom"),0))))</f>
        <v>Predefined</v>
      </c>
      <c r="AB1438" s="67" t="str">
        <f t="shared" si="9"/>
        <v>N2D-Predefined vCPUs-CUD 3y</v>
      </c>
      <c r="AC1438" s="67" t="str">
        <f t="shared" si="10"/>
        <v>N2D-Predefined RAM-CUD 3y</v>
      </c>
      <c r="AD1438" s="67">
        <f t="shared" si="11"/>
        <v>0</v>
      </c>
      <c r="AE1438" s="69">
        <f>if(T1438="Lift &amp; Shift Prod",730,if(T1438="Lift &amp; Shift Noprod",Assumptions!$B$3,0))</f>
        <v>730</v>
      </c>
      <c r="AF1438" s="70">
        <f>if( U1438=0,0,if(Y1438=0, ((vlookup(AB1438,'SKU Pricing'!A:B,Assumptions!$B$2,0)*W1438)+(vlookup(AC1438,'SKU Pricing'!A:B,Assumptions!$B$2,0)*X1438))*AE1438,((vlookup(AB1438,'SKU Pricing'!A:B,Assumptions!$B$2,0)*W1438)+(vlookup(AC1438,'SKU Pricing'!A:B,Assumptions!$B$2,0)*(W1438*8))+(vlookup(AD1438,'SKU Pricing'!A:B,Assumptions!$B$2,0)*(X1438-(W1438*8))))*AE1438))</f>
        <v>64.3974464</v>
      </c>
      <c r="AG1438" s="67" t="str">
        <f t="shared" si="12"/>
        <v>Windows Server</v>
      </c>
      <c r="AH1438" s="70">
        <f>ifna(vlookup(AG1438,'SKU Pricing'!A:B,Assumptions!$B$2,0)*W1438*AE1438,0)</f>
        <v>134.32</v>
      </c>
      <c r="AI1438" s="62" t="str">
        <f t="shared" si="13"/>
        <v>Regional</v>
      </c>
      <c r="AJ1438" s="62" t="str">
        <f>if(V1438&lt;&gt;0, if(T1438="Lift &amp; Shift Noprod",Assumptions!$B$9,if(V1438=Assumptions!$B$6,Assumptions!$B$10,if(P1438=1,Assumptions!$B$8,Assumptions!$B$7))),"")</f>
        <v>SSD</v>
      </c>
      <c r="AK1438" s="69" t="str">
        <f t="shared" si="14"/>
        <v>SSD</v>
      </c>
      <c r="AL1438" s="69">
        <f>if(AJ1438="Hyperdisk Balanced",Assumptions!$B$11,0)</f>
        <v>0</v>
      </c>
      <c r="AM1438" s="69">
        <f>if(AJ1438="Hyperdisk Balanced",Assumptions!$B$12,0)</f>
        <v>0</v>
      </c>
      <c r="AN1438" s="70">
        <f>if(AK1438=0,0,if(AJ1438="Hyperdisk Balanced",vlookup(AK1438&amp;" provisioned space",'SKU Pricing'!A:B,Assumptions!$B$2,0)*Z1438+vlookup(AK1438&amp;" provisioned IOPS",'SKU Pricing'!A:B,Assumptions!$B$2,0)*AL1438*730+vlookup(AK1438&amp;" provisioned throughput",'SKU Pricing'!A:B,Assumptions!$B$2,0)*AM1438*730,vlookup(AK1438,'SKU Pricing'!A:B,Assumptions!$B$2,0)*Z1438))</f>
        <v>78.8</v>
      </c>
      <c r="AO1438" s="70">
        <f t="shared" si="15"/>
        <v>277.5174464</v>
      </c>
      <c r="AP1438" s="71" t="str">
        <f t="shared" si="16"/>
        <v>VM Manager</v>
      </c>
      <c r="AQ1438" s="70">
        <f>ifna(vlookup(AP1438,'SKU Pricing'!A:B,Assumptions!$B$2,0)*AE1438,0)</f>
        <v>2.19</v>
      </c>
      <c r="AR1438" s="72">
        <v>0.0</v>
      </c>
    </row>
    <row r="1439">
      <c r="A1439" s="61" t="s">
        <v>1578</v>
      </c>
      <c r="B1439" s="62" t="str">
        <f>ifna(if(vlookup(A1439,vOS!A:B,2,0)="","Unknown",vlookup(A1439,vOS!A:B,2,0)),"Unknown")</f>
        <v>Microsoft Windows Server 2016 or later (64-bit)</v>
      </c>
      <c r="C1439" s="62">
        <f>vlookup(B1439,'OS Study'!A:D,2,0)</f>
        <v>0</v>
      </c>
      <c r="D1439" s="62" t="str">
        <f>vlookup(B1439,'OS Study'!A:D,3,0)</f>
        <v>Windows</v>
      </c>
      <c r="E1439" s="62" t="str">
        <f>vlookup(B1439,'OS Study'!A:D,4,0)</f>
        <v>Server</v>
      </c>
      <c r="F1439" s="63" t="str">
        <f>vlookup(B1439,'OS Study'!A:E,5,0)</f>
        <v>2016</v>
      </c>
      <c r="G1439" s="62">
        <f>IF(vlookup(A1439,'RVtools V2.1'!A:J,4,0)="non",0,1)</f>
        <v>1</v>
      </c>
      <c r="H1439" s="62">
        <f>if(vlookup(A1439,'RVtools V2.1'!A:K,11,0)="kube",1,0)</f>
        <v>0</v>
      </c>
      <c r="I1439" s="62">
        <f t="shared" si="5"/>
        <v>0</v>
      </c>
      <c r="J1439" s="62">
        <f>ifna(vlookup(A1439,'Infra Study'!A:Q,17,0),0)</f>
        <v>0</v>
      </c>
      <c r="K1439" s="64">
        <f>IFERROR(__xludf.DUMMYFUNCTION("N(REGEXMATCH(VLOOKUP(A1439, 'RVtools V2.1'!A:H, 8, 0), ""^Serveur de fichiers""))"),0.0)</f>
        <v>0</v>
      </c>
      <c r="L1439" s="64">
        <f t="shared" si="6"/>
        <v>0</v>
      </c>
      <c r="M1439" s="67" t="str">
        <f>ifna(vlookup(A1439,'RVtools V2.1'!A:I,8,0),"N/A")</f>
        <v>Sysmex - COR</v>
      </c>
      <c r="N1439" s="64">
        <f>IFERROR(__xludf.DUMMYFUNCTION("IF(REGEXMATCH(M1439, ""(?i)"" &amp; JOIN(""|"", SPLIT(""kalisil"", "" ""))), 1, 0)"),0.0)</f>
        <v>0</v>
      </c>
      <c r="O1439" s="64" t="str">
        <f>vlookup(A1439,'RVtools V2.1'!A:H,7,0)</f>
        <v>T1</v>
      </c>
      <c r="P1439" s="64">
        <f>if(vlookup(A1439,'RVtools V2.1'!A:H,5,0)="oui",1,0)</f>
        <v>1</v>
      </c>
      <c r="Q1439" s="64">
        <f>ifna(vlookup(A1439,vCPU!A:B,2,0),"Unknown")</f>
        <v>4</v>
      </c>
      <c r="R1439" s="66">
        <f>ifna(vlookup(A1439,vMemory!A:C,3,0),"Unknown")</f>
        <v>16</v>
      </c>
      <c r="S1439" s="66">
        <f>ifna(vlookup(A1439,vDisk!A:C,3,0),"Unknown")</f>
        <v>1349</v>
      </c>
      <c r="T1439" s="67" t="str">
        <f t="array" ref="T1439">IFS(
   L1439=1, "No Lift &amp; Shift",
   J1439=1, XLOOKUP(A1439, 'Infra Study'!A:A, 'Infra Study'!P:P),
   I1439=1, "No Lift &amp; Shift",
   H1439=1, "GKE",
   K1439=1, "GCNV",
   G1439=1, "Lift &amp; Shift Prod",
   TRUE, "Lift &amp; Shift Noprod"
)</f>
        <v>Lift &amp; Shift Prod</v>
      </c>
      <c r="U1439" s="67">
        <f t="shared" si="7"/>
        <v>1</v>
      </c>
      <c r="V1439" s="68" t="str">
        <f>if(T1439="Lift &amp; Shift Noprod",if( Y1439=0,Assumptions!$B$5, Assumptions!$B$4),if(T1439="Lift &amp; Shift Prod",if(AND(N1439=1,O1439="T1"),Assumptions!$B$6,Assumptions!$B$4),0))</f>
        <v>N2D</v>
      </c>
      <c r="W1439" s="69">
        <f>if(V1439&lt;&gt;0,if(Q1439="Unknown", Assumptions!$B$42,If(Q1439&gt;1,Q1439,2)),0)</f>
        <v>4</v>
      </c>
      <c r="X1439" s="69">
        <f>if(V1439&lt;&gt;0,if(R1439="Unknown", Assumptions!$B$43,R1439),0)</f>
        <v>16</v>
      </c>
      <c r="Y1439" s="68">
        <f t="shared" si="8"/>
        <v>0</v>
      </c>
      <c r="Z1439" s="68">
        <f>if(V1439&lt;&gt;0,if(  S1439="Unknown", Assumptions!$B$44,S1439),0)</f>
        <v>1349</v>
      </c>
      <c r="AA1439" s="68" t="str">
        <f>if(V1439 ="N2",ifna(vlookup(W1439&amp;"-"&amp;X1439,'Ref. VM'!A:B,2,0),"Custom"),if(V1439 ="E2" , ifna(vlookup(W1439&amp;"-"&amp;X1439,'Ref. VM'!D:E,2,0),"Custom"),if(V1439="N2D",ifna(vlookup(W1439&amp;"-"&amp;X1439,'Ref. VM'!G:H,2,0),"Custom"),if(V1439="N4",ifna(vlookup(W1439&amp;"-"&amp;X1439,'Ref. VM'!J:K,2,0),"Custom"),0))))</f>
        <v>Predefined</v>
      </c>
      <c r="AB1439" s="67" t="str">
        <f t="shared" si="9"/>
        <v>N2D-Predefined vCPUs-CUD 3y</v>
      </c>
      <c r="AC1439" s="67" t="str">
        <f t="shared" si="10"/>
        <v>N2D-Predefined RAM-CUD 3y</v>
      </c>
      <c r="AD1439" s="67">
        <f t="shared" si="11"/>
        <v>0</v>
      </c>
      <c r="AE1439" s="69">
        <f>if(T1439="Lift &amp; Shift Prod",730,if(T1439="Lift &amp; Shift Noprod",Assumptions!$B$3,0))</f>
        <v>730</v>
      </c>
      <c r="AF1439" s="70">
        <f>if( U1439=0,0,if(Y1439=0, ((vlookup(AB1439,'SKU Pricing'!A:B,Assumptions!$B$2,0)*W1439)+(vlookup(AC1439,'SKU Pricing'!A:B,Assumptions!$B$2,0)*X1439))*AE1439,((vlookup(AB1439,'SKU Pricing'!A:B,Assumptions!$B$2,0)*W1439)+(vlookup(AC1439,'SKU Pricing'!A:B,Assumptions!$B$2,0)*(W1439*8))+(vlookup(AD1439,'SKU Pricing'!A:B,Assumptions!$B$2,0)*(X1439-(W1439*8))))*AE1439))</f>
        <v>64.3974464</v>
      </c>
      <c r="AG1439" s="67" t="str">
        <f t="shared" si="12"/>
        <v>Windows Server</v>
      </c>
      <c r="AH1439" s="70">
        <f>ifna(vlookup(AG1439,'SKU Pricing'!A:B,Assumptions!$B$2,0)*W1439*AE1439,0)</f>
        <v>134.32</v>
      </c>
      <c r="AI1439" s="62" t="str">
        <f t="shared" si="13"/>
        <v>Regional</v>
      </c>
      <c r="AJ1439" s="62" t="str">
        <f>if(V1439&lt;&gt;0, if(T1439="Lift &amp; Shift Noprod",Assumptions!$B$9,if(V1439=Assumptions!$B$6,Assumptions!$B$10,if(P1439=1,Assumptions!$B$8,Assumptions!$B$7))),"")</f>
        <v>SSD</v>
      </c>
      <c r="AK1439" s="69" t="str">
        <f t="shared" si="14"/>
        <v>SSD</v>
      </c>
      <c r="AL1439" s="69">
        <f>if(AJ1439="Hyperdisk Balanced",Assumptions!$B$11,0)</f>
        <v>0</v>
      </c>
      <c r="AM1439" s="69">
        <f>if(AJ1439="Hyperdisk Balanced",Assumptions!$B$12,0)</f>
        <v>0</v>
      </c>
      <c r="AN1439" s="70">
        <f>if(AK1439=0,0,if(AJ1439="Hyperdisk Balanced",vlookup(AK1439&amp;" provisioned space",'SKU Pricing'!A:B,Assumptions!$B$2,0)*Z1439+vlookup(AK1439&amp;" provisioned IOPS",'SKU Pricing'!A:B,Assumptions!$B$2,0)*AL1439*730+vlookup(AK1439&amp;" provisioned throughput",'SKU Pricing'!A:B,Assumptions!$B$2,0)*AM1439*730,vlookup(AK1439,'SKU Pricing'!A:B,Assumptions!$B$2,0)*Z1439))</f>
        <v>265.753</v>
      </c>
      <c r="AO1439" s="70">
        <f t="shared" si="15"/>
        <v>464.4704464</v>
      </c>
      <c r="AP1439" s="71" t="str">
        <f t="shared" si="16"/>
        <v>VM Manager</v>
      </c>
      <c r="AQ1439" s="70">
        <f>ifna(vlookup(AP1439,'SKU Pricing'!A:B,Assumptions!$B$2,0)*AE1439,0)</f>
        <v>2.19</v>
      </c>
      <c r="AR1439" s="72">
        <v>0.0</v>
      </c>
    </row>
    <row r="1440">
      <c r="A1440" s="61" t="s">
        <v>1579</v>
      </c>
      <c r="B1440" s="62" t="str">
        <f>ifna(if(vlookup(A1440,vOS!A:B,2,0)="","Unknown",vlookup(A1440,vOS!A:B,2,0)),"Unknown")</f>
        <v>Microsoft Windows Server 2019 (64-bit)</v>
      </c>
      <c r="C1440" s="62">
        <f>vlookup(B1440,'OS Study'!A:D,2,0)</f>
        <v>0</v>
      </c>
      <c r="D1440" s="62" t="str">
        <f>vlookup(B1440,'OS Study'!A:D,3,0)</f>
        <v>Windows</v>
      </c>
      <c r="E1440" s="62" t="str">
        <f>vlookup(B1440,'OS Study'!A:D,4,0)</f>
        <v>Server</v>
      </c>
      <c r="F1440" s="63" t="str">
        <f>vlookup(B1440,'OS Study'!A:E,5,0)</f>
        <v>2019</v>
      </c>
      <c r="G1440" s="62">
        <f>IF(vlookup(A1440,'RVtools V2.1'!A:J,4,0)="non",0,1)</f>
        <v>1</v>
      </c>
      <c r="H1440" s="62">
        <f>if(vlookup(A1440,'RVtools V2.1'!A:K,11,0)="kube",1,0)</f>
        <v>0</v>
      </c>
      <c r="I1440" s="62">
        <f t="shared" si="5"/>
        <v>0</v>
      </c>
      <c r="J1440" s="62">
        <f>ifna(vlookup(A1440,'Infra Study'!A:Q,17,0),0)</f>
        <v>0</v>
      </c>
      <c r="K1440" s="64">
        <f>IFERROR(__xludf.DUMMYFUNCTION("N(REGEXMATCH(VLOOKUP(A1440, 'RVtools V2.1'!A:H, 8, 0), ""^Serveur de fichiers""))"),0.0)</f>
        <v>0</v>
      </c>
      <c r="L1440" s="64">
        <f t="shared" si="6"/>
        <v>0</v>
      </c>
      <c r="M1440" s="67" t="str">
        <f>ifna(vlookup(A1440,'RVtools V2.1'!A:I,8,0),"N/A")</f>
        <v>Sysmex - EIM</v>
      </c>
      <c r="N1440" s="64">
        <f>IFERROR(__xludf.DUMMYFUNCTION("IF(REGEXMATCH(M1440, ""(?i)"" &amp; JOIN(""|"", SPLIT(""kalisil"", "" ""))), 1, 0)"),0.0)</f>
        <v>0</v>
      </c>
      <c r="O1440" s="64" t="str">
        <f>vlookup(A1440,'RVtools V2.1'!A:H,7,0)</f>
        <v>T1</v>
      </c>
      <c r="P1440" s="64">
        <f>if(vlookup(A1440,'RVtools V2.1'!A:H,5,0)="oui",1,0)</f>
        <v>1</v>
      </c>
      <c r="Q1440" s="64">
        <f>ifna(vlookup(A1440,vCPU!A:B,2,0),"Unknown")</f>
        <v>2</v>
      </c>
      <c r="R1440" s="66">
        <f>ifna(vlookup(A1440,vMemory!A:C,3,0),"Unknown")</f>
        <v>8</v>
      </c>
      <c r="S1440" s="66">
        <f>ifna(vlookup(A1440,vDisk!A:C,3,0),"Unknown")</f>
        <v>218</v>
      </c>
      <c r="T1440" s="67" t="str">
        <f t="array" ref="T1440">IFS(
   L1440=1, "No Lift &amp; Shift",
   J1440=1, XLOOKUP(A1440, 'Infra Study'!A:A, 'Infra Study'!P:P),
   I1440=1, "No Lift &amp; Shift",
   H1440=1, "GKE",
   K1440=1, "GCNV",
   G1440=1, "Lift &amp; Shift Prod",
   TRUE, "Lift &amp; Shift Noprod"
)</f>
        <v>Lift &amp; Shift Prod</v>
      </c>
      <c r="U1440" s="67">
        <f t="shared" si="7"/>
        <v>1</v>
      </c>
      <c r="V1440" s="68" t="str">
        <f>if(T1440="Lift &amp; Shift Noprod",if( Y1440=0,Assumptions!$B$5, Assumptions!$B$4),if(T1440="Lift &amp; Shift Prod",if(AND(N1440=1,O1440="T1"),Assumptions!$B$6,Assumptions!$B$4),0))</f>
        <v>N2D</v>
      </c>
      <c r="W1440" s="69">
        <f>if(V1440&lt;&gt;0,if(Q1440="Unknown", Assumptions!$B$42,If(Q1440&gt;1,Q1440,2)),0)</f>
        <v>2</v>
      </c>
      <c r="X1440" s="69">
        <f>if(V1440&lt;&gt;0,if(R1440="Unknown", Assumptions!$B$43,R1440),0)</f>
        <v>8</v>
      </c>
      <c r="Y1440" s="68">
        <f t="shared" si="8"/>
        <v>0</v>
      </c>
      <c r="Z1440" s="68">
        <f>if(V1440&lt;&gt;0,if(  S1440="Unknown", Assumptions!$B$44,S1440),0)</f>
        <v>218</v>
      </c>
      <c r="AA1440" s="68" t="str">
        <f>if(V1440 ="N2",ifna(vlookup(W1440&amp;"-"&amp;X1440,'Ref. VM'!A:B,2,0),"Custom"),if(V1440 ="E2" , ifna(vlookup(W1440&amp;"-"&amp;X1440,'Ref. VM'!D:E,2,0),"Custom"),if(V1440="N2D",ifna(vlookup(W1440&amp;"-"&amp;X1440,'Ref. VM'!G:H,2,0),"Custom"),if(V1440="N4",ifna(vlookup(W1440&amp;"-"&amp;X1440,'Ref. VM'!J:K,2,0),"Custom"),0))))</f>
        <v>Custom</v>
      </c>
      <c r="AB1440" s="67" t="str">
        <f t="shared" si="9"/>
        <v>N2D-Custom vCPUs-CUD 3y</v>
      </c>
      <c r="AC1440" s="67" t="str">
        <f t="shared" si="10"/>
        <v>N2D-Custom RAM-CUD 3y</v>
      </c>
      <c r="AD1440" s="67">
        <f t="shared" si="11"/>
        <v>0</v>
      </c>
      <c r="AE1440" s="69">
        <f>if(T1440="Lift &amp; Shift Prod",730,if(T1440="Lift &amp; Shift Noprod",Assumptions!$B$3,0))</f>
        <v>730</v>
      </c>
      <c r="AF1440" s="70">
        <f>if( U1440=0,0,if(Y1440=0, ((vlookup(AB1440,'SKU Pricing'!A:B,Assumptions!$B$2,0)*W1440)+(vlookup(AC1440,'SKU Pricing'!A:B,Assumptions!$B$2,0)*X1440))*AE1440,((vlookup(AB1440,'SKU Pricing'!A:B,Assumptions!$B$2,0)*W1440)+(vlookup(AC1440,'SKU Pricing'!A:B,Assumptions!$B$2,0)*(W1440*8))+(vlookup(AD1440,'SKU Pricing'!A:B,Assumptions!$B$2,0)*(X1440-(W1440*8))))*AE1440))</f>
        <v>33.80865936</v>
      </c>
      <c r="AG1440" s="67" t="str">
        <f t="shared" si="12"/>
        <v>Windows Server</v>
      </c>
      <c r="AH1440" s="70">
        <f>ifna(vlookup(AG1440,'SKU Pricing'!A:B,Assumptions!$B$2,0)*W1440*AE1440,0)</f>
        <v>67.16</v>
      </c>
      <c r="AI1440" s="62" t="str">
        <f t="shared" si="13"/>
        <v>Regional</v>
      </c>
      <c r="AJ1440" s="62" t="str">
        <f>if(V1440&lt;&gt;0, if(T1440="Lift &amp; Shift Noprod",Assumptions!$B$9,if(V1440=Assumptions!$B$6,Assumptions!$B$10,if(P1440=1,Assumptions!$B$8,Assumptions!$B$7))),"")</f>
        <v>SSD</v>
      </c>
      <c r="AK1440" s="69" t="str">
        <f t="shared" si="14"/>
        <v>SSD</v>
      </c>
      <c r="AL1440" s="69">
        <f>if(AJ1440="Hyperdisk Balanced",Assumptions!$B$11,0)</f>
        <v>0</v>
      </c>
      <c r="AM1440" s="69">
        <f>if(AJ1440="Hyperdisk Balanced",Assumptions!$B$12,0)</f>
        <v>0</v>
      </c>
      <c r="AN1440" s="70">
        <f>if(AK1440=0,0,if(AJ1440="Hyperdisk Balanced",vlookup(AK1440&amp;" provisioned space",'SKU Pricing'!A:B,Assumptions!$B$2,0)*Z1440+vlookup(AK1440&amp;" provisioned IOPS",'SKU Pricing'!A:B,Assumptions!$B$2,0)*AL1440*730+vlookup(AK1440&amp;" provisioned throughput",'SKU Pricing'!A:B,Assumptions!$B$2,0)*AM1440*730,vlookup(AK1440,'SKU Pricing'!A:B,Assumptions!$B$2,0)*Z1440))</f>
        <v>42.946</v>
      </c>
      <c r="AO1440" s="70">
        <f t="shared" si="15"/>
        <v>143.9146594</v>
      </c>
      <c r="AP1440" s="71" t="str">
        <f t="shared" si="16"/>
        <v>VM Manager</v>
      </c>
      <c r="AQ1440" s="70">
        <f>ifna(vlookup(AP1440,'SKU Pricing'!A:B,Assumptions!$B$2,0)*AE1440,0)</f>
        <v>2.19</v>
      </c>
      <c r="AR1440" s="72">
        <v>0.0</v>
      </c>
    </row>
    <row r="1441">
      <c r="A1441" s="61" t="s">
        <v>1580</v>
      </c>
      <c r="B1441" s="62" t="str">
        <f>ifna(if(vlookup(A1441,vOS!A:B,2,0)="","Unknown",vlookup(A1441,vOS!A:B,2,0)),"Unknown")</f>
        <v>Microsoft Windows Server 2022 (64-bit)</v>
      </c>
      <c r="C1441" s="62">
        <f>vlookup(B1441,'OS Study'!A:D,2,0)</f>
        <v>0</v>
      </c>
      <c r="D1441" s="62" t="str">
        <f>vlookup(B1441,'OS Study'!A:D,3,0)</f>
        <v>Windows</v>
      </c>
      <c r="E1441" s="62" t="str">
        <f>vlookup(B1441,'OS Study'!A:D,4,0)</f>
        <v>Server</v>
      </c>
      <c r="F1441" s="63" t="str">
        <f>vlookup(B1441,'OS Study'!A:E,5,0)</f>
        <v>2022</v>
      </c>
      <c r="G1441" s="62">
        <f>IF(vlookup(A1441,'RVtools V2.1'!A:J,4,0)="non",0,1)</f>
        <v>1</v>
      </c>
      <c r="H1441" s="62">
        <f>if(vlookup(A1441,'RVtools V2.1'!A:K,11,0)="kube",1,0)</f>
        <v>0</v>
      </c>
      <c r="I1441" s="62">
        <f t="shared" si="5"/>
        <v>0</v>
      </c>
      <c r="J1441" s="62">
        <f>ifna(vlookup(A1441,'Infra Study'!A:Q,17,0),0)</f>
        <v>0</v>
      </c>
      <c r="K1441" s="64">
        <f>IFERROR(__xludf.DUMMYFUNCTION("N(REGEXMATCH(VLOOKUP(A1441, 'RVtools V2.1'!A:H, 8, 0), ""^Serveur de fichiers""))"),0.0)</f>
        <v>0</v>
      </c>
      <c r="L1441" s="64">
        <f t="shared" si="6"/>
        <v>0</v>
      </c>
      <c r="M1441" s="67" t="str">
        <f>ifna(vlookup(A1441,'RVtools V2.1'!A:I,8,0),"N/A")</f>
        <v>Sysmex Cellavision - ALI</v>
      </c>
      <c r="N1441" s="64">
        <f>IFERROR(__xludf.DUMMYFUNCTION("IF(REGEXMATCH(M1441, ""(?i)"" &amp; JOIN(""|"", SPLIT(""kalisil"", "" ""))), 1, 0)"),0.0)</f>
        <v>0</v>
      </c>
      <c r="O1441" s="64" t="str">
        <f>vlookup(A1441,'RVtools V2.1'!A:H,7,0)</f>
        <v>T1</v>
      </c>
      <c r="P1441" s="64">
        <f>if(vlookup(A1441,'RVtools V2.1'!A:H,5,0)="oui",1,0)</f>
        <v>1</v>
      </c>
      <c r="Q1441" s="64">
        <f>ifna(vlookup(A1441,vCPU!A:B,2,0),"Unknown")</f>
        <v>4</v>
      </c>
      <c r="R1441" s="66">
        <f>ifna(vlookup(A1441,vMemory!A:C,3,0),"Unknown")</f>
        <v>32</v>
      </c>
      <c r="S1441" s="66">
        <f>ifna(vlookup(A1441,vDisk!A:C,3,0),"Unknown")</f>
        <v>4185</v>
      </c>
      <c r="T1441" s="67" t="str">
        <f t="array" ref="T1441">IFS(
   L1441=1, "No Lift &amp; Shift",
   J1441=1, XLOOKUP(A1441, 'Infra Study'!A:A, 'Infra Study'!P:P),
   I1441=1, "No Lift &amp; Shift",
   H1441=1, "GKE",
   K1441=1, "GCNV",
   G1441=1, "Lift &amp; Shift Prod",
   TRUE, "Lift &amp; Shift Noprod"
)</f>
        <v>Lift &amp; Shift Prod</v>
      </c>
      <c r="U1441" s="67">
        <f t="shared" si="7"/>
        <v>1</v>
      </c>
      <c r="V1441" s="68" t="str">
        <f>if(T1441="Lift &amp; Shift Noprod",if( Y1441=0,Assumptions!$B$5, Assumptions!$B$4),if(T1441="Lift &amp; Shift Prod",if(AND(N1441=1,O1441="T1"),Assumptions!$B$6,Assumptions!$B$4),0))</f>
        <v>N2D</v>
      </c>
      <c r="W1441" s="69">
        <f>if(V1441&lt;&gt;0,if(Q1441="Unknown", Assumptions!$B$42,If(Q1441&gt;1,Q1441,2)),0)</f>
        <v>4</v>
      </c>
      <c r="X1441" s="69">
        <f>if(V1441&lt;&gt;0,if(R1441="Unknown", Assumptions!$B$43,R1441),0)</f>
        <v>32</v>
      </c>
      <c r="Y1441" s="68">
        <f t="shared" si="8"/>
        <v>0</v>
      </c>
      <c r="Z1441" s="68">
        <f>if(V1441&lt;&gt;0,if(  S1441="Unknown", Assumptions!$B$44,S1441),0)</f>
        <v>4185</v>
      </c>
      <c r="AA1441" s="68" t="str">
        <f>if(V1441 ="N2",ifna(vlookup(W1441&amp;"-"&amp;X1441,'Ref. VM'!A:B,2,0),"Custom"),if(V1441 ="E2" , ifna(vlookup(W1441&amp;"-"&amp;X1441,'Ref. VM'!D:E,2,0),"Custom"),if(V1441="N2D",ifna(vlookup(W1441&amp;"-"&amp;X1441,'Ref. VM'!G:H,2,0),"Custom"),if(V1441="N4",ifna(vlookup(W1441&amp;"-"&amp;X1441,'Ref. VM'!J:K,2,0),"Custom"),0))))</f>
        <v>Predefined</v>
      </c>
      <c r="AB1441" s="67" t="str">
        <f t="shared" si="9"/>
        <v>N2D-Predefined vCPUs-CUD 3y</v>
      </c>
      <c r="AC1441" s="67" t="str">
        <f t="shared" si="10"/>
        <v>N2D-Predefined RAM-CUD 3y</v>
      </c>
      <c r="AD1441" s="67">
        <f t="shared" si="11"/>
        <v>0</v>
      </c>
      <c r="AE1441" s="69">
        <f>if(T1441="Lift &amp; Shift Prod",730,if(T1441="Lift &amp; Shift Noprod",Assumptions!$B$3,0))</f>
        <v>730</v>
      </c>
      <c r="AF1441" s="70">
        <f>if( U1441=0,0,if(Y1441=0, ((vlookup(AB1441,'SKU Pricing'!A:B,Assumptions!$B$2,0)*W1441)+(vlookup(AC1441,'SKU Pricing'!A:B,Assumptions!$B$2,0)*X1441))*AE1441,((vlookup(AB1441,'SKU Pricing'!A:B,Assumptions!$B$2,0)*W1441)+(vlookup(AC1441,'SKU Pricing'!A:B,Assumptions!$B$2,0)*(W1441*8))+(vlookup(AD1441,'SKU Pricing'!A:B,Assumptions!$B$2,0)*(X1441-(W1441*8))))*AE1441))</f>
        <v>86.8749056</v>
      </c>
      <c r="AG1441" s="67" t="str">
        <f t="shared" si="12"/>
        <v>Windows Server</v>
      </c>
      <c r="AH1441" s="70">
        <f>ifna(vlookup(AG1441,'SKU Pricing'!A:B,Assumptions!$B$2,0)*W1441*AE1441,0)</f>
        <v>134.32</v>
      </c>
      <c r="AI1441" s="62" t="str">
        <f t="shared" si="13"/>
        <v>Regional</v>
      </c>
      <c r="AJ1441" s="62" t="str">
        <f>if(V1441&lt;&gt;0, if(T1441="Lift &amp; Shift Noprod",Assumptions!$B$9,if(V1441=Assumptions!$B$6,Assumptions!$B$10,if(P1441=1,Assumptions!$B$8,Assumptions!$B$7))),"")</f>
        <v>SSD</v>
      </c>
      <c r="AK1441" s="69" t="str">
        <f t="shared" si="14"/>
        <v>SSD</v>
      </c>
      <c r="AL1441" s="69">
        <f>if(AJ1441="Hyperdisk Balanced",Assumptions!$B$11,0)</f>
        <v>0</v>
      </c>
      <c r="AM1441" s="69">
        <f>if(AJ1441="Hyperdisk Balanced",Assumptions!$B$12,0)</f>
        <v>0</v>
      </c>
      <c r="AN1441" s="70">
        <f>if(AK1441=0,0,if(AJ1441="Hyperdisk Balanced",vlookup(AK1441&amp;" provisioned space",'SKU Pricing'!A:B,Assumptions!$B$2,0)*Z1441+vlookup(AK1441&amp;" provisioned IOPS",'SKU Pricing'!A:B,Assumptions!$B$2,0)*AL1441*730+vlookup(AK1441&amp;" provisioned throughput",'SKU Pricing'!A:B,Assumptions!$B$2,0)*AM1441*730,vlookup(AK1441,'SKU Pricing'!A:B,Assumptions!$B$2,0)*Z1441))</f>
        <v>824.445</v>
      </c>
      <c r="AO1441" s="70">
        <f t="shared" si="15"/>
        <v>1045.639906</v>
      </c>
      <c r="AP1441" s="71" t="str">
        <f t="shared" si="16"/>
        <v>VM Manager</v>
      </c>
      <c r="AQ1441" s="70">
        <f>ifna(vlookup(AP1441,'SKU Pricing'!A:B,Assumptions!$B$2,0)*AE1441,0)</f>
        <v>2.19</v>
      </c>
      <c r="AR1441" s="72">
        <v>0.0</v>
      </c>
    </row>
    <row r="1442">
      <c r="A1442" s="61" t="s">
        <v>1581</v>
      </c>
      <c r="B1442" s="62" t="str">
        <f>ifna(if(vlookup(A1442,vOS!A:B,2,0)="","Unknown",vlookup(A1442,vOS!A:B,2,0)),"Unknown")</f>
        <v>Microsoft Windows Server 2019 (64-bit)</v>
      </c>
      <c r="C1442" s="62">
        <f>vlookup(B1442,'OS Study'!A:D,2,0)</f>
        <v>0</v>
      </c>
      <c r="D1442" s="62" t="str">
        <f>vlookup(B1442,'OS Study'!A:D,3,0)</f>
        <v>Windows</v>
      </c>
      <c r="E1442" s="62" t="str">
        <f>vlookup(B1442,'OS Study'!A:D,4,0)</f>
        <v>Server</v>
      </c>
      <c r="F1442" s="63" t="str">
        <f>vlookup(B1442,'OS Study'!A:E,5,0)</f>
        <v>2019</v>
      </c>
      <c r="G1442" s="62">
        <f>IF(vlookup(A1442,'RVtools V2.1'!A:J,4,0)="non",0,1)</f>
        <v>1</v>
      </c>
      <c r="H1442" s="62">
        <f>if(vlookup(A1442,'RVtools V2.1'!A:K,11,0)="kube",1,0)</f>
        <v>0</v>
      </c>
      <c r="I1442" s="62">
        <f t="shared" si="5"/>
        <v>0</v>
      </c>
      <c r="J1442" s="62">
        <f>ifna(vlookup(A1442,'Infra Study'!A:Q,17,0),0)</f>
        <v>0</v>
      </c>
      <c r="K1442" s="64">
        <f>IFERROR(__xludf.DUMMYFUNCTION("N(REGEXMATCH(VLOOKUP(A1442, 'RVtools V2.1'!A:H, 8, 0), ""^Serveur de fichiers""))"),0.0)</f>
        <v>0</v>
      </c>
      <c r="L1442" s="64">
        <f t="shared" si="6"/>
        <v>0</v>
      </c>
      <c r="M1442" s="67" t="str">
        <f>ifna(vlookup(A1442,'RVtools V2.1'!A:I,8,0),"N/A")</f>
        <v>Sysmex Cellavision - ALP</v>
      </c>
      <c r="N1442" s="64">
        <f>IFERROR(__xludf.DUMMYFUNCTION("IF(REGEXMATCH(M1442, ""(?i)"" &amp; JOIN(""|"", SPLIT(""kalisil"", "" ""))), 1, 0)"),0.0)</f>
        <v>0</v>
      </c>
      <c r="O1442" s="64" t="str">
        <f>vlookup(A1442,'RVtools V2.1'!A:H,7,0)</f>
        <v>T1</v>
      </c>
      <c r="P1442" s="64">
        <f>if(vlookup(A1442,'RVtools V2.1'!A:H,5,0)="oui",1,0)</f>
        <v>1</v>
      </c>
      <c r="Q1442" s="64">
        <f>ifna(vlookup(A1442,vCPU!A:B,2,0),"Unknown")</f>
        <v>4</v>
      </c>
      <c r="R1442" s="66">
        <f>ifna(vlookup(A1442,vMemory!A:C,3,0),"Unknown")</f>
        <v>16</v>
      </c>
      <c r="S1442" s="66">
        <f>ifna(vlookup(A1442,vDisk!A:C,3,0),"Unknown")</f>
        <v>101</v>
      </c>
      <c r="T1442" s="67" t="str">
        <f t="array" ref="T1442">IFS(
   L1442=1, "No Lift &amp; Shift",
   J1442=1, XLOOKUP(A1442, 'Infra Study'!A:A, 'Infra Study'!P:P),
   I1442=1, "No Lift &amp; Shift",
   H1442=1, "GKE",
   K1442=1, "GCNV",
   G1442=1, "Lift &amp; Shift Prod",
   TRUE, "Lift &amp; Shift Noprod"
)</f>
        <v>Lift &amp; Shift Prod</v>
      </c>
      <c r="U1442" s="67">
        <f t="shared" si="7"/>
        <v>1</v>
      </c>
      <c r="V1442" s="68" t="str">
        <f>if(T1442="Lift &amp; Shift Noprod",if( Y1442=0,Assumptions!$B$5, Assumptions!$B$4),if(T1442="Lift &amp; Shift Prod",if(AND(N1442=1,O1442="T1"),Assumptions!$B$6,Assumptions!$B$4),0))</f>
        <v>N2D</v>
      </c>
      <c r="W1442" s="69">
        <f>if(V1442&lt;&gt;0,if(Q1442="Unknown", Assumptions!$B$42,If(Q1442&gt;1,Q1442,2)),0)</f>
        <v>4</v>
      </c>
      <c r="X1442" s="69">
        <f>if(V1442&lt;&gt;0,if(R1442="Unknown", Assumptions!$B$43,R1442),0)</f>
        <v>16</v>
      </c>
      <c r="Y1442" s="68">
        <f t="shared" si="8"/>
        <v>0</v>
      </c>
      <c r="Z1442" s="68">
        <f>if(V1442&lt;&gt;0,if(  S1442="Unknown", Assumptions!$B$44,S1442),0)</f>
        <v>101</v>
      </c>
      <c r="AA1442" s="68" t="str">
        <f>if(V1442 ="N2",ifna(vlookup(W1442&amp;"-"&amp;X1442,'Ref. VM'!A:B,2,0),"Custom"),if(V1442 ="E2" , ifna(vlookup(W1442&amp;"-"&amp;X1442,'Ref. VM'!D:E,2,0),"Custom"),if(V1442="N2D",ifna(vlookup(W1442&amp;"-"&amp;X1442,'Ref. VM'!G:H,2,0),"Custom"),if(V1442="N4",ifna(vlookup(W1442&amp;"-"&amp;X1442,'Ref. VM'!J:K,2,0),"Custom"),0))))</f>
        <v>Predefined</v>
      </c>
      <c r="AB1442" s="67" t="str">
        <f t="shared" si="9"/>
        <v>N2D-Predefined vCPUs-CUD 3y</v>
      </c>
      <c r="AC1442" s="67" t="str">
        <f t="shared" si="10"/>
        <v>N2D-Predefined RAM-CUD 3y</v>
      </c>
      <c r="AD1442" s="67">
        <f t="shared" si="11"/>
        <v>0</v>
      </c>
      <c r="AE1442" s="62">
        <f>if(T1442="Lift &amp; Shift Prod",730,if(T1442="Lift &amp; Shift Noprod",Assumptions!$B$3,0))</f>
        <v>730</v>
      </c>
      <c r="AF1442" s="70">
        <f>if( U1442=0,0,if(Y1442=0, ((vlookup(AB1442,'SKU Pricing'!A:B,Assumptions!$B$2,0)*W1442)+(vlookup(AC1442,'SKU Pricing'!A:B,Assumptions!$B$2,0)*X1442))*AE1442,((vlookup(AB1442,'SKU Pricing'!A:B,Assumptions!$B$2,0)*W1442)+(vlookup(AC1442,'SKU Pricing'!A:B,Assumptions!$B$2,0)*(W1442*8))+(vlookup(AD1442,'SKU Pricing'!A:B,Assumptions!$B$2,0)*(X1442-(W1442*8))))*AE1442))</f>
        <v>64.3974464</v>
      </c>
      <c r="AG1442" s="67" t="str">
        <f t="shared" si="12"/>
        <v>Windows Server</v>
      </c>
      <c r="AH1442" s="70">
        <f>ifna(vlookup(AG1442,'SKU Pricing'!A:B,Assumptions!$B$2,0)*W1442*AE1442,0)</f>
        <v>134.32</v>
      </c>
      <c r="AI1442" s="62" t="str">
        <f t="shared" si="13"/>
        <v>Regional</v>
      </c>
      <c r="AJ1442" s="62" t="str">
        <f>if(V1442&lt;&gt;0, if(T1442="Lift &amp; Shift Noprod",Assumptions!$B$9,if(V1442=Assumptions!$B$6,Assumptions!$B$10,if(P1442=1,Assumptions!$B$8,Assumptions!$B$7))),"")</f>
        <v>SSD</v>
      </c>
      <c r="AK1442" s="69" t="str">
        <f t="shared" si="14"/>
        <v>SSD</v>
      </c>
      <c r="AL1442" s="69">
        <f>if(AJ1442="Hyperdisk Balanced",Assumptions!$B$11,0)</f>
        <v>0</v>
      </c>
      <c r="AM1442" s="69">
        <f>if(AJ1442="Hyperdisk Balanced",Assumptions!$B$12,0)</f>
        <v>0</v>
      </c>
      <c r="AN1442" s="70">
        <f>if(AK1442=0,0,if(AJ1442="Hyperdisk Balanced",vlookup(AK1442&amp;" provisioned space",'SKU Pricing'!A:B,Assumptions!$B$2,0)*Z1442+vlookup(AK1442&amp;" provisioned IOPS",'SKU Pricing'!A:B,Assumptions!$B$2,0)*AL1442*730+vlookup(AK1442&amp;" provisioned throughput",'SKU Pricing'!A:B,Assumptions!$B$2,0)*AM1442*730,vlookup(AK1442,'SKU Pricing'!A:B,Assumptions!$B$2,0)*Z1442))</f>
        <v>19.897</v>
      </c>
      <c r="AO1442" s="70">
        <f t="shared" si="15"/>
        <v>218.6144464</v>
      </c>
      <c r="AP1442" s="71" t="str">
        <f t="shared" si="16"/>
        <v>VM Manager</v>
      </c>
      <c r="AQ1442" s="70">
        <f>ifna(vlookup(AP1442,'SKU Pricing'!A:B,Assumptions!$B$2,0)*AE1442,0)</f>
        <v>2.19</v>
      </c>
      <c r="AR1442" s="72">
        <v>0.0</v>
      </c>
    </row>
    <row r="1443">
      <c r="A1443" s="61" t="s">
        <v>1582</v>
      </c>
      <c r="B1443" s="62" t="str">
        <f>ifna(if(vlookup(A1443,vOS!A:B,2,0)="","Unknown",vlookup(A1443,vOS!A:B,2,0)),"Unknown")</f>
        <v>Microsoft Windows Server 2019 (64-bit)</v>
      </c>
      <c r="C1443" s="62">
        <f>vlookup(B1443,'OS Study'!A:D,2,0)</f>
        <v>0</v>
      </c>
      <c r="D1443" s="62" t="str">
        <f>vlookup(B1443,'OS Study'!A:D,3,0)</f>
        <v>Windows</v>
      </c>
      <c r="E1443" s="62" t="str">
        <f>vlookup(B1443,'OS Study'!A:D,4,0)</f>
        <v>Server</v>
      </c>
      <c r="F1443" s="63" t="str">
        <f>vlookup(B1443,'OS Study'!A:E,5,0)</f>
        <v>2019</v>
      </c>
      <c r="G1443" s="62">
        <f>IF(vlookup(A1443,'RVtools V2.1'!A:J,4,0)="non",0,1)</f>
        <v>1</v>
      </c>
      <c r="H1443" s="62">
        <f>if(vlookup(A1443,'RVtools V2.1'!A:K,11,0)="kube",1,0)</f>
        <v>0</v>
      </c>
      <c r="I1443" s="62">
        <f t="shared" si="5"/>
        <v>0</v>
      </c>
      <c r="J1443" s="62">
        <f>ifna(vlookup(A1443,'Infra Study'!A:Q,17,0),0)</f>
        <v>0</v>
      </c>
      <c r="K1443" s="64">
        <f>IFERROR(__xludf.DUMMYFUNCTION("N(REGEXMATCH(VLOOKUP(A1443, 'RVtools V2.1'!A:H, 8, 0), ""^Serveur de fichiers""))"),0.0)</f>
        <v>0</v>
      </c>
      <c r="L1443" s="64">
        <f t="shared" si="6"/>
        <v>0</v>
      </c>
      <c r="M1443" s="67" t="str">
        <f>ifna(vlookup(A1443,'RVtools V2.1'!A:I,8,0),"N/A")</f>
        <v>Sysmex Cellavision - ATL</v>
      </c>
      <c r="N1443" s="64">
        <f>IFERROR(__xludf.DUMMYFUNCTION("IF(REGEXMATCH(M1443, ""(?i)"" &amp; JOIN(""|"", SPLIT(""kalisil"", "" ""))), 1, 0)"),0.0)</f>
        <v>0</v>
      </c>
      <c r="O1443" s="64" t="str">
        <f>vlookup(A1443,'RVtools V2.1'!A:H,7,0)</f>
        <v>T1</v>
      </c>
      <c r="P1443" s="64">
        <f>if(vlookup(A1443,'RVtools V2.1'!A:H,5,0)="oui",1,0)</f>
        <v>1</v>
      </c>
      <c r="Q1443" s="64">
        <f>ifna(vlookup(A1443,vCPU!A:B,2,0),"Unknown")</f>
        <v>4</v>
      </c>
      <c r="R1443" s="66">
        <f>ifna(vlookup(A1443,vMemory!A:C,3,0),"Unknown")</f>
        <v>16</v>
      </c>
      <c r="S1443" s="66">
        <f>ifna(vlookup(A1443,vDisk!A:C,3,0),"Unknown")</f>
        <v>1220</v>
      </c>
      <c r="T1443" s="67" t="str">
        <f t="array" ref="T1443">IFS(
   L1443=1, "No Lift &amp; Shift",
   J1443=1, XLOOKUP(A1443, 'Infra Study'!A:A, 'Infra Study'!P:P),
   I1443=1, "No Lift &amp; Shift",
   H1443=1, "GKE",
   K1443=1, "GCNV",
   G1443=1, "Lift &amp; Shift Prod",
   TRUE, "Lift &amp; Shift Noprod"
)</f>
        <v>Lift &amp; Shift Prod</v>
      </c>
      <c r="U1443" s="67">
        <f t="shared" si="7"/>
        <v>1</v>
      </c>
      <c r="V1443" s="68" t="str">
        <f>if(T1443="Lift &amp; Shift Noprod",if( Y1443=0,Assumptions!$B$5, Assumptions!$B$4),if(T1443="Lift &amp; Shift Prod",if(AND(N1443=1,O1443="T1"),Assumptions!$B$6,Assumptions!$B$4),0))</f>
        <v>N2D</v>
      </c>
      <c r="W1443" s="69">
        <f>if(V1443&lt;&gt;0,if(Q1443="Unknown", Assumptions!$B$42,If(Q1443&gt;1,Q1443,2)),0)</f>
        <v>4</v>
      </c>
      <c r="X1443" s="69">
        <f>if(V1443&lt;&gt;0,if(R1443="Unknown", Assumptions!$B$43,R1443),0)</f>
        <v>16</v>
      </c>
      <c r="Y1443" s="68">
        <f t="shared" si="8"/>
        <v>0</v>
      </c>
      <c r="Z1443" s="68">
        <f>if(V1443&lt;&gt;0,if(  S1443="Unknown", Assumptions!$B$44,S1443),0)</f>
        <v>1220</v>
      </c>
      <c r="AA1443" s="68" t="str">
        <f>if(V1443 ="N2",ifna(vlookup(W1443&amp;"-"&amp;X1443,'Ref. VM'!A:B,2,0),"Custom"),if(V1443 ="E2" , ifna(vlookup(W1443&amp;"-"&amp;X1443,'Ref. VM'!D:E,2,0),"Custom"),if(V1443="N2D",ifna(vlookup(W1443&amp;"-"&amp;X1443,'Ref. VM'!G:H,2,0),"Custom"),if(V1443="N4",ifna(vlookup(W1443&amp;"-"&amp;X1443,'Ref. VM'!J:K,2,0),"Custom"),0))))</f>
        <v>Predefined</v>
      </c>
      <c r="AB1443" s="67" t="str">
        <f t="shared" si="9"/>
        <v>N2D-Predefined vCPUs-CUD 3y</v>
      </c>
      <c r="AC1443" s="67" t="str">
        <f t="shared" si="10"/>
        <v>N2D-Predefined RAM-CUD 3y</v>
      </c>
      <c r="AD1443" s="67">
        <f t="shared" si="11"/>
        <v>0</v>
      </c>
      <c r="AE1443" s="62">
        <f>if(T1443="Lift &amp; Shift Prod",730,if(T1443="Lift &amp; Shift Noprod",Assumptions!$B$3,0))</f>
        <v>730</v>
      </c>
      <c r="AF1443" s="70">
        <f>if( U1443=0,0,if(Y1443=0, ((vlookup(AB1443,'SKU Pricing'!A:B,Assumptions!$B$2,0)*W1443)+(vlookup(AC1443,'SKU Pricing'!A:B,Assumptions!$B$2,0)*X1443))*AE1443,((vlookup(AB1443,'SKU Pricing'!A:B,Assumptions!$B$2,0)*W1443)+(vlookup(AC1443,'SKU Pricing'!A:B,Assumptions!$B$2,0)*(W1443*8))+(vlookup(AD1443,'SKU Pricing'!A:B,Assumptions!$B$2,0)*(X1443-(W1443*8))))*AE1443))</f>
        <v>64.3974464</v>
      </c>
      <c r="AG1443" s="67" t="str">
        <f t="shared" si="12"/>
        <v>Windows Server</v>
      </c>
      <c r="AH1443" s="70">
        <f>ifna(vlookup(AG1443,'SKU Pricing'!A:B,Assumptions!$B$2,0)*W1443*AE1443,0)</f>
        <v>134.32</v>
      </c>
      <c r="AI1443" s="62" t="str">
        <f t="shared" si="13"/>
        <v>Regional</v>
      </c>
      <c r="AJ1443" s="62" t="str">
        <f>if(V1443&lt;&gt;0, if(T1443="Lift &amp; Shift Noprod",Assumptions!$B$9,if(V1443=Assumptions!$B$6,Assumptions!$B$10,if(P1443=1,Assumptions!$B$8,Assumptions!$B$7))),"")</f>
        <v>SSD</v>
      </c>
      <c r="AK1443" s="69" t="str">
        <f t="shared" si="14"/>
        <v>SSD</v>
      </c>
      <c r="AL1443" s="69">
        <f>if(AJ1443="Hyperdisk Balanced",Assumptions!$B$11,0)</f>
        <v>0</v>
      </c>
      <c r="AM1443" s="69">
        <f>if(AJ1443="Hyperdisk Balanced",Assumptions!$B$12,0)</f>
        <v>0</v>
      </c>
      <c r="AN1443" s="70">
        <f>if(AK1443=0,0,if(AJ1443="Hyperdisk Balanced",vlookup(AK1443&amp;" provisioned space",'SKU Pricing'!A:B,Assumptions!$B$2,0)*Z1443+vlookup(AK1443&amp;" provisioned IOPS",'SKU Pricing'!A:B,Assumptions!$B$2,0)*AL1443*730+vlookup(AK1443&amp;" provisioned throughput",'SKU Pricing'!A:B,Assumptions!$B$2,0)*AM1443*730,vlookup(AK1443,'SKU Pricing'!A:B,Assumptions!$B$2,0)*Z1443))</f>
        <v>240.34</v>
      </c>
      <c r="AO1443" s="70">
        <f t="shared" si="15"/>
        <v>439.0574464</v>
      </c>
      <c r="AP1443" s="71" t="str">
        <f t="shared" si="16"/>
        <v>VM Manager</v>
      </c>
      <c r="AQ1443" s="70">
        <f>ifna(vlookup(AP1443,'SKU Pricing'!A:B,Assumptions!$B$2,0)*AE1443,0)</f>
        <v>2.19</v>
      </c>
      <c r="AR1443" s="72">
        <v>0.0</v>
      </c>
    </row>
    <row r="1444">
      <c r="A1444" s="61" t="s">
        <v>1583</v>
      </c>
      <c r="B1444" s="62" t="str">
        <f>ifna(if(vlookup(A1444,vOS!A:B,2,0)="","Unknown",vlookup(A1444,vOS!A:B,2,0)),"Unknown")</f>
        <v>Microsoft Windows Server 2019 (64-bit)</v>
      </c>
      <c r="C1444" s="62">
        <f>vlookup(B1444,'OS Study'!A:D,2,0)</f>
        <v>0</v>
      </c>
      <c r="D1444" s="62" t="str">
        <f>vlookup(B1444,'OS Study'!A:D,3,0)</f>
        <v>Windows</v>
      </c>
      <c r="E1444" s="62" t="str">
        <f>vlookup(B1444,'OS Study'!A:D,4,0)</f>
        <v>Server</v>
      </c>
      <c r="F1444" s="63" t="str">
        <f>vlookup(B1444,'OS Study'!A:E,5,0)</f>
        <v>2019</v>
      </c>
      <c r="G1444" s="62">
        <f>IF(vlookup(A1444,'RVtools V2.1'!A:J,4,0)="non",0,1)</f>
        <v>1</v>
      </c>
      <c r="H1444" s="62">
        <f>if(vlookup(A1444,'RVtools V2.1'!A:K,11,0)="kube",1,0)</f>
        <v>0</v>
      </c>
      <c r="I1444" s="62">
        <f t="shared" si="5"/>
        <v>0</v>
      </c>
      <c r="J1444" s="62">
        <f>ifna(vlookup(A1444,'Infra Study'!A:Q,17,0),0)</f>
        <v>0</v>
      </c>
      <c r="K1444" s="64">
        <f>IFERROR(__xludf.DUMMYFUNCTION("N(REGEXMATCH(VLOOKUP(A1444, 'RVtools V2.1'!A:H, 8, 0), ""^Serveur de fichiers""))"),0.0)</f>
        <v>0</v>
      </c>
      <c r="L1444" s="64">
        <f t="shared" si="6"/>
        <v>0</v>
      </c>
      <c r="M1444" s="67" t="str">
        <f>ifna(vlookup(A1444,'RVtools V2.1'!A:I,8,0),"N/A")</f>
        <v>Sysmex Cellavision - BFC</v>
      </c>
      <c r="N1444" s="64">
        <f>IFERROR(__xludf.DUMMYFUNCTION("IF(REGEXMATCH(M1444, ""(?i)"" &amp; JOIN(""|"", SPLIT(""kalisil"", "" ""))), 1, 0)"),0.0)</f>
        <v>0</v>
      </c>
      <c r="O1444" s="64" t="str">
        <f>vlookup(A1444,'RVtools V2.1'!A:H,7,0)</f>
        <v>T1</v>
      </c>
      <c r="P1444" s="64">
        <f>if(vlookup(A1444,'RVtools V2.1'!A:H,5,0)="oui",1,0)</f>
        <v>1</v>
      </c>
      <c r="Q1444" s="64">
        <f>ifna(vlookup(A1444,vCPU!A:B,2,0),"Unknown")</f>
        <v>4</v>
      </c>
      <c r="R1444" s="66">
        <f>ifna(vlookup(A1444,vMemory!A:C,3,0),"Unknown")</f>
        <v>16</v>
      </c>
      <c r="S1444" s="66">
        <f>ifna(vlookup(A1444,vDisk!A:C,3,0),"Unknown")</f>
        <v>1220</v>
      </c>
      <c r="T1444" s="67" t="str">
        <f t="array" ref="T1444">IFS(
   L1444=1, "No Lift &amp; Shift",
   J1444=1, XLOOKUP(A1444, 'Infra Study'!A:A, 'Infra Study'!P:P),
   I1444=1, "No Lift &amp; Shift",
   H1444=1, "GKE",
   K1444=1, "GCNV",
   G1444=1, "Lift &amp; Shift Prod",
   TRUE, "Lift &amp; Shift Noprod"
)</f>
        <v>Lift &amp; Shift Prod</v>
      </c>
      <c r="U1444" s="67">
        <f t="shared" si="7"/>
        <v>1</v>
      </c>
      <c r="V1444" s="68" t="str">
        <f>if(T1444="Lift &amp; Shift Noprod",if( Y1444=0,Assumptions!$B$5, Assumptions!$B$4),if(T1444="Lift &amp; Shift Prod",if(AND(N1444=1,O1444="T1"),Assumptions!$B$6,Assumptions!$B$4),0))</f>
        <v>N2D</v>
      </c>
      <c r="W1444" s="69">
        <f>if(V1444&lt;&gt;0,if(Q1444="Unknown", Assumptions!$B$42,If(Q1444&gt;1,Q1444,2)),0)</f>
        <v>4</v>
      </c>
      <c r="X1444" s="69">
        <f>if(V1444&lt;&gt;0,if(R1444="Unknown", Assumptions!$B$43,R1444),0)</f>
        <v>16</v>
      </c>
      <c r="Y1444" s="68">
        <f t="shared" si="8"/>
        <v>0</v>
      </c>
      <c r="Z1444" s="68">
        <f>if(V1444&lt;&gt;0,if(  S1444="Unknown", Assumptions!$B$44,S1444),0)</f>
        <v>1220</v>
      </c>
      <c r="AA1444" s="68" t="str">
        <f>if(V1444 ="N2",ifna(vlookup(W1444&amp;"-"&amp;X1444,'Ref. VM'!A:B,2,0),"Custom"),if(V1444 ="E2" , ifna(vlookup(W1444&amp;"-"&amp;X1444,'Ref. VM'!D:E,2,0),"Custom"),if(V1444="N2D",ifna(vlookup(W1444&amp;"-"&amp;X1444,'Ref. VM'!G:H,2,0),"Custom"),if(V1444="N4",ifna(vlookup(W1444&amp;"-"&amp;X1444,'Ref. VM'!J:K,2,0),"Custom"),0))))</f>
        <v>Predefined</v>
      </c>
      <c r="AB1444" s="67" t="str">
        <f t="shared" si="9"/>
        <v>N2D-Predefined vCPUs-CUD 3y</v>
      </c>
      <c r="AC1444" s="67" t="str">
        <f t="shared" si="10"/>
        <v>N2D-Predefined RAM-CUD 3y</v>
      </c>
      <c r="AD1444" s="67">
        <f t="shared" si="11"/>
        <v>0</v>
      </c>
      <c r="AE1444" s="69">
        <f>if(T1444="Lift &amp; Shift Prod",730,if(T1444="Lift &amp; Shift Noprod",Assumptions!$B$3,0))</f>
        <v>730</v>
      </c>
      <c r="AF1444" s="70">
        <f>if( U1444=0,0,if(Y1444=0, ((vlookup(AB1444,'SKU Pricing'!A:B,Assumptions!$B$2,0)*W1444)+(vlookup(AC1444,'SKU Pricing'!A:B,Assumptions!$B$2,0)*X1444))*AE1444,((vlookup(AB1444,'SKU Pricing'!A:B,Assumptions!$B$2,0)*W1444)+(vlookup(AC1444,'SKU Pricing'!A:B,Assumptions!$B$2,0)*(W1444*8))+(vlookup(AD1444,'SKU Pricing'!A:B,Assumptions!$B$2,0)*(X1444-(W1444*8))))*AE1444))</f>
        <v>64.3974464</v>
      </c>
      <c r="AG1444" s="67" t="str">
        <f t="shared" si="12"/>
        <v>Windows Server</v>
      </c>
      <c r="AH1444" s="70">
        <f>ifna(vlookup(AG1444,'SKU Pricing'!A:B,Assumptions!$B$2,0)*W1444*AE1444,0)</f>
        <v>134.32</v>
      </c>
      <c r="AI1444" s="62" t="str">
        <f t="shared" si="13"/>
        <v>Regional</v>
      </c>
      <c r="AJ1444" s="62" t="str">
        <f>if(V1444&lt;&gt;0, if(T1444="Lift &amp; Shift Noprod",Assumptions!$B$9,if(V1444=Assumptions!$B$6,Assumptions!$B$10,if(P1444=1,Assumptions!$B$8,Assumptions!$B$7))),"")</f>
        <v>SSD</v>
      </c>
      <c r="AK1444" s="69" t="str">
        <f t="shared" si="14"/>
        <v>SSD</v>
      </c>
      <c r="AL1444" s="69">
        <f>if(AJ1444="Hyperdisk Balanced",Assumptions!$B$11,0)</f>
        <v>0</v>
      </c>
      <c r="AM1444" s="69">
        <f>if(AJ1444="Hyperdisk Balanced",Assumptions!$B$12,0)</f>
        <v>0</v>
      </c>
      <c r="AN1444" s="70">
        <f>if(AK1444=0,0,if(AJ1444="Hyperdisk Balanced",vlookup(AK1444&amp;" provisioned space",'SKU Pricing'!A:B,Assumptions!$B$2,0)*Z1444+vlookup(AK1444&amp;" provisioned IOPS",'SKU Pricing'!A:B,Assumptions!$B$2,0)*AL1444*730+vlookup(AK1444&amp;" provisioned throughput",'SKU Pricing'!A:B,Assumptions!$B$2,0)*AM1444*730,vlookup(AK1444,'SKU Pricing'!A:B,Assumptions!$B$2,0)*Z1444))</f>
        <v>240.34</v>
      </c>
      <c r="AO1444" s="70">
        <f t="shared" si="15"/>
        <v>439.0574464</v>
      </c>
      <c r="AP1444" s="71" t="str">
        <f t="shared" si="16"/>
        <v>VM Manager</v>
      </c>
      <c r="AQ1444" s="70">
        <f>ifna(vlookup(AP1444,'SKU Pricing'!A:B,Assumptions!$B$2,0)*AE1444,0)</f>
        <v>2.19</v>
      </c>
      <c r="AR1444" s="72">
        <v>0.0</v>
      </c>
    </row>
    <row r="1445">
      <c r="A1445" s="61" t="s">
        <v>1584</v>
      </c>
      <c r="B1445" s="62" t="str">
        <f>ifna(if(vlookup(A1445,vOS!A:B,2,0)="","Unknown",vlookup(A1445,vOS!A:B,2,0)),"Unknown")</f>
        <v>Microsoft Windows Server 2019 (64-bit)</v>
      </c>
      <c r="C1445" s="62">
        <f>vlookup(B1445,'OS Study'!A:D,2,0)</f>
        <v>0</v>
      </c>
      <c r="D1445" s="62" t="str">
        <f>vlookup(B1445,'OS Study'!A:D,3,0)</f>
        <v>Windows</v>
      </c>
      <c r="E1445" s="62" t="str">
        <f>vlookup(B1445,'OS Study'!A:D,4,0)</f>
        <v>Server</v>
      </c>
      <c r="F1445" s="63" t="str">
        <f>vlookup(B1445,'OS Study'!A:E,5,0)</f>
        <v>2019</v>
      </c>
      <c r="G1445" s="62">
        <f>IF(vlookup(A1445,'RVtools V2.1'!A:J,4,0)="non",0,1)</f>
        <v>1</v>
      </c>
      <c r="H1445" s="62">
        <f>if(vlookup(A1445,'RVtools V2.1'!A:K,11,0)="kube",1,0)</f>
        <v>0</v>
      </c>
      <c r="I1445" s="62">
        <f t="shared" si="5"/>
        <v>0</v>
      </c>
      <c r="J1445" s="62">
        <f>ifna(vlookup(A1445,'Infra Study'!A:Q,17,0),0)</f>
        <v>0</v>
      </c>
      <c r="K1445" s="64">
        <f>IFERROR(__xludf.DUMMYFUNCTION("N(REGEXMATCH(VLOOKUP(A1445, 'RVtools V2.1'!A:H, 8, 0), ""^Serveur de fichiers""))"),0.0)</f>
        <v>0</v>
      </c>
      <c r="L1445" s="64">
        <f t="shared" si="6"/>
        <v>0</v>
      </c>
      <c r="M1445" s="67" t="str">
        <f>ifna(vlookup(A1445,'RVtools V2.1'!A:I,8,0),"N/A")</f>
        <v>Sysmex Cellavision - Biorylis</v>
      </c>
      <c r="N1445" s="64">
        <f>IFERROR(__xludf.DUMMYFUNCTION("IF(REGEXMATCH(M1445, ""(?i)"" &amp; JOIN(""|"", SPLIT(""kalisil"", "" ""))), 1, 0)"),0.0)</f>
        <v>0</v>
      </c>
      <c r="O1445" s="64" t="str">
        <f>vlookup(A1445,'RVtools V2.1'!A:H,7,0)</f>
        <v>N/A</v>
      </c>
      <c r="P1445" s="64">
        <f>if(vlookup(A1445,'RVtools V2.1'!A:H,5,0)="oui",1,0)</f>
        <v>0</v>
      </c>
      <c r="Q1445" s="64">
        <f>ifna(vlookup(A1445,vCPU!A:B,2,0),"Unknown")</f>
        <v>4</v>
      </c>
      <c r="R1445" s="66">
        <f>ifna(vlookup(A1445,vMemory!A:C,3,0),"Unknown")</f>
        <v>16</v>
      </c>
      <c r="S1445" s="66">
        <f>ifna(vlookup(A1445,vDisk!A:C,3,0),"Unknown")</f>
        <v>5419</v>
      </c>
      <c r="T1445" s="67" t="str">
        <f t="array" ref="T1445">IFS(
   L1445=1, "No Lift &amp; Shift",
   J1445=1, XLOOKUP(A1445, 'Infra Study'!A:A, 'Infra Study'!P:P),
   I1445=1, "No Lift &amp; Shift",
   H1445=1, "GKE",
   K1445=1, "GCNV",
   G1445=1, "Lift &amp; Shift Prod",
   TRUE, "Lift &amp; Shift Noprod"
)</f>
        <v>Lift &amp; Shift Prod</v>
      </c>
      <c r="U1445" s="67">
        <f t="shared" si="7"/>
        <v>1</v>
      </c>
      <c r="V1445" s="68" t="str">
        <f>if(T1445="Lift &amp; Shift Noprod",if( Y1445=0,Assumptions!$B$5, Assumptions!$B$4),if(T1445="Lift &amp; Shift Prod",if(AND(N1445=1,O1445="T1"),Assumptions!$B$6,Assumptions!$B$4),0))</f>
        <v>N2D</v>
      </c>
      <c r="W1445" s="69">
        <f>if(V1445&lt;&gt;0,if(Q1445="Unknown", Assumptions!$B$42,If(Q1445&gt;1,Q1445,2)),0)</f>
        <v>4</v>
      </c>
      <c r="X1445" s="69">
        <f>if(V1445&lt;&gt;0,if(R1445="Unknown", Assumptions!$B$43,R1445),0)</f>
        <v>16</v>
      </c>
      <c r="Y1445" s="68">
        <f t="shared" si="8"/>
        <v>0</v>
      </c>
      <c r="Z1445" s="68">
        <f>if(V1445&lt;&gt;0,if(  S1445="Unknown", Assumptions!$B$44,S1445),0)</f>
        <v>5419</v>
      </c>
      <c r="AA1445" s="68" t="str">
        <f>if(V1445 ="N2",ifna(vlookup(W1445&amp;"-"&amp;X1445,'Ref. VM'!A:B,2,0),"Custom"),if(V1445 ="E2" , ifna(vlookup(W1445&amp;"-"&amp;X1445,'Ref. VM'!D:E,2,0),"Custom"),if(V1445="N2D",ifna(vlookup(W1445&amp;"-"&amp;X1445,'Ref. VM'!G:H,2,0),"Custom"),if(V1445="N4",ifna(vlookup(W1445&amp;"-"&amp;X1445,'Ref. VM'!J:K,2,0),"Custom"),0))))</f>
        <v>Predefined</v>
      </c>
      <c r="AB1445" s="67" t="str">
        <f t="shared" si="9"/>
        <v>N2D-Predefined vCPUs-CUD 3y</v>
      </c>
      <c r="AC1445" s="67" t="str">
        <f t="shared" si="10"/>
        <v>N2D-Predefined RAM-CUD 3y</v>
      </c>
      <c r="AD1445" s="67">
        <f t="shared" si="11"/>
        <v>0</v>
      </c>
      <c r="AE1445" s="69">
        <f>if(T1445="Lift &amp; Shift Prod",730,if(T1445="Lift &amp; Shift Noprod",Assumptions!$B$3,0))</f>
        <v>730</v>
      </c>
      <c r="AF1445" s="70">
        <f>if( U1445=0,0,if(Y1445=0, ((vlookup(AB1445,'SKU Pricing'!A:B,Assumptions!$B$2,0)*W1445)+(vlookup(AC1445,'SKU Pricing'!A:B,Assumptions!$B$2,0)*X1445))*AE1445,((vlookup(AB1445,'SKU Pricing'!A:B,Assumptions!$B$2,0)*W1445)+(vlookup(AC1445,'SKU Pricing'!A:B,Assumptions!$B$2,0)*(W1445*8))+(vlookup(AD1445,'SKU Pricing'!A:B,Assumptions!$B$2,0)*(X1445-(W1445*8))))*AE1445))</f>
        <v>64.3974464</v>
      </c>
      <c r="AG1445" s="67" t="str">
        <f t="shared" si="12"/>
        <v>Windows Server</v>
      </c>
      <c r="AH1445" s="70">
        <f>ifna(vlookup(AG1445,'SKU Pricing'!A:B,Assumptions!$B$2,0)*W1445*AE1445,0)</f>
        <v>134.32</v>
      </c>
      <c r="AI1445" s="62" t="str">
        <f t="shared" si="13"/>
        <v/>
      </c>
      <c r="AJ1445" s="62" t="str">
        <f>if(V1445&lt;&gt;0, if(T1445="Lift &amp; Shift Noprod",Assumptions!$B$9,if(V1445=Assumptions!$B$6,Assumptions!$B$10,if(P1445=1,Assumptions!$B$8,Assumptions!$B$7))),"")</f>
        <v>Balanced</v>
      </c>
      <c r="AK1445" s="69" t="str">
        <f t="shared" si="14"/>
        <v>Balanced</v>
      </c>
      <c r="AL1445" s="69">
        <f>if(AJ1445="Hyperdisk Balanced",Assumptions!$B$11,0)</f>
        <v>0</v>
      </c>
      <c r="AM1445" s="69">
        <f>if(AJ1445="Hyperdisk Balanced",Assumptions!$B$12,0)</f>
        <v>0</v>
      </c>
      <c r="AN1445" s="70">
        <f>if(AK1445=0,0,if(AJ1445="Hyperdisk Balanced",vlookup(AK1445&amp;" provisioned space",'SKU Pricing'!A:B,Assumptions!$B$2,0)*Z1445+vlookup(AK1445&amp;" provisioned IOPS",'SKU Pricing'!A:B,Assumptions!$B$2,0)*AL1445*730+vlookup(AK1445&amp;" provisioned throughput",'SKU Pricing'!A:B,Assumptions!$B$2,0)*AM1445*730,vlookup(AK1445,'SKU Pricing'!A:B,Assumptions!$B$2,0)*Z1445))</f>
        <v>628.604</v>
      </c>
      <c r="AO1445" s="70">
        <f t="shared" si="15"/>
        <v>827.3214464</v>
      </c>
      <c r="AP1445" s="71" t="str">
        <f t="shared" si="16"/>
        <v>VM Manager</v>
      </c>
      <c r="AQ1445" s="70">
        <f>ifna(vlookup(AP1445,'SKU Pricing'!A:B,Assumptions!$B$2,0)*AE1445,0)</f>
        <v>2.19</v>
      </c>
      <c r="AR1445" s="72">
        <v>0.0</v>
      </c>
    </row>
    <row r="1446">
      <c r="A1446" s="61" t="s">
        <v>1585</v>
      </c>
      <c r="B1446" s="62" t="str">
        <f>ifna(if(vlookup(A1446,vOS!A:B,2,0)="","Unknown",vlookup(A1446,vOS!A:B,2,0)),"Unknown")</f>
        <v>Microsoft Windows Server 2022 (64-bit)</v>
      </c>
      <c r="C1446" s="62">
        <f>vlookup(B1446,'OS Study'!A:D,2,0)</f>
        <v>0</v>
      </c>
      <c r="D1446" s="62" t="str">
        <f>vlookup(B1446,'OS Study'!A:D,3,0)</f>
        <v>Windows</v>
      </c>
      <c r="E1446" s="62" t="str">
        <f>vlookup(B1446,'OS Study'!A:D,4,0)</f>
        <v>Server</v>
      </c>
      <c r="F1446" s="63" t="str">
        <f>vlookup(B1446,'OS Study'!A:E,5,0)</f>
        <v>2022</v>
      </c>
      <c r="G1446" s="62">
        <f>IF(vlookup(A1446,'RVtools V2.1'!A:J,4,0)="non",0,1)</f>
        <v>1</v>
      </c>
      <c r="H1446" s="62">
        <f>if(vlookup(A1446,'RVtools V2.1'!A:K,11,0)="kube",1,0)</f>
        <v>0</v>
      </c>
      <c r="I1446" s="62">
        <f t="shared" si="5"/>
        <v>0</v>
      </c>
      <c r="J1446" s="62">
        <f>ifna(vlookup(A1446,'Infra Study'!A:Q,17,0),0)</f>
        <v>0</v>
      </c>
      <c r="K1446" s="64">
        <f>IFERROR(__xludf.DUMMYFUNCTION("N(REGEXMATCH(VLOOKUP(A1446, 'RVtools V2.1'!A:H, 8, 0), ""^Serveur de fichiers""))"),0.0)</f>
        <v>0</v>
      </c>
      <c r="L1446" s="64">
        <f t="shared" si="6"/>
        <v>0</v>
      </c>
      <c r="M1446" s="67" t="str">
        <f>ifna(vlookup(A1446,'RVtools V2.1'!A:I,8,0),"N/A")</f>
        <v>Sysmex Cellavision - BRE</v>
      </c>
      <c r="N1446" s="64">
        <f>IFERROR(__xludf.DUMMYFUNCTION("IF(REGEXMATCH(M1446, ""(?i)"" &amp; JOIN(""|"", SPLIT(""kalisil"", "" ""))), 1, 0)"),0.0)</f>
        <v>0</v>
      </c>
      <c r="O1446" s="64" t="str">
        <f>vlookup(A1446,'RVtools V2.1'!A:H,7,0)</f>
        <v>T1</v>
      </c>
      <c r="P1446" s="64">
        <f>if(vlookup(A1446,'RVtools V2.1'!A:H,5,0)="oui",1,0)</f>
        <v>1</v>
      </c>
      <c r="Q1446" s="64">
        <f>ifna(vlookup(A1446,vCPU!A:B,2,0),"Unknown")</f>
        <v>4</v>
      </c>
      <c r="R1446" s="66">
        <f>ifna(vlookup(A1446,vMemory!A:C,3,0),"Unknown")</f>
        <v>16</v>
      </c>
      <c r="S1446" s="66">
        <f>ifna(vlookup(A1446,vDisk!A:C,3,0),"Unknown")</f>
        <v>306</v>
      </c>
      <c r="T1446" s="67" t="str">
        <f t="array" ref="T1446">IFS(
   L1446=1, "No Lift &amp; Shift",
   J1446=1, XLOOKUP(A1446, 'Infra Study'!A:A, 'Infra Study'!P:P),
   I1446=1, "No Lift &amp; Shift",
   H1446=1, "GKE",
   K1446=1, "GCNV",
   G1446=1, "Lift &amp; Shift Prod",
   TRUE, "Lift &amp; Shift Noprod"
)</f>
        <v>Lift &amp; Shift Prod</v>
      </c>
      <c r="U1446" s="67">
        <f t="shared" si="7"/>
        <v>1</v>
      </c>
      <c r="V1446" s="68" t="str">
        <f>if(T1446="Lift &amp; Shift Noprod",if( Y1446=0,Assumptions!$B$5, Assumptions!$B$4),if(T1446="Lift &amp; Shift Prod",if(AND(N1446=1,O1446="T1"),Assumptions!$B$6,Assumptions!$B$4),0))</f>
        <v>N2D</v>
      </c>
      <c r="W1446" s="69">
        <f>if(V1446&lt;&gt;0,if(Q1446="Unknown", Assumptions!$B$42,If(Q1446&gt;1,Q1446,2)),0)</f>
        <v>4</v>
      </c>
      <c r="X1446" s="69">
        <f>if(V1446&lt;&gt;0,if(R1446="Unknown", Assumptions!$B$43,R1446),0)</f>
        <v>16</v>
      </c>
      <c r="Y1446" s="68">
        <f t="shared" si="8"/>
        <v>0</v>
      </c>
      <c r="Z1446" s="68">
        <f>if(V1446&lt;&gt;0,if(  S1446="Unknown", Assumptions!$B$44,S1446),0)</f>
        <v>306</v>
      </c>
      <c r="AA1446" s="68" t="str">
        <f>if(V1446 ="N2",ifna(vlookup(W1446&amp;"-"&amp;X1446,'Ref. VM'!A:B,2,0),"Custom"),if(V1446 ="E2" , ifna(vlookup(W1446&amp;"-"&amp;X1446,'Ref. VM'!D:E,2,0),"Custom"),if(V1446="N2D",ifna(vlookup(W1446&amp;"-"&amp;X1446,'Ref. VM'!G:H,2,0),"Custom"),if(V1446="N4",ifna(vlookup(W1446&amp;"-"&amp;X1446,'Ref. VM'!J:K,2,0),"Custom"),0))))</f>
        <v>Predefined</v>
      </c>
      <c r="AB1446" s="67" t="str">
        <f t="shared" si="9"/>
        <v>N2D-Predefined vCPUs-CUD 3y</v>
      </c>
      <c r="AC1446" s="67" t="str">
        <f t="shared" si="10"/>
        <v>N2D-Predefined RAM-CUD 3y</v>
      </c>
      <c r="AD1446" s="67">
        <f t="shared" si="11"/>
        <v>0</v>
      </c>
      <c r="AE1446" s="69">
        <f>if(T1446="Lift &amp; Shift Prod",730,if(T1446="Lift &amp; Shift Noprod",Assumptions!$B$3,0))</f>
        <v>730</v>
      </c>
      <c r="AF1446" s="70">
        <f>if( U1446=0,0,if(Y1446=0, ((vlookup(AB1446,'SKU Pricing'!A:B,Assumptions!$B$2,0)*W1446)+(vlookup(AC1446,'SKU Pricing'!A:B,Assumptions!$B$2,0)*X1446))*AE1446,((vlookup(AB1446,'SKU Pricing'!A:B,Assumptions!$B$2,0)*W1446)+(vlookup(AC1446,'SKU Pricing'!A:B,Assumptions!$B$2,0)*(W1446*8))+(vlookup(AD1446,'SKU Pricing'!A:B,Assumptions!$B$2,0)*(X1446-(W1446*8))))*AE1446))</f>
        <v>64.3974464</v>
      </c>
      <c r="AG1446" s="67" t="str">
        <f t="shared" si="12"/>
        <v>Windows Server</v>
      </c>
      <c r="AH1446" s="70">
        <f>ifna(vlookup(AG1446,'SKU Pricing'!A:B,Assumptions!$B$2,0)*W1446*AE1446,0)</f>
        <v>134.32</v>
      </c>
      <c r="AI1446" s="62" t="str">
        <f t="shared" si="13"/>
        <v>Regional</v>
      </c>
      <c r="AJ1446" s="62" t="str">
        <f>if(V1446&lt;&gt;0, if(T1446="Lift &amp; Shift Noprod",Assumptions!$B$9,if(V1446=Assumptions!$B$6,Assumptions!$B$10,if(P1446=1,Assumptions!$B$8,Assumptions!$B$7))),"")</f>
        <v>SSD</v>
      </c>
      <c r="AK1446" s="69" t="str">
        <f t="shared" si="14"/>
        <v>SSD</v>
      </c>
      <c r="AL1446" s="69">
        <f>if(AJ1446="Hyperdisk Balanced",Assumptions!$B$11,0)</f>
        <v>0</v>
      </c>
      <c r="AM1446" s="69">
        <f>if(AJ1446="Hyperdisk Balanced",Assumptions!$B$12,0)</f>
        <v>0</v>
      </c>
      <c r="AN1446" s="70">
        <f>if(AK1446=0,0,if(AJ1446="Hyperdisk Balanced",vlookup(AK1446&amp;" provisioned space",'SKU Pricing'!A:B,Assumptions!$B$2,0)*Z1446+vlookup(AK1446&amp;" provisioned IOPS",'SKU Pricing'!A:B,Assumptions!$B$2,0)*AL1446*730+vlookup(AK1446&amp;" provisioned throughput",'SKU Pricing'!A:B,Assumptions!$B$2,0)*AM1446*730,vlookup(AK1446,'SKU Pricing'!A:B,Assumptions!$B$2,0)*Z1446))</f>
        <v>60.282</v>
      </c>
      <c r="AO1446" s="70">
        <f t="shared" si="15"/>
        <v>258.9994464</v>
      </c>
      <c r="AP1446" s="71" t="str">
        <f t="shared" si="16"/>
        <v>VM Manager</v>
      </c>
      <c r="AQ1446" s="70">
        <f>ifna(vlookup(AP1446,'SKU Pricing'!A:B,Assumptions!$B$2,0)*AE1446,0)</f>
        <v>2.19</v>
      </c>
      <c r="AR1446" s="72">
        <v>0.0</v>
      </c>
    </row>
    <row r="1447">
      <c r="A1447" s="61" t="s">
        <v>1586</v>
      </c>
      <c r="B1447" s="62" t="str">
        <f>ifna(if(vlookup(A1447,vOS!A:B,2,0)="","Unknown",vlookup(A1447,vOS!A:B,2,0)),"Unknown")</f>
        <v>Microsoft Windows Server 2016 or later (64-bit)</v>
      </c>
      <c r="C1447" s="62">
        <f>vlookup(B1447,'OS Study'!A:D,2,0)</f>
        <v>0</v>
      </c>
      <c r="D1447" s="62" t="str">
        <f>vlookup(B1447,'OS Study'!A:D,3,0)</f>
        <v>Windows</v>
      </c>
      <c r="E1447" s="62" t="str">
        <f>vlookup(B1447,'OS Study'!A:D,4,0)</f>
        <v>Server</v>
      </c>
      <c r="F1447" s="63" t="str">
        <f>vlookup(B1447,'OS Study'!A:E,5,0)</f>
        <v>2016</v>
      </c>
      <c r="G1447" s="62">
        <f>IF(vlookup(A1447,'RVtools V2.1'!A:J,4,0)="non",0,1)</f>
        <v>1</v>
      </c>
      <c r="H1447" s="62">
        <f>if(vlookup(A1447,'RVtools V2.1'!A:K,11,0)="kube",1,0)</f>
        <v>0</v>
      </c>
      <c r="I1447" s="62">
        <f t="shared" si="5"/>
        <v>0</v>
      </c>
      <c r="J1447" s="62">
        <f>ifna(vlookup(A1447,'Infra Study'!A:Q,17,0),0)</f>
        <v>0</v>
      </c>
      <c r="K1447" s="64">
        <f>IFERROR(__xludf.DUMMYFUNCTION("N(REGEXMATCH(VLOOKUP(A1447, 'RVtools V2.1'!A:H, 8, 0), ""^Serveur de fichiers""))"),0.0)</f>
        <v>0</v>
      </c>
      <c r="L1447" s="64">
        <f t="shared" si="6"/>
        <v>0</v>
      </c>
      <c r="M1447" s="67" t="str">
        <f>ifna(vlookup(A1447,'RVtools V2.1'!A:I,8,0),"N/A")</f>
        <v>Sysmex Cellavision - CAZ</v>
      </c>
      <c r="N1447" s="64">
        <f>IFERROR(__xludf.DUMMYFUNCTION("IF(REGEXMATCH(M1447, ""(?i)"" &amp; JOIN(""|"", SPLIT(""kalisil"", "" ""))), 1, 0)"),0.0)</f>
        <v>0</v>
      </c>
      <c r="O1447" s="64" t="str">
        <f>vlookup(A1447,'RVtools V2.1'!A:H,7,0)</f>
        <v>T1</v>
      </c>
      <c r="P1447" s="64">
        <f>if(vlookup(A1447,'RVtools V2.1'!A:H,5,0)="oui",1,0)</f>
        <v>1</v>
      </c>
      <c r="Q1447" s="64">
        <f>ifna(vlookup(A1447,vCPU!A:B,2,0),"Unknown")</f>
        <v>4</v>
      </c>
      <c r="R1447" s="66">
        <f>ifna(vlookup(A1447,vMemory!A:C,3,0),"Unknown")</f>
        <v>8</v>
      </c>
      <c r="S1447" s="66">
        <f>ifna(vlookup(A1447,vDisk!A:C,3,0),"Unknown")</f>
        <v>3096</v>
      </c>
      <c r="T1447" s="67" t="str">
        <f t="array" ref="T1447">IFS(
   L1447=1, "No Lift &amp; Shift",
   J1447=1, XLOOKUP(A1447, 'Infra Study'!A:A, 'Infra Study'!P:P),
   I1447=1, "No Lift &amp; Shift",
   H1447=1, "GKE",
   K1447=1, "GCNV",
   G1447=1, "Lift &amp; Shift Prod",
   TRUE, "Lift &amp; Shift Noprod"
)</f>
        <v>Lift &amp; Shift Prod</v>
      </c>
      <c r="U1447" s="67">
        <f t="shared" si="7"/>
        <v>1</v>
      </c>
      <c r="V1447" s="68" t="str">
        <f>if(T1447="Lift &amp; Shift Noprod",if( Y1447=0,Assumptions!$B$5, Assumptions!$B$4),if(T1447="Lift &amp; Shift Prod",if(AND(N1447=1,O1447="T1"),Assumptions!$B$6,Assumptions!$B$4),0))</f>
        <v>N2D</v>
      </c>
      <c r="W1447" s="69">
        <f>if(V1447&lt;&gt;0,if(Q1447="Unknown", Assumptions!$B$42,If(Q1447&gt;1,Q1447,2)),0)</f>
        <v>4</v>
      </c>
      <c r="X1447" s="69">
        <f>if(V1447&lt;&gt;0,if(R1447="Unknown", Assumptions!$B$43,R1447),0)</f>
        <v>8</v>
      </c>
      <c r="Y1447" s="68">
        <f t="shared" si="8"/>
        <v>0</v>
      </c>
      <c r="Z1447" s="68">
        <f>if(V1447&lt;&gt;0,if(  S1447="Unknown", Assumptions!$B$44,S1447),0)</f>
        <v>3096</v>
      </c>
      <c r="AA1447" s="68" t="str">
        <f>if(V1447 ="N2",ifna(vlookup(W1447&amp;"-"&amp;X1447,'Ref. VM'!A:B,2,0),"Custom"),if(V1447 ="E2" , ifna(vlookup(W1447&amp;"-"&amp;X1447,'Ref. VM'!D:E,2,0),"Custom"),if(V1447="N2D",ifna(vlookup(W1447&amp;"-"&amp;X1447,'Ref. VM'!G:H,2,0),"Custom"),if(V1447="N4",ifna(vlookup(W1447&amp;"-"&amp;X1447,'Ref. VM'!J:K,2,0),"Custom"),0))))</f>
        <v>Custom</v>
      </c>
      <c r="AB1447" s="67" t="str">
        <f t="shared" si="9"/>
        <v>N2D-Custom vCPUs-CUD 3y</v>
      </c>
      <c r="AC1447" s="67" t="str">
        <f t="shared" si="10"/>
        <v>N2D-Custom RAM-CUD 3y</v>
      </c>
      <c r="AD1447" s="67">
        <f t="shared" si="11"/>
        <v>0</v>
      </c>
      <c r="AE1447" s="69">
        <f>if(T1447="Lift &amp; Shift Prod",730,if(T1447="Lift &amp; Shift Noprod",Assumptions!$B$3,0))</f>
        <v>730</v>
      </c>
      <c r="AF1447" s="70">
        <f>if( U1447=0,0,if(Y1447=0, ((vlookup(AB1447,'SKU Pricing'!A:B,Assumptions!$B$2,0)*W1447)+(vlookup(AC1447,'SKU Pricing'!A:B,Assumptions!$B$2,0)*X1447))*AE1447,((vlookup(AB1447,'SKU Pricing'!A:B,Assumptions!$B$2,0)*W1447)+(vlookup(AC1447,'SKU Pricing'!A:B,Assumptions!$B$2,0)*(W1447*8))+(vlookup(AD1447,'SKU Pricing'!A:B,Assumptions!$B$2,0)*(X1447-(W1447*8))))*AE1447))</f>
        <v>55.81665264</v>
      </c>
      <c r="AG1447" s="67" t="str">
        <f t="shared" si="12"/>
        <v>Windows Server</v>
      </c>
      <c r="AH1447" s="70">
        <f>ifna(vlookup(AG1447,'SKU Pricing'!A:B,Assumptions!$B$2,0)*W1447*AE1447,0)</f>
        <v>134.32</v>
      </c>
      <c r="AI1447" s="62" t="str">
        <f t="shared" si="13"/>
        <v>Regional</v>
      </c>
      <c r="AJ1447" s="62" t="str">
        <f>if(V1447&lt;&gt;0, if(T1447="Lift &amp; Shift Noprod",Assumptions!$B$9,if(V1447=Assumptions!$B$6,Assumptions!$B$10,if(P1447=1,Assumptions!$B$8,Assumptions!$B$7))),"")</f>
        <v>SSD</v>
      </c>
      <c r="AK1447" s="69" t="str">
        <f t="shared" si="14"/>
        <v>SSD</v>
      </c>
      <c r="AL1447" s="69">
        <f>if(AJ1447="Hyperdisk Balanced",Assumptions!$B$11,0)</f>
        <v>0</v>
      </c>
      <c r="AM1447" s="69">
        <f>if(AJ1447="Hyperdisk Balanced",Assumptions!$B$12,0)</f>
        <v>0</v>
      </c>
      <c r="AN1447" s="70">
        <f>if(AK1447=0,0,if(AJ1447="Hyperdisk Balanced",vlookup(AK1447&amp;" provisioned space",'SKU Pricing'!A:B,Assumptions!$B$2,0)*Z1447+vlookup(AK1447&amp;" provisioned IOPS",'SKU Pricing'!A:B,Assumptions!$B$2,0)*AL1447*730+vlookup(AK1447&amp;" provisioned throughput",'SKU Pricing'!A:B,Assumptions!$B$2,0)*AM1447*730,vlookup(AK1447,'SKU Pricing'!A:B,Assumptions!$B$2,0)*Z1447))</f>
        <v>609.912</v>
      </c>
      <c r="AO1447" s="70">
        <f t="shared" si="15"/>
        <v>800.0486526</v>
      </c>
      <c r="AP1447" s="71" t="str">
        <f t="shared" si="16"/>
        <v>VM Manager</v>
      </c>
      <c r="AQ1447" s="70">
        <f>ifna(vlookup(AP1447,'SKU Pricing'!A:B,Assumptions!$B$2,0)*AE1447,0)</f>
        <v>2.19</v>
      </c>
      <c r="AR1447" s="72">
        <v>0.0</v>
      </c>
    </row>
    <row r="1448">
      <c r="A1448" s="61" t="s">
        <v>1587</v>
      </c>
      <c r="B1448" s="62" t="str">
        <f>ifna(if(vlookup(A1448,vOS!A:B,2,0)="","Unknown",vlookup(A1448,vOS!A:B,2,0)),"Unknown")</f>
        <v>Microsoft Windows Server 2019 (64-bit)</v>
      </c>
      <c r="C1448" s="62">
        <f>vlookup(B1448,'OS Study'!A:D,2,0)</f>
        <v>0</v>
      </c>
      <c r="D1448" s="62" t="str">
        <f>vlookup(B1448,'OS Study'!A:D,3,0)</f>
        <v>Windows</v>
      </c>
      <c r="E1448" s="62" t="str">
        <f>vlookup(B1448,'OS Study'!A:D,4,0)</f>
        <v>Server</v>
      </c>
      <c r="F1448" s="63" t="str">
        <f>vlookup(B1448,'OS Study'!A:E,5,0)</f>
        <v>2019</v>
      </c>
      <c r="G1448" s="62">
        <f>IF(vlookup(A1448,'RVtools V2.1'!A:J,4,0)="non",0,1)</f>
        <v>1</v>
      </c>
      <c r="H1448" s="62">
        <f>if(vlookup(A1448,'RVtools V2.1'!A:K,11,0)="kube",1,0)</f>
        <v>0</v>
      </c>
      <c r="I1448" s="62">
        <f t="shared" si="5"/>
        <v>0</v>
      </c>
      <c r="J1448" s="62">
        <f>ifna(vlookup(A1448,'Infra Study'!A:Q,17,0),0)</f>
        <v>0</v>
      </c>
      <c r="K1448" s="64">
        <f>IFERROR(__xludf.DUMMYFUNCTION("N(REGEXMATCH(VLOOKUP(A1448, 'RVtools V2.1'!A:H, 8, 0), ""^Serveur de fichiers""))"),0.0)</f>
        <v>0</v>
      </c>
      <c r="L1448" s="64">
        <f t="shared" si="6"/>
        <v>0</v>
      </c>
      <c r="M1448" s="67" t="str">
        <f>ifna(vlookup(A1448,'RVtools V2.1'!A:I,8,0),"N/A")</f>
        <v>Sysmex Cellavision - CVL</v>
      </c>
      <c r="N1448" s="64">
        <f>IFERROR(__xludf.DUMMYFUNCTION("IF(REGEXMATCH(M1448, ""(?i)"" &amp; JOIN(""|"", SPLIT(""kalisil"", "" ""))), 1, 0)"),0.0)</f>
        <v>0</v>
      </c>
      <c r="O1448" s="64" t="str">
        <f>vlookup(A1448,'RVtools V2.1'!A:H,7,0)</f>
        <v>T1</v>
      </c>
      <c r="P1448" s="64">
        <f>if(vlookup(A1448,'RVtools V2.1'!A:H,5,0)="oui",1,0)</f>
        <v>1</v>
      </c>
      <c r="Q1448" s="64">
        <f>ifna(vlookup(A1448,vCPU!A:B,2,0),"Unknown")</f>
        <v>4</v>
      </c>
      <c r="R1448" s="66">
        <f>ifna(vlookup(A1448,vMemory!A:C,3,0),"Unknown")</f>
        <v>16</v>
      </c>
      <c r="S1448" s="66">
        <f>ifna(vlookup(A1448,vDisk!A:C,3,0),"Unknown")</f>
        <v>753</v>
      </c>
      <c r="T1448" s="67" t="str">
        <f t="array" ref="T1448">IFS(
   L1448=1, "No Lift &amp; Shift",
   J1448=1, XLOOKUP(A1448, 'Infra Study'!A:A, 'Infra Study'!P:P),
   I1448=1, "No Lift &amp; Shift",
   H1448=1, "GKE",
   K1448=1, "GCNV",
   G1448=1, "Lift &amp; Shift Prod",
   TRUE, "Lift &amp; Shift Noprod"
)</f>
        <v>Lift &amp; Shift Prod</v>
      </c>
      <c r="U1448" s="67">
        <f t="shared" si="7"/>
        <v>1</v>
      </c>
      <c r="V1448" s="68" t="str">
        <f>if(T1448="Lift &amp; Shift Noprod",if( Y1448=0,Assumptions!$B$5, Assumptions!$B$4),if(T1448="Lift &amp; Shift Prod",if(AND(N1448=1,O1448="T1"),Assumptions!$B$6,Assumptions!$B$4),0))</f>
        <v>N2D</v>
      </c>
      <c r="W1448" s="69">
        <f>if(V1448&lt;&gt;0,if(Q1448="Unknown", Assumptions!$B$42,If(Q1448&gt;1,Q1448,2)),0)</f>
        <v>4</v>
      </c>
      <c r="X1448" s="69">
        <f>if(V1448&lt;&gt;0,if(R1448="Unknown", Assumptions!$B$43,R1448),0)</f>
        <v>16</v>
      </c>
      <c r="Y1448" s="68">
        <f t="shared" si="8"/>
        <v>0</v>
      </c>
      <c r="Z1448" s="68">
        <f>if(V1448&lt;&gt;0,if(  S1448="Unknown", Assumptions!$B$44,S1448),0)</f>
        <v>753</v>
      </c>
      <c r="AA1448" s="68" t="str">
        <f>if(V1448 ="N2",ifna(vlookup(W1448&amp;"-"&amp;X1448,'Ref. VM'!A:B,2,0),"Custom"),if(V1448 ="E2" , ifna(vlookup(W1448&amp;"-"&amp;X1448,'Ref. VM'!D:E,2,0),"Custom"),if(V1448="N2D",ifna(vlookup(W1448&amp;"-"&amp;X1448,'Ref. VM'!G:H,2,0),"Custom"),if(V1448="N4",ifna(vlookup(W1448&amp;"-"&amp;X1448,'Ref. VM'!J:K,2,0),"Custom"),0))))</f>
        <v>Predefined</v>
      </c>
      <c r="AB1448" s="67" t="str">
        <f t="shared" si="9"/>
        <v>N2D-Predefined vCPUs-CUD 3y</v>
      </c>
      <c r="AC1448" s="67" t="str">
        <f t="shared" si="10"/>
        <v>N2D-Predefined RAM-CUD 3y</v>
      </c>
      <c r="AD1448" s="67">
        <f t="shared" si="11"/>
        <v>0</v>
      </c>
      <c r="AE1448" s="69">
        <f>if(T1448="Lift &amp; Shift Prod",730,if(T1448="Lift &amp; Shift Noprod",Assumptions!$B$3,0))</f>
        <v>730</v>
      </c>
      <c r="AF1448" s="70">
        <f>if( U1448=0,0,if(Y1448=0, ((vlookup(AB1448,'SKU Pricing'!A:B,Assumptions!$B$2,0)*W1448)+(vlookup(AC1448,'SKU Pricing'!A:B,Assumptions!$B$2,0)*X1448))*AE1448,((vlookup(AB1448,'SKU Pricing'!A:B,Assumptions!$B$2,0)*W1448)+(vlookup(AC1448,'SKU Pricing'!A:B,Assumptions!$B$2,0)*(W1448*8))+(vlookup(AD1448,'SKU Pricing'!A:B,Assumptions!$B$2,0)*(X1448-(W1448*8))))*AE1448))</f>
        <v>64.3974464</v>
      </c>
      <c r="AG1448" s="67" t="str">
        <f t="shared" si="12"/>
        <v>Windows Server</v>
      </c>
      <c r="AH1448" s="70">
        <f>ifna(vlookup(AG1448,'SKU Pricing'!A:B,Assumptions!$B$2,0)*W1448*AE1448,0)</f>
        <v>134.32</v>
      </c>
      <c r="AI1448" s="62" t="str">
        <f t="shared" si="13"/>
        <v>Regional</v>
      </c>
      <c r="AJ1448" s="62" t="str">
        <f>if(V1448&lt;&gt;0, if(T1448="Lift &amp; Shift Noprod",Assumptions!$B$9,if(V1448=Assumptions!$B$6,Assumptions!$B$10,if(P1448=1,Assumptions!$B$8,Assumptions!$B$7))),"")</f>
        <v>SSD</v>
      </c>
      <c r="AK1448" s="69" t="str">
        <f t="shared" si="14"/>
        <v>SSD</v>
      </c>
      <c r="AL1448" s="69">
        <f>if(AJ1448="Hyperdisk Balanced",Assumptions!$B$11,0)</f>
        <v>0</v>
      </c>
      <c r="AM1448" s="69">
        <f>if(AJ1448="Hyperdisk Balanced",Assumptions!$B$12,0)</f>
        <v>0</v>
      </c>
      <c r="AN1448" s="70">
        <f>if(AK1448=0,0,if(AJ1448="Hyperdisk Balanced",vlookup(AK1448&amp;" provisioned space",'SKU Pricing'!A:B,Assumptions!$B$2,0)*Z1448+vlookup(AK1448&amp;" provisioned IOPS",'SKU Pricing'!A:B,Assumptions!$B$2,0)*AL1448*730+vlookup(AK1448&amp;" provisioned throughput",'SKU Pricing'!A:B,Assumptions!$B$2,0)*AM1448*730,vlookup(AK1448,'SKU Pricing'!A:B,Assumptions!$B$2,0)*Z1448))</f>
        <v>148.341</v>
      </c>
      <c r="AO1448" s="70">
        <f t="shared" si="15"/>
        <v>347.0584464</v>
      </c>
      <c r="AP1448" s="71" t="str">
        <f t="shared" si="16"/>
        <v>VM Manager</v>
      </c>
      <c r="AQ1448" s="70">
        <f>ifna(vlookup(AP1448,'SKU Pricing'!A:B,Assumptions!$B$2,0)*AE1448,0)</f>
        <v>2.19</v>
      </c>
      <c r="AR1448" s="72">
        <v>0.0</v>
      </c>
    </row>
    <row r="1449">
      <c r="A1449" s="61" t="s">
        <v>1588</v>
      </c>
      <c r="B1449" s="62" t="str">
        <f>ifna(if(vlookup(A1449,vOS!A:B,2,0)="","Unknown",vlookup(A1449,vOS!A:B,2,0)),"Unknown")</f>
        <v>Microsoft Windows Server 2019 (64-bit)</v>
      </c>
      <c r="C1449" s="62">
        <f>vlookup(B1449,'OS Study'!A:D,2,0)</f>
        <v>0</v>
      </c>
      <c r="D1449" s="62" t="str">
        <f>vlookup(B1449,'OS Study'!A:D,3,0)</f>
        <v>Windows</v>
      </c>
      <c r="E1449" s="62" t="str">
        <f>vlookup(B1449,'OS Study'!A:D,4,0)</f>
        <v>Server</v>
      </c>
      <c r="F1449" s="63" t="str">
        <f>vlookup(B1449,'OS Study'!A:E,5,0)</f>
        <v>2019</v>
      </c>
      <c r="G1449" s="62">
        <f>IF(vlookup(A1449,'RVtools V2.1'!A:J,4,0)="non",0,1)</f>
        <v>1</v>
      </c>
      <c r="H1449" s="62">
        <f>if(vlookup(A1449,'RVtools V2.1'!A:K,11,0)="kube",1,0)</f>
        <v>0</v>
      </c>
      <c r="I1449" s="62">
        <f t="shared" si="5"/>
        <v>0</v>
      </c>
      <c r="J1449" s="62">
        <f>ifna(vlookup(A1449,'Infra Study'!A:Q,17,0),0)</f>
        <v>0</v>
      </c>
      <c r="K1449" s="64">
        <f>IFERROR(__xludf.DUMMYFUNCTION("N(REGEXMATCH(VLOOKUP(A1449, 'RVtools V2.1'!A:H, 8, 0), ""^Serveur de fichiers""))"),0.0)</f>
        <v>0</v>
      </c>
      <c r="L1449" s="64">
        <f t="shared" si="6"/>
        <v>0</v>
      </c>
      <c r="M1449" s="67" t="str">
        <f>ifna(vlookup(A1449,'RVtools V2.1'!A:I,8,0),"N/A")</f>
        <v>Sysmex Cellavision - MAN</v>
      </c>
      <c r="N1449" s="64">
        <f>IFERROR(__xludf.DUMMYFUNCTION("IF(REGEXMATCH(M1449, ""(?i)"" &amp; JOIN(""|"", SPLIT(""kalisil"", "" ""))), 1, 0)"),0.0)</f>
        <v>0</v>
      </c>
      <c r="O1449" s="64" t="str">
        <f>vlookup(A1449,'RVtools V2.1'!A:H,7,0)</f>
        <v>T1</v>
      </c>
      <c r="P1449" s="64">
        <f>if(vlookup(A1449,'RVtools V2.1'!A:H,5,0)="oui",1,0)</f>
        <v>1</v>
      </c>
      <c r="Q1449" s="64">
        <f>ifna(vlookup(A1449,vCPU!A:B,2,0),"Unknown")</f>
        <v>4</v>
      </c>
      <c r="R1449" s="66">
        <f>ifna(vlookup(A1449,vMemory!A:C,3,0),"Unknown")</f>
        <v>16</v>
      </c>
      <c r="S1449" s="66">
        <f>ifna(vlookup(A1449,vDisk!A:C,3,0),"Unknown")</f>
        <v>2664</v>
      </c>
      <c r="T1449" s="67" t="str">
        <f t="array" ref="T1449">IFS(
   L1449=1, "No Lift &amp; Shift",
   J1449=1, XLOOKUP(A1449, 'Infra Study'!A:A, 'Infra Study'!P:P),
   I1449=1, "No Lift &amp; Shift",
   H1449=1, "GKE",
   K1449=1, "GCNV",
   G1449=1, "Lift &amp; Shift Prod",
   TRUE, "Lift &amp; Shift Noprod"
)</f>
        <v>Lift &amp; Shift Prod</v>
      </c>
      <c r="U1449" s="67">
        <f t="shared" si="7"/>
        <v>1</v>
      </c>
      <c r="V1449" s="68" t="str">
        <f>if(T1449="Lift &amp; Shift Noprod",if( Y1449=0,Assumptions!$B$5, Assumptions!$B$4),if(T1449="Lift &amp; Shift Prod",if(AND(N1449=1,O1449="T1"),Assumptions!$B$6,Assumptions!$B$4),0))</f>
        <v>N2D</v>
      </c>
      <c r="W1449" s="69">
        <f>if(V1449&lt;&gt;0,if(Q1449="Unknown", Assumptions!$B$42,If(Q1449&gt;1,Q1449,2)),0)</f>
        <v>4</v>
      </c>
      <c r="X1449" s="69">
        <f>if(V1449&lt;&gt;0,if(R1449="Unknown", Assumptions!$B$43,R1449),0)</f>
        <v>16</v>
      </c>
      <c r="Y1449" s="68">
        <f t="shared" si="8"/>
        <v>0</v>
      </c>
      <c r="Z1449" s="68">
        <f>if(V1449&lt;&gt;0,if(  S1449="Unknown", Assumptions!$B$44,S1449),0)</f>
        <v>2664</v>
      </c>
      <c r="AA1449" s="68" t="str">
        <f>if(V1449 ="N2",ifna(vlookup(W1449&amp;"-"&amp;X1449,'Ref. VM'!A:B,2,0),"Custom"),if(V1449 ="E2" , ifna(vlookup(W1449&amp;"-"&amp;X1449,'Ref. VM'!D:E,2,0),"Custom"),if(V1449="N2D",ifna(vlookup(W1449&amp;"-"&amp;X1449,'Ref. VM'!G:H,2,0),"Custom"),if(V1449="N4",ifna(vlookup(W1449&amp;"-"&amp;X1449,'Ref. VM'!J:K,2,0),"Custom"),0))))</f>
        <v>Predefined</v>
      </c>
      <c r="AB1449" s="67" t="str">
        <f t="shared" si="9"/>
        <v>N2D-Predefined vCPUs-CUD 3y</v>
      </c>
      <c r="AC1449" s="67" t="str">
        <f t="shared" si="10"/>
        <v>N2D-Predefined RAM-CUD 3y</v>
      </c>
      <c r="AD1449" s="67">
        <f t="shared" si="11"/>
        <v>0</v>
      </c>
      <c r="AE1449" s="69">
        <f>if(T1449="Lift &amp; Shift Prod",730,if(T1449="Lift &amp; Shift Noprod",Assumptions!$B$3,0))</f>
        <v>730</v>
      </c>
      <c r="AF1449" s="70">
        <f>if( U1449=0,0,if(Y1449=0, ((vlookup(AB1449,'SKU Pricing'!A:B,Assumptions!$B$2,0)*W1449)+(vlookup(AC1449,'SKU Pricing'!A:B,Assumptions!$B$2,0)*X1449))*AE1449,((vlookup(AB1449,'SKU Pricing'!A:B,Assumptions!$B$2,0)*W1449)+(vlookup(AC1449,'SKU Pricing'!A:B,Assumptions!$B$2,0)*(W1449*8))+(vlookup(AD1449,'SKU Pricing'!A:B,Assumptions!$B$2,0)*(X1449-(W1449*8))))*AE1449))</f>
        <v>64.3974464</v>
      </c>
      <c r="AG1449" s="67" t="str">
        <f t="shared" si="12"/>
        <v>Windows Server</v>
      </c>
      <c r="AH1449" s="70">
        <f>ifna(vlookup(AG1449,'SKU Pricing'!A:B,Assumptions!$B$2,0)*W1449*AE1449,0)</f>
        <v>134.32</v>
      </c>
      <c r="AI1449" s="62" t="str">
        <f t="shared" si="13"/>
        <v>Regional</v>
      </c>
      <c r="AJ1449" s="62" t="str">
        <f>if(V1449&lt;&gt;0, if(T1449="Lift &amp; Shift Noprod",Assumptions!$B$9,if(V1449=Assumptions!$B$6,Assumptions!$B$10,if(P1449=1,Assumptions!$B$8,Assumptions!$B$7))),"")</f>
        <v>SSD</v>
      </c>
      <c r="AK1449" s="69" t="str">
        <f t="shared" si="14"/>
        <v>SSD</v>
      </c>
      <c r="AL1449" s="69">
        <f>if(AJ1449="Hyperdisk Balanced",Assumptions!$B$11,0)</f>
        <v>0</v>
      </c>
      <c r="AM1449" s="69">
        <f>if(AJ1449="Hyperdisk Balanced",Assumptions!$B$12,0)</f>
        <v>0</v>
      </c>
      <c r="AN1449" s="70">
        <f>if(AK1449=0,0,if(AJ1449="Hyperdisk Balanced",vlookup(AK1449&amp;" provisioned space",'SKU Pricing'!A:B,Assumptions!$B$2,0)*Z1449+vlookup(AK1449&amp;" provisioned IOPS",'SKU Pricing'!A:B,Assumptions!$B$2,0)*AL1449*730+vlookup(AK1449&amp;" provisioned throughput",'SKU Pricing'!A:B,Assumptions!$B$2,0)*AM1449*730,vlookup(AK1449,'SKU Pricing'!A:B,Assumptions!$B$2,0)*Z1449))</f>
        <v>524.808</v>
      </c>
      <c r="AO1449" s="70">
        <f t="shared" si="15"/>
        <v>723.5254464</v>
      </c>
      <c r="AP1449" s="71" t="str">
        <f t="shared" si="16"/>
        <v>VM Manager</v>
      </c>
      <c r="AQ1449" s="70">
        <f>ifna(vlookup(AP1449,'SKU Pricing'!A:B,Assumptions!$B$2,0)*AE1449,0)</f>
        <v>2.19</v>
      </c>
      <c r="AR1449" s="72">
        <v>0.0</v>
      </c>
    </row>
    <row r="1450">
      <c r="A1450" s="61" t="s">
        <v>1589</v>
      </c>
      <c r="B1450" s="62" t="str">
        <f>ifna(if(vlookup(A1450,vOS!A:B,2,0)="","Unknown",vlookup(A1450,vOS!A:B,2,0)),"Unknown")</f>
        <v>Microsoft Windows Server 2016 or later (64-bit)</v>
      </c>
      <c r="C1450" s="62">
        <f>vlookup(B1450,'OS Study'!A:D,2,0)</f>
        <v>0</v>
      </c>
      <c r="D1450" s="62" t="str">
        <f>vlookup(B1450,'OS Study'!A:D,3,0)</f>
        <v>Windows</v>
      </c>
      <c r="E1450" s="62" t="str">
        <f>vlookup(B1450,'OS Study'!A:D,4,0)</f>
        <v>Server</v>
      </c>
      <c r="F1450" s="63" t="str">
        <f>vlookup(B1450,'OS Study'!A:E,5,0)</f>
        <v>2016</v>
      </c>
      <c r="G1450" s="62">
        <f>IF(vlookup(A1450,'RVtools V2.1'!A:J,4,0)="non",0,1)</f>
        <v>1</v>
      </c>
      <c r="H1450" s="62">
        <f>if(vlookup(A1450,'RVtools V2.1'!A:K,11,0)="kube",1,0)</f>
        <v>0</v>
      </c>
      <c r="I1450" s="62">
        <f t="shared" si="5"/>
        <v>0</v>
      </c>
      <c r="J1450" s="62">
        <f>ifna(vlookup(A1450,'Infra Study'!A:Q,17,0),0)</f>
        <v>0</v>
      </c>
      <c r="K1450" s="64">
        <f>IFERROR(__xludf.DUMMYFUNCTION("N(REGEXMATCH(VLOOKUP(A1450, 'RVtools V2.1'!A:H, 8, 0), ""^Serveur de fichiers""))"),0.0)</f>
        <v>0</v>
      </c>
      <c r="L1450" s="64">
        <f t="shared" si="6"/>
        <v>0</v>
      </c>
      <c r="M1450" s="67" t="str">
        <f>ifna(vlookup(A1450,'RVtools V2.1'!A:I,8,0),"N/A")</f>
        <v>Sysmex Cellavision - PAE</v>
      </c>
      <c r="N1450" s="64">
        <f>IFERROR(__xludf.DUMMYFUNCTION("IF(REGEXMATCH(M1450, ""(?i)"" &amp; JOIN(""|"", SPLIT(""kalisil"", "" ""))), 1, 0)"),0.0)</f>
        <v>0</v>
      </c>
      <c r="O1450" s="64" t="str">
        <f>vlookup(A1450,'RVtools V2.1'!A:H,7,0)</f>
        <v>T1</v>
      </c>
      <c r="P1450" s="64">
        <f>if(vlookup(A1450,'RVtools V2.1'!A:H,5,0)="oui",1,0)</f>
        <v>1</v>
      </c>
      <c r="Q1450" s="64">
        <f>ifna(vlookup(A1450,vCPU!A:B,2,0),"Unknown")</f>
        <v>4</v>
      </c>
      <c r="R1450" s="66">
        <f>ifna(vlookup(A1450,vMemory!A:C,3,0),"Unknown")</f>
        <v>16</v>
      </c>
      <c r="S1450" s="66">
        <f>ifna(vlookup(A1450,vDisk!A:C,3,0),"Unknown")</f>
        <v>3923</v>
      </c>
      <c r="T1450" s="67" t="str">
        <f t="array" ref="T1450">IFS(
   L1450=1, "No Lift &amp; Shift",
   J1450=1, XLOOKUP(A1450, 'Infra Study'!A:A, 'Infra Study'!P:P),
   I1450=1, "No Lift &amp; Shift",
   H1450=1, "GKE",
   K1450=1, "GCNV",
   G1450=1, "Lift &amp; Shift Prod",
   TRUE, "Lift &amp; Shift Noprod"
)</f>
        <v>Lift &amp; Shift Prod</v>
      </c>
      <c r="U1450" s="67">
        <f t="shared" si="7"/>
        <v>1</v>
      </c>
      <c r="V1450" s="68" t="str">
        <f>if(T1450="Lift &amp; Shift Noprod",if( Y1450=0,Assumptions!$B$5, Assumptions!$B$4),if(T1450="Lift &amp; Shift Prod",if(AND(N1450=1,O1450="T1"),Assumptions!$B$6,Assumptions!$B$4),0))</f>
        <v>N2D</v>
      </c>
      <c r="W1450" s="69">
        <f>if(V1450&lt;&gt;0,if(Q1450="Unknown", Assumptions!$B$42,If(Q1450&gt;1,Q1450,2)),0)</f>
        <v>4</v>
      </c>
      <c r="X1450" s="69">
        <f>if(V1450&lt;&gt;0,if(R1450="Unknown", Assumptions!$B$43,R1450),0)</f>
        <v>16</v>
      </c>
      <c r="Y1450" s="68">
        <f t="shared" si="8"/>
        <v>0</v>
      </c>
      <c r="Z1450" s="68">
        <f>if(V1450&lt;&gt;0,if(  S1450="Unknown", Assumptions!$B$44,S1450),0)</f>
        <v>3923</v>
      </c>
      <c r="AA1450" s="68" t="str">
        <f>if(V1450 ="N2",ifna(vlookup(W1450&amp;"-"&amp;X1450,'Ref. VM'!A:B,2,0),"Custom"),if(V1450 ="E2" , ifna(vlookup(W1450&amp;"-"&amp;X1450,'Ref. VM'!D:E,2,0),"Custom"),if(V1450="N2D",ifna(vlookup(W1450&amp;"-"&amp;X1450,'Ref. VM'!G:H,2,0),"Custom"),if(V1450="N4",ifna(vlookup(W1450&amp;"-"&amp;X1450,'Ref. VM'!J:K,2,0),"Custom"),0))))</f>
        <v>Predefined</v>
      </c>
      <c r="AB1450" s="67" t="str">
        <f t="shared" si="9"/>
        <v>N2D-Predefined vCPUs-CUD 3y</v>
      </c>
      <c r="AC1450" s="67" t="str">
        <f t="shared" si="10"/>
        <v>N2D-Predefined RAM-CUD 3y</v>
      </c>
      <c r="AD1450" s="67">
        <f t="shared" si="11"/>
        <v>0</v>
      </c>
      <c r="AE1450" s="69">
        <f>if(T1450="Lift &amp; Shift Prod",730,if(T1450="Lift &amp; Shift Noprod",Assumptions!$B$3,0))</f>
        <v>730</v>
      </c>
      <c r="AF1450" s="70">
        <f>if( U1450=0,0,if(Y1450=0, ((vlookup(AB1450,'SKU Pricing'!A:B,Assumptions!$B$2,0)*W1450)+(vlookup(AC1450,'SKU Pricing'!A:B,Assumptions!$B$2,0)*X1450))*AE1450,((vlookup(AB1450,'SKU Pricing'!A:B,Assumptions!$B$2,0)*W1450)+(vlookup(AC1450,'SKU Pricing'!A:B,Assumptions!$B$2,0)*(W1450*8))+(vlookup(AD1450,'SKU Pricing'!A:B,Assumptions!$B$2,0)*(X1450-(W1450*8))))*AE1450))</f>
        <v>64.3974464</v>
      </c>
      <c r="AG1450" s="67" t="str">
        <f t="shared" si="12"/>
        <v>Windows Server</v>
      </c>
      <c r="AH1450" s="70">
        <f>ifna(vlookup(AG1450,'SKU Pricing'!A:B,Assumptions!$B$2,0)*W1450*AE1450,0)</f>
        <v>134.32</v>
      </c>
      <c r="AI1450" s="62" t="str">
        <f t="shared" si="13"/>
        <v>Regional</v>
      </c>
      <c r="AJ1450" s="62" t="str">
        <f>if(V1450&lt;&gt;0, if(T1450="Lift &amp; Shift Noprod",Assumptions!$B$9,if(V1450=Assumptions!$B$6,Assumptions!$B$10,if(P1450=1,Assumptions!$B$8,Assumptions!$B$7))),"")</f>
        <v>SSD</v>
      </c>
      <c r="AK1450" s="69" t="str">
        <f t="shared" si="14"/>
        <v>SSD</v>
      </c>
      <c r="AL1450" s="69">
        <f>if(AJ1450="Hyperdisk Balanced",Assumptions!$B$11,0)</f>
        <v>0</v>
      </c>
      <c r="AM1450" s="69">
        <f>if(AJ1450="Hyperdisk Balanced",Assumptions!$B$12,0)</f>
        <v>0</v>
      </c>
      <c r="AN1450" s="70">
        <f>if(AK1450=0,0,if(AJ1450="Hyperdisk Balanced",vlookup(AK1450&amp;" provisioned space",'SKU Pricing'!A:B,Assumptions!$B$2,0)*Z1450+vlookup(AK1450&amp;" provisioned IOPS",'SKU Pricing'!A:B,Assumptions!$B$2,0)*AL1450*730+vlookup(AK1450&amp;" provisioned throughput",'SKU Pricing'!A:B,Assumptions!$B$2,0)*AM1450*730,vlookup(AK1450,'SKU Pricing'!A:B,Assumptions!$B$2,0)*Z1450))</f>
        <v>772.831</v>
      </c>
      <c r="AO1450" s="70">
        <f t="shared" si="15"/>
        <v>971.5484464</v>
      </c>
      <c r="AP1450" s="71" t="str">
        <f t="shared" si="16"/>
        <v>VM Manager</v>
      </c>
      <c r="AQ1450" s="70">
        <f>ifna(vlookup(AP1450,'SKU Pricing'!A:B,Assumptions!$B$2,0)*AE1450,0)</f>
        <v>2.19</v>
      </c>
      <c r="AR1450" s="72">
        <v>0.0</v>
      </c>
    </row>
    <row r="1451">
      <c r="A1451" s="61" t="s">
        <v>1590</v>
      </c>
      <c r="B1451" s="62" t="str">
        <f>ifna(if(vlookup(A1451,vOS!A:B,2,0)="","Unknown",vlookup(A1451,vOS!A:B,2,0)),"Unknown")</f>
        <v>Microsoft Windows Server 2022 (64-bit)</v>
      </c>
      <c r="C1451" s="62">
        <f>vlookup(B1451,'OS Study'!A:D,2,0)</f>
        <v>0</v>
      </c>
      <c r="D1451" s="62" t="str">
        <f>vlookup(B1451,'OS Study'!A:D,3,0)</f>
        <v>Windows</v>
      </c>
      <c r="E1451" s="62" t="str">
        <f>vlookup(B1451,'OS Study'!A:D,4,0)</f>
        <v>Server</v>
      </c>
      <c r="F1451" s="63" t="str">
        <f>vlookup(B1451,'OS Study'!A:E,5,0)</f>
        <v>2022</v>
      </c>
      <c r="G1451" s="62">
        <f>IF(vlookup(A1451,'RVtools V2.1'!A:J,4,0)="non",0,1)</f>
        <v>1</v>
      </c>
      <c r="H1451" s="62">
        <f>if(vlookup(A1451,'RVtools V2.1'!A:K,11,0)="kube",1,0)</f>
        <v>0</v>
      </c>
      <c r="I1451" s="62">
        <f t="shared" si="5"/>
        <v>0</v>
      </c>
      <c r="J1451" s="62">
        <f>ifna(vlookup(A1451,'Infra Study'!A:Q,17,0),0)</f>
        <v>0</v>
      </c>
      <c r="K1451" s="64">
        <f>IFERROR(__xludf.DUMMYFUNCTION("N(REGEXMATCH(VLOOKUP(A1451, 'RVtools V2.1'!A:H, 8, 0), ""^Serveur de fichiers""))"),0.0)</f>
        <v>0</v>
      </c>
      <c r="L1451" s="64">
        <f t="shared" si="6"/>
        <v>0</v>
      </c>
      <c r="M1451" s="67" t="str">
        <f>ifna(vlookup(A1451,'RVtools V2.1'!A:I,8,0),"N/A")</f>
        <v>Sysmex Cellavision - PAE</v>
      </c>
      <c r="N1451" s="64">
        <f>IFERROR(__xludf.DUMMYFUNCTION("IF(REGEXMATCH(M1451, ""(?i)"" &amp; JOIN(""|"", SPLIT(""kalisil"", "" ""))), 1, 0)"),0.0)</f>
        <v>0</v>
      </c>
      <c r="O1451" s="64" t="str">
        <f>vlookup(A1451,'RVtools V2.1'!A:H,7,0)</f>
        <v>T1</v>
      </c>
      <c r="P1451" s="64">
        <f>if(vlookup(A1451,'RVtools V2.1'!A:H,5,0)="oui",1,0)</f>
        <v>1</v>
      </c>
      <c r="Q1451" s="64">
        <f>ifna(vlookup(A1451,vCPU!A:B,2,0),"Unknown")</f>
        <v>4</v>
      </c>
      <c r="R1451" s="66">
        <f>ifna(vlookup(A1451,vMemory!A:C,3,0),"Unknown")</f>
        <v>16</v>
      </c>
      <c r="S1451" s="66">
        <f>ifna(vlookup(A1451,vDisk!A:C,3,0),"Unknown")</f>
        <v>269</v>
      </c>
      <c r="T1451" s="67" t="str">
        <f t="array" ref="T1451">IFS(
   L1451=1, "No Lift &amp; Shift",
   J1451=1, XLOOKUP(A1451, 'Infra Study'!A:A, 'Infra Study'!P:P),
   I1451=1, "No Lift &amp; Shift",
   H1451=1, "GKE",
   K1451=1, "GCNV",
   G1451=1, "Lift &amp; Shift Prod",
   TRUE, "Lift &amp; Shift Noprod"
)</f>
        <v>Lift &amp; Shift Prod</v>
      </c>
      <c r="U1451" s="67">
        <f t="shared" si="7"/>
        <v>1</v>
      </c>
      <c r="V1451" s="68" t="str">
        <f>if(T1451="Lift &amp; Shift Noprod",if( Y1451=0,Assumptions!$B$5, Assumptions!$B$4),if(T1451="Lift &amp; Shift Prod",if(AND(N1451=1,O1451="T1"),Assumptions!$B$6,Assumptions!$B$4),0))</f>
        <v>N2D</v>
      </c>
      <c r="W1451" s="69">
        <f>if(V1451&lt;&gt;0,if(Q1451="Unknown", Assumptions!$B$42,If(Q1451&gt;1,Q1451,2)),0)</f>
        <v>4</v>
      </c>
      <c r="X1451" s="69">
        <f>if(V1451&lt;&gt;0,if(R1451="Unknown", Assumptions!$B$43,R1451),0)</f>
        <v>16</v>
      </c>
      <c r="Y1451" s="68">
        <f t="shared" si="8"/>
        <v>0</v>
      </c>
      <c r="Z1451" s="68">
        <f>if(V1451&lt;&gt;0,if(  S1451="Unknown", Assumptions!$B$44,S1451),0)</f>
        <v>269</v>
      </c>
      <c r="AA1451" s="68" t="str">
        <f>if(V1451 ="N2",ifna(vlookup(W1451&amp;"-"&amp;X1451,'Ref. VM'!A:B,2,0),"Custom"),if(V1451 ="E2" , ifna(vlookup(W1451&amp;"-"&amp;X1451,'Ref. VM'!D:E,2,0),"Custom"),if(V1451="N2D",ifna(vlookup(W1451&amp;"-"&amp;X1451,'Ref. VM'!G:H,2,0),"Custom"),if(V1451="N4",ifna(vlookup(W1451&amp;"-"&amp;X1451,'Ref. VM'!J:K,2,0),"Custom"),0))))</f>
        <v>Predefined</v>
      </c>
      <c r="AB1451" s="67" t="str">
        <f t="shared" si="9"/>
        <v>N2D-Predefined vCPUs-CUD 3y</v>
      </c>
      <c r="AC1451" s="67" t="str">
        <f t="shared" si="10"/>
        <v>N2D-Predefined RAM-CUD 3y</v>
      </c>
      <c r="AD1451" s="67">
        <f t="shared" si="11"/>
        <v>0</v>
      </c>
      <c r="AE1451" s="69">
        <f>if(T1451="Lift &amp; Shift Prod",730,if(T1451="Lift &amp; Shift Noprod",Assumptions!$B$3,0))</f>
        <v>730</v>
      </c>
      <c r="AF1451" s="70">
        <f>if( U1451=0,0,if(Y1451=0, ((vlookup(AB1451,'SKU Pricing'!A:B,Assumptions!$B$2,0)*W1451)+(vlookup(AC1451,'SKU Pricing'!A:B,Assumptions!$B$2,0)*X1451))*AE1451,((vlookup(AB1451,'SKU Pricing'!A:B,Assumptions!$B$2,0)*W1451)+(vlookup(AC1451,'SKU Pricing'!A:B,Assumptions!$B$2,0)*(W1451*8))+(vlookup(AD1451,'SKU Pricing'!A:B,Assumptions!$B$2,0)*(X1451-(W1451*8))))*AE1451))</f>
        <v>64.3974464</v>
      </c>
      <c r="AG1451" s="67" t="str">
        <f t="shared" si="12"/>
        <v>Windows Server</v>
      </c>
      <c r="AH1451" s="70">
        <f>ifna(vlookup(AG1451,'SKU Pricing'!A:B,Assumptions!$B$2,0)*W1451*AE1451,0)</f>
        <v>134.32</v>
      </c>
      <c r="AI1451" s="62" t="str">
        <f t="shared" si="13"/>
        <v>Regional</v>
      </c>
      <c r="AJ1451" s="62" t="str">
        <f>if(V1451&lt;&gt;0, if(T1451="Lift &amp; Shift Noprod",Assumptions!$B$9,if(V1451=Assumptions!$B$6,Assumptions!$B$10,if(P1451=1,Assumptions!$B$8,Assumptions!$B$7))),"")</f>
        <v>SSD</v>
      </c>
      <c r="AK1451" s="69" t="str">
        <f t="shared" si="14"/>
        <v>SSD</v>
      </c>
      <c r="AL1451" s="69">
        <f>if(AJ1451="Hyperdisk Balanced",Assumptions!$B$11,0)</f>
        <v>0</v>
      </c>
      <c r="AM1451" s="69">
        <f>if(AJ1451="Hyperdisk Balanced",Assumptions!$B$12,0)</f>
        <v>0</v>
      </c>
      <c r="AN1451" s="70">
        <f>if(AK1451=0,0,if(AJ1451="Hyperdisk Balanced",vlookup(AK1451&amp;" provisioned space",'SKU Pricing'!A:B,Assumptions!$B$2,0)*Z1451+vlookup(AK1451&amp;" provisioned IOPS",'SKU Pricing'!A:B,Assumptions!$B$2,0)*AL1451*730+vlookup(AK1451&amp;" provisioned throughput",'SKU Pricing'!A:B,Assumptions!$B$2,0)*AM1451*730,vlookup(AK1451,'SKU Pricing'!A:B,Assumptions!$B$2,0)*Z1451))</f>
        <v>52.993</v>
      </c>
      <c r="AO1451" s="70">
        <f t="shared" si="15"/>
        <v>251.7104464</v>
      </c>
      <c r="AP1451" s="71" t="str">
        <f t="shared" si="16"/>
        <v>VM Manager</v>
      </c>
      <c r="AQ1451" s="70">
        <f>ifna(vlookup(AP1451,'SKU Pricing'!A:B,Assumptions!$B$2,0)*AE1451,0)</f>
        <v>2.19</v>
      </c>
      <c r="AR1451" s="72">
        <v>0.0</v>
      </c>
    </row>
    <row r="1452">
      <c r="A1452" s="61" t="s">
        <v>1591</v>
      </c>
      <c r="B1452" s="62" t="str">
        <f>ifna(if(vlookup(A1452,vOS!A:B,2,0)="","Unknown",vlookup(A1452,vOS!A:B,2,0)),"Unknown")</f>
        <v>Microsoft Windows 10 (64-bit)</v>
      </c>
      <c r="C1452" s="62">
        <f>vlookup(B1452,'OS Study'!A:D,2,0)</f>
        <v>0</v>
      </c>
      <c r="D1452" s="62" t="str">
        <f>vlookup(B1452,'OS Study'!A:D,3,0)</f>
        <v>Windows</v>
      </c>
      <c r="E1452" s="62" t="str">
        <f>vlookup(B1452,'OS Study'!A:D,4,0)</f>
        <v>Workstation</v>
      </c>
      <c r="F1452" s="63" t="str">
        <f>vlookup(B1452,'OS Study'!A:E,5,0)</f>
        <v>10</v>
      </c>
      <c r="G1452" s="62">
        <f>IF(vlookup(A1452,'RVtools V2.1'!A:J,4,0)="non",0,1)</f>
        <v>1</v>
      </c>
      <c r="H1452" s="62">
        <f>if(vlookup(A1452,'RVtools V2.1'!A:K,11,0)="kube",1,0)</f>
        <v>0</v>
      </c>
      <c r="I1452" s="62">
        <f t="shared" si="5"/>
        <v>0</v>
      </c>
      <c r="J1452" s="62">
        <f>ifna(vlookup(A1452,'Infra Study'!A:Q,17,0),0)</f>
        <v>1</v>
      </c>
      <c r="K1452" s="64">
        <f>IFERROR(__xludf.DUMMYFUNCTION("N(REGEXMATCH(VLOOKUP(A1452, 'RVtools V2.1'!A:H, 8, 0), ""^Serveur de fichiers""))"),0.0)</f>
        <v>0</v>
      </c>
      <c r="L1452" s="64">
        <f t="shared" si="6"/>
        <v>0</v>
      </c>
      <c r="M1452" s="67" t="str">
        <f>ifna(vlookup(A1452,'RVtools V2.1'!A:I,8,0),"N/A")</f>
        <v>Sysmex Cellavision - PAE</v>
      </c>
      <c r="N1452" s="64">
        <f>IFERROR(__xludf.DUMMYFUNCTION("IF(REGEXMATCH(M1452, ""(?i)"" &amp; JOIN(""|"", SPLIT(""kalisil"", "" ""))), 1, 0)"),0.0)</f>
        <v>0</v>
      </c>
      <c r="O1452" s="64" t="str">
        <f>vlookup(A1452,'RVtools V2.1'!A:H,7,0)</f>
        <v>T1</v>
      </c>
      <c r="P1452" s="64">
        <f>if(vlookup(A1452,'RVtools V2.1'!A:H,5,0)="oui",1,0)</f>
        <v>1</v>
      </c>
      <c r="Q1452" s="64">
        <f>ifna(vlookup(A1452,vCPU!A:B,2,0),"Unknown")</f>
        <v>4</v>
      </c>
      <c r="R1452" s="66">
        <f>ifna(vlookup(A1452,vMemory!A:C,3,0),"Unknown")</f>
        <v>6</v>
      </c>
      <c r="S1452" s="66">
        <f>ifna(vlookup(A1452,vDisk!A:C,3,0),"Unknown")</f>
        <v>296</v>
      </c>
      <c r="T1452" s="67" t="str">
        <f t="array" ref="T1452">IFS(
   L1452=1, "No Lift &amp; Shift",
   J1452=1, XLOOKUP(A1452, 'Infra Study'!A:A, 'Infra Study'!P:P),
   I1452=1, "No Lift &amp; Shift",
   H1452=1, "GKE",
   K1452=1, "GCNV",
   G1452=1, "Lift &amp; Shift Prod",
   TRUE, "Lift &amp; Shift Noprod"
)</f>
        <v>No Lift &amp; Shift</v>
      </c>
      <c r="U1452" s="67">
        <f t="shared" si="7"/>
        <v>0</v>
      </c>
      <c r="V1452" s="68">
        <f>if(T1452="Lift &amp; Shift Noprod",if( Y1452=0,Assumptions!$B$5, Assumptions!$B$4),if(T1452="Lift &amp; Shift Prod",if(AND(N1452=1,O1452="T1"),Assumptions!$B$6,Assumptions!$B$4),0))</f>
        <v>0</v>
      </c>
      <c r="W1452" s="62">
        <f>if(V1452&lt;&gt;0,if(Q1452="Unknown", Assumptions!$B$42,If(Q1452&gt;1,Q1452,2)),0)</f>
        <v>0</v>
      </c>
      <c r="X1452" s="69">
        <f>if(V1452&lt;&gt;0,if(R1452="Unknown", Assumptions!$B$43,R1452),0)</f>
        <v>0</v>
      </c>
      <c r="Y1452" s="68">
        <f t="shared" si="8"/>
        <v>0</v>
      </c>
      <c r="Z1452" s="68">
        <f>if(V1452&lt;&gt;0,if(  S1452="Unknown", Assumptions!$B$44,S1452),0)</f>
        <v>0</v>
      </c>
      <c r="AA1452" s="68">
        <f>if(V1452 ="N2",ifna(vlookup(W1452&amp;"-"&amp;X1452,'Ref. VM'!A:B,2,0),"Custom"),if(V1452 ="E2" , ifna(vlookup(W1452&amp;"-"&amp;X1452,'Ref. VM'!D:E,2,0),"Custom"),if(V1452="N2D",ifna(vlookup(W1452&amp;"-"&amp;X1452,'Ref. VM'!G:H,2,0),"Custom"),if(V1452="N4",ifna(vlookup(W1452&amp;"-"&amp;X1452,'Ref. VM'!J:K,2,0),"Custom"),0))))</f>
        <v>0</v>
      </c>
      <c r="AB1452" s="67">
        <f t="shared" si="9"/>
        <v>0</v>
      </c>
      <c r="AC1452" s="67">
        <f t="shared" si="10"/>
        <v>0</v>
      </c>
      <c r="AD1452" s="67">
        <f t="shared" si="11"/>
        <v>0</v>
      </c>
      <c r="AE1452" s="62">
        <f>if(T1452="Lift &amp; Shift Prod",730,if(T1452="Lift &amp; Shift Noprod",Assumptions!$B$3,0))</f>
        <v>0</v>
      </c>
      <c r="AF1452" s="70">
        <f>if( U1452=0,0,if(Y1452=0, ((vlookup(AB1452,'SKU Pricing'!A:B,Assumptions!$B$2,0)*W1452)+(vlookup(AC1452,'SKU Pricing'!A:B,Assumptions!$B$2,0)*X1452))*AE1452,((vlookup(AB1452,'SKU Pricing'!A:B,Assumptions!$B$2,0)*W1452)+(vlookup(AC1452,'SKU Pricing'!A:B,Assumptions!$B$2,0)*(W1452*8))+(vlookup(AD1452,'SKU Pricing'!A:B,Assumptions!$B$2,0)*(X1452-(W1452*8))))*AE1452))</f>
        <v>0</v>
      </c>
      <c r="AG1452" s="67">
        <f t="shared" si="12"/>
        <v>0</v>
      </c>
      <c r="AH1452" s="70">
        <f>ifna(vlookup(AG1452,'SKU Pricing'!A:B,Assumptions!$B$2,0)*W1452*AE1452,0)</f>
        <v>0</v>
      </c>
      <c r="AI1452" s="62" t="str">
        <f t="shared" si="13"/>
        <v/>
      </c>
      <c r="AJ1452" s="62" t="str">
        <f>if(V1452&lt;&gt;0, if(T1452="Lift &amp; Shift Noprod",Assumptions!$B$9,if(V1452=Assumptions!$B$6,Assumptions!$B$10,if(P1452=1,Assumptions!$B$8,Assumptions!$B$7))),"")</f>
        <v/>
      </c>
      <c r="AK1452" s="69">
        <f t="shared" si="14"/>
        <v>0</v>
      </c>
      <c r="AL1452" s="69">
        <f>if(AJ1452="Hyperdisk Balanced",Assumptions!$B$11,0)</f>
        <v>0</v>
      </c>
      <c r="AM1452" s="69">
        <f>if(AJ1452="Hyperdisk Balanced",Assumptions!$B$12,0)</f>
        <v>0</v>
      </c>
      <c r="AN1452" s="70">
        <f>if(AK1452=0,0,if(AJ1452="Hyperdisk Balanced",vlookup(AK1452&amp;" provisioned space",'SKU Pricing'!A:B,Assumptions!$B$2,0)*Z1452+vlookup(AK1452&amp;" provisioned IOPS",'SKU Pricing'!A:B,Assumptions!$B$2,0)*AL1452*730+vlookup(AK1452&amp;" provisioned throughput",'SKU Pricing'!A:B,Assumptions!$B$2,0)*AM1452*730,vlookup(AK1452,'SKU Pricing'!A:B,Assumptions!$B$2,0)*Z1452))</f>
        <v>0</v>
      </c>
      <c r="AO1452" s="70">
        <f t="shared" si="15"/>
        <v>0</v>
      </c>
      <c r="AP1452" s="71">
        <f t="shared" si="16"/>
        <v>0</v>
      </c>
      <c r="AQ1452" s="70">
        <f>ifna(vlookup(AP1452,'SKU Pricing'!A:B,Assumptions!$B$2,0)*AE1452,0)</f>
        <v>0</v>
      </c>
      <c r="AR1452" s="72">
        <v>0.0</v>
      </c>
    </row>
    <row r="1453">
      <c r="A1453" s="61" t="s">
        <v>1592</v>
      </c>
      <c r="B1453" s="62" t="str">
        <f>ifna(if(vlookup(A1453,vOS!A:B,2,0)="","Unknown",vlookup(A1453,vOS!A:B,2,0)),"Unknown")</f>
        <v>Microsoft Windows Server 2022 (64-bit)</v>
      </c>
      <c r="C1453" s="62">
        <f>vlookup(B1453,'OS Study'!A:D,2,0)</f>
        <v>0</v>
      </c>
      <c r="D1453" s="62" t="str">
        <f>vlookup(B1453,'OS Study'!A:D,3,0)</f>
        <v>Windows</v>
      </c>
      <c r="E1453" s="62" t="str">
        <f>vlookup(B1453,'OS Study'!A:D,4,0)</f>
        <v>Server</v>
      </c>
      <c r="F1453" s="63" t="str">
        <f>vlookup(B1453,'OS Study'!A:E,5,0)</f>
        <v>2022</v>
      </c>
      <c r="G1453" s="62">
        <f>IF(vlookup(A1453,'RVtools V2.1'!A:J,4,0)="non",0,1)</f>
        <v>1</v>
      </c>
      <c r="H1453" s="62">
        <f>if(vlookup(A1453,'RVtools V2.1'!A:K,11,0)="kube",1,0)</f>
        <v>0</v>
      </c>
      <c r="I1453" s="62">
        <f t="shared" si="5"/>
        <v>0</v>
      </c>
      <c r="J1453" s="62">
        <f>ifna(vlookup(A1453,'Infra Study'!A:Q,17,0),0)</f>
        <v>0</v>
      </c>
      <c r="K1453" s="64">
        <f>IFERROR(__xludf.DUMMYFUNCTION("N(REGEXMATCH(VLOOKUP(A1453, 'RVtools V2.1'!A:H, 8, 0), ""^Serveur de fichiers""))"),0.0)</f>
        <v>0</v>
      </c>
      <c r="L1453" s="64">
        <f t="shared" si="6"/>
        <v>0</v>
      </c>
      <c r="M1453" s="67" t="str">
        <f>ifna(vlookup(A1453,'RVtools V2.1'!A:I,8,0),"N/A")</f>
        <v>Sysmex Cellavision - PAO</v>
      </c>
      <c r="N1453" s="64">
        <f>IFERROR(__xludf.DUMMYFUNCTION("IF(REGEXMATCH(M1453, ""(?i)"" &amp; JOIN(""|"", SPLIT(""kalisil"", "" ""))), 1, 0)"),0.0)</f>
        <v>0</v>
      </c>
      <c r="O1453" s="64" t="str">
        <f>vlookup(A1453,'RVtools V2.1'!A:H,7,0)</f>
        <v>T1</v>
      </c>
      <c r="P1453" s="64">
        <f>if(vlookup(A1453,'RVtools V2.1'!A:H,5,0)="oui",1,0)</f>
        <v>1</v>
      </c>
      <c r="Q1453" s="64">
        <f>ifna(vlookup(A1453,vCPU!A:B,2,0),"Unknown")</f>
        <v>4</v>
      </c>
      <c r="R1453" s="66">
        <f>ifna(vlookup(A1453,vMemory!A:C,3,0),"Unknown")</f>
        <v>16</v>
      </c>
      <c r="S1453" s="66">
        <f>ifna(vlookup(A1453,vDisk!A:C,3,0),"Unknown")</f>
        <v>814</v>
      </c>
      <c r="T1453" s="67" t="str">
        <f t="array" ref="T1453">IFS(
   L1453=1, "No Lift &amp; Shift",
   J1453=1, XLOOKUP(A1453, 'Infra Study'!A:A, 'Infra Study'!P:P),
   I1453=1, "No Lift &amp; Shift",
   H1453=1, "GKE",
   K1453=1, "GCNV",
   G1453=1, "Lift &amp; Shift Prod",
   TRUE, "Lift &amp; Shift Noprod"
)</f>
        <v>Lift &amp; Shift Prod</v>
      </c>
      <c r="U1453" s="67">
        <f t="shared" si="7"/>
        <v>1</v>
      </c>
      <c r="V1453" s="68" t="str">
        <f>if(T1453="Lift &amp; Shift Noprod",if( Y1453=0,Assumptions!$B$5, Assumptions!$B$4),if(T1453="Lift &amp; Shift Prod",if(AND(N1453=1,O1453="T1"),Assumptions!$B$6,Assumptions!$B$4),0))</f>
        <v>N2D</v>
      </c>
      <c r="W1453" s="69">
        <f>if(V1453&lt;&gt;0,if(Q1453="Unknown", Assumptions!$B$42,If(Q1453&gt;1,Q1453,2)),0)</f>
        <v>4</v>
      </c>
      <c r="X1453" s="69">
        <f>if(V1453&lt;&gt;0,if(R1453="Unknown", Assumptions!$B$43,R1453),0)</f>
        <v>16</v>
      </c>
      <c r="Y1453" s="68">
        <f t="shared" si="8"/>
        <v>0</v>
      </c>
      <c r="Z1453" s="68">
        <f>if(V1453&lt;&gt;0,if(  S1453="Unknown", Assumptions!$B$44,S1453),0)</f>
        <v>814</v>
      </c>
      <c r="AA1453" s="68" t="str">
        <f>if(V1453 ="N2",ifna(vlookup(W1453&amp;"-"&amp;X1453,'Ref. VM'!A:B,2,0),"Custom"),if(V1453 ="E2" , ifna(vlookup(W1453&amp;"-"&amp;X1453,'Ref. VM'!D:E,2,0),"Custom"),if(V1453="N2D",ifna(vlookup(W1453&amp;"-"&amp;X1453,'Ref. VM'!G:H,2,0),"Custom"),if(V1453="N4",ifna(vlookup(W1453&amp;"-"&amp;X1453,'Ref. VM'!J:K,2,0),"Custom"),0))))</f>
        <v>Predefined</v>
      </c>
      <c r="AB1453" s="67" t="str">
        <f t="shared" si="9"/>
        <v>N2D-Predefined vCPUs-CUD 3y</v>
      </c>
      <c r="AC1453" s="67" t="str">
        <f t="shared" si="10"/>
        <v>N2D-Predefined RAM-CUD 3y</v>
      </c>
      <c r="AD1453" s="67">
        <f t="shared" si="11"/>
        <v>0</v>
      </c>
      <c r="AE1453" s="69">
        <f>if(T1453="Lift &amp; Shift Prod",730,if(T1453="Lift &amp; Shift Noprod",Assumptions!$B$3,0))</f>
        <v>730</v>
      </c>
      <c r="AF1453" s="70">
        <f>if( U1453=0,0,if(Y1453=0, ((vlookup(AB1453,'SKU Pricing'!A:B,Assumptions!$B$2,0)*W1453)+(vlookup(AC1453,'SKU Pricing'!A:B,Assumptions!$B$2,0)*X1453))*AE1453,((vlookup(AB1453,'SKU Pricing'!A:B,Assumptions!$B$2,0)*W1453)+(vlookup(AC1453,'SKU Pricing'!A:B,Assumptions!$B$2,0)*(W1453*8))+(vlookup(AD1453,'SKU Pricing'!A:B,Assumptions!$B$2,0)*(X1453-(W1453*8))))*AE1453))</f>
        <v>64.3974464</v>
      </c>
      <c r="AG1453" s="67" t="str">
        <f t="shared" si="12"/>
        <v>Windows Server</v>
      </c>
      <c r="AH1453" s="70">
        <f>ifna(vlookup(AG1453,'SKU Pricing'!A:B,Assumptions!$B$2,0)*W1453*AE1453,0)</f>
        <v>134.32</v>
      </c>
      <c r="AI1453" s="62" t="str">
        <f t="shared" si="13"/>
        <v>Regional</v>
      </c>
      <c r="AJ1453" s="62" t="str">
        <f>if(V1453&lt;&gt;0, if(T1453="Lift &amp; Shift Noprod",Assumptions!$B$9,if(V1453=Assumptions!$B$6,Assumptions!$B$10,if(P1453=1,Assumptions!$B$8,Assumptions!$B$7))),"")</f>
        <v>SSD</v>
      </c>
      <c r="AK1453" s="69" t="str">
        <f t="shared" si="14"/>
        <v>SSD</v>
      </c>
      <c r="AL1453" s="69">
        <f>if(AJ1453="Hyperdisk Balanced",Assumptions!$B$11,0)</f>
        <v>0</v>
      </c>
      <c r="AM1453" s="69">
        <f>if(AJ1453="Hyperdisk Balanced",Assumptions!$B$12,0)</f>
        <v>0</v>
      </c>
      <c r="AN1453" s="70">
        <f>if(AK1453=0,0,if(AJ1453="Hyperdisk Balanced",vlookup(AK1453&amp;" provisioned space",'SKU Pricing'!A:B,Assumptions!$B$2,0)*Z1453+vlookup(AK1453&amp;" provisioned IOPS",'SKU Pricing'!A:B,Assumptions!$B$2,0)*AL1453*730+vlookup(AK1453&amp;" provisioned throughput",'SKU Pricing'!A:B,Assumptions!$B$2,0)*AM1453*730,vlookup(AK1453,'SKU Pricing'!A:B,Assumptions!$B$2,0)*Z1453))</f>
        <v>160.358</v>
      </c>
      <c r="AO1453" s="70">
        <f t="shared" si="15"/>
        <v>359.0754464</v>
      </c>
      <c r="AP1453" s="71" t="str">
        <f t="shared" si="16"/>
        <v>VM Manager</v>
      </c>
      <c r="AQ1453" s="70">
        <f>ifna(vlookup(AP1453,'SKU Pricing'!A:B,Assumptions!$B$2,0)*AE1453,0)</f>
        <v>2.19</v>
      </c>
      <c r="AR1453" s="72">
        <v>0.0</v>
      </c>
    </row>
    <row r="1454">
      <c r="A1454" s="61" t="s">
        <v>1593</v>
      </c>
      <c r="B1454" s="62" t="str">
        <f>ifna(if(vlookup(A1454,vOS!A:B,2,0)="","Unknown",vlookup(A1454,vOS!A:B,2,0)),"Unknown")</f>
        <v>Microsoft Windows Server 2022 (64-bit)</v>
      </c>
      <c r="C1454" s="62">
        <f>vlookup(B1454,'OS Study'!A:D,2,0)</f>
        <v>0</v>
      </c>
      <c r="D1454" s="62" t="str">
        <f>vlookup(B1454,'OS Study'!A:D,3,0)</f>
        <v>Windows</v>
      </c>
      <c r="E1454" s="62" t="str">
        <f>vlookup(B1454,'OS Study'!A:D,4,0)</f>
        <v>Server</v>
      </c>
      <c r="F1454" s="63" t="str">
        <f>vlookup(B1454,'OS Study'!A:E,5,0)</f>
        <v>2022</v>
      </c>
      <c r="G1454" s="62">
        <f>IF(vlookup(A1454,'RVtools V2.1'!A:J,4,0)="non",0,1)</f>
        <v>1</v>
      </c>
      <c r="H1454" s="62">
        <f>if(vlookup(A1454,'RVtools V2.1'!A:K,11,0)="kube",1,0)</f>
        <v>0</v>
      </c>
      <c r="I1454" s="62">
        <f t="shared" si="5"/>
        <v>0</v>
      </c>
      <c r="J1454" s="62">
        <f>ifna(vlookup(A1454,'Infra Study'!A:Q,17,0),0)</f>
        <v>0</v>
      </c>
      <c r="K1454" s="64">
        <f>IFERROR(__xludf.DUMMYFUNCTION("N(REGEXMATCH(VLOOKUP(A1454, 'RVtools V2.1'!A:H, 8, 0), ""^Serveur de fichiers""))"),0.0)</f>
        <v>0</v>
      </c>
      <c r="L1454" s="64">
        <f t="shared" si="6"/>
        <v>0</v>
      </c>
      <c r="M1454" s="67" t="str">
        <f>ifna(vlookup(A1454,'RVtools V2.1'!A:I,8,0),"N/A")</f>
        <v>Sysmex Cellavision - PAS</v>
      </c>
      <c r="N1454" s="64">
        <f>IFERROR(__xludf.DUMMYFUNCTION("IF(REGEXMATCH(M1454, ""(?i)"" &amp; JOIN(""|"", SPLIT(""kalisil"", "" ""))), 1, 0)"),0.0)</f>
        <v>0</v>
      </c>
      <c r="O1454" s="64" t="str">
        <f>vlookup(A1454,'RVtools V2.1'!A:H,7,0)</f>
        <v>T1</v>
      </c>
      <c r="P1454" s="64">
        <f>if(vlookup(A1454,'RVtools V2.1'!A:H,5,0)="oui",1,0)</f>
        <v>1</v>
      </c>
      <c r="Q1454" s="64">
        <f>ifna(vlookup(A1454,vCPU!A:B,2,0),"Unknown")</f>
        <v>4</v>
      </c>
      <c r="R1454" s="66">
        <f>ifna(vlookup(A1454,vMemory!A:C,3,0),"Unknown")</f>
        <v>16</v>
      </c>
      <c r="S1454" s="66">
        <f>ifna(vlookup(A1454,vDisk!A:C,3,0),"Unknown")</f>
        <v>515</v>
      </c>
      <c r="T1454" s="67" t="str">
        <f t="array" ref="T1454">IFS(
   L1454=1, "No Lift &amp; Shift",
   J1454=1, XLOOKUP(A1454, 'Infra Study'!A:A, 'Infra Study'!P:P),
   I1454=1, "No Lift &amp; Shift",
   H1454=1, "GKE",
   K1454=1, "GCNV",
   G1454=1, "Lift &amp; Shift Prod",
   TRUE, "Lift &amp; Shift Noprod"
)</f>
        <v>Lift &amp; Shift Prod</v>
      </c>
      <c r="U1454" s="67">
        <f t="shared" si="7"/>
        <v>1</v>
      </c>
      <c r="V1454" s="68" t="str">
        <f>if(T1454="Lift &amp; Shift Noprod",if( Y1454=0,Assumptions!$B$5, Assumptions!$B$4),if(T1454="Lift &amp; Shift Prod",if(AND(N1454=1,O1454="T1"),Assumptions!$B$6,Assumptions!$B$4),0))</f>
        <v>N2D</v>
      </c>
      <c r="W1454" s="69">
        <f>if(V1454&lt;&gt;0,if(Q1454="Unknown", Assumptions!$B$42,If(Q1454&gt;1,Q1454,2)),0)</f>
        <v>4</v>
      </c>
      <c r="X1454" s="69">
        <f>if(V1454&lt;&gt;0,if(R1454="Unknown", Assumptions!$B$43,R1454),0)</f>
        <v>16</v>
      </c>
      <c r="Y1454" s="68">
        <f t="shared" si="8"/>
        <v>0</v>
      </c>
      <c r="Z1454" s="68">
        <f>if(V1454&lt;&gt;0,if(  S1454="Unknown", Assumptions!$B$44,S1454),0)</f>
        <v>515</v>
      </c>
      <c r="AA1454" s="68" t="str">
        <f>if(V1454 ="N2",ifna(vlookup(W1454&amp;"-"&amp;X1454,'Ref. VM'!A:B,2,0),"Custom"),if(V1454 ="E2" , ifna(vlookup(W1454&amp;"-"&amp;X1454,'Ref. VM'!D:E,2,0),"Custom"),if(V1454="N2D",ifna(vlookup(W1454&amp;"-"&amp;X1454,'Ref. VM'!G:H,2,0),"Custom"),if(V1454="N4",ifna(vlookup(W1454&amp;"-"&amp;X1454,'Ref. VM'!J:K,2,0),"Custom"),0))))</f>
        <v>Predefined</v>
      </c>
      <c r="AB1454" s="67" t="str">
        <f t="shared" si="9"/>
        <v>N2D-Predefined vCPUs-CUD 3y</v>
      </c>
      <c r="AC1454" s="67" t="str">
        <f t="shared" si="10"/>
        <v>N2D-Predefined RAM-CUD 3y</v>
      </c>
      <c r="AD1454" s="67">
        <f t="shared" si="11"/>
        <v>0</v>
      </c>
      <c r="AE1454" s="69">
        <f>if(T1454="Lift &amp; Shift Prod",730,if(T1454="Lift &amp; Shift Noprod",Assumptions!$B$3,0))</f>
        <v>730</v>
      </c>
      <c r="AF1454" s="70">
        <f>if( U1454=0,0,if(Y1454=0, ((vlookup(AB1454,'SKU Pricing'!A:B,Assumptions!$B$2,0)*W1454)+(vlookup(AC1454,'SKU Pricing'!A:B,Assumptions!$B$2,0)*X1454))*AE1454,((vlookup(AB1454,'SKU Pricing'!A:B,Assumptions!$B$2,0)*W1454)+(vlookup(AC1454,'SKU Pricing'!A:B,Assumptions!$B$2,0)*(W1454*8))+(vlookup(AD1454,'SKU Pricing'!A:B,Assumptions!$B$2,0)*(X1454-(W1454*8))))*AE1454))</f>
        <v>64.3974464</v>
      </c>
      <c r="AG1454" s="67" t="str">
        <f t="shared" si="12"/>
        <v>Windows Server</v>
      </c>
      <c r="AH1454" s="70">
        <f>ifna(vlookup(AG1454,'SKU Pricing'!A:B,Assumptions!$B$2,0)*W1454*AE1454,0)</f>
        <v>134.32</v>
      </c>
      <c r="AI1454" s="62" t="str">
        <f t="shared" si="13"/>
        <v>Regional</v>
      </c>
      <c r="AJ1454" s="62" t="str">
        <f>if(V1454&lt;&gt;0, if(T1454="Lift &amp; Shift Noprod",Assumptions!$B$9,if(V1454=Assumptions!$B$6,Assumptions!$B$10,if(P1454=1,Assumptions!$B$8,Assumptions!$B$7))),"")</f>
        <v>SSD</v>
      </c>
      <c r="AK1454" s="69" t="str">
        <f t="shared" si="14"/>
        <v>SSD</v>
      </c>
      <c r="AL1454" s="69">
        <f>if(AJ1454="Hyperdisk Balanced",Assumptions!$B$11,0)</f>
        <v>0</v>
      </c>
      <c r="AM1454" s="69">
        <f>if(AJ1454="Hyperdisk Balanced",Assumptions!$B$12,0)</f>
        <v>0</v>
      </c>
      <c r="AN1454" s="70">
        <f>if(AK1454=0,0,if(AJ1454="Hyperdisk Balanced",vlookup(AK1454&amp;" provisioned space",'SKU Pricing'!A:B,Assumptions!$B$2,0)*Z1454+vlookup(AK1454&amp;" provisioned IOPS",'SKU Pricing'!A:B,Assumptions!$B$2,0)*AL1454*730+vlookup(AK1454&amp;" provisioned throughput",'SKU Pricing'!A:B,Assumptions!$B$2,0)*AM1454*730,vlookup(AK1454,'SKU Pricing'!A:B,Assumptions!$B$2,0)*Z1454))</f>
        <v>101.455</v>
      </c>
      <c r="AO1454" s="70">
        <f t="shared" si="15"/>
        <v>300.1724464</v>
      </c>
      <c r="AP1454" s="71" t="str">
        <f t="shared" si="16"/>
        <v>VM Manager</v>
      </c>
      <c r="AQ1454" s="70">
        <f>ifna(vlookup(AP1454,'SKU Pricing'!A:B,Assumptions!$B$2,0)*AE1454,0)</f>
        <v>2.19</v>
      </c>
      <c r="AR1454" s="72">
        <v>0.0</v>
      </c>
    </row>
    <row r="1455">
      <c r="A1455" s="61" t="s">
        <v>1594</v>
      </c>
      <c r="B1455" s="62" t="str">
        <f>ifna(if(vlookup(A1455,vOS!A:B,2,0)="","Unknown",vlookup(A1455,vOS!A:B,2,0)),"Unknown")</f>
        <v>Microsoft Windows Server 2019 (64-bit)</v>
      </c>
      <c r="C1455" s="62">
        <f>vlookup(B1455,'OS Study'!A:D,2,0)</f>
        <v>0</v>
      </c>
      <c r="D1455" s="62" t="str">
        <f>vlookup(B1455,'OS Study'!A:D,3,0)</f>
        <v>Windows</v>
      </c>
      <c r="E1455" s="62" t="str">
        <f>vlookup(B1455,'OS Study'!A:D,4,0)</f>
        <v>Server</v>
      </c>
      <c r="F1455" s="63" t="str">
        <f>vlookup(B1455,'OS Study'!A:E,5,0)</f>
        <v>2019</v>
      </c>
      <c r="G1455" s="62">
        <f>IF(vlookup(A1455,'RVtools V2.1'!A:J,4,0)="non",0,1)</f>
        <v>1</v>
      </c>
      <c r="H1455" s="62">
        <f>if(vlookup(A1455,'RVtools V2.1'!A:K,11,0)="kube",1,0)</f>
        <v>0</v>
      </c>
      <c r="I1455" s="62">
        <f t="shared" si="5"/>
        <v>0</v>
      </c>
      <c r="J1455" s="62">
        <f>ifna(vlookup(A1455,'Infra Study'!A:Q,17,0),0)</f>
        <v>0</v>
      </c>
      <c r="K1455" s="64">
        <f>IFERROR(__xludf.DUMMYFUNCTION("N(REGEXMATCH(VLOOKUP(A1455, 'RVtools V2.1'!A:H, 8, 0), ""^Serveur de fichiers""))"),0.0)</f>
        <v>0</v>
      </c>
      <c r="L1455" s="64">
        <f t="shared" si="6"/>
        <v>0</v>
      </c>
      <c r="M1455" s="67" t="str">
        <f>ifna(vlookup(A1455,'RVtools V2.1'!A:I,8,0),"N/A")</f>
        <v>Sysmex Cellavision - PRO</v>
      </c>
      <c r="N1455" s="64">
        <f>IFERROR(__xludf.DUMMYFUNCTION("IF(REGEXMATCH(M1455, ""(?i)"" &amp; JOIN(""|"", SPLIT(""kalisil"", "" ""))), 1, 0)"),0.0)</f>
        <v>0</v>
      </c>
      <c r="O1455" s="64" t="str">
        <f>vlookup(A1455,'RVtools V2.1'!A:H,7,0)</f>
        <v>T1</v>
      </c>
      <c r="P1455" s="64">
        <f>if(vlookup(A1455,'RVtools V2.1'!A:H,5,0)="oui",1,0)</f>
        <v>1</v>
      </c>
      <c r="Q1455" s="64">
        <f>ifna(vlookup(A1455,vCPU!A:B,2,0),"Unknown")</f>
        <v>4</v>
      </c>
      <c r="R1455" s="66">
        <f>ifna(vlookup(A1455,vMemory!A:C,3,0),"Unknown")</f>
        <v>16</v>
      </c>
      <c r="S1455" s="66">
        <f>ifna(vlookup(A1455,vDisk!A:C,3,0),"Unknown")</f>
        <v>320</v>
      </c>
      <c r="T1455" s="67" t="str">
        <f t="array" ref="T1455">IFS(
   L1455=1, "No Lift &amp; Shift",
   J1455=1, XLOOKUP(A1455, 'Infra Study'!A:A, 'Infra Study'!P:P),
   I1455=1, "No Lift &amp; Shift",
   H1455=1, "GKE",
   K1455=1, "GCNV",
   G1455=1, "Lift &amp; Shift Prod",
   TRUE, "Lift &amp; Shift Noprod"
)</f>
        <v>Lift &amp; Shift Prod</v>
      </c>
      <c r="U1455" s="67">
        <f t="shared" si="7"/>
        <v>1</v>
      </c>
      <c r="V1455" s="68" t="str">
        <f>if(T1455="Lift &amp; Shift Noprod",if( Y1455=0,Assumptions!$B$5, Assumptions!$B$4),if(T1455="Lift &amp; Shift Prod",if(AND(N1455=1,O1455="T1"),Assumptions!$B$6,Assumptions!$B$4),0))</f>
        <v>N2D</v>
      </c>
      <c r="W1455" s="69">
        <f>if(V1455&lt;&gt;0,if(Q1455="Unknown", Assumptions!$B$42,If(Q1455&gt;1,Q1455,2)),0)</f>
        <v>4</v>
      </c>
      <c r="X1455" s="69">
        <f>if(V1455&lt;&gt;0,if(R1455="Unknown", Assumptions!$B$43,R1455),0)</f>
        <v>16</v>
      </c>
      <c r="Y1455" s="68">
        <f t="shared" si="8"/>
        <v>0</v>
      </c>
      <c r="Z1455" s="68">
        <f>if(V1455&lt;&gt;0,if(  S1455="Unknown", Assumptions!$B$44,S1455),0)</f>
        <v>320</v>
      </c>
      <c r="AA1455" s="68" t="str">
        <f>if(V1455 ="N2",ifna(vlookup(W1455&amp;"-"&amp;X1455,'Ref. VM'!A:B,2,0),"Custom"),if(V1455 ="E2" , ifna(vlookup(W1455&amp;"-"&amp;X1455,'Ref. VM'!D:E,2,0),"Custom"),if(V1455="N2D",ifna(vlookup(W1455&amp;"-"&amp;X1455,'Ref. VM'!G:H,2,0),"Custom"),if(V1455="N4",ifna(vlookup(W1455&amp;"-"&amp;X1455,'Ref. VM'!J:K,2,0),"Custom"),0))))</f>
        <v>Predefined</v>
      </c>
      <c r="AB1455" s="67" t="str">
        <f t="shared" si="9"/>
        <v>N2D-Predefined vCPUs-CUD 3y</v>
      </c>
      <c r="AC1455" s="67" t="str">
        <f t="shared" si="10"/>
        <v>N2D-Predefined RAM-CUD 3y</v>
      </c>
      <c r="AD1455" s="67">
        <f t="shared" si="11"/>
        <v>0</v>
      </c>
      <c r="AE1455" s="69">
        <f>if(T1455="Lift &amp; Shift Prod",730,if(T1455="Lift &amp; Shift Noprod",Assumptions!$B$3,0))</f>
        <v>730</v>
      </c>
      <c r="AF1455" s="70">
        <f>if( U1455=0,0,if(Y1455=0, ((vlookup(AB1455,'SKU Pricing'!A:B,Assumptions!$B$2,0)*W1455)+(vlookup(AC1455,'SKU Pricing'!A:B,Assumptions!$B$2,0)*X1455))*AE1455,((vlookup(AB1455,'SKU Pricing'!A:B,Assumptions!$B$2,0)*W1455)+(vlookup(AC1455,'SKU Pricing'!A:B,Assumptions!$B$2,0)*(W1455*8))+(vlookup(AD1455,'SKU Pricing'!A:B,Assumptions!$B$2,0)*(X1455-(W1455*8))))*AE1455))</f>
        <v>64.3974464</v>
      </c>
      <c r="AG1455" s="67" t="str">
        <f t="shared" si="12"/>
        <v>Windows Server</v>
      </c>
      <c r="AH1455" s="70">
        <f>ifna(vlookup(AG1455,'SKU Pricing'!A:B,Assumptions!$B$2,0)*W1455*AE1455,0)</f>
        <v>134.32</v>
      </c>
      <c r="AI1455" s="62" t="str">
        <f t="shared" si="13"/>
        <v>Regional</v>
      </c>
      <c r="AJ1455" s="62" t="str">
        <f>if(V1455&lt;&gt;0, if(T1455="Lift &amp; Shift Noprod",Assumptions!$B$9,if(V1455=Assumptions!$B$6,Assumptions!$B$10,if(P1455=1,Assumptions!$B$8,Assumptions!$B$7))),"")</f>
        <v>SSD</v>
      </c>
      <c r="AK1455" s="69" t="str">
        <f t="shared" si="14"/>
        <v>SSD</v>
      </c>
      <c r="AL1455" s="69">
        <f>if(AJ1455="Hyperdisk Balanced",Assumptions!$B$11,0)</f>
        <v>0</v>
      </c>
      <c r="AM1455" s="69">
        <f>if(AJ1455="Hyperdisk Balanced",Assumptions!$B$12,0)</f>
        <v>0</v>
      </c>
      <c r="AN1455" s="70">
        <f>if(AK1455=0,0,if(AJ1455="Hyperdisk Balanced",vlookup(AK1455&amp;" provisioned space",'SKU Pricing'!A:B,Assumptions!$B$2,0)*Z1455+vlookup(AK1455&amp;" provisioned IOPS",'SKU Pricing'!A:B,Assumptions!$B$2,0)*AL1455*730+vlookup(AK1455&amp;" provisioned throughput",'SKU Pricing'!A:B,Assumptions!$B$2,0)*AM1455*730,vlookup(AK1455,'SKU Pricing'!A:B,Assumptions!$B$2,0)*Z1455))</f>
        <v>63.04</v>
      </c>
      <c r="AO1455" s="70">
        <f t="shared" si="15"/>
        <v>261.7574464</v>
      </c>
      <c r="AP1455" s="71" t="str">
        <f t="shared" si="16"/>
        <v>VM Manager</v>
      </c>
      <c r="AQ1455" s="70">
        <f>ifna(vlookup(AP1455,'SKU Pricing'!A:B,Assumptions!$B$2,0)*AE1455,0)</f>
        <v>2.19</v>
      </c>
      <c r="AR1455" s="72">
        <v>0.0</v>
      </c>
    </row>
    <row r="1456">
      <c r="A1456" s="61" t="s">
        <v>1595</v>
      </c>
      <c r="B1456" s="62" t="str">
        <f>ifna(if(vlookup(A1456,vOS!A:B,2,0)="","Unknown",vlookup(A1456,vOS!A:B,2,0)),"Unknown")</f>
        <v>Microsoft Windows Server 2016 or later (64-bit)</v>
      </c>
      <c r="C1456" s="62">
        <f>vlookup(B1456,'OS Study'!A:D,2,0)</f>
        <v>0</v>
      </c>
      <c r="D1456" s="62" t="str">
        <f>vlookup(B1456,'OS Study'!A:D,3,0)</f>
        <v>Windows</v>
      </c>
      <c r="E1456" s="62" t="str">
        <f>vlookup(B1456,'OS Study'!A:D,4,0)</f>
        <v>Server</v>
      </c>
      <c r="F1456" s="63" t="str">
        <f>vlookup(B1456,'OS Study'!A:E,5,0)</f>
        <v>2016</v>
      </c>
      <c r="G1456" s="62">
        <f>IF(vlookup(A1456,'RVtools V2.1'!A:J,4,0)="non",0,1)</f>
        <v>1</v>
      </c>
      <c r="H1456" s="62">
        <f>if(vlookup(A1456,'RVtools V2.1'!A:K,11,0)="kube",1,0)</f>
        <v>0</v>
      </c>
      <c r="I1456" s="62">
        <f t="shared" si="5"/>
        <v>0</v>
      </c>
      <c r="J1456" s="62">
        <f>ifna(vlookup(A1456,'Infra Study'!A:Q,17,0),0)</f>
        <v>0</v>
      </c>
      <c r="K1456" s="64">
        <f>IFERROR(__xludf.DUMMYFUNCTION("N(REGEXMATCH(VLOOKUP(A1456, 'RVtools V2.1'!A:H, 8, 0), ""^Serveur de fichiers""))"),0.0)</f>
        <v>0</v>
      </c>
      <c r="L1456" s="64">
        <f t="shared" si="6"/>
        <v>0</v>
      </c>
      <c r="M1456" s="67" t="str">
        <f>ifna(vlookup(A1456,'RVtools V2.1'!A:I,8,0),"N/A")</f>
        <v>Sysmex Cellavision - RAL</v>
      </c>
      <c r="N1456" s="64">
        <f>IFERROR(__xludf.DUMMYFUNCTION("IF(REGEXMATCH(M1456, ""(?i)"" &amp; JOIN(""|"", SPLIT(""kalisil"", "" ""))), 1, 0)"),0.0)</f>
        <v>0</v>
      </c>
      <c r="O1456" s="64" t="str">
        <f>vlookup(A1456,'RVtools V2.1'!A:H,7,0)</f>
        <v>T1</v>
      </c>
      <c r="P1456" s="64">
        <f>if(vlookup(A1456,'RVtools V2.1'!A:H,5,0)="oui",1,0)</f>
        <v>1</v>
      </c>
      <c r="Q1456" s="64">
        <f>ifna(vlookup(A1456,vCPU!A:B,2,0),"Unknown")</f>
        <v>4</v>
      </c>
      <c r="R1456" s="66">
        <f>ifna(vlookup(A1456,vMemory!A:C,3,0),"Unknown")</f>
        <v>32</v>
      </c>
      <c r="S1456" s="66">
        <f>ifna(vlookup(A1456,vDisk!A:C,3,0),"Unknown")</f>
        <v>7339</v>
      </c>
      <c r="T1456" s="67" t="str">
        <f t="array" ref="T1456">IFS(
   L1456=1, "No Lift &amp; Shift",
   J1456=1, XLOOKUP(A1456, 'Infra Study'!A:A, 'Infra Study'!P:P),
   I1456=1, "No Lift &amp; Shift",
   H1456=1, "GKE",
   K1456=1, "GCNV",
   G1456=1, "Lift &amp; Shift Prod",
   TRUE, "Lift &amp; Shift Noprod"
)</f>
        <v>Lift &amp; Shift Prod</v>
      </c>
      <c r="U1456" s="67">
        <f t="shared" si="7"/>
        <v>1</v>
      </c>
      <c r="V1456" s="68" t="str">
        <f>if(T1456="Lift &amp; Shift Noprod",if( Y1456=0,Assumptions!$B$5, Assumptions!$B$4),if(T1456="Lift &amp; Shift Prod",if(AND(N1456=1,O1456="T1"),Assumptions!$B$6,Assumptions!$B$4),0))</f>
        <v>N2D</v>
      </c>
      <c r="W1456" s="69">
        <f>if(V1456&lt;&gt;0,if(Q1456="Unknown", Assumptions!$B$42,If(Q1456&gt;1,Q1456,2)),0)</f>
        <v>4</v>
      </c>
      <c r="X1456" s="69">
        <f>if(V1456&lt;&gt;0,if(R1456="Unknown", Assumptions!$B$43,R1456),0)</f>
        <v>32</v>
      </c>
      <c r="Y1456" s="68">
        <f t="shared" si="8"/>
        <v>0</v>
      </c>
      <c r="Z1456" s="68">
        <f>if(V1456&lt;&gt;0,if(  S1456="Unknown", Assumptions!$B$44,S1456),0)</f>
        <v>7339</v>
      </c>
      <c r="AA1456" s="68" t="str">
        <f>if(V1456 ="N2",ifna(vlookup(W1456&amp;"-"&amp;X1456,'Ref. VM'!A:B,2,0),"Custom"),if(V1456 ="E2" , ifna(vlookup(W1456&amp;"-"&amp;X1456,'Ref. VM'!D:E,2,0),"Custom"),if(V1456="N2D",ifna(vlookup(W1456&amp;"-"&amp;X1456,'Ref. VM'!G:H,2,0),"Custom"),if(V1456="N4",ifna(vlookup(W1456&amp;"-"&amp;X1456,'Ref. VM'!J:K,2,0),"Custom"),0))))</f>
        <v>Predefined</v>
      </c>
      <c r="AB1456" s="67" t="str">
        <f t="shared" si="9"/>
        <v>N2D-Predefined vCPUs-CUD 3y</v>
      </c>
      <c r="AC1456" s="67" t="str">
        <f t="shared" si="10"/>
        <v>N2D-Predefined RAM-CUD 3y</v>
      </c>
      <c r="AD1456" s="67">
        <f t="shared" si="11"/>
        <v>0</v>
      </c>
      <c r="AE1456" s="69">
        <f>if(T1456="Lift &amp; Shift Prod",730,if(T1456="Lift &amp; Shift Noprod",Assumptions!$B$3,0))</f>
        <v>730</v>
      </c>
      <c r="AF1456" s="70">
        <f>if( U1456=0,0,if(Y1456=0, ((vlookup(AB1456,'SKU Pricing'!A:B,Assumptions!$B$2,0)*W1456)+(vlookup(AC1456,'SKU Pricing'!A:B,Assumptions!$B$2,0)*X1456))*AE1456,((vlookup(AB1456,'SKU Pricing'!A:B,Assumptions!$B$2,0)*W1456)+(vlookup(AC1456,'SKU Pricing'!A:B,Assumptions!$B$2,0)*(W1456*8))+(vlookup(AD1456,'SKU Pricing'!A:B,Assumptions!$B$2,0)*(X1456-(W1456*8))))*AE1456))</f>
        <v>86.8749056</v>
      </c>
      <c r="AG1456" s="67" t="str">
        <f t="shared" si="12"/>
        <v>Windows Server</v>
      </c>
      <c r="AH1456" s="70">
        <f>ifna(vlookup(AG1456,'SKU Pricing'!A:B,Assumptions!$B$2,0)*W1456*AE1456,0)</f>
        <v>134.32</v>
      </c>
      <c r="AI1456" s="62" t="str">
        <f t="shared" si="13"/>
        <v>Regional</v>
      </c>
      <c r="AJ1456" s="62" t="str">
        <f>if(V1456&lt;&gt;0, if(T1456="Lift &amp; Shift Noprod",Assumptions!$B$9,if(V1456=Assumptions!$B$6,Assumptions!$B$10,if(P1456=1,Assumptions!$B$8,Assumptions!$B$7))),"")</f>
        <v>SSD</v>
      </c>
      <c r="AK1456" s="69" t="str">
        <f t="shared" si="14"/>
        <v>SSD</v>
      </c>
      <c r="AL1456" s="69">
        <f>if(AJ1456="Hyperdisk Balanced",Assumptions!$B$11,0)</f>
        <v>0</v>
      </c>
      <c r="AM1456" s="69">
        <f>if(AJ1456="Hyperdisk Balanced",Assumptions!$B$12,0)</f>
        <v>0</v>
      </c>
      <c r="AN1456" s="70">
        <f>if(AK1456=0,0,if(AJ1456="Hyperdisk Balanced",vlookup(AK1456&amp;" provisioned space",'SKU Pricing'!A:B,Assumptions!$B$2,0)*Z1456+vlookup(AK1456&amp;" provisioned IOPS",'SKU Pricing'!A:B,Assumptions!$B$2,0)*AL1456*730+vlookup(AK1456&amp;" provisioned throughput",'SKU Pricing'!A:B,Assumptions!$B$2,0)*AM1456*730,vlookup(AK1456,'SKU Pricing'!A:B,Assumptions!$B$2,0)*Z1456))</f>
        <v>1445.783</v>
      </c>
      <c r="AO1456" s="70">
        <f t="shared" si="15"/>
        <v>1666.977906</v>
      </c>
      <c r="AP1456" s="71" t="str">
        <f t="shared" si="16"/>
        <v>VM Manager</v>
      </c>
      <c r="AQ1456" s="70">
        <f>ifna(vlookup(AP1456,'SKU Pricing'!A:B,Assumptions!$B$2,0)*AE1456,0)</f>
        <v>2.19</v>
      </c>
      <c r="AR1456" s="72">
        <v>0.0</v>
      </c>
    </row>
    <row r="1457">
      <c r="A1457" s="61" t="s">
        <v>1596</v>
      </c>
      <c r="B1457" s="62" t="str">
        <f>ifna(if(vlookup(A1457,vOS!A:B,2,0)="","Unknown",vlookup(A1457,vOS!A:B,2,0)),"Unknown")</f>
        <v>Microsoft Windows Server 2022 (64-bit)</v>
      </c>
      <c r="C1457" s="62">
        <f>vlookup(B1457,'OS Study'!A:D,2,0)</f>
        <v>0</v>
      </c>
      <c r="D1457" s="62" t="str">
        <f>vlookup(B1457,'OS Study'!A:D,3,0)</f>
        <v>Windows</v>
      </c>
      <c r="E1457" s="62" t="str">
        <f>vlookup(B1457,'OS Study'!A:D,4,0)</f>
        <v>Server</v>
      </c>
      <c r="F1457" s="63" t="str">
        <f>vlookup(B1457,'OS Study'!A:E,5,0)</f>
        <v>2022</v>
      </c>
      <c r="G1457" s="62">
        <f>IF(vlookup(A1457,'RVtools V2.1'!A:J,4,0)="non",0,1)</f>
        <v>1</v>
      </c>
      <c r="H1457" s="62">
        <f>if(vlookup(A1457,'RVtools V2.1'!A:K,11,0)="kube",1,0)</f>
        <v>0</v>
      </c>
      <c r="I1457" s="62">
        <f t="shared" si="5"/>
        <v>0</v>
      </c>
      <c r="J1457" s="62">
        <f>ifna(vlookup(A1457,'Infra Study'!A:Q,17,0),0)</f>
        <v>0</v>
      </c>
      <c r="K1457" s="64">
        <f>IFERROR(__xludf.DUMMYFUNCTION("N(REGEXMATCH(VLOOKUP(A1457, 'RVtools V2.1'!A:H, 8, 0), ""^Serveur de fichiers""))"),0.0)</f>
        <v>0</v>
      </c>
      <c r="L1457" s="64">
        <f t="shared" si="6"/>
        <v>0</v>
      </c>
      <c r="M1457" s="67" t="str">
        <f>ifna(vlookup(A1457,'RVtools V2.1'!A:I,8,0),"N/A")</f>
        <v>Sysmex Ext IPU - ALS</v>
      </c>
      <c r="N1457" s="64">
        <f>IFERROR(__xludf.DUMMYFUNCTION("IF(REGEXMATCH(M1457, ""(?i)"" &amp; JOIN(""|"", SPLIT(""kalisil"", "" ""))), 1, 0)"),0.0)</f>
        <v>0</v>
      </c>
      <c r="O1457" s="64" t="str">
        <f>vlookup(A1457,'RVtools V2.1'!A:H,7,0)</f>
        <v>T1</v>
      </c>
      <c r="P1457" s="64">
        <f>if(vlookup(A1457,'RVtools V2.1'!A:H,5,0)="oui",1,0)</f>
        <v>1</v>
      </c>
      <c r="Q1457" s="64">
        <f>ifna(vlookup(A1457,vCPU!A:B,2,0),"Unknown")</f>
        <v>4</v>
      </c>
      <c r="R1457" s="66">
        <f>ifna(vlookup(A1457,vMemory!A:C,3,0),"Unknown")</f>
        <v>16</v>
      </c>
      <c r="S1457" s="66">
        <f>ifna(vlookup(A1457,vDisk!A:C,3,0),"Unknown")</f>
        <v>64</v>
      </c>
      <c r="T1457" s="67" t="str">
        <f t="array" ref="T1457">IFS(
   L1457=1, "No Lift &amp; Shift",
   J1457=1, XLOOKUP(A1457, 'Infra Study'!A:A, 'Infra Study'!P:P),
   I1457=1, "No Lift &amp; Shift",
   H1457=1, "GKE",
   K1457=1, "GCNV",
   G1457=1, "Lift &amp; Shift Prod",
   TRUE, "Lift &amp; Shift Noprod"
)</f>
        <v>Lift &amp; Shift Prod</v>
      </c>
      <c r="U1457" s="67">
        <f t="shared" si="7"/>
        <v>1</v>
      </c>
      <c r="V1457" s="68" t="str">
        <f>if(T1457="Lift &amp; Shift Noprod",if( Y1457=0,Assumptions!$B$5, Assumptions!$B$4),if(T1457="Lift &amp; Shift Prod",if(AND(N1457=1,O1457="T1"),Assumptions!$B$6,Assumptions!$B$4),0))</f>
        <v>N2D</v>
      </c>
      <c r="W1457" s="69">
        <f>if(V1457&lt;&gt;0,if(Q1457="Unknown", Assumptions!$B$42,If(Q1457&gt;1,Q1457,2)),0)</f>
        <v>4</v>
      </c>
      <c r="X1457" s="69">
        <f>if(V1457&lt;&gt;0,if(R1457="Unknown", Assumptions!$B$43,R1457),0)</f>
        <v>16</v>
      </c>
      <c r="Y1457" s="68">
        <f t="shared" si="8"/>
        <v>0</v>
      </c>
      <c r="Z1457" s="68">
        <f>if(V1457&lt;&gt;0,if(  S1457="Unknown", Assumptions!$B$44,S1457),0)</f>
        <v>64</v>
      </c>
      <c r="AA1457" s="68" t="str">
        <f>if(V1457 ="N2",ifna(vlookup(W1457&amp;"-"&amp;X1457,'Ref. VM'!A:B,2,0),"Custom"),if(V1457 ="E2" , ifna(vlookup(W1457&amp;"-"&amp;X1457,'Ref. VM'!D:E,2,0),"Custom"),if(V1457="N2D",ifna(vlookup(W1457&amp;"-"&amp;X1457,'Ref. VM'!G:H,2,0),"Custom"),if(V1457="N4",ifna(vlookup(W1457&amp;"-"&amp;X1457,'Ref. VM'!J:K,2,0),"Custom"),0))))</f>
        <v>Predefined</v>
      </c>
      <c r="AB1457" s="67" t="str">
        <f t="shared" si="9"/>
        <v>N2D-Predefined vCPUs-CUD 3y</v>
      </c>
      <c r="AC1457" s="67" t="str">
        <f t="shared" si="10"/>
        <v>N2D-Predefined RAM-CUD 3y</v>
      </c>
      <c r="AD1457" s="67">
        <f t="shared" si="11"/>
        <v>0</v>
      </c>
      <c r="AE1457" s="69">
        <f>if(T1457="Lift &amp; Shift Prod",730,if(T1457="Lift &amp; Shift Noprod",Assumptions!$B$3,0))</f>
        <v>730</v>
      </c>
      <c r="AF1457" s="70">
        <f>if( U1457=0,0,if(Y1457=0, ((vlookup(AB1457,'SKU Pricing'!A:B,Assumptions!$B$2,0)*W1457)+(vlookup(AC1457,'SKU Pricing'!A:B,Assumptions!$B$2,0)*X1457))*AE1457,((vlookup(AB1457,'SKU Pricing'!A:B,Assumptions!$B$2,0)*W1457)+(vlookup(AC1457,'SKU Pricing'!A:B,Assumptions!$B$2,0)*(W1457*8))+(vlookup(AD1457,'SKU Pricing'!A:B,Assumptions!$B$2,0)*(X1457-(W1457*8))))*AE1457))</f>
        <v>64.3974464</v>
      </c>
      <c r="AG1457" s="67" t="str">
        <f t="shared" si="12"/>
        <v>Windows Server</v>
      </c>
      <c r="AH1457" s="70">
        <f>ifna(vlookup(AG1457,'SKU Pricing'!A:B,Assumptions!$B$2,0)*W1457*AE1457,0)</f>
        <v>134.32</v>
      </c>
      <c r="AI1457" s="62" t="str">
        <f t="shared" si="13"/>
        <v>Regional</v>
      </c>
      <c r="AJ1457" s="62" t="str">
        <f>if(V1457&lt;&gt;0, if(T1457="Lift &amp; Shift Noprod",Assumptions!$B$9,if(V1457=Assumptions!$B$6,Assumptions!$B$10,if(P1457=1,Assumptions!$B$8,Assumptions!$B$7))),"")</f>
        <v>SSD</v>
      </c>
      <c r="AK1457" s="69" t="str">
        <f t="shared" si="14"/>
        <v>SSD</v>
      </c>
      <c r="AL1457" s="69">
        <f>if(AJ1457="Hyperdisk Balanced",Assumptions!$B$11,0)</f>
        <v>0</v>
      </c>
      <c r="AM1457" s="69">
        <f>if(AJ1457="Hyperdisk Balanced",Assumptions!$B$12,0)</f>
        <v>0</v>
      </c>
      <c r="AN1457" s="70">
        <f>if(AK1457=0,0,if(AJ1457="Hyperdisk Balanced",vlookup(AK1457&amp;" provisioned space",'SKU Pricing'!A:B,Assumptions!$B$2,0)*Z1457+vlookup(AK1457&amp;" provisioned IOPS",'SKU Pricing'!A:B,Assumptions!$B$2,0)*AL1457*730+vlookup(AK1457&amp;" provisioned throughput",'SKU Pricing'!A:B,Assumptions!$B$2,0)*AM1457*730,vlookup(AK1457,'SKU Pricing'!A:B,Assumptions!$B$2,0)*Z1457))</f>
        <v>12.608</v>
      </c>
      <c r="AO1457" s="70">
        <f t="shared" si="15"/>
        <v>211.3254464</v>
      </c>
      <c r="AP1457" s="71" t="str">
        <f t="shared" si="16"/>
        <v>VM Manager</v>
      </c>
      <c r="AQ1457" s="70">
        <f>ifna(vlookup(AP1457,'SKU Pricing'!A:B,Assumptions!$B$2,0)*AE1457,0)</f>
        <v>2.19</v>
      </c>
      <c r="AR1457" s="72">
        <v>0.0</v>
      </c>
    </row>
    <row r="1458">
      <c r="A1458" s="61" t="s">
        <v>1597</v>
      </c>
      <c r="B1458" s="62" t="str">
        <f>ifna(if(vlookup(A1458,vOS!A:B,2,0)="","Unknown",vlookup(A1458,vOS!A:B,2,0)),"Unknown")</f>
        <v>Microsoft Windows Server 2022 (64-bit)</v>
      </c>
      <c r="C1458" s="62">
        <f>vlookup(B1458,'OS Study'!A:D,2,0)</f>
        <v>0</v>
      </c>
      <c r="D1458" s="62" t="str">
        <f>vlookup(B1458,'OS Study'!A:D,3,0)</f>
        <v>Windows</v>
      </c>
      <c r="E1458" s="62" t="str">
        <f>vlookup(B1458,'OS Study'!A:D,4,0)</f>
        <v>Server</v>
      </c>
      <c r="F1458" s="63" t="str">
        <f>vlookup(B1458,'OS Study'!A:E,5,0)</f>
        <v>2022</v>
      </c>
      <c r="G1458" s="62">
        <f>IF(vlookup(A1458,'RVtools V2.1'!A:J,4,0)="non",0,1)</f>
        <v>1</v>
      </c>
      <c r="H1458" s="62">
        <f>if(vlookup(A1458,'RVtools V2.1'!A:K,11,0)="kube",1,0)</f>
        <v>0</v>
      </c>
      <c r="I1458" s="62">
        <f t="shared" si="5"/>
        <v>0</v>
      </c>
      <c r="J1458" s="62">
        <f>ifna(vlookup(A1458,'Infra Study'!A:Q,17,0),0)</f>
        <v>0</v>
      </c>
      <c r="K1458" s="64">
        <f>IFERROR(__xludf.DUMMYFUNCTION("N(REGEXMATCH(VLOOKUP(A1458, 'RVtools V2.1'!A:H, 8, 0), ""^Serveur de fichiers""))"),0.0)</f>
        <v>0</v>
      </c>
      <c r="L1458" s="64">
        <f t="shared" si="6"/>
        <v>0</v>
      </c>
      <c r="M1458" s="67" t="str">
        <f>ifna(vlookup(A1458,'RVtools V2.1'!A:I,8,0),"N/A")</f>
        <v>Sysmex Ext IPU - Astralab</v>
      </c>
      <c r="N1458" s="64">
        <f>IFERROR(__xludf.DUMMYFUNCTION("IF(REGEXMATCH(M1458, ""(?i)"" &amp; JOIN(""|"", SPLIT(""kalisil"", "" ""))), 1, 0)"),0.0)</f>
        <v>0</v>
      </c>
      <c r="O1458" s="64" t="str">
        <f>vlookup(A1458,'RVtools V2.1'!A:H,7,0)</f>
        <v>T1</v>
      </c>
      <c r="P1458" s="64">
        <f>if(vlookup(A1458,'RVtools V2.1'!A:H,5,0)="oui",1,0)</f>
        <v>1</v>
      </c>
      <c r="Q1458" s="64">
        <f>ifna(vlookup(A1458,vCPU!A:B,2,0),"Unknown")</f>
        <v>4</v>
      </c>
      <c r="R1458" s="66">
        <f>ifna(vlookup(A1458,vMemory!A:C,3,0),"Unknown")</f>
        <v>16</v>
      </c>
      <c r="S1458" s="66">
        <f>ifna(vlookup(A1458,vDisk!A:C,3,0),"Unknown")</f>
        <v>301</v>
      </c>
      <c r="T1458" s="67" t="str">
        <f t="array" ref="T1458">IFS(
   L1458=1, "No Lift &amp; Shift",
   J1458=1, XLOOKUP(A1458, 'Infra Study'!A:A, 'Infra Study'!P:P),
   I1458=1, "No Lift &amp; Shift",
   H1458=1, "GKE",
   K1458=1, "GCNV",
   G1458=1, "Lift &amp; Shift Prod",
   TRUE, "Lift &amp; Shift Noprod"
)</f>
        <v>Lift &amp; Shift Prod</v>
      </c>
      <c r="U1458" s="67">
        <f t="shared" si="7"/>
        <v>1</v>
      </c>
      <c r="V1458" s="68" t="str">
        <f>if(T1458="Lift &amp; Shift Noprod",if( Y1458=0,Assumptions!$B$5, Assumptions!$B$4),if(T1458="Lift &amp; Shift Prod",if(AND(N1458=1,O1458="T1"),Assumptions!$B$6,Assumptions!$B$4),0))</f>
        <v>N2D</v>
      </c>
      <c r="W1458" s="69">
        <f>if(V1458&lt;&gt;0,if(Q1458="Unknown", Assumptions!$B$42,If(Q1458&gt;1,Q1458,2)),0)</f>
        <v>4</v>
      </c>
      <c r="X1458" s="69">
        <f>if(V1458&lt;&gt;0,if(R1458="Unknown", Assumptions!$B$43,R1458),0)</f>
        <v>16</v>
      </c>
      <c r="Y1458" s="68">
        <f t="shared" si="8"/>
        <v>0</v>
      </c>
      <c r="Z1458" s="68">
        <f>if(V1458&lt;&gt;0,if(  S1458="Unknown", Assumptions!$B$44,S1458),0)</f>
        <v>301</v>
      </c>
      <c r="AA1458" s="68" t="str">
        <f>if(V1458 ="N2",ifna(vlookup(W1458&amp;"-"&amp;X1458,'Ref. VM'!A:B,2,0),"Custom"),if(V1458 ="E2" , ifna(vlookup(W1458&amp;"-"&amp;X1458,'Ref. VM'!D:E,2,0),"Custom"),if(V1458="N2D",ifna(vlookup(W1458&amp;"-"&amp;X1458,'Ref. VM'!G:H,2,0),"Custom"),if(V1458="N4",ifna(vlookup(W1458&amp;"-"&amp;X1458,'Ref. VM'!J:K,2,0),"Custom"),0))))</f>
        <v>Predefined</v>
      </c>
      <c r="AB1458" s="67" t="str">
        <f t="shared" si="9"/>
        <v>N2D-Predefined vCPUs-CUD 3y</v>
      </c>
      <c r="AC1458" s="67" t="str">
        <f t="shared" si="10"/>
        <v>N2D-Predefined RAM-CUD 3y</v>
      </c>
      <c r="AD1458" s="67">
        <f t="shared" si="11"/>
        <v>0</v>
      </c>
      <c r="AE1458" s="69">
        <f>if(T1458="Lift &amp; Shift Prod",730,if(T1458="Lift &amp; Shift Noprod",Assumptions!$B$3,0))</f>
        <v>730</v>
      </c>
      <c r="AF1458" s="70">
        <f>if( U1458=0,0,if(Y1458=0, ((vlookup(AB1458,'SKU Pricing'!A:B,Assumptions!$B$2,0)*W1458)+(vlookup(AC1458,'SKU Pricing'!A:B,Assumptions!$B$2,0)*X1458))*AE1458,((vlookup(AB1458,'SKU Pricing'!A:B,Assumptions!$B$2,0)*W1458)+(vlookup(AC1458,'SKU Pricing'!A:B,Assumptions!$B$2,0)*(W1458*8))+(vlookup(AD1458,'SKU Pricing'!A:B,Assumptions!$B$2,0)*(X1458-(W1458*8))))*AE1458))</f>
        <v>64.3974464</v>
      </c>
      <c r="AG1458" s="67" t="str">
        <f t="shared" si="12"/>
        <v>Windows Server</v>
      </c>
      <c r="AH1458" s="70">
        <f>ifna(vlookup(AG1458,'SKU Pricing'!A:B,Assumptions!$B$2,0)*W1458*AE1458,0)</f>
        <v>134.32</v>
      </c>
      <c r="AI1458" s="62" t="str">
        <f t="shared" si="13"/>
        <v>Regional</v>
      </c>
      <c r="AJ1458" s="62" t="str">
        <f>if(V1458&lt;&gt;0, if(T1458="Lift &amp; Shift Noprod",Assumptions!$B$9,if(V1458=Assumptions!$B$6,Assumptions!$B$10,if(P1458=1,Assumptions!$B$8,Assumptions!$B$7))),"")</f>
        <v>SSD</v>
      </c>
      <c r="AK1458" s="69" t="str">
        <f t="shared" si="14"/>
        <v>SSD</v>
      </c>
      <c r="AL1458" s="69">
        <f>if(AJ1458="Hyperdisk Balanced",Assumptions!$B$11,0)</f>
        <v>0</v>
      </c>
      <c r="AM1458" s="69">
        <f>if(AJ1458="Hyperdisk Balanced",Assumptions!$B$12,0)</f>
        <v>0</v>
      </c>
      <c r="AN1458" s="70">
        <f>if(AK1458=0,0,if(AJ1458="Hyperdisk Balanced",vlookup(AK1458&amp;" provisioned space",'SKU Pricing'!A:B,Assumptions!$B$2,0)*Z1458+vlookup(AK1458&amp;" provisioned IOPS",'SKU Pricing'!A:B,Assumptions!$B$2,0)*AL1458*730+vlookup(AK1458&amp;" provisioned throughput",'SKU Pricing'!A:B,Assumptions!$B$2,0)*AM1458*730,vlookup(AK1458,'SKU Pricing'!A:B,Assumptions!$B$2,0)*Z1458))</f>
        <v>59.297</v>
      </c>
      <c r="AO1458" s="70">
        <f t="shared" si="15"/>
        <v>258.0144464</v>
      </c>
      <c r="AP1458" s="71" t="str">
        <f t="shared" si="16"/>
        <v>VM Manager</v>
      </c>
      <c r="AQ1458" s="70">
        <f>ifna(vlookup(AP1458,'SKU Pricing'!A:B,Assumptions!$B$2,0)*AE1458,0)</f>
        <v>2.19</v>
      </c>
      <c r="AR1458" s="72">
        <v>0.0</v>
      </c>
    </row>
    <row r="1459">
      <c r="A1459" s="61" t="s">
        <v>1598</v>
      </c>
      <c r="B1459" s="62" t="str">
        <f>ifna(if(vlookup(A1459,vOS!A:B,2,0)="","Unknown",vlookup(A1459,vOS!A:B,2,0)),"Unknown")</f>
        <v>Microsoft Windows Server 2022 (64-bit)</v>
      </c>
      <c r="C1459" s="62">
        <f>vlookup(B1459,'OS Study'!A:D,2,0)</f>
        <v>0</v>
      </c>
      <c r="D1459" s="62" t="str">
        <f>vlookup(B1459,'OS Study'!A:D,3,0)</f>
        <v>Windows</v>
      </c>
      <c r="E1459" s="62" t="str">
        <f>vlookup(B1459,'OS Study'!A:D,4,0)</f>
        <v>Server</v>
      </c>
      <c r="F1459" s="63" t="str">
        <f>vlookup(B1459,'OS Study'!A:E,5,0)</f>
        <v>2022</v>
      </c>
      <c r="G1459" s="62">
        <f>IF(vlookup(A1459,'RVtools V2.1'!A:J,4,0)="non",0,1)</f>
        <v>1</v>
      </c>
      <c r="H1459" s="62">
        <f>if(vlookup(A1459,'RVtools V2.1'!A:K,11,0)="kube",1,0)</f>
        <v>0</v>
      </c>
      <c r="I1459" s="62">
        <f t="shared" si="5"/>
        <v>0</v>
      </c>
      <c r="J1459" s="62">
        <f>ifna(vlookup(A1459,'Infra Study'!A:Q,17,0),0)</f>
        <v>0</v>
      </c>
      <c r="K1459" s="64">
        <f>IFERROR(__xludf.DUMMYFUNCTION("N(REGEXMATCH(VLOOKUP(A1459, 'RVtools V2.1'!A:H, 8, 0), ""^Serveur de fichiers""))"),0.0)</f>
        <v>0</v>
      </c>
      <c r="L1459" s="64">
        <f t="shared" si="6"/>
        <v>0</v>
      </c>
      <c r="M1459" s="67" t="str">
        <f>ifna(vlookup(A1459,'RVtools V2.1'!A:I,8,0),"N/A")</f>
        <v>Sysmex Ext IPU - ATL</v>
      </c>
      <c r="N1459" s="64">
        <f>IFERROR(__xludf.DUMMYFUNCTION("IF(REGEXMATCH(M1459, ""(?i)"" &amp; JOIN(""|"", SPLIT(""kalisil"", "" ""))), 1, 0)"),0.0)</f>
        <v>0</v>
      </c>
      <c r="O1459" s="64" t="str">
        <f>vlookup(A1459,'RVtools V2.1'!A:H,7,0)</f>
        <v>T1</v>
      </c>
      <c r="P1459" s="64">
        <f>if(vlookup(A1459,'RVtools V2.1'!A:H,5,0)="oui",1,0)</f>
        <v>1</v>
      </c>
      <c r="Q1459" s="64">
        <f>ifna(vlookup(A1459,vCPU!A:B,2,0),"Unknown")</f>
        <v>4</v>
      </c>
      <c r="R1459" s="66">
        <f>ifna(vlookup(A1459,vMemory!A:C,3,0),"Unknown")</f>
        <v>16</v>
      </c>
      <c r="S1459" s="66">
        <f>ifna(vlookup(A1459,vDisk!A:C,3,0),"Unknown")</f>
        <v>1220</v>
      </c>
      <c r="T1459" s="67" t="str">
        <f t="array" ref="T1459">IFS(
   L1459=1, "No Lift &amp; Shift",
   J1459=1, XLOOKUP(A1459, 'Infra Study'!A:A, 'Infra Study'!P:P),
   I1459=1, "No Lift &amp; Shift",
   H1459=1, "GKE",
   K1459=1, "GCNV",
   G1459=1, "Lift &amp; Shift Prod",
   TRUE, "Lift &amp; Shift Noprod"
)</f>
        <v>Lift &amp; Shift Prod</v>
      </c>
      <c r="U1459" s="67">
        <f t="shared" si="7"/>
        <v>1</v>
      </c>
      <c r="V1459" s="68" t="str">
        <f>if(T1459="Lift &amp; Shift Noprod",if( Y1459=0,Assumptions!$B$5, Assumptions!$B$4),if(T1459="Lift &amp; Shift Prod",if(AND(N1459=1,O1459="T1"),Assumptions!$B$6,Assumptions!$B$4),0))</f>
        <v>N2D</v>
      </c>
      <c r="W1459" s="69">
        <f>if(V1459&lt;&gt;0,if(Q1459="Unknown", Assumptions!$B$42,If(Q1459&gt;1,Q1459,2)),0)</f>
        <v>4</v>
      </c>
      <c r="X1459" s="69">
        <f>if(V1459&lt;&gt;0,if(R1459="Unknown", Assumptions!$B$43,R1459),0)</f>
        <v>16</v>
      </c>
      <c r="Y1459" s="68">
        <f t="shared" si="8"/>
        <v>0</v>
      </c>
      <c r="Z1459" s="68">
        <f>if(V1459&lt;&gt;0,if(  S1459="Unknown", Assumptions!$B$44,S1459),0)</f>
        <v>1220</v>
      </c>
      <c r="AA1459" s="68" t="str">
        <f>if(V1459 ="N2",ifna(vlookup(W1459&amp;"-"&amp;X1459,'Ref. VM'!A:B,2,0),"Custom"),if(V1459 ="E2" , ifna(vlookup(W1459&amp;"-"&amp;X1459,'Ref. VM'!D:E,2,0),"Custom"),if(V1459="N2D",ifna(vlookup(W1459&amp;"-"&amp;X1459,'Ref. VM'!G:H,2,0),"Custom"),if(V1459="N4",ifna(vlookup(W1459&amp;"-"&amp;X1459,'Ref. VM'!J:K,2,0),"Custom"),0))))</f>
        <v>Predefined</v>
      </c>
      <c r="AB1459" s="67" t="str">
        <f t="shared" si="9"/>
        <v>N2D-Predefined vCPUs-CUD 3y</v>
      </c>
      <c r="AC1459" s="67" t="str">
        <f t="shared" si="10"/>
        <v>N2D-Predefined RAM-CUD 3y</v>
      </c>
      <c r="AD1459" s="67">
        <f t="shared" si="11"/>
        <v>0</v>
      </c>
      <c r="AE1459" s="62">
        <f>if(T1459="Lift &amp; Shift Prod",730,if(T1459="Lift &amp; Shift Noprod",Assumptions!$B$3,0))</f>
        <v>730</v>
      </c>
      <c r="AF1459" s="70">
        <f>if( U1459=0,0,if(Y1459=0, ((vlookup(AB1459,'SKU Pricing'!A:B,Assumptions!$B$2,0)*W1459)+(vlookup(AC1459,'SKU Pricing'!A:B,Assumptions!$B$2,0)*X1459))*AE1459,((vlookup(AB1459,'SKU Pricing'!A:B,Assumptions!$B$2,0)*W1459)+(vlookup(AC1459,'SKU Pricing'!A:B,Assumptions!$B$2,0)*(W1459*8))+(vlookup(AD1459,'SKU Pricing'!A:B,Assumptions!$B$2,0)*(X1459-(W1459*8))))*AE1459))</f>
        <v>64.3974464</v>
      </c>
      <c r="AG1459" s="67" t="str">
        <f t="shared" si="12"/>
        <v>Windows Server</v>
      </c>
      <c r="AH1459" s="70">
        <f>ifna(vlookup(AG1459,'SKU Pricing'!A:B,Assumptions!$B$2,0)*W1459*AE1459,0)</f>
        <v>134.32</v>
      </c>
      <c r="AI1459" s="62" t="str">
        <f t="shared" si="13"/>
        <v>Regional</v>
      </c>
      <c r="AJ1459" s="62" t="str">
        <f>if(V1459&lt;&gt;0, if(T1459="Lift &amp; Shift Noprod",Assumptions!$B$9,if(V1459=Assumptions!$B$6,Assumptions!$B$10,if(P1459=1,Assumptions!$B$8,Assumptions!$B$7))),"")</f>
        <v>SSD</v>
      </c>
      <c r="AK1459" s="69" t="str">
        <f t="shared" si="14"/>
        <v>SSD</v>
      </c>
      <c r="AL1459" s="69">
        <f>if(AJ1459="Hyperdisk Balanced",Assumptions!$B$11,0)</f>
        <v>0</v>
      </c>
      <c r="AM1459" s="69">
        <f>if(AJ1459="Hyperdisk Balanced",Assumptions!$B$12,0)</f>
        <v>0</v>
      </c>
      <c r="AN1459" s="70">
        <f>if(AK1459=0,0,if(AJ1459="Hyperdisk Balanced",vlookup(AK1459&amp;" provisioned space",'SKU Pricing'!A:B,Assumptions!$B$2,0)*Z1459+vlookup(AK1459&amp;" provisioned IOPS",'SKU Pricing'!A:B,Assumptions!$B$2,0)*AL1459*730+vlookup(AK1459&amp;" provisioned throughput",'SKU Pricing'!A:B,Assumptions!$B$2,0)*AM1459*730,vlookup(AK1459,'SKU Pricing'!A:B,Assumptions!$B$2,0)*Z1459))</f>
        <v>240.34</v>
      </c>
      <c r="AO1459" s="70">
        <f t="shared" si="15"/>
        <v>439.0574464</v>
      </c>
      <c r="AP1459" s="71" t="str">
        <f t="shared" si="16"/>
        <v>VM Manager</v>
      </c>
      <c r="AQ1459" s="70">
        <f>ifna(vlookup(AP1459,'SKU Pricing'!A:B,Assumptions!$B$2,0)*AE1459,0)</f>
        <v>2.19</v>
      </c>
      <c r="AR1459" s="72">
        <v>0.0</v>
      </c>
    </row>
    <row r="1460">
      <c r="A1460" s="61" t="s">
        <v>1599</v>
      </c>
      <c r="B1460" s="62" t="str">
        <f>ifna(if(vlookup(A1460,vOS!A:B,2,0)="","Unknown",vlookup(A1460,vOS!A:B,2,0)),"Unknown")</f>
        <v>Microsoft Windows Server 2019 (64-bit)</v>
      </c>
      <c r="C1460" s="62">
        <f>vlookup(B1460,'OS Study'!A:D,2,0)</f>
        <v>0</v>
      </c>
      <c r="D1460" s="62" t="str">
        <f>vlookup(B1460,'OS Study'!A:D,3,0)</f>
        <v>Windows</v>
      </c>
      <c r="E1460" s="62" t="str">
        <f>vlookup(B1460,'OS Study'!A:D,4,0)</f>
        <v>Server</v>
      </c>
      <c r="F1460" s="63" t="str">
        <f>vlookup(B1460,'OS Study'!A:E,5,0)</f>
        <v>2019</v>
      </c>
      <c r="G1460" s="62">
        <f>IF(vlookup(A1460,'RVtools V2.1'!A:J,4,0)="non",0,1)</f>
        <v>1</v>
      </c>
      <c r="H1460" s="62">
        <f>if(vlookup(A1460,'RVtools V2.1'!A:K,11,0)="kube",1,0)</f>
        <v>0</v>
      </c>
      <c r="I1460" s="62">
        <f t="shared" si="5"/>
        <v>0</v>
      </c>
      <c r="J1460" s="62">
        <f>ifna(vlookup(A1460,'Infra Study'!A:Q,17,0),0)</f>
        <v>0</v>
      </c>
      <c r="K1460" s="64">
        <f>IFERROR(__xludf.DUMMYFUNCTION("N(REGEXMATCH(VLOOKUP(A1460, 'RVtools V2.1'!A:H, 8, 0), ""^Serveur de fichiers""))"),0.0)</f>
        <v>0</v>
      </c>
      <c r="L1460" s="64">
        <f t="shared" si="6"/>
        <v>0</v>
      </c>
      <c r="M1460" s="67" t="str">
        <f>ifna(vlookup(A1460,'RVtools V2.1'!A:I,8,0),"N/A")</f>
        <v>Sysmex Ext IPU - BFC</v>
      </c>
      <c r="N1460" s="64">
        <f>IFERROR(__xludf.DUMMYFUNCTION("IF(REGEXMATCH(M1460, ""(?i)"" &amp; JOIN(""|"", SPLIT(""kalisil"", "" ""))), 1, 0)"),0.0)</f>
        <v>0</v>
      </c>
      <c r="O1460" s="64" t="str">
        <f>vlookup(A1460,'RVtools V2.1'!A:H,7,0)</f>
        <v>T1</v>
      </c>
      <c r="P1460" s="64">
        <f>if(vlookup(A1460,'RVtools V2.1'!A:H,5,0)="oui",1,0)</f>
        <v>1</v>
      </c>
      <c r="Q1460" s="64">
        <f>ifna(vlookup(A1460,vCPU!A:B,2,0),"Unknown")</f>
        <v>4</v>
      </c>
      <c r="R1460" s="66">
        <f>ifna(vlookup(A1460,vMemory!A:C,3,0),"Unknown")</f>
        <v>16</v>
      </c>
      <c r="S1460" s="66">
        <f>ifna(vlookup(A1460,vDisk!A:C,3,0),"Unknown")</f>
        <v>326</v>
      </c>
      <c r="T1460" s="67" t="str">
        <f t="array" ref="T1460">IFS(
   L1460=1, "No Lift &amp; Shift",
   J1460=1, XLOOKUP(A1460, 'Infra Study'!A:A, 'Infra Study'!P:P),
   I1460=1, "No Lift &amp; Shift",
   H1460=1, "GKE",
   K1460=1, "GCNV",
   G1460=1, "Lift &amp; Shift Prod",
   TRUE, "Lift &amp; Shift Noprod"
)</f>
        <v>Lift &amp; Shift Prod</v>
      </c>
      <c r="U1460" s="67">
        <f t="shared" si="7"/>
        <v>1</v>
      </c>
      <c r="V1460" s="68" t="str">
        <f>if(T1460="Lift &amp; Shift Noprod",if( Y1460=0,Assumptions!$B$5, Assumptions!$B$4),if(T1460="Lift &amp; Shift Prod",if(AND(N1460=1,O1460="T1"),Assumptions!$B$6,Assumptions!$B$4),0))</f>
        <v>N2D</v>
      </c>
      <c r="W1460" s="69">
        <f>if(V1460&lt;&gt;0,if(Q1460="Unknown", Assumptions!$B$42,If(Q1460&gt;1,Q1460,2)),0)</f>
        <v>4</v>
      </c>
      <c r="X1460" s="69">
        <f>if(V1460&lt;&gt;0,if(R1460="Unknown", Assumptions!$B$43,R1460),0)</f>
        <v>16</v>
      </c>
      <c r="Y1460" s="68">
        <f t="shared" si="8"/>
        <v>0</v>
      </c>
      <c r="Z1460" s="68">
        <f>if(V1460&lt;&gt;0,if(  S1460="Unknown", Assumptions!$B$44,S1460),0)</f>
        <v>326</v>
      </c>
      <c r="AA1460" s="68" t="str">
        <f>if(V1460 ="N2",ifna(vlookup(W1460&amp;"-"&amp;X1460,'Ref. VM'!A:B,2,0),"Custom"),if(V1460 ="E2" , ifna(vlookup(W1460&amp;"-"&amp;X1460,'Ref. VM'!D:E,2,0),"Custom"),if(V1460="N2D",ifna(vlookup(W1460&amp;"-"&amp;X1460,'Ref. VM'!G:H,2,0),"Custom"),if(V1460="N4",ifna(vlookup(W1460&amp;"-"&amp;X1460,'Ref. VM'!J:K,2,0),"Custom"),0))))</f>
        <v>Predefined</v>
      </c>
      <c r="AB1460" s="67" t="str">
        <f t="shared" si="9"/>
        <v>N2D-Predefined vCPUs-CUD 3y</v>
      </c>
      <c r="AC1460" s="67" t="str">
        <f t="shared" si="10"/>
        <v>N2D-Predefined RAM-CUD 3y</v>
      </c>
      <c r="AD1460" s="67">
        <f t="shared" si="11"/>
        <v>0</v>
      </c>
      <c r="AE1460" s="69">
        <f>if(T1460="Lift &amp; Shift Prod",730,if(T1460="Lift &amp; Shift Noprod",Assumptions!$B$3,0))</f>
        <v>730</v>
      </c>
      <c r="AF1460" s="70">
        <f>if( U1460=0,0,if(Y1460=0, ((vlookup(AB1460,'SKU Pricing'!A:B,Assumptions!$B$2,0)*W1460)+(vlookup(AC1460,'SKU Pricing'!A:B,Assumptions!$B$2,0)*X1460))*AE1460,((vlookup(AB1460,'SKU Pricing'!A:B,Assumptions!$B$2,0)*W1460)+(vlookup(AC1460,'SKU Pricing'!A:B,Assumptions!$B$2,0)*(W1460*8))+(vlookup(AD1460,'SKU Pricing'!A:B,Assumptions!$B$2,0)*(X1460-(W1460*8))))*AE1460))</f>
        <v>64.3974464</v>
      </c>
      <c r="AG1460" s="67" t="str">
        <f t="shared" si="12"/>
        <v>Windows Server</v>
      </c>
      <c r="AH1460" s="70">
        <f>ifna(vlookup(AG1460,'SKU Pricing'!A:B,Assumptions!$B$2,0)*W1460*AE1460,0)</f>
        <v>134.32</v>
      </c>
      <c r="AI1460" s="62" t="str">
        <f t="shared" si="13"/>
        <v>Regional</v>
      </c>
      <c r="AJ1460" s="62" t="str">
        <f>if(V1460&lt;&gt;0, if(T1460="Lift &amp; Shift Noprod",Assumptions!$B$9,if(V1460=Assumptions!$B$6,Assumptions!$B$10,if(P1460=1,Assumptions!$B$8,Assumptions!$B$7))),"")</f>
        <v>SSD</v>
      </c>
      <c r="AK1460" s="69" t="str">
        <f t="shared" si="14"/>
        <v>SSD</v>
      </c>
      <c r="AL1460" s="69">
        <f>if(AJ1460="Hyperdisk Balanced",Assumptions!$B$11,0)</f>
        <v>0</v>
      </c>
      <c r="AM1460" s="69">
        <f>if(AJ1460="Hyperdisk Balanced",Assumptions!$B$12,0)</f>
        <v>0</v>
      </c>
      <c r="AN1460" s="70">
        <f>if(AK1460=0,0,if(AJ1460="Hyperdisk Balanced",vlookup(AK1460&amp;" provisioned space",'SKU Pricing'!A:B,Assumptions!$B$2,0)*Z1460+vlookup(AK1460&amp;" provisioned IOPS",'SKU Pricing'!A:B,Assumptions!$B$2,0)*AL1460*730+vlookup(AK1460&amp;" provisioned throughput",'SKU Pricing'!A:B,Assumptions!$B$2,0)*AM1460*730,vlookup(AK1460,'SKU Pricing'!A:B,Assumptions!$B$2,0)*Z1460))</f>
        <v>64.222</v>
      </c>
      <c r="AO1460" s="70">
        <f t="shared" si="15"/>
        <v>262.9394464</v>
      </c>
      <c r="AP1460" s="71" t="str">
        <f t="shared" si="16"/>
        <v>VM Manager</v>
      </c>
      <c r="AQ1460" s="70">
        <f>ifna(vlookup(AP1460,'SKU Pricing'!A:B,Assumptions!$B$2,0)*AE1460,0)</f>
        <v>2.19</v>
      </c>
      <c r="AR1460" s="72">
        <v>0.0</v>
      </c>
    </row>
    <row r="1461">
      <c r="A1461" s="61" t="s">
        <v>1600</v>
      </c>
      <c r="B1461" s="62" t="str">
        <f>ifna(if(vlookup(A1461,vOS!A:B,2,0)="","Unknown",vlookup(A1461,vOS!A:B,2,0)),"Unknown")</f>
        <v>Microsoft Windows Server 2019 (64-bit)</v>
      </c>
      <c r="C1461" s="62">
        <f>vlookup(B1461,'OS Study'!A:D,2,0)</f>
        <v>0</v>
      </c>
      <c r="D1461" s="62" t="str">
        <f>vlookup(B1461,'OS Study'!A:D,3,0)</f>
        <v>Windows</v>
      </c>
      <c r="E1461" s="62" t="str">
        <f>vlookup(B1461,'OS Study'!A:D,4,0)</f>
        <v>Server</v>
      </c>
      <c r="F1461" s="63" t="str">
        <f>vlookup(B1461,'OS Study'!A:E,5,0)</f>
        <v>2019</v>
      </c>
      <c r="G1461" s="62">
        <f>IF(vlookup(A1461,'RVtools V2.1'!A:J,4,0)="non",0,1)</f>
        <v>1</v>
      </c>
      <c r="H1461" s="62">
        <f>if(vlookup(A1461,'RVtools V2.1'!A:K,11,0)="kube",1,0)</f>
        <v>0</v>
      </c>
      <c r="I1461" s="62">
        <f t="shared" si="5"/>
        <v>0</v>
      </c>
      <c r="J1461" s="62">
        <f>ifna(vlookup(A1461,'Infra Study'!A:Q,17,0),0)</f>
        <v>0</v>
      </c>
      <c r="K1461" s="64">
        <f>IFERROR(__xludf.DUMMYFUNCTION("N(REGEXMATCH(VLOOKUP(A1461, 'RVtools V2.1'!A:H, 8, 0), ""^Serveur de fichiers""))"),0.0)</f>
        <v>0</v>
      </c>
      <c r="L1461" s="64">
        <f t="shared" si="6"/>
        <v>0</v>
      </c>
      <c r="M1461" s="67" t="str">
        <f>ifna(vlookup(A1461,'RVtools V2.1'!A:I,8,0),"N/A")</f>
        <v>Sysmex Ext IPU - BFC</v>
      </c>
      <c r="N1461" s="64">
        <f>IFERROR(__xludf.DUMMYFUNCTION("IF(REGEXMATCH(M1461, ""(?i)"" &amp; JOIN(""|"", SPLIT(""kalisil"", "" ""))), 1, 0)"),0.0)</f>
        <v>0</v>
      </c>
      <c r="O1461" s="64" t="str">
        <f>vlookup(A1461,'RVtools V2.1'!A:H,7,0)</f>
        <v>T1</v>
      </c>
      <c r="P1461" s="64">
        <f>if(vlookup(A1461,'RVtools V2.1'!A:H,5,0)="oui",1,0)</f>
        <v>1</v>
      </c>
      <c r="Q1461" s="64">
        <f>ifna(vlookup(A1461,vCPU!A:B,2,0),"Unknown")</f>
        <v>4</v>
      </c>
      <c r="R1461" s="66">
        <f>ifna(vlookup(A1461,vMemory!A:C,3,0),"Unknown")</f>
        <v>16</v>
      </c>
      <c r="S1461" s="66">
        <f>ifna(vlookup(A1461,vDisk!A:C,3,0),"Unknown")</f>
        <v>308</v>
      </c>
      <c r="T1461" s="67" t="str">
        <f t="array" ref="T1461">IFS(
   L1461=1, "No Lift &amp; Shift",
   J1461=1, XLOOKUP(A1461, 'Infra Study'!A:A, 'Infra Study'!P:P),
   I1461=1, "No Lift &amp; Shift",
   H1461=1, "GKE",
   K1461=1, "GCNV",
   G1461=1, "Lift &amp; Shift Prod",
   TRUE, "Lift &amp; Shift Noprod"
)</f>
        <v>Lift &amp; Shift Prod</v>
      </c>
      <c r="U1461" s="67">
        <f t="shared" si="7"/>
        <v>1</v>
      </c>
      <c r="V1461" s="68" t="str">
        <f>if(T1461="Lift &amp; Shift Noprod",if( Y1461=0,Assumptions!$B$5, Assumptions!$B$4),if(T1461="Lift &amp; Shift Prod",if(AND(N1461=1,O1461="T1"),Assumptions!$B$6,Assumptions!$B$4),0))</f>
        <v>N2D</v>
      </c>
      <c r="W1461" s="69">
        <f>if(V1461&lt;&gt;0,if(Q1461="Unknown", Assumptions!$B$42,If(Q1461&gt;1,Q1461,2)),0)</f>
        <v>4</v>
      </c>
      <c r="X1461" s="69">
        <f>if(V1461&lt;&gt;0,if(R1461="Unknown", Assumptions!$B$43,R1461),0)</f>
        <v>16</v>
      </c>
      <c r="Y1461" s="68">
        <f t="shared" si="8"/>
        <v>0</v>
      </c>
      <c r="Z1461" s="68">
        <f>if(V1461&lt;&gt;0,if(  S1461="Unknown", Assumptions!$B$44,S1461),0)</f>
        <v>308</v>
      </c>
      <c r="AA1461" s="68" t="str">
        <f>if(V1461 ="N2",ifna(vlookup(W1461&amp;"-"&amp;X1461,'Ref. VM'!A:B,2,0),"Custom"),if(V1461 ="E2" , ifna(vlookup(W1461&amp;"-"&amp;X1461,'Ref. VM'!D:E,2,0),"Custom"),if(V1461="N2D",ifna(vlookup(W1461&amp;"-"&amp;X1461,'Ref. VM'!G:H,2,0),"Custom"),if(V1461="N4",ifna(vlookup(W1461&amp;"-"&amp;X1461,'Ref. VM'!J:K,2,0),"Custom"),0))))</f>
        <v>Predefined</v>
      </c>
      <c r="AB1461" s="67" t="str">
        <f t="shared" si="9"/>
        <v>N2D-Predefined vCPUs-CUD 3y</v>
      </c>
      <c r="AC1461" s="67" t="str">
        <f t="shared" si="10"/>
        <v>N2D-Predefined RAM-CUD 3y</v>
      </c>
      <c r="AD1461" s="67">
        <f t="shared" si="11"/>
        <v>0</v>
      </c>
      <c r="AE1461" s="69">
        <f>if(T1461="Lift &amp; Shift Prod",730,if(T1461="Lift &amp; Shift Noprod",Assumptions!$B$3,0))</f>
        <v>730</v>
      </c>
      <c r="AF1461" s="70">
        <f>if( U1461=0,0,if(Y1461=0, ((vlookup(AB1461,'SKU Pricing'!A:B,Assumptions!$B$2,0)*W1461)+(vlookup(AC1461,'SKU Pricing'!A:B,Assumptions!$B$2,0)*X1461))*AE1461,((vlookup(AB1461,'SKU Pricing'!A:B,Assumptions!$B$2,0)*W1461)+(vlookup(AC1461,'SKU Pricing'!A:B,Assumptions!$B$2,0)*(W1461*8))+(vlookup(AD1461,'SKU Pricing'!A:B,Assumptions!$B$2,0)*(X1461-(W1461*8))))*AE1461))</f>
        <v>64.3974464</v>
      </c>
      <c r="AG1461" s="67" t="str">
        <f t="shared" si="12"/>
        <v>Windows Server</v>
      </c>
      <c r="AH1461" s="70">
        <f>ifna(vlookup(AG1461,'SKU Pricing'!A:B,Assumptions!$B$2,0)*W1461*AE1461,0)</f>
        <v>134.32</v>
      </c>
      <c r="AI1461" s="62" t="str">
        <f t="shared" si="13"/>
        <v>Regional</v>
      </c>
      <c r="AJ1461" s="62" t="str">
        <f>if(V1461&lt;&gt;0, if(T1461="Lift &amp; Shift Noprod",Assumptions!$B$9,if(V1461=Assumptions!$B$6,Assumptions!$B$10,if(P1461=1,Assumptions!$B$8,Assumptions!$B$7))),"")</f>
        <v>SSD</v>
      </c>
      <c r="AK1461" s="69" t="str">
        <f t="shared" si="14"/>
        <v>SSD</v>
      </c>
      <c r="AL1461" s="69">
        <f>if(AJ1461="Hyperdisk Balanced",Assumptions!$B$11,0)</f>
        <v>0</v>
      </c>
      <c r="AM1461" s="69">
        <f>if(AJ1461="Hyperdisk Balanced",Assumptions!$B$12,0)</f>
        <v>0</v>
      </c>
      <c r="AN1461" s="70">
        <f>if(AK1461=0,0,if(AJ1461="Hyperdisk Balanced",vlookup(AK1461&amp;" provisioned space",'SKU Pricing'!A:B,Assumptions!$B$2,0)*Z1461+vlookup(AK1461&amp;" provisioned IOPS",'SKU Pricing'!A:B,Assumptions!$B$2,0)*AL1461*730+vlookup(AK1461&amp;" provisioned throughput",'SKU Pricing'!A:B,Assumptions!$B$2,0)*AM1461*730,vlookup(AK1461,'SKU Pricing'!A:B,Assumptions!$B$2,0)*Z1461))</f>
        <v>60.676</v>
      </c>
      <c r="AO1461" s="70">
        <f t="shared" si="15"/>
        <v>259.3934464</v>
      </c>
      <c r="AP1461" s="71" t="str">
        <f t="shared" si="16"/>
        <v>VM Manager</v>
      </c>
      <c r="AQ1461" s="70">
        <f>ifna(vlookup(AP1461,'SKU Pricing'!A:B,Assumptions!$B$2,0)*AE1461,0)</f>
        <v>2.19</v>
      </c>
      <c r="AR1461" s="72">
        <v>0.0</v>
      </c>
    </row>
    <row r="1462">
      <c r="A1462" s="61" t="s">
        <v>1601</v>
      </c>
      <c r="B1462" s="62" t="str">
        <f>ifna(if(vlookup(A1462,vOS!A:B,2,0)="","Unknown",vlookup(A1462,vOS!A:B,2,0)),"Unknown")</f>
        <v>Microsoft Windows Server 2019 (64-bit)</v>
      </c>
      <c r="C1462" s="62">
        <f>vlookup(B1462,'OS Study'!A:D,2,0)</f>
        <v>0</v>
      </c>
      <c r="D1462" s="62" t="str">
        <f>vlookup(B1462,'OS Study'!A:D,3,0)</f>
        <v>Windows</v>
      </c>
      <c r="E1462" s="62" t="str">
        <f>vlookup(B1462,'OS Study'!A:D,4,0)</f>
        <v>Server</v>
      </c>
      <c r="F1462" s="63" t="str">
        <f>vlookup(B1462,'OS Study'!A:E,5,0)</f>
        <v>2019</v>
      </c>
      <c r="G1462" s="62">
        <f>IF(vlookup(A1462,'RVtools V2.1'!A:J,4,0)="non",0,1)</f>
        <v>1</v>
      </c>
      <c r="H1462" s="62">
        <f>if(vlookup(A1462,'RVtools V2.1'!A:K,11,0)="kube",1,0)</f>
        <v>0</v>
      </c>
      <c r="I1462" s="62">
        <f t="shared" si="5"/>
        <v>0</v>
      </c>
      <c r="J1462" s="62">
        <f>ifna(vlookup(A1462,'Infra Study'!A:Q,17,0),0)</f>
        <v>0</v>
      </c>
      <c r="K1462" s="64">
        <f>IFERROR(__xludf.DUMMYFUNCTION("N(REGEXMATCH(VLOOKUP(A1462, 'RVtools V2.1'!A:H, 8, 0), ""^Serveur de fichiers""))"),0.0)</f>
        <v>0</v>
      </c>
      <c r="L1462" s="64">
        <f t="shared" si="6"/>
        <v>0</v>
      </c>
      <c r="M1462" s="67" t="str">
        <f>ifna(vlookup(A1462,'RVtools V2.1'!A:I,8,0),"N/A")</f>
        <v>Sysmex Ext IPU - Bio86</v>
      </c>
      <c r="N1462" s="64">
        <f>IFERROR(__xludf.DUMMYFUNCTION("IF(REGEXMATCH(M1462, ""(?i)"" &amp; JOIN(""|"", SPLIT(""kalisil"", "" ""))), 1, 0)"),0.0)</f>
        <v>0</v>
      </c>
      <c r="O1462" s="64" t="str">
        <f>vlookup(A1462,'RVtools V2.1'!A:H,7,0)</f>
        <v>T1</v>
      </c>
      <c r="P1462" s="64">
        <f>if(vlookup(A1462,'RVtools V2.1'!A:H,5,0)="oui",1,0)</f>
        <v>1</v>
      </c>
      <c r="Q1462" s="64">
        <f>ifna(vlookup(A1462,vCPU!A:B,2,0),"Unknown")</f>
        <v>4</v>
      </c>
      <c r="R1462" s="66">
        <f>ifna(vlookup(A1462,vMemory!A:C,3,0),"Unknown")</f>
        <v>16</v>
      </c>
      <c r="S1462" s="66">
        <f>ifna(vlookup(A1462,vDisk!A:C,3,0),"Unknown")</f>
        <v>2562</v>
      </c>
      <c r="T1462" s="67" t="str">
        <f t="array" ref="T1462">IFS(
   L1462=1, "No Lift &amp; Shift",
   J1462=1, XLOOKUP(A1462, 'Infra Study'!A:A, 'Infra Study'!P:P),
   I1462=1, "No Lift &amp; Shift",
   H1462=1, "GKE",
   K1462=1, "GCNV",
   G1462=1, "Lift &amp; Shift Prod",
   TRUE, "Lift &amp; Shift Noprod"
)</f>
        <v>Lift &amp; Shift Prod</v>
      </c>
      <c r="U1462" s="67">
        <f t="shared" si="7"/>
        <v>1</v>
      </c>
      <c r="V1462" s="68" t="str">
        <f>if(T1462="Lift &amp; Shift Noprod",if( Y1462=0,Assumptions!$B$5, Assumptions!$B$4),if(T1462="Lift &amp; Shift Prod",if(AND(N1462=1,O1462="T1"),Assumptions!$B$6,Assumptions!$B$4),0))</f>
        <v>N2D</v>
      </c>
      <c r="W1462" s="69">
        <f>if(V1462&lt;&gt;0,if(Q1462="Unknown", Assumptions!$B$42,If(Q1462&gt;1,Q1462,2)),0)</f>
        <v>4</v>
      </c>
      <c r="X1462" s="69">
        <f>if(V1462&lt;&gt;0,if(R1462="Unknown", Assumptions!$B$43,R1462),0)</f>
        <v>16</v>
      </c>
      <c r="Y1462" s="68">
        <f t="shared" si="8"/>
        <v>0</v>
      </c>
      <c r="Z1462" s="68">
        <f>if(V1462&lt;&gt;0,if(  S1462="Unknown", Assumptions!$B$44,S1462),0)</f>
        <v>2562</v>
      </c>
      <c r="AA1462" s="68" t="str">
        <f>if(V1462 ="N2",ifna(vlookup(W1462&amp;"-"&amp;X1462,'Ref. VM'!A:B,2,0),"Custom"),if(V1462 ="E2" , ifna(vlookup(W1462&amp;"-"&amp;X1462,'Ref. VM'!D:E,2,0),"Custom"),if(V1462="N2D",ifna(vlookup(W1462&amp;"-"&amp;X1462,'Ref. VM'!G:H,2,0),"Custom"),if(V1462="N4",ifna(vlookup(W1462&amp;"-"&amp;X1462,'Ref. VM'!J:K,2,0),"Custom"),0))))</f>
        <v>Predefined</v>
      </c>
      <c r="AB1462" s="67" t="str">
        <f t="shared" si="9"/>
        <v>N2D-Predefined vCPUs-CUD 3y</v>
      </c>
      <c r="AC1462" s="67" t="str">
        <f t="shared" si="10"/>
        <v>N2D-Predefined RAM-CUD 3y</v>
      </c>
      <c r="AD1462" s="67">
        <f t="shared" si="11"/>
        <v>0</v>
      </c>
      <c r="AE1462" s="69">
        <f>if(T1462="Lift &amp; Shift Prod",730,if(T1462="Lift &amp; Shift Noprod",Assumptions!$B$3,0))</f>
        <v>730</v>
      </c>
      <c r="AF1462" s="70">
        <f>if( U1462=0,0,if(Y1462=0, ((vlookup(AB1462,'SKU Pricing'!A:B,Assumptions!$B$2,0)*W1462)+(vlookup(AC1462,'SKU Pricing'!A:B,Assumptions!$B$2,0)*X1462))*AE1462,((vlookup(AB1462,'SKU Pricing'!A:B,Assumptions!$B$2,0)*W1462)+(vlookup(AC1462,'SKU Pricing'!A:B,Assumptions!$B$2,0)*(W1462*8))+(vlookup(AD1462,'SKU Pricing'!A:B,Assumptions!$B$2,0)*(X1462-(W1462*8))))*AE1462))</f>
        <v>64.3974464</v>
      </c>
      <c r="AG1462" s="67" t="str">
        <f t="shared" si="12"/>
        <v>Windows Server</v>
      </c>
      <c r="AH1462" s="70">
        <f>ifna(vlookup(AG1462,'SKU Pricing'!A:B,Assumptions!$B$2,0)*W1462*AE1462,0)</f>
        <v>134.32</v>
      </c>
      <c r="AI1462" s="62" t="str">
        <f t="shared" si="13"/>
        <v>Regional</v>
      </c>
      <c r="AJ1462" s="62" t="str">
        <f>if(V1462&lt;&gt;0, if(T1462="Lift &amp; Shift Noprod",Assumptions!$B$9,if(V1462=Assumptions!$B$6,Assumptions!$B$10,if(P1462=1,Assumptions!$B$8,Assumptions!$B$7))),"")</f>
        <v>SSD</v>
      </c>
      <c r="AK1462" s="69" t="str">
        <f t="shared" si="14"/>
        <v>SSD</v>
      </c>
      <c r="AL1462" s="69">
        <f>if(AJ1462="Hyperdisk Balanced",Assumptions!$B$11,0)</f>
        <v>0</v>
      </c>
      <c r="AM1462" s="69">
        <f>if(AJ1462="Hyperdisk Balanced",Assumptions!$B$12,0)</f>
        <v>0</v>
      </c>
      <c r="AN1462" s="70">
        <f>if(AK1462=0,0,if(AJ1462="Hyperdisk Balanced",vlookup(AK1462&amp;" provisioned space",'SKU Pricing'!A:B,Assumptions!$B$2,0)*Z1462+vlookup(AK1462&amp;" provisioned IOPS",'SKU Pricing'!A:B,Assumptions!$B$2,0)*AL1462*730+vlookup(AK1462&amp;" provisioned throughput",'SKU Pricing'!A:B,Assumptions!$B$2,0)*AM1462*730,vlookup(AK1462,'SKU Pricing'!A:B,Assumptions!$B$2,0)*Z1462))</f>
        <v>504.714</v>
      </c>
      <c r="AO1462" s="70">
        <f t="shared" si="15"/>
        <v>703.4314464</v>
      </c>
      <c r="AP1462" s="71" t="str">
        <f t="shared" si="16"/>
        <v>VM Manager</v>
      </c>
      <c r="AQ1462" s="70">
        <f>ifna(vlookup(AP1462,'SKU Pricing'!A:B,Assumptions!$B$2,0)*AE1462,0)</f>
        <v>2.19</v>
      </c>
      <c r="AR1462" s="72">
        <v>0.0</v>
      </c>
    </row>
    <row r="1463">
      <c r="A1463" s="61" t="s">
        <v>1602</v>
      </c>
      <c r="B1463" s="62" t="str">
        <f>ifna(if(vlookup(A1463,vOS!A:B,2,0)="","Unknown",vlookup(A1463,vOS!A:B,2,0)),"Unknown")</f>
        <v>Microsoft Windows Server 2022 (64-bit)</v>
      </c>
      <c r="C1463" s="62">
        <f>vlookup(B1463,'OS Study'!A:D,2,0)</f>
        <v>0</v>
      </c>
      <c r="D1463" s="62" t="str">
        <f>vlookup(B1463,'OS Study'!A:D,3,0)</f>
        <v>Windows</v>
      </c>
      <c r="E1463" s="62" t="str">
        <f>vlookup(B1463,'OS Study'!A:D,4,0)</f>
        <v>Server</v>
      </c>
      <c r="F1463" s="63" t="str">
        <f>vlookup(B1463,'OS Study'!A:E,5,0)</f>
        <v>2022</v>
      </c>
      <c r="G1463" s="62">
        <f>IF(vlookup(A1463,'RVtools V2.1'!A:J,4,0)="non",0,1)</f>
        <v>1</v>
      </c>
      <c r="H1463" s="62">
        <f>if(vlookup(A1463,'RVtools V2.1'!A:K,11,0)="kube",1,0)</f>
        <v>0</v>
      </c>
      <c r="I1463" s="62">
        <f t="shared" si="5"/>
        <v>0</v>
      </c>
      <c r="J1463" s="62">
        <f>ifna(vlookup(A1463,'Infra Study'!A:Q,17,0),0)</f>
        <v>0</v>
      </c>
      <c r="K1463" s="64">
        <f>IFERROR(__xludf.DUMMYFUNCTION("N(REGEXMATCH(VLOOKUP(A1463, 'RVtools V2.1'!A:H, 8, 0), ""^Serveur de fichiers""))"),0.0)</f>
        <v>0</v>
      </c>
      <c r="L1463" s="64">
        <f t="shared" si="6"/>
        <v>0</v>
      </c>
      <c r="M1463" s="67" t="str">
        <f>ifna(vlookup(A1463,'RVtools V2.1'!A:I,8,0),"N/A")</f>
        <v>Sysmex Ext IPU - Biorylis</v>
      </c>
      <c r="N1463" s="64">
        <f>IFERROR(__xludf.DUMMYFUNCTION("IF(REGEXMATCH(M1463, ""(?i)"" &amp; JOIN(""|"", SPLIT(""kalisil"", "" ""))), 1, 0)"),0.0)</f>
        <v>0</v>
      </c>
      <c r="O1463" s="64" t="str">
        <f>vlookup(A1463,'RVtools V2.1'!A:H,7,0)</f>
        <v>T1</v>
      </c>
      <c r="P1463" s="64">
        <f>if(vlookup(A1463,'RVtools V2.1'!A:H,5,0)="oui",1,0)</f>
        <v>1</v>
      </c>
      <c r="Q1463" s="64">
        <f>ifna(vlookup(A1463,vCPU!A:B,2,0),"Unknown")</f>
        <v>4</v>
      </c>
      <c r="R1463" s="66">
        <f>ifna(vlookup(A1463,vMemory!A:C,3,0),"Unknown")</f>
        <v>16</v>
      </c>
      <c r="S1463" s="66">
        <f>ifna(vlookup(A1463,vDisk!A:C,3,0),"Unknown")</f>
        <v>383</v>
      </c>
      <c r="T1463" s="67" t="str">
        <f t="array" ref="T1463">IFS(
   L1463=1, "No Lift &amp; Shift",
   J1463=1, XLOOKUP(A1463, 'Infra Study'!A:A, 'Infra Study'!P:P),
   I1463=1, "No Lift &amp; Shift",
   H1463=1, "GKE",
   K1463=1, "GCNV",
   G1463=1, "Lift &amp; Shift Prod",
   TRUE, "Lift &amp; Shift Noprod"
)</f>
        <v>Lift &amp; Shift Prod</v>
      </c>
      <c r="U1463" s="67">
        <f t="shared" si="7"/>
        <v>1</v>
      </c>
      <c r="V1463" s="68" t="str">
        <f>if(T1463="Lift &amp; Shift Noprod",if( Y1463=0,Assumptions!$B$5, Assumptions!$B$4),if(T1463="Lift &amp; Shift Prod",if(AND(N1463=1,O1463="T1"),Assumptions!$B$6,Assumptions!$B$4),0))</f>
        <v>N2D</v>
      </c>
      <c r="W1463" s="69">
        <f>if(V1463&lt;&gt;0,if(Q1463="Unknown", Assumptions!$B$42,If(Q1463&gt;1,Q1463,2)),0)</f>
        <v>4</v>
      </c>
      <c r="X1463" s="69">
        <f>if(V1463&lt;&gt;0,if(R1463="Unknown", Assumptions!$B$43,R1463),0)</f>
        <v>16</v>
      </c>
      <c r="Y1463" s="68">
        <f t="shared" si="8"/>
        <v>0</v>
      </c>
      <c r="Z1463" s="68">
        <f>if(V1463&lt;&gt;0,if(  S1463="Unknown", Assumptions!$B$44,S1463),0)</f>
        <v>383</v>
      </c>
      <c r="AA1463" s="68" t="str">
        <f>if(V1463 ="N2",ifna(vlookup(W1463&amp;"-"&amp;X1463,'Ref. VM'!A:B,2,0),"Custom"),if(V1463 ="E2" , ifna(vlookup(W1463&amp;"-"&amp;X1463,'Ref. VM'!D:E,2,0),"Custom"),if(V1463="N2D",ifna(vlookup(W1463&amp;"-"&amp;X1463,'Ref. VM'!G:H,2,0),"Custom"),if(V1463="N4",ifna(vlookup(W1463&amp;"-"&amp;X1463,'Ref. VM'!J:K,2,0),"Custom"),0))))</f>
        <v>Predefined</v>
      </c>
      <c r="AB1463" s="67" t="str">
        <f t="shared" si="9"/>
        <v>N2D-Predefined vCPUs-CUD 3y</v>
      </c>
      <c r="AC1463" s="67" t="str">
        <f t="shared" si="10"/>
        <v>N2D-Predefined RAM-CUD 3y</v>
      </c>
      <c r="AD1463" s="67">
        <f t="shared" si="11"/>
        <v>0</v>
      </c>
      <c r="AE1463" s="69">
        <f>if(T1463="Lift &amp; Shift Prod",730,if(T1463="Lift &amp; Shift Noprod",Assumptions!$B$3,0))</f>
        <v>730</v>
      </c>
      <c r="AF1463" s="70">
        <f>if( U1463=0,0,if(Y1463=0, ((vlookup(AB1463,'SKU Pricing'!A:B,Assumptions!$B$2,0)*W1463)+(vlookup(AC1463,'SKU Pricing'!A:B,Assumptions!$B$2,0)*X1463))*AE1463,((vlookup(AB1463,'SKU Pricing'!A:B,Assumptions!$B$2,0)*W1463)+(vlookup(AC1463,'SKU Pricing'!A:B,Assumptions!$B$2,0)*(W1463*8))+(vlookup(AD1463,'SKU Pricing'!A:B,Assumptions!$B$2,0)*(X1463-(W1463*8))))*AE1463))</f>
        <v>64.3974464</v>
      </c>
      <c r="AG1463" s="67" t="str">
        <f t="shared" si="12"/>
        <v>Windows Server</v>
      </c>
      <c r="AH1463" s="70">
        <f>ifna(vlookup(AG1463,'SKU Pricing'!A:B,Assumptions!$B$2,0)*W1463*AE1463,0)</f>
        <v>134.32</v>
      </c>
      <c r="AI1463" s="62" t="str">
        <f t="shared" si="13"/>
        <v>Regional</v>
      </c>
      <c r="AJ1463" s="62" t="str">
        <f>if(V1463&lt;&gt;0, if(T1463="Lift &amp; Shift Noprod",Assumptions!$B$9,if(V1463=Assumptions!$B$6,Assumptions!$B$10,if(P1463=1,Assumptions!$B$8,Assumptions!$B$7))),"")</f>
        <v>SSD</v>
      </c>
      <c r="AK1463" s="69" t="str">
        <f t="shared" si="14"/>
        <v>SSD</v>
      </c>
      <c r="AL1463" s="69">
        <f>if(AJ1463="Hyperdisk Balanced",Assumptions!$B$11,0)</f>
        <v>0</v>
      </c>
      <c r="AM1463" s="69">
        <f>if(AJ1463="Hyperdisk Balanced",Assumptions!$B$12,0)</f>
        <v>0</v>
      </c>
      <c r="AN1463" s="70">
        <f>if(AK1463=0,0,if(AJ1463="Hyperdisk Balanced",vlookup(AK1463&amp;" provisioned space",'SKU Pricing'!A:B,Assumptions!$B$2,0)*Z1463+vlookup(AK1463&amp;" provisioned IOPS",'SKU Pricing'!A:B,Assumptions!$B$2,0)*AL1463*730+vlookup(AK1463&amp;" provisioned throughput",'SKU Pricing'!A:B,Assumptions!$B$2,0)*AM1463*730,vlookup(AK1463,'SKU Pricing'!A:B,Assumptions!$B$2,0)*Z1463))</f>
        <v>75.451</v>
      </c>
      <c r="AO1463" s="70">
        <f t="shared" si="15"/>
        <v>274.1684464</v>
      </c>
      <c r="AP1463" s="71" t="str">
        <f t="shared" si="16"/>
        <v>VM Manager</v>
      </c>
      <c r="AQ1463" s="70">
        <f>ifna(vlookup(AP1463,'SKU Pricing'!A:B,Assumptions!$B$2,0)*AE1463,0)</f>
        <v>2.19</v>
      </c>
      <c r="AR1463" s="72">
        <v>0.0</v>
      </c>
    </row>
    <row r="1464">
      <c r="A1464" s="61" t="s">
        <v>1603</v>
      </c>
      <c r="B1464" s="62" t="str">
        <f>ifna(if(vlookup(A1464,vOS!A:B,2,0)="","Unknown",vlookup(A1464,vOS!A:B,2,0)),"Unknown")</f>
        <v>Microsoft Windows Server 2022 (64-bit)</v>
      </c>
      <c r="C1464" s="62">
        <f>vlookup(B1464,'OS Study'!A:D,2,0)</f>
        <v>0</v>
      </c>
      <c r="D1464" s="62" t="str">
        <f>vlookup(B1464,'OS Study'!A:D,3,0)</f>
        <v>Windows</v>
      </c>
      <c r="E1464" s="62" t="str">
        <f>vlookup(B1464,'OS Study'!A:D,4,0)</f>
        <v>Server</v>
      </c>
      <c r="F1464" s="63" t="str">
        <f>vlookup(B1464,'OS Study'!A:E,5,0)</f>
        <v>2022</v>
      </c>
      <c r="G1464" s="62">
        <f>IF(vlookup(A1464,'RVtools V2.1'!A:J,4,0)="non",0,1)</f>
        <v>1</v>
      </c>
      <c r="H1464" s="62">
        <f>if(vlookup(A1464,'RVtools V2.1'!A:K,11,0)="kube",1,0)</f>
        <v>0</v>
      </c>
      <c r="I1464" s="62">
        <f t="shared" si="5"/>
        <v>0</v>
      </c>
      <c r="J1464" s="62">
        <f>ifna(vlookup(A1464,'Infra Study'!A:Q,17,0),0)</f>
        <v>0</v>
      </c>
      <c r="K1464" s="64">
        <f>IFERROR(__xludf.DUMMYFUNCTION("N(REGEXMATCH(VLOOKUP(A1464, 'RVtools V2.1'!A:H, 8, 0), ""^Serveur de fichiers""))"),0.0)</f>
        <v>0</v>
      </c>
      <c r="L1464" s="64">
        <f t="shared" si="6"/>
        <v>0</v>
      </c>
      <c r="M1464" s="67" t="str">
        <f>ifna(vlookup(A1464,'RVtools V2.1'!A:I,8,0),"N/A")</f>
        <v>Sysmex Ext IPU - BRE</v>
      </c>
      <c r="N1464" s="64">
        <f>IFERROR(__xludf.DUMMYFUNCTION("IF(REGEXMATCH(M1464, ""(?i)"" &amp; JOIN(""|"", SPLIT(""kalisil"", "" ""))), 1, 0)"),0.0)</f>
        <v>0</v>
      </c>
      <c r="O1464" s="64" t="str">
        <f>vlookup(A1464,'RVtools V2.1'!A:H,7,0)</f>
        <v>T1</v>
      </c>
      <c r="P1464" s="64">
        <f>if(vlookup(A1464,'RVtools V2.1'!A:H,5,0)="oui",1,0)</f>
        <v>1</v>
      </c>
      <c r="Q1464" s="64">
        <f>ifna(vlookup(A1464,vCPU!A:B,2,0),"Unknown")</f>
        <v>4</v>
      </c>
      <c r="R1464" s="66">
        <f>ifna(vlookup(A1464,vMemory!A:C,3,0),"Unknown")</f>
        <v>32</v>
      </c>
      <c r="S1464" s="66">
        <f>ifna(vlookup(A1464,vDisk!A:C,3,0),"Unknown")</f>
        <v>3569</v>
      </c>
      <c r="T1464" s="67" t="str">
        <f t="array" ref="T1464">IFS(
   L1464=1, "No Lift &amp; Shift",
   J1464=1, XLOOKUP(A1464, 'Infra Study'!A:A, 'Infra Study'!P:P),
   I1464=1, "No Lift &amp; Shift",
   H1464=1, "GKE",
   K1464=1, "GCNV",
   G1464=1, "Lift &amp; Shift Prod",
   TRUE, "Lift &amp; Shift Noprod"
)</f>
        <v>Lift &amp; Shift Prod</v>
      </c>
      <c r="U1464" s="67">
        <f t="shared" si="7"/>
        <v>1</v>
      </c>
      <c r="V1464" s="68" t="str">
        <f>if(T1464="Lift &amp; Shift Noprod",if( Y1464=0,Assumptions!$B$5, Assumptions!$B$4),if(T1464="Lift &amp; Shift Prod",if(AND(N1464=1,O1464="T1"),Assumptions!$B$6,Assumptions!$B$4),0))</f>
        <v>N2D</v>
      </c>
      <c r="W1464" s="69">
        <f>if(V1464&lt;&gt;0,if(Q1464="Unknown", Assumptions!$B$42,If(Q1464&gt;1,Q1464,2)),0)</f>
        <v>4</v>
      </c>
      <c r="X1464" s="69">
        <f>if(V1464&lt;&gt;0,if(R1464="Unknown", Assumptions!$B$43,R1464),0)</f>
        <v>32</v>
      </c>
      <c r="Y1464" s="68">
        <f t="shared" si="8"/>
        <v>0</v>
      </c>
      <c r="Z1464" s="68">
        <f>if(V1464&lt;&gt;0,if(  S1464="Unknown", Assumptions!$B$44,S1464),0)</f>
        <v>3569</v>
      </c>
      <c r="AA1464" s="68" t="str">
        <f>if(V1464 ="N2",ifna(vlookup(W1464&amp;"-"&amp;X1464,'Ref. VM'!A:B,2,0),"Custom"),if(V1464 ="E2" , ifna(vlookup(W1464&amp;"-"&amp;X1464,'Ref. VM'!D:E,2,0),"Custom"),if(V1464="N2D",ifna(vlookup(W1464&amp;"-"&amp;X1464,'Ref. VM'!G:H,2,0),"Custom"),if(V1464="N4",ifna(vlookup(W1464&amp;"-"&amp;X1464,'Ref. VM'!J:K,2,0),"Custom"),0))))</f>
        <v>Predefined</v>
      </c>
      <c r="AB1464" s="67" t="str">
        <f t="shared" si="9"/>
        <v>N2D-Predefined vCPUs-CUD 3y</v>
      </c>
      <c r="AC1464" s="67" t="str">
        <f t="shared" si="10"/>
        <v>N2D-Predefined RAM-CUD 3y</v>
      </c>
      <c r="AD1464" s="67">
        <f t="shared" si="11"/>
        <v>0</v>
      </c>
      <c r="AE1464" s="69">
        <f>if(T1464="Lift &amp; Shift Prod",730,if(T1464="Lift &amp; Shift Noprod",Assumptions!$B$3,0))</f>
        <v>730</v>
      </c>
      <c r="AF1464" s="70">
        <f>if( U1464=0,0,if(Y1464=0, ((vlookup(AB1464,'SKU Pricing'!A:B,Assumptions!$B$2,0)*W1464)+(vlookup(AC1464,'SKU Pricing'!A:B,Assumptions!$B$2,0)*X1464))*AE1464,((vlookup(AB1464,'SKU Pricing'!A:B,Assumptions!$B$2,0)*W1464)+(vlookup(AC1464,'SKU Pricing'!A:B,Assumptions!$B$2,0)*(W1464*8))+(vlookup(AD1464,'SKU Pricing'!A:B,Assumptions!$B$2,0)*(X1464-(W1464*8))))*AE1464))</f>
        <v>86.8749056</v>
      </c>
      <c r="AG1464" s="67" t="str">
        <f t="shared" si="12"/>
        <v>Windows Server</v>
      </c>
      <c r="AH1464" s="70">
        <f>ifna(vlookup(AG1464,'SKU Pricing'!A:B,Assumptions!$B$2,0)*W1464*AE1464,0)</f>
        <v>134.32</v>
      </c>
      <c r="AI1464" s="62" t="str">
        <f t="shared" si="13"/>
        <v>Regional</v>
      </c>
      <c r="AJ1464" s="62" t="str">
        <f>if(V1464&lt;&gt;0, if(T1464="Lift &amp; Shift Noprod",Assumptions!$B$9,if(V1464=Assumptions!$B$6,Assumptions!$B$10,if(P1464=1,Assumptions!$B$8,Assumptions!$B$7))),"")</f>
        <v>SSD</v>
      </c>
      <c r="AK1464" s="69" t="str">
        <f t="shared" si="14"/>
        <v>SSD</v>
      </c>
      <c r="AL1464" s="69">
        <f>if(AJ1464="Hyperdisk Balanced",Assumptions!$B$11,0)</f>
        <v>0</v>
      </c>
      <c r="AM1464" s="69">
        <f>if(AJ1464="Hyperdisk Balanced",Assumptions!$B$12,0)</f>
        <v>0</v>
      </c>
      <c r="AN1464" s="70">
        <f>if(AK1464=0,0,if(AJ1464="Hyperdisk Balanced",vlookup(AK1464&amp;" provisioned space",'SKU Pricing'!A:B,Assumptions!$B$2,0)*Z1464+vlookup(AK1464&amp;" provisioned IOPS",'SKU Pricing'!A:B,Assumptions!$B$2,0)*AL1464*730+vlookup(AK1464&amp;" provisioned throughput",'SKU Pricing'!A:B,Assumptions!$B$2,0)*AM1464*730,vlookup(AK1464,'SKU Pricing'!A:B,Assumptions!$B$2,0)*Z1464))</f>
        <v>703.093</v>
      </c>
      <c r="AO1464" s="70">
        <f t="shared" si="15"/>
        <v>924.2879056</v>
      </c>
      <c r="AP1464" s="71" t="str">
        <f t="shared" si="16"/>
        <v>VM Manager</v>
      </c>
      <c r="AQ1464" s="70">
        <f>ifna(vlookup(AP1464,'SKU Pricing'!A:B,Assumptions!$B$2,0)*AE1464,0)</f>
        <v>2.19</v>
      </c>
      <c r="AR1464" s="72">
        <v>0.0</v>
      </c>
    </row>
    <row r="1465">
      <c r="A1465" s="61" t="s">
        <v>1604</v>
      </c>
      <c r="B1465" s="62" t="str">
        <f>ifna(if(vlookup(A1465,vOS!A:B,2,0)="","Unknown",vlookup(A1465,vOS!A:B,2,0)),"Unknown")</f>
        <v>Microsoft Windows Server 2022 (64-bit)</v>
      </c>
      <c r="C1465" s="62">
        <f>vlookup(B1465,'OS Study'!A:D,2,0)</f>
        <v>0</v>
      </c>
      <c r="D1465" s="62" t="str">
        <f>vlookup(B1465,'OS Study'!A:D,3,0)</f>
        <v>Windows</v>
      </c>
      <c r="E1465" s="62" t="str">
        <f>vlookup(B1465,'OS Study'!A:D,4,0)</f>
        <v>Server</v>
      </c>
      <c r="F1465" s="63" t="str">
        <f>vlookup(B1465,'OS Study'!A:E,5,0)</f>
        <v>2022</v>
      </c>
      <c r="G1465" s="62">
        <f>IF(vlookup(A1465,'RVtools V2.1'!A:J,4,0)="non",0,1)</f>
        <v>1</v>
      </c>
      <c r="H1465" s="62">
        <f>if(vlookup(A1465,'RVtools V2.1'!A:K,11,0)="kube",1,0)</f>
        <v>0</v>
      </c>
      <c r="I1465" s="62">
        <f t="shared" si="5"/>
        <v>0</v>
      </c>
      <c r="J1465" s="62">
        <f>ifna(vlookup(A1465,'Infra Study'!A:Q,17,0),0)</f>
        <v>0</v>
      </c>
      <c r="K1465" s="64">
        <f>IFERROR(__xludf.DUMMYFUNCTION("N(REGEXMATCH(VLOOKUP(A1465, 'RVtools V2.1'!A:H, 8, 0), ""^Serveur de fichiers""))"),0.0)</f>
        <v>0</v>
      </c>
      <c r="L1465" s="64">
        <f t="shared" si="6"/>
        <v>0</v>
      </c>
      <c r="M1465" s="67" t="str">
        <f>ifna(vlookup(A1465,'RVtools V2.1'!A:I,8,0),"N/A")</f>
        <v>Sysmex Ext IPU - CAZ</v>
      </c>
      <c r="N1465" s="64">
        <f>IFERROR(__xludf.DUMMYFUNCTION("IF(REGEXMATCH(M1465, ""(?i)"" &amp; JOIN(""|"", SPLIT(""kalisil"", "" ""))), 1, 0)"),0.0)</f>
        <v>0</v>
      </c>
      <c r="O1465" s="64" t="str">
        <f>vlookup(A1465,'RVtools V2.1'!A:H,7,0)</f>
        <v>T1</v>
      </c>
      <c r="P1465" s="64">
        <f>if(vlookup(A1465,'RVtools V2.1'!A:H,5,0)="oui",1,0)</f>
        <v>1</v>
      </c>
      <c r="Q1465" s="64">
        <f>ifna(vlookup(A1465,vCPU!A:B,2,0),"Unknown")</f>
        <v>8</v>
      </c>
      <c r="R1465" s="66">
        <f>ifna(vlookup(A1465,vMemory!A:C,3,0),"Unknown")</f>
        <v>32</v>
      </c>
      <c r="S1465" s="66">
        <f>ifna(vlookup(A1465,vDisk!A:C,3,0),"Unknown")</f>
        <v>367</v>
      </c>
      <c r="T1465" s="67" t="str">
        <f t="array" ref="T1465">IFS(
   L1465=1, "No Lift &amp; Shift",
   J1465=1, XLOOKUP(A1465, 'Infra Study'!A:A, 'Infra Study'!P:P),
   I1465=1, "No Lift &amp; Shift",
   H1465=1, "GKE",
   K1465=1, "GCNV",
   G1465=1, "Lift &amp; Shift Prod",
   TRUE, "Lift &amp; Shift Noprod"
)</f>
        <v>Lift &amp; Shift Prod</v>
      </c>
      <c r="U1465" s="67">
        <f t="shared" si="7"/>
        <v>1</v>
      </c>
      <c r="V1465" s="68" t="str">
        <f>if(T1465="Lift &amp; Shift Noprod",if( Y1465=0,Assumptions!$B$5, Assumptions!$B$4),if(T1465="Lift &amp; Shift Prod",if(AND(N1465=1,O1465="T1"),Assumptions!$B$6,Assumptions!$B$4),0))</f>
        <v>N2D</v>
      </c>
      <c r="W1465" s="69">
        <f>if(V1465&lt;&gt;0,if(Q1465="Unknown", Assumptions!$B$42,If(Q1465&gt;1,Q1465,2)),0)</f>
        <v>8</v>
      </c>
      <c r="X1465" s="69">
        <f>if(V1465&lt;&gt;0,if(R1465="Unknown", Assumptions!$B$43,R1465),0)</f>
        <v>32</v>
      </c>
      <c r="Y1465" s="68">
        <f t="shared" si="8"/>
        <v>0</v>
      </c>
      <c r="Z1465" s="68">
        <f>if(V1465&lt;&gt;0,if(  S1465="Unknown", Assumptions!$B$44,S1465),0)</f>
        <v>367</v>
      </c>
      <c r="AA1465" s="68" t="str">
        <f>if(V1465 ="N2",ifna(vlookup(W1465&amp;"-"&amp;X1465,'Ref. VM'!A:B,2,0),"Custom"),if(V1465 ="E2" , ifna(vlookup(W1465&amp;"-"&amp;X1465,'Ref. VM'!D:E,2,0),"Custom"),if(V1465="N2D",ifna(vlookup(W1465&amp;"-"&amp;X1465,'Ref. VM'!G:H,2,0),"Custom"),if(V1465="N4",ifna(vlookup(W1465&amp;"-"&amp;X1465,'Ref. VM'!J:K,2,0),"Custom"),0))))</f>
        <v>Predefined</v>
      </c>
      <c r="AB1465" s="67" t="str">
        <f t="shared" si="9"/>
        <v>N2D-Predefined vCPUs-CUD 3y</v>
      </c>
      <c r="AC1465" s="67" t="str">
        <f t="shared" si="10"/>
        <v>N2D-Predefined RAM-CUD 3y</v>
      </c>
      <c r="AD1465" s="67">
        <f t="shared" si="11"/>
        <v>0</v>
      </c>
      <c r="AE1465" s="69">
        <f>if(T1465="Lift &amp; Shift Prod",730,if(T1465="Lift &amp; Shift Noprod",Assumptions!$B$3,0))</f>
        <v>730</v>
      </c>
      <c r="AF1465" s="70">
        <f>if( U1465=0,0,if(Y1465=0, ((vlookup(AB1465,'SKU Pricing'!A:B,Assumptions!$B$2,0)*W1465)+(vlookup(AC1465,'SKU Pricing'!A:B,Assumptions!$B$2,0)*X1465))*AE1465,((vlookup(AB1465,'SKU Pricing'!A:B,Assumptions!$B$2,0)*W1465)+(vlookup(AC1465,'SKU Pricing'!A:B,Assumptions!$B$2,0)*(W1465*8))+(vlookup(AD1465,'SKU Pricing'!A:B,Assumptions!$B$2,0)*(X1465-(W1465*8))))*AE1465))</f>
        <v>128.7948928</v>
      </c>
      <c r="AG1465" s="67" t="str">
        <f t="shared" si="12"/>
        <v>Windows Server</v>
      </c>
      <c r="AH1465" s="70">
        <f>ifna(vlookup(AG1465,'SKU Pricing'!A:B,Assumptions!$B$2,0)*W1465*AE1465,0)</f>
        <v>268.64</v>
      </c>
      <c r="AI1465" s="62" t="str">
        <f t="shared" si="13"/>
        <v>Regional</v>
      </c>
      <c r="AJ1465" s="62" t="str">
        <f>if(V1465&lt;&gt;0, if(T1465="Lift &amp; Shift Noprod",Assumptions!$B$9,if(V1465=Assumptions!$B$6,Assumptions!$B$10,if(P1465=1,Assumptions!$B$8,Assumptions!$B$7))),"")</f>
        <v>SSD</v>
      </c>
      <c r="AK1465" s="69" t="str">
        <f t="shared" si="14"/>
        <v>SSD</v>
      </c>
      <c r="AL1465" s="69">
        <f>if(AJ1465="Hyperdisk Balanced",Assumptions!$B$11,0)</f>
        <v>0</v>
      </c>
      <c r="AM1465" s="69">
        <f>if(AJ1465="Hyperdisk Balanced",Assumptions!$B$12,0)</f>
        <v>0</v>
      </c>
      <c r="AN1465" s="70">
        <f>if(AK1465=0,0,if(AJ1465="Hyperdisk Balanced",vlookup(AK1465&amp;" provisioned space",'SKU Pricing'!A:B,Assumptions!$B$2,0)*Z1465+vlookup(AK1465&amp;" provisioned IOPS",'SKU Pricing'!A:B,Assumptions!$B$2,0)*AL1465*730+vlookup(AK1465&amp;" provisioned throughput",'SKU Pricing'!A:B,Assumptions!$B$2,0)*AM1465*730,vlookup(AK1465,'SKU Pricing'!A:B,Assumptions!$B$2,0)*Z1465))</f>
        <v>72.299</v>
      </c>
      <c r="AO1465" s="70">
        <f t="shared" si="15"/>
        <v>469.7338928</v>
      </c>
      <c r="AP1465" s="71" t="str">
        <f t="shared" si="16"/>
        <v>VM Manager</v>
      </c>
      <c r="AQ1465" s="70">
        <f>ifna(vlookup(AP1465,'SKU Pricing'!A:B,Assumptions!$B$2,0)*AE1465,0)</f>
        <v>2.19</v>
      </c>
      <c r="AR1465" s="72">
        <v>0.0</v>
      </c>
    </row>
    <row r="1466">
      <c r="A1466" s="61" t="s">
        <v>1605</v>
      </c>
      <c r="B1466" s="62" t="str">
        <f>ifna(if(vlookup(A1466,vOS!A:B,2,0)="","Unknown",vlookup(A1466,vOS!A:B,2,0)),"Unknown")</f>
        <v>Microsoft Windows Server 2022 (64-bit)</v>
      </c>
      <c r="C1466" s="62">
        <f>vlookup(B1466,'OS Study'!A:D,2,0)</f>
        <v>0</v>
      </c>
      <c r="D1466" s="62" t="str">
        <f>vlookup(B1466,'OS Study'!A:D,3,0)</f>
        <v>Windows</v>
      </c>
      <c r="E1466" s="62" t="str">
        <f>vlookup(B1466,'OS Study'!A:D,4,0)</f>
        <v>Server</v>
      </c>
      <c r="F1466" s="63" t="str">
        <f>vlookup(B1466,'OS Study'!A:E,5,0)</f>
        <v>2022</v>
      </c>
      <c r="G1466" s="62">
        <f>IF(vlookup(A1466,'RVtools V2.1'!A:J,4,0)="non",0,1)</f>
        <v>1</v>
      </c>
      <c r="H1466" s="62">
        <f>if(vlookup(A1466,'RVtools V2.1'!A:K,11,0)="kube",1,0)</f>
        <v>0</v>
      </c>
      <c r="I1466" s="62">
        <f t="shared" si="5"/>
        <v>0</v>
      </c>
      <c r="J1466" s="62">
        <f>ifna(vlookup(A1466,'Infra Study'!A:Q,17,0),0)</f>
        <v>0</v>
      </c>
      <c r="K1466" s="64">
        <f>IFERROR(__xludf.DUMMYFUNCTION("N(REGEXMATCH(VLOOKUP(A1466, 'RVtools V2.1'!A:H, 8, 0), ""^Serveur de fichiers""))"),0.0)</f>
        <v>0</v>
      </c>
      <c r="L1466" s="64">
        <f t="shared" si="6"/>
        <v>0</v>
      </c>
      <c r="M1466" s="67" t="str">
        <f>ifna(vlookup(A1466,'RVtools V2.1'!A:I,8,0),"N/A")</f>
        <v>Sysmex Ext IPU - CAZ</v>
      </c>
      <c r="N1466" s="64">
        <f>IFERROR(__xludf.DUMMYFUNCTION("IF(REGEXMATCH(M1466, ""(?i)"" &amp; JOIN(""|"", SPLIT(""kalisil"", "" ""))), 1, 0)"),0.0)</f>
        <v>0</v>
      </c>
      <c r="O1466" s="64" t="str">
        <f>vlookup(A1466,'RVtools V2.1'!A:H,7,0)</f>
        <v>T1</v>
      </c>
      <c r="P1466" s="64">
        <f>if(vlookup(A1466,'RVtools V2.1'!A:H,5,0)="oui",1,0)</f>
        <v>1</v>
      </c>
      <c r="Q1466" s="64">
        <f>ifna(vlookup(A1466,vCPU!A:B,2,0),"Unknown")</f>
        <v>8</v>
      </c>
      <c r="R1466" s="66">
        <f>ifna(vlookup(A1466,vMemory!A:C,3,0),"Unknown")</f>
        <v>32</v>
      </c>
      <c r="S1466" s="66">
        <f>ifna(vlookup(A1466,vDisk!A:C,3,0),"Unknown")</f>
        <v>402</v>
      </c>
      <c r="T1466" s="67" t="str">
        <f t="array" ref="T1466">IFS(
   L1466=1, "No Lift &amp; Shift",
   J1466=1, XLOOKUP(A1466, 'Infra Study'!A:A, 'Infra Study'!P:P),
   I1466=1, "No Lift &amp; Shift",
   H1466=1, "GKE",
   K1466=1, "GCNV",
   G1466=1, "Lift &amp; Shift Prod",
   TRUE, "Lift &amp; Shift Noprod"
)</f>
        <v>Lift &amp; Shift Prod</v>
      </c>
      <c r="U1466" s="67">
        <f t="shared" si="7"/>
        <v>1</v>
      </c>
      <c r="V1466" s="68" t="str">
        <f>if(T1466="Lift &amp; Shift Noprod",if( Y1466=0,Assumptions!$B$5, Assumptions!$B$4),if(T1466="Lift &amp; Shift Prod",if(AND(N1466=1,O1466="T1"),Assumptions!$B$6,Assumptions!$B$4),0))</f>
        <v>N2D</v>
      </c>
      <c r="W1466" s="69">
        <f>if(V1466&lt;&gt;0,if(Q1466="Unknown", Assumptions!$B$42,If(Q1466&gt;1,Q1466,2)),0)</f>
        <v>8</v>
      </c>
      <c r="X1466" s="69">
        <f>if(V1466&lt;&gt;0,if(R1466="Unknown", Assumptions!$B$43,R1466),0)</f>
        <v>32</v>
      </c>
      <c r="Y1466" s="68">
        <f t="shared" si="8"/>
        <v>0</v>
      </c>
      <c r="Z1466" s="68">
        <f>if(V1466&lt;&gt;0,if(  S1466="Unknown", Assumptions!$B$44,S1466),0)</f>
        <v>402</v>
      </c>
      <c r="AA1466" s="68" t="str">
        <f>if(V1466 ="N2",ifna(vlookup(W1466&amp;"-"&amp;X1466,'Ref. VM'!A:B,2,0),"Custom"),if(V1466 ="E2" , ifna(vlookup(W1466&amp;"-"&amp;X1466,'Ref. VM'!D:E,2,0),"Custom"),if(V1466="N2D",ifna(vlookup(W1466&amp;"-"&amp;X1466,'Ref. VM'!G:H,2,0),"Custom"),if(V1466="N4",ifna(vlookup(W1466&amp;"-"&amp;X1466,'Ref. VM'!J:K,2,0),"Custom"),0))))</f>
        <v>Predefined</v>
      </c>
      <c r="AB1466" s="67" t="str">
        <f t="shared" si="9"/>
        <v>N2D-Predefined vCPUs-CUD 3y</v>
      </c>
      <c r="AC1466" s="67" t="str">
        <f t="shared" si="10"/>
        <v>N2D-Predefined RAM-CUD 3y</v>
      </c>
      <c r="AD1466" s="67">
        <f t="shared" si="11"/>
        <v>0</v>
      </c>
      <c r="AE1466" s="69">
        <f>if(T1466="Lift &amp; Shift Prod",730,if(T1466="Lift &amp; Shift Noprod",Assumptions!$B$3,0))</f>
        <v>730</v>
      </c>
      <c r="AF1466" s="70">
        <f>if( U1466=0,0,if(Y1466=0, ((vlookup(AB1466,'SKU Pricing'!A:B,Assumptions!$B$2,0)*W1466)+(vlookup(AC1466,'SKU Pricing'!A:B,Assumptions!$B$2,0)*X1466))*AE1466,((vlookup(AB1466,'SKU Pricing'!A:B,Assumptions!$B$2,0)*W1466)+(vlookup(AC1466,'SKU Pricing'!A:B,Assumptions!$B$2,0)*(W1466*8))+(vlookup(AD1466,'SKU Pricing'!A:B,Assumptions!$B$2,0)*(X1466-(W1466*8))))*AE1466))</f>
        <v>128.7948928</v>
      </c>
      <c r="AG1466" s="67" t="str">
        <f t="shared" si="12"/>
        <v>Windows Server</v>
      </c>
      <c r="AH1466" s="70">
        <f>ifna(vlookup(AG1466,'SKU Pricing'!A:B,Assumptions!$B$2,0)*W1466*AE1466,0)</f>
        <v>268.64</v>
      </c>
      <c r="AI1466" s="62" t="str">
        <f t="shared" si="13"/>
        <v>Regional</v>
      </c>
      <c r="AJ1466" s="62" t="str">
        <f>if(V1466&lt;&gt;0, if(T1466="Lift &amp; Shift Noprod",Assumptions!$B$9,if(V1466=Assumptions!$B$6,Assumptions!$B$10,if(P1466=1,Assumptions!$B$8,Assumptions!$B$7))),"")</f>
        <v>SSD</v>
      </c>
      <c r="AK1466" s="69" t="str">
        <f t="shared" si="14"/>
        <v>SSD</v>
      </c>
      <c r="AL1466" s="69">
        <f>if(AJ1466="Hyperdisk Balanced",Assumptions!$B$11,0)</f>
        <v>0</v>
      </c>
      <c r="AM1466" s="69">
        <f>if(AJ1466="Hyperdisk Balanced",Assumptions!$B$12,0)</f>
        <v>0</v>
      </c>
      <c r="AN1466" s="70">
        <f>if(AK1466=0,0,if(AJ1466="Hyperdisk Balanced",vlookup(AK1466&amp;" provisioned space",'SKU Pricing'!A:B,Assumptions!$B$2,0)*Z1466+vlookup(AK1466&amp;" provisioned IOPS",'SKU Pricing'!A:B,Assumptions!$B$2,0)*AL1466*730+vlookup(AK1466&amp;" provisioned throughput",'SKU Pricing'!A:B,Assumptions!$B$2,0)*AM1466*730,vlookup(AK1466,'SKU Pricing'!A:B,Assumptions!$B$2,0)*Z1466))</f>
        <v>79.194</v>
      </c>
      <c r="AO1466" s="70">
        <f t="shared" si="15"/>
        <v>476.6288928</v>
      </c>
      <c r="AP1466" s="71" t="str">
        <f t="shared" si="16"/>
        <v>VM Manager</v>
      </c>
      <c r="AQ1466" s="70">
        <f>ifna(vlookup(AP1466,'SKU Pricing'!A:B,Assumptions!$B$2,0)*AE1466,0)</f>
        <v>2.19</v>
      </c>
      <c r="AR1466" s="72">
        <v>0.0</v>
      </c>
    </row>
    <row r="1467">
      <c r="A1467" s="61" t="s">
        <v>1606</v>
      </c>
      <c r="B1467" s="62" t="str">
        <f>ifna(if(vlookup(A1467,vOS!A:B,2,0)="","Unknown",vlookup(A1467,vOS!A:B,2,0)),"Unknown")</f>
        <v>Microsoft Windows Server 2022 (64-bit)</v>
      </c>
      <c r="C1467" s="62">
        <f>vlookup(B1467,'OS Study'!A:D,2,0)</f>
        <v>0</v>
      </c>
      <c r="D1467" s="62" t="str">
        <f>vlookup(B1467,'OS Study'!A:D,3,0)</f>
        <v>Windows</v>
      </c>
      <c r="E1467" s="62" t="str">
        <f>vlookup(B1467,'OS Study'!A:D,4,0)</f>
        <v>Server</v>
      </c>
      <c r="F1467" s="63" t="str">
        <f>vlookup(B1467,'OS Study'!A:E,5,0)</f>
        <v>2022</v>
      </c>
      <c r="G1467" s="62">
        <f>IF(vlookup(A1467,'RVtools V2.1'!A:J,4,0)="non",0,1)</f>
        <v>1</v>
      </c>
      <c r="H1467" s="62">
        <f>if(vlookup(A1467,'RVtools V2.1'!A:K,11,0)="kube",1,0)</f>
        <v>0</v>
      </c>
      <c r="I1467" s="62">
        <f t="shared" si="5"/>
        <v>0</v>
      </c>
      <c r="J1467" s="62">
        <f>ifna(vlookup(A1467,'Infra Study'!A:Q,17,0),0)</f>
        <v>0</v>
      </c>
      <c r="K1467" s="64">
        <f>IFERROR(__xludf.DUMMYFUNCTION("N(REGEXMATCH(VLOOKUP(A1467, 'RVtools V2.1'!A:H, 8, 0), ""^Serveur de fichiers""))"),0.0)</f>
        <v>0</v>
      </c>
      <c r="L1467" s="64">
        <f t="shared" si="6"/>
        <v>0</v>
      </c>
      <c r="M1467" s="67" t="str">
        <f>ifna(vlookup(A1467,'RVtools V2.1'!A:I,8,0),"N/A")</f>
        <v>Sysmex Ext IPU - COR</v>
      </c>
      <c r="N1467" s="64">
        <f>IFERROR(__xludf.DUMMYFUNCTION("IF(REGEXMATCH(M1467, ""(?i)"" &amp; JOIN(""|"", SPLIT(""kalisil"", "" ""))), 1, 0)"),0.0)</f>
        <v>0</v>
      </c>
      <c r="O1467" s="64" t="str">
        <f>vlookup(A1467,'RVtools V2.1'!A:H,7,0)</f>
        <v>T1</v>
      </c>
      <c r="P1467" s="64">
        <f>if(vlookup(A1467,'RVtools V2.1'!A:H,5,0)="oui",1,0)</f>
        <v>1</v>
      </c>
      <c r="Q1467" s="64">
        <f>ifna(vlookup(A1467,vCPU!A:B,2,0),"Unknown")</f>
        <v>8</v>
      </c>
      <c r="R1467" s="66">
        <f>ifna(vlookup(A1467,vMemory!A:C,3,0),"Unknown")</f>
        <v>32</v>
      </c>
      <c r="S1467" s="66">
        <f>ifna(vlookup(A1467,vDisk!A:C,3,0),"Unknown")</f>
        <v>195</v>
      </c>
      <c r="T1467" s="67" t="str">
        <f t="array" ref="T1467">IFS(
   L1467=1, "No Lift &amp; Shift",
   J1467=1, XLOOKUP(A1467, 'Infra Study'!A:A, 'Infra Study'!P:P),
   I1467=1, "No Lift &amp; Shift",
   H1467=1, "GKE",
   K1467=1, "GCNV",
   G1467=1, "Lift &amp; Shift Prod",
   TRUE, "Lift &amp; Shift Noprod"
)</f>
        <v>Lift &amp; Shift Prod</v>
      </c>
      <c r="U1467" s="67">
        <f t="shared" si="7"/>
        <v>1</v>
      </c>
      <c r="V1467" s="68" t="str">
        <f>if(T1467="Lift &amp; Shift Noprod",if( Y1467=0,Assumptions!$B$5, Assumptions!$B$4),if(T1467="Lift &amp; Shift Prod",if(AND(N1467=1,O1467="T1"),Assumptions!$B$6,Assumptions!$B$4),0))</f>
        <v>N2D</v>
      </c>
      <c r="W1467" s="69">
        <f>if(V1467&lt;&gt;0,if(Q1467="Unknown", Assumptions!$B$42,If(Q1467&gt;1,Q1467,2)),0)</f>
        <v>8</v>
      </c>
      <c r="X1467" s="69">
        <f>if(V1467&lt;&gt;0,if(R1467="Unknown", Assumptions!$B$43,R1467),0)</f>
        <v>32</v>
      </c>
      <c r="Y1467" s="68">
        <f t="shared" si="8"/>
        <v>0</v>
      </c>
      <c r="Z1467" s="68">
        <f>if(V1467&lt;&gt;0,if(  S1467="Unknown", Assumptions!$B$44,S1467),0)</f>
        <v>195</v>
      </c>
      <c r="AA1467" s="68" t="str">
        <f>if(V1467 ="N2",ifna(vlookup(W1467&amp;"-"&amp;X1467,'Ref. VM'!A:B,2,0),"Custom"),if(V1467 ="E2" , ifna(vlookup(W1467&amp;"-"&amp;X1467,'Ref. VM'!D:E,2,0),"Custom"),if(V1467="N2D",ifna(vlookup(W1467&amp;"-"&amp;X1467,'Ref. VM'!G:H,2,0),"Custom"),if(V1467="N4",ifna(vlookup(W1467&amp;"-"&amp;X1467,'Ref. VM'!J:K,2,0),"Custom"),0))))</f>
        <v>Predefined</v>
      </c>
      <c r="AB1467" s="67" t="str">
        <f t="shared" si="9"/>
        <v>N2D-Predefined vCPUs-CUD 3y</v>
      </c>
      <c r="AC1467" s="67" t="str">
        <f t="shared" si="10"/>
        <v>N2D-Predefined RAM-CUD 3y</v>
      </c>
      <c r="AD1467" s="67">
        <f t="shared" si="11"/>
        <v>0</v>
      </c>
      <c r="AE1467" s="69">
        <f>if(T1467="Lift &amp; Shift Prod",730,if(T1467="Lift &amp; Shift Noprod",Assumptions!$B$3,0))</f>
        <v>730</v>
      </c>
      <c r="AF1467" s="70">
        <f>if( U1467=0,0,if(Y1467=0, ((vlookup(AB1467,'SKU Pricing'!A:B,Assumptions!$B$2,0)*W1467)+(vlookup(AC1467,'SKU Pricing'!A:B,Assumptions!$B$2,0)*X1467))*AE1467,((vlookup(AB1467,'SKU Pricing'!A:B,Assumptions!$B$2,0)*W1467)+(vlookup(AC1467,'SKU Pricing'!A:B,Assumptions!$B$2,0)*(W1467*8))+(vlookup(AD1467,'SKU Pricing'!A:B,Assumptions!$B$2,0)*(X1467-(W1467*8))))*AE1467))</f>
        <v>128.7948928</v>
      </c>
      <c r="AG1467" s="67" t="str">
        <f t="shared" si="12"/>
        <v>Windows Server</v>
      </c>
      <c r="AH1467" s="70">
        <f>ifna(vlookup(AG1467,'SKU Pricing'!A:B,Assumptions!$B$2,0)*W1467*AE1467,0)</f>
        <v>268.64</v>
      </c>
      <c r="AI1467" s="62" t="str">
        <f t="shared" si="13"/>
        <v>Regional</v>
      </c>
      <c r="AJ1467" s="62" t="str">
        <f>if(V1467&lt;&gt;0, if(T1467="Lift &amp; Shift Noprod",Assumptions!$B$9,if(V1467=Assumptions!$B$6,Assumptions!$B$10,if(P1467=1,Assumptions!$B$8,Assumptions!$B$7))),"")</f>
        <v>SSD</v>
      </c>
      <c r="AK1467" s="69" t="str">
        <f t="shared" si="14"/>
        <v>SSD</v>
      </c>
      <c r="AL1467" s="69">
        <f>if(AJ1467="Hyperdisk Balanced",Assumptions!$B$11,0)</f>
        <v>0</v>
      </c>
      <c r="AM1467" s="69">
        <f>if(AJ1467="Hyperdisk Balanced",Assumptions!$B$12,0)</f>
        <v>0</v>
      </c>
      <c r="AN1467" s="70">
        <f>if(AK1467=0,0,if(AJ1467="Hyperdisk Balanced",vlookup(AK1467&amp;" provisioned space",'SKU Pricing'!A:B,Assumptions!$B$2,0)*Z1467+vlookup(AK1467&amp;" provisioned IOPS",'SKU Pricing'!A:B,Assumptions!$B$2,0)*AL1467*730+vlookup(AK1467&amp;" provisioned throughput",'SKU Pricing'!A:B,Assumptions!$B$2,0)*AM1467*730,vlookup(AK1467,'SKU Pricing'!A:B,Assumptions!$B$2,0)*Z1467))</f>
        <v>38.415</v>
      </c>
      <c r="AO1467" s="70">
        <f t="shared" si="15"/>
        <v>435.8498928</v>
      </c>
      <c r="AP1467" s="71" t="str">
        <f t="shared" si="16"/>
        <v>VM Manager</v>
      </c>
      <c r="AQ1467" s="70">
        <f>ifna(vlookup(AP1467,'SKU Pricing'!A:B,Assumptions!$B$2,0)*AE1467,0)</f>
        <v>2.19</v>
      </c>
      <c r="AR1467" s="72">
        <v>0.0</v>
      </c>
    </row>
    <row r="1468">
      <c r="A1468" s="61" t="s">
        <v>1607</v>
      </c>
      <c r="B1468" s="62" t="str">
        <f>ifna(if(vlookup(A1468,vOS!A:B,2,0)="","Unknown",vlookup(A1468,vOS!A:B,2,0)),"Unknown")</f>
        <v>Microsoft Windows Server 2019 (64-bit)</v>
      </c>
      <c r="C1468" s="62">
        <f>vlookup(B1468,'OS Study'!A:D,2,0)</f>
        <v>0</v>
      </c>
      <c r="D1468" s="62" t="str">
        <f>vlookup(B1468,'OS Study'!A:D,3,0)</f>
        <v>Windows</v>
      </c>
      <c r="E1468" s="62" t="str">
        <f>vlookup(B1468,'OS Study'!A:D,4,0)</f>
        <v>Server</v>
      </c>
      <c r="F1468" s="63" t="str">
        <f>vlookup(B1468,'OS Study'!A:E,5,0)</f>
        <v>2019</v>
      </c>
      <c r="G1468" s="62">
        <f>IF(vlookup(A1468,'RVtools V2.1'!A:J,4,0)="non",0,1)</f>
        <v>1</v>
      </c>
      <c r="H1468" s="62">
        <f>if(vlookup(A1468,'RVtools V2.1'!A:K,11,0)="kube",1,0)</f>
        <v>0</v>
      </c>
      <c r="I1468" s="62">
        <f t="shared" si="5"/>
        <v>0</v>
      </c>
      <c r="J1468" s="62">
        <f>ifna(vlookup(A1468,'Infra Study'!A:Q,17,0),0)</f>
        <v>0</v>
      </c>
      <c r="K1468" s="64">
        <f>IFERROR(__xludf.DUMMYFUNCTION("N(REGEXMATCH(VLOOKUP(A1468, 'RVtools V2.1'!A:H, 8, 0), ""^Serveur de fichiers""))"),0.0)</f>
        <v>0</v>
      </c>
      <c r="L1468" s="64">
        <f t="shared" si="6"/>
        <v>0</v>
      </c>
      <c r="M1468" s="67" t="str">
        <f>ifna(vlookup(A1468,'RVtools V2.1'!A:I,8,0),"N/A")</f>
        <v>Sysmex Ext IPU - CVL</v>
      </c>
      <c r="N1468" s="64">
        <f>IFERROR(__xludf.DUMMYFUNCTION("IF(REGEXMATCH(M1468, ""(?i)"" &amp; JOIN(""|"", SPLIT(""kalisil"", "" ""))), 1, 0)"),0.0)</f>
        <v>0</v>
      </c>
      <c r="O1468" s="64" t="str">
        <f>vlookup(A1468,'RVtools V2.1'!A:H,7,0)</f>
        <v>T1</v>
      </c>
      <c r="P1468" s="64">
        <f>if(vlookup(A1468,'RVtools V2.1'!A:H,5,0)="oui",1,0)</f>
        <v>1</v>
      </c>
      <c r="Q1468" s="64">
        <f>ifna(vlookup(A1468,vCPU!A:B,2,0),"Unknown")</f>
        <v>4</v>
      </c>
      <c r="R1468" s="66">
        <f>ifna(vlookup(A1468,vMemory!A:C,3,0),"Unknown")</f>
        <v>16</v>
      </c>
      <c r="S1468" s="66">
        <f>ifna(vlookup(A1468,vDisk!A:C,3,0),"Unknown")</f>
        <v>438</v>
      </c>
      <c r="T1468" s="67" t="str">
        <f t="array" ref="T1468">IFS(
   L1468=1, "No Lift &amp; Shift",
   J1468=1, XLOOKUP(A1468, 'Infra Study'!A:A, 'Infra Study'!P:P),
   I1468=1, "No Lift &amp; Shift",
   H1468=1, "GKE",
   K1468=1, "GCNV",
   G1468=1, "Lift &amp; Shift Prod",
   TRUE, "Lift &amp; Shift Noprod"
)</f>
        <v>Lift &amp; Shift Prod</v>
      </c>
      <c r="U1468" s="67">
        <f t="shared" si="7"/>
        <v>1</v>
      </c>
      <c r="V1468" s="68" t="str">
        <f>if(T1468="Lift &amp; Shift Noprod",if( Y1468=0,Assumptions!$B$5, Assumptions!$B$4),if(T1468="Lift &amp; Shift Prod",if(AND(N1468=1,O1468="T1"),Assumptions!$B$6,Assumptions!$B$4),0))</f>
        <v>N2D</v>
      </c>
      <c r="W1468" s="69">
        <f>if(V1468&lt;&gt;0,if(Q1468="Unknown", Assumptions!$B$42,If(Q1468&gt;1,Q1468,2)),0)</f>
        <v>4</v>
      </c>
      <c r="X1468" s="69">
        <f>if(V1468&lt;&gt;0,if(R1468="Unknown", Assumptions!$B$43,R1468),0)</f>
        <v>16</v>
      </c>
      <c r="Y1468" s="68">
        <f t="shared" si="8"/>
        <v>0</v>
      </c>
      <c r="Z1468" s="68">
        <f>if(V1468&lt;&gt;0,if(  S1468="Unknown", Assumptions!$B$44,S1468),0)</f>
        <v>438</v>
      </c>
      <c r="AA1468" s="68" t="str">
        <f>if(V1468 ="N2",ifna(vlookup(W1468&amp;"-"&amp;X1468,'Ref. VM'!A:B,2,0),"Custom"),if(V1468 ="E2" , ifna(vlookup(W1468&amp;"-"&amp;X1468,'Ref. VM'!D:E,2,0),"Custom"),if(V1468="N2D",ifna(vlookup(W1468&amp;"-"&amp;X1468,'Ref. VM'!G:H,2,0),"Custom"),if(V1468="N4",ifna(vlookup(W1468&amp;"-"&amp;X1468,'Ref. VM'!J:K,2,0),"Custom"),0))))</f>
        <v>Predefined</v>
      </c>
      <c r="AB1468" s="67" t="str">
        <f t="shared" si="9"/>
        <v>N2D-Predefined vCPUs-CUD 3y</v>
      </c>
      <c r="AC1468" s="67" t="str">
        <f t="shared" si="10"/>
        <v>N2D-Predefined RAM-CUD 3y</v>
      </c>
      <c r="AD1468" s="67">
        <f t="shared" si="11"/>
        <v>0</v>
      </c>
      <c r="AE1468" s="69">
        <f>if(T1468="Lift &amp; Shift Prod",730,if(T1468="Lift &amp; Shift Noprod",Assumptions!$B$3,0))</f>
        <v>730</v>
      </c>
      <c r="AF1468" s="70">
        <f>if( U1468=0,0,if(Y1468=0, ((vlookup(AB1468,'SKU Pricing'!A:B,Assumptions!$B$2,0)*W1468)+(vlookup(AC1468,'SKU Pricing'!A:B,Assumptions!$B$2,0)*X1468))*AE1468,((vlookup(AB1468,'SKU Pricing'!A:B,Assumptions!$B$2,0)*W1468)+(vlookup(AC1468,'SKU Pricing'!A:B,Assumptions!$B$2,0)*(W1468*8))+(vlookup(AD1468,'SKU Pricing'!A:B,Assumptions!$B$2,0)*(X1468-(W1468*8))))*AE1468))</f>
        <v>64.3974464</v>
      </c>
      <c r="AG1468" s="67" t="str">
        <f t="shared" si="12"/>
        <v>Windows Server</v>
      </c>
      <c r="AH1468" s="70">
        <f>ifna(vlookup(AG1468,'SKU Pricing'!A:B,Assumptions!$B$2,0)*W1468*AE1468,0)</f>
        <v>134.32</v>
      </c>
      <c r="AI1468" s="62" t="str">
        <f t="shared" si="13"/>
        <v>Regional</v>
      </c>
      <c r="AJ1468" s="62" t="str">
        <f>if(V1468&lt;&gt;0, if(T1468="Lift &amp; Shift Noprod",Assumptions!$B$9,if(V1468=Assumptions!$B$6,Assumptions!$B$10,if(P1468=1,Assumptions!$B$8,Assumptions!$B$7))),"")</f>
        <v>SSD</v>
      </c>
      <c r="AK1468" s="69" t="str">
        <f t="shared" si="14"/>
        <v>SSD</v>
      </c>
      <c r="AL1468" s="69">
        <f>if(AJ1468="Hyperdisk Balanced",Assumptions!$B$11,0)</f>
        <v>0</v>
      </c>
      <c r="AM1468" s="69">
        <f>if(AJ1468="Hyperdisk Balanced",Assumptions!$B$12,0)</f>
        <v>0</v>
      </c>
      <c r="AN1468" s="70">
        <f>if(AK1468=0,0,if(AJ1468="Hyperdisk Balanced",vlookup(AK1468&amp;" provisioned space",'SKU Pricing'!A:B,Assumptions!$B$2,0)*Z1468+vlookup(AK1468&amp;" provisioned IOPS",'SKU Pricing'!A:B,Assumptions!$B$2,0)*AL1468*730+vlookup(AK1468&amp;" provisioned throughput",'SKU Pricing'!A:B,Assumptions!$B$2,0)*AM1468*730,vlookup(AK1468,'SKU Pricing'!A:B,Assumptions!$B$2,0)*Z1468))</f>
        <v>86.286</v>
      </c>
      <c r="AO1468" s="70">
        <f t="shared" si="15"/>
        <v>285.0034464</v>
      </c>
      <c r="AP1468" s="71" t="str">
        <f t="shared" si="16"/>
        <v>VM Manager</v>
      </c>
      <c r="AQ1468" s="70">
        <f>ifna(vlookup(AP1468,'SKU Pricing'!A:B,Assumptions!$B$2,0)*AE1468,0)</f>
        <v>2.19</v>
      </c>
      <c r="AR1468" s="72">
        <v>0.0</v>
      </c>
    </row>
    <row r="1469">
      <c r="A1469" s="61" t="s">
        <v>1608</v>
      </c>
      <c r="B1469" s="62" t="str">
        <f>ifna(if(vlookup(A1469,vOS!A:B,2,0)="","Unknown",vlookup(A1469,vOS!A:B,2,0)),"Unknown")</f>
        <v>Microsoft Windows Server 2019 (64-bit)</v>
      </c>
      <c r="C1469" s="62">
        <f>vlookup(B1469,'OS Study'!A:D,2,0)</f>
        <v>0</v>
      </c>
      <c r="D1469" s="62" t="str">
        <f>vlookup(B1469,'OS Study'!A:D,3,0)</f>
        <v>Windows</v>
      </c>
      <c r="E1469" s="62" t="str">
        <f>vlookup(B1469,'OS Study'!A:D,4,0)</f>
        <v>Server</v>
      </c>
      <c r="F1469" s="63" t="str">
        <f>vlookup(B1469,'OS Study'!A:E,5,0)</f>
        <v>2019</v>
      </c>
      <c r="G1469" s="62">
        <f>IF(vlookup(A1469,'RVtools V2.1'!A:J,4,0)="non",0,1)</f>
        <v>1</v>
      </c>
      <c r="H1469" s="62">
        <f>if(vlookup(A1469,'RVtools V2.1'!A:K,11,0)="kube",1,0)</f>
        <v>0</v>
      </c>
      <c r="I1469" s="62">
        <f t="shared" si="5"/>
        <v>0</v>
      </c>
      <c r="J1469" s="62">
        <f>ifna(vlookup(A1469,'Infra Study'!A:Q,17,0),0)</f>
        <v>0</v>
      </c>
      <c r="K1469" s="64">
        <f>IFERROR(__xludf.DUMMYFUNCTION("N(REGEXMATCH(VLOOKUP(A1469, 'RVtools V2.1'!A:H, 8, 0), ""^Serveur de fichiers""))"),0.0)</f>
        <v>0</v>
      </c>
      <c r="L1469" s="64">
        <f t="shared" si="6"/>
        <v>0</v>
      </c>
      <c r="M1469" s="67" t="str">
        <f>ifna(vlookup(A1469,'RVtools V2.1'!A:I,8,0),"N/A")</f>
        <v>Sysmex Ext IPU - LOR</v>
      </c>
      <c r="N1469" s="64">
        <f>IFERROR(__xludf.DUMMYFUNCTION("IF(REGEXMATCH(M1469, ""(?i)"" &amp; JOIN(""|"", SPLIT(""kalisil"", "" ""))), 1, 0)"),0.0)</f>
        <v>0</v>
      </c>
      <c r="O1469" s="64" t="str">
        <f>vlookup(A1469,'RVtools V2.1'!A:H,7,0)</f>
        <v>T1</v>
      </c>
      <c r="P1469" s="64">
        <f>if(vlookup(A1469,'RVtools V2.1'!A:H,5,0)="oui",1,0)</f>
        <v>1</v>
      </c>
      <c r="Q1469" s="64">
        <f>ifna(vlookup(A1469,vCPU!A:B,2,0),"Unknown")</f>
        <v>4</v>
      </c>
      <c r="R1469" s="66">
        <f>ifna(vlookup(A1469,vMemory!A:C,3,0),"Unknown")</f>
        <v>16</v>
      </c>
      <c r="S1469" s="66">
        <f>ifna(vlookup(A1469,vDisk!A:C,3,0),"Unknown")</f>
        <v>402</v>
      </c>
      <c r="T1469" s="67" t="str">
        <f t="array" ref="T1469">IFS(
   L1469=1, "No Lift &amp; Shift",
   J1469=1, XLOOKUP(A1469, 'Infra Study'!A:A, 'Infra Study'!P:P),
   I1469=1, "No Lift &amp; Shift",
   H1469=1, "GKE",
   K1469=1, "GCNV",
   G1469=1, "Lift &amp; Shift Prod",
   TRUE, "Lift &amp; Shift Noprod"
)</f>
        <v>Lift &amp; Shift Prod</v>
      </c>
      <c r="U1469" s="67">
        <f t="shared" si="7"/>
        <v>1</v>
      </c>
      <c r="V1469" s="68" t="str">
        <f>if(T1469="Lift &amp; Shift Noprod",if( Y1469=0,Assumptions!$B$5, Assumptions!$B$4),if(T1469="Lift &amp; Shift Prod",if(AND(N1469=1,O1469="T1"),Assumptions!$B$6,Assumptions!$B$4),0))</f>
        <v>N2D</v>
      </c>
      <c r="W1469" s="69">
        <f>if(V1469&lt;&gt;0,if(Q1469="Unknown", Assumptions!$B$42,If(Q1469&gt;1,Q1469,2)),0)</f>
        <v>4</v>
      </c>
      <c r="X1469" s="69">
        <f>if(V1469&lt;&gt;0,if(R1469="Unknown", Assumptions!$B$43,R1469),0)</f>
        <v>16</v>
      </c>
      <c r="Y1469" s="68">
        <f t="shared" si="8"/>
        <v>0</v>
      </c>
      <c r="Z1469" s="68">
        <f>if(V1469&lt;&gt;0,if(  S1469="Unknown", Assumptions!$B$44,S1469),0)</f>
        <v>402</v>
      </c>
      <c r="AA1469" s="68" t="str">
        <f>if(V1469 ="N2",ifna(vlookup(W1469&amp;"-"&amp;X1469,'Ref. VM'!A:B,2,0),"Custom"),if(V1469 ="E2" , ifna(vlookup(W1469&amp;"-"&amp;X1469,'Ref. VM'!D:E,2,0),"Custom"),if(V1469="N2D",ifna(vlookup(W1469&amp;"-"&amp;X1469,'Ref. VM'!G:H,2,0),"Custom"),if(V1469="N4",ifna(vlookup(W1469&amp;"-"&amp;X1469,'Ref. VM'!J:K,2,0),"Custom"),0))))</f>
        <v>Predefined</v>
      </c>
      <c r="AB1469" s="67" t="str">
        <f t="shared" si="9"/>
        <v>N2D-Predefined vCPUs-CUD 3y</v>
      </c>
      <c r="AC1469" s="67" t="str">
        <f t="shared" si="10"/>
        <v>N2D-Predefined RAM-CUD 3y</v>
      </c>
      <c r="AD1469" s="67">
        <f t="shared" si="11"/>
        <v>0</v>
      </c>
      <c r="AE1469" s="69">
        <f>if(T1469="Lift &amp; Shift Prod",730,if(T1469="Lift &amp; Shift Noprod",Assumptions!$B$3,0))</f>
        <v>730</v>
      </c>
      <c r="AF1469" s="70">
        <f>if( U1469=0,0,if(Y1469=0, ((vlookup(AB1469,'SKU Pricing'!A:B,Assumptions!$B$2,0)*W1469)+(vlookup(AC1469,'SKU Pricing'!A:B,Assumptions!$B$2,0)*X1469))*AE1469,((vlookup(AB1469,'SKU Pricing'!A:B,Assumptions!$B$2,0)*W1469)+(vlookup(AC1469,'SKU Pricing'!A:B,Assumptions!$B$2,0)*(W1469*8))+(vlookup(AD1469,'SKU Pricing'!A:B,Assumptions!$B$2,0)*(X1469-(W1469*8))))*AE1469))</f>
        <v>64.3974464</v>
      </c>
      <c r="AG1469" s="67" t="str">
        <f t="shared" si="12"/>
        <v>Windows Server</v>
      </c>
      <c r="AH1469" s="70">
        <f>ifna(vlookup(AG1469,'SKU Pricing'!A:B,Assumptions!$B$2,0)*W1469*AE1469,0)</f>
        <v>134.32</v>
      </c>
      <c r="AI1469" s="62" t="str">
        <f t="shared" si="13"/>
        <v>Regional</v>
      </c>
      <c r="AJ1469" s="62" t="str">
        <f>if(V1469&lt;&gt;0, if(T1469="Lift &amp; Shift Noprod",Assumptions!$B$9,if(V1469=Assumptions!$B$6,Assumptions!$B$10,if(P1469=1,Assumptions!$B$8,Assumptions!$B$7))),"")</f>
        <v>SSD</v>
      </c>
      <c r="AK1469" s="69" t="str">
        <f t="shared" si="14"/>
        <v>SSD</v>
      </c>
      <c r="AL1469" s="69">
        <f>if(AJ1469="Hyperdisk Balanced",Assumptions!$B$11,0)</f>
        <v>0</v>
      </c>
      <c r="AM1469" s="69">
        <f>if(AJ1469="Hyperdisk Balanced",Assumptions!$B$12,0)</f>
        <v>0</v>
      </c>
      <c r="AN1469" s="70">
        <f>if(AK1469=0,0,if(AJ1469="Hyperdisk Balanced",vlookup(AK1469&amp;" provisioned space",'SKU Pricing'!A:B,Assumptions!$B$2,0)*Z1469+vlookup(AK1469&amp;" provisioned IOPS",'SKU Pricing'!A:B,Assumptions!$B$2,0)*AL1469*730+vlookup(AK1469&amp;" provisioned throughput",'SKU Pricing'!A:B,Assumptions!$B$2,0)*AM1469*730,vlookup(AK1469,'SKU Pricing'!A:B,Assumptions!$B$2,0)*Z1469))</f>
        <v>79.194</v>
      </c>
      <c r="AO1469" s="70">
        <f t="shared" si="15"/>
        <v>277.9114464</v>
      </c>
      <c r="AP1469" s="71" t="str">
        <f t="shared" si="16"/>
        <v>VM Manager</v>
      </c>
      <c r="AQ1469" s="70">
        <f>ifna(vlookup(AP1469,'SKU Pricing'!A:B,Assumptions!$B$2,0)*AE1469,0)</f>
        <v>2.19</v>
      </c>
      <c r="AR1469" s="72">
        <v>0.0</v>
      </c>
    </row>
    <row r="1470">
      <c r="A1470" s="61" t="s">
        <v>1609</v>
      </c>
      <c r="B1470" s="62" t="str">
        <f>ifna(if(vlookup(A1470,vOS!A:B,2,0)="","Unknown",vlookup(A1470,vOS!A:B,2,0)),"Unknown")</f>
        <v>Microsoft Windows Server 2019 (64-bit)</v>
      </c>
      <c r="C1470" s="62">
        <f>vlookup(B1470,'OS Study'!A:D,2,0)</f>
        <v>0</v>
      </c>
      <c r="D1470" s="62" t="str">
        <f>vlookup(B1470,'OS Study'!A:D,3,0)</f>
        <v>Windows</v>
      </c>
      <c r="E1470" s="62" t="str">
        <f>vlookup(B1470,'OS Study'!A:D,4,0)</f>
        <v>Server</v>
      </c>
      <c r="F1470" s="63" t="str">
        <f>vlookup(B1470,'OS Study'!A:E,5,0)</f>
        <v>2019</v>
      </c>
      <c r="G1470" s="62">
        <f>IF(vlookup(A1470,'RVtools V2.1'!A:J,4,0)="non",0,1)</f>
        <v>1</v>
      </c>
      <c r="H1470" s="62">
        <f>if(vlookup(A1470,'RVtools V2.1'!A:K,11,0)="kube",1,0)</f>
        <v>0</v>
      </c>
      <c r="I1470" s="62">
        <f t="shared" si="5"/>
        <v>0</v>
      </c>
      <c r="J1470" s="62">
        <f>ifna(vlookup(A1470,'Infra Study'!A:Q,17,0),0)</f>
        <v>0</v>
      </c>
      <c r="K1470" s="64">
        <f>IFERROR(__xludf.DUMMYFUNCTION("N(REGEXMATCH(VLOOKUP(A1470, 'RVtools V2.1'!A:H, 8, 0), ""^Serveur de fichiers""))"),0.0)</f>
        <v>0</v>
      </c>
      <c r="L1470" s="64">
        <f t="shared" si="6"/>
        <v>0</v>
      </c>
      <c r="M1470" s="67" t="str">
        <f>ifna(vlookup(A1470,'RVtools V2.1'!A:I,8,0),"N/A")</f>
        <v>Sysmex Ext IPU - LOR</v>
      </c>
      <c r="N1470" s="64">
        <f>IFERROR(__xludf.DUMMYFUNCTION("IF(REGEXMATCH(M1470, ""(?i)"" &amp; JOIN(""|"", SPLIT(""kalisil"", "" ""))), 1, 0)"),0.0)</f>
        <v>0</v>
      </c>
      <c r="O1470" s="64" t="str">
        <f>vlookup(A1470,'RVtools V2.1'!A:H,7,0)</f>
        <v>T1</v>
      </c>
      <c r="P1470" s="64">
        <f>if(vlookup(A1470,'RVtools V2.1'!A:H,5,0)="oui",1,0)</f>
        <v>1</v>
      </c>
      <c r="Q1470" s="64">
        <f>ifna(vlookup(A1470,vCPU!A:B,2,0),"Unknown")</f>
        <v>4</v>
      </c>
      <c r="R1470" s="66">
        <f>ifna(vlookup(A1470,vMemory!A:C,3,0),"Unknown")</f>
        <v>24</v>
      </c>
      <c r="S1470" s="66">
        <f>ifna(vlookup(A1470,vDisk!A:C,3,0),"Unknown")</f>
        <v>438</v>
      </c>
      <c r="T1470" s="67" t="str">
        <f t="array" ref="T1470">IFS(
   L1470=1, "No Lift &amp; Shift",
   J1470=1, XLOOKUP(A1470, 'Infra Study'!A:A, 'Infra Study'!P:P),
   I1470=1, "No Lift &amp; Shift",
   H1470=1, "GKE",
   K1470=1, "GCNV",
   G1470=1, "Lift &amp; Shift Prod",
   TRUE, "Lift &amp; Shift Noprod"
)</f>
        <v>Lift &amp; Shift Prod</v>
      </c>
      <c r="U1470" s="67">
        <f t="shared" si="7"/>
        <v>1</v>
      </c>
      <c r="V1470" s="68" t="str">
        <f>if(T1470="Lift &amp; Shift Noprod",if( Y1470=0,Assumptions!$B$5, Assumptions!$B$4),if(T1470="Lift &amp; Shift Prod",if(AND(N1470=1,O1470="T1"),Assumptions!$B$6,Assumptions!$B$4),0))</f>
        <v>N2D</v>
      </c>
      <c r="W1470" s="69">
        <f>if(V1470&lt;&gt;0,if(Q1470="Unknown", Assumptions!$B$42,If(Q1470&gt;1,Q1470,2)),0)</f>
        <v>4</v>
      </c>
      <c r="X1470" s="69">
        <f>if(V1470&lt;&gt;0,if(R1470="Unknown", Assumptions!$B$43,R1470),0)</f>
        <v>24</v>
      </c>
      <c r="Y1470" s="68">
        <f t="shared" si="8"/>
        <v>0</v>
      </c>
      <c r="Z1470" s="68">
        <f>if(V1470&lt;&gt;0,if(  S1470="Unknown", Assumptions!$B$44,S1470),0)</f>
        <v>438</v>
      </c>
      <c r="AA1470" s="68" t="str">
        <f>if(V1470 ="N2",ifna(vlookup(W1470&amp;"-"&amp;X1470,'Ref. VM'!A:B,2,0),"Custom"),if(V1470 ="E2" , ifna(vlookup(W1470&amp;"-"&amp;X1470,'Ref. VM'!D:E,2,0),"Custom"),if(V1470="N2D",ifna(vlookup(W1470&amp;"-"&amp;X1470,'Ref. VM'!G:H,2,0),"Custom"),if(V1470="N4",ifna(vlookup(W1470&amp;"-"&amp;X1470,'Ref. VM'!J:K,2,0),"Custom"),0))))</f>
        <v>Custom</v>
      </c>
      <c r="AB1470" s="67" t="str">
        <f t="shared" si="9"/>
        <v>N2D-Custom vCPUs-CUD 3y</v>
      </c>
      <c r="AC1470" s="67" t="str">
        <f t="shared" si="10"/>
        <v>N2D-Custom RAM-CUD 3y</v>
      </c>
      <c r="AD1470" s="67">
        <f t="shared" si="11"/>
        <v>0</v>
      </c>
      <c r="AE1470" s="69">
        <f>if(T1470="Lift &amp; Shift Prod",730,if(T1470="Lift &amp; Shift Noprod",Assumptions!$B$3,0))</f>
        <v>730</v>
      </c>
      <c r="AF1470" s="70">
        <f>if( U1470=0,0,if(Y1470=0, ((vlookup(AB1470,'SKU Pricing'!A:B,Assumptions!$B$2,0)*W1470)+(vlookup(AC1470,'SKU Pricing'!A:B,Assumptions!$B$2,0)*X1470))*AE1470,((vlookup(AB1470,'SKU Pricing'!A:B,Assumptions!$B$2,0)*W1470)+(vlookup(AC1470,'SKU Pricing'!A:B,Assumptions!$B$2,0)*(W1470*8))+(vlookup(AD1470,'SKU Pricing'!A:B,Assumptions!$B$2,0)*(X1470-(W1470*8))))*AE1470))</f>
        <v>79.4179848</v>
      </c>
      <c r="AG1470" s="67" t="str">
        <f t="shared" si="12"/>
        <v>Windows Server</v>
      </c>
      <c r="AH1470" s="70">
        <f>ifna(vlookup(AG1470,'SKU Pricing'!A:B,Assumptions!$B$2,0)*W1470*AE1470,0)</f>
        <v>134.32</v>
      </c>
      <c r="AI1470" s="62" t="str">
        <f t="shared" si="13"/>
        <v>Regional</v>
      </c>
      <c r="AJ1470" s="62" t="str">
        <f>if(V1470&lt;&gt;0, if(T1470="Lift &amp; Shift Noprod",Assumptions!$B$9,if(V1470=Assumptions!$B$6,Assumptions!$B$10,if(P1470=1,Assumptions!$B$8,Assumptions!$B$7))),"")</f>
        <v>SSD</v>
      </c>
      <c r="AK1470" s="69" t="str">
        <f t="shared" si="14"/>
        <v>SSD</v>
      </c>
      <c r="AL1470" s="69">
        <f>if(AJ1470="Hyperdisk Balanced",Assumptions!$B$11,0)</f>
        <v>0</v>
      </c>
      <c r="AM1470" s="69">
        <f>if(AJ1470="Hyperdisk Balanced",Assumptions!$B$12,0)</f>
        <v>0</v>
      </c>
      <c r="AN1470" s="70">
        <f>if(AK1470=0,0,if(AJ1470="Hyperdisk Balanced",vlookup(AK1470&amp;" provisioned space",'SKU Pricing'!A:B,Assumptions!$B$2,0)*Z1470+vlookup(AK1470&amp;" provisioned IOPS",'SKU Pricing'!A:B,Assumptions!$B$2,0)*AL1470*730+vlookup(AK1470&amp;" provisioned throughput",'SKU Pricing'!A:B,Assumptions!$B$2,0)*AM1470*730,vlookup(AK1470,'SKU Pricing'!A:B,Assumptions!$B$2,0)*Z1470))</f>
        <v>86.286</v>
      </c>
      <c r="AO1470" s="70">
        <f t="shared" si="15"/>
        <v>300.0239848</v>
      </c>
      <c r="AP1470" s="71" t="str">
        <f t="shared" si="16"/>
        <v>VM Manager</v>
      </c>
      <c r="AQ1470" s="70">
        <f>ifna(vlookup(AP1470,'SKU Pricing'!A:B,Assumptions!$B$2,0)*AE1470,0)</f>
        <v>2.19</v>
      </c>
      <c r="AR1470" s="72">
        <v>0.0</v>
      </c>
    </row>
    <row r="1471">
      <c r="A1471" s="61" t="s">
        <v>1610</v>
      </c>
      <c r="B1471" s="62" t="str">
        <f>ifna(if(vlookup(A1471,vOS!A:B,2,0)="","Unknown",vlookup(A1471,vOS!A:B,2,0)),"Unknown")</f>
        <v>Microsoft Windows Server 2022 (64-bit)</v>
      </c>
      <c r="C1471" s="62">
        <f>vlookup(B1471,'OS Study'!A:D,2,0)</f>
        <v>0</v>
      </c>
      <c r="D1471" s="62" t="str">
        <f>vlookup(B1471,'OS Study'!A:D,3,0)</f>
        <v>Windows</v>
      </c>
      <c r="E1471" s="62" t="str">
        <f>vlookup(B1471,'OS Study'!A:D,4,0)</f>
        <v>Server</v>
      </c>
      <c r="F1471" s="63" t="str">
        <f>vlookup(B1471,'OS Study'!A:E,5,0)</f>
        <v>2022</v>
      </c>
      <c r="G1471" s="62">
        <f>IF(vlookup(A1471,'RVtools V2.1'!A:J,4,0)="non",0,1)</f>
        <v>1</v>
      </c>
      <c r="H1471" s="62">
        <f>if(vlookup(A1471,'RVtools V2.1'!A:K,11,0)="kube",1,0)</f>
        <v>0</v>
      </c>
      <c r="I1471" s="62">
        <f t="shared" si="5"/>
        <v>0</v>
      </c>
      <c r="J1471" s="62">
        <f>ifna(vlookup(A1471,'Infra Study'!A:Q,17,0),0)</f>
        <v>0</v>
      </c>
      <c r="K1471" s="64">
        <f>IFERROR(__xludf.DUMMYFUNCTION("N(REGEXMATCH(VLOOKUP(A1471, 'RVtools V2.1'!A:H, 8, 0), ""^Serveur de fichiers""))"),0.0)</f>
        <v>0</v>
      </c>
      <c r="L1471" s="64">
        <f t="shared" si="6"/>
        <v>0</v>
      </c>
      <c r="M1471" s="67" t="str">
        <f>ifna(vlookup(A1471,'RVtools V2.1'!A:I,8,0),"N/A")</f>
        <v>Sysmex Ext IPU - MAN</v>
      </c>
      <c r="N1471" s="64">
        <f>IFERROR(__xludf.DUMMYFUNCTION("IF(REGEXMATCH(M1471, ""(?i)"" &amp; JOIN(""|"", SPLIT(""kalisil"", "" ""))), 1, 0)"),0.0)</f>
        <v>0</v>
      </c>
      <c r="O1471" s="64" t="str">
        <f>vlookup(A1471,'RVtools V2.1'!A:H,7,0)</f>
        <v>T1</v>
      </c>
      <c r="P1471" s="64">
        <f>if(vlookup(A1471,'RVtools V2.1'!A:H,5,0)="oui",1,0)</f>
        <v>1</v>
      </c>
      <c r="Q1471" s="64">
        <f>ifna(vlookup(A1471,vCPU!A:B,2,0),"Unknown")</f>
        <v>4</v>
      </c>
      <c r="R1471" s="66">
        <f>ifna(vlookup(A1471,vMemory!A:C,3,0),"Unknown")</f>
        <v>16</v>
      </c>
      <c r="S1471" s="66">
        <f>ifna(vlookup(A1471,vDisk!A:C,3,0),"Unknown")</f>
        <v>572</v>
      </c>
      <c r="T1471" s="67" t="str">
        <f t="array" ref="T1471">IFS(
   L1471=1, "No Lift &amp; Shift",
   J1471=1, XLOOKUP(A1471, 'Infra Study'!A:A, 'Infra Study'!P:P),
   I1471=1, "No Lift &amp; Shift",
   H1471=1, "GKE",
   K1471=1, "GCNV",
   G1471=1, "Lift &amp; Shift Prod",
   TRUE, "Lift &amp; Shift Noprod"
)</f>
        <v>Lift &amp; Shift Prod</v>
      </c>
      <c r="U1471" s="67">
        <f t="shared" si="7"/>
        <v>1</v>
      </c>
      <c r="V1471" s="68" t="str">
        <f>if(T1471="Lift &amp; Shift Noprod",if( Y1471=0,Assumptions!$B$5, Assumptions!$B$4),if(T1471="Lift &amp; Shift Prod",if(AND(N1471=1,O1471="T1"),Assumptions!$B$6,Assumptions!$B$4),0))</f>
        <v>N2D</v>
      </c>
      <c r="W1471" s="69">
        <f>if(V1471&lt;&gt;0,if(Q1471="Unknown", Assumptions!$B$42,If(Q1471&gt;1,Q1471,2)),0)</f>
        <v>4</v>
      </c>
      <c r="X1471" s="69">
        <f>if(V1471&lt;&gt;0,if(R1471="Unknown", Assumptions!$B$43,R1471),0)</f>
        <v>16</v>
      </c>
      <c r="Y1471" s="68">
        <f t="shared" si="8"/>
        <v>0</v>
      </c>
      <c r="Z1471" s="68">
        <f>if(V1471&lt;&gt;0,if(  S1471="Unknown", Assumptions!$B$44,S1471),0)</f>
        <v>572</v>
      </c>
      <c r="AA1471" s="68" t="str">
        <f>if(V1471 ="N2",ifna(vlookup(W1471&amp;"-"&amp;X1471,'Ref. VM'!A:B,2,0),"Custom"),if(V1471 ="E2" , ifna(vlookup(W1471&amp;"-"&amp;X1471,'Ref. VM'!D:E,2,0),"Custom"),if(V1471="N2D",ifna(vlookup(W1471&amp;"-"&amp;X1471,'Ref. VM'!G:H,2,0),"Custom"),if(V1471="N4",ifna(vlookup(W1471&amp;"-"&amp;X1471,'Ref. VM'!J:K,2,0),"Custom"),0))))</f>
        <v>Predefined</v>
      </c>
      <c r="AB1471" s="67" t="str">
        <f t="shared" si="9"/>
        <v>N2D-Predefined vCPUs-CUD 3y</v>
      </c>
      <c r="AC1471" s="67" t="str">
        <f t="shared" si="10"/>
        <v>N2D-Predefined RAM-CUD 3y</v>
      </c>
      <c r="AD1471" s="67">
        <f t="shared" si="11"/>
        <v>0</v>
      </c>
      <c r="AE1471" s="69">
        <f>if(T1471="Lift &amp; Shift Prod",730,if(T1471="Lift &amp; Shift Noprod",Assumptions!$B$3,0))</f>
        <v>730</v>
      </c>
      <c r="AF1471" s="70">
        <f>if( U1471=0,0,if(Y1471=0, ((vlookup(AB1471,'SKU Pricing'!A:B,Assumptions!$B$2,0)*W1471)+(vlookup(AC1471,'SKU Pricing'!A:B,Assumptions!$B$2,0)*X1471))*AE1471,((vlookup(AB1471,'SKU Pricing'!A:B,Assumptions!$B$2,0)*W1471)+(vlookup(AC1471,'SKU Pricing'!A:B,Assumptions!$B$2,0)*(W1471*8))+(vlookup(AD1471,'SKU Pricing'!A:B,Assumptions!$B$2,0)*(X1471-(W1471*8))))*AE1471))</f>
        <v>64.3974464</v>
      </c>
      <c r="AG1471" s="67" t="str">
        <f t="shared" si="12"/>
        <v>Windows Server</v>
      </c>
      <c r="AH1471" s="70">
        <f>ifna(vlookup(AG1471,'SKU Pricing'!A:B,Assumptions!$B$2,0)*W1471*AE1471,0)</f>
        <v>134.32</v>
      </c>
      <c r="AI1471" s="62" t="str">
        <f t="shared" si="13"/>
        <v>Regional</v>
      </c>
      <c r="AJ1471" s="62" t="str">
        <f>if(V1471&lt;&gt;0, if(T1471="Lift &amp; Shift Noprod",Assumptions!$B$9,if(V1471=Assumptions!$B$6,Assumptions!$B$10,if(P1471=1,Assumptions!$B$8,Assumptions!$B$7))),"")</f>
        <v>SSD</v>
      </c>
      <c r="AK1471" s="69" t="str">
        <f t="shared" si="14"/>
        <v>SSD</v>
      </c>
      <c r="AL1471" s="69">
        <f>if(AJ1471="Hyperdisk Balanced",Assumptions!$B$11,0)</f>
        <v>0</v>
      </c>
      <c r="AM1471" s="69">
        <f>if(AJ1471="Hyperdisk Balanced",Assumptions!$B$12,0)</f>
        <v>0</v>
      </c>
      <c r="AN1471" s="70">
        <f>if(AK1471=0,0,if(AJ1471="Hyperdisk Balanced",vlookup(AK1471&amp;" provisioned space",'SKU Pricing'!A:B,Assumptions!$B$2,0)*Z1471+vlookup(AK1471&amp;" provisioned IOPS",'SKU Pricing'!A:B,Assumptions!$B$2,0)*AL1471*730+vlookup(AK1471&amp;" provisioned throughput",'SKU Pricing'!A:B,Assumptions!$B$2,0)*AM1471*730,vlookup(AK1471,'SKU Pricing'!A:B,Assumptions!$B$2,0)*Z1471))</f>
        <v>112.684</v>
      </c>
      <c r="AO1471" s="70">
        <f t="shared" si="15"/>
        <v>311.4014464</v>
      </c>
      <c r="AP1471" s="71" t="str">
        <f t="shared" si="16"/>
        <v>VM Manager</v>
      </c>
      <c r="AQ1471" s="70">
        <f>ifna(vlookup(AP1471,'SKU Pricing'!A:B,Assumptions!$B$2,0)*AE1471,0)</f>
        <v>2.19</v>
      </c>
      <c r="AR1471" s="72">
        <v>0.0</v>
      </c>
    </row>
    <row r="1472">
      <c r="A1472" s="61" t="s">
        <v>1611</v>
      </c>
      <c r="B1472" s="62" t="str">
        <f>ifna(if(vlookup(A1472,vOS!A:B,2,0)="","Unknown",vlookup(A1472,vOS!A:B,2,0)),"Unknown")</f>
        <v>Microsoft Windows Server 2012 (64-bit)</v>
      </c>
      <c r="C1472" s="62">
        <f>vlookup(B1472,'OS Study'!A:D,2,0)</f>
        <v>0</v>
      </c>
      <c r="D1472" s="62" t="str">
        <f>vlookup(B1472,'OS Study'!A:D,3,0)</f>
        <v>Windows</v>
      </c>
      <c r="E1472" s="62" t="str">
        <f>vlookup(B1472,'OS Study'!A:D,4,0)</f>
        <v>Server</v>
      </c>
      <c r="F1472" s="63" t="str">
        <f>vlookup(B1472,'OS Study'!A:E,5,0)</f>
        <v>2012</v>
      </c>
      <c r="G1472" s="62">
        <f>IF(vlookup(A1472,'RVtools V2.1'!A:J,4,0)="non",0,1)</f>
        <v>1</v>
      </c>
      <c r="H1472" s="62">
        <f>if(vlookup(A1472,'RVtools V2.1'!A:K,11,0)="kube",1,0)</f>
        <v>0</v>
      </c>
      <c r="I1472" s="62">
        <f t="shared" si="5"/>
        <v>0</v>
      </c>
      <c r="J1472" s="62">
        <f>ifna(vlookup(A1472,'Infra Study'!A:Q,17,0),0)</f>
        <v>0</v>
      </c>
      <c r="K1472" s="64">
        <f>IFERROR(__xludf.DUMMYFUNCTION("N(REGEXMATCH(VLOOKUP(A1472, 'RVtools V2.1'!A:H, 8, 0), ""^Serveur de fichiers""))"),0.0)</f>
        <v>0</v>
      </c>
      <c r="L1472" s="64">
        <f t="shared" si="6"/>
        <v>0</v>
      </c>
      <c r="M1472" s="67" t="str">
        <f>ifna(vlookup(A1472,'RVtools V2.1'!A:I,8,0),"N/A")</f>
        <v>Sysmex Ext IPU - OIS</v>
      </c>
      <c r="N1472" s="64">
        <f>IFERROR(__xludf.DUMMYFUNCTION("IF(REGEXMATCH(M1472, ""(?i)"" &amp; JOIN(""|"", SPLIT(""kalisil"", "" ""))), 1, 0)"),0.0)</f>
        <v>0</v>
      </c>
      <c r="O1472" s="64" t="str">
        <f>vlookup(A1472,'RVtools V2.1'!A:H,7,0)</f>
        <v>T1</v>
      </c>
      <c r="P1472" s="64">
        <f>if(vlookup(A1472,'RVtools V2.1'!A:H,5,0)="oui",1,0)</f>
        <v>1</v>
      </c>
      <c r="Q1472" s="64">
        <f>ifna(vlookup(A1472,vCPU!A:B,2,0),"Unknown")</f>
        <v>4</v>
      </c>
      <c r="R1472" s="66">
        <f>ifna(vlookup(A1472,vMemory!A:C,3,0),"Unknown")</f>
        <v>16</v>
      </c>
      <c r="S1472" s="66">
        <f>ifna(vlookup(A1472,vDisk!A:C,3,0),"Unknown")</f>
        <v>1459</v>
      </c>
      <c r="T1472" s="67" t="str">
        <f t="array" ref="T1472">IFS(
   L1472=1, "No Lift &amp; Shift",
   J1472=1, XLOOKUP(A1472, 'Infra Study'!A:A, 'Infra Study'!P:P),
   I1472=1, "No Lift &amp; Shift",
   H1472=1, "GKE",
   K1472=1, "GCNV",
   G1472=1, "Lift &amp; Shift Prod",
   TRUE, "Lift &amp; Shift Noprod"
)</f>
        <v>Lift &amp; Shift Prod</v>
      </c>
      <c r="U1472" s="67">
        <f t="shared" si="7"/>
        <v>1</v>
      </c>
      <c r="V1472" s="68" t="str">
        <f>if(T1472="Lift &amp; Shift Noprod",if( Y1472=0,Assumptions!$B$5, Assumptions!$B$4),if(T1472="Lift &amp; Shift Prod",if(AND(N1472=1,O1472="T1"),Assumptions!$B$6,Assumptions!$B$4),0))</f>
        <v>N2D</v>
      </c>
      <c r="W1472" s="69">
        <f>if(V1472&lt;&gt;0,if(Q1472="Unknown", Assumptions!$B$42,If(Q1472&gt;1,Q1472,2)),0)</f>
        <v>4</v>
      </c>
      <c r="X1472" s="69">
        <f>if(V1472&lt;&gt;0,if(R1472="Unknown", Assumptions!$B$43,R1472),0)</f>
        <v>16</v>
      </c>
      <c r="Y1472" s="68">
        <f t="shared" si="8"/>
        <v>0</v>
      </c>
      <c r="Z1472" s="68">
        <f>if(V1472&lt;&gt;0,if(  S1472="Unknown", Assumptions!$B$44,S1472),0)</f>
        <v>1459</v>
      </c>
      <c r="AA1472" s="68" t="str">
        <f>if(V1472 ="N2",ifna(vlookup(W1472&amp;"-"&amp;X1472,'Ref. VM'!A:B,2,0),"Custom"),if(V1472 ="E2" , ifna(vlookup(W1472&amp;"-"&amp;X1472,'Ref. VM'!D:E,2,0),"Custom"),if(V1472="N2D",ifna(vlookup(W1472&amp;"-"&amp;X1472,'Ref. VM'!G:H,2,0),"Custom"),if(V1472="N4",ifna(vlookup(W1472&amp;"-"&amp;X1472,'Ref. VM'!J:K,2,0),"Custom"),0))))</f>
        <v>Predefined</v>
      </c>
      <c r="AB1472" s="67" t="str">
        <f t="shared" si="9"/>
        <v>N2D-Predefined vCPUs-CUD 3y</v>
      </c>
      <c r="AC1472" s="67" t="str">
        <f t="shared" si="10"/>
        <v>N2D-Predefined RAM-CUD 3y</v>
      </c>
      <c r="AD1472" s="67">
        <f t="shared" si="11"/>
        <v>0</v>
      </c>
      <c r="AE1472" s="69">
        <f>if(T1472="Lift &amp; Shift Prod",730,if(T1472="Lift &amp; Shift Noprod",Assumptions!$B$3,0))</f>
        <v>730</v>
      </c>
      <c r="AF1472" s="70">
        <f>if( U1472=0,0,if(Y1472=0, ((vlookup(AB1472,'SKU Pricing'!A:B,Assumptions!$B$2,0)*W1472)+(vlookup(AC1472,'SKU Pricing'!A:B,Assumptions!$B$2,0)*X1472))*AE1472,((vlookup(AB1472,'SKU Pricing'!A:B,Assumptions!$B$2,0)*W1472)+(vlookup(AC1472,'SKU Pricing'!A:B,Assumptions!$B$2,0)*(W1472*8))+(vlookup(AD1472,'SKU Pricing'!A:B,Assumptions!$B$2,0)*(X1472-(W1472*8))))*AE1472))</f>
        <v>64.3974464</v>
      </c>
      <c r="AG1472" s="67" t="str">
        <f t="shared" si="12"/>
        <v>Windows Server</v>
      </c>
      <c r="AH1472" s="70">
        <f>ifna(vlookup(AG1472,'SKU Pricing'!A:B,Assumptions!$B$2,0)*W1472*AE1472,0)</f>
        <v>134.32</v>
      </c>
      <c r="AI1472" s="62" t="str">
        <f t="shared" si="13"/>
        <v>Regional</v>
      </c>
      <c r="AJ1472" s="62" t="str">
        <f>if(V1472&lt;&gt;0, if(T1472="Lift &amp; Shift Noprod",Assumptions!$B$9,if(V1472=Assumptions!$B$6,Assumptions!$B$10,if(P1472=1,Assumptions!$B$8,Assumptions!$B$7))),"")</f>
        <v>SSD</v>
      </c>
      <c r="AK1472" s="69" t="str">
        <f t="shared" si="14"/>
        <v>SSD</v>
      </c>
      <c r="AL1472" s="69">
        <f>if(AJ1472="Hyperdisk Balanced",Assumptions!$B$11,0)</f>
        <v>0</v>
      </c>
      <c r="AM1472" s="69">
        <f>if(AJ1472="Hyperdisk Balanced",Assumptions!$B$12,0)</f>
        <v>0</v>
      </c>
      <c r="AN1472" s="70">
        <f>if(AK1472=0,0,if(AJ1472="Hyperdisk Balanced",vlookup(AK1472&amp;" provisioned space",'SKU Pricing'!A:B,Assumptions!$B$2,0)*Z1472+vlookup(AK1472&amp;" provisioned IOPS",'SKU Pricing'!A:B,Assumptions!$B$2,0)*AL1472*730+vlookup(AK1472&amp;" provisioned throughput",'SKU Pricing'!A:B,Assumptions!$B$2,0)*AM1472*730,vlookup(AK1472,'SKU Pricing'!A:B,Assumptions!$B$2,0)*Z1472))</f>
        <v>287.423</v>
      </c>
      <c r="AO1472" s="70">
        <f t="shared" si="15"/>
        <v>486.1404464</v>
      </c>
      <c r="AP1472" s="71" t="str">
        <f t="shared" si="16"/>
        <v>VM Manager</v>
      </c>
      <c r="AQ1472" s="70">
        <f>ifna(vlookup(AP1472,'SKU Pricing'!A:B,Assumptions!$B$2,0)*AE1472,0)</f>
        <v>2.19</v>
      </c>
      <c r="AR1472" s="72">
        <v>0.0</v>
      </c>
    </row>
    <row r="1473">
      <c r="A1473" s="61" t="s">
        <v>1612</v>
      </c>
      <c r="B1473" s="62" t="str">
        <f>ifna(if(vlookup(A1473,vOS!A:B,2,0)="","Unknown",vlookup(A1473,vOS!A:B,2,0)),"Unknown")</f>
        <v>Microsoft Windows Server 2019 (64-bit)</v>
      </c>
      <c r="C1473" s="62">
        <f>vlookup(B1473,'OS Study'!A:D,2,0)</f>
        <v>0</v>
      </c>
      <c r="D1473" s="62" t="str">
        <f>vlookup(B1473,'OS Study'!A:D,3,0)</f>
        <v>Windows</v>
      </c>
      <c r="E1473" s="62" t="str">
        <f>vlookup(B1473,'OS Study'!A:D,4,0)</f>
        <v>Server</v>
      </c>
      <c r="F1473" s="63" t="str">
        <f>vlookup(B1473,'OS Study'!A:E,5,0)</f>
        <v>2019</v>
      </c>
      <c r="G1473" s="62">
        <f>IF(vlookup(A1473,'RVtools V2.1'!A:J,4,0)="non",0,1)</f>
        <v>1</v>
      </c>
      <c r="H1473" s="62">
        <f>if(vlookup(A1473,'RVtools V2.1'!A:K,11,0)="kube",1,0)</f>
        <v>0</v>
      </c>
      <c r="I1473" s="62">
        <f t="shared" si="5"/>
        <v>0</v>
      </c>
      <c r="J1473" s="62">
        <f>ifna(vlookup(A1473,'Infra Study'!A:Q,17,0),0)</f>
        <v>0</v>
      </c>
      <c r="K1473" s="64">
        <f>IFERROR(__xludf.DUMMYFUNCTION("N(REGEXMATCH(VLOOKUP(A1473, 'RVtools V2.1'!A:H, 8, 0), ""^Serveur de fichiers""))"),0.0)</f>
        <v>0</v>
      </c>
      <c r="L1473" s="64">
        <f t="shared" si="6"/>
        <v>0</v>
      </c>
      <c r="M1473" s="67" t="str">
        <f>ifna(vlookup(A1473,'RVtools V2.1'!A:I,8,0),"N/A")</f>
        <v>Sysmex Ext IPU - OIS</v>
      </c>
      <c r="N1473" s="64">
        <f>IFERROR(__xludf.DUMMYFUNCTION("IF(REGEXMATCH(M1473, ""(?i)"" &amp; JOIN(""|"", SPLIT(""kalisil"", "" ""))), 1, 0)"),0.0)</f>
        <v>0</v>
      </c>
      <c r="O1473" s="64" t="str">
        <f>vlookup(A1473,'RVtools V2.1'!A:H,7,0)</f>
        <v>T1</v>
      </c>
      <c r="P1473" s="64">
        <f>if(vlookup(A1473,'RVtools V2.1'!A:H,5,0)="oui",1,0)</f>
        <v>1</v>
      </c>
      <c r="Q1473" s="64">
        <f>ifna(vlookup(A1473,vCPU!A:B,2,0),"Unknown")</f>
        <v>4</v>
      </c>
      <c r="R1473" s="66">
        <f>ifna(vlookup(A1473,vMemory!A:C,3,0),"Unknown")</f>
        <v>16</v>
      </c>
      <c r="S1473" s="66">
        <f>ifna(vlookup(A1473,vDisk!A:C,3,0),"Unknown")</f>
        <v>95</v>
      </c>
      <c r="T1473" s="67" t="str">
        <f t="array" ref="T1473">IFS(
   L1473=1, "No Lift &amp; Shift",
   J1473=1, XLOOKUP(A1473, 'Infra Study'!A:A, 'Infra Study'!P:P),
   I1473=1, "No Lift &amp; Shift",
   H1473=1, "GKE",
   K1473=1, "GCNV",
   G1473=1, "Lift &amp; Shift Prod",
   TRUE, "Lift &amp; Shift Noprod"
)</f>
        <v>Lift &amp; Shift Prod</v>
      </c>
      <c r="U1473" s="67">
        <f t="shared" si="7"/>
        <v>1</v>
      </c>
      <c r="V1473" s="68" t="str">
        <f>if(T1473="Lift &amp; Shift Noprod",if( Y1473=0,Assumptions!$B$5, Assumptions!$B$4),if(T1473="Lift &amp; Shift Prod",if(AND(N1473=1,O1473="T1"),Assumptions!$B$6,Assumptions!$B$4),0))</f>
        <v>N2D</v>
      </c>
      <c r="W1473" s="69">
        <f>if(V1473&lt;&gt;0,if(Q1473="Unknown", Assumptions!$B$42,If(Q1473&gt;1,Q1473,2)),0)</f>
        <v>4</v>
      </c>
      <c r="X1473" s="69">
        <f>if(V1473&lt;&gt;0,if(R1473="Unknown", Assumptions!$B$43,R1473),0)</f>
        <v>16</v>
      </c>
      <c r="Y1473" s="68">
        <f t="shared" si="8"/>
        <v>0</v>
      </c>
      <c r="Z1473" s="68">
        <f>if(V1473&lt;&gt;0,if(  S1473="Unknown", Assumptions!$B$44,S1473),0)</f>
        <v>95</v>
      </c>
      <c r="AA1473" s="68" t="str">
        <f>if(V1473 ="N2",ifna(vlookup(W1473&amp;"-"&amp;X1473,'Ref. VM'!A:B,2,0),"Custom"),if(V1473 ="E2" , ifna(vlookup(W1473&amp;"-"&amp;X1473,'Ref. VM'!D:E,2,0),"Custom"),if(V1473="N2D",ifna(vlookup(W1473&amp;"-"&amp;X1473,'Ref. VM'!G:H,2,0),"Custom"),if(V1473="N4",ifna(vlookup(W1473&amp;"-"&amp;X1473,'Ref. VM'!J:K,2,0),"Custom"),0))))</f>
        <v>Predefined</v>
      </c>
      <c r="AB1473" s="67" t="str">
        <f t="shared" si="9"/>
        <v>N2D-Predefined vCPUs-CUD 3y</v>
      </c>
      <c r="AC1473" s="67" t="str">
        <f t="shared" si="10"/>
        <v>N2D-Predefined RAM-CUD 3y</v>
      </c>
      <c r="AD1473" s="67">
        <f t="shared" si="11"/>
        <v>0</v>
      </c>
      <c r="AE1473" s="69">
        <f>if(T1473="Lift &amp; Shift Prod",730,if(T1473="Lift &amp; Shift Noprod",Assumptions!$B$3,0))</f>
        <v>730</v>
      </c>
      <c r="AF1473" s="70">
        <f>if( U1473=0,0,if(Y1473=0, ((vlookup(AB1473,'SKU Pricing'!A:B,Assumptions!$B$2,0)*W1473)+(vlookup(AC1473,'SKU Pricing'!A:B,Assumptions!$B$2,0)*X1473))*AE1473,((vlookup(AB1473,'SKU Pricing'!A:B,Assumptions!$B$2,0)*W1473)+(vlookup(AC1473,'SKU Pricing'!A:B,Assumptions!$B$2,0)*(W1473*8))+(vlookup(AD1473,'SKU Pricing'!A:B,Assumptions!$B$2,0)*(X1473-(W1473*8))))*AE1473))</f>
        <v>64.3974464</v>
      </c>
      <c r="AG1473" s="67" t="str">
        <f t="shared" si="12"/>
        <v>Windows Server</v>
      </c>
      <c r="AH1473" s="70">
        <f>ifna(vlookup(AG1473,'SKU Pricing'!A:B,Assumptions!$B$2,0)*W1473*AE1473,0)</f>
        <v>134.32</v>
      </c>
      <c r="AI1473" s="62" t="str">
        <f t="shared" si="13"/>
        <v>Regional</v>
      </c>
      <c r="AJ1473" s="62" t="str">
        <f>if(V1473&lt;&gt;0, if(T1473="Lift &amp; Shift Noprod",Assumptions!$B$9,if(V1473=Assumptions!$B$6,Assumptions!$B$10,if(P1473=1,Assumptions!$B$8,Assumptions!$B$7))),"")</f>
        <v>SSD</v>
      </c>
      <c r="AK1473" s="69" t="str">
        <f t="shared" si="14"/>
        <v>SSD</v>
      </c>
      <c r="AL1473" s="69">
        <f>if(AJ1473="Hyperdisk Balanced",Assumptions!$B$11,0)</f>
        <v>0</v>
      </c>
      <c r="AM1473" s="69">
        <f>if(AJ1473="Hyperdisk Balanced",Assumptions!$B$12,0)</f>
        <v>0</v>
      </c>
      <c r="AN1473" s="70">
        <f>if(AK1473=0,0,if(AJ1473="Hyperdisk Balanced",vlookup(AK1473&amp;" provisioned space",'SKU Pricing'!A:B,Assumptions!$B$2,0)*Z1473+vlookup(AK1473&amp;" provisioned IOPS",'SKU Pricing'!A:B,Assumptions!$B$2,0)*AL1473*730+vlookup(AK1473&amp;" provisioned throughput",'SKU Pricing'!A:B,Assumptions!$B$2,0)*AM1473*730,vlookup(AK1473,'SKU Pricing'!A:B,Assumptions!$B$2,0)*Z1473))</f>
        <v>18.715</v>
      </c>
      <c r="AO1473" s="70">
        <f t="shared" si="15"/>
        <v>217.4324464</v>
      </c>
      <c r="AP1473" s="71" t="str">
        <f t="shared" si="16"/>
        <v>VM Manager</v>
      </c>
      <c r="AQ1473" s="70">
        <f>ifna(vlookup(AP1473,'SKU Pricing'!A:B,Assumptions!$B$2,0)*AE1473,0)</f>
        <v>2.19</v>
      </c>
      <c r="AR1473" s="72">
        <v>0.0</v>
      </c>
    </row>
    <row r="1474">
      <c r="A1474" s="61" t="s">
        <v>1613</v>
      </c>
      <c r="B1474" s="62" t="str">
        <f>ifna(if(vlookup(A1474,vOS!A:B,2,0)="","Unknown",vlookup(A1474,vOS!A:B,2,0)),"Unknown")</f>
        <v>Microsoft Windows Server 2012 (64-bit)</v>
      </c>
      <c r="C1474" s="62">
        <f>vlookup(B1474,'OS Study'!A:D,2,0)</f>
        <v>0</v>
      </c>
      <c r="D1474" s="62" t="str">
        <f>vlookup(B1474,'OS Study'!A:D,3,0)</f>
        <v>Windows</v>
      </c>
      <c r="E1474" s="62" t="str">
        <f>vlookup(B1474,'OS Study'!A:D,4,0)</f>
        <v>Server</v>
      </c>
      <c r="F1474" s="63" t="str">
        <f>vlookup(B1474,'OS Study'!A:E,5,0)</f>
        <v>2012</v>
      </c>
      <c r="G1474" s="62">
        <f>IF(vlookup(A1474,'RVtools V2.1'!A:J,4,0)="non",0,1)</f>
        <v>1</v>
      </c>
      <c r="H1474" s="62">
        <f>if(vlookup(A1474,'RVtools V2.1'!A:K,11,0)="kube",1,0)</f>
        <v>0</v>
      </c>
      <c r="I1474" s="62">
        <f t="shared" si="5"/>
        <v>0</v>
      </c>
      <c r="J1474" s="62">
        <f>ifna(vlookup(A1474,'Infra Study'!A:Q,17,0),0)</f>
        <v>0</v>
      </c>
      <c r="K1474" s="64">
        <f>IFERROR(__xludf.DUMMYFUNCTION("N(REGEXMATCH(VLOOKUP(A1474, 'RVtools V2.1'!A:H, 8, 0), ""^Serveur de fichiers""))"),0.0)</f>
        <v>0</v>
      </c>
      <c r="L1474" s="64">
        <f t="shared" si="6"/>
        <v>0</v>
      </c>
      <c r="M1474" s="67" t="str">
        <f>ifna(vlookup(A1474,'RVtools V2.1'!A:I,8,0),"N/A")</f>
        <v>Sysmex Ext IPU - PAE</v>
      </c>
      <c r="N1474" s="64">
        <f>IFERROR(__xludf.DUMMYFUNCTION("IF(REGEXMATCH(M1474, ""(?i)"" &amp; JOIN(""|"", SPLIT(""kalisil"", "" ""))), 1, 0)"),0.0)</f>
        <v>0</v>
      </c>
      <c r="O1474" s="64" t="str">
        <f>vlookup(A1474,'RVtools V2.1'!A:H,7,0)</f>
        <v>T1</v>
      </c>
      <c r="P1474" s="64">
        <f>if(vlookup(A1474,'RVtools V2.1'!A:H,5,0)="oui",1,0)</f>
        <v>1</v>
      </c>
      <c r="Q1474" s="64">
        <f>ifna(vlookup(A1474,vCPU!A:B,2,0),"Unknown")</f>
        <v>4</v>
      </c>
      <c r="R1474" s="66">
        <f>ifna(vlookup(A1474,vMemory!A:C,3,0),"Unknown")</f>
        <v>16</v>
      </c>
      <c r="S1474" s="66">
        <f>ifna(vlookup(A1474,vDisk!A:C,3,0),"Unknown")</f>
        <v>330</v>
      </c>
      <c r="T1474" s="67" t="str">
        <f t="array" ref="T1474">IFS(
   L1474=1, "No Lift &amp; Shift",
   J1474=1, XLOOKUP(A1474, 'Infra Study'!A:A, 'Infra Study'!P:P),
   I1474=1, "No Lift &amp; Shift",
   H1474=1, "GKE",
   K1474=1, "GCNV",
   G1474=1, "Lift &amp; Shift Prod",
   TRUE, "Lift &amp; Shift Noprod"
)</f>
        <v>Lift &amp; Shift Prod</v>
      </c>
      <c r="U1474" s="67">
        <f t="shared" si="7"/>
        <v>1</v>
      </c>
      <c r="V1474" s="68" t="str">
        <f>if(T1474="Lift &amp; Shift Noprod",if( Y1474=0,Assumptions!$B$5, Assumptions!$B$4),if(T1474="Lift &amp; Shift Prod",if(AND(N1474=1,O1474="T1"),Assumptions!$B$6,Assumptions!$B$4),0))</f>
        <v>N2D</v>
      </c>
      <c r="W1474" s="69">
        <f>if(V1474&lt;&gt;0,if(Q1474="Unknown", Assumptions!$B$42,If(Q1474&gt;1,Q1474,2)),0)</f>
        <v>4</v>
      </c>
      <c r="X1474" s="69">
        <f>if(V1474&lt;&gt;0,if(R1474="Unknown", Assumptions!$B$43,R1474),0)</f>
        <v>16</v>
      </c>
      <c r="Y1474" s="68">
        <f t="shared" si="8"/>
        <v>0</v>
      </c>
      <c r="Z1474" s="68">
        <f>if(V1474&lt;&gt;0,if(  S1474="Unknown", Assumptions!$B$44,S1474),0)</f>
        <v>330</v>
      </c>
      <c r="AA1474" s="68" t="str">
        <f>if(V1474 ="N2",ifna(vlookup(W1474&amp;"-"&amp;X1474,'Ref. VM'!A:B,2,0),"Custom"),if(V1474 ="E2" , ifna(vlookup(W1474&amp;"-"&amp;X1474,'Ref. VM'!D:E,2,0),"Custom"),if(V1474="N2D",ifna(vlookup(W1474&amp;"-"&amp;X1474,'Ref. VM'!G:H,2,0),"Custom"),if(V1474="N4",ifna(vlookup(W1474&amp;"-"&amp;X1474,'Ref. VM'!J:K,2,0),"Custom"),0))))</f>
        <v>Predefined</v>
      </c>
      <c r="AB1474" s="67" t="str">
        <f t="shared" si="9"/>
        <v>N2D-Predefined vCPUs-CUD 3y</v>
      </c>
      <c r="AC1474" s="67" t="str">
        <f t="shared" si="10"/>
        <v>N2D-Predefined RAM-CUD 3y</v>
      </c>
      <c r="AD1474" s="67">
        <f t="shared" si="11"/>
        <v>0</v>
      </c>
      <c r="AE1474" s="69">
        <f>if(T1474="Lift &amp; Shift Prod",730,if(T1474="Lift &amp; Shift Noprod",Assumptions!$B$3,0))</f>
        <v>730</v>
      </c>
      <c r="AF1474" s="70">
        <f>if( U1474=0,0,if(Y1474=0, ((vlookup(AB1474,'SKU Pricing'!A:B,Assumptions!$B$2,0)*W1474)+(vlookup(AC1474,'SKU Pricing'!A:B,Assumptions!$B$2,0)*X1474))*AE1474,((vlookup(AB1474,'SKU Pricing'!A:B,Assumptions!$B$2,0)*W1474)+(vlookup(AC1474,'SKU Pricing'!A:B,Assumptions!$B$2,0)*(W1474*8))+(vlookup(AD1474,'SKU Pricing'!A:B,Assumptions!$B$2,0)*(X1474-(W1474*8))))*AE1474))</f>
        <v>64.3974464</v>
      </c>
      <c r="AG1474" s="67" t="str">
        <f t="shared" si="12"/>
        <v>Windows Server</v>
      </c>
      <c r="AH1474" s="70">
        <f>ifna(vlookup(AG1474,'SKU Pricing'!A:B,Assumptions!$B$2,0)*W1474*AE1474,0)</f>
        <v>134.32</v>
      </c>
      <c r="AI1474" s="62" t="str">
        <f t="shared" si="13"/>
        <v>Regional</v>
      </c>
      <c r="AJ1474" s="62" t="str">
        <f>if(V1474&lt;&gt;0, if(T1474="Lift &amp; Shift Noprod",Assumptions!$B$9,if(V1474=Assumptions!$B$6,Assumptions!$B$10,if(P1474=1,Assumptions!$B$8,Assumptions!$B$7))),"")</f>
        <v>SSD</v>
      </c>
      <c r="AK1474" s="69" t="str">
        <f t="shared" si="14"/>
        <v>SSD</v>
      </c>
      <c r="AL1474" s="69">
        <f>if(AJ1474="Hyperdisk Balanced",Assumptions!$B$11,0)</f>
        <v>0</v>
      </c>
      <c r="AM1474" s="69">
        <f>if(AJ1474="Hyperdisk Balanced",Assumptions!$B$12,0)</f>
        <v>0</v>
      </c>
      <c r="AN1474" s="70">
        <f>if(AK1474=0,0,if(AJ1474="Hyperdisk Balanced",vlookup(AK1474&amp;" provisioned space",'SKU Pricing'!A:B,Assumptions!$B$2,0)*Z1474+vlookup(AK1474&amp;" provisioned IOPS",'SKU Pricing'!A:B,Assumptions!$B$2,0)*AL1474*730+vlookup(AK1474&amp;" provisioned throughput",'SKU Pricing'!A:B,Assumptions!$B$2,0)*AM1474*730,vlookup(AK1474,'SKU Pricing'!A:B,Assumptions!$B$2,0)*Z1474))</f>
        <v>65.01</v>
      </c>
      <c r="AO1474" s="70">
        <f t="shared" si="15"/>
        <v>263.7274464</v>
      </c>
      <c r="AP1474" s="71" t="str">
        <f t="shared" si="16"/>
        <v>VM Manager</v>
      </c>
      <c r="AQ1474" s="70">
        <f>ifna(vlookup(AP1474,'SKU Pricing'!A:B,Assumptions!$B$2,0)*AE1474,0)</f>
        <v>2.19</v>
      </c>
      <c r="AR1474" s="72">
        <v>0.0</v>
      </c>
    </row>
    <row r="1475">
      <c r="A1475" s="61" t="s">
        <v>1614</v>
      </c>
      <c r="B1475" s="62" t="str">
        <f>ifna(if(vlookup(A1475,vOS!A:B,2,0)="","Unknown",vlookup(A1475,vOS!A:B,2,0)),"Unknown")</f>
        <v>Microsoft Windows Server 2022 (64-bit)</v>
      </c>
      <c r="C1475" s="62">
        <f>vlookup(B1475,'OS Study'!A:D,2,0)</f>
        <v>0</v>
      </c>
      <c r="D1475" s="62" t="str">
        <f>vlookup(B1475,'OS Study'!A:D,3,0)</f>
        <v>Windows</v>
      </c>
      <c r="E1475" s="62" t="str">
        <f>vlookup(B1475,'OS Study'!A:D,4,0)</f>
        <v>Server</v>
      </c>
      <c r="F1475" s="63" t="str">
        <f>vlookup(B1475,'OS Study'!A:E,5,0)</f>
        <v>2022</v>
      </c>
      <c r="G1475" s="62">
        <f>IF(vlookup(A1475,'RVtools V2.1'!A:J,4,0)="non",0,1)</f>
        <v>1</v>
      </c>
      <c r="H1475" s="62">
        <f>if(vlookup(A1475,'RVtools V2.1'!A:K,11,0)="kube",1,0)</f>
        <v>0</v>
      </c>
      <c r="I1475" s="62">
        <f t="shared" si="5"/>
        <v>0</v>
      </c>
      <c r="J1475" s="62">
        <f>ifna(vlookup(A1475,'Infra Study'!A:Q,17,0),0)</f>
        <v>0</v>
      </c>
      <c r="K1475" s="64">
        <f>IFERROR(__xludf.DUMMYFUNCTION("N(REGEXMATCH(VLOOKUP(A1475, 'RVtools V2.1'!A:H, 8, 0), ""^Serveur de fichiers""))"),0.0)</f>
        <v>0</v>
      </c>
      <c r="L1475" s="64">
        <f t="shared" si="6"/>
        <v>0</v>
      </c>
      <c r="M1475" s="67" t="str">
        <f>ifna(vlookup(A1475,'RVtools V2.1'!A:I,8,0),"N/A")</f>
        <v>Sysmex Ext IPU - PAE</v>
      </c>
      <c r="N1475" s="64">
        <f>IFERROR(__xludf.DUMMYFUNCTION("IF(REGEXMATCH(M1475, ""(?i)"" &amp; JOIN(""|"", SPLIT(""kalisil"", "" ""))), 1, 0)"),0.0)</f>
        <v>0</v>
      </c>
      <c r="O1475" s="64" t="str">
        <f>vlookup(A1475,'RVtools V2.1'!A:H,7,0)</f>
        <v>T1</v>
      </c>
      <c r="P1475" s="64">
        <f>if(vlookup(A1475,'RVtools V2.1'!A:H,5,0)="oui",1,0)</f>
        <v>1</v>
      </c>
      <c r="Q1475" s="64">
        <f>ifna(vlookup(A1475,vCPU!A:B,2,0),"Unknown")</f>
        <v>4</v>
      </c>
      <c r="R1475" s="66">
        <f>ifna(vlookup(A1475,vMemory!A:C,3,0),"Unknown")</f>
        <v>16</v>
      </c>
      <c r="S1475" s="66">
        <f>ifna(vlookup(A1475,vDisk!A:C,3,0),"Unknown")</f>
        <v>278</v>
      </c>
      <c r="T1475" s="67" t="str">
        <f t="array" ref="T1475">IFS(
   L1475=1, "No Lift &amp; Shift",
   J1475=1, XLOOKUP(A1475, 'Infra Study'!A:A, 'Infra Study'!P:P),
   I1475=1, "No Lift &amp; Shift",
   H1475=1, "GKE",
   K1475=1, "GCNV",
   G1475=1, "Lift &amp; Shift Prod",
   TRUE, "Lift &amp; Shift Noprod"
)</f>
        <v>Lift &amp; Shift Prod</v>
      </c>
      <c r="U1475" s="67">
        <f t="shared" si="7"/>
        <v>1</v>
      </c>
      <c r="V1475" s="68" t="str">
        <f>if(T1475="Lift &amp; Shift Noprod",if( Y1475=0,Assumptions!$B$5, Assumptions!$B$4),if(T1475="Lift &amp; Shift Prod",if(AND(N1475=1,O1475="T1"),Assumptions!$B$6,Assumptions!$B$4),0))</f>
        <v>N2D</v>
      </c>
      <c r="W1475" s="69">
        <f>if(V1475&lt;&gt;0,if(Q1475="Unknown", Assumptions!$B$42,If(Q1475&gt;1,Q1475,2)),0)</f>
        <v>4</v>
      </c>
      <c r="X1475" s="69">
        <f>if(V1475&lt;&gt;0,if(R1475="Unknown", Assumptions!$B$43,R1475),0)</f>
        <v>16</v>
      </c>
      <c r="Y1475" s="68">
        <f t="shared" si="8"/>
        <v>0</v>
      </c>
      <c r="Z1475" s="68">
        <f>if(V1475&lt;&gt;0,if(  S1475="Unknown", Assumptions!$B$44,S1475),0)</f>
        <v>278</v>
      </c>
      <c r="AA1475" s="68" t="str">
        <f>if(V1475 ="N2",ifna(vlookup(W1475&amp;"-"&amp;X1475,'Ref. VM'!A:B,2,0),"Custom"),if(V1475 ="E2" , ifna(vlookup(W1475&amp;"-"&amp;X1475,'Ref. VM'!D:E,2,0),"Custom"),if(V1475="N2D",ifna(vlookup(W1475&amp;"-"&amp;X1475,'Ref. VM'!G:H,2,0),"Custom"),if(V1475="N4",ifna(vlookup(W1475&amp;"-"&amp;X1475,'Ref. VM'!J:K,2,0),"Custom"),0))))</f>
        <v>Predefined</v>
      </c>
      <c r="AB1475" s="67" t="str">
        <f t="shared" si="9"/>
        <v>N2D-Predefined vCPUs-CUD 3y</v>
      </c>
      <c r="AC1475" s="67" t="str">
        <f t="shared" si="10"/>
        <v>N2D-Predefined RAM-CUD 3y</v>
      </c>
      <c r="AD1475" s="67">
        <f t="shared" si="11"/>
        <v>0</v>
      </c>
      <c r="AE1475" s="69">
        <f>if(T1475="Lift &amp; Shift Prod",730,if(T1475="Lift &amp; Shift Noprod",Assumptions!$B$3,0))</f>
        <v>730</v>
      </c>
      <c r="AF1475" s="70">
        <f>if( U1475=0,0,if(Y1475=0, ((vlookup(AB1475,'SKU Pricing'!A:B,Assumptions!$B$2,0)*W1475)+(vlookup(AC1475,'SKU Pricing'!A:B,Assumptions!$B$2,0)*X1475))*AE1475,((vlookup(AB1475,'SKU Pricing'!A:B,Assumptions!$B$2,0)*W1475)+(vlookup(AC1475,'SKU Pricing'!A:B,Assumptions!$B$2,0)*(W1475*8))+(vlookup(AD1475,'SKU Pricing'!A:B,Assumptions!$B$2,0)*(X1475-(W1475*8))))*AE1475))</f>
        <v>64.3974464</v>
      </c>
      <c r="AG1475" s="67" t="str">
        <f t="shared" si="12"/>
        <v>Windows Server</v>
      </c>
      <c r="AH1475" s="70">
        <f>ifna(vlookup(AG1475,'SKU Pricing'!A:B,Assumptions!$B$2,0)*W1475*AE1475,0)</f>
        <v>134.32</v>
      </c>
      <c r="AI1475" s="62" t="str">
        <f t="shared" si="13"/>
        <v>Regional</v>
      </c>
      <c r="AJ1475" s="62" t="str">
        <f>if(V1475&lt;&gt;0, if(T1475="Lift &amp; Shift Noprod",Assumptions!$B$9,if(V1475=Assumptions!$B$6,Assumptions!$B$10,if(P1475=1,Assumptions!$B$8,Assumptions!$B$7))),"")</f>
        <v>SSD</v>
      </c>
      <c r="AK1475" s="69" t="str">
        <f t="shared" si="14"/>
        <v>SSD</v>
      </c>
      <c r="AL1475" s="69">
        <f>if(AJ1475="Hyperdisk Balanced",Assumptions!$B$11,0)</f>
        <v>0</v>
      </c>
      <c r="AM1475" s="69">
        <f>if(AJ1475="Hyperdisk Balanced",Assumptions!$B$12,0)</f>
        <v>0</v>
      </c>
      <c r="AN1475" s="70">
        <f>if(AK1475=0,0,if(AJ1475="Hyperdisk Balanced",vlookup(AK1475&amp;" provisioned space",'SKU Pricing'!A:B,Assumptions!$B$2,0)*Z1475+vlookup(AK1475&amp;" provisioned IOPS",'SKU Pricing'!A:B,Assumptions!$B$2,0)*AL1475*730+vlookup(AK1475&amp;" provisioned throughput",'SKU Pricing'!A:B,Assumptions!$B$2,0)*AM1475*730,vlookup(AK1475,'SKU Pricing'!A:B,Assumptions!$B$2,0)*Z1475))</f>
        <v>54.766</v>
      </c>
      <c r="AO1475" s="70">
        <f t="shared" si="15"/>
        <v>253.4834464</v>
      </c>
      <c r="AP1475" s="71" t="str">
        <f t="shared" si="16"/>
        <v>VM Manager</v>
      </c>
      <c r="AQ1475" s="70">
        <f>ifna(vlookup(AP1475,'SKU Pricing'!A:B,Assumptions!$B$2,0)*AE1475,0)</f>
        <v>2.19</v>
      </c>
      <c r="AR1475" s="72">
        <v>0.0</v>
      </c>
    </row>
    <row r="1476">
      <c r="A1476" s="61" t="s">
        <v>1615</v>
      </c>
      <c r="B1476" s="62" t="str">
        <f>ifna(if(vlookup(A1476,vOS!A:B,2,0)="","Unknown",vlookup(A1476,vOS!A:B,2,0)),"Unknown")</f>
        <v>Microsoft Windows 7 (32-bit)</v>
      </c>
      <c r="C1476" s="62">
        <f>vlookup(B1476,'OS Study'!A:D,2,0)</f>
        <v>1</v>
      </c>
      <c r="D1476" s="62" t="str">
        <f>vlookup(B1476,'OS Study'!A:D,3,0)</f>
        <v>Windows</v>
      </c>
      <c r="E1476" s="62" t="str">
        <f>vlookup(B1476,'OS Study'!A:D,4,0)</f>
        <v>Workstation</v>
      </c>
      <c r="F1476" s="63" t="str">
        <f>vlookup(B1476,'OS Study'!A:E,5,0)</f>
        <v>7</v>
      </c>
      <c r="G1476" s="62">
        <f>IF(vlookup(A1476,'RVtools V2.1'!A:J,4,0)="non",0,1)</f>
        <v>1</v>
      </c>
      <c r="H1476" s="62">
        <f>if(vlookup(A1476,'RVtools V2.1'!A:K,11,0)="kube",1,0)</f>
        <v>0</v>
      </c>
      <c r="I1476" s="62">
        <f t="shared" si="5"/>
        <v>0</v>
      </c>
      <c r="J1476" s="62">
        <f>ifna(vlookup(A1476,'Infra Study'!A:Q,17,0),0)</f>
        <v>1</v>
      </c>
      <c r="K1476" s="64">
        <f>IFERROR(__xludf.DUMMYFUNCTION("N(REGEXMATCH(VLOOKUP(A1476, 'RVtools V2.1'!A:H, 8, 0), ""^Serveur de fichiers""))"),0.0)</f>
        <v>0</v>
      </c>
      <c r="L1476" s="64">
        <f t="shared" si="6"/>
        <v>1</v>
      </c>
      <c r="M1476" s="67" t="str">
        <f>ifna(vlookup(A1476,'RVtools V2.1'!A:I,8,0),"N/A")</f>
        <v>Sysmex Ext IPU - PAO</v>
      </c>
      <c r="N1476" s="64">
        <f>IFERROR(__xludf.DUMMYFUNCTION("IF(REGEXMATCH(M1476, ""(?i)"" &amp; JOIN(""|"", SPLIT(""kalisil"", "" ""))), 1, 0)"),0.0)</f>
        <v>0</v>
      </c>
      <c r="O1476" s="64" t="str">
        <f>vlookup(A1476,'RVtools V2.1'!A:H,7,0)</f>
        <v>T1</v>
      </c>
      <c r="P1476" s="64">
        <f>if(vlookup(A1476,'RVtools V2.1'!A:H,5,0)="oui",1,0)</f>
        <v>1</v>
      </c>
      <c r="Q1476" s="64">
        <f>ifna(vlookup(A1476,vCPU!A:B,2,0),"Unknown")</f>
        <v>2</v>
      </c>
      <c r="R1476" s="66">
        <f>ifna(vlookup(A1476,vMemory!A:C,3,0),"Unknown")</f>
        <v>4</v>
      </c>
      <c r="S1476" s="66">
        <f>ifna(vlookup(A1476,vDisk!A:C,3,0),"Unknown")</f>
        <v>168</v>
      </c>
      <c r="T1476" s="67" t="str">
        <f t="array" ref="T1476">IFS(
   L1476=1, "No Lift &amp; Shift",
   J1476=1, XLOOKUP(A1476, 'Infra Study'!A:A, 'Infra Study'!P:P),
   I1476=1, "No Lift &amp; Shift",
   H1476=1, "GKE",
   K1476=1, "GCNV",
   G1476=1, "Lift &amp; Shift Prod",
   TRUE, "Lift &amp; Shift Noprod"
)</f>
        <v>No Lift &amp; Shift</v>
      </c>
      <c r="U1476" s="67">
        <f t="shared" si="7"/>
        <v>0</v>
      </c>
      <c r="V1476" s="68">
        <f>if(T1476="Lift &amp; Shift Noprod",if( Y1476=0,Assumptions!$B$5, Assumptions!$B$4),if(T1476="Lift &amp; Shift Prod",if(AND(N1476=1,O1476="T1"),Assumptions!$B$6,Assumptions!$B$4),0))</f>
        <v>0</v>
      </c>
      <c r="W1476" s="62">
        <f>if(V1476&lt;&gt;0,if(Q1476="Unknown", Assumptions!$B$42,If(Q1476&gt;1,Q1476,2)),0)</f>
        <v>0</v>
      </c>
      <c r="X1476" s="69">
        <f>if(V1476&lt;&gt;0,if(R1476="Unknown", Assumptions!$B$43,R1476),0)</f>
        <v>0</v>
      </c>
      <c r="Y1476" s="68">
        <f t="shared" si="8"/>
        <v>0</v>
      </c>
      <c r="Z1476" s="68">
        <f>if(V1476&lt;&gt;0,if(  S1476="Unknown", Assumptions!$B$44,S1476),0)</f>
        <v>0</v>
      </c>
      <c r="AA1476" s="68">
        <f>if(V1476 ="N2",ifna(vlookup(W1476&amp;"-"&amp;X1476,'Ref. VM'!A:B,2,0),"Custom"),if(V1476 ="E2" , ifna(vlookup(W1476&amp;"-"&amp;X1476,'Ref. VM'!D:E,2,0),"Custom"),if(V1476="N2D",ifna(vlookup(W1476&amp;"-"&amp;X1476,'Ref. VM'!G:H,2,0),"Custom"),if(V1476="N4",ifna(vlookup(W1476&amp;"-"&amp;X1476,'Ref. VM'!J:K,2,0),"Custom"),0))))</f>
        <v>0</v>
      </c>
      <c r="AB1476" s="67">
        <f t="shared" si="9"/>
        <v>0</v>
      </c>
      <c r="AC1476" s="67">
        <f t="shared" si="10"/>
        <v>0</v>
      </c>
      <c r="AD1476" s="67">
        <f t="shared" si="11"/>
        <v>0</v>
      </c>
      <c r="AE1476" s="62">
        <f>if(T1476="Lift &amp; Shift Prod",730,if(T1476="Lift &amp; Shift Noprod",Assumptions!$B$3,0))</f>
        <v>0</v>
      </c>
      <c r="AF1476" s="70">
        <f>if( U1476=0,0,if(Y1476=0, ((vlookup(AB1476,'SKU Pricing'!A:B,Assumptions!$B$2,0)*W1476)+(vlookup(AC1476,'SKU Pricing'!A:B,Assumptions!$B$2,0)*X1476))*AE1476,((vlookup(AB1476,'SKU Pricing'!A:B,Assumptions!$B$2,0)*W1476)+(vlookup(AC1476,'SKU Pricing'!A:B,Assumptions!$B$2,0)*(W1476*8))+(vlookup(AD1476,'SKU Pricing'!A:B,Assumptions!$B$2,0)*(X1476-(W1476*8))))*AE1476))</f>
        <v>0</v>
      </c>
      <c r="AG1476" s="67">
        <f t="shared" si="12"/>
        <v>0</v>
      </c>
      <c r="AH1476" s="70">
        <f>ifna(vlookup(AG1476,'SKU Pricing'!A:B,Assumptions!$B$2,0)*W1476*AE1476,0)</f>
        <v>0</v>
      </c>
      <c r="AI1476" s="62" t="str">
        <f t="shared" si="13"/>
        <v/>
      </c>
      <c r="AJ1476" s="62" t="str">
        <f>if(V1476&lt;&gt;0, if(T1476="Lift &amp; Shift Noprod",Assumptions!$B$9,if(V1476=Assumptions!$B$6,Assumptions!$B$10,if(P1476=1,Assumptions!$B$8,Assumptions!$B$7))),"")</f>
        <v/>
      </c>
      <c r="AK1476" s="69">
        <f t="shared" si="14"/>
        <v>0</v>
      </c>
      <c r="AL1476" s="69">
        <f>if(AJ1476="Hyperdisk Balanced",Assumptions!$B$11,0)</f>
        <v>0</v>
      </c>
      <c r="AM1476" s="69">
        <f>if(AJ1476="Hyperdisk Balanced",Assumptions!$B$12,0)</f>
        <v>0</v>
      </c>
      <c r="AN1476" s="70">
        <f>if(AK1476=0,0,if(AJ1476="Hyperdisk Balanced",vlookup(AK1476&amp;" provisioned space",'SKU Pricing'!A:B,Assumptions!$B$2,0)*Z1476+vlookup(AK1476&amp;" provisioned IOPS",'SKU Pricing'!A:B,Assumptions!$B$2,0)*AL1476*730+vlookup(AK1476&amp;" provisioned throughput",'SKU Pricing'!A:B,Assumptions!$B$2,0)*AM1476*730,vlookup(AK1476,'SKU Pricing'!A:B,Assumptions!$B$2,0)*Z1476))</f>
        <v>0</v>
      </c>
      <c r="AO1476" s="70">
        <f t="shared" si="15"/>
        <v>0</v>
      </c>
      <c r="AP1476" s="71">
        <f t="shared" si="16"/>
        <v>0</v>
      </c>
      <c r="AQ1476" s="70">
        <f>ifna(vlookup(AP1476,'SKU Pricing'!A:B,Assumptions!$B$2,0)*AE1476,0)</f>
        <v>0</v>
      </c>
      <c r="AR1476" s="72">
        <v>0.0</v>
      </c>
    </row>
    <row r="1477">
      <c r="A1477" s="61" t="s">
        <v>1616</v>
      </c>
      <c r="B1477" s="62" t="str">
        <f>ifna(if(vlookup(A1477,vOS!A:B,2,0)="","Unknown",vlookup(A1477,vOS!A:B,2,0)),"Unknown")</f>
        <v>Microsoft Windows Server 2022 (64-bit)</v>
      </c>
      <c r="C1477" s="62">
        <f>vlookup(B1477,'OS Study'!A:D,2,0)</f>
        <v>0</v>
      </c>
      <c r="D1477" s="62" t="str">
        <f>vlookup(B1477,'OS Study'!A:D,3,0)</f>
        <v>Windows</v>
      </c>
      <c r="E1477" s="62" t="str">
        <f>vlookup(B1477,'OS Study'!A:D,4,0)</f>
        <v>Server</v>
      </c>
      <c r="F1477" s="63" t="str">
        <f>vlookup(B1477,'OS Study'!A:E,5,0)</f>
        <v>2022</v>
      </c>
      <c r="G1477" s="62">
        <f>IF(vlookup(A1477,'RVtools V2.1'!A:J,4,0)="non",0,1)</f>
        <v>1</v>
      </c>
      <c r="H1477" s="62">
        <f>if(vlookup(A1477,'RVtools V2.1'!A:K,11,0)="kube",1,0)</f>
        <v>0</v>
      </c>
      <c r="I1477" s="62">
        <f t="shared" si="5"/>
        <v>0</v>
      </c>
      <c r="J1477" s="62">
        <f>ifna(vlookup(A1477,'Infra Study'!A:Q,17,0),0)</f>
        <v>0</v>
      </c>
      <c r="K1477" s="64">
        <f>IFERROR(__xludf.DUMMYFUNCTION("N(REGEXMATCH(VLOOKUP(A1477, 'RVtools V2.1'!A:H, 8, 0), ""^Serveur de fichiers""))"),0.0)</f>
        <v>0</v>
      </c>
      <c r="L1477" s="64">
        <f t="shared" si="6"/>
        <v>0</v>
      </c>
      <c r="M1477" s="67" t="str">
        <f>ifna(vlookup(A1477,'RVtools V2.1'!A:I,8,0),"N/A")</f>
        <v>Sysmex Ext IPU - PAO</v>
      </c>
      <c r="N1477" s="64">
        <f>IFERROR(__xludf.DUMMYFUNCTION("IF(REGEXMATCH(M1477, ""(?i)"" &amp; JOIN(""|"", SPLIT(""kalisil"", "" ""))), 1, 0)"),0.0)</f>
        <v>0</v>
      </c>
      <c r="O1477" s="64" t="str">
        <f>vlookup(A1477,'RVtools V2.1'!A:H,7,0)</f>
        <v>T1</v>
      </c>
      <c r="P1477" s="64">
        <f>if(vlookup(A1477,'RVtools V2.1'!A:H,5,0)="oui",1,0)</f>
        <v>1</v>
      </c>
      <c r="Q1477" s="64">
        <f>ifna(vlookup(A1477,vCPU!A:B,2,0),"Unknown")</f>
        <v>4</v>
      </c>
      <c r="R1477" s="66">
        <f>ifna(vlookup(A1477,vMemory!A:C,3,0),"Unknown")</f>
        <v>16</v>
      </c>
      <c r="S1477" s="66">
        <f>ifna(vlookup(A1477,vDisk!A:C,3,0),"Unknown")</f>
        <v>423</v>
      </c>
      <c r="T1477" s="67" t="str">
        <f t="array" ref="T1477">IFS(
   L1477=1, "No Lift &amp; Shift",
   J1477=1, XLOOKUP(A1477, 'Infra Study'!A:A, 'Infra Study'!P:P),
   I1477=1, "No Lift &amp; Shift",
   H1477=1, "GKE",
   K1477=1, "GCNV",
   G1477=1, "Lift &amp; Shift Prod",
   TRUE, "Lift &amp; Shift Noprod"
)</f>
        <v>Lift &amp; Shift Prod</v>
      </c>
      <c r="U1477" s="67">
        <f t="shared" si="7"/>
        <v>1</v>
      </c>
      <c r="V1477" s="68" t="str">
        <f>if(T1477="Lift &amp; Shift Noprod",if( Y1477=0,Assumptions!$B$5, Assumptions!$B$4),if(T1477="Lift &amp; Shift Prod",if(AND(N1477=1,O1477="T1"),Assumptions!$B$6,Assumptions!$B$4),0))</f>
        <v>N2D</v>
      </c>
      <c r="W1477" s="69">
        <f>if(V1477&lt;&gt;0,if(Q1477="Unknown", Assumptions!$B$42,If(Q1477&gt;1,Q1477,2)),0)</f>
        <v>4</v>
      </c>
      <c r="X1477" s="69">
        <f>if(V1477&lt;&gt;0,if(R1477="Unknown", Assumptions!$B$43,R1477),0)</f>
        <v>16</v>
      </c>
      <c r="Y1477" s="68">
        <f t="shared" si="8"/>
        <v>0</v>
      </c>
      <c r="Z1477" s="68">
        <f>if(V1477&lt;&gt;0,if(  S1477="Unknown", Assumptions!$B$44,S1477),0)</f>
        <v>423</v>
      </c>
      <c r="AA1477" s="68" t="str">
        <f>if(V1477 ="N2",ifna(vlookup(W1477&amp;"-"&amp;X1477,'Ref. VM'!A:B,2,0),"Custom"),if(V1477 ="E2" , ifna(vlookup(W1477&amp;"-"&amp;X1477,'Ref. VM'!D:E,2,0),"Custom"),if(V1477="N2D",ifna(vlookup(W1477&amp;"-"&amp;X1477,'Ref. VM'!G:H,2,0),"Custom"),if(V1477="N4",ifna(vlookup(W1477&amp;"-"&amp;X1477,'Ref. VM'!J:K,2,0),"Custom"),0))))</f>
        <v>Predefined</v>
      </c>
      <c r="AB1477" s="67" t="str">
        <f t="shared" si="9"/>
        <v>N2D-Predefined vCPUs-CUD 3y</v>
      </c>
      <c r="AC1477" s="67" t="str">
        <f t="shared" si="10"/>
        <v>N2D-Predefined RAM-CUD 3y</v>
      </c>
      <c r="AD1477" s="67">
        <f t="shared" si="11"/>
        <v>0</v>
      </c>
      <c r="AE1477" s="69">
        <f>if(T1477="Lift &amp; Shift Prod",730,if(T1477="Lift &amp; Shift Noprod",Assumptions!$B$3,0))</f>
        <v>730</v>
      </c>
      <c r="AF1477" s="70">
        <f>if( U1477=0,0,if(Y1477=0, ((vlookup(AB1477,'SKU Pricing'!A:B,Assumptions!$B$2,0)*W1477)+(vlookup(AC1477,'SKU Pricing'!A:B,Assumptions!$B$2,0)*X1477))*AE1477,((vlookup(AB1477,'SKU Pricing'!A:B,Assumptions!$B$2,0)*W1477)+(vlookup(AC1477,'SKU Pricing'!A:B,Assumptions!$B$2,0)*(W1477*8))+(vlookup(AD1477,'SKU Pricing'!A:B,Assumptions!$B$2,0)*(X1477-(W1477*8))))*AE1477))</f>
        <v>64.3974464</v>
      </c>
      <c r="AG1477" s="67" t="str">
        <f t="shared" si="12"/>
        <v>Windows Server</v>
      </c>
      <c r="AH1477" s="70">
        <f>ifna(vlookup(AG1477,'SKU Pricing'!A:B,Assumptions!$B$2,0)*W1477*AE1477,0)</f>
        <v>134.32</v>
      </c>
      <c r="AI1477" s="62" t="str">
        <f t="shared" si="13"/>
        <v>Regional</v>
      </c>
      <c r="AJ1477" s="62" t="str">
        <f>if(V1477&lt;&gt;0, if(T1477="Lift &amp; Shift Noprod",Assumptions!$B$9,if(V1477=Assumptions!$B$6,Assumptions!$B$10,if(P1477=1,Assumptions!$B$8,Assumptions!$B$7))),"")</f>
        <v>SSD</v>
      </c>
      <c r="AK1477" s="69" t="str">
        <f t="shared" si="14"/>
        <v>SSD</v>
      </c>
      <c r="AL1477" s="69">
        <f>if(AJ1477="Hyperdisk Balanced",Assumptions!$B$11,0)</f>
        <v>0</v>
      </c>
      <c r="AM1477" s="69">
        <f>if(AJ1477="Hyperdisk Balanced",Assumptions!$B$12,0)</f>
        <v>0</v>
      </c>
      <c r="AN1477" s="70">
        <f>if(AK1477=0,0,if(AJ1477="Hyperdisk Balanced",vlookup(AK1477&amp;" provisioned space",'SKU Pricing'!A:B,Assumptions!$B$2,0)*Z1477+vlookup(AK1477&amp;" provisioned IOPS",'SKU Pricing'!A:B,Assumptions!$B$2,0)*AL1477*730+vlookup(AK1477&amp;" provisioned throughput",'SKU Pricing'!A:B,Assumptions!$B$2,0)*AM1477*730,vlookup(AK1477,'SKU Pricing'!A:B,Assumptions!$B$2,0)*Z1477))</f>
        <v>83.331</v>
      </c>
      <c r="AO1477" s="70">
        <f t="shared" si="15"/>
        <v>282.0484464</v>
      </c>
      <c r="AP1477" s="71" t="str">
        <f t="shared" si="16"/>
        <v>VM Manager</v>
      </c>
      <c r="AQ1477" s="70">
        <f>ifna(vlookup(AP1477,'SKU Pricing'!A:B,Assumptions!$B$2,0)*AE1477,0)</f>
        <v>2.19</v>
      </c>
      <c r="AR1477" s="72">
        <v>0.0</v>
      </c>
    </row>
    <row r="1478">
      <c r="A1478" s="61" t="s">
        <v>1617</v>
      </c>
      <c r="B1478" s="62" t="str">
        <f>ifna(if(vlookup(A1478,vOS!A:B,2,0)="","Unknown",vlookup(A1478,vOS!A:B,2,0)),"Unknown")</f>
        <v>Microsoft Windows Server 2019 (64-bit)</v>
      </c>
      <c r="C1478" s="62">
        <f>vlookup(B1478,'OS Study'!A:D,2,0)</f>
        <v>0</v>
      </c>
      <c r="D1478" s="62" t="str">
        <f>vlookup(B1478,'OS Study'!A:D,3,0)</f>
        <v>Windows</v>
      </c>
      <c r="E1478" s="62" t="str">
        <f>vlookup(B1478,'OS Study'!A:D,4,0)</f>
        <v>Server</v>
      </c>
      <c r="F1478" s="63" t="str">
        <f>vlookup(B1478,'OS Study'!A:E,5,0)</f>
        <v>2019</v>
      </c>
      <c r="G1478" s="62">
        <f>IF(vlookup(A1478,'RVtools V2.1'!A:J,4,0)="non",0,1)</f>
        <v>1</v>
      </c>
      <c r="H1478" s="62">
        <f>if(vlookup(A1478,'RVtools V2.1'!A:K,11,0)="kube",1,0)</f>
        <v>0</v>
      </c>
      <c r="I1478" s="62">
        <f t="shared" si="5"/>
        <v>0</v>
      </c>
      <c r="J1478" s="62">
        <f>ifna(vlookup(A1478,'Infra Study'!A:Q,17,0),0)</f>
        <v>0</v>
      </c>
      <c r="K1478" s="64">
        <f>IFERROR(__xludf.DUMMYFUNCTION("N(REGEXMATCH(VLOOKUP(A1478, 'RVtools V2.1'!A:H, 8, 0), ""^Serveur de fichiers""))"),0.0)</f>
        <v>0</v>
      </c>
      <c r="L1478" s="64">
        <f t="shared" si="6"/>
        <v>0</v>
      </c>
      <c r="M1478" s="67" t="str">
        <f>ifna(vlookup(A1478,'RVtools V2.1'!A:I,8,0),"N/A")</f>
        <v>Sysmex Ext IPU - PAS</v>
      </c>
      <c r="N1478" s="64">
        <f>IFERROR(__xludf.DUMMYFUNCTION("IF(REGEXMATCH(M1478, ""(?i)"" &amp; JOIN(""|"", SPLIT(""kalisil"", "" ""))), 1, 0)"),0.0)</f>
        <v>0</v>
      </c>
      <c r="O1478" s="64" t="str">
        <f>vlookup(A1478,'RVtools V2.1'!A:H,7,0)</f>
        <v>T1</v>
      </c>
      <c r="P1478" s="64">
        <f>if(vlookup(A1478,'RVtools V2.1'!A:H,5,0)="oui",1,0)</f>
        <v>1</v>
      </c>
      <c r="Q1478" s="64">
        <f>ifna(vlookup(A1478,vCPU!A:B,2,0),"Unknown")</f>
        <v>4</v>
      </c>
      <c r="R1478" s="66">
        <f>ifna(vlookup(A1478,vMemory!A:C,3,0),"Unknown")</f>
        <v>16</v>
      </c>
      <c r="S1478" s="66">
        <f>ifna(vlookup(A1478,vDisk!A:C,3,0),"Unknown")</f>
        <v>263</v>
      </c>
      <c r="T1478" s="67" t="str">
        <f t="array" ref="T1478">IFS(
   L1478=1, "No Lift &amp; Shift",
   J1478=1, XLOOKUP(A1478, 'Infra Study'!A:A, 'Infra Study'!P:P),
   I1478=1, "No Lift &amp; Shift",
   H1478=1, "GKE",
   K1478=1, "GCNV",
   G1478=1, "Lift &amp; Shift Prod",
   TRUE, "Lift &amp; Shift Noprod"
)</f>
        <v>Lift &amp; Shift Prod</v>
      </c>
      <c r="U1478" s="67">
        <f t="shared" si="7"/>
        <v>1</v>
      </c>
      <c r="V1478" s="68" t="str">
        <f>if(T1478="Lift &amp; Shift Noprod",if( Y1478=0,Assumptions!$B$5, Assumptions!$B$4),if(T1478="Lift &amp; Shift Prod",if(AND(N1478=1,O1478="T1"),Assumptions!$B$6,Assumptions!$B$4),0))</f>
        <v>N2D</v>
      </c>
      <c r="W1478" s="69">
        <f>if(V1478&lt;&gt;0,if(Q1478="Unknown", Assumptions!$B$42,If(Q1478&gt;1,Q1478,2)),0)</f>
        <v>4</v>
      </c>
      <c r="X1478" s="69">
        <f>if(V1478&lt;&gt;0,if(R1478="Unknown", Assumptions!$B$43,R1478),0)</f>
        <v>16</v>
      </c>
      <c r="Y1478" s="68">
        <f t="shared" si="8"/>
        <v>0</v>
      </c>
      <c r="Z1478" s="68">
        <f>if(V1478&lt;&gt;0,if(  S1478="Unknown", Assumptions!$B$44,S1478),0)</f>
        <v>263</v>
      </c>
      <c r="AA1478" s="68" t="str">
        <f>if(V1478 ="N2",ifna(vlookup(W1478&amp;"-"&amp;X1478,'Ref. VM'!A:B,2,0),"Custom"),if(V1478 ="E2" , ifna(vlookup(W1478&amp;"-"&amp;X1478,'Ref. VM'!D:E,2,0),"Custom"),if(V1478="N2D",ifna(vlookup(W1478&amp;"-"&amp;X1478,'Ref. VM'!G:H,2,0),"Custom"),if(V1478="N4",ifna(vlookup(W1478&amp;"-"&amp;X1478,'Ref. VM'!J:K,2,0),"Custom"),0))))</f>
        <v>Predefined</v>
      </c>
      <c r="AB1478" s="67" t="str">
        <f t="shared" si="9"/>
        <v>N2D-Predefined vCPUs-CUD 3y</v>
      </c>
      <c r="AC1478" s="67" t="str">
        <f t="shared" si="10"/>
        <v>N2D-Predefined RAM-CUD 3y</v>
      </c>
      <c r="AD1478" s="67">
        <f t="shared" si="11"/>
        <v>0</v>
      </c>
      <c r="AE1478" s="69">
        <f>if(T1478="Lift &amp; Shift Prod",730,if(T1478="Lift &amp; Shift Noprod",Assumptions!$B$3,0))</f>
        <v>730</v>
      </c>
      <c r="AF1478" s="70">
        <f>if( U1478=0,0,if(Y1478=0, ((vlookup(AB1478,'SKU Pricing'!A:B,Assumptions!$B$2,0)*W1478)+(vlookup(AC1478,'SKU Pricing'!A:B,Assumptions!$B$2,0)*X1478))*AE1478,((vlookup(AB1478,'SKU Pricing'!A:B,Assumptions!$B$2,0)*W1478)+(vlookup(AC1478,'SKU Pricing'!A:B,Assumptions!$B$2,0)*(W1478*8))+(vlookup(AD1478,'SKU Pricing'!A:B,Assumptions!$B$2,0)*(X1478-(W1478*8))))*AE1478))</f>
        <v>64.3974464</v>
      </c>
      <c r="AG1478" s="67" t="str">
        <f t="shared" si="12"/>
        <v>Windows Server</v>
      </c>
      <c r="AH1478" s="70">
        <f>ifna(vlookup(AG1478,'SKU Pricing'!A:B,Assumptions!$B$2,0)*W1478*AE1478,0)</f>
        <v>134.32</v>
      </c>
      <c r="AI1478" s="62" t="str">
        <f t="shared" si="13"/>
        <v>Regional</v>
      </c>
      <c r="AJ1478" s="62" t="str">
        <f>if(V1478&lt;&gt;0, if(T1478="Lift &amp; Shift Noprod",Assumptions!$B$9,if(V1478=Assumptions!$B$6,Assumptions!$B$10,if(P1478=1,Assumptions!$B$8,Assumptions!$B$7))),"")</f>
        <v>SSD</v>
      </c>
      <c r="AK1478" s="69" t="str">
        <f t="shared" si="14"/>
        <v>SSD</v>
      </c>
      <c r="AL1478" s="69">
        <f>if(AJ1478="Hyperdisk Balanced",Assumptions!$B$11,0)</f>
        <v>0</v>
      </c>
      <c r="AM1478" s="69">
        <f>if(AJ1478="Hyperdisk Balanced",Assumptions!$B$12,0)</f>
        <v>0</v>
      </c>
      <c r="AN1478" s="70">
        <f>if(AK1478=0,0,if(AJ1478="Hyperdisk Balanced",vlookup(AK1478&amp;" provisioned space",'SKU Pricing'!A:B,Assumptions!$B$2,0)*Z1478+vlookup(AK1478&amp;" provisioned IOPS",'SKU Pricing'!A:B,Assumptions!$B$2,0)*AL1478*730+vlookup(AK1478&amp;" provisioned throughput",'SKU Pricing'!A:B,Assumptions!$B$2,0)*AM1478*730,vlookup(AK1478,'SKU Pricing'!A:B,Assumptions!$B$2,0)*Z1478))</f>
        <v>51.811</v>
      </c>
      <c r="AO1478" s="70">
        <f t="shared" si="15"/>
        <v>250.5284464</v>
      </c>
      <c r="AP1478" s="71" t="str">
        <f t="shared" si="16"/>
        <v>VM Manager</v>
      </c>
      <c r="AQ1478" s="70">
        <f>ifna(vlookup(AP1478,'SKU Pricing'!A:B,Assumptions!$B$2,0)*AE1478,0)</f>
        <v>2.19</v>
      </c>
      <c r="AR1478" s="72">
        <v>0.0</v>
      </c>
    </row>
    <row r="1479">
      <c r="A1479" s="61" t="s">
        <v>1618</v>
      </c>
      <c r="B1479" s="62" t="str">
        <f>ifna(if(vlookup(A1479,vOS!A:B,2,0)="","Unknown",vlookup(A1479,vOS!A:B,2,0)),"Unknown")</f>
        <v>Microsoft Windows Server 2022 (64-bit)</v>
      </c>
      <c r="C1479" s="62">
        <f>vlookup(B1479,'OS Study'!A:D,2,0)</f>
        <v>0</v>
      </c>
      <c r="D1479" s="62" t="str">
        <f>vlookup(B1479,'OS Study'!A:D,3,0)</f>
        <v>Windows</v>
      </c>
      <c r="E1479" s="62" t="str">
        <f>vlookup(B1479,'OS Study'!A:D,4,0)</f>
        <v>Server</v>
      </c>
      <c r="F1479" s="63" t="str">
        <f>vlookup(B1479,'OS Study'!A:E,5,0)</f>
        <v>2022</v>
      </c>
      <c r="G1479" s="62">
        <f>IF(vlookup(A1479,'RVtools V2.1'!A:J,4,0)="non",0,1)</f>
        <v>1</v>
      </c>
      <c r="H1479" s="62">
        <f>if(vlookup(A1479,'RVtools V2.1'!A:K,11,0)="kube",1,0)</f>
        <v>0</v>
      </c>
      <c r="I1479" s="62">
        <f t="shared" si="5"/>
        <v>0</v>
      </c>
      <c r="J1479" s="62">
        <f>ifna(vlookup(A1479,'Infra Study'!A:Q,17,0),0)</f>
        <v>0</v>
      </c>
      <c r="K1479" s="64">
        <f>IFERROR(__xludf.DUMMYFUNCTION("N(REGEXMATCH(VLOOKUP(A1479, 'RVtools V2.1'!A:H, 8, 0), ""^Serveur de fichiers""))"),0.0)</f>
        <v>0</v>
      </c>
      <c r="L1479" s="64">
        <f t="shared" si="6"/>
        <v>0</v>
      </c>
      <c r="M1479" s="67" t="str">
        <f>ifna(vlookup(A1479,'RVtools V2.1'!A:I,8,0),"N/A")</f>
        <v>Sysmex Ext IPU - PRO</v>
      </c>
      <c r="N1479" s="64">
        <f>IFERROR(__xludf.DUMMYFUNCTION("IF(REGEXMATCH(M1479, ""(?i)"" &amp; JOIN(""|"", SPLIT(""kalisil"", "" ""))), 1, 0)"),0.0)</f>
        <v>0</v>
      </c>
      <c r="O1479" s="64" t="str">
        <f>vlookup(A1479,'RVtools V2.1'!A:H,7,0)</f>
        <v>T1</v>
      </c>
      <c r="P1479" s="64">
        <f>if(vlookup(A1479,'RVtools V2.1'!A:H,5,0)="oui",1,0)</f>
        <v>1</v>
      </c>
      <c r="Q1479" s="64">
        <f>ifna(vlookup(A1479,vCPU!A:B,2,0),"Unknown")</f>
        <v>8</v>
      </c>
      <c r="R1479" s="66">
        <f>ifna(vlookup(A1479,vMemory!A:C,3,0),"Unknown")</f>
        <v>32</v>
      </c>
      <c r="S1479" s="66">
        <f>ifna(vlookup(A1479,vDisk!A:C,3,0),"Unknown")</f>
        <v>141</v>
      </c>
      <c r="T1479" s="67" t="str">
        <f t="array" ref="T1479">IFS(
   L1479=1, "No Lift &amp; Shift",
   J1479=1, XLOOKUP(A1479, 'Infra Study'!A:A, 'Infra Study'!P:P),
   I1479=1, "No Lift &amp; Shift",
   H1479=1, "GKE",
   K1479=1, "GCNV",
   G1479=1, "Lift &amp; Shift Prod",
   TRUE, "Lift &amp; Shift Noprod"
)</f>
        <v>Lift &amp; Shift Prod</v>
      </c>
      <c r="U1479" s="67">
        <f t="shared" si="7"/>
        <v>1</v>
      </c>
      <c r="V1479" s="68" t="str">
        <f>if(T1479="Lift &amp; Shift Noprod",if( Y1479=0,Assumptions!$B$5, Assumptions!$B$4),if(T1479="Lift &amp; Shift Prod",if(AND(N1479=1,O1479="T1"),Assumptions!$B$6,Assumptions!$B$4),0))</f>
        <v>N2D</v>
      </c>
      <c r="W1479" s="69">
        <f>if(V1479&lt;&gt;0,if(Q1479="Unknown", Assumptions!$B$42,If(Q1479&gt;1,Q1479,2)),0)</f>
        <v>8</v>
      </c>
      <c r="X1479" s="69">
        <f>if(V1479&lt;&gt;0,if(R1479="Unknown", Assumptions!$B$43,R1479),0)</f>
        <v>32</v>
      </c>
      <c r="Y1479" s="68">
        <f t="shared" si="8"/>
        <v>0</v>
      </c>
      <c r="Z1479" s="68">
        <f>if(V1479&lt;&gt;0,if(  S1479="Unknown", Assumptions!$B$44,S1479),0)</f>
        <v>141</v>
      </c>
      <c r="AA1479" s="68" t="str">
        <f>if(V1479 ="N2",ifna(vlookup(W1479&amp;"-"&amp;X1479,'Ref. VM'!A:B,2,0),"Custom"),if(V1479 ="E2" , ifna(vlookup(W1479&amp;"-"&amp;X1479,'Ref. VM'!D:E,2,0),"Custom"),if(V1479="N2D",ifna(vlookup(W1479&amp;"-"&amp;X1479,'Ref. VM'!G:H,2,0),"Custom"),if(V1479="N4",ifna(vlookup(W1479&amp;"-"&amp;X1479,'Ref. VM'!J:K,2,0),"Custom"),0))))</f>
        <v>Predefined</v>
      </c>
      <c r="AB1479" s="67" t="str">
        <f t="shared" si="9"/>
        <v>N2D-Predefined vCPUs-CUD 3y</v>
      </c>
      <c r="AC1479" s="67" t="str">
        <f t="shared" si="10"/>
        <v>N2D-Predefined RAM-CUD 3y</v>
      </c>
      <c r="AD1479" s="67">
        <f t="shared" si="11"/>
        <v>0</v>
      </c>
      <c r="AE1479" s="69">
        <f>if(T1479="Lift &amp; Shift Prod",730,if(T1479="Lift &amp; Shift Noprod",Assumptions!$B$3,0))</f>
        <v>730</v>
      </c>
      <c r="AF1479" s="70">
        <f>if( U1479=0,0,if(Y1479=0, ((vlookup(AB1479,'SKU Pricing'!A:B,Assumptions!$B$2,0)*W1479)+(vlookup(AC1479,'SKU Pricing'!A:B,Assumptions!$B$2,0)*X1479))*AE1479,((vlookup(AB1479,'SKU Pricing'!A:B,Assumptions!$B$2,0)*W1479)+(vlookup(AC1479,'SKU Pricing'!A:B,Assumptions!$B$2,0)*(W1479*8))+(vlookup(AD1479,'SKU Pricing'!A:B,Assumptions!$B$2,0)*(X1479-(W1479*8))))*AE1479))</f>
        <v>128.7948928</v>
      </c>
      <c r="AG1479" s="67" t="str">
        <f t="shared" si="12"/>
        <v>Windows Server</v>
      </c>
      <c r="AH1479" s="70">
        <f>ifna(vlookup(AG1479,'SKU Pricing'!A:B,Assumptions!$B$2,0)*W1479*AE1479,0)</f>
        <v>268.64</v>
      </c>
      <c r="AI1479" s="62" t="str">
        <f t="shared" si="13"/>
        <v>Regional</v>
      </c>
      <c r="AJ1479" s="62" t="str">
        <f>if(V1479&lt;&gt;0, if(T1479="Lift &amp; Shift Noprod",Assumptions!$B$9,if(V1479=Assumptions!$B$6,Assumptions!$B$10,if(P1479=1,Assumptions!$B$8,Assumptions!$B$7))),"")</f>
        <v>SSD</v>
      </c>
      <c r="AK1479" s="69" t="str">
        <f t="shared" si="14"/>
        <v>SSD</v>
      </c>
      <c r="AL1479" s="69">
        <f>if(AJ1479="Hyperdisk Balanced",Assumptions!$B$11,0)</f>
        <v>0</v>
      </c>
      <c r="AM1479" s="69">
        <f>if(AJ1479="Hyperdisk Balanced",Assumptions!$B$12,0)</f>
        <v>0</v>
      </c>
      <c r="AN1479" s="70">
        <f>if(AK1479=0,0,if(AJ1479="Hyperdisk Balanced",vlookup(AK1479&amp;" provisioned space",'SKU Pricing'!A:B,Assumptions!$B$2,0)*Z1479+vlookup(AK1479&amp;" provisioned IOPS",'SKU Pricing'!A:B,Assumptions!$B$2,0)*AL1479*730+vlookup(AK1479&amp;" provisioned throughput",'SKU Pricing'!A:B,Assumptions!$B$2,0)*AM1479*730,vlookup(AK1479,'SKU Pricing'!A:B,Assumptions!$B$2,0)*Z1479))</f>
        <v>27.777</v>
      </c>
      <c r="AO1479" s="70">
        <f t="shared" si="15"/>
        <v>425.2118928</v>
      </c>
      <c r="AP1479" s="71" t="str">
        <f t="shared" si="16"/>
        <v>VM Manager</v>
      </c>
      <c r="AQ1479" s="70">
        <f>ifna(vlookup(AP1479,'SKU Pricing'!A:B,Assumptions!$B$2,0)*AE1479,0)</f>
        <v>2.19</v>
      </c>
      <c r="AR1479" s="72">
        <v>0.0</v>
      </c>
    </row>
    <row r="1480">
      <c r="A1480" s="61" t="s">
        <v>1619</v>
      </c>
      <c r="B1480" s="62" t="str">
        <f>ifna(if(vlookup(A1480,vOS!A:B,2,0)="","Unknown",vlookup(A1480,vOS!A:B,2,0)),"Unknown")</f>
        <v>Microsoft Windows Server 2016 or later (64-bit)</v>
      </c>
      <c r="C1480" s="62">
        <f>vlookup(B1480,'OS Study'!A:D,2,0)</f>
        <v>0</v>
      </c>
      <c r="D1480" s="62" t="str">
        <f>vlookup(B1480,'OS Study'!A:D,3,0)</f>
        <v>Windows</v>
      </c>
      <c r="E1480" s="62" t="str">
        <f>vlookup(B1480,'OS Study'!A:D,4,0)</f>
        <v>Server</v>
      </c>
      <c r="F1480" s="63" t="str">
        <f>vlookup(B1480,'OS Study'!A:E,5,0)</f>
        <v>2016</v>
      </c>
      <c r="G1480" s="62">
        <f>IF(vlookup(A1480,'RVtools V2.1'!A:J,4,0)="non",0,1)</f>
        <v>1</v>
      </c>
      <c r="H1480" s="62">
        <f>if(vlookup(A1480,'RVtools V2.1'!A:K,11,0)="kube",1,0)</f>
        <v>0</v>
      </c>
      <c r="I1480" s="62">
        <f t="shared" si="5"/>
        <v>0</v>
      </c>
      <c r="J1480" s="62">
        <f>ifna(vlookup(A1480,'Infra Study'!A:Q,17,0),0)</f>
        <v>0</v>
      </c>
      <c r="K1480" s="64">
        <f>IFERROR(__xludf.DUMMYFUNCTION("N(REGEXMATCH(VLOOKUP(A1480, 'RVtools V2.1'!A:H, 8, 0), ""^Serveur de fichiers""))"),0.0)</f>
        <v>0</v>
      </c>
      <c r="L1480" s="64">
        <f t="shared" si="6"/>
        <v>0</v>
      </c>
      <c r="M1480" s="67" t="str">
        <f>ifna(vlookup(A1480,'RVtools V2.1'!A:I,8,0),"N/A")</f>
        <v>Sysmex Ext IPU - RAL</v>
      </c>
      <c r="N1480" s="64">
        <f>IFERROR(__xludf.DUMMYFUNCTION("IF(REGEXMATCH(M1480, ""(?i)"" &amp; JOIN(""|"", SPLIT(""kalisil"", "" ""))), 1, 0)"),0.0)</f>
        <v>0</v>
      </c>
      <c r="O1480" s="64" t="str">
        <f>vlookup(A1480,'RVtools V2.1'!A:H,7,0)</f>
        <v>T1</v>
      </c>
      <c r="P1480" s="64">
        <f>if(vlookup(A1480,'RVtools V2.1'!A:H,5,0)="oui",1,0)</f>
        <v>1</v>
      </c>
      <c r="Q1480" s="64">
        <f>ifna(vlookup(A1480,vCPU!A:B,2,0),"Unknown")</f>
        <v>10</v>
      </c>
      <c r="R1480" s="66">
        <f>ifna(vlookup(A1480,vMemory!A:C,3,0),"Unknown")</f>
        <v>36</v>
      </c>
      <c r="S1480" s="66">
        <f>ifna(vlookup(A1480,vDisk!A:C,3,0),"Unknown")</f>
        <v>856</v>
      </c>
      <c r="T1480" s="67" t="str">
        <f t="array" ref="T1480">IFS(
   L1480=1, "No Lift &amp; Shift",
   J1480=1, XLOOKUP(A1480, 'Infra Study'!A:A, 'Infra Study'!P:P),
   I1480=1, "No Lift &amp; Shift",
   H1480=1, "GKE",
   K1480=1, "GCNV",
   G1480=1, "Lift &amp; Shift Prod",
   TRUE, "Lift &amp; Shift Noprod"
)</f>
        <v>Lift &amp; Shift Prod</v>
      </c>
      <c r="U1480" s="67">
        <f t="shared" si="7"/>
        <v>1</v>
      </c>
      <c r="V1480" s="68" t="str">
        <f>if(T1480="Lift &amp; Shift Noprod",if( Y1480=0,Assumptions!$B$5, Assumptions!$B$4),if(T1480="Lift &amp; Shift Prod",if(AND(N1480=1,O1480="T1"),Assumptions!$B$6,Assumptions!$B$4),0))</f>
        <v>N2D</v>
      </c>
      <c r="W1480" s="69">
        <f>if(V1480&lt;&gt;0,if(Q1480="Unknown", Assumptions!$B$42,If(Q1480&gt;1,Q1480,2)),0)</f>
        <v>10</v>
      </c>
      <c r="X1480" s="69">
        <f>if(V1480&lt;&gt;0,if(R1480="Unknown", Assumptions!$B$43,R1480),0)</f>
        <v>36</v>
      </c>
      <c r="Y1480" s="68">
        <f t="shared" si="8"/>
        <v>0</v>
      </c>
      <c r="Z1480" s="68">
        <f>if(V1480&lt;&gt;0,if(  S1480="Unknown", Assumptions!$B$44,S1480),0)</f>
        <v>856</v>
      </c>
      <c r="AA1480" s="68" t="str">
        <f>if(V1480 ="N2",ifna(vlookup(W1480&amp;"-"&amp;X1480,'Ref. VM'!A:B,2,0),"Custom"),if(V1480 ="E2" , ifna(vlookup(W1480&amp;"-"&amp;X1480,'Ref. VM'!D:E,2,0),"Custom"),if(V1480="N2D",ifna(vlookup(W1480&amp;"-"&amp;X1480,'Ref. VM'!G:H,2,0),"Custom"),if(V1480="N4",ifna(vlookup(W1480&amp;"-"&amp;X1480,'Ref. VM'!J:K,2,0),"Custom"),0))))</f>
        <v>Custom</v>
      </c>
      <c r="AB1480" s="67" t="str">
        <f t="shared" si="9"/>
        <v>N2D-Custom vCPUs-CUD 3y</v>
      </c>
      <c r="AC1480" s="67" t="str">
        <f t="shared" si="10"/>
        <v>N2D-Custom RAM-CUD 3y</v>
      </c>
      <c r="AD1480" s="67">
        <f t="shared" si="11"/>
        <v>0</v>
      </c>
      <c r="AE1480" s="69">
        <f>if(T1480="Lift &amp; Shift Prod",730,if(T1480="Lift &amp; Shift Noprod",Assumptions!$B$3,0))</f>
        <v>730</v>
      </c>
      <c r="AF1480" s="70">
        <f>if( U1480=0,0,if(Y1480=0, ((vlookup(AB1480,'SKU Pricing'!A:B,Assumptions!$B$2,0)*W1480)+(vlookup(AC1480,'SKU Pricing'!A:B,Assumptions!$B$2,0)*X1480))*AE1480,((vlookup(AB1480,'SKU Pricing'!A:B,Assumptions!$B$2,0)*W1480)+(vlookup(AC1480,'SKU Pricing'!A:B,Assumptions!$B$2,0)*(W1480*8))+(vlookup(AD1480,'SKU Pricing'!A:B,Assumptions!$B$2,0)*(X1480-(W1480*8))))*AE1480))</f>
        <v>163.1429638</v>
      </c>
      <c r="AG1480" s="67" t="str">
        <f t="shared" si="12"/>
        <v>Windows Server</v>
      </c>
      <c r="AH1480" s="70">
        <f>ifna(vlookup(AG1480,'SKU Pricing'!A:B,Assumptions!$B$2,0)*W1480*AE1480,0)</f>
        <v>335.8</v>
      </c>
      <c r="AI1480" s="62" t="str">
        <f t="shared" si="13"/>
        <v>Regional</v>
      </c>
      <c r="AJ1480" s="62" t="str">
        <f>if(V1480&lt;&gt;0, if(T1480="Lift &amp; Shift Noprod",Assumptions!$B$9,if(V1480=Assumptions!$B$6,Assumptions!$B$10,if(P1480=1,Assumptions!$B$8,Assumptions!$B$7))),"")</f>
        <v>SSD</v>
      </c>
      <c r="AK1480" s="69" t="str">
        <f t="shared" si="14"/>
        <v>SSD</v>
      </c>
      <c r="AL1480" s="69">
        <f>if(AJ1480="Hyperdisk Balanced",Assumptions!$B$11,0)</f>
        <v>0</v>
      </c>
      <c r="AM1480" s="69">
        <f>if(AJ1480="Hyperdisk Balanced",Assumptions!$B$12,0)</f>
        <v>0</v>
      </c>
      <c r="AN1480" s="70">
        <f>if(AK1480=0,0,if(AJ1480="Hyperdisk Balanced",vlookup(AK1480&amp;" provisioned space",'SKU Pricing'!A:B,Assumptions!$B$2,0)*Z1480+vlookup(AK1480&amp;" provisioned IOPS",'SKU Pricing'!A:B,Assumptions!$B$2,0)*AL1480*730+vlookup(AK1480&amp;" provisioned throughput",'SKU Pricing'!A:B,Assumptions!$B$2,0)*AM1480*730,vlookup(AK1480,'SKU Pricing'!A:B,Assumptions!$B$2,0)*Z1480))</f>
        <v>168.632</v>
      </c>
      <c r="AO1480" s="70">
        <f t="shared" si="15"/>
        <v>667.5749638</v>
      </c>
      <c r="AP1480" s="71" t="str">
        <f t="shared" si="16"/>
        <v>VM Manager</v>
      </c>
      <c r="AQ1480" s="70">
        <f>ifna(vlookup(AP1480,'SKU Pricing'!A:B,Assumptions!$B$2,0)*AE1480,0)</f>
        <v>2.19</v>
      </c>
      <c r="AR1480" s="72">
        <v>0.0</v>
      </c>
    </row>
    <row r="1481">
      <c r="A1481" s="61" t="s">
        <v>1620</v>
      </c>
      <c r="B1481" s="62" t="str">
        <f>ifna(if(vlookup(A1481,vOS!A:B,2,0)="","Unknown",vlookup(A1481,vOS!A:B,2,0)),"Unknown")</f>
        <v>Microsoft Windows Server 2016 or later (64-bit)</v>
      </c>
      <c r="C1481" s="62">
        <f>vlookup(B1481,'OS Study'!A:D,2,0)</f>
        <v>0</v>
      </c>
      <c r="D1481" s="62" t="str">
        <f>vlookup(B1481,'OS Study'!A:D,3,0)</f>
        <v>Windows</v>
      </c>
      <c r="E1481" s="62" t="str">
        <f>vlookup(B1481,'OS Study'!A:D,4,0)</f>
        <v>Server</v>
      </c>
      <c r="F1481" s="63" t="str">
        <f>vlookup(B1481,'OS Study'!A:E,5,0)</f>
        <v>2016</v>
      </c>
      <c r="G1481" s="62">
        <f>IF(vlookup(A1481,'RVtools V2.1'!A:J,4,0)="non",0,1)</f>
        <v>1</v>
      </c>
      <c r="H1481" s="62">
        <f>if(vlookup(A1481,'RVtools V2.1'!A:K,11,0)="kube",1,0)</f>
        <v>0</v>
      </c>
      <c r="I1481" s="62">
        <f t="shared" si="5"/>
        <v>0</v>
      </c>
      <c r="J1481" s="62">
        <f>ifna(vlookup(A1481,'Infra Study'!A:Q,17,0),0)</f>
        <v>0</v>
      </c>
      <c r="K1481" s="64">
        <f>IFERROR(__xludf.DUMMYFUNCTION("N(REGEXMATCH(VLOOKUP(A1481, 'RVtools V2.1'!A:H, 8, 0), ""^Serveur de fichiers""))"),0.0)</f>
        <v>0</v>
      </c>
      <c r="L1481" s="64">
        <f t="shared" si="6"/>
        <v>0</v>
      </c>
      <c r="M1481" s="67" t="str">
        <f>ifna(vlookup(A1481,'RVtools V2.1'!A:I,8,0),"N/A")</f>
        <v>Sysmex Ext IPU - RAL</v>
      </c>
      <c r="N1481" s="64">
        <f>IFERROR(__xludf.DUMMYFUNCTION("IF(REGEXMATCH(M1481, ""(?i)"" &amp; JOIN(""|"", SPLIT(""kalisil"", "" ""))), 1, 0)"),0.0)</f>
        <v>0</v>
      </c>
      <c r="O1481" s="64" t="str">
        <f>vlookup(A1481,'RVtools V2.1'!A:H,7,0)</f>
        <v>T1</v>
      </c>
      <c r="P1481" s="64">
        <f>if(vlookup(A1481,'RVtools V2.1'!A:H,5,0)="oui",1,0)</f>
        <v>1</v>
      </c>
      <c r="Q1481" s="64">
        <f>ifna(vlookup(A1481,vCPU!A:B,2,0),"Unknown")</f>
        <v>4</v>
      </c>
      <c r="R1481" s="66">
        <f>ifna(vlookup(A1481,vMemory!A:C,3,0),"Unknown")</f>
        <v>16</v>
      </c>
      <c r="S1481" s="66">
        <f>ifna(vlookup(A1481,vDisk!A:C,3,0),"Unknown")</f>
        <v>725</v>
      </c>
      <c r="T1481" s="67" t="str">
        <f t="array" ref="T1481">IFS(
   L1481=1, "No Lift &amp; Shift",
   J1481=1, XLOOKUP(A1481, 'Infra Study'!A:A, 'Infra Study'!P:P),
   I1481=1, "No Lift &amp; Shift",
   H1481=1, "GKE",
   K1481=1, "GCNV",
   G1481=1, "Lift &amp; Shift Prod",
   TRUE, "Lift &amp; Shift Noprod"
)</f>
        <v>Lift &amp; Shift Prod</v>
      </c>
      <c r="U1481" s="67">
        <f t="shared" si="7"/>
        <v>1</v>
      </c>
      <c r="V1481" s="68" t="str">
        <f>if(T1481="Lift &amp; Shift Noprod",if( Y1481=0,Assumptions!$B$5, Assumptions!$B$4),if(T1481="Lift &amp; Shift Prod",if(AND(N1481=1,O1481="T1"),Assumptions!$B$6,Assumptions!$B$4),0))</f>
        <v>N2D</v>
      </c>
      <c r="W1481" s="69">
        <f>if(V1481&lt;&gt;0,if(Q1481="Unknown", Assumptions!$B$42,If(Q1481&gt;1,Q1481,2)),0)</f>
        <v>4</v>
      </c>
      <c r="X1481" s="69">
        <f>if(V1481&lt;&gt;0,if(R1481="Unknown", Assumptions!$B$43,R1481),0)</f>
        <v>16</v>
      </c>
      <c r="Y1481" s="68">
        <f t="shared" si="8"/>
        <v>0</v>
      </c>
      <c r="Z1481" s="68">
        <f>if(V1481&lt;&gt;0,if(  S1481="Unknown", Assumptions!$B$44,S1481),0)</f>
        <v>725</v>
      </c>
      <c r="AA1481" s="68" t="str">
        <f>if(V1481 ="N2",ifna(vlookup(W1481&amp;"-"&amp;X1481,'Ref. VM'!A:B,2,0),"Custom"),if(V1481 ="E2" , ifna(vlookup(W1481&amp;"-"&amp;X1481,'Ref. VM'!D:E,2,0),"Custom"),if(V1481="N2D",ifna(vlookup(W1481&amp;"-"&amp;X1481,'Ref. VM'!G:H,2,0),"Custom"),if(V1481="N4",ifna(vlookup(W1481&amp;"-"&amp;X1481,'Ref. VM'!J:K,2,0),"Custom"),0))))</f>
        <v>Predefined</v>
      </c>
      <c r="AB1481" s="67" t="str">
        <f t="shared" si="9"/>
        <v>N2D-Predefined vCPUs-CUD 3y</v>
      </c>
      <c r="AC1481" s="67" t="str">
        <f t="shared" si="10"/>
        <v>N2D-Predefined RAM-CUD 3y</v>
      </c>
      <c r="AD1481" s="67">
        <f t="shared" si="11"/>
        <v>0</v>
      </c>
      <c r="AE1481" s="69">
        <f>if(T1481="Lift &amp; Shift Prod",730,if(T1481="Lift &amp; Shift Noprod",Assumptions!$B$3,0))</f>
        <v>730</v>
      </c>
      <c r="AF1481" s="70">
        <f>if( U1481=0,0,if(Y1481=0, ((vlookup(AB1481,'SKU Pricing'!A:B,Assumptions!$B$2,0)*W1481)+(vlookup(AC1481,'SKU Pricing'!A:B,Assumptions!$B$2,0)*X1481))*AE1481,((vlookup(AB1481,'SKU Pricing'!A:B,Assumptions!$B$2,0)*W1481)+(vlookup(AC1481,'SKU Pricing'!A:B,Assumptions!$B$2,0)*(W1481*8))+(vlookup(AD1481,'SKU Pricing'!A:B,Assumptions!$B$2,0)*(X1481-(W1481*8))))*AE1481))</f>
        <v>64.3974464</v>
      </c>
      <c r="AG1481" s="67" t="str">
        <f t="shared" si="12"/>
        <v>Windows Server</v>
      </c>
      <c r="AH1481" s="70">
        <f>ifna(vlookup(AG1481,'SKU Pricing'!A:B,Assumptions!$B$2,0)*W1481*AE1481,0)</f>
        <v>134.32</v>
      </c>
      <c r="AI1481" s="62" t="str">
        <f t="shared" si="13"/>
        <v>Regional</v>
      </c>
      <c r="AJ1481" s="62" t="str">
        <f>if(V1481&lt;&gt;0, if(T1481="Lift &amp; Shift Noprod",Assumptions!$B$9,if(V1481=Assumptions!$B$6,Assumptions!$B$10,if(P1481=1,Assumptions!$B$8,Assumptions!$B$7))),"")</f>
        <v>SSD</v>
      </c>
      <c r="AK1481" s="69" t="str">
        <f t="shared" si="14"/>
        <v>SSD</v>
      </c>
      <c r="AL1481" s="69">
        <f>if(AJ1481="Hyperdisk Balanced",Assumptions!$B$11,0)</f>
        <v>0</v>
      </c>
      <c r="AM1481" s="69">
        <f>if(AJ1481="Hyperdisk Balanced",Assumptions!$B$12,0)</f>
        <v>0</v>
      </c>
      <c r="AN1481" s="70">
        <f>if(AK1481=0,0,if(AJ1481="Hyperdisk Balanced",vlookup(AK1481&amp;" provisioned space",'SKU Pricing'!A:B,Assumptions!$B$2,0)*Z1481+vlookup(AK1481&amp;" provisioned IOPS",'SKU Pricing'!A:B,Assumptions!$B$2,0)*AL1481*730+vlookup(AK1481&amp;" provisioned throughput",'SKU Pricing'!A:B,Assumptions!$B$2,0)*AM1481*730,vlookup(AK1481,'SKU Pricing'!A:B,Assumptions!$B$2,0)*Z1481))</f>
        <v>142.825</v>
      </c>
      <c r="AO1481" s="70">
        <f t="shared" si="15"/>
        <v>341.5424464</v>
      </c>
      <c r="AP1481" s="71" t="str">
        <f t="shared" si="16"/>
        <v>VM Manager</v>
      </c>
      <c r="AQ1481" s="70">
        <f>ifna(vlookup(AP1481,'SKU Pricing'!A:B,Assumptions!$B$2,0)*AE1481,0)</f>
        <v>2.19</v>
      </c>
      <c r="AR1481" s="72">
        <v>0.0</v>
      </c>
    </row>
    <row r="1482">
      <c r="A1482" s="61" t="s">
        <v>1621</v>
      </c>
      <c r="B1482" s="62" t="str">
        <f>ifna(if(vlookup(A1482,vOS!A:B,2,0)="","Unknown",vlookup(A1482,vOS!A:B,2,0)),"Unknown")</f>
        <v>Microsoft Windows Server 2019 (64-bit)</v>
      </c>
      <c r="C1482" s="62">
        <f>vlookup(B1482,'OS Study'!A:D,2,0)</f>
        <v>0</v>
      </c>
      <c r="D1482" s="62" t="str">
        <f>vlookup(B1482,'OS Study'!A:D,3,0)</f>
        <v>Windows</v>
      </c>
      <c r="E1482" s="62" t="str">
        <f>vlookup(B1482,'OS Study'!A:D,4,0)</f>
        <v>Server</v>
      </c>
      <c r="F1482" s="63" t="str">
        <f>vlookup(B1482,'OS Study'!A:E,5,0)</f>
        <v>2019</v>
      </c>
      <c r="G1482" s="62">
        <f>IF(vlookup(A1482,'RVtools V2.1'!A:J,4,0)="non",0,1)</f>
        <v>1</v>
      </c>
      <c r="H1482" s="62">
        <f>if(vlookup(A1482,'RVtools V2.1'!A:K,11,0)="kube",1,0)</f>
        <v>0</v>
      </c>
      <c r="I1482" s="62">
        <f t="shared" si="5"/>
        <v>0</v>
      </c>
      <c r="J1482" s="62">
        <f>ifna(vlookup(A1482,'Infra Study'!A:Q,17,0),0)</f>
        <v>0</v>
      </c>
      <c r="K1482" s="64">
        <f>IFERROR(__xludf.DUMMYFUNCTION("N(REGEXMATCH(VLOOKUP(A1482, 'RVtools V2.1'!A:H, 8, 0), ""^Serveur de fichiers""))"),0.0)</f>
        <v>0</v>
      </c>
      <c r="L1482" s="64">
        <f t="shared" si="6"/>
        <v>0</v>
      </c>
      <c r="M1482" s="67" t="str">
        <f>ifna(vlookup(A1482,'RVtools V2.1'!A:I,8,0),"N/A")</f>
        <v>Sysmex Ext IPU - RAL</v>
      </c>
      <c r="N1482" s="64">
        <f>IFERROR(__xludf.DUMMYFUNCTION("IF(REGEXMATCH(M1482, ""(?i)"" &amp; JOIN(""|"", SPLIT(""kalisil"", "" ""))), 1, 0)"),0.0)</f>
        <v>0</v>
      </c>
      <c r="O1482" s="64" t="str">
        <f>vlookup(A1482,'RVtools V2.1'!A:H,7,0)</f>
        <v>T1</v>
      </c>
      <c r="P1482" s="64">
        <f>if(vlookup(A1482,'RVtools V2.1'!A:H,5,0)="oui",1,0)</f>
        <v>1</v>
      </c>
      <c r="Q1482" s="64">
        <f>ifna(vlookup(A1482,vCPU!A:B,2,0),"Unknown")</f>
        <v>8</v>
      </c>
      <c r="R1482" s="66">
        <f>ifna(vlookup(A1482,vMemory!A:C,3,0),"Unknown")</f>
        <v>32</v>
      </c>
      <c r="S1482" s="66">
        <f>ifna(vlookup(A1482,vDisk!A:C,3,0),"Unknown")</f>
        <v>466</v>
      </c>
      <c r="T1482" s="67" t="str">
        <f t="array" ref="T1482">IFS(
   L1482=1, "No Lift &amp; Shift",
   J1482=1, XLOOKUP(A1482, 'Infra Study'!A:A, 'Infra Study'!P:P),
   I1482=1, "No Lift &amp; Shift",
   H1482=1, "GKE",
   K1482=1, "GCNV",
   G1482=1, "Lift &amp; Shift Prod",
   TRUE, "Lift &amp; Shift Noprod"
)</f>
        <v>Lift &amp; Shift Prod</v>
      </c>
      <c r="U1482" s="67">
        <f t="shared" si="7"/>
        <v>1</v>
      </c>
      <c r="V1482" s="68" t="str">
        <f>if(T1482="Lift &amp; Shift Noprod",if( Y1482=0,Assumptions!$B$5, Assumptions!$B$4),if(T1482="Lift &amp; Shift Prod",if(AND(N1482=1,O1482="T1"),Assumptions!$B$6,Assumptions!$B$4),0))</f>
        <v>N2D</v>
      </c>
      <c r="W1482" s="69">
        <f>if(V1482&lt;&gt;0,if(Q1482="Unknown", Assumptions!$B$42,If(Q1482&gt;1,Q1482,2)),0)</f>
        <v>8</v>
      </c>
      <c r="X1482" s="69">
        <f>if(V1482&lt;&gt;0,if(R1482="Unknown", Assumptions!$B$43,R1482),0)</f>
        <v>32</v>
      </c>
      <c r="Y1482" s="68">
        <f t="shared" si="8"/>
        <v>0</v>
      </c>
      <c r="Z1482" s="68">
        <f>if(V1482&lt;&gt;0,if(  S1482="Unknown", Assumptions!$B$44,S1482),0)</f>
        <v>466</v>
      </c>
      <c r="AA1482" s="68" t="str">
        <f>if(V1482 ="N2",ifna(vlookup(W1482&amp;"-"&amp;X1482,'Ref. VM'!A:B,2,0),"Custom"),if(V1482 ="E2" , ifna(vlookup(W1482&amp;"-"&amp;X1482,'Ref. VM'!D:E,2,0),"Custom"),if(V1482="N2D",ifna(vlookup(W1482&amp;"-"&amp;X1482,'Ref. VM'!G:H,2,0),"Custom"),if(V1482="N4",ifna(vlookup(W1482&amp;"-"&amp;X1482,'Ref. VM'!J:K,2,0),"Custom"),0))))</f>
        <v>Predefined</v>
      </c>
      <c r="AB1482" s="67" t="str">
        <f t="shared" si="9"/>
        <v>N2D-Predefined vCPUs-CUD 3y</v>
      </c>
      <c r="AC1482" s="67" t="str">
        <f t="shared" si="10"/>
        <v>N2D-Predefined RAM-CUD 3y</v>
      </c>
      <c r="AD1482" s="67">
        <f t="shared" si="11"/>
        <v>0</v>
      </c>
      <c r="AE1482" s="69">
        <f>if(T1482="Lift &amp; Shift Prod",730,if(T1482="Lift &amp; Shift Noprod",Assumptions!$B$3,0))</f>
        <v>730</v>
      </c>
      <c r="AF1482" s="70">
        <f>if( U1482=0,0,if(Y1482=0, ((vlookup(AB1482,'SKU Pricing'!A:B,Assumptions!$B$2,0)*W1482)+(vlookup(AC1482,'SKU Pricing'!A:B,Assumptions!$B$2,0)*X1482))*AE1482,((vlookup(AB1482,'SKU Pricing'!A:B,Assumptions!$B$2,0)*W1482)+(vlookup(AC1482,'SKU Pricing'!A:B,Assumptions!$B$2,0)*(W1482*8))+(vlookup(AD1482,'SKU Pricing'!A:B,Assumptions!$B$2,0)*(X1482-(W1482*8))))*AE1482))</f>
        <v>128.7948928</v>
      </c>
      <c r="AG1482" s="67" t="str">
        <f t="shared" si="12"/>
        <v>Windows Server</v>
      </c>
      <c r="AH1482" s="70">
        <f>ifna(vlookup(AG1482,'SKU Pricing'!A:B,Assumptions!$B$2,0)*W1482*AE1482,0)</f>
        <v>268.64</v>
      </c>
      <c r="AI1482" s="62" t="str">
        <f t="shared" si="13"/>
        <v>Regional</v>
      </c>
      <c r="AJ1482" s="62" t="str">
        <f>if(V1482&lt;&gt;0, if(T1482="Lift &amp; Shift Noprod",Assumptions!$B$9,if(V1482=Assumptions!$B$6,Assumptions!$B$10,if(P1482=1,Assumptions!$B$8,Assumptions!$B$7))),"")</f>
        <v>SSD</v>
      </c>
      <c r="AK1482" s="69" t="str">
        <f t="shared" si="14"/>
        <v>SSD</v>
      </c>
      <c r="AL1482" s="69">
        <f>if(AJ1482="Hyperdisk Balanced",Assumptions!$B$11,0)</f>
        <v>0</v>
      </c>
      <c r="AM1482" s="69">
        <f>if(AJ1482="Hyperdisk Balanced",Assumptions!$B$12,0)</f>
        <v>0</v>
      </c>
      <c r="AN1482" s="70">
        <f>if(AK1482=0,0,if(AJ1482="Hyperdisk Balanced",vlookup(AK1482&amp;" provisioned space",'SKU Pricing'!A:B,Assumptions!$B$2,0)*Z1482+vlookup(AK1482&amp;" provisioned IOPS",'SKU Pricing'!A:B,Assumptions!$B$2,0)*AL1482*730+vlookup(AK1482&amp;" provisioned throughput",'SKU Pricing'!A:B,Assumptions!$B$2,0)*AM1482*730,vlookup(AK1482,'SKU Pricing'!A:B,Assumptions!$B$2,0)*Z1482))</f>
        <v>91.802</v>
      </c>
      <c r="AO1482" s="70">
        <f t="shared" si="15"/>
        <v>489.2368928</v>
      </c>
      <c r="AP1482" s="71" t="str">
        <f t="shared" si="16"/>
        <v>VM Manager</v>
      </c>
      <c r="AQ1482" s="70">
        <f>ifna(vlookup(AP1482,'SKU Pricing'!A:B,Assumptions!$B$2,0)*AE1482,0)</f>
        <v>2.19</v>
      </c>
      <c r="AR1482" s="72">
        <v>0.0</v>
      </c>
    </row>
    <row r="1483">
      <c r="A1483" s="61" t="s">
        <v>1622</v>
      </c>
      <c r="B1483" s="62" t="str">
        <f>ifna(if(vlookup(A1483,vOS!A:B,2,0)="","Unknown",vlookup(A1483,vOS!A:B,2,0)),"Unknown")</f>
        <v>Microsoft Windows Server 2019 (64-bit)</v>
      </c>
      <c r="C1483" s="62">
        <f>vlookup(B1483,'OS Study'!A:D,2,0)</f>
        <v>0</v>
      </c>
      <c r="D1483" s="62" t="str">
        <f>vlookup(B1483,'OS Study'!A:D,3,0)</f>
        <v>Windows</v>
      </c>
      <c r="E1483" s="62" t="str">
        <f>vlookup(B1483,'OS Study'!A:D,4,0)</f>
        <v>Server</v>
      </c>
      <c r="F1483" s="63" t="str">
        <f>vlookup(B1483,'OS Study'!A:E,5,0)</f>
        <v>2019</v>
      </c>
      <c r="G1483" s="62">
        <f>IF(vlookup(A1483,'RVtools V2.1'!A:J,4,0)="non",0,1)</f>
        <v>1</v>
      </c>
      <c r="H1483" s="62">
        <f>if(vlookup(A1483,'RVtools V2.1'!A:K,11,0)="kube",1,0)</f>
        <v>0</v>
      </c>
      <c r="I1483" s="62">
        <f t="shared" si="5"/>
        <v>0</v>
      </c>
      <c r="J1483" s="62">
        <f>ifna(vlookup(A1483,'Infra Study'!A:Q,17,0),0)</f>
        <v>0</v>
      </c>
      <c r="K1483" s="64">
        <f>IFERROR(__xludf.DUMMYFUNCTION("N(REGEXMATCH(VLOOKUP(A1483, 'RVtools V2.1'!A:H, 8, 0), ""^Serveur de fichiers""))"),0.0)</f>
        <v>0</v>
      </c>
      <c r="L1483" s="64">
        <f t="shared" si="6"/>
        <v>0</v>
      </c>
      <c r="M1483" s="67" t="str">
        <f>ifna(vlookup(A1483,'RVtools V2.1'!A:I,8,0),"N/A")</f>
        <v>TSE Biologiste - ALS</v>
      </c>
      <c r="N1483" s="64">
        <f>IFERROR(__xludf.DUMMYFUNCTION("IF(REGEXMATCH(M1483, ""(?i)"" &amp; JOIN(""|"", SPLIT(""kalisil"", "" ""))), 1, 0)"),0.0)</f>
        <v>0</v>
      </c>
      <c r="O1483" s="64" t="str">
        <f>vlookup(A1483,'RVtools V2.1'!A:H,7,0)</f>
        <v>T2</v>
      </c>
      <c r="P1483" s="64">
        <f>if(vlookup(A1483,'RVtools V2.1'!A:H,5,0)="oui",1,0)</f>
        <v>1</v>
      </c>
      <c r="Q1483" s="64">
        <f>ifna(vlookup(A1483,vCPU!A:B,2,0),"Unknown")</f>
        <v>10</v>
      </c>
      <c r="R1483" s="66">
        <f>ifna(vlookup(A1483,vMemory!A:C,3,0),"Unknown")</f>
        <v>48</v>
      </c>
      <c r="S1483" s="66">
        <f>ifna(vlookup(A1483,vDisk!A:C,3,0),"Unknown")</f>
        <v>2675</v>
      </c>
      <c r="T1483" s="67" t="str">
        <f t="array" ref="T1483">IFS(
   L1483=1, "No Lift &amp; Shift",
   J1483=1, XLOOKUP(A1483, 'Infra Study'!A:A, 'Infra Study'!P:P),
   I1483=1, "No Lift &amp; Shift",
   H1483=1, "GKE",
   K1483=1, "GCNV",
   G1483=1, "Lift &amp; Shift Prod",
   TRUE, "Lift &amp; Shift Noprod"
)</f>
        <v>Lift &amp; Shift Prod</v>
      </c>
      <c r="U1483" s="67">
        <f t="shared" si="7"/>
        <v>1</v>
      </c>
      <c r="V1483" s="68" t="str">
        <f>if(T1483="Lift &amp; Shift Noprod",if( Y1483=0,Assumptions!$B$5, Assumptions!$B$4),if(T1483="Lift &amp; Shift Prod",if(AND(N1483=1,O1483="T1"),Assumptions!$B$6,Assumptions!$B$4),0))</f>
        <v>N2D</v>
      </c>
      <c r="W1483" s="69">
        <f>if(V1483&lt;&gt;0,if(Q1483="Unknown", Assumptions!$B$42,If(Q1483&gt;1,Q1483,2)),0)</f>
        <v>10</v>
      </c>
      <c r="X1483" s="69">
        <f>if(V1483&lt;&gt;0,if(R1483="Unknown", Assumptions!$B$43,R1483),0)</f>
        <v>48</v>
      </c>
      <c r="Y1483" s="68">
        <f t="shared" si="8"/>
        <v>0</v>
      </c>
      <c r="Z1483" s="68">
        <f>if(V1483&lt;&gt;0,if(  S1483="Unknown", Assumptions!$B$44,S1483),0)</f>
        <v>2675</v>
      </c>
      <c r="AA1483" s="68" t="str">
        <f>if(V1483 ="N2",ifna(vlookup(W1483&amp;"-"&amp;X1483,'Ref. VM'!A:B,2,0),"Custom"),if(V1483 ="E2" , ifna(vlookup(W1483&amp;"-"&amp;X1483,'Ref. VM'!D:E,2,0),"Custom"),if(V1483="N2D",ifna(vlookup(W1483&amp;"-"&amp;X1483,'Ref. VM'!G:H,2,0),"Custom"),if(V1483="N4",ifna(vlookup(W1483&amp;"-"&amp;X1483,'Ref. VM'!J:K,2,0),"Custom"),0))))</f>
        <v>Custom</v>
      </c>
      <c r="AB1483" s="67" t="str">
        <f t="shared" si="9"/>
        <v>N2D-Custom vCPUs-CUD 3y</v>
      </c>
      <c r="AC1483" s="67" t="str">
        <f t="shared" si="10"/>
        <v>N2D-Custom RAM-CUD 3y</v>
      </c>
      <c r="AD1483" s="67">
        <f t="shared" si="11"/>
        <v>0</v>
      </c>
      <c r="AE1483" s="69">
        <f>if(T1483="Lift &amp; Shift Prod",730,if(T1483="Lift &amp; Shift Noprod",Assumptions!$B$3,0))</f>
        <v>730</v>
      </c>
      <c r="AF1483" s="70">
        <f>if( U1483=0,0,if(Y1483=0, ((vlookup(AB1483,'SKU Pricing'!A:B,Assumptions!$B$2,0)*W1483)+(vlookup(AC1483,'SKU Pricing'!A:B,Assumptions!$B$2,0)*X1483))*AE1483,((vlookup(AB1483,'SKU Pricing'!A:B,Assumptions!$B$2,0)*W1483)+(vlookup(AC1483,'SKU Pricing'!A:B,Assumptions!$B$2,0)*(W1483*8))+(vlookup(AD1483,'SKU Pricing'!A:B,Assumptions!$B$2,0)*(X1483-(W1483*8))))*AE1483))</f>
        <v>180.8439629</v>
      </c>
      <c r="AG1483" s="67" t="str">
        <f t="shared" si="12"/>
        <v>Windows Server</v>
      </c>
      <c r="AH1483" s="70">
        <f>ifna(vlookup(AG1483,'SKU Pricing'!A:B,Assumptions!$B$2,0)*W1483*AE1483,0)</f>
        <v>335.8</v>
      </c>
      <c r="AI1483" s="62" t="str">
        <f t="shared" si="13"/>
        <v/>
      </c>
      <c r="AJ1483" s="62" t="str">
        <f>if(V1483&lt;&gt;0, if(T1483="Lift &amp; Shift Noprod",Assumptions!$B$9,if(V1483=Assumptions!$B$6,Assumptions!$B$10,if(P1483=1,Assumptions!$B$8,Assumptions!$B$7))),"")</f>
        <v>SSD</v>
      </c>
      <c r="AK1483" s="69" t="str">
        <f t="shared" si="14"/>
        <v>SSD</v>
      </c>
      <c r="AL1483" s="69">
        <f>if(AJ1483="Hyperdisk Balanced",Assumptions!$B$11,0)</f>
        <v>0</v>
      </c>
      <c r="AM1483" s="69">
        <f>if(AJ1483="Hyperdisk Balanced",Assumptions!$B$12,0)</f>
        <v>0</v>
      </c>
      <c r="AN1483" s="70">
        <f>if(AK1483=0,0,if(AJ1483="Hyperdisk Balanced",vlookup(AK1483&amp;" provisioned space",'SKU Pricing'!A:B,Assumptions!$B$2,0)*Z1483+vlookup(AK1483&amp;" provisioned IOPS",'SKU Pricing'!A:B,Assumptions!$B$2,0)*AL1483*730+vlookup(AK1483&amp;" provisioned throughput",'SKU Pricing'!A:B,Assumptions!$B$2,0)*AM1483*730,vlookup(AK1483,'SKU Pricing'!A:B,Assumptions!$B$2,0)*Z1483))</f>
        <v>526.975</v>
      </c>
      <c r="AO1483" s="70">
        <f t="shared" si="15"/>
        <v>1043.618963</v>
      </c>
      <c r="AP1483" s="71" t="str">
        <f t="shared" si="16"/>
        <v>VM Manager</v>
      </c>
      <c r="AQ1483" s="70">
        <f>ifna(vlookup(AP1483,'SKU Pricing'!A:B,Assumptions!$B$2,0)*AE1483,0)</f>
        <v>2.19</v>
      </c>
      <c r="AR1483" s="72">
        <v>0.0</v>
      </c>
    </row>
    <row r="1484">
      <c r="A1484" s="61" t="s">
        <v>1623</v>
      </c>
      <c r="B1484" s="62" t="str">
        <f>ifna(if(vlookup(A1484,vOS!A:B,2,0)="","Unknown",vlookup(A1484,vOS!A:B,2,0)),"Unknown")</f>
        <v>Ubuntu Linux (64-bit)</v>
      </c>
      <c r="C1484" s="62">
        <f>vlookup(B1484,'OS Study'!A:D,2,0)</f>
        <v>0</v>
      </c>
      <c r="D1484" s="62" t="str">
        <f>vlookup(B1484,'OS Study'!A:D,3,0)</f>
        <v>Linux</v>
      </c>
      <c r="E1484" s="62" t="str">
        <f>vlookup(B1484,'OS Study'!A:D,4,0)</f>
        <v>Ubuntu</v>
      </c>
      <c r="F1484" s="63" t="str">
        <f>vlookup(B1484,'OS Study'!A:E,5,0)</f>
        <v/>
      </c>
      <c r="G1484" s="62">
        <f>IF(vlookup(A1484,'RVtools V2.1'!A:J,4,0)="non",0,1)</f>
        <v>1</v>
      </c>
      <c r="H1484" s="62">
        <f>if(vlookup(A1484,'RVtools V2.1'!A:K,11,0)="kube",1,0)</f>
        <v>0</v>
      </c>
      <c r="I1484" s="62">
        <f t="shared" si="5"/>
        <v>0</v>
      </c>
      <c r="J1484" s="62">
        <f>ifna(vlookup(A1484,'Infra Study'!A:Q,17,0),0)</f>
        <v>0</v>
      </c>
      <c r="K1484" s="64">
        <f>IFERROR(__xludf.DUMMYFUNCTION("N(REGEXMATCH(VLOOKUP(A1484, 'RVtools V2.1'!A:H, 8, 0), ""^Serveur de fichiers""))"),0.0)</f>
        <v>0</v>
      </c>
      <c r="L1484" s="64">
        <f t="shared" si="6"/>
        <v>0</v>
      </c>
      <c r="M1484" s="67" t="str">
        <f>ifna(vlookup(A1484,'RVtools V2.1'!A:I,8,0),"N/A")</f>
        <v>TSE SvcesGeneraux - ALS</v>
      </c>
      <c r="N1484" s="64">
        <f>IFERROR(__xludf.DUMMYFUNCTION("IF(REGEXMATCH(M1484, ""(?i)"" &amp; JOIN(""|"", SPLIT(""kalisil"", "" ""))), 1, 0)"),0.0)</f>
        <v>0</v>
      </c>
      <c r="O1484" s="64" t="str">
        <f>vlookup(A1484,'RVtools V2.1'!A:H,7,0)</f>
        <v>T2</v>
      </c>
      <c r="P1484" s="64">
        <f>if(vlookup(A1484,'RVtools V2.1'!A:H,5,0)="oui",1,0)</f>
        <v>1</v>
      </c>
      <c r="Q1484" s="64">
        <f>ifna(vlookup(A1484,vCPU!A:B,2,0),"Unknown")</f>
        <v>4</v>
      </c>
      <c r="R1484" s="66">
        <f>ifna(vlookup(A1484,vMemory!A:C,3,0),"Unknown")</f>
        <v>8</v>
      </c>
      <c r="S1484" s="66">
        <f>ifna(vlookup(A1484,vDisk!A:C,3,0),"Unknown")</f>
        <v>89</v>
      </c>
      <c r="T1484" s="67" t="str">
        <f t="array" ref="T1484">IFS(
   L1484=1, "No Lift &amp; Shift",
   J1484=1, XLOOKUP(A1484, 'Infra Study'!A:A, 'Infra Study'!P:P),
   I1484=1, "No Lift &amp; Shift",
   H1484=1, "GKE",
   K1484=1, "GCNV",
   G1484=1, "Lift &amp; Shift Prod",
   TRUE, "Lift &amp; Shift Noprod"
)</f>
        <v>Lift &amp; Shift Prod</v>
      </c>
      <c r="U1484" s="67">
        <f t="shared" si="7"/>
        <v>1</v>
      </c>
      <c r="V1484" s="68" t="str">
        <f>if(T1484="Lift &amp; Shift Noprod",if( Y1484=0,Assumptions!$B$5, Assumptions!$B$4),if(T1484="Lift &amp; Shift Prod",if(AND(N1484=1,O1484="T1"),Assumptions!$B$6,Assumptions!$B$4),0))</f>
        <v>N2D</v>
      </c>
      <c r="W1484" s="69">
        <f>if(V1484&lt;&gt;0,if(Q1484="Unknown", Assumptions!$B$42,If(Q1484&gt;1,Q1484,2)),0)</f>
        <v>4</v>
      </c>
      <c r="X1484" s="69">
        <f>if(V1484&lt;&gt;0,if(R1484="Unknown", Assumptions!$B$43,R1484),0)</f>
        <v>8</v>
      </c>
      <c r="Y1484" s="68">
        <f t="shared" si="8"/>
        <v>0</v>
      </c>
      <c r="Z1484" s="68">
        <f>if(V1484&lt;&gt;0,if(  S1484="Unknown", Assumptions!$B$44,S1484),0)</f>
        <v>89</v>
      </c>
      <c r="AA1484" s="68" t="str">
        <f>if(V1484 ="N2",ifna(vlookup(W1484&amp;"-"&amp;X1484,'Ref. VM'!A:B,2,0),"Custom"),if(V1484 ="E2" , ifna(vlookup(W1484&amp;"-"&amp;X1484,'Ref. VM'!D:E,2,0),"Custom"),if(V1484="N2D",ifna(vlookup(W1484&amp;"-"&amp;X1484,'Ref. VM'!G:H,2,0),"Custom"),if(V1484="N4",ifna(vlookup(W1484&amp;"-"&amp;X1484,'Ref. VM'!J:K,2,0),"Custom"),0))))</f>
        <v>Custom</v>
      </c>
      <c r="AB1484" s="67" t="str">
        <f t="shared" si="9"/>
        <v>N2D-Custom vCPUs-CUD 3y</v>
      </c>
      <c r="AC1484" s="67" t="str">
        <f t="shared" si="10"/>
        <v>N2D-Custom RAM-CUD 3y</v>
      </c>
      <c r="AD1484" s="67">
        <f t="shared" si="11"/>
        <v>0</v>
      </c>
      <c r="AE1484" s="69">
        <f>if(T1484="Lift &amp; Shift Prod",730,if(T1484="Lift &amp; Shift Noprod",Assumptions!$B$3,0))</f>
        <v>730</v>
      </c>
      <c r="AF1484" s="70">
        <f>if( U1484=0,0,if(Y1484=0, ((vlookup(AB1484,'SKU Pricing'!A:B,Assumptions!$B$2,0)*W1484)+(vlookup(AC1484,'SKU Pricing'!A:B,Assumptions!$B$2,0)*X1484))*AE1484,((vlookup(AB1484,'SKU Pricing'!A:B,Assumptions!$B$2,0)*W1484)+(vlookup(AC1484,'SKU Pricing'!A:B,Assumptions!$B$2,0)*(W1484*8))+(vlookup(AD1484,'SKU Pricing'!A:B,Assumptions!$B$2,0)*(X1484-(W1484*8))))*AE1484))</f>
        <v>55.81665264</v>
      </c>
      <c r="AG1484" s="67">
        <f t="shared" si="12"/>
        <v>0</v>
      </c>
      <c r="AH1484" s="70">
        <f>ifna(vlookup(AG1484,'SKU Pricing'!A:B,Assumptions!$B$2,0)*W1484*AE1484,0)</f>
        <v>0</v>
      </c>
      <c r="AI1484" s="62" t="str">
        <f t="shared" si="13"/>
        <v/>
      </c>
      <c r="AJ1484" s="62" t="str">
        <f>if(V1484&lt;&gt;0, if(T1484="Lift &amp; Shift Noprod",Assumptions!$B$9,if(V1484=Assumptions!$B$6,Assumptions!$B$10,if(P1484=1,Assumptions!$B$8,Assumptions!$B$7))),"")</f>
        <v>SSD</v>
      </c>
      <c r="AK1484" s="69" t="str">
        <f t="shared" si="14"/>
        <v>SSD</v>
      </c>
      <c r="AL1484" s="69">
        <f>if(AJ1484="Hyperdisk Balanced",Assumptions!$B$11,0)</f>
        <v>0</v>
      </c>
      <c r="AM1484" s="69">
        <f>if(AJ1484="Hyperdisk Balanced",Assumptions!$B$12,0)</f>
        <v>0</v>
      </c>
      <c r="AN1484" s="70">
        <f>if(AK1484=0,0,if(AJ1484="Hyperdisk Balanced",vlookup(AK1484&amp;" provisioned space",'SKU Pricing'!A:B,Assumptions!$B$2,0)*Z1484+vlookup(AK1484&amp;" provisioned IOPS",'SKU Pricing'!A:B,Assumptions!$B$2,0)*AL1484*730+vlookup(AK1484&amp;" provisioned throughput",'SKU Pricing'!A:B,Assumptions!$B$2,0)*AM1484*730,vlookup(AK1484,'SKU Pricing'!A:B,Assumptions!$B$2,0)*Z1484))</f>
        <v>17.533</v>
      </c>
      <c r="AO1484" s="70">
        <f t="shared" si="15"/>
        <v>73.34965264</v>
      </c>
      <c r="AP1484" s="71" t="str">
        <f t="shared" si="16"/>
        <v>VM Manager</v>
      </c>
      <c r="AQ1484" s="70">
        <f>ifna(vlookup(AP1484,'SKU Pricing'!A:B,Assumptions!$B$2,0)*AE1484,0)</f>
        <v>2.19</v>
      </c>
      <c r="AR1484" s="72">
        <v>0.0</v>
      </c>
    </row>
    <row r="1485">
      <c r="A1485" s="61" t="s">
        <v>1624</v>
      </c>
      <c r="B1485" s="62" t="str">
        <f>ifna(if(vlookup(A1485,vOS!A:B,2,0)="","Unknown",vlookup(A1485,vOS!A:B,2,0)),"Unknown")</f>
        <v>Microsoft Windows Server 2022 (64-bit)</v>
      </c>
      <c r="C1485" s="62">
        <f>vlookup(B1485,'OS Study'!A:D,2,0)</f>
        <v>0</v>
      </c>
      <c r="D1485" s="62" t="str">
        <f>vlookup(B1485,'OS Study'!A:D,3,0)</f>
        <v>Windows</v>
      </c>
      <c r="E1485" s="62" t="str">
        <f>vlookup(B1485,'OS Study'!A:D,4,0)</f>
        <v>Server</v>
      </c>
      <c r="F1485" s="63" t="str">
        <f>vlookup(B1485,'OS Study'!A:E,5,0)</f>
        <v>2022</v>
      </c>
      <c r="G1485" s="62">
        <f>IF(vlookup(A1485,'RVtools V2.1'!A:J,4,0)="non",0,1)</f>
        <v>1</v>
      </c>
      <c r="H1485" s="62">
        <f>if(vlookup(A1485,'RVtools V2.1'!A:K,11,0)="kube",1,0)</f>
        <v>0</v>
      </c>
      <c r="I1485" s="62">
        <f t="shared" si="5"/>
        <v>0</v>
      </c>
      <c r="J1485" s="62">
        <f>ifna(vlookup(A1485,'Infra Study'!A:Q,17,0),0)</f>
        <v>0</v>
      </c>
      <c r="K1485" s="64">
        <f>IFERROR(__xludf.DUMMYFUNCTION("N(REGEXMATCH(VLOOKUP(A1485, 'RVtools V2.1'!A:H, 8, 0), ""^Serveur de fichiers""))"),0.0)</f>
        <v>0</v>
      </c>
      <c r="L1485" s="64">
        <f t="shared" si="6"/>
        <v>0</v>
      </c>
      <c r="M1485" s="67" t="str">
        <f>ifna(vlookup(A1485,'RVtools V2.1'!A:I,8,0),"N/A")</f>
        <v>Tumorotek - PRO</v>
      </c>
      <c r="N1485" s="64">
        <f>IFERROR(__xludf.DUMMYFUNCTION("IF(REGEXMATCH(M1485, ""(?i)"" &amp; JOIN(""|"", SPLIT(""kalisil"", "" ""))), 1, 0)"),0.0)</f>
        <v>0</v>
      </c>
      <c r="O1485" s="64" t="str">
        <f>vlookup(A1485,'RVtools V2.1'!A:H,7,0)</f>
        <v>T1</v>
      </c>
      <c r="P1485" s="64">
        <f>if(vlookup(A1485,'RVtools V2.1'!A:H,5,0)="oui",1,0)</f>
        <v>1</v>
      </c>
      <c r="Q1485" s="64">
        <f>ifna(vlookup(A1485,vCPU!A:B,2,0),"Unknown")</f>
        <v>4</v>
      </c>
      <c r="R1485" s="66">
        <f>ifna(vlookup(A1485,vMemory!A:C,3,0),"Unknown")</f>
        <v>8</v>
      </c>
      <c r="S1485" s="66">
        <f>ifna(vlookup(A1485,vDisk!A:C,3,0),"Unknown")</f>
        <v>37</v>
      </c>
      <c r="T1485" s="67" t="str">
        <f t="array" ref="T1485">IFS(
   L1485=1, "No Lift &amp; Shift",
   J1485=1, XLOOKUP(A1485, 'Infra Study'!A:A, 'Infra Study'!P:P),
   I1485=1, "No Lift &amp; Shift",
   H1485=1, "GKE",
   K1485=1, "GCNV",
   G1485=1, "Lift &amp; Shift Prod",
   TRUE, "Lift &amp; Shift Noprod"
)</f>
        <v>Lift &amp; Shift Prod</v>
      </c>
      <c r="U1485" s="67">
        <f t="shared" si="7"/>
        <v>1</v>
      </c>
      <c r="V1485" s="68" t="str">
        <f>if(T1485="Lift &amp; Shift Noprod",if( Y1485=0,Assumptions!$B$5, Assumptions!$B$4),if(T1485="Lift &amp; Shift Prod",if(AND(N1485=1,O1485="T1"),Assumptions!$B$6,Assumptions!$B$4),0))</f>
        <v>N2D</v>
      </c>
      <c r="W1485" s="69">
        <f>if(V1485&lt;&gt;0,if(Q1485="Unknown", Assumptions!$B$42,If(Q1485&gt;1,Q1485,2)),0)</f>
        <v>4</v>
      </c>
      <c r="X1485" s="69">
        <f>if(V1485&lt;&gt;0,if(R1485="Unknown", Assumptions!$B$43,R1485),0)</f>
        <v>8</v>
      </c>
      <c r="Y1485" s="68">
        <f t="shared" si="8"/>
        <v>0</v>
      </c>
      <c r="Z1485" s="68">
        <f>if(V1485&lt;&gt;0,if(  S1485="Unknown", Assumptions!$B$44,S1485),0)</f>
        <v>37</v>
      </c>
      <c r="AA1485" s="68" t="str">
        <f>if(V1485 ="N2",ifna(vlookup(W1485&amp;"-"&amp;X1485,'Ref. VM'!A:B,2,0),"Custom"),if(V1485 ="E2" , ifna(vlookup(W1485&amp;"-"&amp;X1485,'Ref. VM'!D:E,2,0),"Custom"),if(V1485="N2D",ifna(vlookup(W1485&amp;"-"&amp;X1485,'Ref. VM'!G:H,2,0),"Custom"),if(V1485="N4",ifna(vlookup(W1485&amp;"-"&amp;X1485,'Ref. VM'!J:K,2,0),"Custom"),0))))</f>
        <v>Custom</v>
      </c>
      <c r="AB1485" s="67" t="str">
        <f t="shared" si="9"/>
        <v>N2D-Custom vCPUs-CUD 3y</v>
      </c>
      <c r="AC1485" s="67" t="str">
        <f t="shared" si="10"/>
        <v>N2D-Custom RAM-CUD 3y</v>
      </c>
      <c r="AD1485" s="67">
        <f t="shared" si="11"/>
        <v>0</v>
      </c>
      <c r="AE1485" s="69">
        <f>if(T1485="Lift &amp; Shift Prod",730,if(T1485="Lift &amp; Shift Noprod",Assumptions!$B$3,0))</f>
        <v>730</v>
      </c>
      <c r="AF1485" s="70">
        <f>if( U1485=0,0,if(Y1485=0, ((vlookup(AB1485,'SKU Pricing'!A:B,Assumptions!$B$2,0)*W1485)+(vlookup(AC1485,'SKU Pricing'!A:B,Assumptions!$B$2,0)*X1485))*AE1485,((vlookup(AB1485,'SKU Pricing'!A:B,Assumptions!$B$2,0)*W1485)+(vlookup(AC1485,'SKU Pricing'!A:B,Assumptions!$B$2,0)*(W1485*8))+(vlookup(AD1485,'SKU Pricing'!A:B,Assumptions!$B$2,0)*(X1485-(W1485*8))))*AE1485))</f>
        <v>55.81665264</v>
      </c>
      <c r="AG1485" s="67" t="str">
        <f t="shared" si="12"/>
        <v>Windows Server</v>
      </c>
      <c r="AH1485" s="70">
        <f>ifna(vlookup(AG1485,'SKU Pricing'!A:B,Assumptions!$B$2,0)*W1485*AE1485,0)</f>
        <v>134.32</v>
      </c>
      <c r="AI1485" s="62" t="str">
        <f t="shared" si="13"/>
        <v>Regional</v>
      </c>
      <c r="AJ1485" s="62" t="str">
        <f>if(V1485&lt;&gt;0, if(T1485="Lift &amp; Shift Noprod",Assumptions!$B$9,if(V1485=Assumptions!$B$6,Assumptions!$B$10,if(P1485=1,Assumptions!$B$8,Assumptions!$B$7))),"")</f>
        <v>SSD</v>
      </c>
      <c r="AK1485" s="69" t="str">
        <f t="shared" si="14"/>
        <v>SSD</v>
      </c>
      <c r="AL1485" s="69">
        <f>if(AJ1485="Hyperdisk Balanced",Assumptions!$B$11,0)</f>
        <v>0</v>
      </c>
      <c r="AM1485" s="69">
        <f>if(AJ1485="Hyperdisk Balanced",Assumptions!$B$12,0)</f>
        <v>0</v>
      </c>
      <c r="AN1485" s="70">
        <f>if(AK1485=0,0,if(AJ1485="Hyperdisk Balanced",vlookup(AK1485&amp;" provisioned space",'SKU Pricing'!A:B,Assumptions!$B$2,0)*Z1485+vlookup(AK1485&amp;" provisioned IOPS",'SKU Pricing'!A:B,Assumptions!$B$2,0)*AL1485*730+vlookup(AK1485&amp;" provisioned throughput",'SKU Pricing'!A:B,Assumptions!$B$2,0)*AM1485*730,vlookup(AK1485,'SKU Pricing'!A:B,Assumptions!$B$2,0)*Z1485))</f>
        <v>7.289</v>
      </c>
      <c r="AO1485" s="70">
        <f t="shared" si="15"/>
        <v>197.4256526</v>
      </c>
      <c r="AP1485" s="71" t="str">
        <f t="shared" si="16"/>
        <v>VM Manager</v>
      </c>
      <c r="AQ1485" s="70">
        <f>ifna(vlookup(AP1485,'SKU Pricing'!A:B,Assumptions!$B$2,0)*AE1485,0)</f>
        <v>2.19</v>
      </c>
      <c r="AR1485" s="72">
        <v>0.0</v>
      </c>
    </row>
    <row r="1486">
      <c r="A1486" s="61" t="s">
        <v>1625</v>
      </c>
      <c r="B1486" s="62" t="str">
        <f>ifna(if(vlookup(A1486,vOS!A:B,2,0)="","Unknown",vlookup(A1486,vOS!A:B,2,0)),"Unknown")</f>
        <v>Microsoft Windows Server 2019 (64-bit)</v>
      </c>
      <c r="C1486" s="62">
        <f>vlookup(B1486,'OS Study'!A:D,2,0)</f>
        <v>0</v>
      </c>
      <c r="D1486" s="62" t="str">
        <f>vlookup(B1486,'OS Study'!A:D,3,0)</f>
        <v>Windows</v>
      </c>
      <c r="E1486" s="62" t="str">
        <f>vlookup(B1486,'OS Study'!A:D,4,0)</f>
        <v>Server</v>
      </c>
      <c r="F1486" s="63" t="str">
        <f>vlookup(B1486,'OS Study'!A:E,5,0)</f>
        <v>2019</v>
      </c>
      <c r="G1486" s="62">
        <f>IF(vlookup(A1486,'RVtools V2.1'!A:J,4,0)="non",0,1)</f>
        <v>1</v>
      </c>
      <c r="H1486" s="62">
        <f>if(vlookup(A1486,'RVtools V2.1'!A:K,11,0)="kube",1,0)</f>
        <v>0</v>
      </c>
      <c r="I1486" s="62">
        <f t="shared" si="5"/>
        <v>0</v>
      </c>
      <c r="J1486" s="62">
        <f>ifna(vlookup(A1486,'Infra Study'!A:Q,17,0),0)</f>
        <v>0</v>
      </c>
      <c r="K1486" s="64">
        <f>IFERROR(__xludf.DUMMYFUNCTION("N(REGEXMATCH(VLOOKUP(A1486, 'RVtools V2.1'!A:H, 8, 0), ""^Serveur de fichiers""))"),0.0)</f>
        <v>0</v>
      </c>
      <c r="L1486" s="64">
        <f t="shared" si="6"/>
        <v>0</v>
      </c>
      <c r="M1486" s="67" t="str">
        <f>ifna(vlookup(A1486,'RVtools V2.1'!A:I,8,0),"N/A")</f>
        <v>URT - Bio86</v>
      </c>
      <c r="N1486" s="64">
        <f>IFERROR(__xludf.DUMMYFUNCTION("IF(REGEXMATCH(M1486, ""(?i)"" &amp; JOIN(""|"", SPLIT(""kalisil"", "" ""))), 1, 0)"),0.0)</f>
        <v>0</v>
      </c>
      <c r="O1486" s="64" t="str">
        <f>vlookup(A1486,'RVtools V2.1'!A:H,7,0)</f>
        <v>T1</v>
      </c>
      <c r="P1486" s="64">
        <f>if(vlookup(A1486,'RVtools V2.1'!A:H,5,0)="oui",1,0)</f>
        <v>1</v>
      </c>
      <c r="Q1486" s="64">
        <f>ifna(vlookup(A1486,vCPU!A:B,2,0),"Unknown")</f>
        <v>4</v>
      </c>
      <c r="R1486" s="66">
        <f>ifna(vlookup(A1486,vMemory!A:C,3,0),"Unknown")</f>
        <v>16</v>
      </c>
      <c r="S1486" s="66">
        <f>ifna(vlookup(A1486,vDisk!A:C,3,0),"Unknown")</f>
        <v>610</v>
      </c>
      <c r="T1486" s="67" t="str">
        <f t="array" ref="T1486">IFS(
   L1486=1, "No Lift &amp; Shift",
   J1486=1, XLOOKUP(A1486, 'Infra Study'!A:A, 'Infra Study'!P:P),
   I1486=1, "No Lift &amp; Shift",
   H1486=1, "GKE",
   K1486=1, "GCNV",
   G1486=1, "Lift &amp; Shift Prod",
   TRUE, "Lift &amp; Shift Noprod"
)</f>
        <v>Lift &amp; Shift Prod</v>
      </c>
      <c r="U1486" s="67">
        <f t="shared" si="7"/>
        <v>1</v>
      </c>
      <c r="V1486" s="68" t="str">
        <f>if(T1486="Lift &amp; Shift Noprod",if( Y1486=0,Assumptions!$B$5, Assumptions!$B$4),if(T1486="Lift &amp; Shift Prod",if(AND(N1486=1,O1486="T1"),Assumptions!$B$6,Assumptions!$B$4),0))</f>
        <v>N2D</v>
      </c>
      <c r="W1486" s="69">
        <f>if(V1486&lt;&gt;0,if(Q1486="Unknown", Assumptions!$B$42,If(Q1486&gt;1,Q1486,2)),0)</f>
        <v>4</v>
      </c>
      <c r="X1486" s="69">
        <f>if(V1486&lt;&gt;0,if(R1486="Unknown", Assumptions!$B$43,R1486),0)</f>
        <v>16</v>
      </c>
      <c r="Y1486" s="68">
        <f t="shared" si="8"/>
        <v>0</v>
      </c>
      <c r="Z1486" s="68">
        <f>if(V1486&lt;&gt;0,if(  S1486="Unknown", Assumptions!$B$44,S1486),0)</f>
        <v>610</v>
      </c>
      <c r="AA1486" s="68" t="str">
        <f>if(V1486 ="N2",ifna(vlookup(W1486&amp;"-"&amp;X1486,'Ref. VM'!A:B,2,0),"Custom"),if(V1486 ="E2" , ifna(vlookup(W1486&amp;"-"&amp;X1486,'Ref. VM'!D:E,2,0),"Custom"),if(V1486="N2D",ifna(vlookup(W1486&amp;"-"&amp;X1486,'Ref. VM'!G:H,2,0),"Custom"),if(V1486="N4",ifna(vlookup(W1486&amp;"-"&amp;X1486,'Ref. VM'!J:K,2,0),"Custom"),0))))</f>
        <v>Predefined</v>
      </c>
      <c r="AB1486" s="67" t="str">
        <f t="shared" si="9"/>
        <v>N2D-Predefined vCPUs-CUD 3y</v>
      </c>
      <c r="AC1486" s="67" t="str">
        <f t="shared" si="10"/>
        <v>N2D-Predefined RAM-CUD 3y</v>
      </c>
      <c r="AD1486" s="67">
        <f t="shared" si="11"/>
        <v>0</v>
      </c>
      <c r="AE1486" s="69">
        <f>if(T1486="Lift &amp; Shift Prod",730,if(T1486="Lift &amp; Shift Noprod",Assumptions!$B$3,0))</f>
        <v>730</v>
      </c>
      <c r="AF1486" s="70">
        <f>if( U1486=0,0,if(Y1486=0, ((vlookup(AB1486,'SKU Pricing'!A:B,Assumptions!$B$2,0)*W1486)+(vlookup(AC1486,'SKU Pricing'!A:B,Assumptions!$B$2,0)*X1486))*AE1486,((vlookup(AB1486,'SKU Pricing'!A:B,Assumptions!$B$2,0)*W1486)+(vlookup(AC1486,'SKU Pricing'!A:B,Assumptions!$B$2,0)*(W1486*8))+(vlookup(AD1486,'SKU Pricing'!A:B,Assumptions!$B$2,0)*(X1486-(W1486*8))))*AE1486))</f>
        <v>64.3974464</v>
      </c>
      <c r="AG1486" s="67" t="str">
        <f t="shared" si="12"/>
        <v>Windows Server</v>
      </c>
      <c r="AH1486" s="70">
        <f>ifna(vlookup(AG1486,'SKU Pricing'!A:B,Assumptions!$B$2,0)*W1486*AE1486,0)</f>
        <v>134.32</v>
      </c>
      <c r="AI1486" s="62" t="str">
        <f t="shared" si="13"/>
        <v>Regional</v>
      </c>
      <c r="AJ1486" s="62" t="str">
        <f>if(V1486&lt;&gt;0, if(T1486="Lift &amp; Shift Noprod",Assumptions!$B$9,if(V1486=Assumptions!$B$6,Assumptions!$B$10,if(P1486=1,Assumptions!$B$8,Assumptions!$B$7))),"")</f>
        <v>SSD</v>
      </c>
      <c r="AK1486" s="69" t="str">
        <f t="shared" si="14"/>
        <v>SSD</v>
      </c>
      <c r="AL1486" s="69">
        <f>if(AJ1486="Hyperdisk Balanced",Assumptions!$B$11,0)</f>
        <v>0</v>
      </c>
      <c r="AM1486" s="69">
        <f>if(AJ1486="Hyperdisk Balanced",Assumptions!$B$12,0)</f>
        <v>0</v>
      </c>
      <c r="AN1486" s="70">
        <f>if(AK1486=0,0,if(AJ1486="Hyperdisk Balanced",vlookup(AK1486&amp;" provisioned space",'SKU Pricing'!A:B,Assumptions!$B$2,0)*Z1486+vlookup(AK1486&amp;" provisioned IOPS",'SKU Pricing'!A:B,Assumptions!$B$2,0)*AL1486*730+vlookup(AK1486&amp;" provisioned throughput",'SKU Pricing'!A:B,Assumptions!$B$2,0)*AM1486*730,vlookup(AK1486,'SKU Pricing'!A:B,Assumptions!$B$2,0)*Z1486))</f>
        <v>120.17</v>
      </c>
      <c r="AO1486" s="70">
        <f t="shared" si="15"/>
        <v>318.8874464</v>
      </c>
      <c r="AP1486" s="71" t="str">
        <f t="shared" si="16"/>
        <v>VM Manager</v>
      </c>
      <c r="AQ1486" s="70">
        <f>ifna(vlookup(AP1486,'SKU Pricing'!A:B,Assumptions!$B$2,0)*AE1486,0)</f>
        <v>2.19</v>
      </c>
      <c r="AR1486" s="72">
        <v>0.0</v>
      </c>
    </row>
    <row r="1487">
      <c r="A1487" s="61" t="s">
        <v>1626</v>
      </c>
      <c r="B1487" s="62" t="str">
        <f>ifna(if(vlookup(A1487,vOS!A:B,2,0)="","Unknown",vlookup(A1487,vOS!A:B,2,0)),"Unknown")</f>
        <v>Microsoft Windows Server 2012 (64-bit)</v>
      </c>
      <c r="C1487" s="62">
        <f>vlookup(B1487,'OS Study'!A:D,2,0)</f>
        <v>0</v>
      </c>
      <c r="D1487" s="62" t="str">
        <f>vlookup(B1487,'OS Study'!A:D,3,0)</f>
        <v>Windows</v>
      </c>
      <c r="E1487" s="62" t="str">
        <f>vlookup(B1487,'OS Study'!A:D,4,0)</f>
        <v>Server</v>
      </c>
      <c r="F1487" s="63" t="str">
        <f>vlookup(B1487,'OS Study'!A:E,5,0)</f>
        <v>2012</v>
      </c>
      <c r="G1487" s="62">
        <f>IF(vlookup(A1487,'RVtools V2.1'!A:J,4,0)="non",0,1)</f>
        <v>1</v>
      </c>
      <c r="H1487" s="62">
        <f>if(vlookup(A1487,'RVtools V2.1'!A:K,11,0)="kube",1,0)</f>
        <v>0</v>
      </c>
      <c r="I1487" s="62">
        <f t="shared" si="5"/>
        <v>0</v>
      </c>
      <c r="J1487" s="62">
        <f>ifna(vlookup(A1487,'Infra Study'!A:Q,17,0),0)</f>
        <v>0</v>
      </c>
      <c r="K1487" s="64">
        <f>IFERROR(__xludf.DUMMYFUNCTION("N(REGEXMATCH(VLOOKUP(A1487, 'RVtools V2.1'!A:H, 8, 0), ""^Serveur de fichiers""))"),0.0)</f>
        <v>0</v>
      </c>
      <c r="L1487" s="64">
        <f t="shared" si="6"/>
        <v>0</v>
      </c>
      <c r="M1487" s="67" t="str">
        <f>ifna(vlookup(A1487,'RVtools V2.1'!A:I,8,0),"N/A")</f>
        <v>URT - Biorylis</v>
      </c>
      <c r="N1487" s="64">
        <f>IFERROR(__xludf.DUMMYFUNCTION("IF(REGEXMATCH(M1487, ""(?i)"" &amp; JOIN(""|"", SPLIT(""kalisil"", "" ""))), 1, 0)"),0.0)</f>
        <v>0</v>
      </c>
      <c r="O1487" s="64" t="str">
        <f>vlookup(A1487,'RVtools V2.1'!A:H,7,0)</f>
        <v>T1</v>
      </c>
      <c r="P1487" s="64">
        <f>if(vlookup(A1487,'RVtools V2.1'!A:H,5,0)="oui",1,0)</f>
        <v>1</v>
      </c>
      <c r="Q1487" s="64">
        <f>ifna(vlookup(A1487,vCPU!A:B,2,0),"Unknown")</f>
        <v>2</v>
      </c>
      <c r="R1487" s="66">
        <f>ifna(vlookup(A1487,vMemory!A:C,3,0),"Unknown")</f>
        <v>4</v>
      </c>
      <c r="S1487" s="66">
        <f>ifna(vlookup(A1487,vDisk!A:C,3,0),"Unknown")</f>
        <v>520</v>
      </c>
      <c r="T1487" s="67" t="str">
        <f t="array" ref="T1487">IFS(
   L1487=1, "No Lift &amp; Shift",
   J1487=1, XLOOKUP(A1487, 'Infra Study'!A:A, 'Infra Study'!P:P),
   I1487=1, "No Lift &amp; Shift",
   H1487=1, "GKE",
   K1487=1, "GCNV",
   G1487=1, "Lift &amp; Shift Prod",
   TRUE, "Lift &amp; Shift Noprod"
)</f>
        <v>Lift &amp; Shift Prod</v>
      </c>
      <c r="U1487" s="67">
        <f t="shared" si="7"/>
        <v>1</v>
      </c>
      <c r="V1487" s="68" t="str">
        <f>if(T1487="Lift &amp; Shift Noprod",if( Y1487=0,Assumptions!$B$5, Assumptions!$B$4),if(T1487="Lift &amp; Shift Prod",if(AND(N1487=1,O1487="T1"),Assumptions!$B$6,Assumptions!$B$4),0))</f>
        <v>N2D</v>
      </c>
      <c r="W1487" s="69">
        <f>if(V1487&lt;&gt;0,if(Q1487="Unknown", Assumptions!$B$42,If(Q1487&gt;1,Q1487,2)),0)</f>
        <v>2</v>
      </c>
      <c r="X1487" s="69">
        <f>if(V1487&lt;&gt;0,if(R1487="Unknown", Assumptions!$B$43,R1487),0)</f>
        <v>4</v>
      </c>
      <c r="Y1487" s="68">
        <f t="shared" si="8"/>
        <v>0</v>
      </c>
      <c r="Z1487" s="68">
        <f>if(V1487&lt;&gt;0,if(  S1487="Unknown", Assumptions!$B$44,S1487),0)</f>
        <v>520</v>
      </c>
      <c r="AA1487" s="68" t="str">
        <f>if(V1487 ="N2",ifna(vlookup(W1487&amp;"-"&amp;X1487,'Ref. VM'!A:B,2,0),"Custom"),if(V1487 ="E2" , ifna(vlookup(W1487&amp;"-"&amp;X1487,'Ref. VM'!D:E,2,0),"Custom"),if(V1487="N2D",ifna(vlookup(W1487&amp;"-"&amp;X1487,'Ref. VM'!G:H,2,0),"Custom"),if(V1487="N4",ifna(vlookup(W1487&amp;"-"&amp;X1487,'Ref. VM'!J:K,2,0),"Custom"),0))))</f>
        <v>Custom</v>
      </c>
      <c r="AB1487" s="67" t="str">
        <f t="shared" si="9"/>
        <v>N2D-Custom vCPUs-CUD 3y</v>
      </c>
      <c r="AC1487" s="67" t="str">
        <f t="shared" si="10"/>
        <v>N2D-Custom RAM-CUD 3y</v>
      </c>
      <c r="AD1487" s="67">
        <f t="shared" si="11"/>
        <v>0</v>
      </c>
      <c r="AE1487" s="69">
        <f>if(T1487="Lift &amp; Shift Prod",730,if(T1487="Lift &amp; Shift Noprod",Assumptions!$B$3,0))</f>
        <v>730</v>
      </c>
      <c r="AF1487" s="70">
        <f>if( U1487=0,0,if(Y1487=0, ((vlookup(AB1487,'SKU Pricing'!A:B,Assumptions!$B$2,0)*W1487)+(vlookup(AC1487,'SKU Pricing'!A:B,Assumptions!$B$2,0)*X1487))*AE1487,((vlookup(AB1487,'SKU Pricing'!A:B,Assumptions!$B$2,0)*W1487)+(vlookup(AC1487,'SKU Pricing'!A:B,Assumptions!$B$2,0)*(W1487*8))+(vlookup(AD1487,'SKU Pricing'!A:B,Assumptions!$B$2,0)*(X1487-(W1487*8))))*AE1487))</f>
        <v>27.90832632</v>
      </c>
      <c r="AG1487" s="67" t="str">
        <f t="shared" si="12"/>
        <v>Windows Server</v>
      </c>
      <c r="AH1487" s="70">
        <f>ifna(vlookup(AG1487,'SKU Pricing'!A:B,Assumptions!$B$2,0)*W1487*AE1487,0)</f>
        <v>67.16</v>
      </c>
      <c r="AI1487" s="62" t="str">
        <f t="shared" si="13"/>
        <v>Regional</v>
      </c>
      <c r="AJ1487" s="62" t="str">
        <f>if(V1487&lt;&gt;0, if(T1487="Lift &amp; Shift Noprod",Assumptions!$B$9,if(V1487=Assumptions!$B$6,Assumptions!$B$10,if(P1487=1,Assumptions!$B$8,Assumptions!$B$7))),"")</f>
        <v>SSD</v>
      </c>
      <c r="AK1487" s="69" t="str">
        <f t="shared" si="14"/>
        <v>SSD</v>
      </c>
      <c r="AL1487" s="69">
        <f>if(AJ1487="Hyperdisk Balanced",Assumptions!$B$11,0)</f>
        <v>0</v>
      </c>
      <c r="AM1487" s="69">
        <f>if(AJ1487="Hyperdisk Balanced",Assumptions!$B$12,0)</f>
        <v>0</v>
      </c>
      <c r="AN1487" s="70">
        <f>if(AK1487=0,0,if(AJ1487="Hyperdisk Balanced",vlookup(AK1487&amp;" provisioned space",'SKU Pricing'!A:B,Assumptions!$B$2,0)*Z1487+vlookup(AK1487&amp;" provisioned IOPS",'SKU Pricing'!A:B,Assumptions!$B$2,0)*AL1487*730+vlookup(AK1487&amp;" provisioned throughput",'SKU Pricing'!A:B,Assumptions!$B$2,0)*AM1487*730,vlookup(AK1487,'SKU Pricing'!A:B,Assumptions!$B$2,0)*Z1487))</f>
        <v>102.44</v>
      </c>
      <c r="AO1487" s="70">
        <f t="shared" si="15"/>
        <v>197.5083263</v>
      </c>
      <c r="AP1487" s="71" t="str">
        <f t="shared" si="16"/>
        <v>VM Manager</v>
      </c>
      <c r="AQ1487" s="70">
        <f>ifna(vlookup(AP1487,'SKU Pricing'!A:B,Assumptions!$B$2,0)*AE1487,0)</f>
        <v>2.19</v>
      </c>
      <c r="AR1487" s="72">
        <v>0.0</v>
      </c>
    </row>
    <row r="1488">
      <c r="A1488" s="61" t="s">
        <v>1627</v>
      </c>
      <c r="B1488" s="62" t="str">
        <f>ifna(if(vlookup(A1488,vOS!A:B,2,0)="","Unknown",vlookup(A1488,vOS!A:B,2,0)),"Unknown")</f>
        <v>Microsoft Windows Server 2019 (64-bit)</v>
      </c>
      <c r="C1488" s="62">
        <f>vlookup(B1488,'OS Study'!A:D,2,0)</f>
        <v>0</v>
      </c>
      <c r="D1488" s="62" t="str">
        <f>vlookup(B1488,'OS Study'!A:D,3,0)</f>
        <v>Windows</v>
      </c>
      <c r="E1488" s="62" t="str">
        <f>vlookup(B1488,'OS Study'!A:D,4,0)</f>
        <v>Server</v>
      </c>
      <c r="F1488" s="63" t="str">
        <f>vlookup(B1488,'OS Study'!A:E,5,0)</f>
        <v>2019</v>
      </c>
      <c r="G1488" s="62">
        <f>IF(vlookup(A1488,'RVtools V2.1'!A:J,4,0)="non",0,1)</f>
        <v>1</v>
      </c>
      <c r="H1488" s="62">
        <f>if(vlookup(A1488,'RVtools V2.1'!A:K,11,0)="kube",1,0)</f>
        <v>0</v>
      </c>
      <c r="I1488" s="62">
        <f t="shared" si="5"/>
        <v>0</v>
      </c>
      <c r="J1488" s="62">
        <f>ifna(vlookup(A1488,'Infra Study'!A:Q,17,0),0)</f>
        <v>0</v>
      </c>
      <c r="K1488" s="64">
        <f>IFERROR(__xludf.DUMMYFUNCTION("N(REGEXMATCH(VLOOKUP(A1488, 'RVtools V2.1'!A:H, 8, 0), ""^Serveur de fichiers""))"),0.0)</f>
        <v>0</v>
      </c>
      <c r="L1488" s="64">
        <f t="shared" si="6"/>
        <v>0</v>
      </c>
      <c r="M1488" s="67" t="str">
        <f>ifna(vlookup(A1488,'RVtools V2.1'!A:I,8,0),"N/A")</f>
        <v>URT - BRE</v>
      </c>
      <c r="N1488" s="64">
        <f>IFERROR(__xludf.DUMMYFUNCTION("IF(REGEXMATCH(M1488, ""(?i)"" &amp; JOIN(""|"", SPLIT(""kalisil"", "" ""))), 1, 0)"),0.0)</f>
        <v>0</v>
      </c>
      <c r="O1488" s="64" t="str">
        <f>vlookup(A1488,'RVtools V2.1'!A:H,7,0)</f>
        <v>T1</v>
      </c>
      <c r="P1488" s="64">
        <f>if(vlookup(A1488,'RVtools V2.1'!A:H,5,0)="oui",1,0)</f>
        <v>1</v>
      </c>
      <c r="Q1488" s="64">
        <f>ifna(vlookup(A1488,vCPU!A:B,2,0),"Unknown")</f>
        <v>4</v>
      </c>
      <c r="R1488" s="66">
        <f>ifna(vlookup(A1488,vMemory!A:C,3,0),"Unknown")</f>
        <v>16</v>
      </c>
      <c r="S1488" s="66">
        <f>ifna(vlookup(A1488,vDisk!A:C,3,0),"Unknown")</f>
        <v>603</v>
      </c>
      <c r="T1488" s="67" t="str">
        <f t="array" ref="T1488">IFS(
   L1488=1, "No Lift &amp; Shift",
   J1488=1, XLOOKUP(A1488, 'Infra Study'!A:A, 'Infra Study'!P:P),
   I1488=1, "No Lift &amp; Shift",
   H1488=1, "GKE",
   K1488=1, "GCNV",
   G1488=1, "Lift &amp; Shift Prod",
   TRUE, "Lift &amp; Shift Noprod"
)</f>
        <v>Lift &amp; Shift Prod</v>
      </c>
      <c r="U1488" s="67">
        <f t="shared" si="7"/>
        <v>1</v>
      </c>
      <c r="V1488" s="68" t="str">
        <f>if(T1488="Lift &amp; Shift Noprod",if( Y1488=0,Assumptions!$B$5, Assumptions!$B$4),if(T1488="Lift &amp; Shift Prod",if(AND(N1488=1,O1488="T1"),Assumptions!$B$6,Assumptions!$B$4),0))</f>
        <v>N2D</v>
      </c>
      <c r="W1488" s="69">
        <f>if(V1488&lt;&gt;0,if(Q1488="Unknown", Assumptions!$B$42,If(Q1488&gt;1,Q1488,2)),0)</f>
        <v>4</v>
      </c>
      <c r="X1488" s="69">
        <f>if(V1488&lt;&gt;0,if(R1488="Unknown", Assumptions!$B$43,R1488),0)</f>
        <v>16</v>
      </c>
      <c r="Y1488" s="68">
        <f t="shared" si="8"/>
        <v>0</v>
      </c>
      <c r="Z1488" s="68">
        <f>if(V1488&lt;&gt;0,if(  S1488="Unknown", Assumptions!$B$44,S1488),0)</f>
        <v>603</v>
      </c>
      <c r="AA1488" s="68" t="str">
        <f>if(V1488 ="N2",ifna(vlookup(W1488&amp;"-"&amp;X1488,'Ref. VM'!A:B,2,0),"Custom"),if(V1488 ="E2" , ifna(vlookup(W1488&amp;"-"&amp;X1488,'Ref. VM'!D:E,2,0),"Custom"),if(V1488="N2D",ifna(vlookup(W1488&amp;"-"&amp;X1488,'Ref. VM'!G:H,2,0),"Custom"),if(V1488="N4",ifna(vlookup(W1488&amp;"-"&amp;X1488,'Ref. VM'!J:K,2,0),"Custom"),0))))</f>
        <v>Predefined</v>
      </c>
      <c r="AB1488" s="67" t="str">
        <f t="shared" si="9"/>
        <v>N2D-Predefined vCPUs-CUD 3y</v>
      </c>
      <c r="AC1488" s="67" t="str">
        <f t="shared" si="10"/>
        <v>N2D-Predefined RAM-CUD 3y</v>
      </c>
      <c r="AD1488" s="67">
        <f t="shared" si="11"/>
        <v>0</v>
      </c>
      <c r="AE1488" s="69">
        <f>if(T1488="Lift &amp; Shift Prod",730,if(T1488="Lift &amp; Shift Noprod",Assumptions!$B$3,0))</f>
        <v>730</v>
      </c>
      <c r="AF1488" s="70">
        <f>if( U1488=0,0,if(Y1488=0, ((vlookup(AB1488,'SKU Pricing'!A:B,Assumptions!$B$2,0)*W1488)+(vlookup(AC1488,'SKU Pricing'!A:B,Assumptions!$B$2,0)*X1488))*AE1488,((vlookup(AB1488,'SKU Pricing'!A:B,Assumptions!$B$2,0)*W1488)+(vlookup(AC1488,'SKU Pricing'!A:B,Assumptions!$B$2,0)*(W1488*8))+(vlookup(AD1488,'SKU Pricing'!A:B,Assumptions!$B$2,0)*(X1488-(W1488*8))))*AE1488))</f>
        <v>64.3974464</v>
      </c>
      <c r="AG1488" s="67" t="str">
        <f t="shared" si="12"/>
        <v>Windows Server</v>
      </c>
      <c r="AH1488" s="70">
        <f>ifna(vlookup(AG1488,'SKU Pricing'!A:B,Assumptions!$B$2,0)*W1488*AE1488,0)</f>
        <v>134.32</v>
      </c>
      <c r="AI1488" s="62" t="str">
        <f t="shared" si="13"/>
        <v>Regional</v>
      </c>
      <c r="AJ1488" s="62" t="str">
        <f>if(V1488&lt;&gt;0, if(T1488="Lift &amp; Shift Noprod",Assumptions!$B$9,if(V1488=Assumptions!$B$6,Assumptions!$B$10,if(P1488=1,Assumptions!$B$8,Assumptions!$B$7))),"")</f>
        <v>SSD</v>
      </c>
      <c r="AK1488" s="69" t="str">
        <f t="shared" si="14"/>
        <v>SSD</v>
      </c>
      <c r="AL1488" s="69">
        <f>if(AJ1488="Hyperdisk Balanced",Assumptions!$B$11,0)</f>
        <v>0</v>
      </c>
      <c r="AM1488" s="69">
        <f>if(AJ1488="Hyperdisk Balanced",Assumptions!$B$12,0)</f>
        <v>0</v>
      </c>
      <c r="AN1488" s="70">
        <f>if(AK1488=0,0,if(AJ1488="Hyperdisk Balanced",vlookup(AK1488&amp;" provisioned space",'SKU Pricing'!A:B,Assumptions!$B$2,0)*Z1488+vlookup(AK1488&amp;" provisioned IOPS",'SKU Pricing'!A:B,Assumptions!$B$2,0)*AL1488*730+vlookup(AK1488&amp;" provisioned throughput",'SKU Pricing'!A:B,Assumptions!$B$2,0)*AM1488*730,vlookup(AK1488,'SKU Pricing'!A:B,Assumptions!$B$2,0)*Z1488))</f>
        <v>118.791</v>
      </c>
      <c r="AO1488" s="70">
        <f t="shared" si="15"/>
        <v>317.5084464</v>
      </c>
      <c r="AP1488" s="71" t="str">
        <f t="shared" si="16"/>
        <v>VM Manager</v>
      </c>
      <c r="AQ1488" s="70">
        <f>ifna(vlookup(AP1488,'SKU Pricing'!A:B,Assumptions!$B$2,0)*AE1488,0)</f>
        <v>2.19</v>
      </c>
      <c r="AR1488" s="72">
        <v>0.0</v>
      </c>
    </row>
    <row r="1489">
      <c r="A1489" s="61" t="s">
        <v>1628</v>
      </c>
      <c r="B1489" s="62" t="str">
        <f>ifna(if(vlookup(A1489,vOS!A:B,2,0)="","Unknown",vlookup(A1489,vOS!A:B,2,0)),"Unknown")</f>
        <v>Microsoft Windows Server 2016 (64-bit)</v>
      </c>
      <c r="C1489" s="62">
        <f>vlookup(B1489,'OS Study'!A:D,2,0)</f>
        <v>0</v>
      </c>
      <c r="D1489" s="62" t="str">
        <f>vlookup(B1489,'OS Study'!A:D,3,0)</f>
        <v>Windows</v>
      </c>
      <c r="E1489" s="62" t="str">
        <f>vlookup(B1489,'OS Study'!A:D,4,0)</f>
        <v>Server</v>
      </c>
      <c r="F1489" s="63" t="str">
        <f>vlookup(B1489,'OS Study'!A:E,5,0)</f>
        <v>2016</v>
      </c>
      <c r="G1489" s="62">
        <f>IF(vlookup(A1489,'RVtools V2.1'!A:J,4,0)="non",0,1)</f>
        <v>1</v>
      </c>
      <c r="H1489" s="62">
        <f>if(vlookup(A1489,'RVtools V2.1'!A:K,11,0)="kube",1,0)</f>
        <v>0</v>
      </c>
      <c r="I1489" s="62">
        <f t="shared" si="5"/>
        <v>0</v>
      </c>
      <c r="J1489" s="62">
        <f>ifna(vlookup(A1489,'Infra Study'!A:Q,17,0),0)</f>
        <v>0</v>
      </c>
      <c r="K1489" s="64">
        <f>IFERROR(__xludf.DUMMYFUNCTION("N(REGEXMATCH(VLOOKUP(A1489, 'RVtools V2.1'!A:H, 8, 0), ""^Serveur de fichiers""))"),0.0)</f>
        <v>0</v>
      </c>
      <c r="L1489" s="64">
        <f t="shared" si="6"/>
        <v>0</v>
      </c>
      <c r="M1489" s="67" t="str">
        <f>ifna(vlookup(A1489,'RVtools V2.1'!A:I,8,0),"N/A")</f>
        <v>URT - CAZ</v>
      </c>
      <c r="N1489" s="64">
        <f>IFERROR(__xludf.DUMMYFUNCTION("IF(REGEXMATCH(M1489, ""(?i)"" &amp; JOIN(""|"", SPLIT(""kalisil"", "" ""))), 1, 0)"),0.0)</f>
        <v>0</v>
      </c>
      <c r="O1489" s="64" t="str">
        <f>vlookup(A1489,'RVtools V2.1'!A:H,7,0)</f>
        <v>T1</v>
      </c>
      <c r="P1489" s="64">
        <f>if(vlookup(A1489,'RVtools V2.1'!A:H,5,0)="oui",1,0)</f>
        <v>1</v>
      </c>
      <c r="Q1489" s="64">
        <f>ifna(vlookup(A1489,vCPU!A:B,2,0),"Unknown")</f>
        <v>8</v>
      </c>
      <c r="R1489" s="66">
        <f>ifna(vlookup(A1489,vMemory!A:C,3,0),"Unknown")</f>
        <v>8</v>
      </c>
      <c r="S1489" s="66">
        <f>ifna(vlookup(A1489,vDisk!A:C,3,0),"Unknown")</f>
        <v>584</v>
      </c>
      <c r="T1489" s="67" t="str">
        <f t="array" ref="T1489">IFS(
   L1489=1, "No Lift &amp; Shift",
   J1489=1, XLOOKUP(A1489, 'Infra Study'!A:A, 'Infra Study'!P:P),
   I1489=1, "No Lift &amp; Shift",
   H1489=1, "GKE",
   K1489=1, "GCNV",
   G1489=1, "Lift &amp; Shift Prod",
   TRUE, "Lift &amp; Shift Noprod"
)</f>
        <v>Lift &amp; Shift Prod</v>
      </c>
      <c r="U1489" s="67">
        <f t="shared" si="7"/>
        <v>1</v>
      </c>
      <c r="V1489" s="68" t="str">
        <f>if(T1489="Lift &amp; Shift Noprod",if( Y1489=0,Assumptions!$B$5, Assumptions!$B$4),if(T1489="Lift &amp; Shift Prod",if(AND(N1489=1,O1489="T1"),Assumptions!$B$6,Assumptions!$B$4),0))</f>
        <v>N2D</v>
      </c>
      <c r="W1489" s="69">
        <f>if(V1489&lt;&gt;0,if(Q1489="Unknown", Assumptions!$B$42,If(Q1489&gt;1,Q1489,2)),0)</f>
        <v>8</v>
      </c>
      <c r="X1489" s="69">
        <f>if(V1489&lt;&gt;0,if(R1489="Unknown", Assumptions!$B$43,R1489),0)</f>
        <v>8</v>
      </c>
      <c r="Y1489" s="68">
        <f t="shared" si="8"/>
        <v>0</v>
      </c>
      <c r="Z1489" s="68">
        <f>if(V1489&lt;&gt;0,if(  S1489="Unknown", Assumptions!$B$44,S1489),0)</f>
        <v>584</v>
      </c>
      <c r="AA1489" s="68" t="str">
        <f>if(V1489 ="N2",ifna(vlookup(W1489&amp;"-"&amp;X1489,'Ref. VM'!A:B,2,0),"Custom"),if(V1489 ="E2" , ifna(vlookup(W1489&amp;"-"&amp;X1489,'Ref. VM'!D:E,2,0),"Custom"),if(V1489="N2D",ifna(vlookup(W1489&amp;"-"&amp;X1489,'Ref. VM'!G:H,2,0),"Custom"),if(V1489="N4",ifna(vlookup(W1489&amp;"-"&amp;X1489,'Ref. VM'!J:K,2,0),"Custom"),0))))</f>
        <v>Custom</v>
      </c>
      <c r="AB1489" s="67" t="str">
        <f t="shared" si="9"/>
        <v>N2D-Custom vCPUs-CUD 3y</v>
      </c>
      <c r="AC1489" s="67" t="str">
        <f t="shared" si="10"/>
        <v>N2D-Custom RAM-CUD 3y</v>
      </c>
      <c r="AD1489" s="67">
        <f t="shared" si="11"/>
        <v>0</v>
      </c>
      <c r="AE1489" s="69">
        <f>if(T1489="Lift &amp; Shift Prod",730,if(T1489="Lift &amp; Shift Noprod",Assumptions!$B$3,0))</f>
        <v>730</v>
      </c>
      <c r="AF1489" s="70">
        <f>if( U1489=0,0,if(Y1489=0, ((vlookup(AB1489,'SKU Pricing'!A:B,Assumptions!$B$2,0)*W1489)+(vlookup(AC1489,'SKU Pricing'!A:B,Assumptions!$B$2,0)*X1489))*AE1489,((vlookup(AB1489,'SKU Pricing'!A:B,Assumptions!$B$2,0)*W1489)+(vlookup(AC1489,'SKU Pricing'!A:B,Assumptions!$B$2,0)*(W1489*8))+(vlookup(AD1489,'SKU Pricing'!A:B,Assumptions!$B$2,0)*(X1489-(W1489*8))))*AE1489))</f>
        <v>99.8326392</v>
      </c>
      <c r="AG1489" s="67" t="str">
        <f t="shared" si="12"/>
        <v>Windows Server</v>
      </c>
      <c r="AH1489" s="70">
        <f>ifna(vlookup(AG1489,'SKU Pricing'!A:B,Assumptions!$B$2,0)*W1489*AE1489,0)</f>
        <v>268.64</v>
      </c>
      <c r="AI1489" s="62" t="str">
        <f t="shared" si="13"/>
        <v>Regional</v>
      </c>
      <c r="AJ1489" s="62" t="str">
        <f>if(V1489&lt;&gt;0, if(T1489="Lift &amp; Shift Noprod",Assumptions!$B$9,if(V1489=Assumptions!$B$6,Assumptions!$B$10,if(P1489=1,Assumptions!$B$8,Assumptions!$B$7))),"")</f>
        <v>SSD</v>
      </c>
      <c r="AK1489" s="69" t="str">
        <f t="shared" si="14"/>
        <v>SSD</v>
      </c>
      <c r="AL1489" s="69">
        <f>if(AJ1489="Hyperdisk Balanced",Assumptions!$B$11,0)</f>
        <v>0</v>
      </c>
      <c r="AM1489" s="69">
        <f>if(AJ1489="Hyperdisk Balanced",Assumptions!$B$12,0)</f>
        <v>0</v>
      </c>
      <c r="AN1489" s="70">
        <f>if(AK1489=0,0,if(AJ1489="Hyperdisk Balanced",vlookup(AK1489&amp;" provisioned space",'SKU Pricing'!A:B,Assumptions!$B$2,0)*Z1489+vlookup(AK1489&amp;" provisioned IOPS",'SKU Pricing'!A:B,Assumptions!$B$2,0)*AL1489*730+vlookup(AK1489&amp;" provisioned throughput",'SKU Pricing'!A:B,Assumptions!$B$2,0)*AM1489*730,vlookup(AK1489,'SKU Pricing'!A:B,Assumptions!$B$2,0)*Z1489))</f>
        <v>115.048</v>
      </c>
      <c r="AO1489" s="70">
        <f t="shared" si="15"/>
        <v>483.5206392</v>
      </c>
      <c r="AP1489" s="71" t="str">
        <f t="shared" si="16"/>
        <v>VM Manager</v>
      </c>
      <c r="AQ1489" s="70">
        <f>ifna(vlookup(AP1489,'SKU Pricing'!A:B,Assumptions!$B$2,0)*AE1489,0)</f>
        <v>2.19</v>
      </c>
      <c r="AR1489" s="72">
        <v>0.0</v>
      </c>
    </row>
    <row r="1490">
      <c r="A1490" s="61" t="s">
        <v>1629</v>
      </c>
      <c r="B1490" s="62" t="str">
        <f>ifna(if(vlookup(A1490,vOS!A:B,2,0)="","Unknown",vlookup(A1490,vOS!A:B,2,0)),"Unknown")</f>
        <v>Microsoft Windows Server 2019 (64-bit)</v>
      </c>
      <c r="C1490" s="62">
        <f>vlookup(B1490,'OS Study'!A:D,2,0)</f>
        <v>0</v>
      </c>
      <c r="D1490" s="62" t="str">
        <f>vlookup(B1490,'OS Study'!A:D,3,0)</f>
        <v>Windows</v>
      </c>
      <c r="E1490" s="62" t="str">
        <f>vlookup(B1490,'OS Study'!A:D,4,0)</f>
        <v>Server</v>
      </c>
      <c r="F1490" s="63" t="str">
        <f>vlookup(B1490,'OS Study'!A:E,5,0)</f>
        <v>2019</v>
      </c>
      <c r="G1490" s="62">
        <f>IF(vlookup(A1490,'RVtools V2.1'!A:J,4,0)="non",0,1)</f>
        <v>1</v>
      </c>
      <c r="H1490" s="62">
        <f>if(vlookup(A1490,'RVtools V2.1'!A:K,11,0)="kube",1,0)</f>
        <v>0</v>
      </c>
      <c r="I1490" s="62">
        <f t="shared" si="5"/>
        <v>0</v>
      </c>
      <c r="J1490" s="62">
        <f>ifna(vlookup(A1490,'Infra Study'!A:Q,17,0),0)</f>
        <v>0</v>
      </c>
      <c r="K1490" s="64">
        <f>IFERROR(__xludf.DUMMYFUNCTION("N(REGEXMATCH(VLOOKUP(A1490, 'RVtools V2.1'!A:H, 8, 0), ""^Serveur de fichiers""))"),0.0)</f>
        <v>0</v>
      </c>
      <c r="L1490" s="64">
        <f t="shared" si="6"/>
        <v>0</v>
      </c>
      <c r="M1490" s="67" t="str">
        <f>ifna(vlookup(A1490,'RVtools V2.1'!A:I,8,0),"N/A")</f>
        <v>URT - CVL</v>
      </c>
      <c r="N1490" s="64">
        <f>IFERROR(__xludf.DUMMYFUNCTION("IF(REGEXMATCH(M1490, ""(?i)"" &amp; JOIN(""|"", SPLIT(""kalisil"", "" ""))), 1, 0)"),0.0)</f>
        <v>0</v>
      </c>
      <c r="O1490" s="64" t="str">
        <f>vlookup(A1490,'RVtools V2.1'!A:H,7,0)</f>
        <v>T1</v>
      </c>
      <c r="P1490" s="64">
        <f>if(vlookup(A1490,'RVtools V2.1'!A:H,5,0)="oui",1,0)</f>
        <v>1</v>
      </c>
      <c r="Q1490" s="64">
        <f>ifna(vlookup(A1490,vCPU!A:B,2,0),"Unknown")</f>
        <v>4</v>
      </c>
      <c r="R1490" s="66">
        <f>ifna(vlookup(A1490,vMemory!A:C,3,0),"Unknown")</f>
        <v>8</v>
      </c>
      <c r="S1490" s="66">
        <f>ifna(vlookup(A1490,vDisk!A:C,3,0),"Unknown")</f>
        <v>344</v>
      </c>
      <c r="T1490" s="67" t="str">
        <f t="array" ref="T1490">IFS(
   L1490=1, "No Lift &amp; Shift",
   J1490=1, XLOOKUP(A1490, 'Infra Study'!A:A, 'Infra Study'!P:P),
   I1490=1, "No Lift &amp; Shift",
   H1490=1, "GKE",
   K1490=1, "GCNV",
   G1490=1, "Lift &amp; Shift Prod",
   TRUE, "Lift &amp; Shift Noprod"
)</f>
        <v>Lift &amp; Shift Prod</v>
      </c>
      <c r="U1490" s="67">
        <f t="shared" si="7"/>
        <v>1</v>
      </c>
      <c r="V1490" s="68" t="str">
        <f>if(T1490="Lift &amp; Shift Noprod",if( Y1490=0,Assumptions!$B$5, Assumptions!$B$4),if(T1490="Lift &amp; Shift Prod",if(AND(N1490=1,O1490="T1"),Assumptions!$B$6,Assumptions!$B$4),0))</f>
        <v>N2D</v>
      </c>
      <c r="W1490" s="69">
        <f>if(V1490&lt;&gt;0,if(Q1490="Unknown", Assumptions!$B$42,If(Q1490&gt;1,Q1490,2)),0)</f>
        <v>4</v>
      </c>
      <c r="X1490" s="69">
        <f>if(V1490&lt;&gt;0,if(R1490="Unknown", Assumptions!$B$43,R1490),0)</f>
        <v>8</v>
      </c>
      <c r="Y1490" s="68">
        <f t="shared" si="8"/>
        <v>0</v>
      </c>
      <c r="Z1490" s="68">
        <f>if(V1490&lt;&gt;0,if(  S1490="Unknown", Assumptions!$B$44,S1490),0)</f>
        <v>344</v>
      </c>
      <c r="AA1490" s="68" t="str">
        <f>if(V1490 ="N2",ifna(vlookup(W1490&amp;"-"&amp;X1490,'Ref. VM'!A:B,2,0),"Custom"),if(V1490 ="E2" , ifna(vlookup(W1490&amp;"-"&amp;X1490,'Ref. VM'!D:E,2,0),"Custom"),if(V1490="N2D",ifna(vlookup(W1490&amp;"-"&amp;X1490,'Ref. VM'!G:H,2,0),"Custom"),if(V1490="N4",ifna(vlookup(W1490&amp;"-"&amp;X1490,'Ref. VM'!J:K,2,0),"Custom"),0))))</f>
        <v>Custom</v>
      </c>
      <c r="AB1490" s="67" t="str">
        <f t="shared" si="9"/>
        <v>N2D-Custom vCPUs-CUD 3y</v>
      </c>
      <c r="AC1490" s="67" t="str">
        <f t="shared" si="10"/>
        <v>N2D-Custom RAM-CUD 3y</v>
      </c>
      <c r="AD1490" s="67">
        <f t="shared" si="11"/>
        <v>0</v>
      </c>
      <c r="AE1490" s="69">
        <f>if(T1490="Lift &amp; Shift Prod",730,if(T1490="Lift &amp; Shift Noprod",Assumptions!$B$3,0))</f>
        <v>730</v>
      </c>
      <c r="AF1490" s="70">
        <f>if( U1490=0,0,if(Y1490=0, ((vlookup(AB1490,'SKU Pricing'!A:B,Assumptions!$B$2,0)*W1490)+(vlookup(AC1490,'SKU Pricing'!A:B,Assumptions!$B$2,0)*X1490))*AE1490,((vlookup(AB1490,'SKU Pricing'!A:B,Assumptions!$B$2,0)*W1490)+(vlookup(AC1490,'SKU Pricing'!A:B,Assumptions!$B$2,0)*(W1490*8))+(vlookup(AD1490,'SKU Pricing'!A:B,Assumptions!$B$2,0)*(X1490-(W1490*8))))*AE1490))</f>
        <v>55.81665264</v>
      </c>
      <c r="AG1490" s="67" t="str">
        <f t="shared" si="12"/>
        <v>Windows Server</v>
      </c>
      <c r="AH1490" s="70">
        <f>ifna(vlookup(AG1490,'SKU Pricing'!A:B,Assumptions!$B$2,0)*W1490*AE1490,0)</f>
        <v>134.32</v>
      </c>
      <c r="AI1490" s="62" t="str">
        <f t="shared" si="13"/>
        <v>Regional</v>
      </c>
      <c r="AJ1490" s="62" t="str">
        <f>if(V1490&lt;&gt;0, if(T1490="Lift &amp; Shift Noprod",Assumptions!$B$9,if(V1490=Assumptions!$B$6,Assumptions!$B$10,if(P1490=1,Assumptions!$B$8,Assumptions!$B$7))),"")</f>
        <v>SSD</v>
      </c>
      <c r="AK1490" s="69" t="str">
        <f t="shared" si="14"/>
        <v>SSD</v>
      </c>
      <c r="AL1490" s="69">
        <f>if(AJ1490="Hyperdisk Balanced",Assumptions!$B$11,0)</f>
        <v>0</v>
      </c>
      <c r="AM1490" s="69">
        <f>if(AJ1490="Hyperdisk Balanced",Assumptions!$B$12,0)</f>
        <v>0</v>
      </c>
      <c r="AN1490" s="70">
        <f>if(AK1490=0,0,if(AJ1490="Hyperdisk Balanced",vlookup(AK1490&amp;" provisioned space",'SKU Pricing'!A:B,Assumptions!$B$2,0)*Z1490+vlookup(AK1490&amp;" provisioned IOPS",'SKU Pricing'!A:B,Assumptions!$B$2,0)*AL1490*730+vlookup(AK1490&amp;" provisioned throughput",'SKU Pricing'!A:B,Assumptions!$B$2,0)*AM1490*730,vlookup(AK1490,'SKU Pricing'!A:B,Assumptions!$B$2,0)*Z1490))</f>
        <v>67.768</v>
      </c>
      <c r="AO1490" s="70">
        <f t="shared" si="15"/>
        <v>257.9046526</v>
      </c>
      <c r="AP1490" s="71" t="str">
        <f t="shared" si="16"/>
        <v>VM Manager</v>
      </c>
      <c r="AQ1490" s="70">
        <f>ifna(vlookup(AP1490,'SKU Pricing'!A:B,Assumptions!$B$2,0)*AE1490,0)</f>
        <v>2.19</v>
      </c>
      <c r="AR1490" s="72">
        <v>0.0</v>
      </c>
    </row>
    <row r="1491">
      <c r="A1491" s="61" t="s">
        <v>1630</v>
      </c>
      <c r="B1491" s="62" t="str">
        <f>ifna(if(vlookup(A1491,vOS!A:B,2,0)="","Unknown",vlookup(A1491,vOS!A:B,2,0)),"Unknown")</f>
        <v>Microsoft Windows Server 2019 (64-bit)</v>
      </c>
      <c r="C1491" s="62">
        <f>vlookup(B1491,'OS Study'!A:D,2,0)</f>
        <v>0</v>
      </c>
      <c r="D1491" s="62" t="str">
        <f>vlookup(B1491,'OS Study'!A:D,3,0)</f>
        <v>Windows</v>
      </c>
      <c r="E1491" s="62" t="str">
        <f>vlookup(B1491,'OS Study'!A:D,4,0)</f>
        <v>Server</v>
      </c>
      <c r="F1491" s="63" t="str">
        <f>vlookup(B1491,'OS Study'!A:E,5,0)</f>
        <v>2019</v>
      </c>
      <c r="G1491" s="62">
        <f>IF(vlookup(A1491,'RVtools V2.1'!A:J,4,0)="non",0,1)</f>
        <v>1</v>
      </c>
      <c r="H1491" s="62">
        <f>if(vlookup(A1491,'RVtools V2.1'!A:K,11,0)="kube",1,0)</f>
        <v>0</v>
      </c>
      <c r="I1491" s="62">
        <f t="shared" si="5"/>
        <v>0</v>
      </c>
      <c r="J1491" s="62">
        <f>ifna(vlookup(A1491,'Infra Study'!A:Q,17,0),0)</f>
        <v>0</v>
      </c>
      <c r="K1491" s="64">
        <f>IFERROR(__xludf.DUMMYFUNCTION("N(REGEXMATCH(VLOOKUP(A1491, 'RVtools V2.1'!A:H, 8, 0), ""^Serveur de fichiers""))"),0.0)</f>
        <v>0</v>
      </c>
      <c r="L1491" s="64">
        <f t="shared" si="6"/>
        <v>0</v>
      </c>
      <c r="M1491" s="67" t="str">
        <f>ifna(vlookup(A1491,'RVtools V2.1'!A:I,8,0),"N/A")</f>
        <v>URT - CVL</v>
      </c>
      <c r="N1491" s="64">
        <f>IFERROR(__xludf.DUMMYFUNCTION("IF(REGEXMATCH(M1491, ""(?i)"" &amp; JOIN(""|"", SPLIT(""kalisil"", "" ""))), 1, 0)"),0.0)</f>
        <v>0</v>
      </c>
      <c r="O1491" s="64" t="str">
        <f>vlookup(A1491,'RVtools V2.1'!A:H,7,0)</f>
        <v>T1</v>
      </c>
      <c r="P1491" s="64">
        <f>if(vlookup(A1491,'RVtools V2.1'!A:H,5,0)="oui",1,0)</f>
        <v>1</v>
      </c>
      <c r="Q1491" s="64">
        <f>ifna(vlookup(A1491,vCPU!A:B,2,0),"Unknown")</f>
        <v>2</v>
      </c>
      <c r="R1491" s="66">
        <f>ifna(vlookup(A1491,vMemory!A:C,3,0),"Unknown")</f>
        <v>8</v>
      </c>
      <c r="S1491" s="66">
        <f>ifna(vlookup(A1491,vDisk!A:C,3,0),"Unknown")</f>
        <v>245</v>
      </c>
      <c r="T1491" s="67" t="str">
        <f t="array" ref="T1491">IFS(
   L1491=1, "No Lift &amp; Shift",
   J1491=1, XLOOKUP(A1491, 'Infra Study'!A:A, 'Infra Study'!P:P),
   I1491=1, "No Lift &amp; Shift",
   H1491=1, "GKE",
   K1491=1, "GCNV",
   G1491=1, "Lift &amp; Shift Prod",
   TRUE, "Lift &amp; Shift Noprod"
)</f>
        <v>Lift &amp; Shift Prod</v>
      </c>
      <c r="U1491" s="67">
        <f t="shared" si="7"/>
        <v>1</v>
      </c>
      <c r="V1491" s="68" t="str">
        <f>if(T1491="Lift &amp; Shift Noprod",if( Y1491=0,Assumptions!$B$5, Assumptions!$B$4),if(T1491="Lift &amp; Shift Prod",if(AND(N1491=1,O1491="T1"),Assumptions!$B$6,Assumptions!$B$4),0))</f>
        <v>N2D</v>
      </c>
      <c r="W1491" s="69">
        <f>if(V1491&lt;&gt;0,if(Q1491="Unknown", Assumptions!$B$42,If(Q1491&gt;1,Q1491,2)),0)</f>
        <v>2</v>
      </c>
      <c r="X1491" s="69">
        <f>if(V1491&lt;&gt;0,if(R1491="Unknown", Assumptions!$B$43,R1491),0)</f>
        <v>8</v>
      </c>
      <c r="Y1491" s="68">
        <f t="shared" si="8"/>
        <v>0</v>
      </c>
      <c r="Z1491" s="68">
        <f>if(V1491&lt;&gt;0,if(  S1491="Unknown", Assumptions!$B$44,S1491),0)</f>
        <v>245</v>
      </c>
      <c r="AA1491" s="68" t="str">
        <f>if(V1491 ="N2",ifna(vlookup(W1491&amp;"-"&amp;X1491,'Ref. VM'!A:B,2,0),"Custom"),if(V1491 ="E2" , ifna(vlookup(W1491&amp;"-"&amp;X1491,'Ref. VM'!D:E,2,0),"Custom"),if(V1491="N2D",ifna(vlookup(W1491&amp;"-"&amp;X1491,'Ref. VM'!G:H,2,0),"Custom"),if(V1491="N4",ifna(vlookup(W1491&amp;"-"&amp;X1491,'Ref. VM'!J:K,2,0),"Custom"),0))))</f>
        <v>Custom</v>
      </c>
      <c r="AB1491" s="67" t="str">
        <f t="shared" si="9"/>
        <v>N2D-Custom vCPUs-CUD 3y</v>
      </c>
      <c r="AC1491" s="67" t="str">
        <f t="shared" si="10"/>
        <v>N2D-Custom RAM-CUD 3y</v>
      </c>
      <c r="AD1491" s="67">
        <f t="shared" si="11"/>
        <v>0</v>
      </c>
      <c r="AE1491" s="69">
        <f>if(T1491="Lift &amp; Shift Prod",730,if(T1491="Lift &amp; Shift Noprod",Assumptions!$B$3,0))</f>
        <v>730</v>
      </c>
      <c r="AF1491" s="70">
        <f>if( U1491=0,0,if(Y1491=0, ((vlookup(AB1491,'SKU Pricing'!A:B,Assumptions!$B$2,0)*W1491)+(vlookup(AC1491,'SKU Pricing'!A:B,Assumptions!$B$2,0)*X1491))*AE1491,((vlookup(AB1491,'SKU Pricing'!A:B,Assumptions!$B$2,0)*W1491)+(vlookup(AC1491,'SKU Pricing'!A:B,Assumptions!$B$2,0)*(W1491*8))+(vlookup(AD1491,'SKU Pricing'!A:B,Assumptions!$B$2,0)*(X1491-(W1491*8))))*AE1491))</f>
        <v>33.80865936</v>
      </c>
      <c r="AG1491" s="67" t="str">
        <f t="shared" si="12"/>
        <v>Windows Server</v>
      </c>
      <c r="AH1491" s="70">
        <f>ifna(vlookup(AG1491,'SKU Pricing'!A:B,Assumptions!$B$2,0)*W1491*AE1491,0)</f>
        <v>67.16</v>
      </c>
      <c r="AI1491" s="62" t="str">
        <f t="shared" si="13"/>
        <v>Regional</v>
      </c>
      <c r="AJ1491" s="62" t="str">
        <f>if(V1491&lt;&gt;0, if(T1491="Lift &amp; Shift Noprod",Assumptions!$B$9,if(V1491=Assumptions!$B$6,Assumptions!$B$10,if(P1491=1,Assumptions!$B$8,Assumptions!$B$7))),"")</f>
        <v>SSD</v>
      </c>
      <c r="AK1491" s="69" t="str">
        <f t="shared" si="14"/>
        <v>SSD</v>
      </c>
      <c r="AL1491" s="69">
        <f>if(AJ1491="Hyperdisk Balanced",Assumptions!$B$11,0)</f>
        <v>0</v>
      </c>
      <c r="AM1491" s="69">
        <f>if(AJ1491="Hyperdisk Balanced",Assumptions!$B$12,0)</f>
        <v>0</v>
      </c>
      <c r="AN1491" s="70">
        <f>if(AK1491=0,0,if(AJ1491="Hyperdisk Balanced",vlookup(AK1491&amp;" provisioned space",'SKU Pricing'!A:B,Assumptions!$B$2,0)*Z1491+vlookup(AK1491&amp;" provisioned IOPS",'SKU Pricing'!A:B,Assumptions!$B$2,0)*AL1491*730+vlookup(AK1491&amp;" provisioned throughput",'SKU Pricing'!A:B,Assumptions!$B$2,0)*AM1491*730,vlookup(AK1491,'SKU Pricing'!A:B,Assumptions!$B$2,0)*Z1491))</f>
        <v>48.265</v>
      </c>
      <c r="AO1491" s="70">
        <f t="shared" si="15"/>
        <v>149.2336594</v>
      </c>
      <c r="AP1491" s="71" t="str">
        <f t="shared" si="16"/>
        <v>VM Manager</v>
      </c>
      <c r="AQ1491" s="70">
        <f>ifna(vlookup(AP1491,'SKU Pricing'!A:B,Assumptions!$B$2,0)*AE1491,0)</f>
        <v>2.19</v>
      </c>
      <c r="AR1491" s="72">
        <v>0.0</v>
      </c>
    </row>
    <row r="1492">
      <c r="A1492" s="61" t="s">
        <v>1631</v>
      </c>
      <c r="B1492" s="62" t="str">
        <f>ifna(if(vlookup(A1492,vOS!A:B,2,0)="","Unknown",vlookup(A1492,vOS!A:B,2,0)),"Unknown")</f>
        <v>Microsoft Windows Server 2022 (64-bit)</v>
      </c>
      <c r="C1492" s="62">
        <f>vlookup(B1492,'OS Study'!A:D,2,0)</f>
        <v>0</v>
      </c>
      <c r="D1492" s="62" t="str">
        <f>vlookup(B1492,'OS Study'!A:D,3,0)</f>
        <v>Windows</v>
      </c>
      <c r="E1492" s="62" t="str">
        <f>vlookup(B1492,'OS Study'!A:D,4,0)</f>
        <v>Server</v>
      </c>
      <c r="F1492" s="63" t="str">
        <f>vlookup(B1492,'OS Study'!A:E,5,0)</f>
        <v>2022</v>
      </c>
      <c r="G1492" s="62">
        <f>IF(vlookup(A1492,'RVtools V2.1'!A:J,4,0)="non",0,1)</f>
        <v>1</v>
      </c>
      <c r="H1492" s="62">
        <f>if(vlookup(A1492,'RVtools V2.1'!A:K,11,0)="kube",1,0)</f>
        <v>0</v>
      </c>
      <c r="I1492" s="62">
        <f t="shared" si="5"/>
        <v>0</v>
      </c>
      <c r="J1492" s="62">
        <f>ifna(vlookup(A1492,'Infra Study'!A:Q,17,0),0)</f>
        <v>0</v>
      </c>
      <c r="K1492" s="64">
        <f>IFERROR(__xludf.DUMMYFUNCTION("N(REGEXMATCH(VLOOKUP(A1492, 'RVtools V2.1'!A:H, 8, 0), ""^Serveur de fichiers""))"),0.0)</f>
        <v>0</v>
      </c>
      <c r="L1492" s="64">
        <f t="shared" si="6"/>
        <v>0</v>
      </c>
      <c r="M1492" s="67" t="str">
        <f>ifna(vlookup(A1492,'RVtools V2.1'!A:I,8,0),"N/A")</f>
        <v>URT - MAN</v>
      </c>
      <c r="N1492" s="64">
        <f>IFERROR(__xludf.DUMMYFUNCTION("IF(REGEXMATCH(M1492, ""(?i)"" &amp; JOIN(""|"", SPLIT(""kalisil"", "" ""))), 1, 0)"),0.0)</f>
        <v>0</v>
      </c>
      <c r="O1492" s="64" t="str">
        <f>vlookup(A1492,'RVtools V2.1'!A:H,7,0)</f>
        <v>T1</v>
      </c>
      <c r="P1492" s="64">
        <f>if(vlookup(A1492,'RVtools V2.1'!A:H,5,0)="oui",1,0)</f>
        <v>1</v>
      </c>
      <c r="Q1492" s="64">
        <f>ifna(vlookup(A1492,vCPU!A:B,2,0),"Unknown")</f>
        <v>4</v>
      </c>
      <c r="R1492" s="66">
        <f>ifna(vlookup(A1492,vMemory!A:C,3,0),"Unknown")</f>
        <v>8</v>
      </c>
      <c r="S1492" s="66">
        <f>ifna(vlookup(A1492,vDisk!A:C,3,0),"Unknown")</f>
        <v>412</v>
      </c>
      <c r="T1492" s="67" t="str">
        <f t="array" ref="T1492">IFS(
   L1492=1, "No Lift &amp; Shift",
   J1492=1, XLOOKUP(A1492, 'Infra Study'!A:A, 'Infra Study'!P:P),
   I1492=1, "No Lift &amp; Shift",
   H1492=1, "GKE",
   K1492=1, "GCNV",
   G1492=1, "Lift &amp; Shift Prod",
   TRUE, "Lift &amp; Shift Noprod"
)</f>
        <v>Lift &amp; Shift Prod</v>
      </c>
      <c r="U1492" s="67">
        <f t="shared" si="7"/>
        <v>1</v>
      </c>
      <c r="V1492" s="68" t="str">
        <f>if(T1492="Lift &amp; Shift Noprod",if( Y1492=0,Assumptions!$B$5, Assumptions!$B$4),if(T1492="Lift &amp; Shift Prod",if(AND(N1492=1,O1492="T1"),Assumptions!$B$6,Assumptions!$B$4),0))</f>
        <v>N2D</v>
      </c>
      <c r="W1492" s="69">
        <f>if(V1492&lt;&gt;0,if(Q1492="Unknown", Assumptions!$B$42,If(Q1492&gt;1,Q1492,2)),0)</f>
        <v>4</v>
      </c>
      <c r="X1492" s="69">
        <f>if(V1492&lt;&gt;0,if(R1492="Unknown", Assumptions!$B$43,R1492),0)</f>
        <v>8</v>
      </c>
      <c r="Y1492" s="68">
        <f t="shared" si="8"/>
        <v>0</v>
      </c>
      <c r="Z1492" s="68">
        <f>if(V1492&lt;&gt;0,if(  S1492="Unknown", Assumptions!$B$44,S1492),0)</f>
        <v>412</v>
      </c>
      <c r="AA1492" s="68" t="str">
        <f>if(V1492 ="N2",ifna(vlookup(W1492&amp;"-"&amp;X1492,'Ref. VM'!A:B,2,0),"Custom"),if(V1492 ="E2" , ifna(vlookup(W1492&amp;"-"&amp;X1492,'Ref. VM'!D:E,2,0),"Custom"),if(V1492="N2D",ifna(vlookup(W1492&amp;"-"&amp;X1492,'Ref. VM'!G:H,2,0),"Custom"),if(V1492="N4",ifna(vlookup(W1492&amp;"-"&amp;X1492,'Ref. VM'!J:K,2,0),"Custom"),0))))</f>
        <v>Custom</v>
      </c>
      <c r="AB1492" s="67" t="str">
        <f t="shared" si="9"/>
        <v>N2D-Custom vCPUs-CUD 3y</v>
      </c>
      <c r="AC1492" s="67" t="str">
        <f t="shared" si="10"/>
        <v>N2D-Custom RAM-CUD 3y</v>
      </c>
      <c r="AD1492" s="67">
        <f t="shared" si="11"/>
        <v>0</v>
      </c>
      <c r="AE1492" s="69">
        <f>if(T1492="Lift &amp; Shift Prod",730,if(T1492="Lift &amp; Shift Noprod",Assumptions!$B$3,0))</f>
        <v>730</v>
      </c>
      <c r="AF1492" s="70">
        <f>if( U1492=0,0,if(Y1492=0, ((vlookup(AB1492,'SKU Pricing'!A:B,Assumptions!$B$2,0)*W1492)+(vlookup(AC1492,'SKU Pricing'!A:B,Assumptions!$B$2,0)*X1492))*AE1492,((vlookup(AB1492,'SKU Pricing'!A:B,Assumptions!$B$2,0)*W1492)+(vlookup(AC1492,'SKU Pricing'!A:B,Assumptions!$B$2,0)*(W1492*8))+(vlookup(AD1492,'SKU Pricing'!A:B,Assumptions!$B$2,0)*(X1492-(W1492*8))))*AE1492))</f>
        <v>55.81665264</v>
      </c>
      <c r="AG1492" s="67" t="str">
        <f t="shared" si="12"/>
        <v>Windows Server</v>
      </c>
      <c r="AH1492" s="70">
        <f>ifna(vlookup(AG1492,'SKU Pricing'!A:B,Assumptions!$B$2,0)*W1492*AE1492,0)</f>
        <v>134.32</v>
      </c>
      <c r="AI1492" s="62" t="str">
        <f t="shared" si="13"/>
        <v>Regional</v>
      </c>
      <c r="AJ1492" s="62" t="str">
        <f>if(V1492&lt;&gt;0, if(T1492="Lift &amp; Shift Noprod",Assumptions!$B$9,if(V1492=Assumptions!$B$6,Assumptions!$B$10,if(P1492=1,Assumptions!$B$8,Assumptions!$B$7))),"")</f>
        <v>SSD</v>
      </c>
      <c r="AK1492" s="69" t="str">
        <f t="shared" si="14"/>
        <v>SSD</v>
      </c>
      <c r="AL1492" s="69">
        <f>if(AJ1492="Hyperdisk Balanced",Assumptions!$B$11,0)</f>
        <v>0</v>
      </c>
      <c r="AM1492" s="69">
        <f>if(AJ1492="Hyperdisk Balanced",Assumptions!$B$12,0)</f>
        <v>0</v>
      </c>
      <c r="AN1492" s="70">
        <f>if(AK1492=0,0,if(AJ1492="Hyperdisk Balanced",vlookup(AK1492&amp;" provisioned space",'SKU Pricing'!A:B,Assumptions!$B$2,0)*Z1492+vlookup(AK1492&amp;" provisioned IOPS",'SKU Pricing'!A:B,Assumptions!$B$2,0)*AL1492*730+vlookup(AK1492&amp;" provisioned throughput",'SKU Pricing'!A:B,Assumptions!$B$2,0)*AM1492*730,vlookup(AK1492,'SKU Pricing'!A:B,Assumptions!$B$2,0)*Z1492))</f>
        <v>81.164</v>
      </c>
      <c r="AO1492" s="70">
        <f t="shared" si="15"/>
        <v>271.3006526</v>
      </c>
      <c r="AP1492" s="71" t="str">
        <f t="shared" si="16"/>
        <v>VM Manager</v>
      </c>
      <c r="AQ1492" s="70">
        <f>ifna(vlookup(AP1492,'SKU Pricing'!A:B,Assumptions!$B$2,0)*AE1492,0)</f>
        <v>2.19</v>
      </c>
      <c r="AR1492" s="72">
        <v>0.0</v>
      </c>
    </row>
    <row r="1493">
      <c r="A1493" s="61" t="s">
        <v>1632</v>
      </c>
      <c r="B1493" s="62" t="str">
        <f>ifna(if(vlookup(A1493,vOS!A:B,2,0)="","Unknown",vlookup(A1493,vOS!A:B,2,0)),"Unknown")</f>
        <v>Microsoft Windows Server 2022 (64-bit)</v>
      </c>
      <c r="C1493" s="62">
        <f>vlookup(B1493,'OS Study'!A:D,2,0)</f>
        <v>0</v>
      </c>
      <c r="D1493" s="62" t="str">
        <f>vlookup(B1493,'OS Study'!A:D,3,0)</f>
        <v>Windows</v>
      </c>
      <c r="E1493" s="62" t="str">
        <f>vlookup(B1493,'OS Study'!A:D,4,0)</f>
        <v>Server</v>
      </c>
      <c r="F1493" s="63" t="str">
        <f>vlookup(B1493,'OS Study'!A:E,5,0)</f>
        <v>2022</v>
      </c>
      <c r="G1493" s="62">
        <f>IF(vlookup(A1493,'RVtools V2.1'!A:J,4,0)="non",0,1)</f>
        <v>1</v>
      </c>
      <c r="H1493" s="62">
        <f>if(vlookup(A1493,'RVtools V2.1'!A:K,11,0)="kube",1,0)</f>
        <v>0</v>
      </c>
      <c r="I1493" s="62">
        <f t="shared" si="5"/>
        <v>0</v>
      </c>
      <c r="J1493" s="62">
        <f>ifna(vlookup(A1493,'Infra Study'!A:Q,17,0),0)</f>
        <v>0</v>
      </c>
      <c r="K1493" s="64">
        <f>IFERROR(__xludf.DUMMYFUNCTION("N(REGEXMATCH(VLOOKUP(A1493, 'RVtools V2.1'!A:H, 8, 0), ""^Serveur de fichiers""))"),0.0)</f>
        <v>0</v>
      </c>
      <c r="L1493" s="64">
        <f t="shared" si="6"/>
        <v>0</v>
      </c>
      <c r="M1493" s="67" t="str">
        <f>ifna(vlookup(A1493,'RVtools V2.1'!A:I,8,0),"N/A")</f>
        <v>UserLock</v>
      </c>
      <c r="N1493" s="64">
        <f>IFERROR(__xludf.DUMMYFUNCTION("IF(REGEXMATCH(M1493, ""(?i)"" &amp; JOIN(""|"", SPLIT(""kalisil"", "" ""))), 1, 0)"),0.0)</f>
        <v>0</v>
      </c>
      <c r="O1493" s="64" t="str">
        <f>vlookup(A1493,'RVtools V2.1'!A:H,7,0)</f>
        <v>T2</v>
      </c>
      <c r="P1493" s="64">
        <f>if(vlookup(A1493,'RVtools V2.1'!A:H,5,0)="oui",1,0)</f>
        <v>0</v>
      </c>
      <c r="Q1493" s="64">
        <f>ifna(vlookup(A1493,vCPU!A:B,2,0),"Unknown")</f>
        <v>2</v>
      </c>
      <c r="R1493" s="66">
        <f>ifna(vlookup(A1493,vMemory!A:C,3,0),"Unknown")</f>
        <v>4</v>
      </c>
      <c r="S1493" s="66">
        <f>ifna(vlookup(A1493,vDisk!A:C,3,0),"Unknown")</f>
        <v>111</v>
      </c>
      <c r="T1493" s="67" t="str">
        <f t="array" ref="T1493">IFS(
   L1493=1, "No Lift &amp; Shift",
   J1493=1, XLOOKUP(A1493, 'Infra Study'!A:A, 'Infra Study'!P:P),
   I1493=1, "No Lift &amp; Shift",
   H1493=1, "GKE",
   K1493=1, "GCNV",
   G1493=1, "Lift &amp; Shift Prod",
   TRUE, "Lift &amp; Shift Noprod"
)</f>
        <v>Lift &amp; Shift Prod</v>
      </c>
      <c r="U1493" s="67">
        <f t="shared" si="7"/>
        <v>1</v>
      </c>
      <c r="V1493" s="68" t="str">
        <f>if(T1493="Lift &amp; Shift Noprod",if( Y1493=0,Assumptions!$B$5, Assumptions!$B$4),if(T1493="Lift &amp; Shift Prod",if(AND(N1493=1,O1493="T1"),Assumptions!$B$6,Assumptions!$B$4),0))</f>
        <v>N2D</v>
      </c>
      <c r="W1493" s="69">
        <f>if(V1493&lt;&gt;0,if(Q1493="Unknown", Assumptions!$B$42,If(Q1493&gt;1,Q1493,2)),0)</f>
        <v>2</v>
      </c>
      <c r="X1493" s="69">
        <f>if(V1493&lt;&gt;0,if(R1493="Unknown", Assumptions!$B$43,R1493),0)</f>
        <v>4</v>
      </c>
      <c r="Y1493" s="68">
        <f t="shared" si="8"/>
        <v>0</v>
      </c>
      <c r="Z1493" s="68">
        <f>if(V1493&lt;&gt;0,if(  S1493="Unknown", Assumptions!$B$44,S1493),0)</f>
        <v>111</v>
      </c>
      <c r="AA1493" s="68" t="str">
        <f>if(V1493 ="N2",ifna(vlookup(W1493&amp;"-"&amp;X1493,'Ref. VM'!A:B,2,0),"Custom"),if(V1493 ="E2" , ifna(vlookup(W1493&amp;"-"&amp;X1493,'Ref. VM'!D:E,2,0),"Custom"),if(V1493="N2D",ifna(vlookup(W1493&amp;"-"&amp;X1493,'Ref. VM'!G:H,2,0),"Custom"),if(V1493="N4",ifna(vlookup(W1493&amp;"-"&amp;X1493,'Ref. VM'!J:K,2,0),"Custom"),0))))</f>
        <v>Custom</v>
      </c>
      <c r="AB1493" s="67" t="str">
        <f t="shared" si="9"/>
        <v>N2D-Custom vCPUs-CUD 3y</v>
      </c>
      <c r="AC1493" s="67" t="str">
        <f t="shared" si="10"/>
        <v>N2D-Custom RAM-CUD 3y</v>
      </c>
      <c r="AD1493" s="67">
        <f t="shared" si="11"/>
        <v>0</v>
      </c>
      <c r="AE1493" s="69">
        <f>if(T1493="Lift &amp; Shift Prod",730,if(T1493="Lift &amp; Shift Noprod",Assumptions!$B$3,0))</f>
        <v>730</v>
      </c>
      <c r="AF1493" s="70">
        <f>if( U1493=0,0,if(Y1493=0, ((vlookup(AB1493,'SKU Pricing'!A:B,Assumptions!$B$2,0)*W1493)+(vlookup(AC1493,'SKU Pricing'!A:B,Assumptions!$B$2,0)*X1493))*AE1493,((vlookup(AB1493,'SKU Pricing'!A:B,Assumptions!$B$2,0)*W1493)+(vlookup(AC1493,'SKU Pricing'!A:B,Assumptions!$B$2,0)*(W1493*8))+(vlookup(AD1493,'SKU Pricing'!A:B,Assumptions!$B$2,0)*(X1493-(W1493*8))))*AE1493))</f>
        <v>27.90832632</v>
      </c>
      <c r="AG1493" s="67" t="str">
        <f t="shared" si="12"/>
        <v>Windows Server</v>
      </c>
      <c r="AH1493" s="70">
        <f>ifna(vlookup(AG1493,'SKU Pricing'!A:B,Assumptions!$B$2,0)*W1493*AE1493,0)</f>
        <v>67.16</v>
      </c>
      <c r="AI1493" s="62" t="str">
        <f t="shared" si="13"/>
        <v/>
      </c>
      <c r="AJ1493" s="62" t="str">
        <f>if(V1493&lt;&gt;0, if(T1493="Lift &amp; Shift Noprod",Assumptions!$B$9,if(V1493=Assumptions!$B$6,Assumptions!$B$10,if(P1493=1,Assumptions!$B$8,Assumptions!$B$7))),"")</f>
        <v>Balanced</v>
      </c>
      <c r="AK1493" s="69" t="str">
        <f t="shared" si="14"/>
        <v>Balanced</v>
      </c>
      <c r="AL1493" s="69">
        <f>if(AJ1493="Hyperdisk Balanced",Assumptions!$B$11,0)</f>
        <v>0</v>
      </c>
      <c r="AM1493" s="69">
        <f>if(AJ1493="Hyperdisk Balanced",Assumptions!$B$12,0)</f>
        <v>0</v>
      </c>
      <c r="AN1493" s="70">
        <f>if(AK1493=0,0,if(AJ1493="Hyperdisk Balanced",vlookup(AK1493&amp;" provisioned space",'SKU Pricing'!A:B,Assumptions!$B$2,0)*Z1493+vlookup(AK1493&amp;" provisioned IOPS",'SKU Pricing'!A:B,Assumptions!$B$2,0)*AL1493*730+vlookup(AK1493&amp;" provisioned throughput",'SKU Pricing'!A:B,Assumptions!$B$2,0)*AM1493*730,vlookup(AK1493,'SKU Pricing'!A:B,Assumptions!$B$2,0)*Z1493))</f>
        <v>12.876</v>
      </c>
      <c r="AO1493" s="70">
        <f t="shared" si="15"/>
        <v>107.9443263</v>
      </c>
      <c r="AP1493" s="71" t="str">
        <f t="shared" si="16"/>
        <v>VM Manager</v>
      </c>
      <c r="AQ1493" s="70">
        <f>ifna(vlookup(AP1493,'SKU Pricing'!A:B,Assumptions!$B$2,0)*AE1493,0)</f>
        <v>2.19</v>
      </c>
      <c r="AR1493" s="72">
        <v>0.0</v>
      </c>
    </row>
    <row r="1494">
      <c r="A1494" s="61" t="s">
        <v>1633</v>
      </c>
      <c r="B1494" s="62" t="str">
        <f>ifna(if(vlookup(A1494,vOS!A:B,2,0)="","Unknown",vlookup(A1494,vOS!A:B,2,0)),"Unknown")</f>
        <v>Microsoft Windows Server 2022 (64-bit)</v>
      </c>
      <c r="C1494" s="62">
        <f>vlookup(B1494,'OS Study'!A:D,2,0)</f>
        <v>0</v>
      </c>
      <c r="D1494" s="62" t="str">
        <f>vlookup(B1494,'OS Study'!A:D,3,0)</f>
        <v>Windows</v>
      </c>
      <c r="E1494" s="62" t="str">
        <f>vlookup(B1494,'OS Study'!A:D,4,0)</f>
        <v>Server</v>
      </c>
      <c r="F1494" s="63" t="str">
        <f>vlookup(B1494,'OS Study'!A:E,5,0)</f>
        <v>2022</v>
      </c>
      <c r="G1494" s="62">
        <f>IF(vlookup(A1494,'RVtools V2.1'!A:J,4,0)="non",0,1)</f>
        <v>1</v>
      </c>
      <c r="H1494" s="62">
        <f>if(vlookup(A1494,'RVtools V2.1'!A:K,11,0)="kube",1,0)</f>
        <v>0</v>
      </c>
      <c r="I1494" s="62">
        <f t="shared" si="5"/>
        <v>0</v>
      </c>
      <c r="J1494" s="62">
        <f>ifna(vlookup(A1494,'Infra Study'!A:Q,17,0),0)</f>
        <v>0</v>
      </c>
      <c r="K1494" s="64">
        <f>IFERROR(__xludf.DUMMYFUNCTION("N(REGEXMATCH(VLOOKUP(A1494, 'RVtools V2.1'!A:H, 8, 0), ""^Serveur de fichiers""))"),0.0)</f>
        <v>0</v>
      </c>
      <c r="L1494" s="64">
        <f t="shared" si="6"/>
        <v>0</v>
      </c>
      <c r="M1494" s="67" t="str">
        <f>ifna(vlookup(A1494,'RVtools V2.1'!A:I,8,0),"N/A")</f>
        <v>UserLock</v>
      </c>
      <c r="N1494" s="64">
        <f>IFERROR(__xludf.DUMMYFUNCTION("IF(REGEXMATCH(M1494, ""(?i)"" &amp; JOIN(""|"", SPLIT(""kalisil"", "" ""))), 1, 0)"),0.0)</f>
        <v>0</v>
      </c>
      <c r="O1494" s="64" t="str">
        <f>vlookup(A1494,'RVtools V2.1'!A:H,7,0)</f>
        <v>T2</v>
      </c>
      <c r="P1494" s="64">
        <f>if(vlookup(A1494,'RVtools V2.1'!A:H,5,0)="oui",1,0)</f>
        <v>0</v>
      </c>
      <c r="Q1494" s="64">
        <f>ifna(vlookup(A1494,vCPU!A:B,2,0),"Unknown")</f>
        <v>2</v>
      </c>
      <c r="R1494" s="66">
        <f>ifna(vlookup(A1494,vMemory!A:C,3,0),"Unknown")</f>
        <v>4</v>
      </c>
      <c r="S1494" s="66">
        <f>ifna(vlookup(A1494,vDisk!A:C,3,0),"Unknown")</f>
        <v>88</v>
      </c>
      <c r="T1494" s="67" t="str">
        <f t="array" ref="T1494">IFS(
   L1494=1, "No Lift &amp; Shift",
   J1494=1, XLOOKUP(A1494, 'Infra Study'!A:A, 'Infra Study'!P:P),
   I1494=1, "No Lift &amp; Shift",
   H1494=1, "GKE",
   K1494=1, "GCNV",
   G1494=1, "Lift &amp; Shift Prod",
   TRUE, "Lift &amp; Shift Noprod"
)</f>
        <v>Lift &amp; Shift Prod</v>
      </c>
      <c r="U1494" s="67">
        <f t="shared" si="7"/>
        <v>1</v>
      </c>
      <c r="V1494" s="68" t="str">
        <f>if(T1494="Lift &amp; Shift Noprod",if( Y1494=0,Assumptions!$B$5, Assumptions!$B$4),if(T1494="Lift &amp; Shift Prod",if(AND(N1494=1,O1494="T1"),Assumptions!$B$6,Assumptions!$B$4),0))</f>
        <v>N2D</v>
      </c>
      <c r="W1494" s="69">
        <f>if(V1494&lt;&gt;0,if(Q1494="Unknown", Assumptions!$B$42,If(Q1494&gt;1,Q1494,2)),0)</f>
        <v>2</v>
      </c>
      <c r="X1494" s="69">
        <f>if(V1494&lt;&gt;0,if(R1494="Unknown", Assumptions!$B$43,R1494),0)</f>
        <v>4</v>
      </c>
      <c r="Y1494" s="68">
        <f t="shared" si="8"/>
        <v>0</v>
      </c>
      <c r="Z1494" s="68">
        <f>if(V1494&lt;&gt;0,if(  S1494="Unknown", Assumptions!$B$44,S1494),0)</f>
        <v>88</v>
      </c>
      <c r="AA1494" s="68" t="str">
        <f>if(V1494 ="N2",ifna(vlookup(W1494&amp;"-"&amp;X1494,'Ref. VM'!A:B,2,0),"Custom"),if(V1494 ="E2" , ifna(vlookup(W1494&amp;"-"&amp;X1494,'Ref. VM'!D:E,2,0),"Custom"),if(V1494="N2D",ifna(vlookup(W1494&amp;"-"&amp;X1494,'Ref. VM'!G:H,2,0),"Custom"),if(V1494="N4",ifna(vlookup(W1494&amp;"-"&amp;X1494,'Ref. VM'!J:K,2,0),"Custom"),0))))</f>
        <v>Custom</v>
      </c>
      <c r="AB1494" s="67" t="str">
        <f t="shared" si="9"/>
        <v>N2D-Custom vCPUs-CUD 3y</v>
      </c>
      <c r="AC1494" s="67" t="str">
        <f t="shared" si="10"/>
        <v>N2D-Custom RAM-CUD 3y</v>
      </c>
      <c r="AD1494" s="67">
        <f t="shared" si="11"/>
        <v>0</v>
      </c>
      <c r="AE1494" s="69">
        <f>if(T1494="Lift &amp; Shift Prod",730,if(T1494="Lift &amp; Shift Noprod",Assumptions!$B$3,0))</f>
        <v>730</v>
      </c>
      <c r="AF1494" s="70">
        <f>if( U1494=0,0,if(Y1494=0, ((vlookup(AB1494,'SKU Pricing'!A:B,Assumptions!$B$2,0)*W1494)+(vlookup(AC1494,'SKU Pricing'!A:B,Assumptions!$B$2,0)*X1494))*AE1494,((vlookup(AB1494,'SKU Pricing'!A:B,Assumptions!$B$2,0)*W1494)+(vlookup(AC1494,'SKU Pricing'!A:B,Assumptions!$B$2,0)*(W1494*8))+(vlookup(AD1494,'SKU Pricing'!A:B,Assumptions!$B$2,0)*(X1494-(W1494*8))))*AE1494))</f>
        <v>27.90832632</v>
      </c>
      <c r="AG1494" s="67" t="str">
        <f t="shared" si="12"/>
        <v>Windows Server</v>
      </c>
      <c r="AH1494" s="70">
        <f>ifna(vlookup(AG1494,'SKU Pricing'!A:B,Assumptions!$B$2,0)*W1494*AE1494,0)</f>
        <v>67.16</v>
      </c>
      <c r="AI1494" s="62" t="str">
        <f t="shared" si="13"/>
        <v/>
      </c>
      <c r="AJ1494" s="62" t="str">
        <f>if(V1494&lt;&gt;0, if(T1494="Lift &amp; Shift Noprod",Assumptions!$B$9,if(V1494=Assumptions!$B$6,Assumptions!$B$10,if(P1494=1,Assumptions!$B$8,Assumptions!$B$7))),"")</f>
        <v>Balanced</v>
      </c>
      <c r="AK1494" s="69" t="str">
        <f t="shared" si="14"/>
        <v>Balanced</v>
      </c>
      <c r="AL1494" s="69">
        <f>if(AJ1494="Hyperdisk Balanced",Assumptions!$B$11,0)</f>
        <v>0</v>
      </c>
      <c r="AM1494" s="69">
        <f>if(AJ1494="Hyperdisk Balanced",Assumptions!$B$12,0)</f>
        <v>0</v>
      </c>
      <c r="AN1494" s="70">
        <f>if(AK1494=0,0,if(AJ1494="Hyperdisk Balanced",vlookup(AK1494&amp;" provisioned space",'SKU Pricing'!A:B,Assumptions!$B$2,0)*Z1494+vlookup(AK1494&amp;" provisioned IOPS",'SKU Pricing'!A:B,Assumptions!$B$2,0)*AL1494*730+vlookup(AK1494&amp;" provisioned throughput",'SKU Pricing'!A:B,Assumptions!$B$2,0)*AM1494*730,vlookup(AK1494,'SKU Pricing'!A:B,Assumptions!$B$2,0)*Z1494))</f>
        <v>10.208</v>
      </c>
      <c r="AO1494" s="70">
        <f t="shared" si="15"/>
        <v>105.2763263</v>
      </c>
      <c r="AP1494" s="71" t="str">
        <f t="shared" si="16"/>
        <v>VM Manager</v>
      </c>
      <c r="AQ1494" s="70">
        <f>ifna(vlookup(AP1494,'SKU Pricing'!A:B,Assumptions!$B$2,0)*AE1494,0)</f>
        <v>2.19</v>
      </c>
      <c r="AR1494" s="72">
        <v>0.0</v>
      </c>
    </row>
    <row r="1495">
      <c r="A1495" s="61" t="s">
        <v>1634</v>
      </c>
      <c r="B1495" s="62" t="str">
        <f>ifna(if(vlookup(A1495,vOS!A:B,2,0)="","Unknown",vlookup(A1495,vOS!A:B,2,0)),"Unknown")</f>
        <v>Microsoft Windows Server 2022 (64-bit)</v>
      </c>
      <c r="C1495" s="62">
        <f>vlookup(B1495,'OS Study'!A:D,2,0)</f>
        <v>0</v>
      </c>
      <c r="D1495" s="62" t="str">
        <f>vlookup(B1495,'OS Study'!A:D,3,0)</f>
        <v>Windows</v>
      </c>
      <c r="E1495" s="62" t="str">
        <f>vlookup(B1495,'OS Study'!A:D,4,0)</f>
        <v>Server</v>
      </c>
      <c r="F1495" s="63" t="str">
        <f>vlookup(B1495,'OS Study'!A:E,5,0)</f>
        <v>2022</v>
      </c>
      <c r="G1495" s="62">
        <f>IF(vlookup(A1495,'RVtools V2.1'!A:J,4,0)="non",0,1)</f>
        <v>1</v>
      </c>
      <c r="H1495" s="62">
        <f>if(vlookup(A1495,'RVtools V2.1'!A:K,11,0)="kube",1,0)</f>
        <v>0</v>
      </c>
      <c r="I1495" s="62">
        <f t="shared" si="5"/>
        <v>0</v>
      </c>
      <c r="J1495" s="62">
        <f>ifna(vlookup(A1495,'Infra Study'!A:Q,17,0),0)</f>
        <v>0</v>
      </c>
      <c r="K1495" s="64">
        <f>IFERROR(__xludf.DUMMYFUNCTION("N(REGEXMATCH(VLOOKUP(A1495, 'RVtools V2.1'!A:H, 8, 0), ""^Serveur de fichiers""))"),0.0)</f>
        <v>0</v>
      </c>
      <c r="L1495" s="64">
        <f t="shared" si="6"/>
        <v>0</v>
      </c>
      <c r="M1495" s="67" t="str">
        <f>ifna(vlookup(A1495,'RVtools V2.1'!A:I,8,0),"N/A")</f>
        <v>UserLock</v>
      </c>
      <c r="N1495" s="64">
        <f>IFERROR(__xludf.DUMMYFUNCTION("IF(REGEXMATCH(M1495, ""(?i)"" &amp; JOIN(""|"", SPLIT(""kalisil"", "" ""))), 1, 0)"),0.0)</f>
        <v>0</v>
      </c>
      <c r="O1495" s="64" t="str">
        <f>vlookup(A1495,'RVtools V2.1'!A:H,7,0)</f>
        <v>T2</v>
      </c>
      <c r="P1495" s="64">
        <f>if(vlookup(A1495,'RVtools V2.1'!A:H,5,0)="oui",1,0)</f>
        <v>0</v>
      </c>
      <c r="Q1495" s="64">
        <f>ifna(vlookup(A1495,vCPU!A:B,2,0),"Unknown")</f>
        <v>2</v>
      </c>
      <c r="R1495" s="66">
        <f>ifna(vlookup(A1495,vMemory!A:C,3,0),"Unknown")</f>
        <v>4</v>
      </c>
      <c r="S1495" s="66">
        <f>ifna(vlookup(A1495,vDisk!A:C,3,0),"Unknown")</f>
        <v>116</v>
      </c>
      <c r="T1495" s="67" t="str">
        <f t="array" ref="T1495">IFS(
   L1495=1, "No Lift &amp; Shift",
   J1495=1, XLOOKUP(A1495, 'Infra Study'!A:A, 'Infra Study'!P:P),
   I1495=1, "No Lift &amp; Shift",
   H1495=1, "GKE",
   K1495=1, "GCNV",
   G1495=1, "Lift &amp; Shift Prod",
   TRUE, "Lift &amp; Shift Noprod"
)</f>
        <v>Lift &amp; Shift Prod</v>
      </c>
      <c r="U1495" s="67">
        <f t="shared" si="7"/>
        <v>1</v>
      </c>
      <c r="V1495" s="68" t="str">
        <f>if(T1495="Lift &amp; Shift Noprod",if( Y1495=0,Assumptions!$B$5, Assumptions!$B$4),if(T1495="Lift &amp; Shift Prod",if(AND(N1495=1,O1495="T1"),Assumptions!$B$6,Assumptions!$B$4),0))</f>
        <v>N2D</v>
      </c>
      <c r="W1495" s="69">
        <f>if(V1495&lt;&gt;0,if(Q1495="Unknown", Assumptions!$B$42,If(Q1495&gt;1,Q1495,2)),0)</f>
        <v>2</v>
      </c>
      <c r="X1495" s="69">
        <f>if(V1495&lt;&gt;0,if(R1495="Unknown", Assumptions!$B$43,R1495),0)</f>
        <v>4</v>
      </c>
      <c r="Y1495" s="68">
        <f t="shared" si="8"/>
        <v>0</v>
      </c>
      <c r="Z1495" s="68">
        <f>if(V1495&lt;&gt;0,if(  S1495="Unknown", Assumptions!$B$44,S1495),0)</f>
        <v>116</v>
      </c>
      <c r="AA1495" s="68" t="str">
        <f>if(V1495 ="N2",ifna(vlookup(W1495&amp;"-"&amp;X1495,'Ref. VM'!A:B,2,0),"Custom"),if(V1495 ="E2" , ifna(vlookup(W1495&amp;"-"&amp;X1495,'Ref. VM'!D:E,2,0),"Custom"),if(V1495="N2D",ifna(vlookup(W1495&amp;"-"&amp;X1495,'Ref. VM'!G:H,2,0),"Custom"),if(V1495="N4",ifna(vlookup(W1495&amp;"-"&amp;X1495,'Ref. VM'!J:K,2,0),"Custom"),0))))</f>
        <v>Custom</v>
      </c>
      <c r="AB1495" s="67" t="str">
        <f t="shared" si="9"/>
        <v>N2D-Custom vCPUs-CUD 3y</v>
      </c>
      <c r="AC1495" s="67" t="str">
        <f t="shared" si="10"/>
        <v>N2D-Custom RAM-CUD 3y</v>
      </c>
      <c r="AD1495" s="67">
        <f t="shared" si="11"/>
        <v>0</v>
      </c>
      <c r="AE1495" s="69">
        <f>if(T1495="Lift &amp; Shift Prod",730,if(T1495="Lift &amp; Shift Noprod",Assumptions!$B$3,0))</f>
        <v>730</v>
      </c>
      <c r="AF1495" s="70">
        <f>if( U1495=0,0,if(Y1495=0, ((vlookup(AB1495,'SKU Pricing'!A:B,Assumptions!$B$2,0)*W1495)+(vlookup(AC1495,'SKU Pricing'!A:B,Assumptions!$B$2,0)*X1495))*AE1495,((vlookup(AB1495,'SKU Pricing'!A:B,Assumptions!$B$2,0)*W1495)+(vlookup(AC1495,'SKU Pricing'!A:B,Assumptions!$B$2,0)*(W1495*8))+(vlookup(AD1495,'SKU Pricing'!A:B,Assumptions!$B$2,0)*(X1495-(W1495*8))))*AE1495))</f>
        <v>27.90832632</v>
      </c>
      <c r="AG1495" s="67" t="str">
        <f t="shared" si="12"/>
        <v>Windows Server</v>
      </c>
      <c r="AH1495" s="70">
        <f>ifna(vlookup(AG1495,'SKU Pricing'!A:B,Assumptions!$B$2,0)*W1495*AE1495,0)</f>
        <v>67.16</v>
      </c>
      <c r="AI1495" s="62" t="str">
        <f t="shared" si="13"/>
        <v/>
      </c>
      <c r="AJ1495" s="62" t="str">
        <f>if(V1495&lt;&gt;0, if(T1495="Lift &amp; Shift Noprod",Assumptions!$B$9,if(V1495=Assumptions!$B$6,Assumptions!$B$10,if(P1495=1,Assumptions!$B$8,Assumptions!$B$7))),"")</f>
        <v>Balanced</v>
      </c>
      <c r="AK1495" s="69" t="str">
        <f t="shared" si="14"/>
        <v>Balanced</v>
      </c>
      <c r="AL1495" s="69">
        <f>if(AJ1495="Hyperdisk Balanced",Assumptions!$B$11,0)</f>
        <v>0</v>
      </c>
      <c r="AM1495" s="69">
        <f>if(AJ1495="Hyperdisk Balanced",Assumptions!$B$12,0)</f>
        <v>0</v>
      </c>
      <c r="AN1495" s="70">
        <f>if(AK1495=0,0,if(AJ1495="Hyperdisk Balanced",vlookup(AK1495&amp;" provisioned space",'SKU Pricing'!A:B,Assumptions!$B$2,0)*Z1495+vlookup(AK1495&amp;" provisioned IOPS",'SKU Pricing'!A:B,Assumptions!$B$2,0)*AL1495*730+vlookup(AK1495&amp;" provisioned throughput",'SKU Pricing'!A:B,Assumptions!$B$2,0)*AM1495*730,vlookup(AK1495,'SKU Pricing'!A:B,Assumptions!$B$2,0)*Z1495))</f>
        <v>13.456</v>
      </c>
      <c r="AO1495" s="70">
        <f t="shared" si="15"/>
        <v>108.5243263</v>
      </c>
      <c r="AP1495" s="71" t="str">
        <f t="shared" si="16"/>
        <v>VM Manager</v>
      </c>
      <c r="AQ1495" s="70">
        <f>ifna(vlookup(AP1495,'SKU Pricing'!A:B,Assumptions!$B$2,0)*AE1495,0)</f>
        <v>2.19</v>
      </c>
      <c r="AR1495" s="72">
        <v>0.0</v>
      </c>
    </row>
    <row r="1496">
      <c r="A1496" s="61" t="s">
        <v>1635</v>
      </c>
      <c r="B1496" s="62" t="str">
        <f>ifna(if(vlookup(A1496,vOS!A:B,2,0)="","Unknown",vlookup(A1496,vOS!A:B,2,0)),"Unknown")</f>
        <v>Microsoft Windows Server 2022 (64-bit)</v>
      </c>
      <c r="C1496" s="62">
        <f>vlookup(B1496,'OS Study'!A:D,2,0)</f>
        <v>0</v>
      </c>
      <c r="D1496" s="62" t="str">
        <f>vlookup(B1496,'OS Study'!A:D,3,0)</f>
        <v>Windows</v>
      </c>
      <c r="E1496" s="62" t="str">
        <f>vlookup(B1496,'OS Study'!A:D,4,0)</f>
        <v>Server</v>
      </c>
      <c r="F1496" s="63" t="str">
        <f>vlookup(B1496,'OS Study'!A:E,5,0)</f>
        <v>2022</v>
      </c>
      <c r="G1496" s="62">
        <f>IF(vlookup(A1496,'RVtools V2.1'!A:J,4,0)="non",0,1)</f>
        <v>1</v>
      </c>
      <c r="H1496" s="62">
        <f>if(vlookup(A1496,'RVtools V2.1'!A:K,11,0)="kube",1,0)</f>
        <v>0</v>
      </c>
      <c r="I1496" s="62">
        <f t="shared" si="5"/>
        <v>0</v>
      </c>
      <c r="J1496" s="62">
        <f>ifna(vlookup(A1496,'Infra Study'!A:Q,17,0),0)</f>
        <v>0</v>
      </c>
      <c r="K1496" s="64">
        <f>IFERROR(__xludf.DUMMYFUNCTION("N(REGEXMATCH(VLOOKUP(A1496, 'RVtools V2.1'!A:H, 8, 0), ""^Serveur de fichiers""))"),0.0)</f>
        <v>0</v>
      </c>
      <c r="L1496" s="64">
        <f t="shared" si="6"/>
        <v>0</v>
      </c>
      <c r="M1496" s="67" t="str">
        <f>ifna(vlookup(A1496,'RVtools V2.1'!A:I,8,0),"N/A")</f>
        <v>UserLock</v>
      </c>
      <c r="N1496" s="64">
        <f>IFERROR(__xludf.DUMMYFUNCTION("IF(REGEXMATCH(M1496, ""(?i)"" &amp; JOIN(""|"", SPLIT(""kalisil"", "" ""))), 1, 0)"),0.0)</f>
        <v>0</v>
      </c>
      <c r="O1496" s="64" t="str">
        <f>vlookup(A1496,'RVtools V2.1'!A:H,7,0)</f>
        <v>T2</v>
      </c>
      <c r="P1496" s="64">
        <f>if(vlookup(A1496,'RVtools V2.1'!A:H,5,0)="oui",1,0)</f>
        <v>0</v>
      </c>
      <c r="Q1496" s="64">
        <f>ifna(vlookup(A1496,vCPU!A:B,2,0),"Unknown")</f>
        <v>2</v>
      </c>
      <c r="R1496" s="66">
        <f>ifna(vlookup(A1496,vMemory!A:C,3,0),"Unknown")</f>
        <v>4</v>
      </c>
      <c r="S1496" s="66">
        <f>ifna(vlookup(A1496,vDisk!A:C,3,0),"Unknown")</f>
        <v>113</v>
      </c>
      <c r="T1496" s="67" t="str">
        <f t="array" ref="T1496">IFS(
   L1496=1, "No Lift &amp; Shift",
   J1496=1, XLOOKUP(A1496, 'Infra Study'!A:A, 'Infra Study'!P:P),
   I1496=1, "No Lift &amp; Shift",
   H1496=1, "GKE",
   K1496=1, "GCNV",
   G1496=1, "Lift &amp; Shift Prod",
   TRUE, "Lift &amp; Shift Noprod"
)</f>
        <v>Lift &amp; Shift Prod</v>
      </c>
      <c r="U1496" s="67">
        <f t="shared" si="7"/>
        <v>1</v>
      </c>
      <c r="V1496" s="68" t="str">
        <f>if(T1496="Lift &amp; Shift Noprod",if( Y1496=0,Assumptions!$B$5, Assumptions!$B$4),if(T1496="Lift &amp; Shift Prod",if(AND(N1496=1,O1496="T1"),Assumptions!$B$6,Assumptions!$B$4),0))</f>
        <v>N2D</v>
      </c>
      <c r="W1496" s="69">
        <f>if(V1496&lt;&gt;0,if(Q1496="Unknown", Assumptions!$B$42,If(Q1496&gt;1,Q1496,2)),0)</f>
        <v>2</v>
      </c>
      <c r="X1496" s="69">
        <f>if(V1496&lt;&gt;0,if(R1496="Unknown", Assumptions!$B$43,R1496),0)</f>
        <v>4</v>
      </c>
      <c r="Y1496" s="68">
        <f t="shared" si="8"/>
        <v>0</v>
      </c>
      <c r="Z1496" s="68">
        <f>if(V1496&lt;&gt;0,if(  S1496="Unknown", Assumptions!$B$44,S1496),0)</f>
        <v>113</v>
      </c>
      <c r="AA1496" s="68" t="str">
        <f>if(V1496 ="N2",ifna(vlookup(W1496&amp;"-"&amp;X1496,'Ref. VM'!A:B,2,0),"Custom"),if(V1496 ="E2" , ifna(vlookup(W1496&amp;"-"&amp;X1496,'Ref. VM'!D:E,2,0),"Custom"),if(V1496="N2D",ifna(vlookup(W1496&amp;"-"&amp;X1496,'Ref. VM'!G:H,2,0),"Custom"),if(V1496="N4",ifna(vlookup(W1496&amp;"-"&amp;X1496,'Ref. VM'!J:K,2,0),"Custom"),0))))</f>
        <v>Custom</v>
      </c>
      <c r="AB1496" s="67" t="str">
        <f t="shared" si="9"/>
        <v>N2D-Custom vCPUs-CUD 3y</v>
      </c>
      <c r="AC1496" s="67" t="str">
        <f t="shared" si="10"/>
        <v>N2D-Custom RAM-CUD 3y</v>
      </c>
      <c r="AD1496" s="67">
        <f t="shared" si="11"/>
        <v>0</v>
      </c>
      <c r="AE1496" s="69">
        <f>if(T1496="Lift &amp; Shift Prod",730,if(T1496="Lift &amp; Shift Noprod",Assumptions!$B$3,0))</f>
        <v>730</v>
      </c>
      <c r="AF1496" s="70">
        <f>if( U1496=0,0,if(Y1496=0, ((vlookup(AB1496,'SKU Pricing'!A:B,Assumptions!$B$2,0)*W1496)+(vlookup(AC1496,'SKU Pricing'!A:B,Assumptions!$B$2,0)*X1496))*AE1496,((vlookup(AB1496,'SKU Pricing'!A:B,Assumptions!$B$2,0)*W1496)+(vlookup(AC1496,'SKU Pricing'!A:B,Assumptions!$B$2,0)*(W1496*8))+(vlookup(AD1496,'SKU Pricing'!A:B,Assumptions!$B$2,0)*(X1496-(W1496*8))))*AE1496))</f>
        <v>27.90832632</v>
      </c>
      <c r="AG1496" s="67" t="str">
        <f t="shared" si="12"/>
        <v>Windows Server</v>
      </c>
      <c r="AH1496" s="70">
        <f>ifna(vlookup(AG1496,'SKU Pricing'!A:B,Assumptions!$B$2,0)*W1496*AE1496,0)</f>
        <v>67.16</v>
      </c>
      <c r="AI1496" s="62" t="str">
        <f t="shared" si="13"/>
        <v/>
      </c>
      <c r="AJ1496" s="62" t="str">
        <f>if(V1496&lt;&gt;0, if(T1496="Lift &amp; Shift Noprod",Assumptions!$B$9,if(V1496=Assumptions!$B$6,Assumptions!$B$10,if(P1496=1,Assumptions!$B$8,Assumptions!$B$7))),"")</f>
        <v>Balanced</v>
      </c>
      <c r="AK1496" s="69" t="str">
        <f t="shared" si="14"/>
        <v>Balanced</v>
      </c>
      <c r="AL1496" s="69">
        <f>if(AJ1496="Hyperdisk Balanced",Assumptions!$B$11,0)</f>
        <v>0</v>
      </c>
      <c r="AM1496" s="69">
        <f>if(AJ1496="Hyperdisk Balanced",Assumptions!$B$12,0)</f>
        <v>0</v>
      </c>
      <c r="AN1496" s="70">
        <f>if(AK1496=0,0,if(AJ1496="Hyperdisk Balanced",vlookup(AK1496&amp;" provisioned space",'SKU Pricing'!A:B,Assumptions!$B$2,0)*Z1496+vlookup(AK1496&amp;" provisioned IOPS",'SKU Pricing'!A:B,Assumptions!$B$2,0)*AL1496*730+vlookup(AK1496&amp;" provisioned throughput",'SKU Pricing'!A:B,Assumptions!$B$2,0)*AM1496*730,vlookup(AK1496,'SKU Pricing'!A:B,Assumptions!$B$2,0)*Z1496))</f>
        <v>13.108</v>
      </c>
      <c r="AO1496" s="70">
        <f t="shared" si="15"/>
        <v>108.1763263</v>
      </c>
      <c r="AP1496" s="71" t="str">
        <f t="shared" si="16"/>
        <v>VM Manager</v>
      </c>
      <c r="AQ1496" s="70">
        <f>ifna(vlookup(AP1496,'SKU Pricing'!A:B,Assumptions!$B$2,0)*AE1496,0)</f>
        <v>2.19</v>
      </c>
      <c r="AR1496" s="72">
        <v>0.0</v>
      </c>
    </row>
    <row r="1497">
      <c r="A1497" s="61" t="s">
        <v>1633</v>
      </c>
      <c r="B1497" s="62" t="str">
        <f>ifna(if(vlookup(A1497,vOS!A:B,2,0)="","Unknown",vlookup(A1497,vOS!A:B,2,0)),"Unknown")</f>
        <v>Microsoft Windows Server 2022 (64-bit)</v>
      </c>
      <c r="C1497" s="62">
        <f>vlookup(B1497,'OS Study'!A:D,2,0)</f>
        <v>0</v>
      </c>
      <c r="D1497" s="62" t="str">
        <f>vlookup(B1497,'OS Study'!A:D,3,0)</f>
        <v>Windows</v>
      </c>
      <c r="E1497" s="62" t="str">
        <f>vlookup(B1497,'OS Study'!A:D,4,0)</f>
        <v>Server</v>
      </c>
      <c r="F1497" s="63" t="str">
        <f>vlookup(B1497,'OS Study'!A:E,5,0)</f>
        <v>2022</v>
      </c>
      <c r="G1497" s="62">
        <f>IF(vlookup(A1497,'RVtools V2.1'!A:J,4,0)="non",0,1)</f>
        <v>1</v>
      </c>
      <c r="H1497" s="62">
        <f>if(vlookup(A1497,'RVtools V2.1'!A:K,11,0)="kube",1,0)</f>
        <v>0</v>
      </c>
      <c r="I1497" s="62">
        <f t="shared" si="5"/>
        <v>0</v>
      </c>
      <c r="J1497" s="62">
        <f>ifna(vlookup(A1497,'Infra Study'!A:Q,17,0),0)</f>
        <v>0</v>
      </c>
      <c r="K1497" s="64">
        <f>IFERROR(__xludf.DUMMYFUNCTION("N(REGEXMATCH(VLOOKUP(A1497, 'RVtools V2.1'!A:H, 8, 0), ""^Serveur de fichiers""))"),0.0)</f>
        <v>0</v>
      </c>
      <c r="L1497" s="64">
        <f t="shared" si="6"/>
        <v>0</v>
      </c>
      <c r="M1497" s="67" t="str">
        <f>ifna(vlookup(A1497,'RVtools V2.1'!A:I,8,0),"N/A")</f>
        <v>UserLock</v>
      </c>
      <c r="N1497" s="64">
        <f>IFERROR(__xludf.DUMMYFUNCTION("IF(REGEXMATCH(M1497, ""(?i)"" &amp; JOIN(""|"", SPLIT(""kalisil"", "" ""))), 1, 0)"),0.0)</f>
        <v>0</v>
      </c>
      <c r="O1497" s="64" t="str">
        <f>vlookup(A1497,'RVtools V2.1'!A:H,7,0)</f>
        <v>T2</v>
      </c>
      <c r="P1497" s="64">
        <f>if(vlookup(A1497,'RVtools V2.1'!A:H,5,0)="oui",1,0)</f>
        <v>0</v>
      </c>
      <c r="Q1497" s="64">
        <f>ifna(vlookup(A1497,vCPU!A:B,2,0),"Unknown")</f>
        <v>2</v>
      </c>
      <c r="R1497" s="66">
        <f>ifna(vlookup(A1497,vMemory!A:C,3,0),"Unknown")</f>
        <v>4</v>
      </c>
      <c r="S1497" s="66">
        <f>ifna(vlookup(A1497,vDisk!A:C,3,0),"Unknown")</f>
        <v>88</v>
      </c>
      <c r="T1497" s="67" t="str">
        <f t="array" ref="T1497">IFS(
   L1497=1, "No Lift &amp; Shift",
   J1497=1, XLOOKUP(A1497, 'Infra Study'!A:A, 'Infra Study'!P:P),
   I1497=1, "No Lift &amp; Shift",
   H1497=1, "GKE",
   K1497=1, "GCNV",
   G1497=1, "Lift &amp; Shift Prod",
   TRUE, "Lift &amp; Shift Noprod"
)</f>
        <v>Lift &amp; Shift Prod</v>
      </c>
      <c r="U1497" s="67">
        <f t="shared" si="7"/>
        <v>1</v>
      </c>
      <c r="V1497" s="68" t="str">
        <f>if(T1497="Lift &amp; Shift Noprod",if( Y1497=0,Assumptions!$B$5, Assumptions!$B$4),if(T1497="Lift &amp; Shift Prod",if(AND(N1497=1,O1497="T1"),Assumptions!$B$6,Assumptions!$B$4),0))</f>
        <v>N2D</v>
      </c>
      <c r="W1497" s="69">
        <f>if(V1497&lt;&gt;0,if(Q1497="Unknown", Assumptions!$B$42,If(Q1497&gt;1,Q1497,2)),0)</f>
        <v>2</v>
      </c>
      <c r="X1497" s="69">
        <f>if(V1497&lt;&gt;0,if(R1497="Unknown", Assumptions!$B$43,R1497),0)</f>
        <v>4</v>
      </c>
      <c r="Y1497" s="68">
        <f t="shared" si="8"/>
        <v>0</v>
      </c>
      <c r="Z1497" s="68">
        <f>if(V1497&lt;&gt;0,if(  S1497="Unknown", Assumptions!$B$44,S1497),0)</f>
        <v>88</v>
      </c>
      <c r="AA1497" s="68" t="str">
        <f>if(V1497 ="N2",ifna(vlookup(W1497&amp;"-"&amp;X1497,'Ref. VM'!A:B,2,0),"Custom"),if(V1497 ="E2" , ifna(vlookup(W1497&amp;"-"&amp;X1497,'Ref. VM'!D:E,2,0),"Custom"),if(V1497="N2D",ifna(vlookup(W1497&amp;"-"&amp;X1497,'Ref. VM'!G:H,2,0),"Custom"),if(V1497="N4",ifna(vlookup(W1497&amp;"-"&amp;X1497,'Ref. VM'!J:K,2,0),"Custom"),0))))</f>
        <v>Custom</v>
      </c>
      <c r="AB1497" s="67" t="str">
        <f t="shared" si="9"/>
        <v>N2D-Custom vCPUs-CUD 3y</v>
      </c>
      <c r="AC1497" s="67" t="str">
        <f t="shared" si="10"/>
        <v>N2D-Custom RAM-CUD 3y</v>
      </c>
      <c r="AD1497" s="67">
        <f t="shared" si="11"/>
        <v>0</v>
      </c>
      <c r="AE1497" s="69">
        <f>if(T1497="Lift &amp; Shift Prod",730,if(T1497="Lift &amp; Shift Noprod",Assumptions!$B$3,0))</f>
        <v>730</v>
      </c>
      <c r="AF1497" s="70">
        <f>if( U1497=0,0,if(Y1497=0, ((vlookup(AB1497,'SKU Pricing'!A:B,Assumptions!$B$2,0)*W1497)+(vlookup(AC1497,'SKU Pricing'!A:B,Assumptions!$B$2,0)*X1497))*AE1497,((vlookup(AB1497,'SKU Pricing'!A:B,Assumptions!$B$2,0)*W1497)+(vlookup(AC1497,'SKU Pricing'!A:B,Assumptions!$B$2,0)*(W1497*8))+(vlookup(AD1497,'SKU Pricing'!A:B,Assumptions!$B$2,0)*(X1497-(W1497*8))))*AE1497))</f>
        <v>27.90832632</v>
      </c>
      <c r="AG1497" s="67" t="str">
        <f t="shared" si="12"/>
        <v>Windows Server</v>
      </c>
      <c r="AH1497" s="70">
        <f>ifna(vlookup(AG1497,'SKU Pricing'!A:B,Assumptions!$B$2,0)*W1497*AE1497,0)</f>
        <v>67.16</v>
      </c>
      <c r="AI1497" s="62" t="str">
        <f t="shared" si="13"/>
        <v/>
      </c>
      <c r="AJ1497" s="62" t="str">
        <f>if(V1497&lt;&gt;0, if(T1497="Lift &amp; Shift Noprod",Assumptions!$B$9,if(V1497=Assumptions!$B$6,Assumptions!$B$10,if(P1497=1,Assumptions!$B$8,Assumptions!$B$7))),"")</f>
        <v>Balanced</v>
      </c>
      <c r="AK1497" s="69" t="str">
        <f t="shared" si="14"/>
        <v>Balanced</v>
      </c>
      <c r="AL1497" s="69">
        <f>if(AJ1497="Hyperdisk Balanced",Assumptions!$B$11,0)</f>
        <v>0</v>
      </c>
      <c r="AM1497" s="69">
        <f>if(AJ1497="Hyperdisk Balanced",Assumptions!$B$12,0)</f>
        <v>0</v>
      </c>
      <c r="AN1497" s="70">
        <f>if(AK1497=0,0,if(AJ1497="Hyperdisk Balanced",vlookup(AK1497&amp;" provisioned space",'SKU Pricing'!A:B,Assumptions!$B$2,0)*Z1497+vlookup(AK1497&amp;" provisioned IOPS",'SKU Pricing'!A:B,Assumptions!$B$2,0)*AL1497*730+vlookup(AK1497&amp;" provisioned throughput",'SKU Pricing'!A:B,Assumptions!$B$2,0)*AM1497*730,vlookup(AK1497,'SKU Pricing'!A:B,Assumptions!$B$2,0)*Z1497))</f>
        <v>10.208</v>
      </c>
      <c r="AO1497" s="70">
        <f t="shared" si="15"/>
        <v>105.2763263</v>
      </c>
      <c r="AP1497" s="71" t="str">
        <f t="shared" si="16"/>
        <v>VM Manager</v>
      </c>
      <c r="AQ1497" s="70">
        <f>ifna(vlookup(AP1497,'SKU Pricing'!A:B,Assumptions!$B$2,0)*AE1497,0)</f>
        <v>2.19</v>
      </c>
      <c r="AR1497" s="72">
        <v>0.0</v>
      </c>
    </row>
    <row r="1498">
      <c r="A1498" s="61" t="s">
        <v>1636</v>
      </c>
      <c r="B1498" s="62" t="str">
        <f>ifna(if(vlookup(A1498,vOS!A:B,2,0)="","Unknown",vlookup(A1498,vOS!A:B,2,0)),"Unknown")</f>
        <v>Microsoft Windows Server 2022 (64-bit)</v>
      </c>
      <c r="C1498" s="62">
        <f>vlookup(B1498,'OS Study'!A:D,2,0)</f>
        <v>0</v>
      </c>
      <c r="D1498" s="62" t="str">
        <f>vlookup(B1498,'OS Study'!A:D,3,0)</f>
        <v>Windows</v>
      </c>
      <c r="E1498" s="62" t="str">
        <f>vlookup(B1498,'OS Study'!A:D,4,0)</f>
        <v>Server</v>
      </c>
      <c r="F1498" s="63" t="str">
        <f>vlookup(B1498,'OS Study'!A:E,5,0)</f>
        <v>2022</v>
      </c>
      <c r="G1498" s="62">
        <f>IF(vlookup(A1498,'RVtools V2.1'!A:J,4,0)="non",0,1)</f>
        <v>1</v>
      </c>
      <c r="H1498" s="62">
        <f>if(vlookup(A1498,'RVtools V2.1'!A:K,11,0)="kube",1,0)</f>
        <v>0</v>
      </c>
      <c r="I1498" s="62">
        <f t="shared" si="5"/>
        <v>0</v>
      </c>
      <c r="J1498" s="62">
        <f>ifna(vlookup(A1498,'Infra Study'!A:Q,17,0),0)</f>
        <v>0</v>
      </c>
      <c r="K1498" s="64">
        <f>IFERROR(__xludf.DUMMYFUNCTION("N(REGEXMATCH(VLOOKUP(A1498, 'RVtools V2.1'!A:H, 8, 0), ""^Serveur de fichiers""))"),0.0)</f>
        <v>0</v>
      </c>
      <c r="L1498" s="64">
        <f t="shared" si="6"/>
        <v>0</v>
      </c>
      <c r="M1498" s="67" t="str">
        <f>ifna(vlookup(A1498,'RVtools V2.1'!A:I,8,0),"N/A")</f>
        <v>UserLock</v>
      </c>
      <c r="N1498" s="64">
        <f>IFERROR(__xludf.DUMMYFUNCTION("IF(REGEXMATCH(M1498, ""(?i)"" &amp; JOIN(""|"", SPLIT(""kalisil"", "" ""))), 1, 0)"),0.0)</f>
        <v>0</v>
      </c>
      <c r="O1498" s="64" t="str">
        <f>vlookup(A1498,'RVtools V2.1'!A:H,7,0)</f>
        <v>T2</v>
      </c>
      <c r="P1498" s="64">
        <f>if(vlookup(A1498,'RVtools V2.1'!A:H,5,0)="oui",1,0)</f>
        <v>0</v>
      </c>
      <c r="Q1498" s="64">
        <f>ifna(vlookup(A1498,vCPU!A:B,2,0),"Unknown")</f>
        <v>4</v>
      </c>
      <c r="R1498" s="66">
        <f>ifna(vlookup(A1498,vMemory!A:C,3,0),"Unknown")</f>
        <v>8</v>
      </c>
      <c r="S1498" s="66">
        <f>ifna(vlookup(A1498,vDisk!A:C,3,0),"Unknown")</f>
        <v>96</v>
      </c>
      <c r="T1498" s="67" t="str">
        <f t="array" ref="T1498">IFS(
   L1498=1, "No Lift &amp; Shift",
   J1498=1, XLOOKUP(A1498, 'Infra Study'!A:A, 'Infra Study'!P:P),
   I1498=1, "No Lift &amp; Shift",
   H1498=1, "GKE",
   K1498=1, "GCNV",
   G1498=1, "Lift &amp; Shift Prod",
   TRUE, "Lift &amp; Shift Noprod"
)</f>
        <v>Lift &amp; Shift Prod</v>
      </c>
      <c r="U1498" s="67">
        <f t="shared" si="7"/>
        <v>1</v>
      </c>
      <c r="V1498" s="68" t="str">
        <f>if(T1498="Lift &amp; Shift Noprod",if( Y1498=0,Assumptions!$B$5, Assumptions!$B$4),if(T1498="Lift &amp; Shift Prod",if(AND(N1498=1,O1498="T1"),Assumptions!$B$6,Assumptions!$B$4),0))</f>
        <v>N2D</v>
      </c>
      <c r="W1498" s="69">
        <f>if(V1498&lt;&gt;0,if(Q1498="Unknown", Assumptions!$B$42,If(Q1498&gt;1,Q1498,2)),0)</f>
        <v>4</v>
      </c>
      <c r="X1498" s="69">
        <f>if(V1498&lt;&gt;0,if(R1498="Unknown", Assumptions!$B$43,R1498),0)</f>
        <v>8</v>
      </c>
      <c r="Y1498" s="68">
        <f t="shared" si="8"/>
        <v>0</v>
      </c>
      <c r="Z1498" s="68">
        <f>if(V1498&lt;&gt;0,if(  S1498="Unknown", Assumptions!$B$44,S1498),0)</f>
        <v>96</v>
      </c>
      <c r="AA1498" s="68" t="str">
        <f>if(V1498 ="N2",ifna(vlookup(W1498&amp;"-"&amp;X1498,'Ref. VM'!A:B,2,0),"Custom"),if(V1498 ="E2" , ifna(vlookup(W1498&amp;"-"&amp;X1498,'Ref. VM'!D:E,2,0),"Custom"),if(V1498="N2D",ifna(vlookup(W1498&amp;"-"&amp;X1498,'Ref. VM'!G:H,2,0),"Custom"),if(V1498="N4",ifna(vlookup(W1498&amp;"-"&amp;X1498,'Ref. VM'!J:K,2,0),"Custom"),0))))</f>
        <v>Custom</v>
      </c>
      <c r="AB1498" s="67" t="str">
        <f t="shared" si="9"/>
        <v>N2D-Custom vCPUs-CUD 3y</v>
      </c>
      <c r="AC1498" s="67" t="str">
        <f t="shared" si="10"/>
        <v>N2D-Custom RAM-CUD 3y</v>
      </c>
      <c r="AD1498" s="67">
        <f t="shared" si="11"/>
        <v>0</v>
      </c>
      <c r="AE1498" s="69">
        <f>if(T1498="Lift &amp; Shift Prod",730,if(T1498="Lift &amp; Shift Noprod",Assumptions!$B$3,0))</f>
        <v>730</v>
      </c>
      <c r="AF1498" s="70">
        <f>if( U1498=0,0,if(Y1498=0, ((vlookup(AB1498,'SKU Pricing'!A:B,Assumptions!$B$2,0)*W1498)+(vlookup(AC1498,'SKU Pricing'!A:B,Assumptions!$B$2,0)*X1498))*AE1498,((vlookup(AB1498,'SKU Pricing'!A:B,Assumptions!$B$2,0)*W1498)+(vlookup(AC1498,'SKU Pricing'!A:B,Assumptions!$B$2,0)*(W1498*8))+(vlookup(AD1498,'SKU Pricing'!A:B,Assumptions!$B$2,0)*(X1498-(W1498*8))))*AE1498))</f>
        <v>55.81665264</v>
      </c>
      <c r="AG1498" s="67" t="str">
        <f t="shared" si="12"/>
        <v>Windows Server</v>
      </c>
      <c r="AH1498" s="70">
        <f>ifna(vlookup(AG1498,'SKU Pricing'!A:B,Assumptions!$B$2,0)*W1498*AE1498,0)</f>
        <v>134.32</v>
      </c>
      <c r="AI1498" s="62" t="str">
        <f t="shared" si="13"/>
        <v/>
      </c>
      <c r="AJ1498" s="62" t="str">
        <f>if(V1498&lt;&gt;0, if(T1498="Lift &amp; Shift Noprod",Assumptions!$B$9,if(V1498=Assumptions!$B$6,Assumptions!$B$10,if(P1498=1,Assumptions!$B$8,Assumptions!$B$7))),"")</f>
        <v>Balanced</v>
      </c>
      <c r="AK1498" s="69" t="str">
        <f t="shared" si="14"/>
        <v>Balanced</v>
      </c>
      <c r="AL1498" s="69">
        <f>if(AJ1498="Hyperdisk Balanced",Assumptions!$B$11,0)</f>
        <v>0</v>
      </c>
      <c r="AM1498" s="69">
        <f>if(AJ1498="Hyperdisk Balanced",Assumptions!$B$12,0)</f>
        <v>0</v>
      </c>
      <c r="AN1498" s="70">
        <f>if(AK1498=0,0,if(AJ1498="Hyperdisk Balanced",vlookup(AK1498&amp;" provisioned space",'SKU Pricing'!A:B,Assumptions!$B$2,0)*Z1498+vlookup(AK1498&amp;" provisioned IOPS",'SKU Pricing'!A:B,Assumptions!$B$2,0)*AL1498*730+vlookup(AK1498&amp;" provisioned throughput",'SKU Pricing'!A:B,Assumptions!$B$2,0)*AM1498*730,vlookup(AK1498,'SKU Pricing'!A:B,Assumptions!$B$2,0)*Z1498))</f>
        <v>11.136</v>
      </c>
      <c r="AO1498" s="70">
        <f t="shared" si="15"/>
        <v>201.2726526</v>
      </c>
      <c r="AP1498" s="71" t="str">
        <f t="shared" si="16"/>
        <v>VM Manager</v>
      </c>
      <c r="AQ1498" s="70">
        <f>ifna(vlookup(AP1498,'SKU Pricing'!A:B,Assumptions!$B$2,0)*AE1498,0)</f>
        <v>2.19</v>
      </c>
      <c r="AR1498" s="72">
        <v>0.0</v>
      </c>
    </row>
    <row r="1499">
      <c r="A1499" s="61" t="s">
        <v>1637</v>
      </c>
      <c r="B1499" s="62" t="str">
        <f>ifna(if(vlookup(A1499,vOS!A:B,2,0)="","Unknown",vlookup(A1499,vOS!A:B,2,0)),"Unknown")</f>
        <v>Microsoft Windows Server 2022 (64-bit)</v>
      </c>
      <c r="C1499" s="62">
        <f>vlookup(B1499,'OS Study'!A:D,2,0)</f>
        <v>0</v>
      </c>
      <c r="D1499" s="62" t="str">
        <f>vlookup(B1499,'OS Study'!A:D,3,0)</f>
        <v>Windows</v>
      </c>
      <c r="E1499" s="62" t="str">
        <f>vlookup(B1499,'OS Study'!A:D,4,0)</f>
        <v>Server</v>
      </c>
      <c r="F1499" s="63" t="str">
        <f>vlookup(B1499,'OS Study'!A:E,5,0)</f>
        <v>2022</v>
      </c>
      <c r="G1499" s="62">
        <f>IF(vlookup(A1499,'RVtools V2.1'!A:J,4,0)="non",0,1)</f>
        <v>1</v>
      </c>
      <c r="H1499" s="62">
        <f>if(vlookup(A1499,'RVtools V2.1'!A:K,11,0)="kube",1,0)</f>
        <v>0</v>
      </c>
      <c r="I1499" s="62">
        <f t="shared" si="5"/>
        <v>0</v>
      </c>
      <c r="J1499" s="62">
        <f>ifna(vlookup(A1499,'Infra Study'!A:Q,17,0),0)</f>
        <v>0</v>
      </c>
      <c r="K1499" s="64">
        <f>IFERROR(__xludf.DUMMYFUNCTION("N(REGEXMATCH(VLOOKUP(A1499, 'RVtools V2.1'!A:H, 8, 0), ""^Serveur de fichiers""))"),0.0)</f>
        <v>0</v>
      </c>
      <c r="L1499" s="64">
        <f t="shared" si="6"/>
        <v>0</v>
      </c>
      <c r="M1499" s="67" t="str">
        <f>ifna(vlookup(A1499,'RVtools V2.1'!A:I,8,0),"N/A")</f>
        <v>UserLock</v>
      </c>
      <c r="N1499" s="64">
        <f>IFERROR(__xludf.DUMMYFUNCTION("IF(REGEXMATCH(M1499, ""(?i)"" &amp; JOIN(""|"", SPLIT(""kalisil"", "" ""))), 1, 0)"),0.0)</f>
        <v>0</v>
      </c>
      <c r="O1499" s="64" t="str">
        <f>vlookup(A1499,'RVtools V2.1'!A:H,7,0)</f>
        <v>T2</v>
      </c>
      <c r="P1499" s="64">
        <f>if(vlookup(A1499,'RVtools V2.1'!A:H,5,0)="oui",1,0)</f>
        <v>0</v>
      </c>
      <c r="Q1499" s="64">
        <f>ifna(vlookup(A1499,vCPU!A:B,2,0),"Unknown")</f>
        <v>2</v>
      </c>
      <c r="R1499" s="66">
        <f>ifna(vlookup(A1499,vMemory!A:C,3,0),"Unknown")</f>
        <v>4</v>
      </c>
      <c r="S1499" s="66">
        <f>ifna(vlookup(A1499,vDisk!A:C,3,0),"Unknown")</f>
        <v>101</v>
      </c>
      <c r="T1499" s="67" t="str">
        <f t="array" ref="T1499">IFS(
   L1499=1, "No Lift &amp; Shift",
   J1499=1, XLOOKUP(A1499, 'Infra Study'!A:A, 'Infra Study'!P:P),
   I1499=1, "No Lift &amp; Shift",
   H1499=1, "GKE",
   K1499=1, "GCNV",
   G1499=1, "Lift &amp; Shift Prod",
   TRUE, "Lift &amp; Shift Noprod"
)</f>
        <v>Lift &amp; Shift Prod</v>
      </c>
      <c r="U1499" s="67">
        <f t="shared" si="7"/>
        <v>1</v>
      </c>
      <c r="V1499" s="68" t="str">
        <f>if(T1499="Lift &amp; Shift Noprod",if( Y1499=0,Assumptions!$B$5, Assumptions!$B$4),if(T1499="Lift &amp; Shift Prod",if(AND(N1499=1,O1499="T1"),Assumptions!$B$6,Assumptions!$B$4),0))</f>
        <v>N2D</v>
      </c>
      <c r="W1499" s="69">
        <f>if(V1499&lt;&gt;0,if(Q1499="Unknown", Assumptions!$B$42,If(Q1499&gt;1,Q1499,2)),0)</f>
        <v>2</v>
      </c>
      <c r="X1499" s="69">
        <f>if(V1499&lt;&gt;0,if(R1499="Unknown", Assumptions!$B$43,R1499),0)</f>
        <v>4</v>
      </c>
      <c r="Y1499" s="68">
        <f t="shared" si="8"/>
        <v>0</v>
      </c>
      <c r="Z1499" s="68">
        <f>if(V1499&lt;&gt;0,if(  S1499="Unknown", Assumptions!$B$44,S1499),0)</f>
        <v>101</v>
      </c>
      <c r="AA1499" s="68" t="str">
        <f>if(V1499 ="N2",ifna(vlookup(W1499&amp;"-"&amp;X1499,'Ref. VM'!A:B,2,0),"Custom"),if(V1499 ="E2" , ifna(vlookup(W1499&amp;"-"&amp;X1499,'Ref. VM'!D:E,2,0),"Custom"),if(V1499="N2D",ifna(vlookup(W1499&amp;"-"&amp;X1499,'Ref. VM'!G:H,2,0),"Custom"),if(V1499="N4",ifna(vlookup(W1499&amp;"-"&amp;X1499,'Ref. VM'!J:K,2,0),"Custom"),0))))</f>
        <v>Custom</v>
      </c>
      <c r="AB1499" s="67" t="str">
        <f t="shared" si="9"/>
        <v>N2D-Custom vCPUs-CUD 3y</v>
      </c>
      <c r="AC1499" s="67" t="str">
        <f t="shared" si="10"/>
        <v>N2D-Custom RAM-CUD 3y</v>
      </c>
      <c r="AD1499" s="67">
        <f t="shared" si="11"/>
        <v>0</v>
      </c>
      <c r="AE1499" s="69">
        <f>if(T1499="Lift &amp; Shift Prod",730,if(T1499="Lift &amp; Shift Noprod",Assumptions!$B$3,0))</f>
        <v>730</v>
      </c>
      <c r="AF1499" s="70">
        <f>if( U1499=0,0,if(Y1499=0, ((vlookup(AB1499,'SKU Pricing'!A:B,Assumptions!$B$2,0)*W1499)+(vlookup(AC1499,'SKU Pricing'!A:B,Assumptions!$B$2,0)*X1499))*AE1499,((vlookup(AB1499,'SKU Pricing'!A:B,Assumptions!$B$2,0)*W1499)+(vlookup(AC1499,'SKU Pricing'!A:B,Assumptions!$B$2,0)*(W1499*8))+(vlookup(AD1499,'SKU Pricing'!A:B,Assumptions!$B$2,0)*(X1499-(W1499*8))))*AE1499))</f>
        <v>27.90832632</v>
      </c>
      <c r="AG1499" s="67" t="str">
        <f t="shared" si="12"/>
        <v>Windows Server</v>
      </c>
      <c r="AH1499" s="70">
        <f>ifna(vlookup(AG1499,'SKU Pricing'!A:B,Assumptions!$B$2,0)*W1499*AE1499,0)</f>
        <v>67.16</v>
      </c>
      <c r="AI1499" s="62" t="str">
        <f t="shared" si="13"/>
        <v/>
      </c>
      <c r="AJ1499" s="62" t="str">
        <f>if(V1499&lt;&gt;0, if(T1499="Lift &amp; Shift Noprod",Assumptions!$B$9,if(V1499=Assumptions!$B$6,Assumptions!$B$10,if(P1499=1,Assumptions!$B$8,Assumptions!$B$7))),"")</f>
        <v>Balanced</v>
      </c>
      <c r="AK1499" s="69" t="str">
        <f t="shared" si="14"/>
        <v>Balanced</v>
      </c>
      <c r="AL1499" s="69">
        <f>if(AJ1499="Hyperdisk Balanced",Assumptions!$B$11,0)</f>
        <v>0</v>
      </c>
      <c r="AM1499" s="69">
        <f>if(AJ1499="Hyperdisk Balanced",Assumptions!$B$12,0)</f>
        <v>0</v>
      </c>
      <c r="AN1499" s="70">
        <f>if(AK1499=0,0,if(AJ1499="Hyperdisk Balanced",vlookup(AK1499&amp;" provisioned space",'SKU Pricing'!A:B,Assumptions!$B$2,0)*Z1499+vlookup(AK1499&amp;" provisioned IOPS",'SKU Pricing'!A:B,Assumptions!$B$2,0)*AL1499*730+vlookup(AK1499&amp;" provisioned throughput",'SKU Pricing'!A:B,Assumptions!$B$2,0)*AM1499*730,vlookup(AK1499,'SKU Pricing'!A:B,Assumptions!$B$2,0)*Z1499))</f>
        <v>11.716</v>
      </c>
      <c r="AO1499" s="70">
        <f t="shared" si="15"/>
        <v>106.7843263</v>
      </c>
      <c r="AP1499" s="71" t="str">
        <f t="shared" si="16"/>
        <v>VM Manager</v>
      </c>
      <c r="AQ1499" s="70">
        <f>ifna(vlookup(AP1499,'SKU Pricing'!A:B,Assumptions!$B$2,0)*AE1499,0)</f>
        <v>2.19</v>
      </c>
      <c r="AR1499" s="72">
        <v>0.0</v>
      </c>
    </row>
    <row r="1500">
      <c r="A1500" s="61" t="s">
        <v>1638</v>
      </c>
      <c r="B1500" s="62" t="str">
        <f>ifna(if(vlookup(A1500,vOS!A:B,2,0)="","Unknown",vlookup(A1500,vOS!A:B,2,0)),"Unknown")</f>
        <v>Microsoft Windows Server 2022 (64-bit)</v>
      </c>
      <c r="C1500" s="62">
        <f>vlookup(B1500,'OS Study'!A:D,2,0)</f>
        <v>0</v>
      </c>
      <c r="D1500" s="62" t="str">
        <f>vlookup(B1500,'OS Study'!A:D,3,0)</f>
        <v>Windows</v>
      </c>
      <c r="E1500" s="62" t="str">
        <f>vlookup(B1500,'OS Study'!A:D,4,0)</f>
        <v>Server</v>
      </c>
      <c r="F1500" s="63" t="str">
        <f>vlookup(B1500,'OS Study'!A:E,5,0)</f>
        <v>2022</v>
      </c>
      <c r="G1500" s="62">
        <f>IF(vlookup(A1500,'RVtools V2.1'!A:J,4,0)="non",0,1)</f>
        <v>1</v>
      </c>
      <c r="H1500" s="62">
        <f>if(vlookup(A1500,'RVtools V2.1'!A:K,11,0)="kube",1,0)</f>
        <v>0</v>
      </c>
      <c r="I1500" s="62">
        <f t="shared" si="5"/>
        <v>0</v>
      </c>
      <c r="J1500" s="62">
        <f>ifna(vlookup(A1500,'Infra Study'!A:Q,17,0),0)</f>
        <v>0</v>
      </c>
      <c r="K1500" s="64">
        <f>IFERROR(__xludf.DUMMYFUNCTION("N(REGEXMATCH(VLOOKUP(A1500, 'RVtools V2.1'!A:H, 8, 0), ""^Serveur de fichiers""))"),0.0)</f>
        <v>0</v>
      </c>
      <c r="L1500" s="64">
        <f t="shared" si="6"/>
        <v>0</v>
      </c>
      <c r="M1500" s="67" t="str">
        <f>ifna(vlookup(A1500,'RVtools V2.1'!A:I,8,0),"N/A")</f>
        <v>UserLock</v>
      </c>
      <c r="N1500" s="64">
        <f>IFERROR(__xludf.DUMMYFUNCTION("IF(REGEXMATCH(M1500, ""(?i)"" &amp; JOIN(""|"", SPLIT(""kalisil"", "" ""))), 1, 0)"),0.0)</f>
        <v>0</v>
      </c>
      <c r="O1500" s="64" t="str">
        <f>vlookup(A1500,'RVtools V2.1'!A:H,7,0)</f>
        <v>T2</v>
      </c>
      <c r="P1500" s="64">
        <f>if(vlookup(A1500,'RVtools V2.1'!A:H,5,0)="oui",1,0)</f>
        <v>0</v>
      </c>
      <c r="Q1500" s="64">
        <f>ifna(vlookup(A1500,vCPU!A:B,2,0),"Unknown")</f>
        <v>2</v>
      </c>
      <c r="R1500" s="66">
        <f>ifna(vlookup(A1500,vMemory!A:C,3,0),"Unknown")</f>
        <v>4</v>
      </c>
      <c r="S1500" s="66">
        <f>ifna(vlookup(A1500,vDisk!A:C,3,0),"Unknown")</f>
        <v>140</v>
      </c>
      <c r="T1500" s="67" t="str">
        <f t="array" ref="T1500">IFS(
   L1500=1, "No Lift &amp; Shift",
   J1500=1, XLOOKUP(A1500, 'Infra Study'!A:A, 'Infra Study'!P:P),
   I1500=1, "No Lift &amp; Shift",
   H1500=1, "GKE",
   K1500=1, "GCNV",
   G1500=1, "Lift &amp; Shift Prod",
   TRUE, "Lift &amp; Shift Noprod"
)</f>
        <v>Lift &amp; Shift Prod</v>
      </c>
      <c r="U1500" s="67">
        <f t="shared" si="7"/>
        <v>1</v>
      </c>
      <c r="V1500" s="68" t="str">
        <f>if(T1500="Lift &amp; Shift Noprod",if( Y1500=0,Assumptions!$B$5, Assumptions!$B$4),if(T1500="Lift &amp; Shift Prod",if(AND(N1500=1,O1500="T1"),Assumptions!$B$6,Assumptions!$B$4),0))</f>
        <v>N2D</v>
      </c>
      <c r="W1500" s="69">
        <f>if(V1500&lt;&gt;0,if(Q1500="Unknown", Assumptions!$B$42,If(Q1500&gt;1,Q1500,2)),0)</f>
        <v>2</v>
      </c>
      <c r="X1500" s="69">
        <f>if(V1500&lt;&gt;0,if(R1500="Unknown", Assumptions!$B$43,R1500),0)</f>
        <v>4</v>
      </c>
      <c r="Y1500" s="68">
        <f t="shared" si="8"/>
        <v>0</v>
      </c>
      <c r="Z1500" s="68">
        <f>if(V1500&lt;&gt;0,if(  S1500="Unknown", Assumptions!$B$44,S1500),0)</f>
        <v>140</v>
      </c>
      <c r="AA1500" s="68" t="str">
        <f>if(V1500 ="N2",ifna(vlookup(W1500&amp;"-"&amp;X1500,'Ref. VM'!A:B,2,0),"Custom"),if(V1500 ="E2" , ifna(vlookup(W1500&amp;"-"&amp;X1500,'Ref. VM'!D:E,2,0),"Custom"),if(V1500="N2D",ifna(vlookup(W1500&amp;"-"&amp;X1500,'Ref. VM'!G:H,2,0),"Custom"),if(V1500="N4",ifna(vlookup(W1500&amp;"-"&amp;X1500,'Ref. VM'!J:K,2,0),"Custom"),0))))</f>
        <v>Custom</v>
      </c>
      <c r="AB1500" s="67" t="str">
        <f t="shared" si="9"/>
        <v>N2D-Custom vCPUs-CUD 3y</v>
      </c>
      <c r="AC1500" s="67" t="str">
        <f t="shared" si="10"/>
        <v>N2D-Custom RAM-CUD 3y</v>
      </c>
      <c r="AD1500" s="67">
        <f t="shared" si="11"/>
        <v>0</v>
      </c>
      <c r="AE1500" s="69">
        <f>if(T1500="Lift &amp; Shift Prod",730,if(T1500="Lift &amp; Shift Noprod",Assumptions!$B$3,0))</f>
        <v>730</v>
      </c>
      <c r="AF1500" s="70">
        <f>if( U1500=0,0,if(Y1500=0, ((vlookup(AB1500,'SKU Pricing'!A:B,Assumptions!$B$2,0)*W1500)+(vlookup(AC1500,'SKU Pricing'!A:B,Assumptions!$B$2,0)*X1500))*AE1500,((vlookup(AB1500,'SKU Pricing'!A:B,Assumptions!$B$2,0)*W1500)+(vlookup(AC1500,'SKU Pricing'!A:B,Assumptions!$B$2,0)*(W1500*8))+(vlookup(AD1500,'SKU Pricing'!A:B,Assumptions!$B$2,0)*(X1500-(W1500*8))))*AE1500))</f>
        <v>27.90832632</v>
      </c>
      <c r="AG1500" s="67" t="str">
        <f t="shared" si="12"/>
        <v>Windows Server</v>
      </c>
      <c r="AH1500" s="70">
        <f>ifna(vlookup(AG1500,'SKU Pricing'!A:B,Assumptions!$B$2,0)*W1500*AE1500,0)</f>
        <v>67.16</v>
      </c>
      <c r="AI1500" s="62" t="str">
        <f t="shared" si="13"/>
        <v/>
      </c>
      <c r="AJ1500" s="62" t="str">
        <f>if(V1500&lt;&gt;0, if(T1500="Lift &amp; Shift Noprod",Assumptions!$B$9,if(V1500=Assumptions!$B$6,Assumptions!$B$10,if(P1500=1,Assumptions!$B$8,Assumptions!$B$7))),"")</f>
        <v>Balanced</v>
      </c>
      <c r="AK1500" s="69" t="str">
        <f t="shared" si="14"/>
        <v>Balanced</v>
      </c>
      <c r="AL1500" s="69">
        <f>if(AJ1500="Hyperdisk Balanced",Assumptions!$B$11,0)</f>
        <v>0</v>
      </c>
      <c r="AM1500" s="69">
        <f>if(AJ1500="Hyperdisk Balanced",Assumptions!$B$12,0)</f>
        <v>0</v>
      </c>
      <c r="AN1500" s="70">
        <f>if(AK1500=0,0,if(AJ1500="Hyperdisk Balanced",vlookup(AK1500&amp;" provisioned space",'SKU Pricing'!A:B,Assumptions!$B$2,0)*Z1500+vlookup(AK1500&amp;" provisioned IOPS",'SKU Pricing'!A:B,Assumptions!$B$2,0)*AL1500*730+vlookup(AK1500&amp;" provisioned throughput",'SKU Pricing'!A:B,Assumptions!$B$2,0)*AM1500*730,vlookup(AK1500,'SKU Pricing'!A:B,Assumptions!$B$2,0)*Z1500))</f>
        <v>16.24</v>
      </c>
      <c r="AO1500" s="70">
        <f t="shared" si="15"/>
        <v>111.3083263</v>
      </c>
      <c r="AP1500" s="71" t="str">
        <f t="shared" si="16"/>
        <v>VM Manager</v>
      </c>
      <c r="AQ1500" s="70">
        <f>ifna(vlookup(AP1500,'SKU Pricing'!A:B,Assumptions!$B$2,0)*AE1500,0)</f>
        <v>2.19</v>
      </c>
      <c r="AR1500" s="72">
        <v>0.0</v>
      </c>
    </row>
    <row r="1501">
      <c r="A1501" s="61" t="s">
        <v>1639</v>
      </c>
      <c r="B1501" s="62" t="str">
        <f>ifna(if(vlookup(A1501,vOS!A:B,2,0)="","Unknown",vlookup(A1501,vOS!A:B,2,0)),"Unknown")</f>
        <v>Microsoft Windows Server 2022 (64-bit)</v>
      </c>
      <c r="C1501" s="62">
        <f>vlookup(B1501,'OS Study'!A:D,2,0)</f>
        <v>0</v>
      </c>
      <c r="D1501" s="62" t="str">
        <f>vlookup(B1501,'OS Study'!A:D,3,0)</f>
        <v>Windows</v>
      </c>
      <c r="E1501" s="62" t="str">
        <f>vlookup(B1501,'OS Study'!A:D,4,0)</f>
        <v>Server</v>
      </c>
      <c r="F1501" s="63" t="str">
        <f>vlookup(B1501,'OS Study'!A:E,5,0)</f>
        <v>2022</v>
      </c>
      <c r="G1501" s="62">
        <f>IF(vlookup(A1501,'RVtools V2.1'!A:J,4,0)="non",0,1)</f>
        <v>1</v>
      </c>
      <c r="H1501" s="62">
        <f>if(vlookup(A1501,'RVtools V2.1'!A:K,11,0)="kube",1,0)</f>
        <v>0</v>
      </c>
      <c r="I1501" s="62">
        <f t="shared" si="5"/>
        <v>0</v>
      </c>
      <c r="J1501" s="62">
        <f>ifna(vlookup(A1501,'Infra Study'!A:Q,17,0),0)</f>
        <v>0</v>
      </c>
      <c r="K1501" s="64">
        <f>IFERROR(__xludf.DUMMYFUNCTION("N(REGEXMATCH(VLOOKUP(A1501, 'RVtools V2.1'!A:H, 8, 0), ""^Serveur de fichiers""))"),0.0)</f>
        <v>0</v>
      </c>
      <c r="L1501" s="64">
        <f t="shared" si="6"/>
        <v>0</v>
      </c>
      <c r="M1501" s="67" t="str">
        <f>ifna(vlookup(A1501,'RVtools V2.1'!A:I,8,0),"N/A")</f>
        <v>UserLock</v>
      </c>
      <c r="N1501" s="64">
        <f>IFERROR(__xludf.DUMMYFUNCTION("IF(REGEXMATCH(M1501, ""(?i)"" &amp; JOIN(""|"", SPLIT(""kalisil"", "" ""))), 1, 0)"),0.0)</f>
        <v>0</v>
      </c>
      <c r="O1501" s="64" t="str">
        <f>vlookup(A1501,'RVtools V2.1'!A:H,7,0)</f>
        <v>T2</v>
      </c>
      <c r="P1501" s="64">
        <f>if(vlookup(A1501,'RVtools V2.1'!A:H,5,0)="oui",1,0)</f>
        <v>0</v>
      </c>
      <c r="Q1501" s="64">
        <f>ifna(vlookup(A1501,vCPU!A:B,2,0),"Unknown")</f>
        <v>2</v>
      </c>
      <c r="R1501" s="66">
        <f>ifna(vlookup(A1501,vMemory!A:C,3,0),"Unknown")</f>
        <v>4</v>
      </c>
      <c r="S1501" s="66">
        <f>ifna(vlookup(A1501,vDisk!A:C,3,0),"Unknown")</f>
        <v>40</v>
      </c>
      <c r="T1501" s="67" t="str">
        <f t="array" ref="T1501">IFS(
   L1501=1, "No Lift &amp; Shift",
   J1501=1, XLOOKUP(A1501, 'Infra Study'!A:A, 'Infra Study'!P:P),
   I1501=1, "No Lift &amp; Shift",
   H1501=1, "GKE",
   K1501=1, "GCNV",
   G1501=1, "Lift &amp; Shift Prod",
   TRUE, "Lift &amp; Shift Noprod"
)</f>
        <v>Lift &amp; Shift Prod</v>
      </c>
      <c r="U1501" s="67">
        <f t="shared" si="7"/>
        <v>1</v>
      </c>
      <c r="V1501" s="68" t="str">
        <f>if(T1501="Lift &amp; Shift Noprod",if( Y1501=0,Assumptions!$B$5, Assumptions!$B$4),if(T1501="Lift &amp; Shift Prod",if(AND(N1501=1,O1501="T1"),Assumptions!$B$6,Assumptions!$B$4),0))</f>
        <v>N2D</v>
      </c>
      <c r="W1501" s="69">
        <f>if(V1501&lt;&gt;0,if(Q1501="Unknown", Assumptions!$B$42,If(Q1501&gt;1,Q1501,2)),0)</f>
        <v>2</v>
      </c>
      <c r="X1501" s="69">
        <f>if(V1501&lt;&gt;0,if(R1501="Unknown", Assumptions!$B$43,R1501),0)</f>
        <v>4</v>
      </c>
      <c r="Y1501" s="68">
        <f t="shared" si="8"/>
        <v>0</v>
      </c>
      <c r="Z1501" s="68">
        <f>if(V1501&lt;&gt;0,if(  S1501="Unknown", Assumptions!$B$44,S1501),0)</f>
        <v>40</v>
      </c>
      <c r="AA1501" s="68" t="str">
        <f>if(V1501 ="N2",ifna(vlookup(W1501&amp;"-"&amp;X1501,'Ref. VM'!A:B,2,0),"Custom"),if(V1501 ="E2" , ifna(vlookup(W1501&amp;"-"&amp;X1501,'Ref. VM'!D:E,2,0),"Custom"),if(V1501="N2D",ifna(vlookup(W1501&amp;"-"&amp;X1501,'Ref. VM'!G:H,2,0),"Custom"),if(V1501="N4",ifna(vlookup(W1501&amp;"-"&amp;X1501,'Ref. VM'!J:K,2,0),"Custom"),0))))</f>
        <v>Custom</v>
      </c>
      <c r="AB1501" s="67" t="str">
        <f t="shared" si="9"/>
        <v>N2D-Custom vCPUs-CUD 3y</v>
      </c>
      <c r="AC1501" s="67" t="str">
        <f t="shared" si="10"/>
        <v>N2D-Custom RAM-CUD 3y</v>
      </c>
      <c r="AD1501" s="67">
        <f t="shared" si="11"/>
        <v>0</v>
      </c>
      <c r="AE1501" s="69">
        <f>if(T1501="Lift &amp; Shift Prod",730,if(T1501="Lift &amp; Shift Noprod",Assumptions!$B$3,0))</f>
        <v>730</v>
      </c>
      <c r="AF1501" s="70">
        <f>if( U1501=0,0,if(Y1501=0, ((vlookup(AB1501,'SKU Pricing'!A:B,Assumptions!$B$2,0)*W1501)+(vlookup(AC1501,'SKU Pricing'!A:B,Assumptions!$B$2,0)*X1501))*AE1501,((vlookup(AB1501,'SKU Pricing'!A:B,Assumptions!$B$2,0)*W1501)+(vlookup(AC1501,'SKU Pricing'!A:B,Assumptions!$B$2,0)*(W1501*8))+(vlookup(AD1501,'SKU Pricing'!A:B,Assumptions!$B$2,0)*(X1501-(W1501*8))))*AE1501))</f>
        <v>27.90832632</v>
      </c>
      <c r="AG1501" s="67" t="str">
        <f t="shared" si="12"/>
        <v>Windows Server</v>
      </c>
      <c r="AH1501" s="70">
        <f>ifna(vlookup(AG1501,'SKU Pricing'!A:B,Assumptions!$B$2,0)*W1501*AE1501,0)</f>
        <v>67.16</v>
      </c>
      <c r="AI1501" s="62" t="str">
        <f t="shared" si="13"/>
        <v/>
      </c>
      <c r="AJ1501" s="62" t="str">
        <f>if(V1501&lt;&gt;0, if(T1501="Lift &amp; Shift Noprod",Assumptions!$B$9,if(V1501=Assumptions!$B$6,Assumptions!$B$10,if(P1501=1,Assumptions!$B$8,Assumptions!$B$7))),"")</f>
        <v>Balanced</v>
      </c>
      <c r="AK1501" s="69" t="str">
        <f t="shared" si="14"/>
        <v>Balanced</v>
      </c>
      <c r="AL1501" s="69">
        <f>if(AJ1501="Hyperdisk Balanced",Assumptions!$B$11,0)</f>
        <v>0</v>
      </c>
      <c r="AM1501" s="69">
        <f>if(AJ1501="Hyperdisk Balanced",Assumptions!$B$12,0)</f>
        <v>0</v>
      </c>
      <c r="AN1501" s="70">
        <f>if(AK1501=0,0,if(AJ1501="Hyperdisk Balanced",vlookup(AK1501&amp;" provisioned space",'SKU Pricing'!A:B,Assumptions!$B$2,0)*Z1501+vlookup(AK1501&amp;" provisioned IOPS",'SKU Pricing'!A:B,Assumptions!$B$2,0)*AL1501*730+vlookup(AK1501&amp;" provisioned throughput",'SKU Pricing'!A:B,Assumptions!$B$2,0)*AM1501*730,vlookup(AK1501,'SKU Pricing'!A:B,Assumptions!$B$2,0)*Z1501))</f>
        <v>4.64</v>
      </c>
      <c r="AO1501" s="70">
        <f t="shared" si="15"/>
        <v>99.70832632</v>
      </c>
      <c r="AP1501" s="71" t="str">
        <f t="shared" si="16"/>
        <v>VM Manager</v>
      </c>
      <c r="AQ1501" s="70">
        <f>ifna(vlookup(AP1501,'SKU Pricing'!A:B,Assumptions!$B$2,0)*AE1501,0)</f>
        <v>2.19</v>
      </c>
      <c r="AR1501" s="72">
        <v>0.0</v>
      </c>
    </row>
    <row r="1502">
      <c r="A1502" s="61" t="s">
        <v>1640</v>
      </c>
      <c r="B1502" s="62" t="str">
        <f>ifna(if(vlookup(A1502,vOS!A:B,2,0)="","Unknown",vlookup(A1502,vOS!A:B,2,0)),"Unknown")</f>
        <v>Microsoft Windows Server 2022 (64-bit)</v>
      </c>
      <c r="C1502" s="62">
        <f>vlookup(B1502,'OS Study'!A:D,2,0)</f>
        <v>0</v>
      </c>
      <c r="D1502" s="62" t="str">
        <f>vlookup(B1502,'OS Study'!A:D,3,0)</f>
        <v>Windows</v>
      </c>
      <c r="E1502" s="62" t="str">
        <f>vlookup(B1502,'OS Study'!A:D,4,0)</f>
        <v>Server</v>
      </c>
      <c r="F1502" s="63" t="str">
        <f>vlookup(B1502,'OS Study'!A:E,5,0)</f>
        <v>2022</v>
      </c>
      <c r="G1502" s="62">
        <f>IF(vlookup(A1502,'RVtools V2.1'!A:J,4,0)="non",0,1)</f>
        <v>1</v>
      </c>
      <c r="H1502" s="62">
        <f>if(vlookup(A1502,'RVtools V2.1'!A:K,11,0)="kube",1,0)</f>
        <v>0</v>
      </c>
      <c r="I1502" s="62">
        <f t="shared" si="5"/>
        <v>0</v>
      </c>
      <c r="J1502" s="62">
        <f>ifna(vlookup(A1502,'Infra Study'!A:Q,17,0),0)</f>
        <v>0</v>
      </c>
      <c r="K1502" s="64">
        <f>IFERROR(__xludf.DUMMYFUNCTION("N(REGEXMATCH(VLOOKUP(A1502, 'RVtools V2.1'!A:H, 8, 0), ""^Serveur de fichiers""))"),0.0)</f>
        <v>0</v>
      </c>
      <c r="L1502" s="64">
        <f t="shared" si="6"/>
        <v>0</v>
      </c>
      <c r="M1502" s="67" t="str">
        <f>ifna(vlookup(A1502,'RVtools V2.1'!A:I,8,0),"N/A")</f>
        <v>UserLock</v>
      </c>
      <c r="N1502" s="64">
        <f>IFERROR(__xludf.DUMMYFUNCTION("IF(REGEXMATCH(M1502, ""(?i)"" &amp; JOIN(""|"", SPLIT(""kalisil"", "" ""))), 1, 0)"),0.0)</f>
        <v>0</v>
      </c>
      <c r="O1502" s="64" t="str">
        <f>vlookup(A1502,'RVtools V2.1'!A:H,7,0)</f>
        <v>T2</v>
      </c>
      <c r="P1502" s="64">
        <f>if(vlookup(A1502,'RVtools V2.1'!A:H,5,0)="oui",1,0)</f>
        <v>0</v>
      </c>
      <c r="Q1502" s="64">
        <f>ifna(vlookup(A1502,vCPU!A:B,2,0),"Unknown")</f>
        <v>2</v>
      </c>
      <c r="R1502" s="66">
        <f>ifna(vlookup(A1502,vMemory!A:C,3,0),"Unknown")</f>
        <v>4</v>
      </c>
      <c r="S1502" s="66">
        <f>ifna(vlookup(A1502,vDisk!A:C,3,0),"Unknown")</f>
        <v>65</v>
      </c>
      <c r="T1502" s="67" t="str">
        <f t="array" ref="T1502">IFS(
   L1502=1, "No Lift &amp; Shift",
   J1502=1, XLOOKUP(A1502, 'Infra Study'!A:A, 'Infra Study'!P:P),
   I1502=1, "No Lift &amp; Shift",
   H1502=1, "GKE",
   K1502=1, "GCNV",
   G1502=1, "Lift &amp; Shift Prod",
   TRUE, "Lift &amp; Shift Noprod"
)</f>
        <v>Lift &amp; Shift Prod</v>
      </c>
      <c r="U1502" s="67">
        <f t="shared" si="7"/>
        <v>1</v>
      </c>
      <c r="V1502" s="68" t="str">
        <f>if(T1502="Lift &amp; Shift Noprod",if( Y1502=0,Assumptions!$B$5, Assumptions!$B$4),if(T1502="Lift &amp; Shift Prod",if(AND(N1502=1,O1502="T1"),Assumptions!$B$6,Assumptions!$B$4),0))</f>
        <v>N2D</v>
      </c>
      <c r="W1502" s="69">
        <f>if(V1502&lt;&gt;0,if(Q1502="Unknown", Assumptions!$B$42,If(Q1502&gt;1,Q1502,2)),0)</f>
        <v>2</v>
      </c>
      <c r="X1502" s="69">
        <f>if(V1502&lt;&gt;0,if(R1502="Unknown", Assumptions!$B$43,R1502),0)</f>
        <v>4</v>
      </c>
      <c r="Y1502" s="68">
        <f t="shared" si="8"/>
        <v>0</v>
      </c>
      <c r="Z1502" s="68">
        <f>if(V1502&lt;&gt;0,if(  S1502="Unknown", Assumptions!$B$44,S1502),0)</f>
        <v>65</v>
      </c>
      <c r="AA1502" s="68" t="str">
        <f>if(V1502 ="N2",ifna(vlookup(W1502&amp;"-"&amp;X1502,'Ref. VM'!A:B,2,0),"Custom"),if(V1502 ="E2" , ifna(vlookup(W1502&amp;"-"&amp;X1502,'Ref. VM'!D:E,2,0),"Custom"),if(V1502="N2D",ifna(vlookup(W1502&amp;"-"&amp;X1502,'Ref. VM'!G:H,2,0),"Custom"),if(V1502="N4",ifna(vlookup(W1502&amp;"-"&amp;X1502,'Ref. VM'!J:K,2,0),"Custom"),0))))</f>
        <v>Custom</v>
      </c>
      <c r="AB1502" s="67" t="str">
        <f t="shared" si="9"/>
        <v>N2D-Custom vCPUs-CUD 3y</v>
      </c>
      <c r="AC1502" s="67" t="str">
        <f t="shared" si="10"/>
        <v>N2D-Custom RAM-CUD 3y</v>
      </c>
      <c r="AD1502" s="67">
        <f t="shared" si="11"/>
        <v>0</v>
      </c>
      <c r="AE1502" s="69">
        <f>if(T1502="Lift &amp; Shift Prod",730,if(T1502="Lift &amp; Shift Noprod",Assumptions!$B$3,0))</f>
        <v>730</v>
      </c>
      <c r="AF1502" s="70">
        <f>if( U1502=0,0,if(Y1502=0, ((vlookup(AB1502,'SKU Pricing'!A:B,Assumptions!$B$2,0)*W1502)+(vlookup(AC1502,'SKU Pricing'!A:B,Assumptions!$B$2,0)*X1502))*AE1502,((vlookup(AB1502,'SKU Pricing'!A:B,Assumptions!$B$2,0)*W1502)+(vlookup(AC1502,'SKU Pricing'!A:B,Assumptions!$B$2,0)*(W1502*8))+(vlookup(AD1502,'SKU Pricing'!A:B,Assumptions!$B$2,0)*(X1502-(W1502*8))))*AE1502))</f>
        <v>27.90832632</v>
      </c>
      <c r="AG1502" s="67" t="str">
        <f t="shared" si="12"/>
        <v>Windows Server</v>
      </c>
      <c r="AH1502" s="70">
        <f>ifna(vlookup(AG1502,'SKU Pricing'!A:B,Assumptions!$B$2,0)*W1502*AE1502,0)</f>
        <v>67.16</v>
      </c>
      <c r="AI1502" s="62" t="str">
        <f t="shared" si="13"/>
        <v/>
      </c>
      <c r="AJ1502" s="62" t="str">
        <f>if(V1502&lt;&gt;0, if(T1502="Lift &amp; Shift Noprod",Assumptions!$B$9,if(V1502=Assumptions!$B$6,Assumptions!$B$10,if(P1502=1,Assumptions!$B$8,Assumptions!$B$7))),"")</f>
        <v>Balanced</v>
      </c>
      <c r="AK1502" s="69" t="str">
        <f t="shared" si="14"/>
        <v>Balanced</v>
      </c>
      <c r="AL1502" s="69">
        <f>if(AJ1502="Hyperdisk Balanced",Assumptions!$B$11,0)</f>
        <v>0</v>
      </c>
      <c r="AM1502" s="69">
        <f>if(AJ1502="Hyperdisk Balanced",Assumptions!$B$12,0)</f>
        <v>0</v>
      </c>
      <c r="AN1502" s="70">
        <f>if(AK1502=0,0,if(AJ1502="Hyperdisk Balanced",vlookup(AK1502&amp;" provisioned space",'SKU Pricing'!A:B,Assumptions!$B$2,0)*Z1502+vlookup(AK1502&amp;" provisioned IOPS",'SKU Pricing'!A:B,Assumptions!$B$2,0)*AL1502*730+vlookup(AK1502&amp;" provisioned throughput",'SKU Pricing'!A:B,Assumptions!$B$2,0)*AM1502*730,vlookup(AK1502,'SKU Pricing'!A:B,Assumptions!$B$2,0)*Z1502))</f>
        <v>7.54</v>
      </c>
      <c r="AO1502" s="70">
        <f t="shared" si="15"/>
        <v>102.6083263</v>
      </c>
      <c r="AP1502" s="71" t="str">
        <f t="shared" si="16"/>
        <v>VM Manager</v>
      </c>
      <c r="AQ1502" s="70">
        <f>ifna(vlookup(AP1502,'SKU Pricing'!A:B,Assumptions!$B$2,0)*AE1502,0)</f>
        <v>2.19</v>
      </c>
      <c r="AR1502" s="72">
        <v>0.0</v>
      </c>
    </row>
    <row r="1503">
      <c r="A1503" s="61" t="s">
        <v>1641</v>
      </c>
      <c r="B1503" s="62" t="str">
        <f>ifna(if(vlookup(A1503,vOS!A:B,2,0)="","Unknown",vlookup(A1503,vOS!A:B,2,0)),"Unknown")</f>
        <v>Microsoft Windows Server 2019 (64-bit)</v>
      </c>
      <c r="C1503" s="62">
        <f>vlookup(B1503,'OS Study'!A:D,2,0)</f>
        <v>0</v>
      </c>
      <c r="D1503" s="62" t="str">
        <f>vlookup(B1503,'OS Study'!A:D,3,0)</f>
        <v>Windows</v>
      </c>
      <c r="E1503" s="62" t="str">
        <f>vlookup(B1503,'OS Study'!A:D,4,0)</f>
        <v>Server</v>
      </c>
      <c r="F1503" s="63" t="str">
        <f>vlookup(B1503,'OS Study'!A:E,5,0)</f>
        <v>2019</v>
      </c>
      <c r="G1503" s="62">
        <f>IF(vlookup(A1503,'RVtools V2.1'!A:J,4,0)="non",0,1)</f>
        <v>1</v>
      </c>
      <c r="H1503" s="62">
        <f>if(vlookup(A1503,'RVtools V2.1'!A:K,11,0)="kube",1,0)</f>
        <v>0</v>
      </c>
      <c r="I1503" s="62">
        <f t="shared" si="5"/>
        <v>0</v>
      </c>
      <c r="J1503" s="62">
        <f>ifna(vlookup(A1503,'Infra Study'!A:Q,17,0),0)</f>
        <v>0</v>
      </c>
      <c r="K1503" s="64">
        <f>IFERROR(__xludf.DUMMYFUNCTION("N(REGEXMATCH(VLOOKUP(A1503, 'RVtools V2.1'!A:H, 8, 0), ""^Serveur de fichiers""))"),0.0)</f>
        <v>0</v>
      </c>
      <c r="L1503" s="64">
        <f t="shared" si="6"/>
        <v>0</v>
      </c>
      <c r="M1503" s="67" t="str">
        <f>ifna(vlookup(A1503,'RVtools V2.1'!A:I,8,0),"N/A")</f>
        <v>VALAB - ALP</v>
      </c>
      <c r="N1503" s="64">
        <f>IFERROR(__xludf.DUMMYFUNCTION("IF(REGEXMATCH(M1503, ""(?i)"" &amp; JOIN(""|"", SPLIT(""kalisil"", "" ""))), 1, 0)"),0.0)</f>
        <v>0</v>
      </c>
      <c r="O1503" s="64" t="str">
        <f>vlookup(A1503,'RVtools V2.1'!A:H,7,0)</f>
        <v>T1</v>
      </c>
      <c r="P1503" s="64">
        <f>if(vlookup(A1503,'RVtools V2.1'!A:H,5,0)="oui",1,0)</f>
        <v>1</v>
      </c>
      <c r="Q1503" s="64">
        <f>ifna(vlookup(A1503,vCPU!A:B,2,0),"Unknown")</f>
        <v>4</v>
      </c>
      <c r="R1503" s="66">
        <f>ifna(vlookup(A1503,vMemory!A:C,3,0),"Unknown")</f>
        <v>4</v>
      </c>
      <c r="S1503" s="66">
        <f>ifna(vlookup(A1503,vDisk!A:C,3,0),"Unknown")</f>
        <v>34</v>
      </c>
      <c r="T1503" s="67" t="str">
        <f t="array" ref="T1503">IFS(
   L1503=1, "No Lift &amp; Shift",
   J1503=1, XLOOKUP(A1503, 'Infra Study'!A:A, 'Infra Study'!P:P),
   I1503=1, "No Lift &amp; Shift",
   H1503=1, "GKE",
   K1503=1, "GCNV",
   G1503=1, "Lift &amp; Shift Prod",
   TRUE, "Lift &amp; Shift Noprod"
)</f>
        <v>Lift &amp; Shift Prod</v>
      </c>
      <c r="U1503" s="67">
        <f t="shared" si="7"/>
        <v>1</v>
      </c>
      <c r="V1503" s="68" t="str">
        <f>if(T1503="Lift &amp; Shift Noprod",if( Y1503=0,Assumptions!$B$5, Assumptions!$B$4),if(T1503="Lift &amp; Shift Prod",if(AND(N1503=1,O1503="T1"),Assumptions!$B$6,Assumptions!$B$4),0))</f>
        <v>N2D</v>
      </c>
      <c r="W1503" s="69">
        <f>if(V1503&lt;&gt;0,if(Q1503="Unknown", Assumptions!$B$42,If(Q1503&gt;1,Q1503,2)),0)</f>
        <v>4</v>
      </c>
      <c r="X1503" s="69">
        <f>if(V1503&lt;&gt;0,if(R1503="Unknown", Assumptions!$B$43,R1503),0)</f>
        <v>4</v>
      </c>
      <c r="Y1503" s="68">
        <f t="shared" si="8"/>
        <v>0</v>
      </c>
      <c r="Z1503" s="68">
        <f>if(V1503&lt;&gt;0,if(  S1503="Unknown", Assumptions!$B$44,S1503),0)</f>
        <v>34</v>
      </c>
      <c r="AA1503" s="68" t="str">
        <f>if(V1503 ="N2",ifna(vlookup(W1503&amp;"-"&amp;X1503,'Ref. VM'!A:B,2,0),"Custom"),if(V1503 ="E2" , ifna(vlookup(W1503&amp;"-"&amp;X1503,'Ref. VM'!D:E,2,0),"Custom"),if(V1503="N2D",ifna(vlookup(W1503&amp;"-"&amp;X1503,'Ref. VM'!G:H,2,0),"Custom"),if(V1503="N4",ifna(vlookup(W1503&amp;"-"&amp;X1503,'Ref. VM'!J:K,2,0),"Custom"),0))))</f>
        <v>Custom</v>
      </c>
      <c r="AB1503" s="67" t="str">
        <f t="shared" si="9"/>
        <v>N2D-Custom vCPUs-CUD 3y</v>
      </c>
      <c r="AC1503" s="67" t="str">
        <f t="shared" si="10"/>
        <v>N2D-Custom RAM-CUD 3y</v>
      </c>
      <c r="AD1503" s="67">
        <f t="shared" si="11"/>
        <v>0</v>
      </c>
      <c r="AE1503" s="69">
        <f>if(T1503="Lift &amp; Shift Prod",730,if(T1503="Lift &amp; Shift Noprod",Assumptions!$B$3,0))</f>
        <v>730</v>
      </c>
      <c r="AF1503" s="70">
        <f>if( U1503=0,0,if(Y1503=0, ((vlookup(AB1503,'SKU Pricing'!A:B,Assumptions!$B$2,0)*W1503)+(vlookup(AC1503,'SKU Pricing'!A:B,Assumptions!$B$2,0)*X1503))*AE1503,((vlookup(AB1503,'SKU Pricing'!A:B,Assumptions!$B$2,0)*W1503)+(vlookup(AC1503,'SKU Pricing'!A:B,Assumptions!$B$2,0)*(W1503*8))+(vlookup(AD1503,'SKU Pricing'!A:B,Assumptions!$B$2,0)*(X1503-(W1503*8))))*AE1503))</f>
        <v>49.9163196</v>
      </c>
      <c r="AG1503" s="67" t="str">
        <f t="shared" si="12"/>
        <v>Windows Server</v>
      </c>
      <c r="AH1503" s="70">
        <f>ifna(vlookup(AG1503,'SKU Pricing'!A:B,Assumptions!$B$2,0)*W1503*AE1503,0)</f>
        <v>134.32</v>
      </c>
      <c r="AI1503" s="62" t="str">
        <f t="shared" si="13"/>
        <v>Regional</v>
      </c>
      <c r="AJ1503" s="62" t="str">
        <f>if(V1503&lt;&gt;0, if(T1503="Lift &amp; Shift Noprod",Assumptions!$B$9,if(V1503=Assumptions!$B$6,Assumptions!$B$10,if(P1503=1,Assumptions!$B$8,Assumptions!$B$7))),"")</f>
        <v>SSD</v>
      </c>
      <c r="AK1503" s="69" t="str">
        <f t="shared" si="14"/>
        <v>SSD</v>
      </c>
      <c r="AL1503" s="69">
        <f>if(AJ1503="Hyperdisk Balanced",Assumptions!$B$11,0)</f>
        <v>0</v>
      </c>
      <c r="AM1503" s="69">
        <f>if(AJ1503="Hyperdisk Balanced",Assumptions!$B$12,0)</f>
        <v>0</v>
      </c>
      <c r="AN1503" s="70">
        <f>if(AK1503=0,0,if(AJ1503="Hyperdisk Balanced",vlookup(AK1503&amp;" provisioned space",'SKU Pricing'!A:B,Assumptions!$B$2,0)*Z1503+vlookup(AK1503&amp;" provisioned IOPS",'SKU Pricing'!A:B,Assumptions!$B$2,0)*AL1503*730+vlookup(AK1503&amp;" provisioned throughput",'SKU Pricing'!A:B,Assumptions!$B$2,0)*AM1503*730,vlookup(AK1503,'SKU Pricing'!A:B,Assumptions!$B$2,0)*Z1503))</f>
        <v>6.698</v>
      </c>
      <c r="AO1503" s="70">
        <f t="shared" si="15"/>
        <v>190.9343196</v>
      </c>
      <c r="AP1503" s="71" t="str">
        <f t="shared" si="16"/>
        <v>VM Manager</v>
      </c>
      <c r="AQ1503" s="70">
        <f>ifna(vlookup(AP1503,'SKU Pricing'!A:B,Assumptions!$B$2,0)*AE1503,0)</f>
        <v>2.19</v>
      </c>
      <c r="AR1503" s="72">
        <v>0.0</v>
      </c>
    </row>
    <row r="1504">
      <c r="A1504" s="61" t="s">
        <v>1642</v>
      </c>
      <c r="B1504" s="62" t="str">
        <f>ifna(if(vlookup(A1504,vOS!A:B,2,0)="","Unknown",vlookup(A1504,vOS!A:B,2,0)),"Unknown")</f>
        <v>Microsoft Windows Server 2019 (64-bit)</v>
      </c>
      <c r="C1504" s="62">
        <f>vlookup(B1504,'OS Study'!A:D,2,0)</f>
        <v>0</v>
      </c>
      <c r="D1504" s="62" t="str">
        <f>vlookup(B1504,'OS Study'!A:D,3,0)</f>
        <v>Windows</v>
      </c>
      <c r="E1504" s="62" t="str">
        <f>vlookup(B1504,'OS Study'!A:D,4,0)</f>
        <v>Server</v>
      </c>
      <c r="F1504" s="63" t="str">
        <f>vlookup(B1504,'OS Study'!A:E,5,0)</f>
        <v>2019</v>
      </c>
      <c r="G1504" s="62">
        <f>IF(vlookup(A1504,'RVtools V2.1'!A:J,4,0)="non",0,1)</f>
        <v>1</v>
      </c>
      <c r="H1504" s="62">
        <f>if(vlookup(A1504,'RVtools V2.1'!A:K,11,0)="kube",1,0)</f>
        <v>0</v>
      </c>
      <c r="I1504" s="62">
        <f t="shared" si="5"/>
        <v>0</v>
      </c>
      <c r="J1504" s="62">
        <f>ifna(vlookup(A1504,'Infra Study'!A:Q,17,0),0)</f>
        <v>0</v>
      </c>
      <c r="K1504" s="64">
        <f>IFERROR(__xludf.DUMMYFUNCTION("N(REGEXMATCH(VLOOKUP(A1504, 'RVtools V2.1'!A:H, 8, 0), ""^Serveur de fichiers""))"),0.0)</f>
        <v>0</v>
      </c>
      <c r="L1504" s="64">
        <f t="shared" si="6"/>
        <v>0</v>
      </c>
      <c r="M1504" s="67" t="str">
        <f>ifna(vlookup(A1504,'RVtools V2.1'!A:I,8,0),"N/A")</f>
        <v>VALAB - Biorylis</v>
      </c>
      <c r="N1504" s="64">
        <f>IFERROR(__xludf.DUMMYFUNCTION("IF(REGEXMATCH(M1504, ""(?i)"" &amp; JOIN(""|"", SPLIT(""kalisil"", "" ""))), 1, 0)"),0.0)</f>
        <v>0</v>
      </c>
      <c r="O1504" s="64" t="str">
        <f>vlookup(A1504,'RVtools V2.1'!A:H,7,0)</f>
        <v>T1</v>
      </c>
      <c r="P1504" s="64">
        <f>if(vlookup(A1504,'RVtools V2.1'!A:H,5,0)="oui",1,0)</f>
        <v>1</v>
      </c>
      <c r="Q1504" s="64">
        <f>ifna(vlookup(A1504,vCPU!A:B,2,0),"Unknown")</f>
        <v>4</v>
      </c>
      <c r="R1504" s="66">
        <f>ifna(vlookup(A1504,vMemory!A:C,3,0),"Unknown")</f>
        <v>4</v>
      </c>
      <c r="S1504" s="66">
        <f>ifna(vlookup(A1504,vDisk!A:C,3,0),"Unknown")</f>
        <v>317</v>
      </c>
      <c r="T1504" s="67" t="str">
        <f t="array" ref="T1504">IFS(
   L1504=1, "No Lift &amp; Shift",
   J1504=1, XLOOKUP(A1504, 'Infra Study'!A:A, 'Infra Study'!P:P),
   I1504=1, "No Lift &amp; Shift",
   H1504=1, "GKE",
   K1504=1, "GCNV",
   G1504=1, "Lift &amp; Shift Prod",
   TRUE, "Lift &amp; Shift Noprod"
)</f>
        <v>Lift &amp; Shift Prod</v>
      </c>
      <c r="U1504" s="67">
        <f t="shared" si="7"/>
        <v>1</v>
      </c>
      <c r="V1504" s="68" t="str">
        <f>if(T1504="Lift &amp; Shift Noprod",if( Y1504=0,Assumptions!$B$5, Assumptions!$B$4),if(T1504="Lift &amp; Shift Prod",if(AND(N1504=1,O1504="T1"),Assumptions!$B$6,Assumptions!$B$4),0))</f>
        <v>N2D</v>
      </c>
      <c r="W1504" s="69">
        <f>if(V1504&lt;&gt;0,if(Q1504="Unknown", Assumptions!$B$42,If(Q1504&gt;1,Q1504,2)),0)</f>
        <v>4</v>
      </c>
      <c r="X1504" s="69">
        <f>if(V1504&lt;&gt;0,if(R1504="Unknown", Assumptions!$B$43,R1504),0)</f>
        <v>4</v>
      </c>
      <c r="Y1504" s="68">
        <f t="shared" si="8"/>
        <v>0</v>
      </c>
      <c r="Z1504" s="68">
        <f>if(V1504&lt;&gt;0,if(  S1504="Unknown", Assumptions!$B$44,S1504),0)</f>
        <v>317</v>
      </c>
      <c r="AA1504" s="68" t="str">
        <f>if(V1504 ="N2",ifna(vlookup(W1504&amp;"-"&amp;X1504,'Ref. VM'!A:B,2,0),"Custom"),if(V1504 ="E2" , ifna(vlookup(W1504&amp;"-"&amp;X1504,'Ref. VM'!D:E,2,0),"Custom"),if(V1504="N2D",ifna(vlookup(W1504&amp;"-"&amp;X1504,'Ref. VM'!G:H,2,0),"Custom"),if(V1504="N4",ifna(vlookup(W1504&amp;"-"&amp;X1504,'Ref. VM'!J:K,2,0),"Custom"),0))))</f>
        <v>Custom</v>
      </c>
      <c r="AB1504" s="67" t="str">
        <f t="shared" si="9"/>
        <v>N2D-Custom vCPUs-CUD 3y</v>
      </c>
      <c r="AC1504" s="67" t="str">
        <f t="shared" si="10"/>
        <v>N2D-Custom RAM-CUD 3y</v>
      </c>
      <c r="AD1504" s="67">
        <f t="shared" si="11"/>
        <v>0</v>
      </c>
      <c r="AE1504" s="69">
        <f>if(T1504="Lift &amp; Shift Prod",730,if(T1504="Lift &amp; Shift Noprod",Assumptions!$B$3,0))</f>
        <v>730</v>
      </c>
      <c r="AF1504" s="70">
        <f>if( U1504=0,0,if(Y1504=0, ((vlookup(AB1504,'SKU Pricing'!A:B,Assumptions!$B$2,0)*W1504)+(vlookup(AC1504,'SKU Pricing'!A:B,Assumptions!$B$2,0)*X1504))*AE1504,((vlookup(AB1504,'SKU Pricing'!A:B,Assumptions!$B$2,0)*W1504)+(vlookup(AC1504,'SKU Pricing'!A:B,Assumptions!$B$2,0)*(W1504*8))+(vlookup(AD1504,'SKU Pricing'!A:B,Assumptions!$B$2,0)*(X1504-(W1504*8))))*AE1504))</f>
        <v>49.9163196</v>
      </c>
      <c r="AG1504" s="67" t="str">
        <f t="shared" si="12"/>
        <v>Windows Server</v>
      </c>
      <c r="AH1504" s="70">
        <f>ifna(vlookup(AG1504,'SKU Pricing'!A:B,Assumptions!$B$2,0)*W1504*AE1504,0)</f>
        <v>134.32</v>
      </c>
      <c r="AI1504" s="62" t="str">
        <f t="shared" si="13"/>
        <v>Regional</v>
      </c>
      <c r="AJ1504" s="62" t="str">
        <f>if(V1504&lt;&gt;0, if(T1504="Lift &amp; Shift Noprod",Assumptions!$B$9,if(V1504=Assumptions!$B$6,Assumptions!$B$10,if(P1504=1,Assumptions!$B$8,Assumptions!$B$7))),"")</f>
        <v>SSD</v>
      </c>
      <c r="AK1504" s="69" t="str">
        <f t="shared" si="14"/>
        <v>SSD</v>
      </c>
      <c r="AL1504" s="69">
        <f>if(AJ1504="Hyperdisk Balanced",Assumptions!$B$11,0)</f>
        <v>0</v>
      </c>
      <c r="AM1504" s="69">
        <f>if(AJ1504="Hyperdisk Balanced",Assumptions!$B$12,0)</f>
        <v>0</v>
      </c>
      <c r="AN1504" s="70">
        <f>if(AK1504=0,0,if(AJ1504="Hyperdisk Balanced",vlookup(AK1504&amp;" provisioned space",'SKU Pricing'!A:B,Assumptions!$B$2,0)*Z1504+vlookup(AK1504&amp;" provisioned IOPS",'SKU Pricing'!A:B,Assumptions!$B$2,0)*AL1504*730+vlookup(AK1504&amp;" provisioned throughput",'SKU Pricing'!A:B,Assumptions!$B$2,0)*AM1504*730,vlookup(AK1504,'SKU Pricing'!A:B,Assumptions!$B$2,0)*Z1504))</f>
        <v>62.449</v>
      </c>
      <c r="AO1504" s="70">
        <f t="shared" si="15"/>
        <v>246.6853196</v>
      </c>
      <c r="AP1504" s="71" t="str">
        <f t="shared" si="16"/>
        <v>VM Manager</v>
      </c>
      <c r="AQ1504" s="70">
        <f>ifna(vlookup(AP1504,'SKU Pricing'!A:B,Assumptions!$B$2,0)*AE1504,0)</f>
        <v>2.19</v>
      </c>
      <c r="AR1504" s="72">
        <v>0.0</v>
      </c>
    </row>
    <row r="1505">
      <c r="A1505" s="61" t="s">
        <v>1643</v>
      </c>
      <c r="B1505" s="62" t="str">
        <f>ifna(if(vlookup(A1505,vOS!A:B,2,0)="","Unknown",vlookup(A1505,vOS!A:B,2,0)),"Unknown")</f>
        <v>Microsoft Windows Server 2019 (64-bit)</v>
      </c>
      <c r="C1505" s="62">
        <f>vlookup(B1505,'OS Study'!A:D,2,0)</f>
        <v>0</v>
      </c>
      <c r="D1505" s="62" t="str">
        <f>vlookup(B1505,'OS Study'!A:D,3,0)</f>
        <v>Windows</v>
      </c>
      <c r="E1505" s="62" t="str">
        <f>vlookup(B1505,'OS Study'!A:D,4,0)</f>
        <v>Server</v>
      </c>
      <c r="F1505" s="63" t="str">
        <f>vlookup(B1505,'OS Study'!A:E,5,0)</f>
        <v>2019</v>
      </c>
      <c r="G1505" s="62">
        <f>IF(vlookup(A1505,'RVtools V2.1'!A:J,4,0)="non",0,1)</f>
        <v>1</v>
      </c>
      <c r="H1505" s="62">
        <f>if(vlookup(A1505,'RVtools V2.1'!A:K,11,0)="kube",1,0)</f>
        <v>0</v>
      </c>
      <c r="I1505" s="62">
        <f t="shared" si="5"/>
        <v>0</v>
      </c>
      <c r="J1505" s="62">
        <f>ifna(vlookup(A1505,'Infra Study'!A:Q,17,0),0)</f>
        <v>0</v>
      </c>
      <c r="K1505" s="64">
        <f>IFERROR(__xludf.DUMMYFUNCTION("N(REGEXMATCH(VLOOKUP(A1505, 'RVtools V2.1'!A:H, 8, 0), ""^Serveur de fichiers""))"),0.0)</f>
        <v>0</v>
      </c>
      <c r="L1505" s="64">
        <f t="shared" si="6"/>
        <v>0</v>
      </c>
      <c r="M1505" s="67" t="str">
        <f>ifna(vlookup(A1505,'RVtools V2.1'!A:I,8,0),"N/A")</f>
        <v>VALAB - BRE</v>
      </c>
      <c r="N1505" s="64">
        <f>IFERROR(__xludf.DUMMYFUNCTION("IF(REGEXMATCH(M1505, ""(?i)"" &amp; JOIN(""|"", SPLIT(""kalisil"", "" ""))), 1, 0)"),0.0)</f>
        <v>0</v>
      </c>
      <c r="O1505" s="64" t="str">
        <f>vlookup(A1505,'RVtools V2.1'!A:H,7,0)</f>
        <v>T1</v>
      </c>
      <c r="P1505" s="64">
        <f>if(vlookup(A1505,'RVtools V2.1'!A:H,5,0)="oui",1,0)</f>
        <v>1</v>
      </c>
      <c r="Q1505" s="64">
        <f>ifna(vlookup(A1505,vCPU!A:B,2,0),"Unknown")</f>
        <v>4</v>
      </c>
      <c r="R1505" s="66">
        <f>ifna(vlookup(A1505,vMemory!A:C,3,0),"Unknown")</f>
        <v>8</v>
      </c>
      <c r="S1505" s="66">
        <f>ifna(vlookup(A1505,vDisk!A:C,3,0),"Unknown")</f>
        <v>386</v>
      </c>
      <c r="T1505" s="67" t="str">
        <f t="array" ref="T1505">IFS(
   L1505=1, "No Lift &amp; Shift",
   J1505=1, XLOOKUP(A1505, 'Infra Study'!A:A, 'Infra Study'!P:P),
   I1505=1, "No Lift &amp; Shift",
   H1505=1, "GKE",
   K1505=1, "GCNV",
   G1505=1, "Lift &amp; Shift Prod",
   TRUE, "Lift &amp; Shift Noprod"
)</f>
        <v>Lift &amp; Shift Prod</v>
      </c>
      <c r="U1505" s="67">
        <f t="shared" si="7"/>
        <v>1</v>
      </c>
      <c r="V1505" s="68" t="str">
        <f>if(T1505="Lift &amp; Shift Noprod",if( Y1505=0,Assumptions!$B$5, Assumptions!$B$4),if(T1505="Lift &amp; Shift Prod",if(AND(N1505=1,O1505="T1"),Assumptions!$B$6,Assumptions!$B$4),0))</f>
        <v>N2D</v>
      </c>
      <c r="W1505" s="69">
        <f>if(V1505&lt;&gt;0,if(Q1505="Unknown", Assumptions!$B$42,If(Q1505&gt;1,Q1505,2)),0)</f>
        <v>4</v>
      </c>
      <c r="X1505" s="69">
        <f>if(V1505&lt;&gt;0,if(R1505="Unknown", Assumptions!$B$43,R1505),0)</f>
        <v>8</v>
      </c>
      <c r="Y1505" s="68">
        <f t="shared" si="8"/>
        <v>0</v>
      </c>
      <c r="Z1505" s="68">
        <f>if(V1505&lt;&gt;0,if(  S1505="Unknown", Assumptions!$B$44,S1505),0)</f>
        <v>386</v>
      </c>
      <c r="AA1505" s="68" t="str">
        <f>if(V1505 ="N2",ifna(vlookup(W1505&amp;"-"&amp;X1505,'Ref. VM'!A:B,2,0),"Custom"),if(V1505 ="E2" , ifna(vlookup(W1505&amp;"-"&amp;X1505,'Ref. VM'!D:E,2,0),"Custom"),if(V1505="N2D",ifna(vlookup(W1505&amp;"-"&amp;X1505,'Ref. VM'!G:H,2,0),"Custom"),if(V1505="N4",ifna(vlookup(W1505&amp;"-"&amp;X1505,'Ref. VM'!J:K,2,0),"Custom"),0))))</f>
        <v>Custom</v>
      </c>
      <c r="AB1505" s="67" t="str">
        <f t="shared" si="9"/>
        <v>N2D-Custom vCPUs-CUD 3y</v>
      </c>
      <c r="AC1505" s="67" t="str">
        <f t="shared" si="10"/>
        <v>N2D-Custom RAM-CUD 3y</v>
      </c>
      <c r="AD1505" s="67">
        <f t="shared" si="11"/>
        <v>0</v>
      </c>
      <c r="AE1505" s="69">
        <f>if(T1505="Lift &amp; Shift Prod",730,if(T1505="Lift &amp; Shift Noprod",Assumptions!$B$3,0))</f>
        <v>730</v>
      </c>
      <c r="AF1505" s="70">
        <f>if( U1505=0,0,if(Y1505=0, ((vlookup(AB1505,'SKU Pricing'!A:B,Assumptions!$B$2,0)*W1505)+(vlookup(AC1505,'SKU Pricing'!A:B,Assumptions!$B$2,0)*X1505))*AE1505,((vlookup(AB1505,'SKU Pricing'!A:B,Assumptions!$B$2,0)*W1505)+(vlookup(AC1505,'SKU Pricing'!A:B,Assumptions!$B$2,0)*(W1505*8))+(vlookup(AD1505,'SKU Pricing'!A:B,Assumptions!$B$2,0)*(X1505-(W1505*8))))*AE1505))</f>
        <v>55.81665264</v>
      </c>
      <c r="AG1505" s="67" t="str">
        <f t="shared" si="12"/>
        <v>Windows Server</v>
      </c>
      <c r="AH1505" s="70">
        <f>ifna(vlookup(AG1505,'SKU Pricing'!A:B,Assumptions!$B$2,0)*W1505*AE1505,0)</f>
        <v>134.32</v>
      </c>
      <c r="AI1505" s="62" t="str">
        <f t="shared" si="13"/>
        <v>Regional</v>
      </c>
      <c r="AJ1505" s="62" t="str">
        <f>if(V1505&lt;&gt;0, if(T1505="Lift &amp; Shift Noprod",Assumptions!$B$9,if(V1505=Assumptions!$B$6,Assumptions!$B$10,if(P1505=1,Assumptions!$B$8,Assumptions!$B$7))),"")</f>
        <v>SSD</v>
      </c>
      <c r="AK1505" s="69" t="str">
        <f t="shared" si="14"/>
        <v>SSD</v>
      </c>
      <c r="AL1505" s="69">
        <f>if(AJ1505="Hyperdisk Balanced",Assumptions!$B$11,0)</f>
        <v>0</v>
      </c>
      <c r="AM1505" s="69">
        <f>if(AJ1505="Hyperdisk Balanced",Assumptions!$B$12,0)</f>
        <v>0</v>
      </c>
      <c r="AN1505" s="70">
        <f>if(AK1505=0,0,if(AJ1505="Hyperdisk Balanced",vlookup(AK1505&amp;" provisioned space",'SKU Pricing'!A:B,Assumptions!$B$2,0)*Z1505+vlookup(AK1505&amp;" provisioned IOPS",'SKU Pricing'!A:B,Assumptions!$B$2,0)*AL1505*730+vlookup(AK1505&amp;" provisioned throughput",'SKU Pricing'!A:B,Assumptions!$B$2,0)*AM1505*730,vlookup(AK1505,'SKU Pricing'!A:B,Assumptions!$B$2,0)*Z1505))</f>
        <v>76.042</v>
      </c>
      <c r="AO1505" s="70">
        <f t="shared" si="15"/>
        <v>266.1786526</v>
      </c>
      <c r="AP1505" s="71" t="str">
        <f t="shared" si="16"/>
        <v>VM Manager</v>
      </c>
      <c r="AQ1505" s="70">
        <f>ifna(vlookup(AP1505,'SKU Pricing'!A:B,Assumptions!$B$2,0)*AE1505,0)</f>
        <v>2.19</v>
      </c>
      <c r="AR1505" s="72">
        <v>0.0</v>
      </c>
    </row>
    <row r="1506">
      <c r="A1506" s="61" t="s">
        <v>1644</v>
      </c>
      <c r="B1506" s="62" t="str">
        <f>ifna(if(vlookup(A1506,vOS!A:B,2,0)="","Unknown",vlookup(A1506,vOS!A:B,2,0)),"Unknown")</f>
        <v>Microsoft Windows Server 2019 (64-bit)</v>
      </c>
      <c r="C1506" s="62">
        <f>vlookup(B1506,'OS Study'!A:D,2,0)</f>
        <v>0</v>
      </c>
      <c r="D1506" s="62" t="str">
        <f>vlookup(B1506,'OS Study'!A:D,3,0)</f>
        <v>Windows</v>
      </c>
      <c r="E1506" s="62" t="str">
        <f>vlookup(B1506,'OS Study'!A:D,4,0)</f>
        <v>Server</v>
      </c>
      <c r="F1506" s="63" t="str">
        <f>vlookup(B1506,'OS Study'!A:E,5,0)</f>
        <v>2019</v>
      </c>
      <c r="G1506" s="62">
        <f>IF(vlookup(A1506,'RVtools V2.1'!A:J,4,0)="non",0,1)</f>
        <v>1</v>
      </c>
      <c r="H1506" s="62">
        <f>if(vlookup(A1506,'RVtools V2.1'!A:K,11,0)="kube",1,0)</f>
        <v>0</v>
      </c>
      <c r="I1506" s="62">
        <f t="shared" si="5"/>
        <v>0</v>
      </c>
      <c r="J1506" s="62">
        <f>ifna(vlookup(A1506,'Infra Study'!A:Q,17,0),0)</f>
        <v>0</v>
      </c>
      <c r="K1506" s="64">
        <f>IFERROR(__xludf.DUMMYFUNCTION("N(REGEXMATCH(VLOOKUP(A1506, 'RVtools V2.1'!A:H, 8, 0), ""^Serveur de fichiers""))"),0.0)</f>
        <v>0</v>
      </c>
      <c r="L1506" s="64">
        <f t="shared" si="6"/>
        <v>0</v>
      </c>
      <c r="M1506" s="67" t="str">
        <f>ifna(vlookup(A1506,'RVtools V2.1'!A:I,8,0),"N/A")</f>
        <v>VALAB - CAZ</v>
      </c>
      <c r="N1506" s="64">
        <f>IFERROR(__xludf.DUMMYFUNCTION("IF(REGEXMATCH(M1506, ""(?i)"" &amp; JOIN(""|"", SPLIT(""kalisil"", "" ""))), 1, 0)"),0.0)</f>
        <v>0</v>
      </c>
      <c r="O1506" s="64" t="str">
        <f>vlookup(A1506,'RVtools V2.1'!A:H,7,0)</f>
        <v>T1</v>
      </c>
      <c r="P1506" s="64">
        <f>if(vlookup(A1506,'RVtools V2.1'!A:H,5,0)="oui",1,0)</f>
        <v>1</v>
      </c>
      <c r="Q1506" s="64">
        <f>ifna(vlookup(A1506,vCPU!A:B,2,0),"Unknown")</f>
        <v>4</v>
      </c>
      <c r="R1506" s="66">
        <f>ifna(vlookup(A1506,vMemory!A:C,3,0),"Unknown")</f>
        <v>4</v>
      </c>
      <c r="S1506" s="66">
        <f>ifna(vlookup(A1506,vDisk!A:C,3,0),"Unknown")</f>
        <v>137</v>
      </c>
      <c r="T1506" s="67" t="str">
        <f t="array" ref="T1506">IFS(
   L1506=1, "No Lift &amp; Shift",
   J1506=1, XLOOKUP(A1506, 'Infra Study'!A:A, 'Infra Study'!P:P),
   I1506=1, "No Lift &amp; Shift",
   H1506=1, "GKE",
   K1506=1, "GCNV",
   G1506=1, "Lift &amp; Shift Prod",
   TRUE, "Lift &amp; Shift Noprod"
)</f>
        <v>Lift &amp; Shift Prod</v>
      </c>
      <c r="U1506" s="67">
        <f t="shared" si="7"/>
        <v>1</v>
      </c>
      <c r="V1506" s="68" t="str">
        <f>if(T1506="Lift &amp; Shift Noprod",if( Y1506=0,Assumptions!$B$5, Assumptions!$B$4),if(T1506="Lift &amp; Shift Prod",if(AND(N1506=1,O1506="T1"),Assumptions!$B$6,Assumptions!$B$4),0))</f>
        <v>N2D</v>
      </c>
      <c r="W1506" s="69">
        <f>if(V1506&lt;&gt;0,if(Q1506="Unknown", Assumptions!$B$42,If(Q1506&gt;1,Q1506,2)),0)</f>
        <v>4</v>
      </c>
      <c r="X1506" s="69">
        <f>if(V1506&lt;&gt;0,if(R1506="Unknown", Assumptions!$B$43,R1506),0)</f>
        <v>4</v>
      </c>
      <c r="Y1506" s="68">
        <f t="shared" si="8"/>
        <v>0</v>
      </c>
      <c r="Z1506" s="68">
        <f>if(V1506&lt;&gt;0,if(  S1506="Unknown", Assumptions!$B$44,S1506),0)</f>
        <v>137</v>
      </c>
      <c r="AA1506" s="68" t="str">
        <f>if(V1506 ="N2",ifna(vlookup(W1506&amp;"-"&amp;X1506,'Ref. VM'!A:B,2,0),"Custom"),if(V1506 ="E2" , ifna(vlookup(W1506&amp;"-"&amp;X1506,'Ref. VM'!D:E,2,0),"Custom"),if(V1506="N2D",ifna(vlookup(W1506&amp;"-"&amp;X1506,'Ref. VM'!G:H,2,0),"Custom"),if(V1506="N4",ifna(vlookup(W1506&amp;"-"&amp;X1506,'Ref. VM'!J:K,2,0),"Custom"),0))))</f>
        <v>Custom</v>
      </c>
      <c r="AB1506" s="67" t="str">
        <f t="shared" si="9"/>
        <v>N2D-Custom vCPUs-CUD 3y</v>
      </c>
      <c r="AC1506" s="67" t="str">
        <f t="shared" si="10"/>
        <v>N2D-Custom RAM-CUD 3y</v>
      </c>
      <c r="AD1506" s="67">
        <f t="shared" si="11"/>
        <v>0</v>
      </c>
      <c r="AE1506" s="69">
        <f>if(T1506="Lift &amp; Shift Prod",730,if(T1506="Lift &amp; Shift Noprod",Assumptions!$B$3,0))</f>
        <v>730</v>
      </c>
      <c r="AF1506" s="70">
        <f>if( U1506=0,0,if(Y1506=0, ((vlookup(AB1506,'SKU Pricing'!A:B,Assumptions!$B$2,0)*W1506)+(vlookup(AC1506,'SKU Pricing'!A:B,Assumptions!$B$2,0)*X1506))*AE1506,((vlookup(AB1506,'SKU Pricing'!A:B,Assumptions!$B$2,0)*W1506)+(vlookup(AC1506,'SKU Pricing'!A:B,Assumptions!$B$2,0)*(W1506*8))+(vlookup(AD1506,'SKU Pricing'!A:B,Assumptions!$B$2,0)*(X1506-(W1506*8))))*AE1506))</f>
        <v>49.9163196</v>
      </c>
      <c r="AG1506" s="67" t="str">
        <f t="shared" si="12"/>
        <v>Windows Server</v>
      </c>
      <c r="AH1506" s="70">
        <f>ifna(vlookup(AG1506,'SKU Pricing'!A:B,Assumptions!$B$2,0)*W1506*AE1506,0)</f>
        <v>134.32</v>
      </c>
      <c r="AI1506" s="62" t="str">
        <f t="shared" si="13"/>
        <v>Regional</v>
      </c>
      <c r="AJ1506" s="62" t="str">
        <f>if(V1506&lt;&gt;0, if(T1506="Lift &amp; Shift Noprod",Assumptions!$B$9,if(V1506=Assumptions!$B$6,Assumptions!$B$10,if(P1506=1,Assumptions!$B$8,Assumptions!$B$7))),"")</f>
        <v>SSD</v>
      </c>
      <c r="AK1506" s="69" t="str">
        <f t="shared" si="14"/>
        <v>SSD</v>
      </c>
      <c r="AL1506" s="69">
        <f>if(AJ1506="Hyperdisk Balanced",Assumptions!$B$11,0)</f>
        <v>0</v>
      </c>
      <c r="AM1506" s="69">
        <f>if(AJ1506="Hyperdisk Balanced",Assumptions!$B$12,0)</f>
        <v>0</v>
      </c>
      <c r="AN1506" s="70">
        <f>if(AK1506=0,0,if(AJ1506="Hyperdisk Balanced",vlookup(AK1506&amp;" provisioned space",'SKU Pricing'!A:B,Assumptions!$B$2,0)*Z1506+vlookup(AK1506&amp;" provisioned IOPS",'SKU Pricing'!A:B,Assumptions!$B$2,0)*AL1506*730+vlookup(AK1506&amp;" provisioned throughput",'SKU Pricing'!A:B,Assumptions!$B$2,0)*AM1506*730,vlookup(AK1506,'SKU Pricing'!A:B,Assumptions!$B$2,0)*Z1506))</f>
        <v>26.989</v>
      </c>
      <c r="AO1506" s="70">
        <f t="shared" si="15"/>
        <v>211.2253196</v>
      </c>
      <c r="AP1506" s="71" t="str">
        <f t="shared" si="16"/>
        <v>VM Manager</v>
      </c>
      <c r="AQ1506" s="70">
        <f>ifna(vlookup(AP1506,'SKU Pricing'!A:B,Assumptions!$B$2,0)*AE1506,0)</f>
        <v>2.19</v>
      </c>
      <c r="AR1506" s="72">
        <v>0.0</v>
      </c>
    </row>
    <row r="1507">
      <c r="A1507" s="61" t="s">
        <v>1645</v>
      </c>
      <c r="B1507" s="62" t="str">
        <f>ifna(if(vlookup(A1507,vOS!A:B,2,0)="","Unknown",vlookup(A1507,vOS!A:B,2,0)),"Unknown")</f>
        <v>Microsoft Windows Server 2012 (64-bit)</v>
      </c>
      <c r="C1507" s="62">
        <f>vlookup(B1507,'OS Study'!A:D,2,0)</f>
        <v>0</v>
      </c>
      <c r="D1507" s="62" t="str">
        <f>vlookup(B1507,'OS Study'!A:D,3,0)</f>
        <v>Windows</v>
      </c>
      <c r="E1507" s="62" t="str">
        <f>vlookup(B1507,'OS Study'!A:D,4,0)</f>
        <v>Server</v>
      </c>
      <c r="F1507" s="63" t="str">
        <f>vlookup(B1507,'OS Study'!A:E,5,0)</f>
        <v>2012</v>
      </c>
      <c r="G1507" s="62">
        <f>IF(vlookup(A1507,'RVtools V2.1'!A:J,4,0)="non",0,1)</f>
        <v>1</v>
      </c>
      <c r="H1507" s="62">
        <f>if(vlookup(A1507,'RVtools V2.1'!A:K,11,0)="kube",1,0)</f>
        <v>0</v>
      </c>
      <c r="I1507" s="62">
        <f t="shared" si="5"/>
        <v>0</v>
      </c>
      <c r="J1507" s="62">
        <f>ifna(vlookup(A1507,'Infra Study'!A:Q,17,0),0)</f>
        <v>0</v>
      </c>
      <c r="K1507" s="64">
        <f>IFERROR(__xludf.DUMMYFUNCTION("N(REGEXMATCH(VLOOKUP(A1507, 'RVtools V2.1'!A:H, 8, 0), ""^Serveur de fichiers""))"),0.0)</f>
        <v>0</v>
      </c>
      <c r="L1507" s="64">
        <f t="shared" si="6"/>
        <v>0</v>
      </c>
      <c r="M1507" s="67" t="str">
        <f>ifna(vlookup(A1507,'RVtools V2.1'!A:I,8,0),"N/A")</f>
        <v>VALAB - CAZ</v>
      </c>
      <c r="N1507" s="64">
        <f>IFERROR(__xludf.DUMMYFUNCTION("IF(REGEXMATCH(M1507, ""(?i)"" &amp; JOIN(""|"", SPLIT(""kalisil"", "" ""))), 1, 0)"),0.0)</f>
        <v>0</v>
      </c>
      <c r="O1507" s="64" t="str">
        <f>vlookup(A1507,'RVtools V2.1'!A:H,7,0)</f>
        <v>T1</v>
      </c>
      <c r="P1507" s="64">
        <f>if(vlookup(A1507,'RVtools V2.1'!A:H,5,0)="oui",1,0)</f>
        <v>1</v>
      </c>
      <c r="Q1507" s="64">
        <f>ifna(vlookup(A1507,vCPU!A:B,2,0),"Unknown")</f>
        <v>4</v>
      </c>
      <c r="R1507" s="66">
        <f>ifna(vlookup(A1507,vMemory!A:C,3,0),"Unknown")</f>
        <v>4</v>
      </c>
      <c r="S1507" s="66">
        <f>ifna(vlookup(A1507,vDisk!A:C,3,0),"Unknown")</f>
        <v>613</v>
      </c>
      <c r="T1507" s="67" t="str">
        <f t="array" ref="T1507">IFS(
   L1507=1, "No Lift &amp; Shift",
   J1507=1, XLOOKUP(A1507, 'Infra Study'!A:A, 'Infra Study'!P:P),
   I1507=1, "No Lift &amp; Shift",
   H1507=1, "GKE",
   K1507=1, "GCNV",
   G1507=1, "Lift &amp; Shift Prod",
   TRUE, "Lift &amp; Shift Noprod"
)</f>
        <v>Lift &amp; Shift Prod</v>
      </c>
      <c r="U1507" s="67">
        <f t="shared" si="7"/>
        <v>1</v>
      </c>
      <c r="V1507" s="68" t="str">
        <f>if(T1507="Lift &amp; Shift Noprod",if( Y1507=0,Assumptions!$B$5, Assumptions!$B$4),if(T1507="Lift &amp; Shift Prod",if(AND(N1507=1,O1507="T1"),Assumptions!$B$6,Assumptions!$B$4),0))</f>
        <v>N2D</v>
      </c>
      <c r="W1507" s="69">
        <f>if(V1507&lt;&gt;0,if(Q1507="Unknown", Assumptions!$B$42,If(Q1507&gt;1,Q1507,2)),0)</f>
        <v>4</v>
      </c>
      <c r="X1507" s="69">
        <f>if(V1507&lt;&gt;0,if(R1507="Unknown", Assumptions!$B$43,R1507),0)</f>
        <v>4</v>
      </c>
      <c r="Y1507" s="68">
        <f t="shared" si="8"/>
        <v>0</v>
      </c>
      <c r="Z1507" s="68">
        <f>if(V1507&lt;&gt;0,if(  S1507="Unknown", Assumptions!$B$44,S1507),0)</f>
        <v>613</v>
      </c>
      <c r="AA1507" s="68" t="str">
        <f>if(V1507 ="N2",ifna(vlookup(W1507&amp;"-"&amp;X1507,'Ref. VM'!A:B,2,0),"Custom"),if(V1507 ="E2" , ifna(vlookup(W1507&amp;"-"&amp;X1507,'Ref. VM'!D:E,2,0),"Custom"),if(V1507="N2D",ifna(vlookup(W1507&amp;"-"&amp;X1507,'Ref. VM'!G:H,2,0),"Custom"),if(V1507="N4",ifna(vlookup(W1507&amp;"-"&amp;X1507,'Ref. VM'!J:K,2,0),"Custom"),0))))</f>
        <v>Custom</v>
      </c>
      <c r="AB1507" s="67" t="str">
        <f t="shared" si="9"/>
        <v>N2D-Custom vCPUs-CUD 3y</v>
      </c>
      <c r="AC1507" s="67" t="str">
        <f t="shared" si="10"/>
        <v>N2D-Custom RAM-CUD 3y</v>
      </c>
      <c r="AD1507" s="67">
        <f t="shared" si="11"/>
        <v>0</v>
      </c>
      <c r="AE1507" s="69">
        <f>if(T1507="Lift &amp; Shift Prod",730,if(T1507="Lift &amp; Shift Noprod",Assumptions!$B$3,0))</f>
        <v>730</v>
      </c>
      <c r="AF1507" s="70">
        <f>if( U1507=0,0,if(Y1507=0, ((vlookup(AB1507,'SKU Pricing'!A:B,Assumptions!$B$2,0)*W1507)+(vlookup(AC1507,'SKU Pricing'!A:B,Assumptions!$B$2,0)*X1507))*AE1507,((vlookup(AB1507,'SKU Pricing'!A:B,Assumptions!$B$2,0)*W1507)+(vlookup(AC1507,'SKU Pricing'!A:B,Assumptions!$B$2,0)*(W1507*8))+(vlookup(AD1507,'SKU Pricing'!A:B,Assumptions!$B$2,0)*(X1507-(W1507*8))))*AE1507))</f>
        <v>49.9163196</v>
      </c>
      <c r="AG1507" s="67" t="str">
        <f t="shared" si="12"/>
        <v>Windows Server</v>
      </c>
      <c r="AH1507" s="70">
        <f>ifna(vlookup(AG1507,'SKU Pricing'!A:B,Assumptions!$B$2,0)*W1507*AE1507,0)</f>
        <v>134.32</v>
      </c>
      <c r="AI1507" s="62" t="str">
        <f t="shared" si="13"/>
        <v>Regional</v>
      </c>
      <c r="AJ1507" s="62" t="str">
        <f>if(V1507&lt;&gt;0, if(T1507="Lift &amp; Shift Noprod",Assumptions!$B$9,if(V1507=Assumptions!$B$6,Assumptions!$B$10,if(P1507=1,Assumptions!$B$8,Assumptions!$B$7))),"")</f>
        <v>SSD</v>
      </c>
      <c r="AK1507" s="69" t="str">
        <f t="shared" si="14"/>
        <v>SSD</v>
      </c>
      <c r="AL1507" s="69">
        <f>if(AJ1507="Hyperdisk Balanced",Assumptions!$B$11,0)</f>
        <v>0</v>
      </c>
      <c r="AM1507" s="69">
        <f>if(AJ1507="Hyperdisk Balanced",Assumptions!$B$12,0)</f>
        <v>0</v>
      </c>
      <c r="AN1507" s="70">
        <f>if(AK1507=0,0,if(AJ1507="Hyperdisk Balanced",vlookup(AK1507&amp;" provisioned space",'SKU Pricing'!A:B,Assumptions!$B$2,0)*Z1507+vlookup(AK1507&amp;" provisioned IOPS",'SKU Pricing'!A:B,Assumptions!$B$2,0)*AL1507*730+vlookup(AK1507&amp;" provisioned throughput",'SKU Pricing'!A:B,Assumptions!$B$2,0)*AM1507*730,vlookup(AK1507,'SKU Pricing'!A:B,Assumptions!$B$2,0)*Z1507))</f>
        <v>120.761</v>
      </c>
      <c r="AO1507" s="70">
        <f t="shared" si="15"/>
        <v>304.9973196</v>
      </c>
      <c r="AP1507" s="71" t="str">
        <f t="shared" si="16"/>
        <v>VM Manager</v>
      </c>
      <c r="AQ1507" s="70">
        <f>ifna(vlookup(AP1507,'SKU Pricing'!A:B,Assumptions!$B$2,0)*AE1507,0)</f>
        <v>2.19</v>
      </c>
      <c r="AR1507" s="72">
        <v>0.0</v>
      </c>
    </row>
    <row r="1508">
      <c r="A1508" s="61" t="s">
        <v>1646</v>
      </c>
      <c r="B1508" s="62" t="str">
        <f>ifna(if(vlookup(A1508,vOS!A:B,2,0)="","Unknown",vlookup(A1508,vOS!A:B,2,0)),"Unknown")</f>
        <v>Microsoft Windows Server 2019 (64-bit)</v>
      </c>
      <c r="C1508" s="62">
        <f>vlookup(B1508,'OS Study'!A:D,2,0)</f>
        <v>0</v>
      </c>
      <c r="D1508" s="62" t="str">
        <f>vlookup(B1508,'OS Study'!A:D,3,0)</f>
        <v>Windows</v>
      </c>
      <c r="E1508" s="62" t="str">
        <f>vlookup(B1508,'OS Study'!A:D,4,0)</f>
        <v>Server</v>
      </c>
      <c r="F1508" s="63" t="str">
        <f>vlookup(B1508,'OS Study'!A:E,5,0)</f>
        <v>2019</v>
      </c>
      <c r="G1508" s="62">
        <f>IF(vlookup(A1508,'RVtools V2.1'!A:J,4,0)="non",0,1)</f>
        <v>1</v>
      </c>
      <c r="H1508" s="62">
        <f>if(vlookup(A1508,'RVtools V2.1'!A:K,11,0)="kube",1,0)</f>
        <v>0</v>
      </c>
      <c r="I1508" s="62">
        <f t="shared" si="5"/>
        <v>0</v>
      </c>
      <c r="J1508" s="62">
        <f>ifna(vlookup(A1508,'Infra Study'!A:Q,17,0),0)</f>
        <v>0</v>
      </c>
      <c r="K1508" s="64">
        <f>IFERROR(__xludf.DUMMYFUNCTION("N(REGEXMATCH(VLOOKUP(A1508, 'RVtools V2.1'!A:H, 8, 0), ""^Serveur de fichiers""))"),0.0)</f>
        <v>0</v>
      </c>
      <c r="L1508" s="64">
        <f t="shared" si="6"/>
        <v>0</v>
      </c>
      <c r="M1508" s="67" t="str">
        <f>ifna(vlookup(A1508,'RVtools V2.1'!A:I,8,0),"N/A")</f>
        <v>VALAB - MAN</v>
      </c>
      <c r="N1508" s="64">
        <f>IFERROR(__xludf.DUMMYFUNCTION("IF(REGEXMATCH(M1508, ""(?i)"" &amp; JOIN(""|"", SPLIT(""kalisil"", "" ""))), 1, 0)"),0.0)</f>
        <v>0</v>
      </c>
      <c r="O1508" s="64" t="str">
        <f>vlookup(A1508,'RVtools V2.1'!A:H,7,0)</f>
        <v>T1</v>
      </c>
      <c r="P1508" s="64">
        <f>if(vlookup(A1508,'RVtools V2.1'!A:H,5,0)="oui",1,0)</f>
        <v>1</v>
      </c>
      <c r="Q1508" s="64">
        <f>ifna(vlookup(A1508,vCPU!A:B,2,0),"Unknown")</f>
        <v>4</v>
      </c>
      <c r="R1508" s="66">
        <f>ifna(vlookup(A1508,vMemory!A:C,3,0),"Unknown")</f>
        <v>8</v>
      </c>
      <c r="S1508" s="66">
        <f>ifna(vlookup(A1508,vDisk!A:C,3,0),"Unknown")</f>
        <v>267</v>
      </c>
      <c r="T1508" s="67" t="str">
        <f t="array" ref="T1508">IFS(
   L1508=1, "No Lift &amp; Shift",
   J1508=1, XLOOKUP(A1508, 'Infra Study'!A:A, 'Infra Study'!P:P),
   I1508=1, "No Lift &amp; Shift",
   H1508=1, "GKE",
   K1508=1, "GCNV",
   G1508=1, "Lift &amp; Shift Prod",
   TRUE, "Lift &amp; Shift Noprod"
)</f>
        <v>Lift &amp; Shift Prod</v>
      </c>
      <c r="U1508" s="67">
        <f t="shared" si="7"/>
        <v>1</v>
      </c>
      <c r="V1508" s="68" t="str">
        <f>if(T1508="Lift &amp; Shift Noprod",if( Y1508=0,Assumptions!$B$5, Assumptions!$B$4),if(T1508="Lift &amp; Shift Prod",if(AND(N1508=1,O1508="T1"),Assumptions!$B$6,Assumptions!$B$4),0))</f>
        <v>N2D</v>
      </c>
      <c r="W1508" s="69">
        <f>if(V1508&lt;&gt;0,if(Q1508="Unknown", Assumptions!$B$42,If(Q1508&gt;1,Q1508,2)),0)</f>
        <v>4</v>
      </c>
      <c r="X1508" s="69">
        <f>if(V1508&lt;&gt;0,if(R1508="Unknown", Assumptions!$B$43,R1508),0)</f>
        <v>8</v>
      </c>
      <c r="Y1508" s="68">
        <f t="shared" si="8"/>
        <v>0</v>
      </c>
      <c r="Z1508" s="68">
        <f>if(V1508&lt;&gt;0,if(  S1508="Unknown", Assumptions!$B$44,S1508),0)</f>
        <v>267</v>
      </c>
      <c r="AA1508" s="68" t="str">
        <f>if(V1508 ="N2",ifna(vlookup(W1508&amp;"-"&amp;X1508,'Ref. VM'!A:B,2,0),"Custom"),if(V1508 ="E2" , ifna(vlookup(W1508&amp;"-"&amp;X1508,'Ref. VM'!D:E,2,0),"Custom"),if(V1508="N2D",ifna(vlookup(W1508&amp;"-"&amp;X1508,'Ref. VM'!G:H,2,0),"Custom"),if(V1508="N4",ifna(vlookup(W1508&amp;"-"&amp;X1508,'Ref. VM'!J:K,2,0),"Custom"),0))))</f>
        <v>Custom</v>
      </c>
      <c r="AB1508" s="67" t="str">
        <f t="shared" si="9"/>
        <v>N2D-Custom vCPUs-CUD 3y</v>
      </c>
      <c r="AC1508" s="67" t="str">
        <f t="shared" si="10"/>
        <v>N2D-Custom RAM-CUD 3y</v>
      </c>
      <c r="AD1508" s="67">
        <f t="shared" si="11"/>
        <v>0</v>
      </c>
      <c r="AE1508" s="69">
        <f>if(T1508="Lift &amp; Shift Prod",730,if(T1508="Lift &amp; Shift Noprod",Assumptions!$B$3,0))</f>
        <v>730</v>
      </c>
      <c r="AF1508" s="70">
        <f>if( U1508=0,0,if(Y1508=0, ((vlookup(AB1508,'SKU Pricing'!A:B,Assumptions!$B$2,0)*W1508)+(vlookup(AC1508,'SKU Pricing'!A:B,Assumptions!$B$2,0)*X1508))*AE1508,((vlookup(AB1508,'SKU Pricing'!A:B,Assumptions!$B$2,0)*W1508)+(vlookup(AC1508,'SKU Pricing'!A:B,Assumptions!$B$2,0)*(W1508*8))+(vlookup(AD1508,'SKU Pricing'!A:B,Assumptions!$B$2,0)*(X1508-(W1508*8))))*AE1508))</f>
        <v>55.81665264</v>
      </c>
      <c r="AG1508" s="67" t="str">
        <f t="shared" si="12"/>
        <v>Windows Server</v>
      </c>
      <c r="AH1508" s="70">
        <f>ifna(vlookup(AG1508,'SKU Pricing'!A:B,Assumptions!$B$2,0)*W1508*AE1508,0)</f>
        <v>134.32</v>
      </c>
      <c r="AI1508" s="62" t="str">
        <f t="shared" si="13"/>
        <v>Regional</v>
      </c>
      <c r="AJ1508" s="62" t="str">
        <f>if(V1508&lt;&gt;0, if(T1508="Lift &amp; Shift Noprod",Assumptions!$B$9,if(V1508=Assumptions!$B$6,Assumptions!$B$10,if(P1508=1,Assumptions!$B$8,Assumptions!$B$7))),"")</f>
        <v>SSD</v>
      </c>
      <c r="AK1508" s="69" t="str">
        <f t="shared" si="14"/>
        <v>SSD</v>
      </c>
      <c r="AL1508" s="69">
        <f>if(AJ1508="Hyperdisk Balanced",Assumptions!$B$11,0)</f>
        <v>0</v>
      </c>
      <c r="AM1508" s="69">
        <f>if(AJ1508="Hyperdisk Balanced",Assumptions!$B$12,0)</f>
        <v>0</v>
      </c>
      <c r="AN1508" s="70">
        <f>if(AK1508=0,0,if(AJ1508="Hyperdisk Balanced",vlookup(AK1508&amp;" provisioned space",'SKU Pricing'!A:B,Assumptions!$B$2,0)*Z1508+vlookup(AK1508&amp;" provisioned IOPS",'SKU Pricing'!A:B,Assumptions!$B$2,0)*AL1508*730+vlookup(AK1508&amp;" provisioned throughput",'SKU Pricing'!A:B,Assumptions!$B$2,0)*AM1508*730,vlookup(AK1508,'SKU Pricing'!A:B,Assumptions!$B$2,0)*Z1508))</f>
        <v>52.599</v>
      </c>
      <c r="AO1508" s="70">
        <f t="shared" si="15"/>
        <v>242.7356526</v>
      </c>
      <c r="AP1508" s="71" t="str">
        <f t="shared" si="16"/>
        <v>VM Manager</v>
      </c>
      <c r="AQ1508" s="70">
        <f>ifna(vlookup(AP1508,'SKU Pricing'!A:B,Assumptions!$B$2,0)*AE1508,0)</f>
        <v>2.19</v>
      </c>
      <c r="AR1508" s="72">
        <v>0.0</v>
      </c>
    </row>
    <row r="1509">
      <c r="A1509" s="61" t="s">
        <v>1647</v>
      </c>
      <c r="B1509" s="62" t="str">
        <f>ifna(if(vlookup(A1509,vOS!A:B,2,0)="","Unknown",vlookup(A1509,vOS!A:B,2,0)),"Unknown")</f>
        <v>Microsoft Windows Server 2022 (64-bit)</v>
      </c>
      <c r="C1509" s="62">
        <f>vlookup(B1509,'OS Study'!A:D,2,0)</f>
        <v>0</v>
      </c>
      <c r="D1509" s="62" t="str">
        <f>vlookup(B1509,'OS Study'!A:D,3,0)</f>
        <v>Windows</v>
      </c>
      <c r="E1509" s="62" t="str">
        <f>vlookup(B1509,'OS Study'!A:D,4,0)</f>
        <v>Server</v>
      </c>
      <c r="F1509" s="63" t="str">
        <f>vlookup(B1509,'OS Study'!A:E,5,0)</f>
        <v>2022</v>
      </c>
      <c r="G1509" s="62">
        <f>IF(vlookup(A1509,'RVtools V2.1'!A:J,4,0)="non",0,1)</f>
        <v>1</v>
      </c>
      <c r="H1509" s="62">
        <f>if(vlookup(A1509,'RVtools V2.1'!A:K,11,0)="kube",1,0)</f>
        <v>0</v>
      </c>
      <c r="I1509" s="62">
        <f t="shared" si="5"/>
        <v>0</v>
      </c>
      <c r="J1509" s="62">
        <f>ifna(vlookup(A1509,'Infra Study'!A:Q,17,0),0)</f>
        <v>0</v>
      </c>
      <c r="K1509" s="64">
        <f>IFERROR(__xludf.DUMMYFUNCTION("N(REGEXMATCH(VLOOKUP(A1509, 'RVtools V2.1'!A:H, 8, 0), ""^Serveur de fichiers""))"),0.0)</f>
        <v>0</v>
      </c>
      <c r="L1509" s="64">
        <f t="shared" si="6"/>
        <v>0</v>
      </c>
      <c r="M1509" s="67" t="str">
        <f>ifna(vlookup(A1509,'RVtools V2.1'!A:I,8,0),"N/A")</f>
        <v>VALAB - PRO</v>
      </c>
      <c r="N1509" s="64">
        <f>IFERROR(__xludf.DUMMYFUNCTION("IF(REGEXMATCH(M1509, ""(?i)"" &amp; JOIN(""|"", SPLIT(""kalisil"", "" ""))), 1, 0)"),0.0)</f>
        <v>0</v>
      </c>
      <c r="O1509" s="64" t="str">
        <f>vlookup(A1509,'RVtools V2.1'!A:H,7,0)</f>
        <v>T1</v>
      </c>
      <c r="P1509" s="64">
        <f>if(vlookup(A1509,'RVtools V2.1'!A:H,5,0)="oui",1,0)</f>
        <v>1</v>
      </c>
      <c r="Q1509" s="64">
        <f>ifna(vlookup(A1509,vCPU!A:B,2,0),"Unknown")</f>
        <v>4</v>
      </c>
      <c r="R1509" s="66">
        <f>ifna(vlookup(A1509,vMemory!A:C,3,0),"Unknown")</f>
        <v>4</v>
      </c>
      <c r="S1509" s="66">
        <f>ifna(vlookup(A1509,vDisk!A:C,3,0),"Unknown")</f>
        <v>122</v>
      </c>
      <c r="T1509" s="67" t="str">
        <f t="array" ref="T1509">IFS(
   L1509=1, "No Lift &amp; Shift",
   J1509=1, XLOOKUP(A1509, 'Infra Study'!A:A, 'Infra Study'!P:P),
   I1509=1, "No Lift &amp; Shift",
   H1509=1, "GKE",
   K1509=1, "GCNV",
   G1509=1, "Lift &amp; Shift Prod",
   TRUE, "Lift &amp; Shift Noprod"
)</f>
        <v>Lift &amp; Shift Prod</v>
      </c>
      <c r="U1509" s="67">
        <f t="shared" si="7"/>
        <v>1</v>
      </c>
      <c r="V1509" s="68" t="str">
        <f>if(T1509="Lift &amp; Shift Noprod",if( Y1509=0,Assumptions!$B$5, Assumptions!$B$4),if(T1509="Lift &amp; Shift Prod",if(AND(N1509=1,O1509="T1"),Assumptions!$B$6,Assumptions!$B$4),0))</f>
        <v>N2D</v>
      </c>
      <c r="W1509" s="69">
        <f>if(V1509&lt;&gt;0,if(Q1509="Unknown", Assumptions!$B$42,If(Q1509&gt;1,Q1509,2)),0)</f>
        <v>4</v>
      </c>
      <c r="X1509" s="69">
        <f>if(V1509&lt;&gt;0,if(R1509="Unknown", Assumptions!$B$43,R1509),0)</f>
        <v>4</v>
      </c>
      <c r="Y1509" s="68">
        <f t="shared" si="8"/>
        <v>0</v>
      </c>
      <c r="Z1509" s="68">
        <f>if(V1509&lt;&gt;0,if(  S1509="Unknown", Assumptions!$B$44,S1509),0)</f>
        <v>122</v>
      </c>
      <c r="AA1509" s="68" t="str">
        <f>if(V1509 ="N2",ifna(vlookup(W1509&amp;"-"&amp;X1509,'Ref. VM'!A:B,2,0),"Custom"),if(V1509 ="E2" , ifna(vlookup(W1509&amp;"-"&amp;X1509,'Ref. VM'!D:E,2,0),"Custom"),if(V1509="N2D",ifna(vlookup(W1509&amp;"-"&amp;X1509,'Ref. VM'!G:H,2,0),"Custom"),if(V1509="N4",ifna(vlookup(W1509&amp;"-"&amp;X1509,'Ref. VM'!J:K,2,0),"Custom"),0))))</f>
        <v>Custom</v>
      </c>
      <c r="AB1509" s="67" t="str">
        <f t="shared" si="9"/>
        <v>N2D-Custom vCPUs-CUD 3y</v>
      </c>
      <c r="AC1509" s="67" t="str">
        <f t="shared" si="10"/>
        <v>N2D-Custom RAM-CUD 3y</v>
      </c>
      <c r="AD1509" s="67">
        <f t="shared" si="11"/>
        <v>0</v>
      </c>
      <c r="AE1509" s="69">
        <f>if(T1509="Lift &amp; Shift Prod",730,if(T1509="Lift &amp; Shift Noprod",Assumptions!$B$3,0))</f>
        <v>730</v>
      </c>
      <c r="AF1509" s="70">
        <f>if( U1509=0,0,if(Y1509=0, ((vlookup(AB1509,'SKU Pricing'!A:B,Assumptions!$B$2,0)*W1509)+(vlookup(AC1509,'SKU Pricing'!A:B,Assumptions!$B$2,0)*X1509))*AE1509,((vlookup(AB1509,'SKU Pricing'!A:B,Assumptions!$B$2,0)*W1509)+(vlookup(AC1509,'SKU Pricing'!A:B,Assumptions!$B$2,0)*(W1509*8))+(vlookup(AD1509,'SKU Pricing'!A:B,Assumptions!$B$2,0)*(X1509-(W1509*8))))*AE1509))</f>
        <v>49.9163196</v>
      </c>
      <c r="AG1509" s="67" t="str">
        <f t="shared" si="12"/>
        <v>Windows Server</v>
      </c>
      <c r="AH1509" s="70">
        <f>ifna(vlookup(AG1509,'SKU Pricing'!A:B,Assumptions!$B$2,0)*W1509*AE1509,0)</f>
        <v>134.32</v>
      </c>
      <c r="AI1509" s="62" t="str">
        <f t="shared" si="13"/>
        <v>Regional</v>
      </c>
      <c r="AJ1509" s="62" t="str">
        <f>if(V1509&lt;&gt;0, if(T1509="Lift &amp; Shift Noprod",Assumptions!$B$9,if(V1509=Assumptions!$B$6,Assumptions!$B$10,if(P1509=1,Assumptions!$B$8,Assumptions!$B$7))),"")</f>
        <v>SSD</v>
      </c>
      <c r="AK1509" s="69" t="str">
        <f t="shared" si="14"/>
        <v>SSD</v>
      </c>
      <c r="AL1509" s="69">
        <f>if(AJ1509="Hyperdisk Balanced",Assumptions!$B$11,0)</f>
        <v>0</v>
      </c>
      <c r="AM1509" s="69">
        <f>if(AJ1509="Hyperdisk Balanced",Assumptions!$B$12,0)</f>
        <v>0</v>
      </c>
      <c r="AN1509" s="70">
        <f>if(AK1509=0,0,if(AJ1509="Hyperdisk Balanced",vlookup(AK1509&amp;" provisioned space",'SKU Pricing'!A:B,Assumptions!$B$2,0)*Z1509+vlookup(AK1509&amp;" provisioned IOPS",'SKU Pricing'!A:B,Assumptions!$B$2,0)*AL1509*730+vlookup(AK1509&amp;" provisioned throughput",'SKU Pricing'!A:B,Assumptions!$B$2,0)*AM1509*730,vlookup(AK1509,'SKU Pricing'!A:B,Assumptions!$B$2,0)*Z1509))</f>
        <v>24.034</v>
      </c>
      <c r="AO1509" s="70">
        <f t="shared" si="15"/>
        <v>208.2703196</v>
      </c>
      <c r="AP1509" s="71" t="str">
        <f t="shared" si="16"/>
        <v>VM Manager</v>
      </c>
      <c r="AQ1509" s="70">
        <f>ifna(vlookup(AP1509,'SKU Pricing'!A:B,Assumptions!$B$2,0)*AE1509,0)</f>
        <v>2.19</v>
      </c>
      <c r="AR1509" s="72">
        <v>0.0</v>
      </c>
    </row>
    <row r="1510">
      <c r="A1510" s="61" t="s">
        <v>1648</v>
      </c>
      <c r="B1510" s="62" t="str">
        <f>ifna(if(vlookup(A1510,vOS!A:B,2,0)="","Unknown",vlookup(A1510,vOS!A:B,2,0)),"Unknown")</f>
        <v>Microsoft Windows Server 2019 (64-bit)</v>
      </c>
      <c r="C1510" s="62">
        <f>vlookup(B1510,'OS Study'!A:D,2,0)</f>
        <v>0</v>
      </c>
      <c r="D1510" s="62" t="str">
        <f>vlookup(B1510,'OS Study'!A:D,3,0)</f>
        <v>Windows</v>
      </c>
      <c r="E1510" s="62" t="str">
        <f>vlookup(B1510,'OS Study'!A:D,4,0)</f>
        <v>Server</v>
      </c>
      <c r="F1510" s="63" t="str">
        <f>vlookup(B1510,'OS Study'!A:E,5,0)</f>
        <v>2019</v>
      </c>
      <c r="G1510" s="62">
        <f>IF(vlookup(A1510,'RVtools V2.1'!A:J,4,0)="non",0,1)</f>
        <v>1</v>
      </c>
      <c r="H1510" s="62">
        <f>if(vlookup(A1510,'RVtools V2.1'!A:K,11,0)="kube",1,0)</f>
        <v>0</v>
      </c>
      <c r="I1510" s="62">
        <f t="shared" si="5"/>
        <v>0</v>
      </c>
      <c r="J1510" s="62">
        <f>ifna(vlookup(A1510,'Infra Study'!A:Q,17,0),0)</f>
        <v>0</v>
      </c>
      <c r="K1510" s="64">
        <f>IFERROR(__xludf.DUMMYFUNCTION("N(REGEXMATCH(VLOOKUP(A1510, 'RVtools V2.1'!A:H, 8, 0), ""^Serveur de fichiers""))"),0.0)</f>
        <v>0</v>
      </c>
      <c r="L1510" s="64">
        <f t="shared" si="6"/>
        <v>0</v>
      </c>
      <c r="M1510" s="67" t="str">
        <f>ifna(vlookup(A1510,'RVtools V2.1'!A:I,8,0),"N/A")</f>
        <v>VALAB - RAL</v>
      </c>
      <c r="N1510" s="64">
        <f>IFERROR(__xludf.DUMMYFUNCTION("IF(REGEXMATCH(M1510, ""(?i)"" &amp; JOIN(""|"", SPLIT(""kalisil"", "" ""))), 1, 0)"),0.0)</f>
        <v>0</v>
      </c>
      <c r="O1510" s="64" t="str">
        <f>vlookup(A1510,'RVtools V2.1'!A:H,7,0)</f>
        <v>T1</v>
      </c>
      <c r="P1510" s="64">
        <f>if(vlookup(A1510,'RVtools V2.1'!A:H,5,0)="oui",1,0)</f>
        <v>1</v>
      </c>
      <c r="Q1510" s="64">
        <f>ifna(vlookup(A1510,vCPU!A:B,2,0),"Unknown")</f>
        <v>4</v>
      </c>
      <c r="R1510" s="66">
        <f>ifna(vlookup(A1510,vMemory!A:C,3,0),"Unknown")</f>
        <v>8</v>
      </c>
      <c r="S1510" s="66">
        <f>ifna(vlookup(A1510,vDisk!A:C,3,0),"Unknown")</f>
        <v>492</v>
      </c>
      <c r="T1510" s="67" t="str">
        <f t="array" ref="T1510">IFS(
   L1510=1, "No Lift &amp; Shift",
   J1510=1, XLOOKUP(A1510, 'Infra Study'!A:A, 'Infra Study'!P:P),
   I1510=1, "No Lift &amp; Shift",
   H1510=1, "GKE",
   K1510=1, "GCNV",
   G1510=1, "Lift &amp; Shift Prod",
   TRUE, "Lift &amp; Shift Noprod"
)</f>
        <v>Lift &amp; Shift Prod</v>
      </c>
      <c r="U1510" s="67">
        <f t="shared" si="7"/>
        <v>1</v>
      </c>
      <c r="V1510" s="68" t="str">
        <f>if(T1510="Lift &amp; Shift Noprod",if( Y1510=0,Assumptions!$B$5, Assumptions!$B$4),if(T1510="Lift &amp; Shift Prod",if(AND(N1510=1,O1510="T1"),Assumptions!$B$6,Assumptions!$B$4),0))</f>
        <v>N2D</v>
      </c>
      <c r="W1510" s="69">
        <f>if(V1510&lt;&gt;0,if(Q1510="Unknown", Assumptions!$B$42,If(Q1510&gt;1,Q1510,2)),0)</f>
        <v>4</v>
      </c>
      <c r="X1510" s="69">
        <f>if(V1510&lt;&gt;0,if(R1510="Unknown", Assumptions!$B$43,R1510),0)</f>
        <v>8</v>
      </c>
      <c r="Y1510" s="68">
        <f t="shared" si="8"/>
        <v>0</v>
      </c>
      <c r="Z1510" s="68">
        <f>if(V1510&lt;&gt;0,if(  S1510="Unknown", Assumptions!$B$44,S1510),0)</f>
        <v>492</v>
      </c>
      <c r="AA1510" s="68" t="str">
        <f>if(V1510 ="N2",ifna(vlookup(W1510&amp;"-"&amp;X1510,'Ref. VM'!A:B,2,0),"Custom"),if(V1510 ="E2" , ifna(vlookup(W1510&amp;"-"&amp;X1510,'Ref. VM'!D:E,2,0),"Custom"),if(V1510="N2D",ifna(vlookup(W1510&amp;"-"&amp;X1510,'Ref. VM'!G:H,2,0),"Custom"),if(V1510="N4",ifna(vlookup(W1510&amp;"-"&amp;X1510,'Ref. VM'!J:K,2,0),"Custom"),0))))</f>
        <v>Custom</v>
      </c>
      <c r="AB1510" s="67" t="str">
        <f t="shared" si="9"/>
        <v>N2D-Custom vCPUs-CUD 3y</v>
      </c>
      <c r="AC1510" s="67" t="str">
        <f t="shared" si="10"/>
        <v>N2D-Custom RAM-CUD 3y</v>
      </c>
      <c r="AD1510" s="67">
        <f t="shared" si="11"/>
        <v>0</v>
      </c>
      <c r="AE1510" s="69">
        <f>if(T1510="Lift &amp; Shift Prod",730,if(T1510="Lift &amp; Shift Noprod",Assumptions!$B$3,0))</f>
        <v>730</v>
      </c>
      <c r="AF1510" s="70">
        <f>if( U1510=0,0,if(Y1510=0, ((vlookup(AB1510,'SKU Pricing'!A:B,Assumptions!$B$2,0)*W1510)+(vlookup(AC1510,'SKU Pricing'!A:B,Assumptions!$B$2,0)*X1510))*AE1510,((vlookup(AB1510,'SKU Pricing'!A:B,Assumptions!$B$2,0)*W1510)+(vlookup(AC1510,'SKU Pricing'!A:B,Assumptions!$B$2,0)*(W1510*8))+(vlookup(AD1510,'SKU Pricing'!A:B,Assumptions!$B$2,0)*(X1510-(W1510*8))))*AE1510))</f>
        <v>55.81665264</v>
      </c>
      <c r="AG1510" s="67" t="str">
        <f t="shared" si="12"/>
        <v>Windows Server</v>
      </c>
      <c r="AH1510" s="70">
        <f>ifna(vlookup(AG1510,'SKU Pricing'!A:B,Assumptions!$B$2,0)*W1510*AE1510,0)</f>
        <v>134.32</v>
      </c>
      <c r="AI1510" s="62" t="str">
        <f t="shared" si="13"/>
        <v>Regional</v>
      </c>
      <c r="AJ1510" s="62" t="str">
        <f>if(V1510&lt;&gt;0, if(T1510="Lift &amp; Shift Noprod",Assumptions!$B$9,if(V1510=Assumptions!$B$6,Assumptions!$B$10,if(P1510=1,Assumptions!$B$8,Assumptions!$B$7))),"")</f>
        <v>SSD</v>
      </c>
      <c r="AK1510" s="69" t="str">
        <f t="shared" si="14"/>
        <v>SSD</v>
      </c>
      <c r="AL1510" s="69">
        <f>if(AJ1510="Hyperdisk Balanced",Assumptions!$B$11,0)</f>
        <v>0</v>
      </c>
      <c r="AM1510" s="69">
        <f>if(AJ1510="Hyperdisk Balanced",Assumptions!$B$12,0)</f>
        <v>0</v>
      </c>
      <c r="AN1510" s="70">
        <f>if(AK1510=0,0,if(AJ1510="Hyperdisk Balanced",vlookup(AK1510&amp;" provisioned space",'SKU Pricing'!A:B,Assumptions!$B$2,0)*Z1510+vlookup(AK1510&amp;" provisioned IOPS",'SKU Pricing'!A:B,Assumptions!$B$2,0)*AL1510*730+vlookup(AK1510&amp;" provisioned throughput",'SKU Pricing'!A:B,Assumptions!$B$2,0)*AM1510*730,vlookup(AK1510,'SKU Pricing'!A:B,Assumptions!$B$2,0)*Z1510))</f>
        <v>96.924</v>
      </c>
      <c r="AO1510" s="70">
        <f t="shared" si="15"/>
        <v>287.0606526</v>
      </c>
      <c r="AP1510" s="71" t="str">
        <f t="shared" si="16"/>
        <v>VM Manager</v>
      </c>
      <c r="AQ1510" s="70">
        <f>ifna(vlookup(AP1510,'SKU Pricing'!A:B,Assumptions!$B$2,0)*AE1510,0)</f>
        <v>2.19</v>
      </c>
      <c r="AR1510" s="72">
        <v>0.0</v>
      </c>
    </row>
    <row r="1511">
      <c r="A1511" s="61" t="s">
        <v>1649</v>
      </c>
      <c r="B1511" s="62" t="str">
        <f>ifna(if(vlookup(A1511,vOS!A:B,2,0)="","Unknown",vlookup(A1511,vOS!A:B,2,0)),"Unknown")</f>
        <v>Microsoft Windows Server 2022 (64-bit)</v>
      </c>
      <c r="C1511" s="62">
        <f>vlookup(B1511,'OS Study'!A:D,2,0)</f>
        <v>0</v>
      </c>
      <c r="D1511" s="62" t="str">
        <f>vlookup(B1511,'OS Study'!A:D,3,0)</f>
        <v>Windows</v>
      </c>
      <c r="E1511" s="62" t="str">
        <f>vlookup(B1511,'OS Study'!A:D,4,0)</f>
        <v>Server</v>
      </c>
      <c r="F1511" s="63" t="str">
        <f>vlookup(B1511,'OS Study'!A:E,5,0)</f>
        <v>2022</v>
      </c>
      <c r="G1511" s="62">
        <f>IF(vlookup(A1511,'RVtools V2.1'!A:J,4,0)="non",0,1)</f>
        <v>1</v>
      </c>
      <c r="H1511" s="62">
        <f>if(vlookup(A1511,'RVtools V2.1'!A:K,11,0)="kube",1,0)</f>
        <v>0</v>
      </c>
      <c r="I1511" s="62">
        <f t="shared" si="5"/>
        <v>0</v>
      </c>
      <c r="J1511" s="62">
        <f>ifna(vlookup(A1511,'Infra Study'!A:Q,17,0),0)</f>
        <v>0</v>
      </c>
      <c r="K1511" s="64">
        <f>IFERROR(__xludf.DUMMYFUNCTION("N(REGEXMATCH(VLOOKUP(A1511, 'RVtools V2.1'!A:H, 8, 0), ""^Serveur de fichiers""))"),0.0)</f>
        <v>0</v>
      </c>
      <c r="L1511" s="64">
        <f t="shared" si="6"/>
        <v>0</v>
      </c>
      <c r="M1511" s="67" t="str">
        <f>ifna(vlookup(A1511,'RVtools V2.1'!A:I,8,0),"N/A")</f>
        <v>Varonis</v>
      </c>
      <c r="N1511" s="64">
        <f>IFERROR(__xludf.DUMMYFUNCTION("IF(REGEXMATCH(M1511, ""(?i)"" &amp; JOIN(""|"", SPLIT(""kalisil"", "" ""))), 1, 0)"),0.0)</f>
        <v>0</v>
      </c>
      <c r="O1511" s="64" t="str">
        <f>vlookup(A1511,'RVtools V2.1'!A:H,7,0)</f>
        <v>T2</v>
      </c>
      <c r="P1511" s="64">
        <f>if(vlookup(A1511,'RVtools V2.1'!A:H,5,0)="oui",1,0)</f>
        <v>0</v>
      </c>
      <c r="Q1511" s="64">
        <f>ifna(vlookup(A1511,vCPU!A:B,2,0),"Unknown")</f>
        <v>8</v>
      </c>
      <c r="R1511" s="66">
        <f>ifna(vlookup(A1511,vMemory!A:C,3,0),"Unknown")</f>
        <v>16</v>
      </c>
      <c r="S1511" s="66">
        <f>ifna(vlookup(A1511,vDisk!A:C,3,0),"Unknown")</f>
        <v>164</v>
      </c>
      <c r="T1511" s="67" t="str">
        <f t="array" ref="T1511">IFS(
   L1511=1, "No Lift &amp; Shift",
   J1511=1, XLOOKUP(A1511, 'Infra Study'!A:A, 'Infra Study'!P:P),
   I1511=1, "No Lift &amp; Shift",
   H1511=1, "GKE",
   K1511=1, "GCNV",
   G1511=1, "Lift &amp; Shift Prod",
   TRUE, "Lift &amp; Shift Noprod"
)</f>
        <v>Lift &amp; Shift Prod</v>
      </c>
      <c r="U1511" s="67">
        <f t="shared" si="7"/>
        <v>1</v>
      </c>
      <c r="V1511" s="68" t="str">
        <f>if(T1511="Lift &amp; Shift Noprod",if( Y1511=0,Assumptions!$B$5, Assumptions!$B$4),if(T1511="Lift &amp; Shift Prod",if(AND(N1511=1,O1511="T1"),Assumptions!$B$6,Assumptions!$B$4),0))</f>
        <v>N2D</v>
      </c>
      <c r="W1511" s="69">
        <f>if(V1511&lt;&gt;0,if(Q1511="Unknown", Assumptions!$B$42,If(Q1511&gt;1,Q1511,2)),0)</f>
        <v>8</v>
      </c>
      <c r="X1511" s="69">
        <f>if(V1511&lt;&gt;0,if(R1511="Unknown", Assumptions!$B$43,R1511),0)</f>
        <v>16</v>
      </c>
      <c r="Y1511" s="68">
        <f t="shared" si="8"/>
        <v>0</v>
      </c>
      <c r="Z1511" s="68">
        <f>if(V1511&lt;&gt;0,if(  S1511="Unknown", Assumptions!$B$44,S1511),0)</f>
        <v>164</v>
      </c>
      <c r="AA1511" s="68" t="str">
        <f>if(V1511 ="N2",ifna(vlookup(W1511&amp;"-"&amp;X1511,'Ref. VM'!A:B,2,0),"Custom"),if(V1511 ="E2" , ifna(vlookup(W1511&amp;"-"&amp;X1511,'Ref. VM'!D:E,2,0),"Custom"),if(V1511="N2D",ifna(vlookup(W1511&amp;"-"&amp;X1511,'Ref. VM'!G:H,2,0),"Custom"),if(V1511="N4",ifna(vlookup(W1511&amp;"-"&amp;X1511,'Ref. VM'!J:K,2,0),"Custom"),0))))</f>
        <v>Custom</v>
      </c>
      <c r="AB1511" s="67" t="str">
        <f t="shared" si="9"/>
        <v>N2D-Custom vCPUs-CUD 3y</v>
      </c>
      <c r="AC1511" s="67" t="str">
        <f t="shared" si="10"/>
        <v>N2D-Custom RAM-CUD 3y</v>
      </c>
      <c r="AD1511" s="67">
        <f t="shared" si="11"/>
        <v>0</v>
      </c>
      <c r="AE1511" s="69">
        <f>if(T1511="Lift &amp; Shift Prod",730,if(T1511="Lift &amp; Shift Noprod",Assumptions!$B$3,0))</f>
        <v>730</v>
      </c>
      <c r="AF1511" s="70">
        <f>if( U1511=0,0,if(Y1511=0, ((vlookup(AB1511,'SKU Pricing'!A:B,Assumptions!$B$2,0)*W1511)+(vlookup(AC1511,'SKU Pricing'!A:B,Assumptions!$B$2,0)*X1511))*AE1511,((vlookup(AB1511,'SKU Pricing'!A:B,Assumptions!$B$2,0)*W1511)+(vlookup(AC1511,'SKU Pricing'!A:B,Assumptions!$B$2,0)*(W1511*8))+(vlookup(AD1511,'SKU Pricing'!A:B,Assumptions!$B$2,0)*(X1511-(W1511*8))))*AE1511))</f>
        <v>111.6333053</v>
      </c>
      <c r="AG1511" s="67" t="str">
        <f t="shared" si="12"/>
        <v>Windows Server</v>
      </c>
      <c r="AH1511" s="70">
        <f>ifna(vlookup(AG1511,'SKU Pricing'!A:B,Assumptions!$B$2,0)*W1511*AE1511,0)</f>
        <v>268.64</v>
      </c>
      <c r="AI1511" s="62" t="str">
        <f t="shared" si="13"/>
        <v/>
      </c>
      <c r="AJ1511" s="62" t="str">
        <f>if(V1511&lt;&gt;0, if(T1511="Lift &amp; Shift Noprod",Assumptions!$B$9,if(V1511=Assumptions!$B$6,Assumptions!$B$10,if(P1511=1,Assumptions!$B$8,Assumptions!$B$7))),"")</f>
        <v>Balanced</v>
      </c>
      <c r="AK1511" s="69" t="str">
        <f t="shared" si="14"/>
        <v>Balanced</v>
      </c>
      <c r="AL1511" s="69">
        <f>if(AJ1511="Hyperdisk Balanced",Assumptions!$B$11,0)</f>
        <v>0</v>
      </c>
      <c r="AM1511" s="69">
        <f>if(AJ1511="Hyperdisk Balanced",Assumptions!$B$12,0)</f>
        <v>0</v>
      </c>
      <c r="AN1511" s="70">
        <f>if(AK1511=0,0,if(AJ1511="Hyperdisk Balanced",vlookup(AK1511&amp;" provisioned space",'SKU Pricing'!A:B,Assumptions!$B$2,0)*Z1511+vlookup(AK1511&amp;" provisioned IOPS",'SKU Pricing'!A:B,Assumptions!$B$2,0)*AL1511*730+vlookup(AK1511&amp;" provisioned throughput",'SKU Pricing'!A:B,Assumptions!$B$2,0)*AM1511*730,vlookup(AK1511,'SKU Pricing'!A:B,Assumptions!$B$2,0)*Z1511))</f>
        <v>19.024</v>
      </c>
      <c r="AO1511" s="70">
        <f t="shared" si="15"/>
        <v>399.2973053</v>
      </c>
      <c r="AP1511" s="71" t="str">
        <f t="shared" si="16"/>
        <v>VM Manager</v>
      </c>
      <c r="AQ1511" s="70">
        <f>ifna(vlookup(AP1511,'SKU Pricing'!A:B,Assumptions!$B$2,0)*AE1511,0)</f>
        <v>2.19</v>
      </c>
      <c r="AR1511" s="72">
        <v>0.0</v>
      </c>
    </row>
    <row r="1512">
      <c r="A1512" s="61" t="s">
        <v>1650</v>
      </c>
      <c r="B1512" s="62" t="str">
        <f>ifna(if(vlookup(A1512,vOS!A:B,2,0)="","Unknown",vlookup(A1512,vOS!A:B,2,0)),"Unknown")</f>
        <v>Microsoft Windows Server 2022 (64-bit)</v>
      </c>
      <c r="C1512" s="62">
        <f>vlookup(B1512,'OS Study'!A:D,2,0)</f>
        <v>0</v>
      </c>
      <c r="D1512" s="62" t="str">
        <f>vlookup(B1512,'OS Study'!A:D,3,0)</f>
        <v>Windows</v>
      </c>
      <c r="E1512" s="62" t="str">
        <f>vlookup(B1512,'OS Study'!A:D,4,0)</f>
        <v>Server</v>
      </c>
      <c r="F1512" s="63" t="str">
        <f>vlookup(B1512,'OS Study'!A:E,5,0)</f>
        <v>2022</v>
      </c>
      <c r="G1512" s="62">
        <f>IF(vlookup(A1512,'RVtools V2.1'!A:J,4,0)="non",0,1)</f>
        <v>1</v>
      </c>
      <c r="H1512" s="62">
        <f>if(vlookup(A1512,'RVtools V2.1'!A:K,11,0)="kube",1,0)</f>
        <v>0</v>
      </c>
      <c r="I1512" s="62">
        <f t="shared" si="5"/>
        <v>0</v>
      </c>
      <c r="J1512" s="62">
        <f>ifna(vlookup(A1512,'Infra Study'!A:Q,17,0),0)</f>
        <v>0</v>
      </c>
      <c r="K1512" s="64">
        <f>IFERROR(__xludf.DUMMYFUNCTION("N(REGEXMATCH(VLOOKUP(A1512, 'RVtools V2.1'!A:H, 8, 0), ""^Serveur de fichiers""))"),0.0)</f>
        <v>0</v>
      </c>
      <c r="L1512" s="64">
        <f t="shared" si="6"/>
        <v>0</v>
      </c>
      <c r="M1512" s="67" t="str">
        <f>ifna(vlookup(A1512,'RVtools V2.1'!A:I,8,0),"N/A")</f>
        <v>Varonis</v>
      </c>
      <c r="N1512" s="64">
        <f>IFERROR(__xludf.DUMMYFUNCTION("IF(REGEXMATCH(M1512, ""(?i)"" &amp; JOIN(""|"", SPLIT(""kalisil"", "" ""))), 1, 0)"),0.0)</f>
        <v>0</v>
      </c>
      <c r="O1512" s="64" t="str">
        <f>vlookup(A1512,'RVtools V2.1'!A:H,7,0)</f>
        <v>T2</v>
      </c>
      <c r="P1512" s="64">
        <f>if(vlookup(A1512,'RVtools V2.1'!A:H,5,0)="oui",1,0)</f>
        <v>0</v>
      </c>
      <c r="Q1512" s="64">
        <f>ifna(vlookup(A1512,vCPU!A:B,2,0),"Unknown")</f>
        <v>8</v>
      </c>
      <c r="R1512" s="66">
        <f>ifna(vlookup(A1512,vMemory!A:C,3,0),"Unknown")</f>
        <v>16</v>
      </c>
      <c r="S1512" s="66">
        <f>ifna(vlookup(A1512,vDisk!A:C,3,0),"Unknown")</f>
        <v>171</v>
      </c>
      <c r="T1512" s="67" t="str">
        <f t="array" ref="T1512">IFS(
   L1512=1, "No Lift &amp; Shift",
   J1512=1, XLOOKUP(A1512, 'Infra Study'!A:A, 'Infra Study'!P:P),
   I1512=1, "No Lift &amp; Shift",
   H1512=1, "GKE",
   K1512=1, "GCNV",
   G1512=1, "Lift &amp; Shift Prod",
   TRUE, "Lift &amp; Shift Noprod"
)</f>
        <v>Lift &amp; Shift Prod</v>
      </c>
      <c r="U1512" s="67">
        <f t="shared" si="7"/>
        <v>1</v>
      </c>
      <c r="V1512" s="68" t="str">
        <f>if(T1512="Lift &amp; Shift Noprod",if( Y1512=0,Assumptions!$B$5, Assumptions!$B$4),if(T1512="Lift &amp; Shift Prod",if(AND(N1512=1,O1512="T1"),Assumptions!$B$6,Assumptions!$B$4),0))</f>
        <v>N2D</v>
      </c>
      <c r="W1512" s="69">
        <f>if(V1512&lt;&gt;0,if(Q1512="Unknown", Assumptions!$B$42,If(Q1512&gt;1,Q1512,2)),0)</f>
        <v>8</v>
      </c>
      <c r="X1512" s="69">
        <f>if(V1512&lt;&gt;0,if(R1512="Unknown", Assumptions!$B$43,R1512),0)</f>
        <v>16</v>
      </c>
      <c r="Y1512" s="68">
        <f t="shared" si="8"/>
        <v>0</v>
      </c>
      <c r="Z1512" s="68">
        <f>if(V1512&lt;&gt;0,if(  S1512="Unknown", Assumptions!$B$44,S1512),0)</f>
        <v>171</v>
      </c>
      <c r="AA1512" s="68" t="str">
        <f>if(V1512 ="N2",ifna(vlookup(W1512&amp;"-"&amp;X1512,'Ref. VM'!A:B,2,0),"Custom"),if(V1512 ="E2" , ifna(vlookup(W1512&amp;"-"&amp;X1512,'Ref. VM'!D:E,2,0),"Custom"),if(V1512="N2D",ifna(vlookup(W1512&amp;"-"&amp;X1512,'Ref. VM'!G:H,2,0),"Custom"),if(V1512="N4",ifna(vlookup(W1512&amp;"-"&amp;X1512,'Ref. VM'!J:K,2,0),"Custom"),0))))</f>
        <v>Custom</v>
      </c>
      <c r="AB1512" s="67" t="str">
        <f t="shared" si="9"/>
        <v>N2D-Custom vCPUs-CUD 3y</v>
      </c>
      <c r="AC1512" s="67" t="str">
        <f t="shared" si="10"/>
        <v>N2D-Custom RAM-CUD 3y</v>
      </c>
      <c r="AD1512" s="67">
        <f t="shared" si="11"/>
        <v>0</v>
      </c>
      <c r="AE1512" s="69">
        <f>if(T1512="Lift &amp; Shift Prod",730,if(T1512="Lift &amp; Shift Noprod",Assumptions!$B$3,0))</f>
        <v>730</v>
      </c>
      <c r="AF1512" s="70">
        <f>if( U1512=0,0,if(Y1512=0, ((vlookup(AB1512,'SKU Pricing'!A:B,Assumptions!$B$2,0)*W1512)+(vlookup(AC1512,'SKU Pricing'!A:B,Assumptions!$B$2,0)*X1512))*AE1512,((vlookup(AB1512,'SKU Pricing'!A:B,Assumptions!$B$2,0)*W1512)+(vlookup(AC1512,'SKU Pricing'!A:B,Assumptions!$B$2,0)*(W1512*8))+(vlookup(AD1512,'SKU Pricing'!A:B,Assumptions!$B$2,0)*(X1512-(W1512*8))))*AE1512))</f>
        <v>111.6333053</v>
      </c>
      <c r="AG1512" s="67" t="str">
        <f t="shared" si="12"/>
        <v>Windows Server</v>
      </c>
      <c r="AH1512" s="70">
        <f>ifna(vlookup(AG1512,'SKU Pricing'!A:B,Assumptions!$B$2,0)*W1512*AE1512,0)</f>
        <v>268.64</v>
      </c>
      <c r="AI1512" s="62" t="str">
        <f t="shared" si="13"/>
        <v/>
      </c>
      <c r="AJ1512" s="62" t="str">
        <f>if(V1512&lt;&gt;0, if(T1512="Lift &amp; Shift Noprod",Assumptions!$B$9,if(V1512=Assumptions!$B$6,Assumptions!$B$10,if(P1512=1,Assumptions!$B$8,Assumptions!$B$7))),"")</f>
        <v>Balanced</v>
      </c>
      <c r="AK1512" s="69" t="str">
        <f t="shared" si="14"/>
        <v>Balanced</v>
      </c>
      <c r="AL1512" s="69">
        <f>if(AJ1512="Hyperdisk Balanced",Assumptions!$B$11,0)</f>
        <v>0</v>
      </c>
      <c r="AM1512" s="69">
        <f>if(AJ1512="Hyperdisk Balanced",Assumptions!$B$12,0)</f>
        <v>0</v>
      </c>
      <c r="AN1512" s="70">
        <f>if(AK1512=0,0,if(AJ1512="Hyperdisk Balanced",vlookup(AK1512&amp;" provisioned space",'SKU Pricing'!A:B,Assumptions!$B$2,0)*Z1512+vlookup(AK1512&amp;" provisioned IOPS",'SKU Pricing'!A:B,Assumptions!$B$2,0)*AL1512*730+vlookup(AK1512&amp;" provisioned throughput",'SKU Pricing'!A:B,Assumptions!$B$2,0)*AM1512*730,vlookup(AK1512,'SKU Pricing'!A:B,Assumptions!$B$2,0)*Z1512))</f>
        <v>19.836</v>
      </c>
      <c r="AO1512" s="70">
        <f t="shared" si="15"/>
        <v>400.1093053</v>
      </c>
      <c r="AP1512" s="71" t="str">
        <f t="shared" si="16"/>
        <v>VM Manager</v>
      </c>
      <c r="AQ1512" s="70">
        <f>ifna(vlookup(AP1512,'SKU Pricing'!A:B,Assumptions!$B$2,0)*AE1512,0)</f>
        <v>2.19</v>
      </c>
      <c r="AR1512" s="72">
        <v>0.0</v>
      </c>
    </row>
    <row r="1513">
      <c r="A1513" s="61" t="s">
        <v>1651</v>
      </c>
      <c r="B1513" s="62" t="str">
        <f>ifna(if(vlookup(A1513,vOS!A:B,2,0)="","Unknown",vlookup(A1513,vOS!A:B,2,0)),"Unknown")</f>
        <v>Microsoft Windows Server 2022 (64-bit)</v>
      </c>
      <c r="C1513" s="62">
        <f>vlookup(B1513,'OS Study'!A:D,2,0)</f>
        <v>0</v>
      </c>
      <c r="D1513" s="62" t="str">
        <f>vlookup(B1513,'OS Study'!A:D,3,0)</f>
        <v>Windows</v>
      </c>
      <c r="E1513" s="62" t="str">
        <f>vlookup(B1513,'OS Study'!A:D,4,0)</f>
        <v>Server</v>
      </c>
      <c r="F1513" s="63" t="str">
        <f>vlookup(B1513,'OS Study'!A:E,5,0)</f>
        <v>2022</v>
      </c>
      <c r="G1513" s="62">
        <f>IF(vlookup(A1513,'RVtools V2.1'!A:J,4,0)="non",0,1)</f>
        <v>1</v>
      </c>
      <c r="H1513" s="62">
        <f>if(vlookup(A1513,'RVtools V2.1'!A:K,11,0)="kube",1,0)</f>
        <v>0</v>
      </c>
      <c r="I1513" s="62">
        <f t="shared" si="5"/>
        <v>0</v>
      </c>
      <c r="J1513" s="62">
        <f>ifna(vlookup(A1513,'Infra Study'!A:Q,17,0),0)</f>
        <v>0</v>
      </c>
      <c r="K1513" s="64">
        <f>IFERROR(__xludf.DUMMYFUNCTION("N(REGEXMATCH(VLOOKUP(A1513, 'RVtools V2.1'!A:H, 8, 0), ""^Serveur de fichiers""))"),0.0)</f>
        <v>0</v>
      </c>
      <c r="L1513" s="64">
        <f t="shared" si="6"/>
        <v>0</v>
      </c>
      <c r="M1513" s="67" t="str">
        <f>ifna(vlookup(A1513,'RVtools V2.1'!A:I,8,0),"N/A")</f>
        <v>Varonis</v>
      </c>
      <c r="N1513" s="64">
        <f>IFERROR(__xludf.DUMMYFUNCTION("IF(REGEXMATCH(M1513, ""(?i)"" &amp; JOIN(""|"", SPLIT(""kalisil"", "" ""))), 1, 0)"),0.0)</f>
        <v>0</v>
      </c>
      <c r="O1513" s="64" t="str">
        <f>vlookup(A1513,'RVtools V2.1'!A:H,7,0)</f>
        <v>T2</v>
      </c>
      <c r="P1513" s="64">
        <f>if(vlookup(A1513,'RVtools V2.1'!A:H,5,0)="oui",1,0)</f>
        <v>0</v>
      </c>
      <c r="Q1513" s="64">
        <f>ifna(vlookup(A1513,vCPU!A:B,2,0),"Unknown")</f>
        <v>8</v>
      </c>
      <c r="R1513" s="66">
        <f>ifna(vlookup(A1513,vMemory!A:C,3,0),"Unknown")</f>
        <v>16</v>
      </c>
      <c r="S1513" s="66">
        <f>ifna(vlookup(A1513,vDisk!A:C,3,0),"Unknown")</f>
        <v>198</v>
      </c>
      <c r="T1513" s="67" t="str">
        <f t="array" ref="T1513">IFS(
   L1513=1, "No Lift &amp; Shift",
   J1513=1, XLOOKUP(A1513, 'Infra Study'!A:A, 'Infra Study'!P:P),
   I1513=1, "No Lift &amp; Shift",
   H1513=1, "GKE",
   K1513=1, "GCNV",
   G1513=1, "Lift &amp; Shift Prod",
   TRUE, "Lift &amp; Shift Noprod"
)</f>
        <v>Lift &amp; Shift Prod</v>
      </c>
      <c r="U1513" s="67">
        <f t="shared" si="7"/>
        <v>1</v>
      </c>
      <c r="V1513" s="68" t="str">
        <f>if(T1513="Lift &amp; Shift Noprod",if( Y1513=0,Assumptions!$B$5, Assumptions!$B$4),if(T1513="Lift &amp; Shift Prod",if(AND(N1513=1,O1513="T1"),Assumptions!$B$6,Assumptions!$B$4),0))</f>
        <v>N2D</v>
      </c>
      <c r="W1513" s="69">
        <f>if(V1513&lt;&gt;0,if(Q1513="Unknown", Assumptions!$B$42,If(Q1513&gt;1,Q1513,2)),0)</f>
        <v>8</v>
      </c>
      <c r="X1513" s="69">
        <f>if(V1513&lt;&gt;0,if(R1513="Unknown", Assumptions!$B$43,R1513),0)</f>
        <v>16</v>
      </c>
      <c r="Y1513" s="68">
        <f t="shared" si="8"/>
        <v>0</v>
      </c>
      <c r="Z1513" s="68">
        <f>if(V1513&lt;&gt;0,if(  S1513="Unknown", Assumptions!$B$44,S1513),0)</f>
        <v>198</v>
      </c>
      <c r="AA1513" s="68" t="str">
        <f>if(V1513 ="N2",ifna(vlookup(W1513&amp;"-"&amp;X1513,'Ref. VM'!A:B,2,0),"Custom"),if(V1513 ="E2" , ifna(vlookup(W1513&amp;"-"&amp;X1513,'Ref. VM'!D:E,2,0),"Custom"),if(V1513="N2D",ifna(vlookup(W1513&amp;"-"&amp;X1513,'Ref. VM'!G:H,2,0),"Custom"),if(V1513="N4",ifna(vlookup(W1513&amp;"-"&amp;X1513,'Ref. VM'!J:K,2,0),"Custom"),0))))</f>
        <v>Custom</v>
      </c>
      <c r="AB1513" s="67" t="str">
        <f t="shared" si="9"/>
        <v>N2D-Custom vCPUs-CUD 3y</v>
      </c>
      <c r="AC1513" s="67" t="str">
        <f t="shared" si="10"/>
        <v>N2D-Custom RAM-CUD 3y</v>
      </c>
      <c r="AD1513" s="67">
        <f t="shared" si="11"/>
        <v>0</v>
      </c>
      <c r="AE1513" s="69">
        <f>if(T1513="Lift &amp; Shift Prod",730,if(T1513="Lift &amp; Shift Noprod",Assumptions!$B$3,0))</f>
        <v>730</v>
      </c>
      <c r="AF1513" s="70">
        <f>if( U1513=0,0,if(Y1513=0, ((vlookup(AB1513,'SKU Pricing'!A:B,Assumptions!$B$2,0)*W1513)+(vlookup(AC1513,'SKU Pricing'!A:B,Assumptions!$B$2,0)*X1513))*AE1513,((vlookup(AB1513,'SKU Pricing'!A:B,Assumptions!$B$2,0)*W1513)+(vlookup(AC1513,'SKU Pricing'!A:B,Assumptions!$B$2,0)*(W1513*8))+(vlookup(AD1513,'SKU Pricing'!A:B,Assumptions!$B$2,0)*(X1513-(W1513*8))))*AE1513))</f>
        <v>111.6333053</v>
      </c>
      <c r="AG1513" s="67" t="str">
        <f t="shared" si="12"/>
        <v>Windows Server</v>
      </c>
      <c r="AH1513" s="70">
        <f>ifna(vlookup(AG1513,'SKU Pricing'!A:B,Assumptions!$B$2,0)*W1513*AE1513,0)</f>
        <v>268.64</v>
      </c>
      <c r="AI1513" s="62" t="str">
        <f t="shared" si="13"/>
        <v/>
      </c>
      <c r="AJ1513" s="62" t="str">
        <f>if(V1513&lt;&gt;0, if(T1513="Lift &amp; Shift Noprod",Assumptions!$B$9,if(V1513=Assumptions!$B$6,Assumptions!$B$10,if(P1513=1,Assumptions!$B$8,Assumptions!$B$7))),"")</f>
        <v>Balanced</v>
      </c>
      <c r="AK1513" s="69" t="str">
        <f t="shared" si="14"/>
        <v>Balanced</v>
      </c>
      <c r="AL1513" s="69">
        <f>if(AJ1513="Hyperdisk Balanced",Assumptions!$B$11,0)</f>
        <v>0</v>
      </c>
      <c r="AM1513" s="69">
        <f>if(AJ1513="Hyperdisk Balanced",Assumptions!$B$12,0)</f>
        <v>0</v>
      </c>
      <c r="AN1513" s="70">
        <f>if(AK1513=0,0,if(AJ1513="Hyperdisk Balanced",vlookup(AK1513&amp;" provisioned space",'SKU Pricing'!A:B,Assumptions!$B$2,0)*Z1513+vlookup(AK1513&amp;" provisioned IOPS",'SKU Pricing'!A:B,Assumptions!$B$2,0)*AL1513*730+vlookup(AK1513&amp;" provisioned throughput",'SKU Pricing'!A:B,Assumptions!$B$2,0)*AM1513*730,vlookup(AK1513,'SKU Pricing'!A:B,Assumptions!$B$2,0)*Z1513))</f>
        <v>22.968</v>
      </c>
      <c r="AO1513" s="70">
        <f t="shared" si="15"/>
        <v>403.2413053</v>
      </c>
      <c r="AP1513" s="71" t="str">
        <f t="shared" si="16"/>
        <v>VM Manager</v>
      </c>
      <c r="AQ1513" s="70">
        <f>ifna(vlookup(AP1513,'SKU Pricing'!A:B,Assumptions!$B$2,0)*AE1513,0)</f>
        <v>2.19</v>
      </c>
      <c r="AR1513" s="72">
        <v>0.0</v>
      </c>
    </row>
    <row r="1514">
      <c r="A1514" s="61" t="s">
        <v>1652</v>
      </c>
      <c r="B1514" s="62" t="str">
        <f>ifna(if(vlookup(A1514,vOS!A:B,2,0)="","Unknown",vlookup(A1514,vOS!A:B,2,0)),"Unknown")</f>
        <v>Microsoft Windows Server 2022 (64-bit)</v>
      </c>
      <c r="C1514" s="62">
        <f>vlookup(B1514,'OS Study'!A:D,2,0)</f>
        <v>0</v>
      </c>
      <c r="D1514" s="62" t="str">
        <f>vlookup(B1514,'OS Study'!A:D,3,0)</f>
        <v>Windows</v>
      </c>
      <c r="E1514" s="62" t="str">
        <f>vlookup(B1514,'OS Study'!A:D,4,0)</f>
        <v>Server</v>
      </c>
      <c r="F1514" s="63" t="str">
        <f>vlookup(B1514,'OS Study'!A:E,5,0)</f>
        <v>2022</v>
      </c>
      <c r="G1514" s="62">
        <f>IF(vlookup(A1514,'RVtools V2.1'!A:J,4,0)="non",0,1)</f>
        <v>1</v>
      </c>
      <c r="H1514" s="62">
        <f>if(vlookup(A1514,'RVtools V2.1'!A:K,11,0)="kube",1,0)</f>
        <v>0</v>
      </c>
      <c r="I1514" s="62">
        <f t="shared" si="5"/>
        <v>0</v>
      </c>
      <c r="J1514" s="62">
        <f>ifna(vlookup(A1514,'Infra Study'!A:Q,17,0),0)</f>
        <v>0</v>
      </c>
      <c r="K1514" s="64">
        <f>IFERROR(__xludf.DUMMYFUNCTION("N(REGEXMATCH(VLOOKUP(A1514, 'RVtools V2.1'!A:H, 8, 0), ""^Serveur de fichiers""))"),0.0)</f>
        <v>0</v>
      </c>
      <c r="L1514" s="64">
        <f t="shared" si="6"/>
        <v>0</v>
      </c>
      <c r="M1514" s="67" t="str">
        <f>ifna(vlookup(A1514,'RVtools V2.1'!A:I,8,0),"N/A")</f>
        <v>Varonis</v>
      </c>
      <c r="N1514" s="64">
        <f>IFERROR(__xludf.DUMMYFUNCTION("IF(REGEXMATCH(M1514, ""(?i)"" &amp; JOIN(""|"", SPLIT(""kalisil"", "" ""))), 1, 0)"),0.0)</f>
        <v>0</v>
      </c>
      <c r="O1514" s="64" t="str">
        <f>vlookup(A1514,'RVtools V2.1'!A:H,7,0)</f>
        <v>T2</v>
      </c>
      <c r="P1514" s="64">
        <f>if(vlookup(A1514,'RVtools V2.1'!A:H,5,0)="oui",1,0)</f>
        <v>0</v>
      </c>
      <c r="Q1514" s="64">
        <f>ifna(vlookup(A1514,vCPU!A:B,2,0),"Unknown")</f>
        <v>8</v>
      </c>
      <c r="R1514" s="66">
        <f>ifna(vlookup(A1514,vMemory!A:C,3,0),"Unknown")</f>
        <v>16</v>
      </c>
      <c r="S1514" s="66">
        <f>ifna(vlookup(A1514,vDisk!A:C,3,0),"Unknown")</f>
        <v>129</v>
      </c>
      <c r="T1514" s="67" t="str">
        <f t="array" ref="T1514">IFS(
   L1514=1, "No Lift &amp; Shift",
   J1514=1, XLOOKUP(A1514, 'Infra Study'!A:A, 'Infra Study'!P:P),
   I1514=1, "No Lift &amp; Shift",
   H1514=1, "GKE",
   K1514=1, "GCNV",
   G1514=1, "Lift &amp; Shift Prod",
   TRUE, "Lift &amp; Shift Noprod"
)</f>
        <v>Lift &amp; Shift Prod</v>
      </c>
      <c r="U1514" s="67">
        <f t="shared" si="7"/>
        <v>1</v>
      </c>
      <c r="V1514" s="68" t="str">
        <f>if(T1514="Lift &amp; Shift Noprod",if( Y1514=0,Assumptions!$B$5, Assumptions!$B$4),if(T1514="Lift &amp; Shift Prod",if(AND(N1514=1,O1514="T1"),Assumptions!$B$6,Assumptions!$B$4),0))</f>
        <v>N2D</v>
      </c>
      <c r="W1514" s="69">
        <f>if(V1514&lt;&gt;0,if(Q1514="Unknown", Assumptions!$B$42,If(Q1514&gt;1,Q1514,2)),0)</f>
        <v>8</v>
      </c>
      <c r="X1514" s="69">
        <f>if(V1514&lt;&gt;0,if(R1514="Unknown", Assumptions!$B$43,R1514),0)</f>
        <v>16</v>
      </c>
      <c r="Y1514" s="68">
        <f t="shared" si="8"/>
        <v>0</v>
      </c>
      <c r="Z1514" s="68">
        <f>if(V1514&lt;&gt;0,if(  S1514="Unknown", Assumptions!$B$44,S1514),0)</f>
        <v>129</v>
      </c>
      <c r="AA1514" s="68" t="str">
        <f>if(V1514 ="N2",ifna(vlookup(W1514&amp;"-"&amp;X1514,'Ref. VM'!A:B,2,0),"Custom"),if(V1514 ="E2" , ifna(vlookup(W1514&amp;"-"&amp;X1514,'Ref. VM'!D:E,2,0),"Custom"),if(V1514="N2D",ifna(vlookup(W1514&amp;"-"&amp;X1514,'Ref. VM'!G:H,2,0),"Custom"),if(V1514="N4",ifna(vlookup(W1514&amp;"-"&amp;X1514,'Ref. VM'!J:K,2,0),"Custom"),0))))</f>
        <v>Custom</v>
      </c>
      <c r="AB1514" s="67" t="str">
        <f t="shared" si="9"/>
        <v>N2D-Custom vCPUs-CUD 3y</v>
      </c>
      <c r="AC1514" s="67" t="str">
        <f t="shared" si="10"/>
        <v>N2D-Custom RAM-CUD 3y</v>
      </c>
      <c r="AD1514" s="67">
        <f t="shared" si="11"/>
        <v>0</v>
      </c>
      <c r="AE1514" s="69">
        <f>if(T1514="Lift &amp; Shift Prod",730,if(T1514="Lift &amp; Shift Noprod",Assumptions!$B$3,0))</f>
        <v>730</v>
      </c>
      <c r="AF1514" s="70">
        <f>if( U1514=0,0,if(Y1514=0, ((vlookup(AB1514,'SKU Pricing'!A:B,Assumptions!$B$2,0)*W1514)+(vlookup(AC1514,'SKU Pricing'!A:B,Assumptions!$B$2,0)*X1514))*AE1514,((vlookup(AB1514,'SKU Pricing'!A:B,Assumptions!$B$2,0)*W1514)+(vlookup(AC1514,'SKU Pricing'!A:B,Assumptions!$B$2,0)*(W1514*8))+(vlookup(AD1514,'SKU Pricing'!A:B,Assumptions!$B$2,0)*(X1514-(W1514*8))))*AE1514))</f>
        <v>111.6333053</v>
      </c>
      <c r="AG1514" s="67" t="str">
        <f t="shared" si="12"/>
        <v>Windows Server</v>
      </c>
      <c r="AH1514" s="70">
        <f>ifna(vlookup(AG1514,'SKU Pricing'!A:B,Assumptions!$B$2,0)*W1514*AE1514,0)</f>
        <v>268.64</v>
      </c>
      <c r="AI1514" s="62" t="str">
        <f t="shared" si="13"/>
        <v/>
      </c>
      <c r="AJ1514" s="62" t="str">
        <f>if(V1514&lt;&gt;0, if(T1514="Lift &amp; Shift Noprod",Assumptions!$B$9,if(V1514=Assumptions!$B$6,Assumptions!$B$10,if(P1514=1,Assumptions!$B$8,Assumptions!$B$7))),"")</f>
        <v>Balanced</v>
      </c>
      <c r="AK1514" s="69" t="str">
        <f t="shared" si="14"/>
        <v>Balanced</v>
      </c>
      <c r="AL1514" s="69">
        <f>if(AJ1514="Hyperdisk Balanced",Assumptions!$B$11,0)</f>
        <v>0</v>
      </c>
      <c r="AM1514" s="69">
        <f>if(AJ1514="Hyperdisk Balanced",Assumptions!$B$12,0)</f>
        <v>0</v>
      </c>
      <c r="AN1514" s="70">
        <f>if(AK1514=0,0,if(AJ1514="Hyperdisk Balanced",vlookup(AK1514&amp;" provisioned space",'SKU Pricing'!A:B,Assumptions!$B$2,0)*Z1514+vlookup(AK1514&amp;" provisioned IOPS",'SKU Pricing'!A:B,Assumptions!$B$2,0)*AL1514*730+vlookup(AK1514&amp;" provisioned throughput",'SKU Pricing'!A:B,Assumptions!$B$2,0)*AM1514*730,vlookup(AK1514,'SKU Pricing'!A:B,Assumptions!$B$2,0)*Z1514))</f>
        <v>14.964</v>
      </c>
      <c r="AO1514" s="70">
        <f t="shared" si="15"/>
        <v>395.2373053</v>
      </c>
      <c r="AP1514" s="71" t="str">
        <f t="shared" si="16"/>
        <v>VM Manager</v>
      </c>
      <c r="AQ1514" s="70">
        <f>ifna(vlookup(AP1514,'SKU Pricing'!A:B,Assumptions!$B$2,0)*AE1514,0)</f>
        <v>2.19</v>
      </c>
      <c r="AR1514" s="72">
        <v>0.0</v>
      </c>
    </row>
    <row r="1515">
      <c r="A1515" s="61" t="s">
        <v>1653</v>
      </c>
      <c r="B1515" s="62" t="str">
        <f>ifna(if(vlookup(A1515,vOS!A:B,2,0)="","Unknown",vlookup(A1515,vOS!A:B,2,0)),"Unknown")</f>
        <v>Microsoft Windows Server 2022 (64-bit)</v>
      </c>
      <c r="C1515" s="62">
        <f>vlookup(B1515,'OS Study'!A:D,2,0)</f>
        <v>0</v>
      </c>
      <c r="D1515" s="62" t="str">
        <f>vlookup(B1515,'OS Study'!A:D,3,0)</f>
        <v>Windows</v>
      </c>
      <c r="E1515" s="62" t="str">
        <f>vlookup(B1515,'OS Study'!A:D,4,0)</f>
        <v>Server</v>
      </c>
      <c r="F1515" s="63" t="str">
        <f>vlookup(B1515,'OS Study'!A:E,5,0)</f>
        <v>2022</v>
      </c>
      <c r="G1515" s="62">
        <f>IF(vlookup(A1515,'RVtools V2.1'!A:J,4,0)="non",0,1)</f>
        <v>1</v>
      </c>
      <c r="H1515" s="62">
        <f>if(vlookup(A1515,'RVtools V2.1'!A:K,11,0)="kube",1,0)</f>
        <v>0</v>
      </c>
      <c r="I1515" s="62">
        <f t="shared" si="5"/>
        <v>0</v>
      </c>
      <c r="J1515" s="62">
        <f>ifna(vlookup(A1515,'Infra Study'!A:Q,17,0),0)</f>
        <v>0</v>
      </c>
      <c r="K1515" s="64">
        <f>IFERROR(__xludf.DUMMYFUNCTION("N(REGEXMATCH(VLOOKUP(A1515, 'RVtools V2.1'!A:H, 8, 0), ""^Serveur de fichiers""))"),0.0)</f>
        <v>0</v>
      </c>
      <c r="L1515" s="64">
        <f t="shared" si="6"/>
        <v>0</v>
      </c>
      <c r="M1515" s="67" t="str">
        <f>ifna(vlookup(A1515,'RVtools V2.1'!A:I,8,0),"N/A")</f>
        <v>Varonis</v>
      </c>
      <c r="N1515" s="64">
        <f>IFERROR(__xludf.DUMMYFUNCTION("IF(REGEXMATCH(M1515, ""(?i)"" &amp; JOIN(""|"", SPLIT(""kalisil"", "" ""))), 1, 0)"),0.0)</f>
        <v>0</v>
      </c>
      <c r="O1515" s="64" t="str">
        <f>vlookup(A1515,'RVtools V2.1'!A:H,7,0)</f>
        <v>T2</v>
      </c>
      <c r="P1515" s="64">
        <f>if(vlookup(A1515,'RVtools V2.1'!A:H,5,0)="oui",1,0)</f>
        <v>0</v>
      </c>
      <c r="Q1515" s="64">
        <f>ifna(vlookup(A1515,vCPU!A:B,2,0),"Unknown")</f>
        <v>8</v>
      </c>
      <c r="R1515" s="66">
        <f>ifna(vlookup(A1515,vMemory!A:C,3,0),"Unknown")</f>
        <v>16</v>
      </c>
      <c r="S1515" s="66">
        <f>ifna(vlookup(A1515,vDisk!A:C,3,0),"Unknown")</f>
        <v>267</v>
      </c>
      <c r="T1515" s="67" t="str">
        <f t="array" ref="T1515">IFS(
   L1515=1, "No Lift &amp; Shift",
   J1515=1, XLOOKUP(A1515, 'Infra Study'!A:A, 'Infra Study'!P:P),
   I1515=1, "No Lift &amp; Shift",
   H1515=1, "GKE",
   K1515=1, "GCNV",
   G1515=1, "Lift &amp; Shift Prod",
   TRUE, "Lift &amp; Shift Noprod"
)</f>
        <v>Lift &amp; Shift Prod</v>
      </c>
      <c r="U1515" s="67">
        <f t="shared" si="7"/>
        <v>1</v>
      </c>
      <c r="V1515" s="68" t="str">
        <f>if(T1515="Lift &amp; Shift Noprod",if( Y1515=0,Assumptions!$B$5, Assumptions!$B$4),if(T1515="Lift &amp; Shift Prod",if(AND(N1515=1,O1515="T1"),Assumptions!$B$6,Assumptions!$B$4),0))</f>
        <v>N2D</v>
      </c>
      <c r="W1515" s="69">
        <f>if(V1515&lt;&gt;0,if(Q1515="Unknown", Assumptions!$B$42,If(Q1515&gt;1,Q1515,2)),0)</f>
        <v>8</v>
      </c>
      <c r="X1515" s="69">
        <f>if(V1515&lt;&gt;0,if(R1515="Unknown", Assumptions!$B$43,R1515),0)</f>
        <v>16</v>
      </c>
      <c r="Y1515" s="68">
        <f t="shared" si="8"/>
        <v>0</v>
      </c>
      <c r="Z1515" s="68">
        <f>if(V1515&lt;&gt;0,if(  S1515="Unknown", Assumptions!$B$44,S1515),0)</f>
        <v>267</v>
      </c>
      <c r="AA1515" s="68" t="str">
        <f>if(V1515 ="N2",ifna(vlookup(W1515&amp;"-"&amp;X1515,'Ref. VM'!A:B,2,0),"Custom"),if(V1515 ="E2" , ifna(vlookup(W1515&amp;"-"&amp;X1515,'Ref. VM'!D:E,2,0),"Custom"),if(V1515="N2D",ifna(vlookup(W1515&amp;"-"&amp;X1515,'Ref. VM'!G:H,2,0),"Custom"),if(V1515="N4",ifna(vlookup(W1515&amp;"-"&amp;X1515,'Ref. VM'!J:K,2,0),"Custom"),0))))</f>
        <v>Custom</v>
      </c>
      <c r="AB1515" s="67" t="str">
        <f t="shared" si="9"/>
        <v>N2D-Custom vCPUs-CUD 3y</v>
      </c>
      <c r="AC1515" s="67" t="str">
        <f t="shared" si="10"/>
        <v>N2D-Custom RAM-CUD 3y</v>
      </c>
      <c r="AD1515" s="67">
        <f t="shared" si="11"/>
        <v>0</v>
      </c>
      <c r="AE1515" s="69">
        <f>if(T1515="Lift &amp; Shift Prod",730,if(T1515="Lift &amp; Shift Noprod",Assumptions!$B$3,0))</f>
        <v>730</v>
      </c>
      <c r="AF1515" s="70">
        <f>if( U1515=0,0,if(Y1515=0, ((vlookup(AB1515,'SKU Pricing'!A:B,Assumptions!$B$2,0)*W1515)+(vlookup(AC1515,'SKU Pricing'!A:B,Assumptions!$B$2,0)*X1515))*AE1515,((vlookup(AB1515,'SKU Pricing'!A:B,Assumptions!$B$2,0)*W1515)+(vlookup(AC1515,'SKU Pricing'!A:B,Assumptions!$B$2,0)*(W1515*8))+(vlookup(AD1515,'SKU Pricing'!A:B,Assumptions!$B$2,0)*(X1515-(W1515*8))))*AE1515))</f>
        <v>111.6333053</v>
      </c>
      <c r="AG1515" s="67" t="str">
        <f t="shared" si="12"/>
        <v>Windows Server</v>
      </c>
      <c r="AH1515" s="70">
        <f>ifna(vlookup(AG1515,'SKU Pricing'!A:B,Assumptions!$B$2,0)*W1515*AE1515,0)</f>
        <v>268.64</v>
      </c>
      <c r="AI1515" s="62" t="str">
        <f t="shared" si="13"/>
        <v/>
      </c>
      <c r="AJ1515" s="62" t="str">
        <f>if(V1515&lt;&gt;0, if(T1515="Lift &amp; Shift Noprod",Assumptions!$B$9,if(V1515=Assumptions!$B$6,Assumptions!$B$10,if(P1515=1,Assumptions!$B$8,Assumptions!$B$7))),"")</f>
        <v>Balanced</v>
      </c>
      <c r="AK1515" s="69" t="str">
        <f t="shared" si="14"/>
        <v>Balanced</v>
      </c>
      <c r="AL1515" s="69">
        <f>if(AJ1515="Hyperdisk Balanced",Assumptions!$B$11,0)</f>
        <v>0</v>
      </c>
      <c r="AM1515" s="69">
        <f>if(AJ1515="Hyperdisk Balanced",Assumptions!$B$12,0)</f>
        <v>0</v>
      </c>
      <c r="AN1515" s="70">
        <f>if(AK1515=0,0,if(AJ1515="Hyperdisk Balanced",vlookup(AK1515&amp;" provisioned space",'SKU Pricing'!A:B,Assumptions!$B$2,0)*Z1515+vlookup(AK1515&amp;" provisioned IOPS",'SKU Pricing'!A:B,Assumptions!$B$2,0)*AL1515*730+vlookup(AK1515&amp;" provisioned throughput",'SKU Pricing'!A:B,Assumptions!$B$2,0)*AM1515*730,vlookup(AK1515,'SKU Pricing'!A:B,Assumptions!$B$2,0)*Z1515))</f>
        <v>30.972</v>
      </c>
      <c r="AO1515" s="70">
        <f t="shared" si="15"/>
        <v>411.2453053</v>
      </c>
      <c r="AP1515" s="71" t="str">
        <f t="shared" si="16"/>
        <v>VM Manager</v>
      </c>
      <c r="AQ1515" s="70">
        <f>ifna(vlookup(AP1515,'SKU Pricing'!A:B,Assumptions!$B$2,0)*AE1515,0)</f>
        <v>2.19</v>
      </c>
      <c r="AR1515" s="72">
        <v>0.0</v>
      </c>
    </row>
    <row r="1516">
      <c r="A1516" s="61" t="s">
        <v>1654</v>
      </c>
      <c r="B1516" s="62" t="str">
        <f>ifna(if(vlookup(A1516,vOS!A:B,2,0)="","Unknown",vlookup(A1516,vOS!A:B,2,0)),"Unknown")</f>
        <v>Microsoft Windows Server 2022 (64-bit)</v>
      </c>
      <c r="C1516" s="62">
        <f>vlookup(B1516,'OS Study'!A:D,2,0)</f>
        <v>0</v>
      </c>
      <c r="D1516" s="62" t="str">
        <f>vlookup(B1516,'OS Study'!A:D,3,0)</f>
        <v>Windows</v>
      </c>
      <c r="E1516" s="62" t="str">
        <f>vlookup(B1516,'OS Study'!A:D,4,0)</f>
        <v>Server</v>
      </c>
      <c r="F1516" s="63" t="str">
        <f>vlookup(B1516,'OS Study'!A:E,5,0)</f>
        <v>2022</v>
      </c>
      <c r="G1516" s="62">
        <f>IF(vlookup(A1516,'RVtools V2.1'!A:J,4,0)="non",0,1)</f>
        <v>1</v>
      </c>
      <c r="H1516" s="62">
        <f>if(vlookup(A1516,'RVtools V2.1'!A:K,11,0)="kube",1,0)</f>
        <v>0</v>
      </c>
      <c r="I1516" s="62">
        <f t="shared" si="5"/>
        <v>0</v>
      </c>
      <c r="J1516" s="62">
        <f>ifna(vlookup(A1516,'Infra Study'!A:Q,17,0),0)</f>
        <v>0</v>
      </c>
      <c r="K1516" s="64">
        <f>IFERROR(__xludf.DUMMYFUNCTION("N(REGEXMATCH(VLOOKUP(A1516, 'RVtools V2.1'!A:H, 8, 0), ""^Serveur de fichiers""))"),0.0)</f>
        <v>0</v>
      </c>
      <c r="L1516" s="64">
        <f t="shared" si="6"/>
        <v>0</v>
      </c>
      <c r="M1516" s="67" t="str">
        <f>ifna(vlookup(A1516,'RVtools V2.1'!A:I,8,0),"N/A")</f>
        <v>Varonis</v>
      </c>
      <c r="N1516" s="64">
        <f>IFERROR(__xludf.DUMMYFUNCTION("IF(REGEXMATCH(M1516, ""(?i)"" &amp; JOIN(""|"", SPLIT(""kalisil"", "" ""))), 1, 0)"),0.0)</f>
        <v>0</v>
      </c>
      <c r="O1516" s="64" t="str">
        <f>vlookup(A1516,'RVtools V2.1'!A:H,7,0)</f>
        <v>T2</v>
      </c>
      <c r="P1516" s="64">
        <f>if(vlookup(A1516,'RVtools V2.1'!A:H,5,0)="oui",1,0)</f>
        <v>0</v>
      </c>
      <c r="Q1516" s="64">
        <f>ifna(vlookup(A1516,vCPU!A:B,2,0),"Unknown")</f>
        <v>8</v>
      </c>
      <c r="R1516" s="66">
        <f>ifna(vlookup(A1516,vMemory!A:C,3,0),"Unknown")</f>
        <v>16</v>
      </c>
      <c r="S1516" s="66">
        <f>ifna(vlookup(A1516,vDisk!A:C,3,0),"Unknown")</f>
        <v>177</v>
      </c>
      <c r="T1516" s="67" t="str">
        <f t="array" ref="T1516">IFS(
   L1516=1, "No Lift &amp; Shift",
   J1516=1, XLOOKUP(A1516, 'Infra Study'!A:A, 'Infra Study'!P:P),
   I1516=1, "No Lift &amp; Shift",
   H1516=1, "GKE",
   K1516=1, "GCNV",
   G1516=1, "Lift &amp; Shift Prod",
   TRUE, "Lift &amp; Shift Noprod"
)</f>
        <v>Lift &amp; Shift Prod</v>
      </c>
      <c r="U1516" s="67">
        <f t="shared" si="7"/>
        <v>1</v>
      </c>
      <c r="V1516" s="68" t="str">
        <f>if(T1516="Lift &amp; Shift Noprod",if( Y1516=0,Assumptions!$B$5, Assumptions!$B$4),if(T1516="Lift &amp; Shift Prod",if(AND(N1516=1,O1516="T1"),Assumptions!$B$6,Assumptions!$B$4),0))</f>
        <v>N2D</v>
      </c>
      <c r="W1516" s="69">
        <f>if(V1516&lt;&gt;0,if(Q1516="Unknown", Assumptions!$B$42,If(Q1516&gt;1,Q1516,2)),0)</f>
        <v>8</v>
      </c>
      <c r="X1516" s="69">
        <f>if(V1516&lt;&gt;0,if(R1516="Unknown", Assumptions!$B$43,R1516),0)</f>
        <v>16</v>
      </c>
      <c r="Y1516" s="68">
        <f t="shared" si="8"/>
        <v>0</v>
      </c>
      <c r="Z1516" s="68">
        <f>if(V1516&lt;&gt;0,if(  S1516="Unknown", Assumptions!$B$44,S1516),0)</f>
        <v>177</v>
      </c>
      <c r="AA1516" s="68" t="str">
        <f>if(V1516 ="N2",ifna(vlookup(W1516&amp;"-"&amp;X1516,'Ref. VM'!A:B,2,0),"Custom"),if(V1516 ="E2" , ifna(vlookup(W1516&amp;"-"&amp;X1516,'Ref. VM'!D:E,2,0),"Custom"),if(V1516="N2D",ifna(vlookup(W1516&amp;"-"&amp;X1516,'Ref. VM'!G:H,2,0),"Custom"),if(V1516="N4",ifna(vlookup(W1516&amp;"-"&amp;X1516,'Ref. VM'!J:K,2,0),"Custom"),0))))</f>
        <v>Custom</v>
      </c>
      <c r="AB1516" s="67" t="str">
        <f t="shared" si="9"/>
        <v>N2D-Custom vCPUs-CUD 3y</v>
      </c>
      <c r="AC1516" s="67" t="str">
        <f t="shared" si="10"/>
        <v>N2D-Custom RAM-CUD 3y</v>
      </c>
      <c r="AD1516" s="67">
        <f t="shared" si="11"/>
        <v>0</v>
      </c>
      <c r="AE1516" s="69">
        <f>if(T1516="Lift &amp; Shift Prod",730,if(T1516="Lift &amp; Shift Noprod",Assumptions!$B$3,0))</f>
        <v>730</v>
      </c>
      <c r="AF1516" s="70">
        <f>if( U1516=0,0,if(Y1516=0, ((vlookup(AB1516,'SKU Pricing'!A:B,Assumptions!$B$2,0)*W1516)+(vlookup(AC1516,'SKU Pricing'!A:B,Assumptions!$B$2,0)*X1516))*AE1516,((vlookup(AB1516,'SKU Pricing'!A:B,Assumptions!$B$2,0)*W1516)+(vlookup(AC1516,'SKU Pricing'!A:B,Assumptions!$B$2,0)*(W1516*8))+(vlookup(AD1516,'SKU Pricing'!A:B,Assumptions!$B$2,0)*(X1516-(W1516*8))))*AE1516))</f>
        <v>111.6333053</v>
      </c>
      <c r="AG1516" s="67" t="str">
        <f t="shared" si="12"/>
        <v>Windows Server</v>
      </c>
      <c r="AH1516" s="70">
        <f>ifna(vlookup(AG1516,'SKU Pricing'!A:B,Assumptions!$B$2,0)*W1516*AE1516,0)</f>
        <v>268.64</v>
      </c>
      <c r="AI1516" s="62" t="str">
        <f t="shared" si="13"/>
        <v/>
      </c>
      <c r="AJ1516" s="62" t="str">
        <f>if(V1516&lt;&gt;0, if(T1516="Lift &amp; Shift Noprod",Assumptions!$B$9,if(V1516=Assumptions!$B$6,Assumptions!$B$10,if(P1516=1,Assumptions!$B$8,Assumptions!$B$7))),"")</f>
        <v>Balanced</v>
      </c>
      <c r="AK1516" s="69" t="str">
        <f t="shared" si="14"/>
        <v>Balanced</v>
      </c>
      <c r="AL1516" s="69">
        <f>if(AJ1516="Hyperdisk Balanced",Assumptions!$B$11,0)</f>
        <v>0</v>
      </c>
      <c r="AM1516" s="69">
        <f>if(AJ1516="Hyperdisk Balanced",Assumptions!$B$12,0)</f>
        <v>0</v>
      </c>
      <c r="AN1516" s="70">
        <f>if(AK1516=0,0,if(AJ1516="Hyperdisk Balanced",vlookup(AK1516&amp;" provisioned space",'SKU Pricing'!A:B,Assumptions!$B$2,0)*Z1516+vlookup(AK1516&amp;" provisioned IOPS",'SKU Pricing'!A:B,Assumptions!$B$2,0)*AL1516*730+vlookup(AK1516&amp;" provisioned throughput",'SKU Pricing'!A:B,Assumptions!$B$2,0)*AM1516*730,vlookup(AK1516,'SKU Pricing'!A:B,Assumptions!$B$2,0)*Z1516))</f>
        <v>20.532</v>
      </c>
      <c r="AO1516" s="70">
        <f t="shared" si="15"/>
        <v>400.8053053</v>
      </c>
      <c r="AP1516" s="71" t="str">
        <f t="shared" si="16"/>
        <v>VM Manager</v>
      </c>
      <c r="AQ1516" s="70">
        <f>ifna(vlookup(AP1516,'SKU Pricing'!A:B,Assumptions!$B$2,0)*AE1516,0)</f>
        <v>2.19</v>
      </c>
      <c r="AR1516" s="72">
        <v>0.0</v>
      </c>
    </row>
    <row r="1517">
      <c r="A1517" s="61" t="s">
        <v>1655</v>
      </c>
      <c r="B1517" s="62" t="str">
        <f>ifna(if(vlookup(A1517,vOS!A:B,2,0)="","Unknown",vlookup(A1517,vOS!A:B,2,0)),"Unknown")</f>
        <v>Microsoft Windows Server 2022 (64-bit)</v>
      </c>
      <c r="C1517" s="62">
        <f>vlookup(B1517,'OS Study'!A:D,2,0)</f>
        <v>0</v>
      </c>
      <c r="D1517" s="62" t="str">
        <f>vlookup(B1517,'OS Study'!A:D,3,0)</f>
        <v>Windows</v>
      </c>
      <c r="E1517" s="62" t="str">
        <f>vlookup(B1517,'OS Study'!A:D,4,0)</f>
        <v>Server</v>
      </c>
      <c r="F1517" s="63" t="str">
        <f>vlookup(B1517,'OS Study'!A:E,5,0)</f>
        <v>2022</v>
      </c>
      <c r="G1517" s="62">
        <f>IF(vlookup(A1517,'RVtools V2.1'!A:J,4,0)="non",0,1)</f>
        <v>1</v>
      </c>
      <c r="H1517" s="62">
        <f>if(vlookup(A1517,'RVtools V2.1'!A:K,11,0)="kube",1,0)</f>
        <v>0</v>
      </c>
      <c r="I1517" s="62">
        <f t="shared" si="5"/>
        <v>0</v>
      </c>
      <c r="J1517" s="62">
        <f>ifna(vlookup(A1517,'Infra Study'!A:Q,17,0),0)</f>
        <v>0</v>
      </c>
      <c r="K1517" s="64">
        <f>IFERROR(__xludf.DUMMYFUNCTION("N(REGEXMATCH(VLOOKUP(A1517, 'RVtools V2.1'!A:H, 8, 0), ""^Serveur de fichiers""))"),0.0)</f>
        <v>0</v>
      </c>
      <c r="L1517" s="64">
        <f t="shared" si="6"/>
        <v>0</v>
      </c>
      <c r="M1517" s="67" t="str">
        <f>ifna(vlookup(A1517,'RVtools V2.1'!A:I,8,0),"N/A")</f>
        <v>Varonis</v>
      </c>
      <c r="N1517" s="64">
        <f>IFERROR(__xludf.DUMMYFUNCTION("IF(REGEXMATCH(M1517, ""(?i)"" &amp; JOIN(""|"", SPLIT(""kalisil"", "" ""))), 1, 0)"),0.0)</f>
        <v>0</v>
      </c>
      <c r="O1517" s="64" t="str">
        <f>vlookup(A1517,'RVtools V2.1'!A:H,7,0)</f>
        <v>T2</v>
      </c>
      <c r="P1517" s="64">
        <f>if(vlookup(A1517,'RVtools V2.1'!A:H,5,0)="oui",1,0)</f>
        <v>0</v>
      </c>
      <c r="Q1517" s="64">
        <f>ifna(vlookup(A1517,vCPU!A:B,2,0),"Unknown")</f>
        <v>8</v>
      </c>
      <c r="R1517" s="66">
        <f>ifna(vlookup(A1517,vMemory!A:C,3,0),"Unknown")</f>
        <v>16</v>
      </c>
      <c r="S1517" s="66">
        <f>ifna(vlookup(A1517,vDisk!A:C,3,0),"Unknown")</f>
        <v>190</v>
      </c>
      <c r="T1517" s="67" t="str">
        <f t="array" ref="T1517">IFS(
   L1517=1, "No Lift &amp; Shift",
   J1517=1, XLOOKUP(A1517, 'Infra Study'!A:A, 'Infra Study'!P:P),
   I1517=1, "No Lift &amp; Shift",
   H1517=1, "GKE",
   K1517=1, "GCNV",
   G1517=1, "Lift &amp; Shift Prod",
   TRUE, "Lift &amp; Shift Noprod"
)</f>
        <v>Lift &amp; Shift Prod</v>
      </c>
      <c r="U1517" s="67">
        <f t="shared" si="7"/>
        <v>1</v>
      </c>
      <c r="V1517" s="68" t="str">
        <f>if(T1517="Lift &amp; Shift Noprod",if( Y1517=0,Assumptions!$B$5, Assumptions!$B$4),if(T1517="Lift &amp; Shift Prod",if(AND(N1517=1,O1517="T1"),Assumptions!$B$6,Assumptions!$B$4),0))</f>
        <v>N2D</v>
      </c>
      <c r="W1517" s="69">
        <f>if(V1517&lt;&gt;0,if(Q1517="Unknown", Assumptions!$B$42,If(Q1517&gt;1,Q1517,2)),0)</f>
        <v>8</v>
      </c>
      <c r="X1517" s="69">
        <f>if(V1517&lt;&gt;0,if(R1517="Unknown", Assumptions!$B$43,R1517),0)</f>
        <v>16</v>
      </c>
      <c r="Y1517" s="68">
        <f t="shared" si="8"/>
        <v>0</v>
      </c>
      <c r="Z1517" s="68">
        <f>if(V1517&lt;&gt;0,if(  S1517="Unknown", Assumptions!$B$44,S1517),0)</f>
        <v>190</v>
      </c>
      <c r="AA1517" s="68" t="str">
        <f>if(V1517 ="N2",ifna(vlookup(W1517&amp;"-"&amp;X1517,'Ref. VM'!A:B,2,0),"Custom"),if(V1517 ="E2" , ifna(vlookup(W1517&amp;"-"&amp;X1517,'Ref. VM'!D:E,2,0),"Custom"),if(V1517="N2D",ifna(vlookup(W1517&amp;"-"&amp;X1517,'Ref. VM'!G:H,2,0),"Custom"),if(V1517="N4",ifna(vlookup(W1517&amp;"-"&amp;X1517,'Ref. VM'!J:K,2,0),"Custom"),0))))</f>
        <v>Custom</v>
      </c>
      <c r="AB1517" s="67" t="str">
        <f t="shared" si="9"/>
        <v>N2D-Custom vCPUs-CUD 3y</v>
      </c>
      <c r="AC1517" s="67" t="str">
        <f t="shared" si="10"/>
        <v>N2D-Custom RAM-CUD 3y</v>
      </c>
      <c r="AD1517" s="67">
        <f t="shared" si="11"/>
        <v>0</v>
      </c>
      <c r="AE1517" s="69">
        <f>if(T1517="Lift &amp; Shift Prod",730,if(T1517="Lift &amp; Shift Noprod",Assumptions!$B$3,0))</f>
        <v>730</v>
      </c>
      <c r="AF1517" s="70">
        <f>if( U1517=0,0,if(Y1517=0, ((vlookup(AB1517,'SKU Pricing'!A:B,Assumptions!$B$2,0)*W1517)+(vlookup(AC1517,'SKU Pricing'!A:B,Assumptions!$B$2,0)*X1517))*AE1517,((vlookup(AB1517,'SKU Pricing'!A:B,Assumptions!$B$2,0)*W1517)+(vlookup(AC1517,'SKU Pricing'!A:B,Assumptions!$B$2,0)*(W1517*8))+(vlookup(AD1517,'SKU Pricing'!A:B,Assumptions!$B$2,0)*(X1517-(W1517*8))))*AE1517))</f>
        <v>111.6333053</v>
      </c>
      <c r="AG1517" s="67" t="str">
        <f t="shared" si="12"/>
        <v>Windows Server</v>
      </c>
      <c r="AH1517" s="70">
        <f>ifna(vlookup(AG1517,'SKU Pricing'!A:B,Assumptions!$B$2,0)*W1517*AE1517,0)</f>
        <v>268.64</v>
      </c>
      <c r="AI1517" s="62" t="str">
        <f t="shared" si="13"/>
        <v/>
      </c>
      <c r="AJ1517" s="62" t="str">
        <f>if(V1517&lt;&gt;0, if(T1517="Lift &amp; Shift Noprod",Assumptions!$B$9,if(V1517=Assumptions!$B$6,Assumptions!$B$10,if(P1517=1,Assumptions!$B$8,Assumptions!$B$7))),"")</f>
        <v>Balanced</v>
      </c>
      <c r="AK1517" s="69" t="str">
        <f t="shared" si="14"/>
        <v>Balanced</v>
      </c>
      <c r="AL1517" s="69">
        <f>if(AJ1517="Hyperdisk Balanced",Assumptions!$B$11,0)</f>
        <v>0</v>
      </c>
      <c r="AM1517" s="69">
        <f>if(AJ1517="Hyperdisk Balanced",Assumptions!$B$12,0)</f>
        <v>0</v>
      </c>
      <c r="AN1517" s="70">
        <f>if(AK1517=0,0,if(AJ1517="Hyperdisk Balanced",vlookup(AK1517&amp;" provisioned space",'SKU Pricing'!A:B,Assumptions!$B$2,0)*Z1517+vlookup(AK1517&amp;" provisioned IOPS",'SKU Pricing'!A:B,Assumptions!$B$2,0)*AL1517*730+vlookup(AK1517&amp;" provisioned throughput",'SKU Pricing'!A:B,Assumptions!$B$2,0)*AM1517*730,vlookup(AK1517,'SKU Pricing'!A:B,Assumptions!$B$2,0)*Z1517))</f>
        <v>22.04</v>
      </c>
      <c r="AO1517" s="70">
        <f t="shared" si="15"/>
        <v>402.3133053</v>
      </c>
      <c r="AP1517" s="71" t="str">
        <f t="shared" si="16"/>
        <v>VM Manager</v>
      </c>
      <c r="AQ1517" s="70">
        <f>ifna(vlookup(AP1517,'SKU Pricing'!A:B,Assumptions!$B$2,0)*AE1517,0)</f>
        <v>2.19</v>
      </c>
      <c r="AR1517" s="72">
        <v>0.0</v>
      </c>
    </row>
    <row r="1518">
      <c r="A1518" s="61" t="s">
        <v>1656</v>
      </c>
      <c r="B1518" s="62" t="str">
        <f>ifna(if(vlookup(A1518,vOS!A:B,2,0)="","Unknown",vlookup(A1518,vOS!A:B,2,0)),"Unknown")</f>
        <v>Microsoft Windows Server 2022 (64-bit)</v>
      </c>
      <c r="C1518" s="62">
        <f>vlookup(B1518,'OS Study'!A:D,2,0)</f>
        <v>0</v>
      </c>
      <c r="D1518" s="62" t="str">
        <f>vlookup(B1518,'OS Study'!A:D,3,0)</f>
        <v>Windows</v>
      </c>
      <c r="E1518" s="62" t="str">
        <f>vlookup(B1518,'OS Study'!A:D,4,0)</f>
        <v>Server</v>
      </c>
      <c r="F1518" s="63" t="str">
        <f>vlookup(B1518,'OS Study'!A:E,5,0)</f>
        <v>2022</v>
      </c>
      <c r="G1518" s="62">
        <f>IF(vlookup(A1518,'RVtools V2.1'!A:J,4,0)="non",0,1)</f>
        <v>1</v>
      </c>
      <c r="H1518" s="62">
        <f>if(vlookup(A1518,'RVtools V2.1'!A:K,11,0)="kube",1,0)</f>
        <v>0</v>
      </c>
      <c r="I1518" s="62">
        <f t="shared" si="5"/>
        <v>0</v>
      </c>
      <c r="J1518" s="62">
        <f>ifna(vlookup(A1518,'Infra Study'!A:Q,17,0),0)</f>
        <v>0</v>
      </c>
      <c r="K1518" s="64">
        <f>IFERROR(__xludf.DUMMYFUNCTION("N(REGEXMATCH(VLOOKUP(A1518, 'RVtools V2.1'!A:H, 8, 0), ""^Serveur de fichiers""))"),0.0)</f>
        <v>0</v>
      </c>
      <c r="L1518" s="64">
        <f t="shared" si="6"/>
        <v>0</v>
      </c>
      <c r="M1518" s="67" t="str">
        <f>ifna(vlookup(A1518,'RVtools V2.1'!A:I,8,0),"N/A")</f>
        <v>Varonis</v>
      </c>
      <c r="N1518" s="64">
        <f>IFERROR(__xludf.DUMMYFUNCTION("IF(REGEXMATCH(M1518, ""(?i)"" &amp; JOIN(""|"", SPLIT(""kalisil"", "" ""))), 1, 0)"),0.0)</f>
        <v>0</v>
      </c>
      <c r="O1518" s="64" t="str">
        <f>vlookup(A1518,'RVtools V2.1'!A:H,7,0)</f>
        <v>T2</v>
      </c>
      <c r="P1518" s="64">
        <f>if(vlookup(A1518,'RVtools V2.1'!A:H,5,0)="oui",1,0)</f>
        <v>0</v>
      </c>
      <c r="Q1518" s="64">
        <f>ifna(vlookup(A1518,vCPU!A:B,2,0),"Unknown")</f>
        <v>8</v>
      </c>
      <c r="R1518" s="66">
        <f>ifna(vlookup(A1518,vMemory!A:C,3,0),"Unknown")</f>
        <v>16</v>
      </c>
      <c r="S1518" s="66">
        <f>ifna(vlookup(A1518,vDisk!A:C,3,0),"Unknown")</f>
        <v>177</v>
      </c>
      <c r="T1518" s="67" t="str">
        <f t="array" ref="T1518">IFS(
   L1518=1, "No Lift &amp; Shift",
   J1518=1, XLOOKUP(A1518, 'Infra Study'!A:A, 'Infra Study'!P:P),
   I1518=1, "No Lift &amp; Shift",
   H1518=1, "GKE",
   K1518=1, "GCNV",
   G1518=1, "Lift &amp; Shift Prod",
   TRUE, "Lift &amp; Shift Noprod"
)</f>
        <v>Lift &amp; Shift Prod</v>
      </c>
      <c r="U1518" s="67">
        <f t="shared" si="7"/>
        <v>1</v>
      </c>
      <c r="V1518" s="68" t="str">
        <f>if(T1518="Lift &amp; Shift Noprod",if( Y1518=0,Assumptions!$B$5, Assumptions!$B$4),if(T1518="Lift &amp; Shift Prod",if(AND(N1518=1,O1518="T1"),Assumptions!$B$6,Assumptions!$B$4),0))</f>
        <v>N2D</v>
      </c>
      <c r="W1518" s="69">
        <f>if(V1518&lt;&gt;0,if(Q1518="Unknown", Assumptions!$B$42,If(Q1518&gt;1,Q1518,2)),0)</f>
        <v>8</v>
      </c>
      <c r="X1518" s="69">
        <f>if(V1518&lt;&gt;0,if(R1518="Unknown", Assumptions!$B$43,R1518),0)</f>
        <v>16</v>
      </c>
      <c r="Y1518" s="68">
        <f t="shared" si="8"/>
        <v>0</v>
      </c>
      <c r="Z1518" s="68">
        <f>if(V1518&lt;&gt;0,if(  S1518="Unknown", Assumptions!$B$44,S1518),0)</f>
        <v>177</v>
      </c>
      <c r="AA1518" s="68" t="str">
        <f>if(V1518 ="N2",ifna(vlookup(W1518&amp;"-"&amp;X1518,'Ref. VM'!A:B,2,0),"Custom"),if(V1518 ="E2" , ifna(vlookup(W1518&amp;"-"&amp;X1518,'Ref. VM'!D:E,2,0),"Custom"),if(V1518="N2D",ifna(vlookup(W1518&amp;"-"&amp;X1518,'Ref. VM'!G:H,2,0),"Custom"),if(V1518="N4",ifna(vlookup(W1518&amp;"-"&amp;X1518,'Ref. VM'!J:K,2,0),"Custom"),0))))</f>
        <v>Custom</v>
      </c>
      <c r="AB1518" s="67" t="str">
        <f t="shared" si="9"/>
        <v>N2D-Custom vCPUs-CUD 3y</v>
      </c>
      <c r="AC1518" s="67" t="str">
        <f t="shared" si="10"/>
        <v>N2D-Custom RAM-CUD 3y</v>
      </c>
      <c r="AD1518" s="67">
        <f t="shared" si="11"/>
        <v>0</v>
      </c>
      <c r="AE1518" s="69">
        <f>if(T1518="Lift &amp; Shift Prod",730,if(T1518="Lift &amp; Shift Noprod",Assumptions!$B$3,0))</f>
        <v>730</v>
      </c>
      <c r="AF1518" s="70">
        <f>if( U1518=0,0,if(Y1518=0, ((vlookup(AB1518,'SKU Pricing'!A:B,Assumptions!$B$2,0)*W1518)+(vlookup(AC1518,'SKU Pricing'!A:B,Assumptions!$B$2,0)*X1518))*AE1518,((vlookup(AB1518,'SKU Pricing'!A:B,Assumptions!$B$2,0)*W1518)+(vlookup(AC1518,'SKU Pricing'!A:B,Assumptions!$B$2,0)*(W1518*8))+(vlookup(AD1518,'SKU Pricing'!A:B,Assumptions!$B$2,0)*(X1518-(W1518*8))))*AE1518))</f>
        <v>111.6333053</v>
      </c>
      <c r="AG1518" s="67" t="str">
        <f t="shared" si="12"/>
        <v>Windows Server</v>
      </c>
      <c r="AH1518" s="70">
        <f>ifna(vlookup(AG1518,'SKU Pricing'!A:B,Assumptions!$B$2,0)*W1518*AE1518,0)</f>
        <v>268.64</v>
      </c>
      <c r="AI1518" s="62" t="str">
        <f t="shared" si="13"/>
        <v/>
      </c>
      <c r="AJ1518" s="62" t="str">
        <f>if(V1518&lt;&gt;0, if(T1518="Lift &amp; Shift Noprod",Assumptions!$B$9,if(V1518=Assumptions!$B$6,Assumptions!$B$10,if(P1518=1,Assumptions!$B$8,Assumptions!$B$7))),"")</f>
        <v>Balanced</v>
      </c>
      <c r="AK1518" s="69" t="str">
        <f t="shared" si="14"/>
        <v>Balanced</v>
      </c>
      <c r="AL1518" s="69">
        <f>if(AJ1518="Hyperdisk Balanced",Assumptions!$B$11,0)</f>
        <v>0</v>
      </c>
      <c r="AM1518" s="69">
        <f>if(AJ1518="Hyperdisk Balanced",Assumptions!$B$12,0)</f>
        <v>0</v>
      </c>
      <c r="AN1518" s="70">
        <f>if(AK1518=0,0,if(AJ1518="Hyperdisk Balanced",vlookup(AK1518&amp;" provisioned space",'SKU Pricing'!A:B,Assumptions!$B$2,0)*Z1518+vlookup(AK1518&amp;" provisioned IOPS",'SKU Pricing'!A:B,Assumptions!$B$2,0)*AL1518*730+vlookup(AK1518&amp;" provisioned throughput",'SKU Pricing'!A:B,Assumptions!$B$2,0)*AM1518*730,vlookup(AK1518,'SKU Pricing'!A:B,Assumptions!$B$2,0)*Z1518))</f>
        <v>20.532</v>
      </c>
      <c r="AO1518" s="70">
        <f t="shared" si="15"/>
        <v>400.8053053</v>
      </c>
      <c r="AP1518" s="71" t="str">
        <f t="shared" si="16"/>
        <v>VM Manager</v>
      </c>
      <c r="AQ1518" s="70">
        <f>ifna(vlookup(AP1518,'SKU Pricing'!A:B,Assumptions!$B$2,0)*AE1518,0)</f>
        <v>2.19</v>
      </c>
      <c r="AR1518" s="72">
        <v>0.0</v>
      </c>
    </row>
    <row r="1519">
      <c r="A1519" s="61" t="s">
        <v>1657</v>
      </c>
      <c r="B1519" s="62" t="str">
        <f>ifna(if(vlookup(A1519,vOS!A:B,2,0)="","Unknown",vlookup(A1519,vOS!A:B,2,0)),"Unknown")</f>
        <v>Microsoft Windows Server 2022 (64-bit)</v>
      </c>
      <c r="C1519" s="62">
        <f>vlookup(B1519,'OS Study'!A:D,2,0)</f>
        <v>0</v>
      </c>
      <c r="D1519" s="62" t="str">
        <f>vlookup(B1519,'OS Study'!A:D,3,0)</f>
        <v>Windows</v>
      </c>
      <c r="E1519" s="62" t="str">
        <f>vlookup(B1519,'OS Study'!A:D,4,0)</f>
        <v>Server</v>
      </c>
      <c r="F1519" s="63" t="str">
        <f>vlookup(B1519,'OS Study'!A:E,5,0)</f>
        <v>2022</v>
      </c>
      <c r="G1519" s="62">
        <f>IF(vlookup(A1519,'RVtools V2.1'!A:J,4,0)="non",0,1)</f>
        <v>1</v>
      </c>
      <c r="H1519" s="62">
        <f>if(vlookup(A1519,'RVtools V2.1'!A:K,11,0)="kube",1,0)</f>
        <v>0</v>
      </c>
      <c r="I1519" s="62">
        <f t="shared" si="5"/>
        <v>0</v>
      </c>
      <c r="J1519" s="62">
        <f>ifna(vlookup(A1519,'Infra Study'!A:Q,17,0),0)</f>
        <v>0</v>
      </c>
      <c r="K1519" s="64">
        <f>IFERROR(__xludf.DUMMYFUNCTION("N(REGEXMATCH(VLOOKUP(A1519, 'RVtools V2.1'!A:H, 8, 0), ""^Serveur de fichiers""))"),0.0)</f>
        <v>0</v>
      </c>
      <c r="L1519" s="64">
        <f t="shared" si="6"/>
        <v>0</v>
      </c>
      <c r="M1519" s="67" t="str">
        <f>ifna(vlookup(A1519,'RVtools V2.1'!A:I,8,0),"N/A")</f>
        <v>Varonis</v>
      </c>
      <c r="N1519" s="64">
        <f>IFERROR(__xludf.DUMMYFUNCTION("IF(REGEXMATCH(M1519, ""(?i)"" &amp; JOIN(""|"", SPLIT(""kalisil"", "" ""))), 1, 0)"),0.0)</f>
        <v>0</v>
      </c>
      <c r="O1519" s="64" t="str">
        <f>vlookup(A1519,'RVtools V2.1'!A:H,7,0)</f>
        <v>T2</v>
      </c>
      <c r="P1519" s="64">
        <f>if(vlookup(A1519,'RVtools V2.1'!A:H,5,0)="oui",1,0)</f>
        <v>0</v>
      </c>
      <c r="Q1519" s="64">
        <f>ifna(vlookup(A1519,vCPU!A:B,2,0),"Unknown")</f>
        <v>8</v>
      </c>
      <c r="R1519" s="66">
        <f>ifna(vlookup(A1519,vMemory!A:C,3,0),"Unknown")</f>
        <v>16</v>
      </c>
      <c r="S1519" s="66">
        <f>ifna(vlookup(A1519,vDisk!A:C,3,0),"Unknown")</f>
        <v>270</v>
      </c>
      <c r="T1519" s="67" t="str">
        <f t="array" ref="T1519">IFS(
   L1519=1, "No Lift &amp; Shift",
   J1519=1, XLOOKUP(A1519, 'Infra Study'!A:A, 'Infra Study'!P:P),
   I1519=1, "No Lift &amp; Shift",
   H1519=1, "GKE",
   K1519=1, "GCNV",
   G1519=1, "Lift &amp; Shift Prod",
   TRUE, "Lift &amp; Shift Noprod"
)</f>
        <v>Lift &amp; Shift Prod</v>
      </c>
      <c r="U1519" s="67">
        <f t="shared" si="7"/>
        <v>1</v>
      </c>
      <c r="V1519" s="68" t="str">
        <f>if(T1519="Lift &amp; Shift Noprod",if( Y1519=0,Assumptions!$B$5, Assumptions!$B$4),if(T1519="Lift &amp; Shift Prod",if(AND(N1519=1,O1519="T1"),Assumptions!$B$6,Assumptions!$B$4),0))</f>
        <v>N2D</v>
      </c>
      <c r="W1519" s="69">
        <f>if(V1519&lt;&gt;0,if(Q1519="Unknown", Assumptions!$B$42,If(Q1519&gt;1,Q1519,2)),0)</f>
        <v>8</v>
      </c>
      <c r="X1519" s="69">
        <f>if(V1519&lt;&gt;0,if(R1519="Unknown", Assumptions!$B$43,R1519),0)</f>
        <v>16</v>
      </c>
      <c r="Y1519" s="68">
        <f t="shared" si="8"/>
        <v>0</v>
      </c>
      <c r="Z1519" s="68">
        <f>if(V1519&lt;&gt;0,if(  S1519="Unknown", Assumptions!$B$44,S1519),0)</f>
        <v>270</v>
      </c>
      <c r="AA1519" s="68" t="str">
        <f>if(V1519 ="N2",ifna(vlookup(W1519&amp;"-"&amp;X1519,'Ref. VM'!A:B,2,0),"Custom"),if(V1519 ="E2" , ifna(vlookup(W1519&amp;"-"&amp;X1519,'Ref. VM'!D:E,2,0),"Custom"),if(V1519="N2D",ifna(vlookup(W1519&amp;"-"&amp;X1519,'Ref. VM'!G:H,2,0),"Custom"),if(V1519="N4",ifna(vlookup(W1519&amp;"-"&amp;X1519,'Ref. VM'!J:K,2,0),"Custom"),0))))</f>
        <v>Custom</v>
      </c>
      <c r="AB1519" s="67" t="str">
        <f t="shared" si="9"/>
        <v>N2D-Custom vCPUs-CUD 3y</v>
      </c>
      <c r="AC1519" s="67" t="str">
        <f t="shared" si="10"/>
        <v>N2D-Custom RAM-CUD 3y</v>
      </c>
      <c r="AD1519" s="67">
        <f t="shared" si="11"/>
        <v>0</v>
      </c>
      <c r="AE1519" s="69">
        <f>if(T1519="Lift &amp; Shift Prod",730,if(T1519="Lift &amp; Shift Noprod",Assumptions!$B$3,0))</f>
        <v>730</v>
      </c>
      <c r="AF1519" s="70">
        <f>if( U1519=0,0,if(Y1519=0, ((vlookup(AB1519,'SKU Pricing'!A:B,Assumptions!$B$2,0)*W1519)+(vlookup(AC1519,'SKU Pricing'!A:B,Assumptions!$B$2,0)*X1519))*AE1519,((vlookup(AB1519,'SKU Pricing'!A:B,Assumptions!$B$2,0)*W1519)+(vlookup(AC1519,'SKU Pricing'!A:B,Assumptions!$B$2,0)*(W1519*8))+(vlookup(AD1519,'SKU Pricing'!A:B,Assumptions!$B$2,0)*(X1519-(W1519*8))))*AE1519))</f>
        <v>111.6333053</v>
      </c>
      <c r="AG1519" s="67" t="str">
        <f t="shared" si="12"/>
        <v>Windows Server</v>
      </c>
      <c r="AH1519" s="70">
        <f>ifna(vlookup(AG1519,'SKU Pricing'!A:B,Assumptions!$B$2,0)*W1519*AE1519,0)</f>
        <v>268.64</v>
      </c>
      <c r="AI1519" s="62" t="str">
        <f t="shared" si="13"/>
        <v/>
      </c>
      <c r="AJ1519" s="62" t="str">
        <f>if(V1519&lt;&gt;0, if(T1519="Lift &amp; Shift Noprod",Assumptions!$B$9,if(V1519=Assumptions!$B$6,Assumptions!$B$10,if(P1519=1,Assumptions!$B$8,Assumptions!$B$7))),"")</f>
        <v>Balanced</v>
      </c>
      <c r="AK1519" s="69" t="str">
        <f t="shared" si="14"/>
        <v>Balanced</v>
      </c>
      <c r="AL1519" s="69">
        <f>if(AJ1519="Hyperdisk Balanced",Assumptions!$B$11,0)</f>
        <v>0</v>
      </c>
      <c r="AM1519" s="69">
        <f>if(AJ1519="Hyperdisk Balanced",Assumptions!$B$12,0)</f>
        <v>0</v>
      </c>
      <c r="AN1519" s="70">
        <f>if(AK1519=0,0,if(AJ1519="Hyperdisk Balanced",vlookup(AK1519&amp;" provisioned space",'SKU Pricing'!A:B,Assumptions!$B$2,0)*Z1519+vlookup(AK1519&amp;" provisioned IOPS",'SKU Pricing'!A:B,Assumptions!$B$2,0)*AL1519*730+vlookup(AK1519&amp;" provisioned throughput",'SKU Pricing'!A:B,Assumptions!$B$2,0)*AM1519*730,vlookup(AK1519,'SKU Pricing'!A:B,Assumptions!$B$2,0)*Z1519))</f>
        <v>31.32</v>
      </c>
      <c r="AO1519" s="70">
        <f t="shared" si="15"/>
        <v>411.5933053</v>
      </c>
      <c r="AP1519" s="71" t="str">
        <f t="shared" si="16"/>
        <v>VM Manager</v>
      </c>
      <c r="AQ1519" s="70">
        <f>ifna(vlookup(AP1519,'SKU Pricing'!A:B,Assumptions!$B$2,0)*AE1519,0)</f>
        <v>2.19</v>
      </c>
      <c r="AR1519" s="72">
        <v>0.0</v>
      </c>
    </row>
    <row r="1520">
      <c r="A1520" s="61" t="s">
        <v>1658</v>
      </c>
      <c r="B1520" s="62" t="str">
        <f>ifna(if(vlookup(A1520,vOS!A:B,2,0)="","Unknown",vlookup(A1520,vOS!A:B,2,0)),"Unknown")</f>
        <v>Microsoft Windows Server 2022 (64-bit)</v>
      </c>
      <c r="C1520" s="62">
        <f>vlookup(B1520,'OS Study'!A:D,2,0)</f>
        <v>0</v>
      </c>
      <c r="D1520" s="62" t="str">
        <f>vlookup(B1520,'OS Study'!A:D,3,0)</f>
        <v>Windows</v>
      </c>
      <c r="E1520" s="62" t="str">
        <f>vlookup(B1520,'OS Study'!A:D,4,0)</f>
        <v>Server</v>
      </c>
      <c r="F1520" s="63" t="str">
        <f>vlookup(B1520,'OS Study'!A:E,5,0)</f>
        <v>2022</v>
      </c>
      <c r="G1520" s="62">
        <f>IF(vlookup(A1520,'RVtools V2.1'!A:J,4,0)="non",0,1)</f>
        <v>1</v>
      </c>
      <c r="H1520" s="62">
        <f>if(vlookup(A1520,'RVtools V2.1'!A:K,11,0)="kube",1,0)</f>
        <v>0</v>
      </c>
      <c r="I1520" s="62">
        <f t="shared" si="5"/>
        <v>0</v>
      </c>
      <c r="J1520" s="62">
        <f>ifna(vlookup(A1520,'Infra Study'!A:Q,17,0),0)</f>
        <v>0</v>
      </c>
      <c r="K1520" s="64">
        <f>IFERROR(__xludf.DUMMYFUNCTION("N(REGEXMATCH(VLOOKUP(A1520, 'RVtools V2.1'!A:H, 8, 0), ""^Serveur de fichiers""))"),0.0)</f>
        <v>0</v>
      </c>
      <c r="L1520" s="64">
        <f t="shared" si="6"/>
        <v>0</v>
      </c>
      <c r="M1520" s="67" t="str">
        <f>ifna(vlookup(A1520,'RVtools V2.1'!A:I,8,0),"N/A")</f>
        <v>Varonis</v>
      </c>
      <c r="N1520" s="64">
        <f>IFERROR(__xludf.DUMMYFUNCTION("IF(REGEXMATCH(M1520, ""(?i)"" &amp; JOIN(""|"", SPLIT(""kalisil"", "" ""))), 1, 0)"),0.0)</f>
        <v>0</v>
      </c>
      <c r="O1520" s="64" t="str">
        <f>vlookup(A1520,'RVtools V2.1'!A:H,7,0)</f>
        <v>T2</v>
      </c>
      <c r="P1520" s="64">
        <f>if(vlookup(A1520,'RVtools V2.1'!A:H,5,0)="oui",1,0)</f>
        <v>0</v>
      </c>
      <c r="Q1520" s="64">
        <f>ifna(vlookup(A1520,vCPU!A:B,2,0),"Unknown")</f>
        <v>8</v>
      </c>
      <c r="R1520" s="66">
        <f>ifna(vlookup(A1520,vMemory!A:C,3,0),"Unknown")</f>
        <v>16</v>
      </c>
      <c r="S1520" s="66">
        <f>ifna(vlookup(A1520,vDisk!A:C,3,0),"Unknown")</f>
        <v>319</v>
      </c>
      <c r="T1520" s="67" t="str">
        <f t="array" ref="T1520">IFS(
   L1520=1, "No Lift &amp; Shift",
   J1520=1, XLOOKUP(A1520, 'Infra Study'!A:A, 'Infra Study'!P:P),
   I1520=1, "No Lift &amp; Shift",
   H1520=1, "GKE",
   K1520=1, "GCNV",
   G1520=1, "Lift &amp; Shift Prod",
   TRUE, "Lift &amp; Shift Noprod"
)</f>
        <v>Lift &amp; Shift Prod</v>
      </c>
      <c r="U1520" s="67">
        <f t="shared" si="7"/>
        <v>1</v>
      </c>
      <c r="V1520" s="68" t="str">
        <f>if(T1520="Lift &amp; Shift Noprod",if( Y1520=0,Assumptions!$B$5, Assumptions!$B$4),if(T1520="Lift &amp; Shift Prod",if(AND(N1520=1,O1520="T1"),Assumptions!$B$6,Assumptions!$B$4),0))</f>
        <v>N2D</v>
      </c>
      <c r="W1520" s="69">
        <f>if(V1520&lt;&gt;0,if(Q1520="Unknown", Assumptions!$B$42,If(Q1520&gt;1,Q1520,2)),0)</f>
        <v>8</v>
      </c>
      <c r="X1520" s="69">
        <f>if(V1520&lt;&gt;0,if(R1520="Unknown", Assumptions!$B$43,R1520),0)</f>
        <v>16</v>
      </c>
      <c r="Y1520" s="68">
        <f t="shared" si="8"/>
        <v>0</v>
      </c>
      <c r="Z1520" s="68">
        <f>if(V1520&lt;&gt;0,if(  S1520="Unknown", Assumptions!$B$44,S1520),0)</f>
        <v>319</v>
      </c>
      <c r="AA1520" s="68" t="str">
        <f>if(V1520 ="N2",ifna(vlookup(W1520&amp;"-"&amp;X1520,'Ref. VM'!A:B,2,0),"Custom"),if(V1520 ="E2" , ifna(vlookup(W1520&amp;"-"&amp;X1520,'Ref. VM'!D:E,2,0),"Custom"),if(V1520="N2D",ifna(vlookup(W1520&amp;"-"&amp;X1520,'Ref. VM'!G:H,2,0),"Custom"),if(V1520="N4",ifna(vlookup(W1520&amp;"-"&amp;X1520,'Ref. VM'!J:K,2,0),"Custom"),0))))</f>
        <v>Custom</v>
      </c>
      <c r="AB1520" s="67" t="str">
        <f t="shared" si="9"/>
        <v>N2D-Custom vCPUs-CUD 3y</v>
      </c>
      <c r="AC1520" s="67" t="str">
        <f t="shared" si="10"/>
        <v>N2D-Custom RAM-CUD 3y</v>
      </c>
      <c r="AD1520" s="67">
        <f t="shared" si="11"/>
        <v>0</v>
      </c>
      <c r="AE1520" s="69">
        <f>if(T1520="Lift &amp; Shift Prod",730,if(T1520="Lift &amp; Shift Noprod",Assumptions!$B$3,0))</f>
        <v>730</v>
      </c>
      <c r="AF1520" s="70">
        <f>if( U1520=0,0,if(Y1520=0, ((vlookup(AB1520,'SKU Pricing'!A:B,Assumptions!$B$2,0)*W1520)+(vlookup(AC1520,'SKU Pricing'!A:B,Assumptions!$B$2,0)*X1520))*AE1520,((vlookup(AB1520,'SKU Pricing'!A:B,Assumptions!$B$2,0)*W1520)+(vlookup(AC1520,'SKU Pricing'!A:B,Assumptions!$B$2,0)*(W1520*8))+(vlookup(AD1520,'SKU Pricing'!A:B,Assumptions!$B$2,0)*(X1520-(W1520*8))))*AE1520))</f>
        <v>111.6333053</v>
      </c>
      <c r="AG1520" s="67" t="str">
        <f t="shared" si="12"/>
        <v>Windows Server</v>
      </c>
      <c r="AH1520" s="70">
        <f>ifna(vlookup(AG1520,'SKU Pricing'!A:B,Assumptions!$B$2,0)*W1520*AE1520,0)</f>
        <v>268.64</v>
      </c>
      <c r="AI1520" s="62" t="str">
        <f t="shared" si="13"/>
        <v/>
      </c>
      <c r="AJ1520" s="62" t="str">
        <f>if(V1520&lt;&gt;0, if(T1520="Lift &amp; Shift Noprod",Assumptions!$B$9,if(V1520=Assumptions!$B$6,Assumptions!$B$10,if(P1520=1,Assumptions!$B$8,Assumptions!$B$7))),"")</f>
        <v>Balanced</v>
      </c>
      <c r="AK1520" s="69" t="str">
        <f t="shared" si="14"/>
        <v>Balanced</v>
      </c>
      <c r="AL1520" s="69">
        <f>if(AJ1520="Hyperdisk Balanced",Assumptions!$B$11,0)</f>
        <v>0</v>
      </c>
      <c r="AM1520" s="69">
        <f>if(AJ1520="Hyperdisk Balanced",Assumptions!$B$12,0)</f>
        <v>0</v>
      </c>
      <c r="AN1520" s="70">
        <f>if(AK1520=0,0,if(AJ1520="Hyperdisk Balanced",vlookup(AK1520&amp;" provisioned space",'SKU Pricing'!A:B,Assumptions!$B$2,0)*Z1520+vlookup(AK1520&amp;" provisioned IOPS",'SKU Pricing'!A:B,Assumptions!$B$2,0)*AL1520*730+vlookup(AK1520&amp;" provisioned throughput",'SKU Pricing'!A:B,Assumptions!$B$2,0)*AM1520*730,vlookup(AK1520,'SKU Pricing'!A:B,Assumptions!$B$2,0)*Z1520))</f>
        <v>37.004</v>
      </c>
      <c r="AO1520" s="70">
        <f t="shared" si="15"/>
        <v>417.2773053</v>
      </c>
      <c r="AP1520" s="71" t="str">
        <f t="shared" si="16"/>
        <v>VM Manager</v>
      </c>
      <c r="AQ1520" s="70">
        <f>ifna(vlookup(AP1520,'SKU Pricing'!A:B,Assumptions!$B$2,0)*AE1520,0)</f>
        <v>2.19</v>
      </c>
      <c r="AR1520" s="72">
        <v>0.0</v>
      </c>
    </row>
    <row r="1521">
      <c r="A1521" s="61" t="s">
        <v>1659</v>
      </c>
      <c r="B1521" s="62" t="str">
        <f>ifna(if(vlookup(A1521,vOS!A:B,2,0)="","Unknown",vlookup(A1521,vOS!A:B,2,0)),"Unknown")</f>
        <v>Microsoft Windows Server 2022 (64-bit)</v>
      </c>
      <c r="C1521" s="62">
        <f>vlookup(B1521,'OS Study'!A:D,2,0)</f>
        <v>0</v>
      </c>
      <c r="D1521" s="62" t="str">
        <f>vlookup(B1521,'OS Study'!A:D,3,0)</f>
        <v>Windows</v>
      </c>
      <c r="E1521" s="62" t="str">
        <f>vlookup(B1521,'OS Study'!A:D,4,0)</f>
        <v>Server</v>
      </c>
      <c r="F1521" s="63" t="str">
        <f>vlookup(B1521,'OS Study'!A:E,5,0)</f>
        <v>2022</v>
      </c>
      <c r="G1521" s="62">
        <f>IF(vlookup(A1521,'RVtools V2.1'!A:J,4,0)="non",0,1)</f>
        <v>1</v>
      </c>
      <c r="H1521" s="62">
        <f>if(vlookup(A1521,'RVtools V2.1'!A:K,11,0)="kube",1,0)</f>
        <v>0</v>
      </c>
      <c r="I1521" s="62">
        <f t="shared" si="5"/>
        <v>0</v>
      </c>
      <c r="J1521" s="62">
        <f>ifna(vlookup(A1521,'Infra Study'!A:Q,17,0),0)</f>
        <v>0</v>
      </c>
      <c r="K1521" s="64">
        <f>IFERROR(__xludf.DUMMYFUNCTION("N(REGEXMATCH(VLOOKUP(A1521, 'RVtools V2.1'!A:H, 8, 0), ""^Serveur de fichiers""))"),0.0)</f>
        <v>0</v>
      </c>
      <c r="L1521" s="64">
        <f t="shared" si="6"/>
        <v>0</v>
      </c>
      <c r="M1521" s="67" t="str">
        <f>ifna(vlookup(A1521,'RVtools V2.1'!A:I,8,0),"N/A")</f>
        <v>Varonis</v>
      </c>
      <c r="N1521" s="64">
        <f>IFERROR(__xludf.DUMMYFUNCTION("IF(REGEXMATCH(M1521, ""(?i)"" &amp; JOIN(""|"", SPLIT(""kalisil"", "" ""))), 1, 0)"),0.0)</f>
        <v>0</v>
      </c>
      <c r="O1521" s="64" t="str">
        <f>vlookup(A1521,'RVtools V2.1'!A:H,7,0)</f>
        <v>T2</v>
      </c>
      <c r="P1521" s="64">
        <f>if(vlookup(A1521,'RVtools V2.1'!A:H,5,0)="oui",1,0)</f>
        <v>0</v>
      </c>
      <c r="Q1521" s="64">
        <f>ifna(vlookup(A1521,vCPU!A:B,2,0),"Unknown")</f>
        <v>16</v>
      </c>
      <c r="R1521" s="66">
        <f>ifna(vlookup(A1521,vMemory!A:C,3,0),"Unknown")</f>
        <v>32</v>
      </c>
      <c r="S1521" s="66">
        <f>ifna(vlookup(A1521,vDisk!A:C,3,0),"Unknown")</f>
        <v>176</v>
      </c>
      <c r="T1521" s="67" t="str">
        <f t="array" ref="T1521">IFS(
   L1521=1, "No Lift &amp; Shift",
   J1521=1, XLOOKUP(A1521, 'Infra Study'!A:A, 'Infra Study'!P:P),
   I1521=1, "No Lift &amp; Shift",
   H1521=1, "GKE",
   K1521=1, "GCNV",
   G1521=1, "Lift &amp; Shift Prod",
   TRUE, "Lift &amp; Shift Noprod"
)</f>
        <v>Lift &amp; Shift Prod</v>
      </c>
      <c r="U1521" s="67">
        <f t="shared" si="7"/>
        <v>1</v>
      </c>
      <c r="V1521" s="68" t="str">
        <f>if(T1521="Lift &amp; Shift Noprod",if( Y1521=0,Assumptions!$B$5, Assumptions!$B$4),if(T1521="Lift &amp; Shift Prod",if(AND(N1521=1,O1521="T1"),Assumptions!$B$6,Assumptions!$B$4),0))</f>
        <v>N2D</v>
      </c>
      <c r="W1521" s="69">
        <f>if(V1521&lt;&gt;0,if(Q1521="Unknown", Assumptions!$B$42,If(Q1521&gt;1,Q1521,2)),0)</f>
        <v>16</v>
      </c>
      <c r="X1521" s="69">
        <f>if(V1521&lt;&gt;0,if(R1521="Unknown", Assumptions!$B$43,R1521),0)</f>
        <v>32</v>
      </c>
      <c r="Y1521" s="68">
        <f t="shared" si="8"/>
        <v>0</v>
      </c>
      <c r="Z1521" s="68">
        <f>if(V1521&lt;&gt;0,if(  S1521="Unknown", Assumptions!$B$44,S1521),0)</f>
        <v>176</v>
      </c>
      <c r="AA1521" s="68" t="str">
        <f>if(V1521 ="N2",ifna(vlookup(W1521&amp;"-"&amp;X1521,'Ref. VM'!A:B,2,0),"Custom"),if(V1521 ="E2" , ifna(vlookup(W1521&amp;"-"&amp;X1521,'Ref. VM'!D:E,2,0),"Custom"),if(V1521="N2D",ifna(vlookup(W1521&amp;"-"&amp;X1521,'Ref. VM'!G:H,2,0),"Custom"),if(V1521="N4",ifna(vlookup(W1521&amp;"-"&amp;X1521,'Ref. VM'!J:K,2,0),"Custom"),0))))</f>
        <v>Custom</v>
      </c>
      <c r="AB1521" s="67" t="str">
        <f t="shared" si="9"/>
        <v>N2D-Custom vCPUs-CUD 3y</v>
      </c>
      <c r="AC1521" s="67" t="str">
        <f t="shared" si="10"/>
        <v>N2D-Custom RAM-CUD 3y</v>
      </c>
      <c r="AD1521" s="67">
        <f t="shared" si="11"/>
        <v>0</v>
      </c>
      <c r="AE1521" s="69">
        <f>if(T1521="Lift &amp; Shift Prod",730,if(T1521="Lift &amp; Shift Noprod",Assumptions!$B$3,0))</f>
        <v>730</v>
      </c>
      <c r="AF1521" s="70">
        <f>if( U1521=0,0,if(Y1521=0, ((vlookup(AB1521,'SKU Pricing'!A:B,Assumptions!$B$2,0)*W1521)+(vlookup(AC1521,'SKU Pricing'!A:B,Assumptions!$B$2,0)*X1521))*AE1521,((vlookup(AB1521,'SKU Pricing'!A:B,Assumptions!$B$2,0)*W1521)+(vlookup(AC1521,'SKU Pricing'!A:B,Assumptions!$B$2,0)*(W1521*8))+(vlookup(AD1521,'SKU Pricing'!A:B,Assumptions!$B$2,0)*(X1521-(W1521*8))))*AE1521))</f>
        <v>223.2666106</v>
      </c>
      <c r="AG1521" s="67" t="str">
        <f t="shared" si="12"/>
        <v>Windows Server</v>
      </c>
      <c r="AH1521" s="70">
        <f>ifna(vlookup(AG1521,'SKU Pricing'!A:B,Assumptions!$B$2,0)*W1521*AE1521,0)</f>
        <v>537.28</v>
      </c>
      <c r="AI1521" s="62" t="str">
        <f t="shared" si="13"/>
        <v/>
      </c>
      <c r="AJ1521" s="62" t="str">
        <f>if(V1521&lt;&gt;0, if(T1521="Lift &amp; Shift Noprod",Assumptions!$B$9,if(V1521=Assumptions!$B$6,Assumptions!$B$10,if(P1521=1,Assumptions!$B$8,Assumptions!$B$7))),"")</f>
        <v>Balanced</v>
      </c>
      <c r="AK1521" s="69" t="str">
        <f t="shared" si="14"/>
        <v>Balanced</v>
      </c>
      <c r="AL1521" s="69">
        <f>if(AJ1521="Hyperdisk Balanced",Assumptions!$B$11,0)</f>
        <v>0</v>
      </c>
      <c r="AM1521" s="69">
        <f>if(AJ1521="Hyperdisk Balanced",Assumptions!$B$12,0)</f>
        <v>0</v>
      </c>
      <c r="AN1521" s="70">
        <f>if(AK1521=0,0,if(AJ1521="Hyperdisk Balanced",vlookup(AK1521&amp;" provisioned space",'SKU Pricing'!A:B,Assumptions!$B$2,0)*Z1521+vlookup(AK1521&amp;" provisioned IOPS",'SKU Pricing'!A:B,Assumptions!$B$2,0)*AL1521*730+vlookup(AK1521&amp;" provisioned throughput",'SKU Pricing'!A:B,Assumptions!$B$2,0)*AM1521*730,vlookup(AK1521,'SKU Pricing'!A:B,Assumptions!$B$2,0)*Z1521))</f>
        <v>20.416</v>
      </c>
      <c r="AO1521" s="70">
        <f t="shared" si="15"/>
        <v>780.9626106</v>
      </c>
      <c r="AP1521" s="71" t="str">
        <f t="shared" si="16"/>
        <v>VM Manager</v>
      </c>
      <c r="AQ1521" s="70">
        <f>ifna(vlookup(AP1521,'SKU Pricing'!A:B,Assumptions!$B$2,0)*AE1521,0)</f>
        <v>2.19</v>
      </c>
      <c r="AR1521" s="72">
        <v>0.0</v>
      </c>
    </row>
    <row r="1522">
      <c r="A1522" s="61" t="s">
        <v>1660</v>
      </c>
      <c r="B1522" s="62" t="str">
        <f>ifna(if(vlookup(A1522,vOS!A:B,2,0)="","Unknown",vlookup(A1522,vOS!A:B,2,0)),"Unknown")</f>
        <v>Microsoft Windows Server 2022 (64-bit)</v>
      </c>
      <c r="C1522" s="62">
        <f>vlookup(B1522,'OS Study'!A:D,2,0)</f>
        <v>0</v>
      </c>
      <c r="D1522" s="62" t="str">
        <f>vlookup(B1522,'OS Study'!A:D,3,0)</f>
        <v>Windows</v>
      </c>
      <c r="E1522" s="62" t="str">
        <f>vlookup(B1522,'OS Study'!A:D,4,0)</f>
        <v>Server</v>
      </c>
      <c r="F1522" s="63" t="str">
        <f>vlookup(B1522,'OS Study'!A:E,5,0)</f>
        <v>2022</v>
      </c>
      <c r="G1522" s="62">
        <f>IF(vlookup(A1522,'RVtools V2.1'!A:J,4,0)="non",0,1)</f>
        <v>1</v>
      </c>
      <c r="H1522" s="62">
        <f>if(vlookup(A1522,'RVtools V2.1'!A:K,11,0)="kube",1,0)</f>
        <v>0</v>
      </c>
      <c r="I1522" s="62">
        <f t="shared" si="5"/>
        <v>0</v>
      </c>
      <c r="J1522" s="62">
        <f>ifna(vlookup(A1522,'Infra Study'!A:Q,17,0),0)</f>
        <v>0</v>
      </c>
      <c r="K1522" s="64">
        <f>IFERROR(__xludf.DUMMYFUNCTION("N(REGEXMATCH(VLOOKUP(A1522, 'RVtools V2.1'!A:H, 8, 0), ""^Serveur de fichiers""))"),0.0)</f>
        <v>0</v>
      </c>
      <c r="L1522" s="64">
        <f t="shared" si="6"/>
        <v>0</v>
      </c>
      <c r="M1522" s="67" t="str">
        <f>ifna(vlookup(A1522,'RVtools V2.1'!A:I,8,0),"N/A")</f>
        <v>Varonis</v>
      </c>
      <c r="N1522" s="64">
        <f>IFERROR(__xludf.DUMMYFUNCTION("IF(REGEXMATCH(M1522, ""(?i)"" &amp; JOIN(""|"", SPLIT(""kalisil"", "" ""))), 1, 0)"),0.0)</f>
        <v>0</v>
      </c>
      <c r="O1522" s="64" t="str">
        <f>vlookup(A1522,'RVtools V2.1'!A:H,7,0)</f>
        <v>T2</v>
      </c>
      <c r="P1522" s="64">
        <f>if(vlookup(A1522,'RVtools V2.1'!A:H,5,0)="oui",1,0)</f>
        <v>0</v>
      </c>
      <c r="Q1522" s="64">
        <f>ifna(vlookup(A1522,vCPU!A:B,2,0),"Unknown")</f>
        <v>16</v>
      </c>
      <c r="R1522" s="66">
        <f>ifna(vlookup(A1522,vMemory!A:C,3,0),"Unknown")</f>
        <v>32</v>
      </c>
      <c r="S1522" s="66">
        <f>ifna(vlookup(A1522,vDisk!A:C,3,0),"Unknown")</f>
        <v>90</v>
      </c>
      <c r="T1522" s="67" t="str">
        <f t="array" ref="T1522">IFS(
   L1522=1, "No Lift &amp; Shift",
   J1522=1, XLOOKUP(A1522, 'Infra Study'!A:A, 'Infra Study'!P:P),
   I1522=1, "No Lift &amp; Shift",
   H1522=1, "GKE",
   K1522=1, "GCNV",
   G1522=1, "Lift &amp; Shift Prod",
   TRUE, "Lift &amp; Shift Noprod"
)</f>
        <v>Lift &amp; Shift Prod</v>
      </c>
      <c r="U1522" s="67">
        <f t="shared" si="7"/>
        <v>1</v>
      </c>
      <c r="V1522" s="68" t="str">
        <f>if(T1522="Lift &amp; Shift Noprod",if( Y1522=0,Assumptions!$B$5, Assumptions!$B$4),if(T1522="Lift &amp; Shift Prod",if(AND(N1522=1,O1522="T1"),Assumptions!$B$6,Assumptions!$B$4),0))</f>
        <v>N2D</v>
      </c>
      <c r="W1522" s="69">
        <f>if(V1522&lt;&gt;0,if(Q1522="Unknown", Assumptions!$B$42,If(Q1522&gt;1,Q1522,2)),0)</f>
        <v>16</v>
      </c>
      <c r="X1522" s="69">
        <f>if(V1522&lt;&gt;0,if(R1522="Unknown", Assumptions!$B$43,R1522),0)</f>
        <v>32</v>
      </c>
      <c r="Y1522" s="68">
        <f t="shared" si="8"/>
        <v>0</v>
      </c>
      <c r="Z1522" s="68">
        <f>if(V1522&lt;&gt;0,if(  S1522="Unknown", Assumptions!$B$44,S1522),0)</f>
        <v>90</v>
      </c>
      <c r="AA1522" s="68" t="str">
        <f>if(V1522 ="N2",ifna(vlookup(W1522&amp;"-"&amp;X1522,'Ref. VM'!A:B,2,0),"Custom"),if(V1522 ="E2" , ifna(vlookup(W1522&amp;"-"&amp;X1522,'Ref. VM'!D:E,2,0),"Custom"),if(V1522="N2D",ifna(vlookup(W1522&amp;"-"&amp;X1522,'Ref. VM'!G:H,2,0),"Custom"),if(V1522="N4",ifna(vlookup(W1522&amp;"-"&amp;X1522,'Ref. VM'!J:K,2,0),"Custom"),0))))</f>
        <v>Custom</v>
      </c>
      <c r="AB1522" s="67" t="str">
        <f t="shared" si="9"/>
        <v>N2D-Custom vCPUs-CUD 3y</v>
      </c>
      <c r="AC1522" s="67" t="str">
        <f t="shared" si="10"/>
        <v>N2D-Custom RAM-CUD 3y</v>
      </c>
      <c r="AD1522" s="67">
        <f t="shared" si="11"/>
        <v>0</v>
      </c>
      <c r="AE1522" s="69">
        <f>if(T1522="Lift &amp; Shift Prod",730,if(T1522="Lift &amp; Shift Noprod",Assumptions!$B$3,0))</f>
        <v>730</v>
      </c>
      <c r="AF1522" s="70">
        <f>if( U1522=0,0,if(Y1522=0, ((vlookup(AB1522,'SKU Pricing'!A:B,Assumptions!$B$2,0)*W1522)+(vlookup(AC1522,'SKU Pricing'!A:B,Assumptions!$B$2,0)*X1522))*AE1522,((vlookup(AB1522,'SKU Pricing'!A:B,Assumptions!$B$2,0)*W1522)+(vlookup(AC1522,'SKU Pricing'!A:B,Assumptions!$B$2,0)*(W1522*8))+(vlookup(AD1522,'SKU Pricing'!A:B,Assumptions!$B$2,0)*(X1522-(W1522*8))))*AE1522))</f>
        <v>223.2666106</v>
      </c>
      <c r="AG1522" s="67" t="str">
        <f t="shared" si="12"/>
        <v>Windows Server</v>
      </c>
      <c r="AH1522" s="70">
        <f>ifna(vlookup(AG1522,'SKU Pricing'!A:B,Assumptions!$B$2,0)*W1522*AE1522,0)</f>
        <v>537.28</v>
      </c>
      <c r="AI1522" s="62" t="str">
        <f t="shared" si="13"/>
        <v/>
      </c>
      <c r="AJ1522" s="62" t="str">
        <f>if(V1522&lt;&gt;0, if(T1522="Lift &amp; Shift Noprod",Assumptions!$B$9,if(V1522=Assumptions!$B$6,Assumptions!$B$10,if(P1522=1,Assumptions!$B$8,Assumptions!$B$7))),"")</f>
        <v>Balanced</v>
      </c>
      <c r="AK1522" s="69" t="str">
        <f t="shared" si="14"/>
        <v>Balanced</v>
      </c>
      <c r="AL1522" s="69">
        <f>if(AJ1522="Hyperdisk Balanced",Assumptions!$B$11,0)</f>
        <v>0</v>
      </c>
      <c r="AM1522" s="69">
        <f>if(AJ1522="Hyperdisk Balanced",Assumptions!$B$12,0)</f>
        <v>0</v>
      </c>
      <c r="AN1522" s="70">
        <f>if(AK1522=0,0,if(AJ1522="Hyperdisk Balanced",vlookup(AK1522&amp;" provisioned space",'SKU Pricing'!A:B,Assumptions!$B$2,0)*Z1522+vlookup(AK1522&amp;" provisioned IOPS",'SKU Pricing'!A:B,Assumptions!$B$2,0)*AL1522*730+vlookup(AK1522&amp;" provisioned throughput",'SKU Pricing'!A:B,Assumptions!$B$2,0)*AM1522*730,vlookup(AK1522,'SKU Pricing'!A:B,Assumptions!$B$2,0)*Z1522))</f>
        <v>10.44</v>
      </c>
      <c r="AO1522" s="70">
        <f t="shared" si="15"/>
        <v>770.9866106</v>
      </c>
      <c r="AP1522" s="71" t="str">
        <f t="shared" si="16"/>
        <v>VM Manager</v>
      </c>
      <c r="AQ1522" s="70">
        <f>ifna(vlookup(AP1522,'SKU Pricing'!A:B,Assumptions!$B$2,0)*AE1522,0)</f>
        <v>2.19</v>
      </c>
      <c r="AR1522" s="72">
        <v>0.0</v>
      </c>
    </row>
    <row r="1523">
      <c r="A1523" s="61" t="s">
        <v>1661</v>
      </c>
      <c r="B1523" s="62" t="str">
        <f>ifna(if(vlookup(A1523,vOS!A:B,2,0)="","Unknown",vlookup(A1523,vOS!A:B,2,0)),"Unknown")</f>
        <v>Microsoft Windows Server 2022 (64-bit)</v>
      </c>
      <c r="C1523" s="62">
        <f>vlookup(B1523,'OS Study'!A:D,2,0)</f>
        <v>0</v>
      </c>
      <c r="D1523" s="62" t="str">
        <f>vlookup(B1523,'OS Study'!A:D,3,0)</f>
        <v>Windows</v>
      </c>
      <c r="E1523" s="62" t="str">
        <f>vlookup(B1523,'OS Study'!A:D,4,0)</f>
        <v>Server</v>
      </c>
      <c r="F1523" s="63" t="str">
        <f>vlookup(B1523,'OS Study'!A:E,5,0)</f>
        <v>2022</v>
      </c>
      <c r="G1523" s="62">
        <f>IF(vlookup(A1523,'RVtools V2.1'!A:J,4,0)="non",0,1)</f>
        <v>1</v>
      </c>
      <c r="H1523" s="62">
        <f>if(vlookup(A1523,'RVtools V2.1'!A:K,11,0)="kube",1,0)</f>
        <v>0</v>
      </c>
      <c r="I1523" s="62">
        <f t="shared" si="5"/>
        <v>0</v>
      </c>
      <c r="J1523" s="62">
        <f>ifna(vlookup(A1523,'Infra Study'!A:Q,17,0),0)</f>
        <v>0</v>
      </c>
      <c r="K1523" s="64">
        <f>IFERROR(__xludf.DUMMYFUNCTION("N(REGEXMATCH(VLOOKUP(A1523, 'RVtools V2.1'!A:H, 8, 0), ""^Serveur de fichiers""))"),0.0)</f>
        <v>0</v>
      </c>
      <c r="L1523" s="64">
        <f t="shared" si="6"/>
        <v>0</v>
      </c>
      <c r="M1523" s="67" t="str">
        <f>ifna(vlookup(A1523,'RVtools V2.1'!A:I,8,0),"N/A")</f>
        <v>Varonis</v>
      </c>
      <c r="N1523" s="64">
        <f>IFERROR(__xludf.DUMMYFUNCTION("IF(REGEXMATCH(M1523, ""(?i)"" &amp; JOIN(""|"", SPLIT(""kalisil"", "" ""))), 1, 0)"),0.0)</f>
        <v>0</v>
      </c>
      <c r="O1523" s="64" t="str">
        <f>vlookup(A1523,'RVtools V2.1'!A:H,7,0)</f>
        <v>T2</v>
      </c>
      <c r="P1523" s="64">
        <f>if(vlookup(A1523,'RVtools V2.1'!A:H,5,0)="oui",1,0)</f>
        <v>0</v>
      </c>
      <c r="Q1523" s="64">
        <f>ifna(vlookup(A1523,vCPU!A:B,2,0),"Unknown")</f>
        <v>8</v>
      </c>
      <c r="R1523" s="66">
        <f>ifna(vlookup(A1523,vMemory!A:C,3,0),"Unknown")</f>
        <v>16</v>
      </c>
      <c r="S1523" s="66">
        <f>ifna(vlookup(A1523,vDisk!A:C,3,0),"Unknown")</f>
        <v>93</v>
      </c>
      <c r="T1523" s="67" t="str">
        <f t="array" ref="T1523">IFS(
   L1523=1, "No Lift &amp; Shift",
   J1523=1, XLOOKUP(A1523, 'Infra Study'!A:A, 'Infra Study'!P:P),
   I1523=1, "No Lift &amp; Shift",
   H1523=1, "GKE",
   K1523=1, "GCNV",
   G1523=1, "Lift &amp; Shift Prod",
   TRUE, "Lift &amp; Shift Noprod"
)</f>
        <v>Lift &amp; Shift Prod</v>
      </c>
      <c r="U1523" s="67">
        <f t="shared" si="7"/>
        <v>1</v>
      </c>
      <c r="V1523" s="68" t="str">
        <f>if(T1523="Lift &amp; Shift Noprod",if( Y1523=0,Assumptions!$B$5, Assumptions!$B$4),if(T1523="Lift &amp; Shift Prod",if(AND(N1523=1,O1523="T1"),Assumptions!$B$6,Assumptions!$B$4),0))</f>
        <v>N2D</v>
      </c>
      <c r="W1523" s="69">
        <f>if(V1523&lt;&gt;0,if(Q1523="Unknown", Assumptions!$B$42,If(Q1523&gt;1,Q1523,2)),0)</f>
        <v>8</v>
      </c>
      <c r="X1523" s="69">
        <f>if(V1523&lt;&gt;0,if(R1523="Unknown", Assumptions!$B$43,R1523),0)</f>
        <v>16</v>
      </c>
      <c r="Y1523" s="68">
        <f t="shared" si="8"/>
        <v>0</v>
      </c>
      <c r="Z1523" s="68">
        <f>if(V1523&lt;&gt;0,if(  S1523="Unknown", Assumptions!$B$44,S1523),0)</f>
        <v>93</v>
      </c>
      <c r="AA1523" s="68" t="str">
        <f>if(V1523 ="N2",ifna(vlookup(W1523&amp;"-"&amp;X1523,'Ref. VM'!A:B,2,0),"Custom"),if(V1523 ="E2" , ifna(vlookup(W1523&amp;"-"&amp;X1523,'Ref. VM'!D:E,2,0),"Custom"),if(V1523="N2D",ifna(vlookup(W1523&amp;"-"&amp;X1523,'Ref. VM'!G:H,2,0),"Custom"),if(V1523="N4",ifna(vlookup(W1523&amp;"-"&amp;X1523,'Ref. VM'!J:K,2,0),"Custom"),0))))</f>
        <v>Custom</v>
      </c>
      <c r="AB1523" s="67" t="str">
        <f t="shared" si="9"/>
        <v>N2D-Custom vCPUs-CUD 3y</v>
      </c>
      <c r="AC1523" s="67" t="str">
        <f t="shared" si="10"/>
        <v>N2D-Custom RAM-CUD 3y</v>
      </c>
      <c r="AD1523" s="67">
        <f t="shared" si="11"/>
        <v>0</v>
      </c>
      <c r="AE1523" s="69">
        <f>if(T1523="Lift &amp; Shift Prod",730,if(T1523="Lift &amp; Shift Noprod",Assumptions!$B$3,0))</f>
        <v>730</v>
      </c>
      <c r="AF1523" s="70">
        <f>if( U1523=0,0,if(Y1523=0, ((vlookup(AB1523,'SKU Pricing'!A:B,Assumptions!$B$2,0)*W1523)+(vlookup(AC1523,'SKU Pricing'!A:B,Assumptions!$B$2,0)*X1523))*AE1523,((vlookup(AB1523,'SKU Pricing'!A:B,Assumptions!$B$2,0)*W1523)+(vlookup(AC1523,'SKU Pricing'!A:B,Assumptions!$B$2,0)*(W1523*8))+(vlookup(AD1523,'SKU Pricing'!A:B,Assumptions!$B$2,0)*(X1523-(W1523*8))))*AE1523))</f>
        <v>111.6333053</v>
      </c>
      <c r="AG1523" s="67" t="str">
        <f t="shared" si="12"/>
        <v>Windows Server</v>
      </c>
      <c r="AH1523" s="70">
        <f>ifna(vlookup(AG1523,'SKU Pricing'!A:B,Assumptions!$B$2,0)*W1523*AE1523,0)</f>
        <v>268.64</v>
      </c>
      <c r="AI1523" s="62" t="str">
        <f t="shared" si="13"/>
        <v/>
      </c>
      <c r="AJ1523" s="62" t="str">
        <f>if(V1523&lt;&gt;0, if(T1523="Lift &amp; Shift Noprod",Assumptions!$B$9,if(V1523=Assumptions!$B$6,Assumptions!$B$10,if(P1523=1,Assumptions!$B$8,Assumptions!$B$7))),"")</f>
        <v>Balanced</v>
      </c>
      <c r="AK1523" s="69" t="str">
        <f t="shared" si="14"/>
        <v>Balanced</v>
      </c>
      <c r="AL1523" s="69">
        <f>if(AJ1523="Hyperdisk Balanced",Assumptions!$B$11,0)</f>
        <v>0</v>
      </c>
      <c r="AM1523" s="69">
        <f>if(AJ1523="Hyperdisk Balanced",Assumptions!$B$12,0)</f>
        <v>0</v>
      </c>
      <c r="AN1523" s="70">
        <f>if(AK1523=0,0,if(AJ1523="Hyperdisk Balanced",vlookup(AK1523&amp;" provisioned space",'SKU Pricing'!A:B,Assumptions!$B$2,0)*Z1523+vlookup(AK1523&amp;" provisioned IOPS",'SKU Pricing'!A:B,Assumptions!$B$2,0)*AL1523*730+vlookup(AK1523&amp;" provisioned throughput",'SKU Pricing'!A:B,Assumptions!$B$2,0)*AM1523*730,vlookup(AK1523,'SKU Pricing'!A:B,Assumptions!$B$2,0)*Z1523))</f>
        <v>10.788</v>
      </c>
      <c r="AO1523" s="70">
        <f t="shared" si="15"/>
        <v>391.0613053</v>
      </c>
      <c r="AP1523" s="71" t="str">
        <f t="shared" si="16"/>
        <v>VM Manager</v>
      </c>
      <c r="AQ1523" s="70">
        <f>ifna(vlookup(AP1523,'SKU Pricing'!A:B,Assumptions!$B$2,0)*AE1523,0)</f>
        <v>2.19</v>
      </c>
      <c r="AR1523" s="72">
        <v>0.0</v>
      </c>
    </row>
    <row r="1524">
      <c r="A1524" s="61" t="s">
        <v>1662</v>
      </c>
      <c r="B1524" s="62" t="str">
        <f>ifna(if(vlookup(A1524,vOS!A:B,2,0)="","Unknown",vlookup(A1524,vOS!A:B,2,0)),"Unknown")</f>
        <v>Microsoft Windows Server 2022 (64-bit)</v>
      </c>
      <c r="C1524" s="62">
        <f>vlookup(B1524,'OS Study'!A:D,2,0)</f>
        <v>0</v>
      </c>
      <c r="D1524" s="62" t="str">
        <f>vlookup(B1524,'OS Study'!A:D,3,0)</f>
        <v>Windows</v>
      </c>
      <c r="E1524" s="62" t="str">
        <f>vlookup(B1524,'OS Study'!A:D,4,0)</f>
        <v>Server</v>
      </c>
      <c r="F1524" s="63" t="str">
        <f>vlookup(B1524,'OS Study'!A:E,5,0)</f>
        <v>2022</v>
      </c>
      <c r="G1524" s="62">
        <f>IF(vlookup(A1524,'RVtools V2.1'!A:J,4,0)="non",0,1)</f>
        <v>1</v>
      </c>
      <c r="H1524" s="62">
        <f>if(vlookup(A1524,'RVtools V2.1'!A:K,11,0)="kube",1,0)</f>
        <v>0</v>
      </c>
      <c r="I1524" s="62">
        <f t="shared" si="5"/>
        <v>0</v>
      </c>
      <c r="J1524" s="62">
        <f>ifna(vlookup(A1524,'Infra Study'!A:Q,17,0),0)</f>
        <v>0</v>
      </c>
      <c r="K1524" s="64">
        <f>IFERROR(__xludf.DUMMYFUNCTION("N(REGEXMATCH(VLOOKUP(A1524, 'RVtools V2.1'!A:H, 8, 0), ""^Serveur de fichiers""))"),0.0)</f>
        <v>0</v>
      </c>
      <c r="L1524" s="64">
        <f t="shared" si="6"/>
        <v>0</v>
      </c>
      <c r="M1524" s="67" t="str">
        <f>ifna(vlookup(A1524,'RVtools V2.1'!A:I,8,0),"N/A")</f>
        <v>Varonis</v>
      </c>
      <c r="N1524" s="64">
        <f>IFERROR(__xludf.DUMMYFUNCTION("IF(REGEXMATCH(M1524, ""(?i)"" &amp; JOIN(""|"", SPLIT(""kalisil"", "" ""))), 1, 0)"),0.0)</f>
        <v>0</v>
      </c>
      <c r="O1524" s="64" t="str">
        <f>vlookup(A1524,'RVtools V2.1'!A:H,7,0)</f>
        <v>T2</v>
      </c>
      <c r="P1524" s="64">
        <f>if(vlookup(A1524,'RVtools V2.1'!A:H,5,0)="oui",1,0)</f>
        <v>0</v>
      </c>
      <c r="Q1524" s="64">
        <f>ifna(vlookup(A1524,vCPU!A:B,2,0),"Unknown")</f>
        <v>8</v>
      </c>
      <c r="R1524" s="66">
        <f>ifna(vlookup(A1524,vMemory!A:C,3,0),"Unknown")</f>
        <v>16</v>
      </c>
      <c r="S1524" s="66">
        <f>ifna(vlookup(A1524,vDisk!A:C,3,0),"Unknown")</f>
        <v>143</v>
      </c>
      <c r="T1524" s="67" t="str">
        <f t="array" ref="T1524">IFS(
   L1524=1, "No Lift &amp; Shift",
   J1524=1, XLOOKUP(A1524, 'Infra Study'!A:A, 'Infra Study'!P:P),
   I1524=1, "No Lift &amp; Shift",
   H1524=1, "GKE",
   K1524=1, "GCNV",
   G1524=1, "Lift &amp; Shift Prod",
   TRUE, "Lift &amp; Shift Noprod"
)</f>
        <v>Lift &amp; Shift Prod</v>
      </c>
      <c r="U1524" s="67">
        <f t="shared" si="7"/>
        <v>1</v>
      </c>
      <c r="V1524" s="68" t="str">
        <f>if(T1524="Lift &amp; Shift Noprod",if( Y1524=0,Assumptions!$B$5, Assumptions!$B$4),if(T1524="Lift &amp; Shift Prod",if(AND(N1524=1,O1524="T1"),Assumptions!$B$6,Assumptions!$B$4),0))</f>
        <v>N2D</v>
      </c>
      <c r="W1524" s="69">
        <f>if(V1524&lt;&gt;0,if(Q1524="Unknown", Assumptions!$B$42,If(Q1524&gt;1,Q1524,2)),0)</f>
        <v>8</v>
      </c>
      <c r="X1524" s="69">
        <f>if(V1524&lt;&gt;0,if(R1524="Unknown", Assumptions!$B$43,R1524),0)</f>
        <v>16</v>
      </c>
      <c r="Y1524" s="68">
        <f t="shared" si="8"/>
        <v>0</v>
      </c>
      <c r="Z1524" s="68">
        <f>if(V1524&lt;&gt;0,if(  S1524="Unknown", Assumptions!$B$44,S1524),0)</f>
        <v>143</v>
      </c>
      <c r="AA1524" s="68" t="str">
        <f>if(V1524 ="N2",ifna(vlookup(W1524&amp;"-"&amp;X1524,'Ref. VM'!A:B,2,0),"Custom"),if(V1524 ="E2" , ifna(vlookup(W1524&amp;"-"&amp;X1524,'Ref. VM'!D:E,2,0),"Custom"),if(V1524="N2D",ifna(vlookup(W1524&amp;"-"&amp;X1524,'Ref. VM'!G:H,2,0),"Custom"),if(V1524="N4",ifna(vlookup(W1524&amp;"-"&amp;X1524,'Ref. VM'!J:K,2,0),"Custom"),0))))</f>
        <v>Custom</v>
      </c>
      <c r="AB1524" s="67" t="str">
        <f t="shared" si="9"/>
        <v>N2D-Custom vCPUs-CUD 3y</v>
      </c>
      <c r="AC1524" s="67" t="str">
        <f t="shared" si="10"/>
        <v>N2D-Custom RAM-CUD 3y</v>
      </c>
      <c r="AD1524" s="67">
        <f t="shared" si="11"/>
        <v>0</v>
      </c>
      <c r="AE1524" s="69">
        <f>if(T1524="Lift &amp; Shift Prod",730,if(T1524="Lift &amp; Shift Noprod",Assumptions!$B$3,0))</f>
        <v>730</v>
      </c>
      <c r="AF1524" s="70">
        <f>if( U1524=0,0,if(Y1524=0, ((vlookup(AB1524,'SKU Pricing'!A:B,Assumptions!$B$2,0)*W1524)+(vlookup(AC1524,'SKU Pricing'!A:B,Assumptions!$B$2,0)*X1524))*AE1524,((vlookup(AB1524,'SKU Pricing'!A:B,Assumptions!$B$2,0)*W1524)+(vlookup(AC1524,'SKU Pricing'!A:B,Assumptions!$B$2,0)*(W1524*8))+(vlookup(AD1524,'SKU Pricing'!A:B,Assumptions!$B$2,0)*(X1524-(W1524*8))))*AE1524))</f>
        <v>111.6333053</v>
      </c>
      <c r="AG1524" s="67" t="str">
        <f t="shared" si="12"/>
        <v>Windows Server</v>
      </c>
      <c r="AH1524" s="70">
        <f>ifna(vlookup(AG1524,'SKU Pricing'!A:B,Assumptions!$B$2,0)*W1524*AE1524,0)</f>
        <v>268.64</v>
      </c>
      <c r="AI1524" s="62" t="str">
        <f t="shared" si="13"/>
        <v/>
      </c>
      <c r="AJ1524" s="62" t="str">
        <f>if(V1524&lt;&gt;0, if(T1524="Lift &amp; Shift Noprod",Assumptions!$B$9,if(V1524=Assumptions!$B$6,Assumptions!$B$10,if(P1524=1,Assumptions!$B$8,Assumptions!$B$7))),"")</f>
        <v>Balanced</v>
      </c>
      <c r="AK1524" s="69" t="str">
        <f t="shared" si="14"/>
        <v>Balanced</v>
      </c>
      <c r="AL1524" s="69">
        <f>if(AJ1524="Hyperdisk Balanced",Assumptions!$B$11,0)</f>
        <v>0</v>
      </c>
      <c r="AM1524" s="69">
        <f>if(AJ1524="Hyperdisk Balanced",Assumptions!$B$12,0)</f>
        <v>0</v>
      </c>
      <c r="AN1524" s="70">
        <f>if(AK1524=0,0,if(AJ1524="Hyperdisk Balanced",vlookup(AK1524&amp;" provisioned space",'SKU Pricing'!A:B,Assumptions!$B$2,0)*Z1524+vlookup(AK1524&amp;" provisioned IOPS",'SKU Pricing'!A:B,Assumptions!$B$2,0)*AL1524*730+vlookup(AK1524&amp;" provisioned throughput",'SKU Pricing'!A:B,Assumptions!$B$2,0)*AM1524*730,vlookup(AK1524,'SKU Pricing'!A:B,Assumptions!$B$2,0)*Z1524))</f>
        <v>16.588</v>
      </c>
      <c r="AO1524" s="70">
        <f t="shared" si="15"/>
        <v>396.8613053</v>
      </c>
      <c r="AP1524" s="71" t="str">
        <f t="shared" si="16"/>
        <v>VM Manager</v>
      </c>
      <c r="AQ1524" s="70">
        <f>ifna(vlookup(AP1524,'SKU Pricing'!A:B,Assumptions!$B$2,0)*AE1524,0)</f>
        <v>2.19</v>
      </c>
      <c r="AR1524" s="72">
        <v>0.0</v>
      </c>
    </row>
    <row r="1525">
      <c r="A1525" s="61" t="s">
        <v>1663</v>
      </c>
      <c r="B1525" s="62" t="str">
        <f>ifna(if(vlookup(A1525,vOS!A:B,2,0)="","Unknown",vlookup(A1525,vOS!A:B,2,0)),"Unknown")</f>
        <v>Microsoft Windows Server 2022 (64-bit)</v>
      </c>
      <c r="C1525" s="62">
        <f>vlookup(B1525,'OS Study'!A:D,2,0)</f>
        <v>0</v>
      </c>
      <c r="D1525" s="62" t="str">
        <f>vlookup(B1525,'OS Study'!A:D,3,0)</f>
        <v>Windows</v>
      </c>
      <c r="E1525" s="62" t="str">
        <f>vlookup(B1525,'OS Study'!A:D,4,0)</f>
        <v>Server</v>
      </c>
      <c r="F1525" s="63" t="str">
        <f>vlookup(B1525,'OS Study'!A:E,5,0)</f>
        <v>2022</v>
      </c>
      <c r="G1525" s="62">
        <f>IF(vlookup(A1525,'RVtools V2.1'!A:J,4,0)="non",0,1)</f>
        <v>1</v>
      </c>
      <c r="H1525" s="62">
        <f>if(vlookup(A1525,'RVtools V2.1'!A:K,11,0)="kube",1,0)</f>
        <v>0</v>
      </c>
      <c r="I1525" s="62">
        <f t="shared" si="5"/>
        <v>0</v>
      </c>
      <c r="J1525" s="62">
        <f>ifna(vlookup(A1525,'Infra Study'!A:Q,17,0),0)</f>
        <v>0</v>
      </c>
      <c r="K1525" s="64">
        <f>IFERROR(__xludf.DUMMYFUNCTION("N(REGEXMATCH(VLOOKUP(A1525, 'RVtools V2.1'!A:H, 8, 0), ""^Serveur de fichiers""))"),0.0)</f>
        <v>0</v>
      </c>
      <c r="L1525" s="64">
        <f t="shared" si="6"/>
        <v>0</v>
      </c>
      <c r="M1525" s="67" t="str">
        <f>ifna(vlookup(A1525,'RVtools V2.1'!A:I,8,0),"N/A")</f>
        <v>Varonis</v>
      </c>
      <c r="N1525" s="64">
        <f>IFERROR(__xludf.DUMMYFUNCTION("IF(REGEXMATCH(M1525, ""(?i)"" &amp; JOIN(""|"", SPLIT(""kalisil"", "" ""))), 1, 0)"),0.0)</f>
        <v>0</v>
      </c>
      <c r="O1525" s="64" t="str">
        <f>vlookup(A1525,'RVtools V2.1'!A:H,7,0)</f>
        <v>T2</v>
      </c>
      <c r="P1525" s="64">
        <f>if(vlookup(A1525,'RVtools V2.1'!A:H,5,0)="oui",1,0)</f>
        <v>0</v>
      </c>
      <c r="Q1525" s="64">
        <f>ifna(vlookup(A1525,vCPU!A:B,2,0),"Unknown")</f>
        <v>2</v>
      </c>
      <c r="R1525" s="66">
        <f>ifna(vlookup(A1525,vMemory!A:C,3,0),"Unknown")</f>
        <v>8</v>
      </c>
      <c r="S1525" s="66">
        <f>ifna(vlookup(A1525,vDisk!A:C,3,0),"Unknown")</f>
        <v>65</v>
      </c>
      <c r="T1525" s="67" t="str">
        <f t="array" ref="T1525">IFS(
   L1525=1, "No Lift &amp; Shift",
   J1525=1, XLOOKUP(A1525, 'Infra Study'!A:A, 'Infra Study'!P:P),
   I1525=1, "No Lift &amp; Shift",
   H1525=1, "GKE",
   K1525=1, "GCNV",
   G1525=1, "Lift &amp; Shift Prod",
   TRUE, "Lift &amp; Shift Noprod"
)</f>
        <v>Lift &amp; Shift Prod</v>
      </c>
      <c r="U1525" s="67">
        <f t="shared" si="7"/>
        <v>1</v>
      </c>
      <c r="V1525" s="68" t="str">
        <f>if(T1525="Lift &amp; Shift Noprod",if( Y1525=0,Assumptions!$B$5, Assumptions!$B$4),if(T1525="Lift &amp; Shift Prod",if(AND(N1525=1,O1525="T1"),Assumptions!$B$6,Assumptions!$B$4),0))</f>
        <v>N2D</v>
      </c>
      <c r="W1525" s="69">
        <f>if(V1525&lt;&gt;0,if(Q1525="Unknown", Assumptions!$B$42,If(Q1525&gt;1,Q1525,2)),0)</f>
        <v>2</v>
      </c>
      <c r="X1525" s="69">
        <f>if(V1525&lt;&gt;0,if(R1525="Unknown", Assumptions!$B$43,R1525),0)</f>
        <v>8</v>
      </c>
      <c r="Y1525" s="68">
        <f t="shared" si="8"/>
        <v>0</v>
      </c>
      <c r="Z1525" s="68">
        <f>if(V1525&lt;&gt;0,if(  S1525="Unknown", Assumptions!$B$44,S1525),0)</f>
        <v>65</v>
      </c>
      <c r="AA1525" s="68" t="str">
        <f>if(V1525 ="N2",ifna(vlookup(W1525&amp;"-"&amp;X1525,'Ref. VM'!A:B,2,0),"Custom"),if(V1525 ="E2" , ifna(vlookup(W1525&amp;"-"&amp;X1525,'Ref. VM'!D:E,2,0),"Custom"),if(V1525="N2D",ifna(vlookup(W1525&amp;"-"&amp;X1525,'Ref. VM'!G:H,2,0),"Custom"),if(V1525="N4",ifna(vlookup(W1525&amp;"-"&amp;X1525,'Ref. VM'!J:K,2,0),"Custom"),0))))</f>
        <v>Custom</v>
      </c>
      <c r="AB1525" s="67" t="str">
        <f t="shared" si="9"/>
        <v>N2D-Custom vCPUs-CUD 3y</v>
      </c>
      <c r="AC1525" s="67" t="str">
        <f t="shared" si="10"/>
        <v>N2D-Custom RAM-CUD 3y</v>
      </c>
      <c r="AD1525" s="67">
        <f t="shared" si="11"/>
        <v>0</v>
      </c>
      <c r="AE1525" s="69">
        <f>if(T1525="Lift &amp; Shift Prod",730,if(T1525="Lift &amp; Shift Noprod",Assumptions!$B$3,0))</f>
        <v>730</v>
      </c>
      <c r="AF1525" s="70">
        <f>if( U1525=0,0,if(Y1525=0, ((vlookup(AB1525,'SKU Pricing'!A:B,Assumptions!$B$2,0)*W1525)+(vlookup(AC1525,'SKU Pricing'!A:B,Assumptions!$B$2,0)*X1525))*AE1525,((vlookup(AB1525,'SKU Pricing'!A:B,Assumptions!$B$2,0)*W1525)+(vlookup(AC1525,'SKU Pricing'!A:B,Assumptions!$B$2,0)*(W1525*8))+(vlookup(AD1525,'SKU Pricing'!A:B,Assumptions!$B$2,0)*(X1525-(W1525*8))))*AE1525))</f>
        <v>33.80865936</v>
      </c>
      <c r="AG1525" s="67" t="str">
        <f t="shared" si="12"/>
        <v>Windows Server</v>
      </c>
      <c r="AH1525" s="70">
        <f>ifna(vlookup(AG1525,'SKU Pricing'!A:B,Assumptions!$B$2,0)*W1525*AE1525,0)</f>
        <v>67.16</v>
      </c>
      <c r="AI1525" s="62" t="str">
        <f t="shared" si="13"/>
        <v/>
      </c>
      <c r="AJ1525" s="62" t="str">
        <f>if(V1525&lt;&gt;0, if(T1525="Lift &amp; Shift Noprod",Assumptions!$B$9,if(V1525=Assumptions!$B$6,Assumptions!$B$10,if(P1525=1,Assumptions!$B$8,Assumptions!$B$7))),"")</f>
        <v>Balanced</v>
      </c>
      <c r="AK1525" s="69" t="str">
        <f t="shared" si="14"/>
        <v>Balanced</v>
      </c>
      <c r="AL1525" s="69">
        <f>if(AJ1525="Hyperdisk Balanced",Assumptions!$B$11,0)</f>
        <v>0</v>
      </c>
      <c r="AM1525" s="69">
        <f>if(AJ1525="Hyperdisk Balanced",Assumptions!$B$12,0)</f>
        <v>0</v>
      </c>
      <c r="AN1525" s="70">
        <f>if(AK1525=0,0,if(AJ1525="Hyperdisk Balanced",vlookup(AK1525&amp;" provisioned space",'SKU Pricing'!A:B,Assumptions!$B$2,0)*Z1525+vlookup(AK1525&amp;" provisioned IOPS",'SKU Pricing'!A:B,Assumptions!$B$2,0)*AL1525*730+vlookup(AK1525&amp;" provisioned throughput",'SKU Pricing'!A:B,Assumptions!$B$2,0)*AM1525*730,vlookup(AK1525,'SKU Pricing'!A:B,Assumptions!$B$2,0)*Z1525))</f>
        <v>7.54</v>
      </c>
      <c r="AO1525" s="70">
        <f t="shared" si="15"/>
        <v>108.5086594</v>
      </c>
      <c r="AP1525" s="71" t="str">
        <f t="shared" si="16"/>
        <v>VM Manager</v>
      </c>
      <c r="AQ1525" s="70">
        <f>ifna(vlookup(AP1525,'SKU Pricing'!A:B,Assumptions!$B$2,0)*AE1525,0)</f>
        <v>2.19</v>
      </c>
      <c r="AR1525" s="72">
        <v>0.0</v>
      </c>
    </row>
    <row r="1526">
      <c r="A1526" s="61" t="s">
        <v>1664</v>
      </c>
      <c r="B1526" s="62" t="str">
        <f>ifna(if(vlookup(A1526,vOS!A:B,2,0)="","Unknown",vlookup(A1526,vOS!A:B,2,0)),"Unknown")</f>
        <v>Microsoft Windows Server 2019 (64-bit)</v>
      </c>
      <c r="C1526" s="62">
        <f>vlookup(B1526,'OS Study'!A:D,2,0)</f>
        <v>0</v>
      </c>
      <c r="D1526" s="62" t="str">
        <f>vlookup(B1526,'OS Study'!A:D,3,0)</f>
        <v>Windows</v>
      </c>
      <c r="E1526" s="62" t="str">
        <f>vlookup(B1526,'OS Study'!A:D,4,0)</f>
        <v>Server</v>
      </c>
      <c r="F1526" s="63" t="str">
        <f>vlookup(B1526,'OS Study'!A:E,5,0)</f>
        <v>2019</v>
      </c>
      <c r="G1526" s="62">
        <f>IF(vlookup(A1526,'RVtools V2.1'!A:J,4,0)="non",0,1)</f>
        <v>1</v>
      </c>
      <c r="H1526" s="62">
        <f>if(vlookup(A1526,'RVtools V2.1'!A:K,11,0)="kube",1,0)</f>
        <v>0</v>
      </c>
      <c r="I1526" s="62">
        <f t="shared" si="5"/>
        <v>0</v>
      </c>
      <c r="J1526" s="62">
        <f>ifna(vlookup(A1526,'Infra Study'!A:Q,17,0),0)</f>
        <v>0</v>
      </c>
      <c r="K1526" s="64">
        <f>IFERROR(__xludf.DUMMYFUNCTION("N(REGEXMATCH(VLOOKUP(A1526, 'RVtools V2.1'!A:H, 8, 0), ""^Serveur de fichiers""))"),0.0)</f>
        <v>0</v>
      </c>
      <c r="L1526" s="64">
        <f t="shared" si="6"/>
        <v>0</v>
      </c>
      <c r="M1526" s="67" t="str">
        <f>ifna(vlookup(A1526,'RVtools V2.1'!A:I,8,0),"N/A")</f>
        <v>Varonis</v>
      </c>
      <c r="N1526" s="64">
        <f>IFERROR(__xludf.DUMMYFUNCTION("IF(REGEXMATCH(M1526, ""(?i)"" &amp; JOIN(""|"", SPLIT(""kalisil"", "" ""))), 1, 0)"),0.0)</f>
        <v>0</v>
      </c>
      <c r="O1526" s="64" t="str">
        <f>vlookup(A1526,'RVtools V2.1'!A:H,7,0)</f>
        <v>T2</v>
      </c>
      <c r="P1526" s="64">
        <f>if(vlookup(A1526,'RVtools V2.1'!A:H,5,0)="oui",1,0)</f>
        <v>0</v>
      </c>
      <c r="Q1526" s="64">
        <f>ifna(vlookup(A1526,vCPU!A:B,2,0),"Unknown")</f>
        <v>8</v>
      </c>
      <c r="R1526" s="66">
        <f>ifna(vlookup(A1526,vMemory!A:C,3,0),"Unknown")</f>
        <v>32</v>
      </c>
      <c r="S1526" s="66">
        <f>ifna(vlookup(A1526,vDisk!A:C,3,0),"Unknown")</f>
        <v>545</v>
      </c>
      <c r="T1526" s="67" t="str">
        <f t="array" ref="T1526">IFS(
   L1526=1, "No Lift &amp; Shift",
   J1526=1, XLOOKUP(A1526, 'Infra Study'!A:A, 'Infra Study'!P:P),
   I1526=1, "No Lift &amp; Shift",
   H1526=1, "GKE",
   K1526=1, "GCNV",
   G1526=1, "Lift &amp; Shift Prod",
   TRUE, "Lift &amp; Shift Noprod"
)</f>
        <v>Lift &amp; Shift Prod</v>
      </c>
      <c r="U1526" s="67">
        <f t="shared" si="7"/>
        <v>1</v>
      </c>
      <c r="V1526" s="68" t="str">
        <f>if(T1526="Lift &amp; Shift Noprod",if( Y1526=0,Assumptions!$B$5, Assumptions!$B$4),if(T1526="Lift &amp; Shift Prod",if(AND(N1526=1,O1526="T1"),Assumptions!$B$6,Assumptions!$B$4),0))</f>
        <v>N2D</v>
      </c>
      <c r="W1526" s="69">
        <f>if(V1526&lt;&gt;0,if(Q1526="Unknown", Assumptions!$B$42,If(Q1526&gt;1,Q1526,2)),0)</f>
        <v>8</v>
      </c>
      <c r="X1526" s="69">
        <f>if(V1526&lt;&gt;0,if(R1526="Unknown", Assumptions!$B$43,R1526),0)</f>
        <v>32</v>
      </c>
      <c r="Y1526" s="68">
        <f t="shared" si="8"/>
        <v>0</v>
      </c>
      <c r="Z1526" s="68">
        <f>if(V1526&lt;&gt;0,if(  S1526="Unknown", Assumptions!$B$44,S1526),0)</f>
        <v>545</v>
      </c>
      <c r="AA1526" s="68" t="str">
        <f>if(V1526 ="N2",ifna(vlookup(W1526&amp;"-"&amp;X1526,'Ref. VM'!A:B,2,0),"Custom"),if(V1526 ="E2" , ifna(vlookup(W1526&amp;"-"&amp;X1526,'Ref. VM'!D:E,2,0),"Custom"),if(V1526="N2D",ifna(vlookup(W1526&amp;"-"&amp;X1526,'Ref. VM'!G:H,2,0),"Custom"),if(V1526="N4",ifna(vlookup(W1526&amp;"-"&amp;X1526,'Ref. VM'!J:K,2,0),"Custom"),0))))</f>
        <v>Predefined</v>
      </c>
      <c r="AB1526" s="67" t="str">
        <f t="shared" si="9"/>
        <v>N2D-Predefined vCPUs-CUD 3y</v>
      </c>
      <c r="AC1526" s="67" t="str">
        <f t="shared" si="10"/>
        <v>N2D-Predefined RAM-CUD 3y</v>
      </c>
      <c r="AD1526" s="67">
        <f t="shared" si="11"/>
        <v>0</v>
      </c>
      <c r="AE1526" s="69">
        <f>if(T1526="Lift &amp; Shift Prod",730,if(T1526="Lift &amp; Shift Noprod",Assumptions!$B$3,0))</f>
        <v>730</v>
      </c>
      <c r="AF1526" s="70">
        <f>if( U1526=0,0,if(Y1526=0, ((vlookup(AB1526,'SKU Pricing'!A:B,Assumptions!$B$2,0)*W1526)+(vlookup(AC1526,'SKU Pricing'!A:B,Assumptions!$B$2,0)*X1526))*AE1526,((vlookup(AB1526,'SKU Pricing'!A:B,Assumptions!$B$2,0)*W1526)+(vlookup(AC1526,'SKU Pricing'!A:B,Assumptions!$B$2,0)*(W1526*8))+(vlookup(AD1526,'SKU Pricing'!A:B,Assumptions!$B$2,0)*(X1526-(W1526*8))))*AE1526))</f>
        <v>128.7948928</v>
      </c>
      <c r="AG1526" s="67" t="str">
        <f t="shared" si="12"/>
        <v>Windows Server</v>
      </c>
      <c r="AH1526" s="70">
        <f>ifna(vlookup(AG1526,'SKU Pricing'!A:B,Assumptions!$B$2,0)*W1526*AE1526,0)</f>
        <v>268.64</v>
      </c>
      <c r="AI1526" s="62" t="str">
        <f t="shared" si="13"/>
        <v/>
      </c>
      <c r="AJ1526" s="62" t="str">
        <f>if(V1526&lt;&gt;0, if(T1526="Lift &amp; Shift Noprod",Assumptions!$B$9,if(V1526=Assumptions!$B$6,Assumptions!$B$10,if(P1526=1,Assumptions!$B$8,Assumptions!$B$7))),"")</f>
        <v>Balanced</v>
      </c>
      <c r="AK1526" s="69" t="str">
        <f t="shared" si="14"/>
        <v>Balanced</v>
      </c>
      <c r="AL1526" s="69">
        <f>if(AJ1526="Hyperdisk Balanced",Assumptions!$B$11,0)</f>
        <v>0</v>
      </c>
      <c r="AM1526" s="69">
        <f>if(AJ1526="Hyperdisk Balanced",Assumptions!$B$12,0)</f>
        <v>0</v>
      </c>
      <c r="AN1526" s="70">
        <f>if(AK1526=0,0,if(AJ1526="Hyperdisk Balanced",vlookup(AK1526&amp;" provisioned space",'SKU Pricing'!A:B,Assumptions!$B$2,0)*Z1526+vlookup(AK1526&amp;" provisioned IOPS",'SKU Pricing'!A:B,Assumptions!$B$2,0)*AL1526*730+vlookup(AK1526&amp;" provisioned throughput",'SKU Pricing'!A:B,Assumptions!$B$2,0)*AM1526*730,vlookup(AK1526,'SKU Pricing'!A:B,Assumptions!$B$2,0)*Z1526))</f>
        <v>63.22</v>
      </c>
      <c r="AO1526" s="70">
        <f t="shared" si="15"/>
        <v>460.6548928</v>
      </c>
      <c r="AP1526" s="71" t="str">
        <f t="shared" si="16"/>
        <v>VM Manager</v>
      </c>
      <c r="AQ1526" s="70">
        <f>ifna(vlookup(AP1526,'SKU Pricing'!A:B,Assumptions!$B$2,0)*AE1526,0)</f>
        <v>2.19</v>
      </c>
      <c r="AR1526" s="72">
        <v>0.0</v>
      </c>
    </row>
    <row r="1527">
      <c r="A1527" s="61" t="s">
        <v>1665</v>
      </c>
      <c r="B1527" s="62" t="str">
        <f>ifna(if(vlookup(A1527,vOS!A:B,2,0)="","Unknown",vlookup(A1527,vOS!A:B,2,0)),"Unknown")</f>
        <v>Microsoft Windows Server 2019 (64-bit)</v>
      </c>
      <c r="C1527" s="62">
        <f>vlookup(B1527,'OS Study'!A:D,2,0)</f>
        <v>0</v>
      </c>
      <c r="D1527" s="62" t="str">
        <f>vlookup(B1527,'OS Study'!A:D,3,0)</f>
        <v>Windows</v>
      </c>
      <c r="E1527" s="62" t="str">
        <f>vlookup(B1527,'OS Study'!A:D,4,0)</f>
        <v>Server</v>
      </c>
      <c r="F1527" s="63" t="str">
        <f>vlookup(B1527,'OS Study'!A:E,5,0)</f>
        <v>2019</v>
      </c>
      <c r="G1527" s="62">
        <f>IF(vlookup(A1527,'RVtools V2.1'!A:J,4,0)="non",0,1)</f>
        <v>1</v>
      </c>
      <c r="H1527" s="62">
        <f>if(vlookup(A1527,'RVtools V2.1'!A:K,11,0)="kube",1,0)</f>
        <v>0</v>
      </c>
      <c r="I1527" s="62">
        <f t="shared" si="5"/>
        <v>0</v>
      </c>
      <c r="J1527" s="62">
        <f>ifna(vlookup(A1527,'Infra Study'!A:Q,17,0),0)</f>
        <v>0</v>
      </c>
      <c r="K1527" s="64">
        <f>IFERROR(__xludf.DUMMYFUNCTION("N(REGEXMATCH(VLOOKUP(A1527, 'RVtools V2.1'!A:H, 8, 0), ""^Serveur de fichiers""))"),0.0)</f>
        <v>0</v>
      </c>
      <c r="L1527" s="64">
        <f t="shared" si="6"/>
        <v>0</v>
      </c>
      <c r="M1527" s="67" t="str">
        <f>ifna(vlookup(A1527,'RVtools V2.1'!A:I,8,0),"N/A")</f>
        <v>Varonis</v>
      </c>
      <c r="N1527" s="64">
        <f>IFERROR(__xludf.DUMMYFUNCTION("IF(REGEXMATCH(M1527, ""(?i)"" &amp; JOIN(""|"", SPLIT(""kalisil"", "" ""))), 1, 0)"),0.0)</f>
        <v>0</v>
      </c>
      <c r="O1527" s="64" t="str">
        <f>vlookup(A1527,'RVtools V2.1'!A:H,7,0)</f>
        <v>T2</v>
      </c>
      <c r="P1527" s="64">
        <f>if(vlookup(A1527,'RVtools V2.1'!A:H,5,0)="oui",1,0)</f>
        <v>0</v>
      </c>
      <c r="Q1527" s="64">
        <f>ifna(vlookup(A1527,vCPU!A:B,2,0),"Unknown")</f>
        <v>10</v>
      </c>
      <c r="R1527" s="66">
        <f>ifna(vlookup(A1527,vMemory!A:C,3,0),"Unknown")</f>
        <v>56</v>
      </c>
      <c r="S1527" s="66">
        <f>ifna(vlookup(A1527,vDisk!A:C,3,0),"Unknown")</f>
        <v>193</v>
      </c>
      <c r="T1527" s="67" t="str">
        <f t="array" ref="T1527">IFS(
   L1527=1, "No Lift &amp; Shift",
   J1527=1, XLOOKUP(A1527, 'Infra Study'!A:A, 'Infra Study'!P:P),
   I1527=1, "No Lift &amp; Shift",
   H1527=1, "GKE",
   K1527=1, "GCNV",
   G1527=1, "Lift &amp; Shift Prod",
   TRUE, "Lift &amp; Shift Noprod"
)</f>
        <v>Lift &amp; Shift Prod</v>
      </c>
      <c r="U1527" s="67">
        <f t="shared" si="7"/>
        <v>1</v>
      </c>
      <c r="V1527" s="68" t="str">
        <f>if(T1527="Lift &amp; Shift Noprod",if( Y1527=0,Assumptions!$B$5, Assumptions!$B$4),if(T1527="Lift &amp; Shift Prod",if(AND(N1527=1,O1527="T1"),Assumptions!$B$6,Assumptions!$B$4),0))</f>
        <v>N2D</v>
      </c>
      <c r="W1527" s="69">
        <f>if(V1527&lt;&gt;0,if(Q1527="Unknown", Assumptions!$B$42,If(Q1527&gt;1,Q1527,2)),0)</f>
        <v>10</v>
      </c>
      <c r="X1527" s="69">
        <f>if(V1527&lt;&gt;0,if(R1527="Unknown", Assumptions!$B$43,R1527),0)</f>
        <v>56</v>
      </c>
      <c r="Y1527" s="68">
        <f t="shared" si="8"/>
        <v>0</v>
      </c>
      <c r="Z1527" s="68">
        <f>if(V1527&lt;&gt;0,if(  S1527="Unknown", Assumptions!$B$44,S1527),0)</f>
        <v>193</v>
      </c>
      <c r="AA1527" s="68" t="str">
        <f>if(V1527 ="N2",ifna(vlookup(W1527&amp;"-"&amp;X1527,'Ref. VM'!A:B,2,0),"Custom"),if(V1527 ="E2" , ifna(vlookup(W1527&amp;"-"&amp;X1527,'Ref. VM'!D:E,2,0),"Custom"),if(V1527="N2D",ifna(vlookup(W1527&amp;"-"&amp;X1527,'Ref. VM'!G:H,2,0),"Custom"),if(V1527="N4",ifna(vlookup(W1527&amp;"-"&amp;X1527,'Ref. VM'!J:K,2,0),"Custom"),0))))</f>
        <v>Custom</v>
      </c>
      <c r="AB1527" s="67" t="str">
        <f t="shared" si="9"/>
        <v>N2D-Custom vCPUs-CUD 3y</v>
      </c>
      <c r="AC1527" s="67" t="str">
        <f t="shared" si="10"/>
        <v>N2D-Custom RAM-CUD 3y</v>
      </c>
      <c r="AD1527" s="67">
        <f t="shared" si="11"/>
        <v>0</v>
      </c>
      <c r="AE1527" s="69">
        <f>if(T1527="Lift &amp; Shift Prod",730,if(T1527="Lift &amp; Shift Noprod",Assumptions!$B$3,0))</f>
        <v>730</v>
      </c>
      <c r="AF1527" s="70">
        <f>if( U1527=0,0,if(Y1527=0, ((vlookup(AB1527,'SKU Pricing'!A:B,Assumptions!$B$2,0)*W1527)+(vlookup(AC1527,'SKU Pricing'!A:B,Assumptions!$B$2,0)*X1527))*AE1527,((vlookup(AB1527,'SKU Pricing'!A:B,Assumptions!$B$2,0)*W1527)+(vlookup(AC1527,'SKU Pricing'!A:B,Assumptions!$B$2,0)*(W1527*8))+(vlookup(AD1527,'SKU Pricing'!A:B,Assumptions!$B$2,0)*(X1527-(W1527*8))))*AE1527))</f>
        <v>192.644629</v>
      </c>
      <c r="AG1527" s="67" t="str">
        <f t="shared" si="12"/>
        <v>Windows Server</v>
      </c>
      <c r="AH1527" s="70">
        <f>ifna(vlookup(AG1527,'SKU Pricing'!A:B,Assumptions!$B$2,0)*W1527*AE1527,0)</f>
        <v>335.8</v>
      </c>
      <c r="AI1527" s="62" t="str">
        <f t="shared" si="13"/>
        <v/>
      </c>
      <c r="AJ1527" s="62" t="str">
        <f>if(V1527&lt;&gt;0, if(T1527="Lift &amp; Shift Noprod",Assumptions!$B$9,if(V1527=Assumptions!$B$6,Assumptions!$B$10,if(P1527=1,Assumptions!$B$8,Assumptions!$B$7))),"")</f>
        <v>Balanced</v>
      </c>
      <c r="AK1527" s="69" t="str">
        <f t="shared" si="14"/>
        <v>Balanced</v>
      </c>
      <c r="AL1527" s="69">
        <f>if(AJ1527="Hyperdisk Balanced",Assumptions!$B$11,0)</f>
        <v>0</v>
      </c>
      <c r="AM1527" s="69">
        <f>if(AJ1527="Hyperdisk Balanced",Assumptions!$B$12,0)</f>
        <v>0</v>
      </c>
      <c r="AN1527" s="70">
        <f>if(AK1527=0,0,if(AJ1527="Hyperdisk Balanced",vlookup(AK1527&amp;" provisioned space",'SKU Pricing'!A:B,Assumptions!$B$2,0)*Z1527+vlookup(AK1527&amp;" provisioned IOPS",'SKU Pricing'!A:B,Assumptions!$B$2,0)*AL1527*730+vlookup(AK1527&amp;" provisioned throughput",'SKU Pricing'!A:B,Assumptions!$B$2,0)*AM1527*730,vlookup(AK1527,'SKU Pricing'!A:B,Assumptions!$B$2,0)*Z1527))</f>
        <v>22.388</v>
      </c>
      <c r="AO1527" s="70">
        <f t="shared" si="15"/>
        <v>550.832629</v>
      </c>
      <c r="AP1527" s="71" t="str">
        <f t="shared" si="16"/>
        <v>VM Manager</v>
      </c>
      <c r="AQ1527" s="70">
        <f>ifna(vlookup(AP1527,'SKU Pricing'!A:B,Assumptions!$B$2,0)*AE1527,0)</f>
        <v>2.19</v>
      </c>
      <c r="AR1527" s="72">
        <v>0.0</v>
      </c>
    </row>
    <row r="1528">
      <c r="A1528" s="61" t="s">
        <v>1666</v>
      </c>
      <c r="B1528" s="62" t="str">
        <f>ifna(if(vlookup(A1528,vOS!A:B,2,0)="","Unknown",vlookup(A1528,vOS!A:B,2,0)),"Unknown")</f>
        <v>Microsoft Windows Server 2019 (64-bit)</v>
      </c>
      <c r="C1528" s="62">
        <f>vlookup(B1528,'OS Study'!A:D,2,0)</f>
        <v>0</v>
      </c>
      <c r="D1528" s="62" t="str">
        <f>vlookup(B1528,'OS Study'!A:D,3,0)</f>
        <v>Windows</v>
      </c>
      <c r="E1528" s="62" t="str">
        <f>vlookup(B1528,'OS Study'!A:D,4,0)</f>
        <v>Server</v>
      </c>
      <c r="F1528" s="63" t="str">
        <f>vlookup(B1528,'OS Study'!A:E,5,0)</f>
        <v>2019</v>
      </c>
      <c r="G1528" s="62">
        <f>IF(vlookup(A1528,'RVtools V2.1'!A:J,4,0)="non",0,1)</f>
        <v>1</v>
      </c>
      <c r="H1528" s="62">
        <f>if(vlookup(A1528,'RVtools V2.1'!A:K,11,0)="kube",1,0)</f>
        <v>0</v>
      </c>
      <c r="I1528" s="62">
        <f t="shared" si="5"/>
        <v>0</v>
      </c>
      <c r="J1528" s="62">
        <f>ifna(vlookup(A1528,'Infra Study'!A:Q,17,0),0)</f>
        <v>0</v>
      </c>
      <c r="K1528" s="64">
        <f>IFERROR(__xludf.DUMMYFUNCTION("N(REGEXMATCH(VLOOKUP(A1528, 'RVtools V2.1'!A:H, 8, 0), ""^Serveur de fichiers""))"),0.0)</f>
        <v>0</v>
      </c>
      <c r="L1528" s="64">
        <f t="shared" si="6"/>
        <v>0</v>
      </c>
      <c r="M1528" s="67" t="str">
        <f>ifna(vlookup(A1528,'RVtools V2.1'!A:I,8,0),"N/A")</f>
        <v>Varonis</v>
      </c>
      <c r="N1528" s="64">
        <f>IFERROR(__xludf.DUMMYFUNCTION("IF(REGEXMATCH(M1528, ""(?i)"" &amp; JOIN(""|"", SPLIT(""kalisil"", "" ""))), 1, 0)"),0.0)</f>
        <v>0</v>
      </c>
      <c r="O1528" s="64" t="str">
        <f>vlookup(A1528,'RVtools V2.1'!A:H,7,0)</f>
        <v>T2</v>
      </c>
      <c r="P1528" s="64">
        <f>if(vlookup(A1528,'RVtools V2.1'!A:H,5,0)="oui",1,0)</f>
        <v>0</v>
      </c>
      <c r="Q1528" s="64">
        <f>ifna(vlookup(A1528,vCPU!A:B,2,0),"Unknown")</f>
        <v>16</v>
      </c>
      <c r="R1528" s="66">
        <f>ifna(vlookup(A1528,vMemory!A:C,3,0),"Unknown")</f>
        <v>72</v>
      </c>
      <c r="S1528" s="66">
        <f>ifna(vlookup(A1528,vDisk!A:C,3,0),"Unknown")</f>
        <v>3085</v>
      </c>
      <c r="T1528" s="67" t="str">
        <f t="array" ref="T1528">IFS(
   L1528=1, "No Lift &amp; Shift",
   J1528=1, XLOOKUP(A1528, 'Infra Study'!A:A, 'Infra Study'!P:P),
   I1528=1, "No Lift &amp; Shift",
   H1528=1, "GKE",
   K1528=1, "GCNV",
   G1528=1, "Lift &amp; Shift Prod",
   TRUE, "Lift &amp; Shift Noprod"
)</f>
        <v>Lift &amp; Shift Prod</v>
      </c>
      <c r="U1528" s="67">
        <f t="shared" si="7"/>
        <v>1</v>
      </c>
      <c r="V1528" s="68" t="str">
        <f>if(T1528="Lift &amp; Shift Noprod",if( Y1528=0,Assumptions!$B$5, Assumptions!$B$4),if(T1528="Lift &amp; Shift Prod",if(AND(N1528=1,O1528="T1"),Assumptions!$B$6,Assumptions!$B$4),0))</f>
        <v>N2D</v>
      </c>
      <c r="W1528" s="69">
        <f>if(V1528&lt;&gt;0,if(Q1528="Unknown", Assumptions!$B$42,If(Q1528&gt;1,Q1528,2)),0)</f>
        <v>16</v>
      </c>
      <c r="X1528" s="69">
        <f>if(V1528&lt;&gt;0,if(R1528="Unknown", Assumptions!$B$43,R1528),0)</f>
        <v>72</v>
      </c>
      <c r="Y1528" s="68">
        <f t="shared" si="8"/>
        <v>0</v>
      </c>
      <c r="Z1528" s="68">
        <f>if(V1528&lt;&gt;0,if(  S1528="Unknown", Assumptions!$B$44,S1528),0)</f>
        <v>3085</v>
      </c>
      <c r="AA1528" s="68" t="str">
        <f>if(V1528 ="N2",ifna(vlookup(W1528&amp;"-"&amp;X1528,'Ref. VM'!A:B,2,0),"Custom"),if(V1528 ="E2" , ifna(vlookup(W1528&amp;"-"&amp;X1528,'Ref. VM'!D:E,2,0),"Custom"),if(V1528="N2D",ifna(vlookup(W1528&amp;"-"&amp;X1528,'Ref. VM'!G:H,2,0),"Custom"),if(V1528="N4",ifna(vlookup(W1528&amp;"-"&amp;X1528,'Ref. VM'!J:K,2,0),"Custom"),0))))</f>
        <v>Custom</v>
      </c>
      <c r="AB1528" s="67" t="str">
        <f t="shared" si="9"/>
        <v>N2D-Custom vCPUs-CUD 3y</v>
      </c>
      <c r="AC1528" s="67" t="str">
        <f t="shared" si="10"/>
        <v>N2D-Custom RAM-CUD 3y</v>
      </c>
      <c r="AD1528" s="67">
        <f t="shared" si="11"/>
        <v>0</v>
      </c>
      <c r="AE1528" s="69">
        <f>if(T1528="Lift &amp; Shift Prod",730,if(T1528="Lift &amp; Shift Noprod",Assumptions!$B$3,0))</f>
        <v>730</v>
      </c>
      <c r="AF1528" s="70">
        <f>if( U1528=0,0,if(Y1528=0, ((vlookup(AB1528,'SKU Pricing'!A:B,Assumptions!$B$2,0)*W1528)+(vlookup(AC1528,'SKU Pricing'!A:B,Assumptions!$B$2,0)*X1528))*AE1528,((vlookup(AB1528,'SKU Pricing'!A:B,Assumptions!$B$2,0)*W1528)+(vlookup(AC1528,'SKU Pricing'!A:B,Assumptions!$B$2,0)*(W1528*8))+(vlookup(AD1528,'SKU Pricing'!A:B,Assumptions!$B$2,0)*(X1528-(W1528*8))))*AE1528))</f>
        <v>282.269941</v>
      </c>
      <c r="AG1528" s="67" t="str">
        <f t="shared" si="12"/>
        <v>Windows Server</v>
      </c>
      <c r="AH1528" s="70">
        <f>ifna(vlookup(AG1528,'SKU Pricing'!A:B,Assumptions!$B$2,0)*W1528*AE1528,0)</f>
        <v>537.28</v>
      </c>
      <c r="AI1528" s="62" t="str">
        <f t="shared" si="13"/>
        <v/>
      </c>
      <c r="AJ1528" s="62" t="str">
        <f>if(V1528&lt;&gt;0, if(T1528="Lift &amp; Shift Noprod",Assumptions!$B$9,if(V1528=Assumptions!$B$6,Assumptions!$B$10,if(P1528=1,Assumptions!$B$8,Assumptions!$B$7))),"")</f>
        <v>Balanced</v>
      </c>
      <c r="AK1528" s="69" t="str">
        <f t="shared" si="14"/>
        <v>Balanced</v>
      </c>
      <c r="AL1528" s="69">
        <f>if(AJ1528="Hyperdisk Balanced",Assumptions!$B$11,0)</f>
        <v>0</v>
      </c>
      <c r="AM1528" s="69">
        <f>if(AJ1528="Hyperdisk Balanced",Assumptions!$B$12,0)</f>
        <v>0</v>
      </c>
      <c r="AN1528" s="70">
        <f>if(AK1528=0,0,if(AJ1528="Hyperdisk Balanced",vlookup(AK1528&amp;" provisioned space",'SKU Pricing'!A:B,Assumptions!$B$2,0)*Z1528+vlookup(AK1528&amp;" provisioned IOPS",'SKU Pricing'!A:B,Assumptions!$B$2,0)*AL1528*730+vlookup(AK1528&amp;" provisioned throughput",'SKU Pricing'!A:B,Assumptions!$B$2,0)*AM1528*730,vlookup(AK1528,'SKU Pricing'!A:B,Assumptions!$B$2,0)*Z1528))</f>
        <v>357.86</v>
      </c>
      <c r="AO1528" s="70">
        <f t="shared" si="15"/>
        <v>1177.409941</v>
      </c>
      <c r="AP1528" s="71" t="str">
        <f t="shared" si="16"/>
        <v>VM Manager</v>
      </c>
      <c r="AQ1528" s="70">
        <f>ifna(vlookup(AP1528,'SKU Pricing'!A:B,Assumptions!$B$2,0)*AE1528,0)</f>
        <v>2.19</v>
      </c>
      <c r="AR1528" s="72">
        <v>0.0</v>
      </c>
    </row>
    <row r="1529">
      <c r="A1529" s="61" t="s">
        <v>1667</v>
      </c>
      <c r="B1529" s="62" t="str">
        <f>ifna(if(vlookup(A1529,vOS!A:B,2,0)="","Unknown",vlookup(A1529,vOS!A:B,2,0)),"Unknown")</f>
        <v>Microsoft Windows Server 2019 (64-bit)</v>
      </c>
      <c r="C1529" s="62">
        <f>vlookup(B1529,'OS Study'!A:D,2,0)</f>
        <v>0</v>
      </c>
      <c r="D1529" s="62" t="str">
        <f>vlookup(B1529,'OS Study'!A:D,3,0)</f>
        <v>Windows</v>
      </c>
      <c r="E1529" s="62" t="str">
        <f>vlookup(B1529,'OS Study'!A:D,4,0)</f>
        <v>Server</v>
      </c>
      <c r="F1529" s="63" t="str">
        <f>vlookup(B1529,'OS Study'!A:E,5,0)</f>
        <v>2019</v>
      </c>
      <c r="G1529" s="62">
        <f>IF(vlookup(A1529,'RVtools V2.1'!A:J,4,0)="non",0,1)</f>
        <v>1</v>
      </c>
      <c r="H1529" s="62">
        <f>if(vlookup(A1529,'RVtools V2.1'!A:K,11,0)="kube",1,0)</f>
        <v>0</v>
      </c>
      <c r="I1529" s="62">
        <f t="shared" si="5"/>
        <v>0</v>
      </c>
      <c r="J1529" s="62">
        <f>ifna(vlookup(A1529,'Infra Study'!A:Q,17,0),0)</f>
        <v>0</v>
      </c>
      <c r="K1529" s="64">
        <f>IFERROR(__xludf.DUMMYFUNCTION("N(REGEXMATCH(VLOOKUP(A1529, 'RVtools V2.1'!A:H, 8, 0), ""^Serveur de fichiers""))"),0.0)</f>
        <v>0</v>
      </c>
      <c r="L1529" s="64">
        <f t="shared" si="6"/>
        <v>0</v>
      </c>
      <c r="M1529" s="67" t="str">
        <f>ifna(vlookup(A1529,'RVtools V2.1'!A:I,8,0),"N/A")</f>
        <v>VITEKMS - ALI</v>
      </c>
      <c r="N1529" s="64">
        <f>IFERROR(__xludf.DUMMYFUNCTION("IF(REGEXMATCH(M1529, ""(?i)"" &amp; JOIN(""|"", SPLIT(""kalisil"", "" ""))), 1, 0)"),0.0)</f>
        <v>0</v>
      </c>
      <c r="O1529" s="64" t="str">
        <f>vlookup(A1529,'RVtools V2.1'!A:H,7,0)</f>
        <v>T1</v>
      </c>
      <c r="P1529" s="64">
        <f>if(vlookup(A1529,'RVtools V2.1'!A:H,5,0)="oui",1,0)</f>
        <v>1</v>
      </c>
      <c r="Q1529" s="64">
        <f>ifna(vlookup(A1529,vCPU!A:B,2,0),"Unknown")</f>
        <v>4</v>
      </c>
      <c r="R1529" s="66">
        <f>ifna(vlookup(A1529,vMemory!A:C,3,0),"Unknown")</f>
        <v>12</v>
      </c>
      <c r="S1529" s="66">
        <f>ifna(vlookup(A1529,vDisk!A:C,3,0),"Unknown")</f>
        <v>184</v>
      </c>
      <c r="T1529" s="67" t="str">
        <f t="array" ref="T1529">IFS(
   L1529=1, "No Lift &amp; Shift",
   J1529=1, XLOOKUP(A1529, 'Infra Study'!A:A, 'Infra Study'!P:P),
   I1529=1, "No Lift &amp; Shift",
   H1529=1, "GKE",
   K1529=1, "GCNV",
   G1529=1, "Lift &amp; Shift Prod",
   TRUE, "Lift &amp; Shift Noprod"
)</f>
        <v>Lift &amp; Shift Prod</v>
      </c>
      <c r="U1529" s="67">
        <f t="shared" si="7"/>
        <v>1</v>
      </c>
      <c r="V1529" s="68" t="str">
        <f>if(T1529="Lift &amp; Shift Noprod",if( Y1529=0,Assumptions!$B$5, Assumptions!$B$4),if(T1529="Lift &amp; Shift Prod",if(AND(N1529=1,O1529="T1"),Assumptions!$B$6,Assumptions!$B$4),0))</f>
        <v>N2D</v>
      </c>
      <c r="W1529" s="69">
        <f>if(V1529&lt;&gt;0,if(Q1529="Unknown", Assumptions!$B$42,If(Q1529&gt;1,Q1529,2)),0)</f>
        <v>4</v>
      </c>
      <c r="X1529" s="69">
        <f>if(V1529&lt;&gt;0,if(R1529="Unknown", Assumptions!$B$43,R1529),0)</f>
        <v>12</v>
      </c>
      <c r="Y1529" s="68">
        <f t="shared" si="8"/>
        <v>0</v>
      </c>
      <c r="Z1529" s="68">
        <f>if(V1529&lt;&gt;0,if(  S1529="Unknown", Assumptions!$B$44,S1529),0)</f>
        <v>184</v>
      </c>
      <c r="AA1529" s="68" t="str">
        <f>if(V1529 ="N2",ifna(vlookup(W1529&amp;"-"&amp;X1529,'Ref. VM'!A:B,2,0),"Custom"),if(V1529 ="E2" , ifna(vlookup(W1529&amp;"-"&amp;X1529,'Ref. VM'!D:E,2,0),"Custom"),if(V1529="N2D",ifna(vlookup(W1529&amp;"-"&amp;X1529,'Ref. VM'!G:H,2,0),"Custom"),if(V1529="N4",ifna(vlookup(W1529&amp;"-"&amp;X1529,'Ref. VM'!J:K,2,0),"Custom"),0))))</f>
        <v>Custom</v>
      </c>
      <c r="AB1529" s="67" t="str">
        <f t="shared" si="9"/>
        <v>N2D-Custom vCPUs-CUD 3y</v>
      </c>
      <c r="AC1529" s="67" t="str">
        <f t="shared" si="10"/>
        <v>N2D-Custom RAM-CUD 3y</v>
      </c>
      <c r="AD1529" s="67">
        <f t="shared" si="11"/>
        <v>0</v>
      </c>
      <c r="AE1529" s="69">
        <f>if(T1529="Lift &amp; Shift Prod",730,if(T1529="Lift &amp; Shift Noprod",Assumptions!$B$3,0))</f>
        <v>730</v>
      </c>
      <c r="AF1529" s="70">
        <f>if( U1529=0,0,if(Y1529=0, ((vlookup(AB1529,'SKU Pricing'!A:B,Assumptions!$B$2,0)*W1529)+(vlookup(AC1529,'SKU Pricing'!A:B,Assumptions!$B$2,0)*X1529))*AE1529,((vlookup(AB1529,'SKU Pricing'!A:B,Assumptions!$B$2,0)*W1529)+(vlookup(AC1529,'SKU Pricing'!A:B,Assumptions!$B$2,0)*(W1529*8))+(vlookup(AD1529,'SKU Pricing'!A:B,Assumptions!$B$2,0)*(X1529-(W1529*8))))*AE1529))</f>
        <v>61.71698568</v>
      </c>
      <c r="AG1529" s="67" t="str">
        <f t="shared" si="12"/>
        <v>Windows Server</v>
      </c>
      <c r="AH1529" s="70">
        <f>ifna(vlookup(AG1529,'SKU Pricing'!A:B,Assumptions!$B$2,0)*W1529*AE1529,0)</f>
        <v>134.32</v>
      </c>
      <c r="AI1529" s="62" t="str">
        <f t="shared" si="13"/>
        <v>Regional</v>
      </c>
      <c r="AJ1529" s="62" t="str">
        <f>if(V1529&lt;&gt;0, if(T1529="Lift &amp; Shift Noprod",Assumptions!$B$9,if(V1529=Assumptions!$B$6,Assumptions!$B$10,if(P1529=1,Assumptions!$B$8,Assumptions!$B$7))),"")</f>
        <v>SSD</v>
      </c>
      <c r="AK1529" s="69" t="str">
        <f t="shared" si="14"/>
        <v>SSD</v>
      </c>
      <c r="AL1529" s="69">
        <f>if(AJ1529="Hyperdisk Balanced",Assumptions!$B$11,0)</f>
        <v>0</v>
      </c>
      <c r="AM1529" s="69">
        <f>if(AJ1529="Hyperdisk Balanced",Assumptions!$B$12,0)</f>
        <v>0</v>
      </c>
      <c r="AN1529" s="70">
        <f>if(AK1529=0,0,if(AJ1529="Hyperdisk Balanced",vlookup(AK1529&amp;" provisioned space",'SKU Pricing'!A:B,Assumptions!$B$2,0)*Z1529+vlookup(AK1529&amp;" provisioned IOPS",'SKU Pricing'!A:B,Assumptions!$B$2,0)*AL1529*730+vlookup(AK1529&amp;" provisioned throughput",'SKU Pricing'!A:B,Assumptions!$B$2,0)*AM1529*730,vlookup(AK1529,'SKU Pricing'!A:B,Assumptions!$B$2,0)*Z1529))</f>
        <v>36.248</v>
      </c>
      <c r="AO1529" s="70">
        <f t="shared" si="15"/>
        <v>232.2849857</v>
      </c>
      <c r="AP1529" s="71" t="str">
        <f t="shared" si="16"/>
        <v>VM Manager</v>
      </c>
      <c r="AQ1529" s="70">
        <f>ifna(vlookup(AP1529,'SKU Pricing'!A:B,Assumptions!$B$2,0)*AE1529,0)</f>
        <v>2.19</v>
      </c>
      <c r="AR1529" s="72">
        <v>0.0</v>
      </c>
    </row>
    <row r="1530">
      <c r="A1530" s="61" t="s">
        <v>1668</v>
      </c>
      <c r="B1530" s="62" t="str">
        <f>ifna(if(vlookup(A1530,vOS!A:B,2,0)="","Unknown",vlookup(A1530,vOS!A:B,2,0)),"Unknown")</f>
        <v>Microsoft Windows Server 2019 (64-bit)</v>
      </c>
      <c r="C1530" s="62">
        <f>vlookup(B1530,'OS Study'!A:D,2,0)</f>
        <v>0</v>
      </c>
      <c r="D1530" s="62" t="str">
        <f>vlookup(B1530,'OS Study'!A:D,3,0)</f>
        <v>Windows</v>
      </c>
      <c r="E1530" s="62" t="str">
        <f>vlookup(B1530,'OS Study'!A:D,4,0)</f>
        <v>Server</v>
      </c>
      <c r="F1530" s="63" t="str">
        <f>vlookup(B1530,'OS Study'!A:E,5,0)</f>
        <v>2019</v>
      </c>
      <c r="G1530" s="62">
        <f>IF(vlookup(A1530,'RVtools V2.1'!A:J,4,0)="non",0,1)</f>
        <v>1</v>
      </c>
      <c r="H1530" s="62">
        <f>if(vlookup(A1530,'RVtools V2.1'!A:K,11,0)="kube",1,0)</f>
        <v>0</v>
      </c>
      <c r="I1530" s="62">
        <f t="shared" si="5"/>
        <v>0</v>
      </c>
      <c r="J1530" s="62">
        <f>ifna(vlookup(A1530,'Infra Study'!A:Q,17,0),0)</f>
        <v>0</v>
      </c>
      <c r="K1530" s="64">
        <f>IFERROR(__xludf.DUMMYFUNCTION("N(REGEXMATCH(VLOOKUP(A1530, 'RVtools V2.1'!A:H, 8, 0), ""^Serveur de fichiers""))"),0.0)</f>
        <v>0</v>
      </c>
      <c r="L1530" s="64">
        <f t="shared" si="6"/>
        <v>0</v>
      </c>
      <c r="M1530" s="67" t="str">
        <f>ifna(vlookup(A1530,'RVtools V2.1'!A:I,8,0),"N/A")</f>
        <v>VITEKMS - COR</v>
      </c>
      <c r="N1530" s="64">
        <f>IFERROR(__xludf.DUMMYFUNCTION("IF(REGEXMATCH(M1530, ""(?i)"" &amp; JOIN(""|"", SPLIT(""kalisil"", "" ""))), 1, 0)"),0.0)</f>
        <v>0</v>
      </c>
      <c r="O1530" s="64" t="str">
        <f>vlookup(A1530,'RVtools V2.1'!A:H,7,0)</f>
        <v>T1</v>
      </c>
      <c r="P1530" s="64">
        <f>if(vlookup(A1530,'RVtools V2.1'!A:H,5,0)="oui",1,0)</f>
        <v>1</v>
      </c>
      <c r="Q1530" s="64">
        <f>ifna(vlookup(A1530,vCPU!A:B,2,0),"Unknown")</f>
        <v>4</v>
      </c>
      <c r="R1530" s="66">
        <f>ifna(vlookup(A1530,vMemory!A:C,3,0),"Unknown")</f>
        <v>20</v>
      </c>
      <c r="S1530" s="66">
        <f>ifna(vlookup(A1530,vDisk!A:C,3,0),"Unknown")</f>
        <v>1441</v>
      </c>
      <c r="T1530" s="67" t="str">
        <f t="array" ref="T1530">IFS(
   L1530=1, "No Lift &amp; Shift",
   J1530=1, XLOOKUP(A1530, 'Infra Study'!A:A, 'Infra Study'!P:P),
   I1530=1, "No Lift &amp; Shift",
   H1530=1, "GKE",
   K1530=1, "GCNV",
   G1530=1, "Lift &amp; Shift Prod",
   TRUE, "Lift &amp; Shift Noprod"
)</f>
        <v>Lift &amp; Shift Prod</v>
      </c>
      <c r="U1530" s="67">
        <f t="shared" si="7"/>
        <v>1</v>
      </c>
      <c r="V1530" s="68" t="str">
        <f>if(T1530="Lift &amp; Shift Noprod",if( Y1530=0,Assumptions!$B$5, Assumptions!$B$4),if(T1530="Lift &amp; Shift Prod",if(AND(N1530=1,O1530="T1"),Assumptions!$B$6,Assumptions!$B$4),0))</f>
        <v>N2D</v>
      </c>
      <c r="W1530" s="69">
        <f>if(V1530&lt;&gt;0,if(Q1530="Unknown", Assumptions!$B$42,If(Q1530&gt;1,Q1530,2)),0)</f>
        <v>4</v>
      </c>
      <c r="X1530" s="69">
        <f>if(V1530&lt;&gt;0,if(R1530="Unknown", Assumptions!$B$43,R1530),0)</f>
        <v>20</v>
      </c>
      <c r="Y1530" s="68">
        <f t="shared" si="8"/>
        <v>0</v>
      </c>
      <c r="Z1530" s="68">
        <f>if(V1530&lt;&gt;0,if(  S1530="Unknown", Assumptions!$B$44,S1530),0)</f>
        <v>1441</v>
      </c>
      <c r="AA1530" s="68" t="str">
        <f>if(V1530 ="N2",ifna(vlookup(W1530&amp;"-"&amp;X1530,'Ref. VM'!A:B,2,0),"Custom"),if(V1530 ="E2" , ifna(vlookup(W1530&amp;"-"&amp;X1530,'Ref. VM'!D:E,2,0),"Custom"),if(V1530="N2D",ifna(vlookup(W1530&amp;"-"&amp;X1530,'Ref. VM'!G:H,2,0),"Custom"),if(V1530="N4",ifna(vlookup(W1530&amp;"-"&amp;X1530,'Ref. VM'!J:K,2,0),"Custom"),0))))</f>
        <v>Custom</v>
      </c>
      <c r="AB1530" s="67" t="str">
        <f t="shared" si="9"/>
        <v>N2D-Custom vCPUs-CUD 3y</v>
      </c>
      <c r="AC1530" s="67" t="str">
        <f t="shared" si="10"/>
        <v>N2D-Custom RAM-CUD 3y</v>
      </c>
      <c r="AD1530" s="67">
        <f t="shared" si="11"/>
        <v>0</v>
      </c>
      <c r="AE1530" s="69">
        <f>if(T1530="Lift &amp; Shift Prod",730,if(T1530="Lift &amp; Shift Noprod",Assumptions!$B$3,0))</f>
        <v>730</v>
      </c>
      <c r="AF1530" s="70">
        <f>if( U1530=0,0,if(Y1530=0, ((vlookup(AB1530,'SKU Pricing'!A:B,Assumptions!$B$2,0)*W1530)+(vlookup(AC1530,'SKU Pricing'!A:B,Assumptions!$B$2,0)*X1530))*AE1530,((vlookup(AB1530,'SKU Pricing'!A:B,Assumptions!$B$2,0)*W1530)+(vlookup(AC1530,'SKU Pricing'!A:B,Assumptions!$B$2,0)*(W1530*8))+(vlookup(AD1530,'SKU Pricing'!A:B,Assumptions!$B$2,0)*(X1530-(W1530*8))))*AE1530))</f>
        <v>73.51765176</v>
      </c>
      <c r="AG1530" s="67" t="str">
        <f t="shared" si="12"/>
        <v>Windows Server</v>
      </c>
      <c r="AH1530" s="70">
        <f>ifna(vlookup(AG1530,'SKU Pricing'!A:B,Assumptions!$B$2,0)*W1530*AE1530,0)</f>
        <v>134.32</v>
      </c>
      <c r="AI1530" s="62" t="str">
        <f t="shared" si="13"/>
        <v>Regional</v>
      </c>
      <c r="AJ1530" s="62" t="str">
        <f>if(V1530&lt;&gt;0, if(T1530="Lift &amp; Shift Noprod",Assumptions!$B$9,if(V1530=Assumptions!$B$6,Assumptions!$B$10,if(P1530=1,Assumptions!$B$8,Assumptions!$B$7))),"")</f>
        <v>SSD</v>
      </c>
      <c r="AK1530" s="69" t="str">
        <f t="shared" si="14"/>
        <v>SSD</v>
      </c>
      <c r="AL1530" s="69">
        <f>if(AJ1530="Hyperdisk Balanced",Assumptions!$B$11,0)</f>
        <v>0</v>
      </c>
      <c r="AM1530" s="69">
        <f>if(AJ1530="Hyperdisk Balanced",Assumptions!$B$12,0)</f>
        <v>0</v>
      </c>
      <c r="AN1530" s="70">
        <f>if(AK1530=0,0,if(AJ1530="Hyperdisk Balanced",vlookup(AK1530&amp;" provisioned space",'SKU Pricing'!A:B,Assumptions!$B$2,0)*Z1530+vlookup(AK1530&amp;" provisioned IOPS",'SKU Pricing'!A:B,Assumptions!$B$2,0)*AL1530*730+vlookup(AK1530&amp;" provisioned throughput",'SKU Pricing'!A:B,Assumptions!$B$2,0)*AM1530*730,vlookup(AK1530,'SKU Pricing'!A:B,Assumptions!$B$2,0)*Z1530))</f>
        <v>283.877</v>
      </c>
      <c r="AO1530" s="70">
        <f t="shared" si="15"/>
        <v>491.7146518</v>
      </c>
      <c r="AP1530" s="71" t="str">
        <f t="shared" si="16"/>
        <v>VM Manager</v>
      </c>
      <c r="AQ1530" s="70">
        <f>ifna(vlookup(AP1530,'SKU Pricing'!A:B,Assumptions!$B$2,0)*AE1530,0)</f>
        <v>2.19</v>
      </c>
      <c r="AR1530" s="72">
        <v>0.0</v>
      </c>
    </row>
    <row r="1531">
      <c r="A1531" s="61" t="s">
        <v>1669</v>
      </c>
      <c r="B1531" s="62" t="str">
        <f>ifna(if(vlookup(A1531,vOS!A:B,2,0)="","Unknown",vlookup(A1531,vOS!A:B,2,0)),"Unknown")</f>
        <v>Microsoft Windows Server 2016 (64-bit)</v>
      </c>
      <c r="C1531" s="62">
        <f>vlookup(B1531,'OS Study'!A:D,2,0)</f>
        <v>0</v>
      </c>
      <c r="D1531" s="62" t="str">
        <f>vlookup(B1531,'OS Study'!A:D,3,0)</f>
        <v>Windows</v>
      </c>
      <c r="E1531" s="62" t="str">
        <f>vlookup(B1531,'OS Study'!A:D,4,0)</f>
        <v>Server</v>
      </c>
      <c r="F1531" s="63" t="str">
        <f>vlookup(B1531,'OS Study'!A:E,5,0)</f>
        <v>2016</v>
      </c>
      <c r="G1531" s="62">
        <f>IF(vlookup(A1531,'RVtools V2.1'!A:J,4,0)="non",0,1)</f>
        <v>1</v>
      </c>
      <c r="H1531" s="62">
        <f>if(vlookup(A1531,'RVtools V2.1'!A:K,11,0)="kube",1,0)</f>
        <v>0</v>
      </c>
      <c r="I1531" s="62">
        <f t="shared" si="5"/>
        <v>0</v>
      </c>
      <c r="J1531" s="62">
        <f>ifna(vlookup(A1531,'Infra Study'!A:Q,17,0),0)</f>
        <v>0</v>
      </c>
      <c r="K1531" s="64">
        <f>IFERROR(__xludf.DUMMYFUNCTION("N(REGEXMATCH(VLOOKUP(A1531, 'RVtools V2.1'!A:H, 8, 0), ""^Serveur de fichiers""))"),0.0)</f>
        <v>0</v>
      </c>
      <c r="L1531" s="64">
        <f t="shared" si="6"/>
        <v>0</v>
      </c>
      <c r="M1531" s="67" t="str">
        <f>ifna(vlookup(A1531,'RVtools V2.1'!A:I,8,0),"N/A")</f>
        <v>VITEKMS - COR</v>
      </c>
      <c r="N1531" s="64">
        <f>IFERROR(__xludf.DUMMYFUNCTION("IF(REGEXMATCH(M1531, ""(?i)"" &amp; JOIN(""|"", SPLIT(""kalisil"", "" ""))), 1, 0)"),0.0)</f>
        <v>0</v>
      </c>
      <c r="O1531" s="64" t="str">
        <f>vlookup(A1531,'RVtools V2.1'!A:H,7,0)</f>
        <v>T1</v>
      </c>
      <c r="P1531" s="64">
        <f>if(vlookup(A1531,'RVtools V2.1'!A:H,5,0)="oui",1,0)</f>
        <v>1</v>
      </c>
      <c r="Q1531" s="64">
        <f>ifna(vlookup(A1531,vCPU!A:B,2,0),"Unknown")</f>
        <v>4</v>
      </c>
      <c r="R1531" s="66">
        <f>ifna(vlookup(A1531,vMemory!A:C,3,0),"Unknown")</f>
        <v>20</v>
      </c>
      <c r="S1531" s="66">
        <f>ifna(vlookup(A1531,vDisk!A:C,3,0),"Unknown")</f>
        <v>644</v>
      </c>
      <c r="T1531" s="67" t="str">
        <f t="array" ref="T1531">IFS(
   L1531=1, "No Lift &amp; Shift",
   J1531=1, XLOOKUP(A1531, 'Infra Study'!A:A, 'Infra Study'!P:P),
   I1531=1, "No Lift &amp; Shift",
   H1531=1, "GKE",
   K1531=1, "GCNV",
   G1531=1, "Lift &amp; Shift Prod",
   TRUE, "Lift &amp; Shift Noprod"
)</f>
        <v>Lift &amp; Shift Prod</v>
      </c>
      <c r="U1531" s="67">
        <f t="shared" si="7"/>
        <v>1</v>
      </c>
      <c r="V1531" s="68" t="str">
        <f>if(T1531="Lift &amp; Shift Noprod",if( Y1531=0,Assumptions!$B$5, Assumptions!$B$4),if(T1531="Lift &amp; Shift Prod",if(AND(N1531=1,O1531="T1"),Assumptions!$B$6,Assumptions!$B$4),0))</f>
        <v>N2D</v>
      </c>
      <c r="W1531" s="69">
        <f>if(V1531&lt;&gt;0,if(Q1531="Unknown", Assumptions!$B$42,If(Q1531&gt;1,Q1531,2)),0)</f>
        <v>4</v>
      </c>
      <c r="X1531" s="69">
        <f>if(V1531&lt;&gt;0,if(R1531="Unknown", Assumptions!$B$43,R1531),0)</f>
        <v>20</v>
      </c>
      <c r="Y1531" s="68">
        <f t="shared" si="8"/>
        <v>0</v>
      </c>
      <c r="Z1531" s="68">
        <f>if(V1531&lt;&gt;0,if(  S1531="Unknown", Assumptions!$B$44,S1531),0)</f>
        <v>644</v>
      </c>
      <c r="AA1531" s="68" t="str">
        <f>if(V1531 ="N2",ifna(vlookup(W1531&amp;"-"&amp;X1531,'Ref. VM'!A:B,2,0),"Custom"),if(V1531 ="E2" , ifna(vlookup(W1531&amp;"-"&amp;X1531,'Ref. VM'!D:E,2,0),"Custom"),if(V1531="N2D",ifna(vlookup(W1531&amp;"-"&amp;X1531,'Ref. VM'!G:H,2,0),"Custom"),if(V1531="N4",ifna(vlookup(W1531&amp;"-"&amp;X1531,'Ref. VM'!J:K,2,0),"Custom"),0))))</f>
        <v>Custom</v>
      </c>
      <c r="AB1531" s="67" t="str">
        <f t="shared" si="9"/>
        <v>N2D-Custom vCPUs-CUD 3y</v>
      </c>
      <c r="AC1531" s="67" t="str">
        <f t="shared" si="10"/>
        <v>N2D-Custom RAM-CUD 3y</v>
      </c>
      <c r="AD1531" s="67">
        <f t="shared" si="11"/>
        <v>0</v>
      </c>
      <c r="AE1531" s="69">
        <f>if(T1531="Lift &amp; Shift Prod",730,if(T1531="Lift &amp; Shift Noprod",Assumptions!$B$3,0))</f>
        <v>730</v>
      </c>
      <c r="AF1531" s="70">
        <f>if( U1531=0,0,if(Y1531=0, ((vlookup(AB1531,'SKU Pricing'!A:B,Assumptions!$B$2,0)*W1531)+(vlookup(AC1531,'SKU Pricing'!A:B,Assumptions!$B$2,0)*X1531))*AE1531,((vlookup(AB1531,'SKU Pricing'!A:B,Assumptions!$B$2,0)*W1531)+(vlookup(AC1531,'SKU Pricing'!A:B,Assumptions!$B$2,0)*(W1531*8))+(vlookup(AD1531,'SKU Pricing'!A:B,Assumptions!$B$2,0)*(X1531-(W1531*8))))*AE1531))</f>
        <v>73.51765176</v>
      </c>
      <c r="AG1531" s="67" t="str">
        <f t="shared" si="12"/>
        <v>Windows Server</v>
      </c>
      <c r="AH1531" s="70">
        <f>ifna(vlookup(AG1531,'SKU Pricing'!A:B,Assumptions!$B$2,0)*W1531*AE1531,0)</f>
        <v>134.32</v>
      </c>
      <c r="AI1531" s="62" t="str">
        <f t="shared" si="13"/>
        <v>Regional</v>
      </c>
      <c r="AJ1531" s="62" t="str">
        <f>if(V1531&lt;&gt;0, if(T1531="Lift &amp; Shift Noprod",Assumptions!$B$9,if(V1531=Assumptions!$B$6,Assumptions!$B$10,if(P1531=1,Assumptions!$B$8,Assumptions!$B$7))),"")</f>
        <v>SSD</v>
      </c>
      <c r="AK1531" s="69" t="str">
        <f t="shared" si="14"/>
        <v>SSD</v>
      </c>
      <c r="AL1531" s="69">
        <f>if(AJ1531="Hyperdisk Balanced",Assumptions!$B$11,0)</f>
        <v>0</v>
      </c>
      <c r="AM1531" s="69">
        <f>if(AJ1531="Hyperdisk Balanced",Assumptions!$B$12,0)</f>
        <v>0</v>
      </c>
      <c r="AN1531" s="70">
        <f>if(AK1531=0,0,if(AJ1531="Hyperdisk Balanced",vlookup(AK1531&amp;" provisioned space",'SKU Pricing'!A:B,Assumptions!$B$2,0)*Z1531+vlookup(AK1531&amp;" provisioned IOPS",'SKU Pricing'!A:B,Assumptions!$B$2,0)*AL1531*730+vlookup(AK1531&amp;" provisioned throughput",'SKU Pricing'!A:B,Assumptions!$B$2,0)*AM1531*730,vlookup(AK1531,'SKU Pricing'!A:B,Assumptions!$B$2,0)*Z1531))</f>
        <v>126.868</v>
      </c>
      <c r="AO1531" s="70">
        <f t="shared" si="15"/>
        <v>334.7056518</v>
      </c>
      <c r="AP1531" s="71" t="str">
        <f t="shared" si="16"/>
        <v>VM Manager</v>
      </c>
      <c r="AQ1531" s="70">
        <f>ifna(vlookup(AP1531,'SKU Pricing'!A:B,Assumptions!$B$2,0)*AE1531,0)</f>
        <v>2.19</v>
      </c>
      <c r="AR1531" s="72">
        <v>0.0</v>
      </c>
    </row>
    <row r="1532">
      <c r="A1532" s="61" t="s">
        <v>1670</v>
      </c>
      <c r="B1532" s="62" t="str">
        <f>ifna(if(vlookup(A1532,vOS!A:B,2,0)="","Unknown",vlookup(A1532,vOS!A:B,2,0)),"Unknown")</f>
        <v>Microsoft Windows Server 2019 (64-bit)</v>
      </c>
      <c r="C1532" s="62">
        <f>vlookup(B1532,'OS Study'!A:D,2,0)</f>
        <v>0</v>
      </c>
      <c r="D1532" s="62" t="str">
        <f>vlookup(B1532,'OS Study'!A:D,3,0)</f>
        <v>Windows</v>
      </c>
      <c r="E1532" s="62" t="str">
        <f>vlookup(B1532,'OS Study'!A:D,4,0)</f>
        <v>Server</v>
      </c>
      <c r="F1532" s="63" t="str">
        <f>vlookup(B1532,'OS Study'!A:E,5,0)</f>
        <v>2019</v>
      </c>
      <c r="G1532" s="62">
        <f>IF(vlookup(A1532,'RVtools V2.1'!A:J,4,0)="non",0,1)</f>
        <v>1</v>
      </c>
      <c r="H1532" s="62">
        <f>if(vlookup(A1532,'RVtools V2.1'!A:K,11,0)="kube",1,0)</f>
        <v>0</v>
      </c>
      <c r="I1532" s="62">
        <f t="shared" si="5"/>
        <v>0</v>
      </c>
      <c r="J1532" s="62">
        <f>ifna(vlookup(A1532,'Infra Study'!A:Q,17,0),0)</f>
        <v>0</v>
      </c>
      <c r="K1532" s="64">
        <f>IFERROR(__xludf.DUMMYFUNCTION("N(REGEXMATCH(VLOOKUP(A1532, 'RVtools V2.1'!A:H, 8, 0), ""^Serveur de fichiers""))"),0.0)</f>
        <v>0</v>
      </c>
      <c r="L1532" s="64">
        <f t="shared" si="6"/>
        <v>0</v>
      </c>
      <c r="M1532" s="67" t="str">
        <f>ifna(vlookup(A1532,'RVtools V2.1'!A:I,8,0),"N/A")</f>
        <v>VITEKMS - PRO</v>
      </c>
      <c r="N1532" s="64">
        <f>IFERROR(__xludf.DUMMYFUNCTION("IF(REGEXMATCH(M1532, ""(?i)"" &amp; JOIN(""|"", SPLIT(""kalisil"", "" ""))), 1, 0)"),0.0)</f>
        <v>0</v>
      </c>
      <c r="O1532" s="64" t="str">
        <f>vlookup(A1532,'RVtools V2.1'!A:H,7,0)</f>
        <v>T1</v>
      </c>
      <c r="P1532" s="64">
        <f>if(vlookup(A1532,'RVtools V2.1'!A:H,5,0)="oui",1,0)</f>
        <v>1</v>
      </c>
      <c r="Q1532" s="64">
        <f>ifna(vlookup(A1532,vCPU!A:B,2,0),"Unknown")</f>
        <v>4</v>
      </c>
      <c r="R1532" s="66">
        <f>ifna(vlookup(A1532,vMemory!A:C,3,0),"Unknown")</f>
        <v>12</v>
      </c>
      <c r="S1532" s="66">
        <f>ifna(vlookup(A1532,vDisk!A:C,3,0),"Unknown")</f>
        <v>29</v>
      </c>
      <c r="T1532" s="67" t="str">
        <f t="array" ref="T1532">IFS(
   L1532=1, "No Lift &amp; Shift",
   J1532=1, XLOOKUP(A1532, 'Infra Study'!A:A, 'Infra Study'!P:P),
   I1532=1, "No Lift &amp; Shift",
   H1532=1, "GKE",
   K1532=1, "GCNV",
   G1532=1, "Lift &amp; Shift Prod",
   TRUE, "Lift &amp; Shift Noprod"
)</f>
        <v>Lift &amp; Shift Prod</v>
      </c>
      <c r="U1532" s="67">
        <f t="shared" si="7"/>
        <v>1</v>
      </c>
      <c r="V1532" s="68" t="str">
        <f>if(T1532="Lift &amp; Shift Noprod",if( Y1532=0,Assumptions!$B$5, Assumptions!$B$4),if(T1532="Lift &amp; Shift Prod",if(AND(N1532=1,O1532="T1"),Assumptions!$B$6,Assumptions!$B$4),0))</f>
        <v>N2D</v>
      </c>
      <c r="W1532" s="69">
        <f>if(V1532&lt;&gt;0,if(Q1532="Unknown", Assumptions!$B$42,If(Q1532&gt;1,Q1532,2)),0)</f>
        <v>4</v>
      </c>
      <c r="X1532" s="69">
        <f>if(V1532&lt;&gt;0,if(R1532="Unknown", Assumptions!$B$43,R1532),0)</f>
        <v>12</v>
      </c>
      <c r="Y1532" s="68">
        <f t="shared" si="8"/>
        <v>0</v>
      </c>
      <c r="Z1532" s="68">
        <f>if(V1532&lt;&gt;0,if(  S1532="Unknown", Assumptions!$B$44,S1532),0)</f>
        <v>29</v>
      </c>
      <c r="AA1532" s="68" t="str">
        <f>if(V1532 ="N2",ifna(vlookup(W1532&amp;"-"&amp;X1532,'Ref. VM'!A:B,2,0),"Custom"),if(V1532 ="E2" , ifna(vlookup(W1532&amp;"-"&amp;X1532,'Ref. VM'!D:E,2,0),"Custom"),if(V1532="N2D",ifna(vlookup(W1532&amp;"-"&amp;X1532,'Ref. VM'!G:H,2,0),"Custom"),if(V1532="N4",ifna(vlookup(W1532&amp;"-"&amp;X1532,'Ref. VM'!J:K,2,0),"Custom"),0))))</f>
        <v>Custom</v>
      </c>
      <c r="AB1532" s="67" t="str">
        <f t="shared" si="9"/>
        <v>N2D-Custom vCPUs-CUD 3y</v>
      </c>
      <c r="AC1532" s="67" t="str">
        <f t="shared" si="10"/>
        <v>N2D-Custom RAM-CUD 3y</v>
      </c>
      <c r="AD1532" s="67">
        <f t="shared" si="11"/>
        <v>0</v>
      </c>
      <c r="AE1532" s="69">
        <f>if(T1532="Lift &amp; Shift Prod",730,if(T1532="Lift &amp; Shift Noprod",Assumptions!$B$3,0))</f>
        <v>730</v>
      </c>
      <c r="AF1532" s="70">
        <f>if( U1532=0,0,if(Y1532=0, ((vlookup(AB1532,'SKU Pricing'!A:B,Assumptions!$B$2,0)*W1532)+(vlookup(AC1532,'SKU Pricing'!A:B,Assumptions!$B$2,0)*X1532))*AE1532,((vlookup(AB1532,'SKU Pricing'!A:B,Assumptions!$B$2,0)*W1532)+(vlookup(AC1532,'SKU Pricing'!A:B,Assumptions!$B$2,0)*(W1532*8))+(vlookup(AD1532,'SKU Pricing'!A:B,Assumptions!$B$2,0)*(X1532-(W1532*8))))*AE1532))</f>
        <v>61.71698568</v>
      </c>
      <c r="AG1532" s="67" t="str">
        <f t="shared" si="12"/>
        <v>Windows Server</v>
      </c>
      <c r="AH1532" s="70">
        <f>ifna(vlookup(AG1532,'SKU Pricing'!A:B,Assumptions!$B$2,0)*W1532*AE1532,0)</f>
        <v>134.32</v>
      </c>
      <c r="AI1532" s="62" t="str">
        <f t="shared" si="13"/>
        <v>Regional</v>
      </c>
      <c r="AJ1532" s="62" t="str">
        <f>if(V1532&lt;&gt;0, if(T1532="Lift &amp; Shift Noprod",Assumptions!$B$9,if(V1532=Assumptions!$B$6,Assumptions!$B$10,if(P1532=1,Assumptions!$B$8,Assumptions!$B$7))),"")</f>
        <v>SSD</v>
      </c>
      <c r="AK1532" s="69" t="str">
        <f t="shared" si="14"/>
        <v>SSD</v>
      </c>
      <c r="AL1532" s="69">
        <f>if(AJ1532="Hyperdisk Balanced",Assumptions!$B$11,0)</f>
        <v>0</v>
      </c>
      <c r="AM1532" s="69">
        <f>if(AJ1532="Hyperdisk Balanced",Assumptions!$B$12,0)</f>
        <v>0</v>
      </c>
      <c r="AN1532" s="70">
        <f>if(AK1532=0,0,if(AJ1532="Hyperdisk Balanced",vlookup(AK1532&amp;" provisioned space",'SKU Pricing'!A:B,Assumptions!$B$2,0)*Z1532+vlookup(AK1532&amp;" provisioned IOPS",'SKU Pricing'!A:B,Assumptions!$B$2,0)*AL1532*730+vlookup(AK1532&amp;" provisioned throughput",'SKU Pricing'!A:B,Assumptions!$B$2,0)*AM1532*730,vlookup(AK1532,'SKU Pricing'!A:B,Assumptions!$B$2,0)*Z1532))</f>
        <v>5.713</v>
      </c>
      <c r="AO1532" s="70">
        <f t="shared" si="15"/>
        <v>201.7499857</v>
      </c>
      <c r="AP1532" s="71" t="str">
        <f t="shared" si="16"/>
        <v>VM Manager</v>
      </c>
      <c r="AQ1532" s="70">
        <f>ifna(vlookup(AP1532,'SKU Pricing'!A:B,Assumptions!$B$2,0)*AE1532,0)</f>
        <v>2.19</v>
      </c>
      <c r="AR1532" s="72">
        <v>0.0</v>
      </c>
    </row>
    <row r="1533">
      <c r="A1533" s="61" t="s">
        <v>1671</v>
      </c>
      <c r="B1533" s="62" t="str">
        <f>ifna(if(vlookup(A1533,vOS!A:B,2,0)="","Unknown",vlookup(A1533,vOS!A:B,2,0)),"Unknown")</f>
        <v>Microsoft Windows Server 2022 (64-bit)</v>
      </c>
      <c r="C1533" s="62">
        <f>vlookup(B1533,'OS Study'!A:D,2,0)</f>
        <v>0</v>
      </c>
      <c r="D1533" s="62" t="str">
        <f>vlookup(B1533,'OS Study'!A:D,3,0)</f>
        <v>Windows</v>
      </c>
      <c r="E1533" s="62" t="str">
        <f>vlookup(B1533,'OS Study'!A:D,4,0)</f>
        <v>Server</v>
      </c>
      <c r="F1533" s="63" t="str">
        <f>vlookup(B1533,'OS Study'!A:E,5,0)</f>
        <v>2022</v>
      </c>
      <c r="G1533" s="62">
        <f>IF(vlookup(A1533,'RVtools V2.1'!A:J,4,0)="non",0,1)</f>
        <v>1</v>
      </c>
      <c r="H1533" s="62">
        <f>if(vlookup(A1533,'RVtools V2.1'!A:K,11,0)="kube",1,0)</f>
        <v>0</v>
      </c>
      <c r="I1533" s="62">
        <f t="shared" si="5"/>
        <v>0</v>
      </c>
      <c r="J1533" s="62">
        <f>ifna(vlookup(A1533,'Infra Study'!A:Q,17,0),0)</f>
        <v>0</v>
      </c>
      <c r="K1533" s="64">
        <f>IFERROR(__xludf.DUMMYFUNCTION("N(REGEXMATCH(VLOOKUP(A1533, 'RVtools V2.1'!A:H, 8, 0), ""^Serveur de fichiers""))"),0.0)</f>
        <v>0</v>
      </c>
      <c r="L1533" s="64">
        <f t="shared" si="6"/>
        <v>0</v>
      </c>
      <c r="M1533" s="67" t="str">
        <f>ifna(vlookup(A1533,'RVtools V2.1'!A:I,8,0),"N/A")</f>
        <v>VITEKMS - RAL</v>
      </c>
      <c r="N1533" s="64">
        <f>IFERROR(__xludf.DUMMYFUNCTION("IF(REGEXMATCH(M1533, ""(?i)"" &amp; JOIN(""|"", SPLIT(""kalisil"", "" ""))), 1, 0)"),0.0)</f>
        <v>0</v>
      </c>
      <c r="O1533" s="64" t="str">
        <f>vlookup(A1533,'RVtools V2.1'!A:H,7,0)</f>
        <v>T1</v>
      </c>
      <c r="P1533" s="64">
        <f>if(vlookup(A1533,'RVtools V2.1'!A:H,5,0)="oui",1,0)</f>
        <v>1</v>
      </c>
      <c r="Q1533" s="64">
        <f>ifna(vlookup(A1533,vCPU!A:B,2,0),"Unknown")</f>
        <v>4</v>
      </c>
      <c r="R1533" s="66">
        <f>ifna(vlookup(A1533,vMemory!A:C,3,0),"Unknown")</f>
        <v>32</v>
      </c>
      <c r="S1533" s="66">
        <f>ifna(vlookup(A1533,vDisk!A:C,3,0),"Unknown")</f>
        <v>339</v>
      </c>
      <c r="T1533" s="67" t="str">
        <f t="array" ref="T1533">IFS(
   L1533=1, "No Lift &amp; Shift",
   J1533=1, XLOOKUP(A1533, 'Infra Study'!A:A, 'Infra Study'!P:P),
   I1533=1, "No Lift &amp; Shift",
   H1533=1, "GKE",
   K1533=1, "GCNV",
   G1533=1, "Lift &amp; Shift Prod",
   TRUE, "Lift &amp; Shift Noprod"
)</f>
        <v>Lift &amp; Shift Prod</v>
      </c>
      <c r="U1533" s="67">
        <f t="shared" si="7"/>
        <v>1</v>
      </c>
      <c r="V1533" s="68" t="str">
        <f>if(T1533="Lift &amp; Shift Noprod",if( Y1533=0,Assumptions!$B$5, Assumptions!$B$4),if(T1533="Lift &amp; Shift Prod",if(AND(N1533=1,O1533="T1"),Assumptions!$B$6,Assumptions!$B$4),0))</f>
        <v>N2D</v>
      </c>
      <c r="W1533" s="69">
        <f>if(V1533&lt;&gt;0,if(Q1533="Unknown", Assumptions!$B$42,If(Q1533&gt;1,Q1533,2)),0)</f>
        <v>4</v>
      </c>
      <c r="X1533" s="69">
        <f>if(V1533&lt;&gt;0,if(R1533="Unknown", Assumptions!$B$43,R1533),0)</f>
        <v>32</v>
      </c>
      <c r="Y1533" s="68">
        <f t="shared" si="8"/>
        <v>0</v>
      </c>
      <c r="Z1533" s="68">
        <f>if(V1533&lt;&gt;0,if(  S1533="Unknown", Assumptions!$B$44,S1533),0)</f>
        <v>339</v>
      </c>
      <c r="AA1533" s="68" t="str">
        <f>if(V1533 ="N2",ifna(vlookup(W1533&amp;"-"&amp;X1533,'Ref. VM'!A:B,2,0),"Custom"),if(V1533 ="E2" , ifna(vlookup(W1533&amp;"-"&amp;X1533,'Ref. VM'!D:E,2,0),"Custom"),if(V1533="N2D",ifna(vlookup(W1533&amp;"-"&amp;X1533,'Ref. VM'!G:H,2,0),"Custom"),if(V1533="N4",ifna(vlookup(W1533&amp;"-"&amp;X1533,'Ref. VM'!J:K,2,0),"Custom"),0))))</f>
        <v>Predefined</v>
      </c>
      <c r="AB1533" s="67" t="str">
        <f t="shared" si="9"/>
        <v>N2D-Predefined vCPUs-CUD 3y</v>
      </c>
      <c r="AC1533" s="67" t="str">
        <f t="shared" si="10"/>
        <v>N2D-Predefined RAM-CUD 3y</v>
      </c>
      <c r="AD1533" s="67">
        <f t="shared" si="11"/>
        <v>0</v>
      </c>
      <c r="AE1533" s="69">
        <f>if(T1533="Lift &amp; Shift Prod",730,if(T1533="Lift &amp; Shift Noprod",Assumptions!$B$3,0))</f>
        <v>730</v>
      </c>
      <c r="AF1533" s="70">
        <f>if( U1533=0,0,if(Y1533=0, ((vlookup(AB1533,'SKU Pricing'!A:B,Assumptions!$B$2,0)*W1533)+(vlookup(AC1533,'SKU Pricing'!A:B,Assumptions!$B$2,0)*X1533))*AE1533,((vlookup(AB1533,'SKU Pricing'!A:B,Assumptions!$B$2,0)*W1533)+(vlookup(AC1533,'SKU Pricing'!A:B,Assumptions!$B$2,0)*(W1533*8))+(vlookup(AD1533,'SKU Pricing'!A:B,Assumptions!$B$2,0)*(X1533-(W1533*8))))*AE1533))</f>
        <v>86.8749056</v>
      </c>
      <c r="AG1533" s="67" t="str">
        <f t="shared" si="12"/>
        <v>Windows Server</v>
      </c>
      <c r="AH1533" s="70">
        <f>ifna(vlookup(AG1533,'SKU Pricing'!A:B,Assumptions!$B$2,0)*W1533*AE1533,0)</f>
        <v>134.32</v>
      </c>
      <c r="AI1533" s="62" t="str">
        <f t="shared" si="13"/>
        <v>Regional</v>
      </c>
      <c r="AJ1533" s="62" t="str">
        <f>if(V1533&lt;&gt;0, if(T1533="Lift &amp; Shift Noprod",Assumptions!$B$9,if(V1533=Assumptions!$B$6,Assumptions!$B$10,if(P1533=1,Assumptions!$B$8,Assumptions!$B$7))),"")</f>
        <v>SSD</v>
      </c>
      <c r="AK1533" s="69" t="str">
        <f t="shared" si="14"/>
        <v>SSD</v>
      </c>
      <c r="AL1533" s="69">
        <f>if(AJ1533="Hyperdisk Balanced",Assumptions!$B$11,0)</f>
        <v>0</v>
      </c>
      <c r="AM1533" s="69">
        <f>if(AJ1533="Hyperdisk Balanced",Assumptions!$B$12,0)</f>
        <v>0</v>
      </c>
      <c r="AN1533" s="70">
        <f>if(AK1533=0,0,if(AJ1533="Hyperdisk Balanced",vlookup(AK1533&amp;" provisioned space",'SKU Pricing'!A:B,Assumptions!$B$2,0)*Z1533+vlookup(AK1533&amp;" provisioned IOPS",'SKU Pricing'!A:B,Assumptions!$B$2,0)*AL1533*730+vlookup(AK1533&amp;" provisioned throughput",'SKU Pricing'!A:B,Assumptions!$B$2,0)*AM1533*730,vlookup(AK1533,'SKU Pricing'!A:B,Assumptions!$B$2,0)*Z1533))</f>
        <v>66.783</v>
      </c>
      <c r="AO1533" s="70">
        <f t="shared" si="15"/>
        <v>287.9779056</v>
      </c>
      <c r="AP1533" s="71" t="str">
        <f t="shared" si="16"/>
        <v>VM Manager</v>
      </c>
      <c r="AQ1533" s="70">
        <f>ifna(vlookup(AP1533,'SKU Pricing'!A:B,Assumptions!$B$2,0)*AE1533,0)</f>
        <v>2.19</v>
      </c>
      <c r="AR1533" s="72">
        <v>0.0</v>
      </c>
    </row>
    <row r="1534">
      <c r="A1534" s="61" t="s">
        <v>1672</v>
      </c>
      <c r="B1534" s="62" t="str">
        <f>ifna(if(vlookup(A1534,vOS!A:B,2,0)="","Unknown",vlookup(A1534,vOS!A:B,2,0)),"Unknown")</f>
        <v>Ubuntu Linux (64-bit)</v>
      </c>
      <c r="C1534" s="62">
        <f>vlookup(B1534,'OS Study'!A:D,2,0)</f>
        <v>0</v>
      </c>
      <c r="D1534" s="62" t="str">
        <f>vlookup(B1534,'OS Study'!A:D,3,0)</f>
        <v>Linux</v>
      </c>
      <c r="E1534" s="62" t="str">
        <f>vlookup(B1534,'OS Study'!A:D,4,0)</f>
        <v>Ubuntu</v>
      </c>
      <c r="F1534" s="63" t="str">
        <f>vlookup(B1534,'OS Study'!A:E,5,0)</f>
        <v/>
      </c>
      <c r="G1534" s="62">
        <f>IF(vlookup(A1534,'RVtools V2.1'!A:J,4,0)="non",0,1)</f>
        <v>0</v>
      </c>
      <c r="H1534" s="62">
        <f>if(vlookup(A1534,'RVtools V2.1'!A:K,11,0)="kube",1,0)</f>
        <v>0</v>
      </c>
      <c r="I1534" s="62">
        <f t="shared" si="5"/>
        <v>0</v>
      </c>
      <c r="J1534" s="62">
        <f>ifna(vlookup(A1534,'Infra Study'!A:Q,17,0),0)</f>
        <v>0</v>
      </c>
      <c r="K1534" s="64">
        <f>IFERROR(__xludf.DUMMYFUNCTION("N(REGEXMATCH(VLOOKUP(A1534, 'RVtools V2.1'!A:H, 8, 0), ""^Serveur de fichiers""))"),0.0)</f>
        <v>0</v>
      </c>
      <c r="L1534" s="64">
        <f t="shared" si="6"/>
        <v>0</v>
      </c>
      <c r="M1534" s="65" t="str">
        <f>ifna(vlookup(A1534,'RVtools V2.1'!A:I,8,0),"N/A")</f>
        <v>VM Rebond</v>
      </c>
      <c r="N1534" s="64">
        <f>IFERROR(__xludf.DUMMYFUNCTION("IF(REGEXMATCH(M1534, ""(?i)"" &amp; JOIN(""|"", SPLIT(""kalisil"", "" ""))), 1, 0)"),0.0)</f>
        <v>0</v>
      </c>
      <c r="O1534" s="64" t="str">
        <f>vlookup(A1534,'RVtools V2.1'!A:H,7,0)</f>
        <v>T3</v>
      </c>
      <c r="P1534" s="64">
        <f>if(vlookup(A1534,'RVtools V2.1'!A:H,5,0)="oui",1,0)</f>
        <v>0</v>
      </c>
      <c r="Q1534" s="64">
        <f>ifna(vlookup(A1534,vCPU!A:B,2,0),"Unknown")</f>
        <v>4</v>
      </c>
      <c r="R1534" s="66">
        <f>ifna(vlookup(A1534,vMemory!A:C,3,0),"Unknown")</f>
        <v>8</v>
      </c>
      <c r="S1534" s="66">
        <f>ifna(vlookup(A1534,vDisk!A:C,3,0),"Unknown")</f>
        <v>69</v>
      </c>
      <c r="T1534" s="67" t="str">
        <f t="array" ref="T1534">IFS(
   L1534=1, "No Lift &amp; Shift",
   J1534=1, XLOOKUP(A1534, 'Infra Study'!A:A, 'Infra Study'!P:P),
   I1534=1, "No Lift &amp; Shift",
   H1534=1, "GKE",
   K1534=1, "GCNV",
   G1534=1, "Lift &amp; Shift Prod",
   TRUE, "Lift &amp; Shift Noprod"
)</f>
        <v>Lift &amp; Shift Noprod</v>
      </c>
      <c r="U1534" s="67">
        <f t="shared" si="7"/>
        <v>1</v>
      </c>
      <c r="V1534" s="68" t="str">
        <f>if(T1534="Lift &amp; Shift Noprod",if( Y1534=0,Assumptions!$B$5, Assumptions!$B$4),if(T1534="Lift &amp; Shift Prod",if(AND(N1534=1,O1534="T1"),Assumptions!$B$6,Assumptions!$B$4),0))</f>
        <v>E2</v>
      </c>
      <c r="W1534" s="69">
        <f>if(V1534&lt;&gt;0,if(Q1534="Unknown", Assumptions!$B$42,If(Q1534&gt;1,Q1534,2)),0)</f>
        <v>4</v>
      </c>
      <c r="X1534" s="69">
        <f>if(V1534&lt;&gt;0,if(R1534="Unknown", Assumptions!$B$43,R1534),0)</f>
        <v>8</v>
      </c>
      <c r="Y1534" s="68">
        <f t="shared" si="8"/>
        <v>0</v>
      </c>
      <c r="Z1534" s="68">
        <f>if(V1534&lt;&gt;0,if(  S1534="Unknown", Assumptions!$B$44,S1534),0)</f>
        <v>69</v>
      </c>
      <c r="AA1534" s="68" t="str">
        <f>if(V1534 ="N2",ifna(vlookup(W1534&amp;"-"&amp;X1534,'Ref. VM'!A:B,2,0),"Custom"),if(V1534 ="E2" , ifna(vlookup(W1534&amp;"-"&amp;X1534,'Ref. VM'!D:E,2,0),"Custom"),if(V1534="N2D",ifna(vlookup(W1534&amp;"-"&amp;X1534,'Ref. VM'!G:H,2,0),"Custom"),if(V1534="N4",ifna(vlookup(W1534&amp;"-"&amp;X1534,'Ref. VM'!J:K,2,0),"Custom"),0))))</f>
        <v>Custom</v>
      </c>
      <c r="AB1534" s="67" t="str">
        <f t="shared" si="9"/>
        <v>E2-Custom vCPUs</v>
      </c>
      <c r="AC1534" s="67" t="str">
        <f t="shared" si="10"/>
        <v>E2-Custom RAM</v>
      </c>
      <c r="AD1534" s="67">
        <f t="shared" si="11"/>
        <v>0</v>
      </c>
      <c r="AE1534" s="69">
        <f>if(T1534="Lift &amp; Shift Prod",730,if(T1534="Lift &amp; Shift Noprod",Assumptions!$B$3,0))</f>
        <v>270</v>
      </c>
      <c r="AF1534" s="70">
        <f>if( U1534=0,0,if(Y1534=0, ((vlookup(AB1534,'SKU Pricing'!A:B,Assumptions!$B$2,0)*W1534)+(vlookup(AC1534,'SKU Pricing'!A:B,Assumptions!$B$2,0)*X1534))*AE1534,((vlookup(AB1534,'SKU Pricing'!A:B,Assumptions!$B$2,0)*W1534)+(vlookup(AC1534,'SKU Pricing'!A:B,Assumptions!$B$2,0)*(W1534*8))+(vlookup(AD1534,'SKU Pricing'!A:B,Assumptions!$B$2,0)*(X1534-(W1534*8))))*AE1534))</f>
        <v>36.383256</v>
      </c>
      <c r="AG1534" s="67">
        <f t="shared" si="12"/>
        <v>0</v>
      </c>
      <c r="AH1534" s="70">
        <f>ifna(vlookup(AG1534,'SKU Pricing'!A:B,Assumptions!$B$2,0)*W1534*AE1534,0)</f>
        <v>0</v>
      </c>
      <c r="AI1534" s="62" t="str">
        <f t="shared" si="13"/>
        <v/>
      </c>
      <c r="AJ1534" s="62" t="str">
        <f>if(V1534&lt;&gt;0, if(T1534="Lift &amp; Shift Noprod",Assumptions!$B$9,if(V1534=Assumptions!$B$6,Assumptions!$B$10,if(P1534=1,Assumptions!$B$8,Assumptions!$B$7))),"")</f>
        <v>Balanced</v>
      </c>
      <c r="AK1534" s="69" t="str">
        <f t="shared" si="14"/>
        <v>Balanced</v>
      </c>
      <c r="AL1534" s="69">
        <f>if(AJ1534="Hyperdisk Balanced",Assumptions!$B$11,0)</f>
        <v>0</v>
      </c>
      <c r="AM1534" s="69">
        <f>if(AJ1534="Hyperdisk Balanced",Assumptions!$B$12,0)</f>
        <v>0</v>
      </c>
      <c r="AN1534" s="70">
        <f>if(AK1534=0,0,if(AJ1534="Hyperdisk Balanced",vlookup(AK1534&amp;" provisioned space",'SKU Pricing'!A:B,Assumptions!$B$2,0)*Z1534+vlookup(AK1534&amp;" provisioned IOPS",'SKU Pricing'!A:B,Assumptions!$B$2,0)*AL1534*730+vlookup(AK1534&amp;" provisioned throughput",'SKU Pricing'!A:B,Assumptions!$B$2,0)*AM1534*730,vlookup(AK1534,'SKU Pricing'!A:B,Assumptions!$B$2,0)*Z1534))</f>
        <v>8.004</v>
      </c>
      <c r="AO1534" s="70">
        <f t="shared" si="15"/>
        <v>44.387256</v>
      </c>
      <c r="AP1534" s="71" t="str">
        <f t="shared" si="16"/>
        <v>VM Manager</v>
      </c>
      <c r="AQ1534" s="70">
        <f>ifna(vlookup(AP1534,'SKU Pricing'!A:B,Assumptions!$B$2,0)*AE1534,0)</f>
        <v>0.81</v>
      </c>
      <c r="AR1534" s="72">
        <v>0.0</v>
      </c>
    </row>
    <row r="1535">
      <c r="A1535" s="61" t="s">
        <v>1673</v>
      </c>
      <c r="B1535" s="62" t="str">
        <f>ifna(if(vlookup(A1535,vOS!A:B,2,0)="","Unknown",vlookup(A1535,vOS!A:B,2,0)),"Unknown")</f>
        <v>Microsoft Windows Server 2019 (64-bit)</v>
      </c>
      <c r="C1535" s="62">
        <f>vlookup(B1535,'OS Study'!A:D,2,0)</f>
        <v>0</v>
      </c>
      <c r="D1535" s="62" t="str">
        <f>vlookup(B1535,'OS Study'!A:D,3,0)</f>
        <v>Windows</v>
      </c>
      <c r="E1535" s="62" t="str">
        <f>vlookup(B1535,'OS Study'!A:D,4,0)</f>
        <v>Server</v>
      </c>
      <c r="F1535" s="63" t="str">
        <f>vlookup(B1535,'OS Study'!A:E,5,0)</f>
        <v>2019</v>
      </c>
      <c r="G1535" s="62">
        <f>IF(vlookup(A1535,'RVtools V2.1'!A:J,4,0)="non",0,1)</f>
        <v>0</v>
      </c>
      <c r="H1535" s="62">
        <f>if(vlookup(A1535,'RVtools V2.1'!A:K,11,0)="kube",1,0)</f>
        <v>0</v>
      </c>
      <c r="I1535" s="62">
        <f t="shared" si="5"/>
        <v>0</v>
      </c>
      <c r="J1535" s="62">
        <f>ifna(vlookup(A1535,'Infra Study'!A:Q,17,0),0)</f>
        <v>0</v>
      </c>
      <c r="K1535" s="64">
        <f>IFERROR(__xludf.DUMMYFUNCTION("N(REGEXMATCH(VLOOKUP(A1535, 'RVtools V2.1'!A:H, 8, 0), ""^Serveur de fichiers""))"),0.0)</f>
        <v>0</v>
      </c>
      <c r="L1535" s="64">
        <f t="shared" si="6"/>
        <v>0</v>
      </c>
      <c r="M1535" s="65" t="str">
        <f>ifna(vlookup(A1535,'RVtools V2.1'!A:I,8,0),"N/A")</f>
        <v>VM Rebond</v>
      </c>
      <c r="N1535" s="64">
        <f>IFERROR(__xludf.DUMMYFUNCTION("IF(REGEXMATCH(M1535, ""(?i)"" &amp; JOIN(""|"", SPLIT(""kalisil"", "" ""))), 1, 0)"),0.0)</f>
        <v>0</v>
      </c>
      <c r="O1535" s="64" t="str">
        <f>vlookup(A1535,'RVtools V2.1'!A:H,7,0)</f>
        <v>T3</v>
      </c>
      <c r="P1535" s="64">
        <f>if(vlookup(A1535,'RVtools V2.1'!A:H,5,0)="oui",1,0)</f>
        <v>0</v>
      </c>
      <c r="Q1535" s="64">
        <f>ifna(vlookup(A1535,vCPU!A:B,2,0),"Unknown")</f>
        <v>10</v>
      </c>
      <c r="R1535" s="66">
        <f>ifna(vlookup(A1535,vMemory!A:C,3,0),"Unknown")</f>
        <v>64</v>
      </c>
      <c r="S1535" s="66">
        <f>ifna(vlookup(A1535,vDisk!A:C,3,0),"Unknown")</f>
        <v>733</v>
      </c>
      <c r="T1535" s="67" t="str">
        <f t="array" ref="T1535">IFS(
   L1535=1, "No Lift &amp; Shift",
   J1535=1, XLOOKUP(A1535, 'Infra Study'!A:A, 'Infra Study'!P:P),
   I1535=1, "No Lift &amp; Shift",
   H1535=1, "GKE",
   K1535=1, "GCNV",
   G1535=1, "Lift &amp; Shift Prod",
   TRUE, "Lift &amp; Shift Noprod"
)</f>
        <v>Lift &amp; Shift Noprod</v>
      </c>
      <c r="U1535" s="67">
        <f t="shared" si="7"/>
        <v>1</v>
      </c>
      <c r="V1535" s="68" t="str">
        <f>if(T1535="Lift &amp; Shift Noprod",if( Y1535=0,Assumptions!$B$5, Assumptions!$B$4),if(T1535="Lift &amp; Shift Prod",if(AND(N1535=1,O1535="T1"),Assumptions!$B$6,Assumptions!$B$4),0))</f>
        <v>E2</v>
      </c>
      <c r="W1535" s="69">
        <f>if(V1535&lt;&gt;0,if(Q1535="Unknown", Assumptions!$B$42,If(Q1535&gt;1,Q1535,2)),0)</f>
        <v>10</v>
      </c>
      <c r="X1535" s="69">
        <f>if(V1535&lt;&gt;0,if(R1535="Unknown", Assumptions!$B$43,R1535),0)</f>
        <v>64</v>
      </c>
      <c r="Y1535" s="68">
        <f t="shared" si="8"/>
        <v>0</v>
      </c>
      <c r="Z1535" s="68">
        <f>if(V1535&lt;&gt;0,if(  S1535="Unknown", Assumptions!$B$44,S1535),0)</f>
        <v>733</v>
      </c>
      <c r="AA1535" s="68" t="str">
        <f>if(V1535 ="N2",ifna(vlookup(W1535&amp;"-"&amp;X1535,'Ref. VM'!A:B,2,0),"Custom"),if(V1535 ="E2" , ifna(vlookup(W1535&amp;"-"&amp;X1535,'Ref. VM'!D:E,2,0),"Custom"),if(V1535="N2D",ifna(vlookup(W1535&amp;"-"&amp;X1535,'Ref. VM'!G:H,2,0),"Custom"),if(V1535="N4",ifna(vlookup(W1535&amp;"-"&amp;X1535,'Ref. VM'!J:K,2,0),"Custom"),0))))</f>
        <v>Custom</v>
      </c>
      <c r="AB1535" s="67" t="str">
        <f t="shared" si="9"/>
        <v>E2-Custom vCPUs</v>
      </c>
      <c r="AC1535" s="67" t="str">
        <f t="shared" si="10"/>
        <v>E2-Custom RAM</v>
      </c>
      <c r="AD1535" s="67">
        <f t="shared" si="11"/>
        <v>0</v>
      </c>
      <c r="AE1535" s="69">
        <f>if(T1535="Lift &amp; Shift Prod",730,if(T1535="Lift &amp; Shift Noprod",Assumptions!$B$3,0))</f>
        <v>270</v>
      </c>
      <c r="AF1535" s="70">
        <f>if( U1535=0,0,if(Y1535=0, ((vlookup(AB1535,'SKU Pricing'!A:B,Assumptions!$B$2,0)*W1535)+(vlookup(AC1535,'SKU Pricing'!A:B,Assumptions!$B$2,0)*X1535))*AE1535,((vlookup(AB1535,'SKU Pricing'!A:B,Assumptions!$B$2,0)*W1535)+(vlookup(AC1535,'SKU Pricing'!A:B,Assumptions!$B$2,0)*(W1535*8))+(vlookup(AD1535,'SKU Pricing'!A:B,Assumptions!$B$2,0)*(X1535-(W1535*8))))*AE1535))</f>
        <v>133.257474</v>
      </c>
      <c r="AG1535" s="67" t="str">
        <f t="shared" si="12"/>
        <v>Windows Server</v>
      </c>
      <c r="AH1535" s="70">
        <f>ifna(vlookup(AG1535,'SKU Pricing'!A:B,Assumptions!$B$2,0)*W1535*AE1535,0)</f>
        <v>124.2</v>
      </c>
      <c r="AI1535" s="62" t="str">
        <f t="shared" si="13"/>
        <v/>
      </c>
      <c r="AJ1535" s="62" t="str">
        <f>if(V1535&lt;&gt;0, if(T1535="Lift &amp; Shift Noprod",Assumptions!$B$9,if(V1535=Assumptions!$B$6,Assumptions!$B$10,if(P1535=1,Assumptions!$B$8,Assumptions!$B$7))),"")</f>
        <v>Balanced</v>
      </c>
      <c r="AK1535" s="69" t="str">
        <f t="shared" si="14"/>
        <v>Balanced</v>
      </c>
      <c r="AL1535" s="69">
        <f>if(AJ1535="Hyperdisk Balanced",Assumptions!$B$11,0)</f>
        <v>0</v>
      </c>
      <c r="AM1535" s="69">
        <f>if(AJ1535="Hyperdisk Balanced",Assumptions!$B$12,0)</f>
        <v>0</v>
      </c>
      <c r="AN1535" s="70">
        <f>if(AK1535=0,0,if(AJ1535="Hyperdisk Balanced",vlookup(AK1535&amp;" provisioned space",'SKU Pricing'!A:B,Assumptions!$B$2,0)*Z1535+vlookup(AK1535&amp;" provisioned IOPS",'SKU Pricing'!A:B,Assumptions!$B$2,0)*AL1535*730+vlookup(AK1535&amp;" provisioned throughput",'SKU Pricing'!A:B,Assumptions!$B$2,0)*AM1535*730,vlookup(AK1535,'SKU Pricing'!A:B,Assumptions!$B$2,0)*Z1535))</f>
        <v>85.028</v>
      </c>
      <c r="AO1535" s="70">
        <f t="shared" si="15"/>
        <v>342.485474</v>
      </c>
      <c r="AP1535" s="71" t="str">
        <f t="shared" si="16"/>
        <v>VM Manager</v>
      </c>
      <c r="AQ1535" s="70">
        <f>ifna(vlookup(AP1535,'SKU Pricing'!A:B,Assumptions!$B$2,0)*AE1535,0)</f>
        <v>0.81</v>
      </c>
      <c r="AR1535" s="72">
        <v>0.0</v>
      </c>
    </row>
    <row r="1536">
      <c r="A1536" s="61" t="s">
        <v>1674</v>
      </c>
      <c r="B1536" s="62" t="str">
        <f>ifna(if(vlookup(A1536,vOS!A:B,2,0)="","Unknown",vlookup(A1536,vOS!A:B,2,0)),"Unknown")</f>
        <v>Microsoft Windows Server 2019 (64-bit)</v>
      </c>
      <c r="C1536" s="62">
        <f>vlookup(B1536,'OS Study'!A:D,2,0)</f>
        <v>0</v>
      </c>
      <c r="D1536" s="62" t="str">
        <f>vlookup(B1536,'OS Study'!A:D,3,0)</f>
        <v>Windows</v>
      </c>
      <c r="E1536" s="62" t="str">
        <f>vlookup(B1536,'OS Study'!A:D,4,0)</f>
        <v>Server</v>
      </c>
      <c r="F1536" s="63" t="str">
        <f>vlookup(B1536,'OS Study'!A:E,5,0)</f>
        <v>2019</v>
      </c>
      <c r="G1536" s="62">
        <f>IF(vlookup(A1536,'RVtools V2.1'!A:J,4,0)="non",0,1)</f>
        <v>1</v>
      </c>
      <c r="H1536" s="62">
        <f>if(vlookup(A1536,'RVtools V2.1'!A:K,11,0)="kube",1,0)</f>
        <v>0</v>
      </c>
      <c r="I1536" s="62">
        <f t="shared" si="5"/>
        <v>0</v>
      </c>
      <c r="J1536" s="62">
        <f>ifna(vlookup(A1536,'Infra Study'!A:Q,17,0),0)</f>
        <v>1</v>
      </c>
      <c r="K1536" s="64">
        <f>IFERROR(__xludf.DUMMYFUNCTION("N(REGEXMATCH(VLOOKUP(A1536, 'RVtools V2.1'!A:H, 8, 0), ""^Serveur de fichiers""))"),0.0)</f>
        <v>0</v>
      </c>
      <c r="L1536" s="64">
        <f t="shared" si="6"/>
        <v>0</v>
      </c>
      <c r="M1536" s="67" t="str">
        <f>ifna(vlookup(A1536,'RVtools V2.1'!A:I,8,0),"N/A")</f>
        <v>VM Rebond</v>
      </c>
      <c r="N1536" s="64">
        <f>IFERROR(__xludf.DUMMYFUNCTION("IF(REGEXMATCH(M1536, ""(?i)"" &amp; JOIN(""|"", SPLIT(""kalisil"", "" ""))), 1, 0)"),0.0)</f>
        <v>0</v>
      </c>
      <c r="O1536" s="64" t="str">
        <f>vlookup(A1536,'RVtools V2.1'!A:H,7,0)</f>
        <v>N/A</v>
      </c>
      <c r="P1536" s="64">
        <f>if(vlookup(A1536,'RVtools V2.1'!A:H,5,0)="oui",1,0)</f>
        <v>0</v>
      </c>
      <c r="Q1536" s="64">
        <f>ifna(vlookup(A1536,vCPU!A:B,2,0),"Unknown")</f>
        <v>4</v>
      </c>
      <c r="R1536" s="66">
        <f>ifna(vlookup(A1536,vMemory!A:C,3,0),"Unknown")</f>
        <v>4</v>
      </c>
      <c r="S1536" s="66">
        <f>ifna(vlookup(A1536,vDisk!A:C,3,0),"Unknown")</f>
        <v>203</v>
      </c>
      <c r="T1536" s="67" t="str">
        <f t="array" ref="T1536">IFS(
   L1536=1, "No Lift &amp; Shift",
   J1536=1, XLOOKUP(A1536, 'Infra Study'!A:A, 'Infra Study'!P:P),
   I1536=1, "No Lift &amp; Shift",
   H1536=1, "GKE",
   K1536=1, "GCNV",
   G1536=1, "Lift &amp; Shift Prod",
   TRUE, "Lift &amp; Shift Noprod"
)</f>
        <v>Consolidation</v>
      </c>
      <c r="U1536" s="67">
        <f t="shared" si="7"/>
        <v>0</v>
      </c>
      <c r="V1536" s="68">
        <f>if(T1536="Lift &amp; Shift Noprod",if( Y1536=0,Assumptions!$B$5, Assumptions!$B$4),if(T1536="Lift &amp; Shift Prod",if(AND(N1536=1,O1536="T1"),Assumptions!$B$6,Assumptions!$B$4),0))</f>
        <v>0</v>
      </c>
      <c r="W1536" s="62">
        <f>if(V1536&lt;&gt;0,if(Q1536="Unknown", Assumptions!$B$42,If(Q1536&gt;1,Q1536,2)),0)</f>
        <v>0</v>
      </c>
      <c r="X1536" s="69">
        <f>if(V1536&lt;&gt;0,if(R1536="Unknown", Assumptions!$B$43,R1536),0)</f>
        <v>0</v>
      </c>
      <c r="Y1536" s="68">
        <f t="shared" si="8"/>
        <v>0</v>
      </c>
      <c r="Z1536" s="68">
        <f>if(V1536&lt;&gt;0,if(  S1536="Unknown", Assumptions!$B$44,S1536),0)</f>
        <v>0</v>
      </c>
      <c r="AA1536" s="68">
        <f>if(V1536 ="N2",ifna(vlookup(W1536&amp;"-"&amp;X1536,'Ref. VM'!A:B,2,0),"Custom"),if(V1536 ="E2" , ifna(vlookup(W1536&amp;"-"&amp;X1536,'Ref. VM'!D:E,2,0),"Custom"),if(V1536="N2D",ifna(vlookup(W1536&amp;"-"&amp;X1536,'Ref. VM'!G:H,2,0),"Custom"),if(V1536="N4",ifna(vlookup(W1536&amp;"-"&amp;X1536,'Ref. VM'!J:K,2,0),"Custom"),0))))</f>
        <v>0</v>
      </c>
      <c r="AB1536" s="67">
        <f t="shared" si="9"/>
        <v>0</v>
      </c>
      <c r="AC1536" s="67">
        <f t="shared" si="10"/>
        <v>0</v>
      </c>
      <c r="AD1536" s="67">
        <f t="shared" si="11"/>
        <v>0</v>
      </c>
      <c r="AE1536" s="62">
        <f>if(T1536="Lift &amp; Shift Prod",730,if(T1536="Lift &amp; Shift Noprod",Assumptions!$B$3,0))</f>
        <v>0</v>
      </c>
      <c r="AF1536" s="70">
        <f>if( U1536=0,0,if(Y1536=0, ((vlookup(AB1536,'SKU Pricing'!A:B,Assumptions!$B$2,0)*W1536)+(vlookup(AC1536,'SKU Pricing'!A:B,Assumptions!$B$2,0)*X1536))*AE1536,((vlookup(AB1536,'SKU Pricing'!A:B,Assumptions!$B$2,0)*W1536)+(vlookup(AC1536,'SKU Pricing'!A:B,Assumptions!$B$2,0)*(W1536*8))+(vlookup(AD1536,'SKU Pricing'!A:B,Assumptions!$B$2,0)*(X1536-(W1536*8))))*AE1536))</f>
        <v>0</v>
      </c>
      <c r="AG1536" s="67">
        <f t="shared" si="12"/>
        <v>0</v>
      </c>
      <c r="AH1536" s="70">
        <f>ifna(vlookup(AG1536,'SKU Pricing'!A:B,Assumptions!$B$2,0)*W1536*AE1536,0)</f>
        <v>0</v>
      </c>
      <c r="AI1536" s="62" t="str">
        <f t="shared" si="13"/>
        <v/>
      </c>
      <c r="AJ1536" s="62" t="str">
        <f>if(V1536&lt;&gt;0, if(T1536="Lift &amp; Shift Noprod",Assumptions!$B$9,if(V1536=Assumptions!$B$6,Assumptions!$B$10,if(P1536=1,Assumptions!$B$8,Assumptions!$B$7))),"")</f>
        <v/>
      </c>
      <c r="AK1536" s="69">
        <f t="shared" si="14"/>
        <v>0</v>
      </c>
      <c r="AL1536" s="69">
        <f>if(AJ1536="Hyperdisk Balanced",Assumptions!$B$11,0)</f>
        <v>0</v>
      </c>
      <c r="AM1536" s="69">
        <f>if(AJ1536="Hyperdisk Balanced",Assumptions!$B$12,0)</f>
        <v>0</v>
      </c>
      <c r="AN1536" s="70">
        <f>if(AK1536=0,0,if(AJ1536="Hyperdisk Balanced",vlookup(AK1536&amp;" provisioned space",'SKU Pricing'!A:B,Assumptions!$B$2,0)*Z1536+vlookup(AK1536&amp;" provisioned IOPS",'SKU Pricing'!A:B,Assumptions!$B$2,0)*AL1536*730+vlookup(AK1536&amp;" provisioned throughput",'SKU Pricing'!A:B,Assumptions!$B$2,0)*AM1536*730,vlookup(AK1536,'SKU Pricing'!A:B,Assumptions!$B$2,0)*Z1536))</f>
        <v>0</v>
      </c>
      <c r="AO1536" s="70">
        <f t="shared" si="15"/>
        <v>0</v>
      </c>
      <c r="AP1536" s="71">
        <f t="shared" si="16"/>
        <v>0</v>
      </c>
      <c r="AQ1536" s="70">
        <f>ifna(vlookup(AP1536,'SKU Pricing'!A:B,Assumptions!$B$2,0)*AE1536,0)</f>
        <v>0</v>
      </c>
      <c r="AR1536" s="72">
        <v>0.0</v>
      </c>
    </row>
    <row r="1537">
      <c r="A1537" s="61" t="s">
        <v>1675</v>
      </c>
      <c r="B1537" s="62" t="str">
        <f>ifna(if(vlookup(A1537,vOS!A:B,2,0)="","Unknown",vlookup(A1537,vOS!A:B,2,0)),"Unknown")</f>
        <v>Microsoft Windows Server 2019 (64-bit)</v>
      </c>
      <c r="C1537" s="62">
        <f>vlookup(B1537,'OS Study'!A:D,2,0)</f>
        <v>0</v>
      </c>
      <c r="D1537" s="62" t="str">
        <f>vlookup(B1537,'OS Study'!A:D,3,0)</f>
        <v>Windows</v>
      </c>
      <c r="E1537" s="62" t="str">
        <f>vlookup(B1537,'OS Study'!A:D,4,0)</f>
        <v>Server</v>
      </c>
      <c r="F1537" s="63" t="str">
        <f>vlookup(B1537,'OS Study'!A:E,5,0)</f>
        <v>2019</v>
      </c>
      <c r="G1537" s="62">
        <f>IF(vlookup(A1537,'RVtools V2.1'!A:J,4,0)="non",0,1)</f>
        <v>1</v>
      </c>
      <c r="H1537" s="62">
        <f>if(vlookup(A1537,'RVtools V2.1'!A:K,11,0)="kube",1,0)</f>
        <v>0</v>
      </c>
      <c r="I1537" s="62">
        <f t="shared" si="5"/>
        <v>0</v>
      </c>
      <c r="J1537" s="62">
        <f>ifna(vlookup(A1537,'Infra Study'!A:Q,17,0),0)</f>
        <v>0</v>
      </c>
      <c r="K1537" s="64">
        <f>IFERROR(__xludf.DUMMYFUNCTION("N(REGEXMATCH(VLOOKUP(A1537, 'RVtools V2.1'!A:H, 8, 0), ""^Serveur de fichiers""))"),0.0)</f>
        <v>0</v>
      </c>
      <c r="L1537" s="64">
        <f t="shared" si="6"/>
        <v>0</v>
      </c>
      <c r="M1537" s="67" t="str">
        <f>ifna(vlookup(A1537,'RVtools V2.1'!A:I,8,0),"N/A")</f>
        <v>Wraptor</v>
      </c>
      <c r="N1537" s="64">
        <f>IFERROR(__xludf.DUMMYFUNCTION("IF(REGEXMATCH(M1537, ""(?i)"" &amp; JOIN(""|"", SPLIT(""kalisil"", "" ""))), 1, 0)"),0.0)</f>
        <v>0</v>
      </c>
      <c r="O1537" s="64" t="str">
        <f>vlookup(A1537,'RVtools V2.1'!A:H,7,0)</f>
        <v>T1</v>
      </c>
      <c r="P1537" s="64">
        <f>if(vlookup(A1537,'RVtools V2.1'!A:H,5,0)="oui",1,0)</f>
        <v>1</v>
      </c>
      <c r="Q1537" s="64">
        <f>ifna(vlookup(A1537,vCPU!A:B,2,0),"Unknown")</f>
        <v>8</v>
      </c>
      <c r="R1537" s="66">
        <f>ifna(vlookup(A1537,vMemory!A:C,3,0),"Unknown")</f>
        <v>24</v>
      </c>
      <c r="S1537" s="66">
        <f>ifna(vlookup(A1537,vDisk!A:C,3,0),"Unknown")</f>
        <v>328</v>
      </c>
      <c r="T1537" s="67" t="str">
        <f t="array" ref="T1537">IFS(
   L1537=1, "No Lift &amp; Shift",
   J1537=1, XLOOKUP(A1537, 'Infra Study'!A:A, 'Infra Study'!P:P),
   I1537=1, "No Lift &amp; Shift",
   H1537=1, "GKE",
   K1537=1, "GCNV",
   G1537=1, "Lift &amp; Shift Prod",
   TRUE, "Lift &amp; Shift Noprod"
)</f>
        <v>Lift &amp; Shift Prod</v>
      </c>
      <c r="U1537" s="67">
        <f t="shared" si="7"/>
        <v>1</v>
      </c>
      <c r="V1537" s="68" t="str">
        <f>if(T1537="Lift &amp; Shift Noprod",if( Y1537=0,Assumptions!$B$5, Assumptions!$B$4),if(T1537="Lift &amp; Shift Prod",if(AND(N1537=1,O1537="T1"),Assumptions!$B$6,Assumptions!$B$4),0))</f>
        <v>N2D</v>
      </c>
      <c r="W1537" s="69">
        <f>if(V1537&lt;&gt;0,if(Q1537="Unknown", Assumptions!$B$42,If(Q1537&gt;1,Q1537,2)),0)</f>
        <v>8</v>
      </c>
      <c r="X1537" s="69">
        <f>if(V1537&lt;&gt;0,if(R1537="Unknown", Assumptions!$B$43,R1537),0)</f>
        <v>24</v>
      </c>
      <c r="Y1537" s="68">
        <f t="shared" si="8"/>
        <v>0</v>
      </c>
      <c r="Z1537" s="68">
        <f>if(V1537&lt;&gt;0,if(  S1537="Unknown", Assumptions!$B$44,S1537),0)</f>
        <v>328</v>
      </c>
      <c r="AA1537" s="68" t="str">
        <f>if(V1537 ="N2",ifna(vlookup(W1537&amp;"-"&amp;X1537,'Ref. VM'!A:B,2,0),"Custom"),if(V1537 ="E2" , ifna(vlookup(W1537&amp;"-"&amp;X1537,'Ref. VM'!D:E,2,0),"Custom"),if(V1537="N2D",ifna(vlookup(W1537&amp;"-"&amp;X1537,'Ref. VM'!G:H,2,0),"Custom"),if(V1537="N4",ifna(vlookup(W1537&amp;"-"&amp;X1537,'Ref. VM'!J:K,2,0),"Custom"),0))))</f>
        <v>Custom</v>
      </c>
      <c r="AB1537" s="67" t="str">
        <f t="shared" si="9"/>
        <v>N2D-Custom vCPUs-CUD 3y</v>
      </c>
      <c r="AC1537" s="67" t="str">
        <f t="shared" si="10"/>
        <v>N2D-Custom RAM-CUD 3y</v>
      </c>
      <c r="AD1537" s="67">
        <f t="shared" si="11"/>
        <v>0</v>
      </c>
      <c r="AE1537" s="69">
        <f>if(T1537="Lift &amp; Shift Prod",730,if(T1537="Lift &amp; Shift Noprod",Assumptions!$B$3,0))</f>
        <v>730</v>
      </c>
      <c r="AF1537" s="70">
        <f>if( U1537=0,0,if(Y1537=0, ((vlookup(AB1537,'SKU Pricing'!A:B,Assumptions!$B$2,0)*W1537)+(vlookup(AC1537,'SKU Pricing'!A:B,Assumptions!$B$2,0)*X1537))*AE1537,((vlookup(AB1537,'SKU Pricing'!A:B,Assumptions!$B$2,0)*W1537)+(vlookup(AC1537,'SKU Pricing'!A:B,Assumptions!$B$2,0)*(W1537*8))+(vlookup(AD1537,'SKU Pricing'!A:B,Assumptions!$B$2,0)*(X1537-(W1537*8))))*AE1537))</f>
        <v>123.4339714</v>
      </c>
      <c r="AG1537" s="67" t="str">
        <f t="shared" si="12"/>
        <v>Windows Server</v>
      </c>
      <c r="AH1537" s="70">
        <f>ifna(vlookup(AG1537,'SKU Pricing'!A:B,Assumptions!$B$2,0)*W1537*AE1537,0)</f>
        <v>268.64</v>
      </c>
      <c r="AI1537" s="62" t="str">
        <f t="shared" si="13"/>
        <v>Regional</v>
      </c>
      <c r="AJ1537" s="62" t="str">
        <f>if(V1537&lt;&gt;0, if(T1537="Lift &amp; Shift Noprod",Assumptions!$B$9,if(V1537=Assumptions!$B$6,Assumptions!$B$10,if(P1537=1,Assumptions!$B$8,Assumptions!$B$7))),"")</f>
        <v>SSD</v>
      </c>
      <c r="AK1537" s="69" t="str">
        <f t="shared" si="14"/>
        <v>SSD</v>
      </c>
      <c r="AL1537" s="69">
        <f>if(AJ1537="Hyperdisk Balanced",Assumptions!$B$11,0)</f>
        <v>0</v>
      </c>
      <c r="AM1537" s="69">
        <f>if(AJ1537="Hyperdisk Balanced",Assumptions!$B$12,0)</f>
        <v>0</v>
      </c>
      <c r="AN1537" s="70">
        <f>if(AK1537=0,0,if(AJ1537="Hyperdisk Balanced",vlookup(AK1537&amp;" provisioned space",'SKU Pricing'!A:B,Assumptions!$B$2,0)*Z1537+vlookup(AK1537&amp;" provisioned IOPS",'SKU Pricing'!A:B,Assumptions!$B$2,0)*AL1537*730+vlookup(AK1537&amp;" provisioned throughput",'SKU Pricing'!A:B,Assumptions!$B$2,0)*AM1537*730,vlookup(AK1537,'SKU Pricing'!A:B,Assumptions!$B$2,0)*Z1537))</f>
        <v>64.616</v>
      </c>
      <c r="AO1537" s="70">
        <f t="shared" si="15"/>
        <v>456.6899714</v>
      </c>
      <c r="AP1537" s="71" t="str">
        <f t="shared" si="16"/>
        <v>VM Manager</v>
      </c>
      <c r="AQ1537" s="70">
        <f>ifna(vlookup(AP1537,'SKU Pricing'!A:B,Assumptions!$B$2,0)*AE1537,0)</f>
        <v>2.19</v>
      </c>
      <c r="AR1537" s="72">
        <v>0.0</v>
      </c>
    </row>
    <row r="1538">
      <c r="A1538" s="61" t="s">
        <v>517</v>
      </c>
      <c r="B1538" s="62" t="str">
        <f>ifna(if(vlookup(A1538,vOS!A:B,2,0)="","Unknown",vlookup(A1538,vOS!A:B,2,0)),"Unknown")</f>
        <v>CentOS 4/5 (64-bit)</v>
      </c>
      <c r="C1538" s="62">
        <f>vlookup(B1538,'OS Study'!A:D,2,0)</f>
        <v>0</v>
      </c>
      <c r="D1538" s="62" t="str">
        <f>vlookup(B1538,'OS Study'!A:D,3,0)</f>
        <v>Linux</v>
      </c>
      <c r="E1538" s="62" t="str">
        <f>vlookup(B1538,'OS Study'!A:D,4,0)</f>
        <v>CentOS</v>
      </c>
      <c r="F1538" s="63" t="str">
        <f>vlookup(B1538,'OS Study'!A:E,5,0)</f>
        <v>4/5</v>
      </c>
      <c r="G1538" s="62">
        <f>IF(vlookup(A1538,'RVtools V2.1'!A:J,4,0)="non",0,1)</f>
        <v>0</v>
      </c>
      <c r="H1538" s="62">
        <f>if(vlookup(A1538,'RVtools V2.1'!A:K,11,0)="kube",1,0)</f>
        <v>0</v>
      </c>
      <c r="I1538" s="62">
        <f t="shared" si="5"/>
        <v>0</v>
      </c>
      <c r="J1538" s="62">
        <f>ifna(vlookup(A1538,'Infra Study'!A:Q,17,0),0)</f>
        <v>0</v>
      </c>
      <c r="K1538" s="64">
        <f>IFERROR(__xludf.DUMMYFUNCTION("N(REGEXMATCH(VLOOKUP(A1538, 'RVtools V2.1'!A:H, 8, 0), ""^Serveur de fichiers""))"),0.0)</f>
        <v>0</v>
      </c>
      <c r="L1538" s="64">
        <f t="shared" si="6"/>
        <v>0</v>
      </c>
      <c r="M1538" s="65" t="str">
        <f>ifna(vlookup(A1538,'RVtools V2.1'!A:I,8,0),"N/A")</f>
        <v>Infra</v>
      </c>
      <c r="N1538" s="64">
        <f>IFERROR(__xludf.DUMMYFUNCTION("IF(REGEXMATCH(M1538, ""(?i)"" &amp; JOIN(""|"", SPLIT(""kalisil"", "" ""))), 1, 0)"),0.0)</f>
        <v>0</v>
      </c>
      <c r="O1538" s="64" t="str">
        <f>vlookup(A1538,'RVtools V2.1'!A:H,7,0)</f>
        <v>N/A</v>
      </c>
      <c r="P1538" s="64">
        <f>if(vlookup(A1538,'RVtools V2.1'!A:H,5,0)="oui",1,0)</f>
        <v>0</v>
      </c>
      <c r="Q1538" s="64">
        <f>ifna(vlookup(A1538,vCPU!A:B,2,0),"Unknown")</f>
        <v>2</v>
      </c>
      <c r="R1538" s="66">
        <f>ifna(vlookup(A1538,vMemory!A:C,3,0),"Unknown")</f>
        <v>2</v>
      </c>
      <c r="S1538" s="66">
        <f>ifna(vlookup(A1538,vDisk!A:C,3,0),"Unknown")</f>
        <v>48</v>
      </c>
      <c r="T1538" s="67" t="str">
        <f t="array" ref="T1538">IFS(
   L1538=1, "No Lift &amp; Shift",
   J1538=1, XLOOKUP(A1538, 'Infra Study'!A:A, 'Infra Study'!P:P),
   I1538=1, "No Lift &amp; Shift",
   H1538=1, "GKE",
   K1538=1, "GCNV",
   G1538=1, "Lift &amp; Shift Prod",
   TRUE, "Lift &amp; Shift Noprod"
)</f>
        <v>Lift &amp; Shift Noprod</v>
      </c>
      <c r="U1538" s="67">
        <f t="shared" si="7"/>
        <v>1</v>
      </c>
      <c r="V1538" s="68" t="str">
        <f>if(T1538="Lift &amp; Shift Noprod",if( Y1538=0,Assumptions!$B$5, Assumptions!$B$4),if(T1538="Lift &amp; Shift Prod",if(AND(N1538=1,O1538="T1"),Assumptions!$B$6,Assumptions!$B$4),0))</f>
        <v>E2</v>
      </c>
      <c r="W1538" s="69">
        <f>if(V1538&lt;&gt;0,if(Q1538="Unknown", Assumptions!$B$42,If(Q1538&gt;1,Q1538,2)),0)</f>
        <v>2</v>
      </c>
      <c r="X1538" s="69">
        <f>if(V1538&lt;&gt;0,if(R1538="Unknown", Assumptions!$B$43,R1538),0)</f>
        <v>2</v>
      </c>
      <c r="Y1538" s="68">
        <f t="shared" si="8"/>
        <v>0</v>
      </c>
      <c r="Z1538" s="68">
        <f>if(V1538&lt;&gt;0,if(  S1538="Unknown", Assumptions!$B$44,S1538),0)</f>
        <v>48</v>
      </c>
      <c r="AA1538" s="68" t="str">
        <f>if(V1538 ="N2",ifna(vlookup(W1538&amp;"-"&amp;X1538,'Ref. VM'!A:B,2,0),"Custom"),if(V1538 ="E2" , ifna(vlookup(W1538&amp;"-"&amp;X1538,'Ref. VM'!D:E,2,0),"Custom"),if(V1538="N2D",ifna(vlookup(W1538&amp;"-"&amp;X1538,'Ref. VM'!G:H,2,0),"Custom"),if(V1538="N4",ifna(vlookup(W1538&amp;"-"&amp;X1538,'Ref. VM'!J:K,2,0),"Custom"),0))))</f>
        <v>Custom</v>
      </c>
      <c r="AB1538" s="67" t="str">
        <f t="shared" si="9"/>
        <v>E2-Custom vCPUs</v>
      </c>
      <c r="AC1538" s="67" t="str">
        <f t="shared" si="10"/>
        <v>E2-Custom RAM</v>
      </c>
      <c r="AD1538" s="67">
        <f t="shared" si="11"/>
        <v>0</v>
      </c>
      <c r="AE1538" s="69">
        <f>if(T1538="Lift &amp; Shift Prod",730,if(T1538="Lift &amp; Shift Noprod",Assumptions!$B$3,0))</f>
        <v>270</v>
      </c>
      <c r="AF1538" s="70">
        <f>if( U1538=0,0,if(Y1538=0, ((vlookup(AB1538,'SKU Pricing'!A:B,Assumptions!$B$2,0)*W1538)+(vlookup(AC1538,'SKU Pricing'!A:B,Assumptions!$B$2,0)*X1538))*AE1538,((vlookup(AB1538,'SKU Pricing'!A:B,Assumptions!$B$2,0)*W1538)+(vlookup(AC1538,'SKU Pricing'!A:B,Assumptions!$B$2,0)*(W1538*8))+(vlookup(AD1538,'SKU Pricing'!A:B,Assumptions!$B$2,0)*(X1538-(W1538*8))))*AE1538))</f>
        <v>16.268931</v>
      </c>
      <c r="AG1538" s="67">
        <f t="shared" si="12"/>
        <v>0</v>
      </c>
      <c r="AH1538" s="70">
        <f>ifna(vlookup(AG1538,'SKU Pricing'!A:B,Assumptions!$B$2,0)*W1538*AE1538,0)</f>
        <v>0</v>
      </c>
      <c r="AI1538" s="62" t="str">
        <f t="shared" si="13"/>
        <v/>
      </c>
      <c r="AJ1538" s="62" t="str">
        <f>if(V1538&lt;&gt;0, if(T1538="Lift &amp; Shift Noprod",Assumptions!$B$9,if(V1538=Assumptions!$B$6,Assumptions!$B$10,if(P1538=1,Assumptions!$B$8,Assumptions!$B$7))),"")</f>
        <v>Balanced</v>
      </c>
      <c r="AK1538" s="69" t="str">
        <f t="shared" si="14"/>
        <v>Balanced</v>
      </c>
      <c r="AL1538" s="69">
        <f>if(AJ1538="Hyperdisk Balanced",Assumptions!$B$11,0)</f>
        <v>0</v>
      </c>
      <c r="AM1538" s="69">
        <f>if(AJ1538="Hyperdisk Balanced",Assumptions!$B$12,0)</f>
        <v>0</v>
      </c>
      <c r="AN1538" s="70">
        <f>if(AK1538=0,0,if(AJ1538="Hyperdisk Balanced",vlookup(AK1538&amp;" provisioned space",'SKU Pricing'!A:B,Assumptions!$B$2,0)*Z1538+vlookup(AK1538&amp;" provisioned IOPS",'SKU Pricing'!A:B,Assumptions!$B$2,0)*AL1538*730+vlookup(AK1538&amp;" provisioned throughput",'SKU Pricing'!A:B,Assumptions!$B$2,0)*AM1538*730,vlookup(AK1538,'SKU Pricing'!A:B,Assumptions!$B$2,0)*Z1538))</f>
        <v>5.568</v>
      </c>
      <c r="AO1538" s="70">
        <f t="shared" si="15"/>
        <v>21.836931</v>
      </c>
      <c r="AP1538" s="71" t="str">
        <f t="shared" si="16"/>
        <v>VM Manager</v>
      </c>
      <c r="AQ1538" s="70">
        <f>ifna(vlookup(AP1538,'SKU Pricing'!A:B,Assumptions!$B$2,0)*AE1538,0)</f>
        <v>0.81</v>
      </c>
      <c r="AR1538" s="72">
        <v>0.0</v>
      </c>
    </row>
    <row r="1539">
      <c r="A1539" s="61" t="s">
        <v>1676</v>
      </c>
      <c r="B1539" s="62" t="str">
        <f>ifna(if(vlookup(A1539,vOS!A:B,2,0)="","Unknown",vlookup(A1539,vOS!A:B,2,0)),"Unknown")</f>
        <v>Microsoft Windows Server 2019 (64-bit)</v>
      </c>
      <c r="C1539" s="62">
        <f>vlookup(B1539,'OS Study'!A:D,2,0)</f>
        <v>0</v>
      </c>
      <c r="D1539" s="62" t="str">
        <f>vlookup(B1539,'OS Study'!A:D,3,0)</f>
        <v>Windows</v>
      </c>
      <c r="E1539" s="62" t="str">
        <f>vlookup(B1539,'OS Study'!A:D,4,0)</f>
        <v>Server</v>
      </c>
      <c r="F1539" s="63" t="str">
        <f>vlookup(B1539,'OS Study'!A:E,5,0)</f>
        <v>2019</v>
      </c>
      <c r="G1539" s="62">
        <f>IF(vlookup(A1539,'RVtools V2.1'!A:J,4,0)="non",0,1)</f>
        <v>0</v>
      </c>
      <c r="H1539" s="62">
        <f>if(vlookup(A1539,'RVtools V2.1'!A:K,11,0)="kube",1,0)</f>
        <v>0</v>
      </c>
      <c r="I1539" s="62">
        <f t="shared" si="5"/>
        <v>0</v>
      </c>
      <c r="J1539" s="62">
        <f>ifna(vlookup(A1539,'Infra Study'!A:Q,17,0),0)</f>
        <v>0</v>
      </c>
      <c r="K1539" s="64">
        <f>IFERROR(__xludf.DUMMYFUNCTION("N(REGEXMATCH(VLOOKUP(A1539, 'RVtools V2.1'!A:H, 8, 0), ""^Serveur de fichiers""))"),0.0)</f>
        <v>0</v>
      </c>
      <c r="L1539" s="64">
        <f t="shared" si="6"/>
        <v>0</v>
      </c>
      <c r="M1539" s="65" t="str">
        <f>ifna(vlookup(A1539,'RVtools V2.1'!A:I,8,0),"N/A")</f>
        <v>Sauvegarde Automate - Astralab</v>
      </c>
      <c r="N1539" s="64">
        <f>IFERROR(__xludf.DUMMYFUNCTION("IF(REGEXMATCH(M1539, ""(?i)"" &amp; JOIN(""|"", SPLIT(""kalisil"", "" ""))), 1, 0)"),0.0)</f>
        <v>0</v>
      </c>
      <c r="O1539" s="64" t="str">
        <f>vlookup(A1539,'RVtools V2.1'!A:H,7,0)</f>
        <v>T3</v>
      </c>
      <c r="P1539" s="64">
        <f>if(vlookup(A1539,'RVtools V2.1'!A:H,5,0)="oui",1,0)</f>
        <v>0</v>
      </c>
      <c r="Q1539" s="64">
        <f>ifna(vlookup(A1539,vCPU!A:B,2,0),"Unknown")</f>
        <v>4</v>
      </c>
      <c r="R1539" s="66">
        <f>ifna(vlookup(A1539,vMemory!A:C,3,0),"Unknown")</f>
        <v>8</v>
      </c>
      <c r="S1539" s="66">
        <f>ifna(vlookup(A1539,vDisk!A:C,3,0),"Unknown")</f>
        <v>10032</v>
      </c>
      <c r="T1539" s="67" t="str">
        <f t="array" ref="T1539">IFS(
   L1539=1, "No Lift &amp; Shift",
   J1539=1, XLOOKUP(A1539, 'Infra Study'!A:A, 'Infra Study'!P:P),
   I1539=1, "No Lift &amp; Shift",
   H1539=1, "GKE",
   K1539=1, "GCNV",
   G1539=1, "Lift &amp; Shift Prod",
   TRUE, "Lift &amp; Shift Noprod"
)</f>
        <v>Lift &amp; Shift Noprod</v>
      </c>
      <c r="U1539" s="67">
        <f t="shared" si="7"/>
        <v>1</v>
      </c>
      <c r="V1539" s="68" t="str">
        <f>if(T1539="Lift &amp; Shift Noprod",if( Y1539=0,Assumptions!$B$5, Assumptions!$B$4),if(T1539="Lift &amp; Shift Prod",if(AND(N1539=1,O1539="T1"),Assumptions!$B$6,Assumptions!$B$4),0))</f>
        <v>E2</v>
      </c>
      <c r="W1539" s="69">
        <f>if(V1539&lt;&gt;0,if(Q1539="Unknown", Assumptions!$B$42,If(Q1539&gt;1,Q1539,2)),0)</f>
        <v>4</v>
      </c>
      <c r="X1539" s="69">
        <f>if(V1539&lt;&gt;0,if(R1539="Unknown", Assumptions!$B$43,R1539),0)</f>
        <v>8</v>
      </c>
      <c r="Y1539" s="68">
        <f t="shared" si="8"/>
        <v>0</v>
      </c>
      <c r="Z1539" s="68">
        <f>if(V1539&lt;&gt;0,if(  S1539="Unknown", Assumptions!$B$44,S1539),0)</f>
        <v>10032</v>
      </c>
      <c r="AA1539" s="68" t="str">
        <f>if(V1539 ="N2",ifna(vlookup(W1539&amp;"-"&amp;X1539,'Ref. VM'!A:B,2,0),"Custom"),if(V1539 ="E2" , ifna(vlookup(W1539&amp;"-"&amp;X1539,'Ref. VM'!D:E,2,0),"Custom"),if(V1539="N2D",ifna(vlookup(W1539&amp;"-"&amp;X1539,'Ref. VM'!G:H,2,0),"Custom"),if(V1539="N4",ifna(vlookup(W1539&amp;"-"&amp;X1539,'Ref. VM'!J:K,2,0),"Custom"),0))))</f>
        <v>Custom</v>
      </c>
      <c r="AB1539" s="67" t="str">
        <f t="shared" si="9"/>
        <v>E2-Custom vCPUs</v>
      </c>
      <c r="AC1539" s="67" t="str">
        <f t="shared" si="10"/>
        <v>E2-Custom RAM</v>
      </c>
      <c r="AD1539" s="67">
        <f t="shared" si="11"/>
        <v>0</v>
      </c>
      <c r="AE1539" s="69">
        <f>if(T1539="Lift &amp; Shift Prod",730,if(T1539="Lift &amp; Shift Noprod",Assumptions!$B$3,0))</f>
        <v>270</v>
      </c>
      <c r="AF1539" s="70">
        <f>if( U1539=0,0,if(Y1539=0, ((vlookup(AB1539,'SKU Pricing'!A:B,Assumptions!$B$2,0)*W1539)+(vlookup(AC1539,'SKU Pricing'!A:B,Assumptions!$B$2,0)*X1539))*AE1539,((vlookup(AB1539,'SKU Pricing'!A:B,Assumptions!$B$2,0)*W1539)+(vlookup(AC1539,'SKU Pricing'!A:B,Assumptions!$B$2,0)*(W1539*8))+(vlookup(AD1539,'SKU Pricing'!A:B,Assumptions!$B$2,0)*(X1539-(W1539*8))))*AE1539))</f>
        <v>36.383256</v>
      </c>
      <c r="AG1539" s="67" t="str">
        <f t="shared" si="12"/>
        <v>Windows Server</v>
      </c>
      <c r="AH1539" s="70">
        <f>ifna(vlookup(AG1539,'SKU Pricing'!A:B,Assumptions!$B$2,0)*W1539*AE1539,0)</f>
        <v>49.68</v>
      </c>
      <c r="AI1539" s="62" t="str">
        <f t="shared" si="13"/>
        <v/>
      </c>
      <c r="AJ1539" s="62" t="str">
        <f>if(V1539&lt;&gt;0, if(T1539="Lift &amp; Shift Noprod",Assumptions!$B$9,if(V1539=Assumptions!$B$6,Assumptions!$B$10,if(P1539=1,Assumptions!$B$8,Assumptions!$B$7))),"")</f>
        <v>Balanced</v>
      </c>
      <c r="AK1539" s="69" t="str">
        <f t="shared" si="14"/>
        <v>Balanced</v>
      </c>
      <c r="AL1539" s="69">
        <f>if(AJ1539="Hyperdisk Balanced",Assumptions!$B$11,0)</f>
        <v>0</v>
      </c>
      <c r="AM1539" s="69">
        <f>if(AJ1539="Hyperdisk Balanced",Assumptions!$B$12,0)</f>
        <v>0</v>
      </c>
      <c r="AN1539" s="70">
        <f>if(AK1539=0,0,if(AJ1539="Hyperdisk Balanced",vlookup(AK1539&amp;" provisioned space",'SKU Pricing'!A:B,Assumptions!$B$2,0)*Z1539+vlookup(AK1539&amp;" provisioned IOPS",'SKU Pricing'!A:B,Assumptions!$B$2,0)*AL1539*730+vlookup(AK1539&amp;" provisioned throughput",'SKU Pricing'!A:B,Assumptions!$B$2,0)*AM1539*730,vlookup(AK1539,'SKU Pricing'!A:B,Assumptions!$B$2,0)*Z1539))</f>
        <v>1163.712</v>
      </c>
      <c r="AO1539" s="70">
        <f t="shared" si="15"/>
        <v>1249.775256</v>
      </c>
      <c r="AP1539" s="71" t="str">
        <f t="shared" si="16"/>
        <v>VM Manager</v>
      </c>
      <c r="AQ1539" s="70">
        <f>ifna(vlookup(AP1539,'SKU Pricing'!A:B,Assumptions!$B$2,0)*AE1539,0)</f>
        <v>0.81</v>
      </c>
      <c r="AR1539" s="72">
        <v>0.0</v>
      </c>
    </row>
    <row r="1540">
      <c r="A1540" s="61" t="s">
        <v>1677</v>
      </c>
      <c r="B1540" s="62" t="str">
        <f>ifna(if(vlookup(A1540,vOS!A:B,2,0)="","Unknown",vlookup(A1540,vOS!A:B,2,0)),"Unknown")</f>
        <v>Microsoft Windows Server 2019 (64-bit)</v>
      </c>
      <c r="C1540" s="62">
        <f>vlookup(B1540,'OS Study'!A:D,2,0)</f>
        <v>0</v>
      </c>
      <c r="D1540" s="62" t="str">
        <f>vlookup(B1540,'OS Study'!A:D,3,0)</f>
        <v>Windows</v>
      </c>
      <c r="E1540" s="62" t="str">
        <f>vlookup(B1540,'OS Study'!A:D,4,0)</f>
        <v>Server</v>
      </c>
      <c r="F1540" s="63" t="str">
        <f>vlookup(B1540,'OS Study'!A:E,5,0)</f>
        <v>2019</v>
      </c>
      <c r="G1540" s="62">
        <f>IF(vlookup(A1540,'RVtools V2.1'!A:J,4,0)="non",0,1)</f>
        <v>0</v>
      </c>
      <c r="H1540" s="62">
        <f>if(vlookup(A1540,'RVtools V2.1'!A:K,11,0)="kube",1,0)</f>
        <v>0</v>
      </c>
      <c r="I1540" s="62">
        <f t="shared" si="5"/>
        <v>0</v>
      </c>
      <c r="J1540" s="62">
        <f>ifna(vlookup(A1540,'Infra Study'!A:Q,17,0),0)</f>
        <v>0</v>
      </c>
      <c r="K1540" s="64">
        <f>IFERROR(__xludf.DUMMYFUNCTION("N(REGEXMATCH(VLOOKUP(A1540, 'RVtools V2.1'!A:H, 8, 0), ""^Serveur de fichiers""))"),0.0)</f>
        <v>0</v>
      </c>
      <c r="L1540" s="64">
        <f t="shared" si="6"/>
        <v>0</v>
      </c>
      <c r="M1540" s="65" t="str">
        <f>ifna(vlookup(A1540,'RVtools V2.1'!A:I,8,0),"N/A")</f>
        <v>Sauvegarde Automate - Astralab</v>
      </c>
      <c r="N1540" s="64">
        <f>IFERROR(__xludf.DUMMYFUNCTION("IF(REGEXMATCH(M1540, ""(?i)"" &amp; JOIN(""|"", SPLIT(""kalisil"", "" ""))), 1, 0)"),0.0)</f>
        <v>0</v>
      </c>
      <c r="O1540" s="64" t="str">
        <f>vlookup(A1540,'RVtools V2.1'!A:H,7,0)</f>
        <v>T3</v>
      </c>
      <c r="P1540" s="64">
        <f>if(vlookup(A1540,'RVtools V2.1'!A:H,5,0)="oui",1,0)</f>
        <v>0</v>
      </c>
      <c r="Q1540" s="64">
        <f>ifna(vlookup(A1540,vCPU!A:B,2,0),"Unknown")</f>
        <v>4</v>
      </c>
      <c r="R1540" s="66">
        <f>ifna(vlookup(A1540,vMemory!A:C,3,0),"Unknown")</f>
        <v>8</v>
      </c>
      <c r="S1540" s="66">
        <f>ifna(vlookup(A1540,vDisk!A:C,3,0),"Unknown")</f>
        <v>12323</v>
      </c>
      <c r="T1540" s="67" t="str">
        <f t="array" ref="T1540">IFS(
   L1540=1, "No Lift &amp; Shift",
   J1540=1, XLOOKUP(A1540, 'Infra Study'!A:A, 'Infra Study'!P:P),
   I1540=1, "No Lift &amp; Shift",
   H1540=1, "GKE",
   K1540=1, "GCNV",
   G1540=1, "Lift &amp; Shift Prod",
   TRUE, "Lift &amp; Shift Noprod"
)</f>
        <v>Lift &amp; Shift Noprod</v>
      </c>
      <c r="U1540" s="67">
        <f t="shared" si="7"/>
        <v>1</v>
      </c>
      <c r="V1540" s="68" t="str">
        <f>if(T1540="Lift &amp; Shift Noprod",if( Y1540=0,Assumptions!$B$5, Assumptions!$B$4),if(T1540="Lift &amp; Shift Prod",if(AND(N1540=1,O1540="T1"),Assumptions!$B$6,Assumptions!$B$4),0))</f>
        <v>E2</v>
      </c>
      <c r="W1540" s="69">
        <f>if(V1540&lt;&gt;0,if(Q1540="Unknown", Assumptions!$B$42,If(Q1540&gt;1,Q1540,2)),0)</f>
        <v>4</v>
      </c>
      <c r="X1540" s="69">
        <f>if(V1540&lt;&gt;0,if(R1540="Unknown", Assumptions!$B$43,R1540),0)</f>
        <v>8</v>
      </c>
      <c r="Y1540" s="68">
        <f t="shared" si="8"/>
        <v>0</v>
      </c>
      <c r="Z1540" s="68">
        <f>if(V1540&lt;&gt;0,if(  S1540="Unknown", Assumptions!$B$44,S1540),0)</f>
        <v>12323</v>
      </c>
      <c r="AA1540" s="68" t="str">
        <f>if(V1540 ="N2",ifna(vlookup(W1540&amp;"-"&amp;X1540,'Ref. VM'!A:B,2,0),"Custom"),if(V1540 ="E2" , ifna(vlookup(W1540&amp;"-"&amp;X1540,'Ref. VM'!D:E,2,0),"Custom"),if(V1540="N2D",ifna(vlookup(W1540&amp;"-"&amp;X1540,'Ref. VM'!G:H,2,0),"Custom"),if(V1540="N4",ifna(vlookup(W1540&amp;"-"&amp;X1540,'Ref. VM'!J:K,2,0),"Custom"),0))))</f>
        <v>Custom</v>
      </c>
      <c r="AB1540" s="67" t="str">
        <f t="shared" si="9"/>
        <v>E2-Custom vCPUs</v>
      </c>
      <c r="AC1540" s="67" t="str">
        <f t="shared" si="10"/>
        <v>E2-Custom RAM</v>
      </c>
      <c r="AD1540" s="67">
        <f t="shared" si="11"/>
        <v>0</v>
      </c>
      <c r="AE1540" s="69">
        <f>if(T1540="Lift &amp; Shift Prod",730,if(T1540="Lift &amp; Shift Noprod",Assumptions!$B$3,0))</f>
        <v>270</v>
      </c>
      <c r="AF1540" s="70">
        <f>if( U1540=0,0,if(Y1540=0, ((vlookup(AB1540,'SKU Pricing'!A:B,Assumptions!$B$2,0)*W1540)+(vlookup(AC1540,'SKU Pricing'!A:B,Assumptions!$B$2,0)*X1540))*AE1540,((vlookup(AB1540,'SKU Pricing'!A:B,Assumptions!$B$2,0)*W1540)+(vlookup(AC1540,'SKU Pricing'!A:B,Assumptions!$B$2,0)*(W1540*8))+(vlookup(AD1540,'SKU Pricing'!A:B,Assumptions!$B$2,0)*(X1540-(W1540*8))))*AE1540))</f>
        <v>36.383256</v>
      </c>
      <c r="AG1540" s="67" t="str">
        <f t="shared" si="12"/>
        <v>Windows Server</v>
      </c>
      <c r="AH1540" s="70">
        <f>ifna(vlookup(AG1540,'SKU Pricing'!A:B,Assumptions!$B$2,0)*W1540*AE1540,0)</f>
        <v>49.68</v>
      </c>
      <c r="AI1540" s="62" t="str">
        <f t="shared" si="13"/>
        <v/>
      </c>
      <c r="AJ1540" s="62" t="str">
        <f>if(V1540&lt;&gt;0, if(T1540="Lift &amp; Shift Noprod",Assumptions!$B$9,if(V1540=Assumptions!$B$6,Assumptions!$B$10,if(P1540=1,Assumptions!$B$8,Assumptions!$B$7))),"")</f>
        <v>Balanced</v>
      </c>
      <c r="AK1540" s="69" t="str">
        <f t="shared" si="14"/>
        <v>Balanced</v>
      </c>
      <c r="AL1540" s="69">
        <f>if(AJ1540="Hyperdisk Balanced",Assumptions!$B$11,0)</f>
        <v>0</v>
      </c>
      <c r="AM1540" s="69">
        <f>if(AJ1540="Hyperdisk Balanced",Assumptions!$B$12,0)</f>
        <v>0</v>
      </c>
      <c r="AN1540" s="70">
        <f>if(AK1540=0,0,if(AJ1540="Hyperdisk Balanced",vlookup(AK1540&amp;" provisioned space",'SKU Pricing'!A:B,Assumptions!$B$2,0)*Z1540+vlookup(AK1540&amp;" provisioned IOPS",'SKU Pricing'!A:B,Assumptions!$B$2,0)*AL1540*730+vlookup(AK1540&amp;" provisioned throughput",'SKU Pricing'!A:B,Assumptions!$B$2,0)*AM1540*730,vlookup(AK1540,'SKU Pricing'!A:B,Assumptions!$B$2,0)*Z1540))</f>
        <v>1429.468</v>
      </c>
      <c r="AO1540" s="70">
        <f t="shared" si="15"/>
        <v>1515.531256</v>
      </c>
      <c r="AP1540" s="71" t="str">
        <f t="shared" si="16"/>
        <v>VM Manager</v>
      </c>
      <c r="AQ1540" s="70">
        <f>ifna(vlookup(AP1540,'SKU Pricing'!A:B,Assumptions!$B$2,0)*AE1540,0)</f>
        <v>0.81</v>
      </c>
      <c r="AR1540" s="72">
        <v>0.0</v>
      </c>
    </row>
    <row r="1541">
      <c r="A1541" s="61" t="s">
        <v>1678</v>
      </c>
      <c r="B1541" s="62" t="str">
        <f>ifna(if(vlookup(A1541,vOS!A:B,2,0)="","Unknown",vlookup(A1541,vOS!A:B,2,0)),"Unknown")</f>
        <v>CentOS 7 (64-bit)</v>
      </c>
      <c r="C1541" s="62">
        <f>vlookup(B1541,'OS Study'!A:D,2,0)</f>
        <v>0</v>
      </c>
      <c r="D1541" s="62" t="str">
        <f>vlookup(B1541,'OS Study'!A:D,3,0)</f>
        <v>Linux</v>
      </c>
      <c r="E1541" s="62" t="str">
        <f>vlookup(B1541,'OS Study'!A:D,4,0)</f>
        <v>CentOS</v>
      </c>
      <c r="F1541" s="63" t="str">
        <f>vlookup(B1541,'OS Study'!A:E,5,0)</f>
        <v>4/5/6/7</v>
      </c>
      <c r="G1541" s="62">
        <f>IF(vlookup(A1541,'RVtools V2.1'!A:J,4,0)="non",0,1)</f>
        <v>1</v>
      </c>
      <c r="H1541" s="62">
        <f>if(vlookup(A1541,'RVtools V2.1'!A:K,11,0)="kube",1,0)</f>
        <v>0</v>
      </c>
      <c r="I1541" s="62">
        <f t="shared" si="5"/>
        <v>0</v>
      </c>
      <c r="J1541" s="62">
        <f>ifna(vlookup(A1541,'Infra Study'!A:Q,17,0),0)</f>
        <v>0</v>
      </c>
      <c r="K1541" s="64">
        <f>IFERROR(__xludf.DUMMYFUNCTION("N(REGEXMATCH(VLOOKUP(A1541, 'RVtools V2.1'!A:H, 8, 0), ""^Serveur de fichiers""))"),0.0)</f>
        <v>0</v>
      </c>
      <c r="L1541" s="64">
        <f t="shared" si="6"/>
        <v>0</v>
      </c>
      <c r="M1541" s="67" t="str">
        <f>ifna(vlookup(A1541,'RVtools V2.1'!A:I,8,0),"N/A")</f>
        <v>Outil gestion des voitures</v>
      </c>
      <c r="N1541" s="64">
        <f>IFERROR(__xludf.DUMMYFUNCTION("IF(REGEXMATCH(M1541, ""(?i)"" &amp; JOIN(""|"", SPLIT(""kalisil"", "" ""))), 1, 0)"),0.0)</f>
        <v>0</v>
      </c>
      <c r="O1541" s="64" t="str">
        <f>vlookup(A1541,'RVtools V2.1'!A:H,7,0)</f>
        <v>N/A</v>
      </c>
      <c r="P1541" s="64">
        <f>if(vlookup(A1541,'RVtools V2.1'!A:H,5,0)="oui",1,0)</f>
        <v>0</v>
      </c>
      <c r="Q1541" s="64">
        <f>ifna(vlookup(A1541,vCPU!A:B,2,0),"Unknown")</f>
        <v>2</v>
      </c>
      <c r="R1541" s="66">
        <f>ifna(vlookup(A1541,vMemory!A:C,3,0),"Unknown")</f>
        <v>2</v>
      </c>
      <c r="S1541" s="66">
        <f>ifna(vlookup(A1541,vDisk!A:C,3,0),"Unknown")</f>
        <v>125</v>
      </c>
      <c r="T1541" s="67" t="str">
        <f t="array" ref="T1541">IFS(
   L1541=1, "No Lift &amp; Shift",
   J1541=1, XLOOKUP(A1541, 'Infra Study'!A:A, 'Infra Study'!P:P),
   I1541=1, "No Lift &amp; Shift",
   H1541=1, "GKE",
   K1541=1, "GCNV",
   G1541=1, "Lift &amp; Shift Prod",
   TRUE, "Lift &amp; Shift Noprod"
)</f>
        <v>Lift &amp; Shift Prod</v>
      </c>
      <c r="U1541" s="67">
        <f t="shared" si="7"/>
        <v>1</v>
      </c>
      <c r="V1541" s="68" t="str">
        <f>if(T1541="Lift &amp; Shift Noprod",if( Y1541=0,Assumptions!$B$5, Assumptions!$B$4),if(T1541="Lift &amp; Shift Prod",if(AND(N1541=1,O1541="T1"),Assumptions!$B$6,Assumptions!$B$4),0))</f>
        <v>N2D</v>
      </c>
      <c r="W1541" s="69">
        <f>if(V1541&lt;&gt;0,if(Q1541="Unknown", Assumptions!$B$42,If(Q1541&gt;1,Q1541,2)),0)</f>
        <v>2</v>
      </c>
      <c r="X1541" s="69">
        <f>if(V1541&lt;&gt;0,if(R1541="Unknown", Assumptions!$B$43,R1541),0)</f>
        <v>2</v>
      </c>
      <c r="Y1541" s="68">
        <f t="shared" si="8"/>
        <v>0</v>
      </c>
      <c r="Z1541" s="68">
        <f>if(V1541&lt;&gt;0,if(  S1541="Unknown", Assumptions!$B$44,S1541),0)</f>
        <v>125</v>
      </c>
      <c r="AA1541" s="68" t="str">
        <f>if(V1541 ="N2",ifna(vlookup(W1541&amp;"-"&amp;X1541,'Ref. VM'!A:B,2,0),"Custom"),if(V1541 ="E2" , ifna(vlookup(W1541&amp;"-"&amp;X1541,'Ref. VM'!D:E,2,0),"Custom"),if(V1541="N2D",ifna(vlookup(W1541&amp;"-"&amp;X1541,'Ref. VM'!G:H,2,0),"Custom"),if(V1541="N4",ifna(vlookup(W1541&amp;"-"&amp;X1541,'Ref. VM'!J:K,2,0),"Custom"),0))))</f>
        <v>Custom</v>
      </c>
      <c r="AB1541" s="67" t="str">
        <f t="shared" si="9"/>
        <v>N2D-Custom vCPUs-CUD 3y</v>
      </c>
      <c r="AC1541" s="67" t="str">
        <f t="shared" si="10"/>
        <v>N2D-Custom RAM-CUD 3y</v>
      </c>
      <c r="AD1541" s="67">
        <f t="shared" si="11"/>
        <v>0</v>
      </c>
      <c r="AE1541" s="69">
        <f>if(T1541="Lift &amp; Shift Prod",730,if(T1541="Lift &amp; Shift Noprod",Assumptions!$B$3,0))</f>
        <v>730</v>
      </c>
      <c r="AF1541" s="70">
        <f>if( U1541=0,0,if(Y1541=0, ((vlookup(AB1541,'SKU Pricing'!A:B,Assumptions!$B$2,0)*W1541)+(vlookup(AC1541,'SKU Pricing'!A:B,Assumptions!$B$2,0)*X1541))*AE1541,((vlookup(AB1541,'SKU Pricing'!A:B,Assumptions!$B$2,0)*W1541)+(vlookup(AC1541,'SKU Pricing'!A:B,Assumptions!$B$2,0)*(W1541*8))+(vlookup(AD1541,'SKU Pricing'!A:B,Assumptions!$B$2,0)*(X1541-(W1541*8))))*AE1541))</f>
        <v>24.9581598</v>
      </c>
      <c r="AG1541" s="67">
        <f t="shared" si="12"/>
        <v>0</v>
      </c>
      <c r="AH1541" s="70">
        <f>ifna(vlookup(AG1541,'SKU Pricing'!A:B,Assumptions!$B$2,0)*W1541*AE1541,0)</f>
        <v>0</v>
      </c>
      <c r="AI1541" s="62" t="str">
        <f t="shared" si="13"/>
        <v/>
      </c>
      <c r="AJ1541" s="62" t="str">
        <f>if(V1541&lt;&gt;0, if(T1541="Lift &amp; Shift Noprod",Assumptions!$B$9,if(V1541=Assumptions!$B$6,Assumptions!$B$10,if(P1541=1,Assumptions!$B$8,Assumptions!$B$7))),"")</f>
        <v>Balanced</v>
      </c>
      <c r="AK1541" s="69" t="str">
        <f t="shared" si="14"/>
        <v>Balanced</v>
      </c>
      <c r="AL1541" s="69">
        <f>if(AJ1541="Hyperdisk Balanced",Assumptions!$B$11,0)</f>
        <v>0</v>
      </c>
      <c r="AM1541" s="69">
        <f>if(AJ1541="Hyperdisk Balanced",Assumptions!$B$12,0)</f>
        <v>0</v>
      </c>
      <c r="AN1541" s="70">
        <f>if(AK1541=0,0,if(AJ1541="Hyperdisk Balanced",vlookup(AK1541&amp;" provisioned space",'SKU Pricing'!A:B,Assumptions!$B$2,0)*Z1541+vlookup(AK1541&amp;" provisioned IOPS",'SKU Pricing'!A:B,Assumptions!$B$2,0)*AL1541*730+vlookup(AK1541&amp;" provisioned throughput",'SKU Pricing'!A:B,Assumptions!$B$2,0)*AM1541*730,vlookup(AK1541,'SKU Pricing'!A:B,Assumptions!$B$2,0)*Z1541))</f>
        <v>14.5</v>
      </c>
      <c r="AO1541" s="70">
        <f t="shared" si="15"/>
        <v>39.4581598</v>
      </c>
      <c r="AP1541" s="71" t="str">
        <f t="shared" si="16"/>
        <v>VM Manager</v>
      </c>
      <c r="AQ1541" s="70">
        <f>ifna(vlookup(AP1541,'SKU Pricing'!A:B,Assumptions!$B$2,0)*AE1541,0)</f>
        <v>2.19</v>
      </c>
      <c r="AR1541" s="72">
        <v>0.0</v>
      </c>
    </row>
    <row r="1542">
      <c r="A1542" s="61" t="s">
        <v>1679</v>
      </c>
      <c r="B1542" s="62" t="str">
        <f>ifna(if(vlookup(A1542,vOS!A:B,2,0)="","Unknown",vlookup(A1542,vOS!A:B,2,0)),"Unknown")</f>
        <v>CentOS 7 (64-bit)</v>
      </c>
      <c r="C1542" s="62">
        <f>vlookup(B1542,'OS Study'!A:D,2,0)</f>
        <v>0</v>
      </c>
      <c r="D1542" s="62" t="str">
        <f>vlookup(B1542,'OS Study'!A:D,3,0)</f>
        <v>Linux</v>
      </c>
      <c r="E1542" s="62" t="str">
        <f>vlookup(B1542,'OS Study'!A:D,4,0)</f>
        <v>CentOS</v>
      </c>
      <c r="F1542" s="63" t="str">
        <f>vlookup(B1542,'OS Study'!A:E,5,0)</f>
        <v>4/5/6/7</v>
      </c>
      <c r="G1542" s="62">
        <f>IF(vlookup(A1542,'RVtools V2.1'!A:J,4,0)="non",0,1)</f>
        <v>0</v>
      </c>
      <c r="H1542" s="62">
        <f>if(vlookup(A1542,'RVtools V2.1'!A:K,11,0)="kube",1,0)</f>
        <v>0</v>
      </c>
      <c r="I1542" s="62">
        <f t="shared" si="5"/>
        <v>0</v>
      </c>
      <c r="J1542" s="62">
        <f>ifna(vlookup(A1542,'Infra Study'!A:Q,17,0),0)</f>
        <v>0</v>
      </c>
      <c r="K1542" s="64">
        <f>IFERROR(__xludf.DUMMYFUNCTION("N(REGEXMATCH(VLOOKUP(A1542, 'RVtools V2.1'!A:H, 8, 0), ""^Serveur de fichiers""))"),0.0)</f>
        <v>0</v>
      </c>
      <c r="L1542" s="64">
        <f t="shared" si="6"/>
        <v>0</v>
      </c>
      <c r="M1542" s="65" t="str">
        <f>ifna(vlookup(A1542,'RVtools V2.1'!A:I,8,0),"N/A")</f>
        <v>Stockage de saves</v>
      </c>
      <c r="N1542" s="64">
        <f>IFERROR(__xludf.DUMMYFUNCTION("IF(REGEXMATCH(M1542, ""(?i)"" &amp; JOIN(""|"", SPLIT(""kalisil"", "" ""))), 1, 0)"),0.0)</f>
        <v>0</v>
      </c>
      <c r="O1542" s="64" t="str">
        <f>vlookup(A1542,'RVtools V2.1'!A:H,7,0)</f>
        <v>N/A</v>
      </c>
      <c r="P1542" s="64">
        <f>if(vlookup(A1542,'RVtools V2.1'!A:H,5,0)="oui",1,0)</f>
        <v>0</v>
      </c>
      <c r="Q1542" s="64">
        <f>ifna(vlookup(A1542,vCPU!A:B,2,0),"Unknown")</f>
        <v>2</v>
      </c>
      <c r="R1542" s="66">
        <f>ifna(vlookup(A1542,vMemory!A:C,3,0),"Unknown")</f>
        <v>2</v>
      </c>
      <c r="S1542" s="66">
        <f>ifna(vlookup(A1542,vDisk!A:C,3,0),"Unknown")</f>
        <v>3166</v>
      </c>
      <c r="T1542" s="67" t="str">
        <f t="array" ref="T1542">IFS(
   L1542=1, "No Lift &amp; Shift",
   J1542=1, XLOOKUP(A1542, 'Infra Study'!A:A, 'Infra Study'!P:P),
   I1542=1, "No Lift &amp; Shift",
   H1542=1, "GKE",
   K1542=1, "GCNV",
   G1542=1, "Lift &amp; Shift Prod",
   TRUE, "Lift &amp; Shift Noprod"
)</f>
        <v>Lift &amp; Shift Noprod</v>
      </c>
      <c r="U1542" s="67">
        <f t="shared" si="7"/>
        <v>1</v>
      </c>
      <c r="V1542" s="68" t="str">
        <f>if(T1542="Lift &amp; Shift Noprod",if( Y1542=0,Assumptions!$B$5, Assumptions!$B$4),if(T1542="Lift &amp; Shift Prod",if(AND(N1542=1,O1542="T1"),Assumptions!$B$6,Assumptions!$B$4),0))</f>
        <v>E2</v>
      </c>
      <c r="W1542" s="69">
        <f>if(V1542&lt;&gt;0,if(Q1542="Unknown", Assumptions!$B$42,If(Q1542&gt;1,Q1542,2)),0)</f>
        <v>2</v>
      </c>
      <c r="X1542" s="69">
        <f>if(V1542&lt;&gt;0,if(R1542="Unknown", Assumptions!$B$43,R1542),0)</f>
        <v>2</v>
      </c>
      <c r="Y1542" s="68">
        <f t="shared" si="8"/>
        <v>0</v>
      </c>
      <c r="Z1542" s="68">
        <f>if(V1542&lt;&gt;0,if(  S1542="Unknown", Assumptions!$B$44,S1542),0)</f>
        <v>3166</v>
      </c>
      <c r="AA1542" s="68" t="str">
        <f>if(V1542 ="N2",ifna(vlookup(W1542&amp;"-"&amp;X1542,'Ref. VM'!A:B,2,0),"Custom"),if(V1542 ="E2" , ifna(vlookup(W1542&amp;"-"&amp;X1542,'Ref. VM'!D:E,2,0),"Custom"),if(V1542="N2D",ifna(vlookup(W1542&amp;"-"&amp;X1542,'Ref. VM'!G:H,2,0),"Custom"),if(V1542="N4",ifna(vlookup(W1542&amp;"-"&amp;X1542,'Ref. VM'!J:K,2,0),"Custom"),0))))</f>
        <v>Custom</v>
      </c>
      <c r="AB1542" s="67" t="str">
        <f t="shared" si="9"/>
        <v>E2-Custom vCPUs</v>
      </c>
      <c r="AC1542" s="67" t="str">
        <f t="shared" si="10"/>
        <v>E2-Custom RAM</v>
      </c>
      <c r="AD1542" s="67">
        <f t="shared" si="11"/>
        <v>0</v>
      </c>
      <c r="AE1542" s="69">
        <f>if(T1542="Lift &amp; Shift Prod",730,if(T1542="Lift &amp; Shift Noprod",Assumptions!$B$3,0))</f>
        <v>270</v>
      </c>
      <c r="AF1542" s="70">
        <f>if( U1542=0,0,if(Y1542=0, ((vlookup(AB1542,'SKU Pricing'!A:B,Assumptions!$B$2,0)*W1542)+(vlookup(AC1542,'SKU Pricing'!A:B,Assumptions!$B$2,0)*X1542))*AE1542,((vlookup(AB1542,'SKU Pricing'!A:B,Assumptions!$B$2,0)*W1542)+(vlookup(AC1542,'SKU Pricing'!A:B,Assumptions!$B$2,0)*(W1542*8))+(vlookup(AD1542,'SKU Pricing'!A:B,Assumptions!$B$2,0)*(X1542-(W1542*8))))*AE1542))</f>
        <v>16.268931</v>
      </c>
      <c r="AG1542" s="67">
        <f t="shared" si="12"/>
        <v>0</v>
      </c>
      <c r="AH1542" s="70">
        <f>ifna(vlookup(AG1542,'SKU Pricing'!A:B,Assumptions!$B$2,0)*W1542*AE1542,0)</f>
        <v>0</v>
      </c>
      <c r="AI1542" s="62" t="str">
        <f t="shared" si="13"/>
        <v/>
      </c>
      <c r="AJ1542" s="62" t="str">
        <f>if(V1542&lt;&gt;0, if(T1542="Lift &amp; Shift Noprod",Assumptions!$B$9,if(V1542=Assumptions!$B$6,Assumptions!$B$10,if(P1542=1,Assumptions!$B$8,Assumptions!$B$7))),"")</f>
        <v>Balanced</v>
      </c>
      <c r="AK1542" s="69" t="str">
        <f t="shared" si="14"/>
        <v>Balanced</v>
      </c>
      <c r="AL1542" s="69">
        <f>if(AJ1542="Hyperdisk Balanced",Assumptions!$B$11,0)</f>
        <v>0</v>
      </c>
      <c r="AM1542" s="69">
        <f>if(AJ1542="Hyperdisk Balanced",Assumptions!$B$12,0)</f>
        <v>0</v>
      </c>
      <c r="AN1542" s="70">
        <f>if(AK1542=0,0,if(AJ1542="Hyperdisk Balanced",vlookup(AK1542&amp;" provisioned space",'SKU Pricing'!A:B,Assumptions!$B$2,0)*Z1542+vlookup(AK1542&amp;" provisioned IOPS",'SKU Pricing'!A:B,Assumptions!$B$2,0)*AL1542*730+vlookup(AK1542&amp;" provisioned throughput",'SKU Pricing'!A:B,Assumptions!$B$2,0)*AM1542*730,vlookup(AK1542,'SKU Pricing'!A:B,Assumptions!$B$2,0)*Z1542))</f>
        <v>367.256</v>
      </c>
      <c r="AO1542" s="70">
        <f t="shared" si="15"/>
        <v>383.524931</v>
      </c>
      <c r="AP1542" s="71" t="str">
        <f t="shared" si="16"/>
        <v>VM Manager</v>
      </c>
      <c r="AQ1542" s="70">
        <f>ifna(vlookup(AP1542,'SKU Pricing'!A:B,Assumptions!$B$2,0)*AE1542,0)</f>
        <v>0.81</v>
      </c>
      <c r="AR1542" s="72">
        <v>0.0</v>
      </c>
    </row>
    <row r="1543">
      <c r="A1543" s="61" t="s">
        <v>1680</v>
      </c>
      <c r="B1543" s="62" t="str">
        <f>ifna(if(vlookup(A1543,vOS!A:B,2,0)="","Unknown",vlookup(A1543,vOS!A:B,2,0)),"Unknown")</f>
        <v>Microsoft Windows Server 2008 R2 (64-bit)</v>
      </c>
      <c r="C1543" s="62">
        <f>vlookup(B1543,'OS Study'!A:D,2,0)</f>
        <v>0</v>
      </c>
      <c r="D1543" s="62" t="str">
        <f>vlookup(B1543,'OS Study'!A:D,3,0)</f>
        <v>Windows</v>
      </c>
      <c r="E1543" s="62" t="str">
        <f>vlookup(B1543,'OS Study'!A:D,4,0)</f>
        <v>Server</v>
      </c>
      <c r="F1543" s="63" t="str">
        <f>vlookup(B1543,'OS Study'!A:E,5,0)</f>
        <v>2008 R2</v>
      </c>
      <c r="G1543" s="62">
        <f>IF(vlookup(A1543,'RVtools V2.1'!A:J,4,0)="non",0,1)</f>
        <v>0</v>
      </c>
      <c r="H1543" s="62">
        <f>if(vlookup(A1543,'RVtools V2.1'!A:K,11,0)="kube",1,0)</f>
        <v>0</v>
      </c>
      <c r="I1543" s="62">
        <f t="shared" si="5"/>
        <v>0</v>
      </c>
      <c r="J1543" s="62">
        <f>ifna(vlookup(A1543,'Infra Study'!A:Q,17,0),0)</f>
        <v>0</v>
      </c>
      <c r="K1543" s="64">
        <f>IFERROR(__xludf.DUMMYFUNCTION("N(REGEXMATCH(VLOOKUP(A1543, 'RVtools V2.1'!A:H, 8, 0), ""^Serveur de fichiers""))"),0.0)</f>
        <v>0</v>
      </c>
      <c r="L1543" s="64">
        <f t="shared" si="6"/>
        <v>1</v>
      </c>
      <c r="M1543" s="65" t="str">
        <f>ifna(vlookup(A1543,'RVtools V2.1'!A:I,8,0),"N/A")</f>
        <v>SirWeb - Bio86</v>
      </c>
      <c r="N1543" s="64">
        <f>IFERROR(__xludf.DUMMYFUNCTION("IF(REGEXMATCH(M1543, ""(?i)"" &amp; JOIN(""|"", SPLIT(""kalisil"", "" ""))), 1, 0)"),0.0)</f>
        <v>0</v>
      </c>
      <c r="O1543" s="64" t="str">
        <f>vlookup(A1543,'RVtools V2.1'!A:H,7,0)</f>
        <v>T3</v>
      </c>
      <c r="P1543" s="64">
        <f>if(vlookup(A1543,'RVtools V2.1'!A:H,5,0)="oui",1,0)</f>
        <v>0</v>
      </c>
      <c r="Q1543" s="64">
        <f>ifna(vlookup(A1543,vCPU!A:B,2,0),"Unknown")</f>
        <v>1</v>
      </c>
      <c r="R1543" s="66">
        <f>ifna(vlookup(A1543,vMemory!A:C,3,0),"Unknown")</f>
        <v>4</v>
      </c>
      <c r="S1543" s="66">
        <f>ifna(vlookup(A1543,vDisk!A:C,3,0),"Unknown")</f>
        <v>189</v>
      </c>
      <c r="T1543" s="67" t="str">
        <f t="array" ref="T1543">IFS(
   L1543=1, "No Lift &amp; Shift",
   J1543=1, XLOOKUP(A1543, 'Infra Study'!A:A, 'Infra Study'!P:P),
   I1543=1, "No Lift &amp; Shift",
   H1543=1, "GKE",
   K1543=1, "GCNV",
   G1543=1, "Lift &amp; Shift Prod",
   TRUE, "Lift &amp; Shift Noprod"
)</f>
        <v>No Lift &amp; Shift</v>
      </c>
      <c r="U1543" s="67">
        <f t="shared" si="7"/>
        <v>0</v>
      </c>
      <c r="V1543" s="68">
        <f>if(T1543="Lift &amp; Shift Noprod",if( Y1543=0,Assumptions!$B$5, Assumptions!$B$4),if(T1543="Lift &amp; Shift Prod",if(AND(N1543=1,O1543="T1"),Assumptions!$B$6,Assumptions!$B$4),0))</f>
        <v>0</v>
      </c>
      <c r="W1543" s="62">
        <f>if(V1543&lt;&gt;0,if(Q1543="Unknown", Assumptions!$B$42,If(Q1543&gt;1,Q1543,2)),0)</f>
        <v>0</v>
      </c>
      <c r="X1543" s="69">
        <f>if(V1543&lt;&gt;0,if(R1543="Unknown", Assumptions!$B$43,R1543),0)</f>
        <v>0</v>
      </c>
      <c r="Y1543" s="68">
        <f t="shared" si="8"/>
        <v>0</v>
      </c>
      <c r="Z1543" s="68">
        <f>if(V1543&lt;&gt;0,if(  S1543="Unknown", Assumptions!$B$44,S1543),0)</f>
        <v>0</v>
      </c>
      <c r="AA1543" s="68">
        <f>if(V1543 ="N2",ifna(vlookup(W1543&amp;"-"&amp;X1543,'Ref. VM'!A:B,2,0),"Custom"),if(V1543 ="E2" , ifna(vlookup(W1543&amp;"-"&amp;X1543,'Ref. VM'!D:E,2,0),"Custom"),if(V1543="N2D",ifna(vlookup(W1543&amp;"-"&amp;X1543,'Ref. VM'!G:H,2,0),"Custom"),if(V1543="N4",ifna(vlookup(W1543&amp;"-"&amp;X1543,'Ref. VM'!J:K,2,0),"Custom"),0))))</f>
        <v>0</v>
      </c>
      <c r="AB1543" s="67">
        <f t="shared" si="9"/>
        <v>0</v>
      </c>
      <c r="AC1543" s="67">
        <f t="shared" si="10"/>
        <v>0</v>
      </c>
      <c r="AD1543" s="67">
        <f t="shared" si="11"/>
        <v>0</v>
      </c>
      <c r="AE1543" s="62">
        <f>if(T1543="Lift &amp; Shift Prod",730,if(T1543="Lift &amp; Shift Noprod",Assumptions!$B$3,0))</f>
        <v>0</v>
      </c>
      <c r="AF1543" s="70">
        <f>if( U1543=0,0,if(Y1543=0, ((vlookup(AB1543,'SKU Pricing'!A:B,Assumptions!$B$2,0)*W1543)+(vlookup(AC1543,'SKU Pricing'!A:B,Assumptions!$B$2,0)*X1543))*AE1543,((vlookup(AB1543,'SKU Pricing'!A:B,Assumptions!$B$2,0)*W1543)+(vlookup(AC1543,'SKU Pricing'!A:B,Assumptions!$B$2,0)*(W1543*8))+(vlookup(AD1543,'SKU Pricing'!A:B,Assumptions!$B$2,0)*(X1543-(W1543*8))))*AE1543))</f>
        <v>0</v>
      </c>
      <c r="AG1543" s="67">
        <f t="shared" si="12"/>
        <v>0</v>
      </c>
      <c r="AH1543" s="70">
        <f>ifna(vlookup(AG1543,'SKU Pricing'!A:B,Assumptions!$B$2,0)*W1543*AE1543,0)</f>
        <v>0</v>
      </c>
      <c r="AI1543" s="62" t="str">
        <f t="shared" si="13"/>
        <v/>
      </c>
      <c r="AJ1543" s="62" t="str">
        <f>if(V1543&lt;&gt;0, if(T1543="Lift &amp; Shift Noprod",Assumptions!$B$9,if(V1543=Assumptions!$B$6,Assumptions!$B$10,if(P1543=1,Assumptions!$B$8,Assumptions!$B$7))),"")</f>
        <v/>
      </c>
      <c r="AK1543" s="69">
        <f t="shared" si="14"/>
        <v>0</v>
      </c>
      <c r="AL1543" s="69">
        <f>if(AJ1543="Hyperdisk Balanced",Assumptions!$B$11,0)</f>
        <v>0</v>
      </c>
      <c r="AM1543" s="69">
        <f>if(AJ1543="Hyperdisk Balanced",Assumptions!$B$12,0)</f>
        <v>0</v>
      </c>
      <c r="AN1543" s="70">
        <f>if(AK1543=0,0,if(AJ1543="Hyperdisk Balanced",vlookup(AK1543&amp;" provisioned space",'SKU Pricing'!A:B,Assumptions!$B$2,0)*Z1543+vlookup(AK1543&amp;" provisioned IOPS",'SKU Pricing'!A:B,Assumptions!$B$2,0)*AL1543*730+vlookup(AK1543&amp;" provisioned throughput",'SKU Pricing'!A:B,Assumptions!$B$2,0)*AM1543*730,vlookup(AK1543,'SKU Pricing'!A:B,Assumptions!$B$2,0)*Z1543))</f>
        <v>0</v>
      </c>
      <c r="AO1543" s="70">
        <f t="shared" si="15"/>
        <v>0</v>
      </c>
      <c r="AP1543" s="71">
        <f t="shared" si="16"/>
        <v>0</v>
      </c>
      <c r="AQ1543" s="70">
        <f>ifna(vlookup(AP1543,'SKU Pricing'!A:B,Assumptions!$B$2,0)*AE1543,0)</f>
        <v>0</v>
      </c>
      <c r="AR1543" s="72">
        <v>0.0</v>
      </c>
    </row>
    <row r="1544">
      <c r="A1544" s="61" t="s">
        <v>1681</v>
      </c>
      <c r="B1544" s="62" t="str">
        <f>ifna(if(vlookup(A1544,vOS!A:B,2,0)="","Unknown",vlookup(A1544,vOS!A:B,2,0)),"Unknown")</f>
        <v>Microsoft Windows Server 2019 (64-bit)</v>
      </c>
      <c r="C1544" s="62">
        <f>vlookup(B1544,'OS Study'!A:D,2,0)</f>
        <v>0</v>
      </c>
      <c r="D1544" s="62" t="str">
        <f>vlookup(B1544,'OS Study'!A:D,3,0)</f>
        <v>Windows</v>
      </c>
      <c r="E1544" s="62" t="str">
        <f>vlookup(B1544,'OS Study'!A:D,4,0)</f>
        <v>Server</v>
      </c>
      <c r="F1544" s="63" t="str">
        <f>vlookup(B1544,'OS Study'!A:E,5,0)</f>
        <v>2019</v>
      </c>
      <c r="G1544" s="62">
        <f>IF(vlookup(A1544,'RVtools V2.1'!A:J,4,0)="non",0,1)</f>
        <v>1</v>
      </c>
      <c r="H1544" s="62">
        <f>if(vlookup(A1544,'RVtools V2.1'!A:K,11,0)="kube",1,0)</f>
        <v>0</v>
      </c>
      <c r="I1544" s="62">
        <f t="shared" si="5"/>
        <v>0</v>
      </c>
      <c r="J1544" s="62">
        <f>ifna(vlookup(A1544,'Infra Study'!A:Q,17,0),0)</f>
        <v>0</v>
      </c>
      <c r="K1544" s="64">
        <f>IFERROR(__xludf.DUMMYFUNCTION("N(REGEXMATCH(VLOOKUP(A1544, 'RVtools V2.1'!A:H, 8, 0), ""^Serveur de fichiers""))"),0.0)</f>
        <v>0</v>
      </c>
      <c r="L1544" s="64">
        <f t="shared" si="6"/>
        <v>0</v>
      </c>
      <c r="M1544" s="67" t="str">
        <f>ifna(vlookup(A1544,'RVtools V2.1'!A:I,8,0),"N/A")</f>
        <v>Contrôle d'accès BIO86</v>
      </c>
      <c r="N1544" s="64">
        <f>IFERROR(__xludf.DUMMYFUNCTION("IF(REGEXMATCH(M1544, ""(?i)"" &amp; JOIN(""|"", SPLIT(""kalisil"", "" ""))), 1, 0)"),0.0)</f>
        <v>0</v>
      </c>
      <c r="O1544" s="64" t="str">
        <f>vlookup(A1544,'RVtools V2.1'!A:H,7,0)</f>
        <v>T2</v>
      </c>
      <c r="P1544" s="64">
        <f>if(vlookup(A1544,'RVtools V2.1'!A:H,5,0)="oui",1,0)</f>
        <v>1</v>
      </c>
      <c r="Q1544" s="64">
        <f>ifna(vlookup(A1544,vCPU!A:B,2,0),"Unknown")</f>
        <v>2</v>
      </c>
      <c r="R1544" s="66">
        <f>ifna(vlookup(A1544,vMemory!A:C,3,0),"Unknown")</f>
        <v>8</v>
      </c>
      <c r="S1544" s="66">
        <f>ifna(vlookup(A1544,vDisk!A:C,3,0),"Unknown")</f>
        <v>609</v>
      </c>
      <c r="T1544" s="67" t="str">
        <f t="array" ref="T1544">IFS(
   L1544=1, "No Lift &amp; Shift",
   J1544=1, XLOOKUP(A1544, 'Infra Study'!A:A, 'Infra Study'!P:P),
   I1544=1, "No Lift &amp; Shift",
   H1544=1, "GKE",
   K1544=1, "GCNV",
   G1544=1, "Lift &amp; Shift Prod",
   TRUE, "Lift &amp; Shift Noprod"
)</f>
        <v>Lift &amp; Shift Prod</v>
      </c>
      <c r="U1544" s="67">
        <f t="shared" si="7"/>
        <v>1</v>
      </c>
      <c r="V1544" s="68" t="str">
        <f>if(T1544="Lift &amp; Shift Noprod",if( Y1544=0,Assumptions!$B$5, Assumptions!$B$4),if(T1544="Lift &amp; Shift Prod",if(AND(N1544=1,O1544="T1"),Assumptions!$B$6,Assumptions!$B$4),0))</f>
        <v>N2D</v>
      </c>
      <c r="W1544" s="69">
        <f>if(V1544&lt;&gt;0,if(Q1544="Unknown", Assumptions!$B$42,If(Q1544&gt;1,Q1544,2)),0)</f>
        <v>2</v>
      </c>
      <c r="X1544" s="69">
        <f>if(V1544&lt;&gt;0,if(R1544="Unknown", Assumptions!$B$43,R1544),0)</f>
        <v>8</v>
      </c>
      <c r="Y1544" s="68">
        <f t="shared" si="8"/>
        <v>0</v>
      </c>
      <c r="Z1544" s="68">
        <f>if(V1544&lt;&gt;0,if(  S1544="Unknown", Assumptions!$B$44,S1544),0)</f>
        <v>609</v>
      </c>
      <c r="AA1544" s="68" t="str">
        <f>if(V1544 ="N2",ifna(vlookup(W1544&amp;"-"&amp;X1544,'Ref. VM'!A:B,2,0),"Custom"),if(V1544 ="E2" , ifna(vlookup(W1544&amp;"-"&amp;X1544,'Ref. VM'!D:E,2,0),"Custom"),if(V1544="N2D",ifna(vlookup(W1544&amp;"-"&amp;X1544,'Ref. VM'!G:H,2,0),"Custom"),if(V1544="N4",ifna(vlookup(W1544&amp;"-"&amp;X1544,'Ref. VM'!J:K,2,0),"Custom"),0))))</f>
        <v>Custom</v>
      </c>
      <c r="AB1544" s="67" t="str">
        <f t="shared" si="9"/>
        <v>N2D-Custom vCPUs-CUD 3y</v>
      </c>
      <c r="AC1544" s="67" t="str">
        <f t="shared" si="10"/>
        <v>N2D-Custom RAM-CUD 3y</v>
      </c>
      <c r="AD1544" s="67">
        <f t="shared" si="11"/>
        <v>0</v>
      </c>
      <c r="AE1544" s="69">
        <f>if(T1544="Lift &amp; Shift Prod",730,if(T1544="Lift &amp; Shift Noprod",Assumptions!$B$3,0))</f>
        <v>730</v>
      </c>
      <c r="AF1544" s="70">
        <f>if( U1544=0,0,if(Y1544=0, ((vlookup(AB1544,'SKU Pricing'!A:B,Assumptions!$B$2,0)*W1544)+(vlookup(AC1544,'SKU Pricing'!A:B,Assumptions!$B$2,0)*X1544))*AE1544,((vlookup(AB1544,'SKU Pricing'!A:B,Assumptions!$B$2,0)*W1544)+(vlookup(AC1544,'SKU Pricing'!A:B,Assumptions!$B$2,0)*(W1544*8))+(vlookup(AD1544,'SKU Pricing'!A:B,Assumptions!$B$2,0)*(X1544-(W1544*8))))*AE1544))</f>
        <v>33.80865936</v>
      </c>
      <c r="AG1544" s="67" t="str">
        <f t="shared" si="12"/>
        <v>Windows Server</v>
      </c>
      <c r="AH1544" s="70">
        <f>ifna(vlookup(AG1544,'SKU Pricing'!A:B,Assumptions!$B$2,0)*W1544*AE1544,0)</f>
        <v>67.16</v>
      </c>
      <c r="AI1544" s="62" t="str">
        <f t="shared" si="13"/>
        <v/>
      </c>
      <c r="AJ1544" s="62" t="str">
        <f>if(V1544&lt;&gt;0, if(T1544="Lift &amp; Shift Noprod",Assumptions!$B$9,if(V1544=Assumptions!$B$6,Assumptions!$B$10,if(P1544=1,Assumptions!$B$8,Assumptions!$B$7))),"")</f>
        <v>SSD</v>
      </c>
      <c r="AK1544" s="69" t="str">
        <f t="shared" si="14"/>
        <v>SSD</v>
      </c>
      <c r="AL1544" s="69">
        <f>if(AJ1544="Hyperdisk Balanced",Assumptions!$B$11,0)</f>
        <v>0</v>
      </c>
      <c r="AM1544" s="69">
        <f>if(AJ1544="Hyperdisk Balanced",Assumptions!$B$12,0)</f>
        <v>0</v>
      </c>
      <c r="AN1544" s="70">
        <f>if(AK1544=0,0,if(AJ1544="Hyperdisk Balanced",vlookup(AK1544&amp;" provisioned space",'SKU Pricing'!A:B,Assumptions!$B$2,0)*Z1544+vlookup(AK1544&amp;" provisioned IOPS",'SKU Pricing'!A:B,Assumptions!$B$2,0)*AL1544*730+vlookup(AK1544&amp;" provisioned throughput",'SKU Pricing'!A:B,Assumptions!$B$2,0)*AM1544*730,vlookup(AK1544,'SKU Pricing'!A:B,Assumptions!$B$2,0)*Z1544))</f>
        <v>119.973</v>
      </c>
      <c r="AO1544" s="70">
        <f t="shared" si="15"/>
        <v>220.9416594</v>
      </c>
      <c r="AP1544" s="71" t="str">
        <f t="shared" si="16"/>
        <v>VM Manager</v>
      </c>
      <c r="AQ1544" s="70">
        <f>ifna(vlookup(AP1544,'SKU Pricing'!A:B,Assumptions!$B$2,0)*AE1544,0)</f>
        <v>2.19</v>
      </c>
      <c r="AR1544" s="72">
        <v>0.0</v>
      </c>
    </row>
    <row r="1545">
      <c r="A1545" s="61" t="s">
        <v>1682</v>
      </c>
      <c r="B1545" s="62" t="str">
        <f>ifna(if(vlookup(A1545,vOS!A:B,2,0)="","Unknown",vlookup(A1545,vOS!A:B,2,0)),"Unknown")</f>
        <v>Microsoft Windows Server 2012 (64-bit)</v>
      </c>
      <c r="C1545" s="62">
        <f>vlookup(B1545,'OS Study'!A:D,2,0)</f>
        <v>0</v>
      </c>
      <c r="D1545" s="62" t="str">
        <f>vlookup(B1545,'OS Study'!A:D,3,0)</f>
        <v>Windows</v>
      </c>
      <c r="E1545" s="62" t="str">
        <f>vlookup(B1545,'OS Study'!A:D,4,0)</f>
        <v>Server</v>
      </c>
      <c r="F1545" s="63" t="str">
        <f>vlookup(B1545,'OS Study'!A:E,5,0)</f>
        <v>2012</v>
      </c>
      <c r="G1545" s="62">
        <f>IF(vlookup(A1545,'RVtools V2.1'!A:J,4,0)="non",0,1)</f>
        <v>1</v>
      </c>
      <c r="H1545" s="62">
        <f>if(vlookup(A1545,'RVtools V2.1'!A:K,11,0)="kube",1,0)</f>
        <v>0</v>
      </c>
      <c r="I1545" s="62">
        <f t="shared" si="5"/>
        <v>0</v>
      </c>
      <c r="J1545" s="62">
        <f>ifna(vlookup(A1545,'Infra Study'!A:Q,17,0),0)</f>
        <v>0</v>
      </c>
      <c r="K1545" s="64">
        <f>IFERROR(__xludf.DUMMYFUNCTION("N(REGEXMATCH(VLOOKUP(A1545, 'RVtools V2.1'!A:H, 8, 0), ""^Serveur de fichiers""))"),0.0)</f>
        <v>0</v>
      </c>
      <c r="L1545" s="64">
        <f t="shared" si="6"/>
        <v>0</v>
      </c>
      <c r="M1545" s="67" t="str">
        <f>ifna(vlookup(A1545,'RVtools V2.1'!A:I,8,0),"N/A")</f>
        <v>Archive SIL</v>
      </c>
      <c r="N1545" s="64">
        <f>IFERROR(__xludf.DUMMYFUNCTION("IF(REGEXMATCH(M1545, ""(?i)"" &amp; JOIN(""|"", SPLIT(""kalisil"", "" ""))), 1, 0)"),0.0)</f>
        <v>0</v>
      </c>
      <c r="O1545" s="64" t="str">
        <f>vlookup(A1545,'RVtools V2.1'!A:H,7,0)</f>
        <v>T3</v>
      </c>
      <c r="P1545" s="64">
        <f>if(vlookup(A1545,'RVtools V2.1'!A:H,5,0)="oui",1,0)</f>
        <v>1</v>
      </c>
      <c r="Q1545" s="64">
        <f>ifna(vlookup(A1545,vCPU!A:B,2,0),"Unknown")</f>
        <v>2</v>
      </c>
      <c r="R1545" s="66">
        <f>ifna(vlookup(A1545,vMemory!A:C,3,0),"Unknown")</f>
        <v>4</v>
      </c>
      <c r="S1545" s="66">
        <f>ifna(vlookup(A1545,vDisk!A:C,3,0),"Unknown")</f>
        <v>975</v>
      </c>
      <c r="T1545" s="67" t="str">
        <f t="array" ref="T1545">IFS(
   L1545=1, "No Lift &amp; Shift",
   J1545=1, XLOOKUP(A1545, 'Infra Study'!A:A, 'Infra Study'!P:P),
   I1545=1, "No Lift &amp; Shift",
   H1545=1, "GKE",
   K1545=1, "GCNV",
   G1545=1, "Lift &amp; Shift Prod",
   TRUE, "Lift &amp; Shift Noprod"
)</f>
        <v>Lift &amp; Shift Prod</v>
      </c>
      <c r="U1545" s="67">
        <f t="shared" si="7"/>
        <v>1</v>
      </c>
      <c r="V1545" s="68" t="str">
        <f>if(T1545="Lift &amp; Shift Noprod",if( Y1545=0,Assumptions!$B$5, Assumptions!$B$4),if(T1545="Lift &amp; Shift Prod",if(AND(N1545=1,O1545="T1"),Assumptions!$B$6,Assumptions!$B$4),0))</f>
        <v>N2D</v>
      </c>
      <c r="W1545" s="69">
        <f>if(V1545&lt;&gt;0,if(Q1545="Unknown", Assumptions!$B$42,If(Q1545&gt;1,Q1545,2)),0)</f>
        <v>2</v>
      </c>
      <c r="X1545" s="69">
        <f>if(V1545&lt;&gt;0,if(R1545="Unknown", Assumptions!$B$43,R1545),0)</f>
        <v>4</v>
      </c>
      <c r="Y1545" s="68">
        <f t="shared" si="8"/>
        <v>0</v>
      </c>
      <c r="Z1545" s="68">
        <f>if(V1545&lt;&gt;0,if(  S1545="Unknown", Assumptions!$B$44,S1545),0)</f>
        <v>975</v>
      </c>
      <c r="AA1545" s="68" t="str">
        <f>if(V1545 ="N2",ifna(vlookup(W1545&amp;"-"&amp;X1545,'Ref. VM'!A:B,2,0),"Custom"),if(V1545 ="E2" , ifna(vlookup(W1545&amp;"-"&amp;X1545,'Ref. VM'!D:E,2,0),"Custom"),if(V1545="N2D",ifna(vlookup(W1545&amp;"-"&amp;X1545,'Ref. VM'!G:H,2,0),"Custom"),if(V1545="N4",ifna(vlookup(W1545&amp;"-"&amp;X1545,'Ref. VM'!J:K,2,0),"Custom"),0))))</f>
        <v>Custom</v>
      </c>
      <c r="AB1545" s="67" t="str">
        <f t="shared" si="9"/>
        <v>N2D-Custom vCPUs-CUD 3y</v>
      </c>
      <c r="AC1545" s="67" t="str">
        <f t="shared" si="10"/>
        <v>N2D-Custom RAM-CUD 3y</v>
      </c>
      <c r="AD1545" s="67">
        <f t="shared" si="11"/>
        <v>0</v>
      </c>
      <c r="AE1545" s="69">
        <f>if(T1545="Lift &amp; Shift Prod",730,if(T1545="Lift &amp; Shift Noprod",Assumptions!$B$3,0))</f>
        <v>730</v>
      </c>
      <c r="AF1545" s="70">
        <f>if( U1545=0,0,if(Y1545=0, ((vlookup(AB1545,'SKU Pricing'!A:B,Assumptions!$B$2,0)*W1545)+(vlookup(AC1545,'SKU Pricing'!A:B,Assumptions!$B$2,0)*X1545))*AE1545,((vlookup(AB1545,'SKU Pricing'!A:B,Assumptions!$B$2,0)*W1545)+(vlookup(AC1545,'SKU Pricing'!A:B,Assumptions!$B$2,0)*(W1545*8))+(vlookup(AD1545,'SKU Pricing'!A:B,Assumptions!$B$2,0)*(X1545-(W1545*8))))*AE1545))</f>
        <v>27.90832632</v>
      </c>
      <c r="AG1545" s="67" t="str">
        <f t="shared" si="12"/>
        <v>Windows Server</v>
      </c>
      <c r="AH1545" s="70">
        <f>ifna(vlookup(AG1545,'SKU Pricing'!A:B,Assumptions!$B$2,0)*W1545*AE1545,0)</f>
        <v>67.16</v>
      </c>
      <c r="AI1545" s="62" t="str">
        <f t="shared" si="13"/>
        <v/>
      </c>
      <c r="AJ1545" s="62" t="str">
        <f>if(V1545&lt;&gt;0, if(T1545="Lift &amp; Shift Noprod",Assumptions!$B$9,if(V1545=Assumptions!$B$6,Assumptions!$B$10,if(P1545=1,Assumptions!$B$8,Assumptions!$B$7))),"")</f>
        <v>SSD</v>
      </c>
      <c r="AK1545" s="69" t="str">
        <f t="shared" si="14"/>
        <v>SSD</v>
      </c>
      <c r="AL1545" s="69">
        <f>if(AJ1545="Hyperdisk Balanced",Assumptions!$B$11,0)</f>
        <v>0</v>
      </c>
      <c r="AM1545" s="69">
        <f>if(AJ1545="Hyperdisk Balanced",Assumptions!$B$12,0)</f>
        <v>0</v>
      </c>
      <c r="AN1545" s="70">
        <f>if(AK1545=0,0,if(AJ1545="Hyperdisk Balanced",vlookup(AK1545&amp;" provisioned space",'SKU Pricing'!A:B,Assumptions!$B$2,0)*Z1545+vlookup(AK1545&amp;" provisioned IOPS",'SKU Pricing'!A:B,Assumptions!$B$2,0)*AL1545*730+vlookup(AK1545&amp;" provisioned throughput",'SKU Pricing'!A:B,Assumptions!$B$2,0)*AM1545*730,vlookup(AK1545,'SKU Pricing'!A:B,Assumptions!$B$2,0)*Z1545))</f>
        <v>192.075</v>
      </c>
      <c r="AO1545" s="70">
        <f t="shared" si="15"/>
        <v>287.1433263</v>
      </c>
      <c r="AP1545" s="71" t="str">
        <f t="shared" si="16"/>
        <v>VM Manager</v>
      </c>
      <c r="AQ1545" s="70">
        <f>ifna(vlookup(AP1545,'SKU Pricing'!A:B,Assumptions!$B$2,0)*AE1545,0)</f>
        <v>2.19</v>
      </c>
      <c r="AR1545" s="72">
        <v>0.0</v>
      </c>
    </row>
    <row r="1546">
      <c r="A1546" s="61" t="s">
        <v>1683</v>
      </c>
      <c r="B1546" s="62" t="str">
        <f>ifna(if(vlookup(A1546,vOS!A:B,2,0)="","Unknown",vlookup(A1546,vOS!A:B,2,0)),"Unknown")</f>
        <v>Microsoft Windows Server 2012 (64-bit)</v>
      </c>
      <c r="C1546" s="62">
        <f>vlookup(B1546,'OS Study'!A:D,2,0)</f>
        <v>0</v>
      </c>
      <c r="D1546" s="62" t="str">
        <f>vlookup(B1546,'OS Study'!A:D,3,0)</f>
        <v>Windows</v>
      </c>
      <c r="E1546" s="62" t="str">
        <f>vlookup(B1546,'OS Study'!A:D,4,0)</f>
        <v>Server</v>
      </c>
      <c r="F1546" s="63" t="str">
        <f>vlookup(B1546,'OS Study'!A:E,5,0)</f>
        <v>2012</v>
      </c>
      <c r="G1546" s="62">
        <f>IF(vlookup(A1546,'RVtools V2.1'!A:J,4,0)="non",0,1)</f>
        <v>1</v>
      </c>
      <c r="H1546" s="62">
        <f>if(vlookup(A1546,'RVtools V2.1'!A:K,11,0)="kube",1,0)</f>
        <v>0</v>
      </c>
      <c r="I1546" s="62">
        <f t="shared" si="5"/>
        <v>0</v>
      </c>
      <c r="J1546" s="62">
        <f>ifna(vlookup(A1546,'Infra Study'!A:Q,17,0),0)</f>
        <v>0</v>
      </c>
      <c r="K1546" s="64">
        <f>IFERROR(__xludf.DUMMYFUNCTION("N(REGEXMATCH(VLOOKUP(A1546, 'RVtools V2.1'!A:H, 8, 0), ""^Serveur de fichiers""))"),0.0)</f>
        <v>0</v>
      </c>
      <c r="L1546" s="64">
        <f t="shared" si="6"/>
        <v>0</v>
      </c>
      <c r="M1546" s="67" t="str">
        <f>ifna(vlookup(A1546,'RVtools V2.1'!A:I,8,0),"N/A")</f>
        <v>Archive SIL</v>
      </c>
      <c r="N1546" s="64">
        <f>IFERROR(__xludf.DUMMYFUNCTION("IF(REGEXMATCH(M1546, ""(?i)"" &amp; JOIN(""|"", SPLIT(""kalisil"", "" ""))), 1, 0)"),0.0)</f>
        <v>0</v>
      </c>
      <c r="O1546" s="64" t="str">
        <f>vlookup(A1546,'RVtools V2.1'!A:H,7,0)</f>
        <v>T3</v>
      </c>
      <c r="P1546" s="64">
        <f>if(vlookup(A1546,'RVtools V2.1'!A:H,5,0)="oui",1,0)</f>
        <v>1</v>
      </c>
      <c r="Q1546" s="64">
        <f>ifna(vlookup(A1546,vCPU!A:B,2,0),"Unknown")</f>
        <v>4</v>
      </c>
      <c r="R1546" s="66">
        <f>ifna(vlookup(A1546,vMemory!A:C,3,0),"Unknown")</f>
        <v>4</v>
      </c>
      <c r="S1546" s="66">
        <f>ifna(vlookup(A1546,vDisk!A:C,3,0),"Unknown")</f>
        <v>149</v>
      </c>
      <c r="T1546" s="67" t="str">
        <f t="array" ref="T1546">IFS(
   L1546=1, "No Lift &amp; Shift",
   J1546=1, XLOOKUP(A1546, 'Infra Study'!A:A, 'Infra Study'!P:P),
   I1546=1, "No Lift &amp; Shift",
   H1546=1, "GKE",
   K1546=1, "GCNV",
   G1546=1, "Lift &amp; Shift Prod",
   TRUE, "Lift &amp; Shift Noprod"
)</f>
        <v>Lift &amp; Shift Prod</v>
      </c>
      <c r="U1546" s="67">
        <f t="shared" si="7"/>
        <v>1</v>
      </c>
      <c r="V1546" s="68" t="str">
        <f>if(T1546="Lift &amp; Shift Noprod",if( Y1546=0,Assumptions!$B$5, Assumptions!$B$4),if(T1546="Lift &amp; Shift Prod",if(AND(N1546=1,O1546="T1"),Assumptions!$B$6,Assumptions!$B$4),0))</f>
        <v>N2D</v>
      </c>
      <c r="W1546" s="69">
        <f>if(V1546&lt;&gt;0,if(Q1546="Unknown", Assumptions!$B$42,If(Q1546&gt;1,Q1546,2)),0)</f>
        <v>4</v>
      </c>
      <c r="X1546" s="69">
        <f>if(V1546&lt;&gt;0,if(R1546="Unknown", Assumptions!$B$43,R1546),0)</f>
        <v>4</v>
      </c>
      <c r="Y1546" s="68">
        <f t="shared" si="8"/>
        <v>0</v>
      </c>
      <c r="Z1546" s="68">
        <f>if(V1546&lt;&gt;0,if(  S1546="Unknown", Assumptions!$B$44,S1546),0)</f>
        <v>149</v>
      </c>
      <c r="AA1546" s="68" t="str">
        <f>if(V1546 ="N2",ifna(vlookup(W1546&amp;"-"&amp;X1546,'Ref. VM'!A:B,2,0),"Custom"),if(V1546 ="E2" , ifna(vlookup(W1546&amp;"-"&amp;X1546,'Ref. VM'!D:E,2,0),"Custom"),if(V1546="N2D",ifna(vlookup(W1546&amp;"-"&amp;X1546,'Ref. VM'!G:H,2,0),"Custom"),if(V1546="N4",ifna(vlookup(W1546&amp;"-"&amp;X1546,'Ref. VM'!J:K,2,0),"Custom"),0))))</f>
        <v>Custom</v>
      </c>
      <c r="AB1546" s="67" t="str">
        <f t="shared" si="9"/>
        <v>N2D-Custom vCPUs-CUD 3y</v>
      </c>
      <c r="AC1546" s="67" t="str">
        <f t="shared" si="10"/>
        <v>N2D-Custom RAM-CUD 3y</v>
      </c>
      <c r="AD1546" s="67">
        <f t="shared" si="11"/>
        <v>0</v>
      </c>
      <c r="AE1546" s="69">
        <f>if(T1546="Lift &amp; Shift Prod",730,if(T1546="Lift &amp; Shift Noprod",Assumptions!$B$3,0))</f>
        <v>730</v>
      </c>
      <c r="AF1546" s="70">
        <f>if( U1546=0,0,if(Y1546=0, ((vlookup(AB1546,'SKU Pricing'!A:B,Assumptions!$B$2,0)*W1546)+(vlookup(AC1546,'SKU Pricing'!A:B,Assumptions!$B$2,0)*X1546))*AE1546,((vlookup(AB1546,'SKU Pricing'!A:B,Assumptions!$B$2,0)*W1546)+(vlookup(AC1546,'SKU Pricing'!A:B,Assumptions!$B$2,0)*(W1546*8))+(vlookup(AD1546,'SKU Pricing'!A:B,Assumptions!$B$2,0)*(X1546-(W1546*8))))*AE1546))</f>
        <v>49.9163196</v>
      </c>
      <c r="AG1546" s="67" t="str">
        <f t="shared" si="12"/>
        <v>Windows Server</v>
      </c>
      <c r="AH1546" s="70">
        <f>ifna(vlookup(AG1546,'SKU Pricing'!A:B,Assumptions!$B$2,0)*W1546*AE1546,0)</f>
        <v>134.32</v>
      </c>
      <c r="AI1546" s="62" t="str">
        <f t="shared" si="13"/>
        <v/>
      </c>
      <c r="AJ1546" s="62" t="str">
        <f>if(V1546&lt;&gt;0, if(T1546="Lift &amp; Shift Noprod",Assumptions!$B$9,if(V1546=Assumptions!$B$6,Assumptions!$B$10,if(P1546=1,Assumptions!$B$8,Assumptions!$B$7))),"")</f>
        <v>SSD</v>
      </c>
      <c r="AK1546" s="69" t="str">
        <f t="shared" si="14"/>
        <v>SSD</v>
      </c>
      <c r="AL1546" s="69">
        <f>if(AJ1546="Hyperdisk Balanced",Assumptions!$B$11,0)</f>
        <v>0</v>
      </c>
      <c r="AM1546" s="69">
        <f>if(AJ1546="Hyperdisk Balanced",Assumptions!$B$12,0)</f>
        <v>0</v>
      </c>
      <c r="AN1546" s="70">
        <f>if(AK1546=0,0,if(AJ1546="Hyperdisk Balanced",vlookup(AK1546&amp;" provisioned space",'SKU Pricing'!A:B,Assumptions!$B$2,0)*Z1546+vlookup(AK1546&amp;" provisioned IOPS",'SKU Pricing'!A:B,Assumptions!$B$2,0)*AL1546*730+vlookup(AK1546&amp;" provisioned throughput",'SKU Pricing'!A:B,Assumptions!$B$2,0)*AM1546*730,vlookup(AK1546,'SKU Pricing'!A:B,Assumptions!$B$2,0)*Z1546))</f>
        <v>29.353</v>
      </c>
      <c r="AO1546" s="70">
        <f t="shared" si="15"/>
        <v>213.5893196</v>
      </c>
      <c r="AP1546" s="71" t="str">
        <f t="shared" si="16"/>
        <v>VM Manager</v>
      </c>
      <c r="AQ1546" s="70">
        <f>ifna(vlookup(AP1546,'SKU Pricing'!A:B,Assumptions!$B$2,0)*AE1546,0)</f>
        <v>2.19</v>
      </c>
      <c r="AR1546" s="72">
        <v>0.0</v>
      </c>
    </row>
    <row r="1547">
      <c r="A1547" s="61" t="s">
        <v>1684</v>
      </c>
      <c r="B1547" s="62" t="str">
        <f>ifna(if(vlookup(A1547,vOS!A:B,2,0)="","Unknown",vlookup(A1547,vOS!A:B,2,0)),"Unknown")</f>
        <v>Microsoft Windows Server 2012 (64-bit)</v>
      </c>
      <c r="C1547" s="62">
        <f>vlookup(B1547,'OS Study'!A:D,2,0)</f>
        <v>0</v>
      </c>
      <c r="D1547" s="62" t="str">
        <f>vlookup(B1547,'OS Study'!A:D,3,0)</f>
        <v>Windows</v>
      </c>
      <c r="E1547" s="62" t="str">
        <f>vlookup(B1547,'OS Study'!A:D,4,0)</f>
        <v>Server</v>
      </c>
      <c r="F1547" s="63" t="str">
        <f>vlookup(B1547,'OS Study'!A:E,5,0)</f>
        <v>2012</v>
      </c>
      <c r="G1547" s="62">
        <f>IF(vlookup(A1547,'RVtools V2.1'!A:J,4,0)="non",0,1)</f>
        <v>0</v>
      </c>
      <c r="H1547" s="62">
        <f>if(vlookup(A1547,'RVtools V2.1'!A:K,11,0)="kube",1,0)</f>
        <v>0</v>
      </c>
      <c r="I1547" s="62">
        <f t="shared" si="5"/>
        <v>0</v>
      </c>
      <c r="J1547" s="62">
        <f>ifna(vlookup(A1547,'Infra Study'!A:Q,17,0),0)</f>
        <v>0</v>
      </c>
      <c r="K1547" s="64">
        <f>IFERROR(__xludf.DUMMYFUNCTION("N(REGEXMATCH(VLOOKUP(A1547, 'RVtools V2.1'!A:H, 8, 0), ""^Serveur de fichiers""))"),0.0)</f>
        <v>0</v>
      </c>
      <c r="L1547" s="64">
        <f t="shared" si="6"/>
        <v>0</v>
      </c>
      <c r="M1547" s="65" t="str">
        <f>ifna(vlookup(A1547,'RVtools V2.1'!A:I,8,0),"N/A")</f>
        <v>Ancien Controleur de domaine</v>
      </c>
      <c r="N1547" s="64">
        <f>IFERROR(__xludf.DUMMYFUNCTION("IF(REGEXMATCH(M1547, ""(?i)"" &amp; JOIN(""|"", SPLIT(""kalisil"", "" ""))), 1, 0)"),0.0)</f>
        <v>0</v>
      </c>
      <c r="O1547" s="64" t="str">
        <f>vlookup(A1547,'RVtools V2.1'!A:H,7,0)</f>
        <v>T3</v>
      </c>
      <c r="P1547" s="64">
        <f>if(vlookup(A1547,'RVtools V2.1'!A:H,5,0)="oui",1,0)</f>
        <v>0</v>
      </c>
      <c r="Q1547" s="64">
        <f>ifna(vlookup(A1547,vCPU!A:B,2,0),"Unknown")</f>
        <v>2</v>
      </c>
      <c r="R1547" s="66">
        <f>ifna(vlookup(A1547,vMemory!A:C,3,0),"Unknown")</f>
        <v>4</v>
      </c>
      <c r="S1547" s="66">
        <f>ifna(vlookup(A1547,vDisk!A:C,3,0),"Unknown")</f>
        <v>187</v>
      </c>
      <c r="T1547" s="67" t="str">
        <f t="array" ref="T1547">IFS(
   L1547=1, "No Lift &amp; Shift",
   J1547=1, XLOOKUP(A1547, 'Infra Study'!A:A, 'Infra Study'!P:P),
   I1547=1, "No Lift &amp; Shift",
   H1547=1, "GKE",
   K1547=1, "GCNV",
   G1547=1, "Lift &amp; Shift Prod",
   TRUE, "Lift &amp; Shift Noprod"
)</f>
        <v>Lift &amp; Shift Noprod</v>
      </c>
      <c r="U1547" s="67">
        <f t="shared" si="7"/>
        <v>1</v>
      </c>
      <c r="V1547" s="68" t="str">
        <f>if(T1547="Lift &amp; Shift Noprod",if( Y1547=0,Assumptions!$B$5, Assumptions!$B$4),if(T1547="Lift &amp; Shift Prod",if(AND(N1547=1,O1547="T1"),Assumptions!$B$6,Assumptions!$B$4),0))</f>
        <v>E2</v>
      </c>
      <c r="W1547" s="69">
        <f>if(V1547&lt;&gt;0,if(Q1547="Unknown", Assumptions!$B$42,If(Q1547&gt;1,Q1547,2)),0)</f>
        <v>2</v>
      </c>
      <c r="X1547" s="69">
        <f>if(V1547&lt;&gt;0,if(R1547="Unknown", Assumptions!$B$43,R1547),0)</f>
        <v>4</v>
      </c>
      <c r="Y1547" s="68">
        <f t="shared" si="8"/>
        <v>0</v>
      </c>
      <c r="Z1547" s="68">
        <f>if(V1547&lt;&gt;0,if(  S1547="Unknown", Assumptions!$B$44,S1547),0)</f>
        <v>187</v>
      </c>
      <c r="AA1547" s="68" t="str">
        <f>if(V1547 ="N2",ifna(vlookup(W1547&amp;"-"&amp;X1547,'Ref. VM'!A:B,2,0),"Custom"),if(V1547 ="E2" , ifna(vlookup(W1547&amp;"-"&amp;X1547,'Ref. VM'!D:E,2,0),"Custom"),if(V1547="N2D",ifna(vlookup(W1547&amp;"-"&amp;X1547,'Ref. VM'!G:H,2,0),"Custom"),if(V1547="N4",ifna(vlookup(W1547&amp;"-"&amp;X1547,'Ref. VM'!J:K,2,0),"Custom"),0))))</f>
        <v>Custom</v>
      </c>
      <c r="AB1547" s="67" t="str">
        <f t="shared" si="9"/>
        <v>E2-Custom vCPUs</v>
      </c>
      <c r="AC1547" s="67" t="str">
        <f t="shared" si="10"/>
        <v>E2-Custom RAM</v>
      </c>
      <c r="AD1547" s="67">
        <f t="shared" si="11"/>
        <v>0</v>
      </c>
      <c r="AE1547" s="69">
        <f>if(T1547="Lift &amp; Shift Prod",730,if(T1547="Lift &amp; Shift Noprod",Assumptions!$B$3,0))</f>
        <v>270</v>
      </c>
      <c r="AF1547" s="70">
        <f>if( U1547=0,0,if(Y1547=0, ((vlookup(AB1547,'SKU Pricing'!A:B,Assumptions!$B$2,0)*W1547)+(vlookup(AC1547,'SKU Pricing'!A:B,Assumptions!$B$2,0)*X1547))*AE1547,((vlookup(AB1547,'SKU Pricing'!A:B,Assumptions!$B$2,0)*W1547)+(vlookup(AC1547,'SKU Pricing'!A:B,Assumptions!$B$2,0)*(W1547*8))+(vlookup(AD1547,'SKU Pricing'!A:B,Assumptions!$B$2,0)*(X1547-(W1547*8))))*AE1547))</f>
        <v>18.191628</v>
      </c>
      <c r="AG1547" s="67" t="str">
        <f t="shared" si="12"/>
        <v>Windows Server</v>
      </c>
      <c r="AH1547" s="70">
        <f>ifna(vlookup(AG1547,'SKU Pricing'!A:B,Assumptions!$B$2,0)*W1547*AE1547,0)</f>
        <v>24.84</v>
      </c>
      <c r="AI1547" s="62" t="str">
        <f t="shared" si="13"/>
        <v/>
      </c>
      <c r="AJ1547" s="62" t="str">
        <f>if(V1547&lt;&gt;0, if(T1547="Lift &amp; Shift Noprod",Assumptions!$B$9,if(V1547=Assumptions!$B$6,Assumptions!$B$10,if(P1547=1,Assumptions!$B$8,Assumptions!$B$7))),"")</f>
        <v>Balanced</v>
      </c>
      <c r="AK1547" s="69" t="str">
        <f t="shared" si="14"/>
        <v>Balanced</v>
      </c>
      <c r="AL1547" s="69">
        <f>if(AJ1547="Hyperdisk Balanced",Assumptions!$B$11,0)</f>
        <v>0</v>
      </c>
      <c r="AM1547" s="69">
        <f>if(AJ1547="Hyperdisk Balanced",Assumptions!$B$12,0)</f>
        <v>0</v>
      </c>
      <c r="AN1547" s="70">
        <f>if(AK1547=0,0,if(AJ1547="Hyperdisk Balanced",vlookup(AK1547&amp;" provisioned space",'SKU Pricing'!A:B,Assumptions!$B$2,0)*Z1547+vlookup(AK1547&amp;" provisioned IOPS",'SKU Pricing'!A:B,Assumptions!$B$2,0)*AL1547*730+vlookup(AK1547&amp;" provisioned throughput",'SKU Pricing'!A:B,Assumptions!$B$2,0)*AM1547*730,vlookup(AK1547,'SKU Pricing'!A:B,Assumptions!$B$2,0)*Z1547))</f>
        <v>21.692</v>
      </c>
      <c r="AO1547" s="70">
        <f t="shared" si="15"/>
        <v>64.723628</v>
      </c>
      <c r="AP1547" s="71" t="str">
        <f t="shared" si="16"/>
        <v>VM Manager</v>
      </c>
      <c r="AQ1547" s="70">
        <f>ifna(vlookup(AP1547,'SKU Pricing'!A:B,Assumptions!$B$2,0)*AE1547,0)</f>
        <v>0.81</v>
      </c>
      <c r="AR1547" s="72">
        <v>0.0</v>
      </c>
    </row>
    <row r="1548">
      <c r="A1548" s="61" t="s">
        <v>1685</v>
      </c>
      <c r="B1548" s="62" t="str">
        <f>ifna(if(vlookup(A1548,vOS!A:B,2,0)="","Unknown",vlookup(A1548,vOS!A:B,2,0)),"Unknown")</f>
        <v>Red Hat Enterprise Linux 7 (64-bit)</v>
      </c>
      <c r="C1548" s="62">
        <f>vlookup(B1548,'OS Study'!A:D,2,0)</f>
        <v>0</v>
      </c>
      <c r="D1548" s="62" t="str">
        <f>vlookup(B1548,'OS Study'!A:D,3,0)</f>
        <v>Linux</v>
      </c>
      <c r="E1548" s="62" t="str">
        <f>vlookup(B1548,'OS Study'!A:D,4,0)</f>
        <v>Red Hat</v>
      </c>
      <c r="F1548" s="63" t="str">
        <f>vlookup(B1548,'OS Study'!A:E,5,0)</f>
        <v>7</v>
      </c>
      <c r="G1548" s="62">
        <f>IF(vlookup(A1548,'RVtools V2.1'!A:J,4,0)="non",0,1)</f>
        <v>0</v>
      </c>
      <c r="H1548" s="62">
        <f>if(vlookup(A1548,'RVtools V2.1'!A:K,11,0)="kube",1,0)</f>
        <v>0</v>
      </c>
      <c r="I1548" s="62">
        <f t="shared" si="5"/>
        <v>0</v>
      </c>
      <c r="J1548" s="62">
        <f>ifna(vlookup(A1548,'Infra Study'!A:Q,17,0),0)</f>
        <v>0</v>
      </c>
      <c r="K1548" s="64">
        <f>IFERROR(__xludf.DUMMYFUNCTION("N(REGEXMATCH(VLOOKUP(A1548, 'RVtools V2.1'!A:H, 8, 0), ""^Serveur de fichiers""))"),0.0)</f>
        <v>0</v>
      </c>
      <c r="L1548" s="64">
        <f t="shared" si="6"/>
        <v>0</v>
      </c>
      <c r="M1548" s="65" t="str">
        <f>ifna(vlookup(A1548,'RVtools V2.1'!A:I,8,0),"N/A")</f>
        <v>Archive SIL</v>
      </c>
      <c r="N1548" s="64">
        <f>IFERROR(__xludf.DUMMYFUNCTION("IF(REGEXMATCH(M1548, ""(?i)"" &amp; JOIN(""|"", SPLIT(""kalisil"", "" ""))), 1, 0)"),0.0)</f>
        <v>0</v>
      </c>
      <c r="O1548" s="64" t="str">
        <f>vlookup(A1548,'RVtools V2.1'!A:H,7,0)</f>
        <v>T3</v>
      </c>
      <c r="P1548" s="64">
        <f>if(vlookup(A1548,'RVtools V2.1'!A:H,5,0)="oui",1,0)</f>
        <v>0</v>
      </c>
      <c r="Q1548" s="64">
        <f>ifna(vlookup(A1548,vCPU!A:B,2,0),"Unknown")</f>
        <v>2</v>
      </c>
      <c r="R1548" s="66">
        <f>ifna(vlookup(A1548,vMemory!A:C,3,0),"Unknown")</f>
        <v>8</v>
      </c>
      <c r="S1548" s="66">
        <f>ifna(vlookup(A1548,vDisk!A:C,3,0),"Unknown")</f>
        <v>2356</v>
      </c>
      <c r="T1548" s="67" t="str">
        <f t="array" ref="T1548">IFS(
   L1548=1, "No Lift &amp; Shift",
   J1548=1, XLOOKUP(A1548, 'Infra Study'!A:A, 'Infra Study'!P:P),
   I1548=1, "No Lift &amp; Shift",
   H1548=1, "GKE",
   K1548=1, "GCNV",
   G1548=1, "Lift &amp; Shift Prod",
   TRUE, "Lift &amp; Shift Noprod"
)</f>
        <v>Lift &amp; Shift Noprod</v>
      </c>
      <c r="U1548" s="67">
        <f t="shared" si="7"/>
        <v>1</v>
      </c>
      <c r="V1548" s="68" t="str">
        <f>if(T1548="Lift &amp; Shift Noprod",if( Y1548=0,Assumptions!$B$5, Assumptions!$B$4),if(T1548="Lift &amp; Shift Prod",if(AND(N1548=1,O1548="T1"),Assumptions!$B$6,Assumptions!$B$4),0))</f>
        <v>E2</v>
      </c>
      <c r="W1548" s="69">
        <f>if(V1548&lt;&gt;0,if(Q1548="Unknown", Assumptions!$B$42,If(Q1548&gt;1,Q1548,2)),0)</f>
        <v>2</v>
      </c>
      <c r="X1548" s="69">
        <f>if(V1548&lt;&gt;0,if(R1548="Unknown", Assumptions!$B$43,R1548),0)</f>
        <v>8</v>
      </c>
      <c r="Y1548" s="68">
        <f t="shared" si="8"/>
        <v>0</v>
      </c>
      <c r="Z1548" s="68">
        <f>if(V1548&lt;&gt;0,if(  S1548="Unknown", Assumptions!$B$44,S1548),0)</f>
        <v>2356</v>
      </c>
      <c r="AA1548" s="68" t="str">
        <f>if(V1548 ="N2",ifna(vlookup(W1548&amp;"-"&amp;X1548,'Ref. VM'!A:B,2,0),"Custom"),if(V1548 ="E2" , ifna(vlookup(W1548&amp;"-"&amp;X1548,'Ref. VM'!D:E,2,0),"Custom"),if(V1548="N2D",ifna(vlookup(W1548&amp;"-"&amp;X1548,'Ref. VM'!G:H,2,0),"Custom"),if(V1548="N4",ifna(vlookup(W1548&amp;"-"&amp;X1548,'Ref. VM'!J:K,2,0),"Custom"),0))))</f>
        <v>Custom</v>
      </c>
      <c r="AB1548" s="67" t="str">
        <f t="shared" si="9"/>
        <v>E2-Custom vCPUs</v>
      </c>
      <c r="AC1548" s="67" t="str">
        <f t="shared" si="10"/>
        <v>E2-Custom RAM</v>
      </c>
      <c r="AD1548" s="67">
        <f t="shared" si="11"/>
        <v>0</v>
      </c>
      <c r="AE1548" s="69">
        <f>if(T1548="Lift &amp; Shift Prod",730,if(T1548="Lift &amp; Shift Noprod",Assumptions!$B$3,0))</f>
        <v>270</v>
      </c>
      <c r="AF1548" s="70">
        <f>if( U1548=0,0,if(Y1548=0, ((vlookup(AB1548,'SKU Pricing'!A:B,Assumptions!$B$2,0)*W1548)+(vlookup(AC1548,'SKU Pricing'!A:B,Assumptions!$B$2,0)*X1548))*AE1548,((vlookup(AB1548,'SKU Pricing'!A:B,Assumptions!$B$2,0)*W1548)+(vlookup(AC1548,'SKU Pricing'!A:B,Assumptions!$B$2,0)*(W1548*8))+(vlookup(AD1548,'SKU Pricing'!A:B,Assumptions!$B$2,0)*(X1548-(W1548*8))))*AE1548))</f>
        <v>22.037022</v>
      </c>
      <c r="AG1548" s="67" t="str">
        <f t="shared" si="12"/>
        <v>Red Hat Enterprise Linux 2-8</v>
      </c>
      <c r="AH1548" s="70">
        <f>ifna(vlookup(AG1548,'SKU Pricing'!A:B,Assumptions!$B$2,0)*W1548*AE1548,0)</f>
        <v>7.776</v>
      </c>
      <c r="AI1548" s="62" t="str">
        <f t="shared" si="13"/>
        <v/>
      </c>
      <c r="AJ1548" s="62" t="str">
        <f>if(V1548&lt;&gt;0, if(T1548="Lift &amp; Shift Noprod",Assumptions!$B$9,if(V1548=Assumptions!$B$6,Assumptions!$B$10,if(P1548=1,Assumptions!$B$8,Assumptions!$B$7))),"")</f>
        <v>Balanced</v>
      </c>
      <c r="AK1548" s="69" t="str">
        <f t="shared" si="14"/>
        <v>Balanced</v>
      </c>
      <c r="AL1548" s="69">
        <f>if(AJ1548="Hyperdisk Balanced",Assumptions!$B$11,0)</f>
        <v>0</v>
      </c>
      <c r="AM1548" s="69">
        <f>if(AJ1548="Hyperdisk Balanced",Assumptions!$B$12,0)</f>
        <v>0</v>
      </c>
      <c r="AN1548" s="70">
        <f>if(AK1548=0,0,if(AJ1548="Hyperdisk Balanced",vlookup(AK1548&amp;" provisioned space",'SKU Pricing'!A:B,Assumptions!$B$2,0)*Z1548+vlookup(AK1548&amp;" provisioned IOPS",'SKU Pricing'!A:B,Assumptions!$B$2,0)*AL1548*730+vlookup(AK1548&amp;" provisioned throughput",'SKU Pricing'!A:B,Assumptions!$B$2,0)*AM1548*730,vlookup(AK1548,'SKU Pricing'!A:B,Assumptions!$B$2,0)*Z1548))</f>
        <v>273.296</v>
      </c>
      <c r="AO1548" s="70">
        <f t="shared" si="15"/>
        <v>303.109022</v>
      </c>
      <c r="AP1548" s="71" t="str">
        <f t="shared" si="16"/>
        <v>VM Manager</v>
      </c>
      <c r="AQ1548" s="70">
        <f>ifna(vlookup(AP1548,'SKU Pricing'!A:B,Assumptions!$B$2,0)*AE1548,0)</f>
        <v>0.81</v>
      </c>
      <c r="AR1548" s="72">
        <v>0.0</v>
      </c>
    </row>
    <row r="1549">
      <c r="A1549" s="61" t="s">
        <v>1686</v>
      </c>
      <c r="B1549" s="62" t="str">
        <f>ifna(if(vlookup(A1549,vOS!A:B,2,0)="","Unknown",vlookup(A1549,vOS!A:B,2,0)),"Unknown")</f>
        <v>Microsoft Windows Server 2008 R2 (64-bit)</v>
      </c>
      <c r="C1549" s="62">
        <f>vlookup(B1549,'OS Study'!A:D,2,0)</f>
        <v>0</v>
      </c>
      <c r="D1549" s="62" t="str">
        <f>vlookup(B1549,'OS Study'!A:D,3,0)</f>
        <v>Windows</v>
      </c>
      <c r="E1549" s="62" t="str">
        <f>vlookup(B1549,'OS Study'!A:D,4,0)</f>
        <v>Server</v>
      </c>
      <c r="F1549" s="63" t="str">
        <f>vlookup(B1549,'OS Study'!A:E,5,0)</f>
        <v>2008 R2</v>
      </c>
      <c r="G1549" s="62">
        <f>IF(vlookup(A1549,'RVtools V2.1'!A:J,4,0)="non",0,1)</f>
        <v>0</v>
      </c>
      <c r="H1549" s="62">
        <f>if(vlookup(A1549,'RVtools V2.1'!A:K,11,0)="kube",1,0)</f>
        <v>0</v>
      </c>
      <c r="I1549" s="62">
        <f t="shared" si="5"/>
        <v>0</v>
      </c>
      <c r="J1549" s="62">
        <f>ifna(vlookup(A1549,'Infra Study'!A:Q,17,0),0)</f>
        <v>0</v>
      </c>
      <c r="K1549" s="64">
        <f>IFERROR(__xludf.DUMMYFUNCTION("N(REGEXMATCH(VLOOKUP(A1549, 'RVtools V2.1'!A:H, 8, 0), ""^Serveur de fichiers""))"),0.0)</f>
        <v>0</v>
      </c>
      <c r="L1549" s="64">
        <f t="shared" si="6"/>
        <v>1</v>
      </c>
      <c r="M1549" s="65" t="str">
        <f>ifna(vlookup(A1549,'RVtools V2.1'!A:I,8,0),"N/A")</f>
        <v>Archive SIL</v>
      </c>
      <c r="N1549" s="64">
        <f>IFERROR(__xludf.DUMMYFUNCTION("IF(REGEXMATCH(M1549, ""(?i)"" &amp; JOIN(""|"", SPLIT(""kalisil"", "" ""))), 1, 0)"),0.0)</f>
        <v>0</v>
      </c>
      <c r="O1549" s="64" t="str">
        <f>vlookup(A1549,'RVtools V2.1'!A:H,7,0)</f>
        <v>T3</v>
      </c>
      <c r="P1549" s="64">
        <f>if(vlookup(A1549,'RVtools V2.1'!A:H,5,0)="oui",1,0)</f>
        <v>0</v>
      </c>
      <c r="Q1549" s="64">
        <f>ifna(vlookup(A1549,vCPU!A:B,2,0),"Unknown")</f>
        <v>4</v>
      </c>
      <c r="R1549" s="66">
        <f>ifna(vlookup(A1549,vMemory!A:C,3,0),"Unknown")</f>
        <v>4</v>
      </c>
      <c r="S1549" s="66">
        <f>ifna(vlookup(A1549,vDisk!A:C,3,0),"Unknown")</f>
        <v>490</v>
      </c>
      <c r="T1549" s="67" t="str">
        <f t="array" ref="T1549">IFS(
   L1549=1, "No Lift &amp; Shift",
   J1549=1, XLOOKUP(A1549, 'Infra Study'!A:A, 'Infra Study'!P:P),
   I1549=1, "No Lift &amp; Shift",
   H1549=1, "GKE",
   K1549=1, "GCNV",
   G1549=1, "Lift &amp; Shift Prod",
   TRUE, "Lift &amp; Shift Noprod"
)</f>
        <v>No Lift &amp; Shift</v>
      </c>
      <c r="U1549" s="67">
        <f t="shared" si="7"/>
        <v>0</v>
      </c>
      <c r="V1549" s="68">
        <f>if(T1549="Lift &amp; Shift Noprod",if( Y1549=0,Assumptions!$B$5, Assumptions!$B$4),if(T1549="Lift &amp; Shift Prod",if(AND(N1549=1,O1549="T1"),Assumptions!$B$6,Assumptions!$B$4),0))</f>
        <v>0</v>
      </c>
      <c r="W1549" s="62">
        <f>if(V1549&lt;&gt;0,if(Q1549="Unknown", Assumptions!$B$42,If(Q1549&gt;1,Q1549,2)),0)</f>
        <v>0</v>
      </c>
      <c r="X1549" s="69">
        <f>if(V1549&lt;&gt;0,if(R1549="Unknown", Assumptions!$B$43,R1549),0)</f>
        <v>0</v>
      </c>
      <c r="Y1549" s="68">
        <f t="shared" si="8"/>
        <v>0</v>
      </c>
      <c r="Z1549" s="68">
        <f>if(V1549&lt;&gt;0,if(  S1549="Unknown", Assumptions!$B$44,S1549),0)</f>
        <v>0</v>
      </c>
      <c r="AA1549" s="68">
        <f>if(V1549 ="N2",ifna(vlookup(W1549&amp;"-"&amp;X1549,'Ref. VM'!A:B,2,0),"Custom"),if(V1549 ="E2" , ifna(vlookup(W1549&amp;"-"&amp;X1549,'Ref. VM'!D:E,2,0),"Custom"),if(V1549="N2D",ifna(vlookup(W1549&amp;"-"&amp;X1549,'Ref. VM'!G:H,2,0),"Custom"),if(V1549="N4",ifna(vlookup(W1549&amp;"-"&amp;X1549,'Ref. VM'!J:K,2,0),"Custom"),0))))</f>
        <v>0</v>
      </c>
      <c r="AB1549" s="67">
        <f t="shared" si="9"/>
        <v>0</v>
      </c>
      <c r="AC1549" s="67">
        <f t="shared" si="10"/>
        <v>0</v>
      </c>
      <c r="AD1549" s="67">
        <f t="shared" si="11"/>
        <v>0</v>
      </c>
      <c r="AE1549" s="62">
        <f>if(T1549="Lift &amp; Shift Prod",730,if(T1549="Lift &amp; Shift Noprod",Assumptions!$B$3,0))</f>
        <v>0</v>
      </c>
      <c r="AF1549" s="70">
        <f>if( U1549=0,0,if(Y1549=0, ((vlookup(AB1549,'SKU Pricing'!A:B,Assumptions!$B$2,0)*W1549)+(vlookup(AC1549,'SKU Pricing'!A:B,Assumptions!$B$2,0)*X1549))*AE1549,((vlookup(AB1549,'SKU Pricing'!A:B,Assumptions!$B$2,0)*W1549)+(vlookup(AC1549,'SKU Pricing'!A:B,Assumptions!$B$2,0)*(W1549*8))+(vlookup(AD1549,'SKU Pricing'!A:B,Assumptions!$B$2,0)*(X1549-(W1549*8))))*AE1549))</f>
        <v>0</v>
      </c>
      <c r="AG1549" s="67">
        <f t="shared" si="12"/>
        <v>0</v>
      </c>
      <c r="AH1549" s="70">
        <f>ifna(vlookup(AG1549,'SKU Pricing'!A:B,Assumptions!$B$2,0)*W1549*AE1549,0)</f>
        <v>0</v>
      </c>
      <c r="AI1549" s="62" t="str">
        <f t="shared" si="13"/>
        <v/>
      </c>
      <c r="AJ1549" s="62" t="str">
        <f>if(V1549&lt;&gt;0, if(T1549="Lift &amp; Shift Noprod",Assumptions!$B$9,if(V1549=Assumptions!$B$6,Assumptions!$B$10,if(P1549=1,Assumptions!$B$8,Assumptions!$B$7))),"")</f>
        <v/>
      </c>
      <c r="AK1549" s="69">
        <f t="shared" si="14"/>
        <v>0</v>
      </c>
      <c r="AL1549" s="69">
        <f>if(AJ1549="Hyperdisk Balanced",Assumptions!$B$11,0)</f>
        <v>0</v>
      </c>
      <c r="AM1549" s="69">
        <f>if(AJ1549="Hyperdisk Balanced",Assumptions!$B$12,0)</f>
        <v>0</v>
      </c>
      <c r="AN1549" s="70">
        <f>if(AK1549=0,0,if(AJ1549="Hyperdisk Balanced",vlookup(AK1549&amp;" provisioned space",'SKU Pricing'!A:B,Assumptions!$B$2,0)*Z1549+vlookup(AK1549&amp;" provisioned IOPS",'SKU Pricing'!A:B,Assumptions!$B$2,0)*AL1549*730+vlookup(AK1549&amp;" provisioned throughput",'SKU Pricing'!A:B,Assumptions!$B$2,0)*AM1549*730,vlookup(AK1549,'SKU Pricing'!A:B,Assumptions!$B$2,0)*Z1549))</f>
        <v>0</v>
      </c>
      <c r="AO1549" s="70">
        <f t="shared" si="15"/>
        <v>0</v>
      </c>
      <c r="AP1549" s="71">
        <f t="shared" si="16"/>
        <v>0</v>
      </c>
      <c r="AQ1549" s="70">
        <f>ifna(vlookup(AP1549,'SKU Pricing'!A:B,Assumptions!$B$2,0)*AE1549,0)</f>
        <v>0</v>
      </c>
      <c r="AR1549" s="72">
        <v>0.0</v>
      </c>
    </row>
    <row r="1550">
      <c r="A1550" s="61" t="s">
        <v>1687</v>
      </c>
      <c r="B1550" s="62" t="str">
        <f>ifna(if(vlookup(A1550,vOS!A:B,2,0)="","Unknown",vlookup(A1550,vOS!A:B,2,0)),"Unknown")</f>
        <v>Microsoft Windows Server 2008 R2 (64-bit)</v>
      </c>
      <c r="C1550" s="62">
        <f>vlookup(B1550,'OS Study'!A:D,2,0)</f>
        <v>0</v>
      </c>
      <c r="D1550" s="62" t="str">
        <f>vlookup(B1550,'OS Study'!A:D,3,0)</f>
        <v>Windows</v>
      </c>
      <c r="E1550" s="62" t="str">
        <f>vlookup(B1550,'OS Study'!A:D,4,0)</f>
        <v>Server</v>
      </c>
      <c r="F1550" s="63" t="str">
        <f>vlookup(B1550,'OS Study'!A:E,5,0)</f>
        <v>2008 R2</v>
      </c>
      <c r="G1550" s="62">
        <f>IF(vlookup(A1550,'RVtools V2.1'!A:J,4,0)="non",0,1)</f>
        <v>0</v>
      </c>
      <c r="H1550" s="62">
        <f>if(vlookup(A1550,'RVtools V2.1'!A:K,11,0)="kube",1,0)</f>
        <v>0</v>
      </c>
      <c r="I1550" s="62">
        <f t="shared" si="5"/>
        <v>0</v>
      </c>
      <c r="J1550" s="62">
        <f>ifna(vlookup(A1550,'Infra Study'!A:Q,17,0),0)</f>
        <v>0</v>
      </c>
      <c r="K1550" s="64">
        <f>IFERROR(__xludf.DUMMYFUNCTION("N(REGEXMATCH(VLOOKUP(A1550, 'RVtools V2.1'!A:H, 8, 0), ""^Serveur de fichiers""))"),0.0)</f>
        <v>0</v>
      </c>
      <c r="L1550" s="64">
        <f t="shared" si="6"/>
        <v>1</v>
      </c>
      <c r="M1550" s="65" t="str">
        <f>ifna(vlookup(A1550,'RVtools V2.1'!A:I,8,0),"N/A")</f>
        <v>Archive SIL</v>
      </c>
      <c r="N1550" s="64">
        <f>IFERROR(__xludf.DUMMYFUNCTION("IF(REGEXMATCH(M1550, ""(?i)"" &amp; JOIN(""|"", SPLIT(""kalisil"", "" ""))), 1, 0)"),0.0)</f>
        <v>0</v>
      </c>
      <c r="O1550" s="64" t="str">
        <f>vlookup(A1550,'RVtools V2.1'!A:H,7,0)</f>
        <v>T3</v>
      </c>
      <c r="P1550" s="64">
        <f>if(vlookup(A1550,'RVtools V2.1'!A:H,5,0)="oui",1,0)</f>
        <v>0</v>
      </c>
      <c r="Q1550" s="64">
        <f>ifna(vlookup(A1550,vCPU!A:B,2,0),"Unknown")</f>
        <v>2</v>
      </c>
      <c r="R1550" s="66">
        <f>ifna(vlookup(A1550,vMemory!A:C,3,0),"Unknown")</f>
        <v>4</v>
      </c>
      <c r="S1550" s="66">
        <f>ifna(vlookup(A1550,vDisk!A:C,3,0),"Unknown")</f>
        <v>316</v>
      </c>
      <c r="T1550" s="67" t="str">
        <f t="array" ref="T1550">IFS(
   L1550=1, "No Lift &amp; Shift",
   J1550=1, XLOOKUP(A1550, 'Infra Study'!A:A, 'Infra Study'!P:P),
   I1550=1, "No Lift &amp; Shift",
   H1550=1, "GKE",
   K1550=1, "GCNV",
   G1550=1, "Lift &amp; Shift Prod",
   TRUE, "Lift &amp; Shift Noprod"
)</f>
        <v>No Lift &amp; Shift</v>
      </c>
      <c r="U1550" s="67">
        <f t="shared" si="7"/>
        <v>0</v>
      </c>
      <c r="V1550" s="68">
        <f>if(T1550="Lift &amp; Shift Noprod",if( Y1550=0,Assumptions!$B$5, Assumptions!$B$4),if(T1550="Lift &amp; Shift Prod",if(AND(N1550=1,O1550="T1"),Assumptions!$B$6,Assumptions!$B$4),0))</f>
        <v>0</v>
      </c>
      <c r="W1550" s="62">
        <f>if(V1550&lt;&gt;0,if(Q1550="Unknown", Assumptions!$B$42,If(Q1550&gt;1,Q1550,2)),0)</f>
        <v>0</v>
      </c>
      <c r="X1550" s="69">
        <f>if(V1550&lt;&gt;0,if(R1550="Unknown", Assumptions!$B$43,R1550),0)</f>
        <v>0</v>
      </c>
      <c r="Y1550" s="68">
        <f t="shared" si="8"/>
        <v>0</v>
      </c>
      <c r="Z1550" s="68">
        <f>if(V1550&lt;&gt;0,if(  S1550="Unknown", Assumptions!$B$44,S1550),0)</f>
        <v>0</v>
      </c>
      <c r="AA1550" s="68">
        <f>if(V1550 ="N2",ifna(vlookup(W1550&amp;"-"&amp;X1550,'Ref. VM'!A:B,2,0),"Custom"),if(V1550 ="E2" , ifna(vlookup(W1550&amp;"-"&amp;X1550,'Ref. VM'!D:E,2,0),"Custom"),if(V1550="N2D",ifna(vlookup(W1550&amp;"-"&amp;X1550,'Ref. VM'!G:H,2,0),"Custom"),if(V1550="N4",ifna(vlookup(W1550&amp;"-"&amp;X1550,'Ref. VM'!J:K,2,0),"Custom"),0))))</f>
        <v>0</v>
      </c>
      <c r="AB1550" s="67">
        <f t="shared" si="9"/>
        <v>0</v>
      </c>
      <c r="AC1550" s="67">
        <f t="shared" si="10"/>
        <v>0</v>
      </c>
      <c r="AD1550" s="67">
        <f t="shared" si="11"/>
        <v>0</v>
      </c>
      <c r="AE1550" s="62">
        <f>if(T1550="Lift &amp; Shift Prod",730,if(T1550="Lift &amp; Shift Noprod",Assumptions!$B$3,0))</f>
        <v>0</v>
      </c>
      <c r="AF1550" s="70">
        <f>if( U1550=0,0,if(Y1550=0, ((vlookup(AB1550,'SKU Pricing'!A:B,Assumptions!$B$2,0)*W1550)+(vlookup(AC1550,'SKU Pricing'!A:B,Assumptions!$B$2,0)*X1550))*AE1550,((vlookup(AB1550,'SKU Pricing'!A:B,Assumptions!$B$2,0)*W1550)+(vlookup(AC1550,'SKU Pricing'!A:B,Assumptions!$B$2,0)*(W1550*8))+(vlookup(AD1550,'SKU Pricing'!A:B,Assumptions!$B$2,0)*(X1550-(W1550*8))))*AE1550))</f>
        <v>0</v>
      </c>
      <c r="AG1550" s="67">
        <f t="shared" si="12"/>
        <v>0</v>
      </c>
      <c r="AH1550" s="70">
        <f>ifna(vlookup(AG1550,'SKU Pricing'!A:B,Assumptions!$B$2,0)*W1550*AE1550,0)</f>
        <v>0</v>
      </c>
      <c r="AI1550" s="62" t="str">
        <f t="shared" si="13"/>
        <v/>
      </c>
      <c r="AJ1550" s="62" t="str">
        <f>if(V1550&lt;&gt;0, if(T1550="Lift &amp; Shift Noprod",Assumptions!$B$9,if(V1550=Assumptions!$B$6,Assumptions!$B$10,if(P1550=1,Assumptions!$B$8,Assumptions!$B$7))),"")</f>
        <v/>
      </c>
      <c r="AK1550" s="69">
        <f t="shared" si="14"/>
        <v>0</v>
      </c>
      <c r="AL1550" s="69">
        <f>if(AJ1550="Hyperdisk Balanced",Assumptions!$B$11,0)</f>
        <v>0</v>
      </c>
      <c r="AM1550" s="69">
        <f>if(AJ1550="Hyperdisk Balanced",Assumptions!$B$12,0)</f>
        <v>0</v>
      </c>
      <c r="AN1550" s="70">
        <f>if(AK1550=0,0,if(AJ1550="Hyperdisk Balanced",vlookup(AK1550&amp;" provisioned space",'SKU Pricing'!A:B,Assumptions!$B$2,0)*Z1550+vlookup(AK1550&amp;" provisioned IOPS",'SKU Pricing'!A:B,Assumptions!$B$2,0)*AL1550*730+vlookup(AK1550&amp;" provisioned throughput",'SKU Pricing'!A:B,Assumptions!$B$2,0)*AM1550*730,vlookup(AK1550,'SKU Pricing'!A:B,Assumptions!$B$2,0)*Z1550))</f>
        <v>0</v>
      </c>
      <c r="AO1550" s="70">
        <f t="shared" si="15"/>
        <v>0</v>
      </c>
      <c r="AP1550" s="71">
        <f t="shared" si="16"/>
        <v>0</v>
      </c>
      <c r="AQ1550" s="70">
        <f>ifna(vlookup(AP1550,'SKU Pricing'!A:B,Assumptions!$B$2,0)*AE1550,0)</f>
        <v>0</v>
      </c>
      <c r="AR1550" s="72">
        <v>0.0</v>
      </c>
    </row>
    <row r="1551">
      <c r="A1551" s="61" t="s">
        <v>1688</v>
      </c>
      <c r="B1551" s="62" t="str">
        <f>ifna(if(vlookup(A1551,vOS!A:B,2,0)="","Unknown",vlookup(A1551,vOS!A:B,2,0)),"Unknown")</f>
        <v>Microsoft Windows Server 2012 (64-bit)</v>
      </c>
      <c r="C1551" s="62">
        <f>vlookup(B1551,'OS Study'!A:D,2,0)</f>
        <v>0</v>
      </c>
      <c r="D1551" s="62" t="str">
        <f>vlookup(B1551,'OS Study'!A:D,3,0)</f>
        <v>Windows</v>
      </c>
      <c r="E1551" s="62" t="str">
        <f>vlookup(B1551,'OS Study'!A:D,4,0)</f>
        <v>Server</v>
      </c>
      <c r="F1551" s="63" t="str">
        <f>vlookup(B1551,'OS Study'!A:E,5,0)</f>
        <v>2012</v>
      </c>
      <c r="G1551" s="62">
        <f>IF(vlookup(A1551,'RVtools V2.1'!A:J,4,0)="non",0,1)</f>
        <v>0</v>
      </c>
      <c r="H1551" s="62">
        <f>if(vlookup(A1551,'RVtools V2.1'!A:K,11,0)="kube",1,0)</f>
        <v>0</v>
      </c>
      <c r="I1551" s="62">
        <f t="shared" si="5"/>
        <v>0</v>
      </c>
      <c r="J1551" s="62">
        <f>ifna(vlookup(A1551,'Infra Study'!A:Q,17,0),0)</f>
        <v>0</v>
      </c>
      <c r="K1551" s="64">
        <f>IFERROR(__xludf.DUMMYFUNCTION("N(REGEXMATCH(VLOOKUP(A1551, 'RVtools V2.1'!A:H, 8, 0), ""^Serveur de fichiers""))"),0.0)</f>
        <v>0</v>
      </c>
      <c r="L1551" s="64">
        <f t="shared" si="6"/>
        <v>0</v>
      </c>
      <c r="M1551" s="65" t="str">
        <f>ifna(vlookup(A1551,'RVtools V2.1'!A:I,8,0),"N/A")</f>
        <v>Archive BDD Softs Transversaux</v>
      </c>
      <c r="N1551" s="64">
        <f>IFERROR(__xludf.DUMMYFUNCTION("IF(REGEXMATCH(M1551, ""(?i)"" &amp; JOIN(""|"", SPLIT(""kalisil"", "" ""))), 1, 0)"),0.0)</f>
        <v>0</v>
      </c>
      <c r="O1551" s="64" t="str">
        <f>vlookup(A1551,'RVtools V2.1'!A:H,7,0)</f>
        <v>T3</v>
      </c>
      <c r="P1551" s="64">
        <f>if(vlookup(A1551,'RVtools V2.1'!A:H,5,0)="oui",1,0)</f>
        <v>0</v>
      </c>
      <c r="Q1551" s="64">
        <f>ifna(vlookup(A1551,vCPU!A:B,2,0),"Unknown")</f>
        <v>4</v>
      </c>
      <c r="R1551" s="66">
        <f>ifna(vlookup(A1551,vMemory!A:C,3,0),"Unknown")</f>
        <v>4</v>
      </c>
      <c r="S1551" s="66">
        <f>ifna(vlookup(A1551,vDisk!A:C,3,0),"Unknown")</f>
        <v>319</v>
      </c>
      <c r="T1551" s="67" t="str">
        <f t="array" ref="T1551">IFS(
   L1551=1, "No Lift &amp; Shift",
   J1551=1, XLOOKUP(A1551, 'Infra Study'!A:A, 'Infra Study'!P:P),
   I1551=1, "No Lift &amp; Shift",
   H1551=1, "GKE",
   K1551=1, "GCNV",
   G1551=1, "Lift &amp; Shift Prod",
   TRUE, "Lift &amp; Shift Noprod"
)</f>
        <v>Lift &amp; Shift Noprod</v>
      </c>
      <c r="U1551" s="67">
        <f t="shared" si="7"/>
        <v>1</v>
      </c>
      <c r="V1551" s="68" t="str">
        <f>if(T1551="Lift &amp; Shift Noprod",if( Y1551=0,Assumptions!$B$5, Assumptions!$B$4),if(T1551="Lift &amp; Shift Prod",if(AND(N1551=1,O1551="T1"),Assumptions!$B$6,Assumptions!$B$4),0))</f>
        <v>E2</v>
      </c>
      <c r="W1551" s="69">
        <f>if(V1551&lt;&gt;0,if(Q1551="Unknown", Assumptions!$B$42,If(Q1551&gt;1,Q1551,2)),0)</f>
        <v>4</v>
      </c>
      <c r="X1551" s="69">
        <f>if(V1551&lt;&gt;0,if(R1551="Unknown", Assumptions!$B$43,R1551),0)</f>
        <v>4</v>
      </c>
      <c r="Y1551" s="68">
        <f t="shared" si="8"/>
        <v>0</v>
      </c>
      <c r="Z1551" s="68">
        <f>if(V1551&lt;&gt;0,if(  S1551="Unknown", Assumptions!$B$44,S1551),0)</f>
        <v>319</v>
      </c>
      <c r="AA1551" s="68" t="str">
        <f>if(V1551 ="N2",ifna(vlookup(W1551&amp;"-"&amp;X1551,'Ref. VM'!A:B,2,0),"Custom"),if(V1551 ="E2" , ifna(vlookup(W1551&amp;"-"&amp;X1551,'Ref. VM'!D:E,2,0),"Custom"),if(V1551="N2D",ifna(vlookup(W1551&amp;"-"&amp;X1551,'Ref. VM'!G:H,2,0),"Custom"),if(V1551="N4",ifna(vlookup(W1551&amp;"-"&amp;X1551,'Ref. VM'!J:K,2,0),"Custom"),0))))</f>
        <v>Custom</v>
      </c>
      <c r="AB1551" s="67" t="str">
        <f t="shared" si="9"/>
        <v>E2-Custom vCPUs</v>
      </c>
      <c r="AC1551" s="67" t="str">
        <f t="shared" si="10"/>
        <v>E2-Custom RAM</v>
      </c>
      <c r="AD1551" s="67">
        <f t="shared" si="11"/>
        <v>0</v>
      </c>
      <c r="AE1551" s="69">
        <f>if(T1551="Lift &amp; Shift Prod",730,if(T1551="Lift &amp; Shift Noprod",Assumptions!$B$3,0))</f>
        <v>270</v>
      </c>
      <c r="AF1551" s="70">
        <f>if( U1551=0,0,if(Y1551=0, ((vlookup(AB1551,'SKU Pricing'!A:B,Assumptions!$B$2,0)*W1551)+(vlookup(AC1551,'SKU Pricing'!A:B,Assumptions!$B$2,0)*X1551))*AE1551,((vlookup(AB1551,'SKU Pricing'!A:B,Assumptions!$B$2,0)*W1551)+(vlookup(AC1551,'SKU Pricing'!A:B,Assumptions!$B$2,0)*(W1551*8))+(vlookup(AD1551,'SKU Pricing'!A:B,Assumptions!$B$2,0)*(X1551-(W1551*8))))*AE1551))</f>
        <v>32.537862</v>
      </c>
      <c r="AG1551" s="67" t="str">
        <f t="shared" si="12"/>
        <v>Windows Server</v>
      </c>
      <c r="AH1551" s="70">
        <f>ifna(vlookup(AG1551,'SKU Pricing'!A:B,Assumptions!$B$2,0)*W1551*AE1551,0)</f>
        <v>49.68</v>
      </c>
      <c r="AI1551" s="62" t="str">
        <f t="shared" si="13"/>
        <v/>
      </c>
      <c r="AJ1551" s="62" t="str">
        <f>if(V1551&lt;&gt;0, if(T1551="Lift &amp; Shift Noprod",Assumptions!$B$9,if(V1551=Assumptions!$B$6,Assumptions!$B$10,if(P1551=1,Assumptions!$B$8,Assumptions!$B$7))),"")</f>
        <v>Balanced</v>
      </c>
      <c r="AK1551" s="69" t="str">
        <f t="shared" si="14"/>
        <v>Balanced</v>
      </c>
      <c r="AL1551" s="69">
        <f>if(AJ1551="Hyperdisk Balanced",Assumptions!$B$11,0)</f>
        <v>0</v>
      </c>
      <c r="AM1551" s="69">
        <f>if(AJ1551="Hyperdisk Balanced",Assumptions!$B$12,0)</f>
        <v>0</v>
      </c>
      <c r="AN1551" s="70">
        <f>if(AK1551=0,0,if(AJ1551="Hyperdisk Balanced",vlookup(AK1551&amp;" provisioned space",'SKU Pricing'!A:B,Assumptions!$B$2,0)*Z1551+vlookup(AK1551&amp;" provisioned IOPS",'SKU Pricing'!A:B,Assumptions!$B$2,0)*AL1551*730+vlookup(AK1551&amp;" provisioned throughput",'SKU Pricing'!A:B,Assumptions!$B$2,0)*AM1551*730,vlookup(AK1551,'SKU Pricing'!A:B,Assumptions!$B$2,0)*Z1551))</f>
        <v>37.004</v>
      </c>
      <c r="AO1551" s="70">
        <f t="shared" si="15"/>
        <v>119.221862</v>
      </c>
      <c r="AP1551" s="71" t="str">
        <f t="shared" si="16"/>
        <v>VM Manager</v>
      </c>
      <c r="AQ1551" s="70">
        <f>ifna(vlookup(AP1551,'SKU Pricing'!A:B,Assumptions!$B$2,0)*AE1551,0)</f>
        <v>0.81</v>
      </c>
      <c r="AR1551" s="72">
        <v>0.0</v>
      </c>
    </row>
    <row r="1552">
      <c r="A1552" s="61" t="s">
        <v>1689</v>
      </c>
      <c r="B1552" s="62" t="str">
        <f>ifna(if(vlookup(A1552,vOS!A:B,2,0)="","Unknown",vlookup(A1552,vOS!A:B,2,0)),"Unknown")</f>
        <v>Microsoft Windows Server 2016 or later (64-bit)</v>
      </c>
      <c r="C1552" s="62">
        <f>vlookup(B1552,'OS Study'!A:D,2,0)</f>
        <v>0</v>
      </c>
      <c r="D1552" s="62" t="str">
        <f>vlookup(B1552,'OS Study'!A:D,3,0)</f>
        <v>Windows</v>
      </c>
      <c r="E1552" s="62" t="str">
        <f>vlookup(B1552,'OS Study'!A:D,4,0)</f>
        <v>Server</v>
      </c>
      <c r="F1552" s="63" t="str">
        <f>vlookup(B1552,'OS Study'!A:E,5,0)</f>
        <v>2016</v>
      </c>
      <c r="G1552" s="62">
        <f>IF(vlookup(A1552,'RVtools V2.1'!A:J,4,0)="non",0,1)</f>
        <v>1</v>
      </c>
      <c r="H1552" s="62">
        <f>if(vlookup(A1552,'RVtools V2.1'!A:K,11,0)="kube",1,0)</f>
        <v>0</v>
      </c>
      <c r="I1552" s="62">
        <f t="shared" si="5"/>
        <v>0</v>
      </c>
      <c r="J1552" s="62">
        <f>ifna(vlookup(A1552,'Infra Study'!A:Q,17,0),0)</f>
        <v>0</v>
      </c>
      <c r="K1552" s="64">
        <f>IFERROR(__xludf.DUMMYFUNCTION("N(REGEXMATCH(VLOOKUP(A1552, 'RVtools V2.1'!A:H, 8, 0), ""^Serveur de fichiers""))"),0.0)</f>
        <v>0</v>
      </c>
      <c r="L1552" s="64">
        <f t="shared" si="6"/>
        <v>0</v>
      </c>
      <c r="M1552" s="67" t="str">
        <f>ifna(vlookup(A1552,'RVtools V2.1'!A:I,8,0),"N/A")</f>
        <v>Archive SIL</v>
      </c>
      <c r="N1552" s="64">
        <f>IFERROR(__xludf.DUMMYFUNCTION("IF(REGEXMATCH(M1552, ""(?i)"" &amp; JOIN(""|"", SPLIT(""kalisil"", "" ""))), 1, 0)"),0.0)</f>
        <v>0</v>
      </c>
      <c r="O1552" s="64" t="str">
        <f>vlookup(A1552,'RVtools V2.1'!A:H,7,0)</f>
        <v>T3</v>
      </c>
      <c r="P1552" s="64">
        <f>if(vlookup(A1552,'RVtools V2.1'!A:H,5,0)="oui",1,0)</f>
        <v>0</v>
      </c>
      <c r="Q1552" s="64">
        <f>ifna(vlookup(A1552,vCPU!A:B,2,0),"Unknown")</f>
        <v>8</v>
      </c>
      <c r="R1552" s="66">
        <f>ifna(vlookup(A1552,vMemory!A:C,3,0),"Unknown")</f>
        <v>8</v>
      </c>
      <c r="S1552" s="66">
        <f>ifna(vlookup(A1552,vDisk!A:C,3,0),"Unknown")</f>
        <v>6887</v>
      </c>
      <c r="T1552" s="67" t="str">
        <f t="array" ref="T1552">IFS(
   L1552=1, "No Lift &amp; Shift",
   J1552=1, XLOOKUP(A1552, 'Infra Study'!A:A, 'Infra Study'!P:P),
   I1552=1, "No Lift &amp; Shift",
   H1552=1, "GKE",
   K1552=1, "GCNV",
   G1552=1, "Lift &amp; Shift Prod",
   TRUE, "Lift &amp; Shift Noprod"
)</f>
        <v>Lift &amp; Shift Prod</v>
      </c>
      <c r="U1552" s="67">
        <f t="shared" si="7"/>
        <v>1</v>
      </c>
      <c r="V1552" s="68" t="str">
        <f>if(T1552="Lift &amp; Shift Noprod",if( Y1552=0,Assumptions!$B$5, Assumptions!$B$4),if(T1552="Lift &amp; Shift Prod",if(AND(N1552=1,O1552="T1"),Assumptions!$B$6,Assumptions!$B$4),0))</f>
        <v>N2D</v>
      </c>
      <c r="W1552" s="69">
        <f>if(V1552&lt;&gt;0,if(Q1552="Unknown", Assumptions!$B$42,If(Q1552&gt;1,Q1552,2)),0)</f>
        <v>8</v>
      </c>
      <c r="X1552" s="69">
        <f>if(V1552&lt;&gt;0,if(R1552="Unknown", Assumptions!$B$43,R1552),0)</f>
        <v>8</v>
      </c>
      <c r="Y1552" s="68">
        <f t="shared" si="8"/>
        <v>0</v>
      </c>
      <c r="Z1552" s="68">
        <f>if(V1552&lt;&gt;0,if(  S1552="Unknown", Assumptions!$B$44,S1552),0)</f>
        <v>6887</v>
      </c>
      <c r="AA1552" s="68" t="str">
        <f>if(V1552 ="N2",ifna(vlookup(W1552&amp;"-"&amp;X1552,'Ref. VM'!A:B,2,0),"Custom"),if(V1552 ="E2" , ifna(vlookup(W1552&amp;"-"&amp;X1552,'Ref. VM'!D:E,2,0),"Custom"),if(V1552="N2D",ifna(vlookup(W1552&amp;"-"&amp;X1552,'Ref. VM'!G:H,2,0),"Custom"),if(V1552="N4",ifna(vlookup(W1552&amp;"-"&amp;X1552,'Ref. VM'!J:K,2,0),"Custom"),0))))</f>
        <v>Custom</v>
      </c>
      <c r="AB1552" s="67" t="str">
        <f t="shared" si="9"/>
        <v>N2D-Custom vCPUs-CUD 3y</v>
      </c>
      <c r="AC1552" s="67" t="str">
        <f t="shared" si="10"/>
        <v>N2D-Custom RAM-CUD 3y</v>
      </c>
      <c r="AD1552" s="67">
        <f t="shared" si="11"/>
        <v>0</v>
      </c>
      <c r="AE1552" s="69">
        <f>if(T1552="Lift &amp; Shift Prod",730,if(T1552="Lift &amp; Shift Noprod",Assumptions!$B$3,0))</f>
        <v>730</v>
      </c>
      <c r="AF1552" s="70">
        <f>if( U1552=0,0,if(Y1552=0, ((vlookup(AB1552,'SKU Pricing'!A:B,Assumptions!$B$2,0)*W1552)+(vlookup(AC1552,'SKU Pricing'!A:B,Assumptions!$B$2,0)*X1552))*AE1552,((vlookup(AB1552,'SKU Pricing'!A:B,Assumptions!$B$2,0)*W1552)+(vlookup(AC1552,'SKU Pricing'!A:B,Assumptions!$B$2,0)*(W1552*8))+(vlookup(AD1552,'SKU Pricing'!A:B,Assumptions!$B$2,0)*(X1552-(W1552*8))))*AE1552))</f>
        <v>99.8326392</v>
      </c>
      <c r="AG1552" s="67" t="str">
        <f t="shared" si="12"/>
        <v>Windows Server</v>
      </c>
      <c r="AH1552" s="70">
        <f>ifna(vlookup(AG1552,'SKU Pricing'!A:B,Assumptions!$B$2,0)*W1552*AE1552,0)</f>
        <v>268.64</v>
      </c>
      <c r="AI1552" s="62" t="str">
        <f t="shared" si="13"/>
        <v/>
      </c>
      <c r="AJ1552" s="62" t="str">
        <f>if(V1552&lt;&gt;0, if(T1552="Lift &amp; Shift Noprod",Assumptions!$B$9,if(V1552=Assumptions!$B$6,Assumptions!$B$10,if(P1552=1,Assumptions!$B$8,Assumptions!$B$7))),"")</f>
        <v>Balanced</v>
      </c>
      <c r="AK1552" s="69" t="str">
        <f t="shared" si="14"/>
        <v>Balanced</v>
      </c>
      <c r="AL1552" s="69">
        <f>if(AJ1552="Hyperdisk Balanced",Assumptions!$B$11,0)</f>
        <v>0</v>
      </c>
      <c r="AM1552" s="69">
        <f>if(AJ1552="Hyperdisk Balanced",Assumptions!$B$12,0)</f>
        <v>0</v>
      </c>
      <c r="AN1552" s="70">
        <f>if(AK1552=0,0,if(AJ1552="Hyperdisk Balanced",vlookup(AK1552&amp;" provisioned space",'SKU Pricing'!A:B,Assumptions!$B$2,0)*Z1552+vlookup(AK1552&amp;" provisioned IOPS",'SKU Pricing'!A:B,Assumptions!$B$2,0)*AL1552*730+vlookup(AK1552&amp;" provisioned throughput",'SKU Pricing'!A:B,Assumptions!$B$2,0)*AM1552*730,vlookup(AK1552,'SKU Pricing'!A:B,Assumptions!$B$2,0)*Z1552))</f>
        <v>798.892</v>
      </c>
      <c r="AO1552" s="70">
        <f t="shared" si="15"/>
        <v>1167.364639</v>
      </c>
      <c r="AP1552" s="71" t="str">
        <f t="shared" si="16"/>
        <v>VM Manager</v>
      </c>
      <c r="AQ1552" s="70">
        <f>ifna(vlookup(AP1552,'SKU Pricing'!A:B,Assumptions!$B$2,0)*AE1552,0)</f>
        <v>2.19</v>
      </c>
      <c r="AR1552" s="72">
        <v>0.0</v>
      </c>
    </row>
    <row r="1553">
      <c r="A1553" s="61" t="s">
        <v>1690</v>
      </c>
      <c r="B1553" s="62" t="str">
        <f>ifna(if(vlookup(A1553,vOS!A:B,2,0)="","Unknown",vlookup(A1553,vOS!A:B,2,0)),"Unknown")</f>
        <v>Microsoft Windows Server 2008 R2 (64-bit)</v>
      </c>
      <c r="C1553" s="62">
        <f>vlookup(B1553,'OS Study'!A:D,2,0)</f>
        <v>0</v>
      </c>
      <c r="D1553" s="62" t="str">
        <f>vlookup(B1553,'OS Study'!A:D,3,0)</f>
        <v>Windows</v>
      </c>
      <c r="E1553" s="62" t="str">
        <f>vlookup(B1553,'OS Study'!A:D,4,0)</f>
        <v>Server</v>
      </c>
      <c r="F1553" s="63" t="str">
        <f>vlookup(B1553,'OS Study'!A:E,5,0)</f>
        <v>2008 R2</v>
      </c>
      <c r="G1553" s="62">
        <f>IF(vlookup(A1553,'RVtools V2.1'!A:J,4,0)="non",0,1)</f>
        <v>0</v>
      </c>
      <c r="H1553" s="62">
        <f>if(vlookup(A1553,'RVtools V2.1'!A:K,11,0)="kube",1,0)</f>
        <v>0</v>
      </c>
      <c r="I1553" s="62">
        <f t="shared" si="5"/>
        <v>0</v>
      </c>
      <c r="J1553" s="62">
        <f>ifna(vlookup(A1553,'Infra Study'!A:Q,17,0),0)</f>
        <v>0</v>
      </c>
      <c r="K1553" s="64">
        <f>IFERROR(__xludf.DUMMYFUNCTION("N(REGEXMATCH(VLOOKUP(A1553, 'RVtools V2.1'!A:H, 8, 0), ""^Serveur de fichiers""))"),0.0)</f>
        <v>0</v>
      </c>
      <c r="L1553" s="64">
        <f t="shared" si="6"/>
        <v>1</v>
      </c>
      <c r="M1553" s="65" t="str">
        <f>ifna(vlookup(A1553,'RVtools V2.1'!A:I,8,0),"N/A")</f>
        <v>Sauvegarde de données automates</v>
      </c>
      <c r="N1553" s="64">
        <f>IFERROR(__xludf.DUMMYFUNCTION("IF(REGEXMATCH(M1553, ""(?i)"" &amp; JOIN(""|"", SPLIT(""kalisil"", "" ""))), 1, 0)"),0.0)</f>
        <v>0</v>
      </c>
      <c r="O1553" s="64" t="str">
        <f>vlookup(A1553,'RVtools V2.1'!A:H,7,0)</f>
        <v>T3</v>
      </c>
      <c r="P1553" s="64">
        <f>if(vlookup(A1553,'RVtools V2.1'!A:H,5,0)="oui",1,0)</f>
        <v>0</v>
      </c>
      <c r="Q1553" s="64">
        <f>ifna(vlookup(A1553,vCPU!A:B,2,0),"Unknown")</f>
        <v>4</v>
      </c>
      <c r="R1553" s="66">
        <f>ifna(vlookup(A1553,vMemory!A:C,3,0),"Unknown")</f>
        <v>16</v>
      </c>
      <c r="S1553" s="66">
        <f>ifna(vlookup(A1553,vDisk!A:C,3,0),"Unknown")</f>
        <v>4031</v>
      </c>
      <c r="T1553" s="67" t="str">
        <f t="array" ref="T1553">IFS(
   L1553=1, "No Lift &amp; Shift",
   J1553=1, XLOOKUP(A1553, 'Infra Study'!A:A, 'Infra Study'!P:P),
   I1553=1, "No Lift &amp; Shift",
   H1553=1, "GKE",
   K1553=1, "GCNV",
   G1553=1, "Lift &amp; Shift Prod",
   TRUE, "Lift &amp; Shift Noprod"
)</f>
        <v>No Lift &amp; Shift</v>
      </c>
      <c r="U1553" s="67">
        <f t="shared" si="7"/>
        <v>0</v>
      </c>
      <c r="V1553" s="68">
        <f>if(T1553="Lift &amp; Shift Noprod",if( Y1553=0,Assumptions!$B$5, Assumptions!$B$4),if(T1553="Lift &amp; Shift Prod",if(AND(N1553=1,O1553="T1"),Assumptions!$B$6,Assumptions!$B$4),0))</f>
        <v>0</v>
      </c>
      <c r="W1553" s="62">
        <f>if(V1553&lt;&gt;0,if(Q1553="Unknown", Assumptions!$B$42,If(Q1553&gt;1,Q1553,2)),0)</f>
        <v>0</v>
      </c>
      <c r="X1553" s="69">
        <f>if(V1553&lt;&gt;0,if(R1553="Unknown", Assumptions!$B$43,R1553),0)</f>
        <v>0</v>
      </c>
      <c r="Y1553" s="68">
        <f t="shared" si="8"/>
        <v>0</v>
      </c>
      <c r="Z1553" s="68">
        <f>if(V1553&lt;&gt;0,if(  S1553="Unknown", Assumptions!$B$44,S1553),0)</f>
        <v>0</v>
      </c>
      <c r="AA1553" s="68">
        <f>if(V1553 ="N2",ifna(vlookup(W1553&amp;"-"&amp;X1553,'Ref. VM'!A:B,2,0),"Custom"),if(V1553 ="E2" , ifna(vlookup(W1553&amp;"-"&amp;X1553,'Ref. VM'!D:E,2,0),"Custom"),if(V1553="N2D",ifna(vlookup(W1553&amp;"-"&amp;X1553,'Ref. VM'!G:H,2,0),"Custom"),if(V1553="N4",ifna(vlookup(W1553&amp;"-"&amp;X1553,'Ref. VM'!J:K,2,0),"Custom"),0))))</f>
        <v>0</v>
      </c>
      <c r="AB1553" s="67">
        <f t="shared" si="9"/>
        <v>0</v>
      </c>
      <c r="AC1553" s="67">
        <f t="shared" si="10"/>
        <v>0</v>
      </c>
      <c r="AD1553" s="67">
        <f t="shared" si="11"/>
        <v>0</v>
      </c>
      <c r="AE1553" s="62">
        <f>if(T1553="Lift &amp; Shift Prod",730,if(T1553="Lift &amp; Shift Noprod",Assumptions!$B$3,0))</f>
        <v>0</v>
      </c>
      <c r="AF1553" s="70">
        <f>if( U1553=0,0,if(Y1553=0, ((vlookup(AB1553,'SKU Pricing'!A:B,Assumptions!$B$2,0)*W1553)+(vlookup(AC1553,'SKU Pricing'!A:B,Assumptions!$B$2,0)*X1553))*AE1553,((vlookup(AB1553,'SKU Pricing'!A:B,Assumptions!$B$2,0)*W1553)+(vlookup(AC1553,'SKU Pricing'!A:B,Assumptions!$B$2,0)*(W1553*8))+(vlookup(AD1553,'SKU Pricing'!A:B,Assumptions!$B$2,0)*(X1553-(W1553*8))))*AE1553))</f>
        <v>0</v>
      </c>
      <c r="AG1553" s="67">
        <f t="shared" si="12"/>
        <v>0</v>
      </c>
      <c r="AH1553" s="70">
        <f>ifna(vlookup(AG1553,'SKU Pricing'!A:B,Assumptions!$B$2,0)*W1553*AE1553,0)</f>
        <v>0</v>
      </c>
      <c r="AI1553" s="62" t="str">
        <f t="shared" si="13"/>
        <v/>
      </c>
      <c r="AJ1553" s="62" t="str">
        <f>if(V1553&lt;&gt;0, if(T1553="Lift &amp; Shift Noprod",Assumptions!$B$9,if(V1553=Assumptions!$B$6,Assumptions!$B$10,if(P1553=1,Assumptions!$B$8,Assumptions!$B$7))),"")</f>
        <v/>
      </c>
      <c r="AK1553" s="69">
        <f t="shared" si="14"/>
        <v>0</v>
      </c>
      <c r="AL1553" s="69">
        <f>if(AJ1553="Hyperdisk Balanced",Assumptions!$B$11,0)</f>
        <v>0</v>
      </c>
      <c r="AM1553" s="69">
        <f>if(AJ1553="Hyperdisk Balanced",Assumptions!$B$12,0)</f>
        <v>0</v>
      </c>
      <c r="AN1553" s="70">
        <f>if(AK1553=0,0,if(AJ1553="Hyperdisk Balanced",vlookup(AK1553&amp;" provisioned space",'SKU Pricing'!A:B,Assumptions!$B$2,0)*Z1553+vlookup(AK1553&amp;" provisioned IOPS",'SKU Pricing'!A:B,Assumptions!$B$2,0)*AL1553*730+vlookup(AK1553&amp;" provisioned throughput",'SKU Pricing'!A:B,Assumptions!$B$2,0)*AM1553*730,vlookup(AK1553,'SKU Pricing'!A:B,Assumptions!$B$2,0)*Z1553))</f>
        <v>0</v>
      </c>
      <c r="AO1553" s="70">
        <f t="shared" si="15"/>
        <v>0</v>
      </c>
      <c r="AP1553" s="71">
        <f t="shared" si="16"/>
        <v>0</v>
      </c>
      <c r="AQ1553" s="70">
        <f>ifna(vlookup(AP1553,'SKU Pricing'!A:B,Assumptions!$B$2,0)*AE1553,0)</f>
        <v>0</v>
      </c>
      <c r="AR1553" s="72">
        <v>0.0</v>
      </c>
    </row>
    <row r="1554">
      <c r="A1554" s="61" t="s">
        <v>1691</v>
      </c>
      <c r="B1554" s="62" t="str">
        <f>ifna(if(vlookup(A1554,vOS!A:B,2,0)="","Unknown",vlookup(A1554,vOS!A:B,2,0)),"Unknown")</f>
        <v>Microsoft Windows Server 2012 (64-bit)</v>
      </c>
      <c r="C1554" s="62">
        <f>vlookup(B1554,'OS Study'!A:D,2,0)</f>
        <v>0</v>
      </c>
      <c r="D1554" s="62" t="str">
        <f>vlookup(B1554,'OS Study'!A:D,3,0)</f>
        <v>Windows</v>
      </c>
      <c r="E1554" s="62" t="str">
        <f>vlookup(B1554,'OS Study'!A:D,4,0)</f>
        <v>Server</v>
      </c>
      <c r="F1554" s="63" t="str">
        <f>vlookup(B1554,'OS Study'!A:E,5,0)</f>
        <v>2012</v>
      </c>
      <c r="G1554" s="62">
        <f>IF(vlookup(A1554,'RVtools V2.1'!A:J,4,0)="non",0,1)</f>
        <v>1</v>
      </c>
      <c r="H1554" s="62">
        <f>if(vlookup(A1554,'RVtools V2.1'!A:K,11,0)="kube",1,0)</f>
        <v>0</v>
      </c>
      <c r="I1554" s="62">
        <f t="shared" si="5"/>
        <v>0</v>
      </c>
      <c r="J1554" s="62">
        <f>ifna(vlookup(A1554,'Infra Study'!A:Q,17,0),0)</f>
        <v>0</v>
      </c>
      <c r="K1554" s="64">
        <f>IFERROR(__xludf.DUMMYFUNCTION("N(REGEXMATCH(VLOOKUP(A1554, 'RVtools V2.1'!A:H, 8, 0), ""^Serveur de fichiers""))"),0.0)</f>
        <v>0</v>
      </c>
      <c r="L1554" s="64">
        <f t="shared" si="6"/>
        <v>0</v>
      </c>
      <c r="M1554" s="67" t="str">
        <f>ifna(vlookup(A1554,'RVtools V2.1'!A:I,8,0),"N/A")</f>
        <v>Archive Compta</v>
      </c>
      <c r="N1554" s="64">
        <f>IFERROR(__xludf.DUMMYFUNCTION("IF(REGEXMATCH(M1554, ""(?i)"" &amp; JOIN(""|"", SPLIT(""kalisil"", "" ""))), 1, 0)"),0.0)</f>
        <v>0</v>
      </c>
      <c r="O1554" s="64" t="str">
        <f>vlookup(A1554,'RVtools V2.1'!A:H,7,0)</f>
        <v>N/A</v>
      </c>
      <c r="P1554" s="64">
        <f>if(vlookup(A1554,'RVtools V2.1'!A:H,5,0)="oui",1,0)</f>
        <v>0</v>
      </c>
      <c r="Q1554" s="64">
        <f>ifna(vlookup(A1554,vCPU!A:B,2,0),"Unknown")</f>
        <v>2</v>
      </c>
      <c r="R1554" s="66">
        <f>ifna(vlookup(A1554,vMemory!A:C,3,0),"Unknown")</f>
        <v>8</v>
      </c>
      <c r="S1554" s="66">
        <f>ifna(vlookup(A1554,vDisk!A:C,3,0),"Unknown")</f>
        <v>314</v>
      </c>
      <c r="T1554" s="67" t="str">
        <f t="array" ref="T1554">IFS(
   L1554=1, "No Lift &amp; Shift",
   J1554=1, XLOOKUP(A1554, 'Infra Study'!A:A, 'Infra Study'!P:P),
   I1554=1, "No Lift &amp; Shift",
   H1554=1, "GKE",
   K1554=1, "GCNV",
   G1554=1, "Lift &amp; Shift Prod",
   TRUE, "Lift &amp; Shift Noprod"
)</f>
        <v>Lift &amp; Shift Prod</v>
      </c>
      <c r="U1554" s="67">
        <f t="shared" si="7"/>
        <v>1</v>
      </c>
      <c r="V1554" s="68" t="str">
        <f>if(T1554="Lift &amp; Shift Noprod",if( Y1554=0,Assumptions!$B$5, Assumptions!$B$4),if(T1554="Lift &amp; Shift Prod",if(AND(N1554=1,O1554="T1"),Assumptions!$B$6,Assumptions!$B$4),0))</f>
        <v>N2D</v>
      </c>
      <c r="W1554" s="69">
        <f>if(V1554&lt;&gt;0,if(Q1554="Unknown", Assumptions!$B$42,If(Q1554&gt;1,Q1554,2)),0)</f>
        <v>2</v>
      </c>
      <c r="X1554" s="69">
        <f>if(V1554&lt;&gt;0,if(R1554="Unknown", Assumptions!$B$43,R1554),0)</f>
        <v>8</v>
      </c>
      <c r="Y1554" s="68">
        <f t="shared" si="8"/>
        <v>0</v>
      </c>
      <c r="Z1554" s="68">
        <f>if(V1554&lt;&gt;0,if(  S1554="Unknown", Assumptions!$B$44,S1554),0)</f>
        <v>314</v>
      </c>
      <c r="AA1554" s="68" t="str">
        <f>if(V1554 ="N2",ifna(vlookup(W1554&amp;"-"&amp;X1554,'Ref. VM'!A:B,2,0),"Custom"),if(V1554 ="E2" , ifna(vlookup(W1554&amp;"-"&amp;X1554,'Ref. VM'!D:E,2,0),"Custom"),if(V1554="N2D",ifna(vlookup(W1554&amp;"-"&amp;X1554,'Ref. VM'!G:H,2,0),"Custom"),if(V1554="N4",ifna(vlookup(W1554&amp;"-"&amp;X1554,'Ref. VM'!J:K,2,0),"Custom"),0))))</f>
        <v>Custom</v>
      </c>
      <c r="AB1554" s="67" t="str">
        <f t="shared" si="9"/>
        <v>N2D-Custom vCPUs-CUD 3y</v>
      </c>
      <c r="AC1554" s="67" t="str">
        <f t="shared" si="10"/>
        <v>N2D-Custom RAM-CUD 3y</v>
      </c>
      <c r="AD1554" s="67">
        <f t="shared" si="11"/>
        <v>0</v>
      </c>
      <c r="AE1554" s="69">
        <f>if(T1554="Lift &amp; Shift Prod",730,if(T1554="Lift &amp; Shift Noprod",Assumptions!$B$3,0))</f>
        <v>730</v>
      </c>
      <c r="AF1554" s="70">
        <f>if( U1554=0,0,if(Y1554=0, ((vlookup(AB1554,'SKU Pricing'!A:B,Assumptions!$B$2,0)*W1554)+(vlookup(AC1554,'SKU Pricing'!A:B,Assumptions!$B$2,0)*X1554))*AE1554,((vlookup(AB1554,'SKU Pricing'!A:B,Assumptions!$B$2,0)*W1554)+(vlookup(AC1554,'SKU Pricing'!A:B,Assumptions!$B$2,0)*(W1554*8))+(vlookup(AD1554,'SKU Pricing'!A:B,Assumptions!$B$2,0)*(X1554-(W1554*8))))*AE1554))</f>
        <v>33.80865936</v>
      </c>
      <c r="AG1554" s="67" t="str">
        <f t="shared" si="12"/>
        <v>Windows Server</v>
      </c>
      <c r="AH1554" s="70">
        <f>ifna(vlookup(AG1554,'SKU Pricing'!A:B,Assumptions!$B$2,0)*W1554*AE1554,0)</f>
        <v>67.16</v>
      </c>
      <c r="AI1554" s="62" t="str">
        <f t="shared" si="13"/>
        <v/>
      </c>
      <c r="AJ1554" s="62" t="str">
        <f>if(V1554&lt;&gt;0, if(T1554="Lift &amp; Shift Noprod",Assumptions!$B$9,if(V1554=Assumptions!$B$6,Assumptions!$B$10,if(P1554=1,Assumptions!$B$8,Assumptions!$B$7))),"")</f>
        <v>Balanced</v>
      </c>
      <c r="AK1554" s="69" t="str">
        <f t="shared" si="14"/>
        <v>Balanced</v>
      </c>
      <c r="AL1554" s="69">
        <f>if(AJ1554="Hyperdisk Balanced",Assumptions!$B$11,0)</f>
        <v>0</v>
      </c>
      <c r="AM1554" s="69">
        <f>if(AJ1554="Hyperdisk Balanced",Assumptions!$B$12,0)</f>
        <v>0</v>
      </c>
      <c r="AN1554" s="70">
        <f>if(AK1554=0,0,if(AJ1554="Hyperdisk Balanced",vlookup(AK1554&amp;" provisioned space",'SKU Pricing'!A:B,Assumptions!$B$2,0)*Z1554+vlookup(AK1554&amp;" provisioned IOPS",'SKU Pricing'!A:B,Assumptions!$B$2,0)*AL1554*730+vlookup(AK1554&amp;" provisioned throughput",'SKU Pricing'!A:B,Assumptions!$B$2,0)*AM1554*730,vlookup(AK1554,'SKU Pricing'!A:B,Assumptions!$B$2,0)*Z1554))</f>
        <v>36.424</v>
      </c>
      <c r="AO1554" s="70">
        <f t="shared" si="15"/>
        <v>137.3926594</v>
      </c>
      <c r="AP1554" s="71" t="str">
        <f t="shared" si="16"/>
        <v>VM Manager</v>
      </c>
      <c r="AQ1554" s="70">
        <f>ifna(vlookup(AP1554,'SKU Pricing'!A:B,Assumptions!$B$2,0)*AE1554,0)</f>
        <v>2.19</v>
      </c>
      <c r="AR1554" s="72">
        <v>0.0</v>
      </c>
    </row>
    <row r="1555">
      <c r="A1555" s="61" t="s">
        <v>1692</v>
      </c>
      <c r="B1555" s="62" t="str">
        <f>ifna(if(vlookup(A1555,vOS!A:B,2,0)="","Unknown",vlookup(A1555,vOS!A:B,2,0)),"Unknown")</f>
        <v>CentOS 4/5 (64-bit)</v>
      </c>
      <c r="C1555" s="62">
        <f>vlookup(B1555,'OS Study'!A:D,2,0)</f>
        <v>0</v>
      </c>
      <c r="D1555" s="62" t="str">
        <f>vlookup(B1555,'OS Study'!A:D,3,0)</f>
        <v>Linux</v>
      </c>
      <c r="E1555" s="62" t="str">
        <f>vlookup(B1555,'OS Study'!A:D,4,0)</f>
        <v>CentOS</v>
      </c>
      <c r="F1555" s="63" t="str">
        <f>vlookup(B1555,'OS Study'!A:E,5,0)</f>
        <v>4/5</v>
      </c>
      <c r="G1555" s="62">
        <f>IF(vlookup(A1555,'RVtools V2.1'!A:J,4,0)="non",0,1)</f>
        <v>0</v>
      </c>
      <c r="H1555" s="62">
        <f>if(vlookup(A1555,'RVtools V2.1'!A:K,11,0)="kube",1,0)</f>
        <v>0</v>
      </c>
      <c r="I1555" s="62">
        <f t="shared" si="5"/>
        <v>0</v>
      </c>
      <c r="J1555" s="62">
        <f>ifna(vlookup(A1555,'Infra Study'!A:Q,17,0),0)</f>
        <v>0</v>
      </c>
      <c r="K1555" s="64">
        <f>IFERROR(__xludf.DUMMYFUNCTION("N(REGEXMATCH(VLOOKUP(A1555, 'RVtools V2.1'!A:H, 8, 0), ""^Serveur de fichiers""))"),0.0)</f>
        <v>0</v>
      </c>
      <c r="L1555" s="64">
        <f t="shared" si="6"/>
        <v>0</v>
      </c>
      <c r="M1555" s="65" t="str">
        <f>ifna(vlookup(A1555,'RVtools V2.1'!A:I,8,0),"N/A")</f>
        <v>Agenor</v>
      </c>
      <c r="N1555" s="64">
        <f>IFERROR(__xludf.DUMMYFUNCTION("IF(REGEXMATCH(M1555, ""(?i)"" &amp; JOIN(""|"", SPLIT(""kalisil"", "" ""))), 1, 0)"),0.0)</f>
        <v>0</v>
      </c>
      <c r="O1555" s="64" t="str">
        <f>vlookup(A1555,'RVtools V2.1'!A:H,7,0)</f>
        <v>N/A</v>
      </c>
      <c r="P1555" s="64">
        <f>if(vlookup(A1555,'RVtools V2.1'!A:H,5,0)="oui",1,0)</f>
        <v>0</v>
      </c>
      <c r="Q1555" s="64">
        <f>ifna(vlookup(A1555,vCPU!A:B,2,0),"Unknown")</f>
        <v>2</v>
      </c>
      <c r="R1555" s="66">
        <f>ifna(vlookup(A1555,vMemory!A:C,3,0),"Unknown")</f>
        <v>4</v>
      </c>
      <c r="S1555" s="66">
        <f>ifna(vlookup(A1555,vDisk!A:C,3,0),"Unknown")</f>
        <v>69</v>
      </c>
      <c r="T1555" s="67" t="str">
        <f t="array" ref="T1555">IFS(
   L1555=1, "No Lift &amp; Shift",
   J1555=1, XLOOKUP(A1555, 'Infra Study'!A:A, 'Infra Study'!P:P),
   I1555=1, "No Lift &amp; Shift",
   H1555=1, "GKE",
   K1555=1, "GCNV",
   G1555=1, "Lift &amp; Shift Prod",
   TRUE, "Lift &amp; Shift Noprod"
)</f>
        <v>Lift &amp; Shift Noprod</v>
      </c>
      <c r="U1555" s="67">
        <f t="shared" si="7"/>
        <v>1</v>
      </c>
      <c r="V1555" s="68" t="str">
        <f>if(T1555="Lift &amp; Shift Noprod",if( Y1555=0,Assumptions!$B$5, Assumptions!$B$4),if(T1555="Lift &amp; Shift Prod",if(AND(N1555=1,O1555="T1"),Assumptions!$B$6,Assumptions!$B$4),0))</f>
        <v>E2</v>
      </c>
      <c r="W1555" s="69">
        <f>if(V1555&lt;&gt;0,if(Q1555="Unknown", Assumptions!$B$42,If(Q1555&gt;1,Q1555,2)),0)</f>
        <v>2</v>
      </c>
      <c r="X1555" s="69">
        <f>if(V1555&lt;&gt;0,if(R1555="Unknown", Assumptions!$B$43,R1555),0)</f>
        <v>4</v>
      </c>
      <c r="Y1555" s="68">
        <f t="shared" si="8"/>
        <v>0</v>
      </c>
      <c r="Z1555" s="68">
        <f>if(V1555&lt;&gt;0,if(  S1555="Unknown", Assumptions!$B$44,S1555),0)</f>
        <v>69</v>
      </c>
      <c r="AA1555" s="68" t="str">
        <f>if(V1555 ="N2",ifna(vlookup(W1555&amp;"-"&amp;X1555,'Ref. VM'!A:B,2,0),"Custom"),if(V1555 ="E2" , ifna(vlookup(W1555&amp;"-"&amp;X1555,'Ref. VM'!D:E,2,0),"Custom"),if(V1555="N2D",ifna(vlookup(W1555&amp;"-"&amp;X1555,'Ref. VM'!G:H,2,0),"Custom"),if(V1555="N4",ifna(vlookup(W1555&amp;"-"&amp;X1555,'Ref. VM'!J:K,2,0),"Custom"),0))))</f>
        <v>Custom</v>
      </c>
      <c r="AB1555" s="67" t="str">
        <f t="shared" si="9"/>
        <v>E2-Custom vCPUs</v>
      </c>
      <c r="AC1555" s="67" t="str">
        <f t="shared" si="10"/>
        <v>E2-Custom RAM</v>
      </c>
      <c r="AD1555" s="67">
        <f t="shared" si="11"/>
        <v>0</v>
      </c>
      <c r="AE1555" s="69">
        <f>if(T1555="Lift &amp; Shift Prod",730,if(T1555="Lift &amp; Shift Noprod",Assumptions!$B$3,0))</f>
        <v>270</v>
      </c>
      <c r="AF1555" s="70">
        <f>if( U1555=0,0,if(Y1555=0, ((vlookup(AB1555,'SKU Pricing'!A:B,Assumptions!$B$2,0)*W1555)+(vlookup(AC1555,'SKU Pricing'!A:B,Assumptions!$B$2,0)*X1555))*AE1555,((vlookup(AB1555,'SKU Pricing'!A:B,Assumptions!$B$2,0)*W1555)+(vlookup(AC1555,'SKU Pricing'!A:B,Assumptions!$B$2,0)*(W1555*8))+(vlookup(AD1555,'SKU Pricing'!A:B,Assumptions!$B$2,0)*(X1555-(W1555*8))))*AE1555))</f>
        <v>18.191628</v>
      </c>
      <c r="AG1555" s="67">
        <f t="shared" si="12"/>
        <v>0</v>
      </c>
      <c r="AH1555" s="70">
        <f>ifna(vlookup(AG1555,'SKU Pricing'!A:B,Assumptions!$B$2,0)*W1555*AE1555,0)</f>
        <v>0</v>
      </c>
      <c r="AI1555" s="62" t="str">
        <f t="shared" si="13"/>
        <v/>
      </c>
      <c r="AJ1555" s="62" t="str">
        <f>if(V1555&lt;&gt;0, if(T1555="Lift &amp; Shift Noprod",Assumptions!$B$9,if(V1555=Assumptions!$B$6,Assumptions!$B$10,if(P1555=1,Assumptions!$B$8,Assumptions!$B$7))),"")</f>
        <v>Balanced</v>
      </c>
      <c r="AK1555" s="69" t="str">
        <f t="shared" si="14"/>
        <v>Balanced</v>
      </c>
      <c r="AL1555" s="69">
        <f>if(AJ1555="Hyperdisk Balanced",Assumptions!$B$11,0)</f>
        <v>0</v>
      </c>
      <c r="AM1555" s="69">
        <f>if(AJ1555="Hyperdisk Balanced",Assumptions!$B$12,0)</f>
        <v>0</v>
      </c>
      <c r="AN1555" s="70">
        <f>if(AK1555=0,0,if(AJ1555="Hyperdisk Balanced",vlookup(AK1555&amp;" provisioned space",'SKU Pricing'!A:B,Assumptions!$B$2,0)*Z1555+vlookup(AK1555&amp;" provisioned IOPS",'SKU Pricing'!A:B,Assumptions!$B$2,0)*AL1555*730+vlookup(AK1555&amp;" provisioned throughput",'SKU Pricing'!A:B,Assumptions!$B$2,0)*AM1555*730,vlookup(AK1555,'SKU Pricing'!A:B,Assumptions!$B$2,0)*Z1555))</f>
        <v>8.004</v>
      </c>
      <c r="AO1555" s="70">
        <f t="shared" si="15"/>
        <v>26.195628</v>
      </c>
      <c r="AP1555" s="71" t="str">
        <f t="shared" si="16"/>
        <v>VM Manager</v>
      </c>
      <c r="AQ1555" s="70">
        <f>ifna(vlookup(AP1555,'SKU Pricing'!A:B,Assumptions!$B$2,0)*AE1555,0)</f>
        <v>0.81</v>
      </c>
      <c r="AR1555" s="72">
        <v>0.0</v>
      </c>
    </row>
    <row r="1556">
      <c r="A1556" s="61" t="s">
        <v>1693</v>
      </c>
      <c r="B1556" s="62" t="str">
        <f>ifna(if(vlookup(A1556,vOS!A:B,2,0)="","Unknown",vlookup(A1556,vOS!A:B,2,0)),"Unknown")</f>
        <v>Microsoft Windows Server 2019 (64-bit)</v>
      </c>
      <c r="C1556" s="62">
        <f>vlookup(B1556,'OS Study'!A:D,2,0)</f>
        <v>0</v>
      </c>
      <c r="D1556" s="62" t="str">
        <f>vlookup(B1556,'OS Study'!A:D,3,0)</f>
        <v>Windows</v>
      </c>
      <c r="E1556" s="62" t="str">
        <f>vlookup(B1556,'OS Study'!A:D,4,0)</f>
        <v>Server</v>
      </c>
      <c r="F1556" s="63" t="str">
        <f>vlookup(B1556,'OS Study'!A:E,5,0)</f>
        <v>2019</v>
      </c>
      <c r="G1556" s="62">
        <f>IF(vlookup(A1556,'RVtools V2.1'!A:J,4,0)="non",0,1)</f>
        <v>0</v>
      </c>
      <c r="H1556" s="62">
        <f>if(vlookup(A1556,'RVtools V2.1'!A:K,11,0)="kube",1,0)</f>
        <v>0</v>
      </c>
      <c r="I1556" s="62">
        <f t="shared" si="5"/>
        <v>0</v>
      </c>
      <c r="J1556" s="62">
        <f>ifna(vlookup(A1556,'Infra Study'!A:Q,17,0),0)</f>
        <v>0</v>
      </c>
      <c r="K1556" s="64">
        <f>IFERROR(__xludf.DUMMYFUNCTION("N(REGEXMATCH(VLOOKUP(A1556, 'RVtools V2.1'!A:H, 8, 0), ""^Serveur de fichiers""))"),0.0)</f>
        <v>0</v>
      </c>
      <c r="L1556" s="64">
        <f t="shared" si="6"/>
        <v>0</v>
      </c>
      <c r="M1556" s="65" t="str">
        <f>ifna(vlookup(A1556,'RVtools V2.1'!A:I,8,0),"N/A")</f>
        <v>???</v>
      </c>
      <c r="N1556" s="64">
        <f>IFERROR(__xludf.DUMMYFUNCTION("IF(REGEXMATCH(M1556, ""(?i)"" &amp; JOIN(""|"", SPLIT(""kalisil"", "" ""))), 1, 0)"),0.0)</f>
        <v>0</v>
      </c>
      <c r="O1556" s="64" t="str">
        <f>vlookup(A1556,'RVtools V2.1'!A:H,7,0)</f>
        <v>N/A</v>
      </c>
      <c r="P1556" s="64">
        <f>if(vlookup(A1556,'RVtools V2.1'!A:H,5,0)="oui",1,0)</f>
        <v>0</v>
      </c>
      <c r="Q1556" s="64">
        <f>ifna(vlookup(A1556,vCPU!A:B,2,0),"Unknown")</f>
        <v>2</v>
      </c>
      <c r="R1556" s="66">
        <f>ifna(vlookup(A1556,vMemory!A:C,3,0),"Unknown")</f>
        <v>4</v>
      </c>
      <c r="S1556" s="66">
        <f>ifna(vlookup(A1556,vDisk!A:C,3,0),"Unknown")</f>
        <v>69</v>
      </c>
      <c r="T1556" s="67" t="str">
        <f t="array" ref="T1556">IFS(
   L1556=1, "No Lift &amp; Shift",
   J1556=1, XLOOKUP(A1556, 'Infra Study'!A:A, 'Infra Study'!P:P),
   I1556=1, "No Lift &amp; Shift",
   H1556=1, "GKE",
   K1556=1, "GCNV",
   G1556=1, "Lift &amp; Shift Prod",
   TRUE, "Lift &amp; Shift Noprod"
)</f>
        <v>Lift &amp; Shift Noprod</v>
      </c>
      <c r="U1556" s="67">
        <f t="shared" si="7"/>
        <v>1</v>
      </c>
      <c r="V1556" s="68" t="str">
        <f>if(T1556="Lift &amp; Shift Noprod",if( Y1556=0,Assumptions!$B$5, Assumptions!$B$4),if(T1556="Lift &amp; Shift Prod",if(AND(N1556=1,O1556="T1"),Assumptions!$B$6,Assumptions!$B$4),0))</f>
        <v>E2</v>
      </c>
      <c r="W1556" s="69">
        <f>if(V1556&lt;&gt;0,if(Q1556="Unknown", Assumptions!$B$42,If(Q1556&gt;1,Q1556,2)),0)</f>
        <v>2</v>
      </c>
      <c r="X1556" s="69">
        <f>if(V1556&lt;&gt;0,if(R1556="Unknown", Assumptions!$B$43,R1556),0)</f>
        <v>4</v>
      </c>
      <c r="Y1556" s="68">
        <f t="shared" si="8"/>
        <v>0</v>
      </c>
      <c r="Z1556" s="68">
        <f>if(V1556&lt;&gt;0,if(  S1556="Unknown", Assumptions!$B$44,S1556),0)</f>
        <v>69</v>
      </c>
      <c r="AA1556" s="68" t="str">
        <f>if(V1556 ="N2",ifna(vlookup(W1556&amp;"-"&amp;X1556,'Ref. VM'!A:B,2,0),"Custom"),if(V1556 ="E2" , ifna(vlookup(W1556&amp;"-"&amp;X1556,'Ref. VM'!D:E,2,0),"Custom"),if(V1556="N2D",ifna(vlookup(W1556&amp;"-"&amp;X1556,'Ref. VM'!G:H,2,0),"Custom"),if(V1556="N4",ifna(vlookup(W1556&amp;"-"&amp;X1556,'Ref. VM'!J:K,2,0),"Custom"),0))))</f>
        <v>Custom</v>
      </c>
      <c r="AB1556" s="67" t="str">
        <f t="shared" si="9"/>
        <v>E2-Custom vCPUs</v>
      </c>
      <c r="AC1556" s="67" t="str">
        <f t="shared" si="10"/>
        <v>E2-Custom RAM</v>
      </c>
      <c r="AD1556" s="67">
        <f t="shared" si="11"/>
        <v>0</v>
      </c>
      <c r="AE1556" s="69">
        <f>if(T1556="Lift &amp; Shift Prod",730,if(T1556="Lift &amp; Shift Noprod",Assumptions!$B$3,0))</f>
        <v>270</v>
      </c>
      <c r="AF1556" s="70">
        <f>if( U1556=0,0,if(Y1556=0, ((vlookup(AB1556,'SKU Pricing'!A:B,Assumptions!$B$2,0)*W1556)+(vlookup(AC1556,'SKU Pricing'!A:B,Assumptions!$B$2,0)*X1556))*AE1556,((vlookup(AB1556,'SKU Pricing'!A:B,Assumptions!$B$2,0)*W1556)+(vlookup(AC1556,'SKU Pricing'!A:B,Assumptions!$B$2,0)*(W1556*8))+(vlookup(AD1556,'SKU Pricing'!A:B,Assumptions!$B$2,0)*(X1556-(W1556*8))))*AE1556))</f>
        <v>18.191628</v>
      </c>
      <c r="AG1556" s="67" t="str">
        <f t="shared" si="12"/>
        <v>Windows Server</v>
      </c>
      <c r="AH1556" s="70">
        <f>ifna(vlookup(AG1556,'SKU Pricing'!A:B,Assumptions!$B$2,0)*W1556*AE1556,0)</f>
        <v>24.84</v>
      </c>
      <c r="AI1556" s="62" t="str">
        <f t="shared" si="13"/>
        <v/>
      </c>
      <c r="AJ1556" s="62" t="str">
        <f>if(V1556&lt;&gt;0, if(T1556="Lift &amp; Shift Noprod",Assumptions!$B$9,if(V1556=Assumptions!$B$6,Assumptions!$B$10,if(P1556=1,Assumptions!$B$8,Assumptions!$B$7))),"")</f>
        <v>Balanced</v>
      </c>
      <c r="AK1556" s="69" t="str">
        <f t="shared" si="14"/>
        <v>Balanced</v>
      </c>
      <c r="AL1556" s="69">
        <f>if(AJ1556="Hyperdisk Balanced",Assumptions!$B$11,0)</f>
        <v>0</v>
      </c>
      <c r="AM1556" s="69">
        <f>if(AJ1556="Hyperdisk Balanced",Assumptions!$B$12,0)</f>
        <v>0</v>
      </c>
      <c r="AN1556" s="70">
        <f>if(AK1556=0,0,if(AJ1556="Hyperdisk Balanced",vlookup(AK1556&amp;" provisioned space",'SKU Pricing'!A:B,Assumptions!$B$2,0)*Z1556+vlookup(AK1556&amp;" provisioned IOPS",'SKU Pricing'!A:B,Assumptions!$B$2,0)*AL1556*730+vlookup(AK1556&amp;" provisioned throughput",'SKU Pricing'!A:B,Assumptions!$B$2,0)*AM1556*730,vlookup(AK1556,'SKU Pricing'!A:B,Assumptions!$B$2,0)*Z1556))</f>
        <v>8.004</v>
      </c>
      <c r="AO1556" s="70">
        <f t="shared" si="15"/>
        <v>51.035628</v>
      </c>
      <c r="AP1556" s="71" t="str">
        <f t="shared" si="16"/>
        <v>VM Manager</v>
      </c>
      <c r="AQ1556" s="70">
        <f>ifna(vlookup(AP1556,'SKU Pricing'!A:B,Assumptions!$B$2,0)*AE1556,0)</f>
        <v>0.81</v>
      </c>
      <c r="AR1556" s="72">
        <v>0.0</v>
      </c>
    </row>
    <row r="1557">
      <c r="A1557" s="61" t="s">
        <v>1694</v>
      </c>
      <c r="B1557" s="62" t="str">
        <f>ifna(if(vlookup(A1557,vOS!A:B,2,0)="","Unknown",vlookup(A1557,vOS!A:B,2,0)),"Unknown")</f>
        <v>Other 4.x Linux (64-bit)</v>
      </c>
      <c r="C1557" s="62">
        <f>vlookup(B1557,'OS Study'!A:D,2,0)</f>
        <v>0</v>
      </c>
      <c r="D1557" s="62" t="str">
        <f>vlookup(B1557,'OS Study'!A:D,3,0)</f>
        <v>Linux</v>
      </c>
      <c r="E1557" s="62" t="str">
        <f>vlookup(B1557,'OS Study'!A:D,4,0)</f>
        <v>Other</v>
      </c>
      <c r="F1557" s="63" t="str">
        <f>vlookup(B1557,'OS Study'!A:E,5,0)</f>
        <v/>
      </c>
      <c r="G1557" s="62">
        <f>IF(vlookup(A1557,'RVtools V2.1'!A:J,4,0)="non",0,1)</f>
        <v>0</v>
      </c>
      <c r="H1557" s="62">
        <f>if(vlookup(A1557,'RVtools V2.1'!A:K,11,0)="kube",1,0)</f>
        <v>0</v>
      </c>
      <c r="I1557" s="62">
        <f t="shared" si="5"/>
        <v>0</v>
      </c>
      <c r="J1557" s="62">
        <f>ifna(vlookup(A1557,'Infra Study'!A:Q,17,0),0)</f>
        <v>0</v>
      </c>
      <c r="K1557" s="64">
        <f>IFERROR(__xludf.DUMMYFUNCTION("N(REGEXMATCH(VLOOKUP(A1557, 'RVtools V2.1'!A:H, 8, 0), ""^Serveur de fichiers""))"),0.0)</f>
        <v>0</v>
      </c>
      <c r="L1557" s="64">
        <f t="shared" si="6"/>
        <v>0</v>
      </c>
      <c r="M1557" s="65" t="str">
        <f>ifna(vlookup(A1557,'RVtools V2.1'!A:I,8,0),"N/A")</f>
        <v>Gestion des caméras</v>
      </c>
      <c r="N1557" s="64">
        <f>IFERROR(__xludf.DUMMYFUNCTION("IF(REGEXMATCH(M1557, ""(?i)"" &amp; JOIN(""|"", SPLIT(""kalisil"", "" ""))), 1, 0)"),0.0)</f>
        <v>0</v>
      </c>
      <c r="O1557" s="64" t="str">
        <f>vlookup(A1557,'RVtools V2.1'!A:H,7,0)</f>
        <v>T3</v>
      </c>
      <c r="P1557" s="64">
        <f>if(vlookup(A1557,'RVtools V2.1'!A:H,5,0)="oui",1,0)</f>
        <v>0</v>
      </c>
      <c r="Q1557" s="64">
        <f>ifna(vlookup(A1557,vCPU!A:B,2,0),"Unknown")</f>
        <v>2</v>
      </c>
      <c r="R1557" s="66">
        <f>ifna(vlookup(A1557,vMemory!A:C,3,0),"Unknown")</f>
        <v>4</v>
      </c>
      <c r="S1557" s="66">
        <f>ifna(vlookup(A1557,vDisk!A:C,3,0),"Unknown")</f>
        <v>53</v>
      </c>
      <c r="T1557" s="67" t="str">
        <f t="array" ref="T1557">IFS(
   L1557=1, "No Lift &amp; Shift",
   J1557=1, XLOOKUP(A1557, 'Infra Study'!A:A, 'Infra Study'!P:P),
   I1557=1, "No Lift &amp; Shift",
   H1557=1, "GKE",
   K1557=1, "GCNV",
   G1557=1, "Lift &amp; Shift Prod",
   TRUE, "Lift &amp; Shift Noprod"
)</f>
        <v>Lift &amp; Shift Noprod</v>
      </c>
      <c r="U1557" s="67">
        <f t="shared" si="7"/>
        <v>1</v>
      </c>
      <c r="V1557" s="68" t="str">
        <f>if(T1557="Lift &amp; Shift Noprod",if( Y1557=0,Assumptions!$B$5, Assumptions!$B$4),if(T1557="Lift &amp; Shift Prod",if(AND(N1557=1,O1557="T1"),Assumptions!$B$6,Assumptions!$B$4),0))</f>
        <v>E2</v>
      </c>
      <c r="W1557" s="69">
        <f>if(V1557&lt;&gt;0,if(Q1557="Unknown", Assumptions!$B$42,If(Q1557&gt;1,Q1557,2)),0)</f>
        <v>2</v>
      </c>
      <c r="X1557" s="69">
        <f>if(V1557&lt;&gt;0,if(R1557="Unknown", Assumptions!$B$43,R1557),0)</f>
        <v>4</v>
      </c>
      <c r="Y1557" s="68">
        <f t="shared" si="8"/>
        <v>0</v>
      </c>
      <c r="Z1557" s="68">
        <f>if(V1557&lt;&gt;0,if(  S1557="Unknown", Assumptions!$B$44,S1557),0)</f>
        <v>53</v>
      </c>
      <c r="AA1557" s="68" t="str">
        <f>if(V1557 ="N2",ifna(vlookup(W1557&amp;"-"&amp;X1557,'Ref. VM'!A:B,2,0),"Custom"),if(V1557 ="E2" , ifna(vlookup(W1557&amp;"-"&amp;X1557,'Ref. VM'!D:E,2,0),"Custom"),if(V1557="N2D",ifna(vlookup(W1557&amp;"-"&amp;X1557,'Ref. VM'!G:H,2,0),"Custom"),if(V1557="N4",ifna(vlookup(W1557&amp;"-"&amp;X1557,'Ref. VM'!J:K,2,0),"Custom"),0))))</f>
        <v>Custom</v>
      </c>
      <c r="AB1557" s="67" t="str">
        <f t="shared" si="9"/>
        <v>E2-Custom vCPUs</v>
      </c>
      <c r="AC1557" s="67" t="str">
        <f t="shared" si="10"/>
        <v>E2-Custom RAM</v>
      </c>
      <c r="AD1557" s="67">
        <f t="shared" si="11"/>
        <v>0</v>
      </c>
      <c r="AE1557" s="69">
        <f>if(T1557="Lift &amp; Shift Prod",730,if(T1557="Lift &amp; Shift Noprod",Assumptions!$B$3,0))</f>
        <v>270</v>
      </c>
      <c r="AF1557" s="70">
        <f>if( U1557=0,0,if(Y1557=0, ((vlookup(AB1557,'SKU Pricing'!A:B,Assumptions!$B$2,0)*W1557)+(vlookup(AC1557,'SKU Pricing'!A:B,Assumptions!$B$2,0)*X1557))*AE1557,((vlookup(AB1557,'SKU Pricing'!A:B,Assumptions!$B$2,0)*W1557)+(vlookup(AC1557,'SKU Pricing'!A:B,Assumptions!$B$2,0)*(W1557*8))+(vlookup(AD1557,'SKU Pricing'!A:B,Assumptions!$B$2,0)*(X1557-(W1557*8))))*AE1557))</f>
        <v>18.191628</v>
      </c>
      <c r="AG1557" s="67">
        <f t="shared" si="12"/>
        <v>0</v>
      </c>
      <c r="AH1557" s="70">
        <f>ifna(vlookup(AG1557,'SKU Pricing'!A:B,Assumptions!$B$2,0)*W1557*AE1557,0)</f>
        <v>0</v>
      </c>
      <c r="AI1557" s="62" t="str">
        <f t="shared" si="13"/>
        <v/>
      </c>
      <c r="AJ1557" s="62" t="str">
        <f>if(V1557&lt;&gt;0, if(T1557="Lift &amp; Shift Noprod",Assumptions!$B$9,if(V1557=Assumptions!$B$6,Assumptions!$B$10,if(P1557=1,Assumptions!$B$8,Assumptions!$B$7))),"")</f>
        <v>Balanced</v>
      </c>
      <c r="AK1557" s="69" t="str">
        <f t="shared" si="14"/>
        <v>Balanced</v>
      </c>
      <c r="AL1557" s="69">
        <f>if(AJ1557="Hyperdisk Balanced",Assumptions!$B$11,0)</f>
        <v>0</v>
      </c>
      <c r="AM1557" s="69">
        <f>if(AJ1557="Hyperdisk Balanced",Assumptions!$B$12,0)</f>
        <v>0</v>
      </c>
      <c r="AN1557" s="70">
        <f>if(AK1557=0,0,if(AJ1557="Hyperdisk Balanced",vlookup(AK1557&amp;" provisioned space",'SKU Pricing'!A:B,Assumptions!$B$2,0)*Z1557+vlookup(AK1557&amp;" provisioned IOPS",'SKU Pricing'!A:B,Assumptions!$B$2,0)*AL1557*730+vlookup(AK1557&amp;" provisioned throughput",'SKU Pricing'!A:B,Assumptions!$B$2,0)*AM1557*730,vlookup(AK1557,'SKU Pricing'!A:B,Assumptions!$B$2,0)*Z1557))</f>
        <v>6.148</v>
      </c>
      <c r="AO1557" s="70">
        <f t="shared" si="15"/>
        <v>24.339628</v>
      </c>
      <c r="AP1557" s="71" t="str">
        <f t="shared" si="16"/>
        <v>VM Manager</v>
      </c>
      <c r="AQ1557" s="70">
        <f>ifna(vlookup(AP1557,'SKU Pricing'!A:B,Assumptions!$B$2,0)*AE1557,0)</f>
        <v>0.81</v>
      </c>
      <c r="AR1557" s="72">
        <v>0.0</v>
      </c>
    </row>
    <row r="1558">
      <c r="A1558" s="61" t="s">
        <v>1695</v>
      </c>
      <c r="B1558" s="62" t="str">
        <f>ifna(if(vlookup(A1558,vOS!A:B,2,0)="","Unknown",vlookup(A1558,vOS!A:B,2,0)),"Unknown")</f>
        <v>Microsoft Windows Server 2019 (64-bit)</v>
      </c>
      <c r="C1558" s="62">
        <f>vlookup(B1558,'OS Study'!A:D,2,0)</f>
        <v>0</v>
      </c>
      <c r="D1558" s="62" t="str">
        <f>vlookup(B1558,'OS Study'!A:D,3,0)</f>
        <v>Windows</v>
      </c>
      <c r="E1558" s="62" t="str">
        <f>vlookup(B1558,'OS Study'!A:D,4,0)</f>
        <v>Server</v>
      </c>
      <c r="F1558" s="63" t="str">
        <f>vlookup(B1558,'OS Study'!A:E,5,0)</f>
        <v>2019</v>
      </c>
      <c r="G1558" s="62">
        <f>IF(vlookup(A1558,'RVtools V2.1'!A:J,4,0)="non",0,1)</f>
        <v>1</v>
      </c>
      <c r="H1558" s="62">
        <f>if(vlookup(A1558,'RVtools V2.1'!A:K,11,0)="kube",1,0)</f>
        <v>0</v>
      </c>
      <c r="I1558" s="62">
        <f t="shared" si="5"/>
        <v>0</v>
      </c>
      <c r="J1558" s="62">
        <f>ifna(vlookup(A1558,'Infra Study'!A:Q,17,0),0)</f>
        <v>0</v>
      </c>
      <c r="K1558" s="64">
        <f>IFERROR(__xludf.DUMMYFUNCTION("N(REGEXMATCH(VLOOKUP(A1558, 'RVtools V2.1'!A:H, 8, 0), ""^Serveur de fichiers""))"),0.0)</f>
        <v>0</v>
      </c>
      <c r="L1558" s="64">
        <f t="shared" si="6"/>
        <v>0</v>
      </c>
      <c r="M1558" s="67" t="str">
        <f>ifna(vlookup(A1558,'RVtools V2.1'!A:I,8,0),"N/A")</f>
        <v>Contrôle d'accès Terre Rouge</v>
      </c>
      <c r="N1558" s="64">
        <f>IFERROR(__xludf.DUMMYFUNCTION("IF(REGEXMATCH(M1558, ""(?i)"" &amp; JOIN(""|"", SPLIT(""kalisil"", "" ""))), 1, 0)"),0.0)</f>
        <v>0</v>
      </c>
      <c r="O1558" s="64" t="str">
        <f>vlookup(A1558,'RVtools V2.1'!A:H,7,0)</f>
        <v>T2</v>
      </c>
      <c r="P1558" s="64">
        <f>if(vlookup(A1558,'RVtools V2.1'!A:H,5,0)="oui",1,0)</f>
        <v>0</v>
      </c>
      <c r="Q1558" s="64">
        <f>ifna(vlookup(A1558,vCPU!A:B,2,0),"Unknown")</f>
        <v>2</v>
      </c>
      <c r="R1558" s="66">
        <f>ifna(vlookup(A1558,vMemory!A:C,3,0),"Unknown")</f>
        <v>8</v>
      </c>
      <c r="S1558" s="66">
        <f>ifna(vlookup(A1558,vDisk!A:C,3,0),"Unknown")</f>
        <v>130</v>
      </c>
      <c r="T1558" s="67" t="str">
        <f t="array" ref="T1558">IFS(
   L1558=1, "No Lift &amp; Shift",
   J1558=1, XLOOKUP(A1558, 'Infra Study'!A:A, 'Infra Study'!P:P),
   I1558=1, "No Lift &amp; Shift",
   H1558=1, "GKE",
   K1558=1, "GCNV",
   G1558=1, "Lift &amp; Shift Prod",
   TRUE, "Lift &amp; Shift Noprod"
)</f>
        <v>Lift &amp; Shift Prod</v>
      </c>
      <c r="U1558" s="67">
        <f t="shared" si="7"/>
        <v>1</v>
      </c>
      <c r="V1558" s="68" t="str">
        <f>if(T1558="Lift &amp; Shift Noprod",if( Y1558=0,Assumptions!$B$5, Assumptions!$B$4),if(T1558="Lift &amp; Shift Prod",if(AND(N1558=1,O1558="T1"),Assumptions!$B$6,Assumptions!$B$4),0))</f>
        <v>N2D</v>
      </c>
      <c r="W1558" s="69">
        <f>if(V1558&lt;&gt;0,if(Q1558="Unknown", Assumptions!$B$42,If(Q1558&gt;1,Q1558,2)),0)</f>
        <v>2</v>
      </c>
      <c r="X1558" s="69">
        <f>if(V1558&lt;&gt;0,if(R1558="Unknown", Assumptions!$B$43,R1558),0)</f>
        <v>8</v>
      </c>
      <c r="Y1558" s="68">
        <f t="shared" si="8"/>
        <v>0</v>
      </c>
      <c r="Z1558" s="68">
        <f>if(V1558&lt;&gt;0,if(  S1558="Unknown", Assumptions!$B$44,S1558),0)</f>
        <v>130</v>
      </c>
      <c r="AA1558" s="68" t="str">
        <f>if(V1558 ="N2",ifna(vlookup(W1558&amp;"-"&amp;X1558,'Ref. VM'!A:B,2,0),"Custom"),if(V1558 ="E2" , ifna(vlookup(W1558&amp;"-"&amp;X1558,'Ref. VM'!D:E,2,0),"Custom"),if(V1558="N2D",ifna(vlookup(W1558&amp;"-"&amp;X1558,'Ref. VM'!G:H,2,0),"Custom"),if(V1558="N4",ifna(vlookup(W1558&amp;"-"&amp;X1558,'Ref. VM'!J:K,2,0),"Custom"),0))))</f>
        <v>Custom</v>
      </c>
      <c r="AB1558" s="67" t="str">
        <f t="shared" si="9"/>
        <v>N2D-Custom vCPUs-CUD 3y</v>
      </c>
      <c r="AC1558" s="67" t="str">
        <f t="shared" si="10"/>
        <v>N2D-Custom RAM-CUD 3y</v>
      </c>
      <c r="AD1558" s="67">
        <f t="shared" si="11"/>
        <v>0</v>
      </c>
      <c r="AE1558" s="69">
        <f>if(T1558="Lift &amp; Shift Prod",730,if(T1558="Lift &amp; Shift Noprod",Assumptions!$B$3,0))</f>
        <v>730</v>
      </c>
      <c r="AF1558" s="70">
        <f>if( U1558=0,0,if(Y1558=0, ((vlookup(AB1558,'SKU Pricing'!A:B,Assumptions!$B$2,0)*W1558)+(vlookup(AC1558,'SKU Pricing'!A:B,Assumptions!$B$2,0)*X1558))*AE1558,((vlookup(AB1558,'SKU Pricing'!A:B,Assumptions!$B$2,0)*W1558)+(vlookup(AC1558,'SKU Pricing'!A:B,Assumptions!$B$2,0)*(W1558*8))+(vlookup(AD1558,'SKU Pricing'!A:B,Assumptions!$B$2,0)*(X1558-(W1558*8))))*AE1558))</f>
        <v>33.80865936</v>
      </c>
      <c r="AG1558" s="67" t="str">
        <f t="shared" si="12"/>
        <v>Windows Server</v>
      </c>
      <c r="AH1558" s="70">
        <f>ifna(vlookup(AG1558,'SKU Pricing'!A:B,Assumptions!$B$2,0)*W1558*AE1558,0)</f>
        <v>67.16</v>
      </c>
      <c r="AI1558" s="62" t="str">
        <f t="shared" si="13"/>
        <v/>
      </c>
      <c r="AJ1558" s="62" t="str">
        <f>if(V1558&lt;&gt;0, if(T1558="Lift &amp; Shift Noprod",Assumptions!$B$9,if(V1558=Assumptions!$B$6,Assumptions!$B$10,if(P1558=1,Assumptions!$B$8,Assumptions!$B$7))),"")</f>
        <v>Balanced</v>
      </c>
      <c r="AK1558" s="69" t="str">
        <f t="shared" si="14"/>
        <v>Balanced</v>
      </c>
      <c r="AL1558" s="69">
        <f>if(AJ1558="Hyperdisk Balanced",Assumptions!$B$11,0)</f>
        <v>0</v>
      </c>
      <c r="AM1558" s="69">
        <f>if(AJ1558="Hyperdisk Balanced",Assumptions!$B$12,0)</f>
        <v>0</v>
      </c>
      <c r="AN1558" s="70">
        <f>if(AK1558=0,0,if(AJ1558="Hyperdisk Balanced",vlookup(AK1558&amp;" provisioned space",'SKU Pricing'!A:B,Assumptions!$B$2,0)*Z1558+vlookup(AK1558&amp;" provisioned IOPS",'SKU Pricing'!A:B,Assumptions!$B$2,0)*AL1558*730+vlookup(AK1558&amp;" provisioned throughput",'SKU Pricing'!A:B,Assumptions!$B$2,0)*AM1558*730,vlookup(AK1558,'SKU Pricing'!A:B,Assumptions!$B$2,0)*Z1558))</f>
        <v>15.08</v>
      </c>
      <c r="AO1558" s="70">
        <f t="shared" si="15"/>
        <v>116.0486594</v>
      </c>
      <c r="AP1558" s="71" t="str">
        <f t="shared" si="16"/>
        <v>VM Manager</v>
      </c>
      <c r="AQ1558" s="70">
        <f>ifna(vlookup(AP1558,'SKU Pricing'!A:B,Assumptions!$B$2,0)*AE1558,0)</f>
        <v>2.19</v>
      </c>
      <c r="AR1558" s="72">
        <v>0.0</v>
      </c>
    </row>
    <row r="1559">
      <c r="A1559" s="61" t="s">
        <v>1696</v>
      </c>
      <c r="B1559" s="62" t="str">
        <f>ifna(if(vlookup(A1559,vOS!A:B,2,0)="","Unknown",vlookup(A1559,vOS!A:B,2,0)),"Unknown")</f>
        <v>Debian GNU/Linux 10 (64-bit)</v>
      </c>
      <c r="C1559" s="62">
        <f>vlookup(B1559,'OS Study'!A:D,2,0)</f>
        <v>0</v>
      </c>
      <c r="D1559" s="62" t="str">
        <f>vlookup(B1559,'OS Study'!A:D,3,0)</f>
        <v>Linux</v>
      </c>
      <c r="E1559" s="62" t="str">
        <f>vlookup(B1559,'OS Study'!A:D,4,0)</f>
        <v>Debian</v>
      </c>
      <c r="F1559" s="63" t="str">
        <f>vlookup(B1559,'OS Study'!A:E,5,0)</f>
        <v>10</v>
      </c>
      <c r="G1559" s="62">
        <f>IF(vlookup(A1559,'RVtools V2.1'!A:J,4,0)="non",0,1)</f>
        <v>0</v>
      </c>
      <c r="H1559" s="62">
        <f>if(vlookup(A1559,'RVtools V2.1'!A:K,11,0)="kube",1,0)</f>
        <v>0</v>
      </c>
      <c r="I1559" s="62">
        <f t="shared" si="5"/>
        <v>0</v>
      </c>
      <c r="J1559" s="62">
        <f>ifna(vlookup(A1559,'Infra Study'!A:Q,17,0),0)</f>
        <v>0</v>
      </c>
      <c r="K1559" s="64">
        <f>IFERROR(__xludf.DUMMYFUNCTION("N(REGEXMATCH(VLOOKUP(A1559, 'RVtools V2.1'!A:H, 8, 0), ""^Serveur de fichiers""))"),0.0)</f>
        <v>0</v>
      </c>
      <c r="L1559" s="64">
        <f t="shared" si="6"/>
        <v>0</v>
      </c>
      <c r="M1559" s="65" t="str">
        <f>ifna(vlookup(A1559,'RVtools V2.1'!A:I,8,0),"N/A")</f>
        <v>Mini Intranet</v>
      </c>
      <c r="N1559" s="64">
        <f>IFERROR(__xludf.DUMMYFUNCTION("IF(REGEXMATCH(M1559, ""(?i)"" &amp; JOIN(""|"", SPLIT(""kalisil"", "" ""))), 1, 0)"),0.0)</f>
        <v>0</v>
      </c>
      <c r="O1559" s="64" t="str">
        <f>vlookup(A1559,'RVtools V2.1'!A:H,7,0)</f>
        <v>T3</v>
      </c>
      <c r="P1559" s="64">
        <f>if(vlookup(A1559,'RVtools V2.1'!A:H,5,0)="oui",1,0)</f>
        <v>0</v>
      </c>
      <c r="Q1559" s="64">
        <f>ifna(vlookup(A1559,vCPU!A:B,2,0),"Unknown")</f>
        <v>2</v>
      </c>
      <c r="R1559" s="66">
        <f>ifna(vlookup(A1559,vMemory!A:C,3,0),"Unknown")</f>
        <v>4</v>
      </c>
      <c r="S1559" s="66">
        <f>ifna(vlookup(A1559,vDisk!A:C,3,0),"Unknown")</f>
        <v>53</v>
      </c>
      <c r="T1559" s="67" t="str">
        <f t="array" ref="T1559">IFS(
   L1559=1, "No Lift &amp; Shift",
   J1559=1, XLOOKUP(A1559, 'Infra Study'!A:A, 'Infra Study'!P:P),
   I1559=1, "No Lift &amp; Shift",
   H1559=1, "GKE",
   K1559=1, "GCNV",
   G1559=1, "Lift &amp; Shift Prod",
   TRUE, "Lift &amp; Shift Noprod"
)</f>
        <v>Lift &amp; Shift Noprod</v>
      </c>
      <c r="U1559" s="67">
        <f t="shared" si="7"/>
        <v>1</v>
      </c>
      <c r="V1559" s="68" t="str">
        <f>if(T1559="Lift &amp; Shift Noprod",if( Y1559=0,Assumptions!$B$5, Assumptions!$B$4),if(T1559="Lift &amp; Shift Prod",if(AND(N1559=1,O1559="T1"),Assumptions!$B$6,Assumptions!$B$4),0))</f>
        <v>E2</v>
      </c>
      <c r="W1559" s="69">
        <f>if(V1559&lt;&gt;0,if(Q1559="Unknown", Assumptions!$B$42,If(Q1559&gt;1,Q1559,2)),0)</f>
        <v>2</v>
      </c>
      <c r="X1559" s="69">
        <f>if(V1559&lt;&gt;0,if(R1559="Unknown", Assumptions!$B$43,R1559),0)</f>
        <v>4</v>
      </c>
      <c r="Y1559" s="68">
        <f t="shared" si="8"/>
        <v>0</v>
      </c>
      <c r="Z1559" s="68">
        <f>if(V1559&lt;&gt;0,if(  S1559="Unknown", Assumptions!$B$44,S1559),0)</f>
        <v>53</v>
      </c>
      <c r="AA1559" s="68" t="str">
        <f>if(V1559 ="N2",ifna(vlookup(W1559&amp;"-"&amp;X1559,'Ref. VM'!A:B,2,0),"Custom"),if(V1559 ="E2" , ifna(vlookup(W1559&amp;"-"&amp;X1559,'Ref. VM'!D:E,2,0),"Custom"),if(V1559="N2D",ifna(vlookup(W1559&amp;"-"&amp;X1559,'Ref. VM'!G:H,2,0),"Custom"),if(V1559="N4",ifna(vlookup(W1559&amp;"-"&amp;X1559,'Ref. VM'!J:K,2,0),"Custom"),0))))</f>
        <v>Custom</v>
      </c>
      <c r="AB1559" s="67" t="str">
        <f t="shared" si="9"/>
        <v>E2-Custom vCPUs</v>
      </c>
      <c r="AC1559" s="67" t="str">
        <f t="shared" si="10"/>
        <v>E2-Custom RAM</v>
      </c>
      <c r="AD1559" s="67">
        <f t="shared" si="11"/>
        <v>0</v>
      </c>
      <c r="AE1559" s="69">
        <f>if(T1559="Lift &amp; Shift Prod",730,if(T1559="Lift &amp; Shift Noprod",Assumptions!$B$3,0))</f>
        <v>270</v>
      </c>
      <c r="AF1559" s="70">
        <f>if( U1559=0,0,if(Y1559=0, ((vlookup(AB1559,'SKU Pricing'!A:B,Assumptions!$B$2,0)*W1559)+(vlookup(AC1559,'SKU Pricing'!A:B,Assumptions!$B$2,0)*X1559))*AE1559,((vlookup(AB1559,'SKU Pricing'!A:B,Assumptions!$B$2,0)*W1559)+(vlookup(AC1559,'SKU Pricing'!A:B,Assumptions!$B$2,0)*(W1559*8))+(vlookup(AD1559,'SKU Pricing'!A:B,Assumptions!$B$2,0)*(X1559-(W1559*8))))*AE1559))</f>
        <v>18.191628</v>
      </c>
      <c r="AG1559" s="67">
        <f t="shared" si="12"/>
        <v>0</v>
      </c>
      <c r="AH1559" s="70">
        <f>ifna(vlookup(AG1559,'SKU Pricing'!A:B,Assumptions!$B$2,0)*W1559*AE1559,0)</f>
        <v>0</v>
      </c>
      <c r="AI1559" s="62" t="str">
        <f t="shared" si="13"/>
        <v/>
      </c>
      <c r="AJ1559" s="62" t="str">
        <f>if(V1559&lt;&gt;0, if(T1559="Lift &amp; Shift Noprod",Assumptions!$B$9,if(V1559=Assumptions!$B$6,Assumptions!$B$10,if(P1559=1,Assumptions!$B$8,Assumptions!$B$7))),"")</f>
        <v>Balanced</v>
      </c>
      <c r="AK1559" s="69" t="str">
        <f t="shared" si="14"/>
        <v>Balanced</v>
      </c>
      <c r="AL1559" s="69">
        <f>if(AJ1559="Hyperdisk Balanced",Assumptions!$B$11,0)</f>
        <v>0</v>
      </c>
      <c r="AM1559" s="69">
        <f>if(AJ1559="Hyperdisk Balanced",Assumptions!$B$12,0)</f>
        <v>0</v>
      </c>
      <c r="AN1559" s="70">
        <f>if(AK1559=0,0,if(AJ1559="Hyperdisk Balanced",vlookup(AK1559&amp;" provisioned space",'SKU Pricing'!A:B,Assumptions!$B$2,0)*Z1559+vlookup(AK1559&amp;" provisioned IOPS",'SKU Pricing'!A:B,Assumptions!$B$2,0)*AL1559*730+vlookup(AK1559&amp;" provisioned throughput",'SKU Pricing'!A:B,Assumptions!$B$2,0)*AM1559*730,vlookup(AK1559,'SKU Pricing'!A:B,Assumptions!$B$2,0)*Z1559))</f>
        <v>6.148</v>
      </c>
      <c r="AO1559" s="70">
        <f t="shared" si="15"/>
        <v>24.339628</v>
      </c>
      <c r="AP1559" s="71" t="str">
        <f t="shared" si="16"/>
        <v>VM Manager</v>
      </c>
      <c r="AQ1559" s="70">
        <f>ifna(vlookup(AP1559,'SKU Pricing'!A:B,Assumptions!$B$2,0)*AE1559,0)</f>
        <v>0.81</v>
      </c>
      <c r="AR1559" s="72">
        <v>0.0</v>
      </c>
    </row>
    <row r="1560">
      <c r="A1560" s="61" t="s">
        <v>1697</v>
      </c>
      <c r="B1560" s="62" t="str">
        <f>ifna(if(vlookup(A1560,vOS!A:B,2,0)="","Unknown",vlookup(A1560,vOS!A:B,2,0)),"Unknown")</f>
        <v>Ubuntu Linux (64-bit)</v>
      </c>
      <c r="C1560" s="62">
        <f>vlookup(B1560,'OS Study'!A:D,2,0)</f>
        <v>0</v>
      </c>
      <c r="D1560" s="62" t="str">
        <f>vlookup(B1560,'OS Study'!A:D,3,0)</f>
        <v>Linux</v>
      </c>
      <c r="E1560" s="62" t="str">
        <f>vlookup(B1560,'OS Study'!A:D,4,0)</f>
        <v>Ubuntu</v>
      </c>
      <c r="F1560" s="63" t="str">
        <f>vlookup(B1560,'OS Study'!A:E,5,0)</f>
        <v/>
      </c>
      <c r="G1560" s="62">
        <f>IF(vlookup(A1560,'RVtools V2.1'!A:J,4,0)="non",0,1)</f>
        <v>1</v>
      </c>
      <c r="H1560" s="62">
        <f>if(vlookup(A1560,'RVtools V2.1'!A:K,11,0)="kube",1,0)</f>
        <v>0</v>
      </c>
      <c r="I1560" s="62">
        <f t="shared" si="5"/>
        <v>0</v>
      </c>
      <c r="J1560" s="62">
        <f>ifna(vlookup(A1560,'Infra Study'!A:Q,17,0),0)</f>
        <v>0</v>
      </c>
      <c r="K1560" s="64">
        <f>IFERROR(__xludf.DUMMYFUNCTION("N(REGEXMATCH(VLOOKUP(A1560, 'RVtools V2.1'!A:H, 8, 0), ""^Serveur de fichiers""))"),0.0)</f>
        <v>0</v>
      </c>
      <c r="L1560" s="64">
        <f t="shared" si="6"/>
        <v>0</v>
      </c>
      <c r="M1560" s="67" t="str">
        <f>ifna(vlookup(A1560,'RVtools V2.1'!A:I,8,0),"N/A")</f>
        <v>Reverse</v>
      </c>
      <c r="N1560" s="64">
        <f>IFERROR(__xludf.DUMMYFUNCTION("IF(REGEXMATCH(M1560, ""(?i)"" &amp; JOIN(""|"", SPLIT(""kalisil"", "" ""))), 1, 0)"),0.0)</f>
        <v>0</v>
      </c>
      <c r="O1560" s="64" t="str">
        <f>vlookup(A1560,'RVtools V2.1'!A:H,7,0)</f>
        <v>N/A</v>
      </c>
      <c r="P1560" s="64">
        <f>if(vlookup(A1560,'RVtools V2.1'!A:H,5,0)="oui",1,0)</f>
        <v>0</v>
      </c>
      <c r="Q1560" s="64">
        <f>ifna(vlookup(A1560,vCPU!A:B,2,0),"Unknown")</f>
        <v>2</v>
      </c>
      <c r="R1560" s="66">
        <f>ifna(vlookup(A1560,vMemory!A:C,3,0),"Unknown")</f>
        <v>6</v>
      </c>
      <c r="S1560" s="66">
        <f>ifna(vlookup(A1560,vDisk!A:C,3,0),"Unknown")</f>
        <v>92</v>
      </c>
      <c r="T1560" s="67" t="str">
        <f t="array" ref="T1560">IFS(
   L1560=1, "No Lift &amp; Shift",
   J1560=1, XLOOKUP(A1560, 'Infra Study'!A:A, 'Infra Study'!P:P),
   I1560=1, "No Lift &amp; Shift",
   H1560=1, "GKE",
   K1560=1, "GCNV",
   G1560=1, "Lift &amp; Shift Prod",
   TRUE, "Lift &amp; Shift Noprod"
)</f>
        <v>Lift &amp; Shift Prod</v>
      </c>
      <c r="U1560" s="67">
        <f t="shared" si="7"/>
        <v>1</v>
      </c>
      <c r="V1560" s="68" t="str">
        <f>if(T1560="Lift &amp; Shift Noprod",if( Y1560=0,Assumptions!$B$5, Assumptions!$B$4),if(T1560="Lift &amp; Shift Prod",if(AND(N1560=1,O1560="T1"),Assumptions!$B$6,Assumptions!$B$4),0))</f>
        <v>N2D</v>
      </c>
      <c r="W1560" s="69">
        <f>if(V1560&lt;&gt;0,if(Q1560="Unknown", Assumptions!$B$42,If(Q1560&gt;1,Q1560,2)),0)</f>
        <v>2</v>
      </c>
      <c r="X1560" s="69">
        <f>if(V1560&lt;&gt;0,if(R1560="Unknown", Assumptions!$B$43,R1560),0)</f>
        <v>6</v>
      </c>
      <c r="Y1560" s="68">
        <f t="shared" si="8"/>
        <v>0</v>
      </c>
      <c r="Z1560" s="68">
        <f>if(V1560&lt;&gt;0,if(  S1560="Unknown", Assumptions!$B$44,S1560),0)</f>
        <v>92</v>
      </c>
      <c r="AA1560" s="68" t="str">
        <f>if(V1560 ="N2",ifna(vlookup(W1560&amp;"-"&amp;X1560,'Ref. VM'!A:B,2,0),"Custom"),if(V1560 ="E2" , ifna(vlookup(W1560&amp;"-"&amp;X1560,'Ref. VM'!D:E,2,0),"Custom"),if(V1560="N2D",ifna(vlookup(W1560&amp;"-"&amp;X1560,'Ref. VM'!G:H,2,0),"Custom"),if(V1560="N4",ifna(vlookup(W1560&amp;"-"&amp;X1560,'Ref. VM'!J:K,2,0),"Custom"),0))))</f>
        <v>Custom</v>
      </c>
      <c r="AB1560" s="67" t="str">
        <f t="shared" si="9"/>
        <v>N2D-Custom vCPUs-CUD 3y</v>
      </c>
      <c r="AC1560" s="67" t="str">
        <f t="shared" si="10"/>
        <v>N2D-Custom RAM-CUD 3y</v>
      </c>
      <c r="AD1560" s="67">
        <f t="shared" si="11"/>
        <v>0</v>
      </c>
      <c r="AE1560" s="69">
        <f>if(T1560="Lift &amp; Shift Prod",730,if(T1560="Lift &amp; Shift Noprod",Assumptions!$B$3,0))</f>
        <v>730</v>
      </c>
      <c r="AF1560" s="70">
        <f>if( U1560=0,0,if(Y1560=0, ((vlookup(AB1560,'SKU Pricing'!A:B,Assumptions!$B$2,0)*W1560)+(vlookup(AC1560,'SKU Pricing'!A:B,Assumptions!$B$2,0)*X1560))*AE1560,((vlookup(AB1560,'SKU Pricing'!A:B,Assumptions!$B$2,0)*W1560)+(vlookup(AC1560,'SKU Pricing'!A:B,Assumptions!$B$2,0)*(W1560*8))+(vlookup(AD1560,'SKU Pricing'!A:B,Assumptions!$B$2,0)*(X1560-(W1560*8))))*AE1560))</f>
        <v>30.85849284</v>
      </c>
      <c r="AG1560" s="67">
        <f t="shared" si="12"/>
        <v>0</v>
      </c>
      <c r="AH1560" s="70">
        <f>ifna(vlookup(AG1560,'SKU Pricing'!A:B,Assumptions!$B$2,0)*W1560*AE1560,0)</f>
        <v>0</v>
      </c>
      <c r="AI1560" s="62" t="str">
        <f t="shared" si="13"/>
        <v/>
      </c>
      <c r="AJ1560" s="62" t="str">
        <f>if(V1560&lt;&gt;0, if(T1560="Lift &amp; Shift Noprod",Assumptions!$B$9,if(V1560=Assumptions!$B$6,Assumptions!$B$10,if(P1560=1,Assumptions!$B$8,Assumptions!$B$7))),"")</f>
        <v>Balanced</v>
      </c>
      <c r="AK1560" s="69" t="str">
        <f t="shared" si="14"/>
        <v>Balanced</v>
      </c>
      <c r="AL1560" s="69">
        <f>if(AJ1560="Hyperdisk Balanced",Assumptions!$B$11,0)</f>
        <v>0</v>
      </c>
      <c r="AM1560" s="69">
        <f>if(AJ1560="Hyperdisk Balanced",Assumptions!$B$12,0)</f>
        <v>0</v>
      </c>
      <c r="AN1560" s="70">
        <f>if(AK1560=0,0,if(AJ1560="Hyperdisk Balanced",vlookup(AK1560&amp;" provisioned space",'SKU Pricing'!A:B,Assumptions!$B$2,0)*Z1560+vlookup(AK1560&amp;" provisioned IOPS",'SKU Pricing'!A:B,Assumptions!$B$2,0)*AL1560*730+vlookup(AK1560&amp;" provisioned throughput",'SKU Pricing'!A:B,Assumptions!$B$2,0)*AM1560*730,vlookup(AK1560,'SKU Pricing'!A:B,Assumptions!$B$2,0)*Z1560))</f>
        <v>10.672</v>
      </c>
      <c r="AO1560" s="70">
        <f t="shared" si="15"/>
        <v>41.53049284</v>
      </c>
      <c r="AP1560" s="71" t="str">
        <f t="shared" si="16"/>
        <v>VM Manager</v>
      </c>
      <c r="AQ1560" s="70">
        <f>ifna(vlookup(AP1560,'SKU Pricing'!A:B,Assumptions!$B$2,0)*AE1560,0)</f>
        <v>2.19</v>
      </c>
      <c r="AR1560" s="72">
        <v>0.0</v>
      </c>
    </row>
    <row r="1561">
      <c r="A1561" s="61" t="s">
        <v>1698</v>
      </c>
      <c r="B1561" s="62" t="str">
        <f>ifna(if(vlookup(A1561,vOS!A:B,2,0)="","Unknown",vlookup(A1561,vOS!A:B,2,0)),"Unknown")</f>
        <v>Ubuntu Linux (64-bit)</v>
      </c>
      <c r="C1561" s="62">
        <f>vlookup(B1561,'OS Study'!A:D,2,0)</f>
        <v>0</v>
      </c>
      <c r="D1561" s="62" t="str">
        <f>vlookup(B1561,'OS Study'!A:D,3,0)</f>
        <v>Linux</v>
      </c>
      <c r="E1561" s="62" t="str">
        <f>vlookup(B1561,'OS Study'!A:D,4,0)</f>
        <v>Ubuntu</v>
      </c>
      <c r="F1561" s="63" t="str">
        <f>vlookup(B1561,'OS Study'!A:E,5,0)</f>
        <v/>
      </c>
      <c r="G1561" s="62">
        <f>IF(vlookup(A1561,'RVtools V2.1'!A:J,4,0)="non",0,1)</f>
        <v>1</v>
      </c>
      <c r="H1561" s="62">
        <f>if(vlookup(A1561,'RVtools V2.1'!A:K,11,0)="kube",1,0)</f>
        <v>0</v>
      </c>
      <c r="I1561" s="62">
        <f t="shared" si="5"/>
        <v>0</v>
      </c>
      <c r="J1561" s="62">
        <f>ifna(vlookup(A1561,'Infra Study'!A:Q,17,0),0)</f>
        <v>0</v>
      </c>
      <c r="K1561" s="64">
        <f>IFERROR(__xludf.DUMMYFUNCTION("N(REGEXMATCH(VLOOKUP(A1561, 'RVtools V2.1'!A:H, 8, 0), ""^Serveur de fichiers""))"),0.0)</f>
        <v>0</v>
      </c>
      <c r="L1561" s="64">
        <f t="shared" si="6"/>
        <v>0</v>
      </c>
      <c r="M1561" s="67" t="str">
        <f>ifna(vlookup(A1561,'RVtools V2.1'!A:I,8,0),"N/A")</f>
        <v>VAULT</v>
      </c>
      <c r="N1561" s="64">
        <f>IFERROR(__xludf.DUMMYFUNCTION("IF(REGEXMATCH(M1561, ""(?i)"" &amp; JOIN(""|"", SPLIT(""kalisil"", "" ""))), 1, 0)"),0.0)</f>
        <v>0</v>
      </c>
      <c r="O1561" s="64" t="str">
        <f>vlookup(A1561,'RVtools V2.1'!A:H,7,0)</f>
        <v>N/A</v>
      </c>
      <c r="P1561" s="64">
        <f>if(vlookup(A1561,'RVtools V2.1'!A:H,5,0)="oui",1,0)</f>
        <v>0</v>
      </c>
      <c r="Q1561" s="64">
        <f>ifna(vlookup(A1561,vCPU!A:B,2,0),"Unknown")</f>
        <v>2</v>
      </c>
      <c r="R1561" s="66">
        <f>ifna(vlookup(A1561,vMemory!A:C,3,0),"Unknown")</f>
        <v>8</v>
      </c>
      <c r="S1561" s="66">
        <f>ifna(vlookup(A1561,vDisk!A:C,3,0),"Unknown")</f>
        <v>217</v>
      </c>
      <c r="T1561" s="67" t="str">
        <f t="array" ref="T1561">IFS(
   L1561=1, "No Lift &amp; Shift",
   J1561=1, XLOOKUP(A1561, 'Infra Study'!A:A, 'Infra Study'!P:P),
   I1561=1, "No Lift &amp; Shift",
   H1561=1, "GKE",
   K1561=1, "GCNV",
   G1561=1, "Lift &amp; Shift Prod",
   TRUE, "Lift &amp; Shift Noprod"
)</f>
        <v>Lift &amp; Shift Prod</v>
      </c>
      <c r="U1561" s="67">
        <f t="shared" si="7"/>
        <v>1</v>
      </c>
      <c r="V1561" s="68" t="str">
        <f>if(T1561="Lift &amp; Shift Noprod",if( Y1561=0,Assumptions!$B$5, Assumptions!$B$4),if(T1561="Lift &amp; Shift Prod",if(AND(N1561=1,O1561="T1"),Assumptions!$B$6,Assumptions!$B$4),0))</f>
        <v>N2D</v>
      </c>
      <c r="W1561" s="69">
        <f>if(V1561&lt;&gt;0,if(Q1561="Unknown", Assumptions!$B$42,If(Q1561&gt;1,Q1561,2)),0)</f>
        <v>2</v>
      </c>
      <c r="X1561" s="69">
        <f>if(V1561&lt;&gt;0,if(R1561="Unknown", Assumptions!$B$43,R1561),0)</f>
        <v>8</v>
      </c>
      <c r="Y1561" s="68">
        <f t="shared" si="8"/>
        <v>0</v>
      </c>
      <c r="Z1561" s="68">
        <f>if(V1561&lt;&gt;0,if(  S1561="Unknown", Assumptions!$B$44,S1561),0)</f>
        <v>217</v>
      </c>
      <c r="AA1561" s="68" t="str">
        <f>if(V1561 ="N2",ifna(vlookup(W1561&amp;"-"&amp;X1561,'Ref. VM'!A:B,2,0),"Custom"),if(V1561 ="E2" , ifna(vlookup(W1561&amp;"-"&amp;X1561,'Ref. VM'!D:E,2,0),"Custom"),if(V1561="N2D",ifna(vlookup(W1561&amp;"-"&amp;X1561,'Ref. VM'!G:H,2,0),"Custom"),if(V1561="N4",ifna(vlookup(W1561&amp;"-"&amp;X1561,'Ref. VM'!J:K,2,0),"Custom"),0))))</f>
        <v>Custom</v>
      </c>
      <c r="AB1561" s="67" t="str">
        <f t="shared" si="9"/>
        <v>N2D-Custom vCPUs-CUD 3y</v>
      </c>
      <c r="AC1561" s="67" t="str">
        <f t="shared" si="10"/>
        <v>N2D-Custom RAM-CUD 3y</v>
      </c>
      <c r="AD1561" s="67">
        <f t="shared" si="11"/>
        <v>0</v>
      </c>
      <c r="AE1561" s="69">
        <f>if(T1561="Lift &amp; Shift Prod",730,if(T1561="Lift &amp; Shift Noprod",Assumptions!$B$3,0))</f>
        <v>730</v>
      </c>
      <c r="AF1561" s="70">
        <f>if( U1561=0,0,if(Y1561=0, ((vlookup(AB1561,'SKU Pricing'!A:B,Assumptions!$B$2,0)*W1561)+(vlookup(AC1561,'SKU Pricing'!A:B,Assumptions!$B$2,0)*X1561))*AE1561,((vlookup(AB1561,'SKU Pricing'!A:B,Assumptions!$B$2,0)*W1561)+(vlookup(AC1561,'SKU Pricing'!A:B,Assumptions!$B$2,0)*(W1561*8))+(vlookup(AD1561,'SKU Pricing'!A:B,Assumptions!$B$2,0)*(X1561-(W1561*8))))*AE1561))</f>
        <v>33.80865936</v>
      </c>
      <c r="AG1561" s="67">
        <f t="shared" si="12"/>
        <v>0</v>
      </c>
      <c r="AH1561" s="70">
        <f>ifna(vlookup(AG1561,'SKU Pricing'!A:B,Assumptions!$B$2,0)*W1561*AE1561,0)</f>
        <v>0</v>
      </c>
      <c r="AI1561" s="62" t="str">
        <f t="shared" si="13"/>
        <v/>
      </c>
      <c r="AJ1561" s="62" t="str">
        <f>if(V1561&lt;&gt;0, if(T1561="Lift &amp; Shift Noprod",Assumptions!$B$9,if(V1561=Assumptions!$B$6,Assumptions!$B$10,if(P1561=1,Assumptions!$B$8,Assumptions!$B$7))),"")</f>
        <v>Balanced</v>
      </c>
      <c r="AK1561" s="69" t="str">
        <f t="shared" si="14"/>
        <v>Balanced</v>
      </c>
      <c r="AL1561" s="69">
        <f>if(AJ1561="Hyperdisk Balanced",Assumptions!$B$11,0)</f>
        <v>0</v>
      </c>
      <c r="AM1561" s="69">
        <f>if(AJ1561="Hyperdisk Balanced",Assumptions!$B$12,0)</f>
        <v>0</v>
      </c>
      <c r="AN1561" s="70">
        <f>if(AK1561=0,0,if(AJ1561="Hyperdisk Balanced",vlookup(AK1561&amp;" provisioned space",'SKU Pricing'!A:B,Assumptions!$B$2,0)*Z1561+vlookup(AK1561&amp;" provisioned IOPS",'SKU Pricing'!A:B,Assumptions!$B$2,0)*AL1561*730+vlookup(AK1561&amp;" provisioned throughput",'SKU Pricing'!A:B,Assumptions!$B$2,0)*AM1561*730,vlookup(AK1561,'SKU Pricing'!A:B,Assumptions!$B$2,0)*Z1561))</f>
        <v>25.172</v>
      </c>
      <c r="AO1561" s="70">
        <f t="shared" si="15"/>
        <v>58.98065936</v>
      </c>
      <c r="AP1561" s="71" t="str">
        <f t="shared" si="16"/>
        <v>VM Manager</v>
      </c>
      <c r="AQ1561" s="70">
        <f>ifna(vlookup(AP1561,'SKU Pricing'!A:B,Assumptions!$B$2,0)*AE1561,0)</f>
        <v>2.19</v>
      </c>
      <c r="AR1561" s="72">
        <v>0.0</v>
      </c>
    </row>
    <row r="1562">
      <c r="A1562" s="61" t="s">
        <v>1699</v>
      </c>
      <c r="B1562" s="62" t="str">
        <f>ifna(if(vlookup(A1562,vOS!A:B,2,0)="","Unknown",vlookup(A1562,vOS!A:B,2,0)),"Unknown")</f>
        <v>Microsoft Windows 7 (64-bit)</v>
      </c>
      <c r="C1562" s="62">
        <f>vlookup(B1562,'OS Study'!A:D,2,0)</f>
        <v>0</v>
      </c>
      <c r="D1562" s="62" t="str">
        <f>vlookup(B1562,'OS Study'!A:D,3,0)</f>
        <v>Windows</v>
      </c>
      <c r="E1562" s="62" t="str">
        <f>vlookup(B1562,'OS Study'!A:D,4,0)</f>
        <v>Workstation</v>
      </c>
      <c r="F1562" s="63" t="str">
        <f>vlookup(B1562,'OS Study'!A:E,5,0)</f>
        <v>7</v>
      </c>
      <c r="G1562" s="62">
        <f>IF(vlookup(A1562,'RVtools V2.1'!A:J,4,0)="non",0,1)</f>
        <v>1</v>
      </c>
      <c r="H1562" s="62">
        <f>if(vlookup(A1562,'RVtools V2.1'!A:K,11,0)="kube",1,0)</f>
        <v>0</v>
      </c>
      <c r="I1562" s="62">
        <f t="shared" si="5"/>
        <v>0</v>
      </c>
      <c r="J1562" s="62">
        <f>ifna(vlookup(A1562,'Infra Study'!A:Q,17,0),0)</f>
        <v>1</v>
      </c>
      <c r="K1562" s="64">
        <f>IFERROR(__xludf.DUMMYFUNCTION("N(REGEXMATCH(VLOOKUP(A1562, 'RVtools V2.1'!A:H, 8, 0), ""^Serveur de fichiers""))"),0.0)</f>
        <v>0</v>
      </c>
      <c r="L1562" s="64">
        <f t="shared" si="6"/>
        <v>0</v>
      </c>
      <c r="M1562" s="67" t="str">
        <f>ifna(vlookup(A1562,'RVtools V2.1'!A:I,8,0),"N/A")</f>
        <v>VM de Rebond</v>
      </c>
      <c r="N1562" s="64">
        <f>IFERROR(__xludf.DUMMYFUNCTION("IF(REGEXMATCH(M1562, ""(?i)"" &amp; JOIN(""|"", SPLIT(""kalisil"", "" ""))), 1, 0)"),0.0)</f>
        <v>0</v>
      </c>
      <c r="O1562" s="64" t="str">
        <f>vlookup(A1562,'RVtools V2.1'!A:H,7,0)</f>
        <v>T2</v>
      </c>
      <c r="P1562" s="64">
        <f>if(vlookup(A1562,'RVtools V2.1'!A:H,5,0)="oui",1,0)</f>
        <v>0</v>
      </c>
      <c r="Q1562" s="64">
        <f>ifna(vlookup(A1562,vCPU!A:B,2,0),"Unknown")</f>
        <v>6</v>
      </c>
      <c r="R1562" s="66">
        <f>ifna(vlookup(A1562,vMemory!A:C,3,0),"Unknown")</f>
        <v>8</v>
      </c>
      <c r="S1562" s="66">
        <f>ifna(vlookup(A1562,vDisk!A:C,3,0),"Unknown")</f>
        <v>245</v>
      </c>
      <c r="T1562" s="67" t="str">
        <f t="array" ref="T1562">IFS(
   L1562=1, "No Lift &amp; Shift",
   J1562=1, XLOOKUP(A1562, 'Infra Study'!A:A, 'Infra Study'!P:P),
   I1562=1, "No Lift &amp; Shift",
   H1562=1, "GKE",
   K1562=1, "GCNV",
   G1562=1, "Lift &amp; Shift Prod",
   TRUE, "Lift &amp; Shift Noprod"
)</f>
        <v>Consolidation</v>
      </c>
      <c r="U1562" s="67">
        <f t="shared" si="7"/>
        <v>0</v>
      </c>
      <c r="V1562" s="68">
        <f>if(T1562="Lift &amp; Shift Noprod",if( Y1562=0,Assumptions!$B$5, Assumptions!$B$4),if(T1562="Lift &amp; Shift Prod",if(AND(N1562=1,O1562="T1"),Assumptions!$B$6,Assumptions!$B$4),0))</f>
        <v>0</v>
      </c>
      <c r="W1562" s="62">
        <f>if(V1562&lt;&gt;0,if(Q1562="Unknown", Assumptions!$B$42,If(Q1562&gt;1,Q1562,2)),0)</f>
        <v>0</v>
      </c>
      <c r="X1562" s="69">
        <f>if(V1562&lt;&gt;0,if(R1562="Unknown", Assumptions!$B$43,R1562),0)</f>
        <v>0</v>
      </c>
      <c r="Y1562" s="68">
        <f t="shared" si="8"/>
        <v>0</v>
      </c>
      <c r="Z1562" s="68">
        <f>if(V1562&lt;&gt;0,if(  S1562="Unknown", Assumptions!$B$44,S1562),0)</f>
        <v>0</v>
      </c>
      <c r="AA1562" s="68">
        <f>if(V1562 ="N2",ifna(vlookup(W1562&amp;"-"&amp;X1562,'Ref. VM'!A:B,2,0),"Custom"),if(V1562 ="E2" , ifna(vlookup(W1562&amp;"-"&amp;X1562,'Ref. VM'!D:E,2,0),"Custom"),if(V1562="N2D",ifna(vlookup(W1562&amp;"-"&amp;X1562,'Ref. VM'!G:H,2,0),"Custom"),if(V1562="N4",ifna(vlookup(W1562&amp;"-"&amp;X1562,'Ref. VM'!J:K,2,0),"Custom"),0))))</f>
        <v>0</v>
      </c>
      <c r="AB1562" s="67">
        <f t="shared" si="9"/>
        <v>0</v>
      </c>
      <c r="AC1562" s="67">
        <f t="shared" si="10"/>
        <v>0</v>
      </c>
      <c r="AD1562" s="67">
        <f t="shared" si="11"/>
        <v>0</v>
      </c>
      <c r="AE1562" s="62">
        <f>if(T1562="Lift &amp; Shift Prod",730,if(T1562="Lift &amp; Shift Noprod",Assumptions!$B$3,0))</f>
        <v>0</v>
      </c>
      <c r="AF1562" s="70">
        <f>if( U1562=0,0,if(Y1562=0, ((vlookup(AB1562,'SKU Pricing'!A:B,Assumptions!$B$2,0)*W1562)+(vlookup(AC1562,'SKU Pricing'!A:B,Assumptions!$B$2,0)*X1562))*AE1562,((vlookup(AB1562,'SKU Pricing'!A:B,Assumptions!$B$2,0)*W1562)+(vlookup(AC1562,'SKU Pricing'!A:B,Assumptions!$B$2,0)*(W1562*8))+(vlookup(AD1562,'SKU Pricing'!A:B,Assumptions!$B$2,0)*(X1562-(W1562*8))))*AE1562))</f>
        <v>0</v>
      </c>
      <c r="AG1562" s="67">
        <f t="shared" si="12"/>
        <v>0</v>
      </c>
      <c r="AH1562" s="70">
        <f>ifna(vlookup(AG1562,'SKU Pricing'!A:B,Assumptions!$B$2,0)*W1562*AE1562,0)</f>
        <v>0</v>
      </c>
      <c r="AI1562" s="62" t="str">
        <f t="shared" si="13"/>
        <v/>
      </c>
      <c r="AJ1562" s="62" t="str">
        <f>if(V1562&lt;&gt;0, if(T1562="Lift &amp; Shift Noprod",Assumptions!$B$9,if(V1562=Assumptions!$B$6,Assumptions!$B$10,if(P1562=1,Assumptions!$B$8,Assumptions!$B$7))),"")</f>
        <v/>
      </c>
      <c r="AK1562" s="69">
        <f t="shared" si="14"/>
        <v>0</v>
      </c>
      <c r="AL1562" s="69">
        <f>if(AJ1562="Hyperdisk Balanced",Assumptions!$B$11,0)</f>
        <v>0</v>
      </c>
      <c r="AM1562" s="69">
        <f>if(AJ1562="Hyperdisk Balanced",Assumptions!$B$12,0)</f>
        <v>0</v>
      </c>
      <c r="AN1562" s="70">
        <f>if(AK1562=0,0,if(AJ1562="Hyperdisk Balanced",vlookup(AK1562&amp;" provisioned space",'SKU Pricing'!A:B,Assumptions!$B$2,0)*Z1562+vlookup(AK1562&amp;" provisioned IOPS",'SKU Pricing'!A:B,Assumptions!$B$2,0)*AL1562*730+vlookup(AK1562&amp;" provisioned throughput",'SKU Pricing'!A:B,Assumptions!$B$2,0)*AM1562*730,vlookup(AK1562,'SKU Pricing'!A:B,Assumptions!$B$2,0)*Z1562))</f>
        <v>0</v>
      </c>
      <c r="AO1562" s="70">
        <f t="shared" si="15"/>
        <v>0</v>
      </c>
      <c r="AP1562" s="71">
        <f t="shared" si="16"/>
        <v>0</v>
      </c>
      <c r="AQ1562" s="70">
        <f>ifna(vlookup(AP1562,'SKU Pricing'!A:B,Assumptions!$B$2,0)*AE1562,0)</f>
        <v>0</v>
      </c>
      <c r="AR1562" s="72">
        <v>0.0</v>
      </c>
    </row>
    <row r="1563">
      <c r="A1563" s="61" t="s">
        <v>1700</v>
      </c>
      <c r="B1563" s="62" t="str">
        <f>ifna(if(vlookup(A1563,vOS!A:B,2,0)="","Unknown",vlookup(A1563,vOS!A:B,2,0)),"Unknown")</f>
        <v>Microsoft Windows Server 2012 (64-bit)</v>
      </c>
      <c r="C1563" s="62">
        <f>vlookup(B1563,'OS Study'!A:D,2,0)</f>
        <v>0</v>
      </c>
      <c r="D1563" s="62" t="str">
        <f>vlookup(B1563,'OS Study'!A:D,3,0)</f>
        <v>Windows</v>
      </c>
      <c r="E1563" s="62" t="str">
        <f>vlookup(B1563,'OS Study'!A:D,4,0)</f>
        <v>Server</v>
      </c>
      <c r="F1563" s="63" t="str">
        <f>vlookup(B1563,'OS Study'!A:E,5,0)</f>
        <v>2012</v>
      </c>
      <c r="G1563" s="62">
        <f>IF(vlookup(A1563,'RVtools V2.1'!A:J,4,0)="non",0,1)</f>
        <v>0</v>
      </c>
      <c r="H1563" s="62">
        <f>if(vlookup(A1563,'RVtools V2.1'!A:K,11,0)="kube",1,0)</f>
        <v>0</v>
      </c>
      <c r="I1563" s="62">
        <f t="shared" si="5"/>
        <v>0</v>
      </c>
      <c r="J1563" s="62">
        <f>ifna(vlookup(A1563,'Infra Study'!A:Q,17,0),0)</f>
        <v>0</v>
      </c>
      <c r="K1563" s="64">
        <f>IFERROR(__xludf.DUMMYFUNCTION("N(REGEXMATCH(VLOOKUP(A1563, 'RVtools V2.1'!A:H, 8, 0), ""^Serveur de fichiers""))"),0.0)</f>
        <v>0</v>
      </c>
      <c r="L1563" s="64">
        <f t="shared" si="6"/>
        <v>0</v>
      </c>
      <c r="M1563" s="65" t="str">
        <f>ifna(vlookup(A1563,'RVtools V2.1'!A:I,8,0),"N/A")</f>
        <v>Cegid</v>
      </c>
      <c r="N1563" s="64">
        <f>IFERROR(__xludf.DUMMYFUNCTION("IF(REGEXMATCH(M1563, ""(?i)"" &amp; JOIN(""|"", SPLIT(""kalisil"", "" ""))), 1, 0)"),0.0)</f>
        <v>0</v>
      </c>
      <c r="O1563" s="64" t="str">
        <f>vlookup(A1563,'RVtools V2.1'!A:H,7,0)</f>
        <v>N/A</v>
      </c>
      <c r="P1563" s="64">
        <f>if(vlookup(A1563,'RVtools V2.1'!A:H,5,0)="oui",1,0)</f>
        <v>0</v>
      </c>
      <c r="Q1563" s="64">
        <f>ifna(vlookup(A1563,vCPU!A:B,2,0),"Unknown")</f>
        <v>8</v>
      </c>
      <c r="R1563" s="66">
        <f>ifna(vlookup(A1563,vMemory!A:C,3,0),"Unknown")</f>
        <v>16</v>
      </c>
      <c r="S1563" s="66">
        <f>ifna(vlookup(A1563,vDisk!A:C,3,0),"Unknown")</f>
        <v>2018</v>
      </c>
      <c r="T1563" s="67" t="str">
        <f t="array" ref="T1563">IFS(
   L1563=1, "No Lift &amp; Shift",
   J1563=1, XLOOKUP(A1563, 'Infra Study'!A:A, 'Infra Study'!P:P),
   I1563=1, "No Lift &amp; Shift",
   H1563=1, "GKE",
   K1563=1, "GCNV",
   G1563=1, "Lift &amp; Shift Prod",
   TRUE, "Lift &amp; Shift Noprod"
)</f>
        <v>Lift &amp; Shift Noprod</v>
      </c>
      <c r="U1563" s="67">
        <f t="shared" si="7"/>
        <v>1</v>
      </c>
      <c r="V1563" s="68" t="str">
        <f>if(T1563="Lift &amp; Shift Noprod",if( Y1563=0,Assumptions!$B$5, Assumptions!$B$4),if(T1563="Lift &amp; Shift Prod",if(AND(N1563=1,O1563="T1"),Assumptions!$B$6,Assumptions!$B$4),0))</f>
        <v>E2</v>
      </c>
      <c r="W1563" s="69">
        <f>if(V1563&lt;&gt;0,if(Q1563="Unknown", Assumptions!$B$42,If(Q1563&gt;1,Q1563,2)),0)</f>
        <v>8</v>
      </c>
      <c r="X1563" s="69">
        <f>if(V1563&lt;&gt;0,if(R1563="Unknown", Assumptions!$B$43,R1563),0)</f>
        <v>16</v>
      </c>
      <c r="Y1563" s="68">
        <f t="shared" si="8"/>
        <v>0</v>
      </c>
      <c r="Z1563" s="68">
        <f>if(V1563&lt;&gt;0,if(  S1563="Unknown", Assumptions!$B$44,S1563),0)</f>
        <v>2018</v>
      </c>
      <c r="AA1563" s="68" t="str">
        <f>if(V1563 ="N2",ifna(vlookup(W1563&amp;"-"&amp;X1563,'Ref. VM'!A:B,2,0),"Custom"),if(V1563 ="E2" , ifna(vlookup(W1563&amp;"-"&amp;X1563,'Ref. VM'!D:E,2,0),"Custom"),if(V1563="N2D",ifna(vlookup(W1563&amp;"-"&amp;X1563,'Ref. VM'!G:H,2,0),"Custom"),if(V1563="N4",ifna(vlookup(W1563&amp;"-"&amp;X1563,'Ref. VM'!J:K,2,0),"Custom"),0))))</f>
        <v>Custom</v>
      </c>
      <c r="AB1563" s="67" t="str">
        <f t="shared" si="9"/>
        <v>E2-Custom vCPUs</v>
      </c>
      <c r="AC1563" s="67" t="str">
        <f t="shared" si="10"/>
        <v>E2-Custom RAM</v>
      </c>
      <c r="AD1563" s="67">
        <f t="shared" si="11"/>
        <v>0</v>
      </c>
      <c r="AE1563" s="69">
        <f>if(T1563="Lift &amp; Shift Prod",730,if(T1563="Lift &amp; Shift Noprod",Assumptions!$B$3,0))</f>
        <v>270</v>
      </c>
      <c r="AF1563" s="70">
        <f>if( U1563=0,0,if(Y1563=0, ((vlookup(AB1563,'SKU Pricing'!A:B,Assumptions!$B$2,0)*W1563)+(vlookup(AC1563,'SKU Pricing'!A:B,Assumptions!$B$2,0)*X1563))*AE1563,((vlookup(AB1563,'SKU Pricing'!A:B,Assumptions!$B$2,0)*W1563)+(vlookup(AC1563,'SKU Pricing'!A:B,Assumptions!$B$2,0)*(W1563*8))+(vlookup(AD1563,'SKU Pricing'!A:B,Assumptions!$B$2,0)*(X1563-(W1563*8))))*AE1563))</f>
        <v>72.766512</v>
      </c>
      <c r="AG1563" s="67" t="str">
        <f t="shared" si="12"/>
        <v>Windows Server</v>
      </c>
      <c r="AH1563" s="70">
        <f>ifna(vlookup(AG1563,'SKU Pricing'!A:B,Assumptions!$B$2,0)*W1563*AE1563,0)</f>
        <v>99.36</v>
      </c>
      <c r="AI1563" s="62" t="str">
        <f t="shared" si="13"/>
        <v/>
      </c>
      <c r="AJ1563" s="62" t="str">
        <f>if(V1563&lt;&gt;0, if(T1563="Lift &amp; Shift Noprod",Assumptions!$B$9,if(V1563=Assumptions!$B$6,Assumptions!$B$10,if(P1563=1,Assumptions!$B$8,Assumptions!$B$7))),"")</f>
        <v>Balanced</v>
      </c>
      <c r="AK1563" s="69" t="str">
        <f t="shared" si="14"/>
        <v>Balanced</v>
      </c>
      <c r="AL1563" s="69">
        <f>if(AJ1563="Hyperdisk Balanced",Assumptions!$B$11,0)</f>
        <v>0</v>
      </c>
      <c r="AM1563" s="69">
        <f>if(AJ1563="Hyperdisk Balanced",Assumptions!$B$12,0)</f>
        <v>0</v>
      </c>
      <c r="AN1563" s="70">
        <f>if(AK1563=0,0,if(AJ1563="Hyperdisk Balanced",vlookup(AK1563&amp;" provisioned space",'SKU Pricing'!A:B,Assumptions!$B$2,0)*Z1563+vlookup(AK1563&amp;" provisioned IOPS",'SKU Pricing'!A:B,Assumptions!$B$2,0)*AL1563*730+vlookup(AK1563&amp;" provisioned throughput",'SKU Pricing'!A:B,Assumptions!$B$2,0)*AM1563*730,vlookup(AK1563,'SKU Pricing'!A:B,Assumptions!$B$2,0)*Z1563))</f>
        <v>234.088</v>
      </c>
      <c r="AO1563" s="70">
        <f t="shared" si="15"/>
        <v>406.214512</v>
      </c>
      <c r="AP1563" s="71" t="str">
        <f t="shared" si="16"/>
        <v>VM Manager</v>
      </c>
      <c r="AQ1563" s="70">
        <f>ifna(vlookup(AP1563,'SKU Pricing'!A:B,Assumptions!$B$2,0)*AE1563,0)</f>
        <v>0.81</v>
      </c>
      <c r="AR1563" s="72">
        <v>0.0</v>
      </c>
    </row>
    <row r="1564">
      <c r="A1564" s="61" t="s">
        <v>1701</v>
      </c>
      <c r="B1564" s="62" t="str">
        <f>ifna(if(vlookup(A1564,vOS!A:B,2,0)="","Unknown",vlookup(A1564,vOS!A:B,2,0)),"Unknown")</f>
        <v>Microsoft Windows Server 2019 (64-bit)</v>
      </c>
      <c r="C1564" s="62">
        <f>vlookup(B1564,'OS Study'!A:D,2,0)</f>
        <v>0</v>
      </c>
      <c r="D1564" s="62" t="str">
        <f>vlookup(B1564,'OS Study'!A:D,3,0)</f>
        <v>Windows</v>
      </c>
      <c r="E1564" s="62" t="str">
        <f>vlookup(B1564,'OS Study'!A:D,4,0)</f>
        <v>Server</v>
      </c>
      <c r="F1564" s="63" t="str">
        <f>vlookup(B1564,'OS Study'!A:E,5,0)</f>
        <v>2019</v>
      </c>
      <c r="G1564" s="62">
        <f>IF(vlookup(A1564,'RVtools V2.1'!A:J,4,0)="non",0,1)</f>
        <v>1</v>
      </c>
      <c r="H1564" s="62">
        <f>if(vlookup(A1564,'RVtools V2.1'!A:K,11,0)="kube",1,0)</f>
        <v>0</v>
      </c>
      <c r="I1564" s="62">
        <f t="shared" si="5"/>
        <v>0</v>
      </c>
      <c r="J1564" s="62">
        <f>ifna(vlookup(A1564,'Infra Study'!A:Q,17,0),0)</f>
        <v>0</v>
      </c>
      <c r="K1564" s="64">
        <f>IFERROR(__xludf.DUMMYFUNCTION("N(REGEXMATCH(VLOOKUP(A1564, 'RVtools V2.1'!A:H, 8, 0), ""^Serveur de fichiers""))"),0.0)</f>
        <v>0</v>
      </c>
      <c r="L1564" s="64">
        <f t="shared" si="6"/>
        <v>0</v>
      </c>
      <c r="M1564" s="67" t="str">
        <f>ifna(vlookup(A1564,'RVtools V2.1'!A:I,8,0),"N/A")</f>
        <v>FTPS</v>
      </c>
      <c r="N1564" s="64">
        <f>IFERROR(__xludf.DUMMYFUNCTION("IF(REGEXMATCH(M1564, ""(?i)"" &amp; JOIN(""|"", SPLIT(""kalisil"", "" ""))), 1, 0)"),0.0)</f>
        <v>0</v>
      </c>
      <c r="O1564" s="64" t="str">
        <f>vlookup(A1564,'RVtools V2.1'!A:H,7,0)</f>
        <v>N/A</v>
      </c>
      <c r="P1564" s="64">
        <f>if(vlookup(A1564,'RVtools V2.1'!A:H,5,0)="oui",1,0)</f>
        <v>0</v>
      </c>
      <c r="Q1564" s="64">
        <f>ifna(vlookup(A1564,vCPU!A:B,2,0),"Unknown")</f>
        <v>6</v>
      </c>
      <c r="R1564" s="66">
        <f>ifna(vlookup(A1564,vMemory!A:C,3,0),"Unknown")</f>
        <v>10</v>
      </c>
      <c r="S1564" s="66">
        <f>ifna(vlookup(A1564,vDisk!A:C,3,0),"Unknown")</f>
        <v>75</v>
      </c>
      <c r="T1564" s="67" t="str">
        <f t="array" ref="T1564">IFS(
   L1564=1, "No Lift &amp; Shift",
   J1564=1, XLOOKUP(A1564, 'Infra Study'!A:A, 'Infra Study'!P:P),
   I1564=1, "No Lift &amp; Shift",
   H1564=1, "GKE",
   K1564=1, "GCNV",
   G1564=1, "Lift &amp; Shift Prod",
   TRUE, "Lift &amp; Shift Noprod"
)</f>
        <v>Lift &amp; Shift Prod</v>
      </c>
      <c r="U1564" s="67">
        <f t="shared" si="7"/>
        <v>1</v>
      </c>
      <c r="V1564" s="68" t="str">
        <f>if(T1564="Lift &amp; Shift Noprod",if( Y1564=0,Assumptions!$B$5, Assumptions!$B$4),if(T1564="Lift &amp; Shift Prod",if(AND(N1564=1,O1564="T1"),Assumptions!$B$6,Assumptions!$B$4),0))</f>
        <v>N2D</v>
      </c>
      <c r="W1564" s="69">
        <f>if(V1564&lt;&gt;0,if(Q1564="Unknown", Assumptions!$B$42,If(Q1564&gt;1,Q1564,2)),0)</f>
        <v>6</v>
      </c>
      <c r="X1564" s="69">
        <f>if(V1564&lt;&gt;0,if(R1564="Unknown", Assumptions!$B$43,R1564),0)</f>
        <v>10</v>
      </c>
      <c r="Y1564" s="68">
        <f t="shared" si="8"/>
        <v>0</v>
      </c>
      <c r="Z1564" s="68">
        <f>if(V1564&lt;&gt;0,if(  S1564="Unknown", Assumptions!$B$44,S1564),0)</f>
        <v>75</v>
      </c>
      <c r="AA1564" s="68" t="str">
        <f>if(V1564 ="N2",ifna(vlookup(W1564&amp;"-"&amp;X1564,'Ref. VM'!A:B,2,0),"Custom"),if(V1564 ="E2" , ifna(vlookup(W1564&amp;"-"&amp;X1564,'Ref. VM'!D:E,2,0),"Custom"),if(V1564="N2D",ifna(vlookup(W1564&amp;"-"&amp;X1564,'Ref. VM'!G:H,2,0),"Custom"),if(V1564="N4",ifna(vlookup(W1564&amp;"-"&amp;X1564,'Ref. VM'!J:K,2,0),"Custom"),0))))</f>
        <v>Custom</v>
      </c>
      <c r="AB1564" s="67" t="str">
        <f t="shared" si="9"/>
        <v>N2D-Custom vCPUs-CUD 3y</v>
      </c>
      <c r="AC1564" s="67" t="str">
        <f t="shared" si="10"/>
        <v>N2D-Custom RAM-CUD 3y</v>
      </c>
      <c r="AD1564" s="67">
        <f t="shared" si="11"/>
        <v>0</v>
      </c>
      <c r="AE1564" s="69">
        <f>if(T1564="Lift &amp; Shift Prod",730,if(T1564="Lift &amp; Shift Noprod",Assumptions!$B$3,0))</f>
        <v>730</v>
      </c>
      <c r="AF1564" s="70">
        <f>if( U1564=0,0,if(Y1564=0, ((vlookup(AB1564,'SKU Pricing'!A:B,Assumptions!$B$2,0)*W1564)+(vlookup(AC1564,'SKU Pricing'!A:B,Assumptions!$B$2,0)*X1564))*AE1564,((vlookup(AB1564,'SKU Pricing'!A:B,Assumptions!$B$2,0)*W1564)+(vlookup(AC1564,'SKU Pricing'!A:B,Assumptions!$B$2,0)*(W1564*8))+(vlookup(AD1564,'SKU Pricing'!A:B,Assumptions!$B$2,0)*(X1564-(W1564*8))))*AE1564))</f>
        <v>80.77481244</v>
      </c>
      <c r="AG1564" s="67" t="str">
        <f t="shared" si="12"/>
        <v>Windows Server</v>
      </c>
      <c r="AH1564" s="70">
        <f>ifna(vlookup(AG1564,'SKU Pricing'!A:B,Assumptions!$B$2,0)*W1564*AE1564,0)</f>
        <v>201.48</v>
      </c>
      <c r="AI1564" s="62" t="str">
        <f t="shared" si="13"/>
        <v/>
      </c>
      <c r="AJ1564" s="62" t="str">
        <f>if(V1564&lt;&gt;0, if(T1564="Lift &amp; Shift Noprod",Assumptions!$B$9,if(V1564=Assumptions!$B$6,Assumptions!$B$10,if(P1564=1,Assumptions!$B$8,Assumptions!$B$7))),"")</f>
        <v>Balanced</v>
      </c>
      <c r="AK1564" s="69" t="str">
        <f t="shared" si="14"/>
        <v>Balanced</v>
      </c>
      <c r="AL1564" s="69">
        <f>if(AJ1564="Hyperdisk Balanced",Assumptions!$B$11,0)</f>
        <v>0</v>
      </c>
      <c r="AM1564" s="69">
        <f>if(AJ1564="Hyperdisk Balanced",Assumptions!$B$12,0)</f>
        <v>0</v>
      </c>
      <c r="AN1564" s="70">
        <f>if(AK1564=0,0,if(AJ1564="Hyperdisk Balanced",vlookup(AK1564&amp;" provisioned space",'SKU Pricing'!A:B,Assumptions!$B$2,0)*Z1564+vlookup(AK1564&amp;" provisioned IOPS",'SKU Pricing'!A:B,Assumptions!$B$2,0)*AL1564*730+vlookup(AK1564&amp;" provisioned throughput",'SKU Pricing'!A:B,Assumptions!$B$2,0)*AM1564*730,vlookup(AK1564,'SKU Pricing'!A:B,Assumptions!$B$2,0)*Z1564))</f>
        <v>8.7</v>
      </c>
      <c r="AO1564" s="70">
        <f t="shared" si="15"/>
        <v>290.9548124</v>
      </c>
      <c r="AP1564" s="71" t="str">
        <f t="shared" si="16"/>
        <v>VM Manager</v>
      </c>
      <c r="AQ1564" s="70">
        <f>ifna(vlookup(AP1564,'SKU Pricing'!A:B,Assumptions!$B$2,0)*AE1564,0)</f>
        <v>2.19</v>
      </c>
      <c r="AR1564" s="72">
        <v>0.0</v>
      </c>
    </row>
    <row r="1565">
      <c r="A1565" s="61" t="s">
        <v>1702</v>
      </c>
      <c r="B1565" s="62" t="str">
        <f>ifna(if(vlookup(A1565,vOS!A:B,2,0)="","Unknown",vlookup(A1565,vOS!A:B,2,0)),"Unknown")</f>
        <v>Debian GNU/Linux 9 (64-bit)</v>
      </c>
      <c r="C1565" s="62">
        <f>vlookup(B1565,'OS Study'!A:D,2,0)</f>
        <v>0</v>
      </c>
      <c r="D1565" s="62" t="str">
        <f>vlookup(B1565,'OS Study'!A:D,3,0)</f>
        <v>Linux</v>
      </c>
      <c r="E1565" s="62" t="str">
        <f>vlookup(B1565,'OS Study'!A:D,4,0)</f>
        <v>Debian</v>
      </c>
      <c r="F1565" s="63" t="str">
        <f>vlookup(B1565,'OS Study'!A:E,5,0)</f>
        <v>9</v>
      </c>
      <c r="G1565" s="62">
        <f>IF(vlookup(A1565,'RVtools V2.1'!A:J,4,0)="non",0,1)</f>
        <v>1</v>
      </c>
      <c r="H1565" s="62">
        <f>if(vlookup(A1565,'RVtools V2.1'!A:K,11,0)="kube",1,0)</f>
        <v>0</v>
      </c>
      <c r="I1565" s="62">
        <f t="shared" si="5"/>
        <v>0</v>
      </c>
      <c r="J1565" s="62">
        <f>ifna(vlookup(A1565,'Infra Study'!A:Q,17,0),0)</f>
        <v>0</v>
      </c>
      <c r="K1565" s="64">
        <f>IFERROR(__xludf.DUMMYFUNCTION("N(REGEXMATCH(VLOOKUP(A1565, 'RVtools V2.1'!A:H, 8, 0), ""^Serveur de fichiers""))"),0.0)</f>
        <v>0</v>
      </c>
      <c r="L1565" s="64">
        <f t="shared" si="6"/>
        <v>0</v>
      </c>
      <c r="M1565" s="67" t="str">
        <f>ifna(vlookup(A1565,'RVtools V2.1'!A:I,8,0),"N/A")</f>
        <v>Moodle - CAZ</v>
      </c>
      <c r="N1565" s="64">
        <f>IFERROR(__xludf.DUMMYFUNCTION("IF(REGEXMATCH(M1565, ""(?i)"" &amp; JOIN(""|"", SPLIT(""kalisil"", "" ""))), 1, 0)"),0.0)</f>
        <v>0</v>
      </c>
      <c r="O1565" s="64" t="str">
        <f>vlookup(A1565,'RVtools V2.1'!A:H,7,0)</f>
        <v>T2</v>
      </c>
      <c r="P1565" s="64">
        <f>if(vlookup(A1565,'RVtools V2.1'!A:H,5,0)="oui",1,0)</f>
        <v>1</v>
      </c>
      <c r="Q1565" s="64">
        <f>ifna(vlookup(A1565,vCPU!A:B,2,0),"Unknown")</f>
        <v>2</v>
      </c>
      <c r="R1565" s="66">
        <f>ifna(vlookup(A1565,vMemory!A:C,3,0),"Unknown")</f>
        <v>8</v>
      </c>
      <c r="S1565" s="66">
        <f>ifna(vlookup(A1565,vDisk!A:C,3,0),"Unknown")</f>
        <v>34</v>
      </c>
      <c r="T1565" s="67" t="str">
        <f t="array" ref="T1565">IFS(
   L1565=1, "No Lift &amp; Shift",
   J1565=1, XLOOKUP(A1565, 'Infra Study'!A:A, 'Infra Study'!P:P),
   I1565=1, "No Lift &amp; Shift",
   H1565=1, "GKE",
   K1565=1, "GCNV",
   G1565=1, "Lift &amp; Shift Prod",
   TRUE, "Lift &amp; Shift Noprod"
)</f>
        <v>Lift &amp; Shift Prod</v>
      </c>
      <c r="U1565" s="67">
        <f t="shared" si="7"/>
        <v>1</v>
      </c>
      <c r="V1565" s="68" t="str">
        <f>if(T1565="Lift &amp; Shift Noprod",if( Y1565=0,Assumptions!$B$5, Assumptions!$B$4),if(T1565="Lift &amp; Shift Prod",if(AND(N1565=1,O1565="T1"),Assumptions!$B$6,Assumptions!$B$4),0))</f>
        <v>N2D</v>
      </c>
      <c r="W1565" s="69">
        <f>if(V1565&lt;&gt;0,if(Q1565="Unknown", Assumptions!$B$42,If(Q1565&gt;1,Q1565,2)),0)</f>
        <v>2</v>
      </c>
      <c r="X1565" s="69">
        <f>if(V1565&lt;&gt;0,if(R1565="Unknown", Assumptions!$B$43,R1565),0)</f>
        <v>8</v>
      </c>
      <c r="Y1565" s="68">
        <f t="shared" si="8"/>
        <v>0</v>
      </c>
      <c r="Z1565" s="68">
        <f>if(V1565&lt;&gt;0,if(  S1565="Unknown", Assumptions!$B$44,S1565),0)</f>
        <v>34</v>
      </c>
      <c r="AA1565" s="68" t="str">
        <f>if(V1565 ="N2",ifna(vlookup(W1565&amp;"-"&amp;X1565,'Ref. VM'!A:B,2,0),"Custom"),if(V1565 ="E2" , ifna(vlookup(W1565&amp;"-"&amp;X1565,'Ref. VM'!D:E,2,0),"Custom"),if(V1565="N2D",ifna(vlookup(W1565&amp;"-"&amp;X1565,'Ref. VM'!G:H,2,0),"Custom"),if(V1565="N4",ifna(vlookup(W1565&amp;"-"&amp;X1565,'Ref. VM'!J:K,2,0),"Custom"),0))))</f>
        <v>Custom</v>
      </c>
      <c r="AB1565" s="67" t="str">
        <f t="shared" si="9"/>
        <v>N2D-Custom vCPUs-CUD 3y</v>
      </c>
      <c r="AC1565" s="67" t="str">
        <f t="shared" si="10"/>
        <v>N2D-Custom RAM-CUD 3y</v>
      </c>
      <c r="AD1565" s="67">
        <f t="shared" si="11"/>
        <v>0</v>
      </c>
      <c r="AE1565" s="69">
        <f>if(T1565="Lift &amp; Shift Prod",730,if(T1565="Lift &amp; Shift Noprod",Assumptions!$B$3,0))</f>
        <v>730</v>
      </c>
      <c r="AF1565" s="70">
        <f>if( U1565=0,0,if(Y1565=0, ((vlookup(AB1565,'SKU Pricing'!A:B,Assumptions!$B$2,0)*W1565)+(vlookup(AC1565,'SKU Pricing'!A:B,Assumptions!$B$2,0)*X1565))*AE1565,((vlookup(AB1565,'SKU Pricing'!A:B,Assumptions!$B$2,0)*W1565)+(vlookup(AC1565,'SKU Pricing'!A:B,Assumptions!$B$2,0)*(W1565*8))+(vlookup(AD1565,'SKU Pricing'!A:B,Assumptions!$B$2,0)*(X1565-(W1565*8))))*AE1565))</f>
        <v>33.80865936</v>
      </c>
      <c r="AG1565" s="67">
        <f t="shared" si="12"/>
        <v>0</v>
      </c>
      <c r="AH1565" s="70">
        <f>ifna(vlookup(AG1565,'SKU Pricing'!A:B,Assumptions!$B$2,0)*W1565*AE1565,0)</f>
        <v>0</v>
      </c>
      <c r="AI1565" s="62" t="str">
        <f t="shared" si="13"/>
        <v/>
      </c>
      <c r="AJ1565" s="62" t="str">
        <f>if(V1565&lt;&gt;0, if(T1565="Lift &amp; Shift Noprod",Assumptions!$B$9,if(V1565=Assumptions!$B$6,Assumptions!$B$10,if(P1565=1,Assumptions!$B$8,Assumptions!$B$7))),"")</f>
        <v>SSD</v>
      </c>
      <c r="AK1565" s="69" t="str">
        <f t="shared" si="14"/>
        <v>SSD</v>
      </c>
      <c r="AL1565" s="69">
        <f>if(AJ1565="Hyperdisk Balanced",Assumptions!$B$11,0)</f>
        <v>0</v>
      </c>
      <c r="AM1565" s="69">
        <f>if(AJ1565="Hyperdisk Balanced",Assumptions!$B$12,0)</f>
        <v>0</v>
      </c>
      <c r="AN1565" s="70">
        <f>if(AK1565=0,0,if(AJ1565="Hyperdisk Balanced",vlookup(AK1565&amp;" provisioned space",'SKU Pricing'!A:B,Assumptions!$B$2,0)*Z1565+vlookup(AK1565&amp;" provisioned IOPS",'SKU Pricing'!A:B,Assumptions!$B$2,0)*AL1565*730+vlookup(AK1565&amp;" provisioned throughput",'SKU Pricing'!A:B,Assumptions!$B$2,0)*AM1565*730,vlookup(AK1565,'SKU Pricing'!A:B,Assumptions!$B$2,0)*Z1565))</f>
        <v>6.698</v>
      </c>
      <c r="AO1565" s="70">
        <f t="shared" si="15"/>
        <v>40.50665936</v>
      </c>
      <c r="AP1565" s="71" t="str">
        <f t="shared" si="16"/>
        <v>VM Manager</v>
      </c>
      <c r="AQ1565" s="70">
        <f>ifna(vlookup(AP1565,'SKU Pricing'!A:B,Assumptions!$B$2,0)*AE1565,0)</f>
        <v>2.19</v>
      </c>
      <c r="AR1565" s="72">
        <v>0.0</v>
      </c>
    </row>
    <row r="1566">
      <c r="A1566" s="61" t="s">
        <v>1703</v>
      </c>
      <c r="B1566" s="62" t="str">
        <f>ifna(if(vlookup(A1566,vOS!A:B,2,0)="","Unknown",vlookup(A1566,vOS!A:B,2,0)),"Unknown")</f>
        <v>Other 2.6.x Linux (64-bit)</v>
      </c>
      <c r="C1566" s="62">
        <f>vlookup(B1566,'OS Study'!A:D,2,0)</f>
        <v>0</v>
      </c>
      <c r="D1566" s="62" t="str">
        <f>vlookup(B1566,'OS Study'!A:D,3,0)</f>
        <v>Linux</v>
      </c>
      <c r="E1566" s="62" t="str">
        <f>vlookup(B1566,'OS Study'!A:D,4,0)</f>
        <v>Other</v>
      </c>
      <c r="F1566" s="63" t="str">
        <f>vlookup(B1566,'OS Study'!A:E,5,0)</f>
        <v/>
      </c>
      <c r="G1566" s="62">
        <f>IF(vlookup(A1566,'RVtools V2.1'!A:J,4,0)="non",0,1)</f>
        <v>1</v>
      </c>
      <c r="H1566" s="62">
        <f>if(vlookup(A1566,'RVtools V2.1'!A:K,11,0)="kube",1,0)</f>
        <v>0</v>
      </c>
      <c r="I1566" s="62">
        <f t="shared" si="5"/>
        <v>0</v>
      </c>
      <c r="J1566" s="62">
        <f>ifna(vlookup(A1566,'Infra Study'!A:Q,17,0),0)</f>
        <v>0</v>
      </c>
      <c r="K1566" s="64">
        <f>IFERROR(__xludf.DUMMYFUNCTION("N(REGEXMATCH(VLOOKUP(A1566, 'RVtools V2.1'!A:H, 8, 0), ""^Serveur de fichiers""))"),0.0)</f>
        <v>0</v>
      </c>
      <c r="L1566" s="64">
        <f t="shared" si="6"/>
        <v>0</v>
      </c>
      <c r="M1566" s="67" t="str">
        <f>ifna(vlookup(A1566,'RVtools V2.1'!A:I,8,0),"N/A")</f>
        <v>Archive SIL</v>
      </c>
      <c r="N1566" s="64">
        <f>IFERROR(__xludf.DUMMYFUNCTION("IF(REGEXMATCH(M1566, ""(?i)"" &amp; JOIN(""|"", SPLIT(""kalisil"", "" ""))), 1, 0)"),0.0)</f>
        <v>0</v>
      </c>
      <c r="O1566" s="64" t="str">
        <f>vlookup(A1566,'RVtools V2.1'!A:H,7,0)</f>
        <v>N/A</v>
      </c>
      <c r="P1566" s="64">
        <f>if(vlookup(A1566,'RVtools V2.1'!A:H,5,0)="oui",1,0)</f>
        <v>0</v>
      </c>
      <c r="Q1566" s="64">
        <f>ifna(vlookup(A1566,vCPU!A:B,2,0),"Unknown")</f>
        <v>2</v>
      </c>
      <c r="R1566" s="66">
        <f>ifna(vlookup(A1566,vMemory!A:C,3,0),"Unknown")</f>
        <v>1</v>
      </c>
      <c r="S1566" s="66">
        <f>ifna(vlookup(A1566,vDisk!A:C,3,0),"Unknown")</f>
        <v>85</v>
      </c>
      <c r="T1566" s="67" t="str">
        <f t="array" ref="T1566">IFS(
   L1566=1, "No Lift &amp; Shift",
   J1566=1, XLOOKUP(A1566, 'Infra Study'!A:A, 'Infra Study'!P:P),
   I1566=1, "No Lift &amp; Shift",
   H1566=1, "GKE",
   K1566=1, "GCNV",
   G1566=1, "Lift &amp; Shift Prod",
   TRUE, "Lift &amp; Shift Noprod"
)</f>
        <v>Lift &amp; Shift Prod</v>
      </c>
      <c r="U1566" s="67">
        <f t="shared" si="7"/>
        <v>1</v>
      </c>
      <c r="V1566" s="68" t="str">
        <f>if(T1566="Lift &amp; Shift Noprod",if( Y1566=0,Assumptions!$B$5, Assumptions!$B$4),if(T1566="Lift &amp; Shift Prod",if(AND(N1566=1,O1566="T1"),Assumptions!$B$6,Assumptions!$B$4),0))</f>
        <v>N2D</v>
      </c>
      <c r="W1566" s="69">
        <f>if(V1566&lt;&gt;0,if(Q1566="Unknown", Assumptions!$B$42,If(Q1566&gt;1,Q1566,2)),0)</f>
        <v>2</v>
      </c>
      <c r="X1566" s="69">
        <f>if(V1566&lt;&gt;0,if(R1566="Unknown", Assumptions!$B$43,R1566),0)</f>
        <v>1</v>
      </c>
      <c r="Y1566" s="68">
        <f t="shared" si="8"/>
        <v>0</v>
      </c>
      <c r="Z1566" s="68">
        <f>if(V1566&lt;&gt;0,if(  S1566="Unknown", Assumptions!$B$44,S1566),0)</f>
        <v>85</v>
      </c>
      <c r="AA1566" s="68" t="str">
        <f>if(V1566 ="N2",ifna(vlookup(W1566&amp;"-"&amp;X1566,'Ref. VM'!A:B,2,0),"Custom"),if(V1566 ="E2" , ifna(vlookup(W1566&amp;"-"&amp;X1566,'Ref. VM'!D:E,2,0),"Custom"),if(V1566="N2D",ifna(vlookup(W1566&amp;"-"&amp;X1566,'Ref. VM'!G:H,2,0),"Custom"),if(V1566="N4",ifna(vlookup(W1566&amp;"-"&amp;X1566,'Ref. VM'!J:K,2,0),"Custom"),0))))</f>
        <v>Custom</v>
      </c>
      <c r="AB1566" s="67" t="str">
        <f t="shared" si="9"/>
        <v>N2D-Custom vCPUs-CUD 3y</v>
      </c>
      <c r="AC1566" s="67" t="str">
        <f t="shared" si="10"/>
        <v>N2D-Custom RAM-CUD 3y</v>
      </c>
      <c r="AD1566" s="67">
        <f t="shared" si="11"/>
        <v>0</v>
      </c>
      <c r="AE1566" s="69">
        <f>if(T1566="Lift &amp; Shift Prod",730,if(T1566="Lift &amp; Shift Noprod",Assumptions!$B$3,0))</f>
        <v>730</v>
      </c>
      <c r="AF1566" s="70">
        <f>if( U1566=0,0,if(Y1566=0, ((vlookup(AB1566,'SKU Pricing'!A:B,Assumptions!$B$2,0)*W1566)+(vlookup(AC1566,'SKU Pricing'!A:B,Assumptions!$B$2,0)*X1566))*AE1566,((vlookup(AB1566,'SKU Pricing'!A:B,Assumptions!$B$2,0)*W1566)+(vlookup(AC1566,'SKU Pricing'!A:B,Assumptions!$B$2,0)*(W1566*8))+(vlookup(AD1566,'SKU Pricing'!A:B,Assumptions!$B$2,0)*(X1566-(W1566*8))))*AE1566))</f>
        <v>23.48307654</v>
      </c>
      <c r="AG1566" s="67">
        <f t="shared" si="12"/>
        <v>0</v>
      </c>
      <c r="AH1566" s="70">
        <f>ifna(vlookup(AG1566,'SKU Pricing'!A:B,Assumptions!$B$2,0)*W1566*AE1566,0)</f>
        <v>0</v>
      </c>
      <c r="AI1566" s="62" t="str">
        <f t="shared" si="13"/>
        <v/>
      </c>
      <c r="AJ1566" s="62" t="str">
        <f>if(V1566&lt;&gt;0, if(T1566="Lift &amp; Shift Noprod",Assumptions!$B$9,if(V1566=Assumptions!$B$6,Assumptions!$B$10,if(P1566=1,Assumptions!$B$8,Assumptions!$B$7))),"")</f>
        <v>Balanced</v>
      </c>
      <c r="AK1566" s="69" t="str">
        <f t="shared" si="14"/>
        <v>Balanced</v>
      </c>
      <c r="AL1566" s="69">
        <f>if(AJ1566="Hyperdisk Balanced",Assumptions!$B$11,0)</f>
        <v>0</v>
      </c>
      <c r="AM1566" s="69">
        <f>if(AJ1566="Hyperdisk Balanced",Assumptions!$B$12,0)</f>
        <v>0</v>
      </c>
      <c r="AN1566" s="70">
        <f>if(AK1566=0,0,if(AJ1566="Hyperdisk Balanced",vlookup(AK1566&amp;" provisioned space",'SKU Pricing'!A:B,Assumptions!$B$2,0)*Z1566+vlookup(AK1566&amp;" provisioned IOPS",'SKU Pricing'!A:B,Assumptions!$B$2,0)*AL1566*730+vlookup(AK1566&amp;" provisioned throughput",'SKU Pricing'!A:B,Assumptions!$B$2,0)*AM1566*730,vlookup(AK1566,'SKU Pricing'!A:B,Assumptions!$B$2,0)*Z1566))</f>
        <v>9.86</v>
      </c>
      <c r="AO1566" s="70">
        <f t="shared" si="15"/>
        <v>33.34307654</v>
      </c>
      <c r="AP1566" s="71" t="str">
        <f t="shared" si="16"/>
        <v>VM Manager</v>
      </c>
      <c r="AQ1566" s="70">
        <f>ifna(vlookup(AP1566,'SKU Pricing'!A:B,Assumptions!$B$2,0)*AE1566,0)</f>
        <v>2.19</v>
      </c>
      <c r="AR1566" s="72">
        <v>0.0</v>
      </c>
    </row>
    <row r="1567">
      <c r="A1567" s="61" t="s">
        <v>1704</v>
      </c>
      <c r="B1567" s="62" t="str">
        <f>ifna(if(vlookup(A1567,vOS!A:B,2,0)="","Unknown",vlookup(A1567,vOS!A:B,2,0)),"Unknown")</f>
        <v>Unknown</v>
      </c>
      <c r="C1567" s="62">
        <f>vlookup(B1567,'OS Study'!A:D,2,0)</f>
        <v>0</v>
      </c>
      <c r="D1567" s="62" t="str">
        <f>vlookup(B1567,'OS Study'!A:D,3,0)</f>
        <v>Unknown</v>
      </c>
      <c r="E1567" s="62" t="str">
        <f>vlookup(B1567,'OS Study'!A:D,4,0)</f>
        <v>Unknown</v>
      </c>
      <c r="F1567" s="63" t="str">
        <f>vlookup(B1567,'OS Study'!A:E,5,0)</f>
        <v/>
      </c>
      <c r="G1567" s="62">
        <f>IF(vlookup(A1567,'RVtools V2.1'!A:J,4,0)="non",0,1)</f>
        <v>1</v>
      </c>
      <c r="H1567" s="62">
        <f>if(vlookup(A1567,'RVtools V2.1'!A:K,11,0)="kube",1,0)</f>
        <v>0</v>
      </c>
      <c r="I1567" s="62">
        <f t="shared" si="5"/>
        <v>0</v>
      </c>
      <c r="J1567" s="62">
        <f>ifna(vlookup(A1567,'Infra Study'!A:Q,17,0),0)</f>
        <v>0</v>
      </c>
      <c r="K1567" s="64">
        <f>IFERROR(__xludf.DUMMYFUNCTION("N(REGEXMATCH(VLOOKUP(A1567, 'RVtools V2.1'!A:H, 8, 0), ""^Serveur de fichiers""))"),0.0)</f>
        <v>0</v>
      </c>
      <c r="L1567" s="64">
        <f t="shared" si="6"/>
        <v>0</v>
      </c>
      <c r="M1567" s="67" t="str">
        <f>ifna(vlookup(A1567,'RVtools V2.1'!A:I,8,0),"N/A")</f>
        <v>Archive SIL</v>
      </c>
      <c r="N1567" s="64">
        <f>IFERROR(__xludf.DUMMYFUNCTION("IF(REGEXMATCH(M1567, ""(?i)"" &amp; JOIN(""|"", SPLIT(""kalisil"", "" ""))), 1, 0)"),0.0)</f>
        <v>0</v>
      </c>
      <c r="O1567" s="64" t="str">
        <f>vlookup(A1567,'RVtools V2.1'!A:H,7,0)</f>
        <v>N/A</v>
      </c>
      <c r="P1567" s="64">
        <f>if(vlookup(A1567,'RVtools V2.1'!A:H,5,0)="oui",1,0)</f>
        <v>0</v>
      </c>
      <c r="Q1567" s="64">
        <f>ifna(vlookup(A1567,vCPU!A:B,2,0),"Unknown")</f>
        <v>1</v>
      </c>
      <c r="R1567" s="66">
        <f>ifna(vlookup(A1567,vMemory!A:C,3,0),"Unknown")</f>
        <v>4</v>
      </c>
      <c r="S1567" s="66">
        <f>ifna(vlookup(A1567,vDisk!A:C,3,0),"Unknown")</f>
        <v>17</v>
      </c>
      <c r="T1567" s="67" t="str">
        <f t="array" ref="T1567">IFS(
   L1567=1, "No Lift &amp; Shift",
   J1567=1, XLOOKUP(A1567, 'Infra Study'!A:A, 'Infra Study'!P:P),
   I1567=1, "No Lift &amp; Shift",
   H1567=1, "GKE",
   K1567=1, "GCNV",
   G1567=1, "Lift &amp; Shift Prod",
   TRUE, "Lift &amp; Shift Noprod"
)</f>
        <v>Lift &amp; Shift Prod</v>
      </c>
      <c r="U1567" s="67">
        <f t="shared" si="7"/>
        <v>1</v>
      </c>
      <c r="V1567" s="68" t="str">
        <f>if(T1567="Lift &amp; Shift Noprod",if( Y1567=0,Assumptions!$B$5, Assumptions!$B$4),if(T1567="Lift &amp; Shift Prod",if(AND(N1567=1,O1567="T1"),Assumptions!$B$6,Assumptions!$B$4),0))</f>
        <v>N2D</v>
      </c>
      <c r="W1567" s="62">
        <f>if(V1567&lt;&gt;0,if(Q1567="Unknown", Assumptions!$B$42,If(Q1567&gt;1,Q1567,2)),0)</f>
        <v>2</v>
      </c>
      <c r="X1567" s="69">
        <f>if(V1567&lt;&gt;0,if(R1567="Unknown", Assumptions!$B$43,R1567),0)</f>
        <v>4</v>
      </c>
      <c r="Y1567" s="68">
        <f t="shared" si="8"/>
        <v>0</v>
      </c>
      <c r="Z1567" s="68">
        <f>if(V1567&lt;&gt;0,if(  S1567="Unknown", Assumptions!$B$44,S1567),0)</f>
        <v>17</v>
      </c>
      <c r="AA1567" s="68" t="str">
        <f>if(V1567 ="N2",ifna(vlookup(W1567&amp;"-"&amp;X1567,'Ref. VM'!A:B,2,0),"Custom"),if(V1567 ="E2" , ifna(vlookup(W1567&amp;"-"&amp;X1567,'Ref. VM'!D:E,2,0),"Custom"),if(V1567="N2D",ifna(vlookup(W1567&amp;"-"&amp;X1567,'Ref. VM'!G:H,2,0),"Custom"),if(V1567="N4",ifna(vlookup(W1567&amp;"-"&amp;X1567,'Ref. VM'!J:K,2,0),"Custom"),0))))</f>
        <v>Custom</v>
      </c>
      <c r="AB1567" s="67" t="str">
        <f t="shared" si="9"/>
        <v>N2D-Custom vCPUs-CUD 3y</v>
      </c>
      <c r="AC1567" s="67" t="str">
        <f t="shared" si="10"/>
        <v>N2D-Custom RAM-CUD 3y</v>
      </c>
      <c r="AD1567" s="67">
        <f t="shared" si="11"/>
        <v>0</v>
      </c>
      <c r="AE1567" s="62">
        <f>if(T1567="Lift &amp; Shift Prod",730,if(T1567="Lift &amp; Shift Noprod",Assumptions!$B$3,0))</f>
        <v>730</v>
      </c>
      <c r="AF1567" s="70">
        <f>if( U1567=0,0,if(Y1567=0, ((vlookup(AB1567,'SKU Pricing'!A:B,Assumptions!$B$2,0)*W1567)+(vlookup(AC1567,'SKU Pricing'!A:B,Assumptions!$B$2,0)*X1567))*AE1567,((vlookup(AB1567,'SKU Pricing'!A:B,Assumptions!$B$2,0)*W1567)+(vlookup(AC1567,'SKU Pricing'!A:B,Assumptions!$B$2,0)*(W1567*8))+(vlookup(AD1567,'SKU Pricing'!A:B,Assumptions!$B$2,0)*(X1567-(W1567*8))))*AE1567))</f>
        <v>27.90832632</v>
      </c>
      <c r="AG1567" s="67">
        <f t="shared" si="12"/>
        <v>0</v>
      </c>
      <c r="AH1567" s="70">
        <f>ifna(vlookup(AG1567,'SKU Pricing'!A:B,Assumptions!$B$2,0)*W1567*AE1567,0)</f>
        <v>0</v>
      </c>
      <c r="AI1567" s="62" t="str">
        <f t="shared" si="13"/>
        <v/>
      </c>
      <c r="AJ1567" s="62" t="str">
        <f>if(V1567&lt;&gt;0, if(T1567="Lift &amp; Shift Noprod",Assumptions!$B$9,if(V1567=Assumptions!$B$6,Assumptions!$B$10,if(P1567=1,Assumptions!$B$8,Assumptions!$B$7))),"")</f>
        <v>Balanced</v>
      </c>
      <c r="AK1567" s="69" t="str">
        <f t="shared" si="14"/>
        <v>Balanced</v>
      </c>
      <c r="AL1567" s="69">
        <f>if(AJ1567="Hyperdisk Balanced",Assumptions!$B$11,0)</f>
        <v>0</v>
      </c>
      <c r="AM1567" s="69">
        <f>if(AJ1567="Hyperdisk Balanced",Assumptions!$B$12,0)</f>
        <v>0</v>
      </c>
      <c r="AN1567" s="70">
        <f>if(AK1567=0,0,if(AJ1567="Hyperdisk Balanced",vlookup(AK1567&amp;" provisioned space",'SKU Pricing'!A:B,Assumptions!$B$2,0)*Z1567+vlookup(AK1567&amp;" provisioned IOPS",'SKU Pricing'!A:B,Assumptions!$B$2,0)*AL1567*730+vlookup(AK1567&amp;" provisioned throughput",'SKU Pricing'!A:B,Assumptions!$B$2,0)*AM1567*730,vlookup(AK1567,'SKU Pricing'!A:B,Assumptions!$B$2,0)*Z1567))</f>
        <v>1.972</v>
      </c>
      <c r="AO1567" s="70">
        <f t="shared" si="15"/>
        <v>29.88032632</v>
      </c>
      <c r="AP1567" s="71" t="str">
        <f t="shared" si="16"/>
        <v>VM Manager</v>
      </c>
      <c r="AQ1567" s="70">
        <f>ifna(vlookup(AP1567,'SKU Pricing'!A:B,Assumptions!$B$2,0)*AE1567,0)</f>
        <v>2.19</v>
      </c>
      <c r="AR1567" s="72">
        <v>0.0</v>
      </c>
    </row>
    <row r="1568">
      <c r="A1568" s="61" t="s">
        <v>1705</v>
      </c>
      <c r="B1568" s="62" t="str">
        <f>ifna(if(vlookup(A1568,vOS!A:B,2,0)="","Unknown",vlookup(A1568,vOS!A:B,2,0)),"Unknown")</f>
        <v>Unknown</v>
      </c>
      <c r="C1568" s="62">
        <f>vlookup(B1568,'OS Study'!A:D,2,0)</f>
        <v>0</v>
      </c>
      <c r="D1568" s="62" t="str">
        <f>vlookup(B1568,'OS Study'!A:D,3,0)</f>
        <v>Unknown</v>
      </c>
      <c r="E1568" s="62" t="str">
        <f>vlookup(B1568,'OS Study'!A:D,4,0)</f>
        <v>Unknown</v>
      </c>
      <c r="F1568" s="63" t="str">
        <f>vlookup(B1568,'OS Study'!A:E,5,0)</f>
        <v/>
      </c>
      <c r="G1568" s="62">
        <f>IF(vlookup(A1568,'RVtools V2.1'!A:J,4,0)="non",0,1)</f>
        <v>1</v>
      </c>
      <c r="H1568" s="62">
        <f>if(vlookup(A1568,'RVtools V2.1'!A:K,11,0)="kube",1,0)</f>
        <v>0</v>
      </c>
      <c r="I1568" s="62">
        <f t="shared" si="5"/>
        <v>0</v>
      </c>
      <c r="J1568" s="62">
        <f>ifna(vlookup(A1568,'Infra Study'!A:Q,17,0),0)</f>
        <v>0</v>
      </c>
      <c r="K1568" s="64">
        <f>IFERROR(__xludf.DUMMYFUNCTION("N(REGEXMATCH(VLOOKUP(A1568, 'RVtools V2.1'!A:H, 8, 0), ""^Serveur de fichiers""))"),0.0)</f>
        <v>0</v>
      </c>
      <c r="L1568" s="64">
        <f t="shared" si="6"/>
        <v>0</v>
      </c>
      <c r="M1568" s="67" t="str">
        <f>ifna(vlookup(A1568,'RVtools V2.1'!A:I,8,0),"N/A")</f>
        <v>Archive SIL</v>
      </c>
      <c r="N1568" s="64">
        <f>IFERROR(__xludf.DUMMYFUNCTION("IF(REGEXMATCH(M1568, ""(?i)"" &amp; JOIN(""|"", SPLIT(""kalisil"", "" ""))), 1, 0)"),0.0)</f>
        <v>0</v>
      </c>
      <c r="O1568" s="64" t="str">
        <f>vlookup(A1568,'RVtools V2.1'!A:H,7,0)</f>
        <v>N/A</v>
      </c>
      <c r="P1568" s="64">
        <f>if(vlookup(A1568,'RVtools V2.1'!A:H,5,0)="oui",1,0)</f>
        <v>0</v>
      </c>
      <c r="Q1568" s="64">
        <f>ifna(vlookup(A1568,vCPU!A:B,2,0),"Unknown")</f>
        <v>4</v>
      </c>
      <c r="R1568" s="66">
        <f>ifna(vlookup(A1568,vMemory!A:C,3,0),"Unknown")</f>
        <v>5</v>
      </c>
      <c r="S1568" s="66">
        <f>ifna(vlookup(A1568,vDisk!A:C,3,0),"Unknown")</f>
        <v>134</v>
      </c>
      <c r="T1568" s="67" t="str">
        <f t="array" ref="T1568">IFS(
   L1568=1, "No Lift &amp; Shift",
   J1568=1, XLOOKUP(A1568, 'Infra Study'!A:A, 'Infra Study'!P:P),
   I1568=1, "No Lift &amp; Shift",
   H1568=1, "GKE",
   K1568=1, "GCNV",
   G1568=1, "Lift &amp; Shift Prod",
   TRUE, "Lift &amp; Shift Noprod"
)</f>
        <v>Lift &amp; Shift Prod</v>
      </c>
      <c r="U1568" s="67">
        <f t="shared" si="7"/>
        <v>1</v>
      </c>
      <c r="V1568" s="68" t="str">
        <f>if(T1568="Lift &amp; Shift Noprod",if( Y1568=0,Assumptions!$B$5, Assumptions!$B$4),if(T1568="Lift &amp; Shift Prod",if(AND(N1568=1,O1568="T1"),Assumptions!$B$6,Assumptions!$B$4),0))</f>
        <v>N2D</v>
      </c>
      <c r="W1568" s="69">
        <f>if(V1568&lt;&gt;0,if(Q1568="Unknown", Assumptions!$B$42,If(Q1568&gt;1,Q1568,2)),0)</f>
        <v>4</v>
      </c>
      <c r="X1568" s="69">
        <f>if(V1568&lt;&gt;0,if(R1568="Unknown", Assumptions!$B$43,R1568),0)</f>
        <v>5</v>
      </c>
      <c r="Y1568" s="68">
        <f t="shared" si="8"/>
        <v>0</v>
      </c>
      <c r="Z1568" s="68">
        <f>if(V1568&lt;&gt;0,if(  S1568="Unknown", Assumptions!$B$44,S1568),0)</f>
        <v>134</v>
      </c>
      <c r="AA1568" s="68" t="str">
        <f>if(V1568 ="N2",ifna(vlookup(W1568&amp;"-"&amp;X1568,'Ref. VM'!A:B,2,0),"Custom"),if(V1568 ="E2" , ifna(vlookup(W1568&amp;"-"&amp;X1568,'Ref. VM'!D:E,2,0),"Custom"),if(V1568="N2D",ifna(vlookup(W1568&amp;"-"&amp;X1568,'Ref. VM'!G:H,2,0),"Custom"),if(V1568="N4",ifna(vlookup(W1568&amp;"-"&amp;X1568,'Ref. VM'!J:K,2,0),"Custom"),0))))</f>
        <v>Custom</v>
      </c>
      <c r="AB1568" s="67" t="str">
        <f t="shared" si="9"/>
        <v>N2D-Custom vCPUs-CUD 3y</v>
      </c>
      <c r="AC1568" s="67" t="str">
        <f t="shared" si="10"/>
        <v>N2D-Custom RAM-CUD 3y</v>
      </c>
      <c r="AD1568" s="67">
        <f t="shared" si="11"/>
        <v>0</v>
      </c>
      <c r="AE1568" s="69">
        <f>if(T1568="Lift &amp; Shift Prod",730,if(T1568="Lift &amp; Shift Noprod",Assumptions!$B$3,0))</f>
        <v>730</v>
      </c>
      <c r="AF1568" s="70">
        <f>if( U1568=0,0,if(Y1568=0, ((vlookup(AB1568,'SKU Pricing'!A:B,Assumptions!$B$2,0)*W1568)+(vlookup(AC1568,'SKU Pricing'!A:B,Assumptions!$B$2,0)*X1568))*AE1568,((vlookup(AB1568,'SKU Pricing'!A:B,Assumptions!$B$2,0)*W1568)+(vlookup(AC1568,'SKU Pricing'!A:B,Assumptions!$B$2,0)*(W1568*8))+(vlookup(AD1568,'SKU Pricing'!A:B,Assumptions!$B$2,0)*(X1568-(W1568*8))))*AE1568))</f>
        <v>51.39140286</v>
      </c>
      <c r="AG1568" s="67">
        <f t="shared" si="12"/>
        <v>0</v>
      </c>
      <c r="AH1568" s="70">
        <f>ifna(vlookup(AG1568,'SKU Pricing'!A:B,Assumptions!$B$2,0)*W1568*AE1568,0)</f>
        <v>0</v>
      </c>
      <c r="AI1568" s="62" t="str">
        <f t="shared" si="13"/>
        <v/>
      </c>
      <c r="AJ1568" s="62" t="str">
        <f>if(V1568&lt;&gt;0, if(T1568="Lift &amp; Shift Noprod",Assumptions!$B$9,if(V1568=Assumptions!$B$6,Assumptions!$B$10,if(P1568=1,Assumptions!$B$8,Assumptions!$B$7))),"")</f>
        <v>Balanced</v>
      </c>
      <c r="AK1568" s="69" t="str">
        <f t="shared" si="14"/>
        <v>Balanced</v>
      </c>
      <c r="AL1568" s="69">
        <f>if(AJ1568="Hyperdisk Balanced",Assumptions!$B$11,0)</f>
        <v>0</v>
      </c>
      <c r="AM1568" s="69">
        <f>if(AJ1568="Hyperdisk Balanced",Assumptions!$B$12,0)</f>
        <v>0</v>
      </c>
      <c r="AN1568" s="70">
        <f>if(AK1568=0,0,if(AJ1568="Hyperdisk Balanced",vlookup(AK1568&amp;" provisioned space",'SKU Pricing'!A:B,Assumptions!$B$2,0)*Z1568+vlookup(AK1568&amp;" provisioned IOPS",'SKU Pricing'!A:B,Assumptions!$B$2,0)*AL1568*730+vlookup(AK1568&amp;" provisioned throughput",'SKU Pricing'!A:B,Assumptions!$B$2,0)*AM1568*730,vlookup(AK1568,'SKU Pricing'!A:B,Assumptions!$B$2,0)*Z1568))</f>
        <v>15.544</v>
      </c>
      <c r="AO1568" s="70">
        <f t="shared" si="15"/>
        <v>66.93540286</v>
      </c>
      <c r="AP1568" s="71" t="str">
        <f t="shared" si="16"/>
        <v>VM Manager</v>
      </c>
      <c r="AQ1568" s="70">
        <f>ifna(vlookup(AP1568,'SKU Pricing'!A:B,Assumptions!$B$2,0)*AE1568,0)</f>
        <v>2.19</v>
      </c>
      <c r="AR1568" s="72">
        <v>0.0</v>
      </c>
    </row>
    <row r="1569">
      <c r="A1569" s="61" t="s">
        <v>1706</v>
      </c>
      <c r="B1569" s="62" t="str">
        <f>ifna(if(vlookup(A1569,vOS!A:B,2,0)="","Unknown",vlookup(A1569,vOS!A:B,2,0)),"Unknown")</f>
        <v>Red Hat Enterprise Linux 5 (64-bit)</v>
      </c>
      <c r="C1569" s="62">
        <f>vlookup(B1569,'OS Study'!A:D,2,0)</f>
        <v>0</v>
      </c>
      <c r="D1569" s="62" t="str">
        <f>vlookup(B1569,'OS Study'!A:D,3,0)</f>
        <v>Linux</v>
      </c>
      <c r="E1569" s="62" t="str">
        <f>vlookup(B1569,'OS Study'!A:D,4,0)</f>
        <v>Red Hat</v>
      </c>
      <c r="F1569" s="63" t="str">
        <f>vlookup(B1569,'OS Study'!A:E,5,0)</f>
        <v>5</v>
      </c>
      <c r="G1569" s="62">
        <f>IF(vlookup(A1569,'RVtools V2.1'!A:J,4,0)="non",0,1)</f>
        <v>1</v>
      </c>
      <c r="H1569" s="62">
        <f>if(vlookup(A1569,'RVtools V2.1'!A:K,11,0)="kube",1,0)</f>
        <v>0</v>
      </c>
      <c r="I1569" s="62">
        <f t="shared" si="5"/>
        <v>0</v>
      </c>
      <c r="J1569" s="62">
        <f>ifna(vlookup(A1569,'Infra Study'!A:Q,17,0),0)</f>
        <v>0</v>
      </c>
      <c r="K1569" s="64">
        <f>IFERROR(__xludf.DUMMYFUNCTION("N(REGEXMATCH(VLOOKUP(A1569, 'RVtools V2.1'!A:H, 8, 0), ""^Serveur de fichiers""))"),0.0)</f>
        <v>0</v>
      </c>
      <c r="L1569" s="64">
        <f t="shared" si="6"/>
        <v>0</v>
      </c>
      <c r="M1569" s="67" t="str">
        <f>ifna(vlookup(A1569,'RVtools V2.1'!A:I,8,0),"N/A")</f>
        <v>Archive SIL</v>
      </c>
      <c r="N1569" s="64">
        <f>IFERROR(__xludf.DUMMYFUNCTION("IF(REGEXMATCH(M1569, ""(?i)"" &amp; JOIN(""|"", SPLIT(""kalisil"", "" ""))), 1, 0)"),0.0)</f>
        <v>0</v>
      </c>
      <c r="O1569" s="64" t="str">
        <f>vlookup(A1569,'RVtools V2.1'!A:H,7,0)</f>
        <v>N/A</v>
      </c>
      <c r="P1569" s="64">
        <f>if(vlookup(A1569,'RVtools V2.1'!A:H,5,0)="oui",1,0)</f>
        <v>0</v>
      </c>
      <c r="Q1569" s="64">
        <f>ifna(vlookup(A1569,vCPU!A:B,2,0),"Unknown")</f>
        <v>2</v>
      </c>
      <c r="R1569" s="66">
        <f>ifna(vlookup(A1569,vMemory!A:C,3,0),"Unknown")</f>
        <v>3</v>
      </c>
      <c r="S1569" s="66">
        <f>ifna(vlookup(A1569,vDisk!A:C,3,0),"Unknown")</f>
        <v>47</v>
      </c>
      <c r="T1569" s="67" t="str">
        <f t="array" ref="T1569">IFS(
   L1569=1, "No Lift &amp; Shift",
   J1569=1, XLOOKUP(A1569, 'Infra Study'!A:A, 'Infra Study'!P:P),
   I1569=1, "No Lift &amp; Shift",
   H1569=1, "GKE",
   K1569=1, "GCNV",
   G1569=1, "Lift &amp; Shift Prod",
   TRUE, "Lift &amp; Shift Noprod"
)</f>
        <v>Lift &amp; Shift Prod</v>
      </c>
      <c r="U1569" s="67">
        <f t="shared" si="7"/>
        <v>1</v>
      </c>
      <c r="V1569" s="68" t="str">
        <f>if(T1569="Lift &amp; Shift Noprod",if( Y1569=0,Assumptions!$B$5, Assumptions!$B$4),if(T1569="Lift &amp; Shift Prod",if(AND(N1569=1,O1569="T1"),Assumptions!$B$6,Assumptions!$B$4),0))</f>
        <v>N2D</v>
      </c>
      <c r="W1569" s="69">
        <f>if(V1569&lt;&gt;0,if(Q1569="Unknown", Assumptions!$B$42,If(Q1569&gt;1,Q1569,2)),0)</f>
        <v>2</v>
      </c>
      <c r="X1569" s="69">
        <f>if(V1569&lt;&gt;0,if(R1569="Unknown", Assumptions!$B$43,R1569),0)</f>
        <v>3</v>
      </c>
      <c r="Y1569" s="68">
        <f t="shared" si="8"/>
        <v>0</v>
      </c>
      <c r="Z1569" s="68">
        <f>if(V1569&lt;&gt;0,if(  S1569="Unknown", Assumptions!$B$44,S1569),0)</f>
        <v>47</v>
      </c>
      <c r="AA1569" s="68" t="str">
        <f>if(V1569 ="N2",ifna(vlookup(W1569&amp;"-"&amp;X1569,'Ref. VM'!A:B,2,0),"Custom"),if(V1569 ="E2" , ifna(vlookup(W1569&amp;"-"&amp;X1569,'Ref. VM'!D:E,2,0),"Custom"),if(V1569="N2D",ifna(vlookup(W1569&amp;"-"&amp;X1569,'Ref. VM'!G:H,2,0),"Custom"),if(V1569="N4",ifna(vlookup(W1569&amp;"-"&amp;X1569,'Ref. VM'!J:K,2,0),"Custom"),0))))</f>
        <v>Custom</v>
      </c>
      <c r="AB1569" s="67" t="str">
        <f t="shared" si="9"/>
        <v>N2D-Custom vCPUs-CUD 3y</v>
      </c>
      <c r="AC1569" s="67" t="str">
        <f t="shared" si="10"/>
        <v>N2D-Custom RAM-CUD 3y</v>
      </c>
      <c r="AD1569" s="67">
        <f t="shared" si="11"/>
        <v>0</v>
      </c>
      <c r="AE1569" s="69">
        <f>if(T1569="Lift &amp; Shift Prod",730,if(T1569="Lift &amp; Shift Noprod",Assumptions!$B$3,0))</f>
        <v>730</v>
      </c>
      <c r="AF1569" s="70">
        <f>if( U1569=0,0,if(Y1569=0, ((vlookup(AB1569,'SKU Pricing'!A:B,Assumptions!$B$2,0)*W1569)+(vlookup(AC1569,'SKU Pricing'!A:B,Assumptions!$B$2,0)*X1569))*AE1569,((vlookup(AB1569,'SKU Pricing'!A:B,Assumptions!$B$2,0)*W1569)+(vlookup(AC1569,'SKU Pricing'!A:B,Assumptions!$B$2,0)*(W1569*8))+(vlookup(AD1569,'SKU Pricing'!A:B,Assumptions!$B$2,0)*(X1569-(W1569*8))))*AE1569))</f>
        <v>26.43324306</v>
      </c>
      <c r="AG1569" s="67" t="str">
        <f t="shared" si="12"/>
        <v>Red Hat Enterprise Linux 2-8</v>
      </c>
      <c r="AH1569" s="70">
        <f>ifna(vlookup(AG1569,'SKU Pricing'!A:B,Assumptions!$B$2,0)*W1569*AE1569,0)</f>
        <v>21.024</v>
      </c>
      <c r="AI1569" s="62" t="str">
        <f t="shared" si="13"/>
        <v/>
      </c>
      <c r="AJ1569" s="62" t="str">
        <f>if(V1569&lt;&gt;0, if(T1569="Lift &amp; Shift Noprod",Assumptions!$B$9,if(V1569=Assumptions!$B$6,Assumptions!$B$10,if(P1569=1,Assumptions!$B$8,Assumptions!$B$7))),"")</f>
        <v>Balanced</v>
      </c>
      <c r="AK1569" s="69" t="str">
        <f t="shared" si="14"/>
        <v>Balanced</v>
      </c>
      <c r="AL1569" s="69">
        <f>if(AJ1569="Hyperdisk Balanced",Assumptions!$B$11,0)</f>
        <v>0</v>
      </c>
      <c r="AM1569" s="69">
        <f>if(AJ1569="Hyperdisk Balanced",Assumptions!$B$12,0)</f>
        <v>0</v>
      </c>
      <c r="AN1569" s="70">
        <f>if(AK1569=0,0,if(AJ1569="Hyperdisk Balanced",vlookup(AK1569&amp;" provisioned space",'SKU Pricing'!A:B,Assumptions!$B$2,0)*Z1569+vlookup(AK1569&amp;" provisioned IOPS",'SKU Pricing'!A:B,Assumptions!$B$2,0)*AL1569*730+vlookup(AK1569&amp;" provisioned throughput",'SKU Pricing'!A:B,Assumptions!$B$2,0)*AM1569*730,vlookup(AK1569,'SKU Pricing'!A:B,Assumptions!$B$2,0)*Z1569))</f>
        <v>5.452</v>
      </c>
      <c r="AO1569" s="70">
        <f t="shared" si="15"/>
        <v>52.90924306</v>
      </c>
      <c r="AP1569" s="71" t="str">
        <f t="shared" si="16"/>
        <v>VM Manager</v>
      </c>
      <c r="AQ1569" s="70">
        <f>ifna(vlookup(AP1569,'SKU Pricing'!A:B,Assumptions!$B$2,0)*AE1569,0)</f>
        <v>2.19</v>
      </c>
      <c r="AR1569" s="72">
        <v>0.0</v>
      </c>
    </row>
    <row r="1570">
      <c r="A1570" s="61" t="s">
        <v>1707</v>
      </c>
      <c r="B1570" s="62" t="str">
        <f>ifna(if(vlookup(A1570,vOS!A:B,2,0)="","Unknown",vlookup(A1570,vOS!A:B,2,0)),"Unknown")</f>
        <v>CentOS 6 (64-bit)</v>
      </c>
      <c r="C1570" s="62">
        <f>vlookup(B1570,'OS Study'!A:D,2,0)</f>
        <v>0</v>
      </c>
      <c r="D1570" s="62" t="str">
        <f>vlookup(B1570,'OS Study'!A:D,3,0)</f>
        <v>Linux</v>
      </c>
      <c r="E1570" s="62" t="str">
        <f>vlookup(B1570,'OS Study'!A:D,4,0)</f>
        <v>CentOS</v>
      </c>
      <c r="F1570" s="63" t="str">
        <f>vlookup(B1570,'OS Study'!A:E,5,0)</f>
        <v>4/5/6</v>
      </c>
      <c r="G1570" s="62">
        <f>IF(vlookup(A1570,'RVtools V2.1'!A:J,4,0)="non",0,1)</f>
        <v>0</v>
      </c>
      <c r="H1570" s="62">
        <f>if(vlookup(A1570,'RVtools V2.1'!A:K,11,0)="kube",1,0)</f>
        <v>0</v>
      </c>
      <c r="I1570" s="62">
        <f t="shared" si="5"/>
        <v>0</v>
      </c>
      <c r="J1570" s="62">
        <f>ifna(vlookup(A1570,'Infra Study'!A:Q,17,0),0)</f>
        <v>0</v>
      </c>
      <c r="K1570" s="64">
        <f>IFERROR(__xludf.DUMMYFUNCTION("N(REGEXMATCH(VLOOKUP(A1570, 'RVtools V2.1'!A:H, 8, 0), ""^Serveur de fichiers""))"),0.0)</f>
        <v>0</v>
      </c>
      <c r="L1570" s="64">
        <f t="shared" si="6"/>
        <v>0</v>
      </c>
      <c r="M1570" s="65" t="str">
        <f>ifna(vlookup(A1570,'RVtools V2.1'!A:I,8,0),"N/A")</f>
        <v>Moodle - Formation</v>
      </c>
      <c r="N1570" s="64">
        <f>IFERROR(__xludf.DUMMYFUNCTION("IF(REGEXMATCH(M1570, ""(?i)"" &amp; JOIN(""|"", SPLIT(""kalisil"", "" ""))), 1, 0)"),0.0)</f>
        <v>0</v>
      </c>
      <c r="O1570" s="64" t="str">
        <f>vlookup(A1570,'RVtools V2.1'!A:H,7,0)</f>
        <v>T3</v>
      </c>
      <c r="P1570" s="64">
        <f>if(vlookup(A1570,'RVtools V2.1'!A:H,5,0)="oui",1,0)</f>
        <v>0</v>
      </c>
      <c r="Q1570" s="64">
        <f>ifna(vlookup(A1570,vCPU!A:B,2,0),"Unknown")</f>
        <v>2</v>
      </c>
      <c r="R1570" s="66">
        <f>ifna(vlookup(A1570,vMemory!A:C,3,0),"Unknown")</f>
        <v>2</v>
      </c>
      <c r="S1570" s="66">
        <f>ifna(vlookup(A1570,vDisk!A:C,3,0),"Unknown")</f>
        <v>37</v>
      </c>
      <c r="T1570" s="67" t="str">
        <f t="array" ref="T1570">IFS(
   L1570=1, "No Lift &amp; Shift",
   J1570=1, XLOOKUP(A1570, 'Infra Study'!A:A, 'Infra Study'!P:P),
   I1570=1, "No Lift &amp; Shift",
   H1570=1, "GKE",
   K1570=1, "GCNV",
   G1570=1, "Lift &amp; Shift Prod",
   TRUE, "Lift &amp; Shift Noprod"
)</f>
        <v>Lift &amp; Shift Noprod</v>
      </c>
      <c r="U1570" s="67">
        <f t="shared" si="7"/>
        <v>1</v>
      </c>
      <c r="V1570" s="68" t="str">
        <f>if(T1570="Lift &amp; Shift Noprod",if( Y1570=0,Assumptions!$B$5, Assumptions!$B$4),if(T1570="Lift &amp; Shift Prod",if(AND(N1570=1,O1570="T1"),Assumptions!$B$6,Assumptions!$B$4),0))</f>
        <v>E2</v>
      </c>
      <c r="W1570" s="69">
        <f>if(V1570&lt;&gt;0,if(Q1570="Unknown", Assumptions!$B$42,If(Q1570&gt;1,Q1570,2)),0)</f>
        <v>2</v>
      </c>
      <c r="X1570" s="69">
        <f>if(V1570&lt;&gt;0,if(R1570="Unknown", Assumptions!$B$43,R1570),0)</f>
        <v>2</v>
      </c>
      <c r="Y1570" s="68">
        <f t="shared" si="8"/>
        <v>0</v>
      </c>
      <c r="Z1570" s="68">
        <f>if(V1570&lt;&gt;0,if(  S1570="Unknown", Assumptions!$B$44,S1570),0)</f>
        <v>37</v>
      </c>
      <c r="AA1570" s="68" t="str">
        <f>if(V1570 ="N2",ifna(vlookup(W1570&amp;"-"&amp;X1570,'Ref. VM'!A:B,2,0),"Custom"),if(V1570 ="E2" , ifna(vlookup(W1570&amp;"-"&amp;X1570,'Ref. VM'!D:E,2,0),"Custom"),if(V1570="N2D",ifna(vlookup(W1570&amp;"-"&amp;X1570,'Ref. VM'!G:H,2,0),"Custom"),if(V1570="N4",ifna(vlookup(W1570&amp;"-"&amp;X1570,'Ref. VM'!J:K,2,0),"Custom"),0))))</f>
        <v>Custom</v>
      </c>
      <c r="AB1570" s="67" t="str">
        <f t="shared" si="9"/>
        <v>E2-Custom vCPUs</v>
      </c>
      <c r="AC1570" s="67" t="str">
        <f t="shared" si="10"/>
        <v>E2-Custom RAM</v>
      </c>
      <c r="AD1570" s="67">
        <f t="shared" si="11"/>
        <v>0</v>
      </c>
      <c r="AE1570" s="69">
        <f>if(T1570="Lift &amp; Shift Prod",730,if(T1570="Lift &amp; Shift Noprod",Assumptions!$B$3,0))</f>
        <v>270</v>
      </c>
      <c r="AF1570" s="70">
        <f>if( U1570=0,0,if(Y1570=0, ((vlookup(AB1570,'SKU Pricing'!A:B,Assumptions!$B$2,0)*W1570)+(vlookup(AC1570,'SKU Pricing'!A:B,Assumptions!$B$2,0)*X1570))*AE1570,((vlookup(AB1570,'SKU Pricing'!A:B,Assumptions!$B$2,0)*W1570)+(vlookup(AC1570,'SKU Pricing'!A:B,Assumptions!$B$2,0)*(W1570*8))+(vlookup(AD1570,'SKU Pricing'!A:B,Assumptions!$B$2,0)*(X1570-(W1570*8))))*AE1570))</f>
        <v>16.268931</v>
      </c>
      <c r="AG1570" s="67">
        <f t="shared" si="12"/>
        <v>0</v>
      </c>
      <c r="AH1570" s="70">
        <f>ifna(vlookup(AG1570,'SKU Pricing'!A:B,Assumptions!$B$2,0)*W1570*AE1570,0)</f>
        <v>0</v>
      </c>
      <c r="AI1570" s="62" t="str">
        <f t="shared" si="13"/>
        <v/>
      </c>
      <c r="AJ1570" s="62" t="str">
        <f>if(V1570&lt;&gt;0, if(T1570="Lift &amp; Shift Noprod",Assumptions!$B$9,if(V1570=Assumptions!$B$6,Assumptions!$B$10,if(P1570=1,Assumptions!$B$8,Assumptions!$B$7))),"")</f>
        <v>Balanced</v>
      </c>
      <c r="AK1570" s="69" t="str">
        <f t="shared" si="14"/>
        <v>Balanced</v>
      </c>
      <c r="AL1570" s="69">
        <f>if(AJ1570="Hyperdisk Balanced",Assumptions!$B$11,0)</f>
        <v>0</v>
      </c>
      <c r="AM1570" s="69">
        <f>if(AJ1570="Hyperdisk Balanced",Assumptions!$B$12,0)</f>
        <v>0</v>
      </c>
      <c r="AN1570" s="70">
        <f>if(AK1570=0,0,if(AJ1570="Hyperdisk Balanced",vlookup(AK1570&amp;" provisioned space",'SKU Pricing'!A:B,Assumptions!$B$2,0)*Z1570+vlookup(AK1570&amp;" provisioned IOPS",'SKU Pricing'!A:B,Assumptions!$B$2,0)*AL1570*730+vlookup(AK1570&amp;" provisioned throughput",'SKU Pricing'!A:B,Assumptions!$B$2,0)*AM1570*730,vlookup(AK1570,'SKU Pricing'!A:B,Assumptions!$B$2,0)*Z1570))</f>
        <v>4.292</v>
      </c>
      <c r="AO1570" s="70">
        <f t="shared" si="15"/>
        <v>20.560931</v>
      </c>
      <c r="AP1570" s="71" t="str">
        <f t="shared" si="16"/>
        <v>VM Manager</v>
      </c>
      <c r="AQ1570" s="70">
        <f>ifna(vlookup(AP1570,'SKU Pricing'!A:B,Assumptions!$B$2,0)*AE1570,0)</f>
        <v>0.81</v>
      </c>
      <c r="AR1570" s="72">
        <v>0.0</v>
      </c>
    </row>
    <row r="1571">
      <c r="A1571" s="61" t="s">
        <v>1708</v>
      </c>
      <c r="B1571" s="62" t="str">
        <f>ifna(if(vlookup(A1571,vOS!A:B,2,0)="","Unknown",vlookup(A1571,vOS!A:B,2,0)),"Unknown")</f>
        <v>CentOS 6 (64-bit)</v>
      </c>
      <c r="C1571" s="62">
        <f>vlookup(B1571,'OS Study'!A:D,2,0)</f>
        <v>0</v>
      </c>
      <c r="D1571" s="62" t="str">
        <f>vlookup(B1571,'OS Study'!A:D,3,0)</f>
        <v>Linux</v>
      </c>
      <c r="E1571" s="62" t="str">
        <f>vlookup(B1571,'OS Study'!A:D,4,0)</f>
        <v>CentOS</v>
      </c>
      <c r="F1571" s="63" t="str">
        <f>vlookup(B1571,'OS Study'!A:E,5,0)</f>
        <v>4/5/6</v>
      </c>
      <c r="G1571" s="62">
        <f>IF(vlookup(A1571,'RVtools V2.1'!A:J,4,0)="non",0,1)</f>
        <v>0</v>
      </c>
      <c r="H1571" s="62">
        <f>if(vlookup(A1571,'RVtools V2.1'!A:K,11,0)="kube",1,0)</f>
        <v>0</v>
      </c>
      <c r="I1571" s="62">
        <f t="shared" si="5"/>
        <v>0</v>
      </c>
      <c r="J1571" s="62">
        <f>ifna(vlookup(A1571,'Infra Study'!A:Q,17,0),0)</f>
        <v>0</v>
      </c>
      <c r="K1571" s="64">
        <f>IFERROR(__xludf.DUMMYFUNCTION("N(REGEXMATCH(VLOOKUP(A1571, 'RVtools V2.1'!A:H, 8, 0), ""^Serveur de fichiers""))"),0.0)</f>
        <v>0</v>
      </c>
      <c r="L1571" s="64">
        <f t="shared" si="6"/>
        <v>0</v>
      </c>
      <c r="M1571" s="65" t="str">
        <f>ifna(vlookup(A1571,'RVtools V2.1'!A:I,8,0),"N/A")</f>
        <v>Archive SIL</v>
      </c>
      <c r="N1571" s="64">
        <f>IFERROR(__xludf.DUMMYFUNCTION("IF(REGEXMATCH(M1571, ""(?i)"" &amp; JOIN(""|"", SPLIT(""kalisil"", "" ""))), 1, 0)"),0.0)</f>
        <v>0</v>
      </c>
      <c r="O1571" s="64" t="str">
        <f>vlookup(A1571,'RVtools V2.1'!A:H,7,0)</f>
        <v>N/A</v>
      </c>
      <c r="P1571" s="64">
        <f>if(vlookup(A1571,'RVtools V2.1'!A:H,5,0)="oui",1,0)</f>
        <v>0</v>
      </c>
      <c r="Q1571" s="64">
        <f>ifna(vlookup(A1571,vCPU!A:B,2,0),"Unknown")</f>
        <v>2</v>
      </c>
      <c r="R1571" s="66">
        <f>ifna(vlookup(A1571,vMemory!A:C,3,0),"Unknown")</f>
        <v>2</v>
      </c>
      <c r="S1571" s="66">
        <f>ifna(vlookup(A1571,vDisk!A:C,3,0),"Unknown")</f>
        <v>42</v>
      </c>
      <c r="T1571" s="67" t="str">
        <f t="array" ref="T1571">IFS(
   L1571=1, "No Lift &amp; Shift",
   J1571=1, XLOOKUP(A1571, 'Infra Study'!A:A, 'Infra Study'!P:P),
   I1571=1, "No Lift &amp; Shift",
   H1571=1, "GKE",
   K1571=1, "GCNV",
   G1571=1, "Lift &amp; Shift Prod",
   TRUE, "Lift &amp; Shift Noprod"
)</f>
        <v>Lift &amp; Shift Noprod</v>
      </c>
      <c r="U1571" s="67">
        <f t="shared" si="7"/>
        <v>1</v>
      </c>
      <c r="V1571" s="68" t="str">
        <f>if(T1571="Lift &amp; Shift Noprod",if( Y1571=0,Assumptions!$B$5, Assumptions!$B$4),if(T1571="Lift &amp; Shift Prod",if(AND(N1571=1,O1571="T1"),Assumptions!$B$6,Assumptions!$B$4),0))</f>
        <v>E2</v>
      </c>
      <c r="W1571" s="69">
        <f>if(V1571&lt;&gt;0,if(Q1571="Unknown", Assumptions!$B$42,If(Q1571&gt;1,Q1571,2)),0)</f>
        <v>2</v>
      </c>
      <c r="X1571" s="69">
        <f>if(V1571&lt;&gt;0,if(R1571="Unknown", Assumptions!$B$43,R1571),0)</f>
        <v>2</v>
      </c>
      <c r="Y1571" s="68">
        <f t="shared" si="8"/>
        <v>0</v>
      </c>
      <c r="Z1571" s="68">
        <f>if(V1571&lt;&gt;0,if(  S1571="Unknown", Assumptions!$B$44,S1571),0)</f>
        <v>42</v>
      </c>
      <c r="AA1571" s="68" t="str">
        <f>if(V1571 ="N2",ifna(vlookup(W1571&amp;"-"&amp;X1571,'Ref. VM'!A:B,2,0),"Custom"),if(V1571 ="E2" , ifna(vlookup(W1571&amp;"-"&amp;X1571,'Ref. VM'!D:E,2,0),"Custom"),if(V1571="N2D",ifna(vlookup(W1571&amp;"-"&amp;X1571,'Ref. VM'!G:H,2,0),"Custom"),if(V1571="N4",ifna(vlookup(W1571&amp;"-"&amp;X1571,'Ref. VM'!J:K,2,0),"Custom"),0))))</f>
        <v>Custom</v>
      </c>
      <c r="AB1571" s="67" t="str">
        <f t="shared" si="9"/>
        <v>E2-Custom vCPUs</v>
      </c>
      <c r="AC1571" s="67" t="str">
        <f t="shared" si="10"/>
        <v>E2-Custom RAM</v>
      </c>
      <c r="AD1571" s="67">
        <f t="shared" si="11"/>
        <v>0</v>
      </c>
      <c r="AE1571" s="69">
        <f>if(T1571="Lift &amp; Shift Prod",730,if(T1571="Lift &amp; Shift Noprod",Assumptions!$B$3,0))</f>
        <v>270</v>
      </c>
      <c r="AF1571" s="70">
        <f>if( U1571=0,0,if(Y1571=0, ((vlookup(AB1571,'SKU Pricing'!A:B,Assumptions!$B$2,0)*W1571)+(vlookup(AC1571,'SKU Pricing'!A:B,Assumptions!$B$2,0)*X1571))*AE1571,((vlookup(AB1571,'SKU Pricing'!A:B,Assumptions!$B$2,0)*W1571)+(vlookup(AC1571,'SKU Pricing'!A:B,Assumptions!$B$2,0)*(W1571*8))+(vlookup(AD1571,'SKU Pricing'!A:B,Assumptions!$B$2,0)*(X1571-(W1571*8))))*AE1571))</f>
        <v>16.268931</v>
      </c>
      <c r="AG1571" s="67">
        <f t="shared" si="12"/>
        <v>0</v>
      </c>
      <c r="AH1571" s="70">
        <f>ifna(vlookup(AG1571,'SKU Pricing'!A:B,Assumptions!$B$2,0)*W1571*AE1571,0)</f>
        <v>0</v>
      </c>
      <c r="AI1571" s="62" t="str">
        <f t="shared" si="13"/>
        <v/>
      </c>
      <c r="AJ1571" s="62" t="str">
        <f>if(V1571&lt;&gt;0, if(T1571="Lift &amp; Shift Noprod",Assumptions!$B$9,if(V1571=Assumptions!$B$6,Assumptions!$B$10,if(P1571=1,Assumptions!$B$8,Assumptions!$B$7))),"")</f>
        <v>Balanced</v>
      </c>
      <c r="AK1571" s="69" t="str">
        <f t="shared" si="14"/>
        <v>Balanced</v>
      </c>
      <c r="AL1571" s="69">
        <f>if(AJ1571="Hyperdisk Balanced",Assumptions!$B$11,0)</f>
        <v>0</v>
      </c>
      <c r="AM1571" s="69">
        <f>if(AJ1571="Hyperdisk Balanced",Assumptions!$B$12,0)</f>
        <v>0</v>
      </c>
      <c r="AN1571" s="70">
        <f>if(AK1571=0,0,if(AJ1571="Hyperdisk Balanced",vlookup(AK1571&amp;" provisioned space",'SKU Pricing'!A:B,Assumptions!$B$2,0)*Z1571+vlookup(AK1571&amp;" provisioned IOPS",'SKU Pricing'!A:B,Assumptions!$B$2,0)*AL1571*730+vlookup(AK1571&amp;" provisioned throughput",'SKU Pricing'!A:B,Assumptions!$B$2,0)*AM1571*730,vlookup(AK1571,'SKU Pricing'!A:B,Assumptions!$B$2,0)*Z1571))</f>
        <v>4.872</v>
      </c>
      <c r="AO1571" s="70">
        <f t="shared" si="15"/>
        <v>21.140931</v>
      </c>
      <c r="AP1571" s="71" t="str">
        <f t="shared" si="16"/>
        <v>VM Manager</v>
      </c>
      <c r="AQ1571" s="70">
        <f>ifna(vlookup(AP1571,'SKU Pricing'!A:B,Assumptions!$B$2,0)*AE1571,0)</f>
        <v>0.81</v>
      </c>
      <c r="AR1571" s="72">
        <v>0.0</v>
      </c>
    </row>
    <row r="1572">
      <c r="A1572" s="61" t="s">
        <v>1709</v>
      </c>
      <c r="B1572" s="62" t="str">
        <f>ifna(if(vlookup(A1572,vOS!A:B,2,0)="","Unknown",vlookup(A1572,vOS!A:B,2,0)),"Unknown")</f>
        <v>Microsoft Windows Server 2019 (64-bit)</v>
      </c>
      <c r="C1572" s="62">
        <f>vlookup(B1572,'OS Study'!A:D,2,0)</f>
        <v>0</v>
      </c>
      <c r="D1572" s="62" t="str">
        <f>vlookup(B1572,'OS Study'!A:D,3,0)</f>
        <v>Windows</v>
      </c>
      <c r="E1572" s="62" t="str">
        <f>vlookup(B1572,'OS Study'!A:D,4,0)</f>
        <v>Server</v>
      </c>
      <c r="F1572" s="63" t="str">
        <f>vlookup(B1572,'OS Study'!A:E,5,0)</f>
        <v>2019</v>
      </c>
      <c r="G1572" s="62">
        <f>IF(vlookup(A1572,'RVtools V2.1'!A:J,4,0)="non",0,1)</f>
        <v>1</v>
      </c>
      <c r="H1572" s="62">
        <f>if(vlookup(A1572,'RVtools V2.1'!A:K,11,0)="kube",1,0)</f>
        <v>0</v>
      </c>
      <c r="I1572" s="62">
        <f t="shared" si="5"/>
        <v>0</v>
      </c>
      <c r="J1572" s="62">
        <f>ifna(vlookup(A1572,'Infra Study'!A:Q,17,0),0)</f>
        <v>0</v>
      </c>
      <c r="K1572" s="64">
        <f>IFERROR(__xludf.DUMMYFUNCTION("N(REGEXMATCH(VLOOKUP(A1572, 'RVtools V2.1'!A:H, 8, 0), ""^Serveur de fichiers""))"),0.0)</f>
        <v>0</v>
      </c>
      <c r="L1572" s="64">
        <f t="shared" si="6"/>
        <v>0</v>
      </c>
      <c r="M1572" s="67" t="str">
        <f>ifna(vlookup(A1572,'RVtools V2.1'!A:I,8,0),"N/A")</f>
        <v>GENETEC - Contrôle D'accès</v>
      </c>
      <c r="N1572" s="64">
        <f>IFERROR(__xludf.DUMMYFUNCTION("IF(REGEXMATCH(M1572, ""(?i)"" &amp; JOIN(""|"", SPLIT(""kalisil"", "" ""))), 1, 0)"),0.0)</f>
        <v>0</v>
      </c>
      <c r="O1572" s="64" t="str">
        <f>vlookup(A1572,'RVtools V2.1'!A:H,7,0)</f>
        <v>T1</v>
      </c>
      <c r="P1572" s="64">
        <f>if(vlookup(A1572,'RVtools V2.1'!A:H,5,0)="oui",1,0)</f>
        <v>1</v>
      </c>
      <c r="Q1572" s="64">
        <f>ifna(vlookup(A1572,vCPU!A:B,2,0),"Unknown")</f>
        <v>2</v>
      </c>
      <c r="R1572" s="66">
        <f>ifna(vlookup(A1572,vMemory!A:C,3,0),"Unknown")</f>
        <v>8</v>
      </c>
      <c r="S1572" s="66">
        <f>ifna(vlookup(A1572,vDisk!A:C,3,0),"Unknown")</f>
        <v>160</v>
      </c>
      <c r="T1572" s="67" t="str">
        <f t="array" ref="T1572">IFS(
   L1572=1, "No Lift &amp; Shift",
   J1572=1, XLOOKUP(A1572, 'Infra Study'!A:A, 'Infra Study'!P:P),
   I1572=1, "No Lift &amp; Shift",
   H1572=1, "GKE",
   K1572=1, "GCNV",
   G1572=1, "Lift &amp; Shift Prod",
   TRUE, "Lift &amp; Shift Noprod"
)</f>
        <v>Lift &amp; Shift Prod</v>
      </c>
      <c r="U1572" s="67">
        <f t="shared" si="7"/>
        <v>1</v>
      </c>
      <c r="V1572" s="68" t="str">
        <f>if(T1572="Lift &amp; Shift Noprod",if( Y1572=0,Assumptions!$B$5, Assumptions!$B$4),if(T1572="Lift &amp; Shift Prod",if(AND(N1572=1,O1572="T1"),Assumptions!$B$6,Assumptions!$B$4),0))</f>
        <v>N2D</v>
      </c>
      <c r="W1572" s="69">
        <f>if(V1572&lt;&gt;0,if(Q1572="Unknown", Assumptions!$B$42,If(Q1572&gt;1,Q1572,2)),0)</f>
        <v>2</v>
      </c>
      <c r="X1572" s="69">
        <f>if(V1572&lt;&gt;0,if(R1572="Unknown", Assumptions!$B$43,R1572),0)</f>
        <v>8</v>
      </c>
      <c r="Y1572" s="68">
        <f t="shared" si="8"/>
        <v>0</v>
      </c>
      <c r="Z1572" s="68">
        <f>if(V1572&lt;&gt;0,if(  S1572="Unknown", Assumptions!$B$44,S1572),0)</f>
        <v>160</v>
      </c>
      <c r="AA1572" s="68" t="str">
        <f>if(V1572 ="N2",ifna(vlookup(W1572&amp;"-"&amp;X1572,'Ref. VM'!A:B,2,0),"Custom"),if(V1572 ="E2" , ifna(vlookup(W1572&amp;"-"&amp;X1572,'Ref. VM'!D:E,2,0),"Custom"),if(V1572="N2D",ifna(vlookup(W1572&amp;"-"&amp;X1572,'Ref. VM'!G:H,2,0),"Custom"),if(V1572="N4",ifna(vlookup(W1572&amp;"-"&amp;X1572,'Ref. VM'!J:K,2,0),"Custom"),0))))</f>
        <v>Custom</v>
      </c>
      <c r="AB1572" s="67" t="str">
        <f t="shared" si="9"/>
        <v>N2D-Custom vCPUs-CUD 3y</v>
      </c>
      <c r="AC1572" s="67" t="str">
        <f t="shared" si="10"/>
        <v>N2D-Custom RAM-CUD 3y</v>
      </c>
      <c r="AD1572" s="67">
        <f t="shared" si="11"/>
        <v>0</v>
      </c>
      <c r="AE1572" s="69">
        <f>if(T1572="Lift &amp; Shift Prod",730,if(T1572="Lift &amp; Shift Noprod",Assumptions!$B$3,0))</f>
        <v>730</v>
      </c>
      <c r="AF1572" s="70">
        <f>if( U1572=0,0,if(Y1572=0, ((vlookup(AB1572,'SKU Pricing'!A:B,Assumptions!$B$2,0)*W1572)+(vlookup(AC1572,'SKU Pricing'!A:B,Assumptions!$B$2,0)*X1572))*AE1572,((vlookup(AB1572,'SKU Pricing'!A:B,Assumptions!$B$2,0)*W1572)+(vlookup(AC1572,'SKU Pricing'!A:B,Assumptions!$B$2,0)*(W1572*8))+(vlookup(AD1572,'SKU Pricing'!A:B,Assumptions!$B$2,0)*(X1572-(W1572*8))))*AE1572))</f>
        <v>33.80865936</v>
      </c>
      <c r="AG1572" s="67" t="str">
        <f t="shared" si="12"/>
        <v>Windows Server</v>
      </c>
      <c r="AH1572" s="70">
        <f>ifna(vlookup(AG1572,'SKU Pricing'!A:B,Assumptions!$B$2,0)*W1572*AE1572,0)</f>
        <v>67.16</v>
      </c>
      <c r="AI1572" s="62" t="str">
        <f t="shared" si="13"/>
        <v>Regional</v>
      </c>
      <c r="AJ1572" s="62" t="str">
        <f>if(V1572&lt;&gt;0, if(T1572="Lift &amp; Shift Noprod",Assumptions!$B$9,if(V1572=Assumptions!$B$6,Assumptions!$B$10,if(P1572=1,Assumptions!$B$8,Assumptions!$B$7))),"")</f>
        <v>SSD</v>
      </c>
      <c r="AK1572" s="69" t="str">
        <f t="shared" si="14"/>
        <v>SSD</v>
      </c>
      <c r="AL1572" s="69">
        <f>if(AJ1572="Hyperdisk Balanced",Assumptions!$B$11,0)</f>
        <v>0</v>
      </c>
      <c r="AM1572" s="69">
        <f>if(AJ1572="Hyperdisk Balanced",Assumptions!$B$12,0)</f>
        <v>0</v>
      </c>
      <c r="AN1572" s="70">
        <f>if(AK1572=0,0,if(AJ1572="Hyperdisk Balanced",vlookup(AK1572&amp;" provisioned space",'SKU Pricing'!A:B,Assumptions!$B$2,0)*Z1572+vlookup(AK1572&amp;" provisioned IOPS",'SKU Pricing'!A:B,Assumptions!$B$2,0)*AL1572*730+vlookup(AK1572&amp;" provisioned throughput",'SKU Pricing'!A:B,Assumptions!$B$2,0)*AM1572*730,vlookup(AK1572,'SKU Pricing'!A:B,Assumptions!$B$2,0)*Z1572))</f>
        <v>31.52</v>
      </c>
      <c r="AO1572" s="70">
        <f t="shared" si="15"/>
        <v>132.4886594</v>
      </c>
      <c r="AP1572" s="71" t="str">
        <f t="shared" si="16"/>
        <v>VM Manager</v>
      </c>
      <c r="AQ1572" s="70">
        <f>ifna(vlookup(AP1572,'SKU Pricing'!A:B,Assumptions!$B$2,0)*AE1572,0)</f>
        <v>2.19</v>
      </c>
      <c r="AR1572" s="72">
        <v>0.0</v>
      </c>
    </row>
    <row r="1573">
      <c r="A1573" s="61" t="s">
        <v>1710</v>
      </c>
      <c r="B1573" s="62" t="str">
        <f>ifna(if(vlookup(A1573,vOS!A:B,2,0)="","Unknown",vlookup(A1573,vOS!A:B,2,0)),"Unknown")</f>
        <v>Debian GNU/Linux 11 (64-bit)</v>
      </c>
      <c r="C1573" s="62">
        <f>vlookup(B1573,'OS Study'!A:D,2,0)</f>
        <v>0</v>
      </c>
      <c r="D1573" s="62" t="str">
        <f>vlookup(B1573,'OS Study'!A:D,3,0)</f>
        <v>Linux</v>
      </c>
      <c r="E1573" s="62" t="str">
        <f>vlookup(B1573,'OS Study'!A:D,4,0)</f>
        <v>Debian</v>
      </c>
      <c r="F1573" s="63" t="str">
        <f>vlookup(B1573,'OS Study'!A:E,5,0)</f>
        <v>11</v>
      </c>
      <c r="G1573" s="62">
        <f>IF(vlookup(A1573,'RVtools V2.1'!A:J,4,0)="non",0,1)</f>
        <v>1</v>
      </c>
      <c r="H1573" s="62">
        <f>if(vlookup(A1573,'RVtools V2.1'!A:K,11,0)="kube",1,0)</f>
        <v>0</v>
      </c>
      <c r="I1573" s="62">
        <f t="shared" si="5"/>
        <v>0</v>
      </c>
      <c r="J1573" s="62">
        <f>ifna(vlookup(A1573,'Infra Study'!A:Q,17,0),0)</f>
        <v>0</v>
      </c>
      <c r="K1573" s="64">
        <f>IFERROR(__xludf.DUMMYFUNCTION("N(REGEXMATCH(VLOOKUP(A1573, 'RVtools V2.1'!A:H, 8, 0), ""^Serveur de fichiers""))"),0.0)</f>
        <v>0</v>
      </c>
      <c r="L1573" s="64">
        <f t="shared" si="6"/>
        <v>0</v>
      </c>
      <c r="M1573" s="67" t="str">
        <f>ifna(vlookup(A1573,'RVtools V2.1'!A:I,8,0),"N/A")</f>
        <v>Archive SIL</v>
      </c>
      <c r="N1573" s="64">
        <f>IFERROR(__xludf.DUMMYFUNCTION("IF(REGEXMATCH(M1573, ""(?i)"" &amp; JOIN(""|"", SPLIT(""kalisil"", "" ""))), 1, 0)"),0.0)</f>
        <v>0</v>
      </c>
      <c r="O1573" s="64" t="str">
        <f>vlookup(A1573,'RVtools V2.1'!A:H,7,0)</f>
        <v>N/A</v>
      </c>
      <c r="P1573" s="64">
        <f>if(vlookup(A1573,'RVtools V2.1'!A:H,5,0)="oui",1,0)</f>
        <v>0</v>
      </c>
      <c r="Q1573" s="64">
        <f>ifna(vlookup(A1573,vCPU!A:B,2,0),"Unknown")</f>
        <v>2</v>
      </c>
      <c r="R1573" s="66">
        <f>ifna(vlookup(A1573,vMemory!A:C,3,0),"Unknown")</f>
        <v>16</v>
      </c>
      <c r="S1573" s="66">
        <f>ifna(vlookup(A1573,vDisk!A:C,3,0),"Unknown")</f>
        <v>32</v>
      </c>
      <c r="T1573" s="67" t="str">
        <f t="array" ref="T1573">IFS(
   L1573=1, "No Lift &amp; Shift",
   J1573=1, XLOOKUP(A1573, 'Infra Study'!A:A, 'Infra Study'!P:P),
   I1573=1, "No Lift &amp; Shift",
   H1573=1, "GKE",
   K1573=1, "GCNV",
   G1573=1, "Lift &amp; Shift Prod",
   TRUE, "Lift &amp; Shift Noprod"
)</f>
        <v>Lift &amp; Shift Prod</v>
      </c>
      <c r="U1573" s="67">
        <f t="shared" si="7"/>
        <v>1</v>
      </c>
      <c r="V1573" s="68" t="str">
        <f>if(T1573="Lift &amp; Shift Noprod",if( Y1573=0,Assumptions!$B$5, Assumptions!$B$4),if(T1573="Lift &amp; Shift Prod",if(AND(N1573=1,O1573="T1"),Assumptions!$B$6,Assumptions!$B$4),0))</f>
        <v>N2D</v>
      </c>
      <c r="W1573" s="69">
        <f>if(V1573&lt;&gt;0,if(Q1573="Unknown", Assumptions!$B$42,If(Q1573&gt;1,Q1573,2)),0)</f>
        <v>2</v>
      </c>
      <c r="X1573" s="69">
        <f>if(V1573&lt;&gt;0,if(R1573="Unknown", Assumptions!$B$43,R1573),0)</f>
        <v>16</v>
      </c>
      <c r="Y1573" s="68">
        <f t="shared" si="8"/>
        <v>0</v>
      </c>
      <c r="Z1573" s="68">
        <f>if(V1573&lt;&gt;0,if(  S1573="Unknown", Assumptions!$B$44,S1573),0)</f>
        <v>32</v>
      </c>
      <c r="AA1573" s="68" t="str">
        <f>if(V1573 ="N2",ifna(vlookup(W1573&amp;"-"&amp;X1573,'Ref. VM'!A:B,2,0),"Custom"),if(V1573 ="E2" , ifna(vlookup(W1573&amp;"-"&amp;X1573,'Ref. VM'!D:E,2,0),"Custom"),if(V1573="N2D",ifna(vlookup(W1573&amp;"-"&amp;X1573,'Ref. VM'!G:H,2,0),"Custom"),if(V1573="N4",ifna(vlookup(W1573&amp;"-"&amp;X1573,'Ref. VM'!J:K,2,0),"Custom"),0))))</f>
        <v>Predefined</v>
      </c>
      <c r="AB1573" s="67" t="str">
        <f t="shared" si="9"/>
        <v>N2D-Predefined vCPUs-CUD 3y</v>
      </c>
      <c r="AC1573" s="67" t="str">
        <f t="shared" si="10"/>
        <v>N2D-Predefined RAM-CUD 3y</v>
      </c>
      <c r="AD1573" s="67">
        <f t="shared" si="11"/>
        <v>0</v>
      </c>
      <c r="AE1573" s="69">
        <f>if(T1573="Lift &amp; Shift Prod",730,if(T1573="Lift &amp; Shift Noprod",Assumptions!$B$3,0))</f>
        <v>730</v>
      </c>
      <c r="AF1573" s="70">
        <f>if( U1573=0,0,if(Y1573=0, ((vlookup(AB1573,'SKU Pricing'!A:B,Assumptions!$B$2,0)*W1573)+(vlookup(AC1573,'SKU Pricing'!A:B,Assumptions!$B$2,0)*X1573))*AE1573,((vlookup(AB1573,'SKU Pricing'!A:B,Assumptions!$B$2,0)*W1573)+(vlookup(AC1573,'SKU Pricing'!A:B,Assumptions!$B$2,0)*(W1573*8))+(vlookup(AD1573,'SKU Pricing'!A:B,Assumptions!$B$2,0)*(X1573-(W1573*8))))*AE1573))</f>
        <v>43.4374528</v>
      </c>
      <c r="AG1573" s="67">
        <f t="shared" si="12"/>
        <v>0</v>
      </c>
      <c r="AH1573" s="70">
        <f>ifna(vlookup(AG1573,'SKU Pricing'!A:B,Assumptions!$B$2,0)*W1573*AE1573,0)</f>
        <v>0</v>
      </c>
      <c r="AI1573" s="62" t="str">
        <f t="shared" si="13"/>
        <v/>
      </c>
      <c r="AJ1573" s="62" t="str">
        <f>if(V1573&lt;&gt;0, if(T1573="Lift &amp; Shift Noprod",Assumptions!$B$9,if(V1573=Assumptions!$B$6,Assumptions!$B$10,if(P1573=1,Assumptions!$B$8,Assumptions!$B$7))),"")</f>
        <v>Balanced</v>
      </c>
      <c r="AK1573" s="69" t="str">
        <f t="shared" si="14"/>
        <v>Balanced</v>
      </c>
      <c r="AL1573" s="69">
        <f>if(AJ1573="Hyperdisk Balanced",Assumptions!$B$11,0)</f>
        <v>0</v>
      </c>
      <c r="AM1573" s="69">
        <f>if(AJ1573="Hyperdisk Balanced",Assumptions!$B$12,0)</f>
        <v>0</v>
      </c>
      <c r="AN1573" s="70">
        <f>if(AK1573=0,0,if(AJ1573="Hyperdisk Balanced",vlookup(AK1573&amp;" provisioned space",'SKU Pricing'!A:B,Assumptions!$B$2,0)*Z1573+vlookup(AK1573&amp;" provisioned IOPS",'SKU Pricing'!A:B,Assumptions!$B$2,0)*AL1573*730+vlookup(AK1573&amp;" provisioned throughput",'SKU Pricing'!A:B,Assumptions!$B$2,0)*AM1573*730,vlookup(AK1573,'SKU Pricing'!A:B,Assumptions!$B$2,0)*Z1573))</f>
        <v>3.712</v>
      </c>
      <c r="AO1573" s="70">
        <f t="shared" si="15"/>
        <v>47.1494528</v>
      </c>
      <c r="AP1573" s="71" t="str">
        <f t="shared" si="16"/>
        <v>VM Manager</v>
      </c>
      <c r="AQ1573" s="70">
        <f>ifna(vlookup(AP1573,'SKU Pricing'!A:B,Assumptions!$B$2,0)*AE1573,0)</f>
        <v>2.19</v>
      </c>
      <c r="AR1573" s="72">
        <v>0.0</v>
      </c>
    </row>
    <row r="1574">
      <c r="A1574" s="61" t="s">
        <v>1711</v>
      </c>
      <c r="B1574" s="62" t="str">
        <f>ifna(if(vlookup(A1574,vOS!A:B,2,0)="","Unknown",vlookup(A1574,vOS!A:B,2,0)),"Unknown")</f>
        <v>Ubuntu Linux (64-bit)</v>
      </c>
      <c r="C1574" s="62">
        <f>vlookup(B1574,'OS Study'!A:D,2,0)</f>
        <v>0</v>
      </c>
      <c r="D1574" s="62" t="str">
        <f>vlookup(B1574,'OS Study'!A:D,3,0)</f>
        <v>Linux</v>
      </c>
      <c r="E1574" s="62" t="str">
        <f>vlookup(B1574,'OS Study'!A:D,4,0)</f>
        <v>Ubuntu</v>
      </c>
      <c r="F1574" s="63" t="str">
        <f>vlookup(B1574,'OS Study'!A:E,5,0)</f>
        <v/>
      </c>
      <c r="G1574" s="62">
        <f>IF(vlookup(A1574,'RVtools V2.1'!A:J,4,0)="non",0,1)</f>
        <v>0</v>
      </c>
      <c r="H1574" s="62">
        <f>if(vlookup(A1574,'RVtools V2.1'!A:K,11,0)="kube",1,0)</f>
        <v>0</v>
      </c>
      <c r="I1574" s="62">
        <f t="shared" si="5"/>
        <v>0</v>
      </c>
      <c r="J1574" s="62">
        <f>ifna(vlookup(A1574,'Infra Study'!A:Q,17,0),0)</f>
        <v>0</v>
      </c>
      <c r="K1574" s="64">
        <f>IFERROR(__xludf.DUMMYFUNCTION("N(REGEXMATCH(VLOOKUP(A1574, 'RVtools V2.1'!A:H, 8, 0), ""^Serveur de fichiers""))"),0.0)</f>
        <v>0</v>
      </c>
      <c r="L1574" s="64">
        <f t="shared" si="6"/>
        <v>0</v>
      </c>
      <c r="M1574" s="65" t="str">
        <f>ifna(vlookup(A1574,'RVtools V2.1'!A:I,8,0),"N/A")</f>
        <v>Syslog Switches - IDF</v>
      </c>
      <c r="N1574" s="64">
        <f>IFERROR(__xludf.DUMMYFUNCTION("IF(REGEXMATCH(M1574, ""(?i)"" &amp; JOIN(""|"", SPLIT(""kalisil"", "" ""))), 1, 0)"),0.0)</f>
        <v>0</v>
      </c>
      <c r="O1574" s="64" t="str">
        <f>vlookup(A1574,'RVtools V2.1'!A:H,7,0)</f>
        <v>T3</v>
      </c>
      <c r="P1574" s="64">
        <f>if(vlookup(A1574,'RVtools V2.1'!A:H,5,0)="oui",1,0)</f>
        <v>0</v>
      </c>
      <c r="Q1574" s="64">
        <f>ifna(vlookup(A1574,vCPU!A:B,2,0),"Unknown")</f>
        <v>2</v>
      </c>
      <c r="R1574" s="66">
        <f>ifna(vlookup(A1574,vMemory!A:C,3,0),"Unknown")</f>
        <v>4</v>
      </c>
      <c r="S1574" s="66">
        <f>ifna(vlookup(A1574,vDisk!A:C,3,0),"Unknown")</f>
        <v>58</v>
      </c>
      <c r="T1574" s="67" t="str">
        <f t="array" ref="T1574">IFS(
   L1574=1, "No Lift &amp; Shift",
   J1574=1, XLOOKUP(A1574, 'Infra Study'!A:A, 'Infra Study'!P:P),
   I1574=1, "No Lift &amp; Shift",
   H1574=1, "GKE",
   K1574=1, "GCNV",
   G1574=1, "Lift &amp; Shift Prod",
   TRUE, "Lift &amp; Shift Noprod"
)</f>
        <v>Lift &amp; Shift Noprod</v>
      </c>
      <c r="U1574" s="67">
        <f t="shared" si="7"/>
        <v>1</v>
      </c>
      <c r="V1574" s="68" t="str">
        <f>if(T1574="Lift &amp; Shift Noprod",if( Y1574=0,Assumptions!$B$5, Assumptions!$B$4),if(T1574="Lift &amp; Shift Prod",if(AND(N1574=1,O1574="T1"),Assumptions!$B$6,Assumptions!$B$4),0))</f>
        <v>E2</v>
      </c>
      <c r="W1574" s="69">
        <f>if(V1574&lt;&gt;0,if(Q1574="Unknown", Assumptions!$B$42,If(Q1574&gt;1,Q1574,2)),0)</f>
        <v>2</v>
      </c>
      <c r="X1574" s="69">
        <f>if(V1574&lt;&gt;0,if(R1574="Unknown", Assumptions!$B$43,R1574),0)</f>
        <v>4</v>
      </c>
      <c r="Y1574" s="68">
        <f t="shared" si="8"/>
        <v>0</v>
      </c>
      <c r="Z1574" s="68">
        <f>if(V1574&lt;&gt;0,if(  S1574="Unknown", Assumptions!$B$44,S1574),0)</f>
        <v>58</v>
      </c>
      <c r="AA1574" s="68" t="str">
        <f>if(V1574 ="N2",ifna(vlookup(W1574&amp;"-"&amp;X1574,'Ref. VM'!A:B,2,0),"Custom"),if(V1574 ="E2" , ifna(vlookup(W1574&amp;"-"&amp;X1574,'Ref. VM'!D:E,2,0),"Custom"),if(V1574="N2D",ifna(vlookup(W1574&amp;"-"&amp;X1574,'Ref. VM'!G:H,2,0),"Custom"),if(V1574="N4",ifna(vlookup(W1574&amp;"-"&amp;X1574,'Ref. VM'!J:K,2,0),"Custom"),0))))</f>
        <v>Custom</v>
      </c>
      <c r="AB1574" s="67" t="str">
        <f t="shared" si="9"/>
        <v>E2-Custom vCPUs</v>
      </c>
      <c r="AC1574" s="67" t="str">
        <f t="shared" si="10"/>
        <v>E2-Custom RAM</v>
      </c>
      <c r="AD1574" s="67">
        <f t="shared" si="11"/>
        <v>0</v>
      </c>
      <c r="AE1574" s="69">
        <f>if(T1574="Lift &amp; Shift Prod",730,if(T1574="Lift &amp; Shift Noprod",Assumptions!$B$3,0))</f>
        <v>270</v>
      </c>
      <c r="AF1574" s="70">
        <f>if( U1574=0,0,if(Y1574=0, ((vlookup(AB1574,'SKU Pricing'!A:B,Assumptions!$B$2,0)*W1574)+(vlookup(AC1574,'SKU Pricing'!A:B,Assumptions!$B$2,0)*X1574))*AE1574,((vlookup(AB1574,'SKU Pricing'!A:B,Assumptions!$B$2,0)*W1574)+(vlookup(AC1574,'SKU Pricing'!A:B,Assumptions!$B$2,0)*(W1574*8))+(vlookup(AD1574,'SKU Pricing'!A:B,Assumptions!$B$2,0)*(X1574-(W1574*8))))*AE1574))</f>
        <v>18.191628</v>
      </c>
      <c r="AG1574" s="67">
        <f t="shared" si="12"/>
        <v>0</v>
      </c>
      <c r="AH1574" s="70">
        <f>ifna(vlookup(AG1574,'SKU Pricing'!A:B,Assumptions!$B$2,0)*W1574*AE1574,0)</f>
        <v>0</v>
      </c>
      <c r="AI1574" s="62" t="str">
        <f t="shared" si="13"/>
        <v/>
      </c>
      <c r="AJ1574" s="62" t="str">
        <f>if(V1574&lt;&gt;0, if(T1574="Lift &amp; Shift Noprod",Assumptions!$B$9,if(V1574=Assumptions!$B$6,Assumptions!$B$10,if(P1574=1,Assumptions!$B$8,Assumptions!$B$7))),"")</f>
        <v>Balanced</v>
      </c>
      <c r="AK1574" s="69" t="str">
        <f t="shared" si="14"/>
        <v>Balanced</v>
      </c>
      <c r="AL1574" s="69">
        <f>if(AJ1574="Hyperdisk Balanced",Assumptions!$B$11,0)</f>
        <v>0</v>
      </c>
      <c r="AM1574" s="69">
        <f>if(AJ1574="Hyperdisk Balanced",Assumptions!$B$12,0)</f>
        <v>0</v>
      </c>
      <c r="AN1574" s="70">
        <f>if(AK1574=0,0,if(AJ1574="Hyperdisk Balanced",vlookup(AK1574&amp;" provisioned space",'SKU Pricing'!A:B,Assumptions!$B$2,0)*Z1574+vlookup(AK1574&amp;" provisioned IOPS",'SKU Pricing'!A:B,Assumptions!$B$2,0)*AL1574*730+vlookup(AK1574&amp;" provisioned throughput",'SKU Pricing'!A:B,Assumptions!$B$2,0)*AM1574*730,vlookup(AK1574,'SKU Pricing'!A:B,Assumptions!$B$2,0)*Z1574))</f>
        <v>6.728</v>
      </c>
      <c r="AO1574" s="70">
        <f t="shared" si="15"/>
        <v>24.919628</v>
      </c>
      <c r="AP1574" s="71" t="str">
        <f t="shared" si="16"/>
        <v>VM Manager</v>
      </c>
      <c r="AQ1574" s="70">
        <f>ifna(vlookup(AP1574,'SKU Pricing'!A:B,Assumptions!$B$2,0)*AE1574,0)</f>
        <v>0.81</v>
      </c>
      <c r="AR1574" s="72">
        <v>0.0</v>
      </c>
    </row>
    <row r="1575">
      <c r="A1575" s="61" t="s">
        <v>1712</v>
      </c>
      <c r="B1575" s="62" t="str">
        <f>ifna(if(vlookup(A1575,vOS!A:B,2,0)="","Unknown",vlookup(A1575,vOS!A:B,2,0)),"Unknown")</f>
        <v>Ubuntu Linux (64-bit)</v>
      </c>
      <c r="C1575" s="62">
        <f>vlookup(B1575,'OS Study'!A:D,2,0)</f>
        <v>0</v>
      </c>
      <c r="D1575" s="62" t="str">
        <f>vlookup(B1575,'OS Study'!A:D,3,0)</f>
        <v>Linux</v>
      </c>
      <c r="E1575" s="62" t="str">
        <f>vlookup(B1575,'OS Study'!A:D,4,0)</f>
        <v>Ubuntu</v>
      </c>
      <c r="F1575" s="63" t="str">
        <f>vlookup(B1575,'OS Study'!A:E,5,0)</f>
        <v/>
      </c>
      <c r="G1575" s="62">
        <f>IF(vlookup(A1575,'RVtools V2.1'!A:J,4,0)="non",0,1)</f>
        <v>0</v>
      </c>
      <c r="H1575" s="62">
        <f>if(vlookup(A1575,'RVtools V2.1'!A:K,11,0)="kube",1,0)</f>
        <v>0</v>
      </c>
      <c r="I1575" s="62">
        <f t="shared" si="5"/>
        <v>0</v>
      </c>
      <c r="J1575" s="62">
        <f>ifna(vlookup(A1575,'Infra Study'!A:Q,17,0),0)</f>
        <v>1</v>
      </c>
      <c r="K1575" s="64">
        <f>IFERROR(__xludf.DUMMYFUNCTION("N(REGEXMATCH(VLOOKUP(A1575, 'RVtools V2.1'!A:H, 8, 0), ""^Serveur de fichiers""))"),0.0)</f>
        <v>0</v>
      </c>
      <c r="L1575" s="64">
        <f t="shared" si="6"/>
        <v>0</v>
      </c>
      <c r="M1575" s="65" t="str">
        <f>ifna(vlookup(A1575,'RVtools V2.1'!A:I,8,0),"N/A")</f>
        <v>Ansible - SW - IDF</v>
      </c>
      <c r="N1575" s="64">
        <f>IFERROR(__xludf.DUMMYFUNCTION("IF(REGEXMATCH(M1575, ""(?i)"" &amp; JOIN(""|"", SPLIT(""kalisil"", "" ""))), 1, 0)"),0.0)</f>
        <v>0</v>
      </c>
      <c r="O1575" s="64" t="str">
        <f>vlookup(A1575,'RVtools V2.1'!A:H,7,0)</f>
        <v>T3</v>
      </c>
      <c r="P1575" s="64">
        <f>if(vlookup(A1575,'RVtools V2.1'!A:H,5,0)="oui",1,0)</f>
        <v>0</v>
      </c>
      <c r="Q1575" s="64">
        <f>ifna(vlookup(A1575,vCPU!A:B,2,0),"Unknown")</f>
        <v>4</v>
      </c>
      <c r="R1575" s="66">
        <f>ifna(vlookup(A1575,vMemory!A:C,3,0),"Unknown")</f>
        <v>16</v>
      </c>
      <c r="S1575" s="66">
        <f>ifna(vlookup(A1575,vDisk!A:C,3,0),"Unknown")</f>
        <v>58</v>
      </c>
      <c r="T1575" s="67" t="str">
        <f t="array" ref="T1575">IFS(
   L1575=1, "No Lift &amp; Shift",
   J1575=1, XLOOKUP(A1575, 'Infra Study'!A:A, 'Infra Study'!P:P),
   I1575=1, "No Lift &amp; Shift",
   H1575=1, "GKE",
   K1575=1, "GCNV",
   G1575=1, "Lift &amp; Shift Prod",
   TRUE, "Lift &amp; Shift Noprod"
)</f>
        <v>Consolidation</v>
      </c>
      <c r="U1575" s="67">
        <f t="shared" si="7"/>
        <v>0</v>
      </c>
      <c r="V1575" s="68">
        <f>if(T1575="Lift &amp; Shift Noprod",if( Y1575=0,Assumptions!$B$5, Assumptions!$B$4),if(T1575="Lift &amp; Shift Prod",if(AND(N1575=1,O1575="T1"),Assumptions!$B$6,Assumptions!$B$4),0))</f>
        <v>0</v>
      </c>
      <c r="W1575" s="62">
        <f>if(V1575&lt;&gt;0,if(Q1575="Unknown", Assumptions!$B$42,If(Q1575&gt;1,Q1575,2)),0)</f>
        <v>0</v>
      </c>
      <c r="X1575" s="69">
        <f>if(V1575&lt;&gt;0,if(R1575="Unknown", Assumptions!$B$43,R1575),0)</f>
        <v>0</v>
      </c>
      <c r="Y1575" s="68">
        <f t="shared" si="8"/>
        <v>0</v>
      </c>
      <c r="Z1575" s="68">
        <f>if(V1575&lt;&gt;0,if(  S1575="Unknown", Assumptions!$B$44,S1575),0)</f>
        <v>0</v>
      </c>
      <c r="AA1575" s="68">
        <f>if(V1575 ="N2",ifna(vlookup(W1575&amp;"-"&amp;X1575,'Ref. VM'!A:B,2,0),"Custom"),if(V1575 ="E2" , ifna(vlookup(W1575&amp;"-"&amp;X1575,'Ref. VM'!D:E,2,0),"Custom"),if(V1575="N2D",ifna(vlookup(W1575&amp;"-"&amp;X1575,'Ref. VM'!G:H,2,0),"Custom"),if(V1575="N4",ifna(vlookup(W1575&amp;"-"&amp;X1575,'Ref. VM'!J:K,2,0),"Custom"),0))))</f>
        <v>0</v>
      </c>
      <c r="AB1575" s="67">
        <f t="shared" si="9"/>
        <v>0</v>
      </c>
      <c r="AC1575" s="67">
        <f t="shared" si="10"/>
        <v>0</v>
      </c>
      <c r="AD1575" s="67">
        <f t="shared" si="11"/>
        <v>0</v>
      </c>
      <c r="AE1575" s="62">
        <f>if(T1575="Lift &amp; Shift Prod",730,if(T1575="Lift &amp; Shift Noprod",Assumptions!$B$3,0))</f>
        <v>0</v>
      </c>
      <c r="AF1575" s="70">
        <f>if( U1575=0,0,if(Y1575=0, ((vlookup(AB1575,'SKU Pricing'!A:B,Assumptions!$B$2,0)*W1575)+(vlookup(AC1575,'SKU Pricing'!A:B,Assumptions!$B$2,0)*X1575))*AE1575,((vlookup(AB1575,'SKU Pricing'!A:B,Assumptions!$B$2,0)*W1575)+(vlookup(AC1575,'SKU Pricing'!A:B,Assumptions!$B$2,0)*(W1575*8))+(vlookup(AD1575,'SKU Pricing'!A:B,Assumptions!$B$2,0)*(X1575-(W1575*8))))*AE1575))</f>
        <v>0</v>
      </c>
      <c r="AG1575" s="67">
        <f t="shared" si="12"/>
        <v>0</v>
      </c>
      <c r="AH1575" s="70">
        <f>ifna(vlookup(AG1575,'SKU Pricing'!A:B,Assumptions!$B$2,0)*W1575*AE1575,0)</f>
        <v>0</v>
      </c>
      <c r="AI1575" s="62" t="str">
        <f t="shared" si="13"/>
        <v/>
      </c>
      <c r="AJ1575" s="62" t="str">
        <f>if(V1575&lt;&gt;0, if(T1575="Lift &amp; Shift Noprod",Assumptions!$B$9,if(V1575=Assumptions!$B$6,Assumptions!$B$10,if(P1575=1,Assumptions!$B$8,Assumptions!$B$7))),"")</f>
        <v/>
      </c>
      <c r="AK1575" s="69">
        <f t="shared" si="14"/>
        <v>0</v>
      </c>
      <c r="AL1575" s="69">
        <f>if(AJ1575="Hyperdisk Balanced",Assumptions!$B$11,0)</f>
        <v>0</v>
      </c>
      <c r="AM1575" s="69">
        <f>if(AJ1575="Hyperdisk Balanced",Assumptions!$B$12,0)</f>
        <v>0</v>
      </c>
      <c r="AN1575" s="70">
        <f>if(AK1575=0,0,if(AJ1575="Hyperdisk Balanced",vlookup(AK1575&amp;" provisioned space",'SKU Pricing'!A:B,Assumptions!$B$2,0)*Z1575+vlookup(AK1575&amp;" provisioned IOPS",'SKU Pricing'!A:B,Assumptions!$B$2,0)*AL1575*730+vlookup(AK1575&amp;" provisioned throughput",'SKU Pricing'!A:B,Assumptions!$B$2,0)*AM1575*730,vlookup(AK1575,'SKU Pricing'!A:B,Assumptions!$B$2,0)*Z1575))</f>
        <v>0</v>
      </c>
      <c r="AO1575" s="70">
        <f t="shared" si="15"/>
        <v>0</v>
      </c>
      <c r="AP1575" s="71">
        <f t="shared" si="16"/>
        <v>0</v>
      </c>
      <c r="AQ1575" s="70">
        <f>ifna(vlookup(AP1575,'SKU Pricing'!A:B,Assumptions!$B$2,0)*AE1575,0)</f>
        <v>0</v>
      </c>
      <c r="AR1575" s="72">
        <v>0.0</v>
      </c>
    </row>
    <row r="1576">
      <c r="A1576" s="61" t="s">
        <v>1713</v>
      </c>
      <c r="B1576" s="62" t="str">
        <f>ifna(if(vlookup(A1576,vOS!A:B,2,0)="","Unknown",vlookup(A1576,vOS!A:B,2,0)),"Unknown")</f>
        <v>Ubuntu Linux (64-bit)</v>
      </c>
      <c r="C1576" s="62">
        <f>vlookup(B1576,'OS Study'!A:D,2,0)</f>
        <v>0</v>
      </c>
      <c r="D1576" s="62" t="str">
        <f>vlookup(B1576,'OS Study'!A:D,3,0)</f>
        <v>Linux</v>
      </c>
      <c r="E1576" s="62" t="str">
        <f>vlookup(B1576,'OS Study'!A:D,4,0)</f>
        <v>Ubuntu</v>
      </c>
      <c r="F1576" s="63" t="str">
        <f>vlookup(B1576,'OS Study'!A:E,5,0)</f>
        <v/>
      </c>
      <c r="G1576" s="62">
        <f>IF(vlookup(A1576,'RVtools V2.1'!A:J,4,0)="non",0,1)</f>
        <v>0</v>
      </c>
      <c r="H1576" s="62">
        <f>if(vlookup(A1576,'RVtools V2.1'!A:K,11,0)="kube",1,0)</f>
        <v>0</v>
      </c>
      <c r="I1576" s="62">
        <f t="shared" si="5"/>
        <v>0</v>
      </c>
      <c r="J1576" s="62">
        <f>ifna(vlookup(A1576,'Infra Study'!A:Q,17,0),0)</f>
        <v>0</v>
      </c>
      <c r="K1576" s="64">
        <f>IFERROR(__xludf.DUMMYFUNCTION("N(REGEXMATCH(VLOOKUP(A1576, 'RVtools V2.1'!A:H, 8, 0), ""^Serveur de fichiers""))"),0.0)</f>
        <v>0</v>
      </c>
      <c r="L1576" s="64">
        <f t="shared" si="6"/>
        <v>0</v>
      </c>
      <c r="M1576" s="65" t="str">
        <f>ifna(vlookup(A1576,'RVtools V2.1'!A:I,8,0),"N/A")</f>
        <v>Infra - Relai With Secure</v>
      </c>
      <c r="N1576" s="64">
        <f>IFERROR(__xludf.DUMMYFUNCTION("IF(REGEXMATCH(M1576, ""(?i)"" &amp; JOIN(""|"", SPLIT(""kalisil"", "" ""))), 1, 0)"),0.0)</f>
        <v>0</v>
      </c>
      <c r="O1576" s="64" t="str">
        <f>vlookup(A1576,'RVtools V2.1'!A:H,7,0)</f>
        <v>T3</v>
      </c>
      <c r="P1576" s="64">
        <f>if(vlookup(A1576,'RVtools V2.1'!A:H,5,0)="oui",1,0)</f>
        <v>0</v>
      </c>
      <c r="Q1576" s="64">
        <f>ifna(vlookup(A1576,vCPU!A:B,2,0),"Unknown")</f>
        <v>2</v>
      </c>
      <c r="R1576" s="66">
        <f>ifna(vlookup(A1576,vMemory!A:C,3,0),"Unknown")</f>
        <v>4</v>
      </c>
      <c r="S1576" s="66">
        <f>ifna(vlookup(A1576,vDisk!A:C,3,0),"Unknown")</f>
        <v>47</v>
      </c>
      <c r="T1576" s="67" t="str">
        <f t="array" ref="T1576">IFS(
   L1576=1, "No Lift &amp; Shift",
   J1576=1, XLOOKUP(A1576, 'Infra Study'!A:A, 'Infra Study'!P:P),
   I1576=1, "No Lift &amp; Shift",
   H1576=1, "GKE",
   K1576=1, "GCNV",
   G1576=1, "Lift &amp; Shift Prod",
   TRUE, "Lift &amp; Shift Noprod"
)</f>
        <v>Lift &amp; Shift Noprod</v>
      </c>
      <c r="U1576" s="67">
        <f t="shared" si="7"/>
        <v>1</v>
      </c>
      <c r="V1576" s="68" t="str">
        <f>if(T1576="Lift &amp; Shift Noprod",if( Y1576=0,Assumptions!$B$5, Assumptions!$B$4),if(T1576="Lift &amp; Shift Prod",if(AND(N1576=1,O1576="T1"),Assumptions!$B$6,Assumptions!$B$4),0))</f>
        <v>E2</v>
      </c>
      <c r="W1576" s="69">
        <f>if(V1576&lt;&gt;0,if(Q1576="Unknown", Assumptions!$B$42,If(Q1576&gt;1,Q1576,2)),0)</f>
        <v>2</v>
      </c>
      <c r="X1576" s="69">
        <f>if(V1576&lt;&gt;0,if(R1576="Unknown", Assumptions!$B$43,R1576),0)</f>
        <v>4</v>
      </c>
      <c r="Y1576" s="68">
        <f t="shared" si="8"/>
        <v>0</v>
      </c>
      <c r="Z1576" s="68">
        <f>if(V1576&lt;&gt;0,if(  S1576="Unknown", Assumptions!$B$44,S1576),0)</f>
        <v>47</v>
      </c>
      <c r="AA1576" s="68" t="str">
        <f>if(V1576 ="N2",ifna(vlookup(W1576&amp;"-"&amp;X1576,'Ref. VM'!A:B,2,0),"Custom"),if(V1576 ="E2" , ifna(vlookup(W1576&amp;"-"&amp;X1576,'Ref. VM'!D:E,2,0),"Custom"),if(V1576="N2D",ifna(vlookup(W1576&amp;"-"&amp;X1576,'Ref. VM'!G:H,2,0),"Custom"),if(V1576="N4",ifna(vlookup(W1576&amp;"-"&amp;X1576,'Ref. VM'!J:K,2,0),"Custom"),0))))</f>
        <v>Custom</v>
      </c>
      <c r="AB1576" s="67" t="str">
        <f t="shared" si="9"/>
        <v>E2-Custom vCPUs</v>
      </c>
      <c r="AC1576" s="67" t="str">
        <f t="shared" si="10"/>
        <v>E2-Custom RAM</v>
      </c>
      <c r="AD1576" s="67">
        <f t="shared" si="11"/>
        <v>0</v>
      </c>
      <c r="AE1576" s="69">
        <f>if(T1576="Lift &amp; Shift Prod",730,if(T1576="Lift &amp; Shift Noprod",Assumptions!$B$3,0))</f>
        <v>270</v>
      </c>
      <c r="AF1576" s="70">
        <f>if( U1576=0,0,if(Y1576=0, ((vlookup(AB1576,'SKU Pricing'!A:B,Assumptions!$B$2,0)*W1576)+(vlookup(AC1576,'SKU Pricing'!A:B,Assumptions!$B$2,0)*X1576))*AE1576,((vlookup(AB1576,'SKU Pricing'!A:B,Assumptions!$B$2,0)*W1576)+(vlookup(AC1576,'SKU Pricing'!A:B,Assumptions!$B$2,0)*(W1576*8))+(vlookup(AD1576,'SKU Pricing'!A:B,Assumptions!$B$2,0)*(X1576-(W1576*8))))*AE1576))</f>
        <v>18.191628</v>
      </c>
      <c r="AG1576" s="67">
        <f t="shared" si="12"/>
        <v>0</v>
      </c>
      <c r="AH1576" s="70">
        <f>ifna(vlookup(AG1576,'SKU Pricing'!A:B,Assumptions!$B$2,0)*W1576*AE1576,0)</f>
        <v>0</v>
      </c>
      <c r="AI1576" s="62" t="str">
        <f t="shared" si="13"/>
        <v/>
      </c>
      <c r="AJ1576" s="62" t="str">
        <f>if(V1576&lt;&gt;0, if(T1576="Lift &amp; Shift Noprod",Assumptions!$B$9,if(V1576=Assumptions!$B$6,Assumptions!$B$10,if(P1576=1,Assumptions!$B$8,Assumptions!$B$7))),"")</f>
        <v>Balanced</v>
      </c>
      <c r="AK1576" s="69" t="str">
        <f t="shared" si="14"/>
        <v>Balanced</v>
      </c>
      <c r="AL1576" s="69">
        <f>if(AJ1576="Hyperdisk Balanced",Assumptions!$B$11,0)</f>
        <v>0</v>
      </c>
      <c r="AM1576" s="69">
        <f>if(AJ1576="Hyperdisk Balanced",Assumptions!$B$12,0)</f>
        <v>0</v>
      </c>
      <c r="AN1576" s="70">
        <f>if(AK1576=0,0,if(AJ1576="Hyperdisk Balanced",vlookup(AK1576&amp;" provisioned space",'SKU Pricing'!A:B,Assumptions!$B$2,0)*Z1576+vlookup(AK1576&amp;" provisioned IOPS",'SKU Pricing'!A:B,Assumptions!$B$2,0)*AL1576*730+vlookup(AK1576&amp;" provisioned throughput",'SKU Pricing'!A:B,Assumptions!$B$2,0)*AM1576*730,vlookup(AK1576,'SKU Pricing'!A:B,Assumptions!$B$2,0)*Z1576))</f>
        <v>5.452</v>
      </c>
      <c r="AO1576" s="70">
        <f t="shared" si="15"/>
        <v>23.643628</v>
      </c>
      <c r="AP1576" s="71" t="str">
        <f t="shared" si="16"/>
        <v>VM Manager</v>
      </c>
      <c r="AQ1576" s="70">
        <f>ifna(vlookup(AP1576,'SKU Pricing'!A:B,Assumptions!$B$2,0)*AE1576,0)</f>
        <v>0.81</v>
      </c>
      <c r="AR1576" s="72">
        <v>0.0</v>
      </c>
    </row>
    <row r="1577">
      <c r="A1577" s="61" t="s">
        <v>1714</v>
      </c>
      <c r="B1577" s="62" t="str">
        <f>ifna(if(vlookup(A1577,vOS!A:B,2,0)="","Unknown",vlookup(A1577,vOS!A:B,2,0)),"Unknown")</f>
        <v>Debian GNU/Linux 11 (64-bit)</v>
      </c>
      <c r="C1577" s="62">
        <f>vlookup(B1577,'OS Study'!A:D,2,0)</f>
        <v>0</v>
      </c>
      <c r="D1577" s="62" t="str">
        <f>vlookup(B1577,'OS Study'!A:D,3,0)</f>
        <v>Linux</v>
      </c>
      <c r="E1577" s="62" t="str">
        <f>vlookup(B1577,'OS Study'!A:D,4,0)</f>
        <v>Debian</v>
      </c>
      <c r="F1577" s="63" t="str">
        <f>vlookup(B1577,'OS Study'!A:E,5,0)</f>
        <v>11</v>
      </c>
      <c r="G1577" s="62">
        <f>IF(vlookup(A1577,'RVtools V2.1'!A:J,4,0)="non",0,1)</f>
        <v>0</v>
      </c>
      <c r="H1577" s="62">
        <f>if(vlookup(A1577,'RVtools V2.1'!A:K,11,0)="kube",1,0)</f>
        <v>0</v>
      </c>
      <c r="I1577" s="62">
        <f t="shared" si="5"/>
        <v>0</v>
      </c>
      <c r="J1577" s="62">
        <f>ifna(vlookup(A1577,'Infra Study'!A:Q,17,0),0)</f>
        <v>0</v>
      </c>
      <c r="K1577" s="64">
        <f>IFERROR(__xludf.DUMMYFUNCTION("N(REGEXMATCH(VLOOKUP(A1577, 'RVtools V2.1'!A:H, 8, 0), ""^Serveur de fichiers""))"),0.0)</f>
        <v>0</v>
      </c>
      <c r="L1577" s="64">
        <f t="shared" si="6"/>
        <v>0</v>
      </c>
      <c r="M1577" s="65" t="str">
        <f>ifna(vlookup(A1577,'RVtools V2.1'!A:I,8,0),"N/A")</f>
        <v>Moodle - Formation</v>
      </c>
      <c r="N1577" s="64">
        <f>IFERROR(__xludf.DUMMYFUNCTION("IF(REGEXMATCH(M1577, ""(?i)"" &amp; JOIN(""|"", SPLIT(""kalisil"", "" ""))), 1, 0)"),0.0)</f>
        <v>0</v>
      </c>
      <c r="O1577" s="64" t="str">
        <f>vlookup(A1577,'RVtools V2.1'!A:H,7,0)</f>
        <v>T3</v>
      </c>
      <c r="P1577" s="64">
        <f>if(vlookup(A1577,'RVtools V2.1'!A:H,5,0)="oui",1,0)</f>
        <v>0</v>
      </c>
      <c r="Q1577" s="64">
        <f>ifna(vlookup(A1577,vCPU!A:B,2,0),"Unknown")</f>
        <v>4</v>
      </c>
      <c r="R1577" s="66">
        <f>ifna(vlookup(A1577,vMemory!A:C,3,0),"Unknown")</f>
        <v>8</v>
      </c>
      <c r="S1577" s="66">
        <f>ifna(vlookup(A1577,vDisk!A:C,3,0),"Unknown")</f>
        <v>30</v>
      </c>
      <c r="T1577" s="67" t="str">
        <f t="array" ref="T1577">IFS(
   L1577=1, "No Lift &amp; Shift",
   J1577=1, XLOOKUP(A1577, 'Infra Study'!A:A, 'Infra Study'!P:P),
   I1577=1, "No Lift &amp; Shift",
   H1577=1, "GKE",
   K1577=1, "GCNV",
   G1577=1, "Lift &amp; Shift Prod",
   TRUE, "Lift &amp; Shift Noprod"
)</f>
        <v>Lift &amp; Shift Noprod</v>
      </c>
      <c r="U1577" s="67">
        <f t="shared" si="7"/>
        <v>1</v>
      </c>
      <c r="V1577" s="68" t="str">
        <f>if(T1577="Lift &amp; Shift Noprod",if( Y1577=0,Assumptions!$B$5, Assumptions!$B$4),if(T1577="Lift &amp; Shift Prod",if(AND(N1577=1,O1577="T1"),Assumptions!$B$6,Assumptions!$B$4),0))</f>
        <v>E2</v>
      </c>
      <c r="W1577" s="69">
        <f>if(V1577&lt;&gt;0,if(Q1577="Unknown", Assumptions!$B$42,If(Q1577&gt;1,Q1577,2)),0)</f>
        <v>4</v>
      </c>
      <c r="X1577" s="69">
        <f>if(V1577&lt;&gt;0,if(R1577="Unknown", Assumptions!$B$43,R1577),0)</f>
        <v>8</v>
      </c>
      <c r="Y1577" s="68">
        <f t="shared" si="8"/>
        <v>0</v>
      </c>
      <c r="Z1577" s="68">
        <f>if(V1577&lt;&gt;0,if(  S1577="Unknown", Assumptions!$B$44,S1577),0)</f>
        <v>30</v>
      </c>
      <c r="AA1577" s="68" t="str">
        <f>if(V1577 ="N2",ifna(vlookup(W1577&amp;"-"&amp;X1577,'Ref. VM'!A:B,2,0),"Custom"),if(V1577 ="E2" , ifna(vlookup(W1577&amp;"-"&amp;X1577,'Ref. VM'!D:E,2,0),"Custom"),if(V1577="N2D",ifna(vlookup(W1577&amp;"-"&amp;X1577,'Ref. VM'!G:H,2,0),"Custom"),if(V1577="N4",ifna(vlookup(W1577&amp;"-"&amp;X1577,'Ref. VM'!J:K,2,0),"Custom"),0))))</f>
        <v>Custom</v>
      </c>
      <c r="AB1577" s="67" t="str">
        <f t="shared" si="9"/>
        <v>E2-Custom vCPUs</v>
      </c>
      <c r="AC1577" s="67" t="str">
        <f t="shared" si="10"/>
        <v>E2-Custom RAM</v>
      </c>
      <c r="AD1577" s="67">
        <f t="shared" si="11"/>
        <v>0</v>
      </c>
      <c r="AE1577" s="69">
        <f>if(T1577="Lift &amp; Shift Prod",730,if(T1577="Lift &amp; Shift Noprod",Assumptions!$B$3,0))</f>
        <v>270</v>
      </c>
      <c r="AF1577" s="70">
        <f>if( U1577=0,0,if(Y1577=0, ((vlookup(AB1577,'SKU Pricing'!A:B,Assumptions!$B$2,0)*W1577)+(vlookup(AC1577,'SKU Pricing'!A:B,Assumptions!$B$2,0)*X1577))*AE1577,((vlookup(AB1577,'SKU Pricing'!A:B,Assumptions!$B$2,0)*W1577)+(vlookup(AC1577,'SKU Pricing'!A:B,Assumptions!$B$2,0)*(W1577*8))+(vlookup(AD1577,'SKU Pricing'!A:B,Assumptions!$B$2,0)*(X1577-(W1577*8))))*AE1577))</f>
        <v>36.383256</v>
      </c>
      <c r="AG1577" s="67">
        <f t="shared" si="12"/>
        <v>0</v>
      </c>
      <c r="AH1577" s="70">
        <f>ifna(vlookup(AG1577,'SKU Pricing'!A:B,Assumptions!$B$2,0)*W1577*AE1577,0)</f>
        <v>0</v>
      </c>
      <c r="AI1577" s="62" t="str">
        <f t="shared" si="13"/>
        <v/>
      </c>
      <c r="AJ1577" s="62" t="str">
        <f>if(V1577&lt;&gt;0, if(T1577="Lift &amp; Shift Noprod",Assumptions!$B$9,if(V1577=Assumptions!$B$6,Assumptions!$B$10,if(P1577=1,Assumptions!$B$8,Assumptions!$B$7))),"")</f>
        <v>Balanced</v>
      </c>
      <c r="AK1577" s="69" t="str">
        <f t="shared" si="14"/>
        <v>Balanced</v>
      </c>
      <c r="AL1577" s="69">
        <f>if(AJ1577="Hyperdisk Balanced",Assumptions!$B$11,0)</f>
        <v>0</v>
      </c>
      <c r="AM1577" s="69">
        <f>if(AJ1577="Hyperdisk Balanced",Assumptions!$B$12,0)</f>
        <v>0</v>
      </c>
      <c r="AN1577" s="70">
        <f>if(AK1577=0,0,if(AJ1577="Hyperdisk Balanced",vlookup(AK1577&amp;" provisioned space",'SKU Pricing'!A:B,Assumptions!$B$2,0)*Z1577+vlookup(AK1577&amp;" provisioned IOPS",'SKU Pricing'!A:B,Assumptions!$B$2,0)*AL1577*730+vlookup(AK1577&amp;" provisioned throughput",'SKU Pricing'!A:B,Assumptions!$B$2,0)*AM1577*730,vlookup(AK1577,'SKU Pricing'!A:B,Assumptions!$B$2,0)*Z1577))</f>
        <v>3.48</v>
      </c>
      <c r="AO1577" s="70">
        <f t="shared" si="15"/>
        <v>39.863256</v>
      </c>
      <c r="AP1577" s="71" t="str">
        <f t="shared" si="16"/>
        <v>VM Manager</v>
      </c>
      <c r="AQ1577" s="70">
        <f>ifna(vlookup(AP1577,'SKU Pricing'!A:B,Assumptions!$B$2,0)*AE1577,0)</f>
        <v>0.81</v>
      </c>
      <c r="AR1577" s="72">
        <v>0.0</v>
      </c>
    </row>
    <row r="1578">
      <c r="A1578" s="61" t="s">
        <v>1715</v>
      </c>
      <c r="B1578" s="62" t="str">
        <f>ifna(if(vlookup(A1578,vOS!A:B,2,0)="","Unknown",vlookup(A1578,vOS!A:B,2,0)),"Unknown")</f>
        <v>Unknown</v>
      </c>
      <c r="C1578" s="62">
        <f>vlookup(B1578,'OS Study'!A:D,2,0)</f>
        <v>0</v>
      </c>
      <c r="D1578" s="62" t="str">
        <f>vlookup(B1578,'OS Study'!A:D,3,0)</f>
        <v>Unknown</v>
      </c>
      <c r="E1578" s="62" t="str">
        <f>vlookup(B1578,'OS Study'!A:D,4,0)</f>
        <v>Unknown</v>
      </c>
      <c r="F1578" s="63" t="str">
        <f>vlookup(B1578,'OS Study'!A:E,5,0)</f>
        <v/>
      </c>
      <c r="G1578" s="62">
        <f>IF(vlookup(A1578,'RVtools V2.1'!A:J,4,0)="non",0,1)</f>
        <v>0</v>
      </c>
      <c r="H1578" s="62">
        <f>if(vlookup(A1578,'RVtools V2.1'!A:K,11,0)="kube",1,0)</f>
        <v>0</v>
      </c>
      <c r="I1578" s="62">
        <f t="shared" si="5"/>
        <v>0</v>
      </c>
      <c r="J1578" s="62">
        <f>ifna(vlookup(A1578,'Infra Study'!A:Q,17,0),0)</f>
        <v>0</v>
      </c>
      <c r="K1578" s="64">
        <f>IFERROR(__xludf.DUMMYFUNCTION("N(REGEXMATCH(VLOOKUP(A1578, 'RVtools V2.1'!A:H, 8, 0), ""^Serveur de fichiers""))"),0.0)</f>
        <v>0</v>
      </c>
      <c r="L1578" s="64">
        <f t="shared" si="6"/>
        <v>0</v>
      </c>
      <c r="M1578" s="65" t="str">
        <f>ifna(vlookup(A1578,'RVtools V2.1'!A:I,8,0),"N/A")</f>
        <v>Archive SIL</v>
      </c>
      <c r="N1578" s="64">
        <f>IFERROR(__xludf.DUMMYFUNCTION("IF(REGEXMATCH(M1578, ""(?i)"" &amp; JOIN(""|"", SPLIT(""kalisil"", "" ""))), 1, 0)"),0.0)</f>
        <v>0</v>
      </c>
      <c r="O1578" s="64" t="str">
        <f>vlookup(A1578,'RVtools V2.1'!A:H,7,0)</f>
        <v>N/A</v>
      </c>
      <c r="P1578" s="64">
        <f>if(vlookup(A1578,'RVtools V2.1'!A:H,5,0)="oui",1,0)</f>
        <v>0</v>
      </c>
      <c r="Q1578" s="64">
        <f>ifna(vlookup(A1578,vCPU!A:B,2,0),"Unknown")</f>
        <v>4</v>
      </c>
      <c r="R1578" s="66">
        <f>ifna(vlookup(A1578,vMemory!A:C,3,0),"Unknown")</f>
        <v>5</v>
      </c>
      <c r="S1578" s="66">
        <f>ifna(vlookup(A1578,vDisk!A:C,3,0),"Unknown")</f>
        <v>114</v>
      </c>
      <c r="T1578" s="67" t="str">
        <f t="array" ref="T1578">IFS(
   L1578=1, "No Lift &amp; Shift",
   J1578=1, XLOOKUP(A1578, 'Infra Study'!A:A, 'Infra Study'!P:P),
   I1578=1, "No Lift &amp; Shift",
   H1578=1, "GKE",
   K1578=1, "GCNV",
   G1578=1, "Lift &amp; Shift Prod",
   TRUE, "Lift &amp; Shift Noprod"
)</f>
        <v>Lift &amp; Shift Noprod</v>
      </c>
      <c r="U1578" s="67">
        <f t="shared" si="7"/>
        <v>1</v>
      </c>
      <c r="V1578" s="68" t="str">
        <f>if(T1578="Lift &amp; Shift Noprod",if( Y1578=0,Assumptions!$B$5, Assumptions!$B$4),if(T1578="Lift &amp; Shift Prod",if(AND(N1578=1,O1578="T1"),Assumptions!$B$6,Assumptions!$B$4),0))</f>
        <v>E2</v>
      </c>
      <c r="W1578" s="69">
        <f>if(V1578&lt;&gt;0,if(Q1578="Unknown", Assumptions!$B$42,If(Q1578&gt;1,Q1578,2)),0)</f>
        <v>4</v>
      </c>
      <c r="X1578" s="69">
        <f>if(V1578&lt;&gt;0,if(R1578="Unknown", Assumptions!$B$43,R1578),0)</f>
        <v>5</v>
      </c>
      <c r="Y1578" s="68">
        <f t="shared" si="8"/>
        <v>0</v>
      </c>
      <c r="Z1578" s="68">
        <f>if(V1578&lt;&gt;0,if(  S1578="Unknown", Assumptions!$B$44,S1578),0)</f>
        <v>114</v>
      </c>
      <c r="AA1578" s="68" t="str">
        <f>if(V1578 ="N2",ifna(vlookup(W1578&amp;"-"&amp;X1578,'Ref. VM'!A:B,2,0),"Custom"),if(V1578 ="E2" , ifna(vlookup(W1578&amp;"-"&amp;X1578,'Ref. VM'!D:E,2,0),"Custom"),if(V1578="N2D",ifna(vlookup(W1578&amp;"-"&amp;X1578,'Ref. VM'!G:H,2,0),"Custom"),if(V1578="N4",ifna(vlookup(W1578&amp;"-"&amp;X1578,'Ref. VM'!J:K,2,0),"Custom"),0))))</f>
        <v>Custom</v>
      </c>
      <c r="AB1578" s="67" t="str">
        <f t="shared" si="9"/>
        <v>E2-Custom vCPUs</v>
      </c>
      <c r="AC1578" s="67" t="str">
        <f t="shared" si="10"/>
        <v>E2-Custom RAM</v>
      </c>
      <c r="AD1578" s="67">
        <f t="shared" si="11"/>
        <v>0</v>
      </c>
      <c r="AE1578" s="69">
        <f>if(T1578="Lift &amp; Shift Prod",730,if(T1578="Lift &amp; Shift Noprod",Assumptions!$B$3,0))</f>
        <v>270</v>
      </c>
      <c r="AF1578" s="70">
        <f>if( U1578=0,0,if(Y1578=0, ((vlookup(AB1578,'SKU Pricing'!A:B,Assumptions!$B$2,0)*W1578)+(vlookup(AC1578,'SKU Pricing'!A:B,Assumptions!$B$2,0)*X1578))*AE1578,((vlookup(AB1578,'SKU Pricing'!A:B,Assumptions!$B$2,0)*W1578)+(vlookup(AC1578,'SKU Pricing'!A:B,Assumptions!$B$2,0)*(W1578*8))+(vlookup(AD1578,'SKU Pricing'!A:B,Assumptions!$B$2,0)*(X1578-(W1578*8))))*AE1578))</f>
        <v>33.4992105</v>
      </c>
      <c r="AG1578" s="67">
        <f t="shared" si="12"/>
        <v>0</v>
      </c>
      <c r="AH1578" s="70">
        <f>ifna(vlookup(AG1578,'SKU Pricing'!A:B,Assumptions!$B$2,0)*W1578*AE1578,0)</f>
        <v>0</v>
      </c>
      <c r="AI1578" s="62" t="str">
        <f t="shared" si="13"/>
        <v/>
      </c>
      <c r="AJ1578" s="62" t="str">
        <f>if(V1578&lt;&gt;0, if(T1578="Lift &amp; Shift Noprod",Assumptions!$B$9,if(V1578=Assumptions!$B$6,Assumptions!$B$10,if(P1578=1,Assumptions!$B$8,Assumptions!$B$7))),"")</f>
        <v>Balanced</v>
      </c>
      <c r="AK1578" s="69" t="str">
        <f t="shared" si="14"/>
        <v>Balanced</v>
      </c>
      <c r="AL1578" s="69">
        <f>if(AJ1578="Hyperdisk Balanced",Assumptions!$B$11,0)</f>
        <v>0</v>
      </c>
      <c r="AM1578" s="69">
        <f>if(AJ1578="Hyperdisk Balanced",Assumptions!$B$12,0)</f>
        <v>0</v>
      </c>
      <c r="AN1578" s="70">
        <f>if(AK1578=0,0,if(AJ1578="Hyperdisk Balanced",vlookup(AK1578&amp;" provisioned space",'SKU Pricing'!A:B,Assumptions!$B$2,0)*Z1578+vlookup(AK1578&amp;" provisioned IOPS",'SKU Pricing'!A:B,Assumptions!$B$2,0)*AL1578*730+vlookup(AK1578&amp;" provisioned throughput",'SKU Pricing'!A:B,Assumptions!$B$2,0)*AM1578*730,vlookup(AK1578,'SKU Pricing'!A:B,Assumptions!$B$2,0)*Z1578))</f>
        <v>13.224</v>
      </c>
      <c r="AO1578" s="70">
        <f t="shared" si="15"/>
        <v>46.7232105</v>
      </c>
      <c r="AP1578" s="71" t="str">
        <f t="shared" si="16"/>
        <v>VM Manager</v>
      </c>
      <c r="AQ1578" s="70">
        <f>ifna(vlookup(AP1578,'SKU Pricing'!A:B,Assumptions!$B$2,0)*AE1578,0)</f>
        <v>0.81</v>
      </c>
      <c r="AR1578" s="72">
        <v>0.0</v>
      </c>
    </row>
    <row r="1579">
      <c r="A1579" s="61" t="s">
        <v>1716</v>
      </c>
      <c r="B1579" s="62" t="str">
        <f>ifna(if(vlookup(A1579,vOS!A:B,2,0)="","Unknown",vlookup(A1579,vOS!A:B,2,0)),"Unknown")</f>
        <v>Debian GNU/Linux 6 (32-bit)</v>
      </c>
      <c r="C1579" s="62">
        <f>vlookup(B1579,'OS Study'!A:D,2,0)</f>
        <v>1</v>
      </c>
      <c r="D1579" s="62" t="str">
        <f>vlookup(B1579,'OS Study'!A:D,3,0)</f>
        <v>Linux</v>
      </c>
      <c r="E1579" s="62" t="str">
        <f>vlookup(B1579,'OS Study'!A:D,4,0)</f>
        <v>Debian</v>
      </c>
      <c r="F1579" s="63" t="str">
        <f>vlookup(B1579,'OS Study'!A:E,5,0)</f>
        <v>6</v>
      </c>
      <c r="G1579" s="62">
        <f>IF(vlookup(A1579,'RVtools V2.1'!A:J,4,0)="non",0,1)</f>
        <v>1</v>
      </c>
      <c r="H1579" s="62">
        <f>if(vlookup(A1579,'RVtools V2.1'!A:K,11,0)="kube",1,0)</f>
        <v>0</v>
      </c>
      <c r="I1579" s="62">
        <f t="shared" si="5"/>
        <v>0</v>
      </c>
      <c r="J1579" s="62">
        <f>ifna(vlookup(A1579,'Infra Study'!A:Q,17,0),0)</f>
        <v>0</v>
      </c>
      <c r="K1579" s="64">
        <f>IFERROR(__xludf.DUMMYFUNCTION("N(REGEXMATCH(VLOOKUP(A1579, 'RVtools V2.1'!A:H, 8, 0), ""^Serveur de fichiers""))"),0.0)</f>
        <v>0</v>
      </c>
      <c r="L1579" s="64">
        <f t="shared" si="6"/>
        <v>1</v>
      </c>
      <c r="M1579" s="67" t="str">
        <f>ifna(vlookup(A1579,'RVtools V2.1'!A:I,8,0),"N/A")</f>
        <v>Archive SIL</v>
      </c>
      <c r="N1579" s="64">
        <f>IFERROR(__xludf.DUMMYFUNCTION("IF(REGEXMATCH(M1579, ""(?i)"" &amp; JOIN(""|"", SPLIT(""kalisil"", "" ""))), 1, 0)"),0.0)</f>
        <v>0</v>
      </c>
      <c r="O1579" s="64" t="str">
        <f>vlookup(A1579,'RVtools V2.1'!A:H,7,0)</f>
        <v>N/A</v>
      </c>
      <c r="P1579" s="64">
        <f>if(vlookup(A1579,'RVtools V2.1'!A:H,5,0)="oui",1,0)</f>
        <v>0</v>
      </c>
      <c r="Q1579" s="64">
        <f>ifna(vlookup(A1579,vCPU!A:B,2,0),"Unknown")</f>
        <v>8</v>
      </c>
      <c r="R1579" s="66">
        <f>ifna(vlookup(A1579,vMemory!A:C,3,0),"Unknown")</f>
        <v>8</v>
      </c>
      <c r="S1579" s="66">
        <f>ifna(vlookup(A1579,vDisk!A:C,3,0),"Unknown")</f>
        <v>287</v>
      </c>
      <c r="T1579" s="67" t="str">
        <f t="array" ref="T1579">IFS(
   L1579=1, "No Lift &amp; Shift",
   J1579=1, XLOOKUP(A1579, 'Infra Study'!A:A, 'Infra Study'!P:P),
   I1579=1, "No Lift &amp; Shift",
   H1579=1, "GKE",
   K1579=1, "GCNV",
   G1579=1, "Lift &amp; Shift Prod",
   TRUE, "Lift &amp; Shift Noprod"
)</f>
        <v>No Lift &amp; Shift</v>
      </c>
      <c r="U1579" s="67">
        <f t="shared" si="7"/>
        <v>0</v>
      </c>
      <c r="V1579" s="68">
        <f>if(T1579="Lift &amp; Shift Noprod",if( Y1579=0,Assumptions!$B$5, Assumptions!$B$4),if(T1579="Lift &amp; Shift Prod",if(AND(N1579=1,O1579="T1"),Assumptions!$B$6,Assumptions!$B$4),0))</f>
        <v>0</v>
      </c>
      <c r="W1579" s="62">
        <f>if(V1579&lt;&gt;0,if(Q1579="Unknown", Assumptions!$B$42,If(Q1579&gt;1,Q1579,2)),0)</f>
        <v>0</v>
      </c>
      <c r="X1579" s="69">
        <f>if(V1579&lt;&gt;0,if(R1579="Unknown", Assumptions!$B$43,R1579),0)</f>
        <v>0</v>
      </c>
      <c r="Y1579" s="68">
        <f t="shared" si="8"/>
        <v>0</v>
      </c>
      <c r="Z1579" s="68">
        <f>if(V1579&lt;&gt;0,if(  S1579="Unknown", Assumptions!$B$44,S1579),0)</f>
        <v>0</v>
      </c>
      <c r="AA1579" s="68">
        <f>if(V1579 ="N2",ifna(vlookup(W1579&amp;"-"&amp;X1579,'Ref. VM'!A:B,2,0),"Custom"),if(V1579 ="E2" , ifna(vlookup(W1579&amp;"-"&amp;X1579,'Ref. VM'!D:E,2,0),"Custom"),if(V1579="N2D",ifna(vlookup(W1579&amp;"-"&amp;X1579,'Ref. VM'!G:H,2,0),"Custom"),if(V1579="N4",ifna(vlookup(W1579&amp;"-"&amp;X1579,'Ref. VM'!J:K,2,0),"Custom"),0))))</f>
        <v>0</v>
      </c>
      <c r="AB1579" s="67">
        <f t="shared" si="9"/>
        <v>0</v>
      </c>
      <c r="AC1579" s="67">
        <f t="shared" si="10"/>
        <v>0</v>
      </c>
      <c r="AD1579" s="67">
        <f t="shared" si="11"/>
        <v>0</v>
      </c>
      <c r="AE1579" s="62">
        <f>if(T1579="Lift &amp; Shift Prod",730,if(T1579="Lift &amp; Shift Noprod",Assumptions!$B$3,0))</f>
        <v>0</v>
      </c>
      <c r="AF1579" s="70">
        <f>if( U1579=0,0,if(Y1579=0, ((vlookup(AB1579,'SKU Pricing'!A:B,Assumptions!$B$2,0)*W1579)+(vlookup(AC1579,'SKU Pricing'!A:B,Assumptions!$B$2,0)*X1579))*AE1579,((vlookup(AB1579,'SKU Pricing'!A:B,Assumptions!$B$2,0)*W1579)+(vlookup(AC1579,'SKU Pricing'!A:B,Assumptions!$B$2,0)*(W1579*8))+(vlookup(AD1579,'SKU Pricing'!A:B,Assumptions!$B$2,0)*(X1579-(W1579*8))))*AE1579))</f>
        <v>0</v>
      </c>
      <c r="AG1579" s="67">
        <f t="shared" si="12"/>
        <v>0</v>
      </c>
      <c r="AH1579" s="70">
        <f>ifna(vlookup(AG1579,'SKU Pricing'!A:B,Assumptions!$B$2,0)*W1579*AE1579,0)</f>
        <v>0</v>
      </c>
      <c r="AI1579" s="62" t="str">
        <f t="shared" si="13"/>
        <v/>
      </c>
      <c r="AJ1579" s="62" t="str">
        <f>if(V1579&lt;&gt;0, if(T1579="Lift &amp; Shift Noprod",Assumptions!$B$9,if(V1579=Assumptions!$B$6,Assumptions!$B$10,if(P1579=1,Assumptions!$B$8,Assumptions!$B$7))),"")</f>
        <v/>
      </c>
      <c r="AK1579" s="69">
        <f t="shared" si="14"/>
        <v>0</v>
      </c>
      <c r="AL1579" s="69">
        <f>if(AJ1579="Hyperdisk Balanced",Assumptions!$B$11,0)</f>
        <v>0</v>
      </c>
      <c r="AM1579" s="69">
        <f>if(AJ1579="Hyperdisk Balanced",Assumptions!$B$12,0)</f>
        <v>0</v>
      </c>
      <c r="AN1579" s="70">
        <f>if(AK1579=0,0,if(AJ1579="Hyperdisk Balanced",vlookup(AK1579&amp;" provisioned space",'SKU Pricing'!A:B,Assumptions!$B$2,0)*Z1579+vlookup(AK1579&amp;" provisioned IOPS",'SKU Pricing'!A:B,Assumptions!$B$2,0)*AL1579*730+vlookup(AK1579&amp;" provisioned throughput",'SKU Pricing'!A:B,Assumptions!$B$2,0)*AM1579*730,vlookup(AK1579,'SKU Pricing'!A:B,Assumptions!$B$2,0)*Z1579))</f>
        <v>0</v>
      </c>
      <c r="AO1579" s="70">
        <f t="shared" si="15"/>
        <v>0</v>
      </c>
      <c r="AP1579" s="71">
        <f t="shared" si="16"/>
        <v>0</v>
      </c>
      <c r="AQ1579" s="70">
        <f>ifna(vlookup(AP1579,'SKU Pricing'!A:B,Assumptions!$B$2,0)*AE1579,0)</f>
        <v>0</v>
      </c>
      <c r="AR1579" s="72">
        <v>0.0</v>
      </c>
    </row>
    <row r="1580">
      <c r="A1580" s="61" t="s">
        <v>1717</v>
      </c>
      <c r="B1580" s="62" t="str">
        <f>ifna(if(vlookup(A1580,vOS!A:B,2,0)="","Unknown",vlookup(A1580,vOS!A:B,2,0)),"Unknown")</f>
        <v>Debian GNU/Linux 8 (64-bit)</v>
      </c>
      <c r="C1580" s="62">
        <f>vlookup(B1580,'OS Study'!A:D,2,0)</f>
        <v>0</v>
      </c>
      <c r="D1580" s="62" t="str">
        <f>vlookup(B1580,'OS Study'!A:D,3,0)</f>
        <v>Linux</v>
      </c>
      <c r="E1580" s="62" t="str">
        <f>vlookup(B1580,'OS Study'!A:D,4,0)</f>
        <v>Debian</v>
      </c>
      <c r="F1580" s="63" t="str">
        <f>vlookup(B1580,'OS Study'!A:E,5,0)</f>
        <v>8</v>
      </c>
      <c r="G1580" s="62">
        <f>IF(vlookup(A1580,'RVtools V2.1'!A:J,4,0)="non",0,1)</f>
        <v>1</v>
      </c>
      <c r="H1580" s="62">
        <f>if(vlookup(A1580,'RVtools V2.1'!A:K,11,0)="kube",1,0)</f>
        <v>0</v>
      </c>
      <c r="I1580" s="62">
        <f t="shared" si="5"/>
        <v>0</v>
      </c>
      <c r="J1580" s="62">
        <f>ifna(vlookup(A1580,'Infra Study'!A:Q,17,0),0)</f>
        <v>0</v>
      </c>
      <c r="K1580" s="64">
        <f>IFERROR(__xludf.DUMMYFUNCTION("N(REGEXMATCH(VLOOKUP(A1580, 'RVtools V2.1'!A:H, 8, 0), ""^Serveur de fichiers""))"),0.0)</f>
        <v>0</v>
      </c>
      <c r="L1580" s="64">
        <f t="shared" si="6"/>
        <v>0</v>
      </c>
      <c r="M1580" s="67" t="str">
        <f>ifna(vlookup(A1580,'RVtools V2.1'!A:I,8,0),"N/A")</f>
        <v>Archive SIL</v>
      </c>
      <c r="N1580" s="64">
        <f>IFERROR(__xludf.DUMMYFUNCTION("IF(REGEXMATCH(M1580, ""(?i)"" &amp; JOIN(""|"", SPLIT(""kalisil"", "" ""))), 1, 0)"),0.0)</f>
        <v>0</v>
      </c>
      <c r="O1580" s="64" t="str">
        <f>vlookup(A1580,'RVtools V2.1'!A:H,7,0)</f>
        <v>N/A</v>
      </c>
      <c r="P1580" s="64">
        <f>if(vlookup(A1580,'RVtools V2.1'!A:H,5,0)="oui",1,0)</f>
        <v>0</v>
      </c>
      <c r="Q1580" s="64">
        <f>ifna(vlookup(A1580,vCPU!A:B,2,0),"Unknown")</f>
        <v>4</v>
      </c>
      <c r="R1580" s="66">
        <f>ifna(vlookup(A1580,vMemory!A:C,3,0),"Unknown")</f>
        <v>8</v>
      </c>
      <c r="S1580" s="66">
        <f>ifna(vlookup(A1580,vDisk!A:C,3,0),"Unknown")</f>
        <v>109</v>
      </c>
      <c r="T1580" s="67" t="str">
        <f t="array" ref="T1580">IFS(
   L1580=1, "No Lift &amp; Shift",
   J1580=1, XLOOKUP(A1580, 'Infra Study'!A:A, 'Infra Study'!P:P),
   I1580=1, "No Lift &amp; Shift",
   H1580=1, "GKE",
   K1580=1, "GCNV",
   G1580=1, "Lift &amp; Shift Prod",
   TRUE, "Lift &amp; Shift Noprod"
)</f>
        <v>Lift &amp; Shift Prod</v>
      </c>
      <c r="U1580" s="67">
        <f t="shared" si="7"/>
        <v>1</v>
      </c>
      <c r="V1580" s="68" t="str">
        <f>if(T1580="Lift &amp; Shift Noprod",if( Y1580=0,Assumptions!$B$5, Assumptions!$B$4),if(T1580="Lift &amp; Shift Prod",if(AND(N1580=1,O1580="T1"),Assumptions!$B$6,Assumptions!$B$4),0))</f>
        <v>N2D</v>
      </c>
      <c r="W1580" s="69">
        <f>if(V1580&lt;&gt;0,if(Q1580="Unknown", Assumptions!$B$42,If(Q1580&gt;1,Q1580,2)),0)</f>
        <v>4</v>
      </c>
      <c r="X1580" s="69">
        <f>if(V1580&lt;&gt;0,if(R1580="Unknown", Assumptions!$B$43,R1580),0)</f>
        <v>8</v>
      </c>
      <c r="Y1580" s="68">
        <f t="shared" si="8"/>
        <v>0</v>
      </c>
      <c r="Z1580" s="68">
        <f>if(V1580&lt;&gt;0,if(  S1580="Unknown", Assumptions!$B$44,S1580),0)</f>
        <v>109</v>
      </c>
      <c r="AA1580" s="68" t="str">
        <f>if(V1580 ="N2",ifna(vlookup(W1580&amp;"-"&amp;X1580,'Ref. VM'!A:B,2,0),"Custom"),if(V1580 ="E2" , ifna(vlookup(W1580&amp;"-"&amp;X1580,'Ref. VM'!D:E,2,0),"Custom"),if(V1580="N2D",ifna(vlookup(W1580&amp;"-"&amp;X1580,'Ref. VM'!G:H,2,0),"Custom"),if(V1580="N4",ifna(vlookup(W1580&amp;"-"&amp;X1580,'Ref. VM'!J:K,2,0),"Custom"),0))))</f>
        <v>Custom</v>
      </c>
      <c r="AB1580" s="67" t="str">
        <f t="shared" si="9"/>
        <v>N2D-Custom vCPUs-CUD 3y</v>
      </c>
      <c r="AC1580" s="67" t="str">
        <f t="shared" si="10"/>
        <v>N2D-Custom RAM-CUD 3y</v>
      </c>
      <c r="AD1580" s="67">
        <f t="shared" si="11"/>
        <v>0</v>
      </c>
      <c r="AE1580" s="69">
        <f>if(T1580="Lift &amp; Shift Prod",730,if(T1580="Lift &amp; Shift Noprod",Assumptions!$B$3,0))</f>
        <v>730</v>
      </c>
      <c r="AF1580" s="70">
        <f>if( U1580=0,0,if(Y1580=0, ((vlookup(AB1580,'SKU Pricing'!A:B,Assumptions!$B$2,0)*W1580)+(vlookup(AC1580,'SKU Pricing'!A:B,Assumptions!$B$2,0)*X1580))*AE1580,((vlookup(AB1580,'SKU Pricing'!A:B,Assumptions!$B$2,0)*W1580)+(vlookup(AC1580,'SKU Pricing'!A:B,Assumptions!$B$2,0)*(W1580*8))+(vlookup(AD1580,'SKU Pricing'!A:B,Assumptions!$B$2,0)*(X1580-(W1580*8))))*AE1580))</f>
        <v>55.81665264</v>
      </c>
      <c r="AG1580" s="67">
        <f t="shared" si="12"/>
        <v>0</v>
      </c>
      <c r="AH1580" s="70">
        <f>ifna(vlookup(AG1580,'SKU Pricing'!A:B,Assumptions!$B$2,0)*W1580*AE1580,0)</f>
        <v>0</v>
      </c>
      <c r="AI1580" s="62" t="str">
        <f t="shared" si="13"/>
        <v/>
      </c>
      <c r="AJ1580" s="62" t="str">
        <f>if(V1580&lt;&gt;0, if(T1580="Lift &amp; Shift Noprod",Assumptions!$B$9,if(V1580=Assumptions!$B$6,Assumptions!$B$10,if(P1580=1,Assumptions!$B$8,Assumptions!$B$7))),"")</f>
        <v>Balanced</v>
      </c>
      <c r="AK1580" s="69" t="str">
        <f t="shared" si="14"/>
        <v>Balanced</v>
      </c>
      <c r="AL1580" s="69">
        <f>if(AJ1580="Hyperdisk Balanced",Assumptions!$B$11,0)</f>
        <v>0</v>
      </c>
      <c r="AM1580" s="69">
        <f>if(AJ1580="Hyperdisk Balanced",Assumptions!$B$12,0)</f>
        <v>0</v>
      </c>
      <c r="AN1580" s="70">
        <f>if(AK1580=0,0,if(AJ1580="Hyperdisk Balanced",vlookup(AK1580&amp;" provisioned space",'SKU Pricing'!A:B,Assumptions!$B$2,0)*Z1580+vlookup(AK1580&amp;" provisioned IOPS",'SKU Pricing'!A:B,Assumptions!$B$2,0)*AL1580*730+vlookup(AK1580&amp;" provisioned throughput",'SKU Pricing'!A:B,Assumptions!$B$2,0)*AM1580*730,vlookup(AK1580,'SKU Pricing'!A:B,Assumptions!$B$2,0)*Z1580))</f>
        <v>12.644</v>
      </c>
      <c r="AO1580" s="70">
        <f t="shared" si="15"/>
        <v>68.46065264</v>
      </c>
      <c r="AP1580" s="71" t="str">
        <f t="shared" si="16"/>
        <v>VM Manager</v>
      </c>
      <c r="AQ1580" s="70">
        <f>ifna(vlookup(AP1580,'SKU Pricing'!A:B,Assumptions!$B$2,0)*AE1580,0)</f>
        <v>2.19</v>
      </c>
      <c r="AR1580" s="72">
        <v>0.0</v>
      </c>
    </row>
    <row r="1581">
      <c r="A1581" s="61" t="s">
        <v>1718</v>
      </c>
      <c r="B1581" s="62" t="str">
        <f>ifna(if(vlookup(A1581,vOS!A:B,2,0)="","Unknown",vlookup(A1581,vOS!A:B,2,0)),"Unknown")</f>
        <v>CentOS 4/5/6 (32-bit)</v>
      </c>
      <c r="C1581" s="62">
        <f>vlookup(B1581,'OS Study'!A:D,2,0)</f>
        <v>1</v>
      </c>
      <c r="D1581" s="62" t="str">
        <f>vlookup(B1581,'OS Study'!A:D,3,0)</f>
        <v>Linux</v>
      </c>
      <c r="E1581" s="62" t="str">
        <f>vlookup(B1581,'OS Study'!A:D,4,0)</f>
        <v>CentOS</v>
      </c>
      <c r="F1581" s="63" t="str">
        <f>vlookup(B1581,'OS Study'!A:E,5,0)</f>
        <v>4/5/6</v>
      </c>
      <c r="G1581" s="62">
        <f>IF(vlookup(A1581,'RVtools V2.1'!A:J,4,0)="non",0,1)</f>
        <v>1</v>
      </c>
      <c r="H1581" s="62">
        <f>if(vlookup(A1581,'RVtools V2.1'!A:K,11,0)="kube",1,0)</f>
        <v>0</v>
      </c>
      <c r="I1581" s="62">
        <f t="shared" si="5"/>
        <v>0</v>
      </c>
      <c r="J1581" s="62">
        <f>ifna(vlookup(A1581,'Infra Study'!A:Q,17,0),0)</f>
        <v>0</v>
      </c>
      <c r="K1581" s="64">
        <f>IFERROR(__xludf.DUMMYFUNCTION("N(REGEXMATCH(VLOOKUP(A1581, 'RVtools V2.1'!A:H, 8, 0), ""^Serveur de fichiers""))"),0.0)</f>
        <v>0</v>
      </c>
      <c r="L1581" s="64">
        <f t="shared" si="6"/>
        <v>1</v>
      </c>
      <c r="M1581" s="67" t="str">
        <f>ifna(vlookup(A1581,'RVtools V2.1'!A:I,8,0),"N/A")</f>
        <v>Archive SIL</v>
      </c>
      <c r="N1581" s="64">
        <f>IFERROR(__xludf.DUMMYFUNCTION("IF(REGEXMATCH(M1581, ""(?i)"" &amp; JOIN(""|"", SPLIT(""kalisil"", "" ""))), 1, 0)"),0.0)</f>
        <v>0</v>
      </c>
      <c r="O1581" s="64" t="str">
        <f>vlookup(A1581,'RVtools V2.1'!A:H,7,0)</f>
        <v>N/A</v>
      </c>
      <c r="P1581" s="64">
        <f>if(vlookup(A1581,'RVtools V2.1'!A:H,5,0)="oui",1,0)</f>
        <v>0</v>
      </c>
      <c r="Q1581" s="64">
        <f>ifna(vlookup(A1581,vCPU!A:B,2,0),"Unknown")</f>
        <v>4</v>
      </c>
      <c r="R1581" s="66">
        <f>ifna(vlookup(A1581,vMemory!A:C,3,0),"Unknown")</f>
        <v>8</v>
      </c>
      <c r="S1581" s="66">
        <f>ifna(vlookup(A1581,vDisk!A:C,3,0),"Unknown")</f>
        <v>144</v>
      </c>
      <c r="T1581" s="67" t="str">
        <f t="array" ref="T1581">IFS(
   L1581=1, "No Lift &amp; Shift",
   J1581=1, XLOOKUP(A1581, 'Infra Study'!A:A, 'Infra Study'!P:P),
   I1581=1, "No Lift &amp; Shift",
   H1581=1, "GKE",
   K1581=1, "GCNV",
   G1581=1, "Lift &amp; Shift Prod",
   TRUE, "Lift &amp; Shift Noprod"
)</f>
        <v>No Lift &amp; Shift</v>
      </c>
      <c r="U1581" s="67">
        <f t="shared" si="7"/>
        <v>0</v>
      </c>
      <c r="V1581" s="68">
        <f>if(T1581="Lift &amp; Shift Noprod",if( Y1581=0,Assumptions!$B$5, Assumptions!$B$4),if(T1581="Lift &amp; Shift Prod",if(AND(N1581=1,O1581="T1"),Assumptions!$B$6,Assumptions!$B$4),0))</f>
        <v>0</v>
      </c>
      <c r="W1581" s="62">
        <f>if(V1581&lt;&gt;0,if(Q1581="Unknown", Assumptions!$B$42,If(Q1581&gt;1,Q1581,2)),0)</f>
        <v>0</v>
      </c>
      <c r="X1581" s="69">
        <f>if(V1581&lt;&gt;0,if(R1581="Unknown", Assumptions!$B$43,R1581),0)</f>
        <v>0</v>
      </c>
      <c r="Y1581" s="68">
        <f t="shared" si="8"/>
        <v>0</v>
      </c>
      <c r="Z1581" s="68">
        <f>if(V1581&lt;&gt;0,if(  S1581="Unknown", Assumptions!$B$44,S1581),0)</f>
        <v>0</v>
      </c>
      <c r="AA1581" s="68">
        <f>if(V1581 ="N2",ifna(vlookup(W1581&amp;"-"&amp;X1581,'Ref. VM'!A:B,2,0),"Custom"),if(V1581 ="E2" , ifna(vlookup(W1581&amp;"-"&amp;X1581,'Ref. VM'!D:E,2,0),"Custom"),if(V1581="N2D",ifna(vlookup(W1581&amp;"-"&amp;X1581,'Ref. VM'!G:H,2,0),"Custom"),if(V1581="N4",ifna(vlookup(W1581&amp;"-"&amp;X1581,'Ref. VM'!J:K,2,0),"Custom"),0))))</f>
        <v>0</v>
      </c>
      <c r="AB1581" s="67">
        <f t="shared" si="9"/>
        <v>0</v>
      </c>
      <c r="AC1581" s="67">
        <f t="shared" si="10"/>
        <v>0</v>
      </c>
      <c r="AD1581" s="67">
        <f t="shared" si="11"/>
        <v>0</v>
      </c>
      <c r="AE1581" s="62">
        <f>if(T1581="Lift &amp; Shift Prod",730,if(T1581="Lift &amp; Shift Noprod",Assumptions!$B$3,0))</f>
        <v>0</v>
      </c>
      <c r="AF1581" s="70">
        <f>if( U1581=0,0,if(Y1581=0, ((vlookup(AB1581,'SKU Pricing'!A:B,Assumptions!$B$2,0)*W1581)+(vlookup(AC1581,'SKU Pricing'!A:B,Assumptions!$B$2,0)*X1581))*AE1581,((vlookup(AB1581,'SKU Pricing'!A:B,Assumptions!$B$2,0)*W1581)+(vlookup(AC1581,'SKU Pricing'!A:B,Assumptions!$B$2,0)*(W1581*8))+(vlookup(AD1581,'SKU Pricing'!A:B,Assumptions!$B$2,0)*(X1581-(W1581*8))))*AE1581))</f>
        <v>0</v>
      </c>
      <c r="AG1581" s="67">
        <f t="shared" si="12"/>
        <v>0</v>
      </c>
      <c r="AH1581" s="70">
        <f>ifna(vlookup(AG1581,'SKU Pricing'!A:B,Assumptions!$B$2,0)*W1581*AE1581,0)</f>
        <v>0</v>
      </c>
      <c r="AI1581" s="62" t="str">
        <f t="shared" si="13"/>
        <v/>
      </c>
      <c r="AJ1581" s="62" t="str">
        <f>if(V1581&lt;&gt;0, if(T1581="Lift &amp; Shift Noprod",Assumptions!$B$9,if(V1581=Assumptions!$B$6,Assumptions!$B$10,if(P1581=1,Assumptions!$B$8,Assumptions!$B$7))),"")</f>
        <v/>
      </c>
      <c r="AK1581" s="69">
        <f t="shared" si="14"/>
        <v>0</v>
      </c>
      <c r="AL1581" s="69">
        <f>if(AJ1581="Hyperdisk Balanced",Assumptions!$B$11,0)</f>
        <v>0</v>
      </c>
      <c r="AM1581" s="69">
        <f>if(AJ1581="Hyperdisk Balanced",Assumptions!$B$12,0)</f>
        <v>0</v>
      </c>
      <c r="AN1581" s="70">
        <f>if(AK1581=0,0,if(AJ1581="Hyperdisk Balanced",vlookup(AK1581&amp;" provisioned space",'SKU Pricing'!A:B,Assumptions!$B$2,0)*Z1581+vlookup(AK1581&amp;" provisioned IOPS",'SKU Pricing'!A:B,Assumptions!$B$2,0)*AL1581*730+vlookup(AK1581&amp;" provisioned throughput",'SKU Pricing'!A:B,Assumptions!$B$2,0)*AM1581*730,vlookup(AK1581,'SKU Pricing'!A:B,Assumptions!$B$2,0)*Z1581))</f>
        <v>0</v>
      </c>
      <c r="AO1581" s="70">
        <f t="shared" si="15"/>
        <v>0</v>
      </c>
      <c r="AP1581" s="71">
        <f t="shared" si="16"/>
        <v>0</v>
      </c>
      <c r="AQ1581" s="70">
        <f>ifna(vlookup(AP1581,'SKU Pricing'!A:B,Assumptions!$B$2,0)*AE1581,0)</f>
        <v>0</v>
      </c>
      <c r="AR1581" s="72">
        <v>0.0</v>
      </c>
    </row>
    <row r="1582">
      <c r="A1582" s="61" t="s">
        <v>1719</v>
      </c>
      <c r="B1582" s="62" t="str">
        <f>ifna(if(vlookup(A1582,vOS!A:B,2,0)="","Unknown",vlookup(A1582,vOS!A:B,2,0)),"Unknown")</f>
        <v>Debian GNU/Linux 6 (32-bit)</v>
      </c>
      <c r="C1582" s="62">
        <f>vlookup(B1582,'OS Study'!A:D,2,0)</f>
        <v>1</v>
      </c>
      <c r="D1582" s="62" t="str">
        <f>vlookup(B1582,'OS Study'!A:D,3,0)</f>
        <v>Linux</v>
      </c>
      <c r="E1582" s="62" t="str">
        <f>vlookup(B1582,'OS Study'!A:D,4,0)</f>
        <v>Debian</v>
      </c>
      <c r="F1582" s="63" t="str">
        <f>vlookup(B1582,'OS Study'!A:E,5,0)</f>
        <v>6</v>
      </c>
      <c r="G1582" s="62">
        <f>IF(vlookup(A1582,'RVtools V2.1'!A:J,4,0)="non",0,1)</f>
        <v>1</v>
      </c>
      <c r="H1582" s="62">
        <f>if(vlookup(A1582,'RVtools V2.1'!A:K,11,0)="kube",1,0)</f>
        <v>0</v>
      </c>
      <c r="I1582" s="62">
        <f t="shared" si="5"/>
        <v>0</v>
      </c>
      <c r="J1582" s="62">
        <f>ifna(vlookup(A1582,'Infra Study'!A:Q,17,0),0)</f>
        <v>1</v>
      </c>
      <c r="K1582" s="64">
        <f>IFERROR(__xludf.DUMMYFUNCTION("N(REGEXMATCH(VLOOKUP(A1582, 'RVtools V2.1'!A:H, 8, 0), ""^Serveur de fichiers""))"),0.0)</f>
        <v>0</v>
      </c>
      <c r="L1582" s="64">
        <f t="shared" si="6"/>
        <v>1</v>
      </c>
      <c r="M1582" s="67" t="str">
        <f>ifna(vlookup(A1582,'RVtools V2.1'!A:I,8,0),"N/A")</f>
        <v>Archive SIL</v>
      </c>
      <c r="N1582" s="64">
        <f>IFERROR(__xludf.DUMMYFUNCTION("IF(REGEXMATCH(M1582, ""(?i)"" &amp; JOIN(""|"", SPLIT(""kalisil"", "" ""))), 1, 0)"),0.0)</f>
        <v>0</v>
      </c>
      <c r="O1582" s="64" t="str">
        <f>vlookup(A1582,'RVtools V2.1'!A:H,7,0)</f>
        <v>N/A</v>
      </c>
      <c r="P1582" s="64">
        <f>if(vlookup(A1582,'RVtools V2.1'!A:H,5,0)="oui",1,0)</f>
        <v>0</v>
      </c>
      <c r="Q1582" s="64">
        <f>ifna(vlookup(A1582,vCPU!A:B,2,0),"Unknown")</f>
        <v>2</v>
      </c>
      <c r="R1582" s="66">
        <f>ifna(vlookup(A1582,vMemory!A:C,3,0),"Unknown")</f>
        <v>1</v>
      </c>
      <c r="S1582" s="66">
        <f>ifna(vlookup(A1582,vDisk!A:C,3,0),"Unknown")</f>
        <v>15</v>
      </c>
      <c r="T1582" s="67" t="str">
        <f t="array" ref="T1582">IFS(
   L1582=1, "No Lift &amp; Shift",
   J1582=1, XLOOKUP(A1582, 'Infra Study'!A:A, 'Infra Study'!P:P),
   I1582=1, "No Lift &amp; Shift",
   H1582=1, "GKE",
   K1582=1, "GCNV",
   G1582=1, "Lift &amp; Shift Prod",
   TRUE, "Lift &amp; Shift Noprod"
)</f>
        <v>No Lift &amp; Shift</v>
      </c>
      <c r="U1582" s="67">
        <f t="shared" si="7"/>
        <v>0</v>
      </c>
      <c r="V1582" s="68">
        <f>if(T1582="Lift &amp; Shift Noprod",if( Y1582=0,Assumptions!$B$5, Assumptions!$B$4),if(T1582="Lift &amp; Shift Prod",if(AND(N1582=1,O1582="T1"),Assumptions!$B$6,Assumptions!$B$4),0))</f>
        <v>0</v>
      </c>
      <c r="W1582" s="62">
        <f>if(V1582&lt;&gt;0,if(Q1582="Unknown", Assumptions!$B$42,If(Q1582&gt;1,Q1582,2)),0)</f>
        <v>0</v>
      </c>
      <c r="X1582" s="69">
        <f>if(V1582&lt;&gt;0,if(R1582="Unknown", Assumptions!$B$43,R1582),0)</f>
        <v>0</v>
      </c>
      <c r="Y1582" s="68">
        <f t="shared" si="8"/>
        <v>0</v>
      </c>
      <c r="Z1582" s="68">
        <f>if(V1582&lt;&gt;0,if(  S1582="Unknown", Assumptions!$B$44,S1582),0)</f>
        <v>0</v>
      </c>
      <c r="AA1582" s="68">
        <f>if(V1582 ="N2",ifna(vlookup(W1582&amp;"-"&amp;X1582,'Ref. VM'!A:B,2,0),"Custom"),if(V1582 ="E2" , ifna(vlookup(W1582&amp;"-"&amp;X1582,'Ref. VM'!D:E,2,0),"Custom"),if(V1582="N2D",ifna(vlookup(W1582&amp;"-"&amp;X1582,'Ref. VM'!G:H,2,0),"Custom"),if(V1582="N4",ifna(vlookup(W1582&amp;"-"&amp;X1582,'Ref. VM'!J:K,2,0),"Custom"),0))))</f>
        <v>0</v>
      </c>
      <c r="AB1582" s="67">
        <f t="shared" si="9"/>
        <v>0</v>
      </c>
      <c r="AC1582" s="67">
        <f t="shared" si="10"/>
        <v>0</v>
      </c>
      <c r="AD1582" s="67">
        <f t="shared" si="11"/>
        <v>0</v>
      </c>
      <c r="AE1582" s="62">
        <f>if(T1582="Lift &amp; Shift Prod",730,if(T1582="Lift &amp; Shift Noprod",Assumptions!$B$3,0))</f>
        <v>0</v>
      </c>
      <c r="AF1582" s="70">
        <f>if( U1582=0,0,if(Y1582=0, ((vlookup(AB1582,'SKU Pricing'!A:B,Assumptions!$B$2,0)*W1582)+(vlookup(AC1582,'SKU Pricing'!A:B,Assumptions!$B$2,0)*X1582))*AE1582,((vlookup(AB1582,'SKU Pricing'!A:B,Assumptions!$B$2,0)*W1582)+(vlookup(AC1582,'SKU Pricing'!A:B,Assumptions!$B$2,0)*(W1582*8))+(vlookup(AD1582,'SKU Pricing'!A:B,Assumptions!$B$2,0)*(X1582-(W1582*8))))*AE1582))</f>
        <v>0</v>
      </c>
      <c r="AG1582" s="67">
        <f t="shared" si="12"/>
        <v>0</v>
      </c>
      <c r="AH1582" s="70">
        <f>ifna(vlookup(AG1582,'SKU Pricing'!A:B,Assumptions!$B$2,0)*W1582*AE1582,0)</f>
        <v>0</v>
      </c>
      <c r="AI1582" s="62" t="str">
        <f t="shared" si="13"/>
        <v/>
      </c>
      <c r="AJ1582" s="62" t="str">
        <f>if(V1582&lt;&gt;0, if(T1582="Lift &amp; Shift Noprod",Assumptions!$B$9,if(V1582=Assumptions!$B$6,Assumptions!$B$10,if(P1582=1,Assumptions!$B$8,Assumptions!$B$7))),"")</f>
        <v/>
      </c>
      <c r="AK1582" s="69">
        <f t="shared" si="14"/>
        <v>0</v>
      </c>
      <c r="AL1582" s="69">
        <f>if(AJ1582="Hyperdisk Balanced",Assumptions!$B$11,0)</f>
        <v>0</v>
      </c>
      <c r="AM1582" s="69">
        <f>if(AJ1582="Hyperdisk Balanced",Assumptions!$B$12,0)</f>
        <v>0</v>
      </c>
      <c r="AN1582" s="70">
        <f>if(AK1582=0,0,if(AJ1582="Hyperdisk Balanced",vlookup(AK1582&amp;" provisioned space",'SKU Pricing'!A:B,Assumptions!$B$2,0)*Z1582+vlookup(AK1582&amp;" provisioned IOPS",'SKU Pricing'!A:B,Assumptions!$B$2,0)*AL1582*730+vlookup(AK1582&amp;" provisioned throughput",'SKU Pricing'!A:B,Assumptions!$B$2,0)*AM1582*730,vlookup(AK1582,'SKU Pricing'!A:B,Assumptions!$B$2,0)*Z1582))</f>
        <v>0</v>
      </c>
      <c r="AO1582" s="70">
        <f t="shared" si="15"/>
        <v>0</v>
      </c>
      <c r="AP1582" s="71">
        <f t="shared" si="16"/>
        <v>0</v>
      </c>
      <c r="AQ1582" s="70">
        <f>ifna(vlookup(AP1582,'SKU Pricing'!A:B,Assumptions!$B$2,0)*AE1582,0)</f>
        <v>0</v>
      </c>
      <c r="AR1582" s="72">
        <v>0.0</v>
      </c>
    </row>
    <row r="1583">
      <c r="A1583" s="61" t="s">
        <v>1720</v>
      </c>
      <c r="B1583" s="62" t="str">
        <f>ifna(if(vlookup(A1583,vOS!A:B,2,0)="","Unknown",vlookup(A1583,vOS!A:B,2,0)),"Unknown")</f>
        <v>Microsoft Windows Server 2016 or later (64-bit)</v>
      </c>
      <c r="C1583" s="62">
        <f>vlookup(B1583,'OS Study'!A:D,2,0)</f>
        <v>0</v>
      </c>
      <c r="D1583" s="62" t="str">
        <f>vlookup(B1583,'OS Study'!A:D,3,0)</f>
        <v>Windows</v>
      </c>
      <c r="E1583" s="62" t="str">
        <f>vlookup(B1583,'OS Study'!A:D,4,0)</f>
        <v>Server</v>
      </c>
      <c r="F1583" s="63" t="str">
        <f>vlookup(B1583,'OS Study'!A:E,5,0)</f>
        <v>2016</v>
      </c>
      <c r="G1583" s="62">
        <f>IF(vlookup(A1583,'RVtools V2.1'!A:J,4,0)="non",0,1)</f>
        <v>1</v>
      </c>
      <c r="H1583" s="62">
        <f>if(vlookup(A1583,'RVtools V2.1'!A:K,11,0)="kube",1,0)</f>
        <v>0</v>
      </c>
      <c r="I1583" s="62">
        <f t="shared" si="5"/>
        <v>0</v>
      </c>
      <c r="J1583" s="62">
        <f>ifna(vlookup(A1583,'Infra Study'!A:Q,17,0),0)</f>
        <v>0</v>
      </c>
      <c r="K1583" s="64">
        <f>IFERROR(__xludf.DUMMYFUNCTION("N(REGEXMATCH(VLOOKUP(A1583, 'RVtools V2.1'!A:H, 8, 0), ""^Serveur de fichiers""))"),0.0)</f>
        <v>0</v>
      </c>
      <c r="L1583" s="64">
        <f t="shared" si="6"/>
        <v>0</v>
      </c>
      <c r="M1583" s="67" t="str">
        <f>ifna(vlookup(A1583,'RVtools V2.1'!A:I,8,0),"N/A")</f>
        <v>GENETEC - Contrôle D'accès</v>
      </c>
      <c r="N1583" s="64">
        <f>IFERROR(__xludf.DUMMYFUNCTION("IF(REGEXMATCH(M1583, ""(?i)"" &amp; JOIN(""|"", SPLIT(""kalisil"", "" ""))), 1, 0)"),0.0)</f>
        <v>0</v>
      </c>
      <c r="O1583" s="64" t="str">
        <f>vlookup(A1583,'RVtools V2.1'!A:H,7,0)</f>
        <v>T1</v>
      </c>
      <c r="P1583" s="64">
        <f>if(vlookup(A1583,'RVtools V2.1'!A:H,5,0)="oui",1,0)</f>
        <v>1</v>
      </c>
      <c r="Q1583" s="64">
        <f>ifna(vlookup(A1583,vCPU!A:B,2,0),"Unknown")</f>
        <v>4</v>
      </c>
      <c r="R1583" s="66">
        <f>ifna(vlookup(A1583,vMemory!A:C,3,0),"Unknown")</f>
        <v>6</v>
      </c>
      <c r="S1583" s="66">
        <f>ifna(vlookup(A1583,vDisk!A:C,3,0),"Unknown")</f>
        <v>1095</v>
      </c>
      <c r="T1583" s="67" t="str">
        <f t="array" ref="T1583">IFS(
   L1583=1, "No Lift &amp; Shift",
   J1583=1, XLOOKUP(A1583, 'Infra Study'!A:A, 'Infra Study'!P:P),
   I1583=1, "No Lift &amp; Shift",
   H1583=1, "GKE",
   K1583=1, "GCNV",
   G1583=1, "Lift &amp; Shift Prod",
   TRUE, "Lift &amp; Shift Noprod"
)</f>
        <v>Lift &amp; Shift Prod</v>
      </c>
      <c r="U1583" s="67">
        <f t="shared" si="7"/>
        <v>1</v>
      </c>
      <c r="V1583" s="68" t="str">
        <f>if(T1583="Lift &amp; Shift Noprod",if( Y1583=0,Assumptions!$B$5, Assumptions!$B$4),if(T1583="Lift &amp; Shift Prod",if(AND(N1583=1,O1583="T1"),Assumptions!$B$6,Assumptions!$B$4),0))</f>
        <v>N2D</v>
      </c>
      <c r="W1583" s="69">
        <f>if(V1583&lt;&gt;0,if(Q1583="Unknown", Assumptions!$B$42,If(Q1583&gt;1,Q1583,2)),0)</f>
        <v>4</v>
      </c>
      <c r="X1583" s="69">
        <f>if(V1583&lt;&gt;0,if(R1583="Unknown", Assumptions!$B$43,R1583),0)</f>
        <v>6</v>
      </c>
      <c r="Y1583" s="68">
        <f t="shared" si="8"/>
        <v>0</v>
      </c>
      <c r="Z1583" s="68">
        <f>if(V1583&lt;&gt;0,if(  S1583="Unknown", Assumptions!$B$44,S1583),0)</f>
        <v>1095</v>
      </c>
      <c r="AA1583" s="68" t="str">
        <f>if(V1583 ="N2",ifna(vlookup(W1583&amp;"-"&amp;X1583,'Ref. VM'!A:B,2,0),"Custom"),if(V1583 ="E2" , ifna(vlookup(W1583&amp;"-"&amp;X1583,'Ref. VM'!D:E,2,0),"Custom"),if(V1583="N2D",ifna(vlookup(W1583&amp;"-"&amp;X1583,'Ref. VM'!G:H,2,0),"Custom"),if(V1583="N4",ifna(vlookup(W1583&amp;"-"&amp;X1583,'Ref. VM'!J:K,2,0),"Custom"),0))))</f>
        <v>Custom</v>
      </c>
      <c r="AB1583" s="67" t="str">
        <f t="shared" si="9"/>
        <v>N2D-Custom vCPUs-CUD 3y</v>
      </c>
      <c r="AC1583" s="67" t="str">
        <f t="shared" si="10"/>
        <v>N2D-Custom RAM-CUD 3y</v>
      </c>
      <c r="AD1583" s="67">
        <f t="shared" si="11"/>
        <v>0</v>
      </c>
      <c r="AE1583" s="69">
        <f>if(T1583="Lift &amp; Shift Prod",730,if(T1583="Lift &amp; Shift Noprod",Assumptions!$B$3,0))</f>
        <v>730</v>
      </c>
      <c r="AF1583" s="70">
        <f>if( U1583=0,0,if(Y1583=0, ((vlookup(AB1583,'SKU Pricing'!A:B,Assumptions!$B$2,0)*W1583)+(vlookup(AC1583,'SKU Pricing'!A:B,Assumptions!$B$2,0)*X1583))*AE1583,((vlookup(AB1583,'SKU Pricing'!A:B,Assumptions!$B$2,0)*W1583)+(vlookup(AC1583,'SKU Pricing'!A:B,Assumptions!$B$2,0)*(W1583*8))+(vlookup(AD1583,'SKU Pricing'!A:B,Assumptions!$B$2,0)*(X1583-(W1583*8))))*AE1583))</f>
        <v>52.86648612</v>
      </c>
      <c r="AG1583" s="67" t="str">
        <f t="shared" si="12"/>
        <v>Windows Server</v>
      </c>
      <c r="AH1583" s="70">
        <f>ifna(vlookup(AG1583,'SKU Pricing'!A:B,Assumptions!$B$2,0)*W1583*AE1583,0)</f>
        <v>134.32</v>
      </c>
      <c r="AI1583" s="62" t="str">
        <f t="shared" si="13"/>
        <v>Regional</v>
      </c>
      <c r="AJ1583" s="62" t="str">
        <f>if(V1583&lt;&gt;0, if(T1583="Lift &amp; Shift Noprod",Assumptions!$B$9,if(V1583=Assumptions!$B$6,Assumptions!$B$10,if(P1583=1,Assumptions!$B$8,Assumptions!$B$7))),"")</f>
        <v>SSD</v>
      </c>
      <c r="AK1583" s="69" t="str">
        <f t="shared" si="14"/>
        <v>SSD</v>
      </c>
      <c r="AL1583" s="69">
        <f>if(AJ1583="Hyperdisk Balanced",Assumptions!$B$11,0)</f>
        <v>0</v>
      </c>
      <c r="AM1583" s="69">
        <f>if(AJ1583="Hyperdisk Balanced",Assumptions!$B$12,0)</f>
        <v>0</v>
      </c>
      <c r="AN1583" s="70">
        <f>if(AK1583=0,0,if(AJ1583="Hyperdisk Balanced",vlookup(AK1583&amp;" provisioned space",'SKU Pricing'!A:B,Assumptions!$B$2,0)*Z1583+vlookup(AK1583&amp;" provisioned IOPS",'SKU Pricing'!A:B,Assumptions!$B$2,0)*AL1583*730+vlookup(AK1583&amp;" provisioned throughput",'SKU Pricing'!A:B,Assumptions!$B$2,0)*AM1583*730,vlookup(AK1583,'SKU Pricing'!A:B,Assumptions!$B$2,0)*Z1583))</f>
        <v>215.715</v>
      </c>
      <c r="AO1583" s="70">
        <f t="shared" si="15"/>
        <v>402.9014861</v>
      </c>
      <c r="AP1583" s="71" t="str">
        <f t="shared" si="16"/>
        <v>VM Manager</v>
      </c>
      <c r="AQ1583" s="70">
        <f>ifna(vlookup(AP1583,'SKU Pricing'!A:B,Assumptions!$B$2,0)*AE1583,0)</f>
        <v>2.19</v>
      </c>
      <c r="AR1583" s="72">
        <v>0.0</v>
      </c>
    </row>
    <row r="1584">
      <c r="A1584" s="61" t="s">
        <v>1721</v>
      </c>
      <c r="B1584" s="62" t="str">
        <f>ifna(if(vlookup(A1584,vOS!A:B,2,0)="","Unknown",vlookup(A1584,vOS!A:B,2,0)),"Unknown")</f>
        <v>Microsoft Windows 10 (64-bit)</v>
      </c>
      <c r="C1584" s="62">
        <f>vlookup(B1584,'OS Study'!A:D,2,0)</f>
        <v>0</v>
      </c>
      <c r="D1584" s="62" t="str">
        <f>vlookup(B1584,'OS Study'!A:D,3,0)</f>
        <v>Windows</v>
      </c>
      <c r="E1584" s="62" t="str">
        <f>vlookup(B1584,'OS Study'!A:D,4,0)</f>
        <v>Workstation</v>
      </c>
      <c r="F1584" s="63" t="str">
        <f>vlookup(B1584,'OS Study'!A:E,5,0)</f>
        <v>10</v>
      </c>
      <c r="G1584" s="62">
        <f>IF(vlookup(A1584,'RVtools V2.1'!A:J,4,0)="non",0,1)</f>
        <v>0</v>
      </c>
      <c r="H1584" s="62">
        <f>if(vlookup(A1584,'RVtools V2.1'!A:K,11,0)="kube",1,0)</f>
        <v>0</v>
      </c>
      <c r="I1584" s="62">
        <f t="shared" si="5"/>
        <v>0</v>
      </c>
      <c r="J1584" s="62">
        <f>ifna(vlookup(A1584,'Infra Study'!A:Q,17,0),0)</f>
        <v>1</v>
      </c>
      <c r="K1584" s="64">
        <f>IFERROR(__xludf.DUMMYFUNCTION("N(REGEXMATCH(VLOOKUP(A1584, 'RVtools V2.1'!A:H, 8, 0), ""^Serveur de fichiers""))"),0.0)</f>
        <v>0</v>
      </c>
      <c r="L1584" s="64">
        <f t="shared" si="6"/>
        <v>0</v>
      </c>
      <c r="M1584" s="65" t="str">
        <f>ifna(vlookup(A1584,'RVtools V2.1'!A:I,8,0),"N/A")</f>
        <v>Archive SIL</v>
      </c>
      <c r="N1584" s="64">
        <f>IFERROR(__xludf.DUMMYFUNCTION("IF(REGEXMATCH(M1584, ""(?i)"" &amp; JOIN(""|"", SPLIT(""kalisil"", "" ""))), 1, 0)"),0.0)</f>
        <v>0</v>
      </c>
      <c r="O1584" s="64" t="str">
        <f>vlookup(A1584,'RVtools V2.1'!A:H,7,0)</f>
        <v>N/A</v>
      </c>
      <c r="P1584" s="64">
        <f>if(vlookup(A1584,'RVtools V2.1'!A:H,5,0)="oui",1,0)</f>
        <v>0</v>
      </c>
      <c r="Q1584" s="64">
        <f>ifna(vlookup(A1584,vCPU!A:B,2,0),"Unknown")</f>
        <v>2</v>
      </c>
      <c r="R1584" s="66">
        <f>ifna(vlookup(A1584,vMemory!A:C,3,0),"Unknown")</f>
        <v>4</v>
      </c>
      <c r="S1584" s="66">
        <f>ifna(vlookup(A1584,vDisk!A:C,3,0),"Unknown")</f>
        <v>139</v>
      </c>
      <c r="T1584" s="67" t="str">
        <f t="array" ref="T1584">IFS(
   L1584=1, "No Lift &amp; Shift",
   J1584=1, XLOOKUP(A1584, 'Infra Study'!A:A, 'Infra Study'!P:P),
   I1584=1, "No Lift &amp; Shift",
   H1584=1, "GKE",
   K1584=1, "GCNV",
   G1584=1, "Lift &amp; Shift Prod",
   TRUE, "Lift &amp; Shift Noprod"
)</f>
        <v>Consolidation</v>
      </c>
      <c r="U1584" s="67">
        <f t="shared" si="7"/>
        <v>0</v>
      </c>
      <c r="V1584" s="68">
        <f>if(T1584="Lift &amp; Shift Noprod",if( Y1584=0,Assumptions!$B$5, Assumptions!$B$4),if(T1584="Lift &amp; Shift Prod",if(AND(N1584=1,O1584="T1"),Assumptions!$B$6,Assumptions!$B$4),0))</f>
        <v>0</v>
      </c>
      <c r="W1584" s="62">
        <f>if(V1584&lt;&gt;0,if(Q1584="Unknown", Assumptions!$B$42,If(Q1584&gt;1,Q1584,2)),0)</f>
        <v>0</v>
      </c>
      <c r="X1584" s="69">
        <f>if(V1584&lt;&gt;0,if(R1584="Unknown", Assumptions!$B$43,R1584),0)</f>
        <v>0</v>
      </c>
      <c r="Y1584" s="68">
        <f t="shared" si="8"/>
        <v>0</v>
      </c>
      <c r="Z1584" s="68">
        <f>if(V1584&lt;&gt;0,if(  S1584="Unknown", Assumptions!$B$44,S1584),0)</f>
        <v>0</v>
      </c>
      <c r="AA1584" s="68">
        <f>if(V1584 ="N2",ifna(vlookup(W1584&amp;"-"&amp;X1584,'Ref. VM'!A:B,2,0),"Custom"),if(V1584 ="E2" , ifna(vlookup(W1584&amp;"-"&amp;X1584,'Ref. VM'!D:E,2,0),"Custom"),if(V1584="N2D",ifna(vlookup(W1584&amp;"-"&amp;X1584,'Ref. VM'!G:H,2,0),"Custom"),if(V1584="N4",ifna(vlookup(W1584&amp;"-"&amp;X1584,'Ref. VM'!J:K,2,0),"Custom"),0))))</f>
        <v>0</v>
      </c>
      <c r="AB1584" s="67">
        <f t="shared" si="9"/>
        <v>0</v>
      </c>
      <c r="AC1584" s="67">
        <f t="shared" si="10"/>
        <v>0</v>
      </c>
      <c r="AD1584" s="67">
        <f t="shared" si="11"/>
        <v>0</v>
      </c>
      <c r="AE1584" s="62">
        <f>if(T1584="Lift &amp; Shift Prod",730,if(T1584="Lift &amp; Shift Noprod",Assumptions!$B$3,0))</f>
        <v>0</v>
      </c>
      <c r="AF1584" s="70">
        <f>if( U1584=0,0,if(Y1584=0, ((vlookup(AB1584,'SKU Pricing'!A:B,Assumptions!$B$2,0)*W1584)+(vlookup(AC1584,'SKU Pricing'!A:B,Assumptions!$B$2,0)*X1584))*AE1584,((vlookup(AB1584,'SKU Pricing'!A:B,Assumptions!$B$2,0)*W1584)+(vlookup(AC1584,'SKU Pricing'!A:B,Assumptions!$B$2,0)*(W1584*8))+(vlookup(AD1584,'SKU Pricing'!A:B,Assumptions!$B$2,0)*(X1584-(W1584*8))))*AE1584))</f>
        <v>0</v>
      </c>
      <c r="AG1584" s="67">
        <f t="shared" si="12"/>
        <v>0</v>
      </c>
      <c r="AH1584" s="70">
        <f>ifna(vlookup(AG1584,'SKU Pricing'!A:B,Assumptions!$B$2,0)*W1584*AE1584,0)</f>
        <v>0</v>
      </c>
      <c r="AI1584" s="62" t="str">
        <f t="shared" si="13"/>
        <v/>
      </c>
      <c r="AJ1584" s="62" t="str">
        <f>if(V1584&lt;&gt;0, if(T1584="Lift &amp; Shift Noprod",Assumptions!$B$9,if(V1584=Assumptions!$B$6,Assumptions!$B$10,if(P1584=1,Assumptions!$B$8,Assumptions!$B$7))),"")</f>
        <v/>
      </c>
      <c r="AK1584" s="69">
        <f t="shared" si="14"/>
        <v>0</v>
      </c>
      <c r="AL1584" s="69">
        <f>if(AJ1584="Hyperdisk Balanced",Assumptions!$B$11,0)</f>
        <v>0</v>
      </c>
      <c r="AM1584" s="69">
        <f>if(AJ1584="Hyperdisk Balanced",Assumptions!$B$12,0)</f>
        <v>0</v>
      </c>
      <c r="AN1584" s="70">
        <f>if(AK1584=0,0,if(AJ1584="Hyperdisk Balanced",vlookup(AK1584&amp;" provisioned space",'SKU Pricing'!A:B,Assumptions!$B$2,0)*Z1584+vlookup(AK1584&amp;" provisioned IOPS",'SKU Pricing'!A:B,Assumptions!$B$2,0)*AL1584*730+vlookup(AK1584&amp;" provisioned throughput",'SKU Pricing'!A:B,Assumptions!$B$2,0)*AM1584*730,vlookup(AK1584,'SKU Pricing'!A:B,Assumptions!$B$2,0)*Z1584))</f>
        <v>0</v>
      </c>
      <c r="AO1584" s="70">
        <f t="shared" si="15"/>
        <v>0</v>
      </c>
      <c r="AP1584" s="71">
        <f t="shared" si="16"/>
        <v>0</v>
      </c>
      <c r="AQ1584" s="70">
        <f>ifna(vlookup(AP1584,'SKU Pricing'!A:B,Assumptions!$B$2,0)*AE1584,0)</f>
        <v>0</v>
      </c>
      <c r="AR1584" s="72">
        <v>0.0</v>
      </c>
    </row>
    <row r="1585">
      <c r="A1585" s="61" t="s">
        <v>1722</v>
      </c>
      <c r="B1585" s="62" t="str">
        <f>ifna(if(vlookup(A1585,vOS!A:B,2,0)="","Unknown",vlookup(A1585,vOS!A:B,2,0)),"Unknown")</f>
        <v>Microsoft Windows Server 2022 (64-bit)</v>
      </c>
      <c r="C1585" s="62">
        <f>vlookup(B1585,'OS Study'!A:D,2,0)</f>
        <v>0</v>
      </c>
      <c r="D1585" s="62" t="str">
        <f>vlookup(B1585,'OS Study'!A:D,3,0)</f>
        <v>Windows</v>
      </c>
      <c r="E1585" s="62" t="str">
        <f>vlookup(B1585,'OS Study'!A:D,4,0)</f>
        <v>Server</v>
      </c>
      <c r="F1585" s="63" t="str">
        <f>vlookup(B1585,'OS Study'!A:E,5,0)</f>
        <v>2022</v>
      </c>
      <c r="G1585" s="62">
        <f>IF(vlookup(A1585,'RVtools V2.1'!A:J,4,0)="non",0,1)</f>
        <v>1</v>
      </c>
      <c r="H1585" s="62">
        <f>if(vlookup(A1585,'RVtools V2.1'!A:K,11,0)="kube",1,0)</f>
        <v>0</v>
      </c>
      <c r="I1585" s="62">
        <f t="shared" si="5"/>
        <v>0</v>
      </c>
      <c r="J1585" s="62">
        <f>ifna(vlookup(A1585,'Infra Study'!A:Q,17,0),0)</f>
        <v>0</v>
      </c>
      <c r="K1585" s="64">
        <f>IFERROR(__xludf.DUMMYFUNCTION("N(REGEXMATCH(VLOOKUP(A1585, 'RVtools V2.1'!A:H, 8, 0), ""^Serveur de fichiers""))"),0.0)</f>
        <v>0</v>
      </c>
      <c r="L1585" s="64">
        <f t="shared" si="6"/>
        <v>0</v>
      </c>
      <c r="M1585" s="67" t="str">
        <f>ifna(vlookup(A1585,'RVtools V2.1'!A:I,8,0),"N/A")</f>
        <v>Rebond Fournisseur CRET (telephonie)</v>
      </c>
      <c r="N1585" s="64">
        <f>IFERROR(__xludf.DUMMYFUNCTION("IF(REGEXMATCH(M1585, ""(?i)"" &amp; JOIN(""|"", SPLIT(""kalisil"", "" ""))), 1, 0)"),0.0)</f>
        <v>0</v>
      </c>
      <c r="O1585" s="64" t="str">
        <f>vlookup(A1585,'RVtools V2.1'!A:H,7,0)</f>
        <v>T3</v>
      </c>
      <c r="P1585" s="64">
        <f>if(vlookup(A1585,'RVtools V2.1'!A:H,5,0)="oui",1,0)</f>
        <v>1</v>
      </c>
      <c r="Q1585" s="64">
        <f>ifna(vlookup(A1585,vCPU!A:B,2,0),"Unknown")</f>
        <v>2</v>
      </c>
      <c r="R1585" s="66">
        <f>ifna(vlookup(A1585,vMemory!A:C,3,0),"Unknown")</f>
        <v>8</v>
      </c>
      <c r="S1585" s="66">
        <f>ifna(vlookup(A1585,vDisk!A:C,3,0),"Unknown")</f>
        <v>97</v>
      </c>
      <c r="T1585" s="67" t="str">
        <f t="array" ref="T1585">IFS(
   L1585=1, "No Lift &amp; Shift",
   J1585=1, XLOOKUP(A1585, 'Infra Study'!A:A, 'Infra Study'!P:P),
   I1585=1, "No Lift &amp; Shift",
   H1585=1, "GKE",
   K1585=1, "GCNV",
   G1585=1, "Lift &amp; Shift Prod",
   TRUE, "Lift &amp; Shift Noprod"
)</f>
        <v>Lift &amp; Shift Prod</v>
      </c>
      <c r="U1585" s="67">
        <f t="shared" si="7"/>
        <v>1</v>
      </c>
      <c r="V1585" s="68" t="str">
        <f>if(T1585="Lift &amp; Shift Noprod",if( Y1585=0,Assumptions!$B$5, Assumptions!$B$4),if(T1585="Lift &amp; Shift Prod",if(AND(N1585=1,O1585="T1"),Assumptions!$B$6,Assumptions!$B$4),0))</f>
        <v>N2D</v>
      </c>
      <c r="W1585" s="69">
        <f>if(V1585&lt;&gt;0,if(Q1585="Unknown", Assumptions!$B$42,If(Q1585&gt;1,Q1585,2)),0)</f>
        <v>2</v>
      </c>
      <c r="X1585" s="69">
        <f>if(V1585&lt;&gt;0,if(R1585="Unknown", Assumptions!$B$43,R1585),0)</f>
        <v>8</v>
      </c>
      <c r="Y1585" s="68">
        <f t="shared" si="8"/>
        <v>0</v>
      </c>
      <c r="Z1585" s="68">
        <f>if(V1585&lt;&gt;0,if(  S1585="Unknown", Assumptions!$B$44,S1585),0)</f>
        <v>97</v>
      </c>
      <c r="AA1585" s="68" t="str">
        <f>if(V1585 ="N2",ifna(vlookup(W1585&amp;"-"&amp;X1585,'Ref. VM'!A:B,2,0),"Custom"),if(V1585 ="E2" , ifna(vlookup(W1585&amp;"-"&amp;X1585,'Ref. VM'!D:E,2,0),"Custom"),if(V1585="N2D",ifna(vlookup(W1585&amp;"-"&amp;X1585,'Ref. VM'!G:H,2,0),"Custom"),if(V1585="N4",ifna(vlookup(W1585&amp;"-"&amp;X1585,'Ref. VM'!J:K,2,0),"Custom"),0))))</f>
        <v>Custom</v>
      </c>
      <c r="AB1585" s="67" t="str">
        <f t="shared" si="9"/>
        <v>N2D-Custom vCPUs-CUD 3y</v>
      </c>
      <c r="AC1585" s="67" t="str">
        <f t="shared" si="10"/>
        <v>N2D-Custom RAM-CUD 3y</v>
      </c>
      <c r="AD1585" s="67">
        <f t="shared" si="11"/>
        <v>0</v>
      </c>
      <c r="AE1585" s="69">
        <f>if(T1585="Lift &amp; Shift Prod",730,if(T1585="Lift &amp; Shift Noprod",Assumptions!$B$3,0))</f>
        <v>730</v>
      </c>
      <c r="AF1585" s="70">
        <f>if( U1585=0,0,if(Y1585=0, ((vlookup(AB1585,'SKU Pricing'!A:B,Assumptions!$B$2,0)*W1585)+(vlookup(AC1585,'SKU Pricing'!A:B,Assumptions!$B$2,0)*X1585))*AE1585,((vlookup(AB1585,'SKU Pricing'!A:B,Assumptions!$B$2,0)*W1585)+(vlookup(AC1585,'SKU Pricing'!A:B,Assumptions!$B$2,0)*(W1585*8))+(vlookup(AD1585,'SKU Pricing'!A:B,Assumptions!$B$2,0)*(X1585-(W1585*8))))*AE1585))</f>
        <v>33.80865936</v>
      </c>
      <c r="AG1585" s="67" t="str">
        <f t="shared" si="12"/>
        <v>Windows Server</v>
      </c>
      <c r="AH1585" s="70">
        <f>ifna(vlookup(AG1585,'SKU Pricing'!A:B,Assumptions!$B$2,0)*W1585*AE1585,0)</f>
        <v>67.16</v>
      </c>
      <c r="AI1585" s="62" t="str">
        <f t="shared" si="13"/>
        <v/>
      </c>
      <c r="AJ1585" s="62" t="str">
        <f>if(V1585&lt;&gt;0, if(T1585="Lift &amp; Shift Noprod",Assumptions!$B$9,if(V1585=Assumptions!$B$6,Assumptions!$B$10,if(P1585=1,Assumptions!$B$8,Assumptions!$B$7))),"")</f>
        <v>SSD</v>
      </c>
      <c r="AK1585" s="69" t="str">
        <f t="shared" si="14"/>
        <v>SSD</v>
      </c>
      <c r="AL1585" s="69">
        <f>if(AJ1585="Hyperdisk Balanced",Assumptions!$B$11,0)</f>
        <v>0</v>
      </c>
      <c r="AM1585" s="69">
        <f>if(AJ1585="Hyperdisk Balanced",Assumptions!$B$12,0)</f>
        <v>0</v>
      </c>
      <c r="AN1585" s="70">
        <f>if(AK1585=0,0,if(AJ1585="Hyperdisk Balanced",vlookup(AK1585&amp;" provisioned space",'SKU Pricing'!A:B,Assumptions!$B$2,0)*Z1585+vlookup(AK1585&amp;" provisioned IOPS",'SKU Pricing'!A:B,Assumptions!$B$2,0)*AL1585*730+vlookup(AK1585&amp;" provisioned throughput",'SKU Pricing'!A:B,Assumptions!$B$2,0)*AM1585*730,vlookup(AK1585,'SKU Pricing'!A:B,Assumptions!$B$2,0)*Z1585))</f>
        <v>19.109</v>
      </c>
      <c r="AO1585" s="70">
        <f t="shared" si="15"/>
        <v>120.0776594</v>
      </c>
      <c r="AP1585" s="71" t="str">
        <f t="shared" si="16"/>
        <v>VM Manager</v>
      </c>
      <c r="AQ1585" s="70">
        <f>ifna(vlookup(AP1585,'SKU Pricing'!A:B,Assumptions!$B$2,0)*AE1585,0)</f>
        <v>2.19</v>
      </c>
      <c r="AR1585" s="72">
        <v>0.0</v>
      </c>
    </row>
    <row r="1586">
      <c r="A1586" s="61" t="s">
        <v>1723</v>
      </c>
      <c r="B1586" s="62" t="str">
        <f>ifna(if(vlookup(A1586,vOS!A:B,2,0)="","Unknown",vlookup(A1586,vOS!A:B,2,0)),"Unknown")</f>
        <v>Microsoft Windows Server 2022 (64-bit)</v>
      </c>
      <c r="C1586" s="62">
        <f>vlookup(B1586,'OS Study'!A:D,2,0)</f>
        <v>0</v>
      </c>
      <c r="D1586" s="62" t="str">
        <f>vlookup(B1586,'OS Study'!A:D,3,0)</f>
        <v>Windows</v>
      </c>
      <c r="E1586" s="62" t="str">
        <f>vlookup(B1586,'OS Study'!A:D,4,0)</f>
        <v>Server</v>
      </c>
      <c r="F1586" s="63" t="str">
        <f>vlookup(B1586,'OS Study'!A:E,5,0)</f>
        <v>2022</v>
      </c>
      <c r="G1586" s="62">
        <f>IF(vlookup(A1586,'RVtools V2.1'!A:J,4,0)="non",0,1)</f>
        <v>1</v>
      </c>
      <c r="H1586" s="62">
        <f>if(vlookup(A1586,'RVtools V2.1'!A:K,11,0)="kube",1,0)</f>
        <v>0</v>
      </c>
      <c r="I1586" s="62">
        <f t="shared" si="5"/>
        <v>0</v>
      </c>
      <c r="J1586" s="62">
        <f>ifna(vlookup(A1586,'Infra Study'!A:Q,17,0),0)</f>
        <v>0</v>
      </c>
      <c r="K1586" s="64">
        <f>IFERROR(__xludf.DUMMYFUNCTION("N(REGEXMATCH(VLOOKUP(A1586, 'RVtools V2.1'!A:H, 8, 0), ""^Serveur de fichiers""))"),0.0)</f>
        <v>0</v>
      </c>
      <c r="L1586" s="64">
        <f t="shared" si="6"/>
        <v>0</v>
      </c>
      <c r="M1586" s="67" t="str">
        <f>ifna(vlookup(A1586,'RVtools V2.1'!A:I,8,0),"N/A")</f>
        <v>AUTOIMUN - StOuen</v>
      </c>
      <c r="N1586" s="64">
        <f>IFERROR(__xludf.DUMMYFUNCTION("IF(REGEXMATCH(M1586, ""(?i)"" &amp; JOIN(""|"", SPLIT(""kalisil"", "" ""))), 1, 0)"),0.0)</f>
        <v>0</v>
      </c>
      <c r="O1586" s="64" t="str">
        <f>vlookup(A1586,'RVtools V2.1'!A:H,7,0)</f>
        <v>T1</v>
      </c>
      <c r="P1586" s="64">
        <f>if(vlookup(A1586,'RVtools V2.1'!A:H,5,0)="oui",1,0)</f>
        <v>1</v>
      </c>
      <c r="Q1586" s="64">
        <f>ifna(vlookup(A1586,vCPU!A:B,2,0),"Unknown")</f>
        <v>6</v>
      </c>
      <c r="R1586" s="66">
        <f>ifna(vlookup(A1586,vMemory!A:C,3,0),"Unknown")</f>
        <v>16</v>
      </c>
      <c r="S1586" s="66">
        <f>ifna(vlookup(A1586,vDisk!A:C,3,0),"Unknown")</f>
        <v>329</v>
      </c>
      <c r="T1586" s="67" t="str">
        <f t="array" ref="T1586">IFS(
   L1586=1, "No Lift &amp; Shift",
   J1586=1, XLOOKUP(A1586, 'Infra Study'!A:A, 'Infra Study'!P:P),
   I1586=1, "No Lift &amp; Shift",
   H1586=1, "GKE",
   K1586=1, "GCNV",
   G1586=1, "Lift &amp; Shift Prod",
   TRUE, "Lift &amp; Shift Noprod"
)</f>
        <v>Lift &amp; Shift Prod</v>
      </c>
      <c r="U1586" s="67">
        <f t="shared" si="7"/>
        <v>1</v>
      </c>
      <c r="V1586" s="68" t="str">
        <f>if(T1586="Lift &amp; Shift Noprod",if( Y1586=0,Assumptions!$B$5, Assumptions!$B$4),if(T1586="Lift &amp; Shift Prod",if(AND(N1586=1,O1586="T1"),Assumptions!$B$6,Assumptions!$B$4),0))</f>
        <v>N2D</v>
      </c>
      <c r="W1586" s="69">
        <f>if(V1586&lt;&gt;0,if(Q1586="Unknown", Assumptions!$B$42,If(Q1586&gt;1,Q1586,2)),0)</f>
        <v>6</v>
      </c>
      <c r="X1586" s="69">
        <f>if(V1586&lt;&gt;0,if(R1586="Unknown", Assumptions!$B$43,R1586),0)</f>
        <v>16</v>
      </c>
      <c r="Y1586" s="68">
        <f t="shared" si="8"/>
        <v>0</v>
      </c>
      <c r="Z1586" s="68">
        <f>if(V1586&lt;&gt;0,if(  S1586="Unknown", Assumptions!$B$44,S1586),0)</f>
        <v>329</v>
      </c>
      <c r="AA1586" s="68" t="str">
        <f>if(V1586 ="N2",ifna(vlookup(W1586&amp;"-"&amp;X1586,'Ref. VM'!A:B,2,0),"Custom"),if(V1586 ="E2" , ifna(vlookup(W1586&amp;"-"&amp;X1586,'Ref. VM'!D:E,2,0),"Custom"),if(V1586="N2D",ifna(vlookup(W1586&amp;"-"&amp;X1586,'Ref. VM'!G:H,2,0),"Custom"),if(V1586="N4",ifna(vlookup(W1586&amp;"-"&amp;X1586,'Ref. VM'!J:K,2,0),"Custom"),0))))</f>
        <v>Custom</v>
      </c>
      <c r="AB1586" s="67" t="str">
        <f t="shared" si="9"/>
        <v>N2D-Custom vCPUs-CUD 3y</v>
      </c>
      <c r="AC1586" s="67" t="str">
        <f t="shared" si="10"/>
        <v>N2D-Custom RAM-CUD 3y</v>
      </c>
      <c r="AD1586" s="67">
        <f t="shared" si="11"/>
        <v>0</v>
      </c>
      <c r="AE1586" s="69">
        <f>if(T1586="Lift &amp; Shift Prod",730,if(T1586="Lift &amp; Shift Noprod",Assumptions!$B$3,0))</f>
        <v>730</v>
      </c>
      <c r="AF1586" s="70">
        <f>if( U1586=0,0,if(Y1586=0, ((vlookup(AB1586,'SKU Pricing'!A:B,Assumptions!$B$2,0)*W1586)+(vlookup(AC1586,'SKU Pricing'!A:B,Assumptions!$B$2,0)*X1586))*AE1586,((vlookup(AB1586,'SKU Pricing'!A:B,Assumptions!$B$2,0)*W1586)+(vlookup(AC1586,'SKU Pricing'!A:B,Assumptions!$B$2,0)*(W1586*8))+(vlookup(AD1586,'SKU Pricing'!A:B,Assumptions!$B$2,0)*(X1586-(W1586*8))))*AE1586))</f>
        <v>89.625312</v>
      </c>
      <c r="AG1586" s="67" t="str">
        <f t="shared" si="12"/>
        <v>Windows Server</v>
      </c>
      <c r="AH1586" s="70">
        <f>ifna(vlookup(AG1586,'SKU Pricing'!A:B,Assumptions!$B$2,0)*W1586*AE1586,0)</f>
        <v>201.48</v>
      </c>
      <c r="AI1586" s="62" t="str">
        <f t="shared" si="13"/>
        <v>Regional</v>
      </c>
      <c r="AJ1586" s="62" t="str">
        <f>if(V1586&lt;&gt;0, if(T1586="Lift &amp; Shift Noprod",Assumptions!$B$9,if(V1586=Assumptions!$B$6,Assumptions!$B$10,if(P1586=1,Assumptions!$B$8,Assumptions!$B$7))),"")</f>
        <v>SSD</v>
      </c>
      <c r="AK1586" s="69" t="str">
        <f t="shared" si="14"/>
        <v>SSD</v>
      </c>
      <c r="AL1586" s="69">
        <f>if(AJ1586="Hyperdisk Balanced",Assumptions!$B$11,0)</f>
        <v>0</v>
      </c>
      <c r="AM1586" s="69">
        <f>if(AJ1586="Hyperdisk Balanced",Assumptions!$B$12,0)</f>
        <v>0</v>
      </c>
      <c r="AN1586" s="70">
        <f>if(AK1586=0,0,if(AJ1586="Hyperdisk Balanced",vlookup(AK1586&amp;" provisioned space",'SKU Pricing'!A:B,Assumptions!$B$2,0)*Z1586+vlookup(AK1586&amp;" provisioned IOPS",'SKU Pricing'!A:B,Assumptions!$B$2,0)*AL1586*730+vlookup(AK1586&amp;" provisioned throughput",'SKU Pricing'!A:B,Assumptions!$B$2,0)*AM1586*730,vlookup(AK1586,'SKU Pricing'!A:B,Assumptions!$B$2,0)*Z1586))</f>
        <v>64.813</v>
      </c>
      <c r="AO1586" s="70">
        <f t="shared" si="15"/>
        <v>355.918312</v>
      </c>
      <c r="AP1586" s="71" t="str">
        <f t="shared" si="16"/>
        <v>VM Manager</v>
      </c>
      <c r="AQ1586" s="70">
        <f>ifna(vlookup(AP1586,'SKU Pricing'!A:B,Assumptions!$B$2,0)*AE1586,0)</f>
        <v>2.19</v>
      </c>
      <c r="AR1586" s="72">
        <v>0.0</v>
      </c>
    </row>
    <row r="1587">
      <c r="A1587" s="61" t="s">
        <v>1724</v>
      </c>
      <c r="B1587" s="62" t="str">
        <f>ifna(if(vlookup(A1587,vOS!A:B,2,0)="","Unknown",vlookup(A1587,vOS!A:B,2,0)),"Unknown")</f>
        <v>Microsoft Windows Server 2019 (64-bit)</v>
      </c>
      <c r="C1587" s="62">
        <f>vlookup(B1587,'OS Study'!A:D,2,0)</f>
        <v>0</v>
      </c>
      <c r="D1587" s="62" t="str">
        <f>vlookup(B1587,'OS Study'!A:D,3,0)</f>
        <v>Windows</v>
      </c>
      <c r="E1587" s="62" t="str">
        <f>vlookup(B1587,'OS Study'!A:D,4,0)</f>
        <v>Server</v>
      </c>
      <c r="F1587" s="63" t="str">
        <f>vlookup(B1587,'OS Study'!A:E,5,0)</f>
        <v>2019</v>
      </c>
      <c r="G1587" s="62">
        <f>IF(vlookup(A1587,'RVtools V2.1'!A:J,4,0)="non",0,1)</f>
        <v>0</v>
      </c>
      <c r="H1587" s="62">
        <f>if(vlookup(A1587,'RVtools V2.1'!A:K,11,0)="kube",1,0)</f>
        <v>0</v>
      </c>
      <c r="I1587" s="62">
        <f t="shared" si="5"/>
        <v>0</v>
      </c>
      <c r="J1587" s="62">
        <f>ifna(vlookup(A1587,'Infra Study'!A:Q,17,0),0)</f>
        <v>0</v>
      </c>
      <c r="K1587" s="64">
        <f>IFERROR(__xludf.DUMMYFUNCTION("N(REGEXMATCH(VLOOKUP(A1587, 'RVtools V2.1'!A:H, 8, 0), ""^Serveur de fichiers""))"),0.0)</f>
        <v>0</v>
      </c>
      <c r="L1587" s="64">
        <f t="shared" si="6"/>
        <v>0</v>
      </c>
      <c r="M1587" s="65" t="str">
        <f>ifna(vlookup(A1587,'RVtools V2.1'!A:I,8,0),"N/A")</f>
        <v>Archive SIL</v>
      </c>
      <c r="N1587" s="64">
        <f>IFERROR(__xludf.DUMMYFUNCTION("IF(REGEXMATCH(M1587, ""(?i)"" &amp; JOIN(""|"", SPLIT(""kalisil"", "" ""))), 1, 0)"),0.0)</f>
        <v>0</v>
      </c>
      <c r="O1587" s="64" t="str">
        <f>vlookup(A1587,'RVtools V2.1'!A:H,7,0)</f>
        <v>N/A</v>
      </c>
      <c r="P1587" s="64">
        <f>if(vlookup(A1587,'RVtools V2.1'!A:H,5,0)="oui",1,0)</f>
        <v>0</v>
      </c>
      <c r="Q1587" s="64">
        <f>ifna(vlookup(A1587,vCPU!A:B,2,0),"Unknown")</f>
        <v>2</v>
      </c>
      <c r="R1587" s="66">
        <f>ifna(vlookup(A1587,vMemory!A:C,3,0),"Unknown")</f>
        <v>16</v>
      </c>
      <c r="S1587" s="66">
        <f>ifna(vlookup(A1587,vDisk!A:C,3,0),"Unknown")</f>
        <v>184</v>
      </c>
      <c r="T1587" s="67" t="str">
        <f t="array" ref="T1587">IFS(
   L1587=1, "No Lift &amp; Shift",
   J1587=1, XLOOKUP(A1587, 'Infra Study'!A:A, 'Infra Study'!P:P),
   I1587=1, "No Lift &amp; Shift",
   H1587=1, "GKE",
   K1587=1, "GCNV",
   G1587=1, "Lift &amp; Shift Prod",
   TRUE, "Lift &amp; Shift Noprod"
)</f>
        <v>Lift &amp; Shift Noprod</v>
      </c>
      <c r="U1587" s="67">
        <f t="shared" si="7"/>
        <v>1</v>
      </c>
      <c r="V1587" s="68" t="str">
        <f>if(T1587="Lift &amp; Shift Noprod",if( Y1587=0,Assumptions!$B$5, Assumptions!$B$4),if(T1587="Lift &amp; Shift Prod",if(AND(N1587=1,O1587="T1"),Assumptions!$B$6,Assumptions!$B$4),0))</f>
        <v>E2</v>
      </c>
      <c r="W1587" s="69">
        <f>if(V1587&lt;&gt;0,if(Q1587="Unknown", Assumptions!$B$42,If(Q1587&gt;1,Q1587,2)),0)</f>
        <v>2</v>
      </c>
      <c r="X1587" s="69">
        <f>if(V1587&lt;&gt;0,if(R1587="Unknown", Assumptions!$B$43,R1587),0)</f>
        <v>16</v>
      </c>
      <c r="Y1587" s="68">
        <f t="shared" si="8"/>
        <v>0</v>
      </c>
      <c r="Z1587" s="68">
        <f>if(V1587&lt;&gt;0,if(  S1587="Unknown", Assumptions!$B$44,S1587),0)</f>
        <v>184</v>
      </c>
      <c r="AA1587" s="68" t="str">
        <f>if(V1587 ="N2",ifna(vlookup(W1587&amp;"-"&amp;X1587,'Ref. VM'!A:B,2,0),"Custom"),if(V1587 ="E2" , ifna(vlookup(W1587&amp;"-"&amp;X1587,'Ref. VM'!D:E,2,0),"Custom"),if(V1587="N2D",ifna(vlookup(W1587&amp;"-"&amp;X1587,'Ref. VM'!G:H,2,0),"Custom"),if(V1587="N4",ifna(vlookup(W1587&amp;"-"&amp;X1587,'Ref. VM'!J:K,2,0),"Custom"),0))))</f>
        <v>Custom</v>
      </c>
      <c r="AB1587" s="67" t="str">
        <f t="shared" si="9"/>
        <v>E2-Custom vCPUs</v>
      </c>
      <c r="AC1587" s="67" t="str">
        <f t="shared" si="10"/>
        <v>E2-Custom RAM</v>
      </c>
      <c r="AD1587" s="67">
        <f t="shared" si="11"/>
        <v>0</v>
      </c>
      <c r="AE1587" s="69">
        <f>if(T1587="Lift &amp; Shift Prod",730,if(T1587="Lift &amp; Shift Noprod",Assumptions!$B$3,0))</f>
        <v>270</v>
      </c>
      <c r="AF1587" s="70">
        <f>if( U1587=0,0,if(Y1587=0, ((vlookup(AB1587,'SKU Pricing'!A:B,Assumptions!$B$2,0)*W1587)+(vlookup(AC1587,'SKU Pricing'!A:B,Assumptions!$B$2,0)*X1587))*AE1587,((vlookup(AB1587,'SKU Pricing'!A:B,Assumptions!$B$2,0)*W1587)+(vlookup(AC1587,'SKU Pricing'!A:B,Assumptions!$B$2,0)*(W1587*8))+(vlookup(AD1587,'SKU Pricing'!A:B,Assumptions!$B$2,0)*(X1587-(W1587*8))))*AE1587))</f>
        <v>29.72781</v>
      </c>
      <c r="AG1587" s="67" t="str">
        <f t="shared" si="12"/>
        <v>Windows Server</v>
      </c>
      <c r="AH1587" s="70">
        <f>ifna(vlookup(AG1587,'SKU Pricing'!A:B,Assumptions!$B$2,0)*W1587*AE1587,0)</f>
        <v>24.84</v>
      </c>
      <c r="AI1587" s="62" t="str">
        <f t="shared" si="13"/>
        <v/>
      </c>
      <c r="AJ1587" s="62" t="str">
        <f>if(V1587&lt;&gt;0, if(T1587="Lift &amp; Shift Noprod",Assumptions!$B$9,if(V1587=Assumptions!$B$6,Assumptions!$B$10,if(P1587=1,Assumptions!$B$8,Assumptions!$B$7))),"")</f>
        <v>Balanced</v>
      </c>
      <c r="AK1587" s="69" t="str">
        <f t="shared" si="14"/>
        <v>Balanced</v>
      </c>
      <c r="AL1587" s="69">
        <f>if(AJ1587="Hyperdisk Balanced",Assumptions!$B$11,0)</f>
        <v>0</v>
      </c>
      <c r="AM1587" s="69">
        <f>if(AJ1587="Hyperdisk Balanced",Assumptions!$B$12,0)</f>
        <v>0</v>
      </c>
      <c r="AN1587" s="70">
        <f>if(AK1587=0,0,if(AJ1587="Hyperdisk Balanced",vlookup(AK1587&amp;" provisioned space",'SKU Pricing'!A:B,Assumptions!$B$2,0)*Z1587+vlookup(AK1587&amp;" provisioned IOPS",'SKU Pricing'!A:B,Assumptions!$B$2,0)*AL1587*730+vlookup(AK1587&amp;" provisioned throughput",'SKU Pricing'!A:B,Assumptions!$B$2,0)*AM1587*730,vlookup(AK1587,'SKU Pricing'!A:B,Assumptions!$B$2,0)*Z1587))</f>
        <v>21.344</v>
      </c>
      <c r="AO1587" s="70">
        <f t="shared" si="15"/>
        <v>75.91181</v>
      </c>
      <c r="AP1587" s="71" t="str">
        <f t="shared" si="16"/>
        <v>VM Manager</v>
      </c>
      <c r="AQ1587" s="70">
        <f>ifna(vlookup(AP1587,'SKU Pricing'!A:B,Assumptions!$B$2,0)*AE1587,0)</f>
        <v>0.81</v>
      </c>
      <c r="AR1587" s="72">
        <v>0.0</v>
      </c>
    </row>
    <row r="1588">
      <c r="A1588" s="61" t="s">
        <v>1725</v>
      </c>
      <c r="B1588" s="62" t="str">
        <f>ifna(if(vlookup(A1588,vOS!A:B,2,0)="","Unknown",vlookup(A1588,vOS!A:B,2,0)),"Unknown")</f>
        <v>Microsoft Windows Server 2016 or later (64-bit)</v>
      </c>
      <c r="C1588" s="62">
        <f>vlookup(B1588,'OS Study'!A:D,2,0)</f>
        <v>0</v>
      </c>
      <c r="D1588" s="62" t="str">
        <f>vlookup(B1588,'OS Study'!A:D,3,0)</f>
        <v>Windows</v>
      </c>
      <c r="E1588" s="62" t="str">
        <f>vlookup(B1588,'OS Study'!A:D,4,0)</f>
        <v>Server</v>
      </c>
      <c r="F1588" s="63" t="str">
        <f>vlookup(B1588,'OS Study'!A:E,5,0)</f>
        <v>2016</v>
      </c>
      <c r="G1588" s="62">
        <f>IF(vlookup(A1588,'RVtools V2.1'!A:J,4,0)="non",0,1)</f>
        <v>1</v>
      </c>
      <c r="H1588" s="62">
        <f>if(vlookup(A1588,'RVtools V2.1'!A:K,11,0)="kube",1,0)</f>
        <v>0</v>
      </c>
      <c r="I1588" s="62">
        <f t="shared" si="5"/>
        <v>0</v>
      </c>
      <c r="J1588" s="62">
        <f>ifna(vlookup(A1588,'Infra Study'!A:Q,17,0),0)</f>
        <v>0</v>
      </c>
      <c r="K1588" s="64">
        <f>IFERROR(__xludf.DUMMYFUNCTION("N(REGEXMATCH(VLOOKUP(A1588, 'RVtools V2.1'!A:H, 8, 0), ""^Serveur de fichiers""))"),0.0)</f>
        <v>0</v>
      </c>
      <c r="L1588" s="64">
        <f t="shared" si="6"/>
        <v>0</v>
      </c>
      <c r="M1588" s="67" t="str">
        <f>ifna(vlookup(A1588,'RVtools V2.1'!A:I,8,0),"N/A")</f>
        <v>Archive SIL</v>
      </c>
      <c r="N1588" s="64">
        <f>IFERROR(__xludf.DUMMYFUNCTION("IF(REGEXMATCH(M1588, ""(?i)"" &amp; JOIN(""|"", SPLIT(""kalisil"", "" ""))), 1, 0)"),0.0)</f>
        <v>0</v>
      </c>
      <c r="O1588" s="64" t="str">
        <f>vlookup(A1588,'RVtools V2.1'!A:H,7,0)</f>
        <v>N/A</v>
      </c>
      <c r="P1588" s="64">
        <f>if(vlookup(A1588,'RVtools V2.1'!A:H,5,0)="oui",1,0)</f>
        <v>0</v>
      </c>
      <c r="Q1588" s="64">
        <f>ifna(vlookup(A1588,vCPU!A:B,2,0),"Unknown")</f>
        <v>12</v>
      </c>
      <c r="R1588" s="66">
        <f>ifna(vlookup(A1588,vMemory!A:C,3,0),"Unknown")</f>
        <v>24</v>
      </c>
      <c r="S1588" s="66">
        <f>ifna(vlookup(A1588,vDisk!A:C,3,0),"Unknown")</f>
        <v>246</v>
      </c>
      <c r="T1588" s="67" t="str">
        <f t="array" ref="T1588">IFS(
   L1588=1, "No Lift &amp; Shift",
   J1588=1, XLOOKUP(A1588, 'Infra Study'!A:A, 'Infra Study'!P:P),
   I1588=1, "No Lift &amp; Shift",
   H1588=1, "GKE",
   K1588=1, "GCNV",
   G1588=1, "Lift &amp; Shift Prod",
   TRUE, "Lift &amp; Shift Noprod"
)</f>
        <v>Lift &amp; Shift Prod</v>
      </c>
      <c r="U1588" s="67">
        <f t="shared" si="7"/>
        <v>1</v>
      </c>
      <c r="V1588" s="68" t="str">
        <f>if(T1588="Lift &amp; Shift Noprod",if( Y1588=0,Assumptions!$B$5, Assumptions!$B$4),if(T1588="Lift &amp; Shift Prod",if(AND(N1588=1,O1588="T1"),Assumptions!$B$6,Assumptions!$B$4),0))</f>
        <v>N2D</v>
      </c>
      <c r="W1588" s="69">
        <f>if(V1588&lt;&gt;0,if(Q1588="Unknown", Assumptions!$B$42,If(Q1588&gt;1,Q1588,2)),0)</f>
        <v>12</v>
      </c>
      <c r="X1588" s="69">
        <f>if(V1588&lt;&gt;0,if(R1588="Unknown", Assumptions!$B$43,R1588),0)</f>
        <v>24</v>
      </c>
      <c r="Y1588" s="68">
        <f t="shared" si="8"/>
        <v>0</v>
      </c>
      <c r="Z1588" s="68">
        <f>if(V1588&lt;&gt;0,if(  S1588="Unknown", Assumptions!$B$44,S1588),0)</f>
        <v>246</v>
      </c>
      <c r="AA1588" s="68" t="str">
        <f>if(V1588 ="N2",ifna(vlookup(W1588&amp;"-"&amp;X1588,'Ref. VM'!A:B,2,0),"Custom"),if(V1588 ="E2" , ifna(vlookup(W1588&amp;"-"&amp;X1588,'Ref. VM'!D:E,2,0),"Custom"),if(V1588="N2D",ifna(vlookup(W1588&amp;"-"&amp;X1588,'Ref. VM'!G:H,2,0),"Custom"),if(V1588="N4",ifna(vlookup(W1588&amp;"-"&amp;X1588,'Ref. VM'!J:K,2,0),"Custom"),0))))</f>
        <v>Custom</v>
      </c>
      <c r="AB1588" s="67" t="str">
        <f t="shared" si="9"/>
        <v>N2D-Custom vCPUs-CUD 3y</v>
      </c>
      <c r="AC1588" s="67" t="str">
        <f t="shared" si="10"/>
        <v>N2D-Custom RAM-CUD 3y</v>
      </c>
      <c r="AD1588" s="67">
        <f t="shared" si="11"/>
        <v>0</v>
      </c>
      <c r="AE1588" s="69">
        <f>if(T1588="Lift &amp; Shift Prod",730,if(T1588="Lift &amp; Shift Noprod",Assumptions!$B$3,0))</f>
        <v>730</v>
      </c>
      <c r="AF1588" s="70">
        <f>if( U1588=0,0,if(Y1588=0, ((vlookup(AB1588,'SKU Pricing'!A:B,Assumptions!$B$2,0)*W1588)+(vlookup(AC1588,'SKU Pricing'!A:B,Assumptions!$B$2,0)*X1588))*AE1588,((vlookup(AB1588,'SKU Pricing'!A:B,Assumptions!$B$2,0)*W1588)+(vlookup(AC1588,'SKU Pricing'!A:B,Assumptions!$B$2,0)*(W1588*8))+(vlookup(AD1588,'SKU Pricing'!A:B,Assumptions!$B$2,0)*(X1588-(W1588*8))))*AE1588))</f>
        <v>167.4499579</v>
      </c>
      <c r="AG1588" s="67" t="str">
        <f t="shared" si="12"/>
        <v>Windows Server</v>
      </c>
      <c r="AH1588" s="70">
        <f>ifna(vlookup(AG1588,'SKU Pricing'!A:B,Assumptions!$B$2,0)*W1588*AE1588,0)</f>
        <v>402.96</v>
      </c>
      <c r="AI1588" s="62" t="str">
        <f t="shared" si="13"/>
        <v/>
      </c>
      <c r="AJ1588" s="62" t="str">
        <f>if(V1588&lt;&gt;0, if(T1588="Lift &amp; Shift Noprod",Assumptions!$B$9,if(V1588=Assumptions!$B$6,Assumptions!$B$10,if(P1588=1,Assumptions!$B$8,Assumptions!$B$7))),"")</f>
        <v>Balanced</v>
      </c>
      <c r="AK1588" s="69" t="str">
        <f t="shared" si="14"/>
        <v>Balanced</v>
      </c>
      <c r="AL1588" s="69">
        <f>if(AJ1588="Hyperdisk Balanced",Assumptions!$B$11,0)</f>
        <v>0</v>
      </c>
      <c r="AM1588" s="69">
        <f>if(AJ1588="Hyperdisk Balanced",Assumptions!$B$12,0)</f>
        <v>0</v>
      </c>
      <c r="AN1588" s="70">
        <f>if(AK1588=0,0,if(AJ1588="Hyperdisk Balanced",vlookup(AK1588&amp;" provisioned space",'SKU Pricing'!A:B,Assumptions!$B$2,0)*Z1588+vlookup(AK1588&amp;" provisioned IOPS",'SKU Pricing'!A:B,Assumptions!$B$2,0)*AL1588*730+vlookup(AK1588&amp;" provisioned throughput",'SKU Pricing'!A:B,Assumptions!$B$2,0)*AM1588*730,vlookup(AK1588,'SKU Pricing'!A:B,Assumptions!$B$2,0)*Z1588))</f>
        <v>28.536</v>
      </c>
      <c r="AO1588" s="70">
        <f t="shared" si="15"/>
        <v>598.9459579</v>
      </c>
      <c r="AP1588" s="71" t="str">
        <f t="shared" si="16"/>
        <v>VM Manager</v>
      </c>
      <c r="AQ1588" s="70">
        <f>ifna(vlookup(AP1588,'SKU Pricing'!A:B,Assumptions!$B$2,0)*AE1588,0)</f>
        <v>2.19</v>
      </c>
      <c r="AR1588" s="72">
        <v>0.0</v>
      </c>
    </row>
    <row r="1589">
      <c r="A1589" s="61" t="s">
        <v>1726</v>
      </c>
      <c r="B1589" s="62" t="str">
        <f>ifna(if(vlookup(A1589,vOS!A:B,2,0)="","Unknown",vlookup(A1589,vOS!A:B,2,0)),"Unknown")</f>
        <v>Debian GNU/Linux 9 (64-bit)</v>
      </c>
      <c r="C1589" s="62">
        <f>vlookup(B1589,'OS Study'!A:D,2,0)</f>
        <v>0</v>
      </c>
      <c r="D1589" s="62" t="str">
        <f>vlookup(B1589,'OS Study'!A:D,3,0)</f>
        <v>Linux</v>
      </c>
      <c r="E1589" s="62" t="str">
        <f>vlookup(B1589,'OS Study'!A:D,4,0)</f>
        <v>Debian</v>
      </c>
      <c r="F1589" s="63" t="str">
        <f>vlookup(B1589,'OS Study'!A:E,5,0)</f>
        <v>9</v>
      </c>
      <c r="G1589" s="62">
        <f>IF(vlookup(A1589,'RVtools V2.1'!A:J,4,0)="non",0,1)</f>
        <v>1</v>
      </c>
      <c r="H1589" s="62">
        <f>if(vlookup(A1589,'RVtools V2.1'!A:K,11,0)="kube",1,0)</f>
        <v>0</v>
      </c>
      <c r="I1589" s="62">
        <f t="shared" si="5"/>
        <v>0</v>
      </c>
      <c r="J1589" s="62">
        <f>ifna(vlookup(A1589,'Infra Study'!A:Q,17,0),0)</f>
        <v>0</v>
      </c>
      <c r="K1589" s="64">
        <f>IFERROR(__xludf.DUMMYFUNCTION("N(REGEXMATCH(VLOOKUP(A1589, 'RVtools V2.1'!A:H, 8, 0), ""^Serveur de fichiers""))"),0.0)</f>
        <v>0</v>
      </c>
      <c r="L1589" s="64">
        <f t="shared" si="6"/>
        <v>0</v>
      </c>
      <c r="M1589" s="67" t="str">
        <f>ifna(vlookup(A1589,'RVtools V2.1'!A:I,8,0),"N/A")</f>
        <v>Archive SIL</v>
      </c>
      <c r="N1589" s="64">
        <f>IFERROR(__xludf.DUMMYFUNCTION("IF(REGEXMATCH(M1589, ""(?i)"" &amp; JOIN(""|"", SPLIT(""kalisil"", "" ""))), 1, 0)"),0.0)</f>
        <v>0</v>
      </c>
      <c r="O1589" s="64" t="str">
        <f>vlookup(A1589,'RVtools V2.1'!A:H,7,0)</f>
        <v>T3</v>
      </c>
      <c r="P1589" s="64">
        <f>if(vlookup(A1589,'RVtools V2.1'!A:H,5,0)="oui",1,0)</f>
        <v>1</v>
      </c>
      <c r="Q1589" s="64">
        <f>ifna(vlookup(A1589,vCPU!A:B,2,0),"Unknown")</f>
        <v>2</v>
      </c>
      <c r="R1589" s="66">
        <f>ifna(vlookup(A1589,vMemory!A:C,3,0),"Unknown")</f>
        <v>2</v>
      </c>
      <c r="S1589" s="66">
        <f>ifna(vlookup(A1589,vDisk!A:C,3,0),"Unknown")</f>
        <v>12440</v>
      </c>
      <c r="T1589" s="67" t="str">
        <f t="array" ref="T1589">IFS(
   L1589=1, "No Lift &amp; Shift",
   J1589=1, XLOOKUP(A1589, 'Infra Study'!A:A, 'Infra Study'!P:P),
   I1589=1, "No Lift &amp; Shift",
   H1589=1, "GKE",
   K1589=1, "GCNV",
   G1589=1, "Lift &amp; Shift Prod",
   TRUE, "Lift &amp; Shift Noprod"
)</f>
        <v>Lift &amp; Shift Prod</v>
      </c>
      <c r="U1589" s="67">
        <f t="shared" si="7"/>
        <v>1</v>
      </c>
      <c r="V1589" s="68" t="str">
        <f>if(T1589="Lift &amp; Shift Noprod",if( Y1589=0,Assumptions!$B$5, Assumptions!$B$4),if(T1589="Lift &amp; Shift Prod",if(AND(N1589=1,O1589="T1"),Assumptions!$B$6,Assumptions!$B$4),0))</f>
        <v>N2D</v>
      </c>
      <c r="W1589" s="69">
        <f>if(V1589&lt;&gt;0,if(Q1589="Unknown", Assumptions!$B$42,If(Q1589&gt;1,Q1589,2)),0)</f>
        <v>2</v>
      </c>
      <c r="X1589" s="69">
        <f>if(V1589&lt;&gt;0,if(R1589="Unknown", Assumptions!$B$43,R1589),0)</f>
        <v>2</v>
      </c>
      <c r="Y1589" s="68">
        <f t="shared" si="8"/>
        <v>0</v>
      </c>
      <c r="Z1589" s="68">
        <f>if(V1589&lt;&gt;0,if(  S1589="Unknown", Assumptions!$B$44,S1589),0)</f>
        <v>12440</v>
      </c>
      <c r="AA1589" s="68" t="str">
        <f>if(V1589 ="N2",ifna(vlookup(W1589&amp;"-"&amp;X1589,'Ref. VM'!A:B,2,0),"Custom"),if(V1589 ="E2" , ifna(vlookup(W1589&amp;"-"&amp;X1589,'Ref. VM'!D:E,2,0),"Custom"),if(V1589="N2D",ifna(vlookup(W1589&amp;"-"&amp;X1589,'Ref. VM'!G:H,2,0),"Custom"),if(V1589="N4",ifna(vlookup(W1589&amp;"-"&amp;X1589,'Ref. VM'!J:K,2,0),"Custom"),0))))</f>
        <v>Custom</v>
      </c>
      <c r="AB1589" s="67" t="str">
        <f t="shared" si="9"/>
        <v>N2D-Custom vCPUs-CUD 3y</v>
      </c>
      <c r="AC1589" s="67" t="str">
        <f t="shared" si="10"/>
        <v>N2D-Custom RAM-CUD 3y</v>
      </c>
      <c r="AD1589" s="67">
        <f t="shared" si="11"/>
        <v>0</v>
      </c>
      <c r="AE1589" s="69">
        <f>if(T1589="Lift &amp; Shift Prod",730,if(T1589="Lift &amp; Shift Noprod",Assumptions!$B$3,0))</f>
        <v>730</v>
      </c>
      <c r="AF1589" s="70">
        <f>if( U1589=0,0,if(Y1589=0, ((vlookup(AB1589,'SKU Pricing'!A:B,Assumptions!$B$2,0)*W1589)+(vlookup(AC1589,'SKU Pricing'!A:B,Assumptions!$B$2,0)*X1589))*AE1589,((vlookup(AB1589,'SKU Pricing'!A:B,Assumptions!$B$2,0)*W1589)+(vlookup(AC1589,'SKU Pricing'!A:B,Assumptions!$B$2,0)*(W1589*8))+(vlookup(AD1589,'SKU Pricing'!A:B,Assumptions!$B$2,0)*(X1589-(W1589*8))))*AE1589))</f>
        <v>24.9581598</v>
      </c>
      <c r="AG1589" s="67">
        <f t="shared" si="12"/>
        <v>0</v>
      </c>
      <c r="AH1589" s="70">
        <f>ifna(vlookup(AG1589,'SKU Pricing'!A:B,Assumptions!$B$2,0)*W1589*AE1589,0)</f>
        <v>0</v>
      </c>
      <c r="AI1589" s="62" t="str">
        <f t="shared" si="13"/>
        <v/>
      </c>
      <c r="AJ1589" s="62" t="str">
        <f>if(V1589&lt;&gt;0, if(T1589="Lift &amp; Shift Noprod",Assumptions!$B$9,if(V1589=Assumptions!$B$6,Assumptions!$B$10,if(P1589=1,Assumptions!$B$8,Assumptions!$B$7))),"")</f>
        <v>SSD</v>
      </c>
      <c r="AK1589" s="69" t="str">
        <f t="shared" si="14"/>
        <v>SSD</v>
      </c>
      <c r="AL1589" s="69">
        <f>if(AJ1589="Hyperdisk Balanced",Assumptions!$B$11,0)</f>
        <v>0</v>
      </c>
      <c r="AM1589" s="69">
        <f>if(AJ1589="Hyperdisk Balanced",Assumptions!$B$12,0)</f>
        <v>0</v>
      </c>
      <c r="AN1589" s="70">
        <f>if(AK1589=0,0,if(AJ1589="Hyperdisk Balanced",vlookup(AK1589&amp;" provisioned space",'SKU Pricing'!A:B,Assumptions!$B$2,0)*Z1589+vlookup(AK1589&amp;" provisioned IOPS",'SKU Pricing'!A:B,Assumptions!$B$2,0)*AL1589*730+vlookup(AK1589&amp;" provisioned throughput",'SKU Pricing'!A:B,Assumptions!$B$2,0)*AM1589*730,vlookup(AK1589,'SKU Pricing'!A:B,Assumptions!$B$2,0)*Z1589))</f>
        <v>2450.68</v>
      </c>
      <c r="AO1589" s="70">
        <f t="shared" si="15"/>
        <v>2475.63816</v>
      </c>
      <c r="AP1589" s="71" t="str">
        <f t="shared" si="16"/>
        <v>VM Manager</v>
      </c>
      <c r="AQ1589" s="70">
        <f>ifna(vlookup(AP1589,'SKU Pricing'!A:B,Assumptions!$B$2,0)*AE1589,0)</f>
        <v>2.19</v>
      </c>
      <c r="AR1589" s="72">
        <v>0.0</v>
      </c>
    </row>
    <row r="1590">
      <c r="A1590" s="61" t="s">
        <v>1727</v>
      </c>
      <c r="B1590" s="62" t="str">
        <f>ifna(if(vlookup(A1590,vOS!A:B,2,0)="","Unknown",vlookup(A1590,vOS!A:B,2,0)),"Unknown")</f>
        <v>Debian GNU/Linux 10 (64-bit)</v>
      </c>
      <c r="C1590" s="62">
        <f>vlookup(B1590,'OS Study'!A:D,2,0)</f>
        <v>0</v>
      </c>
      <c r="D1590" s="62" t="str">
        <f>vlookup(B1590,'OS Study'!A:D,3,0)</f>
        <v>Linux</v>
      </c>
      <c r="E1590" s="62" t="str">
        <f>vlookup(B1590,'OS Study'!A:D,4,0)</f>
        <v>Debian</v>
      </c>
      <c r="F1590" s="63" t="str">
        <f>vlookup(B1590,'OS Study'!A:E,5,0)</f>
        <v>10</v>
      </c>
      <c r="G1590" s="62">
        <f>IF(vlookup(A1590,'RVtools V2.1'!A:J,4,0)="non",0,1)</f>
        <v>1</v>
      </c>
      <c r="H1590" s="62">
        <f>if(vlookup(A1590,'RVtools V2.1'!A:K,11,0)="kube",1,0)</f>
        <v>0</v>
      </c>
      <c r="I1590" s="62">
        <f t="shared" si="5"/>
        <v>0</v>
      </c>
      <c r="J1590" s="62">
        <f>ifna(vlookup(A1590,'Infra Study'!A:Q,17,0),0)</f>
        <v>0</v>
      </c>
      <c r="K1590" s="64">
        <f>IFERROR(__xludf.DUMMYFUNCTION("N(REGEXMATCH(VLOOKUP(A1590, 'RVtools V2.1'!A:H, 8, 0), ""^Serveur de fichiers""))"),0.0)</f>
        <v>0</v>
      </c>
      <c r="L1590" s="64">
        <f t="shared" si="6"/>
        <v>0</v>
      </c>
      <c r="M1590" s="67" t="str">
        <f>ifna(vlookup(A1590,'RVtools V2.1'!A:I,8,0),"N/A")</f>
        <v>Messagerie interne</v>
      </c>
      <c r="N1590" s="64">
        <f>IFERROR(__xludf.DUMMYFUNCTION("IF(REGEXMATCH(M1590, ""(?i)"" &amp; JOIN(""|"", SPLIT(""kalisil"", "" ""))), 1, 0)"),0.0)</f>
        <v>0</v>
      </c>
      <c r="O1590" s="64" t="str">
        <f>vlookup(A1590,'RVtools V2.1'!A:H,7,0)</f>
        <v>T2</v>
      </c>
      <c r="P1590" s="64">
        <f>if(vlookup(A1590,'RVtools V2.1'!A:H,5,0)="oui",1,0)</f>
        <v>1</v>
      </c>
      <c r="Q1590" s="64">
        <f>ifna(vlookup(A1590,vCPU!A:B,2,0),"Unknown")</f>
        <v>2</v>
      </c>
      <c r="R1590" s="66">
        <f>ifna(vlookup(A1590,vMemory!A:C,3,0),"Unknown")</f>
        <v>8</v>
      </c>
      <c r="S1590" s="66">
        <f>ifna(vlookup(A1590,vDisk!A:C,3,0),"Unknown")</f>
        <v>249</v>
      </c>
      <c r="T1590" s="67" t="str">
        <f t="array" ref="T1590">IFS(
   L1590=1, "No Lift &amp; Shift",
   J1590=1, XLOOKUP(A1590, 'Infra Study'!A:A, 'Infra Study'!P:P),
   I1590=1, "No Lift &amp; Shift",
   H1590=1, "GKE",
   K1590=1, "GCNV",
   G1590=1, "Lift &amp; Shift Prod",
   TRUE, "Lift &amp; Shift Noprod"
)</f>
        <v>Lift &amp; Shift Prod</v>
      </c>
      <c r="U1590" s="67">
        <f t="shared" si="7"/>
        <v>1</v>
      </c>
      <c r="V1590" s="68" t="str">
        <f>if(T1590="Lift &amp; Shift Noprod",if( Y1590=0,Assumptions!$B$5, Assumptions!$B$4),if(T1590="Lift &amp; Shift Prod",if(AND(N1590=1,O1590="T1"),Assumptions!$B$6,Assumptions!$B$4),0))</f>
        <v>N2D</v>
      </c>
      <c r="W1590" s="69">
        <f>if(V1590&lt;&gt;0,if(Q1590="Unknown", Assumptions!$B$42,If(Q1590&gt;1,Q1590,2)),0)</f>
        <v>2</v>
      </c>
      <c r="X1590" s="69">
        <f>if(V1590&lt;&gt;0,if(R1590="Unknown", Assumptions!$B$43,R1590),0)</f>
        <v>8</v>
      </c>
      <c r="Y1590" s="68">
        <f t="shared" si="8"/>
        <v>0</v>
      </c>
      <c r="Z1590" s="68">
        <f>if(V1590&lt;&gt;0,if(  S1590="Unknown", Assumptions!$B$44,S1590),0)</f>
        <v>249</v>
      </c>
      <c r="AA1590" s="68" t="str">
        <f>if(V1590 ="N2",ifna(vlookup(W1590&amp;"-"&amp;X1590,'Ref. VM'!A:B,2,0),"Custom"),if(V1590 ="E2" , ifna(vlookup(W1590&amp;"-"&amp;X1590,'Ref. VM'!D:E,2,0),"Custom"),if(V1590="N2D",ifna(vlookup(W1590&amp;"-"&amp;X1590,'Ref. VM'!G:H,2,0),"Custom"),if(V1590="N4",ifna(vlookup(W1590&amp;"-"&amp;X1590,'Ref. VM'!J:K,2,0),"Custom"),0))))</f>
        <v>Custom</v>
      </c>
      <c r="AB1590" s="67" t="str">
        <f t="shared" si="9"/>
        <v>N2D-Custom vCPUs-CUD 3y</v>
      </c>
      <c r="AC1590" s="67" t="str">
        <f t="shared" si="10"/>
        <v>N2D-Custom RAM-CUD 3y</v>
      </c>
      <c r="AD1590" s="67">
        <f t="shared" si="11"/>
        <v>0</v>
      </c>
      <c r="AE1590" s="69">
        <f>if(T1590="Lift &amp; Shift Prod",730,if(T1590="Lift &amp; Shift Noprod",Assumptions!$B$3,0))</f>
        <v>730</v>
      </c>
      <c r="AF1590" s="70">
        <f>if( U1590=0,0,if(Y1590=0, ((vlookup(AB1590,'SKU Pricing'!A:B,Assumptions!$B$2,0)*W1590)+(vlookup(AC1590,'SKU Pricing'!A:B,Assumptions!$B$2,0)*X1590))*AE1590,((vlookup(AB1590,'SKU Pricing'!A:B,Assumptions!$B$2,0)*W1590)+(vlookup(AC1590,'SKU Pricing'!A:B,Assumptions!$B$2,0)*(W1590*8))+(vlookup(AD1590,'SKU Pricing'!A:B,Assumptions!$B$2,0)*(X1590-(W1590*8))))*AE1590))</f>
        <v>33.80865936</v>
      </c>
      <c r="AG1590" s="67">
        <f t="shared" si="12"/>
        <v>0</v>
      </c>
      <c r="AH1590" s="70">
        <f>ifna(vlookup(AG1590,'SKU Pricing'!A:B,Assumptions!$B$2,0)*W1590*AE1590,0)</f>
        <v>0</v>
      </c>
      <c r="AI1590" s="62" t="str">
        <f t="shared" si="13"/>
        <v/>
      </c>
      <c r="AJ1590" s="62" t="str">
        <f>if(V1590&lt;&gt;0, if(T1590="Lift &amp; Shift Noprod",Assumptions!$B$9,if(V1590=Assumptions!$B$6,Assumptions!$B$10,if(P1590=1,Assumptions!$B$8,Assumptions!$B$7))),"")</f>
        <v>SSD</v>
      </c>
      <c r="AK1590" s="69" t="str">
        <f t="shared" si="14"/>
        <v>SSD</v>
      </c>
      <c r="AL1590" s="69">
        <f>if(AJ1590="Hyperdisk Balanced",Assumptions!$B$11,0)</f>
        <v>0</v>
      </c>
      <c r="AM1590" s="69">
        <f>if(AJ1590="Hyperdisk Balanced",Assumptions!$B$12,0)</f>
        <v>0</v>
      </c>
      <c r="AN1590" s="70">
        <f>if(AK1590=0,0,if(AJ1590="Hyperdisk Balanced",vlookup(AK1590&amp;" provisioned space",'SKU Pricing'!A:B,Assumptions!$B$2,0)*Z1590+vlookup(AK1590&amp;" provisioned IOPS",'SKU Pricing'!A:B,Assumptions!$B$2,0)*AL1590*730+vlookup(AK1590&amp;" provisioned throughput",'SKU Pricing'!A:B,Assumptions!$B$2,0)*AM1590*730,vlookup(AK1590,'SKU Pricing'!A:B,Assumptions!$B$2,0)*Z1590))</f>
        <v>49.053</v>
      </c>
      <c r="AO1590" s="70">
        <f t="shared" si="15"/>
        <v>82.86165936</v>
      </c>
      <c r="AP1590" s="71" t="str">
        <f t="shared" si="16"/>
        <v>VM Manager</v>
      </c>
      <c r="AQ1590" s="70">
        <f>ifna(vlookup(AP1590,'SKU Pricing'!A:B,Assumptions!$B$2,0)*AE1590,0)</f>
        <v>2.19</v>
      </c>
      <c r="AR1590" s="72">
        <v>0.0</v>
      </c>
    </row>
    <row r="1591">
      <c r="A1591" s="61" t="s">
        <v>1728</v>
      </c>
      <c r="B1591" s="62" t="str">
        <f>ifna(if(vlookup(A1591,vOS!A:B,2,0)="","Unknown",vlookup(A1591,vOS!A:B,2,0)),"Unknown")</f>
        <v>Microsoft Windows Server 2019 (64-bit)</v>
      </c>
      <c r="C1591" s="62">
        <f>vlookup(B1591,'OS Study'!A:D,2,0)</f>
        <v>0</v>
      </c>
      <c r="D1591" s="62" t="str">
        <f>vlookup(B1591,'OS Study'!A:D,3,0)</f>
        <v>Windows</v>
      </c>
      <c r="E1591" s="62" t="str">
        <f>vlookup(B1591,'OS Study'!A:D,4,0)</f>
        <v>Server</v>
      </c>
      <c r="F1591" s="63" t="str">
        <f>vlookup(B1591,'OS Study'!A:E,5,0)</f>
        <v>2019</v>
      </c>
      <c r="G1591" s="62">
        <f>IF(vlookup(A1591,'RVtools V2.1'!A:J,4,0)="non",0,1)</f>
        <v>1</v>
      </c>
      <c r="H1591" s="62">
        <f>if(vlookup(A1591,'RVtools V2.1'!A:K,11,0)="kube",1,0)</f>
        <v>0</v>
      </c>
      <c r="I1591" s="62">
        <f t="shared" si="5"/>
        <v>0</v>
      </c>
      <c r="J1591" s="62">
        <f>ifna(vlookup(A1591,'Infra Study'!A:Q,17,0),0)</f>
        <v>1</v>
      </c>
      <c r="K1591" s="64">
        <f>IFERROR(__xludf.DUMMYFUNCTION("N(REGEXMATCH(VLOOKUP(A1591, 'RVtools V2.1'!A:H, 8, 0), ""^Serveur de fichiers""))"),0.0)</f>
        <v>0</v>
      </c>
      <c r="L1591" s="64">
        <f t="shared" si="6"/>
        <v>0</v>
      </c>
      <c r="M1591" s="67" t="str">
        <f>ifna(vlookup(A1591,'RVtools V2.1'!A:I,8,0),"N/A")</f>
        <v>DNS utilisé pour les VXRails</v>
      </c>
      <c r="N1591" s="64">
        <f>IFERROR(__xludf.DUMMYFUNCTION("IF(REGEXMATCH(M1591, ""(?i)"" &amp; JOIN(""|"", SPLIT(""kalisil"", "" ""))), 1, 0)"),0.0)</f>
        <v>0</v>
      </c>
      <c r="O1591" s="64" t="str">
        <f>vlookup(A1591,'RVtools V2.1'!A:H,7,0)</f>
        <v>T3</v>
      </c>
      <c r="P1591" s="64">
        <f>if(vlookup(A1591,'RVtools V2.1'!A:H,5,0)="oui",1,0)</f>
        <v>1</v>
      </c>
      <c r="Q1591" s="64">
        <f>ifna(vlookup(A1591,vCPU!A:B,2,0),"Unknown")</f>
        <v>4</v>
      </c>
      <c r="R1591" s="66">
        <f>ifna(vlookup(A1591,vMemory!A:C,3,0),"Unknown")</f>
        <v>4</v>
      </c>
      <c r="S1591" s="66">
        <f>ifna(vlookup(A1591,vDisk!A:C,3,0),"Unknown")</f>
        <v>95</v>
      </c>
      <c r="T1591" s="67" t="str">
        <f t="array" ref="T1591">IFS(
   L1591=1, "No Lift &amp; Shift",
   J1591=1, XLOOKUP(A1591, 'Infra Study'!A:A, 'Infra Study'!P:P),
   I1591=1, "No Lift &amp; Shift",
   H1591=1, "GKE",
   K1591=1, "GCNV",
   G1591=1, "Lift &amp; Shift Prod",
   TRUE, "Lift &amp; Shift Noprod"
)</f>
        <v>No Lift &amp; Shift</v>
      </c>
      <c r="U1591" s="67">
        <f t="shared" si="7"/>
        <v>0</v>
      </c>
      <c r="V1591" s="68">
        <f>if(T1591="Lift &amp; Shift Noprod",if( Y1591=0,Assumptions!$B$5, Assumptions!$B$4),if(T1591="Lift &amp; Shift Prod",if(AND(N1591=1,O1591="T1"),Assumptions!$B$6,Assumptions!$B$4),0))</f>
        <v>0</v>
      </c>
      <c r="W1591" s="62">
        <f>if(V1591&lt;&gt;0,if(Q1591="Unknown", Assumptions!$B$42,If(Q1591&gt;1,Q1591,2)),0)</f>
        <v>0</v>
      </c>
      <c r="X1591" s="69">
        <f>if(V1591&lt;&gt;0,if(R1591="Unknown", Assumptions!$B$43,R1591),0)</f>
        <v>0</v>
      </c>
      <c r="Y1591" s="68">
        <f t="shared" si="8"/>
        <v>0</v>
      </c>
      <c r="Z1591" s="68">
        <f>if(V1591&lt;&gt;0,if(  S1591="Unknown", Assumptions!$B$44,S1591),0)</f>
        <v>0</v>
      </c>
      <c r="AA1591" s="68">
        <f>if(V1591 ="N2",ifna(vlookup(W1591&amp;"-"&amp;X1591,'Ref. VM'!A:B,2,0),"Custom"),if(V1591 ="E2" , ifna(vlookup(W1591&amp;"-"&amp;X1591,'Ref. VM'!D:E,2,0),"Custom"),if(V1591="N2D",ifna(vlookup(W1591&amp;"-"&amp;X1591,'Ref. VM'!G:H,2,0),"Custom"),if(V1591="N4",ifna(vlookup(W1591&amp;"-"&amp;X1591,'Ref. VM'!J:K,2,0),"Custom"),0))))</f>
        <v>0</v>
      </c>
      <c r="AB1591" s="67">
        <f t="shared" si="9"/>
        <v>0</v>
      </c>
      <c r="AC1591" s="67">
        <f t="shared" si="10"/>
        <v>0</v>
      </c>
      <c r="AD1591" s="67">
        <f t="shared" si="11"/>
        <v>0</v>
      </c>
      <c r="AE1591" s="62">
        <f>if(T1591="Lift &amp; Shift Prod",730,if(T1591="Lift &amp; Shift Noprod",Assumptions!$B$3,0))</f>
        <v>0</v>
      </c>
      <c r="AF1591" s="70">
        <f>if( U1591=0,0,if(Y1591=0, ((vlookup(AB1591,'SKU Pricing'!A:B,Assumptions!$B$2,0)*W1591)+(vlookup(AC1591,'SKU Pricing'!A:B,Assumptions!$B$2,0)*X1591))*AE1591,((vlookup(AB1591,'SKU Pricing'!A:B,Assumptions!$B$2,0)*W1591)+(vlookup(AC1591,'SKU Pricing'!A:B,Assumptions!$B$2,0)*(W1591*8))+(vlookup(AD1591,'SKU Pricing'!A:B,Assumptions!$B$2,0)*(X1591-(W1591*8))))*AE1591))</f>
        <v>0</v>
      </c>
      <c r="AG1591" s="67">
        <f t="shared" si="12"/>
        <v>0</v>
      </c>
      <c r="AH1591" s="70">
        <f>ifna(vlookup(AG1591,'SKU Pricing'!A:B,Assumptions!$B$2,0)*W1591*AE1591,0)</f>
        <v>0</v>
      </c>
      <c r="AI1591" s="62" t="str">
        <f t="shared" si="13"/>
        <v/>
      </c>
      <c r="AJ1591" s="62" t="str">
        <f>if(V1591&lt;&gt;0, if(T1591="Lift &amp; Shift Noprod",Assumptions!$B$9,if(V1591=Assumptions!$B$6,Assumptions!$B$10,if(P1591=1,Assumptions!$B$8,Assumptions!$B$7))),"")</f>
        <v/>
      </c>
      <c r="AK1591" s="69">
        <f t="shared" si="14"/>
        <v>0</v>
      </c>
      <c r="AL1591" s="69">
        <f>if(AJ1591="Hyperdisk Balanced",Assumptions!$B$11,0)</f>
        <v>0</v>
      </c>
      <c r="AM1591" s="69">
        <f>if(AJ1591="Hyperdisk Balanced",Assumptions!$B$12,0)</f>
        <v>0</v>
      </c>
      <c r="AN1591" s="70">
        <f>if(AK1591=0,0,if(AJ1591="Hyperdisk Balanced",vlookup(AK1591&amp;" provisioned space",'SKU Pricing'!A:B,Assumptions!$B$2,0)*Z1591+vlookup(AK1591&amp;" provisioned IOPS",'SKU Pricing'!A:B,Assumptions!$B$2,0)*AL1591*730+vlookup(AK1591&amp;" provisioned throughput",'SKU Pricing'!A:B,Assumptions!$B$2,0)*AM1591*730,vlookup(AK1591,'SKU Pricing'!A:B,Assumptions!$B$2,0)*Z1591))</f>
        <v>0</v>
      </c>
      <c r="AO1591" s="70">
        <f t="shared" si="15"/>
        <v>0</v>
      </c>
      <c r="AP1591" s="71">
        <f t="shared" si="16"/>
        <v>0</v>
      </c>
      <c r="AQ1591" s="70">
        <f>ifna(vlookup(AP1591,'SKU Pricing'!A:B,Assumptions!$B$2,0)*AE1591,0)</f>
        <v>0</v>
      </c>
      <c r="AR1591" s="72">
        <v>0.0</v>
      </c>
    </row>
    <row r="1592">
      <c r="A1592" s="61" t="s">
        <v>1729</v>
      </c>
      <c r="B1592" s="62" t="str">
        <f>ifna(if(vlookup(A1592,vOS!A:B,2,0)="","Unknown",vlookup(A1592,vOS!A:B,2,0)),"Unknown")</f>
        <v>Microsoft Windows 10 (64-bit)</v>
      </c>
      <c r="C1592" s="62">
        <f>vlookup(B1592,'OS Study'!A:D,2,0)</f>
        <v>0</v>
      </c>
      <c r="D1592" s="62" t="str">
        <f>vlookup(B1592,'OS Study'!A:D,3,0)</f>
        <v>Windows</v>
      </c>
      <c r="E1592" s="62" t="str">
        <f>vlookup(B1592,'OS Study'!A:D,4,0)</f>
        <v>Workstation</v>
      </c>
      <c r="F1592" s="63" t="str">
        <f>vlookup(B1592,'OS Study'!A:E,5,0)</f>
        <v>10</v>
      </c>
      <c r="G1592" s="62">
        <f>IF(vlookup(A1592,'RVtools V2.1'!A:J,4,0)="non",0,1)</f>
        <v>0</v>
      </c>
      <c r="H1592" s="62">
        <f>if(vlookup(A1592,'RVtools V2.1'!A:K,11,0)="kube",1,0)</f>
        <v>0</v>
      </c>
      <c r="I1592" s="62">
        <f t="shared" si="5"/>
        <v>0</v>
      </c>
      <c r="J1592" s="62">
        <f>ifna(vlookup(A1592,'Infra Study'!A:Q,17,0),0)</f>
        <v>1</v>
      </c>
      <c r="K1592" s="64">
        <f>IFERROR(__xludf.DUMMYFUNCTION("N(REGEXMATCH(VLOOKUP(A1592, 'RVtools V2.1'!A:H, 8, 0), ""^Serveur de fichiers""))"),0.0)</f>
        <v>0</v>
      </c>
      <c r="L1592" s="64">
        <f t="shared" si="6"/>
        <v>0</v>
      </c>
      <c r="M1592" s="65" t="str">
        <f>ifna(vlookup(A1592,'RVtools V2.1'!A:I,8,0),"N/A")</f>
        <v>PLV</v>
      </c>
      <c r="N1592" s="64">
        <f>IFERROR(__xludf.DUMMYFUNCTION("IF(REGEXMATCH(M1592, ""(?i)"" &amp; JOIN(""|"", SPLIT(""kalisil"", "" ""))), 1, 0)"),0.0)</f>
        <v>0</v>
      </c>
      <c r="O1592" s="64" t="str">
        <f>vlookup(A1592,'RVtools V2.1'!A:H,7,0)</f>
        <v>N/A</v>
      </c>
      <c r="P1592" s="64">
        <f>if(vlookup(A1592,'RVtools V2.1'!A:H,5,0)="oui",1,0)</f>
        <v>0</v>
      </c>
      <c r="Q1592" s="64">
        <f>ifna(vlookup(A1592,vCPU!A:B,2,0),"Unknown")</f>
        <v>1</v>
      </c>
      <c r="R1592" s="66">
        <f>ifna(vlookup(A1592,vMemory!A:C,3,0),"Unknown")</f>
        <v>6</v>
      </c>
      <c r="S1592" s="66">
        <f>ifna(vlookup(A1592,vDisk!A:C,3,0),"Unknown")</f>
        <v>289</v>
      </c>
      <c r="T1592" s="67" t="str">
        <f t="array" ref="T1592">IFS(
   L1592=1, "No Lift &amp; Shift",
   J1592=1, XLOOKUP(A1592, 'Infra Study'!A:A, 'Infra Study'!P:P),
   I1592=1, "No Lift &amp; Shift",
   H1592=1, "GKE",
   K1592=1, "GCNV",
   G1592=1, "Lift &amp; Shift Prod",
   TRUE, "Lift &amp; Shift Noprod"
)</f>
        <v>Consolidation</v>
      </c>
      <c r="U1592" s="67">
        <f t="shared" si="7"/>
        <v>0</v>
      </c>
      <c r="V1592" s="68">
        <f>if(T1592="Lift &amp; Shift Noprod",if( Y1592=0,Assumptions!$B$5, Assumptions!$B$4),if(T1592="Lift &amp; Shift Prod",if(AND(N1592=1,O1592="T1"),Assumptions!$B$6,Assumptions!$B$4),0))</f>
        <v>0</v>
      </c>
      <c r="W1592" s="62">
        <f>if(V1592&lt;&gt;0,if(Q1592="Unknown", Assumptions!$B$42,If(Q1592&gt;1,Q1592,2)),0)</f>
        <v>0</v>
      </c>
      <c r="X1592" s="69">
        <f>if(V1592&lt;&gt;0,if(R1592="Unknown", Assumptions!$B$43,R1592),0)</f>
        <v>0</v>
      </c>
      <c r="Y1592" s="68">
        <f t="shared" si="8"/>
        <v>0</v>
      </c>
      <c r="Z1592" s="68">
        <f>if(V1592&lt;&gt;0,if(  S1592="Unknown", Assumptions!$B$44,S1592),0)</f>
        <v>0</v>
      </c>
      <c r="AA1592" s="68">
        <f>if(V1592 ="N2",ifna(vlookup(W1592&amp;"-"&amp;X1592,'Ref. VM'!A:B,2,0),"Custom"),if(V1592 ="E2" , ifna(vlookup(W1592&amp;"-"&amp;X1592,'Ref. VM'!D:E,2,0),"Custom"),if(V1592="N2D",ifna(vlookup(W1592&amp;"-"&amp;X1592,'Ref. VM'!G:H,2,0),"Custom"),if(V1592="N4",ifna(vlookup(W1592&amp;"-"&amp;X1592,'Ref. VM'!J:K,2,0),"Custom"),0))))</f>
        <v>0</v>
      </c>
      <c r="AB1592" s="67">
        <f t="shared" si="9"/>
        <v>0</v>
      </c>
      <c r="AC1592" s="67">
        <f t="shared" si="10"/>
        <v>0</v>
      </c>
      <c r="AD1592" s="67">
        <f t="shared" si="11"/>
        <v>0</v>
      </c>
      <c r="AE1592" s="62">
        <f>if(T1592="Lift &amp; Shift Prod",730,if(T1592="Lift &amp; Shift Noprod",Assumptions!$B$3,0))</f>
        <v>0</v>
      </c>
      <c r="AF1592" s="70">
        <f>if( U1592=0,0,if(Y1592=0, ((vlookup(AB1592,'SKU Pricing'!A:B,Assumptions!$B$2,0)*W1592)+(vlookup(AC1592,'SKU Pricing'!A:B,Assumptions!$B$2,0)*X1592))*AE1592,((vlookup(AB1592,'SKU Pricing'!A:B,Assumptions!$B$2,0)*W1592)+(vlookup(AC1592,'SKU Pricing'!A:B,Assumptions!$B$2,0)*(W1592*8))+(vlookup(AD1592,'SKU Pricing'!A:B,Assumptions!$B$2,0)*(X1592-(W1592*8))))*AE1592))</f>
        <v>0</v>
      </c>
      <c r="AG1592" s="67">
        <f t="shared" si="12"/>
        <v>0</v>
      </c>
      <c r="AH1592" s="70">
        <f>ifna(vlookup(AG1592,'SKU Pricing'!A:B,Assumptions!$B$2,0)*W1592*AE1592,0)</f>
        <v>0</v>
      </c>
      <c r="AI1592" s="62" t="str">
        <f t="shared" si="13"/>
        <v/>
      </c>
      <c r="AJ1592" s="62" t="str">
        <f>if(V1592&lt;&gt;0, if(T1592="Lift &amp; Shift Noprod",Assumptions!$B$9,if(V1592=Assumptions!$B$6,Assumptions!$B$10,if(P1592=1,Assumptions!$B$8,Assumptions!$B$7))),"")</f>
        <v/>
      </c>
      <c r="AK1592" s="69">
        <f t="shared" si="14"/>
        <v>0</v>
      </c>
      <c r="AL1592" s="69">
        <f>if(AJ1592="Hyperdisk Balanced",Assumptions!$B$11,0)</f>
        <v>0</v>
      </c>
      <c r="AM1592" s="69">
        <f>if(AJ1592="Hyperdisk Balanced",Assumptions!$B$12,0)</f>
        <v>0</v>
      </c>
      <c r="AN1592" s="70">
        <f>if(AK1592=0,0,if(AJ1592="Hyperdisk Balanced",vlookup(AK1592&amp;" provisioned space",'SKU Pricing'!A:B,Assumptions!$B$2,0)*Z1592+vlookup(AK1592&amp;" provisioned IOPS",'SKU Pricing'!A:B,Assumptions!$B$2,0)*AL1592*730+vlookup(AK1592&amp;" provisioned throughput",'SKU Pricing'!A:B,Assumptions!$B$2,0)*AM1592*730,vlookup(AK1592,'SKU Pricing'!A:B,Assumptions!$B$2,0)*Z1592))</f>
        <v>0</v>
      </c>
      <c r="AO1592" s="70">
        <f t="shared" si="15"/>
        <v>0</v>
      </c>
      <c r="AP1592" s="71">
        <f t="shared" si="16"/>
        <v>0</v>
      </c>
      <c r="AQ1592" s="70">
        <f>ifna(vlookup(AP1592,'SKU Pricing'!A:B,Assumptions!$B$2,0)*AE1592,0)</f>
        <v>0</v>
      </c>
      <c r="AR1592" s="72">
        <v>0.0</v>
      </c>
    </row>
    <row r="1593">
      <c r="A1593" s="61" t="s">
        <v>1730</v>
      </c>
      <c r="B1593" s="62" t="str">
        <f>ifna(if(vlookup(A1593,vOS!A:B,2,0)="","Unknown",vlookup(A1593,vOS!A:B,2,0)),"Unknown")</f>
        <v>Microsoft Windows Server 2016 (64-bit)</v>
      </c>
      <c r="C1593" s="62">
        <f>vlookup(B1593,'OS Study'!A:D,2,0)</f>
        <v>0</v>
      </c>
      <c r="D1593" s="62" t="str">
        <f>vlookup(B1593,'OS Study'!A:D,3,0)</f>
        <v>Windows</v>
      </c>
      <c r="E1593" s="62" t="str">
        <f>vlookup(B1593,'OS Study'!A:D,4,0)</f>
        <v>Server</v>
      </c>
      <c r="F1593" s="63" t="str">
        <f>vlookup(B1593,'OS Study'!A:E,5,0)</f>
        <v>2016</v>
      </c>
      <c r="G1593" s="62">
        <f>IF(vlookup(A1593,'RVtools V2.1'!A:J,4,0)="non",0,1)</f>
        <v>1</v>
      </c>
      <c r="H1593" s="62">
        <f>if(vlookup(A1593,'RVtools V2.1'!A:K,11,0)="kube",1,0)</f>
        <v>0</v>
      </c>
      <c r="I1593" s="62">
        <f t="shared" si="5"/>
        <v>0</v>
      </c>
      <c r="J1593" s="62">
        <f>ifna(vlookup(A1593,'Infra Study'!A:Q,17,0),0)</f>
        <v>0</v>
      </c>
      <c r="K1593" s="64">
        <f>IFERROR(__xludf.DUMMYFUNCTION("N(REGEXMATCH(VLOOKUP(A1593, 'RVtools V2.1'!A:H, 8, 0), ""^Serveur de fichiers""))"),0.0)</f>
        <v>0</v>
      </c>
      <c r="L1593" s="64">
        <f t="shared" si="6"/>
        <v>0</v>
      </c>
      <c r="M1593" s="67" t="str">
        <f>ifna(vlookup(A1593,'RVtools V2.1'!A:I,8,0),"N/A")</f>
        <v>Serveur de Badgeage</v>
      </c>
      <c r="N1593" s="64">
        <f>IFERROR(__xludf.DUMMYFUNCTION("IF(REGEXMATCH(M1593, ""(?i)"" &amp; JOIN(""|"", SPLIT(""kalisil"", "" ""))), 1, 0)"),0.0)</f>
        <v>0</v>
      </c>
      <c r="O1593" s="64" t="str">
        <f>vlookup(A1593,'RVtools V2.1'!A:H,7,0)</f>
        <v>T3</v>
      </c>
      <c r="P1593" s="64">
        <f>if(vlookup(A1593,'RVtools V2.1'!A:H,5,0)="oui",1,0)</f>
        <v>1</v>
      </c>
      <c r="Q1593" s="64">
        <f>ifna(vlookup(A1593,vCPU!A:B,2,0),"Unknown")</f>
        <v>4</v>
      </c>
      <c r="R1593" s="66">
        <f>ifna(vlookup(A1593,vMemory!A:C,3,0),"Unknown")</f>
        <v>8</v>
      </c>
      <c r="S1593" s="66">
        <f>ifna(vlookup(A1593,vDisk!A:C,3,0),"Unknown")</f>
        <v>250</v>
      </c>
      <c r="T1593" s="67" t="str">
        <f t="array" ref="T1593">IFS(
   L1593=1, "No Lift &amp; Shift",
   J1593=1, XLOOKUP(A1593, 'Infra Study'!A:A, 'Infra Study'!P:P),
   I1593=1, "No Lift &amp; Shift",
   H1593=1, "GKE",
   K1593=1, "GCNV",
   G1593=1, "Lift &amp; Shift Prod",
   TRUE, "Lift &amp; Shift Noprod"
)</f>
        <v>Lift &amp; Shift Prod</v>
      </c>
      <c r="U1593" s="67">
        <f t="shared" si="7"/>
        <v>1</v>
      </c>
      <c r="V1593" s="68" t="str">
        <f>if(T1593="Lift &amp; Shift Noprod",if( Y1593=0,Assumptions!$B$5, Assumptions!$B$4),if(T1593="Lift &amp; Shift Prod",if(AND(N1593=1,O1593="T1"),Assumptions!$B$6,Assumptions!$B$4),0))</f>
        <v>N2D</v>
      </c>
      <c r="W1593" s="69">
        <f>if(V1593&lt;&gt;0,if(Q1593="Unknown", Assumptions!$B$42,If(Q1593&gt;1,Q1593,2)),0)</f>
        <v>4</v>
      </c>
      <c r="X1593" s="69">
        <f>if(V1593&lt;&gt;0,if(R1593="Unknown", Assumptions!$B$43,R1593),0)</f>
        <v>8</v>
      </c>
      <c r="Y1593" s="68">
        <f t="shared" si="8"/>
        <v>0</v>
      </c>
      <c r="Z1593" s="68">
        <f>if(V1593&lt;&gt;0,if(  S1593="Unknown", Assumptions!$B$44,S1593),0)</f>
        <v>250</v>
      </c>
      <c r="AA1593" s="68" t="str">
        <f>if(V1593 ="N2",ifna(vlookup(W1593&amp;"-"&amp;X1593,'Ref. VM'!A:B,2,0),"Custom"),if(V1593 ="E2" , ifna(vlookup(W1593&amp;"-"&amp;X1593,'Ref. VM'!D:E,2,0),"Custom"),if(V1593="N2D",ifna(vlookup(W1593&amp;"-"&amp;X1593,'Ref. VM'!G:H,2,0),"Custom"),if(V1593="N4",ifna(vlookup(W1593&amp;"-"&amp;X1593,'Ref. VM'!J:K,2,0),"Custom"),0))))</f>
        <v>Custom</v>
      </c>
      <c r="AB1593" s="67" t="str">
        <f t="shared" si="9"/>
        <v>N2D-Custom vCPUs-CUD 3y</v>
      </c>
      <c r="AC1593" s="67" t="str">
        <f t="shared" si="10"/>
        <v>N2D-Custom RAM-CUD 3y</v>
      </c>
      <c r="AD1593" s="67">
        <f t="shared" si="11"/>
        <v>0</v>
      </c>
      <c r="AE1593" s="69">
        <f>if(T1593="Lift &amp; Shift Prod",730,if(T1593="Lift &amp; Shift Noprod",Assumptions!$B$3,0))</f>
        <v>730</v>
      </c>
      <c r="AF1593" s="70">
        <f>if( U1593=0,0,if(Y1593=0, ((vlookup(AB1593,'SKU Pricing'!A:B,Assumptions!$B$2,0)*W1593)+(vlookup(AC1593,'SKU Pricing'!A:B,Assumptions!$B$2,0)*X1593))*AE1593,((vlookup(AB1593,'SKU Pricing'!A:B,Assumptions!$B$2,0)*W1593)+(vlookup(AC1593,'SKU Pricing'!A:B,Assumptions!$B$2,0)*(W1593*8))+(vlookup(AD1593,'SKU Pricing'!A:B,Assumptions!$B$2,0)*(X1593-(W1593*8))))*AE1593))</f>
        <v>55.81665264</v>
      </c>
      <c r="AG1593" s="67" t="str">
        <f t="shared" si="12"/>
        <v>Windows Server</v>
      </c>
      <c r="AH1593" s="70">
        <f>ifna(vlookup(AG1593,'SKU Pricing'!A:B,Assumptions!$B$2,0)*W1593*AE1593,0)</f>
        <v>134.32</v>
      </c>
      <c r="AI1593" s="62" t="str">
        <f t="shared" si="13"/>
        <v/>
      </c>
      <c r="AJ1593" s="62" t="str">
        <f>if(V1593&lt;&gt;0, if(T1593="Lift &amp; Shift Noprod",Assumptions!$B$9,if(V1593=Assumptions!$B$6,Assumptions!$B$10,if(P1593=1,Assumptions!$B$8,Assumptions!$B$7))),"")</f>
        <v>SSD</v>
      </c>
      <c r="AK1593" s="69" t="str">
        <f t="shared" si="14"/>
        <v>SSD</v>
      </c>
      <c r="AL1593" s="69">
        <f>if(AJ1593="Hyperdisk Balanced",Assumptions!$B$11,0)</f>
        <v>0</v>
      </c>
      <c r="AM1593" s="69">
        <f>if(AJ1593="Hyperdisk Balanced",Assumptions!$B$12,0)</f>
        <v>0</v>
      </c>
      <c r="AN1593" s="70">
        <f>if(AK1593=0,0,if(AJ1593="Hyperdisk Balanced",vlookup(AK1593&amp;" provisioned space",'SKU Pricing'!A:B,Assumptions!$B$2,0)*Z1593+vlookup(AK1593&amp;" provisioned IOPS",'SKU Pricing'!A:B,Assumptions!$B$2,0)*AL1593*730+vlookup(AK1593&amp;" provisioned throughput",'SKU Pricing'!A:B,Assumptions!$B$2,0)*AM1593*730,vlookup(AK1593,'SKU Pricing'!A:B,Assumptions!$B$2,0)*Z1593))</f>
        <v>49.25</v>
      </c>
      <c r="AO1593" s="70">
        <f t="shared" si="15"/>
        <v>239.3866526</v>
      </c>
      <c r="AP1593" s="71" t="str">
        <f t="shared" si="16"/>
        <v>VM Manager</v>
      </c>
      <c r="AQ1593" s="70">
        <f>ifna(vlookup(AP1593,'SKU Pricing'!A:B,Assumptions!$B$2,0)*AE1593,0)</f>
        <v>2.19</v>
      </c>
      <c r="AR1593" s="72">
        <v>0.0</v>
      </c>
    </row>
    <row r="1594">
      <c r="A1594" s="61" t="s">
        <v>1731</v>
      </c>
      <c r="B1594" s="62" t="str">
        <f>ifna(if(vlookup(A1594,vOS!A:B,2,0)="","Unknown",vlookup(A1594,vOS!A:B,2,0)),"Unknown")</f>
        <v>Microsoft Windows 10 (64-bit)</v>
      </c>
      <c r="C1594" s="62">
        <f>vlookup(B1594,'OS Study'!A:D,2,0)</f>
        <v>0</v>
      </c>
      <c r="D1594" s="62" t="str">
        <f>vlookup(B1594,'OS Study'!A:D,3,0)</f>
        <v>Windows</v>
      </c>
      <c r="E1594" s="62" t="str">
        <f>vlookup(B1594,'OS Study'!A:D,4,0)</f>
        <v>Workstation</v>
      </c>
      <c r="F1594" s="63" t="str">
        <f>vlookup(B1594,'OS Study'!A:E,5,0)</f>
        <v>10</v>
      </c>
      <c r="G1594" s="62">
        <f>IF(vlookup(A1594,'RVtools V2.1'!A:J,4,0)="non",0,1)</f>
        <v>1</v>
      </c>
      <c r="H1594" s="62">
        <f>if(vlookup(A1594,'RVtools V2.1'!A:K,11,0)="kube",1,0)</f>
        <v>0</v>
      </c>
      <c r="I1594" s="62">
        <f t="shared" si="5"/>
        <v>0</v>
      </c>
      <c r="J1594" s="62">
        <f>ifna(vlookup(A1594,'Infra Study'!A:Q,17,0),0)</f>
        <v>1</v>
      </c>
      <c r="K1594" s="64">
        <f>IFERROR(__xludf.DUMMYFUNCTION("N(REGEXMATCH(VLOOKUP(A1594, 'RVtools V2.1'!A:H, 8, 0), ""^Serveur de fichiers""))"),0.0)</f>
        <v>0</v>
      </c>
      <c r="L1594" s="64">
        <f t="shared" si="6"/>
        <v>0</v>
      </c>
      <c r="M1594" s="67" t="str">
        <f>ifna(vlookup(A1594,'RVtools V2.1'!A:I,8,0),"N/A")</f>
        <v>Contrôle d'accès</v>
      </c>
      <c r="N1594" s="64">
        <f>IFERROR(__xludf.DUMMYFUNCTION("IF(REGEXMATCH(M1594, ""(?i)"" &amp; JOIN(""|"", SPLIT(""kalisil"", "" ""))), 1, 0)"),0.0)</f>
        <v>0</v>
      </c>
      <c r="O1594" s="64" t="str">
        <f>vlookup(A1594,'RVtools V2.1'!A:H,7,0)</f>
        <v>T2</v>
      </c>
      <c r="P1594" s="64">
        <f>if(vlookup(A1594,'RVtools V2.1'!A:H,5,0)="oui",1,0)</f>
        <v>1</v>
      </c>
      <c r="Q1594" s="64">
        <f>ifna(vlookup(A1594,vCPU!A:B,2,0),"Unknown")</f>
        <v>2</v>
      </c>
      <c r="R1594" s="66">
        <f>ifna(vlookup(A1594,vMemory!A:C,3,0),"Unknown")</f>
        <v>16</v>
      </c>
      <c r="S1594" s="66">
        <f>ifna(vlookup(A1594,vDisk!A:C,3,0),"Unknown")</f>
        <v>199</v>
      </c>
      <c r="T1594" s="67" t="str">
        <f t="array" ref="T1594">IFS(
   L1594=1, "No Lift &amp; Shift",
   J1594=1, XLOOKUP(A1594, 'Infra Study'!A:A, 'Infra Study'!P:P),
   I1594=1, "No Lift &amp; Shift",
   H1594=1, "GKE",
   K1594=1, "GCNV",
   G1594=1, "Lift &amp; Shift Prod",
   TRUE, "Lift &amp; Shift Noprod"
)</f>
        <v>Consolidation</v>
      </c>
      <c r="U1594" s="67">
        <f t="shared" si="7"/>
        <v>0</v>
      </c>
      <c r="V1594" s="68">
        <f>if(T1594="Lift &amp; Shift Noprod",if( Y1594=0,Assumptions!$B$5, Assumptions!$B$4),if(T1594="Lift &amp; Shift Prod",if(AND(N1594=1,O1594="T1"),Assumptions!$B$6,Assumptions!$B$4),0))</f>
        <v>0</v>
      </c>
      <c r="W1594" s="62">
        <f>if(V1594&lt;&gt;0,if(Q1594="Unknown", Assumptions!$B$42,If(Q1594&gt;1,Q1594,2)),0)</f>
        <v>0</v>
      </c>
      <c r="X1594" s="69">
        <f>if(V1594&lt;&gt;0,if(R1594="Unknown", Assumptions!$B$43,R1594),0)</f>
        <v>0</v>
      </c>
      <c r="Y1594" s="68">
        <f t="shared" si="8"/>
        <v>0</v>
      </c>
      <c r="Z1594" s="68">
        <f>if(V1594&lt;&gt;0,if(  S1594="Unknown", Assumptions!$B$44,S1594),0)</f>
        <v>0</v>
      </c>
      <c r="AA1594" s="68">
        <f>if(V1594 ="N2",ifna(vlookup(W1594&amp;"-"&amp;X1594,'Ref. VM'!A:B,2,0),"Custom"),if(V1594 ="E2" , ifna(vlookup(W1594&amp;"-"&amp;X1594,'Ref. VM'!D:E,2,0),"Custom"),if(V1594="N2D",ifna(vlookup(W1594&amp;"-"&amp;X1594,'Ref. VM'!G:H,2,0),"Custom"),if(V1594="N4",ifna(vlookup(W1594&amp;"-"&amp;X1594,'Ref. VM'!J:K,2,0),"Custom"),0))))</f>
        <v>0</v>
      </c>
      <c r="AB1594" s="67">
        <f t="shared" si="9"/>
        <v>0</v>
      </c>
      <c r="AC1594" s="67">
        <f t="shared" si="10"/>
        <v>0</v>
      </c>
      <c r="AD1594" s="67">
        <f t="shared" si="11"/>
        <v>0</v>
      </c>
      <c r="AE1594" s="62">
        <f>if(T1594="Lift &amp; Shift Prod",730,if(T1594="Lift &amp; Shift Noprod",Assumptions!$B$3,0))</f>
        <v>0</v>
      </c>
      <c r="AF1594" s="70">
        <f>if( U1594=0,0,if(Y1594=0, ((vlookup(AB1594,'SKU Pricing'!A:B,Assumptions!$B$2,0)*W1594)+(vlookup(AC1594,'SKU Pricing'!A:B,Assumptions!$B$2,0)*X1594))*AE1594,((vlookup(AB1594,'SKU Pricing'!A:B,Assumptions!$B$2,0)*W1594)+(vlookup(AC1594,'SKU Pricing'!A:B,Assumptions!$B$2,0)*(W1594*8))+(vlookup(AD1594,'SKU Pricing'!A:B,Assumptions!$B$2,0)*(X1594-(W1594*8))))*AE1594))</f>
        <v>0</v>
      </c>
      <c r="AG1594" s="67">
        <f t="shared" si="12"/>
        <v>0</v>
      </c>
      <c r="AH1594" s="70">
        <f>ifna(vlookup(AG1594,'SKU Pricing'!A:B,Assumptions!$B$2,0)*W1594*AE1594,0)</f>
        <v>0</v>
      </c>
      <c r="AI1594" s="62" t="str">
        <f t="shared" si="13"/>
        <v/>
      </c>
      <c r="AJ1594" s="62" t="str">
        <f>if(V1594&lt;&gt;0, if(T1594="Lift &amp; Shift Noprod",Assumptions!$B$9,if(V1594=Assumptions!$B$6,Assumptions!$B$10,if(P1594=1,Assumptions!$B$8,Assumptions!$B$7))),"")</f>
        <v/>
      </c>
      <c r="AK1594" s="69">
        <f t="shared" si="14"/>
        <v>0</v>
      </c>
      <c r="AL1594" s="69">
        <f>if(AJ1594="Hyperdisk Balanced",Assumptions!$B$11,0)</f>
        <v>0</v>
      </c>
      <c r="AM1594" s="69">
        <f>if(AJ1594="Hyperdisk Balanced",Assumptions!$B$12,0)</f>
        <v>0</v>
      </c>
      <c r="AN1594" s="70">
        <f>if(AK1594=0,0,if(AJ1594="Hyperdisk Balanced",vlookup(AK1594&amp;" provisioned space",'SKU Pricing'!A:B,Assumptions!$B$2,0)*Z1594+vlookup(AK1594&amp;" provisioned IOPS",'SKU Pricing'!A:B,Assumptions!$B$2,0)*AL1594*730+vlookup(AK1594&amp;" provisioned throughput",'SKU Pricing'!A:B,Assumptions!$B$2,0)*AM1594*730,vlookup(AK1594,'SKU Pricing'!A:B,Assumptions!$B$2,0)*Z1594))</f>
        <v>0</v>
      </c>
      <c r="AO1594" s="70">
        <f t="shared" si="15"/>
        <v>0</v>
      </c>
      <c r="AP1594" s="71">
        <f t="shared" si="16"/>
        <v>0</v>
      </c>
      <c r="AQ1594" s="70">
        <f>ifna(vlookup(AP1594,'SKU Pricing'!A:B,Assumptions!$B$2,0)*AE1594,0)</f>
        <v>0</v>
      </c>
      <c r="AR1594" s="72">
        <v>0.0</v>
      </c>
    </row>
    <row r="1595">
      <c r="A1595" s="61" t="s">
        <v>1732</v>
      </c>
      <c r="B1595" s="62" t="str">
        <f>ifna(if(vlookup(A1595,vOS!A:B,2,0)="","Unknown",vlookup(A1595,vOS!A:B,2,0)),"Unknown")</f>
        <v>Microsoft Windows Server 2019 (64-bit)</v>
      </c>
      <c r="C1595" s="62">
        <f>vlookup(B1595,'OS Study'!A:D,2,0)</f>
        <v>0</v>
      </c>
      <c r="D1595" s="62" t="str">
        <f>vlookup(B1595,'OS Study'!A:D,3,0)</f>
        <v>Windows</v>
      </c>
      <c r="E1595" s="62" t="str">
        <f>vlookup(B1595,'OS Study'!A:D,4,0)</f>
        <v>Server</v>
      </c>
      <c r="F1595" s="63" t="str">
        <f>vlookup(B1595,'OS Study'!A:E,5,0)</f>
        <v>2019</v>
      </c>
      <c r="G1595" s="62">
        <f>IF(vlookup(A1595,'RVtools V2.1'!A:J,4,0)="non",0,1)</f>
        <v>1</v>
      </c>
      <c r="H1595" s="62">
        <f>if(vlookup(A1595,'RVtools V2.1'!A:K,11,0)="kube",1,0)</f>
        <v>0</v>
      </c>
      <c r="I1595" s="62">
        <f t="shared" si="5"/>
        <v>0</v>
      </c>
      <c r="J1595" s="62">
        <f>ifna(vlookup(A1595,'Infra Study'!A:Q,17,0),0)</f>
        <v>0</v>
      </c>
      <c r="K1595" s="64">
        <f>IFERROR(__xludf.DUMMYFUNCTION("N(REGEXMATCH(VLOOKUP(A1595, 'RVtools V2.1'!A:H, 8, 0), ""^Serveur de fichiers""))"),0.0)</f>
        <v>0</v>
      </c>
      <c r="L1595" s="64">
        <f t="shared" si="6"/>
        <v>0</v>
      </c>
      <c r="M1595" s="67" t="str">
        <f>ifna(vlookup(A1595,'RVtools V2.1'!A:I,8,0),"N/A")</f>
        <v>MEMNOS - BRE</v>
      </c>
      <c r="N1595" s="64">
        <f>IFERROR(__xludf.DUMMYFUNCTION("IF(REGEXMATCH(M1595, ""(?i)"" &amp; JOIN(""|"", SPLIT(""kalisil"", "" ""))), 1, 0)"),0.0)</f>
        <v>0</v>
      </c>
      <c r="O1595" s="64" t="str">
        <f>vlookup(A1595,'RVtools V2.1'!A:H,7,0)</f>
        <v>T1</v>
      </c>
      <c r="P1595" s="64">
        <f>if(vlookup(A1595,'RVtools V2.1'!A:H,5,0)="oui",1,0)</f>
        <v>1</v>
      </c>
      <c r="Q1595" s="64">
        <f>ifna(vlookup(A1595,vCPU!A:B,2,0),"Unknown")</f>
        <v>4</v>
      </c>
      <c r="R1595" s="66">
        <f>ifna(vlookup(A1595,vMemory!A:C,3,0),"Unknown")</f>
        <v>4</v>
      </c>
      <c r="S1595" s="66">
        <f>ifna(vlookup(A1595,vDisk!A:C,3,0),"Unknown")</f>
        <v>249</v>
      </c>
      <c r="T1595" s="67" t="str">
        <f t="array" ref="T1595">IFS(
   L1595=1, "No Lift &amp; Shift",
   J1595=1, XLOOKUP(A1595, 'Infra Study'!A:A, 'Infra Study'!P:P),
   I1595=1, "No Lift &amp; Shift",
   H1595=1, "GKE",
   K1595=1, "GCNV",
   G1595=1, "Lift &amp; Shift Prod",
   TRUE, "Lift &amp; Shift Noprod"
)</f>
        <v>Lift &amp; Shift Prod</v>
      </c>
      <c r="U1595" s="67">
        <f t="shared" si="7"/>
        <v>1</v>
      </c>
      <c r="V1595" s="68" t="str">
        <f>if(T1595="Lift &amp; Shift Noprod",if( Y1595=0,Assumptions!$B$5, Assumptions!$B$4),if(T1595="Lift &amp; Shift Prod",if(AND(N1595=1,O1595="T1"),Assumptions!$B$6,Assumptions!$B$4),0))</f>
        <v>N2D</v>
      </c>
      <c r="W1595" s="69">
        <f>if(V1595&lt;&gt;0,if(Q1595="Unknown", Assumptions!$B$42,If(Q1595&gt;1,Q1595,2)),0)</f>
        <v>4</v>
      </c>
      <c r="X1595" s="69">
        <f>if(V1595&lt;&gt;0,if(R1595="Unknown", Assumptions!$B$43,R1595),0)</f>
        <v>4</v>
      </c>
      <c r="Y1595" s="68">
        <f t="shared" si="8"/>
        <v>0</v>
      </c>
      <c r="Z1595" s="68">
        <f>if(V1595&lt;&gt;0,if(  S1595="Unknown", Assumptions!$B$44,S1595),0)</f>
        <v>249</v>
      </c>
      <c r="AA1595" s="68" t="str">
        <f>if(V1595 ="N2",ifna(vlookup(W1595&amp;"-"&amp;X1595,'Ref. VM'!A:B,2,0),"Custom"),if(V1595 ="E2" , ifna(vlookup(W1595&amp;"-"&amp;X1595,'Ref. VM'!D:E,2,0),"Custom"),if(V1595="N2D",ifna(vlookup(W1595&amp;"-"&amp;X1595,'Ref. VM'!G:H,2,0),"Custom"),if(V1595="N4",ifna(vlookup(W1595&amp;"-"&amp;X1595,'Ref. VM'!J:K,2,0),"Custom"),0))))</f>
        <v>Custom</v>
      </c>
      <c r="AB1595" s="67" t="str">
        <f t="shared" si="9"/>
        <v>N2D-Custom vCPUs-CUD 3y</v>
      </c>
      <c r="AC1595" s="67" t="str">
        <f t="shared" si="10"/>
        <v>N2D-Custom RAM-CUD 3y</v>
      </c>
      <c r="AD1595" s="67">
        <f t="shared" si="11"/>
        <v>0</v>
      </c>
      <c r="AE1595" s="69">
        <f>if(T1595="Lift &amp; Shift Prod",730,if(T1595="Lift &amp; Shift Noprod",Assumptions!$B$3,0))</f>
        <v>730</v>
      </c>
      <c r="AF1595" s="70">
        <f>if( U1595=0,0,if(Y1595=0, ((vlookup(AB1595,'SKU Pricing'!A:B,Assumptions!$B$2,0)*W1595)+(vlookup(AC1595,'SKU Pricing'!A:B,Assumptions!$B$2,0)*X1595))*AE1595,((vlookup(AB1595,'SKU Pricing'!A:B,Assumptions!$B$2,0)*W1595)+(vlookup(AC1595,'SKU Pricing'!A:B,Assumptions!$B$2,0)*(W1595*8))+(vlookup(AD1595,'SKU Pricing'!A:B,Assumptions!$B$2,0)*(X1595-(W1595*8))))*AE1595))</f>
        <v>49.9163196</v>
      </c>
      <c r="AG1595" s="67" t="str">
        <f t="shared" si="12"/>
        <v>Windows Server</v>
      </c>
      <c r="AH1595" s="70">
        <f>ifna(vlookup(AG1595,'SKU Pricing'!A:B,Assumptions!$B$2,0)*W1595*AE1595,0)</f>
        <v>134.32</v>
      </c>
      <c r="AI1595" s="62" t="str">
        <f t="shared" si="13"/>
        <v>Regional</v>
      </c>
      <c r="AJ1595" s="62" t="str">
        <f>if(V1595&lt;&gt;0, if(T1595="Lift &amp; Shift Noprod",Assumptions!$B$9,if(V1595=Assumptions!$B$6,Assumptions!$B$10,if(P1595=1,Assumptions!$B$8,Assumptions!$B$7))),"")</f>
        <v>SSD</v>
      </c>
      <c r="AK1595" s="69" t="str">
        <f t="shared" si="14"/>
        <v>SSD</v>
      </c>
      <c r="AL1595" s="69">
        <f>if(AJ1595="Hyperdisk Balanced",Assumptions!$B$11,0)</f>
        <v>0</v>
      </c>
      <c r="AM1595" s="69">
        <f>if(AJ1595="Hyperdisk Balanced",Assumptions!$B$12,0)</f>
        <v>0</v>
      </c>
      <c r="AN1595" s="70">
        <f>if(AK1595=0,0,if(AJ1595="Hyperdisk Balanced",vlookup(AK1595&amp;" provisioned space",'SKU Pricing'!A:B,Assumptions!$B$2,0)*Z1595+vlookup(AK1595&amp;" provisioned IOPS",'SKU Pricing'!A:B,Assumptions!$B$2,0)*AL1595*730+vlookup(AK1595&amp;" provisioned throughput",'SKU Pricing'!A:B,Assumptions!$B$2,0)*AM1595*730,vlookup(AK1595,'SKU Pricing'!A:B,Assumptions!$B$2,0)*Z1595))</f>
        <v>49.053</v>
      </c>
      <c r="AO1595" s="70">
        <f t="shared" si="15"/>
        <v>233.2893196</v>
      </c>
      <c r="AP1595" s="71" t="str">
        <f t="shared" si="16"/>
        <v>VM Manager</v>
      </c>
      <c r="AQ1595" s="70">
        <f>ifna(vlookup(AP1595,'SKU Pricing'!A:B,Assumptions!$B$2,0)*AE1595,0)</f>
        <v>2.19</v>
      </c>
      <c r="AR1595" s="72">
        <v>0.0</v>
      </c>
    </row>
    <row r="1596">
      <c r="A1596" s="61" t="s">
        <v>1733</v>
      </c>
      <c r="B1596" s="62" t="str">
        <f>ifna(if(vlookup(A1596,vOS!A:B,2,0)="","Unknown",vlookup(A1596,vOS!A:B,2,0)),"Unknown")</f>
        <v>Microsoft Windows Server 2019 (64-bit)</v>
      </c>
      <c r="C1596" s="62">
        <f>vlookup(B1596,'OS Study'!A:D,2,0)</f>
        <v>0</v>
      </c>
      <c r="D1596" s="62" t="str">
        <f>vlookup(B1596,'OS Study'!A:D,3,0)</f>
        <v>Windows</v>
      </c>
      <c r="E1596" s="62" t="str">
        <f>vlookup(B1596,'OS Study'!A:D,4,0)</f>
        <v>Server</v>
      </c>
      <c r="F1596" s="63" t="str">
        <f>vlookup(B1596,'OS Study'!A:E,5,0)</f>
        <v>2019</v>
      </c>
      <c r="G1596" s="62">
        <f>IF(vlookup(A1596,'RVtools V2.1'!A:J,4,0)="non",0,1)</f>
        <v>1</v>
      </c>
      <c r="H1596" s="62">
        <f>if(vlookup(A1596,'RVtools V2.1'!A:K,11,0)="kube",1,0)</f>
        <v>0</v>
      </c>
      <c r="I1596" s="62">
        <f t="shared" si="5"/>
        <v>0</v>
      </c>
      <c r="J1596" s="62">
        <f>ifna(vlookup(A1596,'Infra Study'!A:Q,17,0),0)</f>
        <v>0</v>
      </c>
      <c r="K1596" s="64">
        <f>IFERROR(__xludf.DUMMYFUNCTION("N(REGEXMATCH(VLOOKUP(A1596, 'RVtools V2.1'!A:H, 8, 0), ""^Serveur de fichiers""))"),0.0)</f>
        <v>0</v>
      </c>
      <c r="L1596" s="64">
        <f t="shared" si="6"/>
        <v>0</v>
      </c>
      <c r="M1596" s="67" t="str">
        <f>ifna(vlookup(A1596,'RVtools V2.1'!A:I,8,0),"N/A")</f>
        <v>Sage - BRE</v>
      </c>
      <c r="N1596" s="64">
        <f>IFERROR(__xludf.DUMMYFUNCTION("IF(REGEXMATCH(M1596, ""(?i)"" &amp; JOIN(""|"", SPLIT(""kalisil"", "" ""))), 1, 0)"),0.0)</f>
        <v>0</v>
      </c>
      <c r="O1596" s="64" t="str">
        <f>vlookup(A1596,'RVtools V2.1'!A:H,7,0)</f>
        <v>T2</v>
      </c>
      <c r="P1596" s="64">
        <f>if(vlookup(A1596,'RVtools V2.1'!A:H,5,0)="oui",1,0)</f>
        <v>1</v>
      </c>
      <c r="Q1596" s="64">
        <f>ifna(vlookup(A1596,vCPU!A:B,2,0),"Unknown")</f>
        <v>4</v>
      </c>
      <c r="R1596" s="66">
        <f>ifna(vlookup(A1596,vMemory!A:C,3,0),"Unknown")</f>
        <v>16</v>
      </c>
      <c r="S1596" s="66">
        <f>ifna(vlookup(A1596,vDisk!A:C,3,0),"Unknown")</f>
        <v>367</v>
      </c>
      <c r="T1596" s="67" t="str">
        <f t="array" ref="T1596">IFS(
   L1596=1, "No Lift &amp; Shift",
   J1596=1, XLOOKUP(A1596, 'Infra Study'!A:A, 'Infra Study'!P:P),
   I1596=1, "No Lift &amp; Shift",
   H1596=1, "GKE",
   K1596=1, "GCNV",
   G1596=1, "Lift &amp; Shift Prod",
   TRUE, "Lift &amp; Shift Noprod"
)</f>
        <v>Lift &amp; Shift Prod</v>
      </c>
      <c r="U1596" s="67">
        <f t="shared" si="7"/>
        <v>1</v>
      </c>
      <c r="V1596" s="68" t="str">
        <f>if(T1596="Lift &amp; Shift Noprod",if( Y1596=0,Assumptions!$B$5, Assumptions!$B$4),if(T1596="Lift &amp; Shift Prod",if(AND(N1596=1,O1596="T1"),Assumptions!$B$6,Assumptions!$B$4),0))</f>
        <v>N2D</v>
      </c>
      <c r="W1596" s="69">
        <f>if(V1596&lt;&gt;0,if(Q1596="Unknown", Assumptions!$B$42,If(Q1596&gt;1,Q1596,2)),0)</f>
        <v>4</v>
      </c>
      <c r="X1596" s="69">
        <f>if(V1596&lt;&gt;0,if(R1596="Unknown", Assumptions!$B$43,R1596),0)</f>
        <v>16</v>
      </c>
      <c r="Y1596" s="68">
        <f t="shared" si="8"/>
        <v>0</v>
      </c>
      <c r="Z1596" s="68">
        <f>if(V1596&lt;&gt;0,if(  S1596="Unknown", Assumptions!$B$44,S1596),0)</f>
        <v>367</v>
      </c>
      <c r="AA1596" s="68" t="str">
        <f>if(V1596 ="N2",ifna(vlookup(W1596&amp;"-"&amp;X1596,'Ref. VM'!A:B,2,0),"Custom"),if(V1596 ="E2" , ifna(vlookup(W1596&amp;"-"&amp;X1596,'Ref. VM'!D:E,2,0),"Custom"),if(V1596="N2D",ifna(vlookup(W1596&amp;"-"&amp;X1596,'Ref. VM'!G:H,2,0),"Custom"),if(V1596="N4",ifna(vlookup(W1596&amp;"-"&amp;X1596,'Ref. VM'!J:K,2,0),"Custom"),0))))</f>
        <v>Predefined</v>
      </c>
      <c r="AB1596" s="67" t="str">
        <f t="shared" si="9"/>
        <v>N2D-Predefined vCPUs-CUD 3y</v>
      </c>
      <c r="AC1596" s="67" t="str">
        <f t="shared" si="10"/>
        <v>N2D-Predefined RAM-CUD 3y</v>
      </c>
      <c r="AD1596" s="67">
        <f t="shared" si="11"/>
        <v>0</v>
      </c>
      <c r="AE1596" s="69">
        <f>if(T1596="Lift &amp; Shift Prod",730,if(T1596="Lift &amp; Shift Noprod",Assumptions!$B$3,0))</f>
        <v>730</v>
      </c>
      <c r="AF1596" s="70">
        <f>if( U1596=0,0,if(Y1596=0, ((vlookup(AB1596,'SKU Pricing'!A:B,Assumptions!$B$2,0)*W1596)+(vlookup(AC1596,'SKU Pricing'!A:B,Assumptions!$B$2,0)*X1596))*AE1596,((vlookup(AB1596,'SKU Pricing'!A:B,Assumptions!$B$2,0)*W1596)+(vlookup(AC1596,'SKU Pricing'!A:B,Assumptions!$B$2,0)*(W1596*8))+(vlookup(AD1596,'SKU Pricing'!A:B,Assumptions!$B$2,0)*(X1596-(W1596*8))))*AE1596))</f>
        <v>64.3974464</v>
      </c>
      <c r="AG1596" s="67" t="str">
        <f t="shared" si="12"/>
        <v>Windows Server</v>
      </c>
      <c r="AH1596" s="70">
        <f>ifna(vlookup(AG1596,'SKU Pricing'!A:B,Assumptions!$B$2,0)*W1596*AE1596,0)</f>
        <v>134.32</v>
      </c>
      <c r="AI1596" s="62" t="str">
        <f t="shared" si="13"/>
        <v/>
      </c>
      <c r="AJ1596" s="62" t="str">
        <f>if(V1596&lt;&gt;0, if(T1596="Lift &amp; Shift Noprod",Assumptions!$B$9,if(V1596=Assumptions!$B$6,Assumptions!$B$10,if(P1596=1,Assumptions!$B$8,Assumptions!$B$7))),"")</f>
        <v>SSD</v>
      </c>
      <c r="AK1596" s="69" t="str">
        <f t="shared" si="14"/>
        <v>SSD</v>
      </c>
      <c r="AL1596" s="69">
        <f>if(AJ1596="Hyperdisk Balanced",Assumptions!$B$11,0)</f>
        <v>0</v>
      </c>
      <c r="AM1596" s="69">
        <f>if(AJ1596="Hyperdisk Balanced",Assumptions!$B$12,0)</f>
        <v>0</v>
      </c>
      <c r="AN1596" s="70">
        <f>if(AK1596=0,0,if(AJ1596="Hyperdisk Balanced",vlookup(AK1596&amp;" provisioned space",'SKU Pricing'!A:B,Assumptions!$B$2,0)*Z1596+vlookup(AK1596&amp;" provisioned IOPS",'SKU Pricing'!A:B,Assumptions!$B$2,0)*AL1596*730+vlookup(AK1596&amp;" provisioned throughput",'SKU Pricing'!A:B,Assumptions!$B$2,0)*AM1596*730,vlookup(AK1596,'SKU Pricing'!A:B,Assumptions!$B$2,0)*Z1596))</f>
        <v>72.299</v>
      </c>
      <c r="AO1596" s="70">
        <f t="shared" si="15"/>
        <v>271.0164464</v>
      </c>
      <c r="AP1596" s="71" t="str">
        <f t="shared" si="16"/>
        <v>VM Manager</v>
      </c>
      <c r="AQ1596" s="70">
        <f>ifna(vlookup(AP1596,'SKU Pricing'!A:B,Assumptions!$B$2,0)*AE1596,0)</f>
        <v>2.19</v>
      </c>
      <c r="AR1596" s="72">
        <v>0.0</v>
      </c>
    </row>
    <row r="1597">
      <c r="A1597" s="61" t="s">
        <v>1734</v>
      </c>
      <c r="B1597" s="62" t="str">
        <f>ifna(if(vlookup(A1597,vOS!A:B,2,0)="","Unknown",vlookup(A1597,vOS!A:B,2,0)),"Unknown")</f>
        <v>Microsoft Windows Server 2022 (64-bit)</v>
      </c>
      <c r="C1597" s="62">
        <f>vlookup(B1597,'OS Study'!A:D,2,0)</f>
        <v>0</v>
      </c>
      <c r="D1597" s="62" t="str">
        <f>vlookup(B1597,'OS Study'!A:D,3,0)</f>
        <v>Windows</v>
      </c>
      <c r="E1597" s="62" t="str">
        <f>vlookup(B1597,'OS Study'!A:D,4,0)</f>
        <v>Server</v>
      </c>
      <c r="F1597" s="63" t="str">
        <f>vlookup(B1597,'OS Study'!A:E,5,0)</f>
        <v>2022</v>
      </c>
      <c r="G1597" s="62">
        <f>IF(vlookup(A1597,'RVtools V2.1'!A:J,4,0)="non",0,1)</f>
        <v>1</v>
      </c>
      <c r="H1597" s="62">
        <f>if(vlookup(A1597,'RVtools V2.1'!A:K,11,0)="kube",1,0)</f>
        <v>0</v>
      </c>
      <c r="I1597" s="62">
        <f t="shared" si="5"/>
        <v>0</v>
      </c>
      <c r="J1597" s="62">
        <f>ifna(vlookup(A1597,'Infra Study'!A:Q,17,0),0)</f>
        <v>0</v>
      </c>
      <c r="K1597" s="64">
        <f>IFERROR(__xludf.DUMMYFUNCTION("N(REGEXMATCH(VLOOKUP(A1597, 'RVtools V2.1'!A:H, 8, 0), ""^Serveur de fichiers""))"),0.0)</f>
        <v>0</v>
      </c>
      <c r="L1597" s="64">
        <f t="shared" si="6"/>
        <v>0</v>
      </c>
      <c r="M1597" s="67" t="str">
        <f>ifna(vlookup(A1597,'RVtools V2.1'!A:I,8,0),"N/A")</f>
        <v>Exploitation EIPU</v>
      </c>
      <c r="N1597" s="64">
        <f>IFERROR(__xludf.DUMMYFUNCTION("IF(REGEXMATCH(M1597, ""(?i)"" &amp; JOIN(""|"", SPLIT(""kalisil"", "" ""))), 1, 0)"),0.0)</f>
        <v>0</v>
      </c>
      <c r="O1597" s="64" t="str">
        <f>vlookup(A1597,'RVtools V2.1'!A:H,7,0)</f>
        <v>T1</v>
      </c>
      <c r="P1597" s="64">
        <f>if(vlookup(A1597,'RVtools V2.1'!A:H,5,0)="oui",1,0)</f>
        <v>1</v>
      </c>
      <c r="Q1597" s="64">
        <f>ifna(vlookup(A1597,vCPU!A:B,2,0),"Unknown")</f>
        <v>4</v>
      </c>
      <c r="R1597" s="66">
        <f>ifna(vlookup(A1597,vMemory!A:C,3,0),"Unknown")</f>
        <v>16</v>
      </c>
      <c r="S1597" s="66">
        <f>ifna(vlookup(A1597,vDisk!A:C,3,0),"Unknown")</f>
        <v>96</v>
      </c>
      <c r="T1597" s="67" t="str">
        <f t="array" ref="T1597">IFS(
   L1597=1, "No Lift &amp; Shift",
   J1597=1, XLOOKUP(A1597, 'Infra Study'!A:A, 'Infra Study'!P:P),
   I1597=1, "No Lift &amp; Shift",
   H1597=1, "GKE",
   K1597=1, "GCNV",
   G1597=1, "Lift &amp; Shift Prod",
   TRUE, "Lift &amp; Shift Noprod"
)</f>
        <v>Lift &amp; Shift Prod</v>
      </c>
      <c r="U1597" s="67">
        <f t="shared" si="7"/>
        <v>1</v>
      </c>
      <c r="V1597" s="68" t="str">
        <f>if(T1597="Lift &amp; Shift Noprod",if( Y1597=0,Assumptions!$B$5, Assumptions!$B$4),if(T1597="Lift &amp; Shift Prod",if(AND(N1597=1,O1597="T1"),Assumptions!$B$6,Assumptions!$B$4),0))</f>
        <v>N2D</v>
      </c>
      <c r="W1597" s="69">
        <f>if(V1597&lt;&gt;0,if(Q1597="Unknown", Assumptions!$B$42,If(Q1597&gt;1,Q1597,2)),0)</f>
        <v>4</v>
      </c>
      <c r="X1597" s="69">
        <f>if(V1597&lt;&gt;0,if(R1597="Unknown", Assumptions!$B$43,R1597),0)</f>
        <v>16</v>
      </c>
      <c r="Y1597" s="68">
        <f t="shared" si="8"/>
        <v>0</v>
      </c>
      <c r="Z1597" s="68">
        <f>if(V1597&lt;&gt;0,if(  S1597="Unknown", Assumptions!$B$44,S1597),0)</f>
        <v>96</v>
      </c>
      <c r="AA1597" s="68" t="str">
        <f>if(V1597 ="N2",ifna(vlookup(W1597&amp;"-"&amp;X1597,'Ref. VM'!A:B,2,0),"Custom"),if(V1597 ="E2" , ifna(vlookup(W1597&amp;"-"&amp;X1597,'Ref. VM'!D:E,2,0),"Custom"),if(V1597="N2D",ifna(vlookup(W1597&amp;"-"&amp;X1597,'Ref. VM'!G:H,2,0),"Custom"),if(V1597="N4",ifna(vlookup(W1597&amp;"-"&amp;X1597,'Ref. VM'!J:K,2,0),"Custom"),0))))</f>
        <v>Predefined</v>
      </c>
      <c r="AB1597" s="67" t="str">
        <f t="shared" si="9"/>
        <v>N2D-Predefined vCPUs-CUD 3y</v>
      </c>
      <c r="AC1597" s="67" t="str">
        <f t="shared" si="10"/>
        <v>N2D-Predefined RAM-CUD 3y</v>
      </c>
      <c r="AD1597" s="67">
        <f t="shared" si="11"/>
        <v>0</v>
      </c>
      <c r="AE1597" s="69">
        <f>if(T1597="Lift &amp; Shift Prod",730,if(T1597="Lift &amp; Shift Noprod",Assumptions!$B$3,0))</f>
        <v>730</v>
      </c>
      <c r="AF1597" s="70">
        <f>if( U1597=0,0,if(Y1597=0, ((vlookup(AB1597,'SKU Pricing'!A:B,Assumptions!$B$2,0)*W1597)+(vlookup(AC1597,'SKU Pricing'!A:B,Assumptions!$B$2,0)*X1597))*AE1597,((vlookup(AB1597,'SKU Pricing'!A:B,Assumptions!$B$2,0)*W1597)+(vlookup(AC1597,'SKU Pricing'!A:B,Assumptions!$B$2,0)*(W1597*8))+(vlookup(AD1597,'SKU Pricing'!A:B,Assumptions!$B$2,0)*(X1597-(W1597*8))))*AE1597))</f>
        <v>64.3974464</v>
      </c>
      <c r="AG1597" s="67" t="str">
        <f t="shared" si="12"/>
        <v>Windows Server</v>
      </c>
      <c r="AH1597" s="70">
        <f>ifna(vlookup(AG1597,'SKU Pricing'!A:B,Assumptions!$B$2,0)*W1597*AE1597,0)</f>
        <v>134.32</v>
      </c>
      <c r="AI1597" s="62" t="str">
        <f t="shared" si="13"/>
        <v>Regional</v>
      </c>
      <c r="AJ1597" s="62" t="str">
        <f>if(V1597&lt;&gt;0, if(T1597="Lift &amp; Shift Noprod",Assumptions!$B$9,if(V1597=Assumptions!$B$6,Assumptions!$B$10,if(P1597=1,Assumptions!$B$8,Assumptions!$B$7))),"")</f>
        <v>SSD</v>
      </c>
      <c r="AK1597" s="69" t="str">
        <f t="shared" si="14"/>
        <v>SSD</v>
      </c>
      <c r="AL1597" s="69">
        <f>if(AJ1597="Hyperdisk Balanced",Assumptions!$B$11,0)</f>
        <v>0</v>
      </c>
      <c r="AM1597" s="69">
        <f>if(AJ1597="Hyperdisk Balanced",Assumptions!$B$12,0)</f>
        <v>0</v>
      </c>
      <c r="AN1597" s="70">
        <f>if(AK1597=0,0,if(AJ1597="Hyperdisk Balanced",vlookup(AK1597&amp;" provisioned space",'SKU Pricing'!A:B,Assumptions!$B$2,0)*Z1597+vlookup(AK1597&amp;" provisioned IOPS",'SKU Pricing'!A:B,Assumptions!$B$2,0)*AL1597*730+vlookup(AK1597&amp;" provisioned throughput",'SKU Pricing'!A:B,Assumptions!$B$2,0)*AM1597*730,vlookup(AK1597,'SKU Pricing'!A:B,Assumptions!$B$2,0)*Z1597))</f>
        <v>18.912</v>
      </c>
      <c r="AO1597" s="70">
        <f t="shared" si="15"/>
        <v>217.6294464</v>
      </c>
      <c r="AP1597" s="71" t="str">
        <f t="shared" si="16"/>
        <v>VM Manager</v>
      </c>
      <c r="AQ1597" s="70">
        <f>ifna(vlookup(AP1597,'SKU Pricing'!A:B,Assumptions!$B$2,0)*AE1597,0)</f>
        <v>2.19</v>
      </c>
      <c r="AR1597" s="72">
        <v>0.0</v>
      </c>
    </row>
    <row r="1598">
      <c r="A1598" s="61" t="s">
        <v>1735</v>
      </c>
      <c r="B1598" s="62" t="str">
        <f>ifna(if(vlookup(A1598,vOS!A:B,2,0)="","Unknown",vlookup(A1598,vOS!A:B,2,0)),"Unknown")</f>
        <v>Microsoft Windows Server 2016 or later (64-bit)</v>
      </c>
      <c r="C1598" s="62">
        <f>vlookup(B1598,'OS Study'!A:D,2,0)</f>
        <v>0</v>
      </c>
      <c r="D1598" s="62" t="str">
        <f>vlookup(B1598,'OS Study'!A:D,3,0)</f>
        <v>Windows</v>
      </c>
      <c r="E1598" s="62" t="str">
        <f>vlookup(B1598,'OS Study'!A:D,4,0)</f>
        <v>Server</v>
      </c>
      <c r="F1598" s="63" t="str">
        <f>vlookup(B1598,'OS Study'!A:E,5,0)</f>
        <v>2016</v>
      </c>
      <c r="G1598" s="62">
        <f>IF(vlookup(A1598,'RVtools V2.1'!A:J,4,0)="non",0,1)</f>
        <v>1</v>
      </c>
      <c r="H1598" s="62">
        <f>if(vlookup(A1598,'RVtools V2.1'!A:K,11,0)="kube",1,0)</f>
        <v>0</v>
      </c>
      <c r="I1598" s="62">
        <f t="shared" si="5"/>
        <v>0</v>
      </c>
      <c r="J1598" s="62">
        <f>ifna(vlookup(A1598,'Infra Study'!A:Q,17,0),0)</f>
        <v>0</v>
      </c>
      <c r="K1598" s="64">
        <f>IFERROR(__xludf.DUMMYFUNCTION("N(REGEXMATCH(VLOOKUP(A1598, 'RVtools V2.1'!A:H, 8, 0), ""^Serveur de fichiers""))"),0.0)</f>
        <v>0</v>
      </c>
      <c r="L1598" s="64">
        <f t="shared" si="6"/>
        <v>0</v>
      </c>
      <c r="M1598" s="67" t="str">
        <f>ifna(vlookup(A1598,'RVtools V2.1'!A:I,8,0),"N/A")</f>
        <v>VM de Rebond</v>
      </c>
      <c r="N1598" s="64">
        <f>IFERROR(__xludf.DUMMYFUNCTION("IF(REGEXMATCH(M1598, ""(?i)"" &amp; JOIN(""|"", SPLIT(""kalisil"", "" ""))), 1, 0)"),0.0)</f>
        <v>0</v>
      </c>
      <c r="O1598" s="64" t="str">
        <f>vlookup(A1598,'RVtools V2.1'!A:H,7,0)</f>
        <v>T2</v>
      </c>
      <c r="P1598" s="64">
        <f>if(vlookup(A1598,'RVtools V2.1'!A:H,5,0)="oui",1,0)</f>
        <v>1</v>
      </c>
      <c r="Q1598" s="64">
        <f>ifna(vlookup(A1598,vCPU!A:B,2,0),"Unknown")</f>
        <v>4</v>
      </c>
      <c r="R1598" s="66">
        <f>ifna(vlookup(A1598,vMemory!A:C,3,0),"Unknown")</f>
        <v>4</v>
      </c>
      <c r="S1598" s="66">
        <f>ifna(vlookup(A1598,vDisk!A:C,3,0),"Unknown")</f>
        <v>282</v>
      </c>
      <c r="T1598" s="67" t="str">
        <f t="array" ref="T1598">IFS(
   L1598=1, "No Lift &amp; Shift",
   J1598=1, XLOOKUP(A1598, 'Infra Study'!A:A, 'Infra Study'!P:P),
   I1598=1, "No Lift &amp; Shift",
   H1598=1, "GKE",
   K1598=1, "GCNV",
   G1598=1, "Lift &amp; Shift Prod",
   TRUE, "Lift &amp; Shift Noprod"
)</f>
        <v>Lift &amp; Shift Prod</v>
      </c>
      <c r="U1598" s="67">
        <f t="shared" si="7"/>
        <v>1</v>
      </c>
      <c r="V1598" s="68" t="str">
        <f>if(T1598="Lift &amp; Shift Noprod",if( Y1598=0,Assumptions!$B$5, Assumptions!$B$4),if(T1598="Lift &amp; Shift Prod",if(AND(N1598=1,O1598="T1"),Assumptions!$B$6,Assumptions!$B$4),0))</f>
        <v>N2D</v>
      </c>
      <c r="W1598" s="69">
        <f>if(V1598&lt;&gt;0,if(Q1598="Unknown", Assumptions!$B$42,If(Q1598&gt;1,Q1598,2)),0)</f>
        <v>4</v>
      </c>
      <c r="X1598" s="69">
        <f>if(V1598&lt;&gt;0,if(R1598="Unknown", Assumptions!$B$43,R1598),0)</f>
        <v>4</v>
      </c>
      <c r="Y1598" s="68">
        <f t="shared" si="8"/>
        <v>0</v>
      </c>
      <c r="Z1598" s="68">
        <f>if(V1598&lt;&gt;0,if(  S1598="Unknown", Assumptions!$B$44,S1598),0)</f>
        <v>282</v>
      </c>
      <c r="AA1598" s="68" t="str">
        <f>if(V1598 ="N2",ifna(vlookup(W1598&amp;"-"&amp;X1598,'Ref. VM'!A:B,2,0),"Custom"),if(V1598 ="E2" , ifna(vlookup(W1598&amp;"-"&amp;X1598,'Ref. VM'!D:E,2,0),"Custom"),if(V1598="N2D",ifna(vlookup(W1598&amp;"-"&amp;X1598,'Ref. VM'!G:H,2,0),"Custom"),if(V1598="N4",ifna(vlookup(W1598&amp;"-"&amp;X1598,'Ref. VM'!J:K,2,0),"Custom"),0))))</f>
        <v>Custom</v>
      </c>
      <c r="AB1598" s="67" t="str">
        <f t="shared" si="9"/>
        <v>N2D-Custom vCPUs-CUD 3y</v>
      </c>
      <c r="AC1598" s="67" t="str">
        <f t="shared" si="10"/>
        <v>N2D-Custom RAM-CUD 3y</v>
      </c>
      <c r="AD1598" s="67">
        <f t="shared" si="11"/>
        <v>0</v>
      </c>
      <c r="AE1598" s="69">
        <f>if(T1598="Lift &amp; Shift Prod",730,if(T1598="Lift &amp; Shift Noprod",Assumptions!$B$3,0))</f>
        <v>730</v>
      </c>
      <c r="AF1598" s="70">
        <f>if( U1598=0,0,if(Y1598=0, ((vlookup(AB1598,'SKU Pricing'!A:B,Assumptions!$B$2,0)*W1598)+(vlookup(AC1598,'SKU Pricing'!A:B,Assumptions!$B$2,0)*X1598))*AE1598,((vlookup(AB1598,'SKU Pricing'!A:B,Assumptions!$B$2,0)*W1598)+(vlookup(AC1598,'SKU Pricing'!A:B,Assumptions!$B$2,0)*(W1598*8))+(vlookup(AD1598,'SKU Pricing'!A:B,Assumptions!$B$2,0)*(X1598-(W1598*8))))*AE1598))</f>
        <v>49.9163196</v>
      </c>
      <c r="AG1598" s="67" t="str">
        <f t="shared" si="12"/>
        <v>Windows Server</v>
      </c>
      <c r="AH1598" s="70">
        <f>ifna(vlookup(AG1598,'SKU Pricing'!A:B,Assumptions!$B$2,0)*W1598*AE1598,0)</f>
        <v>134.32</v>
      </c>
      <c r="AI1598" s="62" t="str">
        <f t="shared" si="13"/>
        <v/>
      </c>
      <c r="AJ1598" s="62" t="str">
        <f>if(V1598&lt;&gt;0, if(T1598="Lift &amp; Shift Noprod",Assumptions!$B$9,if(V1598=Assumptions!$B$6,Assumptions!$B$10,if(P1598=1,Assumptions!$B$8,Assumptions!$B$7))),"")</f>
        <v>SSD</v>
      </c>
      <c r="AK1598" s="69" t="str">
        <f t="shared" si="14"/>
        <v>SSD</v>
      </c>
      <c r="AL1598" s="69">
        <f>if(AJ1598="Hyperdisk Balanced",Assumptions!$B$11,0)</f>
        <v>0</v>
      </c>
      <c r="AM1598" s="69">
        <f>if(AJ1598="Hyperdisk Balanced",Assumptions!$B$12,0)</f>
        <v>0</v>
      </c>
      <c r="AN1598" s="70">
        <f>if(AK1598=0,0,if(AJ1598="Hyperdisk Balanced",vlookup(AK1598&amp;" provisioned space",'SKU Pricing'!A:B,Assumptions!$B$2,0)*Z1598+vlookup(AK1598&amp;" provisioned IOPS",'SKU Pricing'!A:B,Assumptions!$B$2,0)*AL1598*730+vlookup(AK1598&amp;" provisioned throughput",'SKU Pricing'!A:B,Assumptions!$B$2,0)*AM1598*730,vlookup(AK1598,'SKU Pricing'!A:B,Assumptions!$B$2,0)*Z1598))</f>
        <v>55.554</v>
      </c>
      <c r="AO1598" s="70">
        <f t="shared" si="15"/>
        <v>239.7903196</v>
      </c>
      <c r="AP1598" s="71" t="str">
        <f t="shared" si="16"/>
        <v>VM Manager</v>
      </c>
      <c r="AQ1598" s="70">
        <f>ifna(vlookup(AP1598,'SKU Pricing'!A:B,Assumptions!$B$2,0)*AE1598,0)</f>
        <v>2.19</v>
      </c>
      <c r="AR1598" s="72">
        <v>0.0</v>
      </c>
    </row>
    <row r="1599">
      <c r="A1599" s="61" t="s">
        <v>1736</v>
      </c>
      <c r="B1599" s="62" t="str">
        <f>ifna(if(vlookup(A1599,vOS!A:B,2,0)="","Unknown",vlookup(A1599,vOS!A:B,2,0)),"Unknown")</f>
        <v>Debian GNU/Linux 8 (64-bit)</v>
      </c>
      <c r="C1599" s="62">
        <f>vlookup(B1599,'OS Study'!A:D,2,0)</f>
        <v>0</v>
      </c>
      <c r="D1599" s="62" t="str">
        <f>vlookup(B1599,'OS Study'!A:D,3,0)</f>
        <v>Linux</v>
      </c>
      <c r="E1599" s="62" t="str">
        <f>vlookup(B1599,'OS Study'!A:D,4,0)</f>
        <v>Debian</v>
      </c>
      <c r="F1599" s="63" t="str">
        <f>vlookup(B1599,'OS Study'!A:E,5,0)</f>
        <v>8</v>
      </c>
      <c r="G1599" s="62">
        <f>IF(vlookup(A1599,'RVtools V2.1'!A:J,4,0)="non",0,1)</f>
        <v>1</v>
      </c>
      <c r="H1599" s="62">
        <f>if(vlookup(A1599,'RVtools V2.1'!A:K,11,0)="kube",1,0)</f>
        <v>0</v>
      </c>
      <c r="I1599" s="62">
        <f t="shared" si="5"/>
        <v>0</v>
      </c>
      <c r="J1599" s="62">
        <f>ifna(vlookup(A1599,'Infra Study'!A:Q,17,0),0)</f>
        <v>0</v>
      </c>
      <c r="K1599" s="64">
        <f>IFERROR(__xludf.DUMMYFUNCTION("N(REGEXMATCH(VLOOKUP(A1599, 'RVtools V2.1'!A:H, 8, 0), ""^Serveur de fichiers""))"),0.0)</f>
        <v>0</v>
      </c>
      <c r="L1599" s="64">
        <f t="shared" si="6"/>
        <v>0</v>
      </c>
      <c r="M1599" s="67" t="str">
        <f>ifna(vlookup(A1599,'RVtools V2.1'!A:I,8,0),"N/A")</f>
        <v>Archive SIL</v>
      </c>
      <c r="N1599" s="64">
        <f>IFERROR(__xludf.DUMMYFUNCTION("IF(REGEXMATCH(M1599, ""(?i)"" &amp; JOIN(""|"", SPLIT(""kalisil"", "" ""))), 1, 0)"),0.0)</f>
        <v>0</v>
      </c>
      <c r="O1599" s="64" t="str">
        <f>vlookup(A1599,'RVtools V2.1'!A:H,7,0)</f>
        <v>T3</v>
      </c>
      <c r="P1599" s="64">
        <f>if(vlookup(A1599,'RVtools V2.1'!A:H,5,0)="oui",1,0)</f>
        <v>1</v>
      </c>
      <c r="Q1599" s="64">
        <f>ifna(vlookup(A1599,vCPU!A:B,2,0),"Unknown")</f>
        <v>2</v>
      </c>
      <c r="R1599" s="66">
        <f>ifna(vlookup(A1599,vMemory!A:C,3,0),"Unknown")</f>
        <v>2</v>
      </c>
      <c r="S1599" s="66">
        <f>ifna(vlookup(A1599,vDisk!A:C,3,0),"Unknown")</f>
        <v>750</v>
      </c>
      <c r="T1599" s="67" t="str">
        <f t="array" ref="T1599">IFS(
   L1599=1, "No Lift &amp; Shift",
   J1599=1, XLOOKUP(A1599, 'Infra Study'!A:A, 'Infra Study'!P:P),
   I1599=1, "No Lift &amp; Shift",
   H1599=1, "GKE",
   K1599=1, "GCNV",
   G1599=1, "Lift &amp; Shift Prod",
   TRUE, "Lift &amp; Shift Noprod"
)</f>
        <v>Lift &amp; Shift Prod</v>
      </c>
      <c r="U1599" s="67">
        <f t="shared" si="7"/>
        <v>1</v>
      </c>
      <c r="V1599" s="68" t="str">
        <f>if(T1599="Lift &amp; Shift Noprod",if( Y1599=0,Assumptions!$B$5, Assumptions!$B$4),if(T1599="Lift &amp; Shift Prod",if(AND(N1599=1,O1599="T1"),Assumptions!$B$6,Assumptions!$B$4),0))</f>
        <v>N2D</v>
      </c>
      <c r="W1599" s="69">
        <f>if(V1599&lt;&gt;0,if(Q1599="Unknown", Assumptions!$B$42,If(Q1599&gt;1,Q1599,2)),0)</f>
        <v>2</v>
      </c>
      <c r="X1599" s="69">
        <f>if(V1599&lt;&gt;0,if(R1599="Unknown", Assumptions!$B$43,R1599),0)</f>
        <v>2</v>
      </c>
      <c r="Y1599" s="68">
        <f t="shared" si="8"/>
        <v>0</v>
      </c>
      <c r="Z1599" s="68">
        <f>if(V1599&lt;&gt;0,if(  S1599="Unknown", Assumptions!$B$44,S1599),0)</f>
        <v>750</v>
      </c>
      <c r="AA1599" s="68" t="str">
        <f>if(V1599 ="N2",ifna(vlookup(W1599&amp;"-"&amp;X1599,'Ref. VM'!A:B,2,0),"Custom"),if(V1599 ="E2" , ifna(vlookup(W1599&amp;"-"&amp;X1599,'Ref. VM'!D:E,2,0),"Custom"),if(V1599="N2D",ifna(vlookup(W1599&amp;"-"&amp;X1599,'Ref. VM'!G:H,2,0),"Custom"),if(V1599="N4",ifna(vlookup(W1599&amp;"-"&amp;X1599,'Ref. VM'!J:K,2,0),"Custom"),0))))</f>
        <v>Custom</v>
      </c>
      <c r="AB1599" s="67" t="str">
        <f t="shared" si="9"/>
        <v>N2D-Custom vCPUs-CUD 3y</v>
      </c>
      <c r="AC1599" s="67" t="str">
        <f t="shared" si="10"/>
        <v>N2D-Custom RAM-CUD 3y</v>
      </c>
      <c r="AD1599" s="67">
        <f t="shared" si="11"/>
        <v>0</v>
      </c>
      <c r="AE1599" s="69">
        <f>if(T1599="Lift &amp; Shift Prod",730,if(T1599="Lift &amp; Shift Noprod",Assumptions!$B$3,0))</f>
        <v>730</v>
      </c>
      <c r="AF1599" s="70">
        <f>if( U1599=0,0,if(Y1599=0, ((vlookup(AB1599,'SKU Pricing'!A:B,Assumptions!$B$2,0)*W1599)+(vlookup(AC1599,'SKU Pricing'!A:B,Assumptions!$B$2,0)*X1599))*AE1599,((vlookup(AB1599,'SKU Pricing'!A:B,Assumptions!$B$2,0)*W1599)+(vlookup(AC1599,'SKU Pricing'!A:B,Assumptions!$B$2,0)*(W1599*8))+(vlookup(AD1599,'SKU Pricing'!A:B,Assumptions!$B$2,0)*(X1599-(W1599*8))))*AE1599))</f>
        <v>24.9581598</v>
      </c>
      <c r="AG1599" s="67">
        <f t="shared" si="12"/>
        <v>0</v>
      </c>
      <c r="AH1599" s="70">
        <f>ifna(vlookup(AG1599,'SKU Pricing'!A:B,Assumptions!$B$2,0)*W1599*AE1599,0)</f>
        <v>0</v>
      </c>
      <c r="AI1599" s="62" t="str">
        <f t="shared" si="13"/>
        <v/>
      </c>
      <c r="AJ1599" s="62" t="str">
        <f>if(V1599&lt;&gt;0, if(T1599="Lift &amp; Shift Noprod",Assumptions!$B$9,if(V1599=Assumptions!$B$6,Assumptions!$B$10,if(P1599=1,Assumptions!$B$8,Assumptions!$B$7))),"")</f>
        <v>SSD</v>
      </c>
      <c r="AK1599" s="69" t="str">
        <f t="shared" si="14"/>
        <v>SSD</v>
      </c>
      <c r="AL1599" s="69">
        <f>if(AJ1599="Hyperdisk Balanced",Assumptions!$B$11,0)</f>
        <v>0</v>
      </c>
      <c r="AM1599" s="69">
        <f>if(AJ1599="Hyperdisk Balanced",Assumptions!$B$12,0)</f>
        <v>0</v>
      </c>
      <c r="AN1599" s="70">
        <f>if(AK1599=0,0,if(AJ1599="Hyperdisk Balanced",vlookup(AK1599&amp;" provisioned space",'SKU Pricing'!A:B,Assumptions!$B$2,0)*Z1599+vlookup(AK1599&amp;" provisioned IOPS",'SKU Pricing'!A:B,Assumptions!$B$2,0)*AL1599*730+vlookup(AK1599&amp;" provisioned throughput",'SKU Pricing'!A:B,Assumptions!$B$2,0)*AM1599*730,vlookup(AK1599,'SKU Pricing'!A:B,Assumptions!$B$2,0)*Z1599))</f>
        <v>147.75</v>
      </c>
      <c r="AO1599" s="70">
        <f t="shared" si="15"/>
        <v>172.7081598</v>
      </c>
      <c r="AP1599" s="71" t="str">
        <f t="shared" si="16"/>
        <v>VM Manager</v>
      </c>
      <c r="AQ1599" s="70">
        <f>ifna(vlookup(AP1599,'SKU Pricing'!A:B,Assumptions!$B$2,0)*AE1599,0)</f>
        <v>2.19</v>
      </c>
      <c r="AR1599" s="72">
        <v>0.0</v>
      </c>
    </row>
    <row r="1600">
      <c r="A1600" s="61" t="s">
        <v>1737</v>
      </c>
      <c r="B1600" s="62" t="str">
        <f>ifna(if(vlookup(A1600,vOS!A:B,2,0)="","Unknown",vlookup(A1600,vOS!A:B,2,0)),"Unknown")</f>
        <v>Debian GNU/Linux 9 (64-bit)</v>
      </c>
      <c r="C1600" s="62">
        <f>vlookup(B1600,'OS Study'!A:D,2,0)</f>
        <v>0</v>
      </c>
      <c r="D1600" s="62" t="str">
        <f>vlookup(B1600,'OS Study'!A:D,3,0)</f>
        <v>Linux</v>
      </c>
      <c r="E1600" s="62" t="str">
        <f>vlookup(B1600,'OS Study'!A:D,4,0)</f>
        <v>Debian</v>
      </c>
      <c r="F1600" s="63" t="str">
        <f>vlookup(B1600,'OS Study'!A:E,5,0)</f>
        <v>9</v>
      </c>
      <c r="G1600" s="62">
        <f>IF(vlookup(A1600,'RVtools V2.1'!A:J,4,0)="non",0,1)</f>
        <v>1</v>
      </c>
      <c r="H1600" s="62">
        <f>if(vlookup(A1600,'RVtools V2.1'!A:K,11,0)="kube",1,0)</f>
        <v>0</v>
      </c>
      <c r="I1600" s="62">
        <f t="shared" si="5"/>
        <v>0</v>
      </c>
      <c r="J1600" s="62">
        <f>ifna(vlookup(A1600,'Infra Study'!A:Q,17,0),0)</f>
        <v>0</v>
      </c>
      <c r="K1600" s="64">
        <f>IFERROR(__xludf.DUMMYFUNCTION("N(REGEXMATCH(VLOOKUP(A1600, 'RVtools V2.1'!A:H, 8, 0), ""^Serveur de fichiers""))"),0.0)</f>
        <v>0</v>
      </c>
      <c r="L1600" s="64">
        <f t="shared" si="6"/>
        <v>0</v>
      </c>
      <c r="M1600" s="67" t="str">
        <f>ifna(vlookup(A1600,'RVtools V2.1'!A:I,8,0),"N/A")</f>
        <v>Archive SIL</v>
      </c>
      <c r="N1600" s="64">
        <f>IFERROR(__xludf.DUMMYFUNCTION("IF(REGEXMATCH(M1600, ""(?i)"" &amp; JOIN(""|"", SPLIT(""kalisil"", "" ""))), 1, 0)"),0.0)</f>
        <v>0</v>
      </c>
      <c r="O1600" s="64" t="str">
        <f>vlookup(A1600,'RVtools V2.1'!A:H,7,0)</f>
        <v>T3</v>
      </c>
      <c r="P1600" s="64">
        <f>if(vlookup(A1600,'RVtools V2.1'!A:H,5,0)="oui",1,0)</f>
        <v>1</v>
      </c>
      <c r="Q1600" s="64">
        <f>ifna(vlookup(A1600,vCPU!A:B,2,0),"Unknown")</f>
        <v>2</v>
      </c>
      <c r="R1600" s="66">
        <f>ifna(vlookup(A1600,vMemory!A:C,3,0),"Unknown")</f>
        <v>2</v>
      </c>
      <c r="S1600" s="66">
        <f>ifna(vlookup(A1600,vDisk!A:C,3,0),"Unknown")</f>
        <v>12762</v>
      </c>
      <c r="T1600" s="67" t="str">
        <f t="array" ref="T1600">IFS(
   L1600=1, "No Lift &amp; Shift",
   J1600=1, XLOOKUP(A1600, 'Infra Study'!A:A, 'Infra Study'!P:P),
   I1600=1, "No Lift &amp; Shift",
   H1600=1, "GKE",
   K1600=1, "GCNV",
   G1600=1, "Lift &amp; Shift Prod",
   TRUE, "Lift &amp; Shift Noprod"
)</f>
        <v>Lift &amp; Shift Prod</v>
      </c>
      <c r="U1600" s="67">
        <f t="shared" si="7"/>
        <v>1</v>
      </c>
      <c r="V1600" s="68" t="str">
        <f>if(T1600="Lift &amp; Shift Noprod",if( Y1600=0,Assumptions!$B$5, Assumptions!$B$4),if(T1600="Lift &amp; Shift Prod",if(AND(N1600=1,O1600="T1"),Assumptions!$B$6,Assumptions!$B$4),0))</f>
        <v>N2D</v>
      </c>
      <c r="W1600" s="69">
        <f>if(V1600&lt;&gt;0,if(Q1600="Unknown", Assumptions!$B$42,If(Q1600&gt;1,Q1600,2)),0)</f>
        <v>2</v>
      </c>
      <c r="X1600" s="69">
        <f>if(V1600&lt;&gt;0,if(R1600="Unknown", Assumptions!$B$43,R1600),0)</f>
        <v>2</v>
      </c>
      <c r="Y1600" s="68">
        <f t="shared" si="8"/>
        <v>0</v>
      </c>
      <c r="Z1600" s="68">
        <f>if(V1600&lt;&gt;0,if(  S1600="Unknown", Assumptions!$B$44,S1600),0)</f>
        <v>12762</v>
      </c>
      <c r="AA1600" s="68" t="str">
        <f>if(V1600 ="N2",ifna(vlookup(W1600&amp;"-"&amp;X1600,'Ref. VM'!A:B,2,0),"Custom"),if(V1600 ="E2" , ifna(vlookup(W1600&amp;"-"&amp;X1600,'Ref. VM'!D:E,2,0),"Custom"),if(V1600="N2D",ifna(vlookup(W1600&amp;"-"&amp;X1600,'Ref. VM'!G:H,2,0),"Custom"),if(V1600="N4",ifna(vlookup(W1600&amp;"-"&amp;X1600,'Ref. VM'!J:K,2,0),"Custom"),0))))</f>
        <v>Custom</v>
      </c>
      <c r="AB1600" s="67" t="str">
        <f t="shared" si="9"/>
        <v>N2D-Custom vCPUs-CUD 3y</v>
      </c>
      <c r="AC1600" s="67" t="str">
        <f t="shared" si="10"/>
        <v>N2D-Custom RAM-CUD 3y</v>
      </c>
      <c r="AD1600" s="67">
        <f t="shared" si="11"/>
        <v>0</v>
      </c>
      <c r="AE1600" s="69">
        <f>if(T1600="Lift &amp; Shift Prod",730,if(T1600="Lift &amp; Shift Noprod",Assumptions!$B$3,0))</f>
        <v>730</v>
      </c>
      <c r="AF1600" s="70">
        <f>if( U1600=0,0,if(Y1600=0, ((vlookup(AB1600,'SKU Pricing'!A:B,Assumptions!$B$2,0)*W1600)+(vlookup(AC1600,'SKU Pricing'!A:B,Assumptions!$B$2,0)*X1600))*AE1600,((vlookup(AB1600,'SKU Pricing'!A:B,Assumptions!$B$2,0)*W1600)+(vlookup(AC1600,'SKU Pricing'!A:B,Assumptions!$B$2,0)*(W1600*8))+(vlookup(AD1600,'SKU Pricing'!A:B,Assumptions!$B$2,0)*(X1600-(W1600*8))))*AE1600))</f>
        <v>24.9581598</v>
      </c>
      <c r="AG1600" s="67">
        <f t="shared" si="12"/>
        <v>0</v>
      </c>
      <c r="AH1600" s="70">
        <f>ifna(vlookup(AG1600,'SKU Pricing'!A:B,Assumptions!$B$2,0)*W1600*AE1600,0)</f>
        <v>0</v>
      </c>
      <c r="AI1600" s="62" t="str">
        <f t="shared" si="13"/>
        <v/>
      </c>
      <c r="AJ1600" s="62" t="str">
        <f>if(V1600&lt;&gt;0, if(T1600="Lift &amp; Shift Noprod",Assumptions!$B$9,if(V1600=Assumptions!$B$6,Assumptions!$B$10,if(P1600=1,Assumptions!$B$8,Assumptions!$B$7))),"")</f>
        <v>SSD</v>
      </c>
      <c r="AK1600" s="69" t="str">
        <f t="shared" si="14"/>
        <v>SSD</v>
      </c>
      <c r="AL1600" s="69">
        <f>if(AJ1600="Hyperdisk Balanced",Assumptions!$B$11,0)</f>
        <v>0</v>
      </c>
      <c r="AM1600" s="69">
        <f>if(AJ1600="Hyperdisk Balanced",Assumptions!$B$12,0)</f>
        <v>0</v>
      </c>
      <c r="AN1600" s="70">
        <f>if(AK1600=0,0,if(AJ1600="Hyperdisk Balanced",vlookup(AK1600&amp;" provisioned space",'SKU Pricing'!A:B,Assumptions!$B$2,0)*Z1600+vlookup(AK1600&amp;" provisioned IOPS",'SKU Pricing'!A:B,Assumptions!$B$2,0)*AL1600*730+vlookup(AK1600&amp;" provisioned throughput",'SKU Pricing'!A:B,Assumptions!$B$2,0)*AM1600*730,vlookup(AK1600,'SKU Pricing'!A:B,Assumptions!$B$2,0)*Z1600))</f>
        <v>2514.114</v>
      </c>
      <c r="AO1600" s="70">
        <f t="shared" si="15"/>
        <v>2539.07216</v>
      </c>
      <c r="AP1600" s="71" t="str">
        <f t="shared" si="16"/>
        <v>VM Manager</v>
      </c>
      <c r="AQ1600" s="70">
        <f>ifna(vlookup(AP1600,'SKU Pricing'!A:B,Assumptions!$B$2,0)*AE1600,0)</f>
        <v>2.19</v>
      </c>
      <c r="AR1600" s="72">
        <v>0.0</v>
      </c>
    </row>
    <row r="1601">
      <c r="A1601" s="61" t="s">
        <v>1738</v>
      </c>
      <c r="B1601" s="62" t="str">
        <f>ifna(if(vlookup(A1601,vOS!A:B,2,0)="","Unknown",vlookup(A1601,vOS!A:B,2,0)),"Unknown")</f>
        <v>Microsoft Windows Server 2019 (64-bit)</v>
      </c>
      <c r="C1601" s="62">
        <f>vlookup(B1601,'OS Study'!A:D,2,0)</f>
        <v>0</v>
      </c>
      <c r="D1601" s="62" t="str">
        <f>vlookup(B1601,'OS Study'!A:D,3,0)</f>
        <v>Windows</v>
      </c>
      <c r="E1601" s="62" t="str">
        <f>vlookup(B1601,'OS Study'!A:D,4,0)</f>
        <v>Server</v>
      </c>
      <c r="F1601" s="63" t="str">
        <f>vlookup(B1601,'OS Study'!A:E,5,0)</f>
        <v>2019</v>
      </c>
      <c r="G1601" s="62">
        <f>IF(vlookup(A1601,'RVtools V2.1'!A:J,4,0)="non",0,1)</f>
        <v>1</v>
      </c>
      <c r="H1601" s="62">
        <f>if(vlookup(A1601,'RVtools V2.1'!A:K,11,0)="kube",1,0)</f>
        <v>0</v>
      </c>
      <c r="I1601" s="62">
        <f t="shared" si="5"/>
        <v>0</v>
      </c>
      <c r="J1601" s="62">
        <f>ifna(vlookup(A1601,'Infra Study'!A:Q,17,0),0)</f>
        <v>0</v>
      </c>
      <c r="K1601" s="64">
        <f>IFERROR(__xludf.DUMMYFUNCTION("N(REGEXMATCH(VLOOKUP(A1601, 'RVtools V2.1'!A:H, 8, 0), ""^Serveur de fichiers""))"),0.0)</f>
        <v>0</v>
      </c>
      <c r="L1601" s="64">
        <f t="shared" si="6"/>
        <v>0</v>
      </c>
      <c r="M1601" s="67" t="str">
        <f>ifna(vlookup(A1601,'RVtools V2.1'!A:I,8,0),"N/A")</f>
        <v>Serveur de Badgeage</v>
      </c>
      <c r="N1601" s="64">
        <f>IFERROR(__xludf.DUMMYFUNCTION("IF(REGEXMATCH(M1601, ""(?i)"" &amp; JOIN(""|"", SPLIT(""kalisil"", "" ""))), 1, 0)"),0.0)</f>
        <v>0</v>
      </c>
      <c r="O1601" s="64" t="str">
        <f>vlookup(A1601,'RVtools V2.1'!A:H,7,0)</f>
        <v>T3</v>
      </c>
      <c r="P1601" s="64">
        <f>if(vlookup(A1601,'RVtools V2.1'!A:H,5,0)="oui",1,0)</f>
        <v>1</v>
      </c>
      <c r="Q1601" s="64">
        <f>ifna(vlookup(A1601,vCPU!A:B,2,0),"Unknown")</f>
        <v>4</v>
      </c>
      <c r="R1601" s="66">
        <f>ifna(vlookup(A1601,vMemory!A:C,3,0),"Unknown")</f>
        <v>8</v>
      </c>
      <c r="S1601" s="66">
        <f>ifna(vlookup(A1601,vDisk!A:C,3,0),"Unknown")</f>
        <v>274</v>
      </c>
      <c r="T1601" s="67" t="str">
        <f t="array" ref="T1601">IFS(
   L1601=1, "No Lift &amp; Shift",
   J1601=1, XLOOKUP(A1601, 'Infra Study'!A:A, 'Infra Study'!P:P),
   I1601=1, "No Lift &amp; Shift",
   H1601=1, "GKE",
   K1601=1, "GCNV",
   G1601=1, "Lift &amp; Shift Prod",
   TRUE, "Lift &amp; Shift Noprod"
)</f>
        <v>Lift &amp; Shift Prod</v>
      </c>
      <c r="U1601" s="67">
        <f t="shared" si="7"/>
        <v>1</v>
      </c>
      <c r="V1601" s="68" t="str">
        <f>if(T1601="Lift &amp; Shift Noprod",if( Y1601=0,Assumptions!$B$5, Assumptions!$B$4),if(T1601="Lift &amp; Shift Prod",if(AND(N1601=1,O1601="T1"),Assumptions!$B$6,Assumptions!$B$4),0))</f>
        <v>N2D</v>
      </c>
      <c r="W1601" s="69">
        <f>if(V1601&lt;&gt;0,if(Q1601="Unknown", Assumptions!$B$42,If(Q1601&gt;1,Q1601,2)),0)</f>
        <v>4</v>
      </c>
      <c r="X1601" s="69">
        <f>if(V1601&lt;&gt;0,if(R1601="Unknown", Assumptions!$B$43,R1601),0)</f>
        <v>8</v>
      </c>
      <c r="Y1601" s="68">
        <f t="shared" si="8"/>
        <v>0</v>
      </c>
      <c r="Z1601" s="68">
        <f>if(V1601&lt;&gt;0,if(  S1601="Unknown", Assumptions!$B$44,S1601),0)</f>
        <v>274</v>
      </c>
      <c r="AA1601" s="68" t="str">
        <f>if(V1601 ="N2",ifna(vlookup(W1601&amp;"-"&amp;X1601,'Ref. VM'!A:B,2,0),"Custom"),if(V1601 ="E2" , ifna(vlookup(W1601&amp;"-"&amp;X1601,'Ref. VM'!D:E,2,0),"Custom"),if(V1601="N2D",ifna(vlookup(W1601&amp;"-"&amp;X1601,'Ref. VM'!G:H,2,0),"Custom"),if(V1601="N4",ifna(vlookup(W1601&amp;"-"&amp;X1601,'Ref. VM'!J:K,2,0),"Custom"),0))))</f>
        <v>Custom</v>
      </c>
      <c r="AB1601" s="67" t="str">
        <f t="shared" si="9"/>
        <v>N2D-Custom vCPUs-CUD 3y</v>
      </c>
      <c r="AC1601" s="67" t="str">
        <f t="shared" si="10"/>
        <v>N2D-Custom RAM-CUD 3y</v>
      </c>
      <c r="AD1601" s="67">
        <f t="shared" si="11"/>
        <v>0</v>
      </c>
      <c r="AE1601" s="69">
        <f>if(T1601="Lift &amp; Shift Prod",730,if(T1601="Lift &amp; Shift Noprod",Assumptions!$B$3,0))</f>
        <v>730</v>
      </c>
      <c r="AF1601" s="70">
        <f>if( U1601=0,0,if(Y1601=0, ((vlookup(AB1601,'SKU Pricing'!A:B,Assumptions!$B$2,0)*W1601)+(vlookup(AC1601,'SKU Pricing'!A:B,Assumptions!$B$2,0)*X1601))*AE1601,((vlookup(AB1601,'SKU Pricing'!A:B,Assumptions!$B$2,0)*W1601)+(vlookup(AC1601,'SKU Pricing'!A:B,Assumptions!$B$2,0)*(W1601*8))+(vlookup(AD1601,'SKU Pricing'!A:B,Assumptions!$B$2,0)*(X1601-(W1601*8))))*AE1601))</f>
        <v>55.81665264</v>
      </c>
      <c r="AG1601" s="67" t="str">
        <f t="shared" si="12"/>
        <v>Windows Server</v>
      </c>
      <c r="AH1601" s="70">
        <f>ifna(vlookup(AG1601,'SKU Pricing'!A:B,Assumptions!$B$2,0)*W1601*AE1601,0)</f>
        <v>134.32</v>
      </c>
      <c r="AI1601" s="62" t="str">
        <f t="shared" si="13"/>
        <v/>
      </c>
      <c r="AJ1601" s="62" t="str">
        <f>if(V1601&lt;&gt;0, if(T1601="Lift &amp; Shift Noprod",Assumptions!$B$9,if(V1601=Assumptions!$B$6,Assumptions!$B$10,if(P1601=1,Assumptions!$B$8,Assumptions!$B$7))),"")</f>
        <v>SSD</v>
      </c>
      <c r="AK1601" s="69" t="str">
        <f t="shared" si="14"/>
        <v>SSD</v>
      </c>
      <c r="AL1601" s="69">
        <f>if(AJ1601="Hyperdisk Balanced",Assumptions!$B$11,0)</f>
        <v>0</v>
      </c>
      <c r="AM1601" s="69">
        <f>if(AJ1601="Hyperdisk Balanced",Assumptions!$B$12,0)</f>
        <v>0</v>
      </c>
      <c r="AN1601" s="70">
        <f>if(AK1601=0,0,if(AJ1601="Hyperdisk Balanced",vlookup(AK1601&amp;" provisioned space",'SKU Pricing'!A:B,Assumptions!$B$2,0)*Z1601+vlookup(AK1601&amp;" provisioned IOPS",'SKU Pricing'!A:B,Assumptions!$B$2,0)*AL1601*730+vlookup(AK1601&amp;" provisioned throughput",'SKU Pricing'!A:B,Assumptions!$B$2,0)*AM1601*730,vlookup(AK1601,'SKU Pricing'!A:B,Assumptions!$B$2,0)*Z1601))</f>
        <v>53.978</v>
      </c>
      <c r="AO1601" s="70">
        <f t="shared" si="15"/>
        <v>244.1146526</v>
      </c>
      <c r="AP1601" s="71" t="str">
        <f t="shared" si="16"/>
        <v>VM Manager</v>
      </c>
      <c r="AQ1601" s="70">
        <f>ifna(vlookup(AP1601,'SKU Pricing'!A:B,Assumptions!$B$2,0)*AE1601,0)</f>
        <v>2.19</v>
      </c>
      <c r="AR1601" s="72">
        <v>0.0</v>
      </c>
    </row>
    <row r="1602">
      <c r="A1602" s="61" t="s">
        <v>1739</v>
      </c>
      <c r="B1602" s="62" t="str">
        <f>ifna(if(vlookup(A1602,vOS!A:B,2,0)="","Unknown",vlookup(A1602,vOS!A:B,2,0)),"Unknown")</f>
        <v>Microsoft Windows Server 2019 (64-bit)</v>
      </c>
      <c r="C1602" s="62">
        <f>vlookup(B1602,'OS Study'!A:D,2,0)</f>
        <v>0</v>
      </c>
      <c r="D1602" s="62" t="str">
        <f>vlookup(B1602,'OS Study'!A:D,3,0)</f>
        <v>Windows</v>
      </c>
      <c r="E1602" s="62" t="str">
        <f>vlookup(B1602,'OS Study'!A:D,4,0)</f>
        <v>Server</v>
      </c>
      <c r="F1602" s="63" t="str">
        <f>vlookup(B1602,'OS Study'!A:E,5,0)</f>
        <v>2019</v>
      </c>
      <c r="G1602" s="62">
        <f>IF(vlookup(A1602,'RVtools V2.1'!A:J,4,0)="non",0,1)</f>
        <v>1</v>
      </c>
      <c r="H1602" s="62">
        <f>if(vlookup(A1602,'RVtools V2.1'!A:K,11,0)="kube",1,0)</f>
        <v>0</v>
      </c>
      <c r="I1602" s="62">
        <f t="shared" si="5"/>
        <v>0</v>
      </c>
      <c r="J1602" s="62">
        <f>ifna(vlookup(A1602,'Infra Study'!A:Q,17,0),0)</f>
        <v>0</v>
      </c>
      <c r="K1602" s="64">
        <f>IFERROR(__xludf.DUMMYFUNCTION("N(REGEXMATCH(VLOOKUP(A1602, 'RVtools V2.1'!A:H, 8, 0), ""^Serveur de fichiers""))"),0.0)</f>
        <v>0</v>
      </c>
      <c r="L1602" s="64">
        <f t="shared" si="6"/>
        <v>0</v>
      </c>
      <c r="M1602" s="67" t="str">
        <f>ifna(vlookup(A1602,'RVtools V2.1'!A:I,8,0),"N/A")</f>
        <v>BDD Triso21 -  BRE</v>
      </c>
      <c r="N1602" s="64">
        <f>IFERROR(__xludf.DUMMYFUNCTION("IF(REGEXMATCH(M1602, ""(?i)"" &amp; JOIN(""|"", SPLIT(""kalisil"", "" ""))), 1, 0)"),0.0)</f>
        <v>0</v>
      </c>
      <c r="O1602" s="64" t="str">
        <f>vlookup(A1602,'RVtools V2.1'!A:H,7,0)</f>
        <v>T1</v>
      </c>
      <c r="P1602" s="64">
        <f>if(vlookup(A1602,'RVtools V2.1'!A:H,5,0)="oui",1,0)</f>
        <v>1</v>
      </c>
      <c r="Q1602" s="64">
        <f>ifna(vlookup(A1602,vCPU!A:B,2,0),"Unknown")</f>
        <v>4</v>
      </c>
      <c r="R1602" s="66">
        <f>ifna(vlookup(A1602,vMemory!A:C,3,0),"Unknown")</f>
        <v>8</v>
      </c>
      <c r="S1602" s="66">
        <f>ifna(vlookup(A1602,vDisk!A:C,3,0),"Unknown")</f>
        <v>150</v>
      </c>
      <c r="T1602" s="67" t="str">
        <f t="array" ref="T1602">IFS(
   L1602=1, "No Lift &amp; Shift",
   J1602=1, XLOOKUP(A1602, 'Infra Study'!A:A, 'Infra Study'!P:P),
   I1602=1, "No Lift &amp; Shift",
   H1602=1, "GKE",
   K1602=1, "GCNV",
   G1602=1, "Lift &amp; Shift Prod",
   TRUE, "Lift &amp; Shift Noprod"
)</f>
        <v>Lift &amp; Shift Prod</v>
      </c>
      <c r="U1602" s="67">
        <f t="shared" si="7"/>
        <v>1</v>
      </c>
      <c r="V1602" s="68" t="str">
        <f>if(T1602="Lift &amp; Shift Noprod",if( Y1602=0,Assumptions!$B$5, Assumptions!$B$4),if(T1602="Lift &amp; Shift Prod",if(AND(N1602=1,O1602="T1"),Assumptions!$B$6,Assumptions!$B$4),0))</f>
        <v>N2D</v>
      </c>
      <c r="W1602" s="69">
        <f>if(V1602&lt;&gt;0,if(Q1602="Unknown", Assumptions!$B$42,If(Q1602&gt;1,Q1602,2)),0)</f>
        <v>4</v>
      </c>
      <c r="X1602" s="69">
        <f>if(V1602&lt;&gt;0,if(R1602="Unknown", Assumptions!$B$43,R1602),0)</f>
        <v>8</v>
      </c>
      <c r="Y1602" s="68">
        <f t="shared" si="8"/>
        <v>0</v>
      </c>
      <c r="Z1602" s="68">
        <f>if(V1602&lt;&gt;0,if(  S1602="Unknown", Assumptions!$B$44,S1602),0)</f>
        <v>150</v>
      </c>
      <c r="AA1602" s="68" t="str">
        <f>if(V1602 ="N2",ifna(vlookup(W1602&amp;"-"&amp;X1602,'Ref. VM'!A:B,2,0),"Custom"),if(V1602 ="E2" , ifna(vlookup(W1602&amp;"-"&amp;X1602,'Ref. VM'!D:E,2,0),"Custom"),if(V1602="N2D",ifna(vlookup(W1602&amp;"-"&amp;X1602,'Ref. VM'!G:H,2,0),"Custom"),if(V1602="N4",ifna(vlookup(W1602&amp;"-"&amp;X1602,'Ref. VM'!J:K,2,0),"Custom"),0))))</f>
        <v>Custom</v>
      </c>
      <c r="AB1602" s="67" t="str">
        <f t="shared" si="9"/>
        <v>N2D-Custom vCPUs-CUD 3y</v>
      </c>
      <c r="AC1602" s="67" t="str">
        <f t="shared" si="10"/>
        <v>N2D-Custom RAM-CUD 3y</v>
      </c>
      <c r="AD1602" s="67">
        <f t="shared" si="11"/>
        <v>0</v>
      </c>
      <c r="AE1602" s="69">
        <f>if(T1602="Lift &amp; Shift Prod",730,if(T1602="Lift &amp; Shift Noprod",Assumptions!$B$3,0))</f>
        <v>730</v>
      </c>
      <c r="AF1602" s="70">
        <f>if( U1602=0,0,if(Y1602=0, ((vlookup(AB1602,'SKU Pricing'!A:B,Assumptions!$B$2,0)*W1602)+(vlookup(AC1602,'SKU Pricing'!A:B,Assumptions!$B$2,0)*X1602))*AE1602,((vlookup(AB1602,'SKU Pricing'!A:B,Assumptions!$B$2,0)*W1602)+(vlookup(AC1602,'SKU Pricing'!A:B,Assumptions!$B$2,0)*(W1602*8))+(vlookup(AD1602,'SKU Pricing'!A:B,Assumptions!$B$2,0)*(X1602-(W1602*8))))*AE1602))</f>
        <v>55.81665264</v>
      </c>
      <c r="AG1602" s="67" t="str">
        <f t="shared" si="12"/>
        <v>Windows Server</v>
      </c>
      <c r="AH1602" s="70">
        <f>ifna(vlookup(AG1602,'SKU Pricing'!A:B,Assumptions!$B$2,0)*W1602*AE1602,0)</f>
        <v>134.32</v>
      </c>
      <c r="AI1602" s="62" t="str">
        <f t="shared" si="13"/>
        <v>Regional</v>
      </c>
      <c r="AJ1602" s="62" t="str">
        <f>if(V1602&lt;&gt;0, if(T1602="Lift &amp; Shift Noprod",Assumptions!$B$9,if(V1602=Assumptions!$B$6,Assumptions!$B$10,if(P1602=1,Assumptions!$B$8,Assumptions!$B$7))),"")</f>
        <v>SSD</v>
      </c>
      <c r="AK1602" s="69" t="str">
        <f t="shared" si="14"/>
        <v>SSD</v>
      </c>
      <c r="AL1602" s="69">
        <f>if(AJ1602="Hyperdisk Balanced",Assumptions!$B$11,0)</f>
        <v>0</v>
      </c>
      <c r="AM1602" s="69">
        <f>if(AJ1602="Hyperdisk Balanced",Assumptions!$B$12,0)</f>
        <v>0</v>
      </c>
      <c r="AN1602" s="70">
        <f>if(AK1602=0,0,if(AJ1602="Hyperdisk Balanced",vlookup(AK1602&amp;" provisioned space",'SKU Pricing'!A:B,Assumptions!$B$2,0)*Z1602+vlookup(AK1602&amp;" provisioned IOPS",'SKU Pricing'!A:B,Assumptions!$B$2,0)*AL1602*730+vlookup(AK1602&amp;" provisioned throughput",'SKU Pricing'!A:B,Assumptions!$B$2,0)*AM1602*730,vlookup(AK1602,'SKU Pricing'!A:B,Assumptions!$B$2,0)*Z1602))</f>
        <v>29.55</v>
      </c>
      <c r="AO1602" s="70">
        <f t="shared" si="15"/>
        <v>219.6866526</v>
      </c>
      <c r="AP1602" s="71" t="str">
        <f t="shared" si="16"/>
        <v>VM Manager</v>
      </c>
      <c r="AQ1602" s="70">
        <f>ifna(vlookup(AP1602,'SKU Pricing'!A:B,Assumptions!$B$2,0)*AE1602,0)</f>
        <v>2.19</v>
      </c>
      <c r="AR1602" s="72">
        <v>0.0</v>
      </c>
    </row>
    <row r="1603">
      <c r="A1603" s="61" t="s">
        <v>1740</v>
      </c>
      <c r="B1603" s="62" t="str">
        <f>ifna(if(vlookup(A1603,vOS!A:B,2,0)="","Unknown",vlookup(A1603,vOS!A:B,2,0)),"Unknown")</f>
        <v>Microsoft Windows Server 2019 (64-bit)</v>
      </c>
      <c r="C1603" s="62">
        <f>vlookup(B1603,'OS Study'!A:D,2,0)</f>
        <v>0</v>
      </c>
      <c r="D1603" s="62" t="str">
        <f>vlookup(B1603,'OS Study'!A:D,3,0)</f>
        <v>Windows</v>
      </c>
      <c r="E1603" s="62" t="str">
        <f>vlookup(B1603,'OS Study'!A:D,4,0)</f>
        <v>Server</v>
      </c>
      <c r="F1603" s="63" t="str">
        <f>vlookup(B1603,'OS Study'!A:E,5,0)</f>
        <v>2019</v>
      </c>
      <c r="G1603" s="62">
        <f>IF(vlookup(A1603,'RVtools V2.1'!A:J,4,0)="non",0,1)</f>
        <v>0</v>
      </c>
      <c r="H1603" s="62">
        <f>if(vlookup(A1603,'RVtools V2.1'!A:K,11,0)="kube",1,0)</f>
        <v>0</v>
      </c>
      <c r="I1603" s="62">
        <f t="shared" si="5"/>
        <v>0</v>
      </c>
      <c r="J1603" s="62">
        <f>ifna(vlookup(A1603,'Infra Study'!A:Q,17,0),0)</f>
        <v>0</v>
      </c>
      <c r="K1603" s="64">
        <f>IFERROR(__xludf.DUMMYFUNCTION("N(REGEXMATCH(VLOOKUP(A1603, 'RVtools V2.1'!A:H, 8, 0), ""^Serveur de fichiers""))"),0.0)</f>
        <v>0</v>
      </c>
      <c r="L1603" s="64">
        <f t="shared" si="6"/>
        <v>0</v>
      </c>
      <c r="M1603" s="65" t="str">
        <f>ifna(vlookup(A1603,'RVtools V2.1'!A:I,8,0),"N/A")</f>
        <v>Infra - Relai With Secure</v>
      </c>
      <c r="N1603" s="64">
        <f>IFERROR(__xludf.DUMMYFUNCTION("IF(REGEXMATCH(M1603, ""(?i)"" &amp; JOIN(""|"", SPLIT(""kalisil"", "" ""))), 1, 0)"),0.0)</f>
        <v>0</v>
      </c>
      <c r="O1603" s="64" t="str">
        <f>vlookup(A1603,'RVtools V2.1'!A:H,7,0)</f>
        <v>T3</v>
      </c>
      <c r="P1603" s="64">
        <f>if(vlookup(A1603,'RVtools V2.1'!A:H,5,0)="oui",1,0)</f>
        <v>0</v>
      </c>
      <c r="Q1603" s="64">
        <f>ifna(vlookup(A1603,vCPU!A:B,2,0),"Unknown")</f>
        <v>4</v>
      </c>
      <c r="R1603" s="66">
        <f>ifna(vlookup(A1603,vMemory!A:C,3,0),"Unknown")</f>
        <v>8</v>
      </c>
      <c r="S1603" s="66">
        <f>ifna(vlookup(A1603,vDisk!A:C,3,0),"Unknown")</f>
        <v>58</v>
      </c>
      <c r="T1603" s="67" t="str">
        <f t="array" ref="T1603">IFS(
   L1603=1, "No Lift &amp; Shift",
   J1603=1, XLOOKUP(A1603, 'Infra Study'!A:A, 'Infra Study'!P:P),
   I1603=1, "No Lift &amp; Shift",
   H1603=1, "GKE",
   K1603=1, "GCNV",
   G1603=1, "Lift &amp; Shift Prod",
   TRUE, "Lift &amp; Shift Noprod"
)</f>
        <v>Lift &amp; Shift Noprod</v>
      </c>
      <c r="U1603" s="67">
        <f t="shared" si="7"/>
        <v>1</v>
      </c>
      <c r="V1603" s="68" t="str">
        <f>if(T1603="Lift &amp; Shift Noprod",if( Y1603=0,Assumptions!$B$5, Assumptions!$B$4),if(T1603="Lift &amp; Shift Prod",if(AND(N1603=1,O1603="T1"),Assumptions!$B$6,Assumptions!$B$4),0))</f>
        <v>E2</v>
      </c>
      <c r="W1603" s="69">
        <f>if(V1603&lt;&gt;0,if(Q1603="Unknown", Assumptions!$B$42,If(Q1603&gt;1,Q1603,2)),0)</f>
        <v>4</v>
      </c>
      <c r="X1603" s="69">
        <f>if(V1603&lt;&gt;0,if(R1603="Unknown", Assumptions!$B$43,R1603),0)</f>
        <v>8</v>
      </c>
      <c r="Y1603" s="68">
        <f t="shared" si="8"/>
        <v>0</v>
      </c>
      <c r="Z1603" s="68">
        <f>if(V1603&lt;&gt;0,if(  S1603="Unknown", Assumptions!$B$44,S1603),0)</f>
        <v>58</v>
      </c>
      <c r="AA1603" s="68" t="str">
        <f>if(V1603 ="N2",ifna(vlookup(W1603&amp;"-"&amp;X1603,'Ref. VM'!A:B,2,0),"Custom"),if(V1603 ="E2" , ifna(vlookup(W1603&amp;"-"&amp;X1603,'Ref. VM'!D:E,2,0),"Custom"),if(V1603="N2D",ifna(vlookup(W1603&amp;"-"&amp;X1603,'Ref. VM'!G:H,2,0),"Custom"),if(V1603="N4",ifna(vlookup(W1603&amp;"-"&amp;X1603,'Ref. VM'!J:K,2,0),"Custom"),0))))</f>
        <v>Custom</v>
      </c>
      <c r="AB1603" s="67" t="str">
        <f t="shared" si="9"/>
        <v>E2-Custom vCPUs</v>
      </c>
      <c r="AC1603" s="67" t="str">
        <f t="shared" si="10"/>
        <v>E2-Custom RAM</v>
      </c>
      <c r="AD1603" s="67">
        <f t="shared" si="11"/>
        <v>0</v>
      </c>
      <c r="AE1603" s="69">
        <f>if(T1603="Lift &amp; Shift Prod",730,if(T1603="Lift &amp; Shift Noprod",Assumptions!$B$3,0))</f>
        <v>270</v>
      </c>
      <c r="AF1603" s="70">
        <f>if( U1603=0,0,if(Y1603=0, ((vlookup(AB1603,'SKU Pricing'!A:B,Assumptions!$B$2,0)*W1603)+(vlookup(AC1603,'SKU Pricing'!A:B,Assumptions!$B$2,0)*X1603))*AE1603,((vlookup(AB1603,'SKU Pricing'!A:B,Assumptions!$B$2,0)*W1603)+(vlookup(AC1603,'SKU Pricing'!A:B,Assumptions!$B$2,0)*(W1603*8))+(vlookup(AD1603,'SKU Pricing'!A:B,Assumptions!$B$2,0)*(X1603-(W1603*8))))*AE1603))</f>
        <v>36.383256</v>
      </c>
      <c r="AG1603" s="67" t="str">
        <f t="shared" si="12"/>
        <v>Windows Server</v>
      </c>
      <c r="AH1603" s="70">
        <f>ifna(vlookup(AG1603,'SKU Pricing'!A:B,Assumptions!$B$2,0)*W1603*AE1603,0)</f>
        <v>49.68</v>
      </c>
      <c r="AI1603" s="62" t="str">
        <f t="shared" si="13"/>
        <v/>
      </c>
      <c r="AJ1603" s="62" t="str">
        <f>if(V1603&lt;&gt;0, if(T1603="Lift &amp; Shift Noprod",Assumptions!$B$9,if(V1603=Assumptions!$B$6,Assumptions!$B$10,if(P1603=1,Assumptions!$B$8,Assumptions!$B$7))),"")</f>
        <v>Balanced</v>
      </c>
      <c r="AK1603" s="69" t="str">
        <f t="shared" si="14"/>
        <v>Balanced</v>
      </c>
      <c r="AL1603" s="69">
        <f>if(AJ1603="Hyperdisk Balanced",Assumptions!$B$11,0)</f>
        <v>0</v>
      </c>
      <c r="AM1603" s="69">
        <f>if(AJ1603="Hyperdisk Balanced",Assumptions!$B$12,0)</f>
        <v>0</v>
      </c>
      <c r="AN1603" s="70">
        <f>if(AK1603=0,0,if(AJ1603="Hyperdisk Balanced",vlookup(AK1603&amp;" provisioned space",'SKU Pricing'!A:B,Assumptions!$B$2,0)*Z1603+vlookup(AK1603&amp;" provisioned IOPS",'SKU Pricing'!A:B,Assumptions!$B$2,0)*AL1603*730+vlookup(AK1603&amp;" provisioned throughput",'SKU Pricing'!A:B,Assumptions!$B$2,0)*AM1603*730,vlookup(AK1603,'SKU Pricing'!A:B,Assumptions!$B$2,0)*Z1603))</f>
        <v>6.728</v>
      </c>
      <c r="AO1603" s="70">
        <f t="shared" si="15"/>
        <v>92.791256</v>
      </c>
      <c r="AP1603" s="71" t="str">
        <f t="shared" si="16"/>
        <v>VM Manager</v>
      </c>
      <c r="AQ1603" s="70">
        <f>ifna(vlookup(AP1603,'SKU Pricing'!A:B,Assumptions!$B$2,0)*AE1603,0)</f>
        <v>0.81</v>
      </c>
      <c r="AR1603" s="72">
        <v>0.0</v>
      </c>
    </row>
    <row r="1604">
      <c r="A1604" s="61" t="s">
        <v>1741</v>
      </c>
      <c r="B1604" s="62" t="str">
        <f>ifna(if(vlookup(A1604,vOS!A:B,2,0)="","Unknown",vlookup(A1604,vOS!A:B,2,0)),"Unknown")</f>
        <v>Microsoft Windows Server 2016 (64-bit)</v>
      </c>
      <c r="C1604" s="62">
        <f>vlookup(B1604,'OS Study'!A:D,2,0)</f>
        <v>0</v>
      </c>
      <c r="D1604" s="62" t="str">
        <f>vlookup(B1604,'OS Study'!A:D,3,0)</f>
        <v>Windows</v>
      </c>
      <c r="E1604" s="62" t="str">
        <f>vlookup(B1604,'OS Study'!A:D,4,0)</f>
        <v>Server</v>
      </c>
      <c r="F1604" s="63" t="str">
        <f>vlookup(B1604,'OS Study'!A:E,5,0)</f>
        <v>2016</v>
      </c>
      <c r="G1604" s="62">
        <f>IF(vlookup(A1604,'RVtools V2.1'!A:J,4,0)="non",0,1)</f>
        <v>0</v>
      </c>
      <c r="H1604" s="62">
        <f>if(vlookup(A1604,'RVtools V2.1'!A:K,11,0)="kube",1,0)</f>
        <v>0</v>
      </c>
      <c r="I1604" s="62">
        <f t="shared" si="5"/>
        <v>0</v>
      </c>
      <c r="J1604" s="62">
        <f>ifna(vlookup(A1604,'Infra Study'!A:Q,17,0),0)</f>
        <v>0</v>
      </c>
      <c r="K1604" s="64">
        <f>IFERROR(__xludf.DUMMYFUNCTION("N(REGEXMATCH(VLOOKUP(A1604, 'RVtools V2.1'!A:H, 8, 0), ""^Serveur de fichiers""))"),0.0)</f>
        <v>0</v>
      </c>
      <c r="L1604" s="64">
        <f t="shared" si="6"/>
        <v>0</v>
      </c>
      <c r="M1604" s="65" t="str">
        <f>ifna(vlookup(A1604,'RVtools V2.1'!A:I,8,0),"N/A")</f>
        <v>Archive SIL</v>
      </c>
      <c r="N1604" s="64">
        <f>IFERROR(__xludf.DUMMYFUNCTION("IF(REGEXMATCH(M1604, ""(?i)"" &amp; JOIN(""|"", SPLIT(""kalisil"", "" ""))), 1, 0)"),0.0)</f>
        <v>0</v>
      </c>
      <c r="O1604" s="64" t="str">
        <f>vlookup(A1604,'RVtools V2.1'!A:H,7,0)</f>
        <v>N/A</v>
      </c>
      <c r="P1604" s="64">
        <f>if(vlookup(A1604,'RVtools V2.1'!A:H,5,0)="oui",1,0)</f>
        <v>0</v>
      </c>
      <c r="Q1604" s="64">
        <f>ifna(vlookup(A1604,vCPU!A:B,2,0),"Unknown")</f>
        <v>4</v>
      </c>
      <c r="R1604" s="66">
        <f>ifna(vlookup(A1604,vMemory!A:C,3,0),"Unknown")</f>
        <v>8</v>
      </c>
      <c r="S1604" s="66">
        <f>ifna(vlookup(A1604,vDisk!A:C,3,0),"Unknown")</f>
        <v>49</v>
      </c>
      <c r="T1604" s="67" t="str">
        <f t="array" ref="T1604">IFS(
   L1604=1, "No Lift &amp; Shift",
   J1604=1, XLOOKUP(A1604, 'Infra Study'!A:A, 'Infra Study'!P:P),
   I1604=1, "No Lift &amp; Shift",
   H1604=1, "GKE",
   K1604=1, "GCNV",
   G1604=1, "Lift &amp; Shift Prod",
   TRUE, "Lift &amp; Shift Noprod"
)</f>
        <v>Lift &amp; Shift Noprod</v>
      </c>
      <c r="U1604" s="67">
        <f t="shared" si="7"/>
        <v>1</v>
      </c>
      <c r="V1604" s="68" t="str">
        <f>if(T1604="Lift &amp; Shift Noprod",if( Y1604=0,Assumptions!$B$5, Assumptions!$B$4),if(T1604="Lift &amp; Shift Prod",if(AND(N1604=1,O1604="T1"),Assumptions!$B$6,Assumptions!$B$4),0))</f>
        <v>E2</v>
      </c>
      <c r="W1604" s="69">
        <f>if(V1604&lt;&gt;0,if(Q1604="Unknown", Assumptions!$B$42,If(Q1604&gt;1,Q1604,2)),0)</f>
        <v>4</v>
      </c>
      <c r="X1604" s="69">
        <f>if(V1604&lt;&gt;0,if(R1604="Unknown", Assumptions!$B$43,R1604),0)</f>
        <v>8</v>
      </c>
      <c r="Y1604" s="68">
        <f t="shared" si="8"/>
        <v>0</v>
      </c>
      <c r="Z1604" s="68">
        <f>if(V1604&lt;&gt;0,if(  S1604="Unknown", Assumptions!$B$44,S1604),0)</f>
        <v>49</v>
      </c>
      <c r="AA1604" s="68" t="str">
        <f>if(V1604 ="N2",ifna(vlookup(W1604&amp;"-"&amp;X1604,'Ref. VM'!A:B,2,0),"Custom"),if(V1604 ="E2" , ifna(vlookup(W1604&amp;"-"&amp;X1604,'Ref. VM'!D:E,2,0),"Custom"),if(V1604="N2D",ifna(vlookup(W1604&amp;"-"&amp;X1604,'Ref. VM'!G:H,2,0),"Custom"),if(V1604="N4",ifna(vlookup(W1604&amp;"-"&amp;X1604,'Ref. VM'!J:K,2,0),"Custom"),0))))</f>
        <v>Custom</v>
      </c>
      <c r="AB1604" s="67" t="str">
        <f t="shared" si="9"/>
        <v>E2-Custom vCPUs</v>
      </c>
      <c r="AC1604" s="67" t="str">
        <f t="shared" si="10"/>
        <v>E2-Custom RAM</v>
      </c>
      <c r="AD1604" s="67">
        <f t="shared" si="11"/>
        <v>0</v>
      </c>
      <c r="AE1604" s="69">
        <f>if(T1604="Lift &amp; Shift Prod",730,if(T1604="Lift &amp; Shift Noprod",Assumptions!$B$3,0))</f>
        <v>270</v>
      </c>
      <c r="AF1604" s="70">
        <f>if( U1604=0,0,if(Y1604=0, ((vlookup(AB1604,'SKU Pricing'!A:B,Assumptions!$B$2,0)*W1604)+(vlookup(AC1604,'SKU Pricing'!A:B,Assumptions!$B$2,0)*X1604))*AE1604,((vlookup(AB1604,'SKU Pricing'!A:B,Assumptions!$B$2,0)*W1604)+(vlookup(AC1604,'SKU Pricing'!A:B,Assumptions!$B$2,0)*(W1604*8))+(vlookup(AD1604,'SKU Pricing'!A:B,Assumptions!$B$2,0)*(X1604-(W1604*8))))*AE1604))</f>
        <v>36.383256</v>
      </c>
      <c r="AG1604" s="67" t="str">
        <f t="shared" si="12"/>
        <v>Windows Server</v>
      </c>
      <c r="AH1604" s="70">
        <f>ifna(vlookup(AG1604,'SKU Pricing'!A:B,Assumptions!$B$2,0)*W1604*AE1604,0)</f>
        <v>49.68</v>
      </c>
      <c r="AI1604" s="62" t="str">
        <f t="shared" si="13"/>
        <v/>
      </c>
      <c r="AJ1604" s="62" t="str">
        <f>if(V1604&lt;&gt;0, if(T1604="Lift &amp; Shift Noprod",Assumptions!$B$9,if(V1604=Assumptions!$B$6,Assumptions!$B$10,if(P1604=1,Assumptions!$B$8,Assumptions!$B$7))),"")</f>
        <v>Balanced</v>
      </c>
      <c r="AK1604" s="69" t="str">
        <f t="shared" si="14"/>
        <v>Balanced</v>
      </c>
      <c r="AL1604" s="69">
        <f>if(AJ1604="Hyperdisk Balanced",Assumptions!$B$11,0)</f>
        <v>0</v>
      </c>
      <c r="AM1604" s="69">
        <f>if(AJ1604="Hyperdisk Balanced",Assumptions!$B$12,0)</f>
        <v>0</v>
      </c>
      <c r="AN1604" s="70">
        <f>if(AK1604=0,0,if(AJ1604="Hyperdisk Balanced",vlookup(AK1604&amp;" provisioned space",'SKU Pricing'!A:B,Assumptions!$B$2,0)*Z1604+vlookup(AK1604&amp;" provisioned IOPS",'SKU Pricing'!A:B,Assumptions!$B$2,0)*AL1604*730+vlookup(AK1604&amp;" provisioned throughput",'SKU Pricing'!A:B,Assumptions!$B$2,0)*AM1604*730,vlookup(AK1604,'SKU Pricing'!A:B,Assumptions!$B$2,0)*Z1604))</f>
        <v>5.684</v>
      </c>
      <c r="AO1604" s="70">
        <f t="shared" si="15"/>
        <v>91.747256</v>
      </c>
      <c r="AP1604" s="71" t="str">
        <f t="shared" si="16"/>
        <v>VM Manager</v>
      </c>
      <c r="AQ1604" s="70">
        <f>ifna(vlookup(AP1604,'SKU Pricing'!A:B,Assumptions!$B$2,0)*AE1604,0)</f>
        <v>0.81</v>
      </c>
      <c r="AR1604" s="72">
        <v>0.0</v>
      </c>
    </row>
    <row r="1605">
      <c r="A1605" s="61" t="s">
        <v>1742</v>
      </c>
      <c r="B1605" s="62" t="str">
        <f>ifna(if(vlookup(A1605,vOS!A:B,2,0)="","Unknown",vlookup(A1605,vOS!A:B,2,0)),"Unknown")</f>
        <v>Microsoft Windows Server 2012 (64-bit)</v>
      </c>
      <c r="C1605" s="62">
        <f>vlookup(B1605,'OS Study'!A:D,2,0)</f>
        <v>0</v>
      </c>
      <c r="D1605" s="62" t="str">
        <f>vlookup(B1605,'OS Study'!A:D,3,0)</f>
        <v>Windows</v>
      </c>
      <c r="E1605" s="62" t="str">
        <f>vlookup(B1605,'OS Study'!A:D,4,0)</f>
        <v>Server</v>
      </c>
      <c r="F1605" s="63" t="str">
        <f>vlookup(B1605,'OS Study'!A:E,5,0)</f>
        <v>2012</v>
      </c>
      <c r="G1605" s="62">
        <f>IF(vlookup(A1605,'RVtools V2.1'!A:J,4,0)="non",0,1)</f>
        <v>1</v>
      </c>
      <c r="H1605" s="62">
        <f>if(vlookup(A1605,'RVtools V2.1'!A:K,11,0)="kube",1,0)</f>
        <v>0</v>
      </c>
      <c r="I1605" s="62">
        <f t="shared" si="5"/>
        <v>0</v>
      </c>
      <c r="J1605" s="62">
        <f>ifna(vlookup(A1605,'Infra Study'!A:Q,17,0),0)</f>
        <v>0</v>
      </c>
      <c r="K1605" s="64">
        <f>IFERROR(__xludf.DUMMYFUNCTION("N(REGEXMATCH(VLOOKUP(A1605, 'RVtools V2.1'!A:H, 8, 0), ""^Serveur de fichiers""))"),0.0)</f>
        <v>0</v>
      </c>
      <c r="L1605" s="64">
        <f t="shared" si="6"/>
        <v>0</v>
      </c>
      <c r="M1605" s="67" t="str">
        <f>ifna(vlookup(A1605,'RVtools V2.1'!A:I,8,0),"N/A")</f>
        <v>Sondes de Temperatures - OIS</v>
      </c>
      <c r="N1605" s="64">
        <f>IFERROR(__xludf.DUMMYFUNCTION("IF(REGEXMATCH(M1605, ""(?i)"" &amp; JOIN(""|"", SPLIT(""kalisil"", "" ""))), 1, 0)"),0.0)</f>
        <v>0</v>
      </c>
      <c r="O1605" s="64" t="str">
        <f>vlookup(A1605,'RVtools V2.1'!A:H,7,0)</f>
        <v>T2</v>
      </c>
      <c r="P1605" s="64">
        <f>if(vlookup(A1605,'RVtools V2.1'!A:H,5,0)="oui",1,0)</f>
        <v>1</v>
      </c>
      <c r="Q1605" s="64">
        <f>ifna(vlookup(A1605,vCPU!A:B,2,0),"Unknown")</f>
        <v>2</v>
      </c>
      <c r="R1605" s="66">
        <f>ifna(vlookup(A1605,vMemory!A:C,3,0),"Unknown")</f>
        <v>4</v>
      </c>
      <c r="S1605" s="66">
        <f>ifna(vlookup(A1605,vDisk!A:C,3,0),"Unknown")</f>
        <v>113</v>
      </c>
      <c r="T1605" s="67" t="str">
        <f t="array" ref="T1605">IFS(
   L1605=1, "No Lift &amp; Shift",
   J1605=1, XLOOKUP(A1605, 'Infra Study'!A:A, 'Infra Study'!P:P),
   I1605=1, "No Lift &amp; Shift",
   H1605=1, "GKE",
   K1605=1, "GCNV",
   G1605=1, "Lift &amp; Shift Prod",
   TRUE, "Lift &amp; Shift Noprod"
)</f>
        <v>Lift &amp; Shift Prod</v>
      </c>
      <c r="U1605" s="67">
        <f t="shared" si="7"/>
        <v>1</v>
      </c>
      <c r="V1605" s="68" t="str">
        <f>if(T1605="Lift &amp; Shift Noprod",if( Y1605=0,Assumptions!$B$5, Assumptions!$B$4),if(T1605="Lift &amp; Shift Prod",if(AND(N1605=1,O1605="T1"),Assumptions!$B$6,Assumptions!$B$4),0))</f>
        <v>N2D</v>
      </c>
      <c r="W1605" s="69">
        <f>if(V1605&lt;&gt;0,if(Q1605="Unknown", Assumptions!$B$42,If(Q1605&gt;1,Q1605,2)),0)</f>
        <v>2</v>
      </c>
      <c r="X1605" s="69">
        <f>if(V1605&lt;&gt;0,if(R1605="Unknown", Assumptions!$B$43,R1605),0)</f>
        <v>4</v>
      </c>
      <c r="Y1605" s="68">
        <f t="shared" si="8"/>
        <v>0</v>
      </c>
      <c r="Z1605" s="68">
        <f>if(V1605&lt;&gt;0,if(  S1605="Unknown", Assumptions!$B$44,S1605),0)</f>
        <v>113</v>
      </c>
      <c r="AA1605" s="68" t="str">
        <f>if(V1605 ="N2",ifna(vlookup(W1605&amp;"-"&amp;X1605,'Ref. VM'!A:B,2,0),"Custom"),if(V1605 ="E2" , ifna(vlookup(W1605&amp;"-"&amp;X1605,'Ref. VM'!D:E,2,0),"Custom"),if(V1605="N2D",ifna(vlookup(W1605&amp;"-"&amp;X1605,'Ref. VM'!G:H,2,0),"Custom"),if(V1605="N4",ifna(vlookup(W1605&amp;"-"&amp;X1605,'Ref. VM'!J:K,2,0),"Custom"),0))))</f>
        <v>Custom</v>
      </c>
      <c r="AB1605" s="67" t="str">
        <f t="shared" si="9"/>
        <v>N2D-Custom vCPUs-CUD 3y</v>
      </c>
      <c r="AC1605" s="67" t="str">
        <f t="shared" si="10"/>
        <v>N2D-Custom RAM-CUD 3y</v>
      </c>
      <c r="AD1605" s="67">
        <f t="shared" si="11"/>
        <v>0</v>
      </c>
      <c r="AE1605" s="69">
        <f>if(T1605="Lift &amp; Shift Prod",730,if(T1605="Lift &amp; Shift Noprod",Assumptions!$B$3,0))</f>
        <v>730</v>
      </c>
      <c r="AF1605" s="70">
        <f>if( U1605=0,0,if(Y1605=0, ((vlookup(AB1605,'SKU Pricing'!A:B,Assumptions!$B$2,0)*W1605)+(vlookup(AC1605,'SKU Pricing'!A:B,Assumptions!$B$2,0)*X1605))*AE1605,((vlookup(AB1605,'SKU Pricing'!A:B,Assumptions!$B$2,0)*W1605)+(vlookup(AC1605,'SKU Pricing'!A:B,Assumptions!$B$2,0)*(W1605*8))+(vlookup(AD1605,'SKU Pricing'!A:B,Assumptions!$B$2,0)*(X1605-(W1605*8))))*AE1605))</f>
        <v>27.90832632</v>
      </c>
      <c r="AG1605" s="67" t="str">
        <f t="shared" si="12"/>
        <v>Windows Server</v>
      </c>
      <c r="AH1605" s="70">
        <f>ifna(vlookup(AG1605,'SKU Pricing'!A:B,Assumptions!$B$2,0)*W1605*AE1605,0)</f>
        <v>67.16</v>
      </c>
      <c r="AI1605" s="62" t="str">
        <f t="shared" si="13"/>
        <v/>
      </c>
      <c r="AJ1605" s="62" t="str">
        <f>if(V1605&lt;&gt;0, if(T1605="Lift &amp; Shift Noprod",Assumptions!$B$9,if(V1605=Assumptions!$B$6,Assumptions!$B$10,if(P1605=1,Assumptions!$B$8,Assumptions!$B$7))),"")</f>
        <v>SSD</v>
      </c>
      <c r="AK1605" s="69" t="str">
        <f t="shared" si="14"/>
        <v>SSD</v>
      </c>
      <c r="AL1605" s="69">
        <f>if(AJ1605="Hyperdisk Balanced",Assumptions!$B$11,0)</f>
        <v>0</v>
      </c>
      <c r="AM1605" s="69">
        <f>if(AJ1605="Hyperdisk Balanced",Assumptions!$B$12,0)</f>
        <v>0</v>
      </c>
      <c r="AN1605" s="70">
        <f>if(AK1605=0,0,if(AJ1605="Hyperdisk Balanced",vlookup(AK1605&amp;" provisioned space",'SKU Pricing'!A:B,Assumptions!$B$2,0)*Z1605+vlookup(AK1605&amp;" provisioned IOPS",'SKU Pricing'!A:B,Assumptions!$B$2,0)*AL1605*730+vlookup(AK1605&amp;" provisioned throughput",'SKU Pricing'!A:B,Assumptions!$B$2,0)*AM1605*730,vlookup(AK1605,'SKU Pricing'!A:B,Assumptions!$B$2,0)*Z1605))</f>
        <v>22.261</v>
      </c>
      <c r="AO1605" s="70">
        <f t="shared" si="15"/>
        <v>117.3293263</v>
      </c>
      <c r="AP1605" s="71" t="str">
        <f t="shared" si="16"/>
        <v>VM Manager</v>
      </c>
      <c r="AQ1605" s="70">
        <f>ifna(vlookup(AP1605,'SKU Pricing'!A:B,Assumptions!$B$2,0)*AE1605,0)</f>
        <v>2.19</v>
      </c>
      <c r="AR1605" s="72">
        <v>0.0</v>
      </c>
    </row>
    <row r="1606">
      <c r="A1606" s="61" t="s">
        <v>1743</v>
      </c>
      <c r="B1606" s="62" t="str">
        <f>ifna(if(vlookup(A1606,vOS!A:B,2,0)="","Unknown",vlookup(A1606,vOS!A:B,2,0)),"Unknown")</f>
        <v>Microsoft Windows Server 2008 R2 (64-bit)</v>
      </c>
      <c r="C1606" s="62">
        <f>vlookup(B1606,'OS Study'!A:D,2,0)</f>
        <v>0</v>
      </c>
      <c r="D1606" s="62" t="str">
        <f>vlookup(B1606,'OS Study'!A:D,3,0)</f>
        <v>Windows</v>
      </c>
      <c r="E1606" s="62" t="str">
        <f>vlookup(B1606,'OS Study'!A:D,4,0)</f>
        <v>Server</v>
      </c>
      <c r="F1606" s="63" t="str">
        <f>vlookup(B1606,'OS Study'!A:E,5,0)</f>
        <v>2008 R2</v>
      </c>
      <c r="G1606" s="62">
        <f>IF(vlookup(A1606,'RVtools V2.1'!A:J,4,0)="non",0,1)</f>
        <v>0</v>
      </c>
      <c r="H1606" s="62">
        <f>if(vlookup(A1606,'RVtools V2.1'!A:K,11,0)="kube",1,0)</f>
        <v>0</v>
      </c>
      <c r="I1606" s="62">
        <f t="shared" si="5"/>
        <v>0</v>
      </c>
      <c r="J1606" s="62">
        <f>ifna(vlookup(A1606,'Infra Study'!A:Q,17,0),0)</f>
        <v>0</v>
      </c>
      <c r="K1606" s="64">
        <f>IFERROR(__xludf.DUMMYFUNCTION("N(REGEXMATCH(VLOOKUP(A1606, 'RVtools V2.1'!A:H, 8, 0), ""^Serveur de fichiers""))"),0.0)</f>
        <v>0</v>
      </c>
      <c r="L1606" s="64">
        <f t="shared" si="6"/>
        <v>1</v>
      </c>
      <c r="M1606" s="65" t="str">
        <f>ifna(vlookup(A1606,'RVtools V2.1'!A:I,8,0),"N/A")</f>
        <v>VM Rebond</v>
      </c>
      <c r="N1606" s="64">
        <f>IFERROR(__xludf.DUMMYFUNCTION("IF(REGEXMATCH(M1606, ""(?i)"" &amp; JOIN(""|"", SPLIT(""kalisil"", "" ""))), 1, 0)"),0.0)</f>
        <v>0</v>
      </c>
      <c r="O1606" s="64" t="str">
        <f>vlookup(A1606,'RVtools V2.1'!A:H,7,0)</f>
        <v>N/A</v>
      </c>
      <c r="P1606" s="64">
        <f>if(vlookup(A1606,'RVtools V2.1'!A:H,5,0)="oui",1,0)</f>
        <v>0</v>
      </c>
      <c r="Q1606" s="64">
        <f>ifna(vlookup(A1606,vCPU!A:B,2,0),"Unknown")</f>
        <v>2</v>
      </c>
      <c r="R1606" s="66">
        <f>ifna(vlookup(A1606,vMemory!A:C,3,0),"Unknown")</f>
        <v>3</v>
      </c>
      <c r="S1606" s="66">
        <f>ifna(vlookup(A1606,vDisk!A:C,3,0),"Unknown")</f>
        <v>230</v>
      </c>
      <c r="T1606" s="67" t="str">
        <f t="array" ref="T1606">IFS(
   L1606=1, "No Lift &amp; Shift",
   J1606=1, XLOOKUP(A1606, 'Infra Study'!A:A, 'Infra Study'!P:P),
   I1606=1, "No Lift &amp; Shift",
   H1606=1, "GKE",
   K1606=1, "GCNV",
   G1606=1, "Lift &amp; Shift Prod",
   TRUE, "Lift &amp; Shift Noprod"
)</f>
        <v>No Lift &amp; Shift</v>
      </c>
      <c r="U1606" s="67">
        <f t="shared" si="7"/>
        <v>0</v>
      </c>
      <c r="V1606" s="68">
        <f>if(T1606="Lift &amp; Shift Noprod",if( Y1606=0,Assumptions!$B$5, Assumptions!$B$4),if(T1606="Lift &amp; Shift Prod",if(AND(N1606=1,O1606="T1"),Assumptions!$B$6,Assumptions!$B$4),0))</f>
        <v>0</v>
      </c>
      <c r="W1606" s="62">
        <f>if(V1606&lt;&gt;0,if(Q1606="Unknown", Assumptions!$B$42,If(Q1606&gt;1,Q1606,2)),0)</f>
        <v>0</v>
      </c>
      <c r="X1606" s="69">
        <f>if(V1606&lt;&gt;0,if(R1606="Unknown", Assumptions!$B$43,R1606),0)</f>
        <v>0</v>
      </c>
      <c r="Y1606" s="68">
        <f t="shared" si="8"/>
        <v>0</v>
      </c>
      <c r="Z1606" s="68">
        <f>if(V1606&lt;&gt;0,if(  S1606="Unknown", Assumptions!$B$44,S1606),0)</f>
        <v>0</v>
      </c>
      <c r="AA1606" s="68">
        <f>if(V1606 ="N2",ifna(vlookup(W1606&amp;"-"&amp;X1606,'Ref. VM'!A:B,2,0),"Custom"),if(V1606 ="E2" , ifna(vlookup(W1606&amp;"-"&amp;X1606,'Ref. VM'!D:E,2,0),"Custom"),if(V1606="N2D",ifna(vlookup(W1606&amp;"-"&amp;X1606,'Ref. VM'!G:H,2,0),"Custom"),if(V1606="N4",ifna(vlookup(W1606&amp;"-"&amp;X1606,'Ref. VM'!J:K,2,0),"Custom"),0))))</f>
        <v>0</v>
      </c>
      <c r="AB1606" s="67">
        <f t="shared" si="9"/>
        <v>0</v>
      </c>
      <c r="AC1606" s="67">
        <f t="shared" si="10"/>
        <v>0</v>
      </c>
      <c r="AD1606" s="67">
        <f t="shared" si="11"/>
        <v>0</v>
      </c>
      <c r="AE1606" s="62">
        <f>if(T1606="Lift &amp; Shift Prod",730,if(T1606="Lift &amp; Shift Noprod",Assumptions!$B$3,0))</f>
        <v>0</v>
      </c>
      <c r="AF1606" s="70">
        <f>if( U1606=0,0,if(Y1606=0, ((vlookup(AB1606,'SKU Pricing'!A:B,Assumptions!$B$2,0)*W1606)+(vlookup(AC1606,'SKU Pricing'!A:B,Assumptions!$B$2,0)*X1606))*AE1606,((vlookup(AB1606,'SKU Pricing'!A:B,Assumptions!$B$2,0)*W1606)+(vlookup(AC1606,'SKU Pricing'!A:B,Assumptions!$B$2,0)*(W1606*8))+(vlookup(AD1606,'SKU Pricing'!A:B,Assumptions!$B$2,0)*(X1606-(W1606*8))))*AE1606))</f>
        <v>0</v>
      </c>
      <c r="AG1606" s="67">
        <f t="shared" si="12"/>
        <v>0</v>
      </c>
      <c r="AH1606" s="70">
        <f>ifna(vlookup(AG1606,'SKU Pricing'!A:B,Assumptions!$B$2,0)*W1606*AE1606,0)</f>
        <v>0</v>
      </c>
      <c r="AI1606" s="62" t="str">
        <f t="shared" si="13"/>
        <v/>
      </c>
      <c r="AJ1606" s="62" t="str">
        <f>if(V1606&lt;&gt;0, if(T1606="Lift &amp; Shift Noprod",Assumptions!$B$9,if(V1606=Assumptions!$B$6,Assumptions!$B$10,if(P1606=1,Assumptions!$B$8,Assumptions!$B$7))),"")</f>
        <v/>
      </c>
      <c r="AK1606" s="69">
        <f t="shared" si="14"/>
        <v>0</v>
      </c>
      <c r="AL1606" s="69">
        <f>if(AJ1606="Hyperdisk Balanced",Assumptions!$B$11,0)</f>
        <v>0</v>
      </c>
      <c r="AM1606" s="69">
        <f>if(AJ1606="Hyperdisk Balanced",Assumptions!$B$12,0)</f>
        <v>0</v>
      </c>
      <c r="AN1606" s="70">
        <f>if(AK1606=0,0,if(AJ1606="Hyperdisk Balanced",vlookup(AK1606&amp;" provisioned space",'SKU Pricing'!A:B,Assumptions!$B$2,0)*Z1606+vlookup(AK1606&amp;" provisioned IOPS",'SKU Pricing'!A:B,Assumptions!$B$2,0)*AL1606*730+vlookup(AK1606&amp;" provisioned throughput",'SKU Pricing'!A:B,Assumptions!$B$2,0)*AM1606*730,vlookup(AK1606,'SKU Pricing'!A:B,Assumptions!$B$2,0)*Z1606))</f>
        <v>0</v>
      </c>
      <c r="AO1606" s="70">
        <f t="shared" si="15"/>
        <v>0</v>
      </c>
      <c r="AP1606" s="71">
        <f t="shared" si="16"/>
        <v>0</v>
      </c>
      <c r="AQ1606" s="70">
        <f>ifna(vlookup(AP1606,'SKU Pricing'!A:B,Assumptions!$B$2,0)*AE1606,0)</f>
        <v>0</v>
      </c>
      <c r="AR1606" s="72">
        <v>0.0</v>
      </c>
    </row>
    <row r="1607">
      <c r="A1607" s="61" t="s">
        <v>1744</v>
      </c>
      <c r="B1607" s="62" t="str">
        <f>ifna(if(vlookup(A1607,vOS!A:B,2,0)="","Unknown",vlookup(A1607,vOS!A:B,2,0)),"Unknown")</f>
        <v>Other 5.x or later Linux (64-bit)</v>
      </c>
      <c r="C1607" s="62">
        <f>vlookup(B1607,'OS Study'!A:D,2,0)</f>
        <v>0</v>
      </c>
      <c r="D1607" s="62" t="str">
        <f>vlookup(B1607,'OS Study'!A:D,3,0)</f>
        <v>Linux</v>
      </c>
      <c r="E1607" s="62" t="str">
        <f>vlookup(B1607,'OS Study'!A:D,4,0)</f>
        <v>Other</v>
      </c>
      <c r="F1607" s="62" t="str">
        <f>vlookup(B1607,'OS Study'!A:E,5,0)</f>
        <v/>
      </c>
      <c r="G1607" s="62">
        <f>IF(vlookup(A1607,'RVtools V2.1'!A:J,4,0)="non",0,1)</f>
        <v>0</v>
      </c>
      <c r="H1607" s="62">
        <f>if(vlookup(A1607,'RVtools V2.1'!A:K,11,0)="kube",1,0)</f>
        <v>0</v>
      </c>
      <c r="I1607" s="62">
        <f t="shared" si="5"/>
        <v>0</v>
      </c>
      <c r="J1607" s="62">
        <f>ifna(vlookup(A1607,'Infra Study'!A:Q,17,0),0)</f>
        <v>0</v>
      </c>
      <c r="K1607" s="64">
        <f>IFERROR(__xludf.DUMMYFUNCTION("N(REGEXMATCH(VLOOKUP(A1607, 'RVtools V2.1'!A:H, 8, 0), ""^Serveur de fichiers""))"),0.0)</f>
        <v>0</v>
      </c>
      <c r="L1607" s="64">
        <f t="shared" si="6"/>
        <v>0</v>
      </c>
      <c r="M1607" s="65" t="str">
        <f>ifna(vlookup(A1607,'RVtools V2.1'!A:I,8,0),"N/A")</f>
        <v>Infra - Liaison Site CAZ</v>
      </c>
      <c r="N1607" s="64">
        <f>IFERROR(__xludf.DUMMYFUNCTION("IF(REGEXMATCH(M1607, ""(?i)"" &amp; JOIN(""|"", SPLIT(""kalisil"", "" ""))), 1, 0)"),0.0)</f>
        <v>0</v>
      </c>
      <c r="O1607" s="64" t="str">
        <f>vlookup(A1607,'RVtools V2.1'!A:H,7,0)</f>
        <v>N/A</v>
      </c>
      <c r="P1607" s="64">
        <f>if(vlookup(A1607,'RVtools V2.1'!A:H,5,0)="oui",1,0)</f>
        <v>0</v>
      </c>
      <c r="Q1607" s="64">
        <f>ifna(vlookup(A1607,vCPU!A:B,2,0),"Unknown")</f>
        <v>1</v>
      </c>
      <c r="R1607" s="66">
        <f>ifna(vlookup(A1607,vMemory!A:C,3,0),"Unknown")</f>
        <v>1</v>
      </c>
      <c r="S1607" s="66">
        <f>ifna(vlookup(A1607,vDisk!A:C,3,0),"Unknown")</f>
        <v>2</v>
      </c>
      <c r="T1607" s="67" t="str">
        <f t="array" ref="T1607">IFS(
   L1607=1, "No Lift &amp; Shift",
   J1607=1, XLOOKUP(A1607, 'Infra Study'!A:A, 'Infra Study'!P:P),
   I1607=1, "No Lift &amp; Shift",
   H1607=1, "GKE",
   K1607=1, "GCNV",
   G1607=1, "Lift &amp; Shift Prod",
   TRUE, "Lift &amp; Shift Noprod"
)</f>
        <v>Lift &amp; Shift Noprod</v>
      </c>
      <c r="U1607" s="67">
        <f t="shared" si="7"/>
        <v>1</v>
      </c>
      <c r="V1607" s="68" t="str">
        <f>if(T1607="Lift &amp; Shift Noprod",if( Y1607=0,Assumptions!$B$5, Assumptions!$B$4),if(T1607="Lift &amp; Shift Prod",if(AND(N1607=1,O1607="T1"),Assumptions!$B$6,Assumptions!$B$4),0))</f>
        <v>E2</v>
      </c>
      <c r="W1607" s="62">
        <f>if(V1607&lt;&gt;0,if(Q1607="Unknown", Assumptions!$B$42,If(Q1607&gt;1,Q1607,2)),0)</f>
        <v>2</v>
      </c>
      <c r="X1607" s="69">
        <f>if(V1607&lt;&gt;0,if(R1607="Unknown", Assumptions!$B$43,R1607),0)</f>
        <v>1</v>
      </c>
      <c r="Y1607" s="68">
        <f t="shared" si="8"/>
        <v>0</v>
      </c>
      <c r="Z1607" s="68">
        <f>if(V1607&lt;&gt;0,if(  S1607="Unknown", Assumptions!$B$44,S1607),0)</f>
        <v>2</v>
      </c>
      <c r="AA1607" s="68" t="str">
        <f>if(V1607 ="N2",ifna(vlookup(W1607&amp;"-"&amp;X1607,'Ref. VM'!A:B,2,0),"Custom"),if(V1607 ="E2" , ifna(vlookup(W1607&amp;"-"&amp;X1607,'Ref. VM'!D:E,2,0),"Custom"),if(V1607="N2D",ifna(vlookup(W1607&amp;"-"&amp;X1607,'Ref. VM'!G:H,2,0),"Custom"),if(V1607="N4",ifna(vlookup(W1607&amp;"-"&amp;X1607,'Ref. VM'!J:K,2,0),"Custom"),0))))</f>
        <v>Custom</v>
      </c>
      <c r="AB1607" s="67" t="str">
        <f t="shared" si="9"/>
        <v>E2-Custom vCPUs</v>
      </c>
      <c r="AC1607" s="67" t="str">
        <f t="shared" si="10"/>
        <v>E2-Custom RAM</v>
      </c>
      <c r="AD1607" s="67">
        <f t="shared" si="11"/>
        <v>0</v>
      </c>
      <c r="AE1607" s="62">
        <f>if(T1607="Lift &amp; Shift Prod",730,if(T1607="Lift &amp; Shift Noprod",Assumptions!$B$3,0))</f>
        <v>270</v>
      </c>
      <c r="AF1607" s="70">
        <f>if( U1607=0,0,if(Y1607=0, ((vlookup(AB1607,'SKU Pricing'!A:B,Assumptions!$B$2,0)*W1607)+(vlookup(AC1607,'SKU Pricing'!A:B,Assumptions!$B$2,0)*X1607))*AE1607,((vlookup(AB1607,'SKU Pricing'!A:B,Assumptions!$B$2,0)*W1607)+(vlookup(AC1607,'SKU Pricing'!A:B,Assumptions!$B$2,0)*(W1607*8))+(vlookup(AD1607,'SKU Pricing'!A:B,Assumptions!$B$2,0)*(X1607-(W1607*8))))*AE1607))</f>
        <v>15.3075825</v>
      </c>
      <c r="AG1607" s="67">
        <f t="shared" si="12"/>
        <v>0</v>
      </c>
      <c r="AH1607" s="70">
        <f>ifna(vlookup(AG1607,'SKU Pricing'!A:B,Assumptions!$B$2,0)*W1607*AE1607,0)</f>
        <v>0</v>
      </c>
      <c r="AI1607" s="62" t="str">
        <f t="shared" si="13"/>
        <v/>
      </c>
      <c r="AJ1607" s="62" t="str">
        <f>if(V1607&lt;&gt;0, if(T1607="Lift &amp; Shift Noprod",Assumptions!$B$9,if(V1607=Assumptions!$B$6,Assumptions!$B$10,if(P1607=1,Assumptions!$B$8,Assumptions!$B$7))),"")</f>
        <v>Balanced</v>
      </c>
      <c r="AK1607" s="69" t="str">
        <f t="shared" si="14"/>
        <v>Balanced</v>
      </c>
      <c r="AL1607" s="69">
        <f>if(AJ1607="Hyperdisk Balanced",Assumptions!$B$11,0)</f>
        <v>0</v>
      </c>
      <c r="AM1607" s="69">
        <f>if(AJ1607="Hyperdisk Balanced",Assumptions!$B$12,0)</f>
        <v>0</v>
      </c>
      <c r="AN1607" s="70">
        <f>if(AK1607=0,0,if(AJ1607="Hyperdisk Balanced",vlookup(AK1607&amp;" provisioned space",'SKU Pricing'!A:B,Assumptions!$B$2,0)*Z1607+vlookup(AK1607&amp;" provisioned IOPS",'SKU Pricing'!A:B,Assumptions!$B$2,0)*AL1607*730+vlookup(AK1607&amp;" provisioned throughput",'SKU Pricing'!A:B,Assumptions!$B$2,0)*AM1607*730,vlookup(AK1607,'SKU Pricing'!A:B,Assumptions!$B$2,0)*Z1607))</f>
        <v>0.232</v>
      </c>
      <c r="AO1607" s="70">
        <f t="shared" si="15"/>
        <v>15.5395825</v>
      </c>
      <c r="AP1607" s="71" t="str">
        <f t="shared" si="16"/>
        <v>VM Manager</v>
      </c>
      <c r="AQ1607" s="70">
        <f>ifna(vlookup(AP1607,'SKU Pricing'!A:B,Assumptions!$B$2,0)*AE1607,0)</f>
        <v>0.81</v>
      </c>
      <c r="AR1607" s="72">
        <v>0.0</v>
      </c>
    </row>
    <row r="1608">
      <c r="A1608" s="61" t="s">
        <v>1745</v>
      </c>
      <c r="B1608" s="62" t="str">
        <f>ifna(if(vlookup(A1608,vOS!A:B,2,0)="","Unknown",vlookup(A1608,vOS!A:B,2,0)),"Unknown")</f>
        <v>Microsoft Windows Server 2016 or later (64-bit)</v>
      </c>
      <c r="C1608" s="62">
        <f>vlookup(B1608,'OS Study'!A:D,2,0)</f>
        <v>0</v>
      </c>
      <c r="D1608" s="62" t="str">
        <f>vlookup(B1608,'OS Study'!A:D,3,0)</f>
        <v>Windows</v>
      </c>
      <c r="E1608" s="62" t="str">
        <f>vlookup(B1608,'OS Study'!A:D,4,0)</f>
        <v>Server</v>
      </c>
      <c r="F1608" s="63" t="str">
        <f>vlookup(B1608,'OS Study'!A:E,5,0)</f>
        <v>2016</v>
      </c>
      <c r="G1608" s="62">
        <f>IF(vlookup(A1608,'RVtools V2.1'!A:J,4,0)="non",0,1)</f>
        <v>1</v>
      </c>
      <c r="H1608" s="62">
        <f>if(vlookup(A1608,'RVtools V2.1'!A:K,11,0)="kube",1,0)</f>
        <v>0</v>
      </c>
      <c r="I1608" s="62">
        <f t="shared" si="5"/>
        <v>0</v>
      </c>
      <c r="J1608" s="62">
        <f>ifna(vlookup(A1608,'Infra Study'!A:Q,17,0),0)</f>
        <v>0</v>
      </c>
      <c r="K1608" s="64">
        <f>IFERROR(__xludf.DUMMYFUNCTION("N(REGEXMATCH(VLOOKUP(A1608, 'RVtools V2.1'!A:H, 8, 0), ""^Serveur de fichiers""))"),0.0)</f>
        <v>0</v>
      </c>
      <c r="L1608" s="64">
        <f t="shared" si="6"/>
        <v>0</v>
      </c>
      <c r="M1608" s="67" t="str">
        <f>ifna(vlookup(A1608,'RVtools V2.1'!A:I,8,0),"N/A")</f>
        <v>Exploitation EIPU</v>
      </c>
      <c r="N1608" s="64">
        <f>IFERROR(__xludf.DUMMYFUNCTION("IF(REGEXMATCH(M1608, ""(?i)"" &amp; JOIN(""|"", SPLIT(""kalisil"", "" ""))), 1, 0)"),0.0)</f>
        <v>0</v>
      </c>
      <c r="O1608" s="64" t="str">
        <f>vlookup(A1608,'RVtools V2.1'!A:H,7,0)</f>
        <v>T1</v>
      </c>
      <c r="P1608" s="64">
        <f>if(vlookup(A1608,'RVtools V2.1'!A:H,5,0)="oui",1,0)</f>
        <v>1</v>
      </c>
      <c r="Q1608" s="64">
        <f>ifna(vlookup(A1608,vCPU!A:B,2,0),"Unknown")</f>
        <v>8</v>
      </c>
      <c r="R1608" s="66">
        <f>ifna(vlookup(A1608,vMemory!A:C,3,0),"Unknown")</f>
        <v>16</v>
      </c>
      <c r="S1608" s="66">
        <f>ifna(vlookup(A1608,vDisk!A:C,3,0),"Unknown")</f>
        <v>371</v>
      </c>
      <c r="T1608" s="67" t="str">
        <f t="array" ref="T1608">IFS(
   L1608=1, "No Lift &amp; Shift",
   J1608=1, XLOOKUP(A1608, 'Infra Study'!A:A, 'Infra Study'!P:P),
   I1608=1, "No Lift &amp; Shift",
   H1608=1, "GKE",
   K1608=1, "GCNV",
   G1608=1, "Lift &amp; Shift Prod",
   TRUE, "Lift &amp; Shift Noprod"
)</f>
        <v>Lift &amp; Shift Prod</v>
      </c>
      <c r="U1608" s="67">
        <f t="shared" si="7"/>
        <v>1</v>
      </c>
      <c r="V1608" s="68" t="str">
        <f>if(T1608="Lift &amp; Shift Noprod",if( Y1608=0,Assumptions!$B$5, Assumptions!$B$4),if(T1608="Lift &amp; Shift Prod",if(AND(N1608=1,O1608="T1"),Assumptions!$B$6,Assumptions!$B$4),0))</f>
        <v>N2D</v>
      </c>
      <c r="W1608" s="69">
        <f>if(V1608&lt;&gt;0,if(Q1608="Unknown", Assumptions!$B$42,If(Q1608&gt;1,Q1608,2)),0)</f>
        <v>8</v>
      </c>
      <c r="X1608" s="69">
        <f>if(V1608&lt;&gt;0,if(R1608="Unknown", Assumptions!$B$43,R1608),0)</f>
        <v>16</v>
      </c>
      <c r="Y1608" s="68">
        <f t="shared" si="8"/>
        <v>0</v>
      </c>
      <c r="Z1608" s="68">
        <f>if(V1608&lt;&gt;0,if(  S1608="Unknown", Assumptions!$B$44,S1608),0)</f>
        <v>371</v>
      </c>
      <c r="AA1608" s="68" t="str">
        <f>if(V1608 ="N2",ifna(vlookup(W1608&amp;"-"&amp;X1608,'Ref. VM'!A:B,2,0),"Custom"),if(V1608 ="E2" , ifna(vlookup(W1608&amp;"-"&amp;X1608,'Ref. VM'!D:E,2,0),"Custom"),if(V1608="N2D",ifna(vlookup(W1608&amp;"-"&amp;X1608,'Ref. VM'!G:H,2,0),"Custom"),if(V1608="N4",ifna(vlookup(W1608&amp;"-"&amp;X1608,'Ref. VM'!J:K,2,0),"Custom"),0))))</f>
        <v>Custom</v>
      </c>
      <c r="AB1608" s="67" t="str">
        <f t="shared" si="9"/>
        <v>N2D-Custom vCPUs-CUD 3y</v>
      </c>
      <c r="AC1608" s="67" t="str">
        <f t="shared" si="10"/>
        <v>N2D-Custom RAM-CUD 3y</v>
      </c>
      <c r="AD1608" s="67">
        <f t="shared" si="11"/>
        <v>0</v>
      </c>
      <c r="AE1608" s="69">
        <f>if(T1608="Lift &amp; Shift Prod",730,if(T1608="Lift &amp; Shift Noprod",Assumptions!$B$3,0))</f>
        <v>730</v>
      </c>
      <c r="AF1608" s="70">
        <f>if( U1608=0,0,if(Y1608=0, ((vlookup(AB1608,'SKU Pricing'!A:B,Assumptions!$B$2,0)*W1608)+(vlookup(AC1608,'SKU Pricing'!A:B,Assumptions!$B$2,0)*X1608))*AE1608,((vlookup(AB1608,'SKU Pricing'!A:B,Assumptions!$B$2,0)*W1608)+(vlookup(AC1608,'SKU Pricing'!A:B,Assumptions!$B$2,0)*(W1608*8))+(vlookup(AD1608,'SKU Pricing'!A:B,Assumptions!$B$2,0)*(X1608-(W1608*8))))*AE1608))</f>
        <v>111.6333053</v>
      </c>
      <c r="AG1608" s="67" t="str">
        <f t="shared" si="12"/>
        <v>Windows Server</v>
      </c>
      <c r="AH1608" s="70">
        <f>ifna(vlookup(AG1608,'SKU Pricing'!A:B,Assumptions!$B$2,0)*W1608*AE1608,0)</f>
        <v>268.64</v>
      </c>
      <c r="AI1608" s="62" t="str">
        <f t="shared" si="13"/>
        <v>Regional</v>
      </c>
      <c r="AJ1608" s="62" t="str">
        <f>if(V1608&lt;&gt;0, if(T1608="Lift &amp; Shift Noprod",Assumptions!$B$9,if(V1608=Assumptions!$B$6,Assumptions!$B$10,if(P1608=1,Assumptions!$B$8,Assumptions!$B$7))),"")</f>
        <v>SSD</v>
      </c>
      <c r="AK1608" s="69" t="str">
        <f t="shared" si="14"/>
        <v>SSD</v>
      </c>
      <c r="AL1608" s="69">
        <f>if(AJ1608="Hyperdisk Balanced",Assumptions!$B$11,0)</f>
        <v>0</v>
      </c>
      <c r="AM1608" s="69">
        <f>if(AJ1608="Hyperdisk Balanced",Assumptions!$B$12,0)</f>
        <v>0</v>
      </c>
      <c r="AN1608" s="70">
        <f>if(AK1608=0,0,if(AJ1608="Hyperdisk Balanced",vlookup(AK1608&amp;" provisioned space",'SKU Pricing'!A:B,Assumptions!$B$2,0)*Z1608+vlookup(AK1608&amp;" provisioned IOPS",'SKU Pricing'!A:B,Assumptions!$B$2,0)*AL1608*730+vlookup(AK1608&amp;" provisioned throughput",'SKU Pricing'!A:B,Assumptions!$B$2,0)*AM1608*730,vlookup(AK1608,'SKU Pricing'!A:B,Assumptions!$B$2,0)*Z1608))</f>
        <v>73.087</v>
      </c>
      <c r="AO1608" s="70">
        <f t="shared" si="15"/>
        <v>453.3603053</v>
      </c>
      <c r="AP1608" s="71" t="str">
        <f t="shared" si="16"/>
        <v>VM Manager</v>
      </c>
      <c r="AQ1608" s="70">
        <f>ifna(vlookup(AP1608,'SKU Pricing'!A:B,Assumptions!$B$2,0)*AE1608,0)</f>
        <v>2.19</v>
      </c>
      <c r="AR1608" s="72">
        <v>0.0</v>
      </c>
    </row>
    <row r="1609">
      <c r="A1609" s="61" t="s">
        <v>1746</v>
      </c>
      <c r="B1609" s="62" t="str">
        <f>ifna(if(vlookup(A1609,vOS!A:B,2,0)="","Unknown",vlookup(A1609,vOS!A:B,2,0)),"Unknown")</f>
        <v>Microsoft Windows 10 (64-bit)</v>
      </c>
      <c r="C1609" s="62">
        <f>vlookup(B1609,'OS Study'!A:D,2,0)</f>
        <v>0</v>
      </c>
      <c r="D1609" s="62" t="str">
        <f>vlookup(B1609,'OS Study'!A:D,3,0)</f>
        <v>Windows</v>
      </c>
      <c r="E1609" s="62" t="str">
        <f>vlookup(B1609,'OS Study'!A:D,4,0)</f>
        <v>Workstation</v>
      </c>
      <c r="F1609" s="63" t="str">
        <f>vlookup(B1609,'OS Study'!A:E,5,0)</f>
        <v>10</v>
      </c>
      <c r="G1609" s="62">
        <f>IF(vlookup(A1609,'RVtools V2.1'!A:J,4,0)="non",0,1)</f>
        <v>1</v>
      </c>
      <c r="H1609" s="62">
        <f>if(vlookup(A1609,'RVtools V2.1'!A:K,11,0)="kube",1,0)</f>
        <v>0</v>
      </c>
      <c r="I1609" s="62">
        <f t="shared" si="5"/>
        <v>0</v>
      </c>
      <c r="J1609" s="62">
        <f>ifna(vlookup(A1609,'Infra Study'!A:Q,17,0),0)</f>
        <v>1</v>
      </c>
      <c r="K1609" s="64">
        <f>IFERROR(__xludf.DUMMYFUNCTION("N(REGEXMATCH(VLOOKUP(A1609, 'RVtools V2.1'!A:H, 8, 0), ""^Serveur de fichiers""))"),0.0)</f>
        <v>0</v>
      </c>
      <c r="L1609" s="64">
        <f t="shared" si="6"/>
        <v>0</v>
      </c>
      <c r="M1609" s="67" t="str">
        <f>ifna(vlookup(A1609,'RVtools V2.1'!A:I,8,0),"N/A")</f>
        <v>MEMNOS - Astralab</v>
      </c>
      <c r="N1609" s="64">
        <f>IFERROR(__xludf.DUMMYFUNCTION("IF(REGEXMATCH(M1609, ""(?i)"" &amp; JOIN(""|"", SPLIT(""kalisil"", "" ""))), 1, 0)"),0.0)</f>
        <v>0</v>
      </c>
      <c r="O1609" s="64" t="str">
        <f>vlookup(A1609,'RVtools V2.1'!A:H,7,0)</f>
        <v>T1</v>
      </c>
      <c r="P1609" s="64">
        <f>if(vlookup(A1609,'RVtools V2.1'!A:H,5,0)="oui",1,0)</f>
        <v>1</v>
      </c>
      <c r="Q1609" s="64">
        <f>ifna(vlookup(A1609,vCPU!A:B,2,0),"Unknown")</f>
        <v>2</v>
      </c>
      <c r="R1609" s="66">
        <f>ifna(vlookup(A1609,vMemory!A:C,3,0),"Unknown")</f>
        <v>4</v>
      </c>
      <c r="S1609" s="66">
        <f>ifna(vlookup(A1609,vDisk!A:C,3,0),"Unknown")</f>
        <v>163</v>
      </c>
      <c r="T1609" s="67" t="str">
        <f t="array" ref="T1609">IFS(
   L1609=1, "No Lift &amp; Shift",
   J1609=1, XLOOKUP(A1609, 'Infra Study'!A:A, 'Infra Study'!P:P),
   I1609=1, "No Lift &amp; Shift",
   H1609=1, "GKE",
   K1609=1, "GCNV",
   G1609=1, "Lift &amp; Shift Prod",
   TRUE, "Lift &amp; Shift Noprod"
)</f>
        <v>Consolidation</v>
      </c>
      <c r="U1609" s="67">
        <f t="shared" si="7"/>
        <v>0</v>
      </c>
      <c r="V1609" s="68">
        <f>if(T1609="Lift &amp; Shift Noprod",if( Y1609=0,Assumptions!$B$5, Assumptions!$B$4),if(T1609="Lift &amp; Shift Prod",if(AND(N1609=1,O1609="T1"),Assumptions!$B$6,Assumptions!$B$4),0))</f>
        <v>0</v>
      </c>
      <c r="W1609" s="62">
        <f>if(V1609&lt;&gt;0,if(Q1609="Unknown", Assumptions!$B$42,If(Q1609&gt;1,Q1609,2)),0)</f>
        <v>0</v>
      </c>
      <c r="X1609" s="69">
        <f>if(V1609&lt;&gt;0,if(R1609="Unknown", Assumptions!$B$43,R1609),0)</f>
        <v>0</v>
      </c>
      <c r="Y1609" s="68">
        <f t="shared" si="8"/>
        <v>0</v>
      </c>
      <c r="Z1609" s="68">
        <f>if(V1609&lt;&gt;0,if(  S1609="Unknown", Assumptions!$B$44,S1609),0)</f>
        <v>0</v>
      </c>
      <c r="AA1609" s="68">
        <f>if(V1609 ="N2",ifna(vlookup(W1609&amp;"-"&amp;X1609,'Ref. VM'!A:B,2,0),"Custom"),if(V1609 ="E2" , ifna(vlookup(W1609&amp;"-"&amp;X1609,'Ref. VM'!D:E,2,0),"Custom"),if(V1609="N2D",ifna(vlookup(W1609&amp;"-"&amp;X1609,'Ref. VM'!G:H,2,0),"Custom"),if(V1609="N4",ifna(vlookup(W1609&amp;"-"&amp;X1609,'Ref. VM'!J:K,2,0),"Custom"),0))))</f>
        <v>0</v>
      </c>
      <c r="AB1609" s="67">
        <f t="shared" si="9"/>
        <v>0</v>
      </c>
      <c r="AC1609" s="67">
        <f t="shared" si="10"/>
        <v>0</v>
      </c>
      <c r="AD1609" s="67">
        <f t="shared" si="11"/>
        <v>0</v>
      </c>
      <c r="AE1609" s="62">
        <f>if(T1609="Lift &amp; Shift Prod",730,if(T1609="Lift &amp; Shift Noprod",Assumptions!$B$3,0))</f>
        <v>0</v>
      </c>
      <c r="AF1609" s="70">
        <f>if( U1609=0,0,if(Y1609=0, ((vlookup(AB1609,'SKU Pricing'!A:B,Assumptions!$B$2,0)*W1609)+(vlookup(AC1609,'SKU Pricing'!A:B,Assumptions!$B$2,0)*X1609))*AE1609,((vlookup(AB1609,'SKU Pricing'!A:B,Assumptions!$B$2,0)*W1609)+(vlookup(AC1609,'SKU Pricing'!A:B,Assumptions!$B$2,0)*(W1609*8))+(vlookup(AD1609,'SKU Pricing'!A:B,Assumptions!$B$2,0)*(X1609-(W1609*8))))*AE1609))</f>
        <v>0</v>
      </c>
      <c r="AG1609" s="67">
        <f t="shared" si="12"/>
        <v>0</v>
      </c>
      <c r="AH1609" s="70">
        <f>ifna(vlookup(AG1609,'SKU Pricing'!A:B,Assumptions!$B$2,0)*W1609*AE1609,0)</f>
        <v>0</v>
      </c>
      <c r="AI1609" s="62" t="str">
        <f t="shared" si="13"/>
        <v/>
      </c>
      <c r="AJ1609" s="62" t="str">
        <f>if(V1609&lt;&gt;0, if(T1609="Lift &amp; Shift Noprod",Assumptions!$B$9,if(V1609=Assumptions!$B$6,Assumptions!$B$10,if(P1609=1,Assumptions!$B$8,Assumptions!$B$7))),"")</f>
        <v/>
      </c>
      <c r="AK1609" s="69">
        <f t="shared" si="14"/>
        <v>0</v>
      </c>
      <c r="AL1609" s="69">
        <f>if(AJ1609="Hyperdisk Balanced",Assumptions!$B$11,0)</f>
        <v>0</v>
      </c>
      <c r="AM1609" s="69">
        <f>if(AJ1609="Hyperdisk Balanced",Assumptions!$B$12,0)</f>
        <v>0</v>
      </c>
      <c r="AN1609" s="70">
        <f>if(AK1609=0,0,if(AJ1609="Hyperdisk Balanced",vlookup(AK1609&amp;" provisioned space",'SKU Pricing'!A:B,Assumptions!$B$2,0)*Z1609+vlookup(AK1609&amp;" provisioned IOPS",'SKU Pricing'!A:B,Assumptions!$B$2,0)*AL1609*730+vlookup(AK1609&amp;" provisioned throughput",'SKU Pricing'!A:B,Assumptions!$B$2,0)*AM1609*730,vlookup(AK1609,'SKU Pricing'!A:B,Assumptions!$B$2,0)*Z1609))</f>
        <v>0</v>
      </c>
      <c r="AO1609" s="70">
        <f t="shared" si="15"/>
        <v>0</v>
      </c>
      <c r="AP1609" s="71">
        <f t="shared" si="16"/>
        <v>0</v>
      </c>
      <c r="AQ1609" s="70">
        <f>ifna(vlookup(AP1609,'SKU Pricing'!A:B,Assumptions!$B$2,0)*AE1609,0)</f>
        <v>0</v>
      </c>
      <c r="AR1609" s="72">
        <v>0.0</v>
      </c>
    </row>
    <row r="1610">
      <c r="A1610" s="61" t="s">
        <v>1747</v>
      </c>
      <c r="B1610" s="62" t="str">
        <f>ifna(if(vlookup(A1610,vOS!A:B,2,0)="","Unknown",vlookup(A1610,vOS!A:B,2,0)),"Unknown")</f>
        <v>Debian GNU/Linux 11 (64-bit)</v>
      </c>
      <c r="C1610" s="62">
        <f>vlookup(B1610,'OS Study'!A:D,2,0)</f>
        <v>0</v>
      </c>
      <c r="D1610" s="62" t="str">
        <f>vlookup(B1610,'OS Study'!A:D,3,0)</f>
        <v>Linux</v>
      </c>
      <c r="E1610" s="62" t="str">
        <f>vlookup(B1610,'OS Study'!A:D,4,0)</f>
        <v>Debian</v>
      </c>
      <c r="F1610" s="63" t="str">
        <f>vlookup(B1610,'OS Study'!A:E,5,0)</f>
        <v>11</v>
      </c>
      <c r="G1610" s="62">
        <f>IF(vlookup(A1610,'RVtools V2.1'!A:J,4,0)="non",0,1)</f>
        <v>1</v>
      </c>
      <c r="H1610" s="62">
        <f>if(vlookup(A1610,'RVtools V2.1'!A:K,11,0)="kube",1,0)</f>
        <v>0</v>
      </c>
      <c r="I1610" s="62">
        <f t="shared" si="5"/>
        <v>0</v>
      </c>
      <c r="J1610" s="62">
        <f>ifna(vlookup(A1610,'Infra Study'!A:Q,17,0),0)</f>
        <v>0</v>
      </c>
      <c r="K1610" s="64">
        <f>IFERROR(__xludf.DUMMYFUNCTION("N(REGEXMATCH(VLOOKUP(A1610, 'RVtools V2.1'!A:H, 8, 0), ""^Serveur de fichiers""))"),0.0)</f>
        <v>0</v>
      </c>
      <c r="L1610" s="64">
        <f t="shared" si="6"/>
        <v>0</v>
      </c>
      <c r="M1610" s="67" t="str">
        <f>ifna(vlookup(A1610,'RVtools V2.1'!A:I,8,0),"N/A")</f>
        <v>Serveur FTP - ALI</v>
      </c>
      <c r="N1610" s="64">
        <f>IFERROR(__xludf.DUMMYFUNCTION("IF(REGEXMATCH(M1610, ""(?i)"" &amp; JOIN(""|"", SPLIT(""kalisil"", "" ""))), 1, 0)"),0.0)</f>
        <v>0</v>
      </c>
      <c r="O1610" s="64" t="str">
        <f>vlookup(A1610,'RVtools V2.1'!A:H,7,0)</f>
        <v>T1</v>
      </c>
      <c r="P1610" s="64">
        <f>if(vlookup(A1610,'RVtools V2.1'!A:H,5,0)="oui",1,0)</f>
        <v>1</v>
      </c>
      <c r="Q1610" s="64">
        <f>ifna(vlookup(A1610,vCPU!A:B,2,0),"Unknown")</f>
        <v>2</v>
      </c>
      <c r="R1610" s="66">
        <f>ifna(vlookup(A1610,vMemory!A:C,3,0),"Unknown")</f>
        <v>2</v>
      </c>
      <c r="S1610" s="66">
        <f>ifna(vlookup(A1610,vDisk!A:C,3,0),"Unknown")</f>
        <v>7</v>
      </c>
      <c r="T1610" s="67" t="str">
        <f t="array" ref="T1610">IFS(
   L1610=1, "No Lift &amp; Shift",
   J1610=1, XLOOKUP(A1610, 'Infra Study'!A:A, 'Infra Study'!P:P),
   I1610=1, "No Lift &amp; Shift",
   H1610=1, "GKE",
   K1610=1, "GCNV",
   G1610=1, "Lift &amp; Shift Prod",
   TRUE, "Lift &amp; Shift Noprod"
)</f>
        <v>Lift &amp; Shift Prod</v>
      </c>
      <c r="U1610" s="67">
        <f t="shared" si="7"/>
        <v>1</v>
      </c>
      <c r="V1610" s="68" t="str">
        <f>if(T1610="Lift &amp; Shift Noprod",if( Y1610=0,Assumptions!$B$5, Assumptions!$B$4),if(T1610="Lift &amp; Shift Prod",if(AND(N1610=1,O1610="T1"),Assumptions!$B$6,Assumptions!$B$4),0))</f>
        <v>N2D</v>
      </c>
      <c r="W1610" s="69">
        <f>if(V1610&lt;&gt;0,if(Q1610="Unknown", Assumptions!$B$42,If(Q1610&gt;1,Q1610,2)),0)</f>
        <v>2</v>
      </c>
      <c r="X1610" s="69">
        <f>if(V1610&lt;&gt;0,if(R1610="Unknown", Assumptions!$B$43,R1610),0)</f>
        <v>2</v>
      </c>
      <c r="Y1610" s="68">
        <f t="shared" si="8"/>
        <v>0</v>
      </c>
      <c r="Z1610" s="68">
        <f>if(V1610&lt;&gt;0,if(  S1610="Unknown", Assumptions!$B$44,S1610),0)</f>
        <v>7</v>
      </c>
      <c r="AA1610" s="68" t="str">
        <f>if(V1610 ="N2",ifna(vlookup(W1610&amp;"-"&amp;X1610,'Ref. VM'!A:B,2,0),"Custom"),if(V1610 ="E2" , ifna(vlookup(W1610&amp;"-"&amp;X1610,'Ref. VM'!D:E,2,0),"Custom"),if(V1610="N2D",ifna(vlookup(W1610&amp;"-"&amp;X1610,'Ref. VM'!G:H,2,0),"Custom"),if(V1610="N4",ifna(vlookup(W1610&amp;"-"&amp;X1610,'Ref. VM'!J:K,2,0),"Custom"),0))))</f>
        <v>Custom</v>
      </c>
      <c r="AB1610" s="67" t="str">
        <f t="shared" si="9"/>
        <v>N2D-Custom vCPUs-CUD 3y</v>
      </c>
      <c r="AC1610" s="67" t="str">
        <f t="shared" si="10"/>
        <v>N2D-Custom RAM-CUD 3y</v>
      </c>
      <c r="AD1610" s="67">
        <f t="shared" si="11"/>
        <v>0</v>
      </c>
      <c r="AE1610" s="69">
        <f>if(T1610="Lift &amp; Shift Prod",730,if(T1610="Lift &amp; Shift Noprod",Assumptions!$B$3,0))</f>
        <v>730</v>
      </c>
      <c r="AF1610" s="70">
        <f>if( U1610=0,0,if(Y1610=0, ((vlookup(AB1610,'SKU Pricing'!A:B,Assumptions!$B$2,0)*W1610)+(vlookup(AC1610,'SKU Pricing'!A:B,Assumptions!$B$2,0)*X1610))*AE1610,((vlookup(AB1610,'SKU Pricing'!A:B,Assumptions!$B$2,0)*W1610)+(vlookup(AC1610,'SKU Pricing'!A:B,Assumptions!$B$2,0)*(W1610*8))+(vlookup(AD1610,'SKU Pricing'!A:B,Assumptions!$B$2,0)*(X1610-(W1610*8))))*AE1610))</f>
        <v>24.9581598</v>
      </c>
      <c r="AG1610" s="67">
        <f t="shared" si="12"/>
        <v>0</v>
      </c>
      <c r="AH1610" s="70">
        <f>ifna(vlookup(AG1610,'SKU Pricing'!A:B,Assumptions!$B$2,0)*W1610*AE1610,0)</f>
        <v>0</v>
      </c>
      <c r="AI1610" s="62" t="str">
        <f t="shared" si="13"/>
        <v>Regional</v>
      </c>
      <c r="AJ1610" s="62" t="str">
        <f>if(V1610&lt;&gt;0, if(T1610="Lift &amp; Shift Noprod",Assumptions!$B$9,if(V1610=Assumptions!$B$6,Assumptions!$B$10,if(P1610=1,Assumptions!$B$8,Assumptions!$B$7))),"")</f>
        <v>SSD</v>
      </c>
      <c r="AK1610" s="69" t="str">
        <f t="shared" si="14"/>
        <v>SSD</v>
      </c>
      <c r="AL1610" s="69">
        <f>if(AJ1610="Hyperdisk Balanced",Assumptions!$B$11,0)</f>
        <v>0</v>
      </c>
      <c r="AM1610" s="69">
        <f>if(AJ1610="Hyperdisk Balanced",Assumptions!$B$12,0)</f>
        <v>0</v>
      </c>
      <c r="AN1610" s="70">
        <f>if(AK1610=0,0,if(AJ1610="Hyperdisk Balanced",vlookup(AK1610&amp;" provisioned space",'SKU Pricing'!A:B,Assumptions!$B$2,0)*Z1610+vlookup(AK1610&amp;" provisioned IOPS",'SKU Pricing'!A:B,Assumptions!$B$2,0)*AL1610*730+vlookup(AK1610&amp;" provisioned throughput",'SKU Pricing'!A:B,Assumptions!$B$2,0)*AM1610*730,vlookup(AK1610,'SKU Pricing'!A:B,Assumptions!$B$2,0)*Z1610))</f>
        <v>1.379</v>
      </c>
      <c r="AO1610" s="70">
        <f t="shared" si="15"/>
        <v>26.3371598</v>
      </c>
      <c r="AP1610" s="71" t="str">
        <f t="shared" si="16"/>
        <v>VM Manager</v>
      </c>
      <c r="AQ1610" s="70">
        <f>ifna(vlookup(AP1610,'SKU Pricing'!A:B,Assumptions!$B$2,0)*AE1610,0)</f>
        <v>2.19</v>
      </c>
      <c r="AR1610" s="72">
        <v>0.0</v>
      </c>
    </row>
    <row r="1611">
      <c r="A1611" s="61" t="s">
        <v>1748</v>
      </c>
      <c r="B1611" s="62" t="str">
        <f>ifna(if(vlookup(A1611,vOS!A:B,2,0)="","Unknown",vlookup(A1611,vOS!A:B,2,0)),"Unknown")</f>
        <v>Microsoft Windows Server 2022 (64-bit)</v>
      </c>
      <c r="C1611" s="62">
        <f>vlookup(B1611,'OS Study'!A:D,2,0)</f>
        <v>0</v>
      </c>
      <c r="D1611" s="62" t="str">
        <f>vlookup(B1611,'OS Study'!A:D,3,0)</f>
        <v>Windows</v>
      </c>
      <c r="E1611" s="62" t="str">
        <f>vlookup(B1611,'OS Study'!A:D,4,0)</f>
        <v>Server</v>
      </c>
      <c r="F1611" s="63" t="str">
        <f>vlookup(B1611,'OS Study'!A:E,5,0)</f>
        <v>2022</v>
      </c>
      <c r="G1611" s="62">
        <f>IF(vlookup(A1611,'RVtools V2.1'!A:J,4,0)="non",0,1)</f>
        <v>1</v>
      </c>
      <c r="H1611" s="62">
        <f>if(vlookup(A1611,'RVtools V2.1'!A:K,11,0)="kube",1,0)</f>
        <v>0</v>
      </c>
      <c r="I1611" s="62">
        <f t="shared" si="5"/>
        <v>0</v>
      </c>
      <c r="J1611" s="62">
        <f>ifna(vlookup(A1611,'Infra Study'!A:Q,17,0),0)</f>
        <v>0</v>
      </c>
      <c r="K1611" s="64">
        <f>IFERROR(__xludf.DUMMYFUNCTION("N(REGEXMATCH(VLOOKUP(A1611, 'RVtools V2.1'!A:H, 8, 0), ""^Serveur de fichiers""))"),0.0)</f>
        <v>0</v>
      </c>
      <c r="L1611" s="64">
        <f t="shared" si="6"/>
        <v>0</v>
      </c>
      <c r="M1611" s="67" t="str">
        <f>ifna(vlookup(A1611,'RVtools V2.1'!A:I,8,0),"N/A")</f>
        <v>Bac Express - CVL</v>
      </c>
      <c r="N1611" s="64">
        <f>IFERROR(__xludf.DUMMYFUNCTION("IF(REGEXMATCH(M1611, ""(?i)"" &amp; JOIN(""|"", SPLIT(""kalisil"", "" ""))), 1, 0)"),0.0)</f>
        <v>0</v>
      </c>
      <c r="O1611" s="64" t="str">
        <f>vlookup(A1611,'RVtools V2.1'!A:H,7,0)</f>
        <v>T1</v>
      </c>
      <c r="P1611" s="64">
        <f>if(vlookup(A1611,'RVtools V2.1'!A:H,5,0)="oui",1,0)</f>
        <v>0</v>
      </c>
      <c r="Q1611" s="64">
        <f>ifna(vlookup(A1611,vCPU!A:B,2,0),"Unknown")</f>
        <v>4</v>
      </c>
      <c r="R1611" s="66">
        <f>ifna(vlookup(A1611,vMemory!A:C,3,0),"Unknown")</f>
        <v>4</v>
      </c>
      <c r="S1611" s="66">
        <f>ifna(vlookup(A1611,vDisk!A:C,3,0),"Unknown")</f>
        <v>76</v>
      </c>
      <c r="T1611" s="67" t="str">
        <f t="array" ref="T1611">IFS(
   L1611=1, "No Lift &amp; Shift",
   J1611=1, XLOOKUP(A1611, 'Infra Study'!A:A, 'Infra Study'!P:P),
   I1611=1, "No Lift &amp; Shift",
   H1611=1, "GKE",
   K1611=1, "GCNV",
   G1611=1, "Lift &amp; Shift Prod",
   TRUE, "Lift &amp; Shift Noprod"
)</f>
        <v>Lift &amp; Shift Prod</v>
      </c>
      <c r="U1611" s="67">
        <f t="shared" si="7"/>
        <v>1</v>
      </c>
      <c r="V1611" s="68" t="str">
        <f>if(T1611="Lift &amp; Shift Noprod",if( Y1611=0,Assumptions!$B$5, Assumptions!$B$4),if(T1611="Lift &amp; Shift Prod",if(AND(N1611=1,O1611="T1"),Assumptions!$B$6,Assumptions!$B$4),0))</f>
        <v>N2D</v>
      </c>
      <c r="W1611" s="69">
        <f>if(V1611&lt;&gt;0,if(Q1611="Unknown", Assumptions!$B$42,If(Q1611&gt;1,Q1611,2)),0)</f>
        <v>4</v>
      </c>
      <c r="X1611" s="69">
        <f>if(V1611&lt;&gt;0,if(R1611="Unknown", Assumptions!$B$43,R1611),0)</f>
        <v>4</v>
      </c>
      <c r="Y1611" s="68">
        <f t="shared" si="8"/>
        <v>0</v>
      </c>
      <c r="Z1611" s="68">
        <f>if(V1611&lt;&gt;0,if(  S1611="Unknown", Assumptions!$B$44,S1611),0)</f>
        <v>76</v>
      </c>
      <c r="AA1611" s="68" t="str">
        <f>if(V1611 ="N2",ifna(vlookup(W1611&amp;"-"&amp;X1611,'Ref. VM'!A:B,2,0),"Custom"),if(V1611 ="E2" , ifna(vlookup(W1611&amp;"-"&amp;X1611,'Ref. VM'!D:E,2,0),"Custom"),if(V1611="N2D",ifna(vlookup(W1611&amp;"-"&amp;X1611,'Ref. VM'!G:H,2,0),"Custom"),if(V1611="N4",ifna(vlookup(W1611&amp;"-"&amp;X1611,'Ref. VM'!J:K,2,0),"Custom"),0))))</f>
        <v>Custom</v>
      </c>
      <c r="AB1611" s="67" t="str">
        <f t="shared" si="9"/>
        <v>N2D-Custom vCPUs-CUD 3y</v>
      </c>
      <c r="AC1611" s="67" t="str">
        <f t="shared" si="10"/>
        <v>N2D-Custom RAM-CUD 3y</v>
      </c>
      <c r="AD1611" s="67">
        <f t="shared" si="11"/>
        <v>0</v>
      </c>
      <c r="AE1611" s="62">
        <f>if(T1611="Lift &amp; Shift Prod",730,if(T1611="Lift &amp; Shift Noprod",Assumptions!$B$3,0))</f>
        <v>730</v>
      </c>
      <c r="AF1611" s="70">
        <f>if( U1611=0,0,if(Y1611=0, ((vlookup(AB1611,'SKU Pricing'!A:B,Assumptions!$B$2,0)*W1611)+(vlookup(AC1611,'SKU Pricing'!A:B,Assumptions!$B$2,0)*X1611))*AE1611,((vlookup(AB1611,'SKU Pricing'!A:B,Assumptions!$B$2,0)*W1611)+(vlookup(AC1611,'SKU Pricing'!A:B,Assumptions!$B$2,0)*(W1611*8))+(vlookup(AD1611,'SKU Pricing'!A:B,Assumptions!$B$2,0)*(X1611-(W1611*8))))*AE1611))</f>
        <v>49.9163196</v>
      </c>
      <c r="AG1611" s="67" t="str">
        <f t="shared" si="12"/>
        <v>Windows Server</v>
      </c>
      <c r="AH1611" s="70">
        <f>ifna(vlookup(AG1611,'SKU Pricing'!A:B,Assumptions!$B$2,0)*W1611*AE1611,0)</f>
        <v>134.32</v>
      </c>
      <c r="AI1611" s="62" t="str">
        <f t="shared" si="13"/>
        <v>Regional</v>
      </c>
      <c r="AJ1611" s="62" t="str">
        <f>if(V1611&lt;&gt;0, if(T1611="Lift &amp; Shift Noprod",Assumptions!$B$9,if(V1611=Assumptions!$B$6,Assumptions!$B$10,if(P1611=1,Assumptions!$B$8,Assumptions!$B$7))),"")</f>
        <v>Balanced</v>
      </c>
      <c r="AK1611" s="69" t="str">
        <f t="shared" si="14"/>
        <v>Balanced</v>
      </c>
      <c r="AL1611" s="69">
        <f>if(AJ1611="Hyperdisk Balanced",Assumptions!$B$11,0)</f>
        <v>0</v>
      </c>
      <c r="AM1611" s="69">
        <f>if(AJ1611="Hyperdisk Balanced",Assumptions!$B$12,0)</f>
        <v>0</v>
      </c>
      <c r="AN1611" s="70">
        <f>if(AK1611=0,0,if(AJ1611="Hyperdisk Balanced",vlookup(AK1611&amp;" provisioned space",'SKU Pricing'!A:B,Assumptions!$B$2,0)*Z1611+vlookup(AK1611&amp;" provisioned IOPS",'SKU Pricing'!A:B,Assumptions!$B$2,0)*AL1611*730+vlookup(AK1611&amp;" provisioned throughput",'SKU Pricing'!A:B,Assumptions!$B$2,0)*AM1611*730,vlookup(AK1611,'SKU Pricing'!A:B,Assumptions!$B$2,0)*Z1611))</f>
        <v>8.816</v>
      </c>
      <c r="AO1611" s="70">
        <f t="shared" si="15"/>
        <v>193.0523196</v>
      </c>
      <c r="AP1611" s="71" t="str">
        <f t="shared" si="16"/>
        <v>VM Manager</v>
      </c>
      <c r="AQ1611" s="70">
        <f>ifna(vlookup(AP1611,'SKU Pricing'!A:B,Assumptions!$B$2,0)*AE1611,0)</f>
        <v>2.19</v>
      </c>
      <c r="AR1611" s="72">
        <v>0.0</v>
      </c>
    </row>
    <row r="1612">
      <c r="A1612" s="61" t="s">
        <v>1749</v>
      </c>
      <c r="B1612" s="62" t="str">
        <f>ifna(if(vlookup(A1612,vOS!A:B,2,0)="","Unknown",vlookup(A1612,vOS!A:B,2,0)),"Unknown")</f>
        <v>Microsoft Windows Server 2022 (64-bit)</v>
      </c>
      <c r="C1612" s="62">
        <f>vlookup(B1612,'OS Study'!A:D,2,0)</f>
        <v>0</v>
      </c>
      <c r="D1612" s="62" t="str">
        <f>vlookup(B1612,'OS Study'!A:D,3,0)</f>
        <v>Windows</v>
      </c>
      <c r="E1612" s="62" t="str">
        <f>vlookup(B1612,'OS Study'!A:D,4,0)</f>
        <v>Server</v>
      </c>
      <c r="F1612" s="63" t="str">
        <f>vlookup(B1612,'OS Study'!A:E,5,0)</f>
        <v>2022</v>
      </c>
      <c r="G1612" s="62">
        <f>IF(vlookup(A1612,'RVtools V2.1'!A:J,4,0)="non",0,1)</f>
        <v>1</v>
      </c>
      <c r="H1612" s="62">
        <f>if(vlookup(A1612,'RVtools V2.1'!A:K,11,0)="kube",1,0)</f>
        <v>0</v>
      </c>
      <c r="I1612" s="62">
        <f t="shared" si="5"/>
        <v>0</v>
      </c>
      <c r="J1612" s="62">
        <f>ifna(vlookup(A1612,'Infra Study'!A:Q,17,0),0)</f>
        <v>0</v>
      </c>
      <c r="K1612" s="64">
        <f>IFERROR(__xludf.DUMMYFUNCTION("N(REGEXMATCH(VLOOKUP(A1612, 'RVtools V2.1'!A:H, 8, 0), ""^Serveur de fichiers""))"),0.0)</f>
        <v>0</v>
      </c>
      <c r="L1612" s="64">
        <f t="shared" si="6"/>
        <v>0</v>
      </c>
      <c r="M1612" s="67" t="str">
        <f>ifna(vlookup(A1612,'RVtools V2.1'!A:I,8,0),"N/A")</f>
        <v>Neon - CVL</v>
      </c>
      <c r="N1612" s="64">
        <f>IFERROR(__xludf.DUMMYFUNCTION("IF(REGEXMATCH(M1612, ""(?i)"" &amp; JOIN(""|"", SPLIT(""kalisil"", "" ""))), 1, 0)"),0.0)</f>
        <v>0</v>
      </c>
      <c r="O1612" s="64" t="str">
        <f>vlookup(A1612,'RVtools V2.1'!A:H,7,0)</f>
        <v>T1</v>
      </c>
      <c r="P1612" s="64">
        <f>if(vlookup(A1612,'RVtools V2.1'!A:H,5,0)="oui",1,0)</f>
        <v>0</v>
      </c>
      <c r="Q1612" s="64">
        <f>ifna(vlookup(A1612,vCPU!A:B,2,0),"Unknown")</f>
        <v>4</v>
      </c>
      <c r="R1612" s="66">
        <f>ifna(vlookup(A1612,vMemory!A:C,3,0),"Unknown")</f>
        <v>16</v>
      </c>
      <c r="S1612" s="66">
        <f>ifna(vlookup(A1612,vDisk!A:C,3,0),"Unknown")</f>
        <v>2499</v>
      </c>
      <c r="T1612" s="67" t="str">
        <f t="array" ref="T1612">IFS(
   L1612=1, "No Lift &amp; Shift",
   J1612=1, XLOOKUP(A1612, 'Infra Study'!A:A, 'Infra Study'!P:P),
   I1612=1, "No Lift &amp; Shift",
   H1612=1, "GKE",
   K1612=1, "GCNV",
   G1612=1, "Lift &amp; Shift Prod",
   TRUE, "Lift &amp; Shift Noprod"
)</f>
        <v>Lift &amp; Shift Prod</v>
      </c>
      <c r="U1612" s="67">
        <f t="shared" si="7"/>
        <v>1</v>
      </c>
      <c r="V1612" s="68" t="str">
        <f>if(T1612="Lift &amp; Shift Noprod",if( Y1612=0,Assumptions!$B$5, Assumptions!$B$4),if(T1612="Lift &amp; Shift Prod",if(AND(N1612=1,O1612="T1"),Assumptions!$B$6,Assumptions!$B$4),0))</f>
        <v>N2D</v>
      </c>
      <c r="W1612" s="69">
        <f>if(V1612&lt;&gt;0,if(Q1612="Unknown", Assumptions!$B$42,If(Q1612&gt;1,Q1612,2)),0)</f>
        <v>4</v>
      </c>
      <c r="X1612" s="69">
        <f>if(V1612&lt;&gt;0,if(R1612="Unknown", Assumptions!$B$43,R1612),0)</f>
        <v>16</v>
      </c>
      <c r="Y1612" s="68">
        <f t="shared" si="8"/>
        <v>0</v>
      </c>
      <c r="Z1612" s="68">
        <f>if(V1612&lt;&gt;0,if(  S1612="Unknown", Assumptions!$B$44,S1612),0)</f>
        <v>2499</v>
      </c>
      <c r="AA1612" s="68" t="str">
        <f>if(V1612 ="N2",ifna(vlookup(W1612&amp;"-"&amp;X1612,'Ref. VM'!A:B,2,0),"Custom"),if(V1612 ="E2" , ifna(vlookup(W1612&amp;"-"&amp;X1612,'Ref. VM'!D:E,2,0),"Custom"),if(V1612="N2D",ifna(vlookup(W1612&amp;"-"&amp;X1612,'Ref. VM'!G:H,2,0),"Custom"),if(V1612="N4",ifna(vlookup(W1612&amp;"-"&amp;X1612,'Ref. VM'!J:K,2,0),"Custom"),0))))</f>
        <v>Predefined</v>
      </c>
      <c r="AB1612" s="67" t="str">
        <f t="shared" si="9"/>
        <v>N2D-Predefined vCPUs-CUD 3y</v>
      </c>
      <c r="AC1612" s="67" t="str">
        <f t="shared" si="10"/>
        <v>N2D-Predefined RAM-CUD 3y</v>
      </c>
      <c r="AD1612" s="67">
        <f t="shared" si="11"/>
        <v>0</v>
      </c>
      <c r="AE1612" s="69">
        <f>if(T1612="Lift &amp; Shift Prod",730,if(T1612="Lift &amp; Shift Noprod",Assumptions!$B$3,0))</f>
        <v>730</v>
      </c>
      <c r="AF1612" s="70">
        <f>if( U1612=0,0,if(Y1612=0, ((vlookup(AB1612,'SKU Pricing'!A:B,Assumptions!$B$2,0)*W1612)+(vlookup(AC1612,'SKU Pricing'!A:B,Assumptions!$B$2,0)*X1612))*AE1612,((vlookup(AB1612,'SKU Pricing'!A:B,Assumptions!$B$2,0)*W1612)+(vlookup(AC1612,'SKU Pricing'!A:B,Assumptions!$B$2,0)*(W1612*8))+(vlookup(AD1612,'SKU Pricing'!A:B,Assumptions!$B$2,0)*(X1612-(W1612*8))))*AE1612))</f>
        <v>64.3974464</v>
      </c>
      <c r="AG1612" s="67" t="str">
        <f t="shared" si="12"/>
        <v>Windows Server</v>
      </c>
      <c r="AH1612" s="70">
        <f>ifna(vlookup(AG1612,'SKU Pricing'!A:B,Assumptions!$B$2,0)*W1612*AE1612,0)</f>
        <v>134.32</v>
      </c>
      <c r="AI1612" s="62" t="str">
        <f t="shared" si="13"/>
        <v>Regional</v>
      </c>
      <c r="AJ1612" s="62" t="str">
        <f>if(V1612&lt;&gt;0, if(T1612="Lift &amp; Shift Noprod",Assumptions!$B$9,if(V1612=Assumptions!$B$6,Assumptions!$B$10,if(P1612=1,Assumptions!$B$8,Assumptions!$B$7))),"")</f>
        <v>Balanced</v>
      </c>
      <c r="AK1612" s="69" t="str">
        <f t="shared" si="14"/>
        <v>Balanced</v>
      </c>
      <c r="AL1612" s="69">
        <f>if(AJ1612="Hyperdisk Balanced",Assumptions!$B$11,0)</f>
        <v>0</v>
      </c>
      <c r="AM1612" s="69">
        <f>if(AJ1612="Hyperdisk Balanced",Assumptions!$B$12,0)</f>
        <v>0</v>
      </c>
      <c r="AN1612" s="70">
        <f>if(AK1612=0,0,if(AJ1612="Hyperdisk Balanced",vlookup(AK1612&amp;" provisioned space",'SKU Pricing'!A:B,Assumptions!$B$2,0)*Z1612+vlookup(AK1612&amp;" provisioned IOPS",'SKU Pricing'!A:B,Assumptions!$B$2,0)*AL1612*730+vlookup(AK1612&amp;" provisioned throughput",'SKU Pricing'!A:B,Assumptions!$B$2,0)*AM1612*730,vlookup(AK1612,'SKU Pricing'!A:B,Assumptions!$B$2,0)*Z1612))</f>
        <v>289.884</v>
      </c>
      <c r="AO1612" s="70">
        <f t="shared" si="15"/>
        <v>488.6014464</v>
      </c>
      <c r="AP1612" s="71" t="str">
        <f t="shared" si="16"/>
        <v>VM Manager</v>
      </c>
      <c r="AQ1612" s="70">
        <f>ifna(vlookup(AP1612,'SKU Pricing'!A:B,Assumptions!$B$2,0)*AE1612,0)</f>
        <v>2.19</v>
      </c>
      <c r="AR1612" s="72">
        <v>0.0</v>
      </c>
    </row>
    <row r="1613">
      <c r="A1613" s="61" t="s">
        <v>1750</v>
      </c>
      <c r="B1613" s="62" t="str">
        <f>ifna(if(vlookup(A1613,vOS!A:B,2,0)="","Unknown",vlookup(A1613,vOS!A:B,2,0)),"Unknown")</f>
        <v>Microsoft Windows Server 2022 (64-bit)</v>
      </c>
      <c r="C1613" s="62">
        <f>vlookup(B1613,'OS Study'!A:D,2,0)</f>
        <v>0</v>
      </c>
      <c r="D1613" s="62" t="str">
        <f>vlookup(B1613,'OS Study'!A:D,3,0)</f>
        <v>Windows</v>
      </c>
      <c r="E1613" s="62" t="str">
        <f>vlookup(B1613,'OS Study'!A:D,4,0)</f>
        <v>Server</v>
      </c>
      <c r="F1613" s="63" t="str">
        <f>vlookup(B1613,'OS Study'!A:E,5,0)</f>
        <v>2022</v>
      </c>
      <c r="G1613" s="62">
        <f>IF(vlookup(A1613,'RVtools V2.1'!A:J,4,0)="non",0,1)</f>
        <v>1</v>
      </c>
      <c r="H1613" s="62">
        <f>if(vlookup(A1613,'RVtools V2.1'!A:K,11,0)="kube",1,0)</f>
        <v>0</v>
      </c>
      <c r="I1613" s="62">
        <f t="shared" si="5"/>
        <v>0</v>
      </c>
      <c r="J1613" s="62">
        <f>ifna(vlookup(A1613,'Infra Study'!A:Q,17,0),0)</f>
        <v>0</v>
      </c>
      <c r="K1613" s="64">
        <f>IFERROR(__xludf.DUMMYFUNCTION("N(REGEXMATCH(VLOOKUP(A1613, 'RVtools V2.1'!A:H, 8, 0), ""^Serveur de fichiers""))"),0.0)</f>
        <v>0</v>
      </c>
      <c r="L1613" s="64">
        <f t="shared" si="6"/>
        <v>0</v>
      </c>
      <c r="M1613" s="67" t="str">
        <f>ifna(vlookup(A1613,'RVtools V2.1'!A:I,8,0),"N/A")</f>
        <v>SBII</v>
      </c>
      <c r="N1613" s="64">
        <f>IFERROR(__xludf.DUMMYFUNCTION("IF(REGEXMATCH(M1613, ""(?i)"" &amp; JOIN(""|"", SPLIT(""kalisil"", "" ""))), 1, 0)"),0.0)</f>
        <v>0</v>
      </c>
      <c r="O1613" s="64" t="str">
        <f>vlookup(A1613,'RVtools V2.1'!A:H,7,0)</f>
        <v>N/A</v>
      </c>
      <c r="P1613" s="64">
        <f>if(vlookup(A1613,'RVtools V2.1'!A:H,5,0)="oui",1,0)</f>
        <v>0</v>
      </c>
      <c r="Q1613" s="64">
        <f>ifna(vlookup(A1613,vCPU!A:B,2,0),"Unknown")</f>
        <v>4</v>
      </c>
      <c r="R1613" s="66">
        <f>ifna(vlookup(A1613,vMemory!A:C,3,0),"Unknown")</f>
        <v>8</v>
      </c>
      <c r="S1613" s="66">
        <f>ifna(vlookup(A1613,vDisk!A:C,3,0),"Unknown")</f>
        <v>2969</v>
      </c>
      <c r="T1613" s="67" t="str">
        <f t="array" ref="T1613">IFS(
   L1613=1, "No Lift &amp; Shift",
   J1613=1, XLOOKUP(A1613, 'Infra Study'!A:A, 'Infra Study'!P:P),
   I1613=1, "No Lift &amp; Shift",
   H1613=1, "GKE",
   K1613=1, "GCNV",
   G1613=1, "Lift &amp; Shift Prod",
   TRUE, "Lift &amp; Shift Noprod"
)</f>
        <v>Lift &amp; Shift Prod</v>
      </c>
      <c r="U1613" s="67">
        <f t="shared" si="7"/>
        <v>1</v>
      </c>
      <c r="V1613" s="68" t="str">
        <f>if(T1613="Lift &amp; Shift Noprod",if( Y1613=0,Assumptions!$B$5, Assumptions!$B$4),if(T1613="Lift &amp; Shift Prod",if(AND(N1613=1,O1613="T1"),Assumptions!$B$6,Assumptions!$B$4),0))</f>
        <v>N2D</v>
      </c>
      <c r="W1613" s="69">
        <f>if(V1613&lt;&gt;0,if(Q1613="Unknown", Assumptions!$B$42,If(Q1613&gt;1,Q1613,2)),0)</f>
        <v>4</v>
      </c>
      <c r="X1613" s="69">
        <f>if(V1613&lt;&gt;0,if(R1613="Unknown", Assumptions!$B$43,R1613),0)</f>
        <v>8</v>
      </c>
      <c r="Y1613" s="68">
        <f t="shared" si="8"/>
        <v>0</v>
      </c>
      <c r="Z1613" s="68">
        <f>if(V1613&lt;&gt;0,if(  S1613="Unknown", Assumptions!$B$44,S1613),0)</f>
        <v>2969</v>
      </c>
      <c r="AA1613" s="68" t="str">
        <f>if(V1613 ="N2",ifna(vlookup(W1613&amp;"-"&amp;X1613,'Ref. VM'!A:B,2,0),"Custom"),if(V1613 ="E2" , ifna(vlookup(W1613&amp;"-"&amp;X1613,'Ref. VM'!D:E,2,0),"Custom"),if(V1613="N2D",ifna(vlookup(W1613&amp;"-"&amp;X1613,'Ref. VM'!G:H,2,0),"Custom"),if(V1613="N4",ifna(vlookup(W1613&amp;"-"&amp;X1613,'Ref. VM'!J:K,2,0),"Custom"),0))))</f>
        <v>Custom</v>
      </c>
      <c r="AB1613" s="67" t="str">
        <f t="shared" si="9"/>
        <v>N2D-Custom vCPUs-CUD 3y</v>
      </c>
      <c r="AC1613" s="67" t="str">
        <f t="shared" si="10"/>
        <v>N2D-Custom RAM-CUD 3y</v>
      </c>
      <c r="AD1613" s="67">
        <f t="shared" si="11"/>
        <v>0</v>
      </c>
      <c r="AE1613" s="69">
        <f>if(T1613="Lift &amp; Shift Prod",730,if(T1613="Lift &amp; Shift Noprod",Assumptions!$B$3,0))</f>
        <v>730</v>
      </c>
      <c r="AF1613" s="70">
        <f>if( U1613=0,0,if(Y1613=0, ((vlookup(AB1613,'SKU Pricing'!A:B,Assumptions!$B$2,0)*W1613)+(vlookup(AC1613,'SKU Pricing'!A:B,Assumptions!$B$2,0)*X1613))*AE1613,((vlookup(AB1613,'SKU Pricing'!A:B,Assumptions!$B$2,0)*W1613)+(vlookup(AC1613,'SKU Pricing'!A:B,Assumptions!$B$2,0)*(W1613*8))+(vlookup(AD1613,'SKU Pricing'!A:B,Assumptions!$B$2,0)*(X1613-(W1613*8))))*AE1613))</f>
        <v>55.81665264</v>
      </c>
      <c r="AG1613" s="67" t="str">
        <f t="shared" si="12"/>
        <v>Windows Server</v>
      </c>
      <c r="AH1613" s="70">
        <f>ifna(vlookup(AG1613,'SKU Pricing'!A:B,Assumptions!$B$2,0)*W1613*AE1613,0)</f>
        <v>134.32</v>
      </c>
      <c r="AI1613" s="62" t="str">
        <f t="shared" si="13"/>
        <v/>
      </c>
      <c r="AJ1613" s="62" t="str">
        <f>if(V1613&lt;&gt;0, if(T1613="Lift &amp; Shift Noprod",Assumptions!$B$9,if(V1613=Assumptions!$B$6,Assumptions!$B$10,if(P1613=1,Assumptions!$B$8,Assumptions!$B$7))),"")</f>
        <v>Balanced</v>
      </c>
      <c r="AK1613" s="69" t="str">
        <f t="shared" si="14"/>
        <v>Balanced</v>
      </c>
      <c r="AL1613" s="69">
        <f>if(AJ1613="Hyperdisk Balanced",Assumptions!$B$11,0)</f>
        <v>0</v>
      </c>
      <c r="AM1613" s="69">
        <f>if(AJ1613="Hyperdisk Balanced",Assumptions!$B$12,0)</f>
        <v>0</v>
      </c>
      <c r="AN1613" s="70">
        <f>if(AK1613=0,0,if(AJ1613="Hyperdisk Balanced",vlookup(AK1613&amp;" provisioned space",'SKU Pricing'!A:B,Assumptions!$B$2,0)*Z1613+vlookup(AK1613&amp;" provisioned IOPS",'SKU Pricing'!A:B,Assumptions!$B$2,0)*AL1613*730+vlookup(AK1613&amp;" provisioned throughput",'SKU Pricing'!A:B,Assumptions!$B$2,0)*AM1613*730,vlookup(AK1613,'SKU Pricing'!A:B,Assumptions!$B$2,0)*Z1613))</f>
        <v>344.404</v>
      </c>
      <c r="AO1613" s="70">
        <f t="shared" si="15"/>
        <v>534.5406526</v>
      </c>
      <c r="AP1613" s="71" t="str">
        <f t="shared" si="16"/>
        <v>VM Manager</v>
      </c>
      <c r="AQ1613" s="70">
        <f>ifna(vlookup(AP1613,'SKU Pricing'!A:B,Assumptions!$B$2,0)*AE1613,0)</f>
        <v>2.19</v>
      </c>
      <c r="AR1613" s="72">
        <v>0.0</v>
      </c>
    </row>
    <row r="1614">
      <c r="A1614" s="61" t="s">
        <v>1751</v>
      </c>
      <c r="B1614" s="62" t="str">
        <f>ifna(if(vlookup(A1614,vOS!A:B,2,0)="","Unknown",vlookup(A1614,vOS!A:B,2,0)),"Unknown")</f>
        <v>Microsoft Windows Server 2019 (64-bit)</v>
      </c>
      <c r="C1614" s="62">
        <f>vlookup(B1614,'OS Study'!A:D,2,0)</f>
        <v>0</v>
      </c>
      <c r="D1614" s="62" t="str">
        <f>vlookup(B1614,'OS Study'!A:D,3,0)</f>
        <v>Windows</v>
      </c>
      <c r="E1614" s="62" t="str">
        <f>vlookup(B1614,'OS Study'!A:D,4,0)</f>
        <v>Server</v>
      </c>
      <c r="F1614" s="63" t="str">
        <f>vlookup(B1614,'OS Study'!A:E,5,0)</f>
        <v>2019</v>
      </c>
      <c r="G1614" s="62">
        <f>IF(vlookup(A1614,'RVtools V2.1'!A:J,4,0)="non",0,1)</f>
        <v>1</v>
      </c>
      <c r="H1614" s="62">
        <f>if(vlookup(A1614,'RVtools V2.1'!A:K,11,0)="kube",1,0)</f>
        <v>0</v>
      </c>
      <c r="I1614" s="62">
        <f t="shared" si="5"/>
        <v>0</v>
      </c>
      <c r="J1614" s="62">
        <f>ifna(vlookup(A1614,'Infra Study'!A:Q,17,0),0)</f>
        <v>0</v>
      </c>
      <c r="K1614" s="64">
        <f>IFERROR(__xludf.DUMMYFUNCTION("N(REGEXMATCH(VLOOKUP(A1614, 'RVtools V2.1'!A:H, 8, 0), ""^Serveur de fichiers""))"),0.0)</f>
        <v>0</v>
      </c>
      <c r="L1614" s="64">
        <f t="shared" si="6"/>
        <v>0</v>
      </c>
      <c r="M1614" s="67" t="str">
        <f>ifna(vlookup(A1614,'RVtools V2.1'!A:I,8,0),"N/A")</f>
        <v>Contrôle d'accès</v>
      </c>
      <c r="N1614" s="64">
        <f>IFERROR(__xludf.DUMMYFUNCTION("IF(REGEXMATCH(M1614, ""(?i)"" &amp; JOIN(""|"", SPLIT(""kalisil"", "" ""))), 1, 0)"),0.0)</f>
        <v>0</v>
      </c>
      <c r="O1614" s="64" t="str">
        <f>vlookup(A1614,'RVtools V2.1'!A:H,7,0)</f>
        <v>T2</v>
      </c>
      <c r="P1614" s="64">
        <f>if(vlookup(A1614,'RVtools V2.1'!A:H,5,0)="oui",1,0)</f>
        <v>1</v>
      </c>
      <c r="Q1614" s="64">
        <f>ifna(vlookup(A1614,vCPU!A:B,2,0),"Unknown")</f>
        <v>4</v>
      </c>
      <c r="R1614" s="66">
        <f>ifna(vlookup(A1614,vMemory!A:C,3,0),"Unknown")</f>
        <v>8</v>
      </c>
      <c r="S1614" s="66">
        <f>ifna(vlookup(A1614,vDisk!A:C,3,0),"Unknown")</f>
        <v>148</v>
      </c>
      <c r="T1614" s="67" t="str">
        <f t="array" ref="T1614">IFS(
   L1614=1, "No Lift &amp; Shift",
   J1614=1, XLOOKUP(A1614, 'Infra Study'!A:A, 'Infra Study'!P:P),
   I1614=1, "No Lift &amp; Shift",
   H1614=1, "GKE",
   K1614=1, "GCNV",
   G1614=1, "Lift &amp; Shift Prod",
   TRUE, "Lift &amp; Shift Noprod"
)</f>
        <v>Lift &amp; Shift Prod</v>
      </c>
      <c r="U1614" s="67">
        <f t="shared" si="7"/>
        <v>1</v>
      </c>
      <c r="V1614" s="68" t="str">
        <f>if(T1614="Lift &amp; Shift Noprod",if( Y1614=0,Assumptions!$B$5, Assumptions!$B$4),if(T1614="Lift &amp; Shift Prod",if(AND(N1614=1,O1614="T1"),Assumptions!$B$6,Assumptions!$B$4),0))</f>
        <v>N2D</v>
      </c>
      <c r="W1614" s="69">
        <f>if(V1614&lt;&gt;0,if(Q1614="Unknown", Assumptions!$B$42,If(Q1614&gt;1,Q1614,2)),0)</f>
        <v>4</v>
      </c>
      <c r="X1614" s="69">
        <f>if(V1614&lt;&gt;0,if(R1614="Unknown", Assumptions!$B$43,R1614),0)</f>
        <v>8</v>
      </c>
      <c r="Y1614" s="68">
        <f t="shared" si="8"/>
        <v>0</v>
      </c>
      <c r="Z1614" s="68">
        <f>if(V1614&lt;&gt;0,if(  S1614="Unknown", Assumptions!$B$44,S1614),0)</f>
        <v>148</v>
      </c>
      <c r="AA1614" s="68" t="str">
        <f>if(V1614 ="N2",ifna(vlookup(W1614&amp;"-"&amp;X1614,'Ref. VM'!A:B,2,0),"Custom"),if(V1614 ="E2" , ifna(vlookup(W1614&amp;"-"&amp;X1614,'Ref. VM'!D:E,2,0),"Custom"),if(V1614="N2D",ifna(vlookup(W1614&amp;"-"&amp;X1614,'Ref. VM'!G:H,2,0),"Custom"),if(V1614="N4",ifna(vlookup(W1614&amp;"-"&amp;X1614,'Ref. VM'!J:K,2,0),"Custom"),0))))</f>
        <v>Custom</v>
      </c>
      <c r="AB1614" s="67" t="str">
        <f t="shared" si="9"/>
        <v>N2D-Custom vCPUs-CUD 3y</v>
      </c>
      <c r="AC1614" s="67" t="str">
        <f t="shared" si="10"/>
        <v>N2D-Custom RAM-CUD 3y</v>
      </c>
      <c r="AD1614" s="67">
        <f t="shared" si="11"/>
        <v>0</v>
      </c>
      <c r="AE1614" s="69">
        <f>if(T1614="Lift &amp; Shift Prod",730,if(T1614="Lift &amp; Shift Noprod",Assumptions!$B$3,0))</f>
        <v>730</v>
      </c>
      <c r="AF1614" s="70">
        <f>if( U1614=0,0,if(Y1614=0, ((vlookup(AB1614,'SKU Pricing'!A:B,Assumptions!$B$2,0)*W1614)+(vlookup(AC1614,'SKU Pricing'!A:B,Assumptions!$B$2,0)*X1614))*AE1614,((vlookup(AB1614,'SKU Pricing'!A:B,Assumptions!$B$2,0)*W1614)+(vlookup(AC1614,'SKU Pricing'!A:B,Assumptions!$B$2,0)*(W1614*8))+(vlookup(AD1614,'SKU Pricing'!A:B,Assumptions!$B$2,0)*(X1614-(W1614*8))))*AE1614))</f>
        <v>55.81665264</v>
      </c>
      <c r="AG1614" s="67" t="str">
        <f t="shared" si="12"/>
        <v>Windows Server</v>
      </c>
      <c r="AH1614" s="70">
        <f>ifna(vlookup(AG1614,'SKU Pricing'!A:B,Assumptions!$B$2,0)*W1614*AE1614,0)</f>
        <v>134.32</v>
      </c>
      <c r="AI1614" s="62" t="str">
        <f t="shared" si="13"/>
        <v/>
      </c>
      <c r="AJ1614" s="62" t="str">
        <f>if(V1614&lt;&gt;0, if(T1614="Lift &amp; Shift Noprod",Assumptions!$B$9,if(V1614=Assumptions!$B$6,Assumptions!$B$10,if(P1614=1,Assumptions!$B$8,Assumptions!$B$7))),"")</f>
        <v>SSD</v>
      </c>
      <c r="AK1614" s="69" t="str">
        <f t="shared" si="14"/>
        <v>SSD</v>
      </c>
      <c r="AL1614" s="69">
        <f>if(AJ1614="Hyperdisk Balanced",Assumptions!$B$11,0)</f>
        <v>0</v>
      </c>
      <c r="AM1614" s="69">
        <f>if(AJ1614="Hyperdisk Balanced",Assumptions!$B$12,0)</f>
        <v>0</v>
      </c>
      <c r="AN1614" s="70">
        <f>if(AK1614=0,0,if(AJ1614="Hyperdisk Balanced",vlookup(AK1614&amp;" provisioned space",'SKU Pricing'!A:B,Assumptions!$B$2,0)*Z1614+vlookup(AK1614&amp;" provisioned IOPS",'SKU Pricing'!A:B,Assumptions!$B$2,0)*AL1614*730+vlookup(AK1614&amp;" provisioned throughput",'SKU Pricing'!A:B,Assumptions!$B$2,0)*AM1614*730,vlookup(AK1614,'SKU Pricing'!A:B,Assumptions!$B$2,0)*Z1614))</f>
        <v>29.156</v>
      </c>
      <c r="AO1614" s="70">
        <f t="shared" si="15"/>
        <v>219.2926526</v>
      </c>
      <c r="AP1614" s="71" t="str">
        <f t="shared" si="16"/>
        <v>VM Manager</v>
      </c>
      <c r="AQ1614" s="70">
        <f>ifna(vlookup(AP1614,'SKU Pricing'!A:B,Assumptions!$B$2,0)*AE1614,0)</f>
        <v>2.19</v>
      </c>
      <c r="AR1614" s="72">
        <v>0.0</v>
      </c>
    </row>
    <row r="1615">
      <c r="A1615" s="75"/>
      <c r="B1615" s="76"/>
      <c r="C1615" s="76"/>
      <c r="D1615" s="76"/>
      <c r="E1615" s="76"/>
      <c r="F1615" s="76"/>
      <c r="G1615" s="76"/>
      <c r="H1615" s="76"/>
      <c r="I1615" s="76"/>
      <c r="J1615" s="76"/>
      <c r="K1615" s="76"/>
      <c r="L1615" s="76"/>
      <c r="M1615" s="77"/>
      <c r="N1615" s="76"/>
      <c r="O1615" s="76"/>
      <c r="P1615" s="76"/>
      <c r="Q1615" s="76"/>
      <c r="R1615" s="78"/>
      <c r="S1615" s="78"/>
      <c r="T1615" s="77"/>
      <c r="U1615" s="77"/>
      <c r="V1615" s="79"/>
      <c r="W1615" s="76"/>
      <c r="X1615" s="76"/>
      <c r="Y1615" s="79"/>
      <c r="Z1615" s="79"/>
      <c r="AA1615" s="79"/>
      <c r="AB1615" s="77"/>
      <c r="AC1615" s="77"/>
      <c r="AD1615" s="77"/>
      <c r="AE1615" s="76"/>
      <c r="AF1615" s="80"/>
      <c r="AG1615" s="77"/>
      <c r="AH1615" s="80"/>
      <c r="AI1615" s="76"/>
      <c r="AJ1615" s="76"/>
      <c r="AK1615" s="76"/>
      <c r="AL1615" s="76"/>
      <c r="AM1615" s="76"/>
      <c r="AN1615" s="80"/>
      <c r="AO1615" s="80"/>
      <c r="AP1615" s="81"/>
      <c r="AQ1615" s="80"/>
      <c r="AR1615" s="82"/>
    </row>
    <row r="1616">
      <c r="A1616" s="61"/>
      <c r="B1616" s="62"/>
      <c r="C1616" s="62"/>
      <c r="D1616" s="62"/>
      <c r="E1616" s="62"/>
      <c r="F1616" s="62"/>
      <c r="G1616" s="62"/>
      <c r="H1616" s="62"/>
      <c r="I1616" s="62"/>
      <c r="J1616" s="62"/>
      <c r="K1616" s="62"/>
      <c r="L1616" s="62"/>
      <c r="M1616" s="67"/>
      <c r="N1616" s="62"/>
      <c r="O1616" s="62"/>
      <c r="P1616" s="62"/>
      <c r="Q1616" s="62"/>
      <c r="R1616" s="66"/>
      <c r="S1616" s="66"/>
      <c r="T1616" s="67"/>
      <c r="U1616" s="67"/>
      <c r="V1616" s="68"/>
      <c r="W1616" s="62"/>
      <c r="X1616" s="62"/>
      <c r="Y1616" s="68"/>
      <c r="Z1616" s="68"/>
      <c r="AA1616" s="68"/>
      <c r="AB1616" s="67"/>
      <c r="AC1616" s="67"/>
      <c r="AD1616" s="67"/>
      <c r="AE1616" s="62"/>
      <c r="AF1616" s="70"/>
      <c r="AG1616" s="67"/>
      <c r="AH1616" s="70"/>
      <c r="AI1616" s="62"/>
      <c r="AJ1616" s="62"/>
      <c r="AK1616" s="62"/>
      <c r="AL1616" s="62"/>
      <c r="AM1616" s="62"/>
      <c r="AN1616" s="70"/>
      <c r="AO1616" s="70"/>
      <c r="AP1616" s="71"/>
      <c r="AQ1616" s="70"/>
      <c r="AR1616" s="83"/>
    </row>
    <row r="1617">
      <c r="A1617" s="61"/>
      <c r="B1617" s="62"/>
      <c r="C1617" s="62"/>
      <c r="D1617" s="62"/>
      <c r="E1617" s="62"/>
      <c r="F1617" s="62"/>
      <c r="G1617" s="62"/>
      <c r="H1617" s="62"/>
      <c r="I1617" s="62"/>
      <c r="J1617" s="62"/>
      <c r="K1617" s="62"/>
      <c r="L1617" s="62"/>
      <c r="M1617" s="67"/>
      <c r="N1617" s="62"/>
      <c r="O1617" s="62"/>
      <c r="P1617" s="62"/>
      <c r="Q1617" s="62"/>
      <c r="R1617" s="66"/>
      <c r="S1617" s="66"/>
      <c r="T1617" s="67"/>
      <c r="U1617" s="67"/>
      <c r="V1617" s="68"/>
      <c r="W1617" s="62"/>
      <c r="X1617" s="62"/>
      <c r="Y1617" s="68"/>
      <c r="Z1617" s="68"/>
      <c r="AA1617" s="68"/>
      <c r="AB1617" s="67"/>
      <c r="AC1617" s="67"/>
      <c r="AD1617" s="67"/>
      <c r="AE1617" s="62"/>
      <c r="AF1617" s="70"/>
      <c r="AG1617" s="67"/>
      <c r="AH1617" s="70"/>
      <c r="AI1617" s="62"/>
      <c r="AJ1617" s="62"/>
      <c r="AK1617" s="62"/>
      <c r="AL1617" s="62"/>
      <c r="AM1617" s="62"/>
      <c r="AN1617" s="70"/>
      <c r="AO1617" s="70"/>
      <c r="AP1617" s="71"/>
      <c r="AQ1617" s="70"/>
      <c r="AR1617" s="83"/>
    </row>
    <row r="1618">
      <c r="A1618" s="61"/>
      <c r="B1618" s="62"/>
      <c r="C1618" s="62"/>
      <c r="D1618" s="62"/>
      <c r="E1618" s="62"/>
      <c r="F1618" s="62"/>
      <c r="G1618" s="62"/>
      <c r="H1618" s="62"/>
      <c r="I1618" s="62"/>
      <c r="J1618" s="62"/>
      <c r="K1618" s="62"/>
      <c r="L1618" s="62"/>
      <c r="M1618" s="67"/>
      <c r="N1618" s="62"/>
      <c r="O1618" s="62"/>
      <c r="P1618" s="62"/>
      <c r="Q1618" s="62"/>
      <c r="R1618" s="66"/>
      <c r="S1618" s="66"/>
      <c r="T1618" s="67"/>
      <c r="U1618" s="67"/>
      <c r="V1618" s="68"/>
      <c r="W1618" s="62"/>
      <c r="X1618" s="62"/>
      <c r="Y1618" s="68"/>
      <c r="Z1618" s="68"/>
      <c r="AA1618" s="68"/>
      <c r="AB1618" s="67"/>
      <c r="AC1618" s="67"/>
      <c r="AD1618" s="67"/>
      <c r="AE1618" s="62"/>
      <c r="AF1618" s="70"/>
      <c r="AG1618" s="67"/>
      <c r="AH1618" s="70"/>
      <c r="AI1618" s="62"/>
      <c r="AJ1618" s="62"/>
      <c r="AK1618" s="62"/>
      <c r="AL1618" s="62"/>
      <c r="AM1618" s="62"/>
      <c r="AN1618" s="70"/>
      <c r="AO1618" s="70"/>
      <c r="AP1618" s="71"/>
      <c r="AQ1618" s="70"/>
      <c r="AR1618" s="83"/>
    </row>
    <row r="1619">
      <c r="A1619" s="61"/>
      <c r="B1619" s="62"/>
      <c r="C1619" s="62"/>
      <c r="D1619" s="62"/>
      <c r="E1619" s="62"/>
      <c r="F1619" s="62"/>
      <c r="G1619" s="62"/>
      <c r="H1619" s="62"/>
      <c r="I1619" s="62"/>
      <c r="J1619" s="62"/>
      <c r="K1619" s="62"/>
      <c r="L1619" s="62"/>
      <c r="M1619" s="67"/>
      <c r="N1619" s="62"/>
      <c r="O1619" s="62"/>
      <c r="P1619" s="62"/>
      <c r="Q1619" s="62"/>
      <c r="R1619" s="66"/>
      <c r="S1619" s="66"/>
      <c r="T1619" s="67"/>
      <c r="U1619" s="67"/>
      <c r="V1619" s="68"/>
      <c r="W1619" s="62"/>
      <c r="X1619" s="62"/>
      <c r="Y1619" s="68"/>
      <c r="Z1619" s="68"/>
      <c r="AA1619" s="68"/>
      <c r="AB1619" s="67"/>
      <c r="AC1619" s="67"/>
      <c r="AD1619" s="67"/>
      <c r="AE1619" s="62"/>
      <c r="AF1619" s="70"/>
      <c r="AG1619" s="67"/>
      <c r="AH1619" s="70"/>
      <c r="AI1619" s="62"/>
      <c r="AJ1619" s="62"/>
      <c r="AK1619" s="62"/>
      <c r="AL1619" s="62"/>
      <c r="AM1619" s="62"/>
      <c r="AN1619" s="70"/>
      <c r="AO1619" s="70"/>
      <c r="AP1619" s="71"/>
      <c r="AQ1619" s="70"/>
      <c r="AR1619" s="83"/>
    </row>
    <row r="1620">
      <c r="A1620" s="61"/>
      <c r="B1620" s="62"/>
      <c r="C1620" s="62"/>
      <c r="D1620" s="62"/>
      <c r="E1620" s="62"/>
      <c r="F1620" s="62"/>
      <c r="G1620" s="62"/>
      <c r="H1620" s="62"/>
      <c r="I1620" s="62"/>
      <c r="J1620" s="62"/>
      <c r="K1620" s="62"/>
      <c r="L1620" s="62"/>
      <c r="M1620" s="67"/>
      <c r="N1620" s="62"/>
      <c r="O1620" s="62"/>
      <c r="P1620" s="62"/>
      <c r="Q1620" s="62"/>
      <c r="R1620" s="66"/>
      <c r="S1620" s="66"/>
      <c r="T1620" s="67"/>
      <c r="U1620" s="67"/>
      <c r="V1620" s="68"/>
      <c r="W1620" s="62"/>
      <c r="X1620" s="62"/>
      <c r="Y1620" s="68"/>
      <c r="Z1620" s="68"/>
      <c r="AA1620" s="68"/>
      <c r="AB1620" s="67"/>
      <c r="AC1620" s="67"/>
      <c r="AD1620" s="67"/>
      <c r="AE1620" s="62"/>
      <c r="AF1620" s="70"/>
      <c r="AG1620" s="67"/>
      <c r="AH1620" s="70"/>
      <c r="AI1620" s="62"/>
      <c r="AJ1620" s="62"/>
      <c r="AK1620" s="62"/>
      <c r="AL1620" s="62"/>
      <c r="AM1620" s="62"/>
      <c r="AN1620" s="70"/>
      <c r="AO1620" s="70"/>
      <c r="AP1620" s="71"/>
      <c r="AQ1620" s="70"/>
      <c r="AR1620" s="83"/>
    </row>
    <row r="1621">
      <c r="A1621" s="61"/>
      <c r="B1621" s="62"/>
      <c r="C1621" s="62"/>
      <c r="D1621" s="62"/>
      <c r="E1621" s="62"/>
      <c r="F1621" s="62"/>
      <c r="G1621" s="62"/>
      <c r="H1621" s="62"/>
      <c r="I1621" s="62"/>
      <c r="J1621" s="62"/>
      <c r="K1621" s="62"/>
      <c r="L1621" s="62"/>
      <c r="M1621" s="67"/>
      <c r="N1621" s="62"/>
      <c r="O1621" s="62"/>
      <c r="P1621" s="62"/>
      <c r="Q1621" s="62"/>
      <c r="R1621" s="66"/>
      <c r="S1621" s="66"/>
      <c r="T1621" s="67"/>
      <c r="U1621" s="67"/>
      <c r="V1621" s="68"/>
      <c r="W1621" s="62"/>
      <c r="X1621" s="62"/>
      <c r="Y1621" s="68"/>
      <c r="Z1621" s="68"/>
      <c r="AA1621" s="68"/>
      <c r="AB1621" s="67"/>
      <c r="AC1621" s="67"/>
      <c r="AD1621" s="67"/>
      <c r="AE1621" s="62"/>
      <c r="AF1621" s="70"/>
      <c r="AG1621" s="67"/>
      <c r="AH1621" s="70"/>
      <c r="AI1621" s="62"/>
      <c r="AJ1621" s="62"/>
      <c r="AK1621" s="62"/>
      <c r="AL1621" s="62"/>
      <c r="AM1621" s="62"/>
      <c r="AN1621" s="70"/>
      <c r="AO1621" s="70"/>
      <c r="AP1621" s="71"/>
      <c r="AQ1621" s="70"/>
      <c r="AR1621" s="83"/>
    </row>
    <row r="1622">
      <c r="A1622" s="61"/>
      <c r="B1622" s="62"/>
      <c r="C1622" s="62"/>
      <c r="D1622" s="62"/>
      <c r="E1622" s="62"/>
      <c r="F1622" s="62"/>
      <c r="G1622" s="62"/>
      <c r="H1622" s="62"/>
      <c r="I1622" s="62"/>
      <c r="J1622" s="62"/>
      <c r="K1622" s="62"/>
      <c r="L1622" s="62"/>
      <c r="M1622" s="67"/>
      <c r="N1622" s="62"/>
      <c r="O1622" s="62"/>
      <c r="P1622" s="62"/>
      <c r="Q1622" s="62"/>
      <c r="R1622" s="66"/>
      <c r="S1622" s="66"/>
      <c r="T1622" s="67"/>
      <c r="U1622" s="67"/>
      <c r="V1622" s="68"/>
      <c r="W1622" s="62"/>
      <c r="X1622" s="62"/>
      <c r="Y1622" s="68"/>
      <c r="Z1622" s="68"/>
      <c r="AA1622" s="68"/>
      <c r="AB1622" s="67"/>
      <c r="AC1622" s="67"/>
      <c r="AD1622" s="67"/>
      <c r="AE1622" s="62"/>
      <c r="AF1622" s="70"/>
      <c r="AG1622" s="67"/>
      <c r="AH1622" s="70"/>
      <c r="AI1622" s="62"/>
      <c r="AJ1622" s="62"/>
      <c r="AK1622" s="62"/>
      <c r="AL1622" s="62"/>
      <c r="AM1622" s="62"/>
      <c r="AN1622" s="70"/>
      <c r="AO1622" s="70"/>
      <c r="AP1622" s="71"/>
      <c r="AQ1622" s="70"/>
      <c r="AR1622" s="83"/>
    </row>
    <row r="1623">
      <c r="A1623" s="61"/>
      <c r="B1623" s="62"/>
      <c r="C1623" s="62"/>
      <c r="D1623" s="62"/>
      <c r="E1623" s="62"/>
      <c r="F1623" s="62"/>
      <c r="G1623" s="62"/>
      <c r="H1623" s="62"/>
      <c r="I1623" s="62"/>
      <c r="J1623" s="62"/>
      <c r="K1623" s="62"/>
      <c r="L1623" s="62"/>
      <c r="M1623" s="67"/>
      <c r="N1623" s="62"/>
      <c r="O1623" s="62"/>
      <c r="P1623" s="62"/>
      <c r="Q1623" s="62"/>
      <c r="R1623" s="66"/>
      <c r="S1623" s="66"/>
      <c r="T1623" s="67"/>
      <c r="U1623" s="67"/>
      <c r="V1623" s="68"/>
      <c r="W1623" s="62"/>
      <c r="X1623" s="62"/>
      <c r="Y1623" s="68"/>
      <c r="Z1623" s="68"/>
      <c r="AA1623" s="68"/>
      <c r="AB1623" s="67"/>
      <c r="AC1623" s="67"/>
      <c r="AD1623" s="67"/>
      <c r="AE1623" s="62"/>
      <c r="AF1623" s="70"/>
      <c r="AG1623" s="67"/>
      <c r="AH1623" s="70"/>
      <c r="AI1623" s="62"/>
      <c r="AJ1623" s="62"/>
      <c r="AK1623" s="62"/>
      <c r="AL1623" s="62"/>
      <c r="AM1623" s="62"/>
      <c r="AN1623" s="70"/>
      <c r="AO1623" s="70"/>
      <c r="AP1623" s="71"/>
      <c r="AQ1623" s="70"/>
      <c r="AR1623" s="83"/>
    </row>
    <row r="1624">
      <c r="A1624" s="61"/>
      <c r="B1624" s="62"/>
      <c r="C1624" s="62"/>
      <c r="D1624" s="62"/>
      <c r="E1624" s="62"/>
      <c r="F1624" s="62"/>
      <c r="G1624" s="62"/>
      <c r="H1624" s="62"/>
      <c r="I1624" s="62"/>
      <c r="J1624" s="62"/>
      <c r="K1624" s="62"/>
      <c r="L1624" s="62"/>
      <c r="M1624" s="67"/>
      <c r="N1624" s="62"/>
      <c r="O1624" s="62"/>
      <c r="P1624" s="62"/>
      <c r="Q1624" s="62"/>
      <c r="R1624" s="66"/>
      <c r="S1624" s="66"/>
      <c r="T1624" s="67"/>
      <c r="U1624" s="67"/>
      <c r="V1624" s="68"/>
      <c r="W1624" s="62"/>
      <c r="X1624" s="62"/>
      <c r="Y1624" s="68"/>
      <c r="Z1624" s="68"/>
      <c r="AA1624" s="68"/>
      <c r="AB1624" s="67"/>
      <c r="AC1624" s="67"/>
      <c r="AD1624" s="67"/>
      <c r="AE1624" s="62"/>
      <c r="AF1624" s="70"/>
      <c r="AG1624" s="67"/>
      <c r="AH1624" s="70"/>
      <c r="AI1624" s="62"/>
      <c r="AJ1624" s="62"/>
      <c r="AK1624" s="62"/>
      <c r="AL1624" s="62"/>
      <c r="AM1624" s="62"/>
      <c r="AN1624" s="70"/>
      <c r="AO1624" s="70"/>
      <c r="AP1624" s="71"/>
      <c r="AQ1624" s="70"/>
      <c r="AR1624" s="83"/>
    </row>
    <row r="1625">
      <c r="A1625" s="61"/>
      <c r="B1625" s="62"/>
      <c r="C1625" s="62"/>
      <c r="D1625" s="62"/>
      <c r="E1625" s="62"/>
      <c r="F1625" s="62"/>
      <c r="G1625" s="62"/>
      <c r="H1625" s="62"/>
      <c r="I1625" s="62"/>
      <c r="J1625" s="62"/>
      <c r="K1625" s="62"/>
      <c r="L1625" s="62"/>
      <c r="M1625" s="67"/>
      <c r="N1625" s="62"/>
      <c r="O1625" s="62"/>
      <c r="P1625" s="62"/>
      <c r="Q1625" s="62"/>
      <c r="R1625" s="66"/>
      <c r="S1625" s="66"/>
      <c r="T1625" s="67"/>
      <c r="U1625" s="67"/>
      <c r="V1625" s="68"/>
      <c r="W1625" s="62"/>
      <c r="X1625" s="62"/>
      <c r="Y1625" s="68"/>
      <c r="Z1625" s="68"/>
      <c r="AA1625" s="68"/>
      <c r="AB1625" s="67"/>
      <c r="AC1625" s="67"/>
      <c r="AD1625" s="67"/>
      <c r="AE1625" s="62"/>
      <c r="AF1625" s="70"/>
      <c r="AG1625" s="67"/>
      <c r="AH1625" s="70"/>
      <c r="AI1625" s="62"/>
      <c r="AJ1625" s="62"/>
      <c r="AK1625" s="62"/>
      <c r="AL1625" s="62"/>
      <c r="AM1625" s="62"/>
      <c r="AN1625" s="70"/>
      <c r="AO1625" s="70"/>
      <c r="AP1625" s="71"/>
      <c r="AQ1625" s="70"/>
      <c r="AR1625" s="83"/>
    </row>
    <row r="1626">
      <c r="A1626" s="61"/>
      <c r="B1626" s="62"/>
      <c r="C1626" s="62"/>
      <c r="D1626" s="62"/>
      <c r="E1626" s="62"/>
      <c r="F1626" s="62"/>
      <c r="G1626" s="62"/>
      <c r="H1626" s="62"/>
      <c r="I1626" s="62"/>
      <c r="J1626" s="62"/>
      <c r="K1626" s="62"/>
      <c r="L1626" s="62"/>
      <c r="M1626" s="67"/>
      <c r="N1626" s="62"/>
      <c r="O1626" s="62"/>
      <c r="P1626" s="62"/>
      <c r="Q1626" s="62"/>
      <c r="R1626" s="66"/>
      <c r="S1626" s="66"/>
      <c r="T1626" s="67"/>
      <c r="U1626" s="67"/>
      <c r="V1626" s="68"/>
      <c r="W1626" s="62"/>
      <c r="X1626" s="62"/>
      <c r="Y1626" s="68"/>
      <c r="Z1626" s="68"/>
      <c r="AA1626" s="68"/>
      <c r="AB1626" s="67"/>
      <c r="AC1626" s="67"/>
      <c r="AD1626" s="67"/>
      <c r="AE1626" s="62"/>
      <c r="AF1626" s="70"/>
      <c r="AG1626" s="67"/>
      <c r="AH1626" s="70"/>
      <c r="AI1626" s="62"/>
      <c r="AJ1626" s="62"/>
      <c r="AK1626" s="62"/>
      <c r="AL1626" s="62"/>
      <c r="AM1626" s="62"/>
      <c r="AN1626" s="70"/>
      <c r="AO1626" s="70"/>
      <c r="AP1626" s="71"/>
      <c r="AQ1626" s="70"/>
      <c r="AR1626" s="83"/>
    </row>
    <row r="1627">
      <c r="A1627" s="61"/>
      <c r="B1627" s="62"/>
      <c r="C1627" s="62"/>
      <c r="D1627" s="62"/>
      <c r="E1627" s="62"/>
      <c r="F1627" s="62"/>
      <c r="G1627" s="62"/>
      <c r="H1627" s="62"/>
      <c r="I1627" s="62"/>
      <c r="J1627" s="62"/>
      <c r="K1627" s="62"/>
      <c r="L1627" s="62"/>
      <c r="M1627" s="67"/>
      <c r="N1627" s="62"/>
      <c r="O1627" s="62"/>
      <c r="P1627" s="62"/>
      <c r="Q1627" s="62"/>
      <c r="R1627" s="66"/>
      <c r="S1627" s="66"/>
      <c r="T1627" s="67"/>
      <c r="U1627" s="67"/>
      <c r="V1627" s="68"/>
      <c r="W1627" s="62"/>
      <c r="X1627" s="62"/>
      <c r="Y1627" s="68"/>
      <c r="Z1627" s="68"/>
      <c r="AA1627" s="68"/>
      <c r="AB1627" s="67"/>
      <c r="AC1627" s="67"/>
      <c r="AD1627" s="67"/>
      <c r="AE1627" s="62"/>
      <c r="AF1627" s="70"/>
      <c r="AG1627" s="67"/>
      <c r="AH1627" s="70"/>
      <c r="AI1627" s="62"/>
      <c r="AJ1627" s="62"/>
      <c r="AK1627" s="62"/>
      <c r="AL1627" s="62"/>
      <c r="AM1627" s="62"/>
      <c r="AN1627" s="70"/>
      <c r="AO1627" s="70"/>
      <c r="AP1627" s="71"/>
      <c r="AQ1627" s="70"/>
      <c r="AR1627" s="83"/>
    </row>
    <row r="1628">
      <c r="A1628" s="61"/>
      <c r="B1628" s="62"/>
      <c r="C1628" s="62"/>
      <c r="D1628" s="62"/>
      <c r="E1628" s="62"/>
      <c r="F1628" s="62"/>
      <c r="G1628" s="62"/>
      <c r="H1628" s="62"/>
      <c r="I1628" s="62"/>
      <c r="J1628" s="62"/>
      <c r="K1628" s="62"/>
      <c r="L1628" s="62"/>
      <c r="M1628" s="67"/>
      <c r="N1628" s="62"/>
      <c r="O1628" s="62"/>
      <c r="P1628" s="62"/>
      <c r="Q1628" s="62"/>
      <c r="R1628" s="66"/>
      <c r="S1628" s="66"/>
      <c r="T1628" s="67"/>
      <c r="U1628" s="67"/>
      <c r="V1628" s="68"/>
      <c r="W1628" s="62"/>
      <c r="X1628" s="62"/>
      <c r="Y1628" s="68"/>
      <c r="Z1628" s="68"/>
      <c r="AA1628" s="68"/>
      <c r="AB1628" s="67"/>
      <c r="AC1628" s="67"/>
      <c r="AD1628" s="67"/>
      <c r="AE1628" s="62"/>
      <c r="AF1628" s="70"/>
      <c r="AG1628" s="67"/>
      <c r="AH1628" s="70"/>
      <c r="AI1628" s="62"/>
      <c r="AJ1628" s="62"/>
      <c r="AK1628" s="62"/>
      <c r="AL1628" s="62"/>
      <c r="AM1628" s="62"/>
      <c r="AN1628" s="70"/>
      <c r="AO1628" s="70"/>
      <c r="AP1628" s="71"/>
      <c r="AQ1628" s="70"/>
      <c r="AR1628" s="83"/>
    </row>
    <row r="1629">
      <c r="A1629" s="61"/>
      <c r="B1629" s="62"/>
      <c r="C1629" s="62"/>
      <c r="D1629" s="62"/>
      <c r="E1629" s="62"/>
      <c r="F1629" s="62"/>
      <c r="G1629" s="62"/>
      <c r="H1629" s="62"/>
      <c r="I1629" s="62"/>
      <c r="J1629" s="62"/>
      <c r="K1629" s="62"/>
      <c r="L1629" s="62"/>
      <c r="M1629" s="67"/>
      <c r="N1629" s="62"/>
      <c r="O1629" s="62"/>
      <c r="P1629" s="62"/>
      <c r="Q1629" s="62"/>
      <c r="R1629" s="66"/>
      <c r="S1629" s="66"/>
      <c r="T1629" s="67"/>
      <c r="U1629" s="67"/>
      <c r="V1629" s="68"/>
      <c r="W1629" s="62"/>
      <c r="X1629" s="62"/>
      <c r="Y1629" s="68"/>
      <c r="Z1629" s="68"/>
      <c r="AA1629" s="68"/>
      <c r="AB1629" s="67"/>
      <c r="AC1629" s="67"/>
      <c r="AD1629" s="67"/>
      <c r="AE1629" s="62"/>
      <c r="AF1629" s="70"/>
      <c r="AG1629" s="67"/>
      <c r="AH1629" s="70"/>
      <c r="AI1629" s="62"/>
      <c r="AJ1629" s="62"/>
      <c r="AK1629" s="62"/>
      <c r="AL1629" s="62"/>
      <c r="AM1629" s="62"/>
      <c r="AN1629" s="70"/>
      <c r="AO1629" s="70"/>
      <c r="AP1629" s="71"/>
      <c r="AQ1629" s="70"/>
      <c r="AR1629" s="83"/>
    </row>
    <row r="1630">
      <c r="A1630" s="61"/>
      <c r="B1630" s="62"/>
      <c r="C1630" s="62"/>
      <c r="D1630" s="62"/>
      <c r="E1630" s="62"/>
      <c r="F1630" s="62"/>
      <c r="G1630" s="62"/>
      <c r="H1630" s="62"/>
      <c r="I1630" s="62"/>
      <c r="J1630" s="62"/>
      <c r="K1630" s="62"/>
      <c r="L1630" s="62"/>
      <c r="M1630" s="67"/>
      <c r="N1630" s="62"/>
      <c r="O1630" s="62"/>
      <c r="P1630" s="62"/>
      <c r="Q1630" s="62"/>
      <c r="R1630" s="66"/>
      <c r="S1630" s="66"/>
      <c r="T1630" s="67"/>
      <c r="U1630" s="67"/>
      <c r="V1630" s="68"/>
      <c r="W1630" s="62"/>
      <c r="X1630" s="62"/>
      <c r="Y1630" s="68"/>
      <c r="Z1630" s="68"/>
      <c r="AA1630" s="68"/>
      <c r="AB1630" s="67"/>
      <c r="AC1630" s="67"/>
      <c r="AD1630" s="67"/>
      <c r="AE1630" s="62"/>
      <c r="AF1630" s="70"/>
      <c r="AG1630" s="67"/>
      <c r="AH1630" s="70"/>
      <c r="AI1630" s="62"/>
      <c r="AJ1630" s="62"/>
      <c r="AK1630" s="62"/>
      <c r="AL1630" s="62"/>
      <c r="AM1630" s="62"/>
      <c r="AN1630" s="70"/>
      <c r="AO1630" s="70"/>
      <c r="AP1630" s="71"/>
      <c r="AQ1630" s="70"/>
      <c r="AR1630" s="83"/>
    </row>
    <row r="1631">
      <c r="A1631" s="61"/>
      <c r="B1631" s="62"/>
      <c r="C1631" s="62"/>
      <c r="D1631" s="62"/>
      <c r="E1631" s="62"/>
      <c r="F1631" s="62"/>
      <c r="G1631" s="62"/>
      <c r="H1631" s="62"/>
      <c r="I1631" s="62"/>
      <c r="J1631" s="62"/>
      <c r="K1631" s="62"/>
      <c r="L1631" s="62"/>
      <c r="M1631" s="67"/>
      <c r="N1631" s="62"/>
      <c r="O1631" s="62"/>
      <c r="P1631" s="62"/>
      <c r="Q1631" s="62"/>
      <c r="R1631" s="66"/>
      <c r="S1631" s="66"/>
      <c r="T1631" s="67"/>
      <c r="U1631" s="67"/>
      <c r="V1631" s="68"/>
      <c r="W1631" s="62"/>
      <c r="X1631" s="62"/>
      <c r="Y1631" s="68"/>
      <c r="Z1631" s="68"/>
      <c r="AA1631" s="68"/>
      <c r="AB1631" s="67"/>
      <c r="AC1631" s="67"/>
      <c r="AD1631" s="67"/>
      <c r="AE1631" s="62"/>
      <c r="AF1631" s="70"/>
      <c r="AG1631" s="67"/>
      <c r="AH1631" s="70"/>
      <c r="AI1631" s="62"/>
      <c r="AJ1631" s="62"/>
      <c r="AK1631" s="62"/>
      <c r="AL1631" s="62"/>
      <c r="AM1631" s="62"/>
      <c r="AN1631" s="70"/>
      <c r="AO1631" s="70"/>
      <c r="AP1631" s="71"/>
      <c r="AQ1631" s="70"/>
      <c r="AR1631" s="83"/>
    </row>
    <row r="1632">
      <c r="A1632" s="61"/>
      <c r="B1632" s="62"/>
      <c r="C1632" s="62"/>
      <c r="D1632" s="62"/>
      <c r="E1632" s="62"/>
      <c r="F1632" s="62"/>
      <c r="G1632" s="62"/>
      <c r="H1632" s="62"/>
      <c r="I1632" s="62"/>
      <c r="J1632" s="62"/>
      <c r="K1632" s="62"/>
      <c r="L1632" s="62"/>
      <c r="M1632" s="67"/>
      <c r="N1632" s="62"/>
      <c r="O1632" s="62"/>
      <c r="P1632" s="62"/>
      <c r="Q1632" s="62"/>
      <c r="R1632" s="66"/>
      <c r="S1632" s="66"/>
      <c r="T1632" s="67"/>
      <c r="U1632" s="67"/>
      <c r="V1632" s="68"/>
      <c r="W1632" s="62"/>
      <c r="X1632" s="62"/>
      <c r="Y1632" s="68"/>
      <c r="Z1632" s="68"/>
      <c r="AA1632" s="68"/>
      <c r="AB1632" s="67"/>
      <c r="AC1632" s="67"/>
      <c r="AD1632" s="67"/>
      <c r="AE1632" s="62"/>
      <c r="AF1632" s="70"/>
      <c r="AG1632" s="67"/>
      <c r="AH1632" s="70"/>
      <c r="AI1632" s="62"/>
      <c r="AJ1632" s="62"/>
      <c r="AK1632" s="62"/>
      <c r="AL1632" s="62"/>
      <c r="AM1632" s="62"/>
      <c r="AN1632" s="70"/>
      <c r="AO1632" s="70"/>
      <c r="AP1632" s="71"/>
      <c r="AQ1632" s="70"/>
      <c r="AR1632" s="83"/>
    </row>
    <row r="1633">
      <c r="A1633" s="61"/>
      <c r="B1633" s="62"/>
      <c r="C1633" s="62"/>
      <c r="D1633" s="62"/>
      <c r="E1633" s="62"/>
      <c r="F1633" s="62"/>
      <c r="G1633" s="62"/>
      <c r="H1633" s="62"/>
      <c r="I1633" s="62"/>
      <c r="J1633" s="62"/>
      <c r="K1633" s="62"/>
      <c r="L1633" s="62"/>
      <c r="M1633" s="67"/>
      <c r="N1633" s="62"/>
      <c r="O1633" s="62"/>
      <c r="P1633" s="62"/>
      <c r="Q1633" s="62"/>
      <c r="R1633" s="66"/>
      <c r="S1633" s="66"/>
      <c r="T1633" s="67"/>
      <c r="U1633" s="67"/>
      <c r="V1633" s="68"/>
      <c r="W1633" s="62"/>
      <c r="X1633" s="62"/>
      <c r="Y1633" s="68"/>
      <c r="Z1633" s="68"/>
      <c r="AA1633" s="68"/>
      <c r="AB1633" s="67"/>
      <c r="AC1633" s="67"/>
      <c r="AD1633" s="67"/>
      <c r="AE1633" s="62"/>
      <c r="AF1633" s="70"/>
      <c r="AG1633" s="67"/>
      <c r="AH1633" s="70"/>
      <c r="AI1633" s="62"/>
      <c r="AJ1633" s="62"/>
      <c r="AK1633" s="62"/>
      <c r="AL1633" s="62"/>
      <c r="AM1633" s="62"/>
      <c r="AN1633" s="70"/>
      <c r="AO1633" s="70"/>
      <c r="AP1633" s="71"/>
      <c r="AQ1633" s="70"/>
      <c r="AR1633" s="83"/>
    </row>
    <row r="1634">
      <c r="A1634" s="61"/>
      <c r="B1634" s="62"/>
      <c r="C1634" s="62"/>
      <c r="D1634" s="62"/>
      <c r="E1634" s="62"/>
      <c r="F1634" s="62"/>
      <c r="G1634" s="62"/>
      <c r="H1634" s="62"/>
      <c r="I1634" s="62"/>
      <c r="J1634" s="62"/>
      <c r="K1634" s="62"/>
      <c r="L1634" s="62"/>
      <c r="M1634" s="67"/>
      <c r="N1634" s="62"/>
      <c r="O1634" s="62"/>
      <c r="P1634" s="62"/>
      <c r="Q1634" s="62"/>
      <c r="R1634" s="66"/>
      <c r="S1634" s="66"/>
      <c r="T1634" s="67"/>
      <c r="U1634" s="67"/>
      <c r="V1634" s="68"/>
      <c r="W1634" s="62"/>
      <c r="X1634" s="62"/>
      <c r="Y1634" s="68"/>
      <c r="Z1634" s="68"/>
      <c r="AA1634" s="68"/>
      <c r="AB1634" s="67"/>
      <c r="AC1634" s="67"/>
      <c r="AD1634" s="67"/>
      <c r="AE1634" s="62"/>
      <c r="AF1634" s="70"/>
      <c r="AG1634" s="67"/>
      <c r="AH1634" s="70"/>
      <c r="AI1634" s="62"/>
      <c r="AJ1634" s="62"/>
      <c r="AK1634" s="62"/>
      <c r="AL1634" s="62"/>
      <c r="AM1634" s="62"/>
      <c r="AN1634" s="70"/>
      <c r="AO1634" s="70"/>
      <c r="AP1634" s="71"/>
      <c r="AQ1634" s="70"/>
      <c r="AR1634" s="83"/>
    </row>
    <row r="1635">
      <c r="A1635" s="61"/>
      <c r="B1635" s="62"/>
      <c r="C1635" s="62"/>
      <c r="D1635" s="62"/>
      <c r="E1635" s="62"/>
      <c r="F1635" s="62"/>
      <c r="G1635" s="62"/>
      <c r="H1635" s="62"/>
      <c r="I1635" s="62"/>
      <c r="J1635" s="62"/>
      <c r="K1635" s="62"/>
      <c r="L1635" s="62"/>
      <c r="M1635" s="67"/>
      <c r="N1635" s="62"/>
      <c r="O1635" s="62"/>
      <c r="P1635" s="62"/>
      <c r="Q1635" s="62"/>
      <c r="R1635" s="66"/>
      <c r="S1635" s="66"/>
      <c r="T1635" s="67"/>
      <c r="U1635" s="67"/>
      <c r="V1635" s="68"/>
      <c r="W1635" s="62"/>
      <c r="X1635" s="62"/>
      <c r="Y1635" s="68"/>
      <c r="Z1635" s="68"/>
      <c r="AA1635" s="68"/>
      <c r="AB1635" s="67"/>
      <c r="AC1635" s="67"/>
      <c r="AD1635" s="67"/>
      <c r="AE1635" s="62"/>
      <c r="AF1635" s="70"/>
      <c r="AG1635" s="67"/>
      <c r="AH1635" s="70"/>
      <c r="AI1635" s="62"/>
      <c r="AJ1635" s="62"/>
      <c r="AK1635" s="62"/>
      <c r="AL1635" s="62"/>
      <c r="AM1635" s="62"/>
      <c r="AN1635" s="70"/>
      <c r="AO1635" s="70"/>
      <c r="AP1635" s="71"/>
      <c r="AQ1635" s="70"/>
      <c r="AR1635" s="83"/>
    </row>
    <row r="1636">
      <c r="A1636" s="61"/>
      <c r="B1636" s="62"/>
      <c r="C1636" s="62"/>
      <c r="D1636" s="62"/>
      <c r="E1636" s="62"/>
      <c r="F1636" s="62"/>
      <c r="G1636" s="62"/>
      <c r="H1636" s="62"/>
      <c r="I1636" s="62"/>
      <c r="J1636" s="62"/>
      <c r="K1636" s="62"/>
      <c r="L1636" s="62"/>
      <c r="M1636" s="67"/>
      <c r="N1636" s="62"/>
      <c r="O1636" s="62"/>
      <c r="P1636" s="62"/>
      <c r="Q1636" s="62"/>
      <c r="R1636" s="66"/>
      <c r="S1636" s="66"/>
      <c r="T1636" s="67"/>
      <c r="U1636" s="67"/>
      <c r="V1636" s="68"/>
      <c r="W1636" s="62"/>
      <c r="X1636" s="62"/>
      <c r="Y1636" s="68"/>
      <c r="Z1636" s="68"/>
      <c r="AA1636" s="68"/>
      <c r="AB1636" s="67"/>
      <c r="AC1636" s="67"/>
      <c r="AD1636" s="67"/>
      <c r="AE1636" s="62"/>
      <c r="AF1636" s="70"/>
      <c r="AG1636" s="67"/>
      <c r="AH1636" s="70"/>
      <c r="AI1636" s="62"/>
      <c r="AJ1636" s="62"/>
      <c r="AK1636" s="62"/>
      <c r="AL1636" s="62"/>
      <c r="AM1636" s="62"/>
      <c r="AN1636" s="70"/>
      <c r="AO1636" s="70"/>
      <c r="AP1636" s="71"/>
      <c r="AQ1636" s="70"/>
      <c r="AR1636" s="83"/>
    </row>
    <row r="1637">
      <c r="A1637" s="61"/>
      <c r="B1637" s="62"/>
      <c r="C1637" s="62"/>
      <c r="D1637" s="62"/>
      <c r="E1637" s="62"/>
      <c r="F1637" s="62"/>
      <c r="G1637" s="62"/>
      <c r="H1637" s="62"/>
      <c r="I1637" s="62"/>
      <c r="J1637" s="62"/>
      <c r="K1637" s="62"/>
      <c r="L1637" s="62"/>
      <c r="M1637" s="67"/>
      <c r="N1637" s="62"/>
      <c r="O1637" s="62"/>
      <c r="P1637" s="62"/>
      <c r="Q1637" s="62"/>
      <c r="R1637" s="66"/>
      <c r="S1637" s="66"/>
      <c r="T1637" s="67"/>
      <c r="U1637" s="67"/>
      <c r="V1637" s="68"/>
      <c r="W1637" s="62"/>
      <c r="X1637" s="62"/>
      <c r="Y1637" s="68"/>
      <c r="Z1637" s="68"/>
      <c r="AA1637" s="68"/>
      <c r="AB1637" s="67"/>
      <c r="AC1637" s="67"/>
      <c r="AD1637" s="67"/>
      <c r="AE1637" s="62"/>
      <c r="AF1637" s="70"/>
      <c r="AG1637" s="67"/>
      <c r="AH1637" s="70"/>
      <c r="AI1637" s="62"/>
      <c r="AJ1637" s="62"/>
      <c r="AK1637" s="62"/>
      <c r="AL1637" s="62"/>
      <c r="AM1637" s="62"/>
      <c r="AN1637" s="70"/>
      <c r="AO1637" s="70"/>
      <c r="AP1637" s="71"/>
      <c r="AQ1637" s="70"/>
      <c r="AR1637" s="83"/>
    </row>
    <row r="1638">
      <c r="A1638" s="61"/>
      <c r="B1638" s="62"/>
      <c r="C1638" s="62"/>
      <c r="D1638" s="62"/>
      <c r="E1638" s="62"/>
      <c r="F1638" s="62"/>
      <c r="G1638" s="62"/>
      <c r="H1638" s="62"/>
      <c r="I1638" s="62"/>
      <c r="J1638" s="62"/>
      <c r="K1638" s="62"/>
      <c r="L1638" s="62"/>
      <c r="M1638" s="67"/>
      <c r="N1638" s="62"/>
      <c r="O1638" s="62"/>
      <c r="P1638" s="62"/>
      <c r="Q1638" s="62"/>
      <c r="R1638" s="66"/>
      <c r="S1638" s="66"/>
      <c r="T1638" s="67"/>
      <c r="U1638" s="67"/>
      <c r="V1638" s="68"/>
      <c r="W1638" s="62"/>
      <c r="X1638" s="62"/>
      <c r="Y1638" s="68"/>
      <c r="Z1638" s="68"/>
      <c r="AA1638" s="68"/>
      <c r="AB1638" s="67"/>
      <c r="AC1638" s="67"/>
      <c r="AD1638" s="67"/>
      <c r="AE1638" s="62"/>
      <c r="AF1638" s="70"/>
      <c r="AG1638" s="67"/>
      <c r="AH1638" s="70"/>
      <c r="AI1638" s="62"/>
      <c r="AJ1638" s="62"/>
      <c r="AK1638" s="62"/>
      <c r="AL1638" s="62"/>
      <c r="AM1638" s="62"/>
      <c r="AN1638" s="70"/>
      <c r="AO1638" s="70"/>
      <c r="AP1638" s="71"/>
      <c r="AQ1638" s="70"/>
      <c r="AR1638" s="83"/>
    </row>
    <row r="1639">
      <c r="A1639" s="61"/>
      <c r="B1639" s="62"/>
      <c r="C1639" s="62"/>
      <c r="D1639" s="62"/>
      <c r="E1639" s="62"/>
      <c r="F1639" s="62"/>
      <c r="G1639" s="62"/>
      <c r="H1639" s="62"/>
      <c r="I1639" s="62"/>
      <c r="J1639" s="62"/>
      <c r="K1639" s="62"/>
      <c r="L1639" s="62"/>
      <c r="M1639" s="67"/>
      <c r="N1639" s="62"/>
      <c r="O1639" s="62"/>
      <c r="P1639" s="62"/>
      <c r="Q1639" s="62"/>
      <c r="R1639" s="66"/>
      <c r="S1639" s="66"/>
      <c r="T1639" s="67"/>
      <c r="U1639" s="67"/>
      <c r="V1639" s="68"/>
      <c r="W1639" s="62"/>
      <c r="X1639" s="62"/>
      <c r="Y1639" s="68"/>
      <c r="Z1639" s="68"/>
      <c r="AA1639" s="68"/>
      <c r="AB1639" s="67"/>
      <c r="AC1639" s="67"/>
      <c r="AD1639" s="67"/>
      <c r="AE1639" s="62"/>
      <c r="AF1639" s="70"/>
      <c r="AG1639" s="67"/>
      <c r="AH1639" s="70"/>
      <c r="AI1639" s="62"/>
      <c r="AJ1639" s="62"/>
      <c r="AK1639" s="62"/>
      <c r="AL1639" s="62"/>
      <c r="AM1639" s="62"/>
      <c r="AN1639" s="70"/>
      <c r="AO1639" s="70"/>
      <c r="AP1639" s="71"/>
      <c r="AQ1639" s="70"/>
      <c r="AR1639" s="83"/>
    </row>
    <row r="1640">
      <c r="A1640" s="61"/>
      <c r="B1640" s="62"/>
      <c r="C1640" s="62"/>
      <c r="D1640" s="62"/>
      <c r="E1640" s="62"/>
      <c r="F1640" s="62"/>
      <c r="G1640" s="62"/>
      <c r="H1640" s="62"/>
      <c r="I1640" s="62"/>
      <c r="J1640" s="62"/>
      <c r="K1640" s="62"/>
      <c r="L1640" s="62"/>
      <c r="M1640" s="67"/>
      <c r="N1640" s="62"/>
      <c r="O1640" s="62"/>
      <c r="P1640" s="62"/>
      <c r="Q1640" s="62"/>
      <c r="R1640" s="66"/>
      <c r="S1640" s="66"/>
      <c r="T1640" s="67"/>
      <c r="U1640" s="67"/>
      <c r="V1640" s="68"/>
      <c r="W1640" s="62"/>
      <c r="X1640" s="62"/>
      <c r="Y1640" s="68"/>
      <c r="Z1640" s="68"/>
      <c r="AA1640" s="68"/>
      <c r="AB1640" s="67"/>
      <c r="AC1640" s="67"/>
      <c r="AD1640" s="67"/>
      <c r="AE1640" s="62"/>
      <c r="AF1640" s="70"/>
      <c r="AG1640" s="67"/>
      <c r="AH1640" s="70"/>
      <c r="AI1640" s="62"/>
      <c r="AJ1640" s="62"/>
      <c r="AK1640" s="62"/>
      <c r="AL1640" s="62"/>
      <c r="AM1640" s="62"/>
      <c r="AN1640" s="70"/>
      <c r="AO1640" s="70"/>
      <c r="AP1640" s="71"/>
      <c r="AQ1640" s="70"/>
      <c r="AR1640" s="83"/>
    </row>
    <row r="1641">
      <c r="A1641" s="61"/>
      <c r="B1641" s="62"/>
      <c r="C1641" s="62"/>
      <c r="D1641" s="62"/>
      <c r="E1641" s="62"/>
      <c r="F1641" s="62"/>
      <c r="G1641" s="62"/>
      <c r="H1641" s="62"/>
      <c r="I1641" s="62"/>
      <c r="J1641" s="62"/>
      <c r="K1641" s="62"/>
      <c r="L1641" s="62"/>
      <c r="M1641" s="67"/>
      <c r="N1641" s="62"/>
      <c r="O1641" s="62"/>
      <c r="P1641" s="62"/>
      <c r="Q1641" s="62"/>
      <c r="R1641" s="66"/>
      <c r="S1641" s="66"/>
      <c r="T1641" s="67"/>
      <c r="U1641" s="67"/>
      <c r="V1641" s="68"/>
      <c r="W1641" s="62"/>
      <c r="X1641" s="62"/>
      <c r="Y1641" s="68"/>
      <c r="Z1641" s="68"/>
      <c r="AA1641" s="68"/>
      <c r="AB1641" s="67"/>
      <c r="AC1641" s="67"/>
      <c r="AD1641" s="67"/>
      <c r="AE1641" s="62"/>
      <c r="AF1641" s="70"/>
      <c r="AG1641" s="67"/>
      <c r="AH1641" s="70"/>
      <c r="AI1641" s="62"/>
      <c r="AJ1641" s="62"/>
      <c r="AK1641" s="62"/>
      <c r="AL1641" s="62"/>
      <c r="AM1641" s="62"/>
      <c r="AN1641" s="70"/>
      <c r="AO1641" s="70"/>
      <c r="AP1641" s="71"/>
      <c r="AQ1641" s="70"/>
      <c r="AR1641" s="83"/>
    </row>
    <row r="1642">
      <c r="A1642" s="61"/>
      <c r="B1642" s="62"/>
      <c r="C1642" s="62"/>
      <c r="D1642" s="62"/>
      <c r="E1642" s="62"/>
      <c r="F1642" s="62"/>
      <c r="G1642" s="62"/>
      <c r="H1642" s="62"/>
      <c r="I1642" s="62"/>
      <c r="J1642" s="62"/>
      <c r="K1642" s="62"/>
      <c r="L1642" s="62"/>
      <c r="M1642" s="67"/>
      <c r="N1642" s="62"/>
      <c r="O1642" s="62"/>
      <c r="P1642" s="62"/>
      <c r="Q1642" s="62"/>
      <c r="R1642" s="66"/>
      <c r="S1642" s="66"/>
      <c r="T1642" s="67"/>
      <c r="U1642" s="67"/>
      <c r="V1642" s="68"/>
      <c r="W1642" s="62"/>
      <c r="X1642" s="62"/>
      <c r="Y1642" s="68"/>
      <c r="Z1642" s="68"/>
      <c r="AA1642" s="68"/>
      <c r="AB1642" s="67"/>
      <c r="AC1642" s="67"/>
      <c r="AD1642" s="67"/>
      <c r="AE1642" s="62"/>
      <c r="AF1642" s="70"/>
      <c r="AG1642" s="67"/>
      <c r="AH1642" s="70"/>
      <c r="AI1642" s="62"/>
      <c r="AJ1642" s="62"/>
      <c r="AK1642" s="62"/>
      <c r="AL1642" s="62"/>
      <c r="AM1642" s="62"/>
      <c r="AN1642" s="70"/>
      <c r="AO1642" s="70"/>
      <c r="AP1642" s="71"/>
      <c r="AQ1642" s="70"/>
      <c r="AR1642" s="83"/>
    </row>
    <row r="1643">
      <c r="A1643" s="61"/>
      <c r="B1643" s="62"/>
      <c r="C1643" s="62"/>
      <c r="D1643" s="62"/>
      <c r="E1643" s="62"/>
      <c r="F1643" s="62"/>
      <c r="G1643" s="62"/>
      <c r="H1643" s="62"/>
      <c r="I1643" s="62"/>
      <c r="J1643" s="62"/>
      <c r="K1643" s="62"/>
      <c r="L1643" s="62"/>
      <c r="M1643" s="67"/>
      <c r="N1643" s="62"/>
      <c r="O1643" s="62"/>
      <c r="P1643" s="62"/>
      <c r="Q1643" s="62"/>
      <c r="R1643" s="66"/>
      <c r="S1643" s="66"/>
      <c r="T1643" s="67"/>
      <c r="U1643" s="67"/>
      <c r="V1643" s="68"/>
      <c r="W1643" s="62"/>
      <c r="X1643" s="62"/>
      <c r="Y1643" s="68"/>
      <c r="Z1643" s="68"/>
      <c r="AA1643" s="68"/>
      <c r="AB1643" s="67"/>
      <c r="AC1643" s="67"/>
      <c r="AD1643" s="67"/>
      <c r="AE1643" s="62"/>
      <c r="AF1643" s="70"/>
      <c r="AG1643" s="67"/>
      <c r="AH1643" s="70"/>
      <c r="AI1643" s="62"/>
      <c r="AJ1643" s="62"/>
      <c r="AK1643" s="62"/>
      <c r="AL1643" s="62"/>
      <c r="AM1643" s="62"/>
      <c r="AN1643" s="70"/>
      <c r="AO1643" s="70"/>
      <c r="AP1643" s="71"/>
      <c r="AQ1643" s="70"/>
      <c r="AR1643" s="83"/>
    </row>
    <row r="1644">
      <c r="A1644" s="61"/>
      <c r="B1644" s="62"/>
      <c r="C1644" s="62"/>
      <c r="D1644" s="62"/>
      <c r="E1644" s="62"/>
      <c r="F1644" s="62"/>
      <c r="G1644" s="62"/>
      <c r="H1644" s="62"/>
      <c r="I1644" s="62"/>
      <c r="J1644" s="62"/>
      <c r="K1644" s="62"/>
      <c r="L1644" s="62"/>
      <c r="M1644" s="67"/>
      <c r="N1644" s="62"/>
      <c r="O1644" s="62"/>
      <c r="P1644" s="62"/>
      <c r="Q1644" s="62"/>
      <c r="R1644" s="66"/>
      <c r="S1644" s="66"/>
      <c r="T1644" s="67"/>
      <c r="U1644" s="67"/>
      <c r="V1644" s="68"/>
      <c r="W1644" s="62"/>
      <c r="X1644" s="62"/>
      <c r="Y1644" s="68"/>
      <c r="Z1644" s="68"/>
      <c r="AA1644" s="68"/>
      <c r="AB1644" s="67"/>
      <c r="AC1644" s="67"/>
      <c r="AD1644" s="67"/>
      <c r="AE1644" s="62"/>
      <c r="AF1644" s="70"/>
      <c r="AG1644" s="67"/>
      <c r="AH1644" s="70"/>
      <c r="AI1644" s="62"/>
      <c r="AJ1644" s="62"/>
      <c r="AK1644" s="62"/>
      <c r="AL1644" s="62"/>
      <c r="AM1644" s="62"/>
      <c r="AN1644" s="70"/>
      <c r="AO1644" s="70"/>
      <c r="AP1644" s="71"/>
      <c r="AQ1644" s="70"/>
      <c r="AR1644" s="83"/>
    </row>
    <row r="1645">
      <c r="A1645" s="61"/>
      <c r="B1645" s="62"/>
      <c r="C1645" s="62"/>
      <c r="D1645" s="62"/>
      <c r="E1645" s="62"/>
      <c r="F1645" s="62"/>
      <c r="G1645" s="62"/>
      <c r="H1645" s="62"/>
      <c r="I1645" s="62"/>
      <c r="J1645" s="62"/>
      <c r="K1645" s="62"/>
      <c r="L1645" s="62"/>
      <c r="M1645" s="67"/>
      <c r="N1645" s="62"/>
      <c r="O1645" s="62"/>
      <c r="P1645" s="62"/>
      <c r="Q1645" s="62"/>
      <c r="R1645" s="66"/>
      <c r="S1645" s="66"/>
      <c r="T1645" s="67"/>
      <c r="U1645" s="67"/>
      <c r="V1645" s="68"/>
      <c r="W1645" s="62"/>
      <c r="X1645" s="62"/>
      <c r="Y1645" s="68"/>
      <c r="Z1645" s="68"/>
      <c r="AA1645" s="68"/>
      <c r="AB1645" s="67"/>
      <c r="AC1645" s="67"/>
      <c r="AD1645" s="67"/>
      <c r="AE1645" s="62"/>
      <c r="AF1645" s="70"/>
      <c r="AG1645" s="67"/>
      <c r="AH1645" s="70"/>
      <c r="AI1645" s="62"/>
      <c r="AJ1645" s="62"/>
      <c r="AK1645" s="62"/>
      <c r="AL1645" s="62"/>
      <c r="AM1645" s="62"/>
      <c r="AN1645" s="70"/>
      <c r="AO1645" s="70"/>
      <c r="AP1645" s="71"/>
      <c r="AQ1645" s="70"/>
      <c r="AR1645" s="83"/>
    </row>
    <row r="1646">
      <c r="A1646" s="61"/>
      <c r="B1646" s="62"/>
      <c r="C1646" s="62"/>
      <c r="D1646" s="62"/>
      <c r="E1646" s="62"/>
      <c r="F1646" s="62"/>
      <c r="G1646" s="62"/>
      <c r="H1646" s="62"/>
      <c r="I1646" s="62"/>
      <c r="J1646" s="62"/>
      <c r="K1646" s="62"/>
      <c r="L1646" s="62"/>
      <c r="M1646" s="67"/>
      <c r="N1646" s="62"/>
      <c r="O1646" s="62"/>
      <c r="P1646" s="62"/>
      <c r="Q1646" s="62"/>
      <c r="R1646" s="66"/>
      <c r="S1646" s="66"/>
      <c r="T1646" s="67"/>
      <c r="U1646" s="67"/>
      <c r="V1646" s="68"/>
      <c r="W1646" s="62"/>
      <c r="X1646" s="62"/>
      <c r="Y1646" s="68"/>
      <c r="Z1646" s="68"/>
      <c r="AA1646" s="68"/>
      <c r="AB1646" s="67"/>
      <c r="AC1646" s="67"/>
      <c r="AD1646" s="67"/>
      <c r="AE1646" s="62"/>
      <c r="AF1646" s="70"/>
      <c r="AG1646" s="67"/>
      <c r="AH1646" s="70"/>
      <c r="AI1646" s="62"/>
      <c r="AJ1646" s="62"/>
      <c r="AK1646" s="62"/>
      <c r="AL1646" s="62"/>
      <c r="AM1646" s="62"/>
      <c r="AN1646" s="70"/>
      <c r="AO1646" s="70"/>
      <c r="AP1646" s="71"/>
      <c r="AQ1646" s="70"/>
      <c r="AR1646" s="83"/>
    </row>
    <row r="1647">
      <c r="A1647" s="61"/>
      <c r="B1647" s="62"/>
      <c r="C1647" s="62"/>
      <c r="D1647" s="62"/>
      <c r="E1647" s="62"/>
      <c r="F1647" s="62"/>
      <c r="G1647" s="62"/>
      <c r="H1647" s="62"/>
      <c r="I1647" s="62"/>
      <c r="J1647" s="62"/>
      <c r="K1647" s="62"/>
      <c r="L1647" s="62"/>
      <c r="M1647" s="67"/>
      <c r="N1647" s="62"/>
      <c r="O1647" s="62"/>
      <c r="P1647" s="62"/>
      <c r="Q1647" s="62"/>
      <c r="R1647" s="66"/>
      <c r="S1647" s="66"/>
      <c r="T1647" s="67"/>
      <c r="U1647" s="67"/>
      <c r="V1647" s="68"/>
      <c r="W1647" s="62"/>
      <c r="X1647" s="62"/>
      <c r="Y1647" s="68"/>
      <c r="Z1647" s="68"/>
      <c r="AA1647" s="68"/>
      <c r="AB1647" s="67"/>
      <c r="AC1647" s="67"/>
      <c r="AD1647" s="67"/>
      <c r="AE1647" s="62"/>
      <c r="AF1647" s="70"/>
      <c r="AG1647" s="67"/>
      <c r="AH1647" s="70"/>
      <c r="AI1647" s="62"/>
      <c r="AJ1647" s="62"/>
      <c r="AK1647" s="62"/>
      <c r="AL1647" s="62"/>
      <c r="AM1647" s="62"/>
      <c r="AN1647" s="70"/>
      <c r="AO1647" s="70"/>
      <c r="AP1647" s="71"/>
      <c r="AQ1647" s="70"/>
      <c r="AR1647" s="83"/>
    </row>
    <row r="1648">
      <c r="A1648" s="61"/>
      <c r="B1648" s="62"/>
      <c r="C1648" s="62"/>
      <c r="D1648" s="62"/>
      <c r="E1648" s="62"/>
      <c r="F1648" s="62"/>
      <c r="G1648" s="62"/>
      <c r="H1648" s="62"/>
      <c r="I1648" s="62"/>
      <c r="J1648" s="62"/>
      <c r="K1648" s="62"/>
      <c r="L1648" s="62"/>
      <c r="M1648" s="67"/>
      <c r="N1648" s="62"/>
      <c r="O1648" s="62"/>
      <c r="P1648" s="62"/>
      <c r="Q1648" s="62"/>
      <c r="R1648" s="66"/>
      <c r="S1648" s="66"/>
      <c r="T1648" s="67"/>
      <c r="U1648" s="67"/>
      <c r="V1648" s="68"/>
      <c r="W1648" s="62"/>
      <c r="X1648" s="62"/>
      <c r="Y1648" s="68"/>
      <c r="Z1648" s="68"/>
      <c r="AA1648" s="68"/>
      <c r="AB1648" s="67"/>
      <c r="AC1648" s="67"/>
      <c r="AD1648" s="67"/>
      <c r="AE1648" s="62"/>
      <c r="AF1648" s="70"/>
      <c r="AG1648" s="67"/>
      <c r="AH1648" s="70"/>
      <c r="AI1648" s="62"/>
      <c r="AJ1648" s="62"/>
      <c r="AK1648" s="62"/>
      <c r="AL1648" s="62"/>
      <c r="AM1648" s="62"/>
      <c r="AN1648" s="70"/>
      <c r="AO1648" s="70"/>
      <c r="AP1648" s="71"/>
      <c r="AQ1648" s="70"/>
      <c r="AR1648" s="83"/>
    </row>
    <row r="1649">
      <c r="A1649" s="61"/>
      <c r="B1649" s="62"/>
      <c r="C1649" s="62"/>
      <c r="D1649" s="62"/>
      <c r="E1649" s="62"/>
      <c r="F1649" s="62"/>
      <c r="G1649" s="62"/>
      <c r="H1649" s="62"/>
      <c r="I1649" s="62"/>
      <c r="J1649" s="62"/>
      <c r="K1649" s="62"/>
      <c r="L1649" s="62"/>
      <c r="M1649" s="67"/>
      <c r="N1649" s="62"/>
      <c r="O1649" s="62"/>
      <c r="P1649" s="62"/>
      <c r="Q1649" s="62"/>
      <c r="R1649" s="66"/>
      <c r="S1649" s="66"/>
      <c r="T1649" s="67"/>
      <c r="U1649" s="67"/>
      <c r="V1649" s="68"/>
      <c r="W1649" s="62"/>
      <c r="X1649" s="62"/>
      <c r="Y1649" s="68"/>
      <c r="Z1649" s="68"/>
      <c r="AA1649" s="68"/>
      <c r="AB1649" s="67"/>
      <c r="AC1649" s="67"/>
      <c r="AD1649" s="67"/>
      <c r="AE1649" s="62"/>
      <c r="AF1649" s="70"/>
      <c r="AG1649" s="67"/>
      <c r="AH1649" s="70"/>
      <c r="AI1649" s="62"/>
      <c r="AJ1649" s="62"/>
      <c r="AK1649" s="62"/>
      <c r="AL1649" s="62"/>
      <c r="AM1649" s="62"/>
      <c r="AN1649" s="70"/>
      <c r="AO1649" s="70"/>
      <c r="AP1649" s="71"/>
      <c r="AQ1649" s="70"/>
      <c r="AR1649" s="83"/>
    </row>
    <row r="1650">
      <c r="A1650" s="61"/>
      <c r="B1650" s="62"/>
      <c r="C1650" s="62"/>
      <c r="D1650" s="62"/>
      <c r="E1650" s="62"/>
      <c r="F1650" s="62"/>
      <c r="G1650" s="62"/>
      <c r="H1650" s="62"/>
      <c r="I1650" s="62"/>
      <c r="J1650" s="62"/>
      <c r="K1650" s="62"/>
      <c r="L1650" s="62"/>
      <c r="M1650" s="67"/>
      <c r="N1650" s="62"/>
      <c r="O1650" s="62"/>
      <c r="P1650" s="62"/>
      <c r="Q1650" s="62"/>
      <c r="R1650" s="66"/>
      <c r="S1650" s="66"/>
      <c r="T1650" s="67"/>
      <c r="U1650" s="67"/>
      <c r="V1650" s="68"/>
      <c r="W1650" s="62"/>
      <c r="X1650" s="62"/>
      <c r="Y1650" s="68"/>
      <c r="Z1650" s="68"/>
      <c r="AA1650" s="68"/>
      <c r="AB1650" s="67"/>
      <c r="AC1650" s="67"/>
      <c r="AD1650" s="67"/>
      <c r="AE1650" s="62"/>
      <c r="AF1650" s="70"/>
      <c r="AG1650" s="67"/>
      <c r="AH1650" s="70"/>
      <c r="AI1650" s="62"/>
      <c r="AJ1650" s="62"/>
      <c r="AK1650" s="62"/>
      <c r="AL1650" s="62"/>
      <c r="AM1650" s="62"/>
      <c r="AN1650" s="70"/>
      <c r="AO1650" s="70"/>
      <c r="AP1650" s="71"/>
      <c r="AQ1650" s="70"/>
      <c r="AR1650" s="83"/>
    </row>
    <row r="1651">
      <c r="A1651" s="61"/>
      <c r="B1651" s="62"/>
      <c r="C1651" s="62"/>
      <c r="D1651" s="62"/>
      <c r="E1651" s="62"/>
      <c r="F1651" s="62"/>
      <c r="G1651" s="62"/>
      <c r="H1651" s="62"/>
      <c r="I1651" s="62"/>
      <c r="J1651" s="62"/>
      <c r="K1651" s="62"/>
      <c r="L1651" s="62"/>
      <c r="M1651" s="67"/>
      <c r="N1651" s="62"/>
      <c r="O1651" s="62"/>
      <c r="P1651" s="62"/>
      <c r="Q1651" s="62"/>
      <c r="R1651" s="66"/>
      <c r="S1651" s="66"/>
      <c r="T1651" s="67"/>
      <c r="U1651" s="67"/>
      <c r="V1651" s="68"/>
      <c r="W1651" s="62"/>
      <c r="X1651" s="62"/>
      <c r="Y1651" s="68"/>
      <c r="Z1651" s="68"/>
      <c r="AA1651" s="68"/>
      <c r="AB1651" s="67"/>
      <c r="AC1651" s="67"/>
      <c r="AD1651" s="67"/>
      <c r="AE1651" s="62"/>
      <c r="AF1651" s="70"/>
      <c r="AG1651" s="67"/>
      <c r="AH1651" s="70"/>
      <c r="AI1651" s="62"/>
      <c r="AJ1651" s="62"/>
      <c r="AK1651" s="62"/>
      <c r="AL1651" s="62"/>
      <c r="AM1651" s="62"/>
      <c r="AN1651" s="70"/>
      <c r="AO1651" s="70"/>
      <c r="AP1651" s="71"/>
      <c r="AQ1651" s="70"/>
      <c r="AR1651" s="83"/>
    </row>
    <row r="1652">
      <c r="A1652" s="61"/>
      <c r="B1652" s="62"/>
      <c r="C1652" s="62"/>
      <c r="D1652" s="62"/>
      <c r="E1652" s="62"/>
      <c r="F1652" s="62"/>
      <c r="G1652" s="62"/>
      <c r="H1652" s="62"/>
      <c r="I1652" s="62"/>
      <c r="J1652" s="62"/>
      <c r="K1652" s="62"/>
      <c r="L1652" s="62"/>
      <c r="M1652" s="67"/>
      <c r="N1652" s="62"/>
      <c r="O1652" s="62"/>
      <c r="P1652" s="62"/>
      <c r="Q1652" s="62"/>
      <c r="R1652" s="66"/>
      <c r="S1652" s="66"/>
      <c r="T1652" s="67"/>
      <c r="U1652" s="67"/>
      <c r="V1652" s="68"/>
      <c r="W1652" s="62"/>
      <c r="X1652" s="62"/>
      <c r="Y1652" s="68"/>
      <c r="Z1652" s="68"/>
      <c r="AA1652" s="68"/>
      <c r="AB1652" s="67"/>
      <c r="AC1652" s="67"/>
      <c r="AD1652" s="67"/>
      <c r="AE1652" s="62"/>
      <c r="AF1652" s="70"/>
      <c r="AG1652" s="67"/>
      <c r="AH1652" s="70"/>
      <c r="AI1652" s="62"/>
      <c r="AJ1652" s="62"/>
      <c r="AK1652" s="62"/>
      <c r="AL1652" s="62"/>
      <c r="AM1652" s="62"/>
      <c r="AN1652" s="70"/>
      <c r="AO1652" s="70"/>
      <c r="AP1652" s="71"/>
      <c r="AQ1652" s="70"/>
      <c r="AR1652" s="83"/>
    </row>
    <row r="1653">
      <c r="A1653" s="61"/>
      <c r="B1653" s="62"/>
      <c r="C1653" s="62"/>
      <c r="D1653" s="62"/>
      <c r="E1653" s="62"/>
      <c r="F1653" s="62"/>
      <c r="G1653" s="62"/>
      <c r="H1653" s="62"/>
      <c r="I1653" s="62"/>
      <c r="J1653" s="62"/>
      <c r="K1653" s="62"/>
      <c r="L1653" s="62"/>
      <c r="M1653" s="67"/>
      <c r="N1653" s="62"/>
      <c r="O1653" s="62"/>
      <c r="P1653" s="62"/>
      <c r="Q1653" s="62"/>
      <c r="R1653" s="66"/>
      <c r="S1653" s="66"/>
      <c r="T1653" s="67"/>
      <c r="U1653" s="67"/>
      <c r="V1653" s="68"/>
      <c r="W1653" s="62"/>
      <c r="X1653" s="62"/>
      <c r="Y1653" s="68"/>
      <c r="Z1653" s="68"/>
      <c r="AA1653" s="68"/>
      <c r="AB1653" s="67"/>
      <c r="AC1653" s="67"/>
      <c r="AD1653" s="67"/>
      <c r="AE1653" s="62"/>
      <c r="AF1653" s="70"/>
      <c r="AG1653" s="67"/>
      <c r="AH1653" s="70"/>
      <c r="AI1653" s="62"/>
      <c r="AJ1653" s="62"/>
      <c r="AK1653" s="62"/>
      <c r="AL1653" s="62"/>
      <c r="AM1653" s="62"/>
      <c r="AN1653" s="70"/>
      <c r="AO1653" s="70"/>
      <c r="AP1653" s="71"/>
      <c r="AQ1653" s="70"/>
      <c r="AR1653" s="83"/>
    </row>
    <row r="1654">
      <c r="A1654" s="61"/>
      <c r="B1654" s="62"/>
      <c r="C1654" s="62"/>
      <c r="D1654" s="62"/>
      <c r="E1654" s="62"/>
      <c r="F1654" s="62"/>
      <c r="G1654" s="62"/>
      <c r="H1654" s="62"/>
      <c r="I1654" s="62"/>
      <c r="J1654" s="62"/>
      <c r="K1654" s="62"/>
      <c r="L1654" s="62"/>
      <c r="M1654" s="67"/>
      <c r="N1654" s="62"/>
      <c r="O1654" s="62"/>
      <c r="P1654" s="62"/>
      <c r="Q1654" s="62"/>
      <c r="R1654" s="66"/>
      <c r="S1654" s="66"/>
      <c r="T1654" s="67"/>
      <c r="U1654" s="67"/>
      <c r="V1654" s="68"/>
      <c r="W1654" s="62"/>
      <c r="X1654" s="62"/>
      <c r="Y1654" s="68"/>
      <c r="Z1654" s="68"/>
      <c r="AA1654" s="68"/>
      <c r="AB1654" s="67"/>
      <c r="AC1654" s="67"/>
      <c r="AD1654" s="67"/>
      <c r="AE1654" s="62"/>
      <c r="AF1654" s="70"/>
      <c r="AG1654" s="67"/>
      <c r="AH1654" s="70"/>
      <c r="AI1654" s="62"/>
      <c r="AJ1654" s="62"/>
      <c r="AK1654" s="62"/>
      <c r="AL1654" s="62"/>
      <c r="AM1654" s="62"/>
      <c r="AN1654" s="70"/>
      <c r="AO1654" s="70"/>
      <c r="AP1654" s="71"/>
      <c r="AQ1654" s="70"/>
      <c r="AR1654" s="83"/>
    </row>
    <row r="1655">
      <c r="A1655" s="61"/>
      <c r="B1655" s="62"/>
      <c r="C1655" s="62"/>
      <c r="D1655" s="62"/>
      <c r="E1655" s="62"/>
      <c r="F1655" s="62"/>
      <c r="G1655" s="62"/>
      <c r="H1655" s="62"/>
      <c r="I1655" s="62"/>
      <c r="J1655" s="62"/>
      <c r="K1655" s="62"/>
      <c r="L1655" s="62"/>
      <c r="M1655" s="67"/>
      <c r="N1655" s="62"/>
      <c r="O1655" s="62"/>
      <c r="P1655" s="62"/>
      <c r="Q1655" s="62"/>
      <c r="R1655" s="66"/>
      <c r="S1655" s="66"/>
      <c r="T1655" s="67"/>
      <c r="U1655" s="67"/>
      <c r="V1655" s="68"/>
      <c r="W1655" s="62"/>
      <c r="X1655" s="62"/>
      <c r="Y1655" s="68"/>
      <c r="Z1655" s="68"/>
      <c r="AA1655" s="68"/>
      <c r="AB1655" s="67"/>
      <c r="AC1655" s="67"/>
      <c r="AD1655" s="67"/>
      <c r="AE1655" s="62"/>
      <c r="AF1655" s="70"/>
      <c r="AG1655" s="67"/>
      <c r="AH1655" s="70"/>
      <c r="AI1655" s="62"/>
      <c r="AJ1655" s="62"/>
      <c r="AK1655" s="62"/>
      <c r="AL1655" s="62"/>
      <c r="AM1655" s="62"/>
      <c r="AN1655" s="70"/>
      <c r="AO1655" s="70"/>
      <c r="AP1655" s="71"/>
      <c r="AQ1655" s="70"/>
      <c r="AR1655" s="83"/>
    </row>
    <row r="1656">
      <c r="A1656" s="61"/>
      <c r="B1656" s="62"/>
      <c r="C1656" s="62"/>
      <c r="D1656" s="62"/>
      <c r="E1656" s="62"/>
      <c r="F1656" s="62"/>
      <c r="G1656" s="62"/>
      <c r="H1656" s="62"/>
      <c r="I1656" s="62"/>
      <c r="J1656" s="62"/>
      <c r="K1656" s="62"/>
      <c r="L1656" s="62"/>
      <c r="M1656" s="67"/>
      <c r="N1656" s="62"/>
      <c r="O1656" s="62"/>
      <c r="P1656" s="62"/>
      <c r="Q1656" s="62"/>
      <c r="R1656" s="66"/>
      <c r="S1656" s="66"/>
      <c r="T1656" s="67"/>
      <c r="U1656" s="67"/>
      <c r="V1656" s="68"/>
      <c r="W1656" s="62"/>
      <c r="X1656" s="62"/>
      <c r="Y1656" s="68"/>
      <c r="Z1656" s="68"/>
      <c r="AA1656" s="68"/>
      <c r="AB1656" s="67"/>
      <c r="AC1656" s="67"/>
      <c r="AD1656" s="67"/>
      <c r="AE1656" s="62"/>
      <c r="AF1656" s="70"/>
      <c r="AG1656" s="67"/>
      <c r="AH1656" s="70"/>
      <c r="AI1656" s="62"/>
      <c r="AJ1656" s="62"/>
      <c r="AK1656" s="62"/>
      <c r="AL1656" s="62"/>
      <c r="AM1656" s="62"/>
      <c r="AN1656" s="70"/>
      <c r="AO1656" s="70"/>
      <c r="AP1656" s="71"/>
      <c r="AQ1656" s="70"/>
      <c r="AR1656" s="83"/>
    </row>
    <row r="1657">
      <c r="A1657" s="61"/>
      <c r="B1657" s="62"/>
      <c r="C1657" s="62"/>
      <c r="D1657" s="62"/>
      <c r="E1657" s="62"/>
      <c r="F1657" s="62"/>
      <c r="G1657" s="62"/>
      <c r="H1657" s="62"/>
      <c r="I1657" s="62"/>
      <c r="J1657" s="62"/>
      <c r="K1657" s="62"/>
      <c r="L1657" s="62"/>
      <c r="M1657" s="67"/>
      <c r="N1657" s="62"/>
      <c r="O1657" s="62"/>
      <c r="P1657" s="62"/>
      <c r="Q1657" s="62"/>
      <c r="R1657" s="66"/>
      <c r="S1657" s="66"/>
      <c r="T1657" s="67"/>
      <c r="U1657" s="67"/>
      <c r="V1657" s="68"/>
      <c r="W1657" s="62"/>
      <c r="X1657" s="62"/>
      <c r="Y1657" s="68"/>
      <c r="Z1657" s="68"/>
      <c r="AA1657" s="68"/>
      <c r="AB1657" s="67"/>
      <c r="AC1657" s="67"/>
      <c r="AD1657" s="67"/>
      <c r="AE1657" s="62"/>
      <c r="AF1657" s="70"/>
      <c r="AG1657" s="67"/>
      <c r="AH1657" s="70"/>
      <c r="AI1657" s="62"/>
      <c r="AJ1657" s="62"/>
      <c r="AK1657" s="62"/>
      <c r="AL1657" s="62"/>
      <c r="AM1657" s="62"/>
      <c r="AN1657" s="70"/>
      <c r="AO1657" s="70"/>
      <c r="AP1657" s="71"/>
      <c r="AQ1657" s="70"/>
      <c r="AR1657" s="83"/>
    </row>
    <row r="1658">
      <c r="A1658" s="61"/>
      <c r="B1658" s="62"/>
      <c r="C1658" s="62"/>
      <c r="D1658" s="62"/>
      <c r="E1658" s="62"/>
      <c r="F1658" s="62"/>
      <c r="G1658" s="62"/>
      <c r="H1658" s="62"/>
      <c r="I1658" s="62"/>
      <c r="J1658" s="62"/>
      <c r="K1658" s="62"/>
      <c r="L1658" s="62"/>
      <c r="M1658" s="67"/>
      <c r="N1658" s="62"/>
      <c r="O1658" s="62"/>
      <c r="P1658" s="62"/>
      <c r="Q1658" s="62"/>
      <c r="R1658" s="66"/>
      <c r="S1658" s="66"/>
      <c r="T1658" s="67"/>
      <c r="U1658" s="67"/>
      <c r="V1658" s="68"/>
      <c r="W1658" s="62"/>
      <c r="X1658" s="62"/>
      <c r="Y1658" s="68"/>
      <c r="Z1658" s="68"/>
      <c r="AA1658" s="68"/>
      <c r="AB1658" s="67"/>
      <c r="AC1658" s="67"/>
      <c r="AD1658" s="67"/>
      <c r="AE1658" s="62"/>
      <c r="AF1658" s="70"/>
      <c r="AG1658" s="67"/>
      <c r="AH1658" s="70"/>
      <c r="AI1658" s="62"/>
      <c r="AJ1658" s="62"/>
      <c r="AK1658" s="62"/>
      <c r="AL1658" s="62"/>
      <c r="AM1658" s="62"/>
      <c r="AN1658" s="70"/>
      <c r="AO1658" s="70"/>
      <c r="AP1658" s="71"/>
      <c r="AQ1658" s="70"/>
      <c r="AR1658" s="83"/>
    </row>
    <row r="1659">
      <c r="A1659" s="61"/>
      <c r="B1659" s="62"/>
      <c r="C1659" s="62"/>
      <c r="D1659" s="62"/>
      <c r="E1659" s="62"/>
      <c r="F1659" s="62"/>
      <c r="G1659" s="62"/>
      <c r="H1659" s="62"/>
      <c r="I1659" s="62"/>
      <c r="J1659" s="62"/>
      <c r="K1659" s="62"/>
      <c r="L1659" s="62"/>
      <c r="M1659" s="67"/>
      <c r="N1659" s="62"/>
      <c r="O1659" s="62"/>
      <c r="P1659" s="62"/>
      <c r="Q1659" s="62"/>
      <c r="R1659" s="66"/>
      <c r="S1659" s="66"/>
      <c r="T1659" s="67"/>
      <c r="U1659" s="67"/>
      <c r="V1659" s="68"/>
      <c r="W1659" s="62"/>
      <c r="X1659" s="62"/>
      <c r="Y1659" s="68"/>
      <c r="Z1659" s="68"/>
      <c r="AA1659" s="68"/>
      <c r="AB1659" s="67"/>
      <c r="AC1659" s="67"/>
      <c r="AD1659" s="67"/>
      <c r="AE1659" s="62"/>
      <c r="AF1659" s="70"/>
      <c r="AG1659" s="67"/>
      <c r="AH1659" s="70"/>
      <c r="AI1659" s="62"/>
      <c r="AJ1659" s="62"/>
      <c r="AK1659" s="62"/>
      <c r="AL1659" s="62"/>
      <c r="AM1659" s="62"/>
      <c r="AN1659" s="70"/>
      <c r="AO1659" s="70"/>
      <c r="AP1659" s="71"/>
      <c r="AQ1659" s="70"/>
      <c r="AR1659" s="83"/>
    </row>
    <row r="1660">
      <c r="A1660" s="61"/>
      <c r="B1660" s="62"/>
      <c r="C1660" s="62"/>
      <c r="D1660" s="62"/>
      <c r="E1660" s="62"/>
      <c r="F1660" s="62"/>
      <c r="G1660" s="62"/>
      <c r="H1660" s="62"/>
      <c r="I1660" s="62"/>
      <c r="J1660" s="62"/>
      <c r="K1660" s="62"/>
      <c r="L1660" s="62"/>
      <c r="M1660" s="67"/>
      <c r="N1660" s="62"/>
      <c r="O1660" s="62"/>
      <c r="P1660" s="62"/>
      <c r="Q1660" s="62"/>
      <c r="R1660" s="66"/>
      <c r="S1660" s="66"/>
      <c r="T1660" s="67"/>
      <c r="U1660" s="67"/>
      <c r="V1660" s="68"/>
      <c r="W1660" s="62"/>
      <c r="X1660" s="62"/>
      <c r="Y1660" s="68"/>
      <c r="Z1660" s="68"/>
      <c r="AA1660" s="68"/>
      <c r="AB1660" s="67"/>
      <c r="AC1660" s="67"/>
      <c r="AD1660" s="67"/>
      <c r="AE1660" s="62"/>
      <c r="AF1660" s="70"/>
      <c r="AG1660" s="67"/>
      <c r="AH1660" s="70"/>
      <c r="AI1660" s="62"/>
      <c r="AJ1660" s="62"/>
      <c r="AK1660" s="62"/>
      <c r="AL1660" s="62"/>
      <c r="AM1660" s="62"/>
      <c r="AN1660" s="70"/>
      <c r="AO1660" s="70"/>
      <c r="AP1660" s="71"/>
      <c r="AQ1660" s="70"/>
      <c r="AR1660" s="83"/>
    </row>
    <row r="1661">
      <c r="A1661" s="61"/>
      <c r="B1661" s="62"/>
      <c r="C1661" s="62"/>
      <c r="D1661" s="62"/>
      <c r="E1661" s="62"/>
      <c r="F1661" s="62"/>
      <c r="G1661" s="62"/>
      <c r="H1661" s="62"/>
      <c r="I1661" s="62"/>
      <c r="J1661" s="62"/>
      <c r="K1661" s="62"/>
      <c r="L1661" s="62"/>
      <c r="M1661" s="67"/>
      <c r="N1661" s="62"/>
      <c r="O1661" s="62"/>
      <c r="P1661" s="62"/>
      <c r="Q1661" s="62"/>
      <c r="R1661" s="66"/>
      <c r="S1661" s="66"/>
      <c r="T1661" s="67"/>
      <c r="U1661" s="67"/>
      <c r="V1661" s="68"/>
      <c r="W1661" s="62"/>
      <c r="X1661" s="62"/>
      <c r="Y1661" s="68"/>
      <c r="Z1661" s="68"/>
      <c r="AA1661" s="68"/>
      <c r="AB1661" s="67"/>
      <c r="AC1661" s="67"/>
      <c r="AD1661" s="67"/>
      <c r="AE1661" s="62"/>
      <c r="AF1661" s="70"/>
      <c r="AG1661" s="67"/>
      <c r="AH1661" s="70"/>
      <c r="AI1661" s="62"/>
      <c r="AJ1661" s="62"/>
      <c r="AK1661" s="62"/>
      <c r="AL1661" s="62"/>
      <c r="AM1661" s="62"/>
      <c r="AN1661" s="70"/>
      <c r="AO1661" s="70"/>
      <c r="AP1661" s="71"/>
      <c r="AQ1661" s="70"/>
      <c r="AR1661" s="83"/>
    </row>
    <row r="1662">
      <c r="A1662" s="61"/>
      <c r="B1662" s="62"/>
      <c r="C1662" s="62"/>
      <c r="D1662" s="62"/>
      <c r="E1662" s="62"/>
      <c r="F1662" s="62"/>
      <c r="G1662" s="62"/>
      <c r="H1662" s="62"/>
      <c r="I1662" s="62"/>
      <c r="J1662" s="62"/>
      <c r="K1662" s="62"/>
      <c r="L1662" s="62"/>
      <c r="M1662" s="67"/>
      <c r="N1662" s="62"/>
      <c r="O1662" s="62"/>
      <c r="P1662" s="62"/>
      <c r="Q1662" s="62"/>
      <c r="R1662" s="66"/>
      <c r="S1662" s="66"/>
      <c r="T1662" s="67"/>
      <c r="U1662" s="67"/>
      <c r="V1662" s="68"/>
      <c r="W1662" s="62"/>
      <c r="X1662" s="62"/>
      <c r="Y1662" s="68"/>
      <c r="Z1662" s="68"/>
      <c r="AA1662" s="68"/>
      <c r="AB1662" s="67"/>
      <c r="AC1662" s="67"/>
      <c r="AD1662" s="67"/>
      <c r="AE1662" s="62"/>
      <c r="AF1662" s="70"/>
      <c r="AG1662" s="67"/>
      <c r="AH1662" s="70"/>
      <c r="AI1662" s="62"/>
      <c r="AJ1662" s="62"/>
      <c r="AK1662" s="62"/>
      <c r="AL1662" s="62"/>
      <c r="AM1662" s="62"/>
      <c r="AN1662" s="70"/>
      <c r="AO1662" s="70"/>
      <c r="AP1662" s="71"/>
      <c r="AQ1662" s="70"/>
      <c r="AR1662" s="83"/>
    </row>
    <row r="1663">
      <c r="A1663" s="61"/>
      <c r="B1663" s="62"/>
      <c r="C1663" s="62"/>
      <c r="D1663" s="62"/>
      <c r="E1663" s="62"/>
      <c r="F1663" s="62"/>
      <c r="G1663" s="62"/>
      <c r="H1663" s="62"/>
      <c r="I1663" s="62"/>
      <c r="J1663" s="62"/>
      <c r="K1663" s="62"/>
      <c r="L1663" s="62"/>
      <c r="M1663" s="67"/>
      <c r="N1663" s="62"/>
      <c r="O1663" s="62"/>
      <c r="P1663" s="62"/>
      <c r="Q1663" s="62"/>
      <c r="R1663" s="66"/>
      <c r="S1663" s="66"/>
      <c r="T1663" s="67"/>
      <c r="U1663" s="67"/>
      <c r="V1663" s="68"/>
      <c r="W1663" s="62"/>
      <c r="X1663" s="62"/>
      <c r="Y1663" s="68"/>
      <c r="Z1663" s="68"/>
      <c r="AA1663" s="68"/>
      <c r="AB1663" s="67"/>
      <c r="AC1663" s="67"/>
      <c r="AD1663" s="67"/>
      <c r="AE1663" s="62"/>
      <c r="AF1663" s="70"/>
      <c r="AG1663" s="67"/>
      <c r="AH1663" s="70"/>
      <c r="AI1663" s="62"/>
      <c r="AJ1663" s="62"/>
      <c r="AK1663" s="62"/>
      <c r="AL1663" s="62"/>
      <c r="AM1663" s="62"/>
      <c r="AN1663" s="70"/>
      <c r="AO1663" s="70"/>
      <c r="AP1663" s="71"/>
      <c r="AQ1663" s="70"/>
      <c r="AR1663" s="83"/>
    </row>
    <row r="1664">
      <c r="A1664" s="61"/>
      <c r="B1664" s="62"/>
      <c r="C1664" s="62"/>
      <c r="D1664" s="62"/>
      <c r="E1664" s="62"/>
      <c r="F1664" s="62"/>
      <c r="G1664" s="62"/>
      <c r="H1664" s="62"/>
      <c r="I1664" s="62"/>
      <c r="J1664" s="62"/>
      <c r="K1664" s="62"/>
      <c r="L1664" s="62"/>
      <c r="M1664" s="67"/>
      <c r="N1664" s="62"/>
      <c r="O1664" s="62"/>
      <c r="P1664" s="62"/>
      <c r="Q1664" s="62"/>
      <c r="R1664" s="66"/>
      <c r="S1664" s="66"/>
      <c r="T1664" s="67"/>
      <c r="U1664" s="67"/>
      <c r="V1664" s="68"/>
      <c r="W1664" s="62"/>
      <c r="X1664" s="62"/>
      <c r="Y1664" s="68"/>
      <c r="Z1664" s="68"/>
      <c r="AA1664" s="68"/>
      <c r="AB1664" s="67"/>
      <c r="AC1664" s="67"/>
      <c r="AD1664" s="67"/>
      <c r="AE1664" s="62"/>
      <c r="AF1664" s="70"/>
      <c r="AG1664" s="67"/>
      <c r="AH1664" s="70"/>
      <c r="AI1664" s="62"/>
      <c r="AJ1664" s="62"/>
      <c r="AK1664" s="62"/>
      <c r="AL1664" s="62"/>
      <c r="AM1664" s="62"/>
      <c r="AN1664" s="70"/>
      <c r="AO1664" s="70"/>
      <c r="AP1664" s="71"/>
      <c r="AQ1664" s="70"/>
      <c r="AR1664" s="83"/>
    </row>
    <row r="1665">
      <c r="A1665" s="61"/>
      <c r="B1665" s="62"/>
      <c r="C1665" s="62"/>
      <c r="D1665" s="62"/>
      <c r="E1665" s="62"/>
      <c r="F1665" s="62"/>
      <c r="G1665" s="62"/>
      <c r="H1665" s="62"/>
      <c r="I1665" s="62"/>
      <c r="J1665" s="62"/>
      <c r="K1665" s="62"/>
      <c r="L1665" s="62"/>
      <c r="M1665" s="67"/>
      <c r="N1665" s="62"/>
      <c r="O1665" s="62"/>
      <c r="P1665" s="62"/>
      <c r="Q1665" s="62"/>
      <c r="R1665" s="66"/>
      <c r="S1665" s="66"/>
      <c r="T1665" s="67"/>
      <c r="U1665" s="67"/>
      <c r="V1665" s="68"/>
      <c r="W1665" s="62"/>
      <c r="X1665" s="62"/>
      <c r="Y1665" s="68"/>
      <c r="Z1665" s="68"/>
      <c r="AA1665" s="68"/>
      <c r="AB1665" s="67"/>
      <c r="AC1665" s="67"/>
      <c r="AD1665" s="67"/>
      <c r="AE1665" s="62"/>
      <c r="AF1665" s="70"/>
      <c r="AG1665" s="67"/>
      <c r="AH1665" s="70"/>
      <c r="AI1665" s="62"/>
      <c r="AJ1665" s="62"/>
      <c r="AK1665" s="62"/>
      <c r="AL1665" s="62"/>
      <c r="AM1665" s="62"/>
      <c r="AN1665" s="70"/>
      <c r="AO1665" s="70"/>
      <c r="AP1665" s="71"/>
      <c r="AQ1665" s="70"/>
      <c r="AR1665" s="83"/>
    </row>
    <row r="1666">
      <c r="A1666" s="61"/>
      <c r="B1666" s="62"/>
      <c r="C1666" s="62"/>
      <c r="D1666" s="62"/>
      <c r="E1666" s="62"/>
      <c r="F1666" s="62"/>
      <c r="G1666" s="62"/>
      <c r="H1666" s="62"/>
      <c r="I1666" s="62"/>
      <c r="J1666" s="62"/>
      <c r="K1666" s="62"/>
      <c r="L1666" s="62"/>
      <c r="M1666" s="67"/>
      <c r="N1666" s="62"/>
      <c r="O1666" s="62"/>
      <c r="P1666" s="62"/>
      <c r="Q1666" s="62"/>
      <c r="R1666" s="66"/>
      <c r="S1666" s="66"/>
      <c r="T1666" s="67"/>
      <c r="U1666" s="67"/>
      <c r="V1666" s="68"/>
      <c r="W1666" s="62"/>
      <c r="X1666" s="62"/>
      <c r="Y1666" s="68"/>
      <c r="Z1666" s="68"/>
      <c r="AA1666" s="68"/>
      <c r="AB1666" s="67"/>
      <c r="AC1666" s="67"/>
      <c r="AD1666" s="67"/>
      <c r="AE1666" s="62"/>
      <c r="AF1666" s="70"/>
      <c r="AG1666" s="67"/>
      <c r="AH1666" s="70"/>
      <c r="AI1666" s="62"/>
      <c r="AJ1666" s="62"/>
      <c r="AK1666" s="62"/>
      <c r="AL1666" s="62"/>
      <c r="AM1666" s="62"/>
      <c r="AN1666" s="70"/>
      <c r="AO1666" s="70"/>
      <c r="AP1666" s="71"/>
      <c r="AQ1666" s="70"/>
      <c r="AR1666" s="83"/>
    </row>
    <row r="1667">
      <c r="A1667" s="61"/>
      <c r="B1667" s="62"/>
      <c r="C1667" s="62"/>
      <c r="D1667" s="62"/>
      <c r="E1667" s="62"/>
      <c r="F1667" s="62"/>
      <c r="G1667" s="62"/>
      <c r="H1667" s="62"/>
      <c r="I1667" s="62"/>
      <c r="J1667" s="62"/>
      <c r="K1667" s="62"/>
      <c r="L1667" s="62"/>
      <c r="M1667" s="67"/>
      <c r="N1667" s="62"/>
      <c r="O1667" s="62"/>
      <c r="P1667" s="62"/>
      <c r="Q1667" s="62"/>
      <c r="R1667" s="66"/>
      <c r="S1667" s="66"/>
      <c r="T1667" s="67"/>
      <c r="U1667" s="67"/>
      <c r="V1667" s="68"/>
      <c r="W1667" s="62"/>
      <c r="X1667" s="62"/>
      <c r="Y1667" s="68"/>
      <c r="Z1667" s="68"/>
      <c r="AA1667" s="68"/>
      <c r="AB1667" s="67"/>
      <c r="AC1667" s="67"/>
      <c r="AD1667" s="67"/>
      <c r="AE1667" s="62"/>
      <c r="AF1667" s="70"/>
      <c r="AG1667" s="67"/>
      <c r="AH1667" s="70"/>
      <c r="AI1667" s="62"/>
      <c r="AJ1667" s="62"/>
      <c r="AK1667" s="62"/>
      <c r="AL1667" s="62"/>
      <c r="AM1667" s="62"/>
      <c r="AN1667" s="70"/>
      <c r="AO1667" s="70"/>
      <c r="AP1667" s="71"/>
      <c r="AQ1667" s="70"/>
      <c r="AR1667" s="83"/>
    </row>
    <row r="1668">
      <c r="A1668" s="61"/>
      <c r="B1668" s="62"/>
      <c r="C1668" s="62"/>
      <c r="D1668" s="62"/>
      <c r="E1668" s="62"/>
      <c r="F1668" s="62"/>
      <c r="G1668" s="62"/>
      <c r="H1668" s="62"/>
      <c r="I1668" s="62"/>
      <c r="J1668" s="62"/>
      <c r="K1668" s="62"/>
      <c r="L1668" s="62"/>
      <c r="M1668" s="67"/>
      <c r="N1668" s="62"/>
      <c r="O1668" s="62"/>
      <c r="P1668" s="62"/>
      <c r="Q1668" s="62"/>
      <c r="R1668" s="66"/>
      <c r="S1668" s="66"/>
      <c r="T1668" s="67"/>
      <c r="U1668" s="67"/>
      <c r="V1668" s="68"/>
      <c r="W1668" s="62"/>
      <c r="X1668" s="62"/>
      <c r="Y1668" s="68"/>
      <c r="Z1668" s="68"/>
      <c r="AA1668" s="68"/>
      <c r="AB1668" s="67"/>
      <c r="AC1668" s="67"/>
      <c r="AD1668" s="67"/>
      <c r="AE1668" s="62"/>
      <c r="AF1668" s="70"/>
      <c r="AG1668" s="67"/>
      <c r="AH1668" s="70"/>
      <c r="AI1668" s="62"/>
      <c r="AJ1668" s="62"/>
      <c r="AK1668" s="62"/>
      <c r="AL1668" s="62"/>
      <c r="AM1668" s="62"/>
      <c r="AN1668" s="70"/>
      <c r="AO1668" s="70"/>
      <c r="AP1668" s="71"/>
      <c r="AQ1668" s="70"/>
      <c r="AR1668" s="83"/>
    </row>
    <row r="1669">
      <c r="A1669" s="61"/>
      <c r="B1669" s="62"/>
      <c r="C1669" s="62"/>
      <c r="D1669" s="62"/>
      <c r="E1669" s="62"/>
      <c r="F1669" s="62"/>
      <c r="G1669" s="62"/>
      <c r="H1669" s="62"/>
      <c r="I1669" s="62"/>
      <c r="J1669" s="62"/>
      <c r="K1669" s="62"/>
      <c r="L1669" s="62"/>
      <c r="M1669" s="67"/>
      <c r="N1669" s="62"/>
      <c r="O1669" s="62"/>
      <c r="P1669" s="62"/>
      <c r="Q1669" s="62"/>
      <c r="R1669" s="66"/>
      <c r="S1669" s="66"/>
      <c r="T1669" s="67"/>
      <c r="U1669" s="67"/>
      <c r="V1669" s="68"/>
      <c r="W1669" s="62"/>
      <c r="X1669" s="62"/>
      <c r="Y1669" s="68"/>
      <c r="Z1669" s="68"/>
      <c r="AA1669" s="68"/>
      <c r="AB1669" s="67"/>
      <c r="AC1669" s="67"/>
      <c r="AD1669" s="67"/>
      <c r="AE1669" s="62"/>
      <c r="AF1669" s="70"/>
      <c r="AG1669" s="67"/>
      <c r="AH1669" s="70"/>
      <c r="AI1669" s="62"/>
      <c r="AJ1669" s="62"/>
      <c r="AK1669" s="62"/>
      <c r="AL1669" s="62"/>
      <c r="AM1669" s="62"/>
      <c r="AN1669" s="70"/>
      <c r="AO1669" s="70"/>
      <c r="AP1669" s="71"/>
      <c r="AQ1669" s="70"/>
      <c r="AR1669" s="83"/>
    </row>
    <row r="1670">
      <c r="A1670" s="61"/>
      <c r="B1670" s="62"/>
      <c r="C1670" s="62"/>
      <c r="D1670" s="62"/>
      <c r="E1670" s="62"/>
      <c r="F1670" s="62"/>
      <c r="G1670" s="62"/>
      <c r="H1670" s="62"/>
      <c r="I1670" s="62"/>
      <c r="J1670" s="62"/>
      <c r="K1670" s="62"/>
      <c r="L1670" s="62"/>
      <c r="M1670" s="67"/>
      <c r="N1670" s="62"/>
      <c r="O1670" s="62"/>
      <c r="P1670" s="62"/>
      <c r="Q1670" s="62"/>
      <c r="R1670" s="66"/>
      <c r="S1670" s="66"/>
      <c r="T1670" s="67"/>
      <c r="U1670" s="67"/>
      <c r="V1670" s="68"/>
      <c r="W1670" s="62"/>
      <c r="X1670" s="62"/>
      <c r="Y1670" s="68"/>
      <c r="Z1670" s="68"/>
      <c r="AA1670" s="68"/>
      <c r="AB1670" s="67"/>
      <c r="AC1670" s="67"/>
      <c r="AD1670" s="67"/>
      <c r="AE1670" s="62"/>
      <c r="AF1670" s="70"/>
      <c r="AG1670" s="67"/>
      <c r="AH1670" s="70"/>
      <c r="AI1670" s="62"/>
      <c r="AJ1670" s="62"/>
      <c r="AK1670" s="62"/>
      <c r="AL1670" s="62"/>
      <c r="AM1670" s="62"/>
      <c r="AN1670" s="70"/>
      <c r="AO1670" s="70"/>
      <c r="AP1670" s="71"/>
      <c r="AQ1670" s="70"/>
      <c r="AR1670" s="83"/>
    </row>
    <row r="1671">
      <c r="A1671" s="61"/>
      <c r="B1671" s="62"/>
      <c r="C1671" s="62"/>
      <c r="D1671" s="62"/>
      <c r="E1671" s="62"/>
      <c r="F1671" s="62"/>
      <c r="G1671" s="62"/>
      <c r="H1671" s="62"/>
      <c r="I1671" s="62"/>
      <c r="J1671" s="62"/>
      <c r="K1671" s="62"/>
      <c r="L1671" s="62"/>
      <c r="M1671" s="67"/>
      <c r="N1671" s="62"/>
      <c r="O1671" s="62"/>
      <c r="P1671" s="62"/>
      <c r="Q1671" s="62"/>
      <c r="R1671" s="66"/>
      <c r="S1671" s="66"/>
      <c r="T1671" s="67"/>
      <c r="U1671" s="67"/>
      <c r="V1671" s="68"/>
      <c r="W1671" s="62"/>
      <c r="X1671" s="62"/>
      <c r="Y1671" s="68"/>
      <c r="Z1671" s="68"/>
      <c r="AA1671" s="68"/>
      <c r="AB1671" s="67"/>
      <c r="AC1671" s="67"/>
      <c r="AD1671" s="67"/>
      <c r="AE1671" s="62"/>
      <c r="AF1671" s="70"/>
      <c r="AG1671" s="67"/>
      <c r="AH1671" s="70"/>
      <c r="AI1671" s="62"/>
      <c r="AJ1671" s="62"/>
      <c r="AK1671" s="62"/>
      <c r="AL1671" s="62"/>
      <c r="AM1671" s="62"/>
      <c r="AN1671" s="70"/>
      <c r="AO1671" s="70"/>
      <c r="AP1671" s="71"/>
      <c r="AQ1671" s="70"/>
      <c r="AR1671" s="83"/>
    </row>
    <row r="1672">
      <c r="A1672" s="61"/>
      <c r="B1672" s="62"/>
      <c r="C1672" s="62"/>
      <c r="D1672" s="62"/>
      <c r="E1672" s="62"/>
      <c r="F1672" s="62"/>
      <c r="G1672" s="62"/>
      <c r="H1672" s="62"/>
      <c r="I1672" s="62"/>
      <c r="J1672" s="62"/>
      <c r="K1672" s="62"/>
      <c r="L1672" s="62"/>
      <c r="M1672" s="67"/>
      <c r="N1672" s="62"/>
      <c r="O1672" s="62"/>
      <c r="P1672" s="62"/>
      <c r="Q1672" s="62"/>
      <c r="R1672" s="66"/>
      <c r="S1672" s="66"/>
      <c r="T1672" s="67"/>
      <c r="U1672" s="67"/>
      <c r="V1672" s="68"/>
      <c r="W1672" s="62"/>
      <c r="X1672" s="62"/>
      <c r="Y1672" s="68"/>
      <c r="Z1672" s="68"/>
      <c r="AA1672" s="68"/>
      <c r="AB1672" s="67"/>
      <c r="AC1672" s="67"/>
      <c r="AD1672" s="67"/>
      <c r="AE1672" s="62"/>
      <c r="AF1672" s="70"/>
      <c r="AG1672" s="67"/>
      <c r="AH1672" s="70"/>
      <c r="AI1672" s="62"/>
      <c r="AJ1672" s="62"/>
      <c r="AK1672" s="62"/>
      <c r="AL1672" s="62"/>
      <c r="AM1672" s="62"/>
      <c r="AN1672" s="70"/>
      <c r="AO1672" s="70"/>
      <c r="AP1672" s="71"/>
      <c r="AQ1672" s="70"/>
      <c r="AR1672" s="83"/>
    </row>
    <row r="1673">
      <c r="A1673" s="61"/>
      <c r="B1673" s="62"/>
      <c r="C1673" s="62"/>
      <c r="D1673" s="62"/>
      <c r="E1673" s="62"/>
      <c r="F1673" s="62"/>
      <c r="G1673" s="62"/>
      <c r="H1673" s="62"/>
      <c r="I1673" s="62"/>
      <c r="J1673" s="62"/>
      <c r="K1673" s="62"/>
      <c r="L1673" s="62"/>
      <c r="M1673" s="67"/>
      <c r="N1673" s="62"/>
      <c r="O1673" s="62"/>
      <c r="P1673" s="62"/>
      <c r="Q1673" s="62"/>
      <c r="R1673" s="66"/>
      <c r="S1673" s="66"/>
      <c r="T1673" s="67"/>
      <c r="U1673" s="67"/>
      <c r="V1673" s="68"/>
      <c r="W1673" s="62"/>
      <c r="X1673" s="62"/>
      <c r="Y1673" s="68"/>
      <c r="Z1673" s="68"/>
      <c r="AA1673" s="68"/>
      <c r="AB1673" s="67"/>
      <c r="AC1673" s="67"/>
      <c r="AD1673" s="67"/>
      <c r="AE1673" s="62"/>
      <c r="AF1673" s="70"/>
      <c r="AG1673" s="67"/>
      <c r="AH1673" s="70"/>
      <c r="AI1673" s="62"/>
      <c r="AJ1673" s="62"/>
      <c r="AK1673" s="62"/>
      <c r="AL1673" s="62"/>
      <c r="AM1673" s="62"/>
      <c r="AN1673" s="70"/>
      <c r="AO1673" s="70"/>
      <c r="AP1673" s="71"/>
      <c r="AQ1673" s="70"/>
      <c r="AR1673" s="83"/>
    </row>
    <row r="1674">
      <c r="A1674" s="61"/>
      <c r="B1674" s="62"/>
      <c r="C1674" s="62"/>
      <c r="D1674" s="62"/>
      <c r="E1674" s="62"/>
      <c r="F1674" s="62"/>
      <c r="G1674" s="62"/>
      <c r="H1674" s="62"/>
      <c r="I1674" s="62"/>
      <c r="J1674" s="62"/>
      <c r="K1674" s="62"/>
      <c r="L1674" s="62"/>
      <c r="M1674" s="67"/>
      <c r="N1674" s="62"/>
      <c r="O1674" s="62"/>
      <c r="P1674" s="62"/>
      <c r="Q1674" s="62"/>
      <c r="R1674" s="66"/>
      <c r="S1674" s="66"/>
      <c r="T1674" s="67"/>
      <c r="U1674" s="67"/>
      <c r="V1674" s="68"/>
      <c r="W1674" s="62"/>
      <c r="X1674" s="62"/>
      <c r="Y1674" s="68"/>
      <c r="Z1674" s="68"/>
      <c r="AA1674" s="68"/>
      <c r="AB1674" s="67"/>
      <c r="AC1674" s="67"/>
      <c r="AD1674" s="67"/>
      <c r="AE1674" s="62"/>
      <c r="AF1674" s="70"/>
      <c r="AG1674" s="67"/>
      <c r="AH1674" s="70"/>
      <c r="AI1674" s="62"/>
      <c r="AJ1674" s="62"/>
      <c r="AK1674" s="62"/>
      <c r="AL1674" s="62"/>
      <c r="AM1674" s="62"/>
      <c r="AN1674" s="70"/>
      <c r="AO1674" s="70"/>
      <c r="AP1674" s="71"/>
      <c r="AQ1674" s="70"/>
      <c r="AR1674" s="83"/>
    </row>
    <row r="1675">
      <c r="A1675" s="61"/>
      <c r="B1675" s="62"/>
      <c r="C1675" s="62"/>
      <c r="D1675" s="62"/>
      <c r="E1675" s="62"/>
      <c r="F1675" s="62"/>
      <c r="G1675" s="62"/>
      <c r="H1675" s="62"/>
      <c r="I1675" s="62"/>
      <c r="J1675" s="62"/>
      <c r="K1675" s="62"/>
      <c r="L1675" s="62"/>
      <c r="M1675" s="67"/>
      <c r="N1675" s="62"/>
      <c r="O1675" s="62"/>
      <c r="P1675" s="62"/>
      <c r="Q1675" s="62"/>
      <c r="R1675" s="66"/>
      <c r="S1675" s="66"/>
      <c r="T1675" s="67"/>
      <c r="U1675" s="67"/>
      <c r="V1675" s="68"/>
      <c r="W1675" s="62"/>
      <c r="X1675" s="62"/>
      <c r="Y1675" s="68"/>
      <c r="Z1675" s="68"/>
      <c r="AA1675" s="68"/>
      <c r="AB1675" s="67"/>
      <c r="AC1675" s="67"/>
      <c r="AD1675" s="67"/>
      <c r="AE1675" s="62"/>
      <c r="AF1675" s="70"/>
      <c r="AG1675" s="67"/>
      <c r="AH1675" s="70"/>
      <c r="AI1675" s="62"/>
      <c r="AJ1675" s="62"/>
      <c r="AK1675" s="62"/>
      <c r="AL1675" s="62"/>
      <c r="AM1675" s="62"/>
      <c r="AN1675" s="70"/>
      <c r="AO1675" s="70"/>
      <c r="AP1675" s="71"/>
      <c r="AQ1675" s="70"/>
      <c r="AR1675" s="83"/>
    </row>
    <row r="1676">
      <c r="A1676" s="61"/>
      <c r="B1676" s="62"/>
      <c r="C1676" s="62"/>
      <c r="D1676" s="62"/>
      <c r="E1676" s="62"/>
      <c r="F1676" s="62"/>
      <c r="G1676" s="62"/>
      <c r="H1676" s="62"/>
      <c r="I1676" s="62"/>
      <c r="J1676" s="62"/>
      <c r="K1676" s="62"/>
      <c r="L1676" s="62"/>
      <c r="M1676" s="67"/>
      <c r="N1676" s="62"/>
      <c r="O1676" s="62"/>
      <c r="P1676" s="62"/>
      <c r="Q1676" s="62"/>
      <c r="R1676" s="66"/>
      <c r="S1676" s="66"/>
      <c r="T1676" s="67"/>
      <c r="U1676" s="67"/>
      <c r="V1676" s="68"/>
      <c r="W1676" s="62"/>
      <c r="X1676" s="62"/>
      <c r="Y1676" s="68"/>
      <c r="Z1676" s="68"/>
      <c r="AA1676" s="68"/>
      <c r="AB1676" s="67"/>
      <c r="AC1676" s="67"/>
      <c r="AD1676" s="67"/>
      <c r="AE1676" s="62"/>
      <c r="AF1676" s="70"/>
      <c r="AG1676" s="67"/>
      <c r="AH1676" s="70"/>
      <c r="AI1676" s="62"/>
      <c r="AJ1676" s="62"/>
      <c r="AK1676" s="62"/>
      <c r="AL1676" s="62"/>
      <c r="AM1676" s="62"/>
      <c r="AN1676" s="70"/>
      <c r="AO1676" s="70"/>
      <c r="AP1676" s="71"/>
      <c r="AQ1676" s="70"/>
      <c r="AR1676" s="83"/>
    </row>
    <row r="1677">
      <c r="A1677" s="61"/>
      <c r="B1677" s="62"/>
      <c r="C1677" s="62"/>
      <c r="D1677" s="62"/>
      <c r="E1677" s="62"/>
      <c r="F1677" s="62"/>
      <c r="G1677" s="62"/>
      <c r="H1677" s="62"/>
      <c r="I1677" s="62"/>
      <c r="J1677" s="62"/>
      <c r="K1677" s="62"/>
      <c r="L1677" s="62"/>
      <c r="M1677" s="67"/>
      <c r="N1677" s="62"/>
      <c r="O1677" s="62"/>
      <c r="P1677" s="62"/>
      <c r="Q1677" s="62"/>
      <c r="R1677" s="66"/>
      <c r="S1677" s="66"/>
      <c r="T1677" s="67"/>
      <c r="U1677" s="67"/>
      <c r="V1677" s="68"/>
      <c r="W1677" s="62"/>
      <c r="X1677" s="62"/>
      <c r="Y1677" s="68"/>
      <c r="Z1677" s="68"/>
      <c r="AA1677" s="68"/>
      <c r="AB1677" s="67"/>
      <c r="AC1677" s="67"/>
      <c r="AD1677" s="67"/>
      <c r="AE1677" s="62"/>
      <c r="AF1677" s="70"/>
      <c r="AG1677" s="67"/>
      <c r="AH1677" s="70"/>
      <c r="AI1677" s="62"/>
      <c r="AJ1677" s="62"/>
      <c r="AK1677" s="62"/>
      <c r="AL1677" s="62"/>
      <c r="AM1677" s="62"/>
      <c r="AN1677" s="70"/>
      <c r="AO1677" s="70"/>
      <c r="AP1677" s="71"/>
      <c r="AQ1677" s="70"/>
      <c r="AR1677" s="83"/>
    </row>
    <row r="1678">
      <c r="A1678" s="61"/>
      <c r="B1678" s="62"/>
      <c r="C1678" s="62"/>
      <c r="D1678" s="62"/>
      <c r="E1678" s="62"/>
      <c r="F1678" s="62"/>
      <c r="G1678" s="62"/>
      <c r="H1678" s="62"/>
      <c r="I1678" s="62"/>
      <c r="J1678" s="62"/>
      <c r="K1678" s="62"/>
      <c r="L1678" s="62"/>
      <c r="M1678" s="67"/>
      <c r="N1678" s="62"/>
      <c r="O1678" s="62"/>
      <c r="P1678" s="62"/>
      <c r="Q1678" s="62"/>
      <c r="R1678" s="66"/>
      <c r="S1678" s="66"/>
      <c r="T1678" s="67"/>
      <c r="U1678" s="67"/>
      <c r="V1678" s="68"/>
      <c r="W1678" s="62"/>
      <c r="X1678" s="62"/>
      <c r="Y1678" s="68"/>
      <c r="Z1678" s="68"/>
      <c r="AA1678" s="68"/>
      <c r="AB1678" s="67"/>
      <c r="AC1678" s="67"/>
      <c r="AD1678" s="67"/>
      <c r="AE1678" s="62"/>
      <c r="AF1678" s="70"/>
      <c r="AG1678" s="67"/>
      <c r="AH1678" s="70"/>
      <c r="AI1678" s="62"/>
      <c r="AJ1678" s="62"/>
      <c r="AK1678" s="62"/>
      <c r="AL1678" s="62"/>
      <c r="AM1678" s="62"/>
      <c r="AN1678" s="70"/>
      <c r="AO1678" s="70"/>
      <c r="AP1678" s="71"/>
      <c r="AQ1678" s="70"/>
      <c r="AR1678" s="83"/>
    </row>
    <row r="1679">
      <c r="A1679" s="61"/>
      <c r="B1679" s="62"/>
      <c r="C1679" s="62"/>
      <c r="D1679" s="62"/>
      <c r="E1679" s="62"/>
      <c r="F1679" s="62"/>
      <c r="G1679" s="62"/>
      <c r="H1679" s="62"/>
      <c r="I1679" s="62"/>
      <c r="J1679" s="62"/>
      <c r="K1679" s="62"/>
      <c r="L1679" s="62"/>
      <c r="M1679" s="67"/>
      <c r="N1679" s="62"/>
      <c r="O1679" s="62"/>
      <c r="P1679" s="62"/>
      <c r="Q1679" s="62"/>
      <c r="R1679" s="66"/>
      <c r="S1679" s="66"/>
      <c r="T1679" s="67"/>
      <c r="U1679" s="67"/>
      <c r="V1679" s="68"/>
      <c r="W1679" s="62"/>
      <c r="X1679" s="62"/>
      <c r="Y1679" s="68"/>
      <c r="Z1679" s="68"/>
      <c r="AA1679" s="68"/>
      <c r="AB1679" s="67"/>
      <c r="AC1679" s="67"/>
      <c r="AD1679" s="67"/>
      <c r="AE1679" s="62"/>
      <c r="AF1679" s="70"/>
      <c r="AG1679" s="67"/>
      <c r="AH1679" s="70"/>
      <c r="AI1679" s="62"/>
      <c r="AJ1679" s="62"/>
      <c r="AK1679" s="62"/>
      <c r="AL1679" s="62"/>
      <c r="AM1679" s="62"/>
      <c r="AN1679" s="70"/>
      <c r="AO1679" s="70"/>
      <c r="AP1679" s="71"/>
      <c r="AQ1679" s="70"/>
      <c r="AR1679" s="83"/>
    </row>
    <row r="1680">
      <c r="A1680" s="61"/>
      <c r="B1680" s="62"/>
      <c r="C1680" s="62"/>
      <c r="D1680" s="62"/>
      <c r="E1680" s="62"/>
      <c r="F1680" s="62"/>
      <c r="G1680" s="62"/>
      <c r="H1680" s="62"/>
      <c r="I1680" s="62"/>
      <c r="J1680" s="62"/>
      <c r="K1680" s="62"/>
      <c r="L1680" s="62"/>
      <c r="M1680" s="67"/>
      <c r="N1680" s="62"/>
      <c r="O1680" s="62"/>
      <c r="P1680" s="62"/>
      <c r="Q1680" s="62"/>
      <c r="R1680" s="66"/>
      <c r="S1680" s="66"/>
      <c r="T1680" s="67"/>
      <c r="U1680" s="67"/>
      <c r="V1680" s="68"/>
      <c r="W1680" s="62"/>
      <c r="X1680" s="62"/>
      <c r="Y1680" s="68"/>
      <c r="Z1680" s="68"/>
      <c r="AA1680" s="68"/>
      <c r="AB1680" s="67"/>
      <c r="AC1680" s="67"/>
      <c r="AD1680" s="67"/>
      <c r="AE1680" s="62"/>
      <c r="AF1680" s="70"/>
      <c r="AG1680" s="67"/>
      <c r="AH1680" s="70"/>
      <c r="AI1680" s="62"/>
      <c r="AJ1680" s="62"/>
      <c r="AK1680" s="62"/>
      <c r="AL1680" s="62"/>
      <c r="AM1680" s="62"/>
      <c r="AN1680" s="70"/>
      <c r="AO1680" s="70"/>
      <c r="AP1680" s="71"/>
      <c r="AQ1680" s="70"/>
      <c r="AR1680" s="83"/>
    </row>
    <row r="1681">
      <c r="A1681" s="61"/>
      <c r="B1681" s="62"/>
      <c r="C1681" s="62"/>
      <c r="D1681" s="62"/>
      <c r="E1681" s="62"/>
      <c r="F1681" s="62"/>
      <c r="G1681" s="62"/>
      <c r="H1681" s="62"/>
      <c r="I1681" s="62"/>
      <c r="J1681" s="62"/>
      <c r="K1681" s="62"/>
      <c r="L1681" s="62"/>
      <c r="M1681" s="67"/>
      <c r="N1681" s="62"/>
      <c r="O1681" s="62"/>
      <c r="P1681" s="62"/>
      <c r="Q1681" s="62"/>
      <c r="R1681" s="66"/>
      <c r="S1681" s="66"/>
      <c r="T1681" s="67"/>
      <c r="U1681" s="67"/>
      <c r="V1681" s="68"/>
      <c r="W1681" s="62"/>
      <c r="X1681" s="62"/>
      <c r="Y1681" s="68"/>
      <c r="Z1681" s="68"/>
      <c r="AA1681" s="68"/>
      <c r="AB1681" s="67"/>
      <c r="AC1681" s="67"/>
      <c r="AD1681" s="67"/>
      <c r="AE1681" s="62"/>
      <c r="AF1681" s="70"/>
      <c r="AG1681" s="67"/>
      <c r="AH1681" s="70"/>
      <c r="AI1681" s="62"/>
      <c r="AJ1681" s="62"/>
      <c r="AK1681" s="62"/>
      <c r="AL1681" s="62"/>
      <c r="AM1681" s="62"/>
      <c r="AN1681" s="70"/>
      <c r="AO1681" s="70"/>
      <c r="AP1681" s="71"/>
      <c r="AQ1681" s="70"/>
      <c r="AR1681" s="83"/>
    </row>
    <row r="1682">
      <c r="A1682" s="61"/>
      <c r="B1682" s="62"/>
      <c r="C1682" s="62"/>
      <c r="D1682" s="62"/>
      <c r="E1682" s="62"/>
      <c r="F1682" s="62"/>
      <c r="G1682" s="62"/>
      <c r="H1682" s="62"/>
      <c r="I1682" s="62"/>
      <c r="J1682" s="62"/>
      <c r="K1682" s="62"/>
      <c r="L1682" s="62"/>
      <c r="M1682" s="67"/>
      <c r="N1682" s="62"/>
      <c r="O1682" s="62"/>
      <c r="P1682" s="62"/>
      <c r="Q1682" s="62"/>
      <c r="R1682" s="66"/>
      <c r="S1682" s="66"/>
      <c r="T1682" s="67"/>
      <c r="U1682" s="67"/>
      <c r="V1682" s="68"/>
      <c r="W1682" s="62"/>
      <c r="X1682" s="62"/>
      <c r="Y1682" s="68"/>
      <c r="Z1682" s="68"/>
      <c r="AA1682" s="68"/>
      <c r="AB1682" s="67"/>
      <c r="AC1682" s="67"/>
      <c r="AD1682" s="67"/>
      <c r="AE1682" s="62"/>
      <c r="AF1682" s="70"/>
      <c r="AG1682" s="67"/>
      <c r="AH1682" s="70"/>
      <c r="AI1682" s="62"/>
      <c r="AJ1682" s="62"/>
      <c r="AK1682" s="62"/>
      <c r="AL1682" s="62"/>
      <c r="AM1682" s="62"/>
      <c r="AN1682" s="70"/>
      <c r="AO1682" s="70"/>
      <c r="AP1682" s="71"/>
      <c r="AQ1682" s="70"/>
      <c r="AR1682" s="83"/>
    </row>
    <row r="1683">
      <c r="A1683" s="61"/>
      <c r="B1683" s="62"/>
      <c r="C1683" s="62"/>
      <c r="D1683" s="62"/>
      <c r="E1683" s="62"/>
      <c r="F1683" s="62"/>
      <c r="G1683" s="62"/>
      <c r="H1683" s="62"/>
      <c r="I1683" s="62"/>
      <c r="J1683" s="62"/>
      <c r="K1683" s="62"/>
      <c r="L1683" s="62"/>
      <c r="M1683" s="67"/>
      <c r="N1683" s="62"/>
      <c r="O1683" s="62"/>
      <c r="P1683" s="62"/>
      <c r="Q1683" s="62"/>
      <c r="R1683" s="66"/>
      <c r="S1683" s="66"/>
      <c r="T1683" s="67"/>
      <c r="U1683" s="67"/>
      <c r="V1683" s="68"/>
      <c r="W1683" s="62"/>
      <c r="X1683" s="62"/>
      <c r="Y1683" s="68"/>
      <c r="Z1683" s="68"/>
      <c r="AA1683" s="68"/>
      <c r="AB1683" s="67"/>
      <c r="AC1683" s="67"/>
      <c r="AD1683" s="67"/>
      <c r="AE1683" s="62"/>
      <c r="AF1683" s="70"/>
      <c r="AG1683" s="67"/>
      <c r="AH1683" s="70"/>
      <c r="AI1683" s="62"/>
      <c r="AJ1683" s="62"/>
      <c r="AK1683" s="62"/>
      <c r="AL1683" s="62"/>
      <c r="AM1683" s="62"/>
      <c r="AN1683" s="70"/>
      <c r="AO1683" s="70"/>
      <c r="AP1683" s="71"/>
      <c r="AQ1683" s="70"/>
      <c r="AR1683" s="83"/>
    </row>
    <row r="1684">
      <c r="A1684" s="61"/>
      <c r="B1684" s="62"/>
      <c r="C1684" s="62"/>
      <c r="D1684" s="62"/>
      <c r="E1684" s="62"/>
      <c r="F1684" s="62"/>
      <c r="G1684" s="62"/>
      <c r="H1684" s="62"/>
      <c r="I1684" s="62"/>
      <c r="J1684" s="62"/>
      <c r="K1684" s="62"/>
      <c r="L1684" s="62"/>
      <c r="M1684" s="67"/>
      <c r="N1684" s="62"/>
      <c r="O1684" s="62"/>
      <c r="P1684" s="62"/>
      <c r="Q1684" s="62"/>
      <c r="R1684" s="66"/>
      <c r="S1684" s="66"/>
      <c r="T1684" s="67"/>
      <c r="U1684" s="67"/>
      <c r="V1684" s="68"/>
      <c r="W1684" s="62"/>
      <c r="X1684" s="62"/>
      <c r="Y1684" s="68"/>
      <c r="Z1684" s="68"/>
      <c r="AA1684" s="68"/>
      <c r="AB1684" s="67"/>
      <c r="AC1684" s="67"/>
      <c r="AD1684" s="67"/>
      <c r="AE1684" s="62"/>
      <c r="AF1684" s="70"/>
      <c r="AG1684" s="67"/>
      <c r="AH1684" s="70"/>
      <c r="AI1684" s="62"/>
      <c r="AJ1684" s="62"/>
      <c r="AK1684" s="62"/>
      <c r="AL1684" s="62"/>
      <c r="AM1684" s="62"/>
      <c r="AN1684" s="70"/>
      <c r="AO1684" s="70"/>
      <c r="AP1684" s="71"/>
      <c r="AQ1684" s="70"/>
      <c r="AR1684" s="83"/>
    </row>
    <row r="1685">
      <c r="A1685" s="61"/>
      <c r="B1685" s="62"/>
      <c r="C1685" s="62"/>
      <c r="D1685" s="62"/>
      <c r="E1685" s="62"/>
      <c r="F1685" s="62"/>
      <c r="G1685" s="62"/>
      <c r="H1685" s="62"/>
      <c r="I1685" s="62"/>
      <c r="J1685" s="62"/>
      <c r="K1685" s="62"/>
      <c r="L1685" s="62"/>
      <c r="M1685" s="67"/>
      <c r="N1685" s="62"/>
      <c r="O1685" s="62"/>
      <c r="P1685" s="62"/>
      <c r="Q1685" s="62"/>
      <c r="R1685" s="66"/>
      <c r="S1685" s="66"/>
      <c r="T1685" s="67"/>
      <c r="U1685" s="67"/>
      <c r="V1685" s="68"/>
      <c r="W1685" s="62"/>
      <c r="X1685" s="62"/>
      <c r="Y1685" s="68"/>
      <c r="Z1685" s="68"/>
      <c r="AA1685" s="68"/>
      <c r="AB1685" s="67"/>
      <c r="AC1685" s="67"/>
      <c r="AD1685" s="67"/>
      <c r="AE1685" s="62"/>
      <c r="AF1685" s="70"/>
      <c r="AG1685" s="67"/>
      <c r="AH1685" s="70"/>
      <c r="AI1685" s="62"/>
      <c r="AJ1685" s="62"/>
      <c r="AK1685" s="62"/>
      <c r="AL1685" s="62"/>
      <c r="AM1685" s="62"/>
      <c r="AN1685" s="70"/>
      <c r="AO1685" s="70"/>
      <c r="AP1685" s="71"/>
      <c r="AQ1685" s="70"/>
      <c r="AR1685" s="83"/>
    </row>
    <row r="1686">
      <c r="A1686" s="61"/>
      <c r="B1686" s="62"/>
      <c r="C1686" s="62"/>
      <c r="D1686" s="62"/>
      <c r="E1686" s="62"/>
      <c r="F1686" s="62"/>
      <c r="G1686" s="62"/>
      <c r="H1686" s="62"/>
      <c r="I1686" s="62"/>
      <c r="J1686" s="62"/>
      <c r="K1686" s="62"/>
      <c r="L1686" s="62"/>
      <c r="M1686" s="67"/>
      <c r="N1686" s="62"/>
      <c r="O1686" s="62"/>
      <c r="P1686" s="62"/>
      <c r="Q1686" s="62"/>
      <c r="R1686" s="66"/>
      <c r="S1686" s="66"/>
      <c r="T1686" s="67"/>
      <c r="U1686" s="67"/>
      <c r="V1686" s="68"/>
      <c r="W1686" s="62"/>
      <c r="X1686" s="62"/>
      <c r="Y1686" s="68"/>
      <c r="Z1686" s="68"/>
      <c r="AA1686" s="68"/>
      <c r="AB1686" s="67"/>
      <c r="AC1686" s="67"/>
      <c r="AD1686" s="67"/>
      <c r="AE1686" s="62"/>
      <c r="AF1686" s="70"/>
      <c r="AG1686" s="67"/>
      <c r="AH1686" s="70"/>
      <c r="AI1686" s="62"/>
      <c r="AJ1686" s="62"/>
      <c r="AK1686" s="62"/>
      <c r="AL1686" s="62"/>
      <c r="AM1686" s="62"/>
      <c r="AN1686" s="70"/>
      <c r="AO1686" s="70"/>
      <c r="AP1686" s="71"/>
      <c r="AQ1686" s="70"/>
      <c r="AR1686" s="83"/>
    </row>
    <row r="1687">
      <c r="A1687" s="61"/>
      <c r="B1687" s="62"/>
      <c r="C1687" s="62"/>
      <c r="D1687" s="62"/>
      <c r="E1687" s="62"/>
      <c r="F1687" s="62"/>
      <c r="G1687" s="62"/>
      <c r="H1687" s="62"/>
      <c r="I1687" s="62"/>
      <c r="J1687" s="62"/>
      <c r="K1687" s="62"/>
      <c r="L1687" s="62"/>
      <c r="M1687" s="67"/>
      <c r="N1687" s="62"/>
      <c r="O1687" s="62"/>
      <c r="P1687" s="62"/>
      <c r="Q1687" s="62"/>
      <c r="R1687" s="66"/>
      <c r="S1687" s="66"/>
      <c r="T1687" s="67"/>
      <c r="U1687" s="67"/>
      <c r="V1687" s="68"/>
      <c r="W1687" s="62"/>
      <c r="X1687" s="62"/>
      <c r="Y1687" s="68"/>
      <c r="Z1687" s="68"/>
      <c r="AA1687" s="68"/>
      <c r="AB1687" s="67"/>
      <c r="AC1687" s="67"/>
      <c r="AD1687" s="67"/>
      <c r="AE1687" s="62"/>
      <c r="AF1687" s="70"/>
      <c r="AG1687" s="67"/>
      <c r="AH1687" s="70"/>
      <c r="AI1687" s="62"/>
      <c r="AJ1687" s="62"/>
      <c r="AK1687" s="62"/>
      <c r="AL1687" s="62"/>
      <c r="AM1687" s="62"/>
      <c r="AN1687" s="70"/>
      <c r="AO1687" s="70"/>
      <c r="AP1687" s="71"/>
      <c r="AQ1687" s="70"/>
      <c r="AR1687" s="83"/>
    </row>
    <row r="1688">
      <c r="A1688" s="61"/>
      <c r="B1688" s="62"/>
      <c r="C1688" s="62"/>
      <c r="D1688" s="62"/>
      <c r="E1688" s="62"/>
      <c r="F1688" s="62"/>
      <c r="G1688" s="62"/>
      <c r="H1688" s="62"/>
      <c r="I1688" s="62"/>
      <c r="J1688" s="62"/>
      <c r="K1688" s="62"/>
      <c r="L1688" s="62"/>
      <c r="M1688" s="67"/>
      <c r="N1688" s="62"/>
      <c r="O1688" s="62"/>
      <c r="P1688" s="62"/>
      <c r="Q1688" s="62"/>
      <c r="R1688" s="66"/>
      <c r="S1688" s="66"/>
      <c r="T1688" s="67"/>
      <c r="U1688" s="67"/>
      <c r="V1688" s="68"/>
      <c r="W1688" s="62"/>
      <c r="X1688" s="62"/>
      <c r="Y1688" s="68"/>
      <c r="Z1688" s="68"/>
      <c r="AA1688" s="68"/>
      <c r="AB1688" s="67"/>
      <c r="AC1688" s="67"/>
      <c r="AD1688" s="67"/>
      <c r="AE1688" s="62"/>
      <c r="AF1688" s="70"/>
      <c r="AG1688" s="67"/>
      <c r="AH1688" s="70"/>
      <c r="AI1688" s="62"/>
      <c r="AJ1688" s="62"/>
      <c r="AK1688" s="62"/>
      <c r="AL1688" s="62"/>
      <c r="AM1688" s="62"/>
      <c r="AN1688" s="70"/>
      <c r="AO1688" s="70"/>
      <c r="AP1688" s="71"/>
      <c r="AQ1688" s="70"/>
      <c r="AR1688" s="83"/>
    </row>
    <row r="1689">
      <c r="A1689" s="61"/>
      <c r="B1689" s="62"/>
      <c r="C1689" s="62"/>
      <c r="D1689" s="62"/>
      <c r="E1689" s="62"/>
      <c r="F1689" s="62"/>
      <c r="G1689" s="62"/>
      <c r="H1689" s="62"/>
      <c r="I1689" s="62"/>
      <c r="J1689" s="62"/>
      <c r="K1689" s="62"/>
      <c r="L1689" s="62"/>
      <c r="M1689" s="67"/>
      <c r="N1689" s="62"/>
      <c r="O1689" s="62"/>
      <c r="P1689" s="62"/>
      <c r="Q1689" s="62"/>
      <c r="R1689" s="66"/>
      <c r="S1689" s="66"/>
      <c r="T1689" s="67"/>
      <c r="U1689" s="67"/>
      <c r="V1689" s="68"/>
      <c r="W1689" s="62"/>
      <c r="X1689" s="62"/>
      <c r="Y1689" s="68"/>
      <c r="Z1689" s="68"/>
      <c r="AA1689" s="68"/>
      <c r="AB1689" s="67"/>
      <c r="AC1689" s="67"/>
      <c r="AD1689" s="67"/>
      <c r="AE1689" s="62"/>
      <c r="AF1689" s="70"/>
      <c r="AG1689" s="67"/>
      <c r="AH1689" s="70"/>
      <c r="AI1689" s="62"/>
      <c r="AJ1689" s="62"/>
      <c r="AK1689" s="62"/>
      <c r="AL1689" s="62"/>
      <c r="AM1689" s="62"/>
      <c r="AN1689" s="70"/>
      <c r="AO1689" s="70"/>
      <c r="AP1689" s="71"/>
      <c r="AQ1689" s="70"/>
      <c r="AR1689" s="83"/>
    </row>
    <row r="1690">
      <c r="A1690" s="61"/>
      <c r="B1690" s="62"/>
      <c r="C1690" s="62"/>
      <c r="D1690" s="62"/>
      <c r="E1690" s="62"/>
      <c r="F1690" s="62"/>
      <c r="G1690" s="62"/>
      <c r="H1690" s="62"/>
      <c r="I1690" s="62"/>
      <c r="J1690" s="62"/>
      <c r="K1690" s="62"/>
      <c r="L1690" s="62"/>
      <c r="M1690" s="67"/>
      <c r="N1690" s="62"/>
      <c r="O1690" s="62"/>
      <c r="P1690" s="62"/>
      <c r="Q1690" s="62"/>
      <c r="R1690" s="66"/>
      <c r="S1690" s="66"/>
      <c r="T1690" s="67"/>
      <c r="U1690" s="67"/>
      <c r="V1690" s="68"/>
      <c r="W1690" s="62"/>
      <c r="X1690" s="62"/>
      <c r="Y1690" s="68"/>
      <c r="Z1690" s="68"/>
      <c r="AA1690" s="68"/>
      <c r="AB1690" s="67"/>
      <c r="AC1690" s="67"/>
      <c r="AD1690" s="67"/>
      <c r="AE1690" s="62"/>
      <c r="AF1690" s="70"/>
      <c r="AG1690" s="67"/>
      <c r="AH1690" s="70"/>
      <c r="AI1690" s="62"/>
      <c r="AJ1690" s="62"/>
      <c r="AK1690" s="62"/>
      <c r="AL1690" s="62"/>
      <c r="AM1690" s="62"/>
      <c r="AN1690" s="70"/>
      <c r="AO1690" s="70"/>
      <c r="AP1690" s="71"/>
      <c r="AQ1690" s="70"/>
      <c r="AR1690" s="83"/>
    </row>
    <row r="1691">
      <c r="A1691" s="61"/>
      <c r="B1691" s="62"/>
      <c r="C1691" s="62"/>
      <c r="D1691" s="62"/>
      <c r="E1691" s="62"/>
      <c r="F1691" s="62"/>
      <c r="G1691" s="62"/>
      <c r="H1691" s="62"/>
      <c r="I1691" s="62"/>
      <c r="J1691" s="62"/>
      <c r="K1691" s="62"/>
      <c r="L1691" s="62"/>
      <c r="M1691" s="67"/>
      <c r="N1691" s="62"/>
      <c r="O1691" s="62"/>
      <c r="P1691" s="62"/>
      <c r="Q1691" s="62"/>
      <c r="R1691" s="66"/>
      <c r="S1691" s="66"/>
      <c r="T1691" s="67"/>
      <c r="U1691" s="67"/>
      <c r="V1691" s="68"/>
      <c r="W1691" s="62"/>
      <c r="X1691" s="62"/>
      <c r="Y1691" s="68"/>
      <c r="Z1691" s="68"/>
      <c r="AA1691" s="68"/>
      <c r="AB1691" s="67"/>
      <c r="AC1691" s="67"/>
      <c r="AD1691" s="67"/>
      <c r="AE1691" s="62"/>
      <c r="AF1691" s="70"/>
      <c r="AG1691" s="67"/>
      <c r="AH1691" s="70"/>
      <c r="AI1691" s="62"/>
      <c r="AJ1691" s="62"/>
      <c r="AK1691" s="62"/>
      <c r="AL1691" s="62"/>
      <c r="AM1691" s="62"/>
      <c r="AN1691" s="70"/>
      <c r="AO1691" s="70"/>
      <c r="AP1691" s="71"/>
      <c r="AQ1691" s="70"/>
      <c r="AR1691" s="83"/>
    </row>
    <row r="1692">
      <c r="A1692" s="61"/>
      <c r="B1692" s="62"/>
      <c r="C1692" s="62"/>
      <c r="D1692" s="62"/>
      <c r="E1692" s="62"/>
      <c r="F1692" s="62"/>
      <c r="G1692" s="62"/>
      <c r="H1692" s="62"/>
      <c r="I1692" s="62"/>
      <c r="J1692" s="62"/>
      <c r="K1692" s="62"/>
      <c r="L1692" s="62"/>
      <c r="M1692" s="67"/>
      <c r="N1692" s="62"/>
      <c r="O1692" s="62"/>
      <c r="P1692" s="62"/>
      <c r="Q1692" s="62"/>
      <c r="R1692" s="66"/>
      <c r="S1692" s="66"/>
      <c r="T1692" s="67"/>
      <c r="U1692" s="67"/>
      <c r="V1692" s="68"/>
      <c r="W1692" s="62"/>
      <c r="X1692" s="62"/>
      <c r="Y1692" s="68"/>
      <c r="Z1692" s="68"/>
      <c r="AA1692" s="68"/>
      <c r="AB1692" s="67"/>
      <c r="AC1692" s="67"/>
      <c r="AD1692" s="67"/>
      <c r="AE1692" s="62"/>
      <c r="AF1692" s="70"/>
      <c r="AG1692" s="67"/>
      <c r="AH1692" s="70"/>
      <c r="AI1692" s="62"/>
      <c r="AJ1692" s="62"/>
      <c r="AK1692" s="62"/>
      <c r="AL1692" s="62"/>
      <c r="AM1692" s="62"/>
      <c r="AN1692" s="70"/>
      <c r="AO1692" s="70"/>
      <c r="AP1692" s="71"/>
      <c r="AQ1692" s="70"/>
      <c r="AR1692" s="83"/>
    </row>
    <row r="1693">
      <c r="A1693" s="61"/>
      <c r="B1693" s="62"/>
      <c r="C1693" s="62"/>
      <c r="D1693" s="62"/>
      <c r="E1693" s="62"/>
      <c r="F1693" s="62"/>
      <c r="G1693" s="62"/>
      <c r="H1693" s="62"/>
      <c r="I1693" s="62"/>
      <c r="J1693" s="62"/>
      <c r="K1693" s="62"/>
      <c r="L1693" s="62"/>
      <c r="M1693" s="67"/>
      <c r="N1693" s="62"/>
      <c r="O1693" s="62"/>
      <c r="P1693" s="62"/>
      <c r="Q1693" s="62"/>
      <c r="R1693" s="66"/>
      <c r="S1693" s="66"/>
      <c r="T1693" s="67"/>
      <c r="U1693" s="67"/>
      <c r="V1693" s="68"/>
      <c r="W1693" s="62"/>
      <c r="X1693" s="62"/>
      <c r="Y1693" s="68"/>
      <c r="Z1693" s="68"/>
      <c r="AA1693" s="68"/>
      <c r="AB1693" s="67"/>
      <c r="AC1693" s="67"/>
      <c r="AD1693" s="67"/>
      <c r="AE1693" s="62"/>
      <c r="AF1693" s="70"/>
      <c r="AG1693" s="67"/>
      <c r="AH1693" s="70"/>
      <c r="AI1693" s="62"/>
      <c r="AJ1693" s="62"/>
      <c r="AK1693" s="62"/>
      <c r="AL1693" s="62"/>
      <c r="AM1693" s="62"/>
      <c r="AN1693" s="70"/>
      <c r="AO1693" s="70"/>
      <c r="AP1693" s="71"/>
      <c r="AQ1693" s="70"/>
      <c r="AR1693" s="83"/>
    </row>
    <row r="1694">
      <c r="A1694" s="61"/>
      <c r="B1694" s="62"/>
      <c r="C1694" s="62"/>
      <c r="D1694" s="62"/>
      <c r="E1694" s="62"/>
      <c r="F1694" s="62"/>
      <c r="G1694" s="62"/>
      <c r="H1694" s="62"/>
      <c r="I1694" s="62"/>
      <c r="J1694" s="62"/>
      <c r="K1694" s="62"/>
      <c r="L1694" s="62"/>
      <c r="M1694" s="67"/>
      <c r="N1694" s="62"/>
      <c r="O1694" s="62"/>
      <c r="P1694" s="62"/>
      <c r="Q1694" s="62"/>
      <c r="R1694" s="66"/>
      <c r="S1694" s="66"/>
      <c r="T1694" s="67"/>
      <c r="U1694" s="67"/>
      <c r="V1694" s="68"/>
      <c r="W1694" s="62"/>
      <c r="X1694" s="62"/>
      <c r="Y1694" s="68"/>
      <c r="Z1694" s="68"/>
      <c r="AA1694" s="68"/>
      <c r="AB1694" s="67"/>
      <c r="AC1694" s="67"/>
      <c r="AD1694" s="67"/>
      <c r="AE1694" s="62"/>
      <c r="AF1694" s="70"/>
      <c r="AG1694" s="67"/>
      <c r="AH1694" s="70"/>
      <c r="AI1694" s="62"/>
      <c r="AJ1694" s="62"/>
      <c r="AK1694" s="62"/>
      <c r="AL1694" s="62"/>
      <c r="AM1694" s="62"/>
      <c r="AN1694" s="70"/>
      <c r="AO1694" s="70"/>
      <c r="AP1694" s="71"/>
      <c r="AQ1694" s="70"/>
      <c r="AR1694" s="83"/>
    </row>
    <row r="1695">
      <c r="A1695" s="61"/>
      <c r="B1695" s="62"/>
      <c r="C1695" s="62"/>
      <c r="D1695" s="62"/>
      <c r="E1695" s="62"/>
      <c r="F1695" s="62"/>
      <c r="G1695" s="62"/>
      <c r="H1695" s="62"/>
      <c r="I1695" s="62"/>
      <c r="J1695" s="62"/>
      <c r="K1695" s="62"/>
      <c r="L1695" s="62"/>
      <c r="M1695" s="67"/>
      <c r="N1695" s="62"/>
      <c r="O1695" s="62"/>
      <c r="P1695" s="62"/>
      <c r="Q1695" s="62"/>
      <c r="R1695" s="66"/>
      <c r="S1695" s="66"/>
      <c r="T1695" s="67"/>
      <c r="U1695" s="67"/>
      <c r="V1695" s="68"/>
      <c r="W1695" s="62"/>
      <c r="X1695" s="62"/>
      <c r="Y1695" s="68"/>
      <c r="Z1695" s="68"/>
      <c r="AA1695" s="68"/>
      <c r="AB1695" s="67"/>
      <c r="AC1695" s="67"/>
      <c r="AD1695" s="67"/>
      <c r="AE1695" s="62"/>
      <c r="AF1695" s="70"/>
      <c r="AG1695" s="67"/>
      <c r="AH1695" s="70"/>
      <c r="AI1695" s="62"/>
      <c r="AJ1695" s="62"/>
      <c r="AK1695" s="62"/>
      <c r="AL1695" s="62"/>
      <c r="AM1695" s="62"/>
      <c r="AN1695" s="70"/>
      <c r="AO1695" s="70"/>
      <c r="AP1695" s="71"/>
      <c r="AQ1695" s="70"/>
      <c r="AR1695" s="83"/>
    </row>
    <row r="1696">
      <c r="A1696" s="61"/>
      <c r="B1696" s="62"/>
      <c r="C1696" s="62"/>
      <c r="D1696" s="62"/>
      <c r="E1696" s="62"/>
      <c r="F1696" s="62"/>
      <c r="G1696" s="62"/>
      <c r="H1696" s="62"/>
      <c r="I1696" s="62"/>
      <c r="J1696" s="62"/>
      <c r="K1696" s="62"/>
      <c r="L1696" s="62"/>
      <c r="M1696" s="67"/>
      <c r="N1696" s="62"/>
      <c r="O1696" s="62"/>
      <c r="P1696" s="62"/>
      <c r="Q1696" s="62"/>
      <c r="R1696" s="66"/>
      <c r="S1696" s="66"/>
      <c r="T1696" s="67"/>
      <c r="U1696" s="67"/>
      <c r="V1696" s="68"/>
      <c r="W1696" s="62"/>
      <c r="X1696" s="62"/>
      <c r="Y1696" s="68"/>
      <c r="Z1696" s="68"/>
      <c r="AA1696" s="68"/>
      <c r="AB1696" s="67"/>
      <c r="AC1696" s="67"/>
      <c r="AD1696" s="67"/>
      <c r="AE1696" s="62"/>
      <c r="AF1696" s="70"/>
      <c r="AG1696" s="67"/>
      <c r="AH1696" s="70"/>
      <c r="AI1696" s="62"/>
      <c r="AJ1696" s="62"/>
      <c r="AK1696" s="62"/>
      <c r="AL1696" s="62"/>
      <c r="AM1696" s="62"/>
      <c r="AN1696" s="70"/>
      <c r="AO1696" s="70"/>
      <c r="AP1696" s="71"/>
      <c r="AQ1696" s="70"/>
      <c r="AR1696" s="83"/>
    </row>
    <row r="1697">
      <c r="A1697" s="61"/>
      <c r="B1697" s="62"/>
      <c r="C1697" s="62"/>
      <c r="D1697" s="62"/>
      <c r="E1697" s="62"/>
      <c r="F1697" s="62"/>
      <c r="G1697" s="62"/>
      <c r="H1697" s="62"/>
      <c r="I1697" s="62"/>
      <c r="J1697" s="62"/>
      <c r="K1697" s="62"/>
      <c r="L1697" s="62"/>
      <c r="M1697" s="67"/>
      <c r="N1697" s="62"/>
      <c r="O1697" s="62"/>
      <c r="P1697" s="62"/>
      <c r="Q1697" s="62"/>
      <c r="R1697" s="66"/>
      <c r="S1697" s="66"/>
      <c r="T1697" s="67"/>
      <c r="U1697" s="67"/>
      <c r="V1697" s="68"/>
      <c r="W1697" s="62"/>
      <c r="X1697" s="62"/>
      <c r="Y1697" s="68"/>
      <c r="Z1697" s="68"/>
      <c r="AA1697" s="68"/>
      <c r="AB1697" s="67"/>
      <c r="AC1697" s="67"/>
      <c r="AD1697" s="67"/>
      <c r="AE1697" s="62"/>
      <c r="AF1697" s="70"/>
      <c r="AG1697" s="67"/>
      <c r="AH1697" s="70"/>
      <c r="AI1697" s="62"/>
      <c r="AJ1697" s="62"/>
      <c r="AK1697" s="62"/>
      <c r="AL1697" s="62"/>
      <c r="AM1697" s="62"/>
      <c r="AN1697" s="70"/>
      <c r="AO1697" s="70"/>
      <c r="AP1697" s="71"/>
      <c r="AQ1697" s="70"/>
      <c r="AR1697" s="83"/>
    </row>
    <row r="1698">
      <c r="A1698" s="61"/>
      <c r="B1698" s="62"/>
      <c r="C1698" s="62"/>
      <c r="D1698" s="62"/>
      <c r="E1698" s="62"/>
      <c r="F1698" s="62"/>
      <c r="G1698" s="62"/>
      <c r="H1698" s="62"/>
      <c r="I1698" s="62"/>
      <c r="J1698" s="62"/>
      <c r="K1698" s="62"/>
      <c r="L1698" s="62"/>
      <c r="M1698" s="67"/>
      <c r="N1698" s="62"/>
      <c r="O1698" s="62"/>
      <c r="P1698" s="62"/>
      <c r="Q1698" s="62"/>
      <c r="R1698" s="66"/>
      <c r="S1698" s="66"/>
      <c r="T1698" s="67"/>
      <c r="U1698" s="67"/>
      <c r="V1698" s="68"/>
      <c r="W1698" s="62"/>
      <c r="X1698" s="62"/>
      <c r="Y1698" s="68"/>
      <c r="Z1698" s="68"/>
      <c r="AA1698" s="68"/>
      <c r="AB1698" s="67"/>
      <c r="AC1698" s="67"/>
      <c r="AD1698" s="67"/>
      <c r="AE1698" s="62"/>
      <c r="AF1698" s="70"/>
      <c r="AG1698" s="67"/>
      <c r="AH1698" s="70"/>
      <c r="AI1698" s="62"/>
      <c r="AJ1698" s="62"/>
      <c r="AK1698" s="62"/>
      <c r="AL1698" s="62"/>
      <c r="AM1698" s="62"/>
      <c r="AN1698" s="70"/>
      <c r="AO1698" s="70"/>
      <c r="AP1698" s="71"/>
      <c r="AQ1698" s="70"/>
      <c r="AR1698" s="83"/>
    </row>
    <row r="1699">
      <c r="A1699" s="61"/>
      <c r="B1699" s="62"/>
      <c r="C1699" s="62"/>
      <c r="D1699" s="62"/>
      <c r="E1699" s="62"/>
      <c r="F1699" s="62"/>
      <c r="G1699" s="62"/>
      <c r="H1699" s="62"/>
      <c r="I1699" s="62"/>
      <c r="J1699" s="62"/>
      <c r="K1699" s="62"/>
      <c r="L1699" s="62"/>
      <c r="M1699" s="67"/>
      <c r="N1699" s="62"/>
      <c r="O1699" s="62"/>
      <c r="P1699" s="62"/>
      <c r="Q1699" s="62"/>
      <c r="R1699" s="66"/>
      <c r="S1699" s="66"/>
      <c r="T1699" s="67"/>
      <c r="U1699" s="67"/>
      <c r="V1699" s="68"/>
      <c r="W1699" s="62"/>
      <c r="X1699" s="62"/>
      <c r="Y1699" s="68"/>
      <c r="Z1699" s="68"/>
      <c r="AA1699" s="68"/>
      <c r="AB1699" s="67"/>
      <c r="AC1699" s="67"/>
      <c r="AD1699" s="67"/>
      <c r="AE1699" s="62"/>
      <c r="AF1699" s="70"/>
      <c r="AG1699" s="67"/>
      <c r="AH1699" s="70"/>
      <c r="AI1699" s="62"/>
      <c r="AJ1699" s="62"/>
      <c r="AK1699" s="62"/>
      <c r="AL1699" s="62"/>
      <c r="AM1699" s="62"/>
      <c r="AN1699" s="70"/>
      <c r="AO1699" s="70"/>
      <c r="AP1699" s="71"/>
      <c r="AQ1699" s="70"/>
      <c r="AR1699" s="83"/>
    </row>
    <row r="1700">
      <c r="A1700" s="61"/>
      <c r="B1700" s="62"/>
      <c r="C1700" s="62"/>
      <c r="D1700" s="62"/>
      <c r="E1700" s="62"/>
      <c r="F1700" s="62"/>
      <c r="G1700" s="62"/>
      <c r="H1700" s="62"/>
      <c r="I1700" s="62"/>
      <c r="J1700" s="62"/>
      <c r="K1700" s="62"/>
      <c r="L1700" s="62"/>
      <c r="M1700" s="67"/>
      <c r="N1700" s="62"/>
      <c r="O1700" s="62"/>
      <c r="P1700" s="62"/>
      <c r="Q1700" s="62"/>
      <c r="R1700" s="66"/>
      <c r="S1700" s="66"/>
      <c r="T1700" s="67"/>
      <c r="U1700" s="67"/>
      <c r="V1700" s="68"/>
      <c r="W1700" s="62"/>
      <c r="X1700" s="62"/>
      <c r="Y1700" s="68"/>
      <c r="Z1700" s="68"/>
      <c r="AA1700" s="68"/>
      <c r="AB1700" s="67"/>
      <c r="AC1700" s="67"/>
      <c r="AD1700" s="67"/>
      <c r="AE1700" s="62"/>
      <c r="AF1700" s="70"/>
      <c r="AG1700" s="67"/>
      <c r="AH1700" s="70"/>
      <c r="AI1700" s="62"/>
      <c r="AJ1700" s="62"/>
      <c r="AK1700" s="62"/>
      <c r="AL1700" s="62"/>
      <c r="AM1700" s="62"/>
      <c r="AN1700" s="70"/>
      <c r="AO1700" s="70"/>
      <c r="AP1700" s="71"/>
      <c r="AQ1700" s="70"/>
      <c r="AR1700" s="83"/>
    </row>
    <row r="1701">
      <c r="A1701" s="61"/>
      <c r="B1701" s="62"/>
      <c r="C1701" s="62"/>
      <c r="D1701" s="62"/>
      <c r="E1701" s="62"/>
      <c r="F1701" s="62"/>
      <c r="G1701" s="62"/>
      <c r="H1701" s="62"/>
      <c r="I1701" s="62"/>
      <c r="J1701" s="62"/>
      <c r="K1701" s="62"/>
      <c r="L1701" s="62"/>
      <c r="M1701" s="67"/>
      <c r="N1701" s="62"/>
      <c r="O1701" s="62"/>
      <c r="P1701" s="62"/>
      <c r="Q1701" s="62"/>
      <c r="R1701" s="66"/>
      <c r="S1701" s="66"/>
      <c r="T1701" s="67"/>
      <c r="U1701" s="67"/>
      <c r="V1701" s="68"/>
      <c r="W1701" s="62"/>
      <c r="X1701" s="62"/>
      <c r="Y1701" s="68"/>
      <c r="Z1701" s="68"/>
      <c r="AA1701" s="68"/>
      <c r="AB1701" s="67"/>
      <c r="AC1701" s="67"/>
      <c r="AD1701" s="67"/>
      <c r="AE1701" s="62"/>
      <c r="AF1701" s="70"/>
      <c r="AG1701" s="67"/>
      <c r="AH1701" s="70"/>
      <c r="AI1701" s="62"/>
      <c r="AJ1701" s="62"/>
      <c r="AK1701" s="62"/>
      <c r="AL1701" s="62"/>
      <c r="AM1701" s="62"/>
      <c r="AN1701" s="70"/>
      <c r="AO1701" s="70"/>
      <c r="AP1701" s="71"/>
      <c r="AQ1701" s="70"/>
      <c r="AR1701" s="83"/>
    </row>
    <row r="1702">
      <c r="A1702" s="61"/>
      <c r="B1702" s="62"/>
      <c r="C1702" s="62"/>
      <c r="D1702" s="62"/>
      <c r="E1702" s="62"/>
      <c r="F1702" s="62"/>
      <c r="G1702" s="62"/>
      <c r="H1702" s="62"/>
      <c r="I1702" s="62"/>
      <c r="J1702" s="62"/>
      <c r="K1702" s="62"/>
      <c r="L1702" s="62"/>
      <c r="M1702" s="67"/>
      <c r="N1702" s="62"/>
      <c r="O1702" s="62"/>
      <c r="P1702" s="62"/>
      <c r="Q1702" s="62"/>
      <c r="R1702" s="66"/>
      <c r="S1702" s="66"/>
      <c r="T1702" s="67"/>
      <c r="U1702" s="67"/>
      <c r="V1702" s="68"/>
      <c r="W1702" s="62"/>
      <c r="X1702" s="62"/>
      <c r="Y1702" s="68"/>
      <c r="Z1702" s="68"/>
      <c r="AA1702" s="68"/>
      <c r="AB1702" s="67"/>
      <c r="AC1702" s="67"/>
      <c r="AD1702" s="67"/>
      <c r="AE1702" s="62"/>
      <c r="AF1702" s="70"/>
      <c r="AG1702" s="67"/>
      <c r="AH1702" s="70"/>
      <c r="AI1702" s="62"/>
      <c r="AJ1702" s="62"/>
      <c r="AK1702" s="62"/>
      <c r="AL1702" s="62"/>
      <c r="AM1702" s="62"/>
      <c r="AN1702" s="70"/>
      <c r="AO1702" s="70"/>
      <c r="AP1702" s="71"/>
      <c r="AQ1702" s="70"/>
      <c r="AR1702" s="83"/>
    </row>
    <row r="1703">
      <c r="A1703" s="61"/>
      <c r="B1703" s="62"/>
      <c r="C1703" s="62"/>
      <c r="D1703" s="62"/>
      <c r="E1703" s="62"/>
      <c r="F1703" s="62"/>
      <c r="G1703" s="62"/>
      <c r="H1703" s="62"/>
      <c r="I1703" s="62"/>
      <c r="J1703" s="62"/>
      <c r="K1703" s="62"/>
      <c r="L1703" s="62"/>
      <c r="M1703" s="67"/>
      <c r="N1703" s="62"/>
      <c r="O1703" s="62"/>
      <c r="P1703" s="62"/>
      <c r="Q1703" s="62"/>
      <c r="R1703" s="66"/>
      <c r="S1703" s="66"/>
      <c r="T1703" s="67"/>
      <c r="U1703" s="67"/>
      <c r="V1703" s="68"/>
      <c r="W1703" s="62"/>
      <c r="X1703" s="62"/>
      <c r="Y1703" s="68"/>
      <c r="Z1703" s="68"/>
      <c r="AA1703" s="68"/>
      <c r="AB1703" s="67"/>
      <c r="AC1703" s="67"/>
      <c r="AD1703" s="67"/>
      <c r="AE1703" s="62"/>
      <c r="AF1703" s="70"/>
      <c r="AG1703" s="67"/>
      <c r="AH1703" s="70"/>
      <c r="AI1703" s="62"/>
      <c r="AJ1703" s="62"/>
      <c r="AK1703" s="62"/>
      <c r="AL1703" s="62"/>
      <c r="AM1703" s="62"/>
      <c r="AN1703" s="70"/>
      <c r="AO1703" s="70"/>
      <c r="AP1703" s="71"/>
      <c r="AQ1703" s="70"/>
      <c r="AR1703" s="83"/>
    </row>
    <row r="1704">
      <c r="A1704" s="61"/>
      <c r="B1704" s="62"/>
      <c r="C1704" s="62"/>
      <c r="D1704" s="62"/>
      <c r="E1704" s="62"/>
      <c r="F1704" s="62"/>
      <c r="G1704" s="62"/>
      <c r="H1704" s="62"/>
      <c r="I1704" s="62"/>
      <c r="J1704" s="62"/>
      <c r="K1704" s="62"/>
      <c r="L1704" s="62"/>
      <c r="M1704" s="67"/>
      <c r="N1704" s="62"/>
      <c r="O1704" s="62"/>
      <c r="P1704" s="62"/>
      <c r="Q1704" s="62"/>
      <c r="R1704" s="66"/>
      <c r="S1704" s="66"/>
      <c r="T1704" s="67"/>
      <c r="U1704" s="67"/>
      <c r="V1704" s="68"/>
      <c r="W1704" s="62"/>
      <c r="X1704" s="62"/>
      <c r="Y1704" s="68"/>
      <c r="Z1704" s="68"/>
      <c r="AA1704" s="68"/>
      <c r="AB1704" s="67"/>
      <c r="AC1704" s="67"/>
      <c r="AD1704" s="67"/>
      <c r="AE1704" s="62"/>
      <c r="AF1704" s="70"/>
      <c r="AG1704" s="67"/>
      <c r="AH1704" s="70"/>
      <c r="AI1704" s="62"/>
      <c r="AJ1704" s="62"/>
      <c r="AK1704" s="62"/>
      <c r="AL1704" s="62"/>
      <c r="AM1704" s="62"/>
      <c r="AN1704" s="70"/>
      <c r="AO1704" s="70"/>
      <c r="AP1704" s="71"/>
      <c r="AQ1704" s="70"/>
      <c r="AR1704" s="83"/>
    </row>
    <row r="1705">
      <c r="A1705" s="61"/>
      <c r="B1705" s="62"/>
      <c r="C1705" s="62"/>
      <c r="D1705" s="62"/>
      <c r="E1705" s="62"/>
      <c r="F1705" s="62"/>
      <c r="G1705" s="62"/>
      <c r="H1705" s="62"/>
      <c r="I1705" s="62"/>
      <c r="J1705" s="62"/>
      <c r="K1705" s="62"/>
      <c r="L1705" s="62"/>
      <c r="M1705" s="67"/>
      <c r="N1705" s="62"/>
      <c r="O1705" s="62"/>
      <c r="P1705" s="62"/>
      <c r="Q1705" s="62"/>
      <c r="R1705" s="66"/>
      <c r="S1705" s="66"/>
      <c r="T1705" s="67"/>
      <c r="U1705" s="67"/>
      <c r="V1705" s="68"/>
      <c r="W1705" s="62"/>
      <c r="X1705" s="62"/>
      <c r="Y1705" s="68"/>
      <c r="Z1705" s="68"/>
      <c r="AA1705" s="68"/>
      <c r="AB1705" s="67"/>
      <c r="AC1705" s="67"/>
      <c r="AD1705" s="67"/>
      <c r="AE1705" s="62"/>
      <c r="AF1705" s="70"/>
      <c r="AG1705" s="67"/>
      <c r="AH1705" s="70"/>
      <c r="AI1705" s="62"/>
      <c r="AJ1705" s="62"/>
      <c r="AK1705" s="62"/>
      <c r="AL1705" s="62"/>
      <c r="AM1705" s="62"/>
      <c r="AN1705" s="70"/>
      <c r="AO1705" s="70"/>
      <c r="AP1705" s="71"/>
      <c r="AQ1705" s="70"/>
      <c r="AR1705" s="83"/>
    </row>
    <row r="1706">
      <c r="A1706" s="61"/>
      <c r="B1706" s="62"/>
      <c r="C1706" s="62"/>
      <c r="D1706" s="62"/>
      <c r="E1706" s="62"/>
      <c r="F1706" s="62"/>
      <c r="G1706" s="62"/>
      <c r="H1706" s="62"/>
      <c r="I1706" s="62"/>
      <c r="J1706" s="62"/>
      <c r="K1706" s="62"/>
      <c r="L1706" s="62"/>
      <c r="M1706" s="67"/>
      <c r="N1706" s="62"/>
      <c r="O1706" s="62"/>
      <c r="P1706" s="62"/>
      <c r="Q1706" s="62"/>
      <c r="R1706" s="66"/>
      <c r="S1706" s="66"/>
      <c r="T1706" s="67"/>
      <c r="U1706" s="67"/>
      <c r="V1706" s="68"/>
      <c r="W1706" s="62"/>
      <c r="X1706" s="62"/>
      <c r="Y1706" s="68"/>
      <c r="Z1706" s="68"/>
      <c r="AA1706" s="68"/>
      <c r="AB1706" s="67"/>
      <c r="AC1706" s="67"/>
      <c r="AD1706" s="67"/>
      <c r="AE1706" s="62"/>
      <c r="AF1706" s="70"/>
      <c r="AG1706" s="67"/>
      <c r="AH1706" s="70"/>
      <c r="AI1706" s="62"/>
      <c r="AJ1706" s="62"/>
      <c r="AK1706" s="62"/>
      <c r="AL1706" s="62"/>
      <c r="AM1706" s="62"/>
      <c r="AN1706" s="70"/>
      <c r="AO1706" s="70"/>
      <c r="AP1706" s="71"/>
      <c r="AQ1706" s="70"/>
      <c r="AR1706" s="83"/>
    </row>
    <row r="1707">
      <c r="A1707" s="61"/>
      <c r="B1707" s="62"/>
      <c r="C1707" s="62"/>
      <c r="D1707" s="62"/>
      <c r="E1707" s="62"/>
      <c r="F1707" s="62"/>
      <c r="G1707" s="62"/>
      <c r="H1707" s="62"/>
      <c r="I1707" s="62"/>
      <c r="J1707" s="62"/>
      <c r="K1707" s="62"/>
      <c r="L1707" s="62"/>
      <c r="M1707" s="67"/>
      <c r="N1707" s="62"/>
      <c r="O1707" s="62"/>
      <c r="P1707" s="62"/>
      <c r="Q1707" s="62"/>
      <c r="R1707" s="66"/>
      <c r="S1707" s="66"/>
      <c r="T1707" s="67"/>
      <c r="U1707" s="67"/>
      <c r="V1707" s="68"/>
      <c r="W1707" s="62"/>
      <c r="X1707" s="62"/>
      <c r="Y1707" s="68"/>
      <c r="Z1707" s="68"/>
      <c r="AA1707" s="68"/>
      <c r="AB1707" s="67"/>
      <c r="AC1707" s="67"/>
      <c r="AD1707" s="67"/>
      <c r="AE1707" s="62"/>
      <c r="AF1707" s="70"/>
      <c r="AG1707" s="67"/>
      <c r="AH1707" s="70"/>
      <c r="AI1707" s="62"/>
      <c r="AJ1707" s="62"/>
      <c r="AK1707" s="62"/>
      <c r="AL1707" s="62"/>
      <c r="AM1707" s="62"/>
      <c r="AN1707" s="70"/>
      <c r="AO1707" s="70"/>
      <c r="AP1707" s="71"/>
      <c r="AQ1707" s="70"/>
      <c r="AR1707" s="83"/>
    </row>
    <row r="1708">
      <c r="A1708" s="61"/>
      <c r="B1708" s="62"/>
      <c r="C1708" s="62"/>
      <c r="D1708" s="62"/>
      <c r="E1708" s="62"/>
      <c r="F1708" s="62"/>
      <c r="G1708" s="62"/>
      <c r="H1708" s="62"/>
      <c r="I1708" s="62"/>
      <c r="J1708" s="62"/>
      <c r="K1708" s="62"/>
      <c r="L1708" s="62"/>
      <c r="M1708" s="67"/>
      <c r="N1708" s="62"/>
      <c r="O1708" s="62"/>
      <c r="P1708" s="62"/>
      <c r="Q1708" s="62"/>
      <c r="R1708" s="66"/>
      <c r="S1708" s="66"/>
      <c r="T1708" s="67"/>
      <c r="U1708" s="67"/>
      <c r="V1708" s="68"/>
      <c r="W1708" s="62"/>
      <c r="X1708" s="62"/>
      <c r="Y1708" s="68"/>
      <c r="Z1708" s="68"/>
      <c r="AA1708" s="68"/>
      <c r="AB1708" s="67"/>
      <c r="AC1708" s="67"/>
      <c r="AD1708" s="67"/>
      <c r="AE1708" s="62"/>
      <c r="AF1708" s="70"/>
      <c r="AG1708" s="67"/>
      <c r="AH1708" s="70"/>
      <c r="AI1708" s="62"/>
      <c r="AJ1708" s="62"/>
      <c r="AK1708" s="62"/>
      <c r="AL1708" s="62"/>
      <c r="AM1708" s="62"/>
      <c r="AN1708" s="70"/>
      <c r="AO1708" s="70"/>
      <c r="AP1708" s="71"/>
      <c r="AQ1708" s="70"/>
      <c r="AR1708" s="83"/>
    </row>
    <row r="1709">
      <c r="A1709" s="61"/>
      <c r="B1709" s="62"/>
      <c r="C1709" s="62"/>
      <c r="D1709" s="62"/>
      <c r="E1709" s="62"/>
      <c r="F1709" s="62"/>
      <c r="G1709" s="62"/>
      <c r="H1709" s="62"/>
      <c r="I1709" s="62"/>
      <c r="J1709" s="62"/>
      <c r="K1709" s="62"/>
      <c r="L1709" s="62"/>
      <c r="M1709" s="67"/>
      <c r="N1709" s="62"/>
      <c r="O1709" s="62"/>
      <c r="P1709" s="62"/>
      <c r="Q1709" s="62"/>
      <c r="R1709" s="66"/>
      <c r="S1709" s="66"/>
      <c r="T1709" s="67"/>
      <c r="U1709" s="67"/>
      <c r="V1709" s="68"/>
      <c r="W1709" s="62"/>
      <c r="X1709" s="62"/>
      <c r="Y1709" s="68"/>
      <c r="Z1709" s="68"/>
      <c r="AA1709" s="68"/>
      <c r="AB1709" s="67"/>
      <c r="AC1709" s="67"/>
      <c r="AD1709" s="67"/>
      <c r="AE1709" s="62"/>
      <c r="AF1709" s="70"/>
      <c r="AG1709" s="67"/>
      <c r="AH1709" s="70"/>
      <c r="AI1709" s="62"/>
      <c r="AJ1709" s="62"/>
      <c r="AK1709" s="62"/>
      <c r="AL1709" s="62"/>
      <c r="AM1709" s="62"/>
      <c r="AN1709" s="70"/>
      <c r="AO1709" s="70"/>
      <c r="AP1709" s="71"/>
      <c r="AQ1709" s="70"/>
      <c r="AR1709" s="83"/>
    </row>
    <row r="1710">
      <c r="A1710" s="61"/>
      <c r="B1710" s="62"/>
      <c r="C1710" s="62"/>
      <c r="D1710" s="62"/>
      <c r="E1710" s="62"/>
      <c r="F1710" s="62"/>
      <c r="G1710" s="62"/>
      <c r="H1710" s="62"/>
      <c r="I1710" s="62"/>
      <c r="J1710" s="62"/>
      <c r="K1710" s="62"/>
      <c r="L1710" s="62"/>
      <c r="M1710" s="67"/>
      <c r="N1710" s="62"/>
      <c r="O1710" s="62"/>
      <c r="P1710" s="62"/>
      <c r="Q1710" s="62"/>
      <c r="R1710" s="66"/>
      <c r="S1710" s="66"/>
      <c r="T1710" s="67"/>
      <c r="U1710" s="67"/>
      <c r="V1710" s="68"/>
      <c r="W1710" s="62"/>
      <c r="X1710" s="62"/>
      <c r="Y1710" s="68"/>
      <c r="Z1710" s="68"/>
      <c r="AA1710" s="68"/>
      <c r="AB1710" s="67"/>
      <c r="AC1710" s="67"/>
      <c r="AD1710" s="67"/>
      <c r="AE1710" s="62"/>
      <c r="AF1710" s="70"/>
      <c r="AG1710" s="67"/>
      <c r="AH1710" s="70"/>
      <c r="AI1710" s="62"/>
      <c r="AJ1710" s="62"/>
      <c r="AK1710" s="62"/>
      <c r="AL1710" s="62"/>
      <c r="AM1710" s="62"/>
      <c r="AN1710" s="70"/>
      <c r="AO1710" s="70"/>
      <c r="AP1710" s="71"/>
      <c r="AQ1710" s="70"/>
      <c r="AR1710" s="83"/>
    </row>
    <row r="1711">
      <c r="A1711" s="61"/>
      <c r="B1711" s="62"/>
      <c r="C1711" s="62"/>
      <c r="D1711" s="62"/>
      <c r="E1711" s="62"/>
      <c r="F1711" s="62"/>
      <c r="G1711" s="62"/>
      <c r="H1711" s="62"/>
      <c r="I1711" s="62"/>
      <c r="J1711" s="62"/>
      <c r="K1711" s="62"/>
      <c r="L1711" s="62"/>
      <c r="M1711" s="67"/>
      <c r="N1711" s="62"/>
      <c r="O1711" s="62"/>
      <c r="P1711" s="62"/>
      <c r="Q1711" s="62"/>
      <c r="R1711" s="66"/>
      <c r="S1711" s="66"/>
      <c r="T1711" s="67"/>
      <c r="U1711" s="67"/>
      <c r="V1711" s="68"/>
      <c r="W1711" s="62"/>
      <c r="X1711" s="62"/>
      <c r="Y1711" s="68"/>
      <c r="Z1711" s="68"/>
      <c r="AA1711" s="68"/>
      <c r="AB1711" s="67"/>
      <c r="AC1711" s="67"/>
      <c r="AD1711" s="67"/>
      <c r="AE1711" s="62"/>
      <c r="AF1711" s="70"/>
      <c r="AG1711" s="67"/>
      <c r="AH1711" s="70"/>
      <c r="AI1711" s="62"/>
      <c r="AJ1711" s="62"/>
      <c r="AK1711" s="62"/>
      <c r="AL1711" s="62"/>
      <c r="AM1711" s="62"/>
      <c r="AN1711" s="70"/>
      <c r="AO1711" s="70"/>
      <c r="AP1711" s="71"/>
      <c r="AQ1711" s="70"/>
      <c r="AR1711" s="83"/>
    </row>
    <row r="1712">
      <c r="A1712" s="61"/>
      <c r="B1712" s="62"/>
      <c r="C1712" s="62"/>
      <c r="D1712" s="62"/>
      <c r="E1712" s="62"/>
      <c r="F1712" s="62"/>
      <c r="G1712" s="62"/>
      <c r="H1712" s="62"/>
      <c r="I1712" s="62"/>
      <c r="J1712" s="62"/>
      <c r="K1712" s="62"/>
      <c r="L1712" s="62"/>
      <c r="M1712" s="67"/>
      <c r="N1712" s="62"/>
      <c r="O1712" s="62"/>
      <c r="P1712" s="62"/>
      <c r="Q1712" s="62"/>
      <c r="R1712" s="66"/>
      <c r="S1712" s="66"/>
      <c r="T1712" s="67"/>
      <c r="U1712" s="67"/>
      <c r="V1712" s="68"/>
      <c r="W1712" s="62"/>
      <c r="X1712" s="62"/>
      <c r="Y1712" s="68"/>
      <c r="Z1712" s="68"/>
      <c r="AA1712" s="68"/>
      <c r="AB1712" s="67"/>
      <c r="AC1712" s="67"/>
      <c r="AD1712" s="67"/>
      <c r="AE1712" s="62"/>
      <c r="AF1712" s="70"/>
      <c r="AG1712" s="67"/>
      <c r="AH1712" s="70"/>
      <c r="AI1712" s="62"/>
      <c r="AJ1712" s="62"/>
      <c r="AK1712" s="62"/>
      <c r="AL1712" s="62"/>
      <c r="AM1712" s="62"/>
      <c r="AN1712" s="70"/>
      <c r="AO1712" s="70"/>
      <c r="AP1712" s="71"/>
      <c r="AQ1712" s="70"/>
      <c r="AR1712" s="83"/>
    </row>
    <row r="1713">
      <c r="A1713" s="61"/>
      <c r="B1713" s="62"/>
      <c r="C1713" s="62"/>
      <c r="D1713" s="62"/>
      <c r="E1713" s="62"/>
      <c r="F1713" s="62"/>
      <c r="G1713" s="62"/>
      <c r="H1713" s="62"/>
      <c r="I1713" s="62"/>
      <c r="J1713" s="62"/>
      <c r="K1713" s="62"/>
      <c r="L1713" s="62"/>
      <c r="M1713" s="67"/>
      <c r="N1713" s="62"/>
      <c r="O1713" s="62"/>
      <c r="P1713" s="62"/>
      <c r="Q1713" s="62"/>
      <c r="R1713" s="66"/>
      <c r="S1713" s="66"/>
      <c r="T1713" s="67"/>
      <c r="U1713" s="67"/>
      <c r="V1713" s="68"/>
      <c r="W1713" s="62"/>
      <c r="X1713" s="62"/>
      <c r="Y1713" s="68"/>
      <c r="Z1713" s="68"/>
      <c r="AA1713" s="68"/>
      <c r="AB1713" s="67"/>
      <c r="AC1713" s="67"/>
      <c r="AD1713" s="67"/>
      <c r="AE1713" s="62"/>
      <c r="AF1713" s="70"/>
      <c r="AG1713" s="67"/>
      <c r="AH1713" s="70"/>
      <c r="AI1713" s="62"/>
      <c r="AJ1713" s="62"/>
      <c r="AK1713" s="62"/>
      <c r="AL1713" s="62"/>
      <c r="AM1713" s="62"/>
      <c r="AN1713" s="70"/>
      <c r="AO1713" s="70"/>
      <c r="AP1713" s="71"/>
      <c r="AQ1713" s="70"/>
      <c r="AR1713" s="83"/>
    </row>
    <row r="1714">
      <c r="A1714" s="61"/>
      <c r="B1714" s="62"/>
      <c r="C1714" s="62"/>
      <c r="D1714" s="62"/>
      <c r="E1714" s="62"/>
      <c r="F1714" s="62"/>
      <c r="G1714" s="62"/>
      <c r="H1714" s="62"/>
      <c r="I1714" s="62"/>
      <c r="J1714" s="62"/>
      <c r="K1714" s="62"/>
      <c r="L1714" s="62"/>
      <c r="M1714" s="67"/>
      <c r="N1714" s="62"/>
      <c r="O1714" s="62"/>
      <c r="P1714" s="62"/>
      <c r="Q1714" s="62"/>
      <c r="R1714" s="66"/>
      <c r="S1714" s="66"/>
      <c r="T1714" s="67"/>
      <c r="U1714" s="67"/>
      <c r="V1714" s="68"/>
      <c r="W1714" s="62"/>
      <c r="X1714" s="62"/>
      <c r="Y1714" s="68"/>
      <c r="Z1714" s="68"/>
      <c r="AA1714" s="68"/>
      <c r="AB1714" s="67"/>
      <c r="AC1714" s="67"/>
      <c r="AD1714" s="67"/>
      <c r="AE1714" s="62"/>
      <c r="AF1714" s="70"/>
      <c r="AG1714" s="67"/>
      <c r="AH1714" s="70"/>
      <c r="AI1714" s="62"/>
      <c r="AJ1714" s="62"/>
      <c r="AK1714" s="62"/>
      <c r="AL1714" s="62"/>
      <c r="AM1714" s="62"/>
      <c r="AN1714" s="70"/>
      <c r="AO1714" s="70"/>
      <c r="AP1714" s="71"/>
      <c r="AQ1714" s="70"/>
      <c r="AR1714" s="83"/>
    </row>
    <row r="1715">
      <c r="A1715" s="61"/>
      <c r="B1715" s="62"/>
      <c r="C1715" s="62"/>
      <c r="D1715" s="62"/>
      <c r="E1715" s="62"/>
      <c r="F1715" s="62"/>
      <c r="G1715" s="62"/>
      <c r="H1715" s="62"/>
      <c r="I1715" s="62"/>
      <c r="J1715" s="62"/>
      <c r="K1715" s="62"/>
      <c r="L1715" s="62"/>
      <c r="M1715" s="67"/>
      <c r="N1715" s="62"/>
      <c r="O1715" s="62"/>
      <c r="P1715" s="62"/>
      <c r="Q1715" s="62"/>
      <c r="R1715" s="66"/>
      <c r="S1715" s="66"/>
      <c r="T1715" s="67"/>
      <c r="U1715" s="67"/>
      <c r="V1715" s="68"/>
      <c r="W1715" s="62"/>
      <c r="X1715" s="62"/>
      <c r="Y1715" s="68"/>
      <c r="Z1715" s="68"/>
      <c r="AA1715" s="68"/>
      <c r="AB1715" s="67"/>
      <c r="AC1715" s="67"/>
      <c r="AD1715" s="67"/>
      <c r="AE1715" s="62"/>
      <c r="AF1715" s="70"/>
      <c r="AG1715" s="67"/>
      <c r="AH1715" s="70"/>
      <c r="AI1715" s="62"/>
      <c r="AJ1715" s="62"/>
      <c r="AK1715" s="62"/>
      <c r="AL1715" s="62"/>
      <c r="AM1715" s="62"/>
      <c r="AN1715" s="70"/>
      <c r="AO1715" s="70"/>
      <c r="AP1715" s="71"/>
      <c r="AQ1715" s="70"/>
      <c r="AR1715" s="83"/>
    </row>
    <row r="1716">
      <c r="A1716" s="61"/>
      <c r="B1716" s="62"/>
      <c r="C1716" s="62"/>
      <c r="D1716" s="62"/>
      <c r="E1716" s="62"/>
      <c r="F1716" s="62"/>
      <c r="G1716" s="62"/>
      <c r="H1716" s="62"/>
      <c r="I1716" s="62"/>
      <c r="J1716" s="62"/>
      <c r="K1716" s="62"/>
      <c r="L1716" s="62"/>
      <c r="M1716" s="67"/>
      <c r="N1716" s="62"/>
      <c r="O1716" s="62"/>
      <c r="P1716" s="62"/>
      <c r="Q1716" s="62"/>
      <c r="R1716" s="66"/>
      <c r="S1716" s="66"/>
      <c r="T1716" s="67"/>
      <c r="U1716" s="67"/>
      <c r="V1716" s="68"/>
      <c r="W1716" s="62"/>
      <c r="X1716" s="62"/>
      <c r="Y1716" s="68"/>
      <c r="Z1716" s="68"/>
      <c r="AA1716" s="68"/>
      <c r="AB1716" s="67"/>
      <c r="AC1716" s="67"/>
      <c r="AD1716" s="67"/>
      <c r="AE1716" s="62"/>
      <c r="AF1716" s="70"/>
      <c r="AG1716" s="67"/>
      <c r="AH1716" s="70"/>
      <c r="AI1716" s="62"/>
      <c r="AJ1716" s="62"/>
      <c r="AK1716" s="62"/>
      <c r="AL1716" s="62"/>
      <c r="AM1716" s="62"/>
      <c r="AN1716" s="70"/>
      <c r="AO1716" s="70"/>
      <c r="AP1716" s="71"/>
      <c r="AQ1716" s="70"/>
      <c r="AR1716" s="83"/>
    </row>
    <row r="1717">
      <c r="A1717" s="61"/>
      <c r="B1717" s="62"/>
      <c r="C1717" s="62"/>
      <c r="D1717" s="62"/>
      <c r="E1717" s="62"/>
      <c r="F1717" s="62"/>
      <c r="G1717" s="62"/>
      <c r="H1717" s="62"/>
      <c r="I1717" s="62"/>
      <c r="J1717" s="62"/>
      <c r="K1717" s="62"/>
      <c r="L1717" s="62"/>
      <c r="M1717" s="67"/>
      <c r="N1717" s="62"/>
      <c r="O1717" s="62"/>
      <c r="P1717" s="62"/>
      <c r="Q1717" s="62"/>
      <c r="R1717" s="66"/>
      <c r="S1717" s="66"/>
      <c r="T1717" s="67"/>
      <c r="U1717" s="67"/>
      <c r="V1717" s="68"/>
      <c r="W1717" s="62"/>
      <c r="X1717" s="62"/>
      <c r="Y1717" s="68"/>
      <c r="Z1717" s="68"/>
      <c r="AA1717" s="68"/>
      <c r="AB1717" s="67"/>
      <c r="AC1717" s="67"/>
      <c r="AD1717" s="67"/>
      <c r="AE1717" s="62"/>
      <c r="AF1717" s="70"/>
      <c r="AG1717" s="67"/>
      <c r="AH1717" s="70"/>
      <c r="AI1717" s="62"/>
      <c r="AJ1717" s="62"/>
      <c r="AK1717" s="62"/>
      <c r="AL1717" s="62"/>
      <c r="AM1717" s="62"/>
      <c r="AN1717" s="70"/>
      <c r="AO1717" s="70"/>
      <c r="AP1717" s="71"/>
      <c r="AQ1717" s="70"/>
      <c r="AR1717" s="83"/>
    </row>
    <row r="1718">
      <c r="A1718" s="61"/>
      <c r="B1718" s="62"/>
      <c r="C1718" s="62"/>
      <c r="D1718" s="62"/>
      <c r="E1718" s="62"/>
      <c r="F1718" s="62"/>
      <c r="G1718" s="62"/>
      <c r="H1718" s="62"/>
      <c r="I1718" s="62"/>
      <c r="J1718" s="62"/>
      <c r="K1718" s="62"/>
      <c r="L1718" s="62"/>
      <c r="M1718" s="67"/>
      <c r="N1718" s="62"/>
      <c r="O1718" s="62"/>
      <c r="P1718" s="62"/>
      <c r="Q1718" s="62"/>
      <c r="R1718" s="66"/>
      <c r="S1718" s="66"/>
      <c r="T1718" s="67"/>
      <c r="U1718" s="67"/>
      <c r="V1718" s="68"/>
      <c r="W1718" s="62"/>
      <c r="X1718" s="62"/>
      <c r="Y1718" s="68"/>
      <c r="Z1718" s="68"/>
      <c r="AA1718" s="68"/>
      <c r="AB1718" s="67"/>
      <c r="AC1718" s="67"/>
      <c r="AD1718" s="67"/>
      <c r="AE1718" s="62"/>
      <c r="AF1718" s="70"/>
      <c r="AG1718" s="67"/>
      <c r="AH1718" s="70"/>
      <c r="AI1718" s="62"/>
      <c r="AJ1718" s="62"/>
      <c r="AK1718" s="62"/>
      <c r="AL1718" s="62"/>
      <c r="AM1718" s="62"/>
      <c r="AN1718" s="70"/>
      <c r="AO1718" s="70"/>
      <c r="AP1718" s="71"/>
      <c r="AQ1718" s="70"/>
      <c r="AR1718" s="83"/>
    </row>
    <row r="1719">
      <c r="A1719" s="61"/>
      <c r="B1719" s="62"/>
      <c r="C1719" s="62"/>
      <c r="D1719" s="62"/>
      <c r="E1719" s="62"/>
      <c r="F1719" s="62"/>
      <c r="G1719" s="62"/>
      <c r="H1719" s="62"/>
      <c r="I1719" s="62"/>
      <c r="J1719" s="62"/>
      <c r="K1719" s="62"/>
      <c r="L1719" s="62"/>
      <c r="M1719" s="67"/>
      <c r="N1719" s="62"/>
      <c r="O1719" s="62"/>
      <c r="P1719" s="62"/>
      <c r="Q1719" s="62"/>
      <c r="R1719" s="66"/>
      <c r="S1719" s="66"/>
      <c r="T1719" s="67"/>
      <c r="U1719" s="67"/>
      <c r="V1719" s="68"/>
      <c r="W1719" s="62"/>
      <c r="X1719" s="62"/>
      <c r="Y1719" s="68"/>
      <c r="Z1719" s="68"/>
      <c r="AA1719" s="68"/>
      <c r="AB1719" s="67"/>
      <c r="AC1719" s="67"/>
      <c r="AD1719" s="67"/>
      <c r="AE1719" s="62"/>
      <c r="AF1719" s="70"/>
      <c r="AG1719" s="67"/>
      <c r="AH1719" s="70"/>
      <c r="AI1719" s="62"/>
      <c r="AJ1719" s="62"/>
      <c r="AK1719" s="62"/>
      <c r="AL1719" s="62"/>
      <c r="AM1719" s="62"/>
      <c r="AN1719" s="70"/>
      <c r="AO1719" s="70"/>
      <c r="AP1719" s="71"/>
      <c r="AQ1719" s="70"/>
      <c r="AR1719" s="83"/>
    </row>
    <row r="1720">
      <c r="A1720" s="61"/>
      <c r="B1720" s="62"/>
      <c r="C1720" s="62"/>
      <c r="D1720" s="62"/>
      <c r="E1720" s="62"/>
      <c r="F1720" s="62"/>
      <c r="G1720" s="62"/>
      <c r="H1720" s="62"/>
      <c r="I1720" s="62"/>
      <c r="J1720" s="62"/>
      <c r="K1720" s="62"/>
      <c r="L1720" s="62"/>
      <c r="M1720" s="67"/>
      <c r="N1720" s="62"/>
      <c r="O1720" s="62"/>
      <c r="P1720" s="62"/>
      <c r="Q1720" s="62"/>
      <c r="R1720" s="66"/>
      <c r="S1720" s="66"/>
      <c r="T1720" s="67"/>
      <c r="U1720" s="67"/>
      <c r="V1720" s="68"/>
      <c r="W1720" s="62"/>
      <c r="X1720" s="62"/>
      <c r="Y1720" s="68"/>
      <c r="Z1720" s="68"/>
      <c r="AA1720" s="68"/>
      <c r="AB1720" s="67"/>
      <c r="AC1720" s="67"/>
      <c r="AD1720" s="67"/>
      <c r="AE1720" s="62"/>
      <c r="AF1720" s="70"/>
      <c r="AG1720" s="67"/>
      <c r="AH1720" s="70"/>
      <c r="AI1720" s="62"/>
      <c r="AJ1720" s="62"/>
      <c r="AK1720" s="62"/>
      <c r="AL1720" s="62"/>
      <c r="AM1720" s="62"/>
      <c r="AN1720" s="70"/>
      <c r="AO1720" s="70"/>
      <c r="AP1720" s="71"/>
      <c r="AQ1720" s="70"/>
      <c r="AR1720" s="83"/>
    </row>
    <row r="1721">
      <c r="A1721" s="61"/>
      <c r="B1721" s="62"/>
      <c r="C1721" s="62"/>
      <c r="D1721" s="62"/>
      <c r="E1721" s="62"/>
      <c r="F1721" s="62"/>
      <c r="G1721" s="62"/>
      <c r="H1721" s="62"/>
      <c r="I1721" s="62"/>
      <c r="J1721" s="62"/>
      <c r="K1721" s="62"/>
      <c r="L1721" s="62"/>
      <c r="M1721" s="67"/>
      <c r="N1721" s="62"/>
      <c r="O1721" s="62"/>
      <c r="P1721" s="62"/>
      <c r="Q1721" s="62"/>
      <c r="R1721" s="66"/>
      <c r="S1721" s="66"/>
      <c r="T1721" s="67"/>
      <c r="U1721" s="67"/>
      <c r="V1721" s="68"/>
      <c r="W1721" s="62"/>
      <c r="X1721" s="62"/>
      <c r="Y1721" s="68"/>
      <c r="Z1721" s="68"/>
      <c r="AA1721" s="68"/>
      <c r="AB1721" s="67"/>
      <c r="AC1721" s="67"/>
      <c r="AD1721" s="67"/>
      <c r="AE1721" s="62"/>
      <c r="AF1721" s="70"/>
      <c r="AG1721" s="67"/>
      <c r="AH1721" s="70"/>
      <c r="AI1721" s="62"/>
      <c r="AJ1721" s="62"/>
      <c r="AK1721" s="62"/>
      <c r="AL1721" s="62"/>
      <c r="AM1721" s="62"/>
      <c r="AN1721" s="70"/>
      <c r="AO1721" s="70"/>
      <c r="AP1721" s="71"/>
      <c r="AQ1721" s="70"/>
      <c r="AR1721" s="83"/>
    </row>
    <row r="1722">
      <c r="A1722" s="61"/>
      <c r="B1722" s="62"/>
      <c r="C1722" s="62"/>
      <c r="D1722" s="62"/>
      <c r="E1722" s="62"/>
      <c r="F1722" s="62"/>
      <c r="G1722" s="62"/>
      <c r="H1722" s="62"/>
      <c r="I1722" s="62"/>
      <c r="J1722" s="62"/>
      <c r="K1722" s="62"/>
      <c r="L1722" s="62"/>
      <c r="M1722" s="67"/>
      <c r="N1722" s="62"/>
      <c r="O1722" s="62"/>
      <c r="P1722" s="62"/>
      <c r="Q1722" s="62"/>
      <c r="R1722" s="66"/>
      <c r="S1722" s="66"/>
      <c r="T1722" s="67"/>
      <c r="U1722" s="67"/>
      <c r="V1722" s="68"/>
      <c r="W1722" s="62"/>
      <c r="X1722" s="62"/>
      <c r="Y1722" s="68"/>
      <c r="Z1722" s="68"/>
      <c r="AA1722" s="68"/>
      <c r="AB1722" s="67"/>
      <c r="AC1722" s="67"/>
      <c r="AD1722" s="67"/>
      <c r="AE1722" s="62"/>
      <c r="AF1722" s="70"/>
      <c r="AG1722" s="67"/>
      <c r="AH1722" s="70"/>
      <c r="AI1722" s="62"/>
      <c r="AJ1722" s="62"/>
      <c r="AK1722" s="62"/>
      <c r="AL1722" s="62"/>
      <c r="AM1722" s="62"/>
      <c r="AN1722" s="70"/>
      <c r="AO1722" s="70"/>
      <c r="AP1722" s="71"/>
      <c r="AQ1722" s="70"/>
      <c r="AR1722" s="83"/>
    </row>
    <row r="1723">
      <c r="A1723" s="61"/>
      <c r="B1723" s="62"/>
      <c r="C1723" s="62"/>
      <c r="D1723" s="62"/>
      <c r="E1723" s="62"/>
      <c r="F1723" s="62"/>
      <c r="G1723" s="62"/>
      <c r="H1723" s="62"/>
      <c r="I1723" s="62"/>
      <c r="J1723" s="62"/>
      <c r="K1723" s="62"/>
      <c r="L1723" s="62"/>
      <c r="M1723" s="67"/>
      <c r="N1723" s="62"/>
      <c r="O1723" s="62"/>
      <c r="P1723" s="62"/>
      <c r="Q1723" s="62"/>
      <c r="R1723" s="66"/>
      <c r="S1723" s="66"/>
      <c r="T1723" s="67"/>
      <c r="U1723" s="67"/>
      <c r="V1723" s="68"/>
      <c r="W1723" s="62"/>
      <c r="X1723" s="62"/>
      <c r="Y1723" s="68"/>
      <c r="Z1723" s="68"/>
      <c r="AA1723" s="68"/>
      <c r="AB1723" s="67"/>
      <c r="AC1723" s="67"/>
      <c r="AD1723" s="67"/>
      <c r="AE1723" s="62"/>
      <c r="AF1723" s="70"/>
      <c r="AG1723" s="67"/>
      <c r="AH1723" s="70"/>
      <c r="AI1723" s="62"/>
      <c r="AJ1723" s="62"/>
      <c r="AK1723" s="62"/>
      <c r="AL1723" s="62"/>
      <c r="AM1723" s="62"/>
      <c r="AN1723" s="70"/>
      <c r="AO1723" s="70"/>
      <c r="AP1723" s="71"/>
      <c r="AQ1723" s="70"/>
      <c r="AR1723" s="83"/>
    </row>
    <row r="1724">
      <c r="A1724" s="61"/>
      <c r="B1724" s="62"/>
      <c r="C1724" s="62"/>
      <c r="D1724" s="62"/>
      <c r="E1724" s="62"/>
      <c r="F1724" s="62"/>
      <c r="G1724" s="62"/>
      <c r="H1724" s="62"/>
      <c r="I1724" s="62"/>
      <c r="J1724" s="62"/>
      <c r="K1724" s="62"/>
      <c r="L1724" s="62"/>
      <c r="M1724" s="67"/>
      <c r="N1724" s="62"/>
      <c r="O1724" s="62"/>
      <c r="P1724" s="62"/>
      <c r="Q1724" s="62"/>
      <c r="R1724" s="66"/>
      <c r="S1724" s="66"/>
      <c r="T1724" s="67"/>
      <c r="U1724" s="67"/>
      <c r="V1724" s="68"/>
      <c r="W1724" s="62"/>
      <c r="X1724" s="62"/>
      <c r="Y1724" s="68"/>
      <c r="Z1724" s="68"/>
      <c r="AA1724" s="68"/>
      <c r="AB1724" s="67"/>
      <c r="AC1724" s="67"/>
      <c r="AD1724" s="67"/>
      <c r="AE1724" s="62"/>
      <c r="AF1724" s="70"/>
      <c r="AG1724" s="67"/>
      <c r="AH1724" s="70"/>
      <c r="AI1724" s="62"/>
      <c r="AJ1724" s="62"/>
      <c r="AK1724" s="62"/>
      <c r="AL1724" s="62"/>
      <c r="AM1724" s="62"/>
      <c r="AN1724" s="70"/>
      <c r="AO1724" s="70"/>
      <c r="AP1724" s="71"/>
      <c r="AQ1724" s="70"/>
      <c r="AR1724" s="83"/>
    </row>
    <row r="1725">
      <c r="A1725" s="61"/>
      <c r="B1725" s="62"/>
      <c r="C1725" s="62"/>
      <c r="D1725" s="62"/>
      <c r="E1725" s="62"/>
      <c r="F1725" s="62"/>
      <c r="G1725" s="62"/>
      <c r="H1725" s="62"/>
      <c r="I1725" s="62"/>
      <c r="J1725" s="62"/>
      <c r="K1725" s="62"/>
      <c r="L1725" s="62"/>
      <c r="M1725" s="67"/>
      <c r="N1725" s="62"/>
      <c r="O1725" s="62"/>
      <c r="P1725" s="62"/>
      <c r="Q1725" s="62"/>
      <c r="R1725" s="66"/>
      <c r="S1725" s="66"/>
      <c r="T1725" s="67"/>
      <c r="U1725" s="67"/>
      <c r="V1725" s="68"/>
      <c r="W1725" s="62"/>
      <c r="X1725" s="62"/>
      <c r="Y1725" s="68"/>
      <c r="Z1725" s="68"/>
      <c r="AA1725" s="68"/>
      <c r="AB1725" s="67"/>
      <c r="AC1725" s="67"/>
      <c r="AD1725" s="67"/>
      <c r="AE1725" s="62"/>
      <c r="AF1725" s="70"/>
      <c r="AG1725" s="67"/>
      <c r="AH1725" s="70"/>
      <c r="AI1725" s="62"/>
      <c r="AJ1725" s="62"/>
      <c r="AK1725" s="62"/>
      <c r="AL1725" s="62"/>
      <c r="AM1725" s="62"/>
      <c r="AN1725" s="70"/>
      <c r="AO1725" s="70"/>
      <c r="AP1725" s="71"/>
      <c r="AQ1725" s="70"/>
      <c r="AR1725" s="83"/>
    </row>
    <row r="1726">
      <c r="A1726" s="61"/>
      <c r="B1726" s="62"/>
      <c r="C1726" s="62"/>
      <c r="D1726" s="62"/>
      <c r="E1726" s="62"/>
      <c r="F1726" s="62"/>
      <c r="G1726" s="62"/>
      <c r="H1726" s="62"/>
      <c r="I1726" s="62"/>
      <c r="J1726" s="62"/>
      <c r="K1726" s="62"/>
      <c r="L1726" s="62"/>
      <c r="M1726" s="67"/>
      <c r="N1726" s="62"/>
      <c r="O1726" s="62"/>
      <c r="P1726" s="62"/>
      <c r="Q1726" s="62"/>
      <c r="R1726" s="66"/>
      <c r="S1726" s="66"/>
      <c r="T1726" s="67"/>
      <c r="U1726" s="67"/>
      <c r="V1726" s="68"/>
      <c r="W1726" s="62"/>
      <c r="X1726" s="62"/>
      <c r="Y1726" s="68"/>
      <c r="Z1726" s="68"/>
      <c r="AA1726" s="68"/>
      <c r="AB1726" s="67"/>
      <c r="AC1726" s="67"/>
      <c r="AD1726" s="67"/>
      <c r="AE1726" s="62"/>
      <c r="AF1726" s="70"/>
      <c r="AG1726" s="67"/>
      <c r="AH1726" s="70"/>
      <c r="AI1726" s="62"/>
      <c r="AJ1726" s="62"/>
      <c r="AK1726" s="62"/>
      <c r="AL1726" s="62"/>
      <c r="AM1726" s="62"/>
      <c r="AN1726" s="70"/>
      <c r="AO1726" s="70"/>
      <c r="AP1726" s="71"/>
      <c r="AQ1726" s="70"/>
      <c r="AR1726" s="83"/>
    </row>
    <row r="1727">
      <c r="A1727" s="61"/>
      <c r="B1727" s="62"/>
      <c r="C1727" s="62"/>
      <c r="D1727" s="62"/>
      <c r="E1727" s="62"/>
      <c r="F1727" s="62"/>
      <c r="G1727" s="62"/>
      <c r="H1727" s="62"/>
      <c r="I1727" s="62"/>
      <c r="J1727" s="62"/>
      <c r="K1727" s="62"/>
      <c r="L1727" s="62"/>
      <c r="M1727" s="67"/>
      <c r="N1727" s="62"/>
      <c r="O1727" s="62"/>
      <c r="P1727" s="62"/>
      <c r="Q1727" s="62"/>
      <c r="R1727" s="66"/>
      <c r="S1727" s="66"/>
      <c r="T1727" s="67"/>
      <c r="U1727" s="67"/>
      <c r="V1727" s="68"/>
      <c r="W1727" s="62"/>
      <c r="X1727" s="62"/>
      <c r="Y1727" s="68"/>
      <c r="Z1727" s="68"/>
      <c r="AA1727" s="68"/>
      <c r="AB1727" s="67"/>
      <c r="AC1727" s="67"/>
      <c r="AD1727" s="67"/>
      <c r="AE1727" s="62"/>
      <c r="AF1727" s="70"/>
      <c r="AG1727" s="67"/>
      <c r="AH1727" s="70"/>
      <c r="AI1727" s="62"/>
      <c r="AJ1727" s="62"/>
      <c r="AK1727" s="62"/>
      <c r="AL1727" s="62"/>
      <c r="AM1727" s="62"/>
      <c r="AN1727" s="70"/>
      <c r="AO1727" s="70"/>
      <c r="AP1727" s="71"/>
      <c r="AQ1727" s="70"/>
      <c r="AR1727" s="83"/>
    </row>
    <row r="1728">
      <c r="A1728" s="61"/>
      <c r="B1728" s="62"/>
      <c r="C1728" s="62"/>
      <c r="D1728" s="62"/>
      <c r="E1728" s="62"/>
      <c r="F1728" s="62"/>
      <c r="G1728" s="62"/>
      <c r="H1728" s="62"/>
      <c r="I1728" s="62"/>
      <c r="J1728" s="62"/>
      <c r="K1728" s="62"/>
      <c r="L1728" s="62"/>
      <c r="M1728" s="67"/>
      <c r="N1728" s="62"/>
      <c r="O1728" s="62"/>
      <c r="P1728" s="62"/>
      <c r="Q1728" s="62"/>
      <c r="R1728" s="66"/>
      <c r="S1728" s="66"/>
      <c r="T1728" s="67"/>
      <c r="U1728" s="67"/>
      <c r="V1728" s="68"/>
      <c r="W1728" s="62"/>
      <c r="X1728" s="62"/>
      <c r="Y1728" s="68"/>
      <c r="Z1728" s="68"/>
      <c r="AA1728" s="68"/>
      <c r="AB1728" s="67"/>
      <c r="AC1728" s="67"/>
      <c r="AD1728" s="67"/>
      <c r="AE1728" s="62"/>
      <c r="AF1728" s="70"/>
      <c r="AG1728" s="67"/>
      <c r="AH1728" s="70"/>
      <c r="AI1728" s="62"/>
      <c r="AJ1728" s="62"/>
      <c r="AK1728" s="62"/>
      <c r="AL1728" s="62"/>
      <c r="AM1728" s="62"/>
      <c r="AN1728" s="70"/>
      <c r="AO1728" s="70"/>
      <c r="AP1728" s="71"/>
      <c r="AQ1728" s="70"/>
      <c r="AR1728" s="83"/>
    </row>
    <row r="1729">
      <c r="A1729" s="61"/>
      <c r="B1729" s="62"/>
      <c r="C1729" s="62"/>
      <c r="D1729" s="62"/>
      <c r="E1729" s="62"/>
      <c r="F1729" s="62"/>
      <c r="G1729" s="62"/>
      <c r="H1729" s="62"/>
      <c r="I1729" s="62"/>
      <c r="J1729" s="62"/>
      <c r="K1729" s="62"/>
      <c r="L1729" s="62"/>
      <c r="M1729" s="67"/>
      <c r="N1729" s="62"/>
      <c r="O1729" s="62"/>
      <c r="P1729" s="62"/>
      <c r="Q1729" s="62"/>
      <c r="R1729" s="66"/>
      <c r="S1729" s="66"/>
      <c r="T1729" s="67"/>
      <c r="U1729" s="67"/>
      <c r="V1729" s="68"/>
      <c r="W1729" s="62"/>
      <c r="X1729" s="62"/>
      <c r="Y1729" s="68"/>
      <c r="Z1729" s="68"/>
      <c r="AA1729" s="68"/>
      <c r="AB1729" s="67"/>
      <c r="AC1729" s="67"/>
      <c r="AD1729" s="67"/>
      <c r="AE1729" s="62"/>
      <c r="AF1729" s="70"/>
      <c r="AG1729" s="67"/>
      <c r="AH1729" s="70"/>
      <c r="AI1729" s="62"/>
      <c r="AJ1729" s="62"/>
      <c r="AK1729" s="62"/>
      <c r="AL1729" s="62"/>
      <c r="AM1729" s="62"/>
      <c r="AN1729" s="70"/>
      <c r="AO1729" s="70"/>
      <c r="AP1729" s="71"/>
      <c r="AQ1729" s="70"/>
      <c r="AR1729" s="83"/>
    </row>
    <row r="1730">
      <c r="A1730" s="61"/>
      <c r="B1730" s="62"/>
      <c r="C1730" s="62"/>
      <c r="D1730" s="62"/>
      <c r="E1730" s="62"/>
      <c r="F1730" s="62"/>
      <c r="G1730" s="62"/>
      <c r="H1730" s="62"/>
      <c r="I1730" s="62"/>
      <c r="J1730" s="62"/>
      <c r="K1730" s="62"/>
      <c r="L1730" s="62"/>
      <c r="M1730" s="67"/>
      <c r="N1730" s="62"/>
      <c r="O1730" s="62"/>
      <c r="P1730" s="62"/>
      <c r="Q1730" s="62"/>
      <c r="R1730" s="66"/>
      <c r="S1730" s="66"/>
      <c r="T1730" s="67"/>
      <c r="U1730" s="67"/>
      <c r="V1730" s="68"/>
      <c r="W1730" s="62"/>
      <c r="X1730" s="62"/>
      <c r="Y1730" s="68"/>
      <c r="Z1730" s="68"/>
      <c r="AA1730" s="68"/>
      <c r="AB1730" s="67"/>
      <c r="AC1730" s="67"/>
      <c r="AD1730" s="67"/>
      <c r="AE1730" s="62"/>
      <c r="AF1730" s="70"/>
      <c r="AG1730" s="67"/>
      <c r="AH1730" s="70"/>
      <c r="AI1730" s="62"/>
      <c r="AJ1730" s="62"/>
      <c r="AK1730" s="62"/>
      <c r="AL1730" s="62"/>
      <c r="AM1730" s="62"/>
      <c r="AN1730" s="70"/>
      <c r="AO1730" s="70"/>
      <c r="AP1730" s="71"/>
      <c r="AQ1730" s="70"/>
      <c r="AR1730" s="83"/>
    </row>
    <row r="1731">
      <c r="A1731" s="61"/>
      <c r="B1731" s="62"/>
      <c r="C1731" s="62"/>
      <c r="D1731" s="62"/>
      <c r="E1731" s="62"/>
      <c r="F1731" s="62"/>
      <c r="G1731" s="62"/>
      <c r="H1731" s="62"/>
      <c r="I1731" s="62"/>
      <c r="J1731" s="62"/>
      <c r="K1731" s="62"/>
      <c r="L1731" s="62"/>
      <c r="M1731" s="67"/>
      <c r="N1731" s="62"/>
      <c r="O1731" s="62"/>
      <c r="P1731" s="62"/>
      <c r="Q1731" s="62"/>
      <c r="R1731" s="66"/>
      <c r="S1731" s="66"/>
      <c r="T1731" s="67"/>
      <c r="U1731" s="67"/>
      <c r="V1731" s="68"/>
      <c r="W1731" s="62"/>
      <c r="X1731" s="62"/>
      <c r="Y1731" s="68"/>
      <c r="Z1731" s="68"/>
      <c r="AA1731" s="68"/>
      <c r="AB1731" s="67"/>
      <c r="AC1731" s="67"/>
      <c r="AD1731" s="67"/>
      <c r="AE1731" s="62"/>
      <c r="AF1731" s="70"/>
      <c r="AG1731" s="67"/>
      <c r="AH1731" s="70"/>
      <c r="AI1731" s="62"/>
      <c r="AJ1731" s="62"/>
      <c r="AK1731" s="62"/>
      <c r="AL1731" s="62"/>
      <c r="AM1731" s="62"/>
      <c r="AN1731" s="70"/>
      <c r="AO1731" s="70"/>
      <c r="AP1731" s="71"/>
      <c r="AQ1731" s="70"/>
      <c r="AR1731" s="83"/>
    </row>
    <row r="1732">
      <c r="A1732" s="61"/>
      <c r="B1732" s="62"/>
      <c r="C1732" s="62"/>
      <c r="D1732" s="62"/>
      <c r="E1732" s="62"/>
      <c r="F1732" s="62"/>
      <c r="G1732" s="62"/>
      <c r="H1732" s="62"/>
      <c r="I1732" s="62"/>
      <c r="J1732" s="62"/>
      <c r="K1732" s="62"/>
      <c r="L1732" s="62"/>
      <c r="M1732" s="67"/>
      <c r="N1732" s="62"/>
      <c r="O1732" s="62"/>
      <c r="P1732" s="62"/>
      <c r="Q1732" s="62"/>
      <c r="R1732" s="66"/>
      <c r="S1732" s="66"/>
      <c r="T1732" s="67"/>
      <c r="U1732" s="67"/>
      <c r="V1732" s="68"/>
      <c r="W1732" s="62"/>
      <c r="X1732" s="62"/>
      <c r="Y1732" s="68"/>
      <c r="Z1732" s="68"/>
      <c r="AA1732" s="68"/>
      <c r="AB1732" s="67"/>
      <c r="AC1732" s="67"/>
      <c r="AD1732" s="67"/>
      <c r="AE1732" s="62"/>
      <c r="AF1732" s="70"/>
      <c r="AG1732" s="67"/>
      <c r="AH1732" s="70"/>
      <c r="AI1732" s="62"/>
      <c r="AJ1732" s="62"/>
      <c r="AK1732" s="62"/>
      <c r="AL1732" s="62"/>
      <c r="AM1732" s="62"/>
      <c r="AN1732" s="70"/>
      <c r="AO1732" s="70"/>
      <c r="AP1732" s="71"/>
      <c r="AQ1732" s="70"/>
      <c r="AR1732" s="83"/>
    </row>
    <row r="1733">
      <c r="A1733" s="61"/>
      <c r="B1733" s="62"/>
      <c r="C1733" s="62"/>
      <c r="D1733" s="62"/>
      <c r="E1733" s="62"/>
      <c r="F1733" s="62"/>
      <c r="G1733" s="62"/>
      <c r="H1733" s="62"/>
      <c r="I1733" s="62"/>
      <c r="J1733" s="62"/>
      <c r="K1733" s="62"/>
      <c r="L1733" s="62"/>
      <c r="M1733" s="67"/>
      <c r="N1733" s="62"/>
      <c r="O1733" s="62"/>
      <c r="P1733" s="62"/>
      <c r="Q1733" s="62"/>
      <c r="R1733" s="66"/>
      <c r="S1733" s="66"/>
      <c r="T1733" s="67"/>
      <c r="U1733" s="67"/>
      <c r="V1733" s="68"/>
      <c r="W1733" s="62"/>
      <c r="X1733" s="62"/>
      <c r="Y1733" s="68"/>
      <c r="Z1733" s="68"/>
      <c r="AA1733" s="68"/>
      <c r="AB1733" s="67"/>
      <c r="AC1733" s="67"/>
      <c r="AD1733" s="67"/>
      <c r="AE1733" s="62"/>
      <c r="AF1733" s="70"/>
      <c r="AG1733" s="67"/>
      <c r="AH1733" s="70"/>
      <c r="AI1733" s="62"/>
      <c r="AJ1733" s="62"/>
      <c r="AK1733" s="62"/>
      <c r="AL1733" s="62"/>
      <c r="AM1733" s="62"/>
      <c r="AN1733" s="70"/>
      <c r="AO1733" s="70"/>
      <c r="AP1733" s="71"/>
      <c r="AQ1733" s="70"/>
      <c r="AR1733" s="83"/>
    </row>
    <row r="1734">
      <c r="A1734" s="61"/>
      <c r="B1734" s="62"/>
      <c r="C1734" s="62"/>
      <c r="D1734" s="62"/>
      <c r="E1734" s="62"/>
      <c r="F1734" s="62"/>
      <c r="G1734" s="62"/>
      <c r="H1734" s="62"/>
      <c r="I1734" s="62"/>
      <c r="J1734" s="62"/>
      <c r="K1734" s="62"/>
      <c r="L1734" s="62"/>
      <c r="M1734" s="67"/>
      <c r="N1734" s="62"/>
      <c r="O1734" s="62"/>
      <c r="P1734" s="62"/>
      <c r="Q1734" s="62"/>
      <c r="R1734" s="66"/>
      <c r="S1734" s="66"/>
      <c r="T1734" s="67"/>
      <c r="U1734" s="67"/>
      <c r="V1734" s="68"/>
      <c r="W1734" s="62"/>
      <c r="X1734" s="62"/>
      <c r="Y1734" s="68"/>
      <c r="Z1734" s="68"/>
      <c r="AA1734" s="68"/>
      <c r="AB1734" s="67"/>
      <c r="AC1734" s="67"/>
      <c r="AD1734" s="67"/>
      <c r="AE1734" s="62"/>
      <c r="AF1734" s="70"/>
      <c r="AG1734" s="67"/>
      <c r="AH1734" s="70"/>
      <c r="AI1734" s="62"/>
      <c r="AJ1734" s="62"/>
      <c r="AK1734" s="62"/>
      <c r="AL1734" s="62"/>
      <c r="AM1734" s="62"/>
      <c r="AN1734" s="70"/>
      <c r="AO1734" s="70"/>
      <c r="AP1734" s="71"/>
      <c r="AQ1734" s="70"/>
      <c r="AR1734" s="83"/>
    </row>
    <row r="1735">
      <c r="A1735" s="61"/>
      <c r="B1735" s="62"/>
      <c r="C1735" s="62"/>
      <c r="D1735" s="62"/>
      <c r="E1735" s="62"/>
      <c r="F1735" s="62"/>
      <c r="G1735" s="62"/>
      <c r="H1735" s="62"/>
      <c r="I1735" s="62"/>
      <c r="J1735" s="62"/>
      <c r="K1735" s="62"/>
      <c r="L1735" s="62"/>
      <c r="M1735" s="67"/>
      <c r="N1735" s="62"/>
      <c r="O1735" s="62"/>
      <c r="P1735" s="62"/>
      <c r="Q1735" s="62"/>
      <c r="R1735" s="66"/>
      <c r="S1735" s="66"/>
      <c r="T1735" s="67"/>
      <c r="U1735" s="67"/>
      <c r="V1735" s="68"/>
      <c r="W1735" s="62"/>
      <c r="X1735" s="62"/>
      <c r="Y1735" s="68"/>
      <c r="Z1735" s="68"/>
      <c r="AA1735" s="68"/>
      <c r="AB1735" s="67"/>
      <c r="AC1735" s="67"/>
      <c r="AD1735" s="67"/>
      <c r="AE1735" s="62"/>
      <c r="AF1735" s="70"/>
      <c r="AG1735" s="67"/>
      <c r="AH1735" s="70"/>
      <c r="AI1735" s="62"/>
      <c r="AJ1735" s="62"/>
      <c r="AK1735" s="62"/>
      <c r="AL1735" s="62"/>
      <c r="AM1735" s="62"/>
      <c r="AN1735" s="70"/>
      <c r="AO1735" s="70"/>
      <c r="AP1735" s="71"/>
      <c r="AQ1735" s="70"/>
      <c r="AR1735" s="83"/>
    </row>
    <row r="1736">
      <c r="A1736" s="61"/>
      <c r="B1736" s="62"/>
      <c r="C1736" s="62"/>
      <c r="D1736" s="62"/>
      <c r="E1736" s="62"/>
      <c r="F1736" s="62"/>
      <c r="G1736" s="62"/>
      <c r="H1736" s="62"/>
      <c r="I1736" s="62"/>
      <c r="J1736" s="62"/>
      <c r="K1736" s="62"/>
      <c r="L1736" s="62"/>
      <c r="M1736" s="67"/>
      <c r="N1736" s="62"/>
      <c r="O1736" s="62"/>
      <c r="P1736" s="62"/>
      <c r="Q1736" s="62"/>
      <c r="R1736" s="66"/>
      <c r="S1736" s="66"/>
      <c r="T1736" s="67"/>
      <c r="U1736" s="67"/>
      <c r="V1736" s="68"/>
      <c r="W1736" s="62"/>
      <c r="X1736" s="62"/>
      <c r="Y1736" s="68"/>
      <c r="Z1736" s="68"/>
      <c r="AA1736" s="68"/>
      <c r="AB1736" s="67"/>
      <c r="AC1736" s="67"/>
      <c r="AD1736" s="67"/>
      <c r="AE1736" s="62"/>
      <c r="AF1736" s="70"/>
      <c r="AG1736" s="67"/>
      <c r="AH1736" s="70"/>
      <c r="AI1736" s="62"/>
      <c r="AJ1736" s="62"/>
      <c r="AK1736" s="62"/>
      <c r="AL1736" s="62"/>
      <c r="AM1736" s="62"/>
      <c r="AN1736" s="70"/>
      <c r="AO1736" s="70"/>
      <c r="AP1736" s="71"/>
      <c r="AQ1736" s="70"/>
      <c r="AR1736" s="83"/>
    </row>
    <row r="1737">
      <c r="A1737" s="61"/>
      <c r="B1737" s="62"/>
      <c r="C1737" s="62"/>
      <c r="D1737" s="62"/>
      <c r="E1737" s="62"/>
      <c r="F1737" s="62"/>
      <c r="G1737" s="62"/>
      <c r="H1737" s="62"/>
      <c r="I1737" s="62"/>
      <c r="J1737" s="62"/>
      <c r="K1737" s="62"/>
      <c r="L1737" s="62"/>
      <c r="M1737" s="67"/>
      <c r="N1737" s="62"/>
      <c r="O1737" s="62"/>
      <c r="P1737" s="62"/>
      <c r="Q1737" s="62"/>
      <c r="R1737" s="66"/>
      <c r="S1737" s="66"/>
      <c r="T1737" s="67"/>
      <c r="U1737" s="67"/>
      <c r="V1737" s="68"/>
      <c r="W1737" s="62"/>
      <c r="X1737" s="62"/>
      <c r="Y1737" s="68"/>
      <c r="Z1737" s="68"/>
      <c r="AA1737" s="68"/>
      <c r="AB1737" s="67"/>
      <c r="AC1737" s="67"/>
      <c r="AD1737" s="67"/>
      <c r="AE1737" s="62"/>
      <c r="AF1737" s="70"/>
      <c r="AG1737" s="67"/>
      <c r="AH1737" s="70"/>
      <c r="AI1737" s="62"/>
      <c r="AJ1737" s="62"/>
      <c r="AK1737" s="62"/>
      <c r="AL1737" s="62"/>
      <c r="AM1737" s="62"/>
      <c r="AN1737" s="70"/>
      <c r="AO1737" s="70"/>
      <c r="AP1737" s="71"/>
      <c r="AQ1737" s="70"/>
      <c r="AR1737" s="83"/>
    </row>
    <row r="1738">
      <c r="A1738" s="61"/>
      <c r="B1738" s="62"/>
      <c r="C1738" s="62"/>
      <c r="D1738" s="62"/>
      <c r="E1738" s="62"/>
      <c r="F1738" s="62"/>
      <c r="G1738" s="62"/>
      <c r="H1738" s="62"/>
      <c r="I1738" s="62"/>
      <c r="J1738" s="62"/>
      <c r="K1738" s="62"/>
      <c r="L1738" s="62"/>
      <c r="M1738" s="67"/>
      <c r="N1738" s="62"/>
      <c r="O1738" s="62"/>
      <c r="P1738" s="62"/>
      <c r="Q1738" s="62"/>
      <c r="R1738" s="66"/>
      <c r="S1738" s="66"/>
      <c r="T1738" s="67"/>
      <c r="U1738" s="67"/>
      <c r="V1738" s="68"/>
      <c r="W1738" s="62"/>
      <c r="X1738" s="62"/>
      <c r="Y1738" s="68"/>
      <c r="Z1738" s="68"/>
      <c r="AA1738" s="68"/>
      <c r="AB1738" s="67"/>
      <c r="AC1738" s="67"/>
      <c r="AD1738" s="67"/>
      <c r="AE1738" s="62"/>
      <c r="AF1738" s="70"/>
      <c r="AG1738" s="67"/>
      <c r="AH1738" s="70"/>
      <c r="AI1738" s="62"/>
      <c r="AJ1738" s="62"/>
      <c r="AK1738" s="62"/>
      <c r="AL1738" s="62"/>
      <c r="AM1738" s="62"/>
      <c r="AN1738" s="70"/>
      <c r="AO1738" s="70"/>
      <c r="AP1738" s="71"/>
      <c r="AQ1738" s="70"/>
      <c r="AR1738" s="83"/>
    </row>
    <row r="1739">
      <c r="A1739" s="61"/>
      <c r="B1739" s="62"/>
      <c r="C1739" s="62"/>
      <c r="D1739" s="62"/>
      <c r="E1739" s="62"/>
      <c r="F1739" s="62"/>
      <c r="G1739" s="62"/>
      <c r="H1739" s="62"/>
      <c r="I1739" s="62"/>
      <c r="J1739" s="62"/>
      <c r="K1739" s="62"/>
      <c r="L1739" s="62"/>
      <c r="M1739" s="67"/>
      <c r="N1739" s="62"/>
      <c r="O1739" s="62"/>
      <c r="P1739" s="62"/>
      <c r="Q1739" s="62"/>
      <c r="R1739" s="66"/>
      <c r="S1739" s="66"/>
      <c r="T1739" s="67"/>
      <c r="U1739" s="67"/>
      <c r="V1739" s="68"/>
      <c r="W1739" s="62"/>
      <c r="X1739" s="62"/>
      <c r="Y1739" s="68"/>
      <c r="Z1739" s="68"/>
      <c r="AA1739" s="68"/>
      <c r="AB1739" s="67"/>
      <c r="AC1739" s="67"/>
      <c r="AD1739" s="67"/>
      <c r="AE1739" s="62"/>
      <c r="AF1739" s="70"/>
      <c r="AG1739" s="67"/>
      <c r="AH1739" s="70"/>
      <c r="AI1739" s="62"/>
      <c r="AJ1739" s="62"/>
      <c r="AK1739" s="62"/>
      <c r="AL1739" s="62"/>
      <c r="AM1739" s="62"/>
      <c r="AN1739" s="70"/>
      <c r="AO1739" s="70"/>
      <c r="AP1739" s="71"/>
      <c r="AQ1739" s="70"/>
      <c r="AR1739" s="83"/>
    </row>
    <row r="1740">
      <c r="A1740" s="61"/>
      <c r="B1740" s="62"/>
      <c r="C1740" s="62"/>
      <c r="D1740" s="62"/>
      <c r="E1740" s="62"/>
      <c r="F1740" s="62"/>
      <c r="G1740" s="62"/>
      <c r="H1740" s="62"/>
      <c r="I1740" s="62"/>
      <c r="J1740" s="62"/>
      <c r="K1740" s="62"/>
      <c r="L1740" s="62"/>
      <c r="M1740" s="67"/>
      <c r="N1740" s="62"/>
      <c r="O1740" s="62"/>
      <c r="P1740" s="62"/>
      <c r="Q1740" s="62"/>
      <c r="R1740" s="66"/>
      <c r="S1740" s="66"/>
      <c r="T1740" s="67"/>
      <c r="U1740" s="67"/>
      <c r="V1740" s="68"/>
      <c r="W1740" s="62"/>
      <c r="X1740" s="62"/>
      <c r="Y1740" s="68"/>
      <c r="Z1740" s="68"/>
      <c r="AA1740" s="68"/>
      <c r="AB1740" s="67"/>
      <c r="AC1740" s="67"/>
      <c r="AD1740" s="67"/>
      <c r="AE1740" s="62"/>
      <c r="AF1740" s="70"/>
      <c r="AG1740" s="67"/>
      <c r="AH1740" s="70"/>
      <c r="AI1740" s="62"/>
      <c r="AJ1740" s="62"/>
      <c r="AK1740" s="62"/>
      <c r="AL1740" s="62"/>
      <c r="AM1740" s="62"/>
      <c r="AN1740" s="70"/>
      <c r="AO1740" s="70"/>
      <c r="AP1740" s="71"/>
      <c r="AQ1740" s="70"/>
      <c r="AR1740" s="83"/>
    </row>
    <row r="1741">
      <c r="A1741" s="61"/>
      <c r="B1741" s="62"/>
      <c r="C1741" s="62"/>
      <c r="D1741" s="62"/>
      <c r="E1741" s="62"/>
      <c r="F1741" s="62"/>
      <c r="G1741" s="62"/>
      <c r="H1741" s="62"/>
      <c r="I1741" s="62"/>
      <c r="J1741" s="62"/>
      <c r="K1741" s="62"/>
      <c r="L1741" s="62"/>
      <c r="M1741" s="67"/>
      <c r="N1741" s="62"/>
      <c r="O1741" s="62"/>
      <c r="P1741" s="62"/>
      <c r="Q1741" s="62"/>
      <c r="R1741" s="66"/>
      <c r="S1741" s="66"/>
      <c r="T1741" s="67"/>
      <c r="U1741" s="67"/>
      <c r="V1741" s="68"/>
      <c r="W1741" s="62"/>
      <c r="X1741" s="62"/>
      <c r="Y1741" s="68"/>
      <c r="Z1741" s="68"/>
      <c r="AA1741" s="68"/>
      <c r="AB1741" s="67"/>
      <c r="AC1741" s="67"/>
      <c r="AD1741" s="67"/>
      <c r="AE1741" s="62"/>
      <c r="AF1741" s="70"/>
      <c r="AG1741" s="67"/>
      <c r="AH1741" s="70"/>
      <c r="AI1741" s="62"/>
      <c r="AJ1741" s="62"/>
      <c r="AK1741" s="62"/>
      <c r="AL1741" s="62"/>
      <c r="AM1741" s="62"/>
      <c r="AN1741" s="70"/>
      <c r="AO1741" s="70"/>
      <c r="AP1741" s="71"/>
      <c r="AQ1741" s="70"/>
      <c r="AR1741" s="83"/>
    </row>
    <row r="1742">
      <c r="A1742" s="61"/>
      <c r="B1742" s="62"/>
      <c r="C1742" s="62"/>
      <c r="D1742" s="62"/>
      <c r="E1742" s="62"/>
      <c r="F1742" s="62"/>
      <c r="G1742" s="62"/>
      <c r="H1742" s="62"/>
      <c r="I1742" s="62"/>
      <c r="J1742" s="62"/>
      <c r="K1742" s="62"/>
      <c r="L1742" s="62"/>
      <c r="M1742" s="67"/>
      <c r="N1742" s="62"/>
      <c r="O1742" s="62"/>
      <c r="P1742" s="62"/>
      <c r="Q1742" s="62"/>
      <c r="R1742" s="66"/>
      <c r="S1742" s="66"/>
      <c r="T1742" s="67"/>
      <c r="U1742" s="67"/>
      <c r="V1742" s="68"/>
      <c r="W1742" s="62"/>
      <c r="X1742" s="62"/>
      <c r="Y1742" s="68"/>
      <c r="Z1742" s="68"/>
      <c r="AA1742" s="68"/>
      <c r="AB1742" s="67"/>
      <c r="AC1742" s="67"/>
      <c r="AD1742" s="67"/>
      <c r="AE1742" s="62"/>
      <c r="AF1742" s="70"/>
      <c r="AG1742" s="67"/>
      <c r="AH1742" s="70"/>
      <c r="AI1742" s="62"/>
      <c r="AJ1742" s="62"/>
      <c r="AK1742" s="62"/>
      <c r="AL1742" s="62"/>
      <c r="AM1742" s="62"/>
      <c r="AN1742" s="70"/>
      <c r="AO1742" s="70"/>
      <c r="AP1742" s="71"/>
      <c r="AQ1742" s="70"/>
      <c r="AR1742" s="83"/>
    </row>
    <row r="1743">
      <c r="A1743" s="61"/>
      <c r="B1743" s="62"/>
      <c r="C1743" s="62"/>
      <c r="D1743" s="62"/>
      <c r="E1743" s="62"/>
      <c r="F1743" s="62"/>
      <c r="G1743" s="62"/>
      <c r="H1743" s="62"/>
      <c r="I1743" s="62"/>
      <c r="J1743" s="62"/>
      <c r="K1743" s="62"/>
      <c r="L1743" s="62"/>
      <c r="M1743" s="67"/>
      <c r="N1743" s="62"/>
      <c r="O1743" s="62"/>
      <c r="P1743" s="62"/>
      <c r="Q1743" s="62"/>
      <c r="R1743" s="66"/>
      <c r="S1743" s="66"/>
      <c r="T1743" s="67"/>
      <c r="U1743" s="67"/>
      <c r="V1743" s="68"/>
      <c r="W1743" s="62"/>
      <c r="X1743" s="62"/>
      <c r="Y1743" s="68"/>
      <c r="Z1743" s="68"/>
      <c r="AA1743" s="68"/>
      <c r="AB1743" s="67"/>
      <c r="AC1743" s="67"/>
      <c r="AD1743" s="67"/>
      <c r="AE1743" s="62"/>
      <c r="AF1743" s="70"/>
      <c r="AG1743" s="67"/>
      <c r="AH1743" s="70"/>
      <c r="AI1743" s="62"/>
      <c r="AJ1743" s="62"/>
      <c r="AK1743" s="62"/>
      <c r="AL1743" s="62"/>
      <c r="AM1743" s="62"/>
      <c r="AN1743" s="70"/>
      <c r="AO1743" s="70"/>
      <c r="AP1743" s="71"/>
      <c r="AQ1743" s="70"/>
      <c r="AR1743" s="83"/>
    </row>
    <row r="1744">
      <c r="A1744" s="61"/>
      <c r="B1744" s="62"/>
      <c r="C1744" s="62"/>
      <c r="D1744" s="62"/>
      <c r="E1744" s="62"/>
      <c r="F1744" s="62"/>
      <c r="G1744" s="62"/>
      <c r="H1744" s="62"/>
      <c r="I1744" s="62"/>
      <c r="J1744" s="62"/>
      <c r="K1744" s="62"/>
      <c r="L1744" s="62"/>
      <c r="M1744" s="67"/>
      <c r="N1744" s="62"/>
      <c r="O1744" s="62"/>
      <c r="P1744" s="62"/>
      <c r="Q1744" s="62"/>
      <c r="R1744" s="66"/>
      <c r="S1744" s="66"/>
      <c r="T1744" s="67"/>
      <c r="U1744" s="67"/>
      <c r="V1744" s="68"/>
      <c r="W1744" s="62"/>
      <c r="X1744" s="62"/>
      <c r="Y1744" s="68"/>
      <c r="Z1744" s="68"/>
      <c r="AA1744" s="68"/>
      <c r="AB1744" s="67"/>
      <c r="AC1744" s="67"/>
      <c r="AD1744" s="67"/>
      <c r="AE1744" s="62"/>
      <c r="AF1744" s="70"/>
      <c r="AG1744" s="67"/>
      <c r="AH1744" s="70"/>
      <c r="AI1744" s="62"/>
      <c r="AJ1744" s="62"/>
      <c r="AK1744" s="62"/>
      <c r="AL1744" s="62"/>
      <c r="AM1744" s="62"/>
      <c r="AN1744" s="70"/>
      <c r="AO1744" s="70"/>
      <c r="AP1744" s="71"/>
      <c r="AQ1744" s="70"/>
      <c r="AR1744" s="83"/>
    </row>
    <row r="1745">
      <c r="A1745" s="61"/>
      <c r="B1745" s="62"/>
      <c r="C1745" s="62"/>
      <c r="D1745" s="62"/>
      <c r="E1745" s="62"/>
      <c r="F1745" s="62"/>
      <c r="G1745" s="62"/>
      <c r="H1745" s="62"/>
      <c r="I1745" s="62"/>
      <c r="J1745" s="62"/>
      <c r="K1745" s="62"/>
      <c r="L1745" s="62"/>
      <c r="M1745" s="67"/>
      <c r="N1745" s="62"/>
      <c r="O1745" s="62"/>
      <c r="P1745" s="62"/>
      <c r="Q1745" s="62"/>
      <c r="R1745" s="66"/>
      <c r="S1745" s="66"/>
      <c r="T1745" s="67"/>
      <c r="U1745" s="67"/>
      <c r="V1745" s="68"/>
      <c r="W1745" s="62"/>
      <c r="X1745" s="62"/>
      <c r="Y1745" s="68"/>
      <c r="Z1745" s="68"/>
      <c r="AA1745" s="68"/>
      <c r="AB1745" s="67"/>
      <c r="AC1745" s="67"/>
      <c r="AD1745" s="67"/>
      <c r="AE1745" s="62"/>
      <c r="AF1745" s="70"/>
      <c r="AG1745" s="67"/>
      <c r="AH1745" s="70"/>
      <c r="AI1745" s="62"/>
      <c r="AJ1745" s="62"/>
      <c r="AK1745" s="62"/>
      <c r="AL1745" s="62"/>
      <c r="AM1745" s="62"/>
      <c r="AN1745" s="70"/>
      <c r="AO1745" s="70"/>
      <c r="AP1745" s="71"/>
      <c r="AQ1745" s="70"/>
      <c r="AR1745" s="83"/>
    </row>
    <row r="1746">
      <c r="A1746" s="61"/>
      <c r="B1746" s="62"/>
      <c r="C1746" s="62"/>
      <c r="D1746" s="62"/>
      <c r="E1746" s="62"/>
      <c r="F1746" s="62"/>
      <c r="G1746" s="62"/>
      <c r="H1746" s="62"/>
      <c r="I1746" s="62"/>
      <c r="J1746" s="62"/>
      <c r="K1746" s="62"/>
      <c r="L1746" s="62"/>
      <c r="M1746" s="67"/>
      <c r="N1746" s="62"/>
      <c r="O1746" s="62"/>
      <c r="P1746" s="62"/>
      <c r="Q1746" s="62"/>
      <c r="R1746" s="66"/>
      <c r="S1746" s="66"/>
      <c r="T1746" s="67"/>
      <c r="U1746" s="67"/>
      <c r="V1746" s="68"/>
      <c r="W1746" s="62"/>
      <c r="X1746" s="62"/>
      <c r="Y1746" s="68"/>
      <c r="Z1746" s="68"/>
      <c r="AA1746" s="68"/>
      <c r="AB1746" s="67"/>
      <c r="AC1746" s="67"/>
      <c r="AD1746" s="67"/>
      <c r="AE1746" s="62"/>
      <c r="AF1746" s="70"/>
      <c r="AG1746" s="67"/>
      <c r="AH1746" s="70"/>
      <c r="AI1746" s="62"/>
      <c r="AJ1746" s="62"/>
      <c r="AK1746" s="62"/>
      <c r="AL1746" s="62"/>
      <c r="AM1746" s="62"/>
      <c r="AN1746" s="70"/>
      <c r="AO1746" s="70"/>
      <c r="AP1746" s="71"/>
      <c r="AQ1746" s="70"/>
      <c r="AR1746" s="83"/>
    </row>
    <row r="1747">
      <c r="A1747" s="61"/>
      <c r="B1747" s="62"/>
      <c r="C1747" s="62"/>
      <c r="D1747" s="62"/>
      <c r="E1747" s="62"/>
      <c r="F1747" s="62"/>
      <c r="G1747" s="62"/>
      <c r="H1747" s="62"/>
      <c r="I1747" s="62"/>
      <c r="J1747" s="62"/>
      <c r="K1747" s="62"/>
      <c r="L1747" s="62"/>
      <c r="M1747" s="67"/>
      <c r="N1747" s="62"/>
      <c r="O1747" s="62"/>
      <c r="P1747" s="62"/>
      <c r="Q1747" s="62"/>
      <c r="R1747" s="66"/>
      <c r="S1747" s="66"/>
      <c r="T1747" s="67"/>
      <c r="U1747" s="67"/>
      <c r="V1747" s="68"/>
      <c r="W1747" s="62"/>
      <c r="X1747" s="62"/>
      <c r="Y1747" s="68"/>
      <c r="Z1747" s="68"/>
      <c r="AA1747" s="68"/>
      <c r="AB1747" s="67"/>
      <c r="AC1747" s="67"/>
      <c r="AD1747" s="67"/>
      <c r="AE1747" s="62"/>
      <c r="AF1747" s="70"/>
      <c r="AG1747" s="67"/>
      <c r="AH1747" s="70"/>
      <c r="AI1747" s="62"/>
      <c r="AJ1747" s="62"/>
      <c r="AK1747" s="62"/>
      <c r="AL1747" s="62"/>
      <c r="AM1747" s="62"/>
      <c r="AN1747" s="70"/>
      <c r="AO1747" s="70"/>
      <c r="AP1747" s="71"/>
      <c r="AQ1747" s="70"/>
      <c r="AR1747" s="83"/>
    </row>
    <row r="1748">
      <c r="A1748" s="61"/>
      <c r="B1748" s="62"/>
      <c r="C1748" s="62"/>
      <c r="D1748" s="62"/>
      <c r="E1748" s="62"/>
      <c r="F1748" s="62"/>
      <c r="G1748" s="62"/>
      <c r="H1748" s="62"/>
      <c r="I1748" s="62"/>
      <c r="J1748" s="62"/>
      <c r="K1748" s="62"/>
      <c r="L1748" s="62"/>
      <c r="M1748" s="67"/>
      <c r="N1748" s="62"/>
      <c r="O1748" s="62"/>
      <c r="P1748" s="62"/>
      <c r="Q1748" s="62"/>
      <c r="R1748" s="66"/>
      <c r="S1748" s="66"/>
      <c r="T1748" s="67"/>
      <c r="U1748" s="67"/>
      <c r="V1748" s="68"/>
      <c r="W1748" s="62"/>
      <c r="X1748" s="62"/>
      <c r="Y1748" s="68"/>
      <c r="Z1748" s="68"/>
      <c r="AA1748" s="68"/>
      <c r="AB1748" s="67"/>
      <c r="AC1748" s="67"/>
      <c r="AD1748" s="67"/>
      <c r="AE1748" s="62"/>
      <c r="AF1748" s="70"/>
      <c r="AG1748" s="67"/>
      <c r="AH1748" s="70"/>
      <c r="AI1748" s="62"/>
      <c r="AJ1748" s="62"/>
      <c r="AK1748" s="62"/>
      <c r="AL1748" s="62"/>
      <c r="AM1748" s="62"/>
      <c r="AN1748" s="70"/>
      <c r="AO1748" s="70"/>
      <c r="AP1748" s="71"/>
      <c r="AQ1748" s="70"/>
      <c r="AR1748" s="83"/>
    </row>
    <row r="1749">
      <c r="A1749" s="61"/>
      <c r="B1749" s="62"/>
      <c r="C1749" s="62"/>
      <c r="D1749" s="62"/>
      <c r="E1749" s="62"/>
      <c r="F1749" s="62"/>
      <c r="G1749" s="62"/>
      <c r="H1749" s="62"/>
      <c r="I1749" s="62"/>
      <c r="J1749" s="62"/>
      <c r="K1749" s="62"/>
      <c r="L1749" s="62"/>
      <c r="M1749" s="67"/>
      <c r="N1749" s="62"/>
      <c r="O1749" s="62"/>
      <c r="P1749" s="62"/>
      <c r="Q1749" s="62"/>
      <c r="R1749" s="66"/>
      <c r="S1749" s="66"/>
      <c r="T1749" s="67"/>
      <c r="U1749" s="67"/>
      <c r="V1749" s="68"/>
      <c r="W1749" s="62"/>
      <c r="X1749" s="62"/>
      <c r="Y1749" s="68"/>
      <c r="Z1749" s="68"/>
      <c r="AA1749" s="68"/>
      <c r="AB1749" s="67"/>
      <c r="AC1749" s="67"/>
      <c r="AD1749" s="67"/>
      <c r="AE1749" s="62"/>
      <c r="AF1749" s="70"/>
      <c r="AG1749" s="67"/>
      <c r="AH1749" s="70"/>
      <c r="AI1749" s="62"/>
      <c r="AJ1749" s="62"/>
      <c r="AK1749" s="62"/>
      <c r="AL1749" s="62"/>
      <c r="AM1749" s="62"/>
      <c r="AN1749" s="70"/>
      <c r="AO1749" s="70"/>
      <c r="AP1749" s="71"/>
      <c r="AQ1749" s="70"/>
      <c r="AR1749" s="83"/>
    </row>
    <row r="1750">
      <c r="A1750" s="61"/>
      <c r="B1750" s="62"/>
      <c r="C1750" s="62"/>
      <c r="D1750" s="62"/>
      <c r="E1750" s="62"/>
      <c r="F1750" s="62"/>
      <c r="G1750" s="62"/>
      <c r="H1750" s="62"/>
      <c r="I1750" s="62"/>
      <c r="J1750" s="62"/>
      <c r="K1750" s="62"/>
      <c r="L1750" s="62"/>
      <c r="M1750" s="67"/>
      <c r="N1750" s="62"/>
      <c r="O1750" s="62"/>
      <c r="P1750" s="62"/>
      <c r="Q1750" s="62"/>
      <c r="R1750" s="66"/>
      <c r="S1750" s="66"/>
      <c r="T1750" s="67"/>
      <c r="U1750" s="67"/>
      <c r="V1750" s="68"/>
      <c r="W1750" s="62"/>
      <c r="X1750" s="62"/>
      <c r="Y1750" s="68"/>
      <c r="Z1750" s="68"/>
      <c r="AA1750" s="68"/>
      <c r="AB1750" s="67"/>
      <c r="AC1750" s="67"/>
      <c r="AD1750" s="67"/>
      <c r="AE1750" s="62"/>
      <c r="AF1750" s="70"/>
      <c r="AG1750" s="67"/>
      <c r="AH1750" s="70"/>
      <c r="AI1750" s="62"/>
      <c r="AJ1750" s="62"/>
      <c r="AK1750" s="62"/>
      <c r="AL1750" s="62"/>
      <c r="AM1750" s="62"/>
      <c r="AN1750" s="70"/>
      <c r="AO1750" s="70"/>
      <c r="AP1750" s="71"/>
      <c r="AQ1750" s="70"/>
      <c r="AR1750" s="83"/>
    </row>
    <row r="1751">
      <c r="A1751" s="61"/>
      <c r="B1751" s="62"/>
      <c r="C1751" s="62"/>
      <c r="D1751" s="62"/>
      <c r="E1751" s="62"/>
      <c r="F1751" s="62"/>
      <c r="G1751" s="62"/>
      <c r="H1751" s="62"/>
      <c r="I1751" s="62"/>
      <c r="J1751" s="62"/>
      <c r="K1751" s="62"/>
      <c r="L1751" s="62"/>
      <c r="M1751" s="67"/>
      <c r="N1751" s="62"/>
      <c r="O1751" s="62"/>
      <c r="P1751" s="62"/>
      <c r="Q1751" s="62"/>
      <c r="R1751" s="66"/>
      <c r="S1751" s="66"/>
      <c r="T1751" s="67"/>
      <c r="U1751" s="67"/>
      <c r="V1751" s="68"/>
      <c r="W1751" s="62"/>
      <c r="X1751" s="62"/>
      <c r="Y1751" s="68"/>
      <c r="Z1751" s="68"/>
      <c r="AA1751" s="68"/>
      <c r="AB1751" s="67"/>
      <c r="AC1751" s="67"/>
      <c r="AD1751" s="67"/>
      <c r="AE1751" s="62"/>
      <c r="AF1751" s="70"/>
      <c r="AG1751" s="67"/>
      <c r="AH1751" s="70"/>
      <c r="AI1751" s="62"/>
      <c r="AJ1751" s="62"/>
      <c r="AK1751" s="62"/>
      <c r="AL1751" s="62"/>
      <c r="AM1751" s="62"/>
      <c r="AN1751" s="70"/>
      <c r="AO1751" s="70"/>
      <c r="AP1751" s="71"/>
      <c r="AQ1751" s="70"/>
      <c r="AR1751" s="83"/>
    </row>
    <row r="1752">
      <c r="A1752" s="61"/>
      <c r="B1752" s="62"/>
      <c r="C1752" s="62"/>
      <c r="D1752" s="62"/>
      <c r="E1752" s="62"/>
      <c r="F1752" s="62"/>
      <c r="G1752" s="62"/>
      <c r="H1752" s="62"/>
      <c r="I1752" s="62"/>
      <c r="J1752" s="62"/>
      <c r="K1752" s="62"/>
      <c r="L1752" s="62"/>
      <c r="M1752" s="67"/>
      <c r="N1752" s="62"/>
      <c r="O1752" s="62"/>
      <c r="P1752" s="62"/>
      <c r="Q1752" s="62"/>
      <c r="R1752" s="66"/>
      <c r="S1752" s="66"/>
      <c r="T1752" s="67"/>
      <c r="U1752" s="67"/>
      <c r="V1752" s="68"/>
      <c r="W1752" s="62"/>
      <c r="X1752" s="62"/>
      <c r="Y1752" s="68"/>
      <c r="Z1752" s="68"/>
      <c r="AA1752" s="68"/>
      <c r="AB1752" s="67"/>
      <c r="AC1752" s="67"/>
      <c r="AD1752" s="67"/>
      <c r="AE1752" s="62"/>
      <c r="AF1752" s="70"/>
      <c r="AG1752" s="67"/>
      <c r="AH1752" s="70"/>
      <c r="AI1752" s="62"/>
      <c r="AJ1752" s="62"/>
      <c r="AK1752" s="62"/>
      <c r="AL1752" s="62"/>
      <c r="AM1752" s="62"/>
      <c r="AN1752" s="70"/>
      <c r="AO1752" s="70"/>
      <c r="AP1752" s="71"/>
      <c r="AQ1752" s="70"/>
      <c r="AR1752" s="83"/>
    </row>
    <row r="1753">
      <c r="A1753" s="61"/>
      <c r="B1753" s="62"/>
      <c r="C1753" s="62"/>
      <c r="D1753" s="62"/>
      <c r="E1753" s="62"/>
      <c r="F1753" s="62"/>
      <c r="G1753" s="62"/>
      <c r="H1753" s="62"/>
      <c r="I1753" s="62"/>
      <c r="J1753" s="62"/>
      <c r="K1753" s="62"/>
      <c r="L1753" s="62"/>
      <c r="M1753" s="67"/>
      <c r="N1753" s="62"/>
      <c r="O1753" s="62"/>
      <c r="P1753" s="62"/>
      <c r="Q1753" s="62"/>
      <c r="R1753" s="66"/>
      <c r="S1753" s="66"/>
      <c r="T1753" s="67"/>
      <c r="U1753" s="67"/>
      <c r="V1753" s="68"/>
      <c r="W1753" s="62"/>
      <c r="X1753" s="62"/>
      <c r="Y1753" s="68"/>
      <c r="Z1753" s="68"/>
      <c r="AA1753" s="68"/>
      <c r="AB1753" s="67"/>
      <c r="AC1753" s="67"/>
      <c r="AD1753" s="67"/>
      <c r="AE1753" s="62"/>
      <c r="AF1753" s="70"/>
      <c r="AG1753" s="67"/>
      <c r="AH1753" s="70"/>
      <c r="AI1753" s="62"/>
      <c r="AJ1753" s="62"/>
      <c r="AK1753" s="62"/>
      <c r="AL1753" s="62"/>
      <c r="AM1753" s="62"/>
      <c r="AN1753" s="70"/>
      <c r="AO1753" s="70"/>
      <c r="AP1753" s="71"/>
      <c r="AQ1753" s="70"/>
      <c r="AR1753" s="83"/>
    </row>
    <row r="1754">
      <c r="A1754" s="61"/>
      <c r="B1754" s="62"/>
      <c r="C1754" s="62"/>
      <c r="D1754" s="62"/>
      <c r="E1754" s="62"/>
      <c r="F1754" s="62"/>
      <c r="G1754" s="62"/>
      <c r="H1754" s="62"/>
      <c r="I1754" s="62"/>
      <c r="J1754" s="62"/>
      <c r="K1754" s="62"/>
      <c r="L1754" s="62"/>
      <c r="M1754" s="67"/>
      <c r="N1754" s="62"/>
      <c r="O1754" s="62"/>
      <c r="P1754" s="62"/>
      <c r="Q1754" s="62"/>
      <c r="R1754" s="66"/>
      <c r="S1754" s="66"/>
      <c r="T1754" s="67"/>
      <c r="U1754" s="67"/>
      <c r="V1754" s="68"/>
      <c r="W1754" s="62"/>
      <c r="X1754" s="62"/>
      <c r="Y1754" s="68"/>
      <c r="Z1754" s="68"/>
      <c r="AA1754" s="68"/>
      <c r="AB1754" s="67"/>
      <c r="AC1754" s="67"/>
      <c r="AD1754" s="67"/>
      <c r="AE1754" s="62"/>
      <c r="AF1754" s="70"/>
      <c r="AG1754" s="67"/>
      <c r="AH1754" s="70"/>
      <c r="AI1754" s="62"/>
      <c r="AJ1754" s="62"/>
      <c r="AK1754" s="62"/>
      <c r="AL1754" s="62"/>
      <c r="AM1754" s="62"/>
      <c r="AN1754" s="70"/>
      <c r="AO1754" s="70"/>
      <c r="AP1754" s="71"/>
      <c r="AQ1754" s="70"/>
      <c r="AR1754" s="83"/>
    </row>
    <row r="1755">
      <c r="A1755" s="61"/>
      <c r="B1755" s="62"/>
      <c r="C1755" s="62"/>
      <c r="D1755" s="62"/>
      <c r="E1755" s="62"/>
      <c r="F1755" s="62"/>
      <c r="G1755" s="62"/>
      <c r="H1755" s="62"/>
      <c r="I1755" s="62"/>
      <c r="J1755" s="62"/>
      <c r="K1755" s="62"/>
      <c r="L1755" s="62"/>
      <c r="M1755" s="67"/>
      <c r="N1755" s="62"/>
      <c r="O1755" s="62"/>
      <c r="P1755" s="62"/>
      <c r="Q1755" s="62"/>
      <c r="R1755" s="66"/>
      <c r="S1755" s="66"/>
      <c r="T1755" s="67"/>
      <c r="U1755" s="67"/>
      <c r="V1755" s="68"/>
      <c r="W1755" s="62"/>
      <c r="X1755" s="62"/>
      <c r="Y1755" s="68"/>
      <c r="Z1755" s="68"/>
      <c r="AA1755" s="68"/>
      <c r="AB1755" s="67"/>
      <c r="AC1755" s="67"/>
      <c r="AD1755" s="67"/>
      <c r="AE1755" s="62"/>
      <c r="AF1755" s="70"/>
      <c r="AG1755" s="67"/>
      <c r="AH1755" s="70"/>
      <c r="AI1755" s="62"/>
      <c r="AJ1755" s="62"/>
      <c r="AK1755" s="62"/>
      <c r="AL1755" s="62"/>
      <c r="AM1755" s="62"/>
      <c r="AN1755" s="70"/>
      <c r="AO1755" s="70"/>
      <c r="AP1755" s="71"/>
      <c r="AQ1755" s="70"/>
      <c r="AR1755" s="83"/>
    </row>
    <row r="1756">
      <c r="A1756" s="61"/>
      <c r="B1756" s="62"/>
      <c r="C1756" s="62"/>
      <c r="D1756" s="62"/>
      <c r="E1756" s="62"/>
      <c r="F1756" s="62"/>
      <c r="G1756" s="62"/>
      <c r="H1756" s="62"/>
      <c r="I1756" s="62"/>
      <c r="J1756" s="62"/>
      <c r="K1756" s="62"/>
      <c r="L1756" s="62"/>
      <c r="M1756" s="67"/>
      <c r="N1756" s="62"/>
      <c r="O1756" s="62"/>
      <c r="P1756" s="62"/>
      <c r="Q1756" s="62"/>
      <c r="R1756" s="66"/>
      <c r="S1756" s="66"/>
      <c r="T1756" s="67"/>
      <c r="U1756" s="67"/>
      <c r="V1756" s="68"/>
      <c r="W1756" s="62"/>
      <c r="X1756" s="62"/>
      <c r="Y1756" s="68"/>
      <c r="Z1756" s="68"/>
      <c r="AA1756" s="68"/>
      <c r="AB1756" s="67"/>
      <c r="AC1756" s="67"/>
      <c r="AD1756" s="67"/>
      <c r="AE1756" s="62"/>
      <c r="AF1756" s="70"/>
      <c r="AG1756" s="67"/>
      <c r="AH1756" s="70"/>
      <c r="AI1756" s="62"/>
      <c r="AJ1756" s="62"/>
      <c r="AK1756" s="62"/>
      <c r="AL1756" s="62"/>
      <c r="AM1756" s="62"/>
      <c r="AN1756" s="70"/>
      <c r="AO1756" s="70"/>
      <c r="AP1756" s="71"/>
      <c r="AQ1756" s="70"/>
      <c r="AR1756" s="83"/>
    </row>
    <row r="1757">
      <c r="A1757" s="61"/>
      <c r="B1757" s="62"/>
      <c r="C1757" s="62"/>
      <c r="D1757" s="62"/>
      <c r="E1757" s="62"/>
      <c r="F1757" s="62"/>
      <c r="G1757" s="62"/>
      <c r="H1757" s="62"/>
      <c r="I1757" s="62"/>
      <c r="J1757" s="62"/>
      <c r="K1757" s="62"/>
      <c r="L1757" s="62"/>
      <c r="M1757" s="67"/>
      <c r="N1757" s="62"/>
      <c r="O1757" s="62"/>
      <c r="P1757" s="62"/>
      <c r="Q1757" s="62"/>
      <c r="R1757" s="66"/>
      <c r="S1757" s="66"/>
      <c r="T1757" s="67"/>
      <c r="U1757" s="67"/>
      <c r="V1757" s="68"/>
      <c r="W1757" s="62"/>
      <c r="X1757" s="62"/>
      <c r="Y1757" s="68"/>
      <c r="Z1757" s="68"/>
      <c r="AA1757" s="68"/>
      <c r="AB1757" s="67"/>
      <c r="AC1757" s="67"/>
      <c r="AD1757" s="67"/>
      <c r="AE1757" s="62"/>
      <c r="AF1757" s="70"/>
      <c r="AG1757" s="67"/>
      <c r="AH1757" s="70"/>
      <c r="AI1757" s="62"/>
      <c r="AJ1757" s="62"/>
      <c r="AK1757" s="62"/>
      <c r="AL1757" s="62"/>
      <c r="AM1757" s="62"/>
      <c r="AN1757" s="70"/>
      <c r="AO1757" s="70"/>
      <c r="AP1757" s="71"/>
      <c r="AQ1757" s="70"/>
      <c r="AR1757" s="83"/>
    </row>
    <row r="1758">
      <c r="A1758" s="61"/>
      <c r="B1758" s="62"/>
      <c r="C1758" s="62"/>
      <c r="D1758" s="62"/>
      <c r="E1758" s="62"/>
      <c r="F1758" s="62"/>
      <c r="G1758" s="62"/>
      <c r="H1758" s="62"/>
      <c r="I1758" s="62"/>
      <c r="J1758" s="62"/>
      <c r="K1758" s="62"/>
      <c r="L1758" s="62"/>
      <c r="M1758" s="67"/>
      <c r="N1758" s="62"/>
      <c r="O1758" s="62"/>
      <c r="P1758" s="62"/>
      <c r="Q1758" s="62"/>
      <c r="R1758" s="66"/>
      <c r="S1758" s="66"/>
      <c r="T1758" s="67"/>
      <c r="U1758" s="67"/>
      <c r="V1758" s="68"/>
      <c r="W1758" s="62"/>
      <c r="X1758" s="62"/>
      <c r="Y1758" s="68"/>
      <c r="Z1758" s="68"/>
      <c r="AA1758" s="68"/>
      <c r="AB1758" s="67"/>
      <c r="AC1758" s="67"/>
      <c r="AD1758" s="67"/>
      <c r="AE1758" s="62"/>
      <c r="AF1758" s="70"/>
      <c r="AG1758" s="67"/>
      <c r="AH1758" s="70"/>
      <c r="AI1758" s="62"/>
      <c r="AJ1758" s="62"/>
      <c r="AK1758" s="62"/>
      <c r="AL1758" s="62"/>
      <c r="AM1758" s="62"/>
      <c r="AN1758" s="70"/>
      <c r="AO1758" s="70"/>
      <c r="AP1758" s="71"/>
      <c r="AQ1758" s="70"/>
      <c r="AR1758" s="83"/>
    </row>
    <row r="1759">
      <c r="A1759" s="61"/>
      <c r="B1759" s="62"/>
      <c r="C1759" s="62"/>
      <c r="D1759" s="62"/>
      <c r="E1759" s="62"/>
      <c r="F1759" s="62"/>
      <c r="G1759" s="62"/>
      <c r="H1759" s="62"/>
      <c r="I1759" s="62"/>
      <c r="J1759" s="62"/>
      <c r="K1759" s="62"/>
      <c r="L1759" s="62"/>
      <c r="M1759" s="67"/>
      <c r="N1759" s="62"/>
      <c r="O1759" s="62"/>
      <c r="P1759" s="62"/>
      <c r="Q1759" s="62"/>
      <c r="R1759" s="66"/>
      <c r="S1759" s="66"/>
      <c r="T1759" s="67"/>
      <c r="U1759" s="67"/>
      <c r="V1759" s="68"/>
      <c r="W1759" s="62"/>
      <c r="X1759" s="62"/>
      <c r="Y1759" s="68"/>
      <c r="Z1759" s="68"/>
      <c r="AA1759" s="68"/>
      <c r="AB1759" s="67"/>
      <c r="AC1759" s="67"/>
      <c r="AD1759" s="67"/>
      <c r="AE1759" s="62"/>
      <c r="AF1759" s="70"/>
      <c r="AG1759" s="67"/>
      <c r="AH1759" s="70"/>
      <c r="AI1759" s="62"/>
      <c r="AJ1759" s="62"/>
      <c r="AK1759" s="62"/>
      <c r="AL1759" s="62"/>
      <c r="AM1759" s="62"/>
      <c r="AN1759" s="70"/>
      <c r="AO1759" s="70"/>
      <c r="AP1759" s="71"/>
      <c r="AQ1759" s="70"/>
      <c r="AR1759" s="83"/>
    </row>
    <row r="1760">
      <c r="A1760" s="61"/>
      <c r="B1760" s="62"/>
      <c r="C1760" s="62"/>
      <c r="D1760" s="62"/>
      <c r="E1760" s="62"/>
      <c r="F1760" s="62"/>
      <c r="G1760" s="62"/>
      <c r="H1760" s="62"/>
      <c r="I1760" s="62"/>
      <c r="J1760" s="62"/>
      <c r="K1760" s="62"/>
      <c r="L1760" s="62"/>
      <c r="M1760" s="67"/>
      <c r="N1760" s="62"/>
      <c r="O1760" s="62"/>
      <c r="P1760" s="62"/>
      <c r="Q1760" s="62"/>
      <c r="R1760" s="66"/>
      <c r="S1760" s="66"/>
      <c r="T1760" s="67"/>
      <c r="U1760" s="67"/>
      <c r="V1760" s="68"/>
      <c r="W1760" s="62"/>
      <c r="X1760" s="62"/>
      <c r="Y1760" s="68"/>
      <c r="Z1760" s="68"/>
      <c r="AA1760" s="68"/>
      <c r="AB1760" s="67"/>
      <c r="AC1760" s="67"/>
      <c r="AD1760" s="67"/>
      <c r="AE1760" s="62"/>
      <c r="AF1760" s="70"/>
      <c r="AG1760" s="67"/>
      <c r="AH1760" s="70"/>
      <c r="AI1760" s="62"/>
      <c r="AJ1760" s="62"/>
      <c r="AK1760" s="62"/>
      <c r="AL1760" s="62"/>
      <c r="AM1760" s="62"/>
      <c r="AN1760" s="70"/>
      <c r="AO1760" s="70"/>
      <c r="AP1760" s="71"/>
      <c r="AQ1760" s="70"/>
      <c r="AR1760" s="83"/>
    </row>
    <row r="1761">
      <c r="A1761" s="61"/>
      <c r="B1761" s="62"/>
      <c r="C1761" s="62"/>
      <c r="D1761" s="62"/>
      <c r="E1761" s="62"/>
      <c r="F1761" s="62"/>
      <c r="G1761" s="62"/>
      <c r="H1761" s="62"/>
      <c r="I1761" s="62"/>
      <c r="J1761" s="62"/>
      <c r="K1761" s="62"/>
      <c r="L1761" s="62"/>
      <c r="M1761" s="67"/>
      <c r="N1761" s="62"/>
      <c r="O1761" s="62"/>
      <c r="P1761" s="62"/>
      <c r="Q1761" s="62"/>
      <c r="R1761" s="66"/>
      <c r="S1761" s="66"/>
      <c r="T1761" s="67"/>
      <c r="U1761" s="67"/>
      <c r="V1761" s="68"/>
      <c r="W1761" s="62"/>
      <c r="X1761" s="62"/>
      <c r="Y1761" s="68"/>
      <c r="Z1761" s="68"/>
      <c r="AA1761" s="68"/>
      <c r="AB1761" s="67"/>
      <c r="AC1761" s="67"/>
      <c r="AD1761" s="67"/>
      <c r="AE1761" s="62"/>
      <c r="AF1761" s="70"/>
      <c r="AG1761" s="67"/>
      <c r="AH1761" s="70"/>
      <c r="AI1761" s="62"/>
      <c r="AJ1761" s="62"/>
      <c r="AK1761" s="62"/>
      <c r="AL1761" s="62"/>
      <c r="AM1761" s="62"/>
      <c r="AN1761" s="70"/>
      <c r="AO1761" s="70"/>
      <c r="AP1761" s="71"/>
      <c r="AQ1761" s="70"/>
      <c r="AR1761" s="83"/>
    </row>
    <row r="1762">
      <c r="A1762" s="61"/>
      <c r="B1762" s="62"/>
      <c r="C1762" s="62"/>
      <c r="D1762" s="62"/>
      <c r="E1762" s="62"/>
      <c r="F1762" s="62"/>
      <c r="G1762" s="62"/>
      <c r="H1762" s="62"/>
      <c r="I1762" s="62"/>
      <c r="J1762" s="62"/>
      <c r="K1762" s="62"/>
      <c r="L1762" s="62"/>
      <c r="M1762" s="67"/>
      <c r="N1762" s="62"/>
      <c r="O1762" s="62"/>
      <c r="P1762" s="62"/>
      <c r="Q1762" s="62"/>
      <c r="R1762" s="66"/>
      <c r="S1762" s="66"/>
      <c r="T1762" s="67"/>
      <c r="U1762" s="67"/>
      <c r="V1762" s="68"/>
      <c r="W1762" s="62"/>
      <c r="X1762" s="62"/>
      <c r="Y1762" s="68"/>
      <c r="Z1762" s="68"/>
      <c r="AA1762" s="68"/>
      <c r="AB1762" s="67"/>
      <c r="AC1762" s="67"/>
      <c r="AD1762" s="67"/>
      <c r="AE1762" s="62"/>
      <c r="AF1762" s="70"/>
      <c r="AG1762" s="67"/>
      <c r="AH1762" s="70"/>
      <c r="AI1762" s="62"/>
      <c r="AJ1762" s="62"/>
      <c r="AK1762" s="62"/>
      <c r="AL1762" s="62"/>
      <c r="AM1762" s="62"/>
      <c r="AN1762" s="70"/>
      <c r="AO1762" s="70"/>
      <c r="AP1762" s="71"/>
      <c r="AQ1762" s="70"/>
      <c r="AR1762" s="83"/>
    </row>
    <row r="1763">
      <c r="A1763" s="61"/>
      <c r="B1763" s="62"/>
      <c r="C1763" s="62"/>
      <c r="D1763" s="62"/>
      <c r="E1763" s="62"/>
      <c r="F1763" s="62"/>
      <c r="G1763" s="62"/>
      <c r="H1763" s="62"/>
      <c r="I1763" s="62"/>
      <c r="J1763" s="62"/>
      <c r="K1763" s="62"/>
      <c r="L1763" s="62"/>
      <c r="M1763" s="67"/>
      <c r="N1763" s="62"/>
      <c r="O1763" s="62"/>
      <c r="P1763" s="62"/>
      <c r="Q1763" s="62"/>
      <c r="R1763" s="66"/>
      <c r="S1763" s="66"/>
      <c r="T1763" s="67"/>
      <c r="U1763" s="67"/>
      <c r="V1763" s="68"/>
      <c r="W1763" s="62"/>
      <c r="X1763" s="62"/>
      <c r="Y1763" s="68"/>
      <c r="Z1763" s="68"/>
      <c r="AA1763" s="68"/>
      <c r="AB1763" s="67"/>
      <c r="AC1763" s="67"/>
      <c r="AD1763" s="67"/>
      <c r="AE1763" s="62"/>
      <c r="AF1763" s="70"/>
      <c r="AG1763" s="67"/>
      <c r="AH1763" s="70"/>
      <c r="AI1763" s="62"/>
      <c r="AJ1763" s="62"/>
      <c r="AK1763" s="62"/>
      <c r="AL1763" s="62"/>
      <c r="AM1763" s="62"/>
      <c r="AN1763" s="70"/>
      <c r="AO1763" s="70"/>
      <c r="AP1763" s="71"/>
      <c r="AQ1763" s="70"/>
      <c r="AR1763" s="83"/>
    </row>
    <row r="1764">
      <c r="A1764" s="61"/>
      <c r="B1764" s="62"/>
      <c r="C1764" s="62"/>
      <c r="D1764" s="62"/>
      <c r="E1764" s="62"/>
      <c r="F1764" s="62"/>
      <c r="G1764" s="62"/>
      <c r="H1764" s="62"/>
      <c r="I1764" s="62"/>
      <c r="J1764" s="62"/>
      <c r="K1764" s="62"/>
      <c r="L1764" s="62"/>
      <c r="M1764" s="67"/>
      <c r="N1764" s="62"/>
      <c r="O1764" s="62"/>
      <c r="P1764" s="62"/>
      <c r="Q1764" s="62"/>
      <c r="R1764" s="66"/>
      <c r="S1764" s="66"/>
      <c r="T1764" s="67"/>
      <c r="U1764" s="67"/>
      <c r="V1764" s="68"/>
      <c r="W1764" s="62"/>
      <c r="X1764" s="62"/>
      <c r="Y1764" s="68"/>
      <c r="Z1764" s="68"/>
      <c r="AA1764" s="68"/>
      <c r="AB1764" s="67"/>
      <c r="AC1764" s="67"/>
      <c r="AD1764" s="67"/>
      <c r="AE1764" s="62"/>
      <c r="AF1764" s="70"/>
      <c r="AG1764" s="67"/>
      <c r="AH1764" s="70"/>
      <c r="AI1764" s="62"/>
      <c r="AJ1764" s="62"/>
      <c r="AK1764" s="62"/>
      <c r="AL1764" s="62"/>
      <c r="AM1764" s="62"/>
      <c r="AN1764" s="70"/>
      <c r="AO1764" s="70"/>
      <c r="AP1764" s="71"/>
      <c r="AQ1764" s="70"/>
      <c r="AR1764" s="83"/>
    </row>
    <row r="1765">
      <c r="A1765" s="61"/>
      <c r="B1765" s="62"/>
      <c r="C1765" s="62"/>
      <c r="D1765" s="62"/>
      <c r="E1765" s="62"/>
      <c r="F1765" s="62"/>
      <c r="G1765" s="62"/>
      <c r="H1765" s="62"/>
      <c r="I1765" s="62"/>
      <c r="J1765" s="62"/>
      <c r="K1765" s="62"/>
      <c r="L1765" s="62"/>
      <c r="M1765" s="67"/>
      <c r="N1765" s="62"/>
      <c r="O1765" s="62"/>
      <c r="P1765" s="62"/>
      <c r="Q1765" s="62"/>
      <c r="R1765" s="66"/>
      <c r="S1765" s="66"/>
      <c r="T1765" s="67"/>
      <c r="U1765" s="67"/>
      <c r="V1765" s="68"/>
      <c r="W1765" s="62"/>
      <c r="X1765" s="62"/>
      <c r="Y1765" s="68"/>
      <c r="Z1765" s="68"/>
      <c r="AA1765" s="68"/>
      <c r="AB1765" s="67"/>
      <c r="AC1765" s="67"/>
      <c r="AD1765" s="67"/>
      <c r="AE1765" s="62"/>
      <c r="AF1765" s="70"/>
      <c r="AG1765" s="67"/>
      <c r="AH1765" s="70"/>
      <c r="AI1765" s="62"/>
      <c r="AJ1765" s="62"/>
      <c r="AK1765" s="62"/>
      <c r="AL1765" s="62"/>
      <c r="AM1765" s="62"/>
      <c r="AN1765" s="70"/>
      <c r="AO1765" s="70"/>
      <c r="AP1765" s="71"/>
      <c r="AQ1765" s="70"/>
      <c r="AR1765" s="83"/>
    </row>
    <row r="1766">
      <c r="A1766" s="61"/>
      <c r="B1766" s="62"/>
      <c r="C1766" s="62"/>
      <c r="D1766" s="62"/>
      <c r="E1766" s="62"/>
      <c r="F1766" s="62"/>
      <c r="G1766" s="62"/>
      <c r="H1766" s="62"/>
      <c r="I1766" s="62"/>
      <c r="J1766" s="62"/>
      <c r="K1766" s="62"/>
      <c r="L1766" s="62"/>
      <c r="M1766" s="67"/>
      <c r="N1766" s="62"/>
      <c r="O1766" s="62"/>
      <c r="P1766" s="62"/>
      <c r="Q1766" s="62"/>
      <c r="R1766" s="66"/>
      <c r="S1766" s="66"/>
      <c r="T1766" s="67"/>
      <c r="U1766" s="67"/>
      <c r="V1766" s="68"/>
      <c r="W1766" s="62"/>
      <c r="X1766" s="62"/>
      <c r="Y1766" s="68"/>
      <c r="Z1766" s="68"/>
      <c r="AA1766" s="68"/>
      <c r="AB1766" s="67"/>
      <c r="AC1766" s="67"/>
      <c r="AD1766" s="67"/>
      <c r="AE1766" s="62"/>
      <c r="AF1766" s="70"/>
      <c r="AG1766" s="67"/>
      <c r="AH1766" s="70"/>
      <c r="AI1766" s="62"/>
      <c r="AJ1766" s="62"/>
      <c r="AK1766" s="62"/>
      <c r="AL1766" s="62"/>
      <c r="AM1766" s="62"/>
      <c r="AN1766" s="70"/>
      <c r="AO1766" s="70"/>
      <c r="AP1766" s="71"/>
      <c r="AQ1766" s="70"/>
      <c r="AR1766" s="83"/>
    </row>
    <row r="1767">
      <c r="A1767" s="61"/>
      <c r="B1767" s="62"/>
      <c r="C1767" s="62"/>
      <c r="D1767" s="62"/>
      <c r="E1767" s="62"/>
      <c r="F1767" s="62"/>
      <c r="G1767" s="62"/>
      <c r="H1767" s="62"/>
      <c r="I1767" s="62"/>
      <c r="J1767" s="62"/>
      <c r="K1767" s="62"/>
      <c r="L1767" s="62"/>
      <c r="M1767" s="67"/>
      <c r="N1767" s="62"/>
      <c r="O1767" s="62"/>
      <c r="P1767" s="62"/>
      <c r="Q1767" s="62"/>
      <c r="R1767" s="66"/>
      <c r="S1767" s="66"/>
      <c r="T1767" s="67"/>
      <c r="U1767" s="67"/>
      <c r="V1767" s="68"/>
      <c r="W1767" s="62"/>
      <c r="X1767" s="62"/>
      <c r="Y1767" s="68"/>
      <c r="Z1767" s="68"/>
      <c r="AA1767" s="68"/>
      <c r="AB1767" s="67"/>
      <c r="AC1767" s="67"/>
      <c r="AD1767" s="67"/>
      <c r="AE1767" s="62"/>
      <c r="AF1767" s="70"/>
      <c r="AG1767" s="67"/>
      <c r="AH1767" s="70"/>
      <c r="AI1767" s="62"/>
      <c r="AJ1767" s="62"/>
      <c r="AK1767" s="62"/>
      <c r="AL1767" s="62"/>
      <c r="AM1767" s="62"/>
      <c r="AN1767" s="70"/>
      <c r="AO1767" s="70"/>
      <c r="AP1767" s="71"/>
      <c r="AQ1767" s="70"/>
      <c r="AR1767" s="83"/>
    </row>
    <row r="1768">
      <c r="A1768" s="61"/>
      <c r="B1768" s="62"/>
      <c r="C1768" s="62"/>
      <c r="D1768" s="62"/>
      <c r="E1768" s="62"/>
      <c r="F1768" s="62"/>
      <c r="G1768" s="62"/>
      <c r="H1768" s="62"/>
      <c r="I1768" s="62"/>
      <c r="J1768" s="62"/>
      <c r="K1768" s="62"/>
      <c r="L1768" s="62"/>
      <c r="M1768" s="67"/>
      <c r="N1768" s="62"/>
      <c r="O1768" s="62"/>
      <c r="P1768" s="62"/>
      <c r="Q1768" s="62"/>
      <c r="R1768" s="66"/>
      <c r="S1768" s="66"/>
      <c r="T1768" s="67"/>
      <c r="U1768" s="67"/>
      <c r="V1768" s="68"/>
      <c r="W1768" s="62"/>
      <c r="X1768" s="62"/>
      <c r="Y1768" s="68"/>
      <c r="Z1768" s="68"/>
      <c r="AA1768" s="68"/>
      <c r="AB1768" s="67"/>
      <c r="AC1768" s="67"/>
      <c r="AD1768" s="67"/>
      <c r="AE1768" s="62"/>
      <c r="AF1768" s="70"/>
      <c r="AG1768" s="67"/>
      <c r="AH1768" s="70"/>
      <c r="AI1768" s="62"/>
      <c r="AJ1768" s="62"/>
      <c r="AK1768" s="62"/>
      <c r="AL1768" s="62"/>
      <c r="AM1768" s="62"/>
      <c r="AN1768" s="70"/>
      <c r="AO1768" s="70"/>
      <c r="AP1768" s="71"/>
      <c r="AQ1768" s="70"/>
      <c r="AR1768" s="83"/>
    </row>
    <row r="1769">
      <c r="A1769" s="61"/>
      <c r="B1769" s="62"/>
      <c r="C1769" s="62"/>
      <c r="D1769" s="62"/>
      <c r="E1769" s="62"/>
      <c r="F1769" s="62"/>
      <c r="G1769" s="62"/>
      <c r="H1769" s="62"/>
      <c r="I1769" s="62"/>
      <c r="J1769" s="62"/>
      <c r="K1769" s="62"/>
      <c r="L1769" s="62"/>
      <c r="M1769" s="67"/>
      <c r="N1769" s="62"/>
      <c r="O1769" s="62"/>
      <c r="P1769" s="62"/>
      <c r="Q1769" s="62"/>
      <c r="R1769" s="66"/>
      <c r="S1769" s="66"/>
      <c r="T1769" s="67"/>
      <c r="U1769" s="67"/>
      <c r="V1769" s="68"/>
      <c r="W1769" s="62"/>
      <c r="X1769" s="62"/>
      <c r="Y1769" s="68"/>
      <c r="Z1769" s="68"/>
      <c r="AA1769" s="68"/>
      <c r="AB1769" s="67"/>
      <c r="AC1769" s="67"/>
      <c r="AD1769" s="67"/>
      <c r="AE1769" s="62"/>
      <c r="AF1769" s="70"/>
      <c r="AG1769" s="67"/>
      <c r="AH1769" s="70"/>
      <c r="AI1769" s="62"/>
      <c r="AJ1769" s="62"/>
      <c r="AK1769" s="62"/>
      <c r="AL1769" s="62"/>
      <c r="AM1769" s="62"/>
      <c r="AN1769" s="70"/>
      <c r="AO1769" s="70"/>
      <c r="AP1769" s="71"/>
      <c r="AQ1769" s="70"/>
      <c r="AR1769" s="83"/>
    </row>
    <row r="1770">
      <c r="A1770" s="61"/>
      <c r="B1770" s="62"/>
      <c r="C1770" s="62"/>
      <c r="D1770" s="62"/>
      <c r="E1770" s="62"/>
      <c r="F1770" s="62"/>
      <c r="G1770" s="62"/>
      <c r="H1770" s="62"/>
      <c r="I1770" s="62"/>
      <c r="J1770" s="62"/>
      <c r="K1770" s="62"/>
      <c r="L1770" s="62"/>
      <c r="M1770" s="67"/>
      <c r="N1770" s="62"/>
      <c r="O1770" s="62"/>
      <c r="P1770" s="62"/>
      <c r="Q1770" s="62"/>
      <c r="R1770" s="66"/>
      <c r="S1770" s="66"/>
      <c r="T1770" s="67"/>
      <c r="U1770" s="67"/>
      <c r="V1770" s="68"/>
      <c r="W1770" s="62"/>
      <c r="X1770" s="62"/>
      <c r="Y1770" s="68"/>
      <c r="Z1770" s="68"/>
      <c r="AA1770" s="68"/>
      <c r="AB1770" s="67"/>
      <c r="AC1770" s="67"/>
      <c r="AD1770" s="67"/>
      <c r="AE1770" s="62"/>
      <c r="AF1770" s="70"/>
      <c r="AG1770" s="67"/>
      <c r="AH1770" s="70"/>
      <c r="AI1770" s="62"/>
      <c r="AJ1770" s="62"/>
      <c r="AK1770" s="62"/>
      <c r="AL1770" s="62"/>
      <c r="AM1770" s="62"/>
      <c r="AN1770" s="70"/>
      <c r="AO1770" s="70"/>
      <c r="AP1770" s="71"/>
      <c r="AQ1770" s="70"/>
      <c r="AR1770" s="83"/>
    </row>
    <row r="1771">
      <c r="A1771" s="61"/>
      <c r="B1771" s="62"/>
      <c r="C1771" s="62"/>
      <c r="D1771" s="62"/>
      <c r="E1771" s="62"/>
      <c r="F1771" s="62"/>
      <c r="G1771" s="62"/>
      <c r="H1771" s="62"/>
      <c r="I1771" s="62"/>
      <c r="J1771" s="62"/>
      <c r="K1771" s="62"/>
      <c r="L1771" s="62"/>
      <c r="M1771" s="67"/>
      <c r="N1771" s="62"/>
      <c r="O1771" s="62"/>
      <c r="P1771" s="62"/>
      <c r="Q1771" s="62"/>
      <c r="R1771" s="66"/>
      <c r="S1771" s="66"/>
      <c r="T1771" s="67"/>
      <c r="U1771" s="67"/>
      <c r="V1771" s="68"/>
      <c r="W1771" s="62"/>
      <c r="X1771" s="62"/>
      <c r="Y1771" s="68"/>
      <c r="Z1771" s="68"/>
      <c r="AA1771" s="68"/>
      <c r="AB1771" s="67"/>
      <c r="AC1771" s="67"/>
      <c r="AD1771" s="67"/>
      <c r="AE1771" s="62"/>
      <c r="AF1771" s="70"/>
      <c r="AG1771" s="67"/>
      <c r="AH1771" s="70"/>
      <c r="AI1771" s="62"/>
      <c r="AJ1771" s="62"/>
      <c r="AK1771" s="62"/>
      <c r="AL1771" s="62"/>
      <c r="AM1771" s="62"/>
      <c r="AN1771" s="70"/>
      <c r="AO1771" s="70"/>
      <c r="AP1771" s="71"/>
      <c r="AQ1771" s="70"/>
      <c r="AR1771" s="83"/>
    </row>
    <row r="1772">
      <c r="A1772" s="61"/>
      <c r="B1772" s="62"/>
      <c r="C1772" s="62"/>
      <c r="D1772" s="62"/>
      <c r="E1772" s="62"/>
      <c r="F1772" s="62"/>
      <c r="G1772" s="62"/>
      <c r="H1772" s="62"/>
      <c r="I1772" s="62"/>
      <c r="J1772" s="62"/>
      <c r="K1772" s="62"/>
      <c r="L1772" s="62"/>
      <c r="M1772" s="67"/>
      <c r="N1772" s="62"/>
      <c r="O1772" s="62"/>
      <c r="P1772" s="62"/>
      <c r="Q1772" s="62"/>
      <c r="R1772" s="66"/>
      <c r="S1772" s="66"/>
      <c r="T1772" s="67"/>
      <c r="U1772" s="67"/>
      <c r="V1772" s="68"/>
      <c r="W1772" s="62"/>
      <c r="X1772" s="62"/>
      <c r="Y1772" s="68"/>
      <c r="Z1772" s="68"/>
      <c r="AA1772" s="68"/>
      <c r="AB1772" s="67"/>
      <c r="AC1772" s="67"/>
      <c r="AD1772" s="67"/>
      <c r="AE1772" s="62"/>
      <c r="AF1772" s="70"/>
      <c r="AG1772" s="67"/>
      <c r="AH1772" s="70"/>
      <c r="AI1772" s="62"/>
      <c r="AJ1772" s="62"/>
      <c r="AK1772" s="62"/>
      <c r="AL1772" s="62"/>
      <c r="AM1772" s="62"/>
      <c r="AN1772" s="70"/>
      <c r="AO1772" s="70"/>
      <c r="AP1772" s="71"/>
      <c r="AQ1772" s="70"/>
      <c r="AR1772" s="83"/>
    </row>
    <row r="1773">
      <c r="A1773" s="61"/>
      <c r="B1773" s="62"/>
      <c r="C1773" s="62"/>
      <c r="D1773" s="62"/>
      <c r="E1773" s="62"/>
      <c r="F1773" s="62"/>
      <c r="G1773" s="62"/>
      <c r="H1773" s="62"/>
      <c r="I1773" s="62"/>
      <c r="J1773" s="62"/>
      <c r="K1773" s="62"/>
      <c r="L1773" s="62"/>
      <c r="M1773" s="67"/>
      <c r="N1773" s="62"/>
      <c r="O1773" s="62"/>
      <c r="P1773" s="62"/>
      <c r="Q1773" s="62"/>
      <c r="R1773" s="66"/>
      <c r="S1773" s="66"/>
      <c r="T1773" s="67"/>
      <c r="U1773" s="67"/>
      <c r="V1773" s="68"/>
      <c r="W1773" s="62"/>
      <c r="X1773" s="62"/>
      <c r="Y1773" s="68"/>
      <c r="Z1773" s="68"/>
      <c r="AA1773" s="68"/>
      <c r="AB1773" s="67"/>
      <c r="AC1773" s="67"/>
      <c r="AD1773" s="67"/>
      <c r="AE1773" s="62"/>
      <c r="AF1773" s="70"/>
      <c r="AG1773" s="67"/>
      <c r="AH1773" s="70"/>
      <c r="AI1773" s="62"/>
      <c r="AJ1773" s="62"/>
      <c r="AK1773" s="62"/>
      <c r="AL1773" s="62"/>
      <c r="AM1773" s="62"/>
      <c r="AN1773" s="70"/>
      <c r="AO1773" s="70"/>
      <c r="AP1773" s="71"/>
      <c r="AQ1773" s="70"/>
      <c r="AR1773" s="83"/>
    </row>
    <row r="1774">
      <c r="A1774" s="61"/>
      <c r="B1774" s="62"/>
      <c r="C1774" s="62"/>
      <c r="D1774" s="62"/>
      <c r="E1774" s="62"/>
      <c r="F1774" s="62"/>
      <c r="G1774" s="62"/>
      <c r="H1774" s="62"/>
      <c r="I1774" s="62"/>
      <c r="J1774" s="62"/>
      <c r="K1774" s="62"/>
      <c r="L1774" s="62"/>
      <c r="M1774" s="67"/>
      <c r="N1774" s="62"/>
      <c r="O1774" s="62"/>
      <c r="P1774" s="62"/>
      <c r="Q1774" s="62"/>
      <c r="R1774" s="66"/>
      <c r="S1774" s="66"/>
      <c r="T1774" s="67"/>
      <c r="U1774" s="67"/>
      <c r="V1774" s="68"/>
      <c r="W1774" s="62"/>
      <c r="X1774" s="62"/>
      <c r="Y1774" s="68"/>
      <c r="Z1774" s="68"/>
      <c r="AA1774" s="68"/>
      <c r="AB1774" s="67"/>
      <c r="AC1774" s="67"/>
      <c r="AD1774" s="67"/>
      <c r="AE1774" s="62"/>
      <c r="AF1774" s="70"/>
      <c r="AG1774" s="67"/>
      <c r="AH1774" s="70"/>
      <c r="AI1774" s="62"/>
      <c r="AJ1774" s="62"/>
      <c r="AK1774" s="62"/>
      <c r="AL1774" s="62"/>
      <c r="AM1774" s="62"/>
      <c r="AN1774" s="70"/>
      <c r="AO1774" s="70"/>
      <c r="AP1774" s="71"/>
      <c r="AQ1774" s="70"/>
      <c r="AR1774" s="83"/>
    </row>
    <row r="1775">
      <c r="A1775" s="61"/>
      <c r="B1775" s="62"/>
      <c r="C1775" s="62"/>
      <c r="D1775" s="62"/>
      <c r="E1775" s="62"/>
      <c r="F1775" s="62"/>
      <c r="G1775" s="62"/>
      <c r="H1775" s="62"/>
      <c r="I1775" s="62"/>
      <c r="J1775" s="62"/>
      <c r="K1775" s="62"/>
      <c r="L1775" s="62"/>
      <c r="M1775" s="67"/>
      <c r="N1775" s="62"/>
      <c r="O1775" s="62"/>
      <c r="P1775" s="62"/>
      <c r="Q1775" s="62"/>
      <c r="R1775" s="66"/>
      <c r="S1775" s="66"/>
      <c r="T1775" s="67"/>
      <c r="U1775" s="67"/>
      <c r="V1775" s="68"/>
      <c r="W1775" s="62"/>
      <c r="X1775" s="62"/>
      <c r="Y1775" s="68"/>
      <c r="Z1775" s="68"/>
      <c r="AA1775" s="68"/>
      <c r="AB1775" s="67"/>
      <c r="AC1775" s="67"/>
      <c r="AD1775" s="67"/>
      <c r="AE1775" s="62"/>
      <c r="AF1775" s="70"/>
      <c r="AG1775" s="67"/>
      <c r="AH1775" s="70"/>
      <c r="AI1775" s="62"/>
      <c r="AJ1775" s="62"/>
      <c r="AK1775" s="62"/>
      <c r="AL1775" s="62"/>
      <c r="AM1775" s="62"/>
      <c r="AN1775" s="70"/>
      <c r="AO1775" s="70"/>
      <c r="AP1775" s="71"/>
      <c r="AQ1775" s="70"/>
      <c r="AR1775" s="83"/>
    </row>
    <row r="1776">
      <c r="A1776" s="61"/>
      <c r="B1776" s="62"/>
      <c r="C1776" s="62"/>
      <c r="D1776" s="62"/>
      <c r="E1776" s="62"/>
      <c r="F1776" s="62"/>
      <c r="G1776" s="62"/>
      <c r="H1776" s="62"/>
      <c r="I1776" s="62"/>
      <c r="J1776" s="62"/>
      <c r="K1776" s="62"/>
      <c r="L1776" s="62"/>
      <c r="M1776" s="67"/>
      <c r="N1776" s="62"/>
      <c r="O1776" s="62"/>
      <c r="P1776" s="62"/>
      <c r="Q1776" s="62"/>
      <c r="R1776" s="66"/>
      <c r="S1776" s="66"/>
      <c r="T1776" s="67"/>
      <c r="U1776" s="67"/>
      <c r="V1776" s="68"/>
      <c r="W1776" s="62"/>
      <c r="X1776" s="62"/>
      <c r="Y1776" s="68"/>
      <c r="Z1776" s="68"/>
      <c r="AA1776" s="68"/>
      <c r="AB1776" s="67"/>
      <c r="AC1776" s="67"/>
      <c r="AD1776" s="67"/>
      <c r="AE1776" s="62"/>
      <c r="AF1776" s="70"/>
      <c r="AG1776" s="67"/>
      <c r="AH1776" s="70"/>
      <c r="AI1776" s="62"/>
      <c r="AJ1776" s="62"/>
      <c r="AK1776" s="62"/>
      <c r="AL1776" s="62"/>
      <c r="AM1776" s="62"/>
      <c r="AN1776" s="70"/>
      <c r="AO1776" s="70"/>
      <c r="AP1776" s="71"/>
      <c r="AQ1776" s="70"/>
      <c r="AR1776" s="83"/>
    </row>
    <row r="1777">
      <c r="A1777" s="61"/>
      <c r="B1777" s="62"/>
      <c r="C1777" s="62"/>
      <c r="D1777" s="62"/>
      <c r="E1777" s="62"/>
      <c r="F1777" s="62"/>
      <c r="G1777" s="62"/>
      <c r="H1777" s="62"/>
      <c r="I1777" s="62"/>
      <c r="J1777" s="62"/>
      <c r="K1777" s="62"/>
      <c r="L1777" s="62"/>
      <c r="M1777" s="67"/>
      <c r="N1777" s="62"/>
      <c r="O1777" s="62"/>
      <c r="P1777" s="62"/>
      <c r="Q1777" s="62"/>
      <c r="R1777" s="66"/>
      <c r="S1777" s="66"/>
      <c r="T1777" s="67"/>
      <c r="U1777" s="67"/>
      <c r="V1777" s="68"/>
      <c r="W1777" s="62"/>
      <c r="X1777" s="62"/>
      <c r="Y1777" s="68"/>
      <c r="Z1777" s="68"/>
      <c r="AA1777" s="68"/>
      <c r="AB1777" s="67"/>
      <c r="AC1777" s="67"/>
      <c r="AD1777" s="67"/>
      <c r="AE1777" s="62"/>
      <c r="AF1777" s="70"/>
      <c r="AG1777" s="67"/>
      <c r="AH1777" s="70"/>
      <c r="AI1777" s="62"/>
      <c r="AJ1777" s="62"/>
      <c r="AK1777" s="62"/>
      <c r="AL1777" s="62"/>
      <c r="AM1777" s="62"/>
      <c r="AN1777" s="70"/>
      <c r="AO1777" s="70"/>
      <c r="AP1777" s="71"/>
      <c r="AQ1777" s="70"/>
      <c r="AR1777" s="83"/>
    </row>
    <row r="1778">
      <c r="A1778" s="61"/>
      <c r="B1778" s="62"/>
      <c r="C1778" s="62"/>
      <c r="D1778" s="62"/>
      <c r="E1778" s="62"/>
      <c r="F1778" s="62"/>
      <c r="G1778" s="62"/>
      <c r="H1778" s="62"/>
      <c r="I1778" s="62"/>
      <c r="J1778" s="62"/>
      <c r="K1778" s="62"/>
      <c r="L1778" s="62"/>
      <c r="M1778" s="67"/>
      <c r="N1778" s="62"/>
      <c r="O1778" s="62"/>
      <c r="P1778" s="62"/>
      <c r="Q1778" s="62"/>
      <c r="R1778" s="66"/>
      <c r="S1778" s="66"/>
      <c r="T1778" s="67"/>
      <c r="U1778" s="67"/>
      <c r="V1778" s="68"/>
      <c r="W1778" s="62"/>
      <c r="X1778" s="62"/>
      <c r="Y1778" s="68"/>
      <c r="Z1778" s="68"/>
      <c r="AA1778" s="68"/>
      <c r="AB1778" s="67"/>
      <c r="AC1778" s="67"/>
      <c r="AD1778" s="67"/>
      <c r="AE1778" s="62"/>
      <c r="AF1778" s="70"/>
      <c r="AG1778" s="67"/>
      <c r="AH1778" s="70"/>
      <c r="AI1778" s="62"/>
      <c r="AJ1778" s="62"/>
      <c r="AK1778" s="62"/>
      <c r="AL1778" s="62"/>
      <c r="AM1778" s="62"/>
      <c r="AN1778" s="70"/>
      <c r="AO1778" s="70"/>
      <c r="AP1778" s="71"/>
      <c r="AQ1778" s="70"/>
      <c r="AR1778" s="83"/>
    </row>
    <row r="1779">
      <c r="A1779" s="61"/>
      <c r="B1779" s="62"/>
      <c r="C1779" s="62"/>
      <c r="D1779" s="62"/>
      <c r="E1779" s="62"/>
      <c r="F1779" s="62"/>
      <c r="G1779" s="62"/>
      <c r="H1779" s="62"/>
      <c r="I1779" s="62"/>
      <c r="J1779" s="62"/>
      <c r="K1779" s="62"/>
      <c r="L1779" s="62"/>
      <c r="M1779" s="67"/>
      <c r="N1779" s="62"/>
      <c r="O1779" s="62"/>
      <c r="P1779" s="62"/>
      <c r="Q1779" s="62"/>
      <c r="R1779" s="66"/>
      <c r="S1779" s="66"/>
      <c r="T1779" s="67"/>
      <c r="U1779" s="67"/>
      <c r="V1779" s="68"/>
      <c r="W1779" s="62"/>
      <c r="X1779" s="62"/>
      <c r="Y1779" s="68"/>
      <c r="Z1779" s="68"/>
      <c r="AA1779" s="68"/>
      <c r="AB1779" s="67"/>
      <c r="AC1779" s="67"/>
      <c r="AD1779" s="67"/>
      <c r="AE1779" s="62"/>
      <c r="AF1779" s="70"/>
      <c r="AG1779" s="67"/>
      <c r="AH1779" s="70"/>
      <c r="AI1779" s="62"/>
      <c r="AJ1779" s="62"/>
      <c r="AK1779" s="62"/>
      <c r="AL1779" s="62"/>
      <c r="AM1779" s="62"/>
      <c r="AN1779" s="70"/>
      <c r="AO1779" s="70"/>
      <c r="AP1779" s="71"/>
      <c r="AQ1779" s="70"/>
      <c r="AR1779" s="83"/>
    </row>
    <row r="1780">
      <c r="A1780" s="61"/>
      <c r="B1780" s="62"/>
      <c r="C1780" s="62"/>
      <c r="D1780" s="62"/>
      <c r="E1780" s="62"/>
      <c r="F1780" s="62"/>
      <c r="G1780" s="62"/>
      <c r="H1780" s="62"/>
      <c r="I1780" s="62"/>
      <c r="J1780" s="62"/>
      <c r="K1780" s="62"/>
      <c r="L1780" s="62"/>
      <c r="M1780" s="67"/>
      <c r="N1780" s="62"/>
      <c r="O1780" s="62"/>
      <c r="P1780" s="62"/>
      <c r="Q1780" s="62"/>
      <c r="R1780" s="66"/>
      <c r="S1780" s="66"/>
      <c r="T1780" s="67"/>
      <c r="U1780" s="67"/>
      <c r="V1780" s="68"/>
      <c r="W1780" s="62"/>
      <c r="X1780" s="62"/>
      <c r="Y1780" s="68"/>
      <c r="Z1780" s="68"/>
      <c r="AA1780" s="68"/>
      <c r="AB1780" s="67"/>
      <c r="AC1780" s="67"/>
      <c r="AD1780" s="67"/>
      <c r="AE1780" s="62"/>
      <c r="AF1780" s="70"/>
      <c r="AG1780" s="67"/>
      <c r="AH1780" s="70"/>
      <c r="AI1780" s="62"/>
      <c r="AJ1780" s="62"/>
      <c r="AK1780" s="62"/>
      <c r="AL1780" s="62"/>
      <c r="AM1780" s="62"/>
      <c r="AN1780" s="70"/>
      <c r="AO1780" s="70"/>
      <c r="AP1780" s="71"/>
      <c r="AQ1780" s="70"/>
      <c r="AR1780" s="83"/>
    </row>
    <row r="1781">
      <c r="A1781" s="61"/>
      <c r="B1781" s="62"/>
      <c r="C1781" s="62"/>
      <c r="D1781" s="62"/>
      <c r="E1781" s="62"/>
      <c r="F1781" s="62"/>
      <c r="G1781" s="62"/>
      <c r="H1781" s="62"/>
      <c r="I1781" s="62"/>
      <c r="J1781" s="62"/>
      <c r="K1781" s="62"/>
      <c r="L1781" s="62"/>
      <c r="M1781" s="67"/>
      <c r="N1781" s="62"/>
      <c r="O1781" s="62"/>
      <c r="P1781" s="62"/>
      <c r="Q1781" s="62"/>
      <c r="R1781" s="66"/>
      <c r="S1781" s="66"/>
      <c r="T1781" s="67"/>
      <c r="U1781" s="67"/>
      <c r="V1781" s="68"/>
      <c r="W1781" s="62"/>
      <c r="X1781" s="62"/>
      <c r="Y1781" s="68"/>
      <c r="Z1781" s="68"/>
      <c r="AA1781" s="68"/>
      <c r="AB1781" s="67"/>
      <c r="AC1781" s="67"/>
      <c r="AD1781" s="67"/>
      <c r="AE1781" s="62"/>
      <c r="AF1781" s="70"/>
      <c r="AG1781" s="67"/>
      <c r="AH1781" s="70"/>
      <c r="AI1781" s="62"/>
      <c r="AJ1781" s="62"/>
      <c r="AK1781" s="62"/>
      <c r="AL1781" s="62"/>
      <c r="AM1781" s="62"/>
      <c r="AN1781" s="70"/>
      <c r="AO1781" s="70"/>
      <c r="AP1781" s="71"/>
      <c r="AQ1781" s="70"/>
      <c r="AR1781" s="83"/>
    </row>
    <row r="1782">
      <c r="A1782" s="61"/>
      <c r="B1782" s="62"/>
      <c r="C1782" s="62"/>
      <c r="D1782" s="62"/>
      <c r="E1782" s="62"/>
      <c r="F1782" s="62"/>
      <c r="G1782" s="62"/>
      <c r="H1782" s="62"/>
      <c r="I1782" s="62"/>
      <c r="J1782" s="62"/>
      <c r="K1782" s="62"/>
      <c r="L1782" s="62"/>
      <c r="M1782" s="67"/>
      <c r="N1782" s="62"/>
      <c r="O1782" s="62"/>
      <c r="P1782" s="62"/>
      <c r="Q1782" s="62"/>
      <c r="R1782" s="66"/>
      <c r="S1782" s="66"/>
      <c r="T1782" s="67"/>
      <c r="U1782" s="67"/>
      <c r="V1782" s="68"/>
      <c r="W1782" s="62"/>
      <c r="X1782" s="62"/>
      <c r="Y1782" s="68"/>
      <c r="Z1782" s="68"/>
      <c r="AA1782" s="68"/>
      <c r="AB1782" s="67"/>
      <c r="AC1782" s="67"/>
      <c r="AD1782" s="67"/>
      <c r="AE1782" s="62"/>
      <c r="AF1782" s="70"/>
      <c r="AG1782" s="67"/>
      <c r="AH1782" s="70"/>
      <c r="AI1782" s="62"/>
      <c r="AJ1782" s="62"/>
      <c r="AK1782" s="62"/>
      <c r="AL1782" s="62"/>
      <c r="AM1782" s="62"/>
      <c r="AN1782" s="70"/>
      <c r="AO1782" s="70"/>
      <c r="AP1782" s="71"/>
      <c r="AQ1782" s="70"/>
      <c r="AR1782" s="83"/>
    </row>
    <row r="1783">
      <c r="A1783" s="61"/>
      <c r="B1783" s="62"/>
      <c r="C1783" s="62"/>
      <c r="D1783" s="62"/>
      <c r="E1783" s="62"/>
      <c r="F1783" s="62"/>
      <c r="G1783" s="62"/>
      <c r="H1783" s="62"/>
      <c r="I1783" s="62"/>
      <c r="J1783" s="62"/>
      <c r="K1783" s="62"/>
      <c r="L1783" s="62"/>
      <c r="M1783" s="67"/>
      <c r="N1783" s="62"/>
      <c r="O1783" s="62"/>
      <c r="P1783" s="62"/>
      <c r="Q1783" s="62"/>
      <c r="R1783" s="66"/>
      <c r="S1783" s="66"/>
      <c r="T1783" s="67"/>
      <c r="U1783" s="67"/>
      <c r="V1783" s="68"/>
      <c r="W1783" s="62"/>
      <c r="X1783" s="62"/>
      <c r="Y1783" s="68"/>
      <c r="Z1783" s="68"/>
      <c r="AA1783" s="68"/>
      <c r="AB1783" s="67"/>
      <c r="AC1783" s="67"/>
      <c r="AD1783" s="67"/>
      <c r="AE1783" s="62"/>
      <c r="AF1783" s="70"/>
      <c r="AG1783" s="67"/>
      <c r="AH1783" s="70"/>
      <c r="AI1783" s="62"/>
      <c r="AJ1783" s="62"/>
      <c r="AK1783" s="62"/>
      <c r="AL1783" s="62"/>
      <c r="AM1783" s="62"/>
      <c r="AN1783" s="70"/>
      <c r="AO1783" s="70"/>
      <c r="AP1783" s="71"/>
      <c r="AQ1783" s="70"/>
      <c r="AR1783" s="83"/>
    </row>
    <row r="1784">
      <c r="A1784" s="61"/>
      <c r="B1784" s="62"/>
      <c r="C1784" s="62"/>
      <c r="D1784" s="62"/>
      <c r="E1784" s="62"/>
      <c r="F1784" s="62"/>
      <c r="G1784" s="62"/>
      <c r="H1784" s="62"/>
      <c r="I1784" s="62"/>
      <c r="J1784" s="62"/>
      <c r="K1784" s="62"/>
      <c r="L1784" s="62"/>
      <c r="M1784" s="67"/>
      <c r="N1784" s="62"/>
      <c r="O1784" s="62"/>
      <c r="P1784" s="62"/>
      <c r="Q1784" s="62"/>
      <c r="R1784" s="66"/>
      <c r="S1784" s="66"/>
      <c r="T1784" s="67"/>
      <c r="U1784" s="67"/>
      <c r="V1784" s="68"/>
      <c r="W1784" s="62"/>
      <c r="X1784" s="62"/>
      <c r="Y1784" s="68"/>
      <c r="Z1784" s="68"/>
      <c r="AA1784" s="68"/>
      <c r="AB1784" s="67"/>
      <c r="AC1784" s="67"/>
      <c r="AD1784" s="67"/>
      <c r="AE1784" s="62"/>
      <c r="AF1784" s="70"/>
      <c r="AG1784" s="67"/>
      <c r="AH1784" s="70"/>
      <c r="AI1784" s="62"/>
      <c r="AJ1784" s="62"/>
      <c r="AK1784" s="62"/>
      <c r="AL1784" s="62"/>
      <c r="AM1784" s="62"/>
      <c r="AN1784" s="70"/>
      <c r="AO1784" s="70"/>
      <c r="AP1784" s="71"/>
      <c r="AQ1784" s="70"/>
      <c r="AR1784" s="83"/>
    </row>
    <row r="1785">
      <c r="A1785" s="61"/>
      <c r="B1785" s="62"/>
      <c r="C1785" s="62"/>
      <c r="D1785" s="62"/>
      <c r="E1785" s="62"/>
      <c r="F1785" s="62"/>
      <c r="G1785" s="62"/>
      <c r="H1785" s="62"/>
      <c r="I1785" s="62"/>
      <c r="J1785" s="62"/>
      <c r="K1785" s="62"/>
      <c r="L1785" s="62"/>
      <c r="M1785" s="67"/>
      <c r="N1785" s="62"/>
      <c r="O1785" s="62"/>
      <c r="P1785" s="62"/>
      <c r="Q1785" s="62"/>
      <c r="R1785" s="66"/>
      <c r="S1785" s="66"/>
      <c r="T1785" s="67"/>
      <c r="U1785" s="67"/>
      <c r="V1785" s="68"/>
      <c r="W1785" s="62"/>
      <c r="X1785" s="62"/>
      <c r="Y1785" s="68"/>
      <c r="Z1785" s="68"/>
      <c r="AA1785" s="68"/>
      <c r="AB1785" s="67"/>
      <c r="AC1785" s="67"/>
      <c r="AD1785" s="67"/>
      <c r="AE1785" s="62"/>
      <c r="AF1785" s="70"/>
      <c r="AG1785" s="67"/>
      <c r="AH1785" s="70"/>
      <c r="AI1785" s="62"/>
      <c r="AJ1785" s="62"/>
      <c r="AK1785" s="62"/>
      <c r="AL1785" s="62"/>
      <c r="AM1785" s="62"/>
      <c r="AN1785" s="70"/>
      <c r="AO1785" s="70"/>
      <c r="AP1785" s="71"/>
      <c r="AQ1785" s="70"/>
      <c r="AR1785" s="83"/>
    </row>
    <row r="1786">
      <c r="A1786" s="61"/>
      <c r="B1786" s="62"/>
      <c r="C1786" s="62"/>
      <c r="D1786" s="62"/>
      <c r="E1786" s="62"/>
      <c r="F1786" s="62"/>
      <c r="G1786" s="62"/>
      <c r="H1786" s="62"/>
      <c r="I1786" s="62"/>
      <c r="J1786" s="62"/>
      <c r="K1786" s="62"/>
      <c r="L1786" s="62"/>
      <c r="M1786" s="67"/>
      <c r="N1786" s="62"/>
      <c r="O1786" s="62"/>
      <c r="P1786" s="62"/>
      <c r="Q1786" s="62"/>
      <c r="R1786" s="66"/>
      <c r="S1786" s="66"/>
      <c r="T1786" s="67"/>
      <c r="U1786" s="67"/>
      <c r="V1786" s="68"/>
      <c r="W1786" s="62"/>
      <c r="X1786" s="62"/>
      <c r="Y1786" s="68"/>
      <c r="Z1786" s="68"/>
      <c r="AA1786" s="68"/>
      <c r="AB1786" s="67"/>
      <c r="AC1786" s="67"/>
      <c r="AD1786" s="67"/>
      <c r="AE1786" s="62"/>
      <c r="AF1786" s="70"/>
      <c r="AG1786" s="67"/>
      <c r="AH1786" s="70"/>
      <c r="AI1786" s="62"/>
      <c r="AJ1786" s="62"/>
      <c r="AK1786" s="62"/>
      <c r="AL1786" s="62"/>
      <c r="AM1786" s="62"/>
      <c r="AN1786" s="70"/>
      <c r="AO1786" s="70"/>
      <c r="AP1786" s="71"/>
      <c r="AQ1786" s="70"/>
      <c r="AR1786" s="83"/>
    </row>
    <row r="1787">
      <c r="A1787" s="61"/>
      <c r="B1787" s="62"/>
      <c r="C1787" s="62"/>
      <c r="D1787" s="62"/>
      <c r="E1787" s="62"/>
      <c r="F1787" s="62"/>
      <c r="G1787" s="62"/>
      <c r="H1787" s="62"/>
      <c r="I1787" s="62"/>
      <c r="J1787" s="62"/>
      <c r="K1787" s="62"/>
      <c r="L1787" s="62"/>
      <c r="M1787" s="67"/>
      <c r="N1787" s="62"/>
      <c r="O1787" s="62"/>
      <c r="P1787" s="62"/>
      <c r="Q1787" s="62"/>
      <c r="R1787" s="66"/>
      <c r="S1787" s="66"/>
      <c r="T1787" s="67"/>
      <c r="U1787" s="67"/>
      <c r="V1787" s="68"/>
      <c r="W1787" s="62"/>
      <c r="X1787" s="62"/>
      <c r="Y1787" s="68"/>
      <c r="Z1787" s="68"/>
      <c r="AA1787" s="68"/>
      <c r="AB1787" s="67"/>
      <c r="AC1787" s="67"/>
      <c r="AD1787" s="67"/>
      <c r="AE1787" s="62"/>
      <c r="AF1787" s="70"/>
      <c r="AG1787" s="67"/>
      <c r="AH1787" s="70"/>
      <c r="AI1787" s="62"/>
      <c r="AJ1787" s="62"/>
      <c r="AK1787" s="62"/>
      <c r="AL1787" s="62"/>
      <c r="AM1787" s="62"/>
      <c r="AN1787" s="70"/>
      <c r="AO1787" s="70"/>
      <c r="AP1787" s="71"/>
      <c r="AQ1787" s="70"/>
      <c r="AR1787" s="83"/>
    </row>
    <row r="1788">
      <c r="A1788" s="61"/>
      <c r="B1788" s="62"/>
      <c r="C1788" s="62"/>
      <c r="D1788" s="62"/>
      <c r="E1788" s="62"/>
      <c r="F1788" s="62"/>
      <c r="G1788" s="62"/>
      <c r="H1788" s="62"/>
      <c r="I1788" s="62"/>
      <c r="J1788" s="62"/>
      <c r="K1788" s="62"/>
      <c r="L1788" s="62"/>
      <c r="M1788" s="67"/>
      <c r="N1788" s="62"/>
      <c r="O1788" s="62"/>
      <c r="P1788" s="62"/>
      <c r="Q1788" s="62"/>
      <c r="R1788" s="66"/>
      <c r="S1788" s="66"/>
      <c r="T1788" s="67"/>
      <c r="U1788" s="67"/>
      <c r="V1788" s="68"/>
      <c r="W1788" s="62"/>
      <c r="X1788" s="62"/>
      <c r="Y1788" s="68"/>
      <c r="Z1788" s="68"/>
      <c r="AA1788" s="68"/>
      <c r="AB1788" s="67"/>
      <c r="AC1788" s="67"/>
      <c r="AD1788" s="67"/>
      <c r="AE1788" s="62"/>
      <c r="AF1788" s="70"/>
      <c r="AG1788" s="67"/>
      <c r="AH1788" s="70"/>
      <c r="AI1788" s="62"/>
      <c r="AJ1788" s="62"/>
      <c r="AK1788" s="62"/>
      <c r="AL1788" s="62"/>
      <c r="AM1788" s="62"/>
      <c r="AN1788" s="70"/>
      <c r="AO1788" s="70"/>
      <c r="AP1788" s="71"/>
      <c r="AQ1788" s="70"/>
      <c r="AR1788" s="83"/>
    </row>
    <row r="1789">
      <c r="A1789" s="61"/>
      <c r="B1789" s="62"/>
      <c r="C1789" s="62"/>
      <c r="D1789" s="62"/>
      <c r="E1789" s="62"/>
      <c r="F1789" s="62"/>
      <c r="G1789" s="62"/>
      <c r="H1789" s="62"/>
      <c r="I1789" s="62"/>
      <c r="J1789" s="62"/>
      <c r="K1789" s="62"/>
      <c r="L1789" s="62"/>
      <c r="M1789" s="67"/>
      <c r="N1789" s="62"/>
      <c r="O1789" s="62"/>
      <c r="P1789" s="62"/>
      <c r="Q1789" s="62"/>
      <c r="R1789" s="66"/>
      <c r="S1789" s="66"/>
      <c r="T1789" s="67"/>
      <c r="U1789" s="67"/>
      <c r="V1789" s="68"/>
      <c r="W1789" s="62"/>
      <c r="X1789" s="62"/>
      <c r="Y1789" s="68"/>
      <c r="Z1789" s="68"/>
      <c r="AA1789" s="68"/>
      <c r="AB1789" s="67"/>
      <c r="AC1789" s="67"/>
      <c r="AD1789" s="67"/>
      <c r="AE1789" s="62"/>
      <c r="AF1789" s="70"/>
      <c r="AG1789" s="67"/>
      <c r="AH1789" s="70"/>
      <c r="AI1789" s="62"/>
      <c r="AJ1789" s="62"/>
      <c r="AK1789" s="62"/>
      <c r="AL1789" s="62"/>
      <c r="AM1789" s="62"/>
      <c r="AN1789" s="70"/>
      <c r="AO1789" s="70"/>
      <c r="AP1789" s="71"/>
      <c r="AQ1789" s="70"/>
      <c r="AR1789" s="83"/>
    </row>
    <row r="1790">
      <c r="A1790" s="61"/>
      <c r="B1790" s="62"/>
      <c r="C1790" s="62"/>
      <c r="D1790" s="62"/>
      <c r="E1790" s="62"/>
      <c r="F1790" s="62"/>
      <c r="G1790" s="62"/>
      <c r="H1790" s="62"/>
      <c r="I1790" s="62"/>
      <c r="J1790" s="62"/>
      <c r="K1790" s="62"/>
      <c r="L1790" s="62"/>
      <c r="M1790" s="67"/>
      <c r="N1790" s="62"/>
      <c r="O1790" s="62"/>
      <c r="P1790" s="62"/>
      <c r="Q1790" s="62"/>
      <c r="R1790" s="66"/>
      <c r="S1790" s="66"/>
      <c r="T1790" s="67"/>
      <c r="U1790" s="67"/>
      <c r="V1790" s="68"/>
      <c r="W1790" s="62"/>
      <c r="X1790" s="62"/>
      <c r="Y1790" s="68"/>
      <c r="Z1790" s="68"/>
      <c r="AA1790" s="68"/>
      <c r="AB1790" s="67"/>
      <c r="AC1790" s="67"/>
      <c r="AD1790" s="67"/>
      <c r="AE1790" s="62"/>
      <c r="AF1790" s="70"/>
      <c r="AG1790" s="67"/>
      <c r="AH1790" s="70"/>
      <c r="AI1790" s="62"/>
      <c r="AJ1790" s="62"/>
      <c r="AK1790" s="62"/>
      <c r="AL1790" s="62"/>
      <c r="AM1790" s="62"/>
      <c r="AN1790" s="70"/>
      <c r="AO1790" s="70"/>
      <c r="AP1790" s="71"/>
      <c r="AQ1790" s="70"/>
      <c r="AR1790" s="83"/>
    </row>
    <row r="1791">
      <c r="A1791" s="61"/>
      <c r="B1791" s="62"/>
      <c r="C1791" s="62"/>
      <c r="D1791" s="62"/>
      <c r="E1791" s="62"/>
      <c r="F1791" s="62"/>
      <c r="G1791" s="62"/>
      <c r="H1791" s="62"/>
      <c r="I1791" s="62"/>
      <c r="J1791" s="62"/>
      <c r="K1791" s="62"/>
      <c r="L1791" s="62"/>
      <c r="M1791" s="67"/>
      <c r="N1791" s="62"/>
      <c r="O1791" s="62"/>
      <c r="P1791" s="62"/>
      <c r="Q1791" s="62"/>
      <c r="R1791" s="66"/>
      <c r="S1791" s="66"/>
      <c r="T1791" s="67"/>
      <c r="U1791" s="67"/>
      <c r="V1791" s="68"/>
      <c r="W1791" s="62"/>
      <c r="X1791" s="62"/>
      <c r="Y1791" s="68"/>
      <c r="Z1791" s="68"/>
      <c r="AA1791" s="68"/>
      <c r="AB1791" s="67"/>
      <c r="AC1791" s="67"/>
      <c r="AD1791" s="67"/>
      <c r="AE1791" s="62"/>
      <c r="AF1791" s="70"/>
      <c r="AG1791" s="67"/>
      <c r="AH1791" s="70"/>
      <c r="AI1791" s="62"/>
      <c r="AJ1791" s="62"/>
      <c r="AK1791" s="62"/>
      <c r="AL1791" s="62"/>
      <c r="AM1791" s="62"/>
      <c r="AN1791" s="70"/>
      <c r="AO1791" s="70"/>
      <c r="AP1791" s="71"/>
      <c r="AQ1791" s="70"/>
      <c r="AR1791" s="83"/>
    </row>
    <row r="1792">
      <c r="A1792" s="61"/>
      <c r="B1792" s="62"/>
      <c r="C1792" s="62"/>
      <c r="D1792" s="62"/>
      <c r="E1792" s="62"/>
      <c r="F1792" s="62"/>
      <c r="G1792" s="62"/>
      <c r="H1792" s="62"/>
      <c r="I1792" s="62"/>
      <c r="J1792" s="62"/>
      <c r="K1792" s="62"/>
      <c r="L1792" s="62"/>
      <c r="M1792" s="67"/>
      <c r="N1792" s="62"/>
      <c r="O1792" s="62"/>
      <c r="P1792" s="62"/>
      <c r="Q1792" s="62"/>
      <c r="R1792" s="66"/>
      <c r="S1792" s="66"/>
      <c r="T1792" s="67"/>
      <c r="U1792" s="67"/>
      <c r="V1792" s="68"/>
      <c r="W1792" s="62"/>
      <c r="X1792" s="62"/>
      <c r="Y1792" s="68"/>
      <c r="Z1792" s="68"/>
      <c r="AA1792" s="68"/>
      <c r="AB1792" s="67"/>
      <c r="AC1792" s="67"/>
      <c r="AD1792" s="67"/>
      <c r="AE1792" s="62"/>
      <c r="AF1792" s="70"/>
      <c r="AG1792" s="67"/>
      <c r="AH1792" s="70"/>
      <c r="AI1792" s="62"/>
      <c r="AJ1792" s="62"/>
      <c r="AK1792" s="62"/>
      <c r="AL1792" s="62"/>
      <c r="AM1792" s="62"/>
      <c r="AN1792" s="70"/>
      <c r="AO1792" s="70"/>
      <c r="AP1792" s="71"/>
      <c r="AQ1792" s="70"/>
      <c r="AR1792" s="83"/>
    </row>
    <row r="1793">
      <c r="A1793" s="61"/>
      <c r="B1793" s="62"/>
      <c r="C1793" s="62"/>
      <c r="D1793" s="62"/>
      <c r="E1793" s="62"/>
      <c r="F1793" s="62"/>
      <c r="G1793" s="62"/>
      <c r="H1793" s="62"/>
      <c r="I1793" s="62"/>
      <c r="J1793" s="62"/>
      <c r="K1793" s="62"/>
      <c r="L1793" s="62"/>
      <c r="M1793" s="67"/>
      <c r="N1793" s="62"/>
      <c r="O1793" s="62"/>
      <c r="P1793" s="62"/>
      <c r="Q1793" s="62"/>
      <c r="R1793" s="66"/>
      <c r="S1793" s="66"/>
      <c r="T1793" s="67"/>
      <c r="U1793" s="67"/>
      <c r="V1793" s="68"/>
      <c r="W1793" s="62"/>
      <c r="X1793" s="62"/>
      <c r="Y1793" s="68"/>
      <c r="Z1793" s="68"/>
      <c r="AA1793" s="68"/>
      <c r="AB1793" s="67"/>
      <c r="AC1793" s="67"/>
      <c r="AD1793" s="67"/>
      <c r="AE1793" s="62"/>
      <c r="AF1793" s="70"/>
      <c r="AG1793" s="67"/>
      <c r="AH1793" s="70"/>
      <c r="AI1793" s="62"/>
      <c r="AJ1793" s="62"/>
      <c r="AK1793" s="62"/>
      <c r="AL1793" s="62"/>
      <c r="AM1793" s="62"/>
      <c r="AN1793" s="70"/>
      <c r="AO1793" s="70"/>
      <c r="AP1793" s="71"/>
      <c r="AQ1793" s="70"/>
      <c r="AR1793" s="83"/>
    </row>
    <row r="1794">
      <c r="A1794" s="61"/>
      <c r="B1794" s="62"/>
      <c r="C1794" s="62"/>
      <c r="D1794" s="62"/>
      <c r="E1794" s="62"/>
      <c r="F1794" s="62"/>
      <c r="G1794" s="62"/>
      <c r="H1794" s="62"/>
      <c r="I1794" s="62"/>
      <c r="J1794" s="62"/>
      <c r="K1794" s="62"/>
      <c r="L1794" s="62"/>
      <c r="M1794" s="67"/>
      <c r="N1794" s="62"/>
      <c r="O1794" s="62"/>
      <c r="P1794" s="62"/>
      <c r="Q1794" s="62"/>
      <c r="R1794" s="66"/>
      <c r="S1794" s="66"/>
      <c r="T1794" s="67"/>
      <c r="U1794" s="67"/>
      <c r="V1794" s="68"/>
      <c r="W1794" s="62"/>
      <c r="X1794" s="62"/>
      <c r="Y1794" s="68"/>
      <c r="Z1794" s="68"/>
      <c r="AA1794" s="68"/>
      <c r="AB1794" s="67"/>
      <c r="AC1794" s="67"/>
      <c r="AD1794" s="67"/>
      <c r="AE1794" s="62"/>
      <c r="AF1794" s="70"/>
      <c r="AG1794" s="67"/>
      <c r="AH1794" s="70"/>
      <c r="AI1794" s="62"/>
      <c r="AJ1794" s="62"/>
      <c r="AK1794" s="62"/>
      <c r="AL1794" s="62"/>
      <c r="AM1794" s="62"/>
      <c r="AN1794" s="70"/>
      <c r="AO1794" s="70"/>
      <c r="AP1794" s="71"/>
      <c r="AQ1794" s="70"/>
      <c r="AR1794" s="83"/>
    </row>
    <row r="1795">
      <c r="A1795" s="61"/>
      <c r="B1795" s="62"/>
      <c r="C1795" s="62"/>
      <c r="D1795" s="62"/>
      <c r="E1795" s="62"/>
      <c r="F1795" s="62"/>
      <c r="G1795" s="62"/>
      <c r="H1795" s="62"/>
      <c r="I1795" s="62"/>
      <c r="J1795" s="62"/>
      <c r="K1795" s="62"/>
      <c r="L1795" s="62"/>
      <c r="M1795" s="67"/>
      <c r="N1795" s="62"/>
      <c r="O1795" s="62"/>
      <c r="P1795" s="62"/>
      <c r="Q1795" s="62"/>
      <c r="R1795" s="66"/>
      <c r="S1795" s="66"/>
      <c r="T1795" s="67"/>
      <c r="U1795" s="67"/>
      <c r="V1795" s="68"/>
      <c r="W1795" s="62"/>
      <c r="X1795" s="62"/>
      <c r="Y1795" s="68"/>
      <c r="Z1795" s="68"/>
      <c r="AA1795" s="68"/>
      <c r="AB1795" s="67"/>
      <c r="AC1795" s="67"/>
      <c r="AD1795" s="67"/>
      <c r="AE1795" s="62"/>
      <c r="AF1795" s="70"/>
      <c r="AG1795" s="67"/>
      <c r="AH1795" s="70"/>
      <c r="AI1795" s="62"/>
      <c r="AJ1795" s="62"/>
      <c r="AK1795" s="62"/>
      <c r="AL1795" s="62"/>
      <c r="AM1795" s="62"/>
      <c r="AN1795" s="70"/>
      <c r="AO1795" s="70"/>
      <c r="AP1795" s="71"/>
      <c r="AQ1795" s="70"/>
      <c r="AR1795" s="83"/>
    </row>
    <row r="1796">
      <c r="A1796" s="61"/>
      <c r="B1796" s="62"/>
      <c r="C1796" s="62"/>
      <c r="D1796" s="62"/>
      <c r="E1796" s="62"/>
      <c r="F1796" s="62"/>
      <c r="G1796" s="62"/>
      <c r="H1796" s="62"/>
      <c r="I1796" s="62"/>
      <c r="J1796" s="62"/>
      <c r="K1796" s="62"/>
      <c r="L1796" s="62"/>
      <c r="M1796" s="67"/>
      <c r="N1796" s="62"/>
      <c r="O1796" s="62"/>
      <c r="P1796" s="62"/>
      <c r="Q1796" s="62"/>
      <c r="R1796" s="66"/>
      <c r="S1796" s="66"/>
      <c r="T1796" s="67"/>
      <c r="U1796" s="67"/>
      <c r="V1796" s="68"/>
      <c r="W1796" s="62"/>
      <c r="X1796" s="62"/>
      <c r="Y1796" s="68"/>
      <c r="Z1796" s="68"/>
      <c r="AA1796" s="68"/>
      <c r="AB1796" s="67"/>
      <c r="AC1796" s="67"/>
      <c r="AD1796" s="67"/>
      <c r="AE1796" s="62"/>
      <c r="AF1796" s="70"/>
      <c r="AG1796" s="67"/>
      <c r="AH1796" s="70"/>
      <c r="AI1796" s="62"/>
      <c r="AJ1796" s="62"/>
      <c r="AK1796" s="62"/>
      <c r="AL1796" s="62"/>
      <c r="AM1796" s="62"/>
      <c r="AN1796" s="70"/>
      <c r="AO1796" s="70"/>
      <c r="AP1796" s="71"/>
      <c r="AQ1796" s="70"/>
      <c r="AR1796" s="83"/>
    </row>
    <row r="1797">
      <c r="A1797" s="61"/>
      <c r="B1797" s="62"/>
      <c r="C1797" s="62"/>
      <c r="D1797" s="62"/>
      <c r="E1797" s="62"/>
      <c r="F1797" s="62"/>
      <c r="G1797" s="62"/>
      <c r="H1797" s="62"/>
      <c r="I1797" s="62"/>
      <c r="J1797" s="62"/>
      <c r="K1797" s="62"/>
      <c r="L1797" s="62"/>
      <c r="M1797" s="67"/>
      <c r="N1797" s="62"/>
      <c r="O1797" s="62"/>
      <c r="P1797" s="62"/>
      <c r="Q1797" s="62"/>
      <c r="R1797" s="66"/>
      <c r="S1797" s="66"/>
      <c r="T1797" s="67"/>
      <c r="U1797" s="67"/>
      <c r="V1797" s="68"/>
      <c r="W1797" s="62"/>
      <c r="X1797" s="62"/>
      <c r="Y1797" s="68"/>
      <c r="Z1797" s="68"/>
      <c r="AA1797" s="68"/>
      <c r="AB1797" s="67"/>
      <c r="AC1797" s="67"/>
      <c r="AD1797" s="67"/>
      <c r="AE1797" s="62"/>
      <c r="AF1797" s="70"/>
      <c r="AG1797" s="67"/>
      <c r="AH1797" s="70"/>
      <c r="AI1797" s="62"/>
      <c r="AJ1797" s="62"/>
      <c r="AK1797" s="62"/>
      <c r="AL1797" s="62"/>
      <c r="AM1797" s="62"/>
      <c r="AN1797" s="70"/>
      <c r="AO1797" s="70"/>
      <c r="AP1797" s="71"/>
      <c r="AQ1797" s="70"/>
      <c r="AR1797" s="83"/>
    </row>
    <row r="1798">
      <c r="A1798" s="61"/>
      <c r="B1798" s="62"/>
      <c r="C1798" s="62"/>
      <c r="D1798" s="62"/>
      <c r="E1798" s="62"/>
      <c r="F1798" s="62"/>
      <c r="G1798" s="62"/>
      <c r="H1798" s="62"/>
      <c r="I1798" s="62"/>
      <c r="J1798" s="62"/>
      <c r="K1798" s="62"/>
      <c r="L1798" s="62"/>
      <c r="M1798" s="67"/>
      <c r="N1798" s="62"/>
      <c r="O1798" s="62"/>
      <c r="P1798" s="62"/>
      <c r="Q1798" s="62"/>
      <c r="R1798" s="66"/>
      <c r="S1798" s="66"/>
      <c r="T1798" s="67"/>
      <c r="U1798" s="67"/>
      <c r="V1798" s="68"/>
      <c r="W1798" s="62"/>
      <c r="X1798" s="62"/>
      <c r="Y1798" s="68"/>
      <c r="Z1798" s="68"/>
      <c r="AA1798" s="68"/>
      <c r="AB1798" s="67"/>
      <c r="AC1798" s="67"/>
      <c r="AD1798" s="67"/>
      <c r="AE1798" s="62"/>
      <c r="AF1798" s="70"/>
      <c r="AG1798" s="67"/>
      <c r="AH1798" s="70"/>
      <c r="AI1798" s="62"/>
      <c r="AJ1798" s="62"/>
      <c r="AK1798" s="62"/>
      <c r="AL1798" s="62"/>
      <c r="AM1798" s="62"/>
      <c r="AN1798" s="70"/>
      <c r="AO1798" s="70"/>
      <c r="AP1798" s="71"/>
      <c r="AQ1798" s="70"/>
      <c r="AR1798" s="83"/>
    </row>
    <row r="1799">
      <c r="A1799" s="61"/>
      <c r="B1799" s="62"/>
      <c r="C1799" s="62"/>
      <c r="D1799" s="62"/>
      <c r="E1799" s="62"/>
      <c r="F1799" s="62"/>
      <c r="G1799" s="62"/>
      <c r="H1799" s="62"/>
      <c r="I1799" s="62"/>
      <c r="J1799" s="62"/>
      <c r="K1799" s="62"/>
      <c r="L1799" s="62"/>
      <c r="M1799" s="67"/>
      <c r="N1799" s="62"/>
      <c r="O1799" s="62"/>
      <c r="P1799" s="62"/>
      <c r="Q1799" s="62"/>
      <c r="R1799" s="66"/>
      <c r="S1799" s="66"/>
      <c r="T1799" s="67"/>
      <c r="U1799" s="67"/>
      <c r="V1799" s="68"/>
      <c r="W1799" s="62"/>
      <c r="X1799" s="62"/>
      <c r="Y1799" s="68"/>
      <c r="Z1799" s="68"/>
      <c r="AA1799" s="68"/>
      <c r="AB1799" s="67"/>
      <c r="AC1799" s="67"/>
      <c r="AD1799" s="67"/>
      <c r="AE1799" s="62"/>
      <c r="AF1799" s="70"/>
      <c r="AG1799" s="67"/>
      <c r="AH1799" s="70"/>
      <c r="AI1799" s="62"/>
      <c r="AJ1799" s="62"/>
      <c r="AK1799" s="62"/>
      <c r="AL1799" s="62"/>
      <c r="AM1799" s="62"/>
      <c r="AN1799" s="70"/>
      <c r="AO1799" s="70"/>
      <c r="AP1799" s="71"/>
      <c r="AQ1799" s="70"/>
      <c r="AR1799" s="83"/>
    </row>
    <row r="1800">
      <c r="A1800" s="61"/>
      <c r="B1800" s="62"/>
      <c r="C1800" s="62"/>
      <c r="D1800" s="62"/>
      <c r="E1800" s="62"/>
      <c r="F1800" s="62"/>
      <c r="G1800" s="62"/>
      <c r="H1800" s="62"/>
      <c r="I1800" s="62"/>
      <c r="J1800" s="62"/>
      <c r="K1800" s="62"/>
      <c r="L1800" s="62"/>
      <c r="M1800" s="67"/>
      <c r="N1800" s="62"/>
      <c r="O1800" s="62"/>
      <c r="P1800" s="62"/>
      <c r="Q1800" s="62"/>
      <c r="R1800" s="66"/>
      <c r="S1800" s="66"/>
      <c r="T1800" s="67"/>
      <c r="U1800" s="67"/>
      <c r="V1800" s="68"/>
      <c r="W1800" s="62"/>
      <c r="X1800" s="62"/>
      <c r="Y1800" s="68"/>
      <c r="Z1800" s="68"/>
      <c r="AA1800" s="68"/>
      <c r="AB1800" s="67"/>
      <c r="AC1800" s="67"/>
      <c r="AD1800" s="67"/>
      <c r="AE1800" s="62"/>
      <c r="AF1800" s="70"/>
      <c r="AG1800" s="67"/>
      <c r="AH1800" s="70"/>
      <c r="AI1800" s="62"/>
      <c r="AJ1800" s="62"/>
      <c r="AK1800" s="62"/>
      <c r="AL1800" s="62"/>
      <c r="AM1800" s="62"/>
      <c r="AN1800" s="70"/>
      <c r="AO1800" s="70"/>
      <c r="AP1800" s="71"/>
      <c r="AQ1800" s="70"/>
      <c r="AR1800" s="83"/>
    </row>
    <row r="1801">
      <c r="A1801" s="61"/>
      <c r="B1801" s="62"/>
      <c r="C1801" s="62"/>
      <c r="D1801" s="62"/>
      <c r="E1801" s="62"/>
      <c r="F1801" s="62"/>
      <c r="G1801" s="62"/>
      <c r="H1801" s="62"/>
      <c r="I1801" s="62"/>
      <c r="J1801" s="62"/>
      <c r="K1801" s="62"/>
      <c r="L1801" s="62"/>
      <c r="M1801" s="67"/>
      <c r="N1801" s="62"/>
      <c r="O1801" s="62"/>
      <c r="P1801" s="62"/>
      <c r="Q1801" s="62"/>
      <c r="R1801" s="66"/>
      <c r="S1801" s="66"/>
      <c r="T1801" s="67"/>
      <c r="U1801" s="67"/>
      <c r="V1801" s="68"/>
      <c r="W1801" s="62"/>
      <c r="X1801" s="62"/>
      <c r="Y1801" s="68"/>
      <c r="Z1801" s="68"/>
      <c r="AA1801" s="68"/>
      <c r="AB1801" s="67"/>
      <c r="AC1801" s="67"/>
      <c r="AD1801" s="67"/>
      <c r="AE1801" s="62"/>
      <c r="AF1801" s="70"/>
      <c r="AG1801" s="67"/>
      <c r="AH1801" s="70"/>
      <c r="AI1801" s="62"/>
      <c r="AJ1801" s="62"/>
      <c r="AK1801" s="62"/>
      <c r="AL1801" s="62"/>
      <c r="AM1801" s="62"/>
      <c r="AN1801" s="70"/>
      <c r="AO1801" s="70"/>
      <c r="AP1801" s="71"/>
      <c r="AQ1801" s="70"/>
      <c r="AR1801" s="83"/>
    </row>
    <row r="1802">
      <c r="A1802" s="61"/>
      <c r="B1802" s="62"/>
      <c r="C1802" s="62"/>
      <c r="D1802" s="62"/>
      <c r="E1802" s="62"/>
      <c r="F1802" s="62"/>
      <c r="G1802" s="62"/>
      <c r="H1802" s="62"/>
      <c r="I1802" s="62"/>
      <c r="J1802" s="62"/>
      <c r="K1802" s="62"/>
      <c r="L1802" s="62"/>
      <c r="M1802" s="67"/>
      <c r="N1802" s="62"/>
      <c r="O1802" s="62"/>
      <c r="P1802" s="62"/>
      <c r="Q1802" s="62"/>
      <c r="R1802" s="66"/>
      <c r="S1802" s="66"/>
      <c r="T1802" s="67"/>
      <c r="U1802" s="67"/>
      <c r="V1802" s="68"/>
      <c r="W1802" s="62"/>
      <c r="X1802" s="62"/>
      <c r="Y1802" s="68"/>
      <c r="Z1802" s="68"/>
      <c r="AA1802" s="68"/>
      <c r="AB1802" s="67"/>
      <c r="AC1802" s="67"/>
      <c r="AD1802" s="67"/>
      <c r="AE1802" s="62"/>
      <c r="AF1802" s="70"/>
      <c r="AG1802" s="67"/>
      <c r="AH1802" s="70"/>
      <c r="AI1802" s="62"/>
      <c r="AJ1802" s="62"/>
      <c r="AK1802" s="62"/>
      <c r="AL1802" s="62"/>
      <c r="AM1802" s="62"/>
      <c r="AN1802" s="70"/>
      <c r="AO1802" s="70"/>
      <c r="AP1802" s="71"/>
      <c r="AQ1802" s="70"/>
      <c r="AR1802" s="83"/>
    </row>
    <row r="1803">
      <c r="A1803" s="61"/>
      <c r="B1803" s="62"/>
      <c r="C1803" s="62"/>
      <c r="D1803" s="62"/>
      <c r="E1803" s="62"/>
      <c r="F1803" s="62"/>
      <c r="G1803" s="62"/>
      <c r="H1803" s="62"/>
      <c r="I1803" s="62"/>
      <c r="J1803" s="62"/>
      <c r="K1803" s="62"/>
      <c r="L1803" s="62"/>
      <c r="M1803" s="67"/>
      <c r="N1803" s="62"/>
      <c r="O1803" s="62"/>
      <c r="P1803" s="62"/>
      <c r="Q1803" s="62"/>
      <c r="R1803" s="66"/>
      <c r="S1803" s="66"/>
      <c r="T1803" s="67"/>
      <c r="U1803" s="67"/>
      <c r="V1803" s="68"/>
      <c r="W1803" s="62"/>
      <c r="X1803" s="62"/>
      <c r="Y1803" s="68"/>
      <c r="Z1803" s="68"/>
      <c r="AA1803" s="68"/>
      <c r="AB1803" s="67"/>
      <c r="AC1803" s="67"/>
      <c r="AD1803" s="67"/>
      <c r="AE1803" s="62"/>
      <c r="AF1803" s="70"/>
      <c r="AG1803" s="67"/>
      <c r="AH1803" s="70"/>
      <c r="AI1803" s="62"/>
      <c r="AJ1803" s="62"/>
      <c r="AK1803" s="62"/>
      <c r="AL1803" s="62"/>
      <c r="AM1803" s="62"/>
      <c r="AN1803" s="70"/>
      <c r="AO1803" s="70"/>
      <c r="AP1803" s="71"/>
      <c r="AQ1803" s="70"/>
      <c r="AR1803" s="83"/>
    </row>
    <row r="1804">
      <c r="A1804" s="61"/>
      <c r="B1804" s="62"/>
      <c r="C1804" s="62"/>
      <c r="D1804" s="62"/>
      <c r="E1804" s="62"/>
      <c r="F1804" s="62"/>
      <c r="G1804" s="62"/>
      <c r="H1804" s="62"/>
      <c r="I1804" s="62"/>
      <c r="J1804" s="62"/>
      <c r="K1804" s="62"/>
      <c r="L1804" s="62"/>
      <c r="M1804" s="67"/>
      <c r="N1804" s="62"/>
      <c r="O1804" s="62"/>
      <c r="P1804" s="62"/>
      <c r="Q1804" s="62"/>
      <c r="R1804" s="66"/>
      <c r="S1804" s="66"/>
      <c r="T1804" s="67"/>
      <c r="U1804" s="67"/>
      <c r="V1804" s="68"/>
      <c r="W1804" s="62"/>
      <c r="X1804" s="62"/>
      <c r="Y1804" s="68"/>
      <c r="Z1804" s="68"/>
      <c r="AA1804" s="68"/>
      <c r="AB1804" s="67"/>
      <c r="AC1804" s="67"/>
      <c r="AD1804" s="67"/>
      <c r="AE1804" s="62"/>
      <c r="AF1804" s="70"/>
      <c r="AG1804" s="67"/>
      <c r="AH1804" s="70"/>
      <c r="AI1804" s="62"/>
      <c r="AJ1804" s="62"/>
      <c r="AK1804" s="62"/>
      <c r="AL1804" s="62"/>
      <c r="AM1804" s="62"/>
      <c r="AN1804" s="70"/>
      <c r="AO1804" s="70"/>
      <c r="AP1804" s="71"/>
      <c r="AQ1804" s="70"/>
      <c r="AR1804" s="83"/>
    </row>
    <row r="1805">
      <c r="A1805" s="61"/>
      <c r="B1805" s="62"/>
      <c r="C1805" s="62"/>
      <c r="D1805" s="62"/>
      <c r="E1805" s="62"/>
      <c r="F1805" s="62"/>
      <c r="G1805" s="62"/>
      <c r="H1805" s="62"/>
      <c r="I1805" s="62"/>
      <c r="J1805" s="62"/>
      <c r="K1805" s="62"/>
      <c r="L1805" s="62"/>
      <c r="M1805" s="67"/>
      <c r="N1805" s="62"/>
      <c r="O1805" s="62"/>
      <c r="P1805" s="62"/>
      <c r="Q1805" s="62"/>
      <c r="R1805" s="66"/>
      <c r="S1805" s="66"/>
      <c r="T1805" s="67"/>
      <c r="U1805" s="67"/>
      <c r="V1805" s="68"/>
      <c r="W1805" s="62"/>
      <c r="X1805" s="62"/>
      <c r="Y1805" s="68"/>
      <c r="Z1805" s="68"/>
      <c r="AA1805" s="68"/>
      <c r="AB1805" s="67"/>
      <c r="AC1805" s="67"/>
      <c r="AD1805" s="67"/>
      <c r="AE1805" s="62"/>
      <c r="AF1805" s="70"/>
      <c r="AG1805" s="67"/>
      <c r="AH1805" s="70"/>
      <c r="AI1805" s="62"/>
      <c r="AJ1805" s="62"/>
      <c r="AK1805" s="62"/>
      <c r="AL1805" s="62"/>
      <c r="AM1805" s="62"/>
      <c r="AN1805" s="70"/>
      <c r="AO1805" s="70"/>
      <c r="AP1805" s="71"/>
      <c r="AQ1805" s="70"/>
      <c r="AR1805" s="83"/>
    </row>
    <row r="1806">
      <c r="A1806" s="61"/>
      <c r="B1806" s="62"/>
      <c r="C1806" s="62"/>
      <c r="D1806" s="62"/>
      <c r="E1806" s="62"/>
      <c r="F1806" s="62"/>
      <c r="G1806" s="62"/>
      <c r="H1806" s="62"/>
      <c r="I1806" s="62"/>
      <c r="J1806" s="62"/>
      <c r="K1806" s="62"/>
      <c r="L1806" s="62"/>
      <c r="M1806" s="67"/>
      <c r="N1806" s="62"/>
      <c r="O1806" s="62"/>
      <c r="P1806" s="62"/>
      <c r="Q1806" s="62"/>
      <c r="R1806" s="66"/>
      <c r="S1806" s="66"/>
      <c r="T1806" s="67"/>
      <c r="U1806" s="67"/>
      <c r="V1806" s="68"/>
      <c r="W1806" s="62"/>
      <c r="X1806" s="62"/>
      <c r="Y1806" s="68"/>
      <c r="Z1806" s="68"/>
      <c r="AA1806" s="68"/>
      <c r="AB1806" s="67"/>
      <c r="AC1806" s="67"/>
      <c r="AD1806" s="67"/>
      <c r="AE1806" s="62"/>
      <c r="AF1806" s="70"/>
      <c r="AG1806" s="67"/>
      <c r="AH1806" s="70"/>
      <c r="AI1806" s="62"/>
      <c r="AJ1806" s="62"/>
      <c r="AK1806" s="62"/>
      <c r="AL1806" s="62"/>
      <c r="AM1806" s="62"/>
      <c r="AN1806" s="70"/>
      <c r="AO1806" s="70"/>
      <c r="AP1806" s="71"/>
      <c r="AQ1806" s="70"/>
      <c r="AR1806" s="83"/>
    </row>
    <row r="1807">
      <c r="A1807" s="61"/>
      <c r="B1807" s="62"/>
      <c r="C1807" s="62"/>
      <c r="D1807" s="62"/>
      <c r="E1807" s="62"/>
      <c r="F1807" s="62"/>
      <c r="G1807" s="62"/>
      <c r="H1807" s="62"/>
      <c r="I1807" s="62"/>
      <c r="J1807" s="62"/>
      <c r="K1807" s="62"/>
      <c r="L1807" s="62"/>
      <c r="M1807" s="67"/>
      <c r="N1807" s="62"/>
      <c r="O1807" s="62"/>
      <c r="P1807" s="62"/>
      <c r="Q1807" s="62"/>
      <c r="R1807" s="66"/>
      <c r="S1807" s="66"/>
      <c r="T1807" s="67"/>
      <c r="U1807" s="67"/>
      <c r="V1807" s="68"/>
      <c r="W1807" s="62"/>
      <c r="X1807" s="62"/>
      <c r="Y1807" s="68"/>
      <c r="Z1807" s="68"/>
      <c r="AA1807" s="68"/>
      <c r="AB1807" s="67"/>
      <c r="AC1807" s="67"/>
      <c r="AD1807" s="67"/>
      <c r="AE1807" s="62"/>
      <c r="AF1807" s="70"/>
      <c r="AG1807" s="67"/>
      <c r="AH1807" s="70"/>
      <c r="AI1807" s="62"/>
      <c r="AJ1807" s="62"/>
      <c r="AK1807" s="62"/>
      <c r="AL1807" s="62"/>
      <c r="AM1807" s="62"/>
      <c r="AN1807" s="70"/>
      <c r="AO1807" s="70"/>
      <c r="AP1807" s="71"/>
      <c r="AQ1807" s="70"/>
      <c r="AR1807" s="83"/>
    </row>
    <row r="1808">
      <c r="A1808" s="61"/>
      <c r="B1808" s="62"/>
      <c r="C1808" s="62"/>
      <c r="D1808" s="62"/>
      <c r="E1808" s="62"/>
      <c r="F1808" s="62"/>
      <c r="G1808" s="62"/>
      <c r="H1808" s="62"/>
      <c r="I1808" s="62"/>
      <c r="J1808" s="62"/>
      <c r="K1808" s="62"/>
      <c r="L1808" s="62"/>
      <c r="M1808" s="67"/>
      <c r="N1808" s="62"/>
      <c r="O1808" s="62"/>
      <c r="P1808" s="62"/>
      <c r="Q1808" s="62"/>
      <c r="R1808" s="66"/>
      <c r="S1808" s="66"/>
      <c r="T1808" s="67"/>
      <c r="U1808" s="67"/>
      <c r="V1808" s="68"/>
      <c r="W1808" s="62"/>
      <c r="X1808" s="62"/>
      <c r="Y1808" s="68"/>
      <c r="Z1808" s="68"/>
      <c r="AA1808" s="68"/>
      <c r="AB1808" s="67"/>
      <c r="AC1808" s="67"/>
      <c r="AD1808" s="67"/>
      <c r="AE1808" s="62"/>
      <c r="AF1808" s="70"/>
      <c r="AG1808" s="67"/>
      <c r="AH1808" s="70"/>
      <c r="AI1808" s="62"/>
      <c r="AJ1808" s="62"/>
      <c r="AK1808" s="62"/>
      <c r="AL1808" s="62"/>
      <c r="AM1808" s="62"/>
      <c r="AN1808" s="70"/>
      <c r="AO1808" s="70"/>
      <c r="AP1808" s="71"/>
      <c r="AQ1808" s="70"/>
      <c r="AR1808" s="83"/>
    </row>
    <row r="1809">
      <c r="A1809" s="61"/>
      <c r="B1809" s="62"/>
      <c r="C1809" s="62"/>
      <c r="D1809" s="62"/>
      <c r="E1809" s="62"/>
      <c r="F1809" s="62"/>
      <c r="G1809" s="62"/>
      <c r="H1809" s="62"/>
      <c r="I1809" s="62"/>
      <c r="J1809" s="62"/>
      <c r="K1809" s="62"/>
      <c r="L1809" s="62"/>
      <c r="M1809" s="67"/>
      <c r="N1809" s="62"/>
      <c r="O1809" s="62"/>
      <c r="P1809" s="62"/>
      <c r="Q1809" s="62"/>
      <c r="R1809" s="66"/>
      <c r="S1809" s="66"/>
      <c r="T1809" s="67"/>
      <c r="U1809" s="67"/>
      <c r="V1809" s="68"/>
      <c r="W1809" s="62"/>
      <c r="X1809" s="62"/>
      <c r="Y1809" s="68"/>
      <c r="Z1809" s="68"/>
      <c r="AA1809" s="68"/>
      <c r="AB1809" s="67"/>
      <c r="AC1809" s="67"/>
      <c r="AD1809" s="67"/>
      <c r="AE1809" s="62"/>
      <c r="AF1809" s="70"/>
      <c r="AG1809" s="67"/>
      <c r="AH1809" s="70"/>
      <c r="AI1809" s="62"/>
      <c r="AJ1809" s="62"/>
      <c r="AK1809" s="62"/>
      <c r="AL1809" s="62"/>
      <c r="AM1809" s="62"/>
      <c r="AN1809" s="70"/>
      <c r="AO1809" s="70"/>
      <c r="AP1809" s="71"/>
      <c r="AQ1809" s="70"/>
      <c r="AR1809" s="83"/>
    </row>
    <row r="1810">
      <c r="A1810" s="61"/>
      <c r="B1810" s="62"/>
      <c r="C1810" s="62"/>
      <c r="D1810" s="62"/>
      <c r="E1810" s="62"/>
      <c r="F1810" s="62"/>
      <c r="G1810" s="62"/>
      <c r="H1810" s="62"/>
      <c r="I1810" s="62"/>
      <c r="J1810" s="62"/>
      <c r="K1810" s="62"/>
      <c r="L1810" s="62"/>
      <c r="M1810" s="67"/>
      <c r="N1810" s="62"/>
      <c r="O1810" s="62"/>
      <c r="P1810" s="62"/>
      <c r="Q1810" s="62"/>
      <c r="R1810" s="66"/>
      <c r="S1810" s="66"/>
      <c r="T1810" s="67"/>
      <c r="U1810" s="67"/>
      <c r="V1810" s="68"/>
      <c r="W1810" s="62"/>
      <c r="X1810" s="62"/>
      <c r="Y1810" s="68"/>
      <c r="Z1810" s="68"/>
      <c r="AA1810" s="68"/>
      <c r="AB1810" s="67"/>
      <c r="AC1810" s="67"/>
      <c r="AD1810" s="67"/>
      <c r="AE1810" s="62"/>
      <c r="AF1810" s="70"/>
      <c r="AG1810" s="67"/>
      <c r="AH1810" s="70"/>
      <c r="AI1810" s="62"/>
      <c r="AJ1810" s="62"/>
      <c r="AK1810" s="62"/>
      <c r="AL1810" s="62"/>
      <c r="AM1810" s="62"/>
      <c r="AN1810" s="70"/>
      <c r="AO1810" s="70"/>
      <c r="AP1810" s="71"/>
      <c r="AQ1810" s="70"/>
      <c r="AR1810" s="83"/>
    </row>
    <row r="1811">
      <c r="A1811" s="61"/>
      <c r="B1811" s="62"/>
      <c r="C1811" s="62"/>
      <c r="D1811" s="62"/>
      <c r="E1811" s="62"/>
      <c r="F1811" s="62"/>
      <c r="G1811" s="62"/>
      <c r="H1811" s="62"/>
      <c r="I1811" s="62"/>
      <c r="J1811" s="62"/>
      <c r="K1811" s="62"/>
      <c r="L1811" s="62"/>
      <c r="M1811" s="67"/>
      <c r="N1811" s="62"/>
      <c r="O1811" s="62"/>
      <c r="P1811" s="62"/>
      <c r="Q1811" s="62"/>
      <c r="R1811" s="66"/>
      <c r="S1811" s="66"/>
      <c r="T1811" s="67"/>
      <c r="U1811" s="67"/>
      <c r="V1811" s="68"/>
      <c r="W1811" s="62"/>
      <c r="X1811" s="62"/>
      <c r="Y1811" s="68"/>
      <c r="Z1811" s="68"/>
      <c r="AA1811" s="68"/>
      <c r="AB1811" s="67"/>
      <c r="AC1811" s="67"/>
      <c r="AD1811" s="67"/>
      <c r="AE1811" s="62"/>
      <c r="AF1811" s="70"/>
      <c r="AG1811" s="67"/>
      <c r="AH1811" s="70"/>
      <c r="AI1811" s="62"/>
      <c r="AJ1811" s="62"/>
      <c r="AK1811" s="62"/>
      <c r="AL1811" s="62"/>
      <c r="AM1811" s="62"/>
      <c r="AN1811" s="70"/>
      <c r="AO1811" s="70"/>
      <c r="AP1811" s="71"/>
      <c r="AQ1811" s="70"/>
      <c r="AR1811" s="83"/>
    </row>
    <row r="1812">
      <c r="A1812" s="61"/>
      <c r="B1812" s="62"/>
      <c r="C1812" s="62"/>
      <c r="D1812" s="62"/>
      <c r="E1812" s="62"/>
      <c r="F1812" s="62"/>
      <c r="G1812" s="62"/>
      <c r="H1812" s="62"/>
      <c r="I1812" s="62"/>
      <c r="J1812" s="62"/>
      <c r="K1812" s="62"/>
      <c r="L1812" s="62"/>
      <c r="M1812" s="67"/>
      <c r="N1812" s="62"/>
      <c r="O1812" s="62"/>
      <c r="P1812" s="62"/>
      <c r="Q1812" s="62"/>
      <c r="R1812" s="66"/>
      <c r="S1812" s="66"/>
      <c r="T1812" s="67"/>
      <c r="U1812" s="67"/>
      <c r="V1812" s="68"/>
      <c r="W1812" s="62"/>
      <c r="X1812" s="62"/>
      <c r="Y1812" s="68"/>
      <c r="Z1812" s="68"/>
      <c r="AA1812" s="68"/>
      <c r="AB1812" s="67"/>
      <c r="AC1812" s="67"/>
      <c r="AD1812" s="67"/>
      <c r="AE1812" s="62"/>
      <c r="AF1812" s="70"/>
      <c r="AG1812" s="67"/>
      <c r="AH1812" s="70"/>
      <c r="AI1812" s="62"/>
      <c r="AJ1812" s="62"/>
      <c r="AK1812" s="62"/>
      <c r="AL1812" s="62"/>
      <c r="AM1812" s="62"/>
      <c r="AN1812" s="70"/>
      <c r="AO1812" s="70"/>
      <c r="AP1812" s="71"/>
      <c r="AQ1812" s="70"/>
      <c r="AR1812" s="83"/>
    </row>
    <row r="1813">
      <c r="A1813" s="61"/>
      <c r="B1813" s="62"/>
      <c r="C1813" s="62"/>
      <c r="D1813" s="62"/>
      <c r="E1813" s="62"/>
      <c r="F1813" s="62"/>
      <c r="G1813" s="62"/>
      <c r="H1813" s="62"/>
      <c r="I1813" s="62"/>
      <c r="J1813" s="62"/>
      <c r="K1813" s="62"/>
      <c r="L1813" s="62"/>
      <c r="M1813" s="67"/>
      <c r="N1813" s="62"/>
      <c r="O1813" s="62"/>
      <c r="P1813" s="62"/>
      <c r="Q1813" s="62"/>
      <c r="R1813" s="66"/>
      <c r="S1813" s="66"/>
      <c r="T1813" s="67"/>
      <c r="U1813" s="67"/>
      <c r="V1813" s="68"/>
      <c r="W1813" s="62"/>
      <c r="X1813" s="62"/>
      <c r="Y1813" s="68"/>
      <c r="Z1813" s="68"/>
      <c r="AA1813" s="68"/>
      <c r="AB1813" s="67"/>
      <c r="AC1813" s="67"/>
      <c r="AD1813" s="67"/>
      <c r="AE1813" s="62"/>
      <c r="AF1813" s="70"/>
      <c r="AG1813" s="67"/>
      <c r="AH1813" s="70"/>
      <c r="AI1813" s="62"/>
      <c r="AJ1813" s="62"/>
      <c r="AK1813" s="62"/>
      <c r="AL1813" s="62"/>
      <c r="AM1813" s="62"/>
      <c r="AN1813" s="70"/>
      <c r="AO1813" s="70"/>
      <c r="AP1813" s="71"/>
      <c r="AQ1813" s="70"/>
      <c r="AR1813" s="83"/>
    </row>
    <row r="1814">
      <c r="A1814" s="61"/>
      <c r="B1814" s="62"/>
      <c r="C1814" s="62"/>
      <c r="D1814" s="62"/>
      <c r="E1814" s="62"/>
      <c r="F1814" s="62"/>
      <c r="G1814" s="62"/>
      <c r="H1814" s="62"/>
      <c r="I1814" s="62"/>
      <c r="J1814" s="62"/>
      <c r="K1814" s="62"/>
      <c r="L1814" s="62"/>
      <c r="M1814" s="67"/>
      <c r="N1814" s="62"/>
      <c r="O1814" s="62"/>
      <c r="P1814" s="62"/>
      <c r="Q1814" s="62"/>
      <c r="R1814" s="66"/>
      <c r="S1814" s="66"/>
      <c r="T1814" s="67"/>
      <c r="U1814" s="67"/>
      <c r="V1814" s="68"/>
      <c r="W1814" s="62"/>
      <c r="X1814" s="62"/>
      <c r="Y1814" s="68"/>
      <c r="Z1814" s="68"/>
      <c r="AA1814" s="68"/>
      <c r="AB1814" s="67"/>
      <c r="AC1814" s="67"/>
      <c r="AD1814" s="67"/>
      <c r="AE1814" s="62"/>
      <c r="AF1814" s="70"/>
      <c r="AG1814" s="67"/>
      <c r="AH1814" s="70"/>
      <c r="AI1814" s="62"/>
      <c r="AJ1814" s="62"/>
      <c r="AK1814" s="62"/>
      <c r="AL1814" s="62"/>
      <c r="AM1814" s="62"/>
      <c r="AN1814" s="70"/>
      <c r="AO1814" s="70"/>
      <c r="AP1814" s="71"/>
      <c r="AQ1814" s="70"/>
      <c r="AR1814" s="83"/>
    </row>
    <row r="1815">
      <c r="A1815" s="61"/>
      <c r="B1815" s="62"/>
      <c r="C1815" s="62"/>
      <c r="D1815" s="62"/>
      <c r="E1815" s="62"/>
      <c r="F1815" s="62"/>
      <c r="G1815" s="62"/>
      <c r="H1815" s="62"/>
      <c r="I1815" s="62"/>
      <c r="J1815" s="62"/>
      <c r="K1815" s="62"/>
      <c r="L1815" s="62"/>
      <c r="M1815" s="67"/>
      <c r="N1815" s="62"/>
      <c r="O1815" s="62"/>
      <c r="P1815" s="62"/>
      <c r="Q1815" s="62"/>
      <c r="R1815" s="66"/>
      <c r="S1815" s="66"/>
      <c r="T1815" s="67"/>
      <c r="U1815" s="67"/>
      <c r="V1815" s="68"/>
      <c r="W1815" s="62"/>
      <c r="X1815" s="62"/>
      <c r="Y1815" s="68"/>
      <c r="Z1815" s="68"/>
      <c r="AA1815" s="68"/>
      <c r="AB1815" s="67"/>
      <c r="AC1815" s="67"/>
      <c r="AD1815" s="67"/>
      <c r="AE1815" s="62"/>
      <c r="AF1815" s="70"/>
      <c r="AG1815" s="67"/>
      <c r="AH1815" s="70"/>
      <c r="AI1815" s="62"/>
      <c r="AJ1815" s="62"/>
      <c r="AK1815" s="62"/>
      <c r="AL1815" s="62"/>
      <c r="AM1815" s="62"/>
      <c r="AN1815" s="70"/>
      <c r="AO1815" s="70"/>
      <c r="AP1815" s="71"/>
      <c r="AQ1815" s="70"/>
      <c r="AR1815" s="83"/>
    </row>
    <row r="1816">
      <c r="A1816" s="61"/>
      <c r="B1816" s="62"/>
      <c r="C1816" s="62"/>
      <c r="D1816" s="62"/>
      <c r="E1816" s="62"/>
      <c r="F1816" s="62"/>
      <c r="G1816" s="62"/>
      <c r="H1816" s="62"/>
      <c r="I1816" s="62"/>
      <c r="J1816" s="62"/>
      <c r="K1816" s="62"/>
      <c r="L1816" s="62"/>
      <c r="M1816" s="67"/>
      <c r="N1816" s="62"/>
      <c r="O1816" s="62"/>
      <c r="P1816" s="62"/>
      <c r="Q1816" s="62"/>
      <c r="R1816" s="66"/>
      <c r="S1816" s="66"/>
      <c r="T1816" s="67"/>
      <c r="U1816" s="67"/>
      <c r="V1816" s="68"/>
      <c r="W1816" s="62"/>
      <c r="X1816" s="62"/>
      <c r="Y1816" s="68"/>
      <c r="Z1816" s="68"/>
      <c r="AA1816" s="68"/>
      <c r="AB1816" s="67"/>
      <c r="AC1816" s="67"/>
      <c r="AD1816" s="67"/>
      <c r="AE1816" s="62"/>
      <c r="AF1816" s="70"/>
      <c r="AG1816" s="67"/>
      <c r="AH1816" s="70"/>
      <c r="AI1816" s="62"/>
      <c r="AJ1816" s="62"/>
      <c r="AK1816" s="62"/>
      <c r="AL1816" s="62"/>
      <c r="AM1816" s="62"/>
      <c r="AN1816" s="70"/>
      <c r="AO1816" s="70"/>
      <c r="AP1816" s="71"/>
      <c r="AQ1816" s="70"/>
      <c r="AR1816" s="83"/>
    </row>
    <row r="1817">
      <c r="A1817" s="61"/>
      <c r="B1817" s="62"/>
      <c r="C1817" s="62"/>
      <c r="D1817" s="62"/>
      <c r="E1817" s="62"/>
      <c r="F1817" s="62"/>
      <c r="G1817" s="62"/>
      <c r="H1817" s="62"/>
      <c r="I1817" s="62"/>
      <c r="J1817" s="62"/>
      <c r="K1817" s="62"/>
      <c r="L1817" s="62"/>
      <c r="M1817" s="67"/>
      <c r="N1817" s="62"/>
      <c r="O1817" s="62"/>
      <c r="P1817" s="62"/>
      <c r="Q1817" s="62"/>
      <c r="R1817" s="66"/>
      <c r="S1817" s="66"/>
      <c r="T1817" s="67"/>
      <c r="U1817" s="67"/>
      <c r="V1817" s="68"/>
      <c r="W1817" s="62"/>
      <c r="X1817" s="62"/>
      <c r="Y1817" s="68"/>
      <c r="Z1817" s="68"/>
      <c r="AA1817" s="68"/>
      <c r="AB1817" s="67"/>
      <c r="AC1817" s="67"/>
      <c r="AD1817" s="67"/>
      <c r="AE1817" s="62"/>
      <c r="AF1817" s="70"/>
      <c r="AG1817" s="67"/>
      <c r="AH1817" s="70"/>
      <c r="AI1817" s="62"/>
      <c r="AJ1817" s="62"/>
      <c r="AK1817" s="62"/>
      <c r="AL1817" s="62"/>
      <c r="AM1817" s="62"/>
      <c r="AN1817" s="70"/>
      <c r="AO1817" s="70"/>
      <c r="AP1817" s="71"/>
      <c r="AQ1817" s="70"/>
      <c r="AR1817" s="83"/>
    </row>
    <row r="1818">
      <c r="A1818" s="61"/>
      <c r="B1818" s="62"/>
      <c r="C1818" s="62"/>
      <c r="D1818" s="62"/>
      <c r="E1818" s="62"/>
      <c r="F1818" s="62"/>
      <c r="G1818" s="62"/>
      <c r="H1818" s="62"/>
      <c r="I1818" s="62"/>
      <c r="J1818" s="62"/>
      <c r="K1818" s="62"/>
      <c r="L1818" s="62"/>
      <c r="M1818" s="67"/>
      <c r="N1818" s="62"/>
      <c r="O1818" s="62"/>
      <c r="P1818" s="62"/>
      <c r="Q1818" s="62"/>
      <c r="R1818" s="66"/>
      <c r="S1818" s="66"/>
      <c r="T1818" s="67"/>
      <c r="U1818" s="67"/>
      <c r="V1818" s="68"/>
      <c r="W1818" s="62"/>
      <c r="X1818" s="62"/>
      <c r="Y1818" s="68"/>
      <c r="Z1818" s="68"/>
      <c r="AA1818" s="68"/>
      <c r="AB1818" s="67"/>
      <c r="AC1818" s="67"/>
      <c r="AD1818" s="67"/>
      <c r="AE1818" s="62"/>
      <c r="AF1818" s="70"/>
      <c r="AG1818" s="67"/>
      <c r="AH1818" s="70"/>
      <c r="AI1818" s="62"/>
      <c r="AJ1818" s="62"/>
      <c r="AK1818" s="62"/>
      <c r="AL1818" s="62"/>
      <c r="AM1818" s="62"/>
      <c r="AN1818" s="70"/>
      <c r="AO1818" s="70"/>
      <c r="AP1818" s="71"/>
      <c r="AQ1818" s="70"/>
      <c r="AR1818" s="83"/>
    </row>
    <row r="1819">
      <c r="A1819" s="61"/>
      <c r="B1819" s="62"/>
      <c r="C1819" s="62"/>
      <c r="D1819" s="62"/>
      <c r="E1819" s="62"/>
      <c r="F1819" s="62"/>
      <c r="G1819" s="62"/>
      <c r="H1819" s="62"/>
      <c r="I1819" s="62"/>
      <c r="J1819" s="62"/>
      <c r="K1819" s="62"/>
      <c r="L1819" s="62"/>
      <c r="M1819" s="67"/>
      <c r="N1819" s="62"/>
      <c r="O1819" s="62"/>
      <c r="P1819" s="62"/>
      <c r="Q1819" s="62"/>
      <c r="R1819" s="66"/>
      <c r="S1819" s="66"/>
      <c r="T1819" s="67"/>
      <c r="U1819" s="67"/>
      <c r="V1819" s="68"/>
      <c r="W1819" s="62"/>
      <c r="X1819" s="62"/>
      <c r="Y1819" s="68"/>
      <c r="Z1819" s="68"/>
      <c r="AA1819" s="68"/>
      <c r="AB1819" s="67"/>
      <c r="AC1819" s="67"/>
      <c r="AD1819" s="67"/>
      <c r="AE1819" s="62"/>
      <c r="AF1819" s="70"/>
      <c r="AG1819" s="67"/>
      <c r="AH1819" s="70"/>
      <c r="AI1819" s="62"/>
      <c r="AJ1819" s="62"/>
      <c r="AK1819" s="62"/>
      <c r="AL1819" s="62"/>
      <c r="AM1819" s="62"/>
      <c r="AN1819" s="70"/>
      <c r="AO1819" s="70"/>
      <c r="AP1819" s="71"/>
      <c r="AQ1819" s="70"/>
      <c r="AR1819" s="83"/>
    </row>
    <row r="1820">
      <c r="A1820" s="61"/>
      <c r="B1820" s="62"/>
      <c r="C1820" s="62"/>
      <c r="D1820" s="62"/>
      <c r="E1820" s="62"/>
      <c r="F1820" s="62"/>
      <c r="G1820" s="62"/>
      <c r="H1820" s="62"/>
      <c r="I1820" s="62"/>
      <c r="J1820" s="62"/>
      <c r="K1820" s="62"/>
      <c r="L1820" s="62"/>
      <c r="M1820" s="67"/>
      <c r="N1820" s="62"/>
      <c r="O1820" s="62"/>
      <c r="P1820" s="62"/>
      <c r="Q1820" s="62"/>
      <c r="R1820" s="66"/>
      <c r="S1820" s="66"/>
      <c r="T1820" s="67"/>
      <c r="U1820" s="67"/>
      <c r="V1820" s="68"/>
      <c r="W1820" s="62"/>
      <c r="X1820" s="62"/>
      <c r="Y1820" s="68"/>
      <c r="Z1820" s="68"/>
      <c r="AA1820" s="68"/>
      <c r="AB1820" s="67"/>
      <c r="AC1820" s="67"/>
      <c r="AD1820" s="67"/>
      <c r="AE1820" s="62"/>
      <c r="AF1820" s="70"/>
      <c r="AG1820" s="67"/>
      <c r="AH1820" s="70"/>
      <c r="AI1820" s="62"/>
      <c r="AJ1820" s="62"/>
      <c r="AK1820" s="62"/>
      <c r="AL1820" s="62"/>
      <c r="AM1820" s="62"/>
      <c r="AN1820" s="70"/>
      <c r="AO1820" s="70"/>
      <c r="AP1820" s="71"/>
      <c r="AQ1820" s="70"/>
      <c r="AR1820" s="83"/>
    </row>
    <row r="1821">
      <c r="A1821" s="61"/>
      <c r="B1821" s="62"/>
      <c r="C1821" s="62"/>
      <c r="D1821" s="62"/>
      <c r="E1821" s="62"/>
      <c r="F1821" s="62"/>
      <c r="G1821" s="62"/>
      <c r="H1821" s="62"/>
      <c r="I1821" s="62"/>
      <c r="J1821" s="62"/>
      <c r="K1821" s="62"/>
      <c r="L1821" s="62"/>
      <c r="M1821" s="67"/>
      <c r="N1821" s="62"/>
      <c r="O1821" s="62"/>
      <c r="P1821" s="62"/>
      <c r="Q1821" s="62"/>
      <c r="R1821" s="66"/>
      <c r="S1821" s="66"/>
      <c r="T1821" s="67"/>
      <c r="U1821" s="67"/>
      <c r="V1821" s="68"/>
      <c r="W1821" s="62"/>
      <c r="X1821" s="62"/>
      <c r="Y1821" s="68"/>
      <c r="Z1821" s="68"/>
      <c r="AA1821" s="68"/>
      <c r="AB1821" s="67"/>
      <c r="AC1821" s="67"/>
      <c r="AD1821" s="67"/>
      <c r="AE1821" s="62"/>
      <c r="AF1821" s="70"/>
      <c r="AG1821" s="67"/>
      <c r="AH1821" s="70"/>
      <c r="AI1821" s="62"/>
      <c r="AJ1821" s="62"/>
      <c r="AK1821" s="62"/>
      <c r="AL1821" s="62"/>
      <c r="AM1821" s="62"/>
      <c r="AN1821" s="70"/>
      <c r="AO1821" s="70"/>
      <c r="AP1821" s="71"/>
      <c r="AQ1821" s="70"/>
      <c r="AR1821" s="83"/>
    </row>
    <row r="1822">
      <c r="A1822" s="61"/>
      <c r="B1822" s="62"/>
      <c r="C1822" s="62"/>
      <c r="D1822" s="62"/>
      <c r="E1822" s="62"/>
      <c r="F1822" s="62"/>
      <c r="G1822" s="62"/>
      <c r="H1822" s="62"/>
      <c r="I1822" s="62"/>
      <c r="J1822" s="62"/>
      <c r="K1822" s="62"/>
      <c r="L1822" s="62"/>
      <c r="M1822" s="67"/>
      <c r="N1822" s="62"/>
      <c r="O1822" s="62"/>
      <c r="P1822" s="62"/>
      <c r="Q1822" s="62"/>
      <c r="R1822" s="66"/>
      <c r="S1822" s="66"/>
      <c r="T1822" s="67"/>
      <c r="U1822" s="67"/>
      <c r="V1822" s="68"/>
      <c r="W1822" s="62"/>
      <c r="X1822" s="62"/>
      <c r="Y1822" s="68"/>
      <c r="Z1822" s="68"/>
      <c r="AA1822" s="68"/>
      <c r="AB1822" s="67"/>
      <c r="AC1822" s="67"/>
      <c r="AD1822" s="67"/>
      <c r="AE1822" s="62"/>
      <c r="AF1822" s="70"/>
      <c r="AG1822" s="67"/>
      <c r="AH1822" s="70"/>
      <c r="AI1822" s="62"/>
      <c r="AJ1822" s="62"/>
      <c r="AK1822" s="62"/>
      <c r="AL1822" s="62"/>
      <c r="AM1822" s="62"/>
      <c r="AN1822" s="70"/>
      <c r="AO1822" s="70"/>
      <c r="AP1822" s="71"/>
      <c r="AQ1822" s="70"/>
      <c r="AR1822" s="83"/>
    </row>
    <row r="1823">
      <c r="A1823" s="61"/>
      <c r="B1823" s="62"/>
      <c r="C1823" s="62"/>
      <c r="D1823" s="62"/>
      <c r="E1823" s="62"/>
      <c r="F1823" s="62"/>
      <c r="G1823" s="62"/>
      <c r="H1823" s="62"/>
      <c r="I1823" s="62"/>
      <c r="J1823" s="62"/>
      <c r="K1823" s="62"/>
      <c r="L1823" s="62"/>
      <c r="M1823" s="67"/>
      <c r="N1823" s="62"/>
      <c r="O1823" s="62"/>
      <c r="P1823" s="62"/>
      <c r="Q1823" s="62"/>
      <c r="R1823" s="66"/>
      <c r="S1823" s="66"/>
      <c r="T1823" s="67"/>
      <c r="U1823" s="67"/>
      <c r="V1823" s="68"/>
      <c r="W1823" s="62"/>
      <c r="X1823" s="62"/>
      <c r="Y1823" s="68"/>
      <c r="Z1823" s="68"/>
      <c r="AA1823" s="68"/>
      <c r="AB1823" s="67"/>
      <c r="AC1823" s="67"/>
      <c r="AD1823" s="67"/>
      <c r="AE1823" s="62"/>
      <c r="AF1823" s="70"/>
      <c r="AG1823" s="67"/>
      <c r="AH1823" s="70"/>
      <c r="AI1823" s="62"/>
      <c r="AJ1823" s="62"/>
      <c r="AK1823" s="62"/>
      <c r="AL1823" s="62"/>
      <c r="AM1823" s="62"/>
      <c r="AN1823" s="70"/>
      <c r="AO1823" s="70"/>
      <c r="AP1823" s="71"/>
      <c r="AQ1823" s="70"/>
      <c r="AR1823" s="83"/>
    </row>
    <row r="1824">
      <c r="A1824" s="61"/>
      <c r="B1824" s="62"/>
      <c r="C1824" s="62"/>
      <c r="D1824" s="62"/>
      <c r="E1824" s="62"/>
      <c r="F1824" s="62"/>
      <c r="G1824" s="62"/>
      <c r="H1824" s="62"/>
      <c r="I1824" s="62"/>
      <c r="J1824" s="62"/>
      <c r="K1824" s="62"/>
      <c r="L1824" s="62"/>
      <c r="M1824" s="67"/>
      <c r="N1824" s="62"/>
      <c r="O1824" s="62"/>
      <c r="P1824" s="62"/>
      <c r="Q1824" s="62"/>
      <c r="R1824" s="66"/>
      <c r="S1824" s="66"/>
      <c r="T1824" s="67"/>
      <c r="U1824" s="67"/>
      <c r="V1824" s="68"/>
      <c r="W1824" s="62"/>
      <c r="X1824" s="62"/>
      <c r="Y1824" s="68"/>
      <c r="Z1824" s="68"/>
      <c r="AA1824" s="68"/>
      <c r="AB1824" s="67"/>
      <c r="AC1824" s="67"/>
      <c r="AD1824" s="67"/>
      <c r="AE1824" s="62"/>
      <c r="AF1824" s="70"/>
      <c r="AG1824" s="67"/>
      <c r="AH1824" s="70"/>
      <c r="AI1824" s="62"/>
      <c r="AJ1824" s="62"/>
      <c r="AK1824" s="62"/>
      <c r="AL1824" s="62"/>
      <c r="AM1824" s="62"/>
      <c r="AN1824" s="70"/>
      <c r="AO1824" s="70"/>
      <c r="AP1824" s="71"/>
      <c r="AQ1824" s="70"/>
      <c r="AR1824" s="83"/>
    </row>
    <row r="1825">
      <c r="A1825" s="61"/>
      <c r="B1825" s="62"/>
      <c r="C1825" s="62"/>
      <c r="D1825" s="62"/>
      <c r="E1825" s="62"/>
      <c r="F1825" s="62"/>
      <c r="G1825" s="62"/>
      <c r="H1825" s="62"/>
      <c r="I1825" s="62"/>
      <c r="J1825" s="62"/>
      <c r="K1825" s="62"/>
      <c r="L1825" s="62"/>
      <c r="M1825" s="67"/>
      <c r="N1825" s="62"/>
      <c r="O1825" s="62"/>
      <c r="P1825" s="62"/>
      <c r="Q1825" s="62"/>
      <c r="R1825" s="66"/>
      <c r="S1825" s="66"/>
      <c r="T1825" s="67"/>
      <c r="U1825" s="67"/>
      <c r="V1825" s="68"/>
      <c r="W1825" s="62"/>
      <c r="X1825" s="62"/>
      <c r="Y1825" s="68"/>
      <c r="Z1825" s="68"/>
      <c r="AA1825" s="68"/>
      <c r="AB1825" s="67"/>
      <c r="AC1825" s="67"/>
      <c r="AD1825" s="67"/>
      <c r="AE1825" s="62"/>
      <c r="AF1825" s="70"/>
      <c r="AG1825" s="67"/>
      <c r="AH1825" s="70"/>
      <c r="AI1825" s="62"/>
      <c r="AJ1825" s="62"/>
      <c r="AK1825" s="62"/>
      <c r="AL1825" s="62"/>
      <c r="AM1825" s="62"/>
      <c r="AN1825" s="70"/>
      <c r="AO1825" s="70"/>
      <c r="AP1825" s="71"/>
      <c r="AQ1825" s="70"/>
      <c r="AR1825" s="83"/>
    </row>
    <row r="1826">
      <c r="A1826" s="61"/>
      <c r="B1826" s="62"/>
      <c r="C1826" s="62"/>
      <c r="D1826" s="62"/>
      <c r="E1826" s="62"/>
      <c r="F1826" s="62"/>
      <c r="G1826" s="62"/>
      <c r="H1826" s="62"/>
      <c r="I1826" s="62"/>
      <c r="J1826" s="62"/>
      <c r="K1826" s="62"/>
      <c r="L1826" s="62"/>
      <c r="M1826" s="67"/>
      <c r="N1826" s="62"/>
      <c r="O1826" s="62"/>
      <c r="P1826" s="62"/>
      <c r="Q1826" s="62"/>
      <c r="R1826" s="66"/>
      <c r="S1826" s="66"/>
      <c r="T1826" s="67"/>
      <c r="U1826" s="67"/>
      <c r="V1826" s="68"/>
      <c r="W1826" s="62"/>
      <c r="X1826" s="62"/>
      <c r="Y1826" s="68"/>
      <c r="Z1826" s="68"/>
      <c r="AA1826" s="68"/>
      <c r="AB1826" s="67"/>
      <c r="AC1826" s="67"/>
      <c r="AD1826" s="67"/>
      <c r="AE1826" s="62"/>
      <c r="AF1826" s="70"/>
      <c r="AG1826" s="67"/>
      <c r="AH1826" s="70"/>
      <c r="AI1826" s="62"/>
      <c r="AJ1826" s="62"/>
      <c r="AK1826" s="62"/>
      <c r="AL1826" s="62"/>
      <c r="AM1826" s="62"/>
      <c r="AN1826" s="70"/>
      <c r="AO1826" s="70"/>
      <c r="AP1826" s="71"/>
      <c r="AQ1826" s="70"/>
      <c r="AR1826" s="83"/>
    </row>
    <row r="1827">
      <c r="A1827" s="61"/>
      <c r="B1827" s="62"/>
      <c r="C1827" s="62"/>
      <c r="D1827" s="62"/>
      <c r="E1827" s="62"/>
      <c r="F1827" s="62"/>
      <c r="G1827" s="62"/>
      <c r="H1827" s="62"/>
      <c r="I1827" s="62"/>
      <c r="J1827" s="62"/>
      <c r="K1827" s="62"/>
      <c r="L1827" s="62"/>
      <c r="M1827" s="67"/>
      <c r="N1827" s="62"/>
      <c r="O1827" s="62"/>
      <c r="P1827" s="62"/>
      <c r="Q1827" s="62"/>
      <c r="R1827" s="66"/>
      <c r="S1827" s="66"/>
      <c r="T1827" s="67"/>
      <c r="U1827" s="67"/>
      <c r="V1827" s="68"/>
      <c r="W1827" s="62"/>
      <c r="X1827" s="62"/>
      <c r="Y1827" s="68"/>
      <c r="Z1827" s="68"/>
      <c r="AA1827" s="68"/>
      <c r="AB1827" s="67"/>
      <c r="AC1827" s="67"/>
      <c r="AD1827" s="67"/>
      <c r="AE1827" s="62"/>
      <c r="AF1827" s="70"/>
      <c r="AG1827" s="67"/>
      <c r="AH1827" s="70"/>
      <c r="AI1827" s="62"/>
      <c r="AJ1827" s="62"/>
      <c r="AK1827" s="62"/>
      <c r="AL1827" s="62"/>
      <c r="AM1827" s="62"/>
      <c r="AN1827" s="70"/>
      <c r="AO1827" s="70"/>
      <c r="AP1827" s="71"/>
      <c r="AQ1827" s="70"/>
      <c r="AR1827" s="83"/>
    </row>
    <row r="1828">
      <c r="A1828" s="61"/>
      <c r="B1828" s="62"/>
      <c r="C1828" s="62"/>
      <c r="D1828" s="62"/>
      <c r="E1828" s="62"/>
      <c r="F1828" s="62"/>
      <c r="G1828" s="62"/>
      <c r="H1828" s="62"/>
      <c r="I1828" s="62"/>
      <c r="J1828" s="62"/>
      <c r="K1828" s="62"/>
      <c r="L1828" s="62"/>
      <c r="M1828" s="67"/>
      <c r="N1828" s="62"/>
      <c r="O1828" s="62"/>
      <c r="P1828" s="62"/>
      <c r="Q1828" s="62"/>
      <c r="R1828" s="66"/>
      <c r="S1828" s="66"/>
      <c r="T1828" s="67"/>
      <c r="U1828" s="67"/>
      <c r="V1828" s="68"/>
      <c r="W1828" s="62"/>
      <c r="X1828" s="62"/>
      <c r="Y1828" s="68"/>
      <c r="Z1828" s="68"/>
      <c r="AA1828" s="68"/>
      <c r="AB1828" s="67"/>
      <c r="AC1828" s="67"/>
      <c r="AD1828" s="67"/>
      <c r="AE1828" s="62"/>
      <c r="AF1828" s="70"/>
      <c r="AG1828" s="67"/>
      <c r="AH1828" s="70"/>
      <c r="AI1828" s="62"/>
      <c r="AJ1828" s="62"/>
      <c r="AK1828" s="62"/>
      <c r="AL1828" s="62"/>
      <c r="AM1828" s="62"/>
      <c r="AN1828" s="70"/>
      <c r="AO1828" s="70"/>
      <c r="AP1828" s="71"/>
      <c r="AQ1828" s="70"/>
      <c r="AR1828" s="83"/>
    </row>
    <row r="1829">
      <c r="A1829" s="61"/>
      <c r="B1829" s="62"/>
      <c r="C1829" s="62"/>
      <c r="D1829" s="62"/>
      <c r="E1829" s="62"/>
      <c r="F1829" s="62"/>
      <c r="G1829" s="62"/>
      <c r="H1829" s="62"/>
      <c r="I1829" s="62"/>
      <c r="J1829" s="62"/>
      <c r="K1829" s="62"/>
      <c r="L1829" s="62"/>
      <c r="M1829" s="67"/>
      <c r="N1829" s="62"/>
      <c r="O1829" s="62"/>
      <c r="P1829" s="62"/>
      <c r="Q1829" s="62"/>
      <c r="R1829" s="66"/>
      <c r="S1829" s="66"/>
      <c r="T1829" s="67"/>
      <c r="U1829" s="67"/>
      <c r="V1829" s="68"/>
      <c r="W1829" s="62"/>
      <c r="X1829" s="62"/>
      <c r="Y1829" s="68"/>
      <c r="Z1829" s="68"/>
      <c r="AA1829" s="68"/>
      <c r="AB1829" s="67"/>
      <c r="AC1829" s="67"/>
      <c r="AD1829" s="67"/>
      <c r="AE1829" s="62"/>
      <c r="AF1829" s="70"/>
      <c r="AG1829" s="67"/>
      <c r="AH1829" s="70"/>
      <c r="AI1829" s="62"/>
      <c r="AJ1829" s="62"/>
      <c r="AK1829" s="62"/>
      <c r="AL1829" s="62"/>
      <c r="AM1829" s="62"/>
      <c r="AN1829" s="70"/>
      <c r="AO1829" s="70"/>
      <c r="AP1829" s="71"/>
      <c r="AQ1829" s="70"/>
      <c r="AR1829" s="83"/>
    </row>
    <row r="1830">
      <c r="A1830" s="61"/>
      <c r="B1830" s="62"/>
      <c r="C1830" s="62"/>
      <c r="D1830" s="62"/>
      <c r="E1830" s="62"/>
      <c r="F1830" s="62"/>
      <c r="G1830" s="62"/>
      <c r="H1830" s="62"/>
      <c r="I1830" s="62"/>
      <c r="J1830" s="62"/>
      <c r="K1830" s="62"/>
      <c r="L1830" s="62"/>
      <c r="M1830" s="67"/>
      <c r="N1830" s="62"/>
      <c r="O1830" s="62"/>
      <c r="P1830" s="62"/>
      <c r="Q1830" s="62"/>
      <c r="R1830" s="66"/>
      <c r="S1830" s="66"/>
      <c r="T1830" s="67"/>
      <c r="U1830" s="67"/>
      <c r="V1830" s="68"/>
      <c r="W1830" s="62"/>
      <c r="X1830" s="62"/>
      <c r="Y1830" s="68"/>
      <c r="Z1830" s="68"/>
      <c r="AA1830" s="68"/>
      <c r="AB1830" s="67"/>
      <c r="AC1830" s="67"/>
      <c r="AD1830" s="67"/>
      <c r="AE1830" s="62"/>
      <c r="AF1830" s="70"/>
      <c r="AG1830" s="67"/>
      <c r="AH1830" s="70"/>
      <c r="AI1830" s="62"/>
      <c r="AJ1830" s="62"/>
      <c r="AK1830" s="62"/>
      <c r="AL1830" s="62"/>
      <c r="AM1830" s="62"/>
      <c r="AN1830" s="70"/>
      <c r="AO1830" s="70"/>
      <c r="AP1830" s="71"/>
      <c r="AQ1830" s="70"/>
      <c r="AR1830" s="83"/>
    </row>
    <row r="1831">
      <c r="A1831" s="61"/>
      <c r="B1831" s="62"/>
      <c r="C1831" s="62"/>
      <c r="D1831" s="62"/>
      <c r="E1831" s="62"/>
      <c r="F1831" s="62"/>
      <c r="G1831" s="62"/>
      <c r="H1831" s="62"/>
      <c r="I1831" s="62"/>
      <c r="J1831" s="62"/>
      <c r="K1831" s="62"/>
      <c r="L1831" s="62"/>
      <c r="M1831" s="67"/>
      <c r="N1831" s="62"/>
      <c r="O1831" s="62"/>
      <c r="P1831" s="62"/>
      <c r="Q1831" s="62"/>
      <c r="R1831" s="66"/>
      <c r="S1831" s="66"/>
      <c r="T1831" s="67"/>
      <c r="U1831" s="67"/>
      <c r="V1831" s="68"/>
      <c r="W1831" s="62"/>
      <c r="X1831" s="62"/>
      <c r="Y1831" s="68"/>
      <c r="Z1831" s="68"/>
      <c r="AA1831" s="68"/>
      <c r="AB1831" s="67"/>
      <c r="AC1831" s="67"/>
      <c r="AD1831" s="67"/>
      <c r="AE1831" s="62"/>
      <c r="AF1831" s="70"/>
      <c r="AG1831" s="67"/>
      <c r="AH1831" s="70"/>
      <c r="AI1831" s="62"/>
      <c r="AJ1831" s="62"/>
      <c r="AK1831" s="62"/>
      <c r="AL1831" s="62"/>
      <c r="AM1831" s="62"/>
      <c r="AN1831" s="70"/>
      <c r="AO1831" s="70"/>
      <c r="AP1831" s="71"/>
      <c r="AQ1831" s="70"/>
      <c r="AR1831" s="83"/>
    </row>
    <row r="1832">
      <c r="A1832" s="61"/>
      <c r="B1832" s="62"/>
      <c r="C1832" s="62"/>
      <c r="D1832" s="62"/>
      <c r="E1832" s="62"/>
      <c r="F1832" s="62"/>
      <c r="G1832" s="62"/>
      <c r="H1832" s="62"/>
      <c r="I1832" s="62"/>
      <c r="J1832" s="62"/>
      <c r="K1832" s="62"/>
      <c r="L1832" s="62"/>
      <c r="M1832" s="67"/>
      <c r="N1832" s="62"/>
      <c r="O1832" s="62"/>
      <c r="P1832" s="62"/>
      <c r="Q1832" s="62"/>
      <c r="R1832" s="66"/>
      <c r="S1832" s="66"/>
      <c r="T1832" s="67"/>
      <c r="U1832" s="67"/>
      <c r="V1832" s="68"/>
      <c r="W1832" s="62"/>
      <c r="X1832" s="62"/>
      <c r="Y1832" s="68"/>
      <c r="Z1832" s="68"/>
      <c r="AA1832" s="68"/>
      <c r="AB1832" s="67"/>
      <c r="AC1832" s="67"/>
      <c r="AD1832" s="67"/>
      <c r="AE1832" s="62"/>
      <c r="AF1832" s="70"/>
      <c r="AG1832" s="67"/>
      <c r="AH1832" s="70"/>
      <c r="AI1832" s="62"/>
      <c r="AJ1832" s="62"/>
      <c r="AK1832" s="62"/>
      <c r="AL1832" s="62"/>
      <c r="AM1832" s="62"/>
      <c r="AN1832" s="70"/>
      <c r="AO1832" s="70"/>
      <c r="AP1832" s="71"/>
      <c r="AQ1832" s="70"/>
      <c r="AR1832" s="83"/>
    </row>
    <row r="1833">
      <c r="A1833" s="61"/>
      <c r="B1833" s="62"/>
      <c r="C1833" s="62"/>
      <c r="D1833" s="62"/>
      <c r="E1833" s="62"/>
      <c r="F1833" s="62"/>
      <c r="G1833" s="62"/>
      <c r="H1833" s="62"/>
      <c r="I1833" s="62"/>
      <c r="J1833" s="62"/>
      <c r="K1833" s="62"/>
      <c r="L1833" s="62"/>
      <c r="M1833" s="67"/>
      <c r="N1833" s="62"/>
      <c r="O1833" s="62"/>
      <c r="P1833" s="62"/>
      <c r="Q1833" s="62"/>
      <c r="R1833" s="66"/>
      <c r="S1833" s="66"/>
      <c r="T1833" s="67"/>
      <c r="U1833" s="67"/>
      <c r="V1833" s="68"/>
      <c r="W1833" s="62"/>
      <c r="X1833" s="62"/>
      <c r="Y1833" s="68"/>
      <c r="Z1833" s="68"/>
      <c r="AA1833" s="68"/>
      <c r="AB1833" s="67"/>
      <c r="AC1833" s="67"/>
      <c r="AD1833" s="67"/>
      <c r="AE1833" s="62"/>
      <c r="AF1833" s="70"/>
      <c r="AG1833" s="67"/>
      <c r="AH1833" s="70"/>
      <c r="AI1833" s="62"/>
      <c r="AJ1833" s="62"/>
      <c r="AK1833" s="62"/>
      <c r="AL1833" s="62"/>
      <c r="AM1833" s="62"/>
      <c r="AN1833" s="70"/>
      <c r="AO1833" s="70"/>
      <c r="AP1833" s="71"/>
      <c r="AQ1833" s="70"/>
      <c r="AR1833" s="83"/>
    </row>
    <row r="1834">
      <c r="A1834" s="61"/>
      <c r="B1834" s="62"/>
      <c r="C1834" s="62"/>
      <c r="D1834" s="62"/>
      <c r="E1834" s="62"/>
      <c r="F1834" s="62"/>
      <c r="G1834" s="62"/>
      <c r="H1834" s="62"/>
      <c r="I1834" s="62"/>
      <c r="J1834" s="62"/>
      <c r="K1834" s="62"/>
      <c r="L1834" s="62"/>
      <c r="M1834" s="67"/>
      <c r="N1834" s="62"/>
      <c r="O1834" s="62"/>
      <c r="P1834" s="62"/>
      <c r="Q1834" s="62"/>
      <c r="R1834" s="66"/>
      <c r="S1834" s="66"/>
      <c r="T1834" s="67"/>
      <c r="U1834" s="67"/>
      <c r="V1834" s="68"/>
      <c r="W1834" s="62"/>
      <c r="X1834" s="62"/>
      <c r="Y1834" s="68"/>
      <c r="Z1834" s="68"/>
      <c r="AA1834" s="68"/>
      <c r="AB1834" s="67"/>
      <c r="AC1834" s="67"/>
      <c r="AD1834" s="67"/>
      <c r="AE1834" s="62"/>
      <c r="AF1834" s="70"/>
      <c r="AG1834" s="67"/>
      <c r="AH1834" s="70"/>
      <c r="AI1834" s="62"/>
      <c r="AJ1834" s="62"/>
      <c r="AK1834" s="62"/>
      <c r="AL1834" s="62"/>
      <c r="AM1834" s="62"/>
      <c r="AN1834" s="70"/>
      <c r="AO1834" s="70"/>
      <c r="AP1834" s="71"/>
      <c r="AQ1834" s="70"/>
      <c r="AR1834" s="83"/>
    </row>
    <row r="1835">
      <c r="A1835" s="61"/>
      <c r="B1835" s="62"/>
      <c r="C1835" s="62"/>
      <c r="D1835" s="62"/>
      <c r="E1835" s="62"/>
      <c r="F1835" s="62"/>
      <c r="G1835" s="62"/>
      <c r="H1835" s="62"/>
      <c r="I1835" s="62"/>
      <c r="J1835" s="62"/>
      <c r="K1835" s="62"/>
      <c r="L1835" s="62"/>
      <c r="M1835" s="67"/>
      <c r="N1835" s="62"/>
      <c r="O1835" s="62"/>
      <c r="P1835" s="62"/>
      <c r="Q1835" s="62"/>
      <c r="R1835" s="66"/>
      <c r="S1835" s="66"/>
      <c r="T1835" s="67"/>
      <c r="U1835" s="67"/>
      <c r="V1835" s="68"/>
      <c r="W1835" s="62"/>
      <c r="X1835" s="62"/>
      <c r="Y1835" s="68"/>
      <c r="Z1835" s="68"/>
      <c r="AA1835" s="68"/>
      <c r="AB1835" s="67"/>
      <c r="AC1835" s="67"/>
      <c r="AD1835" s="67"/>
      <c r="AE1835" s="62"/>
      <c r="AF1835" s="70"/>
      <c r="AG1835" s="67"/>
      <c r="AH1835" s="70"/>
      <c r="AI1835" s="62"/>
      <c r="AJ1835" s="62"/>
      <c r="AK1835" s="62"/>
      <c r="AL1835" s="62"/>
      <c r="AM1835" s="62"/>
      <c r="AN1835" s="70"/>
      <c r="AO1835" s="70"/>
      <c r="AP1835" s="71"/>
      <c r="AQ1835" s="70"/>
      <c r="AR1835" s="83"/>
    </row>
    <row r="1836">
      <c r="A1836" s="61"/>
      <c r="B1836" s="62"/>
      <c r="C1836" s="62"/>
      <c r="D1836" s="62"/>
      <c r="E1836" s="62"/>
      <c r="F1836" s="62"/>
      <c r="G1836" s="62"/>
      <c r="H1836" s="62"/>
      <c r="I1836" s="62"/>
      <c r="J1836" s="62"/>
      <c r="K1836" s="62"/>
      <c r="L1836" s="62"/>
      <c r="M1836" s="67"/>
      <c r="N1836" s="62"/>
      <c r="O1836" s="62"/>
      <c r="P1836" s="62"/>
      <c r="Q1836" s="62"/>
      <c r="R1836" s="66"/>
      <c r="S1836" s="66"/>
      <c r="T1836" s="67"/>
      <c r="U1836" s="67"/>
      <c r="V1836" s="68"/>
      <c r="W1836" s="62"/>
      <c r="X1836" s="62"/>
      <c r="Y1836" s="68"/>
      <c r="Z1836" s="68"/>
      <c r="AA1836" s="68"/>
      <c r="AB1836" s="67"/>
      <c r="AC1836" s="67"/>
      <c r="AD1836" s="67"/>
      <c r="AE1836" s="62"/>
      <c r="AF1836" s="70"/>
      <c r="AG1836" s="67"/>
      <c r="AH1836" s="70"/>
      <c r="AI1836" s="62"/>
      <c r="AJ1836" s="62"/>
      <c r="AK1836" s="62"/>
      <c r="AL1836" s="62"/>
      <c r="AM1836" s="62"/>
      <c r="AN1836" s="70"/>
      <c r="AO1836" s="70"/>
      <c r="AP1836" s="71"/>
      <c r="AQ1836" s="70"/>
      <c r="AR1836" s="83"/>
    </row>
    <row r="1837">
      <c r="A1837" s="61"/>
      <c r="B1837" s="62"/>
      <c r="C1837" s="62"/>
      <c r="D1837" s="62"/>
      <c r="E1837" s="62"/>
      <c r="F1837" s="62"/>
      <c r="G1837" s="62"/>
      <c r="H1837" s="62"/>
      <c r="I1837" s="62"/>
      <c r="J1837" s="62"/>
      <c r="K1837" s="62"/>
      <c r="L1837" s="62"/>
      <c r="M1837" s="67"/>
      <c r="N1837" s="62"/>
      <c r="O1837" s="62"/>
      <c r="P1837" s="62"/>
      <c r="Q1837" s="62"/>
      <c r="R1837" s="66"/>
      <c r="S1837" s="66"/>
      <c r="T1837" s="67"/>
      <c r="U1837" s="67"/>
      <c r="V1837" s="68"/>
      <c r="W1837" s="62"/>
      <c r="X1837" s="62"/>
      <c r="Y1837" s="68"/>
      <c r="Z1837" s="68"/>
      <c r="AA1837" s="68"/>
      <c r="AB1837" s="67"/>
      <c r="AC1837" s="67"/>
      <c r="AD1837" s="67"/>
      <c r="AE1837" s="62"/>
      <c r="AF1837" s="70"/>
      <c r="AG1837" s="67"/>
      <c r="AH1837" s="70"/>
      <c r="AI1837" s="62"/>
      <c r="AJ1837" s="62"/>
      <c r="AK1837" s="62"/>
      <c r="AL1837" s="62"/>
      <c r="AM1837" s="62"/>
      <c r="AN1837" s="70"/>
      <c r="AO1837" s="70"/>
      <c r="AP1837" s="71"/>
      <c r="AQ1837" s="70"/>
      <c r="AR1837" s="83"/>
    </row>
    <row r="1838">
      <c r="A1838" s="61"/>
      <c r="B1838" s="62"/>
      <c r="C1838" s="62"/>
      <c r="D1838" s="62"/>
      <c r="E1838" s="62"/>
      <c r="F1838" s="62"/>
      <c r="G1838" s="62"/>
      <c r="H1838" s="62"/>
      <c r="I1838" s="62"/>
      <c r="J1838" s="62"/>
      <c r="K1838" s="62"/>
      <c r="L1838" s="62"/>
      <c r="M1838" s="67"/>
      <c r="N1838" s="62"/>
      <c r="O1838" s="62"/>
      <c r="P1838" s="62"/>
      <c r="Q1838" s="62"/>
      <c r="R1838" s="66"/>
      <c r="S1838" s="66"/>
      <c r="T1838" s="67"/>
      <c r="U1838" s="67"/>
      <c r="V1838" s="68"/>
      <c r="W1838" s="62"/>
      <c r="X1838" s="62"/>
      <c r="Y1838" s="68"/>
      <c r="Z1838" s="68"/>
      <c r="AA1838" s="68"/>
      <c r="AB1838" s="67"/>
      <c r="AC1838" s="67"/>
      <c r="AD1838" s="67"/>
      <c r="AE1838" s="62"/>
      <c r="AF1838" s="70"/>
      <c r="AG1838" s="67"/>
      <c r="AH1838" s="70"/>
      <c r="AI1838" s="62"/>
      <c r="AJ1838" s="62"/>
      <c r="AK1838" s="62"/>
      <c r="AL1838" s="62"/>
      <c r="AM1838" s="62"/>
      <c r="AN1838" s="70"/>
      <c r="AO1838" s="70"/>
      <c r="AP1838" s="71"/>
      <c r="AQ1838" s="70"/>
      <c r="AR1838" s="83"/>
    </row>
    <row r="1839">
      <c r="A1839" s="61"/>
      <c r="B1839" s="62"/>
      <c r="C1839" s="62"/>
      <c r="D1839" s="62"/>
      <c r="E1839" s="62"/>
      <c r="F1839" s="62"/>
      <c r="G1839" s="62"/>
      <c r="H1839" s="62"/>
      <c r="I1839" s="62"/>
      <c r="J1839" s="62"/>
      <c r="K1839" s="62"/>
      <c r="L1839" s="62"/>
      <c r="M1839" s="67"/>
      <c r="N1839" s="62"/>
      <c r="O1839" s="62"/>
      <c r="P1839" s="62"/>
      <c r="Q1839" s="62"/>
      <c r="R1839" s="66"/>
      <c r="S1839" s="66"/>
      <c r="T1839" s="67"/>
      <c r="U1839" s="67"/>
      <c r="V1839" s="68"/>
      <c r="W1839" s="62"/>
      <c r="X1839" s="62"/>
      <c r="Y1839" s="68"/>
      <c r="Z1839" s="68"/>
      <c r="AA1839" s="68"/>
      <c r="AB1839" s="67"/>
      <c r="AC1839" s="67"/>
      <c r="AD1839" s="67"/>
      <c r="AE1839" s="62"/>
      <c r="AF1839" s="70"/>
      <c r="AG1839" s="67"/>
      <c r="AH1839" s="70"/>
      <c r="AI1839" s="62"/>
      <c r="AJ1839" s="62"/>
      <c r="AK1839" s="62"/>
      <c r="AL1839" s="62"/>
      <c r="AM1839" s="62"/>
      <c r="AN1839" s="70"/>
      <c r="AO1839" s="70"/>
      <c r="AP1839" s="71"/>
      <c r="AQ1839" s="70"/>
      <c r="AR1839" s="83"/>
    </row>
    <row r="1840">
      <c r="A1840" s="61"/>
      <c r="B1840" s="62"/>
      <c r="C1840" s="62"/>
      <c r="D1840" s="62"/>
      <c r="E1840" s="62"/>
      <c r="F1840" s="62"/>
      <c r="G1840" s="62"/>
      <c r="H1840" s="62"/>
      <c r="I1840" s="62"/>
      <c r="J1840" s="62"/>
      <c r="K1840" s="62"/>
      <c r="L1840" s="62"/>
      <c r="M1840" s="67"/>
      <c r="N1840" s="62"/>
      <c r="O1840" s="62"/>
      <c r="P1840" s="62"/>
      <c r="Q1840" s="62"/>
      <c r="R1840" s="66"/>
      <c r="S1840" s="66"/>
      <c r="T1840" s="67"/>
      <c r="U1840" s="67"/>
      <c r="V1840" s="68"/>
      <c r="W1840" s="62"/>
      <c r="X1840" s="62"/>
      <c r="Y1840" s="68"/>
      <c r="Z1840" s="68"/>
      <c r="AA1840" s="68"/>
      <c r="AB1840" s="67"/>
      <c r="AC1840" s="67"/>
      <c r="AD1840" s="67"/>
      <c r="AE1840" s="62"/>
      <c r="AF1840" s="70"/>
      <c r="AG1840" s="67"/>
      <c r="AH1840" s="70"/>
      <c r="AI1840" s="62"/>
      <c r="AJ1840" s="62"/>
      <c r="AK1840" s="62"/>
      <c r="AL1840" s="62"/>
      <c r="AM1840" s="62"/>
      <c r="AN1840" s="70"/>
      <c r="AO1840" s="70"/>
      <c r="AP1840" s="71"/>
      <c r="AQ1840" s="70"/>
      <c r="AR1840" s="83"/>
    </row>
    <row r="1841">
      <c r="A1841" s="61"/>
      <c r="B1841" s="62"/>
      <c r="C1841" s="62"/>
      <c r="D1841" s="62"/>
      <c r="E1841" s="62"/>
      <c r="F1841" s="62"/>
      <c r="G1841" s="62"/>
      <c r="H1841" s="62"/>
      <c r="I1841" s="62"/>
      <c r="J1841" s="62"/>
      <c r="K1841" s="62"/>
      <c r="L1841" s="62"/>
      <c r="M1841" s="67"/>
      <c r="N1841" s="62"/>
      <c r="O1841" s="62"/>
      <c r="P1841" s="62"/>
      <c r="Q1841" s="62"/>
      <c r="R1841" s="66"/>
      <c r="S1841" s="66"/>
      <c r="T1841" s="67"/>
      <c r="U1841" s="67"/>
      <c r="V1841" s="68"/>
      <c r="W1841" s="62"/>
      <c r="X1841" s="62"/>
      <c r="Y1841" s="68"/>
      <c r="Z1841" s="68"/>
      <c r="AA1841" s="68"/>
      <c r="AB1841" s="67"/>
      <c r="AC1841" s="67"/>
      <c r="AD1841" s="67"/>
      <c r="AE1841" s="62"/>
      <c r="AF1841" s="70"/>
      <c r="AG1841" s="67"/>
      <c r="AH1841" s="70"/>
      <c r="AI1841" s="62"/>
      <c r="AJ1841" s="62"/>
      <c r="AK1841" s="62"/>
      <c r="AL1841" s="62"/>
      <c r="AM1841" s="62"/>
      <c r="AN1841" s="70"/>
      <c r="AO1841" s="70"/>
      <c r="AP1841" s="71"/>
      <c r="AQ1841" s="70"/>
      <c r="AR1841" s="83"/>
    </row>
    <row r="1842">
      <c r="A1842" s="61"/>
      <c r="B1842" s="62"/>
      <c r="C1842" s="62"/>
      <c r="D1842" s="62"/>
      <c r="E1842" s="62"/>
      <c r="F1842" s="62"/>
      <c r="G1842" s="62"/>
      <c r="H1842" s="62"/>
      <c r="I1842" s="62"/>
      <c r="J1842" s="62"/>
      <c r="K1842" s="62"/>
      <c r="L1842" s="62"/>
      <c r="M1842" s="67"/>
      <c r="N1842" s="62"/>
      <c r="O1842" s="62"/>
      <c r="P1842" s="62"/>
      <c r="Q1842" s="62"/>
      <c r="R1842" s="66"/>
      <c r="S1842" s="66"/>
      <c r="T1842" s="67"/>
      <c r="U1842" s="67"/>
      <c r="V1842" s="68"/>
      <c r="W1842" s="62"/>
      <c r="X1842" s="62"/>
      <c r="Y1842" s="68"/>
      <c r="Z1842" s="68"/>
      <c r="AA1842" s="68"/>
      <c r="AB1842" s="67"/>
      <c r="AC1842" s="67"/>
      <c r="AD1842" s="67"/>
      <c r="AE1842" s="62"/>
      <c r="AF1842" s="70"/>
      <c r="AG1842" s="67"/>
      <c r="AH1842" s="70"/>
      <c r="AI1842" s="62"/>
      <c r="AJ1842" s="62"/>
      <c r="AK1842" s="62"/>
      <c r="AL1842" s="62"/>
      <c r="AM1842" s="62"/>
      <c r="AN1842" s="70"/>
      <c r="AO1842" s="70"/>
      <c r="AP1842" s="71"/>
      <c r="AQ1842" s="70"/>
      <c r="AR1842" s="83"/>
    </row>
    <row r="1843">
      <c r="A1843" s="61"/>
      <c r="B1843" s="62"/>
      <c r="C1843" s="62"/>
      <c r="D1843" s="62"/>
      <c r="E1843" s="62"/>
      <c r="F1843" s="62"/>
      <c r="G1843" s="62"/>
      <c r="H1843" s="62"/>
      <c r="I1843" s="62"/>
      <c r="J1843" s="62"/>
      <c r="K1843" s="62"/>
      <c r="L1843" s="62"/>
      <c r="M1843" s="67"/>
      <c r="N1843" s="62"/>
      <c r="O1843" s="62"/>
      <c r="P1843" s="62"/>
      <c r="Q1843" s="62"/>
      <c r="R1843" s="66"/>
      <c r="S1843" s="66"/>
      <c r="T1843" s="67"/>
      <c r="U1843" s="67"/>
      <c r="V1843" s="68"/>
      <c r="W1843" s="62"/>
      <c r="X1843" s="62"/>
      <c r="Y1843" s="68"/>
      <c r="Z1843" s="68"/>
      <c r="AA1843" s="68"/>
      <c r="AB1843" s="67"/>
      <c r="AC1843" s="67"/>
      <c r="AD1843" s="67"/>
      <c r="AE1843" s="62"/>
      <c r="AF1843" s="70"/>
      <c r="AG1843" s="67"/>
      <c r="AH1843" s="70"/>
      <c r="AI1843" s="62"/>
      <c r="AJ1843" s="62"/>
      <c r="AK1843" s="62"/>
      <c r="AL1843" s="62"/>
      <c r="AM1843" s="62"/>
      <c r="AN1843" s="70"/>
      <c r="AO1843" s="70"/>
      <c r="AP1843" s="71"/>
      <c r="AQ1843" s="70"/>
      <c r="AR1843" s="83"/>
    </row>
    <row r="1844">
      <c r="A1844" s="61"/>
      <c r="B1844" s="62"/>
      <c r="C1844" s="62"/>
      <c r="D1844" s="62"/>
      <c r="E1844" s="62"/>
      <c r="F1844" s="62"/>
      <c r="G1844" s="62"/>
      <c r="H1844" s="62"/>
      <c r="I1844" s="62"/>
      <c r="J1844" s="62"/>
      <c r="K1844" s="62"/>
      <c r="L1844" s="62"/>
      <c r="M1844" s="67"/>
      <c r="N1844" s="62"/>
      <c r="O1844" s="62"/>
      <c r="P1844" s="62"/>
      <c r="Q1844" s="62"/>
      <c r="R1844" s="66"/>
      <c r="S1844" s="66"/>
      <c r="T1844" s="67"/>
      <c r="U1844" s="67"/>
      <c r="V1844" s="68"/>
      <c r="W1844" s="62"/>
      <c r="X1844" s="62"/>
      <c r="Y1844" s="68"/>
      <c r="Z1844" s="68"/>
      <c r="AA1844" s="68"/>
      <c r="AB1844" s="67"/>
      <c r="AC1844" s="67"/>
      <c r="AD1844" s="67"/>
      <c r="AE1844" s="62"/>
      <c r="AF1844" s="70"/>
      <c r="AG1844" s="67"/>
      <c r="AH1844" s="70"/>
      <c r="AI1844" s="62"/>
      <c r="AJ1844" s="62"/>
      <c r="AK1844" s="62"/>
      <c r="AL1844" s="62"/>
      <c r="AM1844" s="62"/>
      <c r="AN1844" s="70"/>
      <c r="AO1844" s="70"/>
      <c r="AP1844" s="71"/>
      <c r="AQ1844" s="70"/>
      <c r="AR1844" s="83"/>
    </row>
    <row r="1845">
      <c r="A1845" s="61"/>
      <c r="B1845" s="62"/>
      <c r="C1845" s="62"/>
      <c r="D1845" s="62"/>
      <c r="E1845" s="62"/>
      <c r="F1845" s="62"/>
      <c r="G1845" s="62"/>
      <c r="H1845" s="62"/>
      <c r="I1845" s="62"/>
      <c r="J1845" s="62"/>
      <c r="K1845" s="62"/>
      <c r="L1845" s="62"/>
      <c r="M1845" s="67"/>
      <c r="N1845" s="62"/>
      <c r="O1845" s="62"/>
      <c r="P1845" s="62"/>
      <c r="Q1845" s="62"/>
      <c r="R1845" s="66"/>
      <c r="S1845" s="66"/>
      <c r="T1845" s="67"/>
      <c r="U1845" s="67"/>
      <c r="V1845" s="68"/>
      <c r="W1845" s="62"/>
      <c r="X1845" s="62"/>
      <c r="Y1845" s="68"/>
      <c r="Z1845" s="68"/>
      <c r="AA1845" s="68"/>
      <c r="AB1845" s="67"/>
      <c r="AC1845" s="67"/>
      <c r="AD1845" s="67"/>
      <c r="AE1845" s="62"/>
      <c r="AF1845" s="70"/>
      <c r="AG1845" s="67"/>
      <c r="AH1845" s="70"/>
      <c r="AI1845" s="62"/>
      <c r="AJ1845" s="62"/>
      <c r="AK1845" s="62"/>
      <c r="AL1845" s="62"/>
      <c r="AM1845" s="62"/>
      <c r="AN1845" s="70"/>
      <c r="AO1845" s="70"/>
      <c r="AP1845" s="71"/>
      <c r="AQ1845" s="70"/>
      <c r="AR1845" s="83"/>
    </row>
    <row r="1846">
      <c r="A1846" s="61"/>
      <c r="B1846" s="62"/>
      <c r="C1846" s="62"/>
      <c r="D1846" s="62"/>
      <c r="E1846" s="62"/>
      <c r="F1846" s="62"/>
      <c r="G1846" s="62"/>
      <c r="H1846" s="62"/>
      <c r="I1846" s="62"/>
      <c r="J1846" s="62"/>
      <c r="K1846" s="62"/>
      <c r="L1846" s="62"/>
      <c r="M1846" s="67"/>
      <c r="N1846" s="62"/>
      <c r="O1846" s="62"/>
      <c r="P1846" s="62"/>
      <c r="Q1846" s="62"/>
      <c r="R1846" s="66"/>
      <c r="S1846" s="66"/>
      <c r="T1846" s="67"/>
      <c r="U1846" s="67"/>
      <c r="V1846" s="68"/>
      <c r="W1846" s="62"/>
      <c r="X1846" s="62"/>
      <c r="Y1846" s="68"/>
      <c r="Z1846" s="68"/>
      <c r="AA1846" s="68"/>
      <c r="AB1846" s="67"/>
      <c r="AC1846" s="67"/>
      <c r="AD1846" s="67"/>
      <c r="AE1846" s="62"/>
      <c r="AF1846" s="70"/>
      <c r="AG1846" s="67"/>
      <c r="AH1846" s="70"/>
      <c r="AI1846" s="62"/>
      <c r="AJ1846" s="62"/>
      <c r="AK1846" s="62"/>
      <c r="AL1846" s="62"/>
      <c r="AM1846" s="62"/>
      <c r="AN1846" s="70"/>
      <c r="AO1846" s="70"/>
      <c r="AP1846" s="71"/>
      <c r="AQ1846" s="70"/>
      <c r="AR1846" s="83"/>
    </row>
    <row r="1847">
      <c r="A1847" s="61"/>
      <c r="B1847" s="62"/>
      <c r="C1847" s="62"/>
      <c r="D1847" s="62"/>
      <c r="E1847" s="62"/>
      <c r="F1847" s="62"/>
      <c r="G1847" s="62"/>
      <c r="H1847" s="62"/>
      <c r="I1847" s="62"/>
      <c r="J1847" s="62"/>
      <c r="K1847" s="62"/>
      <c r="L1847" s="62"/>
      <c r="M1847" s="67"/>
      <c r="N1847" s="62"/>
      <c r="O1847" s="62"/>
      <c r="P1847" s="62"/>
      <c r="Q1847" s="62"/>
      <c r="R1847" s="66"/>
      <c r="S1847" s="66"/>
      <c r="T1847" s="67"/>
      <c r="U1847" s="67"/>
      <c r="V1847" s="68"/>
      <c r="W1847" s="62"/>
      <c r="X1847" s="62"/>
      <c r="Y1847" s="68"/>
      <c r="Z1847" s="68"/>
      <c r="AA1847" s="68"/>
      <c r="AB1847" s="67"/>
      <c r="AC1847" s="67"/>
      <c r="AD1847" s="67"/>
      <c r="AE1847" s="62"/>
      <c r="AF1847" s="70"/>
      <c r="AG1847" s="67"/>
      <c r="AH1847" s="70"/>
      <c r="AI1847" s="62"/>
      <c r="AJ1847" s="62"/>
      <c r="AK1847" s="62"/>
      <c r="AL1847" s="62"/>
      <c r="AM1847" s="62"/>
      <c r="AN1847" s="70"/>
      <c r="AO1847" s="70"/>
      <c r="AP1847" s="71"/>
      <c r="AQ1847" s="70"/>
      <c r="AR1847" s="83"/>
    </row>
    <row r="1848">
      <c r="A1848" s="61"/>
      <c r="B1848" s="62"/>
      <c r="C1848" s="62"/>
      <c r="D1848" s="62"/>
      <c r="E1848" s="62"/>
      <c r="F1848" s="62"/>
      <c r="G1848" s="62"/>
      <c r="H1848" s="62"/>
      <c r="I1848" s="62"/>
      <c r="J1848" s="62"/>
      <c r="K1848" s="62"/>
      <c r="L1848" s="62"/>
      <c r="M1848" s="67"/>
      <c r="N1848" s="62"/>
      <c r="O1848" s="62"/>
      <c r="P1848" s="62"/>
      <c r="Q1848" s="62"/>
      <c r="R1848" s="66"/>
      <c r="S1848" s="66"/>
      <c r="T1848" s="67"/>
      <c r="U1848" s="67"/>
      <c r="V1848" s="68"/>
      <c r="W1848" s="62"/>
      <c r="X1848" s="62"/>
      <c r="Y1848" s="68"/>
      <c r="Z1848" s="68"/>
      <c r="AA1848" s="68"/>
      <c r="AB1848" s="67"/>
      <c r="AC1848" s="67"/>
      <c r="AD1848" s="67"/>
      <c r="AE1848" s="62"/>
      <c r="AF1848" s="70"/>
      <c r="AG1848" s="67"/>
      <c r="AH1848" s="70"/>
      <c r="AI1848" s="62"/>
      <c r="AJ1848" s="62"/>
      <c r="AK1848" s="62"/>
      <c r="AL1848" s="62"/>
      <c r="AM1848" s="62"/>
      <c r="AN1848" s="70"/>
      <c r="AO1848" s="70"/>
      <c r="AP1848" s="71"/>
      <c r="AQ1848" s="70"/>
      <c r="AR1848" s="83"/>
    </row>
    <row r="1849">
      <c r="A1849" s="61"/>
      <c r="B1849" s="62"/>
      <c r="C1849" s="62"/>
      <c r="D1849" s="62"/>
      <c r="E1849" s="62"/>
      <c r="F1849" s="62"/>
      <c r="G1849" s="62"/>
      <c r="H1849" s="62"/>
      <c r="I1849" s="62"/>
      <c r="J1849" s="62"/>
      <c r="K1849" s="62"/>
      <c r="L1849" s="62"/>
      <c r="M1849" s="67"/>
      <c r="N1849" s="62"/>
      <c r="O1849" s="62"/>
      <c r="P1849" s="62"/>
      <c r="Q1849" s="62"/>
      <c r="R1849" s="66"/>
      <c r="S1849" s="66"/>
      <c r="T1849" s="67"/>
      <c r="U1849" s="67"/>
      <c r="V1849" s="68"/>
      <c r="W1849" s="62"/>
      <c r="X1849" s="62"/>
      <c r="Y1849" s="68"/>
      <c r="Z1849" s="68"/>
      <c r="AA1849" s="68"/>
      <c r="AB1849" s="67"/>
      <c r="AC1849" s="67"/>
      <c r="AD1849" s="67"/>
      <c r="AE1849" s="62"/>
      <c r="AF1849" s="70"/>
      <c r="AG1849" s="67"/>
      <c r="AH1849" s="70"/>
      <c r="AI1849" s="62"/>
      <c r="AJ1849" s="62"/>
      <c r="AK1849" s="62"/>
      <c r="AL1849" s="62"/>
      <c r="AM1849" s="62"/>
      <c r="AN1849" s="70"/>
      <c r="AO1849" s="70"/>
      <c r="AP1849" s="71"/>
      <c r="AQ1849" s="70"/>
      <c r="AR1849" s="83"/>
    </row>
    <row r="1850">
      <c r="A1850" s="61"/>
      <c r="B1850" s="62"/>
      <c r="C1850" s="62"/>
      <c r="D1850" s="62"/>
      <c r="E1850" s="62"/>
      <c r="F1850" s="62"/>
      <c r="G1850" s="62"/>
      <c r="H1850" s="62"/>
      <c r="I1850" s="62"/>
      <c r="J1850" s="62"/>
      <c r="K1850" s="62"/>
      <c r="L1850" s="62"/>
      <c r="M1850" s="67"/>
      <c r="N1850" s="62"/>
      <c r="O1850" s="62"/>
      <c r="P1850" s="62"/>
      <c r="Q1850" s="62"/>
      <c r="R1850" s="66"/>
      <c r="S1850" s="66"/>
      <c r="T1850" s="67"/>
      <c r="U1850" s="67"/>
      <c r="V1850" s="68"/>
      <c r="W1850" s="62"/>
      <c r="X1850" s="62"/>
      <c r="Y1850" s="68"/>
      <c r="Z1850" s="68"/>
      <c r="AA1850" s="68"/>
      <c r="AB1850" s="67"/>
      <c r="AC1850" s="67"/>
      <c r="AD1850" s="67"/>
      <c r="AE1850" s="62"/>
      <c r="AF1850" s="70"/>
      <c r="AG1850" s="67"/>
      <c r="AH1850" s="70"/>
      <c r="AI1850" s="62"/>
      <c r="AJ1850" s="62"/>
      <c r="AK1850" s="62"/>
      <c r="AL1850" s="62"/>
      <c r="AM1850" s="62"/>
      <c r="AN1850" s="70"/>
      <c r="AO1850" s="70"/>
      <c r="AP1850" s="71"/>
      <c r="AQ1850" s="70"/>
      <c r="AR1850" s="83"/>
    </row>
    <row r="1851">
      <c r="A1851" s="61"/>
      <c r="B1851" s="62"/>
      <c r="C1851" s="62"/>
      <c r="D1851" s="62"/>
      <c r="E1851" s="62"/>
      <c r="F1851" s="62"/>
      <c r="G1851" s="62"/>
      <c r="H1851" s="62"/>
      <c r="I1851" s="62"/>
      <c r="J1851" s="62"/>
      <c r="K1851" s="62"/>
      <c r="L1851" s="62"/>
      <c r="M1851" s="67"/>
      <c r="N1851" s="62"/>
      <c r="O1851" s="62"/>
      <c r="P1851" s="62"/>
      <c r="Q1851" s="62"/>
      <c r="R1851" s="66"/>
      <c r="S1851" s="66"/>
      <c r="T1851" s="67"/>
      <c r="U1851" s="67"/>
      <c r="V1851" s="68"/>
      <c r="W1851" s="62"/>
      <c r="X1851" s="62"/>
      <c r="Y1851" s="68"/>
      <c r="Z1851" s="68"/>
      <c r="AA1851" s="68"/>
      <c r="AB1851" s="67"/>
      <c r="AC1851" s="67"/>
      <c r="AD1851" s="67"/>
      <c r="AE1851" s="62"/>
      <c r="AF1851" s="70"/>
      <c r="AG1851" s="67"/>
      <c r="AH1851" s="70"/>
      <c r="AI1851" s="62"/>
      <c r="AJ1851" s="62"/>
      <c r="AK1851" s="62"/>
      <c r="AL1851" s="62"/>
      <c r="AM1851" s="62"/>
      <c r="AN1851" s="70"/>
      <c r="AO1851" s="70"/>
      <c r="AP1851" s="71"/>
      <c r="AQ1851" s="70"/>
      <c r="AR1851" s="83"/>
    </row>
    <row r="1852">
      <c r="A1852" s="61"/>
      <c r="B1852" s="62"/>
      <c r="C1852" s="62"/>
      <c r="D1852" s="62"/>
      <c r="E1852" s="62"/>
      <c r="F1852" s="62"/>
      <c r="G1852" s="62"/>
      <c r="H1852" s="62"/>
      <c r="I1852" s="62"/>
      <c r="J1852" s="62"/>
      <c r="K1852" s="62"/>
      <c r="L1852" s="62"/>
      <c r="M1852" s="67"/>
      <c r="N1852" s="62"/>
      <c r="O1852" s="62"/>
      <c r="P1852" s="62"/>
      <c r="Q1852" s="62"/>
      <c r="R1852" s="66"/>
      <c r="S1852" s="66"/>
      <c r="T1852" s="67"/>
      <c r="U1852" s="67"/>
      <c r="V1852" s="68"/>
      <c r="W1852" s="62"/>
      <c r="X1852" s="62"/>
      <c r="Y1852" s="68"/>
      <c r="Z1852" s="68"/>
      <c r="AA1852" s="68"/>
      <c r="AB1852" s="67"/>
      <c r="AC1852" s="67"/>
      <c r="AD1852" s="67"/>
      <c r="AE1852" s="62"/>
      <c r="AF1852" s="70"/>
      <c r="AG1852" s="67"/>
      <c r="AH1852" s="70"/>
      <c r="AI1852" s="62"/>
      <c r="AJ1852" s="62"/>
      <c r="AK1852" s="62"/>
      <c r="AL1852" s="62"/>
      <c r="AM1852" s="62"/>
      <c r="AN1852" s="70"/>
      <c r="AO1852" s="70"/>
      <c r="AP1852" s="71"/>
      <c r="AQ1852" s="70"/>
      <c r="AR1852" s="83"/>
    </row>
    <row r="1853">
      <c r="A1853" s="61"/>
      <c r="B1853" s="62"/>
      <c r="C1853" s="62"/>
      <c r="D1853" s="62"/>
      <c r="E1853" s="62"/>
      <c r="F1853" s="62"/>
      <c r="G1853" s="62"/>
      <c r="H1853" s="62"/>
      <c r="I1853" s="62"/>
      <c r="J1853" s="62"/>
      <c r="K1853" s="62"/>
      <c r="L1853" s="62"/>
      <c r="M1853" s="67"/>
      <c r="N1853" s="62"/>
      <c r="O1853" s="62"/>
      <c r="P1853" s="62"/>
      <c r="Q1853" s="62"/>
      <c r="R1853" s="66"/>
      <c r="S1853" s="66"/>
      <c r="T1853" s="67"/>
      <c r="U1853" s="67"/>
      <c r="V1853" s="68"/>
      <c r="W1853" s="62"/>
      <c r="X1853" s="62"/>
      <c r="Y1853" s="68"/>
      <c r="Z1853" s="68"/>
      <c r="AA1853" s="68"/>
      <c r="AB1853" s="67"/>
      <c r="AC1853" s="67"/>
      <c r="AD1853" s="67"/>
      <c r="AE1853" s="62"/>
      <c r="AF1853" s="70"/>
      <c r="AG1853" s="67"/>
      <c r="AH1853" s="70"/>
      <c r="AI1853" s="62"/>
      <c r="AJ1853" s="62"/>
      <c r="AK1853" s="62"/>
      <c r="AL1853" s="62"/>
      <c r="AM1853" s="62"/>
      <c r="AN1853" s="70"/>
      <c r="AO1853" s="70"/>
      <c r="AP1853" s="71"/>
      <c r="AQ1853" s="70"/>
      <c r="AR1853" s="83"/>
    </row>
    <row r="1854">
      <c r="A1854" s="61"/>
      <c r="B1854" s="62"/>
      <c r="C1854" s="62"/>
      <c r="D1854" s="62"/>
      <c r="E1854" s="62"/>
      <c r="F1854" s="62"/>
      <c r="G1854" s="62"/>
      <c r="H1854" s="62"/>
      <c r="I1854" s="62"/>
      <c r="J1854" s="62"/>
      <c r="K1854" s="62"/>
      <c r="L1854" s="62"/>
      <c r="M1854" s="67"/>
      <c r="N1854" s="62"/>
      <c r="O1854" s="62"/>
      <c r="P1854" s="62"/>
      <c r="Q1854" s="62"/>
      <c r="R1854" s="66"/>
      <c r="S1854" s="66"/>
      <c r="T1854" s="67"/>
      <c r="U1854" s="67"/>
      <c r="V1854" s="68"/>
      <c r="W1854" s="62"/>
      <c r="X1854" s="62"/>
      <c r="Y1854" s="68"/>
      <c r="Z1854" s="68"/>
      <c r="AA1854" s="68"/>
      <c r="AB1854" s="67"/>
      <c r="AC1854" s="67"/>
      <c r="AD1854" s="67"/>
      <c r="AE1854" s="62"/>
      <c r="AF1854" s="70"/>
      <c r="AG1854" s="67"/>
      <c r="AH1854" s="70"/>
      <c r="AI1854" s="62"/>
      <c r="AJ1854" s="62"/>
      <c r="AK1854" s="62"/>
      <c r="AL1854" s="62"/>
      <c r="AM1854" s="62"/>
      <c r="AN1854" s="70"/>
      <c r="AO1854" s="70"/>
      <c r="AP1854" s="71"/>
      <c r="AQ1854" s="70"/>
      <c r="AR1854" s="83"/>
    </row>
    <row r="1855">
      <c r="A1855" s="61"/>
      <c r="B1855" s="62"/>
      <c r="C1855" s="62"/>
      <c r="D1855" s="62"/>
      <c r="E1855" s="62"/>
      <c r="F1855" s="62"/>
      <c r="G1855" s="62"/>
      <c r="H1855" s="62"/>
      <c r="I1855" s="62"/>
      <c r="J1855" s="62"/>
      <c r="K1855" s="62"/>
      <c r="L1855" s="62"/>
      <c r="M1855" s="67"/>
      <c r="N1855" s="62"/>
      <c r="O1855" s="62"/>
      <c r="P1855" s="62"/>
      <c r="Q1855" s="62"/>
      <c r="R1855" s="66"/>
      <c r="S1855" s="66"/>
      <c r="T1855" s="67"/>
      <c r="U1855" s="67"/>
      <c r="V1855" s="68"/>
      <c r="W1855" s="62"/>
      <c r="X1855" s="62"/>
      <c r="Y1855" s="68"/>
      <c r="Z1855" s="68"/>
      <c r="AA1855" s="68"/>
      <c r="AB1855" s="67"/>
      <c r="AC1855" s="67"/>
      <c r="AD1855" s="67"/>
      <c r="AE1855" s="62"/>
      <c r="AF1855" s="70"/>
      <c r="AG1855" s="67"/>
      <c r="AH1855" s="70"/>
      <c r="AI1855" s="62"/>
      <c r="AJ1855" s="62"/>
      <c r="AK1855" s="62"/>
      <c r="AL1855" s="62"/>
      <c r="AM1855" s="62"/>
      <c r="AN1855" s="70"/>
      <c r="AO1855" s="70"/>
      <c r="AP1855" s="71"/>
      <c r="AQ1855" s="70"/>
      <c r="AR1855" s="83"/>
    </row>
    <row r="1856">
      <c r="A1856" s="61"/>
      <c r="B1856" s="62"/>
      <c r="C1856" s="62"/>
      <c r="D1856" s="62"/>
      <c r="E1856" s="62"/>
      <c r="F1856" s="62"/>
      <c r="G1856" s="62"/>
      <c r="H1856" s="62"/>
      <c r="I1856" s="62"/>
      <c r="J1856" s="62"/>
      <c r="K1856" s="62"/>
      <c r="L1856" s="62"/>
      <c r="M1856" s="67"/>
      <c r="N1856" s="62"/>
      <c r="O1856" s="62"/>
      <c r="P1856" s="62"/>
      <c r="Q1856" s="62"/>
      <c r="R1856" s="66"/>
      <c r="S1856" s="66"/>
      <c r="T1856" s="67"/>
      <c r="U1856" s="67"/>
      <c r="V1856" s="68"/>
      <c r="W1856" s="62"/>
      <c r="X1856" s="62"/>
      <c r="Y1856" s="68"/>
      <c r="Z1856" s="68"/>
      <c r="AA1856" s="68"/>
      <c r="AB1856" s="67"/>
      <c r="AC1856" s="67"/>
      <c r="AD1856" s="67"/>
      <c r="AE1856" s="62"/>
      <c r="AF1856" s="70"/>
      <c r="AG1856" s="67"/>
      <c r="AH1856" s="70"/>
      <c r="AI1856" s="62"/>
      <c r="AJ1856" s="62"/>
      <c r="AK1856" s="62"/>
      <c r="AL1856" s="62"/>
      <c r="AM1856" s="62"/>
      <c r="AN1856" s="70"/>
      <c r="AO1856" s="70"/>
      <c r="AP1856" s="71"/>
      <c r="AQ1856" s="70"/>
      <c r="AR1856" s="83"/>
    </row>
    <row r="1857">
      <c r="A1857" s="61"/>
      <c r="B1857" s="62"/>
      <c r="C1857" s="62"/>
      <c r="D1857" s="62"/>
      <c r="E1857" s="62"/>
      <c r="F1857" s="62"/>
      <c r="G1857" s="62"/>
      <c r="H1857" s="62"/>
      <c r="I1857" s="62"/>
      <c r="J1857" s="62"/>
      <c r="K1857" s="62"/>
      <c r="L1857" s="62"/>
      <c r="M1857" s="67"/>
      <c r="N1857" s="62"/>
      <c r="O1857" s="62"/>
      <c r="P1857" s="62"/>
      <c r="Q1857" s="62"/>
      <c r="R1857" s="66"/>
      <c r="S1857" s="66"/>
      <c r="T1857" s="67"/>
      <c r="U1857" s="67"/>
      <c r="V1857" s="68"/>
      <c r="W1857" s="62"/>
      <c r="X1857" s="62"/>
      <c r="Y1857" s="68"/>
      <c r="Z1857" s="68"/>
      <c r="AA1857" s="68"/>
      <c r="AB1857" s="67"/>
      <c r="AC1857" s="67"/>
      <c r="AD1857" s="67"/>
      <c r="AE1857" s="62"/>
      <c r="AF1857" s="70"/>
      <c r="AG1857" s="67"/>
      <c r="AH1857" s="70"/>
      <c r="AI1857" s="62"/>
      <c r="AJ1857" s="62"/>
      <c r="AK1857" s="62"/>
      <c r="AL1857" s="62"/>
      <c r="AM1857" s="62"/>
      <c r="AN1857" s="70"/>
      <c r="AO1857" s="70"/>
      <c r="AP1857" s="71"/>
      <c r="AQ1857" s="70"/>
      <c r="AR1857" s="83"/>
    </row>
    <row r="1858">
      <c r="A1858" s="61"/>
      <c r="B1858" s="62"/>
      <c r="C1858" s="62"/>
      <c r="D1858" s="62"/>
      <c r="E1858" s="62"/>
      <c r="F1858" s="62"/>
      <c r="G1858" s="62"/>
      <c r="H1858" s="62"/>
      <c r="I1858" s="62"/>
      <c r="J1858" s="62"/>
      <c r="K1858" s="62"/>
      <c r="L1858" s="62"/>
      <c r="M1858" s="67"/>
      <c r="N1858" s="62"/>
      <c r="O1858" s="62"/>
      <c r="P1858" s="62"/>
      <c r="Q1858" s="62"/>
      <c r="R1858" s="66"/>
      <c r="S1858" s="66"/>
      <c r="T1858" s="67"/>
      <c r="U1858" s="67"/>
      <c r="V1858" s="68"/>
      <c r="W1858" s="62"/>
      <c r="X1858" s="62"/>
      <c r="Y1858" s="68"/>
      <c r="Z1858" s="68"/>
      <c r="AA1858" s="68"/>
      <c r="AB1858" s="67"/>
      <c r="AC1858" s="67"/>
      <c r="AD1858" s="67"/>
      <c r="AE1858" s="62"/>
      <c r="AF1858" s="70"/>
      <c r="AG1858" s="67"/>
      <c r="AH1858" s="70"/>
      <c r="AI1858" s="62"/>
      <c r="AJ1858" s="62"/>
      <c r="AK1858" s="62"/>
      <c r="AL1858" s="62"/>
      <c r="AM1858" s="62"/>
      <c r="AN1858" s="70"/>
      <c r="AO1858" s="70"/>
      <c r="AP1858" s="71"/>
      <c r="AQ1858" s="70"/>
      <c r="AR1858" s="83"/>
    </row>
    <row r="1859">
      <c r="A1859" s="61"/>
      <c r="B1859" s="62"/>
      <c r="C1859" s="62"/>
      <c r="D1859" s="62"/>
      <c r="E1859" s="62"/>
      <c r="F1859" s="62"/>
      <c r="G1859" s="62"/>
      <c r="H1859" s="62"/>
      <c r="I1859" s="62"/>
      <c r="J1859" s="62"/>
      <c r="K1859" s="62"/>
      <c r="L1859" s="62"/>
      <c r="M1859" s="67"/>
      <c r="N1859" s="62"/>
      <c r="O1859" s="62"/>
      <c r="P1859" s="62"/>
      <c r="Q1859" s="62"/>
      <c r="R1859" s="66"/>
      <c r="S1859" s="66"/>
      <c r="T1859" s="67"/>
      <c r="U1859" s="67"/>
      <c r="V1859" s="68"/>
      <c r="W1859" s="62"/>
      <c r="X1859" s="62"/>
      <c r="Y1859" s="68"/>
      <c r="Z1859" s="68"/>
      <c r="AA1859" s="68"/>
      <c r="AB1859" s="67"/>
      <c r="AC1859" s="67"/>
      <c r="AD1859" s="67"/>
      <c r="AE1859" s="62"/>
      <c r="AF1859" s="70"/>
      <c r="AG1859" s="67"/>
      <c r="AH1859" s="70"/>
      <c r="AI1859" s="62"/>
      <c r="AJ1859" s="62"/>
      <c r="AK1859" s="62"/>
      <c r="AL1859" s="62"/>
      <c r="AM1859" s="62"/>
      <c r="AN1859" s="70"/>
      <c r="AO1859" s="70"/>
      <c r="AP1859" s="71"/>
      <c r="AQ1859" s="70"/>
      <c r="AR1859" s="83"/>
    </row>
    <row r="1860">
      <c r="A1860" s="61"/>
      <c r="B1860" s="62"/>
      <c r="C1860" s="62"/>
      <c r="D1860" s="62"/>
      <c r="E1860" s="62"/>
      <c r="F1860" s="62"/>
      <c r="G1860" s="62"/>
      <c r="H1860" s="62"/>
      <c r="I1860" s="62"/>
      <c r="J1860" s="62"/>
      <c r="K1860" s="62"/>
      <c r="L1860" s="62"/>
      <c r="M1860" s="67"/>
      <c r="N1860" s="62"/>
      <c r="O1860" s="62"/>
      <c r="P1860" s="62"/>
      <c r="Q1860" s="62"/>
      <c r="R1860" s="66"/>
      <c r="S1860" s="66"/>
      <c r="T1860" s="67"/>
      <c r="U1860" s="67"/>
      <c r="V1860" s="68"/>
      <c r="W1860" s="62"/>
      <c r="X1860" s="62"/>
      <c r="Y1860" s="68"/>
      <c r="Z1860" s="68"/>
      <c r="AA1860" s="68"/>
      <c r="AB1860" s="67"/>
      <c r="AC1860" s="67"/>
      <c r="AD1860" s="67"/>
      <c r="AE1860" s="62"/>
      <c r="AF1860" s="70"/>
      <c r="AG1860" s="67"/>
      <c r="AH1860" s="70"/>
      <c r="AI1860" s="62"/>
      <c r="AJ1860" s="62"/>
      <c r="AK1860" s="62"/>
      <c r="AL1860" s="62"/>
      <c r="AM1860" s="62"/>
      <c r="AN1860" s="70"/>
      <c r="AO1860" s="70"/>
      <c r="AP1860" s="71"/>
      <c r="AQ1860" s="70"/>
      <c r="AR1860" s="83"/>
    </row>
    <row r="1861">
      <c r="A1861" s="61"/>
      <c r="B1861" s="62"/>
      <c r="C1861" s="62"/>
      <c r="D1861" s="62"/>
      <c r="E1861" s="62"/>
      <c r="F1861" s="62"/>
      <c r="G1861" s="62"/>
      <c r="H1861" s="62"/>
      <c r="I1861" s="62"/>
      <c r="J1861" s="62"/>
      <c r="K1861" s="62"/>
      <c r="L1861" s="62"/>
      <c r="M1861" s="67"/>
      <c r="N1861" s="62"/>
      <c r="O1861" s="62"/>
      <c r="P1861" s="62"/>
      <c r="Q1861" s="62"/>
      <c r="R1861" s="66"/>
      <c r="S1861" s="66"/>
      <c r="T1861" s="67"/>
      <c r="U1861" s="67"/>
      <c r="V1861" s="68"/>
      <c r="W1861" s="62"/>
      <c r="X1861" s="62"/>
      <c r="Y1861" s="68"/>
      <c r="Z1861" s="68"/>
      <c r="AA1861" s="68"/>
      <c r="AB1861" s="67"/>
      <c r="AC1861" s="67"/>
      <c r="AD1861" s="67"/>
      <c r="AE1861" s="62"/>
      <c r="AF1861" s="70"/>
      <c r="AG1861" s="67"/>
      <c r="AH1861" s="70"/>
      <c r="AI1861" s="62"/>
      <c r="AJ1861" s="62"/>
      <c r="AK1861" s="62"/>
      <c r="AL1861" s="62"/>
      <c r="AM1861" s="62"/>
      <c r="AN1861" s="70"/>
      <c r="AO1861" s="70"/>
      <c r="AP1861" s="71"/>
      <c r="AQ1861" s="70"/>
      <c r="AR1861" s="83"/>
    </row>
    <row r="1862">
      <c r="A1862" s="61"/>
      <c r="B1862" s="62"/>
      <c r="C1862" s="62"/>
      <c r="D1862" s="62"/>
      <c r="E1862" s="62"/>
      <c r="F1862" s="62"/>
      <c r="G1862" s="62"/>
      <c r="H1862" s="62"/>
      <c r="I1862" s="62"/>
      <c r="J1862" s="62"/>
      <c r="K1862" s="62"/>
      <c r="L1862" s="62"/>
      <c r="M1862" s="67"/>
      <c r="N1862" s="62"/>
      <c r="O1862" s="62"/>
      <c r="P1862" s="62"/>
      <c r="Q1862" s="62"/>
      <c r="R1862" s="66"/>
      <c r="S1862" s="66"/>
      <c r="T1862" s="67"/>
      <c r="U1862" s="67"/>
      <c r="V1862" s="68"/>
      <c r="W1862" s="62"/>
      <c r="X1862" s="62"/>
      <c r="Y1862" s="68"/>
      <c r="Z1862" s="68"/>
      <c r="AA1862" s="68"/>
      <c r="AB1862" s="67"/>
      <c r="AC1862" s="67"/>
      <c r="AD1862" s="67"/>
      <c r="AE1862" s="62"/>
      <c r="AF1862" s="70"/>
      <c r="AG1862" s="67"/>
      <c r="AH1862" s="70"/>
      <c r="AI1862" s="62"/>
      <c r="AJ1862" s="62"/>
      <c r="AK1862" s="62"/>
      <c r="AL1862" s="62"/>
      <c r="AM1862" s="62"/>
      <c r="AN1862" s="70"/>
      <c r="AO1862" s="70"/>
      <c r="AP1862" s="71"/>
      <c r="AQ1862" s="70"/>
      <c r="AR1862" s="83"/>
    </row>
    <row r="1863">
      <c r="A1863" s="61"/>
      <c r="B1863" s="62"/>
      <c r="C1863" s="62"/>
      <c r="D1863" s="62"/>
      <c r="E1863" s="62"/>
      <c r="F1863" s="62"/>
      <c r="G1863" s="62"/>
      <c r="H1863" s="62"/>
      <c r="I1863" s="62"/>
      <c r="J1863" s="62"/>
      <c r="K1863" s="62"/>
      <c r="L1863" s="62"/>
      <c r="M1863" s="67"/>
      <c r="N1863" s="62"/>
      <c r="O1863" s="62"/>
      <c r="P1863" s="62"/>
      <c r="Q1863" s="62"/>
      <c r="R1863" s="66"/>
      <c r="S1863" s="66"/>
      <c r="T1863" s="67"/>
      <c r="U1863" s="67"/>
      <c r="V1863" s="68"/>
      <c r="W1863" s="62"/>
      <c r="X1863" s="62"/>
      <c r="Y1863" s="68"/>
      <c r="Z1863" s="68"/>
      <c r="AA1863" s="68"/>
      <c r="AB1863" s="67"/>
      <c r="AC1863" s="67"/>
      <c r="AD1863" s="67"/>
      <c r="AE1863" s="62"/>
      <c r="AF1863" s="70"/>
      <c r="AG1863" s="67"/>
      <c r="AH1863" s="70"/>
      <c r="AI1863" s="62"/>
      <c r="AJ1863" s="62"/>
      <c r="AK1863" s="62"/>
      <c r="AL1863" s="62"/>
      <c r="AM1863" s="62"/>
      <c r="AN1863" s="70"/>
      <c r="AO1863" s="70"/>
      <c r="AP1863" s="71"/>
      <c r="AQ1863" s="70"/>
      <c r="AR1863" s="83"/>
    </row>
    <row r="1864">
      <c r="A1864" s="61"/>
      <c r="B1864" s="62"/>
      <c r="C1864" s="62"/>
      <c r="D1864" s="62"/>
      <c r="E1864" s="62"/>
      <c r="F1864" s="62"/>
      <c r="G1864" s="62"/>
      <c r="H1864" s="62"/>
      <c r="I1864" s="62"/>
      <c r="J1864" s="62"/>
      <c r="K1864" s="62"/>
      <c r="L1864" s="62"/>
      <c r="M1864" s="67"/>
      <c r="N1864" s="62"/>
      <c r="O1864" s="62"/>
      <c r="P1864" s="62"/>
      <c r="Q1864" s="62"/>
      <c r="R1864" s="66"/>
      <c r="S1864" s="66"/>
      <c r="T1864" s="67"/>
      <c r="U1864" s="67"/>
      <c r="V1864" s="68"/>
      <c r="W1864" s="62"/>
      <c r="X1864" s="62"/>
      <c r="Y1864" s="68"/>
      <c r="Z1864" s="68"/>
      <c r="AA1864" s="68"/>
      <c r="AB1864" s="67"/>
      <c r="AC1864" s="67"/>
      <c r="AD1864" s="67"/>
      <c r="AE1864" s="62"/>
      <c r="AF1864" s="70"/>
      <c r="AG1864" s="67"/>
      <c r="AH1864" s="70"/>
      <c r="AI1864" s="62"/>
      <c r="AJ1864" s="62"/>
      <c r="AK1864" s="62"/>
      <c r="AL1864" s="62"/>
      <c r="AM1864" s="62"/>
      <c r="AN1864" s="70"/>
      <c r="AO1864" s="70"/>
      <c r="AP1864" s="71"/>
      <c r="AQ1864" s="70"/>
      <c r="AR1864" s="83"/>
    </row>
    <row r="1865">
      <c r="A1865" s="61"/>
      <c r="B1865" s="62"/>
      <c r="C1865" s="62"/>
      <c r="D1865" s="62"/>
      <c r="E1865" s="62"/>
      <c r="F1865" s="62"/>
      <c r="G1865" s="62"/>
      <c r="H1865" s="62"/>
      <c r="I1865" s="62"/>
      <c r="J1865" s="62"/>
      <c r="K1865" s="62"/>
      <c r="L1865" s="62"/>
      <c r="M1865" s="67"/>
      <c r="N1865" s="62"/>
      <c r="O1865" s="62"/>
      <c r="P1865" s="62"/>
      <c r="Q1865" s="62"/>
      <c r="R1865" s="66"/>
      <c r="S1865" s="66"/>
      <c r="T1865" s="67"/>
      <c r="U1865" s="67"/>
      <c r="V1865" s="68"/>
      <c r="W1865" s="62"/>
      <c r="X1865" s="62"/>
      <c r="Y1865" s="68"/>
      <c r="Z1865" s="68"/>
      <c r="AA1865" s="68"/>
      <c r="AB1865" s="67"/>
      <c r="AC1865" s="67"/>
      <c r="AD1865" s="67"/>
      <c r="AE1865" s="62"/>
      <c r="AF1865" s="70"/>
      <c r="AG1865" s="67"/>
      <c r="AH1865" s="70"/>
      <c r="AI1865" s="62"/>
      <c r="AJ1865" s="62"/>
      <c r="AK1865" s="62"/>
      <c r="AL1865" s="62"/>
      <c r="AM1865" s="62"/>
      <c r="AN1865" s="70"/>
      <c r="AO1865" s="70"/>
      <c r="AP1865" s="71"/>
      <c r="AQ1865" s="70"/>
      <c r="AR1865" s="83"/>
    </row>
    <row r="1866">
      <c r="A1866" s="61"/>
      <c r="B1866" s="62"/>
      <c r="C1866" s="62"/>
      <c r="D1866" s="62"/>
      <c r="E1866" s="62"/>
      <c r="F1866" s="62"/>
      <c r="G1866" s="62"/>
      <c r="H1866" s="62"/>
      <c r="I1866" s="62"/>
      <c r="J1866" s="62"/>
      <c r="K1866" s="62"/>
      <c r="L1866" s="62"/>
      <c r="M1866" s="67"/>
      <c r="N1866" s="62"/>
      <c r="O1866" s="62"/>
      <c r="P1866" s="62"/>
      <c r="Q1866" s="62"/>
      <c r="R1866" s="66"/>
      <c r="S1866" s="66"/>
      <c r="T1866" s="67"/>
      <c r="U1866" s="67"/>
      <c r="V1866" s="68"/>
      <c r="W1866" s="62"/>
      <c r="X1866" s="62"/>
      <c r="Y1866" s="68"/>
      <c r="Z1866" s="68"/>
      <c r="AA1866" s="68"/>
      <c r="AB1866" s="67"/>
      <c r="AC1866" s="67"/>
      <c r="AD1866" s="67"/>
      <c r="AE1866" s="62"/>
      <c r="AF1866" s="70"/>
      <c r="AG1866" s="67"/>
      <c r="AH1866" s="70"/>
      <c r="AI1866" s="62"/>
      <c r="AJ1866" s="62"/>
      <c r="AK1866" s="62"/>
      <c r="AL1866" s="62"/>
      <c r="AM1866" s="62"/>
      <c r="AN1866" s="70"/>
      <c r="AO1866" s="70"/>
      <c r="AP1866" s="71"/>
      <c r="AQ1866" s="70"/>
      <c r="AR1866" s="83"/>
    </row>
    <row r="1867">
      <c r="A1867" s="61"/>
      <c r="B1867" s="62"/>
      <c r="C1867" s="62"/>
      <c r="D1867" s="62"/>
      <c r="E1867" s="62"/>
      <c r="F1867" s="62"/>
      <c r="G1867" s="62"/>
      <c r="H1867" s="62"/>
      <c r="I1867" s="62"/>
      <c r="J1867" s="62"/>
      <c r="K1867" s="62"/>
      <c r="L1867" s="62"/>
      <c r="M1867" s="67"/>
      <c r="N1867" s="62"/>
      <c r="O1867" s="62"/>
      <c r="P1867" s="62"/>
      <c r="Q1867" s="62"/>
      <c r="R1867" s="66"/>
      <c r="S1867" s="66"/>
      <c r="T1867" s="67"/>
      <c r="U1867" s="67"/>
      <c r="V1867" s="68"/>
      <c r="W1867" s="62"/>
      <c r="X1867" s="62"/>
      <c r="Y1867" s="68"/>
      <c r="Z1867" s="68"/>
      <c r="AA1867" s="68"/>
      <c r="AB1867" s="67"/>
      <c r="AC1867" s="67"/>
      <c r="AD1867" s="67"/>
      <c r="AE1867" s="62"/>
      <c r="AF1867" s="70"/>
      <c r="AG1867" s="67"/>
      <c r="AH1867" s="70"/>
      <c r="AI1867" s="62"/>
      <c r="AJ1867" s="62"/>
      <c r="AK1867" s="62"/>
      <c r="AL1867" s="62"/>
      <c r="AM1867" s="62"/>
      <c r="AN1867" s="70"/>
      <c r="AO1867" s="70"/>
      <c r="AP1867" s="71"/>
      <c r="AQ1867" s="70"/>
      <c r="AR1867" s="83"/>
    </row>
    <row r="1868">
      <c r="A1868" s="61"/>
      <c r="B1868" s="62"/>
      <c r="C1868" s="62"/>
      <c r="D1868" s="62"/>
      <c r="E1868" s="62"/>
      <c r="F1868" s="62"/>
      <c r="G1868" s="62"/>
      <c r="H1868" s="62"/>
      <c r="I1868" s="62"/>
      <c r="J1868" s="62"/>
      <c r="K1868" s="62"/>
      <c r="L1868" s="62"/>
      <c r="M1868" s="67"/>
      <c r="N1868" s="62"/>
      <c r="O1868" s="62"/>
      <c r="P1868" s="62"/>
      <c r="Q1868" s="62"/>
      <c r="R1868" s="66"/>
      <c r="S1868" s="66"/>
      <c r="T1868" s="67"/>
      <c r="U1868" s="67"/>
      <c r="V1868" s="68"/>
      <c r="W1868" s="62"/>
      <c r="X1868" s="62"/>
      <c r="Y1868" s="68"/>
      <c r="Z1868" s="68"/>
      <c r="AA1868" s="68"/>
      <c r="AB1868" s="67"/>
      <c r="AC1868" s="67"/>
      <c r="AD1868" s="67"/>
      <c r="AE1868" s="62"/>
      <c r="AF1868" s="70"/>
      <c r="AG1868" s="67"/>
      <c r="AH1868" s="70"/>
      <c r="AI1868" s="62"/>
      <c r="AJ1868" s="62"/>
      <c r="AK1868" s="62"/>
      <c r="AL1868" s="62"/>
      <c r="AM1868" s="62"/>
      <c r="AN1868" s="70"/>
      <c r="AO1868" s="70"/>
      <c r="AP1868" s="71"/>
      <c r="AQ1868" s="70"/>
      <c r="AR1868" s="83"/>
    </row>
    <row r="1869">
      <c r="A1869" s="61"/>
      <c r="B1869" s="62"/>
      <c r="C1869" s="62"/>
      <c r="D1869" s="62"/>
      <c r="E1869" s="62"/>
      <c r="F1869" s="62"/>
      <c r="G1869" s="62"/>
      <c r="H1869" s="62"/>
      <c r="I1869" s="62"/>
      <c r="J1869" s="62"/>
      <c r="K1869" s="62"/>
      <c r="L1869" s="62"/>
      <c r="M1869" s="67"/>
      <c r="N1869" s="62"/>
      <c r="O1869" s="62"/>
      <c r="P1869" s="62"/>
      <c r="Q1869" s="62"/>
      <c r="R1869" s="66"/>
      <c r="S1869" s="66"/>
      <c r="T1869" s="67"/>
      <c r="U1869" s="67"/>
      <c r="V1869" s="68"/>
      <c r="W1869" s="62"/>
      <c r="X1869" s="62"/>
      <c r="Y1869" s="68"/>
      <c r="Z1869" s="68"/>
      <c r="AA1869" s="68"/>
      <c r="AB1869" s="67"/>
      <c r="AC1869" s="67"/>
      <c r="AD1869" s="67"/>
      <c r="AE1869" s="62"/>
      <c r="AF1869" s="70"/>
      <c r="AG1869" s="67"/>
      <c r="AH1869" s="70"/>
      <c r="AI1869" s="62"/>
      <c r="AJ1869" s="62"/>
      <c r="AK1869" s="62"/>
      <c r="AL1869" s="62"/>
      <c r="AM1869" s="62"/>
      <c r="AN1869" s="70"/>
      <c r="AO1869" s="70"/>
      <c r="AP1869" s="71"/>
      <c r="AQ1869" s="70"/>
      <c r="AR1869" s="83"/>
    </row>
    <row r="1870">
      <c r="A1870" s="61"/>
      <c r="B1870" s="62"/>
      <c r="C1870" s="62"/>
      <c r="D1870" s="62"/>
      <c r="E1870" s="62"/>
      <c r="F1870" s="62"/>
      <c r="G1870" s="62"/>
      <c r="H1870" s="62"/>
      <c r="I1870" s="62"/>
      <c r="J1870" s="62"/>
      <c r="K1870" s="62"/>
      <c r="L1870" s="62"/>
      <c r="M1870" s="67"/>
      <c r="N1870" s="62"/>
      <c r="O1870" s="62"/>
      <c r="P1870" s="62"/>
      <c r="Q1870" s="62"/>
      <c r="R1870" s="66"/>
      <c r="S1870" s="66"/>
      <c r="T1870" s="67"/>
      <c r="U1870" s="67"/>
      <c r="V1870" s="68"/>
      <c r="W1870" s="62"/>
      <c r="X1870" s="62"/>
      <c r="Y1870" s="68"/>
      <c r="Z1870" s="68"/>
      <c r="AA1870" s="68"/>
      <c r="AB1870" s="67"/>
      <c r="AC1870" s="67"/>
      <c r="AD1870" s="67"/>
      <c r="AE1870" s="62"/>
      <c r="AF1870" s="70"/>
      <c r="AG1870" s="67"/>
      <c r="AH1870" s="70"/>
      <c r="AI1870" s="62"/>
      <c r="AJ1870" s="62"/>
      <c r="AK1870" s="62"/>
      <c r="AL1870" s="62"/>
      <c r="AM1870" s="62"/>
      <c r="AN1870" s="70"/>
      <c r="AO1870" s="70"/>
      <c r="AP1870" s="71"/>
      <c r="AQ1870" s="70"/>
      <c r="AR1870" s="83"/>
    </row>
    <row r="1871">
      <c r="A1871" s="61"/>
      <c r="B1871" s="62"/>
      <c r="C1871" s="62"/>
      <c r="D1871" s="62"/>
      <c r="E1871" s="62"/>
      <c r="F1871" s="62"/>
      <c r="G1871" s="62"/>
      <c r="H1871" s="62"/>
      <c r="I1871" s="62"/>
      <c r="J1871" s="62"/>
      <c r="K1871" s="62"/>
      <c r="L1871" s="62"/>
      <c r="M1871" s="67"/>
      <c r="N1871" s="62"/>
      <c r="O1871" s="62"/>
      <c r="P1871" s="62"/>
      <c r="Q1871" s="62"/>
      <c r="R1871" s="66"/>
      <c r="S1871" s="66"/>
      <c r="T1871" s="67"/>
      <c r="U1871" s="67"/>
      <c r="V1871" s="68"/>
      <c r="W1871" s="62"/>
      <c r="X1871" s="62"/>
      <c r="Y1871" s="68"/>
      <c r="Z1871" s="68"/>
      <c r="AA1871" s="68"/>
      <c r="AB1871" s="67"/>
      <c r="AC1871" s="67"/>
      <c r="AD1871" s="67"/>
      <c r="AE1871" s="62"/>
      <c r="AF1871" s="70"/>
      <c r="AG1871" s="67"/>
      <c r="AH1871" s="70"/>
      <c r="AI1871" s="62"/>
      <c r="AJ1871" s="62"/>
      <c r="AK1871" s="62"/>
      <c r="AL1871" s="62"/>
      <c r="AM1871" s="62"/>
      <c r="AN1871" s="70"/>
      <c r="AO1871" s="70"/>
      <c r="AP1871" s="71"/>
      <c r="AQ1871" s="70"/>
      <c r="AR1871" s="83"/>
    </row>
    <row r="1872">
      <c r="A1872" s="61"/>
      <c r="B1872" s="62"/>
      <c r="C1872" s="62"/>
      <c r="D1872" s="62"/>
      <c r="E1872" s="62"/>
      <c r="F1872" s="62"/>
      <c r="G1872" s="62"/>
      <c r="H1872" s="62"/>
      <c r="I1872" s="62"/>
      <c r="J1872" s="62"/>
      <c r="K1872" s="62"/>
      <c r="L1872" s="62"/>
      <c r="M1872" s="67"/>
      <c r="N1872" s="62"/>
      <c r="O1872" s="62"/>
      <c r="P1872" s="62"/>
      <c r="Q1872" s="62"/>
      <c r="R1872" s="66"/>
      <c r="S1872" s="66"/>
      <c r="T1872" s="67"/>
      <c r="U1872" s="67"/>
      <c r="V1872" s="68"/>
      <c r="W1872" s="62"/>
      <c r="X1872" s="62"/>
      <c r="Y1872" s="68"/>
      <c r="Z1872" s="68"/>
      <c r="AA1872" s="68"/>
      <c r="AB1872" s="67"/>
      <c r="AC1872" s="67"/>
      <c r="AD1872" s="67"/>
      <c r="AE1872" s="62"/>
      <c r="AF1872" s="70"/>
      <c r="AG1872" s="67"/>
      <c r="AH1872" s="70"/>
      <c r="AI1872" s="62"/>
      <c r="AJ1872" s="62"/>
      <c r="AK1872" s="62"/>
      <c r="AL1872" s="62"/>
      <c r="AM1872" s="62"/>
      <c r="AN1872" s="70"/>
      <c r="AO1872" s="70"/>
      <c r="AP1872" s="71"/>
      <c r="AQ1872" s="70"/>
      <c r="AR1872" s="83"/>
    </row>
    <row r="1873">
      <c r="A1873" s="61"/>
      <c r="B1873" s="62"/>
      <c r="C1873" s="62"/>
      <c r="D1873" s="62"/>
      <c r="E1873" s="62"/>
      <c r="F1873" s="62"/>
      <c r="G1873" s="62"/>
      <c r="H1873" s="62"/>
      <c r="I1873" s="62"/>
      <c r="J1873" s="62"/>
      <c r="K1873" s="62"/>
      <c r="L1873" s="62"/>
      <c r="M1873" s="67"/>
      <c r="N1873" s="62"/>
      <c r="O1873" s="62"/>
      <c r="P1873" s="62"/>
      <c r="Q1873" s="62"/>
      <c r="R1873" s="66"/>
      <c r="S1873" s="66"/>
      <c r="T1873" s="67"/>
      <c r="U1873" s="67"/>
      <c r="V1873" s="68"/>
      <c r="W1873" s="62"/>
      <c r="X1873" s="62"/>
      <c r="Y1873" s="68"/>
      <c r="Z1873" s="68"/>
      <c r="AA1873" s="68"/>
      <c r="AB1873" s="67"/>
      <c r="AC1873" s="67"/>
      <c r="AD1873" s="67"/>
      <c r="AE1873" s="62"/>
      <c r="AF1873" s="70"/>
      <c r="AG1873" s="67"/>
      <c r="AH1873" s="70"/>
      <c r="AI1873" s="62"/>
      <c r="AJ1873" s="62"/>
      <c r="AK1873" s="62"/>
      <c r="AL1873" s="62"/>
      <c r="AM1873" s="62"/>
      <c r="AN1873" s="70"/>
      <c r="AO1873" s="70"/>
      <c r="AP1873" s="71"/>
      <c r="AQ1873" s="70"/>
      <c r="AR1873" s="83"/>
    </row>
    <row r="1874">
      <c r="A1874" s="61"/>
      <c r="B1874" s="62"/>
      <c r="C1874" s="62"/>
      <c r="D1874" s="62"/>
      <c r="E1874" s="62"/>
      <c r="F1874" s="62"/>
      <c r="G1874" s="62"/>
      <c r="H1874" s="62"/>
      <c r="I1874" s="62"/>
      <c r="J1874" s="62"/>
      <c r="K1874" s="62"/>
      <c r="L1874" s="62"/>
      <c r="M1874" s="67"/>
      <c r="N1874" s="62"/>
      <c r="O1874" s="62"/>
      <c r="P1874" s="62"/>
      <c r="Q1874" s="62"/>
      <c r="R1874" s="66"/>
      <c r="S1874" s="66"/>
      <c r="T1874" s="67"/>
      <c r="U1874" s="67"/>
      <c r="V1874" s="68"/>
      <c r="W1874" s="62"/>
      <c r="X1874" s="62"/>
      <c r="Y1874" s="68"/>
      <c r="Z1874" s="68"/>
      <c r="AA1874" s="68"/>
      <c r="AB1874" s="67"/>
      <c r="AC1874" s="67"/>
      <c r="AD1874" s="67"/>
      <c r="AE1874" s="62"/>
      <c r="AF1874" s="70"/>
      <c r="AG1874" s="67"/>
      <c r="AH1874" s="70"/>
      <c r="AI1874" s="62"/>
      <c r="AJ1874" s="62"/>
      <c r="AK1874" s="62"/>
      <c r="AL1874" s="62"/>
      <c r="AM1874" s="62"/>
      <c r="AN1874" s="70"/>
      <c r="AO1874" s="70"/>
      <c r="AP1874" s="71"/>
      <c r="AQ1874" s="70"/>
      <c r="AR1874" s="83"/>
    </row>
    <row r="1875">
      <c r="A1875" s="61"/>
      <c r="B1875" s="62"/>
      <c r="C1875" s="62"/>
      <c r="D1875" s="62"/>
      <c r="E1875" s="62"/>
      <c r="F1875" s="62"/>
      <c r="G1875" s="62"/>
      <c r="H1875" s="62"/>
      <c r="I1875" s="62"/>
      <c r="J1875" s="62"/>
      <c r="K1875" s="62"/>
      <c r="L1875" s="62"/>
      <c r="M1875" s="67"/>
      <c r="N1875" s="62"/>
      <c r="O1875" s="62"/>
      <c r="P1875" s="62"/>
      <c r="Q1875" s="62"/>
      <c r="R1875" s="66"/>
      <c r="S1875" s="66"/>
      <c r="T1875" s="67"/>
      <c r="U1875" s="67"/>
      <c r="V1875" s="68"/>
      <c r="W1875" s="62"/>
      <c r="X1875" s="62"/>
      <c r="Y1875" s="68"/>
      <c r="Z1875" s="68"/>
      <c r="AA1875" s="68"/>
      <c r="AB1875" s="67"/>
      <c r="AC1875" s="67"/>
      <c r="AD1875" s="67"/>
      <c r="AE1875" s="62"/>
      <c r="AF1875" s="70"/>
      <c r="AG1875" s="67"/>
      <c r="AH1875" s="70"/>
      <c r="AI1875" s="62"/>
      <c r="AJ1875" s="62"/>
      <c r="AK1875" s="62"/>
      <c r="AL1875" s="62"/>
      <c r="AM1875" s="62"/>
      <c r="AN1875" s="70"/>
      <c r="AO1875" s="70"/>
      <c r="AP1875" s="71"/>
      <c r="AQ1875" s="70"/>
      <c r="AR1875" s="83"/>
    </row>
    <row r="1876">
      <c r="A1876" s="61"/>
      <c r="B1876" s="62"/>
      <c r="C1876" s="62"/>
      <c r="D1876" s="62"/>
      <c r="E1876" s="62"/>
      <c r="F1876" s="62"/>
      <c r="G1876" s="62"/>
      <c r="H1876" s="62"/>
      <c r="I1876" s="62"/>
      <c r="J1876" s="62"/>
      <c r="K1876" s="62"/>
      <c r="L1876" s="62"/>
      <c r="M1876" s="67"/>
      <c r="N1876" s="62"/>
      <c r="O1876" s="62"/>
      <c r="P1876" s="62"/>
      <c r="Q1876" s="62"/>
      <c r="R1876" s="66"/>
      <c r="S1876" s="66"/>
      <c r="T1876" s="67"/>
      <c r="U1876" s="67"/>
      <c r="V1876" s="68"/>
      <c r="W1876" s="62"/>
      <c r="X1876" s="62"/>
      <c r="Y1876" s="68"/>
      <c r="Z1876" s="68"/>
      <c r="AA1876" s="68"/>
      <c r="AB1876" s="67"/>
      <c r="AC1876" s="67"/>
      <c r="AD1876" s="67"/>
      <c r="AE1876" s="62"/>
      <c r="AF1876" s="70"/>
      <c r="AG1876" s="67"/>
      <c r="AH1876" s="70"/>
      <c r="AI1876" s="62"/>
      <c r="AJ1876" s="62"/>
      <c r="AK1876" s="62"/>
      <c r="AL1876" s="62"/>
      <c r="AM1876" s="62"/>
      <c r="AN1876" s="70"/>
      <c r="AO1876" s="70"/>
      <c r="AP1876" s="71"/>
      <c r="AQ1876" s="70"/>
      <c r="AR1876" s="83"/>
    </row>
    <row r="1877">
      <c r="A1877" s="61"/>
      <c r="B1877" s="62"/>
      <c r="C1877" s="62"/>
      <c r="D1877" s="62"/>
      <c r="E1877" s="62"/>
      <c r="F1877" s="62"/>
      <c r="G1877" s="62"/>
      <c r="H1877" s="62"/>
      <c r="I1877" s="62"/>
      <c r="J1877" s="62"/>
      <c r="K1877" s="62"/>
      <c r="L1877" s="62"/>
      <c r="M1877" s="67"/>
      <c r="N1877" s="62"/>
      <c r="O1877" s="62"/>
      <c r="P1877" s="62"/>
      <c r="Q1877" s="62"/>
      <c r="R1877" s="66"/>
      <c r="S1877" s="66"/>
      <c r="T1877" s="67"/>
      <c r="U1877" s="67"/>
      <c r="V1877" s="68"/>
      <c r="W1877" s="62"/>
      <c r="X1877" s="62"/>
      <c r="Y1877" s="68"/>
      <c r="Z1877" s="68"/>
      <c r="AA1877" s="68"/>
      <c r="AB1877" s="67"/>
      <c r="AC1877" s="67"/>
      <c r="AD1877" s="67"/>
      <c r="AE1877" s="62"/>
      <c r="AF1877" s="70"/>
      <c r="AG1877" s="67"/>
      <c r="AH1877" s="70"/>
      <c r="AI1877" s="62"/>
      <c r="AJ1877" s="62"/>
      <c r="AK1877" s="62"/>
      <c r="AL1877" s="62"/>
      <c r="AM1877" s="62"/>
      <c r="AN1877" s="70"/>
      <c r="AO1877" s="70"/>
      <c r="AP1877" s="71"/>
      <c r="AQ1877" s="70"/>
      <c r="AR1877" s="83"/>
    </row>
    <row r="1878">
      <c r="A1878" s="61"/>
      <c r="B1878" s="62"/>
      <c r="C1878" s="62"/>
      <c r="D1878" s="62"/>
      <c r="E1878" s="62"/>
      <c r="F1878" s="62"/>
      <c r="G1878" s="62"/>
      <c r="H1878" s="62"/>
      <c r="I1878" s="62"/>
      <c r="J1878" s="62"/>
      <c r="K1878" s="62"/>
      <c r="L1878" s="62"/>
      <c r="M1878" s="67"/>
      <c r="N1878" s="62"/>
      <c r="O1878" s="62"/>
      <c r="P1878" s="62"/>
      <c r="Q1878" s="62"/>
      <c r="R1878" s="66"/>
      <c r="S1878" s="66"/>
      <c r="T1878" s="67"/>
      <c r="U1878" s="67"/>
      <c r="V1878" s="68"/>
      <c r="W1878" s="62"/>
      <c r="X1878" s="62"/>
      <c r="Y1878" s="68"/>
      <c r="Z1878" s="68"/>
      <c r="AA1878" s="68"/>
      <c r="AB1878" s="67"/>
      <c r="AC1878" s="67"/>
      <c r="AD1878" s="67"/>
      <c r="AE1878" s="62"/>
      <c r="AF1878" s="70"/>
      <c r="AG1878" s="67"/>
      <c r="AH1878" s="70"/>
      <c r="AI1878" s="62"/>
      <c r="AJ1878" s="62"/>
      <c r="AK1878" s="62"/>
      <c r="AL1878" s="62"/>
      <c r="AM1878" s="62"/>
      <c r="AN1878" s="70"/>
      <c r="AO1878" s="70"/>
      <c r="AP1878" s="71"/>
      <c r="AQ1878" s="70"/>
      <c r="AR1878" s="83"/>
    </row>
    <row r="1879">
      <c r="A1879" s="61"/>
      <c r="B1879" s="62"/>
      <c r="C1879" s="62"/>
      <c r="D1879" s="62"/>
      <c r="E1879" s="62"/>
      <c r="F1879" s="62"/>
      <c r="G1879" s="62"/>
      <c r="H1879" s="62"/>
      <c r="I1879" s="62"/>
      <c r="J1879" s="62"/>
      <c r="K1879" s="62"/>
      <c r="L1879" s="62"/>
      <c r="M1879" s="67"/>
      <c r="N1879" s="62"/>
      <c r="O1879" s="62"/>
      <c r="P1879" s="62"/>
      <c r="Q1879" s="62"/>
      <c r="R1879" s="66"/>
      <c r="S1879" s="66"/>
      <c r="T1879" s="67"/>
      <c r="U1879" s="67"/>
      <c r="V1879" s="68"/>
      <c r="W1879" s="62"/>
      <c r="X1879" s="62"/>
      <c r="Y1879" s="68"/>
      <c r="Z1879" s="68"/>
      <c r="AA1879" s="68"/>
      <c r="AB1879" s="67"/>
      <c r="AC1879" s="67"/>
      <c r="AD1879" s="67"/>
      <c r="AE1879" s="62"/>
      <c r="AF1879" s="70"/>
      <c r="AG1879" s="67"/>
      <c r="AH1879" s="70"/>
      <c r="AI1879" s="62"/>
      <c r="AJ1879" s="62"/>
      <c r="AK1879" s="62"/>
      <c r="AL1879" s="62"/>
      <c r="AM1879" s="62"/>
      <c r="AN1879" s="70"/>
      <c r="AO1879" s="70"/>
      <c r="AP1879" s="71"/>
      <c r="AQ1879" s="70"/>
      <c r="AR1879" s="83"/>
    </row>
    <row r="1880">
      <c r="A1880" s="61"/>
      <c r="B1880" s="62"/>
      <c r="C1880" s="62"/>
      <c r="D1880" s="62"/>
      <c r="E1880" s="62"/>
      <c r="F1880" s="62"/>
      <c r="G1880" s="62"/>
      <c r="H1880" s="62"/>
      <c r="I1880" s="62"/>
      <c r="J1880" s="62"/>
      <c r="K1880" s="62"/>
      <c r="L1880" s="62"/>
      <c r="M1880" s="67"/>
      <c r="N1880" s="62"/>
      <c r="O1880" s="62"/>
      <c r="P1880" s="62"/>
      <c r="Q1880" s="62"/>
      <c r="R1880" s="66"/>
      <c r="S1880" s="66"/>
      <c r="T1880" s="67"/>
      <c r="U1880" s="67"/>
      <c r="V1880" s="68"/>
      <c r="W1880" s="62"/>
      <c r="X1880" s="62"/>
      <c r="Y1880" s="68"/>
      <c r="Z1880" s="68"/>
      <c r="AA1880" s="68"/>
      <c r="AB1880" s="67"/>
      <c r="AC1880" s="67"/>
      <c r="AD1880" s="67"/>
      <c r="AE1880" s="62"/>
      <c r="AF1880" s="70"/>
      <c r="AG1880" s="67"/>
      <c r="AH1880" s="70"/>
      <c r="AI1880" s="62"/>
      <c r="AJ1880" s="62"/>
      <c r="AK1880" s="62"/>
      <c r="AL1880" s="62"/>
      <c r="AM1880" s="62"/>
      <c r="AN1880" s="70"/>
      <c r="AO1880" s="70"/>
      <c r="AP1880" s="71"/>
      <c r="AQ1880" s="70"/>
      <c r="AR1880" s="83"/>
    </row>
    <row r="1881">
      <c r="A1881" s="61"/>
      <c r="B1881" s="62"/>
      <c r="C1881" s="62"/>
      <c r="D1881" s="62"/>
      <c r="E1881" s="62"/>
      <c r="F1881" s="62"/>
      <c r="G1881" s="62"/>
      <c r="H1881" s="62"/>
      <c r="I1881" s="62"/>
      <c r="J1881" s="62"/>
      <c r="K1881" s="62"/>
      <c r="L1881" s="62"/>
      <c r="M1881" s="67"/>
      <c r="N1881" s="62"/>
      <c r="O1881" s="62"/>
      <c r="P1881" s="62"/>
      <c r="Q1881" s="62"/>
      <c r="R1881" s="66"/>
      <c r="S1881" s="66"/>
      <c r="T1881" s="67"/>
      <c r="U1881" s="67"/>
      <c r="V1881" s="68"/>
      <c r="W1881" s="62"/>
      <c r="X1881" s="62"/>
      <c r="Y1881" s="68"/>
      <c r="Z1881" s="68"/>
      <c r="AA1881" s="68"/>
      <c r="AB1881" s="67"/>
      <c r="AC1881" s="67"/>
      <c r="AD1881" s="67"/>
      <c r="AE1881" s="62"/>
      <c r="AF1881" s="70"/>
      <c r="AG1881" s="67"/>
      <c r="AH1881" s="70"/>
      <c r="AI1881" s="62"/>
      <c r="AJ1881" s="62"/>
      <c r="AK1881" s="62"/>
      <c r="AL1881" s="62"/>
      <c r="AM1881" s="62"/>
      <c r="AN1881" s="70"/>
      <c r="AO1881" s="70"/>
      <c r="AP1881" s="71"/>
      <c r="AQ1881" s="70"/>
      <c r="AR1881" s="83"/>
    </row>
    <row r="1882">
      <c r="A1882" s="61"/>
      <c r="B1882" s="62"/>
      <c r="C1882" s="62"/>
      <c r="D1882" s="62"/>
      <c r="E1882" s="62"/>
      <c r="F1882" s="62"/>
      <c r="G1882" s="62"/>
      <c r="H1882" s="62"/>
      <c r="I1882" s="62"/>
      <c r="J1882" s="62"/>
      <c r="K1882" s="62"/>
      <c r="L1882" s="62"/>
      <c r="M1882" s="67"/>
      <c r="N1882" s="62"/>
      <c r="O1882" s="62"/>
      <c r="P1882" s="62"/>
      <c r="Q1882" s="62"/>
      <c r="R1882" s="66"/>
      <c r="S1882" s="66"/>
      <c r="T1882" s="67"/>
      <c r="U1882" s="67"/>
      <c r="V1882" s="68"/>
      <c r="W1882" s="62"/>
      <c r="X1882" s="62"/>
      <c r="Y1882" s="68"/>
      <c r="Z1882" s="68"/>
      <c r="AA1882" s="68"/>
      <c r="AB1882" s="67"/>
      <c r="AC1882" s="67"/>
      <c r="AD1882" s="67"/>
      <c r="AE1882" s="62"/>
      <c r="AF1882" s="70"/>
      <c r="AG1882" s="67"/>
      <c r="AH1882" s="70"/>
      <c r="AI1882" s="62"/>
      <c r="AJ1882" s="62"/>
      <c r="AK1882" s="62"/>
      <c r="AL1882" s="62"/>
      <c r="AM1882" s="62"/>
      <c r="AN1882" s="70"/>
      <c r="AO1882" s="70"/>
      <c r="AP1882" s="71"/>
      <c r="AQ1882" s="70"/>
      <c r="AR1882" s="83"/>
    </row>
    <row r="1883">
      <c r="A1883" s="61"/>
      <c r="B1883" s="62"/>
      <c r="C1883" s="62"/>
      <c r="D1883" s="62"/>
      <c r="E1883" s="62"/>
      <c r="F1883" s="62"/>
      <c r="G1883" s="62"/>
      <c r="H1883" s="62"/>
      <c r="I1883" s="62"/>
      <c r="J1883" s="62"/>
      <c r="K1883" s="62"/>
      <c r="L1883" s="62"/>
      <c r="M1883" s="67"/>
      <c r="N1883" s="62"/>
      <c r="O1883" s="62"/>
      <c r="P1883" s="62"/>
      <c r="Q1883" s="62"/>
      <c r="R1883" s="66"/>
      <c r="S1883" s="66"/>
      <c r="T1883" s="67"/>
      <c r="U1883" s="67"/>
      <c r="V1883" s="68"/>
      <c r="W1883" s="62"/>
      <c r="X1883" s="62"/>
      <c r="Y1883" s="68"/>
      <c r="Z1883" s="68"/>
      <c r="AA1883" s="68"/>
      <c r="AB1883" s="67"/>
      <c r="AC1883" s="67"/>
      <c r="AD1883" s="67"/>
      <c r="AE1883" s="62"/>
      <c r="AF1883" s="70"/>
      <c r="AG1883" s="67"/>
      <c r="AH1883" s="70"/>
      <c r="AI1883" s="62"/>
      <c r="AJ1883" s="62"/>
      <c r="AK1883" s="62"/>
      <c r="AL1883" s="62"/>
      <c r="AM1883" s="62"/>
      <c r="AN1883" s="70"/>
      <c r="AO1883" s="70"/>
      <c r="AP1883" s="71"/>
      <c r="AQ1883" s="70"/>
      <c r="AR1883" s="83"/>
    </row>
    <row r="1884">
      <c r="A1884" s="61"/>
      <c r="B1884" s="62"/>
      <c r="C1884" s="62"/>
      <c r="D1884" s="62"/>
      <c r="E1884" s="62"/>
      <c r="F1884" s="62"/>
      <c r="G1884" s="62"/>
      <c r="H1884" s="62"/>
      <c r="I1884" s="62"/>
      <c r="J1884" s="62"/>
      <c r="K1884" s="62"/>
      <c r="L1884" s="62"/>
      <c r="M1884" s="67"/>
      <c r="N1884" s="62"/>
      <c r="O1884" s="62"/>
      <c r="P1884" s="62"/>
      <c r="Q1884" s="62"/>
      <c r="R1884" s="66"/>
      <c r="S1884" s="66"/>
      <c r="T1884" s="67"/>
      <c r="U1884" s="67"/>
      <c r="V1884" s="68"/>
      <c r="W1884" s="62"/>
      <c r="X1884" s="62"/>
      <c r="Y1884" s="68"/>
      <c r="Z1884" s="68"/>
      <c r="AA1884" s="68"/>
      <c r="AB1884" s="67"/>
      <c r="AC1884" s="67"/>
      <c r="AD1884" s="67"/>
      <c r="AE1884" s="62"/>
      <c r="AF1884" s="70"/>
      <c r="AG1884" s="67"/>
      <c r="AH1884" s="70"/>
      <c r="AI1884" s="62"/>
      <c r="AJ1884" s="62"/>
      <c r="AK1884" s="62"/>
      <c r="AL1884" s="62"/>
      <c r="AM1884" s="62"/>
      <c r="AN1884" s="70"/>
      <c r="AO1884" s="70"/>
      <c r="AP1884" s="71"/>
      <c r="AQ1884" s="70"/>
      <c r="AR1884" s="83"/>
    </row>
    <row r="1885">
      <c r="A1885" s="61"/>
      <c r="B1885" s="62"/>
      <c r="C1885" s="62"/>
      <c r="D1885" s="62"/>
      <c r="E1885" s="62"/>
      <c r="F1885" s="62"/>
      <c r="G1885" s="62"/>
      <c r="H1885" s="62"/>
      <c r="I1885" s="62"/>
      <c r="J1885" s="62"/>
      <c r="K1885" s="62"/>
      <c r="L1885" s="62"/>
      <c r="M1885" s="67"/>
      <c r="N1885" s="62"/>
      <c r="O1885" s="62"/>
      <c r="P1885" s="62"/>
      <c r="Q1885" s="62"/>
      <c r="R1885" s="66"/>
      <c r="S1885" s="66"/>
      <c r="T1885" s="67"/>
      <c r="U1885" s="67"/>
      <c r="V1885" s="68"/>
      <c r="W1885" s="62"/>
      <c r="X1885" s="62"/>
      <c r="Y1885" s="68"/>
      <c r="Z1885" s="68"/>
      <c r="AA1885" s="68"/>
      <c r="AB1885" s="67"/>
      <c r="AC1885" s="67"/>
      <c r="AD1885" s="67"/>
      <c r="AE1885" s="62"/>
      <c r="AF1885" s="70"/>
      <c r="AG1885" s="67"/>
      <c r="AH1885" s="70"/>
      <c r="AI1885" s="62"/>
      <c r="AJ1885" s="62"/>
      <c r="AK1885" s="62"/>
      <c r="AL1885" s="62"/>
      <c r="AM1885" s="62"/>
      <c r="AN1885" s="70"/>
      <c r="AO1885" s="70"/>
      <c r="AP1885" s="71"/>
      <c r="AQ1885" s="70"/>
      <c r="AR1885" s="83"/>
    </row>
    <row r="1886">
      <c r="A1886" s="61"/>
      <c r="B1886" s="62"/>
      <c r="C1886" s="62"/>
      <c r="D1886" s="62"/>
      <c r="E1886" s="62"/>
      <c r="F1886" s="62"/>
      <c r="G1886" s="62"/>
      <c r="H1886" s="62"/>
      <c r="I1886" s="62"/>
      <c r="J1886" s="62"/>
      <c r="K1886" s="62"/>
      <c r="L1886" s="62"/>
      <c r="M1886" s="67"/>
      <c r="N1886" s="62"/>
      <c r="O1886" s="62"/>
      <c r="P1886" s="62"/>
      <c r="Q1886" s="62"/>
      <c r="R1886" s="66"/>
      <c r="S1886" s="66"/>
      <c r="T1886" s="67"/>
      <c r="U1886" s="67"/>
      <c r="V1886" s="68"/>
      <c r="W1886" s="62"/>
      <c r="X1886" s="62"/>
      <c r="Y1886" s="68"/>
      <c r="Z1886" s="68"/>
      <c r="AA1886" s="68"/>
      <c r="AB1886" s="67"/>
      <c r="AC1886" s="67"/>
      <c r="AD1886" s="67"/>
      <c r="AE1886" s="62"/>
      <c r="AF1886" s="70"/>
      <c r="AG1886" s="67"/>
      <c r="AH1886" s="70"/>
      <c r="AI1886" s="62"/>
      <c r="AJ1886" s="62"/>
      <c r="AK1886" s="62"/>
      <c r="AL1886" s="62"/>
      <c r="AM1886" s="62"/>
      <c r="AN1886" s="70"/>
      <c r="AO1886" s="70"/>
      <c r="AP1886" s="71"/>
      <c r="AQ1886" s="70"/>
      <c r="AR1886" s="83"/>
    </row>
    <row r="1887">
      <c r="A1887" s="61"/>
      <c r="B1887" s="62"/>
      <c r="C1887" s="62"/>
      <c r="D1887" s="62"/>
      <c r="E1887" s="62"/>
      <c r="F1887" s="62"/>
      <c r="G1887" s="62"/>
      <c r="H1887" s="62"/>
      <c r="I1887" s="62"/>
      <c r="J1887" s="62"/>
      <c r="K1887" s="62"/>
      <c r="L1887" s="62"/>
      <c r="M1887" s="67"/>
      <c r="N1887" s="62"/>
      <c r="O1887" s="62"/>
      <c r="P1887" s="62"/>
      <c r="Q1887" s="62"/>
      <c r="R1887" s="66"/>
      <c r="S1887" s="66"/>
      <c r="T1887" s="67"/>
      <c r="U1887" s="67"/>
      <c r="V1887" s="68"/>
      <c r="W1887" s="62"/>
      <c r="X1887" s="62"/>
      <c r="Y1887" s="68"/>
      <c r="Z1887" s="68"/>
      <c r="AA1887" s="68"/>
      <c r="AB1887" s="67"/>
      <c r="AC1887" s="67"/>
      <c r="AD1887" s="67"/>
      <c r="AE1887" s="62"/>
      <c r="AF1887" s="70"/>
      <c r="AG1887" s="67"/>
      <c r="AH1887" s="70"/>
      <c r="AI1887" s="62"/>
      <c r="AJ1887" s="62"/>
      <c r="AK1887" s="62"/>
      <c r="AL1887" s="62"/>
      <c r="AM1887" s="62"/>
      <c r="AN1887" s="70"/>
      <c r="AO1887" s="70"/>
      <c r="AP1887" s="71"/>
      <c r="AQ1887" s="70"/>
      <c r="AR1887" s="83"/>
    </row>
    <row r="1888">
      <c r="A1888" s="61"/>
      <c r="B1888" s="62"/>
      <c r="C1888" s="62"/>
      <c r="D1888" s="62"/>
      <c r="E1888" s="62"/>
      <c r="F1888" s="62"/>
      <c r="G1888" s="62"/>
      <c r="H1888" s="62"/>
      <c r="I1888" s="62"/>
      <c r="J1888" s="62"/>
      <c r="K1888" s="62"/>
      <c r="L1888" s="62"/>
      <c r="M1888" s="67"/>
      <c r="N1888" s="62"/>
      <c r="O1888" s="62"/>
      <c r="P1888" s="62"/>
      <c r="Q1888" s="62"/>
      <c r="R1888" s="66"/>
      <c r="S1888" s="66"/>
      <c r="T1888" s="67"/>
      <c r="U1888" s="67"/>
      <c r="V1888" s="68"/>
      <c r="W1888" s="62"/>
      <c r="X1888" s="62"/>
      <c r="Y1888" s="68"/>
      <c r="Z1888" s="68"/>
      <c r="AA1888" s="68"/>
      <c r="AB1888" s="67"/>
      <c r="AC1888" s="67"/>
      <c r="AD1888" s="67"/>
      <c r="AE1888" s="62"/>
      <c r="AF1888" s="70"/>
      <c r="AG1888" s="67"/>
      <c r="AH1888" s="70"/>
      <c r="AI1888" s="62"/>
      <c r="AJ1888" s="62"/>
      <c r="AK1888" s="62"/>
      <c r="AL1888" s="62"/>
      <c r="AM1888" s="62"/>
      <c r="AN1888" s="70"/>
      <c r="AO1888" s="70"/>
      <c r="AP1888" s="71"/>
      <c r="AQ1888" s="70"/>
      <c r="AR1888" s="83"/>
    </row>
    <row r="1889">
      <c r="A1889" s="61"/>
      <c r="B1889" s="62"/>
      <c r="C1889" s="62"/>
      <c r="D1889" s="62"/>
      <c r="E1889" s="62"/>
      <c r="F1889" s="62"/>
      <c r="G1889" s="62"/>
      <c r="H1889" s="62"/>
      <c r="I1889" s="62"/>
      <c r="J1889" s="62"/>
      <c r="K1889" s="62"/>
      <c r="L1889" s="62"/>
      <c r="M1889" s="67"/>
      <c r="N1889" s="62"/>
      <c r="O1889" s="62"/>
      <c r="P1889" s="62"/>
      <c r="Q1889" s="62"/>
      <c r="R1889" s="66"/>
      <c r="S1889" s="66"/>
      <c r="T1889" s="67"/>
      <c r="U1889" s="67"/>
      <c r="V1889" s="68"/>
      <c r="W1889" s="62"/>
      <c r="X1889" s="62"/>
      <c r="Y1889" s="68"/>
      <c r="Z1889" s="68"/>
      <c r="AA1889" s="68"/>
      <c r="AB1889" s="67"/>
      <c r="AC1889" s="67"/>
      <c r="AD1889" s="67"/>
      <c r="AE1889" s="62"/>
      <c r="AF1889" s="70"/>
      <c r="AG1889" s="67"/>
      <c r="AH1889" s="70"/>
      <c r="AI1889" s="62"/>
      <c r="AJ1889" s="62"/>
      <c r="AK1889" s="62"/>
      <c r="AL1889" s="62"/>
      <c r="AM1889" s="62"/>
      <c r="AN1889" s="70"/>
      <c r="AO1889" s="70"/>
      <c r="AP1889" s="71"/>
      <c r="AQ1889" s="70"/>
      <c r="AR1889" s="83"/>
    </row>
    <row r="1890">
      <c r="A1890" s="61"/>
      <c r="B1890" s="62"/>
      <c r="C1890" s="62"/>
      <c r="D1890" s="62"/>
      <c r="E1890" s="62"/>
      <c r="F1890" s="62"/>
      <c r="G1890" s="62"/>
      <c r="H1890" s="62"/>
      <c r="I1890" s="62"/>
      <c r="J1890" s="62"/>
      <c r="K1890" s="62"/>
      <c r="L1890" s="62"/>
      <c r="M1890" s="67"/>
      <c r="N1890" s="62"/>
      <c r="O1890" s="62"/>
      <c r="P1890" s="62"/>
      <c r="Q1890" s="62"/>
      <c r="R1890" s="66"/>
      <c r="S1890" s="66"/>
      <c r="T1890" s="67"/>
      <c r="U1890" s="67"/>
      <c r="V1890" s="68"/>
      <c r="W1890" s="62"/>
      <c r="X1890" s="62"/>
      <c r="Y1890" s="68"/>
      <c r="Z1890" s="68"/>
      <c r="AA1890" s="68"/>
      <c r="AB1890" s="67"/>
      <c r="AC1890" s="67"/>
      <c r="AD1890" s="67"/>
      <c r="AE1890" s="62"/>
      <c r="AF1890" s="70"/>
      <c r="AG1890" s="67"/>
      <c r="AH1890" s="70"/>
      <c r="AI1890" s="62"/>
      <c r="AJ1890" s="62"/>
      <c r="AK1890" s="62"/>
      <c r="AL1890" s="62"/>
      <c r="AM1890" s="62"/>
      <c r="AN1890" s="70"/>
      <c r="AO1890" s="70"/>
      <c r="AP1890" s="71"/>
      <c r="AQ1890" s="70"/>
      <c r="AR1890" s="83"/>
    </row>
    <row r="1891">
      <c r="A1891" s="61"/>
      <c r="B1891" s="62"/>
      <c r="C1891" s="62"/>
      <c r="D1891" s="62"/>
      <c r="E1891" s="62"/>
      <c r="F1891" s="62"/>
      <c r="G1891" s="62"/>
      <c r="H1891" s="62"/>
      <c r="I1891" s="62"/>
      <c r="J1891" s="62"/>
      <c r="K1891" s="62"/>
      <c r="L1891" s="62"/>
      <c r="M1891" s="67"/>
      <c r="N1891" s="62"/>
      <c r="O1891" s="62"/>
      <c r="P1891" s="62"/>
      <c r="Q1891" s="62"/>
      <c r="R1891" s="66"/>
      <c r="S1891" s="66"/>
      <c r="T1891" s="67"/>
      <c r="U1891" s="67"/>
      <c r="V1891" s="68"/>
      <c r="W1891" s="62"/>
      <c r="X1891" s="62"/>
      <c r="Y1891" s="68"/>
      <c r="Z1891" s="68"/>
      <c r="AA1891" s="68"/>
      <c r="AB1891" s="67"/>
      <c r="AC1891" s="67"/>
      <c r="AD1891" s="67"/>
      <c r="AE1891" s="62"/>
      <c r="AF1891" s="70"/>
      <c r="AG1891" s="67"/>
      <c r="AH1891" s="70"/>
      <c r="AI1891" s="62"/>
      <c r="AJ1891" s="62"/>
      <c r="AK1891" s="62"/>
      <c r="AL1891" s="62"/>
      <c r="AM1891" s="62"/>
      <c r="AN1891" s="70"/>
      <c r="AO1891" s="70"/>
      <c r="AP1891" s="71"/>
      <c r="AQ1891" s="70"/>
      <c r="AR1891" s="83"/>
    </row>
    <row r="1892">
      <c r="A1892" s="61"/>
      <c r="B1892" s="62"/>
      <c r="C1892" s="62"/>
      <c r="D1892" s="62"/>
      <c r="E1892" s="62"/>
      <c r="F1892" s="62"/>
      <c r="G1892" s="62"/>
      <c r="H1892" s="62"/>
      <c r="I1892" s="62"/>
      <c r="J1892" s="62"/>
      <c r="K1892" s="62"/>
      <c r="L1892" s="62"/>
      <c r="M1892" s="67"/>
      <c r="N1892" s="62"/>
      <c r="O1892" s="62"/>
      <c r="P1892" s="62"/>
      <c r="Q1892" s="62"/>
      <c r="R1892" s="66"/>
      <c r="S1892" s="66"/>
      <c r="T1892" s="67"/>
      <c r="U1892" s="67"/>
      <c r="V1892" s="68"/>
      <c r="W1892" s="62"/>
      <c r="X1892" s="62"/>
      <c r="Y1892" s="68"/>
      <c r="Z1892" s="68"/>
      <c r="AA1892" s="68"/>
      <c r="AB1892" s="67"/>
      <c r="AC1892" s="67"/>
      <c r="AD1892" s="67"/>
      <c r="AE1892" s="62"/>
      <c r="AF1892" s="70"/>
      <c r="AG1892" s="67"/>
      <c r="AH1892" s="70"/>
      <c r="AI1892" s="62"/>
      <c r="AJ1892" s="62"/>
      <c r="AK1892" s="62"/>
      <c r="AL1892" s="62"/>
      <c r="AM1892" s="62"/>
      <c r="AN1892" s="70"/>
      <c r="AO1892" s="70"/>
      <c r="AP1892" s="71"/>
      <c r="AQ1892" s="70"/>
      <c r="AR1892" s="83"/>
    </row>
    <row r="1893">
      <c r="A1893" s="61"/>
      <c r="B1893" s="62"/>
      <c r="C1893" s="62"/>
      <c r="D1893" s="62"/>
      <c r="E1893" s="62"/>
      <c r="F1893" s="62"/>
      <c r="G1893" s="62"/>
      <c r="H1893" s="62"/>
      <c r="I1893" s="62"/>
      <c r="J1893" s="62"/>
      <c r="K1893" s="62"/>
      <c r="L1893" s="62"/>
      <c r="M1893" s="67"/>
      <c r="N1893" s="62"/>
      <c r="O1893" s="62"/>
      <c r="P1893" s="62"/>
      <c r="Q1893" s="62"/>
      <c r="R1893" s="66"/>
      <c r="S1893" s="66"/>
      <c r="T1893" s="67"/>
      <c r="U1893" s="67"/>
      <c r="V1893" s="68"/>
      <c r="W1893" s="62"/>
      <c r="X1893" s="62"/>
      <c r="Y1893" s="68"/>
      <c r="Z1893" s="68"/>
      <c r="AA1893" s="68"/>
      <c r="AB1893" s="67"/>
      <c r="AC1893" s="67"/>
      <c r="AD1893" s="67"/>
      <c r="AE1893" s="62"/>
      <c r="AF1893" s="70"/>
      <c r="AG1893" s="67"/>
      <c r="AH1893" s="70"/>
      <c r="AI1893" s="62"/>
      <c r="AJ1893" s="62"/>
      <c r="AK1893" s="62"/>
      <c r="AL1893" s="62"/>
      <c r="AM1893" s="62"/>
      <c r="AN1893" s="70"/>
      <c r="AO1893" s="70"/>
      <c r="AP1893" s="71"/>
      <c r="AQ1893" s="70"/>
      <c r="AR1893" s="83"/>
    </row>
    <row r="1894">
      <c r="A1894" s="61"/>
      <c r="B1894" s="62"/>
      <c r="C1894" s="62"/>
      <c r="D1894" s="62"/>
      <c r="E1894" s="62"/>
      <c r="F1894" s="62"/>
      <c r="G1894" s="62"/>
      <c r="H1894" s="62"/>
      <c r="I1894" s="62"/>
      <c r="J1894" s="62"/>
      <c r="K1894" s="62"/>
      <c r="L1894" s="62"/>
      <c r="M1894" s="67"/>
      <c r="N1894" s="62"/>
      <c r="O1894" s="62"/>
      <c r="P1894" s="62"/>
      <c r="Q1894" s="62"/>
      <c r="R1894" s="66"/>
      <c r="S1894" s="66"/>
      <c r="T1894" s="67"/>
      <c r="U1894" s="67"/>
      <c r="V1894" s="68"/>
      <c r="W1894" s="62"/>
      <c r="X1894" s="62"/>
      <c r="Y1894" s="68"/>
      <c r="Z1894" s="68"/>
      <c r="AA1894" s="68"/>
      <c r="AB1894" s="67"/>
      <c r="AC1894" s="67"/>
      <c r="AD1894" s="67"/>
      <c r="AE1894" s="62"/>
      <c r="AF1894" s="70"/>
      <c r="AG1894" s="67"/>
      <c r="AH1894" s="70"/>
      <c r="AI1894" s="62"/>
      <c r="AJ1894" s="62"/>
      <c r="AK1894" s="62"/>
      <c r="AL1894" s="62"/>
      <c r="AM1894" s="62"/>
      <c r="AN1894" s="70"/>
      <c r="AO1894" s="70"/>
      <c r="AP1894" s="71"/>
      <c r="AQ1894" s="70"/>
      <c r="AR1894" s="83"/>
    </row>
    <row r="1895">
      <c r="A1895" s="61"/>
      <c r="B1895" s="62"/>
      <c r="C1895" s="62"/>
      <c r="D1895" s="62"/>
      <c r="E1895" s="62"/>
      <c r="F1895" s="62"/>
      <c r="G1895" s="62"/>
      <c r="H1895" s="62"/>
      <c r="I1895" s="62"/>
      <c r="J1895" s="62"/>
      <c r="K1895" s="62"/>
      <c r="L1895" s="62"/>
      <c r="M1895" s="67"/>
      <c r="N1895" s="62"/>
      <c r="O1895" s="62"/>
      <c r="P1895" s="62"/>
      <c r="Q1895" s="62"/>
      <c r="R1895" s="66"/>
      <c r="S1895" s="66"/>
      <c r="T1895" s="67"/>
      <c r="U1895" s="67"/>
      <c r="V1895" s="68"/>
      <c r="W1895" s="62"/>
      <c r="X1895" s="62"/>
      <c r="Y1895" s="68"/>
      <c r="Z1895" s="68"/>
      <c r="AA1895" s="68"/>
      <c r="AB1895" s="67"/>
      <c r="AC1895" s="67"/>
      <c r="AD1895" s="67"/>
      <c r="AE1895" s="62"/>
      <c r="AF1895" s="70"/>
      <c r="AG1895" s="67"/>
      <c r="AH1895" s="70"/>
      <c r="AI1895" s="62"/>
      <c r="AJ1895" s="62"/>
      <c r="AK1895" s="62"/>
      <c r="AL1895" s="62"/>
      <c r="AM1895" s="62"/>
      <c r="AN1895" s="70"/>
      <c r="AO1895" s="70"/>
      <c r="AP1895" s="71"/>
      <c r="AQ1895" s="70"/>
      <c r="AR1895" s="83"/>
    </row>
    <row r="1896">
      <c r="A1896" s="61"/>
      <c r="B1896" s="62"/>
      <c r="C1896" s="62"/>
      <c r="D1896" s="62"/>
      <c r="E1896" s="62"/>
      <c r="F1896" s="62"/>
      <c r="G1896" s="62"/>
      <c r="H1896" s="62"/>
      <c r="I1896" s="62"/>
      <c r="J1896" s="62"/>
      <c r="K1896" s="62"/>
      <c r="L1896" s="62"/>
      <c r="M1896" s="67"/>
      <c r="N1896" s="62"/>
      <c r="O1896" s="62"/>
      <c r="P1896" s="62"/>
      <c r="Q1896" s="62"/>
      <c r="R1896" s="66"/>
      <c r="S1896" s="66"/>
      <c r="T1896" s="67"/>
      <c r="U1896" s="67"/>
      <c r="V1896" s="68"/>
      <c r="W1896" s="62"/>
      <c r="X1896" s="62"/>
      <c r="Y1896" s="68"/>
      <c r="Z1896" s="68"/>
      <c r="AA1896" s="68"/>
      <c r="AB1896" s="67"/>
      <c r="AC1896" s="67"/>
      <c r="AD1896" s="67"/>
      <c r="AE1896" s="62"/>
      <c r="AF1896" s="70"/>
      <c r="AG1896" s="67"/>
      <c r="AH1896" s="70"/>
      <c r="AI1896" s="62"/>
      <c r="AJ1896" s="62"/>
      <c r="AK1896" s="62"/>
      <c r="AL1896" s="62"/>
      <c r="AM1896" s="62"/>
      <c r="AN1896" s="70"/>
      <c r="AO1896" s="70"/>
      <c r="AP1896" s="71"/>
      <c r="AQ1896" s="70"/>
      <c r="AR1896" s="83"/>
    </row>
    <row r="1897">
      <c r="A1897" s="61"/>
      <c r="B1897" s="62"/>
      <c r="C1897" s="62"/>
      <c r="D1897" s="62"/>
      <c r="E1897" s="62"/>
      <c r="F1897" s="62"/>
      <c r="G1897" s="62"/>
      <c r="H1897" s="62"/>
      <c r="I1897" s="62"/>
      <c r="J1897" s="62"/>
      <c r="K1897" s="62"/>
      <c r="L1897" s="62"/>
      <c r="M1897" s="67"/>
      <c r="N1897" s="62"/>
      <c r="O1897" s="62"/>
      <c r="P1897" s="62"/>
      <c r="Q1897" s="62"/>
      <c r="R1897" s="66"/>
      <c r="S1897" s="66"/>
      <c r="T1897" s="67"/>
      <c r="U1897" s="67"/>
      <c r="V1897" s="68"/>
      <c r="W1897" s="62"/>
      <c r="X1897" s="62"/>
      <c r="Y1897" s="68"/>
      <c r="Z1897" s="68"/>
      <c r="AA1897" s="68"/>
      <c r="AB1897" s="67"/>
      <c r="AC1897" s="67"/>
      <c r="AD1897" s="67"/>
      <c r="AE1897" s="62"/>
      <c r="AF1897" s="70"/>
      <c r="AG1897" s="67"/>
      <c r="AH1897" s="70"/>
      <c r="AI1897" s="62"/>
      <c r="AJ1897" s="62"/>
      <c r="AK1897" s="62"/>
      <c r="AL1897" s="62"/>
      <c r="AM1897" s="62"/>
      <c r="AN1897" s="70"/>
      <c r="AO1897" s="70"/>
      <c r="AP1897" s="71"/>
      <c r="AQ1897" s="70"/>
      <c r="AR1897" s="83"/>
    </row>
    <row r="1898">
      <c r="A1898" s="61"/>
      <c r="B1898" s="62"/>
      <c r="C1898" s="62"/>
      <c r="D1898" s="62"/>
      <c r="E1898" s="62"/>
      <c r="F1898" s="62"/>
      <c r="G1898" s="62"/>
      <c r="H1898" s="62"/>
      <c r="I1898" s="62"/>
      <c r="J1898" s="62"/>
      <c r="K1898" s="62"/>
      <c r="L1898" s="62"/>
      <c r="M1898" s="67"/>
      <c r="N1898" s="62"/>
      <c r="O1898" s="62"/>
      <c r="P1898" s="62"/>
      <c r="Q1898" s="62"/>
      <c r="R1898" s="66"/>
      <c r="S1898" s="66"/>
      <c r="T1898" s="67"/>
      <c r="U1898" s="67"/>
      <c r="V1898" s="68"/>
      <c r="W1898" s="62"/>
      <c r="X1898" s="62"/>
      <c r="Y1898" s="68"/>
      <c r="Z1898" s="68"/>
      <c r="AA1898" s="68"/>
      <c r="AB1898" s="67"/>
      <c r="AC1898" s="67"/>
      <c r="AD1898" s="67"/>
      <c r="AE1898" s="62"/>
      <c r="AF1898" s="70"/>
      <c r="AG1898" s="67"/>
      <c r="AH1898" s="70"/>
      <c r="AI1898" s="62"/>
      <c r="AJ1898" s="62"/>
      <c r="AK1898" s="62"/>
      <c r="AL1898" s="62"/>
      <c r="AM1898" s="62"/>
      <c r="AN1898" s="70"/>
      <c r="AO1898" s="70"/>
      <c r="AP1898" s="71"/>
      <c r="AQ1898" s="70"/>
      <c r="AR1898" s="83"/>
    </row>
    <row r="1899">
      <c r="A1899" s="61"/>
      <c r="B1899" s="62"/>
      <c r="C1899" s="62"/>
      <c r="D1899" s="62"/>
      <c r="E1899" s="62"/>
      <c r="F1899" s="62"/>
      <c r="G1899" s="62"/>
      <c r="H1899" s="62"/>
      <c r="I1899" s="62"/>
      <c r="J1899" s="62"/>
      <c r="K1899" s="62"/>
      <c r="L1899" s="62"/>
      <c r="M1899" s="67"/>
      <c r="N1899" s="62"/>
      <c r="O1899" s="62"/>
      <c r="P1899" s="62"/>
      <c r="Q1899" s="62"/>
      <c r="R1899" s="66"/>
      <c r="S1899" s="66"/>
      <c r="T1899" s="67"/>
      <c r="U1899" s="67"/>
      <c r="V1899" s="68"/>
      <c r="W1899" s="62"/>
      <c r="X1899" s="62"/>
      <c r="Y1899" s="68"/>
      <c r="Z1899" s="68"/>
      <c r="AA1899" s="68"/>
      <c r="AB1899" s="67"/>
      <c r="AC1899" s="67"/>
      <c r="AD1899" s="67"/>
      <c r="AE1899" s="62"/>
      <c r="AF1899" s="70"/>
      <c r="AG1899" s="67"/>
      <c r="AH1899" s="70"/>
      <c r="AI1899" s="62"/>
      <c r="AJ1899" s="62"/>
      <c r="AK1899" s="62"/>
      <c r="AL1899" s="62"/>
      <c r="AM1899" s="62"/>
      <c r="AN1899" s="70"/>
      <c r="AO1899" s="70"/>
      <c r="AP1899" s="71"/>
      <c r="AQ1899" s="70"/>
      <c r="AR1899" s="83"/>
    </row>
    <row r="1900">
      <c r="A1900" s="61"/>
      <c r="B1900" s="62"/>
      <c r="C1900" s="62"/>
      <c r="D1900" s="62"/>
      <c r="E1900" s="62"/>
      <c r="F1900" s="62"/>
      <c r="G1900" s="62"/>
      <c r="H1900" s="62"/>
      <c r="I1900" s="62"/>
      <c r="J1900" s="62"/>
      <c r="K1900" s="62"/>
      <c r="L1900" s="62"/>
      <c r="M1900" s="67"/>
      <c r="N1900" s="62"/>
      <c r="O1900" s="62"/>
      <c r="P1900" s="62"/>
      <c r="Q1900" s="62"/>
      <c r="R1900" s="66"/>
      <c r="S1900" s="66"/>
      <c r="T1900" s="67"/>
      <c r="U1900" s="67"/>
      <c r="V1900" s="68"/>
      <c r="W1900" s="62"/>
      <c r="X1900" s="62"/>
      <c r="Y1900" s="68"/>
      <c r="Z1900" s="68"/>
      <c r="AA1900" s="68"/>
      <c r="AB1900" s="67"/>
      <c r="AC1900" s="67"/>
      <c r="AD1900" s="67"/>
      <c r="AE1900" s="62"/>
      <c r="AF1900" s="70"/>
      <c r="AG1900" s="67"/>
      <c r="AH1900" s="70"/>
      <c r="AI1900" s="62"/>
      <c r="AJ1900" s="62"/>
      <c r="AK1900" s="62"/>
      <c r="AL1900" s="62"/>
      <c r="AM1900" s="62"/>
      <c r="AN1900" s="70"/>
      <c r="AO1900" s="70"/>
      <c r="AP1900" s="71"/>
      <c r="AQ1900" s="70"/>
      <c r="AR1900" s="83"/>
    </row>
    <row r="1901">
      <c r="A1901" s="61"/>
      <c r="B1901" s="62"/>
      <c r="C1901" s="62"/>
      <c r="D1901" s="62"/>
      <c r="E1901" s="62"/>
      <c r="F1901" s="62"/>
      <c r="G1901" s="62"/>
      <c r="H1901" s="62"/>
      <c r="I1901" s="62"/>
      <c r="J1901" s="62"/>
      <c r="K1901" s="62"/>
      <c r="L1901" s="62"/>
      <c r="M1901" s="67"/>
      <c r="N1901" s="62"/>
      <c r="O1901" s="62"/>
      <c r="P1901" s="62"/>
      <c r="Q1901" s="62"/>
      <c r="R1901" s="66"/>
      <c r="S1901" s="66"/>
      <c r="T1901" s="67"/>
      <c r="U1901" s="67"/>
      <c r="V1901" s="68"/>
      <c r="W1901" s="62"/>
      <c r="X1901" s="62"/>
      <c r="Y1901" s="68"/>
      <c r="Z1901" s="68"/>
      <c r="AA1901" s="68"/>
      <c r="AB1901" s="67"/>
      <c r="AC1901" s="67"/>
      <c r="AD1901" s="67"/>
      <c r="AE1901" s="62"/>
      <c r="AF1901" s="70"/>
      <c r="AG1901" s="67"/>
      <c r="AH1901" s="70"/>
      <c r="AI1901" s="62"/>
      <c r="AJ1901" s="62"/>
      <c r="AK1901" s="62"/>
      <c r="AL1901" s="62"/>
      <c r="AM1901" s="62"/>
      <c r="AN1901" s="70"/>
      <c r="AO1901" s="70"/>
      <c r="AP1901" s="71"/>
      <c r="AQ1901" s="70"/>
      <c r="AR1901" s="83"/>
    </row>
    <row r="1902">
      <c r="A1902" s="61"/>
      <c r="B1902" s="62"/>
      <c r="C1902" s="62"/>
      <c r="D1902" s="62"/>
      <c r="E1902" s="62"/>
      <c r="F1902" s="62"/>
      <c r="G1902" s="62"/>
      <c r="H1902" s="62"/>
      <c r="I1902" s="62"/>
      <c r="J1902" s="62"/>
      <c r="K1902" s="62"/>
      <c r="L1902" s="62"/>
      <c r="M1902" s="67"/>
      <c r="N1902" s="62"/>
      <c r="O1902" s="62"/>
      <c r="P1902" s="62"/>
      <c r="Q1902" s="62"/>
      <c r="R1902" s="66"/>
      <c r="S1902" s="66"/>
      <c r="T1902" s="67"/>
      <c r="U1902" s="67"/>
      <c r="V1902" s="68"/>
      <c r="W1902" s="62"/>
      <c r="X1902" s="62"/>
      <c r="Y1902" s="68"/>
      <c r="Z1902" s="68"/>
      <c r="AA1902" s="68"/>
      <c r="AB1902" s="67"/>
      <c r="AC1902" s="67"/>
      <c r="AD1902" s="67"/>
      <c r="AE1902" s="62"/>
      <c r="AF1902" s="70"/>
      <c r="AG1902" s="67"/>
      <c r="AH1902" s="70"/>
      <c r="AI1902" s="62"/>
      <c r="AJ1902" s="62"/>
      <c r="AK1902" s="62"/>
      <c r="AL1902" s="62"/>
      <c r="AM1902" s="62"/>
      <c r="AN1902" s="70"/>
      <c r="AO1902" s="70"/>
      <c r="AP1902" s="71"/>
      <c r="AQ1902" s="70"/>
      <c r="AR1902" s="83"/>
    </row>
    <row r="1903">
      <c r="A1903" s="61"/>
      <c r="B1903" s="62"/>
      <c r="C1903" s="62"/>
      <c r="D1903" s="62"/>
      <c r="E1903" s="62"/>
      <c r="F1903" s="62"/>
      <c r="G1903" s="62"/>
      <c r="H1903" s="62"/>
      <c r="I1903" s="62"/>
      <c r="J1903" s="62"/>
      <c r="K1903" s="62"/>
      <c r="L1903" s="62"/>
      <c r="M1903" s="67"/>
      <c r="N1903" s="62"/>
      <c r="O1903" s="62"/>
      <c r="P1903" s="62"/>
      <c r="Q1903" s="62"/>
      <c r="R1903" s="66"/>
      <c r="S1903" s="66"/>
      <c r="T1903" s="67"/>
      <c r="U1903" s="67"/>
      <c r="V1903" s="68"/>
      <c r="W1903" s="62"/>
      <c r="X1903" s="62"/>
      <c r="Y1903" s="68"/>
      <c r="Z1903" s="68"/>
      <c r="AA1903" s="68"/>
      <c r="AB1903" s="67"/>
      <c r="AC1903" s="67"/>
      <c r="AD1903" s="67"/>
      <c r="AE1903" s="62"/>
      <c r="AF1903" s="70"/>
      <c r="AG1903" s="67"/>
      <c r="AH1903" s="70"/>
      <c r="AI1903" s="62"/>
      <c r="AJ1903" s="62"/>
      <c r="AK1903" s="62"/>
      <c r="AL1903" s="62"/>
      <c r="AM1903" s="62"/>
      <c r="AN1903" s="70"/>
      <c r="AO1903" s="70"/>
      <c r="AP1903" s="71"/>
      <c r="AQ1903" s="70"/>
      <c r="AR1903" s="83"/>
    </row>
    <row r="1904">
      <c r="A1904" s="61"/>
      <c r="B1904" s="62"/>
      <c r="C1904" s="62"/>
      <c r="D1904" s="62"/>
      <c r="E1904" s="62"/>
      <c r="F1904" s="62"/>
      <c r="G1904" s="62"/>
      <c r="H1904" s="62"/>
      <c r="I1904" s="62"/>
      <c r="J1904" s="62"/>
      <c r="K1904" s="62"/>
      <c r="L1904" s="62"/>
      <c r="M1904" s="67"/>
      <c r="N1904" s="62"/>
      <c r="O1904" s="62"/>
      <c r="P1904" s="62"/>
      <c r="Q1904" s="62"/>
      <c r="R1904" s="66"/>
      <c r="S1904" s="66"/>
      <c r="T1904" s="67"/>
      <c r="U1904" s="67"/>
      <c r="V1904" s="68"/>
      <c r="W1904" s="62"/>
      <c r="X1904" s="62"/>
      <c r="Y1904" s="68"/>
      <c r="Z1904" s="68"/>
      <c r="AA1904" s="68"/>
      <c r="AB1904" s="67"/>
      <c r="AC1904" s="67"/>
      <c r="AD1904" s="67"/>
      <c r="AE1904" s="62"/>
      <c r="AF1904" s="70"/>
      <c r="AG1904" s="67"/>
      <c r="AH1904" s="70"/>
      <c r="AI1904" s="62"/>
      <c r="AJ1904" s="62"/>
      <c r="AK1904" s="62"/>
      <c r="AL1904" s="62"/>
      <c r="AM1904" s="62"/>
      <c r="AN1904" s="70"/>
      <c r="AO1904" s="70"/>
      <c r="AP1904" s="71"/>
      <c r="AQ1904" s="70"/>
      <c r="AR1904" s="83"/>
    </row>
    <row r="1905">
      <c r="A1905" s="61"/>
      <c r="B1905" s="62"/>
      <c r="C1905" s="62"/>
      <c r="D1905" s="62"/>
      <c r="E1905" s="62"/>
      <c r="F1905" s="62"/>
      <c r="G1905" s="62"/>
      <c r="H1905" s="62"/>
      <c r="I1905" s="62"/>
      <c r="J1905" s="62"/>
      <c r="K1905" s="62"/>
      <c r="L1905" s="62"/>
      <c r="M1905" s="67"/>
      <c r="N1905" s="62"/>
      <c r="O1905" s="62"/>
      <c r="P1905" s="62"/>
      <c r="Q1905" s="62"/>
      <c r="R1905" s="66"/>
      <c r="S1905" s="66"/>
      <c r="T1905" s="67"/>
      <c r="U1905" s="67"/>
      <c r="V1905" s="68"/>
      <c r="W1905" s="62"/>
      <c r="X1905" s="62"/>
      <c r="Y1905" s="68"/>
      <c r="Z1905" s="68"/>
      <c r="AA1905" s="68"/>
      <c r="AB1905" s="67"/>
      <c r="AC1905" s="67"/>
      <c r="AD1905" s="67"/>
      <c r="AE1905" s="62"/>
      <c r="AF1905" s="70"/>
      <c r="AG1905" s="67"/>
      <c r="AH1905" s="70"/>
      <c r="AI1905" s="62"/>
      <c r="AJ1905" s="62"/>
      <c r="AK1905" s="62"/>
      <c r="AL1905" s="62"/>
      <c r="AM1905" s="62"/>
      <c r="AN1905" s="70"/>
      <c r="AO1905" s="70"/>
      <c r="AP1905" s="71"/>
      <c r="AQ1905" s="70"/>
      <c r="AR1905" s="83"/>
    </row>
    <row r="1906">
      <c r="A1906" s="61"/>
      <c r="B1906" s="62"/>
      <c r="C1906" s="62"/>
      <c r="D1906" s="62"/>
      <c r="E1906" s="62"/>
      <c r="F1906" s="62"/>
      <c r="G1906" s="62"/>
      <c r="H1906" s="62"/>
      <c r="I1906" s="62"/>
      <c r="J1906" s="62"/>
      <c r="K1906" s="62"/>
      <c r="L1906" s="62"/>
      <c r="M1906" s="67"/>
      <c r="N1906" s="62"/>
      <c r="O1906" s="62"/>
      <c r="P1906" s="62"/>
      <c r="Q1906" s="62"/>
      <c r="R1906" s="66"/>
      <c r="S1906" s="66"/>
      <c r="T1906" s="67"/>
      <c r="U1906" s="67"/>
      <c r="V1906" s="68"/>
      <c r="W1906" s="62"/>
      <c r="X1906" s="62"/>
      <c r="Y1906" s="68"/>
      <c r="Z1906" s="68"/>
      <c r="AA1906" s="68"/>
      <c r="AB1906" s="67"/>
      <c r="AC1906" s="67"/>
      <c r="AD1906" s="67"/>
      <c r="AE1906" s="62"/>
      <c r="AF1906" s="70"/>
      <c r="AG1906" s="67"/>
      <c r="AH1906" s="70"/>
      <c r="AI1906" s="62"/>
      <c r="AJ1906" s="62"/>
      <c r="AK1906" s="62"/>
      <c r="AL1906" s="62"/>
      <c r="AM1906" s="62"/>
      <c r="AN1906" s="70"/>
      <c r="AO1906" s="70"/>
      <c r="AP1906" s="71"/>
      <c r="AQ1906" s="70"/>
      <c r="AR1906" s="83"/>
    </row>
    <row r="1907">
      <c r="A1907" s="61"/>
      <c r="B1907" s="62"/>
      <c r="C1907" s="62"/>
      <c r="D1907" s="62"/>
      <c r="E1907" s="62"/>
      <c r="F1907" s="62"/>
      <c r="G1907" s="62"/>
      <c r="H1907" s="62"/>
      <c r="I1907" s="62"/>
      <c r="J1907" s="62"/>
      <c r="K1907" s="62"/>
      <c r="L1907" s="62"/>
      <c r="M1907" s="67"/>
      <c r="N1907" s="62"/>
      <c r="O1907" s="62"/>
      <c r="P1907" s="62"/>
      <c r="Q1907" s="62"/>
      <c r="R1907" s="66"/>
      <c r="S1907" s="66"/>
      <c r="T1907" s="67"/>
      <c r="U1907" s="67"/>
      <c r="V1907" s="68"/>
      <c r="W1907" s="62"/>
      <c r="X1907" s="62"/>
      <c r="Y1907" s="68"/>
      <c r="Z1907" s="68"/>
      <c r="AA1907" s="68"/>
      <c r="AB1907" s="67"/>
      <c r="AC1907" s="67"/>
      <c r="AD1907" s="67"/>
      <c r="AE1907" s="62"/>
      <c r="AF1907" s="70"/>
      <c r="AG1907" s="67"/>
      <c r="AH1907" s="70"/>
      <c r="AI1907" s="62"/>
      <c r="AJ1907" s="62"/>
      <c r="AK1907" s="62"/>
      <c r="AL1907" s="62"/>
      <c r="AM1907" s="62"/>
      <c r="AN1907" s="70"/>
      <c r="AO1907" s="70"/>
      <c r="AP1907" s="71"/>
      <c r="AQ1907" s="70"/>
      <c r="AR1907" s="83"/>
    </row>
    <row r="1908">
      <c r="A1908" s="61"/>
      <c r="B1908" s="62"/>
      <c r="C1908" s="62"/>
      <c r="D1908" s="62"/>
      <c r="E1908" s="62"/>
      <c r="F1908" s="62"/>
      <c r="G1908" s="62"/>
      <c r="H1908" s="62"/>
      <c r="I1908" s="62"/>
      <c r="J1908" s="62"/>
      <c r="K1908" s="62"/>
      <c r="L1908" s="62"/>
      <c r="M1908" s="67"/>
      <c r="N1908" s="62"/>
      <c r="O1908" s="62"/>
      <c r="P1908" s="62"/>
      <c r="Q1908" s="62"/>
      <c r="R1908" s="66"/>
      <c r="S1908" s="66"/>
      <c r="T1908" s="67"/>
      <c r="U1908" s="67"/>
      <c r="V1908" s="68"/>
      <c r="W1908" s="62"/>
      <c r="X1908" s="62"/>
      <c r="Y1908" s="68"/>
      <c r="Z1908" s="68"/>
      <c r="AA1908" s="68"/>
      <c r="AB1908" s="67"/>
      <c r="AC1908" s="67"/>
      <c r="AD1908" s="67"/>
      <c r="AE1908" s="62"/>
      <c r="AF1908" s="70"/>
      <c r="AG1908" s="67"/>
      <c r="AH1908" s="70"/>
      <c r="AI1908" s="62"/>
      <c r="AJ1908" s="62"/>
      <c r="AK1908" s="62"/>
      <c r="AL1908" s="62"/>
      <c r="AM1908" s="62"/>
      <c r="AN1908" s="70"/>
      <c r="AO1908" s="70"/>
      <c r="AP1908" s="71"/>
      <c r="AQ1908" s="70"/>
      <c r="AR1908" s="83"/>
    </row>
    <row r="1909">
      <c r="A1909" s="61"/>
      <c r="B1909" s="62"/>
      <c r="C1909" s="62"/>
      <c r="D1909" s="62"/>
      <c r="E1909" s="62"/>
      <c r="F1909" s="62"/>
      <c r="G1909" s="62"/>
      <c r="H1909" s="62"/>
      <c r="I1909" s="62"/>
      <c r="J1909" s="62"/>
      <c r="K1909" s="62"/>
      <c r="L1909" s="62"/>
      <c r="M1909" s="67"/>
      <c r="N1909" s="62"/>
      <c r="O1909" s="62"/>
      <c r="P1909" s="62"/>
      <c r="Q1909" s="62"/>
      <c r="R1909" s="66"/>
      <c r="S1909" s="66"/>
      <c r="T1909" s="67"/>
      <c r="U1909" s="67"/>
      <c r="V1909" s="68"/>
      <c r="W1909" s="62"/>
      <c r="X1909" s="62"/>
      <c r="Y1909" s="68"/>
      <c r="Z1909" s="68"/>
      <c r="AA1909" s="68"/>
      <c r="AB1909" s="67"/>
      <c r="AC1909" s="67"/>
      <c r="AD1909" s="67"/>
      <c r="AE1909" s="62"/>
      <c r="AF1909" s="70"/>
      <c r="AG1909" s="67"/>
      <c r="AH1909" s="70"/>
      <c r="AI1909" s="62"/>
      <c r="AJ1909" s="62"/>
      <c r="AK1909" s="62"/>
      <c r="AL1909" s="62"/>
      <c r="AM1909" s="62"/>
      <c r="AN1909" s="70"/>
      <c r="AO1909" s="70"/>
      <c r="AP1909" s="71"/>
      <c r="AQ1909" s="70"/>
      <c r="AR1909" s="83"/>
    </row>
    <row r="1910">
      <c r="A1910" s="61"/>
      <c r="B1910" s="62"/>
      <c r="C1910" s="62"/>
      <c r="D1910" s="62"/>
      <c r="E1910" s="62"/>
      <c r="F1910" s="62"/>
      <c r="G1910" s="62"/>
      <c r="H1910" s="62"/>
      <c r="I1910" s="62"/>
      <c r="J1910" s="62"/>
      <c r="K1910" s="62"/>
      <c r="L1910" s="62"/>
      <c r="M1910" s="67"/>
      <c r="N1910" s="62"/>
      <c r="O1910" s="62"/>
      <c r="P1910" s="62"/>
      <c r="Q1910" s="62"/>
      <c r="R1910" s="66"/>
      <c r="S1910" s="66"/>
      <c r="T1910" s="67"/>
      <c r="U1910" s="67"/>
      <c r="V1910" s="68"/>
      <c r="W1910" s="62"/>
      <c r="X1910" s="62"/>
      <c r="Y1910" s="68"/>
      <c r="Z1910" s="68"/>
      <c r="AA1910" s="68"/>
      <c r="AB1910" s="67"/>
      <c r="AC1910" s="67"/>
      <c r="AD1910" s="67"/>
      <c r="AE1910" s="62"/>
      <c r="AF1910" s="70"/>
      <c r="AG1910" s="67"/>
      <c r="AH1910" s="70"/>
      <c r="AI1910" s="62"/>
      <c r="AJ1910" s="62"/>
      <c r="AK1910" s="62"/>
      <c r="AL1910" s="62"/>
      <c r="AM1910" s="62"/>
      <c r="AN1910" s="70"/>
      <c r="AO1910" s="70"/>
      <c r="AP1910" s="71"/>
      <c r="AQ1910" s="70"/>
      <c r="AR1910" s="83"/>
    </row>
    <row r="1911">
      <c r="A1911" s="61"/>
      <c r="B1911" s="62"/>
      <c r="C1911" s="62"/>
      <c r="D1911" s="62"/>
      <c r="E1911" s="62"/>
      <c r="F1911" s="62"/>
      <c r="G1911" s="62"/>
      <c r="H1911" s="62"/>
      <c r="I1911" s="62"/>
      <c r="J1911" s="62"/>
      <c r="K1911" s="62"/>
      <c r="L1911" s="62"/>
      <c r="M1911" s="67"/>
      <c r="N1911" s="62"/>
      <c r="O1911" s="62"/>
      <c r="P1911" s="62"/>
      <c r="Q1911" s="62"/>
      <c r="R1911" s="66"/>
      <c r="S1911" s="66"/>
      <c r="T1911" s="67"/>
      <c r="U1911" s="67"/>
      <c r="V1911" s="68"/>
      <c r="W1911" s="62"/>
      <c r="X1911" s="62"/>
      <c r="Y1911" s="68"/>
      <c r="Z1911" s="68"/>
      <c r="AA1911" s="68"/>
      <c r="AB1911" s="67"/>
      <c r="AC1911" s="67"/>
      <c r="AD1911" s="67"/>
      <c r="AE1911" s="62"/>
      <c r="AF1911" s="70"/>
      <c r="AG1911" s="67"/>
      <c r="AH1911" s="70"/>
      <c r="AI1911" s="62"/>
      <c r="AJ1911" s="62"/>
      <c r="AK1911" s="62"/>
      <c r="AL1911" s="62"/>
      <c r="AM1911" s="62"/>
      <c r="AN1911" s="70"/>
      <c r="AO1911" s="70"/>
      <c r="AP1911" s="71"/>
      <c r="AQ1911" s="70"/>
      <c r="AR1911" s="83"/>
    </row>
    <row r="1912">
      <c r="A1912" s="61"/>
      <c r="B1912" s="62"/>
      <c r="C1912" s="62"/>
      <c r="D1912" s="62"/>
      <c r="E1912" s="62"/>
      <c r="F1912" s="62"/>
      <c r="G1912" s="62"/>
      <c r="H1912" s="62"/>
      <c r="I1912" s="62"/>
      <c r="J1912" s="62"/>
      <c r="K1912" s="62"/>
      <c r="L1912" s="62"/>
      <c r="M1912" s="67"/>
      <c r="N1912" s="62"/>
      <c r="O1912" s="62"/>
      <c r="P1912" s="62"/>
      <c r="Q1912" s="62"/>
      <c r="R1912" s="66"/>
      <c r="S1912" s="66"/>
      <c r="T1912" s="67"/>
      <c r="U1912" s="67"/>
      <c r="V1912" s="68"/>
      <c r="W1912" s="62"/>
      <c r="X1912" s="62"/>
      <c r="Y1912" s="68"/>
      <c r="Z1912" s="68"/>
      <c r="AA1912" s="68"/>
      <c r="AB1912" s="67"/>
      <c r="AC1912" s="67"/>
      <c r="AD1912" s="67"/>
      <c r="AE1912" s="62"/>
      <c r="AF1912" s="70"/>
      <c r="AG1912" s="67"/>
      <c r="AH1912" s="70"/>
      <c r="AI1912" s="62"/>
      <c r="AJ1912" s="62"/>
      <c r="AK1912" s="62"/>
      <c r="AL1912" s="62"/>
      <c r="AM1912" s="62"/>
      <c r="AN1912" s="70"/>
      <c r="AO1912" s="70"/>
      <c r="AP1912" s="71"/>
      <c r="AQ1912" s="70"/>
      <c r="AR1912" s="83"/>
    </row>
    <row r="1913">
      <c r="A1913" s="61"/>
      <c r="B1913" s="62"/>
      <c r="C1913" s="62"/>
      <c r="D1913" s="62"/>
      <c r="E1913" s="62"/>
      <c r="F1913" s="62"/>
      <c r="G1913" s="62"/>
      <c r="H1913" s="62"/>
      <c r="I1913" s="62"/>
      <c r="J1913" s="62"/>
      <c r="K1913" s="62"/>
      <c r="L1913" s="62"/>
      <c r="M1913" s="67"/>
      <c r="N1913" s="62"/>
      <c r="O1913" s="62"/>
      <c r="P1913" s="62"/>
      <c r="Q1913" s="62"/>
      <c r="R1913" s="66"/>
      <c r="S1913" s="66"/>
      <c r="T1913" s="67"/>
      <c r="U1913" s="67"/>
      <c r="V1913" s="68"/>
      <c r="W1913" s="62"/>
      <c r="X1913" s="62"/>
      <c r="Y1913" s="68"/>
      <c r="Z1913" s="68"/>
      <c r="AA1913" s="68"/>
      <c r="AB1913" s="67"/>
      <c r="AC1913" s="67"/>
      <c r="AD1913" s="67"/>
      <c r="AE1913" s="62"/>
      <c r="AF1913" s="70"/>
      <c r="AG1913" s="67"/>
      <c r="AH1913" s="70"/>
      <c r="AI1913" s="62"/>
      <c r="AJ1913" s="62"/>
      <c r="AK1913" s="62"/>
      <c r="AL1913" s="62"/>
      <c r="AM1913" s="62"/>
      <c r="AN1913" s="70"/>
      <c r="AO1913" s="70"/>
      <c r="AP1913" s="71"/>
      <c r="AQ1913" s="70"/>
      <c r="AR1913" s="83"/>
    </row>
    <row r="1914">
      <c r="A1914" s="61"/>
      <c r="B1914" s="62"/>
      <c r="C1914" s="62"/>
      <c r="D1914" s="62"/>
      <c r="E1914" s="62"/>
      <c r="F1914" s="62"/>
      <c r="G1914" s="62"/>
      <c r="H1914" s="62"/>
      <c r="I1914" s="62"/>
      <c r="J1914" s="62"/>
      <c r="K1914" s="62"/>
      <c r="L1914" s="62"/>
      <c r="M1914" s="67"/>
      <c r="N1914" s="62"/>
      <c r="O1914" s="62"/>
      <c r="P1914" s="62"/>
      <c r="Q1914" s="62"/>
      <c r="R1914" s="66"/>
      <c r="S1914" s="66"/>
      <c r="T1914" s="67"/>
      <c r="U1914" s="67"/>
      <c r="V1914" s="68"/>
      <c r="W1914" s="62"/>
      <c r="X1914" s="62"/>
      <c r="Y1914" s="68"/>
      <c r="Z1914" s="68"/>
      <c r="AA1914" s="68"/>
      <c r="AB1914" s="67"/>
      <c r="AC1914" s="67"/>
      <c r="AD1914" s="67"/>
      <c r="AE1914" s="62"/>
      <c r="AF1914" s="70"/>
      <c r="AG1914" s="67"/>
      <c r="AH1914" s="70"/>
      <c r="AI1914" s="62"/>
      <c r="AJ1914" s="62"/>
      <c r="AK1914" s="62"/>
      <c r="AL1914" s="62"/>
      <c r="AM1914" s="62"/>
      <c r="AN1914" s="70"/>
      <c r="AO1914" s="70"/>
      <c r="AP1914" s="71"/>
      <c r="AQ1914" s="70"/>
      <c r="AR1914" s="83"/>
    </row>
    <row r="1915">
      <c r="A1915" s="61"/>
      <c r="B1915" s="62"/>
      <c r="C1915" s="62"/>
      <c r="D1915" s="62"/>
      <c r="E1915" s="62"/>
      <c r="F1915" s="62"/>
      <c r="G1915" s="62"/>
      <c r="H1915" s="62"/>
      <c r="I1915" s="62"/>
      <c r="J1915" s="62"/>
      <c r="K1915" s="62"/>
      <c r="L1915" s="62"/>
      <c r="M1915" s="67"/>
      <c r="N1915" s="62"/>
      <c r="O1915" s="62"/>
      <c r="P1915" s="62"/>
      <c r="Q1915" s="62"/>
      <c r="R1915" s="66"/>
      <c r="S1915" s="66"/>
      <c r="T1915" s="67"/>
      <c r="U1915" s="67"/>
      <c r="V1915" s="68"/>
      <c r="W1915" s="62"/>
      <c r="X1915" s="62"/>
      <c r="Y1915" s="68"/>
      <c r="Z1915" s="68"/>
      <c r="AA1915" s="68"/>
      <c r="AB1915" s="67"/>
      <c r="AC1915" s="67"/>
      <c r="AD1915" s="67"/>
      <c r="AE1915" s="62"/>
      <c r="AF1915" s="70"/>
      <c r="AG1915" s="67"/>
      <c r="AH1915" s="70"/>
      <c r="AI1915" s="62"/>
      <c r="AJ1915" s="62"/>
      <c r="AK1915" s="62"/>
      <c r="AL1915" s="62"/>
      <c r="AM1915" s="62"/>
      <c r="AN1915" s="70"/>
      <c r="AO1915" s="70"/>
      <c r="AP1915" s="71"/>
      <c r="AQ1915" s="70"/>
      <c r="AR1915" s="83"/>
    </row>
    <row r="1916">
      <c r="A1916" s="61"/>
      <c r="B1916" s="62"/>
      <c r="C1916" s="62"/>
      <c r="D1916" s="62"/>
      <c r="E1916" s="62"/>
      <c r="F1916" s="62"/>
      <c r="G1916" s="62"/>
      <c r="H1916" s="62"/>
      <c r="I1916" s="62"/>
      <c r="J1916" s="62"/>
      <c r="K1916" s="62"/>
      <c r="L1916" s="62"/>
      <c r="M1916" s="67"/>
      <c r="N1916" s="62"/>
      <c r="O1916" s="62"/>
      <c r="P1916" s="62"/>
      <c r="Q1916" s="62"/>
      <c r="R1916" s="66"/>
      <c r="S1916" s="66"/>
      <c r="T1916" s="67"/>
      <c r="U1916" s="67"/>
      <c r="V1916" s="68"/>
      <c r="W1916" s="62"/>
      <c r="X1916" s="62"/>
      <c r="Y1916" s="68"/>
      <c r="Z1916" s="68"/>
      <c r="AA1916" s="68"/>
      <c r="AB1916" s="67"/>
      <c r="AC1916" s="67"/>
      <c r="AD1916" s="67"/>
      <c r="AE1916" s="62"/>
      <c r="AF1916" s="70"/>
      <c r="AG1916" s="67"/>
      <c r="AH1916" s="70"/>
      <c r="AI1916" s="62"/>
      <c r="AJ1916" s="62"/>
      <c r="AK1916" s="62"/>
      <c r="AL1916" s="62"/>
      <c r="AM1916" s="62"/>
      <c r="AN1916" s="70"/>
      <c r="AO1916" s="70"/>
      <c r="AP1916" s="71"/>
      <c r="AQ1916" s="70"/>
      <c r="AR1916" s="83"/>
    </row>
    <row r="1917">
      <c r="A1917" s="61"/>
      <c r="B1917" s="62"/>
      <c r="C1917" s="62"/>
      <c r="D1917" s="62"/>
      <c r="E1917" s="62"/>
      <c r="F1917" s="62"/>
      <c r="G1917" s="62"/>
      <c r="H1917" s="62"/>
      <c r="I1917" s="62"/>
      <c r="J1917" s="62"/>
      <c r="K1917" s="62"/>
      <c r="L1917" s="62"/>
      <c r="M1917" s="67"/>
      <c r="N1917" s="62"/>
      <c r="O1917" s="62"/>
      <c r="P1917" s="62"/>
      <c r="Q1917" s="62"/>
      <c r="R1917" s="66"/>
      <c r="S1917" s="66"/>
      <c r="T1917" s="67"/>
      <c r="U1917" s="67"/>
      <c r="V1917" s="68"/>
      <c r="W1917" s="62"/>
      <c r="X1917" s="62"/>
      <c r="Y1917" s="68"/>
      <c r="Z1917" s="68"/>
      <c r="AA1917" s="68"/>
      <c r="AB1917" s="67"/>
      <c r="AC1917" s="67"/>
      <c r="AD1917" s="67"/>
      <c r="AE1917" s="62"/>
      <c r="AF1917" s="70"/>
      <c r="AG1917" s="67"/>
      <c r="AH1917" s="70"/>
      <c r="AI1917" s="62"/>
      <c r="AJ1917" s="62"/>
      <c r="AK1917" s="62"/>
      <c r="AL1917" s="62"/>
      <c r="AM1917" s="62"/>
      <c r="AN1917" s="70"/>
      <c r="AO1917" s="70"/>
      <c r="AP1917" s="71"/>
      <c r="AQ1917" s="70"/>
      <c r="AR1917" s="83"/>
    </row>
    <row r="1918">
      <c r="A1918" s="61"/>
      <c r="B1918" s="62"/>
      <c r="C1918" s="62"/>
      <c r="D1918" s="62"/>
      <c r="E1918" s="62"/>
      <c r="F1918" s="62"/>
      <c r="G1918" s="62"/>
      <c r="H1918" s="62"/>
      <c r="I1918" s="62"/>
      <c r="J1918" s="62"/>
      <c r="K1918" s="62"/>
      <c r="L1918" s="62"/>
      <c r="M1918" s="67"/>
      <c r="N1918" s="62"/>
      <c r="O1918" s="62"/>
      <c r="P1918" s="62"/>
      <c r="Q1918" s="62"/>
      <c r="R1918" s="66"/>
      <c r="S1918" s="66"/>
      <c r="T1918" s="67"/>
      <c r="U1918" s="67"/>
      <c r="V1918" s="68"/>
      <c r="W1918" s="62"/>
      <c r="X1918" s="62"/>
      <c r="Y1918" s="68"/>
      <c r="Z1918" s="68"/>
      <c r="AA1918" s="68"/>
      <c r="AB1918" s="67"/>
      <c r="AC1918" s="67"/>
      <c r="AD1918" s="67"/>
      <c r="AE1918" s="62"/>
      <c r="AF1918" s="70"/>
      <c r="AG1918" s="67"/>
      <c r="AH1918" s="70"/>
      <c r="AI1918" s="62"/>
      <c r="AJ1918" s="62"/>
      <c r="AK1918" s="62"/>
      <c r="AL1918" s="62"/>
      <c r="AM1918" s="62"/>
      <c r="AN1918" s="70"/>
      <c r="AO1918" s="70"/>
      <c r="AP1918" s="71"/>
      <c r="AQ1918" s="70"/>
      <c r="AR1918" s="83"/>
    </row>
    <row r="1919">
      <c r="A1919" s="61"/>
      <c r="B1919" s="62"/>
      <c r="C1919" s="62"/>
      <c r="D1919" s="62"/>
      <c r="E1919" s="62"/>
      <c r="F1919" s="62"/>
      <c r="G1919" s="62"/>
      <c r="H1919" s="62"/>
      <c r="I1919" s="62"/>
      <c r="J1919" s="62"/>
      <c r="K1919" s="62"/>
      <c r="L1919" s="62"/>
      <c r="M1919" s="67"/>
      <c r="N1919" s="62"/>
      <c r="O1919" s="62"/>
      <c r="P1919" s="62"/>
      <c r="Q1919" s="62"/>
      <c r="R1919" s="66"/>
      <c r="S1919" s="66"/>
      <c r="T1919" s="67"/>
      <c r="U1919" s="67"/>
      <c r="V1919" s="68"/>
      <c r="W1919" s="62"/>
      <c r="X1919" s="62"/>
      <c r="Y1919" s="68"/>
      <c r="Z1919" s="68"/>
      <c r="AA1919" s="68"/>
      <c r="AB1919" s="67"/>
      <c r="AC1919" s="67"/>
      <c r="AD1919" s="67"/>
      <c r="AE1919" s="62"/>
      <c r="AF1919" s="70"/>
      <c r="AG1919" s="67"/>
      <c r="AH1919" s="70"/>
      <c r="AI1919" s="62"/>
      <c r="AJ1919" s="62"/>
      <c r="AK1919" s="62"/>
      <c r="AL1919" s="62"/>
      <c r="AM1919" s="62"/>
      <c r="AN1919" s="70"/>
      <c r="AO1919" s="70"/>
      <c r="AP1919" s="71"/>
      <c r="AQ1919" s="70"/>
      <c r="AR1919" s="83"/>
    </row>
    <row r="1920">
      <c r="A1920" s="61"/>
      <c r="B1920" s="62"/>
      <c r="C1920" s="62"/>
      <c r="D1920" s="62"/>
      <c r="E1920" s="62"/>
      <c r="F1920" s="62"/>
      <c r="G1920" s="62"/>
      <c r="H1920" s="62"/>
      <c r="I1920" s="62"/>
      <c r="J1920" s="62"/>
      <c r="K1920" s="62"/>
      <c r="L1920" s="62"/>
      <c r="M1920" s="67"/>
      <c r="N1920" s="62"/>
      <c r="O1920" s="62"/>
      <c r="P1920" s="62"/>
      <c r="Q1920" s="62"/>
      <c r="R1920" s="66"/>
      <c r="S1920" s="66"/>
      <c r="T1920" s="67"/>
      <c r="U1920" s="67"/>
      <c r="V1920" s="68"/>
      <c r="W1920" s="62"/>
      <c r="X1920" s="62"/>
      <c r="Y1920" s="68"/>
      <c r="Z1920" s="68"/>
      <c r="AA1920" s="68"/>
      <c r="AB1920" s="67"/>
      <c r="AC1920" s="67"/>
      <c r="AD1920" s="67"/>
      <c r="AE1920" s="62"/>
      <c r="AF1920" s="70"/>
      <c r="AG1920" s="67"/>
      <c r="AH1920" s="70"/>
      <c r="AI1920" s="62"/>
      <c r="AJ1920" s="62"/>
      <c r="AK1920" s="62"/>
      <c r="AL1920" s="62"/>
      <c r="AM1920" s="62"/>
      <c r="AN1920" s="70"/>
      <c r="AO1920" s="70"/>
      <c r="AP1920" s="71"/>
      <c r="AQ1920" s="70"/>
      <c r="AR1920" s="83"/>
    </row>
    <row r="1921">
      <c r="A1921" s="61"/>
      <c r="B1921" s="62"/>
      <c r="C1921" s="62"/>
      <c r="D1921" s="62"/>
      <c r="E1921" s="62"/>
      <c r="F1921" s="62"/>
      <c r="G1921" s="62"/>
      <c r="H1921" s="62"/>
      <c r="I1921" s="62"/>
      <c r="J1921" s="62"/>
      <c r="K1921" s="62"/>
      <c r="L1921" s="62"/>
      <c r="M1921" s="67"/>
      <c r="N1921" s="62"/>
      <c r="O1921" s="62"/>
      <c r="P1921" s="62"/>
      <c r="Q1921" s="62"/>
      <c r="R1921" s="66"/>
      <c r="S1921" s="66"/>
      <c r="T1921" s="67"/>
      <c r="U1921" s="67"/>
      <c r="V1921" s="68"/>
      <c r="W1921" s="62"/>
      <c r="X1921" s="62"/>
      <c r="Y1921" s="68"/>
      <c r="Z1921" s="68"/>
      <c r="AA1921" s="68"/>
      <c r="AB1921" s="67"/>
      <c r="AC1921" s="67"/>
      <c r="AD1921" s="67"/>
      <c r="AE1921" s="62"/>
      <c r="AF1921" s="70"/>
      <c r="AG1921" s="67"/>
      <c r="AH1921" s="70"/>
      <c r="AI1921" s="62"/>
      <c r="AJ1921" s="62"/>
      <c r="AK1921" s="62"/>
      <c r="AL1921" s="62"/>
      <c r="AM1921" s="62"/>
      <c r="AN1921" s="70"/>
      <c r="AO1921" s="70"/>
      <c r="AP1921" s="71"/>
      <c r="AQ1921" s="70"/>
      <c r="AR1921" s="83"/>
    </row>
    <row r="1922">
      <c r="A1922" s="61"/>
      <c r="B1922" s="62"/>
      <c r="C1922" s="62"/>
      <c r="D1922" s="62"/>
      <c r="E1922" s="62"/>
      <c r="F1922" s="62"/>
      <c r="G1922" s="62"/>
      <c r="H1922" s="62"/>
      <c r="I1922" s="62"/>
      <c r="J1922" s="62"/>
      <c r="K1922" s="62"/>
      <c r="L1922" s="62"/>
      <c r="M1922" s="67"/>
      <c r="N1922" s="62"/>
      <c r="O1922" s="62"/>
      <c r="P1922" s="62"/>
      <c r="Q1922" s="62"/>
      <c r="R1922" s="66"/>
      <c r="S1922" s="66"/>
      <c r="T1922" s="67"/>
      <c r="U1922" s="67"/>
      <c r="V1922" s="68"/>
      <c r="W1922" s="62"/>
      <c r="X1922" s="62"/>
      <c r="Y1922" s="68"/>
      <c r="Z1922" s="68"/>
      <c r="AA1922" s="68"/>
      <c r="AB1922" s="67"/>
      <c r="AC1922" s="67"/>
      <c r="AD1922" s="67"/>
      <c r="AE1922" s="62"/>
      <c r="AF1922" s="70"/>
      <c r="AG1922" s="67"/>
      <c r="AH1922" s="70"/>
      <c r="AI1922" s="62"/>
      <c r="AJ1922" s="62"/>
      <c r="AK1922" s="62"/>
      <c r="AL1922" s="62"/>
      <c r="AM1922" s="62"/>
      <c r="AN1922" s="70"/>
      <c r="AO1922" s="70"/>
      <c r="AP1922" s="71"/>
      <c r="AQ1922" s="70"/>
      <c r="AR1922" s="83"/>
    </row>
    <row r="1923">
      <c r="A1923" s="61"/>
      <c r="B1923" s="62"/>
      <c r="C1923" s="62"/>
      <c r="D1923" s="62"/>
      <c r="E1923" s="62"/>
      <c r="F1923" s="62"/>
      <c r="G1923" s="62"/>
      <c r="H1923" s="62"/>
      <c r="I1923" s="62"/>
      <c r="J1923" s="62"/>
      <c r="K1923" s="62"/>
      <c r="L1923" s="62"/>
      <c r="M1923" s="67"/>
      <c r="N1923" s="62"/>
      <c r="O1923" s="62"/>
      <c r="P1923" s="62"/>
      <c r="Q1923" s="62"/>
      <c r="R1923" s="66"/>
      <c r="S1923" s="66"/>
      <c r="T1923" s="67"/>
      <c r="U1923" s="67"/>
      <c r="V1923" s="68"/>
      <c r="W1923" s="62"/>
      <c r="X1923" s="62"/>
      <c r="Y1923" s="68"/>
      <c r="Z1923" s="68"/>
      <c r="AA1923" s="68"/>
      <c r="AB1923" s="67"/>
      <c r="AC1923" s="67"/>
      <c r="AD1923" s="67"/>
      <c r="AE1923" s="62"/>
      <c r="AF1923" s="70"/>
      <c r="AG1923" s="67"/>
      <c r="AH1923" s="70"/>
      <c r="AI1923" s="62"/>
      <c r="AJ1923" s="62"/>
      <c r="AK1923" s="62"/>
      <c r="AL1923" s="62"/>
      <c r="AM1923" s="62"/>
      <c r="AN1923" s="70"/>
      <c r="AO1923" s="70"/>
      <c r="AP1923" s="71"/>
      <c r="AQ1923" s="70"/>
      <c r="AR1923" s="83"/>
    </row>
    <row r="1924">
      <c r="A1924" s="61"/>
      <c r="B1924" s="62"/>
      <c r="C1924" s="62"/>
      <c r="D1924" s="62"/>
      <c r="E1924" s="62"/>
      <c r="F1924" s="62"/>
      <c r="G1924" s="62"/>
      <c r="H1924" s="62"/>
      <c r="I1924" s="62"/>
      <c r="J1924" s="62"/>
      <c r="K1924" s="62"/>
      <c r="L1924" s="62"/>
      <c r="M1924" s="67"/>
      <c r="N1924" s="62"/>
      <c r="O1924" s="62"/>
      <c r="P1924" s="62"/>
      <c r="Q1924" s="62"/>
      <c r="R1924" s="66"/>
      <c r="S1924" s="66"/>
      <c r="T1924" s="67"/>
      <c r="U1924" s="67"/>
      <c r="V1924" s="68"/>
      <c r="W1924" s="62"/>
      <c r="X1924" s="62"/>
      <c r="Y1924" s="68"/>
      <c r="Z1924" s="68"/>
      <c r="AA1924" s="68"/>
      <c r="AB1924" s="67"/>
      <c r="AC1924" s="67"/>
      <c r="AD1924" s="67"/>
      <c r="AE1924" s="62"/>
      <c r="AF1924" s="70"/>
      <c r="AG1924" s="67"/>
      <c r="AH1924" s="70"/>
      <c r="AI1924" s="62"/>
      <c r="AJ1924" s="62"/>
      <c r="AK1924" s="62"/>
      <c r="AL1924" s="62"/>
      <c r="AM1924" s="62"/>
      <c r="AN1924" s="70"/>
      <c r="AO1924" s="70"/>
      <c r="AP1924" s="71"/>
      <c r="AQ1924" s="70"/>
      <c r="AR1924" s="83"/>
    </row>
    <row r="1925">
      <c r="A1925" s="61"/>
      <c r="B1925" s="62"/>
      <c r="C1925" s="62"/>
      <c r="D1925" s="62"/>
      <c r="E1925" s="62"/>
      <c r="F1925" s="62"/>
      <c r="G1925" s="62"/>
      <c r="H1925" s="62"/>
      <c r="I1925" s="62"/>
      <c r="J1925" s="62"/>
      <c r="K1925" s="62"/>
      <c r="L1925" s="62"/>
      <c r="M1925" s="67"/>
      <c r="N1925" s="62"/>
      <c r="O1925" s="62"/>
      <c r="P1925" s="62"/>
      <c r="Q1925" s="62"/>
      <c r="R1925" s="66"/>
      <c r="S1925" s="66"/>
      <c r="T1925" s="67"/>
      <c r="U1925" s="67"/>
      <c r="V1925" s="68"/>
      <c r="W1925" s="62"/>
      <c r="X1925" s="62"/>
      <c r="Y1925" s="68"/>
      <c r="Z1925" s="68"/>
      <c r="AA1925" s="68"/>
      <c r="AB1925" s="67"/>
      <c r="AC1925" s="67"/>
      <c r="AD1925" s="67"/>
      <c r="AE1925" s="62"/>
      <c r="AF1925" s="70"/>
      <c r="AG1925" s="67"/>
      <c r="AH1925" s="70"/>
      <c r="AI1925" s="62"/>
      <c r="AJ1925" s="62"/>
      <c r="AK1925" s="62"/>
      <c r="AL1925" s="62"/>
      <c r="AM1925" s="62"/>
      <c r="AN1925" s="70"/>
      <c r="AO1925" s="70"/>
      <c r="AP1925" s="71"/>
      <c r="AQ1925" s="70"/>
      <c r="AR1925" s="83"/>
    </row>
    <row r="1926">
      <c r="A1926" s="61"/>
      <c r="B1926" s="62"/>
      <c r="C1926" s="62"/>
      <c r="D1926" s="62"/>
      <c r="E1926" s="62"/>
      <c r="F1926" s="62"/>
      <c r="G1926" s="62"/>
      <c r="H1926" s="62"/>
      <c r="I1926" s="62"/>
      <c r="J1926" s="62"/>
      <c r="K1926" s="62"/>
      <c r="L1926" s="62"/>
      <c r="M1926" s="67"/>
      <c r="N1926" s="62"/>
      <c r="O1926" s="62"/>
      <c r="P1926" s="62"/>
      <c r="Q1926" s="62"/>
      <c r="R1926" s="66"/>
      <c r="S1926" s="66"/>
      <c r="T1926" s="67"/>
      <c r="U1926" s="67"/>
      <c r="V1926" s="68"/>
      <c r="W1926" s="62"/>
      <c r="X1926" s="62"/>
      <c r="Y1926" s="68"/>
      <c r="Z1926" s="68"/>
      <c r="AA1926" s="68"/>
      <c r="AB1926" s="67"/>
      <c r="AC1926" s="67"/>
      <c r="AD1926" s="67"/>
      <c r="AE1926" s="62"/>
      <c r="AF1926" s="70"/>
      <c r="AG1926" s="67"/>
      <c r="AH1926" s="70"/>
      <c r="AI1926" s="62"/>
      <c r="AJ1926" s="62"/>
      <c r="AK1926" s="62"/>
      <c r="AL1926" s="62"/>
      <c r="AM1926" s="62"/>
      <c r="AN1926" s="70"/>
      <c r="AO1926" s="70"/>
      <c r="AP1926" s="71"/>
      <c r="AQ1926" s="70"/>
      <c r="AR1926" s="83"/>
    </row>
    <row r="1927">
      <c r="A1927" s="61"/>
      <c r="B1927" s="62"/>
      <c r="C1927" s="62"/>
      <c r="D1927" s="62"/>
      <c r="E1927" s="62"/>
      <c r="F1927" s="62"/>
      <c r="G1927" s="62"/>
      <c r="H1927" s="62"/>
      <c r="I1927" s="62"/>
      <c r="J1927" s="62"/>
      <c r="K1927" s="62"/>
      <c r="L1927" s="62"/>
      <c r="M1927" s="67"/>
      <c r="N1927" s="62"/>
      <c r="O1927" s="62"/>
      <c r="P1927" s="62"/>
      <c r="Q1927" s="62"/>
      <c r="R1927" s="66"/>
      <c r="S1927" s="66"/>
      <c r="T1927" s="67"/>
      <c r="U1927" s="67"/>
      <c r="V1927" s="68"/>
      <c r="W1927" s="62"/>
      <c r="X1927" s="62"/>
      <c r="Y1927" s="68"/>
      <c r="Z1927" s="68"/>
      <c r="AA1927" s="68"/>
      <c r="AB1927" s="67"/>
      <c r="AC1927" s="67"/>
      <c r="AD1927" s="67"/>
      <c r="AE1927" s="62"/>
      <c r="AF1927" s="70"/>
      <c r="AG1927" s="67"/>
      <c r="AH1927" s="70"/>
      <c r="AI1927" s="62"/>
      <c r="AJ1927" s="62"/>
      <c r="AK1927" s="62"/>
      <c r="AL1927" s="62"/>
      <c r="AM1927" s="62"/>
      <c r="AN1927" s="70"/>
      <c r="AO1927" s="70"/>
      <c r="AP1927" s="71"/>
      <c r="AQ1927" s="70"/>
      <c r="AR1927" s="83"/>
    </row>
    <row r="1928">
      <c r="A1928" s="61"/>
      <c r="B1928" s="62"/>
      <c r="C1928" s="62"/>
      <c r="D1928" s="62"/>
      <c r="E1928" s="62"/>
      <c r="F1928" s="62"/>
      <c r="G1928" s="62"/>
      <c r="H1928" s="62"/>
      <c r="I1928" s="62"/>
      <c r="J1928" s="62"/>
      <c r="K1928" s="62"/>
      <c r="L1928" s="62"/>
      <c r="M1928" s="67"/>
      <c r="N1928" s="62"/>
      <c r="O1928" s="62"/>
      <c r="P1928" s="62"/>
      <c r="Q1928" s="62"/>
      <c r="R1928" s="66"/>
      <c r="S1928" s="66"/>
      <c r="T1928" s="67"/>
      <c r="U1928" s="67"/>
      <c r="V1928" s="68"/>
      <c r="W1928" s="62"/>
      <c r="X1928" s="62"/>
      <c r="Y1928" s="68"/>
      <c r="Z1928" s="68"/>
      <c r="AA1928" s="68"/>
      <c r="AB1928" s="67"/>
      <c r="AC1928" s="67"/>
      <c r="AD1928" s="67"/>
      <c r="AE1928" s="62"/>
      <c r="AF1928" s="70"/>
      <c r="AG1928" s="67"/>
      <c r="AH1928" s="70"/>
      <c r="AI1928" s="62"/>
      <c r="AJ1928" s="62"/>
      <c r="AK1928" s="62"/>
      <c r="AL1928" s="62"/>
      <c r="AM1928" s="62"/>
      <c r="AN1928" s="70"/>
      <c r="AO1928" s="70"/>
      <c r="AP1928" s="71"/>
      <c r="AQ1928" s="70"/>
      <c r="AR1928" s="83"/>
    </row>
    <row r="1929">
      <c r="A1929" s="61"/>
      <c r="B1929" s="62"/>
      <c r="C1929" s="62"/>
      <c r="D1929" s="62"/>
      <c r="E1929" s="62"/>
      <c r="F1929" s="62"/>
      <c r="G1929" s="62"/>
      <c r="H1929" s="62"/>
      <c r="I1929" s="62"/>
      <c r="J1929" s="62"/>
      <c r="K1929" s="62"/>
      <c r="L1929" s="62"/>
      <c r="M1929" s="67"/>
      <c r="N1929" s="62"/>
      <c r="O1929" s="62"/>
      <c r="P1929" s="62"/>
      <c r="Q1929" s="62"/>
      <c r="R1929" s="66"/>
      <c r="S1929" s="66"/>
      <c r="T1929" s="67"/>
      <c r="U1929" s="67"/>
      <c r="V1929" s="68"/>
      <c r="W1929" s="62"/>
      <c r="X1929" s="62"/>
      <c r="Y1929" s="68"/>
      <c r="Z1929" s="68"/>
      <c r="AA1929" s="68"/>
      <c r="AB1929" s="67"/>
      <c r="AC1929" s="67"/>
      <c r="AD1929" s="67"/>
      <c r="AE1929" s="62"/>
      <c r="AF1929" s="70"/>
      <c r="AG1929" s="67"/>
      <c r="AH1929" s="70"/>
      <c r="AI1929" s="62"/>
      <c r="AJ1929" s="62"/>
      <c r="AK1929" s="62"/>
      <c r="AL1929" s="62"/>
      <c r="AM1929" s="62"/>
      <c r="AN1929" s="70"/>
      <c r="AO1929" s="70"/>
      <c r="AP1929" s="71"/>
      <c r="AQ1929" s="70"/>
      <c r="AR1929" s="83"/>
    </row>
    <row r="1930">
      <c r="A1930" s="61"/>
      <c r="B1930" s="62"/>
      <c r="C1930" s="62"/>
      <c r="D1930" s="62"/>
      <c r="E1930" s="62"/>
      <c r="F1930" s="62"/>
      <c r="G1930" s="62"/>
      <c r="H1930" s="62"/>
      <c r="I1930" s="62"/>
      <c r="J1930" s="62"/>
      <c r="K1930" s="62"/>
      <c r="L1930" s="62"/>
      <c r="M1930" s="67"/>
      <c r="N1930" s="62"/>
      <c r="O1930" s="62"/>
      <c r="P1930" s="62"/>
      <c r="Q1930" s="62"/>
      <c r="R1930" s="66"/>
      <c r="S1930" s="66"/>
      <c r="T1930" s="67"/>
      <c r="U1930" s="67"/>
      <c r="V1930" s="68"/>
      <c r="W1930" s="62"/>
      <c r="X1930" s="62"/>
      <c r="Y1930" s="68"/>
      <c r="Z1930" s="68"/>
      <c r="AA1930" s="68"/>
      <c r="AB1930" s="67"/>
      <c r="AC1930" s="67"/>
      <c r="AD1930" s="67"/>
      <c r="AE1930" s="62"/>
      <c r="AF1930" s="70"/>
      <c r="AG1930" s="67"/>
      <c r="AH1930" s="70"/>
      <c r="AI1930" s="62"/>
      <c r="AJ1930" s="62"/>
      <c r="AK1930" s="62"/>
      <c r="AL1930" s="62"/>
      <c r="AM1930" s="62"/>
      <c r="AN1930" s="70"/>
      <c r="AO1930" s="70"/>
      <c r="AP1930" s="71"/>
      <c r="AQ1930" s="70"/>
      <c r="AR1930" s="83"/>
    </row>
    <row r="1931">
      <c r="A1931" s="61"/>
      <c r="B1931" s="62"/>
      <c r="C1931" s="62"/>
      <c r="D1931" s="62"/>
      <c r="E1931" s="62"/>
      <c r="F1931" s="62"/>
      <c r="G1931" s="62"/>
      <c r="H1931" s="62"/>
      <c r="I1931" s="62"/>
      <c r="J1931" s="62"/>
      <c r="K1931" s="62"/>
      <c r="L1931" s="62"/>
      <c r="M1931" s="67"/>
      <c r="N1931" s="62"/>
      <c r="O1931" s="62"/>
      <c r="P1931" s="62"/>
      <c r="Q1931" s="62"/>
      <c r="R1931" s="66"/>
      <c r="S1931" s="66"/>
      <c r="T1931" s="67"/>
      <c r="U1931" s="67"/>
      <c r="V1931" s="68"/>
      <c r="W1931" s="62"/>
      <c r="X1931" s="62"/>
      <c r="Y1931" s="68"/>
      <c r="Z1931" s="68"/>
      <c r="AA1931" s="68"/>
      <c r="AB1931" s="67"/>
      <c r="AC1931" s="67"/>
      <c r="AD1931" s="67"/>
      <c r="AE1931" s="62"/>
      <c r="AF1931" s="70"/>
      <c r="AG1931" s="67"/>
      <c r="AH1931" s="70"/>
      <c r="AI1931" s="62"/>
      <c r="AJ1931" s="62"/>
      <c r="AK1931" s="62"/>
      <c r="AL1931" s="62"/>
      <c r="AM1931" s="62"/>
      <c r="AN1931" s="70"/>
      <c r="AO1931" s="70"/>
      <c r="AP1931" s="71"/>
      <c r="AQ1931" s="70"/>
      <c r="AR1931" s="83"/>
    </row>
    <row r="1932">
      <c r="A1932" s="61"/>
      <c r="B1932" s="62"/>
      <c r="C1932" s="62"/>
      <c r="D1932" s="62"/>
      <c r="E1932" s="62"/>
      <c r="F1932" s="62"/>
      <c r="G1932" s="62"/>
      <c r="H1932" s="62"/>
      <c r="I1932" s="62"/>
      <c r="J1932" s="62"/>
      <c r="K1932" s="62"/>
      <c r="L1932" s="62"/>
      <c r="M1932" s="67"/>
      <c r="N1932" s="62"/>
      <c r="O1932" s="62"/>
      <c r="P1932" s="62"/>
      <c r="Q1932" s="62"/>
      <c r="R1932" s="66"/>
      <c r="S1932" s="66"/>
      <c r="T1932" s="67"/>
      <c r="U1932" s="67"/>
      <c r="V1932" s="68"/>
      <c r="W1932" s="62"/>
      <c r="X1932" s="62"/>
      <c r="Y1932" s="68"/>
      <c r="Z1932" s="68"/>
      <c r="AA1932" s="68"/>
      <c r="AB1932" s="67"/>
      <c r="AC1932" s="67"/>
      <c r="AD1932" s="67"/>
      <c r="AE1932" s="62"/>
      <c r="AF1932" s="70"/>
      <c r="AG1932" s="67"/>
      <c r="AH1932" s="70"/>
      <c r="AI1932" s="62"/>
      <c r="AJ1932" s="62"/>
      <c r="AK1932" s="62"/>
      <c r="AL1932" s="62"/>
      <c r="AM1932" s="62"/>
      <c r="AN1932" s="70"/>
      <c r="AO1932" s="70"/>
      <c r="AP1932" s="71"/>
      <c r="AQ1932" s="70"/>
      <c r="AR1932" s="83"/>
    </row>
    <row r="1933">
      <c r="A1933" s="61"/>
      <c r="B1933" s="62"/>
      <c r="C1933" s="62"/>
      <c r="D1933" s="62"/>
      <c r="E1933" s="62"/>
      <c r="F1933" s="62"/>
      <c r="G1933" s="62"/>
      <c r="H1933" s="62"/>
      <c r="I1933" s="62"/>
      <c r="J1933" s="62"/>
      <c r="K1933" s="62"/>
      <c r="L1933" s="62"/>
      <c r="M1933" s="67"/>
      <c r="N1933" s="62"/>
      <c r="O1933" s="62"/>
      <c r="P1933" s="62"/>
      <c r="Q1933" s="62"/>
      <c r="R1933" s="66"/>
      <c r="S1933" s="66"/>
      <c r="T1933" s="67"/>
      <c r="U1933" s="67"/>
      <c r="V1933" s="68"/>
      <c r="W1933" s="62"/>
      <c r="X1933" s="62"/>
      <c r="Y1933" s="68"/>
      <c r="Z1933" s="68"/>
      <c r="AA1933" s="68"/>
      <c r="AB1933" s="67"/>
      <c r="AC1933" s="67"/>
      <c r="AD1933" s="67"/>
      <c r="AE1933" s="62"/>
      <c r="AF1933" s="70"/>
      <c r="AG1933" s="67"/>
      <c r="AH1933" s="70"/>
      <c r="AI1933" s="62"/>
      <c r="AJ1933" s="62"/>
      <c r="AK1933" s="62"/>
      <c r="AL1933" s="62"/>
      <c r="AM1933" s="62"/>
      <c r="AN1933" s="70"/>
      <c r="AO1933" s="70"/>
      <c r="AP1933" s="71"/>
      <c r="AQ1933" s="70"/>
      <c r="AR1933" s="83"/>
    </row>
    <row r="1934">
      <c r="A1934" s="61"/>
      <c r="B1934" s="62"/>
      <c r="C1934" s="62"/>
      <c r="D1934" s="62"/>
      <c r="E1934" s="62"/>
      <c r="F1934" s="62"/>
      <c r="G1934" s="62"/>
      <c r="H1934" s="62"/>
      <c r="I1934" s="62"/>
      <c r="J1934" s="62"/>
      <c r="K1934" s="62"/>
      <c r="L1934" s="62"/>
      <c r="M1934" s="67"/>
      <c r="N1934" s="62"/>
      <c r="O1934" s="62"/>
      <c r="P1934" s="62"/>
      <c r="Q1934" s="62"/>
      <c r="R1934" s="66"/>
      <c r="S1934" s="66"/>
      <c r="T1934" s="67"/>
      <c r="U1934" s="67"/>
      <c r="V1934" s="68"/>
      <c r="W1934" s="62"/>
      <c r="X1934" s="62"/>
      <c r="Y1934" s="68"/>
      <c r="Z1934" s="68"/>
      <c r="AA1934" s="68"/>
      <c r="AB1934" s="67"/>
      <c r="AC1934" s="67"/>
      <c r="AD1934" s="67"/>
      <c r="AE1934" s="62"/>
      <c r="AF1934" s="70"/>
      <c r="AG1934" s="67"/>
      <c r="AH1934" s="70"/>
      <c r="AI1934" s="62"/>
      <c r="AJ1934" s="62"/>
      <c r="AK1934" s="62"/>
      <c r="AL1934" s="62"/>
      <c r="AM1934" s="62"/>
      <c r="AN1934" s="70"/>
      <c r="AO1934" s="70"/>
      <c r="AP1934" s="71"/>
      <c r="AQ1934" s="70"/>
      <c r="AR1934" s="83"/>
    </row>
    <row r="1935">
      <c r="A1935" s="61"/>
      <c r="B1935" s="62"/>
      <c r="C1935" s="62"/>
      <c r="D1935" s="62"/>
      <c r="E1935" s="62"/>
      <c r="F1935" s="62"/>
      <c r="G1935" s="62"/>
      <c r="H1935" s="62"/>
      <c r="I1935" s="62"/>
      <c r="J1935" s="62"/>
      <c r="K1935" s="62"/>
      <c r="L1935" s="62"/>
      <c r="M1935" s="67"/>
      <c r="N1935" s="62"/>
      <c r="O1935" s="62"/>
      <c r="P1935" s="62"/>
      <c r="Q1935" s="62"/>
      <c r="R1935" s="66"/>
      <c r="S1935" s="66"/>
      <c r="T1935" s="67"/>
      <c r="U1935" s="67"/>
      <c r="V1935" s="68"/>
      <c r="W1935" s="62"/>
      <c r="X1935" s="62"/>
      <c r="Y1935" s="68"/>
      <c r="Z1935" s="68"/>
      <c r="AA1935" s="68"/>
      <c r="AB1935" s="67"/>
      <c r="AC1935" s="67"/>
      <c r="AD1935" s="67"/>
      <c r="AE1935" s="62"/>
      <c r="AF1935" s="70"/>
      <c r="AG1935" s="67"/>
      <c r="AH1935" s="70"/>
      <c r="AI1935" s="62"/>
      <c r="AJ1935" s="62"/>
      <c r="AK1935" s="62"/>
      <c r="AL1935" s="62"/>
      <c r="AM1935" s="62"/>
      <c r="AN1935" s="70"/>
      <c r="AO1935" s="70"/>
      <c r="AP1935" s="71"/>
      <c r="AQ1935" s="70"/>
      <c r="AR1935" s="83"/>
    </row>
    <row r="1936">
      <c r="A1936" s="61"/>
      <c r="B1936" s="62"/>
      <c r="C1936" s="62"/>
      <c r="D1936" s="62"/>
      <c r="E1936" s="62"/>
      <c r="F1936" s="62"/>
      <c r="G1936" s="62"/>
      <c r="H1936" s="62"/>
      <c r="I1936" s="62"/>
      <c r="J1936" s="62"/>
      <c r="K1936" s="62"/>
      <c r="L1936" s="62"/>
      <c r="M1936" s="67"/>
      <c r="N1936" s="62"/>
      <c r="O1936" s="62"/>
      <c r="P1936" s="62"/>
      <c r="Q1936" s="62"/>
      <c r="R1936" s="66"/>
      <c r="S1936" s="66"/>
      <c r="T1936" s="67"/>
      <c r="U1936" s="67"/>
      <c r="V1936" s="68"/>
      <c r="W1936" s="62"/>
      <c r="X1936" s="62"/>
      <c r="Y1936" s="68"/>
      <c r="Z1936" s="68"/>
      <c r="AA1936" s="68"/>
      <c r="AB1936" s="67"/>
      <c r="AC1936" s="67"/>
      <c r="AD1936" s="67"/>
      <c r="AE1936" s="62"/>
      <c r="AF1936" s="70"/>
      <c r="AG1936" s="67"/>
      <c r="AH1936" s="70"/>
      <c r="AI1936" s="62"/>
      <c r="AJ1936" s="62"/>
      <c r="AK1936" s="62"/>
      <c r="AL1936" s="62"/>
      <c r="AM1936" s="62"/>
      <c r="AN1936" s="70"/>
      <c r="AO1936" s="70"/>
      <c r="AP1936" s="71"/>
      <c r="AQ1936" s="70"/>
      <c r="AR1936" s="83"/>
    </row>
    <row r="1937">
      <c r="A1937" s="61"/>
      <c r="B1937" s="62"/>
      <c r="C1937" s="62"/>
      <c r="D1937" s="62"/>
      <c r="E1937" s="62"/>
      <c r="F1937" s="62"/>
      <c r="G1937" s="62"/>
      <c r="H1937" s="62"/>
      <c r="I1937" s="62"/>
      <c r="J1937" s="62"/>
      <c r="K1937" s="62"/>
      <c r="L1937" s="62"/>
      <c r="M1937" s="67"/>
      <c r="N1937" s="62"/>
      <c r="O1937" s="62"/>
      <c r="P1937" s="62"/>
      <c r="Q1937" s="62"/>
      <c r="R1937" s="66"/>
      <c r="S1937" s="66"/>
      <c r="T1937" s="67"/>
      <c r="U1937" s="67"/>
      <c r="V1937" s="68"/>
      <c r="W1937" s="62"/>
      <c r="X1937" s="62"/>
      <c r="Y1937" s="68"/>
      <c r="Z1937" s="68"/>
      <c r="AA1937" s="68"/>
      <c r="AB1937" s="67"/>
      <c r="AC1937" s="67"/>
      <c r="AD1937" s="67"/>
      <c r="AE1937" s="62"/>
      <c r="AF1937" s="70"/>
      <c r="AG1937" s="67"/>
      <c r="AH1937" s="70"/>
      <c r="AI1937" s="62"/>
      <c r="AJ1937" s="62"/>
      <c r="AK1937" s="62"/>
      <c r="AL1937" s="62"/>
      <c r="AM1937" s="62"/>
      <c r="AN1937" s="70"/>
      <c r="AO1937" s="70"/>
      <c r="AP1937" s="71"/>
      <c r="AQ1937" s="70"/>
      <c r="AR1937" s="83"/>
    </row>
    <row r="1938">
      <c r="A1938" s="61"/>
      <c r="B1938" s="62"/>
      <c r="C1938" s="62"/>
      <c r="D1938" s="62"/>
      <c r="E1938" s="62"/>
      <c r="F1938" s="62"/>
      <c r="G1938" s="62"/>
      <c r="H1938" s="62"/>
      <c r="I1938" s="62"/>
      <c r="J1938" s="62"/>
      <c r="K1938" s="62"/>
      <c r="L1938" s="62"/>
      <c r="M1938" s="67"/>
      <c r="N1938" s="62"/>
      <c r="O1938" s="62"/>
      <c r="P1938" s="62"/>
      <c r="Q1938" s="62"/>
      <c r="R1938" s="66"/>
      <c r="S1938" s="66"/>
      <c r="T1938" s="67"/>
      <c r="U1938" s="67"/>
      <c r="V1938" s="68"/>
      <c r="W1938" s="62"/>
      <c r="X1938" s="62"/>
      <c r="Y1938" s="68"/>
      <c r="Z1938" s="68"/>
      <c r="AA1938" s="68"/>
      <c r="AB1938" s="67"/>
      <c r="AC1938" s="67"/>
      <c r="AD1938" s="67"/>
      <c r="AE1938" s="62"/>
      <c r="AF1938" s="70"/>
      <c r="AG1938" s="67"/>
      <c r="AH1938" s="70"/>
      <c r="AI1938" s="62"/>
      <c r="AJ1938" s="62"/>
      <c r="AK1938" s="62"/>
      <c r="AL1938" s="62"/>
      <c r="AM1938" s="62"/>
      <c r="AN1938" s="70"/>
      <c r="AO1938" s="70"/>
      <c r="AP1938" s="71"/>
      <c r="AQ1938" s="70"/>
      <c r="AR1938" s="83"/>
    </row>
    <row r="1939">
      <c r="A1939" s="61"/>
      <c r="B1939" s="62"/>
      <c r="C1939" s="62"/>
      <c r="D1939" s="62"/>
      <c r="E1939" s="62"/>
      <c r="F1939" s="62"/>
      <c r="G1939" s="62"/>
      <c r="H1939" s="62"/>
      <c r="I1939" s="62"/>
      <c r="J1939" s="62"/>
      <c r="K1939" s="62"/>
      <c r="L1939" s="62"/>
      <c r="M1939" s="67"/>
      <c r="N1939" s="62"/>
      <c r="O1939" s="62"/>
      <c r="P1939" s="62"/>
      <c r="Q1939" s="62"/>
      <c r="R1939" s="66"/>
      <c r="S1939" s="66"/>
      <c r="T1939" s="67"/>
      <c r="U1939" s="67"/>
      <c r="V1939" s="68"/>
      <c r="W1939" s="62"/>
      <c r="X1939" s="62"/>
      <c r="Y1939" s="68"/>
      <c r="Z1939" s="68"/>
      <c r="AA1939" s="68"/>
      <c r="AB1939" s="67"/>
      <c r="AC1939" s="67"/>
      <c r="AD1939" s="67"/>
      <c r="AE1939" s="62"/>
      <c r="AF1939" s="70"/>
      <c r="AG1939" s="67"/>
      <c r="AH1939" s="70"/>
      <c r="AI1939" s="62"/>
      <c r="AJ1939" s="62"/>
      <c r="AK1939" s="62"/>
      <c r="AL1939" s="62"/>
      <c r="AM1939" s="62"/>
      <c r="AN1939" s="70"/>
      <c r="AO1939" s="70"/>
      <c r="AP1939" s="71"/>
      <c r="AQ1939" s="70"/>
      <c r="AR1939" s="83"/>
    </row>
    <row r="1940">
      <c r="A1940" s="61"/>
      <c r="B1940" s="62"/>
      <c r="C1940" s="62"/>
      <c r="D1940" s="62"/>
      <c r="E1940" s="62"/>
      <c r="F1940" s="62"/>
      <c r="G1940" s="62"/>
      <c r="H1940" s="62"/>
      <c r="I1940" s="62"/>
      <c r="J1940" s="62"/>
      <c r="K1940" s="62"/>
      <c r="L1940" s="62"/>
      <c r="M1940" s="67"/>
      <c r="N1940" s="62"/>
      <c r="O1940" s="62"/>
      <c r="P1940" s="62"/>
      <c r="Q1940" s="62"/>
      <c r="R1940" s="66"/>
      <c r="S1940" s="66"/>
      <c r="T1940" s="67"/>
      <c r="U1940" s="67"/>
      <c r="V1940" s="68"/>
      <c r="W1940" s="62"/>
      <c r="X1940" s="62"/>
      <c r="Y1940" s="68"/>
      <c r="Z1940" s="68"/>
      <c r="AA1940" s="68"/>
      <c r="AB1940" s="67"/>
      <c r="AC1940" s="67"/>
      <c r="AD1940" s="67"/>
      <c r="AE1940" s="62"/>
      <c r="AF1940" s="70"/>
      <c r="AG1940" s="67"/>
      <c r="AH1940" s="70"/>
      <c r="AI1940" s="62"/>
      <c r="AJ1940" s="62"/>
      <c r="AK1940" s="62"/>
      <c r="AL1940" s="62"/>
      <c r="AM1940" s="62"/>
      <c r="AN1940" s="70"/>
      <c r="AO1940" s="70"/>
      <c r="AP1940" s="71"/>
      <c r="AQ1940" s="70"/>
      <c r="AR1940" s="83"/>
    </row>
    <row r="1941">
      <c r="A1941" s="61"/>
      <c r="B1941" s="62"/>
      <c r="C1941" s="62"/>
      <c r="D1941" s="62"/>
      <c r="E1941" s="62"/>
      <c r="F1941" s="62"/>
      <c r="G1941" s="62"/>
      <c r="H1941" s="62"/>
      <c r="I1941" s="62"/>
      <c r="J1941" s="62"/>
      <c r="K1941" s="62"/>
      <c r="L1941" s="62"/>
      <c r="M1941" s="67"/>
      <c r="N1941" s="62"/>
      <c r="O1941" s="62"/>
      <c r="P1941" s="62"/>
      <c r="Q1941" s="62"/>
      <c r="R1941" s="66"/>
      <c r="S1941" s="66"/>
      <c r="T1941" s="67"/>
      <c r="U1941" s="67"/>
      <c r="V1941" s="68"/>
      <c r="W1941" s="62"/>
      <c r="X1941" s="62"/>
      <c r="Y1941" s="68"/>
      <c r="Z1941" s="68"/>
      <c r="AA1941" s="68"/>
      <c r="AB1941" s="67"/>
      <c r="AC1941" s="67"/>
      <c r="AD1941" s="67"/>
      <c r="AE1941" s="62"/>
      <c r="AF1941" s="70"/>
      <c r="AG1941" s="67"/>
      <c r="AH1941" s="70"/>
      <c r="AI1941" s="62"/>
      <c r="AJ1941" s="62"/>
      <c r="AK1941" s="62"/>
      <c r="AL1941" s="62"/>
      <c r="AM1941" s="62"/>
      <c r="AN1941" s="70"/>
      <c r="AO1941" s="70"/>
      <c r="AP1941" s="71"/>
      <c r="AQ1941" s="70"/>
      <c r="AR1941" s="83"/>
    </row>
    <row r="1942">
      <c r="A1942" s="61"/>
      <c r="B1942" s="62"/>
      <c r="C1942" s="62"/>
      <c r="D1942" s="62"/>
      <c r="E1942" s="62"/>
      <c r="F1942" s="62"/>
      <c r="G1942" s="62"/>
      <c r="H1942" s="62"/>
      <c r="I1942" s="62"/>
      <c r="J1942" s="62"/>
      <c r="K1942" s="62"/>
      <c r="L1942" s="62"/>
      <c r="M1942" s="67"/>
      <c r="N1942" s="62"/>
      <c r="O1942" s="62"/>
      <c r="P1942" s="62"/>
      <c r="Q1942" s="62"/>
      <c r="R1942" s="66"/>
      <c r="S1942" s="66"/>
      <c r="T1942" s="67"/>
      <c r="U1942" s="67"/>
      <c r="V1942" s="68"/>
      <c r="W1942" s="62"/>
      <c r="X1942" s="62"/>
      <c r="Y1942" s="68"/>
      <c r="Z1942" s="68"/>
      <c r="AA1942" s="68"/>
      <c r="AB1942" s="67"/>
      <c r="AC1942" s="67"/>
      <c r="AD1942" s="67"/>
      <c r="AE1942" s="62"/>
      <c r="AF1942" s="70"/>
      <c r="AG1942" s="67"/>
      <c r="AH1942" s="70"/>
      <c r="AI1942" s="62"/>
      <c r="AJ1942" s="62"/>
      <c r="AK1942" s="62"/>
      <c r="AL1942" s="62"/>
      <c r="AM1942" s="62"/>
      <c r="AN1942" s="70"/>
      <c r="AO1942" s="70"/>
      <c r="AP1942" s="71"/>
      <c r="AQ1942" s="70"/>
      <c r="AR1942" s="83"/>
    </row>
    <row r="1943">
      <c r="A1943" s="61"/>
      <c r="B1943" s="62"/>
      <c r="C1943" s="62"/>
      <c r="D1943" s="62"/>
      <c r="E1943" s="62"/>
      <c r="F1943" s="62"/>
      <c r="G1943" s="62"/>
      <c r="H1943" s="62"/>
      <c r="I1943" s="62"/>
      <c r="J1943" s="62"/>
      <c r="K1943" s="62"/>
      <c r="L1943" s="62"/>
      <c r="M1943" s="67"/>
      <c r="N1943" s="62"/>
      <c r="O1943" s="62"/>
      <c r="P1943" s="62"/>
      <c r="Q1943" s="62"/>
      <c r="R1943" s="66"/>
      <c r="S1943" s="66"/>
      <c r="T1943" s="67"/>
      <c r="U1943" s="67"/>
      <c r="V1943" s="68"/>
      <c r="W1943" s="62"/>
      <c r="X1943" s="62"/>
      <c r="Y1943" s="68"/>
      <c r="Z1943" s="68"/>
      <c r="AA1943" s="68"/>
      <c r="AB1943" s="67"/>
      <c r="AC1943" s="67"/>
      <c r="AD1943" s="67"/>
      <c r="AE1943" s="62"/>
      <c r="AF1943" s="70"/>
      <c r="AG1943" s="67"/>
      <c r="AH1943" s="70"/>
      <c r="AI1943" s="62"/>
      <c r="AJ1943" s="62"/>
      <c r="AK1943" s="62"/>
      <c r="AL1943" s="62"/>
      <c r="AM1943" s="62"/>
      <c r="AN1943" s="70"/>
      <c r="AO1943" s="70"/>
      <c r="AP1943" s="71"/>
      <c r="AQ1943" s="70"/>
      <c r="AR1943" s="83"/>
    </row>
    <row r="1944">
      <c r="A1944" s="61"/>
      <c r="B1944" s="62"/>
      <c r="C1944" s="62"/>
      <c r="D1944" s="62"/>
      <c r="E1944" s="62"/>
      <c r="F1944" s="62"/>
      <c r="G1944" s="62"/>
      <c r="H1944" s="62"/>
      <c r="I1944" s="62"/>
      <c r="J1944" s="62"/>
      <c r="K1944" s="62"/>
      <c r="L1944" s="62"/>
      <c r="M1944" s="67"/>
      <c r="N1944" s="62"/>
      <c r="O1944" s="62"/>
      <c r="P1944" s="62"/>
      <c r="Q1944" s="62"/>
      <c r="R1944" s="66"/>
      <c r="S1944" s="66"/>
      <c r="T1944" s="67"/>
      <c r="U1944" s="67"/>
      <c r="V1944" s="68"/>
      <c r="W1944" s="62"/>
      <c r="X1944" s="62"/>
      <c r="Y1944" s="68"/>
      <c r="Z1944" s="68"/>
      <c r="AA1944" s="68"/>
      <c r="AB1944" s="67"/>
      <c r="AC1944" s="67"/>
      <c r="AD1944" s="67"/>
      <c r="AE1944" s="62"/>
      <c r="AF1944" s="70"/>
      <c r="AG1944" s="67"/>
      <c r="AH1944" s="70"/>
      <c r="AI1944" s="62"/>
      <c r="AJ1944" s="62"/>
      <c r="AK1944" s="62"/>
      <c r="AL1944" s="62"/>
      <c r="AM1944" s="62"/>
      <c r="AN1944" s="70"/>
      <c r="AO1944" s="70"/>
      <c r="AP1944" s="71"/>
      <c r="AQ1944" s="70"/>
      <c r="AR1944" s="83"/>
    </row>
    <row r="1945">
      <c r="A1945" s="61"/>
      <c r="B1945" s="62"/>
      <c r="C1945" s="62"/>
      <c r="D1945" s="62"/>
      <c r="E1945" s="62"/>
      <c r="F1945" s="62"/>
      <c r="G1945" s="62"/>
      <c r="H1945" s="62"/>
      <c r="I1945" s="62"/>
      <c r="J1945" s="62"/>
      <c r="K1945" s="62"/>
      <c r="L1945" s="62"/>
      <c r="M1945" s="67"/>
      <c r="N1945" s="62"/>
      <c r="O1945" s="62"/>
      <c r="P1945" s="62"/>
      <c r="Q1945" s="62"/>
      <c r="R1945" s="66"/>
      <c r="S1945" s="66"/>
      <c r="T1945" s="67"/>
      <c r="U1945" s="67"/>
      <c r="V1945" s="68"/>
      <c r="W1945" s="62"/>
      <c r="X1945" s="62"/>
      <c r="Y1945" s="68"/>
      <c r="Z1945" s="68"/>
      <c r="AA1945" s="68"/>
      <c r="AB1945" s="67"/>
      <c r="AC1945" s="67"/>
      <c r="AD1945" s="67"/>
      <c r="AE1945" s="62"/>
      <c r="AF1945" s="70"/>
      <c r="AG1945" s="67"/>
      <c r="AH1945" s="70"/>
      <c r="AI1945" s="62"/>
      <c r="AJ1945" s="62"/>
      <c r="AK1945" s="62"/>
      <c r="AL1945" s="62"/>
      <c r="AM1945" s="62"/>
      <c r="AN1945" s="70"/>
      <c r="AO1945" s="70"/>
      <c r="AP1945" s="71"/>
      <c r="AQ1945" s="70"/>
      <c r="AR1945" s="83"/>
    </row>
    <row r="1946">
      <c r="A1946" s="61"/>
      <c r="B1946" s="62"/>
      <c r="C1946" s="62"/>
      <c r="D1946" s="62"/>
      <c r="E1946" s="62"/>
      <c r="F1946" s="62"/>
      <c r="G1946" s="62"/>
      <c r="H1946" s="62"/>
      <c r="I1946" s="62"/>
      <c r="J1946" s="62"/>
      <c r="K1946" s="62"/>
      <c r="L1946" s="62"/>
      <c r="M1946" s="67"/>
      <c r="N1946" s="62"/>
      <c r="O1946" s="62"/>
      <c r="P1946" s="62"/>
      <c r="Q1946" s="62"/>
      <c r="R1946" s="66"/>
      <c r="S1946" s="66"/>
      <c r="T1946" s="67"/>
      <c r="U1946" s="67"/>
      <c r="V1946" s="68"/>
      <c r="W1946" s="62"/>
      <c r="X1946" s="62"/>
      <c r="Y1946" s="68"/>
      <c r="Z1946" s="68"/>
      <c r="AA1946" s="68"/>
      <c r="AB1946" s="67"/>
      <c r="AC1946" s="67"/>
      <c r="AD1946" s="67"/>
      <c r="AE1946" s="62"/>
      <c r="AF1946" s="70"/>
      <c r="AG1946" s="67"/>
      <c r="AH1946" s="70"/>
      <c r="AI1946" s="62"/>
      <c r="AJ1946" s="62"/>
      <c r="AK1946" s="62"/>
      <c r="AL1946" s="62"/>
      <c r="AM1946" s="62"/>
      <c r="AN1946" s="70"/>
      <c r="AO1946" s="70"/>
      <c r="AP1946" s="71"/>
      <c r="AQ1946" s="70"/>
      <c r="AR1946" s="83"/>
    </row>
    <row r="1947">
      <c r="A1947" s="61"/>
      <c r="B1947" s="62"/>
      <c r="C1947" s="62"/>
      <c r="D1947" s="62"/>
      <c r="E1947" s="62"/>
      <c r="F1947" s="62"/>
      <c r="G1947" s="62"/>
      <c r="H1947" s="62"/>
      <c r="I1947" s="62"/>
      <c r="J1947" s="62"/>
      <c r="K1947" s="62"/>
      <c r="L1947" s="62"/>
      <c r="M1947" s="67"/>
      <c r="N1947" s="62"/>
      <c r="O1947" s="62"/>
      <c r="P1947" s="62"/>
      <c r="Q1947" s="62"/>
      <c r="R1947" s="66"/>
      <c r="S1947" s="66"/>
      <c r="T1947" s="67"/>
      <c r="U1947" s="67"/>
      <c r="V1947" s="68"/>
      <c r="W1947" s="62"/>
      <c r="X1947" s="62"/>
      <c r="Y1947" s="68"/>
      <c r="Z1947" s="68"/>
      <c r="AA1947" s="68"/>
      <c r="AB1947" s="67"/>
      <c r="AC1947" s="67"/>
      <c r="AD1947" s="67"/>
      <c r="AE1947" s="62"/>
      <c r="AF1947" s="70"/>
      <c r="AG1947" s="67"/>
      <c r="AH1947" s="70"/>
      <c r="AI1947" s="62"/>
      <c r="AJ1947" s="62"/>
      <c r="AK1947" s="62"/>
      <c r="AL1947" s="62"/>
      <c r="AM1947" s="62"/>
      <c r="AN1947" s="70"/>
      <c r="AO1947" s="70"/>
      <c r="AP1947" s="71"/>
      <c r="AQ1947" s="70"/>
      <c r="AR1947" s="83"/>
    </row>
    <row r="1948">
      <c r="A1948" s="61"/>
      <c r="B1948" s="62"/>
      <c r="C1948" s="62"/>
      <c r="D1948" s="62"/>
      <c r="E1948" s="62"/>
      <c r="F1948" s="62"/>
      <c r="G1948" s="62"/>
      <c r="H1948" s="62"/>
      <c r="I1948" s="62"/>
      <c r="J1948" s="62"/>
      <c r="K1948" s="62"/>
      <c r="L1948" s="62"/>
      <c r="M1948" s="67"/>
      <c r="N1948" s="62"/>
      <c r="O1948" s="62"/>
      <c r="P1948" s="62"/>
      <c r="Q1948" s="62"/>
      <c r="R1948" s="66"/>
      <c r="S1948" s="66"/>
      <c r="T1948" s="67"/>
      <c r="U1948" s="67"/>
      <c r="V1948" s="68"/>
      <c r="W1948" s="62"/>
      <c r="X1948" s="62"/>
      <c r="Y1948" s="68"/>
      <c r="Z1948" s="68"/>
      <c r="AA1948" s="68"/>
      <c r="AB1948" s="67"/>
      <c r="AC1948" s="67"/>
      <c r="AD1948" s="67"/>
      <c r="AE1948" s="62"/>
      <c r="AF1948" s="70"/>
      <c r="AG1948" s="67"/>
      <c r="AH1948" s="70"/>
      <c r="AI1948" s="62"/>
      <c r="AJ1948" s="62"/>
      <c r="AK1948" s="62"/>
      <c r="AL1948" s="62"/>
      <c r="AM1948" s="62"/>
      <c r="AN1948" s="70"/>
      <c r="AO1948" s="70"/>
      <c r="AP1948" s="71"/>
      <c r="AQ1948" s="70"/>
      <c r="AR1948" s="83"/>
    </row>
    <row r="1949">
      <c r="A1949" s="61"/>
      <c r="B1949" s="62"/>
      <c r="C1949" s="62"/>
      <c r="D1949" s="62"/>
      <c r="E1949" s="62"/>
      <c r="F1949" s="62"/>
      <c r="G1949" s="62"/>
      <c r="H1949" s="62"/>
      <c r="I1949" s="62"/>
      <c r="J1949" s="62"/>
      <c r="K1949" s="62"/>
      <c r="L1949" s="62"/>
      <c r="M1949" s="67"/>
      <c r="N1949" s="62"/>
      <c r="O1949" s="62"/>
      <c r="P1949" s="62"/>
      <c r="Q1949" s="62"/>
      <c r="R1949" s="66"/>
      <c r="S1949" s="66"/>
      <c r="T1949" s="67"/>
      <c r="U1949" s="67"/>
      <c r="V1949" s="68"/>
      <c r="W1949" s="62"/>
      <c r="X1949" s="62"/>
      <c r="Y1949" s="68"/>
      <c r="Z1949" s="68"/>
      <c r="AA1949" s="68"/>
      <c r="AB1949" s="67"/>
      <c r="AC1949" s="67"/>
      <c r="AD1949" s="67"/>
      <c r="AE1949" s="62"/>
      <c r="AF1949" s="70"/>
      <c r="AG1949" s="67"/>
      <c r="AH1949" s="70"/>
      <c r="AI1949" s="62"/>
      <c r="AJ1949" s="62"/>
      <c r="AK1949" s="62"/>
      <c r="AL1949" s="62"/>
      <c r="AM1949" s="62"/>
      <c r="AN1949" s="70"/>
      <c r="AO1949" s="70"/>
      <c r="AP1949" s="71"/>
      <c r="AQ1949" s="70"/>
      <c r="AR1949" s="83"/>
    </row>
    <row r="1950">
      <c r="A1950" s="61"/>
      <c r="B1950" s="62"/>
      <c r="C1950" s="62"/>
      <c r="D1950" s="62"/>
      <c r="E1950" s="62"/>
      <c r="F1950" s="62"/>
      <c r="G1950" s="62"/>
      <c r="H1950" s="62"/>
      <c r="I1950" s="62"/>
      <c r="J1950" s="62"/>
      <c r="K1950" s="62"/>
      <c r="L1950" s="62"/>
      <c r="M1950" s="67"/>
      <c r="N1950" s="62"/>
      <c r="O1950" s="62"/>
      <c r="P1950" s="62"/>
      <c r="Q1950" s="62"/>
      <c r="R1950" s="66"/>
      <c r="S1950" s="66"/>
      <c r="T1950" s="67"/>
      <c r="U1950" s="67"/>
      <c r="V1950" s="68"/>
      <c r="W1950" s="62"/>
      <c r="X1950" s="62"/>
      <c r="Y1950" s="68"/>
      <c r="Z1950" s="68"/>
      <c r="AA1950" s="68"/>
      <c r="AB1950" s="67"/>
      <c r="AC1950" s="67"/>
      <c r="AD1950" s="67"/>
      <c r="AE1950" s="62"/>
      <c r="AF1950" s="70"/>
      <c r="AG1950" s="67"/>
      <c r="AH1950" s="70"/>
      <c r="AI1950" s="62"/>
      <c r="AJ1950" s="62"/>
      <c r="AK1950" s="62"/>
      <c r="AL1950" s="62"/>
      <c r="AM1950" s="62"/>
      <c r="AN1950" s="70"/>
      <c r="AO1950" s="70"/>
      <c r="AP1950" s="71"/>
      <c r="AQ1950" s="70"/>
      <c r="AR1950" s="83"/>
    </row>
    <row r="1951">
      <c r="A1951" s="61"/>
      <c r="B1951" s="62"/>
      <c r="C1951" s="62"/>
      <c r="D1951" s="62"/>
      <c r="E1951" s="62"/>
      <c r="F1951" s="62"/>
      <c r="G1951" s="62"/>
      <c r="H1951" s="62"/>
      <c r="I1951" s="62"/>
      <c r="J1951" s="62"/>
      <c r="K1951" s="62"/>
      <c r="L1951" s="62"/>
      <c r="M1951" s="67"/>
      <c r="N1951" s="62"/>
      <c r="O1951" s="62"/>
      <c r="P1951" s="62"/>
      <c r="Q1951" s="62"/>
      <c r="R1951" s="66"/>
      <c r="S1951" s="66"/>
      <c r="T1951" s="67"/>
      <c r="U1951" s="67"/>
      <c r="V1951" s="68"/>
      <c r="W1951" s="62"/>
      <c r="X1951" s="62"/>
      <c r="Y1951" s="68"/>
      <c r="Z1951" s="68"/>
      <c r="AA1951" s="68"/>
      <c r="AB1951" s="67"/>
      <c r="AC1951" s="67"/>
      <c r="AD1951" s="67"/>
      <c r="AE1951" s="62"/>
      <c r="AF1951" s="70"/>
      <c r="AG1951" s="67"/>
      <c r="AH1951" s="70"/>
      <c r="AI1951" s="62"/>
      <c r="AJ1951" s="62"/>
      <c r="AK1951" s="62"/>
      <c r="AL1951" s="62"/>
      <c r="AM1951" s="62"/>
      <c r="AN1951" s="70"/>
      <c r="AO1951" s="70"/>
      <c r="AP1951" s="71"/>
      <c r="AQ1951" s="70"/>
      <c r="AR1951" s="83"/>
    </row>
    <row r="1952">
      <c r="A1952" s="61"/>
      <c r="B1952" s="62"/>
      <c r="C1952" s="62"/>
      <c r="D1952" s="62"/>
      <c r="E1952" s="62"/>
      <c r="F1952" s="62"/>
      <c r="G1952" s="62"/>
      <c r="H1952" s="62"/>
      <c r="I1952" s="62"/>
      <c r="J1952" s="62"/>
      <c r="K1952" s="62"/>
      <c r="L1952" s="62"/>
      <c r="M1952" s="67"/>
      <c r="N1952" s="62"/>
      <c r="O1952" s="62"/>
      <c r="P1952" s="62"/>
      <c r="Q1952" s="62"/>
      <c r="R1952" s="66"/>
      <c r="S1952" s="66"/>
      <c r="T1952" s="67"/>
      <c r="U1952" s="67"/>
      <c r="V1952" s="68"/>
      <c r="W1952" s="62"/>
      <c r="X1952" s="62"/>
      <c r="Y1952" s="68"/>
      <c r="Z1952" s="68"/>
      <c r="AA1952" s="68"/>
      <c r="AB1952" s="67"/>
      <c r="AC1952" s="67"/>
      <c r="AD1952" s="67"/>
      <c r="AE1952" s="62"/>
      <c r="AF1952" s="70"/>
      <c r="AG1952" s="67"/>
      <c r="AH1952" s="70"/>
      <c r="AI1952" s="62"/>
      <c r="AJ1952" s="62"/>
      <c r="AK1952" s="62"/>
      <c r="AL1952" s="62"/>
      <c r="AM1952" s="62"/>
      <c r="AN1952" s="70"/>
      <c r="AO1952" s="70"/>
      <c r="AP1952" s="71"/>
      <c r="AQ1952" s="70"/>
      <c r="AR1952" s="83"/>
    </row>
    <row r="1953">
      <c r="A1953" s="61"/>
      <c r="B1953" s="62"/>
      <c r="C1953" s="62"/>
      <c r="D1953" s="62"/>
      <c r="E1953" s="62"/>
      <c r="F1953" s="62"/>
      <c r="G1953" s="62"/>
      <c r="H1953" s="62"/>
      <c r="I1953" s="62"/>
      <c r="J1953" s="62"/>
      <c r="K1953" s="62"/>
      <c r="L1953" s="62"/>
      <c r="M1953" s="67"/>
      <c r="N1953" s="62"/>
      <c r="O1953" s="62"/>
      <c r="P1953" s="62"/>
      <c r="Q1953" s="62"/>
      <c r="R1953" s="66"/>
      <c r="S1953" s="66"/>
      <c r="T1953" s="67"/>
      <c r="U1953" s="67"/>
      <c r="V1953" s="68"/>
      <c r="W1953" s="62"/>
      <c r="X1953" s="62"/>
      <c r="Y1953" s="68"/>
      <c r="Z1953" s="68"/>
      <c r="AA1953" s="68"/>
      <c r="AB1953" s="67"/>
      <c r="AC1953" s="67"/>
      <c r="AD1953" s="67"/>
      <c r="AE1953" s="62"/>
      <c r="AF1953" s="70"/>
      <c r="AG1953" s="67"/>
      <c r="AH1953" s="70"/>
      <c r="AI1953" s="62"/>
      <c r="AJ1953" s="62"/>
      <c r="AK1953" s="62"/>
      <c r="AL1953" s="62"/>
      <c r="AM1953" s="62"/>
      <c r="AN1953" s="70"/>
      <c r="AO1953" s="70"/>
      <c r="AP1953" s="71"/>
      <c r="AQ1953" s="70"/>
      <c r="AR1953" s="83"/>
    </row>
    <row r="1954">
      <c r="A1954" s="61"/>
      <c r="B1954" s="62"/>
      <c r="C1954" s="62"/>
      <c r="D1954" s="62"/>
      <c r="E1954" s="62"/>
      <c r="F1954" s="62"/>
      <c r="G1954" s="62"/>
      <c r="H1954" s="62"/>
      <c r="I1954" s="62"/>
      <c r="J1954" s="62"/>
      <c r="K1954" s="62"/>
      <c r="L1954" s="62"/>
      <c r="M1954" s="67"/>
      <c r="N1954" s="62"/>
      <c r="O1954" s="62"/>
      <c r="P1954" s="62"/>
      <c r="Q1954" s="62"/>
      <c r="R1954" s="66"/>
      <c r="S1954" s="66"/>
      <c r="T1954" s="67"/>
      <c r="U1954" s="67"/>
      <c r="V1954" s="68"/>
      <c r="W1954" s="62"/>
      <c r="X1954" s="62"/>
      <c r="Y1954" s="68"/>
      <c r="Z1954" s="68"/>
      <c r="AA1954" s="68"/>
      <c r="AB1954" s="67"/>
      <c r="AC1954" s="67"/>
      <c r="AD1954" s="67"/>
      <c r="AE1954" s="62"/>
      <c r="AF1954" s="70"/>
      <c r="AG1954" s="67"/>
      <c r="AH1954" s="70"/>
      <c r="AI1954" s="62"/>
      <c r="AJ1954" s="62"/>
      <c r="AK1954" s="62"/>
      <c r="AL1954" s="62"/>
      <c r="AM1954" s="62"/>
      <c r="AN1954" s="70"/>
      <c r="AO1954" s="70"/>
      <c r="AP1954" s="71"/>
      <c r="AQ1954" s="70"/>
      <c r="AR1954" s="83"/>
    </row>
    <row r="1955">
      <c r="A1955" s="61"/>
      <c r="B1955" s="62"/>
      <c r="C1955" s="62"/>
      <c r="D1955" s="62"/>
      <c r="E1955" s="62"/>
      <c r="F1955" s="62"/>
      <c r="G1955" s="62"/>
      <c r="H1955" s="62"/>
      <c r="I1955" s="62"/>
      <c r="J1955" s="62"/>
      <c r="K1955" s="62"/>
      <c r="L1955" s="62"/>
      <c r="M1955" s="67"/>
      <c r="N1955" s="62"/>
      <c r="O1955" s="62"/>
      <c r="P1955" s="62"/>
      <c r="Q1955" s="62"/>
      <c r="R1955" s="66"/>
      <c r="S1955" s="66"/>
      <c r="T1955" s="67"/>
      <c r="U1955" s="67"/>
      <c r="V1955" s="68"/>
      <c r="W1955" s="62"/>
      <c r="X1955" s="62"/>
      <c r="Y1955" s="68"/>
      <c r="Z1955" s="68"/>
      <c r="AA1955" s="68"/>
      <c r="AB1955" s="67"/>
      <c r="AC1955" s="67"/>
      <c r="AD1955" s="67"/>
      <c r="AE1955" s="62"/>
      <c r="AF1955" s="70"/>
      <c r="AG1955" s="67"/>
      <c r="AH1955" s="70"/>
      <c r="AI1955" s="62"/>
      <c r="AJ1955" s="62"/>
      <c r="AK1955" s="62"/>
      <c r="AL1955" s="62"/>
      <c r="AM1955" s="62"/>
      <c r="AN1955" s="70"/>
      <c r="AO1955" s="70"/>
      <c r="AP1955" s="71"/>
      <c r="AQ1955" s="70"/>
      <c r="AR1955" s="83"/>
    </row>
    <row r="1956">
      <c r="A1956" s="61"/>
      <c r="B1956" s="62"/>
      <c r="C1956" s="62"/>
      <c r="D1956" s="62"/>
      <c r="E1956" s="62"/>
      <c r="F1956" s="62"/>
      <c r="G1956" s="62"/>
      <c r="H1956" s="62"/>
      <c r="I1956" s="62"/>
      <c r="J1956" s="62"/>
      <c r="K1956" s="62"/>
      <c r="L1956" s="62"/>
      <c r="M1956" s="67"/>
      <c r="N1956" s="62"/>
      <c r="O1956" s="62"/>
      <c r="P1956" s="62"/>
      <c r="Q1956" s="62"/>
      <c r="R1956" s="66"/>
      <c r="S1956" s="66"/>
      <c r="T1956" s="67"/>
      <c r="U1956" s="67"/>
      <c r="V1956" s="68"/>
      <c r="W1956" s="62"/>
      <c r="X1956" s="62"/>
      <c r="Y1956" s="68"/>
      <c r="Z1956" s="68"/>
      <c r="AA1956" s="68"/>
      <c r="AB1956" s="67"/>
      <c r="AC1956" s="67"/>
      <c r="AD1956" s="67"/>
      <c r="AE1956" s="62"/>
      <c r="AF1956" s="70"/>
      <c r="AG1956" s="67"/>
      <c r="AH1956" s="70"/>
      <c r="AI1956" s="62"/>
      <c r="AJ1956" s="62"/>
      <c r="AK1956" s="62"/>
      <c r="AL1956" s="62"/>
      <c r="AM1956" s="62"/>
      <c r="AN1956" s="70"/>
      <c r="AO1956" s="70"/>
      <c r="AP1956" s="71"/>
      <c r="AQ1956" s="70"/>
      <c r="AR1956" s="83"/>
    </row>
    <row r="1957">
      <c r="A1957" s="61"/>
      <c r="B1957" s="62"/>
      <c r="C1957" s="62"/>
      <c r="D1957" s="62"/>
      <c r="E1957" s="62"/>
      <c r="F1957" s="62"/>
      <c r="G1957" s="62"/>
      <c r="H1957" s="62"/>
      <c r="I1957" s="62"/>
      <c r="J1957" s="62"/>
      <c r="K1957" s="62"/>
      <c r="L1957" s="62"/>
      <c r="M1957" s="67"/>
      <c r="N1957" s="62"/>
      <c r="O1957" s="62"/>
      <c r="P1957" s="62"/>
      <c r="Q1957" s="62"/>
      <c r="R1957" s="66"/>
      <c r="S1957" s="66"/>
      <c r="T1957" s="67"/>
      <c r="U1957" s="67"/>
      <c r="V1957" s="68"/>
      <c r="W1957" s="62"/>
      <c r="X1957" s="62"/>
      <c r="Y1957" s="68"/>
      <c r="Z1957" s="68"/>
      <c r="AA1957" s="68"/>
      <c r="AB1957" s="67"/>
      <c r="AC1957" s="67"/>
      <c r="AD1957" s="67"/>
      <c r="AE1957" s="62"/>
      <c r="AF1957" s="70"/>
      <c r="AG1957" s="67"/>
      <c r="AH1957" s="70"/>
      <c r="AI1957" s="62"/>
      <c r="AJ1957" s="62"/>
      <c r="AK1957" s="62"/>
      <c r="AL1957" s="62"/>
      <c r="AM1957" s="62"/>
      <c r="AN1957" s="70"/>
      <c r="AO1957" s="70"/>
      <c r="AP1957" s="71"/>
      <c r="AQ1957" s="70"/>
      <c r="AR1957" s="83"/>
    </row>
    <row r="1958">
      <c r="A1958" s="61"/>
      <c r="B1958" s="62"/>
      <c r="C1958" s="62"/>
      <c r="D1958" s="62"/>
      <c r="E1958" s="62"/>
      <c r="F1958" s="62"/>
      <c r="G1958" s="62"/>
      <c r="H1958" s="62"/>
      <c r="I1958" s="62"/>
      <c r="J1958" s="62"/>
      <c r="K1958" s="62"/>
      <c r="L1958" s="62"/>
      <c r="M1958" s="67"/>
      <c r="N1958" s="62"/>
      <c r="O1958" s="62"/>
      <c r="P1958" s="62"/>
      <c r="Q1958" s="62"/>
      <c r="R1958" s="66"/>
      <c r="S1958" s="66"/>
      <c r="T1958" s="67"/>
      <c r="U1958" s="67"/>
      <c r="V1958" s="68"/>
      <c r="W1958" s="62"/>
      <c r="X1958" s="62"/>
      <c r="Y1958" s="68"/>
      <c r="Z1958" s="68"/>
      <c r="AA1958" s="68"/>
      <c r="AB1958" s="67"/>
      <c r="AC1958" s="67"/>
      <c r="AD1958" s="67"/>
      <c r="AE1958" s="62"/>
      <c r="AF1958" s="70"/>
      <c r="AG1958" s="67"/>
      <c r="AH1958" s="70"/>
      <c r="AI1958" s="62"/>
      <c r="AJ1958" s="62"/>
      <c r="AK1958" s="62"/>
      <c r="AL1958" s="62"/>
      <c r="AM1958" s="62"/>
      <c r="AN1958" s="70"/>
      <c r="AO1958" s="70"/>
      <c r="AP1958" s="71"/>
      <c r="AQ1958" s="70"/>
      <c r="AR1958" s="83"/>
    </row>
    <row r="1959">
      <c r="A1959" s="61"/>
      <c r="B1959" s="62"/>
      <c r="C1959" s="62"/>
      <c r="D1959" s="62"/>
      <c r="E1959" s="62"/>
      <c r="F1959" s="62"/>
      <c r="G1959" s="62"/>
      <c r="H1959" s="62"/>
      <c r="I1959" s="62"/>
      <c r="J1959" s="62"/>
      <c r="K1959" s="62"/>
      <c r="L1959" s="62"/>
      <c r="M1959" s="67"/>
      <c r="N1959" s="62"/>
      <c r="O1959" s="62"/>
      <c r="P1959" s="62"/>
      <c r="Q1959" s="62"/>
      <c r="R1959" s="66"/>
      <c r="S1959" s="66"/>
      <c r="T1959" s="67"/>
      <c r="U1959" s="67"/>
      <c r="V1959" s="68"/>
      <c r="W1959" s="62"/>
      <c r="X1959" s="62"/>
      <c r="Y1959" s="68"/>
      <c r="Z1959" s="68"/>
      <c r="AA1959" s="68"/>
      <c r="AB1959" s="67"/>
      <c r="AC1959" s="67"/>
      <c r="AD1959" s="67"/>
      <c r="AE1959" s="62"/>
      <c r="AF1959" s="70"/>
      <c r="AG1959" s="67"/>
      <c r="AH1959" s="70"/>
      <c r="AI1959" s="62"/>
      <c r="AJ1959" s="62"/>
      <c r="AK1959" s="62"/>
      <c r="AL1959" s="62"/>
      <c r="AM1959" s="62"/>
      <c r="AN1959" s="70"/>
      <c r="AO1959" s="70"/>
      <c r="AP1959" s="71"/>
      <c r="AQ1959" s="70"/>
      <c r="AR1959" s="83"/>
    </row>
    <row r="1960">
      <c r="A1960" s="61"/>
      <c r="B1960" s="62"/>
      <c r="C1960" s="62"/>
      <c r="D1960" s="62"/>
      <c r="E1960" s="62"/>
      <c r="F1960" s="62"/>
      <c r="G1960" s="62"/>
      <c r="H1960" s="62"/>
      <c r="I1960" s="62"/>
      <c r="J1960" s="62"/>
      <c r="K1960" s="62"/>
      <c r="L1960" s="62"/>
      <c r="M1960" s="67"/>
      <c r="N1960" s="62"/>
      <c r="O1960" s="62"/>
      <c r="P1960" s="62"/>
      <c r="Q1960" s="62"/>
      <c r="R1960" s="66"/>
      <c r="S1960" s="66"/>
      <c r="T1960" s="67"/>
      <c r="U1960" s="67"/>
      <c r="V1960" s="68"/>
      <c r="W1960" s="62"/>
      <c r="X1960" s="62"/>
      <c r="Y1960" s="68"/>
      <c r="Z1960" s="68"/>
      <c r="AA1960" s="68"/>
      <c r="AB1960" s="67"/>
      <c r="AC1960" s="67"/>
      <c r="AD1960" s="67"/>
      <c r="AE1960" s="62"/>
      <c r="AF1960" s="70"/>
      <c r="AG1960" s="67"/>
      <c r="AH1960" s="70"/>
      <c r="AI1960" s="62"/>
      <c r="AJ1960" s="62"/>
      <c r="AK1960" s="62"/>
      <c r="AL1960" s="62"/>
      <c r="AM1960" s="62"/>
      <c r="AN1960" s="70"/>
      <c r="AO1960" s="70"/>
      <c r="AP1960" s="71"/>
      <c r="AQ1960" s="70"/>
      <c r="AR1960" s="83"/>
    </row>
    <row r="1961">
      <c r="A1961" s="61"/>
      <c r="B1961" s="62"/>
      <c r="C1961" s="62"/>
      <c r="D1961" s="62"/>
      <c r="E1961" s="62"/>
      <c r="F1961" s="62"/>
      <c r="G1961" s="62"/>
      <c r="H1961" s="62"/>
      <c r="I1961" s="62"/>
      <c r="J1961" s="62"/>
      <c r="K1961" s="62"/>
      <c r="L1961" s="62"/>
      <c r="M1961" s="67"/>
      <c r="N1961" s="62"/>
      <c r="O1961" s="62"/>
      <c r="P1961" s="62"/>
      <c r="Q1961" s="62"/>
      <c r="R1961" s="66"/>
      <c r="S1961" s="66"/>
      <c r="T1961" s="67"/>
      <c r="U1961" s="67"/>
      <c r="V1961" s="68"/>
      <c r="W1961" s="62"/>
      <c r="X1961" s="62"/>
      <c r="Y1961" s="68"/>
      <c r="Z1961" s="68"/>
      <c r="AA1961" s="68"/>
      <c r="AB1961" s="67"/>
      <c r="AC1961" s="67"/>
      <c r="AD1961" s="67"/>
      <c r="AE1961" s="62"/>
      <c r="AF1961" s="70"/>
      <c r="AG1961" s="67"/>
      <c r="AH1961" s="70"/>
      <c r="AI1961" s="62"/>
      <c r="AJ1961" s="62"/>
      <c r="AK1961" s="62"/>
      <c r="AL1961" s="62"/>
      <c r="AM1961" s="62"/>
      <c r="AN1961" s="70"/>
      <c r="AO1961" s="70"/>
      <c r="AP1961" s="71"/>
      <c r="AQ1961" s="70"/>
      <c r="AR1961" s="83"/>
    </row>
    <row r="1962">
      <c r="A1962" s="61"/>
      <c r="B1962" s="62"/>
      <c r="C1962" s="62"/>
      <c r="D1962" s="62"/>
      <c r="E1962" s="62"/>
      <c r="F1962" s="62"/>
      <c r="G1962" s="62"/>
      <c r="H1962" s="62"/>
      <c r="I1962" s="62"/>
      <c r="J1962" s="62"/>
      <c r="K1962" s="62"/>
      <c r="L1962" s="62"/>
      <c r="M1962" s="67"/>
      <c r="N1962" s="62"/>
      <c r="O1962" s="62"/>
      <c r="P1962" s="62"/>
      <c r="Q1962" s="62"/>
      <c r="R1962" s="66"/>
      <c r="S1962" s="66"/>
      <c r="T1962" s="67"/>
      <c r="U1962" s="67"/>
      <c r="V1962" s="68"/>
      <c r="W1962" s="62"/>
      <c r="X1962" s="62"/>
      <c r="Y1962" s="68"/>
      <c r="Z1962" s="68"/>
      <c r="AA1962" s="68"/>
      <c r="AB1962" s="67"/>
      <c r="AC1962" s="67"/>
      <c r="AD1962" s="67"/>
      <c r="AE1962" s="62"/>
      <c r="AF1962" s="70"/>
      <c r="AG1962" s="67"/>
      <c r="AH1962" s="70"/>
      <c r="AI1962" s="62"/>
      <c r="AJ1962" s="62"/>
      <c r="AK1962" s="62"/>
      <c r="AL1962" s="62"/>
      <c r="AM1962" s="62"/>
      <c r="AN1962" s="70"/>
      <c r="AO1962" s="70"/>
      <c r="AP1962" s="71"/>
      <c r="AQ1962" s="70"/>
      <c r="AR1962" s="83"/>
    </row>
    <row r="1963">
      <c r="A1963" s="61"/>
      <c r="B1963" s="62"/>
      <c r="C1963" s="62"/>
      <c r="D1963" s="62"/>
      <c r="E1963" s="62"/>
      <c r="F1963" s="62"/>
      <c r="G1963" s="62"/>
      <c r="H1963" s="62"/>
      <c r="I1963" s="62"/>
      <c r="J1963" s="62"/>
      <c r="K1963" s="62"/>
      <c r="L1963" s="62"/>
      <c r="M1963" s="67"/>
      <c r="N1963" s="62"/>
      <c r="O1963" s="62"/>
      <c r="P1963" s="62"/>
      <c r="Q1963" s="62"/>
      <c r="R1963" s="66"/>
      <c r="S1963" s="66"/>
      <c r="T1963" s="67"/>
      <c r="U1963" s="67"/>
      <c r="V1963" s="68"/>
      <c r="W1963" s="62"/>
      <c r="X1963" s="62"/>
      <c r="Y1963" s="68"/>
      <c r="Z1963" s="68"/>
      <c r="AA1963" s="68"/>
      <c r="AB1963" s="67"/>
      <c r="AC1963" s="67"/>
      <c r="AD1963" s="67"/>
      <c r="AE1963" s="62"/>
      <c r="AF1963" s="70"/>
      <c r="AG1963" s="67"/>
      <c r="AH1963" s="70"/>
      <c r="AI1963" s="62"/>
      <c r="AJ1963" s="62"/>
      <c r="AK1963" s="62"/>
      <c r="AL1963" s="62"/>
      <c r="AM1963" s="62"/>
      <c r="AN1963" s="70"/>
      <c r="AO1963" s="70"/>
      <c r="AP1963" s="71"/>
      <c r="AQ1963" s="70"/>
      <c r="AR1963" s="83"/>
    </row>
    <row r="1964">
      <c r="A1964" s="61"/>
      <c r="B1964" s="62"/>
      <c r="C1964" s="62"/>
      <c r="D1964" s="62"/>
      <c r="E1964" s="62"/>
      <c r="F1964" s="62"/>
      <c r="G1964" s="62"/>
      <c r="H1964" s="62"/>
      <c r="I1964" s="62"/>
      <c r="J1964" s="62"/>
      <c r="K1964" s="62"/>
      <c r="L1964" s="62"/>
      <c r="M1964" s="67"/>
      <c r="N1964" s="62"/>
      <c r="O1964" s="62"/>
      <c r="P1964" s="62"/>
      <c r="Q1964" s="62"/>
      <c r="R1964" s="66"/>
      <c r="S1964" s="66"/>
      <c r="T1964" s="67"/>
      <c r="U1964" s="67"/>
      <c r="V1964" s="68"/>
      <c r="W1964" s="62"/>
      <c r="X1964" s="62"/>
      <c r="Y1964" s="68"/>
      <c r="Z1964" s="68"/>
      <c r="AA1964" s="68"/>
      <c r="AB1964" s="67"/>
      <c r="AC1964" s="67"/>
      <c r="AD1964" s="67"/>
      <c r="AE1964" s="62"/>
      <c r="AF1964" s="70"/>
      <c r="AG1964" s="67"/>
      <c r="AH1964" s="70"/>
      <c r="AI1964" s="62"/>
      <c r="AJ1964" s="62"/>
      <c r="AK1964" s="62"/>
      <c r="AL1964" s="62"/>
      <c r="AM1964" s="62"/>
      <c r="AN1964" s="70"/>
      <c r="AO1964" s="70"/>
      <c r="AP1964" s="71"/>
      <c r="AQ1964" s="70"/>
      <c r="AR1964" s="83"/>
    </row>
    <row r="1965">
      <c r="A1965" s="61"/>
      <c r="B1965" s="62"/>
      <c r="C1965" s="62"/>
      <c r="D1965" s="62"/>
      <c r="E1965" s="62"/>
      <c r="F1965" s="62"/>
      <c r="G1965" s="62"/>
      <c r="H1965" s="62"/>
      <c r="I1965" s="62"/>
      <c r="J1965" s="62"/>
      <c r="K1965" s="62"/>
      <c r="L1965" s="62"/>
      <c r="M1965" s="67"/>
      <c r="N1965" s="62"/>
      <c r="O1965" s="62"/>
      <c r="P1965" s="62"/>
      <c r="Q1965" s="62"/>
      <c r="R1965" s="66"/>
      <c r="S1965" s="66"/>
      <c r="T1965" s="67"/>
      <c r="U1965" s="67"/>
      <c r="V1965" s="68"/>
      <c r="W1965" s="62"/>
      <c r="X1965" s="62"/>
      <c r="Y1965" s="68"/>
      <c r="Z1965" s="68"/>
      <c r="AA1965" s="68"/>
      <c r="AB1965" s="67"/>
      <c r="AC1965" s="67"/>
      <c r="AD1965" s="67"/>
      <c r="AE1965" s="62"/>
      <c r="AF1965" s="70"/>
      <c r="AG1965" s="67"/>
      <c r="AH1965" s="70"/>
      <c r="AI1965" s="62"/>
      <c r="AJ1965" s="62"/>
      <c r="AK1965" s="62"/>
      <c r="AL1965" s="62"/>
      <c r="AM1965" s="62"/>
      <c r="AN1965" s="70"/>
      <c r="AO1965" s="70"/>
      <c r="AP1965" s="71"/>
      <c r="AQ1965" s="70"/>
      <c r="AR1965" s="83"/>
    </row>
    <row r="1966">
      <c r="A1966" s="61"/>
      <c r="B1966" s="62"/>
      <c r="C1966" s="62"/>
      <c r="D1966" s="62"/>
      <c r="E1966" s="62"/>
      <c r="F1966" s="62"/>
      <c r="G1966" s="62"/>
      <c r="H1966" s="62"/>
      <c r="I1966" s="62"/>
      <c r="J1966" s="62"/>
      <c r="K1966" s="62"/>
      <c r="L1966" s="62"/>
      <c r="M1966" s="67"/>
      <c r="N1966" s="62"/>
      <c r="O1966" s="62"/>
      <c r="P1966" s="62"/>
      <c r="Q1966" s="62"/>
      <c r="R1966" s="66"/>
      <c r="S1966" s="66"/>
      <c r="T1966" s="67"/>
      <c r="U1966" s="67"/>
      <c r="V1966" s="68"/>
      <c r="W1966" s="62"/>
      <c r="X1966" s="62"/>
      <c r="Y1966" s="68"/>
      <c r="Z1966" s="68"/>
      <c r="AA1966" s="68"/>
      <c r="AB1966" s="67"/>
      <c r="AC1966" s="67"/>
      <c r="AD1966" s="67"/>
      <c r="AE1966" s="62"/>
      <c r="AF1966" s="70"/>
      <c r="AG1966" s="67"/>
      <c r="AH1966" s="70"/>
      <c r="AI1966" s="62"/>
      <c r="AJ1966" s="62"/>
      <c r="AK1966" s="62"/>
      <c r="AL1966" s="62"/>
      <c r="AM1966" s="62"/>
      <c r="AN1966" s="70"/>
      <c r="AO1966" s="70"/>
      <c r="AP1966" s="71"/>
      <c r="AQ1966" s="70"/>
      <c r="AR1966" s="83"/>
    </row>
    <row r="1967">
      <c r="A1967" s="61"/>
      <c r="B1967" s="62"/>
      <c r="C1967" s="62"/>
      <c r="D1967" s="62"/>
      <c r="E1967" s="62"/>
      <c r="F1967" s="62"/>
      <c r="G1967" s="62"/>
      <c r="H1967" s="62"/>
      <c r="I1967" s="62"/>
      <c r="J1967" s="62"/>
      <c r="K1967" s="62"/>
      <c r="L1967" s="62"/>
      <c r="M1967" s="67"/>
      <c r="N1967" s="62"/>
      <c r="O1967" s="62"/>
      <c r="P1967" s="62"/>
      <c r="Q1967" s="62"/>
      <c r="R1967" s="66"/>
      <c r="S1967" s="66"/>
      <c r="T1967" s="67"/>
      <c r="U1967" s="67"/>
      <c r="V1967" s="68"/>
      <c r="W1967" s="62"/>
      <c r="X1967" s="62"/>
      <c r="Y1967" s="68"/>
      <c r="Z1967" s="68"/>
      <c r="AA1967" s="68"/>
      <c r="AB1967" s="67"/>
      <c r="AC1967" s="67"/>
      <c r="AD1967" s="67"/>
      <c r="AE1967" s="62"/>
      <c r="AF1967" s="70"/>
      <c r="AG1967" s="67"/>
      <c r="AH1967" s="70"/>
      <c r="AI1967" s="62"/>
      <c r="AJ1967" s="62"/>
      <c r="AK1967" s="62"/>
      <c r="AL1967" s="62"/>
      <c r="AM1967" s="62"/>
      <c r="AN1967" s="70"/>
      <c r="AO1967" s="70"/>
      <c r="AP1967" s="71"/>
      <c r="AQ1967" s="70"/>
      <c r="AR1967" s="83"/>
    </row>
    <row r="1968">
      <c r="A1968" s="61"/>
      <c r="B1968" s="62"/>
      <c r="C1968" s="62"/>
      <c r="D1968" s="62"/>
      <c r="E1968" s="62"/>
      <c r="F1968" s="62"/>
      <c r="G1968" s="62"/>
      <c r="H1968" s="62"/>
      <c r="I1968" s="62"/>
      <c r="J1968" s="62"/>
      <c r="K1968" s="62"/>
      <c r="L1968" s="62"/>
      <c r="M1968" s="67"/>
      <c r="N1968" s="62"/>
      <c r="O1968" s="62"/>
      <c r="P1968" s="62"/>
      <c r="Q1968" s="62"/>
      <c r="R1968" s="66"/>
      <c r="S1968" s="66"/>
      <c r="T1968" s="67"/>
      <c r="U1968" s="67"/>
      <c r="V1968" s="68"/>
      <c r="W1968" s="62"/>
      <c r="X1968" s="62"/>
      <c r="Y1968" s="68"/>
      <c r="Z1968" s="68"/>
      <c r="AA1968" s="68"/>
      <c r="AB1968" s="67"/>
      <c r="AC1968" s="67"/>
      <c r="AD1968" s="67"/>
      <c r="AE1968" s="62"/>
      <c r="AF1968" s="70"/>
      <c r="AG1968" s="67"/>
      <c r="AH1968" s="70"/>
      <c r="AI1968" s="62"/>
      <c r="AJ1968" s="62"/>
      <c r="AK1968" s="62"/>
      <c r="AL1968" s="62"/>
      <c r="AM1968" s="62"/>
      <c r="AN1968" s="70"/>
      <c r="AO1968" s="70"/>
      <c r="AP1968" s="71"/>
      <c r="AQ1968" s="70"/>
      <c r="AR1968" s="83"/>
    </row>
    <row r="1969">
      <c r="A1969" s="61"/>
      <c r="B1969" s="62"/>
      <c r="C1969" s="62"/>
      <c r="D1969" s="62"/>
      <c r="E1969" s="62"/>
      <c r="F1969" s="62"/>
      <c r="G1969" s="62"/>
      <c r="H1969" s="62"/>
      <c r="I1969" s="62"/>
      <c r="J1969" s="62"/>
      <c r="K1969" s="62"/>
      <c r="L1969" s="62"/>
      <c r="M1969" s="67"/>
      <c r="N1969" s="62"/>
      <c r="O1969" s="62"/>
      <c r="P1969" s="62"/>
      <c r="Q1969" s="62"/>
      <c r="R1969" s="66"/>
      <c r="S1969" s="66"/>
      <c r="T1969" s="67"/>
      <c r="U1969" s="67"/>
      <c r="V1969" s="68"/>
      <c r="W1969" s="62"/>
      <c r="X1969" s="62"/>
      <c r="Y1969" s="68"/>
      <c r="Z1969" s="68"/>
      <c r="AA1969" s="68"/>
      <c r="AB1969" s="67"/>
      <c r="AC1969" s="67"/>
      <c r="AD1969" s="67"/>
      <c r="AE1969" s="62"/>
      <c r="AF1969" s="70"/>
      <c r="AG1969" s="67"/>
      <c r="AH1969" s="70"/>
      <c r="AI1969" s="62"/>
      <c r="AJ1969" s="62"/>
      <c r="AK1969" s="62"/>
      <c r="AL1969" s="62"/>
      <c r="AM1969" s="62"/>
      <c r="AN1969" s="70"/>
      <c r="AO1969" s="70"/>
      <c r="AP1969" s="71"/>
      <c r="AQ1969" s="70"/>
      <c r="AR1969" s="83"/>
    </row>
    <row r="1970">
      <c r="A1970" s="61"/>
      <c r="B1970" s="62"/>
      <c r="C1970" s="62"/>
      <c r="D1970" s="62"/>
      <c r="E1970" s="62"/>
      <c r="F1970" s="62"/>
      <c r="G1970" s="62"/>
      <c r="H1970" s="62"/>
      <c r="I1970" s="62"/>
      <c r="J1970" s="62"/>
      <c r="K1970" s="62"/>
      <c r="L1970" s="62"/>
      <c r="M1970" s="67"/>
      <c r="N1970" s="62"/>
      <c r="O1970" s="62"/>
      <c r="P1970" s="62"/>
      <c r="Q1970" s="62"/>
      <c r="R1970" s="66"/>
      <c r="S1970" s="66"/>
      <c r="T1970" s="67"/>
      <c r="U1970" s="67"/>
      <c r="V1970" s="68"/>
      <c r="W1970" s="62"/>
      <c r="X1970" s="62"/>
      <c r="Y1970" s="68"/>
      <c r="Z1970" s="68"/>
      <c r="AA1970" s="68"/>
      <c r="AB1970" s="67"/>
      <c r="AC1970" s="67"/>
      <c r="AD1970" s="67"/>
      <c r="AE1970" s="62"/>
      <c r="AF1970" s="70"/>
      <c r="AG1970" s="67"/>
      <c r="AH1970" s="70"/>
      <c r="AI1970" s="62"/>
      <c r="AJ1970" s="62"/>
      <c r="AK1970" s="62"/>
      <c r="AL1970" s="62"/>
      <c r="AM1970" s="62"/>
      <c r="AN1970" s="70"/>
      <c r="AO1970" s="70"/>
      <c r="AP1970" s="71"/>
      <c r="AQ1970" s="70"/>
      <c r="AR1970" s="83"/>
    </row>
    <row r="1971">
      <c r="A1971" s="61"/>
      <c r="B1971" s="62"/>
      <c r="C1971" s="62"/>
      <c r="D1971" s="62"/>
      <c r="E1971" s="62"/>
      <c r="F1971" s="62"/>
      <c r="G1971" s="62"/>
      <c r="H1971" s="62"/>
      <c r="I1971" s="62"/>
      <c r="J1971" s="62"/>
      <c r="K1971" s="62"/>
      <c r="L1971" s="62"/>
      <c r="M1971" s="67"/>
      <c r="N1971" s="62"/>
      <c r="O1971" s="62"/>
      <c r="P1971" s="62"/>
      <c r="Q1971" s="62"/>
      <c r="R1971" s="66"/>
      <c r="S1971" s="66"/>
      <c r="T1971" s="67"/>
      <c r="U1971" s="67"/>
      <c r="V1971" s="68"/>
      <c r="W1971" s="62"/>
      <c r="X1971" s="62"/>
      <c r="Y1971" s="68"/>
      <c r="Z1971" s="68"/>
      <c r="AA1971" s="68"/>
      <c r="AB1971" s="67"/>
      <c r="AC1971" s="67"/>
      <c r="AD1971" s="67"/>
      <c r="AE1971" s="62"/>
      <c r="AF1971" s="70"/>
      <c r="AG1971" s="67"/>
      <c r="AH1971" s="70"/>
      <c r="AI1971" s="62"/>
      <c r="AJ1971" s="62"/>
      <c r="AK1971" s="62"/>
      <c r="AL1971" s="62"/>
      <c r="AM1971" s="62"/>
      <c r="AN1971" s="70"/>
      <c r="AO1971" s="70"/>
      <c r="AP1971" s="71"/>
      <c r="AQ1971" s="70"/>
      <c r="AR1971" s="83"/>
    </row>
    <row r="1972">
      <c r="A1972" s="61"/>
      <c r="B1972" s="62"/>
      <c r="C1972" s="62"/>
      <c r="D1972" s="62"/>
      <c r="E1972" s="62"/>
      <c r="F1972" s="62"/>
      <c r="G1972" s="62"/>
      <c r="H1972" s="62"/>
      <c r="I1972" s="62"/>
      <c r="J1972" s="62"/>
      <c r="K1972" s="62"/>
      <c r="L1972" s="62"/>
      <c r="M1972" s="67"/>
      <c r="N1972" s="62"/>
      <c r="O1972" s="62"/>
      <c r="P1972" s="62"/>
      <c r="Q1972" s="62"/>
      <c r="R1972" s="66"/>
      <c r="S1972" s="66"/>
      <c r="T1972" s="67"/>
      <c r="U1972" s="67"/>
      <c r="V1972" s="68"/>
      <c r="W1972" s="62"/>
      <c r="X1972" s="62"/>
      <c r="Y1972" s="68"/>
      <c r="Z1972" s="68"/>
      <c r="AA1972" s="68"/>
      <c r="AB1972" s="67"/>
      <c r="AC1972" s="67"/>
      <c r="AD1972" s="67"/>
      <c r="AE1972" s="62"/>
      <c r="AF1972" s="70"/>
      <c r="AG1972" s="67"/>
      <c r="AH1972" s="70"/>
      <c r="AI1972" s="62"/>
      <c r="AJ1972" s="62"/>
      <c r="AK1972" s="62"/>
      <c r="AL1972" s="62"/>
      <c r="AM1972" s="62"/>
      <c r="AN1972" s="70"/>
      <c r="AO1972" s="70"/>
      <c r="AP1972" s="71"/>
      <c r="AQ1972" s="70"/>
      <c r="AR1972" s="83"/>
    </row>
    <row r="1973">
      <c r="A1973" s="61"/>
      <c r="B1973" s="62"/>
      <c r="C1973" s="62"/>
      <c r="D1973" s="62"/>
      <c r="E1973" s="62"/>
      <c r="F1973" s="62"/>
      <c r="G1973" s="62"/>
      <c r="H1973" s="62"/>
      <c r="I1973" s="62"/>
      <c r="J1973" s="62"/>
      <c r="K1973" s="62"/>
      <c r="L1973" s="62"/>
      <c r="M1973" s="67"/>
      <c r="N1973" s="62"/>
      <c r="O1973" s="62"/>
      <c r="P1973" s="62"/>
      <c r="Q1973" s="62"/>
      <c r="R1973" s="66"/>
      <c r="S1973" s="66"/>
      <c r="T1973" s="67"/>
      <c r="U1973" s="67"/>
      <c r="V1973" s="68"/>
      <c r="W1973" s="62"/>
      <c r="X1973" s="62"/>
      <c r="Y1973" s="68"/>
      <c r="Z1973" s="68"/>
      <c r="AA1973" s="68"/>
      <c r="AB1973" s="67"/>
      <c r="AC1973" s="67"/>
      <c r="AD1973" s="67"/>
      <c r="AE1973" s="62"/>
      <c r="AF1973" s="70"/>
      <c r="AG1973" s="67"/>
      <c r="AH1973" s="70"/>
      <c r="AI1973" s="62"/>
      <c r="AJ1973" s="62"/>
      <c r="AK1973" s="62"/>
      <c r="AL1973" s="62"/>
      <c r="AM1973" s="62"/>
      <c r="AN1973" s="70"/>
      <c r="AO1973" s="70"/>
      <c r="AP1973" s="71"/>
      <c r="AQ1973" s="70"/>
      <c r="AR1973" s="83"/>
    </row>
    <row r="1974">
      <c r="A1974" s="61"/>
      <c r="B1974" s="62"/>
      <c r="C1974" s="62"/>
      <c r="D1974" s="62"/>
      <c r="E1974" s="62"/>
      <c r="F1974" s="62"/>
      <c r="G1974" s="62"/>
      <c r="H1974" s="62"/>
      <c r="I1974" s="62"/>
      <c r="J1974" s="62"/>
      <c r="K1974" s="62"/>
      <c r="L1974" s="62"/>
      <c r="M1974" s="67"/>
      <c r="N1974" s="62"/>
      <c r="O1974" s="62"/>
      <c r="P1974" s="62"/>
      <c r="Q1974" s="62"/>
      <c r="R1974" s="66"/>
      <c r="S1974" s="66"/>
      <c r="T1974" s="67"/>
      <c r="U1974" s="67"/>
      <c r="V1974" s="68"/>
      <c r="W1974" s="62"/>
      <c r="X1974" s="62"/>
      <c r="Y1974" s="68"/>
      <c r="Z1974" s="68"/>
      <c r="AA1974" s="68"/>
      <c r="AB1974" s="67"/>
      <c r="AC1974" s="67"/>
      <c r="AD1974" s="67"/>
      <c r="AE1974" s="62"/>
      <c r="AF1974" s="70"/>
      <c r="AG1974" s="67"/>
      <c r="AH1974" s="70"/>
      <c r="AI1974" s="62"/>
      <c r="AJ1974" s="62"/>
      <c r="AK1974" s="62"/>
      <c r="AL1974" s="62"/>
      <c r="AM1974" s="62"/>
      <c r="AN1974" s="70"/>
      <c r="AO1974" s="70"/>
      <c r="AP1974" s="71"/>
      <c r="AQ1974" s="70"/>
      <c r="AR1974" s="83"/>
    </row>
    <row r="1975">
      <c r="A1975" s="61"/>
      <c r="B1975" s="62"/>
      <c r="C1975" s="62"/>
      <c r="D1975" s="62"/>
      <c r="E1975" s="62"/>
      <c r="F1975" s="62"/>
      <c r="G1975" s="62"/>
      <c r="H1975" s="62"/>
      <c r="I1975" s="62"/>
      <c r="J1975" s="62"/>
      <c r="K1975" s="62"/>
      <c r="L1975" s="62"/>
      <c r="M1975" s="67"/>
      <c r="N1975" s="62"/>
      <c r="O1975" s="62"/>
      <c r="P1975" s="62"/>
      <c r="Q1975" s="62"/>
      <c r="R1975" s="66"/>
      <c r="S1975" s="66"/>
      <c r="T1975" s="67"/>
      <c r="U1975" s="67"/>
      <c r="V1975" s="68"/>
      <c r="W1975" s="62"/>
      <c r="X1975" s="62"/>
      <c r="Y1975" s="68"/>
      <c r="Z1975" s="68"/>
      <c r="AA1975" s="68"/>
      <c r="AB1975" s="67"/>
      <c r="AC1975" s="67"/>
      <c r="AD1975" s="67"/>
      <c r="AE1975" s="62"/>
      <c r="AF1975" s="70"/>
      <c r="AG1975" s="67"/>
      <c r="AH1975" s="70"/>
      <c r="AI1975" s="62"/>
      <c r="AJ1975" s="62"/>
      <c r="AK1975" s="62"/>
      <c r="AL1975" s="62"/>
      <c r="AM1975" s="62"/>
      <c r="AN1975" s="70"/>
      <c r="AO1975" s="70"/>
      <c r="AP1975" s="71"/>
      <c r="AQ1975" s="70"/>
      <c r="AR1975" s="83"/>
    </row>
    <row r="1976">
      <c r="A1976" s="61"/>
      <c r="B1976" s="62"/>
      <c r="C1976" s="62"/>
      <c r="D1976" s="62"/>
      <c r="E1976" s="62"/>
      <c r="F1976" s="62"/>
      <c r="G1976" s="62"/>
      <c r="H1976" s="62"/>
      <c r="I1976" s="62"/>
      <c r="J1976" s="62"/>
      <c r="K1976" s="62"/>
      <c r="L1976" s="62"/>
      <c r="M1976" s="67"/>
      <c r="N1976" s="62"/>
      <c r="O1976" s="62"/>
      <c r="P1976" s="62"/>
      <c r="Q1976" s="62"/>
      <c r="R1976" s="66"/>
      <c r="S1976" s="66"/>
      <c r="T1976" s="67"/>
      <c r="U1976" s="67"/>
      <c r="V1976" s="68"/>
      <c r="W1976" s="62"/>
      <c r="X1976" s="62"/>
      <c r="Y1976" s="68"/>
      <c r="Z1976" s="68"/>
      <c r="AA1976" s="68"/>
      <c r="AB1976" s="67"/>
      <c r="AC1976" s="67"/>
      <c r="AD1976" s="67"/>
      <c r="AE1976" s="62"/>
      <c r="AF1976" s="70"/>
      <c r="AG1976" s="67"/>
      <c r="AH1976" s="70"/>
      <c r="AI1976" s="62"/>
      <c r="AJ1976" s="62"/>
      <c r="AK1976" s="62"/>
      <c r="AL1976" s="62"/>
      <c r="AM1976" s="62"/>
      <c r="AN1976" s="70"/>
      <c r="AO1976" s="70"/>
      <c r="AP1976" s="71"/>
      <c r="AQ1976" s="70"/>
      <c r="AR1976" s="83"/>
    </row>
    <row r="1977">
      <c r="A1977" s="61"/>
      <c r="B1977" s="62"/>
      <c r="C1977" s="62"/>
      <c r="D1977" s="62"/>
      <c r="E1977" s="62"/>
      <c r="F1977" s="62"/>
      <c r="G1977" s="62"/>
      <c r="H1977" s="62"/>
      <c r="I1977" s="62"/>
      <c r="J1977" s="62"/>
      <c r="K1977" s="62"/>
      <c r="L1977" s="62"/>
      <c r="M1977" s="67"/>
      <c r="N1977" s="62"/>
      <c r="O1977" s="62"/>
      <c r="P1977" s="62"/>
      <c r="Q1977" s="62"/>
      <c r="R1977" s="66"/>
      <c r="S1977" s="66"/>
      <c r="T1977" s="67"/>
      <c r="U1977" s="67"/>
      <c r="V1977" s="68"/>
      <c r="W1977" s="62"/>
      <c r="X1977" s="62"/>
      <c r="Y1977" s="68"/>
      <c r="Z1977" s="68"/>
      <c r="AA1977" s="68"/>
      <c r="AB1977" s="67"/>
      <c r="AC1977" s="67"/>
      <c r="AD1977" s="67"/>
      <c r="AE1977" s="62"/>
      <c r="AF1977" s="70"/>
      <c r="AG1977" s="67"/>
      <c r="AH1977" s="70"/>
      <c r="AI1977" s="62"/>
      <c r="AJ1977" s="62"/>
      <c r="AK1977" s="62"/>
      <c r="AL1977" s="62"/>
      <c r="AM1977" s="62"/>
      <c r="AN1977" s="70"/>
      <c r="AO1977" s="70"/>
      <c r="AP1977" s="71"/>
      <c r="AQ1977" s="70"/>
      <c r="AR1977" s="83"/>
    </row>
    <row r="1978">
      <c r="A1978" s="61"/>
      <c r="B1978" s="62"/>
      <c r="C1978" s="62"/>
      <c r="D1978" s="62"/>
      <c r="E1978" s="62"/>
      <c r="F1978" s="62"/>
      <c r="G1978" s="62"/>
      <c r="H1978" s="62"/>
      <c r="I1978" s="62"/>
      <c r="J1978" s="62"/>
      <c r="K1978" s="62"/>
      <c r="L1978" s="62"/>
      <c r="M1978" s="67"/>
      <c r="N1978" s="62"/>
      <c r="O1978" s="62"/>
      <c r="P1978" s="62"/>
      <c r="Q1978" s="62"/>
      <c r="R1978" s="66"/>
      <c r="S1978" s="66"/>
      <c r="T1978" s="67"/>
      <c r="U1978" s="67"/>
      <c r="V1978" s="68"/>
      <c r="W1978" s="62"/>
      <c r="X1978" s="62"/>
      <c r="Y1978" s="68"/>
      <c r="Z1978" s="68"/>
      <c r="AA1978" s="68"/>
      <c r="AB1978" s="67"/>
      <c r="AC1978" s="67"/>
      <c r="AD1978" s="67"/>
      <c r="AE1978" s="62"/>
      <c r="AF1978" s="70"/>
      <c r="AG1978" s="67"/>
      <c r="AH1978" s="70"/>
      <c r="AI1978" s="62"/>
      <c r="AJ1978" s="62"/>
      <c r="AK1978" s="62"/>
      <c r="AL1978" s="62"/>
      <c r="AM1978" s="62"/>
      <c r="AN1978" s="70"/>
      <c r="AO1978" s="70"/>
      <c r="AP1978" s="71"/>
      <c r="AQ1978" s="70"/>
      <c r="AR1978" s="83"/>
    </row>
    <row r="1979">
      <c r="A1979" s="61"/>
      <c r="B1979" s="62"/>
      <c r="C1979" s="62"/>
      <c r="D1979" s="62"/>
      <c r="E1979" s="62"/>
      <c r="F1979" s="62"/>
      <c r="G1979" s="62"/>
      <c r="H1979" s="62"/>
      <c r="I1979" s="62"/>
      <c r="J1979" s="62"/>
      <c r="K1979" s="62"/>
      <c r="L1979" s="62"/>
      <c r="M1979" s="67"/>
      <c r="N1979" s="62"/>
      <c r="O1979" s="62"/>
      <c r="P1979" s="62"/>
      <c r="Q1979" s="62"/>
      <c r="R1979" s="66"/>
      <c r="S1979" s="66"/>
      <c r="T1979" s="67"/>
      <c r="U1979" s="67"/>
      <c r="V1979" s="68"/>
      <c r="W1979" s="62"/>
      <c r="X1979" s="62"/>
      <c r="Y1979" s="68"/>
      <c r="Z1979" s="68"/>
      <c r="AA1979" s="68"/>
      <c r="AB1979" s="67"/>
      <c r="AC1979" s="67"/>
      <c r="AD1979" s="67"/>
      <c r="AE1979" s="62"/>
      <c r="AF1979" s="70"/>
      <c r="AG1979" s="67"/>
      <c r="AH1979" s="70"/>
      <c r="AI1979" s="62"/>
      <c r="AJ1979" s="62"/>
      <c r="AK1979" s="62"/>
      <c r="AL1979" s="62"/>
      <c r="AM1979" s="62"/>
      <c r="AN1979" s="70"/>
      <c r="AO1979" s="70"/>
      <c r="AP1979" s="71"/>
      <c r="AQ1979" s="70"/>
      <c r="AR1979" s="83"/>
    </row>
    <row r="1980">
      <c r="A1980" s="61"/>
      <c r="B1980" s="62"/>
      <c r="C1980" s="62"/>
      <c r="D1980" s="62"/>
      <c r="E1980" s="62"/>
      <c r="F1980" s="62"/>
      <c r="G1980" s="62"/>
      <c r="H1980" s="62"/>
      <c r="I1980" s="62"/>
      <c r="J1980" s="62"/>
      <c r="K1980" s="62"/>
      <c r="L1980" s="62"/>
      <c r="M1980" s="67"/>
      <c r="N1980" s="62"/>
      <c r="O1980" s="62"/>
      <c r="P1980" s="62"/>
      <c r="Q1980" s="62"/>
      <c r="R1980" s="66"/>
      <c r="S1980" s="66"/>
      <c r="T1980" s="67"/>
      <c r="U1980" s="67"/>
      <c r="V1980" s="68"/>
      <c r="W1980" s="62"/>
      <c r="X1980" s="62"/>
      <c r="Y1980" s="68"/>
      <c r="Z1980" s="68"/>
      <c r="AA1980" s="68"/>
      <c r="AB1980" s="67"/>
      <c r="AC1980" s="67"/>
      <c r="AD1980" s="67"/>
      <c r="AE1980" s="62"/>
      <c r="AF1980" s="70"/>
      <c r="AG1980" s="67"/>
      <c r="AH1980" s="70"/>
      <c r="AI1980" s="62"/>
      <c r="AJ1980" s="62"/>
      <c r="AK1980" s="62"/>
      <c r="AL1980" s="62"/>
      <c r="AM1980" s="62"/>
      <c r="AN1980" s="70"/>
      <c r="AO1980" s="70"/>
      <c r="AP1980" s="71"/>
      <c r="AQ1980" s="70"/>
      <c r="AR1980" s="83"/>
    </row>
    <row r="1981">
      <c r="A1981" s="61"/>
      <c r="B1981" s="62"/>
      <c r="C1981" s="62"/>
      <c r="D1981" s="62"/>
      <c r="E1981" s="62"/>
      <c r="F1981" s="62"/>
      <c r="G1981" s="62"/>
      <c r="H1981" s="62"/>
      <c r="I1981" s="62"/>
      <c r="J1981" s="62"/>
      <c r="K1981" s="62"/>
      <c r="L1981" s="62"/>
      <c r="M1981" s="67"/>
      <c r="N1981" s="62"/>
      <c r="O1981" s="62"/>
      <c r="P1981" s="62"/>
      <c r="Q1981" s="62"/>
      <c r="R1981" s="66"/>
      <c r="S1981" s="66"/>
      <c r="T1981" s="67"/>
      <c r="U1981" s="67"/>
      <c r="V1981" s="68"/>
      <c r="W1981" s="62"/>
      <c r="X1981" s="62"/>
      <c r="Y1981" s="68"/>
      <c r="Z1981" s="68"/>
      <c r="AA1981" s="68"/>
      <c r="AB1981" s="67"/>
      <c r="AC1981" s="67"/>
      <c r="AD1981" s="67"/>
      <c r="AE1981" s="62"/>
      <c r="AF1981" s="70"/>
      <c r="AG1981" s="67"/>
      <c r="AH1981" s="70"/>
      <c r="AI1981" s="62"/>
      <c r="AJ1981" s="62"/>
      <c r="AK1981" s="62"/>
      <c r="AL1981" s="62"/>
      <c r="AM1981" s="62"/>
      <c r="AN1981" s="70"/>
      <c r="AO1981" s="70"/>
      <c r="AP1981" s="71"/>
      <c r="AQ1981" s="70"/>
      <c r="AR1981" s="83"/>
    </row>
    <row r="1982">
      <c r="A1982" s="61"/>
      <c r="B1982" s="62"/>
      <c r="C1982" s="62"/>
      <c r="D1982" s="62"/>
      <c r="E1982" s="62"/>
      <c r="F1982" s="62"/>
      <c r="G1982" s="62"/>
      <c r="H1982" s="62"/>
      <c r="I1982" s="62"/>
      <c r="J1982" s="62"/>
      <c r="K1982" s="62"/>
      <c r="L1982" s="62"/>
      <c r="M1982" s="67"/>
      <c r="N1982" s="62"/>
      <c r="O1982" s="62"/>
      <c r="P1982" s="62"/>
      <c r="Q1982" s="62"/>
      <c r="R1982" s="66"/>
      <c r="S1982" s="66"/>
      <c r="T1982" s="67"/>
      <c r="U1982" s="67"/>
      <c r="V1982" s="68"/>
      <c r="W1982" s="62"/>
      <c r="X1982" s="62"/>
      <c r="Y1982" s="68"/>
      <c r="Z1982" s="68"/>
      <c r="AA1982" s="68"/>
      <c r="AB1982" s="67"/>
      <c r="AC1982" s="67"/>
      <c r="AD1982" s="67"/>
      <c r="AE1982" s="62"/>
      <c r="AF1982" s="70"/>
      <c r="AG1982" s="67"/>
      <c r="AH1982" s="70"/>
      <c r="AI1982" s="62"/>
      <c r="AJ1982" s="62"/>
      <c r="AK1982" s="62"/>
      <c r="AL1982" s="62"/>
      <c r="AM1982" s="62"/>
      <c r="AN1982" s="70"/>
      <c r="AO1982" s="70"/>
      <c r="AP1982" s="71"/>
      <c r="AQ1982" s="70"/>
      <c r="AR1982" s="83"/>
    </row>
    <row r="1983">
      <c r="A1983" s="61"/>
      <c r="B1983" s="62"/>
      <c r="C1983" s="62"/>
      <c r="D1983" s="62"/>
      <c r="E1983" s="62"/>
      <c r="F1983" s="62"/>
      <c r="G1983" s="62"/>
      <c r="H1983" s="62"/>
      <c r="I1983" s="62"/>
      <c r="J1983" s="62"/>
      <c r="K1983" s="62"/>
      <c r="L1983" s="62"/>
      <c r="M1983" s="67"/>
      <c r="N1983" s="62"/>
      <c r="O1983" s="62"/>
      <c r="P1983" s="62"/>
      <c r="Q1983" s="62"/>
      <c r="R1983" s="66"/>
      <c r="S1983" s="66"/>
      <c r="T1983" s="67"/>
      <c r="U1983" s="67"/>
      <c r="V1983" s="68"/>
      <c r="W1983" s="62"/>
      <c r="X1983" s="62"/>
      <c r="Y1983" s="68"/>
      <c r="Z1983" s="68"/>
      <c r="AA1983" s="68"/>
      <c r="AB1983" s="67"/>
      <c r="AC1983" s="67"/>
      <c r="AD1983" s="67"/>
      <c r="AE1983" s="62"/>
      <c r="AF1983" s="70"/>
      <c r="AG1983" s="67"/>
      <c r="AH1983" s="70"/>
      <c r="AI1983" s="62"/>
      <c r="AJ1983" s="62"/>
      <c r="AK1983" s="62"/>
      <c r="AL1983" s="62"/>
      <c r="AM1983" s="62"/>
      <c r="AN1983" s="70"/>
      <c r="AO1983" s="70"/>
      <c r="AP1983" s="71"/>
      <c r="AQ1983" s="70"/>
      <c r="AR1983" s="83"/>
    </row>
    <row r="1984">
      <c r="A1984" s="61"/>
      <c r="B1984" s="62"/>
      <c r="C1984" s="62"/>
      <c r="D1984" s="62"/>
      <c r="E1984" s="62"/>
      <c r="F1984" s="62"/>
      <c r="G1984" s="62"/>
      <c r="H1984" s="62"/>
      <c r="I1984" s="62"/>
      <c r="J1984" s="62"/>
      <c r="K1984" s="62"/>
      <c r="L1984" s="62"/>
      <c r="M1984" s="67"/>
      <c r="N1984" s="62"/>
      <c r="O1984" s="62"/>
      <c r="P1984" s="62"/>
      <c r="Q1984" s="62"/>
      <c r="R1984" s="66"/>
      <c r="S1984" s="66"/>
      <c r="T1984" s="67"/>
      <c r="U1984" s="67"/>
      <c r="V1984" s="68"/>
      <c r="W1984" s="62"/>
      <c r="X1984" s="62"/>
      <c r="Y1984" s="68"/>
      <c r="Z1984" s="68"/>
      <c r="AA1984" s="68"/>
      <c r="AB1984" s="67"/>
      <c r="AC1984" s="67"/>
      <c r="AD1984" s="67"/>
      <c r="AE1984" s="62"/>
      <c r="AF1984" s="70"/>
      <c r="AG1984" s="67"/>
      <c r="AH1984" s="70"/>
      <c r="AI1984" s="62"/>
      <c r="AJ1984" s="62"/>
      <c r="AK1984" s="62"/>
      <c r="AL1984" s="62"/>
      <c r="AM1984" s="62"/>
      <c r="AN1984" s="70"/>
      <c r="AO1984" s="70"/>
      <c r="AP1984" s="71"/>
      <c r="AQ1984" s="70"/>
      <c r="AR1984" s="83"/>
    </row>
    <row r="1985">
      <c r="A1985" s="61"/>
      <c r="B1985" s="62"/>
      <c r="C1985" s="62"/>
      <c r="D1985" s="62"/>
      <c r="E1985" s="62"/>
      <c r="F1985" s="62"/>
      <c r="G1985" s="62"/>
      <c r="H1985" s="62"/>
      <c r="I1985" s="62"/>
      <c r="J1985" s="62"/>
      <c r="K1985" s="62"/>
      <c r="L1985" s="62"/>
      <c r="M1985" s="67"/>
      <c r="N1985" s="62"/>
      <c r="O1985" s="62"/>
      <c r="P1985" s="62"/>
      <c r="Q1985" s="62"/>
      <c r="R1985" s="66"/>
      <c r="S1985" s="66"/>
      <c r="T1985" s="67"/>
      <c r="U1985" s="67"/>
      <c r="V1985" s="68"/>
      <c r="W1985" s="62"/>
      <c r="X1985" s="62"/>
      <c r="Y1985" s="68"/>
      <c r="Z1985" s="68"/>
      <c r="AA1985" s="68"/>
      <c r="AB1985" s="67"/>
      <c r="AC1985" s="67"/>
      <c r="AD1985" s="67"/>
      <c r="AE1985" s="62"/>
      <c r="AF1985" s="70"/>
      <c r="AG1985" s="67"/>
      <c r="AH1985" s="70"/>
      <c r="AI1985" s="62"/>
      <c r="AJ1985" s="62"/>
      <c r="AK1985" s="62"/>
      <c r="AL1985" s="62"/>
      <c r="AM1985" s="62"/>
      <c r="AN1985" s="70"/>
      <c r="AO1985" s="70"/>
      <c r="AP1985" s="71"/>
      <c r="AQ1985" s="70"/>
      <c r="AR1985" s="83"/>
    </row>
    <row r="1986">
      <c r="A1986" s="61"/>
      <c r="B1986" s="62"/>
      <c r="C1986" s="62"/>
      <c r="D1986" s="62"/>
      <c r="E1986" s="62"/>
      <c r="F1986" s="62"/>
      <c r="G1986" s="62"/>
      <c r="H1986" s="62"/>
      <c r="I1986" s="62"/>
      <c r="J1986" s="62"/>
      <c r="K1986" s="62"/>
      <c r="L1986" s="62"/>
      <c r="M1986" s="67"/>
      <c r="N1986" s="62"/>
      <c r="O1986" s="62"/>
      <c r="P1986" s="62"/>
      <c r="Q1986" s="62"/>
      <c r="R1986" s="66"/>
      <c r="S1986" s="66"/>
      <c r="T1986" s="67"/>
      <c r="U1986" s="67"/>
      <c r="V1986" s="68"/>
      <c r="W1986" s="62"/>
      <c r="X1986" s="62"/>
      <c r="Y1986" s="68"/>
      <c r="Z1986" s="68"/>
      <c r="AA1986" s="68"/>
      <c r="AB1986" s="67"/>
      <c r="AC1986" s="67"/>
      <c r="AD1986" s="67"/>
      <c r="AE1986" s="62"/>
      <c r="AF1986" s="70"/>
      <c r="AG1986" s="67"/>
      <c r="AH1986" s="70"/>
      <c r="AI1986" s="62"/>
      <c r="AJ1986" s="62"/>
      <c r="AK1986" s="62"/>
      <c r="AL1986" s="62"/>
      <c r="AM1986" s="62"/>
      <c r="AN1986" s="70"/>
      <c r="AO1986" s="70"/>
      <c r="AP1986" s="71"/>
      <c r="AQ1986" s="70"/>
      <c r="AR1986" s="83"/>
    </row>
    <row r="1987">
      <c r="A1987" s="61"/>
      <c r="B1987" s="62"/>
      <c r="C1987" s="62"/>
      <c r="D1987" s="62"/>
      <c r="E1987" s="62"/>
      <c r="F1987" s="62"/>
      <c r="G1987" s="62"/>
      <c r="H1987" s="62"/>
      <c r="I1987" s="62"/>
      <c r="J1987" s="62"/>
      <c r="K1987" s="62"/>
      <c r="L1987" s="62"/>
      <c r="M1987" s="67"/>
      <c r="N1987" s="62"/>
      <c r="O1987" s="62"/>
      <c r="P1987" s="62"/>
      <c r="Q1987" s="62"/>
      <c r="R1987" s="66"/>
      <c r="S1987" s="66"/>
      <c r="T1987" s="67"/>
      <c r="U1987" s="67"/>
      <c r="V1987" s="68"/>
      <c r="W1987" s="62"/>
      <c r="X1987" s="62"/>
      <c r="Y1987" s="68"/>
      <c r="Z1987" s="68"/>
      <c r="AA1987" s="68"/>
      <c r="AB1987" s="67"/>
      <c r="AC1987" s="67"/>
      <c r="AD1987" s="67"/>
      <c r="AE1987" s="62"/>
      <c r="AF1987" s="70"/>
      <c r="AG1987" s="67"/>
      <c r="AH1987" s="70"/>
      <c r="AI1987" s="62"/>
      <c r="AJ1987" s="62"/>
      <c r="AK1987" s="62"/>
      <c r="AL1987" s="62"/>
      <c r="AM1987" s="62"/>
      <c r="AN1987" s="70"/>
      <c r="AO1987" s="70"/>
      <c r="AP1987" s="71"/>
      <c r="AQ1987" s="70"/>
      <c r="AR1987" s="83"/>
    </row>
    <row r="1988">
      <c r="A1988" s="61"/>
      <c r="B1988" s="62"/>
      <c r="C1988" s="62"/>
      <c r="D1988" s="62"/>
      <c r="E1988" s="62"/>
      <c r="F1988" s="62"/>
      <c r="G1988" s="62"/>
      <c r="H1988" s="62"/>
      <c r="I1988" s="62"/>
      <c r="J1988" s="62"/>
      <c r="K1988" s="62"/>
      <c r="L1988" s="62"/>
      <c r="M1988" s="67"/>
      <c r="N1988" s="62"/>
      <c r="O1988" s="62"/>
      <c r="P1988" s="62"/>
      <c r="Q1988" s="62"/>
      <c r="R1988" s="66"/>
      <c r="S1988" s="66"/>
      <c r="T1988" s="67"/>
      <c r="U1988" s="67"/>
      <c r="V1988" s="68"/>
      <c r="W1988" s="62"/>
      <c r="X1988" s="62"/>
      <c r="Y1988" s="68"/>
      <c r="Z1988" s="68"/>
      <c r="AA1988" s="68"/>
      <c r="AB1988" s="67"/>
      <c r="AC1988" s="67"/>
      <c r="AD1988" s="67"/>
      <c r="AE1988" s="62"/>
      <c r="AF1988" s="70"/>
      <c r="AG1988" s="67"/>
      <c r="AH1988" s="70"/>
      <c r="AI1988" s="62"/>
      <c r="AJ1988" s="62"/>
      <c r="AK1988" s="62"/>
      <c r="AL1988" s="62"/>
      <c r="AM1988" s="62"/>
      <c r="AN1988" s="70"/>
      <c r="AO1988" s="70"/>
      <c r="AP1988" s="71"/>
      <c r="AQ1988" s="70"/>
      <c r="AR1988" s="83"/>
    </row>
    <row r="1989">
      <c r="A1989" s="61"/>
      <c r="B1989" s="62"/>
      <c r="C1989" s="62"/>
      <c r="D1989" s="62"/>
      <c r="E1989" s="62"/>
      <c r="F1989" s="62"/>
      <c r="G1989" s="62"/>
      <c r="H1989" s="62"/>
      <c r="I1989" s="62"/>
      <c r="J1989" s="62"/>
      <c r="K1989" s="62"/>
      <c r="L1989" s="62"/>
      <c r="M1989" s="67"/>
      <c r="N1989" s="62"/>
      <c r="O1989" s="62"/>
      <c r="P1989" s="62"/>
      <c r="Q1989" s="62"/>
      <c r="R1989" s="66"/>
      <c r="S1989" s="66"/>
      <c r="T1989" s="67"/>
      <c r="U1989" s="67"/>
      <c r="V1989" s="68"/>
      <c r="W1989" s="62"/>
      <c r="X1989" s="62"/>
      <c r="Y1989" s="68"/>
      <c r="Z1989" s="68"/>
      <c r="AA1989" s="68"/>
      <c r="AB1989" s="67"/>
      <c r="AC1989" s="67"/>
      <c r="AD1989" s="67"/>
      <c r="AE1989" s="62"/>
      <c r="AF1989" s="70"/>
      <c r="AG1989" s="67"/>
      <c r="AH1989" s="70"/>
      <c r="AI1989" s="62"/>
      <c r="AJ1989" s="62"/>
      <c r="AK1989" s="62"/>
      <c r="AL1989" s="62"/>
      <c r="AM1989" s="62"/>
      <c r="AN1989" s="70"/>
      <c r="AO1989" s="70"/>
      <c r="AP1989" s="71"/>
      <c r="AQ1989" s="70"/>
      <c r="AR1989" s="83"/>
    </row>
    <row r="1990">
      <c r="A1990" s="61"/>
      <c r="B1990" s="62"/>
      <c r="C1990" s="62"/>
      <c r="D1990" s="62"/>
      <c r="E1990" s="62"/>
      <c r="F1990" s="62"/>
      <c r="G1990" s="62"/>
      <c r="H1990" s="62"/>
      <c r="I1990" s="62"/>
      <c r="J1990" s="62"/>
      <c r="K1990" s="62"/>
      <c r="L1990" s="62"/>
      <c r="M1990" s="67"/>
      <c r="N1990" s="62"/>
      <c r="O1990" s="62"/>
      <c r="P1990" s="62"/>
      <c r="Q1990" s="62"/>
      <c r="R1990" s="66"/>
      <c r="S1990" s="66"/>
      <c r="T1990" s="67"/>
      <c r="U1990" s="67"/>
      <c r="V1990" s="68"/>
      <c r="W1990" s="62"/>
      <c r="X1990" s="62"/>
      <c r="Y1990" s="68"/>
      <c r="Z1990" s="68"/>
      <c r="AA1990" s="68"/>
      <c r="AB1990" s="67"/>
      <c r="AC1990" s="67"/>
      <c r="AD1990" s="67"/>
      <c r="AE1990" s="62"/>
      <c r="AF1990" s="70"/>
      <c r="AG1990" s="67"/>
      <c r="AH1990" s="70"/>
      <c r="AI1990" s="62"/>
      <c r="AJ1990" s="62"/>
      <c r="AK1990" s="62"/>
      <c r="AL1990" s="62"/>
      <c r="AM1990" s="62"/>
      <c r="AN1990" s="70"/>
      <c r="AO1990" s="70"/>
      <c r="AP1990" s="71"/>
      <c r="AQ1990" s="70"/>
      <c r="AR1990" s="83"/>
    </row>
    <row r="1991">
      <c r="A1991" s="61"/>
      <c r="B1991" s="62"/>
      <c r="C1991" s="62"/>
      <c r="D1991" s="62"/>
      <c r="E1991" s="62"/>
      <c r="F1991" s="62"/>
      <c r="G1991" s="62"/>
      <c r="H1991" s="62"/>
      <c r="I1991" s="62"/>
      <c r="J1991" s="62"/>
      <c r="K1991" s="62"/>
      <c r="L1991" s="62"/>
      <c r="M1991" s="67"/>
      <c r="N1991" s="62"/>
      <c r="O1991" s="62"/>
      <c r="P1991" s="62"/>
      <c r="Q1991" s="62"/>
      <c r="R1991" s="66"/>
      <c r="S1991" s="66"/>
      <c r="T1991" s="67"/>
      <c r="U1991" s="67"/>
      <c r="V1991" s="68"/>
      <c r="W1991" s="62"/>
      <c r="X1991" s="62"/>
      <c r="Y1991" s="68"/>
      <c r="Z1991" s="68"/>
      <c r="AA1991" s="68"/>
      <c r="AB1991" s="67"/>
      <c r="AC1991" s="67"/>
      <c r="AD1991" s="67"/>
      <c r="AE1991" s="62"/>
      <c r="AF1991" s="70"/>
      <c r="AG1991" s="67"/>
      <c r="AH1991" s="70"/>
      <c r="AI1991" s="62"/>
      <c r="AJ1991" s="62"/>
      <c r="AK1991" s="62"/>
      <c r="AL1991" s="62"/>
      <c r="AM1991" s="62"/>
      <c r="AN1991" s="70"/>
      <c r="AO1991" s="70"/>
      <c r="AP1991" s="71"/>
      <c r="AQ1991" s="70"/>
      <c r="AR1991" s="83"/>
    </row>
    <row r="1992">
      <c r="A1992" s="61"/>
      <c r="B1992" s="62"/>
      <c r="C1992" s="62"/>
      <c r="D1992" s="62"/>
      <c r="E1992" s="62"/>
      <c r="F1992" s="62"/>
      <c r="G1992" s="62"/>
      <c r="H1992" s="62"/>
      <c r="I1992" s="62"/>
      <c r="J1992" s="62"/>
      <c r="K1992" s="62"/>
      <c r="L1992" s="62"/>
      <c r="M1992" s="67"/>
      <c r="N1992" s="62"/>
      <c r="O1992" s="62"/>
      <c r="P1992" s="62"/>
      <c r="Q1992" s="62"/>
      <c r="R1992" s="66"/>
      <c r="S1992" s="66"/>
      <c r="T1992" s="67"/>
      <c r="U1992" s="67"/>
      <c r="V1992" s="68"/>
      <c r="W1992" s="62"/>
      <c r="X1992" s="62"/>
      <c r="Y1992" s="68"/>
      <c r="Z1992" s="68"/>
      <c r="AA1992" s="68"/>
      <c r="AB1992" s="67"/>
      <c r="AC1992" s="67"/>
      <c r="AD1992" s="67"/>
      <c r="AE1992" s="62"/>
      <c r="AF1992" s="70"/>
      <c r="AG1992" s="67"/>
      <c r="AH1992" s="70"/>
      <c r="AI1992" s="62"/>
      <c r="AJ1992" s="62"/>
      <c r="AK1992" s="62"/>
      <c r="AL1992" s="62"/>
      <c r="AM1992" s="62"/>
      <c r="AN1992" s="70"/>
      <c r="AO1992" s="70"/>
      <c r="AP1992" s="71"/>
      <c r="AQ1992" s="70"/>
      <c r="AR1992" s="83"/>
    </row>
    <row r="1993">
      <c r="A1993" s="61"/>
      <c r="B1993" s="62"/>
      <c r="C1993" s="62"/>
      <c r="D1993" s="62"/>
      <c r="E1993" s="62"/>
      <c r="F1993" s="62"/>
      <c r="G1993" s="62"/>
      <c r="H1993" s="62"/>
      <c r="I1993" s="62"/>
      <c r="J1993" s="62"/>
      <c r="K1993" s="62"/>
      <c r="L1993" s="62"/>
      <c r="M1993" s="67"/>
      <c r="N1993" s="62"/>
      <c r="O1993" s="62"/>
      <c r="P1993" s="62"/>
      <c r="Q1993" s="62"/>
      <c r="R1993" s="66"/>
      <c r="S1993" s="66"/>
      <c r="T1993" s="67"/>
      <c r="U1993" s="67"/>
      <c r="V1993" s="68"/>
      <c r="W1993" s="62"/>
      <c r="X1993" s="62"/>
      <c r="Y1993" s="68"/>
      <c r="Z1993" s="68"/>
      <c r="AA1993" s="68"/>
      <c r="AB1993" s="67"/>
      <c r="AC1993" s="67"/>
      <c r="AD1993" s="67"/>
      <c r="AE1993" s="62"/>
      <c r="AF1993" s="70"/>
      <c r="AG1993" s="67"/>
      <c r="AH1993" s="70"/>
      <c r="AI1993" s="62"/>
      <c r="AJ1993" s="62"/>
      <c r="AK1993" s="62"/>
      <c r="AL1993" s="62"/>
      <c r="AM1993" s="62"/>
      <c r="AN1993" s="70"/>
      <c r="AO1993" s="70"/>
      <c r="AP1993" s="71"/>
      <c r="AQ1993" s="70"/>
      <c r="AR1993" s="83"/>
    </row>
    <row r="1994">
      <c r="A1994" s="61"/>
      <c r="B1994" s="62"/>
      <c r="C1994" s="62"/>
      <c r="D1994" s="62"/>
      <c r="E1994" s="62"/>
      <c r="F1994" s="62"/>
      <c r="G1994" s="62"/>
      <c r="H1994" s="62"/>
      <c r="I1994" s="62"/>
      <c r="J1994" s="62"/>
      <c r="K1994" s="62"/>
      <c r="L1994" s="62"/>
      <c r="M1994" s="67"/>
      <c r="N1994" s="62"/>
      <c r="O1994" s="62"/>
      <c r="P1994" s="62"/>
      <c r="Q1994" s="62"/>
      <c r="R1994" s="66"/>
      <c r="S1994" s="66"/>
      <c r="T1994" s="67"/>
      <c r="U1994" s="67"/>
      <c r="V1994" s="68"/>
      <c r="W1994" s="62"/>
      <c r="X1994" s="62"/>
      <c r="Y1994" s="68"/>
      <c r="Z1994" s="68"/>
      <c r="AA1994" s="68"/>
      <c r="AB1994" s="67"/>
      <c r="AC1994" s="67"/>
      <c r="AD1994" s="67"/>
      <c r="AE1994" s="62"/>
      <c r="AF1994" s="70"/>
      <c r="AG1994" s="67"/>
      <c r="AH1994" s="70"/>
      <c r="AI1994" s="62"/>
      <c r="AJ1994" s="62"/>
      <c r="AK1994" s="62"/>
      <c r="AL1994" s="62"/>
      <c r="AM1994" s="62"/>
      <c r="AN1994" s="70"/>
      <c r="AO1994" s="70"/>
      <c r="AP1994" s="71"/>
      <c r="AQ1994" s="70"/>
      <c r="AR1994" s="83"/>
    </row>
    <row r="1995">
      <c r="A1995" s="61"/>
      <c r="B1995" s="62"/>
      <c r="C1995" s="62"/>
      <c r="D1995" s="62"/>
      <c r="E1995" s="62"/>
      <c r="F1995" s="62"/>
      <c r="G1995" s="62"/>
      <c r="H1995" s="62"/>
      <c r="I1995" s="62"/>
      <c r="J1995" s="62"/>
      <c r="K1995" s="62"/>
      <c r="L1995" s="62"/>
      <c r="M1995" s="67"/>
      <c r="N1995" s="62"/>
      <c r="O1995" s="62"/>
      <c r="P1995" s="62"/>
      <c r="Q1995" s="62"/>
      <c r="R1995" s="66"/>
      <c r="S1995" s="66"/>
      <c r="T1995" s="67"/>
      <c r="U1995" s="67"/>
      <c r="V1995" s="68"/>
      <c r="W1995" s="62"/>
      <c r="X1995" s="62"/>
      <c r="Y1995" s="68"/>
      <c r="Z1995" s="68"/>
      <c r="AA1995" s="68"/>
      <c r="AB1995" s="67"/>
      <c r="AC1995" s="67"/>
      <c r="AD1995" s="67"/>
      <c r="AE1995" s="62"/>
      <c r="AF1995" s="70"/>
      <c r="AG1995" s="67"/>
      <c r="AH1995" s="70"/>
      <c r="AI1995" s="62"/>
      <c r="AJ1995" s="62"/>
      <c r="AK1995" s="62"/>
      <c r="AL1995" s="62"/>
      <c r="AM1995" s="62"/>
      <c r="AN1995" s="70"/>
      <c r="AO1995" s="70"/>
      <c r="AP1995" s="71"/>
      <c r="AQ1995" s="70"/>
      <c r="AR1995" s="83"/>
    </row>
    <row r="1996">
      <c r="A1996" s="61"/>
      <c r="B1996" s="62"/>
      <c r="C1996" s="62"/>
      <c r="D1996" s="62"/>
      <c r="E1996" s="62"/>
      <c r="F1996" s="62"/>
      <c r="G1996" s="62"/>
      <c r="H1996" s="62"/>
      <c r="I1996" s="62"/>
      <c r="J1996" s="62"/>
      <c r="K1996" s="62"/>
      <c r="L1996" s="62"/>
      <c r="M1996" s="67"/>
      <c r="N1996" s="62"/>
      <c r="O1996" s="62"/>
      <c r="P1996" s="62"/>
      <c r="Q1996" s="62"/>
      <c r="R1996" s="66"/>
      <c r="S1996" s="66"/>
      <c r="T1996" s="67"/>
      <c r="U1996" s="67"/>
      <c r="V1996" s="68"/>
      <c r="W1996" s="62"/>
      <c r="X1996" s="62"/>
      <c r="Y1996" s="68"/>
      <c r="Z1996" s="68"/>
      <c r="AA1996" s="68"/>
      <c r="AB1996" s="67"/>
      <c r="AC1996" s="67"/>
      <c r="AD1996" s="67"/>
      <c r="AE1996" s="62"/>
      <c r="AF1996" s="70"/>
      <c r="AG1996" s="67"/>
      <c r="AH1996" s="70"/>
      <c r="AI1996" s="62"/>
      <c r="AJ1996" s="62"/>
      <c r="AK1996" s="62"/>
      <c r="AL1996" s="62"/>
      <c r="AM1996" s="62"/>
      <c r="AN1996" s="70"/>
      <c r="AO1996" s="70"/>
      <c r="AP1996" s="71"/>
      <c r="AQ1996" s="70"/>
      <c r="AR1996" s="83"/>
    </row>
    <row r="1997">
      <c r="A1997" s="61"/>
      <c r="B1997" s="62"/>
      <c r="C1997" s="62"/>
      <c r="D1997" s="62"/>
      <c r="E1997" s="62"/>
      <c r="F1997" s="62"/>
      <c r="G1997" s="62"/>
      <c r="H1997" s="62"/>
      <c r="I1997" s="62"/>
      <c r="J1997" s="62"/>
      <c r="K1997" s="62"/>
      <c r="L1997" s="62"/>
      <c r="M1997" s="67"/>
      <c r="N1997" s="62"/>
      <c r="O1997" s="62"/>
      <c r="P1997" s="62"/>
      <c r="Q1997" s="62"/>
      <c r="R1997" s="66"/>
      <c r="S1997" s="66"/>
      <c r="T1997" s="67"/>
      <c r="U1997" s="67"/>
      <c r="V1997" s="68"/>
      <c r="W1997" s="62"/>
      <c r="X1997" s="62"/>
      <c r="Y1997" s="68"/>
      <c r="Z1997" s="68"/>
      <c r="AA1997" s="68"/>
      <c r="AB1997" s="67"/>
      <c r="AC1997" s="67"/>
      <c r="AD1997" s="67"/>
      <c r="AE1997" s="62"/>
      <c r="AF1997" s="70"/>
      <c r="AG1997" s="67"/>
      <c r="AH1997" s="70"/>
      <c r="AI1997" s="62"/>
      <c r="AJ1997" s="62"/>
      <c r="AK1997" s="62"/>
      <c r="AL1997" s="62"/>
      <c r="AM1997" s="62"/>
      <c r="AN1997" s="70"/>
      <c r="AO1997" s="70"/>
      <c r="AP1997" s="71"/>
      <c r="AQ1997" s="70"/>
      <c r="AR1997" s="83"/>
    </row>
    <row r="1998">
      <c r="A1998" s="61"/>
      <c r="B1998" s="62"/>
      <c r="C1998" s="62"/>
      <c r="D1998" s="62"/>
      <c r="E1998" s="62"/>
      <c r="F1998" s="62"/>
      <c r="G1998" s="62"/>
      <c r="H1998" s="62"/>
      <c r="I1998" s="62"/>
      <c r="J1998" s="62"/>
      <c r="K1998" s="62"/>
      <c r="L1998" s="62"/>
      <c r="M1998" s="67"/>
      <c r="N1998" s="62"/>
      <c r="O1998" s="62"/>
      <c r="P1998" s="62"/>
      <c r="Q1998" s="62"/>
      <c r="R1998" s="66"/>
      <c r="S1998" s="66"/>
      <c r="T1998" s="67"/>
      <c r="U1998" s="67"/>
      <c r="V1998" s="68"/>
      <c r="W1998" s="62"/>
      <c r="X1998" s="62"/>
      <c r="Y1998" s="68"/>
      <c r="Z1998" s="68"/>
      <c r="AA1998" s="68"/>
      <c r="AB1998" s="67"/>
      <c r="AC1998" s="67"/>
      <c r="AD1998" s="67"/>
      <c r="AE1998" s="62"/>
      <c r="AF1998" s="70"/>
      <c r="AG1998" s="67"/>
      <c r="AH1998" s="70"/>
      <c r="AI1998" s="62"/>
      <c r="AJ1998" s="62"/>
      <c r="AK1998" s="62"/>
      <c r="AL1998" s="62"/>
      <c r="AM1998" s="62"/>
      <c r="AN1998" s="70"/>
      <c r="AO1998" s="70"/>
      <c r="AP1998" s="71"/>
      <c r="AQ1998" s="70"/>
      <c r="AR1998" s="83"/>
    </row>
    <row r="1999">
      <c r="A1999" s="61"/>
      <c r="B1999" s="62"/>
      <c r="C1999" s="62"/>
      <c r="D1999" s="62"/>
      <c r="E1999" s="62"/>
      <c r="F1999" s="62"/>
      <c r="G1999" s="62"/>
      <c r="H1999" s="62"/>
      <c r="I1999" s="62"/>
      <c r="J1999" s="62"/>
      <c r="K1999" s="62"/>
      <c r="L1999" s="62"/>
      <c r="M1999" s="67"/>
      <c r="N1999" s="62"/>
      <c r="O1999" s="62"/>
      <c r="P1999" s="62"/>
      <c r="Q1999" s="62"/>
      <c r="R1999" s="66"/>
      <c r="S1999" s="66"/>
      <c r="T1999" s="67"/>
      <c r="U1999" s="67"/>
      <c r="V1999" s="68"/>
      <c r="W1999" s="62"/>
      <c r="X1999" s="62"/>
      <c r="Y1999" s="68"/>
      <c r="Z1999" s="68"/>
      <c r="AA1999" s="68"/>
      <c r="AB1999" s="67"/>
      <c r="AC1999" s="67"/>
      <c r="AD1999" s="67"/>
      <c r="AE1999" s="62"/>
      <c r="AF1999" s="70"/>
      <c r="AG1999" s="67"/>
      <c r="AH1999" s="70"/>
      <c r="AI1999" s="62"/>
      <c r="AJ1999" s="62"/>
      <c r="AK1999" s="62"/>
      <c r="AL1999" s="62"/>
      <c r="AM1999" s="62"/>
      <c r="AN1999" s="70"/>
      <c r="AO1999" s="70"/>
      <c r="AP1999" s="71"/>
      <c r="AQ1999" s="70"/>
      <c r="AR1999" s="83"/>
    </row>
    <row r="2000">
      <c r="A2000" s="61"/>
      <c r="B2000" s="62"/>
      <c r="C2000" s="62"/>
      <c r="D2000" s="62"/>
      <c r="E2000" s="62"/>
      <c r="F2000" s="62"/>
      <c r="G2000" s="62"/>
      <c r="H2000" s="62"/>
      <c r="I2000" s="62"/>
      <c r="J2000" s="62"/>
      <c r="K2000" s="62"/>
      <c r="L2000" s="62"/>
      <c r="M2000" s="67"/>
      <c r="N2000" s="62"/>
      <c r="O2000" s="62"/>
      <c r="P2000" s="62"/>
      <c r="Q2000" s="62"/>
      <c r="R2000" s="66"/>
      <c r="S2000" s="66"/>
      <c r="T2000" s="67"/>
      <c r="U2000" s="67"/>
      <c r="V2000" s="68"/>
      <c r="W2000" s="62"/>
      <c r="X2000" s="62"/>
      <c r="Y2000" s="68"/>
      <c r="Z2000" s="68"/>
      <c r="AA2000" s="68"/>
      <c r="AB2000" s="67"/>
      <c r="AC2000" s="67"/>
      <c r="AD2000" s="67"/>
      <c r="AE2000" s="62"/>
      <c r="AF2000" s="70"/>
      <c r="AG2000" s="67"/>
      <c r="AH2000" s="70"/>
      <c r="AI2000" s="62"/>
      <c r="AJ2000" s="62"/>
      <c r="AK2000" s="62"/>
      <c r="AL2000" s="62"/>
      <c r="AM2000" s="62"/>
      <c r="AN2000" s="70"/>
      <c r="AO2000" s="70"/>
      <c r="AP2000" s="71"/>
      <c r="AQ2000" s="70"/>
      <c r="AR2000" s="83"/>
    </row>
    <row r="2001">
      <c r="A2001" s="61"/>
      <c r="B2001" s="62"/>
      <c r="C2001" s="62"/>
      <c r="D2001" s="62"/>
      <c r="E2001" s="62"/>
      <c r="F2001" s="62"/>
      <c r="G2001" s="62"/>
      <c r="H2001" s="62"/>
      <c r="I2001" s="62"/>
      <c r="J2001" s="62"/>
      <c r="K2001" s="62"/>
      <c r="L2001" s="62"/>
      <c r="M2001" s="67"/>
      <c r="N2001" s="62"/>
      <c r="O2001" s="62"/>
      <c r="P2001" s="62"/>
      <c r="Q2001" s="62"/>
      <c r="R2001" s="66"/>
      <c r="S2001" s="66"/>
      <c r="T2001" s="67"/>
      <c r="U2001" s="67"/>
      <c r="V2001" s="68"/>
      <c r="W2001" s="62"/>
      <c r="X2001" s="62"/>
      <c r="Y2001" s="68"/>
      <c r="Z2001" s="68"/>
      <c r="AA2001" s="68"/>
      <c r="AB2001" s="67"/>
      <c r="AC2001" s="67"/>
      <c r="AD2001" s="67"/>
      <c r="AE2001" s="62"/>
      <c r="AF2001" s="70"/>
      <c r="AG2001" s="67"/>
      <c r="AH2001" s="70"/>
      <c r="AI2001" s="62"/>
      <c r="AJ2001" s="62"/>
      <c r="AK2001" s="62"/>
      <c r="AL2001" s="62"/>
      <c r="AM2001" s="62"/>
      <c r="AN2001" s="70"/>
      <c r="AO2001" s="70"/>
      <c r="AP2001" s="71"/>
      <c r="AQ2001" s="70"/>
      <c r="AR2001" s="83"/>
    </row>
    <row r="2002">
      <c r="A2002" s="61"/>
      <c r="B2002" s="62"/>
      <c r="C2002" s="62"/>
      <c r="D2002" s="62"/>
      <c r="E2002" s="62"/>
      <c r="F2002" s="62"/>
      <c r="G2002" s="62"/>
      <c r="H2002" s="62"/>
      <c r="I2002" s="62"/>
      <c r="J2002" s="62"/>
      <c r="K2002" s="62"/>
      <c r="L2002" s="62"/>
      <c r="M2002" s="67"/>
      <c r="N2002" s="62"/>
      <c r="O2002" s="62"/>
      <c r="P2002" s="62"/>
      <c r="Q2002" s="62"/>
      <c r="R2002" s="66"/>
      <c r="S2002" s="66"/>
      <c r="T2002" s="67"/>
      <c r="U2002" s="67"/>
      <c r="V2002" s="68"/>
      <c r="W2002" s="62"/>
      <c r="X2002" s="62"/>
      <c r="Y2002" s="68"/>
      <c r="Z2002" s="68"/>
      <c r="AA2002" s="68"/>
      <c r="AB2002" s="67"/>
      <c r="AC2002" s="67"/>
      <c r="AD2002" s="67"/>
      <c r="AE2002" s="62"/>
      <c r="AF2002" s="70"/>
      <c r="AG2002" s="67"/>
      <c r="AH2002" s="70"/>
      <c r="AI2002" s="62"/>
      <c r="AJ2002" s="62"/>
      <c r="AK2002" s="62"/>
      <c r="AL2002" s="62"/>
      <c r="AM2002" s="62"/>
      <c r="AN2002" s="70"/>
      <c r="AO2002" s="70"/>
      <c r="AP2002" s="71"/>
      <c r="AQ2002" s="70"/>
      <c r="AR2002" s="83"/>
    </row>
    <row r="2003">
      <c r="A2003" s="61"/>
      <c r="B2003" s="62"/>
      <c r="C2003" s="62"/>
      <c r="D2003" s="62"/>
      <c r="E2003" s="62"/>
      <c r="F2003" s="62"/>
      <c r="G2003" s="62"/>
      <c r="H2003" s="62"/>
      <c r="I2003" s="62"/>
      <c r="J2003" s="62"/>
      <c r="K2003" s="62"/>
      <c r="L2003" s="62"/>
      <c r="M2003" s="67"/>
      <c r="N2003" s="62"/>
      <c r="O2003" s="62"/>
      <c r="P2003" s="62"/>
      <c r="Q2003" s="62"/>
      <c r="R2003" s="66"/>
      <c r="S2003" s="66"/>
      <c r="T2003" s="67"/>
      <c r="U2003" s="67"/>
      <c r="V2003" s="68"/>
      <c r="W2003" s="62"/>
      <c r="X2003" s="62"/>
      <c r="Y2003" s="68"/>
      <c r="Z2003" s="68"/>
      <c r="AA2003" s="68"/>
      <c r="AB2003" s="67"/>
      <c r="AC2003" s="67"/>
      <c r="AD2003" s="67"/>
      <c r="AE2003" s="62"/>
      <c r="AF2003" s="70"/>
      <c r="AG2003" s="67"/>
      <c r="AH2003" s="70"/>
      <c r="AI2003" s="62"/>
      <c r="AJ2003" s="62"/>
      <c r="AK2003" s="62"/>
      <c r="AL2003" s="62"/>
      <c r="AM2003" s="62"/>
      <c r="AN2003" s="70"/>
      <c r="AO2003" s="70"/>
      <c r="AP2003" s="71"/>
      <c r="AQ2003" s="70"/>
      <c r="AR2003" s="83"/>
    </row>
    <row r="2004">
      <c r="A2004" s="61"/>
      <c r="B2004" s="62"/>
      <c r="C2004" s="62"/>
      <c r="D2004" s="62"/>
      <c r="E2004" s="62"/>
      <c r="F2004" s="62"/>
      <c r="G2004" s="62"/>
      <c r="H2004" s="62"/>
      <c r="I2004" s="62"/>
      <c r="J2004" s="62"/>
      <c r="K2004" s="62"/>
      <c r="L2004" s="62"/>
      <c r="M2004" s="67"/>
      <c r="N2004" s="62"/>
      <c r="O2004" s="62"/>
      <c r="P2004" s="62"/>
      <c r="Q2004" s="62"/>
      <c r="R2004" s="66"/>
      <c r="S2004" s="66"/>
      <c r="T2004" s="67"/>
      <c r="U2004" s="67"/>
      <c r="V2004" s="68"/>
      <c r="W2004" s="62"/>
      <c r="X2004" s="62"/>
      <c r="Y2004" s="68"/>
      <c r="Z2004" s="68"/>
      <c r="AA2004" s="68"/>
      <c r="AB2004" s="67"/>
      <c r="AC2004" s="67"/>
      <c r="AD2004" s="67"/>
      <c r="AE2004" s="62"/>
      <c r="AF2004" s="70"/>
      <c r="AG2004" s="67"/>
      <c r="AH2004" s="70"/>
      <c r="AI2004" s="62"/>
      <c r="AJ2004" s="62"/>
      <c r="AK2004" s="62"/>
      <c r="AL2004" s="62"/>
      <c r="AM2004" s="62"/>
      <c r="AN2004" s="70"/>
      <c r="AO2004" s="70"/>
      <c r="AP2004" s="71"/>
      <c r="AQ2004" s="70"/>
      <c r="AR2004" s="83"/>
    </row>
    <row r="2005">
      <c r="A2005" s="61"/>
      <c r="B2005" s="62"/>
      <c r="C2005" s="62"/>
      <c r="D2005" s="62"/>
      <c r="E2005" s="62"/>
      <c r="F2005" s="62"/>
      <c r="G2005" s="62"/>
      <c r="H2005" s="62"/>
      <c r="I2005" s="62"/>
      <c r="J2005" s="62"/>
      <c r="K2005" s="62"/>
      <c r="L2005" s="62"/>
      <c r="M2005" s="67"/>
      <c r="N2005" s="62"/>
      <c r="O2005" s="62"/>
      <c r="P2005" s="62"/>
      <c r="Q2005" s="62"/>
      <c r="R2005" s="66"/>
      <c r="S2005" s="66"/>
      <c r="T2005" s="67"/>
      <c r="U2005" s="67"/>
      <c r="V2005" s="68"/>
      <c r="W2005" s="62"/>
      <c r="X2005" s="62"/>
      <c r="Y2005" s="68"/>
      <c r="Z2005" s="68"/>
      <c r="AA2005" s="68"/>
      <c r="AB2005" s="67"/>
      <c r="AC2005" s="67"/>
      <c r="AD2005" s="67"/>
      <c r="AE2005" s="62"/>
      <c r="AF2005" s="70"/>
      <c r="AG2005" s="67"/>
      <c r="AH2005" s="70"/>
      <c r="AI2005" s="62"/>
      <c r="AJ2005" s="62"/>
      <c r="AK2005" s="62"/>
      <c r="AL2005" s="62"/>
      <c r="AM2005" s="62"/>
      <c r="AN2005" s="70"/>
      <c r="AO2005" s="70"/>
      <c r="AP2005" s="71"/>
      <c r="AQ2005" s="70"/>
      <c r="AR2005" s="83"/>
    </row>
    <row r="2006">
      <c r="A2006" s="61"/>
      <c r="B2006" s="62"/>
      <c r="C2006" s="62"/>
      <c r="D2006" s="62"/>
      <c r="E2006" s="62"/>
      <c r="F2006" s="62"/>
      <c r="G2006" s="62"/>
      <c r="H2006" s="62"/>
      <c r="I2006" s="62"/>
      <c r="J2006" s="62"/>
      <c r="K2006" s="62"/>
      <c r="L2006" s="62"/>
      <c r="M2006" s="67"/>
      <c r="N2006" s="62"/>
      <c r="O2006" s="62"/>
      <c r="P2006" s="62"/>
      <c r="Q2006" s="62"/>
      <c r="R2006" s="66"/>
      <c r="S2006" s="66"/>
      <c r="T2006" s="67"/>
      <c r="U2006" s="67"/>
      <c r="V2006" s="68"/>
      <c r="W2006" s="62"/>
      <c r="X2006" s="62"/>
      <c r="Y2006" s="68"/>
      <c r="Z2006" s="68"/>
      <c r="AA2006" s="68"/>
      <c r="AB2006" s="67"/>
      <c r="AC2006" s="67"/>
      <c r="AD2006" s="67"/>
      <c r="AE2006" s="62"/>
      <c r="AF2006" s="70"/>
      <c r="AG2006" s="67"/>
      <c r="AH2006" s="70"/>
      <c r="AI2006" s="62"/>
      <c r="AJ2006" s="62"/>
      <c r="AK2006" s="62"/>
      <c r="AL2006" s="62"/>
      <c r="AM2006" s="62"/>
      <c r="AN2006" s="70"/>
      <c r="AO2006" s="70"/>
      <c r="AP2006" s="71"/>
      <c r="AQ2006" s="70"/>
      <c r="AR2006" s="83"/>
    </row>
    <row r="2007">
      <c r="A2007" s="61"/>
      <c r="B2007" s="62"/>
      <c r="C2007" s="62"/>
      <c r="D2007" s="62"/>
      <c r="E2007" s="62"/>
      <c r="F2007" s="62"/>
      <c r="G2007" s="62"/>
      <c r="H2007" s="62"/>
      <c r="I2007" s="62"/>
      <c r="J2007" s="62"/>
      <c r="K2007" s="62"/>
      <c r="L2007" s="62"/>
      <c r="M2007" s="67"/>
      <c r="N2007" s="62"/>
      <c r="O2007" s="62"/>
      <c r="P2007" s="62"/>
      <c r="Q2007" s="62"/>
      <c r="R2007" s="66"/>
      <c r="S2007" s="66"/>
      <c r="T2007" s="67"/>
      <c r="U2007" s="67"/>
      <c r="V2007" s="68"/>
      <c r="W2007" s="62"/>
      <c r="X2007" s="62"/>
      <c r="Y2007" s="68"/>
      <c r="Z2007" s="68"/>
      <c r="AA2007" s="68"/>
      <c r="AB2007" s="67"/>
      <c r="AC2007" s="67"/>
      <c r="AD2007" s="67"/>
      <c r="AE2007" s="62"/>
      <c r="AF2007" s="70"/>
      <c r="AG2007" s="67"/>
      <c r="AH2007" s="70"/>
      <c r="AI2007" s="62"/>
      <c r="AJ2007" s="62"/>
      <c r="AK2007" s="62"/>
      <c r="AL2007" s="62"/>
      <c r="AM2007" s="62"/>
      <c r="AN2007" s="70"/>
      <c r="AO2007" s="70"/>
      <c r="AP2007" s="71"/>
      <c r="AQ2007" s="70"/>
      <c r="AR2007" s="83"/>
    </row>
    <row r="2008">
      <c r="A2008" s="61"/>
      <c r="B2008" s="62"/>
      <c r="C2008" s="62"/>
      <c r="D2008" s="62"/>
      <c r="E2008" s="62"/>
      <c r="F2008" s="62"/>
      <c r="G2008" s="62"/>
      <c r="H2008" s="62"/>
      <c r="I2008" s="62"/>
      <c r="J2008" s="62"/>
      <c r="K2008" s="62"/>
      <c r="L2008" s="62"/>
      <c r="M2008" s="67"/>
      <c r="N2008" s="62"/>
      <c r="O2008" s="62"/>
      <c r="P2008" s="62"/>
      <c r="Q2008" s="62"/>
      <c r="R2008" s="66"/>
      <c r="S2008" s="66"/>
      <c r="T2008" s="67"/>
      <c r="U2008" s="67"/>
      <c r="V2008" s="68"/>
      <c r="W2008" s="62"/>
      <c r="X2008" s="62"/>
      <c r="Y2008" s="68"/>
      <c r="Z2008" s="68"/>
      <c r="AA2008" s="68"/>
      <c r="AB2008" s="67"/>
      <c r="AC2008" s="67"/>
      <c r="AD2008" s="67"/>
      <c r="AE2008" s="62"/>
      <c r="AF2008" s="70"/>
      <c r="AG2008" s="67"/>
      <c r="AH2008" s="70"/>
      <c r="AI2008" s="62"/>
      <c r="AJ2008" s="62"/>
      <c r="AK2008" s="62"/>
      <c r="AL2008" s="62"/>
      <c r="AM2008" s="62"/>
      <c r="AN2008" s="70"/>
      <c r="AO2008" s="70"/>
      <c r="AP2008" s="71"/>
      <c r="AQ2008" s="70"/>
      <c r="AR2008" s="83"/>
    </row>
    <row r="2009">
      <c r="A2009" s="61"/>
      <c r="B2009" s="62"/>
      <c r="C2009" s="62"/>
      <c r="D2009" s="62"/>
      <c r="E2009" s="62"/>
      <c r="F2009" s="62"/>
      <c r="G2009" s="62"/>
      <c r="H2009" s="62"/>
      <c r="I2009" s="62"/>
      <c r="J2009" s="62"/>
      <c r="K2009" s="62"/>
      <c r="L2009" s="62"/>
      <c r="M2009" s="67"/>
      <c r="N2009" s="62"/>
      <c r="O2009" s="62"/>
      <c r="P2009" s="62"/>
      <c r="Q2009" s="62"/>
      <c r="R2009" s="66"/>
      <c r="S2009" s="66"/>
      <c r="T2009" s="67"/>
      <c r="U2009" s="67"/>
      <c r="V2009" s="68"/>
      <c r="W2009" s="62"/>
      <c r="X2009" s="62"/>
      <c r="Y2009" s="68"/>
      <c r="Z2009" s="68"/>
      <c r="AA2009" s="68"/>
      <c r="AB2009" s="67"/>
      <c r="AC2009" s="67"/>
      <c r="AD2009" s="67"/>
      <c r="AE2009" s="62"/>
      <c r="AF2009" s="70"/>
      <c r="AG2009" s="67"/>
      <c r="AH2009" s="70"/>
      <c r="AI2009" s="62"/>
      <c r="AJ2009" s="62"/>
      <c r="AK2009" s="62"/>
      <c r="AL2009" s="62"/>
      <c r="AM2009" s="62"/>
      <c r="AN2009" s="70"/>
      <c r="AO2009" s="70"/>
      <c r="AP2009" s="71"/>
      <c r="AQ2009" s="70"/>
      <c r="AR2009" s="83"/>
    </row>
    <row r="2010">
      <c r="A2010" s="61"/>
      <c r="B2010" s="62"/>
      <c r="C2010" s="62"/>
      <c r="D2010" s="62"/>
      <c r="E2010" s="62"/>
      <c r="F2010" s="62"/>
      <c r="G2010" s="62"/>
      <c r="H2010" s="62"/>
      <c r="I2010" s="62"/>
      <c r="J2010" s="62"/>
      <c r="K2010" s="62"/>
      <c r="L2010" s="62"/>
      <c r="M2010" s="67"/>
      <c r="N2010" s="62"/>
      <c r="O2010" s="62"/>
      <c r="P2010" s="62"/>
      <c r="Q2010" s="62"/>
      <c r="R2010" s="66"/>
      <c r="S2010" s="66"/>
      <c r="T2010" s="67"/>
      <c r="U2010" s="67"/>
      <c r="V2010" s="68"/>
      <c r="W2010" s="62"/>
      <c r="X2010" s="62"/>
      <c r="Y2010" s="68"/>
      <c r="Z2010" s="68"/>
      <c r="AA2010" s="68"/>
      <c r="AB2010" s="67"/>
      <c r="AC2010" s="67"/>
      <c r="AD2010" s="67"/>
      <c r="AE2010" s="62"/>
      <c r="AF2010" s="70"/>
      <c r="AG2010" s="67"/>
      <c r="AH2010" s="70"/>
      <c r="AI2010" s="62"/>
      <c r="AJ2010" s="62"/>
      <c r="AK2010" s="62"/>
      <c r="AL2010" s="62"/>
      <c r="AM2010" s="62"/>
      <c r="AN2010" s="70"/>
      <c r="AO2010" s="70"/>
      <c r="AP2010" s="71"/>
      <c r="AQ2010" s="70"/>
      <c r="AR2010" s="83"/>
    </row>
    <row r="2011">
      <c r="A2011" s="61"/>
      <c r="B2011" s="62"/>
      <c r="C2011" s="62"/>
      <c r="D2011" s="62"/>
      <c r="E2011" s="62"/>
      <c r="F2011" s="62"/>
      <c r="G2011" s="62"/>
      <c r="H2011" s="62"/>
      <c r="I2011" s="62"/>
      <c r="J2011" s="62"/>
      <c r="K2011" s="62"/>
      <c r="L2011" s="62"/>
      <c r="M2011" s="67"/>
      <c r="N2011" s="62"/>
      <c r="O2011" s="62"/>
      <c r="P2011" s="62"/>
      <c r="Q2011" s="62"/>
      <c r="R2011" s="66"/>
      <c r="S2011" s="66"/>
      <c r="T2011" s="67"/>
      <c r="U2011" s="67"/>
      <c r="V2011" s="68"/>
      <c r="W2011" s="62"/>
      <c r="X2011" s="62"/>
      <c r="Y2011" s="68"/>
      <c r="Z2011" s="68"/>
      <c r="AA2011" s="68"/>
      <c r="AB2011" s="67"/>
      <c r="AC2011" s="67"/>
      <c r="AD2011" s="67"/>
      <c r="AE2011" s="62"/>
      <c r="AF2011" s="70"/>
      <c r="AG2011" s="67"/>
      <c r="AH2011" s="70"/>
      <c r="AI2011" s="62"/>
      <c r="AJ2011" s="62"/>
      <c r="AK2011" s="62"/>
      <c r="AL2011" s="62"/>
      <c r="AM2011" s="62"/>
      <c r="AN2011" s="70"/>
      <c r="AO2011" s="70"/>
      <c r="AP2011" s="71"/>
      <c r="AQ2011" s="70"/>
      <c r="AR2011" s="83"/>
    </row>
    <row r="2012">
      <c r="A2012" s="61"/>
      <c r="B2012" s="62"/>
      <c r="C2012" s="62"/>
      <c r="D2012" s="62"/>
      <c r="E2012" s="62"/>
      <c r="F2012" s="62"/>
      <c r="G2012" s="62"/>
      <c r="H2012" s="62"/>
      <c r="I2012" s="62"/>
      <c r="J2012" s="62"/>
      <c r="K2012" s="62"/>
      <c r="L2012" s="62"/>
      <c r="M2012" s="67"/>
      <c r="N2012" s="62"/>
      <c r="O2012" s="62"/>
      <c r="P2012" s="62"/>
      <c r="Q2012" s="62"/>
      <c r="R2012" s="66"/>
      <c r="S2012" s="66"/>
      <c r="T2012" s="67"/>
      <c r="U2012" s="67"/>
      <c r="V2012" s="68"/>
      <c r="W2012" s="62"/>
      <c r="X2012" s="62"/>
      <c r="Y2012" s="68"/>
      <c r="Z2012" s="68"/>
      <c r="AA2012" s="68"/>
      <c r="AB2012" s="67"/>
      <c r="AC2012" s="67"/>
      <c r="AD2012" s="67"/>
      <c r="AE2012" s="62"/>
      <c r="AF2012" s="70"/>
      <c r="AG2012" s="67"/>
      <c r="AH2012" s="70"/>
      <c r="AI2012" s="62"/>
      <c r="AJ2012" s="62"/>
      <c r="AK2012" s="62"/>
      <c r="AL2012" s="62"/>
      <c r="AM2012" s="62"/>
      <c r="AN2012" s="70"/>
      <c r="AO2012" s="70"/>
      <c r="AP2012" s="71"/>
      <c r="AQ2012" s="70"/>
      <c r="AR2012" s="83"/>
    </row>
    <row r="2013">
      <c r="A2013" s="61"/>
      <c r="B2013" s="62"/>
      <c r="C2013" s="62"/>
      <c r="D2013" s="62"/>
      <c r="E2013" s="62"/>
      <c r="F2013" s="62"/>
      <c r="G2013" s="62"/>
      <c r="H2013" s="62"/>
      <c r="I2013" s="62"/>
      <c r="J2013" s="62"/>
      <c r="K2013" s="62"/>
      <c r="L2013" s="62"/>
      <c r="M2013" s="67"/>
      <c r="N2013" s="62"/>
      <c r="O2013" s="62"/>
      <c r="P2013" s="62"/>
      <c r="Q2013" s="62"/>
      <c r="R2013" s="66"/>
      <c r="S2013" s="66"/>
      <c r="T2013" s="67"/>
      <c r="U2013" s="67"/>
      <c r="V2013" s="68"/>
      <c r="W2013" s="62"/>
      <c r="X2013" s="62"/>
      <c r="Y2013" s="68"/>
      <c r="Z2013" s="68"/>
      <c r="AA2013" s="68"/>
      <c r="AB2013" s="67"/>
      <c r="AC2013" s="67"/>
      <c r="AD2013" s="67"/>
      <c r="AE2013" s="62"/>
      <c r="AF2013" s="70"/>
      <c r="AG2013" s="67"/>
      <c r="AH2013" s="70"/>
      <c r="AI2013" s="62"/>
      <c r="AJ2013" s="62"/>
      <c r="AK2013" s="62"/>
      <c r="AL2013" s="62"/>
      <c r="AM2013" s="62"/>
      <c r="AN2013" s="70"/>
      <c r="AO2013" s="70"/>
      <c r="AP2013" s="71"/>
      <c r="AQ2013" s="70"/>
      <c r="AR2013" s="83"/>
    </row>
    <row r="2014">
      <c r="A2014" s="61"/>
      <c r="B2014" s="62"/>
      <c r="C2014" s="62"/>
      <c r="D2014" s="62"/>
      <c r="E2014" s="62"/>
      <c r="F2014" s="62"/>
      <c r="G2014" s="62"/>
      <c r="H2014" s="62"/>
      <c r="I2014" s="62"/>
      <c r="J2014" s="62"/>
      <c r="K2014" s="62"/>
      <c r="L2014" s="62"/>
      <c r="M2014" s="67"/>
      <c r="N2014" s="62"/>
      <c r="O2014" s="62"/>
      <c r="P2014" s="62"/>
      <c r="Q2014" s="62"/>
      <c r="R2014" s="66"/>
      <c r="S2014" s="66"/>
      <c r="T2014" s="67"/>
      <c r="U2014" s="67"/>
      <c r="V2014" s="68"/>
      <c r="W2014" s="62"/>
      <c r="X2014" s="62"/>
      <c r="Y2014" s="68"/>
      <c r="Z2014" s="68"/>
      <c r="AA2014" s="68"/>
      <c r="AB2014" s="67"/>
      <c r="AC2014" s="67"/>
      <c r="AD2014" s="67"/>
      <c r="AE2014" s="62"/>
      <c r="AF2014" s="70"/>
      <c r="AG2014" s="67"/>
      <c r="AH2014" s="70"/>
      <c r="AI2014" s="62"/>
      <c r="AJ2014" s="62"/>
      <c r="AK2014" s="62"/>
      <c r="AL2014" s="62"/>
      <c r="AM2014" s="62"/>
      <c r="AN2014" s="70"/>
      <c r="AO2014" s="70"/>
      <c r="AP2014" s="71"/>
      <c r="AQ2014" s="70"/>
      <c r="AR2014" s="83"/>
    </row>
    <row r="2015">
      <c r="A2015" s="61"/>
      <c r="B2015" s="62"/>
      <c r="C2015" s="62"/>
      <c r="D2015" s="62"/>
      <c r="E2015" s="62"/>
      <c r="F2015" s="62"/>
      <c r="G2015" s="62"/>
      <c r="H2015" s="62"/>
      <c r="I2015" s="62"/>
      <c r="J2015" s="62"/>
      <c r="K2015" s="62"/>
      <c r="L2015" s="62"/>
      <c r="M2015" s="67"/>
      <c r="N2015" s="62"/>
      <c r="O2015" s="62"/>
      <c r="P2015" s="62"/>
      <c r="Q2015" s="62"/>
      <c r="R2015" s="66"/>
      <c r="S2015" s="66"/>
      <c r="T2015" s="67"/>
      <c r="U2015" s="67"/>
      <c r="V2015" s="68"/>
      <c r="W2015" s="62"/>
      <c r="X2015" s="62"/>
      <c r="Y2015" s="68"/>
      <c r="Z2015" s="68"/>
      <c r="AA2015" s="68"/>
      <c r="AB2015" s="67"/>
      <c r="AC2015" s="67"/>
      <c r="AD2015" s="67"/>
      <c r="AE2015" s="62"/>
      <c r="AF2015" s="70"/>
      <c r="AG2015" s="67"/>
      <c r="AH2015" s="70"/>
      <c r="AI2015" s="62"/>
      <c r="AJ2015" s="62"/>
      <c r="AK2015" s="62"/>
      <c r="AL2015" s="62"/>
      <c r="AM2015" s="62"/>
      <c r="AN2015" s="70"/>
      <c r="AO2015" s="70"/>
      <c r="AP2015" s="71"/>
      <c r="AQ2015" s="70"/>
      <c r="AR2015" s="83"/>
    </row>
    <row r="2016">
      <c r="A2016" s="61"/>
      <c r="B2016" s="62"/>
      <c r="C2016" s="62"/>
      <c r="D2016" s="62"/>
      <c r="E2016" s="62"/>
      <c r="F2016" s="62"/>
      <c r="G2016" s="62"/>
      <c r="H2016" s="62"/>
      <c r="I2016" s="62"/>
      <c r="J2016" s="62"/>
      <c r="K2016" s="62"/>
      <c r="L2016" s="62"/>
      <c r="M2016" s="67"/>
      <c r="N2016" s="62"/>
      <c r="O2016" s="62"/>
      <c r="P2016" s="62"/>
      <c r="Q2016" s="62"/>
      <c r="R2016" s="66"/>
      <c r="S2016" s="66"/>
      <c r="T2016" s="67"/>
      <c r="U2016" s="67"/>
      <c r="V2016" s="68"/>
      <c r="W2016" s="62"/>
      <c r="X2016" s="62"/>
      <c r="Y2016" s="68"/>
      <c r="Z2016" s="68"/>
      <c r="AA2016" s="68"/>
      <c r="AB2016" s="67"/>
      <c r="AC2016" s="67"/>
      <c r="AD2016" s="67"/>
      <c r="AE2016" s="62"/>
      <c r="AF2016" s="70"/>
      <c r="AG2016" s="67"/>
      <c r="AH2016" s="70"/>
      <c r="AI2016" s="62"/>
      <c r="AJ2016" s="62"/>
      <c r="AK2016" s="62"/>
      <c r="AL2016" s="62"/>
      <c r="AM2016" s="62"/>
      <c r="AN2016" s="70"/>
      <c r="AO2016" s="70"/>
      <c r="AP2016" s="71"/>
      <c r="AQ2016" s="70"/>
      <c r="AR2016" s="83"/>
    </row>
    <row r="2017">
      <c r="A2017" s="61"/>
      <c r="B2017" s="62"/>
      <c r="C2017" s="62"/>
      <c r="D2017" s="62"/>
      <c r="E2017" s="62"/>
      <c r="F2017" s="62"/>
      <c r="G2017" s="62"/>
      <c r="H2017" s="62"/>
      <c r="I2017" s="62"/>
      <c r="J2017" s="62"/>
      <c r="K2017" s="62"/>
      <c r="L2017" s="62"/>
      <c r="M2017" s="67"/>
      <c r="N2017" s="62"/>
      <c r="O2017" s="62"/>
      <c r="P2017" s="62"/>
      <c r="Q2017" s="62"/>
      <c r="R2017" s="66"/>
      <c r="S2017" s="66"/>
      <c r="T2017" s="67"/>
      <c r="U2017" s="67"/>
      <c r="V2017" s="68"/>
      <c r="W2017" s="62"/>
      <c r="X2017" s="62"/>
      <c r="Y2017" s="68"/>
      <c r="Z2017" s="68"/>
      <c r="AA2017" s="68"/>
      <c r="AB2017" s="67"/>
      <c r="AC2017" s="67"/>
      <c r="AD2017" s="67"/>
      <c r="AE2017" s="62"/>
      <c r="AF2017" s="70"/>
      <c r="AG2017" s="67"/>
      <c r="AH2017" s="70"/>
      <c r="AI2017" s="62"/>
      <c r="AJ2017" s="62"/>
      <c r="AK2017" s="62"/>
      <c r="AL2017" s="62"/>
      <c r="AM2017" s="62"/>
      <c r="AN2017" s="70"/>
      <c r="AO2017" s="70"/>
      <c r="AP2017" s="71"/>
      <c r="AQ2017" s="70"/>
      <c r="AR2017" s="83"/>
    </row>
    <row r="2018">
      <c r="A2018" s="61"/>
      <c r="B2018" s="62"/>
      <c r="C2018" s="62"/>
      <c r="D2018" s="62"/>
      <c r="E2018" s="62"/>
      <c r="F2018" s="62"/>
      <c r="G2018" s="62"/>
      <c r="H2018" s="62"/>
      <c r="I2018" s="62"/>
      <c r="J2018" s="62"/>
      <c r="K2018" s="62"/>
      <c r="L2018" s="62"/>
      <c r="M2018" s="67"/>
      <c r="N2018" s="62"/>
      <c r="O2018" s="62"/>
      <c r="P2018" s="62"/>
      <c r="Q2018" s="62"/>
      <c r="R2018" s="66"/>
      <c r="S2018" s="66"/>
      <c r="T2018" s="67"/>
      <c r="U2018" s="67"/>
      <c r="V2018" s="68"/>
      <c r="W2018" s="62"/>
      <c r="X2018" s="62"/>
      <c r="Y2018" s="68"/>
      <c r="Z2018" s="68"/>
      <c r="AA2018" s="68"/>
      <c r="AB2018" s="67"/>
      <c r="AC2018" s="67"/>
      <c r="AD2018" s="67"/>
      <c r="AE2018" s="62"/>
      <c r="AF2018" s="70"/>
      <c r="AG2018" s="67"/>
      <c r="AH2018" s="70"/>
      <c r="AI2018" s="62"/>
      <c r="AJ2018" s="62"/>
      <c r="AK2018" s="62"/>
      <c r="AL2018" s="62"/>
      <c r="AM2018" s="62"/>
      <c r="AN2018" s="70"/>
      <c r="AO2018" s="70"/>
      <c r="AP2018" s="71"/>
      <c r="AQ2018" s="70"/>
      <c r="AR2018" s="83"/>
    </row>
    <row r="2019">
      <c r="A2019" s="61"/>
      <c r="B2019" s="62"/>
      <c r="C2019" s="62"/>
      <c r="D2019" s="62"/>
      <c r="E2019" s="62"/>
      <c r="F2019" s="62"/>
      <c r="G2019" s="62"/>
      <c r="H2019" s="62"/>
      <c r="I2019" s="62"/>
      <c r="J2019" s="62"/>
      <c r="K2019" s="62"/>
      <c r="L2019" s="62"/>
      <c r="M2019" s="67"/>
      <c r="N2019" s="62"/>
      <c r="O2019" s="62"/>
      <c r="P2019" s="62"/>
      <c r="Q2019" s="62"/>
      <c r="R2019" s="66"/>
      <c r="S2019" s="66"/>
      <c r="T2019" s="67"/>
      <c r="U2019" s="67"/>
      <c r="V2019" s="68"/>
      <c r="W2019" s="62"/>
      <c r="X2019" s="62"/>
      <c r="Y2019" s="68"/>
      <c r="Z2019" s="68"/>
      <c r="AA2019" s="68"/>
      <c r="AB2019" s="67"/>
      <c r="AC2019" s="67"/>
      <c r="AD2019" s="67"/>
      <c r="AE2019" s="62"/>
      <c r="AF2019" s="70"/>
      <c r="AG2019" s="67"/>
      <c r="AH2019" s="70"/>
      <c r="AI2019" s="62"/>
      <c r="AJ2019" s="62"/>
      <c r="AK2019" s="62"/>
      <c r="AL2019" s="62"/>
      <c r="AM2019" s="62"/>
      <c r="AN2019" s="70"/>
      <c r="AO2019" s="70"/>
      <c r="AP2019" s="71"/>
      <c r="AQ2019" s="70"/>
      <c r="AR2019" s="83"/>
    </row>
    <row r="2020">
      <c r="A2020" s="61"/>
      <c r="B2020" s="62"/>
      <c r="C2020" s="62"/>
      <c r="D2020" s="62"/>
      <c r="E2020" s="62"/>
      <c r="F2020" s="62"/>
      <c r="G2020" s="62"/>
      <c r="H2020" s="62"/>
      <c r="I2020" s="62"/>
      <c r="J2020" s="62"/>
      <c r="K2020" s="62"/>
      <c r="L2020" s="62"/>
      <c r="M2020" s="67"/>
      <c r="N2020" s="62"/>
      <c r="O2020" s="62"/>
      <c r="P2020" s="62"/>
      <c r="Q2020" s="62"/>
      <c r="R2020" s="66"/>
      <c r="S2020" s="66"/>
      <c r="T2020" s="67"/>
      <c r="U2020" s="67"/>
      <c r="V2020" s="68"/>
      <c r="W2020" s="62"/>
      <c r="X2020" s="62"/>
      <c r="Y2020" s="68"/>
      <c r="Z2020" s="68"/>
      <c r="AA2020" s="68"/>
      <c r="AB2020" s="67"/>
      <c r="AC2020" s="67"/>
      <c r="AD2020" s="67"/>
      <c r="AE2020" s="62"/>
      <c r="AF2020" s="70"/>
      <c r="AG2020" s="67"/>
      <c r="AH2020" s="70"/>
      <c r="AI2020" s="62"/>
      <c r="AJ2020" s="62"/>
      <c r="AK2020" s="62"/>
      <c r="AL2020" s="62"/>
      <c r="AM2020" s="62"/>
      <c r="AN2020" s="70"/>
      <c r="AO2020" s="70"/>
      <c r="AP2020" s="71"/>
      <c r="AQ2020" s="70"/>
      <c r="AR2020" s="83"/>
    </row>
    <row r="2021">
      <c r="A2021" s="61"/>
      <c r="B2021" s="62"/>
      <c r="C2021" s="62"/>
      <c r="D2021" s="62"/>
      <c r="E2021" s="62"/>
      <c r="F2021" s="62"/>
      <c r="G2021" s="62"/>
      <c r="H2021" s="62"/>
      <c r="I2021" s="62"/>
      <c r="J2021" s="62"/>
      <c r="K2021" s="62"/>
      <c r="L2021" s="62"/>
      <c r="M2021" s="67"/>
      <c r="N2021" s="62"/>
      <c r="O2021" s="62"/>
      <c r="P2021" s="62"/>
      <c r="Q2021" s="62"/>
      <c r="R2021" s="66"/>
      <c r="S2021" s="66"/>
      <c r="T2021" s="67"/>
      <c r="U2021" s="67"/>
      <c r="V2021" s="68"/>
      <c r="W2021" s="62"/>
      <c r="X2021" s="62"/>
      <c r="Y2021" s="68"/>
      <c r="Z2021" s="68"/>
      <c r="AA2021" s="68"/>
      <c r="AB2021" s="67"/>
      <c r="AC2021" s="67"/>
      <c r="AD2021" s="67"/>
      <c r="AE2021" s="62"/>
      <c r="AF2021" s="70"/>
      <c r="AG2021" s="67"/>
      <c r="AH2021" s="70"/>
      <c r="AI2021" s="62"/>
      <c r="AJ2021" s="62"/>
      <c r="AK2021" s="62"/>
      <c r="AL2021" s="62"/>
      <c r="AM2021" s="62"/>
      <c r="AN2021" s="70"/>
      <c r="AO2021" s="70"/>
      <c r="AP2021" s="71"/>
      <c r="AQ2021" s="70"/>
      <c r="AR2021" s="83"/>
    </row>
    <row r="2022">
      <c r="A2022" s="61"/>
      <c r="B2022" s="62"/>
      <c r="C2022" s="62"/>
      <c r="D2022" s="62"/>
      <c r="E2022" s="62"/>
      <c r="F2022" s="62"/>
      <c r="G2022" s="62"/>
      <c r="H2022" s="62"/>
      <c r="I2022" s="62"/>
      <c r="J2022" s="62"/>
      <c r="K2022" s="62"/>
      <c r="L2022" s="62"/>
      <c r="M2022" s="67"/>
      <c r="N2022" s="62"/>
      <c r="O2022" s="62"/>
      <c r="P2022" s="62"/>
      <c r="Q2022" s="62"/>
      <c r="R2022" s="66"/>
      <c r="S2022" s="66"/>
      <c r="T2022" s="67"/>
      <c r="U2022" s="67"/>
      <c r="V2022" s="68"/>
      <c r="W2022" s="62"/>
      <c r="X2022" s="62"/>
      <c r="Y2022" s="68"/>
      <c r="Z2022" s="68"/>
      <c r="AA2022" s="68"/>
      <c r="AB2022" s="67"/>
      <c r="AC2022" s="67"/>
      <c r="AD2022" s="67"/>
      <c r="AE2022" s="62"/>
      <c r="AF2022" s="70"/>
      <c r="AG2022" s="67"/>
      <c r="AH2022" s="70"/>
      <c r="AI2022" s="62"/>
      <c r="AJ2022" s="62"/>
      <c r="AK2022" s="62"/>
      <c r="AL2022" s="62"/>
      <c r="AM2022" s="62"/>
      <c r="AN2022" s="70"/>
      <c r="AO2022" s="70"/>
      <c r="AP2022" s="71"/>
      <c r="AQ2022" s="70"/>
      <c r="AR2022" s="83"/>
    </row>
    <row r="2023">
      <c r="A2023" s="61"/>
      <c r="B2023" s="62"/>
      <c r="C2023" s="62"/>
      <c r="D2023" s="62"/>
      <c r="E2023" s="62"/>
      <c r="F2023" s="62"/>
      <c r="G2023" s="62"/>
      <c r="H2023" s="62"/>
      <c r="I2023" s="62"/>
      <c r="J2023" s="62"/>
      <c r="K2023" s="62"/>
      <c r="L2023" s="62"/>
      <c r="M2023" s="67"/>
      <c r="N2023" s="62"/>
      <c r="O2023" s="62"/>
      <c r="P2023" s="62"/>
      <c r="Q2023" s="62"/>
      <c r="R2023" s="66"/>
      <c r="S2023" s="66"/>
      <c r="T2023" s="67"/>
      <c r="U2023" s="67"/>
      <c r="V2023" s="68"/>
      <c r="W2023" s="62"/>
      <c r="X2023" s="62"/>
      <c r="Y2023" s="68"/>
      <c r="Z2023" s="68"/>
      <c r="AA2023" s="68"/>
      <c r="AB2023" s="67"/>
      <c r="AC2023" s="67"/>
      <c r="AD2023" s="67"/>
      <c r="AE2023" s="62"/>
      <c r="AF2023" s="70"/>
      <c r="AG2023" s="67"/>
      <c r="AH2023" s="70"/>
      <c r="AI2023" s="62"/>
      <c r="AJ2023" s="62"/>
      <c r="AK2023" s="62"/>
      <c r="AL2023" s="62"/>
      <c r="AM2023" s="62"/>
      <c r="AN2023" s="70"/>
      <c r="AO2023" s="70"/>
      <c r="AP2023" s="71"/>
      <c r="AQ2023" s="70"/>
      <c r="AR2023" s="83"/>
    </row>
    <row r="2024">
      <c r="A2024" s="61"/>
      <c r="B2024" s="62"/>
      <c r="C2024" s="62"/>
      <c r="D2024" s="62"/>
      <c r="E2024" s="62"/>
      <c r="F2024" s="62"/>
      <c r="G2024" s="62"/>
      <c r="H2024" s="62"/>
      <c r="I2024" s="62"/>
      <c r="J2024" s="62"/>
      <c r="K2024" s="62"/>
      <c r="L2024" s="62"/>
      <c r="M2024" s="67"/>
      <c r="N2024" s="62"/>
      <c r="O2024" s="62"/>
      <c r="P2024" s="62"/>
      <c r="Q2024" s="62"/>
      <c r="R2024" s="66"/>
      <c r="S2024" s="66"/>
      <c r="T2024" s="67"/>
      <c r="U2024" s="67"/>
      <c r="V2024" s="68"/>
      <c r="W2024" s="62"/>
      <c r="X2024" s="62"/>
      <c r="Y2024" s="68"/>
      <c r="Z2024" s="68"/>
      <c r="AA2024" s="68"/>
      <c r="AB2024" s="67"/>
      <c r="AC2024" s="67"/>
      <c r="AD2024" s="67"/>
      <c r="AE2024" s="62"/>
      <c r="AF2024" s="70"/>
      <c r="AG2024" s="67"/>
      <c r="AH2024" s="70"/>
      <c r="AI2024" s="62"/>
      <c r="AJ2024" s="62"/>
      <c r="AK2024" s="62"/>
      <c r="AL2024" s="62"/>
      <c r="AM2024" s="62"/>
      <c r="AN2024" s="70"/>
      <c r="AO2024" s="70"/>
      <c r="AP2024" s="71"/>
      <c r="AQ2024" s="70"/>
      <c r="AR2024" s="83"/>
    </row>
    <row r="2025">
      <c r="A2025" s="61"/>
      <c r="B2025" s="62"/>
      <c r="C2025" s="62"/>
      <c r="D2025" s="62"/>
      <c r="E2025" s="62"/>
      <c r="F2025" s="62"/>
      <c r="G2025" s="62"/>
      <c r="H2025" s="62"/>
      <c r="I2025" s="62"/>
      <c r="J2025" s="62"/>
      <c r="K2025" s="62"/>
      <c r="L2025" s="62"/>
      <c r="M2025" s="67"/>
      <c r="N2025" s="62"/>
      <c r="O2025" s="62"/>
      <c r="P2025" s="62"/>
      <c r="Q2025" s="62"/>
      <c r="R2025" s="66"/>
      <c r="S2025" s="66"/>
      <c r="T2025" s="67"/>
      <c r="U2025" s="67"/>
      <c r="V2025" s="68"/>
      <c r="W2025" s="62"/>
      <c r="X2025" s="62"/>
      <c r="Y2025" s="68"/>
      <c r="Z2025" s="68"/>
      <c r="AA2025" s="68"/>
      <c r="AB2025" s="67"/>
      <c r="AC2025" s="67"/>
      <c r="AD2025" s="67"/>
      <c r="AE2025" s="62"/>
      <c r="AF2025" s="70"/>
      <c r="AG2025" s="67"/>
      <c r="AH2025" s="70"/>
      <c r="AI2025" s="62"/>
      <c r="AJ2025" s="62"/>
      <c r="AK2025" s="62"/>
      <c r="AL2025" s="62"/>
      <c r="AM2025" s="62"/>
      <c r="AN2025" s="70"/>
      <c r="AO2025" s="70"/>
      <c r="AP2025" s="71"/>
      <c r="AQ2025" s="70"/>
      <c r="AR2025" s="83"/>
    </row>
    <row r="2026">
      <c r="A2026" s="61"/>
      <c r="B2026" s="62"/>
      <c r="C2026" s="62"/>
      <c r="D2026" s="62"/>
      <c r="E2026" s="62"/>
      <c r="F2026" s="62"/>
      <c r="G2026" s="62"/>
      <c r="H2026" s="62"/>
      <c r="I2026" s="62"/>
      <c r="J2026" s="62"/>
      <c r="K2026" s="62"/>
      <c r="L2026" s="62"/>
      <c r="M2026" s="67"/>
      <c r="N2026" s="62"/>
      <c r="O2026" s="62"/>
      <c r="P2026" s="62"/>
      <c r="Q2026" s="62"/>
      <c r="R2026" s="66"/>
      <c r="S2026" s="66"/>
      <c r="T2026" s="67"/>
      <c r="U2026" s="67"/>
      <c r="V2026" s="68"/>
      <c r="W2026" s="62"/>
      <c r="X2026" s="62"/>
      <c r="Y2026" s="68"/>
      <c r="Z2026" s="68"/>
      <c r="AA2026" s="68"/>
      <c r="AB2026" s="67"/>
      <c r="AC2026" s="67"/>
      <c r="AD2026" s="67"/>
      <c r="AE2026" s="62"/>
      <c r="AF2026" s="70"/>
      <c r="AG2026" s="67"/>
      <c r="AH2026" s="70"/>
      <c r="AI2026" s="62"/>
      <c r="AJ2026" s="62"/>
      <c r="AK2026" s="62"/>
      <c r="AL2026" s="62"/>
      <c r="AM2026" s="62"/>
      <c r="AN2026" s="70"/>
      <c r="AO2026" s="70"/>
      <c r="AP2026" s="71"/>
      <c r="AQ2026" s="70"/>
      <c r="AR2026" s="83"/>
    </row>
    <row r="2027">
      <c r="A2027" s="61"/>
      <c r="B2027" s="62"/>
      <c r="C2027" s="62"/>
      <c r="D2027" s="62"/>
      <c r="E2027" s="62"/>
      <c r="F2027" s="62"/>
      <c r="G2027" s="62"/>
      <c r="H2027" s="62"/>
      <c r="I2027" s="62"/>
      <c r="J2027" s="62"/>
      <c r="K2027" s="62"/>
      <c r="L2027" s="62"/>
      <c r="M2027" s="67"/>
      <c r="N2027" s="62"/>
      <c r="O2027" s="62"/>
      <c r="P2027" s="62"/>
      <c r="Q2027" s="62"/>
      <c r="R2027" s="66"/>
      <c r="S2027" s="66"/>
      <c r="T2027" s="67"/>
      <c r="U2027" s="67"/>
      <c r="V2027" s="68"/>
      <c r="W2027" s="62"/>
      <c r="X2027" s="62"/>
      <c r="Y2027" s="68"/>
      <c r="Z2027" s="68"/>
      <c r="AA2027" s="68"/>
      <c r="AB2027" s="67"/>
      <c r="AC2027" s="67"/>
      <c r="AD2027" s="67"/>
      <c r="AE2027" s="62"/>
      <c r="AF2027" s="70"/>
      <c r="AG2027" s="67"/>
      <c r="AH2027" s="70"/>
      <c r="AI2027" s="62"/>
      <c r="AJ2027" s="62"/>
      <c r="AK2027" s="62"/>
      <c r="AL2027" s="62"/>
      <c r="AM2027" s="62"/>
      <c r="AN2027" s="70"/>
      <c r="AO2027" s="70"/>
      <c r="AP2027" s="71"/>
      <c r="AQ2027" s="70"/>
      <c r="AR2027" s="83"/>
    </row>
    <row r="2028">
      <c r="A2028" s="61"/>
      <c r="B2028" s="62"/>
      <c r="C2028" s="62"/>
      <c r="D2028" s="62"/>
      <c r="E2028" s="62"/>
      <c r="F2028" s="62"/>
      <c r="G2028" s="62"/>
      <c r="H2028" s="62"/>
      <c r="I2028" s="62"/>
      <c r="J2028" s="62"/>
      <c r="K2028" s="62"/>
      <c r="L2028" s="62"/>
      <c r="M2028" s="67"/>
      <c r="N2028" s="62"/>
      <c r="O2028" s="62"/>
      <c r="P2028" s="62"/>
      <c r="Q2028" s="62"/>
      <c r="R2028" s="66"/>
      <c r="S2028" s="66"/>
      <c r="T2028" s="67"/>
      <c r="U2028" s="67"/>
      <c r="V2028" s="68"/>
      <c r="W2028" s="62"/>
      <c r="X2028" s="62"/>
      <c r="Y2028" s="68"/>
      <c r="Z2028" s="68"/>
      <c r="AA2028" s="68"/>
      <c r="AB2028" s="67"/>
      <c r="AC2028" s="67"/>
      <c r="AD2028" s="67"/>
      <c r="AE2028" s="62"/>
      <c r="AF2028" s="70"/>
      <c r="AG2028" s="67"/>
      <c r="AH2028" s="70"/>
      <c r="AI2028" s="62"/>
      <c r="AJ2028" s="62"/>
      <c r="AK2028" s="62"/>
      <c r="AL2028" s="62"/>
      <c r="AM2028" s="62"/>
      <c r="AN2028" s="70"/>
      <c r="AO2028" s="70"/>
      <c r="AP2028" s="71"/>
      <c r="AQ2028" s="70"/>
      <c r="AR2028" s="83"/>
    </row>
    <row r="2029">
      <c r="A2029" s="61"/>
      <c r="B2029" s="62"/>
      <c r="C2029" s="62"/>
      <c r="D2029" s="62"/>
      <c r="E2029" s="62"/>
      <c r="F2029" s="62"/>
      <c r="G2029" s="62"/>
      <c r="H2029" s="62"/>
      <c r="I2029" s="62"/>
      <c r="J2029" s="62"/>
      <c r="K2029" s="62"/>
      <c r="L2029" s="62"/>
      <c r="M2029" s="67"/>
      <c r="N2029" s="62"/>
      <c r="O2029" s="62"/>
      <c r="P2029" s="62"/>
      <c r="Q2029" s="62"/>
      <c r="R2029" s="66"/>
      <c r="S2029" s="66"/>
      <c r="T2029" s="67"/>
      <c r="U2029" s="67"/>
      <c r="V2029" s="68"/>
      <c r="W2029" s="62"/>
      <c r="X2029" s="62"/>
      <c r="Y2029" s="68"/>
      <c r="Z2029" s="68"/>
      <c r="AA2029" s="68"/>
      <c r="AB2029" s="67"/>
      <c r="AC2029" s="67"/>
      <c r="AD2029" s="67"/>
      <c r="AE2029" s="62"/>
      <c r="AF2029" s="70"/>
      <c r="AG2029" s="67"/>
      <c r="AH2029" s="70"/>
      <c r="AI2029" s="62"/>
      <c r="AJ2029" s="62"/>
      <c r="AK2029" s="62"/>
      <c r="AL2029" s="62"/>
      <c r="AM2029" s="62"/>
      <c r="AN2029" s="70"/>
      <c r="AO2029" s="70"/>
      <c r="AP2029" s="71"/>
      <c r="AQ2029" s="70"/>
      <c r="AR2029" s="83"/>
    </row>
    <row r="2030">
      <c r="A2030" s="61"/>
      <c r="B2030" s="62"/>
      <c r="C2030" s="62"/>
      <c r="D2030" s="62"/>
      <c r="E2030" s="62"/>
      <c r="F2030" s="62"/>
      <c r="G2030" s="62"/>
      <c r="H2030" s="62"/>
      <c r="I2030" s="62"/>
      <c r="J2030" s="62"/>
      <c r="K2030" s="62"/>
      <c r="L2030" s="62"/>
      <c r="M2030" s="67"/>
      <c r="N2030" s="62"/>
      <c r="O2030" s="62"/>
      <c r="P2030" s="62"/>
      <c r="Q2030" s="62"/>
      <c r="R2030" s="66"/>
      <c r="S2030" s="66"/>
      <c r="T2030" s="67"/>
      <c r="U2030" s="67"/>
      <c r="V2030" s="68"/>
      <c r="W2030" s="62"/>
      <c r="X2030" s="62"/>
      <c r="Y2030" s="68"/>
      <c r="Z2030" s="68"/>
      <c r="AA2030" s="68"/>
      <c r="AB2030" s="67"/>
      <c r="AC2030" s="67"/>
      <c r="AD2030" s="67"/>
      <c r="AE2030" s="62"/>
      <c r="AF2030" s="70"/>
      <c r="AG2030" s="67"/>
      <c r="AH2030" s="70"/>
      <c r="AI2030" s="62"/>
      <c r="AJ2030" s="62"/>
      <c r="AK2030" s="62"/>
      <c r="AL2030" s="62"/>
      <c r="AM2030" s="62"/>
      <c r="AN2030" s="70"/>
      <c r="AO2030" s="70"/>
      <c r="AP2030" s="71"/>
      <c r="AQ2030" s="70"/>
      <c r="AR2030" s="83"/>
    </row>
    <row r="2031">
      <c r="A2031" s="61"/>
      <c r="B2031" s="62"/>
      <c r="C2031" s="62"/>
      <c r="D2031" s="62"/>
      <c r="E2031" s="62"/>
      <c r="F2031" s="62"/>
      <c r="G2031" s="62"/>
      <c r="H2031" s="62"/>
      <c r="I2031" s="62"/>
      <c r="J2031" s="62"/>
      <c r="K2031" s="62"/>
      <c r="L2031" s="62"/>
      <c r="M2031" s="67"/>
      <c r="N2031" s="62"/>
      <c r="O2031" s="62"/>
      <c r="P2031" s="62"/>
      <c r="Q2031" s="62"/>
      <c r="R2031" s="66"/>
      <c r="S2031" s="66"/>
      <c r="T2031" s="67"/>
      <c r="U2031" s="67"/>
      <c r="V2031" s="68"/>
      <c r="W2031" s="62"/>
      <c r="X2031" s="62"/>
      <c r="Y2031" s="68"/>
      <c r="Z2031" s="68"/>
      <c r="AA2031" s="68"/>
      <c r="AB2031" s="67"/>
      <c r="AC2031" s="67"/>
      <c r="AD2031" s="67"/>
      <c r="AE2031" s="62"/>
      <c r="AF2031" s="70"/>
      <c r="AG2031" s="67"/>
      <c r="AH2031" s="70"/>
      <c r="AI2031" s="62"/>
      <c r="AJ2031" s="62"/>
      <c r="AK2031" s="62"/>
      <c r="AL2031" s="62"/>
      <c r="AM2031" s="62"/>
      <c r="AN2031" s="70"/>
      <c r="AO2031" s="70"/>
      <c r="AP2031" s="71"/>
      <c r="AQ2031" s="70"/>
      <c r="AR2031" s="83"/>
    </row>
    <row r="2032">
      <c r="A2032" s="61"/>
      <c r="B2032" s="62"/>
      <c r="C2032" s="62"/>
      <c r="D2032" s="62"/>
      <c r="E2032" s="62"/>
      <c r="F2032" s="62"/>
      <c r="G2032" s="62"/>
      <c r="H2032" s="62"/>
      <c r="I2032" s="62"/>
      <c r="J2032" s="62"/>
      <c r="K2032" s="62"/>
      <c r="L2032" s="62"/>
      <c r="M2032" s="67"/>
      <c r="N2032" s="62"/>
      <c r="O2032" s="62"/>
      <c r="P2032" s="62"/>
      <c r="Q2032" s="62"/>
      <c r="R2032" s="66"/>
      <c r="S2032" s="66"/>
      <c r="T2032" s="67"/>
      <c r="U2032" s="67"/>
      <c r="V2032" s="68"/>
      <c r="W2032" s="62"/>
      <c r="X2032" s="62"/>
      <c r="Y2032" s="68"/>
      <c r="Z2032" s="68"/>
      <c r="AA2032" s="68"/>
      <c r="AB2032" s="67"/>
      <c r="AC2032" s="67"/>
      <c r="AD2032" s="67"/>
      <c r="AE2032" s="62"/>
      <c r="AF2032" s="70"/>
      <c r="AG2032" s="67"/>
      <c r="AH2032" s="70"/>
      <c r="AI2032" s="62"/>
      <c r="AJ2032" s="62"/>
      <c r="AK2032" s="62"/>
      <c r="AL2032" s="62"/>
      <c r="AM2032" s="62"/>
      <c r="AN2032" s="70"/>
      <c r="AO2032" s="70"/>
      <c r="AP2032" s="71"/>
      <c r="AQ2032" s="70"/>
      <c r="AR2032" s="83"/>
    </row>
    <row r="2033">
      <c r="A2033" s="61"/>
      <c r="B2033" s="62"/>
      <c r="C2033" s="62"/>
      <c r="D2033" s="62"/>
      <c r="E2033" s="62"/>
      <c r="F2033" s="62"/>
      <c r="G2033" s="62"/>
      <c r="H2033" s="62"/>
      <c r="I2033" s="62"/>
      <c r="J2033" s="62"/>
      <c r="K2033" s="62"/>
      <c r="L2033" s="62"/>
      <c r="M2033" s="67"/>
      <c r="N2033" s="62"/>
      <c r="O2033" s="62"/>
      <c r="P2033" s="62"/>
      <c r="Q2033" s="62"/>
      <c r="R2033" s="66"/>
      <c r="S2033" s="66"/>
      <c r="T2033" s="67"/>
      <c r="U2033" s="67"/>
      <c r="V2033" s="68"/>
      <c r="W2033" s="62"/>
      <c r="X2033" s="62"/>
      <c r="Y2033" s="68"/>
      <c r="Z2033" s="68"/>
      <c r="AA2033" s="68"/>
      <c r="AB2033" s="67"/>
      <c r="AC2033" s="67"/>
      <c r="AD2033" s="67"/>
      <c r="AE2033" s="62"/>
      <c r="AF2033" s="70"/>
      <c r="AG2033" s="67"/>
      <c r="AH2033" s="70"/>
      <c r="AI2033" s="62"/>
      <c r="AJ2033" s="62"/>
      <c r="AK2033" s="62"/>
      <c r="AL2033" s="62"/>
      <c r="AM2033" s="62"/>
      <c r="AN2033" s="70"/>
      <c r="AO2033" s="70"/>
      <c r="AP2033" s="71"/>
      <c r="AQ2033" s="70"/>
      <c r="AR2033" s="83"/>
    </row>
    <row r="2034">
      <c r="A2034" s="61"/>
      <c r="B2034" s="62"/>
      <c r="C2034" s="62"/>
      <c r="D2034" s="62"/>
      <c r="E2034" s="62"/>
      <c r="F2034" s="62"/>
      <c r="G2034" s="62"/>
      <c r="H2034" s="62"/>
      <c r="I2034" s="62"/>
      <c r="J2034" s="62"/>
      <c r="K2034" s="62"/>
      <c r="L2034" s="62"/>
      <c r="M2034" s="67"/>
      <c r="N2034" s="62"/>
      <c r="O2034" s="62"/>
      <c r="P2034" s="62"/>
      <c r="Q2034" s="62"/>
      <c r="R2034" s="66"/>
      <c r="S2034" s="66"/>
      <c r="T2034" s="67"/>
      <c r="U2034" s="67"/>
      <c r="V2034" s="68"/>
      <c r="W2034" s="62"/>
      <c r="X2034" s="62"/>
      <c r="Y2034" s="68"/>
      <c r="Z2034" s="68"/>
      <c r="AA2034" s="68"/>
      <c r="AB2034" s="67"/>
      <c r="AC2034" s="67"/>
      <c r="AD2034" s="67"/>
      <c r="AE2034" s="62"/>
      <c r="AF2034" s="70"/>
      <c r="AG2034" s="67"/>
      <c r="AH2034" s="70"/>
      <c r="AI2034" s="62"/>
      <c r="AJ2034" s="62"/>
      <c r="AK2034" s="62"/>
      <c r="AL2034" s="62"/>
      <c r="AM2034" s="62"/>
      <c r="AN2034" s="70"/>
      <c r="AO2034" s="70"/>
      <c r="AP2034" s="71"/>
      <c r="AQ2034" s="70"/>
      <c r="AR2034" s="83"/>
    </row>
    <row r="2035">
      <c r="A2035" s="61"/>
      <c r="B2035" s="62"/>
      <c r="C2035" s="62"/>
      <c r="D2035" s="62"/>
      <c r="E2035" s="62"/>
      <c r="F2035" s="62"/>
      <c r="G2035" s="62"/>
      <c r="H2035" s="62"/>
      <c r="I2035" s="62"/>
      <c r="J2035" s="62"/>
      <c r="K2035" s="62"/>
      <c r="L2035" s="62"/>
      <c r="M2035" s="67"/>
      <c r="N2035" s="62"/>
      <c r="O2035" s="62"/>
      <c r="P2035" s="62"/>
      <c r="Q2035" s="62"/>
      <c r="R2035" s="66"/>
      <c r="S2035" s="66"/>
      <c r="T2035" s="67"/>
      <c r="U2035" s="67"/>
      <c r="V2035" s="68"/>
      <c r="W2035" s="62"/>
      <c r="X2035" s="62"/>
      <c r="Y2035" s="68"/>
      <c r="Z2035" s="68"/>
      <c r="AA2035" s="68"/>
      <c r="AB2035" s="67"/>
      <c r="AC2035" s="67"/>
      <c r="AD2035" s="67"/>
      <c r="AE2035" s="62"/>
      <c r="AF2035" s="70"/>
      <c r="AG2035" s="67"/>
      <c r="AH2035" s="70"/>
      <c r="AI2035" s="62"/>
      <c r="AJ2035" s="62"/>
      <c r="AK2035" s="62"/>
      <c r="AL2035" s="62"/>
      <c r="AM2035" s="62"/>
      <c r="AN2035" s="70"/>
      <c r="AO2035" s="70"/>
      <c r="AP2035" s="71"/>
      <c r="AQ2035" s="70"/>
      <c r="AR2035" s="83"/>
    </row>
    <row r="2036">
      <c r="A2036" s="61"/>
      <c r="B2036" s="62"/>
      <c r="C2036" s="62"/>
      <c r="D2036" s="62"/>
      <c r="E2036" s="62"/>
      <c r="F2036" s="62"/>
      <c r="G2036" s="62"/>
      <c r="H2036" s="62"/>
      <c r="I2036" s="62"/>
      <c r="J2036" s="62"/>
      <c r="K2036" s="62"/>
      <c r="L2036" s="62"/>
      <c r="M2036" s="67"/>
      <c r="N2036" s="62"/>
      <c r="O2036" s="62"/>
      <c r="P2036" s="62"/>
      <c r="Q2036" s="62"/>
      <c r="R2036" s="66"/>
      <c r="S2036" s="66"/>
      <c r="T2036" s="67"/>
      <c r="U2036" s="67"/>
      <c r="V2036" s="68"/>
      <c r="W2036" s="62"/>
      <c r="X2036" s="62"/>
      <c r="Y2036" s="68"/>
      <c r="Z2036" s="68"/>
      <c r="AA2036" s="68"/>
      <c r="AB2036" s="67"/>
      <c r="AC2036" s="67"/>
      <c r="AD2036" s="67"/>
      <c r="AE2036" s="62"/>
      <c r="AF2036" s="70"/>
      <c r="AG2036" s="67"/>
      <c r="AH2036" s="70"/>
      <c r="AI2036" s="62"/>
      <c r="AJ2036" s="62"/>
      <c r="AK2036" s="62"/>
      <c r="AL2036" s="62"/>
      <c r="AM2036" s="62"/>
      <c r="AN2036" s="70"/>
      <c r="AO2036" s="70"/>
      <c r="AP2036" s="71"/>
      <c r="AQ2036" s="70"/>
      <c r="AR2036" s="83"/>
    </row>
    <row r="2037">
      <c r="A2037" s="61"/>
      <c r="B2037" s="62"/>
      <c r="C2037" s="62"/>
      <c r="D2037" s="62"/>
      <c r="E2037" s="62"/>
      <c r="F2037" s="62"/>
      <c r="G2037" s="62"/>
      <c r="H2037" s="62"/>
      <c r="I2037" s="62"/>
      <c r="J2037" s="62"/>
      <c r="K2037" s="62"/>
      <c r="L2037" s="62"/>
      <c r="M2037" s="67"/>
      <c r="N2037" s="62"/>
      <c r="O2037" s="62"/>
      <c r="P2037" s="62"/>
      <c r="Q2037" s="62"/>
      <c r="R2037" s="66"/>
      <c r="S2037" s="66"/>
      <c r="T2037" s="67"/>
      <c r="U2037" s="67"/>
      <c r="V2037" s="68"/>
      <c r="W2037" s="62"/>
      <c r="X2037" s="62"/>
      <c r="Y2037" s="68"/>
      <c r="Z2037" s="68"/>
      <c r="AA2037" s="68"/>
      <c r="AB2037" s="67"/>
      <c r="AC2037" s="67"/>
      <c r="AD2037" s="67"/>
      <c r="AE2037" s="62"/>
      <c r="AF2037" s="70"/>
      <c r="AG2037" s="67"/>
      <c r="AH2037" s="70"/>
      <c r="AI2037" s="62"/>
      <c r="AJ2037" s="62"/>
      <c r="AK2037" s="62"/>
      <c r="AL2037" s="62"/>
      <c r="AM2037" s="62"/>
      <c r="AN2037" s="70"/>
      <c r="AO2037" s="70"/>
      <c r="AP2037" s="71"/>
      <c r="AQ2037" s="70"/>
      <c r="AR2037" s="83"/>
    </row>
    <row r="2038">
      <c r="A2038" s="61"/>
      <c r="B2038" s="62"/>
      <c r="C2038" s="62"/>
      <c r="D2038" s="62"/>
      <c r="E2038" s="62"/>
      <c r="F2038" s="62"/>
      <c r="G2038" s="62"/>
      <c r="H2038" s="62"/>
      <c r="I2038" s="62"/>
      <c r="J2038" s="62"/>
      <c r="K2038" s="62"/>
      <c r="L2038" s="62"/>
      <c r="M2038" s="67"/>
      <c r="N2038" s="62"/>
      <c r="O2038" s="62"/>
      <c r="P2038" s="62"/>
      <c r="Q2038" s="62"/>
      <c r="R2038" s="66"/>
      <c r="S2038" s="66"/>
      <c r="T2038" s="67"/>
      <c r="U2038" s="67"/>
      <c r="V2038" s="68"/>
      <c r="W2038" s="62"/>
      <c r="X2038" s="62"/>
      <c r="Y2038" s="68"/>
      <c r="Z2038" s="68"/>
      <c r="AA2038" s="68"/>
      <c r="AB2038" s="67"/>
      <c r="AC2038" s="67"/>
      <c r="AD2038" s="67"/>
      <c r="AE2038" s="62"/>
      <c r="AF2038" s="70"/>
      <c r="AG2038" s="67"/>
      <c r="AH2038" s="70"/>
      <c r="AI2038" s="62"/>
      <c r="AJ2038" s="62"/>
      <c r="AK2038" s="62"/>
      <c r="AL2038" s="62"/>
      <c r="AM2038" s="62"/>
      <c r="AN2038" s="70"/>
      <c r="AO2038" s="70"/>
      <c r="AP2038" s="71"/>
      <c r="AQ2038" s="70"/>
      <c r="AR2038" s="83"/>
    </row>
    <row r="2039">
      <c r="A2039" s="61"/>
      <c r="B2039" s="62"/>
      <c r="C2039" s="62"/>
      <c r="D2039" s="62"/>
      <c r="E2039" s="62"/>
      <c r="F2039" s="62"/>
      <c r="G2039" s="62"/>
      <c r="H2039" s="62"/>
      <c r="I2039" s="62"/>
      <c r="J2039" s="62"/>
      <c r="K2039" s="62"/>
      <c r="L2039" s="62"/>
      <c r="M2039" s="67"/>
      <c r="N2039" s="62"/>
      <c r="O2039" s="62"/>
      <c r="P2039" s="62"/>
      <c r="Q2039" s="62"/>
      <c r="R2039" s="66"/>
      <c r="S2039" s="66"/>
      <c r="T2039" s="67"/>
      <c r="U2039" s="67"/>
      <c r="V2039" s="68"/>
      <c r="W2039" s="62"/>
      <c r="X2039" s="62"/>
      <c r="Y2039" s="68"/>
      <c r="Z2039" s="68"/>
      <c r="AA2039" s="68"/>
      <c r="AB2039" s="67"/>
      <c r="AC2039" s="67"/>
      <c r="AD2039" s="67"/>
      <c r="AE2039" s="62"/>
      <c r="AF2039" s="70"/>
      <c r="AG2039" s="67"/>
      <c r="AH2039" s="70"/>
      <c r="AI2039" s="62"/>
      <c r="AJ2039" s="62"/>
      <c r="AK2039" s="62"/>
      <c r="AL2039" s="62"/>
      <c r="AM2039" s="62"/>
      <c r="AN2039" s="70"/>
      <c r="AO2039" s="70"/>
      <c r="AP2039" s="71"/>
      <c r="AQ2039" s="70"/>
      <c r="AR2039" s="83"/>
    </row>
    <row r="2040">
      <c r="A2040" s="61"/>
      <c r="B2040" s="62"/>
      <c r="C2040" s="62"/>
      <c r="D2040" s="62"/>
      <c r="E2040" s="62"/>
      <c r="F2040" s="62"/>
      <c r="G2040" s="62"/>
      <c r="H2040" s="62"/>
      <c r="I2040" s="62"/>
      <c r="J2040" s="62"/>
      <c r="K2040" s="62"/>
      <c r="L2040" s="62"/>
      <c r="M2040" s="67"/>
      <c r="N2040" s="62"/>
      <c r="O2040" s="62"/>
      <c r="P2040" s="62"/>
      <c r="Q2040" s="62"/>
      <c r="R2040" s="66"/>
      <c r="S2040" s="66"/>
      <c r="T2040" s="67"/>
      <c r="U2040" s="67"/>
      <c r="V2040" s="68"/>
      <c r="W2040" s="62"/>
      <c r="X2040" s="62"/>
      <c r="Y2040" s="68"/>
      <c r="Z2040" s="68"/>
      <c r="AA2040" s="68"/>
      <c r="AB2040" s="67"/>
      <c r="AC2040" s="67"/>
      <c r="AD2040" s="67"/>
      <c r="AE2040" s="62"/>
      <c r="AF2040" s="70"/>
      <c r="AG2040" s="67"/>
      <c r="AH2040" s="70"/>
      <c r="AI2040" s="62"/>
      <c r="AJ2040" s="62"/>
      <c r="AK2040" s="62"/>
      <c r="AL2040" s="62"/>
      <c r="AM2040" s="62"/>
      <c r="AN2040" s="70"/>
      <c r="AO2040" s="70"/>
      <c r="AP2040" s="71"/>
      <c r="AQ2040" s="70"/>
      <c r="AR2040" s="83"/>
    </row>
    <row r="2041">
      <c r="A2041" s="61"/>
      <c r="B2041" s="62"/>
      <c r="C2041" s="62"/>
      <c r="D2041" s="62"/>
      <c r="E2041" s="62"/>
      <c r="F2041" s="62"/>
      <c r="G2041" s="62"/>
      <c r="H2041" s="62"/>
      <c r="I2041" s="62"/>
      <c r="J2041" s="62"/>
      <c r="K2041" s="62"/>
      <c r="L2041" s="62"/>
      <c r="M2041" s="67"/>
      <c r="N2041" s="62"/>
      <c r="O2041" s="62"/>
      <c r="P2041" s="62"/>
      <c r="Q2041" s="62"/>
      <c r="R2041" s="66"/>
      <c r="S2041" s="66"/>
      <c r="T2041" s="67"/>
      <c r="U2041" s="67"/>
      <c r="V2041" s="68"/>
      <c r="W2041" s="62"/>
      <c r="X2041" s="62"/>
      <c r="Y2041" s="68"/>
      <c r="Z2041" s="68"/>
      <c r="AA2041" s="68"/>
      <c r="AB2041" s="67"/>
      <c r="AC2041" s="67"/>
      <c r="AD2041" s="67"/>
      <c r="AE2041" s="62"/>
      <c r="AF2041" s="70"/>
      <c r="AG2041" s="67"/>
      <c r="AH2041" s="70"/>
      <c r="AI2041" s="62"/>
      <c r="AJ2041" s="62"/>
      <c r="AK2041" s="62"/>
      <c r="AL2041" s="62"/>
      <c r="AM2041" s="62"/>
      <c r="AN2041" s="70"/>
      <c r="AO2041" s="70"/>
      <c r="AP2041" s="71"/>
      <c r="AQ2041" s="70"/>
      <c r="AR2041" s="83"/>
    </row>
    <row r="2042">
      <c r="A2042" s="61"/>
      <c r="B2042" s="62"/>
      <c r="C2042" s="62"/>
      <c r="D2042" s="62"/>
      <c r="E2042" s="62"/>
      <c r="F2042" s="62"/>
      <c r="G2042" s="62"/>
      <c r="H2042" s="62"/>
      <c r="I2042" s="62"/>
      <c r="J2042" s="62"/>
      <c r="K2042" s="62"/>
      <c r="L2042" s="62"/>
      <c r="M2042" s="67"/>
      <c r="N2042" s="62"/>
      <c r="O2042" s="62"/>
      <c r="P2042" s="62"/>
      <c r="Q2042" s="62"/>
      <c r="R2042" s="66"/>
      <c r="S2042" s="66"/>
      <c r="T2042" s="67"/>
      <c r="U2042" s="67"/>
      <c r="V2042" s="68"/>
      <c r="W2042" s="62"/>
      <c r="X2042" s="62"/>
      <c r="Y2042" s="68"/>
      <c r="Z2042" s="68"/>
      <c r="AA2042" s="68"/>
      <c r="AB2042" s="67"/>
      <c r="AC2042" s="67"/>
      <c r="AD2042" s="67"/>
      <c r="AE2042" s="62"/>
      <c r="AF2042" s="70"/>
      <c r="AG2042" s="67"/>
      <c r="AH2042" s="70"/>
      <c r="AI2042" s="62"/>
      <c r="AJ2042" s="62"/>
      <c r="AK2042" s="62"/>
      <c r="AL2042" s="62"/>
      <c r="AM2042" s="62"/>
      <c r="AN2042" s="70"/>
      <c r="AO2042" s="70"/>
      <c r="AP2042" s="71"/>
      <c r="AQ2042" s="70"/>
      <c r="AR2042" s="83"/>
    </row>
    <row r="2043">
      <c r="A2043" s="61"/>
      <c r="B2043" s="62"/>
      <c r="C2043" s="62"/>
      <c r="D2043" s="62"/>
      <c r="E2043" s="62"/>
      <c r="F2043" s="62"/>
      <c r="G2043" s="62"/>
      <c r="H2043" s="62"/>
      <c r="I2043" s="62"/>
      <c r="J2043" s="62"/>
      <c r="K2043" s="62"/>
      <c r="L2043" s="62"/>
      <c r="M2043" s="67"/>
      <c r="N2043" s="62"/>
      <c r="O2043" s="62"/>
      <c r="P2043" s="62"/>
      <c r="Q2043" s="62"/>
      <c r="R2043" s="66"/>
      <c r="S2043" s="66"/>
      <c r="T2043" s="67"/>
      <c r="U2043" s="67"/>
      <c r="V2043" s="68"/>
      <c r="W2043" s="62"/>
      <c r="X2043" s="62"/>
      <c r="Y2043" s="68"/>
      <c r="Z2043" s="68"/>
      <c r="AA2043" s="68"/>
      <c r="AB2043" s="67"/>
      <c r="AC2043" s="67"/>
      <c r="AD2043" s="67"/>
      <c r="AE2043" s="62"/>
      <c r="AF2043" s="70"/>
      <c r="AG2043" s="67"/>
      <c r="AH2043" s="70"/>
      <c r="AI2043" s="62"/>
      <c r="AJ2043" s="62"/>
      <c r="AK2043" s="62"/>
      <c r="AL2043" s="62"/>
      <c r="AM2043" s="62"/>
      <c r="AN2043" s="70"/>
      <c r="AO2043" s="70"/>
      <c r="AP2043" s="71"/>
      <c r="AQ2043" s="70"/>
      <c r="AR2043" s="83"/>
    </row>
    <row r="2044">
      <c r="A2044" s="61"/>
      <c r="B2044" s="62"/>
      <c r="C2044" s="62"/>
      <c r="D2044" s="62"/>
      <c r="E2044" s="62"/>
      <c r="F2044" s="62"/>
      <c r="G2044" s="62"/>
      <c r="H2044" s="62"/>
      <c r="I2044" s="62"/>
      <c r="J2044" s="62"/>
      <c r="K2044" s="62"/>
      <c r="L2044" s="62"/>
      <c r="M2044" s="67"/>
      <c r="N2044" s="62"/>
      <c r="O2044" s="62"/>
      <c r="P2044" s="62"/>
      <c r="Q2044" s="62"/>
      <c r="R2044" s="66"/>
      <c r="S2044" s="66"/>
      <c r="T2044" s="67"/>
      <c r="U2044" s="67"/>
      <c r="V2044" s="68"/>
      <c r="W2044" s="62"/>
      <c r="X2044" s="62"/>
      <c r="Y2044" s="68"/>
      <c r="Z2044" s="68"/>
      <c r="AA2044" s="68"/>
      <c r="AB2044" s="67"/>
      <c r="AC2044" s="67"/>
      <c r="AD2044" s="67"/>
      <c r="AE2044" s="62"/>
      <c r="AF2044" s="70"/>
      <c r="AG2044" s="67"/>
      <c r="AH2044" s="70"/>
      <c r="AI2044" s="62"/>
      <c r="AJ2044" s="62"/>
      <c r="AK2044" s="62"/>
      <c r="AL2044" s="62"/>
      <c r="AM2044" s="62"/>
      <c r="AN2044" s="70"/>
      <c r="AO2044" s="70"/>
      <c r="AP2044" s="71"/>
      <c r="AQ2044" s="70"/>
      <c r="AR2044" s="83"/>
    </row>
    <row r="2045">
      <c r="A2045" s="61"/>
      <c r="B2045" s="62"/>
      <c r="C2045" s="62"/>
      <c r="D2045" s="62"/>
      <c r="E2045" s="62"/>
      <c r="F2045" s="62"/>
      <c r="G2045" s="62"/>
      <c r="H2045" s="62"/>
      <c r="I2045" s="62"/>
      <c r="J2045" s="62"/>
      <c r="K2045" s="62"/>
      <c r="L2045" s="62"/>
      <c r="M2045" s="67"/>
      <c r="N2045" s="62"/>
      <c r="O2045" s="62"/>
      <c r="P2045" s="62"/>
      <c r="Q2045" s="62"/>
      <c r="R2045" s="66"/>
      <c r="S2045" s="66"/>
      <c r="T2045" s="67"/>
      <c r="U2045" s="67"/>
      <c r="V2045" s="68"/>
      <c r="W2045" s="62"/>
      <c r="X2045" s="62"/>
      <c r="Y2045" s="68"/>
      <c r="Z2045" s="68"/>
      <c r="AA2045" s="68"/>
      <c r="AB2045" s="67"/>
      <c r="AC2045" s="67"/>
      <c r="AD2045" s="67"/>
      <c r="AE2045" s="62"/>
      <c r="AF2045" s="70"/>
      <c r="AG2045" s="67"/>
      <c r="AH2045" s="70"/>
      <c r="AI2045" s="62"/>
      <c r="AJ2045" s="62"/>
      <c r="AK2045" s="62"/>
      <c r="AL2045" s="62"/>
      <c r="AM2045" s="62"/>
      <c r="AN2045" s="70"/>
      <c r="AO2045" s="70"/>
      <c r="AP2045" s="71"/>
      <c r="AQ2045" s="70"/>
      <c r="AR2045" s="83"/>
    </row>
    <row r="2046">
      <c r="A2046" s="61"/>
      <c r="B2046" s="62"/>
      <c r="C2046" s="62"/>
      <c r="D2046" s="62"/>
      <c r="E2046" s="62"/>
      <c r="F2046" s="62"/>
      <c r="G2046" s="62"/>
      <c r="H2046" s="62"/>
      <c r="I2046" s="62"/>
      <c r="J2046" s="62"/>
      <c r="K2046" s="62"/>
      <c r="L2046" s="62"/>
      <c r="M2046" s="67"/>
      <c r="N2046" s="62"/>
      <c r="O2046" s="62"/>
      <c r="P2046" s="62"/>
      <c r="Q2046" s="62"/>
      <c r="R2046" s="66"/>
      <c r="S2046" s="66"/>
      <c r="T2046" s="67"/>
      <c r="U2046" s="67"/>
      <c r="V2046" s="68"/>
      <c r="W2046" s="62"/>
      <c r="X2046" s="62"/>
      <c r="Y2046" s="68"/>
      <c r="Z2046" s="68"/>
      <c r="AA2046" s="68"/>
      <c r="AB2046" s="67"/>
      <c r="AC2046" s="67"/>
      <c r="AD2046" s="67"/>
      <c r="AE2046" s="62"/>
      <c r="AF2046" s="70"/>
      <c r="AG2046" s="67"/>
      <c r="AH2046" s="70"/>
      <c r="AI2046" s="62"/>
      <c r="AJ2046" s="62"/>
      <c r="AK2046" s="62"/>
      <c r="AL2046" s="62"/>
      <c r="AM2046" s="62"/>
      <c r="AN2046" s="70"/>
      <c r="AO2046" s="70"/>
      <c r="AP2046" s="71"/>
      <c r="AQ2046" s="70"/>
      <c r="AR2046" s="83"/>
    </row>
    <row r="2047">
      <c r="A2047" s="61"/>
      <c r="B2047" s="62"/>
      <c r="C2047" s="62"/>
      <c r="D2047" s="62"/>
      <c r="E2047" s="62"/>
      <c r="F2047" s="62"/>
      <c r="G2047" s="62"/>
      <c r="H2047" s="62"/>
      <c r="I2047" s="62"/>
      <c r="J2047" s="62"/>
      <c r="K2047" s="62"/>
      <c r="L2047" s="62"/>
      <c r="M2047" s="67"/>
      <c r="N2047" s="62"/>
      <c r="O2047" s="62"/>
      <c r="P2047" s="62"/>
      <c r="Q2047" s="62"/>
      <c r="R2047" s="66"/>
      <c r="S2047" s="66"/>
      <c r="T2047" s="67"/>
      <c r="U2047" s="67"/>
      <c r="V2047" s="68"/>
      <c r="W2047" s="62"/>
      <c r="X2047" s="62"/>
      <c r="Y2047" s="68"/>
      <c r="Z2047" s="68"/>
      <c r="AA2047" s="68"/>
      <c r="AB2047" s="67"/>
      <c r="AC2047" s="67"/>
      <c r="AD2047" s="67"/>
      <c r="AE2047" s="62"/>
      <c r="AF2047" s="70"/>
      <c r="AG2047" s="67"/>
      <c r="AH2047" s="70"/>
      <c r="AI2047" s="62"/>
      <c r="AJ2047" s="62"/>
      <c r="AK2047" s="62"/>
      <c r="AL2047" s="62"/>
      <c r="AM2047" s="62"/>
      <c r="AN2047" s="70"/>
      <c r="AO2047" s="70"/>
      <c r="AP2047" s="71"/>
      <c r="AQ2047" s="70"/>
      <c r="AR2047" s="83"/>
    </row>
    <row r="2048">
      <c r="A2048" s="61"/>
      <c r="B2048" s="62"/>
      <c r="C2048" s="62"/>
      <c r="D2048" s="62"/>
      <c r="E2048" s="62"/>
      <c r="F2048" s="62"/>
      <c r="G2048" s="62"/>
      <c r="H2048" s="62"/>
      <c r="I2048" s="62"/>
      <c r="J2048" s="62"/>
      <c r="K2048" s="62"/>
      <c r="L2048" s="62"/>
      <c r="M2048" s="67"/>
      <c r="N2048" s="62"/>
      <c r="O2048" s="62"/>
      <c r="P2048" s="62"/>
      <c r="Q2048" s="62"/>
      <c r="R2048" s="66"/>
      <c r="S2048" s="66"/>
      <c r="T2048" s="67"/>
      <c r="U2048" s="67"/>
      <c r="V2048" s="68"/>
      <c r="W2048" s="62"/>
      <c r="X2048" s="62"/>
      <c r="Y2048" s="68"/>
      <c r="Z2048" s="68"/>
      <c r="AA2048" s="68"/>
      <c r="AB2048" s="67"/>
      <c r="AC2048" s="67"/>
      <c r="AD2048" s="67"/>
      <c r="AE2048" s="62"/>
      <c r="AF2048" s="70"/>
      <c r="AG2048" s="67"/>
      <c r="AH2048" s="70"/>
      <c r="AI2048" s="62"/>
      <c r="AJ2048" s="62"/>
      <c r="AK2048" s="62"/>
      <c r="AL2048" s="62"/>
      <c r="AM2048" s="62"/>
      <c r="AN2048" s="70"/>
      <c r="AO2048" s="70"/>
      <c r="AP2048" s="71"/>
      <c r="AQ2048" s="70"/>
      <c r="AR2048" s="83"/>
    </row>
    <row r="2049">
      <c r="A2049" s="61"/>
      <c r="B2049" s="62"/>
      <c r="C2049" s="62"/>
      <c r="D2049" s="62"/>
      <c r="E2049" s="62"/>
      <c r="F2049" s="62"/>
      <c r="G2049" s="62"/>
      <c r="H2049" s="62"/>
      <c r="I2049" s="62"/>
      <c r="J2049" s="62"/>
      <c r="K2049" s="62"/>
      <c r="L2049" s="62"/>
      <c r="M2049" s="67"/>
      <c r="N2049" s="62"/>
      <c r="O2049" s="62"/>
      <c r="P2049" s="62"/>
      <c r="Q2049" s="62"/>
      <c r="R2049" s="66"/>
      <c r="S2049" s="66"/>
      <c r="T2049" s="67"/>
      <c r="U2049" s="67"/>
      <c r="V2049" s="68"/>
      <c r="W2049" s="62"/>
      <c r="X2049" s="62"/>
      <c r="Y2049" s="68"/>
      <c r="Z2049" s="68"/>
      <c r="AA2049" s="68"/>
      <c r="AB2049" s="67"/>
      <c r="AC2049" s="67"/>
      <c r="AD2049" s="67"/>
      <c r="AE2049" s="62"/>
      <c r="AF2049" s="70"/>
      <c r="AG2049" s="67"/>
      <c r="AH2049" s="70"/>
      <c r="AI2049" s="62"/>
      <c r="AJ2049" s="62"/>
      <c r="AK2049" s="62"/>
      <c r="AL2049" s="62"/>
      <c r="AM2049" s="62"/>
      <c r="AN2049" s="70"/>
      <c r="AO2049" s="70"/>
      <c r="AP2049" s="71"/>
      <c r="AQ2049" s="70"/>
      <c r="AR2049" s="83"/>
    </row>
    <row r="2050">
      <c r="A2050" s="61"/>
      <c r="B2050" s="62"/>
      <c r="C2050" s="62"/>
      <c r="D2050" s="62"/>
      <c r="E2050" s="62"/>
      <c r="F2050" s="62"/>
      <c r="G2050" s="62"/>
      <c r="H2050" s="62"/>
      <c r="I2050" s="62"/>
      <c r="J2050" s="62"/>
      <c r="K2050" s="62"/>
      <c r="L2050" s="62"/>
      <c r="M2050" s="67"/>
      <c r="N2050" s="62"/>
      <c r="O2050" s="62"/>
      <c r="P2050" s="62"/>
      <c r="Q2050" s="62"/>
      <c r="R2050" s="66"/>
      <c r="S2050" s="66"/>
      <c r="T2050" s="67"/>
      <c r="U2050" s="67"/>
      <c r="V2050" s="68"/>
      <c r="W2050" s="62"/>
      <c r="X2050" s="62"/>
      <c r="Y2050" s="68"/>
      <c r="Z2050" s="68"/>
      <c r="AA2050" s="68"/>
      <c r="AB2050" s="67"/>
      <c r="AC2050" s="67"/>
      <c r="AD2050" s="67"/>
      <c r="AE2050" s="62"/>
      <c r="AF2050" s="70"/>
      <c r="AG2050" s="67"/>
      <c r="AH2050" s="70"/>
      <c r="AI2050" s="62"/>
      <c r="AJ2050" s="62"/>
      <c r="AK2050" s="62"/>
      <c r="AL2050" s="62"/>
      <c r="AM2050" s="62"/>
      <c r="AN2050" s="70"/>
      <c r="AO2050" s="70"/>
      <c r="AP2050" s="71"/>
      <c r="AQ2050" s="70"/>
      <c r="AR2050" s="83"/>
    </row>
    <row r="2051">
      <c r="A2051" s="61"/>
      <c r="B2051" s="62"/>
      <c r="C2051" s="62"/>
      <c r="D2051" s="62"/>
      <c r="E2051" s="62"/>
      <c r="F2051" s="62"/>
      <c r="G2051" s="62"/>
      <c r="H2051" s="62"/>
      <c r="I2051" s="62"/>
      <c r="J2051" s="62"/>
      <c r="K2051" s="62"/>
      <c r="L2051" s="62"/>
      <c r="M2051" s="67"/>
      <c r="N2051" s="62"/>
      <c r="O2051" s="62"/>
      <c r="P2051" s="62"/>
      <c r="Q2051" s="62"/>
      <c r="R2051" s="66"/>
      <c r="S2051" s="66"/>
      <c r="T2051" s="67"/>
      <c r="U2051" s="67"/>
      <c r="V2051" s="68"/>
      <c r="W2051" s="62"/>
      <c r="X2051" s="62"/>
      <c r="Y2051" s="68"/>
      <c r="Z2051" s="68"/>
      <c r="AA2051" s="68"/>
      <c r="AB2051" s="67"/>
      <c r="AC2051" s="67"/>
      <c r="AD2051" s="67"/>
      <c r="AE2051" s="62"/>
      <c r="AF2051" s="70"/>
      <c r="AG2051" s="67"/>
      <c r="AH2051" s="70"/>
      <c r="AI2051" s="62"/>
      <c r="AJ2051" s="62"/>
      <c r="AK2051" s="62"/>
      <c r="AL2051" s="62"/>
      <c r="AM2051" s="62"/>
      <c r="AN2051" s="70"/>
      <c r="AO2051" s="70"/>
      <c r="AP2051" s="71"/>
      <c r="AQ2051" s="70"/>
      <c r="AR2051" s="83"/>
    </row>
    <row r="2052">
      <c r="A2052" s="61"/>
      <c r="B2052" s="62"/>
      <c r="C2052" s="62"/>
      <c r="D2052" s="62"/>
      <c r="E2052" s="62"/>
      <c r="F2052" s="62"/>
      <c r="G2052" s="62"/>
      <c r="H2052" s="62"/>
      <c r="I2052" s="62"/>
      <c r="J2052" s="62"/>
      <c r="K2052" s="62"/>
      <c r="L2052" s="62"/>
      <c r="M2052" s="67"/>
      <c r="N2052" s="62"/>
      <c r="O2052" s="62"/>
      <c r="P2052" s="62"/>
      <c r="Q2052" s="62"/>
      <c r="R2052" s="66"/>
      <c r="S2052" s="66"/>
      <c r="T2052" s="67"/>
      <c r="U2052" s="67"/>
      <c r="V2052" s="68"/>
      <c r="W2052" s="62"/>
      <c r="X2052" s="62"/>
      <c r="Y2052" s="68"/>
      <c r="Z2052" s="68"/>
      <c r="AA2052" s="68"/>
      <c r="AB2052" s="67"/>
      <c r="AC2052" s="67"/>
      <c r="AD2052" s="67"/>
      <c r="AE2052" s="62"/>
      <c r="AF2052" s="70"/>
      <c r="AG2052" s="67"/>
      <c r="AH2052" s="70"/>
      <c r="AI2052" s="62"/>
      <c r="AJ2052" s="62"/>
      <c r="AK2052" s="62"/>
      <c r="AL2052" s="62"/>
      <c r="AM2052" s="62"/>
      <c r="AN2052" s="70"/>
      <c r="AO2052" s="70"/>
      <c r="AP2052" s="71"/>
      <c r="AQ2052" s="70"/>
      <c r="AR2052" s="83"/>
    </row>
    <row r="2053">
      <c r="A2053" s="61"/>
      <c r="B2053" s="62"/>
      <c r="C2053" s="62"/>
      <c r="D2053" s="62"/>
      <c r="E2053" s="62"/>
      <c r="F2053" s="62"/>
      <c r="G2053" s="62"/>
      <c r="H2053" s="62"/>
      <c r="I2053" s="62"/>
      <c r="J2053" s="62"/>
      <c r="K2053" s="62"/>
      <c r="L2053" s="62"/>
      <c r="M2053" s="67"/>
      <c r="N2053" s="62"/>
      <c r="O2053" s="62"/>
      <c r="P2053" s="62"/>
      <c r="Q2053" s="62"/>
      <c r="R2053" s="66"/>
      <c r="S2053" s="66"/>
      <c r="T2053" s="67"/>
      <c r="U2053" s="67"/>
      <c r="V2053" s="68"/>
      <c r="W2053" s="62"/>
      <c r="X2053" s="62"/>
      <c r="Y2053" s="68"/>
      <c r="Z2053" s="68"/>
      <c r="AA2053" s="68"/>
      <c r="AB2053" s="67"/>
      <c r="AC2053" s="67"/>
      <c r="AD2053" s="67"/>
      <c r="AE2053" s="62"/>
      <c r="AF2053" s="70"/>
      <c r="AG2053" s="67"/>
      <c r="AH2053" s="70"/>
      <c r="AI2053" s="62"/>
      <c r="AJ2053" s="62"/>
      <c r="AK2053" s="62"/>
      <c r="AL2053" s="62"/>
      <c r="AM2053" s="62"/>
      <c r="AN2053" s="70"/>
      <c r="AO2053" s="70"/>
      <c r="AP2053" s="71"/>
      <c r="AQ2053" s="70"/>
      <c r="AR2053" s="83"/>
    </row>
    <row r="2054">
      <c r="A2054" s="61"/>
      <c r="B2054" s="62"/>
      <c r="C2054" s="62"/>
      <c r="D2054" s="62"/>
      <c r="E2054" s="62"/>
      <c r="F2054" s="62"/>
      <c r="G2054" s="62"/>
      <c r="H2054" s="62"/>
      <c r="I2054" s="62"/>
      <c r="J2054" s="62"/>
      <c r="K2054" s="62"/>
      <c r="L2054" s="62"/>
      <c r="M2054" s="67"/>
      <c r="N2054" s="62"/>
      <c r="O2054" s="62"/>
      <c r="P2054" s="62"/>
      <c r="Q2054" s="62"/>
      <c r="R2054" s="66"/>
      <c r="S2054" s="66"/>
      <c r="T2054" s="67"/>
      <c r="U2054" s="67"/>
      <c r="V2054" s="68"/>
      <c r="W2054" s="62"/>
      <c r="X2054" s="62"/>
      <c r="Y2054" s="68"/>
      <c r="Z2054" s="68"/>
      <c r="AA2054" s="68"/>
      <c r="AB2054" s="67"/>
      <c r="AC2054" s="67"/>
      <c r="AD2054" s="67"/>
      <c r="AE2054" s="62"/>
      <c r="AF2054" s="70"/>
      <c r="AG2054" s="67"/>
      <c r="AH2054" s="70"/>
      <c r="AI2054" s="62"/>
      <c r="AJ2054" s="62"/>
      <c r="AK2054" s="62"/>
      <c r="AL2054" s="62"/>
      <c r="AM2054" s="62"/>
      <c r="AN2054" s="70"/>
      <c r="AO2054" s="70"/>
      <c r="AP2054" s="71"/>
      <c r="AQ2054" s="70"/>
      <c r="AR2054" s="83"/>
    </row>
    <row r="2055">
      <c r="A2055" s="61"/>
      <c r="B2055" s="62"/>
      <c r="C2055" s="62"/>
      <c r="D2055" s="62"/>
      <c r="E2055" s="62"/>
      <c r="F2055" s="62"/>
      <c r="G2055" s="62"/>
      <c r="H2055" s="62"/>
      <c r="I2055" s="62"/>
      <c r="J2055" s="62"/>
      <c r="K2055" s="62"/>
      <c r="L2055" s="62"/>
      <c r="M2055" s="67"/>
      <c r="N2055" s="62"/>
      <c r="O2055" s="62"/>
      <c r="P2055" s="62"/>
      <c r="Q2055" s="62"/>
      <c r="R2055" s="66"/>
      <c r="S2055" s="66"/>
      <c r="T2055" s="67"/>
      <c r="U2055" s="67"/>
      <c r="V2055" s="68"/>
      <c r="W2055" s="62"/>
      <c r="X2055" s="62"/>
      <c r="Y2055" s="68"/>
      <c r="Z2055" s="68"/>
      <c r="AA2055" s="68"/>
      <c r="AB2055" s="67"/>
      <c r="AC2055" s="67"/>
      <c r="AD2055" s="67"/>
      <c r="AE2055" s="62"/>
      <c r="AF2055" s="70"/>
      <c r="AG2055" s="67"/>
      <c r="AH2055" s="70"/>
      <c r="AI2055" s="62"/>
      <c r="AJ2055" s="62"/>
      <c r="AK2055" s="62"/>
      <c r="AL2055" s="62"/>
      <c r="AM2055" s="62"/>
      <c r="AN2055" s="70"/>
      <c r="AO2055" s="70"/>
      <c r="AP2055" s="71"/>
      <c r="AQ2055" s="70"/>
      <c r="AR2055" s="83"/>
    </row>
    <row r="2056">
      <c r="A2056" s="61"/>
      <c r="B2056" s="62"/>
      <c r="C2056" s="62"/>
      <c r="D2056" s="62"/>
      <c r="E2056" s="62"/>
      <c r="F2056" s="62"/>
      <c r="G2056" s="62"/>
      <c r="H2056" s="62"/>
      <c r="I2056" s="62"/>
      <c r="J2056" s="62"/>
      <c r="K2056" s="62"/>
      <c r="L2056" s="62"/>
      <c r="M2056" s="67"/>
      <c r="N2056" s="62"/>
      <c r="O2056" s="62"/>
      <c r="P2056" s="62"/>
      <c r="Q2056" s="62"/>
      <c r="R2056" s="66"/>
      <c r="S2056" s="66"/>
      <c r="T2056" s="67"/>
      <c r="U2056" s="67"/>
      <c r="V2056" s="68"/>
      <c r="W2056" s="62"/>
      <c r="X2056" s="62"/>
      <c r="Y2056" s="68"/>
      <c r="Z2056" s="68"/>
      <c r="AA2056" s="68"/>
      <c r="AB2056" s="67"/>
      <c r="AC2056" s="67"/>
      <c r="AD2056" s="67"/>
      <c r="AE2056" s="62"/>
      <c r="AF2056" s="70"/>
      <c r="AG2056" s="67"/>
      <c r="AH2056" s="70"/>
      <c r="AI2056" s="62"/>
      <c r="AJ2056" s="62"/>
      <c r="AK2056" s="62"/>
      <c r="AL2056" s="62"/>
      <c r="AM2056" s="62"/>
      <c r="AN2056" s="70"/>
      <c r="AO2056" s="70"/>
      <c r="AP2056" s="71"/>
      <c r="AQ2056" s="70"/>
      <c r="AR2056" s="83"/>
    </row>
    <row r="2057">
      <c r="A2057" s="61"/>
      <c r="B2057" s="62"/>
      <c r="C2057" s="62"/>
      <c r="D2057" s="62"/>
      <c r="E2057" s="62"/>
      <c r="F2057" s="62"/>
      <c r="G2057" s="62"/>
      <c r="H2057" s="62"/>
      <c r="I2057" s="62"/>
      <c r="J2057" s="62"/>
      <c r="K2057" s="62"/>
      <c r="L2057" s="62"/>
      <c r="M2057" s="67"/>
      <c r="N2057" s="62"/>
      <c r="O2057" s="62"/>
      <c r="P2057" s="62"/>
      <c r="Q2057" s="62"/>
      <c r="R2057" s="66"/>
      <c r="S2057" s="66"/>
      <c r="T2057" s="67"/>
      <c r="U2057" s="67"/>
      <c r="V2057" s="68"/>
      <c r="W2057" s="62"/>
      <c r="X2057" s="62"/>
      <c r="Y2057" s="68"/>
      <c r="Z2057" s="68"/>
      <c r="AA2057" s="68"/>
      <c r="AB2057" s="67"/>
      <c r="AC2057" s="67"/>
      <c r="AD2057" s="67"/>
      <c r="AE2057" s="62"/>
      <c r="AF2057" s="70"/>
      <c r="AG2057" s="67"/>
      <c r="AH2057" s="70"/>
      <c r="AI2057" s="62"/>
      <c r="AJ2057" s="62"/>
      <c r="AK2057" s="62"/>
      <c r="AL2057" s="62"/>
      <c r="AM2057" s="62"/>
      <c r="AN2057" s="70"/>
      <c r="AO2057" s="70"/>
      <c r="AP2057" s="71"/>
      <c r="AQ2057" s="70"/>
      <c r="AR2057" s="83"/>
    </row>
    <row r="2058">
      <c r="A2058" s="61"/>
      <c r="B2058" s="62"/>
      <c r="C2058" s="62"/>
      <c r="D2058" s="62"/>
      <c r="E2058" s="62"/>
      <c r="F2058" s="62"/>
      <c r="G2058" s="62"/>
      <c r="H2058" s="62"/>
      <c r="I2058" s="62"/>
      <c r="J2058" s="62"/>
      <c r="K2058" s="62"/>
      <c r="L2058" s="62"/>
      <c r="M2058" s="67"/>
      <c r="N2058" s="62"/>
      <c r="O2058" s="62"/>
      <c r="P2058" s="62"/>
      <c r="Q2058" s="62"/>
      <c r="R2058" s="66"/>
      <c r="S2058" s="66"/>
      <c r="T2058" s="67"/>
      <c r="U2058" s="67"/>
      <c r="V2058" s="68"/>
      <c r="W2058" s="62"/>
      <c r="X2058" s="62"/>
      <c r="Y2058" s="68"/>
      <c r="Z2058" s="68"/>
      <c r="AA2058" s="68"/>
      <c r="AB2058" s="67"/>
      <c r="AC2058" s="67"/>
      <c r="AD2058" s="67"/>
      <c r="AE2058" s="62"/>
      <c r="AF2058" s="70"/>
      <c r="AG2058" s="67"/>
      <c r="AH2058" s="70"/>
      <c r="AI2058" s="62"/>
      <c r="AJ2058" s="62"/>
      <c r="AK2058" s="62"/>
      <c r="AL2058" s="62"/>
      <c r="AM2058" s="62"/>
      <c r="AN2058" s="70"/>
      <c r="AO2058" s="70"/>
      <c r="AP2058" s="71"/>
      <c r="AQ2058" s="70"/>
      <c r="AR2058" s="83"/>
    </row>
    <row r="2059">
      <c r="A2059" s="61"/>
      <c r="B2059" s="62"/>
      <c r="C2059" s="62"/>
      <c r="D2059" s="62"/>
      <c r="E2059" s="62"/>
      <c r="F2059" s="62"/>
      <c r="G2059" s="62"/>
      <c r="H2059" s="62"/>
      <c r="I2059" s="62"/>
      <c r="J2059" s="62"/>
      <c r="K2059" s="62"/>
      <c r="L2059" s="62"/>
      <c r="M2059" s="67"/>
      <c r="N2059" s="62"/>
      <c r="O2059" s="62"/>
      <c r="P2059" s="62"/>
      <c r="Q2059" s="62"/>
      <c r="R2059" s="66"/>
      <c r="S2059" s="66"/>
      <c r="T2059" s="67"/>
      <c r="U2059" s="67"/>
      <c r="V2059" s="68"/>
      <c r="W2059" s="62"/>
      <c r="X2059" s="62"/>
      <c r="Y2059" s="68"/>
      <c r="Z2059" s="68"/>
      <c r="AA2059" s="68"/>
      <c r="AB2059" s="67"/>
      <c r="AC2059" s="67"/>
      <c r="AD2059" s="67"/>
      <c r="AE2059" s="62"/>
      <c r="AF2059" s="70"/>
      <c r="AG2059" s="67"/>
      <c r="AH2059" s="70"/>
      <c r="AI2059" s="62"/>
      <c r="AJ2059" s="62"/>
      <c r="AK2059" s="62"/>
      <c r="AL2059" s="62"/>
      <c r="AM2059" s="62"/>
      <c r="AN2059" s="70"/>
      <c r="AO2059" s="70"/>
      <c r="AP2059" s="71"/>
      <c r="AQ2059" s="70"/>
      <c r="AR2059" s="83"/>
    </row>
    <row r="2060">
      <c r="A2060" s="61"/>
      <c r="B2060" s="62"/>
      <c r="C2060" s="62"/>
      <c r="D2060" s="62"/>
      <c r="E2060" s="62"/>
      <c r="F2060" s="62"/>
      <c r="G2060" s="62"/>
      <c r="H2060" s="62"/>
      <c r="I2060" s="62"/>
      <c r="J2060" s="62"/>
      <c r="K2060" s="62"/>
      <c r="L2060" s="62"/>
      <c r="M2060" s="67"/>
      <c r="N2060" s="62"/>
      <c r="O2060" s="62"/>
      <c r="P2060" s="62"/>
      <c r="Q2060" s="62"/>
      <c r="R2060" s="66"/>
      <c r="S2060" s="66"/>
      <c r="T2060" s="67"/>
      <c r="U2060" s="67"/>
      <c r="V2060" s="68"/>
      <c r="W2060" s="62"/>
      <c r="X2060" s="62"/>
      <c r="Y2060" s="68"/>
      <c r="Z2060" s="68"/>
      <c r="AA2060" s="68"/>
      <c r="AB2060" s="67"/>
      <c r="AC2060" s="67"/>
      <c r="AD2060" s="67"/>
      <c r="AE2060" s="62"/>
      <c r="AF2060" s="70"/>
      <c r="AG2060" s="67"/>
      <c r="AH2060" s="70"/>
      <c r="AI2060" s="62"/>
      <c r="AJ2060" s="62"/>
      <c r="AK2060" s="62"/>
      <c r="AL2060" s="62"/>
      <c r="AM2060" s="62"/>
      <c r="AN2060" s="70"/>
      <c r="AO2060" s="70"/>
      <c r="AP2060" s="71"/>
      <c r="AQ2060" s="70"/>
      <c r="AR2060" s="83"/>
    </row>
    <row r="2061">
      <c r="A2061" s="61"/>
      <c r="B2061" s="62"/>
      <c r="C2061" s="62"/>
      <c r="D2061" s="62"/>
      <c r="E2061" s="62"/>
      <c r="F2061" s="62"/>
      <c r="G2061" s="62"/>
      <c r="H2061" s="62"/>
      <c r="I2061" s="62"/>
      <c r="J2061" s="62"/>
      <c r="K2061" s="62"/>
      <c r="L2061" s="62"/>
      <c r="M2061" s="67"/>
      <c r="N2061" s="62"/>
      <c r="O2061" s="62"/>
      <c r="P2061" s="62"/>
      <c r="Q2061" s="62"/>
      <c r="R2061" s="66"/>
      <c r="S2061" s="66"/>
      <c r="T2061" s="67"/>
      <c r="U2061" s="67"/>
      <c r="V2061" s="68"/>
      <c r="W2061" s="62"/>
      <c r="X2061" s="62"/>
      <c r="Y2061" s="68"/>
      <c r="Z2061" s="68"/>
      <c r="AA2061" s="68"/>
      <c r="AB2061" s="67"/>
      <c r="AC2061" s="67"/>
      <c r="AD2061" s="67"/>
      <c r="AE2061" s="62"/>
      <c r="AF2061" s="70"/>
      <c r="AG2061" s="67"/>
      <c r="AH2061" s="70"/>
      <c r="AI2061" s="62"/>
      <c r="AJ2061" s="62"/>
      <c r="AK2061" s="62"/>
      <c r="AL2061" s="62"/>
      <c r="AM2061" s="62"/>
      <c r="AN2061" s="70"/>
      <c r="AO2061" s="70"/>
      <c r="AP2061" s="71"/>
      <c r="AQ2061" s="70"/>
      <c r="AR2061" s="83"/>
    </row>
    <row r="2062">
      <c r="A2062" s="61"/>
      <c r="B2062" s="62"/>
      <c r="C2062" s="62"/>
      <c r="D2062" s="62"/>
      <c r="E2062" s="62"/>
      <c r="F2062" s="62"/>
      <c r="G2062" s="62"/>
      <c r="H2062" s="62"/>
      <c r="I2062" s="62"/>
      <c r="J2062" s="62"/>
      <c r="K2062" s="62"/>
      <c r="L2062" s="62"/>
      <c r="M2062" s="67"/>
      <c r="N2062" s="62"/>
      <c r="O2062" s="62"/>
      <c r="P2062" s="62"/>
      <c r="Q2062" s="62"/>
      <c r="R2062" s="66"/>
      <c r="S2062" s="66"/>
      <c r="T2062" s="67"/>
      <c r="U2062" s="67"/>
      <c r="V2062" s="68"/>
      <c r="W2062" s="62"/>
      <c r="X2062" s="62"/>
      <c r="Y2062" s="68"/>
      <c r="Z2062" s="68"/>
      <c r="AA2062" s="68"/>
      <c r="AB2062" s="67"/>
      <c r="AC2062" s="67"/>
      <c r="AD2062" s="67"/>
      <c r="AE2062" s="62"/>
      <c r="AF2062" s="70"/>
      <c r="AG2062" s="67"/>
      <c r="AH2062" s="70"/>
      <c r="AI2062" s="62"/>
      <c r="AJ2062" s="62"/>
      <c r="AK2062" s="62"/>
      <c r="AL2062" s="62"/>
      <c r="AM2062" s="62"/>
      <c r="AN2062" s="70"/>
      <c r="AO2062" s="70"/>
      <c r="AP2062" s="71"/>
      <c r="AQ2062" s="70"/>
      <c r="AR2062" s="83"/>
    </row>
    <row r="2063">
      <c r="A2063" s="61"/>
      <c r="B2063" s="62"/>
      <c r="C2063" s="62"/>
      <c r="D2063" s="62"/>
      <c r="E2063" s="62"/>
      <c r="F2063" s="62"/>
      <c r="G2063" s="62"/>
      <c r="H2063" s="62"/>
      <c r="I2063" s="62"/>
      <c r="J2063" s="62"/>
      <c r="K2063" s="62"/>
      <c r="L2063" s="62"/>
      <c r="M2063" s="67"/>
      <c r="N2063" s="62"/>
      <c r="O2063" s="62"/>
      <c r="P2063" s="62"/>
      <c r="Q2063" s="62"/>
      <c r="R2063" s="66"/>
      <c r="S2063" s="66"/>
      <c r="T2063" s="67"/>
      <c r="U2063" s="67"/>
      <c r="V2063" s="68"/>
      <c r="W2063" s="62"/>
      <c r="X2063" s="62"/>
      <c r="Y2063" s="68"/>
      <c r="Z2063" s="68"/>
      <c r="AA2063" s="68"/>
      <c r="AB2063" s="67"/>
      <c r="AC2063" s="67"/>
      <c r="AD2063" s="67"/>
      <c r="AE2063" s="62"/>
      <c r="AF2063" s="70"/>
      <c r="AG2063" s="67"/>
      <c r="AH2063" s="70"/>
      <c r="AI2063" s="62"/>
      <c r="AJ2063" s="62"/>
      <c r="AK2063" s="62"/>
      <c r="AL2063" s="62"/>
      <c r="AM2063" s="62"/>
      <c r="AN2063" s="70"/>
      <c r="AO2063" s="70"/>
      <c r="AP2063" s="71"/>
      <c r="AQ2063" s="70"/>
      <c r="AR2063" s="83"/>
    </row>
    <row r="2064">
      <c r="A2064" s="61"/>
      <c r="B2064" s="62"/>
      <c r="C2064" s="62"/>
      <c r="D2064" s="62"/>
      <c r="E2064" s="62"/>
      <c r="F2064" s="62"/>
      <c r="G2064" s="62"/>
      <c r="H2064" s="62"/>
      <c r="I2064" s="62"/>
      <c r="J2064" s="62"/>
      <c r="K2064" s="62"/>
      <c r="L2064" s="62"/>
      <c r="M2064" s="67"/>
      <c r="N2064" s="62"/>
      <c r="O2064" s="62"/>
      <c r="P2064" s="62"/>
      <c r="Q2064" s="62"/>
      <c r="R2064" s="66"/>
      <c r="S2064" s="66"/>
      <c r="T2064" s="67"/>
      <c r="U2064" s="67"/>
      <c r="V2064" s="68"/>
      <c r="W2064" s="62"/>
      <c r="X2064" s="62"/>
      <c r="Y2064" s="68"/>
      <c r="Z2064" s="68"/>
      <c r="AA2064" s="68"/>
      <c r="AB2064" s="67"/>
      <c r="AC2064" s="67"/>
      <c r="AD2064" s="67"/>
      <c r="AE2064" s="62"/>
      <c r="AF2064" s="70"/>
      <c r="AG2064" s="67"/>
      <c r="AH2064" s="70"/>
      <c r="AI2064" s="62"/>
      <c r="AJ2064" s="62"/>
      <c r="AK2064" s="62"/>
      <c r="AL2064" s="62"/>
      <c r="AM2064" s="62"/>
      <c r="AN2064" s="70"/>
      <c r="AO2064" s="70"/>
      <c r="AP2064" s="71"/>
      <c r="AQ2064" s="70"/>
      <c r="AR2064" s="83"/>
    </row>
    <row r="2065">
      <c r="A2065" s="61"/>
      <c r="B2065" s="62"/>
      <c r="C2065" s="62"/>
      <c r="D2065" s="62"/>
      <c r="E2065" s="62"/>
      <c r="F2065" s="62"/>
      <c r="G2065" s="62"/>
      <c r="H2065" s="62"/>
      <c r="I2065" s="62"/>
      <c r="J2065" s="62"/>
      <c r="K2065" s="62"/>
      <c r="L2065" s="62"/>
      <c r="M2065" s="67"/>
      <c r="N2065" s="62"/>
      <c r="O2065" s="62"/>
      <c r="P2065" s="62"/>
      <c r="Q2065" s="62"/>
      <c r="R2065" s="66"/>
      <c r="S2065" s="66"/>
      <c r="T2065" s="67"/>
      <c r="U2065" s="67"/>
      <c r="V2065" s="68"/>
      <c r="W2065" s="62"/>
      <c r="X2065" s="62"/>
      <c r="Y2065" s="68"/>
      <c r="Z2065" s="68"/>
      <c r="AA2065" s="68"/>
      <c r="AB2065" s="67"/>
      <c r="AC2065" s="67"/>
      <c r="AD2065" s="67"/>
      <c r="AE2065" s="62"/>
      <c r="AF2065" s="70"/>
      <c r="AG2065" s="67"/>
      <c r="AH2065" s="70"/>
      <c r="AI2065" s="62"/>
      <c r="AJ2065" s="62"/>
      <c r="AK2065" s="62"/>
      <c r="AL2065" s="62"/>
      <c r="AM2065" s="62"/>
      <c r="AN2065" s="70"/>
      <c r="AO2065" s="70"/>
      <c r="AP2065" s="71"/>
      <c r="AQ2065" s="70"/>
      <c r="AR2065" s="83"/>
    </row>
    <row r="2066">
      <c r="A2066" s="61"/>
      <c r="B2066" s="62"/>
      <c r="C2066" s="62"/>
      <c r="D2066" s="62"/>
      <c r="E2066" s="62"/>
      <c r="F2066" s="62"/>
      <c r="G2066" s="62"/>
      <c r="H2066" s="62"/>
      <c r="I2066" s="62"/>
      <c r="J2066" s="62"/>
      <c r="K2066" s="62"/>
      <c r="L2066" s="62"/>
      <c r="M2066" s="67"/>
      <c r="N2066" s="62"/>
      <c r="O2066" s="62"/>
      <c r="P2066" s="62"/>
      <c r="Q2066" s="62"/>
      <c r="R2066" s="66"/>
      <c r="S2066" s="66"/>
      <c r="T2066" s="67"/>
      <c r="U2066" s="67"/>
      <c r="V2066" s="68"/>
      <c r="W2066" s="62"/>
      <c r="X2066" s="62"/>
      <c r="Y2066" s="68"/>
      <c r="Z2066" s="68"/>
      <c r="AA2066" s="68"/>
      <c r="AB2066" s="67"/>
      <c r="AC2066" s="67"/>
      <c r="AD2066" s="67"/>
      <c r="AE2066" s="62"/>
      <c r="AF2066" s="70"/>
      <c r="AG2066" s="67"/>
      <c r="AH2066" s="70"/>
      <c r="AI2066" s="62"/>
      <c r="AJ2066" s="62"/>
      <c r="AK2066" s="62"/>
      <c r="AL2066" s="62"/>
      <c r="AM2066" s="62"/>
      <c r="AN2066" s="70"/>
      <c r="AO2066" s="70"/>
      <c r="AP2066" s="71"/>
      <c r="AQ2066" s="70"/>
      <c r="AR2066" s="83"/>
    </row>
    <row r="2067">
      <c r="A2067" s="61"/>
      <c r="B2067" s="62"/>
      <c r="C2067" s="62"/>
      <c r="D2067" s="62"/>
      <c r="E2067" s="62"/>
      <c r="F2067" s="62"/>
      <c r="G2067" s="62"/>
      <c r="H2067" s="62"/>
      <c r="I2067" s="62"/>
      <c r="J2067" s="62"/>
      <c r="K2067" s="62"/>
      <c r="L2067" s="62"/>
      <c r="M2067" s="67"/>
      <c r="N2067" s="62"/>
      <c r="O2067" s="62"/>
      <c r="P2067" s="62"/>
      <c r="Q2067" s="62"/>
      <c r="R2067" s="66"/>
      <c r="S2067" s="66"/>
      <c r="T2067" s="67"/>
      <c r="U2067" s="67"/>
      <c r="V2067" s="68"/>
      <c r="W2067" s="62"/>
      <c r="X2067" s="62"/>
      <c r="Y2067" s="68"/>
      <c r="Z2067" s="68"/>
      <c r="AA2067" s="68"/>
      <c r="AB2067" s="67"/>
      <c r="AC2067" s="67"/>
      <c r="AD2067" s="67"/>
      <c r="AE2067" s="62"/>
      <c r="AF2067" s="70"/>
      <c r="AG2067" s="67"/>
      <c r="AH2067" s="70"/>
      <c r="AI2067" s="62"/>
      <c r="AJ2067" s="62"/>
      <c r="AK2067" s="62"/>
      <c r="AL2067" s="62"/>
      <c r="AM2067" s="62"/>
      <c r="AN2067" s="70"/>
      <c r="AO2067" s="70"/>
      <c r="AP2067" s="71"/>
      <c r="AQ2067" s="70"/>
      <c r="AR2067" s="83"/>
    </row>
    <row r="2068">
      <c r="A2068" s="61"/>
      <c r="B2068" s="62"/>
      <c r="C2068" s="62"/>
      <c r="D2068" s="62"/>
      <c r="E2068" s="62"/>
      <c r="F2068" s="62"/>
      <c r="G2068" s="62"/>
      <c r="H2068" s="62"/>
      <c r="I2068" s="62"/>
      <c r="J2068" s="62"/>
      <c r="K2068" s="62"/>
      <c r="L2068" s="62"/>
      <c r="M2068" s="67"/>
      <c r="N2068" s="62"/>
      <c r="O2068" s="62"/>
      <c r="P2068" s="62"/>
      <c r="Q2068" s="62"/>
      <c r="R2068" s="66"/>
      <c r="S2068" s="66"/>
      <c r="T2068" s="67"/>
      <c r="U2068" s="67"/>
      <c r="V2068" s="68"/>
      <c r="W2068" s="62"/>
      <c r="X2068" s="62"/>
      <c r="Y2068" s="68"/>
      <c r="Z2068" s="68"/>
      <c r="AA2068" s="68"/>
      <c r="AB2068" s="67"/>
      <c r="AC2068" s="67"/>
      <c r="AD2068" s="67"/>
      <c r="AE2068" s="62"/>
      <c r="AF2068" s="70"/>
      <c r="AG2068" s="67"/>
      <c r="AH2068" s="70"/>
      <c r="AI2068" s="62"/>
      <c r="AJ2068" s="62"/>
      <c r="AK2068" s="62"/>
      <c r="AL2068" s="62"/>
      <c r="AM2068" s="62"/>
      <c r="AN2068" s="70"/>
      <c r="AO2068" s="70"/>
      <c r="AP2068" s="71"/>
      <c r="AQ2068" s="70"/>
      <c r="AR2068" s="83"/>
    </row>
    <row r="2069">
      <c r="A2069" s="61"/>
      <c r="B2069" s="62"/>
      <c r="C2069" s="62"/>
      <c r="D2069" s="62"/>
      <c r="E2069" s="62"/>
      <c r="F2069" s="62"/>
      <c r="G2069" s="62"/>
      <c r="H2069" s="62"/>
      <c r="I2069" s="62"/>
      <c r="J2069" s="62"/>
      <c r="K2069" s="62"/>
      <c r="L2069" s="62"/>
      <c r="M2069" s="67"/>
      <c r="N2069" s="62"/>
      <c r="O2069" s="62"/>
      <c r="P2069" s="62"/>
      <c r="Q2069" s="62"/>
      <c r="R2069" s="66"/>
      <c r="S2069" s="66"/>
      <c r="T2069" s="67"/>
      <c r="U2069" s="67"/>
      <c r="V2069" s="68"/>
      <c r="W2069" s="62"/>
      <c r="X2069" s="62"/>
      <c r="Y2069" s="68"/>
      <c r="Z2069" s="68"/>
      <c r="AA2069" s="68"/>
      <c r="AB2069" s="67"/>
      <c r="AC2069" s="67"/>
      <c r="AD2069" s="67"/>
      <c r="AE2069" s="62"/>
      <c r="AF2069" s="70"/>
      <c r="AG2069" s="67"/>
      <c r="AH2069" s="70"/>
      <c r="AI2069" s="62"/>
      <c r="AJ2069" s="62"/>
      <c r="AK2069" s="62"/>
      <c r="AL2069" s="62"/>
      <c r="AM2069" s="62"/>
      <c r="AN2069" s="70"/>
      <c r="AO2069" s="70"/>
      <c r="AP2069" s="71"/>
      <c r="AQ2069" s="70"/>
      <c r="AR2069" s="83"/>
    </row>
    <row r="2070">
      <c r="A2070" s="61"/>
      <c r="B2070" s="62"/>
      <c r="C2070" s="62"/>
      <c r="D2070" s="62"/>
      <c r="E2070" s="62"/>
      <c r="F2070" s="62"/>
      <c r="G2070" s="62"/>
      <c r="H2070" s="62"/>
      <c r="I2070" s="62"/>
      <c r="J2070" s="62"/>
      <c r="K2070" s="62"/>
      <c r="L2070" s="62"/>
      <c r="M2070" s="67"/>
      <c r="N2070" s="62"/>
      <c r="O2070" s="62"/>
      <c r="P2070" s="62"/>
      <c r="Q2070" s="62"/>
      <c r="R2070" s="66"/>
      <c r="S2070" s="66"/>
      <c r="T2070" s="67"/>
      <c r="U2070" s="67"/>
      <c r="V2070" s="68"/>
      <c r="W2070" s="62"/>
      <c r="X2070" s="62"/>
      <c r="Y2070" s="68"/>
      <c r="Z2070" s="68"/>
      <c r="AA2070" s="68"/>
      <c r="AB2070" s="67"/>
      <c r="AC2070" s="67"/>
      <c r="AD2070" s="67"/>
      <c r="AE2070" s="62"/>
      <c r="AF2070" s="70"/>
      <c r="AG2070" s="67"/>
      <c r="AH2070" s="70"/>
      <c r="AI2070" s="62"/>
      <c r="AJ2070" s="62"/>
      <c r="AK2070" s="62"/>
      <c r="AL2070" s="62"/>
      <c r="AM2070" s="62"/>
      <c r="AN2070" s="70"/>
      <c r="AO2070" s="70"/>
      <c r="AP2070" s="71"/>
      <c r="AQ2070" s="70"/>
      <c r="AR2070" s="83"/>
    </row>
    <row r="2071">
      <c r="A2071" s="61"/>
      <c r="B2071" s="62"/>
      <c r="C2071" s="62"/>
      <c r="D2071" s="62"/>
      <c r="E2071" s="62"/>
      <c r="F2071" s="62"/>
      <c r="G2071" s="62"/>
      <c r="H2071" s="62"/>
      <c r="I2071" s="62"/>
      <c r="J2071" s="62"/>
      <c r="K2071" s="62"/>
      <c r="L2071" s="62"/>
      <c r="M2071" s="67"/>
      <c r="N2071" s="62"/>
      <c r="O2071" s="62"/>
      <c r="P2071" s="62"/>
      <c r="Q2071" s="62"/>
      <c r="R2071" s="66"/>
      <c r="S2071" s="66"/>
      <c r="T2071" s="67"/>
      <c r="U2071" s="67"/>
      <c r="V2071" s="68"/>
      <c r="W2071" s="62"/>
      <c r="X2071" s="62"/>
      <c r="Y2071" s="68"/>
      <c r="Z2071" s="68"/>
      <c r="AA2071" s="68"/>
      <c r="AB2071" s="67"/>
      <c r="AC2071" s="67"/>
      <c r="AD2071" s="67"/>
      <c r="AE2071" s="62"/>
      <c r="AF2071" s="70"/>
      <c r="AG2071" s="67"/>
      <c r="AH2071" s="70"/>
      <c r="AI2071" s="62"/>
      <c r="AJ2071" s="62"/>
      <c r="AK2071" s="62"/>
      <c r="AL2071" s="62"/>
      <c r="AM2071" s="62"/>
      <c r="AN2071" s="70"/>
      <c r="AO2071" s="70"/>
      <c r="AP2071" s="71"/>
      <c r="AQ2071" s="70"/>
      <c r="AR2071" s="83"/>
    </row>
    <row r="2072">
      <c r="A2072" s="61"/>
      <c r="B2072" s="62"/>
      <c r="C2072" s="62"/>
      <c r="D2072" s="62"/>
      <c r="E2072" s="62"/>
      <c r="F2072" s="62"/>
      <c r="G2072" s="62"/>
      <c r="H2072" s="62"/>
      <c r="I2072" s="62"/>
      <c r="J2072" s="62"/>
      <c r="K2072" s="62"/>
      <c r="L2072" s="62"/>
      <c r="M2072" s="67"/>
      <c r="N2072" s="62"/>
      <c r="O2072" s="62"/>
      <c r="P2072" s="62"/>
      <c r="Q2072" s="62"/>
      <c r="R2072" s="66"/>
      <c r="S2072" s="66"/>
      <c r="T2072" s="67"/>
      <c r="U2072" s="67"/>
      <c r="V2072" s="68"/>
      <c r="W2072" s="62"/>
      <c r="X2072" s="62"/>
      <c r="Y2072" s="68"/>
      <c r="Z2072" s="68"/>
      <c r="AA2072" s="68"/>
      <c r="AB2072" s="67"/>
      <c r="AC2072" s="67"/>
      <c r="AD2072" s="67"/>
      <c r="AE2072" s="62"/>
      <c r="AF2072" s="70"/>
      <c r="AG2072" s="67"/>
      <c r="AH2072" s="70"/>
      <c r="AI2072" s="62"/>
      <c r="AJ2072" s="62"/>
      <c r="AK2072" s="62"/>
      <c r="AL2072" s="62"/>
      <c r="AM2072" s="62"/>
      <c r="AN2072" s="70"/>
      <c r="AO2072" s="70"/>
      <c r="AP2072" s="71"/>
      <c r="AQ2072" s="70"/>
      <c r="AR2072" s="83"/>
    </row>
    <row r="2073">
      <c r="A2073" s="61"/>
      <c r="B2073" s="62"/>
      <c r="C2073" s="62"/>
      <c r="D2073" s="62"/>
      <c r="E2073" s="62"/>
      <c r="F2073" s="62"/>
      <c r="G2073" s="62"/>
      <c r="H2073" s="62"/>
      <c r="I2073" s="62"/>
      <c r="J2073" s="62"/>
      <c r="K2073" s="62"/>
      <c r="L2073" s="62"/>
      <c r="M2073" s="67"/>
      <c r="N2073" s="62"/>
      <c r="O2073" s="62"/>
      <c r="P2073" s="62"/>
      <c r="Q2073" s="62"/>
      <c r="R2073" s="66"/>
      <c r="S2073" s="66"/>
      <c r="T2073" s="67"/>
      <c r="U2073" s="67"/>
      <c r="V2073" s="68"/>
      <c r="W2073" s="62"/>
      <c r="X2073" s="62"/>
      <c r="Y2073" s="68"/>
      <c r="Z2073" s="68"/>
      <c r="AA2073" s="68"/>
      <c r="AB2073" s="67"/>
      <c r="AC2073" s="67"/>
      <c r="AD2073" s="67"/>
      <c r="AE2073" s="62"/>
      <c r="AF2073" s="70"/>
      <c r="AG2073" s="67"/>
      <c r="AH2073" s="70"/>
      <c r="AI2073" s="62"/>
      <c r="AJ2073" s="62"/>
      <c r="AK2073" s="62"/>
      <c r="AL2073" s="62"/>
      <c r="AM2073" s="62"/>
      <c r="AN2073" s="70"/>
      <c r="AO2073" s="70"/>
      <c r="AP2073" s="71"/>
      <c r="AQ2073" s="70"/>
      <c r="AR2073" s="83"/>
    </row>
    <row r="2074">
      <c r="A2074" s="61"/>
      <c r="B2074" s="62"/>
      <c r="C2074" s="62"/>
      <c r="D2074" s="62"/>
      <c r="E2074" s="62"/>
      <c r="F2074" s="62"/>
      <c r="G2074" s="62"/>
      <c r="H2074" s="62"/>
      <c r="I2074" s="62"/>
      <c r="J2074" s="62"/>
      <c r="K2074" s="62"/>
      <c r="L2074" s="62"/>
      <c r="M2074" s="67"/>
      <c r="N2074" s="62"/>
      <c r="O2074" s="62"/>
      <c r="P2074" s="62"/>
      <c r="Q2074" s="62"/>
      <c r="R2074" s="66"/>
      <c r="S2074" s="66"/>
      <c r="T2074" s="67"/>
      <c r="U2074" s="67"/>
      <c r="V2074" s="68"/>
      <c r="W2074" s="62"/>
      <c r="X2074" s="62"/>
      <c r="Y2074" s="68"/>
      <c r="Z2074" s="68"/>
      <c r="AA2074" s="68"/>
      <c r="AB2074" s="67"/>
      <c r="AC2074" s="67"/>
      <c r="AD2074" s="67"/>
      <c r="AE2074" s="62"/>
      <c r="AF2074" s="70"/>
      <c r="AG2074" s="67"/>
      <c r="AH2074" s="70"/>
      <c r="AI2074" s="62"/>
      <c r="AJ2074" s="62"/>
      <c r="AK2074" s="62"/>
      <c r="AL2074" s="62"/>
      <c r="AM2074" s="62"/>
      <c r="AN2074" s="70"/>
      <c r="AO2074" s="70"/>
      <c r="AP2074" s="71"/>
      <c r="AQ2074" s="70"/>
      <c r="AR2074" s="83"/>
    </row>
    <row r="2075">
      <c r="A2075" s="61"/>
      <c r="B2075" s="62"/>
      <c r="C2075" s="62"/>
      <c r="D2075" s="62"/>
      <c r="E2075" s="62"/>
      <c r="F2075" s="62"/>
      <c r="G2075" s="62"/>
      <c r="H2075" s="62"/>
      <c r="I2075" s="62"/>
      <c r="J2075" s="62"/>
      <c r="K2075" s="62"/>
      <c r="L2075" s="62"/>
      <c r="M2075" s="67"/>
      <c r="N2075" s="62"/>
      <c r="O2075" s="62"/>
      <c r="P2075" s="62"/>
      <c r="Q2075" s="62"/>
      <c r="R2075" s="66"/>
      <c r="S2075" s="66"/>
      <c r="T2075" s="67"/>
      <c r="U2075" s="67"/>
      <c r="V2075" s="68"/>
      <c r="W2075" s="62"/>
      <c r="X2075" s="62"/>
      <c r="Y2075" s="68"/>
      <c r="Z2075" s="68"/>
      <c r="AA2075" s="68"/>
      <c r="AB2075" s="67"/>
      <c r="AC2075" s="67"/>
      <c r="AD2075" s="67"/>
      <c r="AE2075" s="62"/>
      <c r="AF2075" s="70"/>
      <c r="AG2075" s="67"/>
      <c r="AH2075" s="70"/>
      <c r="AI2075" s="62"/>
      <c r="AJ2075" s="62"/>
      <c r="AK2075" s="62"/>
      <c r="AL2075" s="62"/>
      <c r="AM2075" s="62"/>
      <c r="AN2075" s="70"/>
      <c r="AO2075" s="70"/>
      <c r="AP2075" s="71"/>
      <c r="AQ2075" s="70"/>
      <c r="AR2075" s="83"/>
    </row>
    <row r="2076">
      <c r="A2076" s="61"/>
      <c r="B2076" s="62"/>
      <c r="C2076" s="62"/>
      <c r="D2076" s="62"/>
      <c r="E2076" s="62"/>
      <c r="F2076" s="62"/>
      <c r="G2076" s="62"/>
      <c r="H2076" s="62"/>
      <c r="I2076" s="62"/>
      <c r="J2076" s="62"/>
      <c r="K2076" s="62"/>
      <c r="L2076" s="62"/>
      <c r="M2076" s="67"/>
      <c r="N2076" s="62"/>
      <c r="O2076" s="62"/>
      <c r="P2076" s="62"/>
      <c r="Q2076" s="62"/>
      <c r="R2076" s="66"/>
      <c r="S2076" s="66"/>
      <c r="T2076" s="67"/>
      <c r="U2076" s="67"/>
      <c r="V2076" s="68"/>
      <c r="W2076" s="62"/>
      <c r="X2076" s="62"/>
      <c r="Y2076" s="68"/>
      <c r="Z2076" s="68"/>
      <c r="AA2076" s="68"/>
      <c r="AB2076" s="67"/>
      <c r="AC2076" s="67"/>
      <c r="AD2076" s="67"/>
      <c r="AE2076" s="62"/>
      <c r="AF2076" s="70"/>
      <c r="AG2076" s="67"/>
      <c r="AH2076" s="70"/>
      <c r="AI2076" s="62"/>
      <c r="AJ2076" s="62"/>
      <c r="AK2076" s="62"/>
      <c r="AL2076" s="62"/>
      <c r="AM2076" s="62"/>
      <c r="AN2076" s="70"/>
      <c r="AO2076" s="70"/>
      <c r="AP2076" s="71"/>
      <c r="AQ2076" s="70"/>
      <c r="AR2076" s="83"/>
    </row>
    <row r="2077">
      <c r="A2077" s="61"/>
      <c r="B2077" s="62"/>
      <c r="C2077" s="62"/>
      <c r="D2077" s="62"/>
      <c r="E2077" s="62"/>
      <c r="F2077" s="62"/>
      <c r="G2077" s="62"/>
      <c r="H2077" s="62"/>
      <c r="I2077" s="62"/>
      <c r="J2077" s="62"/>
      <c r="K2077" s="62"/>
      <c r="L2077" s="62"/>
      <c r="M2077" s="67"/>
      <c r="N2077" s="62"/>
      <c r="O2077" s="62"/>
      <c r="P2077" s="62"/>
      <c r="Q2077" s="62"/>
      <c r="R2077" s="66"/>
      <c r="S2077" s="66"/>
      <c r="T2077" s="67"/>
      <c r="U2077" s="67"/>
      <c r="V2077" s="68"/>
      <c r="W2077" s="62"/>
      <c r="X2077" s="62"/>
      <c r="Y2077" s="68"/>
      <c r="Z2077" s="68"/>
      <c r="AA2077" s="68"/>
      <c r="AB2077" s="67"/>
      <c r="AC2077" s="67"/>
      <c r="AD2077" s="67"/>
      <c r="AE2077" s="62"/>
      <c r="AF2077" s="70"/>
      <c r="AG2077" s="67"/>
      <c r="AH2077" s="70"/>
      <c r="AI2077" s="62"/>
      <c r="AJ2077" s="62"/>
      <c r="AK2077" s="62"/>
      <c r="AL2077" s="62"/>
      <c r="AM2077" s="62"/>
      <c r="AN2077" s="70"/>
      <c r="AO2077" s="70"/>
      <c r="AP2077" s="71"/>
      <c r="AQ2077" s="70"/>
      <c r="AR2077" s="83"/>
    </row>
    <row r="2078">
      <c r="A2078" s="61"/>
      <c r="B2078" s="62"/>
      <c r="C2078" s="62"/>
      <c r="D2078" s="62"/>
      <c r="E2078" s="62"/>
      <c r="F2078" s="62"/>
      <c r="G2078" s="62"/>
      <c r="H2078" s="62"/>
      <c r="I2078" s="62"/>
      <c r="J2078" s="62"/>
      <c r="K2078" s="62"/>
      <c r="L2078" s="62"/>
      <c r="M2078" s="67"/>
      <c r="N2078" s="62"/>
      <c r="O2078" s="62"/>
      <c r="P2078" s="62"/>
      <c r="Q2078" s="62"/>
      <c r="R2078" s="66"/>
      <c r="S2078" s="66"/>
      <c r="T2078" s="67"/>
      <c r="U2078" s="67"/>
      <c r="V2078" s="68"/>
      <c r="W2078" s="62"/>
      <c r="X2078" s="62"/>
      <c r="Y2078" s="68"/>
      <c r="Z2078" s="68"/>
      <c r="AA2078" s="68"/>
      <c r="AB2078" s="67"/>
      <c r="AC2078" s="67"/>
      <c r="AD2078" s="67"/>
      <c r="AE2078" s="62"/>
      <c r="AF2078" s="70"/>
      <c r="AG2078" s="67"/>
      <c r="AH2078" s="70"/>
      <c r="AI2078" s="62"/>
      <c r="AJ2078" s="62"/>
      <c r="AK2078" s="62"/>
      <c r="AL2078" s="62"/>
      <c r="AM2078" s="62"/>
      <c r="AN2078" s="70"/>
      <c r="AO2078" s="70"/>
      <c r="AP2078" s="71"/>
      <c r="AQ2078" s="70"/>
      <c r="AR2078" s="83"/>
    </row>
    <row r="2079">
      <c r="A2079" s="61"/>
      <c r="B2079" s="62"/>
      <c r="C2079" s="62"/>
      <c r="D2079" s="62"/>
      <c r="E2079" s="62"/>
      <c r="F2079" s="62"/>
      <c r="G2079" s="62"/>
      <c r="H2079" s="62"/>
      <c r="I2079" s="62"/>
      <c r="J2079" s="62"/>
      <c r="K2079" s="62"/>
      <c r="L2079" s="62"/>
      <c r="M2079" s="67"/>
      <c r="N2079" s="62"/>
      <c r="O2079" s="62"/>
      <c r="P2079" s="62"/>
      <c r="Q2079" s="62"/>
      <c r="R2079" s="66"/>
      <c r="S2079" s="66"/>
      <c r="T2079" s="67"/>
      <c r="U2079" s="67"/>
      <c r="V2079" s="68"/>
      <c r="W2079" s="62"/>
      <c r="X2079" s="62"/>
      <c r="Y2079" s="68"/>
      <c r="Z2079" s="68"/>
      <c r="AA2079" s="68"/>
      <c r="AB2079" s="67"/>
      <c r="AC2079" s="67"/>
      <c r="AD2079" s="67"/>
      <c r="AE2079" s="62"/>
      <c r="AF2079" s="70"/>
      <c r="AG2079" s="67"/>
      <c r="AH2079" s="70"/>
      <c r="AI2079" s="62"/>
      <c r="AJ2079" s="62"/>
      <c r="AK2079" s="62"/>
      <c r="AL2079" s="62"/>
      <c r="AM2079" s="62"/>
      <c r="AN2079" s="70"/>
      <c r="AO2079" s="70"/>
      <c r="AP2079" s="71"/>
      <c r="AQ2079" s="70"/>
      <c r="AR2079" s="83"/>
    </row>
    <row r="2080">
      <c r="A2080" s="61"/>
      <c r="B2080" s="62"/>
      <c r="C2080" s="62"/>
      <c r="D2080" s="62"/>
      <c r="E2080" s="62"/>
      <c r="F2080" s="62"/>
      <c r="G2080" s="62"/>
      <c r="H2080" s="62"/>
      <c r="I2080" s="62"/>
      <c r="J2080" s="62"/>
      <c r="K2080" s="62"/>
      <c r="L2080" s="62"/>
      <c r="M2080" s="67"/>
      <c r="N2080" s="62"/>
      <c r="O2080" s="62"/>
      <c r="P2080" s="62"/>
      <c r="Q2080" s="62"/>
      <c r="R2080" s="66"/>
      <c r="S2080" s="66"/>
      <c r="T2080" s="67"/>
      <c r="U2080" s="67"/>
      <c r="V2080" s="68"/>
      <c r="W2080" s="62"/>
      <c r="X2080" s="62"/>
      <c r="Y2080" s="68"/>
      <c r="Z2080" s="68"/>
      <c r="AA2080" s="68"/>
      <c r="AB2080" s="67"/>
      <c r="AC2080" s="67"/>
      <c r="AD2080" s="67"/>
      <c r="AE2080" s="62"/>
      <c r="AF2080" s="70"/>
      <c r="AG2080" s="67"/>
      <c r="AH2080" s="70"/>
      <c r="AI2080" s="62"/>
      <c r="AJ2080" s="62"/>
      <c r="AK2080" s="62"/>
      <c r="AL2080" s="62"/>
      <c r="AM2080" s="62"/>
      <c r="AN2080" s="70"/>
      <c r="AO2080" s="70"/>
      <c r="AP2080" s="71"/>
      <c r="AQ2080" s="70"/>
      <c r="AR2080" s="83"/>
    </row>
    <row r="2081">
      <c r="A2081" s="61"/>
      <c r="B2081" s="62"/>
      <c r="C2081" s="62"/>
      <c r="D2081" s="62"/>
      <c r="E2081" s="62"/>
      <c r="F2081" s="62"/>
      <c r="G2081" s="62"/>
      <c r="H2081" s="62"/>
      <c r="I2081" s="62"/>
      <c r="J2081" s="62"/>
      <c r="K2081" s="62"/>
      <c r="L2081" s="62"/>
      <c r="M2081" s="67"/>
      <c r="N2081" s="62"/>
      <c r="O2081" s="62"/>
      <c r="P2081" s="62"/>
      <c r="Q2081" s="62"/>
      <c r="R2081" s="66"/>
      <c r="S2081" s="66"/>
      <c r="T2081" s="67"/>
      <c r="U2081" s="67"/>
      <c r="V2081" s="68"/>
      <c r="W2081" s="62"/>
      <c r="X2081" s="62"/>
      <c r="Y2081" s="68"/>
      <c r="Z2081" s="68"/>
      <c r="AA2081" s="68"/>
      <c r="AB2081" s="67"/>
      <c r="AC2081" s="67"/>
      <c r="AD2081" s="67"/>
      <c r="AE2081" s="62"/>
      <c r="AF2081" s="70"/>
      <c r="AG2081" s="67"/>
      <c r="AH2081" s="70"/>
      <c r="AI2081" s="62"/>
      <c r="AJ2081" s="62"/>
      <c r="AK2081" s="62"/>
      <c r="AL2081" s="62"/>
      <c r="AM2081" s="62"/>
      <c r="AN2081" s="70"/>
      <c r="AO2081" s="70"/>
      <c r="AP2081" s="71"/>
      <c r="AQ2081" s="70"/>
      <c r="AR2081" s="83"/>
    </row>
    <row r="2082">
      <c r="A2082" s="61"/>
      <c r="B2082" s="62"/>
      <c r="C2082" s="62"/>
      <c r="D2082" s="62"/>
      <c r="E2082" s="62"/>
      <c r="F2082" s="62"/>
      <c r="G2082" s="62"/>
      <c r="H2082" s="62"/>
      <c r="I2082" s="62"/>
      <c r="J2082" s="62"/>
      <c r="K2082" s="62"/>
      <c r="L2082" s="62"/>
      <c r="M2082" s="67"/>
      <c r="N2082" s="62"/>
      <c r="O2082" s="62"/>
      <c r="P2082" s="62"/>
      <c r="Q2082" s="62"/>
      <c r="R2082" s="66"/>
      <c r="S2082" s="66"/>
      <c r="T2082" s="67"/>
      <c r="U2082" s="67"/>
      <c r="V2082" s="68"/>
      <c r="W2082" s="62"/>
      <c r="X2082" s="62"/>
      <c r="Y2082" s="68"/>
      <c r="Z2082" s="68"/>
      <c r="AA2082" s="68"/>
      <c r="AB2082" s="67"/>
      <c r="AC2082" s="67"/>
      <c r="AD2082" s="67"/>
      <c r="AE2082" s="62"/>
      <c r="AF2082" s="70"/>
      <c r="AG2082" s="67"/>
      <c r="AH2082" s="70"/>
      <c r="AI2082" s="62"/>
      <c r="AJ2082" s="62"/>
      <c r="AK2082" s="62"/>
      <c r="AL2082" s="62"/>
      <c r="AM2082" s="62"/>
      <c r="AN2082" s="70"/>
      <c r="AO2082" s="70"/>
      <c r="AP2082" s="71"/>
      <c r="AQ2082" s="70"/>
      <c r="AR2082" s="83"/>
    </row>
    <row r="2083">
      <c r="A2083" s="61"/>
      <c r="B2083" s="62"/>
      <c r="C2083" s="62"/>
      <c r="D2083" s="62"/>
      <c r="E2083" s="62"/>
      <c r="F2083" s="62"/>
      <c r="G2083" s="62"/>
      <c r="H2083" s="62"/>
      <c r="I2083" s="62"/>
      <c r="J2083" s="62"/>
      <c r="K2083" s="62"/>
      <c r="L2083" s="62"/>
      <c r="M2083" s="67"/>
      <c r="N2083" s="62"/>
      <c r="O2083" s="62"/>
      <c r="P2083" s="62"/>
      <c r="Q2083" s="62"/>
      <c r="R2083" s="66"/>
      <c r="S2083" s="66"/>
      <c r="T2083" s="67"/>
      <c r="U2083" s="67"/>
      <c r="V2083" s="68"/>
      <c r="W2083" s="62"/>
      <c r="X2083" s="62"/>
      <c r="Y2083" s="68"/>
      <c r="Z2083" s="68"/>
      <c r="AA2083" s="68"/>
      <c r="AB2083" s="67"/>
      <c r="AC2083" s="67"/>
      <c r="AD2083" s="67"/>
      <c r="AE2083" s="62"/>
      <c r="AF2083" s="70"/>
      <c r="AG2083" s="67"/>
      <c r="AH2083" s="70"/>
      <c r="AI2083" s="62"/>
      <c r="AJ2083" s="62"/>
      <c r="AK2083" s="62"/>
      <c r="AL2083" s="62"/>
      <c r="AM2083" s="62"/>
      <c r="AN2083" s="70"/>
      <c r="AO2083" s="70"/>
      <c r="AP2083" s="71"/>
      <c r="AQ2083" s="70"/>
      <c r="AR2083" s="83"/>
    </row>
    <row r="2084">
      <c r="A2084" s="61"/>
      <c r="B2084" s="62"/>
      <c r="C2084" s="62"/>
      <c r="D2084" s="62"/>
      <c r="E2084" s="62"/>
      <c r="F2084" s="62"/>
      <c r="G2084" s="62"/>
      <c r="H2084" s="62"/>
      <c r="I2084" s="62"/>
      <c r="J2084" s="62"/>
      <c r="K2084" s="62"/>
      <c r="L2084" s="62"/>
      <c r="M2084" s="67"/>
      <c r="N2084" s="62"/>
      <c r="O2084" s="62"/>
      <c r="P2084" s="62"/>
      <c r="Q2084" s="62"/>
      <c r="R2084" s="66"/>
      <c r="S2084" s="66"/>
      <c r="T2084" s="67"/>
      <c r="U2084" s="67"/>
      <c r="V2084" s="68"/>
      <c r="W2084" s="62"/>
      <c r="X2084" s="62"/>
      <c r="Y2084" s="68"/>
      <c r="Z2084" s="68"/>
      <c r="AA2084" s="68"/>
      <c r="AB2084" s="67"/>
      <c r="AC2084" s="67"/>
      <c r="AD2084" s="67"/>
      <c r="AE2084" s="62"/>
      <c r="AF2084" s="70"/>
      <c r="AG2084" s="67"/>
      <c r="AH2084" s="70"/>
      <c r="AI2084" s="62"/>
      <c r="AJ2084" s="62"/>
      <c r="AK2084" s="62"/>
      <c r="AL2084" s="62"/>
      <c r="AM2084" s="62"/>
      <c r="AN2084" s="70"/>
      <c r="AO2084" s="70"/>
      <c r="AP2084" s="71"/>
      <c r="AQ2084" s="70"/>
      <c r="AR2084" s="83"/>
    </row>
    <row r="2085">
      <c r="A2085" s="61"/>
      <c r="B2085" s="62"/>
      <c r="C2085" s="62"/>
      <c r="D2085" s="62"/>
      <c r="E2085" s="62"/>
      <c r="F2085" s="62"/>
      <c r="G2085" s="62"/>
      <c r="H2085" s="62"/>
      <c r="I2085" s="62"/>
      <c r="J2085" s="62"/>
      <c r="K2085" s="62"/>
      <c r="L2085" s="62"/>
      <c r="M2085" s="67"/>
      <c r="N2085" s="62"/>
      <c r="O2085" s="62"/>
      <c r="P2085" s="62"/>
      <c r="Q2085" s="62"/>
      <c r="R2085" s="66"/>
      <c r="S2085" s="66"/>
      <c r="T2085" s="67"/>
      <c r="U2085" s="67"/>
      <c r="V2085" s="68"/>
      <c r="W2085" s="62"/>
      <c r="X2085" s="62"/>
      <c r="Y2085" s="68"/>
      <c r="Z2085" s="68"/>
      <c r="AA2085" s="68"/>
      <c r="AB2085" s="67"/>
      <c r="AC2085" s="67"/>
      <c r="AD2085" s="67"/>
      <c r="AE2085" s="62"/>
      <c r="AF2085" s="70"/>
      <c r="AG2085" s="67"/>
      <c r="AH2085" s="70"/>
      <c r="AI2085" s="62"/>
      <c r="AJ2085" s="62"/>
      <c r="AK2085" s="62"/>
      <c r="AL2085" s="62"/>
      <c r="AM2085" s="62"/>
      <c r="AN2085" s="70"/>
      <c r="AO2085" s="70"/>
      <c r="AP2085" s="71"/>
      <c r="AQ2085" s="70"/>
      <c r="AR2085" s="83"/>
    </row>
    <row r="2086">
      <c r="A2086" s="61"/>
      <c r="B2086" s="62"/>
      <c r="C2086" s="62"/>
      <c r="D2086" s="62"/>
      <c r="E2086" s="62"/>
      <c r="F2086" s="62"/>
      <c r="G2086" s="62"/>
      <c r="H2086" s="62"/>
      <c r="I2086" s="62"/>
      <c r="J2086" s="62"/>
      <c r="K2086" s="62"/>
      <c r="L2086" s="62"/>
      <c r="M2086" s="67"/>
      <c r="N2086" s="62"/>
      <c r="O2086" s="62"/>
      <c r="P2086" s="62"/>
      <c r="Q2086" s="62"/>
      <c r="R2086" s="66"/>
      <c r="S2086" s="66"/>
      <c r="T2086" s="67"/>
      <c r="U2086" s="67"/>
      <c r="V2086" s="68"/>
      <c r="W2086" s="62"/>
      <c r="X2086" s="62"/>
      <c r="Y2086" s="68"/>
      <c r="Z2086" s="68"/>
      <c r="AA2086" s="68"/>
      <c r="AB2086" s="67"/>
      <c r="AC2086" s="67"/>
      <c r="AD2086" s="67"/>
      <c r="AE2086" s="62"/>
      <c r="AF2086" s="70"/>
      <c r="AG2086" s="67"/>
      <c r="AH2086" s="70"/>
      <c r="AI2086" s="62"/>
      <c r="AJ2086" s="62"/>
      <c r="AK2086" s="62"/>
      <c r="AL2086" s="62"/>
      <c r="AM2086" s="62"/>
      <c r="AN2086" s="70"/>
      <c r="AO2086" s="70"/>
      <c r="AP2086" s="71"/>
      <c r="AQ2086" s="70"/>
      <c r="AR2086" s="83"/>
    </row>
    <row r="2087">
      <c r="A2087" s="61"/>
      <c r="B2087" s="62"/>
      <c r="C2087" s="62"/>
      <c r="D2087" s="62"/>
      <c r="E2087" s="62"/>
      <c r="F2087" s="62"/>
      <c r="G2087" s="62"/>
      <c r="H2087" s="62"/>
      <c r="I2087" s="62"/>
      <c r="J2087" s="62"/>
      <c r="K2087" s="62"/>
      <c r="L2087" s="62"/>
      <c r="M2087" s="67"/>
      <c r="N2087" s="62"/>
      <c r="O2087" s="62"/>
      <c r="P2087" s="62"/>
      <c r="Q2087" s="62"/>
      <c r="R2087" s="66"/>
      <c r="S2087" s="66"/>
      <c r="T2087" s="67"/>
      <c r="U2087" s="67"/>
      <c r="V2087" s="68"/>
      <c r="W2087" s="62"/>
      <c r="X2087" s="62"/>
      <c r="Y2087" s="68"/>
      <c r="Z2087" s="68"/>
      <c r="AA2087" s="68"/>
      <c r="AB2087" s="67"/>
      <c r="AC2087" s="67"/>
      <c r="AD2087" s="67"/>
      <c r="AE2087" s="62"/>
      <c r="AF2087" s="70"/>
      <c r="AG2087" s="67"/>
      <c r="AH2087" s="70"/>
      <c r="AI2087" s="62"/>
      <c r="AJ2087" s="62"/>
      <c r="AK2087" s="62"/>
      <c r="AL2087" s="62"/>
      <c r="AM2087" s="62"/>
      <c r="AN2087" s="70"/>
      <c r="AO2087" s="70"/>
      <c r="AP2087" s="71"/>
      <c r="AQ2087" s="70"/>
      <c r="AR2087" s="83"/>
    </row>
    <row r="2088">
      <c r="A2088" s="61"/>
      <c r="B2088" s="62"/>
      <c r="C2088" s="62"/>
      <c r="D2088" s="62"/>
      <c r="E2088" s="62"/>
      <c r="F2088" s="62"/>
      <c r="G2088" s="62"/>
      <c r="H2088" s="62"/>
      <c r="I2088" s="62"/>
      <c r="J2088" s="62"/>
      <c r="K2088" s="62"/>
      <c r="L2088" s="62"/>
      <c r="M2088" s="67"/>
      <c r="N2088" s="62"/>
      <c r="O2088" s="62"/>
      <c r="P2088" s="62"/>
      <c r="Q2088" s="62"/>
      <c r="R2088" s="66"/>
      <c r="S2088" s="66"/>
      <c r="T2088" s="67"/>
      <c r="U2088" s="67"/>
      <c r="V2088" s="68"/>
      <c r="W2088" s="62"/>
      <c r="X2088" s="62"/>
      <c r="Y2088" s="68"/>
      <c r="Z2088" s="68"/>
      <c r="AA2088" s="68"/>
      <c r="AB2088" s="67"/>
      <c r="AC2088" s="67"/>
      <c r="AD2088" s="67"/>
      <c r="AE2088" s="62"/>
      <c r="AF2088" s="70"/>
      <c r="AG2088" s="67"/>
      <c r="AH2088" s="70"/>
      <c r="AI2088" s="62"/>
      <c r="AJ2088" s="62"/>
      <c r="AK2088" s="62"/>
      <c r="AL2088" s="62"/>
      <c r="AM2088" s="62"/>
      <c r="AN2088" s="70"/>
      <c r="AO2088" s="70"/>
      <c r="AP2088" s="71"/>
      <c r="AQ2088" s="70"/>
      <c r="AR2088" s="83"/>
    </row>
    <row r="2089">
      <c r="A2089" s="61"/>
      <c r="B2089" s="62"/>
      <c r="C2089" s="62"/>
      <c r="D2089" s="62"/>
      <c r="E2089" s="62"/>
      <c r="F2089" s="62"/>
      <c r="G2089" s="62"/>
      <c r="H2089" s="62"/>
      <c r="I2089" s="62"/>
      <c r="J2089" s="62"/>
      <c r="K2089" s="62"/>
      <c r="L2089" s="62"/>
      <c r="M2089" s="67"/>
      <c r="N2089" s="62"/>
      <c r="O2089" s="62"/>
      <c r="P2089" s="62"/>
      <c r="Q2089" s="62"/>
      <c r="R2089" s="66"/>
      <c r="S2089" s="66"/>
      <c r="T2089" s="67"/>
      <c r="U2089" s="67"/>
      <c r="V2089" s="68"/>
      <c r="W2089" s="62"/>
      <c r="X2089" s="62"/>
      <c r="Y2089" s="68"/>
      <c r="Z2089" s="68"/>
      <c r="AA2089" s="68"/>
      <c r="AB2089" s="67"/>
      <c r="AC2089" s="67"/>
      <c r="AD2089" s="67"/>
      <c r="AE2089" s="62"/>
      <c r="AF2089" s="70"/>
      <c r="AG2089" s="67"/>
      <c r="AH2089" s="70"/>
      <c r="AI2089" s="62"/>
      <c r="AJ2089" s="62"/>
      <c r="AK2089" s="62"/>
      <c r="AL2089" s="62"/>
      <c r="AM2089" s="62"/>
      <c r="AN2089" s="70"/>
      <c r="AO2089" s="70"/>
      <c r="AP2089" s="71"/>
      <c r="AQ2089" s="70"/>
      <c r="AR2089" s="83"/>
    </row>
    <row r="2090">
      <c r="A2090" s="61"/>
      <c r="B2090" s="62"/>
      <c r="C2090" s="62"/>
      <c r="D2090" s="62"/>
      <c r="E2090" s="62"/>
      <c r="F2090" s="62"/>
      <c r="G2090" s="62"/>
      <c r="H2090" s="62"/>
      <c r="I2090" s="62"/>
      <c r="J2090" s="62"/>
      <c r="K2090" s="62"/>
      <c r="L2090" s="62"/>
      <c r="M2090" s="67"/>
      <c r="N2090" s="62"/>
      <c r="O2090" s="62"/>
      <c r="P2090" s="62"/>
      <c r="Q2090" s="62"/>
      <c r="R2090" s="66"/>
      <c r="S2090" s="66"/>
      <c r="T2090" s="67"/>
      <c r="U2090" s="67"/>
      <c r="V2090" s="68"/>
      <c r="W2090" s="62"/>
      <c r="X2090" s="62"/>
      <c r="Y2090" s="68"/>
      <c r="Z2090" s="68"/>
      <c r="AA2090" s="68"/>
      <c r="AB2090" s="67"/>
      <c r="AC2090" s="67"/>
      <c r="AD2090" s="67"/>
      <c r="AE2090" s="62"/>
      <c r="AF2090" s="70"/>
      <c r="AG2090" s="67"/>
      <c r="AH2090" s="70"/>
      <c r="AI2090" s="62"/>
      <c r="AJ2090" s="62"/>
      <c r="AK2090" s="62"/>
      <c r="AL2090" s="62"/>
      <c r="AM2090" s="62"/>
      <c r="AN2090" s="70"/>
      <c r="AO2090" s="70"/>
      <c r="AP2090" s="71"/>
      <c r="AQ2090" s="70"/>
      <c r="AR2090" s="83"/>
    </row>
    <row r="2091">
      <c r="A2091" s="61"/>
      <c r="B2091" s="62"/>
      <c r="C2091" s="62"/>
      <c r="D2091" s="62"/>
      <c r="E2091" s="62"/>
      <c r="F2091" s="62"/>
      <c r="G2091" s="62"/>
      <c r="H2091" s="62"/>
      <c r="I2091" s="62"/>
      <c r="J2091" s="62"/>
      <c r="K2091" s="62"/>
      <c r="L2091" s="62"/>
      <c r="M2091" s="67"/>
      <c r="N2091" s="62"/>
      <c r="O2091" s="62"/>
      <c r="P2091" s="62"/>
      <c r="Q2091" s="62"/>
      <c r="R2091" s="66"/>
      <c r="S2091" s="66"/>
      <c r="T2091" s="67"/>
      <c r="U2091" s="67"/>
      <c r="V2091" s="68"/>
      <c r="W2091" s="62"/>
      <c r="X2091" s="62"/>
      <c r="Y2091" s="68"/>
      <c r="Z2091" s="68"/>
      <c r="AA2091" s="68"/>
      <c r="AB2091" s="67"/>
      <c r="AC2091" s="67"/>
      <c r="AD2091" s="67"/>
      <c r="AE2091" s="62"/>
      <c r="AF2091" s="70"/>
      <c r="AG2091" s="67"/>
      <c r="AH2091" s="70"/>
      <c r="AI2091" s="62"/>
      <c r="AJ2091" s="62"/>
      <c r="AK2091" s="62"/>
      <c r="AL2091" s="62"/>
      <c r="AM2091" s="62"/>
      <c r="AN2091" s="70"/>
      <c r="AO2091" s="70"/>
      <c r="AP2091" s="71"/>
      <c r="AQ2091" s="70"/>
      <c r="AR2091" s="83"/>
    </row>
    <row r="2092">
      <c r="A2092" s="61"/>
      <c r="B2092" s="62"/>
      <c r="C2092" s="62"/>
      <c r="D2092" s="62"/>
      <c r="E2092" s="62"/>
      <c r="F2092" s="62"/>
      <c r="G2092" s="62"/>
      <c r="H2092" s="62"/>
      <c r="I2092" s="62"/>
      <c r="J2092" s="62"/>
      <c r="K2092" s="62"/>
      <c r="L2092" s="62"/>
      <c r="M2092" s="67"/>
      <c r="N2092" s="62"/>
      <c r="O2092" s="62"/>
      <c r="P2092" s="62"/>
      <c r="Q2092" s="62"/>
      <c r="R2092" s="66"/>
      <c r="S2092" s="66"/>
      <c r="T2092" s="67"/>
      <c r="U2092" s="67"/>
      <c r="V2092" s="68"/>
      <c r="W2092" s="62"/>
      <c r="X2092" s="62"/>
      <c r="Y2092" s="68"/>
      <c r="Z2092" s="68"/>
      <c r="AA2092" s="68"/>
      <c r="AB2092" s="67"/>
      <c r="AC2092" s="67"/>
      <c r="AD2092" s="67"/>
      <c r="AE2092" s="62"/>
      <c r="AF2092" s="70"/>
      <c r="AG2092" s="67"/>
      <c r="AH2092" s="70"/>
      <c r="AI2092" s="62"/>
      <c r="AJ2092" s="62"/>
      <c r="AK2092" s="62"/>
      <c r="AL2092" s="62"/>
      <c r="AM2092" s="62"/>
      <c r="AN2092" s="70"/>
      <c r="AO2092" s="70"/>
      <c r="AP2092" s="71"/>
      <c r="AQ2092" s="70"/>
      <c r="AR2092" s="83"/>
    </row>
    <row r="2093">
      <c r="A2093" s="61"/>
      <c r="B2093" s="62"/>
      <c r="C2093" s="62"/>
      <c r="D2093" s="62"/>
      <c r="E2093" s="62"/>
      <c r="F2093" s="62"/>
      <c r="G2093" s="62"/>
      <c r="H2093" s="62"/>
      <c r="I2093" s="62"/>
      <c r="J2093" s="62"/>
      <c r="K2093" s="62"/>
      <c r="L2093" s="62"/>
      <c r="M2093" s="67"/>
      <c r="N2093" s="62"/>
      <c r="O2093" s="62"/>
      <c r="P2093" s="62"/>
      <c r="Q2093" s="62"/>
      <c r="R2093" s="66"/>
      <c r="S2093" s="66"/>
      <c r="T2093" s="67"/>
      <c r="U2093" s="67"/>
      <c r="V2093" s="68"/>
      <c r="W2093" s="62"/>
      <c r="X2093" s="62"/>
      <c r="Y2093" s="68"/>
      <c r="Z2093" s="68"/>
      <c r="AA2093" s="68"/>
      <c r="AB2093" s="67"/>
      <c r="AC2093" s="67"/>
      <c r="AD2093" s="67"/>
      <c r="AE2093" s="62"/>
      <c r="AF2093" s="70"/>
      <c r="AG2093" s="67"/>
      <c r="AH2093" s="70"/>
      <c r="AI2093" s="62"/>
      <c r="AJ2093" s="62"/>
      <c r="AK2093" s="62"/>
      <c r="AL2093" s="62"/>
      <c r="AM2093" s="62"/>
      <c r="AN2093" s="70"/>
      <c r="AO2093" s="70"/>
      <c r="AP2093" s="71"/>
      <c r="AQ2093" s="70"/>
      <c r="AR2093" s="83"/>
    </row>
    <row r="2094">
      <c r="A2094" s="61"/>
      <c r="B2094" s="62"/>
      <c r="C2094" s="62"/>
      <c r="D2094" s="62"/>
      <c r="E2094" s="62"/>
      <c r="F2094" s="62"/>
      <c r="G2094" s="62"/>
      <c r="H2094" s="62"/>
      <c r="I2094" s="62"/>
      <c r="J2094" s="62"/>
      <c r="K2094" s="62"/>
      <c r="L2094" s="62"/>
      <c r="M2094" s="67"/>
      <c r="N2094" s="62"/>
      <c r="O2094" s="62"/>
      <c r="P2094" s="62"/>
      <c r="Q2094" s="62"/>
      <c r="R2094" s="66"/>
      <c r="S2094" s="66"/>
      <c r="T2094" s="67"/>
      <c r="U2094" s="67"/>
      <c r="V2094" s="68"/>
      <c r="W2094" s="62"/>
      <c r="X2094" s="62"/>
      <c r="Y2094" s="68"/>
      <c r="Z2094" s="68"/>
      <c r="AA2094" s="68"/>
      <c r="AB2094" s="67"/>
      <c r="AC2094" s="67"/>
      <c r="AD2094" s="67"/>
      <c r="AE2094" s="62"/>
      <c r="AF2094" s="70"/>
      <c r="AG2094" s="67"/>
      <c r="AH2094" s="70"/>
      <c r="AI2094" s="62"/>
      <c r="AJ2094" s="62"/>
      <c r="AK2094" s="62"/>
      <c r="AL2094" s="62"/>
      <c r="AM2094" s="62"/>
      <c r="AN2094" s="70"/>
      <c r="AO2094" s="70"/>
      <c r="AP2094" s="71"/>
      <c r="AQ2094" s="70"/>
      <c r="AR2094" s="83"/>
    </row>
    <row r="2095">
      <c r="A2095" s="61"/>
      <c r="B2095" s="62"/>
      <c r="C2095" s="62"/>
      <c r="D2095" s="62"/>
      <c r="E2095" s="62"/>
      <c r="F2095" s="62"/>
      <c r="G2095" s="62"/>
      <c r="H2095" s="62"/>
      <c r="I2095" s="62"/>
      <c r="J2095" s="62"/>
      <c r="K2095" s="62"/>
      <c r="L2095" s="62"/>
      <c r="M2095" s="67"/>
      <c r="N2095" s="62"/>
      <c r="O2095" s="62"/>
      <c r="P2095" s="62"/>
      <c r="Q2095" s="62"/>
      <c r="R2095" s="66"/>
      <c r="S2095" s="66"/>
      <c r="T2095" s="67"/>
      <c r="U2095" s="67"/>
      <c r="V2095" s="68"/>
      <c r="W2095" s="62"/>
      <c r="X2095" s="62"/>
      <c r="Y2095" s="68"/>
      <c r="Z2095" s="68"/>
      <c r="AA2095" s="68"/>
      <c r="AB2095" s="67"/>
      <c r="AC2095" s="67"/>
      <c r="AD2095" s="67"/>
      <c r="AE2095" s="62"/>
      <c r="AF2095" s="70"/>
      <c r="AG2095" s="67"/>
      <c r="AH2095" s="70"/>
      <c r="AI2095" s="62"/>
      <c r="AJ2095" s="62"/>
      <c r="AK2095" s="62"/>
      <c r="AL2095" s="62"/>
      <c r="AM2095" s="62"/>
      <c r="AN2095" s="70"/>
      <c r="AO2095" s="70"/>
      <c r="AP2095" s="71"/>
      <c r="AQ2095" s="70"/>
      <c r="AR2095" s="83"/>
    </row>
    <row r="2096">
      <c r="A2096" s="61"/>
      <c r="B2096" s="62"/>
      <c r="C2096" s="62"/>
      <c r="D2096" s="62"/>
      <c r="E2096" s="62"/>
      <c r="F2096" s="62"/>
      <c r="G2096" s="62"/>
      <c r="H2096" s="62"/>
      <c r="I2096" s="62"/>
      <c r="J2096" s="62"/>
      <c r="K2096" s="62"/>
      <c r="L2096" s="62"/>
      <c r="M2096" s="67"/>
      <c r="N2096" s="62"/>
      <c r="O2096" s="62"/>
      <c r="P2096" s="62"/>
      <c r="Q2096" s="62"/>
      <c r="R2096" s="66"/>
      <c r="S2096" s="66"/>
      <c r="T2096" s="67"/>
      <c r="U2096" s="67"/>
      <c r="V2096" s="68"/>
      <c r="W2096" s="62"/>
      <c r="X2096" s="62"/>
      <c r="Y2096" s="68"/>
      <c r="Z2096" s="68"/>
      <c r="AA2096" s="68"/>
      <c r="AB2096" s="67"/>
      <c r="AC2096" s="67"/>
      <c r="AD2096" s="67"/>
      <c r="AE2096" s="62"/>
      <c r="AF2096" s="70"/>
      <c r="AG2096" s="67"/>
      <c r="AH2096" s="70"/>
      <c r="AI2096" s="62"/>
      <c r="AJ2096" s="62"/>
      <c r="AK2096" s="62"/>
      <c r="AL2096" s="62"/>
      <c r="AM2096" s="62"/>
      <c r="AN2096" s="70"/>
      <c r="AO2096" s="70"/>
      <c r="AP2096" s="71"/>
      <c r="AQ2096" s="70"/>
      <c r="AR2096" s="83"/>
    </row>
    <row r="2097">
      <c r="A2097" s="61"/>
      <c r="B2097" s="62"/>
      <c r="C2097" s="62"/>
      <c r="D2097" s="62"/>
      <c r="E2097" s="62"/>
      <c r="F2097" s="62"/>
      <c r="G2097" s="62"/>
      <c r="H2097" s="62"/>
      <c r="I2097" s="62"/>
      <c r="J2097" s="62"/>
      <c r="K2097" s="62"/>
      <c r="L2097" s="62"/>
      <c r="M2097" s="67"/>
      <c r="N2097" s="62"/>
      <c r="O2097" s="62"/>
      <c r="P2097" s="62"/>
      <c r="Q2097" s="62"/>
      <c r="R2097" s="66"/>
      <c r="S2097" s="66"/>
      <c r="T2097" s="67"/>
      <c r="U2097" s="67"/>
      <c r="V2097" s="68"/>
      <c r="W2097" s="62"/>
      <c r="X2097" s="62"/>
      <c r="Y2097" s="68"/>
      <c r="Z2097" s="68"/>
      <c r="AA2097" s="68"/>
      <c r="AB2097" s="67"/>
      <c r="AC2097" s="67"/>
      <c r="AD2097" s="67"/>
      <c r="AE2097" s="62"/>
      <c r="AF2097" s="70"/>
      <c r="AG2097" s="67"/>
      <c r="AH2097" s="70"/>
      <c r="AI2097" s="62"/>
      <c r="AJ2097" s="62"/>
      <c r="AK2097" s="62"/>
      <c r="AL2097" s="62"/>
      <c r="AM2097" s="62"/>
      <c r="AN2097" s="70"/>
      <c r="AO2097" s="70"/>
      <c r="AP2097" s="71"/>
      <c r="AQ2097" s="70"/>
      <c r="AR2097" s="83"/>
    </row>
    <row r="2098">
      <c r="A2098" s="61"/>
      <c r="B2098" s="62"/>
      <c r="C2098" s="62"/>
      <c r="D2098" s="62"/>
      <c r="E2098" s="62"/>
      <c r="F2098" s="62"/>
      <c r="G2098" s="62"/>
      <c r="H2098" s="62"/>
      <c r="I2098" s="62"/>
      <c r="J2098" s="62"/>
      <c r="K2098" s="62"/>
      <c r="L2098" s="62"/>
      <c r="M2098" s="67"/>
      <c r="N2098" s="62"/>
      <c r="O2098" s="62"/>
      <c r="P2098" s="62"/>
      <c r="Q2098" s="62"/>
      <c r="R2098" s="66"/>
      <c r="S2098" s="66"/>
      <c r="T2098" s="67"/>
      <c r="U2098" s="67"/>
      <c r="V2098" s="68"/>
      <c r="W2098" s="62"/>
      <c r="X2098" s="62"/>
      <c r="Y2098" s="68"/>
      <c r="Z2098" s="68"/>
      <c r="AA2098" s="68"/>
      <c r="AB2098" s="67"/>
      <c r="AC2098" s="67"/>
      <c r="AD2098" s="67"/>
      <c r="AE2098" s="62"/>
      <c r="AF2098" s="70"/>
      <c r="AG2098" s="67"/>
      <c r="AH2098" s="70"/>
      <c r="AI2098" s="62"/>
      <c r="AJ2098" s="62"/>
      <c r="AK2098" s="62"/>
      <c r="AL2098" s="62"/>
      <c r="AM2098" s="62"/>
      <c r="AN2098" s="70"/>
      <c r="AO2098" s="70"/>
      <c r="AP2098" s="71"/>
      <c r="AQ2098" s="70"/>
      <c r="AR2098" s="83"/>
    </row>
    <row r="2099">
      <c r="A2099" s="61"/>
      <c r="B2099" s="62"/>
      <c r="C2099" s="62"/>
      <c r="D2099" s="62"/>
      <c r="E2099" s="62"/>
      <c r="F2099" s="62"/>
      <c r="G2099" s="62"/>
      <c r="H2099" s="62"/>
      <c r="I2099" s="62"/>
      <c r="J2099" s="62"/>
      <c r="K2099" s="62"/>
      <c r="L2099" s="62"/>
      <c r="M2099" s="67"/>
      <c r="N2099" s="62"/>
      <c r="O2099" s="62"/>
      <c r="P2099" s="62"/>
      <c r="Q2099" s="62"/>
      <c r="R2099" s="66"/>
      <c r="S2099" s="66"/>
      <c r="T2099" s="67"/>
      <c r="U2099" s="67"/>
      <c r="V2099" s="68"/>
      <c r="W2099" s="62"/>
      <c r="X2099" s="62"/>
      <c r="Y2099" s="68"/>
      <c r="Z2099" s="68"/>
      <c r="AA2099" s="68"/>
      <c r="AB2099" s="67"/>
      <c r="AC2099" s="67"/>
      <c r="AD2099" s="67"/>
      <c r="AE2099" s="62"/>
      <c r="AF2099" s="70"/>
      <c r="AG2099" s="67"/>
      <c r="AH2099" s="70"/>
      <c r="AI2099" s="62"/>
      <c r="AJ2099" s="62"/>
      <c r="AK2099" s="62"/>
      <c r="AL2099" s="62"/>
      <c r="AM2099" s="62"/>
      <c r="AN2099" s="70"/>
      <c r="AO2099" s="70"/>
      <c r="AP2099" s="71"/>
      <c r="AQ2099" s="70"/>
      <c r="AR2099" s="83"/>
    </row>
    <row r="2100">
      <c r="A2100" s="61"/>
      <c r="B2100" s="62"/>
      <c r="C2100" s="62"/>
      <c r="D2100" s="62"/>
      <c r="E2100" s="62"/>
      <c r="F2100" s="62"/>
      <c r="G2100" s="62"/>
      <c r="H2100" s="62"/>
      <c r="I2100" s="62"/>
      <c r="J2100" s="62"/>
      <c r="K2100" s="62"/>
      <c r="L2100" s="62"/>
      <c r="M2100" s="67"/>
      <c r="N2100" s="62"/>
      <c r="O2100" s="62"/>
      <c r="P2100" s="62"/>
      <c r="Q2100" s="62"/>
      <c r="R2100" s="66"/>
      <c r="S2100" s="66"/>
      <c r="T2100" s="67"/>
      <c r="U2100" s="67"/>
      <c r="V2100" s="68"/>
      <c r="W2100" s="62"/>
      <c r="X2100" s="62"/>
      <c r="Y2100" s="68"/>
      <c r="Z2100" s="68"/>
      <c r="AA2100" s="68"/>
      <c r="AB2100" s="67"/>
      <c r="AC2100" s="67"/>
      <c r="AD2100" s="67"/>
      <c r="AE2100" s="62"/>
      <c r="AF2100" s="70"/>
      <c r="AG2100" s="67"/>
      <c r="AH2100" s="70"/>
      <c r="AI2100" s="62"/>
      <c r="AJ2100" s="62"/>
      <c r="AK2100" s="62"/>
      <c r="AL2100" s="62"/>
      <c r="AM2100" s="62"/>
      <c r="AN2100" s="70"/>
      <c r="AO2100" s="70"/>
      <c r="AP2100" s="71"/>
      <c r="AQ2100" s="70"/>
      <c r="AR2100" s="83"/>
    </row>
    <row r="2101">
      <c r="A2101" s="61"/>
      <c r="B2101" s="62"/>
      <c r="C2101" s="62"/>
      <c r="D2101" s="62"/>
      <c r="E2101" s="62"/>
      <c r="F2101" s="62"/>
      <c r="G2101" s="62"/>
      <c r="H2101" s="62"/>
      <c r="I2101" s="62"/>
      <c r="J2101" s="62"/>
      <c r="K2101" s="62"/>
      <c r="L2101" s="62"/>
      <c r="M2101" s="67"/>
      <c r="N2101" s="62"/>
      <c r="O2101" s="62"/>
      <c r="P2101" s="62"/>
      <c r="Q2101" s="62"/>
      <c r="R2101" s="66"/>
      <c r="S2101" s="66"/>
      <c r="T2101" s="67"/>
      <c r="U2101" s="67"/>
      <c r="V2101" s="68"/>
      <c r="W2101" s="62"/>
      <c r="X2101" s="62"/>
      <c r="Y2101" s="68"/>
      <c r="Z2101" s="68"/>
      <c r="AA2101" s="68"/>
      <c r="AB2101" s="67"/>
      <c r="AC2101" s="67"/>
      <c r="AD2101" s="67"/>
      <c r="AE2101" s="62"/>
      <c r="AF2101" s="70"/>
      <c r="AG2101" s="67"/>
      <c r="AH2101" s="70"/>
      <c r="AI2101" s="62"/>
      <c r="AJ2101" s="62"/>
      <c r="AK2101" s="62"/>
      <c r="AL2101" s="62"/>
      <c r="AM2101" s="62"/>
      <c r="AN2101" s="70"/>
      <c r="AO2101" s="70"/>
      <c r="AP2101" s="71"/>
      <c r="AQ2101" s="70"/>
      <c r="AR2101" s="83"/>
    </row>
    <row r="2102">
      <c r="A2102" s="61"/>
      <c r="B2102" s="62"/>
      <c r="C2102" s="62"/>
      <c r="D2102" s="62"/>
      <c r="E2102" s="62"/>
      <c r="F2102" s="62"/>
      <c r="G2102" s="62"/>
      <c r="H2102" s="62"/>
      <c r="I2102" s="62"/>
      <c r="J2102" s="62"/>
      <c r="K2102" s="62"/>
      <c r="L2102" s="62"/>
      <c r="M2102" s="67"/>
      <c r="N2102" s="62"/>
      <c r="O2102" s="62"/>
      <c r="P2102" s="62"/>
      <c r="Q2102" s="62"/>
      <c r="R2102" s="66"/>
      <c r="S2102" s="66"/>
      <c r="T2102" s="67"/>
      <c r="U2102" s="67"/>
      <c r="V2102" s="68"/>
      <c r="W2102" s="62"/>
      <c r="X2102" s="62"/>
      <c r="Y2102" s="68"/>
      <c r="Z2102" s="68"/>
      <c r="AA2102" s="68"/>
      <c r="AB2102" s="67"/>
      <c r="AC2102" s="67"/>
      <c r="AD2102" s="67"/>
      <c r="AE2102" s="62"/>
      <c r="AF2102" s="70"/>
      <c r="AG2102" s="67"/>
      <c r="AH2102" s="70"/>
      <c r="AI2102" s="62"/>
      <c r="AJ2102" s="62"/>
      <c r="AK2102" s="62"/>
      <c r="AL2102" s="62"/>
      <c r="AM2102" s="62"/>
      <c r="AN2102" s="70"/>
      <c r="AO2102" s="70"/>
      <c r="AP2102" s="71"/>
      <c r="AQ2102" s="70"/>
      <c r="AR2102" s="83"/>
    </row>
    <row r="2103">
      <c r="A2103" s="61"/>
      <c r="B2103" s="62"/>
      <c r="C2103" s="62"/>
      <c r="D2103" s="62"/>
      <c r="E2103" s="62"/>
      <c r="F2103" s="62"/>
      <c r="G2103" s="62"/>
      <c r="H2103" s="62"/>
      <c r="I2103" s="62"/>
      <c r="J2103" s="62"/>
      <c r="K2103" s="62"/>
      <c r="L2103" s="62"/>
      <c r="M2103" s="67"/>
      <c r="N2103" s="62"/>
      <c r="O2103" s="62"/>
      <c r="P2103" s="62"/>
      <c r="Q2103" s="62"/>
      <c r="R2103" s="66"/>
      <c r="S2103" s="66"/>
      <c r="T2103" s="67"/>
      <c r="U2103" s="67"/>
      <c r="V2103" s="68"/>
      <c r="W2103" s="62"/>
      <c r="X2103" s="62"/>
      <c r="Y2103" s="68"/>
      <c r="Z2103" s="68"/>
      <c r="AA2103" s="68"/>
      <c r="AB2103" s="67"/>
      <c r="AC2103" s="67"/>
      <c r="AD2103" s="67"/>
      <c r="AE2103" s="62"/>
      <c r="AF2103" s="70"/>
      <c r="AG2103" s="67"/>
      <c r="AH2103" s="70"/>
      <c r="AI2103" s="62"/>
      <c r="AJ2103" s="62"/>
      <c r="AK2103" s="62"/>
      <c r="AL2103" s="62"/>
      <c r="AM2103" s="62"/>
      <c r="AN2103" s="70"/>
      <c r="AO2103" s="70"/>
      <c r="AP2103" s="71"/>
      <c r="AQ2103" s="70"/>
      <c r="AR2103" s="83"/>
    </row>
    <row r="2104">
      <c r="A2104" s="61"/>
      <c r="B2104" s="62"/>
      <c r="C2104" s="62"/>
      <c r="D2104" s="62"/>
      <c r="E2104" s="62"/>
      <c r="F2104" s="62"/>
      <c r="G2104" s="62"/>
      <c r="H2104" s="62"/>
      <c r="I2104" s="62"/>
      <c r="J2104" s="62"/>
      <c r="K2104" s="62"/>
      <c r="L2104" s="62"/>
      <c r="M2104" s="67"/>
      <c r="N2104" s="62"/>
      <c r="O2104" s="62"/>
      <c r="P2104" s="62"/>
      <c r="Q2104" s="62"/>
      <c r="R2104" s="66"/>
      <c r="S2104" s="66"/>
      <c r="T2104" s="67"/>
      <c r="U2104" s="67"/>
      <c r="V2104" s="68"/>
      <c r="W2104" s="62"/>
      <c r="X2104" s="62"/>
      <c r="Y2104" s="68"/>
      <c r="Z2104" s="68"/>
      <c r="AA2104" s="68"/>
      <c r="AB2104" s="67"/>
      <c r="AC2104" s="67"/>
      <c r="AD2104" s="67"/>
      <c r="AE2104" s="62"/>
      <c r="AF2104" s="70"/>
      <c r="AG2104" s="67"/>
      <c r="AH2104" s="70"/>
      <c r="AI2104" s="62"/>
      <c r="AJ2104" s="62"/>
      <c r="AK2104" s="62"/>
      <c r="AL2104" s="62"/>
      <c r="AM2104" s="62"/>
      <c r="AN2104" s="70"/>
      <c r="AO2104" s="70"/>
      <c r="AP2104" s="71"/>
      <c r="AQ2104" s="70"/>
      <c r="AR2104" s="83"/>
    </row>
    <row r="2105">
      <c r="A2105" s="61"/>
      <c r="B2105" s="62"/>
      <c r="C2105" s="62"/>
      <c r="D2105" s="62"/>
      <c r="E2105" s="62"/>
      <c r="F2105" s="62"/>
      <c r="G2105" s="62"/>
      <c r="H2105" s="62"/>
      <c r="I2105" s="62"/>
      <c r="J2105" s="62"/>
      <c r="K2105" s="62"/>
      <c r="L2105" s="62"/>
      <c r="M2105" s="67"/>
      <c r="N2105" s="62"/>
      <c r="O2105" s="62"/>
      <c r="P2105" s="62"/>
      <c r="Q2105" s="62"/>
      <c r="R2105" s="66"/>
      <c r="S2105" s="66"/>
      <c r="T2105" s="67"/>
      <c r="U2105" s="67"/>
      <c r="V2105" s="68"/>
      <c r="W2105" s="62"/>
      <c r="X2105" s="62"/>
      <c r="Y2105" s="68"/>
      <c r="Z2105" s="68"/>
      <c r="AA2105" s="68"/>
      <c r="AB2105" s="67"/>
      <c r="AC2105" s="67"/>
      <c r="AD2105" s="67"/>
      <c r="AE2105" s="62"/>
      <c r="AF2105" s="70"/>
      <c r="AG2105" s="67"/>
      <c r="AH2105" s="70"/>
      <c r="AI2105" s="62"/>
      <c r="AJ2105" s="62"/>
      <c r="AK2105" s="62"/>
      <c r="AL2105" s="62"/>
      <c r="AM2105" s="62"/>
      <c r="AN2105" s="70"/>
      <c r="AO2105" s="70"/>
      <c r="AP2105" s="71"/>
      <c r="AQ2105" s="70"/>
      <c r="AR2105" s="83"/>
    </row>
    <row r="2106">
      <c r="A2106" s="61"/>
      <c r="B2106" s="62"/>
      <c r="C2106" s="62"/>
      <c r="D2106" s="62"/>
      <c r="E2106" s="62"/>
      <c r="F2106" s="62"/>
      <c r="G2106" s="62"/>
      <c r="H2106" s="62"/>
      <c r="I2106" s="62"/>
      <c r="J2106" s="62"/>
      <c r="K2106" s="62"/>
      <c r="L2106" s="62"/>
      <c r="M2106" s="67"/>
      <c r="N2106" s="62"/>
      <c r="O2106" s="62"/>
      <c r="P2106" s="62"/>
      <c r="Q2106" s="62"/>
      <c r="R2106" s="66"/>
      <c r="S2106" s="66"/>
      <c r="T2106" s="67"/>
      <c r="U2106" s="67"/>
      <c r="V2106" s="68"/>
      <c r="W2106" s="62"/>
      <c r="X2106" s="62"/>
      <c r="Y2106" s="68"/>
      <c r="Z2106" s="68"/>
      <c r="AA2106" s="68"/>
      <c r="AB2106" s="67"/>
      <c r="AC2106" s="67"/>
      <c r="AD2106" s="67"/>
      <c r="AE2106" s="62"/>
      <c r="AF2106" s="70"/>
      <c r="AG2106" s="67"/>
      <c r="AH2106" s="70"/>
      <c r="AI2106" s="62"/>
      <c r="AJ2106" s="62"/>
      <c r="AK2106" s="62"/>
      <c r="AL2106" s="62"/>
      <c r="AM2106" s="62"/>
      <c r="AN2106" s="70"/>
      <c r="AO2106" s="70"/>
      <c r="AP2106" s="71"/>
      <c r="AQ2106" s="70"/>
      <c r="AR2106" s="83"/>
    </row>
    <row r="2107">
      <c r="A2107" s="61"/>
      <c r="B2107" s="62"/>
      <c r="C2107" s="62"/>
      <c r="D2107" s="62"/>
      <c r="E2107" s="62"/>
      <c r="F2107" s="62"/>
      <c r="G2107" s="62"/>
      <c r="H2107" s="62"/>
      <c r="I2107" s="62"/>
      <c r="J2107" s="62"/>
      <c r="K2107" s="62"/>
      <c r="L2107" s="62"/>
      <c r="M2107" s="67"/>
      <c r="N2107" s="62"/>
      <c r="O2107" s="62"/>
      <c r="P2107" s="62"/>
      <c r="Q2107" s="62"/>
      <c r="R2107" s="66"/>
      <c r="S2107" s="66"/>
      <c r="T2107" s="67"/>
      <c r="U2107" s="67"/>
      <c r="V2107" s="68"/>
      <c r="W2107" s="62"/>
      <c r="X2107" s="62"/>
      <c r="Y2107" s="68"/>
      <c r="Z2107" s="68"/>
      <c r="AA2107" s="68"/>
      <c r="AB2107" s="67"/>
      <c r="AC2107" s="67"/>
      <c r="AD2107" s="67"/>
      <c r="AE2107" s="62"/>
      <c r="AF2107" s="70"/>
      <c r="AG2107" s="67"/>
      <c r="AH2107" s="70"/>
      <c r="AI2107" s="62"/>
      <c r="AJ2107" s="62"/>
      <c r="AK2107" s="62"/>
      <c r="AL2107" s="62"/>
      <c r="AM2107" s="62"/>
      <c r="AN2107" s="70"/>
      <c r="AO2107" s="70"/>
      <c r="AP2107" s="71"/>
      <c r="AQ2107" s="70"/>
      <c r="AR2107" s="83"/>
    </row>
    <row r="2108">
      <c r="A2108" s="61"/>
      <c r="B2108" s="62"/>
      <c r="C2108" s="62"/>
      <c r="D2108" s="62"/>
      <c r="E2108" s="62"/>
      <c r="F2108" s="62"/>
      <c r="G2108" s="62"/>
      <c r="H2108" s="62"/>
      <c r="I2108" s="62"/>
      <c r="J2108" s="62"/>
      <c r="K2108" s="62"/>
      <c r="L2108" s="62"/>
      <c r="M2108" s="67"/>
      <c r="N2108" s="62"/>
      <c r="O2108" s="62"/>
      <c r="P2108" s="62"/>
      <c r="Q2108" s="62"/>
      <c r="R2108" s="66"/>
      <c r="S2108" s="66"/>
      <c r="T2108" s="67"/>
      <c r="U2108" s="67"/>
      <c r="V2108" s="68"/>
      <c r="W2108" s="62"/>
      <c r="X2108" s="62"/>
      <c r="Y2108" s="68"/>
      <c r="Z2108" s="68"/>
      <c r="AA2108" s="68"/>
      <c r="AB2108" s="67"/>
      <c r="AC2108" s="67"/>
      <c r="AD2108" s="67"/>
      <c r="AE2108" s="62"/>
      <c r="AF2108" s="70"/>
      <c r="AG2108" s="67"/>
      <c r="AH2108" s="70"/>
      <c r="AI2108" s="62"/>
      <c r="AJ2108" s="62"/>
      <c r="AK2108" s="62"/>
      <c r="AL2108" s="62"/>
      <c r="AM2108" s="62"/>
      <c r="AN2108" s="70"/>
      <c r="AO2108" s="70"/>
      <c r="AP2108" s="71"/>
      <c r="AQ2108" s="70"/>
      <c r="AR2108" s="83"/>
    </row>
    <row r="2109">
      <c r="A2109" s="61"/>
      <c r="B2109" s="62"/>
      <c r="C2109" s="62"/>
      <c r="D2109" s="62"/>
      <c r="E2109" s="62"/>
      <c r="F2109" s="62"/>
      <c r="G2109" s="62"/>
      <c r="H2109" s="62"/>
      <c r="I2109" s="62"/>
      <c r="J2109" s="62"/>
      <c r="K2109" s="62"/>
      <c r="L2109" s="62"/>
      <c r="M2109" s="67"/>
      <c r="N2109" s="62"/>
      <c r="O2109" s="62"/>
      <c r="P2109" s="62"/>
      <c r="Q2109" s="62"/>
      <c r="R2109" s="66"/>
      <c r="S2109" s="66"/>
      <c r="T2109" s="67"/>
      <c r="U2109" s="67"/>
      <c r="V2109" s="68"/>
      <c r="W2109" s="62"/>
      <c r="X2109" s="62"/>
      <c r="Y2109" s="68"/>
      <c r="Z2109" s="68"/>
      <c r="AA2109" s="68"/>
      <c r="AB2109" s="67"/>
      <c r="AC2109" s="67"/>
      <c r="AD2109" s="67"/>
      <c r="AE2109" s="62"/>
      <c r="AF2109" s="70"/>
      <c r="AG2109" s="67"/>
      <c r="AH2109" s="70"/>
      <c r="AI2109" s="62"/>
      <c r="AJ2109" s="62"/>
      <c r="AK2109" s="62"/>
      <c r="AL2109" s="62"/>
      <c r="AM2109" s="62"/>
      <c r="AN2109" s="70"/>
      <c r="AO2109" s="70"/>
      <c r="AP2109" s="71"/>
      <c r="AQ2109" s="70"/>
      <c r="AR2109" s="83"/>
    </row>
    <row r="2110">
      <c r="A2110" s="61"/>
      <c r="B2110" s="62"/>
      <c r="C2110" s="62"/>
      <c r="D2110" s="62"/>
      <c r="E2110" s="62"/>
      <c r="F2110" s="62"/>
      <c r="G2110" s="62"/>
      <c r="H2110" s="62"/>
      <c r="I2110" s="62"/>
      <c r="J2110" s="62"/>
      <c r="K2110" s="62"/>
      <c r="L2110" s="62"/>
      <c r="M2110" s="67"/>
      <c r="N2110" s="62"/>
      <c r="O2110" s="62"/>
      <c r="P2110" s="62"/>
      <c r="Q2110" s="62"/>
      <c r="R2110" s="66"/>
      <c r="S2110" s="66"/>
      <c r="T2110" s="67"/>
      <c r="U2110" s="67"/>
      <c r="V2110" s="68"/>
      <c r="W2110" s="62"/>
      <c r="X2110" s="62"/>
      <c r="Y2110" s="68"/>
      <c r="Z2110" s="68"/>
      <c r="AA2110" s="68"/>
      <c r="AB2110" s="67"/>
      <c r="AC2110" s="67"/>
      <c r="AD2110" s="67"/>
      <c r="AE2110" s="62"/>
      <c r="AF2110" s="70"/>
      <c r="AG2110" s="67"/>
      <c r="AH2110" s="70"/>
      <c r="AI2110" s="62"/>
      <c r="AJ2110" s="62"/>
      <c r="AK2110" s="62"/>
      <c r="AL2110" s="62"/>
      <c r="AM2110" s="62"/>
      <c r="AN2110" s="70"/>
      <c r="AO2110" s="70"/>
      <c r="AP2110" s="71"/>
      <c r="AQ2110" s="70"/>
      <c r="AR2110" s="83"/>
    </row>
    <row r="2111">
      <c r="A2111" s="61"/>
      <c r="B2111" s="62"/>
      <c r="C2111" s="62"/>
      <c r="D2111" s="62"/>
      <c r="E2111" s="62"/>
      <c r="F2111" s="62"/>
      <c r="G2111" s="62"/>
      <c r="H2111" s="62"/>
      <c r="I2111" s="62"/>
      <c r="J2111" s="62"/>
      <c r="K2111" s="62"/>
      <c r="L2111" s="62"/>
      <c r="M2111" s="67"/>
      <c r="N2111" s="62"/>
      <c r="O2111" s="62"/>
      <c r="P2111" s="62"/>
      <c r="Q2111" s="62"/>
      <c r="R2111" s="66"/>
      <c r="S2111" s="66"/>
      <c r="T2111" s="67"/>
      <c r="U2111" s="67"/>
      <c r="V2111" s="68"/>
      <c r="W2111" s="62"/>
      <c r="X2111" s="62"/>
      <c r="Y2111" s="68"/>
      <c r="Z2111" s="68"/>
      <c r="AA2111" s="68"/>
      <c r="AB2111" s="67"/>
      <c r="AC2111" s="67"/>
      <c r="AD2111" s="67"/>
      <c r="AE2111" s="62"/>
      <c r="AF2111" s="70"/>
      <c r="AG2111" s="67"/>
      <c r="AH2111" s="70"/>
      <c r="AI2111" s="62"/>
      <c r="AJ2111" s="62"/>
      <c r="AK2111" s="62"/>
      <c r="AL2111" s="62"/>
      <c r="AM2111" s="62"/>
      <c r="AN2111" s="70"/>
      <c r="AO2111" s="70"/>
      <c r="AP2111" s="71"/>
      <c r="AQ2111" s="70"/>
      <c r="AR2111" s="83"/>
    </row>
    <row r="2112">
      <c r="A2112" s="61"/>
      <c r="B2112" s="62"/>
      <c r="C2112" s="62"/>
      <c r="D2112" s="62"/>
      <c r="E2112" s="62"/>
      <c r="F2112" s="62"/>
      <c r="G2112" s="62"/>
      <c r="H2112" s="62"/>
      <c r="I2112" s="62"/>
      <c r="J2112" s="62"/>
      <c r="K2112" s="62"/>
      <c r="L2112" s="62"/>
      <c r="M2112" s="67"/>
      <c r="N2112" s="62"/>
      <c r="O2112" s="62"/>
      <c r="P2112" s="62"/>
      <c r="Q2112" s="62"/>
      <c r="R2112" s="66"/>
      <c r="S2112" s="66"/>
      <c r="T2112" s="67"/>
      <c r="U2112" s="67"/>
      <c r="V2112" s="68"/>
      <c r="W2112" s="62"/>
      <c r="X2112" s="62"/>
      <c r="Y2112" s="68"/>
      <c r="Z2112" s="68"/>
      <c r="AA2112" s="68"/>
      <c r="AB2112" s="67"/>
      <c r="AC2112" s="67"/>
      <c r="AD2112" s="67"/>
      <c r="AE2112" s="62"/>
      <c r="AF2112" s="70"/>
      <c r="AG2112" s="67"/>
      <c r="AH2112" s="70"/>
      <c r="AI2112" s="62"/>
      <c r="AJ2112" s="62"/>
      <c r="AK2112" s="62"/>
      <c r="AL2112" s="62"/>
      <c r="AM2112" s="62"/>
      <c r="AN2112" s="70"/>
      <c r="AO2112" s="70"/>
      <c r="AP2112" s="71"/>
      <c r="AQ2112" s="70"/>
      <c r="AR2112" s="83"/>
    </row>
    <row r="2113">
      <c r="A2113" s="61"/>
      <c r="B2113" s="62"/>
      <c r="C2113" s="62"/>
      <c r="D2113" s="62"/>
      <c r="E2113" s="62"/>
      <c r="F2113" s="62"/>
      <c r="G2113" s="62"/>
      <c r="H2113" s="62"/>
      <c r="I2113" s="62"/>
      <c r="J2113" s="62"/>
      <c r="K2113" s="62"/>
      <c r="L2113" s="62"/>
      <c r="M2113" s="67"/>
      <c r="N2113" s="62"/>
      <c r="O2113" s="62"/>
      <c r="P2113" s="62"/>
      <c r="Q2113" s="62"/>
      <c r="R2113" s="66"/>
      <c r="S2113" s="66"/>
      <c r="T2113" s="67"/>
      <c r="U2113" s="67"/>
      <c r="V2113" s="68"/>
      <c r="W2113" s="62"/>
      <c r="X2113" s="62"/>
      <c r="Y2113" s="68"/>
      <c r="Z2113" s="68"/>
      <c r="AA2113" s="68"/>
      <c r="AB2113" s="67"/>
      <c r="AC2113" s="67"/>
      <c r="AD2113" s="67"/>
      <c r="AE2113" s="62"/>
      <c r="AF2113" s="70"/>
      <c r="AG2113" s="67"/>
      <c r="AH2113" s="70"/>
      <c r="AI2113" s="62"/>
      <c r="AJ2113" s="62"/>
      <c r="AK2113" s="62"/>
      <c r="AL2113" s="62"/>
      <c r="AM2113" s="62"/>
      <c r="AN2113" s="70"/>
      <c r="AO2113" s="70"/>
      <c r="AP2113" s="71"/>
      <c r="AQ2113" s="70"/>
      <c r="AR2113" s="83"/>
    </row>
    <row r="2114">
      <c r="A2114" s="61"/>
      <c r="B2114" s="62"/>
      <c r="C2114" s="62"/>
      <c r="D2114" s="62"/>
      <c r="E2114" s="62"/>
      <c r="F2114" s="62"/>
      <c r="G2114" s="62"/>
      <c r="H2114" s="62"/>
      <c r="I2114" s="62"/>
      <c r="J2114" s="62"/>
      <c r="K2114" s="62"/>
      <c r="L2114" s="62"/>
      <c r="M2114" s="67"/>
      <c r="N2114" s="62"/>
      <c r="O2114" s="62"/>
      <c r="P2114" s="62"/>
      <c r="Q2114" s="62"/>
      <c r="R2114" s="66"/>
      <c r="S2114" s="66"/>
      <c r="T2114" s="67"/>
      <c r="U2114" s="67"/>
      <c r="V2114" s="68"/>
      <c r="W2114" s="62"/>
      <c r="X2114" s="62"/>
      <c r="Y2114" s="68"/>
      <c r="Z2114" s="68"/>
      <c r="AA2114" s="68"/>
      <c r="AB2114" s="67"/>
      <c r="AC2114" s="67"/>
      <c r="AD2114" s="67"/>
      <c r="AE2114" s="62"/>
      <c r="AF2114" s="70"/>
      <c r="AG2114" s="67"/>
      <c r="AH2114" s="70"/>
      <c r="AI2114" s="62"/>
      <c r="AJ2114" s="62"/>
      <c r="AK2114" s="62"/>
      <c r="AL2114" s="62"/>
      <c r="AM2114" s="62"/>
      <c r="AN2114" s="70"/>
      <c r="AO2114" s="70"/>
      <c r="AP2114" s="71"/>
      <c r="AQ2114" s="70"/>
      <c r="AR2114" s="83"/>
    </row>
    <row r="2115">
      <c r="A2115" s="61"/>
      <c r="B2115" s="62"/>
      <c r="C2115" s="62"/>
      <c r="D2115" s="62"/>
      <c r="E2115" s="62"/>
      <c r="F2115" s="62"/>
      <c r="G2115" s="62"/>
      <c r="H2115" s="62"/>
      <c r="I2115" s="62"/>
      <c r="J2115" s="62"/>
      <c r="K2115" s="62"/>
      <c r="L2115" s="62"/>
      <c r="M2115" s="67"/>
      <c r="N2115" s="62"/>
      <c r="O2115" s="62"/>
      <c r="P2115" s="62"/>
      <c r="Q2115" s="62"/>
      <c r="R2115" s="66"/>
      <c r="S2115" s="66"/>
      <c r="T2115" s="67"/>
      <c r="U2115" s="67"/>
      <c r="V2115" s="68"/>
      <c r="W2115" s="62"/>
      <c r="X2115" s="62"/>
      <c r="Y2115" s="68"/>
      <c r="Z2115" s="68"/>
      <c r="AA2115" s="68"/>
      <c r="AB2115" s="67"/>
      <c r="AC2115" s="67"/>
      <c r="AD2115" s="67"/>
      <c r="AE2115" s="62"/>
      <c r="AF2115" s="70"/>
      <c r="AG2115" s="67"/>
      <c r="AH2115" s="70"/>
      <c r="AI2115" s="62"/>
      <c r="AJ2115" s="62"/>
      <c r="AK2115" s="62"/>
      <c r="AL2115" s="62"/>
      <c r="AM2115" s="62"/>
      <c r="AN2115" s="70"/>
      <c r="AO2115" s="70"/>
      <c r="AP2115" s="71"/>
      <c r="AQ2115" s="70"/>
      <c r="AR2115" s="83"/>
    </row>
    <row r="2116">
      <c r="A2116" s="61"/>
      <c r="B2116" s="62"/>
      <c r="C2116" s="62"/>
      <c r="D2116" s="62"/>
      <c r="E2116" s="62"/>
      <c r="F2116" s="62"/>
      <c r="G2116" s="62"/>
      <c r="H2116" s="62"/>
      <c r="I2116" s="62"/>
      <c r="J2116" s="62"/>
      <c r="K2116" s="62"/>
      <c r="L2116" s="62"/>
      <c r="M2116" s="67"/>
      <c r="N2116" s="62"/>
      <c r="O2116" s="62"/>
      <c r="P2116" s="62"/>
      <c r="Q2116" s="62"/>
      <c r="R2116" s="66"/>
      <c r="S2116" s="66"/>
      <c r="T2116" s="67"/>
      <c r="U2116" s="67"/>
      <c r="V2116" s="68"/>
      <c r="W2116" s="62"/>
      <c r="X2116" s="62"/>
      <c r="Y2116" s="68"/>
      <c r="Z2116" s="68"/>
      <c r="AA2116" s="68"/>
      <c r="AB2116" s="67"/>
      <c r="AC2116" s="67"/>
      <c r="AD2116" s="67"/>
      <c r="AE2116" s="62"/>
      <c r="AF2116" s="70"/>
      <c r="AG2116" s="67"/>
      <c r="AH2116" s="70"/>
      <c r="AI2116" s="62"/>
      <c r="AJ2116" s="62"/>
      <c r="AK2116" s="62"/>
      <c r="AL2116" s="62"/>
      <c r="AM2116" s="62"/>
      <c r="AN2116" s="70"/>
      <c r="AO2116" s="70"/>
      <c r="AP2116" s="71"/>
      <c r="AQ2116" s="70"/>
      <c r="AR2116" s="83"/>
    </row>
    <row r="2117">
      <c r="A2117" s="61"/>
      <c r="B2117" s="62"/>
      <c r="C2117" s="62"/>
      <c r="D2117" s="62"/>
      <c r="E2117" s="62"/>
      <c r="F2117" s="62"/>
      <c r="G2117" s="62"/>
      <c r="H2117" s="62"/>
      <c r="I2117" s="62"/>
      <c r="J2117" s="62"/>
      <c r="K2117" s="62"/>
      <c r="L2117" s="62"/>
      <c r="M2117" s="67"/>
      <c r="N2117" s="62"/>
      <c r="O2117" s="62"/>
      <c r="P2117" s="62"/>
      <c r="Q2117" s="62"/>
      <c r="R2117" s="66"/>
      <c r="S2117" s="66"/>
      <c r="T2117" s="67"/>
      <c r="U2117" s="67"/>
      <c r="V2117" s="68"/>
      <c r="W2117" s="62"/>
      <c r="X2117" s="62"/>
      <c r="Y2117" s="68"/>
      <c r="Z2117" s="68"/>
      <c r="AA2117" s="68"/>
      <c r="AB2117" s="67"/>
      <c r="AC2117" s="67"/>
      <c r="AD2117" s="67"/>
      <c r="AE2117" s="62"/>
      <c r="AF2117" s="70"/>
      <c r="AG2117" s="67"/>
      <c r="AH2117" s="70"/>
      <c r="AI2117" s="62"/>
      <c r="AJ2117" s="62"/>
      <c r="AK2117" s="62"/>
      <c r="AL2117" s="62"/>
      <c r="AM2117" s="62"/>
      <c r="AN2117" s="70"/>
      <c r="AO2117" s="70"/>
      <c r="AP2117" s="71"/>
      <c r="AQ2117" s="70"/>
      <c r="AR2117" s="83"/>
    </row>
    <row r="2118">
      <c r="A2118" s="61"/>
      <c r="B2118" s="62"/>
      <c r="C2118" s="62"/>
      <c r="D2118" s="62"/>
      <c r="E2118" s="62"/>
      <c r="F2118" s="62"/>
      <c r="G2118" s="62"/>
      <c r="H2118" s="62"/>
      <c r="I2118" s="62"/>
      <c r="J2118" s="62"/>
      <c r="K2118" s="62"/>
      <c r="L2118" s="62"/>
      <c r="M2118" s="67"/>
      <c r="N2118" s="62"/>
      <c r="O2118" s="62"/>
      <c r="P2118" s="62"/>
      <c r="Q2118" s="62"/>
      <c r="R2118" s="66"/>
      <c r="S2118" s="66"/>
      <c r="T2118" s="67"/>
      <c r="U2118" s="67"/>
      <c r="V2118" s="68"/>
      <c r="W2118" s="62"/>
      <c r="X2118" s="62"/>
      <c r="Y2118" s="68"/>
      <c r="Z2118" s="68"/>
      <c r="AA2118" s="68"/>
      <c r="AB2118" s="67"/>
      <c r="AC2118" s="67"/>
      <c r="AD2118" s="67"/>
      <c r="AE2118" s="62"/>
      <c r="AF2118" s="70"/>
      <c r="AG2118" s="67"/>
      <c r="AH2118" s="70"/>
      <c r="AI2118" s="62"/>
      <c r="AJ2118" s="62"/>
      <c r="AK2118" s="62"/>
      <c r="AL2118" s="62"/>
      <c r="AM2118" s="62"/>
      <c r="AN2118" s="70"/>
      <c r="AO2118" s="70"/>
      <c r="AP2118" s="71"/>
      <c r="AQ2118" s="70"/>
      <c r="AR2118" s="83"/>
    </row>
    <row r="2119">
      <c r="A2119" s="61"/>
      <c r="B2119" s="62"/>
      <c r="C2119" s="62"/>
      <c r="D2119" s="62"/>
      <c r="E2119" s="62"/>
      <c r="F2119" s="62"/>
      <c r="G2119" s="62"/>
      <c r="H2119" s="62"/>
      <c r="I2119" s="62"/>
      <c r="J2119" s="62"/>
      <c r="K2119" s="62"/>
      <c r="L2119" s="62"/>
      <c r="M2119" s="67"/>
      <c r="N2119" s="62"/>
      <c r="O2119" s="62"/>
      <c r="P2119" s="62"/>
      <c r="Q2119" s="62"/>
      <c r="R2119" s="66"/>
      <c r="S2119" s="66"/>
      <c r="T2119" s="67"/>
      <c r="U2119" s="67"/>
      <c r="V2119" s="68"/>
      <c r="W2119" s="62"/>
      <c r="X2119" s="62"/>
      <c r="Y2119" s="68"/>
      <c r="Z2119" s="68"/>
      <c r="AA2119" s="68"/>
      <c r="AB2119" s="67"/>
      <c r="AC2119" s="67"/>
      <c r="AD2119" s="67"/>
      <c r="AE2119" s="62"/>
      <c r="AF2119" s="70"/>
      <c r="AG2119" s="67"/>
      <c r="AH2119" s="70"/>
      <c r="AI2119" s="62"/>
      <c r="AJ2119" s="62"/>
      <c r="AK2119" s="62"/>
      <c r="AL2119" s="62"/>
      <c r="AM2119" s="62"/>
      <c r="AN2119" s="70"/>
      <c r="AO2119" s="70"/>
      <c r="AP2119" s="71"/>
      <c r="AQ2119" s="70"/>
      <c r="AR2119" s="83"/>
    </row>
    <row r="2120">
      <c r="A2120" s="61"/>
      <c r="B2120" s="62"/>
      <c r="C2120" s="62"/>
      <c r="D2120" s="62"/>
      <c r="E2120" s="62"/>
      <c r="F2120" s="62"/>
      <c r="G2120" s="62"/>
      <c r="H2120" s="62"/>
      <c r="I2120" s="62"/>
      <c r="J2120" s="62"/>
      <c r="K2120" s="62"/>
      <c r="L2120" s="62"/>
      <c r="M2120" s="67"/>
      <c r="N2120" s="62"/>
      <c r="O2120" s="62"/>
      <c r="P2120" s="62"/>
      <c r="Q2120" s="62"/>
      <c r="R2120" s="66"/>
      <c r="S2120" s="66"/>
      <c r="T2120" s="67"/>
      <c r="U2120" s="67"/>
      <c r="V2120" s="68"/>
      <c r="W2120" s="62"/>
      <c r="X2120" s="62"/>
      <c r="Y2120" s="68"/>
      <c r="Z2120" s="68"/>
      <c r="AA2120" s="68"/>
      <c r="AB2120" s="67"/>
      <c r="AC2120" s="67"/>
      <c r="AD2120" s="67"/>
      <c r="AE2120" s="62"/>
      <c r="AF2120" s="70"/>
      <c r="AG2120" s="67"/>
      <c r="AH2120" s="70"/>
      <c r="AI2120" s="62"/>
      <c r="AJ2120" s="62"/>
      <c r="AK2120" s="62"/>
      <c r="AL2120" s="62"/>
      <c r="AM2120" s="62"/>
      <c r="AN2120" s="70"/>
      <c r="AO2120" s="70"/>
      <c r="AP2120" s="71"/>
      <c r="AQ2120" s="70"/>
      <c r="AR2120" s="83"/>
    </row>
    <row r="2121">
      <c r="A2121" s="61"/>
      <c r="B2121" s="62"/>
      <c r="C2121" s="62"/>
      <c r="D2121" s="62"/>
      <c r="E2121" s="62"/>
      <c r="F2121" s="62"/>
      <c r="G2121" s="62"/>
      <c r="H2121" s="62"/>
      <c r="I2121" s="62"/>
      <c r="J2121" s="62"/>
      <c r="K2121" s="62"/>
      <c r="L2121" s="62"/>
      <c r="M2121" s="67"/>
      <c r="N2121" s="62"/>
      <c r="O2121" s="62"/>
      <c r="P2121" s="62"/>
      <c r="Q2121" s="62"/>
      <c r="R2121" s="66"/>
      <c r="S2121" s="66"/>
      <c r="T2121" s="67"/>
      <c r="U2121" s="67"/>
      <c r="V2121" s="68"/>
      <c r="W2121" s="62"/>
      <c r="X2121" s="62"/>
      <c r="Y2121" s="68"/>
      <c r="Z2121" s="68"/>
      <c r="AA2121" s="68"/>
      <c r="AB2121" s="67"/>
      <c r="AC2121" s="67"/>
      <c r="AD2121" s="67"/>
      <c r="AE2121" s="62"/>
      <c r="AF2121" s="70"/>
      <c r="AG2121" s="67"/>
      <c r="AH2121" s="70"/>
      <c r="AI2121" s="62"/>
      <c r="AJ2121" s="62"/>
      <c r="AK2121" s="62"/>
      <c r="AL2121" s="62"/>
      <c r="AM2121" s="62"/>
      <c r="AN2121" s="70"/>
      <c r="AO2121" s="70"/>
      <c r="AP2121" s="71"/>
      <c r="AQ2121" s="70"/>
      <c r="AR2121" s="83"/>
    </row>
    <row r="2122">
      <c r="A2122" s="61"/>
      <c r="B2122" s="62"/>
      <c r="C2122" s="62"/>
      <c r="D2122" s="62"/>
      <c r="E2122" s="62"/>
      <c r="F2122" s="62"/>
      <c r="G2122" s="62"/>
      <c r="H2122" s="62"/>
      <c r="I2122" s="62"/>
      <c r="J2122" s="62"/>
      <c r="K2122" s="62"/>
      <c r="L2122" s="62"/>
      <c r="M2122" s="67"/>
      <c r="N2122" s="62"/>
      <c r="O2122" s="62"/>
      <c r="P2122" s="62"/>
      <c r="Q2122" s="62"/>
      <c r="R2122" s="66"/>
      <c r="S2122" s="66"/>
      <c r="T2122" s="67"/>
      <c r="U2122" s="67"/>
      <c r="V2122" s="68"/>
      <c r="W2122" s="62"/>
      <c r="X2122" s="62"/>
      <c r="Y2122" s="68"/>
      <c r="Z2122" s="68"/>
      <c r="AA2122" s="68"/>
      <c r="AB2122" s="67"/>
      <c r="AC2122" s="67"/>
      <c r="AD2122" s="67"/>
      <c r="AE2122" s="62"/>
      <c r="AF2122" s="70"/>
      <c r="AG2122" s="67"/>
      <c r="AH2122" s="70"/>
      <c r="AI2122" s="62"/>
      <c r="AJ2122" s="62"/>
      <c r="AK2122" s="62"/>
      <c r="AL2122" s="62"/>
      <c r="AM2122" s="62"/>
      <c r="AN2122" s="70"/>
      <c r="AO2122" s="70"/>
      <c r="AP2122" s="71"/>
      <c r="AQ2122" s="70"/>
      <c r="AR2122" s="83"/>
    </row>
    <row r="2123">
      <c r="A2123" s="61"/>
      <c r="B2123" s="62"/>
      <c r="C2123" s="62"/>
      <c r="D2123" s="62"/>
      <c r="E2123" s="62"/>
      <c r="F2123" s="62"/>
      <c r="G2123" s="62"/>
      <c r="H2123" s="62"/>
      <c r="I2123" s="62"/>
      <c r="J2123" s="62"/>
      <c r="K2123" s="62"/>
      <c r="L2123" s="62"/>
      <c r="M2123" s="67"/>
      <c r="N2123" s="62"/>
      <c r="O2123" s="62"/>
      <c r="P2123" s="62"/>
      <c r="Q2123" s="62"/>
      <c r="R2123" s="66"/>
      <c r="S2123" s="66"/>
      <c r="T2123" s="67"/>
      <c r="U2123" s="67"/>
      <c r="V2123" s="68"/>
      <c r="W2123" s="62"/>
      <c r="X2123" s="62"/>
      <c r="Y2123" s="68"/>
      <c r="Z2123" s="68"/>
      <c r="AA2123" s="68"/>
      <c r="AB2123" s="67"/>
      <c r="AC2123" s="67"/>
      <c r="AD2123" s="67"/>
      <c r="AE2123" s="62"/>
      <c r="AF2123" s="70"/>
      <c r="AG2123" s="67"/>
      <c r="AH2123" s="70"/>
      <c r="AI2123" s="62"/>
      <c r="AJ2123" s="62"/>
      <c r="AK2123" s="62"/>
      <c r="AL2123" s="62"/>
      <c r="AM2123" s="62"/>
      <c r="AN2123" s="70"/>
      <c r="AO2123" s="70"/>
      <c r="AP2123" s="71"/>
      <c r="AQ2123" s="70"/>
      <c r="AR2123" s="83"/>
    </row>
    <row r="2124">
      <c r="A2124" s="61"/>
      <c r="B2124" s="62"/>
      <c r="C2124" s="62"/>
      <c r="D2124" s="62"/>
      <c r="E2124" s="62"/>
      <c r="F2124" s="62"/>
      <c r="G2124" s="62"/>
      <c r="H2124" s="62"/>
      <c r="I2124" s="62"/>
      <c r="J2124" s="62"/>
      <c r="K2124" s="62"/>
      <c r="L2124" s="62"/>
      <c r="M2124" s="67"/>
      <c r="N2124" s="62"/>
      <c r="O2124" s="62"/>
      <c r="P2124" s="62"/>
      <c r="Q2124" s="62"/>
      <c r="R2124" s="66"/>
      <c r="S2124" s="66"/>
      <c r="T2124" s="67"/>
      <c r="U2124" s="67"/>
      <c r="V2124" s="68"/>
      <c r="W2124" s="62"/>
      <c r="X2124" s="62"/>
      <c r="Y2124" s="68"/>
      <c r="Z2124" s="68"/>
      <c r="AA2124" s="68"/>
      <c r="AB2124" s="67"/>
      <c r="AC2124" s="67"/>
      <c r="AD2124" s="67"/>
      <c r="AE2124" s="62"/>
      <c r="AF2124" s="70"/>
      <c r="AG2124" s="67"/>
      <c r="AH2124" s="70"/>
      <c r="AI2124" s="62"/>
      <c r="AJ2124" s="62"/>
      <c r="AK2124" s="62"/>
      <c r="AL2124" s="62"/>
      <c r="AM2124" s="62"/>
      <c r="AN2124" s="70"/>
      <c r="AO2124" s="70"/>
      <c r="AP2124" s="71"/>
      <c r="AQ2124" s="70"/>
      <c r="AR2124" s="83"/>
    </row>
    <row r="2125">
      <c r="A2125" s="61"/>
      <c r="B2125" s="62"/>
      <c r="C2125" s="62"/>
      <c r="D2125" s="62"/>
      <c r="E2125" s="62"/>
      <c r="F2125" s="62"/>
      <c r="G2125" s="62"/>
      <c r="H2125" s="62"/>
      <c r="I2125" s="62"/>
      <c r="J2125" s="62"/>
      <c r="K2125" s="62"/>
      <c r="L2125" s="62"/>
      <c r="M2125" s="67"/>
      <c r="N2125" s="62"/>
      <c r="O2125" s="62"/>
      <c r="P2125" s="62"/>
      <c r="Q2125" s="62"/>
      <c r="R2125" s="66"/>
      <c r="S2125" s="66"/>
      <c r="T2125" s="67"/>
      <c r="U2125" s="67"/>
      <c r="V2125" s="68"/>
      <c r="W2125" s="62"/>
      <c r="X2125" s="62"/>
      <c r="Y2125" s="68"/>
      <c r="Z2125" s="68"/>
      <c r="AA2125" s="68"/>
      <c r="AB2125" s="67"/>
      <c r="AC2125" s="67"/>
      <c r="AD2125" s="67"/>
      <c r="AE2125" s="62"/>
      <c r="AF2125" s="70"/>
      <c r="AG2125" s="67"/>
      <c r="AH2125" s="70"/>
      <c r="AI2125" s="62"/>
      <c r="AJ2125" s="62"/>
      <c r="AK2125" s="62"/>
      <c r="AL2125" s="62"/>
      <c r="AM2125" s="62"/>
      <c r="AN2125" s="70"/>
      <c r="AO2125" s="70"/>
      <c r="AP2125" s="71"/>
      <c r="AQ2125" s="70"/>
      <c r="AR2125" s="83"/>
    </row>
    <row r="2126">
      <c r="A2126" s="61"/>
      <c r="B2126" s="62"/>
      <c r="C2126" s="62"/>
      <c r="D2126" s="62"/>
      <c r="E2126" s="62"/>
      <c r="F2126" s="62"/>
      <c r="G2126" s="62"/>
      <c r="H2126" s="62"/>
      <c r="I2126" s="62"/>
      <c r="J2126" s="62"/>
      <c r="K2126" s="62"/>
      <c r="L2126" s="62"/>
      <c r="M2126" s="67"/>
      <c r="N2126" s="62"/>
      <c r="O2126" s="62"/>
      <c r="P2126" s="62"/>
      <c r="Q2126" s="62"/>
      <c r="R2126" s="66"/>
      <c r="S2126" s="66"/>
      <c r="T2126" s="67"/>
      <c r="U2126" s="67"/>
      <c r="V2126" s="68"/>
      <c r="W2126" s="62"/>
      <c r="X2126" s="62"/>
      <c r="Y2126" s="68"/>
      <c r="Z2126" s="68"/>
      <c r="AA2126" s="68"/>
      <c r="AB2126" s="67"/>
      <c r="AC2126" s="67"/>
      <c r="AD2126" s="67"/>
      <c r="AE2126" s="62"/>
      <c r="AF2126" s="70"/>
      <c r="AG2126" s="67"/>
      <c r="AH2126" s="70"/>
      <c r="AI2126" s="62"/>
      <c r="AJ2126" s="62"/>
      <c r="AK2126" s="62"/>
      <c r="AL2126" s="62"/>
      <c r="AM2126" s="62"/>
      <c r="AN2126" s="70"/>
      <c r="AO2126" s="70"/>
      <c r="AP2126" s="71"/>
      <c r="AQ2126" s="70"/>
      <c r="AR2126" s="83"/>
    </row>
    <row r="2127">
      <c r="A2127" s="61"/>
      <c r="B2127" s="62"/>
      <c r="C2127" s="62"/>
      <c r="D2127" s="62"/>
      <c r="E2127" s="62"/>
      <c r="F2127" s="62"/>
      <c r="G2127" s="62"/>
      <c r="H2127" s="62"/>
      <c r="I2127" s="62"/>
      <c r="J2127" s="62"/>
      <c r="K2127" s="62"/>
      <c r="L2127" s="62"/>
      <c r="M2127" s="67"/>
      <c r="N2127" s="62"/>
      <c r="O2127" s="62"/>
      <c r="P2127" s="62"/>
      <c r="Q2127" s="62"/>
      <c r="R2127" s="66"/>
      <c r="S2127" s="66"/>
      <c r="T2127" s="67"/>
      <c r="U2127" s="67"/>
      <c r="V2127" s="68"/>
      <c r="W2127" s="62"/>
      <c r="X2127" s="62"/>
      <c r="Y2127" s="68"/>
      <c r="Z2127" s="68"/>
      <c r="AA2127" s="68"/>
      <c r="AB2127" s="67"/>
      <c r="AC2127" s="67"/>
      <c r="AD2127" s="67"/>
      <c r="AE2127" s="62"/>
      <c r="AF2127" s="70"/>
      <c r="AG2127" s="67"/>
      <c r="AH2127" s="70"/>
      <c r="AI2127" s="62"/>
      <c r="AJ2127" s="62"/>
      <c r="AK2127" s="62"/>
      <c r="AL2127" s="62"/>
      <c r="AM2127" s="62"/>
      <c r="AN2127" s="70"/>
      <c r="AO2127" s="70"/>
      <c r="AP2127" s="71"/>
      <c r="AQ2127" s="70"/>
      <c r="AR2127" s="83"/>
    </row>
    <row r="2128">
      <c r="A2128" s="61"/>
      <c r="B2128" s="62"/>
      <c r="C2128" s="62"/>
      <c r="D2128" s="62"/>
      <c r="E2128" s="62"/>
      <c r="F2128" s="62"/>
      <c r="G2128" s="62"/>
      <c r="H2128" s="62"/>
      <c r="I2128" s="62"/>
      <c r="J2128" s="62"/>
      <c r="K2128" s="62"/>
      <c r="L2128" s="62"/>
      <c r="M2128" s="67"/>
      <c r="N2128" s="62"/>
      <c r="O2128" s="62"/>
      <c r="P2128" s="62"/>
      <c r="Q2128" s="62"/>
      <c r="R2128" s="66"/>
      <c r="S2128" s="66"/>
      <c r="T2128" s="67"/>
      <c r="U2128" s="67"/>
      <c r="V2128" s="68"/>
      <c r="W2128" s="62"/>
      <c r="X2128" s="62"/>
      <c r="Y2128" s="68"/>
      <c r="Z2128" s="68"/>
      <c r="AA2128" s="68"/>
      <c r="AB2128" s="67"/>
      <c r="AC2128" s="67"/>
      <c r="AD2128" s="67"/>
      <c r="AE2128" s="62"/>
      <c r="AF2128" s="70"/>
      <c r="AG2128" s="67"/>
      <c r="AH2128" s="70"/>
      <c r="AI2128" s="62"/>
      <c r="AJ2128" s="62"/>
      <c r="AK2128" s="62"/>
      <c r="AL2128" s="62"/>
      <c r="AM2128" s="62"/>
      <c r="AN2128" s="70"/>
      <c r="AO2128" s="70"/>
      <c r="AP2128" s="71"/>
      <c r="AQ2128" s="70"/>
      <c r="AR2128" s="83"/>
    </row>
    <row r="2129">
      <c r="A2129" s="61"/>
      <c r="B2129" s="62"/>
      <c r="C2129" s="62"/>
      <c r="D2129" s="62"/>
      <c r="E2129" s="62"/>
      <c r="F2129" s="62"/>
      <c r="G2129" s="62"/>
      <c r="H2129" s="62"/>
      <c r="I2129" s="62"/>
      <c r="J2129" s="62"/>
      <c r="K2129" s="62"/>
      <c r="L2129" s="62"/>
      <c r="M2129" s="67"/>
      <c r="N2129" s="62"/>
      <c r="O2129" s="62"/>
      <c r="P2129" s="62"/>
      <c r="Q2129" s="62"/>
      <c r="R2129" s="66"/>
      <c r="S2129" s="66"/>
      <c r="T2129" s="67"/>
      <c r="U2129" s="67"/>
      <c r="V2129" s="68"/>
      <c r="W2129" s="62"/>
      <c r="X2129" s="62"/>
      <c r="Y2129" s="68"/>
      <c r="Z2129" s="68"/>
      <c r="AA2129" s="68"/>
      <c r="AB2129" s="67"/>
      <c r="AC2129" s="67"/>
      <c r="AD2129" s="67"/>
      <c r="AE2129" s="62"/>
      <c r="AF2129" s="70"/>
      <c r="AG2129" s="67"/>
      <c r="AH2129" s="70"/>
      <c r="AI2129" s="62"/>
      <c r="AJ2129" s="62"/>
      <c r="AK2129" s="62"/>
      <c r="AL2129" s="62"/>
      <c r="AM2129" s="62"/>
      <c r="AN2129" s="70"/>
      <c r="AO2129" s="70"/>
      <c r="AP2129" s="71"/>
      <c r="AQ2129" s="70"/>
      <c r="AR2129" s="83"/>
    </row>
    <row r="2130">
      <c r="A2130" s="61"/>
      <c r="B2130" s="62"/>
      <c r="C2130" s="62"/>
      <c r="D2130" s="62"/>
      <c r="E2130" s="62"/>
      <c r="F2130" s="62"/>
      <c r="G2130" s="62"/>
      <c r="H2130" s="62"/>
      <c r="I2130" s="62"/>
      <c r="J2130" s="62"/>
      <c r="K2130" s="62"/>
      <c r="L2130" s="62"/>
      <c r="M2130" s="67"/>
      <c r="N2130" s="62"/>
      <c r="O2130" s="62"/>
      <c r="P2130" s="62"/>
      <c r="Q2130" s="62"/>
      <c r="R2130" s="66"/>
      <c r="S2130" s="66"/>
      <c r="T2130" s="67"/>
      <c r="U2130" s="67"/>
      <c r="V2130" s="68"/>
      <c r="W2130" s="62"/>
      <c r="X2130" s="62"/>
      <c r="Y2130" s="68"/>
      <c r="Z2130" s="68"/>
      <c r="AA2130" s="68"/>
      <c r="AB2130" s="67"/>
      <c r="AC2130" s="67"/>
      <c r="AD2130" s="67"/>
      <c r="AE2130" s="62"/>
      <c r="AF2130" s="70"/>
      <c r="AG2130" s="67"/>
      <c r="AH2130" s="70"/>
      <c r="AI2130" s="62"/>
      <c r="AJ2130" s="62"/>
      <c r="AK2130" s="62"/>
      <c r="AL2130" s="62"/>
      <c r="AM2130" s="62"/>
      <c r="AN2130" s="70"/>
      <c r="AO2130" s="70"/>
      <c r="AP2130" s="71"/>
      <c r="AQ2130" s="70"/>
      <c r="AR2130" s="83"/>
    </row>
    <row r="2131">
      <c r="A2131" s="61"/>
      <c r="B2131" s="62"/>
      <c r="C2131" s="62"/>
      <c r="D2131" s="62"/>
      <c r="E2131" s="62"/>
      <c r="F2131" s="62"/>
      <c r="G2131" s="62"/>
      <c r="H2131" s="62"/>
      <c r="I2131" s="62"/>
      <c r="J2131" s="62"/>
      <c r="K2131" s="62"/>
      <c r="L2131" s="62"/>
      <c r="M2131" s="67"/>
      <c r="N2131" s="62"/>
      <c r="O2131" s="62"/>
      <c r="P2131" s="62"/>
      <c r="Q2131" s="62"/>
      <c r="R2131" s="66"/>
      <c r="S2131" s="66"/>
      <c r="T2131" s="67"/>
      <c r="U2131" s="67"/>
      <c r="V2131" s="68"/>
      <c r="W2131" s="62"/>
      <c r="X2131" s="62"/>
      <c r="Y2131" s="68"/>
      <c r="Z2131" s="68"/>
      <c r="AA2131" s="68"/>
      <c r="AB2131" s="67"/>
      <c r="AC2131" s="67"/>
      <c r="AD2131" s="67"/>
      <c r="AE2131" s="62"/>
      <c r="AF2131" s="70"/>
      <c r="AG2131" s="67"/>
      <c r="AH2131" s="70"/>
      <c r="AI2131" s="62"/>
      <c r="AJ2131" s="62"/>
      <c r="AK2131" s="62"/>
      <c r="AL2131" s="62"/>
      <c r="AM2131" s="62"/>
      <c r="AN2131" s="70"/>
      <c r="AO2131" s="70"/>
      <c r="AP2131" s="71"/>
      <c r="AQ2131" s="70"/>
      <c r="AR2131" s="83"/>
    </row>
    <row r="2132">
      <c r="A2132" s="61"/>
      <c r="B2132" s="62"/>
      <c r="C2132" s="62"/>
      <c r="D2132" s="62"/>
      <c r="E2132" s="62"/>
      <c r="F2132" s="62"/>
      <c r="G2132" s="62"/>
      <c r="H2132" s="62"/>
      <c r="I2132" s="62"/>
      <c r="J2132" s="62"/>
      <c r="K2132" s="62"/>
      <c r="L2132" s="62"/>
      <c r="M2132" s="67"/>
      <c r="N2132" s="62"/>
      <c r="O2132" s="62"/>
      <c r="P2132" s="62"/>
      <c r="Q2132" s="62"/>
      <c r="R2132" s="66"/>
      <c r="S2132" s="66"/>
      <c r="T2132" s="67"/>
      <c r="U2132" s="67"/>
      <c r="V2132" s="68"/>
      <c r="W2132" s="62"/>
      <c r="X2132" s="62"/>
      <c r="Y2132" s="68"/>
      <c r="Z2132" s="68"/>
      <c r="AA2132" s="68"/>
      <c r="AB2132" s="67"/>
      <c r="AC2132" s="67"/>
      <c r="AD2132" s="67"/>
      <c r="AE2132" s="62"/>
      <c r="AF2132" s="70"/>
      <c r="AG2132" s="67"/>
      <c r="AH2132" s="70"/>
      <c r="AI2132" s="62"/>
      <c r="AJ2132" s="62"/>
      <c r="AK2132" s="62"/>
      <c r="AL2132" s="62"/>
      <c r="AM2132" s="62"/>
      <c r="AN2132" s="70"/>
      <c r="AO2132" s="70"/>
      <c r="AP2132" s="71"/>
      <c r="AQ2132" s="70"/>
      <c r="AR2132" s="83"/>
    </row>
    <row r="2133">
      <c r="A2133" s="61"/>
      <c r="B2133" s="62"/>
      <c r="C2133" s="62"/>
      <c r="D2133" s="62"/>
      <c r="E2133" s="62"/>
      <c r="F2133" s="62"/>
      <c r="G2133" s="62"/>
      <c r="H2133" s="62"/>
      <c r="I2133" s="62"/>
      <c r="J2133" s="62"/>
      <c r="K2133" s="62"/>
      <c r="L2133" s="62"/>
      <c r="M2133" s="67"/>
      <c r="N2133" s="62"/>
      <c r="O2133" s="62"/>
      <c r="P2133" s="62"/>
      <c r="Q2133" s="62"/>
      <c r="R2133" s="66"/>
      <c r="S2133" s="66"/>
      <c r="T2133" s="67"/>
      <c r="U2133" s="67"/>
      <c r="V2133" s="68"/>
      <c r="W2133" s="62"/>
      <c r="X2133" s="62"/>
      <c r="Y2133" s="68"/>
      <c r="Z2133" s="68"/>
      <c r="AA2133" s="68"/>
      <c r="AB2133" s="67"/>
      <c r="AC2133" s="67"/>
      <c r="AD2133" s="67"/>
      <c r="AE2133" s="62"/>
      <c r="AF2133" s="70"/>
      <c r="AG2133" s="67"/>
      <c r="AH2133" s="70"/>
      <c r="AI2133" s="62"/>
      <c r="AJ2133" s="62"/>
      <c r="AK2133" s="62"/>
      <c r="AL2133" s="62"/>
      <c r="AM2133" s="62"/>
      <c r="AN2133" s="70"/>
      <c r="AO2133" s="70"/>
      <c r="AP2133" s="71"/>
      <c r="AQ2133" s="70"/>
      <c r="AR2133" s="83"/>
    </row>
    <row r="2134">
      <c r="A2134" s="61"/>
      <c r="B2134" s="62"/>
      <c r="C2134" s="62"/>
      <c r="D2134" s="62"/>
      <c r="E2134" s="62"/>
      <c r="F2134" s="62"/>
      <c r="G2134" s="62"/>
      <c r="H2134" s="62"/>
      <c r="I2134" s="62"/>
      <c r="J2134" s="62"/>
      <c r="K2134" s="62"/>
      <c r="L2134" s="62"/>
      <c r="M2134" s="67"/>
      <c r="N2134" s="62"/>
      <c r="O2134" s="62"/>
      <c r="P2134" s="62"/>
      <c r="Q2134" s="62"/>
      <c r="R2134" s="66"/>
      <c r="S2134" s="66"/>
      <c r="T2134" s="67"/>
      <c r="U2134" s="67"/>
      <c r="V2134" s="68"/>
      <c r="W2134" s="62"/>
      <c r="X2134" s="62"/>
      <c r="Y2134" s="68"/>
      <c r="Z2134" s="68"/>
      <c r="AA2134" s="68"/>
      <c r="AB2134" s="67"/>
      <c r="AC2134" s="67"/>
      <c r="AD2134" s="67"/>
      <c r="AE2134" s="62"/>
      <c r="AF2134" s="70"/>
      <c r="AG2134" s="67"/>
      <c r="AH2134" s="70"/>
      <c r="AI2134" s="62"/>
      <c r="AJ2134" s="62"/>
      <c r="AK2134" s="62"/>
      <c r="AL2134" s="62"/>
      <c r="AM2134" s="62"/>
      <c r="AN2134" s="70"/>
      <c r="AO2134" s="70"/>
      <c r="AP2134" s="71"/>
      <c r="AQ2134" s="70"/>
      <c r="AR2134" s="83"/>
    </row>
    <row r="2135">
      <c r="A2135" s="61"/>
      <c r="B2135" s="62"/>
      <c r="C2135" s="62"/>
      <c r="D2135" s="62"/>
      <c r="E2135" s="62"/>
      <c r="F2135" s="62"/>
      <c r="G2135" s="62"/>
      <c r="H2135" s="62"/>
      <c r="I2135" s="62"/>
      <c r="J2135" s="62"/>
      <c r="K2135" s="62"/>
      <c r="L2135" s="62"/>
      <c r="M2135" s="67"/>
      <c r="N2135" s="62"/>
      <c r="O2135" s="62"/>
      <c r="P2135" s="62"/>
      <c r="Q2135" s="62"/>
      <c r="R2135" s="66"/>
      <c r="S2135" s="66"/>
      <c r="T2135" s="67"/>
      <c r="U2135" s="67"/>
      <c r="V2135" s="68"/>
      <c r="W2135" s="62"/>
      <c r="X2135" s="62"/>
      <c r="Y2135" s="68"/>
      <c r="Z2135" s="68"/>
      <c r="AA2135" s="68"/>
      <c r="AB2135" s="67"/>
      <c r="AC2135" s="67"/>
      <c r="AD2135" s="67"/>
      <c r="AE2135" s="62"/>
      <c r="AF2135" s="70"/>
      <c r="AG2135" s="67"/>
      <c r="AH2135" s="70"/>
      <c r="AI2135" s="62"/>
      <c r="AJ2135" s="62"/>
      <c r="AK2135" s="62"/>
      <c r="AL2135" s="62"/>
      <c r="AM2135" s="62"/>
      <c r="AN2135" s="70"/>
      <c r="AO2135" s="70"/>
      <c r="AP2135" s="71"/>
      <c r="AQ2135" s="70"/>
      <c r="AR2135" s="83"/>
    </row>
    <row r="2136">
      <c r="A2136" s="61"/>
      <c r="B2136" s="62"/>
      <c r="C2136" s="62"/>
      <c r="D2136" s="62"/>
      <c r="E2136" s="62"/>
      <c r="F2136" s="62"/>
      <c r="G2136" s="62"/>
      <c r="H2136" s="62"/>
      <c r="I2136" s="62"/>
      <c r="J2136" s="62"/>
      <c r="K2136" s="62"/>
      <c r="L2136" s="62"/>
      <c r="M2136" s="67"/>
      <c r="N2136" s="62"/>
      <c r="O2136" s="62"/>
      <c r="P2136" s="62"/>
      <c r="Q2136" s="62"/>
      <c r="R2136" s="66"/>
      <c r="S2136" s="66"/>
      <c r="T2136" s="67"/>
      <c r="U2136" s="67"/>
      <c r="V2136" s="68"/>
      <c r="W2136" s="62"/>
      <c r="X2136" s="62"/>
      <c r="Y2136" s="68"/>
      <c r="Z2136" s="68"/>
      <c r="AA2136" s="68"/>
      <c r="AB2136" s="67"/>
      <c r="AC2136" s="67"/>
      <c r="AD2136" s="67"/>
      <c r="AE2136" s="62"/>
      <c r="AF2136" s="70"/>
      <c r="AG2136" s="67"/>
      <c r="AH2136" s="70"/>
      <c r="AI2136" s="62"/>
      <c r="AJ2136" s="62"/>
      <c r="AK2136" s="62"/>
      <c r="AL2136" s="62"/>
      <c r="AM2136" s="62"/>
      <c r="AN2136" s="70"/>
      <c r="AO2136" s="70"/>
      <c r="AP2136" s="71"/>
      <c r="AQ2136" s="70"/>
      <c r="AR2136" s="83"/>
    </row>
    <row r="2137">
      <c r="A2137" s="61"/>
      <c r="B2137" s="62"/>
      <c r="C2137" s="62"/>
      <c r="D2137" s="62"/>
      <c r="E2137" s="62"/>
      <c r="F2137" s="62"/>
      <c r="G2137" s="62"/>
      <c r="H2137" s="62"/>
      <c r="I2137" s="62"/>
      <c r="J2137" s="62"/>
      <c r="K2137" s="62"/>
      <c r="L2137" s="62"/>
      <c r="M2137" s="67"/>
      <c r="N2137" s="62"/>
      <c r="O2137" s="62"/>
      <c r="P2137" s="62"/>
      <c r="Q2137" s="62"/>
      <c r="R2137" s="66"/>
      <c r="S2137" s="66"/>
      <c r="T2137" s="67"/>
      <c r="U2137" s="67"/>
      <c r="V2137" s="68"/>
      <c r="W2137" s="62"/>
      <c r="X2137" s="62"/>
      <c r="Y2137" s="68"/>
      <c r="Z2137" s="68"/>
      <c r="AA2137" s="68"/>
      <c r="AB2137" s="67"/>
      <c r="AC2137" s="67"/>
      <c r="AD2137" s="67"/>
      <c r="AE2137" s="62"/>
      <c r="AF2137" s="70"/>
      <c r="AG2137" s="67"/>
      <c r="AH2137" s="70"/>
      <c r="AI2137" s="62"/>
      <c r="AJ2137" s="62"/>
      <c r="AK2137" s="62"/>
      <c r="AL2137" s="62"/>
      <c r="AM2137" s="62"/>
      <c r="AN2137" s="70"/>
      <c r="AO2137" s="70"/>
      <c r="AP2137" s="71"/>
      <c r="AQ2137" s="70"/>
      <c r="AR2137" s="83"/>
    </row>
    <row r="2138">
      <c r="A2138" s="61"/>
      <c r="B2138" s="62"/>
      <c r="C2138" s="62"/>
      <c r="D2138" s="62"/>
      <c r="E2138" s="62"/>
      <c r="F2138" s="62"/>
      <c r="G2138" s="62"/>
      <c r="H2138" s="62"/>
      <c r="I2138" s="62"/>
      <c r="J2138" s="62"/>
      <c r="K2138" s="62"/>
      <c r="L2138" s="62"/>
      <c r="M2138" s="67"/>
      <c r="N2138" s="62"/>
      <c r="O2138" s="62"/>
      <c r="P2138" s="62"/>
      <c r="Q2138" s="62"/>
      <c r="R2138" s="66"/>
      <c r="S2138" s="66"/>
      <c r="T2138" s="67"/>
      <c r="U2138" s="67"/>
      <c r="V2138" s="68"/>
      <c r="W2138" s="62"/>
      <c r="X2138" s="62"/>
      <c r="Y2138" s="68"/>
      <c r="Z2138" s="68"/>
      <c r="AA2138" s="68"/>
      <c r="AB2138" s="67"/>
      <c r="AC2138" s="67"/>
      <c r="AD2138" s="67"/>
      <c r="AE2138" s="62"/>
      <c r="AF2138" s="70"/>
      <c r="AG2138" s="67"/>
      <c r="AH2138" s="70"/>
      <c r="AI2138" s="62"/>
      <c r="AJ2138" s="62"/>
      <c r="AK2138" s="62"/>
      <c r="AL2138" s="62"/>
      <c r="AM2138" s="62"/>
      <c r="AN2138" s="70"/>
      <c r="AO2138" s="70"/>
      <c r="AP2138" s="71"/>
      <c r="AQ2138" s="70"/>
      <c r="AR2138" s="83"/>
    </row>
    <row r="2139">
      <c r="A2139" s="61"/>
      <c r="B2139" s="62"/>
      <c r="C2139" s="62"/>
      <c r="D2139" s="62"/>
      <c r="E2139" s="62"/>
      <c r="F2139" s="62"/>
      <c r="G2139" s="62"/>
      <c r="H2139" s="62"/>
      <c r="I2139" s="62"/>
      <c r="J2139" s="62"/>
      <c r="K2139" s="62"/>
      <c r="L2139" s="62"/>
      <c r="M2139" s="67"/>
      <c r="N2139" s="62"/>
      <c r="O2139" s="62"/>
      <c r="P2139" s="62"/>
      <c r="Q2139" s="62"/>
      <c r="R2139" s="66"/>
      <c r="S2139" s="66"/>
      <c r="T2139" s="67"/>
      <c r="U2139" s="67"/>
      <c r="V2139" s="68"/>
      <c r="W2139" s="62"/>
      <c r="X2139" s="62"/>
      <c r="Y2139" s="68"/>
      <c r="Z2139" s="68"/>
      <c r="AA2139" s="68"/>
      <c r="AB2139" s="67"/>
      <c r="AC2139" s="67"/>
      <c r="AD2139" s="67"/>
      <c r="AE2139" s="62"/>
      <c r="AF2139" s="70"/>
      <c r="AG2139" s="67"/>
      <c r="AH2139" s="70"/>
      <c r="AI2139" s="62"/>
      <c r="AJ2139" s="62"/>
      <c r="AK2139" s="62"/>
      <c r="AL2139" s="62"/>
      <c r="AM2139" s="62"/>
      <c r="AN2139" s="70"/>
      <c r="AO2139" s="70"/>
      <c r="AP2139" s="71"/>
      <c r="AQ2139" s="70"/>
      <c r="AR2139" s="83"/>
    </row>
    <row r="2140">
      <c r="A2140" s="61"/>
      <c r="B2140" s="62"/>
      <c r="C2140" s="62"/>
      <c r="D2140" s="62"/>
      <c r="E2140" s="62"/>
      <c r="F2140" s="62"/>
      <c r="G2140" s="62"/>
      <c r="H2140" s="62"/>
      <c r="I2140" s="62"/>
      <c r="J2140" s="62"/>
      <c r="K2140" s="62"/>
      <c r="L2140" s="62"/>
      <c r="M2140" s="67"/>
      <c r="N2140" s="62"/>
      <c r="O2140" s="62"/>
      <c r="P2140" s="62"/>
      <c r="Q2140" s="62"/>
      <c r="R2140" s="66"/>
      <c r="S2140" s="66"/>
      <c r="T2140" s="67"/>
      <c r="U2140" s="67"/>
      <c r="V2140" s="68"/>
      <c r="W2140" s="62"/>
      <c r="X2140" s="62"/>
      <c r="Y2140" s="68"/>
      <c r="Z2140" s="68"/>
      <c r="AA2140" s="68"/>
      <c r="AB2140" s="67"/>
      <c r="AC2140" s="67"/>
      <c r="AD2140" s="67"/>
      <c r="AE2140" s="62"/>
      <c r="AF2140" s="70"/>
      <c r="AG2140" s="67"/>
      <c r="AH2140" s="70"/>
      <c r="AI2140" s="62"/>
      <c r="AJ2140" s="62"/>
      <c r="AK2140" s="62"/>
      <c r="AL2140" s="62"/>
      <c r="AM2140" s="62"/>
      <c r="AN2140" s="70"/>
      <c r="AO2140" s="70"/>
      <c r="AP2140" s="71"/>
      <c r="AQ2140" s="70"/>
      <c r="AR2140" s="83"/>
    </row>
    <row r="2141">
      <c r="A2141" s="61"/>
      <c r="B2141" s="62"/>
      <c r="C2141" s="62"/>
      <c r="D2141" s="62"/>
      <c r="E2141" s="62"/>
      <c r="F2141" s="62"/>
      <c r="G2141" s="62"/>
      <c r="H2141" s="62"/>
      <c r="I2141" s="62"/>
      <c r="J2141" s="62"/>
      <c r="K2141" s="62"/>
      <c r="L2141" s="62"/>
      <c r="M2141" s="67"/>
      <c r="N2141" s="62"/>
      <c r="O2141" s="62"/>
      <c r="P2141" s="62"/>
      <c r="Q2141" s="62"/>
      <c r="R2141" s="66"/>
      <c r="S2141" s="66"/>
      <c r="T2141" s="67"/>
      <c r="U2141" s="67"/>
      <c r="V2141" s="68"/>
      <c r="W2141" s="62"/>
      <c r="X2141" s="62"/>
      <c r="Y2141" s="68"/>
      <c r="Z2141" s="68"/>
      <c r="AA2141" s="68"/>
      <c r="AB2141" s="67"/>
      <c r="AC2141" s="67"/>
      <c r="AD2141" s="67"/>
      <c r="AE2141" s="62"/>
      <c r="AF2141" s="70"/>
      <c r="AG2141" s="67"/>
      <c r="AH2141" s="70"/>
      <c r="AI2141" s="62"/>
      <c r="AJ2141" s="62"/>
      <c r="AK2141" s="62"/>
      <c r="AL2141" s="62"/>
      <c r="AM2141" s="62"/>
      <c r="AN2141" s="70"/>
      <c r="AO2141" s="70"/>
      <c r="AP2141" s="71"/>
      <c r="AQ2141" s="70"/>
      <c r="AR2141" s="83"/>
    </row>
    <row r="2142">
      <c r="A2142" s="61"/>
      <c r="B2142" s="62"/>
      <c r="C2142" s="62"/>
      <c r="D2142" s="62"/>
      <c r="E2142" s="62"/>
      <c r="F2142" s="62"/>
      <c r="G2142" s="62"/>
      <c r="H2142" s="62"/>
      <c r="I2142" s="62"/>
      <c r="J2142" s="62"/>
      <c r="K2142" s="62"/>
      <c r="L2142" s="62"/>
      <c r="M2142" s="67"/>
      <c r="N2142" s="62"/>
      <c r="O2142" s="62"/>
      <c r="P2142" s="62"/>
      <c r="Q2142" s="62"/>
      <c r="R2142" s="66"/>
      <c r="S2142" s="66"/>
      <c r="T2142" s="67"/>
      <c r="U2142" s="67"/>
      <c r="V2142" s="68"/>
      <c r="W2142" s="62"/>
      <c r="X2142" s="62"/>
      <c r="Y2142" s="68"/>
      <c r="Z2142" s="68"/>
      <c r="AA2142" s="68"/>
      <c r="AB2142" s="67"/>
      <c r="AC2142" s="67"/>
      <c r="AD2142" s="67"/>
      <c r="AE2142" s="62"/>
      <c r="AF2142" s="70"/>
      <c r="AG2142" s="67"/>
      <c r="AH2142" s="70"/>
      <c r="AI2142" s="62"/>
      <c r="AJ2142" s="62"/>
      <c r="AK2142" s="62"/>
      <c r="AL2142" s="62"/>
      <c r="AM2142" s="62"/>
      <c r="AN2142" s="70"/>
      <c r="AO2142" s="70"/>
      <c r="AP2142" s="71"/>
      <c r="AQ2142" s="70"/>
      <c r="AR2142" s="83"/>
    </row>
    <row r="2143">
      <c r="A2143" s="61"/>
      <c r="B2143" s="62"/>
      <c r="C2143" s="62"/>
      <c r="D2143" s="62"/>
      <c r="E2143" s="62"/>
      <c r="F2143" s="62"/>
      <c r="G2143" s="62"/>
      <c r="H2143" s="62"/>
      <c r="I2143" s="62"/>
      <c r="J2143" s="62"/>
      <c r="K2143" s="62"/>
      <c r="L2143" s="62"/>
      <c r="M2143" s="67"/>
      <c r="N2143" s="62"/>
      <c r="O2143" s="62"/>
      <c r="P2143" s="62"/>
      <c r="Q2143" s="62"/>
      <c r="R2143" s="66"/>
      <c r="S2143" s="66"/>
      <c r="T2143" s="67"/>
      <c r="U2143" s="67"/>
      <c r="V2143" s="68"/>
      <c r="W2143" s="62"/>
      <c r="X2143" s="62"/>
      <c r="Y2143" s="68"/>
      <c r="Z2143" s="68"/>
      <c r="AA2143" s="68"/>
      <c r="AB2143" s="67"/>
      <c r="AC2143" s="67"/>
      <c r="AD2143" s="67"/>
      <c r="AE2143" s="62"/>
      <c r="AF2143" s="70"/>
      <c r="AG2143" s="67"/>
      <c r="AH2143" s="70"/>
      <c r="AI2143" s="62"/>
      <c r="AJ2143" s="62"/>
      <c r="AK2143" s="62"/>
      <c r="AL2143" s="62"/>
      <c r="AM2143" s="62"/>
      <c r="AN2143" s="70"/>
      <c r="AO2143" s="70"/>
      <c r="AP2143" s="71"/>
      <c r="AQ2143" s="70"/>
      <c r="AR2143" s="83"/>
    </row>
    <row r="2144">
      <c r="A2144" s="61"/>
      <c r="B2144" s="62"/>
      <c r="C2144" s="62"/>
      <c r="D2144" s="62"/>
      <c r="E2144" s="62"/>
      <c r="F2144" s="62"/>
      <c r="G2144" s="62"/>
      <c r="H2144" s="62"/>
      <c r="I2144" s="62"/>
      <c r="J2144" s="62"/>
      <c r="K2144" s="62"/>
      <c r="L2144" s="62"/>
      <c r="M2144" s="67"/>
      <c r="N2144" s="62"/>
      <c r="O2144" s="62"/>
      <c r="P2144" s="62"/>
      <c r="Q2144" s="62"/>
      <c r="R2144" s="66"/>
      <c r="S2144" s="66"/>
      <c r="T2144" s="67"/>
      <c r="U2144" s="67"/>
      <c r="V2144" s="68"/>
      <c r="W2144" s="62"/>
      <c r="X2144" s="62"/>
      <c r="Y2144" s="68"/>
      <c r="Z2144" s="68"/>
      <c r="AA2144" s="68"/>
      <c r="AB2144" s="67"/>
      <c r="AC2144" s="67"/>
      <c r="AD2144" s="67"/>
      <c r="AE2144" s="62"/>
      <c r="AF2144" s="70"/>
      <c r="AG2144" s="67"/>
      <c r="AH2144" s="70"/>
      <c r="AI2144" s="62"/>
      <c r="AJ2144" s="62"/>
      <c r="AK2144" s="62"/>
      <c r="AL2144" s="62"/>
      <c r="AM2144" s="62"/>
      <c r="AN2144" s="70"/>
      <c r="AO2144" s="70"/>
      <c r="AP2144" s="71"/>
      <c r="AQ2144" s="70"/>
      <c r="AR2144" s="83"/>
    </row>
    <row r="2145">
      <c r="A2145" s="61"/>
      <c r="B2145" s="62"/>
      <c r="C2145" s="62"/>
      <c r="D2145" s="62"/>
      <c r="E2145" s="62"/>
      <c r="F2145" s="62"/>
      <c r="G2145" s="62"/>
      <c r="H2145" s="62"/>
      <c r="I2145" s="62"/>
      <c r="J2145" s="62"/>
      <c r="K2145" s="62"/>
      <c r="L2145" s="62"/>
      <c r="M2145" s="67"/>
      <c r="N2145" s="62"/>
      <c r="O2145" s="62"/>
      <c r="P2145" s="62"/>
      <c r="Q2145" s="62"/>
      <c r="R2145" s="66"/>
      <c r="S2145" s="66"/>
      <c r="T2145" s="67"/>
      <c r="U2145" s="67"/>
      <c r="V2145" s="68"/>
      <c r="W2145" s="62"/>
      <c r="X2145" s="62"/>
      <c r="Y2145" s="68"/>
      <c r="Z2145" s="68"/>
      <c r="AA2145" s="68"/>
      <c r="AB2145" s="67"/>
      <c r="AC2145" s="67"/>
      <c r="AD2145" s="67"/>
      <c r="AE2145" s="62"/>
      <c r="AF2145" s="70"/>
      <c r="AG2145" s="67"/>
      <c r="AH2145" s="70"/>
      <c r="AI2145" s="62"/>
      <c r="AJ2145" s="62"/>
      <c r="AK2145" s="62"/>
      <c r="AL2145" s="62"/>
      <c r="AM2145" s="62"/>
      <c r="AN2145" s="70"/>
      <c r="AO2145" s="70"/>
      <c r="AP2145" s="71"/>
      <c r="AQ2145" s="70"/>
      <c r="AR2145" s="83"/>
    </row>
    <row r="2146">
      <c r="A2146" s="61"/>
      <c r="B2146" s="62"/>
      <c r="C2146" s="62"/>
      <c r="D2146" s="62"/>
      <c r="E2146" s="62"/>
      <c r="F2146" s="62"/>
      <c r="G2146" s="62"/>
      <c r="H2146" s="62"/>
      <c r="I2146" s="62"/>
      <c r="J2146" s="62"/>
      <c r="K2146" s="62"/>
      <c r="L2146" s="62"/>
      <c r="M2146" s="67"/>
      <c r="N2146" s="62"/>
      <c r="O2146" s="62"/>
      <c r="P2146" s="62"/>
      <c r="Q2146" s="62"/>
      <c r="R2146" s="66"/>
      <c r="S2146" s="66"/>
      <c r="T2146" s="67"/>
      <c r="U2146" s="67"/>
      <c r="V2146" s="68"/>
      <c r="W2146" s="62"/>
      <c r="X2146" s="62"/>
      <c r="Y2146" s="68"/>
      <c r="Z2146" s="68"/>
      <c r="AA2146" s="68"/>
      <c r="AB2146" s="67"/>
      <c r="AC2146" s="67"/>
      <c r="AD2146" s="67"/>
      <c r="AE2146" s="62"/>
      <c r="AF2146" s="70"/>
      <c r="AG2146" s="67"/>
      <c r="AH2146" s="70"/>
      <c r="AI2146" s="62"/>
      <c r="AJ2146" s="62"/>
      <c r="AK2146" s="62"/>
      <c r="AL2146" s="62"/>
      <c r="AM2146" s="62"/>
      <c r="AN2146" s="70"/>
      <c r="AO2146" s="70"/>
      <c r="AP2146" s="71"/>
      <c r="AQ2146" s="70"/>
      <c r="AR2146" s="83"/>
    </row>
    <row r="2147">
      <c r="A2147" s="61"/>
      <c r="B2147" s="62"/>
      <c r="C2147" s="62"/>
      <c r="D2147" s="62"/>
      <c r="E2147" s="62"/>
      <c r="F2147" s="62"/>
      <c r="G2147" s="62"/>
      <c r="H2147" s="62"/>
      <c r="I2147" s="62"/>
      <c r="J2147" s="62"/>
      <c r="K2147" s="62"/>
      <c r="L2147" s="62"/>
      <c r="M2147" s="67"/>
      <c r="N2147" s="62"/>
      <c r="O2147" s="62"/>
      <c r="P2147" s="62"/>
      <c r="Q2147" s="62"/>
      <c r="R2147" s="66"/>
      <c r="S2147" s="66"/>
      <c r="T2147" s="67"/>
      <c r="U2147" s="67"/>
      <c r="V2147" s="68"/>
      <c r="W2147" s="62"/>
      <c r="X2147" s="62"/>
      <c r="Y2147" s="68"/>
      <c r="Z2147" s="68"/>
      <c r="AA2147" s="68"/>
      <c r="AB2147" s="67"/>
      <c r="AC2147" s="67"/>
      <c r="AD2147" s="67"/>
      <c r="AE2147" s="62"/>
      <c r="AF2147" s="70"/>
      <c r="AG2147" s="67"/>
      <c r="AH2147" s="70"/>
      <c r="AI2147" s="62"/>
      <c r="AJ2147" s="62"/>
      <c r="AK2147" s="62"/>
      <c r="AL2147" s="62"/>
      <c r="AM2147" s="62"/>
      <c r="AN2147" s="70"/>
      <c r="AO2147" s="70"/>
      <c r="AP2147" s="71"/>
      <c r="AQ2147" s="70"/>
      <c r="AR2147" s="83"/>
    </row>
    <row r="2148">
      <c r="A2148" s="61"/>
      <c r="B2148" s="62"/>
      <c r="C2148" s="62"/>
      <c r="D2148" s="62"/>
      <c r="E2148" s="62"/>
      <c r="F2148" s="62"/>
      <c r="G2148" s="62"/>
      <c r="H2148" s="62"/>
      <c r="I2148" s="62"/>
      <c r="J2148" s="62"/>
      <c r="K2148" s="62"/>
      <c r="L2148" s="62"/>
      <c r="M2148" s="67"/>
      <c r="N2148" s="62"/>
      <c r="O2148" s="62"/>
      <c r="P2148" s="62"/>
      <c r="Q2148" s="62"/>
      <c r="R2148" s="66"/>
      <c r="S2148" s="66"/>
      <c r="T2148" s="67"/>
      <c r="U2148" s="67"/>
      <c r="V2148" s="68"/>
      <c r="W2148" s="62"/>
      <c r="X2148" s="62"/>
      <c r="Y2148" s="68"/>
      <c r="Z2148" s="68"/>
      <c r="AA2148" s="68"/>
      <c r="AB2148" s="67"/>
      <c r="AC2148" s="67"/>
      <c r="AD2148" s="67"/>
      <c r="AE2148" s="62"/>
      <c r="AF2148" s="70"/>
      <c r="AG2148" s="67"/>
      <c r="AH2148" s="70"/>
      <c r="AI2148" s="62"/>
      <c r="AJ2148" s="62"/>
      <c r="AK2148" s="62"/>
      <c r="AL2148" s="62"/>
      <c r="AM2148" s="62"/>
      <c r="AN2148" s="70"/>
      <c r="AO2148" s="70"/>
      <c r="AP2148" s="71"/>
      <c r="AQ2148" s="70"/>
      <c r="AR2148" s="83"/>
    </row>
    <row r="2149">
      <c r="A2149" s="61"/>
      <c r="B2149" s="62"/>
      <c r="C2149" s="62"/>
      <c r="D2149" s="62"/>
      <c r="E2149" s="62"/>
      <c r="F2149" s="62"/>
      <c r="G2149" s="62"/>
      <c r="H2149" s="62"/>
      <c r="I2149" s="62"/>
      <c r="J2149" s="62"/>
      <c r="K2149" s="62"/>
      <c r="L2149" s="62"/>
      <c r="M2149" s="67"/>
      <c r="N2149" s="62"/>
      <c r="O2149" s="62"/>
      <c r="P2149" s="62"/>
      <c r="Q2149" s="62"/>
      <c r="R2149" s="66"/>
      <c r="S2149" s="66"/>
      <c r="T2149" s="67"/>
      <c r="U2149" s="67"/>
      <c r="V2149" s="68"/>
      <c r="W2149" s="62"/>
      <c r="X2149" s="62"/>
      <c r="Y2149" s="68"/>
      <c r="Z2149" s="68"/>
      <c r="AA2149" s="68"/>
      <c r="AB2149" s="67"/>
      <c r="AC2149" s="67"/>
      <c r="AD2149" s="67"/>
      <c r="AE2149" s="62"/>
      <c r="AF2149" s="70"/>
      <c r="AG2149" s="67"/>
      <c r="AH2149" s="70"/>
      <c r="AI2149" s="62"/>
      <c r="AJ2149" s="62"/>
      <c r="AK2149" s="62"/>
      <c r="AL2149" s="62"/>
      <c r="AM2149" s="62"/>
      <c r="AN2149" s="70"/>
      <c r="AO2149" s="70"/>
      <c r="AP2149" s="71"/>
      <c r="AQ2149" s="70"/>
      <c r="AR2149" s="83"/>
    </row>
    <row r="2150">
      <c r="A2150" s="61"/>
      <c r="B2150" s="62"/>
      <c r="C2150" s="62"/>
      <c r="D2150" s="62"/>
      <c r="E2150" s="62"/>
      <c r="F2150" s="62"/>
      <c r="G2150" s="62"/>
      <c r="H2150" s="62"/>
      <c r="I2150" s="62"/>
      <c r="J2150" s="62"/>
      <c r="K2150" s="62"/>
      <c r="L2150" s="62"/>
      <c r="M2150" s="67"/>
      <c r="N2150" s="62"/>
      <c r="O2150" s="62"/>
      <c r="P2150" s="62"/>
      <c r="Q2150" s="62"/>
      <c r="R2150" s="66"/>
      <c r="S2150" s="66"/>
      <c r="T2150" s="67"/>
      <c r="U2150" s="67"/>
      <c r="V2150" s="68"/>
      <c r="W2150" s="62"/>
      <c r="X2150" s="62"/>
      <c r="Y2150" s="68"/>
      <c r="Z2150" s="68"/>
      <c r="AA2150" s="68"/>
      <c r="AB2150" s="67"/>
      <c r="AC2150" s="67"/>
      <c r="AD2150" s="67"/>
      <c r="AE2150" s="62"/>
      <c r="AF2150" s="70"/>
      <c r="AG2150" s="67"/>
      <c r="AH2150" s="70"/>
      <c r="AI2150" s="62"/>
      <c r="AJ2150" s="62"/>
      <c r="AK2150" s="62"/>
      <c r="AL2150" s="62"/>
      <c r="AM2150" s="62"/>
      <c r="AN2150" s="70"/>
      <c r="AO2150" s="70"/>
      <c r="AP2150" s="71"/>
      <c r="AQ2150" s="70"/>
      <c r="AR2150" s="83"/>
    </row>
    <row r="2151">
      <c r="A2151" s="61"/>
      <c r="B2151" s="62"/>
      <c r="C2151" s="62"/>
      <c r="D2151" s="62"/>
      <c r="E2151" s="62"/>
      <c r="F2151" s="62"/>
      <c r="G2151" s="62"/>
      <c r="H2151" s="62"/>
      <c r="I2151" s="62"/>
      <c r="J2151" s="62"/>
      <c r="K2151" s="62"/>
      <c r="L2151" s="62"/>
      <c r="M2151" s="67"/>
      <c r="N2151" s="62"/>
      <c r="O2151" s="62"/>
      <c r="P2151" s="62"/>
      <c r="Q2151" s="62"/>
      <c r="R2151" s="66"/>
      <c r="S2151" s="66"/>
      <c r="T2151" s="67"/>
      <c r="U2151" s="67"/>
      <c r="V2151" s="68"/>
      <c r="W2151" s="62"/>
      <c r="X2151" s="62"/>
      <c r="Y2151" s="68"/>
      <c r="Z2151" s="68"/>
      <c r="AA2151" s="68"/>
      <c r="AB2151" s="67"/>
      <c r="AC2151" s="67"/>
      <c r="AD2151" s="67"/>
      <c r="AE2151" s="62"/>
      <c r="AF2151" s="70"/>
      <c r="AG2151" s="67"/>
      <c r="AH2151" s="70"/>
      <c r="AI2151" s="62"/>
      <c r="AJ2151" s="62"/>
      <c r="AK2151" s="62"/>
      <c r="AL2151" s="62"/>
      <c r="AM2151" s="62"/>
      <c r="AN2151" s="70"/>
      <c r="AO2151" s="70"/>
      <c r="AP2151" s="71"/>
      <c r="AQ2151" s="70"/>
      <c r="AR2151" s="83"/>
    </row>
    <row r="2152">
      <c r="A2152" s="61"/>
      <c r="B2152" s="62"/>
      <c r="C2152" s="62"/>
      <c r="D2152" s="62"/>
      <c r="E2152" s="62"/>
      <c r="F2152" s="62"/>
      <c r="G2152" s="62"/>
      <c r="H2152" s="62"/>
      <c r="I2152" s="62"/>
      <c r="J2152" s="62"/>
      <c r="K2152" s="62"/>
      <c r="L2152" s="62"/>
      <c r="M2152" s="67"/>
      <c r="N2152" s="62"/>
      <c r="O2152" s="62"/>
      <c r="P2152" s="62"/>
      <c r="Q2152" s="62"/>
      <c r="R2152" s="66"/>
      <c r="S2152" s="66"/>
      <c r="T2152" s="67"/>
      <c r="U2152" s="67"/>
      <c r="V2152" s="68"/>
      <c r="W2152" s="62"/>
      <c r="X2152" s="62"/>
      <c r="Y2152" s="68"/>
      <c r="Z2152" s="68"/>
      <c r="AA2152" s="68"/>
      <c r="AB2152" s="67"/>
      <c r="AC2152" s="67"/>
      <c r="AD2152" s="67"/>
      <c r="AE2152" s="62"/>
      <c r="AF2152" s="70"/>
      <c r="AG2152" s="67"/>
      <c r="AH2152" s="70"/>
      <c r="AI2152" s="62"/>
      <c r="AJ2152" s="62"/>
      <c r="AK2152" s="62"/>
      <c r="AL2152" s="62"/>
      <c r="AM2152" s="62"/>
      <c r="AN2152" s="70"/>
      <c r="AO2152" s="70"/>
      <c r="AP2152" s="71"/>
      <c r="AQ2152" s="70"/>
      <c r="AR2152" s="83"/>
    </row>
    <row r="2153">
      <c r="A2153" s="61"/>
      <c r="B2153" s="62"/>
      <c r="C2153" s="62"/>
      <c r="D2153" s="62"/>
      <c r="E2153" s="62"/>
      <c r="F2153" s="62"/>
      <c r="G2153" s="62"/>
      <c r="H2153" s="62"/>
      <c r="I2153" s="62"/>
      <c r="J2153" s="62"/>
      <c r="K2153" s="62"/>
      <c r="L2153" s="62"/>
      <c r="M2153" s="67"/>
      <c r="N2153" s="62"/>
      <c r="O2153" s="62"/>
      <c r="P2153" s="62"/>
      <c r="Q2153" s="62"/>
      <c r="R2153" s="66"/>
      <c r="S2153" s="66"/>
      <c r="T2153" s="67"/>
      <c r="U2153" s="67"/>
      <c r="V2153" s="68"/>
      <c r="W2153" s="62"/>
      <c r="X2153" s="62"/>
      <c r="Y2153" s="68"/>
      <c r="Z2153" s="68"/>
      <c r="AA2153" s="68"/>
      <c r="AB2153" s="67"/>
      <c r="AC2153" s="67"/>
      <c r="AD2153" s="67"/>
      <c r="AE2153" s="62"/>
      <c r="AF2153" s="70"/>
      <c r="AG2153" s="67"/>
      <c r="AH2153" s="70"/>
      <c r="AI2153" s="62"/>
      <c r="AJ2153" s="62"/>
      <c r="AK2153" s="62"/>
      <c r="AL2153" s="62"/>
      <c r="AM2153" s="62"/>
      <c r="AN2153" s="70"/>
      <c r="AO2153" s="70"/>
      <c r="AP2153" s="71"/>
      <c r="AQ2153" s="70"/>
      <c r="AR2153" s="83"/>
    </row>
    <row r="2154">
      <c r="A2154" s="61"/>
      <c r="B2154" s="62"/>
      <c r="C2154" s="62"/>
      <c r="D2154" s="62"/>
      <c r="E2154" s="62"/>
      <c r="F2154" s="62"/>
      <c r="G2154" s="62"/>
      <c r="H2154" s="62"/>
      <c r="I2154" s="62"/>
      <c r="J2154" s="62"/>
      <c r="K2154" s="62"/>
      <c r="L2154" s="62"/>
      <c r="M2154" s="67"/>
      <c r="N2154" s="62"/>
      <c r="O2154" s="62"/>
      <c r="P2154" s="62"/>
      <c r="Q2154" s="62"/>
      <c r="R2154" s="66"/>
      <c r="S2154" s="66"/>
      <c r="T2154" s="67"/>
      <c r="U2154" s="67"/>
      <c r="V2154" s="68"/>
      <c r="W2154" s="62"/>
      <c r="X2154" s="62"/>
      <c r="Y2154" s="68"/>
      <c r="Z2154" s="68"/>
      <c r="AA2154" s="68"/>
      <c r="AB2154" s="67"/>
      <c r="AC2154" s="67"/>
      <c r="AD2154" s="67"/>
      <c r="AE2154" s="62"/>
      <c r="AF2154" s="70"/>
      <c r="AG2154" s="67"/>
      <c r="AH2154" s="70"/>
      <c r="AI2154" s="62"/>
      <c r="AJ2154" s="62"/>
      <c r="AK2154" s="62"/>
      <c r="AL2154" s="62"/>
      <c r="AM2154" s="62"/>
      <c r="AN2154" s="70"/>
      <c r="AO2154" s="70"/>
      <c r="AP2154" s="71"/>
      <c r="AQ2154" s="70"/>
      <c r="AR2154" s="83"/>
    </row>
    <row r="2155">
      <c r="A2155" s="61"/>
      <c r="B2155" s="62"/>
      <c r="C2155" s="62"/>
      <c r="D2155" s="62"/>
      <c r="E2155" s="62"/>
      <c r="F2155" s="62"/>
      <c r="G2155" s="62"/>
      <c r="H2155" s="62"/>
      <c r="I2155" s="62"/>
      <c r="J2155" s="62"/>
      <c r="K2155" s="62"/>
      <c r="L2155" s="62"/>
      <c r="M2155" s="67"/>
      <c r="N2155" s="62"/>
      <c r="O2155" s="62"/>
      <c r="P2155" s="62"/>
      <c r="Q2155" s="62"/>
      <c r="R2155" s="66"/>
      <c r="S2155" s="66"/>
      <c r="T2155" s="67"/>
      <c r="U2155" s="67"/>
      <c r="V2155" s="68"/>
      <c r="W2155" s="62"/>
      <c r="X2155" s="62"/>
      <c r="Y2155" s="68"/>
      <c r="Z2155" s="68"/>
      <c r="AA2155" s="68"/>
      <c r="AB2155" s="67"/>
      <c r="AC2155" s="67"/>
      <c r="AD2155" s="67"/>
      <c r="AE2155" s="62"/>
      <c r="AF2155" s="70"/>
      <c r="AG2155" s="67"/>
      <c r="AH2155" s="70"/>
      <c r="AI2155" s="62"/>
      <c r="AJ2155" s="62"/>
      <c r="AK2155" s="62"/>
      <c r="AL2155" s="62"/>
      <c r="AM2155" s="62"/>
      <c r="AN2155" s="70"/>
      <c r="AO2155" s="70"/>
      <c r="AP2155" s="71"/>
      <c r="AQ2155" s="70"/>
      <c r="AR2155" s="83"/>
    </row>
    <row r="2156">
      <c r="A2156" s="61"/>
      <c r="B2156" s="62"/>
      <c r="C2156" s="62"/>
      <c r="D2156" s="62"/>
      <c r="E2156" s="62"/>
      <c r="F2156" s="62"/>
      <c r="G2156" s="62"/>
      <c r="H2156" s="62"/>
      <c r="I2156" s="62"/>
      <c r="J2156" s="62"/>
      <c r="K2156" s="62"/>
      <c r="L2156" s="62"/>
      <c r="M2156" s="67"/>
      <c r="N2156" s="62"/>
      <c r="O2156" s="62"/>
      <c r="P2156" s="62"/>
      <c r="Q2156" s="62"/>
      <c r="R2156" s="66"/>
      <c r="S2156" s="66"/>
      <c r="T2156" s="67"/>
      <c r="U2156" s="67"/>
      <c r="V2156" s="68"/>
      <c r="W2156" s="62"/>
      <c r="X2156" s="62"/>
      <c r="Y2156" s="68"/>
      <c r="Z2156" s="68"/>
      <c r="AA2156" s="68"/>
      <c r="AB2156" s="67"/>
      <c r="AC2156" s="67"/>
      <c r="AD2156" s="67"/>
      <c r="AE2156" s="62"/>
      <c r="AF2156" s="70"/>
      <c r="AG2156" s="67"/>
      <c r="AH2156" s="70"/>
      <c r="AI2156" s="62"/>
      <c r="AJ2156" s="62"/>
      <c r="AK2156" s="62"/>
      <c r="AL2156" s="62"/>
      <c r="AM2156" s="62"/>
      <c r="AN2156" s="70"/>
      <c r="AO2156" s="70"/>
      <c r="AP2156" s="71"/>
      <c r="AQ2156" s="70"/>
      <c r="AR2156" s="83"/>
    </row>
    <row r="2157">
      <c r="A2157" s="61"/>
      <c r="B2157" s="62"/>
      <c r="C2157" s="62"/>
      <c r="D2157" s="62"/>
      <c r="E2157" s="62"/>
      <c r="F2157" s="62"/>
      <c r="G2157" s="62"/>
      <c r="H2157" s="62"/>
      <c r="I2157" s="62"/>
      <c r="J2157" s="62"/>
      <c r="K2157" s="62"/>
      <c r="L2157" s="62"/>
      <c r="M2157" s="67"/>
      <c r="N2157" s="62"/>
      <c r="O2157" s="62"/>
      <c r="P2157" s="62"/>
      <c r="Q2157" s="62"/>
      <c r="R2157" s="66"/>
      <c r="S2157" s="66"/>
      <c r="T2157" s="67"/>
      <c r="U2157" s="67"/>
      <c r="V2157" s="68"/>
      <c r="W2157" s="62"/>
      <c r="X2157" s="62"/>
      <c r="Y2157" s="68"/>
      <c r="Z2157" s="68"/>
      <c r="AA2157" s="68"/>
      <c r="AB2157" s="67"/>
      <c r="AC2157" s="67"/>
      <c r="AD2157" s="67"/>
      <c r="AE2157" s="62"/>
      <c r="AF2157" s="70"/>
      <c r="AG2157" s="67"/>
      <c r="AH2157" s="70"/>
      <c r="AI2157" s="62"/>
      <c r="AJ2157" s="62"/>
      <c r="AK2157" s="62"/>
      <c r="AL2157" s="62"/>
      <c r="AM2157" s="62"/>
      <c r="AN2157" s="70"/>
      <c r="AO2157" s="70"/>
      <c r="AP2157" s="71"/>
      <c r="AQ2157" s="70"/>
      <c r="AR2157" s="83"/>
    </row>
    <row r="2158">
      <c r="A2158" s="61"/>
      <c r="B2158" s="62"/>
      <c r="C2158" s="62"/>
      <c r="D2158" s="62"/>
      <c r="E2158" s="62"/>
      <c r="F2158" s="62"/>
      <c r="G2158" s="62"/>
      <c r="H2158" s="62"/>
      <c r="I2158" s="62"/>
      <c r="J2158" s="62"/>
      <c r="K2158" s="62"/>
      <c r="L2158" s="62"/>
      <c r="M2158" s="67"/>
      <c r="N2158" s="62"/>
      <c r="O2158" s="62"/>
      <c r="P2158" s="62"/>
      <c r="Q2158" s="62"/>
      <c r="R2158" s="66"/>
      <c r="S2158" s="66"/>
      <c r="T2158" s="67"/>
      <c r="U2158" s="67"/>
      <c r="V2158" s="68"/>
      <c r="W2158" s="62"/>
      <c r="X2158" s="62"/>
      <c r="Y2158" s="68"/>
      <c r="Z2158" s="68"/>
      <c r="AA2158" s="68"/>
      <c r="AB2158" s="67"/>
      <c r="AC2158" s="67"/>
      <c r="AD2158" s="67"/>
      <c r="AE2158" s="62"/>
      <c r="AF2158" s="70"/>
      <c r="AG2158" s="67"/>
      <c r="AH2158" s="70"/>
      <c r="AI2158" s="62"/>
      <c r="AJ2158" s="62"/>
      <c r="AK2158" s="62"/>
      <c r="AL2158" s="62"/>
      <c r="AM2158" s="62"/>
      <c r="AN2158" s="70"/>
      <c r="AO2158" s="70"/>
      <c r="AP2158" s="71"/>
      <c r="AQ2158" s="70"/>
      <c r="AR2158" s="83"/>
    </row>
    <row r="2159">
      <c r="A2159" s="61"/>
      <c r="B2159" s="62"/>
      <c r="C2159" s="62"/>
      <c r="D2159" s="62"/>
      <c r="E2159" s="62"/>
      <c r="F2159" s="62"/>
      <c r="G2159" s="62"/>
      <c r="H2159" s="62"/>
      <c r="I2159" s="62"/>
      <c r="J2159" s="62"/>
      <c r="K2159" s="62"/>
      <c r="L2159" s="62"/>
      <c r="M2159" s="67"/>
      <c r="N2159" s="62"/>
      <c r="O2159" s="62"/>
      <c r="P2159" s="62"/>
      <c r="Q2159" s="62"/>
      <c r="R2159" s="66"/>
      <c r="S2159" s="66"/>
      <c r="T2159" s="67"/>
      <c r="U2159" s="67"/>
      <c r="V2159" s="68"/>
      <c r="W2159" s="62"/>
      <c r="X2159" s="62"/>
      <c r="Y2159" s="68"/>
      <c r="Z2159" s="68"/>
      <c r="AA2159" s="68"/>
      <c r="AB2159" s="67"/>
      <c r="AC2159" s="67"/>
      <c r="AD2159" s="67"/>
      <c r="AE2159" s="62"/>
      <c r="AF2159" s="70"/>
      <c r="AG2159" s="67"/>
      <c r="AH2159" s="70"/>
      <c r="AI2159" s="62"/>
      <c r="AJ2159" s="62"/>
      <c r="AK2159" s="62"/>
      <c r="AL2159" s="62"/>
      <c r="AM2159" s="62"/>
      <c r="AN2159" s="70"/>
      <c r="AO2159" s="70"/>
      <c r="AP2159" s="71"/>
      <c r="AQ2159" s="70"/>
      <c r="AR2159" s="83"/>
    </row>
    <row r="2160">
      <c r="A2160" s="61"/>
      <c r="B2160" s="62"/>
      <c r="C2160" s="62"/>
      <c r="D2160" s="62"/>
      <c r="E2160" s="62"/>
      <c r="F2160" s="62"/>
      <c r="G2160" s="62"/>
      <c r="H2160" s="62"/>
      <c r="I2160" s="62"/>
      <c r="J2160" s="62"/>
      <c r="K2160" s="62"/>
      <c r="L2160" s="62"/>
      <c r="M2160" s="67"/>
      <c r="N2160" s="62"/>
      <c r="O2160" s="62"/>
      <c r="P2160" s="62"/>
      <c r="Q2160" s="62"/>
      <c r="R2160" s="66"/>
      <c r="S2160" s="66"/>
      <c r="T2160" s="67"/>
      <c r="U2160" s="67"/>
      <c r="V2160" s="68"/>
      <c r="W2160" s="62"/>
      <c r="X2160" s="62"/>
      <c r="Y2160" s="68"/>
      <c r="Z2160" s="68"/>
      <c r="AA2160" s="68"/>
      <c r="AB2160" s="67"/>
      <c r="AC2160" s="67"/>
      <c r="AD2160" s="67"/>
      <c r="AE2160" s="62"/>
      <c r="AF2160" s="70"/>
      <c r="AG2160" s="67"/>
      <c r="AH2160" s="70"/>
      <c r="AI2160" s="62"/>
      <c r="AJ2160" s="62"/>
      <c r="AK2160" s="62"/>
      <c r="AL2160" s="62"/>
      <c r="AM2160" s="62"/>
      <c r="AN2160" s="70"/>
      <c r="AO2160" s="70"/>
      <c r="AP2160" s="71"/>
      <c r="AQ2160" s="70"/>
      <c r="AR2160" s="83"/>
    </row>
    <row r="2161">
      <c r="A2161" s="61"/>
      <c r="B2161" s="62"/>
      <c r="C2161" s="62"/>
      <c r="D2161" s="62"/>
      <c r="E2161" s="62"/>
      <c r="F2161" s="62"/>
      <c r="G2161" s="62"/>
      <c r="H2161" s="62"/>
      <c r="I2161" s="62"/>
      <c r="J2161" s="62"/>
      <c r="K2161" s="62"/>
      <c r="L2161" s="62"/>
      <c r="M2161" s="67"/>
      <c r="N2161" s="62"/>
      <c r="O2161" s="62"/>
      <c r="P2161" s="62"/>
      <c r="Q2161" s="62"/>
      <c r="R2161" s="66"/>
      <c r="S2161" s="66"/>
      <c r="T2161" s="67"/>
      <c r="U2161" s="67"/>
      <c r="V2161" s="68"/>
      <c r="W2161" s="62"/>
      <c r="X2161" s="62"/>
      <c r="Y2161" s="68"/>
      <c r="Z2161" s="68"/>
      <c r="AA2161" s="68"/>
      <c r="AB2161" s="67"/>
      <c r="AC2161" s="67"/>
      <c r="AD2161" s="67"/>
      <c r="AE2161" s="62"/>
      <c r="AF2161" s="70"/>
      <c r="AG2161" s="67"/>
      <c r="AH2161" s="70"/>
      <c r="AI2161" s="62"/>
      <c r="AJ2161" s="62"/>
      <c r="AK2161" s="62"/>
      <c r="AL2161" s="62"/>
      <c r="AM2161" s="62"/>
      <c r="AN2161" s="70"/>
      <c r="AO2161" s="70"/>
      <c r="AP2161" s="71"/>
      <c r="AQ2161" s="70"/>
      <c r="AR2161" s="83"/>
    </row>
    <row r="2162">
      <c r="A2162" s="61"/>
      <c r="B2162" s="62"/>
      <c r="C2162" s="62"/>
      <c r="D2162" s="62"/>
      <c r="E2162" s="62"/>
      <c r="F2162" s="62"/>
      <c r="G2162" s="62"/>
      <c r="H2162" s="62"/>
      <c r="I2162" s="62"/>
      <c r="J2162" s="62"/>
      <c r="K2162" s="62"/>
      <c r="L2162" s="62"/>
      <c r="M2162" s="67"/>
      <c r="N2162" s="62"/>
      <c r="O2162" s="62"/>
      <c r="P2162" s="62"/>
      <c r="Q2162" s="62"/>
      <c r="R2162" s="66"/>
      <c r="S2162" s="66"/>
      <c r="T2162" s="67"/>
      <c r="U2162" s="67"/>
      <c r="V2162" s="68"/>
      <c r="W2162" s="62"/>
      <c r="X2162" s="62"/>
      <c r="Y2162" s="68"/>
      <c r="Z2162" s="68"/>
      <c r="AA2162" s="68"/>
      <c r="AB2162" s="67"/>
      <c r="AC2162" s="67"/>
      <c r="AD2162" s="67"/>
      <c r="AE2162" s="62"/>
      <c r="AF2162" s="70"/>
      <c r="AG2162" s="67"/>
      <c r="AH2162" s="70"/>
      <c r="AI2162" s="62"/>
      <c r="AJ2162" s="62"/>
      <c r="AK2162" s="62"/>
      <c r="AL2162" s="62"/>
      <c r="AM2162" s="62"/>
      <c r="AN2162" s="70"/>
      <c r="AO2162" s="70"/>
      <c r="AP2162" s="71"/>
      <c r="AQ2162" s="70"/>
      <c r="AR2162" s="83"/>
    </row>
    <row r="2163">
      <c r="A2163" s="61"/>
      <c r="B2163" s="62"/>
      <c r="C2163" s="62"/>
      <c r="D2163" s="62"/>
      <c r="E2163" s="62"/>
      <c r="F2163" s="62"/>
      <c r="G2163" s="62"/>
      <c r="H2163" s="62"/>
      <c r="I2163" s="62"/>
      <c r="J2163" s="62"/>
      <c r="K2163" s="62"/>
      <c r="L2163" s="62"/>
      <c r="M2163" s="67"/>
      <c r="N2163" s="62"/>
      <c r="O2163" s="62"/>
      <c r="P2163" s="62"/>
      <c r="Q2163" s="62"/>
      <c r="R2163" s="66"/>
      <c r="S2163" s="66"/>
      <c r="T2163" s="67"/>
      <c r="U2163" s="67"/>
      <c r="V2163" s="68"/>
      <c r="W2163" s="62"/>
      <c r="X2163" s="62"/>
      <c r="Y2163" s="68"/>
      <c r="Z2163" s="68"/>
      <c r="AA2163" s="68"/>
      <c r="AB2163" s="67"/>
      <c r="AC2163" s="67"/>
      <c r="AD2163" s="67"/>
      <c r="AE2163" s="62"/>
      <c r="AF2163" s="70"/>
      <c r="AG2163" s="67"/>
      <c r="AH2163" s="70"/>
      <c r="AI2163" s="62"/>
      <c r="AJ2163" s="62"/>
      <c r="AK2163" s="62"/>
      <c r="AL2163" s="62"/>
      <c r="AM2163" s="62"/>
      <c r="AN2163" s="70"/>
      <c r="AO2163" s="70"/>
      <c r="AP2163" s="71"/>
      <c r="AQ2163" s="70"/>
      <c r="AR2163" s="83"/>
    </row>
    <row r="2164">
      <c r="A2164" s="61"/>
      <c r="B2164" s="62"/>
      <c r="C2164" s="62"/>
      <c r="D2164" s="62"/>
      <c r="E2164" s="62"/>
      <c r="F2164" s="62"/>
      <c r="G2164" s="62"/>
      <c r="H2164" s="62"/>
      <c r="I2164" s="62"/>
      <c r="J2164" s="62"/>
      <c r="K2164" s="62"/>
      <c r="L2164" s="62"/>
      <c r="M2164" s="67"/>
      <c r="N2164" s="62"/>
      <c r="O2164" s="62"/>
      <c r="P2164" s="62"/>
      <c r="Q2164" s="62"/>
      <c r="R2164" s="66"/>
      <c r="S2164" s="66"/>
      <c r="T2164" s="67"/>
      <c r="U2164" s="67"/>
      <c r="V2164" s="68"/>
      <c r="W2164" s="62"/>
      <c r="X2164" s="62"/>
      <c r="Y2164" s="68"/>
      <c r="Z2164" s="68"/>
      <c r="AA2164" s="68"/>
      <c r="AB2164" s="67"/>
      <c r="AC2164" s="67"/>
      <c r="AD2164" s="67"/>
      <c r="AE2164" s="62"/>
      <c r="AF2164" s="70"/>
      <c r="AG2164" s="67"/>
      <c r="AH2164" s="70"/>
      <c r="AI2164" s="62"/>
      <c r="AJ2164" s="62"/>
      <c r="AK2164" s="62"/>
      <c r="AL2164" s="62"/>
      <c r="AM2164" s="62"/>
      <c r="AN2164" s="70"/>
      <c r="AO2164" s="70"/>
      <c r="AP2164" s="71"/>
      <c r="AQ2164" s="70"/>
      <c r="AR2164" s="83"/>
    </row>
    <row r="2165">
      <c r="A2165" s="61"/>
      <c r="B2165" s="62"/>
      <c r="C2165" s="62"/>
      <c r="D2165" s="62"/>
      <c r="E2165" s="62"/>
      <c r="F2165" s="62"/>
      <c r="G2165" s="62"/>
      <c r="H2165" s="62"/>
      <c r="I2165" s="62"/>
      <c r="J2165" s="62"/>
      <c r="K2165" s="62"/>
      <c r="L2165" s="62"/>
      <c r="M2165" s="67"/>
      <c r="N2165" s="62"/>
      <c r="O2165" s="62"/>
      <c r="P2165" s="62"/>
      <c r="Q2165" s="62"/>
      <c r="R2165" s="66"/>
      <c r="S2165" s="66"/>
      <c r="T2165" s="67"/>
      <c r="U2165" s="67"/>
      <c r="V2165" s="68"/>
      <c r="W2165" s="62"/>
      <c r="X2165" s="62"/>
      <c r="Y2165" s="68"/>
      <c r="Z2165" s="68"/>
      <c r="AA2165" s="68"/>
      <c r="AB2165" s="67"/>
      <c r="AC2165" s="67"/>
      <c r="AD2165" s="67"/>
      <c r="AE2165" s="62"/>
      <c r="AF2165" s="70"/>
      <c r="AG2165" s="67"/>
      <c r="AH2165" s="70"/>
      <c r="AI2165" s="62"/>
      <c r="AJ2165" s="62"/>
      <c r="AK2165" s="62"/>
      <c r="AL2165" s="62"/>
      <c r="AM2165" s="62"/>
      <c r="AN2165" s="70"/>
      <c r="AO2165" s="70"/>
      <c r="AP2165" s="71"/>
      <c r="AQ2165" s="70"/>
      <c r="AR2165" s="83"/>
    </row>
    <row r="2166">
      <c r="A2166" s="61"/>
      <c r="B2166" s="62"/>
      <c r="C2166" s="62"/>
      <c r="D2166" s="62"/>
      <c r="E2166" s="62"/>
      <c r="F2166" s="62"/>
      <c r="G2166" s="62"/>
      <c r="H2166" s="62"/>
      <c r="I2166" s="62"/>
      <c r="J2166" s="62"/>
      <c r="K2166" s="62"/>
      <c r="L2166" s="62"/>
      <c r="M2166" s="67"/>
      <c r="N2166" s="62"/>
      <c r="O2166" s="62"/>
      <c r="P2166" s="62"/>
      <c r="Q2166" s="62"/>
      <c r="R2166" s="66"/>
      <c r="S2166" s="66"/>
      <c r="T2166" s="67"/>
      <c r="U2166" s="67"/>
      <c r="V2166" s="68"/>
      <c r="W2166" s="62"/>
      <c r="X2166" s="62"/>
      <c r="Y2166" s="68"/>
      <c r="Z2166" s="68"/>
      <c r="AA2166" s="68"/>
      <c r="AB2166" s="67"/>
      <c r="AC2166" s="67"/>
      <c r="AD2166" s="67"/>
      <c r="AE2166" s="62"/>
      <c r="AF2166" s="70"/>
      <c r="AG2166" s="67"/>
      <c r="AH2166" s="70"/>
      <c r="AI2166" s="62"/>
      <c r="AJ2166" s="62"/>
      <c r="AK2166" s="62"/>
      <c r="AL2166" s="62"/>
      <c r="AM2166" s="62"/>
      <c r="AN2166" s="70"/>
      <c r="AO2166" s="70"/>
      <c r="AP2166" s="71"/>
      <c r="AQ2166" s="70"/>
      <c r="AR2166" s="83"/>
    </row>
    <row r="2167">
      <c r="A2167" s="61"/>
      <c r="B2167" s="62"/>
      <c r="C2167" s="62"/>
      <c r="D2167" s="62"/>
      <c r="E2167" s="62"/>
      <c r="F2167" s="62"/>
      <c r="G2167" s="62"/>
      <c r="H2167" s="62"/>
      <c r="I2167" s="62"/>
      <c r="J2167" s="62"/>
      <c r="K2167" s="62"/>
      <c r="L2167" s="62"/>
      <c r="M2167" s="67"/>
      <c r="N2167" s="62"/>
      <c r="O2167" s="62"/>
      <c r="P2167" s="62"/>
      <c r="Q2167" s="62"/>
      <c r="R2167" s="66"/>
      <c r="S2167" s="66"/>
      <c r="T2167" s="67"/>
      <c r="U2167" s="67"/>
      <c r="V2167" s="68"/>
      <c r="W2167" s="62"/>
      <c r="X2167" s="62"/>
      <c r="Y2167" s="68"/>
      <c r="Z2167" s="68"/>
      <c r="AA2167" s="68"/>
      <c r="AB2167" s="67"/>
      <c r="AC2167" s="67"/>
      <c r="AD2167" s="67"/>
      <c r="AE2167" s="62"/>
      <c r="AF2167" s="70"/>
      <c r="AG2167" s="67"/>
      <c r="AH2167" s="70"/>
      <c r="AI2167" s="62"/>
      <c r="AJ2167" s="62"/>
      <c r="AK2167" s="62"/>
      <c r="AL2167" s="62"/>
      <c r="AM2167" s="62"/>
      <c r="AN2167" s="70"/>
      <c r="AO2167" s="70"/>
      <c r="AP2167" s="71"/>
      <c r="AQ2167" s="70"/>
      <c r="AR2167" s="83"/>
    </row>
    <row r="2168">
      <c r="A2168" s="61"/>
      <c r="B2168" s="62"/>
      <c r="C2168" s="62"/>
      <c r="D2168" s="62"/>
      <c r="E2168" s="62"/>
      <c r="F2168" s="62"/>
      <c r="G2168" s="62"/>
      <c r="H2168" s="62"/>
      <c r="I2168" s="62"/>
      <c r="J2168" s="62"/>
      <c r="K2168" s="62"/>
      <c r="L2168" s="62"/>
      <c r="M2168" s="67"/>
      <c r="N2168" s="62"/>
      <c r="O2168" s="62"/>
      <c r="P2168" s="62"/>
      <c r="Q2168" s="62"/>
      <c r="R2168" s="66"/>
      <c r="S2168" s="66"/>
      <c r="T2168" s="67"/>
      <c r="U2168" s="67"/>
      <c r="V2168" s="68"/>
      <c r="W2168" s="62"/>
      <c r="X2168" s="62"/>
      <c r="Y2168" s="68"/>
      <c r="Z2168" s="68"/>
      <c r="AA2168" s="68"/>
      <c r="AB2168" s="67"/>
      <c r="AC2168" s="67"/>
      <c r="AD2168" s="67"/>
      <c r="AE2168" s="62"/>
      <c r="AF2168" s="70"/>
      <c r="AG2168" s="67"/>
      <c r="AH2168" s="70"/>
      <c r="AI2168" s="62"/>
      <c r="AJ2168" s="62"/>
      <c r="AK2168" s="62"/>
      <c r="AL2168" s="62"/>
      <c r="AM2168" s="62"/>
      <c r="AN2168" s="70"/>
      <c r="AO2168" s="70"/>
      <c r="AP2168" s="71"/>
      <c r="AQ2168" s="70"/>
      <c r="AR2168" s="83"/>
    </row>
    <row r="2169">
      <c r="A2169" s="61"/>
      <c r="B2169" s="62"/>
      <c r="C2169" s="62"/>
      <c r="D2169" s="62"/>
      <c r="E2169" s="62"/>
      <c r="F2169" s="62"/>
      <c r="G2169" s="62"/>
      <c r="H2169" s="62"/>
      <c r="I2169" s="62"/>
      <c r="J2169" s="62"/>
      <c r="K2169" s="62"/>
      <c r="L2169" s="62"/>
      <c r="M2169" s="67"/>
      <c r="N2169" s="62"/>
      <c r="O2169" s="62"/>
      <c r="P2169" s="62"/>
      <c r="Q2169" s="62"/>
      <c r="R2169" s="66"/>
      <c r="S2169" s="66"/>
      <c r="T2169" s="67"/>
      <c r="U2169" s="67"/>
      <c r="V2169" s="68"/>
      <c r="W2169" s="62"/>
      <c r="X2169" s="62"/>
      <c r="Y2169" s="68"/>
      <c r="Z2169" s="68"/>
      <c r="AA2169" s="68"/>
      <c r="AB2169" s="67"/>
      <c r="AC2169" s="67"/>
      <c r="AD2169" s="67"/>
      <c r="AE2169" s="62"/>
      <c r="AF2169" s="70"/>
      <c r="AG2169" s="67"/>
      <c r="AH2169" s="70"/>
      <c r="AI2169" s="62"/>
      <c r="AJ2169" s="62"/>
      <c r="AK2169" s="62"/>
      <c r="AL2169" s="62"/>
      <c r="AM2169" s="62"/>
      <c r="AN2169" s="70"/>
      <c r="AO2169" s="70"/>
      <c r="AP2169" s="71"/>
      <c r="AQ2169" s="70"/>
      <c r="AR2169" s="83"/>
    </row>
    <row r="2170">
      <c r="A2170" s="61"/>
      <c r="B2170" s="62"/>
      <c r="C2170" s="62"/>
      <c r="D2170" s="62"/>
      <c r="E2170" s="62"/>
      <c r="F2170" s="62"/>
      <c r="G2170" s="62"/>
      <c r="H2170" s="62"/>
      <c r="I2170" s="62"/>
      <c r="J2170" s="62"/>
      <c r="K2170" s="62"/>
      <c r="L2170" s="62"/>
      <c r="M2170" s="67"/>
      <c r="N2170" s="62"/>
      <c r="O2170" s="62"/>
      <c r="P2170" s="62"/>
      <c r="Q2170" s="62"/>
      <c r="R2170" s="66"/>
      <c r="S2170" s="66"/>
      <c r="T2170" s="67"/>
      <c r="U2170" s="67"/>
      <c r="V2170" s="68"/>
      <c r="W2170" s="62"/>
      <c r="X2170" s="62"/>
      <c r="Y2170" s="68"/>
      <c r="Z2170" s="68"/>
      <c r="AA2170" s="68"/>
      <c r="AB2170" s="67"/>
      <c r="AC2170" s="67"/>
      <c r="AD2170" s="67"/>
      <c r="AE2170" s="62"/>
      <c r="AF2170" s="70"/>
      <c r="AG2170" s="67"/>
      <c r="AH2170" s="70"/>
      <c r="AI2170" s="62"/>
      <c r="AJ2170" s="62"/>
      <c r="AK2170" s="62"/>
      <c r="AL2170" s="62"/>
      <c r="AM2170" s="62"/>
      <c r="AN2170" s="70"/>
      <c r="AO2170" s="70"/>
      <c r="AP2170" s="71"/>
      <c r="AQ2170" s="70"/>
      <c r="AR2170" s="83"/>
    </row>
    <row r="2171">
      <c r="A2171" s="61"/>
      <c r="B2171" s="62"/>
      <c r="C2171" s="62"/>
      <c r="D2171" s="62"/>
      <c r="E2171" s="62"/>
      <c r="F2171" s="62"/>
      <c r="G2171" s="62"/>
      <c r="H2171" s="62"/>
      <c r="I2171" s="62"/>
      <c r="J2171" s="62"/>
      <c r="K2171" s="62"/>
      <c r="L2171" s="62"/>
      <c r="M2171" s="67"/>
      <c r="N2171" s="62"/>
      <c r="O2171" s="62"/>
      <c r="P2171" s="62"/>
      <c r="Q2171" s="62"/>
      <c r="R2171" s="66"/>
      <c r="S2171" s="66"/>
      <c r="T2171" s="67"/>
      <c r="U2171" s="67"/>
      <c r="V2171" s="68"/>
      <c r="W2171" s="62"/>
      <c r="X2171" s="62"/>
      <c r="Y2171" s="68"/>
      <c r="Z2171" s="68"/>
      <c r="AA2171" s="68"/>
      <c r="AB2171" s="67"/>
      <c r="AC2171" s="67"/>
      <c r="AD2171" s="67"/>
      <c r="AE2171" s="62"/>
      <c r="AF2171" s="70"/>
      <c r="AG2171" s="67"/>
      <c r="AH2171" s="70"/>
      <c r="AI2171" s="62"/>
      <c r="AJ2171" s="62"/>
      <c r="AK2171" s="62"/>
      <c r="AL2171" s="62"/>
      <c r="AM2171" s="62"/>
      <c r="AN2171" s="70"/>
      <c r="AO2171" s="70"/>
      <c r="AP2171" s="71"/>
      <c r="AQ2171" s="70"/>
      <c r="AR2171" s="83"/>
    </row>
    <row r="2172">
      <c r="A2172" s="61"/>
      <c r="B2172" s="62"/>
      <c r="C2172" s="62"/>
      <c r="D2172" s="62"/>
      <c r="E2172" s="62"/>
      <c r="F2172" s="62"/>
      <c r="G2172" s="62"/>
      <c r="H2172" s="62"/>
      <c r="I2172" s="62"/>
      <c r="J2172" s="62"/>
      <c r="K2172" s="62"/>
      <c r="L2172" s="62"/>
      <c r="M2172" s="67"/>
      <c r="N2172" s="62"/>
      <c r="O2172" s="62"/>
      <c r="P2172" s="62"/>
      <c r="Q2172" s="62"/>
      <c r="R2172" s="66"/>
      <c r="S2172" s="66"/>
      <c r="T2172" s="67"/>
      <c r="U2172" s="67"/>
      <c r="V2172" s="68"/>
      <c r="W2172" s="62"/>
      <c r="X2172" s="62"/>
      <c r="Y2172" s="68"/>
      <c r="Z2172" s="68"/>
      <c r="AA2172" s="68"/>
      <c r="AB2172" s="67"/>
      <c r="AC2172" s="67"/>
      <c r="AD2172" s="67"/>
      <c r="AE2172" s="62"/>
      <c r="AF2172" s="70"/>
      <c r="AG2172" s="67"/>
      <c r="AH2172" s="70"/>
      <c r="AI2172" s="62"/>
      <c r="AJ2172" s="62"/>
      <c r="AK2172" s="62"/>
      <c r="AL2172" s="62"/>
      <c r="AM2172" s="62"/>
      <c r="AN2172" s="70"/>
      <c r="AO2172" s="70"/>
      <c r="AP2172" s="71"/>
      <c r="AQ2172" s="70"/>
      <c r="AR2172" s="83"/>
    </row>
    <row r="2173">
      <c r="A2173" s="61"/>
      <c r="B2173" s="62"/>
      <c r="C2173" s="62"/>
      <c r="D2173" s="62"/>
      <c r="E2173" s="62"/>
      <c r="F2173" s="62"/>
      <c r="G2173" s="62"/>
      <c r="H2173" s="62"/>
      <c r="I2173" s="62"/>
      <c r="J2173" s="62"/>
      <c r="K2173" s="62"/>
      <c r="L2173" s="62"/>
      <c r="M2173" s="67"/>
      <c r="N2173" s="62"/>
      <c r="O2173" s="62"/>
      <c r="P2173" s="62"/>
      <c r="Q2173" s="62"/>
      <c r="R2173" s="66"/>
      <c r="S2173" s="66"/>
      <c r="T2173" s="67"/>
      <c r="U2173" s="67"/>
      <c r="V2173" s="68"/>
      <c r="W2173" s="62"/>
      <c r="X2173" s="62"/>
      <c r="Y2173" s="68"/>
      <c r="Z2173" s="68"/>
      <c r="AA2173" s="68"/>
      <c r="AB2173" s="67"/>
      <c r="AC2173" s="67"/>
      <c r="AD2173" s="67"/>
      <c r="AE2173" s="62"/>
      <c r="AF2173" s="70"/>
      <c r="AG2173" s="67"/>
      <c r="AH2173" s="70"/>
      <c r="AI2173" s="62"/>
      <c r="AJ2173" s="62"/>
      <c r="AK2173" s="62"/>
      <c r="AL2173" s="62"/>
      <c r="AM2173" s="62"/>
      <c r="AN2173" s="70"/>
      <c r="AO2173" s="70"/>
      <c r="AP2173" s="71"/>
      <c r="AQ2173" s="70"/>
      <c r="AR2173" s="83"/>
    </row>
    <row r="2174">
      <c r="A2174" s="61"/>
      <c r="B2174" s="62"/>
      <c r="C2174" s="62"/>
      <c r="D2174" s="62"/>
      <c r="E2174" s="62"/>
      <c r="F2174" s="62"/>
      <c r="G2174" s="62"/>
      <c r="H2174" s="62"/>
      <c r="I2174" s="62"/>
      <c r="J2174" s="62"/>
      <c r="K2174" s="62"/>
      <c r="L2174" s="62"/>
      <c r="M2174" s="67"/>
      <c r="N2174" s="62"/>
      <c r="O2174" s="62"/>
      <c r="P2174" s="62"/>
      <c r="Q2174" s="62"/>
      <c r="R2174" s="66"/>
      <c r="S2174" s="66"/>
      <c r="T2174" s="67"/>
      <c r="U2174" s="67"/>
      <c r="V2174" s="68"/>
      <c r="W2174" s="62"/>
      <c r="X2174" s="62"/>
      <c r="Y2174" s="68"/>
      <c r="Z2174" s="68"/>
      <c r="AA2174" s="68"/>
      <c r="AB2174" s="67"/>
      <c r="AC2174" s="67"/>
      <c r="AD2174" s="67"/>
      <c r="AE2174" s="62"/>
      <c r="AF2174" s="70"/>
      <c r="AG2174" s="67"/>
      <c r="AH2174" s="70"/>
      <c r="AI2174" s="62"/>
      <c r="AJ2174" s="62"/>
      <c r="AK2174" s="62"/>
      <c r="AL2174" s="62"/>
      <c r="AM2174" s="62"/>
      <c r="AN2174" s="70"/>
      <c r="AO2174" s="70"/>
      <c r="AP2174" s="71"/>
      <c r="AQ2174" s="70"/>
      <c r="AR2174" s="83"/>
    </row>
    <row r="2175">
      <c r="A2175" s="61"/>
      <c r="B2175" s="62"/>
      <c r="C2175" s="62"/>
      <c r="D2175" s="62"/>
      <c r="E2175" s="62"/>
      <c r="F2175" s="62"/>
      <c r="G2175" s="62"/>
      <c r="H2175" s="62"/>
      <c r="I2175" s="62"/>
      <c r="J2175" s="62"/>
      <c r="K2175" s="62"/>
      <c r="L2175" s="62"/>
      <c r="M2175" s="67"/>
      <c r="N2175" s="62"/>
      <c r="O2175" s="62"/>
      <c r="P2175" s="62"/>
      <c r="Q2175" s="62"/>
      <c r="R2175" s="66"/>
      <c r="S2175" s="66"/>
      <c r="T2175" s="67"/>
      <c r="U2175" s="67"/>
      <c r="V2175" s="68"/>
      <c r="W2175" s="62"/>
      <c r="X2175" s="62"/>
      <c r="Y2175" s="68"/>
      <c r="Z2175" s="68"/>
      <c r="AA2175" s="68"/>
      <c r="AB2175" s="67"/>
      <c r="AC2175" s="67"/>
      <c r="AD2175" s="67"/>
      <c r="AE2175" s="62"/>
      <c r="AF2175" s="70"/>
      <c r="AG2175" s="67"/>
      <c r="AH2175" s="70"/>
      <c r="AI2175" s="62"/>
      <c r="AJ2175" s="62"/>
      <c r="AK2175" s="62"/>
      <c r="AL2175" s="62"/>
      <c r="AM2175" s="62"/>
      <c r="AN2175" s="70"/>
      <c r="AO2175" s="70"/>
      <c r="AP2175" s="71"/>
      <c r="AQ2175" s="70"/>
      <c r="AR2175" s="83"/>
    </row>
    <row r="2176">
      <c r="A2176" s="61"/>
      <c r="B2176" s="62"/>
      <c r="C2176" s="62"/>
      <c r="D2176" s="62"/>
      <c r="E2176" s="62"/>
      <c r="F2176" s="62"/>
      <c r="G2176" s="62"/>
      <c r="H2176" s="62"/>
      <c r="I2176" s="62"/>
      <c r="J2176" s="62"/>
      <c r="K2176" s="62"/>
      <c r="L2176" s="62"/>
      <c r="M2176" s="67"/>
      <c r="N2176" s="62"/>
      <c r="O2176" s="62"/>
      <c r="P2176" s="62"/>
      <c r="Q2176" s="62"/>
      <c r="R2176" s="66"/>
      <c r="S2176" s="66"/>
      <c r="T2176" s="67"/>
      <c r="U2176" s="67"/>
      <c r="V2176" s="68"/>
      <c r="W2176" s="62"/>
      <c r="X2176" s="62"/>
      <c r="Y2176" s="68"/>
      <c r="Z2176" s="68"/>
      <c r="AA2176" s="68"/>
      <c r="AB2176" s="67"/>
      <c r="AC2176" s="67"/>
      <c r="AD2176" s="67"/>
      <c r="AE2176" s="62"/>
      <c r="AF2176" s="70"/>
      <c r="AG2176" s="67"/>
      <c r="AH2176" s="70"/>
      <c r="AI2176" s="62"/>
      <c r="AJ2176" s="62"/>
      <c r="AK2176" s="62"/>
      <c r="AL2176" s="62"/>
      <c r="AM2176" s="62"/>
      <c r="AN2176" s="70"/>
      <c r="AO2176" s="70"/>
      <c r="AP2176" s="71"/>
      <c r="AQ2176" s="70"/>
      <c r="AR2176" s="83"/>
    </row>
    <row r="2177">
      <c r="A2177" s="61"/>
      <c r="B2177" s="62"/>
      <c r="C2177" s="62"/>
      <c r="D2177" s="62"/>
      <c r="E2177" s="62"/>
      <c r="F2177" s="62"/>
      <c r="G2177" s="62"/>
      <c r="H2177" s="62"/>
      <c r="I2177" s="62"/>
      <c r="J2177" s="62"/>
      <c r="K2177" s="62"/>
      <c r="L2177" s="62"/>
      <c r="M2177" s="67"/>
      <c r="N2177" s="62"/>
      <c r="O2177" s="62"/>
      <c r="P2177" s="62"/>
      <c r="Q2177" s="62"/>
      <c r="R2177" s="66"/>
      <c r="S2177" s="66"/>
      <c r="T2177" s="67"/>
      <c r="U2177" s="67"/>
      <c r="V2177" s="68"/>
      <c r="W2177" s="62"/>
      <c r="X2177" s="62"/>
      <c r="Y2177" s="68"/>
      <c r="Z2177" s="68"/>
      <c r="AA2177" s="68"/>
      <c r="AB2177" s="67"/>
      <c r="AC2177" s="67"/>
      <c r="AD2177" s="67"/>
      <c r="AE2177" s="62"/>
      <c r="AF2177" s="70"/>
      <c r="AG2177" s="67"/>
      <c r="AH2177" s="70"/>
      <c r="AI2177" s="62"/>
      <c r="AJ2177" s="62"/>
      <c r="AK2177" s="62"/>
      <c r="AL2177" s="62"/>
      <c r="AM2177" s="62"/>
      <c r="AN2177" s="70"/>
      <c r="AO2177" s="70"/>
      <c r="AP2177" s="71"/>
      <c r="AQ2177" s="70"/>
      <c r="AR2177" s="83"/>
    </row>
    <row r="2178">
      <c r="A2178" s="61"/>
      <c r="B2178" s="62"/>
      <c r="C2178" s="62"/>
      <c r="D2178" s="62"/>
      <c r="E2178" s="62"/>
      <c r="F2178" s="62"/>
      <c r="G2178" s="62"/>
      <c r="H2178" s="62"/>
      <c r="I2178" s="62"/>
      <c r="J2178" s="62"/>
      <c r="K2178" s="62"/>
      <c r="L2178" s="62"/>
      <c r="M2178" s="67"/>
      <c r="N2178" s="62"/>
      <c r="O2178" s="62"/>
      <c r="P2178" s="62"/>
      <c r="Q2178" s="62"/>
      <c r="R2178" s="66"/>
      <c r="S2178" s="66"/>
      <c r="T2178" s="67"/>
      <c r="U2178" s="67"/>
      <c r="V2178" s="68"/>
      <c r="W2178" s="62"/>
      <c r="X2178" s="62"/>
      <c r="Y2178" s="68"/>
      <c r="Z2178" s="68"/>
      <c r="AA2178" s="68"/>
      <c r="AB2178" s="67"/>
      <c r="AC2178" s="67"/>
      <c r="AD2178" s="67"/>
      <c r="AE2178" s="62"/>
      <c r="AF2178" s="70"/>
      <c r="AG2178" s="67"/>
      <c r="AH2178" s="70"/>
      <c r="AI2178" s="62"/>
      <c r="AJ2178" s="62"/>
      <c r="AK2178" s="62"/>
      <c r="AL2178" s="62"/>
      <c r="AM2178" s="62"/>
      <c r="AN2178" s="70"/>
      <c r="AO2178" s="70"/>
      <c r="AP2178" s="71"/>
      <c r="AQ2178" s="70"/>
      <c r="AR2178" s="83"/>
    </row>
    <row r="2179">
      <c r="A2179" s="61"/>
      <c r="B2179" s="62"/>
      <c r="C2179" s="62"/>
      <c r="D2179" s="62"/>
      <c r="E2179" s="62"/>
      <c r="F2179" s="62"/>
      <c r="G2179" s="62"/>
      <c r="H2179" s="62"/>
      <c r="I2179" s="62"/>
      <c r="J2179" s="62"/>
      <c r="K2179" s="62"/>
      <c r="L2179" s="62"/>
      <c r="M2179" s="67"/>
      <c r="N2179" s="62"/>
      <c r="O2179" s="62"/>
      <c r="P2179" s="62"/>
      <c r="Q2179" s="62"/>
      <c r="R2179" s="66"/>
      <c r="S2179" s="66"/>
      <c r="T2179" s="67"/>
      <c r="U2179" s="67"/>
      <c r="V2179" s="68"/>
      <c r="W2179" s="62"/>
      <c r="X2179" s="62"/>
      <c r="Y2179" s="68"/>
      <c r="Z2179" s="68"/>
      <c r="AA2179" s="68"/>
      <c r="AB2179" s="67"/>
      <c r="AC2179" s="67"/>
      <c r="AD2179" s="67"/>
      <c r="AE2179" s="62"/>
      <c r="AF2179" s="70"/>
      <c r="AG2179" s="67"/>
      <c r="AH2179" s="70"/>
      <c r="AI2179" s="62"/>
      <c r="AJ2179" s="62"/>
      <c r="AK2179" s="62"/>
      <c r="AL2179" s="62"/>
      <c r="AM2179" s="62"/>
      <c r="AN2179" s="70"/>
      <c r="AO2179" s="70"/>
      <c r="AP2179" s="71"/>
      <c r="AQ2179" s="70"/>
      <c r="AR2179" s="83"/>
    </row>
    <row r="2180">
      <c r="A2180" s="61"/>
      <c r="B2180" s="62"/>
      <c r="C2180" s="62"/>
      <c r="D2180" s="62"/>
      <c r="E2180" s="62"/>
      <c r="F2180" s="62"/>
      <c r="G2180" s="62"/>
      <c r="H2180" s="62"/>
      <c r="I2180" s="62"/>
      <c r="J2180" s="62"/>
      <c r="K2180" s="62"/>
      <c r="L2180" s="62"/>
      <c r="M2180" s="67"/>
      <c r="N2180" s="62"/>
      <c r="O2180" s="62"/>
      <c r="P2180" s="62"/>
      <c r="Q2180" s="62"/>
      <c r="R2180" s="66"/>
      <c r="S2180" s="66"/>
      <c r="T2180" s="67"/>
      <c r="U2180" s="67"/>
      <c r="V2180" s="68"/>
      <c r="W2180" s="62"/>
      <c r="X2180" s="62"/>
      <c r="Y2180" s="68"/>
      <c r="Z2180" s="68"/>
      <c r="AA2180" s="68"/>
      <c r="AB2180" s="67"/>
      <c r="AC2180" s="67"/>
      <c r="AD2180" s="67"/>
      <c r="AE2180" s="62"/>
      <c r="AF2180" s="70"/>
      <c r="AG2180" s="67"/>
      <c r="AH2180" s="70"/>
      <c r="AI2180" s="62"/>
      <c r="AJ2180" s="62"/>
      <c r="AK2180" s="62"/>
      <c r="AL2180" s="62"/>
      <c r="AM2180" s="62"/>
      <c r="AN2180" s="70"/>
      <c r="AO2180" s="70"/>
      <c r="AP2180" s="71"/>
      <c r="AQ2180" s="70"/>
      <c r="AR2180" s="83"/>
    </row>
    <row r="2181">
      <c r="A2181" s="61"/>
      <c r="B2181" s="62"/>
      <c r="C2181" s="62"/>
      <c r="D2181" s="62"/>
      <c r="E2181" s="62"/>
      <c r="F2181" s="62"/>
      <c r="G2181" s="62"/>
      <c r="H2181" s="62"/>
      <c r="I2181" s="62"/>
      <c r="J2181" s="62"/>
      <c r="K2181" s="62"/>
      <c r="L2181" s="62"/>
      <c r="M2181" s="67"/>
      <c r="N2181" s="62"/>
      <c r="O2181" s="62"/>
      <c r="P2181" s="62"/>
      <c r="Q2181" s="62"/>
      <c r="R2181" s="66"/>
      <c r="S2181" s="66"/>
      <c r="T2181" s="67"/>
      <c r="U2181" s="67"/>
      <c r="V2181" s="68"/>
      <c r="W2181" s="62"/>
      <c r="X2181" s="62"/>
      <c r="Y2181" s="68"/>
      <c r="Z2181" s="68"/>
      <c r="AA2181" s="68"/>
      <c r="AB2181" s="67"/>
      <c r="AC2181" s="67"/>
      <c r="AD2181" s="67"/>
      <c r="AE2181" s="62"/>
      <c r="AF2181" s="70"/>
      <c r="AG2181" s="67"/>
      <c r="AH2181" s="70"/>
      <c r="AI2181" s="62"/>
      <c r="AJ2181" s="62"/>
      <c r="AK2181" s="62"/>
      <c r="AL2181" s="62"/>
      <c r="AM2181" s="62"/>
      <c r="AN2181" s="70"/>
      <c r="AO2181" s="70"/>
      <c r="AP2181" s="71"/>
      <c r="AQ2181" s="70"/>
      <c r="AR2181" s="83"/>
    </row>
    <row r="2182">
      <c r="A2182" s="61"/>
      <c r="B2182" s="62"/>
      <c r="C2182" s="62"/>
      <c r="D2182" s="62"/>
      <c r="E2182" s="62"/>
      <c r="F2182" s="62"/>
      <c r="G2182" s="62"/>
      <c r="H2182" s="62"/>
      <c r="I2182" s="62"/>
      <c r="J2182" s="62"/>
      <c r="K2182" s="62"/>
      <c r="L2182" s="62"/>
      <c r="M2182" s="67"/>
      <c r="N2182" s="62"/>
      <c r="O2182" s="62"/>
      <c r="P2182" s="62"/>
      <c r="Q2182" s="62"/>
      <c r="R2182" s="66"/>
      <c r="S2182" s="66"/>
      <c r="T2182" s="67"/>
      <c r="U2182" s="67"/>
      <c r="V2182" s="68"/>
      <c r="W2182" s="62"/>
      <c r="X2182" s="62"/>
      <c r="Y2182" s="68"/>
      <c r="Z2182" s="68"/>
      <c r="AA2182" s="68"/>
      <c r="AB2182" s="67"/>
      <c r="AC2182" s="67"/>
      <c r="AD2182" s="67"/>
      <c r="AE2182" s="62"/>
      <c r="AF2182" s="70"/>
      <c r="AG2182" s="67"/>
      <c r="AH2182" s="70"/>
      <c r="AI2182" s="62"/>
      <c r="AJ2182" s="62"/>
      <c r="AK2182" s="62"/>
      <c r="AL2182" s="62"/>
      <c r="AM2182" s="62"/>
      <c r="AN2182" s="70"/>
      <c r="AO2182" s="70"/>
      <c r="AP2182" s="71"/>
      <c r="AQ2182" s="70"/>
      <c r="AR2182" s="83"/>
    </row>
    <row r="2183">
      <c r="A2183" s="61"/>
      <c r="B2183" s="62"/>
      <c r="C2183" s="62"/>
      <c r="D2183" s="62"/>
      <c r="E2183" s="62"/>
      <c r="F2183" s="62"/>
      <c r="G2183" s="62"/>
      <c r="H2183" s="62"/>
      <c r="I2183" s="62"/>
      <c r="J2183" s="62"/>
      <c r="K2183" s="62"/>
      <c r="L2183" s="62"/>
      <c r="M2183" s="67"/>
      <c r="N2183" s="62"/>
      <c r="O2183" s="62"/>
      <c r="P2183" s="62"/>
      <c r="Q2183" s="62"/>
      <c r="R2183" s="66"/>
      <c r="S2183" s="66"/>
      <c r="T2183" s="67"/>
      <c r="U2183" s="67"/>
      <c r="V2183" s="68"/>
      <c r="W2183" s="62"/>
      <c r="X2183" s="62"/>
      <c r="Y2183" s="68"/>
      <c r="Z2183" s="68"/>
      <c r="AA2183" s="68"/>
      <c r="AB2183" s="67"/>
      <c r="AC2183" s="67"/>
      <c r="AD2183" s="67"/>
      <c r="AE2183" s="62"/>
      <c r="AF2183" s="70"/>
      <c r="AG2183" s="67"/>
      <c r="AH2183" s="70"/>
      <c r="AI2183" s="62"/>
      <c r="AJ2183" s="62"/>
      <c r="AK2183" s="62"/>
      <c r="AL2183" s="62"/>
      <c r="AM2183" s="62"/>
      <c r="AN2183" s="70"/>
      <c r="AO2183" s="70"/>
      <c r="AP2183" s="71"/>
      <c r="AQ2183" s="70"/>
      <c r="AR2183" s="83"/>
    </row>
    <row r="2184">
      <c r="A2184" s="61"/>
      <c r="B2184" s="62"/>
      <c r="C2184" s="62"/>
      <c r="D2184" s="62"/>
      <c r="E2184" s="62"/>
      <c r="F2184" s="62"/>
      <c r="G2184" s="62"/>
      <c r="H2184" s="62"/>
      <c r="I2184" s="62"/>
      <c r="J2184" s="62"/>
      <c r="K2184" s="62"/>
      <c r="L2184" s="62"/>
      <c r="M2184" s="67"/>
      <c r="N2184" s="62"/>
      <c r="O2184" s="62"/>
      <c r="P2184" s="62"/>
      <c r="Q2184" s="62"/>
      <c r="R2184" s="66"/>
      <c r="S2184" s="66"/>
      <c r="T2184" s="67"/>
      <c r="U2184" s="67"/>
      <c r="V2184" s="68"/>
      <c r="W2184" s="62"/>
      <c r="X2184" s="62"/>
      <c r="Y2184" s="68"/>
      <c r="Z2184" s="68"/>
      <c r="AA2184" s="68"/>
      <c r="AB2184" s="67"/>
      <c r="AC2184" s="67"/>
      <c r="AD2184" s="67"/>
      <c r="AE2184" s="62"/>
      <c r="AF2184" s="70"/>
      <c r="AG2184" s="67"/>
      <c r="AH2184" s="70"/>
      <c r="AI2184" s="62"/>
      <c r="AJ2184" s="62"/>
      <c r="AK2184" s="62"/>
      <c r="AL2184" s="62"/>
      <c r="AM2184" s="62"/>
      <c r="AN2184" s="70"/>
      <c r="AO2184" s="70"/>
      <c r="AP2184" s="71"/>
      <c r="AQ2184" s="70"/>
      <c r="AR2184" s="83"/>
    </row>
    <row r="2185">
      <c r="A2185" s="61"/>
      <c r="B2185" s="62"/>
      <c r="C2185" s="62"/>
      <c r="D2185" s="62"/>
      <c r="E2185" s="62"/>
      <c r="F2185" s="62"/>
      <c r="G2185" s="62"/>
      <c r="H2185" s="62"/>
      <c r="I2185" s="62"/>
      <c r="J2185" s="62"/>
      <c r="K2185" s="62"/>
      <c r="L2185" s="62"/>
      <c r="M2185" s="67"/>
      <c r="N2185" s="62"/>
      <c r="O2185" s="62"/>
      <c r="P2185" s="62"/>
      <c r="Q2185" s="62"/>
      <c r="R2185" s="66"/>
      <c r="S2185" s="66"/>
      <c r="T2185" s="67"/>
      <c r="U2185" s="67"/>
      <c r="V2185" s="68"/>
      <c r="W2185" s="62"/>
      <c r="X2185" s="62"/>
      <c r="Y2185" s="68"/>
      <c r="Z2185" s="68"/>
      <c r="AA2185" s="68"/>
      <c r="AB2185" s="67"/>
      <c r="AC2185" s="67"/>
      <c r="AD2185" s="67"/>
      <c r="AE2185" s="62"/>
      <c r="AF2185" s="70"/>
      <c r="AG2185" s="67"/>
      <c r="AH2185" s="70"/>
      <c r="AI2185" s="62"/>
      <c r="AJ2185" s="62"/>
      <c r="AK2185" s="62"/>
      <c r="AL2185" s="62"/>
      <c r="AM2185" s="62"/>
      <c r="AN2185" s="70"/>
      <c r="AO2185" s="70"/>
      <c r="AP2185" s="71"/>
      <c r="AQ2185" s="70"/>
      <c r="AR2185" s="83"/>
    </row>
    <row r="2186">
      <c r="A2186" s="61"/>
      <c r="B2186" s="62"/>
      <c r="C2186" s="62"/>
      <c r="D2186" s="62"/>
      <c r="E2186" s="62"/>
      <c r="F2186" s="62"/>
      <c r="G2186" s="62"/>
      <c r="H2186" s="62"/>
      <c r="I2186" s="62"/>
      <c r="J2186" s="62"/>
      <c r="K2186" s="62"/>
      <c r="L2186" s="62"/>
      <c r="M2186" s="67"/>
      <c r="N2186" s="62"/>
      <c r="O2186" s="62"/>
      <c r="P2186" s="62"/>
      <c r="Q2186" s="62"/>
      <c r="R2186" s="66"/>
      <c r="S2186" s="66"/>
      <c r="T2186" s="67"/>
      <c r="U2186" s="67"/>
      <c r="V2186" s="68"/>
      <c r="W2186" s="62"/>
      <c r="X2186" s="62"/>
      <c r="Y2186" s="68"/>
      <c r="Z2186" s="68"/>
      <c r="AA2186" s="68"/>
      <c r="AB2186" s="67"/>
      <c r="AC2186" s="67"/>
      <c r="AD2186" s="67"/>
      <c r="AE2186" s="62"/>
      <c r="AF2186" s="70"/>
      <c r="AG2186" s="67"/>
      <c r="AH2186" s="70"/>
      <c r="AI2186" s="62"/>
      <c r="AJ2186" s="62"/>
      <c r="AK2186" s="62"/>
      <c r="AL2186" s="62"/>
      <c r="AM2186" s="62"/>
      <c r="AN2186" s="70"/>
      <c r="AO2186" s="70"/>
      <c r="AP2186" s="71"/>
      <c r="AQ2186" s="70"/>
      <c r="AR2186" s="83"/>
    </row>
    <row r="2187">
      <c r="A2187" s="61"/>
      <c r="B2187" s="62"/>
      <c r="C2187" s="62"/>
      <c r="D2187" s="62"/>
      <c r="E2187" s="62"/>
      <c r="F2187" s="62"/>
      <c r="G2187" s="62"/>
      <c r="H2187" s="62"/>
      <c r="I2187" s="62"/>
      <c r="J2187" s="62"/>
      <c r="K2187" s="62"/>
      <c r="L2187" s="62"/>
      <c r="M2187" s="67"/>
      <c r="N2187" s="62"/>
      <c r="O2187" s="62"/>
      <c r="P2187" s="62"/>
      <c r="Q2187" s="62"/>
      <c r="R2187" s="66"/>
      <c r="S2187" s="66"/>
      <c r="T2187" s="67"/>
      <c r="U2187" s="67"/>
      <c r="V2187" s="68"/>
      <c r="W2187" s="62"/>
      <c r="X2187" s="62"/>
      <c r="Y2187" s="68"/>
      <c r="Z2187" s="68"/>
      <c r="AA2187" s="68"/>
      <c r="AB2187" s="67"/>
      <c r="AC2187" s="67"/>
      <c r="AD2187" s="67"/>
      <c r="AE2187" s="62"/>
      <c r="AF2187" s="70"/>
      <c r="AG2187" s="67"/>
      <c r="AH2187" s="70"/>
      <c r="AI2187" s="62"/>
      <c r="AJ2187" s="62"/>
      <c r="AK2187" s="62"/>
      <c r="AL2187" s="62"/>
      <c r="AM2187" s="62"/>
      <c r="AN2187" s="70"/>
      <c r="AO2187" s="70"/>
      <c r="AP2187" s="71"/>
      <c r="AQ2187" s="70"/>
      <c r="AR2187" s="83"/>
    </row>
    <row r="2188">
      <c r="A2188" s="61"/>
      <c r="B2188" s="62"/>
      <c r="C2188" s="62"/>
      <c r="D2188" s="62"/>
      <c r="E2188" s="62"/>
      <c r="F2188" s="62"/>
      <c r="G2188" s="62"/>
      <c r="H2188" s="62"/>
      <c r="I2188" s="62"/>
      <c r="J2188" s="62"/>
      <c r="K2188" s="62"/>
      <c r="L2188" s="62"/>
      <c r="M2188" s="67"/>
      <c r="N2188" s="62"/>
      <c r="O2188" s="62"/>
      <c r="P2188" s="62"/>
      <c r="Q2188" s="62"/>
      <c r="R2188" s="66"/>
      <c r="S2188" s="66"/>
      <c r="T2188" s="67"/>
      <c r="U2188" s="67"/>
      <c r="V2188" s="68"/>
      <c r="W2188" s="62"/>
      <c r="X2188" s="62"/>
      <c r="Y2188" s="68"/>
      <c r="Z2188" s="68"/>
      <c r="AA2188" s="68"/>
      <c r="AB2188" s="67"/>
      <c r="AC2188" s="67"/>
      <c r="AD2188" s="67"/>
      <c r="AE2188" s="62"/>
      <c r="AF2188" s="70"/>
      <c r="AG2188" s="67"/>
      <c r="AH2188" s="70"/>
      <c r="AI2188" s="62"/>
      <c r="AJ2188" s="62"/>
      <c r="AK2188" s="62"/>
      <c r="AL2188" s="62"/>
      <c r="AM2188" s="62"/>
      <c r="AN2188" s="70"/>
      <c r="AO2188" s="70"/>
      <c r="AP2188" s="71"/>
      <c r="AQ2188" s="70"/>
      <c r="AR2188" s="83"/>
    </row>
    <row r="2189">
      <c r="A2189" s="61"/>
      <c r="B2189" s="62"/>
      <c r="C2189" s="62"/>
      <c r="D2189" s="62"/>
      <c r="E2189" s="62"/>
      <c r="F2189" s="62"/>
      <c r="G2189" s="62"/>
      <c r="H2189" s="62"/>
      <c r="I2189" s="62"/>
      <c r="J2189" s="62"/>
      <c r="K2189" s="62"/>
      <c r="L2189" s="62"/>
      <c r="M2189" s="67"/>
      <c r="N2189" s="62"/>
      <c r="O2189" s="62"/>
      <c r="P2189" s="62"/>
      <c r="Q2189" s="62"/>
      <c r="R2189" s="66"/>
      <c r="S2189" s="66"/>
      <c r="T2189" s="67"/>
      <c r="U2189" s="67"/>
      <c r="V2189" s="68"/>
      <c r="W2189" s="62"/>
      <c r="X2189" s="62"/>
      <c r="Y2189" s="68"/>
      <c r="Z2189" s="68"/>
      <c r="AA2189" s="68"/>
      <c r="AB2189" s="67"/>
      <c r="AC2189" s="67"/>
      <c r="AD2189" s="67"/>
      <c r="AE2189" s="62"/>
      <c r="AF2189" s="70"/>
      <c r="AG2189" s="67"/>
      <c r="AH2189" s="70"/>
      <c r="AI2189" s="62"/>
      <c r="AJ2189" s="62"/>
      <c r="AK2189" s="62"/>
      <c r="AL2189" s="62"/>
      <c r="AM2189" s="62"/>
      <c r="AN2189" s="70"/>
      <c r="AO2189" s="70"/>
      <c r="AP2189" s="71"/>
      <c r="AQ2189" s="70"/>
      <c r="AR2189" s="83"/>
    </row>
    <row r="2190">
      <c r="A2190" s="61"/>
      <c r="B2190" s="62"/>
      <c r="C2190" s="62"/>
      <c r="D2190" s="62"/>
      <c r="E2190" s="62"/>
      <c r="F2190" s="62"/>
      <c r="G2190" s="62"/>
      <c r="H2190" s="62"/>
      <c r="I2190" s="62"/>
      <c r="J2190" s="62"/>
      <c r="K2190" s="62"/>
      <c r="L2190" s="62"/>
      <c r="M2190" s="67"/>
      <c r="N2190" s="62"/>
      <c r="O2190" s="62"/>
      <c r="P2190" s="62"/>
      <c r="Q2190" s="62"/>
      <c r="R2190" s="66"/>
      <c r="S2190" s="66"/>
      <c r="T2190" s="67"/>
      <c r="U2190" s="67"/>
      <c r="V2190" s="68"/>
      <c r="W2190" s="62"/>
      <c r="X2190" s="62"/>
      <c r="Y2190" s="68"/>
      <c r="Z2190" s="68"/>
      <c r="AA2190" s="68"/>
      <c r="AB2190" s="67"/>
      <c r="AC2190" s="67"/>
      <c r="AD2190" s="67"/>
      <c r="AE2190" s="62"/>
      <c r="AF2190" s="70"/>
      <c r="AG2190" s="67"/>
      <c r="AH2190" s="70"/>
      <c r="AI2190" s="62"/>
      <c r="AJ2190" s="62"/>
      <c r="AK2190" s="62"/>
      <c r="AL2190" s="62"/>
      <c r="AM2190" s="62"/>
      <c r="AN2190" s="70"/>
      <c r="AO2190" s="70"/>
      <c r="AP2190" s="71"/>
      <c r="AQ2190" s="70"/>
      <c r="AR2190" s="83"/>
    </row>
    <row r="2191">
      <c r="A2191" s="61"/>
      <c r="B2191" s="62"/>
      <c r="C2191" s="62"/>
      <c r="D2191" s="62"/>
      <c r="E2191" s="62"/>
      <c r="F2191" s="62"/>
      <c r="G2191" s="62"/>
      <c r="H2191" s="62"/>
      <c r="I2191" s="62"/>
      <c r="J2191" s="62"/>
      <c r="K2191" s="62"/>
      <c r="L2191" s="62"/>
      <c r="M2191" s="67"/>
      <c r="N2191" s="62"/>
      <c r="O2191" s="62"/>
      <c r="P2191" s="62"/>
      <c r="Q2191" s="62"/>
      <c r="R2191" s="66"/>
      <c r="S2191" s="66"/>
      <c r="T2191" s="67"/>
      <c r="U2191" s="67"/>
      <c r="V2191" s="68"/>
      <c r="W2191" s="62"/>
      <c r="X2191" s="62"/>
      <c r="Y2191" s="68"/>
      <c r="Z2191" s="68"/>
      <c r="AA2191" s="68"/>
      <c r="AB2191" s="67"/>
      <c r="AC2191" s="67"/>
      <c r="AD2191" s="67"/>
      <c r="AE2191" s="62"/>
      <c r="AF2191" s="70"/>
      <c r="AG2191" s="67"/>
      <c r="AH2191" s="70"/>
      <c r="AI2191" s="62"/>
      <c r="AJ2191" s="62"/>
      <c r="AK2191" s="62"/>
      <c r="AL2191" s="62"/>
      <c r="AM2191" s="62"/>
      <c r="AN2191" s="70"/>
      <c r="AO2191" s="70"/>
      <c r="AP2191" s="71"/>
      <c r="AQ2191" s="70"/>
      <c r="AR2191" s="83"/>
    </row>
    <row r="2192">
      <c r="A2192" s="61"/>
      <c r="B2192" s="62"/>
      <c r="C2192" s="62"/>
      <c r="D2192" s="62"/>
      <c r="E2192" s="62"/>
      <c r="F2192" s="62"/>
      <c r="G2192" s="62"/>
      <c r="H2192" s="62"/>
      <c r="I2192" s="62"/>
      <c r="J2192" s="62"/>
      <c r="K2192" s="62"/>
      <c r="L2192" s="62"/>
      <c r="M2192" s="67"/>
      <c r="N2192" s="62"/>
      <c r="O2192" s="62"/>
      <c r="P2192" s="62"/>
      <c r="Q2192" s="62"/>
      <c r="R2192" s="66"/>
      <c r="S2192" s="66"/>
      <c r="T2192" s="67"/>
      <c r="U2192" s="67"/>
      <c r="V2192" s="68"/>
      <c r="W2192" s="62"/>
      <c r="X2192" s="62"/>
      <c r="Y2192" s="68"/>
      <c r="Z2192" s="68"/>
      <c r="AA2192" s="68"/>
      <c r="AB2192" s="67"/>
      <c r="AC2192" s="67"/>
      <c r="AD2192" s="67"/>
      <c r="AE2192" s="62"/>
      <c r="AF2192" s="70"/>
      <c r="AG2192" s="67"/>
      <c r="AH2192" s="70"/>
      <c r="AI2192" s="62"/>
      <c r="AJ2192" s="62"/>
      <c r="AK2192" s="62"/>
      <c r="AL2192" s="62"/>
      <c r="AM2192" s="62"/>
      <c r="AN2192" s="70"/>
      <c r="AO2192" s="70"/>
      <c r="AP2192" s="71"/>
      <c r="AQ2192" s="70"/>
      <c r="AR2192" s="83"/>
    </row>
    <row r="2193">
      <c r="A2193" s="61"/>
      <c r="B2193" s="62"/>
      <c r="C2193" s="62"/>
      <c r="D2193" s="62"/>
      <c r="E2193" s="62"/>
      <c r="F2193" s="62"/>
      <c r="G2193" s="62"/>
      <c r="H2193" s="62"/>
      <c r="I2193" s="62"/>
      <c r="J2193" s="62"/>
      <c r="K2193" s="62"/>
      <c r="L2193" s="62"/>
      <c r="M2193" s="67"/>
      <c r="N2193" s="62"/>
      <c r="O2193" s="62"/>
      <c r="P2193" s="62"/>
      <c r="Q2193" s="62"/>
      <c r="R2193" s="66"/>
      <c r="S2193" s="66"/>
      <c r="T2193" s="67"/>
      <c r="U2193" s="67"/>
      <c r="V2193" s="68"/>
      <c r="W2193" s="62"/>
      <c r="X2193" s="62"/>
      <c r="Y2193" s="68"/>
      <c r="Z2193" s="68"/>
      <c r="AA2193" s="68"/>
      <c r="AB2193" s="67"/>
      <c r="AC2193" s="67"/>
      <c r="AD2193" s="67"/>
      <c r="AE2193" s="62"/>
      <c r="AF2193" s="70"/>
      <c r="AG2193" s="67"/>
      <c r="AH2193" s="70"/>
      <c r="AI2193" s="62"/>
      <c r="AJ2193" s="62"/>
      <c r="AK2193" s="62"/>
      <c r="AL2193" s="62"/>
      <c r="AM2193" s="62"/>
      <c r="AN2193" s="70"/>
      <c r="AO2193" s="70"/>
      <c r="AP2193" s="71"/>
      <c r="AQ2193" s="70"/>
      <c r="AR2193" s="83"/>
    </row>
    <row r="2194">
      <c r="A2194" s="61"/>
      <c r="B2194" s="62"/>
      <c r="C2194" s="62"/>
      <c r="D2194" s="62"/>
      <c r="E2194" s="62"/>
      <c r="F2194" s="62"/>
      <c r="G2194" s="62"/>
      <c r="H2194" s="62"/>
      <c r="I2194" s="62"/>
      <c r="J2194" s="62"/>
      <c r="K2194" s="62"/>
      <c r="L2194" s="62"/>
      <c r="M2194" s="67"/>
      <c r="N2194" s="62"/>
      <c r="O2194" s="62"/>
      <c r="P2194" s="62"/>
      <c r="Q2194" s="62"/>
      <c r="R2194" s="66"/>
      <c r="S2194" s="66"/>
      <c r="T2194" s="67"/>
      <c r="U2194" s="67"/>
      <c r="V2194" s="68"/>
      <c r="W2194" s="62"/>
      <c r="X2194" s="62"/>
      <c r="Y2194" s="68"/>
      <c r="Z2194" s="68"/>
      <c r="AA2194" s="68"/>
      <c r="AB2194" s="67"/>
      <c r="AC2194" s="67"/>
      <c r="AD2194" s="67"/>
      <c r="AE2194" s="62"/>
      <c r="AF2194" s="70"/>
      <c r="AG2194" s="67"/>
      <c r="AH2194" s="70"/>
      <c r="AI2194" s="62"/>
      <c r="AJ2194" s="62"/>
      <c r="AK2194" s="62"/>
      <c r="AL2194" s="62"/>
      <c r="AM2194" s="62"/>
      <c r="AN2194" s="70"/>
      <c r="AO2194" s="70"/>
      <c r="AP2194" s="71"/>
      <c r="AQ2194" s="70"/>
      <c r="AR2194" s="83"/>
    </row>
    <row r="2195">
      <c r="A2195" s="61"/>
      <c r="B2195" s="62"/>
      <c r="C2195" s="62"/>
      <c r="D2195" s="62"/>
      <c r="E2195" s="62"/>
      <c r="F2195" s="62"/>
      <c r="G2195" s="62"/>
      <c r="H2195" s="62"/>
      <c r="I2195" s="62"/>
      <c r="J2195" s="62"/>
      <c r="K2195" s="62"/>
      <c r="L2195" s="62"/>
      <c r="M2195" s="67"/>
      <c r="N2195" s="62"/>
      <c r="O2195" s="62"/>
      <c r="P2195" s="62"/>
      <c r="Q2195" s="62"/>
      <c r="R2195" s="66"/>
      <c r="S2195" s="66"/>
      <c r="T2195" s="67"/>
      <c r="U2195" s="67"/>
      <c r="V2195" s="68"/>
      <c r="W2195" s="62"/>
      <c r="X2195" s="62"/>
      <c r="Y2195" s="68"/>
      <c r="Z2195" s="68"/>
      <c r="AA2195" s="68"/>
      <c r="AB2195" s="67"/>
      <c r="AC2195" s="67"/>
      <c r="AD2195" s="67"/>
      <c r="AE2195" s="62"/>
      <c r="AF2195" s="70"/>
      <c r="AG2195" s="67"/>
      <c r="AH2195" s="70"/>
      <c r="AI2195" s="62"/>
      <c r="AJ2195" s="62"/>
      <c r="AK2195" s="62"/>
      <c r="AL2195" s="62"/>
      <c r="AM2195" s="62"/>
      <c r="AN2195" s="70"/>
      <c r="AO2195" s="70"/>
      <c r="AP2195" s="71"/>
      <c r="AQ2195" s="70"/>
      <c r="AR2195" s="83"/>
    </row>
    <row r="2196">
      <c r="A2196" s="61"/>
      <c r="B2196" s="62"/>
      <c r="C2196" s="62"/>
      <c r="D2196" s="62"/>
      <c r="E2196" s="62"/>
      <c r="F2196" s="62"/>
      <c r="G2196" s="62"/>
      <c r="H2196" s="62"/>
      <c r="I2196" s="62"/>
      <c r="J2196" s="62"/>
      <c r="K2196" s="62"/>
      <c r="L2196" s="62"/>
      <c r="M2196" s="67"/>
      <c r="N2196" s="62"/>
      <c r="O2196" s="62"/>
      <c r="P2196" s="62"/>
      <c r="Q2196" s="62"/>
      <c r="R2196" s="66"/>
      <c r="S2196" s="66"/>
      <c r="T2196" s="67"/>
      <c r="U2196" s="67"/>
      <c r="V2196" s="68"/>
      <c r="W2196" s="62"/>
      <c r="X2196" s="62"/>
      <c r="Y2196" s="68"/>
      <c r="Z2196" s="68"/>
      <c r="AA2196" s="68"/>
      <c r="AB2196" s="67"/>
      <c r="AC2196" s="67"/>
      <c r="AD2196" s="67"/>
      <c r="AE2196" s="62"/>
      <c r="AF2196" s="70"/>
      <c r="AG2196" s="67"/>
      <c r="AH2196" s="70"/>
      <c r="AI2196" s="62"/>
      <c r="AJ2196" s="62"/>
      <c r="AK2196" s="62"/>
      <c r="AL2196" s="62"/>
      <c r="AM2196" s="62"/>
      <c r="AN2196" s="70"/>
      <c r="AO2196" s="70"/>
      <c r="AP2196" s="71"/>
      <c r="AQ2196" s="70"/>
      <c r="AR2196" s="83"/>
    </row>
    <row r="2197">
      <c r="A2197" s="61"/>
      <c r="B2197" s="62"/>
      <c r="C2197" s="62"/>
      <c r="D2197" s="62"/>
      <c r="E2197" s="62"/>
      <c r="F2197" s="62"/>
      <c r="G2197" s="62"/>
      <c r="H2197" s="62"/>
      <c r="I2197" s="62"/>
      <c r="J2197" s="62"/>
      <c r="K2197" s="62"/>
      <c r="L2197" s="62"/>
      <c r="M2197" s="67"/>
      <c r="N2197" s="62"/>
      <c r="O2197" s="62"/>
      <c r="P2197" s="62"/>
      <c r="Q2197" s="62"/>
      <c r="R2197" s="66"/>
      <c r="S2197" s="66"/>
      <c r="T2197" s="67"/>
      <c r="U2197" s="67"/>
      <c r="V2197" s="68"/>
      <c r="W2197" s="62"/>
      <c r="X2197" s="62"/>
      <c r="Y2197" s="68"/>
      <c r="Z2197" s="68"/>
      <c r="AA2197" s="68"/>
      <c r="AB2197" s="67"/>
      <c r="AC2197" s="67"/>
      <c r="AD2197" s="67"/>
      <c r="AE2197" s="62"/>
      <c r="AF2197" s="70"/>
      <c r="AG2197" s="67"/>
      <c r="AH2197" s="70"/>
      <c r="AI2197" s="62"/>
      <c r="AJ2197" s="62"/>
      <c r="AK2197" s="62"/>
      <c r="AL2197" s="62"/>
      <c r="AM2197" s="62"/>
      <c r="AN2197" s="70"/>
      <c r="AO2197" s="70"/>
      <c r="AP2197" s="71"/>
      <c r="AQ2197" s="70"/>
      <c r="AR2197" s="83"/>
    </row>
    <row r="2198">
      <c r="A2198" s="61"/>
      <c r="B2198" s="62"/>
      <c r="C2198" s="62"/>
      <c r="D2198" s="62"/>
      <c r="E2198" s="62"/>
      <c r="F2198" s="62"/>
      <c r="G2198" s="62"/>
      <c r="H2198" s="62"/>
      <c r="I2198" s="62"/>
      <c r="J2198" s="62"/>
      <c r="K2198" s="62"/>
      <c r="L2198" s="62"/>
      <c r="M2198" s="67"/>
      <c r="N2198" s="62"/>
      <c r="O2198" s="62"/>
      <c r="P2198" s="62"/>
      <c r="Q2198" s="62"/>
      <c r="R2198" s="66"/>
      <c r="S2198" s="66"/>
      <c r="T2198" s="67"/>
      <c r="U2198" s="67"/>
      <c r="V2198" s="68"/>
      <c r="W2198" s="62"/>
      <c r="X2198" s="62"/>
      <c r="Y2198" s="68"/>
      <c r="Z2198" s="68"/>
      <c r="AA2198" s="68"/>
      <c r="AB2198" s="67"/>
      <c r="AC2198" s="67"/>
      <c r="AD2198" s="67"/>
      <c r="AE2198" s="62"/>
      <c r="AF2198" s="70"/>
      <c r="AG2198" s="67"/>
      <c r="AH2198" s="70"/>
      <c r="AI2198" s="62"/>
      <c r="AJ2198" s="62"/>
      <c r="AK2198" s="62"/>
      <c r="AL2198" s="62"/>
      <c r="AM2198" s="62"/>
      <c r="AN2198" s="70"/>
      <c r="AO2198" s="70"/>
      <c r="AP2198" s="71"/>
      <c r="AQ2198" s="70"/>
      <c r="AR2198" s="83"/>
    </row>
    <row r="2199">
      <c r="A2199" s="61"/>
      <c r="B2199" s="62"/>
      <c r="C2199" s="62"/>
      <c r="D2199" s="62"/>
      <c r="E2199" s="62"/>
      <c r="F2199" s="62"/>
      <c r="G2199" s="62"/>
      <c r="H2199" s="62"/>
      <c r="I2199" s="62"/>
      <c r="J2199" s="62"/>
      <c r="K2199" s="62"/>
      <c r="L2199" s="62"/>
      <c r="M2199" s="67"/>
      <c r="N2199" s="62"/>
      <c r="O2199" s="62"/>
      <c r="P2199" s="62"/>
      <c r="Q2199" s="62"/>
      <c r="R2199" s="66"/>
      <c r="S2199" s="66"/>
      <c r="T2199" s="67"/>
      <c r="U2199" s="67"/>
      <c r="V2199" s="68"/>
      <c r="W2199" s="62"/>
      <c r="X2199" s="62"/>
      <c r="Y2199" s="68"/>
      <c r="Z2199" s="68"/>
      <c r="AA2199" s="68"/>
      <c r="AB2199" s="67"/>
      <c r="AC2199" s="67"/>
      <c r="AD2199" s="67"/>
      <c r="AE2199" s="62"/>
      <c r="AF2199" s="70"/>
      <c r="AG2199" s="67"/>
      <c r="AH2199" s="70"/>
      <c r="AI2199" s="62"/>
      <c r="AJ2199" s="62"/>
      <c r="AK2199" s="62"/>
      <c r="AL2199" s="62"/>
      <c r="AM2199" s="62"/>
      <c r="AN2199" s="70"/>
      <c r="AO2199" s="70"/>
      <c r="AP2199" s="71"/>
      <c r="AQ2199" s="70"/>
      <c r="AR2199" s="83"/>
    </row>
    <row r="2200">
      <c r="A2200" s="61"/>
      <c r="B2200" s="62"/>
      <c r="C2200" s="62"/>
      <c r="D2200" s="62"/>
      <c r="E2200" s="62"/>
      <c r="F2200" s="62"/>
      <c r="G2200" s="62"/>
      <c r="H2200" s="62"/>
      <c r="I2200" s="62"/>
      <c r="J2200" s="62"/>
      <c r="K2200" s="62"/>
      <c r="L2200" s="62"/>
      <c r="M2200" s="67"/>
      <c r="N2200" s="62"/>
      <c r="O2200" s="62"/>
      <c r="P2200" s="62"/>
      <c r="Q2200" s="62"/>
      <c r="R2200" s="66"/>
      <c r="S2200" s="66"/>
      <c r="T2200" s="67"/>
      <c r="U2200" s="67"/>
      <c r="V2200" s="68"/>
      <c r="W2200" s="62"/>
      <c r="X2200" s="62"/>
      <c r="Y2200" s="68"/>
      <c r="Z2200" s="68"/>
      <c r="AA2200" s="68"/>
      <c r="AB2200" s="67"/>
      <c r="AC2200" s="67"/>
      <c r="AD2200" s="67"/>
      <c r="AE2200" s="62"/>
      <c r="AF2200" s="70"/>
      <c r="AG2200" s="67"/>
      <c r="AH2200" s="70"/>
      <c r="AI2200" s="62"/>
      <c r="AJ2200" s="62"/>
      <c r="AK2200" s="62"/>
      <c r="AL2200" s="62"/>
      <c r="AM2200" s="62"/>
      <c r="AN2200" s="70"/>
      <c r="AO2200" s="70"/>
      <c r="AP2200" s="71"/>
      <c r="AQ2200" s="70"/>
      <c r="AR2200" s="83"/>
    </row>
    <row r="2201">
      <c r="A2201" s="61"/>
      <c r="B2201" s="62"/>
      <c r="C2201" s="62"/>
      <c r="D2201" s="62"/>
      <c r="E2201" s="62"/>
      <c r="F2201" s="62"/>
      <c r="G2201" s="62"/>
      <c r="H2201" s="62"/>
      <c r="I2201" s="62"/>
      <c r="J2201" s="62"/>
      <c r="K2201" s="62"/>
      <c r="L2201" s="62"/>
      <c r="M2201" s="67"/>
      <c r="N2201" s="62"/>
      <c r="O2201" s="62"/>
      <c r="P2201" s="62"/>
      <c r="Q2201" s="62"/>
      <c r="R2201" s="66"/>
      <c r="S2201" s="66"/>
      <c r="T2201" s="67"/>
      <c r="U2201" s="67"/>
      <c r="V2201" s="68"/>
      <c r="W2201" s="62"/>
      <c r="X2201" s="62"/>
      <c r="Y2201" s="68"/>
      <c r="Z2201" s="68"/>
      <c r="AA2201" s="68"/>
      <c r="AB2201" s="67"/>
      <c r="AC2201" s="67"/>
      <c r="AD2201" s="67"/>
      <c r="AE2201" s="62"/>
      <c r="AF2201" s="70"/>
      <c r="AG2201" s="67"/>
      <c r="AH2201" s="70"/>
      <c r="AI2201" s="62"/>
      <c r="AJ2201" s="62"/>
      <c r="AK2201" s="62"/>
      <c r="AL2201" s="62"/>
      <c r="AM2201" s="62"/>
      <c r="AN2201" s="70"/>
      <c r="AO2201" s="70"/>
      <c r="AP2201" s="71"/>
      <c r="AQ2201" s="70"/>
      <c r="AR2201" s="83"/>
    </row>
    <row r="2202">
      <c r="A2202" s="61"/>
      <c r="B2202" s="62"/>
      <c r="C2202" s="62"/>
      <c r="D2202" s="62"/>
      <c r="E2202" s="62"/>
      <c r="F2202" s="62"/>
      <c r="G2202" s="62"/>
      <c r="H2202" s="62"/>
      <c r="I2202" s="62"/>
      <c r="J2202" s="62"/>
      <c r="K2202" s="62"/>
      <c r="L2202" s="62"/>
      <c r="M2202" s="67"/>
      <c r="N2202" s="62"/>
      <c r="O2202" s="62"/>
      <c r="P2202" s="62"/>
      <c r="Q2202" s="62"/>
      <c r="R2202" s="66"/>
      <c r="S2202" s="66"/>
      <c r="T2202" s="67"/>
      <c r="U2202" s="67"/>
      <c r="V2202" s="68"/>
      <c r="W2202" s="62"/>
      <c r="X2202" s="62"/>
      <c r="Y2202" s="68"/>
      <c r="Z2202" s="68"/>
      <c r="AA2202" s="68"/>
      <c r="AB2202" s="67"/>
      <c r="AC2202" s="67"/>
      <c r="AD2202" s="67"/>
      <c r="AE2202" s="62"/>
      <c r="AF2202" s="70"/>
      <c r="AG2202" s="67"/>
      <c r="AH2202" s="70"/>
      <c r="AI2202" s="62"/>
      <c r="AJ2202" s="62"/>
      <c r="AK2202" s="62"/>
      <c r="AL2202" s="62"/>
      <c r="AM2202" s="62"/>
      <c r="AN2202" s="70"/>
      <c r="AO2202" s="70"/>
      <c r="AP2202" s="71"/>
      <c r="AQ2202" s="70"/>
      <c r="AR2202" s="83"/>
    </row>
    <row r="2203">
      <c r="A2203" s="61"/>
      <c r="B2203" s="62"/>
      <c r="C2203" s="62"/>
      <c r="D2203" s="62"/>
      <c r="E2203" s="62"/>
      <c r="F2203" s="62"/>
      <c r="G2203" s="62"/>
      <c r="H2203" s="62"/>
      <c r="I2203" s="62"/>
      <c r="J2203" s="62"/>
      <c r="K2203" s="62"/>
      <c r="L2203" s="62"/>
      <c r="M2203" s="67"/>
      <c r="N2203" s="62"/>
      <c r="O2203" s="62"/>
      <c r="P2203" s="62"/>
      <c r="Q2203" s="62"/>
      <c r="R2203" s="66"/>
      <c r="S2203" s="66"/>
      <c r="T2203" s="67"/>
      <c r="U2203" s="67"/>
      <c r="V2203" s="68"/>
      <c r="W2203" s="62"/>
      <c r="X2203" s="62"/>
      <c r="Y2203" s="68"/>
      <c r="Z2203" s="68"/>
      <c r="AA2203" s="68"/>
      <c r="AB2203" s="67"/>
      <c r="AC2203" s="67"/>
      <c r="AD2203" s="67"/>
      <c r="AE2203" s="62"/>
      <c r="AF2203" s="70"/>
      <c r="AG2203" s="67"/>
      <c r="AH2203" s="70"/>
      <c r="AI2203" s="62"/>
      <c r="AJ2203" s="62"/>
      <c r="AK2203" s="62"/>
      <c r="AL2203" s="62"/>
      <c r="AM2203" s="62"/>
      <c r="AN2203" s="70"/>
      <c r="AO2203" s="70"/>
      <c r="AP2203" s="71"/>
      <c r="AQ2203" s="70"/>
      <c r="AR2203" s="83"/>
    </row>
    <row r="2204">
      <c r="A2204" s="61"/>
      <c r="B2204" s="62"/>
      <c r="C2204" s="62"/>
      <c r="D2204" s="62"/>
      <c r="E2204" s="62"/>
      <c r="F2204" s="62"/>
      <c r="G2204" s="62"/>
      <c r="H2204" s="62"/>
      <c r="I2204" s="62"/>
      <c r="J2204" s="62"/>
      <c r="K2204" s="62"/>
      <c r="L2204" s="62"/>
      <c r="M2204" s="67"/>
      <c r="N2204" s="62"/>
      <c r="O2204" s="62"/>
      <c r="P2204" s="62"/>
      <c r="Q2204" s="62"/>
      <c r="R2204" s="66"/>
      <c r="S2204" s="66"/>
      <c r="T2204" s="67"/>
      <c r="U2204" s="67"/>
      <c r="V2204" s="68"/>
      <c r="W2204" s="62"/>
      <c r="X2204" s="62"/>
      <c r="Y2204" s="68"/>
      <c r="Z2204" s="68"/>
      <c r="AA2204" s="68"/>
      <c r="AB2204" s="67"/>
      <c r="AC2204" s="67"/>
      <c r="AD2204" s="67"/>
      <c r="AE2204" s="62"/>
      <c r="AF2204" s="70"/>
      <c r="AG2204" s="67"/>
      <c r="AH2204" s="70"/>
      <c r="AI2204" s="62"/>
      <c r="AJ2204" s="62"/>
      <c r="AK2204" s="62"/>
      <c r="AL2204" s="62"/>
      <c r="AM2204" s="62"/>
      <c r="AN2204" s="70"/>
      <c r="AO2204" s="70"/>
      <c r="AP2204" s="71"/>
      <c r="AQ2204" s="70"/>
      <c r="AR2204" s="83"/>
    </row>
    <row r="2205">
      <c r="A2205" s="61"/>
      <c r="B2205" s="62"/>
      <c r="C2205" s="62"/>
      <c r="D2205" s="62"/>
      <c r="E2205" s="62"/>
      <c r="F2205" s="62"/>
      <c r="G2205" s="62"/>
      <c r="H2205" s="62"/>
      <c r="I2205" s="62"/>
      <c r="J2205" s="62"/>
      <c r="K2205" s="62"/>
      <c r="L2205" s="62"/>
      <c r="M2205" s="67"/>
      <c r="N2205" s="62"/>
      <c r="O2205" s="62"/>
      <c r="P2205" s="62"/>
      <c r="Q2205" s="62"/>
      <c r="R2205" s="66"/>
      <c r="S2205" s="66"/>
      <c r="T2205" s="67"/>
      <c r="U2205" s="67"/>
      <c r="V2205" s="68"/>
      <c r="W2205" s="62"/>
      <c r="X2205" s="62"/>
      <c r="Y2205" s="68"/>
      <c r="Z2205" s="68"/>
      <c r="AA2205" s="68"/>
      <c r="AB2205" s="67"/>
      <c r="AC2205" s="67"/>
      <c r="AD2205" s="67"/>
      <c r="AE2205" s="62"/>
      <c r="AF2205" s="70"/>
      <c r="AG2205" s="67"/>
      <c r="AH2205" s="70"/>
      <c r="AI2205" s="62"/>
      <c r="AJ2205" s="62"/>
      <c r="AK2205" s="62"/>
      <c r="AL2205" s="62"/>
      <c r="AM2205" s="62"/>
      <c r="AN2205" s="70"/>
      <c r="AO2205" s="70"/>
      <c r="AP2205" s="71"/>
      <c r="AQ2205" s="70"/>
      <c r="AR2205" s="83"/>
    </row>
    <row r="2206">
      <c r="A2206" s="61"/>
      <c r="B2206" s="62"/>
      <c r="C2206" s="62"/>
      <c r="D2206" s="62"/>
      <c r="E2206" s="62"/>
      <c r="F2206" s="62"/>
      <c r="G2206" s="62"/>
      <c r="H2206" s="62"/>
      <c r="I2206" s="62"/>
      <c r="J2206" s="62"/>
      <c r="K2206" s="62"/>
      <c r="L2206" s="62"/>
      <c r="M2206" s="67"/>
      <c r="N2206" s="62"/>
      <c r="O2206" s="62"/>
      <c r="P2206" s="62"/>
      <c r="Q2206" s="62"/>
      <c r="R2206" s="66"/>
      <c r="S2206" s="66"/>
      <c r="T2206" s="67"/>
      <c r="U2206" s="67"/>
      <c r="V2206" s="68"/>
      <c r="W2206" s="62"/>
      <c r="X2206" s="62"/>
      <c r="Y2206" s="68"/>
      <c r="Z2206" s="68"/>
      <c r="AA2206" s="68"/>
      <c r="AB2206" s="67"/>
      <c r="AC2206" s="67"/>
      <c r="AD2206" s="67"/>
      <c r="AE2206" s="62"/>
      <c r="AF2206" s="70"/>
      <c r="AG2206" s="67"/>
      <c r="AH2206" s="70"/>
      <c r="AI2206" s="62"/>
      <c r="AJ2206" s="62"/>
      <c r="AK2206" s="62"/>
      <c r="AL2206" s="62"/>
      <c r="AM2206" s="62"/>
      <c r="AN2206" s="70"/>
      <c r="AO2206" s="70"/>
      <c r="AP2206" s="71"/>
      <c r="AQ2206" s="70"/>
      <c r="AR2206" s="83"/>
    </row>
    <row r="2207">
      <c r="A2207" s="61"/>
      <c r="B2207" s="62"/>
      <c r="C2207" s="62"/>
      <c r="D2207" s="62"/>
      <c r="E2207" s="62"/>
      <c r="F2207" s="62"/>
      <c r="G2207" s="62"/>
      <c r="H2207" s="62"/>
      <c r="I2207" s="62"/>
      <c r="J2207" s="62"/>
      <c r="K2207" s="62"/>
      <c r="L2207" s="62"/>
      <c r="M2207" s="67"/>
      <c r="N2207" s="62"/>
      <c r="O2207" s="62"/>
      <c r="P2207" s="62"/>
      <c r="Q2207" s="62"/>
      <c r="R2207" s="66"/>
      <c r="S2207" s="66"/>
      <c r="T2207" s="67"/>
      <c r="U2207" s="67"/>
      <c r="V2207" s="68"/>
      <c r="W2207" s="62"/>
      <c r="X2207" s="62"/>
      <c r="Y2207" s="68"/>
      <c r="Z2207" s="68"/>
      <c r="AA2207" s="68"/>
      <c r="AB2207" s="67"/>
      <c r="AC2207" s="67"/>
      <c r="AD2207" s="67"/>
      <c r="AE2207" s="62"/>
      <c r="AF2207" s="70"/>
      <c r="AG2207" s="67"/>
      <c r="AH2207" s="70"/>
      <c r="AI2207" s="62"/>
      <c r="AJ2207" s="62"/>
      <c r="AK2207" s="62"/>
      <c r="AL2207" s="62"/>
      <c r="AM2207" s="62"/>
      <c r="AN2207" s="70"/>
      <c r="AO2207" s="70"/>
      <c r="AP2207" s="71"/>
      <c r="AQ2207" s="70"/>
      <c r="AR2207" s="83"/>
    </row>
    <row r="2208">
      <c r="A2208" s="61"/>
      <c r="B2208" s="62"/>
      <c r="C2208" s="62"/>
      <c r="D2208" s="62"/>
      <c r="E2208" s="62"/>
      <c r="F2208" s="62"/>
      <c r="G2208" s="62"/>
      <c r="H2208" s="62"/>
      <c r="I2208" s="62"/>
      <c r="J2208" s="62"/>
      <c r="K2208" s="62"/>
      <c r="L2208" s="62"/>
      <c r="M2208" s="67"/>
      <c r="N2208" s="62"/>
      <c r="O2208" s="62"/>
      <c r="P2208" s="62"/>
      <c r="Q2208" s="62"/>
      <c r="R2208" s="66"/>
      <c r="S2208" s="66"/>
      <c r="T2208" s="67"/>
      <c r="U2208" s="67"/>
      <c r="V2208" s="68"/>
      <c r="W2208" s="62"/>
      <c r="X2208" s="62"/>
      <c r="Y2208" s="68"/>
      <c r="Z2208" s="68"/>
      <c r="AA2208" s="68"/>
      <c r="AB2208" s="67"/>
      <c r="AC2208" s="67"/>
      <c r="AD2208" s="67"/>
      <c r="AE2208" s="62"/>
      <c r="AF2208" s="70"/>
      <c r="AG2208" s="67"/>
      <c r="AH2208" s="70"/>
      <c r="AI2208" s="62"/>
      <c r="AJ2208" s="62"/>
      <c r="AK2208" s="62"/>
      <c r="AL2208" s="62"/>
      <c r="AM2208" s="62"/>
      <c r="AN2208" s="70"/>
      <c r="AO2208" s="70"/>
      <c r="AP2208" s="71"/>
      <c r="AQ2208" s="70"/>
      <c r="AR2208" s="83"/>
    </row>
    <row r="2209">
      <c r="A2209" s="61"/>
      <c r="B2209" s="62"/>
      <c r="C2209" s="62"/>
      <c r="D2209" s="62"/>
      <c r="E2209" s="62"/>
      <c r="F2209" s="62"/>
      <c r="G2209" s="62"/>
      <c r="H2209" s="62"/>
      <c r="I2209" s="62"/>
      <c r="J2209" s="62"/>
      <c r="K2209" s="62"/>
      <c r="L2209" s="62"/>
      <c r="M2209" s="67"/>
      <c r="N2209" s="62"/>
      <c r="O2209" s="62"/>
      <c r="P2209" s="62"/>
      <c r="Q2209" s="62"/>
      <c r="R2209" s="66"/>
      <c r="S2209" s="66"/>
      <c r="T2209" s="67"/>
      <c r="U2209" s="67"/>
      <c r="V2209" s="68"/>
      <c r="W2209" s="62"/>
      <c r="X2209" s="62"/>
      <c r="Y2209" s="68"/>
      <c r="Z2209" s="68"/>
      <c r="AA2209" s="68"/>
      <c r="AB2209" s="67"/>
      <c r="AC2209" s="67"/>
      <c r="AD2209" s="67"/>
      <c r="AE2209" s="62"/>
      <c r="AF2209" s="70"/>
      <c r="AG2209" s="67"/>
      <c r="AH2209" s="70"/>
      <c r="AI2209" s="62"/>
      <c r="AJ2209" s="62"/>
      <c r="AK2209" s="62"/>
      <c r="AL2209" s="62"/>
      <c r="AM2209" s="62"/>
      <c r="AN2209" s="70"/>
      <c r="AO2209" s="70"/>
      <c r="AP2209" s="71"/>
      <c r="AQ2209" s="70"/>
      <c r="AR2209" s="83"/>
    </row>
    <row r="2210">
      <c r="A2210" s="61"/>
      <c r="B2210" s="62"/>
      <c r="C2210" s="62"/>
      <c r="D2210" s="62"/>
      <c r="E2210" s="62"/>
      <c r="F2210" s="62"/>
      <c r="G2210" s="62"/>
      <c r="H2210" s="62"/>
      <c r="I2210" s="62"/>
      <c r="J2210" s="62"/>
      <c r="K2210" s="62"/>
      <c r="L2210" s="62"/>
      <c r="M2210" s="67"/>
      <c r="N2210" s="62"/>
      <c r="O2210" s="62"/>
      <c r="P2210" s="62"/>
      <c r="Q2210" s="62"/>
      <c r="R2210" s="66"/>
      <c r="S2210" s="66"/>
      <c r="T2210" s="67"/>
      <c r="U2210" s="67"/>
      <c r="V2210" s="68"/>
      <c r="W2210" s="62"/>
      <c r="X2210" s="62"/>
      <c r="Y2210" s="68"/>
      <c r="Z2210" s="68"/>
      <c r="AA2210" s="68"/>
      <c r="AB2210" s="67"/>
      <c r="AC2210" s="67"/>
      <c r="AD2210" s="67"/>
      <c r="AE2210" s="62"/>
      <c r="AF2210" s="70"/>
      <c r="AG2210" s="67"/>
      <c r="AH2210" s="70"/>
      <c r="AI2210" s="62"/>
      <c r="AJ2210" s="62"/>
      <c r="AK2210" s="62"/>
      <c r="AL2210" s="62"/>
      <c r="AM2210" s="62"/>
      <c r="AN2210" s="70"/>
      <c r="AO2210" s="70"/>
      <c r="AP2210" s="71"/>
      <c r="AQ2210" s="70"/>
      <c r="AR2210" s="83"/>
    </row>
    <row r="2211">
      <c r="A2211" s="61"/>
      <c r="B2211" s="62"/>
      <c r="C2211" s="62"/>
      <c r="D2211" s="62"/>
      <c r="E2211" s="62"/>
      <c r="F2211" s="62"/>
      <c r="G2211" s="62"/>
      <c r="H2211" s="62"/>
      <c r="I2211" s="62"/>
      <c r="J2211" s="62"/>
      <c r="K2211" s="62"/>
      <c r="L2211" s="62"/>
      <c r="M2211" s="67"/>
      <c r="N2211" s="62"/>
      <c r="O2211" s="62"/>
      <c r="P2211" s="62"/>
      <c r="Q2211" s="62"/>
      <c r="R2211" s="66"/>
      <c r="S2211" s="66"/>
      <c r="T2211" s="67"/>
      <c r="U2211" s="67"/>
      <c r="V2211" s="68"/>
      <c r="W2211" s="62"/>
      <c r="X2211" s="62"/>
      <c r="Y2211" s="68"/>
      <c r="Z2211" s="68"/>
      <c r="AA2211" s="68"/>
      <c r="AB2211" s="67"/>
      <c r="AC2211" s="67"/>
      <c r="AD2211" s="67"/>
      <c r="AE2211" s="62"/>
      <c r="AF2211" s="70"/>
      <c r="AG2211" s="67"/>
      <c r="AH2211" s="70"/>
      <c r="AI2211" s="62"/>
      <c r="AJ2211" s="62"/>
      <c r="AK2211" s="62"/>
      <c r="AL2211" s="62"/>
      <c r="AM2211" s="62"/>
      <c r="AN2211" s="70"/>
      <c r="AO2211" s="70"/>
      <c r="AP2211" s="71"/>
      <c r="AQ2211" s="70"/>
      <c r="AR2211" s="83"/>
    </row>
    <row r="2212">
      <c r="A2212" s="61"/>
      <c r="B2212" s="62"/>
      <c r="C2212" s="62"/>
      <c r="D2212" s="62"/>
      <c r="E2212" s="62"/>
      <c r="F2212" s="62"/>
      <c r="G2212" s="62"/>
      <c r="H2212" s="62"/>
      <c r="I2212" s="62"/>
      <c r="J2212" s="62"/>
      <c r="K2212" s="62"/>
      <c r="L2212" s="62"/>
      <c r="M2212" s="67"/>
      <c r="N2212" s="62"/>
      <c r="O2212" s="62"/>
      <c r="P2212" s="62"/>
      <c r="Q2212" s="62"/>
      <c r="R2212" s="66"/>
      <c r="S2212" s="66"/>
      <c r="T2212" s="67"/>
      <c r="U2212" s="67"/>
      <c r="V2212" s="68"/>
      <c r="W2212" s="62"/>
      <c r="X2212" s="62"/>
      <c r="Y2212" s="68"/>
      <c r="Z2212" s="68"/>
      <c r="AA2212" s="68"/>
      <c r="AB2212" s="67"/>
      <c r="AC2212" s="67"/>
      <c r="AD2212" s="67"/>
      <c r="AE2212" s="62"/>
      <c r="AF2212" s="70"/>
      <c r="AG2212" s="67"/>
      <c r="AH2212" s="70"/>
      <c r="AI2212" s="62"/>
      <c r="AJ2212" s="62"/>
      <c r="AK2212" s="62"/>
      <c r="AL2212" s="62"/>
      <c r="AM2212" s="62"/>
      <c r="AN2212" s="70"/>
      <c r="AO2212" s="70"/>
      <c r="AP2212" s="71"/>
      <c r="AQ2212" s="70"/>
      <c r="AR2212" s="83"/>
    </row>
    <row r="2213">
      <c r="A2213" s="61"/>
      <c r="B2213" s="62"/>
      <c r="C2213" s="62"/>
      <c r="D2213" s="62"/>
      <c r="E2213" s="62"/>
      <c r="F2213" s="62"/>
      <c r="G2213" s="62"/>
      <c r="H2213" s="62"/>
      <c r="I2213" s="62"/>
      <c r="J2213" s="62"/>
      <c r="K2213" s="62"/>
      <c r="L2213" s="62"/>
      <c r="M2213" s="67"/>
      <c r="N2213" s="62"/>
      <c r="O2213" s="62"/>
      <c r="P2213" s="62"/>
      <c r="Q2213" s="62"/>
      <c r="R2213" s="66"/>
      <c r="S2213" s="66"/>
      <c r="T2213" s="67"/>
      <c r="U2213" s="67"/>
      <c r="V2213" s="68"/>
      <c r="W2213" s="62"/>
      <c r="X2213" s="62"/>
      <c r="Y2213" s="68"/>
      <c r="Z2213" s="68"/>
      <c r="AA2213" s="68"/>
      <c r="AB2213" s="67"/>
      <c r="AC2213" s="67"/>
      <c r="AD2213" s="67"/>
      <c r="AE2213" s="62"/>
      <c r="AF2213" s="70"/>
      <c r="AG2213" s="67"/>
      <c r="AH2213" s="70"/>
      <c r="AI2213" s="62"/>
      <c r="AJ2213" s="62"/>
      <c r="AK2213" s="62"/>
      <c r="AL2213" s="62"/>
      <c r="AM2213" s="62"/>
      <c r="AN2213" s="70"/>
      <c r="AO2213" s="70"/>
      <c r="AP2213" s="71"/>
      <c r="AQ2213" s="70"/>
      <c r="AR2213" s="83"/>
    </row>
    <row r="2214">
      <c r="A2214" s="61"/>
      <c r="B2214" s="62"/>
      <c r="C2214" s="62"/>
      <c r="D2214" s="62"/>
      <c r="E2214" s="62"/>
      <c r="F2214" s="62"/>
      <c r="G2214" s="62"/>
      <c r="H2214" s="62"/>
      <c r="I2214" s="62"/>
      <c r="J2214" s="62"/>
      <c r="K2214" s="62"/>
      <c r="L2214" s="62"/>
      <c r="M2214" s="67"/>
      <c r="N2214" s="62"/>
      <c r="O2214" s="62"/>
      <c r="P2214" s="62"/>
      <c r="Q2214" s="62"/>
      <c r="R2214" s="66"/>
      <c r="S2214" s="66"/>
      <c r="T2214" s="67"/>
      <c r="U2214" s="67"/>
      <c r="V2214" s="68"/>
      <c r="W2214" s="62"/>
      <c r="X2214" s="62"/>
      <c r="Y2214" s="68"/>
      <c r="Z2214" s="68"/>
      <c r="AA2214" s="68"/>
      <c r="AB2214" s="67"/>
      <c r="AC2214" s="67"/>
      <c r="AD2214" s="67"/>
      <c r="AE2214" s="62"/>
      <c r="AF2214" s="70"/>
      <c r="AG2214" s="67"/>
      <c r="AH2214" s="70"/>
      <c r="AI2214" s="62"/>
      <c r="AJ2214" s="62"/>
      <c r="AK2214" s="62"/>
      <c r="AL2214" s="62"/>
      <c r="AM2214" s="62"/>
      <c r="AN2214" s="70"/>
      <c r="AO2214" s="70"/>
      <c r="AP2214" s="71"/>
      <c r="AQ2214" s="70"/>
      <c r="AR2214" s="83"/>
    </row>
    <row r="2215">
      <c r="A2215" s="61"/>
      <c r="B2215" s="62"/>
      <c r="C2215" s="62"/>
      <c r="D2215" s="62"/>
      <c r="E2215" s="62"/>
      <c r="F2215" s="62"/>
      <c r="G2215" s="62"/>
      <c r="H2215" s="62"/>
      <c r="I2215" s="62"/>
      <c r="J2215" s="62"/>
      <c r="K2215" s="62"/>
      <c r="L2215" s="62"/>
      <c r="M2215" s="67"/>
      <c r="N2215" s="62"/>
      <c r="O2215" s="62"/>
      <c r="P2215" s="62"/>
      <c r="Q2215" s="62"/>
      <c r="R2215" s="66"/>
      <c r="S2215" s="66"/>
      <c r="T2215" s="67"/>
      <c r="U2215" s="67"/>
      <c r="V2215" s="68"/>
      <c r="W2215" s="62"/>
      <c r="X2215" s="62"/>
      <c r="Y2215" s="68"/>
      <c r="Z2215" s="68"/>
      <c r="AA2215" s="68"/>
      <c r="AB2215" s="67"/>
      <c r="AC2215" s="67"/>
      <c r="AD2215" s="67"/>
      <c r="AE2215" s="62"/>
      <c r="AF2215" s="70"/>
      <c r="AG2215" s="67"/>
      <c r="AH2215" s="70"/>
      <c r="AI2215" s="62"/>
      <c r="AJ2215" s="62"/>
      <c r="AK2215" s="62"/>
      <c r="AL2215" s="62"/>
      <c r="AM2215" s="62"/>
      <c r="AN2215" s="70"/>
      <c r="AO2215" s="70"/>
      <c r="AP2215" s="71"/>
      <c r="AQ2215" s="70"/>
      <c r="AR2215" s="83"/>
    </row>
    <row r="2216">
      <c r="A2216" s="61"/>
      <c r="B2216" s="62"/>
      <c r="C2216" s="62"/>
      <c r="D2216" s="62"/>
      <c r="E2216" s="62"/>
      <c r="F2216" s="62"/>
      <c r="G2216" s="62"/>
      <c r="H2216" s="62"/>
      <c r="I2216" s="62"/>
      <c r="J2216" s="62"/>
      <c r="K2216" s="62"/>
      <c r="L2216" s="62"/>
      <c r="M2216" s="67"/>
      <c r="N2216" s="62"/>
      <c r="O2216" s="62"/>
      <c r="P2216" s="62"/>
      <c r="Q2216" s="62"/>
      <c r="R2216" s="66"/>
      <c r="S2216" s="66"/>
      <c r="T2216" s="67"/>
      <c r="U2216" s="67"/>
      <c r="V2216" s="68"/>
      <c r="W2216" s="62"/>
      <c r="X2216" s="62"/>
      <c r="Y2216" s="68"/>
      <c r="Z2216" s="68"/>
      <c r="AA2216" s="68"/>
      <c r="AB2216" s="67"/>
      <c r="AC2216" s="67"/>
      <c r="AD2216" s="67"/>
      <c r="AE2216" s="62"/>
      <c r="AF2216" s="70"/>
      <c r="AG2216" s="67"/>
      <c r="AH2216" s="70"/>
      <c r="AI2216" s="62"/>
      <c r="AJ2216" s="62"/>
      <c r="AK2216" s="62"/>
      <c r="AL2216" s="62"/>
      <c r="AM2216" s="62"/>
      <c r="AN2216" s="70"/>
      <c r="AO2216" s="70"/>
      <c r="AP2216" s="71"/>
      <c r="AQ2216" s="70"/>
      <c r="AR2216" s="83"/>
    </row>
    <row r="2217">
      <c r="A2217" s="61"/>
      <c r="B2217" s="62"/>
      <c r="C2217" s="62"/>
      <c r="D2217" s="62"/>
      <c r="E2217" s="62"/>
      <c r="F2217" s="62"/>
      <c r="G2217" s="62"/>
      <c r="H2217" s="62"/>
      <c r="I2217" s="62"/>
      <c r="J2217" s="62"/>
      <c r="K2217" s="62"/>
      <c r="L2217" s="62"/>
      <c r="M2217" s="67"/>
      <c r="N2217" s="62"/>
      <c r="O2217" s="62"/>
      <c r="P2217" s="62"/>
      <c r="Q2217" s="62"/>
      <c r="R2217" s="66"/>
      <c r="S2217" s="66"/>
      <c r="T2217" s="67"/>
      <c r="U2217" s="67"/>
      <c r="V2217" s="68"/>
      <c r="W2217" s="62"/>
      <c r="X2217" s="62"/>
      <c r="Y2217" s="68"/>
      <c r="Z2217" s="68"/>
      <c r="AA2217" s="68"/>
      <c r="AB2217" s="67"/>
      <c r="AC2217" s="67"/>
      <c r="AD2217" s="67"/>
      <c r="AE2217" s="62"/>
      <c r="AF2217" s="70"/>
      <c r="AG2217" s="67"/>
      <c r="AH2217" s="70"/>
      <c r="AI2217" s="62"/>
      <c r="AJ2217" s="62"/>
      <c r="AK2217" s="62"/>
      <c r="AL2217" s="62"/>
      <c r="AM2217" s="62"/>
      <c r="AN2217" s="70"/>
      <c r="AO2217" s="70"/>
      <c r="AP2217" s="71"/>
      <c r="AQ2217" s="70"/>
      <c r="AR2217" s="83"/>
    </row>
    <row r="2218">
      <c r="A2218" s="61"/>
      <c r="B2218" s="62"/>
      <c r="C2218" s="62"/>
      <c r="D2218" s="62"/>
      <c r="E2218" s="62"/>
      <c r="F2218" s="62"/>
      <c r="G2218" s="62"/>
      <c r="H2218" s="62"/>
      <c r="I2218" s="62"/>
      <c r="J2218" s="62"/>
      <c r="K2218" s="62"/>
      <c r="L2218" s="62"/>
      <c r="M2218" s="67"/>
      <c r="N2218" s="62"/>
      <c r="O2218" s="62"/>
      <c r="P2218" s="62"/>
      <c r="Q2218" s="62"/>
      <c r="R2218" s="66"/>
      <c r="S2218" s="66"/>
      <c r="T2218" s="67"/>
      <c r="U2218" s="67"/>
      <c r="V2218" s="68"/>
      <c r="W2218" s="62"/>
      <c r="X2218" s="62"/>
      <c r="Y2218" s="68"/>
      <c r="Z2218" s="68"/>
      <c r="AA2218" s="68"/>
      <c r="AB2218" s="67"/>
      <c r="AC2218" s="67"/>
      <c r="AD2218" s="67"/>
      <c r="AE2218" s="62"/>
      <c r="AF2218" s="70"/>
      <c r="AG2218" s="67"/>
      <c r="AH2218" s="70"/>
      <c r="AI2218" s="62"/>
      <c r="AJ2218" s="62"/>
      <c r="AK2218" s="62"/>
      <c r="AL2218" s="62"/>
      <c r="AM2218" s="62"/>
      <c r="AN2218" s="70"/>
      <c r="AO2218" s="70"/>
      <c r="AP2218" s="71"/>
      <c r="AQ2218" s="70"/>
      <c r="AR2218" s="83"/>
    </row>
    <row r="2219">
      <c r="A2219" s="61"/>
      <c r="B2219" s="62"/>
      <c r="C2219" s="62"/>
      <c r="D2219" s="62"/>
      <c r="E2219" s="62"/>
      <c r="F2219" s="62"/>
      <c r="G2219" s="62"/>
      <c r="H2219" s="62"/>
      <c r="I2219" s="62"/>
      <c r="J2219" s="62"/>
      <c r="K2219" s="62"/>
      <c r="L2219" s="62"/>
      <c r="M2219" s="67"/>
      <c r="N2219" s="62"/>
      <c r="O2219" s="62"/>
      <c r="P2219" s="62"/>
      <c r="Q2219" s="62"/>
      <c r="R2219" s="66"/>
      <c r="S2219" s="66"/>
      <c r="T2219" s="67"/>
      <c r="U2219" s="67"/>
      <c r="V2219" s="68"/>
      <c r="W2219" s="62"/>
      <c r="X2219" s="62"/>
      <c r="Y2219" s="68"/>
      <c r="Z2219" s="68"/>
      <c r="AA2219" s="68"/>
      <c r="AB2219" s="67"/>
      <c r="AC2219" s="67"/>
      <c r="AD2219" s="67"/>
      <c r="AE2219" s="62"/>
      <c r="AF2219" s="70"/>
      <c r="AG2219" s="67"/>
      <c r="AH2219" s="70"/>
      <c r="AI2219" s="62"/>
      <c r="AJ2219" s="62"/>
      <c r="AK2219" s="62"/>
      <c r="AL2219" s="62"/>
      <c r="AM2219" s="62"/>
      <c r="AN2219" s="70"/>
      <c r="AO2219" s="70"/>
      <c r="AP2219" s="71"/>
      <c r="AQ2219" s="70"/>
      <c r="AR2219" s="83"/>
    </row>
    <row r="2220">
      <c r="A2220" s="61"/>
      <c r="B2220" s="62"/>
      <c r="C2220" s="62"/>
      <c r="D2220" s="62"/>
      <c r="E2220" s="62"/>
      <c r="F2220" s="62"/>
      <c r="G2220" s="62"/>
      <c r="H2220" s="62"/>
      <c r="I2220" s="62"/>
      <c r="J2220" s="62"/>
      <c r="K2220" s="62"/>
      <c r="L2220" s="62"/>
      <c r="M2220" s="67"/>
      <c r="N2220" s="62"/>
      <c r="O2220" s="62"/>
      <c r="P2220" s="62"/>
      <c r="Q2220" s="62"/>
      <c r="R2220" s="66"/>
      <c r="S2220" s="66"/>
      <c r="T2220" s="67"/>
      <c r="U2220" s="67"/>
      <c r="V2220" s="68"/>
      <c r="W2220" s="62"/>
      <c r="X2220" s="62"/>
      <c r="Y2220" s="68"/>
      <c r="Z2220" s="68"/>
      <c r="AA2220" s="68"/>
      <c r="AB2220" s="67"/>
      <c r="AC2220" s="67"/>
      <c r="AD2220" s="67"/>
      <c r="AE2220" s="62"/>
      <c r="AF2220" s="70"/>
      <c r="AG2220" s="67"/>
      <c r="AH2220" s="70"/>
      <c r="AI2220" s="62"/>
      <c r="AJ2220" s="62"/>
      <c r="AK2220" s="62"/>
      <c r="AL2220" s="62"/>
      <c r="AM2220" s="62"/>
      <c r="AN2220" s="70"/>
      <c r="AO2220" s="70"/>
      <c r="AP2220" s="71"/>
      <c r="AQ2220" s="70"/>
      <c r="AR2220" s="83"/>
    </row>
    <row r="2221">
      <c r="A2221" s="61"/>
      <c r="B2221" s="62"/>
      <c r="C2221" s="62"/>
      <c r="D2221" s="62"/>
      <c r="E2221" s="62"/>
      <c r="F2221" s="62"/>
      <c r="G2221" s="62"/>
      <c r="H2221" s="62"/>
      <c r="I2221" s="62"/>
      <c r="J2221" s="62"/>
      <c r="K2221" s="62"/>
      <c r="L2221" s="62"/>
      <c r="M2221" s="67"/>
      <c r="N2221" s="62"/>
      <c r="O2221" s="62"/>
      <c r="P2221" s="62"/>
      <c r="Q2221" s="62"/>
      <c r="R2221" s="66"/>
      <c r="S2221" s="66"/>
      <c r="T2221" s="67"/>
      <c r="U2221" s="67"/>
      <c r="V2221" s="68"/>
      <c r="W2221" s="62"/>
      <c r="X2221" s="62"/>
      <c r="Y2221" s="68"/>
      <c r="Z2221" s="68"/>
      <c r="AA2221" s="68"/>
      <c r="AB2221" s="67"/>
      <c r="AC2221" s="67"/>
      <c r="AD2221" s="67"/>
      <c r="AE2221" s="62"/>
      <c r="AF2221" s="70"/>
      <c r="AG2221" s="67"/>
      <c r="AH2221" s="70"/>
      <c r="AI2221" s="62"/>
      <c r="AJ2221" s="62"/>
      <c r="AK2221" s="62"/>
      <c r="AL2221" s="62"/>
      <c r="AM2221" s="62"/>
      <c r="AN2221" s="70"/>
      <c r="AO2221" s="70"/>
      <c r="AP2221" s="71"/>
      <c r="AQ2221" s="70"/>
      <c r="AR2221" s="83"/>
    </row>
    <row r="2222">
      <c r="A2222" s="61"/>
      <c r="B2222" s="62"/>
      <c r="C2222" s="62"/>
      <c r="D2222" s="62"/>
      <c r="E2222" s="62"/>
      <c r="F2222" s="62"/>
      <c r="G2222" s="62"/>
      <c r="H2222" s="62"/>
      <c r="I2222" s="62"/>
      <c r="J2222" s="62"/>
      <c r="K2222" s="62"/>
      <c r="L2222" s="62"/>
      <c r="M2222" s="67"/>
      <c r="N2222" s="62"/>
      <c r="O2222" s="62"/>
      <c r="P2222" s="62"/>
      <c r="Q2222" s="62"/>
      <c r="R2222" s="66"/>
      <c r="S2222" s="66"/>
      <c r="T2222" s="67"/>
      <c r="U2222" s="67"/>
      <c r="V2222" s="68"/>
      <c r="W2222" s="62"/>
      <c r="X2222" s="62"/>
      <c r="Y2222" s="68"/>
      <c r="Z2222" s="68"/>
      <c r="AA2222" s="68"/>
      <c r="AB2222" s="67"/>
      <c r="AC2222" s="67"/>
      <c r="AD2222" s="67"/>
      <c r="AE2222" s="62"/>
      <c r="AF2222" s="70"/>
      <c r="AG2222" s="67"/>
      <c r="AH2222" s="70"/>
      <c r="AI2222" s="62"/>
      <c r="AJ2222" s="62"/>
      <c r="AK2222" s="62"/>
      <c r="AL2222" s="62"/>
      <c r="AM2222" s="62"/>
      <c r="AN2222" s="70"/>
      <c r="AO2222" s="70"/>
      <c r="AP2222" s="71"/>
      <c r="AQ2222" s="70"/>
      <c r="AR2222" s="83"/>
    </row>
    <row r="2223">
      <c r="A2223" s="61"/>
      <c r="B2223" s="62"/>
      <c r="C2223" s="62"/>
      <c r="D2223" s="62"/>
      <c r="E2223" s="62"/>
      <c r="F2223" s="62"/>
      <c r="G2223" s="62"/>
      <c r="H2223" s="62"/>
      <c r="I2223" s="62"/>
      <c r="J2223" s="62"/>
      <c r="K2223" s="62"/>
      <c r="L2223" s="62"/>
      <c r="M2223" s="67"/>
      <c r="N2223" s="62"/>
      <c r="O2223" s="62"/>
      <c r="P2223" s="62"/>
      <c r="Q2223" s="62"/>
      <c r="R2223" s="66"/>
      <c r="S2223" s="66"/>
      <c r="T2223" s="67"/>
      <c r="U2223" s="67"/>
      <c r="V2223" s="68"/>
      <c r="W2223" s="62"/>
      <c r="X2223" s="62"/>
      <c r="Y2223" s="68"/>
      <c r="Z2223" s="68"/>
      <c r="AA2223" s="68"/>
      <c r="AB2223" s="67"/>
      <c r="AC2223" s="67"/>
      <c r="AD2223" s="67"/>
      <c r="AE2223" s="62"/>
      <c r="AF2223" s="70"/>
      <c r="AG2223" s="67"/>
      <c r="AH2223" s="70"/>
      <c r="AI2223" s="62"/>
      <c r="AJ2223" s="62"/>
      <c r="AK2223" s="62"/>
      <c r="AL2223" s="62"/>
      <c r="AM2223" s="62"/>
      <c r="AN2223" s="70"/>
      <c r="AO2223" s="70"/>
      <c r="AP2223" s="71"/>
      <c r="AQ2223" s="70"/>
      <c r="AR2223" s="83"/>
    </row>
    <row r="2224">
      <c r="A2224" s="61"/>
      <c r="B2224" s="62"/>
      <c r="C2224" s="62"/>
      <c r="D2224" s="62"/>
      <c r="E2224" s="62"/>
      <c r="F2224" s="62"/>
      <c r="G2224" s="62"/>
      <c r="H2224" s="62"/>
      <c r="I2224" s="62"/>
      <c r="J2224" s="62"/>
      <c r="K2224" s="62"/>
      <c r="L2224" s="62"/>
      <c r="M2224" s="67"/>
      <c r="N2224" s="62"/>
      <c r="O2224" s="62"/>
      <c r="P2224" s="62"/>
      <c r="Q2224" s="62"/>
      <c r="R2224" s="66"/>
      <c r="S2224" s="66"/>
      <c r="T2224" s="67"/>
      <c r="U2224" s="67"/>
      <c r="V2224" s="68"/>
      <c r="W2224" s="62"/>
      <c r="X2224" s="62"/>
      <c r="Y2224" s="68"/>
      <c r="Z2224" s="68"/>
      <c r="AA2224" s="68"/>
      <c r="AB2224" s="67"/>
      <c r="AC2224" s="67"/>
      <c r="AD2224" s="67"/>
      <c r="AE2224" s="62"/>
      <c r="AF2224" s="70"/>
      <c r="AG2224" s="67"/>
      <c r="AH2224" s="70"/>
      <c r="AI2224" s="62"/>
      <c r="AJ2224" s="62"/>
      <c r="AK2224" s="62"/>
      <c r="AL2224" s="62"/>
      <c r="AM2224" s="62"/>
      <c r="AN2224" s="70"/>
      <c r="AO2224" s="70"/>
      <c r="AP2224" s="71"/>
      <c r="AQ2224" s="70"/>
      <c r="AR2224" s="83"/>
    </row>
    <row r="2225">
      <c r="A2225" s="61"/>
      <c r="B2225" s="62"/>
      <c r="C2225" s="62"/>
      <c r="D2225" s="62"/>
      <c r="E2225" s="62"/>
      <c r="F2225" s="62"/>
      <c r="G2225" s="62"/>
      <c r="H2225" s="62"/>
      <c r="I2225" s="62"/>
      <c r="J2225" s="62"/>
      <c r="K2225" s="62"/>
      <c r="L2225" s="62"/>
      <c r="M2225" s="67"/>
      <c r="N2225" s="62"/>
      <c r="O2225" s="62"/>
      <c r="P2225" s="62"/>
      <c r="Q2225" s="62"/>
      <c r="R2225" s="66"/>
      <c r="S2225" s="66"/>
      <c r="T2225" s="67"/>
      <c r="U2225" s="67"/>
      <c r="V2225" s="68"/>
      <c r="W2225" s="62"/>
      <c r="X2225" s="62"/>
      <c r="Y2225" s="68"/>
      <c r="Z2225" s="68"/>
      <c r="AA2225" s="68"/>
      <c r="AB2225" s="67"/>
      <c r="AC2225" s="67"/>
      <c r="AD2225" s="67"/>
      <c r="AE2225" s="62"/>
      <c r="AF2225" s="70"/>
      <c r="AG2225" s="67"/>
      <c r="AH2225" s="70"/>
      <c r="AI2225" s="62"/>
      <c r="AJ2225" s="62"/>
      <c r="AK2225" s="62"/>
      <c r="AL2225" s="62"/>
      <c r="AM2225" s="62"/>
      <c r="AN2225" s="70"/>
      <c r="AO2225" s="70"/>
      <c r="AP2225" s="71"/>
      <c r="AQ2225" s="70"/>
      <c r="AR2225" s="83"/>
    </row>
    <row r="2226">
      <c r="A2226" s="61"/>
      <c r="B2226" s="62"/>
      <c r="C2226" s="62"/>
      <c r="D2226" s="62"/>
      <c r="E2226" s="62"/>
      <c r="F2226" s="62"/>
      <c r="G2226" s="62"/>
      <c r="H2226" s="62"/>
      <c r="I2226" s="62"/>
      <c r="J2226" s="62"/>
      <c r="K2226" s="62"/>
      <c r="L2226" s="62"/>
      <c r="M2226" s="67"/>
      <c r="N2226" s="62"/>
      <c r="O2226" s="62"/>
      <c r="P2226" s="62"/>
      <c r="Q2226" s="62"/>
      <c r="R2226" s="66"/>
      <c r="S2226" s="66"/>
      <c r="T2226" s="67"/>
      <c r="U2226" s="67"/>
      <c r="V2226" s="68"/>
      <c r="W2226" s="62"/>
      <c r="X2226" s="62"/>
      <c r="Y2226" s="68"/>
      <c r="Z2226" s="68"/>
      <c r="AA2226" s="68"/>
      <c r="AB2226" s="67"/>
      <c r="AC2226" s="67"/>
      <c r="AD2226" s="67"/>
      <c r="AE2226" s="62"/>
      <c r="AF2226" s="70"/>
      <c r="AG2226" s="67"/>
      <c r="AH2226" s="70"/>
      <c r="AI2226" s="62"/>
      <c r="AJ2226" s="62"/>
      <c r="AK2226" s="62"/>
      <c r="AL2226" s="62"/>
      <c r="AM2226" s="62"/>
      <c r="AN2226" s="70"/>
      <c r="AO2226" s="70"/>
      <c r="AP2226" s="71"/>
      <c r="AQ2226" s="70"/>
      <c r="AR2226" s="83"/>
    </row>
    <row r="2227">
      <c r="A2227" s="61"/>
      <c r="B2227" s="62"/>
      <c r="C2227" s="62"/>
      <c r="D2227" s="62"/>
      <c r="E2227" s="62"/>
      <c r="F2227" s="62"/>
      <c r="G2227" s="62"/>
      <c r="H2227" s="62"/>
      <c r="I2227" s="62"/>
      <c r="J2227" s="62"/>
      <c r="K2227" s="62"/>
      <c r="L2227" s="62"/>
      <c r="M2227" s="67"/>
      <c r="N2227" s="62"/>
      <c r="O2227" s="62"/>
      <c r="P2227" s="62"/>
      <c r="Q2227" s="62"/>
      <c r="R2227" s="66"/>
      <c r="S2227" s="66"/>
      <c r="T2227" s="67"/>
      <c r="U2227" s="67"/>
      <c r="V2227" s="68"/>
      <c r="W2227" s="62"/>
      <c r="X2227" s="62"/>
      <c r="Y2227" s="68"/>
      <c r="Z2227" s="68"/>
      <c r="AA2227" s="68"/>
      <c r="AB2227" s="67"/>
      <c r="AC2227" s="67"/>
      <c r="AD2227" s="67"/>
      <c r="AE2227" s="62"/>
      <c r="AF2227" s="70"/>
      <c r="AG2227" s="67"/>
      <c r="AH2227" s="70"/>
      <c r="AI2227" s="62"/>
      <c r="AJ2227" s="62"/>
      <c r="AK2227" s="62"/>
      <c r="AL2227" s="62"/>
      <c r="AM2227" s="62"/>
      <c r="AN2227" s="70"/>
      <c r="AO2227" s="70"/>
      <c r="AP2227" s="71"/>
      <c r="AQ2227" s="70"/>
      <c r="AR2227" s="83"/>
    </row>
    <row r="2228">
      <c r="A2228" s="61"/>
      <c r="B2228" s="62"/>
      <c r="C2228" s="62"/>
      <c r="D2228" s="62"/>
      <c r="E2228" s="62"/>
      <c r="F2228" s="62"/>
      <c r="G2228" s="62"/>
      <c r="H2228" s="62"/>
      <c r="I2228" s="62"/>
      <c r="J2228" s="62"/>
      <c r="K2228" s="62"/>
      <c r="L2228" s="62"/>
      <c r="M2228" s="67"/>
      <c r="N2228" s="62"/>
      <c r="O2228" s="62"/>
      <c r="P2228" s="62"/>
      <c r="Q2228" s="62"/>
      <c r="R2228" s="66"/>
      <c r="S2228" s="66"/>
      <c r="T2228" s="67"/>
      <c r="U2228" s="67"/>
      <c r="V2228" s="68"/>
      <c r="W2228" s="62"/>
      <c r="X2228" s="62"/>
      <c r="Y2228" s="68"/>
      <c r="Z2228" s="68"/>
      <c r="AA2228" s="68"/>
      <c r="AB2228" s="67"/>
      <c r="AC2228" s="67"/>
      <c r="AD2228" s="67"/>
      <c r="AE2228" s="62"/>
      <c r="AF2228" s="70"/>
      <c r="AG2228" s="67"/>
      <c r="AH2228" s="70"/>
      <c r="AI2228" s="62"/>
      <c r="AJ2228" s="62"/>
      <c r="AK2228" s="62"/>
      <c r="AL2228" s="62"/>
      <c r="AM2228" s="62"/>
      <c r="AN2228" s="70"/>
      <c r="AO2228" s="70"/>
      <c r="AP2228" s="71"/>
      <c r="AQ2228" s="70"/>
      <c r="AR2228" s="83"/>
    </row>
    <row r="2229">
      <c r="A2229" s="61"/>
      <c r="B2229" s="62"/>
      <c r="C2229" s="62"/>
      <c r="D2229" s="62"/>
      <c r="E2229" s="62"/>
      <c r="F2229" s="62"/>
      <c r="G2229" s="62"/>
      <c r="H2229" s="62"/>
      <c r="I2229" s="62"/>
      <c r="J2229" s="62"/>
      <c r="K2229" s="62"/>
      <c r="L2229" s="62"/>
      <c r="M2229" s="67"/>
      <c r="N2229" s="62"/>
      <c r="O2229" s="62"/>
      <c r="P2229" s="62"/>
      <c r="Q2229" s="62"/>
      <c r="R2229" s="66"/>
      <c r="S2229" s="66"/>
      <c r="T2229" s="67"/>
      <c r="U2229" s="67"/>
      <c r="V2229" s="68"/>
      <c r="W2229" s="62"/>
      <c r="X2229" s="62"/>
      <c r="Y2229" s="68"/>
      <c r="Z2229" s="68"/>
      <c r="AA2229" s="68"/>
      <c r="AB2229" s="67"/>
      <c r="AC2229" s="67"/>
      <c r="AD2229" s="67"/>
      <c r="AE2229" s="62"/>
      <c r="AF2229" s="70"/>
      <c r="AG2229" s="67"/>
      <c r="AH2229" s="70"/>
      <c r="AI2229" s="62"/>
      <c r="AJ2229" s="62"/>
      <c r="AK2229" s="62"/>
      <c r="AL2229" s="62"/>
      <c r="AM2229" s="62"/>
      <c r="AN2229" s="70"/>
      <c r="AO2229" s="70"/>
      <c r="AP2229" s="71"/>
      <c r="AQ2229" s="70"/>
      <c r="AR2229" s="83"/>
    </row>
    <row r="2230">
      <c r="A2230" s="61"/>
      <c r="B2230" s="62"/>
      <c r="C2230" s="62"/>
      <c r="D2230" s="62"/>
      <c r="E2230" s="62"/>
      <c r="F2230" s="62"/>
      <c r="G2230" s="62"/>
      <c r="H2230" s="62"/>
      <c r="I2230" s="62"/>
      <c r="J2230" s="62"/>
      <c r="K2230" s="62"/>
      <c r="L2230" s="62"/>
      <c r="M2230" s="67"/>
      <c r="N2230" s="62"/>
      <c r="O2230" s="62"/>
      <c r="P2230" s="62"/>
      <c r="Q2230" s="62"/>
      <c r="R2230" s="66"/>
      <c r="S2230" s="66"/>
      <c r="T2230" s="67"/>
      <c r="U2230" s="67"/>
      <c r="V2230" s="68"/>
      <c r="W2230" s="62"/>
      <c r="X2230" s="62"/>
      <c r="Y2230" s="68"/>
      <c r="Z2230" s="68"/>
      <c r="AA2230" s="68"/>
      <c r="AB2230" s="67"/>
      <c r="AC2230" s="67"/>
      <c r="AD2230" s="67"/>
      <c r="AE2230" s="62"/>
      <c r="AF2230" s="70"/>
      <c r="AG2230" s="67"/>
      <c r="AH2230" s="70"/>
      <c r="AI2230" s="62"/>
      <c r="AJ2230" s="62"/>
      <c r="AK2230" s="62"/>
      <c r="AL2230" s="62"/>
      <c r="AM2230" s="62"/>
      <c r="AN2230" s="70"/>
      <c r="AO2230" s="70"/>
      <c r="AP2230" s="71"/>
      <c r="AQ2230" s="70"/>
      <c r="AR2230" s="83"/>
    </row>
    <row r="2231">
      <c r="A2231" s="61"/>
      <c r="B2231" s="62"/>
      <c r="C2231" s="62"/>
      <c r="D2231" s="62"/>
      <c r="E2231" s="62"/>
      <c r="F2231" s="62"/>
      <c r="G2231" s="62"/>
      <c r="H2231" s="62"/>
      <c r="I2231" s="62"/>
      <c r="J2231" s="62"/>
      <c r="K2231" s="62"/>
      <c r="L2231" s="62"/>
      <c r="M2231" s="67"/>
      <c r="N2231" s="62"/>
      <c r="O2231" s="62"/>
      <c r="P2231" s="62"/>
      <c r="Q2231" s="62"/>
      <c r="R2231" s="66"/>
      <c r="S2231" s="66"/>
      <c r="T2231" s="67"/>
      <c r="U2231" s="67"/>
      <c r="V2231" s="68"/>
      <c r="W2231" s="62"/>
      <c r="X2231" s="62"/>
      <c r="Y2231" s="68"/>
      <c r="Z2231" s="68"/>
      <c r="AA2231" s="68"/>
      <c r="AB2231" s="67"/>
      <c r="AC2231" s="67"/>
      <c r="AD2231" s="67"/>
      <c r="AE2231" s="62"/>
      <c r="AF2231" s="70"/>
      <c r="AG2231" s="67"/>
      <c r="AH2231" s="70"/>
      <c r="AI2231" s="62"/>
      <c r="AJ2231" s="62"/>
      <c r="AK2231" s="62"/>
      <c r="AL2231" s="62"/>
      <c r="AM2231" s="62"/>
      <c r="AN2231" s="70"/>
      <c r="AO2231" s="70"/>
      <c r="AP2231" s="71"/>
      <c r="AQ2231" s="70"/>
      <c r="AR2231" s="83"/>
    </row>
    <row r="2232">
      <c r="A2232" s="61"/>
      <c r="B2232" s="62"/>
      <c r="C2232" s="62"/>
      <c r="D2232" s="62"/>
      <c r="E2232" s="62"/>
      <c r="F2232" s="62"/>
      <c r="G2232" s="62"/>
      <c r="H2232" s="62"/>
      <c r="I2232" s="62"/>
      <c r="J2232" s="62"/>
      <c r="K2232" s="62"/>
      <c r="L2232" s="62"/>
      <c r="M2232" s="67"/>
      <c r="N2232" s="62"/>
      <c r="O2232" s="62"/>
      <c r="P2232" s="62"/>
      <c r="Q2232" s="62"/>
      <c r="R2232" s="66"/>
      <c r="S2232" s="66"/>
      <c r="T2232" s="67"/>
      <c r="U2232" s="67"/>
      <c r="V2232" s="68"/>
      <c r="W2232" s="62"/>
      <c r="X2232" s="62"/>
      <c r="Y2232" s="68"/>
      <c r="Z2232" s="68"/>
      <c r="AA2232" s="68"/>
      <c r="AB2232" s="67"/>
      <c r="AC2232" s="67"/>
      <c r="AD2232" s="67"/>
      <c r="AE2232" s="62"/>
      <c r="AF2232" s="70"/>
      <c r="AG2232" s="67"/>
      <c r="AH2232" s="70"/>
      <c r="AI2232" s="62"/>
      <c r="AJ2232" s="62"/>
      <c r="AK2232" s="62"/>
      <c r="AL2232" s="62"/>
      <c r="AM2232" s="62"/>
      <c r="AN2232" s="70"/>
      <c r="AO2232" s="70"/>
      <c r="AP2232" s="71"/>
      <c r="AQ2232" s="70"/>
      <c r="AR2232" s="83"/>
    </row>
    <row r="2233">
      <c r="A2233" s="61"/>
      <c r="B2233" s="62"/>
      <c r="C2233" s="62"/>
      <c r="D2233" s="62"/>
      <c r="E2233" s="62"/>
      <c r="F2233" s="62"/>
      <c r="G2233" s="62"/>
      <c r="H2233" s="62"/>
      <c r="I2233" s="62"/>
      <c r="J2233" s="62"/>
      <c r="K2233" s="62"/>
      <c r="L2233" s="62"/>
      <c r="M2233" s="67"/>
      <c r="N2233" s="62"/>
      <c r="O2233" s="62"/>
      <c r="P2233" s="62"/>
      <c r="Q2233" s="62"/>
      <c r="R2233" s="66"/>
      <c r="S2233" s="66"/>
      <c r="T2233" s="67"/>
      <c r="U2233" s="67"/>
      <c r="V2233" s="68"/>
      <c r="W2233" s="62"/>
      <c r="X2233" s="62"/>
      <c r="Y2233" s="68"/>
      <c r="Z2233" s="68"/>
      <c r="AA2233" s="68"/>
      <c r="AB2233" s="67"/>
      <c r="AC2233" s="67"/>
      <c r="AD2233" s="67"/>
      <c r="AE2233" s="62"/>
      <c r="AF2233" s="70"/>
      <c r="AG2233" s="67"/>
      <c r="AH2233" s="70"/>
      <c r="AI2233" s="62"/>
      <c r="AJ2233" s="62"/>
      <c r="AK2233" s="62"/>
      <c r="AL2233" s="62"/>
      <c r="AM2233" s="62"/>
      <c r="AN2233" s="70"/>
      <c r="AO2233" s="70"/>
      <c r="AP2233" s="71"/>
      <c r="AQ2233" s="70"/>
      <c r="AR2233" s="83"/>
    </row>
    <row r="2234">
      <c r="A2234" s="61"/>
      <c r="B2234" s="62"/>
      <c r="C2234" s="62"/>
      <c r="D2234" s="62"/>
      <c r="E2234" s="62"/>
      <c r="F2234" s="62"/>
      <c r="G2234" s="62"/>
      <c r="H2234" s="62"/>
      <c r="I2234" s="62"/>
      <c r="J2234" s="62"/>
      <c r="K2234" s="62"/>
      <c r="L2234" s="62"/>
      <c r="M2234" s="67"/>
      <c r="N2234" s="62"/>
      <c r="O2234" s="62"/>
      <c r="P2234" s="62"/>
      <c r="Q2234" s="62"/>
      <c r="R2234" s="66"/>
      <c r="S2234" s="66"/>
      <c r="T2234" s="67"/>
      <c r="U2234" s="67"/>
      <c r="V2234" s="68"/>
      <c r="W2234" s="62"/>
      <c r="X2234" s="62"/>
      <c r="Y2234" s="68"/>
      <c r="Z2234" s="68"/>
      <c r="AA2234" s="68"/>
      <c r="AB2234" s="67"/>
      <c r="AC2234" s="67"/>
      <c r="AD2234" s="67"/>
      <c r="AE2234" s="62"/>
      <c r="AF2234" s="70"/>
      <c r="AG2234" s="67"/>
      <c r="AH2234" s="70"/>
      <c r="AI2234" s="62"/>
      <c r="AJ2234" s="62"/>
      <c r="AK2234" s="62"/>
      <c r="AL2234" s="62"/>
      <c r="AM2234" s="62"/>
      <c r="AN2234" s="70"/>
      <c r="AO2234" s="70"/>
      <c r="AP2234" s="71"/>
      <c r="AQ2234" s="70"/>
      <c r="AR2234" s="83"/>
    </row>
    <row r="2235">
      <c r="A2235" s="61"/>
      <c r="B2235" s="62"/>
      <c r="C2235" s="62"/>
      <c r="D2235" s="62"/>
      <c r="E2235" s="62"/>
      <c r="F2235" s="62"/>
      <c r="G2235" s="62"/>
      <c r="H2235" s="62"/>
      <c r="I2235" s="62"/>
      <c r="J2235" s="62"/>
      <c r="K2235" s="62"/>
      <c r="L2235" s="62"/>
      <c r="M2235" s="67"/>
      <c r="N2235" s="62"/>
      <c r="O2235" s="62"/>
      <c r="P2235" s="62"/>
      <c r="Q2235" s="62"/>
      <c r="R2235" s="66"/>
      <c r="S2235" s="66"/>
      <c r="T2235" s="67"/>
      <c r="U2235" s="67"/>
      <c r="V2235" s="68"/>
      <c r="W2235" s="62"/>
      <c r="X2235" s="62"/>
      <c r="Y2235" s="68"/>
      <c r="Z2235" s="68"/>
      <c r="AA2235" s="68"/>
      <c r="AB2235" s="67"/>
      <c r="AC2235" s="67"/>
      <c r="AD2235" s="67"/>
      <c r="AE2235" s="62"/>
      <c r="AF2235" s="70"/>
      <c r="AG2235" s="67"/>
      <c r="AH2235" s="70"/>
      <c r="AI2235" s="62"/>
      <c r="AJ2235" s="62"/>
      <c r="AK2235" s="62"/>
      <c r="AL2235" s="62"/>
      <c r="AM2235" s="62"/>
      <c r="AN2235" s="70"/>
      <c r="AO2235" s="70"/>
      <c r="AP2235" s="71"/>
      <c r="AQ2235" s="70"/>
      <c r="AR2235" s="83"/>
    </row>
    <row r="2236">
      <c r="A2236" s="61"/>
      <c r="B2236" s="62"/>
      <c r="C2236" s="62"/>
      <c r="D2236" s="62"/>
      <c r="E2236" s="62"/>
      <c r="F2236" s="62"/>
      <c r="G2236" s="62"/>
      <c r="H2236" s="62"/>
      <c r="I2236" s="62"/>
      <c r="J2236" s="62"/>
      <c r="K2236" s="62"/>
      <c r="L2236" s="62"/>
      <c r="M2236" s="67"/>
      <c r="N2236" s="62"/>
      <c r="O2236" s="62"/>
      <c r="P2236" s="62"/>
      <c r="Q2236" s="62"/>
      <c r="R2236" s="66"/>
      <c r="S2236" s="66"/>
      <c r="T2236" s="67"/>
      <c r="U2236" s="67"/>
      <c r="V2236" s="68"/>
      <c r="W2236" s="62"/>
      <c r="X2236" s="62"/>
      <c r="Y2236" s="68"/>
      <c r="Z2236" s="68"/>
      <c r="AA2236" s="68"/>
      <c r="AB2236" s="67"/>
      <c r="AC2236" s="67"/>
      <c r="AD2236" s="67"/>
      <c r="AE2236" s="62"/>
      <c r="AF2236" s="70"/>
      <c r="AG2236" s="67"/>
      <c r="AH2236" s="70"/>
      <c r="AI2236" s="62"/>
      <c r="AJ2236" s="62"/>
      <c r="AK2236" s="62"/>
      <c r="AL2236" s="62"/>
      <c r="AM2236" s="62"/>
      <c r="AN2236" s="70"/>
      <c r="AO2236" s="70"/>
      <c r="AP2236" s="71"/>
      <c r="AQ2236" s="70"/>
      <c r="AR2236" s="83"/>
    </row>
    <row r="2237">
      <c r="A2237" s="61"/>
      <c r="B2237" s="62"/>
      <c r="C2237" s="62"/>
      <c r="D2237" s="62"/>
      <c r="E2237" s="62"/>
      <c r="F2237" s="62"/>
      <c r="G2237" s="62"/>
      <c r="H2237" s="62"/>
      <c r="I2237" s="62"/>
      <c r="J2237" s="62"/>
      <c r="K2237" s="62"/>
      <c r="L2237" s="62"/>
      <c r="M2237" s="67"/>
      <c r="N2237" s="62"/>
      <c r="O2237" s="62"/>
      <c r="P2237" s="62"/>
      <c r="Q2237" s="62"/>
      <c r="R2237" s="66"/>
      <c r="S2237" s="66"/>
      <c r="T2237" s="67"/>
      <c r="U2237" s="67"/>
      <c r="V2237" s="68"/>
      <c r="W2237" s="62"/>
      <c r="X2237" s="62"/>
      <c r="Y2237" s="68"/>
      <c r="Z2237" s="68"/>
      <c r="AA2237" s="68"/>
      <c r="AB2237" s="67"/>
      <c r="AC2237" s="67"/>
      <c r="AD2237" s="67"/>
      <c r="AE2237" s="62"/>
      <c r="AF2237" s="70"/>
      <c r="AG2237" s="67"/>
      <c r="AH2237" s="70"/>
      <c r="AI2237" s="62"/>
      <c r="AJ2237" s="62"/>
      <c r="AK2237" s="62"/>
      <c r="AL2237" s="62"/>
      <c r="AM2237" s="62"/>
      <c r="AN2237" s="70"/>
      <c r="AO2237" s="70"/>
      <c r="AP2237" s="71"/>
      <c r="AQ2237" s="70"/>
      <c r="AR2237" s="83"/>
    </row>
    <row r="2238">
      <c r="A2238" s="61"/>
      <c r="B2238" s="62"/>
      <c r="C2238" s="62"/>
      <c r="D2238" s="62"/>
      <c r="E2238" s="62"/>
      <c r="F2238" s="62"/>
      <c r="G2238" s="62"/>
      <c r="H2238" s="62"/>
      <c r="I2238" s="62"/>
      <c r="J2238" s="62"/>
      <c r="K2238" s="62"/>
      <c r="L2238" s="62"/>
      <c r="M2238" s="67"/>
      <c r="N2238" s="62"/>
      <c r="O2238" s="62"/>
      <c r="P2238" s="62"/>
      <c r="Q2238" s="62"/>
      <c r="R2238" s="66"/>
      <c r="S2238" s="66"/>
      <c r="T2238" s="67"/>
      <c r="U2238" s="67"/>
      <c r="V2238" s="68"/>
      <c r="W2238" s="62"/>
      <c r="X2238" s="62"/>
      <c r="Y2238" s="68"/>
      <c r="Z2238" s="68"/>
      <c r="AA2238" s="68"/>
      <c r="AB2238" s="67"/>
      <c r="AC2238" s="67"/>
      <c r="AD2238" s="67"/>
      <c r="AE2238" s="62"/>
      <c r="AF2238" s="70"/>
      <c r="AG2238" s="67"/>
      <c r="AH2238" s="70"/>
      <c r="AI2238" s="62"/>
      <c r="AJ2238" s="62"/>
      <c r="AK2238" s="62"/>
      <c r="AL2238" s="62"/>
      <c r="AM2238" s="62"/>
      <c r="AN2238" s="70"/>
      <c r="AO2238" s="70"/>
      <c r="AP2238" s="71"/>
      <c r="AQ2238" s="70"/>
      <c r="AR2238" s="83"/>
    </row>
    <row r="2239">
      <c r="A2239" s="61"/>
      <c r="B2239" s="62"/>
      <c r="C2239" s="62"/>
      <c r="D2239" s="62"/>
      <c r="E2239" s="62"/>
      <c r="F2239" s="62"/>
      <c r="G2239" s="62"/>
      <c r="H2239" s="62"/>
      <c r="I2239" s="62"/>
      <c r="J2239" s="62"/>
      <c r="K2239" s="62"/>
      <c r="L2239" s="62"/>
      <c r="M2239" s="67"/>
      <c r="N2239" s="62"/>
      <c r="O2239" s="62"/>
      <c r="P2239" s="62"/>
      <c r="Q2239" s="62"/>
      <c r="R2239" s="66"/>
      <c r="S2239" s="66"/>
      <c r="T2239" s="67"/>
      <c r="U2239" s="67"/>
      <c r="V2239" s="68"/>
      <c r="W2239" s="62"/>
      <c r="X2239" s="62"/>
      <c r="Y2239" s="68"/>
      <c r="Z2239" s="68"/>
      <c r="AA2239" s="68"/>
      <c r="AB2239" s="67"/>
      <c r="AC2239" s="67"/>
      <c r="AD2239" s="67"/>
      <c r="AE2239" s="62"/>
      <c r="AF2239" s="70"/>
      <c r="AG2239" s="67"/>
      <c r="AH2239" s="70"/>
      <c r="AI2239" s="62"/>
      <c r="AJ2239" s="62"/>
      <c r="AK2239" s="62"/>
      <c r="AL2239" s="62"/>
      <c r="AM2239" s="62"/>
      <c r="AN2239" s="70"/>
      <c r="AO2239" s="70"/>
      <c r="AP2239" s="71"/>
      <c r="AQ2239" s="70"/>
      <c r="AR2239" s="83"/>
    </row>
    <row r="2240">
      <c r="A2240" s="61"/>
      <c r="B2240" s="62"/>
      <c r="C2240" s="62"/>
      <c r="D2240" s="62"/>
      <c r="E2240" s="62"/>
      <c r="F2240" s="62"/>
      <c r="G2240" s="62"/>
      <c r="H2240" s="62"/>
      <c r="I2240" s="62"/>
      <c r="J2240" s="62"/>
      <c r="K2240" s="62"/>
      <c r="L2240" s="62"/>
      <c r="M2240" s="67"/>
      <c r="N2240" s="62"/>
      <c r="O2240" s="62"/>
      <c r="P2240" s="62"/>
      <c r="Q2240" s="62"/>
      <c r="R2240" s="66"/>
      <c r="S2240" s="66"/>
      <c r="T2240" s="67"/>
      <c r="U2240" s="67"/>
      <c r="V2240" s="68"/>
      <c r="W2240" s="62"/>
      <c r="X2240" s="62"/>
      <c r="Y2240" s="68"/>
      <c r="Z2240" s="68"/>
      <c r="AA2240" s="68"/>
      <c r="AB2240" s="67"/>
      <c r="AC2240" s="67"/>
      <c r="AD2240" s="67"/>
      <c r="AE2240" s="62"/>
      <c r="AF2240" s="70"/>
      <c r="AG2240" s="67"/>
      <c r="AH2240" s="70"/>
      <c r="AI2240" s="62"/>
      <c r="AJ2240" s="62"/>
      <c r="AK2240" s="62"/>
      <c r="AL2240" s="62"/>
      <c r="AM2240" s="62"/>
      <c r="AN2240" s="70"/>
      <c r="AO2240" s="70"/>
      <c r="AP2240" s="71"/>
      <c r="AQ2240" s="70"/>
      <c r="AR2240" s="83"/>
    </row>
    <row r="2241">
      <c r="A2241" s="61"/>
      <c r="B2241" s="62"/>
      <c r="C2241" s="62"/>
      <c r="D2241" s="62"/>
      <c r="E2241" s="62"/>
      <c r="F2241" s="62"/>
      <c r="G2241" s="62"/>
      <c r="H2241" s="62"/>
      <c r="I2241" s="62"/>
      <c r="J2241" s="62"/>
      <c r="K2241" s="62"/>
      <c r="L2241" s="62"/>
      <c r="M2241" s="67"/>
      <c r="N2241" s="62"/>
      <c r="O2241" s="62"/>
      <c r="P2241" s="62"/>
      <c r="Q2241" s="62"/>
      <c r="R2241" s="66"/>
      <c r="S2241" s="66"/>
      <c r="T2241" s="67"/>
      <c r="U2241" s="67"/>
      <c r="V2241" s="68"/>
      <c r="W2241" s="62"/>
      <c r="X2241" s="62"/>
      <c r="Y2241" s="68"/>
      <c r="Z2241" s="68"/>
      <c r="AA2241" s="68"/>
      <c r="AB2241" s="67"/>
      <c r="AC2241" s="67"/>
      <c r="AD2241" s="67"/>
      <c r="AE2241" s="62"/>
      <c r="AF2241" s="70"/>
      <c r="AG2241" s="67"/>
      <c r="AH2241" s="70"/>
      <c r="AI2241" s="62"/>
      <c r="AJ2241" s="62"/>
      <c r="AK2241" s="62"/>
      <c r="AL2241" s="62"/>
      <c r="AM2241" s="62"/>
      <c r="AN2241" s="70"/>
      <c r="AO2241" s="70"/>
      <c r="AP2241" s="71"/>
      <c r="AQ2241" s="70"/>
      <c r="AR2241" s="83"/>
    </row>
    <row r="2242">
      <c r="A2242" s="61"/>
      <c r="B2242" s="62"/>
      <c r="C2242" s="62"/>
      <c r="D2242" s="62"/>
      <c r="E2242" s="62"/>
      <c r="F2242" s="62"/>
      <c r="G2242" s="62"/>
      <c r="H2242" s="62"/>
      <c r="I2242" s="62"/>
      <c r="J2242" s="62"/>
      <c r="K2242" s="62"/>
      <c r="L2242" s="62"/>
      <c r="M2242" s="67"/>
      <c r="N2242" s="62"/>
      <c r="O2242" s="62"/>
      <c r="P2242" s="62"/>
      <c r="Q2242" s="62"/>
      <c r="R2242" s="66"/>
      <c r="S2242" s="66"/>
      <c r="T2242" s="67"/>
      <c r="U2242" s="67"/>
      <c r="V2242" s="68"/>
      <c r="W2242" s="62"/>
      <c r="X2242" s="62"/>
      <c r="Y2242" s="68"/>
      <c r="Z2242" s="68"/>
      <c r="AA2242" s="68"/>
      <c r="AB2242" s="67"/>
      <c r="AC2242" s="67"/>
      <c r="AD2242" s="67"/>
      <c r="AE2242" s="62"/>
      <c r="AF2242" s="70"/>
      <c r="AG2242" s="67"/>
      <c r="AH2242" s="70"/>
      <c r="AI2242" s="62"/>
      <c r="AJ2242" s="62"/>
      <c r="AK2242" s="62"/>
      <c r="AL2242" s="62"/>
      <c r="AM2242" s="62"/>
      <c r="AN2242" s="70"/>
      <c r="AO2242" s="70"/>
      <c r="AP2242" s="71"/>
      <c r="AQ2242" s="70"/>
      <c r="AR2242" s="83"/>
    </row>
    <row r="2243">
      <c r="A2243" s="61"/>
      <c r="B2243" s="62"/>
      <c r="C2243" s="62"/>
      <c r="D2243" s="62"/>
      <c r="E2243" s="62"/>
      <c r="F2243" s="62"/>
      <c r="G2243" s="62"/>
      <c r="H2243" s="62"/>
      <c r="I2243" s="62"/>
      <c r="J2243" s="62"/>
      <c r="K2243" s="62"/>
      <c r="L2243" s="62"/>
      <c r="M2243" s="67"/>
      <c r="N2243" s="62"/>
      <c r="O2243" s="62"/>
      <c r="P2243" s="62"/>
      <c r="Q2243" s="62"/>
      <c r="R2243" s="66"/>
      <c r="S2243" s="66"/>
      <c r="T2243" s="67"/>
      <c r="U2243" s="67"/>
      <c r="V2243" s="68"/>
      <c r="W2243" s="62"/>
      <c r="X2243" s="62"/>
      <c r="Y2243" s="68"/>
      <c r="Z2243" s="68"/>
      <c r="AA2243" s="68"/>
      <c r="AB2243" s="67"/>
      <c r="AC2243" s="67"/>
      <c r="AD2243" s="67"/>
      <c r="AE2243" s="62"/>
      <c r="AF2243" s="70"/>
      <c r="AG2243" s="67"/>
      <c r="AH2243" s="70"/>
      <c r="AI2243" s="62"/>
      <c r="AJ2243" s="62"/>
      <c r="AK2243" s="62"/>
      <c r="AL2243" s="62"/>
      <c r="AM2243" s="62"/>
      <c r="AN2243" s="70"/>
      <c r="AO2243" s="70"/>
      <c r="AP2243" s="71"/>
      <c r="AQ2243" s="70"/>
      <c r="AR2243" s="83"/>
    </row>
    <row r="2244">
      <c r="A2244" s="61"/>
      <c r="B2244" s="62"/>
      <c r="C2244" s="62"/>
      <c r="D2244" s="62"/>
      <c r="E2244" s="62"/>
      <c r="F2244" s="62"/>
      <c r="G2244" s="62"/>
      <c r="H2244" s="62"/>
      <c r="I2244" s="62"/>
      <c r="J2244" s="62"/>
      <c r="K2244" s="62"/>
      <c r="L2244" s="62"/>
      <c r="M2244" s="67"/>
      <c r="N2244" s="62"/>
      <c r="O2244" s="62"/>
      <c r="P2244" s="62"/>
      <c r="Q2244" s="62"/>
      <c r="R2244" s="66"/>
      <c r="S2244" s="66"/>
      <c r="T2244" s="67"/>
      <c r="U2244" s="67"/>
      <c r="V2244" s="68"/>
      <c r="W2244" s="62"/>
      <c r="X2244" s="62"/>
      <c r="Y2244" s="68"/>
      <c r="Z2244" s="68"/>
      <c r="AA2244" s="68"/>
      <c r="AB2244" s="67"/>
      <c r="AC2244" s="67"/>
      <c r="AD2244" s="67"/>
      <c r="AE2244" s="62"/>
      <c r="AF2244" s="70"/>
      <c r="AG2244" s="67"/>
      <c r="AH2244" s="70"/>
      <c r="AI2244" s="62"/>
      <c r="AJ2244" s="62"/>
      <c r="AK2244" s="62"/>
      <c r="AL2244" s="62"/>
      <c r="AM2244" s="62"/>
      <c r="AN2244" s="70"/>
      <c r="AO2244" s="70"/>
      <c r="AP2244" s="71"/>
      <c r="AQ2244" s="70"/>
      <c r="AR2244" s="83"/>
    </row>
    <row r="2245">
      <c r="A2245" s="61"/>
      <c r="B2245" s="62"/>
      <c r="C2245" s="62"/>
      <c r="D2245" s="62"/>
      <c r="E2245" s="62"/>
      <c r="F2245" s="62"/>
      <c r="G2245" s="62"/>
      <c r="H2245" s="62"/>
      <c r="I2245" s="62"/>
      <c r="J2245" s="62"/>
      <c r="K2245" s="62"/>
      <c r="L2245" s="62"/>
      <c r="M2245" s="67"/>
      <c r="N2245" s="62"/>
      <c r="O2245" s="62"/>
      <c r="P2245" s="62"/>
      <c r="Q2245" s="62"/>
      <c r="R2245" s="66"/>
      <c r="S2245" s="66"/>
      <c r="T2245" s="67"/>
      <c r="U2245" s="67"/>
      <c r="V2245" s="68"/>
      <c r="W2245" s="62"/>
      <c r="X2245" s="62"/>
      <c r="Y2245" s="68"/>
      <c r="Z2245" s="68"/>
      <c r="AA2245" s="68"/>
      <c r="AB2245" s="67"/>
      <c r="AC2245" s="67"/>
      <c r="AD2245" s="67"/>
      <c r="AE2245" s="62"/>
      <c r="AF2245" s="70"/>
      <c r="AG2245" s="67"/>
      <c r="AH2245" s="70"/>
      <c r="AI2245" s="62"/>
      <c r="AJ2245" s="62"/>
      <c r="AK2245" s="62"/>
      <c r="AL2245" s="62"/>
      <c r="AM2245" s="62"/>
      <c r="AN2245" s="70"/>
      <c r="AO2245" s="70"/>
      <c r="AP2245" s="71"/>
      <c r="AQ2245" s="70"/>
      <c r="AR2245" s="83"/>
    </row>
    <row r="2246">
      <c r="A2246" s="61"/>
      <c r="B2246" s="62"/>
      <c r="C2246" s="62"/>
      <c r="D2246" s="62"/>
      <c r="E2246" s="62"/>
      <c r="F2246" s="62"/>
      <c r="G2246" s="62"/>
      <c r="H2246" s="62"/>
      <c r="I2246" s="62"/>
      <c r="J2246" s="62"/>
      <c r="K2246" s="62"/>
      <c r="L2246" s="62"/>
      <c r="M2246" s="67"/>
      <c r="N2246" s="62"/>
      <c r="O2246" s="62"/>
      <c r="P2246" s="62"/>
      <c r="Q2246" s="62"/>
      <c r="R2246" s="66"/>
      <c r="S2246" s="66"/>
      <c r="T2246" s="67"/>
      <c r="U2246" s="67"/>
      <c r="V2246" s="68"/>
      <c r="W2246" s="62"/>
      <c r="X2246" s="62"/>
      <c r="Y2246" s="68"/>
      <c r="Z2246" s="68"/>
      <c r="AA2246" s="68"/>
      <c r="AB2246" s="67"/>
      <c r="AC2246" s="67"/>
      <c r="AD2246" s="67"/>
      <c r="AE2246" s="62"/>
      <c r="AF2246" s="70"/>
      <c r="AG2246" s="67"/>
      <c r="AH2246" s="70"/>
      <c r="AI2246" s="62"/>
      <c r="AJ2246" s="62"/>
      <c r="AK2246" s="62"/>
      <c r="AL2246" s="62"/>
      <c r="AM2246" s="62"/>
      <c r="AN2246" s="70"/>
      <c r="AO2246" s="70"/>
      <c r="AP2246" s="71"/>
      <c r="AQ2246" s="70"/>
      <c r="AR2246" s="83"/>
    </row>
    <row r="2247">
      <c r="A2247" s="61"/>
      <c r="B2247" s="62"/>
      <c r="C2247" s="62"/>
      <c r="D2247" s="62"/>
      <c r="E2247" s="62"/>
      <c r="F2247" s="62"/>
      <c r="G2247" s="62"/>
      <c r="H2247" s="62"/>
      <c r="I2247" s="62"/>
      <c r="J2247" s="62"/>
      <c r="K2247" s="62"/>
      <c r="L2247" s="62"/>
      <c r="M2247" s="67"/>
      <c r="N2247" s="62"/>
      <c r="O2247" s="62"/>
      <c r="P2247" s="62"/>
      <c r="Q2247" s="62"/>
      <c r="R2247" s="66"/>
      <c r="S2247" s="66"/>
      <c r="T2247" s="67"/>
      <c r="U2247" s="67"/>
      <c r="V2247" s="68"/>
      <c r="W2247" s="62"/>
      <c r="X2247" s="62"/>
      <c r="Y2247" s="68"/>
      <c r="Z2247" s="68"/>
      <c r="AA2247" s="68"/>
      <c r="AB2247" s="67"/>
      <c r="AC2247" s="67"/>
      <c r="AD2247" s="67"/>
      <c r="AE2247" s="62"/>
      <c r="AF2247" s="70"/>
      <c r="AG2247" s="67"/>
      <c r="AH2247" s="70"/>
      <c r="AI2247" s="62"/>
      <c r="AJ2247" s="62"/>
      <c r="AK2247" s="62"/>
      <c r="AL2247" s="62"/>
      <c r="AM2247" s="62"/>
      <c r="AN2247" s="70"/>
      <c r="AO2247" s="70"/>
      <c r="AP2247" s="71"/>
      <c r="AQ2247" s="70"/>
      <c r="AR2247" s="83"/>
    </row>
    <row r="2248">
      <c r="A2248" s="61"/>
      <c r="B2248" s="62"/>
      <c r="C2248" s="62"/>
      <c r="D2248" s="62"/>
      <c r="E2248" s="62"/>
      <c r="F2248" s="62"/>
      <c r="G2248" s="62"/>
      <c r="H2248" s="62"/>
      <c r="I2248" s="62"/>
      <c r="J2248" s="62"/>
      <c r="K2248" s="62"/>
      <c r="L2248" s="62"/>
      <c r="M2248" s="67"/>
      <c r="N2248" s="62"/>
      <c r="O2248" s="62"/>
      <c r="P2248" s="62"/>
      <c r="Q2248" s="62"/>
      <c r="R2248" s="66"/>
      <c r="S2248" s="66"/>
      <c r="T2248" s="67"/>
      <c r="U2248" s="67"/>
      <c r="V2248" s="68"/>
      <c r="W2248" s="62"/>
      <c r="X2248" s="62"/>
      <c r="Y2248" s="68"/>
      <c r="Z2248" s="68"/>
      <c r="AA2248" s="68"/>
      <c r="AB2248" s="67"/>
      <c r="AC2248" s="67"/>
      <c r="AD2248" s="67"/>
      <c r="AE2248" s="62"/>
      <c r="AF2248" s="70"/>
      <c r="AG2248" s="67"/>
      <c r="AH2248" s="70"/>
      <c r="AI2248" s="62"/>
      <c r="AJ2248" s="62"/>
      <c r="AK2248" s="62"/>
      <c r="AL2248" s="62"/>
      <c r="AM2248" s="62"/>
      <c r="AN2248" s="70"/>
      <c r="AO2248" s="70"/>
      <c r="AP2248" s="71"/>
      <c r="AQ2248" s="70"/>
      <c r="AR2248" s="83"/>
    </row>
    <row r="2249">
      <c r="A2249" s="61"/>
      <c r="B2249" s="62"/>
      <c r="C2249" s="62"/>
      <c r="D2249" s="62"/>
      <c r="E2249" s="62"/>
      <c r="F2249" s="62"/>
      <c r="G2249" s="62"/>
      <c r="H2249" s="62"/>
      <c r="I2249" s="62"/>
      <c r="J2249" s="62"/>
      <c r="K2249" s="62"/>
      <c r="L2249" s="62"/>
      <c r="M2249" s="67"/>
      <c r="N2249" s="62"/>
      <c r="O2249" s="62"/>
      <c r="P2249" s="62"/>
      <c r="Q2249" s="62"/>
      <c r="R2249" s="66"/>
      <c r="S2249" s="66"/>
      <c r="T2249" s="67"/>
      <c r="U2249" s="67"/>
      <c r="V2249" s="68"/>
      <c r="W2249" s="62"/>
      <c r="X2249" s="62"/>
      <c r="Y2249" s="68"/>
      <c r="Z2249" s="68"/>
      <c r="AA2249" s="68"/>
      <c r="AB2249" s="67"/>
      <c r="AC2249" s="67"/>
      <c r="AD2249" s="67"/>
      <c r="AE2249" s="62"/>
      <c r="AF2249" s="70"/>
      <c r="AG2249" s="67"/>
      <c r="AH2249" s="70"/>
      <c r="AI2249" s="62"/>
      <c r="AJ2249" s="62"/>
      <c r="AK2249" s="62"/>
      <c r="AL2249" s="62"/>
      <c r="AM2249" s="62"/>
      <c r="AN2249" s="70"/>
      <c r="AO2249" s="70"/>
      <c r="AP2249" s="71"/>
      <c r="AQ2249" s="70"/>
      <c r="AR2249" s="83"/>
    </row>
    <row r="2250">
      <c r="A2250" s="61"/>
      <c r="B2250" s="62"/>
      <c r="C2250" s="62"/>
      <c r="D2250" s="62"/>
      <c r="E2250" s="62"/>
      <c r="F2250" s="62"/>
      <c r="G2250" s="62"/>
      <c r="H2250" s="62"/>
      <c r="I2250" s="62"/>
      <c r="J2250" s="62"/>
      <c r="K2250" s="62"/>
      <c r="L2250" s="62"/>
      <c r="M2250" s="67"/>
      <c r="N2250" s="62"/>
      <c r="O2250" s="62"/>
      <c r="P2250" s="62"/>
      <c r="Q2250" s="62"/>
      <c r="R2250" s="66"/>
      <c r="S2250" s="66"/>
      <c r="T2250" s="67"/>
      <c r="U2250" s="67"/>
      <c r="V2250" s="68"/>
      <c r="W2250" s="62"/>
      <c r="X2250" s="62"/>
      <c r="Y2250" s="68"/>
      <c r="Z2250" s="68"/>
      <c r="AA2250" s="68"/>
      <c r="AB2250" s="67"/>
      <c r="AC2250" s="67"/>
      <c r="AD2250" s="67"/>
      <c r="AE2250" s="62"/>
      <c r="AF2250" s="70"/>
      <c r="AG2250" s="67"/>
      <c r="AH2250" s="70"/>
      <c r="AI2250" s="62"/>
      <c r="AJ2250" s="62"/>
      <c r="AK2250" s="62"/>
      <c r="AL2250" s="62"/>
      <c r="AM2250" s="62"/>
      <c r="AN2250" s="70"/>
      <c r="AO2250" s="70"/>
      <c r="AP2250" s="71"/>
      <c r="AQ2250" s="70"/>
      <c r="AR2250" s="83"/>
    </row>
    <row r="2251">
      <c r="A2251" s="61"/>
      <c r="B2251" s="62"/>
      <c r="C2251" s="62"/>
      <c r="D2251" s="62"/>
      <c r="E2251" s="62"/>
      <c r="F2251" s="62"/>
      <c r="G2251" s="62"/>
      <c r="H2251" s="62"/>
      <c r="I2251" s="62"/>
      <c r="J2251" s="62"/>
      <c r="K2251" s="62"/>
      <c r="L2251" s="62"/>
      <c r="M2251" s="67"/>
      <c r="N2251" s="62"/>
      <c r="O2251" s="62"/>
      <c r="P2251" s="62"/>
      <c r="Q2251" s="62"/>
      <c r="R2251" s="66"/>
      <c r="S2251" s="66"/>
      <c r="T2251" s="67"/>
      <c r="U2251" s="67"/>
      <c r="V2251" s="68"/>
      <c r="W2251" s="62"/>
      <c r="X2251" s="62"/>
      <c r="Y2251" s="68"/>
      <c r="Z2251" s="68"/>
      <c r="AA2251" s="68"/>
      <c r="AB2251" s="67"/>
      <c r="AC2251" s="67"/>
      <c r="AD2251" s="67"/>
      <c r="AE2251" s="62"/>
      <c r="AF2251" s="70"/>
      <c r="AG2251" s="67"/>
      <c r="AH2251" s="70"/>
      <c r="AI2251" s="62"/>
      <c r="AJ2251" s="62"/>
      <c r="AK2251" s="62"/>
      <c r="AL2251" s="62"/>
      <c r="AM2251" s="62"/>
      <c r="AN2251" s="70"/>
      <c r="AO2251" s="70"/>
      <c r="AP2251" s="71"/>
      <c r="AQ2251" s="70"/>
      <c r="AR2251" s="83"/>
    </row>
    <row r="2252">
      <c r="A2252" s="61"/>
      <c r="B2252" s="62"/>
      <c r="C2252" s="62"/>
      <c r="D2252" s="62"/>
      <c r="E2252" s="62"/>
      <c r="F2252" s="62"/>
      <c r="G2252" s="62"/>
      <c r="H2252" s="62"/>
      <c r="I2252" s="62"/>
      <c r="J2252" s="62"/>
      <c r="K2252" s="62"/>
      <c r="L2252" s="62"/>
      <c r="M2252" s="67"/>
      <c r="N2252" s="62"/>
      <c r="O2252" s="62"/>
      <c r="P2252" s="62"/>
      <c r="Q2252" s="62"/>
      <c r="R2252" s="66"/>
      <c r="S2252" s="66"/>
      <c r="T2252" s="67"/>
      <c r="U2252" s="67"/>
      <c r="V2252" s="68"/>
      <c r="W2252" s="62"/>
      <c r="X2252" s="62"/>
      <c r="Y2252" s="68"/>
      <c r="Z2252" s="68"/>
      <c r="AA2252" s="68"/>
      <c r="AB2252" s="67"/>
      <c r="AC2252" s="67"/>
      <c r="AD2252" s="67"/>
      <c r="AE2252" s="62"/>
      <c r="AF2252" s="70"/>
      <c r="AG2252" s="67"/>
      <c r="AH2252" s="70"/>
      <c r="AI2252" s="62"/>
      <c r="AJ2252" s="62"/>
      <c r="AK2252" s="62"/>
      <c r="AL2252" s="62"/>
      <c r="AM2252" s="62"/>
      <c r="AN2252" s="70"/>
      <c r="AO2252" s="70"/>
      <c r="AP2252" s="71"/>
      <c r="AQ2252" s="70"/>
      <c r="AR2252" s="83"/>
    </row>
    <row r="2253">
      <c r="A2253" s="61"/>
      <c r="B2253" s="62"/>
      <c r="C2253" s="62"/>
      <c r="D2253" s="62"/>
      <c r="E2253" s="62"/>
      <c r="F2253" s="62"/>
      <c r="G2253" s="62"/>
      <c r="H2253" s="62"/>
      <c r="I2253" s="62"/>
      <c r="J2253" s="62"/>
      <c r="K2253" s="62"/>
      <c r="L2253" s="62"/>
      <c r="M2253" s="67"/>
      <c r="N2253" s="62"/>
      <c r="O2253" s="62"/>
      <c r="P2253" s="62"/>
      <c r="Q2253" s="62"/>
      <c r="R2253" s="66"/>
      <c r="S2253" s="66"/>
      <c r="T2253" s="67"/>
      <c r="U2253" s="67"/>
      <c r="V2253" s="68"/>
      <c r="W2253" s="62"/>
      <c r="X2253" s="62"/>
      <c r="Y2253" s="68"/>
      <c r="Z2253" s="68"/>
      <c r="AA2253" s="68"/>
      <c r="AB2253" s="67"/>
      <c r="AC2253" s="67"/>
      <c r="AD2253" s="67"/>
      <c r="AE2253" s="62"/>
      <c r="AF2253" s="70"/>
      <c r="AG2253" s="67"/>
      <c r="AH2253" s="70"/>
      <c r="AI2253" s="62"/>
      <c r="AJ2253" s="62"/>
      <c r="AK2253" s="62"/>
      <c r="AL2253" s="62"/>
      <c r="AM2253" s="62"/>
      <c r="AN2253" s="70"/>
      <c r="AO2253" s="70"/>
      <c r="AP2253" s="71"/>
      <c r="AQ2253" s="70"/>
      <c r="AR2253" s="83"/>
    </row>
    <row r="2254">
      <c r="A2254" s="61"/>
      <c r="B2254" s="62"/>
      <c r="C2254" s="62"/>
      <c r="D2254" s="62"/>
      <c r="E2254" s="62"/>
      <c r="F2254" s="62"/>
      <c r="G2254" s="62"/>
      <c r="H2254" s="62"/>
      <c r="I2254" s="62"/>
      <c r="J2254" s="62"/>
      <c r="K2254" s="62"/>
      <c r="L2254" s="62"/>
      <c r="M2254" s="67"/>
      <c r="N2254" s="62"/>
      <c r="O2254" s="62"/>
      <c r="P2254" s="62"/>
      <c r="Q2254" s="62"/>
      <c r="R2254" s="66"/>
      <c r="S2254" s="66"/>
      <c r="T2254" s="67"/>
      <c r="U2254" s="67"/>
      <c r="V2254" s="68"/>
      <c r="W2254" s="62"/>
      <c r="X2254" s="62"/>
      <c r="Y2254" s="68"/>
      <c r="Z2254" s="68"/>
      <c r="AA2254" s="68"/>
      <c r="AB2254" s="67"/>
      <c r="AC2254" s="67"/>
      <c r="AD2254" s="67"/>
      <c r="AE2254" s="62"/>
      <c r="AF2254" s="70"/>
      <c r="AG2254" s="67"/>
      <c r="AH2254" s="70"/>
      <c r="AI2254" s="62"/>
      <c r="AJ2254" s="62"/>
      <c r="AK2254" s="62"/>
      <c r="AL2254" s="62"/>
      <c r="AM2254" s="62"/>
      <c r="AN2254" s="70"/>
      <c r="AO2254" s="70"/>
      <c r="AP2254" s="71"/>
      <c r="AQ2254" s="70"/>
      <c r="AR2254" s="83"/>
    </row>
    <row r="2255">
      <c r="A2255" s="61"/>
      <c r="B2255" s="62"/>
      <c r="C2255" s="62"/>
      <c r="D2255" s="62"/>
      <c r="E2255" s="62"/>
      <c r="F2255" s="62"/>
      <c r="G2255" s="62"/>
      <c r="H2255" s="62"/>
      <c r="I2255" s="62"/>
      <c r="J2255" s="62"/>
      <c r="K2255" s="62"/>
      <c r="L2255" s="62"/>
      <c r="M2255" s="67"/>
      <c r="N2255" s="62"/>
      <c r="O2255" s="62"/>
      <c r="P2255" s="62"/>
      <c r="Q2255" s="62"/>
      <c r="R2255" s="66"/>
      <c r="S2255" s="66"/>
      <c r="T2255" s="67"/>
      <c r="U2255" s="67"/>
      <c r="V2255" s="68"/>
      <c r="W2255" s="62"/>
      <c r="X2255" s="62"/>
      <c r="Y2255" s="68"/>
      <c r="Z2255" s="68"/>
      <c r="AA2255" s="68"/>
      <c r="AB2255" s="67"/>
      <c r="AC2255" s="67"/>
      <c r="AD2255" s="67"/>
      <c r="AE2255" s="62"/>
      <c r="AF2255" s="70"/>
      <c r="AG2255" s="67"/>
      <c r="AH2255" s="70"/>
      <c r="AI2255" s="62"/>
      <c r="AJ2255" s="62"/>
      <c r="AK2255" s="62"/>
      <c r="AL2255" s="62"/>
      <c r="AM2255" s="62"/>
      <c r="AN2255" s="70"/>
      <c r="AO2255" s="70"/>
      <c r="AP2255" s="71"/>
      <c r="AQ2255" s="70"/>
      <c r="AR2255" s="83"/>
    </row>
    <row r="2256">
      <c r="A2256" s="61"/>
      <c r="B2256" s="62"/>
      <c r="C2256" s="62"/>
      <c r="D2256" s="62"/>
      <c r="E2256" s="62"/>
      <c r="F2256" s="62"/>
      <c r="G2256" s="62"/>
      <c r="H2256" s="62"/>
      <c r="I2256" s="62"/>
      <c r="J2256" s="62"/>
      <c r="K2256" s="62"/>
      <c r="L2256" s="62"/>
      <c r="M2256" s="67"/>
      <c r="N2256" s="62"/>
      <c r="O2256" s="62"/>
      <c r="P2256" s="62"/>
      <c r="Q2256" s="62"/>
      <c r="R2256" s="66"/>
      <c r="S2256" s="66"/>
      <c r="T2256" s="67"/>
      <c r="U2256" s="67"/>
      <c r="V2256" s="68"/>
      <c r="W2256" s="62"/>
      <c r="X2256" s="62"/>
      <c r="Y2256" s="68"/>
      <c r="Z2256" s="68"/>
      <c r="AA2256" s="68"/>
      <c r="AB2256" s="67"/>
      <c r="AC2256" s="67"/>
      <c r="AD2256" s="67"/>
      <c r="AE2256" s="62"/>
      <c r="AF2256" s="70"/>
      <c r="AG2256" s="67"/>
      <c r="AH2256" s="70"/>
      <c r="AI2256" s="62"/>
      <c r="AJ2256" s="62"/>
      <c r="AK2256" s="62"/>
      <c r="AL2256" s="62"/>
      <c r="AM2256" s="62"/>
      <c r="AN2256" s="70"/>
      <c r="AO2256" s="70"/>
      <c r="AP2256" s="71"/>
      <c r="AQ2256" s="70"/>
      <c r="AR2256" s="83"/>
    </row>
    <row r="2257">
      <c r="A2257" s="61"/>
      <c r="B2257" s="62"/>
      <c r="C2257" s="62"/>
      <c r="D2257" s="62"/>
      <c r="E2257" s="62"/>
      <c r="F2257" s="62"/>
      <c r="G2257" s="62"/>
      <c r="H2257" s="62"/>
      <c r="I2257" s="62"/>
      <c r="J2257" s="62"/>
      <c r="K2257" s="62"/>
      <c r="L2257" s="62"/>
      <c r="M2257" s="67"/>
      <c r="N2257" s="62"/>
      <c r="O2257" s="62"/>
      <c r="P2257" s="62"/>
      <c r="Q2257" s="62"/>
      <c r="R2257" s="66"/>
      <c r="S2257" s="66"/>
      <c r="T2257" s="67"/>
      <c r="U2257" s="67"/>
      <c r="V2257" s="68"/>
      <c r="W2257" s="62"/>
      <c r="X2257" s="62"/>
      <c r="Y2257" s="68"/>
      <c r="Z2257" s="68"/>
      <c r="AA2257" s="68"/>
      <c r="AB2257" s="67"/>
      <c r="AC2257" s="67"/>
      <c r="AD2257" s="67"/>
      <c r="AE2257" s="62"/>
      <c r="AF2257" s="70"/>
      <c r="AG2257" s="67"/>
      <c r="AH2257" s="70"/>
      <c r="AI2257" s="62"/>
      <c r="AJ2257" s="62"/>
      <c r="AK2257" s="62"/>
      <c r="AL2257" s="62"/>
      <c r="AM2257" s="62"/>
      <c r="AN2257" s="70"/>
      <c r="AO2257" s="70"/>
      <c r="AP2257" s="71"/>
      <c r="AQ2257" s="70"/>
      <c r="AR2257" s="83"/>
    </row>
    <row r="2258">
      <c r="A2258" s="61"/>
      <c r="B2258" s="62"/>
      <c r="C2258" s="62"/>
      <c r="D2258" s="62"/>
      <c r="E2258" s="62"/>
      <c r="F2258" s="62"/>
      <c r="G2258" s="62"/>
      <c r="H2258" s="62"/>
      <c r="I2258" s="62"/>
      <c r="J2258" s="62"/>
      <c r="K2258" s="62"/>
      <c r="L2258" s="62"/>
      <c r="M2258" s="67"/>
      <c r="N2258" s="62"/>
      <c r="O2258" s="62"/>
      <c r="P2258" s="62"/>
      <c r="Q2258" s="62"/>
      <c r="R2258" s="66"/>
      <c r="S2258" s="66"/>
      <c r="T2258" s="67"/>
      <c r="U2258" s="67"/>
      <c r="V2258" s="68"/>
      <c r="W2258" s="62"/>
      <c r="X2258" s="62"/>
      <c r="Y2258" s="68"/>
      <c r="Z2258" s="68"/>
      <c r="AA2258" s="68"/>
      <c r="AB2258" s="67"/>
      <c r="AC2258" s="67"/>
      <c r="AD2258" s="67"/>
      <c r="AE2258" s="62"/>
      <c r="AF2258" s="70"/>
      <c r="AG2258" s="67"/>
      <c r="AH2258" s="70"/>
      <c r="AI2258" s="62"/>
      <c r="AJ2258" s="62"/>
      <c r="AK2258" s="62"/>
      <c r="AL2258" s="62"/>
      <c r="AM2258" s="62"/>
      <c r="AN2258" s="70"/>
      <c r="AO2258" s="70"/>
      <c r="AP2258" s="71"/>
      <c r="AQ2258" s="70"/>
      <c r="AR2258" s="83"/>
    </row>
    <row r="2259">
      <c r="A2259" s="61"/>
      <c r="B2259" s="62"/>
      <c r="C2259" s="62"/>
      <c r="D2259" s="62"/>
      <c r="E2259" s="62"/>
      <c r="F2259" s="62"/>
      <c r="G2259" s="62"/>
      <c r="H2259" s="62"/>
      <c r="I2259" s="62"/>
      <c r="J2259" s="62"/>
      <c r="K2259" s="62"/>
      <c r="L2259" s="62"/>
      <c r="M2259" s="67"/>
      <c r="N2259" s="62"/>
      <c r="O2259" s="62"/>
      <c r="P2259" s="62"/>
      <c r="Q2259" s="62"/>
      <c r="R2259" s="66"/>
      <c r="S2259" s="66"/>
      <c r="T2259" s="67"/>
      <c r="U2259" s="67"/>
      <c r="V2259" s="68"/>
      <c r="W2259" s="62"/>
      <c r="X2259" s="62"/>
      <c r="Y2259" s="68"/>
      <c r="Z2259" s="68"/>
      <c r="AA2259" s="68"/>
      <c r="AB2259" s="67"/>
      <c r="AC2259" s="67"/>
      <c r="AD2259" s="67"/>
      <c r="AE2259" s="62"/>
      <c r="AF2259" s="70"/>
      <c r="AG2259" s="67"/>
      <c r="AH2259" s="70"/>
      <c r="AI2259" s="62"/>
      <c r="AJ2259" s="62"/>
      <c r="AK2259" s="62"/>
      <c r="AL2259" s="62"/>
      <c r="AM2259" s="62"/>
      <c r="AN2259" s="70"/>
      <c r="AO2259" s="70"/>
      <c r="AP2259" s="71"/>
      <c r="AQ2259" s="70"/>
      <c r="AR2259" s="83"/>
    </row>
    <row r="2260">
      <c r="A2260" s="61"/>
      <c r="B2260" s="62"/>
      <c r="C2260" s="62"/>
      <c r="D2260" s="62"/>
      <c r="E2260" s="62"/>
      <c r="F2260" s="62"/>
      <c r="G2260" s="62"/>
      <c r="H2260" s="62"/>
      <c r="I2260" s="62"/>
      <c r="J2260" s="62"/>
      <c r="K2260" s="62"/>
      <c r="L2260" s="62"/>
      <c r="M2260" s="67"/>
      <c r="N2260" s="62"/>
      <c r="O2260" s="62"/>
      <c r="P2260" s="62"/>
      <c r="Q2260" s="62"/>
      <c r="R2260" s="66"/>
      <c r="S2260" s="66"/>
      <c r="T2260" s="67"/>
      <c r="U2260" s="67"/>
      <c r="V2260" s="68"/>
      <c r="W2260" s="62"/>
      <c r="X2260" s="62"/>
      <c r="Y2260" s="68"/>
      <c r="Z2260" s="68"/>
      <c r="AA2260" s="68"/>
      <c r="AB2260" s="67"/>
      <c r="AC2260" s="67"/>
      <c r="AD2260" s="67"/>
      <c r="AE2260" s="62"/>
      <c r="AF2260" s="70"/>
      <c r="AG2260" s="67"/>
      <c r="AH2260" s="70"/>
      <c r="AI2260" s="62"/>
      <c r="AJ2260" s="62"/>
      <c r="AK2260" s="62"/>
      <c r="AL2260" s="62"/>
      <c r="AM2260" s="62"/>
      <c r="AN2260" s="70"/>
      <c r="AO2260" s="70"/>
      <c r="AP2260" s="71"/>
      <c r="AQ2260" s="70"/>
      <c r="AR2260" s="83"/>
    </row>
    <row r="2261">
      <c r="A2261" s="61"/>
      <c r="B2261" s="62"/>
      <c r="C2261" s="62"/>
      <c r="D2261" s="62"/>
      <c r="E2261" s="62"/>
      <c r="F2261" s="62"/>
      <c r="G2261" s="62"/>
      <c r="H2261" s="62"/>
      <c r="I2261" s="62"/>
      <c r="J2261" s="62"/>
      <c r="K2261" s="62"/>
      <c r="L2261" s="62"/>
      <c r="M2261" s="67"/>
      <c r="N2261" s="62"/>
      <c r="O2261" s="62"/>
      <c r="P2261" s="62"/>
      <c r="Q2261" s="62"/>
      <c r="R2261" s="66"/>
      <c r="S2261" s="66"/>
      <c r="T2261" s="67"/>
      <c r="U2261" s="67"/>
      <c r="V2261" s="68"/>
      <c r="W2261" s="62"/>
      <c r="X2261" s="62"/>
      <c r="Y2261" s="68"/>
      <c r="Z2261" s="68"/>
      <c r="AA2261" s="68"/>
      <c r="AB2261" s="67"/>
      <c r="AC2261" s="67"/>
      <c r="AD2261" s="67"/>
      <c r="AE2261" s="62"/>
      <c r="AF2261" s="70"/>
      <c r="AG2261" s="67"/>
      <c r="AH2261" s="70"/>
      <c r="AI2261" s="62"/>
      <c r="AJ2261" s="62"/>
      <c r="AK2261" s="62"/>
      <c r="AL2261" s="62"/>
      <c r="AM2261" s="62"/>
      <c r="AN2261" s="70"/>
      <c r="AO2261" s="70"/>
      <c r="AP2261" s="71"/>
      <c r="AQ2261" s="70"/>
      <c r="AR2261" s="83"/>
    </row>
    <row r="2262">
      <c r="A2262" s="61"/>
      <c r="B2262" s="62"/>
      <c r="C2262" s="62"/>
      <c r="D2262" s="62"/>
      <c r="E2262" s="62"/>
      <c r="F2262" s="62"/>
      <c r="G2262" s="62"/>
      <c r="H2262" s="62"/>
      <c r="I2262" s="62"/>
      <c r="J2262" s="62"/>
      <c r="K2262" s="62"/>
      <c r="L2262" s="62"/>
      <c r="M2262" s="67"/>
      <c r="N2262" s="62"/>
      <c r="O2262" s="62"/>
      <c r="P2262" s="62"/>
      <c r="Q2262" s="62"/>
      <c r="R2262" s="66"/>
      <c r="S2262" s="66"/>
      <c r="T2262" s="67"/>
      <c r="U2262" s="67"/>
      <c r="V2262" s="68"/>
      <c r="W2262" s="62"/>
      <c r="X2262" s="62"/>
      <c r="Y2262" s="68"/>
      <c r="Z2262" s="68"/>
      <c r="AA2262" s="68"/>
      <c r="AB2262" s="67"/>
      <c r="AC2262" s="67"/>
      <c r="AD2262" s="67"/>
      <c r="AE2262" s="62"/>
      <c r="AF2262" s="70"/>
      <c r="AG2262" s="67"/>
      <c r="AH2262" s="70"/>
      <c r="AI2262" s="62"/>
      <c r="AJ2262" s="62"/>
      <c r="AK2262" s="62"/>
      <c r="AL2262" s="62"/>
      <c r="AM2262" s="62"/>
      <c r="AN2262" s="70"/>
      <c r="AO2262" s="70"/>
      <c r="AP2262" s="71"/>
      <c r="AQ2262" s="70"/>
      <c r="AR2262" s="83"/>
    </row>
    <row r="2263">
      <c r="A2263" s="61"/>
      <c r="B2263" s="62"/>
      <c r="C2263" s="62"/>
      <c r="D2263" s="62"/>
      <c r="E2263" s="62"/>
      <c r="F2263" s="62"/>
      <c r="G2263" s="62"/>
      <c r="H2263" s="62"/>
      <c r="I2263" s="62"/>
      <c r="J2263" s="62"/>
      <c r="K2263" s="62"/>
      <c r="L2263" s="62"/>
      <c r="M2263" s="67"/>
      <c r="N2263" s="62"/>
      <c r="O2263" s="62"/>
      <c r="P2263" s="62"/>
      <c r="Q2263" s="62"/>
      <c r="R2263" s="66"/>
      <c r="S2263" s="66"/>
      <c r="T2263" s="67"/>
      <c r="U2263" s="67"/>
      <c r="V2263" s="68"/>
      <c r="W2263" s="62"/>
      <c r="X2263" s="62"/>
      <c r="Y2263" s="68"/>
      <c r="Z2263" s="68"/>
      <c r="AA2263" s="68"/>
      <c r="AB2263" s="67"/>
      <c r="AC2263" s="67"/>
      <c r="AD2263" s="67"/>
      <c r="AE2263" s="62"/>
      <c r="AF2263" s="70"/>
      <c r="AG2263" s="67"/>
      <c r="AH2263" s="70"/>
      <c r="AI2263" s="62"/>
      <c r="AJ2263" s="62"/>
      <c r="AK2263" s="62"/>
      <c r="AL2263" s="62"/>
      <c r="AM2263" s="62"/>
      <c r="AN2263" s="70"/>
      <c r="AO2263" s="70"/>
      <c r="AP2263" s="71"/>
      <c r="AQ2263" s="70"/>
      <c r="AR2263" s="83"/>
    </row>
    <row r="2264">
      <c r="A2264" s="61"/>
      <c r="B2264" s="62"/>
      <c r="C2264" s="62"/>
      <c r="D2264" s="62"/>
      <c r="E2264" s="62"/>
      <c r="F2264" s="62"/>
      <c r="G2264" s="62"/>
      <c r="H2264" s="62"/>
      <c r="I2264" s="62"/>
      <c r="J2264" s="62"/>
      <c r="K2264" s="62"/>
      <c r="L2264" s="62"/>
      <c r="M2264" s="67"/>
      <c r="N2264" s="62"/>
      <c r="O2264" s="62"/>
      <c r="P2264" s="62"/>
      <c r="Q2264" s="62"/>
      <c r="R2264" s="66"/>
      <c r="S2264" s="66"/>
      <c r="T2264" s="67"/>
      <c r="U2264" s="67"/>
      <c r="V2264" s="68"/>
      <c r="W2264" s="62"/>
      <c r="X2264" s="62"/>
      <c r="Y2264" s="68"/>
      <c r="Z2264" s="68"/>
      <c r="AA2264" s="68"/>
      <c r="AB2264" s="67"/>
      <c r="AC2264" s="67"/>
      <c r="AD2264" s="67"/>
      <c r="AE2264" s="62"/>
      <c r="AF2264" s="70"/>
      <c r="AG2264" s="67"/>
      <c r="AH2264" s="70"/>
      <c r="AI2264" s="62"/>
      <c r="AJ2264" s="62"/>
      <c r="AK2264" s="62"/>
      <c r="AL2264" s="62"/>
      <c r="AM2264" s="62"/>
      <c r="AN2264" s="70"/>
      <c r="AO2264" s="70"/>
      <c r="AP2264" s="71"/>
      <c r="AQ2264" s="70"/>
      <c r="AR2264" s="83"/>
    </row>
    <row r="2265">
      <c r="A2265" s="61"/>
      <c r="B2265" s="62"/>
      <c r="C2265" s="62"/>
      <c r="D2265" s="62"/>
      <c r="E2265" s="62"/>
      <c r="F2265" s="62"/>
      <c r="G2265" s="62"/>
      <c r="H2265" s="62"/>
      <c r="I2265" s="62"/>
      <c r="J2265" s="62"/>
      <c r="K2265" s="62"/>
      <c r="L2265" s="62"/>
      <c r="M2265" s="67"/>
      <c r="N2265" s="62"/>
      <c r="O2265" s="62"/>
      <c r="P2265" s="62"/>
      <c r="Q2265" s="62"/>
      <c r="R2265" s="66"/>
      <c r="S2265" s="66"/>
      <c r="T2265" s="67"/>
      <c r="U2265" s="67"/>
      <c r="V2265" s="68"/>
      <c r="W2265" s="62"/>
      <c r="X2265" s="62"/>
      <c r="Y2265" s="68"/>
      <c r="Z2265" s="68"/>
      <c r="AA2265" s="68"/>
      <c r="AB2265" s="67"/>
      <c r="AC2265" s="67"/>
      <c r="AD2265" s="67"/>
      <c r="AE2265" s="62"/>
      <c r="AF2265" s="70"/>
      <c r="AG2265" s="67"/>
      <c r="AH2265" s="70"/>
      <c r="AI2265" s="62"/>
      <c r="AJ2265" s="62"/>
      <c r="AK2265" s="62"/>
      <c r="AL2265" s="62"/>
      <c r="AM2265" s="62"/>
      <c r="AN2265" s="70"/>
      <c r="AO2265" s="70"/>
      <c r="AP2265" s="71"/>
      <c r="AQ2265" s="70"/>
      <c r="AR2265" s="83"/>
    </row>
    <row r="2266">
      <c r="A2266" s="61"/>
      <c r="B2266" s="62"/>
      <c r="C2266" s="62"/>
      <c r="D2266" s="62"/>
      <c r="E2266" s="62"/>
      <c r="F2266" s="62"/>
      <c r="G2266" s="62"/>
      <c r="H2266" s="62"/>
      <c r="I2266" s="62"/>
      <c r="J2266" s="62"/>
      <c r="K2266" s="62"/>
      <c r="L2266" s="62"/>
      <c r="M2266" s="67"/>
      <c r="N2266" s="62"/>
      <c r="O2266" s="62"/>
      <c r="P2266" s="62"/>
      <c r="Q2266" s="62"/>
      <c r="R2266" s="66"/>
      <c r="S2266" s="66"/>
      <c r="T2266" s="67"/>
      <c r="U2266" s="67"/>
      <c r="V2266" s="68"/>
      <c r="W2266" s="62"/>
      <c r="X2266" s="62"/>
      <c r="Y2266" s="68"/>
      <c r="Z2266" s="68"/>
      <c r="AA2266" s="68"/>
      <c r="AB2266" s="67"/>
      <c r="AC2266" s="67"/>
      <c r="AD2266" s="67"/>
      <c r="AE2266" s="62"/>
      <c r="AF2266" s="70"/>
      <c r="AG2266" s="67"/>
      <c r="AH2266" s="70"/>
      <c r="AI2266" s="62"/>
      <c r="AJ2266" s="62"/>
      <c r="AK2266" s="62"/>
      <c r="AL2266" s="62"/>
      <c r="AM2266" s="62"/>
      <c r="AN2266" s="70"/>
      <c r="AO2266" s="70"/>
      <c r="AP2266" s="71"/>
      <c r="AQ2266" s="70"/>
      <c r="AR2266" s="83"/>
    </row>
    <row r="2267">
      <c r="A2267" s="61"/>
      <c r="B2267" s="62"/>
      <c r="C2267" s="62"/>
      <c r="D2267" s="62"/>
      <c r="E2267" s="62"/>
      <c r="F2267" s="62"/>
      <c r="G2267" s="62"/>
      <c r="H2267" s="62"/>
      <c r="I2267" s="62"/>
      <c r="J2267" s="62"/>
      <c r="K2267" s="62"/>
      <c r="L2267" s="62"/>
      <c r="M2267" s="67"/>
      <c r="N2267" s="62"/>
      <c r="O2267" s="62"/>
      <c r="P2267" s="62"/>
      <c r="Q2267" s="62"/>
      <c r="R2267" s="66"/>
      <c r="S2267" s="66"/>
      <c r="T2267" s="67"/>
      <c r="U2267" s="67"/>
      <c r="V2267" s="68"/>
      <c r="W2267" s="62"/>
      <c r="X2267" s="62"/>
      <c r="Y2267" s="68"/>
      <c r="Z2267" s="68"/>
      <c r="AA2267" s="68"/>
      <c r="AB2267" s="67"/>
      <c r="AC2267" s="67"/>
      <c r="AD2267" s="67"/>
      <c r="AE2267" s="62"/>
      <c r="AF2267" s="70"/>
      <c r="AG2267" s="67"/>
      <c r="AH2267" s="70"/>
      <c r="AI2267" s="62"/>
      <c r="AJ2267" s="62"/>
      <c r="AK2267" s="62"/>
      <c r="AL2267" s="62"/>
      <c r="AM2267" s="62"/>
      <c r="AN2267" s="70"/>
      <c r="AO2267" s="70"/>
      <c r="AP2267" s="71"/>
      <c r="AQ2267" s="70"/>
      <c r="AR2267" s="83"/>
    </row>
    <row r="2268">
      <c r="A2268" s="61"/>
      <c r="B2268" s="62"/>
      <c r="C2268" s="62"/>
      <c r="D2268" s="62"/>
      <c r="E2268" s="62"/>
      <c r="F2268" s="62"/>
      <c r="G2268" s="62"/>
      <c r="H2268" s="62"/>
      <c r="I2268" s="62"/>
      <c r="J2268" s="62"/>
      <c r="K2268" s="62"/>
      <c r="L2268" s="62"/>
      <c r="M2268" s="67"/>
      <c r="N2268" s="62"/>
      <c r="O2268" s="62"/>
      <c r="P2268" s="62"/>
      <c r="Q2268" s="62"/>
      <c r="R2268" s="66"/>
      <c r="S2268" s="66"/>
      <c r="T2268" s="67"/>
      <c r="U2268" s="67"/>
      <c r="V2268" s="68"/>
      <c r="W2268" s="62"/>
      <c r="X2268" s="62"/>
      <c r="Y2268" s="68"/>
      <c r="Z2268" s="68"/>
      <c r="AA2268" s="68"/>
      <c r="AB2268" s="67"/>
      <c r="AC2268" s="67"/>
      <c r="AD2268" s="67"/>
      <c r="AE2268" s="62"/>
      <c r="AF2268" s="70"/>
      <c r="AG2268" s="67"/>
      <c r="AH2268" s="70"/>
      <c r="AI2268" s="62"/>
      <c r="AJ2268" s="62"/>
      <c r="AK2268" s="62"/>
      <c r="AL2268" s="62"/>
      <c r="AM2268" s="62"/>
      <c r="AN2268" s="70"/>
      <c r="AO2268" s="70"/>
      <c r="AP2268" s="71"/>
      <c r="AQ2268" s="70"/>
      <c r="AR2268" s="83"/>
    </row>
    <row r="2269">
      <c r="A2269" s="61"/>
      <c r="B2269" s="62"/>
      <c r="C2269" s="62"/>
      <c r="D2269" s="62"/>
      <c r="E2269" s="62"/>
      <c r="F2269" s="62"/>
      <c r="G2269" s="62"/>
      <c r="H2269" s="62"/>
      <c r="I2269" s="62"/>
      <c r="J2269" s="62"/>
      <c r="K2269" s="62"/>
      <c r="L2269" s="62"/>
      <c r="M2269" s="67"/>
      <c r="N2269" s="62"/>
      <c r="O2269" s="62"/>
      <c r="P2269" s="62"/>
      <c r="Q2269" s="62"/>
      <c r="R2269" s="66"/>
      <c r="S2269" s="66"/>
      <c r="T2269" s="67"/>
      <c r="U2269" s="67"/>
      <c r="V2269" s="68"/>
      <c r="W2269" s="62"/>
      <c r="X2269" s="62"/>
      <c r="Y2269" s="68"/>
      <c r="Z2269" s="68"/>
      <c r="AA2269" s="68"/>
      <c r="AB2269" s="67"/>
      <c r="AC2269" s="67"/>
      <c r="AD2269" s="67"/>
      <c r="AE2269" s="62"/>
      <c r="AF2269" s="70"/>
      <c r="AG2269" s="67"/>
      <c r="AH2269" s="70"/>
      <c r="AI2269" s="62"/>
      <c r="AJ2269" s="62"/>
      <c r="AK2269" s="62"/>
      <c r="AL2269" s="62"/>
      <c r="AM2269" s="62"/>
      <c r="AN2269" s="70"/>
      <c r="AO2269" s="70"/>
      <c r="AP2269" s="71"/>
      <c r="AQ2269" s="70"/>
      <c r="AR2269" s="83"/>
    </row>
    <row r="2270">
      <c r="A2270" s="61"/>
      <c r="B2270" s="62"/>
      <c r="C2270" s="62"/>
      <c r="D2270" s="62"/>
      <c r="E2270" s="62"/>
      <c r="F2270" s="62"/>
      <c r="G2270" s="62"/>
      <c r="H2270" s="62"/>
      <c r="I2270" s="62"/>
      <c r="J2270" s="62"/>
      <c r="K2270" s="62"/>
      <c r="L2270" s="62"/>
      <c r="M2270" s="67"/>
      <c r="N2270" s="62"/>
      <c r="O2270" s="62"/>
      <c r="P2270" s="62"/>
      <c r="Q2270" s="62"/>
      <c r="R2270" s="66"/>
      <c r="S2270" s="66"/>
      <c r="T2270" s="67"/>
      <c r="U2270" s="67"/>
      <c r="V2270" s="68"/>
      <c r="W2270" s="62"/>
      <c r="X2270" s="62"/>
      <c r="Y2270" s="68"/>
      <c r="Z2270" s="68"/>
      <c r="AA2270" s="68"/>
      <c r="AB2270" s="67"/>
      <c r="AC2270" s="67"/>
      <c r="AD2270" s="67"/>
      <c r="AE2270" s="62"/>
      <c r="AF2270" s="70"/>
      <c r="AG2270" s="67"/>
      <c r="AH2270" s="70"/>
      <c r="AI2270" s="62"/>
      <c r="AJ2270" s="62"/>
      <c r="AK2270" s="62"/>
      <c r="AL2270" s="62"/>
      <c r="AM2270" s="62"/>
      <c r="AN2270" s="70"/>
      <c r="AO2270" s="70"/>
      <c r="AP2270" s="71"/>
      <c r="AQ2270" s="70"/>
      <c r="AR2270" s="83"/>
    </row>
    <row r="2271">
      <c r="A2271" s="61"/>
      <c r="B2271" s="62"/>
      <c r="C2271" s="62"/>
      <c r="D2271" s="62"/>
      <c r="E2271" s="62"/>
      <c r="F2271" s="62"/>
      <c r="G2271" s="62"/>
      <c r="H2271" s="62"/>
      <c r="I2271" s="62"/>
      <c r="J2271" s="62"/>
      <c r="K2271" s="62"/>
      <c r="L2271" s="62"/>
      <c r="M2271" s="67"/>
      <c r="N2271" s="62"/>
      <c r="O2271" s="62"/>
      <c r="P2271" s="62"/>
      <c r="Q2271" s="62"/>
      <c r="R2271" s="66"/>
      <c r="S2271" s="66"/>
      <c r="T2271" s="67"/>
      <c r="U2271" s="67"/>
      <c r="V2271" s="68"/>
      <c r="W2271" s="62"/>
      <c r="X2271" s="62"/>
      <c r="Y2271" s="68"/>
      <c r="Z2271" s="68"/>
      <c r="AA2271" s="68"/>
      <c r="AB2271" s="67"/>
      <c r="AC2271" s="67"/>
      <c r="AD2271" s="67"/>
      <c r="AE2271" s="62"/>
      <c r="AF2271" s="70"/>
      <c r="AG2271" s="67"/>
      <c r="AH2271" s="70"/>
      <c r="AI2271" s="62"/>
      <c r="AJ2271" s="62"/>
      <c r="AK2271" s="62"/>
      <c r="AL2271" s="62"/>
      <c r="AM2271" s="62"/>
      <c r="AN2271" s="70"/>
      <c r="AO2271" s="70"/>
      <c r="AP2271" s="71"/>
      <c r="AQ2271" s="70"/>
      <c r="AR2271" s="83"/>
    </row>
    <row r="2272">
      <c r="A2272" s="61"/>
      <c r="B2272" s="62"/>
      <c r="C2272" s="62"/>
      <c r="D2272" s="62"/>
      <c r="E2272" s="62"/>
      <c r="F2272" s="62"/>
      <c r="G2272" s="62"/>
      <c r="H2272" s="62"/>
      <c r="I2272" s="62"/>
      <c r="J2272" s="62"/>
      <c r="K2272" s="62"/>
      <c r="L2272" s="62"/>
      <c r="M2272" s="67"/>
      <c r="N2272" s="62"/>
      <c r="O2272" s="62"/>
      <c r="P2272" s="62"/>
      <c r="Q2272" s="62"/>
      <c r="R2272" s="66"/>
      <c r="S2272" s="66"/>
      <c r="T2272" s="67"/>
      <c r="U2272" s="67"/>
      <c r="V2272" s="68"/>
      <c r="W2272" s="62"/>
      <c r="X2272" s="62"/>
      <c r="Y2272" s="68"/>
      <c r="Z2272" s="68"/>
      <c r="AA2272" s="68"/>
      <c r="AB2272" s="67"/>
      <c r="AC2272" s="67"/>
      <c r="AD2272" s="67"/>
      <c r="AE2272" s="62"/>
      <c r="AF2272" s="70"/>
      <c r="AG2272" s="67"/>
      <c r="AH2272" s="70"/>
      <c r="AI2272" s="62"/>
      <c r="AJ2272" s="62"/>
      <c r="AK2272" s="62"/>
      <c r="AL2272" s="62"/>
      <c r="AM2272" s="62"/>
      <c r="AN2272" s="70"/>
      <c r="AO2272" s="70"/>
      <c r="AP2272" s="71"/>
      <c r="AQ2272" s="70"/>
      <c r="AR2272" s="83"/>
    </row>
    <row r="2273">
      <c r="A2273" s="61"/>
      <c r="B2273" s="62"/>
      <c r="C2273" s="62"/>
      <c r="D2273" s="62"/>
      <c r="E2273" s="62"/>
      <c r="F2273" s="62"/>
      <c r="G2273" s="62"/>
      <c r="H2273" s="62"/>
      <c r="I2273" s="62"/>
      <c r="J2273" s="62"/>
      <c r="K2273" s="62"/>
      <c r="L2273" s="62"/>
      <c r="M2273" s="67"/>
      <c r="N2273" s="62"/>
      <c r="O2273" s="62"/>
      <c r="P2273" s="62"/>
      <c r="Q2273" s="62"/>
      <c r="R2273" s="66"/>
      <c r="S2273" s="66"/>
      <c r="T2273" s="67"/>
      <c r="U2273" s="67"/>
      <c r="V2273" s="68"/>
      <c r="W2273" s="62"/>
      <c r="X2273" s="62"/>
      <c r="Y2273" s="68"/>
      <c r="Z2273" s="68"/>
      <c r="AA2273" s="68"/>
      <c r="AB2273" s="67"/>
      <c r="AC2273" s="67"/>
      <c r="AD2273" s="67"/>
      <c r="AE2273" s="62"/>
      <c r="AF2273" s="70"/>
      <c r="AG2273" s="67"/>
      <c r="AH2273" s="70"/>
      <c r="AI2273" s="62"/>
      <c r="AJ2273" s="62"/>
      <c r="AK2273" s="62"/>
      <c r="AL2273" s="62"/>
      <c r="AM2273" s="62"/>
      <c r="AN2273" s="70"/>
      <c r="AO2273" s="70"/>
      <c r="AP2273" s="71"/>
      <c r="AQ2273" s="70"/>
      <c r="AR2273" s="83"/>
    </row>
    <row r="2274">
      <c r="A2274" s="61"/>
      <c r="B2274" s="62"/>
      <c r="C2274" s="62"/>
      <c r="D2274" s="62"/>
      <c r="E2274" s="62"/>
      <c r="F2274" s="62"/>
      <c r="G2274" s="62"/>
      <c r="H2274" s="62"/>
      <c r="I2274" s="62"/>
      <c r="J2274" s="62"/>
      <c r="K2274" s="62"/>
      <c r="L2274" s="62"/>
      <c r="M2274" s="67"/>
      <c r="N2274" s="62"/>
      <c r="O2274" s="62"/>
      <c r="P2274" s="62"/>
      <c r="Q2274" s="62"/>
      <c r="R2274" s="66"/>
      <c r="S2274" s="66"/>
      <c r="T2274" s="67"/>
      <c r="U2274" s="67"/>
      <c r="V2274" s="68"/>
      <c r="W2274" s="62"/>
      <c r="X2274" s="62"/>
      <c r="Y2274" s="68"/>
      <c r="Z2274" s="68"/>
      <c r="AA2274" s="68"/>
      <c r="AB2274" s="67"/>
      <c r="AC2274" s="67"/>
      <c r="AD2274" s="67"/>
      <c r="AE2274" s="62"/>
      <c r="AF2274" s="70"/>
      <c r="AG2274" s="67"/>
      <c r="AH2274" s="70"/>
      <c r="AI2274" s="62"/>
      <c r="AJ2274" s="62"/>
      <c r="AK2274" s="62"/>
      <c r="AL2274" s="62"/>
      <c r="AM2274" s="62"/>
      <c r="AN2274" s="70"/>
      <c r="AO2274" s="70"/>
      <c r="AP2274" s="71"/>
      <c r="AQ2274" s="70"/>
      <c r="AR2274" s="83"/>
    </row>
    <row r="2275">
      <c r="A2275" s="61"/>
      <c r="B2275" s="62"/>
      <c r="C2275" s="62"/>
      <c r="D2275" s="62"/>
      <c r="E2275" s="62"/>
      <c r="F2275" s="62"/>
      <c r="G2275" s="62"/>
      <c r="H2275" s="62"/>
      <c r="I2275" s="62"/>
      <c r="J2275" s="62"/>
      <c r="K2275" s="62"/>
      <c r="L2275" s="62"/>
      <c r="M2275" s="67"/>
      <c r="N2275" s="62"/>
      <c r="O2275" s="62"/>
      <c r="P2275" s="62"/>
      <c r="Q2275" s="62"/>
      <c r="R2275" s="66"/>
      <c r="S2275" s="66"/>
      <c r="T2275" s="67"/>
      <c r="U2275" s="67"/>
      <c r="V2275" s="68"/>
      <c r="W2275" s="62"/>
      <c r="X2275" s="62"/>
      <c r="Y2275" s="68"/>
      <c r="Z2275" s="68"/>
      <c r="AA2275" s="68"/>
      <c r="AB2275" s="67"/>
      <c r="AC2275" s="67"/>
      <c r="AD2275" s="67"/>
      <c r="AE2275" s="62"/>
      <c r="AF2275" s="70"/>
      <c r="AG2275" s="67"/>
      <c r="AH2275" s="70"/>
      <c r="AI2275" s="62"/>
      <c r="AJ2275" s="62"/>
      <c r="AK2275" s="62"/>
      <c r="AL2275" s="62"/>
      <c r="AM2275" s="62"/>
      <c r="AN2275" s="70"/>
      <c r="AO2275" s="70"/>
      <c r="AP2275" s="71"/>
      <c r="AQ2275" s="70"/>
      <c r="AR2275" s="83"/>
    </row>
    <row r="2276">
      <c r="A2276" s="61"/>
      <c r="B2276" s="62"/>
      <c r="C2276" s="62"/>
      <c r="D2276" s="62"/>
      <c r="E2276" s="62"/>
      <c r="F2276" s="62"/>
      <c r="G2276" s="62"/>
      <c r="H2276" s="62"/>
      <c r="I2276" s="62"/>
      <c r="J2276" s="62"/>
      <c r="K2276" s="62"/>
      <c r="L2276" s="62"/>
      <c r="M2276" s="67"/>
      <c r="N2276" s="62"/>
      <c r="O2276" s="62"/>
      <c r="P2276" s="62"/>
      <c r="Q2276" s="62"/>
      <c r="R2276" s="66"/>
      <c r="S2276" s="66"/>
      <c r="T2276" s="67"/>
      <c r="U2276" s="67"/>
      <c r="V2276" s="68"/>
      <c r="W2276" s="62"/>
      <c r="X2276" s="62"/>
      <c r="Y2276" s="68"/>
      <c r="Z2276" s="68"/>
      <c r="AA2276" s="68"/>
      <c r="AB2276" s="67"/>
      <c r="AC2276" s="67"/>
      <c r="AD2276" s="67"/>
      <c r="AE2276" s="62"/>
      <c r="AF2276" s="70"/>
      <c r="AG2276" s="67"/>
      <c r="AH2276" s="70"/>
      <c r="AI2276" s="62"/>
      <c r="AJ2276" s="62"/>
      <c r="AK2276" s="62"/>
      <c r="AL2276" s="62"/>
      <c r="AM2276" s="62"/>
      <c r="AN2276" s="70"/>
      <c r="AO2276" s="70"/>
      <c r="AP2276" s="71"/>
      <c r="AQ2276" s="70"/>
      <c r="AR2276" s="83"/>
    </row>
    <row r="2277">
      <c r="A2277" s="61"/>
      <c r="B2277" s="62"/>
      <c r="C2277" s="62"/>
      <c r="D2277" s="62"/>
      <c r="E2277" s="62"/>
      <c r="F2277" s="62"/>
      <c r="G2277" s="62"/>
      <c r="H2277" s="62"/>
      <c r="I2277" s="62"/>
      <c r="J2277" s="62"/>
      <c r="K2277" s="62"/>
      <c r="L2277" s="62"/>
      <c r="M2277" s="67"/>
      <c r="N2277" s="62"/>
      <c r="O2277" s="62"/>
      <c r="P2277" s="62"/>
      <c r="Q2277" s="62"/>
      <c r="R2277" s="66"/>
      <c r="S2277" s="66"/>
      <c r="T2277" s="67"/>
      <c r="U2277" s="67"/>
      <c r="V2277" s="68"/>
      <c r="W2277" s="62"/>
      <c r="X2277" s="62"/>
      <c r="Y2277" s="68"/>
      <c r="Z2277" s="68"/>
      <c r="AA2277" s="68"/>
      <c r="AB2277" s="67"/>
      <c r="AC2277" s="67"/>
      <c r="AD2277" s="67"/>
      <c r="AE2277" s="62"/>
      <c r="AF2277" s="70"/>
      <c r="AG2277" s="67"/>
      <c r="AH2277" s="70"/>
      <c r="AI2277" s="62"/>
      <c r="AJ2277" s="62"/>
      <c r="AK2277" s="62"/>
      <c r="AL2277" s="62"/>
      <c r="AM2277" s="62"/>
      <c r="AN2277" s="70"/>
      <c r="AO2277" s="70"/>
      <c r="AP2277" s="71"/>
      <c r="AQ2277" s="70"/>
      <c r="AR2277" s="83"/>
    </row>
    <row r="2278">
      <c r="A2278" s="61"/>
      <c r="B2278" s="62"/>
      <c r="C2278" s="62"/>
      <c r="D2278" s="62"/>
      <c r="E2278" s="62"/>
      <c r="F2278" s="62"/>
      <c r="G2278" s="62"/>
      <c r="H2278" s="62"/>
      <c r="I2278" s="62"/>
      <c r="J2278" s="62"/>
      <c r="K2278" s="62"/>
      <c r="L2278" s="62"/>
      <c r="M2278" s="67"/>
      <c r="N2278" s="62"/>
      <c r="O2278" s="62"/>
      <c r="P2278" s="62"/>
      <c r="Q2278" s="62"/>
      <c r="R2278" s="66"/>
      <c r="S2278" s="66"/>
      <c r="T2278" s="67"/>
      <c r="U2278" s="67"/>
      <c r="V2278" s="68"/>
      <c r="W2278" s="62"/>
      <c r="X2278" s="62"/>
      <c r="Y2278" s="68"/>
      <c r="Z2278" s="68"/>
      <c r="AA2278" s="68"/>
      <c r="AB2278" s="67"/>
      <c r="AC2278" s="67"/>
      <c r="AD2278" s="67"/>
      <c r="AE2278" s="62"/>
      <c r="AF2278" s="70"/>
      <c r="AG2278" s="67"/>
      <c r="AH2278" s="70"/>
      <c r="AI2278" s="62"/>
      <c r="AJ2278" s="62"/>
      <c r="AK2278" s="62"/>
      <c r="AL2278" s="62"/>
      <c r="AM2278" s="62"/>
      <c r="AN2278" s="70"/>
      <c r="AO2278" s="70"/>
      <c r="AP2278" s="71"/>
      <c r="AQ2278" s="70"/>
      <c r="AR2278" s="83"/>
    </row>
    <row r="2279">
      <c r="A2279" s="61"/>
      <c r="B2279" s="62"/>
      <c r="C2279" s="62"/>
      <c r="D2279" s="62"/>
      <c r="E2279" s="62"/>
      <c r="F2279" s="62"/>
      <c r="G2279" s="62"/>
      <c r="H2279" s="62"/>
      <c r="I2279" s="62"/>
      <c r="J2279" s="62"/>
      <c r="K2279" s="62"/>
      <c r="L2279" s="62"/>
      <c r="M2279" s="67"/>
      <c r="N2279" s="62"/>
      <c r="O2279" s="62"/>
      <c r="P2279" s="62"/>
      <c r="Q2279" s="62"/>
      <c r="R2279" s="66"/>
      <c r="S2279" s="66"/>
      <c r="T2279" s="67"/>
      <c r="U2279" s="67"/>
      <c r="V2279" s="68"/>
      <c r="W2279" s="62"/>
      <c r="X2279" s="62"/>
      <c r="Y2279" s="68"/>
      <c r="Z2279" s="68"/>
      <c r="AA2279" s="68"/>
      <c r="AB2279" s="67"/>
      <c r="AC2279" s="67"/>
      <c r="AD2279" s="67"/>
      <c r="AE2279" s="62"/>
      <c r="AF2279" s="70"/>
      <c r="AG2279" s="67"/>
      <c r="AH2279" s="70"/>
      <c r="AI2279" s="62"/>
      <c r="AJ2279" s="62"/>
      <c r="AK2279" s="62"/>
      <c r="AL2279" s="62"/>
      <c r="AM2279" s="62"/>
      <c r="AN2279" s="70"/>
      <c r="AO2279" s="70"/>
      <c r="AP2279" s="71"/>
      <c r="AQ2279" s="70"/>
      <c r="AR2279" s="83"/>
    </row>
    <row r="2280">
      <c r="A2280" s="61"/>
      <c r="B2280" s="62"/>
      <c r="C2280" s="62"/>
      <c r="D2280" s="62"/>
      <c r="E2280" s="62"/>
      <c r="F2280" s="62"/>
      <c r="G2280" s="62"/>
      <c r="H2280" s="62"/>
      <c r="I2280" s="62"/>
      <c r="J2280" s="62"/>
      <c r="K2280" s="62"/>
      <c r="L2280" s="62"/>
      <c r="M2280" s="67"/>
      <c r="N2280" s="62"/>
      <c r="O2280" s="62"/>
      <c r="P2280" s="62"/>
      <c r="Q2280" s="62"/>
      <c r="R2280" s="66"/>
      <c r="S2280" s="66"/>
      <c r="T2280" s="67"/>
      <c r="U2280" s="67"/>
      <c r="V2280" s="68"/>
      <c r="W2280" s="62"/>
      <c r="X2280" s="62"/>
      <c r="Y2280" s="68"/>
      <c r="Z2280" s="68"/>
      <c r="AA2280" s="68"/>
      <c r="AB2280" s="67"/>
      <c r="AC2280" s="67"/>
      <c r="AD2280" s="67"/>
      <c r="AE2280" s="62"/>
      <c r="AF2280" s="70"/>
      <c r="AG2280" s="67"/>
      <c r="AH2280" s="70"/>
      <c r="AI2280" s="62"/>
      <c r="AJ2280" s="62"/>
      <c r="AK2280" s="62"/>
      <c r="AL2280" s="62"/>
      <c r="AM2280" s="62"/>
      <c r="AN2280" s="70"/>
      <c r="AO2280" s="70"/>
      <c r="AP2280" s="71"/>
      <c r="AQ2280" s="70"/>
      <c r="AR2280" s="83"/>
    </row>
    <row r="2281">
      <c r="A2281" s="61"/>
      <c r="B2281" s="62"/>
      <c r="C2281" s="62"/>
      <c r="D2281" s="62"/>
      <c r="E2281" s="62"/>
      <c r="F2281" s="62"/>
      <c r="G2281" s="62"/>
      <c r="H2281" s="62"/>
      <c r="I2281" s="62"/>
      <c r="J2281" s="62"/>
      <c r="K2281" s="62"/>
      <c r="L2281" s="62"/>
      <c r="M2281" s="67"/>
      <c r="N2281" s="62"/>
      <c r="O2281" s="62"/>
      <c r="P2281" s="62"/>
      <c r="Q2281" s="62"/>
      <c r="R2281" s="66"/>
      <c r="S2281" s="66"/>
      <c r="T2281" s="67"/>
      <c r="U2281" s="67"/>
      <c r="V2281" s="68"/>
      <c r="W2281" s="62"/>
      <c r="X2281" s="62"/>
      <c r="Y2281" s="68"/>
      <c r="Z2281" s="68"/>
      <c r="AA2281" s="68"/>
      <c r="AB2281" s="67"/>
      <c r="AC2281" s="67"/>
      <c r="AD2281" s="67"/>
      <c r="AE2281" s="62"/>
      <c r="AF2281" s="70"/>
      <c r="AG2281" s="67"/>
      <c r="AH2281" s="70"/>
      <c r="AI2281" s="62"/>
      <c r="AJ2281" s="62"/>
      <c r="AK2281" s="62"/>
      <c r="AL2281" s="62"/>
      <c r="AM2281" s="62"/>
      <c r="AN2281" s="70"/>
      <c r="AO2281" s="70"/>
      <c r="AP2281" s="71"/>
      <c r="AQ2281" s="70"/>
      <c r="AR2281" s="83"/>
    </row>
    <row r="2282">
      <c r="A2282" s="61"/>
      <c r="B2282" s="62"/>
      <c r="C2282" s="62"/>
      <c r="D2282" s="62"/>
      <c r="E2282" s="62"/>
      <c r="F2282" s="62"/>
      <c r="G2282" s="62"/>
      <c r="H2282" s="62"/>
      <c r="I2282" s="62"/>
      <c r="J2282" s="62"/>
      <c r="K2282" s="62"/>
      <c r="L2282" s="62"/>
      <c r="M2282" s="67"/>
      <c r="N2282" s="62"/>
      <c r="O2282" s="62"/>
      <c r="P2282" s="62"/>
      <c r="Q2282" s="62"/>
      <c r="R2282" s="66"/>
      <c r="S2282" s="66"/>
      <c r="T2282" s="67"/>
      <c r="U2282" s="67"/>
      <c r="V2282" s="68"/>
      <c r="W2282" s="62"/>
      <c r="X2282" s="62"/>
      <c r="Y2282" s="68"/>
      <c r="Z2282" s="68"/>
      <c r="AA2282" s="68"/>
      <c r="AB2282" s="67"/>
      <c r="AC2282" s="67"/>
      <c r="AD2282" s="67"/>
      <c r="AE2282" s="62"/>
      <c r="AF2282" s="70"/>
      <c r="AG2282" s="67"/>
      <c r="AH2282" s="70"/>
      <c r="AI2282" s="62"/>
      <c r="AJ2282" s="62"/>
      <c r="AK2282" s="62"/>
      <c r="AL2282" s="62"/>
      <c r="AM2282" s="62"/>
      <c r="AN2282" s="70"/>
      <c r="AO2282" s="70"/>
      <c r="AP2282" s="71"/>
      <c r="AQ2282" s="70"/>
      <c r="AR2282" s="83"/>
    </row>
    <row r="2283">
      <c r="A2283" s="61"/>
      <c r="B2283" s="62"/>
      <c r="C2283" s="62"/>
      <c r="D2283" s="62"/>
      <c r="E2283" s="62"/>
      <c r="F2283" s="62"/>
      <c r="G2283" s="62"/>
      <c r="H2283" s="62"/>
      <c r="I2283" s="62"/>
      <c r="J2283" s="62"/>
      <c r="K2283" s="62"/>
      <c r="L2283" s="62"/>
      <c r="M2283" s="67"/>
      <c r="N2283" s="62"/>
      <c r="O2283" s="62"/>
      <c r="P2283" s="62"/>
      <c r="Q2283" s="62"/>
      <c r="R2283" s="66"/>
      <c r="S2283" s="66"/>
      <c r="T2283" s="67"/>
      <c r="U2283" s="67"/>
      <c r="V2283" s="68"/>
      <c r="W2283" s="62"/>
      <c r="X2283" s="62"/>
      <c r="Y2283" s="68"/>
      <c r="Z2283" s="68"/>
      <c r="AA2283" s="68"/>
      <c r="AB2283" s="67"/>
      <c r="AC2283" s="67"/>
      <c r="AD2283" s="67"/>
      <c r="AE2283" s="62"/>
      <c r="AF2283" s="70"/>
      <c r="AG2283" s="67"/>
      <c r="AH2283" s="70"/>
      <c r="AI2283" s="62"/>
      <c r="AJ2283" s="62"/>
      <c r="AK2283" s="62"/>
      <c r="AL2283" s="62"/>
      <c r="AM2283" s="62"/>
      <c r="AN2283" s="70"/>
      <c r="AO2283" s="70"/>
      <c r="AP2283" s="71"/>
      <c r="AQ2283" s="70"/>
      <c r="AR2283" s="83"/>
    </row>
    <row r="2284">
      <c r="A2284" s="61"/>
      <c r="B2284" s="62"/>
      <c r="C2284" s="62"/>
      <c r="D2284" s="62"/>
      <c r="E2284" s="62"/>
      <c r="F2284" s="62"/>
      <c r="G2284" s="62"/>
      <c r="H2284" s="62"/>
      <c r="I2284" s="62"/>
      <c r="J2284" s="62"/>
      <c r="K2284" s="62"/>
      <c r="L2284" s="62"/>
      <c r="M2284" s="67"/>
      <c r="N2284" s="62"/>
      <c r="O2284" s="62"/>
      <c r="P2284" s="62"/>
      <c r="Q2284" s="62"/>
      <c r="R2284" s="66"/>
      <c r="S2284" s="66"/>
      <c r="T2284" s="67"/>
      <c r="U2284" s="67"/>
      <c r="V2284" s="68"/>
      <c r="W2284" s="62"/>
      <c r="X2284" s="62"/>
      <c r="Y2284" s="68"/>
      <c r="Z2284" s="68"/>
      <c r="AA2284" s="68"/>
      <c r="AB2284" s="67"/>
      <c r="AC2284" s="67"/>
      <c r="AD2284" s="67"/>
      <c r="AE2284" s="62"/>
      <c r="AF2284" s="70"/>
      <c r="AG2284" s="67"/>
      <c r="AH2284" s="70"/>
      <c r="AI2284" s="62"/>
      <c r="AJ2284" s="62"/>
      <c r="AK2284" s="62"/>
      <c r="AL2284" s="62"/>
      <c r="AM2284" s="62"/>
      <c r="AN2284" s="70"/>
      <c r="AO2284" s="70"/>
      <c r="AP2284" s="71"/>
      <c r="AQ2284" s="70"/>
      <c r="AR2284" s="83"/>
    </row>
    <row r="2285">
      <c r="A2285" s="61"/>
      <c r="B2285" s="62"/>
      <c r="C2285" s="62"/>
      <c r="D2285" s="62"/>
      <c r="E2285" s="62"/>
      <c r="F2285" s="62"/>
      <c r="G2285" s="62"/>
      <c r="H2285" s="62"/>
      <c r="I2285" s="62"/>
      <c r="J2285" s="62"/>
      <c r="K2285" s="62"/>
      <c r="L2285" s="62"/>
      <c r="M2285" s="67"/>
      <c r="N2285" s="62"/>
      <c r="O2285" s="62"/>
      <c r="P2285" s="62"/>
      <c r="Q2285" s="62"/>
      <c r="R2285" s="66"/>
      <c r="S2285" s="66"/>
      <c r="T2285" s="67"/>
      <c r="U2285" s="67"/>
      <c r="V2285" s="68"/>
      <c r="W2285" s="62"/>
      <c r="X2285" s="62"/>
      <c r="Y2285" s="68"/>
      <c r="Z2285" s="68"/>
      <c r="AA2285" s="68"/>
      <c r="AB2285" s="67"/>
      <c r="AC2285" s="67"/>
      <c r="AD2285" s="67"/>
      <c r="AE2285" s="62"/>
      <c r="AF2285" s="70"/>
      <c r="AG2285" s="67"/>
      <c r="AH2285" s="70"/>
      <c r="AI2285" s="62"/>
      <c r="AJ2285" s="62"/>
      <c r="AK2285" s="62"/>
      <c r="AL2285" s="62"/>
      <c r="AM2285" s="62"/>
      <c r="AN2285" s="70"/>
      <c r="AO2285" s="70"/>
      <c r="AP2285" s="71"/>
      <c r="AQ2285" s="70"/>
      <c r="AR2285" s="83"/>
    </row>
    <row r="2286">
      <c r="A2286" s="61"/>
      <c r="B2286" s="62"/>
      <c r="C2286" s="62"/>
      <c r="D2286" s="62"/>
      <c r="E2286" s="62"/>
      <c r="F2286" s="62"/>
      <c r="G2286" s="62"/>
      <c r="H2286" s="62"/>
      <c r="I2286" s="62"/>
      <c r="J2286" s="62"/>
      <c r="K2286" s="62"/>
      <c r="L2286" s="62"/>
      <c r="M2286" s="67"/>
      <c r="N2286" s="62"/>
      <c r="O2286" s="62"/>
      <c r="P2286" s="62"/>
      <c r="Q2286" s="62"/>
      <c r="R2286" s="66"/>
      <c r="S2286" s="66"/>
      <c r="T2286" s="67"/>
      <c r="U2286" s="67"/>
      <c r="V2286" s="68"/>
      <c r="W2286" s="62"/>
      <c r="X2286" s="62"/>
      <c r="Y2286" s="68"/>
      <c r="Z2286" s="68"/>
      <c r="AA2286" s="68"/>
      <c r="AB2286" s="67"/>
      <c r="AC2286" s="67"/>
      <c r="AD2286" s="67"/>
      <c r="AE2286" s="62"/>
      <c r="AF2286" s="70"/>
      <c r="AG2286" s="67"/>
      <c r="AH2286" s="70"/>
      <c r="AI2286" s="62"/>
      <c r="AJ2286" s="62"/>
      <c r="AK2286" s="62"/>
      <c r="AL2286" s="62"/>
      <c r="AM2286" s="62"/>
      <c r="AN2286" s="70"/>
      <c r="AO2286" s="70"/>
      <c r="AP2286" s="71"/>
      <c r="AQ2286" s="70"/>
      <c r="AR2286" s="83"/>
    </row>
    <row r="2287">
      <c r="A2287" s="61"/>
      <c r="B2287" s="62"/>
      <c r="C2287" s="62"/>
      <c r="D2287" s="62"/>
      <c r="E2287" s="62"/>
      <c r="F2287" s="62"/>
      <c r="G2287" s="62"/>
      <c r="H2287" s="62"/>
      <c r="I2287" s="62"/>
      <c r="J2287" s="62"/>
      <c r="K2287" s="62"/>
      <c r="L2287" s="62"/>
      <c r="M2287" s="67"/>
      <c r="N2287" s="62"/>
      <c r="O2287" s="62"/>
      <c r="P2287" s="62"/>
      <c r="Q2287" s="62"/>
      <c r="R2287" s="66"/>
      <c r="S2287" s="66"/>
      <c r="T2287" s="67"/>
      <c r="U2287" s="67"/>
      <c r="V2287" s="68"/>
      <c r="W2287" s="62"/>
      <c r="X2287" s="62"/>
      <c r="Y2287" s="68"/>
      <c r="Z2287" s="68"/>
      <c r="AA2287" s="68"/>
      <c r="AB2287" s="67"/>
      <c r="AC2287" s="67"/>
      <c r="AD2287" s="67"/>
      <c r="AE2287" s="62"/>
      <c r="AF2287" s="70"/>
      <c r="AG2287" s="67"/>
      <c r="AH2287" s="70"/>
      <c r="AI2287" s="62"/>
      <c r="AJ2287" s="62"/>
      <c r="AK2287" s="62"/>
      <c r="AL2287" s="62"/>
      <c r="AM2287" s="62"/>
      <c r="AN2287" s="70"/>
      <c r="AO2287" s="70"/>
      <c r="AP2287" s="71"/>
      <c r="AQ2287" s="70"/>
      <c r="AR2287" s="83"/>
    </row>
    <row r="2288">
      <c r="A2288" s="61"/>
      <c r="B2288" s="62"/>
      <c r="C2288" s="62"/>
      <c r="D2288" s="62"/>
      <c r="E2288" s="62"/>
      <c r="F2288" s="62"/>
      <c r="G2288" s="62"/>
      <c r="H2288" s="62"/>
      <c r="I2288" s="62"/>
      <c r="J2288" s="62"/>
      <c r="K2288" s="62"/>
      <c r="L2288" s="62"/>
      <c r="M2288" s="67"/>
      <c r="N2288" s="62"/>
      <c r="O2288" s="62"/>
      <c r="P2288" s="62"/>
      <c r="Q2288" s="62"/>
      <c r="R2288" s="66"/>
      <c r="S2288" s="66"/>
      <c r="T2288" s="67"/>
      <c r="U2288" s="67"/>
      <c r="V2288" s="68"/>
      <c r="W2288" s="62"/>
      <c r="X2288" s="62"/>
      <c r="Y2288" s="68"/>
      <c r="Z2288" s="68"/>
      <c r="AA2288" s="68"/>
      <c r="AB2288" s="67"/>
      <c r="AC2288" s="67"/>
      <c r="AD2288" s="67"/>
      <c r="AE2288" s="62"/>
      <c r="AF2288" s="70"/>
      <c r="AG2288" s="67"/>
      <c r="AH2288" s="70"/>
      <c r="AI2288" s="62"/>
      <c r="AJ2288" s="62"/>
      <c r="AK2288" s="62"/>
      <c r="AL2288" s="62"/>
      <c r="AM2288" s="62"/>
      <c r="AN2288" s="70"/>
      <c r="AO2288" s="70"/>
      <c r="AP2288" s="71"/>
      <c r="AQ2288" s="70"/>
      <c r="AR2288" s="83"/>
    </row>
    <row r="2289">
      <c r="A2289" s="61"/>
      <c r="B2289" s="62"/>
      <c r="C2289" s="62"/>
      <c r="D2289" s="62"/>
      <c r="E2289" s="62"/>
      <c r="F2289" s="62"/>
      <c r="G2289" s="62"/>
      <c r="H2289" s="62"/>
      <c r="I2289" s="62"/>
      <c r="J2289" s="62"/>
      <c r="K2289" s="62"/>
      <c r="L2289" s="62"/>
      <c r="M2289" s="67"/>
      <c r="N2289" s="62"/>
      <c r="O2289" s="62"/>
      <c r="P2289" s="62"/>
      <c r="Q2289" s="62"/>
      <c r="R2289" s="66"/>
      <c r="S2289" s="66"/>
      <c r="T2289" s="67"/>
      <c r="U2289" s="67"/>
      <c r="V2289" s="68"/>
      <c r="W2289" s="62"/>
      <c r="X2289" s="62"/>
      <c r="Y2289" s="68"/>
      <c r="Z2289" s="68"/>
      <c r="AA2289" s="68"/>
      <c r="AB2289" s="67"/>
      <c r="AC2289" s="67"/>
      <c r="AD2289" s="67"/>
      <c r="AE2289" s="62"/>
      <c r="AF2289" s="70"/>
      <c r="AG2289" s="67"/>
      <c r="AH2289" s="70"/>
      <c r="AI2289" s="62"/>
      <c r="AJ2289" s="62"/>
      <c r="AK2289" s="62"/>
      <c r="AL2289" s="62"/>
      <c r="AM2289" s="62"/>
      <c r="AN2289" s="70"/>
      <c r="AO2289" s="70"/>
      <c r="AP2289" s="71"/>
      <c r="AQ2289" s="70"/>
      <c r="AR2289" s="83"/>
    </row>
    <row r="2290">
      <c r="A2290" s="61"/>
      <c r="B2290" s="62"/>
      <c r="C2290" s="62"/>
      <c r="D2290" s="62"/>
      <c r="E2290" s="62"/>
      <c r="F2290" s="62"/>
      <c r="G2290" s="62"/>
      <c r="H2290" s="62"/>
      <c r="I2290" s="62"/>
      <c r="J2290" s="62"/>
      <c r="K2290" s="62"/>
      <c r="L2290" s="62"/>
      <c r="M2290" s="67"/>
      <c r="N2290" s="62"/>
      <c r="O2290" s="62"/>
      <c r="P2290" s="62"/>
      <c r="Q2290" s="62"/>
      <c r="R2290" s="66"/>
      <c r="S2290" s="66"/>
      <c r="T2290" s="67"/>
      <c r="U2290" s="67"/>
      <c r="V2290" s="68"/>
      <c r="W2290" s="62"/>
      <c r="X2290" s="62"/>
      <c r="Y2290" s="68"/>
      <c r="Z2290" s="68"/>
      <c r="AA2290" s="68"/>
      <c r="AB2290" s="67"/>
      <c r="AC2290" s="67"/>
      <c r="AD2290" s="67"/>
      <c r="AE2290" s="62"/>
      <c r="AF2290" s="70"/>
      <c r="AG2290" s="67"/>
      <c r="AH2290" s="70"/>
      <c r="AI2290" s="62"/>
      <c r="AJ2290" s="62"/>
      <c r="AK2290" s="62"/>
      <c r="AL2290" s="62"/>
      <c r="AM2290" s="62"/>
      <c r="AN2290" s="70"/>
      <c r="AO2290" s="70"/>
      <c r="AP2290" s="71"/>
      <c r="AQ2290" s="70"/>
      <c r="AR2290" s="83"/>
    </row>
    <row r="2291">
      <c r="A2291" s="61"/>
      <c r="B2291" s="62"/>
      <c r="C2291" s="62"/>
      <c r="D2291" s="62"/>
      <c r="E2291" s="62"/>
      <c r="F2291" s="62"/>
      <c r="G2291" s="62"/>
      <c r="H2291" s="62"/>
      <c r="I2291" s="62"/>
      <c r="J2291" s="62"/>
      <c r="K2291" s="62"/>
      <c r="L2291" s="62"/>
      <c r="M2291" s="67"/>
      <c r="N2291" s="62"/>
      <c r="O2291" s="62"/>
      <c r="P2291" s="62"/>
      <c r="Q2291" s="62"/>
      <c r="R2291" s="66"/>
      <c r="S2291" s="66"/>
      <c r="T2291" s="67"/>
      <c r="U2291" s="67"/>
      <c r="V2291" s="68"/>
      <c r="W2291" s="62"/>
      <c r="X2291" s="62"/>
      <c r="Y2291" s="68"/>
      <c r="Z2291" s="68"/>
      <c r="AA2291" s="68"/>
      <c r="AB2291" s="67"/>
      <c r="AC2291" s="67"/>
      <c r="AD2291" s="67"/>
      <c r="AE2291" s="62"/>
      <c r="AF2291" s="70"/>
      <c r="AG2291" s="67"/>
      <c r="AH2291" s="70"/>
      <c r="AI2291" s="62"/>
      <c r="AJ2291" s="62"/>
      <c r="AK2291" s="62"/>
      <c r="AL2291" s="62"/>
      <c r="AM2291" s="62"/>
      <c r="AN2291" s="70"/>
      <c r="AO2291" s="70"/>
      <c r="AP2291" s="71"/>
      <c r="AQ2291" s="70"/>
      <c r="AR2291" s="83"/>
    </row>
    <row r="2292">
      <c r="A2292" s="61"/>
      <c r="B2292" s="62"/>
      <c r="C2292" s="62"/>
      <c r="D2292" s="62"/>
      <c r="E2292" s="62"/>
      <c r="F2292" s="62"/>
      <c r="G2292" s="62"/>
      <c r="H2292" s="62"/>
      <c r="I2292" s="62"/>
      <c r="J2292" s="62"/>
      <c r="K2292" s="62"/>
      <c r="L2292" s="62"/>
      <c r="M2292" s="67"/>
      <c r="N2292" s="62"/>
      <c r="O2292" s="62"/>
      <c r="P2292" s="62"/>
      <c r="Q2292" s="62"/>
      <c r="R2292" s="66"/>
      <c r="S2292" s="66"/>
      <c r="T2292" s="67"/>
      <c r="U2292" s="67"/>
      <c r="V2292" s="68"/>
      <c r="W2292" s="62"/>
      <c r="X2292" s="62"/>
      <c r="Y2292" s="68"/>
      <c r="Z2292" s="68"/>
      <c r="AA2292" s="68"/>
      <c r="AB2292" s="67"/>
      <c r="AC2292" s="67"/>
      <c r="AD2292" s="67"/>
      <c r="AE2292" s="62"/>
      <c r="AF2292" s="70"/>
      <c r="AG2292" s="67"/>
      <c r="AH2292" s="70"/>
      <c r="AI2292" s="62"/>
      <c r="AJ2292" s="62"/>
      <c r="AK2292" s="62"/>
      <c r="AL2292" s="62"/>
      <c r="AM2292" s="62"/>
      <c r="AN2292" s="70"/>
      <c r="AO2292" s="70"/>
      <c r="AP2292" s="71"/>
      <c r="AQ2292" s="70"/>
      <c r="AR2292" s="83"/>
    </row>
    <row r="2293">
      <c r="A2293" s="61"/>
      <c r="B2293" s="62"/>
      <c r="C2293" s="62"/>
      <c r="D2293" s="62"/>
      <c r="E2293" s="62"/>
      <c r="F2293" s="62"/>
      <c r="G2293" s="62"/>
      <c r="H2293" s="62"/>
      <c r="I2293" s="62"/>
      <c r="J2293" s="62"/>
      <c r="K2293" s="62"/>
      <c r="L2293" s="62"/>
      <c r="M2293" s="67"/>
      <c r="N2293" s="62"/>
      <c r="O2293" s="62"/>
      <c r="P2293" s="62"/>
      <c r="Q2293" s="62"/>
      <c r="R2293" s="66"/>
      <c r="S2293" s="66"/>
      <c r="T2293" s="67"/>
      <c r="U2293" s="67"/>
      <c r="V2293" s="68"/>
      <c r="W2293" s="62"/>
      <c r="X2293" s="62"/>
      <c r="Y2293" s="68"/>
      <c r="Z2293" s="68"/>
      <c r="AA2293" s="68"/>
      <c r="AB2293" s="67"/>
      <c r="AC2293" s="67"/>
      <c r="AD2293" s="67"/>
      <c r="AE2293" s="62"/>
      <c r="AF2293" s="70"/>
      <c r="AG2293" s="67"/>
      <c r="AH2293" s="70"/>
      <c r="AI2293" s="62"/>
      <c r="AJ2293" s="62"/>
      <c r="AK2293" s="62"/>
      <c r="AL2293" s="62"/>
      <c r="AM2293" s="62"/>
      <c r="AN2293" s="70"/>
      <c r="AO2293" s="70"/>
      <c r="AP2293" s="71"/>
      <c r="AQ2293" s="70"/>
      <c r="AR2293" s="83"/>
    </row>
    <row r="2294">
      <c r="A2294" s="61"/>
      <c r="B2294" s="62"/>
      <c r="C2294" s="62"/>
      <c r="D2294" s="62"/>
      <c r="E2294" s="62"/>
      <c r="F2294" s="62"/>
      <c r="G2294" s="62"/>
      <c r="H2294" s="62"/>
      <c r="I2294" s="62"/>
      <c r="J2294" s="62"/>
      <c r="K2294" s="62"/>
      <c r="L2294" s="62"/>
      <c r="M2294" s="67"/>
      <c r="N2294" s="62"/>
      <c r="O2294" s="62"/>
      <c r="P2294" s="62"/>
      <c r="Q2294" s="62"/>
      <c r="R2294" s="66"/>
      <c r="S2294" s="66"/>
      <c r="T2294" s="67"/>
      <c r="U2294" s="67"/>
      <c r="V2294" s="68"/>
      <c r="W2294" s="62"/>
      <c r="X2294" s="62"/>
      <c r="Y2294" s="68"/>
      <c r="Z2294" s="68"/>
      <c r="AA2294" s="68"/>
      <c r="AB2294" s="67"/>
      <c r="AC2294" s="67"/>
      <c r="AD2294" s="67"/>
      <c r="AE2294" s="62"/>
      <c r="AF2294" s="70"/>
      <c r="AG2294" s="67"/>
      <c r="AH2294" s="70"/>
      <c r="AI2294" s="62"/>
      <c r="AJ2294" s="62"/>
      <c r="AK2294" s="62"/>
      <c r="AL2294" s="62"/>
      <c r="AM2294" s="62"/>
      <c r="AN2294" s="70"/>
      <c r="AO2294" s="70"/>
      <c r="AP2294" s="71"/>
      <c r="AQ2294" s="70"/>
      <c r="AR2294" s="83"/>
    </row>
    <row r="2295">
      <c r="A2295" s="61"/>
      <c r="B2295" s="62"/>
      <c r="C2295" s="62"/>
      <c r="D2295" s="62"/>
      <c r="E2295" s="62"/>
      <c r="F2295" s="62"/>
      <c r="G2295" s="62"/>
      <c r="H2295" s="62"/>
      <c r="I2295" s="62"/>
      <c r="J2295" s="62"/>
      <c r="K2295" s="62"/>
      <c r="L2295" s="62"/>
      <c r="M2295" s="67"/>
      <c r="N2295" s="62"/>
      <c r="O2295" s="62"/>
      <c r="P2295" s="62"/>
      <c r="Q2295" s="62"/>
      <c r="R2295" s="66"/>
      <c r="S2295" s="66"/>
      <c r="T2295" s="67"/>
      <c r="U2295" s="67"/>
      <c r="V2295" s="68"/>
      <c r="W2295" s="62"/>
      <c r="X2295" s="62"/>
      <c r="Y2295" s="68"/>
      <c r="Z2295" s="68"/>
      <c r="AA2295" s="68"/>
      <c r="AB2295" s="67"/>
      <c r="AC2295" s="67"/>
      <c r="AD2295" s="67"/>
      <c r="AE2295" s="62"/>
      <c r="AF2295" s="70"/>
      <c r="AG2295" s="67"/>
      <c r="AH2295" s="70"/>
      <c r="AI2295" s="62"/>
      <c r="AJ2295" s="62"/>
      <c r="AK2295" s="62"/>
      <c r="AL2295" s="62"/>
      <c r="AM2295" s="62"/>
      <c r="AN2295" s="70"/>
      <c r="AO2295" s="70"/>
      <c r="AP2295" s="71"/>
      <c r="AQ2295" s="70"/>
      <c r="AR2295" s="83"/>
    </row>
    <row r="2296">
      <c r="A2296" s="61"/>
      <c r="B2296" s="62"/>
      <c r="C2296" s="62"/>
      <c r="D2296" s="62"/>
      <c r="E2296" s="62"/>
      <c r="F2296" s="62"/>
      <c r="G2296" s="62"/>
      <c r="H2296" s="62"/>
      <c r="I2296" s="62"/>
      <c r="J2296" s="62"/>
      <c r="K2296" s="62"/>
      <c r="L2296" s="62"/>
      <c r="M2296" s="67"/>
      <c r="N2296" s="62"/>
      <c r="O2296" s="62"/>
      <c r="P2296" s="62"/>
      <c r="Q2296" s="62"/>
      <c r="R2296" s="66"/>
      <c r="S2296" s="66"/>
      <c r="T2296" s="67"/>
      <c r="U2296" s="67"/>
      <c r="V2296" s="68"/>
      <c r="W2296" s="62"/>
      <c r="X2296" s="62"/>
      <c r="Y2296" s="68"/>
      <c r="Z2296" s="68"/>
      <c r="AA2296" s="68"/>
      <c r="AB2296" s="67"/>
      <c r="AC2296" s="67"/>
      <c r="AD2296" s="67"/>
      <c r="AE2296" s="62"/>
      <c r="AF2296" s="70"/>
      <c r="AG2296" s="67"/>
      <c r="AH2296" s="70"/>
      <c r="AI2296" s="62"/>
      <c r="AJ2296" s="62"/>
      <c r="AK2296" s="62"/>
      <c r="AL2296" s="62"/>
      <c r="AM2296" s="62"/>
      <c r="AN2296" s="70"/>
      <c r="AO2296" s="70"/>
      <c r="AP2296" s="71"/>
      <c r="AQ2296" s="70"/>
      <c r="AR2296" s="83"/>
    </row>
    <row r="2297">
      <c r="A2297" s="61"/>
      <c r="B2297" s="62"/>
      <c r="C2297" s="62"/>
      <c r="D2297" s="62"/>
      <c r="E2297" s="62"/>
      <c r="F2297" s="62"/>
      <c r="G2297" s="62"/>
      <c r="H2297" s="62"/>
      <c r="I2297" s="62"/>
      <c r="J2297" s="62"/>
      <c r="K2297" s="62"/>
      <c r="L2297" s="62"/>
      <c r="M2297" s="67"/>
      <c r="N2297" s="62"/>
      <c r="O2297" s="62"/>
      <c r="P2297" s="62"/>
      <c r="Q2297" s="62"/>
      <c r="R2297" s="66"/>
      <c r="S2297" s="66"/>
      <c r="T2297" s="67"/>
      <c r="U2297" s="67"/>
      <c r="V2297" s="68"/>
      <c r="W2297" s="62"/>
      <c r="X2297" s="62"/>
      <c r="Y2297" s="68"/>
      <c r="Z2297" s="68"/>
      <c r="AA2297" s="68"/>
      <c r="AB2297" s="67"/>
      <c r="AC2297" s="67"/>
      <c r="AD2297" s="67"/>
      <c r="AE2297" s="62"/>
      <c r="AF2297" s="70"/>
      <c r="AG2297" s="67"/>
      <c r="AH2297" s="70"/>
      <c r="AI2297" s="62"/>
      <c r="AJ2297" s="62"/>
      <c r="AK2297" s="62"/>
      <c r="AL2297" s="62"/>
      <c r="AM2297" s="62"/>
      <c r="AN2297" s="70"/>
      <c r="AO2297" s="70"/>
      <c r="AP2297" s="71"/>
      <c r="AQ2297" s="70"/>
      <c r="AR2297" s="83"/>
    </row>
    <row r="2298">
      <c r="A2298" s="61"/>
      <c r="B2298" s="62"/>
      <c r="C2298" s="62"/>
      <c r="D2298" s="62"/>
      <c r="E2298" s="62"/>
      <c r="F2298" s="62"/>
      <c r="G2298" s="62"/>
      <c r="H2298" s="62"/>
      <c r="I2298" s="62"/>
      <c r="J2298" s="62"/>
      <c r="K2298" s="62"/>
      <c r="L2298" s="62"/>
      <c r="M2298" s="67"/>
      <c r="N2298" s="62"/>
      <c r="O2298" s="62"/>
      <c r="P2298" s="62"/>
      <c r="Q2298" s="62"/>
      <c r="R2298" s="66"/>
      <c r="S2298" s="66"/>
      <c r="T2298" s="67"/>
      <c r="U2298" s="67"/>
      <c r="V2298" s="68"/>
      <c r="W2298" s="62"/>
      <c r="X2298" s="62"/>
      <c r="Y2298" s="68"/>
      <c r="Z2298" s="68"/>
      <c r="AA2298" s="68"/>
      <c r="AB2298" s="67"/>
      <c r="AC2298" s="67"/>
      <c r="AD2298" s="67"/>
      <c r="AE2298" s="62"/>
      <c r="AF2298" s="70"/>
      <c r="AG2298" s="67"/>
      <c r="AH2298" s="70"/>
      <c r="AI2298" s="62"/>
      <c r="AJ2298" s="62"/>
      <c r="AK2298" s="62"/>
      <c r="AL2298" s="62"/>
      <c r="AM2298" s="62"/>
      <c r="AN2298" s="70"/>
      <c r="AO2298" s="70"/>
      <c r="AP2298" s="71"/>
      <c r="AQ2298" s="70"/>
      <c r="AR2298" s="83"/>
    </row>
    <row r="2299">
      <c r="A2299" s="61"/>
      <c r="B2299" s="62"/>
      <c r="C2299" s="62"/>
      <c r="D2299" s="62"/>
      <c r="E2299" s="62"/>
      <c r="F2299" s="62"/>
      <c r="G2299" s="62"/>
      <c r="H2299" s="62"/>
      <c r="I2299" s="62"/>
      <c r="J2299" s="62"/>
      <c r="K2299" s="62"/>
      <c r="L2299" s="62"/>
      <c r="M2299" s="67"/>
      <c r="N2299" s="62"/>
      <c r="O2299" s="62"/>
      <c r="P2299" s="62"/>
      <c r="Q2299" s="62"/>
      <c r="R2299" s="66"/>
      <c r="S2299" s="66"/>
      <c r="T2299" s="67"/>
      <c r="U2299" s="67"/>
      <c r="V2299" s="68"/>
      <c r="W2299" s="62"/>
      <c r="X2299" s="62"/>
      <c r="Y2299" s="68"/>
      <c r="Z2299" s="68"/>
      <c r="AA2299" s="68"/>
      <c r="AB2299" s="67"/>
      <c r="AC2299" s="67"/>
      <c r="AD2299" s="67"/>
      <c r="AE2299" s="62"/>
      <c r="AF2299" s="70"/>
      <c r="AG2299" s="67"/>
      <c r="AH2299" s="70"/>
      <c r="AI2299" s="62"/>
      <c r="AJ2299" s="62"/>
      <c r="AK2299" s="62"/>
      <c r="AL2299" s="62"/>
      <c r="AM2299" s="62"/>
      <c r="AN2299" s="70"/>
      <c r="AO2299" s="70"/>
      <c r="AP2299" s="71"/>
      <c r="AQ2299" s="70"/>
      <c r="AR2299" s="83"/>
    </row>
    <row r="2300">
      <c r="A2300" s="61"/>
      <c r="B2300" s="62"/>
      <c r="C2300" s="62"/>
      <c r="D2300" s="62"/>
      <c r="E2300" s="62"/>
      <c r="F2300" s="62"/>
      <c r="G2300" s="62"/>
      <c r="H2300" s="62"/>
      <c r="I2300" s="62"/>
      <c r="J2300" s="62"/>
      <c r="K2300" s="62"/>
      <c r="L2300" s="62"/>
      <c r="M2300" s="67"/>
      <c r="N2300" s="62"/>
      <c r="O2300" s="62"/>
      <c r="P2300" s="62"/>
      <c r="Q2300" s="62"/>
      <c r="R2300" s="66"/>
      <c r="S2300" s="66"/>
      <c r="T2300" s="67"/>
      <c r="U2300" s="67"/>
      <c r="V2300" s="68"/>
      <c r="W2300" s="62"/>
      <c r="X2300" s="62"/>
      <c r="Y2300" s="68"/>
      <c r="Z2300" s="68"/>
      <c r="AA2300" s="68"/>
      <c r="AB2300" s="67"/>
      <c r="AC2300" s="67"/>
      <c r="AD2300" s="67"/>
      <c r="AE2300" s="62"/>
      <c r="AF2300" s="70"/>
      <c r="AG2300" s="67"/>
      <c r="AH2300" s="70"/>
      <c r="AI2300" s="62"/>
      <c r="AJ2300" s="62"/>
      <c r="AK2300" s="62"/>
      <c r="AL2300" s="62"/>
      <c r="AM2300" s="62"/>
      <c r="AN2300" s="70"/>
      <c r="AO2300" s="70"/>
      <c r="AP2300" s="71"/>
      <c r="AQ2300" s="70"/>
      <c r="AR2300" s="83"/>
    </row>
    <row r="2301">
      <c r="A2301" s="61"/>
      <c r="B2301" s="62"/>
      <c r="C2301" s="62"/>
      <c r="D2301" s="62"/>
      <c r="E2301" s="62"/>
      <c r="F2301" s="62"/>
      <c r="G2301" s="62"/>
      <c r="H2301" s="62"/>
      <c r="I2301" s="62"/>
      <c r="J2301" s="62"/>
      <c r="K2301" s="62"/>
      <c r="L2301" s="62"/>
      <c r="M2301" s="67"/>
      <c r="N2301" s="62"/>
      <c r="O2301" s="62"/>
      <c r="P2301" s="62"/>
      <c r="Q2301" s="62"/>
      <c r="R2301" s="66"/>
      <c r="S2301" s="66"/>
      <c r="T2301" s="67"/>
      <c r="U2301" s="67"/>
      <c r="V2301" s="68"/>
      <c r="W2301" s="62"/>
      <c r="X2301" s="62"/>
      <c r="Y2301" s="68"/>
      <c r="Z2301" s="68"/>
      <c r="AA2301" s="68"/>
      <c r="AB2301" s="67"/>
      <c r="AC2301" s="67"/>
      <c r="AD2301" s="67"/>
      <c r="AE2301" s="62"/>
      <c r="AF2301" s="70"/>
      <c r="AG2301" s="67"/>
      <c r="AH2301" s="70"/>
      <c r="AI2301" s="62"/>
      <c r="AJ2301" s="62"/>
      <c r="AK2301" s="62"/>
      <c r="AL2301" s="62"/>
      <c r="AM2301" s="62"/>
      <c r="AN2301" s="70"/>
      <c r="AO2301" s="70"/>
      <c r="AP2301" s="71"/>
      <c r="AQ2301" s="70"/>
      <c r="AR2301" s="83"/>
    </row>
    <row r="2302">
      <c r="A2302" s="61"/>
      <c r="B2302" s="62"/>
      <c r="C2302" s="62"/>
      <c r="D2302" s="62"/>
      <c r="E2302" s="62"/>
      <c r="F2302" s="62"/>
      <c r="G2302" s="62"/>
      <c r="H2302" s="62"/>
      <c r="I2302" s="62"/>
      <c r="J2302" s="62"/>
      <c r="K2302" s="62"/>
      <c r="L2302" s="62"/>
      <c r="M2302" s="67"/>
      <c r="N2302" s="62"/>
      <c r="O2302" s="62"/>
      <c r="P2302" s="62"/>
      <c r="Q2302" s="62"/>
      <c r="R2302" s="66"/>
      <c r="S2302" s="66"/>
      <c r="T2302" s="67"/>
      <c r="U2302" s="67"/>
      <c r="V2302" s="68"/>
      <c r="W2302" s="62"/>
      <c r="X2302" s="62"/>
      <c r="Y2302" s="68"/>
      <c r="Z2302" s="68"/>
      <c r="AA2302" s="68"/>
      <c r="AB2302" s="67"/>
      <c r="AC2302" s="67"/>
      <c r="AD2302" s="67"/>
      <c r="AE2302" s="62"/>
      <c r="AF2302" s="70"/>
      <c r="AG2302" s="67"/>
      <c r="AH2302" s="70"/>
      <c r="AI2302" s="62"/>
      <c r="AJ2302" s="62"/>
      <c r="AK2302" s="62"/>
      <c r="AL2302" s="62"/>
      <c r="AM2302" s="62"/>
      <c r="AN2302" s="70"/>
      <c r="AO2302" s="70"/>
      <c r="AP2302" s="71"/>
      <c r="AQ2302" s="70"/>
      <c r="AR2302" s="83"/>
    </row>
    <row r="2303">
      <c r="A2303" s="61"/>
      <c r="B2303" s="62"/>
      <c r="C2303" s="62"/>
      <c r="D2303" s="62"/>
      <c r="E2303" s="62"/>
      <c r="F2303" s="62"/>
      <c r="G2303" s="62"/>
      <c r="H2303" s="62"/>
      <c r="I2303" s="62"/>
      <c r="J2303" s="62"/>
      <c r="K2303" s="62"/>
      <c r="L2303" s="62"/>
      <c r="M2303" s="67"/>
      <c r="N2303" s="62"/>
      <c r="O2303" s="62"/>
      <c r="P2303" s="62"/>
      <c r="Q2303" s="62"/>
      <c r="R2303" s="66"/>
      <c r="S2303" s="66"/>
      <c r="T2303" s="67"/>
      <c r="U2303" s="67"/>
      <c r="V2303" s="68"/>
      <c r="W2303" s="62"/>
      <c r="X2303" s="62"/>
      <c r="Y2303" s="68"/>
      <c r="Z2303" s="68"/>
      <c r="AA2303" s="68"/>
      <c r="AB2303" s="67"/>
      <c r="AC2303" s="67"/>
      <c r="AD2303" s="67"/>
      <c r="AE2303" s="62"/>
      <c r="AF2303" s="70"/>
      <c r="AG2303" s="67"/>
      <c r="AH2303" s="70"/>
      <c r="AI2303" s="62"/>
      <c r="AJ2303" s="62"/>
      <c r="AK2303" s="62"/>
      <c r="AL2303" s="62"/>
      <c r="AM2303" s="62"/>
      <c r="AN2303" s="70"/>
      <c r="AO2303" s="70"/>
      <c r="AP2303" s="71"/>
      <c r="AQ2303" s="70"/>
      <c r="AR2303" s="83"/>
    </row>
    <row r="2304">
      <c r="A2304" s="61"/>
      <c r="B2304" s="62"/>
      <c r="C2304" s="62"/>
      <c r="D2304" s="62"/>
      <c r="E2304" s="62"/>
      <c r="F2304" s="62"/>
      <c r="G2304" s="62"/>
      <c r="H2304" s="62"/>
      <c r="I2304" s="62"/>
      <c r="J2304" s="62"/>
      <c r="K2304" s="62"/>
      <c r="L2304" s="62"/>
      <c r="M2304" s="67"/>
      <c r="N2304" s="62"/>
      <c r="O2304" s="62"/>
      <c r="P2304" s="62"/>
      <c r="Q2304" s="62"/>
      <c r="R2304" s="66"/>
      <c r="S2304" s="66"/>
      <c r="T2304" s="67"/>
      <c r="U2304" s="67"/>
      <c r="V2304" s="68"/>
      <c r="W2304" s="62"/>
      <c r="X2304" s="62"/>
      <c r="Y2304" s="68"/>
      <c r="Z2304" s="68"/>
      <c r="AA2304" s="68"/>
      <c r="AB2304" s="67"/>
      <c r="AC2304" s="67"/>
      <c r="AD2304" s="67"/>
      <c r="AE2304" s="62"/>
      <c r="AF2304" s="70"/>
      <c r="AG2304" s="67"/>
      <c r="AH2304" s="70"/>
      <c r="AI2304" s="62"/>
      <c r="AJ2304" s="62"/>
      <c r="AK2304" s="62"/>
      <c r="AL2304" s="62"/>
      <c r="AM2304" s="62"/>
      <c r="AN2304" s="70"/>
      <c r="AO2304" s="70"/>
      <c r="AP2304" s="71"/>
      <c r="AQ2304" s="70"/>
      <c r="AR2304" s="83"/>
    </row>
    <row r="2305">
      <c r="A2305" s="61"/>
      <c r="B2305" s="62"/>
      <c r="C2305" s="62"/>
      <c r="D2305" s="62"/>
      <c r="E2305" s="62"/>
      <c r="F2305" s="62"/>
      <c r="G2305" s="62"/>
      <c r="H2305" s="62"/>
      <c r="I2305" s="62"/>
      <c r="J2305" s="62"/>
      <c r="K2305" s="62"/>
      <c r="L2305" s="62"/>
      <c r="M2305" s="67"/>
      <c r="N2305" s="62"/>
      <c r="O2305" s="62"/>
      <c r="P2305" s="62"/>
      <c r="Q2305" s="62"/>
      <c r="R2305" s="66"/>
      <c r="S2305" s="66"/>
      <c r="T2305" s="67"/>
      <c r="U2305" s="67"/>
      <c r="V2305" s="68"/>
      <c r="W2305" s="62"/>
      <c r="X2305" s="62"/>
      <c r="Y2305" s="68"/>
      <c r="Z2305" s="68"/>
      <c r="AA2305" s="68"/>
      <c r="AB2305" s="67"/>
      <c r="AC2305" s="67"/>
      <c r="AD2305" s="67"/>
      <c r="AE2305" s="62"/>
      <c r="AF2305" s="70"/>
      <c r="AG2305" s="67"/>
      <c r="AH2305" s="70"/>
      <c r="AI2305" s="62"/>
      <c r="AJ2305" s="62"/>
      <c r="AK2305" s="62"/>
      <c r="AL2305" s="62"/>
      <c r="AM2305" s="62"/>
      <c r="AN2305" s="70"/>
      <c r="AO2305" s="70"/>
      <c r="AP2305" s="71"/>
      <c r="AQ2305" s="70"/>
      <c r="AR2305" s="83"/>
    </row>
    <row r="2306">
      <c r="A2306" s="61"/>
      <c r="B2306" s="62"/>
      <c r="C2306" s="62"/>
      <c r="D2306" s="62"/>
      <c r="E2306" s="62"/>
      <c r="F2306" s="62"/>
      <c r="G2306" s="62"/>
      <c r="H2306" s="62"/>
      <c r="I2306" s="62"/>
      <c r="J2306" s="62"/>
      <c r="K2306" s="62"/>
      <c r="L2306" s="62"/>
      <c r="M2306" s="67"/>
      <c r="N2306" s="62"/>
      <c r="O2306" s="62"/>
      <c r="P2306" s="62"/>
      <c r="Q2306" s="62"/>
      <c r="R2306" s="66"/>
      <c r="S2306" s="66"/>
      <c r="T2306" s="67"/>
      <c r="U2306" s="67"/>
      <c r="V2306" s="68"/>
      <c r="W2306" s="62"/>
      <c r="X2306" s="62"/>
      <c r="Y2306" s="68"/>
      <c r="Z2306" s="68"/>
      <c r="AA2306" s="68"/>
      <c r="AB2306" s="67"/>
      <c r="AC2306" s="67"/>
      <c r="AD2306" s="67"/>
      <c r="AE2306" s="62"/>
      <c r="AF2306" s="70"/>
      <c r="AG2306" s="67"/>
      <c r="AH2306" s="70"/>
      <c r="AI2306" s="62"/>
      <c r="AJ2306" s="62"/>
      <c r="AK2306" s="62"/>
      <c r="AL2306" s="62"/>
      <c r="AM2306" s="62"/>
      <c r="AN2306" s="70"/>
      <c r="AO2306" s="70"/>
      <c r="AP2306" s="71"/>
      <c r="AQ2306" s="70"/>
      <c r="AR2306" s="83"/>
    </row>
    <row r="2307">
      <c r="A2307" s="61"/>
      <c r="B2307" s="62"/>
      <c r="C2307" s="62"/>
      <c r="D2307" s="62"/>
      <c r="E2307" s="62"/>
      <c r="F2307" s="62"/>
      <c r="G2307" s="62"/>
      <c r="H2307" s="62"/>
      <c r="I2307" s="62"/>
      <c r="J2307" s="62"/>
      <c r="K2307" s="62"/>
      <c r="L2307" s="62"/>
      <c r="M2307" s="67"/>
      <c r="N2307" s="62"/>
      <c r="O2307" s="62"/>
      <c r="P2307" s="62"/>
      <c r="Q2307" s="62"/>
      <c r="R2307" s="66"/>
      <c r="S2307" s="66"/>
      <c r="T2307" s="67"/>
      <c r="U2307" s="67"/>
      <c r="V2307" s="68"/>
      <c r="W2307" s="62"/>
      <c r="X2307" s="62"/>
      <c r="Y2307" s="68"/>
      <c r="Z2307" s="68"/>
      <c r="AA2307" s="68"/>
      <c r="AB2307" s="67"/>
      <c r="AC2307" s="67"/>
      <c r="AD2307" s="67"/>
      <c r="AE2307" s="62"/>
      <c r="AF2307" s="70"/>
      <c r="AG2307" s="67"/>
      <c r="AH2307" s="70"/>
      <c r="AI2307" s="62"/>
      <c r="AJ2307" s="62"/>
      <c r="AK2307" s="62"/>
      <c r="AL2307" s="62"/>
      <c r="AM2307" s="62"/>
      <c r="AN2307" s="70"/>
      <c r="AO2307" s="70"/>
      <c r="AP2307" s="71"/>
      <c r="AQ2307" s="70"/>
      <c r="AR2307" s="83"/>
    </row>
    <row r="2308">
      <c r="A2308" s="61"/>
      <c r="B2308" s="62"/>
      <c r="C2308" s="62"/>
      <c r="D2308" s="62"/>
      <c r="E2308" s="62"/>
      <c r="F2308" s="62"/>
      <c r="G2308" s="62"/>
      <c r="H2308" s="62"/>
      <c r="I2308" s="62"/>
      <c r="J2308" s="62"/>
      <c r="K2308" s="62"/>
      <c r="L2308" s="62"/>
      <c r="M2308" s="67"/>
      <c r="N2308" s="62"/>
      <c r="O2308" s="62"/>
      <c r="P2308" s="62"/>
      <c r="Q2308" s="62"/>
      <c r="R2308" s="66"/>
      <c r="S2308" s="66"/>
      <c r="T2308" s="67"/>
      <c r="U2308" s="67"/>
      <c r="V2308" s="68"/>
      <c r="W2308" s="62"/>
      <c r="X2308" s="62"/>
      <c r="Y2308" s="68"/>
      <c r="Z2308" s="68"/>
      <c r="AA2308" s="68"/>
      <c r="AB2308" s="67"/>
      <c r="AC2308" s="67"/>
      <c r="AD2308" s="67"/>
      <c r="AE2308" s="62"/>
      <c r="AF2308" s="70"/>
      <c r="AG2308" s="67"/>
      <c r="AH2308" s="70"/>
      <c r="AI2308" s="62"/>
      <c r="AJ2308" s="62"/>
      <c r="AK2308" s="62"/>
      <c r="AL2308" s="62"/>
      <c r="AM2308" s="62"/>
      <c r="AN2308" s="70"/>
      <c r="AO2308" s="70"/>
      <c r="AP2308" s="71"/>
      <c r="AQ2308" s="70"/>
      <c r="AR2308" s="83"/>
    </row>
    <row r="2309">
      <c r="A2309" s="61"/>
      <c r="B2309" s="62"/>
      <c r="C2309" s="62"/>
      <c r="D2309" s="62"/>
      <c r="E2309" s="62"/>
      <c r="F2309" s="62"/>
      <c r="G2309" s="62"/>
      <c r="H2309" s="62"/>
      <c r="I2309" s="62"/>
      <c r="J2309" s="62"/>
      <c r="K2309" s="62"/>
      <c r="L2309" s="62"/>
      <c r="M2309" s="67"/>
      <c r="N2309" s="62"/>
      <c r="O2309" s="62"/>
      <c r="P2309" s="62"/>
      <c r="Q2309" s="62"/>
      <c r="R2309" s="66"/>
      <c r="S2309" s="66"/>
      <c r="T2309" s="67"/>
      <c r="U2309" s="67"/>
      <c r="V2309" s="68"/>
      <c r="W2309" s="62"/>
      <c r="X2309" s="62"/>
      <c r="Y2309" s="68"/>
      <c r="Z2309" s="68"/>
      <c r="AA2309" s="68"/>
      <c r="AB2309" s="67"/>
      <c r="AC2309" s="67"/>
      <c r="AD2309" s="67"/>
      <c r="AE2309" s="62"/>
      <c r="AF2309" s="70"/>
      <c r="AG2309" s="67"/>
      <c r="AH2309" s="70"/>
      <c r="AI2309" s="62"/>
      <c r="AJ2309" s="62"/>
      <c r="AK2309" s="62"/>
      <c r="AL2309" s="62"/>
      <c r="AM2309" s="62"/>
      <c r="AN2309" s="70"/>
      <c r="AO2309" s="70"/>
      <c r="AP2309" s="71"/>
      <c r="AQ2309" s="70"/>
      <c r="AR2309" s="83"/>
    </row>
    <row r="2310">
      <c r="A2310" s="61"/>
      <c r="B2310" s="62"/>
      <c r="C2310" s="62"/>
      <c r="D2310" s="62"/>
      <c r="E2310" s="62"/>
      <c r="F2310" s="62"/>
      <c r="G2310" s="62"/>
      <c r="H2310" s="62"/>
      <c r="I2310" s="62"/>
      <c r="J2310" s="62"/>
      <c r="K2310" s="62"/>
      <c r="L2310" s="62"/>
      <c r="M2310" s="67"/>
      <c r="N2310" s="62"/>
      <c r="O2310" s="62"/>
      <c r="P2310" s="62"/>
      <c r="Q2310" s="62"/>
      <c r="R2310" s="66"/>
      <c r="S2310" s="66"/>
      <c r="T2310" s="67"/>
      <c r="U2310" s="67"/>
      <c r="V2310" s="68"/>
      <c r="W2310" s="62"/>
      <c r="X2310" s="62"/>
      <c r="Y2310" s="68"/>
      <c r="Z2310" s="68"/>
      <c r="AA2310" s="68"/>
      <c r="AB2310" s="67"/>
      <c r="AC2310" s="67"/>
      <c r="AD2310" s="67"/>
      <c r="AE2310" s="62"/>
      <c r="AF2310" s="70"/>
      <c r="AG2310" s="67"/>
      <c r="AH2310" s="70"/>
      <c r="AI2310" s="62"/>
      <c r="AJ2310" s="62"/>
      <c r="AK2310" s="62"/>
      <c r="AL2310" s="62"/>
      <c r="AM2310" s="62"/>
      <c r="AN2310" s="70"/>
      <c r="AO2310" s="70"/>
      <c r="AP2310" s="71"/>
      <c r="AQ2310" s="70"/>
      <c r="AR2310" s="83"/>
    </row>
    <row r="2311">
      <c r="A2311" s="61"/>
      <c r="B2311" s="62"/>
      <c r="C2311" s="62"/>
      <c r="D2311" s="62"/>
      <c r="E2311" s="62"/>
      <c r="F2311" s="62"/>
      <c r="G2311" s="62"/>
      <c r="H2311" s="62"/>
      <c r="I2311" s="62"/>
      <c r="J2311" s="62"/>
      <c r="K2311" s="62"/>
      <c r="L2311" s="62"/>
      <c r="M2311" s="67"/>
      <c r="N2311" s="62"/>
      <c r="O2311" s="62"/>
      <c r="P2311" s="62"/>
      <c r="Q2311" s="62"/>
      <c r="R2311" s="66"/>
      <c r="S2311" s="66"/>
      <c r="T2311" s="67"/>
      <c r="U2311" s="67"/>
      <c r="V2311" s="68"/>
      <c r="W2311" s="62"/>
      <c r="X2311" s="62"/>
      <c r="Y2311" s="68"/>
      <c r="Z2311" s="68"/>
      <c r="AA2311" s="68"/>
      <c r="AB2311" s="67"/>
      <c r="AC2311" s="67"/>
      <c r="AD2311" s="67"/>
      <c r="AE2311" s="62"/>
      <c r="AF2311" s="70"/>
      <c r="AG2311" s="67"/>
      <c r="AH2311" s="70"/>
      <c r="AI2311" s="62"/>
      <c r="AJ2311" s="62"/>
      <c r="AK2311" s="62"/>
      <c r="AL2311" s="62"/>
      <c r="AM2311" s="62"/>
      <c r="AN2311" s="70"/>
      <c r="AO2311" s="70"/>
      <c r="AP2311" s="71"/>
      <c r="AQ2311" s="70"/>
      <c r="AR2311" s="83"/>
    </row>
    <row r="2312">
      <c r="A2312" s="61"/>
      <c r="B2312" s="62"/>
      <c r="C2312" s="62"/>
      <c r="D2312" s="62"/>
      <c r="E2312" s="62"/>
      <c r="F2312" s="62"/>
      <c r="G2312" s="62"/>
      <c r="H2312" s="62"/>
      <c r="I2312" s="62"/>
      <c r="J2312" s="62"/>
      <c r="K2312" s="62"/>
      <c r="L2312" s="62"/>
      <c r="M2312" s="67"/>
      <c r="N2312" s="62"/>
      <c r="O2312" s="62"/>
      <c r="P2312" s="62"/>
      <c r="Q2312" s="62"/>
      <c r="R2312" s="66"/>
      <c r="S2312" s="66"/>
      <c r="T2312" s="67"/>
      <c r="U2312" s="67"/>
      <c r="V2312" s="68"/>
      <c r="W2312" s="62"/>
      <c r="X2312" s="62"/>
      <c r="Y2312" s="68"/>
      <c r="Z2312" s="68"/>
      <c r="AA2312" s="68"/>
      <c r="AB2312" s="67"/>
      <c r="AC2312" s="67"/>
      <c r="AD2312" s="67"/>
      <c r="AE2312" s="62"/>
      <c r="AF2312" s="70"/>
      <c r="AG2312" s="67"/>
      <c r="AH2312" s="70"/>
      <c r="AI2312" s="62"/>
      <c r="AJ2312" s="62"/>
      <c r="AK2312" s="62"/>
      <c r="AL2312" s="62"/>
      <c r="AM2312" s="62"/>
      <c r="AN2312" s="70"/>
      <c r="AO2312" s="70"/>
      <c r="AP2312" s="71"/>
      <c r="AQ2312" s="70"/>
      <c r="AR2312" s="83"/>
    </row>
    <row r="2313">
      <c r="A2313" s="61"/>
      <c r="B2313" s="62"/>
      <c r="C2313" s="62"/>
      <c r="D2313" s="62"/>
      <c r="E2313" s="62"/>
      <c r="F2313" s="62"/>
      <c r="G2313" s="62"/>
      <c r="H2313" s="62"/>
      <c r="I2313" s="62"/>
      <c r="J2313" s="62"/>
      <c r="K2313" s="62"/>
      <c r="L2313" s="62"/>
      <c r="M2313" s="67"/>
      <c r="N2313" s="62"/>
      <c r="O2313" s="62"/>
      <c r="P2313" s="62"/>
      <c r="Q2313" s="62"/>
      <c r="R2313" s="66"/>
      <c r="S2313" s="66"/>
      <c r="T2313" s="67"/>
      <c r="U2313" s="67"/>
      <c r="V2313" s="68"/>
      <c r="W2313" s="62"/>
      <c r="X2313" s="62"/>
      <c r="Y2313" s="68"/>
      <c r="Z2313" s="68"/>
      <c r="AA2313" s="68"/>
      <c r="AB2313" s="67"/>
      <c r="AC2313" s="67"/>
      <c r="AD2313" s="67"/>
      <c r="AE2313" s="62"/>
      <c r="AF2313" s="70"/>
      <c r="AG2313" s="67"/>
      <c r="AH2313" s="70"/>
      <c r="AI2313" s="62"/>
      <c r="AJ2313" s="62"/>
      <c r="AK2313" s="62"/>
      <c r="AL2313" s="62"/>
      <c r="AM2313" s="62"/>
      <c r="AN2313" s="70"/>
      <c r="AO2313" s="70"/>
      <c r="AP2313" s="71"/>
      <c r="AQ2313" s="70"/>
      <c r="AR2313" s="83"/>
    </row>
    <row r="2314">
      <c r="A2314" s="61"/>
      <c r="B2314" s="62"/>
      <c r="C2314" s="62"/>
      <c r="D2314" s="62"/>
      <c r="E2314" s="62"/>
      <c r="F2314" s="62"/>
      <c r="G2314" s="62"/>
      <c r="H2314" s="62"/>
      <c r="I2314" s="62"/>
      <c r="J2314" s="62"/>
      <c r="K2314" s="62"/>
      <c r="L2314" s="62"/>
      <c r="M2314" s="67"/>
      <c r="N2314" s="62"/>
      <c r="O2314" s="62"/>
      <c r="P2314" s="62"/>
      <c r="Q2314" s="62"/>
      <c r="R2314" s="66"/>
      <c r="S2314" s="66"/>
      <c r="T2314" s="67"/>
      <c r="U2314" s="67"/>
      <c r="V2314" s="68"/>
      <c r="W2314" s="62"/>
      <c r="X2314" s="62"/>
      <c r="Y2314" s="68"/>
      <c r="Z2314" s="68"/>
      <c r="AA2314" s="68"/>
      <c r="AB2314" s="67"/>
      <c r="AC2314" s="67"/>
      <c r="AD2314" s="67"/>
      <c r="AE2314" s="62"/>
      <c r="AF2314" s="70"/>
      <c r="AG2314" s="67"/>
      <c r="AH2314" s="70"/>
      <c r="AI2314" s="62"/>
      <c r="AJ2314" s="62"/>
      <c r="AK2314" s="62"/>
      <c r="AL2314" s="62"/>
      <c r="AM2314" s="62"/>
      <c r="AN2314" s="70"/>
      <c r="AO2314" s="70"/>
      <c r="AP2314" s="71"/>
      <c r="AQ2314" s="70"/>
      <c r="AR2314" s="83"/>
    </row>
    <row r="2315">
      <c r="A2315" s="61"/>
      <c r="B2315" s="62"/>
      <c r="C2315" s="62"/>
      <c r="D2315" s="62"/>
      <c r="E2315" s="62"/>
      <c r="F2315" s="62"/>
      <c r="G2315" s="62"/>
      <c r="H2315" s="62"/>
      <c r="I2315" s="62"/>
      <c r="J2315" s="62"/>
      <c r="K2315" s="62"/>
      <c r="L2315" s="62"/>
      <c r="M2315" s="67"/>
      <c r="N2315" s="62"/>
      <c r="O2315" s="62"/>
      <c r="P2315" s="62"/>
      <c r="Q2315" s="62"/>
      <c r="R2315" s="66"/>
      <c r="S2315" s="66"/>
      <c r="T2315" s="67"/>
      <c r="U2315" s="67"/>
      <c r="V2315" s="68"/>
      <c r="W2315" s="62"/>
      <c r="X2315" s="62"/>
      <c r="Y2315" s="68"/>
      <c r="Z2315" s="68"/>
      <c r="AA2315" s="68"/>
      <c r="AB2315" s="67"/>
      <c r="AC2315" s="67"/>
      <c r="AD2315" s="67"/>
      <c r="AE2315" s="62"/>
      <c r="AF2315" s="70"/>
      <c r="AG2315" s="67"/>
      <c r="AH2315" s="70"/>
      <c r="AI2315" s="62"/>
      <c r="AJ2315" s="62"/>
      <c r="AK2315" s="62"/>
      <c r="AL2315" s="62"/>
      <c r="AM2315" s="62"/>
      <c r="AN2315" s="70"/>
      <c r="AO2315" s="70"/>
      <c r="AP2315" s="71"/>
      <c r="AQ2315" s="70"/>
      <c r="AR2315" s="83"/>
    </row>
    <row r="2316">
      <c r="A2316" s="61"/>
      <c r="B2316" s="62"/>
      <c r="C2316" s="62"/>
      <c r="D2316" s="62"/>
      <c r="E2316" s="62"/>
      <c r="F2316" s="62"/>
      <c r="G2316" s="62"/>
      <c r="H2316" s="62"/>
      <c r="I2316" s="62"/>
      <c r="J2316" s="62"/>
      <c r="K2316" s="62"/>
      <c r="L2316" s="62"/>
      <c r="M2316" s="67"/>
      <c r="N2316" s="62"/>
      <c r="O2316" s="62"/>
      <c r="P2316" s="62"/>
      <c r="Q2316" s="62"/>
      <c r="R2316" s="66"/>
      <c r="S2316" s="66"/>
      <c r="T2316" s="67"/>
      <c r="U2316" s="67"/>
      <c r="V2316" s="68"/>
      <c r="W2316" s="62"/>
      <c r="X2316" s="62"/>
      <c r="Y2316" s="68"/>
      <c r="Z2316" s="68"/>
      <c r="AA2316" s="68"/>
      <c r="AB2316" s="67"/>
      <c r="AC2316" s="67"/>
      <c r="AD2316" s="67"/>
      <c r="AE2316" s="62"/>
      <c r="AF2316" s="70"/>
      <c r="AG2316" s="67"/>
      <c r="AH2316" s="70"/>
      <c r="AI2316" s="62"/>
      <c r="AJ2316" s="62"/>
      <c r="AK2316" s="62"/>
      <c r="AL2316" s="62"/>
      <c r="AM2316" s="62"/>
      <c r="AN2316" s="70"/>
      <c r="AO2316" s="70"/>
      <c r="AP2316" s="71"/>
      <c r="AQ2316" s="70"/>
      <c r="AR2316" s="83"/>
    </row>
    <row r="2317">
      <c r="A2317" s="61"/>
      <c r="B2317" s="62"/>
      <c r="C2317" s="62"/>
      <c r="D2317" s="62"/>
      <c r="E2317" s="62"/>
      <c r="F2317" s="62"/>
      <c r="G2317" s="62"/>
      <c r="H2317" s="62"/>
      <c r="I2317" s="62"/>
      <c r="J2317" s="62"/>
      <c r="K2317" s="62"/>
      <c r="L2317" s="62"/>
      <c r="M2317" s="67"/>
      <c r="N2317" s="62"/>
      <c r="O2317" s="62"/>
      <c r="P2317" s="62"/>
      <c r="Q2317" s="62"/>
      <c r="R2317" s="66"/>
      <c r="S2317" s="66"/>
      <c r="T2317" s="67"/>
      <c r="U2317" s="67"/>
      <c r="V2317" s="68"/>
      <c r="W2317" s="62"/>
      <c r="X2317" s="62"/>
      <c r="Y2317" s="68"/>
      <c r="Z2317" s="68"/>
      <c r="AA2317" s="68"/>
      <c r="AB2317" s="67"/>
      <c r="AC2317" s="67"/>
      <c r="AD2317" s="67"/>
      <c r="AE2317" s="62"/>
      <c r="AF2317" s="70"/>
      <c r="AG2317" s="67"/>
      <c r="AH2317" s="70"/>
      <c r="AI2317" s="62"/>
      <c r="AJ2317" s="62"/>
      <c r="AK2317" s="62"/>
      <c r="AL2317" s="62"/>
      <c r="AM2317" s="62"/>
      <c r="AN2317" s="70"/>
      <c r="AO2317" s="70"/>
      <c r="AP2317" s="71"/>
      <c r="AQ2317" s="70"/>
      <c r="AR2317" s="83"/>
    </row>
    <row r="2318">
      <c r="A2318" s="61"/>
      <c r="B2318" s="62"/>
      <c r="C2318" s="62"/>
      <c r="D2318" s="62"/>
      <c r="E2318" s="62"/>
      <c r="F2318" s="62"/>
      <c r="G2318" s="62"/>
      <c r="H2318" s="62"/>
      <c r="I2318" s="62"/>
      <c r="J2318" s="62"/>
      <c r="K2318" s="62"/>
      <c r="L2318" s="62"/>
      <c r="M2318" s="67"/>
      <c r="N2318" s="62"/>
      <c r="O2318" s="62"/>
      <c r="P2318" s="62"/>
      <c r="Q2318" s="62"/>
      <c r="R2318" s="66"/>
      <c r="S2318" s="66"/>
      <c r="T2318" s="67"/>
      <c r="U2318" s="67"/>
      <c r="V2318" s="68"/>
      <c r="W2318" s="62"/>
      <c r="X2318" s="62"/>
      <c r="Y2318" s="68"/>
      <c r="Z2318" s="68"/>
      <c r="AA2318" s="68"/>
      <c r="AB2318" s="67"/>
      <c r="AC2318" s="67"/>
      <c r="AD2318" s="67"/>
      <c r="AE2318" s="62"/>
      <c r="AF2318" s="70"/>
      <c r="AG2318" s="67"/>
      <c r="AH2318" s="70"/>
      <c r="AI2318" s="62"/>
      <c r="AJ2318" s="62"/>
      <c r="AK2318" s="62"/>
      <c r="AL2318" s="62"/>
      <c r="AM2318" s="62"/>
      <c r="AN2318" s="70"/>
      <c r="AO2318" s="70"/>
      <c r="AP2318" s="71"/>
      <c r="AQ2318" s="70"/>
      <c r="AR2318" s="83"/>
    </row>
    <row r="2319">
      <c r="A2319" s="61"/>
      <c r="B2319" s="62"/>
      <c r="C2319" s="62"/>
      <c r="D2319" s="62"/>
      <c r="E2319" s="62"/>
      <c r="F2319" s="62"/>
      <c r="G2319" s="62"/>
      <c r="H2319" s="62"/>
      <c r="I2319" s="62"/>
      <c r="J2319" s="62"/>
      <c r="K2319" s="62"/>
      <c r="L2319" s="62"/>
      <c r="M2319" s="67"/>
      <c r="N2319" s="62"/>
      <c r="O2319" s="62"/>
      <c r="P2319" s="62"/>
      <c r="Q2319" s="62"/>
      <c r="R2319" s="66"/>
      <c r="S2319" s="66"/>
      <c r="T2319" s="67"/>
      <c r="U2319" s="67"/>
      <c r="V2319" s="68"/>
      <c r="W2319" s="62"/>
      <c r="X2319" s="62"/>
      <c r="Y2319" s="68"/>
      <c r="Z2319" s="68"/>
      <c r="AA2319" s="68"/>
      <c r="AB2319" s="67"/>
      <c r="AC2319" s="67"/>
      <c r="AD2319" s="67"/>
      <c r="AE2319" s="62"/>
      <c r="AF2319" s="70"/>
      <c r="AG2319" s="67"/>
      <c r="AH2319" s="70"/>
      <c r="AI2319" s="62"/>
      <c r="AJ2319" s="62"/>
      <c r="AK2319" s="62"/>
      <c r="AL2319" s="62"/>
      <c r="AM2319" s="62"/>
      <c r="AN2319" s="70"/>
      <c r="AO2319" s="70"/>
      <c r="AP2319" s="71"/>
      <c r="AQ2319" s="70"/>
      <c r="AR2319" s="83"/>
    </row>
    <row r="2320">
      <c r="A2320" s="61"/>
      <c r="B2320" s="62"/>
      <c r="C2320" s="62"/>
      <c r="D2320" s="62"/>
      <c r="E2320" s="62"/>
      <c r="F2320" s="62"/>
      <c r="G2320" s="62"/>
      <c r="H2320" s="62"/>
      <c r="I2320" s="62"/>
      <c r="J2320" s="62"/>
      <c r="K2320" s="62"/>
      <c r="L2320" s="62"/>
      <c r="M2320" s="67"/>
      <c r="N2320" s="62"/>
      <c r="O2320" s="62"/>
      <c r="P2320" s="62"/>
      <c r="Q2320" s="62"/>
      <c r="R2320" s="66"/>
      <c r="S2320" s="66"/>
      <c r="T2320" s="67"/>
      <c r="U2320" s="67"/>
      <c r="V2320" s="68"/>
      <c r="W2320" s="62"/>
      <c r="X2320" s="62"/>
      <c r="Y2320" s="68"/>
      <c r="Z2320" s="68"/>
      <c r="AA2320" s="68"/>
      <c r="AB2320" s="67"/>
      <c r="AC2320" s="67"/>
      <c r="AD2320" s="67"/>
      <c r="AE2320" s="62"/>
      <c r="AF2320" s="70"/>
      <c r="AG2320" s="67"/>
      <c r="AH2320" s="70"/>
      <c r="AI2320" s="62"/>
      <c r="AJ2320" s="62"/>
      <c r="AK2320" s="62"/>
      <c r="AL2320" s="62"/>
      <c r="AM2320" s="62"/>
      <c r="AN2320" s="70"/>
      <c r="AO2320" s="70"/>
      <c r="AP2320" s="71"/>
      <c r="AQ2320" s="70"/>
      <c r="AR2320" s="83"/>
    </row>
    <row r="2321">
      <c r="A2321" s="61"/>
      <c r="B2321" s="62"/>
      <c r="C2321" s="62"/>
      <c r="D2321" s="62"/>
      <c r="E2321" s="62"/>
      <c r="F2321" s="62"/>
      <c r="G2321" s="62"/>
      <c r="H2321" s="62"/>
      <c r="I2321" s="62"/>
      <c r="J2321" s="62"/>
      <c r="K2321" s="62"/>
      <c r="L2321" s="62"/>
      <c r="M2321" s="67"/>
      <c r="N2321" s="62"/>
      <c r="O2321" s="62"/>
      <c r="P2321" s="62"/>
      <c r="Q2321" s="62"/>
      <c r="R2321" s="66"/>
      <c r="S2321" s="66"/>
      <c r="T2321" s="67"/>
      <c r="U2321" s="67"/>
      <c r="V2321" s="68"/>
      <c r="W2321" s="62"/>
      <c r="X2321" s="62"/>
      <c r="Y2321" s="68"/>
      <c r="Z2321" s="68"/>
      <c r="AA2321" s="68"/>
      <c r="AB2321" s="67"/>
      <c r="AC2321" s="67"/>
      <c r="AD2321" s="67"/>
      <c r="AE2321" s="62"/>
      <c r="AF2321" s="70"/>
      <c r="AG2321" s="67"/>
      <c r="AH2321" s="70"/>
      <c r="AI2321" s="62"/>
      <c r="AJ2321" s="62"/>
      <c r="AK2321" s="62"/>
      <c r="AL2321" s="62"/>
      <c r="AM2321" s="62"/>
      <c r="AN2321" s="70"/>
      <c r="AO2321" s="70"/>
      <c r="AP2321" s="71"/>
      <c r="AQ2321" s="70"/>
      <c r="AR2321" s="83"/>
    </row>
    <row r="2322">
      <c r="A2322" s="61"/>
      <c r="B2322" s="62"/>
      <c r="C2322" s="62"/>
      <c r="D2322" s="62"/>
      <c r="E2322" s="62"/>
      <c r="F2322" s="62"/>
      <c r="G2322" s="62"/>
      <c r="H2322" s="62"/>
      <c r="I2322" s="62"/>
      <c r="J2322" s="62"/>
      <c r="K2322" s="62"/>
      <c r="L2322" s="62"/>
      <c r="M2322" s="67"/>
      <c r="N2322" s="62"/>
      <c r="O2322" s="62"/>
      <c r="P2322" s="62"/>
      <c r="Q2322" s="62"/>
      <c r="R2322" s="66"/>
      <c r="S2322" s="66"/>
      <c r="T2322" s="67"/>
      <c r="U2322" s="67"/>
      <c r="V2322" s="68"/>
      <c r="W2322" s="62"/>
      <c r="X2322" s="62"/>
      <c r="Y2322" s="68"/>
      <c r="Z2322" s="68"/>
      <c r="AA2322" s="68"/>
      <c r="AB2322" s="67"/>
      <c r="AC2322" s="67"/>
      <c r="AD2322" s="67"/>
      <c r="AE2322" s="62"/>
      <c r="AF2322" s="70"/>
      <c r="AG2322" s="67"/>
      <c r="AH2322" s="70"/>
      <c r="AI2322" s="62"/>
      <c r="AJ2322" s="62"/>
      <c r="AK2322" s="62"/>
      <c r="AL2322" s="62"/>
      <c r="AM2322" s="62"/>
      <c r="AN2322" s="70"/>
      <c r="AO2322" s="70"/>
      <c r="AP2322" s="71"/>
      <c r="AQ2322" s="70"/>
      <c r="AR2322" s="83"/>
    </row>
    <row r="2323">
      <c r="A2323" s="61"/>
      <c r="B2323" s="62"/>
      <c r="C2323" s="62"/>
      <c r="D2323" s="62"/>
      <c r="E2323" s="62"/>
      <c r="F2323" s="62"/>
      <c r="G2323" s="62"/>
      <c r="H2323" s="62"/>
      <c r="I2323" s="62"/>
      <c r="J2323" s="62"/>
      <c r="K2323" s="62"/>
      <c r="L2323" s="62"/>
      <c r="M2323" s="67"/>
      <c r="N2323" s="62"/>
      <c r="O2323" s="62"/>
      <c r="P2323" s="62"/>
      <c r="Q2323" s="62"/>
      <c r="R2323" s="66"/>
      <c r="S2323" s="66"/>
      <c r="T2323" s="67"/>
      <c r="U2323" s="67"/>
      <c r="V2323" s="68"/>
      <c r="W2323" s="62"/>
      <c r="X2323" s="62"/>
      <c r="Y2323" s="68"/>
      <c r="Z2323" s="68"/>
      <c r="AA2323" s="68"/>
      <c r="AB2323" s="67"/>
      <c r="AC2323" s="67"/>
      <c r="AD2323" s="67"/>
      <c r="AE2323" s="62"/>
      <c r="AF2323" s="70"/>
      <c r="AG2323" s="67"/>
      <c r="AH2323" s="70"/>
      <c r="AI2323" s="62"/>
      <c r="AJ2323" s="62"/>
      <c r="AK2323" s="62"/>
      <c r="AL2323" s="62"/>
      <c r="AM2323" s="62"/>
      <c r="AN2323" s="70"/>
      <c r="AO2323" s="70"/>
      <c r="AP2323" s="71"/>
      <c r="AQ2323" s="70"/>
      <c r="AR2323" s="83"/>
    </row>
    <row r="2324">
      <c r="A2324" s="61"/>
      <c r="B2324" s="62"/>
      <c r="C2324" s="62"/>
      <c r="D2324" s="62"/>
      <c r="E2324" s="62"/>
      <c r="F2324" s="62"/>
      <c r="G2324" s="62"/>
      <c r="H2324" s="62"/>
      <c r="I2324" s="62"/>
      <c r="J2324" s="62"/>
      <c r="K2324" s="62"/>
      <c r="L2324" s="62"/>
      <c r="M2324" s="67"/>
      <c r="N2324" s="62"/>
      <c r="O2324" s="62"/>
      <c r="P2324" s="62"/>
      <c r="Q2324" s="62"/>
      <c r="R2324" s="66"/>
      <c r="S2324" s="66"/>
      <c r="T2324" s="67"/>
      <c r="U2324" s="67"/>
      <c r="V2324" s="68"/>
      <c r="W2324" s="62"/>
      <c r="X2324" s="62"/>
      <c r="Y2324" s="68"/>
      <c r="Z2324" s="68"/>
      <c r="AA2324" s="68"/>
      <c r="AB2324" s="67"/>
      <c r="AC2324" s="67"/>
      <c r="AD2324" s="67"/>
      <c r="AE2324" s="62"/>
      <c r="AF2324" s="70"/>
      <c r="AG2324" s="67"/>
      <c r="AH2324" s="70"/>
      <c r="AI2324" s="62"/>
      <c r="AJ2324" s="62"/>
      <c r="AK2324" s="62"/>
      <c r="AL2324" s="62"/>
      <c r="AM2324" s="62"/>
      <c r="AN2324" s="70"/>
      <c r="AO2324" s="70"/>
      <c r="AP2324" s="71"/>
      <c r="AQ2324" s="70"/>
      <c r="AR2324" s="83"/>
    </row>
    <row r="2325">
      <c r="A2325" s="61"/>
      <c r="B2325" s="62"/>
      <c r="C2325" s="62"/>
      <c r="D2325" s="62"/>
      <c r="E2325" s="62"/>
      <c r="F2325" s="62"/>
      <c r="G2325" s="62"/>
      <c r="H2325" s="62"/>
      <c r="I2325" s="62"/>
      <c r="J2325" s="62"/>
      <c r="K2325" s="62"/>
      <c r="L2325" s="62"/>
      <c r="M2325" s="67"/>
      <c r="N2325" s="62"/>
      <c r="O2325" s="62"/>
      <c r="P2325" s="62"/>
      <c r="Q2325" s="62"/>
      <c r="R2325" s="66"/>
      <c r="S2325" s="66"/>
      <c r="T2325" s="67"/>
      <c r="U2325" s="67"/>
      <c r="V2325" s="68"/>
      <c r="W2325" s="62"/>
      <c r="X2325" s="62"/>
      <c r="Y2325" s="68"/>
      <c r="Z2325" s="68"/>
      <c r="AA2325" s="68"/>
      <c r="AB2325" s="67"/>
      <c r="AC2325" s="67"/>
      <c r="AD2325" s="67"/>
      <c r="AE2325" s="62"/>
      <c r="AF2325" s="70"/>
      <c r="AG2325" s="67"/>
      <c r="AH2325" s="70"/>
      <c r="AI2325" s="62"/>
      <c r="AJ2325" s="62"/>
      <c r="AK2325" s="62"/>
      <c r="AL2325" s="62"/>
      <c r="AM2325" s="62"/>
      <c r="AN2325" s="70"/>
      <c r="AO2325" s="70"/>
      <c r="AP2325" s="71"/>
      <c r="AQ2325" s="70"/>
      <c r="AR2325" s="83"/>
    </row>
    <row r="2326">
      <c r="A2326" s="61"/>
      <c r="B2326" s="62"/>
      <c r="C2326" s="62"/>
      <c r="D2326" s="62"/>
      <c r="E2326" s="62"/>
      <c r="F2326" s="62"/>
      <c r="G2326" s="62"/>
      <c r="H2326" s="62"/>
      <c r="I2326" s="62"/>
      <c r="J2326" s="62"/>
      <c r="K2326" s="62"/>
      <c r="L2326" s="62"/>
      <c r="M2326" s="67"/>
      <c r="N2326" s="62"/>
      <c r="O2326" s="62"/>
      <c r="P2326" s="62"/>
      <c r="Q2326" s="62"/>
      <c r="R2326" s="66"/>
      <c r="S2326" s="66"/>
      <c r="T2326" s="67"/>
      <c r="U2326" s="67"/>
      <c r="V2326" s="68"/>
      <c r="W2326" s="62"/>
      <c r="X2326" s="62"/>
      <c r="Y2326" s="68"/>
      <c r="Z2326" s="68"/>
      <c r="AA2326" s="68"/>
      <c r="AB2326" s="67"/>
      <c r="AC2326" s="67"/>
      <c r="AD2326" s="67"/>
      <c r="AE2326" s="62"/>
      <c r="AF2326" s="70"/>
      <c r="AG2326" s="67"/>
      <c r="AH2326" s="70"/>
      <c r="AI2326" s="62"/>
      <c r="AJ2326" s="62"/>
      <c r="AK2326" s="62"/>
      <c r="AL2326" s="62"/>
      <c r="AM2326" s="62"/>
      <c r="AN2326" s="70"/>
      <c r="AO2326" s="70"/>
      <c r="AP2326" s="71"/>
      <c r="AQ2326" s="70"/>
      <c r="AR2326" s="83"/>
    </row>
    <row r="2327">
      <c r="A2327" s="61"/>
      <c r="B2327" s="62"/>
      <c r="C2327" s="62"/>
      <c r="D2327" s="62"/>
      <c r="E2327" s="62"/>
      <c r="F2327" s="62"/>
      <c r="G2327" s="62"/>
      <c r="H2327" s="62"/>
      <c r="I2327" s="62"/>
      <c r="J2327" s="62"/>
      <c r="K2327" s="62"/>
      <c r="L2327" s="62"/>
      <c r="M2327" s="67"/>
      <c r="N2327" s="62"/>
      <c r="O2327" s="62"/>
      <c r="P2327" s="62"/>
      <c r="Q2327" s="62"/>
      <c r="R2327" s="66"/>
      <c r="S2327" s="66"/>
      <c r="T2327" s="67"/>
      <c r="U2327" s="67"/>
      <c r="V2327" s="68"/>
      <c r="W2327" s="62"/>
      <c r="X2327" s="62"/>
      <c r="Y2327" s="68"/>
      <c r="Z2327" s="68"/>
      <c r="AA2327" s="68"/>
      <c r="AB2327" s="67"/>
      <c r="AC2327" s="67"/>
      <c r="AD2327" s="67"/>
      <c r="AE2327" s="62"/>
      <c r="AF2327" s="70"/>
      <c r="AG2327" s="67"/>
      <c r="AH2327" s="70"/>
      <c r="AI2327" s="62"/>
      <c r="AJ2327" s="62"/>
      <c r="AK2327" s="62"/>
      <c r="AL2327" s="62"/>
      <c r="AM2327" s="62"/>
      <c r="AN2327" s="70"/>
      <c r="AO2327" s="70"/>
      <c r="AP2327" s="71"/>
      <c r="AQ2327" s="70"/>
      <c r="AR2327" s="83"/>
    </row>
    <row r="2328">
      <c r="A2328" s="61"/>
      <c r="B2328" s="62"/>
      <c r="C2328" s="62"/>
      <c r="D2328" s="62"/>
      <c r="E2328" s="62"/>
      <c r="F2328" s="62"/>
      <c r="G2328" s="62"/>
      <c r="H2328" s="62"/>
      <c r="I2328" s="62"/>
      <c r="J2328" s="62"/>
      <c r="K2328" s="62"/>
      <c r="L2328" s="62"/>
      <c r="M2328" s="67"/>
      <c r="N2328" s="62"/>
      <c r="O2328" s="62"/>
      <c r="P2328" s="62"/>
      <c r="Q2328" s="62"/>
      <c r="R2328" s="66"/>
      <c r="S2328" s="66"/>
      <c r="T2328" s="67"/>
      <c r="U2328" s="67"/>
      <c r="V2328" s="68"/>
      <c r="W2328" s="62"/>
      <c r="X2328" s="62"/>
      <c r="Y2328" s="68"/>
      <c r="Z2328" s="68"/>
      <c r="AA2328" s="68"/>
      <c r="AB2328" s="67"/>
      <c r="AC2328" s="67"/>
      <c r="AD2328" s="67"/>
      <c r="AE2328" s="62"/>
      <c r="AF2328" s="70"/>
      <c r="AG2328" s="67"/>
      <c r="AH2328" s="70"/>
      <c r="AI2328" s="62"/>
      <c r="AJ2328" s="62"/>
      <c r="AK2328" s="62"/>
      <c r="AL2328" s="62"/>
      <c r="AM2328" s="62"/>
      <c r="AN2328" s="70"/>
      <c r="AO2328" s="70"/>
      <c r="AP2328" s="71"/>
      <c r="AQ2328" s="70"/>
      <c r="AR2328" s="83"/>
    </row>
    <row r="2329">
      <c r="A2329" s="61"/>
      <c r="B2329" s="62"/>
      <c r="C2329" s="62"/>
      <c r="D2329" s="62"/>
      <c r="E2329" s="62"/>
      <c r="F2329" s="62"/>
      <c r="G2329" s="62"/>
      <c r="H2329" s="62"/>
      <c r="I2329" s="62"/>
      <c r="J2329" s="62"/>
      <c r="K2329" s="62"/>
      <c r="L2329" s="62"/>
      <c r="M2329" s="67"/>
      <c r="N2329" s="62"/>
      <c r="O2329" s="62"/>
      <c r="P2329" s="62"/>
      <c r="Q2329" s="62"/>
      <c r="R2329" s="66"/>
      <c r="S2329" s="66"/>
      <c r="T2329" s="67"/>
      <c r="U2329" s="67"/>
      <c r="V2329" s="68"/>
      <c r="W2329" s="62"/>
      <c r="X2329" s="62"/>
      <c r="Y2329" s="68"/>
      <c r="Z2329" s="68"/>
      <c r="AA2329" s="68"/>
      <c r="AB2329" s="67"/>
      <c r="AC2329" s="67"/>
      <c r="AD2329" s="67"/>
      <c r="AE2329" s="62"/>
      <c r="AF2329" s="70"/>
      <c r="AG2329" s="67"/>
      <c r="AH2329" s="70"/>
      <c r="AI2329" s="62"/>
      <c r="AJ2329" s="62"/>
      <c r="AK2329" s="62"/>
      <c r="AL2329" s="62"/>
      <c r="AM2329" s="62"/>
      <c r="AN2329" s="70"/>
      <c r="AO2329" s="70"/>
      <c r="AP2329" s="71"/>
      <c r="AQ2329" s="70"/>
      <c r="AR2329" s="83"/>
    </row>
    <row r="2330">
      <c r="A2330" s="61"/>
      <c r="B2330" s="62"/>
      <c r="C2330" s="62"/>
      <c r="D2330" s="62"/>
      <c r="E2330" s="62"/>
      <c r="F2330" s="62"/>
      <c r="G2330" s="62"/>
      <c r="H2330" s="62"/>
      <c r="I2330" s="62"/>
      <c r="J2330" s="62"/>
      <c r="K2330" s="62"/>
      <c r="L2330" s="62"/>
      <c r="M2330" s="67"/>
      <c r="N2330" s="62"/>
      <c r="O2330" s="62"/>
      <c r="P2330" s="62"/>
      <c r="Q2330" s="62"/>
      <c r="R2330" s="66"/>
      <c r="S2330" s="66"/>
      <c r="T2330" s="67"/>
      <c r="U2330" s="67"/>
      <c r="V2330" s="68"/>
      <c r="W2330" s="62"/>
      <c r="X2330" s="62"/>
      <c r="Y2330" s="68"/>
      <c r="Z2330" s="68"/>
      <c r="AA2330" s="68"/>
      <c r="AB2330" s="67"/>
      <c r="AC2330" s="67"/>
      <c r="AD2330" s="67"/>
      <c r="AE2330" s="62"/>
      <c r="AF2330" s="70"/>
      <c r="AG2330" s="67"/>
      <c r="AH2330" s="70"/>
      <c r="AI2330" s="62"/>
      <c r="AJ2330" s="62"/>
      <c r="AK2330" s="62"/>
      <c r="AL2330" s="62"/>
      <c r="AM2330" s="62"/>
      <c r="AN2330" s="70"/>
      <c r="AO2330" s="70"/>
      <c r="AP2330" s="71"/>
      <c r="AQ2330" s="70"/>
      <c r="AR2330" s="83"/>
    </row>
    <row r="2331">
      <c r="A2331" s="61"/>
      <c r="B2331" s="62"/>
      <c r="C2331" s="62"/>
      <c r="D2331" s="62"/>
      <c r="E2331" s="62"/>
      <c r="F2331" s="62"/>
      <c r="G2331" s="62"/>
      <c r="H2331" s="62"/>
      <c r="I2331" s="62"/>
      <c r="J2331" s="62"/>
      <c r="K2331" s="62"/>
      <c r="L2331" s="62"/>
      <c r="M2331" s="67"/>
      <c r="N2331" s="62"/>
      <c r="O2331" s="62"/>
      <c r="P2331" s="62"/>
      <c r="Q2331" s="62"/>
      <c r="R2331" s="66"/>
      <c r="S2331" s="66"/>
      <c r="T2331" s="67"/>
      <c r="U2331" s="67"/>
      <c r="V2331" s="68"/>
      <c r="W2331" s="62"/>
      <c r="X2331" s="62"/>
      <c r="Y2331" s="68"/>
      <c r="Z2331" s="68"/>
      <c r="AA2331" s="68"/>
      <c r="AB2331" s="67"/>
      <c r="AC2331" s="67"/>
      <c r="AD2331" s="67"/>
      <c r="AE2331" s="62"/>
      <c r="AF2331" s="70"/>
      <c r="AG2331" s="67"/>
      <c r="AH2331" s="70"/>
      <c r="AI2331" s="62"/>
      <c r="AJ2331" s="62"/>
      <c r="AK2331" s="62"/>
      <c r="AL2331" s="62"/>
      <c r="AM2331" s="62"/>
      <c r="AN2331" s="70"/>
      <c r="AO2331" s="70"/>
      <c r="AP2331" s="71"/>
      <c r="AQ2331" s="70"/>
      <c r="AR2331" s="83"/>
    </row>
    <row r="2332">
      <c r="A2332" s="61"/>
      <c r="B2332" s="62"/>
      <c r="C2332" s="62"/>
      <c r="D2332" s="62"/>
      <c r="E2332" s="62"/>
      <c r="F2332" s="62"/>
      <c r="G2332" s="62"/>
      <c r="H2332" s="62"/>
      <c r="I2332" s="62"/>
      <c r="J2332" s="62"/>
      <c r="K2332" s="62"/>
      <c r="L2332" s="62"/>
      <c r="M2332" s="67"/>
      <c r="N2332" s="62"/>
      <c r="O2332" s="62"/>
      <c r="P2332" s="62"/>
      <c r="Q2332" s="62"/>
      <c r="R2332" s="66"/>
      <c r="S2332" s="66"/>
      <c r="T2332" s="67"/>
      <c r="U2332" s="67"/>
      <c r="V2332" s="68"/>
      <c r="W2332" s="62"/>
      <c r="X2332" s="62"/>
      <c r="Y2332" s="68"/>
      <c r="Z2332" s="68"/>
      <c r="AA2332" s="68"/>
      <c r="AB2332" s="67"/>
      <c r="AC2332" s="67"/>
      <c r="AD2332" s="67"/>
      <c r="AE2332" s="62"/>
      <c r="AF2332" s="70"/>
      <c r="AG2332" s="67"/>
      <c r="AH2332" s="70"/>
      <c r="AI2332" s="62"/>
      <c r="AJ2332" s="62"/>
      <c r="AK2332" s="62"/>
      <c r="AL2332" s="62"/>
      <c r="AM2332" s="62"/>
      <c r="AN2332" s="70"/>
      <c r="AO2332" s="70"/>
      <c r="AP2332" s="71"/>
      <c r="AQ2332" s="70"/>
      <c r="AR2332" s="83"/>
    </row>
    <row r="2333">
      <c r="A2333" s="61"/>
      <c r="B2333" s="62"/>
      <c r="C2333" s="62"/>
      <c r="D2333" s="62"/>
      <c r="E2333" s="62"/>
      <c r="F2333" s="62"/>
      <c r="G2333" s="62"/>
      <c r="H2333" s="62"/>
      <c r="I2333" s="62"/>
      <c r="J2333" s="62"/>
      <c r="K2333" s="62"/>
      <c r="L2333" s="62"/>
      <c r="M2333" s="67"/>
      <c r="N2333" s="62"/>
      <c r="O2333" s="62"/>
      <c r="P2333" s="62"/>
      <c r="Q2333" s="62"/>
      <c r="R2333" s="66"/>
      <c r="S2333" s="66"/>
      <c r="T2333" s="67"/>
      <c r="U2333" s="67"/>
      <c r="V2333" s="68"/>
      <c r="W2333" s="62"/>
      <c r="X2333" s="62"/>
      <c r="Y2333" s="68"/>
      <c r="Z2333" s="68"/>
      <c r="AA2333" s="68"/>
      <c r="AB2333" s="67"/>
      <c r="AC2333" s="67"/>
      <c r="AD2333" s="67"/>
      <c r="AE2333" s="62"/>
      <c r="AF2333" s="70"/>
      <c r="AG2333" s="67"/>
      <c r="AH2333" s="70"/>
      <c r="AI2333" s="62"/>
      <c r="AJ2333" s="62"/>
      <c r="AK2333" s="62"/>
      <c r="AL2333" s="62"/>
      <c r="AM2333" s="62"/>
      <c r="AN2333" s="70"/>
      <c r="AO2333" s="70"/>
      <c r="AP2333" s="71"/>
      <c r="AQ2333" s="70"/>
      <c r="AR2333" s="83"/>
    </row>
    <row r="2334">
      <c r="A2334" s="61"/>
      <c r="B2334" s="62"/>
      <c r="C2334" s="62"/>
      <c r="D2334" s="62"/>
      <c r="E2334" s="62"/>
      <c r="F2334" s="62"/>
      <c r="G2334" s="62"/>
      <c r="H2334" s="62"/>
      <c r="I2334" s="62"/>
      <c r="J2334" s="62"/>
      <c r="K2334" s="62"/>
      <c r="L2334" s="62"/>
      <c r="M2334" s="67"/>
      <c r="N2334" s="62"/>
      <c r="O2334" s="62"/>
      <c r="P2334" s="62"/>
      <c r="Q2334" s="62"/>
      <c r="R2334" s="66"/>
      <c r="S2334" s="66"/>
      <c r="T2334" s="67"/>
      <c r="U2334" s="67"/>
      <c r="V2334" s="68"/>
      <c r="W2334" s="62"/>
      <c r="X2334" s="62"/>
      <c r="Y2334" s="68"/>
      <c r="Z2334" s="68"/>
      <c r="AA2334" s="68"/>
      <c r="AB2334" s="67"/>
      <c r="AC2334" s="67"/>
      <c r="AD2334" s="67"/>
      <c r="AE2334" s="62"/>
      <c r="AF2334" s="70"/>
      <c r="AG2334" s="67"/>
      <c r="AH2334" s="70"/>
      <c r="AI2334" s="62"/>
      <c r="AJ2334" s="62"/>
      <c r="AK2334" s="62"/>
      <c r="AL2334" s="62"/>
      <c r="AM2334" s="62"/>
      <c r="AN2334" s="70"/>
      <c r="AO2334" s="70"/>
      <c r="AP2334" s="71"/>
      <c r="AQ2334" s="70"/>
      <c r="AR2334" s="83"/>
    </row>
    <row r="2335">
      <c r="A2335" s="61"/>
      <c r="B2335" s="62"/>
      <c r="C2335" s="62"/>
      <c r="D2335" s="62"/>
      <c r="E2335" s="62"/>
      <c r="F2335" s="62"/>
      <c r="G2335" s="62"/>
      <c r="H2335" s="62"/>
      <c r="I2335" s="62"/>
      <c r="J2335" s="62"/>
      <c r="K2335" s="62"/>
      <c r="L2335" s="62"/>
      <c r="M2335" s="67"/>
      <c r="N2335" s="62"/>
      <c r="O2335" s="62"/>
      <c r="P2335" s="62"/>
      <c r="Q2335" s="62"/>
      <c r="R2335" s="66"/>
      <c r="S2335" s="66"/>
      <c r="T2335" s="67"/>
      <c r="U2335" s="67"/>
      <c r="V2335" s="68"/>
      <c r="W2335" s="62"/>
      <c r="X2335" s="62"/>
      <c r="Y2335" s="68"/>
      <c r="Z2335" s="68"/>
      <c r="AA2335" s="68"/>
      <c r="AB2335" s="67"/>
      <c r="AC2335" s="67"/>
      <c r="AD2335" s="67"/>
      <c r="AE2335" s="62"/>
      <c r="AF2335" s="70"/>
      <c r="AG2335" s="67"/>
      <c r="AH2335" s="70"/>
      <c r="AI2335" s="62"/>
      <c r="AJ2335" s="62"/>
      <c r="AK2335" s="62"/>
      <c r="AL2335" s="62"/>
      <c r="AM2335" s="62"/>
      <c r="AN2335" s="70"/>
      <c r="AO2335" s="70"/>
      <c r="AP2335" s="71"/>
      <c r="AQ2335" s="70"/>
      <c r="AR2335" s="83"/>
    </row>
    <row r="2336">
      <c r="A2336" s="61"/>
      <c r="B2336" s="62"/>
      <c r="C2336" s="62"/>
      <c r="D2336" s="62"/>
      <c r="E2336" s="62"/>
      <c r="F2336" s="62"/>
      <c r="G2336" s="62"/>
      <c r="H2336" s="62"/>
      <c r="I2336" s="62"/>
      <c r="J2336" s="62"/>
      <c r="K2336" s="62"/>
      <c r="L2336" s="62"/>
      <c r="M2336" s="67"/>
      <c r="N2336" s="62"/>
      <c r="O2336" s="62"/>
      <c r="P2336" s="62"/>
      <c r="Q2336" s="62"/>
      <c r="R2336" s="66"/>
      <c r="S2336" s="66"/>
      <c r="T2336" s="67"/>
      <c r="U2336" s="67"/>
      <c r="V2336" s="68"/>
      <c r="W2336" s="62"/>
      <c r="X2336" s="62"/>
      <c r="Y2336" s="68"/>
      <c r="Z2336" s="68"/>
      <c r="AA2336" s="68"/>
      <c r="AB2336" s="67"/>
      <c r="AC2336" s="67"/>
      <c r="AD2336" s="67"/>
      <c r="AE2336" s="62"/>
      <c r="AF2336" s="70"/>
      <c r="AG2336" s="67"/>
      <c r="AH2336" s="70"/>
      <c r="AI2336" s="62"/>
      <c r="AJ2336" s="62"/>
      <c r="AK2336" s="62"/>
      <c r="AL2336" s="62"/>
      <c r="AM2336" s="62"/>
      <c r="AN2336" s="70"/>
      <c r="AO2336" s="70"/>
      <c r="AP2336" s="71"/>
      <c r="AQ2336" s="70"/>
      <c r="AR2336" s="83"/>
    </row>
    <row r="2337">
      <c r="A2337" s="61"/>
      <c r="B2337" s="62"/>
      <c r="C2337" s="62"/>
      <c r="D2337" s="62"/>
      <c r="E2337" s="62"/>
      <c r="F2337" s="62"/>
      <c r="G2337" s="62"/>
      <c r="H2337" s="62"/>
      <c r="I2337" s="62"/>
      <c r="J2337" s="62"/>
      <c r="K2337" s="62"/>
      <c r="L2337" s="62"/>
      <c r="M2337" s="67"/>
      <c r="N2337" s="62"/>
      <c r="O2337" s="62"/>
      <c r="P2337" s="62"/>
      <c r="Q2337" s="62"/>
      <c r="R2337" s="66"/>
      <c r="S2337" s="66"/>
      <c r="T2337" s="67"/>
      <c r="U2337" s="67"/>
      <c r="V2337" s="68"/>
      <c r="W2337" s="62"/>
      <c r="X2337" s="62"/>
      <c r="Y2337" s="68"/>
      <c r="Z2337" s="68"/>
      <c r="AA2337" s="68"/>
      <c r="AB2337" s="67"/>
      <c r="AC2337" s="67"/>
      <c r="AD2337" s="67"/>
      <c r="AE2337" s="62"/>
      <c r="AF2337" s="70"/>
      <c r="AG2337" s="67"/>
      <c r="AH2337" s="70"/>
      <c r="AI2337" s="62"/>
      <c r="AJ2337" s="62"/>
      <c r="AK2337" s="62"/>
      <c r="AL2337" s="62"/>
      <c r="AM2337" s="62"/>
      <c r="AN2337" s="70"/>
      <c r="AO2337" s="70"/>
      <c r="AP2337" s="71"/>
      <c r="AQ2337" s="70"/>
      <c r="AR2337" s="83"/>
    </row>
    <row r="2338">
      <c r="A2338" s="61"/>
      <c r="B2338" s="62"/>
      <c r="C2338" s="62"/>
      <c r="D2338" s="62"/>
      <c r="E2338" s="62"/>
      <c r="F2338" s="62"/>
      <c r="G2338" s="62"/>
      <c r="H2338" s="62"/>
      <c r="I2338" s="62"/>
      <c r="J2338" s="62"/>
      <c r="K2338" s="62"/>
      <c r="L2338" s="62"/>
      <c r="M2338" s="67"/>
      <c r="N2338" s="62"/>
      <c r="O2338" s="62"/>
      <c r="P2338" s="62"/>
      <c r="Q2338" s="62"/>
      <c r="R2338" s="66"/>
      <c r="S2338" s="66"/>
      <c r="T2338" s="67"/>
      <c r="U2338" s="67"/>
      <c r="V2338" s="68"/>
      <c r="W2338" s="62"/>
      <c r="X2338" s="62"/>
      <c r="Y2338" s="68"/>
      <c r="Z2338" s="68"/>
      <c r="AA2338" s="68"/>
      <c r="AB2338" s="67"/>
      <c r="AC2338" s="67"/>
      <c r="AD2338" s="67"/>
      <c r="AE2338" s="62"/>
      <c r="AF2338" s="70"/>
      <c r="AG2338" s="67"/>
      <c r="AH2338" s="70"/>
      <c r="AI2338" s="62"/>
      <c r="AJ2338" s="62"/>
      <c r="AK2338" s="62"/>
      <c r="AL2338" s="62"/>
      <c r="AM2338" s="62"/>
      <c r="AN2338" s="70"/>
      <c r="AO2338" s="70"/>
      <c r="AP2338" s="71"/>
      <c r="AQ2338" s="70"/>
      <c r="AR2338" s="83"/>
    </row>
    <row r="2339">
      <c r="A2339" s="61"/>
      <c r="B2339" s="62"/>
      <c r="C2339" s="62"/>
      <c r="D2339" s="62"/>
      <c r="E2339" s="62"/>
      <c r="F2339" s="62"/>
      <c r="G2339" s="62"/>
      <c r="H2339" s="62"/>
      <c r="I2339" s="62"/>
      <c r="J2339" s="62"/>
      <c r="K2339" s="62"/>
      <c r="L2339" s="62"/>
      <c r="M2339" s="67"/>
      <c r="N2339" s="62"/>
      <c r="O2339" s="62"/>
      <c r="P2339" s="62"/>
      <c r="Q2339" s="62"/>
      <c r="R2339" s="66"/>
      <c r="S2339" s="66"/>
      <c r="T2339" s="67"/>
      <c r="U2339" s="67"/>
      <c r="V2339" s="68"/>
      <c r="W2339" s="62"/>
      <c r="X2339" s="62"/>
      <c r="Y2339" s="68"/>
      <c r="Z2339" s="68"/>
      <c r="AA2339" s="68"/>
      <c r="AB2339" s="67"/>
      <c r="AC2339" s="67"/>
      <c r="AD2339" s="67"/>
      <c r="AE2339" s="62"/>
      <c r="AF2339" s="70"/>
      <c r="AG2339" s="67"/>
      <c r="AH2339" s="70"/>
      <c r="AI2339" s="62"/>
      <c r="AJ2339" s="62"/>
      <c r="AK2339" s="62"/>
      <c r="AL2339" s="62"/>
      <c r="AM2339" s="62"/>
      <c r="AN2339" s="70"/>
      <c r="AO2339" s="70"/>
      <c r="AP2339" s="71"/>
      <c r="AQ2339" s="70"/>
      <c r="AR2339" s="83"/>
    </row>
    <row r="2340">
      <c r="A2340" s="61"/>
      <c r="B2340" s="62"/>
      <c r="C2340" s="62"/>
      <c r="D2340" s="62"/>
      <c r="E2340" s="62"/>
      <c r="F2340" s="62"/>
      <c r="G2340" s="62"/>
      <c r="H2340" s="62"/>
      <c r="I2340" s="62"/>
      <c r="J2340" s="62"/>
      <c r="K2340" s="62"/>
      <c r="L2340" s="62"/>
      <c r="M2340" s="67"/>
      <c r="N2340" s="62"/>
      <c r="O2340" s="62"/>
      <c r="P2340" s="62"/>
      <c r="Q2340" s="62"/>
      <c r="R2340" s="66"/>
      <c r="S2340" s="66"/>
      <c r="T2340" s="67"/>
      <c r="U2340" s="67"/>
      <c r="V2340" s="68"/>
      <c r="W2340" s="62"/>
      <c r="X2340" s="62"/>
      <c r="Y2340" s="68"/>
      <c r="Z2340" s="68"/>
      <c r="AA2340" s="68"/>
      <c r="AB2340" s="67"/>
      <c r="AC2340" s="67"/>
      <c r="AD2340" s="67"/>
      <c r="AE2340" s="62"/>
      <c r="AF2340" s="70"/>
      <c r="AG2340" s="67"/>
      <c r="AH2340" s="70"/>
      <c r="AI2340" s="62"/>
      <c r="AJ2340" s="62"/>
      <c r="AK2340" s="62"/>
      <c r="AL2340" s="62"/>
      <c r="AM2340" s="62"/>
      <c r="AN2340" s="70"/>
      <c r="AO2340" s="70"/>
      <c r="AP2340" s="71"/>
      <c r="AQ2340" s="70"/>
      <c r="AR2340" s="83"/>
    </row>
    <row r="2341">
      <c r="A2341" s="61"/>
      <c r="B2341" s="62"/>
      <c r="C2341" s="62"/>
      <c r="D2341" s="62"/>
      <c r="E2341" s="62"/>
      <c r="F2341" s="62"/>
      <c r="G2341" s="62"/>
      <c r="H2341" s="62"/>
      <c r="I2341" s="62"/>
      <c r="J2341" s="62"/>
      <c r="K2341" s="62"/>
      <c r="L2341" s="62"/>
      <c r="M2341" s="67"/>
      <c r="N2341" s="62"/>
      <c r="O2341" s="62"/>
      <c r="P2341" s="62"/>
      <c r="Q2341" s="62"/>
      <c r="R2341" s="66"/>
      <c r="S2341" s="66"/>
      <c r="T2341" s="67"/>
      <c r="U2341" s="67"/>
      <c r="V2341" s="68"/>
      <c r="W2341" s="62"/>
      <c r="X2341" s="62"/>
      <c r="Y2341" s="68"/>
      <c r="Z2341" s="68"/>
      <c r="AA2341" s="68"/>
      <c r="AB2341" s="67"/>
      <c r="AC2341" s="67"/>
      <c r="AD2341" s="67"/>
      <c r="AE2341" s="62"/>
      <c r="AF2341" s="70"/>
      <c r="AG2341" s="67"/>
      <c r="AH2341" s="70"/>
      <c r="AI2341" s="62"/>
      <c r="AJ2341" s="62"/>
      <c r="AK2341" s="62"/>
      <c r="AL2341" s="62"/>
      <c r="AM2341" s="62"/>
      <c r="AN2341" s="70"/>
      <c r="AO2341" s="70"/>
      <c r="AP2341" s="71"/>
      <c r="AQ2341" s="70"/>
      <c r="AR2341" s="83"/>
    </row>
    <row r="2342">
      <c r="A2342" s="61"/>
      <c r="B2342" s="62"/>
      <c r="C2342" s="62"/>
      <c r="D2342" s="62"/>
      <c r="E2342" s="62"/>
      <c r="F2342" s="62"/>
      <c r="G2342" s="62"/>
      <c r="H2342" s="62"/>
      <c r="I2342" s="62"/>
      <c r="J2342" s="62"/>
      <c r="K2342" s="62"/>
      <c r="L2342" s="62"/>
      <c r="M2342" s="67"/>
      <c r="N2342" s="62"/>
      <c r="O2342" s="62"/>
      <c r="P2342" s="62"/>
      <c r="Q2342" s="62"/>
      <c r="R2342" s="66"/>
      <c r="S2342" s="66"/>
      <c r="T2342" s="67"/>
      <c r="U2342" s="67"/>
      <c r="V2342" s="68"/>
      <c r="W2342" s="62"/>
      <c r="X2342" s="62"/>
      <c r="Y2342" s="68"/>
      <c r="Z2342" s="68"/>
      <c r="AA2342" s="68"/>
      <c r="AB2342" s="67"/>
      <c r="AC2342" s="67"/>
      <c r="AD2342" s="67"/>
      <c r="AE2342" s="62"/>
      <c r="AF2342" s="70"/>
      <c r="AG2342" s="67"/>
      <c r="AH2342" s="70"/>
      <c r="AI2342" s="62"/>
      <c r="AJ2342" s="62"/>
      <c r="AK2342" s="62"/>
      <c r="AL2342" s="62"/>
      <c r="AM2342" s="62"/>
      <c r="AN2342" s="70"/>
      <c r="AO2342" s="70"/>
      <c r="AP2342" s="71"/>
      <c r="AQ2342" s="70"/>
      <c r="AR2342" s="83"/>
    </row>
    <row r="2343">
      <c r="A2343" s="61"/>
      <c r="B2343" s="62"/>
      <c r="C2343" s="62"/>
      <c r="D2343" s="62"/>
      <c r="E2343" s="62"/>
      <c r="F2343" s="62"/>
      <c r="G2343" s="62"/>
      <c r="H2343" s="62"/>
      <c r="I2343" s="62"/>
      <c r="J2343" s="62"/>
      <c r="K2343" s="62"/>
      <c r="L2343" s="62"/>
      <c r="M2343" s="67"/>
      <c r="N2343" s="62"/>
      <c r="O2343" s="62"/>
      <c r="P2343" s="62"/>
      <c r="Q2343" s="62"/>
      <c r="R2343" s="66"/>
      <c r="S2343" s="66"/>
      <c r="T2343" s="67"/>
      <c r="U2343" s="67"/>
      <c r="V2343" s="68"/>
      <c r="W2343" s="62"/>
      <c r="X2343" s="62"/>
      <c r="Y2343" s="68"/>
      <c r="Z2343" s="68"/>
      <c r="AA2343" s="68"/>
      <c r="AB2343" s="67"/>
      <c r="AC2343" s="67"/>
      <c r="AD2343" s="67"/>
      <c r="AE2343" s="62"/>
      <c r="AF2343" s="70"/>
      <c r="AG2343" s="67"/>
      <c r="AH2343" s="70"/>
      <c r="AI2343" s="62"/>
      <c r="AJ2343" s="62"/>
      <c r="AK2343" s="62"/>
      <c r="AL2343" s="62"/>
      <c r="AM2343" s="62"/>
      <c r="AN2343" s="70"/>
      <c r="AO2343" s="70"/>
      <c r="AP2343" s="71"/>
      <c r="AQ2343" s="70"/>
      <c r="AR2343" s="83"/>
    </row>
    <row r="2344">
      <c r="A2344" s="61"/>
      <c r="B2344" s="62"/>
      <c r="C2344" s="62"/>
      <c r="D2344" s="62"/>
      <c r="E2344" s="62"/>
      <c r="F2344" s="62"/>
      <c r="G2344" s="62"/>
      <c r="H2344" s="62"/>
      <c r="I2344" s="62"/>
      <c r="J2344" s="62"/>
      <c r="K2344" s="62"/>
      <c r="L2344" s="62"/>
      <c r="M2344" s="67"/>
      <c r="N2344" s="62"/>
      <c r="O2344" s="62"/>
      <c r="P2344" s="62"/>
      <c r="Q2344" s="62"/>
      <c r="R2344" s="66"/>
      <c r="S2344" s="66"/>
      <c r="T2344" s="67"/>
      <c r="U2344" s="67"/>
      <c r="V2344" s="68"/>
      <c r="W2344" s="62"/>
      <c r="X2344" s="62"/>
      <c r="Y2344" s="68"/>
      <c r="Z2344" s="68"/>
      <c r="AA2344" s="68"/>
      <c r="AB2344" s="67"/>
      <c r="AC2344" s="67"/>
      <c r="AD2344" s="67"/>
      <c r="AE2344" s="62"/>
      <c r="AF2344" s="70"/>
      <c r="AG2344" s="67"/>
      <c r="AH2344" s="70"/>
      <c r="AI2344" s="62"/>
      <c r="AJ2344" s="62"/>
      <c r="AK2344" s="62"/>
      <c r="AL2344" s="62"/>
      <c r="AM2344" s="62"/>
      <c r="AN2344" s="70"/>
      <c r="AO2344" s="70"/>
      <c r="AP2344" s="71"/>
      <c r="AQ2344" s="70"/>
      <c r="AR2344" s="83"/>
    </row>
    <row r="2345">
      <c r="A2345" s="61"/>
      <c r="B2345" s="62"/>
      <c r="C2345" s="62"/>
      <c r="D2345" s="62"/>
      <c r="E2345" s="62"/>
      <c r="F2345" s="62"/>
      <c r="G2345" s="62"/>
      <c r="H2345" s="62"/>
      <c r="I2345" s="62"/>
      <c r="J2345" s="62"/>
      <c r="K2345" s="62"/>
      <c r="L2345" s="62"/>
      <c r="M2345" s="67"/>
      <c r="N2345" s="62"/>
      <c r="O2345" s="62"/>
      <c r="P2345" s="62"/>
      <c r="Q2345" s="62"/>
      <c r="R2345" s="66"/>
      <c r="S2345" s="66"/>
      <c r="T2345" s="67"/>
      <c r="U2345" s="67"/>
      <c r="V2345" s="68"/>
      <c r="W2345" s="62"/>
      <c r="X2345" s="62"/>
      <c r="Y2345" s="68"/>
      <c r="Z2345" s="68"/>
      <c r="AA2345" s="68"/>
      <c r="AB2345" s="67"/>
      <c r="AC2345" s="67"/>
      <c r="AD2345" s="67"/>
      <c r="AE2345" s="62"/>
      <c r="AF2345" s="70"/>
      <c r="AG2345" s="67"/>
      <c r="AH2345" s="70"/>
      <c r="AI2345" s="62"/>
      <c r="AJ2345" s="62"/>
      <c r="AK2345" s="62"/>
      <c r="AL2345" s="62"/>
      <c r="AM2345" s="62"/>
      <c r="AN2345" s="70"/>
      <c r="AO2345" s="70"/>
      <c r="AP2345" s="71"/>
      <c r="AQ2345" s="70"/>
      <c r="AR2345" s="83"/>
    </row>
    <row r="2346">
      <c r="A2346" s="61"/>
      <c r="B2346" s="62"/>
      <c r="C2346" s="62"/>
      <c r="D2346" s="62"/>
      <c r="E2346" s="62"/>
      <c r="F2346" s="62"/>
      <c r="G2346" s="62"/>
      <c r="H2346" s="62"/>
      <c r="I2346" s="62"/>
      <c r="J2346" s="62"/>
      <c r="K2346" s="62"/>
      <c r="L2346" s="62"/>
      <c r="M2346" s="67"/>
      <c r="N2346" s="62"/>
      <c r="O2346" s="62"/>
      <c r="P2346" s="62"/>
      <c r="Q2346" s="62"/>
      <c r="R2346" s="66"/>
      <c r="S2346" s="66"/>
      <c r="T2346" s="67"/>
      <c r="U2346" s="67"/>
      <c r="V2346" s="68"/>
      <c r="W2346" s="62"/>
      <c r="X2346" s="62"/>
      <c r="Y2346" s="68"/>
      <c r="Z2346" s="68"/>
      <c r="AA2346" s="68"/>
      <c r="AB2346" s="67"/>
      <c r="AC2346" s="67"/>
      <c r="AD2346" s="67"/>
      <c r="AE2346" s="62"/>
      <c r="AF2346" s="70"/>
      <c r="AG2346" s="67"/>
      <c r="AH2346" s="70"/>
      <c r="AI2346" s="62"/>
      <c r="AJ2346" s="62"/>
      <c r="AK2346" s="62"/>
      <c r="AL2346" s="62"/>
      <c r="AM2346" s="62"/>
      <c r="AN2346" s="70"/>
      <c r="AO2346" s="70"/>
      <c r="AP2346" s="71"/>
      <c r="AQ2346" s="70"/>
      <c r="AR2346" s="83"/>
    </row>
    <row r="2347">
      <c r="A2347" s="61"/>
      <c r="B2347" s="62"/>
      <c r="C2347" s="62"/>
      <c r="D2347" s="62"/>
      <c r="E2347" s="62"/>
      <c r="F2347" s="62"/>
      <c r="G2347" s="62"/>
      <c r="H2347" s="62"/>
      <c r="I2347" s="62"/>
      <c r="J2347" s="62"/>
      <c r="K2347" s="62"/>
      <c r="L2347" s="62"/>
      <c r="M2347" s="67"/>
      <c r="N2347" s="62"/>
      <c r="O2347" s="62"/>
      <c r="P2347" s="62"/>
      <c r="Q2347" s="62"/>
      <c r="R2347" s="66"/>
      <c r="S2347" s="66"/>
      <c r="T2347" s="67"/>
      <c r="U2347" s="67"/>
      <c r="V2347" s="68"/>
      <c r="W2347" s="62"/>
      <c r="X2347" s="62"/>
      <c r="Y2347" s="68"/>
      <c r="Z2347" s="68"/>
      <c r="AA2347" s="68"/>
      <c r="AB2347" s="67"/>
      <c r="AC2347" s="67"/>
      <c r="AD2347" s="67"/>
      <c r="AE2347" s="62"/>
      <c r="AF2347" s="70"/>
      <c r="AG2347" s="67"/>
      <c r="AH2347" s="70"/>
      <c r="AI2347" s="62"/>
      <c r="AJ2347" s="62"/>
      <c r="AK2347" s="62"/>
      <c r="AL2347" s="62"/>
      <c r="AM2347" s="62"/>
      <c r="AN2347" s="70"/>
      <c r="AO2347" s="70"/>
      <c r="AP2347" s="71"/>
      <c r="AQ2347" s="70"/>
      <c r="AR2347" s="83"/>
    </row>
    <row r="2348">
      <c r="A2348" s="61"/>
      <c r="B2348" s="62"/>
      <c r="C2348" s="62"/>
      <c r="D2348" s="62"/>
      <c r="E2348" s="62"/>
      <c r="F2348" s="62"/>
      <c r="G2348" s="62"/>
      <c r="H2348" s="62"/>
      <c r="I2348" s="62"/>
      <c r="J2348" s="62"/>
      <c r="K2348" s="62"/>
      <c r="L2348" s="62"/>
      <c r="M2348" s="67"/>
      <c r="N2348" s="62"/>
      <c r="O2348" s="62"/>
      <c r="P2348" s="62"/>
      <c r="Q2348" s="62"/>
      <c r="R2348" s="66"/>
      <c r="S2348" s="66"/>
      <c r="T2348" s="67"/>
      <c r="U2348" s="67"/>
      <c r="V2348" s="68"/>
      <c r="W2348" s="62"/>
      <c r="X2348" s="62"/>
      <c r="Y2348" s="68"/>
      <c r="Z2348" s="68"/>
      <c r="AA2348" s="68"/>
      <c r="AB2348" s="67"/>
      <c r="AC2348" s="67"/>
      <c r="AD2348" s="67"/>
      <c r="AE2348" s="62"/>
      <c r="AF2348" s="70"/>
      <c r="AG2348" s="67"/>
      <c r="AH2348" s="70"/>
      <c r="AI2348" s="62"/>
      <c r="AJ2348" s="62"/>
      <c r="AK2348" s="62"/>
      <c r="AL2348" s="62"/>
      <c r="AM2348" s="62"/>
      <c r="AN2348" s="70"/>
      <c r="AO2348" s="70"/>
      <c r="AP2348" s="71"/>
      <c r="AQ2348" s="70"/>
      <c r="AR2348" s="83"/>
    </row>
    <row r="2349">
      <c r="A2349" s="61"/>
      <c r="B2349" s="62"/>
      <c r="C2349" s="62"/>
      <c r="D2349" s="62"/>
      <c r="E2349" s="62"/>
      <c r="F2349" s="62"/>
      <c r="G2349" s="62"/>
      <c r="H2349" s="62"/>
      <c r="I2349" s="62"/>
      <c r="J2349" s="62"/>
      <c r="K2349" s="62"/>
      <c r="L2349" s="62"/>
      <c r="M2349" s="67"/>
      <c r="N2349" s="62"/>
      <c r="O2349" s="62"/>
      <c r="P2349" s="62"/>
      <c r="Q2349" s="62"/>
      <c r="R2349" s="66"/>
      <c r="S2349" s="66"/>
      <c r="T2349" s="67"/>
      <c r="U2349" s="67"/>
      <c r="V2349" s="68"/>
      <c r="W2349" s="62"/>
      <c r="X2349" s="62"/>
      <c r="Y2349" s="68"/>
      <c r="Z2349" s="68"/>
      <c r="AA2349" s="68"/>
      <c r="AB2349" s="67"/>
      <c r="AC2349" s="67"/>
      <c r="AD2349" s="67"/>
      <c r="AE2349" s="62"/>
      <c r="AF2349" s="70"/>
      <c r="AG2349" s="67"/>
      <c r="AH2349" s="70"/>
      <c r="AI2349" s="62"/>
      <c r="AJ2349" s="62"/>
      <c r="AK2349" s="62"/>
      <c r="AL2349" s="62"/>
      <c r="AM2349" s="62"/>
      <c r="AN2349" s="70"/>
      <c r="AO2349" s="70"/>
      <c r="AP2349" s="71"/>
      <c r="AQ2349" s="70"/>
      <c r="AR2349" s="83"/>
    </row>
    <row r="2350">
      <c r="A2350" s="61"/>
      <c r="B2350" s="62"/>
      <c r="C2350" s="62"/>
      <c r="D2350" s="62"/>
      <c r="E2350" s="62"/>
      <c r="F2350" s="62"/>
      <c r="G2350" s="62"/>
      <c r="H2350" s="62"/>
      <c r="I2350" s="62"/>
      <c r="J2350" s="62"/>
      <c r="K2350" s="62"/>
      <c r="L2350" s="62"/>
      <c r="M2350" s="67"/>
      <c r="N2350" s="62"/>
      <c r="O2350" s="62"/>
      <c r="P2350" s="62"/>
      <c r="Q2350" s="62"/>
      <c r="R2350" s="66"/>
      <c r="S2350" s="66"/>
      <c r="T2350" s="67"/>
      <c r="U2350" s="67"/>
      <c r="V2350" s="68"/>
      <c r="W2350" s="62"/>
      <c r="X2350" s="62"/>
      <c r="Y2350" s="68"/>
      <c r="Z2350" s="68"/>
      <c r="AA2350" s="68"/>
      <c r="AB2350" s="67"/>
      <c r="AC2350" s="67"/>
      <c r="AD2350" s="67"/>
      <c r="AE2350" s="62"/>
      <c r="AF2350" s="70"/>
      <c r="AG2350" s="67"/>
      <c r="AH2350" s="70"/>
      <c r="AI2350" s="62"/>
      <c r="AJ2350" s="62"/>
      <c r="AK2350" s="62"/>
      <c r="AL2350" s="62"/>
      <c r="AM2350" s="62"/>
      <c r="AN2350" s="70"/>
      <c r="AO2350" s="70"/>
      <c r="AP2350" s="71"/>
      <c r="AQ2350" s="70"/>
      <c r="AR2350" s="83"/>
    </row>
    <row r="2351">
      <c r="A2351" s="61"/>
      <c r="B2351" s="62"/>
      <c r="C2351" s="62"/>
      <c r="D2351" s="62"/>
      <c r="E2351" s="62"/>
      <c r="F2351" s="62"/>
      <c r="G2351" s="62"/>
      <c r="H2351" s="62"/>
      <c r="I2351" s="62"/>
      <c r="J2351" s="62"/>
      <c r="K2351" s="62"/>
      <c r="L2351" s="62"/>
      <c r="M2351" s="67"/>
      <c r="N2351" s="62"/>
      <c r="O2351" s="62"/>
      <c r="P2351" s="62"/>
      <c r="Q2351" s="62"/>
      <c r="R2351" s="66"/>
      <c r="S2351" s="66"/>
      <c r="T2351" s="67"/>
      <c r="U2351" s="67"/>
      <c r="V2351" s="68"/>
      <c r="W2351" s="62"/>
      <c r="X2351" s="62"/>
      <c r="Y2351" s="68"/>
      <c r="Z2351" s="68"/>
      <c r="AA2351" s="68"/>
      <c r="AB2351" s="67"/>
      <c r="AC2351" s="67"/>
      <c r="AD2351" s="67"/>
      <c r="AE2351" s="62"/>
      <c r="AF2351" s="70"/>
      <c r="AG2351" s="67"/>
      <c r="AH2351" s="70"/>
      <c r="AI2351" s="62"/>
      <c r="AJ2351" s="62"/>
      <c r="AK2351" s="62"/>
      <c r="AL2351" s="62"/>
      <c r="AM2351" s="62"/>
      <c r="AN2351" s="70"/>
      <c r="AO2351" s="70"/>
      <c r="AP2351" s="71"/>
      <c r="AQ2351" s="70"/>
      <c r="AR2351" s="83"/>
    </row>
    <row r="2352">
      <c r="A2352" s="61"/>
      <c r="B2352" s="62"/>
      <c r="C2352" s="62"/>
      <c r="D2352" s="62"/>
      <c r="E2352" s="62"/>
      <c r="F2352" s="62"/>
      <c r="G2352" s="62"/>
      <c r="H2352" s="62"/>
      <c r="I2352" s="62"/>
      <c r="J2352" s="62"/>
      <c r="K2352" s="62"/>
      <c r="L2352" s="62"/>
      <c r="M2352" s="67"/>
      <c r="N2352" s="62"/>
      <c r="O2352" s="62"/>
      <c r="P2352" s="62"/>
      <c r="Q2352" s="62"/>
      <c r="R2352" s="66"/>
      <c r="S2352" s="66"/>
      <c r="T2352" s="67"/>
      <c r="U2352" s="67"/>
      <c r="V2352" s="68"/>
      <c r="W2352" s="62"/>
      <c r="X2352" s="62"/>
      <c r="Y2352" s="68"/>
      <c r="Z2352" s="68"/>
      <c r="AA2352" s="68"/>
      <c r="AB2352" s="67"/>
      <c r="AC2352" s="67"/>
      <c r="AD2352" s="67"/>
      <c r="AE2352" s="62"/>
      <c r="AF2352" s="70"/>
      <c r="AG2352" s="67"/>
      <c r="AH2352" s="70"/>
      <c r="AI2352" s="62"/>
      <c r="AJ2352" s="62"/>
      <c r="AK2352" s="62"/>
      <c r="AL2352" s="62"/>
      <c r="AM2352" s="62"/>
      <c r="AN2352" s="70"/>
      <c r="AO2352" s="70"/>
      <c r="AP2352" s="71"/>
      <c r="AQ2352" s="70"/>
      <c r="AR2352" s="83"/>
    </row>
    <row r="2353">
      <c r="A2353" s="61"/>
      <c r="B2353" s="62"/>
      <c r="C2353" s="62"/>
      <c r="D2353" s="62"/>
      <c r="E2353" s="62"/>
      <c r="F2353" s="62"/>
      <c r="G2353" s="62"/>
      <c r="H2353" s="62"/>
      <c r="I2353" s="62"/>
      <c r="J2353" s="62"/>
      <c r="K2353" s="62"/>
      <c r="L2353" s="62"/>
      <c r="M2353" s="67"/>
      <c r="N2353" s="62"/>
      <c r="O2353" s="62"/>
      <c r="P2353" s="62"/>
      <c r="Q2353" s="62"/>
      <c r="R2353" s="66"/>
      <c r="S2353" s="66"/>
      <c r="T2353" s="67"/>
      <c r="U2353" s="67"/>
      <c r="V2353" s="68"/>
      <c r="W2353" s="62"/>
      <c r="X2353" s="62"/>
      <c r="Y2353" s="68"/>
      <c r="Z2353" s="68"/>
      <c r="AA2353" s="68"/>
      <c r="AB2353" s="67"/>
      <c r="AC2353" s="67"/>
      <c r="AD2353" s="67"/>
      <c r="AE2353" s="62"/>
      <c r="AF2353" s="70"/>
      <c r="AG2353" s="67"/>
      <c r="AH2353" s="70"/>
      <c r="AI2353" s="62"/>
      <c r="AJ2353" s="62"/>
      <c r="AK2353" s="62"/>
      <c r="AL2353" s="62"/>
      <c r="AM2353" s="62"/>
      <c r="AN2353" s="70"/>
      <c r="AO2353" s="70"/>
      <c r="AP2353" s="71"/>
      <c r="AQ2353" s="70"/>
      <c r="AR2353" s="83"/>
    </row>
    <row r="2354">
      <c r="A2354" s="61"/>
      <c r="B2354" s="62"/>
      <c r="C2354" s="62"/>
      <c r="D2354" s="62"/>
      <c r="E2354" s="62"/>
      <c r="F2354" s="62"/>
      <c r="G2354" s="62"/>
      <c r="H2354" s="62"/>
      <c r="I2354" s="62"/>
      <c r="J2354" s="62"/>
      <c r="K2354" s="62"/>
      <c r="L2354" s="62"/>
      <c r="M2354" s="67"/>
      <c r="N2354" s="62"/>
      <c r="O2354" s="62"/>
      <c r="P2354" s="62"/>
      <c r="Q2354" s="62"/>
      <c r="R2354" s="66"/>
      <c r="S2354" s="66"/>
      <c r="T2354" s="67"/>
      <c r="U2354" s="67"/>
      <c r="V2354" s="68"/>
      <c r="W2354" s="62"/>
      <c r="X2354" s="62"/>
      <c r="Y2354" s="68"/>
      <c r="Z2354" s="68"/>
      <c r="AA2354" s="68"/>
      <c r="AB2354" s="67"/>
      <c r="AC2354" s="67"/>
      <c r="AD2354" s="67"/>
      <c r="AE2354" s="62"/>
      <c r="AF2354" s="70"/>
      <c r="AG2354" s="67"/>
      <c r="AH2354" s="70"/>
      <c r="AI2354" s="62"/>
      <c r="AJ2354" s="62"/>
      <c r="AK2354" s="62"/>
      <c r="AL2354" s="62"/>
      <c r="AM2354" s="62"/>
      <c r="AN2354" s="70"/>
      <c r="AO2354" s="70"/>
      <c r="AP2354" s="71"/>
      <c r="AQ2354" s="70"/>
      <c r="AR2354" s="83"/>
    </row>
    <row r="2355">
      <c r="A2355" s="61"/>
      <c r="B2355" s="62"/>
      <c r="C2355" s="62"/>
      <c r="D2355" s="62"/>
      <c r="E2355" s="62"/>
      <c r="F2355" s="62"/>
      <c r="G2355" s="62"/>
      <c r="H2355" s="62"/>
      <c r="I2355" s="62"/>
      <c r="J2355" s="62"/>
      <c r="K2355" s="62"/>
      <c r="L2355" s="62"/>
      <c r="M2355" s="67"/>
      <c r="N2355" s="62"/>
      <c r="O2355" s="62"/>
      <c r="P2355" s="62"/>
      <c r="Q2355" s="62"/>
      <c r="R2355" s="66"/>
      <c r="S2355" s="66"/>
      <c r="T2355" s="67"/>
      <c r="U2355" s="67"/>
      <c r="V2355" s="68"/>
      <c r="W2355" s="62"/>
      <c r="X2355" s="62"/>
      <c r="Y2355" s="68"/>
      <c r="Z2355" s="68"/>
      <c r="AA2355" s="68"/>
      <c r="AB2355" s="67"/>
      <c r="AC2355" s="67"/>
      <c r="AD2355" s="67"/>
      <c r="AE2355" s="62"/>
      <c r="AF2355" s="70"/>
      <c r="AG2355" s="67"/>
      <c r="AH2355" s="70"/>
      <c r="AI2355" s="62"/>
      <c r="AJ2355" s="62"/>
      <c r="AK2355" s="62"/>
      <c r="AL2355" s="62"/>
      <c r="AM2355" s="62"/>
      <c r="AN2355" s="70"/>
      <c r="AO2355" s="70"/>
      <c r="AP2355" s="71"/>
      <c r="AQ2355" s="70"/>
      <c r="AR2355" s="83"/>
    </row>
    <row r="2356">
      <c r="A2356" s="61"/>
      <c r="B2356" s="62"/>
      <c r="C2356" s="62"/>
      <c r="D2356" s="62"/>
      <c r="E2356" s="62"/>
      <c r="F2356" s="62"/>
      <c r="G2356" s="62"/>
      <c r="H2356" s="62"/>
      <c r="I2356" s="62"/>
      <c r="J2356" s="62"/>
      <c r="K2356" s="62"/>
      <c r="L2356" s="62"/>
      <c r="M2356" s="67"/>
      <c r="N2356" s="62"/>
      <c r="O2356" s="62"/>
      <c r="P2356" s="62"/>
      <c r="Q2356" s="62"/>
      <c r="R2356" s="66"/>
      <c r="S2356" s="66"/>
      <c r="T2356" s="67"/>
      <c r="U2356" s="67"/>
      <c r="V2356" s="68"/>
      <c r="W2356" s="62"/>
      <c r="X2356" s="62"/>
      <c r="Y2356" s="68"/>
      <c r="Z2356" s="68"/>
      <c r="AA2356" s="68"/>
      <c r="AB2356" s="67"/>
      <c r="AC2356" s="67"/>
      <c r="AD2356" s="67"/>
      <c r="AE2356" s="62"/>
      <c r="AF2356" s="70"/>
      <c r="AG2356" s="67"/>
      <c r="AH2356" s="70"/>
      <c r="AI2356" s="62"/>
      <c r="AJ2356" s="62"/>
      <c r="AK2356" s="62"/>
      <c r="AL2356" s="62"/>
      <c r="AM2356" s="62"/>
      <c r="AN2356" s="70"/>
      <c r="AO2356" s="70"/>
      <c r="AP2356" s="71"/>
      <c r="AQ2356" s="70"/>
      <c r="AR2356" s="83"/>
    </row>
    <row r="2357">
      <c r="A2357" s="61"/>
      <c r="B2357" s="62"/>
      <c r="C2357" s="62"/>
      <c r="D2357" s="62"/>
      <c r="E2357" s="62"/>
      <c r="F2357" s="62"/>
      <c r="G2357" s="62"/>
      <c r="H2357" s="62"/>
      <c r="I2357" s="62"/>
      <c r="J2357" s="62"/>
      <c r="K2357" s="62"/>
      <c r="L2357" s="62"/>
      <c r="M2357" s="67"/>
      <c r="N2357" s="62"/>
      <c r="O2357" s="62"/>
      <c r="P2357" s="62"/>
      <c r="Q2357" s="62"/>
      <c r="R2357" s="66"/>
      <c r="S2357" s="66"/>
      <c r="T2357" s="67"/>
      <c r="U2357" s="67"/>
      <c r="V2357" s="68"/>
      <c r="W2357" s="62"/>
      <c r="X2357" s="62"/>
      <c r="Y2357" s="68"/>
      <c r="Z2357" s="68"/>
      <c r="AA2357" s="68"/>
      <c r="AB2357" s="67"/>
      <c r="AC2357" s="67"/>
      <c r="AD2357" s="67"/>
      <c r="AE2357" s="62"/>
      <c r="AF2357" s="70"/>
      <c r="AG2357" s="67"/>
      <c r="AH2357" s="70"/>
      <c r="AI2357" s="62"/>
      <c r="AJ2357" s="62"/>
      <c r="AK2357" s="62"/>
      <c r="AL2357" s="62"/>
      <c r="AM2357" s="62"/>
      <c r="AN2357" s="70"/>
      <c r="AO2357" s="70"/>
      <c r="AP2357" s="71"/>
      <c r="AQ2357" s="70"/>
      <c r="AR2357" s="83"/>
    </row>
    <row r="2358">
      <c r="A2358" s="61"/>
      <c r="B2358" s="62"/>
      <c r="C2358" s="62"/>
      <c r="D2358" s="62"/>
      <c r="E2358" s="62"/>
      <c r="F2358" s="62"/>
      <c r="G2358" s="62"/>
      <c r="H2358" s="62"/>
      <c r="I2358" s="62"/>
      <c r="J2358" s="62"/>
      <c r="K2358" s="62"/>
      <c r="L2358" s="62"/>
      <c r="M2358" s="67"/>
      <c r="N2358" s="62"/>
      <c r="O2358" s="62"/>
      <c r="P2358" s="62"/>
      <c r="Q2358" s="62"/>
      <c r="R2358" s="66"/>
      <c r="S2358" s="66"/>
      <c r="T2358" s="67"/>
      <c r="U2358" s="67"/>
      <c r="V2358" s="68"/>
      <c r="W2358" s="62"/>
      <c r="X2358" s="62"/>
      <c r="Y2358" s="68"/>
      <c r="Z2358" s="68"/>
      <c r="AA2358" s="68"/>
      <c r="AB2358" s="67"/>
      <c r="AC2358" s="67"/>
      <c r="AD2358" s="67"/>
      <c r="AE2358" s="62"/>
      <c r="AF2358" s="70"/>
      <c r="AG2358" s="67"/>
      <c r="AH2358" s="70"/>
      <c r="AI2358" s="62"/>
      <c r="AJ2358" s="62"/>
      <c r="AK2358" s="62"/>
      <c r="AL2358" s="62"/>
      <c r="AM2358" s="62"/>
      <c r="AN2358" s="70"/>
      <c r="AO2358" s="70"/>
      <c r="AP2358" s="71"/>
      <c r="AQ2358" s="70"/>
      <c r="AR2358" s="83"/>
    </row>
    <row r="2359">
      <c r="A2359" s="61"/>
      <c r="B2359" s="62"/>
      <c r="C2359" s="62"/>
      <c r="D2359" s="62"/>
      <c r="E2359" s="62"/>
      <c r="F2359" s="62"/>
      <c r="G2359" s="62"/>
      <c r="H2359" s="62"/>
      <c r="I2359" s="62"/>
      <c r="J2359" s="62"/>
      <c r="K2359" s="62"/>
      <c r="L2359" s="62"/>
      <c r="M2359" s="67"/>
      <c r="N2359" s="62"/>
      <c r="O2359" s="62"/>
      <c r="P2359" s="62"/>
      <c r="Q2359" s="62"/>
      <c r="R2359" s="66"/>
      <c r="S2359" s="66"/>
      <c r="T2359" s="67"/>
      <c r="U2359" s="67"/>
      <c r="V2359" s="68"/>
      <c r="W2359" s="62"/>
      <c r="X2359" s="62"/>
      <c r="Y2359" s="68"/>
      <c r="Z2359" s="68"/>
      <c r="AA2359" s="68"/>
      <c r="AB2359" s="67"/>
      <c r="AC2359" s="67"/>
      <c r="AD2359" s="67"/>
      <c r="AE2359" s="62"/>
      <c r="AF2359" s="70"/>
      <c r="AG2359" s="67"/>
      <c r="AH2359" s="70"/>
      <c r="AI2359" s="62"/>
      <c r="AJ2359" s="62"/>
      <c r="AK2359" s="62"/>
      <c r="AL2359" s="62"/>
      <c r="AM2359" s="62"/>
      <c r="AN2359" s="70"/>
      <c r="AO2359" s="70"/>
      <c r="AP2359" s="71"/>
      <c r="AQ2359" s="70"/>
      <c r="AR2359" s="83"/>
    </row>
    <row r="2360">
      <c r="A2360" s="61"/>
      <c r="B2360" s="62"/>
      <c r="C2360" s="62"/>
      <c r="D2360" s="62"/>
      <c r="E2360" s="62"/>
      <c r="F2360" s="62"/>
      <c r="G2360" s="62"/>
      <c r="H2360" s="62"/>
      <c r="I2360" s="62"/>
      <c r="J2360" s="62"/>
      <c r="K2360" s="62"/>
      <c r="L2360" s="62"/>
      <c r="M2360" s="67"/>
      <c r="N2360" s="62"/>
      <c r="O2360" s="62"/>
      <c r="P2360" s="62"/>
      <c r="Q2360" s="62"/>
      <c r="R2360" s="66"/>
      <c r="S2360" s="66"/>
      <c r="T2360" s="67"/>
      <c r="U2360" s="67"/>
      <c r="V2360" s="68"/>
      <c r="W2360" s="62"/>
      <c r="X2360" s="62"/>
      <c r="Y2360" s="68"/>
      <c r="Z2360" s="68"/>
      <c r="AA2360" s="68"/>
      <c r="AB2360" s="67"/>
      <c r="AC2360" s="67"/>
      <c r="AD2360" s="67"/>
      <c r="AE2360" s="62"/>
      <c r="AF2360" s="70"/>
      <c r="AG2360" s="67"/>
      <c r="AH2360" s="70"/>
      <c r="AI2360" s="62"/>
      <c r="AJ2360" s="62"/>
      <c r="AK2360" s="62"/>
      <c r="AL2360" s="62"/>
      <c r="AM2360" s="62"/>
      <c r="AN2360" s="70"/>
      <c r="AO2360" s="70"/>
      <c r="AP2360" s="71"/>
      <c r="AQ2360" s="70"/>
      <c r="AR2360" s="83"/>
    </row>
    <row r="2361">
      <c r="A2361" s="61"/>
      <c r="B2361" s="62"/>
      <c r="C2361" s="62"/>
      <c r="D2361" s="62"/>
      <c r="E2361" s="62"/>
      <c r="F2361" s="62"/>
      <c r="G2361" s="62"/>
      <c r="H2361" s="62"/>
      <c r="I2361" s="62"/>
      <c r="J2361" s="62"/>
      <c r="K2361" s="62"/>
      <c r="L2361" s="62"/>
      <c r="M2361" s="67"/>
      <c r="N2361" s="62"/>
      <c r="O2361" s="62"/>
      <c r="P2361" s="62"/>
      <c r="Q2361" s="62"/>
      <c r="R2361" s="66"/>
      <c r="S2361" s="66"/>
      <c r="T2361" s="67"/>
      <c r="U2361" s="67"/>
      <c r="V2361" s="68"/>
      <c r="W2361" s="62"/>
      <c r="X2361" s="62"/>
      <c r="Y2361" s="68"/>
      <c r="Z2361" s="68"/>
      <c r="AA2361" s="68"/>
      <c r="AB2361" s="67"/>
      <c r="AC2361" s="67"/>
      <c r="AD2361" s="67"/>
      <c r="AE2361" s="62"/>
      <c r="AF2361" s="70"/>
      <c r="AG2361" s="67"/>
      <c r="AH2361" s="70"/>
      <c r="AI2361" s="62"/>
      <c r="AJ2361" s="62"/>
      <c r="AK2361" s="62"/>
      <c r="AL2361" s="62"/>
      <c r="AM2361" s="62"/>
      <c r="AN2361" s="70"/>
      <c r="AO2361" s="70"/>
      <c r="AP2361" s="71"/>
      <c r="AQ2361" s="70"/>
      <c r="AR2361" s="83"/>
    </row>
    <row r="2362">
      <c r="A2362" s="61"/>
      <c r="B2362" s="62"/>
      <c r="C2362" s="62"/>
      <c r="D2362" s="62"/>
      <c r="E2362" s="62"/>
      <c r="F2362" s="62"/>
      <c r="G2362" s="62"/>
      <c r="H2362" s="62"/>
      <c r="I2362" s="62"/>
      <c r="J2362" s="62"/>
      <c r="K2362" s="62"/>
      <c r="L2362" s="62"/>
      <c r="M2362" s="67"/>
      <c r="N2362" s="62"/>
      <c r="O2362" s="62"/>
      <c r="P2362" s="62"/>
      <c r="Q2362" s="62"/>
      <c r="R2362" s="66"/>
      <c r="S2362" s="66"/>
      <c r="T2362" s="67"/>
      <c r="U2362" s="67"/>
      <c r="V2362" s="68"/>
      <c r="W2362" s="62"/>
      <c r="X2362" s="62"/>
      <c r="Y2362" s="68"/>
      <c r="Z2362" s="68"/>
      <c r="AA2362" s="68"/>
      <c r="AB2362" s="67"/>
      <c r="AC2362" s="67"/>
      <c r="AD2362" s="67"/>
      <c r="AE2362" s="62"/>
      <c r="AF2362" s="70"/>
      <c r="AG2362" s="67"/>
      <c r="AH2362" s="70"/>
      <c r="AI2362" s="62"/>
      <c r="AJ2362" s="62"/>
      <c r="AK2362" s="62"/>
      <c r="AL2362" s="62"/>
      <c r="AM2362" s="62"/>
      <c r="AN2362" s="70"/>
      <c r="AO2362" s="70"/>
      <c r="AP2362" s="71"/>
      <c r="AQ2362" s="70"/>
      <c r="AR2362" s="83"/>
    </row>
    <row r="2363">
      <c r="A2363" s="61"/>
      <c r="B2363" s="62"/>
      <c r="C2363" s="62"/>
      <c r="D2363" s="62"/>
      <c r="E2363" s="62"/>
      <c r="F2363" s="62"/>
      <c r="G2363" s="62"/>
      <c r="H2363" s="62"/>
      <c r="I2363" s="62"/>
      <c r="J2363" s="62"/>
      <c r="K2363" s="62"/>
      <c r="L2363" s="62"/>
      <c r="M2363" s="67"/>
      <c r="N2363" s="62"/>
      <c r="O2363" s="62"/>
      <c r="P2363" s="62"/>
      <c r="Q2363" s="62"/>
      <c r="R2363" s="66"/>
      <c r="S2363" s="66"/>
      <c r="T2363" s="67"/>
      <c r="U2363" s="67"/>
      <c r="V2363" s="68"/>
      <c r="W2363" s="62"/>
      <c r="X2363" s="62"/>
      <c r="Y2363" s="68"/>
      <c r="Z2363" s="68"/>
      <c r="AA2363" s="68"/>
      <c r="AB2363" s="67"/>
      <c r="AC2363" s="67"/>
      <c r="AD2363" s="67"/>
      <c r="AE2363" s="62"/>
      <c r="AF2363" s="70"/>
      <c r="AG2363" s="67"/>
      <c r="AH2363" s="70"/>
      <c r="AI2363" s="62"/>
      <c r="AJ2363" s="62"/>
      <c r="AK2363" s="62"/>
      <c r="AL2363" s="62"/>
      <c r="AM2363" s="62"/>
      <c r="AN2363" s="70"/>
      <c r="AO2363" s="70"/>
      <c r="AP2363" s="71"/>
      <c r="AQ2363" s="70"/>
      <c r="AR2363" s="83"/>
    </row>
    <row r="2364">
      <c r="A2364" s="61"/>
      <c r="B2364" s="62"/>
      <c r="C2364" s="62"/>
      <c r="D2364" s="62"/>
      <c r="E2364" s="62"/>
      <c r="F2364" s="62"/>
      <c r="G2364" s="62"/>
      <c r="H2364" s="62"/>
      <c r="I2364" s="62"/>
      <c r="J2364" s="62"/>
      <c r="K2364" s="62"/>
      <c r="L2364" s="62"/>
      <c r="M2364" s="67"/>
      <c r="N2364" s="62"/>
      <c r="O2364" s="62"/>
      <c r="P2364" s="62"/>
      <c r="Q2364" s="62"/>
      <c r="R2364" s="66"/>
      <c r="S2364" s="66"/>
      <c r="T2364" s="67"/>
      <c r="U2364" s="67"/>
      <c r="V2364" s="68"/>
      <c r="W2364" s="62"/>
      <c r="X2364" s="62"/>
      <c r="Y2364" s="68"/>
      <c r="Z2364" s="68"/>
      <c r="AA2364" s="68"/>
      <c r="AB2364" s="67"/>
      <c r="AC2364" s="67"/>
      <c r="AD2364" s="67"/>
      <c r="AE2364" s="62"/>
      <c r="AF2364" s="70"/>
      <c r="AG2364" s="67"/>
      <c r="AH2364" s="70"/>
      <c r="AI2364" s="62"/>
      <c r="AJ2364" s="62"/>
      <c r="AK2364" s="62"/>
      <c r="AL2364" s="62"/>
      <c r="AM2364" s="62"/>
      <c r="AN2364" s="70"/>
      <c r="AO2364" s="70"/>
      <c r="AP2364" s="71"/>
      <c r="AQ2364" s="70"/>
      <c r="AR2364" s="83"/>
    </row>
    <row r="2365">
      <c r="A2365" s="61"/>
      <c r="B2365" s="62"/>
      <c r="C2365" s="62"/>
      <c r="D2365" s="62"/>
      <c r="E2365" s="62"/>
      <c r="F2365" s="62"/>
      <c r="G2365" s="62"/>
      <c r="H2365" s="62"/>
      <c r="I2365" s="62"/>
      <c r="J2365" s="62"/>
      <c r="K2365" s="62"/>
      <c r="L2365" s="62"/>
      <c r="M2365" s="67"/>
      <c r="N2365" s="62"/>
      <c r="O2365" s="62"/>
      <c r="P2365" s="62"/>
      <c r="Q2365" s="62"/>
      <c r="R2365" s="66"/>
      <c r="S2365" s="66"/>
      <c r="T2365" s="67"/>
      <c r="U2365" s="67"/>
      <c r="V2365" s="68"/>
      <c r="W2365" s="62"/>
      <c r="X2365" s="62"/>
      <c r="Y2365" s="68"/>
      <c r="Z2365" s="68"/>
      <c r="AA2365" s="68"/>
      <c r="AB2365" s="67"/>
      <c r="AC2365" s="67"/>
      <c r="AD2365" s="67"/>
      <c r="AE2365" s="62"/>
      <c r="AF2365" s="70"/>
      <c r="AG2365" s="67"/>
      <c r="AH2365" s="70"/>
      <c r="AI2365" s="62"/>
      <c r="AJ2365" s="62"/>
      <c r="AK2365" s="62"/>
      <c r="AL2365" s="62"/>
      <c r="AM2365" s="62"/>
      <c r="AN2365" s="70"/>
      <c r="AO2365" s="70"/>
      <c r="AP2365" s="71"/>
      <c r="AQ2365" s="70"/>
      <c r="AR2365" s="83"/>
    </row>
    <row r="2366">
      <c r="A2366" s="61"/>
      <c r="B2366" s="62"/>
      <c r="C2366" s="62"/>
      <c r="D2366" s="62"/>
      <c r="E2366" s="62"/>
      <c r="F2366" s="62"/>
      <c r="G2366" s="62"/>
      <c r="H2366" s="62"/>
      <c r="I2366" s="62"/>
      <c r="J2366" s="62"/>
      <c r="K2366" s="62"/>
      <c r="L2366" s="62"/>
      <c r="M2366" s="67"/>
      <c r="N2366" s="62"/>
      <c r="O2366" s="62"/>
      <c r="P2366" s="62"/>
      <c r="Q2366" s="62"/>
      <c r="R2366" s="66"/>
      <c r="S2366" s="66"/>
      <c r="T2366" s="67"/>
      <c r="U2366" s="67"/>
      <c r="V2366" s="68"/>
      <c r="W2366" s="62"/>
      <c r="X2366" s="62"/>
      <c r="Y2366" s="68"/>
      <c r="Z2366" s="68"/>
      <c r="AA2366" s="68"/>
      <c r="AB2366" s="67"/>
      <c r="AC2366" s="67"/>
      <c r="AD2366" s="67"/>
      <c r="AE2366" s="62"/>
      <c r="AF2366" s="70"/>
      <c r="AG2366" s="67"/>
      <c r="AH2366" s="70"/>
      <c r="AI2366" s="62"/>
      <c r="AJ2366" s="62"/>
      <c r="AK2366" s="62"/>
      <c r="AL2366" s="62"/>
      <c r="AM2366" s="62"/>
      <c r="AN2366" s="70"/>
      <c r="AO2366" s="70"/>
      <c r="AP2366" s="71"/>
      <c r="AQ2366" s="70"/>
      <c r="AR2366" s="83"/>
    </row>
    <row r="2367">
      <c r="A2367" s="61"/>
      <c r="B2367" s="62"/>
      <c r="C2367" s="62"/>
      <c r="D2367" s="62"/>
      <c r="E2367" s="62"/>
      <c r="F2367" s="62"/>
      <c r="G2367" s="62"/>
      <c r="H2367" s="62"/>
      <c r="I2367" s="62"/>
      <c r="J2367" s="62"/>
      <c r="K2367" s="62"/>
      <c r="L2367" s="62"/>
      <c r="M2367" s="67"/>
      <c r="N2367" s="62"/>
      <c r="O2367" s="62"/>
      <c r="P2367" s="62"/>
      <c r="Q2367" s="62"/>
      <c r="R2367" s="66"/>
      <c r="S2367" s="66"/>
      <c r="T2367" s="67"/>
      <c r="U2367" s="67"/>
      <c r="V2367" s="68"/>
      <c r="W2367" s="62"/>
      <c r="X2367" s="62"/>
      <c r="Y2367" s="68"/>
      <c r="Z2367" s="68"/>
      <c r="AA2367" s="68"/>
      <c r="AB2367" s="67"/>
      <c r="AC2367" s="67"/>
      <c r="AD2367" s="67"/>
      <c r="AE2367" s="62"/>
      <c r="AF2367" s="70"/>
      <c r="AG2367" s="67"/>
      <c r="AH2367" s="70"/>
      <c r="AI2367" s="62"/>
      <c r="AJ2367" s="62"/>
      <c r="AK2367" s="62"/>
      <c r="AL2367" s="62"/>
      <c r="AM2367" s="62"/>
      <c r="AN2367" s="70"/>
      <c r="AO2367" s="70"/>
      <c r="AP2367" s="71"/>
      <c r="AQ2367" s="70"/>
      <c r="AR2367" s="83"/>
    </row>
    <row r="2368">
      <c r="A2368" s="61"/>
      <c r="B2368" s="62"/>
      <c r="C2368" s="62"/>
      <c r="D2368" s="62"/>
      <c r="E2368" s="62"/>
      <c r="F2368" s="62"/>
      <c r="G2368" s="62"/>
      <c r="H2368" s="62"/>
      <c r="I2368" s="62"/>
      <c r="J2368" s="62"/>
      <c r="K2368" s="62"/>
      <c r="L2368" s="62"/>
      <c r="M2368" s="67"/>
      <c r="N2368" s="62"/>
      <c r="O2368" s="62"/>
      <c r="P2368" s="62"/>
      <c r="Q2368" s="62"/>
      <c r="R2368" s="66"/>
      <c r="S2368" s="66"/>
      <c r="T2368" s="67"/>
      <c r="U2368" s="67"/>
      <c r="V2368" s="68"/>
      <c r="W2368" s="62"/>
      <c r="X2368" s="62"/>
      <c r="Y2368" s="68"/>
      <c r="Z2368" s="68"/>
      <c r="AA2368" s="68"/>
      <c r="AB2368" s="67"/>
      <c r="AC2368" s="67"/>
      <c r="AD2368" s="67"/>
      <c r="AE2368" s="62"/>
      <c r="AF2368" s="70"/>
      <c r="AG2368" s="67"/>
      <c r="AH2368" s="70"/>
      <c r="AI2368" s="62"/>
      <c r="AJ2368" s="62"/>
      <c r="AK2368" s="62"/>
      <c r="AL2368" s="62"/>
      <c r="AM2368" s="62"/>
      <c r="AN2368" s="70"/>
      <c r="AO2368" s="70"/>
      <c r="AP2368" s="71"/>
      <c r="AQ2368" s="70"/>
      <c r="AR2368" s="83"/>
    </row>
    <row r="2369">
      <c r="A2369" s="61"/>
      <c r="B2369" s="62"/>
      <c r="C2369" s="62"/>
      <c r="D2369" s="62"/>
      <c r="E2369" s="62"/>
      <c r="F2369" s="62"/>
      <c r="G2369" s="62"/>
      <c r="H2369" s="62"/>
      <c r="I2369" s="62"/>
      <c r="J2369" s="62"/>
      <c r="K2369" s="62"/>
      <c r="L2369" s="62"/>
      <c r="M2369" s="67"/>
      <c r="N2369" s="62"/>
      <c r="O2369" s="62"/>
      <c r="P2369" s="62"/>
      <c r="Q2369" s="62"/>
      <c r="R2369" s="66"/>
      <c r="S2369" s="66"/>
      <c r="T2369" s="67"/>
      <c r="U2369" s="67"/>
      <c r="V2369" s="68"/>
      <c r="W2369" s="62"/>
      <c r="X2369" s="62"/>
      <c r="Y2369" s="68"/>
      <c r="Z2369" s="68"/>
      <c r="AA2369" s="68"/>
      <c r="AB2369" s="67"/>
      <c r="AC2369" s="67"/>
      <c r="AD2369" s="67"/>
      <c r="AE2369" s="62"/>
      <c r="AF2369" s="70"/>
      <c r="AG2369" s="67"/>
      <c r="AH2369" s="70"/>
      <c r="AI2369" s="62"/>
      <c r="AJ2369" s="62"/>
      <c r="AK2369" s="62"/>
      <c r="AL2369" s="62"/>
      <c r="AM2369" s="62"/>
      <c r="AN2369" s="70"/>
      <c r="AO2369" s="70"/>
      <c r="AP2369" s="71"/>
      <c r="AQ2369" s="70"/>
      <c r="AR2369" s="83"/>
    </row>
    <row r="2370">
      <c r="A2370" s="61"/>
      <c r="B2370" s="62"/>
      <c r="C2370" s="62"/>
      <c r="D2370" s="62"/>
      <c r="E2370" s="62"/>
      <c r="F2370" s="62"/>
      <c r="G2370" s="62"/>
      <c r="H2370" s="62"/>
      <c r="I2370" s="62"/>
      <c r="J2370" s="62"/>
      <c r="K2370" s="62"/>
      <c r="L2370" s="62"/>
      <c r="M2370" s="67"/>
      <c r="N2370" s="62"/>
      <c r="O2370" s="62"/>
      <c r="P2370" s="62"/>
      <c r="Q2370" s="62"/>
      <c r="R2370" s="66"/>
      <c r="S2370" s="66"/>
      <c r="T2370" s="67"/>
      <c r="U2370" s="67"/>
      <c r="V2370" s="68"/>
      <c r="W2370" s="62"/>
      <c r="X2370" s="62"/>
      <c r="Y2370" s="68"/>
      <c r="Z2370" s="68"/>
      <c r="AA2370" s="68"/>
      <c r="AB2370" s="67"/>
      <c r="AC2370" s="67"/>
      <c r="AD2370" s="67"/>
      <c r="AE2370" s="62"/>
      <c r="AF2370" s="70"/>
      <c r="AG2370" s="67"/>
      <c r="AH2370" s="70"/>
      <c r="AI2370" s="62"/>
      <c r="AJ2370" s="62"/>
      <c r="AK2370" s="62"/>
      <c r="AL2370" s="62"/>
      <c r="AM2370" s="62"/>
      <c r="AN2370" s="70"/>
      <c r="AO2370" s="70"/>
      <c r="AP2370" s="71"/>
      <c r="AQ2370" s="70"/>
      <c r="AR2370" s="83"/>
    </row>
    <row r="2371">
      <c r="A2371" s="61"/>
      <c r="B2371" s="62"/>
      <c r="C2371" s="62"/>
      <c r="D2371" s="62"/>
      <c r="E2371" s="62"/>
      <c r="F2371" s="62"/>
      <c r="G2371" s="62"/>
      <c r="H2371" s="62"/>
      <c r="I2371" s="62"/>
      <c r="J2371" s="62"/>
      <c r="K2371" s="62"/>
      <c r="L2371" s="62"/>
      <c r="M2371" s="67"/>
      <c r="N2371" s="62"/>
      <c r="O2371" s="62"/>
      <c r="P2371" s="62"/>
      <c r="Q2371" s="62"/>
      <c r="R2371" s="66"/>
      <c r="S2371" s="66"/>
      <c r="T2371" s="67"/>
      <c r="U2371" s="67"/>
      <c r="V2371" s="68"/>
      <c r="W2371" s="62"/>
      <c r="X2371" s="62"/>
      <c r="Y2371" s="68"/>
      <c r="Z2371" s="68"/>
      <c r="AA2371" s="68"/>
      <c r="AB2371" s="67"/>
      <c r="AC2371" s="67"/>
      <c r="AD2371" s="67"/>
      <c r="AE2371" s="62"/>
      <c r="AF2371" s="70"/>
      <c r="AG2371" s="67"/>
      <c r="AH2371" s="70"/>
      <c r="AI2371" s="62"/>
      <c r="AJ2371" s="62"/>
      <c r="AK2371" s="62"/>
      <c r="AL2371" s="62"/>
      <c r="AM2371" s="62"/>
      <c r="AN2371" s="70"/>
      <c r="AO2371" s="70"/>
      <c r="AP2371" s="71"/>
      <c r="AQ2371" s="70"/>
      <c r="AR2371" s="83"/>
    </row>
    <row r="2372">
      <c r="A2372" s="61"/>
      <c r="B2372" s="62"/>
      <c r="C2372" s="62"/>
      <c r="D2372" s="62"/>
      <c r="E2372" s="62"/>
      <c r="F2372" s="62"/>
      <c r="G2372" s="62"/>
      <c r="H2372" s="62"/>
      <c r="I2372" s="62"/>
      <c r="J2372" s="62"/>
      <c r="K2372" s="62"/>
      <c r="L2372" s="62"/>
      <c r="M2372" s="67"/>
      <c r="N2372" s="62"/>
      <c r="O2372" s="62"/>
      <c r="P2372" s="62"/>
      <c r="Q2372" s="62"/>
      <c r="R2372" s="66"/>
      <c r="S2372" s="66"/>
      <c r="T2372" s="67"/>
      <c r="U2372" s="67"/>
      <c r="V2372" s="68"/>
      <c r="W2372" s="62"/>
      <c r="X2372" s="62"/>
      <c r="Y2372" s="68"/>
      <c r="Z2372" s="68"/>
      <c r="AA2372" s="68"/>
      <c r="AB2372" s="67"/>
      <c r="AC2372" s="67"/>
      <c r="AD2372" s="67"/>
      <c r="AE2372" s="62"/>
      <c r="AF2372" s="70"/>
      <c r="AG2372" s="67"/>
      <c r="AH2372" s="70"/>
      <c r="AI2372" s="62"/>
      <c r="AJ2372" s="62"/>
      <c r="AK2372" s="62"/>
      <c r="AL2372" s="62"/>
      <c r="AM2372" s="62"/>
      <c r="AN2372" s="70"/>
      <c r="AO2372" s="70"/>
      <c r="AP2372" s="71"/>
      <c r="AQ2372" s="70"/>
      <c r="AR2372" s="83"/>
    </row>
    <row r="2373">
      <c r="A2373" s="61"/>
      <c r="B2373" s="62"/>
      <c r="C2373" s="62"/>
      <c r="D2373" s="62"/>
      <c r="E2373" s="62"/>
      <c r="F2373" s="62"/>
      <c r="G2373" s="62"/>
      <c r="H2373" s="62"/>
      <c r="I2373" s="62"/>
      <c r="J2373" s="62"/>
      <c r="K2373" s="62"/>
      <c r="L2373" s="62"/>
      <c r="M2373" s="67"/>
      <c r="N2373" s="62"/>
      <c r="O2373" s="62"/>
      <c r="P2373" s="62"/>
      <c r="Q2373" s="62"/>
      <c r="R2373" s="66"/>
      <c r="S2373" s="66"/>
      <c r="T2373" s="67"/>
      <c r="U2373" s="67"/>
      <c r="V2373" s="68"/>
      <c r="W2373" s="62"/>
      <c r="X2373" s="62"/>
      <c r="Y2373" s="68"/>
      <c r="Z2373" s="68"/>
      <c r="AA2373" s="68"/>
      <c r="AB2373" s="67"/>
      <c r="AC2373" s="67"/>
      <c r="AD2373" s="67"/>
      <c r="AE2373" s="62"/>
      <c r="AF2373" s="70"/>
      <c r="AG2373" s="67"/>
      <c r="AH2373" s="70"/>
      <c r="AI2373" s="62"/>
      <c r="AJ2373" s="62"/>
      <c r="AK2373" s="62"/>
      <c r="AL2373" s="62"/>
      <c r="AM2373" s="62"/>
      <c r="AN2373" s="70"/>
      <c r="AO2373" s="70"/>
      <c r="AP2373" s="71"/>
      <c r="AQ2373" s="70"/>
      <c r="AR2373" s="83"/>
    </row>
    <row r="2374">
      <c r="A2374" s="61"/>
      <c r="B2374" s="62"/>
      <c r="C2374" s="62"/>
      <c r="D2374" s="62"/>
      <c r="E2374" s="62"/>
      <c r="F2374" s="62"/>
      <c r="G2374" s="62"/>
      <c r="H2374" s="62"/>
      <c r="I2374" s="62"/>
      <c r="J2374" s="62"/>
      <c r="K2374" s="62"/>
      <c r="L2374" s="62"/>
      <c r="M2374" s="67"/>
      <c r="N2374" s="62"/>
      <c r="O2374" s="62"/>
      <c r="P2374" s="62"/>
      <c r="Q2374" s="62"/>
      <c r="R2374" s="66"/>
      <c r="S2374" s="66"/>
      <c r="T2374" s="67"/>
      <c r="U2374" s="67"/>
      <c r="V2374" s="68"/>
      <c r="W2374" s="62"/>
      <c r="X2374" s="62"/>
      <c r="Y2374" s="68"/>
      <c r="Z2374" s="68"/>
      <c r="AA2374" s="68"/>
      <c r="AB2374" s="67"/>
      <c r="AC2374" s="67"/>
      <c r="AD2374" s="67"/>
      <c r="AE2374" s="62"/>
      <c r="AF2374" s="70"/>
      <c r="AG2374" s="67"/>
      <c r="AH2374" s="70"/>
      <c r="AI2374" s="62"/>
      <c r="AJ2374" s="62"/>
      <c r="AK2374" s="62"/>
      <c r="AL2374" s="62"/>
      <c r="AM2374" s="62"/>
      <c r="AN2374" s="70"/>
      <c r="AO2374" s="70"/>
      <c r="AP2374" s="71"/>
      <c r="AQ2374" s="70"/>
      <c r="AR2374" s="83"/>
    </row>
    <row r="2375">
      <c r="A2375" s="61"/>
      <c r="B2375" s="62"/>
      <c r="C2375" s="62"/>
      <c r="D2375" s="62"/>
      <c r="E2375" s="62"/>
      <c r="F2375" s="62"/>
      <c r="G2375" s="62"/>
      <c r="H2375" s="62"/>
      <c r="I2375" s="62"/>
      <c r="J2375" s="62"/>
      <c r="K2375" s="62"/>
      <c r="L2375" s="62"/>
      <c r="M2375" s="67"/>
      <c r="N2375" s="62"/>
      <c r="O2375" s="62"/>
      <c r="P2375" s="62"/>
      <c r="Q2375" s="62"/>
      <c r="R2375" s="66"/>
      <c r="S2375" s="66"/>
      <c r="T2375" s="67"/>
      <c r="U2375" s="67"/>
      <c r="V2375" s="68"/>
      <c r="W2375" s="62"/>
      <c r="X2375" s="62"/>
      <c r="Y2375" s="68"/>
      <c r="Z2375" s="68"/>
      <c r="AA2375" s="68"/>
      <c r="AB2375" s="67"/>
      <c r="AC2375" s="67"/>
      <c r="AD2375" s="67"/>
      <c r="AE2375" s="62"/>
      <c r="AF2375" s="70"/>
      <c r="AG2375" s="67"/>
      <c r="AH2375" s="70"/>
      <c r="AI2375" s="62"/>
      <c r="AJ2375" s="62"/>
      <c r="AK2375" s="62"/>
      <c r="AL2375" s="62"/>
      <c r="AM2375" s="62"/>
      <c r="AN2375" s="70"/>
      <c r="AO2375" s="70"/>
      <c r="AP2375" s="71"/>
      <c r="AQ2375" s="70"/>
      <c r="AR2375" s="83"/>
    </row>
    <row r="2376">
      <c r="A2376" s="61"/>
      <c r="B2376" s="62"/>
      <c r="C2376" s="62"/>
      <c r="D2376" s="62"/>
      <c r="E2376" s="62"/>
      <c r="F2376" s="62"/>
      <c r="G2376" s="62"/>
      <c r="H2376" s="62"/>
      <c r="I2376" s="62"/>
      <c r="J2376" s="62"/>
      <c r="K2376" s="62"/>
      <c r="L2376" s="62"/>
      <c r="M2376" s="67"/>
      <c r="N2376" s="62"/>
      <c r="O2376" s="62"/>
      <c r="P2376" s="62"/>
      <c r="Q2376" s="62"/>
      <c r="R2376" s="66"/>
      <c r="S2376" s="66"/>
      <c r="T2376" s="67"/>
      <c r="U2376" s="67"/>
      <c r="V2376" s="68"/>
      <c r="W2376" s="62"/>
      <c r="X2376" s="62"/>
      <c r="Y2376" s="68"/>
      <c r="Z2376" s="68"/>
      <c r="AA2376" s="68"/>
      <c r="AB2376" s="67"/>
      <c r="AC2376" s="67"/>
      <c r="AD2376" s="67"/>
      <c r="AE2376" s="62"/>
      <c r="AF2376" s="70"/>
      <c r="AG2376" s="67"/>
      <c r="AH2376" s="70"/>
      <c r="AI2376" s="62"/>
      <c r="AJ2376" s="62"/>
      <c r="AK2376" s="62"/>
      <c r="AL2376" s="62"/>
      <c r="AM2376" s="62"/>
      <c r="AN2376" s="70"/>
      <c r="AO2376" s="70"/>
      <c r="AP2376" s="71"/>
      <c r="AQ2376" s="70"/>
      <c r="AR2376" s="83"/>
    </row>
    <row r="2377">
      <c r="A2377" s="61"/>
      <c r="B2377" s="62"/>
      <c r="C2377" s="62"/>
      <c r="D2377" s="62"/>
      <c r="E2377" s="62"/>
      <c r="F2377" s="62"/>
      <c r="G2377" s="62"/>
      <c r="H2377" s="62"/>
      <c r="I2377" s="62"/>
      <c r="J2377" s="62"/>
      <c r="K2377" s="62"/>
      <c r="L2377" s="62"/>
      <c r="M2377" s="67"/>
      <c r="N2377" s="62"/>
      <c r="O2377" s="62"/>
      <c r="P2377" s="62"/>
      <c r="Q2377" s="62"/>
      <c r="R2377" s="66"/>
      <c r="S2377" s="66"/>
      <c r="T2377" s="67"/>
      <c r="U2377" s="67"/>
      <c r="V2377" s="68"/>
      <c r="W2377" s="62"/>
      <c r="X2377" s="62"/>
      <c r="Y2377" s="68"/>
      <c r="Z2377" s="68"/>
      <c r="AA2377" s="68"/>
      <c r="AB2377" s="67"/>
      <c r="AC2377" s="67"/>
      <c r="AD2377" s="67"/>
      <c r="AE2377" s="62"/>
      <c r="AF2377" s="70"/>
      <c r="AG2377" s="67"/>
      <c r="AH2377" s="70"/>
      <c r="AI2377" s="62"/>
      <c r="AJ2377" s="62"/>
      <c r="AK2377" s="62"/>
      <c r="AL2377" s="62"/>
      <c r="AM2377" s="62"/>
      <c r="AN2377" s="70"/>
      <c r="AO2377" s="70"/>
      <c r="AP2377" s="71"/>
      <c r="AQ2377" s="70"/>
      <c r="AR2377" s="83"/>
    </row>
    <row r="2378">
      <c r="A2378" s="61"/>
      <c r="B2378" s="62"/>
      <c r="C2378" s="62"/>
      <c r="D2378" s="62"/>
      <c r="E2378" s="62"/>
      <c r="F2378" s="62"/>
      <c r="G2378" s="62"/>
      <c r="H2378" s="62"/>
      <c r="I2378" s="62"/>
      <c r="J2378" s="62"/>
      <c r="K2378" s="62"/>
      <c r="L2378" s="62"/>
      <c r="M2378" s="67"/>
      <c r="N2378" s="62"/>
      <c r="O2378" s="62"/>
      <c r="P2378" s="62"/>
      <c r="Q2378" s="62"/>
      <c r="R2378" s="66"/>
      <c r="S2378" s="66"/>
      <c r="T2378" s="67"/>
      <c r="U2378" s="67"/>
      <c r="V2378" s="68"/>
      <c r="W2378" s="62"/>
      <c r="X2378" s="62"/>
      <c r="Y2378" s="68"/>
      <c r="Z2378" s="68"/>
      <c r="AA2378" s="68"/>
      <c r="AB2378" s="67"/>
      <c r="AC2378" s="67"/>
      <c r="AD2378" s="67"/>
      <c r="AE2378" s="62"/>
      <c r="AF2378" s="70"/>
      <c r="AG2378" s="67"/>
      <c r="AH2378" s="70"/>
      <c r="AI2378" s="62"/>
      <c r="AJ2378" s="62"/>
      <c r="AK2378" s="62"/>
      <c r="AL2378" s="62"/>
      <c r="AM2378" s="62"/>
      <c r="AN2378" s="70"/>
      <c r="AO2378" s="70"/>
      <c r="AP2378" s="71"/>
      <c r="AQ2378" s="70"/>
      <c r="AR2378" s="83"/>
    </row>
    <row r="2379">
      <c r="A2379" s="61"/>
      <c r="B2379" s="62"/>
      <c r="C2379" s="62"/>
      <c r="D2379" s="62"/>
      <c r="E2379" s="62"/>
      <c r="F2379" s="62"/>
      <c r="G2379" s="62"/>
      <c r="H2379" s="62"/>
      <c r="I2379" s="62"/>
      <c r="J2379" s="62"/>
      <c r="K2379" s="62"/>
      <c r="L2379" s="62"/>
      <c r="M2379" s="67"/>
      <c r="N2379" s="62"/>
      <c r="O2379" s="62"/>
      <c r="P2379" s="62"/>
      <c r="Q2379" s="62"/>
      <c r="R2379" s="66"/>
      <c r="S2379" s="66"/>
      <c r="T2379" s="67"/>
      <c r="U2379" s="67"/>
      <c r="V2379" s="68"/>
      <c r="W2379" s="62"/>
      <c r="X2379" s="62"/>
      <c r="Y2379" s="68"/>
      <c r="Z2379" s="68"/>
      <c r="AA2379" s="68"/>
      <c r="AB2379" s="67"/>
      <c r="AC2379" s="67"/>
      <c r="AD2379" s="67"/>
      <c r="AE2379" s="62"/>
      <c r="AF2379" s="70"/>
      <c r="AG2379" s="67"/>
      <c r="AH2379" s="70"/>
      <c r="AI2379" s="62"/>
      <c r="AJ2379" s="62"/>
      <c r="AK2379" s="62"/>
      <c r="AL2379" s="62"/>
      <c r="AM2379" s="62"/>
      <c r="AN2379" s="70"/>
      <c r="AO2379" s="70"/>
      <c r="AP2379" s="71"/>
      <c r="AQ2379" s="70"/>
      <c r="AR2379" s="83"/>
    </row>
    <row r="2380">
      <c r="A2380" s="61"/>
      <c r="B2380" s="62"/>
      <c r="C2380" s="62"/>
      <c r="D2380" s="62"/>
      <c r="E2380" s="62"/>
      <c r="F2380" s="62"/>
      <c r="G2380" s="62"/>
      <c r="H2380" s="62"/>
      <c r="I2380" s="62"/>
      <c r="J2380" s="62"/>
      <c r="K2380" s="62"/>
      <c r="L2380" s="62"/>
      <c r="M2380" s="67"/>
      <c r="N2380" s="62"/>
      <c r="O2380" s="62"/>
      <c r="P2380" s="62"/>
      <c r="Q2380" s="62"/>
      <c r="R2380" s="66"/>
      <c r="S2380" s="66"/>
      <c r="T2380" s="67"/>
      <c r="U2380" s="67"/>
      <c r="V2380" s="68"/>
      <c r="W2380" s="62"/>
      <c r="X2380" s="62"/>
      <c r="Y2380" s="68"/>
      <c r="Z2380" s="68"/>
      <c r="AA2380" s="68"/>
      <c r="AB2380" s="67"/>
      <c r="AC2380" s="67"/>
      <c r="AD2380" s="67"/>
      <c r="AE2380" s="62"/>
      <c r="AF2380" s="70"/>
      <c r="AG2380" s="67"/>
      <c r="AH2380" s="70"/>
      <c r="AI2380" s="62"/>
      <c r="AJ2380" s="62"/>
      <c r="AK2380" s="62"/>
      <c r="AL2380" s="62"/>
      <c r="AM2380" s="62"/>
      <c r="AN2380" s="70"/>
      <c r="AO2380" s="70"/>
      <c r="AP2380" s="71"/>
      <c r="AQ2380" s="70"/>
      <c r="AR2380" s="83"/>
    </row>
    <row r="2381">
      <c r="A2381" s="61"/>
      <c r="B2381" s="62"/>
      <c r="C2381" s="62"/>
      <c r="D2381" s="62"/>
      <c r="E2381" s="62"/>
      <c r="F2381" s="62"/>
      <c r="G2381" s="62"/>
      <c r="H2381" s="62"/>
      <c r="I2381" s="62"/>
      <c r="J2381" s="62"/>
      <c r="K2381" s="62"/>
      <c r="L2381" s="62"/>
      <c r="M2381" s="67"/>
      <c r="N2381" s="62"/>
      <c r="O2381" s="62"/>
      <c r="P2381" s="62"/>
      <c r="Q2381" s="62"/>
      <c r="R2381" s="66"/>
      <c r="S2381" s="66"/>
      <c r="T2381" s="67"/>
      <c r="U2381" s="67"/>
      <c r="V2381" s="68"/>
      <c r="W2381" s="62"/>
      <c r="X2381" s="62"/>
      <c r="Y2381" s="68"/>
      <c r="Z2381" s="68"/>
      <c r="AA2381" s="68"/>
      <c r="AB2381" s="67"/>
      <c r="AC2381" s="67"/>
      <c r="AD2381" s="67"/>
      <c r="AE2381" s="62"/>
      <c r="AF2381" s="70"/>
      <c r="AG2381" s="67"/>
      <c r="AH2381" s="70"/>
      <c r="AI2381" s="62"/>
      <c r="AJ2381" s="62"/>
      <c r="AK2381" s="62"/>
      <c r="AL2381" s="62"/>
      <c r="AM2381" s="62"/>
      <c r="AN2381" s="70"/>
      <c r="AO2381" s="70"/>
      <c r="AP2381" s="71"/>
      <c r="AQ2381" s="70"/>
      <c r="AR2381" s="83"/>
    </row>
    <row r="2382">
      <c r="A2382" s="61"/>
      <c r="B2382" s="62"/>
      <c r="C2382" s="62"/>
      <c r="D2382" s="62"/>
      <c r="E2382" s="62"/>
      <c r="F2382" s="62"/>
      <c r="G2382" s="62"/>
      <c r="H2382" s="62"/>
      <c r="I2382" s="62"/>
      <c r="J2382" s="62"/>
      <c r="K2382" s="62"/>
      <c r="L2382" s="62"/>
      <c r="M2382" s="67"/>
      <c r="N2382" s="62"/>
      <c r="O2382" s="62"/>
      <c r="P2382" s="62"/>
      <c r="Q2382" s="62"/>
      <c r="R2382" s="66"/>
      <c r="S2382" s="66"/>
      <c r="T2382" s="67"/>
      <c r="U2382" s="67"/>
      <c r="V2382" s="68"/>
      <c r="W2382" s="62"/>
      <c r="X2382" s="62"/>
      <c r="Y2382" s="68"/>
      <c r="Z2382" s="68"/>
      <c r="AA2382" s="68"/>
      <c r="AB2382" s="67"/>
      <c r="AC2382" s="67"/>
      <c r="AD2382" s="67"/>
      <c r="AE2382" s="62"/>
      <c r="AF2382" s="70"/>
      <c r="AG2382" s="67"/>
      <c r="AH2382" s="70"/>
      <c r="AI2382" s="62"/>
      <c r="AJ2382" s="62"/>
      <c r="AK2382" s="62"/>
      <c r="AL2382" s="62"/>
      <c r="AM2382" s="62"/>
      <c r="AN2382" s="70"/>
      <c r="AO2382" s="70"/>
      <c r="AP2382" s="71"/>
      <c r="AQ2382" s="70"/>
      <c r="AR2382" s="83"/>
    </row>
    <row r="2383">
      <c r="A2383" s="61"/>
      <c r="B2383" s="62"/>
      <c r="C2383" s="62"/>
      <c r="D2383" s="62"/>
      <c r="E2383" s="62"/>
      <c r="F2383" s="62"/>
      <c r="G2383" s="62"/>
      <c r="H2383" s="62"/>
      <c r="I2383" s="62"/>
      <c r="J2383" s="62"/>
      <c r="K2383" s="62"/>
      <c r="L2383" s="62"/>
      <c r="M2383" s="67"/>
      <c r="N2383" s="62"/>
      <c r="O2383" s="62"/>
      <c r="P2383" s="62"/>
      <c r="Q2383" s="62"/>
      <c r="R2383" s="66"/>
      <c r="S2383" s="66"/>
      <c r="T2383" s="67"/>
      <c r="U2383" s="67"/>
      <c r="V2383" s="68"/>
      <c r="W2383" s="62"/>
      <c r="X2383" s="62"/>
      <c r="Y2383" s="68"/>
      <c r="Z2383" s="68"/>
      <c r="AA2383" s="68"/>
      <c r="AB2383" s="67"/>
      <c r="AC2383" s="67"/>
      <c r="AD2383" s="67"/>
      <c r="AE2383" s="62"/>
      <c r="AF2383" s="70"/>
      <c r="AG2383" s="67"/>
      <c r="AH2383" s="70"/>
      <c r="AI2383" s="62"/>
      <c r="AJ2383" s="62"/>
      <c r="AK2383" s="62"/>
      <c r="AL2383" s="62"/>
      <c r="AM2383" s="62"/>
      <c r="AN2383" s="70"/>
      <c r="AO2383" s="70"/>
      <c r="AP2383" s="71"/>
      <c r="AQ2383" s="70"/>
      <c r="AR2383" s="83"/>
    </row>
    <row r="2384">
      <c r="A2384" s="61"/>
      <c r="B2384" s="62"/>
      <c r="C2384" s="62"/>
      <c r="D2384" s="62"/>
      <c r="E2384" s="62"/>
      <c r="F2384" s="62"/>
      <c r="G2384" s="62"/>
      <c r="H2384" s="62"/>
      <c r="I2384" s="62"/>
      <c r="J2384" s="62"/>
      <c r="K2384" s="62"/>
      <c r="L2384" s="62"/>
      <c r="M2384" s="67"/>
      <c r="N2384" s="62"/>
      <c r="O2384" s="62"/>
      <c r="P2384" s="62"/>
      <c r="Q2384" s="62"/>
      <c r="R2384" s="66"/>
      <c r="S2384" s="66"/>
      <c r="T2384" s="67"/>
      <c r="U2384" s="67"/>
      <c r="V2384" s="68"/>
      <c r="W2384" s="62"/>
      <c r="X2384" s="62"/>
      <c r="Y2384" s="68"/>
      <c r="Z2384" s="68"/>
      <c r="AA2384" s="68"/>
      <c r="AB2384" s="67"/>
      <c r="AC2384" s="67"/>
      <c r="AD2384" s="67"/>
      <c r="AE2384" s="62"/>
      <c r="AF2384" s="70"/>
      <c r="AG2384" s="67"/>
      <c r="AH2384" s="70"/>
      <c r="AI2384" s="62"/>
      <c r="AJ2384" s="62"/>
      <c r="AK2384" s="62"/>
      <c r="AL2384" s="62"/>
      <c r="AM2384" s="62"/>
      <c r="AN2384" s="70"/>
      <c r="AO2384" s="70"/>
      <c r="AP2384" s="71"/>
      <c r="AQ2384" s="70"/>
      <c r="AR2384" s="83"/>
    </row>
    <row r="2385">
      <c r="A2385" s="61"/>
      <c r="B2385" s="62"/>
      <c r="C2385" s="62"/>
      <c r="D2385" s="62"/>
      <c r="E2385" s="62"/>
      <c r="F2385" s="62"/>
      <c r="G2385" s="62"/>
      <c r="H2385" s="62"/>
      <c r="I2385" s="62"/>
      <c r="J2385" s="62"/>
      <c r="K2385" s="62"/>
      <c r="L2385" s="62"/>
      <c r="M2385" s="67"/>
      <c r="N2385" s="62"/>
      <c r="O2385" s="62"/>
      <c r="P2385" s="62"/>
      <c r="Q2385" s="62"/>
      <c r="R2385" s="66"/>
      <c r="S2385" s="66"/>
      <c r="T2385" s="67"/>
      <c r="U2385" s="67"/>
      <c r="V2385" s="68"/>
      <c r="W2385" s="62"/>
      <c r="X2385" s="62"/>
      <c r="Y2385" s="68"/>
      <c r="Z2385" s="68"/>
      <c r="AA2385" s="68"/>
      <c r="AB2385" s="67"/>
      <c r="AC2385" s="67"/>
      <c r="AD2385" s="67"/>
      <c r="AE2385" s="62"/>
      <c r="AF2385" s="70"/>
      <c r="AG2385" s="67"/>
      <c r="AH2385" s="70"/>
      <c r="AI2385" s="62"/>
      <c r="AJ2385" s="62"/>
      <c r="AK2385" s="62"/>
      <c r="AL2385" s="62"/>
      <c r="AM2385" s="62"/>
      <c r="AN2385" s="70"/>
      <c r="AO2385" s="70"/>
      <c r="AP2385" s="71"/>
      <c r="AQ2385" s="70"/>
      <c r="AR2385" s="83"/>
    </row>
    <row r="2386">
      <c r="A2386" s="61"/>
      <c r="B2386" s="62"/>
      <c r="C2386" s="62"/>
      <c r="D2386" s="62"/>
      <c r="E2386" s="62"/>
      <c r="F2386" s="62"/>
      <c r="G2386" s="62"/>
      <c r="H2386" s="62"/>
      <c r="I2386" s="62"/>
      <c r="J2386" s="62"/>
      <c r="K2386" s="62"/>
      <c r="L2386" s="62"/>
      <c r="M2386" s="67"/>
      <c r="N2386" s="62"/>
      <c r="O2386" s="62"/>
      <c r="P2386" s="62"/>
      <c r="Q2386" s="62"/>
      <c r="R2386" s="66"/>
      <c r="S2386" s="66"/>
      <c r="T2386" s="67"/>
      <c r="U2386" s="67"/>
      <c r="V2386" s="68"/>
      <c r="W2386" s="62"/>
      <c r="X2386" s="62"/>
      <c r="Y2386" s="68"/>
      <c r="Z2386" s="68"/>
      <c r="AA2386" s="68"/>
      <c r="AB2386" s="67"/>
      <c r="AC2386" s="67"/>
      <c r="AD2386" s="67"/>
      <c r="AE2386" s="62"/>
      <c r="AF2386" s="70"/>
      <c r="AG2386" s="67"/>
      <c r="AH2386" s="70"/>
      <c r="AI2386" s="62"/>
      <c r="AJ2386" s="62"/>
      <c r="AK2386" s="62"/>
      <c r="AL2386" s="62"/>
      <c r="AM2386" s="62"/>
      <c r="AN2386" s="70"/>
      <c r="AO2386" s="70"/>
      <c r="AP2386" s="71"/>
      <c r="AQ2386" s="70"/>
      <c r="AR2386" s="83"/>
    </row>
    <row r="2387">
      <c r="A2387" s="61"/>
      <c r="B2387" s="62"/>
      <c r="C2387" s="62"/>
      <c r="D2387" s="62"/>
      <c r="E2387" s="62"/>
      <c r="F2387" s="62"/>
      <c r="G2387" s="62"/>
      <c r="H2387" s="62"/>
      <c r="I2387" s="62"/>
      <c r="J2387" s="62"/>
      <c r="K2387" s="62"/>
      <c r="L2387" s="62"/>
      <c r="M2387" s="67"/>
      <c r="N2387" s="62"/>
      <c r="O2387" s="62"/>
      <c r="P2387" s="62"/>
      <c r="Q2387" s="62"/>
      <c r="R2387" s="66"/>
      <c r="S2387" s="66"/>
      <c r="T2387" s="67"/>
      <c r="U2387" s="67"/>
      <c r="V2387" s="68"/>
      <c r="W2387" s="62"/>
      <c r="X2387" s="62"/>
      <c r="Y2387" s="68"/>
      <c r="Z2387" s="68"/>
      <c r="AA2387" s="68"/>
      <c r="AB2387" s="67"/>
      <c r="AC2387" s="67"/>
      <c r="AD2387" s="67"/>
      <c r="AE2387" s="62"/>
      <c r="AF2387" s="70"/>
      <c r="AG2387" s="67"/>
      <c r="AH2387" s="70"/>
      <c r="AI2387" s="62"/>
      <c r="AJ2387" s="62"/>
      <c r="AK2387" s="62"/>
      <c r="AL2387" s="62"/>
      <c r="AM2387" s="62"/>
      <c r="AN2387" s="70"/>
      <c r="AO2387" s="70"/>
      <c r="AP2387" s="71"/>
      <c r="AQ2387" s="70"/>
      <c r="AR2387" s="83"/>
    </row>
    <row r="2388">
      <c r="A2388" s="61"/>
      <c r="B2388" s="62"/>
      <c r="C2388" s="62"/>
      <c r="D2388" s="62"/>
      <c r="E2388" s="62"/>
      <c r="F2388" s="62"/>
      <c r="G2388" s="62"/>
      <c r="H2388" s="62"/>
      <c r="I2388" s="62"/>
      <c r="J2388" s="62"/>
      <c r="K2388" s="62"/>
      <c r="L2388" s="62"/>
      <c r="M2388" s="67"/>
      <c r="N2388" s="62"/>
      <c r="O2388" s="62"/>
      <c r="P2388" s="62"/>
      <c r="Q2388" s="62"/>
      <c r="R2388" s="66"/>
      <c r="S2388" s="66"/>
      <c r="T2388" s="67"/>
      <c r="U2388" s="67"/>
      <c r="V2388" s="68"/>
      <c r="W2388" s="62"/>
      <c r="X2388" s="62"/>
      <c r="Y2388" s="68"/>
      <c r="Z2388" s="68"/>
      <c r="AA2388" s="68"/>
      <c r="AB2388" s="67"/>
      <c r="AC2388" s="67"/>
      <c r="AD2388" s="67"/>
      <c r="AE2388" s="62"/>
      <c r="AF2388" s="70"/>
      <c r="AG2388" s="67"/>
      <c r="AH2388" s="70"/>
      <c r="AI2388" s="62"/>
      <c r="AJ2388" s="62"/>
      <c r="AK2388" s="62"/>
      <c r="AL2388" s="62"/>
      <c r="AM2388" s="62"/>
      <c r="AN2388" s="70"/>
      <c r="AO2388" s="70"/>
      <c r="AP2388" s="71"/>
      <c r="AQ2388" s="70"/>
      <c r="AR2388" s="83"/>
    </row>
    <row r="2389">
      <c r="A2389" s="61"/>
      <c r="B2389" s="62"/>
      <c r="C2389" s="62"/>
      <c r="D2389" s="62"/>
      <c r="E2389" s="62"/>
      <c r="F2389" s="62"/>
      <c r="G2389" s="62"/>
      <c r="H2389" s="62"/>
      <c r="I2389" s="62"/>
      <c r="J2389" s="62"/>
      <c r="K2389" s="62"/>
      <c r="L2389" s="62"/>
      <c r="M2389" s="67"/>
      <c r="N2389" s="62"/>
      <c r="O2389" s="62"/>
      <c r="P2389" s="62"/>
      <c r="Q2389" s="62"/>
      <c r="R2389" s="66"/>
      <c r="S2389" s="66"/>
      <c r="T2389" s="67"/>
      <c r="U2389" s="67"/>
      <c r="V2389" s="68"/>
      <c r="W2389" s="62"/>
      <c r="X2389" s="62"/>
      <c r="Y2389" s="68"/>
      <c r="Z2389" s="68"/>
      <c r="AA2389" s="68"/>
      <c r="AB2389" s="67"/>
      <c r="AC2389" s="67"/>
      <c r="AD2389" s="67"/>
      <c r="AE2389" s="62"/>
      <c r="AF2389" s="70"/>
      <c r="AG2389" s="67"/>
      <c r="AH2389" s="70"/>
      <c r="AI2389" s="62"/>
      <c r="AJ2389" s="62"/>
      <c r="AK2389" s="62"/>
      <c r="AL2389" s="62"/>
      <c r="AM2389" s="62"/>
      <c r="AN2389" s="70"/>
      <c r="AO2389" s="70"/>
      <c r="AP2389" s="71"/>
      <c r="AQ2389" s="70"/>
      <c r="AR2389" s="83"/>
    </row>
    <row r="2390">
      <c r="A2390" s="61"/>
      <c r="B2390" s="62"/>
      <c r="C2390" s="62"/>
      <c r="D2390" s="62"/>
      <c r="E2390" s="62"/>
      <c r="F2390" s="62"/>
      <c r="G2390" s="62"/>
      <c r="H2390" s="62"/>
      <c r="I2390" s="62"/>
      <c r="J2390" s="62"/>
      <c r="K2390" s="62"/>
      <c r="L2390" s="62"/>
      <c r="M2390" s="67"/>
      <c r="N2390" s="62"/>
      <c r="O2390" s="62"/>
      <c r="P2390" s="62"/>
      <c r="Q2390" s="62"/>
      <c r="R2390" s="66"/>
      <c r="S2390" s="66"/>
      <c r="T2390" s="67"/>
      <c r="U2390" s="67"/>
      <c r="V2390" s="68"/>
      <c r="W2390" s="62"/>
      <c r="X2390" s="62"/>
      <c r="Y2390" s="68"/>
      <c r="Z2390" s="68"/>
      <c r="AA2390" s="68"/>
      <c r="AB2390" s="67"/>
      <c r="AC2390" s="67"/>
      <c r="AD2390" s="67"/>
      <c r="AE2390" s="62"/>
      <c r="AF2390" s="70"/>
      <c r="AG2390" s="67"/>
      <c r="AH2390" s="70"/>
      <c r="AI2390" s="62"/>
      <c r="AJ2390" s="62"/>
      <c r="AK2390" s="62"/>
      <c r="AL2390" s="62"/>
      <c r="AM2390" s="62"/>
      <c r="AN2390" s="70"/>
      <c r="AO2390" s="70"/>
      <c r="AP2390" s="71"/>
      <c r="AQ2390" s="70"/>
      <c r="AR2390" s="83"/>
    </row>
    <row r="2391">
      <c r="A2391" s="61"/>
      <c r="B2391" s="62"/>
      <c r="C2391" s="62"/>
      <c r="D2391" s="62"/>
      <c r="E2391" s="62"/>
      <c r="F2391" s="62"/>
      <c r="G2391" s="62"/>
      <c r="H2391" s="62"/>
      <c r="I2391" s="62"/>
      <c r="J2391" s="62"/>
      <c r="K2391" s="62"/>
      <c r="L2391" s="62"/>
      <c r="M2391" s="67"/>
      <c r="N2391" s="62"/>
      <c r="O2391" s="62"/>
      <c r="P2391" s="62"/>
      <c r="Q2391" s="62"/>
      <c r="R2391" s="66"/>
      <c r="S2391" s="66"/>
      <c r="T2391" s="67"/>
      <c r="U2391" s="67"/>
      <c r="V2391" s="68"/>
      <c r="W2391" s="62"/>
      <c r="X2391" s="62"/>
      <c r="Y2391" s="68"/>
      <c r="Z2391" s="68"/>
      <c r="AA2391" s="68"/>
      <c r="AB2391" s="67"/>
      <c r="AC2391" s="67"/>
      <c r="AD2391" s="67"/>
      <c r="AE2391" s="62"/>
      <c r="AF2391" s="70"/>
      <c r="AG2391" s="67"/>
      <c r="AH2391" s="70"/>
      <c r="AI2391" s="62"/>
      <c r="AJ2391" s="62"/>
      <c r="AK2391" s="62"/>
      <c r="AL2391" s="62"/>
      <c r="AM2391" s="62"/>
      <c r="AN2391" s="70"/>
      <c r="AO2391" s="70"/>
      <c r="AP2391" s="71"/>
      <c r="AQ2391" s="70"/>
      <c r="AR2391" s="83"/>
    </row>
    <row r="2392">
      <c r="A2392" s="61"/>
      <c r="B2392" s="62"/>
      <c r="C2392" s="62"/>
      <c r="D2392" s="62"/>
      <c r="E2392" s="62"/>
      <c r="F2392" s="62"/>
      <c r="G2392" s="62"/>
      <c r="H2392" s="62"/>
      <c r="I2392" s="62"/>
      <c r="J2392" s="62"/>
      <c r="K2392" s="62"/>
      <c r="L2392" s="62"/>
      <c r="M2392" s="67"/>
      <c r="N2392" s="62"/>
      <c r="O2392" s="62"/>
      <c r="P2392" s="62"/>
      <c r="Q2392" s="62"/>
      <c r="R2392" s="66"/>
      <c r="S2392" s="66"/>
      <c r="T2392" s="67"/>
      <c r="U2392" s="67"/>
      <c r="V2392" s="68"/>
      <c r="W2392" s="62"/>
      <c r="X2392" s="62"/>
      <c r="Y2392" s="68"/>
      <c r="Z2392" s="68"/>
      <c r="AA2392" s="68"/>
      <c r="AB2392" s="67"/>
      <c r="AC2392" s="67"/>
      <c r="AD2392" s="67"/>
      <c r="AE2392" s="62"/>
      <c r="AF2392" s="70"/>
      <c r="AG2392" s="67"/>
      <c r="AH2392" s="70"/>
      <c r="AI2392" s="62"/>
      <c r="AJ2392" s="62"/>
      <c r="AK2392" s="62"/>
      <c r="AL2392" s="62"/>
      <c r="AM2392" s="62"/>
      <c r="AN2392" s="70"/>
      <c r="AO2392" s="70"/>
      <c r="AP2392" s="71"/>
      <c r="AQ2392" s="70"/>
      <c r="AR2392" s="83"/>
    </row>
    <row r="2393">
      <c r="A2393" s="61"/>
      <c r="B2393" s="62"/>
      <c r="C2393" s="62"/>
      <c r="D2393" s="62"/>
      <c r="E2393" s="62"/>
      <c r="F2393" s="62"/>
      <c r="G2393" s="62"/>
      <c r="H2393" s="62"/>
      <c r="I2393" s="62"/>
      <c r="J2393" s="62"/>
      <c r="K2393" s="62"/>
      <c r="L2393" s="62"/>
      <c r="M2393" s="67"/>
      <c r="N2393" s="62"/>
      <c r="O2393" s="62"/>
      <c r="P2393" s="62"/>
      <c r="Q2393" s="62"/>
      <c r="R2393" s="66"/>
      <c r="S2393" s="66"/>
      <c r="T2393" s="67"/>
      <c r="U2393" s="67"/>
      <c r="V2393" s="68"/>
      <c r="W2393" s="62"/>
      <c r="X2393" s="62"/>
      <c r="Y2393" s="68"/>
      <c r="Z2393" s="68"/>
      <c r="AA2393" s="68"/>
      <c r="AB2393" s="67"/>
      <c r="AC2393" s="67"/>
      <c r="AD2393" s="67"/>
      <c r="AE2393" s="62"/>
      <c r="AF2393" s="70"/>
      <c r="AG2393" s="67"/>
      <c r="AH2393" s="70"/>
      <c r="AI2393" s="62"/>
      <c r="AJ2393" s="62"/>
      <c r="AK2393" s="62"/>
      <c r="AL2393" s="62"/>
      <c r="AM2393" s="62"/>
      <c r="AN2393" s="70"/>
      <c r="AO2393" s="70"/>
      <c r="AP2393" s="71"/>
      <c r="AQ2393" s="70"/>
      <c r="AR2393" s="83"/>
    </row>
    <row r="2394">
      <c r="A2394" s="61"/>
      <c r="B2394" s="62"/>
      <c r="C2394" s="62"/>
      <c r="D2394" s="62"/>
      <c r="E2394" s="62"/>
      <c r="F2394" s="62"/>
      <c r="G2394" s="62"/>
      <c r="H2394" s="62"/>
      <c r="I2394" s="62"/>
      <c r="J2394" s="62"/>
      <c r="K2394" s="62"/>
      <c r="L2394" s="62"/>
      <c r="M2394" s="67"/>
      <c r="N2394" s="62"/>
      <c r="O2394" s="62"/>
      <c r="P2394" s="62"/>
      <c r="Q2394" s="62"/>
      <c r="R2394" s="66"/>
      <c r="S2394" s="66"/>
      <c r="T2394" s="67"/>
      <c r="U2394" s="67"/>
      <c r="V2394" s="68"/>
      <c r="W2394" s="62"/>
      <c r="X2394" s="62"/>
      <c r="Y2394" s="68"/>
      <c r="Z2394" s="68"/>
      <c r="AA2394" s="68"/>
      <c r="AB2394" s="67"/>
      <c r="AC2394" s="67"/>
      <c r="AD2394" s="67"/>
      <c r="AE2394" s="62"/>
      <c r="AF2394" s="70"/>
      <c r="AG2394" s="67"/>
      <c r="AH2394" s="70"/>
      <c r="AI2394" s="62"/>
      <c r="AJ2394" s="62"/>
      <c r="AK2394" s="62"/>
      <c r="AL2394" s="62"/>
      <c r="AM2394" s="62"/>
      <c r="AN2394" s="70"/>
      <c r="AO2394" s="70"/>
      <c r="AP2394" s="71"/>
      <c r="AQ2394" s="70"/>
      <c r="AR2394" s="83"/>
    </row>
    <row r="2395">
      <c r="A2395" s="61"/>
      <c r="B2395" s="62"/>
      <c r="C2395" s="62"/>
      <c r="D2395" s="62"/>
      <c r="E2395" s="62"/>
      <c r="F2395" s="62"/>
      <c r="G2395" s="62"/>
      <c r="H2395" s="62"/>
      <c r="I2395" s="62"/>
      <c r="J2395" s="62"/>
      <c r="K2395" s="62"/>
      <c r="L2395" s="62"/>
      <c r="M2395" s="67"/>
      <c r="N2395" s="62"/>
      <c r="O2395" s="62"/>
      <c r="P2395" s="62"/>
      <c r="Q2395" s="62"/>
      <c r="R2395" s="66"/>
      <c r="S2395" s="66"/>
      <c r="T2395" s="67"/>
      <c r="U2395" s="67"/>
      <c r="V2395" s="68"/>
      <c r="W2395" s="62"/>
      <c r="X2395" s="62"/>
      <c r="Y2395" s="68"/>
      <c r="Z2395" s="68"/>
      <c r="AA2395" s="68"/>
      <c r="AB2395" s="67"/>
      <c r="AC2395" s="67"/>
      <c r="AD2395" s="67"/>
      <c r="AE2395" s="62"/>
      <c r="AF2395" s="70"/>
      <c r="AG2395" s="67"/>
      <c r="AH2395" s="70"/>
      <c r="AI2395" s="62"/>
      <c r="AJ2395" s="62"/>
      <c r="AK2395" s="62"/>
      <c r="AL2395" s="62"/>
      <c r="AM2395" s="62"/>
      <c r="AN2395" s="70"/>
      <c r="AO2395" s="70"/>
      <c r="AP2395" s="71"/>
      <c r="AQ2395" s="70"/>
      <c r="AR2395" s="83"/>
    </row>
    <row r="2396">
      <c r="A2396" s="61"/>
      <c r="B2396" s="62"/>
      <c r="C2396" s="62"/>
      <c r="D2396" s="62"/>
      <c r="E2396" s="62"/>
      <c r="F2396" s="62"/>
      <c r="G2396" s="62"/>
      <c r="H2396" s="62"/>
      <c r="I2396" s="62"/>
      <c r="J2396" s="62"/>
      <c r="K2396" s="62"/>
      <c r="L2396" s="62"/>
      <c r="M2396" s="67"/>
      <c r="N2396" s="62"/>
      <c r="O2396" s="62"/>
      <c r="P2396" s="62"/>
      <c r="Q2396" s="62"/>
      <c r="R2396" s="66"/>
      <c r="S2396" s="66"/>
      <c r="T2396" s="67"/>
      <c r="U2396" s="67"/>
      <c r="V2396" s="68"/>
      <c r="W2396" s="62"/>
      <c r="X2396" s="62"/>
      <c r="Y2396" s="68"/>
      <c r="Z2396" s="68"/>
      <c r="AA2396" s="68"/>
      <c r="AB2396" s="67"/>
      <c r="AC2396" s="67"/>
      <c r="AD2396" s="67"/>
      <c r="AE2396" s="62"/>
      <c r="AF2396" s="70"/>
      <c r="AG2396" s="67"/>
      <c r="AH2396" s="70"/>
      <c r="AI2396" s="62"/>
      <c r="AJ2396" s="62"/>
      <c r="AK2396" s="62"/>
      <c r="AL2396" s="62"/>
      <c r="AM2396" s="62"/>
      <c r="AN2396" s="70"/>
      <c r="AO2396" s="70"/>
      <c r="AP2396" s="71"/>
      <c r="AQ2396" s="70"/>
      <c r="AR2396" s="83"/>
    </row>
    <row r="2397">
      <c r="A2397" s="61"/>
      <c r="B2397" s="62"/>
      <c r="C2397" s="62"/>
      <c r="D2397" s="62"/>
      <c r="E2397" s="62"/>
      <c r="F2397" s="62"/>
      <c r="G2397" s="62"/>
      <c r="H2397" s="62"/>
      <c r="I2397" s="62"/>
      <c r="J2397" s="62"/>
      <c r="K2397" s="62"/>
      <c r="L2397" s="62"/>
      <c r="M2397" s="67"/>
      <c r="N2397" s="62"/>
      <c r="O2397" s="62"/>
      <c r="P2397" s="62"/>
      <c r="Q2397" s="62"/>
      <c r="R2397" s="66"/>
      <c r="S2397" s="66"/>
      <c r="T2397" s="67"/>
      <c r="U2397" s="67"/>
      <c r="V2397" s="68"/>
      <c r="W2397" s="62"/>
      <c r="X2397" s="62"/>
      <c r="Y2397" s="68"/>
      <c r="Z2397" s="68"/>
      <c r="AA2397" s="68"/>
      <c r="AB2397" s="67"/>
      <c r="AC2397" s="67"/>
      <c r="AD2397" s="67"/>
      <c r="AE2397" s="62"/>
      <c r="AF2397" s="70"/>
      <c r="AG2397" s="67"/>
      <c r="AH2397" s="70"/>
      <c r="AI2397" s="62"/>
      <c r="AJ2397" s="62"/>
      <c r="AK2397" s="62"/>
      <c r="AL2397" s="62"/>
      <c r="AM2397" s="62"/>
      <c r="AN2397" s="70"/>
      <c r="AO2397" s="70"/>
      <c r="AP2397" s="71"/>
      <c r="AQ2397" s="70"/>
      <c r="AR2397" s="83"/>
    </row>
    <row r="2398">
      <c r="A2398" s="61"/>
      <c r="B2398" s="62"/>
      <c r="C2398" s="62"/>
      <c r="D2398" s="62"/>
      <c r="E2398" s="62"/>
      <c r="F2398" s="62"/>
      <c r="G2398" s="62"/>
      <c r="H2398" s="62"/>
      <c r="I2398" s="62"/>
      <c r="J2398" s="62"/>
      <c r="K2398" s="62"/>
      <c r="L2398" s="62"/>
      <c r="M2398" s="67"/>
      <c r="N2398" s="62"/>
      <c r="O2398" s="62"/>
      <c r="P2398" s="62"/>
      <c r="Q2398" s="62"/>
      <c r="R2398" s="66"/>
      <c r="S2398" s="66"/>
      <c r="T2398" s="67"/>
      <c r="U2398" s="67"/>
      <c r="V2398" s="68"/>
      <c r="W2398" s="62"/>
      <c r="X2398" s="62"/>
      <c r="Y2398" s="68"/>
      <c r="Z2398" s="68"/>
      <c r="AA2398" s="68"/>
      <c r="AB2398" s="67"/>
      <c r="AC2398" s="67"/>
      <c r="AD2398" s="67"/>
      <c r="AE2398" s="62"/>
      <c r="AF2398" s="70"/>
      <c r="AG2398" s="67"/>
      <c r="AH2398" s="70"/>
      <c r="AI2398" s="62"/>
      <c r="AJ2398" s="62"/>
      <c r="AK2398" s="62"/>
      <c r="AL2398" s="62"/>
      <c r="AM2398" s="62"/>
      <c r="AN2398" s="70"/>
      <c r="AO2398" s="70"/>
      <c r="AP2398" s="71"/>
      <c r="AQ2398" s="70"/>
      <c r="AR2398" s="83"/>
    </row>
    <row r="2399">
      <c r="A2399" s="61"/>
      <c r="B2399" s="62"/>
      <c r="C2399" s="62"/>
      <c r="D2399" s="62"/>
      <c r="E2399" s="62"/>
      <c r="F2399" s="62"/>
      <c r="G2399" s="62"/>
      <c r="H2399" s="62"/>
      <c r="I2399" s="62"/>
      <c r="J2399" s="62"/>
      <c r="K2399" s="62"/>
      <c r="L2399" s="62"/>
      <c r="M2399" s="67"/>
      <c r="N2399" s="62"/>
      <c r="O2399" s="62"/>
      <c r="P2399" s="62"/>
      <c r="Q2399" s="62"/>
      <c r="R2399" s="66"/>
      <c r="S2399" s="66"/>
      <c r="T2399" s="67"/>
      <c r="U2399" s="67"/>
      <c r="V2399" s="68"/>
      <c r="W2399" s="62"/>
      <c r="X2399" s="62"/>
      <c r="Y2399" s="68"/>
      <c r="Z2399" s="68"/>
      <c r="AA2399" s="68"/>
      <c r="AB2399" s="67"/>
      <c r="AC2399" s="67"/>
      <c r="AD2399" s="67"/>
      <c r="AE2399" s="62"/>
      <c r="AF2399" s="70"/>
      <c r="AG2399" s="67"/>
      <c r="AH2399" s="70"/>
      <c r="AI2399" s="62"/>
      <c r="AJ2399" s="62"/>
      <c r="AK2399" s="62"/>
      <c r="AL2399" s="62"/>
      <c r="AM2399" s="62"/>
      <c r="AN2399" s="70"/>
      <c r="AO2399" s="70"/>
      <c r="AP2399" s="71"/>
      <c r="AQ2399" s="70"/>
      <c r="AR2399" s="83"/>
    </row>
    <row r="2400">
      <c r="A2400" s="61"/>
      <c r="B2400" s="62"/>
      <c r="C2400" s="62"/>
      <c r="D2400" s="62"/>
      <c r="E2400" s="62"/>
      <c r="F2400" s="62"/>
      <c r="G2400" s="62"/>
      <c r="H2400" s="62"/>
      <c r="I2400" s="62"/>
      <c r="J2400" s="62"/>
      <c r="K2400" s="62"/>
      <c r="L2400" s="62"/>
      <c r="M2400" s="67"/>
      <c r="N2400" s="62"/>
      <c r="O2400" s="62"/>
      <c r="P2400" s="62"/>
      <c r="Q2400" s="62"/>
      <c r="R2400" s="66"/>
      <c r="S2400" s="66"/>
      <c r="T2400" s="67"/>
      <c r="U2400" s="67"/>
      <c r="V2400" s="68"/>
      <c r="W2400" s="62"/>
      <c r="X2400" s="62"/>
      <c r="Y2400" s="68"/>
      <c r="Z2400" s="68"/>
      <c r="AA2400" s="68"/>
      <c r="AB2400" s="67"/>
      <c r="AC2400" s="67"/>
      <c r="AD2400" s="67"/>
      <c r="AE2400" s="62"/>
      <c r="AF2400" s="70"/>
      <c r="AG2400" s="67"/>
      <c r="AH2400" s="70"/>
      <c r="AI2400" s="62"/>
      <c r="AJ2400" s="62"/>
      <c r="AK2400" s="62"/>
      <c r="AL2400" s="62"/>
      <c r="AM2400" s="62"/>
      <c r="AN2400" s="70"/>
      <c r="AO2400" s="70"/>
      <c r="AP2400" s="71"/>
      <c r="AQ2400" s="70"/>
      <c r="AR2400" s="83"/>
    </row>
    <row r="2401">
      <c r="A2401" s="61"/>
      <c r="B2401" s="62"/>
      <c r="C2401" s="62"/>
      <c r="D2401" s="62"/>
      <c r="E2401" s="62"/>
      <c r="F2401" s="62"/>
      <c r="G2401" s="62"/>
      <c r="H2401" s="62"/>
      <c r="I2401" s="62"/>
      <c r="J2401" s="62"/>
      <c r="K2401" s="62"/>
      <c r="L2401" s="62"/>
      <c r="M2401" s="67"/>
      <c r="N2401" s="62"/>
      <c r="O2401" s="62"/>
      <c r="P2401" s="62"/>
      <c r="Q2401" s="62"/>
      <c r="R2401" s="66"/>
      <c r="S2401" s="66"/>
      <c r="T2401" s="67"/>
      <c r="U2401" s="67"/>
      <c r="V2401" s="68"/>
      <c r="W2401" s="62"/>
      <c r="X2401" s="62"/>
      <c r="Y2401" s="68"/>
      <c r="Z2401" s="68"/>
      <c r="AA2401" s="68"/>
      <c r="AB2401" s="67"/>
      <c r="AC2401" s="67"/>
      <c r="AD2401" s="67"/>
      <c r="AE2401" s="62"/>
      <c r="AF2401" s="70"/>
      <c r="AG2401" s="67"/>
      <c r="AH2401" s="70"/>
      <c r="AI2401" s="62"/>
      <c r="AJ2401" s="62"/>
      <c r="AK2401" s="62"/>
      <c r="AL2401" s="62"/>
      <c r="AM2401" s="62"/>
      <c r="AN2401" s="70"/>
      <c r="AO2401" s="70"/>
      <c r="AP2401" s="71"/>
      <c r="AQ2401" s="70"/>
      <c r="AR2401" s="83"/>
    </row>
    <row r="2402">
      <c r="A2402" s="61"/>
      <c r="B2402" s="62"/>
      <c r="C2402" s="62"/>
      <c r="D2402" s="62"/>
      <c r="E2402" s="62"/>
      <c r="F2402" s="62"/>
      <c r="G2402" s="62"/>
      <c r="H2402" s="62"/>
      <c r="I2402" s="62"/>
      <c r="J2402" s="62"/>
      <c r="K2402" s="62"/>
      <c r="L2402" s="62"/>
      <c r="M2402" s="67"/>
      <c r="N2402" s="62"/>
      <c r="O2402" s="62"/>
      <c r="P2402" s="62"/>
      <c r="Q2402" s="62"/>
      <c r="R2402" s="66"/>
      <c r="S2402" s="66"/>
      <c r="T2402" s="67"/>
      <c r="U2402" s="67"/>
      <c r="V2402" s="68"/>
      <c r="W2402" s="62"/>
      <c r="X2402" s="62"/>
      <c r="Y2402" s="68"/>
      <c r="Z2402" s="68"/>
      <c r="AA2402" s="68"/>
      <c r="AB2402" s="67"/>
      <c r="AC2402" s="67"/>
      <c r="AD2402" s="67"/>
      <c r="AE2402" s="62"/>
      <c r="AF2402" s="70"/>
      <c r="AG2402" s="67"/>
      <c r="AH2402" s="70"/>
      <c r="AI2402" s="62"/>
      <c r="AJ2402" s="62"/>
      <c r="AK2402" s="62"/>
      <c r="AL2402" s="62"/>
      <c r="AM2402" s="62"/>
      <c r="AN2402" s="70"/>
      <c r="AO2402" s="70"/>
      <c r="AP2402" s="71"/>
      <c r="AQ2402" s="70"/>
      <c r="AR2402" s="83"/>
    </row>
    <row r="2403">
      <c r="A2403" s="61"/>
      <c r="B2403" s="62"/>
      <c r="C2403" s="62"/>
      <c r="D2403" s="62"/>
      <c r="E2403" s="62"/>
      <c r="F2403" s="62"/>
      <c r="G2403" s="62"/>
      <c r="H2403" s="62"/>
      <c r="I2403" s="62"/>
      <c r="J2403" s="62"/>
      <c r="K2403" s="62"/>
      <c r="L2403" s="62"/>
      <c r="M2403" s="67"/>
      <c r="N2403" s="62"/>
      <c r="O2403" s="62"/>
      <c r="P2403" s="62"/>
      <c r="Q2403" s="62"/>
      <c r="R2403" s="66"/>
      <c r="S2403" s="66"/>
      <c r="T2403" s="67"/>
      <c r="U2403" s="67"/>
      <c r="V2403" s="68"/>
      <c r="W2403" s="62"/>
      <c r="X2403" s="62"/>
      <c r="Y2403" s="68"/>
      <c r="Z2403" s="68"/>
      <c r="AA2403" s="68"/>
      <c r="AB2403" s="67"/>
      <c r="AC2403" s="67"/>
      <c r="AD2403" s="67"/>
      <c r="AE2403" s="62"/>
      <c r="AF2403" s="70"/>
      <c r="AG2403" s="67"/>
      <c r="AH2403" s="70"/>
      <c r="AI2403" s="62"/>
      <c r="AJ2403" s="62"/>
      <c r="AK2403" s="62"/>
      <c r="AL2403" s="62"/>
      <c r="AM2403" s="62"/>
      <c r="AN2403" s="70"/>
      <c r="AO2403" s="70"/>
      <c r="AP2403" s="71"/>
      <c r="AQ2403" s="70"/>
      <c r="AR2403" s="83"/>
    </row>
    <row r="2404">
      <c r="A2404" s="61"/>
      <c r="B2404" s="62"/>
      <c r="C2404" s="62"/>
      <c r="D2404" s="62"/>
      <c r="E2404" s="62"/>
      <c r="F2404" s="62"/>
      <c r="G2404" s="62"/>
      <c r="H2404" s="62"/>
      <c r="I2404" s="62"/>
      <c r="J2404" s="62"/>
      <c r="K2404" s="62"/>
      <c r="L2404" s="62"/>
      <c r="M2404" s="67"/>
      <c r="N2404" s="62"/>
      <c r="O2404" s="62"/>
      <c r="P2404" s="62"/>
      <c r="Q2404" s="62"/>
      <c r="R2404" s="66"/>
      <c r="S2404" s="66"/>
      <c r="T2404" s="67"/>
      <c r="U2404" s="67"/>
      <c r="V2404" s="68"/>
      <c r="W2404" s="62"/>
      <c r="X2404" s="62"/>
      <c r="Y2404" s="68"/>
      <c r="Z2404" s="68"/>
      <c r="AA2404" s="68"/>
      <c r="AB2404" s="67"/>
      <c r="AC2404" s="67"/>
      <c r="AD2404" s="67"/>
      <c r="AE2404" s="62"/>
      <c r="AF2404" s="70"/>
      <c r="AG2404" s="67"/>
      <c r="AH2404" s="70"/>
      <c r="AI2404" s="62"/>
      <c r="AJ2404" s="62"/>
      <c r="AK2404" s="62"/>
      <c r="AL2404" s="62"/>
      <c r="AM2404" s="62"/>
      <c r="AN2404" s="70"/>
      <c r="AO2404" s="70"/>
      <c r="AP2404" s="71"/>
      <c r="AQ2404" s="70"/>
      <c r="AR2404" s="83"/>
    </row>
    <row r="2405">
      <c r="A2405" s="61"/>
      <c r="B2405" s="62"/>
      <c r="C2405" s="62"/>
      <c r="D2405" s="62"/>
      <c r="E2405" s="62"/>
      <c r="F2405" s="62"/>
      <c r="G2405" s="62"/>
      <c r="H2405" s="62"/>
      <c r="I2405" s="62"/>
      <c r="J2405" s="62"/>
      <c r="K2405" s="62"/>
      <c r="L2405" s="62"/>
      <c r="M2405" s="67"/>
      <c r="N2405" s="62"/>
      <c r="O2405" s="62"/>
      <c r="P2405" s="62"/>
      <c r="Q2405" s="62"/>
      <c r="R2405" s="66"/>
      <c r="S2405" s="66"/>
      <c r="T2405" s="67"/>
      <c r="U2405" s="67"/>
      <c r="V2405" s="68"/>
      <c r="W2405" s="62"/>
      <c r="X2405" s="62"/>
      <c r="Y2405" s="68"/>
      <c r="Z2405" s="68"/>
      <c r="AA2405" s="68"/>
      <c r="AB2405" s="67"/>
      <c r="AC2405" s="67"/>
      <c r="AD2405" s="67"/>
      <c r="AE2405" s="62"/>
      <c r="AF2405" s="70"/>
      <c r="AG2405" s="67"/>
      <c r="AH2405" s="70"/>
      <c r="AI2405" s="62"/>
      <c r="AJ2405" s="62"/>
      <c r="AK2405" s="62"/>
      <c r="AL2405" s="62"/>
      <c r="AM2405" s="62"/>
      <c r="AN2405" s="70"/>
      <c r="AO2405" s="70"/>
      <c r="AP2405" s="71"/>
      <c r="AQ2405" s="70"/>
      <c r="AR2405" s="83"/>
    </row>
    <row r="2406">
      <c r="A2406" s="61"/>
      <c r="B2406" s="62"/>
      <c r="C2406" s="62"/>
      <c r="D2406" s="62"/>
      <c r="E2406" s="62"/>
      <c r="F2406" s="62"/>
      <c r="G2406" s="62"/>
      <c r="H2406" s="62"/>
      <c r="I2406" s="62"/>
      <c r="J2406" s="62"/>
      <c r="K2406" s="62"/>
      <c r="L2406" s="62"/>
      <c r="M2406" s="67"/>
      <c r="N2406" s="62"/>
      <c r="O2406" s="62"/>
      <c r="P2406" s="62"/>
      <c r="Q2406" s="62"/>
      <c r="R2406" s="66"/>
      <c r="S2406" s="66"/>
      <c r="T2406" s="67"/>
      <c r="U2406" s="67"/>
      <c r="V2406" s="68"/>
      <c r="W2406" s="62"/>
      <c r="X2406" s="62"/>
      <c r="Y2406" s="68"/>
      <c r="Z2406" s="68"/>
      <c r="AA2406" s="68"/>
      <c r="AB2406" s="67"/>
      <c r="AC2406" s="67"/>
      <c r="AD2406" s="67"/>
      <c r="AE2406" s="62"/>
      <c r="AF2406" s="70"/>
      <c r="AG2406" s="67"/>
      <c r="AH2406" s="70"/>
      <c r="AI2406" s="62"/>
      <c r="AJ2406" s="62"/>
      <c r="AK2406" s="62"/>
      <c r="AL2406" s="62"/>
      <c r="AM2406" s="62"/>
      <c r="AN2406" s="70"/>
      <c r="AO2406" s="70"/>
      <c r="AP2406" s="71"/>
      <c r="AQ2406" s="70"/>
      <c r="AR2406" s="83"/>
    </row>
    <row r="2407">
      <c r="A2407" s="61"/>
      <c r="B2407" s="62"/>
      <c r="C2407" s="62"/>
      <c r="D2407" s="62"/>
      <c r="E2407" s="62"/>
      <c r="F2407" s="62"/>
      <c r="G2407" s="62"/>
      <c r="H2407" s="62"/>
      <c r="I2407" s="62"/>
      <c r="J2407" s="62"/>
      <c r="K2407" s="62"/>
      <c r="L2407" s="62"/>
      <c r="M2407" s="67"/>
      <c r="N2407" s="62"/>
      <c r="O2407" s="62"/>
      <c r="P2407" s="62"/>
      <c r="Q2407" s="62"/>
      <c r="R2407" s="66"/>
      <c r="S2407" s="66"/>
      <c r="T2407" s="67"/>
      <c r="U2407" s="67"/>
      <c r="V2407" s="68"/>
      <c r="W2407" s="62"/>
      <c r="X2407" s="62"/>
      <c r="Y2407" s="68"/>
      <c r="Z2407" s="68"/>
      <c r="AA2407" s="68"/>
      <c r="AB2407" s="67"/>
      <c r="AC2407" s="67"/>
      <c r="AD2407" s="67"/>
      <c r="AE2407" s="62"/>
      <c r="AF2407" s="70"/>
      <c r="AG2407" s="67"/>
      <c r="AH2407" s="70"/>
      <c r="AI2407" s="62"/>
      <c r="AJ2407" s="62"/>
      <c r="AK2407" s="62"/>
      <c r="AL2407" s="62"/>
      <c r="AM2407" s="62"/>
      <c r="AN2407" s="70"/>
      <c r="AO2407" s="70"/>
      <c r="AP2407" s="71"/>
      <c r="AQ2407" s="70"/>
      <c r="AR2407" s="83"/>
    </row>
    <row r="2408">
      <c r="A2408" s="61"/>
      <c r="B2408" s="62"/>
      <c r="C2408" s="62"/>
      <c r="D2408" s="62"/>
      <c r="E2408" s="62"/>
      <c r="F2408" s="62"/>
      <c r="G2408" s="62"/>
      <c r="H2408" s="62"/>
      <c r="I2408" s="62"/>
      <c r="J2408" s="62"/>
      <c r="K2408" s="62"/>
      <c r="L2408" s="62"/>
      <c r="M2408" s="67"/>
      <c r="N2408" s="62"/>
      <c r="O2408" s="62"/>
      <c r="P2408" s="62"/>
      <c r="Q2408" s="62"/>
      <c r="R2408" s="66"/>
      <c r="S2408" s="66"/>
      <c r="T2408" s="67"/>
      <c r="U2408" s="67"/>
      <c r="V2408" s="68"/>
      <c r="W2408" s="62"/>
      <c r="X2408" s="62"/>
      <c r="Y2408" s="68"/>
      <c r="Z2408" s="68"/>
      <c r="AA2408" s="68"/>
      <c r="AB2408" s="67"/>
      <c r="AC2408" s="67"/>
      <c r="AD2408" s="67"/>
      <c r="AE2408" s="62"/>
      <c r="AF2408" s="70"/>
      <c r="AG2408" s="67"/>
      <c r="AH2408" s="70"/>
      <c r="AI2408" s="62"/>
      <c r="AJ2408" s="62"/>
      <c r="AK2408" s="62"/>
      <c r="AL2408" s="62"/>
      <c r="AM2408" s="62"/>
      <c r="AN2408" s="70"/>
      <c r="AO2408" s="70"/>
      <c r="AP2408" s="71"/>
      <c r="AQ2408" s="70"/>
      <c r="AR2408" s="83"/>
    </row>
    <row r="2409">
      <c r="A2409" s="61"/>
      <c r="B2409" s="62"/>
      <c r="C2409" s="62"/>
      <c r="D2409" s="62"/>
      <c r="E2409" s="62"/>
      <c r="F2409" s="62"/>
      <c r="G2409" s="62"/>
      <c r="H2409" s="62"/>
      <c r="I2409" s="62"/>
      <c r="J2409" s="62"/>
      <c r="K2409" s="62"/>
      <c r="L2409" s="62"/>
      <c r="M2409" s="67"/>
      <c r="N2409" s="62"/>
      <c r="O2409" s="62"/>
      <c r="P2409" s="62"/>
      <c r="Q2409" s="62"/>
      <c r="R2409" s="66"/>
      <c r="S2409" s="66"/>
      <c r="T2409" s="67"/>
      <c r="U2409" s="67"/>
      <c r="V2409" s="68"/>
      <c r="W2409" s="62"/>
      <c r="X2409" s="62"/>
      <c r="Y2409" s="68"/>
      <c r="Z2409" s="68"/>
      <c r="AA2409" s="68"/>
      <c r="AB2409" s="67"/>
      <c r="AC2409" s="67"/>
      <c r="AD2409" s="67"/>
      <c r="AE2409" s="62"/>
      <c r="AF2409" s="70"/>
      <c r="AG2409" s="67"/>
      <c r="AH2409" s="70"/>
      <c r="AI2409" s="62"/>
      <c r="AJ2409" s="62"/>
      <c r="AK2409" s="62"/>
      <c r="AL2409" s="62"/>
      <c r="AM2409" s="62"/>
      <c r="AN2409" s="70"/>
      <c r="AO2409" s="70"/>
      <c r="AP2409" s="71"/>
      <c r="AQ2409" s="70"/>
      <c r="AR2409" s="83"/>
    </row>
    <row r="2410">
      <c r="A2410" s="61"/>
      <c r="B2410" s="62"/>
      <c r="C2410" s="62"/>
      <c r="D2410" s="62"/>
      <c r="E2410" s="62"/>
      <c r="F2410" s="62"/>
      <c r="G2410" s="62"/>
      <c r="H2410" s="62"/>
      <c r="I2410" s="62"/>
      <c r="J2410" s="62"/>
      <c r="K2410" s="62"/>
      <c r="L2410" s="62"/>
      <c r="M2410" s="67"/>
      <c r="N2410" s="62"/>
      <c r="O2410" s="62"/>
      <c r="P2410" s="62"/>
      <c r="Q2410" s="62"/>
      <c r="R2410" s="66"/>
      <c r="S2410" s="66"/>
      <c r="T2410" s="67"/>
      <c r="U2410" s="67"/>
      <c r="V2410" s="68"/>
      <c r="W2410" s="62"/>
      <c r="X2410" s="62"/>
      <c r="Y2410" s="68"/>
      <c r="Z2410" s="68"/>
      <c r="AA2410" s="68"/>
      <c r="AB2410" s="67"/>
      <c r="AC2410" s="67"/>
      <c r="AD2410" s="67"/>
      <c r="AE2410" s="62"/>
      <c r="AF2410" s="70"/>
      <c r="AG2410" s="67"/>
      <c r="AH2410" s="70"/>
      <c r="AI2410" s="62"/>
      <c r="AJ2410" s="62"/>
      <c r="AK2410" s="62"/>
      <c r="AL2410" s="62"/>
      <c r="AM2410" s="62"/>
      <c r="AN2410" s="70"/>
      <c r="AO2410" s="70"/>
      <c r="AP2410" s="71"/>
      <c r="AQ2410" s="70"/>
      <c r="AR2410" s="83"/>
    </row>
    <row r="2411">
      <c r="A2411" s="61"/>
      <c r="B2411" s="62"/>
      <c r="C2411" s="62"/>
      <c r="D2411" s="62"/>
      <c r="E2411" s="62"/>
      <c r="F2411" s="62"/>
      <c r="G2411" s="62"/>
      <c r="H2411" s="62"/>
      <c r="I2411" s="62"/>
      <c r="J2411" s="62"/>
      <c r="K2411" s="62"/>
      <c r="L2411" s="62"/>
      <c r="M2411" s="67"/>
      <c r="N2411" s="62"/>
      <c r="O2411" s="62"/>
      <c r="P2411" s="62"/>
      <c r="Q2411" s="62"/>
      <c r="R2411" s="66"/>
      <c r="S2411" s="66"/>
      <c r="T2411" s="67"/>
      <c r="U2411" s="67"/>
      <c r="V2411" s="68"/>
      <c r="W2411" s="62"/>
      <c r="X2411" s="62"/>
      <c r="Y2411" s="68"/>
      <c r="Z2411" s="68"/>
      <c r="AA2411" s="68"/>
      <c r="AB2411" s="67"/>
      <c r="AC2411" s="67"/>
      <c r="AD2411" s="67"/>
      <c r="AE2411" s="62"/>
      <c r="AF2411" s="70"/>
      <c r="AG2411" s="67"/>
      <c r="AH2411" s="70"/>
      <c r="AI2411" s="62"/>
      <c r="AJ2411" s="62"/>
      <c r="AK2411" s="62"/>
      <c r="AL2411" s="62"/>
      <c r="AM2411" s="62"/>
      <c r="AN2411" s="70"/>
      <c r="AO2411" s="70"/>
      <c r="AP2411" s="71"/>
      <c r="AQ2411" s="70"/>
      <c r="AR2411" s="83"/>
    </row>
    <row r="2412">
      <c r="A2412" s="61"/>
      <c r="B2412" s="62"/>
      <c r="C2412" s="62"/>
      <c r="D2412" s="62"/>
      <c r="E2412" s="62"/>
      <c r="F2412" s="62"/>
      <c r="G2412" s="62"/>
      <c r="H2412" s="62"/>
      <c r="I2412" s="62"/>
      <c r="J2412" s="62"/>
      <c r="K2412" s="62"/>
      <c r="L2412" s="62"/>
      <c r="M2412" s="67"/>
      <c r="N2412" s="62"/>
      <c r="O2412" s="62"/>
      <c r="P2412" s="62"/>
      <c r="Q2412" s="62"/>
      <c r="R2412" s="66"/>
      <c r="S2412" s="66"/>
      <c r="T2412" s="67"/>
      <c r="U2412" s="67"/>
      <c r="V2412" s="68"/>
      <c r="W2412" s="62"/>
      <c r="X2412" s="62"/>
      <c r="Y2412" s="68"/>
      <c r="Z2412" s="68"/>
      <c r="AA2412" s="68"/>
      <c r="AB2412" s="67"/>
      <c r="AC2412" s="67"/>
      <c r="AD2412" s="67"/>
      <c r="AE2412" s="62"/>
      <c r="AF2412" s="70"/>
      <c r="AG2412" s="67"/>
      <c r="AH2412" s="70"/>
      <c r="AI2412" s="62"/>
      <c r="AJ2412" s="62"/>
      <c r="AK2412" s="62"/>
      <c r="AL2412" s="62"/>
      <c r="AM2412" s="62"/>
      <c r="AN2412" s="70"/>
      <c r="AO2412" s="70"/>
      <c r="AP2412" s="71"/>
      <c r="AQ2412" s="70"/>
      <c r="AR2412" s="83"/>
    </row>
    <row r="2413">
      <c r="A2413" s="61"/>
      <c r="B2413" s="62"/>
      <c r="C2413" s="62"/>
      <c r="D2413" s="62"/>
      <c r="E2413" s="62"/>
      <c r="F2413" s="62"/>
      <c r="G2413" s="62"/>
      <c r="H2413" s="62"/>
      <c r="I2413" s="62"/>
      <c r="J2413" s="62"/>
      <c r="K2413" s="62"/>
      <c r="L2413" s="62"/>
      <c r="M2413" s="67"/>
      <c r="N2413" s="62"/>
      <c r="O2413" s="62"/>
      <c r="P2413" s="62"/>
      <c r="Q2413" s="62"/>
      <c r="R2413" s="66"/>
      <c r="S2413" s="66"/>
      <c r="T2413" s="67"/>
      <c r="U2413" s="67"/>
      <c r="V2413" s="68"/>
      <c r="W2413" s="62"/>
      <c r="X2413" s="62"/>
      <c r="Y2413" s="68"/>
      <c r="Z2413" s="68"/>
      <c r="AA2413" s="68"/>
      <c r="AB2413" s="67"/>
      <c r="AC2413" s="67"/>
      <c r="AD2413" s="67"/>
      <c r="AE2413" s="62"/>
      <c r="AF2413" s="70"/>
      <c r="AG2413" s="67"/>
      <c r="AH2413" s="70"/>
      <c r="AI2413" s="62"/>
      <c r="AJ2413" s="62"/>
      <c r="AK2413" s="62"/>
      <c r="AL2413" s="62"/>
      <c r="AM2413" s="62"/>
      <c r="AN2413" s="70"/>
      <c r="AO2413" s="70"/>
      <c r="AP2413" s="71"/>
      <c r="AQ2413" s="70"/>
      <c r="AR2413" s="83"/>
    </row>
    <row r="2414">
      <c r="A2414" s="61"/>
      <c r="B2414" s="62"/>
      <c r="C2414" s="62"/>
      <c r="D2414" s="62"/>
      <c r="E2414" s="62"/>
      <c r="F2414" s="62"/>
      <c r="G2414" s="62"/>
      <c r="H2414" s="62"/>
      <c r="I2414" s="62"/>
      <c r="J2414" s="62"/>
      <c r="K2414" s="62"/>
      <c r="L2414" s="62"/>
      <c r="M2414" s="67"/>
      <c r="N2414" s="62"/>
      <c r="O2414" s="62"/>
      <c r="P2414" s="62"/>
      <c r="Q2414" s="62"/>
      <c r="R2414" s="66"/>
      <c r="S2414" s="66"/>
      <c r="T2414" s="67"/>
      <c r="U2414" s="67"/>
      <c r="V2414" s="68"/>
      <c r="W2414" s="62"/>
      <c r="X2414" s="62"/>
      <c r="Y2414" s="68"/>
      <c r="Z2414" s="68"/>
      <c r="AA2414" s="68"/>
      <c r="AB2414" s="67"/>
      <c r="AC2414" s="67"/>
      <c r="AD2414" s="67"/>
      <c r="AE2414" s="62"/>
      <c r="AF2414" s="70"/>
      <c r="AG2414" s="67"/>
      <c r="AH2414" s="70"/>
      <c r="AI2414" s="62"/>
      <c r="AJ2414" s="62"/>
      <c r="AK2414" s="62"/>
      <c r="AL2414" s="62"/>
      <c r="AM2414" s="62"/>
      <c r="AN2414" s="70"/>
      <c r="AO2414" s="70"/>
      <c r="AP2414" s="71"/>
      <c r="AQ2414" s="70"/>
      <c r="AR2414" s="83"/>
    </row>
    <row r="2415">
      <c r="A2415" s="61"/>
      <c r="B2415" s="62"/>
      <c r="C2415" s="62"/>
      <c r="D2415" s="62"/>
      <c r="E2415" s="62"/>
      <c r="F2415" s="62"/>
      <c r="G2415" s="62"/>
      <c r="H2415" s="62"/>
      <c r="I2415" s="62"/>
      <c r="J2415" s="62"/>
      <c r="K2415" s="62"/>
      <c r="L2415" s="62"/>
      <c r="M2415" s="67"/>
      <c r="N2415" s="62"/>
      <c r="O2415" s="62"/>
      <c r="P2415" s="62"/>
      <c r="Q2415" s="62"/>
      <c r="R2415" s="66"/>
      <c r="S2415" s="66"/>
      <c r="T2415" s="67"/>
      <c r="U2415" s="67"/>
      <c r="V2415" s="68"/>
      <c r="W2415" s="62"/>
      <c r="X2415" s="62"/>
      <c r="Y2415" s="68"/>
      <c r="Z2415" s="68"/>
      <c r="AA2415" s="68"/>
      <c r="AB2415" s="67"/>
      <c r="AC2415" s="67"/>
      <c r="AD2415" s="67"/>
      <c r="AE2415" s="62"/>
      <c r="AF2415" s="70"/>
      <c r="AG2415" s="67"/>
      <c r="AH2415" s="70"/>
      <c r="AI2415" s="62"/>
      <c r="AJ2415" s="62"/>
      <c r="AK2415" s="62"/>
      <c r="AL2415" s="62"/>
      <c r="AM2415" s="62"/>
      <c r="AN2415" s="70"/>
      <c r="AO2415" s="70"/>
      <c r="AP2415" s="71"/>
      <c r="AQ2415" s="70"/>
      <c r="AR2415" s="83"/>
    </row>
    <row r="2416">
      <c r="A2416" s="61"/>
      <c r="B2416" s="62"/>
      <c r="C2416" s="62"/>
      <c r="D2416" s="62"/>
      <c r="E2416" s="62"/>
      <c r="F2416" s="62"/>
      <c r="G2416" s="62"/>
      <c r="H2416" s="62"/>
      <c r="I2416" s="62"/>
      <c r="J2416" s="62"/>
      <c r="K2416" s="62"/>
      <c r="L2416" s="62"/>
      <c r="M2416" s="67"/>
      <c r="N2416" s="62"/>
      <c r="O2416" s="62"/>
      <c r="P2416" s="62"/>
      <c r="Q2416" s="62"/>
      <c r="R2416" s="66"/>
      <c r="S2416" s="66"/>
      <c r="T2416" s="67"/>
      <c r="U2416" s="67"/>
      <c r="V2416" s="68"/>
      <c r="W2416" s="62"/>
      <c r="X2416" s="62"/>
      <c r="Y2416" s="68"/>
      <c r="Z2416" s="68"/>
      <c r="AA2416" s="68"/>
      <c r="AB2416" s="67"/>
      <c r="AC2416" s="67"/>
      <c r="AD2416" s="67"/>
      <c r="AE2416" s="62"/>
      <c r="AF2416" s="70"/>
      <c r="AG2416" s="67"/>
      <c r="AH2416" s="70"/>
      <c r="AI2416" s="62"/>
      <c r="AJ2416" s="62"/>
      <c r="AK2416" s="62"/>
      <c r="AL2416" s="62"/>
      <c r="AM2416" s="62"/>
      <c r="AN2416" s="70"/>
      <c r="AO2416" s="70"/>
      <c r="AP2416" s="71"/>
      <c r="AQ2416" s="70"/>
      <c r="AR2416" s="83"/>
    </row>
    <row r="2417">
      <c r="A2417" s="61"/>
      <c r="B2417" s="62"/>
      <c r="C2417" s="62"/>
      <c r="D2417" s="62"/>
      <c r="E2417" s="62"/>
      <c r="F2417" s="62"/>
      <c r="G2417" s="62"/>
      <c r="H2417" s="62"/>
      <c r="I2417" s="62"/>
      <c r="J2417" s="62"/>
      <c r="K2417" s="62"/>
      <c r="L2417" s="62"/>
      <c r="M2417" s="67"/>
      <c r="N2417" s="62"/>
      <c r="O2417" s="62"/>
      <c r="P2417" s="62"/>
      <c r="Q2417" s="62"/>
      <c r="R2417" s="66"/>
      <c r="S2417" s="66"/>
      <c r="T2417" s="67"/>
      <c r="U2417" s="67"/>
      <c r="V2417" s="68"/>
      <c r="W2417" s="62"/>
      <c r="X2417" s="62"/>
      <c r="Y2417" s="68"/>
      <c r="Z2417" s="68"/>
      <c r="AA2417" s="68"/>
      <c r="AB2417" s="67"/>
      <c r="AC2417" s="67"/>
      <c r="AD2417" s="67"/>
      <c r="AE2417" s="62"/>
      <c r="AF2417" s="70"/>
      <c r="AG2417" s="67"/>
      <c r="AH2417" s="70"/>
      <c r="AI2417" s="62"/>
      <c r="AJ2417" s="62"/>
      <c r="AK2417" s="62"/>
      <c r="AL2417" s="62"/>
      <c r="AM2417" s="62"/>
      <c r="AN2417" s="70"/>
      <c r="AO2417" s="70"/>
      <c r="AP2417" s="71"/>
      <c r="AQ2417" s="70"/>
      <c r="AR2417" s="83"/>
    </row>
    <row r="2418">
      <c r="A2418" s="61"/>
      <c r="B2418" s="62"/>
      <c r="C2418" s="62"/>
      <c r="D2418" s="62"/>
      <c r="E2418" s="62"/>
      <c r="F2418" s="62"/>
      <c r="G2418" s="62"/>
      <c r="H2418" s="62"/>
      <c r="I2418" s="62"/>
      <c r="J2418" s="62"/>
      <c r="K2418" s="62"/>
      <c r="L2418" s="62"/>
      <c r="M2418" s="67"/>
      <c r="N2418" s="62"/>
      <c r="O2418" s="62"/>
      <c r="P2418" s="62"/>
      <c r="Q2418" s="62"/>
      <c r="R2418" s="66"/>
      <c r="S2418" s="66"/>
      <c r="T2418" s="67"/>
      <c r="U2418" s="67"/>
      <c r="V2418" s="68"/>
      <c r="W2418" s="62"/>
      <c r="X2418" s="62"/>
      <c r="Y2418" s="68"/>
      <c r="Z2418" s="68"/>
      <c r="AA2418" s="68"/>
      <c r="AB2418" s="67"/>
      <c r="AC2418" s="67"/>
      <c r="AD2418" s="67"/>
      <c r="AE2418" s="62"/>
      <c r="AF2418" s="70"/>
      <c r="AG2418" s="67"/>
      <c r="AH2418" s="70"/>
      <c r="AI2418" s="62"/>
      <c r="AJ2418" s="62"/>
      <c r="AK2418" s="62"/>
      <c r="AL2418" s="62"/>
      <c r="AM2418" s="62"/>
      <c r="AN2418" s="70"/>
      <c r="AO2418" s="70"/>
      <c r="AP2418" s="71"/>
      <c r="AQ2418" s="70"/>
      <c r="AR2418" s="83"/>
    </row>
    <row r="2419">
      <c r="A2419" s="61"/>
      <c r="B2419" s="62"/>
      <c r="C2419" s="62"/>
      <c r="D2419" s="62"/>
      <c r="E2419" s="62"/>
      <c r="F2419" s="62"/>
      <c r="G2419" s="62"/>
      <c r="H2419" s="62"/>
      <c r="I2419" s="62"/>
      <c r="J2419" s="62"/>
      <c r="K2419" s="62"/>
      <c r="L2419" s="62"/>
      <c r="M2419" s="67"/>
      <c r="N2419" s="62"/>
      <c r="O2419" s="62"/>
      <c r="P2419" s="62"/>
      <c r="Q2419" s="62"/>
      <c r="R2419" s="66"/>
      <c r="S2419" s="66"/>
      <c r="T2419" s="67"/>
      <c r="U2419" s="67"/>
      <c r="V2419" s="68"/>
      <c r="W2419" s="62"/>
      <c r="X2419" s="62"/>
      <c r="Y2419" s="68"/>
      <c r="Z2419" s="68"/>
      <c r="AA2419" s="68"/>
      <c r="AB2419" s="67"/>
      <c r="AC2419" s="67"/>
      <c r="AD2419" s="67"/>
      <c r="AE2419" s="62"/>
      <c r="AF2419" s="70"/>
      <c r="AG2419" s="67"/>
      <c r="AH2419" s="70"/>
      <c r="AI2419" s="62"/>
      <c r="AJ2419" s="62"/>
      <c r="AK2419" s="62"/>
      <c r="AL2419" s="62"/>
      <c r="AM2419" s="62"/>
      <c r="AN2419" s="70"/>
      <c r="AO2419" s="70"/>
      <c r="AP2419" s="71"/>
      <c r="AQ2419" s="70"/>
      <c r="AR2419" s="83"/>
    </row>
    <row r="2420">
      <c r="A2420" s="61"/>
      <c r="B2420" s="62"/>
      <c r="C2420" s="62"/>
      <c r="D2420" s="62"/>
      <c r="E2420" s="62"/>
      <c r="F2420" s="62"/>
      <c r="G2420" s="62"/>
      <c r="H2420" s="62"/>
      <c r="I2420" s="62"/>
      <c r="J2420" s="62"/>
      <c r="K2420" s="62"/>
      <c r="L2420" s="62"/>
      <c r="M2420" s="67"/>
      <c r="N2420" s="62"/>
      <c r="O2420" s="62"/>
      <c r="P2420" s="62"/>
      <c r="Q2420" s="62"/>
      <c r="R2420" s="66"/>
      <c r="S2420" s="66"/>
      <c r="T2420" s="67"/>
      <c r="U2420" s="67"/>
      <c r="V2420" s="68"/>
      <c r="W2420" s="62"/>
      <c r="X2420" s="62"/>
      <c r="Y2420" s="68"/>
      <c r="Z2420" s="68"/>
      <c r="AA2420" s="68"/>
      <c r="AB2420" s="67"/>
      <c r="AC2420" s="67"/>
      <c r="AD2420" s="67"/>
      <c r="AE2420" s="62"/>
      <c r="AF2420" s="70"/>
      <c r="AG2420" s="67"/>
      <c r="AH2420" s="70"/>
      <c r="AI2420" s="62"/>
      <c r="AJ2420" s="62"/>
      <c r="AK2420" s="62"/>
      <c r="AL2420" s="62"/>
      <c r="AM2420" s="62"/>
      <c r="AN2420" s="70"/>
      <c r="AO2420" s="70"/>
      <c r="AP2420" s="71"/>
      <c r="AQ2420" s="70"/>
      <c r="AR2420" s="83"/>
    </row>
    <row r="2421">
      <c r="A2421" s="61"/>
      <c r="B2421" s="62"/>
      <c r="C2421" s="62"/>
      <c r="D2421" s="62"/>
      <c r="E2421" s="62"/>
      <c r="F2421" s="62"/>
      <c r="G2421" s="62"/>
      <c r="H2421" s="62"/>
      <c r="I2421" s="62"/>
      <c r="J2421" s="62"/>
      <c r="K2421" s="62"/>
      <c r="L2421" s="62"/>
      <c r="M2421" s="67"/>
      <c r="N2421" s="62"/>
      <c r="O2421" s="62"/>
      <c r="P2421" s="62"/>
      <c r="Q2421" s="62"/>
      <c r="R2421" s="66"/>
      <c r="S2421" s="66"/>
      <c r="T2421" s="67"/>
      <c r="U2421" s="67"/>
      <c r="V2421" s="68"/>
      <c r="W2421" s="62"/>
      <c r="X2421" s="62"/>
      <c r="Y2421" s="68"/>
      <c r="Z2421" s="68"/>
      <c r="AA2421" s="68"/>
      <c r="AB2421" s="67"/>
      <c r="AC2421" s="67"/>
      <c r="AD2421" s="67"/>
      <c r="AE2421" s="62"/>
      <c r="AF2421" s="70"/>
      <c r="AG2421" s="67"/>
      <c r="AH2421" s="70"/>
      <c r="AI2421" s="62"/>
      <c r="AJ2421" s="62"/>
      <c r="AK2421" s="62"/>
      <c r="AL2421" s="62"/>
      <c r="AM2421" s="62"/>
      <c r="AN2421" s="70"/>
      <c r="AO2421" s="70"/>
      <c r="AP2421" s="71"/>
      <c r="AQ2421" s="70"/>
      <c r="AR2421" s="83"/>
    </row>
    <row r="2422">
      <c r="A2422" s="61"/>
      <c r="B2422" s="62"/>
      <c r="C2422" s="62"/>
      <c r="D2422" s="62"/>
      <c r="E2422" s="62"/>
      <c r="F2422" s="62"/>
      <c r="G2422" s="62"/>
      <c r="H2422" s="62"/>
      <c r="I2422" s="62"/>
      <c r="J2422" s="62"/>
      <c r="K2422" s="62"/>
      <c r="L2422" s="62"/>
      <c r="M2422" s="67"/>
      <c r="N2422" s="62"/>
      <c r="O2422" s="62"/>
      <c r="P2422" s="62"/>
      <c r="Q2422" s="62"/>
      <c r="R2422" s="66"/>
      <c r="S2422" s="66"/>
      <c r="T2422" s="67"/>
      <c r="U2422" s="67"/>
      <c r="V2422" s="68"/>
      <c r="W2422" s="62"/>
      <c r="X2422" s="62"/>
      <c r="Y2422" s="68"/>
      <c r="Z2422" s="68"/>
      <c r="AA2422" s="68"/>
      <c r="AB2422" s="67"/>
      <c r="AC2422" s="67"/>
      <c r="AD2422" s="67"/>
      <c r="AE2422" s="62"/>
      <c r="AF2422" s="70"/>
      <c r="AG2422" s="67"/>
      <c r="AH2422" s="70"/>
      <c r="AI2422" s="62"/>
      <c r="AJ2422" s="62"/>
      <c r="AK2422" s="62"/>
      <c r="AL2422" s="62"/>
      <c r="AM2422" s="62"/>
      <c r="AN2422" s="70"/>
      <c r="AO2422" s="70"/>
      <c r="AP2422" s="71"/>
      <c r="AQ2422" s="70"/>
      <c r="AR2422" s="83"/>
    </row>
    <row r="2423">
      <c r="A2423" s="61"/>
      <c r="B2423" s="62"/>
      <c r="C2423" s="62"/>
      <c r="D2423" s="62"/>
      <c r="E2423" s="62"/>
      <c r="F2423" s="62"/>
      <c r="G2423" s="62"/>
      <c r="H2423" s="62"/>
      <c r="I2423" s="62"/>
      <c r="J2423" s="62"/>
      <c r="K2423" s="62"/>
      <c r="L2423" s="62"/>
      <c r="M2423" s="67"/>
      <c r="N2423" s="62"/>
      <c r="O2423" s="62"/>
      <c r="P2423" s="62"/>
      <c r="Q2423" s="62"/>
      <c r="R2423" s="66"/>
      <c r="S2423" s="66"/>
      <c r="T2423" s="67"/>
      <c r="U2423" s="67"/>
      <c r="V2423" s="68"/>
      <c r="W2423" s="62"/>
      <c r="X2423" s="62"/>
      <c r="Y2423" s="68"/>
      <c r="Z2423" s="68"/>
      <c r="AA2423" s="68"/>
      <c r="AB2423" s="67"/>
      <c r="AC2423" s="67"/>
      <c r="AD2423" s="67"/>
      <c r="AE2423" s="62"/>
      <c r="AF2423" s="70"/>
      <c r="AG2423" s="67"/>
      <c r="AH2423" s="70"/>
      <c r="AI2423" s="62"/>
      <c r="AJ2423" s="62"/>
      <c r="AK2423" s="62"/>
      <c r="AL2423" s="62"/>
      <c r="AM2423" s="62"/>
      <c r="AN2423" s="70"/>
      <c r="AO2423" s="70"/>
      <c r="AP2423" s="71"/>
      <c r="AQ2423" s="70"/>
      <c r="AR2423" s="83"/>
    </row>
    <row r="2424">
      <c r="A2424" s="61"/>
      <c r="B2424" s="62"/>
      <c r="C2424" s="62"/>
      <c r="D2424" s="62"/>
      <c r="E2424" s="62"/>
      <c r="F2424" s="62"/>
      <c r="G2424" s="62"/>
      <c r="H2424" s="62"/>
      <c r="I2424" s="62"/>
      <c r="J2424" s="62"/>
      <c r="K2424" s="62"/>
      <c r="L2424" s="62"/>
      <c r="M2424" s="67"/>
      <c r="N2424" s="62"/>
      <c r="O2424" s="62"/>
      <c r="P2424" s="62"/>
      <c r="Q2424" s="62"/>
      <c r="R2424" s="66"/>
      <c r="S2424" s="66"/>
      <c r="T2424" s="67"/>
      <c r="U2424" s="67"/>
      <c r="V2424" s="68"/>
      <c r="W2424" s="62"/>
      <c r="X2424" s="62"/>
      <c r="Y2424" s="68"/>
      <c r="Z2424" s="68"/>
      <c r="AA2424" s="68"/>
      <c r="AB2424" s="67"/>
      <c r="AC2424" s="67"/>
      <c r="AD2424" s="67"/>
      <c r="AE2424" s="62"/>
      <c r="AF2424" s="70"/>
      <c r="AG2424" s="67"/>
      <c r="AH2424" s="70"/>
      <c r="AI2424" s="62"/>
      <c r="AJ2424" s="62"/>
      <c r="AK2424" s="62"/>
      <c r="AL2424" s="62"/>
      <c r="AM2424" s="62"/>
      <c r="AN2424" s="70"/>
      <c r="AO2424" s="70"/>
      <c r="AP2424" s="71"/>
      <c r="AQ2424" s="70"/>
      <c r="AR2424" s="83"/>
    </row>
    <row r="2425">
      <c r="A2425" s="61"/>
      <c r="B2425" s="62"/>
      <c r="C2425" s="62"/>
      <c r="D2425" s="62"/>
      <c r="E2425" s="62"/>
      <c r="F2425" s="62"/>
      <c r="G2425" s="62"/>
      <c r="H2425" s="62"/>
      <c r="I2425" s="62"/>
      <c r="J2425" s="62"/>
      <c r="K2425" s="62"/>
      <c r="L2425" s="62"/>
      <c r="M2425" s="67"/>
      <c r="N2425" s="62"/>
      <c r="O2425" s="62"/>
      <c r="P2425" s="62"/>
      <c r="Q2425" s="62"/>
      <c r="R2425" s="66"/>
      <c r="S2425" s="66"/>
      <c r="T2425" s="67"/>
      <c r="U2425" s="67"/>
      <c r="V2425" s="68"/>
      <c r="W2425" s="62"/>
      <c r="X2425" s="62"/>
      <c r="Y2425" s="68"/>
      <c r="Z2425" s="68"/>
      <c r="AA2425" s="68"/>
      <c r="AB2425" s="67"/>
      <c r="AC2425" s="67"/>
      <c r="AD2425" s="67"/>
      <c r="AE2425" s="62"/>
      <c r="AF2425" s="70"/>
      <c r="AG2425" s="67"/>
      <c r="AH2425" s="70"/>
      <c r="AI2425" s="62"/>
      <c r="AJ2425" s="62"/>
      <c r="AK2425" s="62"/>
      <c r="AL2425" s="62"/>
      <c r="AM2425" s="62"/>
      <c r="AN2425" s="70"/>
      <c r="AO2425" s="70"/>
      <c r="AP2425" s="71"/>
      <c r="AQ2425" s="70"/>
      <c r="AR2425" s="83"/>
    </row>
    <row r="2426">
      <c r="A2426" s="61"/>
      <c r="B2426" s="62"/>
      <c r="C2426" s="62"/>
      <c r="D2426" s="62"/>
      <c r="E2426" s="62"/>
      <c r="F2426" s="62"/>
      <c r="G2426" s="62"/>
      <c r="H2426" s="62"/>
      <c r="I2426" s="62"/>
      <c r="J2426" s="62"/>
      <c r="K2426" s="62"/>
      <c r="L2426" s="62"/>
      <c r="M2426" s="67"/>
      <c r="N2426" s="62"/>
      <c r="O2426" s="62"/>
      <c r="P2426" s="62"/>
      <c r="Q2426" s="62"/>
      <c r="R2426" s="66"/>
      <c r="S2426" s="66"/>
      <c r="T2426" s="67"/>
      <c r="U2426" s="67"/>
      <c r="V2426" s="68"/>
      <c r="W2426" s="62"/>
      <c r="X2426" s="62"/>
      <c r="Y2426" s="68"/>
      <c r="Z2426" s="68"/>
      <c r="AA2426" s="68"/>
      <c r="AB2426" s="67"/>
      <c r="AC2426" s="67"/>
      <c r="AD2426" s="67"/>
      <c r="AE2426" s="62"/>
      <c r="AF2426" s="70"/>
      <c r="AG2426" s="67"/>
      <c r="AH2426" s="70"/>
      <c r="AI2426" s="62"/>
      <c r="AJ2426" s="62"/>
      <c r="AK2426" s="62"/>
      <c r="AL2426" s="62"/>
      <c r="AM2426" s="62"/>
      <c r="AN2426" s="70"/>
      <c r="AO2426" s="70"/>
      <c r="AP2426" s="71"/>
      <c r="AQ2426" s="70"/>
      <c r="AR2426" s="83"/>
    </row>
    <row r="2427">
      <c r="A2427" s="61"/>
      <c r="B2427" s="62"/>
      <c r="C2427" s="62"/>
      <c r="D2427" s="62"/>
      <c r="E2427" s="62"/>
      <c r="F2427" s="62"/>
      <c r="G2427" s="62"/>
      <c r="H2427" s="62"/>
      <c r="I2427" s="62"/>
      <c r="J2427" s="62"/>
      <c r="K2427" s="62"/>
      <c r="L2427" s="62"/>
      <c r="M2427" s="67"/>
      <c r="N2427" s="62"/>
      <c r="O2427" s="62"/>
      <c r="P2427" s="62"/>
      <c r="Q2427" s="62"/>
      <c r="R2427" s="66"/>
      <c r="S2427" s="66"/>
      <c r="T2427" s="67"/>
      <c r="U2427" s="67"/>
      <c r="V2427" s="68"/>
      <c r="W2427" s="62"/>
      <c r="X2427" s="62"/>
      <c r="Y2427" s="68"/>
      <c r="Z2427" s="68"/>
      <c r="AA2427" s="68"/>
      <c r="AB2427" s="67"/>
      <c r="AC2427" s="67"/>
      <c r="AD2427" s="67"/>
      <c r="AE2427" s="62"/>
      <c r="AF2427" s="70"/>
      <c r="AG2427" s="67"/>
      <c r="AH2427" s="70"/>
      <c r="AI2427" s="62"/>
      <c r="AJ2427" s="62"/>
      <c r="AK2427" s="62"/>
      <c r="AL2427" s="62"/>
      <c r="AM2427" s="62"/>
      <c r="AN2427" s="70"/>
      <c r="AO2427" s="70"/>
      <c r="AP2427" s="71"/>
      <c r="AQ2427" s="70"/>
      <c r="AR2427" s="83"/>
    </row>
    <row r="2428">
      <c r="A2428" s="61"/>
      <c r="B2428" s="62"/>
      <c r="C2428" s="62"/>
      <c r="D2428" s="62"/>
      <c r="E2428" s="62"/>
      <c r="F2428" s="62"/>
      <c r="G2428" s="62"/>
      <c r="H2428" s="62"/>
      <c r="I2428" s="62"/>
      <c r="J2428" s="62"/>
      <c r="K2428" s="62"/>
      <c r="L2428" s="62"/>
      <c r="M2428" s="67"/>
      <c r="N2428" s="62"/>
      <c r="O2428" s="62"/>
      <c r="P2428" s="62"/>
      <c r="Q2428" s="62"/>
      <c r="R2428" s="66"/>
      <c r="S2428" s="66"/>
      <c r="T2428" s="67"/>
      <c r="U2428" s="67"/>
      <c r="V2428" s="68"/>
      <c r="W2428" s="62"/>
      <c r="X2428" s="62"/>
      <c r="Y2428" s="68"/>
      <c r="Z2428" s="68"/>
      <c r="AA2428" s="68"/>
      <c r="AB2428" s="67"/>
      <c r="AC2428" s="67"/>
      <c r="AD2428" s="67"/>
      <c r="AE2428" s="62"/>
      <c r="AF2428" s="70"/>
      <c r="AG2428" s="67"/>
      <c r="AH2428" s="70"/>
      <c r="AI2428" s="62"/>
      <c r="AJ2428" s="62"/>
      <c r="AK2428" s="62"/>
      <c r="AL2428" s="62"/>
      <c r="AM2428" s="62"/>
      <c r="AN2428" s="70"/>
      <c r="AO2428" s="70"/>
      <c r="AP2428" s="71"/>
      <c r="AQ2428" s="70"/>
      <c r="AR2428" s="83"/>
    </row>
    <row r="2429">
      <c r="A2429" s="61"/>
      <c r="B2429" s="62"/>
      <c r="C2429" s="62"/>
      <c r="D2429" s="62"/>
      <c r="E2429" s="62"/>
      <c r="F2429" s="62"/>
      <c r="G2429" s="62"/>
      <c r="H2429" s="62"/>
      <c r="I2429" s="62"/>
      <c r="J2429" s="62"/>
      <c r="K2429" s="62"/>
      <c r="L2429" s="62"/>
      <c r="M2429" s="67"/>
      <c r="N2429" s="62"/>
      <c r="O2429" s="62"/>
      <c r="P2429" s="62"/>
      <c r="Q2429" s="62"/>
      <c r="R2429" s="66"/>
      <c r="S2429" s="66"/>
      <c r="T2429" s="67"/>
      <c r="U2429" s="67"/>
      <c r="V2429" s="68"/>
      <c r="W2429" s="62"/>
      <c r="X2429" s="62"/>
      <c r="Y2429" s="68"/>
      <c r="Z2429" s="68"/>
      <c r="AA2429" s="68"/>
      <c r="AB2429" s="67"/>
      <c r="AC2429" s="67"/>
      <c r="AD2429" s="67"/>
      <c r="AE2429" s="62"/>
      <c r="AF2429" s="70"/>
      <c r="AG2429" s="67"/>
      <c r="AH2429" s="70"/>
      <c r="AI2429" s="62"/>
      <c r="AJ2429" s="62"/>
      <c r="AK2429" s="62"/>
      <c r="AL2429" s="62"/>
      <c r="AM2429" s="62"/>
      <c r="AN2429" s="70"/>
      <c r="AO2429" s="70"/>
      <c r="AP2429" s="71"/>
      <c r="AQ2429" s="70"/>
      <c r="AR2429" s="83"/>
    </row>
    <row r="2430">
      <c r="A2430" s="61"/>
      <c r="B2430" s="62"/>
      <c r="C2430" s="62"/>
      <c r="D2430" s="62"/>
      <c r="E2430" s="62"/>
      <c r="F2430" s="62"/>
      <c r="G2430" s="62"/>
      <c r="H2430" s="62"/>
      <c r="I2430" s="62"/>
      <c r="J2430" s="62"/>
      <c r="K2430" s="62"/>
      <c r="L2430" s="62"/>
      <c r="M2430" s="67"/>
      <c r="N2430" s="62"/>
      <c r="O2430" s="62"/>
      <c r="P2430" s="62"/>
      <c r="Q2430" s="62"/>
      <c r="R2430" s="66"/>
      <c r="S2430" s="66"/>
      <c r="T2430" s="67"/>
      <c r="U2430" s="67"/>
      <c r="V2430" s="68"/>
      <c r="W2430" s="62"/>
      <c r="X2430" s="62"/>
      <c r="Y2430" s="68"/>
      <c r="Z2430" s="68"/>
      <c r="AA2430" s="68"/>
      <c r="AB2430" s="67"/>
      <c r="AC2430" s="67"/>
      <c r="AD2430" s="67"/>
      <c r="AE2430" s="62"/>
      <c r="AF2430" s="70"/>
      <c r="AG2430" s="67"/>
      <c r="AH2430" s="70"/>
      <c r="AI2430" s="62"/>
      <c r="AJ2430" s="62"/>
      <c r="AK2430" s="62"/>
      <c r="AL2430" s="62"/>
      <c r="AM2430" s="62"/>
      <c r="AN2430" s="70"/>
      <c r="AO2430" s="70"/>
      <c r="AP2430" s="71"/>
      <c r="AQ2430" s="70"/>
      <c r="AR2430" s="83"/>
    </row>
    <row r="2431">
      <c r="A2431" s="61"/>
      <c r="B2431" s="62"/>
      <c r="C2431" s="62"/>
      <c r="D2431" s="62"/>
      <c r="E2431" s="62"/>
      <c r="F2431" s="62"/>
      <c r="G2431" s="62"/>
      <c r="H2431" s="62"/>
      <c r="I2431" s="62"/>
      <c r="J2431" s="62"/>
      <c r="K2431" s="62"/>
      <c r="L2431" s="62"/>
      <c r="M2431" s="67"/>
      <c r="N2431" s="62"/>
      <c r="O2431" s="62"/>
      <c r="P2431" s="62"/>
      <c r="Q2431" s="62"/>
      <c r="R2431" s="66"/>
      <c r="S2431" s="66"/>
      <c r="T2431" s="67"/>
      <c r="U2431" s="67"/>
      <c r="V2431" s="68"/>
      <c r="W2431" s="62"/>
      <c r="X2431" s="62"/>
      <c r="Y2431" s="68"/>
      <c r="Z2431" s="68"/>
      <c r="AA2431" s="68"/>
      <c r="AB2431" s="67"/>
      <c r="AC2431" s="67"/>
      <c r="AD2431" s="67"/>
      <c r="AE2431" s="62"/>
      <c r="AF2431" s="70"/>
      <c r="AG2431" s="67"/>
      <c r="AH2431" s="70"/>
      <c r="AI2431" s="62"/>
      <c r="AJ2431" s="62"/>
      <c r="AK2431" s="62"/>
      <c r="AL2431" s="62"/>
      <c r="AM2431" s="62"/>
      <c r="AN2431" s="70"/>
      <c r="AO2431" s="70"/>
      <c r="AP2431" s="71"/>
      <c r="AQ2431" s="70"/>
      <c r="AR2431" s="83"/>
    </row>
    <row r="2432">
      <c r="A2432" s="61"/>
      <c r="B2432" s="62"/>
      <c r="C2432" s="62"/>
      <c r="D2432" s="62"/>
      <c r="E2432" s="62"/>
      <c r="F2432" s="62"/>
      <c r="G2432" s="62"/>
      <c r="H2432" s="62"/>
      <c r="I2432" s="62"/>
      <c r="J2432" s="62"/>
      <c r="K2432" s="62"/>
      <c r="L2432" s="62"/>
      <c r="M2432" s="67"/>
      <c r="N2432" s="62"/>
      <c r="O2432" s="62"/>
      <c r="P2432" s="62"/>
      <c r="Q2432" s="62"/>
      <c r="R2432" s="66"/>
      <c r="S2432" s="66"/>
      <c r="T2432" s="67"/>
      <c r="U2432" s="67"/>
      <c r="V2432" s="68"/>
      <c r="W2432" s="62"/>
      <c r="X2432" s="62"/>
      <c r="Y2432" s="68"/>
      <c r="Z2432" s="68"/>
      <c r="AA2432" s="68"/>
      <c r="AB2432" s="67"/>
      <c r="AC2432" s="67"/>
      <c r="AD2432" s="67"/>
      <c r="AE2432" s="62"/>
      <c r="AF2432" s="70"/>
      <c r="AG2432" s="67"/>
      <c r="AH2432" s="70"/>
      <c r="AI2432" s="62"/>
      <c r="AJ2432" s="62"/>
      <c r="AK2432" s="62"/>
      <c r="AL2432" s="62"/>
      <c r="AM2432" s="62"/>
      <c r="AN2432" s="70"/>
      <c r="AO2432" s="70"/>
      <c r="AP2432" s="71"/>
      <c r="AQ2432" s="70"/>
      <c r="AR2432" s="83"/>
    </row>
    <row r="2433">
      <c r="A2433" s="61"/>
      <c r="B2433" s="62"/>
      <c r="C2433" s="62"/>
      <c r="D2433" s="62"/>
      <c r="E2433" s="62"/>
      <c r="F2433" s="62"/>
      <c r="G2433" s="62"/>
      <c r="H2433" s="62"/>
      <c r="I2433" s="62"/>
      <c r="J2433" s="62"/>
      <c r="K2433" s="62"/>
      <c r="L2433" s="62"/>
      <c r="M2433" s="67"/>
      <c r="N2433" s="62"/>
      <c r="O2433" s="62"/>
      <c r="P2433" s="62"/>
      <c r="Q2433" s="62"/>
      <c r="R2433" s="66"/>
      <c r="S2433" s="66"/>
      <c r="T2433" s="67"/>
      <c r="U2433" s="67"/>
      <c r="V2433" s="68"/>
      <c r="W2433" s="62"/>
      <c r="X2433" s="62"/>
      <c r="Y2433" s="68"/>
      <c r="Z2433" s="68"/>
      <c r="AA2433" s="68"/>
      <c r="AB2433" s="67"/>
      <c r="AC2433" s="67"/>
      <c r="AD2433" s="67"/>
      <c r="AE2433" s="62"/>
      <c r="AF2433" s="70"/>
      <c r="AG2433" s="67"/>
      <c r="AH2433" s="70"/>
      <c r="AI2433" s="62"/>
      <c r="AJ2433" s="62"/>
      <c r="AK2433" s="62"/>
      <c r="AL2433" s="62"/>
      <c r="AM2433" s="62"/>
      <c r="AN2433" s="70"/>
      <c r="AO2433" s="70"/>
      <c r="AP2433" s="71"/>
      <c r="AQ2433" s="70"/>
      <c r="AR2433" s="83"/>
    </row>
    <row r="2434">
      <c r="A2434" s="61"/>
      <c r="B2434" s="62"/>
      <c r="C2434" s="62"/>
      <c r="D2434" s="62"/>
      <c r="E2434" s="62"/>
      <c r="F2434" s="62"/>
      <c r="G2434" s="62"/>
      <c r="H2434" s="62"/>
      <c r="I2434" s="62"/>
      <c r="J2434" s="62"/>
      <c r="K2434" s="62"/>
      <c r="L2434" s="62"/>
      <c r="M2434" s="67"/>
      <c r="N2434" s="62"/>
      <c r="O2434" s="62"/>
      <c r="P2434" s="62"/>
      <c r="Q2434" s="62"/>
      <c r="R2434" s="66"/>
      <c r="S2434" s="66"/>
      <c r="T2434" s="67"/>
      <c r="U2434" s="67"/>
      <c r="V2434" s="68"/>
      <c r="W2434" s="62"/>
      <c r="X2434" s="62"/>
      <c r="Y2434" s="68"/>
      <c r="Z2434" s="68"/>
      <c r="AA2434" s="68"/>
      <c r="AB2434" s="67"/>
      <c r="AC2434" s="67"/>
      <c r="AD2434" s="67"/>
      <c r="AE2434" s="62"/>
      <c r="AF2434" s="70"/>
      <c r="AG2434" s="67"/>
      <c r="AH2434" s="70"/>
      <c r="AI2434" s="62"/>
      <c r="AJ2434" s="62"/>
      <c r="AK2434" s="62"/>
      <c r="AL2434" s="62"/>
      <c r="AM2434" s="62"/>
      <c r="AN2434" s="70"/>
      <c r="AO2434" s="70"/>
      <c r="AP2434" s="71"/>
      <c r="AQ2434" s="70"/>
      <c r="AR2434" s="83"/>
    </row>
    <row r="2435">
      <c r="A2435" s="61"/>
      <c r="B2435" s="62"/>
      <c r="C2435" s="62"/>
      <c r="D2435" s="62"/>
      <c r="E2435" s="62"/>
      <c r="F2435" s="62"/>
      <c r="G2435" s="62"/>
      <c r="H2435" s="62"/>
      <c r="I2435" s="62"/>
      <c r="J2435" s="62"/>
      <c r="K2435" s="62"/>
      <c r="L2435" s="62"/>
      <c r="M2435" s="67"/>
      <c r="N2435" s="62"/>
      <c r="O2435" s="62"/>
      <c r="P2435" s="62"/>
      <c r="Q2435" s="62"/>
      <c r="R2435" s="66"/>
      <c r="S2435" s="66"/>
      <c r="T2435" s="67"/>
      <c r="U2435" s="67"/>
      <c r="V2435" s="68"/>
      <c r="W2435" s="62"/>
      <c r="X2435" s="62"/>
      <c r="Y2435" s="68"/>
      <c r="Z2435" s="68"/>
      <c r="AA2435" s="68"/>
      <c r="AB2435" s="67"/>
      <c r="AC2435" s="67"/>
      <c r="AD2435" s="67"/>
      <c r="AE2435" s="62"/>
      <c r="AF2435" s="70"/>
      <c r="AG2435" s="67"/>
      <c r="AH2435" s="70"/>
      <c r="AI2435" s="62"/>
      <c r="AJ2435" s="62"/>
      <c r="AK2435" s="62"/>
      <c r="AL2435" s="62"/>
      <c r="AM2435" s="62"/>
      <c r="AN2435" s="70"/>
      <c r="AO2435" s="70"/>
      <c r="AP2435" s="71"/>
      <c r="AQ2435" s="70"/>
      <c r="AR2435" s="83"/>
    </row>
    <row r="2436">
      <c r="A2436" s="61"/>
      <c r="B2436" s="62"/>
      <c r="C2436" s="62"/>
      <c r="D2436" s="62"/>
      <c r="E2436" s="62"/>
      <c r="F2436" s="62"/>
      <c r="G2436" s="62"/>
      <c r="H2436" s="62"/>
      <c r="I2436" s="62"/>
      <c r="J2436" s="62"/>
      <c r="K2436" s="62"/>
      <c r="L2436" s="62"/>
      <c r="M2436" s="67"/>
      <c r="N2436" s="62"/>
      <c r="O2436" s="62"/>
      <c r="P2436" s="62"/>
      <c r="Q2436" s="62"/>
      <c r="R2436" s="66"/>
      <c r="S2436" s="66"/>
      <c r="T2436" s="67"/>
      <c r="U2436" s="67"/>
      <c r="V2436" s="68"/>
      <c r="W2436" s="62"/>
      <c r="X2436" s="62"/>
      <c r="Y2436" s="68"/>
      <c r="Z2436" s="68"/>
      <c r="AA2436" s="68"/>
      <c r="AB2436" s="67"/>
      <c r="AC2436" s="67"/>
      <c r="AD2436" s="67"/>
      <c r="AE2436" s="62"/>
      <c r="AF2436" s="70"/>
      <c r="AG2436" s="67"/>
      <c r="AH2436" s="70"/>
      <c r="AI2436" s="62"/>
      <c r="AJ2436" s="62"/>
      <c r="AK2436" s="62"/>
      <c r="AL2436" s="62"/>
      <c r="AM2436" s="62"/>
      <c r="AN2436" s="70"/>
      <c r="AO2436" s="70"/>
      <c r="AP2436" s="71"/>
      <c r="AQ2436" s="70"/>
      <c r="AR2436" s="83"/>
    </row>
    <row r="2437">
      <c r="A2437" s="61"/>
      <c r="B2437" s="62"/>
      <c r="C2437" s="62"/>
      <c r="D2437" s="62"/>
      <c r="E2437" s="62"/>
      <c r="F2437" s="62"/>
      <c r="G2437" s="62"/>
      <c r="H2437" s="62"/>
      <c r="I2437" s="62"/>
      <c r="J2437" s="62"/>
      <c r="K2437" s="62"/>
      <c r="L2437" s="62"/>
      <c r="M2437" s="67"/>
      <c r="N2437" s="62"/>
      <c r="O2437" s="62"/>
      <c r="P2437" s="62"/>
      <c r="Q2437" s="62"/>
      <c r="R2437" s="66"/>
      <c r="S2437" s="66"/>
      <c r="T2437" s="67"/>
      <c r="U2437" s="67"/>
      <c r="V2437" s="68"/>
      <c r="W2437" s="62"/>
      <c r="X2437" s="62"/>
      <c r="Y2437" s="68"/>
      <c r="Z2437" s="68"/>
      <c r="AA2437" s="68"/>
      <c r="AB2437" s="67"/>
      <c r="AC2437" s="67"/>
      <c r="AD2437" s="67"/>
      <c r="AE2437" s="62"/>
      <c r="AF2437" s="70"/>
      <c r="AG2437" s="67"/>
      <c r="AH2437" s="70"/>
      <c r="AI2437" s="62"/>
      <c r="AJ2437" s="62"/>
      <c r="AK2437" s="62"/>
      <c r="AL2437" s="62"/>
      <c r="AM2437" s="62"/>
      <c r="AN2437" s="70"/>
      <c r="AO2437" s="70"/>
      <c r="AP2437" s="71"/>
      <c r="AQ2437" s="70"/>
      <c r="AR2437" s="83"/>
    </row>
    <row r="2438">
      <c r="A2438" s="61"/>
      <c r="B2438" s="62"/>
      <c r="C2438" s="62"/>
      <c r="D2438" s="62"/>
      <c r="E2438" s="62"/>
      <c r="F2438" s="62"/>
      <c r="G2438" s="62"/>
      <c r="H2438" s="62"/>
      <c r="I2438" s="62"/>
      <c r="J2438" s="62"/>
      <c r="K2438" s="62"/>
      <c r="L2438" s="62"/>
      <c r="M2438" s="67"/>
      <c r="N2438" s="62"/>
      <c r="O2438" s="62"/>
      <c r="P2438" s="62"/>
      <c r="Q2438" s="62"/>
      <c r="R2438" s="66"/>
      <c r="S2438" s="66"/>
      <c r="T2438" s="67"/>
      <c r="U2438" s="67"/>
      <c r="V2438" s="68"/>
      <c r="W2438" s="62"/>
      <c r="X2438" s="62"/>
      <c r="Y2438" s="68"/>
      <c r="Z2438" s="68"/>
      <c r="AA2438" s="68"/>
      <c r="AB2438" s="67"/>
      <c r="AC2438" s="67"/>
      <c r="AD2438" s="67"/>
      <c r="AE2438" s="62"/>
      <c r="AF2438" s="70"/>
      <c r="AG2438" s="67"/>
      <c r="AH2438" s="70"/>
      <c r="AI2438" s="62"/>
      <c r="AJ2438" s="62"/>
      <c r="AK2438" s="62"/>
      <c r="AL2438" s="62"/>
      <c r="AM2438" s="62"/>
      <c r="AN2438" s="70"/>
      <c r="AO2438" s="70"/>
      <c r="AP2438" s="71"/>
      <c r="AQ2438" s="70"/>
      <c r="AR2438" s="83"/>
    </row>
    <row r="2439">
      <c r="A2439" s="61"/>
      <c r="B2439" s="62"/>
      <c r="C2439" s="62"/>
      <c r="D2439" s="62"/>
      <c r="E2439" s="62"/>
      <c r="F2439" s="62"/>
      <c r="G2439" s="62"/>
      <c r="H2439" s="62"/>
      <c r="I2439" s="62"/>
      <c r="J2439" s="62"/>
      <c r="K2439" s="62"/>
      <c r="L2439" s="62"/>
      <c r="M2439" s="67"/>
      <c r="N2439" s="62"/>
      <c r="O2439" s="62"/>
      <c r="P2439" s="62"/>
      <c r="Q2439" s="62"/>
      <c r="R2439" s="66"/>
      <c r="S2439" s="66"/>
      <c r="T2439" s="67"/>
      <c r="U2439" s="67"/>
      <c r="V2439" s="68"/>
      <c r="W2439" s="62"/>
      <c r="X2439" s="62"/>
      <c r="Y2439" s="68"/>
      <c r="Z2439" s="68"/>
      <c r="AA2439" s="68"/>
      <c r="AB2439" s="67"/>
      <c r="AC2439" s="67"/>
      <c r="AD2439" s="67"/>
      <c r="AE2439" s="62"/>
      <c r="AF2439" s="70"/>
      <c r="AG2439" s="67"/>
      <c r="AH2439" s="70"/>
      <c r="AI2439" s="62"/>
      <c r="AJ2439" s="62"/>
      <c r="AK2439" s="62"/>
      <c r="AL2439" s="62"/>
      <c r="AM2439" s="62"/>
      <c r="AN2439" s="70"/>
      <c r="AO2439" s="70"/>
      <c r="AP2439" s="71"/>
      <c r="AQ2439" s="70"/>
      <c r="AR2439" s="83"/>
    </row>
    <row r="2440">
      <c r="A2440" s="61"/>
      <c r="B2440" s="62"/>
      <c r="C2440" s="62"/>
      <c r="D2440" s="62"/>
      <c r="E2440" s="62"/>
      <c r="F2440" s="62"/>
      <c r="G2440" s="62"/>
      <c r="H2440" s="62"/>
      <c r="I2440" s="62"/>
      <c r="J2440" s="62"/>
      <c r="K2440" s="62"/>
      <c r="L2440" s="62"/>
      <c r="M2440" s="67"/>
      <c r="N2440" s="62"/>
      <c r="O2440" s="62"/>
      <c r="P2440" s="62"/>
      <c r="Q2440" s="62"/>
      <c r="R2440" s="66"/>
      <c r="S2440" s="66"/>
      <c r="T2440" s="67"/>
      <c r="U2440" s="67"/>
      <c r="V2440" s="68"/>
      <c r="W2440" s="62"/>
      <c r="X2440" s="62"/>
      <c r="Y2440" s="68"/>
      <c r="Z2440" s="68"/>
      <c r="AA2440" s="68"/>
      <c r="AB2440" s="67"/>
      <c r="AC2440" s="67"/>
      <c r="AD2440" s="67"/>
      <c r="AE2440" s="62"/>
      <c r="AF2440" s="70"/>
      <c r="AG2440" s="67"/>
      <c r="AH2440" s="70"/>
      <c r="AI2440" s="62"/>
      <c r="AJ2440" s="62"/>
      <c r="AK2440" s="62"/>
      <c r="AL2440" s="62"/>
      <c r="AM2440" s="62"/>
      <c r="AN2440" s="70"/>
      <c r="AO2440" s="70"/>
      <c r="AP2440" s="71"/>
      <c r="AQ2440" s="70"/>
      <c r="AR2440" s="83"/>
    </row>
    <row r="2441">
      <c r="A2441" s="61"/>
      <c r="B2441" s="62"/>
      <c r="C2441" s="62"/>
      <c r="D2441" s="62"/>
      <c r="E2441" s="62"/>
      <c r="F2441" s="62"/>
      <c r="G2441" s="62"/>
      <c r="H2441" s="62"/>
      <c r="I2441" s="62"/>
      <c r="J2441" s="62"/>
      <c r="K2441" s="62"/>
      <c r="L2441" s="62"/>
      <c r="M2441" s="67"/>
      <c r="N2441" s="62"/>
      <c r="O2441" s="62"/>
      <c r="P2441" s="62"/>
      <c r="Q2441" s="62"/>
      <c r="R2441" s="66"/>
      <c r="S2441" s="66"/>
      <c r="T2441" s="67"/>
      <c r="U2441" s="67"/>
      <c r="V2441" s="68"/>
      <c r="W2441" s="62"/>
      <c r="X2441" s="62"/>
      <c r="Y2441" s="68"/>
      <c r="Z2441" s="68"/>
      <c r="AA2441" s="68"/>
      <c r="AB2441" s="67"/>
      <c r="AC2441" s="67"/>
      <c r="AD2441" s="67"/>
      <c r="AE2441" s="62"/>
      <c r="AF2441" s="70"/>
      <c r="AG2441" s="67"/>
      <c r="AH2441" s="70"/>
      <c r="AI2441" s="62"/>
      <c r="AJ2441" s="62"/>
      <c r="AK2441" s="62"/>
      <c r="AL2441" s="62"/>
      <c r="AM2441" s="62"/>
      <c r="AN2441" s="70"/>
      <c r="AO2441" s="70"/>
      <c r="AP2441" s="71"/>
      <c r="AQ2441" s="70"/>
      <c r="AR2441" s="83"/>
    </row>
    <row r="2442">
      <c r="A2442" s="61"/>
      <c r="B2442" s="62"/>
      <c r="C2442" s="62"/>
      <c r="D2442" s="62"/>
      <c r="E2442" s="62"/>
      <c r="F2442" s="62"/>
      <c r="G2442" s="62"/>
      <c r="H2442" s="62"/>
      <c r="I2442" s="62"/>
      <c r="J2442" s="62"/>
      <c r="K2442" s="62"/>
      <c r="L2442" s="62"/>
      <c r="M2442" s="67"/>
      <c r="N2442" s="62"/>
      <c r="O2442" s="62"/>
      <c r="P2442" s="62"/>
      <c r="Q2442" s="62"/>
      <c r="R2442" s="66"/>
      <c r="S2442" s="66"/>
      <c r="T2442" s="67"/>
      <c r="U2442" s="67"/>
      <c r="V2442" s="68"/>
      <c r="W2442" s="62"/>
      <c r="X2442" s="62"/>
      <c r="Y2442" s="68"/>
      <c r="Z2442" s="68"/>
      <c r="AA2442" s="68"/>
      <c r="AB2442" s="67"/>
      <c r="AC2442" s="67"/>
      <c r="AD2442" s="67"/>
      <c r="AE2442" s="62"/>
      <c r="AF2442" s="70"/>
      <c r="AG2442" s="67"/>
      <c r="AH2442" s="70"/>
      <c r="AI2442" s="62"/>
      <c r="AJ2442" s="62"/>
      <c r="AK2442" s="62"/>
      <c r="AL2442" s="62"/>
      <c r="AM2442" s="62"/>
      <c r="AN2442" s="70"/>
      <c r="AO2442" s="70"/>
      <c r="AP2442" s="71"/>
      <c r="AQ2442" s="70"/>
      <c r="AR2442" s="83"/>
    </row>
    <row r="2443">
      <c r="A2443" s="61"/>
      <c r="B2443" s="62"/>
      <c r="C2443" s="62"/>
      <c r="D2443" s="62"/>
      <c r="E2443" s="62"/>
      <c r="F2443" s="62"/>
      <c r="G2443" s="62"/>
      <c r="H2443" s="62"/>
      <c r="I2443" s="62"/>
      <c r="J2443" s="62"/>
      <c r="K2443" s="62"/>
      <c r="L2443" s="62"/>
      <c r="M2443" s="67"/>
      <c r="N2443" s="62"/>
      <c r="O2443" s="62"/>
      <c r="P2443" s="62"/>
      <c r="Q2443" s="62"/>
      <c r="R2443" s="66"/>
      <c r="S2443" s="66"/>
      <c r="T2443" s="67"/>
      <c r="U2443" s="67"/>
      <c r="V2443" s="68"/>
      <c r="W2443" s="62"/>
      <c r="X2443" s="62"/>
      <c r="Y2443" s="68"/>
      <c r="Z2443" s="68"/>
      <c r="AA2443" s="68"/>
      <c r="AB2443" s="67"/>
      <c r="AC2443" s="67"/>
      <c r="AD2443" s="67"/>
      <c r="AE2443" s="62"/>
      <c r="AF2443" s="70"/>
      <c r="AG2443" s="67"/>
      <c r="AH2443" s="70"/>
      <c r="AI2443" s="62"/>
      <c r="AJ2443" s="62"/>
      <c r="AK2443" s="62"/>
      <c r="AL2443" s="62"/>
      <c r="AM2443" s="62"/>
      <c r="AN2443" s="70"/>
      <c r="AO2443" s="70"/>
      <c r="AP2443" s="71"/>
      <c r="AQ2443" s="70"/>
      <c r="AR2443" s="83"/>
    </row>
    <row r="2444">
      <c r="A2444" s="61"/>
      <c r="B2444" s="62"/>
      <c r="C2444" s="62"/>
      <c r="D2444" s="62"/>
      <c r="E2444" s="62"/>
      <c r="F2444" s="62"/>
      <c r="G2444" s="62"/>
      <c r="H2444" s="62"/>
      <c r="I2444" s="62"/>
      <c r="J2444" s="62"/>
      <c r="K2444" s="62"/>
      <c r="L2444" s="62"/>
      <c r="M2444" s="67"/>
      <c r="N2444" s="62"/>
      <c r="O2444" s="62"/>
      <c r="P2444" s="62"/>
      <c r="Q2444" s="62"/>
      <c r="R2444" s="66"/>
      <c r="S2444" s="66"/>
      <c r="T2444" s="67"/>
      <c r="U2444" s="67"/>
      <c r="V2444" s="68"/>
      <c r="W2444" s="62"/>
      <c r="X2444" s="62"/>
      <c r="Y2444" s="68"/>
      <c r="Z2444" s="68"/>
      <c r="AA2444" s="68"/>
      <c r="AB2444" s="67"/>
      <c r="AC2444" s="67"/>
      <c r="AD2444" s="67"/>
      <c r="AE2444" s="62"/>
      <c r="AF2444" s="70"/>
      <c r="AG2444" s="67"/>
      <c r="AH2444" s="70"/>
      <c r="AI2444" s="62"/>
      <c r="AJ2444" s="62"/>
      <c r="AK2444" s="62"/>
      <c r="AL2444" s="62"/>
      <c r="AM2444" s="62"/>
      <c r="AN2444" s="70"/>
      <c r="AO2444" s="70"/>
      <c r="AP2444" s="71"/>
      <c r="AQ2444" s="70"/>
      <c r="AR2444" s="83"/>
    </row>
    <row r="2445">
      <c r="A2445" s="61"/>
      <c r="B2445" s="62"/>
      <c r="C2445" s="62"/>
      <c r="D2445" s="62"/>
      <c r="E2445" s="62"/>
      <c r="F2445" s="62"/>
      <c r="G2445" s="62"/>
      <c r="H2445" s="62"/>
      <c r="I2445" s="62"/>
      <c r="J2445" s="62"/>
      <c r="K2445" s="62"/>
      <c r="L2445" s="62"/>
      <c r="M2445" s="67"/>
      <c r="N2445" s="62"/>
      <c r="O2445" s="62"/>
      <c r="P2445" s="62"/>
      <c r="Q2445" s="62"/>
      <c r="R2445" s="66"/>
      <c r="S2445" s="66"/>
      <c r="T2445" s="67"/>
      <c r="U2445" s="67"/>
      <c r="V2445" s="68"/>
      <c r="W2445" s="62"/>
      <c r="X2445" s="62"/>
      <c r="Y2445" s="68"/>
      <c r="Z2445" s="68"/>
      <c r="AA2445" s="68"/>
      <c r="AB2445" s="67"/>
      <c r="AC2445" s="67"/>
      <c r="AD2445" s="67"/>
      <c r="AE2445" s="62"/>
      <c r="AF2445" s="70"/>
      <c r="AG2445" s="67"/>
      <c r="AH2445" s="70"/>
      <c r="AI2445" s="62"/>
      <c r="AJ2445" s="62"/>
      <c r="AK2445" s="62"/>
      <c r="AL2445" s="62"/>
      <c r="AM2445" s="62"/>
      <c r="AN2445" s="70"/>
      <c r="AO2445" s="70"/>
      <c r="AP2445" s="71"/>
      <c r="AQ2445" s="70"/>
      <c r="AR2445" s="83"/>
    </row>
    <row r="2446">
      <c r="A2446" s="61"/>
      <c r="B2446" s="62"/>
      <c r="C2446" s="62"/>
      <c r="D2446" s="62"/>
      <c r="E2446" s="62"/>
      <c r="F2446" s="62"/>
      <c r="G2446" s="62"/>
      <c r="H2446" s="62"/>
      <c r="I2446" s="62"/>
      <c r="J2446" s="62"/>
      <c r="K2446" s="62"/>
      <c r="L2446" s="62"/>
      <c r="M2446" s="67"/>
      <c r="N2446" s="62"/>
      <c r="O2446" s="62"/>
      <c r="P2446" s="62"/>
      <c r="Q2446" s="62"/>
      <c r="R2446" s="66"/>
      <c r="S2446" s="66"/>
      <c r="T2446" s="67"/>
      <c r="U2446" s="67"/>
      <c r="V2446" s="68"/>
      <c r="W2446" s="62"/>
      <c r="X2446" s="62"/>
      <c r="Y2446" s="68"/>
      <c r="Z2446" s="68"/>
      <c r="AA2446" s="68"/>
      <c r="AB2446" s="67"/>
      <c r="AC2446" s="67"/>
      <c r="AD2446" s="67"/>
      <c r="AE2446" s="62"/>
      <c r="AF2446" s="70"/>
      <c r="AG2446" s="67"/>
      <c r="AH2446" s="70"/>
      <c r="AI2446" s="62"/>
      <c r="AJ2446" s="62"/>
      <c r="AK2446" s="62"/>
      <c r="AL2446" s="62"/>
      <c r="AM2446" s="62"/>
      <c r="AN2446" s="70"/>
      <c r="AO2446" s="70"/>
      <c r="AP2446" s="71"/>
      <c r="AQ2446" s="70"/>
      <c r="AR2446" s="83"/>
    </row>
    <row r="2447">
      <c r="A2447" s="61"/>
      <c r="B2447" s="62"/>
      <c r="C2447" s="62"/>
      <c r="D2447" s="62"/>
      <c r="E2447" s="62"/>
      <c r="F2447" s="62"/>
      <c r="G2447" s="62"/>
      <c r="H2447" s="62"/>
      <c r="I2447" s="62"/>
      <c r="J2447" s="62"/>
      <c r="K2447" s="62"/>
      <c r="L2447" s="62"/>
      <c r="M2447" s="67"/>
      <c r="N2447" s="62"/>
      <c r="O2447" s="62"/>
      <c r="P2447" s="62"/>
      <c r="Q2447" s="62"/>
      <c r="R2447" s="66"/>
      <c r="S2447" s="66"/>
      <c r="T2447" s="67"/>
      <c r="U2447" s="67"/>
      <c r="V2447" s="68"/>
      <c r="W2447" s="62"/>
      <c r="X2447" s="62"/>
      <c r="Y2447" s="68"/>
      <c r="Z2447" s="68"/>
      <c r="AA2447" s="68"/>
      <c r="AB2447" s="67"/>
      <c r="AC2447" s="67"/>
      <c r="AD2447" s="67"/>
      <c r="AE2447" s="62"/>
      <c r="AF2447" s="70"/>
      <c r="AG2447" s="67"/>
      <c r="AH2447" s="70"/>
      <c r="AI2447" s="62"/>
      <c r="AJ2447" s="62"/>
      <c r="AK2447" s="62"/>
      <c r="AL2447" s="62"/>
      <c r="AM2447" s="62"/>
      <c r="AN2447" s="70"/>
      <c r="AO2447" s="70"/>
      <c r="AP2447" s="71"/>
      <c r="AQ2447" s="70"/>
      <c r="AR2447" s="83"/>
    </row>
    <row r="2448">
      <c r="A2448" s="61"/>
      <c r="B2448" s="62"/>
      <c r="C2448" s="62"/>
      <c r="D2448" s="62"/>
      <c r="E2448" s="62"/>
      <c r="F2448" s="62"/>
      <c r="G2448" s="62"/>
      <c r="H2448" s="62"/>
      <c r="I2448" s="62"/>
      <c r="J2448" s="62"/>
      <c r="K2448" s="62"/>
      <c r="L2448" s="62"/>
      <c r="M2448" s="67"/>
      <c r="N2448" s="62"/>
      <c r="O2448" s="62"/>
      <c r="P2448" s="62"/>
      <c r="Q2448" s="62"/>
      <c r="R2448" s="66"/>
      <c r="S2448" s="66"/>
      <c r="T2448" s="67"/>
      <c r="U2448" s="67"/>
      <c r="V2448" s="68"/>
      <c r="W2448" s="62"/>
      <c r="X2448" s="62"/>
      <c r="Y2448" s="68"/>
      <c r="Z2448" s="68"/>
      <c r="AA2448" s="68"/>
      <c r="AB2448" s="67"/>
      <c r="AC2448" s="67"/>
      <c r="AD2448" s="67"/>
      <c r="AE2448" s="62"/>
      <c r="AF2448" s="70"/>
      <c r="AG2448" s="67"/>
      <c r="AH2448" s="70"/>
      <c r="AI2448" s="62"/>
      <c r="AJ2448" s="62"/>
      <c r="AK2448" s="62"/>
      <c r="AL2448" s="62"/>
      <c r="AM2448" s="62"/>
      <c r="AN2448" s="70"/>
      <c r="AO2448" s="70"/>
      <c r="AP2448" s="71"/>
      <c r="AQ2448" s="70"/>
      <c r="AR2448" s="83"/>
    </row>
    <row r="2449">
      <c r="A2449" s="61"/>
      <c r="B2449" s="62"/>
      <c r="C2449" s="62"/>
      <c r="D2449" s="62"/>
      <c r="E2449" s="62"/>
      <c r="F2449" s="62"/>
      <c r="G2449" s="62"/>
      <c r="H2449" s="62"/>
      <c r="I2449" s="62"/>
      <c r="J2449" s="62"/>
      <c r="K2449" s="62"/>
      <c r="L2449" s="62"/>
      <c r="M2449" s="67"/>
      <c r="N2449" s="62"/>
      <c r="O2449" s="62"/>
      <c r="P2449" s="62"/>
      <c r="Q2449" s="62"/>
      <c r="R2449" s="66"/>
      <c r="S2449" s="66"/>
      <c r="T2449" s="67"/>
      <c r="U2449" s="67"/>
      <c r="V2449" s="68"/>
      <c r="W2449" s="62"/>
      <c r="X2449" s="62"/>
      <c r="Y2449" s="68"/>
      <c r="Z2449" s="68"/>
      <c r="AA2449" s="68"/>
      <c r="AB2449" s="67"/>
      <c r="AC2449" s="67"/>
      <c r="AD2449" s="67"/>
      <c r="AE2449" s="62"/>
      <c r="AF2449" s="70"/>
      <c r="AG2449" s="67"/>
      <c r="AH2449" s="70"/>
      <c r="AI2449" s="62"/>
      <c r="AJ2449" s="62"/>
      <c r="AK2449" s="62"/>
      <c r="AL2449" s="62"/>
      <c r="AM2449" s="62"/>
      <c r="AN2449" s="70"/>
      <c r="AO2449" s="70"/>
      <c r="AP2449" s="71"/>
      <c r="AQ2449" s="70"/>
      <c r="AR2449" s="83"/>
    </row>
    <row r="2450">
      <c r="A2450" s="61"/>
      <c r="B2450" s="62"/>
      <c r="C2450" s="62"/>
      <c r="D2450" s="62"/>
      <c r="E2450" s="62"/>
      <c r="F2450" s="62"/>
      <c r="G2450" s="62"/>
      <c r="H2450" s="62"/>
      <c r="I2450" s="62"/>
      <c r="J2450" s="62"/>
      <c r="K2450" s="62"/>
      <c r="L2450" s="62"/>
      <c r="M2450" s="67"/>
      <c r="N2450" s="62"/>
      <c r="O2450" s="62"/>
      <c r="P2450" s="62"/>
      <c r="Q2450" s="62"/>
      <c r="R2450" s="66"/>
      <c r="S2450" s="66"/>
      <c r="T2450" s="67"/>
      <c r="U2450" s="67"/>
      <c r="V2450" s="68"/>
      <c r="W2450" s="62"/>
      <c r="X2450" s="62"/>
      <c r="Y2450" s="68"/>
      <c r="Z2450" s="68"/>
      <c r="AA2450" s="68"/>
      <c r="AB2450" s="67"/>
      <c r="AC2450" s="67"/>
      <c r="AD2450" s="67"/>
      <c r="AE2450" s="62"/>
      <c r="AF2450" s="70"/>
      <c r="AG2450" s="67"/>
      <c r="AH2450" s="70"/>
      <c r="AI2450" s="62"/>
      <c r="AJ2450" s="62"/>
      <c r="AK2450" s="62"/>
      <c r="AL2450" s="62"/>
      <c r="AM2450" s="62"/>
      <c r="AN2450" s="70"/>
      <c r="AO2450" s="70"/>
      <c r="AP2450" s="71"/>
      <c r="AQ2450" s="70"/>
      <c r="AR2450" s="83"/>
    </row>
    <row r="2451">
      <c r="A2451" s="61"/>
      <c r="B2451" s="62"/>
      <c r="C2451" s="62"/>
      <c r="D2451" s="62"/>
      <c r="E2451" s="62"/>
      <c r="F2451" s="62"/>
      <c r="G2451" s="62"/>
      <c r="H2451" s="62"/>
      <c r="I2451" s="62"/>
      <c r="J2451" s="62"/>
      <c r="K2451" s="62"/>
      <c r="L2451" s="62"/>
      <c r="M2451" s="67"/>
      <c r="N2451" s="62"/>
      <c r="O2451" s="62"/>
      <c r="P2451" s="62"/>
      <c r="Q2451" s="62"/>
      <c r="R2451" s="66"/>
      <c r="S2451" s="66"/>
      <c r="T2451" s="67"/>
      <c r="U2451" s="67"/>
      <c r="V2451" s="68"/>
      <c r="W2451" s="62"/>
      <c r="X2451" s="62"/>
      <c r="Y2451" s="68"/>
      <c r="Z2451" s="68"/>
      <c r="AA2451" s="68"/>
      <c r="AB2451" s="67"/>
      <c r="AC2451" s="67"/>
      <c r="AD2451" s="67"/>
      <c r="AE2451" s="62"/>
      <c r="AF2451" s="70"/>
      <c r="AG2451" s="67"/>
      <c r="AH2451" s="70"/>
      <c r="AI2451" s="62"/>
      <c r="AJ2451" s="62"/>
      <c r="AK2451" s="62"/>
      <c r="AL2451" s="62"/>
      <c r="AM2451" s="62"/>
      <c r="AN2451" s="70"/>
      <c r="AO2451" s="70"/>
      <c r="AP2451" s="71"/>
      <c r="AQ2451" s="70"/>
      <c r="AR2451" s="83"/>
    </row>
    <row r="2452">
      <c r="A2452" s="61"/>
      <c r="B2452" s="62"/>
      <c r="C2452" s="62"/>
      <c r="D2452" s="62"/>
      <c r="E2452" s="62"/>
      <c r="F2452" s="62"/>
      <c r="G2452" s="62"/>
      <c r="H2452" s="62"/>
      <c r="I2452" s="62"/>
      <c r="J2452" s="62"/>
      <c r="K2452" s="62"/>
      <c r="L2452" s="62"/>
      <c r="M2452" s="67"/>
      <c r="N2452" s="62"/>
      <c r="O2452" s="62"/>
      <c r="P2452" s="62"/>
      <c r="Q2452" s="62"/>
      <c r="R2452" s="66"/>
      <c r="S2452" s="66"/>
      <c r="T2452" s="67"/>
      <c r="U2452" s="67"/>
      <c r="V2452" s="68"/>
      <c r="W2452" s="62"/>
      <c r="X2452" s="62"/>
      <c r="Y2452" s="68"/>
      <c r="Z2452" s="68"/>
      <c r="AA2452" s="68"/>
      <c r="AB2452" s="67"/>
      <c r="AC2452" s="67"/>
      <c r="AD2452" s="67"/>
      <c r="AE2452" s="62"/>
      <c r="AF2452" s="70"/>
      <c r="AG2452" s="67"/>
      <c r="AH2452" s="70"/>
      <c r="AI2452" s="62"/>
      <c r="AJ2452" s="62"/>
      <c r="AK2452" s="62"/>
      <c r="AL2452" s="62"/>
      <c r="AM2452" s="62"/>
      <c r="AN2452" s="70"/>
      <c r="AO2452" s="70"/>
      <c r="AP2452" s="71"/>
      <c r="AQ2452" s="70"/>
      <c r="AR2452" s="83"/>
    </row>
    <row r="2453">
      <c r="A2453" s="61"/>
      <c r="B2453" s="62"/>
      <c r="C2453" s="62"/>
      <c r="D2453" s="62"/>
      <c r="E2453" s="62"/>
      <c r="F2453" s="62"/>
      <c r="G2453" s="62"/>
      <c r="H2453" s="62"/>
      <c r="I2453" s="62"/>
      <c r="J2453" s="62"/>
      <c r="K2453" s="62"/>
      <c r="L2453" s="62"/>
      <c r="M2453" s="67"/>
      <c r="N2453" s="62"/>
      <c r="O2453" s="62"/>
      <c r="P2453" s="62"/>
      <c r="Q2453" s="62"/>
      <c r="R2453" s="66"/>
      <c r="S2453" s="66"/>
      <c r="T2453" s="67"/>
      <c r="U2453" s="67"/>
      <c r="V2453" s="68"/>
      <c r="W2453" s="62"/>
      <c r="X2453" s="62"/>
      <c r="Y2453" s="68"/>
      <c r="Z2453" s="68"/>
      <c r="AA2453" s="68"/>
      <c r="AB2453" s="67"/>
      <c r="AC2453" s="67"/>
      <c r="AD2453" s="67"/>
      <c r="AE2453" s="62"/>
      <c r="AF2453" s="70"/>
      <c r="AG2453" s="67"/>
      <c r="AH2453" s="70"/>
      <c r="AI2453" s="62"/>
      <c r="AJ2453" s="62"/>
      <c r="AK2453" s="62"/>
      <c r="AL2453" s="62"/>
      <c r="AM2453" s="62"/>
      <c r="AN2453" s="70"/>
      <c r="AO2453" s="70"/>
      <c r="AP2453" s="71"/>
      <c r="AQ2453" s="70"/>
      <c r="AR2453" s="83"/>
    </row>
    <row r="2454">
      <c r="A2454" s="61"/>
      <c r="B2454" s="62"/>
      <c r="C2454" s="62"/>
      <c r="D2454" s="62"/>
      <c r="E2454" s="62"/>
      <c r="F2454" s="62"/>
      <c r="G2454" s="62"/>
      <c r="H2454" s="62"/>
      <c r="I2454" s="62"/>
      <c r="J2454" s="62"/>
      <c r="K2454" s="62"/>
      <c r="L2454" s="62"/>
      <c r="M2454" s="67"/>
      <c r="N2454" s="62"/>
      <c r="O2454" s="62"/>
      <c r="P2454" s="62"/>
      <c r="Q2454" s="62"/>
      <c r="R2454" s="66"/>
      <c r="S2454" s="66"/>
      <c r="T2454" s="67"/>
      <c r="U2454" s="67"/>
      <c r="V2454" s="68"/>
      <c r="W2454" s="62"/>
      <c r="X2454" s="62"/>
      <c r="Y2454" s="68"/>
      <c r="Z2454" s="68"/>
      <c r="AA2454" s="68"/>
      <c r="AB2454" s="67"/>
      <c r="AC2454" s="67"/>
      <c r="AD2454" s="67"/>
      <c r="AE2454" s="62"/>
      <c r="AF2454" s="70"/>
      <c r="AG2454" s="67"/>
      <c r="AH2454" s="70"/>
      <c r="AI2454" s="62"/>
      <c r="AJ2454" s="62"/>
      <c r="AK2454" s="62"/>
      <c r="AL2454" s="62"/>
      <c r="AM2454" s="62"/>
      <c r="AN2454" s="70"/>
      <c r="AO2454" s="70"/>
      <c r="AP2454" s="71"/>
      <c r="AQ2454" s="70"/>
      <c r="AR2454" s="83"/>
    </row>
    <row r="2455">
      <c r="A2455" s="61"/>
      <c r="B2455" s="62"/>
      <c r="C2455" s="62"/>
      <c r="D2455" s="62"/>
      <c r="E2455" s="62"/>
      <c r="F2455" s="62"/>
      <c r="G2455" s="62"/>
      <c r="H2455" s="62"/>
      <c r="I2455" s="62"/>
      <c r="J2455" s="62"/>
      <c r="K2455" s="62"/>
      <c r="L2455" s="62"/>
      <c r="M2455" s="67"/>
      <c r="N2455" s="62"/>
      <c r="O2455" s="62"/>
      <c r="P2455" s="62"/>
      <c r="Q2455" s="62"/>
      <c r="R2455" s="66"/>
      <c r="S2455" s="66"/>
      <c r="T2455" s="67"/>
      <c r="U2455" s="67"/>
      <c r="V2455" s="68"/>
      <c r="W2455" s="62"/>
      <c r="X2455" s="62"/>
      <c r="Y2455" s="68"/>
      <c r="Z2455" s="68"/>
      <c r="AA2455" s="68"/>
      <c r="AB2455" s="67"/>
      <c r="AC2455" s="67"/>
      <c r="AD2455" s="67"/>
      <c r="AE2455" s="62"/>
      <c r="AF2455" s="70"/>
      <c r="AG2455" s="67"/>
      <c r="AH2455" s="70"/>
      <c r="AI2455" s="62"/>
      <c r="AJ2455" s="62"/>
      <c r="AK2455" s="62"/>
      <c r="AL2455" s="62"/>
      <c r="AM2455" s="62"/>
      <c r="AN2455" s="70"/>
      <c r="AO2455" s="70"/>
      <c r="AP2455" s="71"/>
      <c r="AQ2455" s="70"/>
      <c r="AR2455" s="83"/>
    </row>
    <row r="2456">
      <c r="A2456" s="61"/>
      <c r="B2456" s="62"/>
      <c r="C2456" s="62"/>
      <c r="D2456" s="62"/>
      <c r="E2456" s="62"/>
      <c r="F2456" s="62"/>
      <c r="G2456" s="62"/>
      <c r="H2456" s="62"/>
      <c r="I2456" s="62"/>
      <c r="J2456" s="62"/>
      <c r="K2456" s="62"/>
      <c r="L2456" s="62"/>
      <c r="M2456" s="67"/>
      <c r="N2456" s="62"/>
      <c r="O2456" s="62"/>
      <c r="P2456" s="62"/>
      <c r="Q2456" s="62"/>
      <c r="R2456" s="66"/>
      <c r="S2456" s="66"/>
      <c r="T2456" s="67"/>
      <c r="U2456" s="67"/>
      <c r="V2456" s="68"/>
      <c r="W2456" s="62"/>
      <c r="X2456" s="62"/>
      <c r="Y2456" s="68"/>
      <c r="Z2456" s="68"/>
      <c r="AA2456" s="68"/>
      <c r="AB2456" s="67"/>
      <c r="AC2456" s="67"/>
      <c r="AD2456" s="67"/>
      <c r="AE2456" s="62"/>
      <c r="AF2456" s="70"/>
      <c r="AG2456" s="67"/>
      <c r="AH2456" s="70"/>
      <c r="AI2456" s="62"/>
      <c r="AJ2456" s="62"/>
      <c r="AK2456" s="62"/>
      <c r="AL2456" s="62"/>
      <c r="AM2456" s="62"/>
      <c r="AN2456" s="70"/>
      <c r="AO2456" s="70"/>
      <c r="AP2456" s="71"/>
      <c r="AQ2456" s="70"/>
      <c r="AR2456" s="83"/>
    </row>
    <row r="2457">
      <c r="A2457" s="61"/>
      <c r="B2457" s="62"/>
      <c r="C2457" s="62"/>
      <c r="D2457" s="62"/>
      <c r="E2457" s="62"/>
      <c r="F2457" s="62"/>
      <c r="G2457" s="62"/>
      <c r="H2457" s="62"/>
      <c r="I2457" s="62"/>
      <c r="J2457" s="62"/>
      <c r="K2457" s="62"/>
      <c r="L2457" s="62"/>
      <c r="M2457" s="67"/>
      <c r="N2457" s="62"/>
      <c r="O2457" s="62"/>
      <c r="P2457" s="62"/>
      <c r="Q2457" s="62"/>
      <c r="R2457" s="66"/>
      <c r="S2457" s="66"/>
      <c r="T2457" s="67"/>
      <c r="U2457" s="67"/>
      <c r="V2457" s="68"/>
      <c r="W2457" s="62"/>
      <c r="X2457" s="62"/>
      <c r="Y2457" s="68"/>
      <c r="Z2457" s="68"/>
      <c r="AA2457" s="68"/>
      <c r="AB2457" s="67"/>
      <c r="AC2457" s="67"/>
      <c r="AD2457" s="67"/>
      <c r="AE2457" s="62"/>
      <c r="AF2457" s="70"/>
      <c r="AG2457" s="67"/>
      <c r="AH2457" s="70"/>
      <c r="AI2457" s="62"/>
      <c r="AJ2457" s="62"/>
      <c r="AK2457" s="62"/>
      <c r="AL2457" s="62"/>
      <c r="AM2457" s="62"/>
      <c r="AN2457" s="70"/>
      <c r="AO2457" s="70"/>
      <c r="AP2457" s="71"/>
      <c r="AQ2457" s="70"/>
      <c r="AR2457" s="83"/>
    </row>
    <row r="2458">
      <c r="A2458" s="61"/>
      <c r="B2458" s="62"/>
      <c r="C2458" s="62"/>
      <c r="D2458" s="62"/>
      <c r="E2458" s="62"/>
      <c r="F2458" s="62"/>
      <c r="G2458" s="62"/>
      <c r="H2458" s="62"/>
      <c r="I2458" s="62"/>
      <c r="J2458" s="62"/>
      <c r="K2458" s="62"/>
      <c r="L2458" s="62"/>
      <c r="M2458" s="67"/>
      <c r="N2458" s="62"/>
      <c r="O2458" s="62"/>
      <c r="P2458" s="62"/>
      <c r="Q2458" s="62"/>
      <c r="R2458" s="66"/>
      <c r="S2458" s="66"/>
      <c r="T2458" s="67"/>
      <c r="U2458" s="67"/>
      <c r="V2458" s="68"/>
      <c r="W2458" s="62"/>
      <c r="X2458" s="62"/>
      <c r="Y2458" s="68"/>
      <c r="Z2458" s="68"/>
      <c r="AA2458" s="68"/>
      <c r="AB2458" s="67"/>
      <c r="AC2458" s="67"/>
      <c r="AD2458" s="67"/>
      <c r="AE2458" s="62"/>
      <c r="AF2458" s="70"/>
      <c r="AG2458" s="67"/>
      <c r="AH2458" s="70"/>
      <c r="AI2458" s="62"/>
      <c r="AJ2458" s="62"/>
      <c r="AK2458" s="62"/>
      <c r="AL2458" s="62"/>
      <c r="AM2458" s="62"/>
      <c r="AN2458" s="70"/>
      <c r="AO2458" s="70"/>
      <c r="AP2458" s="71"/>
      <c r="AQ2458" s="70"/>
      <c r="AR2458" s="83"/>
    </row>
    <row r="2459">
      <c r="A2459" s="61"/>
      <c r="B2459" s="62"/>
      <c r="C2459" s="62"/>
      <c r="D2459" s="62"/>
      <c r="E2459" s="62"/>
      <c r="F2459" s="62"/>
      <c r="G2459" s="62"/>
      <c r="H2459" s="62"/>
      <c r="I2459" s="62"/>
      <c r="J2459" s="62"/>
      <c r="K2459" s="62"/>
      <c r="L2459" s="62"/>
      <c r="M2459" s="67"/>
      <c r="N2459" s="62"/>
      <c r="O2459" s="62"/>
      <c r="P2459" s="62"/>
      <c r="Q2459" s="62"/>
      <c r="R2459" s="66"/>
      <c r="S2459" s="66"/>
      <c r="T2459" s="67"/>
      <c r="U2459" s="67"/>
      <c r="V2459" s="68"/>
      <c r="W2459" s="62"/>
      <c r="X2459" s="62"/>
      <c r="Y2459" s="68"/>
      <c r="Z2459" s="68"/>
      <c r="AA2459" s="68"/>
      <c r="AB2459" s="67"/>
      <c r="AC2459" s="67"/>
      <c r="AD2459" s="67"/>
      <c r="AE2459" s="62"/>
      <c r="AF2459" s="70"/>
      <c r="AG2459" s="67"/>
      <c r="AH2459" s="70"/>
      <c r="AI2459" s="62"/>
      <c r="AJ2459" s="62"/>
      <c r="AK2459" s="62"/>
      <c r="AL2459" s="62"/>
      <c r="AM2459" s="62"/>
      <c r="AN2459" s="70"/>
      <c r="AO2459" s="70"/>
      <c r="AP2459" s="71"/>
      <c r="AQ2459" s="70"/>
      <c r="AR2459" s="83"/>
    </row>
    <row r="2460">
      <c r="A2460" s="61"/>
      <c r="B2460" s="62"/>
      <c r="C2460" s="62"/>
      <c r="D2460" s="62"/>
      <c r="E2460" s="62"/>
      <c r="F2460" s="62"/>
      <c r="G2460" s="62"/>
      <c r="H2460" s="62"/>
      <c r="I2460" s="62"/>
      <c r="J2460" s="62"/>
      <c r="K2460" s="62"/>
      <c r="L2460" s="62"/>
      <c r="M2460" s="67"/>
      <c r="N2460" s="62"/>
      <c r="O2460" s="62"/>
      <c r="P2460" s="62"/>
      <c r="Q2460" s="62"/>
      <c r="R2460" s="66"/>
      <c r="S2460" s="66"/>
      <c r="T2460" s="67"/>
      <c r="U2460" s="67"/>
      <c r="V2460" s="68"/>
      <c r="W2460" s="62"/>
      <c r="X2460" s="62"/>
      <c r="Y2460" s="68"/>
      <c r="Z2460" s="68"/>
      <c r="AA2460" s="68"/>
      <c r="AB2460" s="67"/>
      <c r="AC2460" s="67"/>
      <c r="AD2460" s="67"/>
      <c r="AE2460" s="62"/>
      <c r="AF2460" s="70"/>
      <c r="AG2460" s="67"/>
      <c r="AH2460" s="70"/>
      <c r="AI2460" s="62"/>
      <c r="AJ2460" s="62"/>
      <c r="AK2460" s="62"/>
      <c r="AL2460" s="62"/>
      <c r="AM2460" s="62"/>
      <c r="AN2460" s="70"/>
      <c r="AO2460" s="70"/>
      <c r="AP2460" s="71"/>
      <c r="AQ2460" s="70"/>
      <c r="AR2460" s="83"/>
    </row>
    <row r="2461">
      <c r="A2461" s="61"/>
      <c r="B2461" s="62"/>
      <c r="C2461" s="62"/>
      <c r="D2461" s="62"/>
      <c r="E2461" s="62"/>
      <c r="F2461" s="62"/>
      <c r="G2461" s="62"/>
      <c r="H2461" s="62"/>
      <c r="I2461" s="62"/>
      <c r="J2461" s="62"/>
      <c r="K2461" s="62"/>
      <c r="L2461" s="62"/>
      <c r="M2461" s="67"/>
      <c r="N2461" s="62"/>
      <c r="O2461" s="62"/>
      <c r="P2461" s="62"/>
      <c r="Q2461" s="62"/>
      <c r="R2461" s="66"/>
      <c r="S2461" s="66"/>
      <c r="T2461" s="67"/>
      <c r="U2461" s="67"/>
      <c r="V2461" s="68"/>
      <c r="W2461" s="62"/>
      <c r="X2461" s="62"/>
      <c r="Y2461" s="68"/>
      <c r="Z2461" s="68"/>
      <c r="AA2461" s="68"/>
      <c r="AB2461" s="67"/>
      <c r="AC2461" s="67"/>
      <c r="AD2461" s="67"/>
      <c r="AE2461" s="62"/>
      <c r="AF2461" s="70"/>
      <c r="AG2461" s="67"/>
      <c r="AH2461" s="70"/>
      <c r="AI2461" s="62"/>
      <c r="AJ2461" s="62"/>
      <c r="AK2461" s="62"/>
      <c r="AL2461" s="62"/>
      <c r="AM2461" s="62"/>
      <c r="AN2461" s="70"/>
      <c r="AO2461" s="70"/>
      <c r="AP2461" s="71"/>
      <c r="AQ2461" s="70"/>
      <c r="AR2461" s="83"/>
    </row>
    <row r="2462">
      <c r="A2462" s="61"/>
      <c r="B2462" s="62"/>
      <c r="C2462" s="62"/>
      <c r="D2462" s="62"/>
      <c r="E2462" s="62"/>
      <c r="F2462" s="62"/>
      <c r="G2462" s="62"/>
      <c r="H2462" s="62"/>
      <c r="I2462" s="62"/>
      <c r="J2462" s="62"/>
      <c r="K2462" s="62"/>
      <c r="L2462" s="62"/>
      <c r="M2462" s="67"/>
      <c r="N2462" s="62"/>
      <c r="O2462" s="62"/>
      <c r="P2462" s="62"/>
      <c r="Q2462" s="62"/>
      <c r="R2462" s="66"/>
      <c r="S2462" s="66"/>
      <c r="T2462" s="67"/>
      <c r="U2462" s="67"/>
      <c r="V2462" s="68"/>
      <c r="W2462" s="62"/>
      <c r="X2462" s="62"/>
      <c r="Y2462" s="68"/>
      <c r="Z2462" s="68"/>
      <c r="AA2462" s="68"/>
      <c r="AB2462" s="67"/>
      <c r="AC2462" s="67"/>
      <c r="AD2462" s="67"/>
      <c r="AE2462" s="62"/>
      <c r="AF2462" s="70"/>
      <c r="AG2462" s="67"/>
      <c r="AH2462" s="70"/>
      <c r="AI2462" s="62"/>
      <c r="AJ2462" s="62"/>
      <c r="AK2462" s="62"/>
      <c r="AL2462" s="62"/>
      <c r="AM2462" s="62"/>
      <c r="AN2462" s="70"/>
      <c r="AO2462" s="70"/>
      <c r="AP2462" s="71"/>
      <c r="AQ2462" s="70"/>
      <c r="AR2462" s="83"/>
    </row>
    <row r="2463">
      <c r="A2463" s="61"/>
      <c r="B2463" s="62"/>
      <c r="C2463" s="62"/>
      <c r="D2463" s="62"/>
      <c r="E2463" s="62"/>
      <c r="F2463" s="62"/>
      <c r="G2463" s="62"/>
      <c r="H2463" s="62"/>
      <c r="I2463" s="62"/>
      <c r="J2463" s="62"/>
      <c r="K2463" s="62"/>
      <c r="L2463" s="62"/>
      <c r="M2463" s="67"/>
      <c r="N2463" s="62"/>
      <c r="O2463" s="62"/>
      <c r="P2463" s="62"/>
      <c r="Q2463" s="62"/>
      <c r="R2463" s="66"/>
      <c r="S2463" s="66"/>
      <c r="T2463" s="67"/>
      <c r="U2463" s="67"/>
      <c r="V2463" s="68"/>
      <c r="W2463" s="62"/>
      <c r="X2463" s="62"/>
      <c r="Y2463" s="68"/>
      <c r="Z2463" s="68"/>
      <c r="AA2463" s="68"/>
      <c r="AB2463" s="67"/>
      <c r="AC2463" s="67"/>
      <c r="AD2463" s="67"/>
      <c r="AE2463" s="62"/>
      <c r="AF2463" s="70"/>
      <c r="AG2463" s="67"/>
      <c r="AH2463" s="70"/>
      <c r="AI2463" s="62"/>
      <c r="AJ2463" s="62"/>
      <c r="AK2463" s="62"/>
      <c r="AL2463" s="62"/>
      <c r="AM2463" s="62"/>
      <c r="AN2463" s="70"/>
      <c r="AO2463" s="70"/>
      <c r="AP2463" s="71"/>
      <c r="AQ2463" s="70"/>
      <c r="AR2463" s="83"/>
    </row>
    <row r="2464">
      <c r="A2464" s="61"/>
      <c r="B2464" s="62"/>
      <c r="C2464" s="62"/>
      <c r="D2464" s="62"/>
      <c r="E2464" s="62"/>
      <c r="F2464" s="62"/>
      <c r="G2464" s="62"/>
      <c r="H2464" s="62"/>
      <c r="I2464" s="62"/>
      <c r="J2464" s="62"/>
      <c r="K2464" s="62"/>
      <c r="L2464" s="62"/>
      <c r="M2464" s="67"/>
      <c r="N2464" s="62"/>
      <c r="O2464" s="62"/>
      <c r="P2464" s="62"/>
      <c r="Q2464" s="62"/>
      <c r="R2464" s="66"/>
      <c r="S2464" s="66"/>
      <c r="T2464" s="67"/>
      <c r="U2464" s="67"/>
      <c r="V2464" s="68"/>
      <c r="W2464" s="62"/>
      <c r="X2464" s="62"/>
      <c r="Y2464" s="68"/>
      <c r="Z2464" s="68"/>
      <c r="AA2464" s="68"/>
      <c r="AB2464" s="67"/>
      <c r="AC2464" s="67"/>
      <c r="AD2464" s="67"/>
      <c r="AE2464" s="62"/>
      <c r="AF2464" s="70"/>
      <c r="AG2464" s="67"/>
      <c r="AH2464" s="70"/>
      <c r="AI2464" s="62"/>
      <c r="AJ2464" s="62"/>
      <c r="AK2464" s="62"/>
      <c r="AL2464" s="62"/>
      <c r="AM2464" s="62"/>
      <c r="AN2464" s="70"/>
      <c r="AO2464" s="70"/>
      <c r="AP2464" s="71"/>
      <c r="AQ2464" s="70"/>
      <c r="AR2464" s="83"/>
    </row>
    <row r="2465">
      <c r="A2465" s="61"/>
      <c r="B2465" s="62"/>
      <c r="C2465" s="62"/>
      <c r="D2465" s="62"/>
      <c r="E2465" s="62"/>
      <c r="F2465" s="62"/>
      <c r="G2465" s="62"/>
      <c r="H2465" s="62"/>
      <c r="I2465" s="62"/>
      <c r="J2465" s="62"/>
      <c r="K2465" s="62"/>
      <c r="L2465" s="62"/>
      <c r="M2465" s="67"/>
      <c r="N2465" s="62"/>
      <c r="O2465" s="62"/>
      <c r="P2465" s="62"/>
      <c r="Q2465" s="62"/>
      <c r="R2465" s="66"/>
      <c r="S2465" s="66"/>
      <c r="T2465" s="67"/>
      <c r="U2465" s="67"/>
      <c r="V2465" s="68"/>
      <c r="W2465" s="62"/>
      <c r="X2465" s="62"/>
      <c r="Y2465" s="68"/>
      <c r="Z2465" s="68"/>
      <c r="AA2465" s="68"/>
      <c r="AB2465" s="67"/>
      <c r="AC2465" s="67"/>
      <c r="AD2465" s="67"/>
      <c r="AE2465" s="62"/>
      <c r="AF2465" s="70"/>
      <c r="AG2465" s="67"/>
      <c r="AH2465" s="70"/>
      <c r="AI2465" s="62"/>
      <c r="AJ2465" s="62"/>
      <c r="AK2465" s="62"/>
      <c r="AL2465" s="62"/>
      <c r="AM2465" s="62"/>
      <c r="AN2465" s="70"/>
      <c r="AO2465" s="70"/>
      <c r="AP2465" s="71"/>
      <c r="AQ2465" s="70"/>
      <c r="AR2465" s="83"/>
    </row>
    <row r="2466">
      <c r="A2466" s="61"/>
      <c r="B2466" s="62"/>
      <c r="C2466" s="62"/>
      <c r="D2466" s="62"/>
      <c r="E2466" s="62"/>
      <c r="F2466" s="62"/>
      <c r="G2466" s="62"/>
      <c r="H2466" s="62"/>
      <c r="I2466" s="62"/>
      <c r="J2466" s="62"/>
      <c r="K2466" s="62"/>
      <c r="L2466" s="62"/>
      <c r="M2466" s="67"/>
      <c r="N2466" s="62"/>
      <c r="O2466" s="62"/>
      <c r="P2466" s="62"/>
      <c r="Q2466" s="62"/>
      <c r="R2466" s="66"/>
      <c r="S2466" s="66"/>
      <c r="T2466" s="67"/>
      <c r="U2466" s="67"/>
      <c r="V2466" s="68"/>
      <c r="W2466" s="62"/>
      <c r="X2466" s="62"/>
      <c r="Y2466" s="68"/>
      <c r="Z2466" s="68"/>
      <c r="AA2466" s="68"/>
      <c r="AB2466" s="67"/>
      <c r="AC2466" s="67"/>
      <c r="AD2466" s="67"/>
      <c r="AE2466" s="62"/>
      <c r="AF2466" s="70"/>
      <c r="AG2466" s="67"/>
      <c r="AH2466" s="70"/>
      <c r="AI2466" s="62"/>
      <c r="AJ2466" s="62"/>
      <c r="AK2466" s="62"/>
      <c r="AL2466" s="62"/>
      <c r="AM2466" s="62"/>
      <c r="AN2466" s="70"/>
      <c r="AO2466" s="70"/>
      <c r="AP2466" s="71"/>
      <c r="AQ2466" s="70"/>
      <c r="AR2466" s="83"/>
    </row>
    <row r="2467">
      <c r="A2467" s="61"/>
      <c r="B2467" s="62"/>
      <c r="C2467" s="62"/>
      <c r="D2467" s="62"/>
      <c r="E2467" s="62"/>
      <c r="F2467" s="62"/>
      <c r="G2467" s="62"/>
      <c r="H2467" s="62"/>
      <c r="I2467" s="62"/>
      <c r="J2467" s="62"/>
      <c r="K2467" s="62"/>
      <c r="L2467" s="62"/>
      <c r="M2467" s="67"/>
      <c r="N2467" s="62"/>
      <c r="O2467" s="62"/>
      <c r="P2467" s="62"/>
      <c r="Q2467" s="62"/>
      <c r="R2467" s="66"/>
      <c r="S2467" s="66"/>
      <c r="T2467" s="67"/>
      <c r="U2467" s="67"/>
      <c r="V2467" s="68"/>
      <c r="W2467" s="62"/>
      <c r="X2467" s="62"/>
      <c r="Y2467" s="68"/>
      <c r="Z2467" s="68"/>
      <c r="AA2467" s="68"/>
      <c r="AB2467" s="67"/>
      <c r="AC2467" s="67"/>
      <c r="AD2467" s="67"/>
      <c r="AE2467" s="62"/>
      <c r="AF2467" s="70"/>
      <c r="AG2467" s="67"/>
      <c r="AH2467" s="70"/>
      <c r="AI2467" s="62"/>
      <c r="AJ2467" s="62"/>
      <c r="AK2467" s="62"/>
      <c r="AL2467" s="62"/>
      <c r="AM2467" s="62"/>
      <c r="AN2467" s="70"/>
      <c r="AO2467" s="70"/>
      <c r="AP2467" s="71"/>
      <c r="AQ2467" s="70"/>
      <c r="AR2467" s="83"/>
    </row>
    <row r="2468">
      <c r="A2468" s="61"/>
      <c r="B2468" s="62"/>
      <c r="C2468" s="62"/>
      <c r="D2468" s="62"/>
      <c r="E2468" s="62"/>
      <c r="F2468" s="62"/>
      <c r="G2468" s="62"/>
      <c r="H2468" s="62"/>
      <c r="I2468" s="62"/>
      <c r="J2468" s="62"/>
      <c r="K2468" s="62"/>
      <c r="L2468" s="62"/>
      <c r="M2468" s="67"/>
      <c r="N2468" s="62"/>
      <c r="O2468" s="62"/>
      <c r="P2468" s="62"/>
      <c r="Q2468" s="62"/>
      <c r="R2468" s="66"/>
      <c r="S2468" s="66"/>
      <c r="T2468" s="67"/>
      <c r="U2468" s="67"/>
      <c r="V2468" s="68"/>
      <c r="W2468" s="62"/>
      <c r="X2468" s="62"/>
      <c r="Y2468" s="68"/>
      <c r="Z2468" s="68"/>
      <c r="AA2468" s="68"/>
      <c r="AB2468" s="67"/>
      <c r="AC2468" s="67"/>
      <c r="AD2468" s="67"/>
      <c r="AE2468" s="62"/>
      <c r="AF2468" s="70"/>
      <c r="AG2468" s="67"/>
      <c r="AH2468" s="70"/>
      <c r="AI2468" s="62"/>
      <c r="AJ2468" s="62"/>
      <c r="AK2468" s="62"/>
      <c r="AL2468" s="62"/>
      <c r="AM2468" s="62"/>
      <c r="AN2468" s="70"/>
      <c r="AO2468" s="70"/>
      <c r="AP2468" s="71"/>
      <c r="AQ2468" s="70"/>
      <c r="AR2468" s="83"/>
    </row>
    <row r="2469">
      <c r="A2469" s="61"/>
      <c r="B2469" s="62"/>
      <c r="C2469" s="62"/>
      <c r="D2469" s="62"/>
      <c r="E2469" s="62"/>
      <c r="F2469" s="62"/>
      <c r="G2469" s="62"/>
      <c r="H2469" s="62"/>
      <c r="I2469" s="62"/>
      <c r="J2469" s="62"/>
      <c r="K2469" s="62"/>
      <c r="L2469" s="62"/>
      <c r="M2469" s="67"/>
      <c r="N2469" s="62"/>
      <c r="O2469" s="62"/>
      <c r="P2469" s="62"/>
      <c r="Q2469" s="62"/>
      <c r="R2469" s="66"/>
      <c r="S2469" s="66"/>
      <c r="T2469" s="67"/>
      <c r="U2469" s="67"/>
      <c r="V2469" s="68"/>
      <c r="W2469" s="62"/>
      <c r="X2469" s="62"/>
      <c r="Y2469" s="68"/>
      <c r="Z2469" s="68"/>
      <c r="AA2469" s="68"/>
      <c r="AB2469" s="67"/>
      <c r="AC2469" s="67"/>
      <c r="AD2469" s="67"/>
      <c r="AE2469" s="62"/>
      <c r="AF2469" s="70"/>
      <c r="AG2469" s="67"/>
      <c r="AH2469" s="70"/>
      <c r="AI2469" s="62"/>
      <c r="AJ2469" s="62"/>
      <c r="AK2469" s="62"/>
      <c r="AL2469" s="62"/>
      <c r="AM2469" s="62"/>
      <c r="AN2469" s="70"/>
      <c r="AO2469" s="70"/>
      <c r="AP2469" s="71"/>
      <c r="AQ2469" s="70"/>
      <c r="AR2469" s="83"/>
    </row>
    <row r="2470">
      <c r="A2470" s="61"/>
      <c r="B2470" s="62"/>
      <c r="C2470" s="62"/>
      <c r="D2470" s="62"/>
      <c r="E2470" s="62"/>
      <c r="F2470" s="62"/>
      <c r="G2470" s="62"/>
      <c r="H2470" s="62"/>
      <c r="I2470" s="62"/>
      <c r="J2470" s="62"/>
      <c r="K2470" s="62"/>
      <c r="L2470" s="62"/>
      <c r="M2470" s="67"/>
      <c r="N2470" s="62"/>
      <c r="O2470" s="62"/>
      <c r="P2470" s="62"/>
      <c r="Q2470" s="62"/>
      <c r="R2470" s="66"/>
      <c r="S2470" s="66"/>
      <c r="T2470" s="67"/>
      <c r="U2470" s="67"/>
      <c r="V2470" s="68"/>
      <c r="W2470" s="62"/>
      <c r="X2470" s="62"/>
      <c r="Y2470" s="68"/>
      <c r="Z2470" s="68"/>
      <c r="AA2470" s="68"/>
      <c r="AB2470" s="67"/>
      <c r="AC2470" s="67"/>
      <c r="AD2470" s="67"/>
      <c r="AE2470" s="62"/>
      <c r="AF2470" s="70"/>
      <c r="AG2470" s="67"/>
      <c r="AH2470" s="70"/>
      <c r="AI2470" s="62"/>
      <c r="AJ2470" s="62"/>
      <c r="AK2470" s="62"/>
      <c r="AL2470" s="62"/>
      <c r="AM2470" s="62"/>
      <c r="AN2470" s="70"/>
      <c r="AO2470" s="70"/>
      <c r="AP2470" s="71"/>
      <c r="AQ2470" s="70"/>
      <c r="AR2470" s="83"/>
    </row>
    <row r="2471">
      <c r="A2471" s="61"/>
      <c r="B2471" s="62"/>
      <c r="C2471" s="62"/>
      <c r="D2471" s="62"/>
      <c r="E2471" s="62"/>
      <c r="F2471" s="62"/>
      <c r="G2471" s="62"/>
      <c r="H2471" s="62"/>
      <c r="I2471" s="62"/>
      <c r="J2471" s="62"/>
      <c r="K2471" s="62"/>
      <c r="L2471" s="62"/>
      <c r="M2471" s="67"/>
      <c r="N2471" s="62"/>
      <c r="O2471" s="62"/>
      <c r="P2471" s="62"/>
      <c r="Q2471" s="62"/>
      <c r="R2471" s="66"/>
      <c r="S2471" s="66"/>
      <c r="T2471" s="67"/>
      <c r="U2471" s="67"/>
      <c r="V2471" s="68"/>
      <c r="W2471" s="62"/>
      <c r="X2471" s="62"/>
      <c r="Y2471" s="68"/>
      <c r="Z2471" s="68"/>
      <c r="AA2471" s="68"/>
      <c r="AB2471" s="67"/>
      <c r="AC2471" s="67"/>
      <c r="AD2471" s="67"/>
      <c r="AE2471" s="62"/>
      <c r="AF2471" s="70"/>
      <c r="AG2471" s="67"/>
      <c r="AH2471" s="70"/>
      <c r="AI2471" s="62"/>
      <c r="AJ2471" s="62"/>
      <c r="AK2471" s="62"/>
      <c r="AL2471" s="62"/>
      <c r="AM2471" s="62"/>
      <c r="AN2471" s="70"/>
      <c r="AO2471" s="70"/>
      <c r="AP2471" s="71"/>
      <c r="AQ2471" s="70"/>
      <c r="AR2471" s="83"/>
    </row>
    <row r="2472">
      <c r="A2472" s="61"/>
      <c r="B2472" s="62"/>
      <c r="C2472" s="62"/>
      <c r="D2472" s="62"/>
      <c r="E2472" s="62"/>
      <c r="F2472" s="62"/>
      <c r="G2472" s="62"/>
      <c r="H2472" s="62"/>
      <c r="I2472" s="62"/>
      <c r="J2472" s="62"/>
      <c r="K2472" s="62"/>
      <c r="L2472" s="62"/>
      <c r="M2472" s="67"/>
      <c r="N2472" s="62"/>
      <c r="O2472" s="62"/>
      <c r="P2472" s="62"/>
      <c r="Q2472" s="62"/>
      <c r="R2472" s="66"/>
      <c r="S2472" s="66"/>
      <c r="T2472" s="67"/>
      <c r="U2472" s="67"/>
      <c r="V2472" s="68"/>
      <c r="W2472" s="62"/>
      <c r="X2472" s="62"/>
      <c r="Y2472" s="68"/>
      <c r="Z2472" s="68"/>
      <c r="AA2472" s="68"/>
      <c r="AB2472" s="67"/>
      <c r="AC2472" s="67"/>
      <c r="AD2472" s="67"/>
      <c r="AE2472" s="62"/>
      <c r="AF2472" s="70"/>
      <c r="AG2472" s="67"/>
      <c r="AH2472" s="70"/>
      <c r="AI2472" s="62"/>
      <c r="AJ2472" s="62"/>
      <c r="AK2472" s="62"/>
      <c r="AL2472" s="62"/>
      <c r="AM2472" s="62"/>
      <c r="AN2472" s="70"/>
      <c r="AO2472" s="70"/>
      <c r="AP2472" s="71"/>
      <c r="AQ2472" s="70"/>
      <c r="AR2472" s="83"/>
    </row>
    <row r="2473">
      <c r="A2473" s="61"/>
      <c r="B2473" s="62"/>
      <c r="C2473" s="62"/>
      <c r="D2473" s="62"/>
      <c r="E2473" s="62"/>
      <c r="F2473" s="62"/>
      <c r="G2473" s="62"/>
      <c r="H2473" s="62"/>
      <c r="I2473" s="62"/>
      <c r="J2473" s="62"/>
      <c r="K2473" s="62"/>
      <c r="L2473" s="62"/>
      <c r="M2473" s="67"/>
      <c r="N2473" s="62"/>
      <c r="O2473" s="62"/>
      <c r="P2473" s="62"/>
      <c r="Q2473" s="62"/>
      <c r="R2473" s="66"/>
      <c r="S2473" s="66"/>
      <c r="T2473" s="67"/>
      <c r="U2473" s="67"/>
      <c r="V2473" s="68"/>
      <c r="W2473" s="62"/>
      <c r="X2473" s="62"/>
      <c r="Y2473" s="68"/>
      <c r="Z2473" s="68"/>
      <c r="AA2473" s="68"/>
      <c r="AB2473" s="67"/>
      <c r="AC2473" s="67"/>
      <c r="AD2473" s="67"/>
      <c r="AE2473" s="62"/>
      <c r="AF2473" s="70"/>
      <c r="AG2473" s="67"/>
      <c r="AH2473" s="70"/>
      <c r="AI2473" s="62"/>
      <c r="AJ2473" s="62"/>
      <c r="AK2473" s="62"/>
      <c r="AL2473" s="62"/>
      <c r="AM2473" s="62"/>
      <c r="AN2473" s="70"/>
      <c r="AO2473" s="70"/>
      <c r="AP2473" s="71"/>
      <c r="AQ2473" s="70"/>
      <c r="AR2473" s="83"/>
    </row>
    <row r="2474">
      <c r="A2474" s="61"/>
      <c r="B2474" s="62"/>
      <c r="C2474" s="62"/>
      <c r="D2474" s="62"/>
      <c r="E2474" s="62"/>
      <c r="F2474" s="62"/>
      <c r="G2474" s="62"/>
      <c r="H2474" s="62"/>
      <c r="I2474" s="62"/>
      <c r="J2474" s="62"/>
      <c r="K2474" s="62"/>
      <c r="L2474" s="62"/>
      <c r="M2474" s="67"/>
      <c r="N2474" s="62"/>
      <c r="O2474" s="62"/>
      <c r="P2474" s="62"/>
      <c r="Q2474" s="62"/>
      <c r="R2474" s="66"/>
      <c r="S2474" s="66"/>
      <c r="T2474" s="67"/>
      <c r="U2474" s="67"/>
      <c r="V2474" s="68"/>
      <c r="W2474" s="62"/>
      <c r="X2474" s="62"/>
      <c r="Y2474" s="68"/>
      <c r="Z2474" s="68"/>
      <c r="AA2474" s="68"/>
      <c r="AB2474" s="67"/>
      <c r="AC2474" s="67"/>
      <c r="AD2474" s="67"/>
      <c r="AE2474" s="62"/>
      <c r="AF2474" s="70"/>
      <c r="AG2474" s="67"/>
      <c r="AH2474" s="70"/>
      <c r="AI2474" s="62"/>
      <c r="AJ2474" s="62"/>
      <c r="AK2474" s="62"/>
      <c r="AL2474" s="62"/>
      <c r="AM2474" s="62"/>
      <c r="AN2474" s="70"/>
      <c r="AO2474" s="70"/>
      <c r="AP2474" s="71"/>
      <c r="AQ2474" s="70"/>
      <c r="AR2474" s="83"/>
    </row>
    <row r="2475">
      <c r="A2475" s="61"/>
      <c r="B2475" s="62"/>
      <c r="C2475" s="62"/>
      <c r="D2475" s="62"/>
      <c r="E2475" s="62"/>
      <c r="F2475" s="62"/>
      <c r="G2475" s="62"/>
      <c r="H2475" s="62"/>
      <c r="I2475" s="62"/>
      <c r="J2475" s="62"/>
      <c r="K2475" s="62"/>
      <c r="L2475" s="62"/>
      <c r="M2475" s="67"/>
      <c r="N2475" s="62"/>
      <c r="O2475" s="62"/>
      <c r="P2475" s="62"/>
      <c r="Q2475" s="62"/>
      <c r="R2475" s="66"/>
      <c r="S2475" s="66"/>
      <c r="T2475" s="67"/>
      <c r="U2475" s="67"/>
      <c r="V2475" s="68"/>
      <c r="W2475" s="62"/>
      <c r="X2475" s="62"/>
      <c r="Y2475" s="68"/>
      <c r="Z2475" s="68"/>
      <c r="AA2475" s="68"/>
      <c r="AB2475" s="67"/>
      <c r="AC2475" s="67"/>
      <c r="AD2475" s="67"/>
      <c r="AE2475" s="62"/>
      <c r="AF2475" s="70"/>
      <c r="AG2475" s="67"/>
      <c r="AH2475" s="70"/>
      <c r="AI2475" s="62"/>
      <c r="AJ2475" s="62"/>
      <c r="AK2475" s="62"/>
      <c r="AL2475" s="62"/>
      <c r="AM2475" s="62"/>
      <c r="AN2475" s="70"/>
      <c r="AO2475" s="70"/>
      <c r="AP2475" s="71"/>
      <c r="AQ2475" s="70"/>
      <c r="AR2475" s="83"/>
    </row>
    <row r="2476">
      <c r="A2476" s="61"/>
      <c r="B2476" s="62"/>
      <c r="C2476" s="62"/>
      <c r="D2476" s="62"/>
      <c r="E2476" s="62"/>
      <c r="F2476" s="62"/>
      <c r="G2476" s="62"/>
      <c r="H2476" s="62"/>
      <c r="I2476" s="62"/>
      <c r="J2476" s="62"/>
      <c r="K2476" s="62"/>
      <c r="L2476" s="62"/>
      <c r="M2476" s="67"/>
      <c r="N2476" s="62"/>
      <c r="O2476" s="62"/>
      <c r="P2476" s="62"/>
      <c r="Q2476" s="62"/>
      <c r="R2476" s="66"/>
      <c r="S2476" s="66"/>
      <c r="T2476" s="67"/>
      <c r="U2476" s="67"/>
      <c r="V2476" s="68"/>
      <c r="W2476" s="62"/>
      <c r="X2476" s="62"/>
      <c r="Y2476" s="68"/>
      <c r="Z2476" s="68"/>
      <c r="AA2476" s="68"/>
      <c r="AB2476" s="67"/>
      <c r="AC2476" s="67"/>
      <c r="AD2476" s="67"/>
      <c r="AE2476" s="62"/>
      <c r="AF2476" s="70"/>
      <c r="AG2476" s="67"/>
      <c r="AH2476" s="70"/>
      <c r="AI2476" s="62"/>
      <c r="AJ2476" s="62"/>
      <c r="AK2476" s="62"/>
      <c r="AL2476" s="62"/>
      <c r="AM2476" s="62"/>
      <c r="AN2476" s="70"/>
      <c r="AO2476" s="70"/>
      <c r="AP2476" s="71"/>
      <c r="AQ2476" s="70"/>
      <c r="AR2476" s="83"/>
    </row>
    <row r="2477">
      <c r="A2477" s="61"/>
      <c r="B2477" s="62"/>
      <c r="C2477" s="62"/>
      <c r="D2477" s="62"/>
      <c r="E2477" s="62"/>
      <c r="F2477" s="62"/>
      <c r="G2477" s="62"/>
      <c r="H2477" s="62"/>
      <c r="I2477" s="62"/>
      <c r="J2477" s="62"/>
      <c r="K2477" s="62"/>
      <c r="L2477" s="62"/>
      <c r="M2477" s="67"/>
      <c r="N2477" s="62"/>
      <c r="O2477" s="62"/>
      <c r="P2477" s="62"/>
      <c r="Q2477" s="62"/>
      <c r="R2477" s="66"/>
      <c r="S2477" s="66"/>
      <c r="T2477" s="67"/>
      <c r="U2477" s="67"/>
      <c r="V2477" s="68"/>
      <c r="W2477" s="62"/>
      <c r="X2477" s="62"/>
      <c r="Y2477" s="68"/>
      <c r="Z2477" s="68"/>
      <c r="AA2477" s="68"/>
      <c r="AB2477" s="67"/>
      <c r="AC2477" s="67"/>
      <c r="AD2477" s="67"/>
      <c r="AE2477" s="62"/>
      <c r="AF2477" s="70"/>
      <c r="AG2477" s="67"/>
      <c r="AH2477" s="70"/>
      <c r="AI2477" s="62"/>
      <c r="AJ2477" s="62"/>
      <c r="AK2477" s="62"/>
      <c r="AL2477" s="62"/>
      <c r="AM2477" s="62"/>
      <c r="AN2477" s="70"/>
      <c r="AO2477" s="70"/>
      <c r="AP2477" s="71"/>
      <c r="AQ2477" s="70"/>
      <c r="AR2477" s="83"/>
    </row>
    <row r="2478">
      <c r="A2478" s="61"/>
      <c r="B2478" s="62"/>
      <c r="C2478" s="62"/>
      <c r="D2478" s="62"/>
      <c r="E2478" s="62"/>
      <c r="F2478" s="62"/>
      <c r="G2478" s="62"/>
      <c r="H2478" s="62"/>
      <c r="I2478" s="62"/>
      <c r="J2478" s="62"/>
      <c r="K2478" s="62"/>
      <c r="L2478" s="62"/>
      <c r="M2478" s="67"/>
      <c r="N2478" s="62"/>
      <c r="O2478" s="62"/>
      <c r="P2478" s="62"/>
      <c r="Q2478" s="62"/>
      <c r="R2478" s="66"/>
      <c r="S2478" s="66"/>
      <c r="T2478" s="67"/>
      <c r="U2478" s="67"/>
      <c r="V2478" s="68"/>
      <c r="W2478" s="62"/>
      <c r="X2478" s="62"/>
      <c r="Y2478" s="68"/>
      <c r="Z2478" s="68"/>
      <c r="AA2478" s="68"/>
      <c r="AB2478" s="67"/>
      <c r="AC2478" s="67"/>
      <c r="AD2478" s="67"/>
      <c r="AE2478" s="62"/>
      <c r="AF2478" s="70"/>
      <c r="AG2478" s="67"/>
      <c r="AH2478" s="70"/>
      <c r="AI2478" s="62"/>
      <c r="AJ2478" s="62"/>
      <c r="AK2478" s="62"/>
      <c r="AL2478" s="62"/>
      <c r="AM2478" s="62"/>
      <c r="AN2478" s="70"/>
      <c r="AO2478" s="70"/>
      <c r="AP2478" s="71"/>
      <c r="AQ2478" s="70"/>
      <c r="AR2478" s="83"/>
    </row>
    <row r="2479">
      <c r="A2479" s="61"/>
      <c r="B2479" s="62"/>
      <c r="C2479" s="62"/>
      <c r="D2479" s="62"/>
      <c r="E2479" s="62"/>
      <c r="F2479" s="62"/>
      <c r="G2479" s="62"/>
      <c r="H2479" s="62"/>
      <c r="I2479" s="62"/>
      <c r="J2479" s="62"/>
      <c r="K2479" s="62"/>
      <c r="L2479" s="62"/>
      <c r="M2479" s="67"/>
      <c r="N2479" s="62"/>
      <c r="O2479" s="62"/>
      <c r="P2479" s="62"/>
      <c r="Q2479" s="62"/>
      <c r="R2479" s="66"/>
      <c r="S2479" s="66"/>
      <c r="T2479" s="67"/>
      <c r="U2479" s="67"/>
      <c r="V2479" s="68"/>
      <c r="W2479" s="62"/>
      <c r="X2479" s="62"/>
      <c r="Y2479" s="68"/>
      <c r="Z2479" s="68"/>
      <c r="AA2479" s="68"/>
      <c r="AB2479" s="67"/>
      <c r="AC2479" s="67"/>
      <c r="AD2479" s="67"/>
      <c r="AE2479" s="62"/>
      <c r="AF2479" s="70"/>
      <c r="AG2479" s="67"/>
      <c r="AH2479" s="70"/>
      <c r="AI2479" s="62"/>
      <c r="AJ2479" s="62"/>
      <c r="AK2479" s="62"/>
      <c r="AL2479" s="62"/>
      <c r="AM2479" s="62"/>
      <c r="AN2479" s="70"/>
      <c r="AO2479" s="70"/>
      <c r="AP2479" s="71"/>
      <c r="AQ2479" s="70"/>
      <c r="AR2479" s="83"/>
    </row>
    <row r="2480">
      <c r="A2480" s="61"/>
      <c r="B2480" s="62"/>
      <c r="C2480" s="62"/>
      <c r="D2480" s="62"/>
      <c r="E2480" s="62"/>
      <c r="F2480" s="62"/>
      <c r="G2480" s="62"/>
      <c r="H2480" s="62"/>
      <c r="I2480" s="62"/>
      <c r="J2480" s="62"/>
      <c r="K2480" s="62"/>
      <c r="L2480" s="62"/>
      <c r="M2480" s="67"/>
      <c r="N2480" s="62"/>
      <c r="O2480" s="62"/>
      <c r="P2480" s="62"/>
      <c r="Q2480" s="62"/>
      <c r="R2480" s="66"/>
      <c r="S2480" s="66"/>
      <c r="T2480" s="67"/>
      <c r="U2480" s="67"/>
      <c r="V2480" s="68"/>
      <c r="W2480" s="62"/>
      <c r="X2480" s="62"/>
      <c r="Y2480" s="68"/>
      <c r="Z2480" s="68"/>
      <c r="AA2480" s="68"/>
      <c r="AB2480" s="67"/>
      <c r="AC2480" s="67"/>
      <c r="AD2480" s="67"/>
      <c r="AE2480" s="62"/>
      <c r="AF2480" s="70"/>
      <c r="AG2480" s="67"/>
      <c r="AH2480" s="70"/>
      <c r="AI2480" s="62"/>
      <c r="AJ2480" s="62"/>
      <c r="AK2480" s="62"/>
      <c r="AL2480" s="62"/>
      <c r="AM2480" s="62"/>
      <c r="AN2480" s="70"/>
      <c r="AO2480" s="70"/>
      <c r="AP2480" s="71"/>
      <c r="AQ2480" s="70"/>
      <c r="AR2480" s="83"/>
    </row>
    <row r="2481">
      <c r="A2481" s="61"/>
      <c r="B2481" s="62"/>
      <c r="C2481" s="62"/>
      <c r="D2481" s="62"/>
      <c r="E2481" s="62"/>
      <c r="F2481" s="62"/>
      <c r="G2481" s="62"/>
      <c r="H2481" s="62"/>
      <c r="I2481" s="62"/>
      <c r="J2481" s="62"/>
      <c r="K2481" s="62"/>
      <c r="L2481" s="62"/>
      <c r="M2481" s="67"/>
      <c r="N2481" s="62"/>
      <c r="O2481" s="62"/>
      <c r="P2481" s="62"/>
      <c r="Q2481" s="62"/>
      <c r="R2481" s="66"/>
      <c r="S2481" s="66"/>
      <c r="T2481" s="67"/>
      <c r="U2481" s="67"/>
      <c r="V2481" s="68"/>
      <c r="W2481" s="62"/>
      <c r="X2481" s="62"/>
      <c r="Y2481" s="68"/>
      <c r="Z2481" s="68"/>
      <c r="AA2481" s="68"/>
      <c r="AB2481" s="67"/>
      <c r="AC2481" s="67"/>
      <c r="AD2481" s="67"/>
      <c r="AE2481" s="62"/>
      <c r="AF2481" s="70"/>
      <c r="AG2481" s="67"/>
      <c r="AH2481" s="70"/>
      <c r="AI2481" s="62"/>
      <c r="AJ2481" s="62"/>
      <c r="AK2481" s="62"/>
      <c r="AL2481" s="62"/>
      <c r="AM2481" s="62"/>
      <c r="AN2481" s="70"/>
      <c r="AO2481" s="70"/>
      <c r="AP2481" s="71"/>
      <c r="AQ2481" s="70"/>
      <c r="AR2481" s="83"/>
    </row>
    <row r="2482">
      <c r="A2482" s="61"/>
      <c r="B2482" s="62"/>
      <c r="C2482" s="62"/>
      <c r="D2482" s="62"/>
      <c r="E2482" s="62"/>
      <c r="F2482" s="62"/>
      <c r="G2482" s="62"/>
      <c r="H2482" s="62"/>
      <c r="I2482" s="62"/>
      <c r="J2482" s="62"/>
      <c r="K2482" s="62"/>
      <c r="L2482" s="62"/>
      <c r="M2482" s="67"/>
      <c r="N2482" s="62"/>
      <c r="O2482" s="62"/>
      <c r="P2482" s="62"/>
      <c r="Q2482" s="62"/>
      <c r="R2482" s="66"/>
      <c r="S2482" s="66"/>
      <c r="T2482" s="67"/>
      <c r="U2482" s="67"/>
      <c r="V2482" s="68"/>
      <c r="W2482" s="62"/>
      <c r="X2482" s="62"/>
      <c r="Y2482" s="68"/>
      <c r="Z2482" s="68"/>
      <c r="AA2482" s="68"/>
      <c r="AB2482" s="67"/>
      <c r="AC2482" s="67"/>
      <c r="AD2482" s="67"/>
      <c r="AE2482" s="62"/>
      <c r="AF2482" s="70"/>
      <c r="AG2482" s="67"/>
      <c r="AH2482" s="70"/>
      <c r="AI2482" s="62"/>
      <c r="AJ2482" s="62"/>
      <c r="AK2482" s="62"/>
      <c r="AL2482" s="62"/>
      <c r="AM2482" s="62"/>
      <c r="AN2482" s="70"/>
      <c r="AO2482" s="70"/>
      <c r="AP2482" s="71"/>
      <c r="AQ2482" s="70"/>
      <c r="AR2482" s="83"/>
    </row>
    <row r="2483">
      <c r="A2483" s="61"/>
      <c r="B2483" s="62"/>
      <c r="C2483" s="62"/>
      <c r="D2483" s="62"/>
      <c r="E2483" s="62"/>
      <c r="F2483" s="62"/>
      <c r="G2483" s="62"/>
      <c r="H2483" s="62"/>
      <c r="I2483" s="62"/>
      <c r="J2483" s="62"/>
      <c r="K2483" s="62"/>
      <c r="L2483" s="62"/>
      <c r="M2483" s="67"/>
      <c r="N2483" s="62"/>
      <c r="O2483" s="62"/>
      <c r="P2483" s="62"/>
      <c r="Q2483" s="62"/>
      <c r="R2483" s="66"/>
      <c r="S2483" s="66"/>
      <c r="T2483" s="67"/>
      <c r="U2483" s="67"/>
      <c r="V2483" s="68"/>
      <c r="W2483" s="62"/>
      <c r="X2483" s="62"/>
      <c r="Y2483" s="68"/>
      <c r="Z2483" s="68"/>
      <c r="AA2483" s="68"/>
      <c r="AB2483" s="67"/>
      <c r="AC2483" s="67"/>
      <c r="AD2483" s="67"/>
      <c r="AE2483" s="62"/>
      <c r="AF2483" s="70"/>
      <c r="AG2483" s="67"/>
      <c r="AH2483" s="70"/>
      <c r="AI2483" s="62"/>
      <c r="AJ2483" s="62"/>
      <c r="AK2483" s="62"/>
      <c r="AL2483" s="62"/>
      <c r="AM2483" s="62"/>
      <c r="AN2483" s="70"/>
      <c r="AO2483" s="70"/>
      <c r="AP2483" s="71"/>
      <c r="AQ2483" s="70"/>
      <c r="AR2483" s="83"/>
    </row>
    <row r="2484">
      <c r="A2484" s="61"/>
      <c r="B2484" s="62"/>
      <c r="C2484" s="62"/>
      <c r="D2484" s="62"/>
      <c r="E2484" s="62"/>
      <c r="F2484" s="62"/>
      <c r="G2484" s="62"/>
      <c r="H2484" s="62"/>
      <c r="I2484" s="62"/>
      <c r="J2484" s="62"/>
      <c r="K2484" s="62"/>
      <c r="L2484" s="62"/>
      <c r="M2484" s="67"/>
      <c r="N2484" s="62"/>
      <c r="O2484" s="62"/>
      <c r="P2484" s="62"/>
      <c r="Q2484" s="62"/>
      <c r="R2484" s="66"/>
      <c r="S2484" s="66"/>
      <c r="T2484" s="67"/>
      <c r="U2484" s="67"/>
      <c r="V2484" s="68"/>
      <c r="W2484" s="62"/>
      <c r="X2484" s="62"/>
      <c r="Y2484" s="68"/>
      <c r="Z2484" s="68"/>
      <c r="AA2484" s="68"/>
      <c r="AB2484" s="67"/>
      <c r="AC2484" s="67"/>
      <c r="AD2484" s="67"/>
      <c r="AE2484" s="62"/>
      <c r="AF2484" s="70"/>
      <c r="AG2484" s="67"/>
      <c r="AH2484" s="70"/>
      <c r="AI2484" s="62"/>
      <c r="AJ2484" s="62"/>
      <c r="AK2484" s="62"/>
      <c r="AL2484" s="62"/>
      <c r="AM2484" s="62"/>
      <c r="AN2484" s="70"/>
      <c r="AO2484" s="70"/>
      <c r="AP2484" s="71"/>
      <c r="AQ2484" s="70"/>
      <c r="AR2484" s="83"/>
    </row>
    <row r="2485">
      <c r="A2485" s="61"/>
      <c r="B2485" s="62"/>
      <c r="C2485" s="62"/>
      <c r="D2485" s="62"/>
      <c r="E2485" s="62"/>
      <c r="F2485" s="62"/>
      <c r="G2485" s="62"/>
      <c r="H2485" s="62"/>
      <c r="I2485" s="62"/>
      <c r="J2485" s="62"/>
      <c r="K2485" s="62"/>
      <c r="L2485" s="62"/>
      <c r="M2485" s="67"/>
      <c r="N2485" s="62"/>
      <c r="O2485" s="62"/>
      <c r="P2485" s="62"/>
      <c r="Q2485" s="62"/>
      <c r="R2485" s="66"/>
      <c r="S2485" s="66"/>
      <c r="T2485" s="67"/>
      <c r="U2485" s="67"/>
      <c r="V2485" s="68"/>
      <c r="W2485" s="62"/>
      <c r="X2485" s="62"/>
      <c r="Y2485" s="68"/>
      <c r="Z2485" s="68"/>
      <c r="AA2485" s="68"/>
      <c r="AB2485" s="67"/>
      <c r="AC2485" s="67"/>
      <c r="AD2485" s="67"/>
      <c r="AE2485" s="62"/>
      <c r="AF2485" s="70"/>
      <c r="AG2485" s="67"/>
      <c r="AH2485" s="70"/>
      <c r="AI2485" s="62"/>
      <c r="AJ2485" s="62"/>
      <c r="AK2485" s="62"/>
      <c r="AL2485" s="62"/>
      <c r="AM2485" s="62"/>
      <c r="AN2485" s="70"/>
      <c r="AO2485" s="70"/>
      <c r="AP2485" s="71"/>
      <c r="AQ2485" s="70"/>
      <c r="AR2485" s="83"/>
    </row>
    <row r="2486">
      <c r="A2486" s="61"/>
      <c r="B2486" s="62"/>
      <c r="C2486" s="62"/>
      <c r="D2486" s="62"/>
      <c r="E2486" s="62"/>
      <c r="F2486" s="62"/>
      <c r="G2486" s="62"/>
      <c r="H2486" s="62"/>
      <c r="I2486" s="62"/>
      <c r="J2486" s="62"/>
      <c r="K2486" s="62"/>
      <c r="L2486" s="62"/>
      <c r="M2486" s="67"/>
      <c r="N2486" s="62"/>
      <c r="O2486" s="62"/>
      <c r="P2486" s="62"/>
      <c r="Q2486" s="62"/>
      <c r="R2486" s="66"/>
      <c r="S2486" s="66"/>
      <c r="T2486" s="67"/>
      <c r="U2486" s="67"/>
      <c r="V2486" s="68"/>
      <c r="W2486" s="62"/>
      <c r="X2486" s="62"/>
      <c r="Y2486" s="68"/>
      <c r="Z2486" s="68"/>
      <c r="AA2486" s="68"/>
      <c r="AB2486" s="67"/>
      <c r="AC2486" s="67"/>
      <c r="AD2486" s="67"/>
      <c r="AE2486" s="62"/>
      <c r="AF2486" s="70"/>
      <c r="AG2486" s="67"/>
      <c r="AH2486" s="70"/>
      <c r="AI2486" s="62"/>
      <c r="AJ2486" s="62"/>
      <c r="AK2486" s="62"/>
      <c r="AL2486" s="62"/>
      <c r="AM2486" s="62"/>
      <c r="AN2486" s="70"/>
      <c r="AO2486" s="70"/>
      <c r="AP2486" s="71"/>
      <c r="AQ2486" s="70"/>
      <c r="AR2486" s="83"/>
    </row>
    <row r="2487">
      <c r="A2487" s="61"/>
      <c r="B2487" s="62"/>
      <c r="C2487" s="62"/>
      <c r="D2487" s="62"/>
      <c r="E2487" s="62"/>
      <c r="F2487" s="62"/>
      <c r="G2487" s="62"/>
      <c r="H2487" s="62"/>
      <c r="I2487" s="62"/>
      <c r="J2487" s="62"/>
      <c r="K2487" s="62"/>
      <c r="L2487" s="62"/>
      <c r="M2487" s="67"/>
      <c r="N2487" s="62"/>
      <c r="O2487" s="62"/>
      <c r="P2487" s="62"/>
      <c r="Q2487" s="62"/>
      <c r="R2487" s="66"/>
      <c r="S2487" s="66"/>
      <c r="T2487" s="67"/>
      <c r="U2487" s="67"/>
      <c r="V2487" s="68"/>
      <c r="W2487" s="62"/>
      <c r="X2487" s="62"/>
      <c r="Y2487" s="68"/>
      <c r="Z2487" s="68"/>
      <c r="AA2487" s="68"/>
      <c r="AB2487" s="67"/>
      <c r="AC2487" s="67"/>
      <c r="AD2487" s="67"/>
      <c r="AE2487" s="62"/>
      <c r="AF2487" s="70"/>
      <c r="AG2487" s="67"/>
      <c r="AH2487" s="70"/>
      <c r="AI2487" s="62"/>
      <c r="AJ2487" s="62"/>
      <c r="AK2487" s="62"/>
      <c r="AL2487" s="62"/>
      <c r="AM2487" s="62"/>
      <c r="AN2487" s="70"/>
      <c r="AO2487" s="70"/>
      <c r="AP2487" s="71"/>
      <c r="AQ2487" s="70"/>
      <c r="AR2487" s="83"/>
    </row>
    <row r="2488">
      <c r="A2488" s="61"/>
      <c r="B2488" s="62"/>
      <c r="C2488" s="62"/>
      <c r="D2488" s="62"/>
      <c r="E2488" s="62"/>
      <c r="F2488" s="62"/>
      <c r="G2488" s="62"/>
      <c r="H2488" s="62"/>
      <c r="I2488" s="62"/>
      <c r="J2488" s="62"/>
      <c r="K2488" s="62"/>
      <c r="L2488" s="62"/>
      <c r="M2488" s="67"/>
      <c r="N2488" s="62"/>
      <c r="O2488" s="62"/>
      <c r="P2488" s="62"/>
      <c r="Q2488" s="62"/>
      <c r="R2488" s="66"/>
      <c r="S2488" s="66"/>
      <c r="T2488" s="67"/>
      <c r="U2488" s="67"/>
      <c r="V2488" s="68"/>
      <c r="W2488" s="62"/>
      <c r="X2488" s="62"/>
      <c r="Y2488" s="68"/>
      <c r="Z2488" s="68"/>
      <c r="AA2488" s="68"/>
      <c r="AB2488" s="67"/>
      <c r="AC2488" s="67"/>
      <c r="AD2488" s="67"/>
      <c r="AE2488" s="62"/>
      <c r="AF2488" s="70"/>
      <c r="AG2488" s="67"/>
      <c r="AH2488" s="70"/>
      <c r="AI2488" s="62"/>
      <c r="AJ2488" s="62"/>
      <c r="AK2488" s="62"/>
      <c r="AL2488" s="62"/>
      <c r="AM2488" s="62"/>
      <c r="AN2488" s="70"/>
      <c r="AO2488" s="70"/>
      <c r="AP2488" s="71"/>
      <c r="AQ2488" s="70"/>
      <c r="AR2488" s="83"/>
    </row>
    <row r="2489">
      <c r="A2489" s="61"/>
      <c r="B2489" s="62"/>
      <c r="C2489" s="62"/>
      <c r="D2489" s="62"/>
      <c r="E2489" s="62"/>
      <c r="F2489" s="62"/>
      <c r="G2489" s="62"/>
      <c r="H2489" s="62"/>
      <c r="I2489" s="62"/>
      <c r="J2489" s="62"/>
      <c r="K2489" s="62"/>
      <c r="L2489" s="62"/>
      <c r="M2489" s="67"/>
      <c r="N2489" s="62"/>
      <c r="O2489" s="62"/>
      <c r="P2489" s="62"/>
      <c r="Q2489" s="62"/>
      <c r="R2489" s="66"/>
      <c r="S2489" s="66"/>
      <c r="T2489" s="67"/>
      <c r="U2489" s="67"/>
      <c r="V2489" s="68"/>
      <c r="W2489" s="62"/>
      <c r="X2489" s="62"/>
      <c r="Y2489" s="68"/>
      <c r="Z2489" s="68"/>
      <c r="AA2489" s="68"/>
      <c r="AB2489" s="67"/>
      <c r="AC2489" s="67"/>
      <c r="AD2489" s="67"/>
      <c r="AE2489" s="62"/>
      <c r="AF2489" s="70"/>
      <c r="AG2489" s="67"/>
      <c r="AH2489" s="70"/>
      <c r="AI2489" s="62"/>
      <c r="AJ2489" s="62"/>
      <c r="AK2489" s="62"/>
      <c r="AL2489" s="62"/>
      <c r="AM2489" s="62"/>
      <c r="AN2489" s="70"/>
      <c r="AO2489" s="70"/>
      <c r="AP2489" s="71"/>
      <c r="AQ2489" s="70"/>
      <c r="AR2489" s="83"/>
    </row>
    <row r="2490">
      <c r="A2490" s="61"/>
      <c r="B2490" s="62"/>
      <c r="C2490" s="62"/>
      <c r="D2490" s="62"/>
      <c r="E2490" s="62"/>
      <c r="F2490" s="62"/>
      <c r="G2490" s="62"/>
      <c r="H2490" s="62"/>
      <c r="I2490" s="62"/>
      <c r="J2490" s="62"/>
      <c r="K2490" s="62"/>
      <c r="L2490" s="62"/>
      <c r="M2490" s="67"/>
      <c r="N2490" s="62"/>
      <c r="O2490" s="62"/>
      <c r="P2490" s="62"/>
      <c r="Q2490" s="62"/>
      <c r="R2490" s="66"/>
      <c r="S2490" s="66"/>
      <c r="T2490" s="67"/>
      <c r="U2490" s="67"/>
      <c r="V2490" s="68"/>
      <c r="W2490" s="62"/>
      <c r="X2490" s="62"/>
      <c r="Y2490" s="68"/>
      <c r="Z2490" s="68"/>
      <c r="AA2490" s="68"/>
      <c r="AB2490" s="67"/>
      <c r="AC2490" s="67"/>
      <c r="AD2490" s="67"/>
      <c r="AE2490" s="62"/>
      <c r="AF2490" s="70"/>
      <c r="AG2490" s="67"/>
      <c r="AH2490" s="70"/>
      <c r="AI2490" s="62"/>
      <c r="AJ2490" s="62"/>
      <c r="AK2490" s="62"/>
      <c r="AL2490" s="62"/>
      <c r="AM2490" s="62"/>
      <c r="AN2490" s="70"/>
      <c r="AO2490" s="70"/>
      <c r="AP2490" s="71"/>
      <c r="AQ2490" s="70"/>
      <c r="AR2490" s="83"/>
    </row>
    <row r="2491">
      <c r="A2491" s="61"/>
      <c r="B2491" s="62"/>
      <c r="C2491" s="62"/>
      <c r="D2491" s="62"/>
      <c r="E2491" s="62"/>
      <c r="F2491" s="62"/>
      <c r="G2491" s="62"/>
      <c r="H2491" s="62"/>
      <c r="I2491" s="62"/>
      <c r="J2491" s="62"/>
      <c r="K2491" s="62"/>
      <c r="L2491" s="62"/>
      <c r="M2491" s="67"/>
      <c r="N2491" s="62"/>
      <c r="O2491" s="62"/>
      <c r="P2491" s="62"/>
      <c r="Q2491" s="62"/>
      <c r="R2491" s="66"/>
      <c r="S2491" s="66"/>
      <c r="T2491" s="67"/>
      <c r="U2491" s="67"/>
      <c r="V2491" s="68"/>
      <c r="W2491" s="62"/>
      <c r="X2491" s="62"/>
      <c r="Y2491" s="68"/>
      <c r="Z2491" s="68"/>
      <c r="AA2491" s="68"/>
      <c r="AB2491" s="67"/>
      <c r="AC2491" s="67"/>
      <c r="AD2491" s="67"/>
      <c r="AE2491" s="62"/>
      <c r="AF2491" s="70"/>
      <c r="AG2491" s="67"/>
      <c r="AH2491" s="70"/>
      <c r="AI2491" s="62"/>
      <c r="AJ2491" s="62"/>
      <c r="AK2491" s="62"/>
      <c r="AL2491" s="62"/>
      <c r="AM2491" s="62"/>
      <c r="AN2491" s="70"/>
      <c r="AO2491" s="70"/>
      <c r="AP2491" s="71"/>
      <c r="AQ2491" s="70"/>
      <c r="AR2491" s="83"/>
    </row>
    <row r="2492">
      <c r="A2492" s="61"/>
      <c r="B2492" s="62"/>
      <c r="C2492" s="62"/>
      <c r="D2492" s="62"/>
      <c r="E2492" s="62"/>
      <c r="F2492" s="62"/>
      <c r="G2492" s="62"/>
      <c r="H2492" s="62"/>
      <c r="I2492" s="62"/>
      <c r="J2492" s="62"/>
      <c r="K2492" s="62"/>
      <c r="L2492" s="62"/>
      <c r="M2492" s="67"/>
      <c r="N2492" s="62"/>
      <c r="O2492" s="62"/>
      <c r="P2492" s="62"/>
      <c r="Q2492" s="62"/>
      <c r="R2492" s="66"/>
      <c r="S2492" s="66"/>
      <c r="T2492" s="67"/>
      <c r="U2492" s="67"/>
      <c r="V2492" s="68"/>
      <c r="W2492" s="62"/>
      <c r="X2492" s="62"/>
      <c r="Y2492" s="68"/>
      <c r="Z2492" s="68"/>
      <c r="AA2492" s="68"/>
      <c r="AB2492" s="67"/>
      <c r="AC2492" s="67"/>
      <c r="AD2492" s="67"/>
      <c r="AE2492" s="62"/>
      <c r="AF2492" s="70"/>
      <c r="AG2492" s="67"/>
      <c r="AH2492" s="70"/>
      <c r="AI2492" s="62"/>
      <c r="AJ2492" s="62"/>
      <c r="AK2492" s="62"/>
      <c r="AL2492" s="62"/>
      <c r="AM2492" s="62"/>
      <c r="AN2492" s="70"/>
      <c r="AO2492" s="70"/>
      <c r="AP2492" s="71"/>
      <c r="AQ2492" s="70"/>
      <c r="AR2492" s="83"/>
    </row>
    <row r="2493">
      <c r="A2493" s="61"/>
      <c r="B2493" s="62"/>
      <c r="C2493" s="62"/>
      <c r="D2493" s="62"/>
      <c r="E2493" s="62"/>
      <c r="F2493" s="62"/>
      <c r="G2493" s="62"/>
      <c r="H2493" s="62"/>
      <c r="I2493" s="62"/>
      <c r="J2493" s="62"/>
      <c r="K2493" s="62"/>
      <c r="L2493" s="62"/>
      <c r="M2493" s="67"/>
      <c r="N2493" s="62"/>
      <c r="O2493" s="62"/>
      <c r="P2493" s="62"/>
      <c r="Q2493" s="62"/>
      <c r="R2493" s="66"/>
      <c r="S2493" s="66"/>
      <c r="T2493" s="67"/>
      <c r="U2493" s="67"/>
      <c r="V2493" s="68"/>
      <c r="W2493" s="62"/>
      <c r="X2493" s="62"/>
      <c r="Y2493" s="68"/>
      <c r="Z2493" s="68"/>
      <c r="AA2493" s="68"/>
      <c r="AB2493" s="67"/>
      <c r="AC2493" s="67"/>
      <c r="AD2493" s="67"/>
      <c r="AE2493" s="62"/>
      <c r="AF2493" s="70"/>
      <c r="AG2493" s="67"/>
      <c r="AH2493" s="70"/>
      <c r="AI2493" s="62"/>
      <c r="AJ2493" s="62"/>
      <c r="AK2493" s="62"/>
      <c r="AL2493" s="62"/>
      <c r="AM2493" s="62"/>
      <c r="AN2493" s="70"/>
      <c r="AO2493" s="70"/>
      <c r="AP2493" s="71"/>
      <c r="AQ2493" s="70"/>
      <c r="AR2493" s="83"/>
    </row>
    <row r="2494">
      <c r="A2494" s="61"/>
      <c r="B2494" s="62"/>
      <c r="C2494" s="62"/>
      <c r="D2494" s="62"/>
      <c r="E2494" s="62"/>
      <c r="F2494" s="62"/>
      <c r="G2494" s="62"/>
      <c r="H2494" s="62"/>
      <c r="I2494" s="62"/>
      <c r="J2494" s="62"/>
      <c r="K2494" s="62"/>
      <c r="L2494" s="62"/>
      <c r="M2494" s="67"/>
      <c r="N2494" s="62"/>
      <c r="O2494" s="62"/>
      <c r="P2494" s="62"/>
      <c r="Q2494" s="62"/>
      <c r="R2494" s="66"/>
      <c r="S2494" s="66"/>
      <c r="T2494" s="67"/>
      <c r="U2494" s="67"/>
      <c r="V2494" s="68"/>
      <c r="W2494" s="62"/>
      <c r="X2494" s="62"/>
      <c r="Y2494" s="68"/>
      <c r="Z2494" s="68"/>
      <c r="AA2494" s="68"/>
      <c r="AB2494" s="67"/>
      <c r="AC2494" s="67"/>
      <c r="AD2494" s="67"/>
      <c r="AE2494" s="62"/>
      <c r="AF2494" s="70"/>
      <c r="AG2494" s="67"/>
      <c r="AH2494" s="70"/>
      <c r="AI2494" s="62"/>
      <c r="AJ2494" s="62"/>
      <c r="AK2494" s="62"/>
      <c r="AL2494" s="62"/>
      <c r="AM2494" s="62"/>
      <c r="AN2494" s="70"/>
      <c r="AO2494" s="70"/>
      <c r="AP2494" s="71"/>
      <c r="AQ2494" s="70"/>
      <c r="AR2494" s="83"/>
    </row>
    <row r="2495">
      <c r="A2495" s="61"/>
      <c r="B2495" s="62"/>
      <c r="C2495" s="62"/>
      <c r="D2495" s="62"/>
      <c r="E2495" s="62"/>
      <c r="F2495" s="62"/>
      <c r="G2495" s="62"/>
      <c r="H2495" s="62"/>
      <c r="I2495" s="62"/>
      <c r="J2495" s="62"/>
      <c r="K2495" s="62"/>
      <c r="L2495" s="62"/>
      <c r="M2495" s="67"/>
      <c r="N2495" s="62"/>
      <c r="O2495" s="62"/>
      <c r="P2495" s="62"/>
      <c r="Q2495" s="62"/>
      <c r="R2495" s="66"/>
      <c r="S2495" s="66"/>
      <c r="T2495" s="67"/>
      <c r="U2495" s="67"/>
      <c r="V2495" s="68"/>
      <c r="W2495" s="62"/>
      <c r="X2495" s="62"/>
      <c r="Y2495" s="68"/>
      <c r="Z2495" s="68"/>
      <c r="AA2495" s="68"/>
      <c r="AB2495" s="67"/>
      <c r="AC2495" s="67"/>
      <c r="AD2495" s="67"/>
      <c r="AE2495" s="62"/>
      <c r="AF2495" s="70"/>
      <c r="AG2495" s="67"/>
      <c r="AH2495" s="70"/>
      <c r="AI2495" s="62"/>
      <c r="AJ2495" s="62"/>
      <c r="AK2495" s="62"/>
      <c r="AL2495" s="62"/>
      <c r="AM2495" s="62"/>
      <c r="AN2495" s="70"/>
      <c r="AO2495" s="70"/>
      <c r="AP2495" s="71"/>
      <c r="AQ2495" s="70"/>
      <c r="AR2495" s="83"/>
    </row>
    <row r="2496">
      <c r="A2496" s="61"/>
      <c r="B2496" s="62"/>
      <c r="C2496" s="62"/>
      <c r="D2496" s="62"/>
      <c r="E2496" s="62"/>
      <c r="F2496" s="62"/>
      <c r="G2496" s="62"/>
      <c r="H2496" s="62"/>
      <c r="I2496" s="62"/>
      <c r="J2496" s="62"/>
      <c r="K2496" s="62"/>
      <c r="L2496" s="62"/>
      <c r="M2496" s="67"/>
      <c r="N2496" s="62"/>
      <c r="O2496" s="62"/>
      <c r="P2496" s="62"/>
      <c r="Q2496" s="62"/>
      <c r="R2496" s="66"/>
      <c r="S2496" s="66"/>
      <c r="T2496" s="67"/>
      <c r="U2496" s="67"/>
      <c r="V2496" s="68"/>
      <c r="W2496" s="62"/>
      <c r="X2496" s="62"/>
      <c r="Y2496" s="68"/>
      <c r="Z2496" s="68"/>
      <c r="AA2496" s="68"/>
      <c r="AB2496" s="67"/>
      <c r="AC2496" s="67"/>
      <c r="AD2496" s="67"/>
      <c r="AE2496" s="62"/>
      <c r="AF2496" s="70"/>
      <c r="AG2496" s="67"/>
      <c r="AH2496" s="70"/>
      <c r="AI2496" s="62"/>
      <c r="AJ2496" s="62"/>
      <c r="AK2496" s="62"/>
      <c r="AL2496" s="62"/>
      <c r="AM2496" s="62"/>
      <c r="AN2496" s="70"/>
      <c r="AO2496" s="70"/>
      <c r="AP2496" s="71"/>
      <c r="AQ2496" s="70"/>
      <c r="AR2496" s="83"/>
    </row>
    <row r="2497">
      <c r="A2497" s="61"/>
      <c r="B2497" s="62"/>
      <c r="C2497" s="62"/>
      <c r="D2497" s="62"/>
      <c r="E2497" s="62"/>
      <c r="F2497" s="62"/>
      <c r="G2497" s="62"/>
      <c r="H2497" s="62"/>
      <c r="I2497" s="62"/>
      <c r="J2497" s="62"/>
      <c r="K2497" s="62"/>
      <c r="L2497" s="62"/>
      <c r="M2497" s="67"/>
      <c r="N2497" s="62"/>
      <c r="O2497" s="62"/>
      <c r="P2497" s="62"/>
      <c r="Q2497" s="62"/>
      <c r="R2497" s="66"/>
      <c r="S2497" s="66"/>
      <c r="T2497" s="67"/>
      <c r="U2497" s="67"/>
      <c r="V2497" s="68"/>
      <c r="W2497" s="62"/>
      <c r="X2497" s="62"/>
      <c r="Y2497" s="68"/>
      <c r="Z2497" s="68"/>
      <c r="AA2497" s="68"/>
      <c r="AB2497" s="67"/>
      <c r="AC2497" s="67"/>
      <c r="AD2497" s="67"/>
      <c r="AE2497" s="62"/>
      <c r="AF2497" s="70"/>
      <c r="AG2497" s="67"/>
      <c r="AH2497" s="70"/>
      <c r="AI2497" s="62"/>
      <c r="AJ2497" s="62"/>
      <c r="AK2497" s="62"/>
      <c r="AL2497" s="62"/>
      <c r="AM2497" s="62"/>
      <c r="AN2497" s="70"/>
      <c r="AO2497" s="70"/>
      <c r="AP2497" s="71"/>
      <c r="AQ2497" s="70"/>
      <c r="AR2497" s="83"/>
    </row>
    <row r="2498">
      <c r="A2498" s="61"/>
      <c r="B2498" s="62"/>
      <c r="C2498" s="62"/>
      <c r="D2498" s="62"/>
      <c r="E2498" s="62"/>
      <c r="F2498" s="62"/>
      <c r="G2498" s="62"/>
      <c r="H2498" s="62"/>
      <c r="I2498" s="62"/>
      <c r="J2498" s="62"/>
      <c r="K2498" s="62"/>
      <c r="L2498" s="62"/>
      <c r="M2498" s="67"/>
      <c r="N2498" s="62"/>
      <c r="O2498" s="62"/>
      <c r="P2498" s="62"/>
      <c r="Q2498" s="62"/>
      <c r="R2498" s="66"/>
      <c r="S2498" s="66"/>
      <c r="T2498" s="67"/>
      <c r="U2498" s="67"/>
      <c r="V2498" s="68"/>
      <c r="W2498" s="62"/>
      <c r="X2498" s="62"/>
      <c r="Y2498" s="68"/>
      <c r="Z2498" s="68"/>
      <c r="AA2498" s="68"/>
      <c r="AB2498" s="67"/>
      <c r="AC2498" s="67"/>
      <c r="AD2498" s="67"/>
      <c r="AE2498" s="62"/>
      <c r="AF2498" s="70"/>
      <c r="AG2498" s="67"/>
      <c r="AH2498" s="70"/>
      <c r="AI2498" s="62"/>
      <c r="AJ2498" s="62"/>
      <c r="AK2498" s="62"/>
      <c r="AL2498" s="62"/>
      <c r="AM2498" s="62"/>
      <c r="AN2498" s="70"/>
      <c r="AO2498" s="70"/>
      <c r="AP2498" s="71"/>
      <c r="AQ2498" s="70"/>
      <c r="AR2498" s="83"/>
    </row>
    <row r="2499">
      <c r="A2499" s="61"/>
      <c r="B2499" s="62"/>
      <c r="C2499" s="62"/>
      <c r="D2499" s="62"/>
      <c r="E2499" s="62"/>
      <c r="F2499" s="62"/>
      <c r="G2499" s="62"/>
      <c r="H2499" s="62"/>
      <c r="I2499" s="62"/>
      <c r="J2499" s="62"/>
      <c r="K2499" s="62"/>
      <c r="L2499" s="62"/>
      <c r="M2499" s="67"/>
      <c r="N2499" s="62"/>
      <c r="O2499" s="62"/>
      <c r="P2499" s="62"/>
      <c r="Q2499" s="62"/>
      <c r="R2499" s="66"/>
      <c r="S2499" s="66"/>
      <c r="T2499" s="67"/>
      <c r="U2499" s="67"/>
      <c r="V2499" s="68"/>
      <c r="W2499" s="62"/>
      <c r="X2499" s="62"/>
      <c r="Y2499" s="68"/>
      <c r="Z2499" s="68"/>
      <c r="AA2499" s="68"/>
      <c r="AB2499" s="67"/>
      <c r="AC2499" s="67"/>
      <c r="AD2499" s="67"/>
      <c r="AE2499" s="62"/>
      <c r="AF2499" s="70"/>
      <c r="AG2499" s="67"/>
      <c r="AH2499" s="70"/>
      <c r="AI2499" s="62"/>
      <c r="AJ2499" s="62"/>
      <c r="AK2499" s="62"/>
      <c r="AL2499" s="62"/>
      <c r="AM2499" s="62"/>
      <c r="AN2499" s="70"/>
      <c r="AO2499" s="70"/>
      <c r="AP2499" s="71"/>
      <c r="AQ2499" s="70"/>
      <c r="AR2499" s="83"/>
    </row>
    <row r="2500">
      <c r="A2500" s="61"/>
      <c r="B2500" s="62"/>
      <c r="C2500" s="62"/>
      <c r="D2500" s="62"/>
      <c r="E2500" s="62"/>
      <c r="F2500" s="62"/>
      <c r="G2500" s="62"/>
      <c r="H2500" s="62"/>
      <c r="I2500" s="62"/>
      <c r="J2500" s="62"/>
      <c r="K2500" s="62"/>
      <c r="L2500" s="62"/>
      <c r="M2500" s="67"/>
      <c r="N2500" s="62"/>
      <c r="O2500" s="62"/>
      <c r="P2500" s="62"/>
      <c r="Q2500" s="62"/>
      <c r="R2500" s="66"/>
      <c r="S2500" s="66"/>
      <c r="T2500" s="67"/>
      <c r="U2500" s="67"/>
      <c r="V2500" s="68"/>
      <c r="W2500" s="62"/>
      <c r="X2500" s="62"/>
      <c r="Y2500" s="68"/>
      <c r="Z2500" s="68"/>
      <c r="AA2500" s="68"/>
      <c r="AB2500" s="67"/>
      <c r="AC2500" s="67"/>
      <c r="AD2500" s="67"/>
      <c r="AE2500" s="62"/>
      <c r="AF2500" s="70"/>
      <c r="AG2500" s="67"/>
      <c r="AH2500" s="70"/>
      <c r="AI2500" s="62"/>
      <c r="AJ2500" s="62"/>
      <c r="AK2500" s="62"/>
      <c r="AL2500" s="62"/>
      <c r="AM2500" s="62"/>
      <c r="AN2500" s="70"/>
      <c r="AO2500" s="70"/>
      <c r="AP2500" s="71"/>
      <c r="AQ2500" s="70"/>
      <c r="AR2500" s="83"/>
    </row>
    <row r="2501">
      <c r="A2501" s="61"/>
      <c r="B2501" s="62"/>
      <c r="C2501" s="62"/>
      <c r="D2501" s="62"/>
      <c r="E2501" s="62"/>
      <c r="F2501" s="62"/>
      <c r="G2501" s="62"/>
      <c r="H2501" s="62"/>
      <c r="I2501" s="62"/>
      <c r="J2501" s="62"/>
      <c r="K2501" s="62"/>
      <c r="L2501" s="62"/>
      <c r="M2501" s="67"/>
      <c r="N2501" s="62"/>
      <c r="O2501" s="62"/>
      <c r="P2501" s="62"/>
      <c r="Q2501" s="62"/>
      <c r="R2501" s="66"/>
      <c r="S2501" s="66"/>
      <c r="T2501" s="67"/>
      <c r="U2501" s="67"/>
      <c r="V2501" s="68"/>
      <c r="W2501" s="62"/>
      <c r="X2501" s="62"/>
      <c r="Y2501" s="68"/>
      <c r="Z2501" s="68"/>
      <c r="AA2501" s="68"/>
      <c r="AB2501" s="67"/>
      <c r="AC2501" s="67"/>
      <c r="AD2501" s="67"/>
      <c r="AE2501" s="62"/>
      <c r="AF2501" s="70"/>
      <c r="AG2501" s="67"/>
      <c r="AH2501" s="70"/>
      <c r="AI2501" s="62"/>
      <c r="AJ2501" s="62"/>
      <c r="AK2501" s="62"/>
      <c r="AL2501" s="62"/>
      <c r="AM2501" s="62"/>
      <c r="AN2501" s="70"/>
      <c r="AO2501" s="70"/>
      <c r="AP2501" s="71"/>
      <c r="AQ2501" s="70"/>
      <c r="AR2501" s="83"/>
    </row>
    <row r="2502">
      <c r="A2502" s="61"/>
      <c r="B2502" s="62"/>
      <c r="C2502" s="62"/>
      <c r="D2502" s="62"/>
      <c r="E2502" s="62"/>
      <c r="F2502" s="62"/>
      <c r="G2502" s="62"/>
      <c r="H2502" s="62"/>
      <c r="I2502" s="62"/>
      <c r="J2502" s="62"/>
      <c r="K2502" s="62"/>
      <c r="L2502" s="62"/>
      <c r="M2502" s="67"/>
      <c r="N2502" s="62"/>
      <c r="O2502" s="62"/>
      <c r="P2502" s="62"/>
      <c r="Q2502" s="62"/>
      <c r="R2502" s="66"/>
      <c r="S2502" s="66"/>
      <c r="T2502" s="67"/>
      <c r="U2502" s="67"/>
      <c r="V2502" s="68"/>
      <c r="W2502" s="62"/>
      <c r="X2502" s="62"/>
      <c r="Y2502" s="68"/>
      <c r="Z2502" s="68"/>
      <c r="AA2502" s="68"/>
      <c r="AB2502" s="67"/>
      <c r="AC2502" s="67"/>
      <c r="AD2502" s="67"/>
      <c r="AE2502" s="62"/>
      <c r="AF2502" s="70"/>
      <c r="AG2502" s="67"/>
      <c r="AH2502" s="70"/>
      <c r="AI2502" s="62"/>
      <c r="AJ2502" s="62"/>
      <c r="AK2502" s="62"/>
      <c r="AL2502" s="62"/>
      <c r="AM2502" s="62"/>
      <c r="AN2502" s="70"/>
      <c r="AO2502" s="70"/>
      <c r="AP2502" s="71"/>
      <c r="AQ2502" s="70"/>
      <c r="AR2502" s="83"/>
    </row>
    <row r="2503">
      <c r="A2503" s="61"/>
      <c r="B2503" s="62"/>
      <c r="C2503" s="62"/>
      <c r="D2503" s="62"/>
      <c r="E2503" s="62"/>
      <c r="F2503" s="62"/>
      <c r="G2503" s="62"/>
      <c r="H2503" s="62"/>
      <c r="I2503" s="62"/>
      <c r="J2503" s="62"/>
      <c r="K2503" s="62"/>
      <c r="L2503" s="62"/>
      <c r="M2503" s="67"/>
      <c r="N2503" s="62"/>
      <c r="O2503" s="62"/>
      <c r="P2503" s="62"/>
      <c r="Q2503" s="62"/>
      <c r="R2503" s="66"/>
      <c r="S2503" s="66"/>
      <c r="T2503" s="67"/>
      <c r="U2503" s="67"/>
      <c r="V2503" s="68"/>
      <c r="W2503" s="62"/>
      <c r="X2503" s="62"/>
      <c r="Y2503" s="68"/>
      <c r="Z2503" s="68"/>
      <c r="AA2503" s="68"/>
      <c r="AB2503" s="67"/>
      <c r="AC2503" s="67"/>
      <c r="AD2503" s="67"/>
      <c r="AE2503" s="62"/>
      <c r="AF2503" s="70"/>
      <c r="AG2503" s="67"/>
      <c r="AH2503" s="70"/>
      <c r="AI2503" s="62"/>
      <c r="AJ2503" s="62"/>
      <c r="AK2503" s="62"/>
      <c r="AL2503" s="62"/>
      <c r="AM2503" s="62"/>
      <c r="AN2503" s="70"/>
      <c r="AO2503" s="70"/>
      <c r="AP2503" s="71"/>
      <c r="AQ2503" s="70"/>
      <c r="AR2503" s="83"/>
    </row>
    <row r="2504">
      <c r="A2504" s="61"/>
      <c r="B2504" s="62"/>
      <c r="C2504" s="62"/>
      <c r="D2504" s="62"/>
      <c r="E2504" s="62"/>
      <c r="F2504" s="62"/>
      <c r="G2504" s="62"/>
      <c r="H2504" s="62"/>
      <c r="I2504" s="62"/>
      <c r="J2504" s="62"/>
      <c r="K2504" s="62"/>
      <c r="L2504" s="62"/>
      <c r="M2504" s="67"/>
      <c r="N2504" s="62"/>
      <c r="O2504" s="62"/>
      <c r="P2504" s="62"/>
      <c r="Q2504" s="62"/>
      <c r="R2504" s="66"/>
      <c r="S2504" s="66"/>
      <c r="T2504" s="67"/>
      <c r="U2504" s="67"/>
      <c r="V2504" s="68"/>
      <c r="W2504" s="62"/>
      <c r="X2504" s="62"/>
      <c r="Y2504" s="68"/>
      <c r="Z2504" s="68"/>
      <c r="AA2504" s="68"/>
      <c r="AB2504" s="67"/>
      <c r="AC2504" s="67"/>
      <c r="AD2504" s="67"/>
      <c r="AE2504" s="62"/>
      <c r="AF2504" s="70"/>
      <c r="AG2504" s="67"/>
      <c r="AH2504" s="70"/>
      <c r="AI2504" s="62"/>
      <c r="AJ2504" s="62"/>
      <c r="AK2504" s="62"/>
      <c r="AL2504" s="62"/>
      <c r="AM2504" s="62"/>
      <c r="AN2504" s="70"/>
      <c r="AO2504" s="70"/>
      <c r="AP2504" s="71"/>
      <c r="AQ2504" s="70"/>
      <c r="AR2504" s="83"/>
    </row>
    <row r="2505">
      <c r="A2505" s="61"/>
      <c r="B2505" s="62"/>
      <c r="C2505" s="62"/>
      <c r="D2505" s="62"/>
      <c r="E2505" s="62"/>
      <c r="F2505" s="62"/>
      <c r="G2505" s="62"/>
      <c r="H2505" s="62"/>
      <c r="I2505" s="62"/>
      <c r="J2505" s="62"/>
      <c r="K2505" s="62"/>
      <c r="L2505" s="62"/>
      <c r="M2505" s="67"/>
      <c r="N2505" s="62"/>
      <c r="O2505" s="62"/>
      <c r="P2505" s="62"/>
      <c r="Q2505" s="62"/>
      <c r="R2505" s="66"/>
      <c r="S2505" s="66"/>
      <c r="T2505" s="67"/>
      <c r="U2505" s="67"/>
      <c r="V2505" s="68"/>
      <c r="W2505" s="62"/>
      <c r="X2505" s="62"/>
      <c r="Y2505" s="68"/>
      <c r="Z2505" s="68"/>
      <c r="AA2505" s="68"/>
      <c r="AB2505" s="67"/>
      <c r="AC2505" s="67"/>
      <c r="AD2505" s="67"/>
      <c r="AE2505" s="62"/>
      <c r="AF2505" s="70"/>
      <c r="AG2505" s="67"/>
      <c r="AH2505" s="70"/>
      <c r="AI2505" s="62"/>
      <c r="AJ2505" s="62"/>
      <c r="AK2505" s="62"/>
      <c r="AL2505" s="62"/>
      <c r="AM2505" s="62"/>
      <c r="AN2505" s="70"/>
      <c r="AO2505" s="70"/>
      <c r="AP2505" s="71"/>
      <c r="AQ2505" s="70"/>
      <c r="AR2505" s="83"/>
    </row>
    <row r="2506">
      <c r="A2506" s="61"/>
      <c r="B2506" s="62"/>
      <c r="C2506" s="62"/>
      <c r="D2506" s="62"/>
      <c r="E2506" s="62"/>
      <c r="F2506" s="62"/>
      <c r="G2506" s="62"/>
      <c r="H2506" s="62"/>
      <c r="I2506" s="62"/>
      <c r="J2506" s="62"/>
      <c r="K2506" s="62"/>
      <c r="L2506" s="62"/>
      <c r="M2506" s="67"/>
      <c r="N2506" s="62"/>
      <c r="O2506" s="62"/>
      <c r="P2506" s="62"/>
      <c r="Q2506" s="62"/>
      <c r="R2506" s="66"/>
      <c r="S2506" s="66"/>
      <c r="T2506" s="67"/>
      <c r="U2506" s="67"/>
      <c r="V2506" s="68"/>
      <c r="W2506" s="62"/>
      <c r="X2506" s="62"/>
      <c r="Y2506" s="68"/>
      <c r="Z2506" s="68"/>
      <c r="AA2506" s="68"/>
      <c r="AB2506" s="67"/>
      <c r="AC2506" s="67"/>
      <c r="AD2506" s="67"/>
      <c r="AE2506" s="62"/>
      <c r="AF2506" s="70"/>
      <c r="AG2506" s="67"/>
      <c r="AH2506" s="70"/>
      <c r="AI2506" s="62"/>
      <c r="AJ2506" s="62"/>
      <c r="AK2506" s="62"/>
      <c r="AL2506" s="62"/>
      <c r="AM2506" s="62"/>
      <c r="AN2506" s="70"/>
      <c r="AO2506" s="70"/>
      <c r="AP2506" s="71"/>
      <c r="AQ2506" s="70"/>
      <c r="AR2506" s="83"/>
    </row>
    <row r="2507">
      <c r="A2507" s="61"/>
      <c r="B2507" s="62"/>
      <c r="C2507" s="62"/>
      <c r="D2507" s="62"/>
      <c r="E2507" s="62"/>
      <c r="F2507" s="62"/>
      <c r="G2507" s="62"/>
      <c r="H2507" s="62"/>
      <c r="I2507" s="62"/>
      <c r="J2507" s="62"/>
      <c r="K2507" s="62"/>
      <c r="L2507" s="62"/>
      <c r="M2507" s="67"/>
      <c r="N2507" s="62"/>
      <c r="O2507" s="62"/>
      <c r="P2507" s="62"/>
      <c r="Q2507" s="62"/>
      <c r="R2507" s="66"/>
      <c r="S2507" s="66"/>
      <c r="T2507" s="67"/>
      <c r="U2507" s="67"/>
      <c r="V2507" s="68"/>
      <c r="W2507" s="62"/>
      <c r="X2507" s="62"/>
      <c r="Y2507" s="68"/>
      <c r="Z2507" s="68"/>
      <c r="AA2507" s="68"/>
      <c r="AB2507" s="67"/>
      <c r="AC2507" s="67"/>
      <c r="AD2507" s="67"/>
      <c r="AE2507" s="62"/>
      <c r="AF2507" s="70"/>
      <c r="AG2507" s="67"/>
      <c r="AH2507" s="70"/>
      <c r="AI2507" s="62"/>
      <c r="AJ2507" s="62"/>
      <c r="AK2507" s="62"/>
      <c r="AL2507" s="62"/>
      <c r="AM2507" s="62"/>
      <c r="AN2507" s="70"/>
      <c r="AO2507" s="70"/>
      <c r="AP2507" s="71"/>
      <c r="AQ2507" s="70"/>
      <c r="AR2507" s="83"/>
    </row>
    <row r="2508">
      <c r="A2508" s="61"/>
      <c r="B2508" s="62"/>
      <c r="C2508" s="62"/>
      <c r="D2508" s="62"/>
      <c r="E2508" s="62"/>
      <c r="F2508" s="62"/>
      <c r="G2508" s="62"/>
      <c r="H2508" s="62"/>
      <c r="I2508" s="62"/>
      <c r="J2508" s="62"/>
      <c r="K2508" s="62"/>
      <c r="L2508" s="62"/>
      <c r="M2508" s="67"/>
      <c r="N2508" s="62"/>
      <c r="O2508" s="62"/>
      <c r="P2508" s="62"/>
      <c r="Q2508" s="62"/>
      <c r="R2508" s="66"/>
      <c r="S2508" s="66"/>
      <c r="T2508" s="67"/>
      <c r="U2508" s="67"/>
      <c r="V2508" s="68"/>
      <c r="W2508" s="62"/>
      <c r="X2508" s="62"/>
      <c r="Y2508" s="68"/>
      <c r="Z2508" s="68"/>
      <c r="AA2508" s="68"/>
      <c r="AB2508" s="67"/>
      <c r="AC2508" s="67"/>
      <c r="AD2508" s="67"/>
      <c r="AE2508" s="62"/>
      <c r="AF2508" s="70"/>
      <c r="AG2508" s="67"/>
      <c r="AH2508" s="70"/>
      <c r="AI2508" s="62"/>
      <c r="AJ2508" s="62"/>
      <c r="AK2508" s="62"/>
      <c r="AL2508" s="62"/>
      <c r="AM2508" s="62"/>
      <c r="AN2508" s="70"/>
      <c r="AO2508" s="70"/>
      <c r="AP2508" s="71"/>
      <c r="AQ2508" s="70"/>
      <c r="AR2508" s="83"/>
    </row>
    <row r="2509">
      <c r="A2509" s="61"/>
      <c r="B2509" s="62"/>
      <c r="C2509" s="62"/>
      <c r="D2509" s="62"/>
      <c r="E2509" s="62"/>
      <c r="F2509" s="62"/>
      <c r="G2509" s="62"/>
      <c r="H2509" s="62"/>
      <c r="I2509" s="62"/>
      <c r="J2509" s="62"/>
      <c r="K2509" s="62"/>
      <c r="L2509" s="62"/>
      <c r="M2509" s="67"/>
      <c r="N2509" s="62"/>
      <c r="O2509" s="62"/>
      <c r="P2509" s="62"/>
      <c r="Q2509" s="62"/>
      <c r="R2509" s="66"/>
      <c r="S2509" s="66"/>
      <c r="T2509" s="67"/>
      <c r="U2509" s="67"/>
      <c r="V2509" s="68"/>
      <c r="W2509" s="62"/>
      <c r="X2509" s="62"/>
      <c r="Y2509" s="68"/>
      <c r="Z2509" s="68"/>
      <c r="AA2509" s="68"/>
      <c r="AB2509" s="67"/>
      <c r="AC2509" s="67"/>
      <c r="AD2509" s="67"/>
      <c r="AE2509" s="62"/>
      <c r="AF2509" s="70"/>
      <c r="AG2509" s="67"/>
      <c r="AH2509" s="70"/>
      <c r="AI2509" s="62"/>
      <c r="AJ2509" s="62"/>
      <c r="AK2509" s="62"/>
      <c r="AL2509" s="62"/>
      <c r="AM2509" s="62"/>
      <c r="AN2509" s="70"/>
      <c r="AO2509" s="70"/>
      <c r="AP2509" s="71"/>
      <c r="AQ2509" s="70"/>
      <c r="AR2509" s="83"/>
    </row>
    <row r="2510">
      <c r="A2510" s="61"/>
      <c r="B2510" s="62"/>
      <c r="C2510" s="62"/>
      <c r="D2510" s="62"/>
      <c r="E2510" s="62"/>
      <c r="F2510" s="62"/>
      <c r="G2510" s="62"/>
      <c r="H2510" s="62"/>
      <c r="I2510" s="62"/>
      <c r="J2510" s="62"/>
      <c r="K2510" s="62"/>
      <c r="L2510" s="62"/>
      <c r="M2510" s="67"/>
      <c r="N2510" s="62"/>
      <c r="O2510" s="62"/>
      <c r="P2510" s="62"/>
      <c r="Q2510" s="62"/>
      <c r="R2510" s="66"/>
      <c r="S2510" s="66"/>
      <c r="T2510" s="67"/>
      <c r="U2510" s="67"/>
      <c r="V2510" s="68"/>
      <c r="W2510" s="62"/>
      <c r="X2510" s="62"/>
      <c r="Y2510" s="68"/>
      <c r="Z2510" s="68"/>
      <c r="AA2510" s="68"/>
      <c r="AB2510" s="67"/>
      <c r="AC2510" s="67"/>
      <c r="AD2510" s="67"/>
      <c r="AE2510" s="62"/>
      <c r="AF2510" s="70"/>
      <c r="AG2510" s="67"/>
      <c r="AH2510" s="70"/>
      <c r="AI2510" s="62"/>
      <c r="AJ2510" s="62"/>
      <c r="AK2510" s="62"/>
      <c r="AL2510" s="62"/>
      <c r="AM2510" s="62"/>
      <c r="AN2510" s="70"/>
      <c r="AO2510" s="70"/>
      <c r="AP2510" s="71"/>
      <c r="AQ2510" s="70"/>
      <c r="AR2510" s="83"/>
    </row>
    <row r="2511">
      <c r="A2511" s="61"/>
      <c r="B2511" s="62"/>
      <c r="C2511" s="62"/>
      <c r="D2511" s="62"/>
      <c r="E2511" s="62"/>
      <c r="F2511" s="62"/>
      <c r="G2511" s="62"/>
      <c r="H2511" s="62"/>
      <c r="I2511" s="62"/>
      <c r="J2511" s="62"/>
      <c r="K2511" s="62"/>
      <c r="L2511" s="62"/>
      <c r="M2511" s="67"/>
      <c r="N2511" s="62"/>
      <c r="O2511" s="62"/>
      <c r="P2511" s="62"/>
      <c r="Q2511" s="62"/>
      <c r="R2511" s="66"/>
      <c r="S2511" s="66"/>
      <c r="T2511" s="67"/>
      <c r="U2511" s="67"/>
      <c r="V2511" s="68"/>
      <c r="W2511" s="62"/>
      <c r="X2511" s="62"/>
      <c r="Y2511" s="68"/>
      <c r="Z2511" s="68"/>
      <c r="AA2511" s="68"/>
      <c r="AB2511" s="67"/>
      <c r="AC2511" s="67"/>
      <c r="AD2511" s="67"/>
      <c r="AE2511" s="62"/>
      <c r="AF2511" s="70"/>
      <c r="AG2511" s="67"/>
      <c r="AH2511" s="70"/>
      <c r="AI2511" s="62"/>
      <c r="AJ2511" s="62"/>
      <c r="AK2511" s="62"/>
      <c r="AL2511" s="62"/>
      <c r="AM2511" s="62"/>
      <c r="AN2511" s="70"/>
      <c r="AO2511" s="70"/>
      <c r="AP2511" s="71"/>
      <c r="AQ2511" s="70"/>
      <c r="AR2511" s="83"/>
    </row>
    <row r="2512">
      <c r="A2512" s="61"/>
      <c r="B2512" s="62"/>
      <c r="C2512" s="62"/>
      <c r="D2512" s="62"/>
      <c r="E2512" s="62"/>
      <c r="F2512" s="62"/>
      <c r="G2512" s="62"/>
      <c r="H2512" s="62"/>
      <c r="I2512" s="62"/>
      <c r="J2512" s="62"/>
      <c r="K2512" s="62"/>
      <c r="L2512" s="62"/>
      <c r="M2512" s="67"/>
      <c r="N2512" s="62"/>
      <c r="O2512" s="62"/>
      <c r="P2512" s="62"/>
      <c r="Q2512" s="62"/>
      <c r="R2512" s="66"/>
      <c r="S2512" s="66"/>
      <c r="T2512" s="67"/>
      <c r="U2512" s="67"/>
      <c r="V2512" s="68"/>
      <c r="W2512" s="62"/>
      <c r="X2512" s="62"/>
      <c r="Y2512" s="68"/>
      <c r="Z2512" s="68"/>
      <c r="AA2512" s="68"/>
      <c r="AB2512" s="67"/>
      <c r="AC2512" s="67"/>
      <c r="AD2512" s="67"/>
      <c r="AE2512" s="62"/>
      <c r="AF2512" s="70"/>
      <c r="AG2512" s="67"/>
      <c r="AH2512" s="70"/>
      <c r="AI2512" s="62"/>
      <c r="AJ2512" s="62"/>
      <c r="AK2512" s="62"/>
      <c r="AL2512" s="62"/>
      <c r="AM2512" s="62"/>
      <c r="AN2512" s="70"/>
      <c r="AO2512" s="70"/>
      <c r="AP2512" s="71"/>
      <c r="AQ2512" s="70"/>
      <c r="AR2512" s="83"/>
    </row>
    <row r="2513">
      <c r="A2513" s="61"/>
      <c r="B2513" s="62"/>
      <c r="C2513" s="62"/>
      <c r="D2513" s="62"/>
      <c r="E2513" s="62"/>
      <c r="F2513" s="62"/>
      <c r="G2513" s="62"/>
      <c r="H2513" s="62"/>
      <c r="I2513" s="62"/>
      <c r="J2513" s="62"/>
      <c r="K2513" s="62"/>
      <c r="L2513" s="62"/>
      <c r="M2513" s="67"/>
      <c r="N2513" s="62"/>
      <c r="O2513" s="62"/>
      <c r="P2513" s="62"/>
      <c r="Q2513" s="62"/>
      <c r="R2513" s="66"/>
      <c r="S2513" s="66"/>
      <c r="T2513" s="67"/>
      <c r="U2513" s="67"/>
      <c r="V2513" s="68"/>
      <c r="W2513" s="62"/>
      <c r="X2513" s="62"/>
      <c r="Y2513" s="68"/>
      <c r="Z2513" s="68"/>
      <c r="AA2513" s="68"/>
      <c r="AB2513" s="67"/>
      <c r="AC2513" s="67"/>
      <c r="AD2513" s="67"/>
      <c r="AE2513" s="62"/>
      <c r="AF2513" s="70"/>
      <c r="AG2513" s="67"/>
      <c r="AH2513" s="70"/>
      <c r="AI2513" s="62"/>
      <c r="AJ2513" s="62"/>
      <c r="AK2513" s="62"/>
      <c r="AL2513" s="62"/>
      <c r="AM2513" s="62"/>
      <c r="AN2513" s="70"/>
      <c r="AO2513" s="70"/>
      <c r="AP2513" s="71"/>
      <c r="AQ2513" s="70"/>
      <c r="AR2513" s="83"/>
    </row>
    <row r="2514">
      <c r="A2514" s="61"/>
      <c r="B2514" s="62"/>
      <c r="C2514" s="62"/>
      <c r="D2514" s="62"/>
      <c r="E2514" s="62"/>
      <c r="F2514" s="62"/>
      <c r="G2514" s="62"/>
      <c r="H2514" s="62"/>
      <c r="I2514" s="62"/>
      <c r="J2514" s="62"/>
      <c r="K2514" s="62"/>
      <c r="L2514" s="62"/>
      <c r="M2514" s="67"/>
      <c r="N2514" s="62"/>
      <c r="O2514" s="62"/>
      <c r="P2514" s="62"/>
      <c r="Q2514" s="62"/>
      <c r="R2514" s="66"/>
      <c r="S2514" s="66"/>
      <c r="T2514" s="67"/>
      <c r="U2514" s="67"/>
      <c r="V2514" s="68"/>
      <c r="W2514" s="62"/>
      <c r="X2514" s="62"/>
      <c r="Y2514" s="68"/>
      <c r="Z2514" s="68"/>
      <c r="AA2514" s="68"/>
      <c r="AB2514" s="67"/>
      <c r="AC2514" s="67"/>
      <c r="AD2514" s="67"/>
      <c r="AE2514" s="62"/>
      <c r="AF2514" s="70"/>
      <c r="AG2514" s="67"/>
      <c r="AH2514" s="70"/>
      <c r="AI2514" s="62"/>
      <c r="AJ2514" s="62"/>
      <c r="AK2514" s="62"/>
      <c r="AL2514" s="62"/>
      <c r="AM2514" s="62"/>
      <c r="AN2514" s="70"/>
      <c r="AO2514" s="70"/>
      <c r="AP2514" s="71"/>
      <c r="AQ2514" s="70"/>
      <c r="AR2514" s="83"/>
    </row>
    <row r="2515">
      <c r="A2515" s="61"/>
      <c r="B2515" s="62"/>
      <c r="C2515" s="62"/>
      <c r="D2515" s="62"/>
      <c r="E2515" s="62"/>
      <c r="F2515" s="62"/>
      <c r="G2515" s="62"/>
      <c r="H2515" s="62"/>
      <c r="I2515" s="62"/>
      <c r="J2515" s="62"/>
      <c r="K2515" s="62"/>
      <c r="L2515" s="62"/>
      <c r="M2515" s="67"/>
      <c r="N2515" s="62"/>
      <c r="O2515" s="62"/>
      <c r="P2515" s="62"/>
      <c r="Q2515" s="62"/>
      <c r="R2515" s="66"/>
      <c r="S2515" s="66"/>
      <c r="T2515" s="67"/>
      <c r="U2515" s="67"/>
      <c r="V2515" s="68"/>
      <c r="W2515" s="62"/>
      <c r="X2515" s="62"/>
      <c r="Y2515" s="68"/>
      <c r="Z2515" s="68"/>
      <c r="AA2515" s="68"/>
      <c r="AB2515" s="67"/>
      <c r="AC2515" s="67"/>
      <c r="AD2515" s="67"/>
      <c r="AE2515" s="62"/>
      <c r="AF2515" s="70"/>
      <c r="AG2515" s="67"/>
      <c r="AH2515" s="70"/>
      <c r="AI2515" s="62"/>
      <c r="AJ2515" s="62"/>
      <c r="AK2515" s="62"/>
      <c r="AL2515" s="62"/>
      <c r="AM2515" s="62"/>
      <c r="AN2515" s="70"/>
      <c r="AO2515" s="70"/>
      <c r="AP2515" s="71"/>
      <c r="AQ2515" s="70"/>
      <c r="AR2515" s="83"/>
    </row>
    <row r="2516">
      <c r="A2516" s="61"/>
      <c r="B2516" s="62"/>
      <c r="C2516" s="62"/>
      <c r="D2516" s="62"/>
      <c r="E2516" s="62"/>
      <c r="F2516" s="62"/>
      <c r="G2516" s="62"/>
      <c r="H2516" s="62"/>
      <c r="I2516" s="62"/>
      <c r="J2516" s="62"/>
      <c r="K2516" s="62"/>
      <c r="L2516" s="62"/>
      <c r="M2516" s="67"/>
      <c r="N2516" s="62"/>
      <c r="O2516" s="62"/>
      <c r="P2516" s="62"/>
      <c r="Q2516" s="62"/>
      <c r="R2516" s="66"/>
      <c r="S2516" s="66"/>
      <c r="T2516" s="67"/>
      <c r="U2516" s="67"/>
      <c r="V2516" s="68"/>
      <c r="W2516" s="62"/>
      <c r="X2516" s="62"/>
      <c r="Y2516" s="68"/>
      <c r="Z2516" s="68"/>
      <c r="AA2516" s="68"/>
      <c r="AB2516" s="67"/>
      <c r="AC2516" s="67"/>
      <c r="AD2516" s="67"/>
      <c r="AE2516" s="62"/>
      <c r="AF2516" s="70"/>
      <c r="AG2516" s="67"/>
      <c r="AH2516" s="70"/>
      <c r="AI2516" s="62"/>
      <c r="AJ2516" s="62"/>
      <c r="AK2516" s="62"/>
      <c r="AL2516" s="62"/>
      <c r="AM2516" s="62"/>
      <c r="AN2516" s="70"/>
      <c r="AO2516" s="70"/>
      <c r="AP2516" s="71"/>
      <c r="AQ2516" s="70"/>
      <c r="AR2516" s="83"/>
    </row>
    <row r="2517">
      <c r="A2517" s="61"/>
      <c r="B2517" s="62"/>
      <c r="C2517" s="62"/>
      <c r="D2517" s="62"/>
      <c r="E2517" s="62"/>
      <c r="F2517" s="62"/>
      <c r="G2517" s="62"/>
      <c r="H2517" s="62"/>
      <c r="I2517" s="62"/>
      <c r="J2517" s="62"/>
      <c r="K2517" s="62"/>
      <c r="L2517" s="62"/>
      <c r="M2517" s="67"/>
      <c r="N2517" s="62"/>
      <c r="O2517" s="62"/>
      <c r="P2517" s="62"/>
      <c r="Q2517" s="62"/>
      <c r="R2517" s="66"/>
      <c r="S2517" s="66"/>
      <c r="T2517" s="67"/>
      <c r="U2517" s="67"/>
      <c r="V2517" s="68"/>
      <c r="W2517" s="62"/>
      <c r="X2517" s="62"/>
      <c r="Y2517" s="68"/>
      <c r="Z2517" s="68"/>
      <c r="AA2517" s="68"/>
      <c r="AB2517" s="67"/>
      <c r="AC2517" s="67"/>
      <c r="AD2517" s="67"/>
      <c r="AE2517" s="62"/>
      <c r="AF2517" s="70"/>
      <c r="AG2517" s="67"/>
      <c r="AH2517" s="70"/>
      <c r="AI2517" s="62"/>
      <c r="AJ2517" s="62"/>
      <c r="AK2517" s="62"/>
      <c r="AL2517" s="62"/>
      <c r="AM2517" s="62"/>
      <c r="AN2517" s="70"/>
      <c r="AO2517" s="70"/>
      <c r="AP2517" s="71"/>
      <c r="AQ2517" s="70"/>
      <c r="AR2517" s="83"/>
    </row>
    <row r="2518">
      <c r="A2518" s="61"/>
      <c r="B2518" s="62"/>
      <c r="C2518" s="62"/>
      <c r="D2518" s="62"/>
      <c r="E2518" s="62"/>
      <c r="F2518" s="62"/>
      <c r="G2518" s="62"/>
      <c r="H2518" s="62"/>
      <c r="I2518" s="62"/>
      <c r="J2518" s="62"/>
      <c r="K2518" s="62"/>
      <c r="L2518" s="62"/>
      <c r="M2518" s="67"/>
      <c r="N2518" s="62"/>
      <c r="O2518" s="62"/>
      <c r="P2518" s="62"/>
      <c r="Q2518" s="62"/>
      <c r="R2518" s="66"/>
      <c r="S2518" s="66"/>
      <c r="T2518" s="67"/>
      <c r="U2518" s="67"/>
      <c r="V2518" s="68"/>
      <c r="W2518" s="62"/>
      <c r="X2518" s="62"/>
      <c r="Y2518" s="68"/>
      <c r="Z2518" s="68"/>
      <c r="AA2518" s="68"/>
      <c r="AB2518" s="67"/>
      <c r="AC2518" s="67"/>
      <c r="AD2518" s="67"/>
      <c r="AE2518" s="62"/>
      <c r="AF2518" s="70"/>
      <c r="AG2518" s="67"/>
      <c r="AH2518" s="70"/>
      <c r="AI2518" s="62"/>
      <c r="AJ2518" s="62"/>
      <c r="AK2518" s="62"/>
      <c r="AL2518" s="62"/>
      <c r="AM2518" s="62"/>
      <c r="AN2518" s="70"/>
      <c r="AO2518" s="70"/>
      <c r="AP2518" s="71"/>
      <c r="AQ2518" s="70"/>
      <c r="AR2518" s="83"/>
    </row>
    <row r="2519">
      <c r="A2519" s="61"/>
      <c r="B2519" s="62"/>
      <c r="C2519" s="62"/>
      <c r="D2519" s="62"/>
      <c r="E2519" s="62"/>
      <c r="F2519" s="62"/>
      <c r="G2519" s="62"/>
      <c r="H2519" s="62"/>
      <c r="I2519" s="62"/>
      <c r="J2519" s="62"/>
      <c r="K2519" s="62"/>
      <c r="L2519" s="62"/>
      <c r="M2519" s="67"/>
      <c r="N2519" s="62"/>
      <c r="O2519" s="62"/>
      <c r="P2519" s="62"/>
      <c r="Q2519" s="62"/>
      <c r="R2519" s="66"/>
      <c r="S2519" s="66"/>
      <c r="T2519" s="67"/>
      <c r="U2519" s="67"/>
      <c r="V2519" s="68"/>
      <c r="W2519" s="62"/>
      <c r="X2519" s="62"/>
      <c r="Y2519" s="68"/>
      <c r="Z2519" s="68"/>
      <c r="AA2519" s="68"/>
      <c r="AB2519" s="67"/>
      <c r="AC2519" s="67"/>
      <c r="AD2519" s="67"/>
      <c r="AE2519" s="62"/>
      <c r="AF2519" s="70"/>
      <c r="AG2519" s="67"/>
      <c r="AH2519" s="70"/>
      <c r="AI2519" s="62"/>
      <c r="AJ2519" s="62"/>
      <c r="AK2519" s="62"/>
      <c r="AL2519" s="62"/>
      <c r="AM2519" s="62"/>
      <c r="AN2519" s="70"/>
      <c r="AO2519" s="70"/>
      <c r="AP2519" s="71"/>
      <c r="AQ2519" s="70"/>
      <c r="AR2519" s="83"/>
    </row>
    <row r="2520">
      <c r="A2520" s="61"/>
      <c r="B2520" s="62"/>
      <c r="C2520" s="62"/>
      <c r="D2520" s="62"/>
      <c r="E2520" s="62"/>
      <c r="F2520" s="62"/>
      <c r="G2520" s="62"/>
      <c r="H2520" s="62"/>
      <c r="I2520" s="62"/>
      <c r="J2520" s="62"/>
      <c r="K2520" s="62"/>
      <c r="L2520" s="62"/>
      <c r="M2520" s="67"/>
      <c r="N2520" s="62"/>
      <c r="O2520" s="62"/>
      <c r="P2520" s="62"/>
      <c r="Q2520" s="62"/>
      <c r="R2520" s="66"/>
      <c r="S2520" s="66"/>
      <c r="T2520" s="67"/>
      <c r="U2520" s="67"/>
      <c r="V2520" s="68"/>
      <c r="W2520" s="62"/>
      <c r="X2520" s="62"/>
      <c r="Y2520" s="68"/>
      <c r="Z2520" s="68"/>
      <c r="AA2520" s="68"/>
      <c r="AB2520" s="67"/>
      <c r="AC2520" s="67"/>
      <c r="AD2520" s="67"/>
      <c r="AE2520" s="62"/>
      <c r="AF2520" s="70"/>
      <c r="AG2520" s="67"/>
      <c r="AH2520" s="70"/>
      <c r="AI2520" s="62"/>
      <c r="AJ2520" s="62"/>
      <c r="AK2520" s="62"/>
      <c r="AL2520" s="62"/>
      <c r="AM2520" s="62"/>
      <c r="AN2520" s="70"/>
      <c r="AO2520" s="70"/>
      <c r="AP2520" s="71"/>
      <c r="AQ2520" s="70"/>
      <c r="AR2520" s="83"/>
    </row>
    <row r="2521">
      <c r="A2521" s="61"/>
      <c r="B2521" s="62"/>
      <c r="C2521" s="62"/>
      <c r="D2521" s="62"/>
      <c r="E2521" s="62"/>
      <c r="F2521" s="62"/>
      <c r="G2521" s="62"/>
      <c r="H2521" s="62"/>
      <c r="I2521" s="62"/>
      <c r="J2521" s="62"/>
      <c r="K2521" s="62"/>
      <c r="L2521" s="62"/>
      <c r="M2521" s="67"/>
      <c r="N2521" s="62"/>
      <c r="O2521" s="62"/>
      <c r="P2521" s="62"/>
      <c r="Q2521" s="62"/>
      <c r="R2521" s="66"/>
      <c r="S2521" s="66"/>
      <c r="T2521" s="67"/>
      <c r="U2521" s="67"/>
      <c r="V2521" s="68"/>
      <c r="W2521" s="62"/>
      <c r="X2521" s="62"/>
      <c r="Y2521" s="68"/>
      <c r="Z2521" s="68"/>
      <c r="AA2521" s="68"/>
      <c r="AB2521" s="67"/>
      <c r="AC2521" s="67"/>
      <c r="AD2521" s="67"/>
      <c r="AE2521" s="62"/>
      <c r="AF2521" s="70"/>
      <c r="AG2521" s="67"/>
      <c r="AH2521" s="70"/>
      <c r="AI2521" s="62"/>
      <c r="AJ2521" s="62"/>
      <c r="AK2521" s="62"/>
      <c r="AL2521" s="62"/>
      <c r="AM2521" s="62"/>
      <c r="AN2521" s="70"/>
      <c r="AO2521" s="70"/>
      <c r="AP2521" s="71"/>
      <c r="AQ2521" s="70"/>
      <c r="AR2521" s="83"/>
    </row>
    <row r="2522">
      <c r="A2522" s="61"/>
      <c r="B2522" s="62"/>
      <c r="C2522" s="62"/>
      <c r="D2522" s="62"/>
      <c r="E2522" s="62"/>
      <c r="F2522" s="62"/>
      <c r="G2522" s="62"/>
      <c r="H2522" s="62"/>
      <c r="I2522" s="62"/>
      <c r="J2522" s="62"/>
      <c r="K2522" s="62"/>
      <c r="L2522" s="62"/>
      <c r="M2522" s="67"/>
      <c r="N2522" s="62"/>
      <c r="O2522" s="62"/>
      <c r="P2522" s="62"/>
      <c r="Q2522" s="62"/>
      <c r="R2522" s="66"/>
      <c r="S2522" s="66"/>
      <c r="T2522" s="67"/>
      <c r="U2522" s="67"/>
      <c r="V2522" s="68"/>
      <c r="W2522" s="62"/>
      <c r="X2522" s="62"/>
      <c r="Y2522" s="68"/>
      <c r="Z2522" s="68"/>
      <c r="AA2522" s="68"/>
      <c r="AB2522" s="67"/>
      <c r="AC2522" s="67"/>
      <c r="AD2522" s="67"/>
      <c r="AE2522" s="62"/>
      <c r="AF2522" s="70"/>
      <c r="AG2522" s="67"/>
      <c r="AH2522" s="70"/>
      <c r="AI2522" s="62"/>
      <c r="AJ2522" s="62"/>
      <c r="AK2522" s="62"/>
      <c r="AL2522" s="62"/>
      <c r="AM2522" s="62"/>
      <c r="AN2522" s="70"/>
      <c r="AO2522" s="70"/>
      <c r="AP2522" s="71"/>
      <c r="AQ2522" s="70"/>
      <c r="AR2522" s="83"/>
    </row>
    <row r="2523">
      <c r="A2523" s="61"/>
      <c r="B2523" s="62"/>
      <c r="C2523" s="62"/>
      <c r="D2523" s="62"/>
      <c r="E2523" s="62"/>
      <c r="F2523" s="62"/>
      <c r="G2523" s="62"/>
      <c r="H2523" s="62"/>
      <c r="I2523" s="62"/>
      <c r="J2523" s="62"/>
      <c r="K2523" s="62"/>
      <c r="L2523" s="62"/>
      <c r="M2523" s="67"/>
      <c r="N2523" s="62"/>
      <c r="O2523" s="62"/>
      <c r="P2523" s="62"/>
      <c r="Q2523" s="62"/>
      <c r="R2523" s="66"/>
      <c r="S2523" s="66"/>
      <c r="T2523" s="67"/>
      <c r="U2523" s="67"/>
      <c r="V2523" s="68"/>
      <c r="W2523" s="62"/>
      <c r="X2523" s="62"/>
      <c r="Y2523" s="68"/>
      <c r="Z2523" s="68"/>
      <c r="AA2523" s="68"/>
      <c r="AB2523" s="67"/>
      <c r="AC2523" s="67"/>
      <c r="AD2523" s="67"/>
      <c r="AE2523" s="62"/>
      <c r="AF2523" s="70"/>
      <c r="AG2523" s="67"/>
      <c r="AH2523" s="70"/>
      <c r="AI2523" s="62"/>
      <c r="AJ2523" s="62"/>
      <c r="AK2523" s="62"/>
      <c r="AL2523" s="62"/>
      <c r="AM2523" s="62"/>
      <c r="AN2523" s="70"/>
      <c r="AO2523" s="70"/>
      <c r="AP2523" s="71"/>
      <c r="AQ2523" s="70"/>
      <c r="AR2523" s="83"/>
    </row>
    <row r="2524">
      <c r="A2524" s="61"/>
      <c r="B2524" s="62"/>
      <c r="C2524" s="62"/>
      <c r="D2524" s="62"/>
      <c r="E2524" s="62"/>
      <c r="F2524" s="62"/>
      <c r="G2524" s="62"/>
      <c r="H2524" s="62"/>
      <c r="I2524" s="62"/>
      <c r="J2524" s="62"/>
      <c r="K2524" s="62"/>
      <c r="L2524" s="62"/>
      <c r="M2524" s="67"/>
      <c r="N2524" s="62"/>
      <c r="O2524" s="62"/>
      <c r="P2524" s="62"/>
      <c r="Q2524" s="62"/>
      <c r="R2524" s="66"/>
      <c r="S2524" s="66"/>
      <c r="T2524" s="67"/>
      <c r="U2524" s="67"/>
      <c r="V2524" s="68"/>
      <c r="W2524" s="62"/>
      <c r="X2524" s="62"/>
      <c r="Y2524" s="68"/>
      <c r="Z2524" s="68"/>
      <c r="AA2524" s="68"/>
      <c r="AB2524" s="67"/>
      <c r="AC2524" s="67"/>
      <c r="AD2524" s="67"/>
      <c r="AE2524" s="62"/>
      <c r="AF2524" s="70"/>
      <c r="AG2524" s="67"/>
      <c r="AH2524" s="70"/>
      <c r="AI2524" s="62"/>
      <c r="AJ2524" s="62"/>
      <c r="AK2524" s="62"/>
      <c r="AL2524" s="62"/>
      <c r="AM2524" s="62"/>
      <c r="AN2524" s="70"/>
      <c r="AO2524" s="70"/>
      <c r="AP2524" s="71"/>
      <c r="AQ2524" s="70"/>
      <c r="AR2524" s="83"/>
    </row>
    <row r="2525">
      <c r="A2525" s="61"/>
      <c r="B2525" s="62"/>
      <c r="C2525" s="62"/>
      <c r="D2525" s="62"/>
      <c r="E2525" s="62"/>
      <c r="F2525" s="62"/>
      <c r="G2525" s="62"/>
      <c r="H2525" s="62"/>
      <c r="I2525" s="62"/>
      <c r="J2525" s="62"/>
      <c r="K2525" s="62"/>
      <c r="L2525" s="62"/>
      <c r="M2525" s="67"/>
      <c r="N2525" s="62"/>
      <c r="O2525" s="62"/>
      <c r="P2525" s="62"/>
      <c r="Q2525" s="62"/>
      <c r="R2525" s="66"/>
      <c r="S2525" s="66"/>
      <c r="T2525" s="67"/>
      <c r="U2525" s="67"/>
      <c r="V2525" s="68"/>
      <c r="W2525" s="62"/>
      <c r="X2525" s="62"/>
      <c r="Y2525" s="68"/>
      <c r="Z2525" s="68"/>
      <c r="AA2525" s="68"/>
      <c r="AB2525" s="67"/>
      <c r="AC2525" s="67"/>
      <c r="AD2525" s="67"/>
      <c r="AE2525" s="62"/>
      <c r="AF2525" s="70"/>
      <c r="AG2525" s="67"/>
      <c r="AH2525" s="70"/>
      <c r="AI2525" s="62"/>
      <c r="AJ2525" s="62"/>
      <c r="AK2525" s="62"/>
      <c r="AL2525" s="62"/>
      <c r="AM2525" s="62"/>
      <c r="AN2525" s="70"/>
      <c r="AO2525" s="70"/>
      <c r="AP2525" s="71"/>
      <c r="AQ2525" s="70"/>
      <c r="AR2525" s="83"/>
    </row>
    <row r="2526">
      <c r="A2526" s="61"/>
      <c r="B2526" s="62"/>
      <c r="C2526" s="62"/>
      <c r="D2526" s="62"/>
      <c r="E2526" s="62"/>
      <c r="F2526" s="62"/>
      <c r="G2526" s="62"/>
      <c r="H2526" s="62"/>
      <c r="I2526" s="62"/>
      <c r="J2526" s="62"/>
      <c r="K2526" s="62"/>
      <c r="L2526" s="62"/>
      <c r="M2526" s="67"/>
      <c r="N2526" s="62"/>
      <c r="O2526" s="62"/>
      <c r="P2526" s="62"/>
      <c r="Q2526" s="62"/>
      <c r="R2526" s="66"/>
      <c r="S2526" s="66"/>
      <c r="T2526" s="67"/>
      <c r="U2526" s="67"/>
      <c r="V2526" s="68"/>
      <c r="W2526" s="62"/>
      <c r="X2526" s="62"/>
      <c r="Y2526" s="68"/>
      <c r="Z2526" s="68"/>
      <c r="AA2526" s="68"/>
      <c r="AB2526" s="67"/>
      <c r="AC2526" s="67"/>
      <c r="AD2526" s="67"/>
      <c r="AE2526" s="62"/>
      <c r="AF2526" s="70"/>
      <c r="AG2526" s="67"/>
      <c r="AH2526" s="70"/>
      <c r="AI2526" s="62"/>
      <c r="AJ2526" s="62"/>
      <c r="AK2526" s="62"/>
      <c r="AL2526" s="62"/>
      <c r="AM2526" s="62"/>
      <c r="AN2526" s="70"/>
      <c r="AO2526" s="70"/>
      <c r="AP2526" s="71"/>
      <c r="AQ2526" s="70"/>
      <c r="AR2526" s="83"/>
    </row>
    <row r="2527">
      <c r="A2527" s="61"/>
      <c r="B2527" s="62"/>
      <c r="C2527" s="62"/>
      <c r="D2527" s="62"/>
      <c r="E2527" s="62"/>
      <c r="F2527" s="62"/>
      <c r="G2527" s="62"/>
      <c r="H2527" s="62"/>
      <c r="I2527" s="62"/>
      <c r="J2527" s="62"/>
      <c r="K2527" s="62"/>
      <c r="L2527" s="62"/>
      <c r="M2527" s="67"/>
      <c r="N2527" s="62"/>
      <c r="O2527" s="62"/>
      <c r="P2527" s="62"/>
      <c r="Q2527" s="62"/>
      <c r="R2527" s="66"/>
      <c r="S2527" s="66"/>
      <c r="T2527" s="67"/>
      <c r="U2527" s="67"/>
      <c r="V2527" s="68"/>
      <c r="W2527" s="62"/>
      <c r="X2527" s="62"/>
      <c r="Y2527" s="68"/>
      <c r="Z2527" s="68"/>
      <c r="AA2527" s="68"/>
      <c r="AB2527" s="67"/>
      <c r="AC2527" s="67"/>
      <c r="AD2527" s="67"/>
      <c r="AE2527" s="62"/>
      <c r="AF2527" s="70"/>
      <c r="AG2527" s="67"/>
      <c r="AH2527" s="70"/>
      <c r="AI2527" s="62"/>
      <c r="AJ2527" s="62"/>
      <c r="AK2527" s="62"/>
      <c r="AL2527" s="62"/>
      <c r="AM2527" s="62"/>
      <c r="AN2527" s="70"/>
      <c r="AO2527" s="70"/>
      <c r="AP2527" s="71"/>
      <c r="AQ2527" s="70"/>
      <c r="AR2527" s="83"/>
    </row>
    <row r="2528">
      <c r="A2528" s="61"/>
      <c r="B2528" s="62"/>
      <c r="C2528" s="62"/>
      <c r="D2528" s="62"/>
      <c r="E2528" s="62"/>
      <c r="F2528" s="62"/>
      <c r="G2528" s="62"/>
      <c r="H2528" s="62"/>
      <c r="I2528" s="62"/>
      <c r="J2528" s="62"/>
      <c r="K2528" s="62"/>
      <c r="L2528" s="62"/>
      <c r="M2528" s="67"/>
      <c r="N2528" s="62"/>
      <c r="O2528" s="62"/>
      <c r="P2528" s="62"/>
      <c r="Q2528" s="62"/>
      <c r="R2528" s="66"/>
      <c r="S2528" s="66"/>
      <c r="T2528" s="67"/>
      <c r="U2528" s="67"/>
      <c r="V2528" s="68"/>
      <c r="W2528" s="62"/>
      <c r="X2528" s="62"/>
      <c r="Y2528" s="68"/>
      <c r="Z2528" s="68"/>
      <c r="AA2528" s="68"/>
      <c r="AB2528" s="67"/>
      <c r="AC2528" s="67"/>
      <c r="AD2528" s="67"/>
      <c r="AE2528" s="62"/>
      <c r="AF2528" s="70"/>
      <c r="AG2528" s="67"/>
      <c r="AH2528" s="70"/>
      <c r="AI2528" s="62"/>
      <c r="AJ2528" s="62"/>
      <c r="AK2528" s="62"/>
      <c r="AL2528" s="62"/>
      <c r="AM2528" s="62"/>
      <c r="AN2528" s="70"/>
      <c r="AO2528" s="70"/>
      <c r="AP2528" s="71"/>
      <c r="AQ2528" s="70"/>
      <c r="AR2528" s="83"/>
    </row>
    <row r="2529">
      <c r="A2529" s="61"/>
      <c r="B2529" s="62"/>
      <c r="C2529" s="62"/>
      <c r="D2529" s="62"/>
      <c r="E2529" s="62"/>
      <c r="F2529" s="62"/>
      <c r="G2529" s="62"/>
      <c r="H2529" s="62"/>
      <c r="I2529" s="62"/>
      <c r="J2529" s="62"/>
      <c r="K2529" s="62"/>
      <c r="L2529" s="62"/>
      <c r="M2529" s="67"/>
      <c r="N2529" s="62"/>
      <c r="O2529" s="62"/>
      <c r="P2529" s="62"/>
      <c r="Q2529" s="62"/>
      <c r="R2529" s="66"/>
      <c r="S2529" s="66"/>
      <c r="T2529" s="67"/>
      <c r="U2529" s="67"/>
      <c r="V2529" s="68"/>
      <c r="W2529" s="62"/>
      <c r="X2529" s="62"/>
      <c r="Y2529" s="68"/>
      <c r="Z2529" s="68"/>
      <c r="AA2529" s="68"/>
      <c r="AB2529" s="67"/>
      <c r="AC2529" s="67"/>
      <c r="AD2529" s="67"/>
      <c r="AE2529" s="62"/>
      <c r="AF2529" s="70"/>
      <c r="AG2529" s="67"/>
      <c r="AH2529" s="70"/>
      <c r="AI2529" s="62"/>
      <c r="AJ2529" s="62"/>
      <c r="AK2529" s="62"/>
      <c r="AL2529" s="62"/>
      <c r="AM2529" s="62"/>
      <c r="AN2529" s="70"/>
      <c r="AO2529" s="70"/>
      <c r="AP2529" s="71"/>
      <c r="AQ2529" s="70"/>
      <c r="AR2529" s="83"/>
    </row>
    <row r="2530">
      <c r="A2530" s="61"/>
      <c r="B2530" s="62"/>
      <c r="C2530" s="62"/>
      <c r="D2530" s="62"/>
      <c r="E2530" s="62"/>
      <c r="F2530" s="62"/>
      <c r="G2530" s="62"/>
      <c r="H2530" s="62"/>
      <c r="I2530" s="62"/>
      <c r="J2530" s="62"/>
      <c r="K2530" s="62"/>
      <c r="L2530" s="62"/>
      <c r="M2530" s="67"/>
      <c r="N2530" s="62"/>
      <c r="O2530" s="62"/>
      <c r="P2530" s="62"/>
      <c r="Q2530" s="62"/>
      <c r="R2530" s="66"/>
      <c r="S2530" s="66"/>
      <c r="T2530" s="67"/>
      <c r="U2530" s="67"/>
      <c r="V2530" s="68"/>
      <c r="W2530" s="62"/>
      <c r="X2530" s="62"/>
      <c r="Y2530" s="68"/>
      <c r="Z2530" s="68"/>
      <c r="AA2530" s="68"/>
      <c r="AB2530" s="67"/>
      <c r="AC2530" s="67"/>
      <c r="AD2530" s="67"/>
      <c r="AE2530" s="62"/>
      <c r="AF2530" s="70"/>
      <c r="AG2530" s="67"/>
      <c r="AH2530" s="70"/>
      <c r="AI2530" s="62"/>
      <c r="AJ2530" s="62"/>
      <c r="AK2530" s="62"/>
      <c r="AL2530" s="62"/>
      <c r="AM2530" s="62"/>
      <c r="AN2530" s="70"/>
      <c r="AO2530" s="70"/>
      <c r="AP2530" s="71"/>
      <c r="AQ2530" s="70"/>
      <c r="AR2530" s="83"/>
    </row>
    <row r="2531">
      <c r="A2531" s="61"/>
      <c r="B2531" s="62"/>
      <c r="C2531" s="62"/>
      <c r="D2531" s="62"/>
      <c r="E2531" s="62"/>
      <c r="F2531" s="62"/>
      <c r="G2531" s="62"/>
      <c r="H2531" s="62"/>
      <c r="I2531" s="62"/>
      <c r="J2531" s="62"/>
      <c r="K2531" s="62"/>
      <c r="L2531" s="62"/>
      <c r="M2531" s="67"/>
      <c r="N2531" s="62"/>
      <c r="O2531" s="62"/>
      <c r="P2531" s="62"/>
      <c r="Q2531" s="62"/>
      <c r="R2531" s="66"/>
      <c r="S2531" s="66"/>
      <c r="T2531" s="67"/>
      <c r="U2531" s="67"/>
      <c r="V2531" s="68"/>
      <c r="W2531" s="62"/>
      <c r="X2531" s="62"/>
      <c r="Y2531" s="68"/>
      <c r="Z2531" s="68"/>
      <c r="AA2531" s="68"/>
      <c r="AB2531" s="67"/>
      <c r="AC2531" s="67"/>
      <c r="AD2531" s="67"/>
      <c r="AE2531" s="62"/>
      <c r="AF2531" s="70"/>
      <c r="AG2531" s="67"/>
      <c r="AH2531" s="70"/>
      <c r="AI2531" s="62"/>
      <c r="AJ2531" s="62"/>
      <c r="AK2531" s="62"/>
      <c r="AL2531" s="62"/>
      <c r="AM2531" s="62"/>
      <c r="AN2531" s="70"/>
      <c r="AO2531" s="70"/>
      <c r="AP2531" s="71"/>
      <c r="AQ2531" s="70"/>
      <c r="AR2531" s="83"/>
    </row>
    <row r="2532">
      <c r="A2532" s="61"/>
      <c r="B2532" s="62"/>
      <c r="C2532" s="62"/>
      <c r="D2532" s="62"/>
      <c r="E2532" s="62"/>
      <c r="F2532" s="62"/>
      <c r="G2532" s="62"/>
      <c r="H2532" s="62"/>
      <c r="I2532" s="62"/>
      <c r="J2532" s="62"/>
      <c r="K2532" s="62"/>
      <c r="L2532" s="62"/>
      <c r="M2532" s="67"/>
      <c r="N2532" s="62"/>
      <c r="O2532" s="62"/>
      <c r="P2532" s="62"/>
      <c r="Q2532" s="62"/>
      <c r="R2532" s="66"/>
      <c r="S2532" s="66"/>
      <c r="T2532" s="67"/>
      <c r="U2532" s="67"/>
      <c r="V2532" s="68"/>
      <c r="W2532" s="62"/>
      <c r="X2532" s="62"/>
      <c r="Y2532" s="68"/>
      <c r="Z2532" s="68"/>
      <c r="AA2532" s="68"/>
      <c r="AB2532" s="67"/>
      <c r="AC2532" s="67"/>
      <c r="AD2532" s="67"/>
      <c r="AE2532" s="62"/>
      <c r="AF2532" s="70"/>
      <c r="AG2532" s="67"/>
      <c r="AH2532" s="70"/>
      <c r="AI2532" s="62"/>
      <c r="AJ2532" s="62"/>
      <c r="AK2532" s="62"/>
      <c r="AL2532" s="62"/>
      <c r="AM2532" s="62"/>
      <c r="AN2532" s="70"/>
      <c r="AO2532" s="70"/>
      <c r="AP2532" s="71"/>
      <c r="AQ2532" s="70"/>
      <c r="AR2532" s="83"/>
    </row>
    <row r="2533">
      <c r="A2533" s="61"/>
      <c r="B2533" s="62"/>
      <c r="C2533" s="62"/>
      <c r="D2533" s="62"/>
      <c r="E2533" s="62"/>
      <c r="F2533" s="62"/>
      <c r="G2533" s="62"/>
      <c r="H2533" s="62"/>
      <c r="I2533" s="62"/>
      <c r="J2533" s="62"/>
      <c r="K2533" s="62"/>
      <c r="L2533" s="62"/>
      <c r="M2533" s="67"/>
      <c r="N2533" s="62"/>
      <c r="O2533" s="62"/>
      <c r="P2533" s="62"/>
      <c r="Q2533" s="62"/>
      <c r="R2533" s="66"/>
      <c r="S2533" s="66"/>
      <c r="T2533" s="67"/>
      <c r="U2533" s="67"/>
      <c r="V2533" s="68"/>
      <c r="W2533" s="62"/>
      <c r="X2533" s="62"/>
      <c r="Y2533" s="68"/>
      <c r="Z2533" s="68"/>
      <c r="AA2533" s="68"/>
      <c r="AB2533" s="67"/>
      <c r="AC2533" s="67"/>
      <c r="AD2533" s="67"/>
      <c r="AE2533" s="62"/>
      <c r="AF2533" s="70"/>
      <c r="AG2533" s="67"/>
      <c r="AH2533" s="70"/>
      <c r="AI2533" s="62"/>
      <c r="AJ2533" s="62"/>
      <c r="AK2533" s="62"/>
      <c r="AL2533" s="62"/>
      <c r="AM2533" s="62"/>
      <c r="AN2533" s="70"/>
      <c r="AO2533" s="70"/>
      <c r="AP2533" s="71"/>
      <c r="AQ2533" s="70"/>
      <c r="AR2533" s="83"/>
    </row>
    <row r="2534">
      <c r="A2534" s="61"/>
      <c r="B2534" s="62"/>
      <c r="C2534" s="62"/>
      <c r="D2534" s="62"/>
      <c r="E2534" s="62"/>
      <c r="F2534" s="62"/>
      <c r="G2534" s="62"/>
      <c r="H2534" s="62"/>
      <c r="I2534" s="62"/>
      <c r="J2534" s="62"/>
      <c r="K2534" s="62"/>
      <c r="L2534" s="62"/>
      <c r="M2534" s="67"/>
      <c r="N2534" s="62"/>
      <c r="O2534" s="62"/>
      <c r="P2534" s="62"/>
      <c r="Q2534" s="62"/>
      <c r="R2534" s="66"/>
      <c r="S2534" s="66"/>
      <c r="T2534" s="67"/>
      <c r="U2534" s="67"/>
      <c r="V2534" s="68"/>
      <c r="W2534" s="62"/>
      <c r="X2534" s="62"/>
      <c r="Y2534" s="68"/>
      <c r="Z2534" s="68"/>
      <c r="AA2534" s="68"/>
      <c r="AB2534" s="67"/>
      <c r="AC2534" s="67"/>
      <c r="AD2534" s="67"/>
      <c r="AE2534" s="62"/>
      <c r="AF2534" s="70"/>
      <c r="AG2534" s="67"/>
      <c r="AH2534" s="70"/>
      <c r="AI2534" s="62"/>
      <c r="AJ2534" s="62"/>
      <c r="AK2534" s="62"/>
      <c r="AL2534" s="62"/>
      <c r="AM2534" s="62"/>
      <c r="AN2534" s="70"/>
      <c r="AO2534" s="70"/>
      <c r="AP2534" s="71"/>
      <c r="AQ2534" s="70"/>
      <c r="AR2534" s="83"/>
    </row>
    <row r="2535">
      <c r="A2535" s="61"/>
      <c r="B2535" s="62"/>
      <c r="C2535" s="62"/>
      <c r="D2535" s="62"/>
      <c r="E2535" s="62"/>
      <c r="F2535" s="62"/>
      <c r="G2535" s="62"/>
      <c r="H2535" s="62"/>
      <c r="I2535" s="62"/>
      <c r="J2535" s="62"/>
      <c r="K2535" s="62"/>
      <c r="L2535" s="62"/>
      <c r="M2535" s="67"/>
      <c r="N2535" s="62"/>
      <c r="O2535" s="62"/>
      <c r="P2535" s="62"/>
      <c r="Q2535" s="62"/>
      <c r="R2535" s="66"/>
      <c r="S2535" s="66"/>
      <c r="T2535" s="67"/>
      <c r="U2535" s="67"/>
      <c r="V2535" s="68"/>
      <c r="W2535" s="62"/>
      <c r="X2535" s="62"/>
      <c r="Y2535" s="68"/>
      <c r="Z2535" s="68"/>
      <c r="AA2535" s="68"/>
      <c r="AB2535" s="67"/>
      <c r="AC2535" s="67"/>
      <c r="AD2535" s="67"/>
      <c r="AE2535" s="62"/>
      <c r="AF2535" s="70"/>
      <c r="AG2535" s="67"/>
      <c r="AH2535" s="70"/>
      <c r="AI2535" s="62"/>
      <c r="AJ2535" s="62"/>
      <c r="AK2535" s="62"/>
      <c r="AL2535" s="62"/>
      <c r="AM2535" s="62"/>
      <c r="AN2535" s="70"/>
      <c r="AO2535" s="70"/>
      <c r="AP2535" s="71"/>
      <c r="AQ2535" s="70"/>
      <c r="AR2535" s="83"/>
    </row>
    <row r="2536">
      <c r="A2536" s="61"/>
      <c r="B2536" s="62"/>
      <c r="C2536" s="62"/>
      <c r="D2536" s="62"/>
      <c r="E2536" s="62"/>
      <c r="F2536" s="62"/>
      <c r="G2536" s="62"/>
      <c r="H2536" s="62"/>
      <c r="I2536" s="62"/>
      <c r="J2536" s="62"/>
      <c r="K2536" s="62"/>
      <c r="L2536" s="62"/>
      <c r="M2536" s="67"/>
      <c r="N2536" s="62"/>
      <c r="O2536" s="62"/>
      <c r="P2536" s="62"/>
      <c r="Q2536" s="62"/>
      <c r="R2536" s="66"/>
      <c r="S2536" s="66"/>
      <c r="T2536" s="67"/>
      <c r="U2536" s="67"/>
      <c r="V2536" s="68"/>
      <c r="W2536" s="62"/>
      <c r="X2536" s="62"/>
      <c r="Y2536" s="68"/>
      <c r="Z2536" s="68"/>
      <c r="AA2536" s="68"/>
      <c r="AB2536" s="67"/>
      <c r="AC2536" s="67"/>
      <c r="AD2536" s="67"/>
      <c r="AE2536" s="62"/>
      <c r="AF2536" s="70"/>
      <c r="AG2536" s="67"/>
      <c r="AH2536" s="70"/>
      <c r="AI2536" s="62"/>
      <c r="AJ2536" s="62"/>
      <c r="AK2536" s="62"/>
      <c r="AL2536" s="62"/>
      <c r="AM2536" s="62"/>
      <c r="AN2536" s="70"/>
      <c r="AO2536" s="70"/>
      <c r="AP2536" s="71"/>
      <c r="AQ2536" s="70"/>
      <c r="AR2536" s="83"/>
    </row>
    <row r="2537">
      <c r="A2537" s="61"/>
      <c r="B2537" s="62"/>
      <c r="C2537" s="62"/>
      <c r="D2537" s="62"/>
      <c r="E2537" s="62"/>
      <c r="F2537" s="62"/>
      <c r="G2537" s="62"/>
      <c r="H2537" s="62"/>
      <c r="I2537" s="62"/>
      <c r="J2537" s="62"/>
      <c r="K2537" s="62"/>
      <c r="L2537" s="62"/>
      <c r="M2537" s="67"/>
      <c r="N2537" s="62"/>
      <c r="O2537" s="62"/>
      <c r="P2537" s="62"/>
      <c r="Q2537" s="62"/>
      <c r="R2537" s="66"/>
      <c r="S2537" s="66"/>
      <c r="T2537" s="67"/>
      <c r="U2537" s="67"/>
      <c r="V2537" s="68"/>
      <c r="W2537" s="62"/>
      <c r="X2537" s="62"/>
      <c r="Y2537" s="68"/>
      <c r="Z2537" s="68"/>
      <c r="AA2537" s="68"/>
      <c r="AB2537" s="67"/>
      <c r="AC2537" s="67"/>
      <c r="AD2537" s="67"/>
      <c r="AE2537" s="62"/>
      <c r="AF2537" s="70"/>
      <c r="AG2537" s="67"/>
      <c r="AH2537" s="70"/>
      <c r="AI2537" s="62"/>
      <c r="AJ2537" s="62"/>
      <c r="AK2537" s="62"/>
      <c r="AL2537" s="62"/>
      <c r="AM2537" s="62"/>
      <c r="AN2537" s="70"/>
      <c r="AO2537" s="70"/>
      <c r="AP2537" s="71"/>
      <c r="AQ2537" s="70"/>
      <c r="AR2537" s="83"/>
    </row>
    <row r="2538">
      <c r="A2538" s="61"/>
      <c r="B2538" s="62"/>
      <c r="C2538" s="62"/>
      <c r="D2538" s="62"/>
      <c r="E2538" s="62"/>
      <c r="F2538" s="62"/>
      <c r="G2538" s="62"/>
      <c r="H2538" s="62"/>
      <c r="I2538" s="62"/>
      <c r="J2538" s="62"/>
      <c r="K2538" s="62"/>
      <c r="L2538" s="62"/>
      <c r="M2538" s="67"/>
      <c r="N2538" s="62"/>
      <c r="O2538" s="62"/>
      <c r="P2538" s="62"/>
      <c r="Q2538" s="62"/>
      <c r="R2538" s="66"/>
      <c r="S2538" s="66"/>
      <c r="T2538" s="67"/>
      <c r="U2538" s="67"/>
      <c r="V2538" s="68"/>
      <c r="W2538" s="62"/>
      <c r="X2538" s="62"/>
      <c r="Y2538" s="68"/>
      <c r="Z2538" s="68"/>
      <c r="AA2538" s="68"/>
      <c r="AB2538" s="67"/>
      <c r="AC2538" s="67"/>
      <c r="AD2538" s="67"/>
      <c r="AE2538" s="62"/>
      <c r="AF2538" s="70"/>
      <c r="AG2538" s="67"/>
      <c r="AH2538" s="70"/>
      <c r="AI2538" s="62"/>
      <c r="AJ2538" s="62"/>
      <c r="AK2538" s="62"/>
      <c r="AL2538" s="62"/>
      <c r="AM2538" s="62"/>
      <c r="AN2538" s="70"/>
      <c r="AO2538" s="70"/>
      <c r="AP2538" s="71"/>
      <c r="AQ2538" s="70"/>
      <c r="AR2538" s="83"/>
    </row>
    <row r="2539">
      <c r="A2539" s="61"/>
      <c r="B2539" s="62"/>
      <c r="C2539" s="62"/>
      <c r="D2539" s="62"/>
      <c r="E2539" s="62"/>
      <c r="F2539" s="62"/>
      <c r="G2539" s="62"/>
      <c r="H2539" s="62"/>
      <c r="I2539" s="62"/>
      <c r="J2539" s="62"/>
      <c r="K2539" s="62"/>
      <c r="L2539" s="62"/>
      <c r="M2539" s="67"/>
      <c r="N2539" s="62"/>
      <c r="O2539" s="62"/>
      <c r="P2539" s="62"/>
      <c r="Q2539" s="62"/>
      <c r="R2539" s="66"/>
      <c r="S2539" s="66"/>
      <c r="T2539" s="67"/>
      <c r="U2539" s="67"/>
      <c r="V2539" s="68"/>
      <c r="W2539" s="62"/>
      <c r="X2539" s="62"/>
      <c r="Y2539" s="68"/>
      <c r="Z2539" s="68"/>
      <c r="AA2539" s="68"/>
      <c r="AB2539" s="67"/>
      <c r="AC2539" s="67"/>
      <c r="AD2539" s="67"/>
      <c r="AE2539" s="62"/>
      <c r="AF2539" s="70"/>
      <c r="AG2539" s="67"/>
      <c r="AH2539" s="70"/>
      <c r="AI2539" s="62"/>
      <c r="AJ2539" s="62"/>
      <c r="AK2539" s="62"/>
      <c r="AL2539" s="62"/>
      <c r="AM2539" s="62"/>
      <c r="AN2539" s="70"/>
      <c r="AO2539" s="70"/>
      <c r="AP2539" s="71"/>
      <c r="AQ2539" s="70"/>
      <c r="AR2539" s="83"/>
    </row>
    <row r="2540">
      <c r="A2540" s="61"/>
      <c r="B2540" s="62"/>
      <c r="C2540" s="62"/>
      <c r="D2540" s="62"/>
      <c r="E2540" s="62"/>
      <c r="F2540" s="62"/>
      <c r="G2540" s="62"/>
      <c r="H2540" s="62"/>
      <c r="I2540" s="62"/>
      <c r="J2540" s="62"/>
      <c r="K2540" s="62"/>
      <c r="L2540" s="62"/>
      <c r="M2540" s="67"/>
      <c r="N2540" s="62"/>
      <c r="O2540" s="62"/>
      <c r="P2540" s="62"/>
      <c r="Q2540" s="62"/>
      <c r="R2540" s="66"/>
      <c r="S2540" s="66"/>
      <c r="T2540" s="67"/>
      <c r="U2540" s="67"/>
      <c r="V2540" s="68"/>
      <c r="W2540" s="62"/>
      <c r="X2540" s="62"/>
      <c r="Y2540" s="68"/>
      <c r="Z2540" s="68"/>
      <c r="AA2540" s="68"/>
      <c r="AB2540" s="67"/>
      <c r="AC2540" s="67"/>
      <c r="AD2540" s="67"/>
      <c r="AE2540" s="62"/>
      <c r="AF2540" s="70"/>
      <c r="AG2540" s="67"/>
      <c r="AH2540" s="70"/>
      <c r="AI2540" s="62"/>
      <c r="AJ2540" s="62"/>
      <c r="AK2540" s="62"/>
      <c r="AL2540" s="62"/>
      <c r="AM2540" s="62"/>
      <c r="AN2540" s="70"/>
      <c r="AO2540" s="70"/>
      <c r="AP2540" s="71"/>
      <c r="AQ2540" s="70"/>
      <c r="AR2540" s="83"/>
    </row>
    <row r="2541">
      <c r="A2541" s="61"/>
      <c r="B2541" s="62"/>
      <c r="C2541" s="62"/>
      <c r="D2541" s="62"/>
      <c r="E2541" s="62"/>
      <c r="F2541" s="62"/>
      <c r="G2541" s="62"/>
      <c r="H2541" s="62"/>
      <c r="I2541" s="62"/>
      <c r="J2541" s="62"/>
      <c r="K2541" s="62"/>
      <c r="L2541" s="62"/>
      <c r="M2541" s="67"/>
      <c r="N2541" s="62"/>
      <c r="O2541" s="62"/>
      <c r="P2541" s="62"/>
      <c r="Q2541" s="62"/>
      <c r="R2541" s="66"/>
      <c r="S2541" s="66"/>
      <c r="T2541" s="67"/>
      <c r="U2541" s="67"/>
      <c r="V2541" s="68"/>
      <c r="W2541" s="62"/>
      <c r="X2541" s="62"/>
      <c r="Y2541" s="68"/>
      <c r="Z2541" s="68"/>
      <c r="AA2541" s="68"/>
      <c r="AB2541" s="67"/>
      <c r="AC2541" s="67"/>
      <c r="AD2541" s="67"/>
      <c r="AE2541" s="62"/>
      <c r="AF2541" s="70"/>
      <c r="AG2541" s="67"/>
      <c r="AH2541" s="70"/>
      <c r="AI2541" s="62"/>
      <c r="AJ2541" s="62"/>
      <c r="AK2541" s="62"/>
      <c r="AL2541" s="62"/>
      <c r="AM2541" s="62"/>
      <c r="AN2541" s="70"/>
      <c r="AO2541" s="70"/>
      <c r="AP2541" s="71"/>
      <c r="AQ2541" s="70"/>
      <c r="AR2541" s="83"/>
    </row>
    <row r="2542">
      <c r="A2542" s="61"/>
      <c r="B2542" s="62"/>
      <c r="C2542" s="62"/>
      <c r="D2542" s="62"/>
      <c r="E2542" s="62"/>
      <c r="F2542" s="62"/>
      <c r="G2542" s="62"/>
      <c r="H2542" s="62"/>
      <c r="I2542" s="62"/>
      <c r="J2542" s="62"/>
      <c r="K2542" s="62"/>
      <c r="L2542" s="62"/>
      <c r="M2542" s="67"/>
      <c r="N2542" s="62"/>
      <c r="O2542" s="62"/>
      <c r="P2542" s="62"/>
      <c r="Q2542" s="62"/>
      <c r="R2542" s="66"/>
      <c r="S2542" s="66"/>
      <c r="T2542" s="67"/>
      <c r="U2542" s="67"/>
      <c r="V2542" s="68"/>
      <c r="W2542" s="62"/>
      <c r="X2542" s="62"/>
      <c r="Y2542" s="68"/>
      <c r="Z2542" s="68"/>
      <c r="AA2542" s="68"/>
      <c r="AB2542" s="67"/>
      <c r="AC2542" s="67"/>
      <c r="AD2542" s="67"/>
      <c r="AE2542" s="62"/>
      <c r="AF2542" s="70"/>
      <c r="AG2542" s="67"/>
      <c r="AH2542" s="70"/>
      <c r="AI2542" s="62"/>
      <c r="AJ2542" s="62"/>
      <c r="AK2542" s="62"/>
      <c r="AL2542" s="62"/>
      <c r="AM2542" s="62"/>
      <c r="AN2542" s="70"/>
      <c r="AO2542" s="70"/>
      <c r="AP2542" s="71"/>
      <c r="AQ2542" s="70"/>
      <c r="AR2542" s="83"/>
    </row>
    <row r="2543">
      <c r="A2543" s="61"/>
      <c r="B2543" s="62"/>
      <c r="C2543" s="62"/>
      <c r="D2543" s="62"/>
      <c r="E2543" s="62"/>
      <c r="F2543" s="62"/>
      <c r="G2543" s="62"/>
      <c r="H2543" s="62"/>
      <c r="I2543" s="62"/>
      <c r="J2543" s="62"/>
      <c r="K2543" s="62"/>
      <c r="L2543" s="62"/>
      <c r="M2543" s="67"/>
      <c r="N2543" s="62"/>
      <c r="O2543" s="62"/>
      <c r="P2543" s="62"/>
      <c r="Q2543" s="62"/>
      <c r="R2543" s="66"/>
      <c r="S2543" s="66"/>
      <c r="T2543" s="67"/>
      <c r="U2543" s="67"/>
      <c r="V2543" s="68"/>
      <c r="W2543" s="62"/>
      <c r="X2543" s="62"/>
      <c r="Y2543" s="68"/>
      <c r="Z2543" s="68"/>
      <c r="AA2543" s="68"/>
      <c r="AB2543" s="67"/>
      <c r="AC2543" s="67"/>
      <c r="AD2543" s="67"/>
      <c r="AE2543" s="62"/>
      <c r="AF2543" s="70"/>
      <c r="AG2543" s="67"/>
      <c r="AH2543" s="70"/>
      <c r="AI2543" s="62"/>
      <c r="AJ2543" s="62"/>
      <c r="AK2543" s="62"/>
      <c r="AL2543" s="62"/>
      <c r="AM2543" s="62"/>
      <c r="AN2543" s="70"/>
      <c r="AO2543" s="70"/>
      <c r="AP2543" s="71"/>
      <c r="AQ2543" s="70"/>
      <c r="AR2543" s="83"/>
    </row>
    <row r="2544">
      <c r="A2544" s="61"/>
      <c r="B2544" s="62"/>
      <c r="C2544" s="62"/>
      <c r="D2544" s="62"/>
      <c r="E2544" s="62"/>
      <c r="F2544" s="62"/>
      <c r="G2544" s="62"/>
      <c r="H2544" s="62"/>
      <c r="I2544" s="62"/>
      <c r="J2544" s="62"/>
      <c r="K2544" s="62"/>
      <c r="L2544" s="62"/>
      <c r="M2544" s="67"/>
      <c r="N2544" s="62"/>
      <c r="O2544" s="62"/>
      <c r="P2544" s="62"/>
      <c r="Q2544" s="62"/>
      <c r="R2544" s="66"/>
      <c r="S2544" s="66"/>
      <c r="T2544" s="67"/>
      <c r="U2544" s="67"/>
      <c r="V2544" s="68"/>
      <c r="W2544" s="62"/>
      <c r="X2544" s="62"/>
      <c r="Y2544" s="68"/>
      <c r="Z2544" s="68"/>
      <c r="AA2544" s="68"/>
      <c r="AB2544" s="67"/>
      <c r="AC2544" s="67"/>
      <c r="AD2544" s="67"/>
      <c r="AE2544" s="62"/>
      <c r="AF2544" s="70"/>
      <c r="AG2544" s="67"/>
      <c r="AH2544" s="70"/>
      <c r="AI2544" s="62"/>
      <c r="AJ2544" s="62"/>
      <c r="AK2544" s="62"/>
      <c r="AL2544" s="62"/>
      <c r="AM2544" s="62"/>
      <c r="AN2544" s="70"/>
      <c r="AO2544" s="70"/>
      <c r="AP2544" s="71"/>
      <c r="AQ2544" s="70"/>
      <c r="AR2544" s="83"/>
    </row>
    <row r="2545">
      <c r="A2545" s="61"/>
      <c r="B2545" s="62"/>
      <c r="C2545" s="62"/>
      <c r="D2545" s="62"/>
      <c r="E2545" s="62"/>
      <c r="F2545" s="62"/>
      <c r="G2545" s="62"/>
      <c r="H2545" s="62"/>
      <c r="I2545" s="62"/>
      <c r="J2545" s="62"/>
      <c r="K2545" s="62"/>
      <c r="L2545" s="62"/>
      <c r="M2545" s="67"/>
      <c r="N2545" s="62"/>
      <c r="O2545" s="62"/>
      <c r="P2545" s="62"/>
      <c r="Q2545" s="62"/>
      <c r="R2545" s="66"/>
      <c r="S2545" s="66"/>
      <c r="T2545" s="67"/>
      <c r="U2545" s="67"/>
      <c r="V2545" s="68"/>
      <c r="W2545" s="62"/>
      <c r="X2545" s="62"/>
      <c r="Y2545" s="68"/>
      <c r="Z2545" s="68"/>
      <c r="AA2545" s="68"/>
      <c r="AB2545" s="67"/>
      <c r="AC2545" s="67"/>
      <c r="AD2545" s="67"/>
      <c r="AE2545" s="62"/>
      <c r="AF2545" s="70"/>
      <c r="AG2545" s="67"/>
      <c r="AH2545" s="70"/>
      <c r="AI2545" s="62"/>
      <c r="AJ2545" s="62"/>
      <c r="AK2545" s="62"/>
      <c r="AL2545" s="62"/>
      <c r="AM2545" s="62"/>
      <c r="AN2545" s="70"/>
      <c r="AO2545" s="70"/>
      <c r="AP2545" s="71"/>
      <c r="AQ2545" s="70"/>
      <c r="AR2545" s="83"/>
    </row>
    <row r="2546">
      <c r="A2546" s="61"/>
      <c r="B2546" s="62"/>
      <c r="C2546" s="62"/>
      <c r="D2546" s="62"/>
      <c r="E2546" s="62"/>
      <c r="F2546" s="62"/>
      <c r="G2546" s="62"/>
      <c r="H2546" s="62"/>
      <c r="I2546" s="62"/>
      <c r="J2546" s="62"/>
      <c r="K2546" s="62"/>
      <c r="L2546" s="62"/>
      <c r="M2546" s="67"/>
      <c r="N2546" s="62"/>
      <c r="O2546" s="62"/>
      <c r="P2546" s="62"/>
      <c r="Q2546" s="62"/>
      <c r="R2546" s="66"/>
      <c r="S2546" s="66"/>
      <c r="T2546" s="67"/>
      <c r="U2546" s="67"/>
      <c r="V2546" s="68"/>
      <c r="W2546" s="62"/>
      <c r="X2546" s="62"/>
      <c r="Y2546" s="68"/>
      <c r="Z2546" s="68"/>
      <c r="AA2546" s="68"/>
      <c r="AB2546" s="67"/>
      <c r="AC2546" s="67"/>
      <c r="AD2546" s="67"/>
      <c r="AE2546" s="62"/>
      <c r="AF2546" s="70"/>
      <c r="AG2546" s="67"/>
      <c r="AH2546" s="70"/>
      <c r="AI2546" s="62"/>
      <c r="AJ2546" s="62"/>
      <c r="AK2546" s="62"/>
      <c r="AL2546" s="62"/>
      <c r="AM2546" s="62"/>
      <c r="AN2546" s="70"/>
      <c r="AO2546" s="70"/>
      <c r="AP2546" s="71"/>
      <c r="AQ2546" s="70"/>
      <c r="AR2546" s="83"/>
    </row>
    <row r="2547">
      <c r="A2547" s="61"/>
      <c r="B2547" s="62"/>
      <c r="C2547" s="62"/>
      <c r="D2547" s="62"/>
      <c r="E2547" s="62"/>
      <c r="F2547" s="62"/>
      <c r="G2547" s="62"/>
      <c r="H2547" s="62"/>
      <c r="I2547" s="62"/>
      <c r="J2547" s="62"/>
      <c r="K2547" s="62"/>
      <c r="L2547" s="62"/>
      <c r="M2547" s="67"/>
      <c r="N2547" s="62"/>
      <c r="O2547" s="62"/>
      <c r="P2547" s="62"/>
      <c r="Q2547" s="62"/>
      <c r="R2547" s="66"/>
      <c r="S2547" s="66"/>
      <c r="T2547" s="67"/>
      <c r="U2547" s="67"/>
      <c r="V2547" s="68"/>
      <c r="W2547" s="62"/>
      <c r="X2547" s="62"/>
      <c r="Y2547" s="68"/>
      <c r="Z2547" s="68"/>
      <c r="AA2547" s="68"/>
      <c r="AB2547" s="67"/>
      <c r="AC2547" s="67"/>
      <c r="AD2547" s="67"/>
      <c r="AE2547" s="62"/>
      <c r="AF2547" s="70"/>
      <c r="AG2547" s="67"/>
      <c r="AH2547" s="70"/>
      <c r="AI2547" s="62"/>
      <c r="AJ2547" s="62"/>
      <c r="AK2547" s="62"/>
      <c r="AL2547" s="62"/>
      <c r="AM2547" s="62"/>
      <c r="AN2547" s="70"/>
      <c r="AO2547" s="70"/>
      <c r="AP2547" s="71"/>
      <c r="AQ2547" s="70"/>
      <c r="AR2547" s="83"/>
    </row>
    <row r="2548">
      <c r="A2548" s="61"/>
      <c r="B2548" s="62"/>
      <c r="C2548" s="62"/>
      <c r="D2548" s="62"/>
      <c r="E2548" s="62"/>
      <c r="F2548" s="62"/>
      <c r="G2548" s="62"/>
      <c r="H2548" s="62"/>
      <c r="I2548" s="62"/>
      <c r="J2548" s="62"/>
      <c r="K2548" s="62"/>
      <c r="L2548" s="62"/>
      <c r="M2548" s="67"/>
      <c r="N2548" s="62"/>
      <c r="O2548" s="62"/>
      <c r="P2548" s="62"/>
      <c r="Q2548" s="62"/>
      <c r="R2548" s="66"/>
      <c r="S2548" s="66"/>
      <c r="T2548" s="67"/>
      <c r="U2548" s="67"/>
      <c r="V2548" s="68"/>
      <c r="W2548" s="62"/>
      <c r="X2548" s="62"/>
      <c r="Y2548" s="68"/>
      <c r="Z2548" s="68"/>
      <c r="AA2548" s="68"/>
      <c r="AB2548" s="67"/>
      <c r="AC2548" s="67"/>
      <c r="AD2548" s="67"/>
      <c r="AE2548" s="62"/>
      <c r="AF2548" s="70"/>
      <c r="AG2548" s="67"/>
      <c r="AH2548" s="70"/>
      <c r="AI2548" s="62"/>
      <c r="AJ2548" s="62"/>
      <c r="AK2548" s="62"/>
      <c r="AL2548" s="62"/>
      <c r="AM2548" s="62"/>
      <c r="AN2548" s="70"/>
      <c r="AO2548" s="70"/>
      <c r="AP2548" s="71"/>
      <c r="AQ2548" s="70"/>
      <c r="AR2548" s="83"/>
    </row>
    <row r="2549">
      <c r="A2549" s="61"/>
      <c r="B2549" s="62"/>
      <c r="C2549" s="62"/>
      <c r="D2549" s="62"/>
      <c r="E2549" s="62"/>
      <c r="F2549" s="62"/>
      <c r="G2549" s="62"/>
      <c r="H2549" s="62"/>
      <c r="I2549" s="62"/>
      <c r="J2549" s="62"/>
      <c r="K2549" s="62"/>
      <c r="L2549" s="62"/>
      <c r="M2549" s="67"/>
      <c r="N2549" s="62"/>
      <c r="O2549" s="62"/>
      <c r="P2549" s="62"/>
      <c r="Q2549" s="62"/>
      <c r="R2549" s="66"/>
      <c r="S2549" s="66"/>
      <c r="T2549" s="67"/>
      <c r="U2549" s="67"/>
      <c r="V2549" s="68"/>
      <c r="W2549" s="62"/>
      <c r="X2549" s="62"/>
      <c r="Y2549" s="68"/>
      <c r="Z2549" s="68"/>
      <c r="AA2549" s="68"/>
      <c r="AB2549" s="67"/>
      <c r="AC2549" s="67"/>
      <c r="AD2549" s="67"/>
      <c r="AE2549" s="62"/>
      <c r="AF2549" s="70"/>
      <c r="AG2549" s="67"/>
      <c r="AH2549" s="70"/>
      <c r="AI2549" s="62"/>
      <c r="AJ2549" s="62"/>
      <c r="AK2549" s="62"/>
      <c r="AL2549" s="62"/>
      <c r="AM2549" s="62"/>
      <c r="AN2549" s="70"/>
      <c r="AO2549" s="70"/>
      <c r="AP2549" s="71"/>
      <c r="AQ2549" s="70"/>
      <c r="AR2549" s="83"/>
    </row>
    <row r="2550">
      <c r="A2550" s="61"/>
      <c r="B2550" s="62"/>
      <c r="C2550" s="62"/>
      <c r="D2550" s="62"/>
      <c r="E2550" s="62"/>
      <c r="F2550" s="62"/>
      <c r="G2550" s="62"/>
      <c r="H2550" s="62"/>
      <c r="I2550" s="62"/>
      <c r="J2550" s="62"/>
      <c r="K2550" s="62"/>
      <c r="L2550" s="62"/>
      <c r="M2550" s="67"/>
      <c r="N2550" s="62"/>
      <c r="O2550" s="62"/>
      <c r="P2550" s="62"/>
      <c r="Q2550" s="62"/>
      <c r="R2550" s="66"/>
      <c r="S2550" s="66"/>
      <c r="T2550" s="67"/>
      <c r="U2550" s="67"/>
      <c r="V2550" s="68"/>
      <c r="W2550" s="62"/>
      <c r="X2550" s="62"/>
      <c r="Y2550" s="68"/>
      <c r="Z2550" s="68"/>
      <c r="AA2550" s="68"/>
      <c r="AB2550" s="67"/>
      <c r="AC2550" s="67"/>
      <c r="AD2550" s="67"/>
      <c r="AE2550" s="62"/>
      <c r="AF2550" s="70"/>
      <c r="AG2550" s="67"/>
      <c r="AH2550" s="70"/>
      <c r="AI2550" s="62"/>
      <c r="AJ2550" s="62"/>
      <c r="AK2550" s="62"/>
      <c r="AL2550" s="62"/>
      <c r="AM2550" s="62"/>
      <c r="AN2550" s="70"/>
      <c r="AO2550" s="70"/>
      <c r="AP2550" s="71"/>
      <c r="AQ2550" s="70"/>
      <c r="AR2550" s="83"/>
    </row>
    <row r="2551">
      <c r="A2551" s="61"/>
      <c r="B2551" s="62"/>
      <c r="C2551" s="62"/>
      <c r="D2551" s="62"/>
      <c r="E2551" s="62"/>
      <c r="F2551" s="62"/>
      <c r="G2551" s="62"/>
      <c r="H2551" s="62"/>
      <c r="I2551" s="62"/>
      <c r="J2551" s="62"/>
      <c r="K2551" s="62"/>
      <c r="L2551" s="62"/>
      <c r="M2551" s="67"/>
      <c r="N2551" s="62"/>
      <c r="O2551" s="62"/>
      <c r="P2551" s="62"/>
      <c r="Q2551" s="62"/>
      <c r="R2551" s="66"/>
      <c r="S2551" s="66"/>
      <c r="T2551" s="67"/>
      <c r="U2551" s="67"/>
      <c r="V2551" s="68"/>
      <c r="W2551" s="62"/>
      <c r="X2551" s="62"/>
      <c r="Y2551" s="68"/>
      <c r="Z2551" s="68"/>
      <c r="AA2551" s="68"/>
      <c r="AB2551" s="67"/>
      <c r="AC2551" s="67"/>
      <c r="AD2551" s="67"/>
      <c r="AE2551" s="62"/>
      <c r="AF2551" s="70"/>
      <c r="AG2551" s="67"/>
      <c r="AH2551" s="70"/>
      <c r="AI2551" s="62"/>
      <c r="AJ2551" s="62"/>
      <c r="AK2551" s="62"/>
      <c r="AL2551" s="62"/>
      <c r="AM2551" s="62"/>
      <c r="AN2551" s="70"/>
      <c r="AO2551" s="70"/>
      <c r="AP2551" s="71"/>
      <c r="AQ2551" s="70"/>
      <c r="AR2551" s="83"/>
    </row>
    <row r="2552">
      <c r="A2552" s="61"/>
      <c r="B2552" s="62"/>
      <c r="C2552" s="62"/>
      <c r="D2552" s="62"/>
      <c r="E2552" s="62"/>
      <c r="F2552" s="62"/>
      <c r="G2552" s="62"/>
      <c r="H2552" s="62"/>
      <c r="I2552" s="62"/>
      <c r="J2552" s="62"/>
      <c r="K2552" s="62"/>
      <c r="L2552" s="62"/>
      <c r="M2552" s="67"/>
      <c r="N2552" s="62"/>
      <c r="O2552" s="62"/>
      <c r="P2552" s="62"/>
      <c r="Q2552" s="62"/>
      <c r="R2552" s="66"/>
      <c r="S2552" s="66"/>
      <c r="T2552" s="67"/>
      <c r="U2552" s="67"/>
      <c r="V2552" s="68"/>
      <c r="W2552" s="62"/>
      <c r="X2552" s="62"/>
      <c r="Y2552" s="68"/>
      <c r="Z2552" s="68"/>
      <c r="AA2552" s="68"/>
      <c r="AB2552" s="67"/>
      <c r="AC2552" s="67"/>
      <c r="AD2552" s="67"/>
      <c r="AE2552" s="62"/>
      <c r="AF2552" s="70"/>
      <c r="AG2552" s="67"/>
      <c r="AH2552" s="70"/>
      <c r="AI2552" s="62"/>
      <c r="AJ2552" s="62"/>
      <c r="AK2552" s="62"/>
      <c r="AL2552" s="62"/>
      <c r="AM2552" s="62"/>
      <c r="AN2552" s="70"/>
      <c r="AO2552" s="70"/>
      <c r="AP2552" s="71"/>
      <c r="AQ2552" s="70"/>
      <c r="AR2552" s="83"/>
    </row>
    <row r="2553">
      <c r="A2553" s="61"/>
      <c r="B2553" s="62"/>
      <c r="C2553" s="62"/>
      <c r="D2553" s="62"/>
      <c r="E2553" s="62"/>
      <c r="F2553" s="62"/>
      <c r="G2553" s="62"/>
      <c r="H2553" s="62"/>
      <c r="I2553" s="62"/>
      <c r="J2553" s="62"/>
      <c r="K2553" s="62"/>
      <c r="L2553" s="62"/>
      <c r="M2553" s="67"/>
      <c r="N2553" s="62"/>
      <c r="O2553" s="62"/>
      <c r="P2553" s="62"/>
      <c r="Q2553" s="62"/>
      <c r="R2553" s="66"/>
      <c r="S2553" s="66"/>
      <c r="T2553" s="67"/>
      <c r="U2553" s="67"/>
      <c r="V2553" s="68"/>
      <c r="W2553" s="62"/>
      <c r="X2553" s="62"/>
      <c r="Y2553" s="68"/>
      <c r="Z2553" s="68"/>
      <c r="AA2553" s="68"/>
      <c r="AB2553" s="67"/>
      <c r="AC2553" s="67"/>
      <c r="AD2553" s="67"/>
      <c r="AE2553" s="62"/>
      <c r="AF2553" s="70"/>
      <c r="AG2553" s="67"/>
      <c r="AH2553" s="70"/>
      <c r="AI2553" s="62"/>
      <c r="AJ2553" s="62"/>
      <c r="AK2553" s="62"/>
      <c r="AL2553" s="62"/>
      <c r="AM2553" s="62"/>
      <c r="AN2553" s="70"/>
      <c r="AO2553" s="70"/>
      <c r="AP2553" s="71"/>
      <c r="AQ2553" s="70"/>
      <c r="AR2553" s="83"/>
    </row>
    <row r="2554">
      <c r="A2554" s="61"/>
      <c r="B2554" s="62"/>
      <c r="C2554" s="62"/>
      <c r="D2554" s="62"/>
      <c r="E2554" s="62"/>
      <c r="F2554" s="62"/>
      <c r="G2554" s="62"/>
      <c r="H2554" s="62"/>
      <c r="I2554" s="62"/>
      <c r="J2554" s="62"/>
      <c r="K2554" s="62"/>
      <c r="L2554" s="62"/>
      <c r="M2554" s="67"/>
      <c r="N2554" s="62"/>
      <c r="O2554" s="62"/>
      <c r="P2554" s="62"/>
      <c r="Q2554" s="62"/>
      <c r="R2554" s="66"/>
      <c r="S2554" s="66"/>
      <c r="T2554" s="67"/>
      <c r="U2554" s="67"/>
      <c r="V2554" s="68"/>
      <c r="W2554" s="62"/>
      <c r="X2554" s="62"/>
      <c r="Y2554" s="68"/>
      <c r="Z2554" s="68"/>
      <c r="AA2554" s="68"/>
      <c r="AB2554" s="67"/>
      <c r="AC2554" s="67"/>
      <c r="AD2554" s="67"/>
      <c r="AE2554" s="62"/>
      <c r="AF2554" s="70"/>
      <c r="AG2554" s="67"/>
      <c r="AH2554" s="70"/>
      <c r="AI2554" s="62"/>
      <c r="AJ2554" s="62"/>
      <c r="AK2554" s="62"/>
      <c r="AL2554" s="62"/>
      <c r="AM2554" s="62"/>
      <c r="AN2554" s="70"/>
      <c r="AO2554" s="70"/>
      <c r="AP2554" s="71"/>
      <c r="AQ2554" s="70"/>
      <c r="AR2554" s="83"/>
    </row>
    <row r="2555">
      <c r="A2555" s="61"/>
      <c r="B2555" s="62"/>
      <c r="C2555" s="62"/>
      <c r="D2555" s="62"/>
      <c r="E2555" s="62"/>
      <c r="F2555" s="62"/>
      <c r="G2555" s="62"/>
      <c r="H2555" s="62"/>
      <c r="I2555" s="62"/>
      <c r="J2555" s="62"/>
      <c r="K2555" s="62"/>
      <c r="L2555" s="62"/>
      <c r="M2555" s="67"/>
      <c r="N2555" s="62"/>
      <c r="O2555" s="62"/>
      <c r="P2555" s="62"/>
      <c r="Q2555" s="62"/>
      <c r="R2555" s="66"/>
      <c r="S2555" s="66"/>
      <c r="T2555" s="67"/>
      <c r="U2555" s="67"/>
      <c r="V2555" s="68"/>
      <c r="W2555" s="62"/>
      <c r="X2555" s="62"/>
      <c r="Y2555" s="68"/>
      <c r="Z2555" s="68"/>
      <c r="AA2555" s="68"/>
      <c r="AB2555" s="67"/>
      <c r="AC2555" s="67"/>
      <c r="AD2555" s="67"/>
      <c r="AE2555" s="62"/>
      <c r="AF2555" s="70"/>
      <c r="AG2555" s="67"/>
      <c r="AH2555" s="70"/>
      <c r="AI2555" s="62"/>
      <c r="AJ2555" s="62"/>
      <c r="AK2555" s="62"/>
      <c r="AL2555" s="62"/>
      <c r="AM2555" s="62"/>
      <c r="AN2555" s="70"/>
      <c r="AO2555" s="70"/>
      <c r="AP2555" s="71"/>
      <c r="AQ2555" s="70"/>
      <c r="AR2555" s="83"/>
    </row>
    <row r="2556">
      <c r="A2556" s="61"/>
      <c r="B2556" s="62"/>
      <c r="C2556" s="62"/>
      <c r="D2556" s="62"/>
      <c r="E2556" s="62"/>
      <c r="F2556" s="62"/>
      <c r="G2556" s="62"/>
      <c r="H2556" s="62"/>
      <c r="I2556" s="62"/>
      <c r="J2556" s="62"/>
      <c r="K2556" s="62"/>
      <c r="L2556" s="62"/>
      <c r="M2556" s="67"/>
      <c r="N2556" s="62"/>
      <c r="O2556" s="62"/>
      <c r="P2556" s="62"/>
      <c r="Q2556" s="62"/>
      <c r="R2556" s="66"/>
      <c r="S2556" s="66"/>
      <c r="T2556" s="67"/>
      <c r="U2556" s="67"/>
      <c r="V2556" s="68"/>
      <c r="W2556" s="62"/>
      <c r="X2556" s="62"/>
      <c r="Y2556" s="68"/>
      <c r="Z2556" s="68"/>
      <c r="AA2556" s="68"/>
      <c r="AB2556" s="67"/>
      <c r="AC2556" s="67"/>
      <c r="AD2556" s="67"/>
      <c r="AE2556" s="62"/>
      <c r="AF2556" s="70"/>
      <c r="AG2556" s="67"/>
      <c r="AH2556" s="70"/>
      <c r="AI2556" s="62"/>
      <c r="AJ2556" s="62"/>
      <c r="AK2556" s="62"/>
      <c r="AL2556" s="62"/>
      <c r="AM2556" s="62"/>
      <c r="AN2556" s="70"/>
      <c r="AO2556" s="70"/>
      <c r="AP2556" s="71"/>
      <c r="AQ2556" s="70"/>
      <c r="AR2556" s="83"/>
    </row>
    <row r="2557">
      <c r="A2557" s="61"/>
      <c r="B2557" s="62"/>
      <c r="C2557" s="62"/>
      <c r="D2557" s="62"/>
      <c r="E2557" s="62"/>
      <c r="F2557" s="62"/>
      <c r="G2557" s="62"/>
      <c r="H2557" s="62"/>
      <c r="I2557" s="62"/>
      <c r="J2557" s="62"/>
      <c r="K2557" s="62"/>
      <c r="L2557" s="62"/>
      <c r="M2557" s="67"/>
      <c r="N2557" s="62"/>
      <c r="O2557" s="62"/>
      <c r="P2557" s="62"/>
      <c r="Q2557" s="62"/>
      <c r="R2557" s="66"/>
      <c r="S2557" s="66"/>
      <c r="T2557" s="67"/>
      <c r="U2557" s="67"/>
      <c r="V2557" s="68"/>
      <c r="W2557" s="62"/>
      <c r="X2557" s="62"/>
      <c r="Y2557" s="68"/>
      <c r="Z2557" s="68"/>
      <c r="AA2557" s="68"/>
      <c r="AB2557" s="67"/>
      <c r="AC2557" s="67"/>
      <c r="AD2557" s="67"/>
      <c r="AE2557" s="62"/>
      <c r="AF2557" s="70"/>
      <c r="AG2557" s="67"/>
      <c r="AH2557" s="70"/>
      <c r="AI2557" s="62"/>
      <c r="AJ2557" s="62"/>
      <c r="AK2557" s="62"/>
      <c r="AL2557" s="62"/>
      <c r="AM2557" s="62"/>
      <c r="AN2557" s="70"/>
      <c r="AO2557" s="70"/>
      <c r="AP2557" s="71"/>
      <c r="AQ2557" s="70"/>
      <c r="AR2557" s="83"/>
    </row>
    <row r="2558">
      <c r="A2558" s="61"/>
      <c r="B2558" s="62"/>
      <c r="C2558" s="62"/>
      <c r="D2558" s="62"/>
      <c r="E2558" s="62"/>
      <c r="F2558" s="62"/>
      <c r="G2558" s="62"/>
      <c r="H2558" s="62"/>
      <c r="I2558" s="62"/>
      <c r="J2558" s="62"/>
      <c r="K2558" s="62"/>
      <c r="L2558" s="62"/>
      <c r="M2558" s="67"/>
      <c r="N2558" s="62"/>
      <c r="O2558" s="62"/>
      <c r="P2558" s="62"/>
      <c r="Q2558" s="62"/>
      <c r="R2558" s="66"/>
      <c r="S2558" s="66"/>
      <c r="T2558" s="67"/>
      <c r="U2558" s="67"/>
      <c r="V2558" s="68"/>
      <c r="W2558" s="62"/>
      <c r="X2558" s="62"/>
      <c r="Y2558" s="68"/>
      <c r="Z2558" s="68"/>
      <c r="AA2558" s="68"/>
      <c r="AB2558" s="67"/>
      <c r="AC2558" s="67"/>
      <c r="AD2558" s="67"/>
      <c r="AE2558" s="62"/>
      <c r="AF2558" s="70"/>
      <c r="AG2558" s="67"/>
      <c r="AH2558" s="70"/>
      <c r="AI2558" s="62"/>
      <c r="AJ2558" s="62"/>
      <c r="AK2558" s="62"/>
      <c r="AL2558" s="62"/>
      <c r="AM2558" s="62"/>
      <c r="AN2558" s="70"/>
      <c r="AO2558" s="70"/>
      <c r="AP2558" s="71"/>
      <c r="AQ2558" s="70"/>
      <c r="AR2558" s="83"/>
    </row>
    <row r="2559">
      <c r="A2559" s="61"/>
      <c r="B2559" s="62"/>
      <c r="C2559" s="62"/>
      <c r="D2559" s="62"/>
      <c r="E2559" s="62"/>
      <c r="F2559" s="62"/>
      <c r="G2559" s="62"/>
      <c r="H2559" s="62"/>
      <c r="I2559" s="62"/>
      <c r="J2559" s="62"/>
      <c r="K2559" s="62"/>
      <c r="L2559" s="62"/>
      <c r="M2559" s="67"/>
      <c r="N2559" s="62"/>
      <c r="O2559" s="62"/>
      <c r="P2559" s="62"/>
      <c r="Q2559" s="62"/>
      <c r="R2559" s="66"/>
      <c r="S2559" s="66"/>
      <c r="T2559" s="67"/>
      <c r="U2559" s="67"/>
      <c r="V2559" s="68"/>
      <c r="W2559" s="62"/>
      <c r="X2559" s="62"/>
      <c r="Y2559" s="68"/>
      <c r="Z2559" s="68"/>
      <c r="AA2559" s="68"/>
      <c r="AB2559" s="67"/>
      <c r="AC2559" s="67"/>
      <c r="AD2559" s="67"/>
      <c r="AE2559" s="62"/>
      <c r="AF2559" s="70"/>
      <c r="AG2559" s="67"/>
      <c r="AH2559" s="70"/>
      <c r="AI2559" s="62"/>
      <c r="AJ2559" s="62"/>
      <c r="AK2559" s="62"/>
      <c r="AL2559" s="62"/>
      <c r="AM2559" s="62"/>
      <c r="AN2559" s="70"/>
      <c r="AO2559" s="70"/>
      <c r="AP2559" s="71"/>
      <c r="AQ2559" s="70"/>
      <c r="AR2559" s="83"/>
    </row>
    <row r="2560">
      <c r="A2560" s="61"/>
      <c r="B2560" s="62"/>
      <c r="C2560" s="62"/>
      <c r="D2560" s="62"/>
      <c r="E2560" s="62"/>
      <c r="F2560" s="62"/>
      <c r="G2560" s="62"/>
      <c r="H2560" s="62"/>
      <c r="I2560" s="62"/>
      <c r="J2560" s="62"/>
      <c r="K2560" s="62"/>
      <c r="L2560" s="62"/>
      <c r="M2560" s="67"/>
      <c r="N2560" s="62"/>
      <c r="O2560" s="62"/>
      <c r="P2560" s="62"/>
      <c r="Q2560" s="62"/>
      <c r="R2560" s="66"/>
      <c r="S2560" s="66"/>
      <c r="T2560" s="67"/>
      <c r="U2560" s="67"/>
      <c r="V2560" s="68"/>
      <c r="W2560" s="62"/>
      <c r="X2560" s="62"/>
      <c r="Y2560" s="68"/>
      <c r="Z2560" s="68"/>
      <c r="AA2560" s="68"/>
      <c r="AB2560" s="67"/>
      <c r="AC2560" s="67"/>
      <c r="AD2560" s="67"/>
      <c r="AE2560" s="62"/>
      <c r="AF2560" s="70"/>
      <c r="AG2560" s="67"/>
      <c r="AH2560" s="70"/>
      <c r="AI2560" s="62"/>
      <c r="AJ2560" s="62"/>
      <c r="AK2560" s="62"/>
      <c r="AL2560" s="62"/>
      <c r="AM2560" s="62"/>
      <c r="AN2560" s="70"/>
      <c r="AO2560" s="70"/>
      <c r="AP2560" s="71"/>
      <c r="AQ2560" s="70"/>
      <c r="AR2560" s="83"/>
    </row>
    <row r="2561">
      <c r="A2561" s="61"/>
      <c r="B2561" s="62"/>
      <c r="C2561" s="62"/>
      <c r="D2561" s="62"/>
      <c r="E2561" s="62"/>
      <c r="F2561" s="62"/>
      <c r="G2561" s="62"/>
      <c r="H2561" s="62"/>
      <c r="I2561" s="62"/>
      <c r="J2561" s="62"/>
      <c r="K2561" s="62"/>
      <c r="L2561" s="62"/>
      <c r="M2561" s="67"/>
      <c r="N2561" s="62"/>
      <c r="O2561" s="62"/>
      <c r="P2561" s="62"/>
      <c r="Q2561" s="62"/>
      <c r="R2561" s="66"/>
      <c r="S2561" s="66"/>
      <c r="T2561" s="67"/>
      <c r="U2561" s="67"/>
      <c r="V2561" s="68"/>
      <c r="W2561" s="62"/>
      <c r="X2561" s="62"/>
      <c r="Y2561" s="68"/>
      <c r="Z2561" s="68"/>
      <c r="AA2561" s="68"/>
      <c r="AB2561" s="67"/>
      <c r="AC2561" s="67"/>
      <c r="AD2561" s="67"/>
      <c r="AE2561" s="62"/>
      <c r="AF2561" s="70"/>
      <c r="AG2561" s="67"/>
      <c r="AH2561" s="70"/>
      <c r="AI2561" s="62"/>
      <c r="AJ2561" s="62"/>
      <c r="AK2561" s="62"/>
      <c r="AL2561" s="62"/>
      <c r="AM2561" s="62"/>
      <c r="AN2561" s="70"/>
      <c r="AO2561" s="70"/>
      <c r="AP2561" s="71"/>
      <c r="AQ2561" s="70"/>
      <c r="AR2561" s="83"/>
    </row>
    <row r="2562">
      <c r="A2562" s="61"/>
      <c r="B2562" s="62"/>
      <c r="C2562" s="62"/>
      <c r="D2562" s="62"/>
      <c r="E2562" s="62"/>
      <c r="F2562" s="62"/>
      <c r="G2562" s="62"/>
      <c r="H2562" s="62"/>
      <c r="I2562" s="62"/>
      <c r="J2562" s="62"/>
      <c r="K2562" s="62"/>
      <c r="L2562" s="62"/>
      <c r="M2562" s="67"/>
      <c r="N2562" s="62"/>
      <c r="O2562" s="62"/>
      <c r="P2562" s="62"/>
      <c r="Q2562" s="62"/>
      <c r="R2562" s="66"/>
      <c r="S2562" s="66"/>
      <c r="T2562" s="67"/>
      <c r="U2562" s="67"/>
      <c r="V2562" s="68"/>
      <c r="W2562" s="62"/>
      <c r="X2562" s="62"/>
      <c r="Y2562" s="68"/>
      <c r="Z2562" s="68"/>
      <c r="AA2562" s="68"/>
      <c r="AB2562" s="67"/>
      <c r="AC2562" s="67"/>
      <c r="AD2562" s="67"/>
      <c r="AE2562" s="62"/>
      <c r="AF2562" s="70"/>
      <c r="AG2562" s="67"/>
      <c r="AH2562" s="70"/>
      <c r="AI2562" s="62"/>
      <c r="AJ2562" s="62"/>
      <c r="AK2562" s="62"/>
      <c r="AL2562" s="62"/>
      <c r="AM2562" s="62"/>
      <c r="AN2562" s="70"/>
      <c r="AO2562" s="70"/>
      <c r="AP2562" s="71"/>
      <c r="AQ2562" s="70"/>
      <c r="AR2562" s="83"/>
    </row>
    <row r="2563">
      <c r="A2563" s="61"/>
      <c r="B2563" s="62"/>
      <c r="C2563" s="62"/>
      <c r="D2563" s="62"/>
      <c r="E2563" s="62"/>
      <c r="F2563" s="62"/>
      <c r="G2563" s="62"/>
      <c r="H2563" s="62"/>
      <c r="I2563" s="62"/>
      <c r="J2563" s="62"/>
      <c r="K2563" s="62"/>
      <c r="L2563" s="62"/>
      <c r="M2563" s="67"/>
      <c r="N2563" s="62"/>
      <c r="O2563" s="62"/>
      <c r="P2563" s="62"/>
      <c r="Q2563" s="62"/>
      <c r="R2563" s="66"/>
      <c r="S2563" s="66"/>
      <c r="T2563" s="67"/>
      <c r="U2563" s="67"/>
      <c r="V2563" s="68"/>
      <c r="W2563" s="62"/>
      <c r="X2563" s="62"/>
      <c r="Y2563" s="68"/>
      <c r="Z2563" s="68"/>
      <c r="AA2563" s="68"/>
      <c r="AB2563" s="67"/>
      <c r="AC2563" s="67"/>
      <c r="AD2563" s="67"/>
      <c r="AE2563" s="62"/>
      <c r="AF2563" s="70"/>
      <c r="AG2563" s="67"/>
      <c r="AH2563" s="70"/>
      <c r="AI2563" s="62"/>
      <c r="AJ2563" s="62"/>
      <c r="AK2563" s="62"/>
      <c r="AL2563" s="62"/>
      <c r="AM2563" s="62"/>
      <c r="AN2563" s="70"/>
      <c r="AO2563" s="70"/>
      <c r="AP2563" s="71"/>
      <c r="AQ2563" s="70"/>
      <c r="AR2563" s="83"/>
    </row>
    <row r="2564">
      <c r="A2564" s="61"/>
      <c r="B2564" s="62"/>
      <c r="C2564" s="62"/>
      <c r="D2564" s="62"/>
      <c r="E2564" s="62"/>
      <c r="F2564" s="62"/>
      <c r="G2564" s="62"/>
      <c r="H2564" s="62"/>
      <c r="I2564" s="62"/>
      <c r="J2564" s="62"/>
      <c r="K2564" s="62"/>
      <c r="L2564" s="62"/>
      <c r="M2564" s="67"/>
      <c r="N2564" s="62"/>
      <c r="O2564" s="62"/>
      <c r="P2564" s="62"/>
      <c r="Q2564" s="62"/>
      <c r="R2564" s="66"/>
      <c r="S2564" s="66"/>
      <c r="T2564" s="67"/>
      <c r="U2564" s="67"/>
      <c r="V2564" s="68"/>
      <c r="W2564" s="62"/>
      <c r="X2564" s="62"/>
      <c r="Y2564" s="68"/>
      <c r="Z2564" s="68"/>
      <c r="AA2564" s="68"/>
      <c r="AB2564" s="67"/>
      <c r="AC2564" s="67"/>
      <c r="AD2564" s="67"/>
      <c r="AE2564" s="62"/>
      <c r="AF2564" s="70"/>
      <c r="AG2564" s="67"/>
      <c r="AH2564" s="70"/>
      <c r="AI2564" s="62"/>
      <c r="AJ2564" s="62"/>
      <c r="AK2564" s="62"/>
      <c r="AL2564" s="62"/>
      <c r="AM2564" s="62"/>
      <c r="AN2564" s="70"/>
      <c r="AO2564" s="70"/>
      <c r="AP2564" s="71"/>
      <c r="AQ2564" s="70"/>
      <c r="AR2564" s="83"/>
    </row>
    <row r="2565">
      <c r="A2565" s="61"/>
      <c r="B2565" s="62"/>
      <c r="C2565" s="62"/>
      <c r="D2565" s="62"/>
      <c r="E2565" s="62"/>
      <c r="F2565" s="62"/>
      <c r="G2565" s="62"/>
      <c r="H2565" s="62"/>
      <c r="I2565" s="62"/>
      <c r="J2565" s="62"/>
      <c r="K2565" s="62"/>
      <c r="L2565" s="62"/>
      <c r="M2565" s="67"/>
      <c r="N2565" s="62"/>
      <c r="O2565" s="62"/>
      <c r="P2565" s="62"/>
      <c r="Q2565" s="62"/>
      <c r="R2565" s="66"/>
      <c r="S2565" s="66"/>
      <c r="T2565" s="67"/>
      <c r="U2565" s="67"/>
      <c r="V2565" s="68"/>
      <c r="W2565" s="62"/>
      <c r="X2565" s="62"/>
      <c r="Y2565" s="68"/>
      <c r="Z2565" s="68"/>
      <c r="AA2565" s="68"/>
      <c r="AB2565" s="67"/>
      <c r="AC2565" s="67"/>
      <c r="AD2565" s="67"/>
      <c r="AE2565" s="62"/>
      <c r="AF2565" s="70"/>
      <c r="AG2565" s="67"/>
      <c r="AH2565" s="70"/>
      <c r="AI2565" s="62"/>
      <c r="AJ2565" s="62"/>
      <c r="AK2565" s="62"/>
      <c r="AL2565" s="62"/>
      <c r="AM2565" s="62"/>
      <c r="AN2565" s="70"/>
      <c r="AO2565" s="70"/>
      <c r="AP2565" s="71"/>
      <c r="AQ2565" s="70"/>
      <c r="AR2565" s="83"/>
    </row>
    <row r="2566">
      <c r="A2566" s="61"/>
      <c r="B2566" s="62"/>
      <c r="C2566" s="62"/>
      <c r="D2566" s="62"/>
      <c r="E2566" s="62"/>
      <c r="F2566" s="62"/>
      <c r="G2566" s="62"/>
      <c r="H2566" s="62"/>
      <c r="I2566" s="62"/>
      <c r="J2566" s="62"/>
      <c r="K2566" s="62"/>
      <c r="L2566" s="62"/>
      <c r="M2566" s="67"/>
      <c r="N2566" s="62"/>
      <c r="O2566" s="62"/>
      <c r="P2566" s="62"/>
      <c r="Q2566" s="62"/>
      <c r="R2566" s="66"/>
      <c r="S2566" s="66"/>
      <c r="T2566" s="67"/>
      <c r="U2566" s="67"/>
      <c r="V2566" s="68"/>
      <c r="W2566" s="62"/>
      <c r="X2566" s="62"/>
      <c r="Y2566" s="68"/>
      <c r="Z2566" s="68"/>
      <c r="AA2566" s="68"/>
      <c r="AB2566" s="67"/>
      <c r="AC2566" s="67"/>
      <c r="AD2566" s="67"/>
      <c r="AE2566" s="62"/>
      <c r="AF2566" s="70"/>
      <c r="AG2566" s="67"/>
      <c r="AH2566" s="70"/>
      <c r="AI2566" s="62"/>
      <c r="AJ2566" s="62"/>
      <c r="AK2566" s="62"/>
      <c r="AL2566" s="62"/>
      <c r="AM2566" s="62"/>
      <c r="AN2566" s="70"/>
      <c r="AO2566" s="70"/>
      <c r="AP2566" s="71"/>
      <c r="AQ2566" s="70"/>
      <c r="AR2566" s="83"/>
    </row>
    <row r="2567">
      <c r="A2567" s="61"/>
      <c r="B2567" s="62"/>
      <c r="C2567" s="62"/>
      <c r="D2567" s="62"/>
      <c r="E2567" s="62"/>
      <c r="F2567" s="62"/>
      <c r="G2567" s="62"/>
      <c r="H2567" s="62"/>
      <c r="I2567" s="62"/>
      <c r="J2567" s="62"/>
      <c r="K2567" s="62"/>
      <c r="L2567" s="62"/>
      <c r="M2567" s="67"/>
      <c r="N2567" s="62"/>
      <c r="O2567" s="62"/>
      <c r="P2567" s="62"/>
      <c r="Q2567" s="62"/>
      <c r="R2567" s="66"/>
      <c r="S2567" s="66"/>
      <c r="T2567" s="67"/>
      <c r="U2567" s="67"/>
      <c r="V2567" s="68"/>
      <c r="W2567" s="62"/>
      <c r="X2567" s="62"/>
      <c r="Y2567" s="68"/>
      <c r="Z2567" s="68"/>
      <c r="AA2567" s="68"/>
      <c r="AB2567" s="67"/>
      <c r="AC2567" s="67"/>
      <c r="AD2567" s="67"/>
      <c r="AE2567" s="62"/>
      <c r="AF2567" s="70"/>
      <c r="AG2567" s="67"/>
      <c r="AH2567" s="70"/>
      <c r="AI2567" s="62"/>
      <c r="AJ2567" s="62"/>
      <c r="AK2567" s="62"/>
      <c r="AL2567" s="62"/>
      <c r="AM2567" s="62"/>
      <c r="AN2567" s="70"/>
      <c r="AO2567" s="70"/>
      <c r="AP2567" s="71"/>
      <c r="AQ2567" s="70"/>
      <c r="AR2567" s="83"/>
    </row>
    <row r="2568">
      <c r="A2568" s="61"/>
      <c r="B2568" s="62"/>
      <c r="C2568" s="62"/>
      <c r="D2568" s="62"/>
      <c r="E2568" s="62"/>
      <c r="F2568" s="62"/>
      <c r="G2568" s="62"/>
      <c r="H2568" s="62"/>
      <c r="I2568" s="62"/>
      <c r="J2568" s="62"/>
      <c r="K2568" s="62"/>
      <c r="L2568" s="62"/>
      <c r="M2568" s="67"/>
      <c r="N2568" s="62"/>
      <c r="O2568" s="62"/>
      <c r="P2568" s="62"/>
      <c r="Q2568" s="62"/>
      <c r="R2568" s="66"/>
      <c r="S2568" s="66"/>
      <c r="T2568" s="67"/>
      <c r="U2568" s="67"/>
      <c r="V2568" s="68"/>
      <c r="W2568" s="62"/>
      <c r="X2568" s="62"/>
      <c r="Y2568" s="68"/>
      <c r="Z2568" s="68"/>
      <c r="AA2568" s="68"/>
      <c r="AB2568" s="67"/>
      <c r="AC2568" s="67"/>
      <c r="AD2568" s="67"/>
      <c r="AE2568" s="62"/>
      <c r="AF2568" s="70"/>
      <c r="AG2568" s="67"/>
      <c r="AH2568" s="70"/>
      <c r="AI2568" s="62"/>
      <c r="AJ2568" s="62"/>
      <c r="AK2568" s="62"/>
      <c r="AL2568" s="62"/>
      <c r="AM2568" s="62"/>
      <c r="AN2568" s="70"/>
      <c r="AO2568" s="70"/>
      <c r="AP2568" s="71"/>
      <c r="AQ2568" s="70"/>
      <c r="AR2568" s="83"/>
    </row>
    <row r="2569">
      <c r="A2569" s="61"/>
      <c r="B2569" s="62"/>
      <c r="C2569" s="62"/>
      <c r="D2569" s="62"/>
      <c r="E2569" s="62"/>
      <c r="F2569" s="62"/>
      <c r="G2569" s="62"/>
      <c r="H2569" s="62"/>
      <c r="I2569" s="62"/>
      <c r="J2569" s="62"/>
      <c r="K2569" s="62"/>
      <c r="L2569" s="62"/>
      <c r="M2569" s="67"/>
      <c r="N2569" s="62"/>
      <c r="O2569" s="62"/>
      <c r="P2569" s="62"/>
      <c r="Q2569" s="62"/>
      <c r="R2569" s="66"/>
      <c r="S2569" s="66"/>
      <c r="T2569" s="67"/>
      <c r="U2569" s="67"/>
      <c r="V2569" s="68"/>
      <c r="W2569" s="62"/>
      <c r="X2569" s="62"/>
      <c r="Y2569" s="68"/>
      <c r="Z2569" s="68"/>
      <c r="AA2569" s="68"/>
      <c r="AB2569" s="67"/>
      <c r="AC2569" s="67"/>
      <c r="AD2569" s="67"/>
      <c r="AE2569" s="62"/>
      <c r="AF2569" s="70"/>
      <c r="AG2569" s="67"/>
      <c r="AH2569" s="70"/>
      <c r="AI2569" s="62"/>
      <c r="AJ2569" s="62"/>
      <c r="AK2569" s="62"/>
      <c r="AL2569" s="62"/>
      <c r="AM2569" s="62"/>
      <c r="AN2569" s="70"/>
      <c r="AO2569" s="70"/>
      <c r="AP2569" s="71"/>
      <c r="AQ2569" s="70"/>
      <c r="AR2569" s="83"/>
    </row>
    <row r="2570">
      <c r="A2570" s="61"/>
      <c r="B2570" s="62"/>
      <c r="C2570" s="62"/>
      <c r="D2570" s="62"/>
      <c r="E2570" s="62"/>
      <c r="F2570" s="62"/>
      <c r="G2570" s="62"/>
      <c r="H2570" s="62"/>
      <c r="I2570" s="62"/>
      <c r="J2570" s="62"/>
      <c r="K2570" s="62"/>
      <c r="L2570" s="62"/>
      <c r="M2570" s="67"/>
      <c r="N2570" s="62"/>
      <c r="O2570" s="62"/>
      <c r="P2570" s="62"/>
      <c r="Q2570" s="62"/>
      <c r="R2570" s="66"/>
      <c r="S2570" s="66"/>
      <c r="T2570" s="67"/>
      <c r="U2570" s="67"/>
      <c r="V2570" s="68"/>
      <c r="W2570" s="62"/>
      <c r="X2570" s="62"/>
      <c r="Y2570" s="68"/>
      <c r="Z2570" s="68"/>
      <c r="AA2570" s="68"/>
      <c r="AB2570" s="67"/>
      <c r="AC2570" s="67"/>
      <c r="AD2570" s="67"/>
      <c r="AE2570" s="62"/>
      <c r="AF2570" s="70"/>
      <c r="AG2570" s="67"/>
      <c r="AH2570" s="70"/>
      <c r="AI2570" s="62"/>
      <c r="AJ2570" s="62"/>
      <c r="AK2570" s="62"/>
      <c r="AL2570" s="62"/>
      <c r="AM2570" s="62"/>
      <c r="AN2570" s="70"/>
      <c r="AO2570" s="70"/>
      <c r="AP2570" s="71"/>
      <c r="AQ2570" s="70"/>
      <c r="AR2570" s="83"/>
    </row>
    <row r="2571">
      <c r="A2571" s="61"/>
      <c r="B2571" s="62"/>
      <c r="C2571" s="62"/>
      <c r="D2571" s="62"/>
      <c r="E2571" s="62"/>
      <c r="F2571" s="62"/>
      <c r="G2571" s="62"/>
      <c r="H2571" s="62"/>
      <c r="I2571" s="62"/>
      <c r="J2571" s="62"/>
      <c r="K2571" s="62"/>
      <c r="L2571" s="62"/>
      <c r="M2571" s="67"/>
      <c r="N2571" s="62"/>
      <c r="O2571" s="62"/>
      <c r="P2571" s="62"/>
      <c r="Q2571" s="62"/>
      <c r="R2571" s="66"/>
      <c r="S2571" s="66"/>
      <c r="T2571" s="67"/>
      <c r="U2571" s="67"/>
      <c r="V2571" s="68"/>
      <c r="W2571" s="62"/>
      <c r="X2571" s="62"/>
      <c r="Y2571" s="68"/>
      <c r="Z2571" s="68"/>
      <c r="AA2571" s="68"/>
      <c r="AB2571" s="67"/>
      <c r="AC2571" s="67"/>
      <c r="AD2571" s="67"/>
      <c r="AE2571" s="62"/>
      <c r="AF2571" s="70"/>
      <c r="AG2571" s="67"/>
      <c r="AH2571" s="70"/>
      <c r="AI2571" s="62"/>
      <c r="AJ2571" s="62"/>
      <c r="AK2571" s="62"/>
      <c r="AL2571" s="62"/>
      <c r="AM2571" s="62"/>
      <c r="AN2571" s="70"/>
      <c r="AO2571" s="70"/>
      <c r="AP2571" s="71"/>
      <c r="AQ2571" s="70"/>
      <c r="AR2571" s="83"/>
    </row>
    <row r="2572">
      <c r="A2572" s="61"/>
      <c r="B2572" s="62"/>
      <c r="C2572" s="62"/>
      <c r="D2572" s="62"/>
      <c r="E2572" s="62"/>
      <c r="F2572" s="62"/>
      <c r="G2572" s="62"/>
      <c r="H2572" s="62"/>
      <c r="I2572" s="62"/>
      <c r="J2572" s="62"/>
      <c r="K2572" s="62"/>
      <c r="L2572" s="62"/>
      <c r="M2572" s="67"/>
      <c r="N2572" s="62"/>
      <c r="O2572" s="62"/>
      <c r="P2572" s="62"/>
      <c r="Q2572" s="62"/>
      <c r="R2572" s="66"/>
      <c r="S2572" s="66"/>
      <c r="T2572" s="67"/>
      <c r="U2572" s="67"/>
      <c r="V2572" s="68"/>
      <c r="W2572" s="62"/>
      <c r="X2572" s="62"/>
      <c r="Y2572" s="68"/>
      <c r="Z2572" s="68"/>
      <c r="AA2572" s="68"/>
      <c r="AB2572" s="67"/>
      <c r="AC2572" s="67"/>
      <c r="AD2572" s="67"/>
      <c r="AE2572" s="62"/>
      <c r="AF2572" s="70"/>
      <c r="AG2572" s="67"/>
      <c r="AH2572" s="70"/>
      <c r="AI2572" s="62"/>
      <c r="AJ2572" s="62"/>
      <c r="AK2572" s="62"/>
      <c r="AL2572" s="62"/>
      <c r="AM2572" s="62"/>
      <c r="AN2572" s="70"/>
      <c r="AO2572" s="70"/>
      <c r="AP2572" s="71"/>
      <c r="AQ2572" s="70"/>
      <c r="AR2572" s="83"/>
    </row>
    <row r="2573">
      <c r="A2573" s="61"/>
      <c r="B2573" s="62"/>
      <c r="C2573" s="62"/>
      <c r="D2573" s="62"/>
      <c r="E2573" s="62"/>
      <c r="F2573" s="62"/>
      <c r="G2573" s="62"/>
      <c r="H2573" s="62"/>
      <c r="I2573" s="62"/>
      <c r="J2573" s="62"/>
      <c r="K2573" s="62"/>
      <c r="L2573" s="62"/>
      <c r="M2573" s="67"/>
      <c r="N2573" s="62"/>
      <c r="O2573" s="62"/>
      <c r="P2573" s="62"/>
      <c r="Q2573" s="62"/>
      <c r="R2573" s="66"/>
      <c r="S2573" s="66"/>
      <c r="T2573" s="67"/>
      <c r="U2573" s="67"/>
      <c r="V2573" s="68"/>
      <c r="W2573" s="62"/>
      <c r="X2573" s="62"/>
      <c r="Y2573" s="68"/>
      <c r="Z2573" s="68"/>
      <c r="AA2573" s="68"/>
      <c r="AB2573" s="67"/>
      <c r="AC2573" s="67"/>
      <c r="AD2573" s="67"/>
      <c r="AE2573" s="62"/>
      <c r="AF2573" s="70"/>
      <c r="AG2573" s="67"/>
      <c r="AH2573" s="70"/>
      <c r="AI2573" s="62"/>
      <c r="AJ2573" s="62"/>
      <c r="AK2573" s="62"/>
      <c r="AL2573" s="62"/>
      <c r="AM2573" s="62"/>
      <c r="AN2573" s="70"/>
      <c r="AO2573" s="70"/>
      <c r="AP2573" s="71"/>
      <c r="AQ2573" s="70"/>
      <c r="AR2573" s="83"/>
    </row>
    <row r="2574">
      <c r="A2574" s="61"/>
      <c r="B2574" s="62"/>
      <c r="C2574" s="62"/>
      <c r="D2574" s="62"/>
      <c r="E2574" s="62"/>
      <c r="F2574" s="62"/>
      <c r="G2574" s="62"/>
      <c r="H2574" s="62"/>
      <c r="I2574" s="62"/>
      <c r="J2574" s="62"/>
      <c r="K2574" s="62"/>
      <c r="L2574" s="62"/>
      <c r="M2574" s="67"/>
      <c r="N2574" s="62"/>
      <c r="O2574" s="62"/>
      <c r="P2574" s="62"/>
      <c r="Q2574" s="62"/>
      <c r="R2574" s="66"/>
      <c r="S2574" s="66"/>
      <c r="T2574" s="67"/>
      <c r="U2574" s="67"/>
      <c r="V2574" s="68"/>
      <c r="W2574" s="62"/>
      <c r="X2574" s="62"/>
      <c r="Y2574" s="68"/>
      <c r="Z2574" s="68"/>
      <c r="AA2574" s="68"/>
      <c r="AB2574" s="67"/>
      <c r="AC2574" s="67"/>
      <c r="AD2574" s="67"/>
      <c r="AE2574" s="62"/>
      <c r="AF2574" s="70"/>
      <c r="AG2574" s="67"/>
      <c r="AH2574" s="70"/>
      <c r="AI2574" s="62"/>
      <c r="AJ2574" s="62"/>
      <c r="AK2574" s="62"/>
      <c r="AL2574" s="62"/>
      <c r="AM2574" s="62"/>
      <c r="AN2574" s="70"/>
      <c r="AO2574" s="70"/>
      <c r="AP2574" s="71"/>
      <c r="AQ2574" s="70"/>
      <c r="AR2574" s="83"/>
    </row>
    <row r="2575">
      <c r="A2575" s="61"/>
      <c r="B2575" s="62"/>
      <c r="C2575" s="62"/>
      <c r="D2575" s="62"/>
      <c r="E2575" s="62"/>
      <c r="F2575" s="62"/>
      <c r="G2575" s="62"/>
      <c r="H2575" s="62"/>
      <c r="I2575" s="62"/>
      <c r="J2575" s="62"/>
      <c r="K2575" s="62"/>
      <c r="L2575" s="62"/>
      <c r="M2575" s="67"/>
      <c r="N2575" s="62"/>
      <c r="O2575" s="62"/>
      <c r="P2575" s="62"/>
      <c r="Q2575" s="62"/>
      <c r="R2575" s="66"/>
      <c r="S2575" s="66"/>
      <c r="T2575" s="67"/>
      <c r="U2575" s="67"/>
      <c r="V2575" s="68"/>
      <c r="W2575" s="62"/>
      <c r="X2575" s="62"/>
      <c r="Y2575" s="68"/>
      <c r="Z2575" s="68"/>
      <c r="AA2575" s="68"/>
      <c r="AB2575" s="67"/>
      <c r="AC2575" s="67"/>
      <c r="AD2575" s="67"/>
      <c r="AE2575" s="62"/>
      <c r="AF2575" s="70"/>
      <c r="AG2575" s="67"/>
      <c r="AH2575" s="70"/>
      <c r="AI2575" s="62"/>
      <c r="AJ2575" s="62"/>
      <c r="AK2575" s="62"/>
      <c r="AL2575" s="62"/>
      <c r="AM2575" s="62"/>
      <c r="AN2575" s="70"/>
      <c r="AO2575" s="70"/>
      <c r="AP2575" s="71"/>
      <c r="AQ2575" s="70"/>
      <c r="AR2575" s="83"/>
    </row>
    <row r="2576">
      <c r="A2576" s="61"/>
      <c r="B2576" s="62"/>
      <c r="C2576" s="62"/>
      <c r="D2576" s="62"/>
      <c r="E2576" s="62"/>
      <c r="F2576" s="62"/>
      <c r="G2576" s="62"/>
      <c r="H2576" s="62"/>
      <c r="I2576" s="62"/>
      <c r="J2576" s="62"/>
      <c r="K2576" s="62"/>
      <c r="L2576" s="62"/>
      <c r="M2576" s="67"/>
      <c r="N2576" s="62"/>
      <c r="O2576" s="62"/>
      <c r="P2576" s="62"/>
      <c r="Q2576" s="62"/>
      <c r="R2576" s="66"/>
      <c r="S2576" s="66"/>
      <c r="T2576" s="67"/>
      <c r="U2576" s="67"/>
      <c r="V2576" s="68"/>
      <c r="W2576" s="62"/>
      <c r="X2576" s="62"/>
      <c r="Y2576" s="68"/>
      <c r="Z2576" s="68"/>
      <c r="AA2576" s="68"/>
      <c r="AB2576" s="67"/>
      <c r="AC2576" s="67"/>
      <c r="AD2576" s="67"/>
      <c r="AE2576" s="62"/>
      <c r="AF2576" s="70"/>
      <c r="AG2576" s="67"/>
      <c r="AH2576" s="70"/>
      <c r="AI2576" s="62"/>
      <c r="AJ2576" s="62"/>
      <c r="AK2576" s="62"/>
      <c r="AL2576" s="62"/>
      <c r="AM2576" s="62"/>
      <c r="AN2576" s="70"/>
      <c r="AO2576" s="70"/>
      <c r="AP2576" s="71"/>
      <c r="AQ2576" s="70"/>
      <c r="AR2576" s="83"/>
    </row>
    <row r="2577">
      <c r="A2577" s="61"/>
      <c r="B2577" s="62"/>
      <c r="C2577" s="62"/>
      <c r="D2577" s="62"/>
      <c r="E2577" s="62"/>
      <c r="F2577" s="62"/>
      <c r="G2577" s="62"/>
      <c r="H2577" s="62"/>
      <c r="I2577" s="62"/>
      <c r="J2577" s="62"/>
      <c r="K2577" s="62"/>
      <c r="L2577" s="62"/>
      <c r="M2577" s="67"/>
      <c r="N2577" s="62"/>
      <c r="O2577" s="62"/>
      <c r="P2577" s="62"/>
      <c r="Q2577" s="62"/>
      <c r="R2577" s="66"/>
      <c r="S2577" s="66"/>
      <c r="T2577" s="67"/>
      <c r="U2577" s="67"/>
      <c r="V2577" s="68"/>
      <c r="W2577" s="62"/>
      <c r="X2577" s="62"/>
      <c r="Y2577" s="68"/>
      <c r="Z2577" s="68"/>
      <c r="AA2577" s="68"/>
      <c r="AB2577" s="67"/>
      <c r="AC2577" s="67"/>
      <c r="AD2577" s="67"/>
      <c r="AE2577" s="62"/>
      <c r="AF2577" s="70"/>
      <c r="AG2577" s="67"/>
      <c r="AH2577" s="70"/>
      <c r="AI2577" s="62"/>
      <c r="AJ2577" s="62"/>
      <c r="AK2577" s="62"/>
      <c r="AL2577" s="62"/>
      <c r="AM2577" s="62"/>
      <c r="AN2577" s="70"/>
      <c r="AO2577" s="70"/>
      <c r="AP2577" s="71"/>
      <c r="AQ2577" s="70"/>
      <c r="AR2577" s="83"/>
    </row>
    <row r="2578">
      <c r="A2578" s="61"/>
      <c r="B2578" s="62"/>
      <c r="C2578" s="62"/>
      <c r="D2578" s="62"/>
      <c r="E2578" s="62"/>
      <c r="F2578" s="62"/>
      <c r="G2578" s="62"/>
      <c r="H2578" s="62"/>
      <c r="I2578" s="62"/>
      <c r="J2578" s="62"/>
      <c r="K2578" s="62"/>
      <c r="L2578" s="62"/>
      <c r="M2578" s="67"/>
      <c r="N2578" s="62"/>
      <c r="O2578" s="62"/>
      <c r="P2578" s="62"/>
      <c r="Q2578" s="62"/>
      <c r="R2578" s="66"/>
      <c r="S2578" s="66"/>
      <c r="T2578" s="67"/>
      <c r="U2578" s="67"/>
      <c r="V2578" s="68"/>
      <c r="W2578" s="62"/>
      <c r="X2578" s="62"/>
      <c r="Y2578" s="68"/>
      <c r="Z2578" s="68"/>
      <c r="AA2578" s="68"/>
      <c r="AB2578" s="67"/>
      <c r="AC2578" s="67"/>
      <c r="AD2578" s="67"/>
      <c r="AE2578" s="62"/>
      <c r="AF2578" s="70"/>
      <c r="AG2578" s="67"/>
      <c r="AH2578" s="70"/>
      <c r="AI2578" s="62"/>
      <c r="AJ2578" s="62"/>
      <c r="AK2578" s="62"/>
      <c r="AL2578" s="62"/>
      <c r="AM2578" s="62"/>
      <c r="AN2578" s="70"/>
      <c r="AO2578" s="70"/>
      <c r="AP2578" s="71"/>
      <c r="AQ2578" s="70"/>
      <c r="AR2578" s="83"/>
    </row>
    <row r="2579">
      <c r="A2579" s="61"/>
      <c r="B2579" s="62"/>
      <c r="C2579" s="62"/>
      <c r="D2579" s="62"/>
      <c r="E2579" s="62"/>
      <c r="F2579" s="62"/>
      <c r="G2579" s="62"/>
      <c r="H2579" s="62"/>
      <c r="I2579" s="62"/>
      <c r="J2579" s="62"/>
      <c r="K2579" s="62"/>
      <c r="L2579" s="62"/>
      <c r="M2579" s="67"/>
      <c r="N2579" s="62"/>
      <c r="O2579" s="62"/>
      <c r="P2579" s="62"/>
      <c r="Q2579" s="62"/>
      <c r="R2579" s="66"/>
      <c r="S2579" s="66"/>
      <c r="T2579" s="67"/>
      <c r="U2579" s="67"/>
      <c r="V2579" s="68"/>
      <c r="W2579" s="62"/>
      <c r="X2579" s="62"/>
      <c r="Y2579" s="68"/>
      <c r="Z2579" s="68"/>
      <c r="AA2579" s="68"/>
      <c r="AB2579" s="67"/>
      <c r="AC2579" s="67"/>
      <c r="AD2579" s="67"/>
      <c r="AE2579" s="62"/>
      <c r="AF2579" s="70"/>
      <c r="AG2579" s="67"/>
      <c r="AH2579" s="70"/>
      <c r="AI2579" s="62"/>
      <c r="AJ2579" s="62"/>
      <c r="AK2579" s="62"/>
      <c r="AL2579" s="62"/>
      <c r="AM2579" s="62"/>
      <c r="AN2579" s="70"/>
      <c r="AO2579" s="70"/>
      <c r="AP2579" s="71"/>
      <c r="AQ2579" s="70"/>
      <c r="AR2579" s="83"/>
    </row>
  </sheetData>
  <autoFilter ref="$A$1:$AR$2579"/>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sheetPr>
  <sheetViews>
    <sheetView workbookViewId="0"/>
  </sheetViews>
  <sheetFormatPr customHeight="1" defaultColWidth="12.63" defaultRowHeight="15.75"/>
  <cols>
    <col customWidth="1" min="1" max="1" width="50.5"/>
    <col customWidth="1" min="2" max="2" width="27.75"/>
    <col customWidth="1" min="3" max="3" width="17.63"/>
  </cols>
  <sheetData>
    <row r="1">
      <c r="A1" s="58" t="s">
        <v>90</v>
      </c>
      <c r="B1" s="58" t="s">
        <v>1752</v>
      </c>
      <c r="C1" s="58" t="s">
        <v>1753</v>
      </c>
      <c r="D1" s="84"/>
      <c r="E1" s="58" t="s">
        <v>1754</v>
      </c>
      <c r="F1" s="84"/>
      <c r="G1" s="84"/>
      <c r="H1" s="84"/>
      <c r="I1" s="84"/>
      <c r="J1" s="84"/>
      <c r="K1" s="84"/>
      <c r="L1" s="84"/>
      <c r="M1" s="84"/>
      <c r="N1" s="84"/>
      <c r="O1" s="84"/>
      <c r="P1" s="84"/>
      <c r="Q1" s="84"/>
      <c r="R1" s="84"/>
      <c r="S1" s="84"/>
      <c r="T1" s="84"/>
      <c r="U1" s="84"/>
      <c r="V1" s="84"/>
      <c r="W1" s="84"/>
      <c r="X1" s="84"/>
      <c r="Y1" s="84"/>
      <c r="Z1" s="84"/>
    </row>
    <row r="2">
      <c r="A2" s="61" t="s">
        <v>1755</v>
      </c>
      <c r="B2" s="61">
        <f>0.016501*E2</f>
        <v>0.016501</v>
      </c>
      <c r="C2" s="61" t="s">
        <v>1756</v>
      </c>
      <c r="D2" s="84"/>
      <c r="E2" s="85">
        <v>1.0</v>
      </c>
      <c r="F2" s="84"/>
      <c r="G2" s="84"/>
      <c r="H2" s="84"/>
      <c r="I2" s="84"/>
      <c r="J2" s="84"/>
      <c r="K2" s="84"/>
      <c r="L2" s="84"/>
      <c r="M2" s="84"/>
      <c r="N2" s="84"/>
      <c r="O2" s="84"/>
      <c r="P2" s="84"/>
      <c r="Q2" s="84"/>
      <c r="R2" s="84"/>
      <c r="S2" s="84"/>
      <c r="T2" s="84"/>
      <c r="U2" s="84"/>
      <c r="V2" s="84"/>
      <c r="W2" s="84"/>
      <c r="X2" s="84"/>
      <c r="Y2" s="84"/>
      <c r="Z2" s="84"/>
    </row>
    <row r="3">
      <c r="A3" s="61" t="s">
        <v>1757</v>
      </c>
      <c r="B3" s="61">
        <f>0.00221212*E3</f>
        <v>0.00221212</v>
      </c>
      <c r="C3" s="61" t="s">
        <v>1758</v>
      </c>
      <c r="D3" s="84"/>
      <c r="E3" s="85">
        <v>1.0</v>
      </c>
      <c r="F3" s="84"/>
      <c r="G3" s="84"/>
      <c r="H3" s="84"/>
      <c r="I3" s="84"/>
      <c r="J3" s="84"/>
      <c r="K3" s="84"/>
      <c r="L3" s="84"/>
      <c r="M3" s="84"/>
      <c r="N3" s="84"/>
      <c r="O3" s="84"/>
      <c r="P3" s="84"/>
      <c r="Q3" s="84"/>
      <c r="R3" s="84"/>
      <c r="S3" s="84"/>
      <c r="T3" s="84"/>
      <c r="U3" s="84"/>
      <c r="V3" s="84"/>
      <c r="W3" s="84"/>
      <c r="X3" s="84"/>
      <c r="Y3" s="84"/>
      <c r="Z3" s="84"/>
    </row>
    <row r="4">
      <c r="A4" s="61" t="s">
        <v>1759</v>
      </c>
      <c r="B4" s="61">
        <f>(B2+ 0.00082505)*E4</f>
        <v>0.01732605</v>
      </c>
      <c r="C4" s="61" t="s">
        <v>1756</v>
      </c>
      <c r="D4" s="84"/>
      <c r="E4" s="85">
        <v>1.0</v>
      </c>
      <c r="F4" s="84"/>
      <c r="G4" s="84"/>
      <c r="H4" s="84"/>
      <c r="I4" s="84"/>
      <c r="J4" s="84"/>
      <c r="K4" s="84"/>
      <c r="L4" s="84"/>
      <c r="M4" s="84"/>
      <c r="N4" s="84"/>
      <c r="O4" s="84"/>
      <c r="P4" s="84"/>
      <c r="Q4" s="84"/>
      <c r="R4" s="84"/>
      <c r="S4" s="84"/>
      <c r="T4" s="84"/>
      <c r="U4" s="84"/>
      <c r="V4" s="84"/>
      <c r="W4" s="84"/>
      <c r="X4" s="84"/>
      <c r="Y4" s="84"/>
      <c r="Z4" s="84"/>
    </row>
    <row r="5">
      <c r="A5" s="61" t="s">
        <v>1760</v>
      </c>
      <c r="B5" s="61">
        <f>(B3+ 0.000110606)*E5</f>
        <v>0.002322726</v>
      </c>
      <c r="C5" s="61" t="s">
        <v>1758</v>
      </c>
      <c r="D5" s="84"/>
      <c r="E5" s="85">
        <v>1.0</v>
      </c>
      <c r="F5" s="84"/>
      <c r="G5" s="84"/>
      <c r="H5" s="84"/>
      <c r="I5" s="84"/>
      <c r="J5" s="84"/>
      <c r="K5" s="84"/>
      <c r="L5" s="84"/>
      <c r="M5" s="84"/>
      <c r="N5" s="84"/>
      <c r="O5" s="84"/>
      <c r="P5" s="84"/>
      <c r="Q5" s="84"/>
      <c r="R5" s="84"/>
      <c r="S5" s="84"/>
      <c r="T5" s="84"/>
      <c r="U5" s="84"/>
      <c r="V5" s="84"/>
      <c r="W5" s="84"/>
      <c r="X5" s="84"/>
      <c r="Y5" s="84"/>
      <c r="Z5" s="84"/>
    </row>
    <row r="6">
      <c r="A6" s="61" t="s">
        <v>1761</v>
      </c>
      <c r="B6" s="61">
        <f>0.025302*E6</f>
        <v>0.025302</v>
      </c>
      <c r="C6" s="61" t="s">
        <v>1756</v>
      </c>
      <c r="D6" s="84"/>
      <c r="E6" s="85">
        <v>1.0</v>
      </c>
      <c r="F6" s="84"/>
      <c r="G6" s="84"/>
      <c r="H6" s="84"/>
      <c r="I6" s="84"/>
      <c r="J6" s="84"/>
      <c r="K6" s="84"/>
      <c r="L6" s="84"/>
      <c r="M6" s="84"/>
      <c r="N6" s="84"/>
      <c r="O6" s="84"/>
      <c r="P6" s="84"/>
      <c r="Q6" s="84"/>
      <c r="R6" s="84"/>
      <c r="S6" s="84"/>
      <c r="T6" s="84"/>
      <c r="U6" s="84"/>
      <c r="V6" s="84"/>
      <c r="W6" s="84"/>
      <c r="X6" s="84"/>
      <c r="Y6" s="84"/>
      <c r="Z6" s="84"/>
    </row>
    <row r="7">
      <c r="A7" s="61" t="s">
        <v>1762</v>
      </c>
      <c r="B7" s="61">
        <f>0.003391*E7</f>
        <v>0.003391</v>
      </c>
      <c r="C7" s="61" t="s">
        <v>1758</v>
      </c>
      <c r="D7" s="84"/>
      <c r="E7" s="85">
        <v>1.0</v>
      </c>
      <c r="F7" s="84"/>
      <c r="G7" s="84"/>
      <c r="H7" s="84"/>
      <c r="I7" s="84"/>
      <c r="J7" s="84"/>
      <c r="K7" s="84"/>
      <c r="L7" s="84"/>
      <c r="M7" s="84"/>
      <c r="N7" s="84"/>
      <c r="O7" s="84"/>
      <c r="P7" s="84"/>
      <c r="Q7" s="84"/>
      <c r="R7" s="84"/>
      <c r="S7" s="84"/>
      <c r="T7" s="84"/>
      <c r="U7" s="84"/>
      <c r="V7" s="84"/>
      <c r="W7" s="84"/>
      <c r="X7" s="84"/>
      <c r="Y7" s="84"/>
      <c r="Z7" s="84"/>
    </row>
    <row r="8">
      <c r="A8" s="61" t="s">
        <v>1763</v>
      </c>
      <c r="B8" s="61">
        <f>0.0265671*E8</f>
        <v>0.0265671</v>
      </c>
      <c r="C8" s="61" t="s">
        <v>1756</v>
      </c>
      <c r="D8" s="84"/>
      <c r="E8" s="85">
        <v>1.0</v>
      </c>
      <c r="F8" s="84"/>
      <c r="G8" s="84"/>
      <c r="H8" s="84"/>
      <c r="I8" s="84"/>
      <c r="J8" s="84"/>
      <c r="K8" s="84"/>
      <c r="L8" s="84"/>
      <c r="M8" s="84"/>
      <c r="N8" s="84"/>
      <c r="O8" s="84"/>
      <c r="P8" s="84"/>
      <c r="Q8" s="84"/>
      <c r="R8" s="84"/>
      <c r="S8" s="84"/>
      <c r="T8" s="84"/>
      <c r="U8" s="84"/>
      <c r="V8" s="84"/>
      <c r="W8" s="84"/>
      <c r="X8" s="84"/>
      <c r="Y8" s="84"/>
      <c r="Z8" s="84"/>
    </row>
    <row r="9">
      <c r="A9" s="61" t="s">
        <v>1764</v>
      </c>
      <c r="B9" s="61">
        <f>0.00356055*E9</f>
        <v>0.00356055</v>
      </c>
      <c r="C9" s="61" t="s">
        <v>1758</v>
      </c>
      <c r="D9" s="84"/>
      <c r="E9" s="85">
        <v>1.0</v>
      </c>
      <c r="F9" s="84"/>
      <c r="G9" s="84"/>
      <c r="H9" s="84"/>
      <c r="I9" s="84"/>
      <c r="J9" s="84"/>
      <c r="K9" s="84"/>
      <c r="L9" s="84"/>
      <c r="M9" s="84"/>
      <c r="N9" s="84"/>
      <c r="O9" s="84"/>
      <c r="P9" s="84"/>
      <c r="Q9" s="84"/>
      <c r="R9" s="84"/>
      <c r="S9" s="84"/>
      <c r="T9" s="84"/>
      <c r="U9" s="84"/>
      <c r="V9" s="84"/>
      <c r="W9" s="84"/>
      <c r="X9" s="84"/>
      <c r="Y9" s="84"/>
      <c r="Z9" s="84"/>
    </row>
    <row r="10">
      <c r="A10" s="62" t="s">
        <v>37</v>
      </c>
      <c r="B10" s="61">
        <f>0.046*E10</f>
        <v>0.046</v>
      </c>
      <c r="C10" s="61" t="s">
        <v>1756</v>
      </c>
      <c r="D10" s="84"/>
      <c r="E10" s="85">
        <v>1.0</v>
      </c>
      <c r="F10" s="84"/>
      <c r="G10" s="84"/>
      <c r="H10" s="84"/>
      <c r="I10" s="84"/>
      <c r="J10" s="84"/>
      <c r="K10" s="84"/>
      <c r="L10" s="84"/>
      <c r="M10" s="84"/>
      <c r="N10" s="84"/>
      <c r="O10" s="84"/>
      <c r="P10" s="84"/>
      <c r="Q10" s="84"/>
      <c r="R10" s="84"/>
      <c r="S10" s="84"/>
      <c r="T10" s="84"/>
      <c r="U10" s="84"/>
      <c r="V10" s="84"/>
      <c r="W10" s="84"/>
      <c r="X10" s="84"/>
      <c r="Y10" s="84"/>
      <c r="Z10" s="84"/>
    </row>
    <row r="11">
      <c r="A11" s="61" t="s">
        <v>1765</v>
      </c>
      <c r="B11" s="61">
        <f>0.0144*E11</f>
        <v>0.0144</v>
      </c>
      <c r="C11" s="61" t="s">
        <v>1756</v>
      </c>
      <c r="D11" s="84"/>
      <c r="E11" s="85">
        <v>1.0</v>
      </c>
      <c r="F11" s="84"/>
      <c r="G11" s="84"/>
      <c r="H11" s="84"/>
      <c r="I11" s="84"/>
      <c r="J11" s="84"/>
      <c r="K11" s="84"/>
      <c r="L11" s="84"/>
      <c r="M11" s="84"/>
      <c r="N11" s="84"/>
      <c r="O11" s="84"/>
      <c r="P11" s="84"/>
      <c r="Q11" s="84"/>
      <c r="R11" s="84"/>
      <c r="S11" s="84"/>
      <c r="T11" s="84"/>
      <c r="U11" s="84"/>
      <c r="V11" s="84"/>
      <c r="W11" s="84"/>
      <c r="X11" s="84"/>
      <c r="Y11" s="84"/>
      <c r="Z11" s="84"/>
    </row>
    <row r="12">
      <c r="A12" s="61" t="s">
        <v>1766</v>
      </c>
      <c r="B12" s="61">
        <f>0.0108*E12</f>
        <v>0.0108</v>
      </c>
      <c r="C12" s="61" t="s">
        <v>1756</v>
      </c>
      <c r="D12" s="84"/>
      <c r="E12" s="85">
        <v>1.0</v>
      </c>
      <c r="F12" s="84"/>
      <c r="G12" s="84"/>
      <c r="H12" s="84"/>
      <c r="I12" s="84"/>
      <c r="J12" s="84"/>
      <c r="K12" s="84"/>
      <c r="L12" s="84"/>
      <c r="M12" s="84"/>
      <c r="N12" s="84"/>
      <c r="O12" s="84"/>
      <c r="P12" s="84"/>
      <c r="Q12" s="84"/>
      <c r="R12" s="84"/>
      <c r="S12" s="84"/>
      <c r="T12" s="84"/>
      <c r="U12" s="84"/>
      <c r="V12" s="84"/>
      <c r="W12" s="84"/>
      <c r="X12" s="84"/>
      <c r="Y12" s="84"/>
      <c r="Z12" s="84"/>
    </row>
    <row r="13">
      <c r="A13" s="61" t="s">
        <v>1767</v>
      </c>
      <c r="B13" s="61">
        <f>0.0096*E13</f>
        <v>0.0096</v>
      </c>
      <c r="C13" s="61" t="s">
        <v>1756</v>
      </c>
      <c r="D13" s="84"/>
      <c r="E13" s="85">
        <v>1.0</v>
      </c>
      <c r="F13" s="84"/>
      <c r="G13" s="84"/>
      <c r="H13" s="84"/>
      <c r="I13" s="84"/>
      <c r="J13" s="84"/>
      <c r="K13" s="84"/>
      <c r="L13" s="84"/>
      <c r="M13" s="84"/>
      <c r="N13" s="84"/>
      <c r="O13" s="84"/>
      <c r="P13" s="84"/>
      <c r="Q13" s="84"/>
      <c r="R13" s="84"/>
      <c r="S13" s="84"/>
      <c r="T13" s="84"/>
      <c r="U13" s="84"/>
      <c r="V13" s="84"/>
      <c r="W13" s="84"/>
      <c r="X13" s="84"/>
      <c r="Y13" s="84"/>
      <c r="Z13" s="84"/>
    </row>
    <row r="14">
      <c r="A14" s="61" t="s">
        <v>75</v>
      </c>
      <c r="B14" s="61">
        <f>0.197*E14</f>
        <v>0.197</v>
      </c>
      <c r="C14" s="61" t="s">
        <v>1768</v>
      </c>
      <c r="D14" s="84"/>
      <c r="E14" s="85">
        <v>1.0</v>
      </c>
      <c r="F14" s="84"/>
      <c r="G14" s="84"/>
      <c r="H14" s="84"/>
      <c r="I14" s="84"/>
      <c r="J14" s="84"/>
      <c r="K14" s="84"/>
      <c r="L14" s="84"/>
      <c r="M14" s="84"/>
      <c r="N14" s="84"/>
      <c r="O14" s="84"/>
      <c r="P14" s="84"/>
      <c r="Q14" s="84"/>
      <c r="R14" s="84"/>
      <c r="S14" s="84"/>
      <c r="T14" s="84"/>
      <c r="U14" s="84"/>
      <c r="V14" s="84"/>
      <c r="W14" s="84"/>
      <c r="X14" s="84"/>
      <c r="Y14" s="84"/>
      <c r="Z14" s="84"/>
    </row>
    <row r="15">
      <c r="A15" s="61" t="s">
        <v>66</v>
      </c>
      <c r="B15" s="61">
        <f>0.116*E15</f>
        <v>0.116</v>
      </c>
      <c r="C15" s="61" t="s">
        <v>1768</v>
      </c>
      <c r="D15" s="84"/>
      <c r="E15" s="85">
        <v>1.0</v>
      </c>
      <c r="F15" s="84"/>
      <c r="G15" s="84"/>
      <c r="H15" s="84"/>
      <c r="I15" s="84"/>
      <c r="J15" s="84"/>
      <c r="K15" s="84"/>
      <c r="L15" s="84"/>
      <c r="M15" s="84"/>
      <c r="N15" s="84"/>
      <c r="O15" s="84"/>
      <c r="P15" s="84"/>
      <c r="Q15" s="84"/>
      <c r="R15" s="84"/>
      <c r="S15" s="84"/>
      <c r="T15" s="84"/>
      <c r="U15" s="84"/>
      <c r="V15" s="84"/>
      <c r="W15" s="84"/>
      <c r="X15" s="84"/>
      <c r="Y15" s="84"/>
      <c r="Z15" s="84"/>
    </row>
    <row r="16">
      <c r="A16" s="61" t="s">
        <v>73</v>
      </c>
      <c r="B16" s="61">
        <f>0.394*E16</f>
        <v>0.394</v>
      </c>
      <c r="C16" s="61" t="s">
        <v>1768</v>
      </c>
      <c r="D16" s="84"/>
      <c r="E16" s="85">
        <v>1.0</v>
      </c>
      <c r="F16" s="84"/>
      <c r="G16" s="84"/>
      <c r="H16" s="84"/>
      <c r="I16" s="84"/>
      <c r="J16" s="84"/>
      <c r="K16" s="84"/>
      <c r="L16" s="84"/>
      <c r="M16" s="84"/>
      <c r="N16" s="84"/>
      <c r="O16" s="84"/>
      <c r="P16" s="84"/>
      <c r="Q16" s="84"/>
      <c r="R16" s="84"/>
      <c r="S16" s="84"/>
      <c r="T16" s="84"/>
      <c r="U16" s="84"/>
      <c r="V16" s="84"/>
      <c r="W16" s="84"/>
      <c r="X16" s="84"/>
      <c r="Y16" s="84"/>
      <c r="Z16" s="84"/>
    </row>
    <row r="17">
      <c r="A17" s="61" t="s">
        <v>78</v>
      </c>
      <c r="B17" s="61">
        <f>0.232*E17</f>
        <v>0.232</v>
      </c>
      <c r="C17" s="61" t="s">
        <v>1768</v>
      </c>
      <c r="D17" s="84"/>
      <c r="E17" s="85">
        <v>1.0</v>
      </c>
      <c r="F17" s="84"/>
      <c r="G17" s="84"/>
      <c r="H17" s="84"/>
      <c r="I17" s="84"/>
      <c r="J17" s="84"/>
      <c r="K17" s="84"/>
      <c r="L17" s="84"/>
      <c r="M17" s="84"/>
      <c r="N17" s="84"/>
      <c r="O17" s="84"/>
      <c r="P17" s="84"/>
      <c r="Q17" s="84"/>
      <c r="R17" s="84"/>
      <c r="S17" s="84"/>
      <c r="T17" s="84"/>
      <c r="U17" s="84"/>
      <c r="V17" s="84"/>
      <c r="W17" s="84"/>
      <c r="X17" s="84"/>
      <c r="Y17" s="84"/>
      <c r="Z17" s="84"/>
    </row>
    <row r="18">
      <c r="A18" s="61" t="s">
        <v>1769</v>
      </c>
      <c r="B18" s="61">
        <f>0.093*E18</f>
        <v>0.093</v>
      </c>
      <c r="C18" s="61" t="s">
        <v>1768</v>
      </c>
      <c r="D18" s="84"/>
      <c r="E18" s="85">
        <v>1.0</v>
      </c>
      <c r="F18" s="84"/>
      <c r="G18" s="84"/>
      <c r="H18" s="84"/>
      <c r="I18" s="84"/>
      <c r="J18" s="84"/>
      <c r="K18" s="84"/>
      <c r="L18" s="84"/>
      <c r="M18" s="84"/>
      <c r="N18" s="84"/>
      <c r="O18" s="84"/>
      <c r="P18" s="84"/>
      <c r="Q18" s="84"/>
      <c r="R18" s="84"/>
      <c r="S18" s="84"/>
      <c r="T18" s="84"/>
      <c r="U18" s="84"/>
      <c r="V18" s="84"/>
      <c r="W18" s="84"/>
      <c r="X18" s="84"/>
      <c r="Y18" s="84"/>
      <c r="Z18" s="84"/>
    </row>
    <row r="19">
      <c r="A19" s="61" t="s">
        <v>1770</v>
      </c>
      <c r="B19" s="61">
        <f>0.1856*E19</f>
        <v>0.1856</v>
      </c>
      <c r="C19" s="61" t="s">
        <v>1768</v>
      </c>
      <c r="D19" s="84"/>
      <c r="E19" s="85">
        <v>1.0</v>
      </c>
      <c r="F19" s="84"/>
      <c r="G19" s="84"/>
      <c r="H19" s="84"/>
      <c r="I19" s="84"/>
      <c r="J19" s="84"/>
      <c r="K19" s="84"/>
      <c r="L19" s="84"/>
      <c r="M19" s="84"/>
      <c r="N19" s="84"/>
      <c r="O19" s="84"/>
      <c r="P19" s="84"/>
      <c r="Q19" s="84"/>
      <c r="R19" s="84"/>
      <c r="S19" s="84"/>
      <c r="T19" s="84"/>
      <c r="U19" s="84"/>
      <c r="V19" s="84"/>
      <c r="W19" s="84"/>
      <c r="X19" s="84"/>
      <c r="Y19" s="84"/>
      <c r="Z19" s="84"/>
    </row>
    <row r="20">
      <c r="A20" s="61" t="s">
        <v>1771</v>
      </c>
      <c r="B20" s="61">
        <f>0.000008219*E20</f>
        <v>0.000008219</v>
      </c>
      <c r="C20" s="61" t="s">
        <v>1772</v>
      </c>
      <c r="D20" s="84">
        <f t="shared" ref="D20:D21" si="1">B20*730</f>
        <v>0.00599987</v>
      </c>
      <c r="E20" s="85">
        <v>1.0</v>
      </c>
      <c r="F20" s="84"/>
      <c r="G20" s="84"/>
      <c r="H20" s="84"/>
      <c r="I20" s="84"/>
      <c r="J20" s="84"/>
      <c r="K20" s="84"/>
      <c r="L20" s="84"/>
      <c r="M20" s="84"/>
      <c r="N20" s="84"/>
      <c r="O20" s="84"/>
      <c r="P20" s="84"/>
      <c r="Q20" s="84"/>
      <c r="R20" s="84"/>
      <c r="S20" s="84"/>
      <c r="T20" s="84"/>
      <c r="U20" s="84"/>
      <c r="V20" s="84"/>
      <c r="W20" s="84"/>
      <c r="X20" s="84"/>
      <c r="Y20" s="84"/>
      <c r="Z20" s="84"/>
    </row>
    <row r="21">
      <c r="A21" s="61" t="s">
        <v>1773</v>
      </c>
      <c r="B21" s="61">
        <f>0.000063014*E21</f>
        <v>0.000063014</v>
      </c>
      <c r="C21" s="61" t="s">
        <v>1774</v>
      </c>
      <c r="D21" s="84">
        <f t="shared" si="1"/>
        <v>0.04600022</v>
      </c>
      <c r="E21" s="85">
        <v>1.0</v>
      </c>
      <c r="F21" s="84"/>
      <c r="G21" s="84"/>
      <c r="H21" s="84"/>
      <c r="I21" s="84"/>
      <c r="J21" s="84"/>
      <c r="K21" s="84"/>
      <c r="L21" s="84"/>
      <c r="M21" s="84"/>
      <c r="N21" s="84"/>
      <c r="O21" s="84"/>
      <c r="P21" s="84"/>
      <c r="Q21" s="84"/>
      <c r="R21" s="84"/>
      <c r="S21" s="84"/>
      <c r="T21" s="84"/>
      <c r="U21" s="84"/>
      <c r="V21" s="84"/>
      <c r="W21" s="84"/>
      <c r="X21" s="84"/>
      <c r="Y21" s="84"/>
      <c r="Z21" s="84"/>
    </row>
    <row r="22">
      <c r="A22" s="61" t="s">
        <v>1775</v>
      </c>
      <c r="B22" s="61">
        <f>0.00001589*E22</f>
        <v>0.00001589</v>
      </c>
      <c r="C22" s="61" t="s">
        <v>1772</v>
      </c>
      <c r="D22" s="84"/>
      <c r="E22" s="85">
        <v>1.0</v>
      </c>
      <c r="F22" s="84"/>
      <c r="G22" s="84"/>
      <c r="H22" s="84"/>
      <c r="I22" s="84"/>
      <c r="J22" s="84"/>
      <c r="K22" s="84"/>
      <c r="L22" s="84"/>
      <c r="M22" s="84"/>
      <c r="N22" s="84"/>
      <c r="O22" s="84"/>
      <c r="P22" s="84"/>
      <c r="Q22" s="84"/>
      <c r="R22" s="84"/>
      <c r="S22" s="84"/>
      <c r="T22" s="84"/>
      <c r="U22" s="84"/>
      <c r="V22" s="84"/>
      <c r="W22" s="84"/>
      <c r="X22" s="84"/>
      <c r="Y22" s="84"/>
      <c r="Z22" s="84"/>
    </row>
    <row r="23">
      <c r="A23" s="61" t="s">
        <v>1776</v>
      </c>
      <c r="B23" s="61">
        <f>0.000127123*E23</f>
        <v>0.000127123</v>
      </c>
      <c r="C23" s="61" t="s">
        <v>1774</v>
      </c>
      <c r="D23" s="84"/>
      <c r="E23" s="85">
        <v>1.0</v>
      </c>
      <c r="F23" s="84"/>
      <c r="G23" s="84"/>
      <c r="H23" s="84"/>
      <c r="I23" s="84"/>
      <c r="J23" s="84"/>
      <c r="K23" s="84"/>
      <c r="L23" s="84"/>
      <c r="M23" s="84"/>
      <c r="N23" s="84"/>
      <c r="O23" s="84"/>
      <c r="P23" s="84"/>
      <c r="Q23" s="84"/>
      <c r="R23" s="84"/>
      <c r="S23" s="84"/>
      <c r="T23" s="84"/>
      <c r="U23" s="84"/>
      <c r="V23" s="84"/>
      <c r="W23" s="84"/>
      <c r="X23" s="84"/>
      <c r="Y23" s="84"/>
      <c r="Z23" s="84"/>
    </row>
    <row r="24">
      <c r="A24" s="61" t="s">
        <v>1777</v>
      </c>
      <c r="B24" s="61">
        <f>0.01435616*E24</f>
        <v>0.01435616</v>
      </c>
      <c r="C24" s="61" t="s">
        <v>1756</v>
      </c>
      <c r="D24" s="85"/>
      <c r="E24" s="85">
        <v>1.0</v>
      </c>
      <c r="F24" s="84"/>
      <c r="G24" s="84"/>
      <c r="H24" s="84"/>
      <c r="I24" s="84"/>
      <c r="J24" s="84"/>
      <c r="K24" s="84"/>
      <c r="L24" s="84"/>
      <c r="M24" s="84"/>
      <c r="N24" s="84"/>
      <c r="O24" s="84"/>
      <c r="P24" s="84"/>
      <c r="Q24" s="84"/>
      <c r="R24" s="84"/>
      <c r="S24" s="84"/>
      <c r="T24" s="84"/>
      <c r="U24" s="84"/>
      <c r="V24" s="84"/>
      <c r="W24" s="84"/>
      <c r="X24" s="84"/>
      <c r="Y24" s="84"/>
      <c r="Z24" s="84"/>
    </row>
    <row r="25">
      <c r="A25" s="61" t="s">
        <v>1778</v>
      </c>
      <c r="B25" s="61">
        <f>0.00192444*E25</f>
        <v>0.00192444</v>
      </c>
      <c r="C25" s="61" t="s">
        <v>1758</v>
      </c>
      <c r="D25" s="84"/>
      <c r="E25" s="85">
        <v>1.0</v>
      </c>
      <c r="F25" s="84"/>
      <c r="G25" s="84"/>
      <c r="H25" s="84"/>
      <c r="I25" s="84"/>
      <c r="J25" s="84"/>
      <c r="K25" s="84"/>
      <c r="L25" s="84"/>
      <c r="M25" s="84"/>
      <c r="N25" s="84"/>
      <c r="O25" s="84"/>
      <c r="P25" s="84"/>
      <c r="Q25" s="84"/>
      <c r="R25" s="84"/>
      <c r="S25" s="84"/>
      <c r="T25" s="84"/>
      <c r="U25" s="84"/>
      <c r="V25" s="84"/>
      <c r="W25" s="84"/>
      <c r="X25" s="84"/>
      <c r="Y25" s="84"/>
      <c r="Z25" s="84"/>
    </row>
    <row r="26">
      <c r="A26" s="61" t="s">
        <v>1779</v>
      </c>
      <c r="B26" s="61">
        <f>(B24+ 0.000717808)*E26</f>
        <v>0.015073968</v>
      </c>
      <c r="C26" s="61" t="s">
        <v>1756</v>
      </c>
      <c r="D26" s="84"/>
      <c r="E26" s="85">
        <v>1.0</v>
      </c>
      <c r="F26" s="84"/>
      <c r="G26" s="84"/>
      <c r="H26" s="84"/>
      <c r="I26" s="84"/>
      <c r="J26" s="84"/>
      <c r="K26" s="84"/>
      <c r="L26" s="84"/>
      <c r="M26" s="84"/>
      <c r="N26" s="84"/>
      <c r="O26" s="84"/>
      <c r="P26" s="84"/>
      <c r="Q26" s="84"/>
      <c r="R26" s="84"/>
      <c r="S26" s="84"/>
      <c r="T26" s="84"/>
      <c r="U26" s="84"/>
      <c r="V26" s="84"/>
      <c r="W26" s="84"/>
      <c r="X26" s="84"/>
      <c r="Y26" s="84"/>
      <c r="Z26" s="84"/>
    </row>
    <row r="27">
      <c r="A27" s="61" t="s">
        <v>1780</v>
      </c>
      <c r="B27" s="61">
        <f>(B25+ 0.000096222)*E27</f>
        <v>0.002020662</v>
      </c>
      <c r="C27" s="61" t="s">
        <v>1758</v>
      </c>
      <c r="D27" s="84"/>
      <c r="E27" s="85">
        <v>1.0</v>
      </c>
      <c r="F27" s="84"/>
      <c r="G27" s="84"/>
      <c r="H27" s="84"/>
      <c r="I27" s="84"/>
      <c r="J27" s="84"/>
      <c r="K27" s="84"/>
      <c r="L27" s="84"/>
      <c r="M27" s="84"/>
      <c r="N27" s="84"/>
      <c r="O27" s="84"/>
      <c r="P27" s="84"/>
      <c r="Q27" s="84"/>
      <c r="R27" s="84"/>
      <c r="S27" s="84"/>
      <c r="T27" s="84"/>
      <c r="U27" s="84"/>
      <c r="V27" s="84"/>
      <c r="W27" s="84"/>
      <c r="X27" s="84"/>
      <c r="Y27" s="84"/>
      <c r="Z27" s="84"/>
    </row>
    <row r="28">
      <c r="A28" s="86" t="s">
        <v>1781</v>
      </c>
      <c r="B28" s="61">
        <f>0.184*E28</f>
        <v>0.184</v>
      </c>
      <c r="C28" s="61" t="s">
        <v>1768</v>
      </c>
      <c r="D28" s="84"/>
      <c r="E28" s="85">
        <v>1.0</v>
      </c>
      <c r="F28" s="84"/>
      <c r="G28" s="84"/>
      <c r="H28" s="84"/>
      <c r="I28" s="84"/>
      <c r="J28" s="84"/>
      <c r="K28" s="84"/>
      <c r="L28" s="84"/>
      <c r="M28" s="84"/>
      <c r="N28" s="84"/>
      <c r="O28" s="84"/>
      <c r="P28" s="84"/>
      <c r="Q28" s="84"/>
      <c r="R28" s="84"/>
      <c r="S28" s="84"/>
      <c r="T28" s="84"/>
      <c r="U28" s="84"/>
      <c r="V28" s="84"/>
      <c r="W28" s="84"/>
      <c r="X28" s="84"/>
      <c r="Y28" s="84"/>
      <c r="Z28" s="84"/>
    </row>
    <row r="29">
      <c r="A29" s="86" t="s">
        <v>1782</v>
      </c>
      <c r="B29" s="61">
        <f>0.368*E29</f>
        <v>0.368</v>
      </c>
      <c r="C29" s="61" t="s">
        <v>1768</v>
      </c>
      <c r="D29" s="84"/>
      <c r="E29" s="85">
        <v>1.0</v>
      </c>
      <c r="F29" s="84"/>
      <c r="G29" s="84"/>
      <c r="H29" s="84"/>
      <c r="I29" s="84"/>
      <c r="J29" s="84"/>
      <c r="K29" s="84"/>
      <c r="L29" s="84"/>
      <c r="M29" s="84"/>
      <c r="N29" s="84"/>
      <c r="O29" s="84"/>
      <c r="P29" s="84"/>
      <c r="Q29" s="84"/>
      <c r="R29" s="84"/>
      <c r="S29" s="84"/>
      <c r="T29" s="84"/>
      <c r="U29" s="84"/>
      <c r="V29" s="84"/>
      <c r="W29" s="84"/>
      <c r="X29" s="84"/>
      <c r="Y29" s="84"/>
      <c r="Z29" s="84"/>
    </row>
    <row r="30">
      <c r="A30" s="86" t="s">
        <v>1783</v>
      </c>
      <c r="B30" s="61">
        <f>0.032*E30</f>
        <v>0.032</v>
      </c>
      <c r="C30" s="61" t="s">
        <v>1768</v>
      </c>
      <c r="D30" s="84"/>
      <c r="E30" s="85">
        <v>1.0</v>
      </c>
      <c r="F30" s="84"/>
      <c r="G30" s="84"/>
      <c r="H30" s="84"/>
      <c r="I30" s="84"/>
      <c r="J30" s="84"/>
      <c r="K30" s="84"/>
      <c r="L30" s="84"/>
      <c r="M30" s="84"/>
      <c r="N30" s="84"/>
      <c r="O30" s="84"/>
      <c r="P30" s="84"/>
      <c r="Q30" s="84"/>
      <c r="R30" s="84"/>
      <c r="S30" s="84"/>
      <c r="T30" s="84"/>
      <c r="U30" s="84"/>
      <c r="V30" s="84"/>
      <c r="W30" s="84"/>
      <c r="X30" s="84"/>
      <c r="Y30" s="84"/>
      <c r="Z30" s="84"/>
    </row>
    <row r="31">
      <c r="A31" s="86" t="s">
        <v>1784</v>
      </c>
      <c r="B31" s="61">
        <f>0.0518*E31</f>
        <v>0.0518</v>
      </c>
      <c r="C31" s="61" t="s">
        <v>1768</v>
      </c>
      <c r="D31" s="84"/>
      <c r="E31" s="85">
        <v>1.0</v>
      </c>
      <c r="F31" s="84"/>
      <c r="G31" s="84"/>
      <c r="H31" s="84"/>
      <c r="I31" s="84"/>
      <c r="J31" s="84"/>
      <c r="K31" s="84"/>
      <c r="L31" s="84"/>
      <c r="M31" s="84"/>
      <c r="N31" s="84"/>
      <c r="O31" s="84"/>
      <c r="P31" s="84"/>
      <c r="Q31" s="84"/>
      <c r="R31" s="84"/>
      <c r="S31" s="84"/>
      <c r="T31" s="84"/>
      <c r="U31" s="84"/>
      <c r="V31" s="84"/>
      <c r="W31" s="84"/>
      <c r="X31" s="84"/>
      <c r="Y31" s="84"/>
      <c r="Z31" s="84"/>
    </row>
    <row r="32">
      <c r="A32" s="61" t="s">
        <v>1785</v>
      </c>
      <c r="B32" s="61">
        <f>0.1*E32</f>
        <v>0.1</v>
      </c>
      <c r="C32" s="61" t="s">
        <v>1786</v>
      </c>
      <c r="D32" s="84"/>
      <c r="E32" s="85">
        <v>1.0</v>
      </c>
      <c r="F32" s="84"/>
      <c r="G32" s="84"/>
      <c r="H32" s="84"/>
      <c r="I32" s="84"/>
      <c r="J32" s="84"/>
      <c r="K32" s="84"/>
      <c r="L32" s="84"/>
      <c r="M32" s="84"/>
      <c r="N32" s="84"/>
      <c r="O32" s="84"/>
      <c r="P32" s="84"/>
      <c r="Q32" s="84"/>
      <c r="R32" s="84"/>
      <c r="S32" s="84"/>
      <c r="T32" s="84"/>
      <c r="U32" s="84"/>
      <c r="V32" s="84"/>
      <c r="W32" s="84"/>
      <c r="X32" s="84"/>
      <c r="Y32" s="84"/>
      <c r="Z32" s="84"/>
    </row>
    <row r="33">
      <c r="A33" s="61" t="s">
        <v>101</v>
      </c>
      <c r="B33" s="61">
        <f>0.003*E33</f>
        <v>0.003</v>
      </c>
      <c r="C33" s="61" t="s">
        <v>1787</v>
      </c>
      <c r="D33" s="84"/>
      <c r="E33" s="85">
        <v>1.0</v>
      </c>
      <c r="F33" s="84"/>
      <c r="G33" s="84"/>
      <c r="H33" s="84"/>
      <c r="I33" s="84"/>
      <c r="J33" s="84"/>
      <c r="K33" s="84"/>
      <c r="L33" s="84"/>
      <c r="M33" s="84"/>
      <c r="N33" s="84"/>
      <c r="O33" s="84"/>
      <c r="P33" s="84"/>
      <c r="Q33" s="84"/>
      <c r="R33" s="84"/>
      <c r="S33" s="84"/>
      <c r="T33" s="84"/>
      <c r="U33" s="84"/>
      <c r="V33" s="84"/>
      <c r="W33" s="84"/>
      <c r="X33" s="84"/>
      <c r="Y33" s="84"/>
      <c r="Z33" s="84"/>
    </row>
    <row r="34">
      <c r="A34" s="61" t="s">
        <v>1788</v>
      </c>
      <c r="B34" s="61">
        <f>0.01628176*E34</f>
        <v>0.01628176</v>
      </c>
      <c r="C34" s="61" t="s">
        <v>1756</v>
      </c>
      <c r="D34" s="84"/>
      <c r="E34" s="85">
        <v>1.0</v>
      </c>
      <c r="F34" s="84"/>
      <c r="G34" s="84"/>
      <c r="H34" s="84"/>
      <c r="I34" s="84"/>
      <c r="J34" s="84"/>
      <c r="K34" s="84"/>
      <c r="L34" s="84"/>
      <c r="M34" s="84"/>
      <c r="N34" s="84"/>
      <c r="O34" s="84"/>
      <c r="P34" s="84"/>
      <c r="Q34" s="84"/>
      <c r="R34" s="84"/>
      <c r="S34" s="84"/>
      <c r="T34" s="84"/>
      <c r="U34" s="84"/>
      <c r="V34" s="84"/>
      <c r="W34" s="84"/>
      <c r="X34" s="84"/>
      <c r="Y34" s="84"/>
      <c r="Z34" s="84"/>
    </row>
    <row r="35">
      <c r="A35" s="61" t="s">
        <v>1789</v>
      </c>
      <c r="B35" s="61">
        <f>0.00184788*E35</f>
        <v>0.00184788</v>
      </c>
      <c r="C35" s="61" t="s">
        <v>1758</v>
      </c>
      <c r="D35" s="84"/>
      <c r="E35" s="85">
        <v>1.0</v>
      </c>
      <c r="F35" s="84"/>
      <c r="G35" s="84"/>
      <c r="H35" s="84"/>
      <c r="I35" s="84"/>
      <c r="J35" s="84"/>
      <c r="K35" s="84"/>
      <c r="L35" s="84"/>
      <c r="M35" s="84"/>
      <c r="N35" s="84"/>
      <c r="O35" s="84"/>
      <c r="P35" s="84"/>
      <c r="Q35" s="84"/>
      <c r="R35" s="84"/>
      <c r="S35" s="84"/>
      <c r="T35" s="84"/>
      <c r="U35" s="84"/>
      <c r="V35" s="84"/>
      <c r="W35" s="84"/>
      <c r="X35" s="84"/>
      <c r="Y35" s="84"/>
      <c r="Z35" s="84"/>
    </row>
    <row r="36">
      <c r="A36" s="61" t="s">
        <v>1790</v>
      </c>
      <c r="B36" s="62">
        <f>(B34+0.00081432)*E36</f>
        <v>0.01709608</v>
      </c>
      <c r="C36" s="61" t="s">
        <v>1756</v>
      </c>
      <c r="D36" s="84"/>
      <c r="E36" s="85">
        <v>1.0</v>
      </c>
      <c r="F36" s="84"/>
      <c r="G36" s="84"/>
      <c r="H36" s="84"/>
      <c r="I36" s="84"/>
      <c r="J36" s="84"/>
      <c r="K36" s="84"/>
      <c r="L36" s="84"/>
      <c r="M36" s="84"/>
      <c r="N36" s="84"/>
      <c r="O36" s="84"/>
      <c r="P36" s="84"/>
      <c r="Q36" s="84"/>
      <c r="R36" s="84"/>
      <c r="S36" s="84"/>
      <c r="T36" s="84"/>
      <c r="U36" s="84"/>
      <c r="V36" s="84"/>
      <c r="W36" s="84"/>
      <c r="X36" s="84"/>
      <c r="Y36" s="84"/>
      <c r="Z36" s="84"/>
    </row>
    <row r="37">
      <c r="A37" s="61" t="s">
        <v>1791</v>
      </c>
      <c r="B37" s="62">
        <f>(B35+0.0000928)*E37</f>
        <v>0.00194068</v>
      </c>
      <c r="C37" s="61" t="s">
        <v>1758</v>
      </c>
      <c r="D37" s="84"/>
      <c r="E37" s="85">
        <v>1.0</v>
      </c>
      <c r="F37" s="84"/>
      <c r="G37" s="84"/>
      <c r="H37" s="84"/>
      <c r="I37" s="84"/>
      <c r="J37" s="84"/>
      <c r="K37" s="84"/>
      <c r="L37" s="84"/>
      <c r="M37" s="84"/>
      <c r="N37" s="84"/>
      <c r="O37" s="84"/>
      <c r="P37" s="84"/>
      <c r="Q37" s="84"/>
      <c r="R37" s="84"/>
      <c r="S37" s="84"/>
      <c r="T37" s="84"/>
      <c r="U37" s="84"/>
      <c r="V37" s="84"/>
      <c r="W37" s="84"/>
      <c r="X37" s="84"/>
      <c r="Y37" s="84"/>
      <c r="Z37" s="84"/>
    </row>
    <row r="38">
      <c r="A38" s="61" t="s">
        <v>1792</v>
      </c>
      <c r="B38" s="61">
        <f>0.01014533*E38</f>
        <v>0.01014533</v>
      </c>
      <c r="C38" s="61" t="s">
        <v>1758</v>
      </c>
      <c r="D38" s="84"/>
      <c r="E38" s="85">
        <v>1.0</v>
      </c>
      <c r="F38" s="84"/>
      <c r="G38" s="84"/>
      <c r="H38" s="84"/>
      <c r="I38" s="84"/>
      <c r="J38" s="84"/>
      <c r="K38" s="84"/>
      <c r="L38" s="84"/>
      <c r="M38" s="84"/>
      <c r="N38" s="84"/>
      <c r="O38" s="84"/>
      <c r="P38" s="84"/>
      <c r="Q38" s="84"/>
      <c r="R38" s="84"/>
      <c r="S38" s="84"/>
      <c r="T38" s="84"/>
      <c r="U38" s="84"/>
      <c r="V38" s="84"/>
      <c r="W38" s="84"/>
      <c r="X38" s="84"/>
      <c r="Y38" s="84"/>
      <c r="Z38" s="84"/>
    </row>
    <row r="39">
      <c r="A39" s="61" t="s">
        <v>1793</v>
      </c>
      <c r="B39" s="61">
        <f t="shared" ref="B39:B40" si="2">0.00963844*E39</f>
        <v>0.00963844</v>
      </c>
      <c r="C39" s="61" t="s">
        <v>1758</v>
      </c>
      <c r="D39" s="84"/>
      <c r="E39" s="85">
        <v>1.0</v>
      </c>
      <c r="F39" s="84"/>
      <c r="G39" s="84"/>
      <c r="H39" s="84"/>
      <c r="I39" s="84"/>
      <c r="J39" s="84"/>
      <c r="K39" s="84"/>
      <c r="L39" s="84"/>
      <c r="M39" s="84"/>
      <c r="N39" s="84"/>
      <c r="O39" s="84"/>
      <c r="P39" s="84"/>
      <c r="Q39" s="84"/>
      <c r="R39" s="84"/>
      <c r="S39" s="84"/>
      <c r="T39" s="84"/>
      <c r="U39" s="84"/>
      <c r="V39" s="84"/>
      <c r="W39" s="84"/>
      <c r="X39" s="84"/>
      <c r="Y39" s="84"/>
      <c r="Z39" s="84"/>
    </row>
    <row r="40">
      <c r="A40" s="61" t="s">
        <v>1794</v>
      </c>
      <c r="B40" s="61">
        <f t="shared" si="2"/>
        <v>0.00963844</v>
      </c>
      <c r="C40" s="61" t="s">
        <v>1758</v>
      </c>
      <c r="D40" s="84"/>
      <c r="E40" s="85">
        <v>1.0</v>
      </c>
      <c r="F40" s="84"/>
      <c r="G40" s="84"/>
      <c r="H40" s="84"/>
      <c r="I40" s="84"/>
      <c r="J40" s="84"/>
      <c r="K40" s="84"/>
      <c r="L40" s="84"/>
      <c r="M40" s="84"/>
      <c r="N40" s="84"/>
      <c r="O40" s="84"/>
      <c r="P40" s="84"/>
      <c r="Q40" s="84"/>
      <c r="R40" s="84"/>
      <c r="S40" s="84"/>
      <c r="T40" s="84"/>
      <c r="U40" s="84"/>
      <c r="V40" s="84"/>
      <c r="W40" s="84"/>
      <c r="X40" s="84"/>
      <c r="Y40" s="84"/>
      <c r="Z40" s="84"/>
    </row>
    <row r="41">
      <c r="A41" s="61" t="s">
        <v>1795</v>
      </c>
      <c r="B41" s="61">
        <f>0.03349744*E41</f>
        <v>0.03349744</v>
      </c>
      <c r="C41" s="61" t="s">
        <v>1756</v>
      </c>
      <c r="D41" s="84"/>
      <c r="E41" s="85">
        <v>1.0</v>
      </c>
      <c r="F41" s="84"/>
      <c r="G41" s="84"/>
      <c r="H41" s="84"/>
      <c r="I41" s="84"/>
      <c r="J41" s="84"/>
      <c r="K41" s="84"/>
      <c r="L41" s="84"/>
      <c r="M41" s="84"/>
      <c r="N41" s="84"/>
      <c r="O41" s="84"/>
      <c r="P41" s="84"/>
      <c r="Q41" s="84"/>
      <c r="R41" s="84"/>
      <c r="S41" s="84"/>
      <c r="T41" s="84"/>
      <c r="U41" s="84"/>
      <c r="V41" s="84"/>
      <c r="W41" s="84"/>
      <c r="X41" s="84"/>
      <c r="Y41" s="84"/>
      <c r="Z41" s="84"/>
    </row>
    <row r="42">
      <c r="A42" s="61" t="s">
        <v>1796</v>
      </c>
      <c r="B42" s="61">
        <f>0.004489548*E42</f>
        <v>0.004489548</v>
      </c>
      <c r="C42" s="61" t="s">
        <v>1758</v>
      </c>
      <c r="D42" s="84"/>
      <c r="E42" s="85">
        <v>1.0</v>
      </c>
      <c r="F42" s="84"/>
      <c r="G42" s="84"/>
      <c r="H42" s="84"/>
      <c r="I42" s="84"/>
      <c r="J42" s="84"/>
      <c r="K42" s="84"/>
      <c r="L42" s="84"/>
      <c r="M42" s="84"/>
      <c r="N42" s="84"/>
      <c r="O42" s="84"/>
      <c r="P42" s="84"/>
      <c r="Q42" s="84"/>
      <c r="R42" s="84"/>
      <c r="S42" s="84"/>
      <c r="T42" s="84"/>
      <c r="U42" s="84"/>
      <c r="V42" s="84"/>
      <c r="W42" s="84"/>
      <c r="X42" s="84"/>
      <c r="Y42" s="84"/>
      <c r="Z42" s="84"/>
    </row>
    <row r="43">
      <c r="A43" s="61" t="s">
        <v>1797</v>
      </c>
      <c r="B43" s="61">
        <f>0.0025*E43</f>
        <v>0.0025</v>
      </c>
      <c r="C43" s="61" t="s">
        <v>1768</v>
      </c>
      <c r="D43" s="84"/>
      <c r="E43" s="85">
        <v>1.0</v>
      </c>
      <c r="F43" s="84"/>
      <c r="G43" s="84"/>
      <c r="H43" s="84"/>
      <c r="I43" s="84"/>
      <c r="J43" s="84"/>
      <c r="K43" s="84"/>
      <c r="L43" s="84"/>
      <c r="M43" s="84"/>
      <c r="N43" s="84"/>
      <c r="O43" s="84"/>
      <c r="P43" s="84"/>
      <c r="Q43" s="84"/>
      <c r="R43" s="84"/>
      <c r="S43" s="84"/>
      <c r="T43" s="84"/>
      <c r="U43" s="84"/>
      <c r="V43" s="84"/>
      <c r="W43" s="84"/>
      <c r="X43" s="84"/>
      <c r="Y43" s="84"/>
      <c r="Z43" s="84"/>
    </row>
    <row r="44">
      <c r="A44" s="62"/>
      <c r="B44" s="62"/>
      <c r="C44" s="62"/>
      <c r="D44" s="84"/>
      <c r="E44" s="84"/>
      <c r="F44" s="84"/>
      <c r="G44" s="84"/>
      <c r="H44" s="84"/>
      <c r="I44" s="84"/>
      <c r="J44" s="84"/>
      <c r="K44" s="84"/>
      <c r="L44" s="84"/>
      <c r="M44" s="84"/>
      <c r="N44" s="84"/>
      <c r="O44" s="84"/>
      <c r="P44" s="84"/>
      <c r="Q44" s="84"/>
      <c r="R44" s="84"/>
      <c r="S44" s="84"/>
      <c r="T44" s="84"/>
      <c r="U44" s="84"/>
      <c r="V44" s="84"/>
      <c r="W44" s="84"/>
      <c r="X44" s="84"/>
      <c r="Y44" s="84"/>
      <c r="Z44" s="84"/>
    </row>
    <row r="45">
      <c r="A45" s="62"/>
      <c r="B45" s="62"/>
      <c r="C45" s="62"/>
      <c r="D45" s="84"/>
      <c r="E45" s="84"/>
      <c r="F45" s="84"/>
      <c r="G45" s="84"/>
      <c r="H45" s="84"/>
      <c r="I45" s="84"/>
      <c r="J45" s="84"/>
      <c r="K45" s="84"/>
      <c r="L45" s="84"/>
      <c r="M45" s="84"/>
      <c r="N45" s="84"/>
      <c r="O45" s="84"/>
      <c r="P45" s="84"/>
      <c r="Q45" s="84"/>
      <c r="R45" s="84"/>
      <c r="S45" s="84"/>
      <c r="T45" s="84"/>
      <c r="U45" s="84"/>
      <c r="V45" s="84"/>
      <c r="W45" s="84"/>
      <c r="X45" s="84"/>
      <c r="Y45" s="84"/>
      <c r="Z45" s="84"/>
    </row>
    <row r="46">
      <c r="A46" s="62"/>
      <c r="B46" s="62"/>
      <c r="C46" s="62"/>
      <c r="D46" s="84"/>
      <c r="E46" s="84"/>
      <c r="F46" s="84"/>
      <c r="G46" s="84"/>
      <c r="H46" s="84"/>
      <c r="I46" s="84"/>
      <c r="J46" s="84"/>
      <c r="K46" s="84"/>
      <c r="L46" s="84"/>
      <c r="M46" s="84"/>
      <c r="N46" s="84"/>
      <c r="O46" s="84"/>
      <c r="P46" s="84"/>
      <c r="Q46" s="84"/>
      <c r="R46" s="84"/>
      <c r="S46" s="84"/>
      <c r="T46" s="84"/>
      <c r="U46" s="84"/>
      <c r="V46" s="84"/>
      <c r="W46" s="84"/>
      <c r="X46" s="84"/>
      <c r="Y46" s="84"/>
      <c r="Z46" s="84"/>
    </row>
    <row r="47">
      <c r="A47" s="62"/>
      <c r="B47" s="62"/>
      <c r="C47" s="62"/>
      <c r="D47" s="84"/>
      <c r="E47" s="84"/>
      <c r="F47" s="84"/>
      <c r="G47" s="84"/>
      <c r="H47" s="84"/>
      <c r="I47" s="84"/>
      <c r="J47" s="84"/>
      <c r="K47" s="84"/>
      <c r="L47" s="84"/>
      <c r="M47" s="84"/>
      <c r="N47" s="84"/>
      <c r="O47" s="84"/>
      <c r="P47" s="84"/>
      <c r="Q47" s="84"/>
      <c r="R47" s="84"/>
      <c r="S47" s="84"/>
      <c r="T47" s="84"/>
      <c r="U47" s="84"/>
      <c r="V47" s="84"/>
      <c r="W47" s="84"/>
      <c r="X47" s="84"/>
      <c r="Y47" s="84"/>
      <c r="Z47" s="84"/>
    </row>
    <row r="48">
      <c r="A48" s="62"/>
      <c r="B48" s="62"/>
      <c r="C48" s="62"/>
      <c r="D48" s="84"/>
      <c r="E48" s="84"/>
      <c r="F48" s="84"/>
      <c r="G48" s="84"/>
      <c r="H48" s="84"/>
      <c r="I48" s="84"/>
      <c r="J48" s="84"/>
      <c r="K48" s="84"/>
      <c r="L48" s="84"/>
      <c r="M48" s="84"/>
      <c r="N48" s="84"/>
      <c r="O48" s="84"/>
      <c r="P48" s="84"/>
      <c r="Q48" s="84"/>
      <c r="R48" s="84"/>
      <c r="S48" s="84"/>
      <c r="T48" s="84"/>
      <c r="U48" s="84"/>
      <c r="V48" s="84"/>
      <c r="W48" s="84"/>
      <c r="X48" s="84"/>
      <c r="Y48" s="84"/>
      <c r="Z48" s="84"/>
    </row>
    <row r="49">
      <c r="A49" s="62"/>
      <c r="B49" s="62"/>
      <c r="C49" s="62"/>
      <c r="D49" s="84"/>
      <c r="E49" s="84"/>
      <c r="F49" s="84"/>
      <c r="G49" s="84"/>
      <c r="H49" s="84"/>
      <c r="I49" s="84"/>
      <c r="J49" s="84"/>
      <c r="K49" s="84"/>
      <c r="L49" s="84"/>
      <c r="M49" s="84"/>
      <c r="N49" s="84"/>
      <c r="O49" s="84"/>
      <c r="P49" s="84"/>
      <c r="Q49" s="84"/>
      <c r="R49" s="84"/>
      <c r="S49" s="84"/>
      <c r="T49" s="84"/>
      <c r="U49" s="84"/>
      <c r="V49" s="84"/>
      <c r="W49" s="84"/>
      <c r="X49" s="84"/>
      <c r="Y49" s="84"/>
      <c r="Z49" s="84"/>
    </row>
    <row r="50">
      <c r="A50" s="62"/>
      <c r="B50" s="62"/>
      <c r="C50" s="62"/>
      <c r="D50" s="84"/>
      <c r="E50" s="84"/>
      <c r="F50" s="84"/>
      <c r="G50" s="84"/>
      <c r="H50" s="84"/>
      <c r="I50" s="84"/>
      <c r="J50" s="84"/>
      <c r="K50" s="84"/>
      <c r="L50" s="84"/>
      <c r="M50" s="84"/>
      <c r="N50" s="84"/>
      <c r="O50" s="84"/>
      <c r="P50" s="84"/>
      <c r="Q50" s="84"/>
      <c r="R50" s="84"/>
      <c r="S50" s="84"/>
      <c r="T50" s="84"/>
      <c r="U50" s="84"/>
      <c r="V50" s="84"/>
      <c r="W50" s="84"/>
      <c r="X50" s="84"/>
      <c r="Y50" s="84"/>
      <c r="Z50" s="84"/>
    </row>
    <row r="51">
      <c r="A51" s="62"/>
      <c r="B51" s="62"/>
      <c r="C51" s="62"/>
      <c r="D51" s="84"/>
      <c r="E51" s="84"/>
      <c r="F51" s="84"/>
      <c r="G51" s="84"/>
      <c r="H51" s="84"/>
      <c r="I51" s="84"/>
      <c r="J51" s="84"/>
      <c r="K51" s="84"/>
      <c r="L51" s="84"/>
      <c r="M51" s="84"/>
      <c r="N51" s="84"/>
      <c r="O51" s="84"/>
      <c r="P51" s="84"/>
      <c r="Q51" s="84"/>
      <c r="R51" s="84"/>
      <c r="S51" s="84"/>
      <c r="T51" s="84"/>
      <c r="U51" s="84"/>
      <c r="V51" s="84"/>
      <c r="W51" s="84"/>
      <c r="X51" s="84"/>
      <c r="Y51" s="84"/>
      <c r="Z51" s="84"/>
    </row>
    <row r="52">
      <c r="A52" s="62"/>
      <c r="B52" s="62"/>
      <c r="C52" s="62"/>
      <c r="D52" s="84"/>
      <c r="E52" s="84"/>
      <c r="F52" s="84"/>
      <c r="G52" s="84"/>
      <c r="H52" s="84"/>
      <c r="I52" s="84"/>
      <c r="J52" s="84"/>
      <c r="K52" s="84"/>
      <c r="L52" s="84"/>
      <c r="M52" s="84"/>
      <c r="N52" s="84"/>
      <c r="O52" s="84"/>
      <c r="P52" s="84"/>
      <c r="Q52" s="84"/>
      <c r="R52" s="84"/>
      <c r="S52" s="84"/>
      <c r="T52" s="84"/>
      <c r="U52" s="84"/>
      <c r="V52" s="84"/>
      <c r="W52" s="84"/>
      <c r="X52" s="84"/>
      <c r="Y52" s="84"/>
      <c r="Z52" s="84"/>
    </row>
    <row r="53">
      <c r="A53" s="62"/>
      <c r="B53" s="62"/>
      <c r="C53" s="62"/>
      <c r="D53" s="84"/>
      <c r="E53" s="84"/>
      <c r="F53" s="84"/>
      <c r="G53" s="84"/>
      <c r="H53" s="84"/>
      <c r="I53" s="84"/>
      <c r="J53" s="84"/>
      <c r="K53" s="84"/>
      <c r="L53" s="84"/>
      <c r="M53" s="84"/>
      <c r="N53" s="84"/>
      <c r="O53" s="84"/>
      <c r="P53" s="84"/>
      <c r="Q53" s="84"/>
      <c r="R53" s="84"/>
      <c r="S53" s="84"/>
      <c r="T53" s="84"/>
      <c r="U53" s="84"/>
      <c r="V53" s="84"/>
      <c r="W53" s="84"/>
      <c r="X53" s="84"/>
      <c r="Y53" s="84"/>
      <c r="Z53" s="84"/>
    </row>
    <row r="54">
      <c r="A54" s="62"/>
      <c r="B54" s="62"/>
      <c r="C54" s="62"/>
      <c r="D54" s="84"/>
      <c r="E54" s="84"/>
      <c r="F54" s="84"/>
      <c r="G54" s="84"/>
      <c r="H54" s="84"/>
      <c r="I54" s="84"/>
      <c r="J54" s="84"/>
      <c r="K54" s="84"/>
      <c r="L54" s="84"/>
      <c r="M54" s="84"/>
      <c r="N54" s="84"/>
      <c r="O54" s="84"/>
      <c r="P54" s="84"/>
      <c r="Q54" s="84"/>
      <c r="R54" s="84"/>
      <c r="S54" s="84"/>
      <c r="T54" s="84"/>
      <c r="U54" s="84"/>
      <c r="V54" s="84"/>
      <c r="W54" s="84"/>
      <c r="X54" s="84"/>
      <c r="Y54" s="84"/>
      <c r="Z54" s="84"/>
    </row>
    <row r="55">
      <c r="A55" s="62"/>
      <c r="B55" s="62"/>
      <c r="C55" s="62"/>
      <c r="D55" s="84"/>
      <c r="E55" s="84"/>
      <c r="F55" s="84"/>
      <c r="G55" s="84"/>
      <c r="H55" s="84"/>
      <c r="I55" s="84"/>
      <c r="J55" s="84"/>
      <c r="K55" s="84"/>
      <c r="L55" s="84"/>
      <c r="M55" s="84"/>
      <c r="N55" s="84"/>
      <c r="O55" s="84"/>
      <c r="P55" s="84"/>
      <c r="Q55" s="84"/>
      <c r="R55" s="84"/>
      <c r="S55" s="84"/>
      <c r="T55" s="84"/>
      <c r="U55" s="84"/>
      <c r="V55" s="84"/>
      <c r="W55" s="84"/>
      <c r="X55" s="84"/>
      <c r="Y55" s="84"/>
      <c r="Z55" s="84"/>
    </row>
    <row r="56">
      <c r="A56" s="62"/>
      <c r="B56" s="62"/>
      <c r="C56" s="62"/>
      <c r="D56" s="84"/>
      <c r="E56" s="84"/>
      <c r="F56" s="84"/>
      <c r="G56" s="84"/>
      <c r="H56" s="84"/>
      <c r="I56" s="84"/>
      <c r="J56" s="84"/>
      <c r="K56" s="84"/>
      <c r="L56" s="84"/>
      <c r="M56" s="84"/>
      <c r="N56" s="84"/>
      <c r="O56" s="84"/>
      <c r="P56" s="84"/>
      <c r="Q56" s="84"/>
      <c r="R56" s="84"/>
      <c r="S56" s="84"/>
      <c r="T56" s="84"/>
      <c r="U56" s="84"/>
      <c r="V56" s="84"/>
      <c r="W56" s="84"/>
      <c r="X56" s="84"/>
      <c r="Y56" s="84"/>
      <c r="Z56" s="84"/>
    </row>
    <row r="57">
      <c r="A57" s="62"/>
      <c r="B57" s="62"/>
      <c r="C57" s="62"/>
      <c r="D57" s="84"/>
      <c r="E57" s="84"/>
      <c r="F57" s="84"/>
      <c r="G57" s="84"/>
      <c r="H57" s="84"/>
      <c r="I57" s="84"/>
      <c r="J57" s="84"/>
      <c r="K57" s="84"/>
      <c r="L57" s="84"/>
      <c r="M57" s="84"/>
      <c r="N57" s="84"/>
      <c r="O57" s="84"/>
      <c r="P57" s="84"/>
      <c r="Q57" s="84"/>
      <c r="R57" s="84"/>
      <c r="S57" s="84"/>
      <c r="T57" s="84"/>
      <c r="U57" s="84"/>
      <c r="V57" s="84"/>
      <c r="W57" s="84"/>
      <c r="X57" s="84"/>
      <c r="Y57" s="84"/>
      <c r="Z57" s="84"/>
    </row>
    <row r="58">
      <c r="A58" s="62"/>
      <c r="B58" s="62"/>
      <c r="C58" s="62"/>
      <c r="D58" s="84"/>
      <c r="E58" s="84"/>
      <c r="F58" s="84"/>
      <c r="G58" s="84"/>
      <c r="H58" s="84"/>
      <c r="I58" s="84"/>
      <c r="J58" s="84"/>
      <c r="K58" s="84"/>
      <c r="L58" s="84"/>
      <c r="M58" s="84"/>
      <c r="N58" s="84"/>
      <c r="O58" s="84"/>
      <c r="P58" s="84"/>
      <c r="Q58" s="84"/>
      <c r="R58" s="84"/>
      <c r="S58" s="84"/>
      <c r="T58" s="84"/>
      <c r="U58" s="84"/>
      <c r="V58" s="84"/>
      <c r="W58" s="84"/>
      <c r="X58" s="84"/>
      <c r="Y58" s="84"/>
      <c r="Z58" s="84"/>
    </row>
    <row r="59">
      <c r="A59" s="62"/>
      <c r="B59" s="62"/>
      <c r="C59" s="62"/>
      <c r="D59" s="84"/>
      <c r="E59" s="84"/>
      <c r="F59" s="84"/>
      <c r="G59" s="84"/>
      <c r="H59" s="84"/>
      <c r="I59" s="84"/>
      <c r="J59" s="84"/>
      <c r="K59" s="84"/>
      <c r="L59" s="84"/>
      <c r="M59" s="84"/>
      <c r="N59" s="84"/>
      <c r="O59" s="84"/>
      <c r="P59" s="84"/>
      <c r="Q59" s="84"/>
      <c r="R59" s="84"/>
      <c r="S59" s="84"/>
      <c r="T59" s="84"/>
      <c r="U59" s="84"/>
      <c r="V59" s="84"/>
      <c r="W59" s="84"/>
      <c r="X59" s="84"/>
      <c r="Y59" s="84"/>
      <c r="Z59" s="84"/>
    </row>
    <row r="60">
      <c r="A60" s="62"/>
      <c r="B60" s="62"/>
      <c r="C60" s="62"/>
      <c r="D60" s="84"/>
      <c r="E60" s="84"/>
      <c r="F60" s="84"/>
      <c r="G60" s="84"/>
      <c r="H60" s="84"/>
      <c r="I60" s="84"/>
      <c r="J60" s="84"/>
      <c r="K60" s="84"/>
      <c r="L60" s="84"/>
      <c r="M60" s="84"/>
      <c r="N60" s="84"/>
      <c r="O60" s="84"/>
      <c r="P60" s="84"/>
      <c r="Q60" s="84"/>
      <c r="R60" s="84"/>
      <c r="S60" s="84"/>
      <c r="T60" s="84"/>
      <c r="U60" s="84"/>
      <c r="V60" s="84"/>
      <c r="W60" s="84"/>
      <c r="X60" s="84"/>
      <c r="Y60" s="84"/>
      <c r="Z60" s="84"/>
    </row>
    <row r="61">
      <c r="A61" s="62"/>
      <c r="B61" s="62"/>
      <c r="C61" s="62"/>
      <c r="D61" s="84"/>
      <c r="E61" s="84"/>
      <c r="F61" s="84"/>
      <c r="G61" s="84"/>
      <c r="H61" s="84"/>
      <c r="I61" s="84"/>
      <c r="J61" s="84"/>
      <c r="K61" s="84"/>
      <c r="L61" s="84"/>
      <c r="M61" s="84"/>
      <c r="N61" s="84"/>
      <c r="O61" s="84"/>
      <c r="P61" s="84"/>
      <c r="Q61" s="84"/>
      <c r="R61" s="84"/>
      <c r="S61" s="84"/>
      <c r="T61" s="84"/>
      <c r="U61" s="84"/>
      <c r="V61" s="84"/>
      <c r="W61" s="84"/>
      <c r="X61" s="84"/>
      <c r="Y61" s="84"/>
      <c r="Z61" s="84"/>
    </row>
    <row r="62">
      <c r="A62" s="62"/>
      <c r="B62" s="62"/>
      <c r="C62" s="62"/>
      <c r="D62" s="84"/>
      <c r="E62" s="84"/>
      <c r="F62" s="84"/>
      <c r="G62" s="84"/>
      <c r="H62" s="84"/>
      <c r="I62" s="84"/>
      <c r="J62" s="84"/>
      <c r="K62" s="84"/>
      <c r="L62" s="84"/>
      <c r="M62" s="84"/>
      <c r="N62" s="84"/>
      <c r="O62" s="84"/>
      <c r="P62" s="84"/>
      <c r="Q62" s="84"/>
      <c r="R62" s="84"/>
      <c r="S62" s="84"/>
      <c r="T62" s="84"/>
      <c r="U62" s="84"/>
      <c r="V62" s="84"/>
      <c r="W62" s="84"/>
      <c r="X62" s="84"/>
      <c r="Y62" s="84"/>
      <c r="Z62" s="84"/>
    </row>
    <row r="63">
      <c r="A63" s="62"/>
      <c r="B63" s="62"/>
      <c r="C63" s="62"/>
      <c r="D63" s="84"/>
      <c r="E63" s="84"/>
      <c r="F63" s="84"/>
      <c r="G63" s="84"/>
      <c r="H63" s="84"/>
      <c r="I63" s="84"/>
      <c r="J63" s="84"/>
      <c r="K63" s="84"/>
      <c r="L63" s="84"/>
      <c r="M63" s="84"/>
      <c r="N63" s="84"/>
      <c r="O63" s="84"/>
      <c r="P63" s="84"/>
      <c r="Q63" s="84"/>
      <c r="R63" s="84"/>
      <c r="S63" s="84"/>
      <c r="T63" s="84"/>
      <c r="U63" s="84"/>
      <c r="V63" s="84"/>
      <c r="W63" s="84"/>
      <c r="X63" s="84"/>
      <c r="Y63" s="84"/>
      <c r="Z63" s="84"/>
    </row>
    <row r="64">
      <c r="A64" s="62"/>
      <c r="B64" s="62"/>
      <c r="C64" s="62"/>
      <c r="D64" s="84"/>
      <c r="E64" s="84"/>
      <c r="F64" s="84"/>
      <c r="G64" s="84"/>
      <c r="H64" s="84"/>
      <c r="I64" s="84"/>
      <c r="J64" s="84"/>
      <c r="K64" s="84"/>
      <c r="L64" s="84"/>
      <c r="M64" s="84"/>
      <c r="N64" s="84"/>
      <c r="O64" s="84"/>
      <c r="P64" s="84"/>
      <c r="Q64" s="84"/>
      <c r="R64" s="84"/>
      <c r="S64" s="84"/>
      <c r="T64" s="84"/>
      <c r="U64" s="84"/>
      <c r="V64" s="84"/>
      <c r="W64" s="84"/>
      <c r="X64" s="84"/>
      <c r="Y64" s="84"/>
      <c r="Z64" s="84"/>
    </row>
    <row r="65">
      <c r="A65" s="62"/>
      <c r="B65" s="62"/>
      <c r="C65" s="62"/>
      <c r="D65" s="84"/>
      <c r="E65" s="84"/>
      <c r="F65" s="84"/>
      <c r="G65" s="84"/>
      <c r="H65" s="84"/>
      <c r="I65" s="84"/>
      <c r="J65" s="84"/>
      <c r="K65" s="84"/>
      <c r="L65" s="84"/>
      <c r="M65" s="84"/>
      <c r="N65" s="84"/>
      <c r="O65" s="84"/>
      <c r="P65" s="84"/>
      <c r="Q65" s="84"/>
      <c r="R65" s="84"/>
      <c r="S65" s="84"/>
      <c r="T65" s="84"/>
      <c r="U65" s="84"/>
      <c r="V65" s="84"/>
      <c r="W65" s="84"/>
      <c r="X65" s="84"/>
      <c r="Y65" s="84"/>
      <c r="Z65" s="84"/>
    </row>
    <row r="66">
      <c r="A66" s="62"/>
      <c r="B66" s="62"/>
      <c r="C66" s="62"/>
      <c r="D66" s="84"/>
      <c r="E66" s="84"/>
      <c r="F66" s="84"/>
      <c r="G66" s="84"/>
      <c r="H66" s="84"/>
      <c r="I66" s="84"/>
      <c r="J66" s="84"/>
      <c r="K66" s="84"/>
      <c r="L66" s="84"/>
      <c r="M66" s="84"/>
      <c r="N66" s="84"/>
      <c r="O66" s="84"/>
      <c r="P66" s="84"/>
      <c r="Q66" s="84"/>
      <c r="R66" s="84"/>
      <c r="S66" s="84"/>
      <c r="T66" s="84"/>
      <c r="U66" s="84"/>
      <c r="V66" s="84"/>
      <c r="W66" s="84"/>
      <c r="X66" s="84"/>
      <c r="Y66" s="84"/>
      <c r="Z66" s="84"/>
    </row>
    <row r="67">
      <c r="A67" s="62"/>
      <c r="B67" s="62"/>
      <c r="C67" s="62"/>
      <c r="D67" s="84"/>
      <c r="E67" s="84"/>
      <c r="F67" s="84"/>
      <c r="G67" s="84"/>
      <c r="H67" s="84"/>
      <c r="I67" s="84"/>
      <c r="J67" s="84"/>
      <c r="K67" s="84"/>
      <c r="L67" s="84"/>
      <c r="M67" s="84"/>
      <c r="N67" s="84"/>
      <c r="O67" s="84"/>
      <c r="P67" s="84"/>
      <c r="Q67" s="84"/>
      <c r="R67" s="84"/>
      <c r="S67" s="84"/>
      <c r="T67" s="84"/>
      <c r="U67" s="84"/>
      <c r="V67" s="84"/>
      <c r="W67" s="84"/>
      <c r="X67" s="84"/>
      <c r="Y67" s="84"/>
      <c r="Z67" s="84"/>
    </row>
    <row r="68">
      <c r="A68" s="62"/>
      <c r="B68" s="62"/>
      <c r="C68" s="62"/>
      <c r="D68" s="84"/>
      <c r="E68" s="84"/>
      <c r="F68" s="84"/>
      <c r="G68" s="84"/>
      <c r="H68" s="84"/>
      <c r="I68" s="84"/>
      <c r="J68" s="84"/>
      <c r="K68" s="84"/>
      <c r="L68" s="84"/>
      <c r="M68" s="84"/>
      <c r="N68" s="84"/>
      <c r="O68" s="84"/>
      <c r="P68" s="84"/>
      <c r="Q68" s="84"/>
      <c r="R68" s="84"/>
      <c r="S68" s="84"/>
      <c r="T68" s="84"/>
      <c r="U68" s="84"/>
      <c r="V68" s="84"/>
      <c r="W68" s="84"/>
      <c r="X68" s="84"/>
      <c r="Y68" s="84"/>
      <c r="Z68" s="84"/>
    </row>
    <row r="69">
      <c r="A69" s="62"/>
      <c r="B69" s="62"/>
      <c r="C69" s="62"/>
      <c r="D69" s="84"/>
      <c r="E69" s="84"/>
      <c r="F69" s="84"/>
      <c r="G69" s="84"/>
      <c r="H69" s="84"/>
      <c r="I69" s="84"/>
      <c r="J69" s="84"/>
      <c r="K69" s="84"/>
      <c r="L69" s="84"/>
      <c r="M69" s="84"/>
      <c r="N69" s="84"/>
      <c r="O69" s="84"/>
      <c r="P69" s="84"/>
      <c r="Q69" s="84"/>
      <c r="R69" s="84"/>
      <c r="S69" s="84"/>
      <c r="T69" s="84"/>
      <c r="U69" s="84"/>
      <c r="V69" s="84"/>
      <c r="W69" s="84"/>
      <c r="X69" s="84"/>
      <c r="Y69" s="84"/>
      <c r="Z69" s="84"/>
    </row>
    <row r="70">
      <c r="A70" s="62"/>
      <c r="B70" s="62"/>
      <c r="C70" s="62"/>
      <c r="D70" s="84"/>
      <c r="E70" s="84"/>
      <c r="F70" s="84"/>
      <c r="G70" s="84"/>
      <c r="H70" s="84"/>
      <c r="I70" s="84"/>
      <c r="J70" s="84"/>
      <c r="K70" s="84"/>
      <c r="L70" s="84"/>
      <c r="M70" s="84"/>
      <c r="N70" s="84"/>
      <c r="O70" s="84"/>
      <c r="P70" s="84"/>
      <c r="Q70" s="84"/>
      <c r="R70" s="84"/>
      <c r="S70" s="84"/>
      <c r="T70" s="84"/>
      <c r="U70" s="84"/>
      <c r="V70" s="84"/>
      <c r="W70" s="84"/>
      <c r="X70" s="84"/>
      <c r="Y70" s="84"/>
      <c r="Z70" s="84"/>
    </row>
    <row r="71">
      <c r="A71" s="62"/>
      <c r="B71" s="62"/>
      <c r="C71" s="62"/>
      <c r="D71" s="84"/>
      <c r="E71" s="84"/>
      <c r="F71" s="84"/>
      <c r="G71" s="84"/>
      <c r="H71" s="84"/>
      <c r="I71" s="84"/>
      <c r="J71" s="84"/>
      <c r="K71" s="84"/>
      <c r="L71" s="84"/>
      <c r="M71" s="84"/>
      <c r="N71" s="84"/>
      <c r="O71" s="84"/>
      <c r="P71" s="84"/>
      <c r="Q71" s="84"/>
      <c r="R71" s="84"/>
      <c r="S71" s="84"/>
      <c r="T71" s="84"/>
      <c r="U71" s="84"/>
      <c r="V71" s="84"/>
      <c r="W71" s="84"/>
      <c r="X71" s="84"/>
      <c r="Y71" s="84"/>
      <c r="Z71" s="84"/>
    </row>
    <row r="72">
      <c r="A72" s="62"/>
      <c r="B72" s="62"/>
      <c r="C72" s="62"/>
      <c r="D72" s="84"/>
      <c r="E72" s="84"/>
      <c r="F72" s="84"/>
      <c r="G72" s="84"/>
      <c r="H72" s="84"/>
      <c r="I72" s="84"/>
      <c r="J72" s="84"/>
      <c r="K72" s="84"/>
      <c r="L72" s="84"/>
      <c r="M72" s="84"/>
      <c r="N72" s="84"/>
      <c r="O72" s="84"/>
      <c r="P72" s="84"/>
      <c r="Q72" s="84"/>
      <c r="R72" s="84"/>
      <c r="S72" s="84"/>
      <c r="T72" s="84"/>
      <c r="U72" s="84"/>
      <c r="V72" s="84"/>
      <c r="W72" s="84"/>
      <c r="X72" s="84"/>
      <c r="Y72" s="84"/>
      <c r="Z72" s="84"/>
    </row>
    <row r="73">
      <c r="A73" s="62"/>
      <c r="B73" s="62"/>
      <c r="C73" s="62"/>
      <c r="D73" s="84"/>
      <c r="E73" s="84"/>
      <c r="F73" s="84"/>
      <c r="G73" s="84"/>
      <c r="H73" s="84"/>
      <c r="I73" s="84"/>
      <c r="J73" s="84"/>
      <c r="K73" s="84"/>
      <c r="L73" s="84"/>
      <c r="M73" s="84"/>
      <c r="N73" s="84"/>
      <c r="O73" s="84"/>
      <c r="P73" s="84"/>
      <c r="Q73" s="84"/>
      <c r="R73" s="84"/>
      <c r="S73" s="84"/>
      <c r="T73" s="84"/>
      <c r="U73" s="84"/>
      <c r="V73" s="84"/>
      <c r="W73" s="84"/>
      <c r="X73" s="84"/>
      <c r="Y73" s="84"/>
      <c r="Z73" s="84"/>
    </row>
    <row r="74">
      <c r="A74" s="62"/>
      <c r="B74" s="62"/>
      <c r="C74" s="62"/>
      <c r="D74" s="84"/>
      <c r="E74" s="84"/>
      <c r="F74" s="84"/>
      <c r="G74" s="84"/>
      <c r="H74" s="84"/>
      <c r="I74" s="84"/>
      <c r="J74" s="84"/>
      <c r="K74" s="84"/>
      <c r="L74" s="84"/>
      <c r="M74" s="84"/>
      <c r="N74" s="84"/>
      <c r="O74" s="84"/>
      <c r="P74" s="84"/>
      <c r="Q74" s="84"/>
      <c r="R74" s="84"/>
      <c r="S74" s="84"/>
      <c r="T74" s="84"/>
      <c r="U74" s="84"/>
      <c r="V74" s="84"/>
      <c r="W74" s="84"/>
      <c r="X74" s="84"/>
      <c r="Y74" s="84"/>
      <c r="Z74" s="84"/>
    </row>
    <row r="75">
      <c r="A75" s="62"/>
      <c r="B75" s="62"/>
      <c r="C75" s="62"/>
      <c r="D75" s="84"/>
      <c r="E75" s="84"/>
      <c r="F75" s="84"/>
      <c r="G75" s="84"/>
      <c r="H75" s="84"/>
      <c r="I75" s="84"/>
      <c r="J75" s="84"/>
      <c r="K75" s="84"/>
      <c r="L75" s="84"/>
      <c r="M75" s="84"/>
      <c r="N75" s="84"/>
      <c r="O75" s="84"/>
      <c r="P75" s="84"/>
      <c r="Q75" s="84"/>
      <c r="R75" s="84"/>
      <c r="S75" s="84"/>
      <c r="T75" s="84"/>
      <c r="U75" s="84"/>
      <c r="V75" s="84"/>
      <c r="W75" s="84"/>
      <c r="X75" s="84"/>
      <c r="Y75" s="84"/>
      <c r="Z75" s="84"/>
    </row>
    <row r="76">
      <c r="A76" s="62"/>
      <c r="B76" s="62"/>
      <c r="C76" s="62"/>
      <c r="D76" s="84"/>
      <c r="E76" s="84"/>
      <c r="F76" s="84"/>
      <c r="G76" s="84"/>
      <c r="H76" s="84"/>
      <c r="I76" s="84"/>
      <c r="J76" s="84"/>
      <c r="K76" s="84"/>
      <c r="L76" s="84"/>
      <c r="M76" s="84"/>
      <c r="N76" s="84"/>
      <c r="O76" s="84"/>
      <c r="P76" s="84"/>
      <c r="Q76" s="84"/>
      <c r="R76" s="84"/>
      <c r="S76" s="84"/>
      <c r="T76" s="84"/>
      <c r="U76" s="84"/>
      <c r="V76" s="84"/>
      <c r="W76" s="84"/>
      <c r="X76" s="84"/>
      <c r="Y76" s="84"/>
      <c r="Z76" s="84"/>
    </row>
    <row r="77">
      <c r="A77" s="62"/>
      <c r="B77" s="62"/>
      <c r="C77" s="62"/>
      <c r="D77" s="84"/>
      <c r="E77" s="84"/>
      <c r="F77" s="84"/>
      <c r="G77" s="84"/>
      <c r="H77" s="84"/>
      <c r="I77" s="84"/>
      <c r="J77" s="84"/>
      <c r="K77" s="84"/>
      <c r="L77" s="84"/>
      <c r="M77" s="84"/>
      <c r="N77" s="84"/>
      <c r="O77" s="84"/>
      <c r="P77" s="84"/>
      <c r="Q77" s="84"/>
      <c r="R77" s="84"/>
      <c r="S77" s="84"/>
      <c r="T77" s="84"/>
      <c r="U77" s="84"/>
      <c r="V77" s="84"/>
      <c r="W77" s="84"/>
      <c r="X77" s="84"/>
      <c r="Y77" s="84"/>
      <c r="Z77" s="84"/>
    </row>
    <row r="78">
      <c r="A78" s="62"/>
      <c r="B78" s="62"/>
      <c r="C78" s="62"/>
      <c r="D78" s="84"/>
      <c r="E78" s="84"/>
      <c r="F78" s="84"/>
      <c r="G78" s="84"/>
      <c r="H78" s="84"/>
      <c r="I78" s="84"/>
      <c r="J78" s="84"/>
      <c r="K78" s="84"/>
      <c r="L78" s="84"/>
      <c r="M78" s="84"/>
      <c r="N78" s="84"/>
      <c r="O78" s="84"/>
      <c r="P78" s="84"/>
      <c r="Q78" s="84"/>
      <c r="R78" s="84"/>
      <c r="S78" s="84"/>
      <c r="T78" s="84"/>
      <c r="U78" s="84"/>
      <c r="V78" s="84"/>
      <c r="W78" s="84"/>
      <c r="X78" s="84"/>
      <c r="Y78" s="84"/>
      <c r="Z78" s="84"/>
    </row>
    <row r="79">
      <c r="A79" s="62"/>
      <c r="B79" s="62"/>
      <c r="C79" s="62"/>
      <c r="D79" s="84"/>
      <c r="E79" s="84"/>
      <c r="F79" s="84"/>
      <c r="G79" s="84"/>
      <c r="H79" s="84"/>
      <c r="I79" s="84"/>
      <c r="J79" s="84"/>
      <c r="K79" s="84"/>
      <c r="L79" s="84"/>
      <c r="M79" s="84"/>
      <c r="N79" s="84"/>
      <c r="O79" s="84"/>
      <c r="P79" s="84"/>
      <c r="Q79" s="84"/>
      <c r="R79" s="84"/>
      <c r="S79" s="84"/>
      <c r="T79" s="84"/>
      <c r="U79" s="84"/>
      <c r="V79" s="84"/>
      <c r="W79" s="84"/>
      <c r="X79" s="84"/>
      <c r="Y79" s="84"/>
      <c r="Z79" s="84"/>
    </row>
    <row r="80">
      <c r="A80" s="62"/>
      <c r="B80" s="62"/>
      <c r="C80" s="62"/>
      <c r="D80" s="84"/>
      <c r="E80" s="84"/>
      <c r="F80" s="84"/>
      <c r="G80" s="84"/>
      <c r="H80" s="84"/>
      <c r="I80" s="84"/>
      <c r="J80" s="84"/>
      <c r="K80" s="84"/>
      <c r="L80" s="84"/>
      <c r="M80" s="84"/>
      <c r="N80" s="84"/>
      <c r="O80" s="84"/>
      <c r="P80" s="84"/>
      <c r="Q80" s="84"/>
      <c r="R80" s="84"/>
      <c r="S80" s="84"/>
      <c r="T80" s="84"/>
      <c r="U80" s="84"/>
      <c r="V80" s="84"/>
      <c r="W80" s="84"/>
      <c r="X80" s="84"/>
      <c r="Y80" s="84"/>
      <c r="Z80" s="84"/>
    </row>
    <row r="81">
      <c r="A81" s="62"/>
      <c r="B81" s="62"/>
      <c r="C81" s="62"/>
      <c r="D81" s="84"/>
      <c r="E81" s="84"/>
      <c r="F81" s="84"/>
      <c r="G81" s="84"/>
      <c r="H81" s="84"/>
      <c r="I81" s="84"/>
      <c r="J81" s="84"/>
      <c r="K81" s="84"/>
      <c r="L81" s="84"/>
      <c r="M81" s="84"/>
      <c r="N81" s="84"/>
      <c r="O81" s="84"/>
      <c r="P81" s="84"/>
      <c r="Q81" s="84"/>
      <c r="R81" s="84"/>
      <c r="S81" s="84"/>
      <c r="T81" s="84"/>
      <c r="U81" s="84"/>
      <c r="V81" s="84"/>
      <c r="W81" s="84"/>
      <c r="X81" s="84"/>
      <c r="Y81" s="84"/>
      <c r="Z81" s="84"/>
    </row>
    <row r="82">
      <c r="A82" s="62"/>
      <c r="B82" s="62"/>
      <c r="C82" s="62"/>
      <c r="D82" s="84"/>
      <c r="E82" s="84"/>
      <c r="F82" s="84"/>
      <c r="G82" s="84"/>
      <c r="H82" s="84"/>
      <c r="I82" s="84"/>
      <c r="J82" s="84"/>
      <c r="K82" s="84"/>
      <c r="L82" s="84"/>
      <c r="M82" s="84"/>
      <c r="N82" s="84"/>
      <c r="O82" s="84"/>
      <c r="P82" s="84"/>
      <c r="Q82" s="84"/>
      <c r="R82" s="84"/>
      <c r="S82" s="84"/>
      <c r="T82" s="84"/>
      <c r="U82" s="84"/>
      <c r="V82" s="84"/>
      <c r="W82" s="84"/>
      <c r="X82" s="84"/>
      <c r="Y82" s="84"/>
      <c r="Z82" s="84"/>
    </row>
    <row r="83">
      <c r="A83" s="62"/>
      <c r="B83" s="62"/>
      <c r="C83" s="62"/>
      <c r="D83" s="84"/>
      <c r="E83" s="84"/>
      <c r="F83" s="84"/>
      <c r="G83" s="84"/>
      <c r="H83" s="84"/>
      <c r="I83" s="84"/>
      <c r="J83" s="84"/>
      <c r="K83" s="84"/>
      <c r="L83" s="84"/>
      <c r="M83" s="84"/>
      <c r="N83" s="84"/>
      <c r="O83" s="84"/>
      <c r="P83" s="84"/>
      <c r="Q83" s="84"/>
      <c r="R83" s="84"/>
      <c r="S83" s="84"/>
      <c r="T83" s="84"/>
      <c r="U83" s="84"/>
      <c r="V83" s="84"/>
      <c r="W83" s="84"/>
      <c r="X83" s="84"/>
      <c r="Y83" s="84"/>
      <c r="Z83" s="84"/>
    </row>
    <row r="84">
      <c r="A84" s="62"/>
      <c r="B84" s="62"/>
      <c r="C84" s="62"/>
      <c r="D84" s="84"/>
      <c r="E84" s="84"/>
      <c r="F84" s="84"/>
      <c r="G84" s="84"/>
      <c r="H84" s="84"/>
      <c r="I84" s="84"/>
      <c r="J84" s="84"/>
      <c r="K84" s="84"/>
      <c r="L84" s="84"/>
      <c r="M84" s="84"/>
      <c r="N84" s="84"/>
      <c r="O84" s="84"/>
      <c r="P84" s="84"/>
      <c r="Q84" s="84"/>
      <c r="R84" s="84"/>
      <c r="S84" s="84"/>
      <c r="T84" s="84"/>
      <c r="U84" s="84"/>
      <c r="V84" s="84"/>
      <c r="W84" s="84"/>
      <c r="X84" s="84"/>
      <c r="Y84" s="84"/>
      <c r="Z84" s="84"/>
    </row>
    <row r="85">
      <c r="A85" s="62"/>
      <c r="B85" s="62"/>
      <c r="C85" s="62"/>
      <c r="D85" s="84"/>
      <c r="E85" s="84"/>
      <c r="F85" s="84"/>
      <c r="G85" s="84"/>
      <c r="H85" s="84"/>
      <c r="I85" s="84"/>
      <c r="J85" s="84"/>
      <c r="K85" s="84"/>
      <c r="L85" s="84"/>
      <c r="M85" s="84"/>
      <c r="N85" s="84"/>
      <c r="O85" s="84"/>
      <c r="P85" s="84"/>
      <c r="Q85" s="84"/>
      <c r="R85" s="84"/>
      <c r="S85" s="84"/>
      <c r="T85" s="84"/>
      <c r="U85" s="84"/>
      <c r="V85" s="84"/>
      <c r="W85" s="84"/>
      <c r="X85" s="84"/>
      <c r="Y85" s="84"/>
      <c r="Z85" s="84"/>
    </row>
    <row r="86">
      <c r="A86" s="62"/>
      <c r="B86" s="62"/>
      <c r="C86" s="62"/>
      <c r="D86" s="84"/>
      <c r="E86" s="84"/>
      <c r="F86" s="84"/>
      <c r="G86" s="84"/>
      <c r="H86" s="84"/>
      <c r="I86" s="84"/>
      <c r="J86" s="84"/>
      <c r="K86" s="84"/>
      <c r="L86" s="84"/>
      <c r="M86" s="84"/>
      <c r="N86" s="84"/>
      <c r="O86" s="84"/>
      <c r="P86" s="84"/>
      <c r="Q86" s="84"/>
      <c r="R86" s="84"/>
      <c r="S86" s="84"/>
      <c r="T86" s="84"/>
      <c r="U86" s="84"/>
      <c r="V86" s="84"/>
      <c r="W86" s="84"/>
      <c r="X86" s="84"/>
      <c r="Y86" s="84"/>
      <c r="Z86" s="84"/>
    </row>
    <row r="87">
      <c r="A87" s="62"/>
      <c r="B87" s="62"/>
      <c r="C87" s="62"/>
      <c r="D87" s="84"/>
      <c r="E87" s="84"/>
      <c r="F87" s="84"/>
      <c r="G87" s="84"/>
      <c r="H87" s="84"/>
      <c r="I87" s="84"/>
      <c r="J87" s="84"/>
      <c r="K87" s="84"/>
      <c r="L87" s="84"/>
      <c r="M87" s="84"/>
      <c r="N87" s="84"/>
      <c r="O87" s="84"/>
      <c r="P87" s="84"/>
      <c r="Q87" s="84"/>
      <c r="R87" s="84"/>
      <c r="S87" s="84"/>
      <c r="T87" s="84"/>
      <c r="U87" s="84"/>
      <c r="V87" s="84"/>
      <c r="W87" s="84"/>
      <c r="X87" s="84"/>
      <c r="Y87" s="84"/>
      <c r="Z87" s="84"/>
    </row>
    <row r="88">
      <c r="A88" s="62"/>
      <c r="B88" s="62"/>
      <c r="C88" s="62"/>
      <c r="D88" s="84"/>
      <c r="E88" s="84"/>
      <c r="F88" s="84"/>
      <c r="G88" s="84"/>
      <c r="H88" s="84"/>
      <c r="I88" s="84"/>
      <c r="J88" s="84"/>
      <c r="K88" s="84"/>
      <c r="L88" s="84"/>
      <c r="M88" s="84"/>
      <c r="N88" s="84"/>
      <c r="O88" s="84"/>
      <c r="P88" s="84"/>
      <c r="Q88" s="84"/>
      <c r="R88" s="84"/>
      <c r="S88" s="84"/>
      <c r="T88" s="84"/>
      <c r="U88" s="84"/>
      <c r="V88" s="84"/>
      <c r="W88" s="84"/>
      <c r="X88" s="84"/>
      <c r="Y88" s="84"/>
      <c r="Z88" s="84"/>
    </row>
    <row r="89">
      <c r="A89" s="62"/>
      <c r="B89" s="62"/>
      <c r="C89" s="62"/>
      <c r="D89" s="84"/>
      <c r="E89" s="84"/>
      <c r="F89" s="84"/>
      <c r="G89" s="84"/>
      <c r="H89" s="84"/>
      <c r="I89" s="84"/>
      <c r="J89" s="84"/>
      <c r="K89" s="84"/>
      <c r="L89" s="84"/>
      <c r="M89" s="84"/>
      <c r="N89" s="84"/>
      <c r="O89" s="84"/>
      <c r="P89" s="84"/>
      <c r="Q89" s="84"/>
      <c r="R89" s="84"/>
      <c r="S89" s="84"/>
      <c r="T89" s="84"/>
      <c r="U89" s="84"/>
      <c r="V89" s="84"/>
      <c r="W89" s="84"/>
      <c r="X89" s="84"/>
      <c r="Y89" s="84"/>
      <c r="Z89" s="84"/>
    </row>
    <row r="90">
      <c r="A90" s="62"/>
      <c r="B90" s="62"/>
      <c r="C90" s="62"/>
      <c r="D90" s="84"/>
      <c r="E90" s="84"/>
      <c r="F90" s="84"/>
      <c r="G90" s="84"/>
      <c r="H90" s="84"/>
      <c r="I90" s="84"/>
      <c r="J90" s="84"/>
      <c r="K90" s="84"/>
      <c r="L90" s="84"/>
      <c r="M90" s="84"/>
      <c r="N90" s="84"/>
      <c r="O90" s="84"/>
      <c r="P90" s="84"/>
      <c r="Q90" s="84"/>
      <c r="R90" s="84"/>
      <c r="S90" s="84"/>
      <c r="T90" s="84"/>
      <c r="U90" s="84"/>
      <c r="V90" s="84"/>
      <c r="W90" s="84"/>
      <c r="X90" s="84"/>
      <c r="Y90" s="84"/>
      <c r="Z90" s="84"/>
    </row>
    <row r="91">
      <c r="A91" s="62"/>
      <c r="B91" s="62"/>
      <c r="C91" s="62"/>
      <c r="D91" s="84"/>
      <c r="E91" s="84"/>
      <c r="F91" s="84"/>
      <c r="G91" s="84"/>
      <c r="H91" s="84"/>
      <c r="I91" s="84"/>
      <c r="J91" s="84"/>
      <c r="K91" s="84"/>
      <c r="L91" s="84"/>
      <c r="M91" s="84"/>
      <c r="N91" s="84"/>
      <c r="O91" s="84"/>
      <c r="P91" s="84"/>
      <c r="Q91" s="84"/>
      <c r="R91" s="84"/>
      <c r="S91" s="84"/>
      <c r="T91" s="84"/>
      <c r="U91" s="84"/>
      <c r="V91" s="84"/>
      <c r="W91" s="84"/>
      <c r="X91" s="84"/>
      <c r="Y91" s="84"/>
      <c r="Z91" s="84"/>
    </row>
    <row r="92">
      <c r="A92" s="62"/>
      <c r="B92" s="62"/>
      <c r="C92" s="62"/>
      <c r="D92" s="84"/>
      <c r="E92" s="84"/>
      <c r="F92" s="84"/>
      <c r="G92" s="84"/>
      <c r="H92" s="84"/>
      <c r="I92" s="84"/>
      <c r="J92" s="84"/>
      <c r="K92" s="84"/>
      <c r="L92" s="84"/>
      <c r="M92" s="84"/>
      <c r="N92" s="84"/>
      <c r="O92" s="84"/>
      <c r="P92" s="84"/>
      <c r="Q92" s="84"/>
      <c r="R92" s="84"/>
      <c r="S92" s="84"/>
      <c r="T92" s="84"/>
      <c r="U92" s="84"/>
      <c r="V92" s="84"/>
      <c r="W92" s="84"/>
      <c r="X92" s="84"/>
      <c r="Y92" s="84"/>
      <c r="Z92" s="84"/>
    </row>
    <row r="93">
      <c r="A93" s="62"/>
      <c r="B93" s="62"/>
      <c r="C93" s="62"/>
      <c r="D93" s="84"/>
      <c r="E93" s="84"/>
      <c r="F93" s="84"/>
      <c r="G93" s="84"/>
      <c r="H93" s="84"/>
      <c r="I93" s="84"/>
      <c r="J93" s="84"/>
      <c r="K93" s="84"/>
      <c r="L93" s="84"/>
      <c r="M93" s="84"/>
      <c r="N93" s="84"/>
      <c r="O93" s="84"/>
      <c r="P93" s="84"/>
      <c r="Q93" s="84"/>
      <c r="R93" s="84"/>
      <c r="S93" s="84"/>
      <c r="T93" s="84"/>
      <c r="U93" s="84"/>
      <c r="V93" s="84"/>
      <c r="W93" s="84"/>
      <c r="X93" s="84"/>
      <c r="Y93" s="84"/>
      <c r="Z93" s="84"/>
    </row>
    <row r="94">
      <c r="A94" s="62"/>
      <c r="B94" s="62"/>
      <c r="C94" s="62"/>
      <c r="D94" s="84"/>
      <c r="E94" s="84"/>
      <c r="F94" s="84"/>
      <c r="G94" s="84"/>
      <c r="H94" s="84"/>
      <c r="I94" s="84"/>
      <c r="J94" s="84"/>
      <c r="K94" s="84"/>
      <c r="L94" s="84"/>
      <c r="M94" s="84"/>
      <c r="N94" s="84"/>
      <c r="O94" s="84"/>
      <c r="P94" s="84"/>
      <c r="Q94" s="84"/>
      <c r="R94" s="84"/>
      <c r="S94" s="84"/>
      <c r="T94" s="84"/>
      <c r="U94" s="84"/>
      <c r="V94" s="84"/>
      <c r="W94" s="84"/>
      <c r="X94" s="84"/>
      <c r="Y94" s="84"/>
      <c r="Z94" s="84"/>
    </row>
    <row r="95">
      <c r="A95" s="62"/>
      <c r="B95" s="62"/>
      <c r="C95" s="62"/>
      <c r="D95" s="84"/>
      <c r="E95" s="84"/>
      <c r="F95" s="84"/>
      <c r="G95" s="84"/>
      <c r="H95" s="84"/>
      <c r="I95" s="84"/>
      <c r="J95" s="84"/>
      <c r="K95" s="84"/>
      <c r="L95" s="84"/>
      <c r="M95" s="84"/>
      <c r="N95" s="84"/>
      <c r="O95" s="84"/>
      <c r="P95" s="84"/>
      <c r="Q95" s="84"/>
      <c r="R95" s="84"/>
      <c r="S95" s="84"/>
      <c r="T95" s="84"/>
      <c r="U95" s="84"/>
      <c r="V95" s="84"/>
      <c r="W95" s="84"/>
      <c r="X95" s="84"/>
      <c r="Y95" s="84"/>
      <c r="Z95" s="84"/>
    </row>
    <row r="96">
      <c r="A96" s="62"/>
      <c r="B96" s="62"/>
      <c r="C96" s="62"/>
      <c r="D96" s="84"/>
      <c r="E96" s="84"/>
      <c r="F96" s="84"/>
      <c r="G96" s="84"/>
      <c r="H96" s="84"/>
      <c r="I96" s="84"/>
      <c r="J96" s="84"/>
      <c r="K96" s="84"/>
      <c r="L96" s="84"/>
      <c r="M96" s="84"/>
      <c r="N96" s="84"/>
      <c r="O96" s="84"/>
      <c r="P96" s="84"/>
      <c r="Q96" s="84"/>
      <c r="R96" s="84"/>
      <c r="S96" s="84"/>
      <c r="T96" s="84"/>
      <c r="U96" s="84"/>
      <c r="V96" s="84"/>
      <c r="W96" s="84"/>
      <c r="X96" s="84"/>
      <c r="Y96" s="84"/>
      <c r="Z96" s="84"/>
    </row>
    <row r="97">
      <c r="A97" s="62"/>
      <c r="B97" s="62"/>
      <c r="C97" s="62"/>
      <c r="D97" s="84"/>
      <c r="E97" s="84"/>
      <c r="F97" s="84"/>
      <c r="G97" s="84"/>
      <c r="H97" s="84"/>
      <c r="I97" s="84"/>
      <c r="J97" s="84"/>
      <c r="K97" s="84"/>
      <c r="L97" s="84"/>
      <c r="M97" s="84"/>
      <c r="N97" s="84"/>
      <c r="O97" s="84"/>
      <c r="P97" s="84"/>
      <c r="Q97" s="84"/>
      <c r="R97" s="84"/>
      <c r="S97" s="84"/>
      <c r="T97" s="84"/>
      <c r="U97" s="84"/>
      <c r="V97" s="84"/>
      <c r="W97" s="84"/>
      <c r="X97" s="84"/>
      <c r="Y97" s="84"/>
      <c r="Z97" s="84"/>
    </row>
    <row r="98">
      <c r="A98" s="62"/>
      <c r="B98" s="62"/>
      <c r="C98" s="62"/>
      <c r="D98" s="84"/>
      <c r="E98" s="84"/>
      <c r="F98" s="84"/>
      <c r="G98" s="84"/>
      <c r="H98" s="84"/>
      <c r="I98" s="84"/>
      <c r="J98" s="84"/>
      <c r="K98" s="84"/>
      <c r="L98" s="84"/>
      <c r="M98" s="84"/>
      <c r="N98" s="84"/>
      <c r="O98" s="84"/>
      <c r="P98" s="84"/>
      <c r="Q98" s="84"/>
      <c r="R98" s="84"/>
      <c r="S98" s="84"/>
      <c r="T98" s="84"/>
      <c r="U98" s="84"/>
      <c r="V98" s="84"/>
      <c r="W98" s="84"/>
      <c r="X98" s="84"/>
      <c r="Y98" s="84"/>
      <c r="Z98" s="84"/>
    </row>
    <row r="99">
      <c r="A99" s="62"/>
      <c r="B99" s="62"/>
      <c r="C99" s="62"/>
      <c r="D99" s="84"/>
      <c r="E99" s="84"/>
      <c r="F99" s="84"/>
      <c r="G99" s="84"/>
      <c r="H99" s="84"/>
      <c r="I99" s="84"/>
      <c r="J99" s="84"/>
      <c r="K99" s="84"/>
      <c r="L99" s="84"/>
      <c r="M99" s="84"/>
      <c r="N99" s="84"/>
      <c r="O99" s="84"/>
      <c r="P99" s="84"/>
      <c r="Q99" s="84"/>
      <c r="R99" s="84"/>
      <c r="S99" s="84"/>
      <c r="T99" s="84"/>
      <c r="U99" s="84"/>
      <c r="V99" s="84"/>
      <c r="W99" s="84"/>
      <c r="X99" s="84"/>
      <c r="Y99" s="84"/>
      <c r="Z99" s="84"/>
    </row>
    <row r="100">
      <c r="A100" s="62"/>
      <c r="B100" s="62"/>
      <c r="C100" s="62"/>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c r="A101" s="62"/>
      <c r="B101" s="62"/>
      <c r="C101" s="62"/>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c r="A102" s="62"/>
      <c r="B102" s="62"/>
      <c r="C102" s="62"/>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c r="A103" s="62"/>
      <c r="B103" s="62"/>
      <c r="C103" s="62"/>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c r="A104" s="62"/>
      <c r="B104" s="62"/>
      <c r="C104" s="62"/>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c r="A105" s="62"/>
      <c r="B105" s="62"/>
      <c r="C105" s="62"/>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c r="A106" s="62"/>
      <c r="B106" s="62"/>
      <c r="C106" s="62"/>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c r="A107" s="62"/>
      <c r="B107" s="62"/>
      <c r="C107" s="62"/>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c r="A108" s="62"/>
      <c r="B108" s="62"/>
      <c r="C108" s="62"/>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c r="A109" s="62"/>
      <c r="B109" s="62"/>
      <c r="C109" s="62"/>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c r="A110" s="62"/>
      <c r="B110" s="62"/>
      <c r="C110" s="62"/>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c r="A111" s="62"/>
      <c r="B111" s="62"/>
      <c r="C111" s="62"/>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c r="A112" s="62"/>
      <c r="B112" s="62"/>
      <c r="C112" s="62"/>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c r="A113" s="62"/>
      <c r="B113" s="62"/>
      <c r="C113" s="62"/>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c r="A114" s="62"/>
      <c r="B114" s="62"/>
      <c r="C114" s="62"/>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c r="A115" s="62"/>
      <c r="B115" s="62"/>
      <c r="C115" s="62"/>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c r="A116" s="62"/>
      <c r="B116" s="62"/>
      <c r="C116" s="62"/>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c r="A117" s="62"/>
      <c r="B117" s="62"/>
      <c r="C117" s="62"/>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c r="A118" s="62"/>
      <c r="B118" s="62"/>
      <c r="C118" s="62"/>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c r="A119" s="62"/>
      <c r="B119" s="62"/>
      <c r="C119" s="62"/>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c r="A120" s="62"/>
      <c r="B120" s="62"/>
      <c r="C120" s="62"/>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c r="A121" s="62"/>
      <c r="B121" s="62"/>
      <c r="C121" s="62"/>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c r="A122" s="62"/>
      <c r="B122" s="62"/>
      <c r="C122" s="62"/>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c r="A123" s="62"/>
      <c r="B123" s="62"/>
      <c r="C123" s="62"/>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c r="A124" s="62"/>
      <c r="B124" s="62"/>
      <c r="C124" s="62"/>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c r="A125" s="62"/>
      <c r="B125" s="62"/>
      <c r="C125" s="62"/>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c r="A126" s="62"/>
      <c r="B126" s="62"/>
      <c r="C126" s="62"/>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c r="A127" s="62"/>
      <c r="B127" s="62"/>
      <c r="C127" s="62"/>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c r="A128" s="62"/>
      <c r="B128" s="62"/>
      <c r="C128" s="62"/>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c r="A129" s="62"/>
      <c r="B129" s="62"/>
      <c r="C129" s="62"/>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c r="A130" s="62"/>
      <c r="B130" s="62"/>
      <c r="C130" s="62"/>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c r="A131" s="62"/>
      <c r="B131" s="62"/>
      <c r="C131" s="62"/>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c r="A132" s="62"/>
      <c r="B132" s="62"/>
      <c r="C132" s="62"/>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c r="A133" s="62"/>
      <c r="B133" s="62"/>
      <c r="C133" s="62"/>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c r="A134" s="62"/>
      <c r="B134" s="62"/>
      <c r="C134" s="62"/>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c r="A135" s="62"/>
      <c r="B135" s="62"/>
      <c r="C135" s="62"/>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c r="A136" s="62"/>
      <c r="B136" s="62"/>
      <c r="C136" s="62"/>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c r="A137" s="62"/>
      <c r="B137" s="62"/>
      <c r="C137" s="62"/>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c r="A138" s="62"/>
      <c r="B138" s="62"/>
      <c r="C138" s="62"/>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c r="A139" s="62"/>
      <c r="B139" s="62"/>
      <c r="C139" s="62"/>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c r="A140" s="62"/>
      <c r="B140" s="62"/>
      <c r="C140" s="62"/>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c r="A141" s="62"/>
      <c r="B141" s="62"/>
      <c r="C141" s="62"/>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c r="A142" s="62"/>
      <c r="B142" s="62"/>
      <c r="C142" s="62"/>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c r="A143" s="62"/>
      <c r="B143" s="62"/>
      <c r="C143" s="62"/>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c r="A144" s="62"/>
      <c r="B144" s="62"/>
      <c r="C144" s="62"/>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c r="A145" s="62"/>
      <c r="B145" s="62"/>
      <c r="C145" s="62"/>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c r="A146" s="62"/>
      <c r="B146" s="62"/>
      <c r="C146" s="62"/>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c r="A147" s="62"/>
      <c r="B147" s="62"/>
      <c r="C147" s="62"/>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c r="A148" s="62"/>
      <c r="B148" s="62"/>
      <c r="C148" s="62"/>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c r="A149" s="62"/>
      <c r="B149" s="62"/>
      <c r="C149" s="62"/>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c r="A150" s="62"/>
      <c r="B150" s="62"/>
      <c r="C150" s="62"/>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c r="A151" s="62"/>
      <c r="B151" s="62"/>
      <c r="C151" s="62"/>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c r="A152" s="62"/>
      <c r="B152" s="62"/>
      <c r="C152" s="62"/>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c r="A153" s="62"/>
      <c r="B153" s="62"/>
      <c r="C153" s="62"/>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c r="A154" s="62"/>
      <c r="B154" s="62"/>
      <c r="C154" s="62"/>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c r="A155" s="62"/>
      <c r="B155" s="62"/>
      <c r="C155" s="62"/>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c r="A156" s="62"/>
      <c r="B156" s="62"/>
      <c r="C156" s="62"/>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c r="A157" s="62"/>
      <c r="B157" s="62"/>
      <c r="C157" s="62"/>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c r="A158" s="62"/>
      <c r="B158" s="62"/>
      <c r="C158" s="62"/>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c r="A159" s="62"/>
      <c r="B159" s="62"/>
      <c r="C159" s="62"/>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c r="A160" s="62"/>
      <c r="B160" s="62"/>
      <c r="C160" s="62"/>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c r="A161" s="62"/>
      <c r="B161" s="62"/>
      <c r="C161" s="62"/>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c r="A162" s="62"/>
      <c r="B162" s="62"/>
      <c r="C162" s="62"/>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c r="A163" s="62"/>
      <c r="B163" s="62"/>
      <c r="C163" s="62"/>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c r="A164" s="62"/>
      <c r="B164" s="62"/>
      <c r="C164" s="62"/>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c r="A165" s="62"/>
      <c r="B165" s="62"/>
      <c r="C165" s="62"/>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c r="A166" s="62"/>
      <c r="B166" s="62"/>
      <c r="C166" s="62"/>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c r="A167" s="62"/>
      <c r="B167" s="62"/>
      <c r="C167" s="62"/>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c r="A168" s="62"/>
      <c r="B168" s="62"/>
      <c r="C168" s="62"/>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c r="A169" s="62"/>
      <c r="B169" s="62"/>
      <c r="C169" s="62"/>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c r="A170" s="62"/>
      <c r="B170" s="62"/>
      <c r="C170" s="62"/>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c r="A171" s="62"/>
      <c r="B171" s="62"/>
      <c r="C171" s="62"/>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c r="A172" s="62"/>
      <c r="B172" s="62"/>
      <c r="C172" s="62"/>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c r="A173" s="62"/>
      <c r="B173" s="62"/>
      <c r="C173" s="62"/>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c r="A174" s="62"/>
      <c r="B174" s="62"/>
      <c r="C174" s="62"/>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c r="A175" s="62"/>
      <c r="B175" s="62"/>
      <c r="C175" s="62"/>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c r="A176" s="62"/>
      <c r="B176" s="62"/>
      <c r="C176" s="62"/>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c r="A177" s="62"/>
      <c r="B177" s="62"/>
      <c r="C177" s="62"/>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c r="A178" s="62"/>
      <c r="B178" s="62"/>
      <c r="C178" s="62"/>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c r="A179" s="62"/>
      <c r="B179" s="62"/>
      <c r="C179" s="62"/>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c r="A180" s="62"/>
      <c r="B180" s="62"/>
      <c r="C180" s="62"/>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c r="A181" s="62"/>
      <c r="B181" s="62"/>
      <c r="C181" s="62"/>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c r="A182" s="62"/>
      <c r="B182" s="62"/>
      <c r="C182" s="62"/>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c r="A183" s="62"/>
      <c r="B183" s="62"/>
      <c r="C183" s="62"/>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c r="A184" s="62"/>
      <c r="B184" s="62"/>
      <c r="C184" s="62"/>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c r="A185" s="62"/>
      <c r="B185" s="62"/>
      <c r="C185" s="62"/>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c r="A186" s="62"/>
      <c r="B186" s="62"/>
      <c r="C186" s="62"/>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c r="A187" s="62"/>
      <c r="B187" s="62"/>
      <c r="C187" s="62"/>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c r="A188" s="62"/>
      <c r="B188" s="62"/>
      <c r="C188" s="62"/>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c r="A189" s="62"/>
      <c r="B189" s="62"/>
      <c r="C189" s="62"/>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c r="A190" s="62"/>
      <c r="B190" s="62"/>
      <c r="C190" s="62"/>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c r="A191" s="62"/>
      <c r="B191" s="62"/>
      <c r="C191" s="62"/>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c r="A192" s="62"/>
      <c r="B192" s="62"/>
      <c r="C192" s="62"/>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c r="A193" s="62"/>
      <c r="B193" s="62"/>
      <c r="C193" s="62"/>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c r="A194" s="62"/>
      <c r="B194" s="62"/>
      <c r="C194" s="62"/>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c r="A195" s="62"/>
      <c r="B195" s="62"/>
      <c r="C195" s="62"/>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c r="A196" s="62"/>
      <c r="B196" s="62"/>
      <c r="C196" s="62"/>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c r="A197" s="62"/>
      <c r="B197" s="62"/>
      <c r="C197" s="62"/>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c r="A198" s="62"/>
      <c r="B198" s="62"/>
      <c r="C198" s="62"/>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c r="A199" s="62"/>
      <c r="B199" s="62"/>
      <c r="C199" s="62"/>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c r="A200" s="62"/>
      <c r="B200" s="62"/>
      <c r="C200" s="62"/>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c r="A201" s="62"/>
      <c r="B201" s="62"/>
      <c r="C201" s="62"/>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c r="A202" s="62"/>
      <c r="B202" s="62"/>
      <c r="C202" s="62"/>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c r="A203" s="62"/>
      <c r="B203" s="62"/>
      <c r="C203" s="62"/>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c r="A204" s="62"/>
      <c r="B204" s="62"/>
      <c r="C204" s="62"/>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c r="A205" s="62"/>
      <c r="B205" s="62"/>
      <c r="C205" s="62"/>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c r="A206" s="62"/>
      <c r="B206" s="62"/>
      <c r="C206" s="62"/>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c r="A207" s="62"/>
      <c r="B207" s="62"/>
      <c r="C207" s="62"/>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c r="A208" s="62"/>
      <c r="B208" s="62"/>
      <c r="C208" s="62"/>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c r="A209" s="62"/>
      <c r="B209" s="62"/>
      <c r="C209" s="62"/>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c r="A210" s="62"/>
      <c r="B210" s="62"/>
      <c r="C210" s="62"/>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c r="A211" s="62"/>
      <c r="B211" s="62"/>
      <c r="C211" s="62"/>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c r="A212" s="62"/>
      <c r="B212" s="62"/>
      <c r="C212" s="62"/>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c r="A213" s="62"/>
      <c r="B213" s="62"/>
      <c r="C213" s="62"/>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c r="A214" s="62"/>
      <c r="B214" s="62"/>
      <c r="C214" s="62"/>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c r="A215" s="62"/>
      <c r="B215" s="62"/>
      <c r="C215" s="62"/>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c r="A216" s="62"/>
      <c r="B216" s="62"/>
      <c r="C216" s="62"/>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c r="A217" s="62"/>
      <c r="B217" s="62"/>
      <c r="C217" s="62"/>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c r="A218" s="62"/>
      <c r="B218" s="62"/>
      <c r="C218" s="62"/>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c r="A219" s="62"/>
      <c r="B219" s="62"/>
      <c r="C219" s="62"/>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c r="A220" s="62"/>
      <c r="B220" s="62"/>
      <c r="C220" s="62"/>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c r="A221" s="62"/>
      <c r="B221" s="62"/>
      <c r="C221" s="62"/>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c r="A222" s="62"/>
      <c r="B222" s="62"/>
      <c r="C222" s="62"/>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c r="A223" s="62"/>
      <c r="B223" s="62"/>
      <c r="C223" s="62"/>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c r="A224" s="62"/>
      <c r="B224" s="62"/>
      <c r="C224" s="62"/>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c r="A225" s="62"/>
      <c r="B225" s="62"/>
      <c r="C225" s="62"/>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c r="A226" s="62"/>
      <c r="B226" s="62"/>
      <c r="C226" s="62"/>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c r="A227" s="62"/>
      <c r="B227" s="62"/>
      <c r="C227" s="62"/>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c r="A228" s="62"/>
      <c r="B228" s="62"/>
      <c r="C228" s="62"/>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c r="A229" s="62"/>
      <c r="B229" s="62"/>
      <c r="C229" s="62"/>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c r="A230" s="62"/>
      <c r="B230" s="62"/>
      <c r="C230" s="62"/>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c r="A231" s="62"/>
      <c r="B231" s="62"/>
      <c r="C231" s="62"/>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c r="A232" s="62"/>
      <c r="B232" s="62"/>
      <c r="C232" s="62"/>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c r="A233" s="62"/>
      <c r="B233" s="62"/>
      <c r="C233" s="62"/>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c r="A234" s="62"/>
      <c r="B234" s="62"/>
      <c r="C234" s="62"/>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c r="A235" s="62"/>
      <c r="B235" s="62"/>
      <c r="C235" s="62"/>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c r="A236" s="62"/>
      <c r="B236" s="62"/>
      <c r="C236" s="62"/>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c r="A237" s="62"/>
      <c r="B237" s="62"/>
      <c r="C237" s="62"/>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c r="A238" s="62"/>
      <c r="B238" s="62"/>
      <c r="C238" s="62"/>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c r="A239" s="62"/>
      <c r="B239" s="62"/>
      <c r="C239" s="62"/>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c r="A240" s="62"/>
      <c r="B240" s="62"/>
      <c r="C240" s="62"/>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c r="A241" s="62"/>
      <c r="B241" s="62"/>
      <c r="C241" s="62"/>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c r="A242" s="62"/>
      <c r="B242" s="62"/>
      <c r="C242" s="62"/>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c r="A243" s="62"/>
      <c r="B243" s="62"/>
      <c r="C243" s="62"/>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c r="A244" s="62"/>
      <c r="B244" s="62"/>
      <c r="C244" s="62"/>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c r="A245" s="62"/>
      <c r="B245" s="62"/>
      <c r="C245" s="62"/>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c r="A246" s="62"/>
      <c r="B246" s="62"/>
      <c r="C246" s="62"/>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c r="A247" s="62"/>
      <c r="B247" s="62"/>
      <c r="C247" s="62"/>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c r="A248" s="62"/>
      <c r="B248" s="62"/>
      <c r="C248" s="62"/>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c r="A249" s="62"/>
      <c r="B249" s="62"/>
      <c r="C249" s="62"/>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c r="A250" s="62"/>
      <c r="B250" s="62"/>
      <c r="C250" s="62"/>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c r="A251" s="62"/>
      <c r="B251" s="62"/>
      <c r="C251" s="62"/>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c r="A252" s="62"/>
      <c r="B252" s="62"/>
      <c r="C252" s="62"/>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c r="A253" s="62"/>
      <c r="B253" s="62"/>
      <c r="C253" s="62"/>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c r="A254" s="62"/>
      <c r="B254" s="62"/>
      <c r="C254" s="62"/>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c r="A255" s="62"/>
      <c r="B255" s="62"/>
      <c r="C255" s="62"/>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c r="A256" s="62"/>
      <c r="B256" s="62"/>
      <c r="C256" s="62"/>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c r="A257" s="62"/>
      <c r="B257" s="62"/>
      <c r="C257" s="62"/>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c r="A258" s="62"/>
      <c r="B258" s="62"/>
      <c r="C258" s="62"/>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c r="A259" s="62"/>
      <c r="B259" s="62"/>
      <c r="C259" s="62"/>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c r="A260" s="62"/>
      <c r="B260" s="62"/>
      <c r="C260" s="62"/>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c r="A261" s="62"/>
      <c r="B261" s="62"/>
      <c r="C261" s="62"/>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c r="A262" s="62"/>
      <c r="B262" s="62"/>
      <c r="C262" s="62"/>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c r="A263" s="62"/>
      <c r="B263" s="62"/>
      <c r="C263" s="62"/>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c r="A264" s="62"/>
      <c r="B264" s="62"/>
      <c r="C264" s="62"/>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c r="A265" s="62"/>
      <c r="B265" s="62"/>
      <c r="C265" s="62"/>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c r="A266" s="62"/>
      <c r="B266" s="62"/>
      <c r="C266" s="62"/>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c r="A267" s="62"/>
      <c r="B267" s="62"/>
      <c r="C267" s="62"/>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c r="A268" s="62"/>
      <c r="B268" s="62"/>
      <c r="C268" s="62"/>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c r="A269" s="62"/>
      <c r="B269" s="62"/>
      <c r="C269" s="62"/>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c r="A270" s="62"/>
      <c r="B270" s="62"/>
      <c r="C270" s="62"/>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c r="A271" s="62"/>
      <c r="B271" s="62"/>
      <c r="C271" s="62"/>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c r="A272" s="62"/>
      <c r="B272" s="62"/>
      <c r="C272" s="62"/>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c r="A273" s="62"/>
      <c r="B273" s="62"/>
      <c r="C273" s="62"/>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c r="A274" s="62"/>
      <c r="B274" s="62"/>
      <c r="C274" s="62"/>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c r="A275" s="62"/>
      <c r="B275" s="62"/>
      <c r="C275" s="62"/>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c r="A276" s="62"/>
      <c r="B276" s="62"/>
      <c r="C276" s="62"/>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c r="A277" s="62"/>
      <c r="B277" s="62"/>
      <c r="C277" s="62"/>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c r="A278" s="62"/>
      <c r="B278" s="62"/>
      <c r="C278" s="62"/>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c r="A279" s="62"/>
      <c r="B279" s="62"/>
      <c r="C279" s="62"/>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c r="A280" s="62"/>
      <c r="B280" s="62"/>
      <c r="C280" s="62"/>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c r="A281" s="62"/>
      <c r="B281" s="62"/>
      <c r="C281" s="62"/>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c r="A282" s="62"/>
      <c r="B282" s="62"/>
      <c r="C282" s="62"/>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c r="A283" s="62"/>
      <c r="B283" s="62"/>
      <c r="C283" s="62"/>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c r="A284" s="62"/>
      <c r="B284" s="62"/>
      <c r="C284" s="62"/>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c r="A285" s="62"/>
      <c r="B285" s="62"/>
      <c r="C285" s="62"/>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c r="A286" s="62"/>
      <c r="B286" s="62"/>
      <c r="C286" s="62"/>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c r="A287" s="62"/>
      <c r="B287" s="62"/>
      <c r="C287" s="62"/>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c r="A288" s="62"/>
      <c r="B288" s="62"/>
      <c r="C288" s="62"/>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c r="A289" s="62"/>
      <c r="B289" s="62"/>
      <c r="C289" s="62"/>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c r="A290" s="62"/>
      <c r="B290" s="62"/>
      <c r="C290" s="62"/>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c r="A291" s="62"/>
      <c r="B291" s="62"/>
      <c r="C291" s="62"/>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c r="A292" s="62"/>
      <c r="B292" s="62"/>
      <c r="C292" s="62"/>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c r="A293" s="62"/>
      <c r="B293" s="62"/>
      <c r="C293" s="62"/>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c r="A294" s="62"/>
      <c r="B294" s="62"/>
      <c r="C294" s="62"/>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c r="A295" s="62"/>
      <c r="B295" s="62"/>
      <c r="C295" s="62"/>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c r="A296" s="62"/>
      <c r="B296" s="62"/>
      <c r="C296" s="62"/>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c r="A297" s="62"/>
      <c r="B297" s="62"/>
      <c r="C297" s="62"/>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c r="A298" s="62"/>
      <c r="B298" s="62"/>
      <c r="C298" s="62"/>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c r="A299" s="62"/>
      <c r="B299" s="62"/>
      <c r="C299" s="62"/>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c r="A300" s="62"/>
      <c r="B300" s="62"/>
      <c r="C300" s="62"/>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c r="A301" s="62"/>
      <c r="B301" s="62"/>
      <c r="C301" s="62"/>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c r="A302" s="62"/>
      <c r="B302" s="62"/>
      <c r="C302" s="62"/>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c r="A303" s="62"/>
      <c r="B303" s="62"/>
      <c r="C303" s="62"/>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c r="A304" s="62"/>
      <c r="B304" s="62"/>
      <c r="C304" s="62"/>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c r="A305" s="62"/>
      <c r="B305" s="62"/>
      <c r="C305" s="62"/>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c r="A306" s="62"/>
      <c r="B306" s="62"/>
      <c r="C306" s="62"/>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c r="A307" s="62"/>
      <c r="B307" s="62"/>
      <c r="C307" s="62"/>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c r="A308" s="62"/>
      <c r="B308" s="62"/>
      <c r="C308" s="62"/>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c r="A309" s="62"/>
      <c r="B309" s="62"/>
      <c r="C309" s="62"/>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c r="A310" s="62"/>
      <c r="B310" s="62"/>
      <c r="C310" s="62"/>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c r="A311" s="62"/>
      <c r="B311" s="62"/>
      <c r="C311" s="62"/>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c r="A312" s="62"/>
      <c r="B312" s="62"/>
      <c r="C312" s="62"/>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c r="A313" s="62"/>
      <c r="B313" s="62"/>
      <c r="C313" s="62"/>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c r="A314" s="62"/>
      <c r="B314" s="62"/>
      <c r="C314" s="62"/>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c r="A315" s="62"/>
      <c r="B315" s="62"/>
      <c r="C315" s="62"/>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c r="A316" s="62"/>
      <c r="B316" s="62"/>
      <c r="C316" s="62"/>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c r="A317" s="62"/>
      <c r="B317" s="62"/>
      <c r="C317" s="62"/>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c r="A318" s="62"/>
      <c r="B318" s="62"/>
      <c r="C318" s="62"/>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c r="A319" s="62"/>
      <c r="B319" s="62"/>
      <c r="C319" s="62"/>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c r="A320" s="62"/>
      <c r="B320" s="62"/>
      <c r="C320" s="62"/>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c r="A321" s="62"/>
      <c r="B321" s="62"/>
      <c r="C321" s="62"/>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c r="A322" s="62"/>
      <c r="B322" s="62"/>
      <c r="C322" s="62"/>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c r="A323" s="62"/>
      <c r="B323" s="62"/>
      <c r="C323" s="62"/>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c r="A324" s="62"/>
      <c r="B324" s="62"/>
      <c r="C324" s="62"/>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c r="A325" s="62"/>
      <c r="B325" s="62"/>
      <c r="C325" s="62"/>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c r="A326" s="62"/>
      <c r="B326" s="62"/>
      <c r="C326" s="62"/>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c r="A327" s="62"/>
      <c r="B327" s="62"/>
      <c r="C327" s="62"/>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c r="A328" s="62"/>
      <c r="B328" s="62"/>
      <c r="C328" s="62"/>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c r="A329" s="62"/>
      <c r="B329" s="62"/>
      <c r="C329" s="62"/>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c r="A330" s="62"/>
      <c r="B330" s="62"/>
      <c r="C330" s="62"/>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c r="A331" s="62"/>
      <c r="B331" s="62"/>
      <c r="C331" s="62"/>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c r="A332" s="62"/>
      <c r="B332" s="62"/>
      <c r="C332" s="62"/>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c r="A333" s="62"/>
      <c r="B333" s="62"/>
      <c r="C333" s="62"/>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c r="A334" s="62"/>
      <c r="B334" s="62"/>
      <c r="C334" s="62"/>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c r="A335" s="62"/>
      <c r="B335" s="62"/>
      <c r="C335" s="62"/>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c r="A336" s="62"/>
      <c r="B336" s="62"/>
      <c r="C336" s="62"/>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c r="A337" s="62"/>
      <c r="B337" s="62"/>
      <c r="C337" s="62"/>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c r="A338" s="62"/>
      <c r="B338" s="62"/>
      <c r="C338" s="62"/>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c r="A339" s="62"/>
      <c r="B339" s="62"/>
      <c r="C339" s="62"/>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c r="A340" s="62"/>
      <c r="B340" s="62"/>
      <c r="C340" s="62"/>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c r="A341" s="62"/>
      <c r="B341" s="62"/>
      <c r="C341" s="62"/>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c r="A342" s="62"/>
      <c r="B342" s="62"/>
      <c r="C342" s="62"/>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c r="A343" s="62"/>
      <c r="B343" s="62"/>
      <c r="C343" s="62"/>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c r="A344" s="62"/>
      <c r="B344" s="62"/>
      <c r="C344" s="62"/>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c r="A345" s="62"/>
      <c r="B345" s="62"/>
      <c r="C345" s="62"/>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c r="A346" s="62"/>
      <c r="B346" s="62"/>
      <c r="C346" s="62"/>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c r="A347" s="62"/>
      <c r="B347" s="62"/>
      <c r="C347" s="62"/>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c r="A348" s="62"/>
      <c r="B348" s="62"/>
      <c r="C348" s="62"/>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c r="A349" s="62"/>
      <c r="B349" s="62"/>
      <c r="C349" s="62"/>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c r="A350" s="62"/>
      <c r="B350" s="62"/>
      <c r="C350" s="62"/>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c r="A351" s="62"/>
      <c r="B351" s="62"/>
      <c r="C351" s="62"/>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c r="A352" s="62"/>
      <c r="B352" s="62"/>
      <c r="C352" s="62"/>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c r="A353" s="62"/>
      <c r="B353" s="62"/>
      <c r="C353" s="62"/>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c r="A354" s="62"/>
      <c r="B354" s="62"/>
      <c r="C354" s="62"/>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c r="A355" s="62"/>
      <c r="B355" s="62"/>
      <c r="C355" s="62"/>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c r="A356" s="62"/>
      <c r="B356" s="62"/>
      <c r="C356" s="62"/>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c r="A357" s="62"/>
      <c r="B357" s="62"/>
      <c r="C357" s="62"/>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c r="A358" s="62"/>
      <c r="B358" s="62"/>
      <c r="C358" s="62"/>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c r="A359" s="62"/>
      <c r="B359" s="62"/>
      <c r="C359" s="62"/>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c r="A360" s="62"/>
      <c r="B360" s="62"/>
      <c r="C360" s="62"/>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c r="A361" s="62"/>
      <c r="B361" s="62"/>
      <c r="C361" s="62"/>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c r="A362" s="62"/>
      <c r="B362" s="62"/>
      <c r="C362" s="62"/>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c r="A363" s="62"/>
      <c r="B363" s="62"/>
      <c r="C363" s="62"/>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c r="A364" s="62"/>
      <c r="B364" s="62"/>
      <c r="C364" s="62"/>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c r="A365" s="62"/>
      <c r="B365" s="62"/>
      <c r="C365" s="62"/>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c r="A366" s="62"/>
      <c r="B366" s="62"/>
      <c r="C366" s="62"/>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c r="A367" s="62"/>
      <c r="B367" s="62"/>
      <c r="C367" s="62"/>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c r="A368" s="62"/>
      <c r="B368" s="62"/>
      <c r="C368" s="62"/>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c r="A369" s="62"/>
      <c r="B369" s="62"/>
      <c r="C369" s="62"/>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c r="A370" s="62"/>
      <c r="B370" s="62"/>
      <c r="C370" s="62"/>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c r="A371" s="62"/>
      <c r="B371" s="62"/>
      <c r="C371" s="62"/>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c r="A372" s="62"/>
      <c r="B372" s="62"/>
      <c r="C372" s="62"/>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c r="A373" s="62"/>
      <c r="B373" s="62"/>
      <c r="C373" s="62"/>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c r="A374" s="62"/>
      <c r="B374" s="62"/>
      <c r="C374" s="62"/>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c r="A375" s="62"/>
      <c r="B375" s="62"/>
      <c r="C375" s="62"/>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c r="A376" s="62"/>
      <c r="B376" s="62"/>
      <c r="C376" s="62"/>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c r="A377" s="62"/>
      <c r="B377" s="62"/>
      <c r="C377" s="62"/>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c r="A378" s="62"/>
      <c r="B378" s="62"/>
      <c r="C378" s="62"/>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c r="A379" s="62"/>
      <c r="B379" s="62"/>
      <c r="C379" s="62"/>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c r="A380" s="62"/>
      <c r="B380" s="62"/>
      <c r="C380" s="62"/>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c r="A381" s="62"/>
      <c r="B381" s="62"/>
      <c r="C381" s="62"/>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c r="A382" s="62"/>
      <c r="B382" s="62"/>
      <c r="C382" s="62"/>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c r="A383" s="62"/>
      <c r="B383" s="62"/>
      <c r="C383" s="62"/>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c r="A384" s="62"/>
      <c r="B384" s="62"/>
      <c r="C384" s="62"/>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c r="A385" s="62"/>
      <c r="B385" s="62"/>
      <c r="C385" s="62"/>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c r="A386" s="62"/>
      <c r="B386" s="62"/>
      <c r="C386" s="62"/>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c r="A387" s="62"/>
      <c r="B387" s="62"/>
      <c r="C387" s="62"/>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c r="A388" s="62"/>
      <c r="B388" s="62"/>
      <c r="C388" s="62"/>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c r="A389" s="62"/>
      <c r="B389" s="62"/>
      <c r="C389" s="62"/>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c r="A390" s="62"/>
      <c r="B390" s="62"/>
      <c r="C390" s="62"/>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c r="A391" s="62"/>
      <c r="B391" s="62"/>
      <c r="C391" s="62"/>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c r="A392" s="62"/>
      <c r="B392" s="62"/>
      <c r="C392" s="62"/>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c r="A393" s="62"/>
      <c r="B393" s="62"/>
      <c r="C393" s="62"/>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c r="A394" s="62"/>
      <c r="B394" s="62"/>
      <c r="C394" s="62"/>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c r="A395" s="62"/>
      <c r="B395" s="62"/>
      <c r="C395" s="62"/>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c r="A396" s="62"/>
      <c r="B396" s="62"/>
      <c r="C396" s="62"/>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c r="A397" s="62"/>
      <c r="B397" s="62"/>
      <c r="C397" s="62"/>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c r="A398" s="62"/>
      <c r="B398" s="62"/>
      <c r="C398" s="62"/>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c r="A399" s="62"/>
      <c r="B399" s="62"/>
      <c r="C399" s="62"/>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c r="A400" s="62"/>
      <c r="B400" s="62"/>
      <c r="C400" s="62"/>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c r="A401" s="62"/>
      <c r="B401" s="62"/>
      <c r="C401" s="62"/>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c r="A402" s="62"/>
      <c r="B402" s="62"/>
      <c r="C402" s="62"/>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c r="A403" s="62"/>
      <c r="B403" s="62"/>
      <c r="C403" s="62"/>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c r="A404" s="62"/>
      <c r="B404" s="62"/>
      <c r="C404" s="62"/>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c r="A405" s="62"/>
      <c r="B405" s="62"/>
      <c r="C405" s="62"/>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c r="A406" s="62"/>
      <c r="B406" s="62"/>
      <c r="C406" s="62"/>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c r="A407" s="62"/>
      <c r="B407" s="62"/>
      <c r="C407" s="62"/>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c r="A408" s="62"/>
      <c r="B408" s="62"/>
      <c r="C408" s="62"/>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c r="A409" s="62"/>
      <c r="B409" s="62"/>
      <c r="C409" s="62"/>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c r="A410" s="62"/>
      <c r="B410" s="62"/>
      <c r="C410" s="62"/>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c r="A411" s="62"/>
      <c r="B411" s="62"/>
      <c r="C411" s="62"/>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c r="A412" s="62"/>
      <c r="B412" s="62"/>
      <c r="C412" s="62"/>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c r="A413" s="62"/>
      <c r="B413" s="62"/>
      <c r="C413" s="62"/>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c r="A414" s="62"/>
      <c r="B414" s="62"/>
      <c r="C414" s="62"/>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c r="A415" s="62"/>
      <c r="B415" s="62"/>
      <c r="C415" s="62"/>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c r="A416" s="62"/>
      <c r="B416" s="62"/>
      <c r="C416" s="62"/>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c r="A417" s="62"/>
      <c r="B417" s="62"/>
      <c r="C417" s="62"/>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c r="A418" s="62"/>
      <c r="B418" s="62"/>
      <c r="C418" s="62"/>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c r="A419" s="62"/>
      <c r="B419" s="62"/>
      <c r="C419" s="62"/>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c r="A420" s="62"/>
      <c r="B420" s="62"/>
      <c r="C420" s="62"/>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c r="A421" s="62"/>
      <c r="B421" s="62"/>
      <c r="C421" s="62"/>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c r="A422" s="62"/>
      <c r="B422" s="62"/>
      <c r="C422" s="62"/>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c r="A423" s="62"/>
      <c r="B423" s="62"/>
      <c r="C423" s="62"/>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c r="A424" s="62"/>
      <c r="B424" s="62"/>
      <c r="C424" s="62"/>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c r="A425" s="62"/>
      <c r="B425" s="62"/>
      <c r="C425" s="62"/>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c r="A426" s="62"/>
      <c r="B426" s="62"/>
      <c r="C426" s="62"/>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c r="A427" s="62"/>
      <c r="B427" s="62"/>
      <c r="C427" s="62"/>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c r="A428" s="62"/>
      <c r="B428" s="62"/>
      <c r="C428" s="62"/>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c r="A429" s="62"/>
      <c r="B429" s="62"/>
      <c r="C429" s="62"/>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c r="A430" s="62"/>
      <c r="B430" s="62"/>
      <c r="C430" s="62"/>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c r="A431" s="62"/>
      <c r="B431" s="62"/>
      <c r="C431" s="62"/>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c r="A432" s="62"/>
      <c r="B432" s="62"/>
      <c r="C432" s="62"/>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c r="A433" s="62"/>
      <c r="B433" s="62"/>
      <c r="C433" s="62"/>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c r="A434" s="62"/>
      <c r="B434" s="62"/>
      <c r="C434" s="62"/>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c r="A435" s="62"/>
      <c r="B435" s="62"/>
      <c r="C435" s="62"/>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c r="A436" s="62"/>
      <c r="B436" s="62"/>
      <c r="C436" s="62"/>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c r="A437" s="62"/>
      <c r="B437" s="62"/>
      <c r="C437" s="62"/>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c r="A438" s="62"/>
      <c r="B438" s="62"/>
      <c r="C438" s="62"/>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c r="A439" s="62"/>
      <c r="B439" s="62"/>
      <c r="C439" s="62"/>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c r="A440" s="62"/>
      <c r="B440" s="62"/>
      <c r="C440" s="62"/>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c r="A441" s="62"/>
      <c r="B441" s="62"/>
      <c r="C441" s="62"/>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c r="A442" s="62"/>
      <c r="B442" s="62"/>
      <c r="C442" s="62"/>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c r="A443" s="62"/>
      <c r="B443" s="62"/>
      <c r="C443" s="62"/>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c r="A444" s="62"/>
      <c r="B444" s="62"/>
      <c r="C444" s="62"/>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c r="A445" s="62"/>
      <c r="B445" s="62"/>
      <c r="C445" s="62"/>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c r="A446" s="62"/>
      <c r="B446" s="62"/>
      <c r="C446" s="62"/>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c r="A447" s="62"/>
      <c r="B447" s="62"/>
      <c r="C447" s="62"/>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c r="A448" s="62"/>
      <c r="B448" s="62"/>
      <c r="C448" s="62"/>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c r="A449" s="62"/>
      <c r="B449" s="62"/>
      <c r="C449" s="62"/>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c r="A450" s="62"/>
      <c r="B450" s="62"/>
      <c r="C450" s="62"/>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c r="A451" s="62"/>
      <c r="B451" s="62"/>
      <c r="C451" s="62"/>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c r="A452" s="62"/>
      <c r="B452" s="62"/>
      <c r="C452" s="62"/>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c r="A453" s="62"/>
      <c r="B453" s="62"/>
      <c r="C453" s="62"/>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c r="A454" s="62"/>
      <c r="B454" s="62"/>
      <c r="C454" s="62"/>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c r="A455" s="62"/>
      <c r="B455" s="62"/>
      <c r="C455" s="62"/>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c r="A456" s="62"/>
      <c r="B456" s="62"/>
      <c r="C456" s="62"/>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c r="A457" s="62"/>
      <c r="B457" s="62"/>
      <c r="C457" s="62"/>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c r="A458" s="62"/>
      <c r="B458" s="62"/>
      <c r="C458" s="62"/>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c r="A459" s="62"/>
      <c r="B459" s="62"/>
      <c r="C459" s="62"/>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c r="A460" s="62"/>
      <c r="B460" s="62"/>
      <c r="C460" s="62"/>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c r="A461" s="62"/>
      <c r="B461" s="62"/>
      <c r="C461" s="62"/>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c r="A462" s="62"/>
      <c r="B462" s="62"/>
      <c r="C462" s="62"/>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c r="A463" s="62"/>
      <c r="B463" s="62"/>
      <c r="C463" s="62"/>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c r="A464" s="62"/>
      <c r="B464" s="62"/>
      <c r="C464" s="62"/>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c r="A465" s="62"/>
      <c r="B465" s="62"/>
      <c r="C465" s="62"/>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c r="A466" s="62"/>
      <c r="B466" s="62"/>
      <c r="C466" s="62"/>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c r="A467" s="62"/>
      <c r="B467" s="62"/>
      <c r="C467" s="62"/>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c r="A468" s="62"/>
      <c r="B468" s="62"/>
      <c r="C468" s="62"/>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c r="A469" s="62"/>
      <c r="B469" s="62"/>
      <c r="C469" s="62"/>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c r="A470" s="62"/>
      <c r="B470" s="62"/>
      <c r="C470" s="62"/>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c r="A471" s="62"/>
      <c r="B471" s="62"/>
      <c r="C471" s="62"/>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c r="A472" s="62"/>
      <c r="B472" s="62"/>
      <c r="C472" s="62"/>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c r="A473" s="62"/>
      <c r="B473" s="62"/>
      <c r="C473" s="62"/>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c r="A474" s="62"/>
      <c r="B474" s="62"/>
      <c r="C474" s="62"/>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c r="A475" s="62"/>
      <c r="B475" s="62"/>
      <c r="C475" s="62"/>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c r="A476" s="62"/>
      <c r="B476" s="62"/>
      <c r="C476" s="62"/>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c r="A477" s="62"/>
      <c r="B477" s="62"/>
      <c r="C477" s="62"/>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c r="A478" s="62"/>
      <c r="B478" s="62"/>
      <c r="C478" s="62"/>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c r="A479" s="62"/>
      <c r="B479" s="62"/>
      <c r="C479" s="62"/>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c r="A480" s="62"/>
      <c r="B480" s="62"/>
      <c r="C480" s="62"/>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c r="A481" s="62"/>
      <c r="B481" s="62"/>
      <c r="C481" s="62"/>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c r="A482" s="62"/>
      <c r="B482" s="62"/>
      <c r="C482" s="62"/>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c r="A483" s="62"/>
      <c r="B483" s="62"/>
      <c r="C483" s="62"/>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c r="A484" s="62"/>
      <c r="B484" s="62"/>
      <c r="C484" s="62"/>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c r="A485" s="62"/>
      <c r="B485" s="62"/>
      <c r="C485" s="62"/>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c r="A486" s="62"/>
      <c r="B486" s="62"/>
      <c r="C486" s="62"/>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c r="A487" s="62"/>
      <c r="B487" s="62"/>
      <c r="C487" s="62"/>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c r="A488" s="62"/>
      <c r="B488" s="62"/>
      <c r="C488" s="62"/>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c r="A489" s="62"/>
      <c r="B489" s="62"/>
      <c r="C489" s="62"/>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c r="A490" s="62"/>
      <c r="B490" s="62"/>
      <c r="C490" s="62"/>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c r="A491" s="62"/>
      <c r="B491" s="62"/>
      <c r="C491" s="62"/>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c r="A492" s="62"/>
      <c r="B492" s="62"/>
      <c r="C492" s="62"/>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c r="A493" s="62"/>
      <c r="B493" s="62"/>
      <c r="C493" s="62"/>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c r="A494" s="62"/>
      <c r="B494" s="62"/>
      <c r="C494" s="62"/>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c r="A495" s="62"/>
      <c r="B495" s="62"/>
      <c r="C495" s="62"/>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c r="A496" s="62"/>
      <c r="B496" s="62"/>
      <c r="C496" s="62"/>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c r="A497" s="62"/>
      <c r="B497" s="62"/>
      <c r="C497" s="62"/>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c r="A498" s="62"/>
      <c r="B498" s="62"/>
      <c r="C498" s="62"/>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c r="A499" s="62"/>
      <c r="B499" s="62"/>
      <c r="C499" s="62"/>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c r="A500" s="62"/>
      <c r="B500" s="62"/>
      <c r="C500" s="62"/>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c r="A501" s="62"/>
      <c r="B501" s="62"/>
      <c r="C501" s="62"/>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c r="A502" s="62"/>
      <c r="B502" s="62"/>
      <c r="C502" s="62"/>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c r="A503" s="62"/>
      <c r="B503" s="62"/>
      <c r="C503" s="62"/>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c r="A504" s="62"/>
      <c r="B504" s="62"/>
      <c r="C504" s="62"/>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c r="A505" s="62"/>
      <c r="B505" s="62"/>
      <c r="C505" s="62"/>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c r="A506" s="62"/>
      <c r="B506" s="62"/>
      <c r="C506" s="62"/>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c r="A507" s="62"/>
      <c r="B507" s="62"/>
      <c r="C507" s="62"/>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c r="A508" s="62"/>
      <c r="B508" s="62"/>
      <c r="C508" s="62"/>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c r="A509" s="62"/>
      <c r="B509" s="62"/>
      <c r="C509" s="62"/>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c r="A510" s="62"/>
      <c r="B510" s="62"/>
      <c r="C510" s="62"/>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c r="A511" s="62"/>
      <c r="B511" s="62"/>
      <c r="C511" s="62"/>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c r="A512" s="62"/>
      <c r="B512" s="62"/>
      <c r="C512" s="62"/>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c r="A513" s="62"/>
      <c r="B513" s="62"/>
      <c r="C513" s="62"/>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c r="A514" s="62"/>
      <c r="B514" s="62"/>
      <c r="C514" s="62"/>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c r="A515" s="62"/>
      <c r="B515" s="62"/>
      <c r="C515" s="62"/>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c r="A516" s="62"/>
      <c r="B516" s="62"/>
      <c r="C516" s="62"/>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c r="A517" s="62"/>
      <c r="B517" s="62"/>
      <c r="C517" s="62"/>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c r="A518" s="62"/>
      <c r="B518" s="62"/>
      <c r="C518" s="62"/>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c r="A519" s="62"/>
      <c r="B519" s="62"/>
      <c r="C519" s="62"/>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c r="A520" s="62"/>
      <c r="B520" s="62"/>
      <c r="C520" s="62"/>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c r="A521" s="62"/>
      <c r="B521" s="62"/>
      <c r="C521" s="62"/>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c r="A522" s="62"/>
      <c r="B522" s="62"/>
      <c r="C522" s="62"/>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c r="A523" s="62"/>
      <c r="B523" s="62"/>
      <c r="C523" s="62"/>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c r="A524" s="62"/>
      <c r="B524" s="62"/>
      <c r="C524" s="62"/>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c r="A525" s="62"/>
      <c r="B525" s="62"/>
      <c r="C525" s="62"/>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c r="A526" s="62"/>
      <c r="B526" s="62"/>
      <c r="C526" s="62"/>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c r="A527" s="62"/>
      <c r="B527" s="62"/>
      <c r="C527" s="62"/>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c r="A528" s="62"/>
      <c r="B528" s="62"/>
      <c r="C528" s="62"/>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c r="A529" s="62"/>
      <c r="B529" s="62"/>
      <c r="C529" s="62"/>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c r="A530" s="62"/>
      <c r="B530" s="62"/>
      <c r="C530" s="62"/>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c r="A531" s="62"/>
      <c r="B531" s="62"/>
      <c r="C531" s="62"/>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c r="A532" s="62"/>
      <c r="B532" s="62"/>
      <c r="C532" s="62"/>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c r="A533" s="62"/>
      <c r="B533" s="62"/>
      <c r="C533" s="62"/>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c r="A534" s="62"/>
      <c r="B534" s="62"/>
      <c r="C534" s="62"/>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c r="A535" s="62"/>
      <c r="B535" s="62"/>
      <c r="C535" s="62"/>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c r="A536" s="62"/>
      <c r="B536" s="62"/>
      <c r="C536" s="62"/>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c r="A537" s="62"/>
      <c r="B537" s="62"/>
      <c r="C537" s="62"/>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c r="A538" s="62"/>
      <c r="B538" s="62"/>
      <c r="C538" s="62"/>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c r="A539" s="62"/>
      <c r="B539" s="62"/>
      <c r="C539" s="62"/>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c r="A540" s="62"/>
      <c r="B540" s="62"/>
      <c r="C540" s="62"/>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c r="A541" s="62"/>
      <c r="B541" s="62"/>
      <c r="C541" s="62"/>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c r="A542" s="62"/>
      <c r="B542" s="62"/>
      <c r="C542" s="62"/>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c r="A543" s="62"/>
      <c r="B543" s="62"/>
      <c r="C543" s="62"/>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c r="A544" s="62"/>
      <c r="B544" s="62"/>
      <c r="C544" s="62"/>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c r="A545" s="62"/>
      <c r="B545" s="62"/>
      <c r="C545" s="62"/>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c r="A546" s="62"/>
      <c r="B546" s="62"/>
      <c r="C546" s="62"/>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c r="A547" s="62"/>
      <c r="B547" s="62"/>
      <c r="C547" s="62"/>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c r="A548" s="62"/>
      <c r="B548" s="62"/>
      <c r="C548" s="62"/>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c r="A549" s="62"/>
      <c r="B549" s="62"/>
      <c r="C549" s="62"/>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c r="A550" s="62"/>
      <c r="B550" s="62"/>
      <c r="C550" s="62"/>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c r="A551" s="62"/>
      <c r="B551" s="62"/>
      <c r="C551" s="62"/>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c r="A552" s="62"/>
      <c r="B552" s="62"/>
      <c r="C552" s="62"/>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c r="A553" s="62"/>
      <c r="B553" s="62"/>
      <c r="C553" s="62"/>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c r="A554" s="62"/>
      <c r="B554" s="62"/>
      <c r="C554" s="62"/>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c r="A555" s="62"/>
      <c r="B555" s="62"/>
      <c r="C555" s="62"/>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c r="A556" s="62"/>
      <c r="B556" s="62"/>
      <c r="C556" s="62"/>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c r="A557" s="62"/>
      <c r="B557" s="62"/>
      <c r="C557" s="62"/>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c r="A558" s="62"/>
      <c r="B558" s="62"/>
      <c r="C558" s="62"/>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c r="A559" s="62"/>
      <c r="B559" s="62"/>
      <c r="C559" s="62"/>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c r="A560" s="62"/>
      <c r="B560" s="62"/>
      <c r="C560" s="62"/>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c r="A561" s="62"/>
      <c r="B561" s="62"/>
      <c r="C561" s="62"/>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c r="A562" s="62"/>
      <c r="B562" s="62"/>
      <c r="C562" s="62"/>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c r="A563" s="62"/>
      <c r="B563" s="62"/>
      <c r="C563" s="62"/>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c r="A564" s="62"/>
      <c r="B564" s="62"/>
      <c r="C564" s="62"/>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c r="A565" s="62"/>
      <c r="B565" s="62"/>
      <c r="C565" s="62"/>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c r="A566" s="62"/>
      <c r="B566" s="62"/>
      <c r="C566" s="62"/>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c r="A567" s="62"/>
      <c r="B567" s="62"/>
      <c r="C567" s="62"/>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c r="A568" s="62"/>
      <c r="B568" s="62"/>
      <c r="C568" s="62"/>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c r="A569" s="62"/>
      <c r="B569" s="62"/>
      <c r="C569" s="62"/>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c r="A570" s="62"/>
      <c r="B570" s="62"/>
      <c r="C570" s="62"/>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c r="A571" s="62"/>
      <c r="B571" s="62"/>
      <c r="C571" s="62"/>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c r="A572" s="62"/>
      <c r="B572" s="62"/>
      <c r="C572" s="62"/>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c r="A573" s="62"/>
      <c r="B573" s="62"/>
      <c r="C573" s="62"/>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c r="A574" s="62"/>
      <c r="B574" s="62"/>
      <c r="C574" s="62"/>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c r="A575" s="62"/>
      <c r="B575" s="62"/>
      <c r="C575" s="62"/>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c r="A576" s="62"/>
      <c r="B576" s="62"/>
      <c r="C576" s="62"/>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c r="A577" s="62"/>
      <c r="B577" s="62"/>
      <c r="C577" s="62"/>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c r="A578" s="62"/>
      <c r="B578" s="62"/>
      <c r="C578" s="62"/>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c r="A579" s="62"/>
      <c r="B579" s="62"/>
      <c r="C579" s="62"/>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c r="A580" s="62"/>
      <c r="B580" s="62"/>
      <c r="C580" s="62"/>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c r="A581" s="62"/>
      <c r="B581" s="62"/>
      <c r="C581" s="62"/>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c r="A582" s="62"/>
      <c r="B582" s="62"/>
      <c r="C582" s="62"/>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c r="A583" s="62"/>
      <c r="B583" s="62"/>
      <c r="C583" s="62"/>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c r="A584" s="62"/>
      <c r="B584" s="62"/>
      <c r="C584" s="62"/>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c r="A585" s="62"/>
      <c r="B585" s="62"/>
      <c r="C585" s="62"/>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c r="A586" s="62"/>
      <c r="B586" s="62"/>
      <c r="C586" s="62"/>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c r="A587" s="62"/>
      <c r="B587" s="62"/>
      <c r="C587" s="62"/>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c r="A588" s="62"/>
      <c r="B588" s="62"/>
      <c r="C588" s="62"/>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c r="A589" s="62"/>
      <c r="B589" s="62"/>
      <c r="C589" s="62"/>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c r="A590" s="62"/>
      <c r="B590" s="62"/>
      <c r="C590" s="62"/>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c r="A591" s="62"/>
      <c r="B591" s="62"/>
      <c r="C591" s="62"/>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c r="A592" s="62"/>
      <c r="B592" s="62"/>
      <c r="C592" s="62"/>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c r="A593" s="62"/>
      <c r="B593" s="62"/>
      <c r="C593" s="62"/>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c r="A594" s="62"/>
      <c r="B594" s="62"/>
      <c r="C594" s="62"/>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c r="A595" s="62"/>
      <c r="B595" s="62"/>
      <c r="C595" s="62"/>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c r="A596" s="62"/>
      <c r="B596" s="62"/>
      <c r="C596" s="62"/>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c r="A597" s="62"/>
      <c r="B597" s="62"/>
      <c r="C597" s="62"/>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c r="A598" s="62"/>
      <c r="B598" s="62"/>
      <c r="C598" s="62"/>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c r="A599" s="62"/>
      <c r="B599" s="62"/>
      <c r="C599" s="62"/>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c r="A600" s="62"/>
      <c r="B600" s="62"/>
      <c r="C600" s="62"/>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c r="A601" s="62"/>
      <c r="B601" s="62"/>
      <c r="C601" s="62"/>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c r="A602" s="62"/>
      <c r="B602" s="62"/>
      <c r="C602" s="62"/>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c r="A603" s="62"/>
      <c r="B603" s="62"/>
      <c r="C603" s="62"/>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c r="A604" s="62"/>
      <c r="B604" s="62"/>
      <c r="C604" s="62"/>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c r="A605" s="62"/>
      <c r="B605" s="62"/>
      <c r="C605" s="62"/>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c r="A606" s="62"/>
      <c r="B606" s="62"/>
      <c r="C606" s="62"/>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c r="A607" s="62"/>
      <c r="B607" s="62"/>
      <c r="C607" s="62"/>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c r="A608" s="62"/>
      <c r="B608" s="62"/>
      <c r="C608" s="62"/>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c r="A609" s="62"/>
      <c r="B609" s="62"/>
      <c r="C609" s="62"/>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c r="A610" s="62"/>
      <c r="B610" s="62"/>
      <c r="C610" s="62"/>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c r="A611" s="62"/>
      <c r="B611" s="62"/>
      <c r="C611" s="62"/>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c r="A612" s="62"/>
      <c r="B612" s="62"/>
      <c r="C612" s="62"/>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c r="A613" s="62"/>
      <c r="B613" s="62"/>
      <c r="C613" s="62"/>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c r="A614" s="62"/>
      <c r="B614" s="62"/>
      <c r="C614" s="62"/>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c r="A615" s="62"/>
      <c r="B615" s="62"/>
      <c r="C615" s="62"/>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c r="A616" s="62"/>
      <c r="B616" s="62"/>
      <c r="C616" s="62"/>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c r="A617" s="62"/>
      <c r="B617" s="62"/>
      <c r="C617" s="62"/>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c r="A618" s="62"/>
      <c r="B618" s="62"/>
      <c r="C618" s="62"/>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c r="A619" s="62"/>
      <c r="B619" s="62"/>
      <c r="C619" s="62"/>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c r="A620" s="62"/>
      <c r="B620" s="62"/>
      <c r="C620" s="62"/>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c r="A621" s="62"/>
      <c r="B621" s="62"/>
      <c r="C621" s="62"/>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c r="A622" s="62"/>
      <c r="B622" s="62"/>
      <c r="C622" s="62"/>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c r="A623" s="62"/>
      <c r="B623" s="62"/>
      <c r="C623" s="62"/>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c r="A624" s="62"/>
      <c r="B624" s="62"/>
      <c r="C624" s="62"/>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c r="A625" s="62"/>
      <c r="B625" s="62"/>
      <c r="C625" s="62"/>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c r="A626" s="62"/>
      <c r="B626" s="62"/>
      <c r="C626" s="62"/>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c r="A627" s="62"/>
      <c r="B627" s="62"/>
      <c r="C627" s="62"/>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c r="A628" s="62"/>
      <c r="B628" s="62"/>
      <c r="C628" s="62"/>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c r="A629" s="62"/>
      <c r="B629" s="62"/>
      <c r="C629" s="62"/>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c r="A630" s="62"/>
      <c r="B630" s="62"/>
      <c r="C630" s="62"/>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c r="A631" s="62"/>
      <c r="B631" s="62"/>
      <c r="C631" s="62"/>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c r="A632" s="62"/>
      <c r="B632" s="62"/>
      <c r="C632" s="62"/>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c r="A633" s="62"/>
      <c r="B633" s="62"/>
      <c r="C633" s="62"/>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c r="A634" s="62"/>
      <c r="B634" s="62"/>
      <c r="C634" s="62"/>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c r="A635" s="62"/>
      <c r="B635" s="62"/>
      <c r="C635" s="62"/>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c r="A636" s="62"/>
      <c r="B636" s="62"/>
      <c r="C636" s="62"/>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c r="A637" s="62"/>
      <c r="B637" s="62"/>
      <c r="C637" s="62"/>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c r="A638" s="62"/>
      <c r="B638" s="62"/>
      <c r="C638" s="62"/>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c r="A639" s="62"/>
      <c r="B639" s="62"/>
      <c r="C639" s="62"/>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c r="A640" s="62"/>
      <c r="B640" s="62"/>
      <c r="C640" s="62"/>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c r="A641" s="62"/>
      <c r="B641" s="62"/>
      <c r="C641" s="62"/>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c r="A642" s="62"/>
      <c r="B642" s="62"/>
      <c r="C642" s="62"/>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c r="A643" s="62"/>
      <c r="B643" s="62"/>
      <c r="C643" s="62"/>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c r="A644" s="62"/>
      <c r="B644" s="62"/>
      <c r="C644" s="62"/>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c r="A645" s="62"/>
      <c r="B645" s="62"/>
      <c r="C645" s="62"/>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c r="A646" s="62"/>
      <c r="B646" s="62"/>
      <c r="C646" s="62"/>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c r="A647" s="62"/>
      <c r="B647" s="62"/>
      <c r="C647" s="62"/>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c r="A648" s="62"/>
      <c r="B648" s="62"/>
      <c r="C648" s="62"/>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c r="A649" s="62"/>
      <c r="B649" s="62"/>
      <c r="C649" s="62"/>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c r="A650" s="62"/>
      <c r="B650" s="62"/>
      <c r="C650" s="62"/>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c r="A651" s="62"/>
      <c r="B651" s="62"/>
      <c r="C651" s="62"/>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c r="A652" s="62"/>
      <c r="B652" s="62"/>
      <c r="C652" s="62"/>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c r="A653" s="62"/>
      <c r="B653" s="62"/>
      <c r="C653" s="62"/>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c r="A654" s="62"/>
      <c r="B654" s="62"/>
      <c r="C654" s="62"/>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c r="A655" s="62"/>
      <c r="B655" s="62"/>
      <c r="C655" s="62"/>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c r="A656" s="62"/>
      <c r="B656" s="62"/>
      <c r="C656" s="62"/>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c r="A657" s="62"/>
      <c r="B657" s="62"/>
      <c r="C657" s="62"/>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c r="A658" s="62"/>
      <c r="B658" s="62"/>
      <c r="C658" s="62"/>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c r="A659" s="62"/>
      <c r="B659" s="62"/>
      <c r="C659" s="62"/>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c r="A660" s="62"/>
      <c r="B660" s="62"/>
      <c r="C660" s="62"/>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c r="A661" s="62"/>
      <c r="B661" s="62"/>
      <c r="C661" s="62"/>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c r="A662" s="62"/>
      <c r="B662" s="62"/>
      <c r="C662" s="62"/>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c r="A663" s="62"/>
      <c r="B663" s="62"/>
      <c r="C663" s="62"/>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c r="A664" s="62"/>
      <c r="B664" s="62"/>
      <c r="C664" s="62"/>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c r="A665" s="62"/>
      <c r="B665" s="62"/>
      <c r="C665" s="62"/>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c r="A666" s="62"/>
      <c r="B666" s="62"/>
      <c r="C666" s="62"/>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c r="A667" s="62"/>
      <c r="B667" s="62"/>
      <c r="C667" s="62"/>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c r="A668" s="62"/>
      <c r="B668" s="62"/>
      <c r="C668" s="62"/>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c r="A669" s="62"/>
      <c r="B669" s="62"/>
      <c r="C669" s="62"/>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c r="A670" s="62"/>
      <c r="B670" s="62"/>
      <c r="C670" s="62"/>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c r="A671" s="62"/>
      <c r="B671" s="62"/>
      <c r="C671" s="62"/>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c r="A672" s="62"/>
      <c r="B672" s="62"/>
      <c r="C672" s="62"/>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c r="A673" s="62"/>
      <c r="B673" s="62"/>
      <c r="C673" s="62"/>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c r="A674" s="62"/>
      <c r="B674" s="62"/>
      <c r="C674" s="62"/>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c r="A675" s="62"/>
      <c r="B675" s="62"/>
      <c r="C675" s="62"/>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c r="A676" s="62"/>
      <c r="B676" s="62"/>
      <c r="C676" s="62"/>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c r="A677" s="62"/>
      <c r="B677" s="62"/>
      <c r="C677" s="62"/>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c r="A678" s="62"/>
      <c r="B678" s="62"/>
      <c r="C678" s="62"/>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c r="A679" s="62"/>
      <c r="B679" s="62"/>
      <c r="C679" s="62"/>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c r="A680" s="62"/>
      <c r="B680" s="62"/>
      <c r="C680" s="62"/>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c r="A681" s="62"/>
      <c r="B681" s="62"/>
      <c r="C681" s="62"/>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c r="A682" s="62"/>
      <c r="B682" s="62"/>
      <c r="C682" s="62"/>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c r="A683" s="62"/>
      <c r="B683" s="62"/>
      <c r="C683" s="62"/>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c r="A684" s="62"/>
      <c r="B684" s="62"/>
      <c r="C684" s="62"/>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c r="A685" s="62"/>
      <c r="B685" s="62"/>
      <c r="C685" s="62"/>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c r="A686" s="62"/>
      <c r="B686" s="62"/>
      <c r="C686" s="62"/>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c r="A687" s="62"/>
      <c r="B687" s="62"/>
      <c r="C687" s="62"/>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c r="A688" s="62"/>
      <c r="B688" s="62"/>
      <c r="C688" s="62"/>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c r="A689" s="62"/>
      <c r="B689" s="62"/>
      <c r="C689" s="62"/>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c r="A690" s="62"/>
      <c r="B690" s="62"/>
      <c r="C690" s="62"/>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c r="A691" s="62"/>
      <c r="B691" s="62"/>
      <c r="C691" s="62"/>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c r="A692" s="62"/>
      <c r="B692" s="62"/>
      <c r="C692" s="62"/>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c r="A693" s="62"/>
      <c r="B693" s="62"/>
      <c r="C693" s="62"/>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c r="A694" s="62"/>
      <c r="B694" s="62"/>
      <c r="C694" s="62"/>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c r="A695" s="62"/>
      <c r="B695" s="62"/>
      <c r="C695" s="62"/>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c r="A696" s="62"/>
      <c r="B696" s="62"/>
      <c r="C696" s="62"/>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c r="A697" s="62"/>
      <c r="B697" s="62"/>
      <c r="C697" s="62"/>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c r="A698" s="62"/>
      <c r="B698" s="62"/>
      <c r="C698" s="62"/>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c r="A699" s="62"/>
      <c r="B699" s="62"/>
      <c r="C699" s="62"/>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c r="A700" s="62"/>
      <c r="B700" s="62"/>
      <c r="C700" s="62"/>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c r="A701" s="62"/>
      <c r="B701" s="62"/>
      <c r="C701" s="62"/>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c r="A702" s="62"/>
      <c r="B702" s="62"/>
      <c r="C702" s="62"/>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c r="A703" s="62"/>
      <c r="B703" s="62"/>
      <c r="C703" s="62"/>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c r="A704" s="62"/>
      <c r="B704" s="62"/>
      <c r="C704" s="62"/>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c r="A705" s="62"/>
      <c r="B705" s="62"/>
      <c r="C705" s="62"/>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c r="A706" s="62"/>
      <c r="B706" s="62"/>
      <c r="C706" s="62"/>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c r="A707" s="62"/>
      <c r="B707" s="62"/>
      <c r="C707" s="62"/>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c r="A708" s="62"/>
      <c r="B708" s="62"/>
      <c r="C708" s="62"/>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c r="A709" s="62"/>
      <c r="B709" s="62"/>
      <c r="C709" s="62"/>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c r="A710" s="62"/>
      <c r="B710" s="62"/>
      <c r="C710" s="62"/>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c r="A711" s="62"/>
      <c r="B711" s="62"/>
      <c r="C711" s="62"/>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c r="A712" s="62"/>
      <c r="B712" s="62"/>
      <c r="C712" s="62"/>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c r="A713" s="62"/>
      <c r="B713" s="62"/>
      <c r="C713" s="62"/>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c r="A714" s="62"/>
      <c r="B714" s="62"/>
      <c r="C714" s="62"/>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c r="A715" s="62"/>
      <c r="B715" s="62"/>
      <c r="C715" s="62"/>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c r="A716" s="62"/>
      <c r="B716" s="62"/>
      <c r="C716" s="62"/>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c r="A717" s="62"/>
      <c r="B717" s="62"/>
      <c r="C717" s="62"/>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c r="A718" s="62"/>
      <c r="B718" s="62"/>
      <c r="C718" s="62"/>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c r="A719" s="62"/>
      <c r="B719" s="62"/>
      <c r="C719" s="62"/>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c r="A720" s="62"/>
      <c r="B720" s="62"/>
      <c r="C720" s="62"/>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c r="A721" s="62"/>
      <c r="B721" s="62"/>
      <c r="C721" s="62"/>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c r="A722" s="62"/>
      <c r="B722" s="62"/>
      <c r="C722" s="62"/>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c r="A723" s="62"/>
      <c r="B723" s="62"/>
      <c r="C723" s="62"/>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c r="A724" s="62"/>
      <c r="B724" s="62"/>
      <c r="C724" s="62"/>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c r="A725" s="62"/>
      <c r="B725" s="62"/>
      <c r="C725" s="62"/>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c r="A726" s="62"/>
      <c r="B726" s="62"/>
      <c r="C726" s="62"/>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c r="A727" s="62"/>
      <c r="B727" s="62"/>
      <c r="C727" s="62"/>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c r="A728" s="62"/>
      <c r="B728" s="62"/>
      <c r="C728" s="62"/>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c r="A729" s="62"/>
      <c r="B729" s="62"/>
      <c r="C729" s="62"/>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c r="A730" s="62"/>
      <c r="B730" s="62"/>
      <c r="C730" s="62"/>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c r="A731" s="62"/>
      <c r="B731" s="62"/>
      <c r="C731" s="62"/>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c r="A732" s="62"/>
      <c r="B732" s="62"/>
      <c r="C732" s="62"/>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c r="A733" s="62"/>
      <c r="B733" s="62"/>
      <c r="C733" s="62"/>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c r="A734" s="62"/>
      <c r="B734" s="62"/>
      <c r="C734" s="62"/>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c r="A735" s="62"/>
      <c r="B735" s="62"/>
      <c r="C735" s="62"/>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c r="A736" s="62"/>
      <c r="B736" s="62"/>
      <c r="C736" s="62"/>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c r="A737" s="62"/>
      <c r="B737" s="62"/>
      <c r="C737" s="62"/>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c r="A738" s="62"/>
      <c r="B738" s="62"/>
      <c r="C738" s="62"/>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c r="A739" s="62"/>
      <c r="B739" s="62"/>
      <c r="C739" s="62"/>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c r="A740" s="62"/>
      <c r="B740" s="62"/>
      <c r="C740" s="62"/>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c r="A741" s="62"/>
      <c r="B741" s="62"/>
      <c r="C741" s="62"/>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c r="A742" s="62"/>
      <c r="B742" s="62"/>
      <c r="C742" s="62"/>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c r="A743" s="62"/>
      <c r="B743" s="62"/>
      <c r="C743" s="62"/>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c r="A744" s="62"/>
      <c r="B744" s="62"/>
      <c r="C744" s="62"/>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c r="A745" s="62"/>
      <c r="B745" s="62"/>
      <c r="C745" s="62"/>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c r="A746" s="62"/>
      <c r="B746" s="62"/>
      <c r="C746" s="62"/>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c r="A747" s="62"/>
      <c r="B747" s="62"/>
      <c r="C747" s="62"/>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c r="A748" s="62"/>
      <c r="B748" s="62"/>
      <c r="C748" s="62"/>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c r="A749" s="62"/>
      <c r="B749" s="62"/>
      <c r="C749" s="62"/>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c r="A750" s="62"/>
      <c r="B750" s="62"/>
      <c r="C750" s="62"/>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c r="A751" s="62"/>
      <c r="B751" s="62"/>
      <c r="C751" s="62"/>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c r="A752" s="62"/>
      <c r="B752" s="62"/>
      <c r="C752" s="62"/>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c r="A753" s="62"/>
      <c r="B753" s="62"/>
      <c r="C753" s="62"/>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c r="A754" s="62"/>
      <c r="B754" s="62"/>
      <c r="C754" s="62"/>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c r="A755" s="62"/>
      <c r="B755" s="62"/>
      <c r="C755" s="62"/>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c r="A756" s="62"/>
      <c r="B756" s="62"/>
      <c r="C756" s="62"/>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c r="A757" s="62"/>
      <c r="B757" s="62"/>
      <c r="C757" s="62"/>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c r="A758" s="62"/>
      <c r="B758" s="62"/>
      <c r="C758" s="62"/>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c r="A759" s="62"/>
      <c r="B759" s="62"/>
      <c r="C759" s="62"/>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c r="A760" s="62"/>
      <c r="B760" s="62"/>
      <c r="C760" s="62"/>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c r="A761" s="62"/>
      <c r="B761" s="62"/>
      <c r="C761" s="62"/>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c r="A762" s="62"/>
      <c r="B762" s="62"/>
      <c r="C762" s="62"/>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c r="A763" s="62"/>
      <c r="B763" s="62"/>
      <c r="C763" s="62"/>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c r="A764" s="62"/>
      <c r="B764" s="62"/>
      <c r="C764" s="62"/>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c r="A765" s="62"/>
      <c r="B765" s="62"/>
      <c r="C765" s="62"/>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c r="A766" s="62"/>
      <c r="B766" s="62"/>
      <c r="C766" s="62"/>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c r="A767" s="62"/>
      <c r="B767" s="62"/>
      <c r="C767" s="62"/>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c r="A768" s="62"/>
      <c r="B768" s="62"/>
      <c r="C768" s="62"/>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c r="A769" s="62"/>
      <c r="B769" s="62"/>
      <c r="C769" s="62"/>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c r="A770" s="62"/>
      <c r="B770" s="62"/>
      <c r="C770" s="62"/>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c r="A771" s="62"/>
      <c r="B771" s="62"/>
      <c r="C771" s="62"/>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c r="A772" s="62"/>
      <c r="B772" s="62"/>
      <c r="C772" s="62"/>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c r="A773" s="62"/>
      <c r="B773" s="62"/>
      <c r="C773" s="62"/>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c r="A774" s="62"/>
      <c r="B774" s="62"/>
      <c r="C774" s="62"/>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c r="A775" s="62"/>
      <c r="B775" s="62"/>
      <c r="C775" s="62"/>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c r="A776" s="62"/>
      <c r="B776" s="62"/>
      <c r="C776" s="62"/>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c r="A777" s="62"/>
      <c r="B777" s="62"/>
      <c r="C777" s="62"/>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c r="A778" s="62"/>
      <c r="B778" s="62"/>
      <c r="C778" s="62"/>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c r="A779" s="62"/>
      <c r="B779" s="62"/>
      <c r="C779" s="62"/>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c r="A780" s="62"/>
      <c r="B780" s="62"/>
      <c r="C780" s="62"/>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c r="A781" s="62"/>
      <c r="B781" s="62"/>
      <c r="C781" s="62"/>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c r="A782" s="62"/>
      <c r="B782" s="62"/>
      <c r="C782" s="62"/>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c r="A783" s="62"/>
      <c r="B783" s="62"/>
      <c r="C783" s="62"/>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c r="A784" s="62"/>
      <c r="B784" s="62"/>
      <c r="C784" s="62"/>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c r="A785" s="62"/>
      <c r="B785" s="62"/>
      <c r="C785" s="62"/>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c r="A786" s="62"/>
      <c r="B786" s="62"/>
      <c r="C786" s="62"/>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c r="A787" s="62"/>
      <c r="B787" s="62"/>
      <c r="C787" s="62"/>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c r="A788" s="62"/>
      <c r="B788" s="62"/>
      <c r="C788" s="62"/>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c r="A789" s="62"/>
      <c r="B789" s="62"/>
      <c r="C789" s="62"/>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c r="A790" s="62"/>
      <c r="B790" s="62"/>
      <c r="C790" s="62"/>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c r="A791" s="62"/>
      <c r="B791" s="62"/>
      <c r="C791" s="62"/>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c r="A792" s="62"/>
      <c r="B792" s="62"/>
      <c r="C792" s="62"/>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c r="A793" s="62"/>
      <c r="B793" s="62"/>
      <c r="C793" s="62"/>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c r="A794" s="62"/>
      <c r="B794" s="62"/>
      <c r="C794" s="62"/>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c r="A795" s="62"/>
      <c r="B795" s="62"/>
      <c r="C795" s="62"/>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c r="A796" s="62"/>
      <c r="B796" s="62"/>
      <c r="C796" s="62"/>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c r="A797" s="62"/>
      <c r="B797" s="62"/>
      <c r="C797" s="62"/>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c r="A798" s="62"/>
      <c r="B798" s="62"/>
      <c r="C798" s="62"/>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c r="A799" s="62"/>
      <c r="B799" s="62"/>
      <c r="C799" s="62"/>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c r="A800" s="62"/>
      <c r="B800" s="62"/>
      <c r="C800" s="62"/>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c r="A801" s="62"/>
      <c r="B801" s="62"/>
      <c r="C801" s="62"/>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c r="A802" s="62"/>
      <c r="B802" s="62"/>
      <c r="C802" s="62"/>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c r="A803" s="62"/>
      <c r="B803" s="62"/>
      <c r="C803" s="62"/>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c r="A804" s="62"/>
      <c r="B804" s="62"/>
      <c r="C804" s="62"/>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c r="A805" s="62"/>
      <c r="B805" s="62"/>
      <c r="C805" s="62"/>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c r="A806" s="62"/>
      <c r="B806" s="62"/>
      <c r="C806" s="62"/>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c r="A807" s="62"/>
      <c r="B807" s="62"/>
      <c r="C807" s="62"/>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c r="A808" s="62"/>
      <c r="B808" s="62"/>
      <c r="C808" s="62"/>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c r="A809" s="62"/>
      <c r="B809" s="62"/>
      <c r="C809" s="62"/>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c r="A810" s="62"/>
      <c r="B810" s="62"/>
      <c r="C810" s="62"/>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c r="A811" s="62"/>
      <c r="B811" s="62"/>
      <c r="C811" s="62"/>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c r="A812" s="62"/>
      <c r="B812" s="62"/>
      <c r="C812" s="62"/>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c r="A813" s="62"/>
      <c r="B813" s="62"/>
      <c r="C813" s="62"/>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c r="A814" s="62"/>
      <c r="B814" s="62"/>
      <c r="C814" s="62"/>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c r="A815" s="62"/>
      <c r="B815" s="62"/>
      <c r="C815" s="62"/>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c r="A816" s="62"/>
      <c r="B816" s="62"/>
      <c r="C816" s="62"/>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c r="A817" s="62"/>
      <c r="B817" s="62"/>
      <c r="C817" s="62"/>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c r="A818" s="62"/>
      <c r="B818" s="62"/>
      <c r="C818" s="62"/>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c r="A819" s="62"/>
      <c r="B819" s="62"/>
      <c r="C819" s="62"/>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c r="A820" s="62"/>
      <c r="B820" s="62"/>
      <c r="C820" s="62"/>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c r="A821" s="62"/>
      <c r="B821" s="62"/>
      <c r="C821" s="62"/>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c r="A822" s="62"/>
      <c r="B822" s="62"/>
      <c r="C822" s="62"/>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c r="A823" s="62"/>
      <c r="B823" s="62"/>
      <c r="C823" s="62"/>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c r="A824" s="62"/>
      <c r="B824" s="62"/>
      <c r="C824" s="62"/>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c r="A825" s="62"/>
      <c r="B825" s="62"/>
      <c r="C825" s="62"/>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c r="A826" s="62"/>
      <c r="B826" s="62"/>
      <c r="C826" s="62"/>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c r="A827" s="62"/>
      <c r="B827" s="62"/>
      <c r="C827" s="62"/>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c r="A828" s="62"/>
      <c r="B828" s="62"/>
      <c r="C828" s="62"/>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c r="A829" s="62"/>
      <c r="B829" s="62"/>
      <c r="C829" s="62"/>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c r="A830" s="62"/>
      <c r="B830" s="62"/>
      <c r="C830" s="62"/>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c r="A831" s="62"/>
      <c r="B831" s="62"/>
      <c r="C831" s="62"/>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c r="A832" s="62"/>
      <c r="B832" s="62"/>
      <c r="C832" s="62"/>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c r="A833" s="62"/>
      <c r="B833" s="62"/>
      <c r="C833" s="62"/>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c r="A834" s="62"/>
      <c r="B834" s="62"/>
      <c r="C834" s="62"/>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c r="A835" s="62"/>
      <c r="B835" s="62"/>
      <c r="C835" s="62"/>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c r="A836" s="62"/>
      <c r="B836" s="62"/>
      <c r="C836" s="62"/>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c r="A837" s="62"/>
      <c r="B837" s="62"/>
      <c r="C837" s="62"/>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c r="A838" s="62"/>
      <c r="B838" s="62"/>
      <c r="C838" s="62"/>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c r="A839" s="62"/>
      <c r="B839" s="62"/>
      <c r="C839" s="62"/>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c r="A840" s="62"/>
      <c r="B840" s="62"/>
      <c r="C840" s="62"/>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c r="A841" s="62"/>
      <c r="B841" s="62"/>
      <c r="C841" s="62"/>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c r="A842" s="62"/>
      <c r="B842" s="62"/>
      <c r="C842" s="62"/>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c r="A843" s="62"/>
      <c r="B843" s="62"/>
      <c r="C843" s="62"/>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c r="A844" s="62"/>
      <c r="B844" s="62"/>
      <c r="C844" s="62"/>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c r="A845" s="62"/>
      <c r="B845" s="62"/>
      <c r="C845" s="62"/>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c r="A846" s="62"/>
      <c r="B846" s="62"/>
      <c r="C846" s="62"/>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c r="A847" s="62"/>
      <c r="B847" s="62"/>
      <c r="C847" s="62"/>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c r="A848" s="62"/>
      <c r="B848" s="62"/>
      <c r="C848" s="62"/>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c r="A849" s="62"/>
      <c r="B849" s="62"/>
      <c r="C849" s="62"/>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c r="A850" s="62"/>
      <c r="B850" s="62"/>
      <c r="C850" s="62"/>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c r="A851" s="62"/>
      <c r="B851" s="62"/>
      <c r="C851" s="62"/>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c r="A852" s="62"/>
      <c r="B852" s="62"/>
      <c r="C852" s="62"/>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c r="A853" s="62"/>
      <c r="B853" s="62"/>
      <c r="C853" s="62"/>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c r="A854" s="62"/>
      <c r="B854" s="62"/>
      <c r="C854" s="62"/>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c r="A855" s="62"/>
      <c r="B855" s="62"/>
      <c r="C855" s="62"/>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c r="A856" s="62"/>
      <c r="B856" s="62"/>
      <c r="C856" s="62"/>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c r="A857" s="62"/>
      <c r="B857" s="62"/>
      <c r="C857" s="62"/>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c r="A858" s="62"/>
      <c r="B858" s="62"/>
      <c r="C858" s="62"/>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c r="A859" s="62"/>
      <c r="B859" s="62"/>
      <c r="C859" s="62"/>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c r="A860" s="62"/>
      <c r="B860" s="62"/>
      <c r="C860" s="62"/>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c r="A861" s="62"/>
      <c r="B861" s="62"/>
      <c r="C861" s="62"/>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c r="A862" s="62"/>
      <c r="B862" s="62"/>
      <c r="C862" s="62"/>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c r="A863" s="62"/>
      <c r="B863" s="62"/>
      <c r="C863" s="62"/>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c r="A864" s="62"/>
      <c r="B864" s="62"/>
      <c r="C864" s="62"/>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c r="A865" s="62"/>
      <c r="B865" s="62"/>
      <c r="C865" s="62"/>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c r="A866" s="62"/>
      <c r="B866" s="62"/>
      <c r="C866" s="62"/>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c r="A867" s="62"/>
      <c r="B867" s="62"/>
      <c r="C867" s="62"/>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c r="A868" s="62"/>
      <c r="B868" s="62"/>
      <c r="C868" s="62"/>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c r="A869" s="62"/>
      <c r="B869" s="62"/>
      <c r="C869" s="62"/>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c r="A870" s="62"/>
      <c r="B870" s="62"/>
      <c r="C870" s="62"/>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c r="A871" s="62"/>
      <c r="B871" s="62"/>
      <c r="C871" s="62"/>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c r="A872" s="62"/>
      <c r="B872" s="62"/>
      <c r="C872" s="62"/>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c r="A873" s="62"/>
      <c r="B873" s="62"/>
      <c r="C873" s="62"/>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c r="A874" s="62"/>
      <c r="B874" s="62"/>
      <c r="C874" s="62"/>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c r="A875" s="62"/>
      <c r="B875" s="62"/>
      <c r="C875" s="62"/>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c r="A876" s="62"/>
      <c r="B876" s="62"/>
      <c r="C876" s="62"/>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c r="A877" s="62"/>
      <c r="B877" s="62"/>
      <c r="C877" s="62"/>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c r="A878" s="62"/>
      <c r="B878" s="62"/>
      <c r="C878" s="62"/>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c r="A879" s="62"/>
      <c r="B879" s="62"/>
      <c r="C879" s="62"/>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c r="A880" s="62"/>
      <c r="B880" s="62"/>
      <c r="C880" s="62"/>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c r="A881" s="62"/>
      <c r="B881" s="62"/>
      <c r="C881" s="62"/>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c r="A882" s="62"/>
      <c r="B882" s="62"/>
      <c r="C882" s="62"/>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c r="A883" s="62"/>
      <c r="B883" s="62"/>
      <c r="C883" s="62"/>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c r="A884" s="62"/>
      <c r="B884" s="62"/>
      <c r="C884" s="62"/>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c r="A885" s="62"/>
      <c r="B885" s="62"/>
      <c r="C885" s="62"/>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c r="A886" s="62"/>
      <c r="B886" s="62"/>
      <c r="C886" s="62"/>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c r="A887" s="62"/>
      <c r="B887" s="62"/>
      <c r="C887" s="62"/>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c r="A888" s="62"/>
      <c r="B888" s="62"/>
      <c r="C888" s="62"/>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c r="A889" s="62"/>
      <c r="B889" s="62"/>
      <c r="C889" s="62"/>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c r="A890" s="62"/>
      <c r="B890" s="62"/>
      <c r="C890" s="62"/>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c r="A891" s="62"/>
      <c r="B891" s="62"/>
      <c r="C891" s="62"/>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c r="A892" s="62"/>
      <c r="B892" s="62"/>
      <c r="C892" s="62"/>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c r="A893" s="62"/>
      <c r="B893" s="62"/>
      <c r="C893" s="62"/>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c r="A894" s="62"/>
      <c r="B894" s="62"/>
      <c r="C894" s="62"/>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c r="A895" s="62"/>
      <c r="B895" s="62"/>
      <c r="C895" s="62"/>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c r="A896" s="62"/>
      <c r="B896" s="62"/>
      <c r="C896" s="62"/>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c r="A897" s="62"/>
      <c r="B897" s="62"/>
      <c r="C897" s="62"/>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c r="A898" s="62"/>
      <c r="B898" s="62"/>
      <c r="C898" s="62"/>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c r="A899" s="62"/>
      <c r="B899" s="62"/>
      <c r="C899" s="62"/>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c r="A900" s="62"/>
      <c r="B900" s="62"/>
      <c r="C900" s="62"/>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c r="A901" s="62"/>
      <c r="B901" s="62"/>
      <c r="C901" s="62"/>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c r="A902" s="62"/>
      <c r="B902" s="62"/>
      <c r="C902" s="62"/>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c r="A903" s="62"/>
      <c r="B903" s="62"/>
      <c r="C903" s="62"/>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c r="A904" s="62"/>
      <c r="B904" s="62"/>
      <c r="C904" s="62"/>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c r="A905" s="62"/>
      <c r="B905" s="62"/>
      <c r="C905" s="62"/>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c r="A906" s="62"/>
      <c r="B906" s="62"/>
      <c r="C906" s="62"/>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c r="A907" s="62"/>
      <c r="B907" s="62"/>
      <c r="C907" s="62"/>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c r="A908" s="62"/>
      <c r="B908" s="62"/>
      <c r="C908" s="62"/>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c r="A909" s="62"/>
      <c r="B909" s="62"/>
      <c r="C909" s="62"/>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c r="A910" s="62"/>
      <c r="B910" s="62"/>
      <c r="C910" s="62"/>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c r="A911" s="62"/>
      <c r="B911" s="62"/>
      <c r="C911" s="62"/>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c r="A912" s="62"/>
      <c r="B912" s="62"/>
      <c r="C912" s="62"/>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c r="A913" s="62"/>
      <c r="B913" s="62"/>
      <c r="C913" s="62"/>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c r="A914" s="62"/>
      <c r="B914" s="62"/>
      <c r="C914" s="62"/>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c r="A915" s="62"/>
      <c r="B915" s="62"/>
      <c r="C915" s="62"/>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c r="A916" s="62"/>
      <c r="B916" s="62"/>
      <c r="C916" s="62"/>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c r="A917" s="62"/>
      <c r="B917" s="62"/>
      <c r="C917" s="62"/>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c r="A918" s="62"/>
      <c r="B918" s="62"/>
      <c r="C918" s="62"/>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c r="A919" s="62"/>
      <c r="B919" s="62"/>
      <c r="C919" s="62"/>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c r="A920" s="62"/>
      <c r="B920" s="62"/>
      <c r="C920" s="62"/>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c r="A921" s="62"/>
      <c r="B921" s="62"/>
      <c r="C921" s="62"/>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c r="A922" s="62"/>
      <c r="B922" s="62"/>
      <c r="C922" s="62"/>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c r="A923" s="62"/>
      <c r="B923" s="62"/>
      <c r="C923" s="62"/>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c r="A924" s="62"/>
      <c r="B924" s="62"/>
      <c r="C924" s="62"/>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c r="A925" s="62"/>
      <c r="B925" s="62"/>
      <c r="C925" s="62"/>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c r="A926" s="62"/>
      <c r="B926" s="62"/>
      <c r="C926" s="62"/>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c r="A927" s="62"/>
      <c r="B927" s="62"/>
      <c r="C927" s="62"/>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c r="A928" s="62"/>
      <c r="B928" s="62"/>
      <c r="C928" s="62"/>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c r="A929" s="62"/>
      <c r="B929" s="62"/>
      <c r="C929" s="62"/>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c r="A930" s="62"/>
      <c r="B930" s="62"/>
      <c r="C930" s="62"/>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c r="A931" s="62"/>
      <c r="B931" s="62"/>
      <c r="C931" s="62"/>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c r="A932" s="62"/>
      <c r="B932" s="62"/>
      <c r="C932" s="62"/>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c r="A933" s="62"/>
      <c r="B933" s="62"/>
      <c r="C933" s="62"/>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c r="A934" s="62"/>
      <c r="B934" s="62"/>
      <c r="C934" s="62"/>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c r="A935" s="62"/>
      <c r="B935" s="62"/>
      <c r="C935" s="62"/>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c r="A936" s="62"/>
      <c r="B936" s="62"/>
      <c r="C936" s="62"/>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c r="A937" s="62"/>
      <c r="B937" s="62"/>
      <c r="C937" s="62"/>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c r="A938" s="62"/>
      <c r="B938" s="62"/>
      <c r="C938" s="62"/>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c r="A939" s="62"/>
      <c r="B939" s="62"/>
      <c r="C939" s="62"/>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c r="A940" s="62"/>
      <c r="B940" s="62"/>
      <c r="C940" s="62"/>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c r="A941" s="62"/>
      <c r="B941" s="62"/>
      <c r="C941" s="62"/>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c r="A942" s="62"/>
      <c r="B942" s="62"/>
      <c r="C942" s="62"/>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c r="A943" s="62"/>
      <c r="B943" s="62"/>
      <c r="C943" s="62"/>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c r="A944" s="62"/>
      <c r="B944" s="62"/>
      <c r="C944" s="62"/>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c r="A945" s="62"/>
      <c r="B945" s="62"/>
      <c r="C945" s="62"/>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c r="A946" s="62"/>
      <c r="B946" s="62"/>
      <c r="C946" s="62"/>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c r="A947" s="62"/>
      <c r="B947" s="62"/>
      <c r="C947" s="62"/>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c r="A948" s="62"/>
      <c r="B948" s="62"/>
      <c r="C948" s="62"/>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c r="A949" s="62"/>
      <c r="B949" s="62"/>
      <c r="C949" s="62"/>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c r="A950" s="62"/>
      <c r="B950" s="62"/>
      <c r="C950" s="62"/>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c r="A951" s="62"/>
      <c r="B951" s="62"/>
      <c r="C951" s="62"/>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c r="A952" s="62"/>
      <c r="B952" s="62"/>
      <c r="C952" s="62"/>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c r="A953" s="62"/>
      <c r="B953" s="62"/>
      <c r="C953" s="62"/>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c r="A954" s="62"/>
      <c r="B954" s="62"/>
      <c r="C954" s="62"/>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c r="A955" s="62"/>
      <c r="B955" s="62"/>
      <c r="C955" s="62"/>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c r="A956" s="62"/>
      <c r="B956" s="62"/>
      <c r="C956" s="62"/>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c r="A957" s="62"/>
      <c r="B957" s="62"/>
      <c r="C957" s="62"/>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c r="A958" s="62"/>
      <c r="B958" s="62"/>
      <c r="C958" s="62"/>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c r="A959" s="62"/>
      <c r="B959" s="62"/>
      <c r="C959" s="62"/>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c r="A960" s="62"/>
      <c r="B960" s="62"/>
      <c r="C960" s="62"/>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c r="A961" s="62"/>
      <c r="B961" s="62"/>
      <c r="C961" s="62"/>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c r="A962" s="62"/>
      <c r="B962" s="62"/>
      <c r="C962" s="62"/>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c r="A963" s="62"/>
      <c r="B963" s="62"/>
      <c r="C963" s="62"/>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c r="A964" s="62"/>
      <c r="B964" s="62"/>
      <c r="C964" s="62"/>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c r="A965" s="62"/>
      <c r="B965" s="62"/>
      <c r="C965" s="62"/>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c r="A966" s="62"/>
      <c r="B966" s="62"/>
      <c r="C966" s="62"/>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c r="A967" s="62"/>
      <c r="B967" s="62"/>
      <c r="C967" s="62"/>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c r="A968" s="62"/>
      <c r="B968" s="62"/>
      <c r="C968" s="62"/>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c r="A969" s="62"/>
      <c r="B969" s="62"/>
      <c r="C969" s="62"/>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c r="A970" s="62"/>
      <c r="B970" s="62"/>
      <c r="C970" s="62"/>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c r="A971" s="62"/>
      <c r="B971" s="62"/>
      <c r="C971" s="62"/>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c r="A972" s="62"/>
      <c r="B972" s="62"/>
      <c r="C972" s="62"/>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c r="A973" s="62"/>
      <c r="B973" s="62"/>
      <c r="C973" s="62"/>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c r="A974" s="62"/>
      <c r="B974" s="62"/>
      <c r="C974" s="62"/>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c r="A975" s="62"/>
      <c r="B975" s="62"/>
      <c r="C975" s="62"/>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c r="A976" s="62"/>
      <c r="B976" s="62"/>
      <c r="C976" s="62"/>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c r="A977" s="62"/>
      <c r="B977" s="62"/>
      <c r="C977" s="62"/>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c r="A978" s="62"/>
      <c r="B978" s="62"/>
      <c r="C978" s="62"/>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c r="A979" s="62"/>
      <c r="B979" s="62"/>
      <c r="C979" s="62"/>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c r="A980" s="62"/>
      <c r="B980" s="62"/>
      <c r="C980" s="62"/>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c r="A981" s="62"/>
      <c r="B981" s="62"/>
      <c r="C981" s="62"/>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c r="A982" s="62"/>
      <c r="B982" s="62"/>
      <c r="C982" s="62"/>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c r="A983" s="62"/>
      <c r="B983" s="62"/>
      <c r="C983" s="62"/>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c r="A984" s="62"/>
      <c r="B984" s="62"/>
      <c r="C984" s="62"/>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c r="A985" s="62"/>
      <c r="B985" s="62"/>
      <c r="C985" s="62"/>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c r="A986" s="62"/>
      <c r="B986" s="62"/>
      <c r="C986" s="62"/>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c r="A987" s="62"/>
      <c r="B987" s="62"/>
      <c r="C987" s="62"/>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c r="A988" s="62"/>
      <c r="B988" s="62"/>
      <c r="C988" s="62"/>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c r="A989" s="62"/>
      <c r="B989" s="62"/>
      <c r="C989" s="62"/>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c r="A990" s="62"/>
      <c r="B990" s="62"/>
      <c r="C990" s="62"/>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c r="A991" s="62"/>
      <c r="B991" s="62"/>
      <c r="C991" s="62"/>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c r="A992" s="62"/>
      <c r="B992" s="62"/>
      <c r="C992" s="62"/>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c r="A993" s="62"/>
      <c r="B993" s="62"/>
      <c r="C993" s="62"/>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c r="A994" s="62"/>
      <c r="B994" s="62"/>
      <c r="C994" s="62"/>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c r="A995" s="62"/>
      <c r="B995" s="62"/>
      <c r="C995" s="62"/>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c r="A996" s="62"/>
      <c r="B996" s="62"/>
      <c r="C996" s="62"/>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c r="A997" s="62"/>
      <c r="B997" s="62"/>
      <c r="C997" s="62"/>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c r="A998" s="62"/>
      <c r="B998" s="62"/>
      <c r="C998" s="62"/>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c r="A999" s="62"/>
      <c r="B999" s="62"/>
      <c r="C999" s="62"/>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c r="A1000" s="62"/>
      <c r="B1000" s="62"/>
      <c r="C1000" s="62"/>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row r="1001">
      <c r="A1001" s="62"/>
      <c r="B1001" s="62"/>
      <c r="C1001" s="62"/>
      <c r="D1001" s="84"/>
      <c r="E1001" s="84"/>
      <c r="F1001" s="84"/>
      <c r="G1001" s="84"/>
      <c r="H1001" s="84"/>
      <c r="I1001" s="84"/>
      <c r="J1001" s="84"/>
      <c r="K1001" s="84"/>
      <c r="L1001" s="84"/>
      <c r="M1001" s="84"/>
      <c r="N1001" s="84"/>
      <c r="O1001" s="84"/>
      <c r="P1001" s="84"/>
      <c r="Q1001" s="84"/>
      <c r="R1001" s="84"/>
      <c r="S1001" s="84"/>
      <c r="T1001" s="84"/>
      <c r="U1001" s="84"/>
      <c r="V1001" s="84"/>
      <c r="W1001" s="84"/>
      <c r="X1001" s="84"/>
      <c r="Y1001" s="84"/>
      <c r="Z1001" s="84"/>
    </row>
    <row r="1002">
      <c r="A1002" s="62"/>
      <c r="B1002" s="62"/>
      <c r="C1002" s="62"/>
      <c r="D1002" s="84"/>
      <c r="E1002" s="84"/>
      <c r="F1002" s="84"/>
      <c r="G1002" s="84"/>
      <c r="H1002" s="84"/>
      <c r="I1002" s="84"/>
      <c r="J1002" s="84"/>
      <c r="K1002" s="84"/>
      <c r="L1002" s="84"/>
      <c r="M1002" s="84"/>
      <c r="N1002" s="84"/>
      <c r="O1002" s="84"/>
      <c r="P1002" s="84"/>
      <c r="Q1002" s="84"/>
      <c r="R1002" s="84"/>
      <c r="S1002" s="84"/>
      <c r="T1002" s="84"/>
      <c r="U1002" s="84"/>
      <c r="V1002" s="84"/>
      <c r="W1002" s="84"/>
      <c r="X1002" s="84"/>
      <c r="Y1002" s="84"/>
      <c r="Z1002" s="84"/>
    </row>
    <row r="1003">
      <c r="A1003" s="62"/>
      <c r="B1003" s="62"/>
      <c r="C1003" s="62"/>
      <c r="D1003" s="84"/>
      <c r="E1003" s="84"/>
      <c r="F1003" s="84"/>
      <c r="G1003" s="84"/>
      <c r="H1003" s="84"/>
      <c r="I1003" s="84"/>
      <c r="J1003" s="84"/>
      <c r="K1003" s="84"/>
      <c r="L1003" s="84"/>
      <c r="M1003" s="84"/>
      <c r="N1003" s="84"/>
      <c r="O1003" s="84"/>
      <c r="P1003" s="84"/>
      <c r="Q1003" s="84"/>
      <c r="R1003" s="84"/>
      <c r="S1003" s="84"/>
      <c r="T1003" s="84"/>
      <c r="U1003" s="84"/>
      <c r="V1003" s="84"/>
      <c r="W1003" s="84"/>
      <c r="X1003" s="84"/>
      <c r="Y1003" s="84"/>
      <c r="Z1003" s="8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6.75"/>
    <col customWidth="1" min="2" max="2" width="39.25"/>
    <col customWidth="1" min="3" max="3" width="62.75"/>
    <col customWidth="1" min="4" max="4" width="17.13"/>
    <col customWidth="1" min="5" max="5" width="16.63"/>
    <col customWidth="1" min="8" max="8" width="31.25"/>
    <col customWidth="1" min="9" max="9" width="37.13"/>
    <col customWidth="1" min="10" max="10" width="37.38"/>
    <col customWidth="1" min="11" max="11" width="21.5"/>
  </cols>
  <sheetData>
    <row r="1">
      <c r="A1" s="3" t="s">
        <v>1798</v>
      </c>
      <c r="B1" s="3" t="s">
        <v>1799</v>
      </c>
      <c r="C1" s="3" t="s">
        <v>1800</v>
      </c>
      <c r="D1" s="3" t="s">
        <v>1801</v>
      </c>
      <c r="E1" s="3" t="s">
        <v>1802</v>
      </c>
      <c r="F1" s="3" t="s">
        <v>1803</v>
      </c>
      <c r="G1" s="3" t="s">
        <v>1804</v>
      </c>
      <c r="H1" s="3" t="s">
        <v>1805</v>
      </c>
      <c r="I1" s="3" t="s">
        <v>1806</v>
      </c>
      <c r="J1" s="3" t="s">
        <v>1807</v>
      </c>
      <c r="K1" s="3" t="s">
        <v>1808</v>
      </c>
      <c r="L1" s="87"/>
      <c r="M1" s="87"/>
      <c r="N1" s="87"/>
      <c r="O1" s="87"/>
      <c r="P1" s="87"/>
      <c r="Q1" s="87"/>
      <c r="R1" s="87"/>
      <c r="S1" s="87"/>
      <c r="T1" s="87"/>
    </row>
    <row r="2">
      <c r="A2" s="7" t="s">
        <v>154</v>
      </c>
      <c r="B2" s="7" t="s">
        <v>1809</v>
      </c>
      <c r="C2" s="7" t="s">
        <v>1810</v>
      </c>
      <c r="D2" s="7" t="s">
        <v>1811</v>
      </c>
      <c r="E2" s="7" t="s">
        <v>1811</v>
      </c>
      <c r="F2" s="7" t="s">
        <v>1811</v>
      </c>
      <c r="G2" s="7" t="s">
        <v>1812</v>
      </c>
      <c r="H2" s="7" t="s">
        <v>1813</v>
      </c>
      <c r="I2" s="7" t="s">
        <v>1814</v>
      </c>
      <c r="J2" s="7" t="s">
        <v>1811</v>
      </c>
      <c r="K2" s="7"/>
      <c r="L2" s="4"/>
      <c r="M2" s="4"/>
      <c r="N2" s="4"/>
      <c r="O2" s="4"/>
      <c r="P2" s="4"/>
      <c r="Q2" s="4"/>
      <c r="R2" s="4"/>
      <c r="S2" s="4"/>
      <c r="T2" s="4"/>
    </row>
    <row r="3">
      <c r="A3" s="7" t="s">
        <v>155</v>
      </c>
      <c r="B3" s="7" t="s">
        <v>1815</v>
      </c>
      <c r="C3" s="7" t="s">
        <v>1816</v>
      </c>
      <c r="D3" s="7" t="s">
        <v>1817</v>
      </c>
      <c r="E3" s="7" t="s">
        <v>1811</v>
      </c>
      <c r="F3" s="7" t="s">
        <v>1811</v>
      </c>
      <c r="G3" s="7" t="s">
        <v>1818</v>
      </c>
      <c r="H3" s="7" t="s">
        <v>1819</v>
      </c>
      <c r="I3" s="7" t="s">
        <v>1817</v>
      </c>
      <c r="J3" s="7" t="s">
        <v>1811</v>
      </c>
      <c r="K3" s="7"/>
      <c r="L3" s="4"/>
      <c r="M3" s="4"/>
      <c r="N3" s="4"/>
      <c r="O3" s="4"/>
      <c r="P3" s="4"/>
      <c r="Q3" s="4"/>
      <c r="R3" s="4"/>
      <c r="S3" s="4"/>
      <c r="T3" s="4"/>
    </row>
    <row r="4">
      <c r="A4" s="7" t="s">
        <v>156</v>
      </c>
      <c r="B4" s="7" t="s">
        <v>1815</v>
      </c>
      <c r="C4" s="7" t="s">
        <v>1816</v>
      </c>
      <c r="D4" s="7" t="s">
        <v>1811</v>
      </c>
      <c r="E4" s="7" t="s">
        <v>1811</v>
      </c>
      <c r="F4" s="7" t="s">
        <v>1811</v>
      </c>
      <c r="G4" s="7" t="s">
        <v>1812</v>
      </c>
      <c r="H4" s="7" t="s">
        <v>1820</v>
      </c>
      <c r="I4" s="7"/>
      <c r="J4" s="7" t="s">
        <v>1811</v>
      </c>
      <c r="K4" s="7"/>
      <c r="L4" s="4"/>
      <c r="M4" s="4"/>
      <c r="N4" s="4"/>
      <c r="O4" s="4"/>
      <c r="P4" s="4"/>
      <c r="Q4" s="4"/>
      <c r="R4" s="4"/>
      <c r="S4" s="4"/>
      <c r="T4" s="4"/>
    </row>
    <row r="5">
      <c r="A5" s="7" t="s">
        <v>157</v>
      </c>
      <c r="B5" s="7" t="s">
        <v>1809</v>
      </c>
      <c r="C5" s="7" t="s">
        <v>1810</v>
      </c>
      <c r="D5" s="7" t="s">
        <v>1817</v>
      </c>
      <c r="E5" s="7" t="s">
        <v>1811</v>
      </c>
      <c r="F5" s="7" t="s">
        <v>1811</v>
      </c>
      <c r="G5" s="7" t="s">
        <v>1818</v>
      </c>
      <c r="H5" s="7" t="s">
        <v>1821</v>
      </c>
      <c r="I5" s="7"/>
      <c r="J5" s="7" t="s">
        <v>1811</v>
      </c>
      <c r="K5" s="7"/>
      <c r="L5" s="4"/>
      <c r="M5" s="4"/>
      <c r="N5" s="4"/>
      <c r="O5" s="4"/>
      <c r="P5" s="4"/>
      <c r="Q5" s="4"/>
      <c r="R5" s="4"/>
      <c r="S5" s="4"/>
      <c r="T5" s="4"/>
    </row>
    <row r="6">
      <c r="A6" s="7" t="s">
        <v>158</v>
      </c>
      <c r="B6" s="7" t="s">
        <v>1809</v>
      </c>
      <c r="C6" s="7" t="s">
        <v>1822</v>
      </c>
      <c r="D6" s="7" t="s">
        <v>1817</v>
      </c>
      <c r="E6" s="7" t="s">
        <v>1817</v>
      </c>
      <c r="F6" s="7" t="s">
        <v>1817</v>
      </c>
      <c r="G6" s="7" t="s">
        <v>1823</v>
      </c>
      <c r="H6" s="7" t="s">
        <v>1824</v>
      </c>
      <c r="I6" s="7"/>
      <c r="J6" s="7" t="s">
        <v>1811</v>
      </c>
      <c r="K6" s="7"/>
      <c r="L6" s="4"/>
      <c r="M6" s="4"/>
      <c r="N6" s="4"/>
      <c r="O6" s="4"/>
      <c r="P6" s="4"/>
      <c r="Q6" s="4"/>
      <c r="R6" s="4"/>
      <c r="S6" s="4"/>
      <c r="T6" s="4"/>
    </row>
    <row r="7">
      <c r="A7" s="7" t="s">
        <v>159</v>
      </c>
      <c r="B7" s="7" t="s">
        <v>1815</v>
      </c>
      <c r="C7" s="7" t="s">
        <v>1825</v>
      </c>
      <c r="D7" s="7" t="s">
        <v>1811</v>
      </c>
      <c r="E7" s="7" t="s">
        <v>1811</v>
      </c>
      <c r="F7" s="7" t="s">
        <v>1811</v>
      </c>
      <c r="G7" s="7" t="s">
        <v>1812</v>
      </c>
      <c r="H7" s="7" t="s">
        <v>1826</v>
      </c>
      <c r="I7" s="7"/>
      <c r="J7" s="7" t="s">
        <v>1811</v>
      </c>
      <c r="K7" s="7"/>
      <c r="L7" s="4"/>
      <c r="M7" s="4"/>
      <c r="N7" s="4"/>
      <c r="O7" s="4"/>
      <c r="P7" s="4"/>
      <c r="Q7" s="4"/>
      <c r="R7" s="4"/>
      <c r="S7" s="4"/>
      <c r="T7" s="4"/>
    </row>
    <row r="8">
      <c r="A8" s="7" t="s">
        <v>160</v>
      </c>
      <c r="B8" s="7" t="s">
        <v>1809</v>
      </c>
      <c r="C8" s="7" t="s">
        <v>1810</v>
      </c>
      <c r="D8" s="7" t="s">
        <v>1817</v>
      </c>
      <c r="E8" s="7" t="s">
        <v>1817</v>
      </c>
      <c r="F8" s="7" t="s">
        <v>1811</v>
      </c>
      <c r="G8" s="7" t="s">
        <v>1827</v>
      </c>
      <c r="H8" s="7" t="s">
        <v>1828</v>
      </c>
      <c r="I8" s="7"/>
      <c r="J8" s="7" t="s">
        <v>1811</v>
      </c>
      <c r="K8" s="7"/>
      <c r="L8" s="4"/>
      <c r="M8" s="4"/>
      <c r="N8" s="4"/>
      <c r="O8" s="4"/>
      <c r="P8" s="4"/>
      <c r="Q8" s="4"/>
      <c r="R8" s="4"/>
      <c r="S8" s="4"/>
      <c r="T8" s="4"/>
    </row>
    <row r="9">
      <c r="A9" s="7" t="s">
        <v>161</v>
      </c>
      <c r="B9" s="7" t="s">
        <v>1809</v>
      </c>
      <c r="C9" s="7" t="s">
        <v>1829</v>
      </c>
      <c r="D9" s="7" t="s">
        <v>1817</v>
      </c>
      <c r="E9" s="7" t="s">
        <v>1811</v>
      </c>
      <c r="F9" s="7" t="s">
        <v>1811</v>
      </c>
      <c r="G9" s="7" t="s">
        <v>1812</v>
      </c>
      <c r="H9" s="7" t="s">
        <v>1830</v>
      </c>
      <c r="I9" s="7" t="s">
        <v>1814</v>
      </c>
      <c r="J9" s="7" t="s">
        <v>1811</v>
      </c>
      <c r="K9" s="7"/>
      <c r="L9" s="4"/>
      <c r="M9" s="4"/>
      <c r="N9" s="4"/>
      <c r="O9" s="4"/>
      <c r="P9" s="4"/>
      <c r="Q9" s="4"/>
      <c r="R9" s="4"/>
      <c r="S9" s="4"/>
      <c r="T9" s="4"/>
    </row>
    <row r="10">
      <c r="A10" s="7" t="s">
        <v>162</v>
      </c>
      <c r="B10" s="7" t="s">
        <v>1809</v>
      </c>
      <c r="C10" s="7" t="s">
        <v>1810</v>
      </c>
      <c r="D10" s="7" t="s">
        <v>1817</v>
      </c>
      <c r="E10" s="7" t="s">
        <v>1811</v>
      </c>
      <c r="F10" s="7" t="s">
        <v>1811</v>
      </c>
      <c r="G10" s="7" t="s">
        <v>1812</v>
      </c>
      <c r="H10" s="7" t="s">
        <v>1831</v>
      </c>
      <c r="I10" s="7" t="s">
        <v>1814</v>
      </c>
      <c r="J10" s="7" t="s">
        <v>1811</v>
      </c>
      <c r="K10" s="7"/>
      <c r="L10" s="4"/>
      <c r="M10" s="4"/>
      <c r="N10" s="4"/>
      <c r="O10" s="4"/>
      <c r="P10" s="4"/>
      <c r="Q10" s="4"/>
      <c r="R10" s="4"/>
      <c r="S10" s="4"/>
      <c r="T10" s="4"/>
    </row>
    <row r="11">
      <c r="A11" s="7" t="s">
        <v>163</v>
      </c>
      <c r="B11" s="7" t="s">
        <v>1815</v>
      </c>
      <c r="C11" s="7" t="s">
        <v>1832</v>
      </c>
      <c r="D11" s="7" t="s">
        <v>1817</v>
      </c>
      <c r="E11" s="7" t="s">
        <v>1817</v>
      </c>
      <c r="F11" s="7" t="s">
        <v>1811</v>
      </c>
      <c r="G11" s="7" t="s">
        <v>1823</v>
      </c>
      <c r="H11" s="7" t="s">
        <v>1833</v>
      </c>
      <c r="I11" s="7"/>
      <c r="J11" s="7" t="s">
        <v>1811</v>
      </c>
      <c r="K11" s="7"/>
      <c r="L11" s="4"/>
      <c r="M11" s="4"/>
      <c r="N11" s="4"/>
      <c r="O11" s="4"/>
      <c r="P11" s="4"/>
      <c r="Q11" s="4"/>
      <c r="R11" s="4"/>
      <c r="S11" s="4"/>
      <c r="T11" s="4"/>
    </row>
    <row r="12">
      <c r="A12" s="7" t="s">
        <v>164</v>
      </c>
      <c r="B12" s="7" t="s">
        <v>1815</v>
      </c>
      <c r="C12" s="7" t="s">
        <v>1832</v>
      </c>
      <c r="D12" s="7" t="s">
        <v>1817</v>
      </c>
      <c r="E12" s="7" t="s">
        <v>1817</v>
      </c>
      <c r="F12" s="7" t="s">
        <v>1811</v>
      </c>
      <c r="G12" s="7" t="s">
        <v>1823</v>
      </c>
      <c r="H12" s="7" t="s">
        <v>1833</v>
      </c>
      <c r="I12" s="7"/>
      <c r="J12" s="7" t="s">
        <v>1811</v>
      </c>
      <c r="K12" s="7"/>
      <c r="L12" s="4"/>
      <c r="M12" s="4"/>
      <c r="N12" s="4"/>
      <c r="O12" s="4"/>
      <c r="P12" s="4"/>
      <c r="Q12" s="4"/>
      <c r="R12" s="4"/>
      <c r="S12" s="4"/>
      <c r="T12" s="4"/>
    </row>
    <row r="13">
      <c r="A13" s="7" t="s">
        <v>165</v>
      </c>
      <c r="B13" s="7" t="s">
        <v>1815</v>
      </c>
      <c r="C13" s="7" t="s">
        <v>1816</v>
      </c>
      <c r="D13" s="7" t="s">
        <v>1817</v>
      </c>
      <c r="E13" s="7" t="s">
        <v>1811</v>
      </c>
      <c r="F13" s="7" t="s">
        <v>1811</v>
      </c>
      <c r="G13" s="7" t="s">
        <v>1818</v>
      </c>
      <c r="H13" s="7" t="s">
        <v>1821</v>
      </c>
      <c r="I13" s="7"/>
      <c r="J13" s="7" t="s">
        <v>1811</v>
      </c>
      <c r="K13" s="7"/>
      <c r="L13" s="4"/>
      <c r="M13" s="4"/>
      <c r="N13" s="4"/>
      <c r="O13" s="4"/>
      <c r="P13" s="4"/>
      <c r="Q13" s="4"/>
      <c r="R13" s="4"/>
      <c r="S13" s="4"/>
      <c r="T13" s="4"/>
    </row>
    <row r="14">
      <c r="A14" s="7" t="s">
        <v>166</v>
      </c>
      <c r="B14" s="7" t="s">
        <v>1809</v>
      </c>
      <c r="C14" s="7" t="s">
        <v>1834</v>
      </c>
      <c r="D14" s="7" t="s">
        <v>1817</v>
      </c>
      <c r="E14" s="7" t="s">
        <v>1817</v>
      </c>
      <c r="F14" s="7" t="s">
        <v>1811</v>
      </c>
      <c r="G14" s="7" t="s">
        <v>1823</v>
      </c>
      <c r="H14" s="7" t="s">
        <v>1835</v>
      </c>
      <c r="I14" s="7"/>
      <c r="J14" s="7" t="s">
        <v>1811</v>
      </c>
      <c r="K14" s="7"/>
      <c r="L14" s="4"/>
      <c r="M14" s="4"/>
      <c r="N14" s="4"/>
      <c r="O14" s="4"/>
      <c r="P14" s="4"/>
      <c r="Q14" s="4"/>
      <c r="R14" s="4"/>
      <c r="S14" s="4"/>
      <c r="T14" s="4"/>
    </row>
    <row r="15">
      <c r="A15" s="7" t="s">
        <v>167</v>
      </c>
      <c r="B15" s="7" t="s">
        <v>1809</v>
      </c>
      <c r="C15" s="7" t="s">
        <v>1836</v>
      </c>
      <c r="D15" s="7" t="s">
        <v>1817</v>
      </c>
      <c r="E15" s="7" t="s">
        <v>1817</v>
      </c>
      <c r="F15" s="7" t="s">
        <v>1811</v>
      </c>
      <c r="G15" s="7" t="s">
        <v>1823</v>
      </c>
      <c r="H15" s="7" t="s">
        <v>1837</v>
      </c>
      <c r="I15" s="7"/>
      <c r="J15" s="7" t="s">
        <v>1811</v>
      </c>
      <c r="K15" s="7"/>
      <c r="L15" s="4"/>
      <c r="M15" s="4"/>
      <c r="N15" s="4"/>
      <c r="O15" s="4"/>
      <c r="P15" s="4"/>
      <c r="Q15" s="4"/>
      <c r="R15" s="4"/>
      <c r="S15" s="4"/>
      <c r="T15" s="4"/>
    </row>
    <row r="16">
      <c r="A16" s="7" t="s">
        <v>168</v>
      </c>
      <c r="B16" s="7" t="s">
        <v>1809</v>
      </c>
      <c r="C16" s="7" t="s">
        <v>1838</v>
      </c>
      <c r="D16" s="7" t="s">
        <v>1817</v>
      </c>
      <c r="E16" s="7" t="s">
        <v>1817</v>
      </c>
      <c r="F16" s="7" t="s">
        <v>1811</v>
      </c>
      <c r="G16" s="7" t="s">
        <v>1823</v>
      </c>
      <c r="H16" s="7" t="s">
        <v>1839</v>
      </c>
      <c r="I16" s="7"/>
      <c r="J16" s="7" t="s">
        <v>1811</v>
      </c>
      <c r="K16" s="7"/>
      <c r="L16" s="4"/>
      <c r="M16" s="4"/>
      <c r="N16" s="4"/>
      <c r="O16" s="4"/>
      <c r="P16" s="4"/>
      <c r="Q16" s="4"/>
      <c r="R16" s="4"/>
      <c r="S16" s="4"/>
      <c r="T16" s="4"/>
    </row>
    <row r="17">
      <c r="A17" s="7" t="s">
        <v>169</v>
      </c>
      <c r="B17" s="7" t="s">
        <v>1809</v>
      </c>
      <c r="C17" s="7" t="s">
        <v>1838</v>
      </c>
      <c r="D17" s="7" t="s">
        <v>1817</v>
      </c>
      <c r="E17" s="7" t="s">
        <v>1817</v>
      </c>
      <c r="F17" s="7" t="s">
        <v>1811</v>
      </c>
      <c r="G17" s="7" t="s">
        <v>1823</v>
      </c>
      <c r="H17" s="7" t="s">
        <v>1839</v>
      </c>
      <c r="I17" s="7"/>
      <c r="J17" s="7" t="s">
        <v>1811</v>
      </c>
      <c r="K17" s="7"/>
      <c r="L17" s="4"/>
      <c r="M17" s="4"/>
      <c r="N17" s="4"/>
      <c r="O17" s="4"/>
      <c r="P17" s="4"/>
      <c r="Q17" s="4"/>
      <c r="R17" s="4"/>
      <c r="S17" s="4"/>
      <c r="T17" s="4"/>
    </row>
    <row r="18">
      <c r="A18" s="7" t="s">
        <v>170</v>
      </c>
      <c r="B18" s="7" t="s">
        <v>1815</v>
      </c>
      <c r="C18" s="7" t="s">
        <v>1816</v>
      </c>
      <c r="D18" s="7" t="s">
        <v>1811</v>
      </c>
      <c r="E18" s="7" t="s">
        <v>1811</v>
      </c>
      <c r="F18" s="7" t="s">
        <v>1811</v>
      </c>
      <c r="G18" s="7" t="s">
        <v>1818</v>
      </c>
      <c r="H18" s="7" t="s">
        <v>1840</v>
      </c>
      <c r="I18" s="7"/>
      <c r="J18" s="7" t="s">
        <v>1811</v>
      </c>
      <c r="K18" s="7"/>
      <c r="L18" s="4"/>
      <c r="M18" s="4"/>
      <c r="N18" s="4"/>
      <c r="O18" s="4"/>
      <c r="P18" s="4"/>
      <c r="Q18" s="4"/>
      <c r="R18" s="4"/>
      <c r="S18" s="4"/>
      <c r="T18" s="4"/>
    </row>
    <row r="19">
      <c r="A19" s="7" t="s">
        <v>171</v>
      </c>
      <c r="B19" s="7" t="s">
        <v>1809</v>
      </c>
      <c r="C19" s="7" t="s">
        <v>1810</v>
      </c>
      <c r="D19" s="7" t="s">
        <v>1811</v>
      </c>
      <c r="E19" s="7" t="s">
        <v>1811</v>
      </c>
      <c r="F19" s="7" t="s">
        <v>1811</v>
      </c>
      <c r="G19" s="7" t="s">
        <v>1812</v>
      </c>
      <c r="H19" s="7" t="s">
        <v>1841</v>
      </c>
      <c r="I19" s="7"/>
      <c r="J19" s="7" t="s">
        <v>1811</v>
      </c>
      <c r="K19" s="7"/>
      <c r="L19" s="4"/>
      <c r="M19" s="4"/>
      <c r="N19" s="4"/>
      <c r="O19" s="4"/>
      <c r="P19" s="4"/>
      <c r="Q19" s="4"/>
      <c r="R19" s="4"/>
      <c r="S19" s="4"/>
      <c r="T19" s="4"/>
    </row>
    <row r="20">
      <c r="A20" s="7" t="s">
        <v>172</v>
      </c>
      <c r="B20" s="7" t="s">
        <v>1809</v>
      </c>
      <c r="C20" s="7" t="s">
        <v>1810</v>
      </c>
      <c r="D20" s="7" t="s">
        <v>1817</v>
      </c>
      <c r="E20" s="7" t="s">
        <v>1811</v>
      </c>
      <c r="F20" s="7" t="s">
        <v>1811</v>
      </c>
      <c r="G20" s="7" t="s">
        <v>1812</v>
      </c>
      <c r="H20" s="7" t="s">
        <v>1842</v>
      </c>
      <c r="I20" s="7" t="s">
        <v>1814</v>
      </c>
      <c r="J20" s="7" t="s">
        <v>1811</v>
      </c>
      <c r="K20" s="7"/>
      <c r="L20" s="4"/>
      <c r="M20" s="4"/>
      <c r="N20" s="4"/>
      <c r="O20" s="4"/>
      <c r="P20" s="4"/>
      <c r="Q20" s="4"/>
      <c r="R20" s="4"/>
      <c r="S20" s="4"/>
      <c r="T20" s="4"/>
    </row>
    <row r="21">
      <c r="A21" s="7" t="s">
        <v>173</v>
      </c>
      <c r="B21" s="7" t="s">
        <v>1809</v>
      </c>
      <c r="C21" s="7" t="s">
        <v>1810</v>
      </c>
      <c r="D21" s="7" t="s">
        <v>1811</v>
      </c>
      <c r="E21" s="7" t="s">
        <v>1811</v>
      </c>
      <c r="F21" s="7" t="s">
        <v>1811</v>
      </c>
      <c r="G21" s="7" t="s">
        <v>1812</v>
      </c>
      <c r="H21" s="7" t="s">
        <v>1843</v>
      </c>
      <c r="I21" s="7" t="s">
        <v>1814</v>
      </c>
      <c r="J21" s="7" t="s">
        <v>1811</v>
      </c>
      <c r="K21" s="7"/>
      <c r="L21" s="4"/>
      <c r="M21" s="4"/>
      <c r="N21" s="4"/>
      <c r="O21" s="4"/>
      <c r="P21" s="4"/>
      <c r="Q21" s="4"/>
      <c r="R21" s="4"/>
      <c r="S21" s="4"/>
      <c r="T21" s="4"/>
    </row>
    <row r="22">
      <c r="A22" s="7" t="s">
        <v>174</v>
      </c>
      <c r="B22" s="7" t="s">
        <v>1809</v>
      </c>
      <c r="C22" s="7" t="s">
        <v>1844</v>
      </c>
      <c r="D22" s="7" t="s">
        <v>1817</v>
      </c>
      <c r="E22" s="7" t="s">
        <v>1817</v>
      </c>
      <c r="F22" s="7" t="s">
        <v>1811</v>
      </c>
      <c r="G22" s="7" t="s">
        <v>1823</v>
      </c>
      <c r="H22" s="7" t="s">
        <v>1845</v>
      </c>
      <c r="I22" s="7"/>
      <c r="J22" s="7" t="s">
        <v>1811</v>
      </c>
      <c r="K22" s="7"/>
      <c r="L22" s="4"/>
      <c r="M22" s="4"/>
      <c r="N22" s="4"/>
      <c r="O22" s="4"/>
      <c r="P22" s="4"/>
      <c r="Q22" s="4"/>
      <c r="R22" s="4"/>
      <c r="S22" s="4"/>
      <c r="T22" s="4"/>
    </row>
    <row r="23">
      <c r="A23" s="7" t="s">
        <v>175</v>
      </c>
      <c r="B23" s="7" t="s">
        <v>1815</v>
      </c>
      <c r="C23" s="7" t="s">
        <v>1816</v>
      </c>
      <c r="D23" s="7" t="s">
        <v>1817</v>
      </c>
      <c r="E23" s="7" t="s">
        <v>1811</v>
      </c>
      <c r="F23" s="7" t="s">
        <v>1811</v>
      </c>
      <c r="G23" s="7" t="s">
        <v>1812</v>
      </c>
      <c r="H23" s="7" t="s">
        <v>1846</v>
      </c>
      <c r="I23" s="7" t="s">
        <v>1814</v>
      </c>
      <c r="J23" s="7" t="s">
        <v>1811</v>
      </c>
      <c r="K23" s="7"/>
      <c r="L23" s="4"/>
      <c r="M23" s="4"/>
      <c r="N23" s="4"/>
      <c r="O23" s="4"/>
      <c r="P23" s="4"/>
      <c r="Q23" s="4"/>
      <c r="R23" s="4"/>
      <c r="S23" s="4"/>
      <c r="T23" s="4"/>
    </row>
    <row r="24">
      <c r="A24" s="7" t="s">
        <v>176</v>
      </c>
      <c r="B24" s="7" t="s">
        <v>1809</v>
      </c>
      <c r="C24" s="7" t="s">
        <v>1847</v>
      </c>
      <c r="D24" s="7" t="s">
        <v>1817</v>
      </c>
      <c r="E24" s="7" t="s">
        <v>1811</v>
      </c>
      <c r="F24" s="7" t="s">
        <v>1811</v>
      </c>
      <c r="G24" s="7" t="s">
        <v>1812</v>
      </c>
      <c r="H24" s="7" t="s">
        <v>1848</v>
      </c>
      <c r="I24" s="7"/>
      <c r="J24" s="7" t="s">
        <v>1811</v>
      </c>
      <c r="K24" s="7"/>
      <c r="L24" s="4"/>
      <c r="M24" s="4"/>
      <c r="N24" s="4"/>
      <c r="O24" s="4"/>
      <c r="P24" s="4"/>
      <c r="Q24" s="4"/>
      <c r="R24" s="4"/>
      <c r="S24" s="4"/>
      <c r="T24" s="4"/>
    </row>
    <row r="25">
      <c r="A25" s="7" t="s">
        <v>177</v>
      </c>
      <c r="B25" s="7" t="s">
        <v>1809</v>
      </c>
      <c r="C25" s="7" t="s">
        <v>1847</v>
      </c>
      <c r="D25" s="7" t="s">
        <v>1817</v>
      </c>
      <c r="E25" s="7" t="s">
        <v>1811</v>
      </c>
      <c r="F25" s="7" t="s">
        <v>1811</v>
      </c>
      <c r="G25" s="7" t="s">
        <v>1812</v>
      </c>
      <c r="H25" s="7" t="s">
        <v>1848</v>
      </c>
      <c r="I25" s="7"/>
      <c r="J25" s="7" t="s">
        <v>1811</v>
      </c>
      <c r="K25" s="7"/>
      <c r="L25" s="4"/>
      <c r="M25" s="4"/>
      <c r="N25" s="4"/>
      <c r="O25" s="4"/>
      <c r="P25" s="4"/>
      <c r="Q25" s="4"/>
      <c r="R25" s="4"/>
      <c r="S25" s="4"/>
      <c r="T25" s="4"/>
    </row>
    <row r="26">
      <c r="A26" s="7" t="s">
        <v>178</v>
      </c>
      <c r="B26" s="7" t="s">
        <v>1809</v>
      </c>
      <c r="C26" s="7" t="s">
        <v>1810</v>
      </c>
      <c r="D26" s="7" t="s">
        <v>1811</v>
      </c>
      <c r="E26" s="7" t="s">
        <v>1811</v>
      </c>
      <c r="F26" s="7" t="s">
        <v>1811</v>
      </c>
      <c r="G26" s="7" t="s">
        <v>1812</v>
      </c>
      <c r="H26" s="7" t="s">
        <v>1848</v>
      </c>
      <c r="I26" s="7"/>
      <c r="J26" s="7" t="s">
        <v>1811</v>
      </c>
      <c r="K26" s="7"/>
      <c r="L26" s="4"/>
      <c r="M26" s="4"/>
      <c r="N26" s="4"/>
      <c r="O26" s="4"/>
      <c r="P26" s="4"/>
      <c r="Q26" s="4"/>
      <c r="R26" s="4"/>
      <c r="S26" s="4"/>
      <c r="T26" s="4"/>
    </row>
    <row r="27">
      <c r="A27" s="7" t="s">
        <v>179</v>
      </c>
      <c r="B27" s="7" t="s">
        <v>1809</v>
      </c>
      <c r="C27" s="7" t="s">
        <v>1810</v>
      </c>
      <c r="D27" s="7" t="s">
        <v>1811</v>
      </c>
      <c r="E27" s="7" t="s">
        <v>1811</v>
      </c>
      <c r="F27" s="7" t="s">
        <v>1811</v>
      </c>
      <c r="G27" s="7" t="s">
        <v>1812</v>
      </c>
      <c r="H27" s="7" t="s">
        <v>1848</v>
      </c>
      <c r="I27" s="7" t="s">
        <v>1814</v>
      </c>
      <c r="J27" s="7" t="s">
        <v>1811</v>
      </c>
      <c r="K27" s="7"/>
      <c r="L27" s="4"/>
      <c r="M27" s="4"/>
      <c r="N27" s="4"/>
      <c r="O27" s="4"/>
      <c r="P27" s="4"/>
      <c r="Q27" s="4"/>
      <c r="R27" s="4"/>
      <c r="S27" s="4"/>
      <c r="T27" s="4"/>
    </row>
    <row r="28">
      <c r="A28" s="7" t="s">
        <v>180</v>
      </c>
      <c r="B28" s="7" t="s">
        <v>1809</v>
      </c>
      <c r="C28" s="7" t="s">
        <v>1810</v>
      </c>
      <c r="D28" s="7" t="s">
        <v>1811</v>
      </c>
      <c r="E28" s="7" t="s">
        <v>1811</v>
      </c>
      <c r="F28" s="7" t="s">
        <v>1811</v>
      </c>
      <c r="G28" s="7" t="s">
        <v>1812</v>
      </c>
      <c r="H28" s="7" t="s">
        <v>1848</v>
      </c>
      <c r="I28" s="7" t="s">
        <v>1814</v>
      </c>
      <c r="J28" s="7" t="s">
        <v>1811</v>
      </c>
      <c r="K28" s="7"/>
      <c r="L28" s="4"/>
      <c r="M28" s="4"/>
      <c r="N28" s="4"/>
      <c r="O28" s="4"/>
      <c r="P28" s="4"/>
      <c r="Q28" s="4"/>
      <c r="R28" s="4"/>
      <c r="S28" s="4"/>
      <c r="T28" s="4"/>
    </row>
    <row r="29">
      <c r="A29" s="7" t="s">
        <v>181</v>
      </c>
      <c r="B29" s="7" t="s">
        <v>1809</v>
      </c>
      <c r="C29" s="7" t="s">
        <v>1810</v>
      </c>
      <c r="D29" s="7" t="s">
        <v>1811</v>
      </c>
      <c r="E29" s="7" t="s">
        <v>1811</v>
      </c>
      <c r="F29" s="7" t="s">
        <v>1811</v>
      </c>
      <c r="G29" s="7" t="s">
        <v>1812</v>
      </c>
      <c r="H29" s="7" t="s">
        <v>1848</v>
      </c>
      <c r="I29" s="7" t="s">
        <v>1814</v>
      </c>
      <c r="J29" s="7" t="s">
        <v>1811</v>
      </c>
      <c r="K29" s="7"/>
      <c r="L29" s="4"/>
      <c r="M29" s="4"/>
      <c r="N29" s="4"/>
      <c r="O29" s="4"/>
      <c r="P29" s="4"/>
      <c r="Q29" s="4"/>
      <c r="R29" s="4"/>
      <c r="S29" s="4"/>
      <c r="T29" s="4"/>
    </row>
    <row r="30">
      <c r="A30" s="7" t="s">
        <v>182</v>
      </c>
      <c r="B30" s="7" t="s">
        <v>1815</v>
      </c>
      <c r="C30" s="7" t="s">
        <v>1816</v>
      </c>
      <c r="D30" s="7" t="s">
        <v>1817</v>
      </c>
      <c r="E30" s="7" t="s">
        <v>1811</v>
      </c>
      <c r="F30" s="7" t="s">
        <v>1811</v>
      </c>
      <c r="G30" s="7" t="s">
        <v>1812</v>
      </c>
      <c r="H30" s="7" t="s">
        <v>1848</v>
      </c>
      <c r="I30" s="7" t="s">
        <v>1814</v>
      </c>
      <c r="J30" s="7" t="s">
        <v>1811</v>
      </c>
      <c r="K30" s="7"/>
      <c r="L30" s="4"/>
      <c r="M30" s="4"/>
      <c r="N30" s="4"/>
      <c r="O30" s="4"/>
      <c r="P30" s="4"/>
      <c r="Q30" s="4"/>
      <c r="R30" s="4"/>
      <c r="S30" s="4"/>
      <c r="T30" s="4"/>
    </row>
    <row r="31">
      <c r="A31" s="7" t="s">
        <v>183</v>
      </c>
      <c r="B31" s="7" t="s">
        <v>1815</v>
      </c>
      <c r="C31" s="7" t="s">
        <v>1816</v>
      </c>
      <c r="D31" s="7" t="s">
        <v>1811</v>
      </c>
      <c r="E31" s="7" t="s">
        <v>1811</v>
      </c>
      <c r="F31" s="7" t="s">
        <v>1811</v>
      </c>
      <c r="G31" s="7" t="s">
        <v>1812</v>
      </c>
      <c r="H31" s="7" t="s">
        <v>1848</v>
      </c>
      <c r="I31" s="7" t="s">
        <v>1814</v>
      </c>
      <c r="J31" s="7" t="s">
        <v>1811</v>
      </c>
      <c r="K31" s="7"/>
      <c r="L31" s="4"/>
      <c r="M31" s="4"/>
      <c r="N31" s="4"/>
      <c r="O31" s="4"/>
      <c r="P31" s="4"/>
      <c r="Q31" s="4"/>
      <c r="R31" s="4"/>
      <c r="S31" s="4"/>
      <c r="T31" s="4"/>
    </row>
    <row r="32">
      <c r="A32" s="7" t="s">
        <v>184</v>
      </c>
      <c r="B32" s="7" t="s">
        <v>1849</v>
      </c>
      <c r="C32" s="7" t="s">
        <v>1850</v>
      </c>
      <c r="D32" s="7" t="s">
        <v>1817</v>
      </c>
      <c r="E32" s="7" t="s">
        <v>1817</v>
      </c>
      <c r="F32" s="7" t="s">
        <v>1811</v>
      </c>
      <c r="G32" s="7" t="s">
        <v>1823</v>
      </c>
      <c r="H32" s="7" t="s">
        <v>1851</v>
      </c>
      <c r="I32" s="7"/>
      <c r="J32" s="7" t="s">
        <v>1811</v>
      </c>
      <c r="K32" s="7"/>
      <c r="L32" s="4"/>
      <c r="M32" s="4"/>
      <c r="N32" s="4"/>
      <c r="O32" s="4"/>
      <c r="P32" s="4"/>
      <c r="Q32" s="4"/>
      <c r="R32" s="4"/>
      <c r="S32" s="4"/>
      <c r="T32" s="4"/>
    </row>
    <row r="33">
      <c r="A33" s="7" t="s">
        <v>185</v>
      </c>
      <c r="B33" s="7" t="s">
        <v>1849</v>
      </c>
      <c r="C33" s="7" t="s">
        <v>1850</v>
      </c>
      <c r="D33" s="7" t="s">
        <v>1817</v>
      </c>
      <c r="E33" s="7" t="s">
        <v>1817</v>
      </c>
      <c r="F33" s="7" t="s">
        <v>1811</v>
      </c>
      <c r="G33" s="7" t="s">
        <v>1823</v>
      </c>
      <c r="H33" s="7" t="s">
        <v>1851</v>
      </c>
      <c r="I33" s="7"/>
      <c r="J33" s="7" t="s">
        <v>1811</v>
      </c>
      <c r="K33" s="7"/>
      <c r="L33" s="4"/>
      <c r="M33" s="4"/>
      <c r="N33" s="4"/>
      <c r="O33" s="4"/>
      <c r="P33" s="4"/>
      <c r="Q33" s="4"/>
      <c r="R33" s="4"/>
      <c r="S33" s="4"/>
      <c r="T33" s="4"/>
    </row>
    <row r="34">
      <c r="A34" s="7" t="s">
        <v>186</v>
      </c>
      <c r="B34" s="7" t="s">
        <v>1849</v>
      </c>
      <c r="C34" s="7" t="s">
        <v>1850</v>
      </c>
      <c r="D34" s="7" t="s">
        <v>1817</v>
      </c>
      <c r="E34" s="7" t="s">
        <v>1817</v>
      </c>
      <c r="F34" s="7" t="s">
        <v>1811</v>
      </c>
      <c r="G34" s="7" t="s">
        <v>1823</v>
      </c>
      <c r="H34" s="7" t="s">
        <v>1851</v>
      </c>
      <c r="I34" s="7"/>
      <c r="J34" s="7" t="s">
        <v>1811</v>
      </c>
      <c r="K34" s="7"/>
      <c r="L34" s="4"/>
      <c r="M34" s="4"/>
      <c r="N34" s="4"/>
      <c r="O34" s="4"/>
      <c r="P34" s="4"/>
      <c r="Q34" s="4"/>
      <c r="R34" s="4"/>
      <c r="S34" s="4"/>
      <c r="T34" s="4"/>
    </row>
    <row r="35">
      <c r="A35" s="7" t="s">
        <v>187</v>
      </c>
      <c r="B35" s="7" t="s">
        <v>1849</v>
      </c>
      <c r="C35" s="7" t="s">
        <v>1850</v>
      </c>
      <c r="D35" s="7" t="s">
        <v>1817</v>
      </c>
      <c r="E35" s="7" t="s">
        <v>1817</v>
      </c>
      <c r="F35" s="7" t="s">
        <v>1811</v>
      </c>
      <c r="G35" s="7" t="s">
        <v>1823</v>
      </c>
      <c r="H35" s="7" t="s">
        <v>1851</v>
      </c>
      <c r="I35" s="7"/>
      <c r="J35" s="7" t="s">
        <v>1811</v>
      </c>
      <c r="K35" s="7"/>
      <c r="L35" s="4"/>
      <c r="M35" s="4"/>
      <c r="N35" s="4"/>
      <c r="O35" s="4"/>
      <c r="P35" s="4"/>
      <c r="Q35" s="4"/>
      <c r="R35" s="4"/>
      <c r="S35" s="4"/>
      <c r="T35" s="4"/>
    </row>
    <row r="36">
      <c r="A36" s="7" t="s">
        <v>188</v>
      </c>
      <c r="B36" s="7" t="s">
        <v>1852</v>
      </c>
      <c r="C36" s="7" t="s">
        <v>1853</v>
      </c>
      <c r="D36" s="7" t="s">
        <v>1817</v>
      </c>
      <c r="E36" s="7" t="s">
        <v>1817</v>
      </c>
      <c r="F36" s="7" t="s">
        <v>1811</v>
      </c>
      <c r="G36" s="7" t="s">
        <v>1823</v>
      </c>
      <c r="H36" s="7" t="s">
        <v>1854</v>
      </c>
      <c r="I36" s="7"/>
      <c r="J36" s="7" t="s">
        <v>1811</v>
      </c>
      <c r="K36" s="7"/>
      <c r="L36" s="4"/>
      <c r="M36" s="4"/>
      <c r="N36" s="4"/>
      <c r="O36" s="4"/>
      <c r="P36" s="4"/>
      <c r="Q36" s="4"/>
      <c r="R36" s="4"/>
      <c r="S36" s="4"/>
      <c r="T36" s="4"/>
    </row>
    <row r="37">
      <c r="A37" s="7" t="s">
        <v>189</v>
      </c>
      <c r="B37" s="7" t="s">
        <v>1855</v>
      </c>
      <c r="C37" s="7" t="s">
        <v>1856</v>
      </c>
      <c r="D37" s="7" t="s">
        <v>1817</v>
      </c>
      <c r="E37" s="7" t="s">
        <v>1811</v>
      </c>
      <c r="F37" s="7" t="s">
        <v>1811</v>
      </c>
      <c r="G37" s="7" t="s">
        <v>1818</v>
      </c>
      <c r="H37" s="7" t="s">
        <v>1857</v>
      </c>
      <c r="I37" s="7"/>
      <c r="J37" s="7" t="s">
        <v>1811</v>
      </c>
      <c r="K37" s="7"/>
      <c r="L37" s="4"/>
      <c r="M37" s="4"/>
      <c r="N37" s="4"/>
      <c r="O37" s="4"/>
      <c r="P37" s="4"/>
      <c r="Q37" s="4"/>
      <c r="R37" s="4"/>
      <c r="S37" s="4"/>
      <c r="T37" s="4"/>
    </row>
    <row r="38">
      <c r="A38" s="7" t="s">
        <v>190</v>
      </c>
      <c r="B38" s="7" t="s">
        <v>1809</v>
      </c>
      <c r="C38" s="7" t="s">
        <v>1847</v>
      </c>
      <c r="D38" s="7" t="s">
        <v>1817</v>
      </c>
      <c r="E38" s="7" t="s">
        <v>1811</v>
      </c>
      <c r="F38" s="7" t="s">
        <v>1811</v>
      </c>
      <c r="G38" s="7" t="s">
        <v>1818</v>
      </c>
      <c r="H38" s="7" t="s">
        <v>1857</v>
      </c>
      <c r="I38" s="7"/>
      <c r="J38" s="7" t="s">
        <v>1811</v>
      </c>
      <c r="K38" s="7"/>
      <c r="L38" s="4"/>
      <c r="M38" s="4"/>
      <c r="N38" s="4"/>
      <c r="O38" s="4"/>
      <c r="P38" s="4"/>
      <c r="Q38" s="4"/>
      <c r="R38" s="4"/>
      <c r="S38" s="4"/>
      <c r="T38" s="4"/>
    </row>
    <row r="39">
      <c r="A39" s="7" t="s">
        <v>191</v>
      </c>
      <c r="B39" s="7" t="s">
        <v>1858</v>
      </c>
      <c r="C39" s="7" t="s">
        <v>1859</v>
      </c>
      <c r="D39" s="7" t="s">
        <v>1811</v>
      </c>
      <c r="E39" s="7" t="s">
        <v>1811</v>
      </c>
      <c r="F39" s="7" t="s">
        <v>1811</v>
      </c>
      <c r="G39" s="7" t="s">
        <v>1818</v>
      </c>
      <c r="H39" s="7" t="s">
        <v>1860</v>
      </c>
      <c r="I39" s="7" t="s">
        <v>1817</v>
      </c>
      <c r="J39" s="7" t="s">
        <v>1811</v>
      </c>
      <c r="K39" s="7"/>
      <c r="L39" s="4"/>
      <c r="M39" s="4"/>
      <c r="N39" s="4"/>
      <c r="O39" s="4"/>
      <c r="P39" s="4"/>
      <c r="Q39" s="4"/>
      <c r="R39" s="4"/>
      <c r="S39" s="4"/>
      <c r="T39" s="4"/>
    </row>
    <row r="40">
      <c r="A40" s="7" t="s">
        <v>192</v>
      </c>
      <c r="B40" s="7" t="s">
        <v>1861</v>
      </c>
      <c r="C40" s="7" t="s">
        <v>1862</v>
      </c>
      <c r="D40" s="7" t="s">
        <v>1811</v>
      </c>
      <c r="E40" s="7" t="s">
        <v>1811</v>
      </c>
      <c r="F40" s="7" t="s">
        <v>1811</v>
      </c>
      <c r="G40" s="7" t="s">
        <v>1818</v>
      </c>
      <c r="H40" s="7" t="s">
        <v>1860</v>
      </c>
      <c r="I40" s="7" t="s">
        <v>1817</v>
      </c>
      <c r="J40" s="7" t="s">
        <v>1811</v>
      </c>
      <c r="K40" s="7"/>
      <c r="L40" s="4"/>
      <c r="M40" s="4"/>
      <c r="N40" s="4"/>
      <c r="O40" s="4"/>
      <c r="P40" s="4"/>
      <c r="Q40" s="4"/>
      <c r="R40" s="4"/>
      <c r="S40" s="4"/>
      <c r="T40" s="4"/>
    </row>
    <row r="41">
      <c r="A41" s="7" t="s">
        <v>193</v>
      </c>
      <c r="B41" s="7" t="s">
        <v>1863</v>
      </c>
      <c r="C41" s="7" t="s">
        <v>1864</v>
      </c>
      <c r="D41" s="7" t="s">
        <v>1811</v>
      </c>
      <c r="E41" s="7" t="s">
        <v>1811</v>
      </c>
      <c r="F41" s="7" t="s">
        <v>1811</v>
      </c>
      <c r="G41" s="7" t="s">
        <v>1818</v>
      </c>
      <c r="H41" s="7" t="s">
        <v>1860</v>
      </c>
      <c r="I41" s="7" t="s">
        <v>1817</v>
      </c>
      <c r="J41" s="7" t="s">
        <v>1811</v>
      </c>
      <c r="K41" s="7"/>
      <c r="L41" s="4"/>
      <c r="M41" s="4"/>
      <c r="N41" s="4"/>
      <c r="O41" s="4"/>
      <c r="P41" s="4"/>
      <c r="Q41" s="4"/>
      <c r="R41" s="4"/>
      <c r="S41" s="4"/>
      <c r="T41" s="4"/>
    </row>
    <row r="42">
      <c r="A42" s="7" t="s">
        <v>194</v>
      </c>
      <c r="B42" s="7" t="s">
        <v>1865</v>
      </c>
      <c r="C42" s="7" t="s">
        <v>1866</v>
      </c>
      <c r="D42" s="7" t="s">
        <v>1811</v>
      </c>
      <c r="E42" s="7" t="s">
        <v>1811</v>
      </c>
      <c r="F42" s="7" t="s">
        <v>1811</v>
      </c>
      <c r="G42" s="7" t="s">
        <v>1818</v>
      </c>
      <c r="H42" s="7" t="s">
        <v>1860</v>
      </c>
      <c r="I42" s="7" t="s">
        <v>1817</v>
      </c>
      <c r="J42" s="7" t="s">
        <v>1811</v>
      </c>
      <c r="K42" s="7"/>
      <c r="L42" s="4"/>
      <c r="M42" s="4"/>
      <c r="N42" s="4"/>
      <c r="O42" s="4"/>
      <c r="P42" s="4"/>
      <c r="Q42" s="4"/>
      <c r="R42" s="4"/>
      <c r="S42" s="4"/>
      <c r="T42" s="4"/>
    </row>
    <row r="43">
      <c r="A43" s="7" t="s">
        <v>195</v>
      </c>
      <c r="B43" s="7" t="s">
        <v>1865</v>
      </c>
      <c r="C43" s="7" t="s">
        <v>1866</v>
      </c>
      <c r="D43" s="7" t="s">
        <v>1811</v>
      </c>
      <c r="E43" s="7" t="s">
        <v>1811</v>
      </c>
      <c r="F43" s="7" t="s">
        <v>1811</v>
      </c>
      <c r="G43" s="7" t="s">
        <v>1818</v>
      </c>
      <c r="H43" s="7" t="s">
        <v>1860</v>
      </c>
      <c r="I43" s="7" t="s">
        <v>1817</v>
      </c>
      <c r="J43" s="7" t="s">
        <v>1811</v>
      </c>
      <c r="K43" s="7"/>
      <c r="L43" s="4"/>
      <c r="M43" s="4"/>
      <c r="N43" s="4"/>
      <c r="O43" s="4"/>
      <c r="P43" s="4"/>
      <c r="Q43" s="4"/>
      <c r="R43" s="4"/>
      <c r="S43" s="4"/>
      <c r="T43" s="4"/>
    </row>
    <row r="44">
      <c r="A44" s="7" t="s">
        <v>196</v>
      </c>
      <c r="B44" s="7" t="s">
        <v>1865</v>
      </c>
      <c r="C44" s="7" t="s">
        <v>1867</v>
      </c>
      <c r="D44" s="7" t="s">
        <v>1817</v>
      </c>
      <c r="E44" s="7" t="s">
        <v>1811</v>
      </c>
      <c r="F44" s="7" t="s">
        <v>1811</v>
      </c>
      <c r="G44" s="7" t="s">
        <v>1818</v>
      </c>
      <c r="H44" s="7" t="s">
        <v>1860</v>
      </c>
      <c r="I44" s="7" t="s">
        <v>1817</v>
      </c>
      <c r="J44" s="7" t="s">
        <v>1811</v>
      </c>
      <c r="K44" s="7"/>
      <c r="L44" s="4"/>
      <c r="M44" s="4"/>
      <c r="N44" s="4"/>
      <c r="O44" s="4"/>
      <c r="P44" s="4"/>
      <c r="Q44" s="4"/>
      <c r="R44" s="4"/>
      <c r="S44" s="4"/>
      <c r="T44" s="4"/>
    </row>
    <row r="45">
      <c r="A45" s="7" t="s">
        <v>197</v>
      </c>
      <c r="B45" s="7" t="s">
        <v>1868</v>
      </c>
      <c r="C45" s="7" t="s">
        <v>1869</v>
      </c>
      <c r="D45" s="7" t="s">
        <v>1811</v>
      </c>
      <c r="E45" s="7" t="s">
        <v>1811</v>
      </c>
      <c r="F45" s="7" t="s">
        <v>1811</v>
      </c>
      <c r="G45" s="7" t="s">
        <v>1818</v>
      </c>
      <c r="H45" s="7" t="s">
        <v>1860</v>
      </c>
      <c r="I45" s="7"/>
      <c r="J45" s="7" t="s">
        <v>1811</v>
      </c>
      <c r="K45" s="7"/>
      <c r="L45" s="4"/>
      <c r="M45" s="4"/>
      <c r="N45" s="4"/>
      <c r="O45" s="4"/>
      <c r="P45" s="4"/>
      <c r="Q45" s="4"/>
      <c r="R45" s="4"/>
      <c r="S45" s="4"/>
      <c r="T45" s="4"/>
    </row>
    <row r="46">
      <c r="A46" s="7" t="s">
        <v>198</v>
      </c>
      <c r="B46" s="7" t="s">
        <v>1868</v>
      </c>
      <c r="C46" s="7" t="s">
        <v>1869</v>
      </c>
      <c r="D46" s="7" t="s">
        <v>1811</v>
      </c>
      <c r="E46" s="7" t="s">
        <v>1811</v>
      </c>
      <c r="F46" s="7" t="s">
        <v>1811</v>
      </c>
      <c r="G46" s="7" t="s">
        <v>1818</v>
      </c>
      <c r="H46" s="7" t="s">
        <v>1860</v>
      </c>
      <c r="I46" s="7"/>
      <c r="J46" s="7" t="s">
        <v>1811</v>
      </c>
      <c r="K46" s="7"/>
      <c r="L46" s="4"/>
      <c r="M46" s="4"/>
      <c r="N46" s="4"/>
      <c r="O46" s="4"/>
      <c r="P46" s="4"/>
      <c r="Q46" s="4"/>
      <c r="R46" s="4"/>
      <c r="S46" s="4"/>
      <c r="T46" s="4"/>
    </row>
    <row r="47">
      <c r="A47" s="7" t="s">
        <v>199</v>
      </c>
      <c r="B47" s="7" t="s">
        <v>1870</v>
      </c>
      <c r="C47" s="7" t="s">
        <v>1871</v>
      </c>
      <c r="D47" s="7" t="s">
        <v>1817</v>
      </c>
      <c r="E47" s="7" t="s">
        <v>1817</v>
      </c>
      <c r="F47" s="7" t="s">
        <v>1811</v>
      </c>
      <c r="G47" s="7" t="s">
        <v>1818</v>
      </c>
      <c r="H47" s="7" t="s">
        <v>1860</v>
      </c>
      <c r="I47" s="7"/>
      <c r="J47" s="7" t="s">
        <v>1811</v>
      </c>
      <c r="K47" s="7"/>
      <c r="L47" s="4"/>
      <c r="M47" s="4"/>
      <c r="N47" s="4"/>
      <c r="O47" s="4"/>
      <c r="P47" s="4"/>
      <c r="Q47" s="4"/>
      <c r="R47" s="4"/>
      <c r="S47" s="4"/>
      <c r="T47" s="4"/>
    </row>
    <row r="48">
      <c r="A48" s="7" t="s">
        <v>200</v>
      </c>
      <c r="B48" s="7" t="s">
        <v>1870</v>
      </c>
      <c r="C48" s="7" t="s">
        <v>1872</v>
      </c>
      <c r="D48" s="7" t="s">
        <v>1817</v>
      </c>
      <c r="E48" s="7" t="s">
        <v>1811</v>
      </c>
      <c r="F48" s="7" t="s">
        <v>1811</v>
      </c>
      <c r="G48" s="7" t="s">
        <v>1818</v>
      </c>
      <c r="H48" s="7" t="s">
        <v>1860</v>
      </c>
      <c r="I48" s="7" t="s">
        <v>1817</v>
      </c>
      <c r="J48" s="7" t="s">
        <v>1811</v>
      </c>
      <c r="K48" s="7"/>
      <c r="L48" s="4"/>
      <c r="M48" s="4"/>
      <c r="N48" s="4"/>
      <c r="O48" s="4"/>
      <c r="P48" s="4"/>
      <c r="Q48" s="4"/>
      <c r="R48" s="4"/>
      <c r="S48" s="4"/>
      <c r="T48" s="4"/>
    </row>
    <row r="49">
      <c r="A49" s="7" t="s">
        <v>201</v>
      </c>
      <c r="B49" s="7" t="s">
        <v>1870</v>
      </c>
      <c r="C49" s="7" t="s">
        <v>1873</v>
      </c>
      <c r="D49" s="7" t="s">
        <v>1811</v>
      </c>
      <c r="E49" s="7" t="s">
        <v>1811</v>
      </c>
      <c r="F49" s="7" t="s">
        <v>1811</v>
      </c>
      <c r="G49" s="7" t="s">
        <v>1818</v>
      </c>
      <c r="H49" s="7" t="s">
        <v>1860</v>
      </c>
      <c r="I49" s="7"/>
      <c r="J49" s="7" t="s">
        <v>1811</v>
      </c>
      <c r="K49" s="7"/>
      <c r="L49" s="4"/>
      <c r="M49" s="4"/>
      <c r="N49" s="4"/>
      <c r="O49" s="4"/>
      <c r="P49" s="4"/>
      <c r="Q49" s="4"/>
      <c r="R49" s="4"/>
      <c r="S49" s="4"/>
      <c r="T49" s="4"/>
    </row>
    <row r="50">
      <c r="A50" s="7" t="s">
        <v>202</v>
      </c>
      <c r="B50" s="7" t="s">
        <v>1870</v>
      </c>
      <c r="C50" s="7" t="s">
        <v>1873</v>
      </c>
      <c r="D50" s="7" t="s">
        <v>1811</v>
      </c>
      <c r="E50" s="7" t="s">
        <v>1811</v>
      </c>
      <c r="F50" s="7" t="s">
        <v>1811</v>
      </c>
      <c r="G50" s="7" t="s">
        <v>1818</v>
      </c>
      <c r="H50" s="7" t="s">
        <v>1860</v>
      </c>
      <c r="I50" s="7"/>
      <c r="J50" s="7" t="s">
        <v>1811</v>
      </c>
      <c r="K50" s="7"/>
      <c r="L50" s="4"/>
      <c r="M50" s="4"/>
      <c r="N50" s="4"/>
      <c r="O50" s="4"/>
      <c r="P50" s="4"/>
      <c r="Q50" s="4"/>
      <c r="R50" s="4"/>
      <c r="S50" s="4"/>
      <c r="T50" s="4"/>
    </row>
    <row r="51">
      <c r="A51" s="7" t="s">
        <v>203</v>
      </c>
      <c r="B51" s="7" t="s">
        <v>1870</v>
      </c>
      <c r="C51" s="7" t="s">
        <v>1873</v>
      </c>
      <c r="D51" s="7" t="s">
        <v>1811</v>
      </c>
      <c r="E51" s="7" t="s">
        <v>1811</v>
      </c>
      <c r="F51" s="7" t="s">
        <v>1811</v>
      </c>
      <c r="G51" s="7" t="s">
        <v>1818</v>
      </c>
      <c r="H51" s="7" t="s">
        <v>1860</v>
      </c>
      <c r="I51" s="7"/>
      <c r="J51" s="7" t="s">
        <v>1811</v>
      </c>
      <c r="K51" s="7"/>
      <c r="L51" s="4"/>
      <c r="M51" s="4"/>
      <c r="N51" s="4"/>
      <c r="O51" s="4"/>
      <c r="P51" s="4"/>
      <c r="Q51" s="4"/>
      <c r="R51" s="4"/>
      <c r="S51" s="4"/>
      <c r="T51" s="4"/>
    </row>
    <row r="52">
      <c r="A52" s="7" t="s">
        <v>204</v>
      </c>
      <c r="B52" s="7" t="s">
        <v>1874</v>
      </c>
      <c r="C52" s="7" t="s">
        <v>1875</v>
      </c>
      <c r="D52" s="7" t="s">
        <v>1811</v>
      </c>
      <c r="E52" s="7" t="s">
        <v>1811</v>
      </c>
      <c r="F52" s="7" t="s">
        <v>1811</v>
      </c>
      <c r="G52" s="7" t="s">
        <v>1818</v>
      </c>
      <c r="H52" s="7" t="s">
        <v>1860</v>
      </c>
      <c r="I52" s="7"/>
      <c r="J52" s="7" t="s">
        <v>1811</v>
      </c>
      <c r="K52" s="7"/>
      <c r="L52" s="4"/>
      <c r="M52" s="4"/>
      <c r="N52" s="4"/>
      <c r="O52" s="4"/>
      <c r="P52" s="4"/>
      <c r="Q52" s="4"/>
      <c r="R52" s="4"/>
      <c r="S52" s="4"/>
      <c r="T52" s="4"/>
    </row>
    <row r="53">
      <c r="A53" s="7" t="s">
        <v>205</v>
      </c>
      <c r="B53" s="7" t="s">
        <v>1874</v>
      </c>
      <c r="C53" s="7" t="s">
        <v>1876</v>
      </c>
      <c r="D53" s="7" t="s">
        <v>1811</v>
      </c>
      <c r="E53" s="7" t="s">
        <v>1811</v>
      </c>
      <c r="F53" s="7" t="s">
        <v>1811</v>
      </c>
      <c r="G53" s="7" t="s">
        <v>1818</v>
      </c>
      <c r="H53" s="7" t="s">
        <v>1860</v>
      </c>
      <c r="I53" s="7" t="s">
        <v>1817</v>
      </c>
      <c r="J53" s="7" t="s">
        <v>1811</v>
      </c>
      <c r="K53" s="7"/>
      <c r="L53" s="4"/>
      <c r="M53" s="4"/>
      <c r="N53" s="4"/>
      <c r="O53" s="4"/>
      <c r="P53" s="4"/>
      <c r="Q53" s="4"/>
      <c r="R53" s="4"/>
      <c r="S53" s="4"/>
      <c r="T53" s="4"/>
    </row>
    <row r="54">
      <c r="A54" s="7" t="s">
        <v>206</v>
      </c>
      <c r="B54" s="7" t="s">
        <v>1874</v>
      </c>
      <c r="C54" s="7" t="s">
        <v>1876</v>
      </c>
      <c r="D54" s="7" t="s">
        <v>1811</v>
      </c>
      <c r="E54" s="7" t="s">
        <v>1811</v>
      </c>
      <c r="F54" s="7" t="s">
        <v>1811</v>
      </c>
      <c r="G54" s="7" t="s">
        <v>1818</v>
      </c>
      <c r="H54" s="7" t="s">
        <v>1860</v>
      </c>
      <c r="I54" s="7" t="s">
        <v>1817</v>
      </c>
      <c r="J54" s="7" t="s">
        <v>1811</v>
      </c>
      <c r="K54" s="7"/>
      <c r="L54" s="4"/>
      <c r="M54" s="4"/>
      <c r="N54" s="4"/>
      <c r="O54" s="4"/>
      <c r="P54" s="4"/>
      <c r="Q54" s="4"/>
      <c r="R54" s="4"/>
      <c r="S54" s="4"/>
      <c r="T54" s="4"/>
    </row>
    <row r="55">
      <c r="A55" s="7" t="s">
        <v>207</v>
      </c>
      <c r="B55" s="7" t="s">
        <v>1877</v>
      </c>
      <c r="C55" s="7" t="s">
        <v>1878</v>
      </c>
      <c r="D55" s="7" t="s">
        <v>1811</v>
      </c>
      <c r="E55" s="7" t="s">
        <v>1811</v>
      </c>
      <c r="F55" s="7" t="s">
        <v>1811</v>
      </c>
      <c r="G55" s="7" t="s">
        <v>1818</v>
      </c>
      <c r="H55" s="7" t="s">
        <v>1860</v>
      </c>
      <c r="I55" s="7"/>
      <c r="J55" s="7" t="s">
        <v>1811</v>
      </c>
      <c r="K55" s="7"/>
      <c r="L55" s="4"/>
      <c r="M55" s="4"/>
      <c r="N55" s="4"/>
      <c r="O55" s="4"/>
      <c r="P55" s="4"/>
      <c r="Q55" s="4"/>
      <c r="R55" s="4"/>
      <c r="S55" s="4"/>
      <c r="T55" s="4"/>
    </row>
    <row r="56">
      <c r="A56" s="7" t="s">
        <v>208</v>
      </c>
      <c r="B56" s="7" t="s">
        <v>1877</v>
      </c>
      <c r="C56" s="7" t="s">
        <v>1878</v>
      </c>
      <c r="D56" s="7" t="s">
        <v>1811</v>
      </c>
      <c r="E56" s="7" t="s">
        <v>1811</v>
      </c>
      <c r="F56" s="7" t="s">
        <v>1811</v>
      </c>
      <c r="G56" s="7" t="s">
        <v>1818</v>
      </c>
      <c r="H56" s="7" t="s">
        <v>1860</v>
      </c>
      <c r="I56" s="7"/>
      <c r="J56" s="7" t="s">
        <v>1811</v>
      </c>
      <c r="K56" s="7"/>
      <c r="L56" s="4"/>
      <c r="M56" s="4"/>
      <c r="N56" s="4"/>
      <c r="O56" s="4"/>
      <c r="P56" s="4"/>
      <c r="Q56" s="4"/>
      <c r="R56" s="4"/>
      <c r="S56" s="4"/>
      <c r="T56" s="4"/>
    </row>
    <row r="57">
      <c r="A57" s="7" t="s">
        <v>209</v>
      </c>
      <c r="B57" s="7" t="s">
        <v>1849</v>
      </c>
      <c r="C57" s="7" t="s">
        <v>1879</v>
      </c>
      <c r="D57" s="7" t="s">
        <v>1811</v>
      </c>
      <c r="E57" s="7" t="s">
        <v>1811</v>
      </c>
      <c r="F57" s="7" t="s">
        <v>1811</v>
      </c>
      <c r="G57" s="7" t="s">
        <v>1818</v>
      </c>
      <c r="H57" s="7" t="s">
        <v>1860</v>
      </c>
      <c r="I57" s="7" t="s">
        <v>1814</v>
      </c>
      <c r="J57" s="7" t="s">
        <v>1811</v>
      </c>
      <c r="K57" s="7"/>
      <c r="L57" s="4"/>
      <c r="M57" s="4"/>
      <c r="N57" s="4"/>
      <c r="O57" s="4"/>
      <c r="P57" s="4"/>
      <c r="Q57" s="4"/>
      <c r="R57" s="4"/>
      <c r="S57" s="4"/>
      <c r="T57" s="4"/>
    </row>
    <row r="58">
      <c r="A58" s="7" t="s">
        <v>210</v>
      </c>
      <c r="B58" s="7" t="s">
        <v>1852</v>
      </c>
      <c r="C58" s="7" t="s">
        <v>1853</v>
      </c>
      <c r="D58" s="7" t="s">
        <v>1811</v>
      </c>
      <c r="E58" s="7" t="s">
        <v>1811</v>
      </c>
      <c r="F58" s="7" t="s">
        <v>1811</v>
      </c>
      <c r="G58" s="7" t="s">
        <v>1818</v>
      </c>
      <c r="H58" s="7" t="s">
        <v>1860</v>
      </c>
      <c r="I58" s="7"/>
      <c r="J58" s="7" t="s">
        <v>1811</v>
      </c>
      <c r="K58" s="7"/>
      <c r="L58" s="4"/>
      <c r="M58" s="4"/>
      <c r="N58" s="4"/>
      <c r="O58" s="4"/>
      <c r="P58" s="4"/>
      <c r="Q58" s="4"/>
      <c r="R58" s="4"/>
      <c r="S58" s="4"/>
      <c r="T58" s="4"/>
    </row>
    <row r="59">
      <c r="A59" s="7" t="s">
        <v>211</v>
      </c>
      <c r="B59" s="7" t="s">
        <v>1852</v>
      </c>
      <c r="C59" s="7" t="s">
        <v>1853</v>
      </c>
      <c r="D59" s="7" t="s">
        <v>1817</v>
      </c>
      <c r="E59" s="7" t="s">
        <v>1817</v>
      </c>
      <c r="F59" s="7" t="s">
        <v>1811</v>
      </c>
      <c r="G59" s="7" t="s">
        <v>1818</v>
      </c>
      <c r="H59" s="7" t="s">
        <v>1860</v>
      </c>
      <c r="I59" s="7"/>
      <c r="J59" s="7" t="s">
        <v>1811</v>
      </c>
      <c r="K59" s="7"/>
      <c r="L59" s="4"/>
      <c r="M59" s="4"/>
      <c r="N59" s="4"/>
      <c r="O59" s="4"/>
      <c r="P59" s="4"/>
      <c r="Q59" s="4"/>
      <c r="R59" s="4"/>
      <c r="S59" s="4"/>
      <c r="T59" s="4"/>
    </row>
    <row r="60">
      <c r="A60" s="7" t="s">
        <v>212</v>
      </c>
      <c r="B60" s="7" t="s">
        <v>1880</v>
      </c>
      <c r="C60" s="7" t="s">
        <v>1881</v>
      </c>
      <c r="D60" s="7" t="s">
        <v>1811</v>
      </c>
      <c r="E60" s="7" t="s">
        <v>1811</v>
      </c>
      <c r="F60" s="7" t="s">
        <v>1811</v>
      </c>
      <c r="G60" s="7" t="s">
        <v>1818</v>
      </c>
      <c r="H60" s="7" t="s">
        <v>1860</v>
      </c>
      <c r="I60" s="7" t="s">
        <v>1817</v>
      </c>
      <c r="J60" s="7" t="s">
        <v>1811</v>
      </c>
      <c r="K60" s="7"/>
      <c r="L60" s="4"/>
      <c r="M60" s="4"/>
      <c r="N60" s="4"/>
      <c r="O60" s="4"/>
      <c r="P60" s="4"/>
      <c r="Q60" s="4"/>
      <c r="R60" s="4"/>
      <c r="S60" s="4"/>
      <c r="T60" s="4"/>
    </row>
    <row r="61">
      <c r="A61" s="7" t="s">
        <v>213</v>
      </c>
      <c r="B61" s="7" t="s">
        <v>1880</v>
      </c>
      <c r="C61" s="7" t="s">
        <v>1881</v>
      </c>
      <c r="D61" s="7" t="s">
        <v>1811</v>
      </c>
      <c r="E61" s="7" t="s">
        <v>1811</v>
      </c>
      <c r="F61" s="7" t="s">
        <v>1811</v>
      </c>
      <c r="G61" s="7" t="s">
        <v>1818</v>
      </c>
      <c r="H61" s="7" t="s">
        <v>1860</v>
      </c>
      <c r="I61" s="7" t="s">
        <v>1817</v>
      </c>
      <c r="J61" s="7" t="s">
        <v>1811</v>
      </c>
      <c r="K61" s="7"/>
      <c r="L61" s="4"/>
      <c r="M61" s="4"/>
      <c r="N61" s="4"/>
      <c r="O61" s="4"/>
      <c r="P61" s="4"/>
      <c r="Q61" s="4"/>
      <c r="R61" s="4"/>
      <c r="S61" s="4"/>
      <c r="T61" s="4"/>
    </row>
    <row r="62">
      <c r="A62" s="7" t="s">
        <v>214</v>
      </c>
      <c r="B62" s="7" t="s">
        <v>1882</v>
      </c>
      <c r="C62" s="7" t="s">
        <v>1883</v>
      </c>
      <c r="D62" s="7" t="s">
        <v>1811</v>
      </c>
      <c r="E62" s="7" t="s">
        <v>1811</v>
      </c>
      <c r="F62" s="7" t="s">
        <v>1811</v>
      </c>
      <c r="G62" s="7" t="s">
        <v>1818</v>
      </c>
      <c r="H62" s="7" t="s">
        <v>1860</v>
      </c>
      <c r="I62" s="7"/>
      <c r="J62" s="7" t="s">
        <v>1811</v>
      </c>
      <c r="K62" s="7"/>
      <c r="L62" s="4"/>
      <c r="M62" s="4"/>
      <c r="N62" s="4"/>
      <c r="O62" s="4"/>
      <c r="P62" s="4"/>
      <c r="Q62" s="4"/>
      <c r="R62" s="4"/>
      <c r="S62" s="4"/>
      <c r="T62" s="4"/>
    </row>
    <row r="63">
      <c r="A63" s="7" t="s">
        <v>215</v>
      </c>
      <c r="B63" s="7" t="s">
        <v>1884</v>
      </c>
      <c r="C63" s="7" t="s">
        <v>1885</v>
      </c>
      <c r="D63" s="7" t="s">
        <v>1811</v>
      </c>
      <c r="E63" s="7" t="s">
        <v>1811</v>
      </c>
      <c r="F63" s="7" t="s">
        <v>1811</v>
      </c>
      <c r="G63" s="7" t="s">
        <v>1818</v>
      </c>
      <c r="H63" s="7" t="s">
        <v>1860</v>
      </c>
      <c r="I63" s="7" t="s">
        <v>1817</v>
      </c>
      <c r="J63" s="7" t="s">
        <v>1811</v>
      </c>
      <c r="K63" s="7"/>
      <c r="L63" s="4"/>
      <c r="M63" s="4"/>
      <c r="N63" s="4"/>
      <c r="O63" s="4"/>
      <c r="P63" s="4"/>
      <c r="Q63" s="4"/>
      <c r="R63" s="4"/>
      <c r="S63" s="4"/>
      <c r="T63" s="4"/>
    </row>
    <row r="64">
      <c r="A64" s="7" t="s">
        <v>216</v>
      </c>
      <c r="B64" s="7" t="s">
        <v>1886</v>
      </c>
      <c r="C64" s="7" t="s">
        <v>1887</v>
      </c>
      <c r="D64" s="7" t="s">
        <v>1811</v>
      </c>
      <c r="E64" s="7" t="s">
        <v>1811</v>
      </c>
      <c r="F64" s="7" t="s">
        <v>1811</v>
      </c>
      <c r="G64" s="7" t="s">
        <v>1818</v>
      </c>
      <c r="H64" s="7" t="s">
        <v>1860</v>
      </c>
      <c r="I64" s="7" t="s">
        <v>1817</v>
      </c>
      <c r="J64" s="7" t="s">
        <v>1811</v>
      </c>
      <c r="K64" s="7"/>
      <c r="L64" s="4"/>
      <c r="M64" s="4"/>
      <c r="N64" s="4"/>
      <c r="O64" s="4"/>
      <c r="P64" s="4"/>
      <c r="Q64" s="4"/>
      <c r="R64" s="4"/>
      <c r="S64" s="4"/>
      <c r="T64" s="4"/>
    </row>
    <row r="65">
      <c r="A65" s="7" t="s">
        <v>217</v>
      </c>
      <c r="B65" s="7" t="s">
        <v>1886</v>
      </c>
      <c r="C65" s="7" t="s">
        <v>1888</v>
      </c>
      <c r="D65" s="7" t="s">
        <v>1811</v>
      </c>
      <c r="E65" s="7" t="s">
        <v>1811</v>
      </c>
      <c r="F65" s="7" t="s">
        <v>1811</v>
      </c>
      <c r="G65" s="7" t="s">
        <v>1812</v>
      </c>
      <c r="H65" s="7" t="s">
        <v>1860</v>
      </c>
      <c r="I65" s="7" t="s">
        <v>1817</v>
      </c>
      <c r="J65" s="7" t="s">
        <v>1811</v>
      </c>
      <c r="K65" s="7"/>
      <c r="L65" s="4"/>
      <c r="M65" s="4"/>
      <c r="N65" s="4"/>
      <c r="O65" s="4"/>
      <c r="P65" s="4"/>
      <c r="Q65" s="4"/>
      <c r="R65" s="4"/>
      <c r="S65" s="4"/>
      <c r="T65" s="4"/>
    </row>
    <row r="66">
      <c r="A66" s="7" t="s">
        <v>218</v>
      </c>
      <c r="B66" s="7" t="s">
        <v>1886</v>
      </c>
      <c r="C66" s="7" t="s">
        <v>1888</v>
      </c>
      <c r="D66" s="7" t="s">
        <v>1811</v>
      </c>
      <c r="E66" s="7" t="s">
        <v>1811</v>
      </c>
      <c r="F66" s="7" t="s">
        <v>1811</v>
      </c>
      <c r="G66" s="7" t="s">
        <v>1818</v>
      </c>
      <c r="H66" s="7" t="s">
        <v>1860</v>
      </c>
      <c r="I66" s="7"/>
      <c r="J66" s="7" t="s">
        <v>1811</v>
      </c>
      <c r="K66" s="7"/>
      <c r="L66" s="4"/>
      <c r="M66" s="4"/>
      <c r="N66" s="4"/>
      <c r="O66" s="4"/>
      <c r="P66" s="4"/>
      <c r="Q66" s="4"/>
      <c r="R66" s="4"/>
      <c r="S66" s="4"/>
      <c r="T66" s="4"/>
    </row>
    <row r="67">
      <c r="A67" s="7" t="s">
        <v>219</v>
      </c>
      <c r="B67" s="7" t="s">
        <v>1886</v>
      </c>
      <c r="C67" s="7" t="s">
        <v>1888</v>
      </c>
      <c r="D67" s="7" t="s">
        <v>1811</v>
      </c>
      <c r="E67" s="7" t="s">
        <v>1811</v>
      </c>
      <c r="F67" s="7" t="s">
        <v>1811</v>
      </c>
      <c r="G67" s="7" t="s">
        <v>1818</v>
      </c>
      <c r="H67" s="7" t="s">
        <v>1860</v>
      </c>
      <c r="I67" s="7"/>
      <c r="J67" s="7" t="s">
        <v>1811</v>
      </c>
      <c r="K67" s="7"/>
      <c r="L67" s="4"/>
      <c r="M67" s="4"/>
      <c r="N67" s="4"/>
      <c r="O67" s="4"/>
      <c r="P67" s="4"/>
      <c r="Q67" s="4"/>
      <c r="R67" s="4"/>
      <c r="S67" s="4"/>
      <c r="T67" s="4"/>
    </row>
    <row r="68">
      <c r="A68" s="7" t="s">
        <v>220</v>
      </c>
      <c r="B68" s="7" t="s">
        <v>1886</v>
      </c>
      <c r="C68" s="7" t="s">
        <v>1888</v>
      </c>
      <c r="D68" s="7" t="s">
        <v>1811</v>
      </c>
      <c r="E68" s="7" t="s">
        <v>1811</v>
      </c>
      <c r="F68" s="7" t="s">
        <v>1811</v>
      </c>
      <c r="G68" s="7" t="s">
        <v>1812</v>
      </c>
      <c r="H68" s="7" t="s">
        <v>1860</v>
      </c>
      <c r="I68" s="7" t="s">
        <v>1817</v>
      </c>
      <c r="J68" s="7" t="s">
        <v>1811</v>
      </c>
      <c r="K68" s="7"/>
      <c r="L68" s="4"/>
      <c r="M68" s="4"/>
      <c r="N68" s="4"/>
      <c r="O68" s="4"/>
      <c r="P68" s="4"/>
      <c r="Q68" s="4"/>
      <c r="R68" s="4"/>
      <c r="S68" s="4"/>
      <c r="T68" s="4"/>
    </row>
    <row r="69">
      <c r="A69" s="7" t="s">
        <v>221</v>
      </c>
      <c r="B69" s="7" t="s">
        <v>1886</v>
      </c>
      <c r="C69" s="7" t="s">
        <v>1888</v>
      </c>
      <c r="D69" s="7" t="s">
        <v>1811</v>
      </c>
      <c r="E69" s="7" t="s">
        <v>1811</v>
      </c>
      <c r="F69" s="7" t="s">
        <v>1811</v>
      </c>
      <c r="G69" s="7" t="s">
        <v>1818</v>
      </c>
      <c r="H69" s="7" t="s">
        <v>1860</v>
      </c>
      <c r="I69" s="7"/>
      <c r="J69" s="7" t="s">
        <v>1811</v>
      </c>
      <c r="K69" s="7"/>
      <c r="L69" s="4"/>
      <c r="M69" s="4"/>
      <c r="N69" s="4"/>
      <c r="O69" s="4"/>
      <c r="P69" s="4"/>
      <c r="Q69" s="4"/>
      <c r="R69" s="4"/>
      <c r="S69" s="4"/>
      <c r="T69" s="4"/>
    </row>
    <row r="70">
      <c r="A70" s="7" t="s">
        <v>222</v>
      </c>
      <c r="B70" s="7" t="s">
        <v>1886</v>
      </c>
      <c r="C70" s="7" t="s">
        <v>1888</v>
      </c>
      <c r="D70" s="7" t="s">
        <v>1811</v>
      </c>
      <c r="E70" s="7" t="s">
        <v>1811</v>
      </c>
      <c r="F70" s="7" t="s">
        <v>1811</v>
      </c>
      <c r="G70" s="7" t="s">
        <v>1818</v>
      </c>
      <c r="H70" s="7" t="s">
        <v>1860</v>
      </c>
      <c r="I70" s="7" t="s">
        <v>1817</v>
      </c>
      <c r="J70" s="7" t="s">
        <v>1811</v>
      </c>
      <c r="K70" s="7"/>
      <c r="L70" s="4"/>
      <c r="M70" s="4"/>
      <c r="N70" s="4"/>
      <c r="O70" s="4"/>
      <c r="P70" s="4"/>
      <c r="Q70" s="4"/>
      <c r="R70" s="4"/>
      <c r="S70" s="4"/>
      <c r="T70" s="4"/>
    </row>
    <row r="71">
      <c r="A71" s="7" t="s">
        <v>223</v>
      </c>
      <c r="B71" s="7" t="s">
        <v>1815</v>
      </c>
      <c r="C71" s="7" t="s">
        <v>1825</v>
      </c>
      <c r="D71" s="7" t="s">
        <v>1817</v>
      </c>
      <c r="E71" s="7" t="s">
        <v>1811</v>
      </c>
      <c r="F71" s="7" t="s">
        <v>1811</v>
      </c>
      <c r="G71" s="7" t="s">
        <v>1818</v>
      </c>
      <c r="H71" s="7" t="s">
        <v>1860</v>
      </c>
      <c r="I71" s="7"/>
      <c r="J71" s="7" t="s">
        <v>1811</v>
      </c>
      <c r="K71" s="7"/>
      <c r="L71" s="4"/>
      <c r="M71" s="4"/>
      <c r="N71" s="4"/>
      <c r="O71" s="4"/>
      <c r="P71" s="4"/>
      <c r="Q71" s="4"/>
      <c r="R71" s="4"/>
      <c r="S71" s="4"/>
      <c r="T71" s="4"/>
    </row>
    <row r="72">
      <c r="A72" s="7" t="s">
        <v>224</v>
      </c>
      <c r="B72" s="7" t="s">
        <v>1815</v>
      </c>
      <c r="C72" s="7" t="s">
        <v>1825</v>
      </c>
      <c r="D72" s="7" t="s">
        <v>1811</v>
      </c>
      <c r="E72" s="7" t="s">
        <v>1811</v>
      </c>
      <c r="F72" s="7" t="s">
        <v>1811</v>
      </c>
      <c r="G72" s="7" t="s">
        <v>1818</v>
      </c>
      <c r="H72" s="7" t="s">
        <v>1860</v>
      </c>
      <c r="I72" s="7"/>
      <c r="J72" s="7" t="s">
        <v>1811</v>
      </c>
      <c r="K72" s="7"/>
      <c r="L72" s="4"/>
      <c r="M72" s="4"/>
      <c r="N72" s="4"/>
      <c r="O72" s="4"/>
      <c r="P72" s="4"/>
      <c r="Q72" s="4"/>
      <c r="R72" s="4"/>
      <c r="S72" s="4"/>
      <c r="T72" s="4"/>
    </row>
    <row r="73">
      <c r="A73" s="7" t="s">
        <v>225</v>
      </c>
      <c r="B73" s="7" t="s">
        <v>1815</v>
      </c>
      <c r="C73" s="7" t="s">
        <v>1816</v>
      </c>
      <c r="D73" s="7" t="s">
        <v>1811</v>
      </c>
      <c r="E73" s="7" t="s">
        <v>1811</v>
      </c>
      <c r="F73" s="7" t="s">
        <v>1811</v>
      </c>
      <c r="G73" s="7" t="s">
        <v>1812</v>
      </c>
      <c r="H73" s="7" t="s">
        <v>1860</v>
      </c>
      <c r="I73" s="7"/>
      <c r="J73" s="7" t="s">
        <v>1811</v>
      </c>
      <c r="K73" s="7"/>
      <c r="L73" s="4"/>
      <c r="M73" s="4"/>
      <c r="N73" s="4"/>
      <c r="O73" s="4"/>
      <c r="P73" s="4"/>
      <c r="Q73" s="4"/>
      <c r="R73" s="4"/>
      <c r="S73" s="4"/>
      <c r="T73" s="4"/>
    </row>
    <row r="74">
      <c r="A74" s="7" t="s">
        <v>226</v>
      </c>
      <c r="B74" s="7" t="s">
        <v>1815</v>
      </c>
      <c r="C74" s="7" t="s">
        <v>1816</v>
      </c>
      <c r="D74" s="7" t="s">
        <v>1817</v>
      </c>
      <c r="E74" s="7" t="s">
        <v>1817</v>
      </c>
      <c r="F74" s="7" t="s">
        <v>1811</v>
      </c>
      <c r="G74" s="7" t="s">
        <v>1818</v>
      </c>
      <c r="H74" s="7" t="s">
        <v>1860</v>
      </c>
      <c r="I74" s="7"/>
      <c r="J74" s="7" t="s">
        <v>1811</v>
      </c>
      <c r="K74" s="7"/>
      <c r="L74" s="4"/>
      <c r="M74" s="4"/>
      <c r="N74" s="4"/>
      <c r="O74" s="4"/>
      <c r="P74" s="4"/>
      <c r="Q74" s="4"/>
      <c r="R74" s="4"/>
      <c r="S74" s="4"/>
      <c r="T74" s="4"/>
    </row>
    <row r="75">
      <c r="A75" s="7" t="s">
        <v>227</v>
      </c>
      <c r="B75" s="7" t="s">
        <v>1865</v>
      </c>
      <c r="C75" s="7" t="s">
        <v>1867</v>
      </c>
      <c r="D75" s="7" t="s">
        <v>1817</v>
      </c>
      <c r="E75" s="7" t="s">
        <v>1817</v>
      </c>
      <c r="F75" s="7" t="s">
        <v>1811</v>
      </c>
      <c r="G75" s="7" t="s">
        <v>1823</v>
      </c>
      <c r="H75" s="7" t="s">
        <v>1889</v>
      </c>
      <c r="I75" s="7"/>
      <c r="J75" s="7" t="s">
        <v>1811</v>
      </c>
      <c r="K75" s="7"/>
      <c r="L75" s="4"/>
      <c r="M75" s="4"/>
      <c r="N75" s="4"/>
      <c r="O75" s="4"/>
      <c r="P75" s="4"/>
      <c r="Q75" s="4"/>
      <c r="R75" s="4"/>
      <c r="S75" s="4"/>
      <c r="T75" s="4"/>
    </row>
    <row r="76">
      <c r="A76" s="7" t="s">
        <v>228</v>
      </c>
      <c r="B76" s="7" t="s">
        <v>1870</v>
      </c>
      <c r="C76" s="7" t="s">
        <v>1890</v>
      </c>
      <c r="D76" s="7" t="s">
        <v>1817</v>
      </c>
      <c r="E76" s="7" t="s">
        <v>1817</v>
      </c>
      <c r="F76" s="7" t="s">
        <v>1811</v>
      </c>
      <c r="G76" s="7" t="s">
        <v>1823</v>
      </c>
      <c r="H76" s="7" t="s">
        <v>1889</v>
      </c>
      <c r="I76" s="7"/>
      <c r="J76" s="7" t="s">
        <v>1811</v>
      </c>
      <c r="K76" s="7"/>
      <c r="L76" s="4"/>
      <c r="M76" s="4"/>
      <c r="N76" s="4"/>
      <c r="O76" s="4"/>
      <c r="P76" s="4"/>
      <c r="Q76" s="4"/>
      <c r="R76" s="4"/>
      <c r="S76" s="4"/>
      <c r="T76" s="4"/>
    </row>
    <row r="77">
      <c r="A77" s="7" t="s">
        <v>229</v>
      </c>
      <c r="B77" s="7" t="s">
        <v>1891</v>
      </c>
      <c r="C77" s="7" t="s">
        <v>1892</v>
      </c>
      <c r="D77" s="7" t="s">
        <v>1817</v>
      </c>
      <c r="E77" s="7" t="s">
        <v>1817</v>
      </c>
      <c r="F77" s="7" t="s">
        <v>1811</v>
      </c>
      <c r="G77" s="7" t="s">
        <v>1823</v>
      </c>
      <c r="H77" s="7" t="s">
        <v>1889</v>
      </c>
      <c r="I77" s="7"/>
      <c r="J77" s="7" t="s">
        <v>1811</v>
      </c>
      <c r="K77" s="7"/>
      <c r="L77" s="4"/>
      <c r="M77" s="4"/>
      <c r="N77" s="4"/>
      <c r="O77" s="4"/>
      <c r="P77" s="4"/>
      <c r="Q77" s="4"/>
      <c r="R77" s="4"/>
      <c r="S77" s="4"/>
      <c r="T77" s="4"/>
    </row>
    <row r="78">
      <c r="A78" s="7" t="s">
        <v>230</v>
      </c>
      <c r="B78" s="7" t="s">
        <v>1891</v>
      </c>
      <c r="C78" s="7" t="s">
        <v>1892</v>
      </c>
      <c r="D78" s="7" t="s">
        <v>1817</v>
      </c>
      <c r="E78" s="7" t="s">
        <v>1817</v>
      </c>
      <c r="F78" s="7" t="s">
        <v>1811</v>
      </c>
      <c r="G78" s="7" t="s">
        <v>1823</v>
      </c>
      <c r="H78" s="7" t="s">
        <v>1889</v>
      </c>
      <c r="I78" s="7"/>
      <c r="J78" s="7" t="s">
        <v>1811</v>
      </c>
      <c r="K78" s="7"/>
      <c r="L78" s="4"/>
      <c r="M78" s="4"/>
      <c r="N78" s="4"/>
      <c r="O78" s="4"/>
      <c r="P78" s="4"/>
      <c r="Q78" s="4"/>
      <c r="R78" s="4"/>
      <c r="S78" s="4"/>
      <c r="T78" s="4"/>
    </row>
    <row r="79">
      <c r="A79" s="7" t="s">
        <v>230</v>
      </c>
      <c r="B79" s="7" t="s">
        <v>1893</v>
      </c>
      <c r="C79" s="7" t="s">
        <v>1894</v>
      </c>
      <c r="D79" s="7" t="s">
        <v>1817</v>
      </c>
      <c r="E79" s="7" t="s">
        <v>1817</v>
      </c>
      <c r="F79" s="7" t="s">
        <v>1811</v>
      </c>
      <c r="G79" s="7" t="s">
        <v>1823</v>
      </c>
      <c r="H79" s="7" t="s">
        <v>1889</v>
      </c>
      <c r="I79" s="7"/>
      <c r="J79" s="7" t="s">
        <v>1811</v>
      </c>
      <c r="K79" s="7"/>
      <c r="L79" s="4"/>
      <c r="M79" s="4"/>
      <c r="N79" s="4"/>
      <c r="O79" s="4"/>
      <c r="P79" s="4"/>
      <c r="Q79" s="4"/>
      <c r="R79" s="4"/>
      <c r="S79" s="4"/>
      <c r="T79" s="4"/>
    </row>
    <row r="80">
      <c r="A80" s="7" t="s">
        <v>231</v>
      </c>
      <c r="B80" s="7" t="s">
        <v>1852</v>
      </c>
      <c r="C80" s="7" t="s">
        <v>1853</v>
      </c>
      <c r="D80" s="7" t="s">
        <v>1817</v>
      </c>
      <c r="E80" s="7" t="s">
        <v>1817</v>
      </c>
      <c r="F80" s="7" t="s">
        <v>1811</v>
      </c>
      <c r="G80" s="7" t="s">
        <v>1823</v>
      </c>
      <c r="H80" s="7" t="s">
        <v>1889</v>
      </c>
      <c r="I80" s="7"/>
      <c r="J80" s="7" t="s">
        <v>1811</v>
      </c>
      <c r="K80" s="7"/>
      <c r="L80" s="4"/>
      <c r="M80" s="4"/>
      <c r="N80" s="4"/>
      <c r="O80" s="4"/>
      <c r="P80" s="4"/>
      <c r="Q80" s="4"/>
      <c r="R80" s="4"/>
      <c r="S80" s="4"/>
      <c r="T80" s="4"/>
    </row>
    <row r="81">
      <c r="A81" s="7" t="s">
        <v>232</v>
      </c>
      <c r="B81" s="7" t="s">
        <v>1895</v>
      </c>
      <c r="C81" s="7" t="s">
        <v>1896</v>
      </c>
      <c r="D81" s="7" t="s">
        <v>1811</v>
      </c>
      <c r="E81" s="7" t="s">
        <v>1811</v>
      </c>
      <c r="F81" s="7" t="s">
        <v>1811</v>
      </c>
      <c r="G81" s="7" t="s">
        <v>1812</v>
      </c>
      <c r="H81" s="7" t="s">
        <v>1889</v>
      </c>
      <c r="I81" s="7"/>
      <c r="J81" s="7" t="s">
        <v>1811</v>
      </c>
      <c r="K81" s="7"/>
      <c r="L81" s="4"/>
      <c r="M81" s="4"/>
      <c r="N81" s="4"/>
      <c r="O81" s="4"/>
      <c r="P81" s="4"/>
      <c r="Q81" s="4"/>
      <c r="R81" s="4"/>
      <c r="S81" s="4"/>
      <c r="T81" s="4"/>
    </row>
    <row r="82">
      <c r="A82" s="7" t="s">
        <v>233</v>
      </c>
      <c r="B82" s="7" t="s">
        <v>1882</v>
      </c>
      <c r="C82" s="7" t="s">
        <v>1897</v>
      </c>
      <c r="D82" s="7" t="s">
        <v>1817</v>
      </c>
      <c r="E82" s="7" t="s">
        <v>1817</v>
      </c>
      <c r="F82" s="7" t="s">
        <v>1811</v>
      </c>
      <c r="G82" s="7" t="s">
        <v>1823</v>
      </c>
      <c r="H82" s="7" t="s">
        <v>1889</v>
      </c>
      <c r="I82" s="7"/>
      <c r="J82" s="7" t="s">
        <v>1811</v>
      </c>
      <c r="K82" s="7"/>
      <c r="L82" s="4"/>
      <c r="M82" s="4"/>
      <c r="N82" s="4"/>
      <c r="O82" s="4"/>
      <c r="P82" s="4"/>
      <c r="Q82" s="4"/>
      <c r="R82" s="4"/>
      <c r="S82" s="4"/>
      <c r="T82" s="4"/>
    </row>
    <row r="83">
      <c r="A83" s="7" t="s">
        <v>234</v>
      </c>
      <c r="B83" s="7" t="s">
        <v>1809</v>
      </c>
      <c r="C83" s="7" t="s">
        <v>1898</v>
      </c>
      <c r="D83" s="7" t="s">
        <v>1817</v>
      </c>
      <c r="E83" s="7" t="s">
        <v>1817</v>
      </c>
      <c r="F83" s="7" t="s">
        <v>1811</v>
      </c>
      <c r="G83" s="7" t="s">
        <v>1823</v>
      </c>
      <c r="H83" s="7" t="s">
        <v>1889</v>
      </c>
      <c r="I83" s="7"/>
      <c r="J83" s="7" t="s">
        <v>1811</v>
      </c>
      <c r="K83" s="7"/>
      <c r="L83" s="4"/>
      <c r="M83" s="4"/>
      <c r="N83" s="4"/>
      <c r="O83" s="4"/>
      <c r="P83" s="4"/>
      <c r="Q83" s="4"/>
      <c r="R83" s="4"/>
      <c r="S83" s="4"/>
      <c r="T83" s="4"/>
    </row>
    <row r="84">
      <c r="A84" s="7" t="s">
        <v>235</v>
      </c>
      <c r="B84" s="7" t="s">
        <v>1809</v>
      </c>
      <c r="C84" s="7" t="s">
        <v>1898</v>
      </c>
      <c r="D84" s="7" t="s">
        <v>1811</v>
      </c>
      <c r="E84" s="7" t="s">
        <v>1811</v>
      </c>
      <c r="F84" s="7" t="s">
        <v>1811</v>
      </c>
      <c r="G84" s="7" t="s">
        <v>1812</v>
      </c>
      <c r="H84" s="7" t="s">
        <v>1889</v>
      </c>
      <c r="I84" s="7" t="s">
        <v>1814</v>
      </c>
      <c r="J84" s="7" t="s">
        <v>1811</v>
      </c>
      <c r="K84" s="7"/>
      <c r="L84" s="4"/>
      <c r="M84" s="4"/>
      <c r="N84" s="4"/>
      <c r="O84" s="4"/>
      <c r="P84" s="4"/>
      <c r="Q84" s="4"/>
      <c r="R84" s="4"/>
      <c r="S84" s="4"/>
      <c r="T84" s="4"/>
    </row>
    <row r="85">
      <c r="A85" s="7" t="s">
        <v>236</v>
      </c>
      <c r="B85" s="7" t="s">
        <v>1899</v>
      </c>
      <c r="C85" s="7" t="s">
        <v>1900</v>
      </c>
      <c r="D85" s="7" t="s">
        <v>1817</v>
      </c>
      <c r="E85" s="7" t="s">
        <v>1817</v>
      </c>
      <c r="F85" s="7" t="s">
        <v>1811</v>
      </c>
      <c r="G85" s="7" t="s">
        <v>1823</v>
      </c>
      <c r="H85" s="7" t="s">
        <v>1889</v>
      </c>
      <c r="I85" s="7"/>
      <c r="J85" s="7" t="s">
        <v>1811</v>
      </c>
      <c r="K85" s="7"/>
      <c r="L85" s="4"/>
      <c r="M85" s="4"/>
      <c r="N85" s="4"/>
      <c r="O85" s="4"/>
      <c r="P85" s="4"/>
      <c r="Q85" s="4"/>
      <c r="R85" s="4"/>
      <c r="S85" s="4"/>
      <c r="T85" s="4"/>
    </row>
    <row r="86">
      <c r="A86" s="7" t="s">
        <v>237</v>
      </c>
      <c r="B86" s="7" t="s">
        <v>1899</v>
      </c>
      <c r="C86" s="7" t="s">
        <v>1901</v>
      </c>
      <c r="D86" s="7" t="s">
        <v>1817</v>
      </c>
      <c r="E86" s="7" t="s">
        <v>1817</v>
      </c>
      <c r="F86" s="7" t="s">
        <v>1811</v>
      </c>
      <c r="G86" s="7" t="s">
        <v>1823</v>
      </c>
      <c r="H86" s="7" t="s">
        <v>1889</v>
      </c>
      <c r="I86" s="7"/>
      <c r="J86" s="7" t="s">
        <v>1811</v>
      </c>
      <c r="K86" s="7"/>
      <c r="L86" s="4"/>
      <c r="M86" s="4"/>
      <c r="N86" s="4"/>
      <c r="O86" s="4"/>
      <c r="P86" s="4"/>
      <c r="Q86" s="4"/>
      <c r="R86" s="4"/>
      <c r="S86" s="4"/>
      <c r="T86" s="4"/>
    </row>
    <row r="87">
      <c r="A87" s="7" t="s">
        <v>238</v>
      </c>
      <c r="B87" s="7" t="s">
        <v>1899</v>
      </c>
      <c r="C87" s="7" t="s">
        <v>1902</v>
      </c>
      <c r="D87" s="7" t="s">
        <v>1817</v>
      </c>
      <c r="E87" s="7" t="s">
        <v>1811</v>
      </c>
      <c r="F87" s="7" t="s">
        <v>1811</v>
      </c>
      <c r="G87" s="7" t="s">
        <v>1812</v>
      </c>
      <c r="H87" s="7" t="s">
        <v>1889</v>
      </c>
      <c r="I87" s="7"/>
      <c r="J87" s="7" t="s">
        <v>1811</v>
      </c>
      <c r="K87" s="7"/>
      <c r="L87" s="4"/>
      <c r="M87" s="4"/>
      <c r="N87" s="4"/>
      <c r="O87" s="4"/>
      <c r="P87" s="4"/>
      <c r="Q87" s="4"/>
      <c r="R87" s="4"/>
      <c r="S87" s="4"/>
      <c r="T87" s="4"/>
    </row>
    <row r="88">
      <c r="A88" s="7" t="s">
        <v>239</v>
      </c>
      <c r="B88" s="7" t="s">
        <v>1815</v>
      </c>
      <c r="C88" s="7" t="s">
        <v>1825</v>
      </c>
      <c r="D88" s="7" t="s">
        <v>1817</v>
      </c>
      <c r="E88" s="7" t="s">
        <v>1817</v>
      </c>
      <c r="F88" s="7" t="s">
        <v>1811</v>
      </c>
      <c r="G88" s="7" t="s">
        <v>1823</v>
      </c>
      <c r="H88" s="7" t="s">
        <v>1889</v>
      </c>
      <c r="I88" s="7"/>
      <c r="J88" s="7" t="s">
        <v>1811</v>
      </c>
      <c r="K88" s="7"/>
      <c r="L88" s="4"/>
      <c r="M88" s="4"/>
      <c r="N88" s="4"/>
      <c r="O88" s="4"/>
      <c r="P88" s="4"/>
      <c r="Q88" s="4"/>
      <c r="R88" s="4"/>
      <c r="S88" s="4"/>
      <c r="T88" s="4"/>
    </row>
    <row r="89">
      <c r="A89" s="7" t="s">
        <v>240</v>
      </c>
      <c r="B89" s="7" t="s">
        <v>1903</v>
      </c>
      <c r="C89" s="7" t="s">
        <v>1904</v>
      </c>
      <c r="D89" s="7" t="s">
        <v>1811</v>
      </c>
      <c r="E89" s="7" t="s">
        <v>1811</v>
      </c>
      <c r="F89" s="7" t="s">
        <v>1811</v>
      </c>
      <c r="G89" s="7" t="s">
        <v>1812</v>
      </c>
      <c r="H89" s="7" t="s">
        <v>1905</v>
      </c>
      <c r="I89" s="7"/>
      <c r="J89" s="7" t="s">
        <v>1811</v>
      </c>
      <c r="K89" s="7"/>
      <c r="L89" s="4"/>
      <c r="M89" s="4"/>
      <c r="N89" s="4"/>
      <c r="O89" s="4"/>
      <c r="P89" s="4"/>
      <c r="Q89" s="4"/>
      <c r="R89" s="4"/>
      <c r="S89" s="4"/>
      <c r="T89" s="4"/>
    </row>
    <row r="90">
      <c r="A90" s="7" t="s">
        <v>241</v>
      </c>
      <c r="B90" s="7" t="s">
        <v>1899</v>
      </c>
      <c r="C90" s="7" t="s">
        <v>1906</v>
      </c>
      <c r="D90" s="7" t="s">
        <v>1817</v>
      </c>
      <c r="E90" s="7" t="s">
        <v>1817</v>
      </c>
      <c r="F90" s="7" t="s">
        <v>1811</v>
      </c>
      <c r="G90" s="7" t="s">
        <v>1823</v>
      </c>
      <c r="H90" s="7" t="s">
        <v>1907</v>
      </c>
      <c r="I90" s="7"/>
      <c r="J90" s="7" t="s">
        <v>1811</v>
      </c>
      <c r="K90" s="7"/>
      <c r="L90" s="4"/>
      <c r="M90" s="4"/>
      <c r="N90" s="4"/>
      <c r="O90" s="4"/>
      <c r="P90" s="4"/>
      <c r="Q90" s="4"/>
      <c r="R90" s="4"/>
      <c r="S90" s="4"/>
      <c r="T90" s="4"/>
    </row>
    <row r="91">
      <c r="A91" s="7" t="s">
        <v>242</v>
      </c>
      <c r="B91" s="7" t="s">
        <v>1891</v>
      </c>
      <c r="C91" s="7" t="s">
        <v>1908</v>
      </c>
      <c r="D91" s="7" t="s">
        <v>1817</v>
      </c>
      <c r="E91" s="7" t="s">
        <v>1817</v>
      </c>
      <c r="F91" s="7" t="s">
        <v>1811</v>
      </c>
      <c r="G91" s="7" t="s">
        <v>1823</v>
      </c>
      <c r="H91" s="7" t="s">
        <v>1909</v>
      </c>
      <c r="I91" s="7"/>
      <c r="J91" s="7" t="s">
        <v>1811</v>
      </c>
      <c r="K91" s="7"/>
      <c r="L91" s="4"/>
      <c r="M91" s="4"/>
      <c r="N91" s="4"/>
      <c r="O91" s="4"/>
      <c r="P91" s="4"/>
      <c r="Q91" s="4"/>
      <c r="R91" s="4"/>
      <c r="S91" s="4"/>
      <c r="T91" s="4"/>
    </row>
    <row r="92">
      <c r="A92" s="7" t="s">
        <v>243</v>
      </c>
      <c r="B92" s="7" t="s">
        <v>1891</v>
      </c>
      <c r="C92" s="7" t="s">
        <v>1908</v>
      </c>
      <c r="D92" s="7" t="s">
        <v>1817</v>
      </c>
      <c r="E92" s="7" t="s">
        <v>1817</v>
      </c>
      <c r="F92" s="7" t="s">
        <v>1811</v>
      </c>
      <c r="G92" s="7" t="s">
        <v>1823</v>
      </c>
      <c r="H92" s="7" t="s">
        <v>1909</v>
      </c>
      <c r="I92" s="7"/>
      <c r="J92" s="7" t="s">
        <v>1811</v>
      </c>
      <c r="K92" s="7"/>
      <c r="L92" s="4"/>
      <c r="M92" s="4"/>
      <c r="N92" s="4"/>
      <c r="O92" s="4"/>
      <c r="P92" s="4"/>
      <c r="Q92" s="4"/>
      <c r="R92" s="4"/>
      <c r="S92" s="4"/>
      <c r="T92" s="4"/>
    </row>
    <row r="93">
      <c r="A93" s="7" t="s">
        <v>244</v>
      </c>
      <c r="B93" s="7" t="s">
        <v>1891</v>
      </c>
      <c r="C93" s="7" t="s">
        <v>1892</v>
      </c>
      <c r="D93" s="7" t="s">
        <v>1817</v>
      </c>
      <c r="E93" s="7" t="s">
        <v>1817</v>
      </c>
      <c r="F93" s="7" t="s">
        <v>1811</v>
      </c>
      <c r="G93" s="7" t="s">
        <v>1823</v>
      </c>
      <c r="H93" s="7" t="s">
        <v>1909</v>
      </c>
      <c r="I93" s="7"/>
      <c r="J93" s="7" t="s">
        <v>1811</v>
      </c>
      <c r="K93" s="7"/>
      <c r="L93" s="4"/>
      <c r="M93" s="4"/>
      <c r="N93" s="4"/>
      <c r="O93" s="4"/>
      <c r="P93" s="4"/>
      <c r="Q93" s="4"/>
      <c r="R93" s="4"/>
      <c r="S93" s="4"/>
      <c r="T93" s="4"/>
    </row>
    <row r="94">
      <c r="A94" s="7" t="s">
        <v>245</v>
      </c>
      <c r="B94" s="7" t="s">
        <v>1884</v>
      </c>
      <c r="C94" s="7" t="s">
        <v>1910</v>
      </c>
      <c r="D94" s="7" t="s">
        <v>1817</v>
      </c>
      <c r="E94" s="7" t="s">
        <v>1817</v>
      </c>
      <c r="F94" s="7" t="s">
        <v>1811</v>
      </c>
      <c r="G94" s="7" t="s">
        <v>1823</v>
      </c>
      <c r="H94" s="7" t="s">
        <v>1911</v>
      </c>
      <c r="I94" s="7"/>
      <c r="J94" s="7" t="s">
        <v>1811</v>
      </c>
      <c r="K94" s="7"/>
      <c r="L94" s="4"/>
      <c r="M94" s="4"/>
      <c r="N94" s="4"/>
      <c r="O94" s="4"/>
      <c r="P94" s="4"/>
      <c r="Q94" s="4"/>
      <c r="R94" s="4"/>
      <c r="S94" s="4"/>
      <c r="T94" s="4"/>
    </row>
    <row r="95">
      <c r="A95" s="7" t="s">
        <v>246</v>
      </c>
      <c r="B95" s="7" t="s">
        <v>1884</v>
      </c>
      <c r="C95" s="7" t="s">
        <v>1910</v>
      </c>
      <c r="D95" s="7" t="s">
        <v>1817</v>
      </c>
      <c r="E95" s="7" t="s">
        <v>1817</v>
      </c>
      <c r="F95" s="7" t="s">
        <v>1811</v>
      </c>
      <c r="G95" s="7" t="s">
        <v>1823</v>
      </c>
      <c r="H95" s="7" t="s">
        <v>1911</v>
      </c>
      <c r="I95" s="7"/>
      <c r="J95" s="7" t="s">
        <v>1811</v>
      </c>
      <c r="K95" s="7"/>
      <c r="L95" s="4"/>
      <c r="M95" s="4"/>
      <c r="N95" s="4"/>
      <c r="O95" s="4"/>
      <c r="P95" s="4"/>
      <c r="Q95" s="4"/>
      <c r="R95" s="4"/>
      <c r="S95" s="4"/>
      <c r="T95" s="4"/>
    </row>
    <row r="96">
      <c r="A96" s="7" t="s">
        <v>247</v>
      </c>
      <c r="B96" s="7" t="s">
        <v>1868</v>
      </c>
      <c r="C96" s="7" t="s">
        <v>1912</v>
      </c>
      <c r="D96" s="7" t="s">
        <v>1817</v>
      </c>
      <c r="E96" s="7" t="s">
        <v>1817</v>
      </c>
      <c r="F96" s="7" t="s">
        <v>1811</v>
      </c>
      <c r="G96" s="7" t="s">
        <v>1823</v>
      </c>
      <c r="H96" s="7" t="s">
        <v>1913</v>
      </c>
      <c r="I96" s="7"/>
      <c r="J96" s="7" t="s">
        <v>1811</v>
      </c>
      <c r="K96" s="7"/>
      <c r="L96" s="4"/>
      <c r="M96" s="4"/>
      <c r="N96" s="4"/>
      <c r="O96" s="4"/>
      <c r="P96" s="4"/>
      <c r="Q96" s="4"/>
      <c r="R96" s="4"/>
      <c r="S96" s="4"/>
      <c r="T96" s="4"/>
    </row>
    <row r="97">
      <c r="A97" s="7" t="s">
        <v>248</v>
      </c>
      <c r="B97" s="7" t="s">
        <v>1868</v>
      </c>
      <c r="C97" s="7" t="s">
        <v>1912</v>
      </c>
      <c r="D97" s="7" t="s">
        <v>1817</v>
      </c>
      <c r="E97" s="7" t="s">
        <v>1817</v>
      </c>
      <c r="F97" s="7" t="s">
        <v>1811</v>
      </c>
      <c r="G97" s="7" t="s">
        <v>1823</v>
      </c>
      <c r="H97" s="7" t="s">
        <v>1913</v>
      </c>
      <c r="I97" s="7"/>
      <c r="J97" s="7" t="s">
        <v>1811</v>
      </c>
      <c r="K97" s="7"/>
      <c r="L97" s="4"/>
      <c r="M97" s="4"/>
      <c r="N97" s="4"/>
      <c r="O97" s="4"/>
      <c r="P97" s="4"/>
      <c r="Q97" s="4"/>
      <c r="R97" s="4"/>
      <c r="S97" s="4"/>
      <c r="T97" s="4"/>
    </row>
    <row r="98">
      <c r="A98" s="7" t="s">
        <v>249</v>
      </c>
      <c r="B98" s="7" t="s">
        <v>1893</v>
      </c>
      <c r="C98" s="7" t="s">
        <v>1914</v>
      </c>
      <c r="D98" s="7" t="s">
        <v>1817</v>
      </c>
      <c r="E98" s="7" t="s">
        <v>1817</v>
      </c>
      <c r="F98" s="7" t="s">
        <v>1811</v>
      </c>
      <c r="G98" s="7" t="s">
        <v>1823</v>
      </c>
      <c r="H98" s="7" t="s">
        <v>1915</v>
      </c>
      <c r="I98" s="7"/>
      <c r="J98" s="7" t="s">
        <v>1811</v>
      </c>
      <c r="K98" s="7"/>
      <c r="L98" s="4"/>
      <c r="M98" s="4"/>
      <c r="N98" s="4"/>
      <c r="O98" s="4"/>
      <c r="P98" s="4"/>
      <c r="Q98" s="4"/>
      <c r="R98" s="4"/>
      <c r="S98" s="4"/>
      <c r="T98" s="4"/>
    </row>
    <row r="99">
      <c r="A99" s="7" t="s">
        <v>250</v>
      </c>
      <c r="B99" s="7" t="s">
        <v>1874</v>
      </c>
      <c r="C99" s="7" t="s">
        <v>1916</v>
      </c>
      <c r="D99" s="7" t="s">
        <v>1817</v>
      </c>
      <c r="E99" s="7" t="s">
        <v>1817</v>
      </c>
      <c r="F99" s="7" t="s">
        <v>1811</v>
      </c>
      <c r="G99" s="7" t="s">
        <v>1823</v>
      </c>
      <c r="H99" s="7" t="s">
        <v>1917</v>
      </c>
      <c r="I99" s="7"/>
      <c r="J99" s="7" t="s">
        <v>1811</v>
      </c>
      <c r="K99" s="7"/>
      <c r="L99" s="4"/>
      <c r="M99" s="4"/>
      <c r="N99" s="4"/>
      <c r="O99" s="4"/>
      <c r="P99" s="4"/>
      <c r="Q99" s="4"/>
      <c r="R99" s="4"/>
      <c r="S99" s="4"/>
      <c r="T99" s="4"/>
    </row>
    <row r="100">
      <c r="A100" s="7" t="s">
        <v>251</v>
      </c>
      <c r="B100" s="7" t="s">
        <v>1874</v>
      </c>
      <c r="C100" s="7" t="s">
        <v>1916</v>
      </c>
      <c r="D100" s="7" t="s">
        <v>1817</v>
      </c>
      <c r="E100" s="7" t="s">
        <v>1817</v>
      </c>
      <c r="F100" s="7" t="s">
        <v>1811</v>
      </c>
      <c r="G100" s="7" t="s">
        <v>1823</v>
      </c>
      <c r="H100" s="7" t="s">
        <v>1917</v>
      </c>
      <c r="I100" s="7"/>
      <c r="J100" s="7" t="s">
        <v>1811</v>
      </c>
      <c r="K100" s="7"/>
      <c r="L100" s="4"/>
      <c r="M100" s="4"/>
      <c r="N100" s="4"/>
      <c r="O100" s="4"/>
      <c r="P100" s="4"/>
      <c r="Q100" s="4"/>
      <c r="R100" s="4"/>
      <c r="S100" s="4"/>
      <c r="T100" s="4"/>
    </row>
    <row r="101">
      <c r="A101" s="7" t="s">
        <v>252</v>
      </c>
      <c r="B101" s="7" t="s">
        <v>1863</v>
      </c>
      <c r="C101" s="7" t="s">
        <v>1918</v>
      </c>
      <c r="D101" s="7" t="s">
        <v>1817</v>
      </c>
      <c r="E101" s="7" t="s">
        <v>1817</v>
      </c>
      <c r="F101" s="7" t="s">
        <v>1811</v>
      </c>
      <c r="G101" s="7" t="s">
        <v>1823</v>
      </c>
      <c r="H101" s="7" t="s">
        <v>1919</v>
      </c>
      <c r="I101" s="7"/>
      <c r="J101" s="7" t="s">
        <v>1811</v>
      </c>
      <c r="K101" s="7"/>
      <c r="L101" s="4"/>
      <c r="M101" s="4"/>
      <c r="N101" s="4"/>
      <c r="O101" s="4"/>
      <c r="P101" s="4"/>
      <c r="Q101" s="4"/>
      <c r="R101" s="4"/>
      <c r="S101" s="4"/>
      <c r="T101" s="4"/>
    </row>
    <row r="102">
      <c r="A102" s="7" t="s">
        <v>253</v>
      </c>
      <c r="B102" s="7" t="s">
        <v>1863</v>
      </c>
      <c r="C102" s="7" t="s">
        <v>1918</v>
      </c>
      <c r="D102" s="7" t="s">
        <v>1817</v>
      </c>
      <c r="E102" s="7" t="s">
        <v>1817</v>
      </c>
      <c r="F102" s="7" t="s">
        <v>1811</v>
      </c>
      <c r="G102" s="7" t="s">
        <v>1823</v>
      </c>
      <c r="H102" s="7" t="s">
        <v>1919</v>
      </c>
      <c r="I102" s="7"/>
      <c r="J102" s="7" t="s">
        <v>1811</v>
      </c>
      <c r="K102" s="7"/>
      <c r="L102" s="4"/>
      <c r="M102" s="4"/>
      <c r="N102" s="4"/>
      <c r="O102" s="4"/>
      <c r="P102" s="4"/>
      <c r="Q102" s="4"/>
      <c r="R102" s="4"/>
      <c r="S102" s="4"/>
      <c r="T102" s="4"/>
    </row>
    <row r="103">
      <c r="A103" s="7" t="s">
        <v>254</v>
      </c>
      <c r="B103" s="7" t="s">
        <v>1903</v>
      </c>
      <c r="C103" s="7" t="s">
        <v>1920</v>
      </c>
      <c r="D103" s="7" t="s">
        <v>1817</v>
      </c>
      <c r="E103" s="7" t="s">
        <v>1817</v>
      </c>
      <c r="F103" s="7" t="s">
        <v>1811</v>
      </c>
      <c r="G103" s="7" t="s">
        <v>1823</v>
      </c>
      <c r="H103" s="7" t="s">
        <v>1921</v>
      </c>
      <c r="I103" s="7"/>
      <c r="J103" s="7" t="s">
        <v>1811</v>
      </c>
      <c r="K103" s="7"/>
      <c r="L103" s="4"/>
      <c r="M103" s="4"/>
      <c r="N103" s="4"/>
      <c r="O103" s="4"/>
      <c r="P103" s="4"/>
      <c r="Q103" s="4"/>
      <c r="R103" s="4"/>
      <c r="S103" s="4"/>
      <c r="T103" s="4"/>
    </row>
    <row r="104">
      <c r="A104" s="7" t="s">
        <v>255</v>
      </c>
      <c r="B104" s="7" t="s">
        <v>1903</v>
      </c>
      <c r="C104" s="7" t="s">
        <v>1922</v>
      </c>
      <c r="D104" s="7" t="s">
        <v>1817</v>
      </c>
      <c r="E104" s="7" t="s">
        <v>1817</v>
      </c>
      <c r="F104" s="7" t="s">
        <v>1811</v>
      </c>
      <c r="G104" s="7" t="s">
        <v>1823</v>
      </c>
      <c r="H104" s="7" t="s">
        <v>1921</v>
      </c>
      <c r="I104" s="7"/>
      <c r="J104" s="7" t="s">
        <v>1811</v>
      </c>
      <c r="K104" s="7"/>
      <c r="L104" s="4"/>
      <c r="M104" s="4"/>
      <c r="N104" s="4"/>
      <c r="O104" s="4"/>
      <c r="P104" s="4"/>
      <c r="Q104" s="4"/>
      <c r="R104" s="4"/>
      <c r="S104" s="4"/>
      <c r="T104" s="4"/>
    </row>
    <row r="105">
      <c r="A105" s="7" t="s">
        <v>256</v>
      </c>
      <c r="B105" s="7" t="s">
        <v>1903</v>
      </c>
      <c r="C105" s="7" t="s">
        <v>1922</v>
      </c>
      <c r="D105" s="7" t="s">
        <v>1817</v>
      </c>
      <c r="E105" s="7" t="s">
        <v>1817</v>
      </c>
      <c r="F105" s="7" t="s">
        <v>1811</v>
      </c>
      <c r="G105" s="7" t="s">
        <v>1823</v>
      </c>
      <c r="H105" s="7" t="s">
        <v>1921</v>
      </c>
      <c r="I105" s="7"/>
      <c r="J105" s="7" t="s">
        <v>1811</v>
      </c>
      <c r="K105" s="7"/>
      <c r="L105" s="4"/>
      <c r="M105" s="4"/>
      <c r="N105" s="4"/>
      <c r="O105" s="4"/>
      <c r="P105" s="4"/>
      <c r="Q105" s="4"/>
      <c r="R105" s="4"/>
      <c r="S105" s="4"/>
      <c r="T105" s="4"/>
    </row>
    <row r="106">
      <c r="A106" s="7" t="s">
        <v>257</v>
      </c>
      <c r="B106" s="7" t="s">
        <v>1870</v>
      </c>
      <c r="C106" s="7" t="s">
        <v>1871</v>
      </c>
      <c r="D106" s="7" t="s">
        <v>1817</v>
      </c>
      <c r="E106" s="7" t="s">
        <v>1817</v>
      </c>
      <c r="F106" s="7" t="s">
        <v>1811</v>
      </c>
      <c r="G106" s="7" t="s">
        <v>1823</v>
      </c>
      <c r="H106" s="7" t="s">
        <v>1923</v>
      </c>
      <c r="I106" s="7"/>
      <c r="J106" s="7" t="s">
        <v>1811</v>
      </c>
      <c r="K106" s="7"/>
      <c r="L106" s="4"/>
      <c r="M106" s="4"/>
      <c r="N106" s="4"/>
      <c r="O106" s="4"/>
      <c r="P106" s="4"/>
      <c r="Q106" s="4"/>
      <c r="R106" s="4"/>
      <c r="S106" s="4"/>
      <c r="T106" s="4"/>
    </row>
    <row r="107">
      <c r="A107" s="7" t="s">
        <v>258</v>
      </c>
      <c r="B107" s="7" t="s">
        <v>1870</v>
      </c>
      <c r="C107" s="7" t="s">
        <v>1871</v>
      </c>
      <c r="D107" s="7" t="s">
        <v>1817</v>
      </c>
      <c r="E107" s="7" t="s">
        <v>1817</v>
      </c>
      <c r="F107" s="7" t="s">
        <v>1811</v>
      </c>
      <c r="G107" s="7" t="s">
        <v>1823</v>
      </c>
      <c r="H107" s="7" t="s">
        <v>1923</v>
      </c>
      <c r="I107" s="7"/>
      <c r="J107" s="7" t="s">
        <v>1811</v>
      </c>
      <c r="K107" s="7"/>
      <c r="L107" s="4"/>
      <c r="M107" s="4"/>
      <c r="N107" s="4"/>
      <c r="O107" s="4"/>
      <c r="P107" s="4"/>
      <c r="Q107" s="4"/>
      <c r="R107" s="4"/>
      <c r="S107" s="4"/>
      <c r="T107" s="4"/>
    </row>
    <row r="108">
      <c r="A108" s="7" t="s">
        <v>259</v>
      </c>
      <c r="B108" s="7" t="s">
        <v>1880</v>
      </c>
      <c r="C108" s="7" t="s">
        <v>1924</v>
      </c>
      <c r="D108" s="7" t="s">
        <v>1817</v>
      </c>
      <c r="E108" s="7" t="s">
        <v>1817</v>
      </c>
      <c r="F108" s="7" t="s">
        <v>1811</v>
      </c>
      <c r="G108" s="7" t="s">
        <v>1823</v>
      </c>
      <c r="H108" s="7" t="s">
        <v>1925</v>
      </c>
      <c r="I108" s="7"/>
      <c r="J108" s="7" t="s">
        <v>1811</v>
      </c>
      <c r="K108" s="7"/>
      <c r="L108" s="4"/>
      <c r="M108" s="4"/>
      <c r="N108" s="4"/>
      <c r="O108" s="4"/>
      <c r="P108" s="4"/>
      <c r="Q108" s="4"/>
      <c r="R108" s="4"/>
      <c r="S108" s="4"/>
      <c r="T108" s="4"/>
    </row>
    <row r="109">
      <c r="A109" s="7" t="s">
        <v>260</v>
      </c>
      <c r="B109" s="7" t="s">
        <v>1880</v>
      </c>
      <c r="C109" s="7" t="s">
        <v>1924</v>
      </c>
      <c r="D109" s="7" t="s">
        <v>1817</v>
      </c>
      <c r="E109" s="7" t="s">
        <v>1817</v>
      </c>
      <c r="F109" s="7" t="s">
        <v>1811</v>
      </c>
      <c r="G109" s="7" t="s">
        <v>1823</v>
      </c>
      <c r="H109" s="7" t="s">
        <v>1925</v>
      </c>
      <c r="I109" s="7"/>
      <c r="J109" s="7" t="s">
        <v>1811</v>
      </c>
      <c r="K109" s="7"/>
      <c r="L109" s="4"/>
      <c r="M109" s="4"/>
      <c r="N109" s="4"/>
      <c r="O109" s="4"/>
      <c r="P109" s="4"/>
      <c r="Q109" s="4"/>
      <c r="R109" s="4"/>
      <c r="S109" s="4"/>
      <c r="T109" s="4"/>
    </row>
    <row r="110">
      <c r="A110" s="7" t="s">
        <v>261</v>
      </c>
      <c r="B110" s="7" t="s">
        <v>1852</v>
      </c>
      <c r="C110" s="7" t="s">
        <v>1853</v>
      </c>
      <c r="D110" s="7" t="s">
        <v>1817</v>
      </c>
      <c r="E110" s="7" t="s">
        <v>1817</v>
      </c>
      <c r="F110" s="7" t="s">
        <v>1811</v>
      </c>
      <c r="G110" s="7" t="s">
        <v>1823</v>
      </c>
      <c r="H110" s="7" t="s">
        <v>1926</v>
      </c>
      <c r="I110" s="7"/>
      <c r="J110" s="7" t="s">
        <v>1811</v>
      </c>
      <c r="K110" s="7"/>
      <c r="L110" s="4"/>
      <c r="M110" s="4"/>
      <c r="N110" s="4"/>
      <c r="O110" s="4"/>
      <c r="P110" s="4"/>
      <c r="Q110" s="4"/>
      <c r="R110" s="4"/>
      <c r="S110" s="4"/>
      <c r="T110" s="4"/>
    </row>
    <row r="111">
      <c r="A111" s="7" t="s">
        <v>262</v>
      </c>
      <c r="B111" s="7" t="s">
        <v>1852</v>
      </c>
      <c r="C111" s="7" t="s">
        <v>1853</v>
      </c>
      <c r="D111" s="7" t="s">
        <v>1817</v>
      </c>
      <c r="E111" s="7" t="s">
        <v>1817</v>
      </c>
      <c r="F111" s="7" t="s">
        <v>1811</v>
      </c>
      <c r="G111" s="7" t="s">
        <v>1823</v>
      </c>
      <c r="H111" s="7" t="s">
        <v>1926</v>
      </c>
      <c r="I111" s="7"/>
      <c r="J111" s="7" t="s">
        <v>1811</v>
      </c>
      <c r="K111" s="7"/>
      <c r="L111" s="4"/>
      <c r="M111" s="4"/>
      <c r="N111" s="4"/>
      <c r="O111" s="4"/>
      <c r="P111" s="4"/>
      <c r="Q111" s="4"/>
      <c r="R111" s="4"/>
      <c r="S111" s="4"/>
      <c r="T111" s="4"/>
    </row>
    <row r="112">
      <c r="A112" s="7" t="s">
        <v>263</v>
      </c>
      <c r="B112" s="7" t="s">
        <v>1877</v>
      </c>
      <c r="C112" s="7" t="s">
        <v>1878</v>
      </c>
      <c r="D112" s="7" t="s">
        <v>1817</v>
      </c>
      <c r="E112" s="7" t="s">
        <v>1817</v>
      </c>
      <c r="F112" s="7" t="s">
        <v>1811</v>
      </c>
      <c r="G112" s="7" t="s">
        <v>1823</v>
      </c>
      <c r="H112" s="7" t="s">
        <v>1927</v>
      </c>
      <c r="I112" s="7"/>
      <c r="J112" s="7" t="s">
        <v>1811</v>
      </c>
      <c r="K112" s="7"/>
      <c r="L112" s="4"/>
      <c r="M112" s="4"/>
      <c r="N112" s="4"/>
      <c r="O112" s="4"/>
      <c r="P112" s="4"/>
      <c r="Q112" s="4"/>
      <c r="R112" s="4"/>
      <c r="S112" s="4"/>
      <c r="T112" s="4"/>
    </row>
    <row r="113">
      <c r="A113" s="7" t="s">
        <v>264</v>
      </c>
      <c r="B113" s="7" t="s">
        <v>1877</v>
      </c>
      <c r="C113" s="7" t="s">
        <v>1928</v>
      </c>
      <c r="D113" s="7" t="s">
        <v>1817</v>
      </c>
      <c r="E113" s="7" t="s">
        <v>1817</v>
      </c>
      <c r="F113" s="7" t="s">
        <v>1811</v>
      </c>
      <c r="G113" s="7" t="s">
        <v>1823</v>
      </c>
      <c r="H113" s="7" t="s">
        <v>1927</v>
      </c>
      <c r="I113" s="7"/>
      <c r="J113" s="7" t="s">
        <v>1811</v>
      </c>
      <c r="K113" s="7"/>
      <c r="L113" s="4"/>
      <c r="M113" s="4"/>
      <c r="N113" s="4"/>
      <c r="O113" s="4"/>
      <c r="P113" s="4"/>
      <c r="Q113" s="4"/>
      <c r="R113" s="4"/>
      <c r="S113" s="4"/>
      <c r="T113" s="4"/>
    </row>
    <row r="114">
      <c r="A114" s="7" t="s">
        <v>265</v>
      </c>
      <c r="B114" s="7" t="s">
        <v>1899</v>
      </c>
      <c r="C114" s="7" t="s">
        <v>1929</v>
      </c>
      <c r="D114" s="7" t="s">
        <v>1817</v>
      </c>
      <c r="E114" s="7" t="s">
        <v>1817</v>
      </c>
      <c r="F114" s="7" t="s">
        <v>1811</v>
      </c>
      <c r="G114" s="7" t="s">
        <v>1823</v>
      </c>
      <c r="H114" s="7" t="s">
        <v>1930</v>
      </c>
      <c r="I114" s="7"/>
      <c r="J114" s="7" t="s">
        <v>1811</v>
      </c>
      <c r="K114" s="7"/>
      <c r="L114" s="4"/>
      <c r="M114" s="4"/>
      <c r="N114" s="4"/>
      <c r="O114" s="4"/>
      <c r="P114" s="4"/>
      <c r="Q114" s="4"/>
      <c r="R114" s="4"/>
      <c r="S114" s="4"/>
      <c r="T114" s="4"/>
    </row>
    <row r="115">
      <c r="A115" s="7" t="s">
        <v>266</v>
      </c>
      <c r="B115" s="7" t="s">
        <v>1899</v>
      </c>
      <c r="C115" s="7" t="s">
        <v>1929</v>
      </c>
      <c r="D115" s="7" t="s">
        <v>1817</v>
      </c>
      <c r="E115" s="7" t="s">
        <v>1817</v>
      </c>
      <c r="F115" s="7" t="s">
        <v>1811</v>
      </c>
      <c r="G115" s="7" t="s">
        <v>1823</v>
      </c>
      <c r="H115" s="7" t="s">
        <v>1930</v>
      </c>
      <c r="I115" s="7"/>
      <c r="J115" s="7" t="s">
        <v>1811</v>
      </c>
      <c r="K115" s="7"/>
      <c r="L115" s="4"/>
      <c r="M115" s="4"/>
      <c r="N115" s="4"/>
      <c r="O115" s="4"/>
      <c r="P115" s="4"/>
      <c r="Q115" s="4"/>
      <c r="R115" s="4"/>
      <c r="S115" s="4"/>
      <c r="T115" s="4"/>
    </row>
    <row r="116">
      <c r="A116" s="7" t="s">
        <v>267</v>
      </c>
      <c r="B116" s="7" t="s">
        <v>1899</v>
      </c>
      <c r="C116" s="7" t="s">
        <v>1929</v>
      </c>
      <c r="D116" s="7" t="s">
        <v>1817</v>
      </c>
      <c r="E116" s="7" t="s">
        <v>1817</v>
      </c>
      <c r="F116" s="7" t="s">
        <v>1811</v>
      </c>
      <c r="G116" s="7" t="s">
        <v>1823</v>
      </c>
      <c r="H116" s="7" t="s">
        <v>1930</v>
      </c>
      <c r="I116" s="7"/>
      <c r="J116" s="7" t="s">
        <v>1811</v>
      </c>
      <c r="K116" s="7"/>
      <c r="L116" s="4"/>
      <c r="M116" s="4"/>
      <c r="N116" s="4"/>
      <c r="O116" s="4"/>
      <c r="P116" s="4"/>
      <c r="Q116" s="4"/>
      <c r="R116" s="4"/>
      <c r="S116" s="4"/>
      <c r="T116" s="4"/>
    </row>
    <row r="117">
      <c r="A117" s="7" t="s">
        <v>268</v>
      </c>
      <c r="B117" s="7" t="s">
        <v>1809</v>
      </c>
      <c r="C117" s="7" t="s">
        <v>1810</v>
      </c>
      <c r="D117" s="7" t="s">
        <v>1817</v>
      </c>
      <c r="E117" s="7" t="s">
        <v>1817</v>
      </c>
      <c r="F117" s="7" t="s">
        <v>1811</v>
      </c>
      <c r="G117" s="7" t="s">
        <v>1823</v>
      </c>
      <c r="H117" s="7" t="s">
        <v>1931</v>
      </c>
      <c r="I117" s="7"/>
      <c r="J117" s="7" t="s">
        <v>1811</v>
      </c>
      <c r="K117" s="7"/>
      <c r="L117" s="4"/>
      <c r="M117" s="4"/>
      <c r="N117" s="4"/>
      <c r="O117" s="4"/>
      <c r="P117" s="4"/>
      <c r="Q117" s="4"/>
      <c r="R117" s="4"/>
      <c r="S117" s="4"/>
      <c r="T117" s="4"/>
    </row>
    <row r="118">
      <c r="A118" s="7" t="s">
        <v>269</v>
      </c>
      <c r="B118" s="7" t="s">
        <v>1899</v>
      </c>
      <c r="C118" s="7" t="s">
        <v>1932</v>
      </c>
      <c r="D118" s="7" t="s">
        <v>1817</v>
      </c>
      <c r="E118" s="7" t="s">
        <v>1817</v>
      </c>
      <c r="F118" s="7" t="s">
        <v>1811</v>
      </c>
      <c r="G118" s="7" t="s">
        <v>1823</v>
      </c>
      <c r="H118" s="7" t="s">
        <v>1933</v>
      </c>
      <c r="I118" s="7"/>
      <c r="J118" s="7" t="s">
        <v>1811</v>
      </c>
      <c r="K118" s="7"/>
      <c r="L118" s="4"/>
      <c r="M118" s="4"/>
      <c r="N118" s="4"/>
      <c r="O118" s="4"/>
      <c r="P118" s="4"/>
      <c r="Q118" s="4"/>
      <c r="R118" s="4"/>
      <c r="S118" s="4"/>
      <c r="T118" s="4"/>
    </row>
    <row r="119">
      <c r="A119" s="7" t="s">
        <v>270</v>
      </c>
      <c r="B119" s="7" t="s">
        <v>1877</v>
      </c>
      <c r="C119" s="7" t="s">
        <v>1934</v>
      </c>
      <c r="D119" s="7" t="s">
        <v>1817</v>
      </c>
      <c r="E119" s="7" t="s">
        <v>1811</v>
      </c>
      <c r="F119" s="7" t="s">
        <v>1811</v>
      </c>
      <c r="G119" s="7" t="s">
        <v>1823</v>
      </c>
      <c r="H119" s="7" t="s">
        <v>1935</v>
      </c>
      <c r="I119" s="7"/>
      <c r="J119" s="7" t="s">
        <v>1811</v>
      </c>
      <c r="K119" s="7"/>
      <c r="L119" s="4"/>
      <c r="M119" s="4"/>
      <c r="N119" s="4"/>
      <c r="O119" s="4"/>
      <c r="P119" s="4"/>
      <c r="Q119" s="4"/>
      <c r="R119" s="4"/>
      <c r="S119" s="4"/>
      <c r="T119" s="4"/>
    </row>
    <row r="120">
      <c r="A120" s="7" t="s">
        <v>271</v>
      </c>
      <c r="B120" s="7" t="s">
        <v>1874</v>
      </c>
      <c r="C120" s="7" t="s">
        <v>1875</v>
      </c>
      <c r="D120" s="7" t="s">
        <v>1817</v>
      </c>
      <c r="E120" s="7" t="s">
        <v>1811</v>
      </c>
      <c r="F120" s="7" t="s">
        <v>1811</v>
      </c>
      <c r="G120" s="7" t="s">
        <v>1827</v>
      </c>
      <c r="H120" s="7" t="s">
        <v>1936</v>
      </c>
      <c r="I120" s="7"/>
      <c r="J120" s="7" t="s">
        <v>1811</v>
      </c>
      <c r="K120" s="7"/>
      <c r="L120" s="4"/>
      <c r="M120" s="4"/>
      <c r="N120" s="4"/>
      <c r="O120" s="4"/>
      <c r="P120" s="4"/>
      <c r="Q120" s="4"/>
      <c r="R120" s="4"/>
      <c r="S120" s="4"/>
      <c r="T120" s="4"/>
    </row>
    <row r="121">
      <c r="A121" s="7" t="s">
        <v>272</v>
      </c>
      <c r="B121" s="7" t="s">
        <v>1874</v>
      </c>
      <c r="C121" s="7" t="s">
        <v>1875</v>
      </c>
      <c r="D121" s="7" t="s">
        <v>1817</v>
      </c>
      <c r="E121" s="7" t="s">
        <v>1811</v>
      </c>
      <c r="F121" s="7" t="s">
        <v>1811</v>
      </c>
      <c r="G121" s="7" t="s">
        <v>1827</v>
      </c>
      <c r="H121" s="7" t="s">
        <v>1936</v>
      </c>
      <c r="I121" s="7"/>
      <c r="J121" s="7" t="s">
        <v>1811</v>
      </c>
      <c r="K121" s="7"/>
      <c r="L121" s="4"/>
      <c r="M121" s="4"/>
      <c r="N121" s="4"/>
      <c r="O121" s="4"/>
      <c r="P121" s="4"/>
      <c r="Q121" s="4"/>
      <c r="R121" s="4"/>
      <c r="S121" s="4"/>
      <c r="T121" s="4"/>
    </row>
    <row r="122">
      <c r="A122" s="7" t="s">
        <v>273</v>
      </c>
      <c r="B122" s="7" t="s">
        <v>1815</v>
      </c>
      <c r="C122" s="7" t="s">
        <v>1816</v>
      </c>
      <c r="D122" s="7" t="s">
        <v>1817</v>
      </c>
      <c r="E122" s="7" t="s">
        <v>1817</v>
      </c>
      <c r="F122" s="7" t="s">
        <v>1811</v>
      </c>
      <c r="G122" s="7" t="s">
        <v>1818</v>
      </c>
      <c r="H122" s="7" t="s">
        <v>1821</v>
      </c>
      <c r="I122" s="7"/>
      <c r="J122" s="7" t="s">
        <v>1811</v>
      </c>
      <c r="K122" s="7"/>
      <c r="L122" s="4"/>
      <c r="M122" s="4"/>
      <c r="N122" s="4"/>
      <c r="O122" s="4"/>
      <c r="P122" s="4"/>
      <c r="Q122" s="4"/>
      <c r="R122" s="4"/>
      <c r="S122" s="4"/>
      <c r="T122" s="4"/>
    </row>
    <row r="123">
      <c r="A123" s="7" t="s">
        <v>274</v>
      </c>
      <c r="B123" s="7" t="s">
        <v>1893</v>
      </c>
      <c r="C123" s="7" t="s">
        <v>1937</v>
      </c>
      <c r="D123" s="7" t="s">
        <v>1811</v>
      </c>
      <c r="E123" s="7" t="s">
        <v>1811</v>
      </c>
      <c r="F123" s="7" t="s">
        <v>1811</v>
      </c>
      <c r="G123" s="7" t="s">
        <v>1818</v>
      </c>
      <c r="H123" s="7" t="s">
        <v>1938</v>
      </c>
      <c r="I123" s="7" t="s">
        <v>1811</v>
      </c>
      <c r="J123" s="7" t="s">
        <v>1817</v>
      </c>
      <c r="K123" s="7" t="s">
        <v>1939</v>
      </c>
      <c r="L123" s="4"/>
      <c r="M123" s="4"/>
      <c r="N123" s="4"/>
      <c r="O123" s="4"/>
      <c r="P123" s="4"/>
      <c r="Q123" s="4"/>
      <c r="R123" s="4"/>
      <c r="S123" s="4"/>
      <c r="T123" s="4"/>
    </row>
    <row r="124">
      <c r="A124" s="7" t="s">
        <v>275</v>
      </c>
      <c r="B124" s="7" t="s">
        <v>1893</v>
      </c>
      <c r="C124" s="7" t="s">
        <v>1914</v>
      </c>
      <c r="D124" s="7" t="s">
        <v>1817</v>
      </c>
      <c r="E124" s="7" t="s">
        <v>1817</v>
      </c>
      <c r="F124" s="7" t="s">
        <v>1811</v>
      </c>
      <c r="G124" s="7" t="s">
        <v>1827</v>
      </c>
      <c r="H124" s="7" t="s">
        <v>1940</v>
      </c>
      <c r="I124" s="7"/>
      <c r="J124" s="7" t="s">
        <v>1811</v>
      </c>
      <c r="K124" s="7"/>
      <c r="L124" s="4"/>
      <c r="M124" s="4"/>
      <c r="N124" s="4"/>
      <c r="O124" s="4"/>
      <c r="P124" s="4"/>
      <c r="Q124" s="4"/>
      <c r="R124" s="4"/>
      <c r="S124" s="4"/>
      <c r="T124" s="4"/>
    </row>
    <row r="125">
      <c r="A125" s="7" t="s">
        <v>276</v>
      </c>
      <c r="B125" s="7" t="s">
        <v>1899</v>
      </c>
      <c r="C125" s="7" t="s">
        <v>1932</v>
      </c>
      <c r="D125" s="7" t="s">
        <v>1817</v>
      </c>
      <c r="E125" s="7" t="s">
        <v>1817</v>
      </c>
      <c r="F125" s="7" t="s">
        <v>1811</v>
      </c>
      <c r="G125" s="7" t="s">
        <v>1823</v>
      </c>
      <c r="H125" s="7" t="s">
        <v>1940</v>
      </c>
      <c r="I125" s="7"/>
      <c r="J125" s="7" t="s">
        <v>1811</v>
      </c>
      <c r="K125" s="7"/>
      <c r="L125" s="4"/>
      <c r="M125" s="4"/>
      <c r="N125" s="4"/>
      <c r="O125" s="4"/>
      <c r="P125" s="4"/>
      <c r="Q125" s="4"/>
      <c r="R125" s="4"/>
      <c r="S125" s="4"/>
      <c r="T125" s="4"/>
    </row>
    <row r="126">
      <c r="A126" s="7" t="s">
        <v>277</v>
      </c>
      <c r="B126" s="7" t="s">
        <v>1899</v>
      </c>
      <c r="C126" s="7" t="s">
        <v>1941</v>
      </c>
      <c r="D126" s="7" t="s">
        <v>1817</v>
      </c>
      <c r="E126" s="7" t="s">
        <v>1817</v>
      </c>
      <c r="F126" s="7" t="s">
        <v>1817</v>
      </c>
      <c r="G126" s="7" t="s">
        <v>1823</v>
      </c>
      <c r="H126" s="7" t="s">
        <v>1942</v>
      </c>
      <c r="I126" s="7" t="s">
        <v>1811</v>
      </c>
      <c r="J126" s="7" t="s">
        <v>1817</v>
      </c>
      <c r="K126" s="7" t="s">
        <v>1939</v>
      </c>
      <c r="L126" s="4"/>
      <c r="M126" s="4"/>
      <c r="N126" s="4"/>
      <c r="O126" s="4"/>
      <c r="P126" s="4"/>
      <c r="Q126" s="4"/>
      <c r="R126" s="4"/>
      <c r="S126" s="4"/>
      <c r="T126" s="4"/>
    </row>
    <row r="127">
      <c r="A127" s="7" t="s">
        <v>278</v>
      </c>
      <c r="B127" s="7" t="s">
        <v>1899</v>
      </c>
      <c r="C127" s="7" t="s">
        <v>1941</v>
      </c>
      <c r="D127" s="7" t="s">
        <v>1817</v>
      </c>
      <c r="E127" s="7" t="s">
        <v>1817</v>
      </c>
      <c r="F127" s="7" t="s">
        <v>1817</v>
      </c>
      <c r="G127" s="7" t="s">
        <v>1823</v>
      </c>
      <c r="H127" s="7" t="s">
        <v>1942</v>
      </c>
      <c r="I127" s="7" t="s">
        <v>1811</v>
      </c>
      <c r="J127" s="7" t="s">
        <v>1817</v>
      </c>
      <c r="K127" s="7" t="s">
        <v>1939</v>
      </c>
      <c r="L127" s="4"/>
      <c r="M127" s="4"/>
      <c r="N127" s="4"/>
      <c r="O127" s="4"/>
      <c r="P127" s="4"/>
      <c r="Q127" s="4"/>
      <c r="R127" s="4"/>
      <c r="S127" s="4"/>
      <c r="T127" s="4"/>
    </row>
    <row r="128">
      <c r="A128" s="7" t="s">
        <v>279</v>
      </c>
      <c r="B128" s="7" t="s">
        <v>1899</v>
      </c>
      <c r="C128" s="7" t="s">
        <v>1941</v>
      </c>
      <c r="D128" s="7" t="s">
        <v>1817</v>
      </c>
      <c r="E128" s="7" t="s">
        <v>1817</v>
      </c>
      <c r="F128" s="7" t="s">
        <v>1817</v>
      </c>
      <c r="G128" s="7" t="s">
        <v>1823</v>
      </c>
      <c r="H128" s="7" t="s">
        <v>1942</v>
      </c>
      <c r="I128" s="7" t="s">
        <v>1811</v>
      </c>
      <c r="J128" s="7" t="s">
        <v>1817</v>
      </c>
      <c r="K128" s="7" t="s">
        <v>1939</v>
      </c>
      <c r="L128" s="4"/>
      <c r="M128" s="4"/>
      <c r="N128" s="4"/>
      <c r="O128" s="4"/>
      <c r="P128" s="4"/>
      <c r="Q128" s="4"/>
      <c r="R128" s="4"/>
      <c r="S128" s="4"/>
      <c r="T128" s="4"/>
    </row>
    <row r="129">
      <c r="A129" s="7" t="s">
        <v>280</v>
      </c>
      <c r="B129" s="7" t="s">
        <v>1899</v>
      </c>
      <c r="C129" s="7" t="s">
        <v>1941</v>
      </c>
      <c r="D129" s="7" t="s">
        <v>1817</v>
      </c>
      <c r="E129" s="7" t="s">
        <v>1817</v>
      </c>
      <c r="F129" s="7" t="s">
        <v>1817</v>
      </c>
      <c r="G129" s="7" t="s">
        <v>1823</v>
      </c>
      <c r="H129" s="7" t="s">
        <v>1943</v>
      </c>
      <c r="I129" s="7" t="s">
        <v>1811</v>
      </c>
      <c r="J129" s="7" t="s">
        <v>1817</v>
      </c>
      <c r="K129" s="7" t="s">
        <v>1939</v>
      </c>
      <c r="L129" s="4"/>
      <c r="M129" s="4"/>
      <c r="N129" s="4"/>
      <c r="O129" s="4"/>
      <c r="P129" s="4"/>
      <c r="Q129" s="4"/>
      <c r="R129" s="4"/>
      <c r="S129" s="4"/>
      <c r="T129" s="4"/>
    </row>
    <row r="130">
      <c r="A130" s="7" t="s">
        <v>281</v>
      </c>
      <c r="B130" s="7" t="s">
        <v>1899</v>
      </c>
      <c r="C130" s="7" t="s">
        <v>1941</v>
      </c>
      <c r="D130" s="7" t="s">
        <v>1817</v>
      </c>
      <c r="E130" s="7" t="s">
        <v>1817</v>
      </c>
      <c r="F130" s="7" t="s">
        <v>1817</v>
      </c>
      <c r="G130" s="7" t="s">
        <v>1823</v>
      </c>
      <c r="H130" s="7" t="s">
        <v>1943</v>
      </c>
      <c r="I130" s="7" t="s">
        <v>1811</v>
      </c>
      <c r="J130" s="7" t="s">
        <v>1817</v>
      </c>
      <c r="K130" s="7" t="s">
        <v>1939</v>
      </c>
      <c r="L130" s="4"/>
      <c r="M130" s="4"/>
      <c r="N130" s="4"/>
      <c r="O130" s="4"/>
      <c r="P130" s="4"/>
      <c r="Q130" s="4"/>
      <c r="R130" s="4"/>
      <c r="S130" s="4"/>
      <c r="T130" s="4"/>
    </row>
    <row r="131">
      <c r="A131" s="7" t="s">
        <v>282</v>
      </c>
      <c r="B131" s="7" t="s">
        <v>1899</v>
      </c>
      <c r="C131" s="7" t="s">
        <v>1941</v>
      </c>
      <c r="D131" s="7" t="s">
        <v>1817</v>
      </c>
      <c r="E131" s="7" t="s">
        <v>1817</v>
      </c>
      <c r="F131" s="7" t="s">
        <v>1817</v>
      </c>
      <c r="G131" s="7" t="s">
        <v>1823</v>
      </c>
      <c r="H131" s="7" t="s">
        <v>1943</v>
      </c>
      <c r="I131" s="7" t="s">
        <v>1811</v>
      </c>
      <c r="J131" s="7" t="s">
        <v>1817</v>
      </c>
      <c r="K131" s="7" t="s">
        <v>1939</v>
      </c>
      <c r="L131" s="4"/>
      <c r="M131" s="4"/>
      <c r="N131" s="4"/>
      <c r="O131" s="4"/>
      <c r="P131" s="4"/>
      <c r="Q131" s="4"/>
      <c r="R131" s="4"/>
      <c r="S131" s="4"/>
      <c r="T131" s="4"/>
    </row>
    <row r="132">
      <c r="A132" s="7" t="s">
        <v>283</v>
      </c>
      <c r="B132" s="7" t="s">
        <v>1899</v>
      </c>
      <c r="C132" s="7" t="s">
        <v>1941</v>
      </c>
      <c r="D132" s="7" t="s">
        <v>1817</v>
      </c>
      <c r="E132" s="7" t="s">
        <v>1817</v>
      </c>
      <c r="F132" s="7" t="s">
        <v>1817</v>
      </c>
      <c r="G132" s="7" t="s">
        <v>1823</v>
      </c>
      <c r="H132" s="7" t="s">
        <v>1943</v>
      </c>
      <c r="I132" s="7" t="s">
        <v>1811</v>
      </c>
      <c r="J132" s="7" t="s">
        <v>1817</v>
      </c>
      <c r="K132" s="7" t="s">
        <v>1939</v>
      </c>
      <c r="L132" s="4"/>
      <c r="M132" s="4"/>
      <c r="N132" s="4"/>
      <c r="O132" s="4"/>
      <c r="P132" s="4"/>
      <c r="Q132" s="4"/>
      <c r="R132" s="4"/>
      <c r="S132" s="4"/>
      <c r="T132" s="4"/>
    </row>
    <row r="133">
      <c r="A133" s="7" t="s">
        <v>284</v>
      </c>
      <c r="B133" s="7" t="s">
        <v>1899</v>
      </c>
      <c r="C133" s="7" t="s">
        <v>1941</v>
      </c>
      <c r="D133" s="7" t="s">
        <v>1817</v>
      </c>
      <c r="E133" s="7" t="s">
        <v>1817</v>
      </c>
      <c r="F133" s="7" t="s">
        <v>1817</v>
      </c>
      <c r="G133" s="7" t="s">
        <v>1823</v>
      </c>
      <c r="H133" s="7" t="s">
        <v>1943</v>
      </c>
      <c r="I133" s="7" t="s">
        <v>1811</v>
      </c>
      <c r="J133" s="7" t="s">
        <v>1817</v>
      </c>
      <c r="K133" s="7" t="s">
        <v>1939</v>
      </c>
      <c r="L133" s="4"/>
      <c r="M133" s="4"/>
      <c r="N133" s="4"/>
      <c r="O133" s="4"/>
      <c r="P133" s="4"/>
      <c r="Q133" s="4"/>
      <c r="R133" s="4"/>
      <c r="S133" s="4"/>
      <c r="T133" s="4"/>
    </row>
    <row r="134">
      <c r="A134" s="7" t="s">
        <v>285</v>
      </c>
      <c r="B134" s="7" t="s">
        <v>1899</v>
      </c>
      <c r="C134" s="7" t="s">
        <v>1941</v>
      </c>
      <c r="D134" s="7" t="s">
        <v>1817</v>
      </c>
      <c r="E134" s="7" t="s">
        <v>1817</v>
      </c>
      <c r="F134" s="7" t="s">
        <v>1817</v>
      </c>
      <c r="G134" s="7" t="s">
        <v>1823</v>
      </c>
      <c r="H134" s="7" t="s">
        <v>1944</v>
      </c>
      <c r="I134" s="7" t="s">
        <v>1811</v>
      </c>
      <c r="J134" s="7" t="s">
        <v>1817</v>
      </c>
      <c r="K134" s="7" t="s">
        <v>1939</v>
      </c>
      <c r="L134" s="4"/>
      <c r="M134" s="4"/>
      <c r="N134" s="4"/>
      <c r="O134" s="4"/>
      <c r="P134" s="4"/>
      <c r="Q134" s="4"/>
      <c r="R134" s="4"/>
      <c r="S134" s="4"/>
      <c r="T134" s="4"/>
    </row>
    <row r="135">
      <c r="A135" s="7" t="s">
        <v>286</v>
      </c>
      <c r="B135" s="7" t="s">
        <v>1899</v>
      </c>
      <c r="C135" s="7" t="s">
        <v>1941</v>
      </c>
      <c r="D135" s="7" t="s">
        <v>1817</v>
      </c>
      <c r="E135" s="7" t="s">
        <v>1817</v>
      </c>
      <c r="F135" s="7" t="s">
        <v>1817</v>
      </c>
      <c r="G135" s="7" t="s">
        <v>1823</v>
      </c>
      <c r="H135" s="7" t="s">
        <v>1944</v>
      </c>
      <c r="I135" s="7" t="s">
        <v>1811</v>
      </c>
      <c r="J135" s="7" t="s">
        <v>1817</v>
      </c>
      <c r="K135" s="7" t="s">
        <v>1939</v>
      </c>
      <c r="L135" s="4"/>
      <c r="M135" s="4"/>
      <c r="N135" s="4"/>
      <c r="O135" s="4"/>
      <c r="P135" s="4"/>
      <c r="Q135" s="4"/>
      <c r="R135" s="4"/>
      <c r="S135" s="4"/>
      <c r="T135" s="4"/>
    </row>
    <row r="136">
      <c r="A136" s="7" t="s">
        <v>287</v>
      </c>
      <c r="B136" s="7" t="s">
        <v>1899</v>
      </c>
      <c r="C136" s="7" t="s">
        <v>1941</v>
      </c>
      <c r="D136" s="7" t="s">
        <v>1817</v>
      </c>
      <c r="E136" s="7" t="s">
        <v>1817</v>
      </c>
      <c r="F136" s="7" t="s">
        <v>1817</v>
      </c>
      <c r="G136" s="7" t="s">
        <v>1823</v>
      </c>
      <c r="H136" s="7" t="s">
        <v>1944</v>
      </c>
      <c r="I136" s="7" t="s">
        <v>1811</v>
      </c>
      <c r="J136" s="7" t="s">
        <v>1817</v>
      </c>
      <c r="K136" s="7" t="s">
        <v>1939</v>
      </c>
      <c r="L136" s="4"/>
      <c r="M136" s="4"/>
      <c r="N136" s="4"/>
      <c r="O136" s="4"/>
      <c r="P136" s="4"/>
      <c r="Q136" s="4"/>
      <c r="R136" s="4"/>
      <c r="S136" s="4"/>
      <c r="T136" s="4"/>
    </row>
    <row r="137">
      <c r="A137" s="7" t="s">
        <v>288</v>
      </c>
      <c r="B137" s="7" t="s">
        <v>1899</v>
      </c>
      <c r="C137" s="7" t="s">
        <v>1941</v>
      </c>
      <c r="D137" s="7" t="s">
        <v>1817</v>
      </c>
      <c r="E137" s="7" t="s">
        <v>1817</v>
      </c>
      <c r="F137" s="7" t="s">
        <v>1817</v>
      </c>
      <c r="G137" s="7" t="s">
        <v>1823</v>
      </c>
      <c r="H137" s="7" t="s">
        <v>1944</v>
      </c>
      <c r="I137" s="7" t="s">
        <v>1811</v>
      </c>
      <c r="J137" s="7" t="s">
        <v>1817</v>
      </c>
      <c r="K137" s="7" t="s">
        <v>1939</v>
      </c>
      <c r="L137" s="4"/>
      <c r="M137" s="4"/>
      <c r="N137" s="4"/>
      <c r="O137" s="4"/>
      <c r="P137" s="4"/>
      <c r="Q137" s="4"/>
      <c r="R137" s="4"/>
      <c r="S137" s="4"/>
      <c r="T137" s="4"/>
    </row>
    <row r="138">
      <c r="A138" s="7" t="s">
        <v>289</v>
      </c>
      <c r="B138" s="7" t="s">
        <v>1899</v>
      </c>
      <c r="C138" s="7" t="s">
        <v>1941</v>
      </c>
      <c r="D138" s="7" t="s">
        <v>1817</v>
      </c>
      <c r="E138" s="7" t="s">
        <v>1817</v>
      </c>
      <c r="F138" s="7" t="s">
        <v>1817</v>
      </c>
      <c r="G138" s="7" t="s">
        <v>1823</v>
      </c>
      <c r="H138" s="7" t="s">
        <v>1944</v>
      </c>
      <c r="I138" s="7" t="s">
        <v>1811</v>
      </c>
      <c r="J138" s="7" t="s">
        <v>1817</v>
      </c>
      <c r="K138" s="7" t="s">
        <v>1939</v>
      </c>
      <c r="L138" s="4"/>
      <c r="M138" s="4"/>
      <c r="N138" s="4"/>
      <c r="O138" s="4"/>
      <c r="P138" s="4"/>
      <c r="Q138" s="4"/>
      <c r="R138" s="4"/>
      <c r="S138" s="4"/>
      <c r="T138" s="4"/>
    </row>
    <row r="139">
      <c r="A139" s="7" t="s">
        <v>290</v>
      </c>
      <c r="B139" s="7" t="s">
        <v>1899</v>
      </c>
      <c r="C139" s="7" t="s">
        <v>1941</v>
      </c>
      <c r="D139" s="7" t="s">
        <v>1817</v>
      </c>
      <c r="E139" s="7" t="s">
        <v>1817</v>
      </c>
      <c r="F139" s="7" t="s">
        <v>1817</v>
      </c>
      <c r="G139" s="7" t="s">
        <v>1823</v>
      </c>
      <c r="H139" s="7" t="s">
        <v>1944</v>
      </c>
      <c r="I139" s="7" t="s">
        <v>1811</v>
      </c>
      <c r="J139" s="7" t="s">
        <v>1817</v>
      </c>
      <c r="K139" s="7" t="s">
        <v>1939</v>
      </c>
      <c r="L139" s="4"/>
      <c r="M139" s="4"/>
      <c r="N139" s="4"/>
      <c r="O139" s="4"/>
      <c r="P139" s="4"/>
      <c r="Q139" s="4"/>
      <c r="R139" s="4"/>
      <c r="S139" s="4"/>
      <c r="T139" s="4"/>
    </row>
    <row r="140">
      <c r="A140" s="7" t="s">
        <v>291</v>
      </c>
      <c r="B140" s="7" t="s">
        <v>1899</v>
      </c>
      <c r="C140" s="7" t="s">
        <v>1941</v>
      </c>
      <c r="D140" s="7" t="s">
        <v>1817</v>
      </c>
      <c r="E140" s="7" t="s">
        <v>1817</v>
      </c>
      <c r="F140" s="7" t="s">
        <v>1817</v>
      </c>
      <c r="G140" s="7" t="s">
        <v>1823</v>
      </c>
      <c r="H140" s="7" t="s">
        <v>1944</v>
      </c>
      <c r="I140" s="7" t="s">
        <v>1811</v>
      </c>
      <c r="J140" s="7" t="s">
        <v>1817</v>
      </c>
      <c r="K140" s="7" t="s">
        <v>1939</v>
      </c>
      <c r="L140" s="4"/>
      <c r="M140" s="4"/>
      <c r="N140" s="4"/>
      <c r="O140" s="4"/>
      <c r="P140" s="4"/>
      <c r="Q140" s="4"/>
      <c r="R140" s="4"/>
      <c r="S140" s="4"/>
      <c r="T140" s="4"/>
    </row>
    <row r="141">
      <c r="A141" s="7" t="s">
        <v>292</v>
      </c>
      <c r="B141" s="7" t="s">
        <v>1899</v>
      </c>
      <c r="C141" s="7" t="s">
        <v>1941</v>
      </c>
      <c r="D141" s="7" t="s">
        <v>1817</v>
      </c>
      <c r="E141" s="7" t="s">
        <v>1817</v>
      </c>
      <c r="F141" s="7" t="s">
        <v>1817</v>
      </c>
      <c r="G141" s="7" t="s">
        <v>1823</v>
      </c>
      <c r="H141" s="7" t="s">
        <v>1944</v>
      </c>
      <c r="I141" s="7" t="s">
        <v>1811</v>
      </c>
      <c r="J141" s="7" t="s">
        <v>1817</v>
      </c>
      <c r="K141" s="7" t="s">
        <v>1939</v>
      </c>
      <c r="L141" s="4"/>
      <c r="M141" s="4"/>
      <c r="N141" s="4"/>
      <c r="O141" s="4"/>
      <c r="P141" s="4"/>
      <c r="Q141" s="4"/>
      <c r="R141" s="4"/>
      <c r="S141" s="4"/>
      <c r="T141" s="4"/>
    </row>
    <row r="142">
      <c r="A142" s="7" t="s">
        <v>293</v>
      </c>
      <c r="B142" s="7" t="s">
        <v>1899</v>
      </c>
      <c r="C142" s="7" t="s">
        <v>1941</v>
      </c>
      <c r="D142" s="7" t="s">
        <v>1817</v>
      </c>
      <c r="E142" s="7" t="s">
        <v>1817</v>
      </c>
      <c r="F142" s="7" t="s">
        <v>1817</v>
      </c>
      <c r="G142" s="7" t="s">
        <v>1823</v>
      </c>
      <c r="H142" s="7" t="s">
        <v>1944</v>
      </c>
      <c r="I142" s="7" t="s">
        <v>1811</v>
      </c>
      <c r="J142" s="7" t="s">
        <v>1817</v>
      </c>
      <c r="K142" s="7" t="s">
        <v>1939</v>
      </c>
      <c r="L142" s="4"/>
      <c r="M142" s="4"/>
      <c r="N142" s="4"/>
      <c r="O142" s="4"/>
      <c r="P142" s="4"/>
      <c r="Q142" s="4"/>
      <c r="R142" s="4"/>
      <c r="S142" s="4"/>
      <c r="T142" s="4"/>
    </row>
    <row r="143">
      <c r="A143" s="7" t="s">
        <v>294</v>
      </c>
      <c r="B143" s="7" t="s">
        <v>1899</v>
      </c>
      <c r="C143" s="7" t="s">
        <v>1941</v>
      </c>
      <c r="D143" s="7" t="s">
        <v>1817</v>
      </c>
      <c r="E143" s="7" t="s">
        <v>1817</v>
      </c>
      <c r="F143" s="7" t="s">
        <v>1817</v>
      </c>
      <c r="G143" s="7" t="s">
        <v>1823</v>
      </c>
      <c r="H143" s="7" t="s">
        <v>1944</v>
      </c>
      <c r="I143" s="7" t="s">
        <v>1811</v>
      </c>
      <c r="J143" s="7" t="s">
        <v>1817</v>
      </c>
      <c r="K143" s="7" t="s">
        <v>1939</v>
      </c>
      <c r="L143" s="4"/>
      <c r="M143" s="4"/>
      <c r="N143" s="4"/>
      <c r="O143" s="4"/>
      <c r="P143" s="4"/>
      <c r="Q143" s="4"/>
      <c r="R143" s="4"/>
      <c r="S143" s="4"/>
      <c r="T143" s="4"/>
    </row>
    <row r="144">
      <c r="A144" s="7" t="s">
        <v>295</v>
      </c>
      <c r="B144" s="7" t="s">
        <v>1899</v>
      </c>
      <c r="C144" s="7" t="s">
        <v>1945</v>
      </c>
      <c r="D144" s="7" t="s">
        <v>1817</v>
      </c>
      <c r="E144" s="7" t="s">
        <v>1817</v>
      </c>
      <c r="F144" s="7" t="s">
        <v>1811</v>
      </c>
      <c r="G144" s="7" t="s">
        <v>1823</v>
      </c>
      <c r="H144" s="7" t="s">
        <v>1946</v>
      </c>
      <c r="I144" s="7" t="s">
        <v>1811</v>
      </c>
      <c r="J144" s="7" t="s">
        <v>1817</v>
      </c>
      <c r="K144" s="7" t="s">
        <v>1939</v>
      </c>
      <c r="L144" s="4"/>
      <c r="M144" s="4"/>
      <c r="N144" s="4"/>
      <c r="O144" s="4"/>
      <c r="P144" s="4"/>
      <c r="Q144" s="4"/>
      <c r="R144" s="4"/>
      <c r="S144" s="4"/>
      <c r="T144" s="4"/>
    </row>
    <row r="145">
      <c r="A145" s="7" t="s">
        <v>296</v>
      </c>
      <c r="B145" s="7" t="s">
        <v>1899</v>
      </c>
      <c r="C145" s="7" t="s">
        <v>1945</v>
      </c>
      <c r="D145" s="7" t="s">
        <v>1817</v>
      </c>
      <c r="E145" s="7" t="s">
        <v>1817</v>
      </c>
      <c r="F145" s="7" t="s">
        <v>1811</v>
      </c>
      <c r="G145" s="7" t="s">
        <v>1823</v>
      </c>
      <c r="H145" s="7" t="s">
        <v>1947</v>
      </c>
      <c r="I145" s="7" t="s">
        <v>1811</v>
      </c>
      <c r="J145" s="7" t="s">
        <v>1817</v>
      </c>
      <c r="K145" s="7" t="s">
        <v>1939</v>
      </c>
      <c r="L145" s="4"/>
      <c r="M145" s="4"/>
      <c r="N145" s="4"/>
      <c r="O145" s="4"/>
      <c r="P145" s="4"/>
      <c r="Q145" s="4"/>
      <c r="R145" s="4"/>
      <c r="S145" s="4"/>
      <c r="T145" s="4"/>
    </row>
    <row r="146">
      <c r="A146" s="7" t="s">
        <v>297</v>
      </c>
      <c r="B146" s="7" t="s">
        <v>1899</v>
      </c>
      <c r="C146" s="7" t="s">
        <v>1948</v>
      </c>
      <c r="D146" s="7" t="s">
        <v>1817</v>
      </c>
      <c r="E146" s="7" t="s">
        <v>1817</v>
      </c>
      <c r="F146" s="7" t="s">
        <v>1811</v>
      </c>
      <c r="G146" s="7" t="s">
        <v>1823</v>
      </c>
      <c r="H146" s="7" t="s">
        <v>1949</v>
      </c>
      <c r="I146" s="7" t="s">
        <v>1811</v>
      </c>
      <c r="J146" s="7" t="s">
        <v>1817</v>
      </c>
      <c r="K146" s="7" t="s">
        <v>1939</v>
      </c>
      <c r="L146" s="4"/>
      <c r="M146" s="4"/>
      <c r="N146" s="4"/>
      <c r="O146" s="4"/>
      <c r="P146" s="4"/>
      <c r="Q146" s="4"/>
      <c r="R146" s="4"/>
      <c r="S146" s="4"/>
      <c r="T146" s="4"/>
    </row>
    <row r="147">
      <c r="A147" s="7" t="s">
        <v>298</v>
      </c>
      <c r="B147" s="7" t="s">
        <v>1809</v>
      </c>
      <c r="C147" s="7" t="s">
        <v>1834</v>
      </c>
      <c r="D147" s="7" t="s">
        <v>1817</v>
      </c>
      <c r="E147" s="7" t="s">
        <v>1817</v>
      </c>
      <c r="F147" s="7" t="s">
        <v>1811</v>
      </c>
      <c r="G147" s="7" t="s">
        <v>1823</v>
      </c>
      <c r="H147" s="7" t="s">
        <v>1950</v>
      </c>
      <c r="I147" s="7"/>
      <c r="J147" s="7" t="s">
        <v>1811</v>
      </c>
      <c r="K147" s="7"/>
      <c r="L147" s="4"/>
      <c r="M147" s="4"/>
      <c r="N147" s="4"/>
      <c r="O147" s="4"/>
      <c r="P147" s="4"/>
      <c r="Q147" s="4"/>
      <c r="R147" s="4"/>
      <c r="S147" s="4"/>
      <c r="T147" s="4"/>
    </row>
    <row r="148">
      <c r="A148" s="7" t="s">
        <v>299</v>
      </c>
      <c r="B148" s="7" t="s">
        <v>1893</v>
      </c>
      <c r="C148" s="7" t="s">
        <v>1914</v>
      </c>
      <c r="D148" s="7" t="s">
        <v>1817</v>
      </c>
      <c r="E148" s="7" t="s">
        <v>1817</v>
      </c>
      <c r="F148" s="7" t="s">
        <v>1811</v>
      </c>
      <c r="G148" s="7" t="s">
        <v>1823</v>
      </c>
      <c r="H148" s="7" t="s">
        <v>1951</v>
      </c>
      <c r="I148" s="7"/>
      <c r="J148" s="7" t="s">
        <v>1811</v>
      </c>
      <c r="K148" s="7"/>
      <c r="L148" s="4"/>
      <c r="M148" s="4"/>
      <c r="N148" s="4"/>
      <c r="O148" s="4"/>
      <c r="P148" s="4"/>
      <c r="Q148" s="4"/>
      <c r="R148" s="4"/>
      <c r="S148" s="4"/>
      <c r="T148" s="4"/>
    </row>
    <row r="149">
      <c r="A149" s="7" t="s">
        <v>300</v>
      </c>
      <c r="B149" s="7" t="s">
        <v>1863</v>
      </c>
      <c r="C149" s="7" t="s">
        <v>1952</v>
      </c>
      <c r="D149" s="7" t="s">
        <v>1817</v>
      </c>
      <c r="E149" s="7" t="s">
        <v>1817</v>
      </c>
      <c r="F149" s="7" t="s">
        <v>1811</v>
      </c>
      <c r="G149" s="7" t="s">
        <v>1823</v>
      </c>
      <c r="H149" s="7" t="s">
        <v>1953</v>
      </c>
      <c r="I149" s="7"/>
      <c r="J149" s="7" t="s">
        <v>1811</v>
      </c>
      <c r="K149" s="7"/>
      <c r="L149" s="4"/>
      <c r="M149" s="4"/>
      <c r="N149" s="4"/>
      <c r="O149" s="4"/>
      <c r="P149" s="4"/>
      <c r="Q149" s="4"/>
      <c r="R149" s="4"/>
      <c r="S149" s="4"/>
      <c r="T149" s="4"/>
    </row>
    <row r="150">
      <c r="A150" s="7" t="s">
        <v>301</v>
      </c>
      <c r="B150" s="7" t="s">
        <v>1809</v>
      </c>
      <c r="C150" s="7" t="s">
        <v>1810</v>
      </c>
      <c r="D150" s="7" t="s">
        <v>1817</v>
      </c>
      <c r="E150" s="7" t="s">
        <v>1817</v>
      </c>
      <c r="F150" s="7" t="s">
        <v>1811</v>
      </c>
      <c r="G150" s="7" t="s">
        <v>1823</v>
      </c>
      <c r="H150" s="7" t="s">
        <v>1954</v>
      </c>
      <c r="I150" s="7"/>
      <c r="J150" s="7" t="s">
        <v>1811</v>
      </c>
      <c r="K150" s="7"/>
      <c r="L150" s="4"/>
      <c r="M150" s="4"/>
      <c r="N150" s="4"/>
      <c r="O150" s="4"/>
      <c r="P150" s="4"/>
      <c r="Q150" s="4"/>
      <c r="R150" s="4"/>
      <c r="S150" s="4"/>
      <c r="T150" s="4"/>
    </row>
    <row r="151">
      <c r="A151" s="7" t="s">
        <v>302</v>
      </c>
      <c r="B151" s="7" t="s">
        <v>1870</v>
      </c>
      <c r="C151" s="7" t="s">
        <v>1871</v>
      </c>
      <c r="D151" s="7" t="s">
        <v>1817</v>
      </c>
      <c r="E151" s="7" t="s">
        <v>1817</v>
      </c>
      <c r="F151" s="7" t="s">
        <v>1811</v>
      </c>
      <c r="G151" s="7" t="s">
        <v>1823</v>
      </c>
      <c r="H151" s="7" t="s">
        <v>1955</v>
      </c>
      <c r="I151" s="7"/>
      <c r="J151" s="7" t="s">
        <v>1811</v>
      </c>
      <c r="K151" s="7"/>
      <c r="L151" s="4"/>
      <c r="M151" s="4"/>
      <c r="N151" s="4"/>
      <c r="O151" s="4"/>
      <c r="P151" s="4"/>
      <c r="Q151" s="4"/>
      <c r="R151" s="4"/>
      <c r="S151" s="4"/>
      <c r="T151" s="4"/>
    </row>
    <row r="152">
      <c r="A152" s="7" t="s">
        <v>303</v>
      </c>
      <c r="B152" s="7" t="s">
        <v>1877</v>
      </c>
      <c r="C152" s="7" t="s">
        <v>1928</v>
      </c>
      <c r="D152" s="7" t="s">
        <v>1817</v>
      </c>
      <c r="E152" s="7" t="s">
        <v>1817</v>
      </c>
      <c r="F152" s="7" t="s">
        <v>1811</v>
      </c>
      <c r="G152" s="7" t="s">
        <v>1823</v>
      </c>
      <c r="H152" s="7" t="s">
        <v>1956</v>
      </c>
      <c r="I152" s="7"/>
      <c r="J152" s="7" t="s">
        <v>1811</v>
      </c>
      <c r="K152" s="7"/>
      <c r="L152" s="4"/>
      <c r="M152" s="4"/>
      <c r="N152" s="4"/>
      <c r="O152" s="4"/>
      <c r="P152" s="4"/>
      <c r="Q152" s="4"/>
      <c r="R152" s="4"/>
      <c r="S152" s="4"/>
      <c r="T152" s="4"/>
    </row>
    <row r="153">
      <c r="A153" s="7" t="s">
        <v>304</v>
      </c>
      <c r="B153" s="7" t="s">
        <v>1809</v>
      </c>
      <c r="C153" s="7" t="s">
        <v>1810</v>
      </c>
      <c r="D153" s="7" t="s">
        <v>1817</v>
      </c>
      <c r="E153" s="7" t="s">
        <v>1817</v>
      </c>
      <c r="F153" s="7" t="s">
        <v>1811</v>
      </c>
      <c r="G153" s="7" t="s">
        <v>1823</v>
      </c>
      <c r="H153" s="7" t="s">
        <v>1957</v>
      </c>
      <c r="I153" s="7"/>
      <c r="J153" s="7" t="s">
        <v>1811</v>
      </c>
      <c r="K153" s="7"/>
      <c r="L153" s="4"/>
      <c r="M153" s="4"/>
      <c r="N153" s="4"/>
      <c r="O153" s="4"/>
      <c r="P153" s="4"/>
      <c r="Q153" s="4"/>
      <c r="R153" s="4"/>
      <c r="S153" s="4"/>
      <c r="T153" s="4"/>
    </row>
    <row r="154">
      <c r="A154" s="7" t="s">
        <v>305</v>
      </c>
      <c r="B154" s="7" t="s">
        <v>1809</v>
      </c>
      <c r="C154" s="7" t="s">
        <v>1810</v>
      </c>
      <c r="D154" s="7" t="s">
        <v>1811</v>
      </c>
      <c r="E154" s="7" t="s">
        <v>1811</v>
      </c>
      <c r="F154" s="7" t="s">
        <v>1811</v>
      </c>
      <c r="G154" s="7" t="s">
        <v>1812</v>
      </c>
      <c r="H154" s="7" t="s">
        <v>1958</v>
      </c>
      <c r="I154" s="7" t="s">
        <v>1814</v>
      </c>
      <c r="J154" s="7" t="s">
        <v>1811</v>
      </c>
      <c r="K154" s="7"/>
      <c r="L154" s="4"/>
      <c r="M154" s="4"/>
      <c r="N154" s="4"/>
      <c r="O154" s="4"/>
      <c r="P154" s="4"/>
      <c r="Q154" s="4"/>
      <c r="R154" s="4"/>
      <c r="S154" s="4"/>
      <c r="T154" s="4"/>
    </row>
    <row r="155">
      <c r="A155" s="7" t="s">
        <v>306</v>
      </c>
      <c r="B155" s="7" t="s">
        <v>1959</v>
      </c>
      <c r="C155" s="7" t="s">
        <v>1960</v>
      </c>
      <c r="D155" s="7" t="s">
        <v>1811</v>
      </c>
      <c r="E155" s="7" t="s">
        <v>1811</v>
      </c>
      <c r="F155" s="7" t="s">
        <v>1811</v>
      </c>
      <c r="G155" s="7" t="s">
        <v>1812</v>
      </c>
      <c r="H155" s="7" t="s">
        <v>1961</v>
      </c>
      <c r="I155" s="7" t="s">
        <v>1814</v>
      </c>
      <c r="J155" s="7" t="s">
        <v>1811</v>
      </c>
      <c r="K155" s="7"/>
      <c r="L155" s="4"/>
      <c r="M155" s="4"/>
      <c r="N155" s="4"/>
      <c r="O155" s="4"/>
      <c r="P155" s="4"/>
      <c r="Q155" s="4"/>
      <c r="R155" s="4"/>
      <c r="S155" s="4"/>
      <c r="T155" s="4"/>
    </row>
    <row r="156">
      <c r="A156" s="7" t="s">
        <v>307</v>
      </c>
      <c r="B156" s="7" t="s">
        <v>1959</v>
      </c>
      <c r="C156" s="7" t="s">
        <v>1960</v>
      </c>
      <c r="D156" s="7" t="s">
        <v>1811</v>
      </c>
      <c r="E156" s="7" t="s">
        <v>1811</v>
      </c>
      <c r="F156" s="7" t="s">
        <v>1811</v>
      </c>
      <c r="G156" s="7" t="s">
        <v>1812</v>
      </c>
      <c r="H156" s="7" t="s">
        <v>1961</v>
      </c>
      <c r="I156" s="7" t="s">
        <v>1814</v>
      </c>
      <c r="J156" s="7" t="s">
        <v>1811</v>
      </c>
      <c r="K156" s="7"/>
      <c r="L156" s="4"/>
      <c r="M156" s="4"/>
      <c r="N156" s="4"/>
      <c r="O156" s="4"/>
      <c r="P156" s="4"/>
      <c r="Q156" s="4"/>
      <c r="R156" s="4"/>
      <c r="S156" s="4"/>
      <c r="T156" s="4"/>
    </row>
    <row r="157">
      <c r="A157" s="7" t="s">
        <v>308</v>
      </c>
      <c r="B157" s="7" t="s">
        <v>1893</v>
      </c>
      <c r="C157" s="7" t="s">
        <v>1962</v>
      </c>
      <c r="D157" s="7" t="s">
        <v>1817</v>
      </c>
      <c r="E157" s="7" t="s">
        <v>1817</v>
      </c>
      <c r="F157" s="7" t="s">
        <v>1817</v>
      </c>
      <c r="G157" s="7" t="s">
        <v>1827</v>
      </c>
      <c r="H157" s="7" t="s">
        <v>1961</v>
      </c>
      <c r="I157" s="7"/>
      <c r="J157" s="7" t="s">
        <v>1811</v>
      </c>
      <c r="K157" s="7"/>
      <c r="L157" s="4"/>
      <c r="M157" s="4"/>
      <c r="N157" s="4"/>
      <c r="O157" s="4"/>
      <c r="P157" s="4"/>
      <c r="Q157" s="4"/>
      <c r="R157" s="4"/>
      <c r="S157" s="4"/>
      <c r="T157" s="4"/>
    </row>
    <row r="158">
      <c r="A158" s="7" t="s">
        <v>309</v>
      </c>
      <c r="B158" s="7" t="s">
        <v>1893</v>
      </c>
      <c r="C158" s="7" t="s">
        <v>1962</v>
      </c>
      <c r="D158" s="7" t="s">
        <v>1817</v>
      </c>
      <c r="E158" s="7" t="s">
        <v>1817</v>
      </c>
      <c r="F158" s="7" t="s">
        <v>1811</v>
      </c>
      <c r="G158" s="7" t="s">
        <v>1827</v>
      </c>
      <c r="H158" s="7" t="s">
        <v>1961</v>
      </c>
      <c r="I158" s="7"/>
      <c r="J158" s="7" t="s">
        <v>1811</v>
      </c>
      <c r="K158" s="7"/>
      <c r="L158" s="4"/>
      <c r="M158" s="4"/>
      <c r="N158" s="4"/>
      <c r="O158" s="4"/>
      <c r="P158" s="4"/>
      <c r="Q158" s="4"/>
      <c r="R158" s="4"/>
      <c r="S158" s="4"/>
      <c r="T158" s="4"/>
    </row>
    <row r="159">
      <c r="A159" s="7" t="s">
        <v>310</v>
      </c>
      <c r="B159" s="7" t="s">
        <v>1893</v>
      </c>
      <c r="C159" s="7" t="s">
        <v>1962</v>
      </c>
      <c r="D159" s="7" t="s">
        <v>1817</v>
      </c>
      <c r="E159" s="7" t="s">
        <v>1817</v>
      </c>
      <c r="F159" s="7" t="s">
        <v>1811</v>
      </c>
      <c r="G159" s="7" t="s">
        <v>1827</v>
      </c>
      <c r="H159" s="7" t="s">
        <v>1961</v>
      </c>
      <c r="I159" s="7"/>
      <c r="J159" s="7" t="s">
        <v>1811</v>
      </c>
      <c r="K159" s="7"/>
      <c r="L159" s="4"/>
      <c r="M159" s="4"/>
      <c r="N159" s="4"/>
      <c r="O159" s="4"/>
      <c r="P159" s="4"/>
      <c r="Q159" s="4"/>
      <c r="R159" s="4"/>
      <c r="S159" s="4"/>
      <c r="T159" s="4"/>
    </row>
    <row r="160">
      <c r="A160" s="7" t="s">
        <v>311</v>
      </c>
      <c r="B160" s="7" t="s">
        <v>1893</v>
      </c>
      <c r="C160" s="7" t="s">
        <v>1962</v>
      </c>
      <c r="D160" s="7" t="s">
        <v>1817</v>
      </c>
      <c r="E160" s="7" t="s">
        <v>1817</v>
      </c>
      <c r="F160" s="7" t="s">
        <v>1811</v>
      </c>
      <c r="G160" s="7" t="s">
        <v>1827</v>
      </c>
      <c r="H160" s="7" t="s">
        <v>1961</v>
      </c>
      <c r="I160" s="7"/>
      <c r="J160" s="7" t="s">
        <v>1811</v>
      </c>
      <c r="K160" s="7"/>
      <c r="L160" s="4"/>
      <c r="M160" s="4"/>
      <c r="N160" s="4"/>
      <c r="O160" s="4"/>
      <c r="P160" s="4"/>
      <c r="Q160" s="4"/>
      <c r="R160" s="4"/>
      <c r="S160" s="4"/>
      <c r="T160" s="4"/>
    </row>
    <row r="161">
      <c r="A161" s="7" t="s">
        <v>312</v>
      </c>
      <c r="B161" s="7" t="s">
        <v>1893</v>
      </c>
      <c r="C161" s="7" t="s">
        <v>1962</v>
      </c>
      <c r="D161" s="7" t="s">
        <v>1817</v>
      </c>
      <c r="E161" s="7" t="s">
        <v>1817</v>
      </c>
      <c r="F161" s="7" t="s">
        <v>1811</v>
      </c>
      <c r="G161" s="7" t="s">
        <v>1827</v>
      </c>
      <c r="H161" s="7" t="s">
        <v>1961</v>
      </c>
      <c r="I161" s="7"/>
      <c r="J161" s="7" t="s">
        <v>1811</v>
      </c>
      <c r="K161" s="7"/>
      <c r="L161" s="4"/>
      <c r="M161" s="4"/>
      <c r="N161" s="4"/>
      <c r="O161" s="4"/>
      <c r="P161" s="4"/>
      <c r="Q161" s="4"/>
      <c r="R161" s="4"/>
      <c r="S161" s="4"/>
      <c r="T161" s="4"/>
    </row>
    <row r="162">
      <c r="A162" s="7" t="s">
        <v>313</v>
      </c>
      <c r="B162" s="7" t="s">
        <v>1893</v>
      </c>
      <c r="C162" s="7" t="s">
        <v>1962</v>
      </c>
      <c r="D162" s="7" t="s">
        <v>1817</v>
      </c>
      <c r="E162" s="7" t="s">
        <v>1817</v>
      </c>
      <c r="F162" s="7" t="s">
        <v>1811</v>
      </c>
      <c r="G162" s="7" t="s">
        <v>1827</v>
      </c>
      <c r="H162" s="7" t="s">
        <v>1961</v>
      </c>
      <c r="I162" s="7"/>
      <c r="J162" s="7" t="s">
        <v>1811</v>
      </c>
      <c r="K162" s="7"/>
      <c r="L162" s="4"/>
      <c r="M162" s="4"/>
      <c r="N162" s="4"/>
      <c r="O162" s="4"/>
      <c r="P162" s="4"/>
      <c r="Q162" s="4"/>
      <c r="R162" s="4"/>
      <c r="S162" s="4"/>
      <c r="T162" s="4"/>
    </row>
    <row r="163">
      <c r="A163" s="7" t="s">
        <v>314</v>
      </c>
      <c r="B163" s="7" t="s">
        <v>1893</v>
      </c>
      <c r="C163" s="7" t="s">
        <v>1963</v>
      </c>
      <c r="D163" s="7" t="s">
        <v>1817</v>
      </c>
      <c r="E163" s="7" t="s">
        <v>1811</v>
      </c>
      <c r="F163" s="7" t="s">
        <v>1811</v>
      </c>
      <c r="G163" s="7" t="s">
        <v>1827</v>
      </c>
      <c r="H163" s="7" t="s">
        <v>1961</v>
      </c>
      <c r="I163" s="7"/>
      <c r="J163" s="7" t="s">
        <v>1811</v>
      </c>
      <c r="K163" s="7"/>
      <c r="L163" s="4"/>
      <c r="M163" s="4"/>
      <c r="N163" s="4"/>
      <c r="O163" s="4"/>
      <c r="P163" s="4"/>
      <c r="Q163" s="4"/>
      <c r="R163" s="4"/>
      <c r="S163" s="4"/>
      <c r="T163" s="4"/>
    </row>
    <row r="164">
      <c r="A164" s="7" t="s">
        <v>315</v>
      </c>
      <c r="B164" s="7" t="s">
        <v>1893</v>
      </c>
      <c r="C164" s="7" t="s">
        <v>1963</v>
      </c>
      <c r="D164" s="7" t="s">
        <v>1817</v>
      </c>
      <c r="E164" s="7" t="s">
        <v>1811</v>
      </c>
      <c r="F164" s="7" t="s">
        <v>1811</v>
      </c>
      <c r="G164" s="7" t="s">
        <v>1827</v>
      </c>
      <c r="H164" s="7" t="s">
        <v>1961</v>
      </c>
      <c r="I164" s="7"/>
      <c r="J164" s="7" t="s">
        <v>1811</v>
      </c>
      <c r="K164" s="7"/>
      <c r="L164" s="4"/>
      <c r="M164" s="4"/>
      <c r="N164" s="4"/>
      <c r="O164" s="4"/>
      <c r="P164" s="4"/>
      <c r="Q164" s="4"/>
      <c r="R164" s="4"/>
      <c r="S164" s="4"/>
      <c r="T164" s="4"/>
    </row>
    <row r="165">
      <c r="A165" s="7" t="s">
        <v>316</v>
      </c>
      <c r="B165" s="7" t="s">
        <v>1884</v>
      </c>
      <c r="C165" s="7" t="s">
        <v>1964</v>
      </c>
      <c r="D165" s="7" t="s">
        <v>1817</v>
      </c>
      <c r="E165" s="7" t="s">
        <v>1817</v>
      </c>
      <c r="F165" s="7" t="s">
        <v>1811</v>
      </c>
      <c r="G165" s="7" t="s">
        <v>1823</v>
      </c>
      <c r="H165" s="7" t="s">
        <v>1965</v>
      </c>
      <c r="I165" s="7"/>
      <c r="J165" s="7" t="s">
        <v>1811</v>
      </c>
      <c r="K165" s="7"/>
      <c r="L165" s="4"/>
      <c r="M165" s="4"/>
      <c r="N165" s="4"/>
      <c r="O165" s="4"/>
      <c r="P165" s="4"/>
      <c r="Q165" s="4"/>
      <c r="R165" s="4"/>
      <c r="S165" s="4"/>
      <c r="T165" s="4"/>
    </row>
    <row r="166">
      <c r="A166" s="7" t="s">
        <v>317</v>
      </c>
      <c r="B166" s="7" t="s">
        <v>1880</v>
      </c>
      <c r="C166" s="7" t="s">
        <v>1924</v>
      </c>
      <c r="D166" s="7" t="s">
        <v>1817</v>
      </c>
      <c r="E166" s="7" t="s">
        <v>1817</v>
      </c>
      <c r="F166" s="7" t="s">
        <v>1811</v>
      </c>
      <c r="G166" s="7" t="s">
        <v>1823</v>
      </c>
      <c r="H166" s="7" t="s">
        <v>1966</v>
      </c>
      <c r="I166" s="7"/>
      <c r="J166" s="7" t="s">
        <v>1811</v>
      </c>
      <c r="K166" s="7"/>
      <c r="L166" s="4"/>
      <c r="M166" s="4"/>
      <c r="N166" s="4"/>
      <c r="O166" s="4"/>
      <c r="P166" s="4"/>
      <c r="Q166" s="4"/>
      <c r="R166" s="4"/>
      <c r="S166" s="4"/>
      <c r="T166" s="4"/>
    </row>
    <row r="167">
      <c r="A167" s="7" t="s">
        <v>318</v>
      </c>
      <c r="B167" s="7" t="s">
        <v>1903</v>
      </c>
      <c r="C167" s="7" t="s">
        <v>1920</v>
      </c>
      <c r="D167" s="7" t="s">
        <v>1817</v>
      </c>
      <c r="E167" s="7" t="s">
        <v>1817</v>
      </c>
      <c r="F167" s="7" t="s">
        <v>1811</v>
      </c>
      <c r="G167" s="7" t="s">
        <v>1823</v>
      </c>
      <c r="H167" s="7" t="s">
        <v>1967</v>
      </c>
      <c r="I167" s="7"/>
      <c r="J167" s="7" t="s">
        <v>1811</v>
      </c>
      <c r="K167" s="7"/>
      <c r="L167" s="4"/>
      <c r="M167" s="4"/>
      <c r="N167" s="4"/>
      <c r="O167" s="4"/>
      <c r="P167" s="4"/>
      <c r="Q167" s="4"/>
      <c r="R167" s="4"/>
      <c r="S167" s="4"/>
      <c r="T167" s="4"/>
    </row>
    <row r="168">
      <c r="A168" s="7" t="s">
        <v>319</v>
      </c>
      <c r="B168" s="7" t="s">
        <v>1903</v>
      </c>
      <c r="C168" s="7" t="s">
        <v>1920</v>
      </c>
      <c r="D168" s="7" t="s">
        <v>1817</v>
      </c>
      <c r="E168" s="7" t="s">
        <v>1817</v>
      </c>
      <c r="F168" s="7" t="s">
        <v>1811</v>
      </c>
      <c r="G168" s="7" t="s">
        <v>1823</v>
      </c>
      <c r="H168" s="7" t="s">
        <v>1967</v>
      </c>
      <c r="I168" s="7"/>
      <c r="J168" s="7" t="s">
        <v>1811</v>
      </c>
      <c r="K168" s="7"/>
      <c r="L168" s="4"/>
      <c r="M168" s="4"/>
      <c r="N168" s="4"/>
      <c r="O168" s="4"/>
      <c r="P168" s="4"/>
      <c r="Q168" s="4"/>
      <c r="R168" s="4"/>
      <c r="S168" s="4"/>
      <c r="T168" s="4"/>
    </row>
    <row r="169">
      <c r="A169" s="7" t="s">
        <v>320</v>
      </c>
      <c r="B169" s="7" t="s">
        <v>1865</v>
      </c>
      <c r="C169" s="7" t="s">
        <v>1867</v>
      </c>
      <c r="D169" s="7" t="s">
        <v>1817</v>
      </c>
      <c r="E169" s="7" t="s">
        <v>1817</v>
      </c>
      <c r="F169" s="7" t="s">
        <v>1811</v>
      </c>
      <c r="G169" s="7" t="s">
        <v>1823</v>
      </c>
      <c r="H169" s="7" t="s">
        <v>1968</v>
      </c>
      <c r="I169" s="7"/>
      <c r="J169" s="7" t="s">
        <v>1811</v>
      </c>
      <c r="K169" s="7"/>
      <c r="L169" s="4"/>
      <c r="M169" s="4"/>
      <c r="N169" s="4"/>
      <c r="O169" s="4"/>
      <c r="P169" s="4"/>
      <c r="Q169" s="4"/>
      <c r="R169" s="4"/>
      <c r="S169" s="4"/>
      <c r="T169" s="4"/>
    </row>
    <row r="170">
      <c r="A170" s="7" t="s">
        <v>321</v>
      </c>
      <c r="B170" s="7" t="s">
        <v>1870</v>
      </c>
      <c r="C170" s="7" t="s">
        <v>1969</v>
      </c>
      <c r="D170" s="7" t="s">
        <v>1817</v>
      </c>
      <c r="E170" s="7" t="s">
        <v>1817</v>
      </c>
      <c r="F170" s="7" t="s">
        <v>1811</v>
      </c>
      <c r="G170" s="7" t="s">
        <v>1823</v>
      </c>
      <c r="H170" s="7" t="s">
        <v>1968</v>
      </c>
      <c r="I170" s="7"/>
      <c r="J170" s="7" t="s">
        <v>1811</v>
      </c>
      <c r="K170" s="7"/>
      <c r="L170" s="4"/>
      <c r="M170" s="4"/>
      <c r="N170" s="4"/>
      <c r="O170" s="4"/>
      <c r="P170" s="4"/>
      <c r="Q170" s="4"/>
      <c r="R170" s="4"/>
      <c r="S170" s="4"/>
      <c r="T170" s="4"/>
    </row>
    <row r="171">
      <c r="A171" s="7" t="s">
        <v>322</v>
      </c>
      <c r="B171" s="7" t="s">
        <v>1870</v>
      </c>
      <c r="C171" s="7" t="s">
        <v>1970</v>
      </c>
      <c r="D171" s="7" t="s">
        <v>1817</v>
      </c>
      <c r="E171" s="7" t="s">
        <v>1817</v>
      </c>
      <c r="F171" s="7" t="s">
        <v>1811</v>
      </c>
      <c r="G171" s="7" t="s">
        <v>1823</v>
      </c>
      <c r="H171" s="7" t="s">
        <v>1968</v>
      </c>
      <c r="I171" s="7"/>
      <c r="J171" s="7" t="s">
        <v>1811</v>
      </c>
      <c r="K171" s="7"/>
      <c r="L171" s="4"/>
      <c r="M171" s="4"/>
      <c r="N171" s="4"/>
      <c r="O171" s="4"/>
      <c r="P171" s="4"/>
      <c r="Q171" s="4"/>
      <c r="R171" s="4"/>
      <c r="S171" s="4"/>
      <c r="T171" s="4"/>
    </row>
    <row r="172">
      <c r="A172" s="7" t="s">
        <v>323</v>
      </c>
      <c r="B172" s="7" t="s">
        <v>1891</v>
      </c>
      <c r="C172" s="7" t="s">
        <v>1971</v>
      </c>
      <c r="D172" s="7" t="s">
        <v>1817</v>
      </c>
      <c r="E172" s="7" t="s">
        <v>1817</v>
      </c>
      <c r="F172" s="7" t="s">
        <v>1811</v>
      </c>
      <c r="G172" s="7" t="s">
        <v>1823</v>
      </c>
      <c r="H172" s="7" t="s">
        <v>1968</v>
      </c>
      <c r="I172" s="7"/>
      <c r="J172" s="7" t="s">
        <v>1811</v>
      </c>
      <c r="K172" s="7"/>
      <c r="L172" s="4"/>
      <c r="M172" s="4"/>
      <c r="N172" s="4"/>
      <c r="O172" s="4"/>
      <c r="P172" s="4"/>
      <c r="Q172" s="4"/>
      <c r="R172" s="4"/>
      <c r="S172" s="4"/>
      <c r="T172" s="4"/>
    </row>
    <row r="173">
      <c r="A173" s="7" t="s">
        <v>324</v>
      </c>
      <c r="B173" s="7" t="s">
        <v>1891</v>
      </c>
      <c r="C173" s="7" t="s">
        <v>1971</v>
      </c>
      <c r="D173" s="7" t="s">
        <v>1817</v>
      </c>
      <c r="E173" s="7" t="s">
        <v>1817</v>
      </c>
      <c r="F173" s="7" t="s">
        <v>1811</v>
      </c>
      <c r="G173" s="7" t="s">
        <v>1823</v>
      </c>
      <c r="H173" s="7" t="s">
        <v>1968</v>
      </c>
      <c r="I173" s="7"/>
      <c r="J173" s="7" t="s">
        <v>1811</v>
      </c>
      <c r="K173" s="7"/>
      <c r="L173" s="4"/>
      <c r="M173" s="4"/>
      <c r="N173" s="4"/>
      <c r="O173" s="4"/>
      <c r="P173" s="4"/>
      <c r="Q173" s="4"/>
      <c r="R173" s="4"/>
      <c r="S173" s="4"/>
      <c r="T173" s="4"/>
    </row>
    <row r="174">
      <c r="A174" s="7" t="s">
        <v>325</v>
      </c>
      <c r="B174" s="7" t="s">
        <v>1893</v>
      </c>
      <c r="C174" s="7" t="s">
        <v>1972</v>
      </c>
      <c r="D174" s="7" t="s">
        <v>1817</v>
      </c>
      <c r="E174" s="7" t="s">
        <v>1817</v>
      </c>
      <c r="F174" s="7" t="s">
        <v>1811</v>
      </c>
      <c r="G174" s="7" t="s">
        <v>1823</v>
      </c>
      <c r="H174" s="7" t="s">
        <v>1968</v>
      </c>
      <c r="I174" s="7"/>
      <c r="J174" s="7" t="s">
        <v>1811</v>
      </c>
      <c r="K174" s="7"/>
      <c r="L174" s="4"/>
      <c r="M174" s="4"/>
      <c r="N174" s="4"/>
      <c r="O174" s="4"/>
      <c r="P174" s="4"/>
      <c r="Q174" s="4"/>
      <c r="R174" s="4"/>
      <c r="S174" s="4"/>
      <c r="T174" s="4"/>
    </row>
    <row r="175">
      <c r="A175" s="7" t="s">
        <v>326</v>
      </c>
      <c r="B175" s="7" t="s">
        <v>1893</v>
      </c>
      <c r="C175" s="7" t="s">
        <v>1972</v>
      </c>
      <c r="D175" s="7" t="s">
        <v>1817</v>
      </c>
      <c r="E175" s="7" t="s">
        <v>1817</v>
      </c>
      <c r="F175" s="7" t="s">
        <v>1811</v>
      </c>
      <c r="G175" s="7" t="s">
        <v>1823</v>
      </c>
      <c r="H175" s="7" t="s">
        <v>1968</v>
      </c>
      <c r="I175" s="7"/>
      <c r="J175" s="7" t="s">
        <v>1811</v>
      </c>
      <c r="K175" s="7"/>
      <c r="L175" s="4"/>
      <c r="M175" s="4"/>
      <c r="N175" s="4"/>
      <c r="O175" s="4"/>
      <c r="P175" s="4"/>
      <c r="Q175" s="4"/>
      <c r="R175" s="4"/>
      <c r="S175" s="4"/>
      <c r="T175" s="4"/>
    </row>
    <row r="176">
      <c r="A176" s="7" t="s">
        <v>327</v>
      </c>
      <c r="B176" s="7" t="s">
        <v>1877</v>
      </c>
      <c r="C176" s="7" t="s">
        <v>1934</v>
      </c>
      <c r="D176" s="7" t="s">
        <v>1817</v>
      </c>
      <c r="E176" s="7" t="s">
        <v>1817</v>
      </c>
      <c r="F176" s="7" t="s">
        <v>1811</v>
      </c>
      <c r="G176" s="7" t="s">
        <v>1823</v>
      </c>
      <c r="H176" s="7" t="s">
        <v>1968</v>
      </c>
      <c r="I176" s="7"/>
      <c r="J176" s="7" t="s">
        <v>1811</v>
      </c>
      <c r="K176" s="7"/>
      <c r="L176" s="4"/>
      <c r="M176" s="4"/>
      <c r="N176" s="4"/>
      <c r="O176" s="4"/>
      <c r="P176" s="4"/>
      <c r="Q176" s="4"/>
      <c r="R176" s="4"/>
      <c r="S176" s="4"/>
      <c r="T176" s="4"/>
    </row>
    <row r="177">
      <c r="A177" s="7" t="s">
        <v>328</v>
      </c>
      <c r="B177" s="7" t="s">
        <v>1877</v>
      </c>
      <c r="C177" s="7" t="s">
        <v>1934</v>
      </c>
      <c r="D177" s="7" t="s">
        <v>1817</v>
      </c>
      <c r="E177" s="7" t="s">
        <v>1817</v>
      </c>
      <c r="F177" s="7" t="s">
        <v>1811</v>
      </c>
      <c r="G177" s="7" t="s">
        <v>1823</v>
      </c>
      <c r="H177" s="7" t="s">
        <v>1968</v>
      </c>
      <c r="I177" s="7"/>
      <c r="J177" s="7" t="s">
        <v>1811</v>
      </c>
      <c r="K177" s="7"/>
      <c r="L177" s="4"/>
      <c r="M177" s="4"/>
      <c r="N177" s="4"/>
      <c r="O177" s="4"/>
      <c r="P177" s="4"/>
      <c r="Q177" s="4"/>
      <c r="R177" s="4"/>
      <c r="S177" s="4"/>
      <c r="T177" s="4"/>
    </row>
    <row r="178">
      <c r="A178" s="7" t="s">
        <v>329</v>
      </c>
      <c r="B178" s="7" t="s">
        <v>1809</v>
      </c>
      <c r="C178" s="7" t="s">
        <v>1973</v>
      </c>
      <c r="D178" s="7" t="s">
        <v>1817</v>
      </c>
      <c r="E178" s="7" t="s">
        <v>1817</v>
      </c>
      <c r="F178" s="7" t="s">
        <v>1811</v>
      </c>
      <c r="G178" s="7" t="s">
        <v>1823</v>
      </c>
      <c r="H178" s="7" t="s">
        <v>1968</v>
      </c>
      <c r="I178" s="7"/>
      <c r="J178" s="7" t="s">
        <v>1811</v>
      </c>
      <c r="K178" s="7"/>
      <c r="L178" s="4"/>
      <c r="M178" s="4"/>
      <c r="N178" s="4"/>
      <c r="O178" s="4"/>
      <c r="P178" s="4"/>
      <c r="Q178" s="4"/>
      <c r="R178" s="4"/>
      <c r="S178" s="4"/>
      <c r="T178" s="4"/>
    </row>
    <row r="179">
      <c r="A179" s="7" t="s">
        <v>330</v>
      </c>
      <c r="B179" s="7" t="s">
        <v>1899</v>
      </c>
      <c r="C179" s="7" t="s">
        <v>1974</v>
      </c>
      <c r="D179" s="7" t="s">
        <v>1817</v>
      </c>
      <c r="E179" s="7" t="s">
        <v>1817</v>
      </c>
      <c r="F179" s="7" t="s">
        <v>1811</v>
      </c>
      <c r="G179" s="7" t="s">
        <v>1823</v>
      </c>
      <c r="H179" s="7" t="s">
        <v>1968</v>
      </c>
      <c r="I179" s="7"/>
      <c r="J179" s="7" t="s">
        <v>1811</v>
      </c>
      <c r="K179" s="7"/>
      <c r="L179" s="4"/>
      <c r="M179" s="4"/>
      <c r="N179" s="4"/>
      <c r="O179" s="4"/>
      <c r="P179" s="4"/>
      <c r="Q179" s="4"/>
      <c r="R179" s="4"/>
      <c r="S179" s="4"/>
      <c r="T179" s="4"/>
    </row>
    <row r="180">
      <c r="A180" s="7" t="s">
        <v>331</v>
      </c>
      <c r="B180" s="7" t="s">
        <v>1899</v>
      </c>
      <c r="C180" s="7" t="s">
        <v>1975</v>
      </c>
      <c r="D180" s="7" t="s">
        <v>1817</v>
      </c>
      <c r="E180" s="7" t="s">
        <v>1817</v>
      </c>
      <c r="F180" s="7" t="s">
        <v>1811</v>
      </c>
      <c r="G180" s="7" t="s">
        <v>1823</v>
      </c>
      <c r="H180" s="7" t="s">
        <v>1968</v>
      </c>
      <c r="I180" s="7"/>
      <c r="J180" s="7" t="s">
        <v>1811</v>
      </c>
      <c r="K180" s="7"/>
      <c r="L180" s="4"/>
      <c r="M180" s="4"/>
      <c r="N180" s="4"/>
      <c r="O180" s="4"/>
      <c r="P180" s="4"/>
      <c r="Q180" s="4"/>
      <c r="R180" s="4"/>
      <c r="S180" s="4"/>
      <c r="T180" s="4"/>
    </row>
    <row r="181">
      <c r="A181" s="7" t="s">
        <v>332</v>
      </c>
      <c r="B181" s="7" t="s">
        <v>1815</v>
      </c>
      <c r="C181" s="7" t="s">
        <v>1976</v>
      </c>
      <c r="D181" s="7" t="s">
        <v>1817</v>
      </c>
      <c r="E181" s="7" t="s">
        <v>1817</v>
      </c>
      <c r="F181" s="7" t="s">
        <v>1811</v>
      </c>
      <c r="G181" s="7" t="s">
        <v>1823</v>
      </c>
      <c r="H181" s="7" t="s">
        <v>1968</v>
      </c>
      <c r="I181" s="7"/>
      <c r="J181" s="7" t="s">
        <v>1811</v>
      </c>
      <c r="K181" s="7"/>
      <c r="L181" s="4"/>
      <c r="M181" s="4"/>
      <c r="N181" s="4"/>
      <c r="O181" s="4"/>
      <c r="P181" s="4"/>
      <c r="Q181" s="4"/>
      <c r="R181" s="4"/>
      <c r="S181" s="4"/>
      <c r="T181" s="4"/>
    </row>
    <row r="182">
      <c r="A182" s="7" t="s">
        <v>333</v>
      </c>
      <c r="B182" s="7" t="s">
        <v>1891</v>
      </c>
      <c r="C182" s="7" t="s">
        <v>1977</v>
      </c>
      <c r="D182" s="7" t="s">
        <v>1817</v>
      </c>
      <c r="E182" s="7" t="s">
        <v>1817</v>
      </c>
      <c r="F182" s="7" t="s">
        <v>1811</v>
      </c>
      <c r="G182" s="7" t="s">
        <v>1823</v>
      </c>
      <c r="H182" s="7" t="s">
        <v>1978</v>
      </c>
      <c r="I182" s="7"/>
      <c r="J182" s="7" t="s">
        <v>1811</v>
      </c>
      <c r="K182" s="7"/>
      <c r="L182" s="4"/>
      <c r="M182" s="4"/>
      <c r="N182" s="4"/>
      <c r="O182" s="4"/>
      <c r="P182" s="4"/>
      <c r="Q182" s="4"/>
      <c r="R182" s="4"/>
      <c r="S182" s="4"/>
      <c r="T182" s="4"/>
    </row>
    <row r="183">
      <c r="A183" s="7" t="s">
        <v>334</v>
      </c>
      <c r="B183" s="7" t="s">
        <v>1893</v>
      </c>
      <c r="C183" s="7" t="s">
        <v>1894</v>
      </c>
      <c r="D183" s="7" t="s">
        <v>1817</v>
      </c>
      <c r="E183" s="7" t="s">
        <v>1817</v>
      </c>
      <c r="F183" s="7" t="s">
        <v>1811</v>
      </c>
      <c r="G183" s="7" t="s">
        <v>1823</v>
      </c>
      <c r="H183" s="7" t="s">
        <v>1979</v>
      </c>
      <c r="I183" s="7"/>
      <c r="J183" s="7" t="s">
        <v>1811</v>
      </c>
      <c r="K183" s="7"/>
      <c r="L183" s="4"/>
      <c r="M183" s="4"/>
      <c r="N183" s="4"/>
      <c r="O183" s="4"/>
      <c r="P183" s="4"/>
      <c r="Q183" s="4"/>
      <c r="R183" s="4"/>
      <c r="S183" s="4"/>
      <c r="T183" s="4"/>
    </row>
    <row r="184">
      <c r="A184" s="7" t="s">
        <v>335</v>
      </c>
      <c r="B184" s="7" t="s">
        <v>1863</v>
      </c>
      <c r="C184" s="7" t="s">
        <v>1980</v>
      </c>
      <c r="D184" s="7" t="s">
        <v>1817</v>
      </c>
      <c r="E184" s="7" t="s">
        <v>1817</v>
      </c>
      <c r="F184" s="7" t="s">
        <v>1811</v>
      </c>
      <c r="G184" s="7" t="s">
        <v>1823</v>
      </c>
      <c r="H184" s="7" t="s">
        <v>1981</v>
      </c>
      <c r="I184" s="7"/>
      <c r="J184" s="7" t="s">
        <v>1811</v>
      </c>
      <c r="K184" s="7"/>
      <c r="L184" s="4"/>
      <c r="M184" s="4"/>
      <c r="N184" s="4"/>
      <c r="O184" s="4"/>
      <c r="P184" s="4"/>
      <c r="Q184" s="4"/>
      <c r="R184" s="4"/>
      <c r="S184" s="4"/>
      <c r="T184" s="4"/>
    </row>
    <row r="185">
      <c r="A185" s="7" t="s">
        <v>336</v>
      </c>
      <c r="B185" s="7" t="s">
        <v>1870</v>
      </c>
      <c r="C185" s="7" t="s">
        <v>1871</v>
      </c>
      <c r="D185" s="7" t="s">
        <v>1817</v>
      </c>
      <c r="E185" s="7" t="s">
        <v>1817</v>
      </c>
      <c r="F185" s="7" t="s">
        <v>1811</v>
      </c>
      <c r="G185" s="7" t="s">
        <v>1823</v>
      </c>
      <c r="H185" s="7" t="s">
        <v>1982</v>
      </c>
      <c r="I185" s="7"/>
      <c r="J185" s="7" t="s">
        <v>1811</v>
      </c>
      <c r="K185" s="7"/>
      <c r="L185" s="4"/>
      <c r="M185" s="4"/>
      <c r="N185" s="4"/>
      <c r="O185" s="4"/>
      <c r="P185" s="4"/>
      <c r="Q185" s="4"/>
      <c r="R185" s="4"/>
      <c r="S185" s="4"/>
      <c r="T185" s="4"/>
    </row>
    <row r="186">
      <c r="A186" s="7" t="s">
        <v>337</v>
      </c>
      <c r="B186" s="7" t="s">
        <v>1852</v>
      </c>
      <c r="C186" s="7" t="s">
        <v>1853</v>
      </c>
      <c r="D186" s="7" t="s">
        <v>1817</v>
      </c>
      <c r="E186" s="7" t="s">
        <v>1817</v>
      </c>
      <c r="F186" s="7" t="s">
        <v>1811</v>
      </c>
      <c r="G186" s="7" t="s">
        <v>1823</v>
      </c>
      <c r="H186" s="7" t="s">
        <v>1983</v>
      </c>
      <c r="I186" s="7"/>
      <c r="J186" s="7" t="s">
        <v>1811</v>
      </c>
      <c r="K186" s="7"/>
      <c r="L186" s="4"/>
      <c r="M186" s="4"/>
      <c r="N186" s="4"/>
      <c r="O186" s="4"/>
      <c r="P186" s="4"/>
      <c r="Q186" s="4"/>
      <c r="R186" s="4"/>
      <c r="S186" s="4"/>
      <c r="T186" s="4"/>
    </row>
    <row r="187">
      <c r="A187" s="7" t="s">
        <v>338</v>
      </c>
      <c r="B187" s="7" t="s">
        <v>1815</v>
      </c>
      <c r="C187" s="7" t="s">
        <v>1816</v>
      </c>
      <c r="D187" s="7" t="s">
        <v>1811</v>
      </c>
      <c r="E187" s="7" t="s">
        <v>1811</v>
      </c>
      <c r="F187" s="7" t="s">
        <v>1811</v>
      </c>
      <c r="G187" s="7" t="s">
        <v>1818</v>
      </c>
      <c r="H187" s="7" t="s">
        <v>1984</v>
      </c>
      <c r="I187" s="7"/>
      <c r="J187" s="7" t="s">
        <v>1811</v>
      </c>
      <c r="K187" s="7"/>
      <c r="L187" s="4"/>
      <c r="M187" s="4"/>
      <c r="N187" s="4"/>
      <c r="O187" s="4"/>
      <c r="P187" s="4"/>
      <c r="Q187" s="4"/>
      <c r="R187" s="4"/>
      <c r="S187" s="4"/>
      <c r="T187" s="4"/>
    </row>
    <row r="188">
      <c r="A188" s="7" t="s">
        <v>339</v>
      </c>
      <c r="B188" s="7" t="s">
        <v>1899</v>
      </c>
      <c r="C188" s="7" t="s">
        <v>1900</v>
      </c>
      <c r="D188" s="7" t="s">
        <v>1817</v>
      </c>
      <c r="E188" s="7" t="s">
        <v>1817</v>
      </c>
      <c r="F188" s="7" t="s">
        <v>1811</v>
      </c>
      <c r="G188" s="7" t="s">
        <v>1827</v>
      </c>
      <c r="H188" s="7" t="s">
        <v>1985</v>
      </c>
      <c r="I188" s="7"/>
      <c r="J188" s="7" t="s">
        <v>1811</v>
      </c>
      <c r="K188" s="7"/>
      <c r="L188" s="4"/>
      <c r="M188" s="4"/>
      <c r="N188" s="4"/>
      <c r="O188" s="4"/>
      <c r="P188" s="4"/>
      <c r="Q188" s="4"/>
      <c r="R188" s="4"/>
      <c r="S188" s="4"/>
      <c r="T188" s="4"/>
    </row>
    <row r="189">
      <c r="A189" s="7" t="s">
        <v>340</v>
      </c>
      <c r="B189" s="7" t="s">
        <v>1899</v>
      </c>
      <c r="C189" s="7" t="s">
        <v>1986</v>
      </c>
      <c r="D189" s="7" t="s">
        <v>1817</v>
      </c>
      <c r="E189" s="7" t="s">
        <v>1817</v>
      </c>
      <c r="F189" s="7" t="s">
        <v>1817</v>
      </c>
      <c r="G189" s="7" t="s">
        <v>1823</v>
      </c>
      <c r="H189" s="7" t="s">
        <v>1987</v>
      </c>
      <c r="I189" s="7"/>
      <c r="J189" s="7" t="s">
        <v>1811</v>
      </c>
      <c r="K189" s="7"/>
      <c r="L189" s="4"/>
      <c r="M189" s="4"/>
      <c r="N189" s="4"/>
      <c r="O189" s="4"/>
      <c r="P189" s="4"/>
      <c r="Q189" s="4"/>
      <c r="R189" s="4"/>
      <c r="S189" s="4"/>
      <c r="T189" s="4"/>
    </row>
    <row r="190">
      <c r="A190" s="7" t="s">
        <v>341</v>
      </c>
      <c r="B190" s="7" t="s">
        <v>1899</v>
      </c>
      <c r="C190" s="7" t="s">
        <v>1986</v>
      </c>
      <c r="D190" s="7" t="s">
        <v>1817</v>
      </c>
      <c r="E190" s="7" t="s">
        <v>1817</v>
      </c>
      <c r="F190" s="7" t="s">
        <v>1817</v>
      </c>
      <c r="G190" s="7" t="s">
        <v>1823</v>
      </c>
      <c r="H190" s="7" t="s">
        <v>1987</v>
      </c>
      <c r="I190" s="7"/>
      <c r="J190" s="7" t="s">
        <v>1811</v>
      </c>
      <c r="K190" s="7"/>
      <c r="L190" s="4"/>
      <c r="M190" s="4"/>
      <c r="N190" s="4"/>
      <c r="O190" s="4"/>
      <c r="P190" s="4"/>
      <c r="Q190" s="4"/>
      <c r="R190" s="4"/>
      <c r="S190" s="4"/>
      <c r="T190" s="4"/>
    </row>
    <row r="191">
      <c r="A191" s="7" t="s">
        <v>342</v>
      </c>
      <c r="B191" s="7" t="s">
        <v>1899</v>
      </c>
      <c r="C191" s="7" t="s">
        <v>1986</v>
      </c>
      <c r="D191" s="7" t="s">
        <v>1817</v>
      </c>
      <c r="E191" s="7" t="s">
        <v>1817</v>
      </c>
      <c r="F191" s="7" t="s">
        <v>1817</v>
      </c>
      <c r="G191" s="7" t="s">
        <v>1823</v>
      </c>
      <c r="H191" s="7" t="s">
        <v>1987</v>
      </c>
      <c r="I191" s="7"/>
      <c r="J191" s="7" t="s">
        <v>1811</v>
      </c>
      <c r="K191" s="7"/>
      <c r="L191" s="4"/>
      <c r="M191" s="4"/>
      <c r="N191" s="4"/>
      <c r="O191" s="4"/>
      <c r="P191" s="4"/>
      <c r="Q191" s="4"/>
      <c r="R191" s="4"/>
      <c r="S191" s="4"/>
      <c r="T191" s="4"/>
    </row>
    <row r="192">
      <c r="A192" s="7" t="s">
        <v>343</v>
      </c>
      <c r="B192" s="7" t="s">
        <v>1899</v>
      </c>
      <c r="C192" s="7" t="s">
        <v>1986</v>
      </c>
      <c r="D192" s="7" t="s">
        <v>1817</v>
      </c>
      <c r="E192" s="7" t="s">
        <v>1817</v>
      </c>
      <c r="F192" s="7" t="s">
        <v>1817</v>
      </c>
      <c r="G192" s="7" t="s">
        <v>1823</v>
      </c>
      <c r="H192" s="7" t="s">
        <v>1987</v>
      </c>
      <c r="I192" s="7"/>
      <c r="J192" s="7" t="s">
        <v>1811</v>
      </c>
      <c r="K192" s="7"/>
      <c r="L192" s="4"/>
      <c r="M192" s="4"/>
      <c r="N192" s="4"/>
      <c r="O192" s="4"/>
      <c r="P192" s="4"/>
      <c r="Q192" s="4"/>
      <c r="R192" s="4"/>
      <c r="S192" s="4"/>
      <c r="T192" s="4"/>
    </row>
    <row r="193">
      <c r="A193" s="7" t="s">
        <v>344</v>
      </c>
      <c r="B193" s="7" t="s">
        <v>1899</v>
      </c>
      <c r="C193" s="7" t="s">
        <v>1986</v>
      </c>
      <c r="D193" s="7" t="s">
        <v>1817</v>
      </c>
      <c r="E193" s="7" t="s">
        <v>1817</v>
      </c>
      <c r="F193" s="7" t="s">
        <v>1817</v>
      </c>
      <c r="G193" s="7" t="s">
        <v>1823</v>
      </c>
      <c r="H193" s="7" t="s">
        <v>1987</v>
      </c>
      <c r="I193" s="7"/>
      <c r="J193" s="7" t="s">
        <v>1811</v>
      </c>
      <c r="K193" s="7"/>
      <c r="L193" s="4"/>
      <c r="M193" s="4"/>
      <c r="N193" s="4"/>
      <c r="O193" s="4"/>
      <c r="P193" s="4"/>
      <c r="Q193" s="4"/>
      <c r="R193" s="4"/>
      <c r="S193" s="4"/>
      <c r="T193" s="4"/>
    </row>
    <row r="194">
      <c r="A194" s="7" t="s">
        <v>345</v>
      </c>
      <c r="B194" s="7" t="s">
        <v>1899</v>
      </c>
      <c r="C194" s="7" t="s">
        <v>1986</v>
      </c>
      <c r="D194" s="7" t="s">
        <v>1817</v>
      </c>
      <c r="E194" s="7" t="s">
        <v>1817</v>
      </c>
      <c r="F194" s="7" t="s">
        <v>1817</v>
      </c>
      <c r="G194" s="7" t="s">
        <v>1823</v>
      </c>
      <c r="H194" s="7" t="s">
        <v>1987</v>
      </c>
      <c r="I194" s="7"/>
      <c r="J194" s="7" t="s">
        <v>1811</v>
      </c>
      <c r="K194" s="7"/>
      <c r="L194" s="4"/>
      <c r="M194" s="4"/>
      <c r="N194" s="4"/>
      <c r="O194" s="4"/>
      <c r="P194" s="4"/>
      <c r="Q194" s="4"/>
      <c r="R194" s="4"/>
      <c r="S194" s="4"/>
      <c r="T194" s="4"/>
    </row>
    <row r="195">
      <c r="A195" s="7" t="s">
        <v>346</v>
      </c>
      <c r="B195" s="7" t="s">
        <v>1899</v>
      </c>
      <c r="C195" s="7" t="s">
        <v>1986</v>
      </c>
      <c r="D195" s="7" t="s">
        <v>1817</v>
      </c>
      <c r="E195" s="7" t="s">
        <v>1817</v>
      </c>
      <c r="F195" s="7" t="s">
        <v>1817</v>
      </c>
      <c r="G195" s="7" t="s">
        <v>1823</v>
      </c>
      <c r="H195" s="7" t="s">
        <v>1987</v>
      </c>
      <c r="I195" s="7"/>
      <c r="J195" s="7" t="s">
        <v>1811</v>
      </c>
      <c r="K195" s="7"/>
      <c r="L195" s="4"/>
      <c r="M195" s="4"/>
      <c r="N195" s="4"/>
      <c r="O195" s="4"/>
      <c r="P195" s="4"/>
      <c r="Q195" s="4"/>
      <c r="R195" s="4"/>
      <c r="S195" s="4"/>
      <c r="T195" s="4"/>
    </row>
    <row r="196">
      <c r="A196" s="7" t="s">
        <v>347</v>
      </c>
      <c r="B196" s="7" t="s">
        <v>1899</v>
      </c>
      <c r="C196" s="7" t="s">
        <v>1986</v>
      </c>
      <c r="D196" s="7" t="s">
        <v>1817</v>
      </c>
      <c r="E196" s="7" t="s">
        <v>1817</v>
      </c>
      <c r="F196" s="7" t="s">
        <v>1817</v>
      </c>
      <c r="G196" s="7" t="s">
        <v>1823</v>
      </c>
      <c r="H196" s="7" t="s">
        <v>1987</v>
      </c>
      <c r="I196" s="7"/>
      <c r="J196" s="7" t="s">
        <v>1811</v>
      </c>
      <c r="K196" s="7"/>
      <c r="L196" s="4"/>
      <c r="M196" s="4"/>
      <c r="N196" s="4"/>
      <c r="O196" s="4"/>
      <c r="P196" s="4"/>
      <c r="Q196" s="4"/>
      <c r="R196" s="4"/>
      <c r="S196" s="4"/>
      <c r="T196" s="4"/>
    </row>
    <row r="197">
      <c r="A197" s="7" t="s">
        <v>348</v>
      </c>
      <c r="B197" s="7" t="s">
        <v>1891</v>
      </c>
      <c r="C197" s="7" t="s">
        <v>1988</v>
      </c>
      <c r="D197" s="7" t="s">
        <v>1817</v>
      </c>
      <c r="E197" s="7" t="s">
        <v>1817</v>
      </c>
      <c r="F197" s="7" t="s">
        <v>1811</v>
      </c>
      <c r="G197" s="7" t="s">
        <v>1823</v>
      </c>
      <c r="H197" s="7" t="s">
        <v>1989</v>
      </c>
      <c r="I197" s="7"/>
      <c r="J197" s="7" t="s">
        <v>1811</v>
      </c>
      <c r="K197" s="7"/>
      <c r="L197" s="4"/>
      <c r="M197" s="4"/>
      <c r="N197" s="4"/>
      <c r="O197" s="4"/>
      <c r="P197" s="4"/>
      <c r="Q197" s="4"/>
      <c r="R197" s="4"/>
      <c r="S197" s="4"/>
      <c r="T197" s="4"/>
    </row>
    <row r="198">
      <c r="A198" s="7" t="s">
        <v>349</v>
      </c>
      <c r="B198" s="7" t="s">
        <v>1893</v>
      </c>
      <c r="C198" s="7" t="s">
        <v>1914</v>
      </c>
      <c r="D198" s="7" t="s">
        <v>1817</v>
      </c>
      <c r="E198" s="7" t="s">
        <v>1817</v>
      </c>
      <c r="F198" s="7" t="s">
        <v>1811</v>
      </c>
      <c r="G198" s="7" t="s">
        <v>1823</v>
      </c>
      <c r="H198" s="7" t="s">
        <v>1990</v>
      </c>
      <c r="I198" s="7"/>
      <c r="J198" s="7" t="s">
        <v>1811</v>
      </c>
      <c r="K198" s="7"/>
      <c r="L198" s="4"/>
      <c r="M198" s="4"/>
      <c r="N198" s="4"/>
      <c r="O198" s="4"/>
      <c r="P198" s="4"/>
      <c r="Q198" s="4"/>
      <c r="R198" s="4"/>
      <c r="S198" s="4"/>
      <c r="T198" s="4"/>
    </row>
    <row r="199">
      <c r="A199" s="7" t="s">
        <v>350</v>
      </c>
      <c r="B199" s="7" t="s">
        <v>1863</v>
      </c>
      <c r="C199" s="7" t="s">
        <v>1952</v>
      </c>
      <c r="D199" s="7" t="s">
        <v>1817</v>
      </c>
      <c r="E199" s="7" t="s">
        <v>1817</v>
      </c>
      <c r="F199" s="7" t="s">
        <v>1811</v>
      </c>
      <c r="G199" s="7" t="s">
        <v>1823</v>
      </c>
      <c r="H199" s="7" t="s">
        <v>1991</v>
      </c>
      <c r="I199" s="7"/>
      <c r="J199" s="7" t="s">
        <v>1811</v>
      </c>
      <c r="K199" s="7"/>
      <c r="L199" s="4"/>
      <c r="M199" s="4"/>
      <c r="N199" s="4"/>
      <c r="O199" s="4"/>
      <c r="P199" s="4"/>
      <c r="Q199" s="4"/>
      <c r="R199" s="4"/>
      <c r="S199" s="4"/>
      <c r="T199" s="4"/>
    </row>
    <row r="200">
      <c r="A200" s="7" t="s">
        <v>351</v>
      </c>
      <c r="B200" s="7" t="s">
        <v>1863</v>
      </c>
      <c r="C200" s="7" t="s">
        <v>1992</v>
      </c>
      <c r="D200" s="7" t="s">
        <v>1817</v>
      </c>
      <c r="E200" s="7" t="s">
        <v>1811</v>
      </c>
      <c r="F200" s="7" t="s">
        <v>1811</v>
      </c>
      <c r="G200" s="7" t="s">
        <v>1827</v>
      </c>
      <c r="H200" s="7" t="s">
        <v>1993</v>
      </c>
      <c r="I200" s="7"/>
      <c r="J200" s="7" t="s">
        <v>1811</v>
      </c>
      <c r="K200" s="7"/>
      <c r="L200" s="4"/>
      <c r="M200" s="4"/>
      <c r="N200" s="4"/>
      <c r="O200" s="4"/>
      <c r="P200" s="4"/>
      <c r="Q200" s="4"/>
      <c r="R200" s="4"/>
      <c r="S200" s="4"/>
      <c r="T200" s="4"/>
    </row>
    <row r="201">
      <c r="A201" s="7" t="s">
        <v>352</v>
      </c>
      <c r="B201" s="7" t="s">
        <v>1863</v>
      </c>
      <c r="C201" s="7" t="s">
        <v>1994</v>
      </c>
      <c r="D201" s="7" t="s">
        <v>1817</v>
      </c>
      <c r="E201" s="7" t="s">
        <v>1811</v>
      </c>
      <c r="F201" s="7" t="s">
        <v>1811</v>
      </c>
      <c r="G201" s="7" t="s">
        <v>1827</v>
      </c>
      <c r="H201" s="7" t="s">
        <v>1993</v>
      </c>
      <c r="I201" s="7"/>
      <c r="J201" s="7" t="s">
        <v>1811</v>
      </c>
      <c r="K201" s="7"/>
      <c r="L201" s="4"/>
      <c r="M201" s="4"/>
      <c r="N201" s="4"/>
      <c r="O201" s="4"/>
      <c r="P201" s="4"/>
      <c r="Q201" s="4"/>
      <c r="R201" s="4"/>
      <c r="S201" s="4"/>
      <c r="T201" s="4"/>
    </row>
    <row r="202">
      <c r="A202" s="7" t="s">
        <v>353</v>
      </c>
      <c r="B202" s="7" t="s">
        <v>1863</v>
      </c>
      <c r="C202" s="7" t="s">
        <v>1994</v>
      </c>
      <c r="D202" s="7" t="s">
        <v>1817</v>
      </c>
      <c r="E202" s="7" t="s">
        <v>1811</v>
      </c>
      <c r="F202" s="7" t="s">
        <v>1811</v>
      </c>
      <c r="G202" s="7" t="s">
        <v>1827</v>
      </c>
      <c r="H202" s="7" t="s">
        <v>1993</v>
      </c>
      <c r="I202" s="7"/>
      <c r="J202" s="7" t="s">
        <v>1811</v>
      </c>
      <c r="K202" s="7"/>
      <c r="L202" s="4"/>
      <c r="M202" s="4"/>
      <c r="N202" s="4"/>
      <c r="O202" s="4"/>
      <c r="P202" s="4"/>
      <c r="Q202" s="4"/>
      <c r="R202" s="4"/>
      <c r="S202" s="4"/>
      <c r="T202" s="4"/>
    </row>
    <row r="203">
      <c r="A203" s="7" t="s">
        <v>354</v>
      </c>
      <c r="B203" s="7" t="s">
        <v>1863</v>
      </c>
      <c r="C203" s="7" t="s">
        <v>1994</v>
      </c>
      <c r="D203" s="7" t="s">
        <v>1817</v>
      </c>
      <c r="E203" s="7" t="s">
        <v>1811</v>
      </c>
      <c r="F203" s="7" t="s">
        <v>1811</v>
      </c>
      <c r="G203" s="7" t="s">
        <v>1827</v>
      </c>
      <c r="H203" s="7" t="s">
        <v>1993</v>
      </c>
      <c r="I203" s="7"/>
      <c r="J203" s="7" t="s">
        <v>1811</v>
      </c>
      <c r="K203" s="7"/>
      <c r="L203" s="4"/>
      <c r="M203" s="4"/>
      <c r="N203" s="4"/>
      <c r="O203" s="4"/>
      <c r="P203" s="4"/>
      <c r="Q203" s="4"/>
      <c r="R203" s="4"/>
      <c r="S203" s="4"/>
      <c r="T203" s="4"/>
    </row>
    <row r="204">
      <c r="A204" s="7" t="s">
        <v>355</v>
      </c>
      <c r="B204" s="7" t="s">
        <v>1884</v>
      </c>
      <c r="C204" s="7" t="s">
        <v>1995</v>
      </c>
      <c r="D204" s="7" t="s">
        <v>1817</v>
      </c>
      <c r="E204" s="7" t="s">
        <v>1811</v>
      </c>
      <c r="F204" s="7" t="s">
        <v>1811</v>
      </c>
      <c r="G204" s="7" t="s">
        <v>1827</v>
      </c>
      <c r="H204" s="7" t="s">
        <v>1993</v>
      </c>
      <c r="I204" s="7"/>
      <c r="J204" s="7" t="s">
        <v>1811</v>
      </c>
      <c r="K204" s="7"/>
      <c r="L204" s="4"/>
      <c r="M204" s="4"/>
      <c r="N204" s="4"/>
      <c r="O204" s="4"/>
      <c r="P204" s="4"/>
      <c r="Q204" s="4"/>
      <c r="R204" s="4"/>
      <c r="S204" s="4"/>
      <c r="T204" s="4"/>
    </row>
    <row r="205">
      <c r="A205" s="7" t="s">
        <v>356</v>
      </c>
      <c r="B205" s="7" t="s">
        <v>1865</v>
      </c>
      <c r="C205" s="7" t="s">
        <v>1996</v>
      </c>
      <c r="D205" s="7" t="s">
        <v>1817</v>
      </c>
      <c r="E205" s="7" t="s">
        <v>1811</v>
      </c>
      <c r="F205" s="7" t="s">
        <v>1811</v>
      </c>
      <c r="G205" s="7" t="s">
        <v>1827</v>
      </c>
      <c r="H205" s="7" t="s">
        <v>1993</v>
      </c>
      <c r="I205" s="7"/>
      <c r="J205" s="7" t="s">
        <v>1811</v>
      </c>
      <c r="K205" s="7"/>
      <c r="L205" s="4"/>
      <c r="M205" s="4"/>
      <c r="N205" s="4"/>
      <c r="O205" s="4"/>
      <c r="P205" s="4"/>
      <c r="Q205" s="4"/>
      <c r="R205" s="4"/>
      <c r="S205" s="4"/>
      <c r="T205" s="4"/>
    </row>
    <row r="206">
      <c r="A206" s="7" t="s">
        <v>357</v>
      </c>
      <c r="B206" s="7" t="s">
        <v>1865</v>
      </c>
      <c r="C206" s="7" t="s">
        <v>1997</v>
      </c>
      <c r="D206" s="7" t="s">
        <v>1817</v>
      </c>
      <c r="E206" s="7" t="s">
        <v>1811</v>
      </c>
      <c r="F206" s="7" t="s">
        <v>1811</v>
      </c>
      <c r="G206" s="7" t="s">
        <v>1827</v>
      </c>
      <c r="H206" s="7" t="s">
        <v>1993</v>
      </c>
      <c r="I206" s="7"/>
      <c r="J206" s="7" t="s">
        <v>1811</v>
      </c>
      <c r="K206" s="7"/>
      <c r="L206" s="4"/>
      <c r="M206" s="4"/>
      <c r="N206" s="4"/>
      <c r="O206" s="4"/>
      <c r="P206" s="4"/>
      <c r="Q206" s="4"/>
      <c r="R206" s="4"/>
      <c r="S206" s="4"/>
      <c r="T206" s="4"/>
    </row>
    <row r="207">
      <c r="A207" s="7" t="s">
        <v>358</v>
      </c>
      <c r="B207" s="7" t="s">
        <v>1865</v>
      </c>
      <c r="C207" s="7" t="s">
        <v>1997</v>
      </c>
      <c r="D207" s="7" t="s">
        <v>1817</v>
      </c>
      <c r="E207" s="7" t="s">
        <v>1811</v>
      </c>
      <c r="F207" s="7" t="s">
        <v>1811</v>
      </c>
      <c r="G207" s="7" t="s">
        <v>1827</v>
      </c>
      <c r="H207" s="7" t="s">
        <v>1993</v>
      </c>
      <c r="I207" s="7"/>
      <c r="J207" s="7" t="s">
        <v>1811</v>
      </c>
      <c r="K207" s="7"/>
      <c r="L207" s="4"/>
      <c r="M207" s="4"/>
      <c r="N207" s="4"/>
      <c r="O207" s="4"/>
      <c r="P207" s="4"/>
      <c r="Q207" s="4"/>
      <c r="R207" s="4"/>
      <c r="S207" s="4"/>
      <c r="T207" s="4"/>
    </row>
    <row r="208">
      <c r="A208" s="7" t="s">
        <v>359</v>
      </c>
      <c r="B208" s="7" t="s">
        <v>1865</v>
      </c>
      <c r="C208" s="7" t="s">
        <v>1997</v>
      </c>
      <c r="D208" s="7" t="s">
        <v>1817</v>
      </c>
      <c r="E208" s="7" t="s">
        <v>1811</v>
      </c>
      <c r="F208" s="7" t="s">
        <v>1811</v>
      </c>
      <c r="G208" s="7" t="s">
        <v>1827</v>
      </c>
      <c r="H208" s="7" t="s">
        <v>1993</v>
      </c>
      <c r="I208" s="7"/>
      <c r="J208" s="7" t="s">
        <v>1811</v>
      </c>
      <c r="K208" s="7"/>
      <c r="L208" s="4"/>
      <c r="M208" s="4"/>
      <c r="N208" s="4"/>
      <c r="O208" s="4"/>
      <c r="P208" s="4"/>
      <c r="Q208" s="4"/>
      <c r="R208" s="4"/>
      <c r="S208" s="4"/>
      <c r="T208" s="4"/>
    </row>
    <row r="209">
      <c r="A209" s="7" t="s">
        <v>360</v>
      </c>
      <c r="B209" s="7" t="s">
        <v>1868</v>
      </c>
      <c r="C209" s="7" t="s">
        <v>1998</v>
      </c>
      <c r="D209" s="7" t="s">
        <v>1817</v>
      </c>
      <c r="E209" s="7" t="s">
        <v>1811</v>
      </c>
      <c r="F209" s="7" t="s">
        <v>1811</v>
      </c>
      <c r="G209" s="7" t="s">
        <v>1827</v>
      </c>
      <c r="H209" s="7" t="s">
        <v>1993</v>
      </c>
      <c r="I209" s="7"/>
      <c r="J209" s="7" t="s">
        <v>1811</v>
      </c>
      <c r="K209" s="7"/>
      <c r="L209" s="4"/>
      <c r="M209" s="4"/>
      <c r="N209" s="4"/>
      <c r="O209" s="4"/>
      <c r="P209" s="4"/>
      <c r="Q209" s="4"/>
      <c r="R209" s="4"/>
      <c r="S209" s="4"/>
      <c r="T209" s="4"/>
    </row>
    <row r="210">
      <c r="A210" s="7" t="s">
        <v>361</v>
      </c>
      <c r="B210" s="7" t="s">
        <v>1868</v>
      </c>
      <c r="C210" s="7" t="s">
        <v>1998</v>
      </c>
      <c r="D210" s="7" t="s">
        <v>1817</v>
      </c>
      <c r="E210" s="7" t="s">
        <v>1811</v>
      </c>
      <c r="F210" s="7" t="s">
        <v>1811</v>
      </c>
      <c r="G210" s="7" t="s">
        <v>1812</v>
      </c>
      <c r="H210" s="7" t="s">
        <v>1993</v>
      </c>
      <c r="I210" s="7" t="s">
        <v>1814</v>
      </c>
      <c r="J210" s="7" t="s">
        <v>1811</v>
      </c>
      <c r="K210" s="7"/>
      <c r="L210" s="4"/>
      <c r="M210" s="4"/>
      <c r="N210" s="4"/>
      <c r="O210" s="4"/>
      <c r="P210" s="4"/>
      <c r="Q210" s="4"/>
      <c r="R210" s="4"/>
      <c r="S210" s="4"/>
      <c r="T210" s="4"/>
    </row>
    <row r="211">
      <c r="A211" s="7" t="s">
        <v>362</v>
      </c>
      <c r="B211" s="7" t="s">
        <v>1870</v>
      </c>
      <c r="C211" s="7" t="s">
        <v>1999</v>
      </c>
      <c r="D211" s="7" t="s">
        <v>1817</v>
      </c>
      <c r="E211" s="7" t="s">
        <v>1811</v>
      </c>
      <c r="F211" s="7" t="s">
        <v>1811</v>
      </c>
      <c r="G211" s="7" t="s">
        <v>1827</v>
      </c>
      <c r="H211" s="7" t="s">
        <v>1993</v>
      </c>
      <c r="I211" s="7"/>
      <c r="J211" s="7" t="s">
        <v>1811</v>
      </c>
      <c r="K211" s="7"/>
      <c r="L211" s="4"/>
      <c r="M211" s="4"/>
      <c r="N211" s="4"/>
      <c r="O211" s="4"/>
      <c r="P211" s="4"/>
      <c r="Q211" s="4"/>
      <c r="R211" s="4"/>
      <c r="S211" s="4"/>
      <c r="T211" s="4"/>
    </row>
    <row r="212">
      <c r="A212" s="7" t="s">
        <v>363</v>
      </c>
      <c r="B212" s="7" t="s">
        <v>1870</v>
      </c>
      <c r="C212" s="7" t="s">
        <v>1999</v>
      </c>
      <c r="D212" s="7" t="s">
        <v>1817</v>
      </c>
      <c r="E212" s="7" t="s">
        <v>1811</v>
      </c>
      <c r="F212" s="7" t="s">
        <v>1811</v>
      </c>
      <c r="G212" s="7" t="s">
        <v>1812</v>
      </c>
      <c r="H212" s="7" t="s">
        <v>1993</v>
      </c>
      <c r="I212" s="7" t="s">
        <v>1814</v>
      </c>
      <c r="J212" s="7" t="s">
        <v>1811</v>
      </c>
      <c r="K212" s="7"/>
      <c r="L212" s="4"/>
      <c r="M212" s="4"/>
      <c r="N212" s="4"/>
      <c r="O212" s="4"/>
      <c r="P212" s="4"/>
      <c r="Q212" s="4"/>
      <c r="R212" s="4"/>
      <c r="S212" s="4"/>
      <c r="T212" s="4"/>
    </row>
    <row r="213">
      <c r="A213" s="7" t="s">
        <v>364</v>
      </c>
      <c r="B213" s="7" t="s">
        <v>1870</v>
      </c>
      <c r="C213" s="7" t="s">
        <v>2000</v>
      </c>
      <c r="D213" s="7" t="s">
        <v>1817</v>
      </c>
      <c r="E213" s="7" t="s">
        <v>1811</v>
      </c>
      <c r="F213" s="7" t="s">
        <v>1811</v>
      </c>
      <c r="G213" s="7" t="s">
        <v>1827</v>
      </c>
      <c r="H213" s="7" t="s">
        <v>1993</v>
      </c>
      <c r="I213" s="7"/>
      <c r="J213" s="7" t="s">
        <v>1811</v>
      </c>
      <c r="K213" s="7"/>
      <c r="L213" s="4"/>
      <c r="M213" s="4"/>
      <c r="N213" s="4"/>
      <c r="O213" s="4"/>
      <c r="P213" s="4"/>
      <c r="Q213" s="4"/>
      <c r="R213" s="4"/>
      <c r="S213" s="4"/>
      <c r="T213" s="4"/>
    </row>
    <row r="214">
      <c r="A214" s="7" t="s">
        <v>365</v>
      </c>
      <c r="B214" s="7" t="s">
        <v>1870</v>
      </c>
      <c r="C214" s="7" t="s">
        <v>2000</v>
      </c>
      <c r="D214" s="7" t="s">
        <v>1817</v>
      </c>
      <c r="E214" s="7" t="s">
        <v>1811</v>
      </c>
      <c r="F214" s="7" t="s">
        <v>1811</v>
      </c>
      <c r="G214" s="7" t="s">
        <v>1827</v>
      </c>
      <c r="H214" s="7" t="s">
        <v>1993</v>
      </c>
      <c r="I214" s="7"/>
      <c r="J214" s="7" t="s">
        <v>1811</v>
      </c>
      <c r="K214" s="7"/>
      <c r="L214" s="4"/>
      <c r="M214" s="4"/>
      <c r="N214" s="4"/>
      <c r="O214" s="4"/>
      <c r="P214" s="4"/>
      <c r="Q214" s="4"/>
      <c r="R214" s="4"/>
      <c r="S214" s="4"/>
      <c r="T214" s="4"/>
    </row>
    <row r="215">
      <c r="A215" s="7" t="s">
        <v>366</v>
      </c>
      <c r="B215" s="7" t="s">
        <v>1891</v>
      </c>
      <c r="C215" s="7" t="s">
        <v>2001</v>
      </c>
      <c r="D215" s="7" t="s">
        <v>1817</v>
      </c>
      <c r="E215" s="7" t="s">
        <v>1811</v>
      </c>
      <c r="F215" s="7" t="s">
        <v>1811</v>
      </c>
      <c r="G215" s="7" t="s">
        <v>1827</v>
      </c>
      <c r="H215" s="7" t="s">
        <v>1993</v>
      </c>
      <c r="I215" s="7"/>
      <c r="J215" s="7" t="s">
        <v>1811</v>
      </c>
      <c r="K215" s="7"/>
      <c r="L215" s="4"/>
      <c r="M215" s="4"/>
      <c r="N215" s="4"/>
      <c r="O215" s="4"/>
      <c r="P215" s="4"/>
      <c r="Q215" s="4"/>
      <c r="R215" s="4"/>
      <c r="S215" s="4"/>
      <c r="T215" s="4"/>
    </row>
    <row r="216">
      <c r="A216" s="7" t="s">
        <v>367</v>
      </c>
      <c r="B216" s="7" t="s">
        <v>1891</v>
      </c>
      <c r="C216" s="7" t="s">
        <v>2002</v>
      </c>
      <c r="D216" s="7" t="s">
        <v>1817</v>
      </c>
      <c r="E216" s="7" t="s">
        <v>1811</v>
      </c>
      <c r="F216" s="7" t="s">
        <v>1811</v>
      </c>
      <c r="G216" s="7" t="s">
        <v>1827</v>
      </c>
      <c r="H216" s="7" t="s">
        <v>1993</v>
      </c>
      <c r="I216" s="7"/>
      <c r="J216" s="7" t="s">
        <v>1811</v>
      </c>
      <c r="K216" s="7"/>
      <c r="L216" s="4"/>
      <c r="M216" s="4"/>
      <c r="N216" s="4"/>
      <c r="O216" s="4"/>
      <c r="P216" s="4"/>
      <c r="Q216" s="4"/>
      <c r="R216" s="4"/>
      <c r="S216" s="4"/>
      <c r="T216" s="4"/>
    </row>
    <row r="217">
      <c r="A217" s="7" t="s">
        <v>368</v>
      </c>
      <c r="B217" s="7" t="s">
        <v>1891</v>
      </c>
      <c r="C217" s="7" t="s">
        <v>2002</v>
      </c>
      <c r="D217" s="7" t="s">
        <v>1817</v>
      </c>
      <c r="E217" s="7" t="s">
        <v>1811</v>
      </c>
      <c r="F217" s="7" t="s">
        <v>1811</v>
      </c>
      <c r="G217" s="7" t="s">
        <v>1827</v>
      </c>
      <c r="H217" s="7" t="s">
        <v>1993</v>
      </c>
      <c r="I217" s="7"/>
      <c r="J217" s="7" t="s">
        <v>1811</v>
      </c>
      <c r="K217" s="7"/>
      <c r="L217" s="4"/>
      <c r="M217" s="4"/>
      <c r="N217" s="4"/>
      <c r="O217" s="4"/>
      <c r="P217" s="4"/>
      <c r="Q217" s="4"/>
      <c r="R217" s="4"/>
      <c r="S217" s="4"/>
      <c r="T217" s="4"/>
    </row>
    <row r="218">
      <c r="A218" s="7" t="s">
        <v>369</v>
      </c>
      <c r="B218" s="7" t="s">
        <v>1874</v>
      </c>
      <c r="C218" s="7" t="s">
        <v>2003</v>
      </c>
      <c r="D218" s="7" t="s">
        <v>1817</v>
      </c>
      <c r="E218" s="7" t="s">
        <v>1811</v>
      </c>
      <c r="F218" s="7" t="s">
        <v>1811</v>
      </c>
      <c r="G218" s="7" t="s">
        <v>1827</v>
      </c>
      <c r="H218" s="7" t="s">
        <v>1993</v>
      </c>
      <c r="I218" s="7"/>
      <c r="J218" s="7" t="s">
        <v>1811</v>
      </c>
      <c r="K218" s="7"/>
      <c r="L218" s="4"/>
      <c r="M218" s="4"/>
      <c r="N218" s="4"/>
      <c r="O218" s="4"/>
      <c r="P218" s="4"/>
      <c r="Q218" s="4"/>
      <c r="R218" s="4"/>
      <c r="S218" s="4"/>
      <c r="T218" s="4"/>
    </row>
    <row r="219">
      <c r="A219" s="7" t="s">
        <v>370</v>
      </c>
      <c r="B219" s="7" t="s">
        <v>1893</v>
      </c>
      <c r="C219" s="7" t="s">
        <v>2004</v>
      </c>
      <c r="D219" s="7" t="s">
        <v>1817</v>
      </c>
      <c r="E219" s="7" t="s">
        <v>1811</v>
      </c>
      <c r="F219" s="7" t="s">
        <v>1811</v>
      </c>
      <c r="G219" s="7" t="s">
        <v>1827</v>
      </c>
      <c r="H219" s="7" t="s">
        <v>1993</v>
      </c>
      <c r="I219" s="7"/>
      <c r="J219" s="7" t="s">
        <v>1811</v>
      </c>
      <c r="K219" s="7"/>
      <c r="L219" s="4"/>
      <c r="M219" s="4"/>
      <c r="N219" s="4"/>
      <c r="O219" s="4"/>
      <c r="P219" s="4"/>
      <c r="Q219" s="4"/>
      <c r="R219" s="4"/>
      <c r="S219" s="4"/>
      <c r="T219" s="4"/>
    </row>
    <row r="220">
      <c r="A220" s="7" t="s">
        <v>371</v>
      </c>
      <c r="B220" s="7" t="s">
        <v>1893</v>
      </c>
      <c r="C220" s="7" t="s">
        <v>2005</v>
      </c>
      <c r="D220" s="7" t="s">
        <v>1817</v>
      </c>
      <c r="E220" s="7" t="s">
        <v>1811</v>
      </c>
      <c r="F220" s="7" t="s">
        <v>1811</v>
      </c>
      <c r="G220" s="7" t="s">
        <v>1827</v>
      </c>
      <c r="H220" s="7" t="s">
        <v>1993</v>
      </c>
      <c r="I220" s="7"/>
      <c r="J220" s="7" t="s">
        <v>1811</v>
      </c>
      <c r="K220" s="7"/>
      <c r="L220" s="4"/>
      <c r="M220" s="4"/>
      <c r="N220" s="4"/>
      <c r="O220" s="4"/>
      <c r="P220" s="4"/>
      <c r="Q220" s="4"/>
      <c r="R220" s="4"/>
      <c r="S220" s="4"/>
      <c r="T220" s="4"/>
    </row>
    <row r="221">
      <c r="A221" s="7" t="s">
        <v>372</v>
      </c>
      <c r="B221" s="7" t="s">
        <v>1893</v>
      </c>
      <c r="C221" s="7" t="s">
        <v>2005</v>
      </c>
      <c r="D221" s="7" t="s">
        <v>1817</v>
      </c>
      <c r="E221" s="7" t="s">
        <v>1811</v>
      </c>
      <c r="F221" s="7" t="s">
        <v>1811</v>
      </c>
      <c r="G221" s="7" t="s">
        <v>1827</v>
      </c>
      <c r="H221" s="7" t="s">
        <v>1993</v>
      </c>
      <c r="I221" s="7"/>
      <c r="J221" s="7" t="s">
        <v>1811</v>
      </c>
      <c r="K221" s="7"/>
      <c r="L221" s="4"/>
      <c r="M221" s="4"/>
      <c r="N221" s="4"/>
      <c r="O221" s="4"/>
      <c r="P221" s="4"/>
      <c r="Q221" s="4"/>
      <c r="R221" s="4"/>
      <c r="S221" s="4"/>
      <c r="T221" s="4"/>
    </row>
    <row r="222">
      <c r="A222" s="7" t="s">
        <v>373</v>
      </c>
      <c r="B222" s="7" t="s">
        <v>1893</v>
      </c>
      <c r="C222" s="7" t="s">
        <v>2005</v>
      </c>
      <c r="D222" s="7" t="s">
        <v>1817</v>
      </c>
      <c r="E222" s="7" t="s">
        <v>1811</v>
      </c>
      <c r="F222" s="7" t="s">
        <v>1811</v>
      </c>
      <c r="G222" s="7" t="s">
        <v>1827</v>
      </c>
      <c r="H222" s="7" t="s">
        <v>1993</v>
      </c>
      <c r="I222" s="7"/>
      <c r="J222" s="7" t="s">
        <v>1811</v>
      </c>
      <c r="K222" s="7"/>
      <c r="L222" s="4"/>
      <c r="M222" s="4"/>
      <c r="N222" s="4"/>
      <c r="O222" s="4"/>
      <c r="P222" s="4"/>
      <c r="Q222" s="4"/>
      <c r="R222" s="4"/>
      <c r="S222" s="4"/>
      <c r="T222" s="4"/>
    </row>
    <row r="223">
      <c r="A223" s="7" t="s">
        <v>374</v>
      </c>
      <c r="B223" s="7" t="s">
        <v>1877</v>
      </c>
      <c r="C223" s="7" t="s">
        <v>2006</v>
      </c>
      <c r="D223" s="7" t="s">
        <v>1817</v>
      </c>
      <c r="E223" s="7" t="s">
        <v>1811</v>
      </c>
      <c r="F223" s="7" t="s">
        <v>1811</v>
      </c>
      <c r="G223" s="7" t="s">
        <v>1827</v>
      </c>
      <c r="H223" s="7" t="s">
        <v>1993</v>
      </c>
      <c r="I223" s="7"/>
      <c r="J223" s="7" t="s">
        <v>1811</v>
      </c>
      <c r="K223" s="7"/>
      <c r="L223" s="4"/>
      <c r="M223" s="4"/>
      <c r="N223" s="4"/>
      <c r="O223" s="4"/>
      <c r="P223" s="4"/>
      <c r="Q223" s="4"/>
      <c r="R223" s="4"/>
      <c r="S223" s="4"/>
      <c r="T223" s="4"/>
    </row>
    <row r="224">
      <c r="A224" s="7" t="s">
        <v>375</v>
      </c>
      <c r="B224" s="7" t="s">
        <v>1877</v>
      </c>
      <c r="C224" s="7" t="s">
        <v>2007</v>
      </c>
      <c r="D224" s="7" t="s">
        <v>1817</v>
      </c>
      <c r="E224" s="7" t="s">
        <v>1811</v>
      </c>
      <c r="F224" s="7" t="s">
        <v>1811</v>
      </c>
      <c r="G224" s="7" t="s">
        <v>1827</v>
      </c>
      <c r="H224" s="7" t="s">
        <v>1993</v>
      </c>
      <c r="I224" s="7"/>
      <c r="J224" s="7" t="s">
        <v>1811</v>
      </c>
      <c r="K224" s="7"/>
      <c r="L224" s="4"/>
      <c r="M224" s="4"/>
      <c r="N224" s="4"/>
      <c r="O224" s="4"/>
      <c r="P224" s="4"/>
      <c r="Q224" s="4"/>
      <c r="R224" s="4"/>
      <c r="S224" s="4"/>
      <c r="T224" s="4"/>
    </row>
    <row r="225">
      <c r="A225" s="7" t="s">
        <v>376</v>
      </c>
      <c r="B225" s="7" t="s">
        <v>1877</v>
      </c>
      <c r="C225" s="7" t="s">
        <v>2007</v>
      </c>
      <c r="D225" s="7" t="s">
        <v>1817</v>
      </c>
      <c r="E225" s="7" t="s">
        <v>1811</v>
      </c>
      <c r="F225" s="7" t="s">
        <v>1811</v>
      </c>
      <c r="G225" s="7" t="s">
        <v>1827</v>
      </c>
      <c r="H225" s="7" t="s">
        <v>1993</v>
      </c>
      <c r="I225" s="7"/>
      <c r="J225" s="7" t="s">
        <v>1811</v>
      </c>
      <c r="K225" s="7"/>
      <c r="L225" s="4"/>
      <c r="M225" s="4"/>
      <c r="N225" s="4"/>
      <c r="O225" s="4"/>
      <c r="P225" s="4"/>
      <c r="Q225" s="4"/>
      <c r="R225" s="4"/>
      <c r="S225" s="4"/>
      <c r="T225" s="4"/>
    </row>
    <row r="226">
      <c r="A226" s="7" t="s">
        <v>377</v>
      </c>
      <c r="B226" s="7" t="s">
        <v>1877</v>
      </c>
      <c r="C226" s="7" t="s">
        <v>2007</v>
      </c>
      <c r="D226" s="7" t="s">
        <v>1817</v>
      </c>
      <c r="E226" s="7" t="s">
        <v>1811</v>
      </c>
      <c r="F226" s="7" t="s">
        <v>1811</v>
      </c>
      <c r="G226" s="7" t="s">
        <v>1827</v>
      </c>
      <c r="H226" s="7" t="s">
        <v>1993</v>
      </c>
      <c r="I226" s="7"/>
      <c r="J226" s="7" t="s">
        <v>1811</v>
      </c>
      <c r="K226" s="7"/>
      <c r="L226" s="4"/>
      <c r="M226" s="4"/>
      <c r="N226" s="4"/>
      <c r="O226" s="4"/>
      <c r="P226" s="4"/>
      <c r="Q226" s="4"/>
      <c r="R226" s="4"/>
      <c r="S226" s="4"/>
      <c r="T226" s="4"/>
    </row>
    <row r="227">
      <c r="A227" s="7" t="s">
        <v>378</v>
      </c>
      <c r="B227" s="7" t="s">
        <v>1877</v>
      </c>
      <c r="C227" s="7" t="s">
        <v>2007</v>
      </c>
      <c r="D227" s="7" t="s">
        <v>1817</v>
      </c>
      <c r="E227" s="7" t="s">
        <v>1811</v>
      </c>
      <c r="F227" s="7" t="s">
        <v>1811</v>
      </c>
      <c r="G227" s="7" t="s">
        <v>1827</v>
      </c>
      <c r="H227" s="7" t="s">
        <v>1993</v>
      </c>
      <c r="I227" s="7"/>
      <c r="J227" s="7" t="s">
        <v>1811</v>
      </c>
      <c r="K227" s="7"/>
      <c r="L227" s="4"/>
      <c r="M227" s="4"/>
      <c r="N227" s="4"/>
      <c r="O227" s="4"/>
      <c r="P227" s="4"/>
      <c r="Q227" s="4"/>
      <c r="R227" s="4"/>
      <c r="S227" s="4"/>
      <c r="T227" s="4"/>
    </row>
    <row r="228">
      <c r="A228" s="7" t="s">
        <v>379</v>
      </c>
      <c r="B228" s="7" t="s">
        <v>1880</v>
      </c>
      <c r="C228" s="7" t="s">
        <v>2008</v>
      </c>
      <c r="D228" s="7" t="s">
        <v>1817</v>
      </c>
      <c r="E228" s="7" t="s">
        <v>1811</v>
      </c>
      <c r="F228" s="7" t="s">
        <v>1811</v>
      </c>
      <c r="G228" s="7" t="s">
        <v>1827</v>
      </c>
      <c r="H228" s="7" t="s">
        <v>1993</v>
      </c>
      <c r="I228" s="7"/>
      <c r="J228" s="7" t="s">
        <v>1811</v>
      </c>
      <c r="K228" s="7"/>
      <c r="L228" s="4"/>
      <c r="M228" s="4"/>
      <c r="N228" s="4"/>
      <c r="O228" s="4"/>
      <c r="P228" s="4"/>
      <c r="Q228" s="4"/>
      <c r="R228" s="4"/>
      <c r="S228" s="4"/>
      <c r="T228" s="4"/>
    </row>
    <row r="229">
      <c r="A229" s="7" t="s">
        <v>380</v>
      </c>
      <c r="B229" s="7" t="s">
        <v>1880</v>
      </c>
      <c r="C229" s="7" t="s">
        <v>2008</v>
      </c>
      <c r="D229" s="7" t="s">
        <v>1817</v>
      </c>
      <c r="E229" s="7" t="s">
        <v>1811</v>
      </c>
      <c r="F229" s="7" t="s">
        <v>1811</v>
      </c>
      <c r="G229" s="7" t="s">
        <v>1827</v>
      </c>
      <c r="H229" s="7" t="s">
        <v>1993</v>
      </c>
      <c r="I229" s="7" t="s">
        <v>1814</v>
      </c>
      <c r="J229" s="7" t="s">
        <v>1811</v>
      </c>
      <c r="K229" s="7"/>
      <c r="L229" s="4"/>
      <c r="M229" s="4"/>
      <c r="N229" s="4"/>
      <c r="O229" s="4"/>
      <c r="P229" s="4"/>
      <c r="Q229" s="4"/>
      <c r="R229" s="4"/>
      <c r="S229" s="4"/>
      <c r="T229" s="4"/>
    </row>
    <row r="230">
      <c r="A230" s="7" t="s">
        <v>381</v>
      </c>
      <c r="B230" s="7" t="s">
        <v>1855</v>
      </c>
      <c r="C230" s="7" t="s">
        <v>2009</v>
      </c>
      <c r="D230" s="7" t="s">
        <v>1817</v>
      </c>
      <c r="E230" s="7" t="s">
        <v>1811</v>
      </c>
      <c r="F230" s="7" t="s">
        <v>1811</v>
      </c>
      <c r="G230" s="7" t="s">
        <v>1812</v>
      </c>
      <c r="H230" s="7" t="s">
        <v>1993</v>
      </c>
      <c r="I230" s="7" t="s">
        <v>1814</v>
      </c>
      <c r="J230" s="7" t="s">
        <v>1811</v>
      </c>
      <c r="K230" s="7"/>
      <c r="L230" s="4"/>
      <c r="M230" s="4"/>
      <c r="N230" s="4"/>
      <c r="O230" s="4"/>
      <c r="P230" s="4"/>
      <c r="Q230" s="4"/>
      <c r="R230" s="4"/>
      <c r="S230" s="4"/>
      <c r="T230" s="4"/>
    </row>
    <row r="231">
      <c r="A231" s="7" t="s">
        <v>382</v>
      </c>
      <c r="B231" s="7" t="s">
        <v>1855</v>
      </c>
      <c r="C231" s="7" t="s">
        <v>2010</v>
      </c>
      <c r="D231" s="7" t="s">
        <v>1811</v>
      </c>
      <c r="E231" s="7" t="s">
        <v>1811</v>
      </c>
      <c r="F231" s="7" t="s">
        <v>1811</v>
      </c>
      <c r="G231" s="7" t="s">
        <v>1812</v>
      </c>
      <c r="H231" s="7" t="s">
        <v>1993</v>
      </c>
      <c r="I231" s="7" t="s">
        <v>1814</v>
      </c>
      <c r="J231" s="7" t="s">
        <v>1811</v>
      </c>
      <c r="K231" s="7"/>
      <c r="L231" s="4"/>
      <c r="M231" s="4"/>
      <c r="N231" s="4"/>
      <c r="O231" s="4"/>
      <c r="P231" s="4"/>
      <c r="Q231" s="4"/>
      <c r="R231" s="4"/>
      <c r="S231" s="4"/>
      <c r="T231" s="4"/>
    </row>
    <row r="232">
      <c r="A232" s="7" t="s">
        <v>383</v>
      </c>
      <c r="B232" s="7" t="s">
        <v>1855</v>
      </c>
      <c r="C232" s="7" t="s">
        <v>2011</v>
      </c>
      <c r="D232" s="7" t="s">
        <v>1817</v>
      </c>
      <c r="E232" s="7" t="s">
        <v>1811</v>
      </c>
      <c r="F232" s="7" t="s">
        <v>1811</v>
      </c>
      <c r="G232" s="7" t="s">
        <v>1827</v>
      </c>
      <c r="H232" s="7" t="s">
        <v>1993</v>
      </c>
      <c r="I232" s="7"/>
      <c r="J232" s="7" t="s">
        <v>1811</v>
      </c>
      <c r="K232" s="7"/>
      <c r="L232" s="4"/>
      <c r="M232" s="4"/>
      <c r="N232" s="4"/>
      <c r="O232" s="4"/>
      <c r="P232" s="4"/>
      <c r="Q232" s="4"/>
      <c r="R232" s="4"/>
      <c r="S232" s="4"/>
      <c r="T232" s="4"/>
    </row>
    <row r="233">
      <c r="A233" s="7" t="s">
        <v>384</v>
      </c>
      <c r="B233" s="7" t="s">
        <v>1855</v>
      </c>
      <c r="C233" s="7" t="s">
        <v>2011</v>
      </c>
      <c r="D233" s="7" t="s">
        <v>1817</v>
      </c>
      <c r="E233" s="7" t="s">
        <v>1811</v>
      </c>
      <c r="F233" s="7" t="s">
        <v>1811</v>
      </c>
      <c r="G233" s="7" t="s">
        <v>1812</v>
      </c>
      <c r="H233" s="7" t="s">
        <v>1993</v>
      </c>
      <c r="I233" s="7" t="s">
        <v>1814</v>
      </c>
      <c r="J233" s="7" t="s">
        <v>1811</v>
      </c>
      <c r="K233" s="7"/>
      <c r="L233" s="4"/>
      <c r="M233" s="4"/>
      <c r="N233" s="4"/>
      <c r="O233" s="4"/>
      <c r="P233" s="4"/>
      <c r="Q233" s="4"/>
      <c r="R233" s="4"/>
      <c r="S233" s="4"/>
      <c r="T233" s="4"/>
    </row>
    <row r="234">
      <c r="A234" s="7" t="s">
        <v>385</v>
      </c>
      <c r="B234" s="7" t="s">
        <v>1895</v>
      </c>
      <c r="C234" s="7" t="s">
        <v>2012</v>
      </c>
      <c r="D234" s="7" t="s">
        <v>1817</v>
      </c>
      <c r="E234" s="7" t="s">
        <v>1811</v>
      </c>
      <c r="F234" s="7" t="s">
        <v>1811</v>
      </c>
      <c r="G234" s="7" t="s">
        <v>1827</v>
      </c>
      <c r="H234" s="7" t="s">
        <v>1993</v>
      </c>
      <c r="I234" s="7"/>
      <c r="J234" s="7" t="s">
        <v>1811</v>
      </c>
      <c r="K234" s="7"/>
      <c r="L234" s="4"/>
      <c r="M234" s="4"/>
      <c r="N234" s="4"/>
      <c r="O234" s="4"/>
      <c r="P234" s="4"/>
      <c r="Q234" s="4"/>
      <c r="R234" s="4"/>
      <c r="S234" s="4"/>
      <c r="T234" s="4"/>
    </row>
    <row r="235">
      <c r="A235" s="7" t="s">
        <v>386</v>
      </c>
      <c r="B235" s="7" t="s">
        <v>1895</v>
      </c>
      <c r="C235" s="7" t="s">
        <v>2012</v>
      </c>
      <c r="D235" s="7" t="s">
        <v>1817</v>
      </c>
      <c r="E235" s="7" t="s">
        <v>1811</v>
      </c>
      <c r="F235" s="7" t="s">
        <v>1811</v>
      </c>
      <c r="G235" s="7" t="s">
        <v>1812</v>
      </c>
      <c r="H235" s="7" t="s">
        <v>1993</v>
      </c>
      <c r="I235" s="7" t="s">
        <v>1814</v>
      </c>
      <c r="J235" s="7" t="s">
        <v>1811</v>
      </c>
      <c r="K235" s="7"/>
      <c r="L235" s="4"/>
      <c r="M235" s="4"/>
      <c r="N235" s="4"/>
      <c r="O235" s="4"/>
      <c r="P235" s="4"/>
      <c r="Q235" s="4"/>
      <c r="R235" s="4"/>
      <c r="S235" s="4"/>
      <c r="T235" s="4"/>
    </row>
    <row r="236">
      <c r="A236" s="7" t="s">
        <v>387</v>
      </c>
      <c r="B236" s="7" t="s">
        <v>1903</v>
      </c>
      <c r="C236" s="7" t="s">
        <v>2013</v>
      </c>
      <c r="D236" s="7" t="s">
        <v>1817</v>
      </c>
      <c r="E236" s="7" t="s">
        <v>1811</v>
      </c>
      <c r="F236" s="7" t="s">
        <v>1811</v>
      </c>
      <c r="G236" s="7" t="s">
        <v>1827</v>
      </c>
      <c r="H236" s="7" t="s">
        <v>1993</v>
      </c>
      <c r="I236" s="7"/>
      <c r="J236" s="7" t="s">
        <v>1811</v>
      </c>
      <c r="K236" s="7"/>
      <c r="L236" s="4"/>
      <c r="M236" s="4"/>
      <c r="N236" s="4"/>
      <c r="O236" s="4"/>
      <c r="P236" s="4"/>
      <c r="Q236" s="4"/>
      <c r="R236" s="4"/>
      <c r="S236" s="4"/>
      <c r="T236" s="4"/>
    </row>
    <row r="237">
      <c r="A237" s="7" t="s">
        <v>388</v>
      </c>
      <c r="B237" s="7" t="s">
        <v>1903</v>
      </c>
      <c r="C237" s="7" t="s">
        <v>2013</v>
      </c>
      <c r="D237" s="7" t="s">
        <v>1817</v>
      </c>
      <c r="E237" s="7" t="s">
        <v>1811</v>
      </c>
      <c r="F237" s="7" t="s">
        <v>1811</v>
      </c>
      <c r="G237" s="7" t="s">
        <v>1812</v>
      </c>
      <c r="H237" s="7" t="s">
        <v>1993</v>
      </c>
      <c r="I237" s="7" t="s">
        <v>1814</v>
      </c>
      <c r="J237" s="7" t="s">
        <v>1811</v>
      </c>
      <c r="K237" s="7"/>
      <c r="L237" s="4"/>
      <c r="M237" s="4"/>
      <c r="N237" s="4"/>
      <c r="O237" s="4"/>
      <c r="P237" s="4"/>
      <c r="Q237" s="4"/>
      <c r="R237" s="4"/>
      <c r="S237" s="4"/>
      <c r="T237" s="4"/>
    </row>
    <row r="238">
      <c r="A238" s="7" t="s">
        <v>389</v>
      </c>
      <c r="B238" s="7" t="s">
        <v>1882</v>
      </c>
      <c r="C238" s="7" t="s">
        <v>2014</v>
      </c>
      <c r="D238" s="7" t="s">
        <v>1817</v>
      </c>
      <c r="E238" s="7" t="s">
        <v>1811</v>
      </c>
      <c r="F238" s="7" t="s">
        <v>1811</v>
      </c>
      <c r="G238" s="7" t="s">
        <v>1827</v>
      </c>
      <c r="H238" s="7" t="s">
        <v>1993</v>
      </c>
      <c r="I238" s="7"/>
      <c r="J238" s="7" t="s">
        <v>1811</v>
      </c>
      <c r="K238" s="7"/>
      <c r="L238" s="4"/>
      <c r="M238" s="4"/>
      <c r="N238" s="4"/>
      <c r="O238" s="4"/>
      <c r="P238" s="4"/>
      <c r="Q238" s="4"/>
      <c r="R238" s="4"/>
      <c r="S238" s="4"/>
      <c r="T238" s="4"/>
    </row>
    <row r="239">
      <c r="A239" s="7" t="s">
        <v>390</v>
      </c>
      <c r="B239" s="7" t="s">
        <v>1882</v>
      </c>
      <c r="C239" s="7" t="s">
        <v>2014</v>
      </c>
      <c r="D239" s="7" t="s">
        <v>1817</v>
      </c>
      <c r="E239" s="7" t="s">
        <v>1811</v>
      </c>
      <c r="F239" s="7" t="s">
        <v>1811</v>
      </c>
      <c r="G239" s="7" t="s">
        <v>1812</v>
      </c>
      <c r="H239" s="7" t="s">
        <v>1993</v>
      </c>
      <c r="I239" s="7" t="s">
        <v>1814</v>
      </c>
      <c r="J239" s="7" t="s">
        <v>1811</v>
      </c>
      <c r="K239" s="7"/>
      <c r="L239" s="4"/>
      <c r="M239" s="4"/>
      <c r="N239" s="4"/>
      <c r="O239" s="4"/>
      <c r="P239" s="4"/>
      <c r="Q239" s="4"/>
      <c r="R239" s="4"/>
      <c r="S239" s="4"/>
      <c r="T239" s="4"/>
    </row>
    <row r="240">
      <c r="A240" s="7" t="s">
        <v>391</v>
      </c>
      <c r="B240" s="7" t="s">
        <v>1809</v>
      </c>
      <c r="C240" s="7" t="s">
        <v>2015</v>
      </c>
      <c r="D240" s="7" t="s">
        <v>1817</v>
      </c>
      <c r="E240" s="7" t="s">
        <v>1811</v>
      </c>
      <c r="F240" s="7" t="s">
        <v>1811</v>
      </c>
      <c r="G240" s="7" t="s">
        <v>1827</v>
      </c>
      <c r="H240" s="7" t="s">
        <v>1993</v>
      </c>
      <c r="I240" s="7"/>
      <c r="J240" s="7" t="s">
        <v>1811</v>
      </c>
      <c r="K240" s="7"/>
      <c r="L240" s="4"/>
      <c r="M240" s="4"/>
      <c r="N240" s="4"/>
      <c r="O240" s="4"/>
      <c r="P240" s="4"/>
      <c r="Q240" s="4"/>
      <c r="R240" s="4"/>
      <c r="S240" s="4"/>
      <c r="T240" s="4"/>
    </row>
    <row r="241">
      <c r="A241" s="7" t="s">
        <v>392</v>
      </c>
      <c r="B241" s="7" t="s">
        <v>1809</v>
      </c>
      <c r="C241" s="7" t="s">
        <v>2016</v>
      </c>
      <c r="D241" s="7" t="s">
        <v>1817</v>
      </c>
      <c r="E241" s="7" t="s">
        <v>1811</v>
      </c>
      <c r="F241" s="7" t="s">
        <v>1811</v>
      </c>
      <c r="G241" s="7" t="s">
        <v>1827</v>
      </c>
      <c r="H241" s="7" t="s">
        <v>1993</v>
      </c>
      <c r="I241" s="7"/>
      <c r="J241" s="7" t="s">
        <v>1811</v>
      </c>
      <c r="K241" s="7"/>
      <c r="L241" s="4"/>
      <c r="M241" s="4"/>
      <c r="N241" s="4"/>
      <c r="O241" s="4"/>
      <c r="P241" s="4"/>
      <c r="Q241" s="4"/>
      <c r="R241" s="4"/>
      <c r="S241" s="4"/>
      <c r="T241" s="4"/>
    </row>
    <row r="242">
      <c r="A242" s="7" t="s">
        <v>393</v>
      </c>
      <c r="B242" s="7" t="s">
        <v>1809</v>
      </c>
      <c r="C242" s="7" t="s">
        <v>2016</v>
      </c>
      <c r="D242" s="7" t="s">
        <v>1817</v>
      </c>
      <c r="E242" s="7" t="s">
        <v>1811</v>
      </c>
      <c r="F242" s="7" t="s">
        <v>1811</v>
      </c>
      <c r="G242" s="7" t="s">
        <v>1827</v>
      </c>
      <c r="H242" s="7" t="s">
        <v>1993</v>
      </c>
      <c r="I242" s="7"/>
      <c r="J242" s="7" t="s">
        <v>1811</v>
      </c>
      <c r="K242" s="7"/>
      <c r="L242" s="4"/>
      <c r="M242" s="4"/>
      <c r="N242" s="4"/>
      <c r="O242" s="4"/>
      <c r="P242" s="4"/>
      <c r="Q242" s="4"/>
      <c r="R242" s="4"/>
      <c r="S242" s="4"/>
      <c r="T242" s="4"/>
    </row>
    <row r="243">
      <c r="A243" s="7" t="s">
        <v>394</v>
      </c>
      <c r="B243" s="7" t="s">
        <v>1899</v>
      </c>
      <c r="C243" s="7" t="s">
        <v>1975</v>
      </c>
      <c r="D243" s="7" t="s">
        <v>1817</v>
      </c>
      <c r="E243" s="7" t="s">
        <v>1811</v>
      </c>
      <c r="F243" s="7" t="s">
        <v>1811</v>
      </c>
      <c r="G243" s="7" t="s">
        <v>1827</v>
      </c>
      <c r="H243" s="7" t="s">
        <v>1993</v>
      </c>
      <c r="I243" s="7"/>
      <c r="J243" s="7" t="s">
        <v>1811</v>
      </c>
      <c r="K243" s="7"/>
      <c r="L243" s="4"/>
      <c r="M243" s="4"/>
      <c r="N243" s="4"/>
      <c r="O243" s="4"/>
      <c r="P243" s="4"/>
      <c r="Q243" s="4"/>
      <c r="R243" s="4"/>
      <c r="S243" s="4"/>
      <c r="T243" s="4"/>
    </row>
    <row r="244">
      <c r="A244" s="7" t="s">
        <v>395</v>
      </c>
      <c r="B244" s="7" t="s">
        <v>1899</v>
      </c>
      <c r="C244" s="7" t="s">
        <v>2017</v>
      </c>
      <c r="D244" s="7" t="s">
        <v>1817</v>
      </c>
      <c r="E244" s="7" t="s">
        <v>1811</v>
      </c>
      <c r="F244" s="7" t="s">
        <v>1811</v>
      </c>
      <c r="G244" s="7" t="s">
        <v>1827</v>
      </c>
      <c r="H244" s="7" t="s">
        <v>1993</v>
      </c>
      <c r="I244" s="7"/>
      <c r="J244" s="7" t="s">
        <v>1811</v>
      </c>
      <c r="K244" s="7"/>
      <c r="L244" s="4"/>
      <c r="M244" s="4"/>
      <c r="N244" s="4"/>
      <c r="O244" s="4"/>
      <c r="P244" s="4"/>
      <c r="Q244" s="4"/>
      <c r="R244" s="4"/>
      <c r="S244" s="4"/>
      <c r="T244" s="4"/>
    </row>
    <row r="245">
      <c r="A245" s="7" t="s">
        <v>396</v>
      </c>
      <c r="B245" s="7" t="s">
        <v>1899</v>
      </c>
      <c r="C245" s="7" t="s">
        <v>2017</v>
      </c>
      <c r="D245" s="7" t="s">
        <v>1817</v>
      </c>
      <c r="E245" s="7" t="s">
        <v>1811</v>
      </c>
      <c r="F245" s="7" t="s">
        <v>1811</v>
      </c>
      <c r="G245" s="7" t="s">
        <v>1823</v>
      </c>
      <c r="H245" s="7" t="s">
        <v>1993</v>
      </c>
      <c r="I245" s="7"/>
      <c r="J245" s="7" t="s">
        <v>1811</v>
      </c>
      <c r="K245" s="7"/>
      <c r="L245" s="4"/>
      <c r="M245" s="4"/>
      <c r="N245" s="4"/>
      <c r="O245" s="4"/>
      <c r="P245" s="4"/>
      <c r="Q245" s="4"/>
      <c r="R245" s="4"/>
      <c r="S245" s="4"/>
      <c r="T245" s="4"/>
    </row>
    <row r="246">
      <c r="A246" s="7" t="s">
        <v>397</v>
      </c>
      <c r="B246" s="7" t="s">
        <v>1899</v>
      </c>
      <c r="C246" s="7" t="s">
        <v>2018</v>
      </c>
      <c r="D246" s="7" t="s">
        <v>1817</v>
      </c>
      <c r="E246" s="7" t="s">
        <v>1811</v>
      </c>
      <c r="F246" s="7" t="s">
        <v>1811</v>
      </c>
      <c r="G246" s="7" t="s">
        <v>1827</v>
      </c>
      <c r="H246" s="7" t="s">
        <v>1993</v>
      </c>
      <c r="I246" s="7"/>
      <c r="J246" s="7" t="s">
        <v>1811</v>
      </c>
      <c r="K246" s="7"/>
      <c r="L246" s="4"/>
      <c r="M246" s="4"/>
      <c r="N246" s="4"/>
      <c r="O246" s="4"/>
      <c r="P246" s="4"/>
      <c r="Q246" s="4"/>
      <c r="R246" s="4"/>
      <c r="S246" s="4"/>
      <c r="T246" s="4"/>
    </row>
    <row r="247">
      <c r="A247" s="7" t="s">
        <v>398</v>
      </c>
      <c r="B247" s="7" t="s">
        <v>1899</v>
      </c>
      <c r="C247" s="7" t="s">
        <v>2018</v>
      </c>
      <c r="D247" s="7" t="s">
        <v>1817</v>
      </c>
      <c r="E247" s="7" t="s">
        <v>1811</v>
      </c>
      <c r="F247" s="7" t="s">
        <v>1811</v>
      </c>
      <c r="G247" s="7" t="s">
        <v>1827</v>
      </c>
      <c r="H247" s="7" t="s">
        <v>1993</v>
      </c>
      <c r="I247" s="7"/>
      <c r="J247" s="7" t="s">
        <v>1811</v>
      </c>
      <c r="K247" s="7"/>
      <c r="L247" s="4"/>
      <c r="M247" s="4"/>
      <c r="N247" s="4"/>
      <c r="O247" s="4"/>
      <c r="P247" s="4"/>
      <c r="Q247" s="4"/>
      <c r="R247" s="4"/>
      <c r="S247" s="4"/>
      <c r="T247" s="4"/>
    </row>
    <row r="248">
      <c r="A248" s="7" t="s">
        <v>399</v>
      </c>
      <c r="B248" s="7" t="s">
        <v>1899</v>
      </c>
      <c r="C248" s="7" t="s">
        <v>2018</v>
      </c>
      <c r="D248" s="7" t="s">
        <v>1817</v>
      </c>
      <c r="E248" s="7" t="s">
        <v>1811</v>
      </c>
      <c r="F248" s="7" t="s">
        <v>1811</v>
      </c>
      <c r="G248" s="7" t="s">
        <v>1827</v>
      </c>
      <c r="H248" s="7" t="s">
        <v>1993</v>
      </c>
      <c r="I248" s="7"/>
      <c r="J248" s="7" t="s">
        <v>1811</v>
      </c>
      <c r="K248" s="7"/>
      <c r="L248" s="4"/>
      <c r="M248" s="4"/>
      <c r="N248" s="4"/>
      <c r="O248" s="4"/>
      <c r="P248" s="4"/>
      <c r="Q248" s="4"/>
      <c r="R248" s="4"/>
      <c r="S248" s="4"/>
      <c r="T248" s="4"/>
    </row>
    <row r="249">
      <c r="A249" s="7" t="s">
        <v>400</v>
      </c>
      <c r="B249" s="7" t="s">
        <v>1899</v>
      </c>
      <c r="C249" s="7" t="s">
        <v>2018</v>
      </c>
      <c r="D249" s="7" t="s">
        <v>1817</v>
      </c>
      <c r="E249" s="7" t="s">
        <v>1811</v>
      </c>
      <c r="F249" s="7" t="s">
        <v>1811</v>
      </c>
      <c r="G249" s="7" t="s">
        <v>1827</v>
      </c>
      <c r="H249" s="7" t="s">
        <v>1993</v>
      </c>
      <c r="I249" s="7"/>
      <c r="J249" s="7" t="s">
        <v>1811</v>
      </c>
      <c r="K249" s="7"/>
      <c r="L249" s="4"/>
      <c r="M249" s="4"/>
      <c r="N249" s="4"/>
      <c r="O249" s="4"/>
      <c r="P249" s="4"/>
      <c r="Q249" s="4"/>
      <c r="R249" s="4"/>
      <c r="S249" s="4"/>
      <c r="T249" s="4"/>
    </row>
    <row r="250">
      <c r="A250" s="7" t="s">
        <v>401</v>
      </c>
      <c r="B250" s="7" t="s">
        <v>1899</v>
      </c>
      <c r="C250" s="7" t="s">
        <v>2018</v>
      </c>
      <c r="D250" s="7" t="s">
        <v>1817</v>
      </c>
      <c r="E250" s="7" t="s">
        <v>1811</v>
      </c>
      <c r="F250" s="7" t="s">
        <v>1811</v>
      </c>
      <c r="G250" s="7" t="s">
        <v>1827</v>
      </c>
      <c r="H250" s="7" t="s">
        <v>1993</v>
      </c>
      <c r="I250" s="7"/>
      <c r="J250" s="7" t="s">
        <v>1811</v>
      </c>
      <c r="K250" s="7"/>
      <c r="L250" s="4"/>
      <c r="M250" s="4"/>
      <c r="N250" s="4"/>
      <c r="O250" s="4"/>
      <c r="P250" s="4"/>
      <c r="Q250" s="4"/>
      <c r="R250" s="4"/>
      <c r="S250" s="4"/>
      <c r="T250" s="4"/>
    </row>
    <row r="251">
      <c r="A251" s="7" t="s">
        <v>402</v>
      </c>
      <c r="B251" s="7" t="s">
        <v>1899</v>
      </c>
      <c r="C251" s="7" t="s">
        <v>2018</v>
      </c>
      <c r="D251" s="7" t="s">
        <v>1817</v>
      </c>
      <c r="E251" s="7" t="s">
        <v>1811</v>
      </c>
      <c r="F251" s="7" t="s">
        <v>1811</v>
      </c>
      <c r="G251" s="7" t="s">
        <v>1827</v>
      </c>
      <c r="H251" s="7" t="s">
        <v>1993</v>
      </c>
      <c r="I251" s="7"/>
      <c r="J251" s="7" t="s">
        <v>1811</v>
      </c>
      <c r="K251" s="7"/>
      <c r="L251" s="4"/>
      <c r="M251" s="4"/>
      <c r="N251" s="4"/>
      <c r="O251" s="4"/>
      <c r="P251" s="4"/>
      <c r="Q251" s="4"/>
      <c r="R251" s="4"/>
      <c r="S251" s="4"/>
      <c r="T251" s="4"/>
    </row>
    <row r="252">
      <c r="A252" s="7" t="s">
        <v>403</v>
      </c>
      <c r="B252" s="7" t="s">
        <v>1884</v>
      </c>
      <c r="C252" s="7" t="s">
        <v>2019</v>
      </c>
      <c r="D252" s="7" t="s">
        <v>1817</v>
      </c>
      <c r="E252" s="7" t="s">
        <v>1811</v>
      </c>
      <c r="F252" s="7" t="s">
        <v>1811</v>
      </c>
      <c r="G252" s="7" t="s">
        <v>1812</v>
      </c>
      <c r="H252" s="7" t="s">
        <v>1993</v>
      </c>
      <c r="I252" s="7" t="s">
        <v>1814</v>
      </c>
      <c r="J252" s="7" t="s">
        <v>1811</v>
      </c>
      <c r="K252" s="7"/>
      <c r="L252" s="4"/>
      <c r="M252" s="4"/>
      <c r="N252" s="4"/>
      <c r="O252" s="4"/>
      <c r="P252" s="4"/>
      <c r="Q252" s="4"/>
      <c r="R252" s="4"/>
      <c r="S252" s="4"/>
      <c r="T252" s="4"/>
    </row>
    <row r="253">
      <c r="A253" s="7" t="s">
        <v>404</v>
      </c>
      <c r="B253" s="7" t="s">
        <v>1815</v>
      </c>
      <c r="C253" s="7" t="s">
        <v>1816</v>
      </c>
      <c r="D253" s="7" t="s">
        <v>1811</v>
      </c>
      <c r="E253" s="7" t="s">
        <v>1811</v>
      </c>
      <c r="F253" s="7" t="s">
        <v>1811</v>
      </c>
      <c r="G253" s="7" t="s">
        <v>1812</v>
      </c>
      <c r="H253" s="7" t="s">
        <v>1848</v>
      </c>
      <c r="I253" s="7"/>
      <c r="J253" s="7" t="s">
        <v>1811</v>
      </c>
      <c r="K253" s="7"/>
      <c r="L253" s="4"/>
      <c r="M253" s="4"/>
      <c r="N253" s="4"/>
      <c r="O253" s="4"/>
      <c r="P253" s="4"/>
      <c r="Q253" s="4"/>
      <c r="R253" s="4"/>
      <c r="S253" s="4"/>
      <c r="T253" s="4"/>
    </row>
    <row r="254">
      <c r="A254" s="7" t="s">
        <v>405</v>
      </c>
      <c r="B254" s="7" t="s">
        <v>1815</v>
      </c>
      <c r="C254" s="7" t="s">
        <v>1816</v>
      </c>
      <c r="D254" s="7" t="s">
        <v>1811</v>
      </c>
      <c r="E254" s="7" t="s">
        <v>1811</v>
      </c>
      <c r="F254" s="7" t="s">
        <v>1811</v>
      </c>
      <c r="G254" s="7" t="s">
        <v>1812</v>
      </c>
      <c r="H254" s="7" t="s">
        <v>1848</v>
      </c>
      <c r="I254" s="7"/>
      <c r="J254" s="7" t="s">
        <v>1811</v>
      </c>
      <c r="K254" s="7"/>
      <c r="L254" s="4"/>
      <c r="M254" s="4"/>
      <c r="N254" s="4"/>
      <c r="O254" s="4"/>
      <c r="P254" s="4"/>
      <c r="Q254" s="4"/>
      <c r="R254" s="4"/>
      <c r="S254" s="4"/>
      <c r="T254" s="4"/>
    </row>
    <row r="255">
      <c r="A255" s="7" t="s">
        <v>406</v>
      </c>
      <c r="B255" s="7" t="s">
        <v>1815</v>
      </c>
      <c r="C255" s="7" t="s">
        <v>1816</v>
      </c>
      <c r="D255" s="7" t="s">
        <v>1811</v>
      </c>
      <c r="E255" s="7" t="s">
        <v>1811</v>
      </c>
      <c r="F255" s="7" t="s">
        <v>1811</v>
      </c>
      <c r="G255" s="7" t="s">
        <v>1812</v>
      </c>
      <c r="H255" s="7" t="s">
        <v>1848</v>
      </c>
      <c r="I255" s="7"/>
      <c r="J255" s="7" t="s">
        <v>1811</v>
      </c>
      <c r="K255" s="7"/>
      <c r="L255" s="4"/>
      <c r="M255" s="4"/>
      <c r="N255" s="4"/>
      <c r="O255" s="4"/>
      <c r="P255" s="4"/>
      <c r="Q255" s="4"/>
      <c r="R255" s="4"/>
      <c r="S255" s="4"/>
      <c r="T255" s="4"/>
    </row>
    <row r="256">
      <c r="A256" s="7" t="s">
        <v>407</v>
      </c>
      <c r="B256" s="7" t="s">
        <v>1815</v>
      </c>
      <c r="C256" s="7" t="s">
        <v>1816</v>
      </c>
      <c r="D256" s="7" t="s">
        <v>1811</v>
      </c>
      <c r="E256" s="7" t="s">
        <v>1811</v>
      </c>
      <c r="F256" s="7" t="s">
        <v>1811</v>
      </c>
      <c r="G256" s="7" t="s">
        <v>1812</v>
      </c>
      <c r="H256" s="7" t="s">
        <v>1848</v>
      </c>
      <c r="I256" s="7"/>
      <c r="J256" s="7" t="s">
        <v>1811</v>
      </c>
      <c r="K256" s="7"/>
      <c r="L256" s="4"/>
      <c r="M256" s="4"/>
      <c r="N256" s="4"/>
      <c r="O256" s="4"/>
      <c r="P256" s="4"/>
      <c r="Q256" s="4"/>
      <c r="R256" s="4"/>
      <c r="S256" s="4"/>
      <c r="T256" s="4"/>
    </row>
    <row r="257">
      <c r="A257" s="7" t="s">
        <v>408</v>
      </c>
      <c r="B257" s="7" t="s">
        <v>1891</v>
      </c>
      <c r="C257" s="7" t="s">
        <v>2020</v>
      </c>
      <c r="D257" s="7" t="s">
        <v>1817</v>
      </c>
      <c r="E257" s="7" t="s">
        <v>1811</v>
      </c>
      <c r="F257" s="7" t="s">
        <v>1811</v>
      </c>
      <c r="G257" s="7" t="s">
        <v>1812</v>
      </c>
      <c r="H257" s="7" t="s">
        <v>2021</v>
      </c>
      <c r="I257" s="7" t="s">
        <v>1817</v>
      </c>
      <c r="J257" s="7" t="s">
        <v>1811</v>
      </c>
      <c r="K257" s="7"/>
      <c r="L257" s="4"/>
      <c r="M257" s="4"/>
      <c r="N257" s="4"/>
      <c r="O257" s="4"/>
      <c r="P257" s="4"/>
      <c r="Q257" s="4"/>
      <c r="R257" s="4"/>
      <c r="S257" s="4"/>
      <c r="T257" s="4"/>
    </row>
    <row r="258">
      <c r="A258" s="7" t="s">
        <v>409</v>
      </c>
      <c r="B258" s="7" t="s">
        <v>2022</v>
      </c>
      <c r="C258" s="7" t="s">
        <v>2023</v>
      </c>
      <c r="D258" s="7" t="s">
        <v>1817</v>
      </c>
      <c r="E258" s="7" t="s">
        <v>1817</v>
      </c>
      <c r="F258" s="7" t="s">
        <v>1811</v>
      </c>
      <c r="G258" s="7" t="s">
        <v>1823</v>
      </c>
      <c r="H258" s="7" t="s">
        <v>2024</v>
      </c>
      <c r="I258" s="7"/>
      <c r="J258" s="7" t="s">
        <v>1811</v>
      </c>
      <c r="K258" s="7"/>
      <c r="L258" s="4"/>
      <c r="M258" s="4"/>
      <c r="N258" s="4"/>
      <c r="O258" s="4"/>
      <c r="P258" s="4"/>
      <c r="Q258" s="4"/>
      <c r="R258" s="4"/>
      <c r="S258" s="4"/>
      <c r="T258" s="4"/>
    </row>
    <row r="259">
      <c r="A259" s="7" t="s">
        <v>410</v>
      </c>
      <c r="B259" s="7" t="s">
        <v>2022</v>
      </c>
      <c r="C259" s="7" t="s">
        <v>2023</v>
      </c>
      <c r="D259" s="7" t="s">
        <v>1817</v>
      </c>
      <c r="E259" s="7" t="s">
        <v>1817</v>
      </c>
      <c r="F259" s="7" t="s">
        <v>1811</v>
      </c>
      <c r="G259" s="7" t="s">
        <v>1823</v>
      </c>
      <c r="H259" s="7" t="s">
        <v>2024</v>
      </c>
      <c r="I259" s="7"/>
      <c r="J259" s="7" t="s">
        <v>1811</v>
      </c>
      <c r="K259" s="7"/>
      <c r="L259" s="4"/>
      <c r="M259" s="4"/>
      <c r="N259" s="4"/>
      <c r="O259" s="4"/>
      <c r="P259" s="4"/>
      <c r="Q259" s="4"/>
      <c r="R259" s="4"/>
      <c r="S259" s="4"/>
      <c r="T259" s="4"/>
    </row>
    <row r="260">
      <c r="A260" s="7" t="s">
        <v>411</v>
      </c>
      <c r="B260" s="7" t="s">
        <v>2022</v>
      </c>
      <c r="C260" s="7" t="s">
        <v>2023</v>
      </c>
      <c r="D260" s="7" t="s">
        <v>1817</v>
      </c>
      <c r="E260" s="7" t="s">
        <v>1817</v>
      </c>
      <c r="F260" s="7" t="s">
        <v>1811</v>
      </c>
      <c r="G260" s="7" t="s">
        <v>1823</v>
      </c>
      <c r="H260" s="7" t="s">
        <v>2024</v>
      </c>
      <c r="I260" s="7"/>
      <c r="J260" s="7" t="s">
        <v>1811</v>
      </c>
      <c r="K260" s="7"/>
      <c r="L260" s="4"/>
      <c r="M260" s="4"/>
      <c r="N260" s="4"/>
      <c r="O260" s="4"/>
      <c r="P260" s="4"/>
      <c r="Q260" s="4"/>
      <c r="R260" s="4"/>
      <c r="S260" s="4"/>
      <c r="T260" s="4"/>
    </row>
    <row r="261">
      <c r="A261" s="7" t="s">
        <v>412</v>
      </c>
      <c r="B261" s="7" t="s">
        <v>2022</v>
      </c>
      <c r="C261" s="7" t="s">
        <v>2023</v>
      </c>
      <c r="D261" s="7" t="s">
        <v>1817</v>
      </c>
      <c r="E261" s="7" t="s">
        <v>1817</v>
      </c>
      <c r="F261" s="7" t="s">
        <v>1811</v>
      </c>
      <c r="G261" s="7" t="s">
        <v>1823</v>
      </c>
      <c r="H261" s="7" t="s">
        <v>2024</v>
      </c>
      <c r="I261" s="7"/>
      <c r="J261" s="7" t="s">
        <v>1811</v>
      </c>
      <c r="K261" s="7"/>
      <c r="L261" s="4"/>
      <c r="M261" s="4"/>
      <c r="N261" s="4"/>
      <c r="O261" s="4"/>
      <c r="P261" s="4"/>
      <c r="Q261" s="4"/>
      <c r="R261" s="4"/>
      <c r="S261" s="4"/>
      <c r="T261" s="4"/>
    </row>
    <row r="262">
      <c r="A262" s="7" t="s">
        <v>413</v>
      </c>
      <c r="B262" s="7" t="s">
        <v>1893</v>
      </c>
      <c r="C262" s="7" t="s">
        <v>1914</v>
      </c>
      <c r="D262" s="7" t="s">
        <v>1817</v>
      </c>
      <c r="E262" s="7" t="s">
        <v>1817</v>
      </c>
      <c r="F262" s="7" t="s">
        <v>1811</v>
      </c>
      <c r="G262" s="7" t="s">
        <v>1823</v>
      </c>
      <c r="H262" s="7" t="s">
        <v>2025</v>
      </c>
      <c r="I262" s="7"/>
      <c r="J262" s="7" t="s">
        <v>1811</v>
      </c>
      <c r="K262" s="7"/>
      <c r="L262" s="4"/>
      <c r="M262" s="4"/>
      <c r="N262" s="4"/>
      <c r="O262" s="4"/>
      <c r="P262" s="4"/>
      <c r="Q262" s="4"/>
      <c r="R262" s="4"/>
      <c r="S262" s="4"/>
      <c r="T262" s="4"/>
    </row>
    <row r="263">
      <c r="A263" s="7" t="s">
        <v>414</v>
      </c>
      <c r="B263" s="7" t="s">
        <v>2026</v>
      </c>
      <c r="C263" s="7" t="s">
        <v>2027</v>
      </c>
      <c r="D263" s="7" t="s">
        <v>1817</v>
      </c>
      <c r="E263" s="7" t="s">
        <v>1811</v>
      </c>
      <c r="F263" s="7" t="s">
        <v>1811</v>
      </c>
      <c r="G263" s="7" t="s">
        <v>1812</v>
      </c>
      <c r="H263" s="7" t="s">
        <v>2028</v>
      </c>
      <c r="I263" s="7" t="s">
        <v>1814</v>
      </c>
      <c r="J263" s="7" t="s">
        <v>1811</v>
      </c>
      <c r="K263" s="7"/>
      <c r="L263" s="4"/>
      <c r="M263" s="4"/>
      <c r="N263" s="4"/>
      <c r="O263" s="4"/>
      <c r="P263" s="4"/>
      <c r="Q263" s="4"/>
      <c r="R263" s="4"/>
      <c r="S263" s="4"/>
      <c r="T263" s="4"/>
    </row>
    <row r="264">
      <c r="A264" s="7" t="s">
        <v>415</v>
      </c>
      <c r="B264" s="7" t="s">
        <v>1899</v>
      </c>
      <c r="C264" s="7" t="s">
        <v>2029</v>
      </c>
      <c r="D264" s="7" t="s">
        <v>1817</v>
      </c>
      <c r="E264" s="7" t="s">
        <v>1811</v>
      </c>
      <c r="F264" s="7" t="s">
        <v>1811</v>
      </c>
      <c r="G264" s="7" t="s">
        <v>1812</v>
      </c>
      <c r="H264" s="7" t="s">
        <v>2030</v>
      </c>
      <c r="I264" s="7" t="s">
        <v>1814</v>
      </c>
      <c r="J264" s="7" t="s">
        <v>1811</v>
      </c>
      <c r="K264" s="7"/>
      <c r="L264" s="4"/>
      <c r="M264" s="4"/>
      <c r="N264" s="4"/>
      <c r="O264" s="4"/>
      <c r="P264" s="4"/>
      <c r="Q264" s="4"/>
      <c r="R264" s="4"/>
      <c r="S264" s="4"/>
      <c r="T264" s="4"/>
    </row>
    <row r="265">
      <c r="A265" s="7" t="s">
        <v>416</v>
      </c>
      <c r="B265" s="7" t="s">
        <v>1899</v>
      </c>
      <c r="C265" s="7" t="s">
        <v>2031</v>
      </c>
      <c r="D265" s="7" t="s">
        <v>1817</v>
      </c>
      <c r="E265" s="7" t="s">
        <v>1811</v>
      </c>
      <c r="F265" s="7" t="s">
        <v>1811</v>
      </c>
      <c r="G265" s="7" t="s">
        <v>1812</v>
      </c>
      <c r="H265" s="7" t="s">
        <v>2030</v>
      </c>
      <c r="I265" s="7" t="s">
        <v>1814</v>
      </c>
      <c r="J265" s="7" t="s">
        <v>1811</v>
      </c>
      <c r="K265" s="7"/>
      <c r="L265" s="4"/>
      <c r="M265" s="4"/>
      <c r="N265" s="4"/>
      <c r="O265" s="4"/>
      <c r="P265" s="4"/>
      <c r="Q265" s="4"/>
      <c r="R265" s="4"/>
      <c r="S265" s="4"/>
      <c r="T265" s="4"/>
    </row>
    <row r="266">
      <c r="A266" s="7" t="s">
        <v>417</v>
      </c>
      <c r="B266" s="7" t="s">
        <v>1899</v>
      </c>
      <c r="C266" s="7" t="s">
        <v>2032</v>
      </c>
      <c r="D266" s="7" t="s">
        <v>1811</v>
      </c>
      <c r="E266" s="7" t="s">
        <v>1811</v>
      </c>
      <c r="F266" s="7" t="s">
        <v>1817</v>
      </c>
      <c r="G266" s="7" t="s">
        <v>1818</v>
      </c>
      <c r="H266" s="7" t="s">
        <v>2033</v>
      </c>
      <c r="I266" s="7"/>
      <c r="J266" s="7" t="s">
        <v>1811</v>
      </c>
      <c r="K266" s="7"/>
      <c r="L266" s="4"/>
      <c r="M266" s="4"/>
      <c r="N266" s="4"/>
      <c r="O266" s="4"/>
      <c r="P266" s="4"/>
      <c r="Q266" s="4"/>
      <c r="R266" s="4"/>
      <c r="S266" s="4"/>
      <c r="T266" s="4"/>
    </row>
    <row r="267">
      <c r="A267" s="7" t="s">
        <v>418</v>
      </c>
      <c r="B267" s="7" t="s">
        <v>1899</v>
      </c>
      <c r="C267" s="7" t="s">
        <v>2032</v>
      </c>
      <c r="D267" s="7" t="s">
        <v>1811</v>
      </c>
      <c r="E267" s="7" t="s">
        <v>1811</v>
      </c>
      <c r="F267" s="7" t="s">
        <v>1817</v>
      </c>
      <c r="G267" s="7" t="s">
        <v>1818</v>
      </c>
      <c r="H267" s="7" t="s">
        <v>2033</v>
      </c>
      <c r="I267" s="7"/>
      <c r="J267" s="7" t="s">
        <v>1811</v>
      </c>
      <c r="K267" s="7"/>
      <c r="L267" s="4"/>
      <c r="M267" s="4"/>
      <c r="N267" s="4"/>
      <c r="O267" s="4"/>
      <c r="P267" s="4"/>
      <c r="Q267" s="4"/>
      <c r="R267" s="4"/>
      <c r="S267" s="4"/>
      <c r="T267" s="4"/>
    </row>
    <row r="268">
      <c r="A268" s="7" t="s">
        <v>419</v>
      </c>
      <c r="B268" s="7" t="s">
        <v>1899</v>
      </c>
      <c r="C268" s="7" t="s">
        <v>2032</v>
      </c>
      <c r="D268" s="7" t="s">
        <v>1811</v>
      </c>
      <c r="E268" s="7" t="s">
        <v>1811</v>
      </c>
      <c r="F268" s="7" t="s">
        <v>1817</v>
      </c>
      <c r="G268" s="7" t="s">
        <v>1818</v>
      </c>
      <c r="H268" s="7" t="s">
        <v>2033</v>
      </c>
      <c r="I268" s="7"/>
      <c r="J268" s="7" t="s">
        <v>1811</v>
      </c>
      <c r="K268" s="7"/>
      <c r="L268" s="4"/>
      <c r="M268" s="4"/>
      <c r="N268" s="4"/>
      <c r="O268" s="4"/>
      <c r="P268" s="4"/>
      <c r="Q268" s="4"/>
      <c r="R268" s="4"/>
      <c r="S268" s="4"/>
      <c r="T268" s="4"/>
    </row>
    <row r="269">
      <c r="A269" s="7" t="s">
        <v>420</v>
      </c>
      <c r="B269" s="7" t="s">
        <v>1899</v>
      </c>
      <c r="C269" s="7" t="s">
        <v>2032</v>
      </c>
      <c r="D269" s="7" t="s">
        <v>1811</v>
      </c>
      <c r="E269" s="7" t="s">
        <v>1811</v>
      </c>
      <c r="F269" s="7" t="s">
        <v>1817</v>
      </c>
      <c r="G269" s="7" t="s">
        <v>1818</v>
      </c>
      <c r="H269" s="7" t="s">
        <v>2033</v>
      </c>
      <c r="I269" s="7"/>
      <c r="J269" s="7" t="s">
        <v>1811</v>
      </c>
      <c r="K269" s="7"/>
      <c r="L269" s="4"/>
      <c r="M269" s="4"/>
      <c r="N269" s="4"/>
      <c r="O269" s="4"/>
      <c r="P269" s="4"/>
      <c r="Q269" s="4"/>
      <c r="R269" s="4"/>
      <c r="S269" s="4"/>
      <c r="T269" s="4"/>
    </row>
    <row r="270">
      <c r="A270" s="7" t="s">
        <v>421</v>
      </c>
      <c r="B270" s="7" t="s">
        <v>1899</v>
      </c>
      <c r="C270" s="7" t="s">
        <v>2032</v>
      </c>
      <c r="D270" s="7" t="s">
        <v>1811</v>
      </c>
      <c r="E270" s="7" t="s">
        <v>1811</v>
      </c>
      <c r="F270" s="7" t="s">
        <v>1817</v>
      </c>
      <c r="G270" s="7" t="s">
        <v>1818</v>
      </c>
      <c r="H270" s="7" t="s">
        <v>2033</v>
      </c>
      <c r="I270" s="7"/>
      <c r="J270" s="7" t="s">
        <v>1811</v>
      </c>
      <c r="K270" s="7"/>
      <c r="L270" s="4"/>
      <c r="M270" s="4"/>
      <c r="N270" s="4"/>
      <c r="O270" s="4"/>
      <c r="P270" s="4"/>
      <c r="Q270" s="4"/>
      <c r="R270" s="4"/>
      <c r="S270" s="4"/>
      <c r="T270" s="4"/>
    </row>
    <row r="271">
      <c r="A271" s="7" t="s">
        <v>422</v>
      </c>
      <c r="B271" s="7" t="s">
        <v>1899</v>
      </c>
      <c r="C271" s="7" t="s">
        <v>2032</v>
      </c>
      <c r="D271" s="7" t="s">
        <v>1811</v>
      </c>
      <c r="E271" s="7" t="s">
        <v>1811</v>
      </c>
      <c r="F271" s="7" t="s">
        <v>1817</v>
      </c>
      <c r="G271" s="7" t="s">
        <v>1818</v>
      </c>
      <c r="H271" s="7" t="s">
        <v>2033</v>
      </c>
      <c r="I271" s="7"/>
      <c r="J271" s="7" t="s">
        <v>1811</v>
      </c>
      <c r="K271" s="7"/>
      <c r="L271" s="4"/>
      <c r="M271" s="4"/>
      <c r="N271" s="4"/>
      <c r="O271" s="4"/>
      <c r="P271" s="4"/>
      <c r="Q271" s="4"/>
      <c r="R271" s="4"/>
      <c r="S271" s="4"/>
      <c r="T271" s="4"/>
    </row>
    <row r="272">
      <c r="A272" s="7" t="s">
        <v>423</v>
      </c>
      <c r="B272" s="7" t="s">
        <v>1899</v>
      </c>
      <c r="C272" s="7" t="s">
        <v>2032</v>
      </c>
      <c r="D272" s="7" t="s">
        <v>1811</v>
      </c>
      <c r="E272" s="7" t="s">
        <v>1811</v>
      </c>
      <c r="F272" s="7" t="s">
        <v>1817</v>
      </c>
      <c r="G272" s="7" t="s">
        <v>1818</v>
      </c>
      <c r="H272" s="7" t="s">
        <v>2033</v>
      </c>
      <c r="I272" s="7"/>
      <c r="J272" s="7" t="s">
        <v>1811</v>
      </c>
      <c r="K272" s="7"/>
      <c r="L272" s="4"/>
      <c r="M272" s="4"/>
      <c r="N272" s="4"/>
      <c r="O272" s="4"/>
      <c r="P272" s="4"/>
      <c r="Q272" s="4"/>
      <c r="R272" s="4"/>
      <c r="S272" s="4"/>
      <c r="T272" s="4"/>
    </row>
    <row r="273">
      <c r="A273" s="7" t="s">
        <v>424</v>
      </c>
      <c r="B273" s="7" t="s">
        <v>1899</v>
      </c>
      <c r="C273" s="7" t="s">
        <v>2032</v>
      </c>
      <c r="D273" s="7" t="s">
        <v>1811</v>
      </c>
      <c r="E273" s="7" t="s">
        <v>1811</v>
      </c>
      <c r="F273" s="7" t="s">
        <v>1817</v>
      </c>
      <c r="G273" s="7" t="s">
        <v>1818</v>
      </c>
      <c r="H273" s="7" t="s">
        <v>2033</v>
      </c>
      <c r="I273" s="7"/>
      <c r="J273" s="7" t="s">
        <v>1811</v>
      </c>
      <c r="K273" s="7"/>
      <c r="L273" s="4"/>
      <c r="M273" s="4"/>
      <c r="N273" s="4"/>
      <c r="O273" s="4"/>
      <c r="P273" s="4"/>
      <c r="Q273" s="4"/>
      <c r="R273" s="4"/>
      <c r="S273" s="4"/>
      <c r="T273" s="4"/>
    </row>
    <row r="274">
      <c r="A274" s="7" t="s">
        <v>425</v>
      </c>
      <c r="B274" s="7" t="s">
        <v>1899</v>
      </c>
      <c r="C274" s="7" t="s">
        <v>2032</v>
      </c>
      <c r="D274" s="7" t="s">
        <v>1811</v>
      </c>
      <c r="E274" s="7" t="s">
        <v>1811</v>
      </c>
      <c r="F274" s="7" t="s">
        <v>1817</v>
      </c>
      <c r="G274" s="7" t="s">
        <v>1818</v>
      </c>
      <c r="H274" s="7" t="s">
        <v>2033</v>
      </c>
      <c r="I274" s="7"/>
      <c r="J274" s="7" t="s">
        <v>1811</v>
      </c>
      <c r="K274" s="7"/>
      <c r="L274" s="4"/>
      <c r="M274" s="4"/>
      <c r="N274" s="4"/>
      <c r="O274" s="4"/>
      <c r="P274" s="4"/>
      <c r="Q274" s="4"/>
      <c r="R274" s="4"/>
      <c r="S274" s="4"/>
      <c r="T274" s="4"/>
    </row>
    <row r="275">
      <c r="A275" s="7" t="s">
        <v>426</v>
      </c>
      <c r="B275" s="7" t="s">
        <v>1899</v>
      </c>
      <c r="C275" s="7" t="s">
        <v>2032</v>
      </c>
      <c r="D275" s="7" t="s">
        <v>1811</v>
      </c>
      <c r="E275" s="7" t="s">
        <v>1811</v>
      </c>
      <c r="F275" s="7" t="s">
        <v>1817</v>
      </c>
      <c r="G275" s="7" t="s">
        <v>1818</v>
      </c>
      <c r="H275" s="7" t="s">
        <v>2033</v>
      </c>
      <c r="I275" s="7"/>
      <c r="J275" s="7" t="s">
        <v>1811</v>
      </c>
      <c r="K275" s="7"/>
      <c r="L275" s="4"/>
      <c r="M275" s="4"/>
      <c r="N275" s="4"/>
      <c r="O275" s="4"/>
      <c r="P275" s="4"/>
      <c r="Q275" s="4"/>
      <c r="R275" s="4"/>
      <c r="S275" s="4"/>
      <c r="T275" s="4"/>
    </row>
    <row r="276">
      <c r="A276" s="7" t="s">
        <v>427</v>
      </c>
      <c r="B276" s="7" t="s">
        <v>1899</v>
      </c>
      <c r="C276" s="7" t="s">
        <v>2032</v>
      </c>
      <c r="D276" s="7" t="s">
        <v>1811</v>
      </c>
      <c r="E276" s="7" t="s">
        <v>1811</v>
      </c>
      <c r="F276" s="7" t="s">
        <v>1817</v>
      </c>
      <c r="G276" s="7" t="s">
        <v>1818</v>
      </c>
      <c r="H276" s="7" t="s">
        <v>2033</v>
      </c>
      <c r="I276" s="7"/>
      <c r="J276" s="7" t="s">
        <v>1811</v>
      </c>
      <c r="K276" s="7"/>
      <c r="L276" s="4"/>
      <c r="M276" s="4"/>
      <c r="N276" s="4"/>
      <c r="O276" s="4"/>
      <c r="P276" s="4"/>
      <c r="Q276" s="4"/>
      <c r="R276" s="4"/>
      <c r="S276" s="4"/>
      <c r="T276" s="4"/>
    </row>
    <row r="277">
      <c r="A277" s="7" t="s">
        <v>428</v>
      </c>
      <c r="B277" s="7" t="s">
        <v>1899</v>
      </c>
      <c r="C277" s="7" t="s">
        <v>2032</v>
      </c>
      <c r="D277" s="7" t="s">
        <v>1811</v>
      </c>
      <c r="E277" s="7" t="s">
        <v>1811</v>
      </c>
      <c r="F277" s="7" t="s">
        <v>1817</v>
      </c>
      <c r="G277" s="7" t="s">
        <v>1818</v>
      </c>
      <c r="H277" s="7" t="s">
        <v>2033</v>
      </c>
      <c r="I277" s="7"/>
      <c r="J277" s="7" t="s">
        <v>1811</v>
      </c>
      <c r="K277" s="7"/>
      <c r="L277" s="4"/>
      <c r="M277" s="4"/>
      <c r="N277" s="4"/>
      <c r="O277" s="4"/>
      <c r="P277" s="4"/>
      <c r="Q277" s="4"/>
      <c r="R277" s="4"/>
      <c r="S277" s="4"/>
      <c r="T277" s="4"/>
    </row>
    <row r="278">
      <c r="A278" s="7" t="s">
        <v>429</v>
      </c>
      <c r="B278" s="7" t="s">
        <v>1899</v>
      </c>
      <c r="C278" s="7" t="s">
        <v>2032</v>
      </c>
      <c r="D278" s="7" t="s">
        <v>1811</v>
      </c>
      <c r="E278" s="7" t="s">
        <v>1811</v>
      </c>
      <c r="F278" s="7" t="s">
        <v>1817</v>
      </c>
      <c r="G278" s="7" t="s">
        <v>1818</v>
      </c>
      <c r="H278" s="7" t="s">
        <v>2033</v>
      </c>
      <c r="I278" s="7"/>
      <c r="J278" s="7" t="s">
        <v>1811</v>
      </c>
      <c r="K278" s="7"/>
      <c r="L278" s="4"/>
      <c r="M278" s="4"/>
      <c r="N278" s="4"/>
      <c r="O278" s="4"/>
      <c r="P278" s="4"/>
      <c r="Q278" s="4"/>
      <c r="R278" s="4"/>
      <c r="S278" s="4"/>
      <c r="T278" s="4"/>
    </row>
    <row r="279">
      <c r="A279" s="7" t="s">
        <v>430</v>
      </c>
      <c r="B279" s="7" t="s">
        <v>1899</v>
      </c>
      <c r="C279" s="7" t="s">
        <v>2034</v>
      </c>
      <c r="D279" s="7" t="s">
        <v>1817</v>
      </c>
      <c r="E279" s="7" t="s">
        <v>1811</v>
      </c>
      <c r="F279" s="7" t="s">
        <v>1817</v>
      </c>
      <c r="G279" s="7" t="s">
        <v>1827</v>
      </c>
      <c r="H279" s="7" t="s">
        <v>2035</v>
      </c>
      <c r="I279" s="7"/>
      <c r="J279" s="7" t="s">
        <v>1811</v>
      </c>
      <c r="K279" s="7"/>
      <c r="L279" s="4"/>
      <c r="M279" s="4"/>
      <c r="N279" s="4"/>
      <c r="O279" s="4"/>
      <c r="P279" s="4"/>
      <c r="Q279" s="4"/>
      <c r="R279" s="4"/>
      <c r="S279" s="4"/>
      <c r="T279" s="4"/>
    </row>
    <row r="280">
      <c r="A280" s="7" t="s">
        <v>431</v>
      </c>
      <c r="B280" s="7" t="s">
        <v>1899</v>
      </c>
      <c r="C280" s="7" t="s">
        <v>2034</v>
      </c>
      <c r="D280" s="7" t="s">
        <v>1817</v>
      </c>
      <c r="E280" s="7" t="s">
        <v>1811</v>
      </c>
      <c r="F280" s="7" t="s">
        <v>1817</v>
      </c>
      <c r="G280" s="7" t="s">
        <v>1827</v>
      </c>
      <c r="H280" s="7" t="s">
        <v>2035</v>
      </c>
      <c r="I280" s="7"/>
      <c r="J280" s="7" t="s">
        <v>1811</v>
      </c>
      <c r="K280" s="7"/>
      <c r="L280" s="4"/>
      <c r="M280" s="4"/>
      <c r="N280" s="4"/>
      <c r="O280" s="4"/>
      <c r="P280" s="4"/>
      <c r="Q280" s="4"/>
      <c r="R280" s="4"/>
      <c r="S280" s="4"/>
      <c r="T280" s="4"/>
    </row>
    <row r="281">
      <c r="A281" s="7" t="s">
        <v>432</v>
      </c>
      <c r="B281" s="7" t="s">
        <v>1899</v>
      </c>
      <c r="C281" s="7" t="s">
        <v>2034</v>
      </c>
      <c r="D281" s="7" t="s">
        <v>1817</v>
      </c>
      <c r="E281" s="7" t="s">
        <v>1811</v>
      </c>
      <c r="F281" s="7" t="s">
        <v>1817</v>
      </c>
      <c r="G281" s="7" t="s">
        <v>1827</v>
      </c>
      <c r="H281" s="7" t="s">
        <v>2035</v>
      </c>
      <c r="I281" s="7"/>
      <c r="J281" s="7" t="s">
        <v>1811</v>
      </c>
      <c r="K281" s="7"/>
      <c r="L281" s="4"/>
      <c r="M281" s="4"/>
      <c r="N281" s="4"/>
      <c r="O281" s="4"/>
      <c r="P281" s="4"/>
      <c r="Q281" s="4"/>
      <c r="R281" s="4"/>
      <c r="S281" s="4"/>
      <c r="T281" s="4"/>
    </row>
    <row r="282">
      <c r="A282" s="7" t="s">
        <v>433</v>
      </c>
      <c r="B282" s="7" t="s">
        <v>1899</v>
      </c>
      <c r="C282" s="7" t="s">
        <v>2034</v>
      </c>
      <c r="D282" s="7" t="s">
        <v>1817</v>
      </c>
      <c r="E282" s="7" t="s">
        <v>1811</v>
      </c>
      <c r="F282" s="7" t="s">
        <v>1817</v>
      </c>
      <c r="G282" s="7" t="s">
        <v>1827</v>
      </c>
      <c r="H282" s="7" t="s">
        <v>2035</v>
      </c>
      <c r="I282" s="7"/>
      <c r="J282" s="7" t="s">
        <v>1811</v>
      </c>
      <c r="K282" s="7"/>
      <c r="L282" s="4"/>
      <c r="M282" s="4"/>
      <c r="N282" s="4"/>
      <c r="O282" s="4"/>
      <c r="P282" s="4"/>
      <c r="Q282" s="4"/>
      <c r="R282" s="4"/>
      <c r="S282" s="4"/>
      <c r="T282" s="4"/>
    </row>
    <row r="283">
      <c r="A283" s="7" t="s">
        <v>434</v>
      </c>
      <c r="B283" s="7" t="s">
        <v>1899</v>
      </c>
      <c r="C283" s="7" t="s">
        <v>2034</v>
      </c>
      <c r="D283" s="7" t="s">
        <v>1817</v>
      </c>
      <c r="E283" s="7" t="s">
        <v>1811</v>
      </c>
      <c r="F283" s="7" t="s">
        <v>1817</v>
      </c>
      <c r="G283" s="7" t="s">
        <v>1827</v>
      </c>
      <c r="H283" s="7" t="s">
        <v>2035</v>
      </c>
      <c r="I283" s="7"/>
      <c r="J283" s="7" t="s">
        <v>1811</v>
      </c>
      <c r="K283" s="7"/>
      <c r="L283" s="4"/>
      <c r="M283" s="4"/>
      <c r="N283" s="4"/>
      <c r="O283" s="4"/>
      <c r="P283" s="4"/>
      <c r="Q283" s="4"/>
      <c r="R283" s="4"/>
      <c r="S283" s="4"/>
      <c r="T283" s="4"/>
    </row>
    <row r="284">
      <c r="A284" s="7" t="s">
        <v>435</v>
      </c>
      <c r="B284" s="7" t="s">
        <v>1899</v>
      </c>
      <c r="C284" s="7" t="s">
        <v>2034</v>
      </c>
      <c r="D284" s="7" t="s">
        <v>1817</v>
      </c>
      <c r="E284" s="7" t="s">
        <v>1811</v>
      </c>
      <c r="F284" s="7" t="s">
        <v>1817</v>
      </c>
      <c r="G284" s="7" t="s">
        <v>1827</v>
      </c>
      <c r="H284" s="7" t="s">
        <v>2035</v>
      </c>
      <c r="I284" s="7"/>
      <c r="J284" s="7" t="s">
        <v>1811</v>
      </c>
      <c r="K284" s="7"/>
      <c r="L284" s="4"/>
      <c r="M284" s="4"/>
      <c r="N284" s="4"/>
      <c r="O284" s="4"/>
      <c r="P284" s="4"/>
      <c r="Q284" s="4"/>
      <c r="R284" s="4"/>
      <c r="S284" s="4"/>
      <c r="T284" s="4"/>
    </row>
    <row r="285">
      <c r="A285" s="7" t="s">
        <v>436</v>
      </c>
      <c r="B285" s="7" t="s">
        <v>1899</v>
      </c>
      <c r="C285" s="7" t="s">
        <v>2034</v>
      </c>
      <c r="D285" s="7" t="s">
        <v>1817</v>
      </c>
      <c r="E285" s="7" t="s">
        <v>1811</v>
      </c>
      <c r="F285" s="7" t="s">
        <v>1817</v>
      </c>
      <c r="G285" s="7" t="s">
        <v>1827</v>
      </c>
      <c r="H285" s="7" t="s">
        <v>2035</v>
      </c>
      <c r="I285" s="7"/>
      <c r="J285" s="7" t="s">
        <v>1811</v>
      </c>
      <c r="K285" s="7"/>
      <c r="L285" s="4"/>
      <c r="M285" s="4"/>
      <c r="N285" s="4"/>
      <c r="O285" s="4"/>
      <c r="P285" s="4"/>
      <c r="Q285" s="4"/>
      <c r="R285" s="4"/>
      <c r="S285" s="4"/>
      <c r="T285" s="4"/>
    </row>
    <row r="286">
      <c r="A286" s="7" t="s">
        <v>437</v>
      </c>
      <c r="B286" s="7" t="s">
        <v>1899</v>
      </c>
      <c r="C286" s="7" t="s">
        <v>2034</v>
      </c>
      <c r="D286" s="7" t="s">
        <v>1817</v>
      </c>
      <c r="E286" s="7" t="s">
        <v>1811</v>
      </c>
      <c r="F286" s="7" t="s">
        <v>1817</v>
      </c>
      <c r="G286" s="7" t="s">
        <v>1827</v>
      </c>
      <c r="H286" s="7" t="s">
        <v>2035</v>
      </c>
      <c r="I286" s="7"/>
      <c r="J286" s="7" t="s">
        <v>1811</v>
      </c>
      <c r="K286" s="7"/>
      <c r="L286" s="4"/>
      <c r="M286" s="4"/>
      <c r="N286" s="4"/>
      <c r="O286" s="4"/>
      <c r="P286" s="4"/>
      <c r="Q286" s="4"/>
      <c r="R286" s="4"/>
      <c r="S286" s="4"/>
      <c r="T286" s="4"/>
    </row>
    <row r="287">
      <c r="A287" s="7" t="s">
        <v>438</v>
      </c>
      <c r="B287" s="7" t="s">
        <v>1893</v>
      </c>
      <c r="C287" s="7" t="s">
        <v>1894</v>
      </c>
      <c r="D287" s="7" t="s">
        <v>1811</v>
      </c>
      <c r="E287" s="7" t="s">
        <v>1811</v>
      </c>
      <c r="F287" s="7" t="s">
        <v>1811</v>
      </c>
      <c r="G287" s="7" t="s">
        <v>1812</v>
      </c>
      <c r="H287" s="7" t="s">
        <v>2036</v>
      </c>
      <c r="I287" s="7" t="s">
        <v>1814</v>
      </c>
      <c r="J287" s="7" t="s">
        <v>1811</v>
      </c>
      <c r="K287" s="7"/>
      <c r="L287" s="4"/>
      <c r="M287" s="4"/>
      <c r="N287" s="4"/>
      <c r="O287" s="4"/>
      <c r="P287" s="4"/>
      <c r="Q287" s="4"/>
      <c r="R287" s="4"/>
      <c r="S287" s="4"/>
      <c r="T287" s="4"/>
    </row>
    <row r="288">
      <c r="A288" s="7" t="s">
        <v>439</v>
      </c>
      <c r="B288" s="7" t="s">
        <v>1899</v>
      </c>
      <c r="C288" s="7" t="s">
        <v>2037</v>
      </c>
      <c r="D288" s="7" t="s">
        <v>1817</v>
      </c>
      <c r="E288" s="7" t="s">
        <v>1817</v>
      </c>
      <c r="F288" s="7" t="s">
        <v>1811</v>
      </c>
      <c r="G288" s="7" t="s">
        <v>1827</v>
      </c>
      <c r="H288" s="7" t="s">
        <v>2036</v>
      </c>
      <c r="I288" s="7"/>
      <c r="J288" s="7" t="s">
        <v>1811</v>
      </c>
      <c r="K288" s="7"/>
      <c r="L288" s="4"/>
      <c r="M288" s="4"/>
      <c r="N288" s="4"/>
      <c r="O288" s="4"/>
      <c r="P288" s="4"/>
      <c r="Q288" s="4"/>
      <c r="R288" s="4"/>
      <c r="S288" s="4"/>
      <c r="T288" s="4"/>
    </row>
    <row r="289">
      <c r="A289" s="7" t="s">
        <v>440</v>
      </c>
      <c r="B289" s="7" t="s">
        <v>1899</v>
      </c>
      <c r="C289" s="7" t="s">
        <v>2037</v>
      </c>
      <c r="D289" s="7" t="s">
        <v>1817</v>
      </c>
      <c r="E289" s="7" t="s">
        <v>1817</v>
      </c>
      <c r="F289" s="7" t="s">
        <v>1811</v>
      </c>
      <c r="G289" s="7" t="s">
        <v>1827</v>
      </c>
      <c r="H289" s="7" t="s">
        <v>2036</v>
      </c>
      <c r="I289" s="7"/>
      <c r="J289" s="7" t="s">
        <v>1811</v>
      </c>
      <c r="K289" s="7"/>
      <c r="L289" s="4"/>
      <c r="M289" s="4"/>
      <c r="N289" s="4"/>
      <c r="O289" s="4"/>
      <c r="P289" s="4"/>
      <c r="Q289" s="4"/>
      <c r="R289" s="4"/>
      <c r="S289" s="4"/>
      <c r="T289" s="4"/>
    </row>
    <row r="290">
      <c r="A290" s="7" t="s">
        <v>441</v>
      </c>
      <c r="B290" s="7" t="s">
        <v>1899</v>
      </c>
      <c r="C290" s="7" t="s">
        <v>2037</v>
      </c>
      <c r="D290" s="7" t="s">
        <v>1817</v>
      </c>
      <c r="E290" s="7" t="s">
        <v>1817</v>
      </c>
      <c r="F290" s="7" t="s">
        <v>1811</v>
      </c>
      <c r="G290" s="7" t="s">
        <v>1827</v>
      </c>
      <c r="H290" s="7" t="s">
        <v>2036</v>
      </c>
      <c r="I290" s="7"/>
      <c r="J290" s="7" t="s">
        <v>1811</v>
      </c>
      <c r="K290" s="7"/>
      <c r="L290" s="4"/>
      <c r="M290" s="4"/>
      <c r="N290" s="4"/>
      <c r="O290" s="4"/>
      <c r="P290" s="4"/>
      <c r="Q290" s="4"/>
      <c r="R290" s="4"/>
      <c r="S290" s="4"/>
      <c r="T290" s="4"/>
    </row>
    <row r="291">
      <c r="A291" s="7" t="s">
        <v>442</v>
      </c>
      <c r="B291" s="7" t="s">
        <v>1899</v>
      </c>
      <c r="C291" s="7" t="s">
        <v>2037</v>
      </c>
      <c r="D291" s="7" t="s">
        <v>1817</v>
      </c>
      <c r="E291" s="7" t="s">
        <v>1817</v>
      </c>
      <c r="F291" s="7" t="s">
        <v>1811</v>
      </c>
      <c r="G291" s="7" t="s">
        <v>1827</v>
      </c>
      <c r="H291" s="7" t="s">
        <v>2036</v>
      </c>
      <c r="I291" s="7"/>
      <c r="J291" s="7" t="s">
        <v>1811</v>
      </c>
      <c r="K291" s="7"/>
      <c r="L291" s="4"/>
      <c r="M291" s="4"/>
      <c r="N291" s="4"/>
      <c r="O291" s="4"/>
      <c r="P291" s="4"/>
      <c r="Q291" s="4"/>
      <c r="R291" s="4"/>
      <c r="S291" s="4"/>
      <c r="T291" s="4"/>
    </row>
    <row r="292">
      <c r="A292" s="7" t="s">
        <v>443</v>
      </c>
      <c r="B292" s="7" t="s">
        <v>1899</v>
      </c>
      <c r="C292" s="7" t="s">
        <v>2037</v>
      </c>
      <c r="D292" s="7" t="s">
        <v>1817</v>
      </c>
      <c r="E292" s="7" t="s">
        <v>1817</v>
      </c>
      <c r="F292" s="7" t="s">
        <v>1811</v>
      </c>
      <c r="G292" s="7" t="s">
        <v>1827</v>
      </c>
      <c r="H292" s="7" t="s">
        <v>2036</v>
      </c>
      <c r="I292" s="7"/>
      <c r="J292" s="7" t="s">
        <v>1811</v>
      </c>
      <c r="K292" s="7"/>
      <c r="L292" s="4"/>
      <c r="M292" s="4"/>
      <c r="N292" s="4"/>
      <c r="O292" s="4"/>
      <c r="P292" s="4"/>
      <c r="Q292" s="4"/>
      <c r="R292" s="4"/>
      <c r="S292" s="4"/>
      <c r="T292" s="4"/>
    </row>
    <row r="293">
      <c r="A293" s="7" t="s">
        <v>444</v>
      </c>
      <c r="B293" s="7" t="s">
        <v>1899</v>
      </c>
      <c r="C293" s="7" t="s">
        <v>2037</v>
      </c>
      <c r="D293" s="7" t="s">
        <v>1811</v>
      </c>
      <c r="E293" s="7" t="s">
        <v>1811</v>
      </c>
      <c r="F293" s="7" t="s">
        <v>1817</v>
      </c>
      <c r="G293" s="7" t="s">
        <v>1818</v>
      </c>
      <c r="H293" s="7" t="s">
        <v>2036</v>
      </c>
      <c r="I293" s="7"/>
      <c r="J293" s="7" t="s">
        <v>1811</v>
      </c>
      <c r="K293" s="7"/>
      <c r="L293" s="4"/>
      <c r="M293" s="4"/>
      <c r="N293" s="4"/>
      <c r="O293" s="4"/>
      <c r="P293" s="4"/>
      <c r="Q293" s="4"/>
      <c r="R293" s="4"/>
      <c r="S293" s="4"/>
      <c r="T293" s="4"/>
    </row>
    <row r="294">
      <c r="A294" s="7" t="s">
        <v>445</v>
      </c>
      <c r="B294" s="7" t="s">
        <v>1877</v>
      </c>
      <c r="C294" s="7" t="s">
        <v>1934</v>
      </c>
      <c r="D294" s="7" t="s">
        <v>1817</v>
      </c>
      <c r="E294" s="7" t="s">
        <v>1817</v>
      </c>
      <c r="F294" s="7" t="s">
        <v>1811</v>
      </c>
      <c r="G294" s="7" t="s">
        <v>1827</v>
      </c>
      <c r="H294" s="7" t="s">
        <v>2038</v>
      </c>
      <c r="I294" s="7"/>
      <c r="J294" s="7" t="s">
        <v>1811</v>
      </c>
      <c r="K294" s="7"/>
      <c r="L294" s="4"/>
      <c r="M294" s="4"/>
      <c r="N294" s="4"/>
      <c r="O294" s="4"/>
      <c r="P294" s="4"/>
      <c r="Q294" s="4"/>
      <c r="R294" s="4"/>
      <c r="S294" s="4"/>
      <c r="T294" s="4"/>
    </row>
    <row r="295">
      <c r="A295" s="7" t="s">
        <v>446</v>
      </c>
      <c r="B295" s="7" t="s">
        <v>1877</v>
      </c>
      <c r="C295" s="7" t="s">
        <v>1934</v>
      </c>
      <c r="D295" s="7" t="s">
        <v>1817</v>
      </c>
      <c r="E295" s="7" t="s">
        <v>1817</v>
      </c>
      <c r="F295" s="7" t="s">
        <v>1811</v>
      </c>
      <c r="G295" s="7" t="s">
        <v>1827</v>
      </c>
      <c r="H295" s="7" t="s">
        <v>2038</v>
      </c>
      <c r="I295" s="7"/>
      <c r="J295" s="7" t="s">
        <v>1811</v>
      </c>
      <c r="K295" s="7"/>
      <c r="L295" s="4"/>
      <c r="M295" s="4"/>
      <c r="N295" s="4"/>
      <c r="O295" s="4"/>
      <c r="P295" s="4"/>
      <c r="Q295" s="4"/>
      <c r="R295" s="4"/>
      <c r="S295" s="4"/>
      <c r="T295" s="4"/>
    </row>
    <row r="296">
      <c r="A296" s="7" t="s">
        <v>447</v>
      </c>
      <c r="B296" s="7" t="s">
        <v>1899</v>
      </c>
      <c r="C296" s="7" t="s">
        <v>2039</v>
      </c>
      <c r="D296" s="7" t="s">
        <v>1817</v>
      </c>
      <c r="E296" s="7" t="s">
        <v>1817</v>
      </c>
      <c r="F296" s="7" t="s">
        <v>1811</v>
      </c>
      <c r="G296" s="7" t="s">
        <v>1827</v>
      </c>
      <c r="H296" s="7" t="s">
        <v>2038</v>
      </c>
      <c r="I296" s="7"/>
      <c r="J296" s="7" t="s">
        <v>1811</v>
      </c>
      <c r="K296" s="7"/>
      <c r="L296" s="4"/>
      <c r="M296" s="4"/>
      <c r="N296" s="4"/>
      <c r="O296" s="4"/>
      <c r="P296" s="4"/>
      <c r="Q296" s="4"/>
      <c r="R296" s="4"/>
      <c r="S296" s="4"/>
      <c r="T296" s="4"/>
    </row>
    <row r="297">
      <c r="A297" s="7" t="s">
        <v>448</v>
      </c>
      <c r="B297" s="7" t="s">
        <v>1899</v>
      </c>
      <c r="C297" s="7" t="s">
        <v>2039</v>
      </c>
      <c r="D297" s="7" t="s">
        <v>1817</v>
      </c>
      <c r="E297" s="7" t="s">
        <v>1817</v>
      </c>
      <c r="F297" s="7" t="s">
        <v>1811</v>
      </c>
      <c r="G297" s="7" t="s">
        <v>1823</v>
      </c>
      <c r="H297" s="7" t="s">
        <v>2038</v>
      </c>
      <c r="I297" s="7"/>
      <c r="J297" s="7" t="s">
        <v>1811</v>
      </c>
      <c r="K297" s="7"/>
      <c r="L297" s="4"/>
      <c r="M297" s="4"/>
      <c r="N297" s="4"/>
      <c r="O297" s="4"/>
      <c r="P297" s="4"/>
      <c r="Q297" s="4"/>
      <c r="R297" s="4"/>
      <c r="S297" s="4"/>
      <c r="T297" s="4"/>
    </row>
    <row r="298">
      <c r="A298" s="7" t="s">
        <v>449</v>
      </c>
      <c r="B298" s="7" t="s">
        <v>1899</v>
      </c>
      <c r="C298" s="7" t="s">
        <v>2039</v>
      </c>
      <c r="D298" s="7" t="s">
        <v>1817</v>
      </c>
      <c r="E298" s="7" t="s">
        <v>1817</v>
      </c>
      <c r="F298" s="7" t="s">
        <v>1811</v>
      </c>
      <c r="G298" s="7" t="s">
        <v>1823</v>
      </c>
      <c r="H298" s="7" t="s">
        <v>2038</v>
      </c>
      <c r="I298" s="7"/>
      <c r="J298" s="7" t="s">
        <v>1811</v>
      </c>
      <c r="K298" s="7"/>
      <c r="L298" s="4"/>
      <c r="M298" s="4"/>
      <c r="N298" s="4"/>
      <c r="O298" s="4"/>
      <c r="P298" s="4"/>
      <c r="Q298" s="4"/>
      <c r="R298" s="4"/>
      <c r="S298" s="4"/>
      <c r="T298" s="4"/>
    </row>
    <row r="299">
      <c r="A299" s="7" t="s">
        <v>450</v>
      </c>
      <c r="B299" s="7" t="s">
        <v>1899</v>
      </c>
      <c r="C299" s="7" t="s">
        <v>2039</v>
      </c>
      <c r="D299" s="7" t="s">
        <v>1817</v>
      </c>
      <c r="E299" s="7" t="s">
        <v>1817</v>
      </c>
      <c r="F299" s="7" t="s">
        <v>1811</v>
      </c>
      <c r="G299" s="7" t="s">
        <v>1827</v>
      </c>
      <c r="H299" s="7" t="s">
        <v>2038</v>
      </c>
      <c r="I299" s="7"/>
      <c r="J299" s="7" t="s">
        <v>1811</v>
      </c>
      <c r="K299" s="7"/>
      <c r="L299" s="4"/>
      <c r="M299" s="4"/>
      <c r="N299" s="4"/>
      <c r="O299" s="4"/>
      <c r="P299" s="4"/>
      <c r="Q299" s="4"/>
      <c r="R299" s="4"/>
      <c r="S299" s="4"/>
      <c r="T299" s="4"/>
    </row>
    <row r="300">
      <c r="A300" s="7" t="s">
        <v>451</v>
      </c>
      <c r="B300" s="7" t="s">
        <v>1899</v>
      </c>
      <c r="C300" s="7" t="s">
        <v>2039</v>
      </c>
      <c r="D300" s="7" t="s">
        <v>1817</v>
      </c>
      <c r="E300" s="7" t="s">
        <v>1817</v>
      </c>
      <c r="F300" s="7" t="s">
        <v>1811</v>
      </c>
      <c r="G300" s="7" t="s">
        <v>1827</v>
      </c>
      <c r="H300" s="7" t="s">
        <v>2038</v>
      </c>
      <c r="I300" s="7"/>
      <c r="J300" s="7" t="s">
        <v>1811</v>
      </c>
      <c r="K300" s="7"/>
      <c r="L300" s="4"/>
      <c r="M300" s="4"/>
      <c r="N300" s="4"/>
      <c r="O300" s="4"/>
      <c r="P300" s="4"/>
      <c r="Q300" s="4"/>
      <c r="R300" s="4"/>
      <c r="S300" s="4"/>
      <c r="T300" s="4"/>
    </row>
    <row r="301">
      <c r="A301" s="7" t="s">
        <v>452</v>
      </c>
      <c r="B301" s="7" t="s">
        <v>1899</v>
      </c>
      <c r="C301" s="7" t="s">
        <v>2039</v>
      </c>
      <c r="D301" s="7" t="s">
        <v>1817</v>
      </c>
      <c r="E301" s="7" t="s">
        <v>1817</v>
      </c>
      <c r="F301" s="7" t="s">
        <v>1811</v>
      </c>
      <c r="G301" s="7" t="s">
        <v>1827</v>
      </c>
      <c r="H301" s="7" t="s">
        <v>2038</v>
      </c>
      <c r="I301" s="7"/>
      <c r="J301" s="7" t="s">
        <v>1811</v>
      </c>
      <c r="K301" s="7"/>
      <c r="L301" s="4"/>
      <c r="M301" s="4"/>
      <c r="N301" s="4"/>
      <c r="O301" s="4"/>
      <c r="P301" s="4"/>
      <c r="Q301" s="4"/>
      <c r="R301" s="4"/>
      <c r="S301" s="4"/>
      <c r="T301" s="4"/>
    </row>
    <row r="302">
      <c r="A302" s="7" t="s">
        <v>453</v>
      </c>
      <c r="B302" s="7" t="s">
        <v>1899</v>
      </c>
      <c r="C302" s="7" t="s">
        <v>1906</v>
      </c>
      <c r="D302" s="7" t="s">
        <v>1817</v>
      </c>
      <c r="E302" s="7" t="s">
        <v>1817</v>
      </c>
      <c r="F302" s="7" t="s">
        <v>1811</v>
      </c>
      <c r="G302" s="7" t="s">
        <v>1823</v>
      </c>
      <c r="H302" s="7" t="s">
        <v>2040</v>
      </c>
      <c r="I302" s="7"/>
      <c r="J302" s="7" t="s">
        <v>1811</v>
      </c>
      <c r="K302" s="7"/>
      <c r="L302" s="4"/>
      <c r="M302" s="4"/>
      <c r="N302" s="4"/>
      <c r="O302" s="4"/>
      <c r="P302" s="4"/>
      <c r="Q302" s="4"/>
      <c r="R302" s="4"/>
      <c r="S302" s="4"/>
      <c r="T302" s="4"/>
    </row>
    <row r="303">
      <c r="A303" s="7" t="s">
        <v>454</v>
      </c>
      <c r="B303" s="7" t="s">
        <v>1809</v>
      </c>
      <c r="C303" s="7" t="s">
        <v>2041</v>
      </c>
      <c r="D303" s="7" t="s">
        <v>1817</v>
      </c>
      <c r="E303" s="7" t="s">
        <v>1817</v>
      </c>
      <c r="F303" s="7" t="s">
        <v>1811</v>
      </c>
      <c r="G303" s="7" t="s">
        <v>1823</v>
      </c>
      <c r="H303" s="7" t="s">
        <v>2042</v>
      </c>
      <c r="I303" s="7"/>
      <c r="J303" s="7" t="s">
        <v>1811</v>
      </c>
      <c r="K303" s="7"/>
      <c r="L303" s="4"/>
      <c r="M303" s="4"/>
      <c r="N303" s="4"/>
      <c r="O303" s="4"/>
      <c r="P303" s="4"/>
      <c r="Q303" s="4"/>
      <c r="R303" s="4"/>
      <c r="S303" s="4"/>
      <c r="T303" s="4"/>
    </row>
    <row r="304">
      <c r="A304" s="7" t="s">
        <v>455</v>
      </c>
      <c r="B304" s="7" t="s">
        <v>1865</v>
      </c>
      <c r="C304" s="7" t="s">
        <v>2043</v>
      </c>
      <c r="D304" s="7" t="s">
        <v>1817</v>
      </c>
      <c r="E304" s="7" t="s">
        <v>1817</v>
      </c>
      <c r="F304" s="7" t="s">
        <v>1811</v>
      </c>
      <c r="G304" s="7" t="s">
        <v>1823</v>
      </c>
      <c r="H304" s="7" t="s">
        <v>2044</v>
      </c>
      <c r="I304" s="7"/>
      <c r="J304" s="7" t="s">
        <v>1811</v>
      </c>
      <c r="K304" s="7"/>
      <c r="L304" s="4"/>
      <c r="M304" s="4"/>
      <c r="N304" s="4"/>
      <c r="O304" s="4"/>
      <c r="P304" s="4"/>
      <c r="Q304" s="4"/>
      <c r="R304" s="4"/>
      <c r="S304" s="4"/>
      <c r="T304" s="4"/>
    </row>
    <row r="305">
      <c r="A305" s="7" t="s">
        <v>456</v>
      </c>
      <c r="B305" s="7" t="s">
        <v>1874</v>
      </c>
      <c r="C305" s="7" t="s">
        <v>2045</v>
      </c>
      <c r="D305" s="7" t="s">
        <v>1817</v>
      </c>
      <c r="E305" s="7" t="s">
        <v>1817</v>
      </c>
      <c r="F305" s="7" t="s">
        <v>1811</v>
      </c>
      <c r="G305" s="7" t="s">
        <v>1823</v>
      </c>
      <c r="H305" s="7" t="s">
        <v>2046</v>
      </c>
      <c r="I305" s="7"/>
      <c r="J305" s="7" t="s">
        <v>1811</v>
      </c>
      <c r="K305" s="7"/>
      <c r="L305" s="4"/>
      <c r="M305" s="4"/>
      <c r="N305" s="4"/>
      <c r="O305" s="4"/>
      <c r="P305" s="4"/>
      <c r="Q305" s="4"/>
      <c r="R305" s="4"/>
      <c r="S305" s="4"/>
      <c r="T305" s="4"/>
    </row>
    <row r="306">
      <c r="A306" s="7" t="s">
        <v>457</v>
      </c>
      <c r="B306" s="7" t="s">
        <v>1863</v>
      </c>
      <c r="C306" s="7" t="s">
        <v>1952</v>
      </c>
      <c r="D306" s="7" t="s">
        <v>1817</v>
      </c>
      <c r="E306" s="7" t="s">
        <v>1817</v>
      </c>
      <c r="F306" s="7" t="s">
        <v>1811</v>
      </c>
      <c r="G306" s="7" t="s">
        <v>1823</v>
      </c>
      <c r="H306" s="7" t="s">
        <v>2047</v>
      </c>
      <c r="I306" s="7"/>
      <c r="J306" s="7" t="s">
        <v>1811</v>
      </c>
      <c r="K306" s="7"/>
      <c r="L306" s="4"/>
      <c r="M306" s="4"/>
      <c r="N306" s="4"/>
      <c r="O306" s="4"/>
      <c r="P306" s="4"/>
      <c r="Q306" s="4"/>
      <c r="R306" s="4"/>
      <c r="S306" s="4"/>
      <c r="T306" s="4"/>
    </row>
    <row r="307">
      <c r="A307" s="7" t="s">
        <v>458</v>
      </c>
      <c r="B307" s="7" t="s">
        <v>1903</v>
      </c>
      <c r="C307" s="7" t="s">
        <v>1920</v>
      </c>
      <c r="D307" s="7" t="s">
        <v>1817</v>
      </c>
      <c r="E307" s="7" t="s">
        <v>1817</v>
      </c>
      <c r="F307" s="7" t="s">
        <v>1811</v>
      </c>
      <c r="G307" s="7" t="s">
        <v>1823</v>
      </c>
      <c r="H307" s="7" t="s">
        <v>2048</v>
      </c>
      <c r="I307" s="7"/>
      <c r="J307" s="7" t="s">
        <v>1811</v>
      </c>
      <c r="K307" s="7"/>
      <c r="L307" s="4"/>
      <c r="M307" s="4"/>
      <c r="N307" s="4"/>
      <c r="O307" s="4"/>
      <c r="P307" s="4"/>
      <c r="Q307" s="4"/>
      <c r="R307" s="4"/>
      <c r="S307" s="4"/>
      <c r="T307" s="4"/>
    </row>
    <row r="308">
      <c r="A308" s="7" t="s">
        <v>459</v>
      </c>
      <c r="B308" s="7" t="s">
        <v>1852</v>
      </c>
      <c r="C308" s="7" t="s">
        <v>1853</v>
      </c>
      <c r="D308" s="7" t="s">
        <v>1817</v>
      </c>
      <c r="E308" s="7" t="s">
        <v>1817</v>
      </c>
      <c r="F308" s="7" t="s">
        <v>1811</v>
      </c>
      <c r="G308" s="7" t="s">
        <v>1823</v>
      </c>
      <c r="H308" s="7" t="s">
        <v>2049</v>
      </c>
      <c r="I308" s="7"/>
      <c r="J308" s="7" t="s">
        <v>1811</v>
      </c>
      <c r="K308" s="7"/>
      <c r="L308" s="4"/>
      <c r="M308" s="4"/>
      <c r="N308" s="4"/>
      <c r="O308" s="4"/>
      <c r="P308" s="4"/>
      <c r="Q308" s="4"/>
      <c r="R308" s="4"/>
      <c r="S308" s="4"/>
      <c r="T308" s="4"/>
    </row>
    <row r="309">
      <c r="A309" s="7" t="s">
        <v>460</v>
      </c>
      <c r="B309" s="7" t="s">
        <v>1877</v>
      </c>
      <c r="C309" s="7" t="s">
        <v>1878</v>
      </c>
      <c r="D309" s="7" t="s">
        <v>1817</v>
      </c>
      <c r="E309" s="7" t="s">
        <v>1817</v>
      </c>
      <c r="F309" s="7" t="s">
        <v>1811</v>
      </c>
      <c r="G309" s="7" t="s">
        <v>1823</v>
      </c>
      <c r="H309" s="7" t="s">
        <v>2050</v>
      </c>
      <c r="I309" s="7"/>
      <c r="J309" s="7" t="s">
        <v>1811</v>
      </c>
      <c r="K309" s="7"/>
      <c r="L309" s="4"/>
      <c r="M309" s="4"/>
      <c r="N309" s="4"/>
      <c r="O309" s="4"/>
      <c r="P309" s="4"/>
      <c r="Q309" s="4"/>
      <c r="R309" s="4"/>
      <c r="S309" s="4"/>
      <c r="T309" s="4"/>
    </row>
    <row r="310">
      <c r="A310" s="7" t="s">
        <v>461</v>
      </c>
      <c r="B310" s="7" t="s">
        <v>1849</v>
      </c>
      <c r="C310" s="7" t="s">
        <v>2051</v>
      </c>
      <c r="D310" s="7" t="s">
        <v>1817</v>
      </c>
      <c r="E310" s="7" t="s">
        <v>1817</v>
      </c>
      <c r="F310" s="7" t="s">
        <v>1811</v>
      </c>
      <c r="G310" s="7" t="s">
        <v>1823</v>
      </c>
      <c r="H310" s="7" t="s">
        <v>2052</v>
      </c>
      <c r="I310" s="7"/>
      <c r="J310" s="7" t="s">
        <v>1811</v>
      </c>
      <c r="K310" s="7"/>
      <c r="L310" s="4"/>
      <c r="M310" s="4"/>
      <c r="N310" s="4"/>
      <c r="O310" s="4"/>
      <c r="P310" s="4"/>
      <c r="Q310" s="4"/>
      <c r="R310" s="4"/>
      <c r="S310" s="4"/>
      <c r="T310" s="4"/>
    </row>
    <row r="311">
      <c r="A311" s="7" t="s">
        <v>459</v>
      </c>
      <c r="B311" s="7" t="s">
        <v>1849</v>
      </c>
      <c r="C311" s="7" t="s">
        <v>1879</v>
      </c>
      <c r="D311" s="7" t="s">
        <v>1817</v>
      </c>
      <c r="E311" s="7" t="s">
        <v>1817</v>
      </c>
      <c r="F311" s="7" t="s">
        <v>1811</v>
      </c>
      <c r="G311" s="7" t="s">
        <v>1823</v>
      </c>
      <c r="H311" s="7" t="s">
        <v>2052</v>
      </c>
      <c r="I311" s="7"/>
      <c r="J311" s="7" t="s">
        <v>1811</v>
      </c>
      <c r="K311" s="7"/>
      <c r="L311" s="4"/>
      <c r="M311" s="4"/>
      <c r="N311" s="4"/>
      <c r="O311" s="4"/>
      <c r="P311" s="4"/>
      <c r="Q311" s="4"/>
      <c r="R311" s="4"/>
      <c r="S311" s="4"/>
      <c r="T311" s="4"/>
    </row>
    <row r="312">
      <c r="A312" s="7" t="s">
        <v>462</v>
      </c>
      <c r="B312" s="7" t="s">
        <v>1809</v>
      </c>
      <c r="C312" s="7" t="s">
        <v>2041</v>
      </c>
      <c r="D312" s="7" t="s">
        <v>1817</v>
      </c>
      <c r="E312" s="7" t="s">
        <v>1817</v>
      </c>
      <c r="F312" s="7" t="s">
        <v>1811</v>
      </c>
      <c r="G312" s="7" t="s">
        <v>1823</v>
      </c>
      <c r="H312" s="7" t="s">
        <v>2053</v>
      </c>
      <c r="I312" s="7"/>
      <c r="J312" s="7" t="s">
        <v>1811</v>
      </c>
      <c r="K312" s="7"/>
      <c r="L312" s="4"/>
      <c r="M312" s="4"/>
      <c r="N312" s="4"/>
      <c r="O312" s="4"/>
      <c r="P312" s="4"/>
      <c r="Q312" s="4"/>
      <c r="R312" s="4"/>
      <c r="S312" s="4"/>
      <c r="T312" s="4"/>
    </row>
    <row r="313">
      <c r="A313" s="7" t="s">
        <v>463</v>
      </c>
      <c r="B313" s="7" t="s">
        <v>1809</v>
      </c>
      <c r="C313" s="7" t="s">
        <v>2041</v>
      </c>
      <c r="D313" s="7" t="s">
        <v>1817</v>
      </c>
      <c r="E313" s="7" t="s">
        <v>1817</v>
      </c>
      <c r="F313" s="7" t="s">
        <v>1811</v>
      </c>
      <c r="G313" s="7" t="s">
        <v>1823</v>
      </c>
      <c r="H313" s="7" t="s">
        <v>2053</v>
      </c>
      <c r="I313" s="7"/>
      <c r="J313" s="7" t="s">
        <v>1811</v>
      </c>
      <c r="K313" s="7"/>
      <c r="L313" s="4"/>
      <c r="M313" s="4"/>
      <c r="N313" s="4"/>
      <c r="O313" s="4"/>
      <c r="P313" s="4"/>
      <c r="Q313" s="4"/>
      <c r="R313" s="4"/>
      <c r="S313" s="4"/>
      <c r="T313" s="4"/>
    </row>
    <row r="314">
      <c r="A314" s="7" t="s">
        <v>464</v>
      </c>
      <c r="B314" s="7" t="s">
        <v>1865</v>
      </c>
      <c r="C314" s="7" t="s">
        <v>2054</v>
      </c>
      <c r="D314" s="7" t="s">
        <v>1817</v>
      </c>
      <c r="E314" s="7" t="s">
        <v>1811</v>
      </c>
      <c r="F314" s="7" t="s">
        <v>1811</v>
      </c>
      <c r="G314" s="7" t="s">
        <v>1818</v>
      </c>
      <c r="H314" s="7" t="s">
        <v>2055</v>
      </c>
      <c r="I314" s="7"/>
      <c r="J314" s="7" t="s">
        <v>1811</v>
      </c>
      <c r="K314" s="7"/>
      <c r="L314" s="4"/>
      <c r="M314" s="4"/>
      <c r="N314" s="4"/>
      <c r="O314" s="4"/>
      <c r="P314" s="4"/>
      <c r="Q314" s="4"/>
      <c r="R314" s="4"/>
      <c r="S314" s="4"/>
      <c r="T314" s="4"/>
    </row>
    <row r="315">
      <c r="A315" s="7" t="s">
        <v>465</v>
      </c>
      <c r="B315" s="7" t="s">
        <v>1865</v>
      </c>
      <c r="C315" s="7" t="s">
        <v>2054</v>
      </c>
      <c r="D315" s="7" t="s">
        <v>1817</v>
      </c>
      <c r="E315" s="7" t="s">
        <v>1811</v>
      </c>
      <c r="F315" s="7" t="s">
        <v>1811</v>
      </c>
      <c r="G315" s="7" t="s">
        <v>1818</v>
      </c>
      <c r="H315" s="7" t="s">
        <v>2055</v>
      </c>
      <c r="I315" s="7"/>
      <c r="J315" s="7" t="s">
        <v>1811</v>
      </c>
      <c r="K315" s="7"/>
      <c r="L315" s="4"/>
      <c r="M315" s="4"/>
      <c r="N315" s="4"/>
      <c r="O315" s="4"/>
      <c r="P315" s="4"/>
      <c r="Q315" s="4"/>
      <c r="R315" s="4"/>
      <c r="S315" s="4"/>
      <c r="T315" s="4"/>
    </row>
    <row r="316">
      <c r="A316" s="7" t="s">
        <v>466</v>
      </c>
      <c r="B316" s="7" t="s">
        <v>1865</v>
      </c>
      <c r="C316" s="7" t="s">
        <v>2054</v>
      </c>
      <c r="D316" s="7" t="s">
        <v>1817</v>
      </c>
      <c r="E316" s="7" t="s">
        <v>1811</v>
      </c>
      <c r="F316" s="7" t="s">
        <v>1811</v>
      </c>
      <c r="G316" s="7" t="s">
        <v>1818</v>
      </c>
      <c r="H316" s="7" t="s">
        <v>2055</v>
      </c>
      <c r="I316" s="7"/>
      <c r="J316" s="7" t="s">
        <v>1811</v>
      </c>
      <c r="K316" s="7"/>
      <c r="L316" s="4"/>
      <c r="M316" s="4"/>
      <c r="N316" s="4"/>
      <c r="O316" s="4"/>
      <c r="P316" s="4"/>
      <c r="Q316" s="4"/>
      <c r="R316" s="4"/>
      <c r="S316" s="4"/>
      <c r="T316" s="4"/>
    </row>
    <row r="317">
      <c r="A317" s="7" t="s">
        <v>467</v>
      </c>
      <c r="B317" s="7" t="s">
        <v>1865</v>
      </c>
      <c r="C317" s="7" t="s">
        <v>2054</v>
      </c>
      <c r="D317" s="7" t="s">
        <v>1817</v>
      </c>
      <c r="E317" s="7" t="s">
        <v>1811</v>
      </c>
      <c r="F317" s="7" t="s">
        <v>1811</v>
      </c>
      <c r="G317" s="7" t="s">
        <v>1818</v>
      </c>
      <c r="H317" s="7" t="s">
        <v>2055</v>
      </c>
      <c r="I317" s="7"/>
      <c r="J317" s="7" t="s">
        <v>1811</v>
      </c>
      <c r="K317" s="7"/>
      <c r="L317" s="4"/>
      <c r="M317" s="4"/>
      <c r="N317" s="4"/>
      <c r="O317" s="4"/>
      <c r="P317" s="4"/>
      <c r="Q317" s="4"/>
      <c r="R317" s="4"/>
      <c r="S317" s="4"/>
      <c r="T317" s="4"/>
    </row>
    <row r="318">
      <c r="A318" s="7" t="s">
        <v>468</v>
      </c>
      <c r="B318" s="7" t="s">
        <v>1868</v>
      </c>
      <c r="C318" s="7" t="s">
        <v>2056</v>
      </c>
      <c r="D318" s="7" t="s">
        <v>1817</v>
      </c>
      <c r="E318" s="7" t="s">
        <v>1811</v>
      </c>
      <c r="F318" s="7" t="s">
        <v>1811</v>
      </c>
      <c r="G318" s="7" t="s">
        <v>1818</v>
      </c>
      <c r="H318" s="7" t="s">
        <v>2055</v>
      </c>
      <c r="I318" s="7"/>
      <c r="J318" s="7" t="s">
        <v>1811</v>
      </c>
      <c r="K318" s="7"/>
      <c r="L318" s="4"/>
      <c r="M318" s="4"/>
      <c r="N318" s="4"/>
      <c r="O318" s="4"/>
      <c r="P318" s="4"/>
      <c r="Q318" s="4"/>
      <c r="R318" s="4"/>
      <c r="S318" s="4"/>
      <c r="T318" s="4"/>
    </row>
    <row r="319">
      <c r="A319" s="7" t="s">
        <v>469</v>
      </c>
      <c r="B319" s="7" t="s">
        <v>1870</v>
      </c>
      <c r="C319" s="7" t="s">
        <v>1873</v>
      </c>
      <c r="D319" s="7" t="s">
        <v>1811</v>
      </c>
      <c r="E319" s="7" t="s">
        <v>1811</v>
      </c>
      <c r="F319" s="7" t="s">
        <v>1811</v>
      </c>
      <c r="G319" s="7" t="s">
        <v>1812</v>
      </c>
      <c r="H319" s="7" t="s">
        <v>2055</v>
      </c>
      <c r="I319" s="7" t="s">
        <v>1817</v>
      </c>
      <c r="J319" s="7" t="s">
        <v>1811</v>
      </c>
      <c r="K319" s="7"/>
      <c r="L319" s="4"/>
      <c r="M319" s="4"/>
      <c r="N319" s="4"/>
      <c r="O319" s="4"/>
      <c r="P319" s="4"/>
      <c r="Q319" s="4"/>
      <c r="R319" s="4"/>
      <c r="S319" s="4"/>
      <c r="T319" s="4"/>
    </row>
    <row r="320">
      <c r="A320" s="7" t="s">
        <v>470</v>
      </c>
      <c r="B320" s="7" t="s">
        <v>1870</v>
      </c>
      <c r="C320" s="7" t="s">
        <v>2057</v>
      </c>
      <c r="D320" s="7" t="s">
        <v>1817</v>
      </c>
      <c r="E320" s="7" t="s">
        <v>1811</v>
      </c>
      <c r="F320" s="7" t="s">
        <v>1811</v>
      </c>
      <c r="G320" s="7" t="s">
        <v>1818</v>
      </c>
      <c r="H320" s="7" t="s">
        <v>2055</v>
      </c>
      <c r="I320" s="7"/>
      <c r="J320" s="7" t="s">
        <v>1811</v>
      </c>
      <c r="K320" s="7"/>
      <c r="L320" s="4"/>
      <c r="M320" s="4"/>
      <c r="N320" s="4"/>
      <c r="O320" s="4"/>
      <c r="P320" s="4"/>
      <c r="Q320" s="4"/>
      <c r="R320" s="4"/>
      <c r="S320" s="4"/>
      <c r="T320" s="4"/>
    </row>
    <row r="321">
      <c r="A321" s="7" t="s">
        <v>471</v>
      </c>
      <c r="B321" s="7" t="s">
        <v>1870</v>
      </c>
      <c r="C321" s="7" t="s">
        <v>2057</v>
      </c>
      <c r="D321" s="7" t="s">
        <v>1817</v>
      </c>
      <c r="E321" s="7" t="s">
        <v>1811</v>
      </c>
      <c r="F321" s="7" t="s">
        <v>1811</v>
      </c>
      <c r="G321" s="7" t="s">
        <v>1818</v>
      </c>
      <c r="H321" s="7" t="s">
        <v>2055</v>
      </c>
      <c r="I321" s="7"/>
      <c r="J321" s="7" t="s">
        <v>1811</v>
      </c>
      <c r="K321" s="7"/>
      <c r="L321" s="4"/>
      <c r="M321" s="4"/>
      <c r="N321" s="4"/>
      <c r="O321" s="4"/>
      <c r="P321" s="4"/>
      <c r="Q321" s="4"/>
      <c r="R321" s="4"/>
      <c r="S321" s="4"/>
      <c r="T321" s="4"/>
    </row>
    <row r="322">
      <c r="A322" s="7" t="s">
        <v>472</v>
      </c>
      <c r="B322" s="7" t="s">
        <v>1870</v>
      </c>
      <c r="C322" s="7" t="s">
        <v>2057</v>
      </c>
      <c r="D322" s="7" t="s">
        <v>1817</v>
      </c>
      <c r="E322" s="7" t="s">
        <v>1811</v>
      </c>
      <c r="F322" s="7" t="s">
        <v>1811</v>
      </c>
      <c r="G322" s="7" t="s">
        <v>1818</v>
      </c>
      <c r="H322" s="7" t="s">
        <v>2055</v>
      </c>
      <c r="I322" s="7"/>
      <c r="J322" s="7" t="s">
        <v>1811</v>
      </c>
      <c r="K322" s="7"/>
      <c r="L322" s="4"/>
      <c r="M322" s="4"/>
      <c r="N322" s="4"/>
      <c r="O322" s="4"/>
      <c r="P322" s="4"/>
      <c r="Q322" s="4"/>
      <c r="R322" s="4"/>
      <c r="S322" s="4"/>
      <c r="T322" s="4"/>
    </row>
    <row r="323">
      <c r="A323" s="7" t="s">
        <v>473</v>
      </c>
      <c r="B323" s="7" t="s">
        <v>1870</v>
      </c>
      <c r="C323" s="7" t="s">
        <v>2057</v>
      </c>
      <c r="D323" s="7" t="s">
        <v>1817</v>
      </c>
      <c r="E323" s="7" t="s">
        <v>1811</v>
      </c>
      <c r="F323" s="7" t="s">
        <v>1811</v>
      </c>
      <c r="G323" s="7" t="s">
        <v>1818</v>
      </c>
      <c r="H323" s="7" t="s">
        <v>2055</v>
      </c>
      <c r="I323" s="7"/>
      <c r="J323" s="7" t="s">
        <v>1811</v>
      </c>
      <c r="K323" s="7"/>
      <c r="L323" s="4"/>
      <c r="M323" s="4"/>
      <c r="N323" s="4"/>
      <c r="O323" s="4"/>
      <c r="P323" s="4"/>
      <c r="Q323" s="4"/>
      <c r="R323" s="4"/>
      <c r="S323" s="4"/>
      <c r="T323" s="4"/>
    </row>
    <row r="324">
      <c r="A324" s="7" t="s">
        <v>474</v>
      </c>
      <c r="B324" s="7" t="s">
        <v>1870</v>
      </c>
      <c r="C324" s="7" t="s">
        <v>2057</v>
      </c>
      <c r="D324" s="7" t="s">
        <v>1817</v>
      </c>
      <c r="E324" s="7" t="s">
        <v>1811</v>
      </c>
      <c r="F324" s="7" t="s">
        <v>1811</v>
      </c>
      <c r="G324" s="7" t="s">
        <v>1818</v>
      </c>
      <c r="H324" s="7" t="s">
        <v>2055</v>
      </c>
      <c r="I324" s="7"/>
      <c r="J324" s="7" t="s">
        <v>1811</v>
      </c>
      <c r="K324" s="7"/>
      <c r="L324" s="4"/>
      <c r="M324" s="4"/>
      <c r="N324" s="4"/>
      <c r="O324" s="4"/>
      <c r="P324" s="4"/>
      <c r="Q324" s="4"/>
      <c r="R324" s="4"/>
      <c r="S324" s="4"/>
      <c r="T324" s="4"/>
    </row>
    <row r="325">
      <c r="A325" s="7" t="s">
        <v>475</v>
      </c>
      <c r="B325" s="7" t="s">
        <v>1891</v>
      </c>
      <c r="C325" s="7" t="s">
        <v>2058</v>
      </c>
      <c r="D325" s="7" t="s">
        <v>1817</v>
      </c>
      <c r="E325" s="7" t="s">
        <v>1811</v>
      </c>
      <c r="F325" s="7" t="s">
        <v>1811</v>
      </c>
      <c r="G325" s="7" t="s">
        <v>1812</v>
      </c>
      <c r="H325" s="7" t="s">
        <v>2055</v>
      </c>
      <c r="I325" s="7" t="s">
        <v>1814</v>
      </c>
      <c r="J325" s="7" t="s">
        <v>1811</v>
      </c>
      <c r="K325" s="7"/>
      <c r="L325" s="4"/>
      <c r="M325" s="4"/>
      <c r="N325" s="4"/>
      <c r="O325" s="4"/>
      <c r="P325" s="4"/>
      <c r="Q325" s="4"/>
      <c r="R325" s="4"/>
      <c r="S325" s="4"/>
      <c r="T325" s="4"/>
    </row>
    <row r="326">
      <c r="A326" s="7" t="s">
        <v>476</v>
      </c>
      <c r="B326" s="7" t="s">
        <v>1891</v>
      </c>
      <c r="C326" s="7" t="s">
        <v>2059</v>
      </c>
      <c r="D326" s="7" t="s">
        <v>1817</v>
      </c>
      <c r="E326" s="7" t="s">
        <v>1811</v>
      </c>
      <c r="F326" s="7" t="s">
        <v>1811</v>
      </c>
      <c r="G326" s="7" t="s">
        <v>1818</v>
      </c>
      <c r="H326" s="7" t="s">
        <v>2055</v>
      </c>
      <c r="I326" s="7"/>
      <c r="J326" s="7" t="s">
        <v>1811</v>
      </c>
      <c r="K326" s="7"/>
      <c r="L326" s="4"/>
      <c r="M326" s="4"/>
      <c r="N326" s="4"/>
      <c r="O326" s="4"/>
      <c r="P326" s="4"/>
      <c r="Q326" s="4"/>
      <c r="R326" s="4"/>
      <c r="S326" s="4"/>
      <c r="T326" s="4"/>
    </row>
    <row r="327">
      <c r="A327" s="7" t="s">
        <v>477</v>
      </c>
      <c r="B327" s="7" t="s">
        <v>1891</v>
      </c>
      <c r="C327" s="7" t="s">
        <v>2059</v>
      </c>
      <c r="D327" s="7" t="s">
        <v>1817</v>
      </c>
      <c r="E327" s="7" t="s">
        <v>1811</v>
      </c>
      <c r="F327" s="7" t="s">
        <v>1811</v>
      </c>
      <c r="G327" s="7" t="s">
        <v>1818</v>
      </c>
      <c r="H327" s="7" t="s">
        <v>2055</v>
      </c>
      <c r="I327" s="7"/>
      <c r="J327" s="7" t="s">
        <v>1811</v>
      </c>
      <c r="K327" s="7"/>
      <c r="L327" s="4"/>
      <c r="M327" s="4"/>
      <c r="N327" s="4"/>
      <c r="O327" s="4"/>
      <c r="P327" s="4"/>
      <c r="Q327" s="4"/>
      <c r="R327" s="4"/>
      <c r="S327" s="4"/>
      <c r="T327" s="4"/>
    </row>
    <row r="328">
      <c r="A328" s="7" t="s">
        <v>478</v>
      </c>
      <c r="B328" s="7" t="s">
        <v>1891</v>
      </c>
      <c r="C328" s="7" t="s">
        <v>2059</v>
      </c>
      <c r="D328" s="7" t="s">
        <v>1817</v>
      </c>
      <c r="E328" s="7" t="s">
        <v>1811</v>
      </c>
      <c r="F328" s="7" t="s">
        <v>1811</v>
      </c>
      <c r="G328" s="7" t="s">
        <v>1818</v>
      </c>
      <c r="H328" s="7" t="s">
        <v>2055</v>
      </c>
      <c r="I328" s="7"/>
      <c r="J328" s="7" t="s">
        <v>1811</v>
      </c>
      <c r="K328" s="7"/>
      <c r="L328" s="4"/>
      <c r="M328" s="4"/>
      <c r="N328" s="4"/>
      <c r="O328" s="4"/>
      <c r="P328" s="4"/>
      <c r="Q328" s="4"/>
      <c r="R328" s="4"/>
      <c r="S328" s="4"/>
      <c r="T328" s="4"/>
    </row>
    <row r="329">
      <c r="A329" s="7" t="s">
        <v>479</v>
      </c>
      <c r="B329" s="7" t="s">
        <v>1874</v>
      </c>
      <c r="C329" s="7" t="s">
        <v>1876</v>
      </c>
      <c r="D329" s="7" t="s">
        <v>1811</v>
      </c>
      <c r="E329" s="7" t="s">
        <v>1811</v>
      </c>
      <c r="F329" s="7" t="s">
        <v>1811</v>
      </c>
      <c r="G329" s="7" t="s">
        <v>1812</v>
      </c>
      <c r="H329" s="7" t="s">
        <v>2055</v>
      </c>
      <c r="I329" s="7" t="s">
        <v>1814</v>
      </c>
      <c r="J329" s="7" t="s">
        <v>1811</v>
      </c>
      <c r="K329" s="7"/>
      <c r="L329" s="4"/>
      <c r="M329" s="4"/>
      <c r="N329" s="4"/>
      <c r="O329" s="4"/>
      <c r="P329" s="4"/>
      <c r="Q329" s="4"/>
      <c r="R329" s="4"/>
      <c r="S329" s="4"/>
      <c r="T329" s="4"/>
    </row>
    <row r="330">
      <c r="A330" s="7" t="s">
        <v>480</v>
      </c>
      <c r="B330" s="7" t="s">
        <v>1893</v>
      </c>
      <c r="C330" s="7" t="s">
        <v>2060</v>
      </c>
      <c r="D330" s="7" t="s">
        <v>1817</v>
      </c>
      <c r="E330" s="7" t="s">
        <v>1811</v>
      </c>
      <c r="F330" s="7" t="s">
        <v>1811</v>
      </c>
      <c r="G330" s="7" t="s">
        <v>1818</v>
      </c>
      <c r="H330" s="7" t="s">
        <v>2055</v>
      </c>
      <c r="I330" s="7"/>
      <c r="J330" s="7" t="s">
        <v>1811</v>
      </c>
      <c r="K330" s="7"/>
      <c r="L330" s="4"/>
      <c r="M330" s="4"/>
      <c r="N330" s="4"/>
      <c r="O330" s="4"/>
      <c r="P330" s="4"/>
      <c r="Q330" s="4"/>
      <c r="R330" s="4"/>
      <c r="S330" s="4"/>
      <c r="T330" s="4"/>
    </row>
    <row r="331">
      <c r="A331" s="7" t="s">
        <v>481</v>
      </c>
      <c r="B331" s="7" t="s">
        <v>1893</v>
      </c>
      <c r="C331" s="7" t="s">
        <v>2060</v>
      </c>
      <c r="D331" s="7" t="s">
        <v>1817</v>
      </c>
      <c r="E331" s="7" t="s">
        <v>1811</v>
      </c>
      <c r="F331" s="7" t="s">
        <v>1811</v>
      </c>
      <c r="G331" s="7" t="s">
        <v>1818</v>
      </c>
      <c r="H331" s="7" t="s">
        <v>2055</v>
      </c>
      <c r="I331" s="7"/>
      <c r="J331" s="7" t="s">
        <v>1811</v>
      </c>
      <c r="K331" s="7"/>
      <c r="L331" s="4"/>
      <c r="M331" s="4"/>
      <c r="N331" s="4"/>
      <c r="O331" s="4"/>
      <c r="P331" s="4"/>
      <c r="Q331" s="4"/>
      <c r="R331" s="4"/>
      <c r="S331" s="4"/>
      <c r="T331" s="4"/>
    </row>
    <row r="332">
      <c r="A332" s="7" t="s">
        <v>482</v>
      </c>
      <c r="B332" s="7" t="s">
        <v>1893</v>
      </c>
      <c r="C332" s="7" t="s">
        <v>2060</v>
      </c>
      <c r="D332" s="7" t="s">
        <v>1817</v>
      </c>
      <c r="E332" s="7" t="s">
        <v>1811</v>
      </c>
      <c r="F332" s="7" t="s">
        <v>1811</v>
      </c>
      <c r="G332" s="7" t="s">
        <v>1818</v>
      </c>
      <c r="H332" s="7" t="s">
        <v>2055</v>
      </c>
      <c r="I332" s="7"/>
      <c r="J332" s="7" t="s">
        <v>1811</v>
      </c>
      <c r="K332" s="7"/>
      <c r="L332" s="4"/>
      <c r="M332" s="4"/>
      <c r="N332" s="4"/>
      <c r="O332" s="4"/>
      <c r="P332" s="4"/>
      <c r="Q332" s="4"/>
      <c r="R332" s="4"/>
      <c r="S332" s="4"/>
      <c r="T332" s="4"/>
    </row>
    <row r="333">
      <c r="A333" s="7" t="s">
        <v>483</v>
      </c>
      <c r="B333" s="7" t="s">
        <v>1893</v>
      </c>
      <c r="C333" s="7" t="s">
        <v>2060</v>
      </c>
      <c r="D333" s="7" t="s">
        <v>1817</v>
      </c>
      <c r="E333" s="7" t="s">
        <v>1811</v>
      </c>
      <c r="F333" s="7" t="s">
        <v>1811</v>
      </c>
      <c r="G333" s="7" t="s">
        <v>1818</v>
      </c>
      <c r="H333" s="7" t="s">
        <v>2055</v>
      </c>
      <c r="I333" s="7"/>
      <c r="J333" s="7" t="s">
        <v>1811</v>
      </c>
      <c r="K333" s="7"/>
      <c r="L333" s="4"/>
      <c r="M333" s="4"/>
      <c r="N333" s="4"/>
      <c r="O333" s="4"/>
      <c r="P333" s="4"/>
      <c r="Q333" s="4"/>
      <c r="R333" s="4"/>
      <c r="S333" s="4"/>
      <c r="T333" s="4"/>
    </row>
    <row r="334">
      <c r="A334" s="7" t="s">
        <v>484</v>
      </c>
      <c r="B334" s="7" t="s">
        <v>1893</v>
      </c>
      <c r="C334" s="7" t="s">
        <v>2060</v>
      </c>
      <c r="D334" s="7" t="s">
        <v>1817</v>
      </c>
      <c r="E334" s="7" t="s">
        <v>1811</v>
      </c>
      <c r="F334" s="7" t="s">
        <v>1811</v>
      </c>
      <c r="G334" s="7" t="s">
        <v>1818</v>
      </c>
      <c r="H334" s="7" t="s">
        <v>2055</v>
      </c>
      <c r="I334" s="7"/>
      <c r="J334" s="7" t="s">
        <v>1811</v>
      </c>
      <c r="K334" s="7"/>
      <c r="L334" s="4"/>
      <c r="M334" s="4"/>
      <c r="N334" s="4"/>
      <c r="O334" s="4"/>
      <c r="P334" s="4"/>
      <c r="Q334" s="4"/>
      <c r="R334" s="4"/>
      <c r="S334" s="4"/>
      <c r="T334" s="4"/>
    </row>
    <row r="335">
      <c r="A335" s="7" t="s">
        <v>485</v>
      </c>
      <c r="B335" s="7" t="s">
        <v>1877</v>
      </c>
      <c r="C335" s="7" t="s">
        <v>1934</v>
      </c>
      <c r="D335" s="7" t="s">
        <v>1811</v>
      </c>
      <c r="E335" s="7" t="s">
        <v>1811</v>
      </c>
      <c r="F335" s="7" t="s">
        <v>1811</v>
      </c>
      <c r="G335" s="7" t="s">
        <v>1812</v>
      </c>
      <c r="H335" s="7" t="s">
        <v>2055</v>
      </c>
      <c r="I335" s="7" t="s">
        <v>1814</v>
      </c>
      <c r="J335" s="7" t="s">
        <v>1811</v>
      </c>
      <c r="K335" s="7"/>
      <c r="L335" s="4"/>
      <c r="M335" s="4"/>
      <c r="N335" s="4"/>
      <c r="O335" s="4"/>
      <c r="P335" s="4"/>
      <c r="Q335" s="4"/>
      <c r="R335" s="4"/>
      <c r="S335" s="4"/>
      <c r="T335" s="4"/>
    </row>
    <row r="336">
      <c r="A336" s="7" t="s">
        <v>486</v>
      </c>
      <c r="B336" s="7" t="s">
        <v>1809</v>
      </c>
      <c r="C336" s="7" t="s">
        <v>1810</v>
      </c>
      <c r="D336" s="7" t="s">
        <v>1811</v>
      </c>
      <c r="E336" s="7" t="s">
        <v>1811</v>
      </c>
      <c r="F336" s="7" t="s">
        <v>1811</v>
      </c>
      <c r="G336" s="7" t="s">
        <v>1812</v>
      </c>
      <c r="H336" s="7" t="s">
        <v>2055</v>
      </c>
      <c r="I336" s="7" t="s">
        <v>1814</v>
      </c>
      <c r="J336" s="7" t="s">
        <v>1811</v>
      </c>
      <c r="K336" s="7"/>
      <c r="L336" s="4"/>
      <c r="M336" s="4"/>
      <c r="N336" s="4"/>
      <c r="O336" s="4"/>
      <c r="P336" s="4"/>
      <c r="Q336" s="4"/>
      <c r="R336" s="4"/>
      <c r="S336" s="4"/>
      <c r="T336" s="4"/>
    </row>
    <row r="337">
      <c r="A337" s="7" t="s">
        <v>487</v>
      </c>
      <c r="B337" s="7" t="s">
        <v>1809</v>
      </c>
      <c r="C337" s="7" t="s">
        <v>1810</v>
      </c>
      <c r="D337" s="7" t="s">
        <v>1811</v>
      </c>
      <c r="E337" s="7" t="s">
        <v>1811</v>
      </c>
      <c r="F337" s="7" t="s">
        <v>1811</v>
      </c>
      <c r="G337" s="7" t="s">
        <v>1812</v>
      </c>
      <c r="H337" s="7" t="s">
        <v>2055</v>
      </c>
      <c r="I337" s="7" t="s">
        <v>1814</v>
      </c>
      <c r="J337" s="7" t="s">
        <v>1811</v>
      </c>
      <c r="K337" s="7"/>
      <c r="L337" s="4"/>
      <c r="M337" s="4"/>
      <c r="N337" s="4"/>
      <c r="O337" s="4"/>
      <c r="P337" s="4"/>
      <c r="Q337" s="4"/>
      <c r="R337" s="4"/>
      <c r="S337" s="4"/>
      <c r="T337" s="4"/>
    </row>
    <row r="338">
      <c r="A338" s="7" t="s">
        <v>488</v>
      </c>
      <c r="B338" s="7" t="s">
        <v>1809</v>
      </c>
      <c r="C338" s="7" t="s">
        <v>1810</v>
      </c>
      <c r="D338" s="7" t="s">
        <v>1811</v>
      </c>
      <c r="E338" s="7" t="s">
        <v>1811</v>
      </c>
      <c r="F338" s="7" t="s">
        <v>1811</v>
      </c>
      <c r="G338" s="7" t="s">
        <v>1812</v>
      </c>
      <c r="H338" s="7" t="s">
        <v>2055</v>
      </c>
      <c r="I338" s="7" t="s">
        <v>1814</v>
      </c>
      <c r="J338" s="7" t="s">
        <v>1811</v>
      </c>
      <c r="K338" s="7"/>
      <c r="L338" s="4"/>
      <c r="M338" s="4"/>
      <c r="N338" s="4"/>
      <c r="O338" s="4"/>
      <c r="P338" s="4"/>
      <c r="Q338" s="4"/>
      <c r="R338" s="4"/>
      <c r="S338" s="4"/>
      <c r="T338" s="4"/>
    </row>
    <row r="339">
      <c r="A339" s="7" t="s">
        <v>489</v>
      </c>
      <c r="B339" s="7" t="s">
        <v>1809</v>
      </c>
      <c r="C339" s="7" t="s">
        <v>2061</v>
      </c>
      <c r="D339" s="7" t="s">
        <v>1817</v>
      </c>
      <c r="E339" s="7" t="s">
        <v>1811</v>
      </c>
      <c r="F339" s="7" t="s">
        <v>1811</v>
      </c>
      <c r="G339" s="7" t="s">
        <v>1818</v>
      </c>
      <c r="H339" s="7" t="s">
        <v>2055</v>
      </c>
      <c r="I339" s="7"/>
      <c r="J339" s="7" t="s">
        <v>1811</v>
      </c>
      <c r="K339" s="7"/>
      <c r="L339" s="4"/>
      <c r="M339" s="4"/>
      <c r="N339" s="4"/>
      <c r="O339" s="4"/>
      <c r="P339" s="4"/>
      <c r="Q339" s="4"/>
      <c r="R339" s="4"/>
      <c r="S339" s="4"/>
      <c r="T339" s="4"/>
    </row>
    <row r="340">
      <c r="A340" s="7" t="s">
        <v>490</v>
      </c>
      <c r="B340" s="7" t="s">
        <v>1809</v>
      </c>
      <c r="C340" s="7" t="s">
        <v>2061</v>
      </c>
      <c r="D340" s="7" t="s">
        <v>1817</v>
      </c>
      <c r="E340" s="7" t="s">
        <v>1811</v>
      </c>
      <c r="F340" s="7" t="s">
        <v>1811</v>
      </c>
      <c r="G340" s="7" t="s">
        <v>1818</v>
      </c>
      <c r="H340" s="7" t="s">
        <v>2055</v>
      </c>
      <c r="I340" s="7"/>
      <c r="J340" s="7" t="s">
        <v>1811</v>
      </c>
      <c r="K340" s="7"/>
      <c r="L340" s="4"/>
      <c r="M340" s="4"/>
      <c r="N340" s="4"/>
      <c r="O340" s="4"/>
      <c r="P340" s="4"/>
      <c r="Q340" s="4"/>
      <c r="R340" s="4"/>
      <c r="S340" s="4"/>
      <c r="T340" s="4"/>
    </row>
    <row r="341">
      <c r="A341" s="7" t="s">
        <v>491</v>
      </c>
      <c r="B341" s="7" t="s">
        <v>1809</v>
      </c>
      <c r="C341" s="7" t="s">
        <v>2061</v>
      </c>
      <c r="D341" s="7" t="s">
        <v>1817</v>
      </c>
      <c r="E341" s="7" t="s">
        <v>1811</v>
      </c>
      <c r="F341" s="7" t="s">
        <v>1811</v>
      </c>
      <c r="G341" s="7" t="s">
        <v>1818</v>
      </c>
      <c r="H341" s="7" t="s">
        <v>2055</v>
      </c>
      <c r="I341" s="7"/>
      <c r="J341" s="7" t="s">
        <v>1811</v>
      </c>
      <c r="K341" s="7"/>
      <c r="L341" s="4"/>
      <c r="M341" s="4"/>
      <c r="N341" s="4"/>
      <c r="O341" s="4"/>
      <c r="P341" s="4"/>
      <c r="Q341" s="4"/>
      <c r="R341" s="4"/>
      <c r="S341" s="4"/>
      <c r="T341" s="4"/>
    </row>
    <row r="342">
      <c r="A342" s="7" t="s">
        <v>492</v>
      </c>
      <c r="B342" s="7" t="s">
        <v>1899</v>
      </c>
      <c r="C342" s="7" t="s">
        <v>2062</v>
      </c>
      <c r="D342" s="7" t="s">
        <v>1817</v>
      </c>
      <c r="E342" s="7" t="s">
        <v>1811</v>
      </c>
      <c r="F342" s="7" t="s">
        <v>1817</v>
      </c>
      <c r="G342" s="7" t="s">
        <v>1827</v>
      </c>
      <c r="H342" s="7" t="s">
        <v>2055</v>
      </c>
      <c r="I342" s="7"/>
      <c r="J342" s="7" t="s">
        <v>1811</v>
      </c>
      <c r="K342" s="7"/>
      <c r="L342" s="4"/>
      <c r="M342" s="4"/>
      <c r="N342" s="4"/>
      <c r="O342" s="4"/>
      <c r="P342" s="4"/>
      <c r="Q342" s="4"/>
      <c r="R342" s="4"/>
      <c r="S342" s="4"/>
      <c r="T342" s="4"/>
    </row>
    <row r="343">
      <c r="A343" s="7" t="s">
        <v>493</v>
      </c>
      <c r="B343" s="7" t="s">
        <v>1870</v>
      </c>
      <c r="C343" s="7" t="s">
        <v>1890</v>
      </c>
      <c r="D343" s="7" t="s">
        <v>1817</v>
      </c>
      <c r="E343" s="7" t="s">
        <v>1811</v>
      </c>
      <c r="F343" s="7" t="s">
        <v>1811</v>
      </c>
      <c r="G343" s="7" t="s">
        <v>1827</v>
      </c>
      <c r="H343" s="7" t="s">
        <v>2063</v>
      </c>
      <c r="I343" s="7" t="s">
        <v>1811</v>
      </c>
      <c r="J343" s="7" t="s">
        <v>1817</v>
      </c>
      <c r="K343" s="7" t="s">
        <v>1939</v>
      </c>
      <c r="L343" s="4"/>
      <c r="M343" s="4"/>
      <c r="N343" s="4"/>
      <c r="O343" s="4"/>
      <c r="P343" s="4"/>
      <c r="Q343" s="4"/>
      <c r="R343" s="4"/>
      <c r="S343" s="4"/>
      <c r="T343" s="4"/>
    </row>
    <row r="344">
      <c r="A344" s="7" t="s">
        <v>494</v>
      </c>
      <c r="B344" s="7" t="s">
        <v>1893</v>
      </c>
      <c r="C344" s="7" t="s">
        <v>1894</v>
      </c>
      <c r="D344" s="7" t="s">
        <v>1817</v>
      </c>
      <c r="E344" s="7" t="s">
        <v>1817</v>
      </c>
      <c r="F344" s="7" t="s">
        <v>1811</v>
      </c>
      <c r="G344" s="7" t="s">
        <v>1827</v>
      </c>
      <c r="H344" s="7" t="s">
        <v>2064</v>
      </c>
      <c r="I344" s="7" t="s">
        <v>1811</v>
      </c>
      <c r="J344" s="7" t="s">
        <v>1817</v>
      </c>
      <c r="K344" s="7" t="s">
        <v>1939</v>
      </c>
      <c r="L344" s="4"/>
      <c r="M344" s="4"/>
      <c r="N344" s="4"/>
      <c r="O344" s="4"/>
      <c r="P344" s="4"/>
      <c r="Q344" s="4"/>
      <c r="R344" s="4"/>
      <c r="S344" s="4"/>
      <c r="T344" s="4"/>
    </row>
    <row r="345">
      <c r="A345" s="7" t="s">
        <v>495</v>
      </c>
      <c r="B345" s="7" t="s">
        <v>1809</v>
      </c>
      <c r="C345" s="7" t="s">
        <v>1898</v>
      </c>
      <c r="D345" s="7" t="s">
        <v>1817</v>
      </c>
      <c r="E345" s="7" t="s">
        <v>1817</v>
      </c>
      <c r="F345" s="7" t="s">
        <v>1811</v>
      </c>
      <c r="G345" s="7" t="s">
        <v>1827</v>
      </c>
      <c r="H345" s="7" t="s">
        <v>2065</v>
      </c>
      <c r="I345" s="7"/>
      <c r="J345" s="7" t="s">
        <v>1811</v>
      </c>
      <c r="K345" s="7"/>
      <c r="L345" s="4"/>
      <c r="M345" s="4"/>
      <c r="N345" s="4"/>
      <c r="O345" s="4"/>
      <c r="P345" s="4"/>
      <c r="Q345" s="4"/>
      <c r="R345" s="4"/>
      <c r="S345" s="4"/>
      <c r="T345" s="4"/>
    </row>
    <row r="346">
      <c r="A346" s="7" t="s">
        <v>496</v>
      </c>
      <c r="B346" s="7" t="s">
        <v>1899</v>
      </c>
      <c r="C346" s="7" t="s">
        <v>1906</v>
      </c>
      <c r="D346" s="7" t="s">
        <v>1817</v>
      </c>
      <c r="E346" s="7" t="s">
        <v>1817</v>
      </c>
      <c r="F346" s="7" t="s">
        <v>1811</v>
      </c>
      <c r="G346" s="7" t="s">
        <v>1823</v>
      </c>
      <c r="H346" s="7" t="s">
        <v>2066</v>
      </c>
      <c r="I346" s="7"/>
      <c r="J346" s="7" t="s">
        <v>1811</v>
      </c>
      <c r="K346" s="7"/>
      <c r="L346" s="4"/>
      <c r="M346" s="4"/>
      <c r="N346" s="4"/>
      <c r="O346" s="4"/>
      <c r="P346" s="4"/>
      <c r="Q346" s="4"/>
      <c r="R346" s="4"/>
      <c r="S346" s="4"/>
      <c r="T346" s="4"/>
    </row>
    <row r="347">
      <c r="A347" s="7" t="s">
        <v>497</v>
      </c>
      <c r="B347" s="7" t="s">
        <v>1809</v>
      </c>
      <c r="C347" s="7" t="s">
        <v>1844</v>
      </c>
      <c r="D347" s="7" t="s">
        <v>1817</v>
      </c>
      <c r="E347" s="7" t="s">
        <v>1817</v>
      </c>
      <c r="F347" s="7" t="s">
        <v>1811</v>
      </c>
      <c r="G347" s="7" t="s">
        <v>1823</v>
      </c>
      <c r="H347" s="7" t="s">
        <v>2067</v>
      </c>
      <c r="I347" s="7"/>
      <c r="J347" s="7" t="s">
        <v>1811</v>
      </c>
      <c r="K347" s="7"/>
      <c r="L347" s="4"/>
      <c r="M347" s="4"/>
      <c r="N347" s="4"/>
      <c r="O347" s="4"/>
      <c r="P347" s="4"/>
      <c r="Q347" s="4"/>
      <c r="R347" s="4"/>
      <c r="S347" s="4"/>
      <c r="T347" s="4"/>
    </row>
    <row r="348">
      <c r="A348" s="7" t="s">
        <v>498</v>
      </c>
      <c r="B348" s="7" t="s">
        <v>1891</v>
      </c>
      <c r="C348" s="7" t="s">
        <v>2058</v>
      </c>
      <c r="D348" s="7" t="s">
        <v>1817</v>
      </c>
      <c r="E348" s="7" t="s">
        <v>1817</v>
      </c>
      <c r="F348" s="7" t="s">
        <v>1811</v>
      </c>
      <c r="G348" s="7" t="s">
        <v>1823</v>
      </c>
      <c r="H348" s="7" t="s">
        <v>2068</v>
      </c>
      <c r="I348" s="7"/>
      <c r="J348" s="7" t="s">
        <v>1811</v>
      </c>
      <c r="K348" s="7"/>
      <c r="L348" s="4"/>
      <c r="M348" s="4"/>
      <c r="N348" s="4"/>
      <c r="O348" s="4"/>
      <c r="P348" s="4"/>
      <c r="Q348" s="4"/>
      <c r="R348" s="4"/>
      <c r="S348" s="4"/>
      <c r="T348" s="4"/>
    </row>
    <row r="349">
      <c r="A349" s="7" t="s">
        <v>499</v>
      </c>
      <c r="B349" s="7" t="s">
        <v>1891</v>
      </c>
      <c r="C349" s="7" t="s">
        <v>2058</v>
      </c>
      <c r="D349" s="7" t="s">
        <v>1817</v>
      </c>
      <c r="E349" s="7" t="s">
        <v>1817</v>
      </c>
      <c r="F349" s="7" t="s">
        <v>1811</v>
      </c>
      <c r="G349" s="7" t="s">
        <v>1823</v>
      </c>
      <c r="H349" s="7" t="s">
        <v>2068</v>
      </c>
      <c r="I349" s="7"/>
      <c r="J349" s="7" t="s">
        <v>1811</v>
      </c>
      <c r="K349" s="7"/>
      <c r="L349" s="4"/>
      <c r="M349" s="4"/>
      <c r="N349" s="4"/>
      <c r="O349" s="4"/>
      <c r="P349" s="4"/>
      <c r="Q349" s="4"/>
      <c r="R349" s="4"/>
      <c r="S349" s="4"/>
      <c r="T349" s="4"/>
    </row>
    <row r="350">
      <c r="A350" s="7" t="s">
        <v>500</v>
      </c>
      <c r="B350" s="7" t="s">
        <v>1884</v>
      </c>
      <c r="C350" s="7" t="s">
        <v>2069</v>
      </c>
      <c r="D350" s="7" t="s">
        <v>1817</v>
      </c>
      <c r="E350" s="7" t="s">
        <v>1817</v>
      </c>
      <c r="F350" s="7" t="s">
        <v>1811</v>
      </c>
      <c r="G350" s="7" t="s">
        <v>1823</v>
      </c>
      <c r="H350" s="7" t="s">
        <v>2070</v>
      </c>
      <c r="I350" s="7"/>
      <c r="J350" s="7" t="s">
        <v>1811</v>
      </c>
      <c r="K350" s="7"/>
      <c r="L350" s="4"/>
      <c r="M350" s="4"/>
      <c r="N350" s="4"/>
      <c r="O350" s="4"/>
      <c r="P350" s="4"/>
      <c r="Q350" s="4"/>
      <c r="R350" s="4"/>
      <c r="S350" s="4"/>
      <c r="T350" s="4"/>
    </row>
    <row r="351">
      <c r="A351" s="7" t="s">
        <v>501</v>
      </c>
      <c r="B351" s="7" t="s">
        <v>1865</v>
      </c>
      <c r="C351" s="7" t="s">
        <v>1866</v>
      </c>
      <c r="D351" s="7" t="s">
        <v>1817</v>
      </c>
      <c r="E351" s="7" t="s">
        <v>1817</v>
      </c>
      <c r="F351" s="7" t="s">
        <v>1811</v>
      </c>
      <c r="G351" s="7" t="s">
        <v>1823</v>
      </c>
      <c r="H351" s="7" t="s">
        <v>2071</v>
      </c>
      <c r="I351" s="7"/>
      <c r="J351" s="7" t="s">
        <v>1811</v>
      </c>
      <c r="K351" s="7"/>
      <c r="L351" s="4"/>
      <c r="M351" s="4"/>
      <c r="N351" s="4"/>
      <c r="O351" s="4"/>
      <c r="P351" s="4"/>
      <c r="Q351" s="4"/>
      <c r="R351" s="4"/>
      <c r="S351" s="4"/>
      <c r="T351" s="4"/>
    </row>
    <row r="352">
      <c r="A352" s="7" t="s">
        <v>502</v>
      </c>
      <c r="B352" s="7" t="s">
        <v>1899</v>
      </c>
      <c r="C352" s="7" t="s">
        <v>2072</v>
      </c>
      <c r="D352" s="7" t="s">
        <v>1817</v>
      </c>
      <c r="E352" s="7" t="s">
        <v>1817</v>
      </c>
      <c r="F352" s="7" t="s">
        <v>1811</v>
      </c>
      <c r="G352" s="7" t="s">
        <v>1823</v>
      </c>
      <c r="H352" s="7" t="s">
        <v>2071</v>
      </c>
      <c r="I352" s="7"/>
      <c r="J352" s="7" t="s">
        <v>1811</v>
      </c>
      <c r="K352" s="7"/>
      <c r="L352" s="4"/>
      <c r="M352" s="4"/>
      <c r="N352" s="4"/>
      <c r="O352" s="4"/>
      <c r="P352" s="4"/>
      <c r="Q352" s="4"/>
      <c r="R352" s="4"/>
      <c r="S352" s="4"/>
      <c r="T352" s="4"/>
    </row>
    <row r="353">
      <c r="A353" s="7" t="s">
        <v>503</v>
      </c>
      <c r="B353" s="7" t="s">
        <v>1868</v>
      </c>
      <c r="C353" s="7" t="s">
        <v>1912</v>
      </c>
      <c r="D353" s="7" t="s">
        <v>1817</v>
      </c>
      <c r="E353" s="7" t="s">
        <v>1817</v>
      </c>
      <c r="F353" s="7" t="s">
        <v>1811</v>
      </c>
      <c r="G353" s="7" t="s">
        <v>1823</v>
      </c>
      <c r="H353" s="7" t="s">
        <v>2073</v>
      </c>
      <c r="I353" s="7"/>
      <c r="J353" s="7" t="s">
        <v>1811</v>
      </c>
      <c r="K353" s="7"/>
      <c r="L353" s="4"/>
      <c r="M353" s="4"/>
      <c r="N353" s="4"/>
      <c r="O353" s="4"/>
      <c r="P353" s="4"/>
      <c r="Q353" s="4"/>
      <c r="R353" s="4"/>
      <c r="S353" s="4"/>
      <c r="T353" s="4"/>
    </row>
    <row r="354">
      <c r="A354" s="7" t="s">
        <v>504</v>
      </c>
      <c r="B354" s="7" t="s">
        <v>1855</v>
      </c>
      <c r="C354" s="7" t="s">
        <v>2009</v>
      </c>
      <c r="D354" s="7" t="s">
        <v>1817</v>
      </c>
      <c r="E354" s="7" t="s">
        <v>1817</v>
      </c>
      <c r="F354" s="7" t="s">
        <v>1811</v>
      </c>
      <c r="G354" s="7" t="s">
        <v>1823</v>
      </c>
      <c r="H354" s="7" t="s">
        <v>2074</v>
      </c>
      <c r="I354" s="7"/>
      <c r="J354" s="7" t="s">
        <v>1811</v>
      </c>
      <c r="K354" s="7"/>
      <c r="L354" s="4"/>
      <c r="M354" s="4"/>
      <c r="N354" s="4"/>
      <c r="O354" s="4"/>
      <c r="P354" s="4"/>
      <c r="Q354" s="4"/>
      <c r="R354" s="4"/>
      <c r="S354" s="4"/>
      <c r="T354" s="4"/>
    </row>
    <row r="355">
      <c r="A355" s="7" t="s">
        <v>505</v>
      </c>
      <c r="B355" s="7" t="s">
        <v>1895</v>
      </c>
      <c r="C355" s="7" t="s">
        <v>2075</v>
      </c>
      <c r="D355" s="7" t="s">
        <v>1817</v>
      </c>
      <c r="E355" s="7" t="s">
        <v>1817</v>
      </c>
      <c r="F355" s="7" t="s">
        <v>1811</v>
      </c>
      <c r="G355" s="7" t="s">
        <v>1823</v>
      </c>
      <c r="H355" s="7" t="s">
        <v>2076</v>
      </c>
      <c r="I355" s="7"/>
      <c r="J355" s="7" t="s">
        <v>1811</v>
      </c>
      <c r="K355" s="7"/>
      <c r="L355" s="4"/>
      <c r="M355" s="4"/>
      <c r="N355" s="4"/>
      <c r="O355" s="4"/>
      <c r="P355" s="4"/>
      <c r="Q355" s="4"/>
      <c r="R355" s="4"/>
      <c r="S355" s="4"/>
      <c r="T355" s="4"/>
    </row>
    <row r="356">
      <c r="A356" s="7" t="s">
        <v>506</v>
      </c>
      <c r="B356" s="7" t="s">
        <v>1893</v>
      </c>
      <c r="C356" s="7" t="s">
        <v>1914</v>
      </c>
      <c r="D356" s="7" t="s">
        <v>1817</v>
      </c>
      <c r="E356" s="7" t="s">
        <v>1817</v>
      </c>
      <c r="F356" s="7" t="s">
        <v>1811</v>
      </c>
      <c r="G356" s="7" t="s">
        <v>1823</v>
      </c>
      <c r="H356" s="7" t="s">
        <v>2077</v>
      </c>
      <c r="I356" s="7"/>
      <c r="J356" s="7" t="s">
        <v>1811</v>
      </c>
      <c r="K356" s="7"/>
      <c r="L356" s="4"/>
      <c r="M356" s="4"/>
      <c r="N356" s="4"/>
      <c r="O356" s="4"/>
      <c r="P356" s="4"/>
      <c r="Q356" s="4"/>
      <c r="R356" s="4"/>
      <c r="S356" s="4"/>
      <c r="T356" s="4"/>
    </row>
    <row r="357">
      <c r="A357" s="7" t="s">
        <v>507</v>
      </c>
      <c r="B357" s="7" t="s">
        <v>1903</v>
      </c>
      <c r="C357" s="7" t="s">
        <v>1922</v>
      </c>
      <c r="D357" s="7" t="s">
        <v>1817</v>
      </c>
      <c r="E357" s="7" t="s">
        <v>1817</v>
      </c>
      <c r="F357" s="7" t="s">
        <v>1811</v>
      </c>
      <c r="G357" s="7" t="s">
        <v>1823</v>
      </c>
      <c r="H357" s="7" t="s">
        <v>2078</v>
      </c>
      <c r="I357" s="7"/>
      <c r="J357" s="7" t="s">
        <v>1811</v>
      </c>
      <c r="K357" s="7"/>
      <c r="L357" s="4"/>
      <c r="M357" s="4"/>
      <c r="N357" s="4"/>
      <c r="O357" s="4"/>
      <c r="P357" s="4"/>
      <c r="Q357" s="4"/>
      <c r="R357" s="4"/>
      <c r="S357" s="4"/>
      <c r="T357" s="4"/>
    </row>
    <row r="358">
      <c r="A358" s="7" t="s">
        <v>508</v>
      </c>
      <c r="B358" s="7" t="s">
        <v>2079</v>
      </c>
      <c r="C358" s="7" t="s">
        <v>2080</v>
      </c>
      <c r="D358" s="7" t="s">
        <v>1817</v>
      </c>
      <c r="E358" s="7" t="s">
        <v>1817</v>
      </c>
      <c r="F358" s="7" t="s">
        <v>1811</v>
      </c>
      <c r="G358" s="7" t="s">
        <v>1823</v>
      </c>
      <c r="H358" s="7" t="s">
        <v>2081</v>
      </c>
      <c r="I358" s="7"/>
      <c r="J358" s="7" t="s">
        <v>1811</v>
      </c>
      <c r="K358" s="7"/>
      <c r="L358" s="4"/>
      <c r="M358" s="4"/>
      <c r="N358" s="4"/>
      <c r="O358" s="4"/>
      <c r="P358" s="4"/>
      <c r="Q358" s="4"/>
      <c r="R358" s="4"/>
      <c r="S358" s="4"/>
      <c r="T358" s="4"/>
    </row>
    <row r="359">
      <c r="A359" s="7" t="s">
        <v>509</v>
      </c>
      <c r="B359" s="7" t="s">
        <v>1870</v>
      </c>
      <c r="C359" s="7" t="s">
        <v>1873</v>
      </c>
      <c r="D359" s="7" t="s">
        <v>1817</v>
      </c>
      <c r="E359" s="7" t="s">
        <v>1817</v>
      </c>
      <c r="F359" s="7" t="s">
        <v>1811</v>
      </c>
      <c r="G359" s="7" t="s">
        <v>1823</v>
      </c>
      <c r="H359" s="7" t="s">
        <v>2082</v>
      </c>
      <c r="I359" s="7"/>
      <c r="J359" s="7" t="s">
        <v>1811</v>
      </c>
      <c r="K359" s="7"/>
      <c r="L359" s="4"/>
      <c r="M359" s="4"/>
      <c r="N359" s="4"/>
      <c r="O359" s="4"/>
      <c r="P359" s="4"/>
      <c r="Q359" s="4"/>
      <c r="R359" s="4"/>
      <c r="S359" s="4"/>
      <c r="T359" s="4"/>
    </row>
    <row r="360">
      <c r="A360" s="7" t="s">
        <v>510</v>
      </c>
      <c r="B360" s="7" t="s">
        <v>1880</v>
      </c>
      <c r="C360" s="7" t="s">
        <v>2083</v>
      </c>
      <c r="D360" s="7" t="s">
        <v>1817</v>
      </c>
      <c r="E360" s="7" t="s">
        <v>1817</v>
      </c>
      <c r="F360" s="7" t="s">
        <v>1811</v>
      </c>
      <c r="G360" s="7" t="s">
        <v>1823</v>
      </c>
      <c r="H360" s="7" t="s">
        <v>2084</v>
      </c>
      <c r="I360" s="7"/>
      <c r="J360" s="7" t="s">
        <v>1811</v>
      </c>
      <c r="K360" s="7"/>
      <c r="L360" s="4"/>
      <c r="M360" s="4"/>
      <c r="N360" s="4"/>
      <c r="O360" s="4"/>
      <c r="P360" s="4"/>
      <c r="Q360" s="4"/>
      <c r="R360" s="4"/>
      <c r="S360" s="4"/>
      <c r="T360" s="4"/>
    </row>
    <row r="361">
      <c r="A361" s="7" t="s">
        <v>511</v>
      </c>
      <c r="B361" s="7" t="s">
        <v>1882</v>
      </c>
      <c r="C361" s="7" t="s">
        <v>1883</v>
      </c>
      <c r="D361" s="7" t="s">
        <v>1817</v>
      </c>
      <c r="E361" s="7" t="s">
        <v>1817</v>
      </c>
      <c r="F361" s="7" t="s">
        <v>1811</v>
      </c>
      <c r="G361" s="7" t="s">
        <v>1823</v>
      </c>
      <c r="H361" s="7" t="s">
        <v>2085</v>
      </c>
      <c r="I361" s="7"/>
      <c r="J361" s="7" t="s">
        <v>1811</v>
      </c>
      <c r="K361" s="7"/>
      <c r="L361" s="4"/>
      <c r="M361" s="4"/>
      <c r="N361" s="4"/>
      <c r="O361" s="4"/>
      <c r="P361" s="4"/>
      <c r="Q361" s="4"/>
      <c r="R361" s="4"/>
      <c r="S361" s="4"/>
      <c r="T361" s="4"/>
    </row>
    <row r="362">
      <c r="A362" s="7" t="s">
        <v>512</v>
      </c>
      <c r="B362" s="7" t="s">
        <v>2022</v>
      </c>
      <c r="C362" s="7" t="s">
        <v>2086</v>
      </c>
      <c r="D362" s="7" t="s">
        <v>1817</v>
      </c>
      <c r="E362" s="7" t="s">
        <v>1817</v>
      </c>
      <c r="F362" s="7" t="s">
        <v>1811</v>
      </c>
      <c r="G362" s="7" t="s">
        <v>1823</v>
      </c>
      <c r="H362" s="7" t="s">
        <v>2087</v>
      </c>
      <c r="I362" s="7"/>
      <c r="J362" s="7" t="s">
        <v>1811</v>
      </c>
      <c r="K362" s="7"/>
      <c r="L362" s="4"/>
      <c r="M362" s="4"/>
      <c r="N362" s="4"/>
      <c r="O362" s="4"/>
      <c r="P362" s="4"/>
      <c r="Q362" s="4"/>
      <c r="R362" s="4"/>
      <c r="S362" s="4"/>
      <c r="T362" s="4"/>
    </row>
    <row r="363">
      <c r="A363" s="7" t="s">
        <v>513</v>
      </c>
      <c r="B363" s="7" t="s">
        <v>1877</v>
      </c>
      <c r="C363" s="7" t="s">
        <v>1928</v>
      </c>
      <c r="D363" s="7" t="s">
        <v>1817</v>
      </c>
      <c r="E363" s="7" t="s">
        <v>1817</v>
      </c>
      <c r="F363" s="7" t="s">
        <v>1811</v>
      </c>
      <c r="G363" s="7" t="s">
        <v>1823</v>
      </c>
      <c r="H363" s="7" t="s">
        <v>2088</v>
      </c>
      <c r="I363" s="7"/>
      <c r="J363" s="7" t="s">
        <v>1811</v>
      </c>
      <c r="K363" s="7"/>
      <c r="L363" s="4"/>
      <c r="M363" s="4"/>
      <c r="N363" s="4"/>
      <c r="O363" s="4"/>
      <c r="P363" s="4"/>
      <c r="Q363" s="4"/>
      <c r="R363" s="4"/>
      <c r="S363" s="4"/>
      <c r="T363" s="4"/>
    </row>
    <row r="364">
      <c r="A364" s="7" t="s">
        <v>514</v>
      </c>
      <c r="B364" s="7" t="s">
        <v>1849</v>
      </c>
      <c r="C364" s="7" t="s">
        <v>2089</v>
      </c>
      <c r="D364" s="7" t="s">
        <v>1817</v>
      </c>
      <c r="E364" s="7" t="s">
        <v>1817</v>
      </c>
      <c r="F364" s="7" t="s">
        <v>1811</v>
      </c>
      <c r="G364" s="7" t="s">
        <v>1823</v>
      </c>
      <c r="H364" s="7" t="s">
        <v>2090</v>
      </c>
      <c r="I364" s="7"/>
      <c r="J364" s="7" t="s">
        <v>1811</v>
      </c>
      <c r="K364" s="7"/>
      <c r="L364" s="4"/>
      <c r="M364" s="4"/>
      <c r="N364" s="4"/>
      <c r="O364" s="4"/>
      <c r="P364" s="4"/>
      <c r="Q364" s="4"/>
      <c r="R364" s="4"/>
      <c r="S364" s="4"/>
      <c r="T364" s="4"/>
    </row>
    <row r="365">
      <c r="A365" s="7" t="s">
        <v>515</v>
      </c>
      <c r="B365" s="7" t="s">
        <v>1899</v>
      </c>
      <c r="C365" s="7" t="s">
        <v>1929</v>
      </c>
      <c r="D365" s="7" t="s">
        <v>1817</v>
      </c>
      <c r="E365" s="7" t="s">
        <v>1817</v>
      </c>
      <c r="F365" s="7" t="s">
        <v>1811</v>
      </c>
      <c r="G365" s="7" t="s">
        <v>1823</v>
      </c>
      <c r="H365" s="7" t="s">
        <v>2091</v>
      </c>
      <c r="I365" s="7"/>
      <c r="J365" s="7" t="s">
        <v>1811</v>
      </c>
      <c r="K365" s="7"/>
      <c r="L365" s="4"/>
      <c r="M365" s="4"/>
      <c r="N365" s="4"/>
      <c r="O365" s="4"/>
      <c r="P365" s="4"/>
      <c r="Q365" s="4"/>
      <c r="R365" s="4"/>
      <c r="S365" s="4"/>
      <c r="T365" s="4"/>
    </row>
    <row r="366">
      <c r="A366" s="7" t="s">
        <v>516</v>
      </c>
      <c r="B366" s="7" t="s">
        <v>1809</v>
      </c>
      <c r="C366" s="7" t="s">
        <v>1844</v>
      </c>
      <c r="D366" s="7" t="s">
        <v>1817</v>
      </c>
      <c r="E366" s="7" t="s">
        <v>1817</v>
      </c>
      <c r="F366" s="7" t="s">
        <v>1811</v>
      </c>
      <c r="G366" s="7" t="s">
        <v>1823</v>
      </c>
      <c r="H366" s="7" t="s">
        <v>2092</v>
      </c>
      <c r="I366" s="7"/>
      <c r="J366" s="7" t="s">
        <v>1811</v>
      </c>
      <c r="K366" s="7"/>
      <c r="L366" s="4"/>
      <c r="M366" s="4"/>
      <c r="N366" s="4"/>
      <c r="O366" s="4"/>
      <c r="P366" s="4"/>
      <c r="Q366" s="4"/>
      <c r="R366" s="4"/>
      <c r="S366" s="4"/>
      <c r="T366" s="4"/>
    </row>
    <row r="367">
      <c r="A367" s="7" t="s">
        <v>517</v>
      </c>
      <c r="B367" s="7" t="s">
        <v>1877</v>
      </c>
      <c r="C367" s="7" t="s">
        <v>2093</v>
      </c>
      <c r="D367" s="7" t="s">
        <v>1811</v>
      </c>
      <c r="E367" s="7" t="s">
        <v>1811</v>
      </c>
      <c r="F367" s="7" t="s">
        <v>1811</v>
      </c>
      <c r="G367" s="7" t="s">
        <v>1812</v>
      </c>
      <c r="H367" s="7" t="s">
        <v>2094</v>
      </c>
      <c r="I367" s="7"/>
      <c r="J367" s="7" t="s">
        <v>1811</v>
      </c>
      <c r="K367" s="7"/>
      <c r="L367" s="4"/>
      <c r="M367" s="4"/>
      <c r="N367" s="4"/>
      <c r="O367" s="4"/>
      <c r="P367" s="4"/>
      <c r="Q367" s="4"/>
      <c r="R367" s="4"/>
      <c r="S367" s="4"/>
      <c r="T367" s="4"/>
    </row>
    <row r="368">
      <c r="A368" s="7" t="s">
        <v>518</v>
      </c>
      <c r="B368" s="7" t="s">
        <v>1891</v>
      </c>
      <c r="C368" s="7" t="s">
        <v>2095</v>
      </c>
      <c r="D368" s="7" t="s">
        <v>1817</v>
      </c>
      <c r="E368" s="7" t="s">
        <v>1817</v>
      </c>
      <c r="F368" s="7" t="s">
        <v>1811</v>
      </c>
      <c r="G368" s="7" t="s">
        <v>1818</v>
      </c>
      <c r="H368" s="7" t="s">
        <v>2096</v>
      </c>
      <c r="I368" s="7"/>
      <c r="J368" s="7" t="s">
        <v>1811</v>
      </c>
      <c r="K368" s="7"/>
      <c r="L368" s="4"/>
      <c r="M368" s="4"/>
      <c r="N368" s="4"/>
      <c r="O368" s="4"/>
      <c r="P368" s="4"/>
      <c r="Q368" s="4"/>
      <c r="R368" s="4"/>
      <c r="S368" s="4"/>
      <c r="T368" s="4"/>
    </row>
    <row r="369">
      <c r="A369" s="7" t="s">
        <v>519</v>
      </c>
      <c r="B369" s="7" t="s">
        <v>1863</v>
      </c>
      <c r="C369" s="7" t="s">
        <v>2097</v>
      </c>
      <c r="D369" s="7" t="s">
        <v>1811</v>
      </c>
      <c r="E369" s="7" t="s">
        <v>1811</v>
      </c>
      <c r="F369" s="7" t="s">
        <v>1811</v>
      </c>
      <c r="G369" s="7" t="s">
        <v>1818</v>
      </c>
      <c r="H369" s="7" t="s">
        <v>2096</v>
      </c>
      <c r="I369" s="7"/>
      <c r="J369" s="7" t="s">
        <v>1811</v>
      </c>
      <c r="K369" s="7"/>
      <c r="L369" s="4"/>
      <c r="M369" s="4"/>
      <c r="N369" s="4"/>
      <c r="O369" s="4"/>
      <c r="P369" s="4"/>
      <c r="Q369" s="4"/>
      <c r="R369" s="4"/>
      <c r="S369" s="4"/>
      <c r="T369" s="4"/>
    </row>
    <row r="370">
      <c r="A370" s="7" t="s">
        <v>520</v>
      </c>
      <c r="B370" s="7" t="s">
        <v>2079</v>
      </c>
      <c r="C370" s="7" t="s">
        <v>2098</v>
      </c>
      <c r="D370" s="7" t="s">
        <v>1817</v>
      </c>
      <c r="E370" s="7" t="s">
        <v>1817</v>
      </c>
      <c r="F370" s="7" t="s">
        <v>1811</v>
      </c>
      <c r="G370" s="7" t="s">
        <v>1818</v>
      </c>
      <c r="H370" s="7" t="s">
        <v>2096</v>
      </c>
      <c r="I370" s="7"/>
      <c r="J370" s="7" t="s">
        <v>1811</v>
      </c>
      <c r="K370" s="7"/>
      <c r="L370" s="4"/>
      <c r="M370" s="4"/>
      <c r="N370" s="4"/>
      <c r="O370" s="4"/>
      <c r="P370" s="4"/>
      <c r="Q370" s="4"/>
      <c r="R370" s="4"/>
      <c r="S370" s="4"/>
      <c r="T370" s="4"/>
    </row>
    <row r="371">
      <c r="A371" s="7" t="s">
        <v>521</v>
      </c>
      <c r="B371" s="7" t="s">
        <v>1899</v>
      </c>
      <c r="C371" s="7" t="s">
        <v>1901</v>
      </c>
      <c r="D371" s="7" t="s">
        <v>1817</v>
      </c>
      <c r="E371" s="7" t="s">
        <v>1817</v>
      </c>
      <c r="F371" s="7" t="s">
        <v>1811</v>
      </c>
      <c r="G371" s="7" t="s">
        <v>1823</v>
      </c>
      <c r="H371" s="7" t="s">
        <v>2099</v>
      </c>
      <c r="I371" s="7"/>
      <c r="J371" s="7" t="s">
        <v>1811</v>
      </c>
      <c r="K371" s="7"/>
      <c r="L371" s="4"/>
      <c r="M371" s="4"/>
      <c r="N371" s="4"/>
      <c r="O371" s="4"/>
      <c r="P371" s="4"/>
      <c r="Q371" s="4"/>
      <c r="R371" s="4"/>
      <c r="S371" s="4"/>
      <c r="T371" s="4"/>
    </row>
    <row r="372">
      <c r="A372" s="7" t="s">
        <v>522</v>
      </c>
      <c r="B372" s="7" t="s">
        <v>1863</v>
      </c>
      <c r="C372" s="7" t="s">
        <v>1980</v>
      </c>
      <c r="D372" s="7" t="s">
        <v>1817</v>
      </c>
      <c r="E372" s="7" t="s">
        <v>1817</v>
      </c>
      <c r="F372" s="7" t="s">
        <v>1817</v>
      </c>
      <c r="G372" s="7" t="s">
        <v>1827</v>
      </c>
      <c r="H372" s="7" t="s">
        <v>2100</v>
      </c>
      <c r="I372" s="7"/>
      <c r="J372" s="7" t="s">
        <v>1811</v>
      </c>
      <c r="K372" s="7"/>
      <c r="L372" s="4"/>
      <c r="M372" s="4"/>
      <c r="N372" s="4"/>
      <c r="O372" s="4"/>
      <c r="P372" s="4"/>
      <c r="Q372" s="4"/>
      <c r="R372" s="4"/>
      <c r="S372" s="4"/>
      <c r="T372" s="4"/>
    </row>
    <row r="373">
      <c r="A373" s="7" t="s">
        <v>523</v>
      </c>
      <c r="B373" s="7" t="s">
        <v>1884</v>
      </c>
      <c r="C373" s="7" t="s">
        <v>2101</v>
      </c>
      <c r="D373" s="7" t="s">
        <v>1817</v>
      </c>
      <c r="E373" s="7" t="s">
        <v>1817</v>
      </c>
      <c r="F373" s="7" t="s">
        <v>1817</v>
      </c>
      <c r="G373" s="7" t="s">
        <v>1827</v>
      </c>
      <c r="H373" s="7" t="s">
        <v>2100</v>
      </c>
      <c r="I373" s="7"/>
      <c r="J373" s="7" t="s">
        <v>1811</v>
      </c>
      <c r="K373" s="7"/>
      <c r="L373" s="4"/>
      <c r="M373" s="4"/>
      <c r="N373" s="4"/>
      <c r="O373" s="4"/>
      <c r="P373" s="4"/>
      <c r="Q373" s="4"/>
      <c r="R373" s="4"/>
      <c r="S373" s="4"/>
      <c r="T373" s="4"/>
    </row>
    <row r="374">
      <c r="A374" s="7" t="s">
        <v>524</v>
      </c>
      <c r="B374" s="7" t="s">
        <v>1865</v>
      </c>
      <c r="C374" s="7" t="s">
        <v>1867</v>
      </c>
      <c r="D374" s="7" t="s">
        <v>1817</v>
      </c>
      <c r="E374" s="7" t="s">
        <v>1817</v>
      </c>
      <c r="F374" s="7" t="s">
        <v>1817</v>
      </c>
      <c r="G374" s="7" t="s">
        <v>1827</v>
      </c>
      <c r="H374" s="7" t="s">
        <v>2100</v>
      </c>
      <c r="I374" s="7"/>
      <c r="J374" s="7" t="s">
        <v>1811</v>
      </c>
      <c r="K374" s="7"/>
      <c r="L374" s="4"/>
      <c r="M374" s="4"/>
      <c r="N374" s="4"/>
      <c r="O374" s="4"/>
      <c r="P374" s="4"/>
      <c r="Q374" s="4"/>
      <c r="R374" s="4"/>
      <c r="S374" s="4"/>
      <c r="T374" s="4"/>
    </row>
    <row r="375">
      <c r="A375" s="7" t="s">
        <v>525</v>
      </c>
      <c r="B375" s="7" t="s">
        <v>1868</v>
      </c>
      <c r="C375" s="7" t="s">
        <v>2102</v>
      </c>
      <c r="D375" s="7" t="s">
        <v>1817</v>
      </c>
      <c r="E375" s="7" t="s">
        <v>1817</v>
      </c>
      <c r="F375" s="7" t="s">
        <v>1817</v>
      </c>
      <c r="G375" s="7" t="s">
        <v>1827</v>
      </c>
      <c r="H375" s="7" t="s">
        <v>2100</v>
      </c>
      <c r="I375" s="7"/>
      <c r="J375" s="7" t="s">
        <v>1811</v>
      </c>
      <c r="K375" s="7"/>
      <c r="L375" s="4"/>
      <c r="M375" s="4"/>
      <c r="N375" s="4"/>
      <c r="O375" s="4"/>
      <c r="P375" s="4"/>
      <c r="Q375" s="4"/>
      <c r="R375" s="4"/>
      <c r="S375" s="4"/>
      <c r="T375" s="4"/>
    </row>
    <row r="376">
      <c r="A376" s="7" t="s">
        <v>526</v>
      </c>
      <c r="B376" s="7" t="s">
        <v>1870</v>
      </c>
      <c r="C376" s="7" t="s">
        <v>1890</v>
      </c>
      <c r="D376" s="7" t="s">
        <v>1817</v>
      </c>
      <c r="E376" s="7" t="s">
        <v>1817</v>
      </c>
      <c r="F376" s="7" t="s">
        <v>1817</v>
      </c>
      <c r="G376" s="7" t="s">
        <v>1827</v>
      </c>
      <c r="H376" s="7" t="s">
        <v>2100</v>
      </c>
      <c r="I376" s="7"/>
      <c r="J376" s="7" t="s">
        <v>1811</v>
      </c>
      <c r="K376" s="7"/>
      <c r="L376" s="4"/>
      <c r="M376" s="4"/>
      <c r="N376" s="4"/>
      <c r="O376" s="4"/>
      <c r="P376" s="4"/>
      <c r="Q376" s="4"/>
      <c r="R376" s="4"/>
      <c r="S376" s="4"/>
      <c r="T376" s="4"/>
    </row>
    <row r="377">
      <c r="A377" s="7" t="s">
        <v>527</v>
      </c>
      <c r="B377" s="7" t="s">
        <v>1870</v>
      </c>
      <c r="C377" s="7" t="s">
        <v>1890</v>
      </c>
      <c r="D377" s="7" t="s">
        <v>1817</v>
      </c>
      <c r="E377" s="7" t="s">
        <v>1817</v>
      </c>
      <c r="F377" s="7" t="s">
        <v>1817</v>
      </c>
      <c r="G377" s="7" t="s">
        <v>1827</v>
      </c>
      <c r="H377" s="7" t="s">
        <v>2100</v>
      </c>
      <c r="I377" s="7"/>
      <c r="J377" s="7" t="s">
        <v>1811</v>
      </c>
      <c r="K377" s="7"/>
      <c r="L377" s="4"/>
      <c r="M377" s="4"/>
      <c r="N377" s="4"/>
      <c r="O377" s="4"/>
      <c r="P377" s="4"/>
      <c r="Q377" s="4"/>
      <c r="R377" s="4"/>
      <c r="S377" s="4"/>
      <c r="T377" s="4"/>
    </row>
    <row r="378">
      <c r="A378" s="7" t="s">
        <v>528</v>
      </c>
      <c r="B378" s="7" t="s">
        <v>1891</v>
      </c>
      <c r="C378" s="7" t="s">
        <v>1892</v>
      </c>
      <c r="D378" s="7" t="s">
        <v>1817</v>
      </c>
      <c r="E378" s="7" t="s">
        <v>1817</v>
      </c>
      <c r="F378" s="7" t="s">
        <v>1817</v>
      </c>
      <c r="G378" s="7" t="s">
        <v>1827</v>
      </c>
      <c r="H378" s="7" t="s">
        <v>2100</v>
      </c>
      <c r="I378" s="7"/>
      <c r="J378" s="7" t="s">
        <v>1811</v>
      </c>
      <c r="K378" s="7"/>
      <c r="L378" s="4"/>
      <c r="M378" s="4"/>
      <c r="N378" s="4"/>
      <c r="O378" s="4"/>
      <c r="P378" s="4"/>
      <c r="Q378" s="4"/>
      <c r="R378" s="4"/>
      <c r="S378" s="4"/>
      <c r="T378" s="4"/>
    </row>
    <row r="379">
      <c r="A379" s="7" t="s">
        <v>529</v>
      </c>
      <c r="B379" s="7" t="s">
        <v>1874</v>
      </c>
      <c r="C379" s="7" t="s">
        <v>2103</v>
      </c>
      <c r="D379" s="7" t="s">
        <v>1817</v>
      </c>
      <c r="E379" s="7" t="s">
        <v>1817</v>
      </c>
      <c r="F379" s="7" t="s">
        <v>1817</v>
      </c>
      <c r="G379" s="7" t="s">
        <v>1827</v>
      </c>
      <c r="H379" s="7" t="s">
        <v>2100</v>
      </c>
      <c r="I379" s="7"/>
      <c r="J379" s="7" t="s">
        <v>1811</v>
      </c>
      <c r="K379" s="7"/>
      <c r="L379" s="4"/>
      <c r="M379" s="4"/>
      <c r="N379" s="4"/>
      <c r="O379" s="4"/>
      <c r="P379" s="4"/>
      <c r="Q379" s="4"/>
      <c r="R379" s="4"/>
      <c r="S379" s="4"/>
      <c r="T379" s="4"/>
    </row>
    <row r="380">
      <c r="A380" s="7" t="s">
        <v>530</v>
      </c>
      <c r="B380" s="7" t="s">
        <v>2079</v>
      </c>
      <c r="C380" s="7" t="s">
        <v>2104</v>
      </c>
      <c r="D380" s="7" t="s">
        <v>1817</v>
      </c>
      <c r="E380" s="7" t="s">
        <v>1817</v>
      </c>
      <c r="F380" s="7" t="s">
        <v>1817</v>
      </c>
      <c r="G380" s="7" t="s">
        <v>1827</v>
      </c>
      <c r="H380" s="7" t="s">
        <v>2100</v>
      </c>
      <c r="I380" s="7"/>
      <c r="J380" s="7" t="s">
        <v>1811</v>
      </c>
      <c r="K380" s="7"/>
      <c r="L380" s="4"/>
      <c r="M380" s="4"/>
      <c r="N380" s="4"/>
      <c r="O380" s="4"/>
      <c r="P380" s="4"/>
      <c r="Q380" s="4"/>
      <c r="R380" s="4"/>
      <c r="S380" s="4"/>
      <c r="T380" s="4"/>
    </row>
    <row r="381">
      <c r="A381" s="7" t="s">
        <v>531</v>
      </c>
      <c r="B381" s="7" t="s">
        <v>1893</v>
      </c>
      <c r="C381" s="7" t="s">
        <v>1894</v>
      </c>
      <c r="D381" s="7" t="s">
        <v>1817</v>
      </c>
      <c r="E381" s="7" t="s">
        <v>1817</v>
      </c>
      <c r="F381" s="7" t="s">
        <v>1817</v>
      </c>
      <c r="G381" s="7" t="s">
        <v>1827</v>
      </c>
      <c r="H381" s="7" t="s">
        <v>2100</v>
      </c>
      <c r="I381" s="7"/>
      <c r="J381" s="7" t="s">
        <v>1811</v>
      </c>
      <c r="K381" s="7"/>
      <c r="L381" s="4"/>
      <c r="M381" s="4"/>
      <c r="N381" s="4"/>
      <c r="O381" s="4"/>
      <c r="P381" s="4"/>
      <c r="Q381" s="4"/>
      <c r="R381" s="4"/>
      <c r="S381" s="4"/>
      <c r="T381" s="4"/>
    </row>
    <row r="382">
      <c r="A382" s="7" t="s">
        <v>532</v>
      </c>
      <c r="B382" s="7" t="s">
        <v>1893</v>
      </c>
      <c r="C382" s="7" t="s">
        <v>1894</v>
      </c>
      <c r="D382" s="7" t="s">
        <v>1817</v>
      </c>
      <c r="E382" s="7" t="s">
        <v>1817</v>
      </c>
      <c r="F382" s="7" t="s">
        <v>1817</v>
      </c>
      <c r="G382" s="7" t="s">
        <v>1827</v>
      </c>
      <c r="H382" s="7" t="s">
        <v>2100</v>
      </c>
      <c r="I382" s="7"/>
      <c r="J382" s="7" t="s">
        <v>1811</v>
      </c>
      <c r="K382" s="7"/>
      <c r="L382" s="4"/>
      <c r="M382" s="4"/>
      <c r="N382" s="4"/>
      <c r="O382" s="4"/>
      <c r="P382" s="4"/>
      <c r="Q382" s="4"/>
      <c r="R382" s="4"/>
      <c r="S382" s="4"/>
      <c r="T382" s="4"/>
    </row>
    <row r="383">
      <c r="A383" s="7" t="s">
        <v>533</v>
      </c>
      <c r="B383" s="7" t="s">
        <v>1877</v>
      </c>
      <c r="C383" s="7" t="s">
        <v>1934</v>
      </c>
      <c r="D383" s="7" t="s">
        <v>1817</v>
      </c>
      <c r="E383" s="7" t="s">
        <v>1817</v>
      </c>
      <c r="F383" s="7" t="s">
        <v>1817</v>
      </c>
      <c r="G383" s="7" t="s">
        <v>1827</v>
      </c>
      <c r="H383" s="7" t="s">
        <v>2100</v>
      </c>
      <c r="I383" s="7"/>
      <c r="J383" s="7" t="s">
        <v>1811</v>
      </c>
      <c r="K383" s="7"/>
      <c r="L383" s="4"/>
      <c r="M383" s="4"/>
      <c r="N383" s="4"/>
      <c r="O383" s="4"/>
      <c r="P383" s="4"/>
      <c r="Q383" s="4"/>
      <c r="R383" s="4"/>
      <c r="S383" s="4"/>
      <c r="T383" s="4"/>
    </row>
    <row r="384">
      <c r="A384" s="7" t="s">
        <v>534</v>
      </c>
      <c r="B384" s="7" t="s">
        <v>1852</v>
      </c>
      <c r="C384" s="7" t="s">
        <v>1853</v>
      </c>
      <c r="D384" s="7" t="s">
        <v>1817</v>
      </c>
      <c r="E384" s="7" t="s">
        <v>1817</v>
      </c>
      <c r="F384" s="7" t="s">
        <v>1817</v>
      </c>
      <c r="G384" s="7" t="s">
        <v>1827</v>
      </c>
      <c r="H384" s="7" t="s">
        <v>2100</v>
      </c>
      <c r="I384" s="7"/>
      <c r="J384" s="7" t="s">
        <v>1811</v>
      </c>
      <c r="K384" s="7"/>
      <c r="L384" s="4"/>
      <c r="M384" s="4"/>
      <c r="N384" s="4"/>
      <c r="O384" s="4"/>
      <c r="P384" s="4"/>
      <c r="Q384" s="4"/>
      <c r="R384" s="4"/>
      <c r="S384" s="4"/>
      <c r="T384" s="4"/>
    </row>
    <row r="385">
      <c r="A385" s="7" t="s">
        <v>535</v>
      </c>
      <c r="B385" s="7" t="s">
        <v>1880</v>
      </c>
      <c r="C385" s="7" t="s">
        <v>2105</v>
      </c>
      <c r="D385" s="7" t="s">
        <v>1817</v>
      </c>
      <c r="E385" s="7" t="s">
        <v>1817</v>
      </c>
      <c r="F385" s="7" t="s">
        <v>1817</v>
      </c>
      <c r="G385" s="7" t="s">
        <v>1827</v>
      </c>
      <c r="H385" s="7" t="s">
        <v>2100</v>
      </c>
      <c r="I385" s="7"/>
      <c r="J385" s="7" t="s">
        <v>1811</v>
      </c>
      <c r="K385" s="7"/>
      <c r="L385" s="4"/>
      <c r="M385" s="4"/>
      <c r="N385" s="4"/>
      <c r="O385" s="4"/>
      <c r="P385" s="4"/>
      <c r="Q385" s="4"/>
      <c r="R385" s="4"/>
      <c r="S385" s="4"/>
      <c r="T385" s="4"/>
    </row>
    <row r="386">
      <c r="A386" s="7" t="s">
        <v>536</v>
      </c>
      <c r="B386" s="7" t="s">
        <v>1855</v>
      </c>
      <c r="C386" s="7" t="s">
        <v>1856</v>
      </c>
      <c r="D386" s="7" t="s">
        <v>1817</v>
      </c>
      <c r="E386" s="7" t="s">
        <v>1817</v>
      </c>
      <c r="F386" s="7" t="s">
        <v>1817</v>
      </c>
      <c r="G386" s="7" t="s">
        <v>1827</v>
      </c>
      <c r="H386" s="7" t="s">
        <v>2100</v>
      </c>
      <c r="I386" s="7"/>
      <c r="J386" s="7" t="s">
        <v>1811</v>
      </c>
      <c r="K386" s="7"/>
      <c r="L386" s="4"/>
      <c r="M386" s="4"/>
      <c r="N386" s="4"/>
      <c r="O386" s="4"/>
      <c r="P386" s="4"/>
      <c r="Q386" s="4"/>
      <c r="R386" s="4"/>
      <c r="S386" s="4"/>
      <c r="T386" s="4"/>
    </row>
    <row r="387">
      <c r="A387" s="7" t="s">
        <v>537</v>
      </c>
      <c r="B387" s="7" t="s">
        <v>1895</v>
      </c>
      <c r="C387" s="7" t="s">
        <v>1896</v>
      </c>
      <c r="D387" s="7" t="s">
        <v>1817</v>
      </c>
      <c r="E387" s="7" t="s">
        <v>1817</v>
      </c>
      <c r="F387" s="7" t="s">
        <v>1817</v>
      </c>
      <c r="G387" s="7" t="s">
        <v>1827</v>
      </c>
      <c r="H387" s="7" t="s">
        <v>2100</v>
      </c>
      <c r="I387" s="7"/>
      <c r="J387" s="7" t="s">
        <v>1811</v>
      </c>
      <c r="K387" s="7"/>
      <c r="L387" s="4"/>
      <c r="M387" s="4"/>
      <c r="N387" s="4"/>
      <c r="O387" s="4"/>
      <c r="P387" s="4"/>
      <c r="Q387" s="4"/>
      <c r="R387" s="4"/>
      <c r="S387" s="4"/>
      <c r="T387" s="4"/>
    </row>
    <row r="388">
      <c r="A388" s="7" t="s">
        <v>538</v>
      </c>
      <c r="B388" s="7" t="s">
        <v>1903</v>
      </c>
      <c r="C388" s="7" t="s">
        <v>1904</v>
      </c>
      <c r="D388" s="7" t="s">
        <v>1817</v>
      </c>
      <c r="E388" s="7" t="s">
        <v>1817</v>
      </c>
      <c r="F388" s="7" t="s">
        <v>1817</v>
      </c>
      <c r="G388" s="7" t="s">
        <v>1827</v>
      </c>
      <c r="H388" s="7" t="s">
        <v>2100</v>
      </c>
      <c r="I388" s="7"/>
      <c r="J388" s="7" t="s">
        <v>1811</v>
      </c>
      <c r="K388" s="7"/>
      <c r="L388" s="4"/>
      <c r="M388" s="4"/>
      <c r="N388" s="4"/>
      <c r="O388" s="4"/>
      <c r="P388" s="4"/>
      <c r="Q388" s="4"/>
      <c r="R388" s="4"/>
      <c r="S388" s="4"/>
      <c r="T388" s="4"/>
    </row>
    <row r="389">
      <c r="A389" s="7" t="s">
        <v>539</v>
      </c>
      <c r="B389" s="7" t="s">
        <v>1882</v>
      </c>
      <c r="C389" s="7" t="s">
        <v>1897</v>
      </c>
      <c r="D389" s="7" t="s">
        <v>1817</v>
      </c>
      <c r="E389" s="7" t="s">
        <v>1817</v>
      </c>
      <c r="F389" s="7" t="s">
        <v>1817</v>
      </c>
      <c r="G389" s="7" t="s">
        <v>1827</v>
      </c>
      <c r="H389" s="7" t="s">
        <v>2100</v>
      </c>
      <c r="I389" s="7"/>
      <c r="J389" s="7" t="s">
        <v>1811</v>
      </c>
      <c r="K389" s="7"/>
      <c r="L389" s="4"/>
      <c r="M389" s="4"/>
      <c r="N389" s="4"/>
      <c r="O389" s="4"/>
      <c r="P389" s="4"/>
      <c r="Q389" s="4"/>
      <c r="R389" s="4"/>
      <c r="S389" s="4"/>
      <c r="T389" s="4"/>
    </row>
    <row r="390">
      <c r="A390" s="7" t="s">
        <v>540</v>
      </c>
      <c r="B390" s="7" t="s">
        <v>1809</v>
      </c>
      <c r="C390" s="7" t="s">
        <v>1898</v>
      </c>
      <c r="D390" s="7" t="s">
        <v>1817</v>
      </c>
      <c r="E390" s="7" t="s">
        <v>1817</v>
      </c>
      <c r="F390" s="7" t="s">
        <v>1817</v>
      </c>
      <c r="G390" s="7" t="s">
        <v>1827</v>
      </c>
      <c r="H390" s="7" t="s">
        <v>2100</v>
      </c>
      <c r="I390" s="7"/>
      <c r="J390" s="7" t="s">
        <v>1811</v>
      </c>
      <c r="K390" s="7"/>
      <c r="L390" s="4"/>
      <c r="M390" s="4"/>
      <c r="N390" s="4"/>
      <c r="O390" s="4"/>
      <c r="P390" s="4"/>
      <c r="Q390" s="4"/>
      <c r="R390" s="4"/>
      <c r="S390" s="4"/>
      <c r="T390" s="4"/>
    </row>
    <row r="391">
      <c r="A391" s="7" t="s">
        <v>541</v>
      </c>
      <c r="B391" s="7" t="s">
        <v>1809</v>
      </c>
      <c r="C391" s="7" t="s">
        <v>1898</v>
      </c>
      <c r="D391" s="7" t="s">
        <v>1817</v>
      </c>
      <c r="E391" s="7" t="s">
        <v>1817</v>
      </c>
      <c r="F391" s="7" t="s">
        <v>1817</v>
      </c>
      <c r="G391" s="7" t="s">
        <v>1827</v>
      </c>
      <c r="H391" s="7" t="s">
        <v>2100</v>
      </c>
      <c r="I391" s="7"/>
      <c r="J391" s="7" t="s">
        <v>1811</v>
      </c>
      <c r="K391" s="7"/>
      <c r="L391" s="4"/>
      <c r="M391" s="4"/>
      <c r="N391" s="4"/>
      <c r="O391" s="4"/>
      <c r="P391" s="4"/>
      <c r="Q391" s="4"/>
      <c r="R391" s="4"/>
      <c r="S391" s="4"/>
      <c r="T391" s="4"/>
    </row>
    <row r="392">
      <c r="A392" s="7" t="s">
        <v>542</v>
      </c>
      <c r="B392" s="7" t="s">
        <v>1899</v>
      </c>
      <c r="C392" s="7" t="s">
        <v>2106</v>
      </c>
      <c r="D392" s="7" t="s">
        <v>1817</v>
      </c>
      <c r="E392" s="7" t="s">
        <v>1817</v>
      </c>
      <c r="F392" s="7" t="s">
        <v>1817</v>
      </c>
      <c r="G392" s="7" t="s">
        <v>1827</v>
      </c>
      <c r="H392" s="7" t="s">
        <v>2100</v>
      </c>
      <c r="I392" s="7"/>
      <c r="J392" s="7" t="s">
        <v>1811</v>
      </c>
      <c r="K392" s="7"/>
      <c r="L392" s="4"/>
      <c r="M392" s="4"/>
      <c r="N392" s="4"/>
      <c r="O392" s="4"/>
      <c r="P392" s="4"/>
      <c r="Q392" s="4"/>
      <c r="R392" s="4"/>
      <c r="S392" s="4"/>
      <c r="T392" s="4"/>
    </row>
    <row r="393">
      <c r="A393" s="7" t="s">
        <v>543</v>
      </c>
      <c r="B393" s="7" t="s">
        <v>1899</v>
      </c>
      <c r="C393" s="7" t="s">
        <v>2106</v>
      </c>
      <c r="D393" s="7" t="s">
        <v>1817</v>
      </c>
      <c r="E393" s="7" t="s">
        <v>1817</v>
      </c>
      <c r="F393" s="7" t="s">
        <v>1817</v>
      </c>
      <c r="G393" s="7" t="s">
        <v>1827</v>
      </c>
      <c r="H393" s="7" t="s">
        <v>2100</v>
      </c>
      <c r="I393" s="7"/>
      <c r="J393" s="7" t="s">
        <v>1811</v>
      </c>
      <c r="K393" s="7"/>
      <c r="L393" s="4"/>
      <c r="M393" s="4"/>
      <c r="N393" s="4"/>
      <c r="O393" s="4"/>
      <c r="P393" s="4"/>
      <c r="Q393" s="4"/>
      <c r="R393" s="4"/>
      <c r="S393" s="4"/>
      <c r="T393" s="4"/>
    </row>
    <row r="394">
      <c r="A394" s="7" t="s">
        <v>544</v>
      </c>
      <c r="B394" s="7" t="s">
        <v>1899</v>
      </c>
      <c r="C394" s="7" t="s">
        <v>1900</v>
      </c>
      <c r="D394" s="7" t="s">
        <v>1817</v>
      </c>
      <c r="E394" s="7" t="s">
        <v>1817</v>
      </c>
      <c r="F394" s="7" t="s">
        <v>1817</v>
      </c>
      <c r="G394" s="7" t="s">
        <v>1827</v>
      </c>
      <c r="H394" s="7" t="s">
        <v>2100</v>
      </c>
      <c r="I394" s="7"/>
      <c r="J394" s="7" t="s">
        <v>1811</v>
      </c>
      <c r="K394" s="7"/>
      <c r="L394" s="4"/>
      <c r="M394" s="4"/>
      <c r="N394" s="4"/>
      <c r="O394" s="4"/>
      <c r="P394" s="4"/>
      <c r="Q394" s="4"/>
      <c r="R394" s="4"/>
      <c r="S394" s="4"/>
      <c r="T394" s="4"/>
    </row>
    <row r="395">
      <c r="A395" s="7" t="s">
        <v>545</v>
      </c>
      <c r="B395" s="7" t="s">
        <v>1899</v>
      </c>
      <c r="C395" s="7" t="s">
        <v>2107</v>
      </c>
      <c r="D395" s="7" t="s">
        <v>1817</v>
      </c>
      <c r="E395" s="7" t="s">
        <v>1817</v>
      </c>
      <c r="F395" s="7" t="s">
        <v>1811</v>
      </c>
      <c r="G395" s="7" t="s">
        <v>1827</v>
      </c>
      <c r="H395" s="7" t="s">
        <v>2108</v>
      </c>
      <c r="I395" s="7"/>
      <c r="J395" s="7" t="s">
        <v>1811</v>
      </c>
      <c r="K395" s="7"/>
      <c r="L395" s="4"/>
      <c r="M395" s="4"/>
      <c r="N395" s="4"/>
      <c r="O395" s="4"/>
      <c r="P395" s="4"/>
      <c r="Q395" s="4"/>
      <c r="R395" s="4"/>
      <c r="S395" s="4"/>
      <c r="T395" s="4"/>
    </row>
    <row r="396">
      <c r="A396" s="7" t="s">
        <v>546</v>
      </c>
      <c r="B396" s="7" t="s">
        <v>1899</v>
      </c>
      <c r="C396" s="7" t="s">
        <v>2109</v>
      </c>
      <c r="D396" s="7" t="s">
        <v>1817</v>
      </c>
      <c r="E396" s="7" t="s">
        <v>1811</v>
      </c>
      <c r="F396" s="7" t="s">
        <v>1811</v>
      </c>
      <c r="G396" s="7" t="s">
        <v>1827</v>
      </c>
      <c r="H396" s="7" t="s">
        <v>2110</v>
      </c>
      <c r="I396" s="7"/>
      <c r="J396" s="7" t="s">
        <v>1811</v>
      </c>
      <c r="K396" s="7"/>
      <c r="L396" s="4"/>
      <c r="M396" s="4"/>
      <c r="N396" s="4"/>
      <c r="O396" s="4"/>
      <c r="P396" s="4"/>
      <c r="Q396" s="4"/>
      <c r="R396" s="4"/>
      <c r="S396" s="4"/>
      <c r="T396" s="4"/>
    </row>
    <row r="397">
      <c r="A397" s="7" t="s">
        <v>547</v>
      </c>
      <c r="B397" s="7" t="s">
        <v>1899</v>
      </c>
      <c r="C397" s="7" t="s">
        <v>2111</v>
      </c>
      <c r="D397" s="7" t="s">
        <v>1817</v>
      </c>
      <c r="E397" s="7" t="s">
        <v>1811</v>
      </c>
      <c r="F397" s="7" t="s">
        <v>1811</v>
      </c>
      <c r="G397" s="7" t="s">
        <v>1827</v>
      </c>
      <c r="H397" s="7" t="s">
        <v>2110</v>
      </c>
      <c r="I397" s="7"/>
      <c r="J397" s="7" t="s">
        <v>1811</v>
      </c>
      <c r="K397" s="7"/>
      <c r="L397" s="4"/>
      <c r="M397" s="4"/>
      <c r="N397" s="4"/>
      <c r="O397" s="4"/>
      <c r="P397" s="4"/>
      <c r="Q397" s="4"/>
      <c r="R397" s="4"/>
      <c r="S397" s="4"/>
      <c r="T397" s="4"/>
    </row>
    <row r="398">
      <c r="A398" s="7" t="s">
        <v>548</v>
      </c>
      <c r="B398" s="7" t="s">
        <v>1899</v>
      </c>
      <c r="C398" s="7" t="s">
        <v>2112</v>
      </c>
      <c r="D398" s="7" t="s">
        <v>1817</v>
      </c>
      <c r="E398" s="7" t="s">
        <v>1817</v>
      </c>
      <c r="F398" s="7" t="s">
        <v>1811</v>
      </c>
      <c r="G398" s="7" t="s">
        <v>1827</v>
      </c>
      <c r="H398" s="7" t="s">
        <v>2110</v>
      </c>
      <c r="I398" s="7"/>
      <c r="J398" s="7" t="s">
        <v>1811</v>
      </c>
      <c r="K398" s="7"/>
      <c r="L398" s="4"/>
      <c r="M398" s="4"/>
      <c r="N398" s="4"/>
      <c r="O398" s="4"/>
      <c r="P398" s="4"/>
      <c r="Q398" s="4"/>
      <c r="R398" s="4"/>
      <c r="S398" s="4"/>
      <c r="T398" s="4"/>
    </row>
    <row r="399">
      <c r="A399" s="7" t="s">
        <v>549</v>
      </c>
      <c r="B399" s="7" t="s">
        <v>1899</v>
      </c>
      <c r="C399" s="7" t="s">
        <v>1901</v>
      </c>
      <c r="D399" s="7" t="s">
        <v>1817</v>
      </c>
      <c r="E399" s="7" t="s">
        <v>1817</v>
      </c>
      <c r="F399" s="7" t="s">
        <v>1811</v>
      </c>
      <c r="G399" s="7" t="s">
        <v>1827</v>
      </c>
      <c r="H399" s="7" t="s">
        <v>2110</v>
      </c>
      <c r="I399" s="7"/>
      <c r="J399" s="7" t="s">
        <v>1811</v>
      </c>
      <c r="K399" s="7"/>
      <c r="L399" s="4"/>
      <c r="M399" s="4"/>
      <c r="N399" s="4"/>
      <c r="O399" s="4"/>
      <c r="P399" s="4"/>
      <c r="Q399" s="4"/>
      <c r="R399" s="4"/>
      <c r="S399" s="4"/>
      <c r="T399" s="4"/>
    </row>
    <row r="400">
      <c r="A400" s="7" t="s">
        <v>550</v>
      </c>
      <c r="B400" s="7" t="s">
        <v>1877</v>
      </c>
      <c r="C400" s="7" t="s">
        <v>1934</v>
      </c>
      <c r="D400" s="7" t="s">
        <v>1811</v>
      </c>
      <c r="E400" s="7" t="s">
        <v>1811</v>
      </c>
      <c r="F400" s="7" t="s">
        <v>1811</v>
      </c>
      <c r="G400" s="7" t="s">
        <v>1812</v>
      </c>
      <c r="H400" s="7" t="s">
        <v>2113</v>
      </c>
      <c r="I400" s="7"/>
      <c r="J400" s="7" t="s">
        <v>1811</v>
      </c>
      <c r="K400" s="7"/>
      <c r="L400" s="4"/>
      <c r="M400" s="4"/>
      <c r="N400" s="4"/>
      <c r="O400" s="4"/>
      <c r="P400" s="4"/>
      <c r="Q400" s="4"/>
      <c r="R400" s="4"/>
      <c r="S400" s="4"/>
      <c r="T400" s="4"/>
    </row>
    <row r="401">
      <c r="A401" s="7" t="s">
        <v>551</v>
      </c>
      <c r="B401" s="7" t="s">
        <v>1877</v>
      </c>
      <c r="C401" s="7" t="s">
        <v>1934</v>
      </c>
      <c r="D401" s="7" t="s">
        <v>1817</v>
      </c>
      <c r="E401" s="7" t="s">
        <v>1811</v>
      </c>
      <c r="F401" s="7" t="s">
        <v>1811</v>
      </c>
      <c r="G401" s="7" t="s">
        <v>1812</v>
      </c>
      <c r="H401" s="7" t="s">
        <v>2113</v>
      </c>
      <c r="I401" s="7" t="s">
        <v>1814</v>
      </c>
      <c r="J401" s="7" t="s">
        <v>1811</v>
      </c>
      <c r="K401" s="7"/>
      <c r="L401" s="4"/>
      <c r="M401" s="4"/>
      <c r="N401" s="4"/>
      <c r="O401" s="4"/>
      <c r="P401" s="4"/>
      <c r="Q401" s="4"/>
      <c r="R401" s="4"/>
      <c r="S401" s="4"/>
      <c r="T401" s="4"/>
    </row>
    <row r="402">
      <c r="A402" s="7" t="s">
        <v>552</v>
      </c>
      <c r="B402" s="7" t="s">
        <v>1852</v>
      </c>
      <c r="C402" s="7" t="s">
        <v>1853</v>
      </c>
      <c r="D402" s="7" t="s">
        <v>1811</v>
      </c>
      <c r="E402" s="7" t="s">
        <v>1811</v>
      </c>
      <c r="F402" s="7" t="s">
        <v>1811</v>
      </c>
      <c r="G402" s="7" t="s">
        <v>1812</v>
      </c>
      <c r="H402" s="7" t="s">
        <v>2113</v>
      </c>
      <c r="I402" s="7"/>
      <c r="J402" s="7" t="s">
        <v>1811</v>
      </c>
      <c r="K402" s="7"/>
      <c r="L402" s="4"/>
      <c r="M402" s="4"/>
      <c r="N402" s="4"/>
      <c r="O402" s="4"/>
      <c r="P402" s="4"/>
      <c r="Q402" s="4"/>
      <c r="R402" s="4"/>
      <c r="S402" s="4"/>
      <c r="T402" s="4"/>
    </row>
    <row r="403">
      <c r="A403" s="7" t="s">
        <v>553</v>
      </c>
      <c r="B403" s="7" t="s">
        <v>1809</v>
      </c>
      <c r="C403" s="7" t="s">
        <v>2114</v>
      </c>
      <c r="D403" s="7" t="s">
        <v>1817</v>
      </c>
      <c r="E403" s="7" t="s">
        <v>1811</v>
      </c>
      <c r="F403" s="7" t="s">
        <v>1811</v>
      </c>
      <c r="G403" s="7" t="s">
        <v>1827</v>
      </c>
      <c r="H403" s="7" t="s">
        <v>2113</v>
      </c>
      <c r="I403" s="7"/>
      <c r="J403" s="7" t="s">
        <v>1811</v>
      </c>
      <c r="K403" s="7"/>
      <c r="L403" s="4"/>
      <c r="M403" s="4"/>
      <c r="N403" s="4"/>
      <c r="O403" s="4"/>
      <c r="P403" s="4"/>
      <c r="Q403" s="4"/>
      <c r="R403" s="4"/>
      <c r="S403" s="4"/>
      <c r="T403" s="4"/>
    </row>
    <row r="404">
      <c r="A404" s="7" t="s">
        <v>554</v>
      </c>
      <c r="B404" s="7" t="s">
        <v>1899</v>
      </c>
      <c r="C404" s="7" t="s">
        <v>1901</v>
      </c>
      <c r="D404" s="7" t="s">
        <v>1811</v>
      </c>
      <c r="E404" s="7" t="s">
        <v>1811</v>
      </c>
      <c r="F404" s="7" t="s">
        <v>1811</v>
      </c>
      <c r="G404" s="7" t="s">
        <v>1812</v>
      </c>
      <c r="H404" s="7" t="s">
        <v>2113</v>
      </c>
      <c r="I404" s="7"/>
      <c r="J404" s="7" t="s">
        <v>1811</v>
      </c>
      <c r="K404" s="7"/>
      <c r="L404" s="4"/>
      <c r="M404" s="4"/>
      <c r="N404" s="4"/>
      <c r="O404" s="4"/>
      <c r="P404" s="4"/>
      <c r="Q404" s="4"/>
      <c r="R404" s="4"/>
      <c r="S404" s="4"/>
      <c r="T404" s="4"/>
    </row>
    <row r="405">
      <c r="A405" s="7" t="s">
        <v>555</v>
      </c>
      <c r="B405" s="7" t="s">
        <v>1899</v>
      </c>
      <c r="C405" s="7" t="s">
        <v>2115</v>
      </c>
      <c r="D405" s="7" t="s">
        <v>1811</v>
      </c>
      <c r="E405" s="7" t="s">
        <v>1811</v>
      </c>
      <c r="F405" s="7" t="s">
        <v>1811</v>
      </c>
      <c r="G405" s="7" t="s">
        <v>1818</v>
      </c>
      <c r="H405" s="7" t="s">
        <v>2116</v>
      </c>
      <c r="I405" s="7"/>
      <c r="J405" s="7" t="s">
        <v>1811</v>
      </c>
      <c r="K405" s="7"/>
      <c r="L405" s="4"/>
      <c r="M405" s="4"/>
      <c r="N405" s="4"/>
      <c r="O405" s="4"/>
      <c r="P405" s="4"/>
      <c r="Q405" s="4"/>
      <c r="R405" s="4"/>
      <c r="S405" s="4"/>
      <c r="T405" s="4"/>
    </row>
    <row r="406">
      <c r="A406" s="7" t="s">
        <v>556</v>
      </c>
      <c r="B406" s="7" t="s">
        <v>1899</v>
      </c>
      <c r="C406" s="7" t="s">
        <v>2115</v>
      </c>
      <c r="D406" s="7" t="s">
        <v>1817</v>
      </c>
      <c r="E406" s="7" t="s">
        <v>1817</v>
      </c>
      <c r="F406" s="7" t="s">
        <v>1811</v>
      </c>
      <c r="G406" s="7" t="s">
        <v>1827</v>
      </c>
      <c r="H406" s="7" t="s">
        <v>2116</v>
      </c>
      <c r="I406" s="7"/>
      <c r="J406" s="7" t="s">
        <v>1811</v>
      </c>
      <c r="K406" s="7"/>
      <c r="L406" s="4"/>
      <c r="M406" s="4"/>
      <c r="N406" s="4"/>
      <c r="O406" s="4"/>
      <c r="P406" s="4"/>
      <c r="Q406" s="4"/>
      <c r="R406" s="4"/>
      <c r="S406" s="4"/>
      <c r="T406" s="4"/>
    </row>
    <row r="407">
      <c r="A407" s="7" t="s">
        <v>557</v>
      </c>
      <c r="B407" s="7" t="s">
        <v>1899</v>
      </c>
      <c r="C407" s="7" t="s">
        <v>2115</v>
      </c>
      <c r="D407" s="7" t="s">
        <v>1817</v>
      </c>
      <c r="E407" s="7" t="s">
        <v>1817</v>
      </c>
      <c r="F407" s="7" t="s">
        <v>1811</v>
      </c>
      <c r="G407" s="7" t="s">
        <v>1827</v>
      </c>
      <c r="H407" s="7" t="s">
        <v>2116</v>
      </c>
      <c r="I407" s="7"/>
      <c r="J407" s="7" t="s">
        <v>1811</v>
      </c>
      <c r="K407" s="7"/>
      <c r="L407" s="4"/>
      <c r="M407" s="4"/>
      <c r="N407" s="4"/>
      <c r="O407" s="4"/>
      <c r="P407" s="4"/>
      <c r="Q407" s="4"/>
      <c r="R407" s="4"/>
      <c r="S407" s="4"/>
      <c r="T407" s="4"/>
    </row>
    <row r="408">
      <c r="A408" s="7" t="s">
        <v>558</v>
      </c>
      <c r="B408" s="7" t="s">
        <v>1899</v>
      </c>
      <c r="C408" s="7" t="s">
        <v>2115</v>
      </c>
      <c r="D408" s="7" t="s">
        <v>1817</v>
      </c>
      <c r="E408" s="7" t="s">
        <v>1817</v>
      </c>
      <c r="F408" s="7" t="s">
        <v>1811</v>
      </c>
      <c r="G408" s="7" t="s">
        <v>1827</v>
      </c>
      <c r="H408" s="7" t="s">
        <v>2116</v>
      </c>
      <c r="I408" s="7"/>
      <c r="J408" s="7" t="s">
        <v>1811</v>
      </c>
      <c r="K408" s="7"/>
      <c r="L408" s="4"/>
      <c r="M408" s="4"/>
      <c r="N408" s="4"/>
      <c r="O408" s="4"/>
      <c r="P408" s="4"/>
      <c r="Q408" s="4"/>
      <c r="R408" s="4"/>
      <c r="S408" s="4"/>
      <c r="T408" s="4"/>
    </row>
    <row r="409">
      <c r="A409" s="7" t="s">
        <v>559</v>
      </c>
      <c r="B409" s="7" t="s">
        <v>1899</v>
      </c>
      <c r="C409" s="7" t="s">
        <v>2117</v>
      </c>
      <c r="D409" s="7" t="s">
        <v>1811</v>
      </c>
      <c r="E409" s="7" t="s">
        <v>1811</v>
      </c>
      <c r="F409" s="7" t="s">
        <v>1811</v>
      </c>
      <c r="G409" s="7" t="s">
        <v>1812</v>
      </c>
      <c r="H409" s="7" t="s">
        <v>2118</v>
      </c>
      <c r="I409" s="7"/>
      <c r="J409" s="7" t="s">
        <v>1811</v>
      </c>
      <c r="K409" s="7"/>
      <c r="L409" s="4"/>
      <c r="M409" s="4"/>
      <c r="N409" s="4"/>
      <c r="O409" s="4"/>
      <c r="P409" s="4"/>
      <c r="Q409" s="4"/>
      <c r="R409" s="4"/>
      <c r="S409" s="4"/>
      <c r="T409" s="4"/>
    </row>
    <row r="410">
      <c r="A410" s="7" t="s">
        <v>560</v>
      </c>
      <c r="B410" s="7" t="s">
        <v>1852</v>
      </c>
      <c r="C410" s="7" t="s">
        <v>2119</v>
      </c>
      <c r="D410" s="7" t="s">
        <v>1811</v>
      </c>
      <c r="E410" s="7" t="s">
        <v>1811</v>
      </c>
      <c r="F410" s="7" t="s">
        <v>1811</v>
      </c>
      <c r="G410" s="7" t="s">
        <v>1812</v>
      </c>
      <c r="H410" s="7" t="s">
        <v>2120</v>
      </c>
      <c r="I410" s="7"/>
      <c r="J410" s="7" t="s">
        <v>1811</v>
      </c>
      <c r="K410" s="7"/>
      <c r="L410" s="4"/>
      <c r="M410" s="4"/>
      <c r="N410" s="4"/>
      <c r="O410" s="4"/>
      <c r="P410" s="4"/>
      <c r="Q410" s="4"/>
      <c r="R410" s="4"/>
      <c r="S410" s="4"/>
      <c r="T410" s="4"/>
    </row>
    <row r="411">
      <c r="A411" s="7" t="s">
        <v>561</v>
      </c>
      <c r="B411" s="7" t="s">
        <v>2022</v>
      </c>
      <c r="C411" s="7" t="s">
        <v>2119</v>
      </c>
      <c r="D411" s="7" t="s">
        <v>1811</v>
      </c>
      <c r="E411" s="7" t="s">
        <v>1811</v>
      </c>
      <c r="F411" s="7" t="s">
        <v>1811</v>
      </c>
      <c r="G411" s="7" t="s">
        <v>1812</v>
      </c>
      <c r="H411" s="7" t="s">
        <v>2120</v>
      </c>
      <c r="I411" s="7"/>
      <c r="J411" s="7" t="s">
        <v>1811</v>
      </c>
      <c r="K411" s="7"/>
      <c r="L411" s="4"/>
      <c r="M411" s="4"/>
      <c r="N411" s="4"/>
      <c r="O411" s="4"/>
      <c r="P411" s="4"/>
      <c r="Q411" s="4"/>
      <c r="R411" s="4"/>
      <c r="S411" s="4"/>
      <c r="T411" s="4"/>
    </row>
    <row r="412">
      <c r="A412" s="7" t="s">
        <v>562</v>
      </c>
      <c r="B412" s="7" t="s">
        <v>1886</v>
      </c>
      <c r="C412" s="7" t="s">
        <v>2119</v>
      </c>
      <c r="D412" s="7" t="s">
        <v>1811</v>
      </c>
      <c r="E412" s="7" t="s">
        <v>1811</v>
      </c>
      <c r="F412" s="7" t="s">
        <v>1811</v>
      </c>
      <c r="G412" s="7" t="s">
        <v>1812</v>
      </c>
      <c r="H412" s="7" t="s">
        <v>2120</v>
      </c>
      <c r="I412" s="7"/>
      <c r="J412" s="7" t="s">
        <v>1811</v>
      </c>
      <c r="K412" s="7"/>
      <c r="L412" s="4"/>
      <c r="M412" s="4"/>
      <c r="N412" s="4"/>
      <c r="O412" s="4"/>
      <c r="P412" s="4"/>
      <c r="Q412" s="4"/>
      <c r="R412" s="4"/>
      <c r="S412" s="4"/>
      <c r="T412" s="4"/>
    </row>
    <row r="413">
      <c r="A413" s="7" t="s">
        <v>563</v>
      </c>
      <c r="B413" s="7" t="s">
        <v>1809</v>
      </c>
      <c r="C413" s="7" t="s">
        <v>1898</v>
      </c>
      <c r="D413" s="7" t="s">
        <v>1817</v>
      </c>
      <c r="E413" s="7" t="s">
        <v>1817</v>
      </c>
      <c r="F413" s="7" t="s">
        <v>1811</v>
      </c>
      <c r="G413" s="7" t="s">
        <v>1827</v>
      </c>
      <c r="H413" s="7" t="s">
        <v>2121</v>
      </c>
      <c r="I413" s="7"/>
      <c r="J413" s="7" t="s">
        <v>1811</v>
      </c>
      <c r="K413" s="7"/>
      <c r="L413" s="4"/>
      <c r="M413" s="4"/>
      <c r="N413" s="4"/>
      <c r="O413" s="4"/>
      <c r="P413" s="4"/>
      <c r="Q413" s="4"/>
      <c r="R413" s="4"/>
      <c r="S413" s="4"/>
      <c r="T413" s="4"/>
    </row>
    <row r="414">
      <c r="A414" s="7" t="s">
        <v>564</v>
      </c>
      <c r="B414" s="7" t="s">
        <v>1899</v>
      </c>
      <c r="C414" s="7" t="s">
        <v>1901</v>
      </c>
      <c r="D414" s="7" t="s">
        <v>1817</v>
      </c>
      <c r="E414" s="7" t="s">
        <v>1817</v>
      </c>
      <c r="F414" s="7" t="s">
        <v>1811</v>
      </c>
      <c r="G414" s="7" t="s">
        <v>1827</v>
      </c>
      <c r="H414" s="7" t="s">
        <v>2121</v>
      </c>
      <c r="I414" s="7"/>
      <c r="J414" s="7" t="s">
        <v>1811</v>
      </c>
      <c r="K414" s="7"/>
      <c r="L414" s="4"/>
      <c r="M414" s="4"/>
      <c r="N414" s="4"/>
      <c r="O414" s="4"/>
      <c r="P414" s="4"/>
      <c r="Q414" s="4"/>
      <c r="R414" s="4"/>
      <c r="S414" s="4"/>
      <c r="T414" s="4"/>
    </row>
    <row r="415">
      <c r="A415" s="7" t="s">
        <v>565</v>
      </c>
      <c r="B415" s="7" t="s">
        <v>1899</v>
      </c>
      <c r="C415" s="7" t="s">
        <v>1901</v>
      </c>
      <c r="D415" s="7" t="s">
        <v>1817</v>
      </c>
      <c r="E415" s="7" t="s">
        <v>1817</v>
      </c>
      <c r="F415" s="7" t="s">
        <v>1811</v>
      </c>
      <c r="G415" s="7" t="s">
        <v>1823</v>
      </c>
      <c r="H415" s="7" t="s">
        <v>2122</v>
      </c>
      <c r="I415" s="7"/>
      <c r="J415" s="7" t="s">
        <v>1811</v>
      </c>
      <c r="K415" s="7"/>
      <c r="L415" s="4"/>
      <c r="M415" s="4"/>
      <c r="N415" s="4"/>
      <c r="O415" s="4"/>
      <c r="P415" s="4"/>
      <c r="Q415" s="4"/>
      <c r="R415" s="4"/>
      <c r="S415" s="4"/>
      <c r="T415" s="4"/>
    </row>
    <row r="416">
      <c r="A416" s="7" t="s">
        <v>566</v>
      </c>
      <c r="B416" s="7" t="s">
        <v>1893</v>
      </c>
      <c r="C416" s="7" t="s">
        <v>1972</v>
      </c>
      <c r="D416" s="7" t="s">
        <v>1817</v>
      </c>
      <c r="E416" s="7" t="s">
        <v>1817</v>
      </c>
      <c r="F416" s="7" t="s">
        <v>1811</v>
      </c>
      <c r="G416" s="7" t="s">
        <v>1827</v>
      </c>
      <c r="H416" s="7" t="s">
        <v>2123</v>
      </c>
      <c r="I416" s="7"/>
      <c r="J416" s="7" t="s">
        <v>1811</v>
      </c>
      <c r="K416" s="7"/>
      <c r="L416" s="4"/>
      <c r="M416" s="4"/>
      <c r="N416" s="4"/>
      <c r="O416" s="4"/>
      <c r="P416" s="4"/>
      <c r="Q416" s="4"/>
      <c r="R416" s="4"/>
      <c r="S416" s="4"/>
      <c r="T416" s="4"/>
    </row>
    <row r="417">
      <c r="A417" s="7" t="s">
        <v>567</v>
      </c>
      <c r="B417" s="7" t="s">
        <v>1865</v>
      </c>
      <c r="C417" s="7" t="s">
        <v>1867</v>
      </c>
      <c r="D417" s="7" t="s">
        <v>1811</v>
      </c>
      <c r="E417" s="7" t="s">
        <v>1811</v>
      </c>
      <c r="F417" s="7" t="s">
        <v>1811</v>
      </c>
      <c r="G417" s="7" t="s">
        <v>1818</v>
      </c>
      <c r="H417" s="7" t="s">
        <v>2124</v>
      </c>
      <c r="I417" s="7"/>
      <c r="J417" s="7" t="s">
        <v>1811</v>
      </c>
      <c r="K417" s="7"/>
      <c r="L417" s="4"/>
      <c r="M417" s="4"/>
      <c r="N417" s="4"/>
      <c r="O417" s="4"/>
      <c r="P417" s="4"/>
      <c r="Q417" s="4"/>
      <c r="R417" s="4"/>
      <c r="S417" s="4"/>
      <c r="T417" s="4"/>
    </row>
    <row r="418">
      <c r="A418" s="7" t="s">
        <v>568</v>
      </c>
      <c r="B418" s="7" t="s">
        <v>1870</v>
      </c>
      <c r="C418" s="7" t="s">
        <v>1890</v>
      </c>
      <c r="D418" s="7" t="s">
        <v>1811</v>
      </c>
      <c r="E418" s="7" t="s">
        <v>1811</v>
      </c>
      <c r="F418" s="7" t="s">
        <v>1811</v>
      </c>
      <c r="G418" s="7" t="s">
        <v>1818</v>
      </c>
      <c r="H418" s="7" t="s">
        <v>2124</v>
      </c>
      <c r="I418" s="7"/>
      <c r="J418" s="7" t="s">
        <v>1811</v>
      </c>
      <c r="K418" s="7"/>
      <c r="L418" s="4"/>
      <c r="M418" s="4"/>
      <c r="N418" s="4"/>
      <c r="O418" s="4"/>
      <c r="P418" s="4"/>
      <c r="Q418" s="4"/>
      <c r="R418" s="4"/>
      <c r="S418" s="4"/>
      <c r="T418" s="4"/>
    </row>
    <row r="419">
      <c r="A419" s="7" t="s">
        <v>569</v>
      </c>
      <c r="B419" s="7" t="s">
        <v>1809</v>
      </c>
      <c r="C419" s="7" t="s">
        <v>1898</v>
      </c>
      <c r="D419" s="7" t="s">
        <v>1817</v>
      </c>
      <c r="E419" s="7" t="s">
        <v>1817</v>
      </c>
      <c r="F419" s="7" t="s">
        <v>1811</v>
      </c>
      <c r="G419" s="7" t="s">
        <v>1827</v>
      </c>
      <c r="H419" s="7" t="s">
        <v>1828</v>
      </c>
      <c r="I419" s="7"/>
      <c r="J419" s="7" t="s">
        <v>1811</v>
      </c>
      <c r="K419" s="7"/>
      <c r="L419" s="4"/>
      <c r="M419" s="4"/>
      <c r="N419" s="4"/>
      <c r="O419" s="4"/>
      <c r="P419" s="4"/>
      <c r="Q419" s="4"/>
      <c r="R419" s="4"/>
      <c r="S419" s="4"/>
      <c r="T419" s="4"/>
    </row>
    <row r="420">
      <c r="A420" s="7" t="s">
        <v>570</v>
      </c>
      <c r="B420" s="7" t="s">
        <v>1809</v>
      </c>
      <c r="C420" s="7" t="s">
        <v>1898</v>
      </c>
      <c r="D420" s="7" t="s">
        <v>1817</v>
      </c>
      <c r="E420" s="7" t="s">
        <v>1817</v>
      </c>
      <c r="F420" s="7" t="s">
        <v>1811</v>
      </c>
      <c r="G420" s="7" t="s">
        <v>1827</v>
      </c>
      <c r="H420" s="7" t="s">
        <v>1828</v>
      </c>
      <c r="I420" s="7"/>
      <c r="J420" s="7" t="s">
        <v>1811</v>
      </c>
      <c r="K420" s="7"/>
      <c r="L420" s="4"/>
      <c r="M420" s="4"/>
      <c r="N420" s="4"/>
      <c r="O420" s="4"/>
      <c r="P420" s="4"/>
      <c r="Q420" s="4"/>
      <c r="R420" s="4"/>
      <c r="S420" s="4"/>
      <c r="T420" s="4"/>
    </row>
    <row r="421">
      <c r="A421" s="7" t="s">
        <v>571</v>
      </c>
      <c r="B421" s="7" t="s">
        <v>1809</v>
      </c>
      <c r="C421" s="7" t="s">
        <v>1898</v>
      </c>
      <c r="D421" s="7" t="s">
        <v>1817</v>
      </c>
      <c r="E421" s="7" t="s">
        <v>1817</v>
      </c>
      <c r="F421" s="7" t="s">
        <v>1811</v>
      </c>
      <c r="G421" s="7" t="s">
        <v>1827</v>
      </c>
      <c r="H421" s="7" t="s">
        <v>1828</v>
      </c>
      <c r="I421" s="7"/>
      <c r="J421" s="7" t="s">
        <v>1811</v>
      </c>
      <c r="K421" s="7"/>
      <c r="L421" s="4"/>
      <c r="M421" s="4"/>
      <c r="N421" s="4"/>
      <c r="O421" s="4"/>
      <c r="P421" s="4"/>
      <c r="Q421" s="4"/>
      <c r="R421" s="4"/>
      <c r="S421" s="4"/>
      <c r="T421" s="4"/>
    </row>
    <row r="422">
      <c r="A422" s="7" t="s">
        <v>572</v>
      </c>
      <c r="B422" s="7" t="s">
        <v>1809</v>
      </c>
      <c r="C422" s="7" t="s">
        <v>1898</v>
      </c>
      <c r="D422" s="7" t="s">
        <v>1817</v>
      </c>
      <c r="E422" s="7" t="s">
        <v>1817</v>
      </c>
      <c r="F422" s="7" t="s">
        <v>1811</v>
      </c>
      <c r="G422" s="7" t="s">
        <v>1827</v>
      </c>
      <c r="H422" s="7" t="s">
        <v>1828</v>
      </c>
      <c r="I422" s="7"/>
      <c r="J422" s="7" t="s">
        <v>1811</v>
      </c>
      <c r="K422" s="7"/>
      <c r="L422" s="4"/>
      <c r="M422" s="4"/>
      <c r="N422" s="4"/>
      <c r="O422" s="4"/>
      <c r="P422" s="4"/>
      <c r="Q422" s="4"/>
      <c r="R422" s="4"/>
      <c r="S422" s="4"/>
      <c r="T422" s="4"/>
    </row>
    <row r="423">
      <c r="A423" s="7" t="s">
        <v>573</v>
      </c>
      <c r="B423" s="7" t="s">
        <v>1809</v>
      </c>
      <c r="C423" s="7" t="s">
        <v>1898</v>
      </c>
      <c r="D423" s="7" t="s">
        <v>1817</v>
      </c>
      <c r="E423" s="7" t="s">
        <v>1817</v>
      </c>
      <c r="F423" s="7" t="s">
        <v>1811</v>
      </c>
      <c r="G423" s="7" t="s">
        <v>1827</v>
      </c>
      <c r="H423" s="7" t="s">
        <v>1828</v>
      </c>
      <c r="I423" s="7"/>
      <c r="J423" s="7" t="s">
        <v>1811</v>
      </c>
      <c r="K423" s="7"/>
      <c r="L423" s="4"/>
      <c r="M423" s="4"/>
      <c r="N423" s="4"/>
      <c r="O423" s="4"/>
      <c r="P423" s="4"/>
      <c r="Q423" s="4"/>
      <c r="R423" s="4"/>
      <c r="S423" s="4"/>
      <c r="T423" s="4"/>
    </row>
    <row r="424">
      <c r="A424" s="7" t="s">
        <v>574</v>
      </c>
      <c r="B424" s="7" t="s">
        <v>1895</v>
      </c>
      <c r="C424" s="7" t="s">
        <v>2125</v>
      </c>
      <c r="D424" s="7" t="s">
        <v>1811</v>
      </c>
      <c r="E424" s="7" t="s">
        <v>1811</v>
      </c>
      <c r="F424" s="7" t="s">
        <v>1811</v>
      </c>
      <c r="G424" s="7" t="s">
        <v>1812</v>
      </c>
      <c r="H424" s="7" t="s">
        <v>2126</v>
      </c>
      <c r="I424" s="7"/>
      <c r="J424" s="7" t="s">
        <v>1811</v>
      </c>
      <c r="K424" s="7"/>
      <c r="L424" s="4"/>
      <c r="M424" s="4"/>
      <c r="N424" s="4"/>
      <c r="O424" s="4"/>
      <c r="P424" s="4"/>
      <c r="Q424" s="4"/>
      <c r="R424" s="4"/>
      <c r="S424" s="4"/>
      <c r="T424" s="4"/>
    </row>
    <row r="425">
      <c r="A425" s="7" t="s">
        <v>575</v>
      </c>
      <c r="B425" s="7" t="s">
        <v>1855</v>
      </c>
      <c r="C425" s="7" t="s">
        <v>2125</v>
      </c>
      <c r="D425" s="7" t="s">
        <v>1811</v>
      </c>
      <c r="E425" s="7" t="s">
        <v>1811</v>
      </c>
      <c r="F425" s="7" t="s">
        <v>1811</v>
      </c>
      <c r="G425" s="7" t="s">
        <v>1812</v>
      </c>
      <c r="H425" s="7" t="s">
        <v>2126</v>
      </c>
      <c r="I425" s="7"/>
      <c r="J425" s="7" t="s">
        <v>1811</v>
      </c>
      <c r="K425" s="7"/>
      <c r="L425" s="4"/>
      <c r="M425" s="4"/>
      <c r="N425" s="4"/>
      <c r="O425" s="4"/>
      <c r="P425" s="4"/>
      <c r="Q425" s="4"/>
      <c r="R425" s="4"/>
      <c r="S425" s="4"/>
      <c r="T425" s="4"/>
    </row>
    <row r="426">
      <c r="A426" s="7" t="s">
        <v>576</v>
      </c>
      <c r="B426" s="7" t="s">
        <v>1874</v>
      </c>
      <c r="C426" s="7" t="s">
        <v>2127</v>
      </c>
      <c r="D426" s="7" t="s">
        <v>1811</v>
      </c>
      <c r="E426" s="7" t="s">
        <v>1811</v>
      </c>
      <c r="F426" s="7" t="s">
        <v>1811</v>
      </c>
      <c r="G426" s="7" t="s">
        <v>1812</v>
      </c>
      <c r="H426" s="7" t="s">
        <v>2126</v>
      </c>
      <c r="I426" s="7"/>
      <c r="J426" s="7" t="s">
        <v>1811</v>
      </c>
      <c r="K426" s="7"/>
      <c r="L426" s="4"/>
      <c r="M426" s="4"/>
      <c r="N426" s="4"/>
      <c r="O426" s="4"/>
      <c r="P426" s="4"/>
      <c r="Q426" s="4"/>
      <c r="R426" s="4"/>
      <c r="S426" s="4"/>
      <c r="T426" s="4"/>
    </row>
    <row r="427">
      <c r="A427" s="7" t="s">
        <v>577</v>
      </c>
      <c r="B427" s="7" t="s">
        <v>2079</v>
      </c>
      <c r="C427" s="7" t="s">
        <v>2128</v>
      </c>
      <c r="D427" s="7" t="s">
        <v>1811</v>
      </c>
      <c r="E427" s="7" t="s">
        <v>1811</v>
      </c>
      <c r="F427" s="7" t="s">
        <v>1811</v>
      </c>
      <c r="G427" s="7" t="s">
        <v>1812</v>
      </c>
      <c r="H427" s="7" t="s">
        <v>2126</v>
      </c>
      <c r="I427" s="7"/>
      <c r="J427" s="7" t="s">
        <v>1811</v>
      </c>
      <c r="K427" s="7"/>
      <c r="L427" s="4"/>
      <c r="M427" s="4"/>
      <c r="N427" s="4"/>
      <c r="O427" s="4"/>
      <c r="P427" s="4"/>
      <c r="Q427" s="4"/>
      <c r="R427" s="4"/>
      <c r="S427" s="4"/>
      <c r="T427" s="4"/>
    </row>
    <row r="428">
      <c r="A428" s="7" t="s">
        <v>578</v>
      </c>
      <c r="B428" s="7" t="s">
        <v>1893</v>
      </c>
      <c r="C428" s="7" t="s">
        <v>1859</v>
      </c>
      <c r="D428" s="7" t="s">
        <v>1811</v>
      </c>
      <c r="E428" s="7" t="s">
        <v>1811</v>
      </c>
      <c r="F428" s="7" t="s">
        <v>1811</v>
      </c>
      <c r="G428" s="7" t="s">
        <v>1812</v>
      </c>
      <c r="H428" s="7" t="s">
        <v>2126</v>
      </c>
      <c r="I428" s="7"/>
      <c r="J428" s="7" t="s">
        <v>1811</v>
      </c>
      <c r="K428" s="7"/>
      <c r="L428" s="4"/>
      <c r="M428" s="4"/>
      <c r="N428" s="4"/>
      <c r="O428" s="4"/>
      <c r="P428" s="4"/>
      <c r="Q428" s="4"/>
      <c r="R428" s="4"/>
      <c r="S428" s="4"/>
      <c r="T428" s="4"/>
    </row>
    <row r="429">
      <c r="A429" s="7" t="s">
        <v>579</v>
      </c>
      <c r="B429" s="7" t="s">
        <v>1899</v>
      </c>
      <c r="C429" s="7" t="s">
        <v>2129</v>
      </c>
      <c r="D429" s="7" t="s">
        <v>1811</v>
      </c>
      <c r="E429" s="7" t="s">
        <v>1811</v>
      </c>
      <c r="F429" s="7" t="s">
        <v>1811</v>
      </c>
      <c r="G429" s="7" t="s">
        <v>1812</v>
      </c>
      <c r="H429" s="7" t="s">
        <v>2126</v>
      </c>
      <c r="I429" s="7"/>
      <c r="J429" s="7" t="s">
        <v>1811</v>
      </c>
      <c r="K429" s="7"/>
      <c r="L429" s="4"/>
      <c r="M429" s="4"/>
      <c r="N429" s="4"/>
      <c r="O429" s="4"/>
      <c r="P429" s="4"/>
      <c r="Q429" s="4"/>
      <c r="R429" s="4"/>
      <c r="S429" s="4"/>
      <c r="T429" s="4"/>
    </row>
    <row r="430">
      <c r="A430" s="7" t="s">
        <v>580</v>
      </c>
      <c r="B430" s="7" t="s">
        <v>1891</v>
      </c>
      <c r="C430" s="7" t="s">
        <v>2095</v>
      </c>
      <c r="D430" s="7" t="s">
        <v>1811</v>
      </c>
      <c r="E430" s="7" t="s">
        <v>1811</v>
      </c>
      <c r="F430" s="7" t="s">
        <v>1811</v>
      </c>
      <c r="G430" s="7" t="s">
        <v>1812</v>
      </c>
      <c r="H430" s="7" t="s">
        <v>2126</v>
      </c>
      <c r="I430" s="7"/>
      <c r="J430" s="7" t="s">
        <v>1811</v>
      </c>
      <c r="K430" s="7"/>
      <c r="L430" s="4"/>
      <c r="M430" s="4"/>
      <c r="N430" s="4"/>
      <c r="O430" s="4"/>
      <c r="P430" s="4"/>
      <c r="Q430" s="4"/>
      <c r="R430" s="4"/>
      <c r="S430" s="4"/>
      <c r="T430" s="4"/>
    </row>
    <row r="431">
      <c r="A431" s="7" t="s">
        <v>581</v>
      </c>
      <c r="B431" s="7" t="s">
        <v>1852</v>
      </c>
      <c r="C431" s="7" t="s">
        <v>2130</v>
      </c>
      <c r="D431" s="7" t="s">
        <v>1811</v>
      </c>
      <c r="E431" s="7" t="s">
        <v>1811</v>
      </c>
      <c r="F431" s="7" t="s">
        <v>1811</v>
      </c>
      <c r="G431" s="7" t="s">
        <v>1812</v>
      </c>
      <c r="H431" s="7" t="s">
        <v>2126</v>
      </c>
      <c r="I431" s="7"/>
      <c r="J431" s="7" t="s">
        <v>1811</v>
      </c>
      <c r="K431" s="7"/>
      <c r="L431" s="4"/>
      <c r="M431" s="4"/>
      <c r="N431" s="4"/>
      <c r="O431" s="4"/>
      <c r="P431" s="4"/>
      <c r="Q431" s="4"/>
      <c r="R431" s="4"/>
      <c r="S431" s="4"/>
      <c r="T431" s="4"/>
    </row>
    <row r="432">
      <c r="A432" s="7" t="s">
        <v>582</v>
      </c>
      <c r="B432" s="7" t="s">
        <v>1882</v>
      </c>
      <c r="C432" s="7" t="s">
        <v>2131</v>
      </c>
      <c r="D432" s="7" t="s">
        <v>1811</v>
      </c>
      <c r="E432" s="7" t="s">
        <v>1811</v>
      </c>
      <c r="F432" s="7" t="s">
        <v>1811</v>
      </c>
      <c r="G432" s="7" t="s">
        <v>1812</v>
      </c>
      <c r="H432" s="7" t="s">
        <v>2126</v>
      </c>
      <c r="I432" s="7"/>
      <c r="J432" s="7" t="s">
        <v>1811</v>
      </c>
      <c r="K432" s="7"/>
      <c r="L432" s="4"/>
      <c r="M432" s="4"/>
      <c r="N432" s="4"/>
      <c r="O432" s="4"/>
      <c r="P432" s="4"/>
      <c r="Q432" s="4"/>
      <c r="R432" s="4"/>
      <c r="S432" s="4"/>
      <c r="T432" s="4"/>
    </row>
    <row r="433">
      <c r="A433" s="7" t="s">
        <v>583</v>
      </c>
      <c r="B433" s="7" t="s">
        <v>1884</v>
      </c>
      <c r="C433" s="7" t="s">
        <v>2132</v>
      </c>
      <c r="D433" s="7" t="s">
        <v>1811</v>
      </c>
      <c r="E433" s="7" t="s">
        <v>1811</v>
      </c>
      <c r="F433" s="7" t="s">
        <v>1811</v>
      </c>
      <c r="G433" s="7" t="s">
        <v>1812</v>
      </c>
      <c r="H433" s="7" t="s">
        <v>2126</v>
      </c>
      <c r="I433" s="7"/>
      <c r="J433" s="7" t="s">
        <v>1811</v>
      </c>
      <c r="K433" s="7"/>
      <c r="L433" s="4"/>
      <c r="M433" s="4"/>
      <c r="N433" s="4"/>
      <c r="O433" s="4"/>
      <c r="P433" s="4"/>
      <c r="Q433" s="4"/>
      <c r="R433" s="4"/>
      <c r="S433" s="4"/>
      <c r="T433" s="4"/>
    </row>
    <row r="434">
      <c r="A434" s="7" t="s">
        <v>584</v>
      </c>
      <c r="B434" s="7" t="s">
        <v>1903</v>
      </c>
      <c r="C434" s="7" t="s">
        <v>2133</v>
      </c>
      <c r="D434" s="7" t="s">
        <v>1811</v>
      </c>
      <c r="E434" s="7" t="s">
        <v>1811</v>
      </c>
      <c r="F434" s="7" t="s">
        <v>1811</v>
      </c>
      <c r="G434" s="7" t="s">
        <v>1812</v>
      </c>
      <c r="H434" s="7" t="s">
        <v>2126</v>
      </c>
      <c r="I434" s="7"/>
      <c r="J434" s="7" t="s">
        <v>1811</v>
      </c>
      <c r="K434" s="7"/>
      <c r="L434" s="4"/>
      <c r="M434" s="4"/>
      <c r="N434" s="4"/>
      <c r="O434" s="4"/>
      <c r="P434" s="4"/>
      <c r="Q434" s="4"/>
      <c r="R434" s="4"/>
      <c r="S434" s="4"/>
      <c r="T434" s="4"/>
    </row>
    <row r="435">
      <c r="A435" s="7" t="s">
        <v>580</v>
      </c>
      <c r="B435" s="7" t="s">
        <v>1870</v>
      </c>
      <c r="C435" s="7" t="s">
        <v>2134</v>
      </c>
      <c r="D435" s="7" t="s">
        <v>1811</v>
      </c>
      <c r="E435" s="7" t="s">
        <v>1811</v>
      </c>
      <c r="F435" s="7" t="s">
        <v>1811</v>
      </c>
      <c r="G435" s="7" t="s">
        <v>1812</v>
      </c>
      <c r="H435" s="7" t="s">
        <v>2126</v>
      </c>
      <c r="I435" s="7"/>
      <c r="J435" s="7" t="s">
        <v>1811</v>
      </c>
      <c r="K435" s="7"/>
      <c r="L435" s="4"/>
      <c r="M435" s="4"/>
      <c r="N435" s="4"/>
      <c r="O435" s="4"/>
      <c r="P435" s="4"/>
      <c r="Q435" s="4"/>
      <c r="R435" s="4"/>
      <c r="S435" s="4"/>
      <c r="T435" s="4"/>
    </row>
    <row r="436">
      <c r="A436" s="7" t="s">
        <v>585</v>
      </c>
      <c r="B436" s="7" t="s">
        <v>1809</v>
      </c>
      <c r="C436" s="7" t="s">
        <v>2135</v>
      </c>
      <c r="D436" s="7" t="s">
        <v>1811</v>
      </c>
      <c r="E436" s="7" t="s">
        <v>1811</v>
      </c>
      <c r="F436" s="7" t="s">
        <v>1811</v>
      </c>
      <c r="G436" s="7" t="s">
        <v>1812</v>
      </c>
      <c r="H436" s="7" t="s">
        <v>2126</v>
      </c>
      <c r="I436" s="7"/>
      <c r="J436" s="7" t="s">
        <v>1811</v>
      </c>
      <c r="K436" s="7"/>
      <c r="L436" s="4"/>
      <c r="M436" s="4"/>
      <c r="N436" s="4"/>
      <c r="O436" s="4"/>
      <c r="P436" s="4"/>
      <c r="Q436" s="4"/>
      <c r="R436" s="4"/>
      <c r="S436" s="4"/>
      <c r="T436" s="4"/>
    </row>
    <row r="437">
      <c r="A437" s="7" t="s">
        <v>586</v>
      </c>
      <c r="B437" s="7" t="s">
        <v>1880</v>
      </c>
      <c r="C437" s="7" t="s">
        <v>2136</v>
      </c>
      <c r="D437" s="7" t="s">
        <v>1811</v>
      </c>
      <c r="E437" s="7" t="s">
        <v>1811</v>
      </c>
      <c r="F437" s="7" t="s">
        <v>1811</v>
      </c>
      <c r="G437" s="7" t="s">
        <v>1812</v>
      </c>
      <c r="H437" s="7" t="s">
        <v>2126</v>
      </c>
      <c r="I437" s="7"/>
      <c r="J437" s="7" t="s">
        <v>1811</v>
      </c>
      <c r="K437" s="7"/>
      <c r="L437" s="4"/>
      <c r="M437" s="4"/>
      <c r="N437" s="4"/>
      <c r="O437" s="4"/>
      <c r="P437" s="4"/>
      <c r="Q437" s="4"/>
      <c r="R437" s="4"/>
      <c r="S437" s="4"/>
      <c r="T437" s="4"/>
    </row>
    <row r="438">
      <c r="A438" s="7" t="s">
        <v>587</v>
      </c>
      <c r="B438" s="7" t="s">
        <v>1865</v>
      </c>
      <c r="C438" s="7" t="s">
        <v>2137</v>
      </c>
      <c r="D438" s="7" t="s">
        <v>1811</v>
      </c>
      <c r="E438" s="7" t="s">
        <v>1811</v>
      </c>
      <c r="F438" s="7" t="s">
        <v>1811</v>
      </c>
      <c r="G438" s="7" t="s">
        <v>1812</v>
      </c>
      <c r="H438" s="7" t="s">
        <v>2126</v>
      </c>
      <c r="I438" s="7"/>
      <c r="J438" s="7" t="s">
        <v>1811</v>
      </c>
      <c r="K438" s="7"/>
      <c r="L438" s="4"/>
      <c r="M438" s="4"/>
      <c r="N438" s="4"/>
      <c r="O438" s="4"/>
      <c r="P438" s="4"/>
      <c r="Q438" s="4"/>
      <c r="R438" s="4"/>
      <c r="S438" s="4"/>
      <c r="T438" s="4"/>
    </row>
    <row r="439">
      <c r="A439" s="7" t="s">
        <v>588</v>
      </c>
      <c r="B439" s="7" t="s">
        <v>1893</v>
      </c>
      <c r="C439" s="7" t="s">
        <v>2138</v>
      </c>
      <c r="D439" s="7" t="s">
        <v>1811</v>
      </c>
      <c r="E439" s="7" t="s">
        <v>1811</v>
      </c>
      <c r="F439" s="7" t="s">
        <v>1811</v>
      </c>
      <c r="G439" s="7" t="s">
        <v>1812</v>
      </c>
      <c r="H439" s="7" t="s">
        <v>2139</v>
      </c>
      <c r="I439" s="7"/>
      <c r="J439" s="7" t="s">
        <v>1811</v>
      </c>
      <c r="K439" s="7"/>
      <c r="L439" s="4"/>
      <c r="M439" s="4"/>
      <c r="N439" s="4"/>
      <c r="O439" s="4"/>
      <c r="P439" s="4"/>
      <c r="Q439" s="4"/>
      <c r="R439" s="4"/>
      <c r="S439" s="4"/>
      <c r="T439" s="4"/>
    </row>
    <row r="440">
      <c r="A440" s="7" t="s">
        <v>589</v>
      </c>
      <c r="B440" s="7" t="s">
        <v>2140</v>
      </c>
      <c r="C440" s="7" t="s">
        <v>2141</v>
      </c>
      <c r="D440" s="7" t="s">
        <v>1811</v>
      </c>
      <c r="E440" s="7" t="s">
        <v>1811</v>
      </c>
      <c r="F440" s="7" t="s">
        <v>1811</v>
      </c>
      <c r="G440" s="7" t="s">
        <v>1812</v>
      </c>
      <c r="H440" s="7" t="s">
        <v>2139</v>
      </c>
      <c r="I440" s="7"/>
      <c r="J440" s="7" t="s">
        <v>1811</v>
      </c>
      <c r="K440" s="7"/>
      <c r="L440" s="4"/>
      <c r="M440" s="4"/>
      <c r="N440" s="4"/>
      <c r="O440" s="4"/>
      <c r="P440" s="4"/>
      <c r="Q440" s="4"/>
      <c r="R440" s="4"/>
      <c r="S440" s="4"/>
      <c r="T440" s="4"/>
    </row>
    <row r="441">
      <c r="A441" s="7" t="s">
        <v>590</v>
      </c>
      <c r="B441" s="7" t="s">
        <v>1895</v>
      </c>
      <c r="C441" s="7" t="s">
        <v>2142</v>
      </c>
      <c r="D441" s="7" t="s">
        <v>1811</v>
      </c>
      <c r="E441" s="7" t="s">
        <v>1811</v>
      </c>
      <c r="F441" s="7" t="s">
        <v>1811</v>
      </c>
      <c r="G441" s="7" t="s">
        <v>1812</v>
      </c>
      <c r="H441" s="7" t="s">
        <v>2139</v>
      </c>
      <c r="I441" s="7"/>
      <c r="J441" s="7" t="s">
        <v>1811</v>
      </c>
      <c r="K441" s="7"/>
      <c r="L441" s="4"/>
      <c r="M441" s="4"/>
      <c r="N441" s="4"/>
      <c r="O441" s="4"/>
      <c r="P441" s="4"/>
      <c r="Q441" s="4"/>
      <c r="R441" s="4"/>
      <c r="S441" s="4"/>
      <c r="T441" s="4"/>
    </row>
    <row r="442">
      <c r="A442" s="7" t="s">
        <v>591</v>
      </c>
      <c r="B442" s="7" t="s">
        <v>1877</v>
      </c>
      <c r="C442" s="7" t="s">
        <v>2141</v>
      </c>
      <c r="D442" s="7" t="s">
        <v>1811</v>
      </c>
      <c r="E442" s="7" t="s">
        <v>1811</v>
      </c>
      <c r="F442" s="7" t="s">
        <v>1811</v>
      </c>
      <c r="G442" s="7" t="s">
        <v>1812</v>
      </c>
      <c r="H442" s="7" t="s">
        <v>2139</v>
      </c>
      <c r="I442" s="7"/>
      <c r="J442" s="7" t="s">
        <v>1811</v>
      </c>
      <c r="K442" s="7"/>
      <c r="L442" s="4"/>
      <c r="M442" s="4"/>
      <c r="N442" s="4"/>
      <c r="O442" s="4"/>
      <c r="P442" s="4"/>
      <c r="Q442" s="4"/>
      <c r="R442" s="4"/>
      <c r="S442" s="4"/>
      <c r="T442" s="4"/>
    </row>
    <row r="443">
      <c r="A443" s="7" t="s">
        <v>592</v>
      </c>
      <c r="B443" s="7" t="s">
        <v>1877</v>
      </c>
      <c r="C443" s="7" t="s">
        <v>2141</v>
      </c>
      <c r="D443" s="7" t="s">
        <v>1811</v>
      </c>
      <c r="E443" s="7" t="s">
        <v>1811</v>
      </c>
      <c r="F443" s="7" t="s">
        <v>1811</v>
      </c>
      <c r="G443" s="7" t="s">
        <v>1812</v>
      </c>
      <c r="H443" s="7" t="s">
        <v>2139</v>
      </c>
      <c r="I443" s="7"/>
      <c r="J443" s="7" t="s">
        <v>1811</v>
      </c>
      <c r="K443" s="7"/>
      <c r="L443" s="4"/>
      <c r="M443" s="4"/>
      <c r="N443" s="4"/>
      <c r="O443" s="4"/>
      <c r="P443" s="4"/>
      <c r="Q443" s="4"/>
      <c r="R443" s="4"/>
      <c r="S443" s="4"/>
      <c r="T443" s="4"/>
    </row>
    <row r="444">
      <c r="A444" s="7" t="s">
        <v>593</v>
      </c>
      <c r="B444" s="7" t="s">
        <v>1895</v>
      </c>
      <c r="C444" s="7" t="s">
        <v>2142</v>
      </c>
      <c r="D444" s="7" t="s">
        <v>1811</v>
      </c>
      <c r="E444" s="7" t="s">
        <v>1811</v>
      </c>
      <c r="F444" s="7" t="s">
        <v>1811</v>
      </c>
      <c r="G444" s="7" t="s">
        <v>1812</v>
      </c>
      <c r="H444" s="7" t="s">
        <v>2139</v>
      </c>
      <c r="I444" s="7"/>
      <c r="J444" s="7" t="s">
        <v>1811</v>
      </c>
      <c r="K444" s="7"/>
      <c r="L444" s="4"/>
      <c r="M444" s="4"/>
      <c r="N444" s="4"/>
      <c r="O444" s="4"/>
      <c r="P444" s="4"/>
      <c r="Q444" s="4"/>
      <c r="R444" s="4"/>
      <c r="S444" s="4"/>
      <c r="T444" s="4"/>
    </row>
    <row r="445">
      <c r="A445" s="7" t="s">
        <v>594</v>
      </c>
      <c r="B445" s="7" t="s">
        <v>1895</v>
      </c>
      <c r="C445" s="7" t="s">
        <v>2142</v>
      </c>
      <c r="D445" s="7" t="s">
        <v>1811</v>
      </c>
      <c r="E445" s="7" t="s">
        <v>1811</v>
      </c>
      <c r="F445" s="7" t="s">
        <v>1811</v>
      </c>
      <c r="G445" s="7" t="s">
        <v>1812</v>
      </c>
      <c r="H445" s="7" t="s">
        <v>2139</v>
      </c>
      <c r="I445" s="7"/>
      <c r="J445" s="7" t="s">
        <v>1811</v>
      </c>
      <c r="K445" s="7"/>
      <c r="L445" s="4"/>
      <c r="M445" s="4"/>
      <c r="N445" s="4"/>
      <c r="O445" s="4"/>
      <c r="P445" s="4"/>
      <c r="Q445" s="4"/>
      <c r="R445" s="4"/>
      <c r="S445" s="4"/>
      <c r="T445" s="4"/>
    </row>
    <row r="446">
      <c r="A446" s="7" t="s">
        <v>595</v>
      </c>
      <c r="B446" s="7" t="s">
        <v>1895</v>
      </c>
      <c r="C446" s="7" t="s">
        <v>2142</v>
      </c>
      <c r="D446" s="7" t="s">
        <v>1811</v>
      </c>
      <c r="E446" s="7" t="s">
        <v>1811</v>
      </c>
      <c r="F446" s="7" t="s">
        <v>1811</v>
      </c>
      <c r="G446" s="7" t="s">
        <v>1812</v>
      </c>
      <c r="H446" s="7" t="s">
        <v>2139</v>
      </c>
      <c r="I446" s="7"/>
      <c r="J446" s="7" t="s">
        <v>1811</v>
      </c>
      <c r="K446" s="7"/>
      <c r="L446" s="4"/>
      <c r="M446" s="4"/>
      <c r="N446" s="4"/>
      <c r="O446" s="4"/>
      <c r="P446" s="4"/>
      <c r="Q446" s="4"/>
      <c r="R446" s="4"/>
      <c r="S446" s="4"/>
      <c r="T446" s="4"/>
    </row>
    <row r="447">
      <c r="A447" s="7" t="s">
        <v>596</v>
      </c>
      <c r="B447" s="7" t="s">
        <v>1877</v>
      </c>
      <c r="C447" s="7" t="s">
        <v>2141</v>
      </c>
      <c r="D447" s="7" t="s">
        <v>1811</v>
      </c>
      <c r="E447" s="7" t="s">
        <v>1811</v>
      </c>
      <c r="F447" s="7" t="s">
        <v>1811</v>
      </c>
      <c r="G447" s="7" t="s">
        <v>1812</v>
      </c>
      <c r="H447" s="7" t="s">
        <v>2139</v>
      </c>
      <c r="I447" s="7"/>
      <c r="J447" s="7" t="s">
        <v>1811</v>
      </c>
      <c r="K447" s="7"/>
      <c r="L447" s="4"/>
      <c r="M447" s="4"/>
      <c r="N447" s="4"/>
      <c r="O447" s="4"/>
      <c r="P447" s="4"/>
      <c r="Q447" s="4"/>
      <c r="R447" s="4"/>
      <c r="S447" s="4"/>
      <c r="T447" s="4"/>
    </row>
    <row r="448">
      <c r="A448" s="7" t="s">
        <v>597</v>
      </c>
      <c r="B448" s="7" t="s">
        <v>1877</v>
      </c>
      <c r="C448" s="7" t="s">
        <v>2141</v>
      </c>
      <c r="D448" s="7" t="s">
        <v>1811</v>
      </c>
      <c r="E448" s="7" t="s">
        <v>1811</v>
      </c>
      <c r="F448" s="7" t="s">
        <v>1811</v>
      </c>
      <c r="G448" s="7" t="s">
        <v>1812</v>
      </c>
      <c r="H448" s="7" t="s">
        <v>2139</v>
      </c>
      <c r="I448" s="7"/>
      <c r="J448" s="7" t="s">
        <v>1811</v>
      </c>
      <c r="K448" s="7"/>
      <c r="L448" s="4"/>
      <c r="M448" s="4"/>
      <c r="N448" s="4"/>
      <c r="O448" s="4"/>
      <c r="P448" s="4"/>
      <c r="Q448" s="4"/>
      <c r="R448" s="4"/>
      <c r="S448" s="4"/>
      <c r="T448" s="4"/>
    </row>
    <row r="449">
      <c r="A449" s="7" t="s">
        <v>598</v>
      </c>
      <c r="B449" s="7" t="s">
        <v>1877</v>
      </c>
      <c r="C449" s="7" t="s">
        <v>2141</v>
      </c>
      <c r="D449" s="7" t="s">
        <v>1811</v>
      </c>
      <c r="E449" s="7" t="s">
        <v>1811</v>
      </c>
      <c r="F449" s="7" t="s">
        <v>1811</v>
      </c>
      <c r="G449" s="7" t="s">
        <v>1812</v>
      </c>
      <c r="H449" s="7" t="s">
        <v>2139</v>
      </c>
      <c r="I449" s="7"/>
      <c r="J449" s="7" t="s">
        <v>1811</v>
      </c>
      <c r="K449" s="7"/>
      <c r="L449" s="4"/>
      <c r="M449" s="4"/>
      <c r="N449" s="4"/>
      <c r="O449" s="4"/>
      <c r="P449" s="4"/>
      <c r="Q449" s="4"/>
      <c r="R449" s="4"/>
      <c r="S449" s="4"/>
      <c r="T449" s="4"/>
    </row>
    <row r="450">
      <c r="A450" s="7" t="s">
        <v>599</v>
      </c>
      <c r="B450" s="7" t="s">
        <v>1893</v>
      </c>
      <c r="C450" s="7" t="s">
        <v>2143</v>
      </c>
      <c r="D450" s="7" t="s">
        <v>1811</v>
      </c>
      <c r="E450" s="7" t="s">
        <v>1811</v>
      </c>
      <c r="F450" s="7" t="s">
        <v>1811</v>
      </c>
      <c r="G450" s="7" t="s">
        <v>1812</v>
      </c>
      <c r="H450" s="7" t="s">
        <v>2139</v>
      </c>
      <c r="I450" s="7"/>
      <c r="J450" s="7" t="s">
        <v>1811</v>
      </c>
      <c r="K450" s="7"/>
      <c r="L450" s="4"/>
      <c r="M450" s="4"/>
      <c r="N450" s="4"/>
      <c r="O450" s="4"/>
      <c r="P450" s="4"/>
      <c r="Q450" s="4"/>
      <c r="R450" s="4"/>
      <c r="S450" s="4"/>
      <c r="T450" s="4"/>
    </row>
    <row r="451">
      <c r="A451" s="7" t="s">
        <v>600</v>
      </c>
      <c r="B451" s="7" t="s">
        <v>1893</v>
      </c>
      <c r="C451" s="7" t="s">
        <v>2143</v>
      </c>
      <c r="D451" s="7" t="s">
        <v>1811</v>
      </c>
      <c r="E451" s="7" t="s">
        <v>1811</v>
      </c>
      <c r="F451" s="7" t="s">
        <v>1811</v>
      </c>
      <c r="G451" s="7" t="s">
        <v>1812</v>
      </c>
      <c r="H451" s="7" t="s">
        <v>2139</v>
      </c>
      <c r="I451" s="7"/>
      <c r="J451" s="7" t="s">
        <v>1811</v>
      </c>
      <c r="K451" s="7"/>
      <c r="L451" s="4"/>
      <c r="M451" s="4"/>
      <c r="N451" s="4"/>
      <c r="O451" s="4"/>
      <c r="P451" s="4"/>
      <c r="Q451" s="4"/>
      <c r="R451" s="4"/>
      <c r="S451" s="4"/>
      <c r="T451" s="4"/>
    </row>
    <row r="452">
      <c r="A452" s="7" t="s">
        <v>601</v>
      </c>
      <c r="B452" s="7" t="s">
        <v>1893</v>
      </c>
      <c r="C452" s="7" t="s">
        <v>2143</v>
      </c>
      <c r="D452" s="7" t="s">
        <v>1811</v>
      </c>
      <c r="E452" s="7" t="s">
        <v>1811</v>
      </c>
      <c r="F452" s="7" t="s">
        <v>1811</v>
      </c>
      <c r="G452" s="7" t="s">
        <v>1812</v>
      </c>
      <c r="H452" s="7" t="s">
        <v>2139</v>
      </c>
      <c r="I452" s="7"/>
      <c r="J452" s="7" t="s">
        <v>1811</v>
      </c>
      <c r="K452" s="7"/>
      <c r="L452" s="4"/>
      <c r="M452" s="4"/>
      <c r="N452" s="4"/>
      <c r="O452" s="4"/>
      <c r="P452" s="4"/>
      <c r="Q452" s="4"/>
      <c r="R452" s="4"/>
      <c r="S452" s="4"/>
      <c r="T452" s="4"/>
    </row>
    <row r="453">
      <c r="A453" s="7" t="s">
        <v>602</v>
      </c>
      <c r="B453" s="7" t="s">
        <v>1893</v>
      </c>
      <c r="C453" s="7" t="s">
        <v>2143</v>
      </c>
      <c r="D453" s="7" t="s">
        <v>1811</v>
      </c>
      <c r="E453" s="7" t="s">
        <v>1811</v>
      </c>
      <c r="F453" s="7" t="s">
        <v>1811</v>
      </c>
      <c r="G453" s="7" t="s">
        <v>1812</v>
      </c>
      <c r="H453" s="7" t="s">
        <v>2139</v>
      </c>
      <c r="I453" s="7"/>
      <c r="J453" s="7" t="s">
        <v>1811</v>
      </c>
      <c r="K453" s="7"/>
      <c r="L453" s="4"/>
      <c r="M453" s="4"/>
      <c r="N453" s="4"/>
      <c r="O453" s="4"/>
      <c r="P453" s="4"/>
      <c r="Q453" s="4"/>
      <c r="R453" s="4"/>
      <c r="S453" s="4"/>
      <c r="T453" s="4"/>
    </row>
    <row r="454">
      <c r="A454" s="7" t="s">
        <v>603</v>
      </c>
      <c r="B454" s="7" t="s">
        <v>1893</v>
      </c>
      <c r="C454" s="7" t="s">
        <v>2143</v>
      </c>
      <c r="D454" s="7" t="s">
        <v>1811</v>
      </c>
      <c r="E454" s="7" t="s">
        <v>1811</v>
      </c>
      <c r="F454" s="7" t="s">
        <v>1811</v>
      </c>
      <c r="G454" s="7" t="s">
        <v>1812</v>
      </c>
      <c r="H454" s="7" t="s">
        <v>2139</v>
      </c>
      <c r="I454" s="7"/>
      <c r="J454" s="7" t="s">
        <v>1811</v>
      </c>
      <c r="K454" s="7"/>
      <c r="L454" s="4"/>
      <c r="M454" s="4"/>
      <c r="N454" s="4"/>
      <c r="O454" s="4"/>
      <c r="P454" s="4"/>
      <c r="Q454" s="4"/>
      <c r="R454" s="4"/>
      <c r="S454" s="4"/>
      <c r="T454" s="4"/>
    </row>
    <row r="455">
      <c r="A455" s="7" t="s">
        <v>604</v>
      </c>
      <c r="B455" s="7" t="s">
        <v>1893</v>
      </c>
      <c r="C455" s="7" t="s">
        <v>2143</v>
      </c>
      <c r="D455" s="7" t="s">
        <v>1811</v>
      </c>
      <c r="E455" s="7" t="s">
        <v>1811</v>
      </c>
      <c r="F455" s="7" t="s">
        <v>1811</v>
      </c>
      <c r="G455" s="7" t="s">
        <v>1812</v>
      </c>
      <c r="H455" s="7" t="s">
        <v>2139</v>
      </c>
      <c r="I455" s="7"/>
      <c r="J455" s="7" t="s">
        <v>1811</v>
      </c>
      <c r="K455" s="7"/>
      <c r="L455" s="4"/>
      <c r="M455" s="4"/>
      <c r="N455" s="4"/>
      <c r="O455" s="4"/>
      <c r="P455" s="4"/>
      <c r="Q455" s="4"/>
      <c r="R455" s="4"/>
      <c r="S455" s="4"/>
      <c r="T455" s="4"/>
    </row>
    <row r="456">
      <c r="A456" s="7" t="s">
        <v>605</v>
      </c>
      <c r="B456" s="7" t="s">
        <v>1893</v>
      </c>
      <c r="C456" s="7" t="s">
        <v>2143</v>
      </c>
      <c r="D456" s="7" t="s">
        <v>1811</v>
      </c>
      <c r="E456" s="7" t="s">
        <v>1811</v>
      </c>
      <c r="F456" s="7" t="s">
        <v>1811</v>
      </c>
      <c r="G456" s="7" t="s">
        <v>1812</v>
      </c>
      <c r="H456" s="7" t="s">
        <v>2139</v>
      </c>
      <c r="I456" s="7"/>
      <c r="J456" s="7" t="s">
        <v>1811</v>
      </c>
      <c r="K456" s="7"/>
      <c r="L456" s="4"/>
      <c r="M456" s="4"/>
      <c r="N456" s="4"/>
      <c r="O456" s="4"/>
      <c r="P456" s="4"/>
      <c r="Q456" s="4"/>
      <c r="R456" s="4"/>
      <c r="S456" s="4"/>
      <c r="T456" s="4"/>
    </row>
    <row r="457">
      <c r="A457" s="7" t="s">
        <v>606</v>
      </c>
      <c r="B457" s="7" t="s">
        <v>1893</v>
      </c>
      <c r="C457" s="7" t="s">
        <v>2143</v>
      </c>
      <c r="D457" s="7" t="s">
        <v>1811</v>
      </c>
      <c r="E457" s="7" t="s">
        <v>1811</v>
      </c>
      <c r="F457" s="7" t="s">
        <v>1811</v>
      </c>
      <c r="G457" s="7" t="s">
        <v>1812</v>
      </c>
      <c r="H457" s="7" t="s">
        <v>2139</v>
      </c>
      <c r="I457" s="7"/>
      <c r="J457" s="7" t="s">
        <v>1811</v>
      </c>
      <c r="K457" s="7"/>
      <c r="L457" s="4"/>
      <c r="M457" s="4"/>
      <c r="N457" s="4"/>
      <c r="O457" s="4"/>
      <c r="P457" s="4"/>
      <c r="Q457" s="4"/>
      <c r="R457" s="4"/>
      <c r="S457" s="4"/>
      <c r="T457" s="4"/>
    </row>
    <row r="458">
      <c r="A458" s="7" t="s">
        <v>607</v>
      </c>
      <c r="B458" s="7" t="s">
        <v>1893</v>
      </c>
      <c r="C458" s="7" t="s">
        <v>2143</v>
      </c>
      <c r="D458" s="7" t="s">
        <v>1811</v>
      </c>
      <c r="E458" s="7" t="s">
        <v>1811</v>
      </c>
      <c r="F458" s="7" t="s">
        <v>1811</v>
      </c>
      <c r="G458" s="7" t="s">
        <v>1812</v>
      </c>
      <c r="H458" s="7" t="s">
        <v>2139</v>
      </c>
      <c r="I458" s="7"/>
      <c r="J458" s="7" t="s">
        <v>1811</v>
      </c>
      <c r="K458" s="7"/>
      <c r="L458" s="4"/>
      <c r="M458" s="4"/>
      <c r="N458" s="4"/>
      <c r="O458" s="4"/>
      <c r="P458" s="4"/>
      <c r="Q458" s="4"/>
      <c r="R458" s="4"/>
      <c r="S458" s="4"/>
      <c r="T458" s="4"/>
    </row>
    <row r="459">
      <c r="A459" s="7" t="s">
        <v>608</v>
      </c>
      <c r="B459" s="7" t="s">
        <v>1886</v>
      </c>
      <c r="C459" s="7" t="s">
        <v>2144</v>
      </c>
      <c r="D459" s="7" t="s">
        <v>1811</v>
      </c>
      <c r="E459" s="7" t="s">
        <v>1811</v>
      </c>
      <c r="F459" s="7" t="s">
        <v>1811</v>
      </c>
      <c r="G459" s="7" t="s">
        <v>1812</v>
      </c>
      <c r="H459" s="7" t="s">
        <v>2139</v>
      </c>
      <c r="I459" s="7"/>
      <c r="J459" s="7" t="s">
        <v>1811</v>
      </c>
      <c r="K459" s="7"/>
      <c r="L459" s="4"/>
      <c r="M459" s="4"/>
      <c r="N459" s="4"/>
      <c r="O459" s="4"/>
      <c r="P459" s="4"/>
      <c r="Q459" s="4"/>
      <c r="R459" s="4"/>
      <c r="S459" s="4"/>
      <c r="T459" s="4"/>
    </row>
    <row r="460">
      <c r="A460" s="7" t="s">
        <v>609</v>
      </c>
      <c r="B460" s="7" t="s">
        <v>1886</v>
      </c>
      <c r="C460" s="7" t="s">
        <v>2144</v>
      </c>
      <c r="D460" s="7" t="s">
        <v>1811</v>
      </c>
      <c r="E460" s="7" t="s">
        <v>1811</v>
      </c>
      <c r="F460" s="7" t="s">
        <v>1811</v>
      </c>
      <c r="G460" s="7" t="s">
        <v>1812</v>
      </c>
      <c r="H460" s="7" t="s">
        <v>2139</v>
      </c>
      <c r="I460" s="7"/>
      <c r="J460" s="7" t="s">
        <v>1811</v>
      </c>
      <c r="K460" s="7"/>
      <c r="L460" s="4"/>
      <c r="M460" s="4"/>
      <c r="N460" s="4"/>
      <c r="O460" s="4"/>
      <c r="P460" s="4"/>
      <c r="Q460" s="4"/>
      <c r="R460" s="4"/>
      <c r="S460" s="4"/>
      <c r="T460" s="4"/>
    </row>
    <row r="461">
      <c r="A461" s="7" t="s">
        <v>610</v>
      </c>
      <c r="B461" s="7" t="s">
        <v>1886</v>
      </c>
      <c r="C461" s="7" t="s">
        <v>2144</v>
      </c>
      <c r="D461" s="7" t="s">
        <v>1811</v>
      </c>
      <c r="E461" s="7" t="s">
        <v>1811</v>
      </c>
      <c r="F461" s="7" t="s">
        <v>1811</v>
      </c>
      <c r="G461" s="7" t="s">
        <v>1812</v>
      </c>
      <c r="H461" s="7" t="s">
        <v>2139</v>
      </c>
      <c r="I461" s="7"/>
      <c r="J461" s="7" t="s">
        <v>1811</v>
      </c>
      <c r="K461" s="7"/>
      <c r="L461" s="4"/>
      <c r="M461" s="4"/>
      <c r="N461" s="4"/>
      <c r="O461" s="4"/>
      <c r="P461" s="4"/>
      <c r="Q461" s="4"/>
      <c r="R461" s="4"/>
      <c r="S461" s="4"/>
      <c r="T461" s="4"/>
    </row>
    <row r="462">
      <c r="A462" s="7" t="s">
        <v>611</v>
      </c>
      <c r="B462" s="7" t="s">
        <v>1886</v>
      </c>
      <c r="C462" s="7" t="s">
        <v>2144</v>
      </c>
      <c r="D462" s="7" t="s">
        <v>1811</v>
      </c>
      <c r="E462" s="7" t="s">
        <v>1811</v>
      </c>
      <c r="F462" s="7" t="s">
        <v>1811</v>
      </c>
      <c r="G462" s="7" t="s">
        <v>1812</v>
      </c>
      <c r="H462" s="7" t="s">
        <v>2139</v>
      </c>
      <c r="I462" s="7"/>
      <c r="J462" s="7" t="s">
        <v>1811</v>
      </c>
      <c r="K462" s="7"/>
      <c r="L462" s="4"/>
      <c r="M462" s="4"/>
      <c r="N462" s="4"/>
      <c r="O462" s="4"/>
      <c r="P462" s="4"/>
      <c r="Q462" s="4"/>
      <c r="R462" s="4"/>
      <c r="S462" s="4"/>
      <c r="T462" s="4"/>
    </row>
    <row r="463">
      <c r="A463" s="7" t="s">
        <v>612</v>
      </c>
      <c r="B463" s="7" t="s">
        <v>1899</v>
      </c>
      <c r="C463" s="7" t="s">
        <v>2145</v>
      </c>
      <c r="D463" s="7" t="s">
        <v>1811</v>
      </c>
      <c r="E463" s="7" t="s">
        <v>1811</v>
      </c>
      <c r="F463" s="7" t="s">
        <v>1811</v>
      </c>
      <c r="G463" s="7" t="s">
        <v>1812</v>
      </c>
      <c r="H463" s="7" t="s">
        <v>2139</v>
      </c>
      <c r="I463" s="7"/>
      <c r="J463" s="7" t="s">
        <v>1811</v>
      </c>
      <c r="K463" s="7"/>
      <c r="L463" s="4"/>
      <c r="M463" s="4"/>
      <c r="N463" s="4"/>
      <c r="O463" s="4"/>
      <c r="P463" s="4"/>
      <c r="Q463" s="4"/>
      <c r="R463" s="4"/>
      <c r="S463" s="4"/>
      <c r="T463" s="4"/>
    </row>
    <row r="464">
      <c r="A464" s="7" t="s">
        <v>613</v>
      </c>
      <c r="B464" s="7" t="s">
        <v>1899</v>
      </c>
      <c r="C464" s="7" t="s">
        <v>2145</v>
      </c>
      <c r="D464" s="7" t="s">
        <v>1811</v>
      </c>
      <c r="E464" s="7" t="s">
        <v>1811</v>
      </c>
      <c r="F464" s="7" t="s">
        <v>1811</v>
      </c>
      <c r="G464" s="7" t="s">
        <v>1812</v>
      </c>
      <c r="H464" s="7" t="s">
        <v>2139</v>
      </c>
      <c r="I464" s="7"/>
      <c r="J464" s="7" t="s">
        <v>1811</v>
      </c>
      <c r="K464" s="7"/>
      <c r="L464" s="4"/>
      <c r="M464" s="4"/>
      <c r="N464" s="4"/>
      <c r="O464" s="4"/>
      <c r="P464" s="4"/>
      <c r="Q464" s="4"/>
      <c r="R464" s="4"/>
      <c r="S464" s="4"/>
      <c r="T464" s="4"/>
    </row>
    <row r="465">
      <c r="A465" s="7" t="s">
        <v>614</v>
      </c>
      <c r="B465" s="7" t="s">
        <v>1899</v>
      </c>
      <c r="C465" s="7" t="s">
        <v>2145</v>
      </c>
      <c r="D465" s="7" t="s">
        <v>1811</v>
      </c>
      <c r="E465" s="7" t="s">
        <v>1811</v>
      </c>
      <c r="F465" s="7" t="s">
        <v>1811</v>
      </c>
      <c r="G465" s="7" t="s">
        <v>1812</v>
      </c>
      <c r="H465" s="7" t="s">
        <v>2139</v>
      </c>
      <c r="I465" s="7"/>
      <c r="J465" s="7" t="s">
        <v>1811</v>
      </c>
      <c r="K465" s="7"/>
      <c r="L465" s="4"/>
      <c r="M465" s="4"/>
      <c r="N465" s="4"/>
      <c r="O465" s="4"/>
      <c r="P465" s="4"/>
      <c r="Q465" s="4"/>
      <c r="R465" s="4"/>
      <c r="S465" s="4"/>
      <c r="T465" s="4"/>
    </row>
    <row r="466">
      <c r="A466" s="7" t="s">
        <v>615</v>
      </c>
      <c r="B466" s="7" t="s">
        <v>1899</v>
      </c>
      <c r="C466" s="7" t="s">
        <v>2145</v>
      </c>
      <c r="D466" s="7" t="s">
        <v>1811</v>
      </c>
      <c r="E466" s="7" t="s">
        <v>1811</v>
      </c>
      <c r="F466" s="7" t="s">
        <v>1811</v>
      </c>
      <c r="G466" s="7" t="s">
        <v>1812</v>
      </c>
      <c r="H466" s="7" t="s">
        <v>2139</v>
      </c>
      <c r="I466" s="7"/>
      <c r="J466" s="7" t="s">
        <v>1811</v>
      </c>
      <c r="K466" s="7"/>
      <c r="L466" s="4"/>
      <c r="M466" s="4"/>
      <c r="N466" s="4"/>
      <c r="O466" s="4"/>
      <c r="P466" s="4"/>
      <c r="Q466" s="4"/>
      <c r="R466" s="4"/>
      <c r="S466" s="4"/>
      <c r="T466" s="4"/>
    </row>
    <row r="467">
      <c r="A467" s="7" t="s">
        <v>616</v>
      </c>
      <c r="B467" s="7" t="s">
        <v>1899</v>
      </c>
      <c r="C467" s="7" t="s">
        <v>2145</v>
      </c>
      <c r="D467" s="7" t="s">
        <v>1811</v>
      </c>
      <c r="E467" s="7" t="s">
        <v>1811</v>
      </c>
      <c r="F467" s="7" t="s">
        <v>1811</v>
      </c>
      <c r="G467" s="7" t="s">
        <v>1812</v>
      </c>
      <c r="H467" s="7" t="s">
        <v>2139</v>
      </c>
      <c r="I467" s="7"/>
      <c r="J467" s="7" t="s">
        <v>1811</v>
      </c>
      <c r="K467" s="7"/>
      <c r="L467" s="4"/>
      <c r="M467" s="4"/>
      <c r="N467" s="4"/>
      <c r="O467" s="4"/>
      <c r="P467" s="4"/>
      <c r="Q467" s="4"/>
      <c r="R467" s="4"/>
      <c r="S467" s="4"/>
      <c r="T467" s="4"/>
    </row>
    <row r="468">
      <c r="A468" s="7" t="s">
        <v>617</v>
      </c>
      <c r="B468" s="7" t="s">
        <v>1899</v>
      </c>
      <c r="C468" s="7" t="s">
        <v>2145</v>
      </c>
      <c r="D468" s="7" t="s">
        <v>1811</v>
      </c>
      <c r="E468" s="7" t="s">
        <v>1811</v>
      </c>
      <c r="F468" s="7" t="s">
        <v>1811</v>
      </c>
      <c r="G468" s="7" t="s">
        <v>1812</v>
      </c>
      <c r="H468" s="7" t="s">
        <v>2139</v>
      </c>
      <c r="I468" s="7"/>
      <c r="J468" s="7" t="s">
        <v>1811</v>
      </c>
      <c r="K468" s="7"/>
      <c r="L468" s="4"/>
      <c r="M468" s="4"/>
      <c r="N468" s="4"/>
      <c r="O468" s="4"/>
      <c r="P468" s="4"/>
      <c r="Q468" s="4"/>
      <c r="R468" s="4"/>
      <c r="S468" s="4"/>
      <c r="T468" s="4"/>
    </row>
    <row r="469">
      <c r="A469" s="7" t="s">
        <v>618</v>
      </c>
      <c r="B469" s="7" t="s">
        <v>1899</v>
      </c>
      <c r="C469" s="7" t="s">
        <v>2145</v>
      </c>
      <c r="D469" s="7" t="s">
        <v>1811</v>
      </c>
      <c r="E469" s="7" t="s">
        <v>1811</v>
      </c>
      <c r="F469" s="7" t="s">
        <v>1811</v>
      </c>
      <c r="G469" s="7" t="s">
        <v>1812</v>
      </c>
      <c r="H469" s="7" t="s">
        <v>2139</v>
      </c>
      <c r="I469" s="7"/>
      <c r="J469" s="7" t="s">
        <v>1811</v>
      </c>
      <c r="K469" s="7"/>
      <c r="L469" s="4"/>
      <c r="M469" s="4"/>
      <c r="N469" s="4"/>
      <c r="O469" s="4"/>
      <c r="P469" s="4"/>
      <c r="Q469" s="4"/>
      <c r="R469" s="4"/>
      <c r="S469" s="4"/>
      <c r="T469" s="4"/>
    </row>
    <row r="470">
      <c r="A470" s="7" t="s">
        <v>619</v>
      </c>
      <c r="B470" s="7" t="s">
        <v>1899</v>
      </c>
      <c r="C470" s="7" t="s">
        <v>2145</v>
      </c>
      <c r="D470" s="7" t="s">
        <v>1811</v>
      </c>
      <c r="E470" s="7" t="s">
        <v>1811</v>
      </c>
      <c r="F470" s="7" t="s">
        <v>1811</v>
      </c>
      <c r="G470" s="7" t="s">
        <v>1812</v>
      </c>
      <c r="H470" s="7" t="s">
        <v>2139</v>
      </c>
      <c r="I470" s="7"/>
      <c r="J470" s="7" t="s">
        <v>1811</v>
      </c>
      <c r="K470" s="7"/>
      <c r="L470" s="4"/>
      <c r="M470" s="4"/>
      <c r="N470" s="4"/>
      <c r="O470" s="4"/>
      <c r="P470" s="4"/>
      <c r="Q470" s="4"/>
      <c r="R470" s="4"/>
      <c r="S470" s="4"/>
      <c r="T470" s="4"/>
    </row>
    <row r="471">
      <c r="A471" s="7" t="s">
        <v>620</v>
      </c>
      <c r="B471" s="7" t="s">
        <v>1899</v>
      </c>
      <c r="C471" s="7" t="s">
        <v>2145</v>
      </c>
      <c r="D471" s="7" t="s">
        <v>1811</v>
      </c>
      <c r="E471" s="7" t="s">
        <v>1811</v>
      </c>
      <c r="F471" s="7" t="s">
        <v>1811</v>
      </c>
      <c r="G471" s="7" t="s">
        <v>1812</v>
      </c>
      <c r="H471" s="7" t="s">
        <v>2139</v>
      </c>
      <c r="I471" s="7"/>
      <c r="J471" s="7" t="s">
        <v>1811</v>
      </c>
      <c r="K471" s="7"/>
      <c r="L471" s="4"/>
      <c r="M471" s="4"/>
      <c r="N471" s="4"/>
      <c r="O471" s="4"/>
      <c r="P471" s="4"/>
      <c r="Q471" s="4"/>
      <c r="R471" s="4"/>
      <c r="S471" s="4"/>
      <c r="T471" s="4"/>
    </row>
    <row r="472">
      <c r="A472" s="7" t="s">
        <v>621</v>
      </c>
      <c r="B472" s="7" t="s">
        <v>1899</v>
      </c>
      <c r="C472" s="7" t="s">
        <v>2145</v>
      </c>
      <c r="D472" s="7" t="s">
        <v>1811</v>
      </c>
      <c r="E472" s="7" t="s">
        <v>1811</v>
      </c>
      <c r="F472" s="7" t="s">
        <v>1811</v>
      </c>
      <c r="G472" s="7" t="s">
        <v>1812</v>
      </c>
      <c r="H472" s="7" t="s">
        <v>2139</v>
      </c>
      <c r="I472" s="7"/>
      <c r="J472" s="7" t="s">
        <v>1811</v>
      </c>
      <c r="K472" s="7"/>
      <c r="L472" s="4"/>
      <c r="M472" s="4"/>
      <c r="N472" s="4"/>
      <c r="O472" s="4"/>
      <c r="P472" s="4"/>
      <c r="Q472" s="4"/>
      <c r="R472" s="4"/>
      <c r="S472" s="4"/>
      <c r="T472" s="4"/>
    </row>
    <row r="473">
      <c r="A473" s="7" t="s">
        <v>622</v>
      </c>
      <c r="B473" s="7" t="s">
        <v>1899</v>
      </c>
      <c r="C473" s="7" t="s">
        <v>2145</v>
      </c>
      <c r="D473" s="7" t="s">
        <v>1811</v>
      </c>
      <c r="E473" s="7" t="s">
        <v>1811</v>
      </c>
      <c r="F473" s="7" t="s">
        <v>1811</v>
      </c>
      <c r="G473" s="7" t="s">
        <v>1812</v>
      </c>
      <c r="H473" s="7" t="s">
        <v>2139</v>
      </c>
      <c r="I473" s="7"/>
      <c r="J473" s="7" t="s">
        <v>1811</v>
      </c>
      <c r="K473" s="7"/>
      <c r="L473" s="4"/>
      <c r="M473" s="4"/>
      <c r="N473" s="4"/>
      <c r="O473" s="4"/>
      <c r="P473" s="4"/>
      <c r="Q473" s="4"/>
      <c r="R473" s="4"/>
      <c r="S473" s="4"/>
      <c r="T473" s="4"/>
    </row>
    <row r="474">
      <c r="A474" s="7" t="s">
        <v>623</v>
      </c>
      <c r="B474" s="7" t="s">
        <v>1899</v>
      </c>
      <c r="C474" s="7" t="s">
        <v>2145</v>
      </c>
      <c r="D474" s="7" t="s">
        <v>1811</v>
      </c>
      <c r="E474" s="7" t="s">
        <v>1811</v>
      </c>
      <c r="F474" s="7" t="s">
        <v>1811</v>
      </c>
      <c r="G474" s="7" t="s">
        <v>1812</v>
      </c>
      <c r="H474" s="7" t="s">
        <v>2139</v>
      </c>
      <c r="I474" s="7"/>
      <c r="J474" s="7" t="s">
        <v>1811</v>
      </c>
      <c r="K474" s="7"/>
      <c r="L474" s="4"/>
      <c r="M474" s="4"/>
      <c r="N474" s="4"/>
      <c r="O474" s="4"/>
      <c r="P474" s="4"/>
      <c r="Q474" s="4"/>
      <c r="R474" s="4"/>
      <c r="S474" s="4"/>
      <c r="T474" s="4"/>
    </row>
    <row r="475">
      <c r="A475" s="7" t="s">
        <v>624</v>
      </c>
      <c r="B475" s="7" t="s">
        <v>1899</v>
      </c>
      <c r="C475" s="7" t="s">
        <v>2145</v>
      </c>
      <c r="D475" s="7" t="s">
        <v>1811</v>
      </c>
      <c r="E475" s="7" t="s">
        <v>1811</v>
      </c>
      <c r="F475" s="7" t="s">
        <v>1811</v>
      </c>
      <c r="G475" s="7" t="s">
        <v>1812</v>
      </c>
      <c r="H475" s="7" t="s">
        <v>2139</v>
      </c>
      <c r="I475" s="7"/>
      <c r="J475" s="7" t="s">
        <v>1811</v>
      </c>
      <c r="K475" s="7"/>
      <c r="L475" s="4"/>
      <c r="M475" s="4"/>
      <c r="N475" s="4"/>
      <c r="O475" s="4"/>
      <c r="P475" s="4"/>
      <c r="Q475" s="4"/>
      <c r="R475" s="4"/>
      <c r="S475" s="4"/>
      <c r="T475" s="4"/>
    </row>
    <row r="476">
      <c r="A476" s="7" t="s">
        <v>625</v>
      </c>
      <c r="B476" s="7" t="s">
        <v>1865</v>
      </c>
      <c r="C476" s="7" t="s">
        <v>2146</v>
      </c>
      <c r="D476" s="7" t="s">
        <v>1811</v>
      </c>
      <c r="E476" s="7" t="s">
        <v>1811</v>
      </c>
      <c r="F476" s="7" t="s">
        <v>1811</v>
      </c>
      <c r="G476" s="7" t="s">
        <v>1812</v>
      </c>
      <c r="H476" s="7" t="s">
        <v>2139</v>
      </c>
      <c r="I476" s="7"/>
      <c r="J476" s="7" t="s">
        <v>1811</v>
      </c>
      <c r="K476" s="7"/>
      <c r="L476" s="4"/>
      <c r="M476" s="4"/>
      <c r="N476" s="4"/>
      <c r="O476" s="4"/>
      <c r="P476" s="4"/>
      <c r="Q476" s="4"/>
      <c r="R476" s="4"/>
      <c r="S476" s="4"/>
      <c r="T476" s="4"/>
    </row>
    <row r="477">
      <c r="A477" s="7" t="s">
        <v>626</v>
      </c>
      <c r="B477" s="7" t="s">
        <v>1865</v>
      </c>
      <c r="C477" s="7" t="s">
        <v>2146</v>
      </c>
      <c r="D477" s="7" t="s">
        <v>1811</v>
      </c>
      <c r="E477" s="7" t="s">
        <v>1811</v>
      </c>
      <c r="F477" s="7" t="s">
        <v>1811</v>
      </c>
      <c r="G477" s="7" t="s">
        <v>1812</v>
      </c>
      <c r="H477" s="7" t="s">
        <v>2139</v>
      </c>
      <c r="I477" s="7"/>
      <c r="J477" s="7" t="s">
        <v>1811</v>
      </c>
      <c r="K477" s="7"/>
      <c r="L477" s="4"/>
      <c r="M477" s="4"/>
      <c r="N477" s="4"/>
      <c r="O477" s="4"/>
      <c r="P477" s="4"/>
      <c r="Q477" s="4"/>
      <c r="R477" s="4"/>
      <c r="S477" s="4"/>
      <c r="T477" s="4"/>
    </row>
    <row r="478">
      <c r="A478" s="7" t="s">
        <v>627</v>
      </c>
      <c r="B478" s="7" t="s">
        <v>1865</v>
      </c>
      <c r="C478" s="7" t="s">
        <v>2146</v>
      </c>
      <c r="D478" s="7" t="s">
        <v>1811</v>
      </c>
      <c r="E478" s="7" t="s">
        <v>1811</v>
      </c>
      <c r="F478" s="7" t="s">
        <v>1811</v>
      </c>
      <c r="G478" s="7" t="s">
        <v>1812</v>
      </c>
      <c r="H478" s="7" t="s">
        <v>2139</v>
      </c>
      <c r="I478" s="7"/>
      <c r="J478" s="7" t="s">
        <v>1811</v>
      </c>
      <c r="K478" s="7"/>
      <c r="L478" s="4"/>
      <c r="M478" s="4"/>
      <c r="N478" s="4"/>
      <c r="O478" s="4"/>
      <c r="P478" s="4"/>
      <c r="Q478" s="4"/>
      <c r="R478" s="4"/>
      <c r="S478" s="4"/>
      <c r="T478" s="4"/>
    </row>
    <row r="479">
      <c r="A479" s="7" t="s">
        <v>628</v>
      </c>
      <c r="B479" s="7" t="s">
        <v>1865</v>
      </c>
      <c r="C479" s="7" t="s">
        <v>2146</v>
      </c>
      <c r="D479" s="7" t="s">
        <v>1811</v>
      </c>
      <c r="E479" s="7" t="s">
        <v>1811</v>
      </c>
      <c r="F479" s="7" t="s">
        <v>1811</v>
      </c>
      <c r="G479" s="7" t="s">
        <v>1812</v>
      </c>
      <c r="H479" s="7" t="s">
        <v>2139</v>
      </c>
      <c r="I479" s="7"/>
      <c r="J479" s="7" t="s">
        <v>1811</v>
      </c>
      <c r="K479" s="7"/>
      <c r="L479" s="4"/>
      <c r="M479" s="4"/>
      <c r="N479" s="4"/>
      <c r="O479" s="4"/>
      <c r="P479" s="4"/>
      <c r="Q479" s="4"/>
      <c r="R479" s="4"/>
      <c r="S479" s="4"/>
      <c r="T479" s="4"/>
    </row>
    <row r="480">
      <c r="A480" s="7" t="s">
        <v>629</v>
      </c>
      <c r="B480" s="7" t="s">
        <v>1863</v>
      </c>
      <c r="C480" s="7" t="s">
        <v>2147</v>
      </c>
      <c r="D480" s="7" t="s">
        <v>1811</v>
      </c>
      <c r="E480" s="7" t="s">
        <v>1811</v>
      </c>
      <c r="F480" s="7" t="s">
        <v>1811</v>
      </c>
      <c r="G480" s="7" t="s">
        <v>1812</v>
      </c>
      <c r="H480" s="7" t="s">
        <v>2139</v>
      </c>
      <c r="I480" s="7"/>
      <c r="J480" s="7" t="s">
        <v>1811</v>
      </c>
      <c r="K480" s="7"/>
      <c r="L480" s="4"/>
      <c r="M480" s="4"/>
      <c r="N480" s="4"/>
      <c r="O480" s="4"/>
      <c r="P480" s="4"/>
      <c r="Q480" s="4"/>
      <c r="R480" s="4"/>
      <c r="S480" s="4"/>
      <c r="T480" s="4"/>
    </row>
    <row r="481">
      <c r="A481" s="7" t="s">
        <v>630</v>
      </c>
      <c r="B481" s="7" t="s">
        <v>1863</v>
      </c>
      <c r="C481" s="7" t="s">
        <v>2147</v>
      </c>
      <c r="D481" s="7" t="s">
        <v>1811</v>
      </c>
      <c r="E481" s="7" t="s">
        <v>1811</v>
      </c>
      <c r="F481" s="7" t="s">
        <v>1811</v>
      </c>
      <c r="G481" s="7" t="s">
        <v>1812</v>
      </c>
      <c r="H481" s="7" t="s">
        <v>2139</v>
      </c>
      <c r="I481" s="7"/>
      <c r="J481" s="7" t="s">
        <v>1811</v>
      </c>
      <c r="K481" s="7"/>
      <c r="L481" s="4"/>
      <c r="M481" s="4"/>
      <c r="N481" s="4"/>
      <c r="O481" s="4"/>
      <c r="P481" s="4"/>
      <c r="Q481" s="4"/>
      <c r="R481" s="4"/>
      <c r="S481" s="4"/>
      <c r="T481" s="4"/>
    </row>
    <row r="482">
      <c r="A482" s="7" t="s">
        <v>631</v>
      </c>
      <c r="B482" s="7" t="s">
        <v>1863</v>
      </c>
      <c r="C482" s="7" t="s">
        <v>2147</v>
      </c>
      <c r="D482" s="7" t="s">
        <v>1811</v>
      </c>
      <c r="E482" s="7" t="s">
        <v>1811</v>
      </c>
      <c r="F482" s="7" t="s">
        <v>1811</v>
      </c>
      <c r="G482" s="7" t="s">
        <v>1812</v>
      </c>
      <c r="H482" s="7" t="s">
        <v>2139</v>
      </c>
      <c r="I482" s="7"/>
      <c r="J482" s="7" t="s">
        <v>1811</v>
      </c>
      <c r="K482" s="7"/>
      <c r="L482" s="4"/>
      <c r="M482" s="4"/>
      <c r="N482" s="4"/>
      <c r="O482" s="4"/>
      <c r="P482" s="4"/>
      <c r="Q482" s="4"/>
      <c r="R482" s="4"/>
      <c r="S482" s="4"/>
      <c r="T482" s="4"/>
    </row>
    <row r="483">
      <c r="A483" s="7" t="s">
        <v>632</v>
      </c>
      <c r="B483" s="7" t="s">
        <v>1874</v>
      </c>
      <c r="C483" s="7" t="s">
        <v>2148</v>
      </c>
      <c r="D483" s="7" t="s">
        <v>1811</v>
      </c>
      <c r="E483" s="7" t="s">
        <v>1811</v>
      </c>
      <c r="F483" s="7" t="s">
        <v>1811</v>
      </c>
      <c r="G483" s="7" t="s">
        <v>1812</v>
      </c>
      <c r="H483" s="7" t="s">
        <v>2139</v>
      </c>
      <c r="I483" s="7"/>
      <c r="J483" s="7" t="s">
        <v>1811</v>
      </c>
      <c r="K483" s="7"/>
      <c r="L483" s="4"/>
      <c r="M483" s="4"/>
      <c r="N483" s="4"/>
      <c r="O483" s="4"/>
      <c r="P483" s="4"/>
      <c r="Q483" s="4"/>
      <c r="R483" s="4"/>
      <c r="S483" s="4"/>
      <c r="T483" s="4"/>
    </row>
    <row r="484">
      <c r="A484" s="7" t="s">
        <v>633</v>
      </c>
      <c r="B484" s="7" t="s">
        <v>1874</v>
      </c>
      <c r="C484" s="7" t="s">
        <v>2148</v>
      </c>
      <c r="D484" s="7" t="s">
        <v>1811</v>
      </c>
      <c r="E484" s="7" t="s">
        <v>1811</v>
      </c>
      <c r="F484" s="7" t="s">
        <v>1811</v>
      </c>
      <c r="G484" s="7" t="s">
        <v>1812</v>
      </c>
      <c r="H484" s="7" t="s">
        <v>2139</v>
      </c>
      <c r="I484" s="7"/>
      <c r="J484" s="7" t="s">
        <v>1811</v>
      </c>
      <c r="K484" s="7"/>
      <c r="L484" s="4"/>
      <c r="M484" s="4"/>
      <c r="N484" s="4"/>
      <c r="O484" s="4"/>
      <c r="P484" s="4"/>
      <c r="Q484" s="4"/>
      <c r="R484" s="4"/>
      <c r="S484" s="4"/>
      <c r="T484" s="4"/>
    </row>
    <row r="485">
      <c r="A485" s="7" t="s">
        <v>634</v>
      </c>
      <c r="B485" s="7" t="s">
        <v>1874</v>
      </c>
      <c r="C485" s="7" t="s">
        <v>2148</v>
      </c>
      <c r="D485" s="7" t="s">
        <v>1811</v>
      </c>
      <c r="E485" s="7" t="s">
        <v>1811</v>
      </c>
      <c r="F485" s="7" t="s">
        <v>1811</v>
      </c>
      <c r="G485" s="7" t="s">
        <v>1812</v>
      </c>
      <c r="H485" s="7" t="s">
        <v>2139</v>
      </c>
      <c r="I485" s="7"/>
      <c r="J485" s="7" t="s">
        <v>1811</v>
      </c>
      <c r="K485" s="7"/>
      <c r="L485" s="4"/>
      <c r="M485" s="4"/>
      <c r="N485" s="4"/>
      <c r="O485" s="4"/>
      <c r="P485" s="4"/>
      <c r="Q485" s="4"/>
      <c r="R485" s="4"/>
      <c r="S485" s="4"/>
      <c r="T485" s="4"/>
    </row>
    <row r="486">
      <c r="A486" s="7" t="s">
        <v>635</v>
      </c>
      <c r="B486" s="7" t="s">
        <v>1874</v>
      </c>
      <c r="C486" s="7" t="s">
        <v>2148</v>
      </c>
      <c r="D486" s="7" t="s">
        <v>1811</v>
      </c>
      <c r="E486" s="7" t="s">
        <v>1811</v>
      </c>
      <c r="F486" s="7" t="s">
        <v>1811</v>
      </c>
      <c r="G486" s="7" t="s">
        <v>1812</v>
      </c>
      <c r="H486" s="7" t="s">
        <v>2139</v>
      </c>
      <c r="I486" s="7"/>
      <c r="J486" s="7" t="s">
        <v>1811</v>
      </c>
      <c r="K486" s="7"/>
      <c r="L486" s="4"/>
      <c r="M486" s="4"/>
      <c r="N486" s="4"/>
      <c r="O486" s="4"/>
      <c r="P486" s="4"/>
      <c r="Q486" s="4"/>
      <c r="R486" s="4"/>
      <c r="S486" s="4"/>
      <c r="T486" s="4"/>
    </row>
    <row r="487">
      <c r="A487" s="7" t="s">
        <v>636</v>
      </c>
      <c r="B487" s="7" t="s">
        <v>1959</v>
      </c>
      <c r="C487" s="7" t="s">
        <v>1859</v>
      </c>
      <c r="D487" s="7" t="s">
        <v>1811</v>
      </c>
      <c r="E487" s="7" t="s">
        <v>1811</v>
      </c>
      <c r="F487" s="7" t="s">
        <v>1811</v>
      </c>
      <c r="G487" s="7" t="s">
        <v>1812</v>
      </c>
      <c r="H487" s="7" t="s">
        <v>2139</v>
      </c>
      <c r="I487" s="7"/>
      <c r="J487" s="7" t="s">
        <v>1811</v>
      </c>
      <c r="K487" s="7"/>
      <c r="L487" s="4"/>
      <c r="M487" s="4"/>
      <c r="N487" s="4"/>
      <c r="O487" s="4"/>
      <c r="P487" s="4"/>
      <c r="Q487" s="4"/>
      <c r="R487" s="4"/>
      <c r="S487" s="4"/>
      <c r="T487" s="4"/>
    </row>
    <row r="488">
      <c r="A488" s="7" t="s">
        <v>637</v>
      </c>
      <c r="B488" s="7" t="s">
        <v>1849</v>
      </c>
      <c r="C488" s="7" t="s">
        <v>2149</v>
      </c>
      <c r="D488" s="7" t="s">
        <v>1811</v>
      </c>
      <c r="E488" s="7" t="s">
        <v>1811</v>
      </c>
      <c r="F488" s="7" t="s">
        <v>1811</v>
      </c>
      <c r="G488" s="7" t="s">
        <v>1812</v>
      </c>
      <c r="H488" s="7" t="s">
        <v>2139</v>
      </c>
      <c r="I488" s="7"/>
      <c r="J488" s="7" t="s">
        <v>1811</v>
      </c>
      <c r="K488" s="7"/>
      <c r="L488" s="4"/>
      <c r="M488" s="4"/>
      <c r="N488" s="4"/>
      <c r="O488" s="4"/>
      <c r="P488" s="4"/>
      <c r="Q488" s="4"/>
      <c r="R488" s="4"/>
      <c r="S488" s="4"/>
      <c r="T488" s="4"/>
    </row>
    <row r="489">
      <c r="A489" s="7" t="s">
        <v>638</v>
      </c>
      <c r="B489" s="7" t="s">
        <v>1849</v>
      </c>
      <c r="C489" s="7" t="s">
        <v>2149</v>
      </c>
      <c r="D489" s="7" t="s">
        <v>1811</v>
      </c>
      <c r="E489" s="7" t="s">
        <v>1811</v>
      </c>
      <c r="F489" s="7" t="s">
        <v>1811</v>
      </c>
      <c r="G489" s="7" t="s">
        <v>1812</v>
      </c>
      <c r="H489" s="7" t="s">
        <v>2139</v>
      </c>
      <c r="I489" s="7"/>
      <c r="J489" s="7" t="s">
        <v>1811</v>
      </c>
      <c r="K489" s="7"/>
      <c r="L489" s="4"/>
      <c r="M489" s="4"/>
      <c r="N489" s="4"/>
      <c r="O489" s="4"/>
      <c r="P489" s="4"/>
      <c r="Q489" s="4"/>
      <c r="R489" s="4"/>
      <c r="S489" s="4"/>
      <c r="T489" s="4"/>
    </row>
    <row r="490">
      <c r="A490" s="7" t="s">
        <v>639</v>
      </c>
      <c r="B490" s="7" t="s">
        <v>1849</v>
      </c>
      <c r="C490" s="7" t="s">
        <v>2149</v>
      </c>
      <c r="D490" s="7" t="s">
        <v>1811</v>
      </c>
      <c r="E490" s="7" t="s">
        <v>1811</v>
      </c>
      <c r="F490" s="7" t="s">
        <v>1811</v>
      </c>
      <c r="G490" s="7" t="s">
        <v>1812</v>
      </c>
      <c r="H490" s="7" t="s">
        <v>2139</v>
      </c>
      <c r="I490" s="7"/>
      <c r="J490" s="7" t="s">
        <v>1811</v>
      </c>
      <c r="K490" s="7"/>
      <c r="L490" s="4"/>
      <c r="M490" s="4"/>
      <c r="N490" s="4"/>
      <c r="O490" s="4"/>
      <c r="P490" s="4"/>
      <c r="Q490" s="4"/>
      <c r="R490" s="4"/>
      <c r="S490" s="4"/>
      <c r="T490" s="4"/>
    </row>
    <row r="491">
      <c r="A491" s="7" t="s">
        <v>640</v>
      </c>
      <c r="B491" s="7" t="s">
        <v>1849</v>
      </c>
      <c r="C491" s="7" t="s">
        <v>2149</v>
      </c>
      <c r="D491" s="7" t="s">
        <v>1811</v>
      </c>
      <c r="E491" s="7" t="s">
        <v>1811</v>
      </c>
      <c r="F491" s="7" t="s">
        <v>1811</v>
      </c>
      <c r="G491" s="7" t="s">
        <v>1812</v>
      </c>
      <c r="H491" s="7" t="s">
        <v>2139</v>
      </c>
      <c r="I491" s="7"/>
      <c r="J491" s="7" t="s">
        <v>1811</v>
      </c>
      <c r="K491" s="7"/>
      <c r="L491" s="4"/>
      <c r="M491" s="4"/>
      <c r="N491" s="4"/>
      <c r="O491" s="4"/>
      <c r="P491" s="4"/>
      <c r="Q491" s="4"/>
      <c r="R491" s="4"/>
      <c r="S491" s="4"/>
      <c r="T491" s="4"/>
    </row>
    <row r="492">
      <c r="A492" s="7" t="s">
        <v>641</v>
      </c>
      <c r="B492" s="7" t="s">
        <v>1882</v>
      </c>
      <c r="C492" s="7" t="s">
        <v>2150</v>
      </c>
      <c r="D492" s="7" t="s">
        <v>1811</v>
      </c>
      <c r="E492" s="7" t="s">
        <v>1811</v>
      </c>
      <c r="F492" s="7" t="s">
        <v>1811</v>
      </c>
      <c r="G492" s="7" t="s">
        <v>1812</v>
      </c>
      <c r="H492" s="7" t="s">
        <v>2139</v>
      </c>
      <c r="I492" s="7"/>
      <c r="J492" s="7" t="s">
        <v>1811</v>
      </c>
      <c r="K492" s="7"/>
      <c r="L492" s="4"/>
      <c r="M492" s="4"/>
      <c r="N492" s="4"/>
      <c r="O492" s="4"/>
      <c r="P492" s="4"/>
      <c r="Q492" s="4"/>
      <c r="R492" s="4"/>
      <c r="S492" s="4"/>
      <c r="T492" s="4"/>
    </row>
    <row r="493">
      <c r="A493" s="7" t="s">
        <v>642</v>
      </c>
      <c r="B493" s="7" t="s">
        <v>1882</v>
      </c>
      <c r="C493" s="7" t="s">
        <v>2150</v>
      </c>
      <c r="D493" s="7" t="s">
        <v>1811</v>
      </c>
      <c r="E493" s="7" t="s">
        <v>1811</v>
      </c>
      <c r="F493" s="7" t="s">
        <v>1811</v>
      </c>
      <c r="G493" s="7" t="s">
        <v>1812</v>
      </c>
      <c r="H493" s="7" t="s">
        <v>2139</v>
      </c>
      <c r="I493" s="7"/>
      <c r="J493" s="7" t="s">
        <v>1811</v>
      </c>
      <c r="K493" s="7"/>
      <c r="L493" s="4"/>
      <c r="M493" s="4"/>
      <c r="N493" s="4"/>
      <c r="O493" s="4"/>
      <c r="P493" s="4"/>
      <c r="Q493" s="4"/>
      <c r="R493" s="4"/>
      <c r="S493" s="4"/>
      <c r="T493" s="4"/>
    </row>
    <row r="494">
      <c r="A494" s="7" t="s">
        <v>643</v>
      </c>
      <c r="B494" s="7" t="s">
        <v>1882</v>
      </c>
      <c r="C494" s="7" t="s">
        <v>2150</v>
      </c>
      <c r="D494" s="7" t="s">
        <v>1811</v>
      </c>
      <c r="E494" s="7" t="s">
        <v>1811</v>
      </c>
      <c r="F494" s="7" t="s">
        <v>1811</v>
      </c>
      <c r="G494" s="7" t="s">
        <v>1812</v>
      </c>
      <c r="H494" s="7" t="s">
        <v>2139</v>
      </c>
      <c r="I494" s="7"/>
      <c r="J494" s="7" t="s">
        <v>1811</v>
      </c>
      <c r="K494" s="7"/>
      <c r="L494" s="4"/>
      <c r="M494" s="4"/>
      <c r="N494" s="4"/>
      <c r="O494" s="4"/>
      <c r="P494" s="4"/>
      <c r="Q494" s="4"/>
      <c r="R494" s="4"/>
      <c r="S494" s="4"/>
      <c r="T494" s="4"/>
    </row>
    <row r="495">
      <c r="A495" s="7" t="s">
        <v>644</v>
      </c>
      <c r="B495" s="7" t="s">
        <v>1882</v>
      </c>
      <c r="C495" s="7" t="s">
        <v>2150</v>
      </c>
      <c r="D495" s="7" t="s">
        <v>1811</v>
      </c>
      <c r="E495" s="7" t="s">
        <v>1811</v>
      </c>
      <c r="F495" s="7" t="s">
        <v>1811</v>
      </c>
      <c r="G495" s="7" t="s">
        <v>1812</v>
      </c>
      <c r="H495" s="7" t="s">
        <v>2139</v>
      </c>
      <c r="I495" s="7"/>
      <c r="J495" s="7" t="s">
        <v>1811</v>
      </c>
      <c r="K495" s="7"/>
      <c r="L495" s="4"/>
      <c r="M495" s="4"/>
      <c r="N495" s="4"/>
      <c r="O495" s="4"/>
      <c r="P495" s="4"/>
      <c r="Q495" s="4"/>
      <c r="R495" s="4"/>
      <c r="S495" s="4"/>
      <c r="T495" s="4"/>
    </row>
    <row r="496">
      <c r="A496" s="7" t="s">
        <v>645</v>
      </c>
      <c r="B496" s="7" t="s">
        <v>1882</v>
      </c>
      <c r="C496" s="7" t="s">
        <v>2150</v>
      </c>
      <c r="D496" s="7" t="s">
        <v>1811</v>
      </c>
      <c r="E496" s="7" t="s">
        <v>1811</v>
      </c>
      <c r="F496" s="7" t="s">
        <v>1811</v>
      </c>
      <c r="G496" s="7" t="s">
        <v>1812</v>
      </c>
      <c r="H496" s="7" t="s">
        <v>2139</v>
      </c>
      <c r="I496" s="7"/>
      <c r="J496" s="7" t="s">
        <v>1811</v>
      </c>
      <c r="K496" s="7"/>
      <c r="L496" s="4"/>
      <c r="M496" s="4"/>
      <c r="N496" s="4"/>
      <c r="O496" s="4"/>
      <c r="P496" s="4"/>
      <c r="Q496" s="4"/>
      <c r="R496" s="4"/>
      <c r="S496" s="4"/>
      <c r="T496" s="4"/>
    </row>
    <row r="497">
      <c r="A497" s="7" t="s">
        <v>646</v>
      </c>
      <c r="B497" s="7" t="s">
        <v>1882</v>
      </c>
      <c r="C497" s="7" t="s">
        <v>2150</v>
      </c>
      <c r="D497" s="7" t="s">
        <v>1811</v>
      </c>
      <c r="E497" s="7" t="s">
        <v>1811</v>
      </c>
      <c r="F497" s="7" t="s">
        <v>1811</v>
      </c>
      <c r="G497" s="7" t="s">
        <v>1812</v>
      </c>
      <c r="H497" s="7" t="s">
        <v>2139</v>
      </c>
      <c r="I497" s="7"/>
      <c r="J497" s="7" t="s">
        <v>1811</v>
      </c>
      <c r="K497" s="7"/>
      <c r="L497" s="4"/>
      <c r="M497" s="4"/>
      <c r="N497" s="4"/>
      <c r="O497" s="4"/>
      <c r="P497" s="4"/>
      <c r="Q497" s="4"/>
      <c r="R497" s="4"/>
      <c r="S497" s="4"/>
      <c r="T497" s="4"/>
    </row>
    <row r="498">
      <c r="A498" s="7" t="s">
        <v>647</v>
      </c>
      <c r="B498" s="7" t="s">
        <v>1891</v>
      </c>
      <c r="C498" s="7" t="s">
        <v>2095</v>
      </c>
      <c r="D498" s="7" t="s">
        <v>1811</v>
      </c>
      <c r="E498" s="7" t="s">
        <v>1811</v>
      </c>
      <c r="F498" s="7" t="s">
        <v>1811</v>
      </c>
      <c r="G498" s="7" t="s">
        <v>1812</v>
      </c>
      <c r="H498" s="7" t="s">
        <v>2139</v>
      </c>
      <c r="I498" s="7"/>
      <c r="J498" s="7" t="s">
        <v>1811</v>
      </c>
      <c r="K498" s="7"/>
      <c r="L498" s="4"/>
      <c r="M498" s="4"/>
      <c r="N498" s="4"/>
      <c r="O498" s="4"/>
      <c r="P498" s="4"/>
      <c r="Q498" s="4"/>
      <c r="R498" s="4"/>
      <c r="S498" s="4"/>
      <c r="T498" s="4"/>
    </row>
    <row r="499">
      <c r="A499" s="7" t="s">
        <v>648</v>
      </c>
      <c r="B499" s="7" t="s">
        <v>1891</v>
      </c>
      <c r="C499" s="7" t="s">
        <v>2095</v>
      </c>
      <c r="D499" s="7" t="s">
        <v>1811</v>
      </c>
      <c r="E499" s="7" t="s">
        <v>1811</v>
      </c>
      <c r="F499" s="7" t="s">
        <v>1811</v>
      </c>
      <c r="G499" s="7" t="s">
        <v>1812</v>
      </c>
      <c r="H499" s="7" t="s">
        <v>2139</v>
      </c>
      <c r="I499" s="7"/>
      <c r="J499" s="7" t="s">
        <v>1811</v>
      </c>
      <c r="K499" s="7"/>
      <c r="L499" s="4"/>
      <c r="M499" s="4"/>
      <c r="N499" s="4"/>
      <c r="O499" s="4"/>
      <c r="P499" s="4"/>
      <c r="Q499" s="4"/>
      <c r="R499" s="4"/>
      <c r="S499" s="4"/>
      <c r="T499" s="4"/>
    </row>
    <row r="500">
      <c r="A500" s="7" t="s">
        <v>649</v>
      </c>
      <c r="B500" s="7" t="s">
        <v>1891</v>
      </c>
      <c r="C500" s="7" t="s">
        <v>2095</v>
      </c>
      <c r="D500" s="7" t="s">
        <v>1811</v>
      </c>
      <c r="E500" s="7" t="s">
        <v>1811</v>
      </c>
      <c r="F500" s="7" t="s">
        <v>1811</v>
      </c>
      <c r="G500" s="7" t="s">
        <v>1812</v>
      </c>
      <c r="H500" s="7" t="s">
        <v>2139</v>
      </c>
      <c r="I500" s="7"/>
      <c r="J500" s="7" t="s">
        <v>1811</v>
      </c>
      <c r="K500" s="7"/>
      <c r="L500" s="4"/>
      <c r="M500" s="4"/>
      <c r="N500" s="4"/>
      <c r="O500" s="4"/>
      <c r="P500" s="4"/>
      <c r="Q500" s="4"/>
      <c r="R500" s="4"/>
      <c r="S500" s="4"/>
      <c r="T500" s="4"/>
    </row>
    <row r="501">
      <c r="A501" s="7" t="s">
        <v>650</v>
      </c>
      <c r="B501" s="7" t="s">
        <v>1891</v>
      </c>
      <c r="C501" s="7" t="s">
        <v>2095</v>
      </c>
      <c r="D501" s="7" t="s">
        <v>1811</v>
      </c>
      <c r="E501" s="7" t="s">
        <v>1811</v>
      </c>
      <c r="F501" s="7" t="s">
        <v>1811</v>
      </c>
      <c r="G501" s="7" t="s">
        <v>1812</v>
      </c>
      <c r="H501" s="7" t="s">
        <v>2139</v>
      </c>
      <c r="I501" s="7"/>
      <c r="J501" s="7" t="s">
        <v>1811</v>
      </c>
      <c r="K501" s="7"/>
      <c r="L501" s="4"/>
      <c r="M501" s="4"/>
      <c r="N501" s="4"/>
      <c r="O501" s="4"/>
      <c r="P501" s="4"/>
      <c r="Q501" s="4"/>
      <c r="R501" s="4"/>
      <c r="S501" s="4"/>
      <c r="T501" s="4"/>
    </row>
    <row r="502">
      <c r="A502" s="7" t="s">
        <v>651</v>
      </c>
      <c r="B502" s="7" t="s">
        <v>1886</v>
      </c>
      <c r="C502" s="7" t="s">
        <v>2151</v>
      </c>
      <c r="D502" s="7" t="s">
        <v>1811</v>
      </c>
      <c r="E502" s="7" t="s">
        <v>1811</v>
      </c>
      <c r="F502" s="7" t="s">
        <v>1811</v>
      </c>
      <c r="G502" s="7" t="s">
        <v>1812</v>
      </c>
      <c r="H502" s="7" t="s">
        <v>2139</v>
      </c>
      <c r="I502" s="7"/>
      <c r="J502" s="7" t="s">
        <v>1811</v>
      </c>
      <c r="K502" s="7"/>
      <c r="L502" s="4"/>
      <c r="M502" s="4"/>
      <c r="N502" s="4"/>
      <c r="O502" s="4"/>
      <c r="P502" s="4"/>
      <c r="Q502" s="4"/>
      <c r="R502" s="4"/>
      <c r="S502" s="4"/>
      <c r="T502" s="4"/>
    </row>
    <row r="503">
      <c r="A503" s="7" t="s">
        <v>652</v>
      </c>
      <c r="B503" s="7" t="s">
        <v>1886</v>
      </c>
      <c r="C503" s="7" t="s">
        <v>2151</v>
      </c>
      <c r="D503" s="7" t="s">
        <v>1811</v>
      </c>
      <c r="E503" s="7" t="s">
        <v>1811</v>
      </c>
      <c r="F503" s="7" t="s">
        <v>1811</v>
      </c>
      <c r="G503" s="7" t="s">
        <v>1812</v>
      </c>
      <c r="H503" s="7" t="s">
        <v>2139</v>
      </c>
      <c r="I503" s="7"/>
      <c r="J503" s="7" t="s">
        <v>1811</v>
      </c>
      <c r="K503" s="7"/>
      <c r="L503" s="4"/>
      <c r="M503" s="4"/>
      <c r="N503" s="4"/>
      <c r="O503" s="4"/>
      <c r="P503" s="4"/>
      <c r="Q503" s="4"/>
      <c r="R503" s="4"/>
      <c r="S503" s="4"/>
      <c r="T503" s="4"/>
    </row>
    <row r="504">
      <c r="A504" s="7" t="s">
        <v>653</v>
      </c>
      <c r="B504" s="7" t="s">
        <v>1886</v>
      </c>
      <c r="C504" s="7" t="s">
        <v>2151</v>
      </c>
      <c r="D504" s="7" t="s">
        <v>1811</v>
      </c>
      <c r="E504" s="7" t="s">
        <v>1811</v>
      </c>
      <c r="F504" s="7" t="s">
        <v>1811</v>
      </c>
      <c r="G504" s="7" t="s">
        <v>1812</v>
      </c>
      <c r="H504" s="7" t="s">
        <v>2139</v>
      </c>
      <c r="I504" s="7"/>
      <c r="J504" s="7" t="s">
        <v>1811</v>
      </c>
      <c r="K504" s="7"/>
      <c r="L504" s="4"/>
      <c r="M504" s="4"/>
      <c r="N504" s="4"/>
      <c r="O504" s="4"/>
      <c r="P504" s="4"/>
      <c r="Q504" s="4"/>
      <c r="R504" s="4"/>
      <c r="S504" s="4"/>
      <c r="T504" s="4"/>
    </row>
    <row r="505">
      <c r="A505" s="7" t="s">
        <v>654</v>
      </c>
      <c r="B505" s="7" t="s">
        <v>1886</v>
      </c>
      <c r="C505" s="7" t="s">
        <v>2151</v>
      </c>
      <c r="D505" s="7" t="s">
        <v>1811</v>
      </c>
      <c r="E505" s="7" t="s">
        <v>1811</v>
      </c>
      <c r="F505" s="7" t="s">
        <v>1811</v>
      </c>
      <c r="G505" s="7" t="s">
        <v>1812</v>
      </c>
      <c r="H505" s="7" t="s">
        <v>2139</v>
      </c>
      <c r="I505" s="7"/>
      <c r="J505" s="7" t="s">
        <v>1811</v>
      </c>
      <c r="K505" s="7"/>
      <c r="L505" s="4"/>
      <c r="M505" s="4"/>
      <c r="N505" s="4"/>
      <c r="O505" s="4"/>
      <c r="P505" s="4"/>
      <c r="Q505" s="4"/>
      <c r="R505" s="4"/>
      <c r="S505" s="4"/>
      <c r="T505" s="4"/>
    </row>
    <row r="506">
      <c r="A506" s="7" t="s">
        <v>655</v>
      </c>
      <c r="B506" s="7" t="s">
        <v>2079</v>
      </c>
      <c r="C506" s="7" t="s">
        <v>2098</v>
      </c>
      <c r="D506" s="7" t="s">
        <v>1811</v>
      </c>
      <c r="E506" s="7" t="s">
        <v>1811</v>
      </c>
      <c r="F506" s="7" t="s">
        <v>1811</v>
      </c>
      <c r="G506" s="7" t="s">
        <v>1812</v>
      </c>
      <c r="H506" s="7" t="s">
        <v>2139</v>
      </c>
      <c r="I506" s="7"/>
      <c r="J506" s="7" t="s">
        <v>1811</v>
      </c>
      <c r="K506" s="7"/>
      <c r="L506" s="4"/>
      <c r="M506" s="4"/>
      <c r="N506" s="4"/>
      <c r="O506" s="4"/>
      <c r="P506" s="4"/>
      <c r="Q506" s="4"/>
      <c r="R506" s="4"/>
      <c r="S506" s="4"/>
      <c r="T506" s="4"/>
    </row>
    <row r="507">
      <c r="A507" s="7" t="s">
        <v>656</v>
      </c>
      <c r="B507" s="7" t="s">
        <v>1882</v>
      </c>
      <c r="C507" s="7" t="s">
        <v>2152</v>
      </c>
      <c r="D507" s="7" t="s">
        <v>1811</v>
      </c>
      <c r="E507" s="7" t="s">
        <v>1811</v>
      </c>
      <c r="F507" s="7" t="s">
        <v>1811</v>
      </c>
      <c r="G507" s="7" t="s">
        <v>1812</v>
      </c>
      <c r="H507" s="7" t="s">
        <v>2139</v>
      </c>
      <c r="I507" s="7"/>
      <c r="J507" s="7" t="s">
        <v>1811</v>
      </c>
      <c r="K507" s="7"/>
      <c r="L507" s="4"/>
      <c r="M507" s="4"/>
      <c r="N507" s="4"/>
      <c r="O507" s="4"/>
      <c r="P507" s="4"/>
      <c r="Q507" s="4"/>
      <c r="R507" s="4"/>
      <c r="S507" s="4"/>
      <c r="T507" s="4"/>
    </row>
    <row r="508">
      <c r="A508" s="7" t="s">
        <v>657</v>
      </c>
      <c r="B508" s="7" t="s">
        <v>1809</v>
      </c>
      <c r="C508" s="7" t="s">
        <v>2153</v>
      </c>
      <c r="D508" s="7" t="s">
        <v>1811</v>
      </c>
      <c r="E508" s="7" t="s">
        <v>1811</v>
      </c>
      <c r="F508" s="7" t="s">
        <v>1811</v>
      </c>
      <c r="G508" s="7" t="s">
        <v>1812</v>
      </c>
      <c r="H508" s="7" t="s">
        <v>2139</v>
      </c>
      <c r="I508" s="7"/>
      <c r="J508" s="7" t="s">
        <v>1811</v>
      </c>
      <c r="K508" s="7"/>
      <c r="L508" s="4"/>
      <c r="M508" s="4"/>
      <c r="N508" s="4"/>
      <c r="O508" s="4"/>
      <c r="P508" s="4"/>
      <c r="Q508" s="4"/>
      <c r="R508" s="4"/>
      <c r="S508" s="4"/>
      <c r="T508" s="4"/>
    </row>
    <row r="509">
      <c r="A509" s="7" t="s">
        <v>658</v>
      </c>
      <c r="B509" s="7" t="s">
        <v>1815</v>
      </c>
      <c r="C509" s="7" t="s">
        <v>2154</v>
      </c>
      <c r="D509" s="7" t="s">
        <v>1811</v>
      </c>
      <c r="E509" s="7" t="s">
        <v>1811</v>
      </c>
      <c r="F509" s="7" t="s">
        <v>1811</v>
      </c>
      <c r="G509" s="7" t="s">
        <v>1812</v>
      </c>
      <c r="H509" s="7" t="s">
        <v>2139</v>
      </c>
      <c r="I509" s="7"/>
      <c r="J509" s="7" t="s">
        <v>1811</v>
      </c>
      <c r="K509" s="7"/>
      <c r="L509" s="4"/>
      <c r="M509" s="4"/>
      <c r="N509" s="4"/>
      <c r="O509" s="4"/>
      <c r="P509" s="4"/>
      <c r="Q509" s="4"/>
      <c r="R509" s="4"/>
      <c r="S509" s="4"/>
      <c r="T509" s="4"/>
    </row>
    <row r="510">
      <c r="A510" s="7" t="s">
        <v>659</v>
      </c>
      <c r="B510" s="7" t="s">
        <v>1815</v>
      </c>
      <c r="C510" s="7" t="s">
        <v>2155</v>
      </c>
      <c r="D510" s="7" t="s">
        <v>1811</v>
      </c>
      <c r="E510" s="7" t="s">
        <v>1811</v>
      </c>
      <c r="F510" s="7" t="s">
        <v>1811</v>
      </c>
      <c r="G510" s="7" t="s">
        <v>1812</v>
      </c>
      <c r="H510" s="7" t="s">
        <v>2139</v>
      </c>
      <c r="I510" s="7"/>
      <c r="J510" s="7" t="s">
        <v>1811</v>
      </c>
      <c r="K510" s="7"/>
      <c r="L510" s="4"/>
      <c r="M510" s="4"/>
      <c r="N510" s="4"/>
      <c r="O510" s="4"/>
      <c r="P510" s="4"/>
      <c r="Q510" s="4"/>
      <c r="R510" s="4"/>
      <c r="S510" s="4"/>
      <c r="T510" s="4"/>
    </row>
    <row r="511">
      <c r="A511" s="7" t="s">
        <v>660</v>
      </c>
      <c r="B511" s="7" t="s">
        <v>1815</v>
      </c>
      <c r="C511" s="7" t="s">
        <v>2155</v>
      </c>
      <c r="D511" s="7" t="s">
        <v>1811</v>
      </c>
      <c r="E511" s="7" t="s">
        <v>1811</v>
      </c>
      <c r="F511" s="7" t="s">
        <v>1811</v>
      </c>
      <c r="G511" s="7" t="s">
        <v>1812</v>
      </c>
      <c r="H511" s="7" t="s">
        <v>2139</v>
      </c>
      <c r="I511" s="7"/>
      <c r="J511" s="7" t="s">
        <v>1811</v>
      </c>
      <c r="K511" s="7"/>
      <c r="L511" s="4"/>
      <c r="M511" s="4"/>
      <c r="N511" s="4"/>
      <c r="O511" s="4"/>
      <c r="P511" s="4"/>
      <c r="Q511" s="4"/>
      <c r="R511" s="4"/>
      <c r="S511" s="4"/>
      <c r="T511" s="4"/>
    </row>
    <row r="512">
      <c r="A512" s="7" t="s">
        <v>661</v>
      </c>
      <c r="B512" s="7" t="s">
        <v>1815</v>
      </c>
      <c r="C512" s="7" t="s">
        <v>2155</v>
      </c>
      <c r="D512" s="7" t="s">
        <v>1811</v>
      </c>
      <c r="E512" s="7" t="s">
        <v>1811</v>
      </c>
      <c r="F512" s="7" t="s">
        <v>1811</v>
      </c>
      <c r="G512" s="7" t="s">
        <v>1812</v>
      </c>
      <c r="H512" s="7" t="s">
        <v>2139</v>
      </c>
      <c r="I512" s="7"/>
      <c r="J512" s="7" t="s">
        <v>1811</v>
      </c>
      <c r="K512" s="7"/>
      <c r="L512" s="4"/>
      <c r="M512" s="4"/>
      <c r="N512" s="4"/>
      <c r="O512" s="4"/>
      <c r="P512" s="4"/>
      <c r="Q512" s="4"/>
      <c r="R512" s="4"/>
      <c r="S512" s="4"/>
      <c r="T512" s="4"/>
    </row>
    <row r="513">
      <c r="A513" s="7" t="s">
        <v>662</v>
      </c>
      <c r="B513" s="7" t="s">
        <v>1815</v>
      </c>
      <c r="C513" s="7" t="s">
        <v>2155</v>
      </c>
      <c r="D513" s="7" t="s">
        <v>1811</v>
      </c>
      <c r="E513" s="7" t="s">
        <v>1811</v>
      </c>
      <c r="F513" s="7" t="s">
        <v>1811</v>
      </c>
      <c r="G513" s="7" t="s">
        <v>1812</v>
      </c>
      <c r="H513" s="7" t="s">
        <v>2139</v>
      </c>
      <c r="I513" s="7"/>
      <c r="J513" s="7" t="s">
        <v>1811</v>
      </c>
      <c r="K513" s="7"/>
      <c r="L513" s="4"/>
      <c r="M513" s="4"/>
      <c r="N513" s="4"/>
      <c r="O513" s="4"/>
      <c r="P513" s="4"/>
      <c r="Q513" s="4"/>
      <c r="R513" s="4"/>
      <c r="S513" s="4"/>
      <c r="T513" s="4"/>
    </row>
    <row r="514">
      <c r="A514" s="7" t="s">
        <v>663</v>
      </c>
      <c r="B514" s="7" t="s">
        <v>1815</v>
      </c>
      <c r="C514" s="7" t="s">
        <v>2155</v>
      </c>
      <c r="D514" s="7" t="s">
        <v>1811</v>
      </c>
      <c r="E514" s="7" t="s">
        <v>1811</v>
      </c>
      <c r="F514" s="7" t="s">
        <v>1811</v>
      </c>
      <c r="G514" s="7" t="s">
        <v>1812</v>
      </c>
      <c r="H514" s="7" t="s">
        <v>2139</v>
      </c>
      <c r="I514" s="7"/>
      <c r="J514" s="7" t="s">
        <v>1811</v>
      </c>
      <c r="K514" s="7"/>
      <c r="L514" s="4"/>
      <c r="M514" s="4"/>
      <c r="N514" s="4"/>
      <c r="O514" s="4"/>
      <c r="P514" s="4"/>
      <c r="Q514" s="4"/>
      <c r="R514" s="4"/>
      <c r="S514" s="4"/>
      <c r="T514" s="4"/>
    </row>
    <row r="515">
      <c r="A515" s="7" t="s">
        <v>664</v>
      </c>
      <c r="B515" s="7" t="s">
        <v>1809</v>
      </c>
      <c r="C515" s="7" t="s">
        <v>1973</v>
      </c>
      <c r="D515" s="7" t="s">
        <v>1811</v>
      </c>
      <c r="E515" s="7" t="s">
        <v>1811</v>
      </c>
      <c r="F515" s="7" t="s">
        <v>1811</v>
      </c>
      <c r="G515" s="7" t="s">
        <v>1812</v>
      </c>
      <c r="H515" s="7" t="s">
        <v>2139</v>
      </c>
      <c r="I515" s="7"/>
      <c r="J515" s="7" t="s">
        <v>1811</v>
      </c>
      <c r="K515" s="7"/>
      <c r="L515" s="4"/>
      <c r="M515" s="4"/>
      <c r="N515" s="4"/>
      <c r="O515" s="4"/>
      <c r="P515" s="4"/>
      <c r="Q515" s="4"/>
      <c r="R515" s="4"/>
      <c r="S515" s="4"/>
      <c r="T515" s="4"/>
    </row>
    <row r="516">
      <c r="A516" s="7" t="s">
        <v>665</v>
      </c>
      <c r="B516" s="7" t="s">
        <v>1809</v>
      </c>
      <c r="C516" s="7" t="s">
        <v>1973</v>
      </c>
      <c r="D516" s="7" t="s">
        <v>1811</v>
      </c>
      <c r="E516" s="7" t="s">
        <v>1811</v>
      </c>
      <c r="F516" s="7" t="s">
        <v>1811</v>
      </c>
      <c r="G516" s="7" t="s">
        <v>1812</v>
      </c>
      <c r="H516" s="7" t="s">
        <v>2139</v>
      </c>
      <c r="I516" s="7"/>
      <c r="J516" s="7" t="s">
        <v>1811</v>
      </c>
      <c r="K516" s="7"/>
      <c r="L516" s="4"/>
      <c r="M516" s="4"/>
      <c r="N516" s="4"/>
      <c r="O516" s="4"/>
      <c r="P516" s="4"/>
      <c r="Q516" s="4"/>
      <c r="R516" s="4"/>
      <c r="S516" s="4"/>
      <c r="T516" s="4"/>
    </row>
    <row r="517">
      <c r="A517" s="7" t="s">
        <v>666</v>
      </c>
      <c r="B517" s="7" t="s">
        <v>1809</v>
      </c>
      <c r="C517" s="7" t="s">
        <v>1973</v>
      </c>
      <c r="D517" s="7" t="s">
        <v>1811</v>
      </c>
      <c r="E517" s="7" t="s">
        <v>1811</v>
      </c>
      <c r="F517" s="7" t="s">
        <v>1811</v>
      </c>
      <c r="G517" s="7" t="s">
        <v>1812</v>
      </c>
      <c r="H517" s="7" t="s">
        <v>2139</v>
      </c>
      <c r="I517" s="7"/>
      <c r="J517" s="7" t="s">
        <v>1811</v>
      </c>
      <c r="K517" s="7"/>
      <c r="L517" s="4"/>
      <c r="M517" s="4"/>
      <c r="N517" s="4"/>
      <c r="O517" s="4"/>
      <c r="P517" s="4"/>
      <c r="Q517" s="4"/>
      <c r="R517" s="4"/>
      <c r="S517" s="4"/>
      <c r="T517" s="4"/>
    </row>
    <row r="518">
      <c r="A518" s="7" t="s">
        <v>667</v>
      </c>
      <c r="B518" s="7" t="s">
        <v>1809</v>
      </c>
      <c r="C518" s="7" t="s">
        <v>1898</v>
      </c>
      <c r="D518" s="7" t="s">
        <v>1811</v>
      </c>
      <c r="E518" s="7" t="s">
        <v>1811</v>
      </c>
      <c r="F518" s="7" t="s">
        <v>1811</v>
      </c>
      <c r="G518" s="7" t="s">
        <v>1812</v>
      </c>
      <c r="H518" s="7" t="s">
        <v>2139</v>
      </c>
      <c r="I518" s="7"/>
      <c r="J518" s="7" t="s">
        <v>1811</v>
      </c>
      <c r="K518" s="7"/>
      <c r="L518" s="4"/>
      <c r="M518" s="4"/>
      <c r="N518" s="4"/>
      <c r="O518" s="4"/>
      <c r="P518" s="4"/>
      <c r="Q518" s="4"/>
      <c r="R518" s="4"/>
      <c r="S518" s="4"/>
      <c r="T518" s="4"/>
    </row>
    <row r="519">
      <c r="A519" s="7" t="s">
        <v>668</v>
      </c>
      <c r="B519" s="7" t="s">
        <v>1884</v>
      </c>
      <c r="C519" s="7" t="s">
        <v>2156</v>
      </c>
      <c r="D519" s="7" t="s">
        <v>1811</v>
      </c>
      <c r="E519" s="7" t="s">
        <v>1811</v>
      </c>
      <c r="F519" s="7" t="s">
        <v>1811</v>
      </c>
      <c r="G519" s="7" t="s">
        <v>1812</v>
      </c>
      <c r="H519" s="7" t="s">
        <v>2139</v>
      </c>
      <c r="I519" s="7"/>
      <c r="J519" s="7" t="s">
        <v>1811</v>
      </c>
      <c r="K519" s="7"/>
      <c r="L519" s="4"/>
      <c r="M519" s="4"/>
      <c r="N519" s="4"/>
      <c r="O519" s="4"/>
      <c r="P519" s="4"/>
      <c r="Q519" s="4"/>
      <c r="R519" s="4"/>
      <c r="S519" s="4"/>
      <c r="T519" s="4"/>
    </row>
    <row r="520">
      <c r="A520" s="7" t="s">
        <v>669</v>
      </c>
      <c r="B520" s="7" t="s">
        <v>1884</v>
      </c>
      <c r="C520" s="7" t="s">
        <v>2156</v>
      </c>
      <c r="D520" s="7" t="s">
        <v>1811</v>
      </c>
      <c r="E520" s="7" t="s">
        <v>1811</v>
      </c>
      <c r="F520" s="7" t="s">
        <v>1811</v>
      </c>
      <c r="G520" s="7" t="s">
        <v>1812</v>
      </c>
      <c r="H520" s="7" t="s">
        <v>2139</v>
      </c>
      <c r="I520" s="7"/>
      <c r="J520" s="7" t="s">
        <v>1811</v>
      </c>
      <c r="K520" s="7"/>
      <c r="L520" s="4"/>
      <c r="M520" s="4"/>
      <c r="N520" s="4"/>
      <c r="O520" s="4"/>
      <c r="P520" s="4"/>
      <c r="Q520" s="4"/>
      <c r="R520" s="4"/>
      <c r="S520" s="4"/>
      <c r="T520" s="4"/>
    </row>
    <row r="521">
      <c r="A521" s="7" t="s">
        <v>670</v>
      </c>
      <c r="B521" s="7" t="s">
        <v>1884</v>
      </c>
      <c r="C521" s="7" t="s">
        <v>2156</v>
      </c>
      <c r="D521" s="7" t="s">
        <v>1811</v>
      </c>
      <c r="E521" s="7" t="s">
        <v>1811</v>
      </c>
      <c r="F521" s="7" t="s">
        <v>1811</v>
      </c>
      <c r="G521" s="7" t="s">
        <v>1812</v>
      </c>
      <c r="H521" s="7" t="s">
        <v>2139</v>
      </c>
      <c r="I521" s="7"/>
      <c r="J521" s="7" t="s">
        <v>1811</v>
      </c>
      <c r="K521" s="7"/>
      <c r="L521" s="4"/>
      <c r="M521" s="4"/>
      <c r="N521" s="4"/>
      <c r="O521" s="4"/>
      <c r="P521" s="4"/>
      <c r="Q521" s="4"/>
      <c r="R521" s="4"/>
      <c r="S521" s="4"/>
      <c r="T521" s="4"/>
    </row>
    <row r="522">
      <c r="A522" s="7" t="s">
        <v>671</v>
      </c>
      <c r="B522" s="7" t="s">
        <v>1884</v>
      </c>
      <c r="C522" s="7" t="s">
        <v>2156</v>
      </c>
      <c r="D522" s="7" t="s">
        <v>1811</v>
      </c>
      <c r="E522" s="7" t="s">
        <v>1811</v>
      </c>
      <c r="F522" s="7" t="s">
        <v>1811</v>
      </c>
      <c r="G522" s="7" t="s">
        <v>1812</v>
      </c>
      <c r="H522" s="7" t="s">
        <v>2139</v>
      </c>
      <c r="I522" s="7"/>
      <c r="J522" s="7" t="s">
        <v>1811</v>
      </c>
      <c r="K522" s="7"/>
      <c r="L522" s="4"/>
      <c r="M522" s="4"/>
      <c r="N522" s="4"/>
      <c r="O522" s="4"/>
      <c r="P522" s="4"/>
      <c r="Q522" s="4"/>
      <c r="R522" s="4"/>
      <c r="S522" s="4"/>
      <c r="T522" s="4"/>
    </row>
    <row r="523">
      <c r="A523" s="7" t="s">
        <v>672</v>
      </c>
      <c r="B523" s="7" t="s">
        <v>1870</v>
      </c>
      <c r="C523" s="7" t="s">
        <v>2157</v>
      </c>
      <c r="D523" s="7" t="s">
        <v>1811</v>
      </c>
      <c r="E523" s="7" t="s">
        <v>1811</v>
      </c>
      <c r="F523" s="7" t="s">
        <v>1811</v>
      </c>
      <c r="G523" s="7" t="s">
        <v>1812</v>
      </c>
      <c r="H523" s="7" t="s">
        <v>2139</v>
      </c>
      <c r="I523" s="7"/>
      <c r="J523" s="7" t="s">
        <v>1811</v>
      </c>
      <c r="K523" s="7"/>
      <c r="L523" s="4"/>
      <c r="M523" s="4"/>
      <c r="N523" s="4"/>
      <c r="O523" s="4"/>
      <c r="P523" s="4"/>
      <c r="Q523" s="4"/>
      <c r="R523" s="4"/>
      <c r="S523" s="4"/>
      <c r="T523" s="4"/>
    </row>
    <row r="524">
      <c r="A524" s="7" t="s">
        <v>673</v>
      </c>
      <c r="B524" s="7" t="s">
        <v>1870</v>
      </c>
      <c r="C524" s="7" t="s">
        <v>2157</v>
      </c>
      <c r="D524" s="7" t="s">
        <v>1811</v>
      </c>
      <c r="E524" s="7" t="s">
        <v>1811</v>
      </c>
      <c r="F524" s="7" t="s">
        <v>1811</v>
      </c>
      <c r="G524" s="7" t="s">
        <v>1812</v>
      </c>
      <c r="H524" s="7" t="s">
        <v>2139</v>
      </c>
      <c r="I524" s="7"/>
      <c r="J524" s="7" t="s">
        <v>1811</v>
      </c>
      <c r="K524" s="7"/>
      <c r="L524" s="4"/>
      <c r="M524" s="4"/>
      <c r="N524" s="4"/>
      <c r="O524" s="4"/>
      <c r="P524" s="4"/>
      <c r="Q524" s="4"/>
      <c r="R524" s="4"/>
      <c r="S524" s="4"/>
      <c r="T524" s="4"/>
    </row>
    <row r="525">
      <c r="A525" s="7" t="s">
        <v>674</v>
      </c>
      <c r="B525" s="7" t="s">
        <v>1870</v>
      </c>
      <c r="C525" s="7" t="s">
        <v>2157</v>
      </c>
      <c r="D525" s="7" t="s">
        <v>1811</v>
      </c>
      <c r="E525" s="7" t="s">
        <v>1811</v>
      </c>
      <c r="F525" s="7" t="s">
        <v>1811</v>
      </c>
      <c r="G525" s="7" t="s">
        <v>1812</v>
      </c>
      <c r="H525" s="7" t="s">
        <v>2139</v>
      </c>
      <c r="I525" s="7"/>
      <c r="J525" s="7" t="s">
        <v>1811</v>
      </c>
      <c r="K525" s="7"/>
      <c r="L525" s="4"/>
      <c r="M525" s="4"/>
      <c r="N525" s="4"/>
      <c r="O525" s="4"/>
      <c r="P525" s="4"/>
      <c r="Q525" s="4"/>
      <c r="R525" s="4"/>
      <c r="S525" s="4"/>
      <c r="T525" s="4"/>
    </row>
    <row r="526">
      <c r="A526" s="7" t="s">
        <v>675</v>
      </c>
      <c r="B526" s="7" t="s">
        <v>1870</v>
      </c>
      <c r="C526" s="7" t="s">
        <v>2157</v>
      </c>
      <c r="D526" s="7" t="s">
        <v>1811</v>
      </c>
      <c r="E526" s="7" t="s">
        <v>1811</v>
      </c>
      <c r="F526" s="7" t="s">
        <v>1811</v>
      </c>
      <c r="G526" s="7" t="s">
        <v>1812</v>
      </c>
      <c r="H526" s="7" t="s">
        <v>2139</v>
      </c>
      <c r="I526" s="7"/>
      <c r="J526" s="7" t="s">
        <v>1811</v>
      </c>
      <c r="K526" s="7"/>
      <c r="L526" s="4"/>
      <c r="M526" s="4"/>
      <c r="N526" s="4"/>
      <c r="O526" s="4"/>
      <c r="P526" s="4"/>
      <c r="Q526" s="4"/>
      <c r="R526" s="4"/>
      <c r="S526" s="4"/>
      <c r="T526" s="4"/>
    </row>
    <row r="527">
      <c r="A527" s="7" t="s">
        <v>676</v>
      </c>
      <c r="B527" s="7" t="s">
        <v>1855</v>
      </c>
      <c r="C527" s="7" t="s">
        <v>2158</v>
      </c>
      <c r="D527" s="7" t="s">
        <v>1811</v>
      </c>
      <c r="E527" s="7" t="s">
        <v>1811</v>
      </c>
      <c r="F527" s="7" t="s">
        <v>1811</v>
      </c>
      <c r="G527" s="7" t="s">
        <v>1812</v>
      </c>
      <c r="H527" s="7" t="s">
        <v>2139</v>
      </c>
      <c r="I527" s="7"/>
      <c r="J527" s="7" t="s">
        <v>1811</v>
      </c>
      <c r="K527" s="7"/>
      <c r="L527" s="4"/>
      <c r="M527" s="4"/>
      <c r="N527" s="4"/>
      <c r="O527" s="4"/>
      <c r="P527" s="4"/>
      <c r="Q527" s="4"/>
      <c r="R527" s="4"/>
      <c r="S527" s="4"/>
      <c r="T527" s="4"/>
    </row>
    <row r="528">
      <c r="A528" s="7" t="s">
        <v>677</v>
      </c>
      <c r="B528" s="7" t="s">
        <v>1855</v>
      </c>
      <c r="C528" s="7" t="s">
        <v>2158</v>
      </c>
      <c r="D528" s="7" t="s">
        <v>1811</v>
      </c>
      <c r="E528" s="7" t="s">
        <v>1811</v>
      </c>
      <c r="F528" s="7" t="s">
        <v>1811</v>
      </c>
      <c r="G528" s="7" t="s">
        <v>1812</v>
      </c>
      <c r="H528" s="7" t="s">
        <v>2139</v>
      </c>
      <c r="I528" s="7"/>
      <c r="J528" s="7" t="s">
        <v>1811</v>
      </c>
      <c r="K528" s="7"/>
      <c r="L528" s="4"/>
      <c r="M528" s="4"/>
      <c r="N528" s="4"/>
      <c r="O528" s="4"/>
      <c r="P528" s="4"/>
      <c r="Q528" s="4"/>
      <c r="R528" s="4"/>
      <c r="S528" s="4"/>
      <c r="T528" s="4"/>
    </row>
    <row r="529">
      <c r="A529" s="7" t="s">
        <v>678</v>
      </c>
      <c r="B529" s="7" t="s">
        <v>1855</v>
      </c>
      <c r="C529" s="7" t="s">
        <v>2158</v>
      </c>
      <c r="D529" s="7" t="s">
        <v>1811</v>
      </c>
      <c r="E529" s="7" t="s">
        <v>1811</v>
      </c>
      <c r="F529" s="7" t="s">
        <v>1811</v>
      </c>
      <c r="G529" s="7" t="s">
        <v>1812</v>
      </c>
      <c r="H529" s="7" t="s">
        <v>2139</v>
      </c>
      <c r="I529" s="7"/>
      <c r="J529" s="7" t="s">
        <v>1811</v>
      </c>
      <c r="K529" s="7"/>
      <c r="L529" s="4"/>
      <c r="M529" s="4"/>
      <c r="N529" s="4"/>
      <c r="O529" s="4"/>
      <c r="P529" s="4"/>
      <c r="Q529" s="4"/>
      <c r="R529" s="4"/>
      <c r="S529" s="4"/>
      <c r="T529" s="4"/>
    </row>
    <row r="530">
      <c r="A530" s="7" t="s">
        <v>679</v>
      </c>
      <c r="B530" s="7" t="s">
        <v>1855</v>
      </c>
      <c r="C530" s="7" t="s">
        <v>2158</v>
      </c>
      <c r="D530" s="7" t="s">
        <v>1811</v>
      </c>
      <c r="E530" s="7" t="s">
        <v>1811</v>
      </c>
      <c r="F530" s="7" t="s">
        <v>1811</v>
      </c>
      <c r="G530" s="7" t="s">
        <v>1812</v>
      </c>
      <c r="H530" s="7" t="s">
        <v>2139</v>
      </c>
      <c r="I530" s="7"/>
      <c r="J530" s="7" t="s">
        <v>1811</v>
      </c>
      <c r="K530" s="7"/>
      <c r="L530" s="4"/>
      <c r="M530" s="4"/>
      <c r="N530" s="4"/>
      <c r="O530" s="4"/>
      <c r="P530" s="4"/>
      <c r="Q530" s="4"/>
      <c r="R530" s="4"/>
      <c r="S530" s="4"/>
      <c r="T530" s="4"/>
    </row>
    <row r="531">
      <c r="A531" s="7" t="s">
        <v>680</v>
      </c>
      <c r="B531" s="7" t="s">
        <v>2159</v>
      </c>
      <c r="C531" s="7" t="s">
        <v>2160</v>
      </c>
      <c r="D531" s="7" t="s">
        <v>1811</v>
      </c>
      <c r="E531" s="7" t="s">
        <v>1811</v>
      </c>
      <c r="F531" s="7" t="s">
        <v>1811</v>
      </c>
      <c r="G531" s="7" t="s">
        <v>1812</v>
      </c>
      <c r="H531" s="7" t="s">
        <v>2139</v>
      </c>
      <c r="I531" s="7"/>
      <c r="J531" s="7" t="s">
        <v>1811</v>
      </c>
      <c r="K531" s="7"/>
      <c r="L531" s="4"/>
      <c r="M531" s="4"/>
      <c r="N531" s="4"/>
      <c r="O531" s="4"/>
      <c r="P531" s="4"/>
      <c r="Q531" s="4"/>
      <c r="R531" s="4"/>
      <c r="S531" s="4"/>
      <c r="T531" s="4"/>
    </row>
    <row r="532">
      <c r="A532" s="7" t="s">
        <v>681</v>
      </c>
      <c r="B532" s="7" t="s">
        <v>1852</v>
      </c>
      <c r="C532" s="7" t="s">
        <v>2161</v>
      </c>
      <c r="D532" s="7" t="s">
        <v>1811</v>
      </c>
      <c r="E532" s="7" t="s">
        <v>1811</v>
      </c>
      <c r="F532" s="7" t="s">
        <v>1811</v>
      </c>
      <c r="G532" s="7" t="s">
        <v>1812</v>
      </c>
      <c r="H532" s="7" t="s">
        <v>2139</v>
      </c>
      <c r="I532" s="7"/>
      <c r="J532" s="7" t="s">
        <v>1811</v>
      </c>
      <c r="K532" s="7"/>
      <c r="L532" s="4"/>
      <c r="M532" s="4"/>
      <c r="N532" s="4"/>
      <c r="O532" s="4"/>
      <c r="P532" s="4"/>
      <c r="Q532" s="4"/>
      <c r="R532" s="4"/>
      <c r="S532" s="4"/>
      <c r="T532" s="4"/>
    </row>
    <row r="533">
      <c r="A533" s="7" t="s">
        <v>682</v>
      </c>
      <c r="B533" s="7" t="s">
        <v>1852</v>
      </c>
      <c r="C533" s="7" t="s">
        <v>2161</v>
      </c>
      <c r="D533" s="7" t="s">
        <v>1811</v>
      </c>
      <c r="E533" s="7" t="s">
        <v>1811</v>
      </c>
      <c r="F533" s="7" t="s">
        <v>1811</v>
      </c>
      <c r="G533" s="7" t="s">
        <v>1812</v>
      </c>
      <c r="H533" s="7" t="s">
        <v>2139</v>
      </c>
      <c r="I533" s="7"/>
      <c r="J533" s="7" t="s">
        <v>1811</v>
      </c>
      <c r="K533" s="7"/>
      <c r="L533" s="4"/>
      <c r="M533" s="4"/>
      <c r="N533" s="4"/>
      <c r="O533" s="4"/>
      <c r="P533" s="4"/>
      <c r="Q533" s="4"/>
      <c r="R533" s="4"/>
      <c r="S533" s="4"/>
      <c r="T533" s="4"/>
    </row>
    <row r="534">
      <c r="A534" s="7" t="s">
        <v>683</v>
      </c>
      <c r="B534" s="7" t="s">
        <v>1852</v>
      </c>
      <c r="C534" s="7" t="s">
        <v>2161</v>
      </c>
      <c r="D534" s="7" t="s">
        <v>1811</v>
      </c>
      <c r="E534" s="7" t="s">
        <v>1811</v>
      </c>
      <c r="F534" s="7" t="s">
        <v>1811</v>
      </c>
      <c r="G534" s="7" t="s">
        <v>1812</v>
      </c>
      <c r="H534" s="7" t="s">
        <v>2139</v>
      </c>
      <c r="I534" s="7"/>
      <c r="J534" s="7" t="s">
        <v>1811</v>
      </c>
      <c r="K534" s="7"/>
      <c r="L534" s="4"/>
      <c r="M534" s="4"/>
      <c r="N534" s="4"/>
      <c r="O534" s="4"/>
      <c r="P534" s="4"/>
      <c r="Q534" s="4"/>
      <c r="R534" s="4"/>
      <c r="S534" s="4"/>
      <c r="T534" s="4"/>
    </row>
    <row r="535">
      <c r="A535" s="7" t="s">
        <v>684</v>
      </c>
      <c r="B535" s="7" t="s">
        <v>1852</v>
      </c>
      <c r="C535" s="7" t="s">
        <v>2161</v>
      </c>
      <c r="D535" s="7" t="s">
        <v>1811</v>
      </c>
      <c r="E535" s="7" t="s">
        <v>1811</v>
      </c>
      <c r="F535" s="7" t="s">
        <v>1811</v>
      </c>
      <c r="G535" s="7" t="s">
        <v>1812</v>
      </c>
      <c r="H535" s="7" t="s">
        <v>2139</v>
      </c>
      <c r="I535" s="7"/>
      <c r="J535" s="7" t="s">
        <v>1811</v>
      </c>
      <c r="K535" s="7"/>
      <c r="L535" s="4"/>
      <c r="M535" s="4"/>
      <c r="N535" s="4"/>
      <c r="O535" s="4"/>
      <c r="P535" s="4"/>
      <c r="Q535" s="4"/>
      <c r="R535" s="4"/>
      <c r="S535" s="4"/>
      <c r="T535" s="4"/>
    </row>
    <row r="536">
      <c r="A536" s="7" t="s">
        <v>685</v>
      </c>
      <c r="B536" s="7" t="s">
        <v>1852</v>
      </c>
      <c r="C536" s="7" t="s">
        <v>2161</v>
      </c>
      <c r="D536" s="7" t="s">
        <v>1811</v>
      </c>
      <c r="E536" s="7" t="s">
        <v>1811</v>
      </c>
      <c r="F536" s="7" t="s">
        <v>1811</v>
      </c>
      <c r="G536" s="7" t="s">
        <v>1812</v>
      </c>
      <c r="H536" s="7" t="s">
        <v>2139</v>
      </c>
      <c r="I536" s="7"/>
      <c r="J536" s="7" t="s">
        <v>1811</v>
      </c>
      <c r="K536" s="7"/>
      <c r="L536" s="4"/>
      <c r="M536" s="4"/>
      <c r="N536" s="4"/>
      <c r="O536" s="4"/>
      <c r="P536" s="4"/>
      <c r="Q536" s="4"/>
      <c r="R536" s="4"/>
      <c r="S536" s="4"/>
      <c r="T536" s="4"/>
    </row>
    <row r="537">
      <c r="A537" s="7" t="s">
        <v>686</v>
      </c>
      <c r="B537" s="7" t="s">
        <v>2026</v>
      </c>
      <c r="C537" s="7" t="s">
        <v>2162</v>
      </c>
      <c r="D537" s="7" t="s">
        <v>1811</v>
      </c>
      <c r="E537" s="7" t="s">
        <v>1811</v>
      </c>
      <c r="F537" s="7" t="s">
        <v>1811</v>
      </c>
      <c r="G537" s="7" t="s">
        <v>1812</v>
      </c>
      <c r="H537" s="7" t="s">
        <v>2139</v>
      </c>
      <c r="I537" s="7"/>
      <c r="J537" s="7" t="s">
        <v>1811</v>
      </c>
      <c r="K537" s="7"/>
      <c r="L537" s="4"/>
      <c r="M537" s="4"/>
      <c r="N537" s="4"/>
      <c r="O537" s="4"/>
      <c r="P537" s="4"/>
      <c r="Q537" s="4"/>
      <c r="R537" s="4"/>
      <c r="S537" s="4"/>
      <c r="T537" s="4"/>
    </row>
    <row r="538">
      <c r="A538" s="7" t="s">
        <v>687</v>
      </c>
      <c r="B538" s="7" t="s">
        <v>2026</v>
      </c>
      <c r="C538" s="7" t="s">
        <v>2162</v>
      </c>
      <c r="D538" s="7" t="s">
        <v>1811</v>
      </c>
      <c r="E538" s="7" t="s">
        <v>1811</v>
      </c>
      <c r="F538" s="7" t="s">
        <v>1811</v>
      </c>
      <c r="G538" s="7" t="s">
        <v>1812</v>
      </c>
      <c r="H538" s="7" t="s">
        <v>2139</v>
      </c>
      <c r="I538" s="7"/>
      <c r="J538" s="7" t="s">
        <v>1811</v>
      </c>
      <c r="K538" s="7"/>
      <c r="L538" s="4"/>
      <c r="M538" s="4"/>
      <c r="N538" s="4"/>
      <c r="O538" s="4"/>
      <c r="P538" s="4"/>
      <c r="Q538" s="4"/>
      <c r="R538" s="4"/>
      <c r="S538" s="4"/>
      <c r="T538" s="4"/>
    </row>
    <row r="539">
      <c r="A539" s="7" t="s">
        <v>688</v>
      </c>
      <c r="B539" s="7" t="s">
        <v>2026</v>
      </c>
      <c r="C539" s="7" t="s">
        <v>2162</v>
      </c>
      <c r="D539" s="7" t="s">
        <v>1811</v>
      </c>
      <c r="E539" s="7" t="s">
        <v>1811</v>
      </c>
      <c r="F539" s="7" t="s">
        <v>1811</v>
      </c>
      <c r="G539" s="7" t="s">
        <v>1812</v>
      </c>
      <c r="H539" s="7" t="s">
        <v>2139</v>
      </c>
      <c r="I539" s="7"/>
      <c r="J539" s="7" t="s">
        <v>1811</v>
      </c>
      <c r="K539" s="7"/>
      <c r="L539" s="4"/>
      <c r="M539" s="4"/>
      <c r="N539" s="4"/>
      <c r="O539" s="4"/>
      <c r="P539" s="4"/>
      <c r="Q539" s="4"/>
      <c r="R539" s="4"/>
      <c r="S539" s="4"/>
      <c r="T539" s="4"/>
    </row>
    <row r="540">
      <c r="A540" s="7" t="s">
        <v>689</v>
      </c>
      <c r="B540" s="7" t="s">
        <v>2026</v>
      </c>
      <c r="C540" s="7" t="s">
        <v>2162</v>
      </c>
      <c r="D540" s="7" t="s">
        <v>1811</v>
      </c>
      <c r="E540" s="7" t="s">
        <v>1811</v>
      </c>
      <c r="F540" s="7" t="s">
        <v>1811</v>
      </c>
      <c r="G540" s="7" t="s">
        <v>1812</v>
      </c>
      <c r="H540" s="7" t="s">
        <v>2139</v>
      </c>
      <c r="I540" s="7"/>
      <c r="J540" s="7" t="s">
        <v>1811</v>
      </c>
      <c r="K540" s="7"/>
      <c r="L540" s="4"/>
      <c r="M540" s="4"/>
      <c r="N540" s="4"/>
      <c r="O540" s="4"/>
      <c r="P540" s="4"/>
      <c r="Q540" s="4"/>
      <c r="R540" s="4"/>
      <c r="S540" s="4"/>
      <c r="T540" s="4"/>
    </row>
    <row r="541">
      <c r="A541" s="7" t="s">
        <v>690</v>
      </c>
      <c r="B541" s="7" t="s">
        <v>2163</v>
      </c>
      <c r="C541" s="7" t="s">
        <v>2162</v>
      </c>
      <c r="D541" s="7" t="s">
        <v>1811</v>
      </c>
      <c r="E541" s="7" t="s">
        <v>1811</v>
      </c>
      <c r="F541" s="7" t="s">
        <v>1811</v>
      </c>
      <c r="G541" s="7" t="s">
        <v>1812</v>
      </c>
      <c r="H541" s="7" t="s">
        <v>2139</v>
      </c>
      <c r="I541" s="7"/>
      <c r="J541" s="7" t="s">
        <v>1811</v>
      </c>
      <c r="K541" s="7"/>
      <c r="L541" s="4"/>
      <c r="M541" s="4"/>
      <c r="N541" s="4"/>
      <c r="O541" s="4"/>
      <c r="P541" s="4"/>
      <c r="Q541" s="4"/>
      <c r="R541" s="4"/>
      <c r="S541" s="4"/>
      <c r="T541" s="4"/>
    </row>
    <row r="542">
      <c r="A542" s="7" t="s">
        <v>691</v>
      </c>
      <c r="B542" s="7" t="s">
        <v>2163</v>
      </c>
      <c r="C542" s="7" t="s">
        <v>2162</v>
      </c>
      <c r="D542" s="7" t="s">
        <v>1811</v>
      </c>
      <c r="E542" s="7" t="s">
        <v>1811</v>
      </c>
      <c r="F542" s="7" t="s">
        <v>1811</v>
      </c>
      <c r="G542" s="7" t="s">
        <v>1812</v>
      </c>
      <c r="H542" s="7" t="s">
        <v>2139</v>
      </c>
      <c r="I542" s="7"/>
      <c r="J542" s="7" t="s">
        <v>1811</v>
      </c>
      <c r="K542" s="7"/>
      <c r="L542" s="4"/>
      <c r="M542" s="4"/>
      <c r="N542" s="4"/>
      <c r="O542" s="4"/>
      <c r="P542" s="4"/>
      <c r="Q542" s="4"/>
      <c r="R542" s="4"/>
      <c r="S542" s="4"/>
      <c r="T542" s="4"/>
    </row>
    <row r="543">
      <c r="A543" s="7" t="s">
        <v>692</v>
      </c>
      <c r="B543" s="7" t="s">
        <v>2163</v>
      </c>
      <c r="C543" s="7" t="s">
        <v>2162</v>
      </c>
      <c r="D543" s="7" t="s">
        <v>1811</v>
      </c>
      <c r="E543" s="7" t="s">
        <v>1811</v>
      </c>
      <c r="F543" s="7" t="s">
        <v>1811</v>
      </c>
      <c r="G543" s="7" t="s">
        <v>1812</v>
      </c>
      <c r="H543" s="7" t="s">
        <v>2139</v>
      </c>
      <c r="I543" s="7"/>
      <c r="J543" s="7" t="s">
        <v>1811</v>
      </c>
      <c r="K543" s="7"/>
      <c r="L543" s="4"/>
      <c r="M543" s="4"/>
      <c r="N543" s="4"/>
      <c r="O543" s="4"/>
      <c r="P543" s="4"/>
      <c r="Q543" s="4"/>
      <c r="R543" s="4"/>
      <c r="S543" s="4"/>
      <c r="T543" s="4"/>
    </row>
    <row r="544">
      <c r="A544" s="7" t="s">
        <v>693</v>
      </c>
      <c r="B544" s="7" t="s">
        <v>2163</v>
      </c>
      <c r="C544" s="7" t="s">
        <v>2162</v>
      </c>
      <c r="D544" s="7" t="s">
        <v>1811</v>
      </c>
      <c r="E544" s="7" t="s">
        <v>1811</v>
      </c>
      <c r="F544" s="7" t="s">
        <v>1811</v>
      </c>
      <c r="G544" s="7" t="s">
        <v>1812</v>
      </c>
      <c r="H544" s="7" t="s">
        <v>2139</v>
      </c>
      <c r="I544" s="7"/>
      <c r="J544" s="7" t="s">
        <v>1811</v>
      </c>
      <c r="K544" s="7"/>
      <c r="L544" s="4"/>
      <c r="M544" s="4"/>
      <c r="N544" s="4"/>
      <c r="O544" s="4"/>
      <c r="P544" s="4"/>
      <c r="Q544" s="4"/>
      <c r="R544" s="4"/>
      <c r="S544" s="4"/>
      <c r="T544" s="4"/>
    </row>
    <row r="545">
      <c r="A545" s="7" t="s">
        <v>694</v>
      </c>
      <c r="B545" s="7" t="s">
        <v>2163</v>
      </c>
      <c r="C545" s="7" t="s">
        <v>2162</v>
      </c>
      <c r="D545" s="7" t="s">
        <v>1811</v>
      </c>
      <c r="E545" s="7" t="s">
        <v>1811</v>
      </c>
      <c r="F545" s="7" t="s">
        <v>1811</v>
      </c>
      <c r="G545" s="7" t="s">
        <v>1812</v>
      </c>
      <c r="H545" s="7" t="s">
        <v>2139</v>
      </c>
      <c r="I545" s="7"/>
      <c r="J545" s="7" t="s">
        <v>1811</v>
      </c>
      <c r="K545" s="7"/>
      <c r="L545" s="4"/>
      <c r="M545" s="4"/>
      <c r="N545" s="4"/>
      <c r="O545" s="4"/>
      <c r="P545" s="4"/>
      <c r="Q545" s="4"/>
      <c r="R545" s="4"/>
      <c r="S545" s="4"/>
      <c r="T545" s="4"/>
    </row>
    <row r="546">
      <c r="A546" s="7" t="s">
        <v>695</v>
      </c>
      <c r="B546" s="7" t="s">
        <v>2163</v>
      </c>
      <c r="C546" s="7" t="s">
        <v>2162</v>
      </c>
      <c r="D546" s="7" t="s">
        <v>1811</v>
      </c>
      <c r="E546" s="7" t="s">
        <v>1811</v>
      </c>
      <c r="F546" s="7" t="s">
        <v>1811</v>
      </c>
      <c r="G546" s="7" t="s">
        <v>1812</v>
      </c>
      <c r="H546" s="7" t="s">
        <v>2139</v>
      </c>
      <c r="I546" s="7"/>
      <c r="J546" s="7" t="s">
        <v>1811</v>
      </c>
      <c r="K546" s="7"/>
      <c r="L546" s="4"/>
      <c r="M546" s="4"/>
      <c r="N546" s="4"/>
      <c r="O546" s="4"/>
      <c r="P546" s="4"/>
      <c r="Q546" s="4"/>
      <c r="R546" s="4"/>
      <c r="S546" s="4"/>
      <c r="T546" s="4"/>
    </row>
    <row r="547">
      <c r="A547" s="7" t="s">
        <v>696</v>
      </c>
      <c r="B547" s="7" t="s">
        <v>2026</v>
      </c>
      <c r="C547" s="7" t="s">
        <v>2162</v>
      </c>
      <c r="D547" s="7" t="s">
        <v>1811</v>
      </c>
      <c r="E547" s="7" t="s">
        <v>1811</v>
      </c>
      <c r="F547" s="7" t="s">
        <v>1811</v>
      </c>
      <c r="G547" s="7" t="s">
        <v>1812</v>
      </c>
      <c r="H547" s="7" t="s">
        <v>2139</v>
      </c>
      <c r="I547" s="7"/>
      <c r="J547" s="7" t="s">
        <v>1811</v>
      </c>
      <c r="K547" s="7"/>
      <c r="L547" s="4"/>
      <c r="M547" s="4"/>
      <c r="N547" s="4"/>
      <c r="O547" s="4"/>
      <c r="P547" s="4"/>
      <c r="Q547" s="4"/>
      <c r="R547" s="4"/>
      <c r="S547" s="4"/>
      <c r="T547" s="4"/>
    </row>
    <row r="548">
      <c r="A548" s="7" t="s">
        <v>697</v>
      </c>
      <c r="B548" s="7" t="s">
        <v>2026</v>
      </c>
      <c r="C548" s="7" t="s">
        <v>2162</v>
      </c>
      <c r="D548" s="7" t="s">
        <v>1811</v>
      </c>
      <c r="E548" s="7" t="s">
        <v>1811</v>
      </c>
      <c r="F548" s="7" t="s">
        <v>1811</v>
      </c>
      <c r="G548" s="7" t="s">
        <v>1812</v>
      </c>
      <c r="H548" s="7" t="s">
        <v>2139</v>
      </c>
      <c r="I548" s="7"/>
      <c r="J548" s="7" t="s">
        <v>1811</v>
      </c>
      <c r="K548" s="7"/>
      <c r="L548" s="4"/>
      <c r="M548" s="4"/>
      <c r="N548" s="4"/>
      <c r="O548" s="4"/>
      <c r="P548" s="4"/>
      <c r="Q548" s="4"/>
      <c r="R548" s="4"/>
      <c r="S548" s="4"/>
      <c r="T548" s="4"/>
    </row>
    <row r="549">
      <c r="A549" s="7" t="s">
        <v>698</v>
      </c>
      <c r="B549" s="7" t="s">
        <v>1868</v>
      </c>
      <c r="C549" s="7" t="s">
        <v>2164</v>
      </c>
      <c r="D549" s="7" t="s">
        <v>1811</v>
      </c>
      <c r="E549" s="7" t="s">
        <v>1811</v>
      </c>
      <c r="F549" s="7" t="s">
        <v>1811</v>
      </c>
      <c r="G549" s="7" t="s">
        <v>1812</v>
      </c>
      <c r="H549" s="7" t="s">
        <v>2139</v>
      </c>
      <c r="I549" s="7"/>
      <c r="J549" s="7" t="s">
        <v>1811</v>
      </c>
      <c r="K549" s="7"/>
      <c r="L549" s="4"/>
      <c r="M549" s="4"/>
      <c r="N549" s="4"/>
      <c r="O549" s="4"/>
      <c r="P549" s="4"/>
      <c r="Q549" s="4"/>
      <c r="R549" s="4"/>
      <c r="S549" s="4"/>
      <c r="T549" s="4"/>
    </row>
    <row r="550">
      <c r="A550" s="7" t="s">
        <v>699</v>
      </c>
      <c r="B550" s="7" t="s">
        <v>1868</v>
      </c>
      <c r="C550" s="7" t="s">
        <v>2164</v>
      </c>
      <c r="D550" s="7" t="s">
        <v>1811</v>
      </c>
      <c r="E550" s="7" t="s">
        <v>1811</v>
      </c>
      <c r="F550" s="7" t="s">
        <v>1811</v>
      </c>
      <c r="G550" s="7" t="s">
        <v>1812</v>
      </c>
      <c r="H550" s="7" t="s">
        <v>2139</v>
      </c>
      <c r="I550" s="7"/>
      <c r="J550" s="7" t="s">
        <v>1811</v>
      </c>
      <c r="K550" s="7"/>
      <c r="L550" s="4"/>
      <c r="M550" s="4"/>
      <c r="N550" s="4"/>
      <c r="O550" s="4"/>
      <c r="P550" s="4"/>
      <c r="Q550" s="4"/>
      <c r="R550" s="4"/>
      <c r="S550" s="4"/>
      <c r="T550" s="4"/>
    </row>
    <row r="551">
      <c r="A551" s="7" t="s">
        <v>700</v>
      </c>
      <c r="B551" s="7" t="s">
        <v>1868</v>
      </c>
      <c r="C551" s="7" t="s">
        <v>2164</v>
      </c>
      <c r="D551" s="7" t="s">
        <v>1811</v>
      </c>
      <c r="E551" s="7" t="s">
        <v>1811</v>
      </c>
      <c r="F551" s="7" t="s">
        <v>1811</v>
      </c>
      <c r="G551" s="7" t="s">
        <v>1812</v>
      </c>
      <c r="H551" s="7" t="s">
        <v>2139</v>
      </c>
      <c r="I551" s="7"/>
      <c r="J551" s="7" t="s">
        <v>1811</v>
      </c>
      <c r="K551" s="7"/>
      <c r="L551" s="4"/>
      <c r="M551" s="4"/>
      <c r="N551" s="4"/>
      <c r="O551" s="4"/>
      <c r="P551" s="4"/>
      <c r="Q551" s="4"/>
      <c r="R551" s="4"/>
      <c r="S551" s="4"/>
      <c r="T551" s="4"/>
    </row>
    <row r="552">
      <c r="A552" s="7" t="s">
        <v>701</v>
      </c>
      <c r="B552" s="7" t="s">
        <v>2165</v>
      </c>
      <c r="C552" s="7" t="s">
        <v>2166</v>
      </c>
      <c r="D552" s="7" t="s">
        <v>1811</v>
      </c>
      <c r="E552" s="7" t="s">
        <v>1811</v>
      </c>
      <c r="F552" s="7" t="s">
        <v>1811</v>
      </c>
      <c r="G552" s="7" t="s">
        <v>1812</v>
      </c>
      <c r="H552" s="7" t="s">
        <v>2139</v>
      </c>
      <c r="I552" s="7"/>
      <c r="J552" s="7" t="s">
        <v>1811</v>
      </c>
      <c r="K552" s="7"/>
      <c r="L552" s="4"/>
      <c r="M552" s="4"/>
      <c r="N552" s="4"/>
      <c r="O552" s="4"/>
      <c r="P552" s="4"/>
      <c r="Q552" s="4"/>
      <c r="R552" s="4"/>
      <c r="S552" s="4"/>
      <c r="T552" s="4"/>
    </row>
    <row r="553">
      <c r="A553" s="7" t="s">
        <v>702</v>
      </c>
      <c r="B553" s="7" t="s">
        <v>1903</v>
      </c>
      <c r="C553" s="7" t="s">
        <v>2166</v>
      </c>
      <c r="D553" s="7" t="s">
        <v>1811</v>
      </c>
      <c r="E553" s="7" t="s">
        <v>1811</v>
      </c>
      <c r="F553" s="7" t="s">
        <v>1811</v>
      </c>
      <c r="G553" s="7" t="s">
        <v>1812</v>
      </c>
      <c r="H553" s="7" t="s">
        <v>2139</v>
      </c>
      <c r="I553" s="7"/>
      <c r="J553" s="7" t="s">
        <v>1811</v>
      </c>
      <c r="K553" s="7"/>
      <c r="L553" s="4"/>
      <c r="M553" s="4"/>
      <c r="N553" s="4"/>
      <c r="O553" s="4"/>
      <c r="P553" s="4"/>
      <c r="Q553" s="4"/>
      <c r="R553" s="4"/>
      <c r="S553" s="4"/>
      <c r="T553" s="4"/>
    </row>
    <row r="554">
      <c r="A554" s="7" t="s">
        <v>703</v>
      </c>
      <c r="B554" s="7" t="s">
        <v>1903</v>
      </c>
      <c r="C554" s="7" t="s">
        <v>2166</v>
      </c>
      <c r="D554" s="7" t="s">
        <v>1811</v>
      </c>
      <c r="E554" s="7" t="s">
        <v>1811</v>
      </c>
      <c r="F554" s="7" t="s">
        <v>1811</v>
      </c>
      <c r="G554" s="7" t="s">
        <v>1812</v>
      </c>
      <c r="H554" s="7" t="s">
        <v>2139</v>
      </c>
      <c r="I554" s="7"/>
      <c r="J554" s="7" t="s">
        <v>1811</v>
      </c>
      <c r="K554" s="7"/>
      <c r="L554" s="4"/>
      <c r="M554" s="4"/>
      <c r="N554" s="4"/>
      <c r="O554" s="4"/>
      <c r="P554" s="4"/>
      <c r="Q554" s="4"/>
      <c r="R554" s="4"/>
      <c r="S554" s="4"/>
      <c r="T554" s="4"/>
    </row>
    <row r="555">
      <c r="A555" s="7" t="s">
        <v>704</v>
      </c>
      <c r="B555" s="7" t="s">
        <v>1903</v>
      </c>
      <c r="C555" s="7" t="s">
        <v>2166</v>
      </c>
      <c r="D555" s="7" t="s">
        <v>1811</v>
      </c>
      <c r="E555" s="7" t="s">
        <v>1811</v>
      </c>
      <c r="F555" s="7" t="s">
        <v>1811</v>
      </c>
      <c r="G555" s="7" t="s">
        <v>1812</v>
      </c>
      <c r="H555" s="7" t="s">
        <v>2139</v>
      </c>
      <c r="I555" s="7"/>
      <c r="J555" s="7" t="s">
        <v>1811</v>
      </c>
      <c r="K555" s="7"/>
      <c r="L555" s="4"/>
      <c r="M555" s="4"/>
      <c r="N555" s="4"/>
      <c r="O555" s="4"/>
      <c r="P555" s="4"/>
      <c r="Q555" s="4"/>
      <c r="R555" s="4"/>
      <c r="S555" s="4"/>
      <c r="T555" s="4"/>
    </row>
    <row r="556">
      <c r="A556" s="7" t="s">
        <v>705</v>
      </c>
      <c r="B556" s="7" t="s">
        <v>1903</v>
      </c>
      <c r="C556" s="7" t="s">
        <v>2166</v>
      </c>
      <c r="D556" s="7" t="s">
        <v>1811</v>
      </c>
      <c r="E556" s="7" t="s">
        <v>1811</v>
      </c>
      <c r="F556" s="7" t="s">
        <v>1811</v>
      </c>
      <c r="G556" s="7" t="s">
        <v>1812</v>
      </c>
      <c r="H556" s="7" t="s">
        <v>2139</v>
      </c>
      <c r="I556" s="7"/>
      <c r="J556" s="7" t="s">
        <v>1811</v>
      </c>
      <c r="K556" s="7"/>
      <c r="L556" s="4"/>
      <c r="M556" s="4"/>
      <c r="N556" s="4"/>
      <c r="O556" s="4"/>
      <c r="P556" s="4"/>
      <c r="Q556" s="4"/>
      <c r="R556" s="4"/>
      <c r="S556" s="4"/>
      <c r="T556" s="4"/>
    </row>
    <row r="557">
      <c r="A557" s="7" t="s">
        <v>706</v>
      </c>
      <c r="B557" s="7" t="s">
        <v>2165</v>
      </c>
      <c r="C557" s="7" t="s">
        <v>2166</v>
      </c>
      <c r="D557" s="7" t="s">
        <v>1811</v>
      </c>
      <c r="E557" s="7" t="s">
        <v>1811</v>
      </c>
      <c r="F557" s="7" t="s">
        <v>1811</v>
      </c>
      <c r="G557" s="7" t="s">
        <v>1812</v>
      </c>
      <c r="H557" s="7" t="s">
        <v>2139</v>
      </c>
      <c r="I557" s="7"/>
      <c r="J557" s="7" t="s">
        <v>1811</v>
      </c>
      <c r="K557" s="7"/>
      <c r="L557" s="4"/>
      <c r="M557" s="4"/>
      <c r="N557" s="4"/>
      <c r="O557" s="4"/>
      <c r="P557" s="4"/>
      <c r="Q557" s="4"/>
      <c r="R557" s="4"/>
      <c r="S557" s="4"/>
      <c r="T557" s="4"/>
    </row>
    <row r="558">
      <c r="A558" s="7" t="s">
        <v>707</v>
      </c>
      <c r="B558" s="7" t="s">
        <v>1880</v>
      </c>
      <c r="C558" s="7" t="s">
        <v>2167</v>
      </c>
      <c r="D558" s="7" t="s">
        <v>1811</v>
      </c>
      <c r="E558" s="7" t="s">
        <v>1811</v>
      </c>
      <c r="F558" s="7" t="s">
        <v>1811</v>
      </c>
      <c r="G558" s="7" t="s">
        <v>1812</v>
      </c>
      <c r="H558" s="7" t="s">
        <v>2139</v>
      </c>
      <c r="I558" s="7"/>
      <c r="J558" s="7" t="s">
        <v>1811</v>
      </c>
      <c r="K558" s="7"/>
      <c r="L558" s="4"/>
      <c r="M558" s="4"/>
      <c r="N558" s="4"/>
      <c r="O558" s="4"/>
      <c r="P558" s="4"/>
      <c r="Q558" s="4"/>
      <c r="R558" s="4"/>
      <c r="S558" s="4"/>
      <c r="T558" s="4"/>
    </row>
    <row r="559">
      <c r="A559" s="7" t="s">
        <v>708</v>
      </c>
      <c r="B559" s="7" t="s">
        <v>1880</v>
      </c>
      <c r="C559" s="7" t="s">
        <v>2167</v>
      </c>
      <c r="D559" s="7" t="s">
        <v>1811</v>
      </c>
      <c r="E559" s="7" t="s">
        <v>1811</v>
      </c>
      <c r="F559" s="7" t="s">
        <v>1811</v>
      </c>
      <c r="G559" s="7" t="s">
        <v>1812</v>
      </c>
      <c r="H559" s="7" t="s">
        <v>2139</v>
      </c>
      <c r="I559" s="7"/>
      <c r="J559" s="7" t="s">
        <v>1811</v>
      </c>
      <c r="K559" s="7"/>
      <c r="L559" s="4"/>
      <c r="M559" s="4"/>
      <c r="N559" s="4"/>
      <c r="O559" s="4"/>
      <c r="P559" s="4"/>
      <c r="Q559" s="4"/>
      <c r="R559" s="4"/>
      <c r="S559" s="4"/>
      <c r="T559" s="4"/>
    </row>
    <row r="560">
      <c r="A560" s="7" t="s">
        <v>709</v>
      </c>
      <c r="B560" s="7" t="s">
        <v>1880</v>
      </c>
      <c r="C560" s="7" t="s">
        <v>2167</v>
      </c>
      <c r="D560" s="7" t="s">
        <v>1811</v>
      </c>
      <c r="E560" s="7" t="s">
        <v>1811</v>
      </c>
      <c r="F560" s="7" t="s">
        <v>1811</v>
      </c>
      <c r="G560" s="7" t="s">
        <v>1812</v>
      </c>
      <c r="H560" s="7" t="s">
        <v>2139</v>
      </c>
      <c r="I560" s="7"/>
      <c r="J560" s="7" t="s">
        <v>1811</v>
      </c>
      <c r="K560" s="7"/>
      <c r="L560" s="4"/>
      <c r="M560" s="4"/>
      <c r="N560" s="4"/>
      <c r="O560" s="4"/>
      <c r="P560" s="4"/>
      <c r="Q560" s="4"/>
      <c r="R560" s="4"/>
      <c r="S560" s="4"/>
      <c r="T560" s="4"/>
    </row>
    <row r="561">
      <c r="A561" s="7" t="s">
        <v>710</v>
      </c>
      <c r="B561" s="7" t="s">
        <v>1880</v>
      </c>
      <c r="C561" s="7" t="s">
        <v>2167</v>
      </c>
      <c r="D561" s="7" t="s">
        <v>1811</v>
      </c>
      <c r="E561" s="7" t="s">
        <v>1811</v>
      </c>
      <c r="F561" s="7" t="s">
        <v>1811</v>
      </c>
      <c r="G561" s="7" t="s">
        <v>1812</v>
      </c>
      <c r="H561" s="7" t="s">
        <v>2139</v>
      </c>
      <c r="I561" s="7"/>
      <c r="J561" s="7" t="s">
        <v>1811</v>
      </c>
      <c r="K561" s="7"/>
      <c r="L561" s="4"/>
      <c r="M561" s="4"/>
      <c r="N561" s="4"/>
      <c r="O561" s="4"/>
      <c r="P561" s="4"/>
      <c r="Q561" s="4"/>
      <c r="R561" s="4"/>
      <c r="S561" s="4"/>
      <c r="T561" s="4"/>
    </row>
    <row r="562">
      <c r="A562" s="7" t="s">
        <v>711</v>
      </c>
      <c r="B562" s="7" t="s">
        <v>2168</v>
      </c>
      <c r="C562" s="7" t="s">
        <v>2169</v>
      </c>
      <c r="D562" s="7" t="s">
        <v>1811</v>
      </c>
      <c r="E562" s="7" t="s">
        <v>1811</v>
      </c>
      <c r="F562" s="7" t="s">
        <v>1811</v>
      </c>
      <c r="G562" s="7" t="s">
        <v>1812</v>
      </c>
      <c r="H562" s="7" t="s">
        <v>2139</v>
      </c>
      <c r="I562" s="7"/>
      <c r="J562" s="7" t="s">
        <v>1811</v>
      </c>
      <c r="K562" s="7"/>
      <c r="L562" s="4"/>
      <c r="M562" s="4"/>
      <c r="N562" s="4"/>
      <c r="O562" s="4"/>
      <c r="P562" s="4"/>
      <c r="Q562" s="4"/>
      <c r="R562" s="4"/>
      <c r="S562" s="4"/>
      <c r="T562" s="4"/>
    </row>
    <row r="563">
      <c r="A563" s="7" t="s">
        <v>712</v>
      </c>
      <c r="B563" s="7" t="s">
        <v>2170</v>
      </c>
      <c r="C563" s="7" t="s">
        <v>2171</v>
      </c>
      <c r="D563" s="7" t="s">
        <v>1811</v>
      </c>
      <c r="E563" s="7" t="s">
        <v>1811</v>
      </c>
      <c r="F563" s="7" t="s">
        <v>1811</v>
      </c>
      <c r="G563" s="7" t="s">
        <v>1812</v>
      </c>
      <c r="H563" s="7" t="s">
        <v>2139</v>
      </c>
      <c r="I563" s="7"/>
      <c r="J563" s="7" t="s">
        <v>1811</v>
      </c>
      <c r="K563" s="7"/>
      <c r="L563" s="4"/>
      <c r="M563" s="4"/>
      <c r="N563" s="4"/>
      <c r="O563" s="4"/>
      <c r="P563" s="4"/>
      <c r="Q563" s="4"/>
      <c r="R563" s="4"/>
      <c r="S563" s="4"/>
      <c r="T563" s="4"/>
    </row>
    <row r="564">
      <c r="A564" s="7" t="s">
        <v>713</v>
      </c>
      <c r="B564" s="7" t="s">
        <v>1863</v>
      </c>
      <c r="C564" s="7" t="s">
        <v>1980</v>
      </c>
      <c r="D564" s="7" t="s">
        <v>1817</v>
      </c>
      <c r="E564" s="7" t="s">
        <v>1811</v>
      </c>
      <c r="F564" s="7" t="s">
        <v>1811</v>
      </c>
      <c r="G564" s="7" t="s">
        <v>1818</v>
      </c>
      <c r="H564" s="7" t="s">
        <v>2172</v>
      </c>
      <c r="I564" s="7"/>
      <c r="J564" s="7" t="s">
        <v>1811</v>
      </c>
      <c r="K564" s="7"/>
      <c r="L564" s="4"/>
      <c r="M564" s="4"/>
      <c r="N564" s="4"/>
      <c r="O564" s="4"/>
      <c r="P564" s="4"/>
      <c r="Q564" s="4"/>
      <c r="R564" s="4"/>
      <c r="S564" s="4"/>
      <c r="T564" s="4"/>
    </row>
    <row r="565">
      <c r="A565" s="7" t="s">
        <v>714</v>
      </c>
      <c r="B565" s="7" t="s">
        <v>1865</v>
      </c>
      <c r="C565" s="7" t="s">
        <v>1867</v>
      </c>
      <c r="D565" s="7" t="s">
        <v>1817</v>
      </c>
      <c r="E565" s="7" t="s">
        <v>1811</v>
      </c>
      <c r="F565" s="7" t="s">
        <v>1811</v>
      </c>
      <c r="G565" s="7" t="s">
        <v>1818</v>
      </c>
      <c r="H565" s="7" t="s">
        <v>2172</v>
      </c>
      <c r="I565" s="7"/>
      <c r="J565" s="7" t="s">
        <v>1811</v>
      </c>
      <c r="K565" s="7"/>
      <c r="L565" s="4"/>
      <c r="M565" s="4"/>
      <c r="N565" s="4"/>
      <c r="O565" s="4"/>
      <c r="P565" s="4"/>
      <c r="Q565" s="4"/>
      <c r="R565" s="4"/>
      <c r="S565" s="4"/>
      <c r="T565" s="4"/>
    </row>
    <row r="566">
      <c r="A566" s="7" t="s">
        <v>715</v>
      </c>
      <c r="B566" s="7" t="s">
        <v>1865</v>
      </c>
      <c r="C566" s="7" t="s">
        <v>1867</v>
      </c>
      <c r="D566" s="7" t="s">
        <v>1817</v>
      </c>
      <c r="E566" s="7" t="s">
        <v>1811</v>
      </c>
      <c r="F566" s="7" t="s">
        <v>1811</v>
      </c>
      <c r="G566" s="7" t="s">
        <v>1818</v>
      </c>
      <c r="H566" s="7" t="s">
        <v>2172</v>
      </c>
      <c r="I566" s="7"/>
      <c r="J566" s="7" t="s">
        <v>1811</v>
      </c>
      <c r="K566" s="7"/>
      <c r="L566" s="4"/>
      <c r="M566" s="4"/>
      <c r="N566" s="4"/>
      <c r="O566" s="4"/>
      <c r="P566" s="4"/>
      <c r="Q566" s="4"/>
      <c r="R566" s="4"/>
      <c r="S566" s="4"/>
      <c r="T566" s="4"/>
    </row>
    <row r="567">
      <c r="A567" s="7" t="s">
        <v>716</v>
      </c>
      <c r="B567" s="7" t="s">
        <v>1865</v>
      </c>
      <c r="C567" s="7" t="s">
        <v>1867</v>
      </c>
      <c r="D567" s="7" t="s">
        <v>1817</v>
      </c>
      <c r="E567" s="7" t="s">
        <v>1811</v>
      </c>
      <c r="F567" s="7" t="s">
        <v>1811</v>
      </c>
      <c r="G567" s="7" t="s">
        <v>1818</v>
      </c>
      <c r="H567" s="7" t="s">
        <v>2172</v>
      </c>
      <c r="I567" s="7"/>
      <c r="J567" s="7" t="s">
        <v>1811</v>
      </c>
      <c r="K567" s="7"/>
      <c r="L567" s="4"/>
      <c r="M567" s="4"/>
      <c r="N567" s="4"/>
      <c r="O567" s="4"/>
      <c r="P567" s="4"/>
      <c r="Q567" s="4"/>
      <c r="R567" s="4"/>
      <c r="S567" s="4"/>
      <c r="T567" s="4"/>
    </row>
    <row r="568">
      <c r="A568" s="7" t="s">
        <v>717</v>
      </c>
      <c r="B568" s="7" t="s">
        <v>1865</v>
      </c>
      <c r="C568" s="7" t="s">
        <v>1867</v>
      </c>
      <c r="D568" s="7" t="s">
        <v>1817</v>
      </c>
      <c r="E568" s="7" t="s">
        <v>1811</v>
      </c>
      <c r="F568" s="7" t="s">
        <v>1811</v>
      </c>
      <c r="G568" s="7" t="s">
        <v>1818</v>
      </c>
      <c r="H568" s="7" t="s">
        <v>2172</v>
      </c>
      <c r="I568" s="7"/>
      <c r="J568" s="7" t="s">
        <v>1811</v>
      </c>
      <c r="K568" s="7"/>
      <c r="L568" s="4"/>
      <c r="M568" s="4"/>
      <c r="N568" s="4"/>
      <c r="O568" s="4"/>
      <c r="P568" s="4"/>
      <c r="Q568" s="4"/>
      <c r="R568" s="4"/>
      <c r="S568" s="4"/>
      <c r="T568" s="4"/>
    </row>
    <row r="569">
      <c r="A569" s="7" t="s">
        <v>718</v>
      </c>
      <c r="B569" s="7" t="s">
        <v>1868</v>
      </c>
      <c r="C569" s="7" t="s">
        <v>2102</v>
      </c>
      <c r="D569" s="7" t="s">
        <v>1817</v>
      </c>
      <c r="E569" s="7" t="s">
        <v>1811</v>
      </c>
      <c r="F569" s="7" t="s">
        <v>1811</v>
      </c>
      <c r="G569" s="7" t="s">
        <v>1818</v>
      </c>
      <c r="H569" s="7" t="s">
        <v>2172</v>
      </c>
      <c r="I569" s="7"/>
      <c r="J569" s="7" t="s">
        <v>1811</v>
      </c>
      <c r="K569" s="7"/>
      <c r="L569" s="4"/>
      <c r="M569" s="4"/>
      <c r="N569" s="4"/>
      <c r="O569" s="4"/>
      <c r="P569" s="4"/>
      <c r="Q569" s="4"/>
      <c r="R569" s="4"/>
      <c r="S569" s="4"/>
      <c r="T569" s="4"/>
    </row>
    <row r="570">
      <c r="A570" s="7" t="s">
        <v>719</v>
      </c>
      <c r="B570" s="7" t="s">
        <v>1870</v>
      </c>
      <c r="C570" s="7" t="s">
        <v>1890</v>
      </c>
      <c r="D570" s="7" t="s">
        <v>1817</v>
      </c>
      <c r="E570" s="7" t="s">
        <v>1811</v>
      </c>
      <c r="F570" s="7" t="s">
        <v>1811</v>
      </c>
      <c r="G570" s="7" t="s">
        <v>1818</v>
      </c>
      <c r="H570" s="7" t="s">
        <v>2172</v>
      </c>
      <c r="I570" s="7"/>
      <c r="J570" s="7" t="s">
        <v>1811</v>
      </c>
      <c r="K570" s="7"/>
      <c r="L570" s="4"/>
      <c r="M570" s="4"/>
      <c r="N570" s="4"/>
      <c r="O570" s="4"/>
      <c r="P570" s="4"/>
      <c r="Q570" s="4"/>
      <c r="R570" s="4"/>
      <c r="S570" s="4"/>
      <c r="T570" s="4"/>
    </row>
    <row r="571">
      <c r="A571" s="7" t="s">
        <v>720</v>
      </c>
      <c r="B571" s="7" t="s">
        <v>1870</v>
      </c>
      <c r="C571" s="7" t="s">
        <v>1890</v>
      </c>
      <c r="D571" s="7" t="s">
        <v>1817</v>
      </c>
      <c r="E571" s="7" t="s">
        <v>1811</v>
      </c>
      <c r="F571" s="7" t="s">
        <v>1811</v>
      </c>
      <c r="G571" s="7" t="s">
        <v>1818</v>
      </c>
      <c r="H571" s="7" t="s">
        <v>2172</v>
      </c>
      <c r="I571" s="7"/>
      <c r="J571" s="7" t="s">
        <v>1811</v>
      </c>
      <c r="K571" s="7"/>
      <c r="L571" s="4"/>
      <c r="M571" s="4"/>
      <c r="N571" s="4"/>
      <c r="O571" s="4"/>
      <c r="P571" s="4"/>
      <c r="Q571" s="4"/>
      <c r="R571" s="4"/>
      <c r="S571" s="4"/>
      <c r="T571" s="4"/>
    </row>
    <row r="572">
      <c r="A572" s="7" t="s">
        <v>721</v>
      </c>
      <c r="B572" s="7" t="s">
        <v>1870</v>
      </c>
      <c r="C572" s="7" t="s">
        <v>1890</v>
      </c>
      <c r="D572" s="7" t="s">
        <v>1817</v>
      </c>
      <c r="E572" s="7" t="s">
        <v>1811</v>
      </c>
      <c r="F572" s="7" t="s">
        <v>1811</v>
      </c>
      <c r="G572" s="7" t="s">
        <v>1818</v>
      </c>
      <c r="H572" s="7" t="s">
        <v>2172</v>
      </c>
      <c r="I572" s="7"/>
      <c r="J572" s="7" t="s">
        <v>1811</v>
      </c>
      <c r="K572" s="7"/>
      <c r="L572" s="4"/>
      <c r="M572" s="4"/>
      <c r="N572" s="4"/>
      <c r="O572" s="4"/>
      <c r="P572" s="4"/>
      <c r="Q572" s="4"/>
      <c r="R572" s="4"/>
      <c r="S572" s="4"/>
      <c r="T572" s="4"/>
    </row>
    <row r="573">
      <c r="A573" s="7" t="s">
        <v>722</v>
      </c>
      <c r="B573" s="7" t="s">
        <v>1870</v>
      </c>
      <c r="C573" s="7" t="s">
        <v>1890</v>
      </c>
      <c r="D573" s="7" t="s">
        <v>1817</v>
      </c>
      <c r="E573" s="7" t="s">
        <v>1811</v>
      </c>
      <c r="F573" s="7" t="s">
        <v>1811</v>
      </c>
      <c r="G573" s="7" t="s">
        <v>1818</v>
      </c>
      <c r="H573" s="7" t="s">
        <v>2172</v>
      </c>
      <c r="I573" s="7"/>
      <c r="J573" s="7" t="s">
        <v>1811</v>
      </c>
      <c r="K573" s="7"/>
      <c r="L573" s="4"/>
      <c r="M573" s="4"/>
      <c r="N573" s="4"/>
      <c r="O573" s="4"/>
      <c r="P573" s="4"/>
      <c r="Q573" s="4"/>
      <c r="R573" s="4"/>
      <c r="S573" s="4"/>
      <c r="T573" s="4"/>
    </row>
    <row r="574">
      <c r="A574" s="7" t="s">
        <v>723</v>
      </c>
      <c r="B574" s="7" t="s">
        <v>1891</v>
      </c>
      <c r="C574" s="7" t="s">
        <v>1892</v>
      </c>
      <c r="D574" s="7" t="s">
        <v>1817</v>
      </c>
      <c r="E574" s="7" t="s">
        <v>1811</v>
      </c>
      <c r="F574" s="7" t="s">
        <v>1811</v>
      </c>
      <c r="G574" s="7" t="s">
        <v>1818</v>
      </c>
      <c r="H574" s="7" t="s">
        <v>2172</v>
      </c>
      <c r="I574" s="7"/>
      <c r="J574" s="7" t="s">
        <v>1811</v>
      </c>
      <c r="K574" s="7"/>
      <c r="L574" s="4"/>
      <c r="M574" s="4"/>
      <c r="N574" s="4"/>
      <c r="O574" s="4"/>
      <c r="P574" s="4"/>
      <c r="Q574" s="4"/>
      <c r="R574" s="4"/>
      <c r="S574" s="4"/>
      <c r="T574" s="4"/>
    </row>
    <row r="575">
      <c r="A575" s="7" t="s">
        <v>724</v>
      </c>
      <c r="B575" s="7" t="s">
        <v>1891</v>
      </c>
      <c r="C575" s="7" t="s">
        <v>1892</v>
      </c>
      <c r="D575" s="7" t="s">
        <v>1817</v>
      </c>
      <c r="E575" s="7" t="s">
        <v>1811</v>
      </c>
      <c r="F575" s="7" t="s">
        <v>1811</v>
      </c>
      <c r="G575" s="7" t="s">
        <v>1818</v>
      </c>
      <c r="H575" s="7" t="s">
        <v>2172</v>
      </c>
      <c r="I575" s="7"/>
      <c r="J575" s="7" t="s">
        <v>1811</v>
      </c>
      <c r="K575" s="7"/>
      <c r="L575" s="4"/>
      <c r="M575" s="4"/>
      <c r="N575" s="4"/>
      <c r="O575" s="4"/>
      <c r="P575" s="4"/>
      <c r="Q575" s="4"/>
      <c r="R575" s="4"/>
      <c r="S575" s="4"/>
      <c r="T575" s="4"/>
    </row>
    <row r="576">
      <c r="A576" s="7" t="s">
        <v>725</v>
      </c>
      <c r="B576" s="7" t="s">
        <v>1891</v>
      </c>
      <c r="C576" s="7" t="s">
        <v>1892</v>
      </c>
      <c r="D576" s="7" t="s">
        <v>1817</v>
      </c>
      <c r="E576" s="7" t="s">
        <v>1811</v>
      </c>
      <c r="F576" s="7" t="s">
        <v>1811</v>
      </c>
      <c r="G576" s="7" t="s">
        <v>1818</v>
      </c>
      <c r="H576" s="7" t="s">
        <v>2172</v>
      </c>
      <c r="I576" s="7"/>
      <c r="J576" s="7" t="s">
        <v>1811</v>
      </c>
      <c r="K576" s="7"/>
      <c r="L576" s="4"/>
      <c r="M576" s="4"/>
      <c r="N576" s="4"/>
      <c r="O576" s="4"/>
      <c r="P576" s="4"/>
      <c r="Q576" s="4"/>
      <c r="R576" s="4"/>
      <c r="S576" s="4"/>
      <c r="T576" s="4"/>
    </row>
    <row r="577">
      <c r="A577" s="7" t="s">
        <v>726</v>
      </c>
      <c r="B577" s="7" t="s">
        <v>1874</v>
      </c>
      <c r="C577" s="7" t="s">
        <v>2103</v>
      </c>
      <c r="D577" s="7" t="s">
        <v>1817</v>
      </c>
      <c r="E577" s="7" t="s">
        <v>1811</v>
      </c>
      <c r="F577" s="7" t="s">
        <v>1811</v>
      </c>
      <c r="G577" s="7" t="s">
        <v>1818</v>
      </c>
      <c r="H577" s="7" t="s">
        <v>2172</v>
      </c>
      <c r="I577" s="7"/>
      <c r="J577" s="7" t="s">
        <v>1811</v>
      </c>
      <c r="K577" s="7"/>
      <c r="L577" s="4"/>
      <c r="M577" s="4"/>
      <c r="N577" s="4"/>
      <c r="O577" s="4"/>
      <c r="P577" s="4"/>
      <c r="Q577" s="4"/>
      <c r="R577" s="4"/>
      <c r="S577" s="4"/>
      <c r="T577" s="4"/>
    </row>
    <row r="578">
      <c r="A578" s="7" t="s">
        <v>727</v>
      </c>
      <c r="B578" s="7" t="s">
        <v>2079</v>
      </c>
      <c r="C578" s="7" t="s">
        <v>2104</v>
      </c>
      <c r="D578" s="7" t="s">
        <v>1817</v>
      </c>
      <c r="E578" s="7" t="s">
        <v>1811</v>
      </c>
      <c r="F578" s="7" t="s">
        <v>1811</v>
      </c>
      <c r="G578" s="7" t="s">
        <v>1818</v>
      </c>
      <c r="H578" s="7" t="s">
        <v>2172</v>
      </c>
      <c r="I578" s="7"/>
      <c r="J578" s="7" t="s">
        <v>1811</v>
      </c>
      <c r="K578" s="7"/>
      <c r="L578" s="4"/>
      <c r="M578" s="4"/>
      <c r="N578" s="4"/>
      <c r="O578" s="4"/>
      <c r="P578" s="4"/>
      <c r="Q578" s="4"/>
      <c r="R578" s="4"/>
      <c r="S578" s="4"/>
      <c r="T578" s="4"/>
    </row>
    <row r="579">
      <c r="A579" s="7" t="s">
        <v>725</v>
      </c>
      <c r="B579" s="7" t="s">
        <v>1893</v>
      </c>
      <c r="C579" s="7" t="s">
        <v>1894</v>
      </c>
      <c r="D579" s="7" t="s">
        <v>1817</v>
      </c>
      <c r="E579" s="7" t="s">
        <v>1811</v>
      </c>
      <c r="F579" s="7" t="s">
        <v>1811</v>
      </c>
      <c r="G579" s="7" t="s">
        <v>1818</v>
      </c>
      <c r="H579" s="7" t="s">
        <v>2172</v>
      </c>
      <c r="I579" s="7"/>
      <c r="J579" s="7" t="s">
        <v>1811</v>
      </c>
      <c r="K579" s="7"/>
      <c r="L579" s="4"/>
      <c r="M579" s="4"/>
      <c r="N579" s="4"/>
      <c r="O579" s="4"/>
      <c r="P579" s="4"/>
      <c r="Q579" s="4"/>
      <c r="R579" s="4"/>
      <c r="S579" s="4"/>
      <c r="T579" s="4"/>
    </row>
    <row r="580">
      <c r="A580" s="7" t="s">
        <v>721</v>
      </c>
      <c r="B580" s="7" t="s">
        <v>1893</v>
      </c>
      <c r="C580" s="7" t="s">
        <v>1894</v>
      </c>
      <c r="D580" s="7" t="s">
        <v>1817</v>
      </c>
      <c r="E580" s="7" t="s">
        <v>1811</v>
      </c>
      <c r="F580" s="7" t="s">
        <v>1811</v>
      </c>
      <c r="G580" s="7" t="s">
        <v>1818</v>
      </c>
      <c r="H580" s="7" t="s">
        <v>2172</v>
      </c>
      <c r="I580" s="7"/>
      <c r="J580" s="7" t="s">
        <v>1811</v>
      </c>
      <c r="K580" s="7"/>
      <c r="L580" s="4"/>
      <c r="M580" s="4"/>
      <c r="N580" s="4"/>
      <c r="O580" s="4"/>
      <c r="P580" s="4"/>
      <c r="Q580" s="4"/>
      <c r="R580" s="4"/>
      <c r="S580" s="4"/>
      <c r="T580" s="4"/>
    </row>
    <row r="581">
      <c r="A581" s="7" t="s">
        <v>722</v>
      </c>
      <c r="B581" s="7" t="s">
        <v>1893</v>
      </c>
      <c r="C581" s="7" t="s">
        <v>1894</v>
      </c>
      <c r="D581" s="7" t="s">
        <v>1817</v>
      </c>
      <c r="E581" s="7" t="s">
        <v>1811</v>
      </c>
      <c r="F581" s="7" t="s">
        <v>1811</v>
      </c>
      <c r="G581" s="7" t="s">
        <v>1818</v>
      </c>
      <c r="H581" s="7" t="s">
        <v>2172</v>
      </c>
      <c r="I581" s="7"/>
      <c r="J581" s="7" t="s">
        <v>1811</v>
      </c>
      <c r="K581" s="7"/>
      <c r="L581" s="4"/>
      <c r="M581" s="4"/>
      <c r="N581" s="4"/>
      <c r="O581" s="4"/>
      <c r="P581" s="4"/>
      <c r="Q581" s="4"/>
      <c r="R581" s="4"/>
      <c r="S581" s="4"/>
      <c r="T581" s="4"/>
    </row>
    <row r="582">
      <c r="A582" s="7" t="s">
        <v>728</v>
      </c>
      <c r="B582" s="7" t="s">
        <v>1893</v>
      </c>
      <c r="C582" s="7" t="s">
        <v>1894</v>
      </c>
      <c r="D582" s="7" t="s">
        <v>1817</v>
      </c>
      <c r="E582" s="7" t="s">
        <v>1811</v>
      </c>
      <c r="F582" s="7" t="s">
        <v>1811</v>
      </c>
      <c r="G582" s="7" t="s">
        <v>1818</v>
      </c>
      <c r="H582" s="7" t="s">
        <v>2172</v>
      </c>
      <c r="I582" s="7"/>
      <c r="J582" s="7" t="s">
        <v>1811</v>
      </c>
      <c r="K582" s="7"/>
      <c r="L582" s="4"/>
      <c r="M582" s="4"/>
      <c r="N582" s="4"/>
      <c r="O582" s="4"/>
      <c r="P582" s="4"/>
      <c r="Q582" s="4"/>
      <c r="R582" s="4"/>
      <c r="S582" s="4"/>
      <c r="T582" s="4"/>
    </row>
    <row r="583">
      <c r="A583" s="7" t="s">
        <v>729</v>
      </c>
      <c r="B583" s="7" t="s">
        <v>1893</v>
      </c>
      <c r="C583" s="7" t="s">
        <v>1894</v>
      </c>
      <c r="D583" s="7" t="s">
        <v>1817</v>
      </c>
      <c r="E583" s="7" t="s">
        <v>1811</v>
      </c>
      <c r="F583" s="7" t="s">
        <v>1811</v>
      </c>
      <c r="G583" s="7" t="s">
        <v>1818</v>
      </c>
      <c r="H583" s="7" t="s">
        <v>2172</v>
      </c>
      <c r="I583" s="7"/>
      <c r="J583" s="7" t="s">
        <v>1811</v>
      </c>
      <c r="K583" s="7"/>
      <c r="L583" s="4"/>
      <c r="M583" s="4"/>
      <c r="N583" s="4"/>
      <c r="O583" s="4"/>
      <c r="P583" s="4"/>
      <c r="Q583" s="4"/>
      <c r="R583" s="4"/>
      <c r="S583" s="4"/>
      <c r="T583" s="4"/>
    </row>
    <row r="584">
      <c r="A584" s="7" t="s">
        <v>730</v>
      </c>
      <c r="B584" s="7" t="s">
        <v>1877</v>
      </c>
      <c r="C584" s="7" t="s">
        <v>1934</v>
      </c>
      <c r="D584" s="7" t="s">
        <v>1817</v>
      </c>
      <c r="E584" s="7" t="s">
        <v>1811</v>
      </c>
      <c r="F584" s="7" t="s">
        <v>1811</v>
      </c>
      <c r="G584" s="7" t="s">
        <v>1818</v>
      </c>
      <c r="H584" s="7" t="s">
        <v>2172</v>
      </c>
      <c r="I584" s="7"/>
      <c r="J584" s="7" t="s">
        <v>1811</v>
      </c>
      <c r="K584" s="7"/>
      <c r="L584" s="4"/>
      <c r="M584" s="4"/>
      <c r="N584" s="4"/>
      <c r="O584" s="4"/>
      <c r="P584" s="4"/>
      <c r="Q584" s="4"/>
      <c r="R584" s="4"/>
      <c r="S584" s="4"/>
      <c r="T584" s="4"/>
    </row>
    <row r="585">
      <c r="A585" s="7" t="s">
        <v>731</v>
      </c>
      <c r="B585" s="7" t="s">
        <v>1849</v>
      </c>
      <c r="C585" s="7" t="s">
        <v>2173</v>
      </c>
      <c r="D585" s="7" t="s">
        <v>1817</v>
      </c>
      <c r="E585" s="7" t="s">
        <v>1811</v>
      </c>
      <c r="F585" s="7" t="s">
        <v>1811</v>
      </c>
      <c r="G585" s="7" t="s">
        <v>1818</v>
      </c>
      <c r="H585" s="7" t="s">
        <v>2172</v>
      </c>
      <c r="I585" s="7"/>
      <c r="J585" s="7" t="s">
        <v>1811</v>
      </c>
      <c r="K585" s="7"/>
      <c r="L585" s="4"/>
      <c r="M585" s="4"/>
      <c r="N585" s="4"/>
      <c r="O585" s="4"/>
      <c r="P585" s="4"/>
      <c r="Q585" s="4"/>
      <c r="R585" s="4"/>
      <c r="S585" s="4"/>
      <c r="T585" s="4"/>
    </row>
    <row r="586">
      <c r="A586" s="7" t="s">
        <v>732</v>
      </c>
      <c r="B586" s="7" t="s">
        <v>1852</v>
      </c>
      <c r="C586" s="7" t="s">
        <v>1853</v>
      </c>
      <c r="D586" s="7" t="s">
        <v>1817</v>
      </c>
      <c r="E586" s="7" t="s">
        <v>1811</v>
      </c>
      <c r="F586" s="7" t="s">
        <v>1811</v>
      </c>
      <c r="G586" s="7" t="s">
        <v>1818</v>
      </c>
      <c r="H586" s="7" t="s">
        <v>2172</v>
      </c>
      <c r="I586" s="7"/>
      <c r="J586" s="7" t="s">
        <v>1811</v>
      </c>
      <c r="K586" s="7"/>
      <c r="L586" s="4"/>
      <c r="M586" s="4"/>
      <c r="N586" s="4"/>
      <c r="O586" s="4"/>
      <c r="P586" s="4"/>
      <c r="Q586" s="4"/>
      <c r="R586" s="4"/>
      <c r="S586" s="4"/>
      <c r="T586" s="4"/>
    </row>
    <row r="587">
      <c r="A587" s="7" t="s">
        <v>733</v>
      </c>
      <c r="B587" s="7" t="s">
        <v>1880</v>
      </c>
      <c r="C587" s="7" t="s">
        <v>2105</v>
      </c>
      <c r="D587" s="7" t="s">
        <v>1817</v>
      </c>
      <c r="E587" s="7" t="s">
        <v>1811</v>
      </c>
      <c r="F587" s="7" t="s">
        <v>1811</v>
      </c>
      <c r="G587" s="7" t="s">
        <v>1818</v>
      </c>
      <c r="H587" s="7" t="s">
        <v>2172</v>
      </c>
      <c r="I587" s="7"/>
      <c r="J587" s="7" t="s">
        <v>1811</v>
      </c>
      <c r="K587" s="7"/>
      <c r="L587" s="4"/>
      <c r="M587" s="4"/>
      <c r="N587" s="4"/>
      <c r="O587" s="4"/>
      <c r="P587" s="4"/>
      <c r="Q587" s="4"/>
      <c r="R587" s="4"/>
      <c r="S587" s="4"/>
      <c r="T587" s="4"/>
    </row>
    <row r="588">
      <c r="A588" s="7" t="s">
        <v>734</v>
      </c>
      <c r="B588" s="7" t="s">
        <v>1855</v>
      </c>
      <c r="C588" s="7" t="s">
        <v>1856</v>
      </c>
      <c r="D588" s="7" t="s">
        <v>1817</v>
      </c>
      <c r="E588" s="7" t="s">
        <v>1811</v>
      </c>
      <c r="F588" s="7" t="s">
        <v>1811</v>
      </c>
      <c r="G588" s="7" t="s">
        <v>1818</v>
      </c>
      <c r="H588" s="7" t="s">
        <v>2172</v>
      </c>
      <c r="I588" s="7"/>
      <c r="J588" s="7" t="s">
        <v>1811</v>
      </c>
      <c r="K588" s="7"/>
      <c r="L588" s="4"/>
      <c r="M588" s="4"/>
      <c r="N588" s="4"/>
      <c r="O588" s="4"/>
      <c r="P588" s="4"/>
      <c r="Q588" s="4"/>
      <c r="R588" s="4"/>
      <c r="S588" s="4"/>
      <c r="T588" s="4"/>
    </row>
    <row r="589">
      <c r="A589" s="7" t="s">
        <v>735</v>
      </c>
      <c r="B589" s="7" t="s">
        <v>1895</v>
      </c>
      <c r="C589" s="7" t="s">
        <v>1896</v>
      </c>
      <c r="D589" s="7" t="s">
        <v>1817</v>
      </c>
      <c r="E589" s="7" t="s">
        <v>1811</v>
      </c>
      <c r="F589" s="7" t="s">
        <v>1811</v>
      </c>
      <c r="G589" s="7" t="s">
        <v>1818</v>
      </c>
      <c r="H589" s="7" t="s">
        <v>2172</v>
      </c>
      <c r="I589" s="7"/>
      <c r="J589" s="7" t="s">
        <v>1811</v>
      </c>
      <c r="K589" s="7"/>
      <c r="L589" s="4"/>
      <c r="M589" s="4"/>
      <c r="N589" s="4"/>
      <c r="O589" s="4"/>
      <c r="P589" s="4"/>
      <c r="Q589" s="4"/>
      <c r="R589" s="4"/>
      <c r="S589" s="4"/>
      <c r="T589" s="4"/>
    </row>
    <row r="590">
      <c r="A590" s="7" t="s">
        <v>736</v>
      </c>
      <c r="B590" s="7" t="s">
        <v>1903</v>
      </c>
      <c r="C590" s="7" t="s">
        <v>1904</v>
      </c>
      <c r="D590" s="7" t="s">
        <v>1817</v>
      </c>
      <c r="E590" s="7" t="s">
        <v>1811</v>
      </c>
      <c r="F590" s="7" t="s">
        <v>1811</v>
      </c>
      <c r="G590" s="7" t="s">
        <v>1818</v>
      </c>
      <c r="H590" s="7" t="s">
        <v>2172</v>
      </c>
      <c r="I590" s="7"/>
      <c r="J590" s="7" t="s">
        <v>1811</v>
      </c>
      <c r="K590" s="7"/>
      <c r="L590" s="4"/>
      <c r="M590" s="4"/>
      <c r="N590" s="4"/>
      <c r="O590" s="4"/>
      <c r="P590" s="4"/>
      <c r="Q590" s="4"/>
      <c r="R590" s="4"/>
      <c r="S590" s="4"/>
      <c r="T590" s="4"/>
    </row>
    <row r="591">
      <c r="A591" s="7" t="s">
        <v>737</v>
      </c>
      <c r="B591" s="7" t="s">
        <v>1882</v>
      </c>
      <c r="C591" s="7" t="s">
        <v>1897</v>
      </c>
      <c r="D591" s="7" t="s">
        <v>1817</v>
      </c>
      <c r="E591" s="7" t="s">
        <v>1811</v>
      </c>
      <c r="F591" s="7" t="s">
        <v>1811</v>
      </c>
      <c r="G591" s="7" t="s">
        <v>1818</v>
      </c>
      <c r="H591" s="7" t="s">
        <v>2172</v>
      </c>
      <c r="I591" s="7"/>
      <c r="J591" s="7" t="s">
        <v>1811</v>
      </c>
      <c r="K591" s="7"/>
      <c r="L591" s="4"/>
      <c r="M591" s="4"/>
      <c r="N591" s="4"/>
      <c r="O591" s="4"/>
      <c r="P591" s="4"/>
      <c r="Q591" s="4"/>
      <c r="R591" s="4"/>
      <c r="S591" s="4"/>
      <c r="T591" s="4"/>
    </row>
    <row r="592">
      <c r="A592" s="7" t="s">
        <v>738</v>
      </c>
      <c r="B592" s="7" t="s">
        <v>1809</v>
      </c>
      <c r="C592" s="7" t="s">
        <v>1898</v>
      </c>
      <c r="D592" s="7" t="s">
        <v>1817</v>
      </c>
      <c r="E592" s="7" t="s">
        <v>1811</v>
      </c>
      <c r="F592" s="7" t="s">
        <v>1811</v>
      </c>
      <c r="G592" s="7" t="s">
        <v>1818</v>
      </c>
      <c r="H592" s="7" t="s">
        <v>2172</v>
      </c>
      <c r="I592" s="7"/>
      <c r="J592" s="7" t="s">
        <v>1811</v>
      </c>
      <c r="K592" s="7"/>
      <c r="L592" s="4"/>
      <c r="M592" s="4"/>
      <c r="N592" s="4"/>
      <c r="O592" s="4"/>
      <c r="P592" s="4"/>
      <c r="Q592" s="4"/>
      <c r="R592" s="4"/>
      <c r="S592" s="4"/>
      <c r="T592" s="4"/>
    </row>
    <row r="593">
      <c r="A593" s="7" t="s">
        <v>739</v>
      </c>
      <c r="B593" s="7" t="s">
        <v>1809</v>
      </c>
      <c r="C593" s="7" t="s">
        <v>1898</v>
      </c>
      <c r="D593" s="7" t="s">
        <v>1817</v>
      </c>
      <c r="E593" s="7" t="s">
        <v>1811</v>
      </c>
      <c r="F593" s="7" t="s">
        <v>1811</v>
      </c>
      <c r="G593" s="7" t="s">
        <v>1818</v>
      </c>
      <c r="H593" s="7" t="s">
        <v>2172</v>
      </c>
      <c r="I593" s="7"/>
      <c r="J593" s="7" t="s">
        <v>1811</v>
      </c>
      <c r="K593" s="7"/>
      <c r="L593" s="4"/>
      <c r="M593" s="4"/>
      <c r="N593" s="4"/>
      <c r="O593" s="4"/>
      <c r="P593" s="4"/>
      <c r="Q593" s="4"/>
      <c r="R593" s="4"/>
      <c r="S593" s="4"/>
      <c r="T593" s="4"/>
    </row>
    <row r="594">
      <c r="A594" s="7" t="s">
        <v>740</v>
      </c>
      <c r="B594" s="7" t="s">
        <v>1899</v>
      </c>
      <c r="C594" s="7" t="s">
        <v>2174</v>
      </c>
      <c r="D594" s="7" t="s">
        <v>1817</v>
      </c>
      <c r="E594" s="7" t="s">
        <v>1811</v>
      </c>
      <c r="F594" s="7" t="s">
        <v>1811</v>
      </c>
      <c r="G594" s="7" t="s">
        <v>1818</v>
      </c>
      <c r="H594" s="7" t="s">
        <v>2172</v>
      </c>
      <c r="I594" s="7"/>
      <c r="J594" s="7" t="s">
        <v>1811</v>
      </c>
      <c r="K594" s="7"/>
      <c r="L594" s="4"/>
      <c r="M594" s="4"/>
      <c r="N594" s="4"/>
      <c r="O594" s="4"/>
      <c r="P594" s="4"/>
      <c r="Q594" s="4"/>
      <c r="R594" s="4"/>
      <c r="S594" s="4"/>
      <c r="T594" s="4"/>
    </row>
    <row r="595">
      <c r="A595" s="7" t="s">
        <v>741</v>
      </c>
      <c r="B595" s="7" t="s">
        <v>1899</v>
      </c>
      <c r="C595" s="7" t="s">
        <v>2174</v>
      </c>
      <c r="D595" s="7" t="s">
        <v>1817</v>
      </c>
      <c r="E595" s="7" t="s">
        <v>1811</v>
      </c>
      <c r="F595" s="7" t="s">
        <v>1811</v>
      </c>
      <c r="G595" s="7" t="s">
        <v>1818</v>
      </c>
      <c r="H595" s="7" t="s">
        <v>2172</v>
      </c>
      <c r="I595" s="7"/>
      <c r="J595" s="7" t="s">
        <v>1811</v>
      </c>
      <c r="K595" s="7"/>
      <c r="L595" s="4"/>
      <c r="M595" s="4"/>
      <c r="N595" s="4"/>
      <c r="O595" s="4"/>
      <c r="P595" s="4"/>
      <c r="Q595" s="4"/>
      <c r="R595" s="4"/>
      <c r="S595" s="4"/>
      <c r="T595" s="4"/>
    </row>
    <row r="596">
      <c r="A596" s="7" t="s">
        <v>742</v>
      </c>
      <c r="B596" s="7" t="s">
        <v>1899</v>
      </c>
      <c r="C596" s="7" t="s">
        <v>2174</v>
      </c>
      <c r="D596" s="7" t="s">
        <v>1817</v>
      </c>
      <c r="E596" s="7" t="s">
        <v>1811</v>
      </c>
      <c r="F596" s="7" t="s">
        <v>1811</v>
      </c>
      <c r="G596" s="7" t="s">
        <v>1818</v>
      </c>
      <c r="H596" s="7" t="s">
        <v>2172</v>
      </c>
      <c r="I596" s="7"/>
      <c r="J596" s="7" t="s">
        <v>1811</v>
      </c>
      <c r="K596" s="7"/>
      <c r="L596" s="4"/>
      <c r="M596" s="4"/>
      <c r="N596" s="4"/>
      <c r="O596" s="4"/>
      <c r="P596" s="4"/>
      <c r="Q596" s="4"/>
      <c r="R596" s="4"/>
      <c r="S596" s="4"/>
      <c r="T596" s="4"/>
    </row>
    <row r="597">
      <c r="A597" s="7" t="s">
        <v>743</v>
      </c>
      <c r="B597" s="7" t="s">
        <v>1899</v>
      </c>
      <c r="C597" s="7" t="s">
        <v>1900</v>
      </c>
      <c r="D597" s="7" t="s">
        <v>1817</v>
      </c>
      <c r="E597" s="7" t="s">
        <v>1811</v>
      </c>
      <c r="F597" s="7" t="s">
        <v>1811</v>
      </c>
      <c r="G597" s="7" t="s">
        <v>1818</v>
      </c>
      <c r="H597" s="7" t="s">
        <v>2172</v>
      </c>
      <c r="I597" s="7"/>
      <c r="J597" s="7" t="s">
        <v>1811</v>
      </c>
      <c r="K597" s="7"/>
      <c r="L597" s="4"/>
      <c r="M597" s="4"/>
      <c r="N597" s="4"/>
      <c r="O597" s="4"/>
      <c r="P597" s="4"/>
      <c r="Q597" s="4"/>
      <c r="R597" s="4"/>
      <c r="S597" s="4"/>
      <c r="T597" s="4"/>
    </row>
    <row r="598">
      <c r="A598" s="7" t="s">
        <v>744</v>
      </c>
      <c r="B598" s="7" t="s">
        <v>1899</v>
      </c>
      <c r="C598" s="7" t="s">
        <v>1975</v>
      </c>
      <c r="D598" s="7" t="s">
        <v>1817</v>
      </c>
      <c r="E598" s="7" t="s">
        <v>1817</v>
      </c>
      <c r="F598" s="7" t="s">
        <v>1811</v>
      </c>
      <c r="G598" s="7" t="s">
        <v>1818</v>
      </c>
      <c r="H598" s="7" t="s">
        <v>2172</v>
      </c>
      <c r="I598" s="7"/>
      <c r="J598" s="7" t="s">
        <v>1811</v>
      </c>
      <c r="K598" s="7"/>
      <c r="L598" s="4"/>
      <c r="M598" s="4"/>
      <c r="N598" s="4"/>
      <c r="O598" s="4"/>
      <c r="P598" s="4"/>
      <c r="Q598" s="4"/>
      <c r="R598" s="4"/>
      <c r="S598" s="4"/>
      <c r="T598" s="4"/>
    </row>
    <row r="599">
      <c r="A599" s="7" t="s">
        <v>745</v>
      </c>
      <c r="B599" s="7" t="s">
        <v>1899</v>
      </c>
      <c r="C599" s="7" t="s">
        <v>2017</v>
      </c>
      <c r="D599" s="7" t="s">
        <v>1817</v>
      </c>
      <c r="E599" s="7" t="s">
        <v>1811</v>
      </c>
      <c r="F599" s="7" t="s">
        <v>1811</v>
      </c>
      <c r="G599" s="7" t="s">
        <v>1818</v>
      </c>
      <c r="H599" s="7" t="s">
        <v>2172</v>
      </c>
      <c r="I599" s="7"/>
      <c r="J599" s="7" t="s">
        <v>1811</v>
      </c>
      <c r="K599" s="7"/>
      <c r="L599" s="4"/>
      <c r="M599" s="4"/>
      <c r="N599" s="4"/>
      <c r="O599" s="4"/>
      <c r="P599" s="4"/>
      <c r="Q599" s="4"/>
      <c r="R599" s="4"/>
      <c r="S599" s="4"/>
      <c r="T599" s="4"/>
    </row>
    <row r="600">
      <c r="A600" s="7" t="s">
        <v>746</v>
      </c>
      <c r="B600" s="7" t="s">
        <v>1899</v>
      </c>
      <c r="C600" s="7" t="s">
        <v>1901</v>
      </c>
      <c r="D600" s="7" t="s">
        <v>1817</v>
      </c>
      <c r="E600" s="7" t="s">
        <v>1811</v>
      </c>
      <c r="F600" s="7" t="s">
        <v>1811</v>
      </c>
      <c r="G600" s="7" t="s">
        <v>1818</v>
      </c>
      <c r="H600" s="7" t="s">
        <v>2172</v>
      </c>
      <c r="I600" s="7"/>
      <c r="J600" s="7" t="s">
        <v>1811</v>
      </c>
      <c r="K600" s="7"/>
      <c r="L600" s="4"/>
      <c r="M600" s="4"/>
      <c r="N600" s="4"/>
      <c r="O600" s="4"/>
      <c r="P600" s="4"/>
      <c r="Q600" s="4"/>
      <c r="R600" s="4"/>
      <c r="S600" s="4"/>
      <c r="T600" s="4"/>
    </row>
    <row r="601">
      <c r="A601" s="7" t="s">
        <v>747</v>
      </c>
      <c r="B601" s="7" t="s">
        <v>1899</v>
      </c>
      <c r="C601" s="7" t="s">
        <v>1901</v>
      </c>
      <c r="D601" s="7" t="s">
        <v>1817</v>
      </c>
      <c r="E601" s="7" t="s">
        <v>1811</v>
      </c>
      <c r="F601" s="7" t="s">
        <v>1811</v>
      </c>
      <c r="G601" s="7" t="s">
        <v>1818</v>
      </c>
      <c r="H601" s="7" t="s">
        <v>2172</v>
      </c>
      <c r="I601" s="7"/>
      <c r="J601" s="7" t="s">
        <v>1811</v>
      </c>
      <c r="K601" s="7"/>
      <c r="L601" s="4"/>
      <c r="M601" s="4"/>
      <c r="N601" s="4"/>
      <c r="O601" s="4"/>
      <c r="P601" s="4"/>
      <c r="Q601" s="4"/>
      <c r="R601" s="4"/>
      <c r="S601" s="4"/>
      <c r="T601" s="4"/>
    </row>
    <row r="602">
      <c r="A602" s="7" t="s">
        <v>748</v>
      </c>
      <c r="B602" s="7" t="s">
        <v>1899</v>
      </c>
      <c r="C602" s="7" t="s">
        <v>1901</v>
      </c>
      <c r="D602" s="7" t="s">
        <v>1817</v>
      </c>
      <c r="E602" s="7" t="s">
        <v>1811</v>
      </c>
      <c r="F602" s="7" t="s">
        <v>1811</v>
      </c>
      <c r="G602" s="7" t="s">
        <v>1818</v>
      </c>
      <c r="H602" s="7" t="s">
        <v>2172</v>
      </c>
      <c r="I602" s="7"/>
      <c r="J602" s="7" t="s">
        <v>1811</v>
      </c>
      <c r="K602" s="7"/>
      <c r="L602" s="4"/>
      <c r="M602" s="4"/>
      <c r="N602" s="4"/>
      <c r="O602" s="4"/>
      <c r="P602" s="4"/>
      <c r="Q602" s="4"/>
      <c r="R602" s="4"/>
      <c r="S602" s="4"/>
      <c r="T602" s="4"/>
    </row>
    <row r="603">
      <c r="A603" s="7" t="s">
        <v>749</v>
      </c>
      <c r="B603" s="7" t="s">
        <v>1899</v>
      </c>
      <c r="C603" s="7" t="s">
        <v>1901</v>
      </c>
      <c r="D603" s="7" t="s">
        <v>1817</v>
      </c>
      <c r="E603" s="7" t="s">
        <v>1811</v>
      </c>
      <c r="F603" s="7" t="s">
        <v>1811</v>
      </c>
      <c r="G603" s="7" t="s">
        <v>1818</v>
      </c>
      <c r="H603" s="7" t="s">
        <v>2172</v>
      </c>
      <c r="I603" s="7"/>
      <c r="J603" s="7" t="s">
        <v>1811</v>
      </c>
      <c r="K603" s="7"/>
      <c r="L603" s="4"/>
      <c r="M603" s="4"/>
      <c r="N603" s="4"/>
      <c r="O603" s="4"/>
      <c r="P603" s="4"/>
      <c r="Q603" s="4"/>
      <c r="R603" s="4"/>
      <c r="S603" s="4"/>
      <c r="T603" s="4"/>
    </row>
    <row r="604">
      <c r="A604" s="7" t="s">
        <v>750</v>
      </c>
      <c r="B604" s="7" t="s">
        <v>1899</v>
      </c>
      <c r="C604" s="7" t="s">
        <v>1901</v>
      </c>
      <c r="D604" s="7" t="s">
        <v>1817</v>
      </c>
      <c r="E604" s="7" t="s">
        <v>1811</v>
      </c>
      <c r="F604" s="7" t="s">
        <v>1811</v>
      </c>
      <c r="G604" s="7" t="s">
        <v>1818</v>
      </c>
      <c r="H604" s="7" t="s">
        <v>2172</v>
      </c>
      <c r="I604" s="7"/>
      <c r="J604" s="7" t="s">
        <v>1811</v>
      </c>
      <c r="K604" s="7"/>
      <c r="L604" s="4"/>
      <c r="M604" s="4"/>
      <c r="N604" s="4"/>
      <c r="O604" s="4"/>
      <c r="P604" s="4"/>
      <c r="Q604" s="4"/>
      <c r="R604" s="4"/>
      <c r="S604" s="4"/>
      <c r="T604" s="4"/>
    </row>
    <row r="605">
      <c r="A605" s="7" t="s">
        <v>751</v>
      </c>
      <c r="B605" s="7" t="s">
        <v>1899</v>
      </c>
      <c r="C605" s="7" t="s">
        <v>1902</v>
      </c>
      <c r="D605" s="7" t="s">
        <v>1817</v>
      </c>
      <c r="E605" s="7" t="s">
        <v>1811</v>
      </c>
      <c r="F605" s="7" t="s">
        <v>1811</v>
      </c>
      <c r="G605" s="7" t="s">
        <v>1818</v>
      </c>
      <c r="H605" s="7" t="s">
        <v>2172</v>
      </c>
      <c r="I605" s="7"/>
      <c r="J605" s="7" t="s">
        <v>1811</v>
      </c>
      <c r="K605" s="7"/>
      <c r="L605" s="4"/>
      <c r="M605" s="4"/>
      <c r="N605" s="4"/>
      <c r="O605" s="4"/>
      <c r="P605" s="4"/>
      <c r="Q605" s="4"/>
      <c r="R605" s="4"/>
      <c r="S605" s="4"/>
      <c r="T605" s="4"/>
    </row>
    <row r="606">
      <c r="A606" s="7" t="s">
        <v>752</v>
      </c>
      <c r="B606" s="7" t="s">
        <v>1899</v>
      </c>
      <c r="C606" s="7" t="s">
        <v>2039</v>
      </c>
      <c r="D606" s="7" t="s">
        <v>1817</v>
      </c>
      <c r="E606" s="7" t="s">
        <v>1811</v>
      </c>
      <c r="F606" s="7" t="s">
        <v>1811</v>
      </c>
      <c r="G606" s="7" t="s">
        <v>1818</v>
      </c>
      <c r="H606" s="7" t="s">
        <v>2172</v>
      </c>
      <c r="I606" s="7"/>
      <c r="J606" s="7" t="s">
        <v>1811</v>
      </c>
      <c r="K606" s="7"/>
      <c r="L606" s="4"/>
      <c r="M606" s="4"/>
      <c r="N606" s="4"/>
      <c r="O606" s="4"/>
      <c r="P606" s="4"/>
      <c r="Q606" s="4"/>
      <c r="R606" s="4"/>
      <c r="S606" s="4"/>
      <c r="T606" s="4"/>
    </row>
    <row r="607">
      <c r="A607" s="7" t="s">
        <v>753</v>
      </c>
      <c r="B607" s="7" t="s">
        <v>1815</v>
      </c>
      <c r="C607" s="7" t="s">
        <v>2175</v>
      </c>
      <c r="D607" s="7" t="s">
        <v>1817</v>
      </c>
      <c r="E607" s="7" t="s">
        <v>1811</v>
      </c>
      <c r="F607" s="7" t="s">
        <v>1811</v>
      </c>
      <c r="G607" s="7" t="s">
        <v>1818</v>
      </c>
      <c r="H607" s="7" t="s">
        <v>2172</v>
      </c>
      <c r="I607" s="7"/>
      <c r="J607" s="7" t="s">
        <v>1811</v>
      </c>
      <c r="K607" s="7"/>
      <c r="L607" s="4"/>
      <c r="M607" s="4"/>
      <c r="N607" s="4"/>
      <c r="O607" s="4"/>
      <c r="P607" s="4"/>
      <c r="Q607" s="4"/>
      <c r="R607" s="4"/>
      <c r="S607" s="4"/>
      <c r="T607" s="4"/>
    </row>
    <row r="608">
      <c r="A608" s="7" t="s">
        <v>754</v>
      </c>
      <c r="B608" s="7" t="s">
        <v>1809</v>
      </c>
      <c r="C608" s="7" t="s">
        <v>2176</v>
      </c>
      <c r="D608" s="7" t="s">
        <v>1817</v>
      </c>
      <c r="E608" s="7" t="s">
        <v>1811</v>
      </c>
      <c r="F608" s="7" t="s">
        <v>1811</v>
      </c>
      <c r="G608" s="7" t="s">
        <v>1818</v>
      </c>
      <c r="H608" s="7" t="s">
        <v>2172</v>
      </c>
      <c r="I608" s="7"/>
      <c r="J608" s="7" t="s">
        <v>1811</v>
      </c>
      <c r="K608" s="7"/>
      <c r="L608" s="4"/>
      <c r="M608" s="4"/>
      <c r="N608" s="4"/>
      <c r="O608" s="4"/>
      <c r="P608" s="4"/>
      <c r="Q608" s="4"/>
      <c r="R608" s="4"/>
      <c r="S608" s="4"/>
      <c r="T608" s="4"/>
    </row>
    <row r="609">
      <c r="A609" s="7" t="s">
        <v>755</v>
      </c>
      <c r="B609" s="7" t="s">
        <v>1899</v>
      </c>
      <c r="C609" s="7" t="s">
        <v>2129</v>
      </c>
      <c r="D609" s="7" t="s">
        <v>1811</v>
      </c>
      <c r="E609" s="7" t="s">
        <v>1811</v>
      </c>
      <c r="F609" s="7" t="s">
        <v>1811</v>
      </c>
      <c r="G609" s="7" t="s">
        <v>1812</v>
      </c>
      <c r="H609" s="7" t="s">
        <v>2177</v>
      </c>
      <c r="I609" s="7"/>
      <c r="J609" s="7" t="s">
        <v>1811</v>
      </c>
      <c r="K609" s="7"/>
      <c r="L609" s="4"/>
      <c r="M609" s="4"/>
      <c r="N609" s="4"/>
      <c r="O609" s="4"/>
      <c r="P609" s="4"/>
      <c r="Q609" s="4"/>
      <c r="R609" s="4"/>
      <c r="S609" s="4"/>
      <c r="T609" s="4"/>
    </row>
    <row r="610">
      <c r="A610" s="7" t="s">
        <v>756</v>
      </c>
      <c r="B610" s="7" t="s">
        <v>1899</v>
      </c>
      <c r="C610" s="7" t="s">
        <v>2129</v>
      </c>
      <c r="D610" s="7" t="s">
        <v>1811</v>
      </c>
      <c r="E610" s="7" t="s">
        <v>1811</v>
      </c>
      <c r="F610" s="7" t="s">
        <v>1811</v>
      </c>
      <c r="G610" s="7" t="s">
        <v>1812</v>
      </c>
      <c r="H610" s="7" t="s">
        <v>2177</v>
      </c>
      <c r="I610" s="7"/>
      <c r="J610" s="7" t="s">
        <v>1811</v>
      </c>
      <c r="K610" s="7"/>
      <c r="L610" s="4"/>
      <c r="M610" s="4"/>
      <c r="N610" s="4"/>
      <c r="O610" s="4"/>
      <c r="P610" s="4"/>
      <c r="Q610" s="4"/>
      <c r="R610" s="4"/>
      <c r="S610" s="4"/>
      <c r="T610" s="4"/>
    </row>
    <row r="611">
      <c r="A611" s="7" t="s">
        <v>757</v>
      </c>
      <c r="B611" s="7" t="s">
        <v>1899</v>
      </c>
      <c r="C611" s="7" t="s">
        <v>2129</v>
      </c>
      <c r="D611" s="7" t="s">
        <v>1811</v>
      </c>
      <c r="E611" s="7" t="s">
        <v>1811</v>
      </c>
      <c r="F611" s="7" t="s">
        <v>1811</v>
      </c>
      <c r="G611" s="7" t="s">
        <v>1812</v>
      </c>
      <c r="H611" s="7" t="s">
        <v>2177</v>
      </c>
      <c r="I611" s="7"/>
      <c r="J611" s="7" t="s">
        <v>1811</v>
      </c>
      <c r="K611" s="7"/>
      <c r="L611" s="4"/>
      <c r="M611" s="4"/>
      <c r="N611" s="4"/>
      <c r="O611" s="4"/>
      <c r="P611" s="4"/>
      <c r="Q611" s="4"/>
      <c r="R611" s="4"/>
      <c r="S611" s="4"/>
      <c r="T611" s="4"/>
    </row>
    <row r="612">
      <c r="A612" s="7" t="s">
        <v>758</v>
      </c>
      <c r="B612" s="7" t="s">
        <v>1899</v>
      </c>
      <c r="C612" s="7" t="s">
        <v>2129</v>
      </c>
      <c r="D612" s="7" t="s">
        <v>1811</v>
      </c>
      <c r="E612" s="7" t="s">
        <v>1811</v>
      </c>
      <c r="F612" s="7" t="s">
        <v>1811</v>
      </c>
      <c r="G612" s="7" t="s">
        <v>1812</v>
      </c>
      <c r="H612" s="7" t="s">
        <v>2177</v>
      </c>
      <c r="I612" s="7"/>
      <c r="J612" s="7" t="s">
        <v>1811</v>
      </c>
      <c r="K612" s="7"/>
      <c r="L612" s="4"/>
      <c r="M612" s="4"/>
      <c r="N612" s="4"/>
      <c r="O612" s="4"/>
      <c r="P612" s="4"/>
      <c r="Q612" s="4"/>
      <c r="R612" s="4"/>
      <c r="S612" s="4"/>
      <c r="T612" s="4"/>
    </row>
    <row r="613">
      <c r="A613" s="7" t="s">
        <v>759</v>
      </c>
      <c r="B613" s="7" t="s">
        <v>1865</v>
      </c>
      <c r="C613" s="7" t="s">
        <v>2178</v>
      </c>
      <c r="D613" s="7" t="s">
        <v>1811</v>
      </c>
      <c r="E613" s="7" t="s">
        <v>1811</v>
      </c>
      <c r="F613" s="7" t="s">
        <v>1811</v>
      </c>
      <c r="G613" s="7" t="s">
        <v>1812</v>
      </c>
      <c r="H613" s="7" t="s">
        <v>2177</v>
      </c>
      <c r="I613" s="7"/>
      <c r="J613" s="7" t="s">
        <v>1811</v>
      </c>
      <c r="K613" s="7"/>
      <c r="L613" s="4"/>
      <c r="M613" s="4"/>
      <c r="N613" s="4"/>
      <c r="O613" s="4"/>
      <c r="P613" s="4"/>
      <c r="Q613" s="4"/>
      <c r="R613" s="4"/>
      <c r="S613" s="4"/>
      <c r="T613" s="4"/>
    </row>
    <row r="614">
      <c r="A614" s="7" t="s">
        <v>760</v>
      </c>
      <c r="B614" s="7" t="s">
        <v>1852</v>
      </c>
      <c r="C614" s="7" t="s">
        <v>2130</v>
      </c>
      <c r="D614" s="7" t="s">
        <v>1811</v>
      </c>
      <c r="E614" s="7" t="s">
        <v>1811</v>
      </c>
      <c r="F614" s="7" t="s">
        <v>1811</v>
      </c>
      <c r="G614" s="7" t="s">
        <v>1812</v>
      </c>
      <c r="H614" s="7" t="s">
        <v>2177</v>
      </c>
      <c r="I614" s="7"/>
      <c r="J614" s="7" t="s">
        <v>1811</v>
      </c>
      <c r="K614" s="7"/>
      <c r="L614" s="4"/>
      <c r="M614" s="4"/>
      <c r="N614" s="4"/>
      <c r="O614" s="4"/>
      <c r="P614" s="4"/>
      <c r="Q614" s="4"/>
      <c r="R614" s="4"/>
      <c r="S614" s="4"/>
      <c r="T614" s="4"/>
    </row>
    <row r="615">
      <c r="A615" s="7" t="s">
        <v>761</v>
      </c>
      <c r="B615" s="7" t="s">
        <v>1855</v>
      </c>
      <c r="C615" s="7" t="s">
        <v>2179</v>
      </c>
      <c r="D615" s="7" t="s">
        <v>1811</v>
      </c>
      <c r="E615" s="7" t="s">
        <v>1811</v>
      </c>
      <c r="F615" s="7" t="s">
        <v>1811</v>
      </c>
      <c r="G615" s="7" t="s">
        <v>1812</v>
      </c>
      <c r="H615" s="7" t="s">
        <v>2177</v>
      </c>
      <c r="I615" s="7"/>
      <c r="J615" s="7" t="s">
        <v>1811</v>
      </c>
      <c r="K615" s="7"/>
      <c r="L615" s="4"/>
      <c r="M615" s="4"/>
      <c r="N615" s="4"/>
      <c r="O615" s="4"/>
      <c r="P615" s="4"/>
      <c r="Q615" s="4"/>
      <c r="R615" s="4"/>
      <c r="S615" s="4"/>
      <c r="T615" s="4"/>
    </row>
    <row r="616">
      <c r="A616" s="7" t="s">
        <v>762</v>
      </c>
      <c r="B616" s="7" t="s">
        <v>1882</v>
      </c>
      <c r="C616" s="7" t="s">
        <v>2131</v>
      </c>
      <c r="D616" s="7" t="s">
        <v>1811</v>
      </c>
      <c r="E616" s="7" t="s">
        <v>1811</v>
      </c>
      <c r="F616" s="7" t="s">
        <v>1811</v>
      </c>
      <c r="G616" s="7" t="s">
        <v>1812</v>
      </c>
      <c r="H616" s="7" t="s">
        <v>2177</v>
      </c>
      <c r="I616" s="7"/>
      <c r="J616" s="7" t="s">
        <v>1811</v>
      </c>
      <c r="K616" s="7"/>
      <c r="L616" s="4"/>
      <c r="M616" s="4"/>
      <c r="N616" s="4"/>
      <c r="O616" s="4"/>
      <c r="P616" s="4"/>
      <c r="Q616" s="4"/>
      <c r="R616" s="4"/>
      <c r="S616" s="4"/>
      <c r="T616" s="4"/>
    </row>
    <row r="617">
      <c r="A617" s="7" t="s">
        <v>763</v>
      </c>
      <c r="B617" s="7" t="s">
        <v>1893</v>
      </c>
      <c r="C617" s="7" t="s">
        <v>2180</v>
      </c>
      <c r="D617" s="7" t="s">
        <v>1811</v>
      </c>
      <c r="E617" s="7" t="s">
        <v>1811</v>
      </c>
      <c r="F617" s="7" t="s">
        <v>1811</v>
      </c>
      <c r="G617" s="7" t="s">
        <v>1812</v>
      </c>
      <c r="H617" s="7" t="s">
        <v>2177</v>
      </c>
      <c r="I617" s="7"/>
      <c r="J617" s="7" t="s">
        <v>1811</v>
      </c>
      <c r="K617" s="7"/>
      <c r="L617" s="4"/>
      <c r="M617" s="4"/>
      <c r="N617" s="4"/>
      <c r="O617" s="4"/>
      <c r="P617" s="4"/>
      <c r="Q617" s="4"/>
      <c r="R617" s="4"/>
      <c r="S617" s="4"/>
      <c r="T617" s="4"/>
    </row>
    <row r="618">
      <c r="A618" s="7" t="s">
        <v>764</v>
      </c>
      <c r="B618" s="7" t="s">
        <v>1849</v>
      </c>
      <c r="C618" s="7" t="s">
        <v>2181</v>
      </c>
      <c r="D618" s="7" t="s">
        <v>1811</v>
      </c>
      <c r="E618" s="7" t="s">
        <v>1811</v>
      </c>
      <c r="F618" s="7" t="s">
        <v>1811</v>
      </c>
      <c r="G618" s="7" t="s">
        <v>1812</v>
      </c>
      <c r="H618" s="7" t="s">
        <v>2177</v>
      </c>
      <c r="I618" s="7"/>
      <c r="J618" s="7" t="s">
        <v>1811</v>
      </c>
      <c r="K618" s="7"/>
      <c r="L618" s="4"/>
      <c r="M618" s="4"/>
      <c r="N618" s="4"/>
      <c r="O618" s="4"/>
      <c r="P618" s="4"/>
      <c r="Q618" s="4"/>
      <c r="R618" s="4"/>
      <c r="S618" s="4"/>
      <c r="T618" s="4"/>
    </row>
    <row r="619">
      <c r="A619" s="7" t="s">
        <v>765</v>
      </c>
      <c r="B619" s="7" t="s">
        <v>1849</v>
      </c>
      <c r="C619" s="7" t="s">
        <v>2181</v>
      </c>
      <c r="D619" s="7" t="s">
        <v>1811</v>
      </c>
      <c r="E619" s="7" t="s">
        <v>1811</v>
      </c>
      <c r="F619" s="7" t="s">
        <v>1811</v>
      </c>
      <c r="G619" s="7" t="s">
        <v>1812</v>
      </c>
      <c r="H619" s="7" t="s">
        <v>2177</v>
      </c>
      <c r="I619" s="7"/>
      <c r="J619" s="7" t="s">
        <v>1811</v>
      </c>
      <c r="K619" s="7"/>
      <c r="L619" s="4"/>
      <c r="M619" s="4"/>
      <c r="N619" s="4"/>
      <c r="O619" s="4"/>
      <c r="P619" s="4"/>
      <c r="Q619" s="4"/>
      <c r="R619" s="4"/>
      <c r="S619" s="4"/>
      <c r="T619" s="4"/>
    </row>
    <row r="620">
      <c r="A620" s="7" t="s">
        <v>766</v>
      </c>
      <c r="B620" s="7" t="s">
        <v>1849</v>
      </c>
      <c r="C620" s="7" t="s">
        <v>2181</v>
      </c>
      <c r="D620" s="7" t="s">
        <v>1811</v>
      </c>
      <c r="E620" s="7" t="s">
        <v>1811</v>
      </c>
      <c r="F620" s="7" t="s">
        <v>1811</v>
      </c>
      <c r="G620" s="7" t="s">
        <v>1812</v>
      </c>
      <c r="H620" s="7" t="s">
        <v>2177</v>
      </c>
      <c r="I620" s="7"/>
      <c r="J620" s="7" t="s">
        <v>1811</v>
      </c>
      <c r="K620" s="7"/>
      <c r="L620" s="4"/>
      <c r="M620" s="4"/>
      <c r="N620" s="4"/>
      <c r="O620" s="4"/>
      <c r="P620" s="4"/>
      <c r="Q620" s="4"/>
      <c r="R620" s="4"/>
      <c r="S620" s="4"/>
      <c r="T620" s="4"/>
    </row>
    <row r="621">
      <c r="A621" s="7" t="s">
        <v>767</v>
      </c>
      <c r="B621" s="7" t="s">
        <v>2026</v>
      </c>
      <c r="C621" s="7" t="s">
        <v>2182</v>
      </c>
      <c r="D621" s="7" t="s">
        <v>1811</v>
      </c>
      <c r="E621" s="7" t="s">
        <v>1811</v>
      </c>
      <c r="F621" s="7" t="s">
        <v>1811</v>
      </c>
      <c r="G621" s="7" t="s">
        <v>1812</v>
      </c>
      <c r="H621" s="7" t="s">
        <v>2177</v>
      </c>
      <c r="I621" s="7"/>
      <c r="J621" s="7" t="s">
        <v>1811</v>
      </c>
      <c r="K621" s="7"/>
      <c r="L621" s="4"/>
      <c r="M621" s="4"/>
      <c r="N621" s="4"/>
      <c r="O621" s="4"/>
      <c r="P621" s="4"/>
      <c r="Q621" s="4"/>
      <c r="R621" s="4"/>
      <c r="S621" s="4"/>
      <c r="T621" s="4"/>
    </row>
    <row r="622">
      <c r="A622" s="7" t="s">
        <v>768</v>
      </c>
      <c r="B622" s="7" t="s">
        <v>1884</v>
      </c>
      <c r="C622" s="7" t="s">
        <v>2132</v>
      </c>
      <c r="D622" s="7" t="s">
        <v>1811</v>
      </c>
      <c r="E622" s="7" t="s">
        <v>1811</v>
      </c>
      <c r="F622" s="7" t="s">
        <v>1811</v>
      </c>
      <c r="G622" s="7" t="s">
        <v>1812</v>
      </c>
      <c r="H622" s="7" t="s">
        <v>2177</v>
      </c>
      <c r="I622" s="7"/>
      <c r="J622" s="7" t="s">
        <v>1811</v>
      </c>
      <c r="K622" s="7"/>
      <c r="L622" s="4"/>
      <c r="M622" s="4"/>
      <c r="N622" s="4"/>
      <c r="O622" s="4"/>
      <c r="P622" s="4"/>
      <c r="Q622" s="4"/>
      <c r="R622" s="4"/>
      <c r="S622" s="4"/>
      <c r="T622" s="4"/>
    </row>
    <row r="623">
      <c r="A623" s="7" t="s">
        <v>769</v>
      </c>
      <c r="B623" s="7" t="s">
        <v>1868</v>
      </c>
      <c r="C623" s="7" t="s">
        <v>2183</v>
      </c>
      <c r="D623" s="7" t="s">
        <v>1811</v>
      </c>
      <c r="E623" s="7" t="s">
        <v>1811</v>
      </c>
      <c r="F623" s="7" t="s">
        <v>1811</v>
      </c>
      <c r="G623" s="7" t="s">
        <v>1812</v>
      </c>
      <c r="H623" s="7" t="s">
        <v>2177</v>
      </c>
      <c r="I623" s="7"/>
      <c r="J623" s="7" t="s">
        <v>1811</v>
      </c>
      <c r="K623" s="7"/>
      <c r="L623" s="4"/>
      <c r="M623" s="4"/>
      <c r="N623" s="4"/>
      <c r="O623" s="4"/>
      <c r="P623" s="4"/>
      <c r="Q623" s="4"/>
      <c r="R623" s="4"/>
      <c r="S623" s="4"/>
      <c r="T623" s="4"/>
    </row>
    <row r="624">
      <c r="A624" s="7" t="s">
        <v>770</v>
      </c>
      <c r="B624" s="7" t="s">
        <v>1895</v>
      </c>
      <c r="C624" s="7" t="s">
        <v>2184</v>
      </c>
      <c r="D624" s="7" t="s">
        <v>1811</v>
      </c>
      <c r="E624" s="7" t="s">
        <v>1811</v>
      </c>
      <c r="F624" s="7" t="s">
        <v>1811</v>
      </c>
      <c r="G624" s="7" t="s">
        <v>1812</v>
      </c>
      <c r="H624" s="7" t="s">
        <v>2177</v>
      </c>
      <c r="I624" s="7"/>
      <c r="J624" s="7" t="s">
        <v>1811</v>
      </c>
      <c r="K624" s="7"/>
      <c r="L624" s="4"/>
      <c r="M624" s="4"/>
      <c r="N624" s="4"/>
      <c r="O624" s="4"/>
      <c r="P624" s="4"/>
      <c r="Q624" s="4"/>
      <c r="R624" s="4"/>
      <c r="S624" s="4"/>
      <c r="T624" s="4"/>
    </row>
    <row r="625">
      <c r="A625" s="7" t="s">
        <v>771</v>
      </c>
      <c r="B625" s="7" t="s">
        <v>1903</v>
      </c>
      <c r="C625" s="7" t="s">
        <v>2133</v>
      </c>
      <c r="D625" s="7" t="s">
        <v>1811</v>
      </c>
      <c r="E625" s="7" t="s">
        <v>1811</v>
      </c>
      <c r="F625" s="7" t="s">
        <v>1811</v>
      </c>
      <c r="G625" s="7" t="s">
        <v>1812</v>
      </c>
      <c r="H625" s="7" t="s">
        <v>2177</v>
      </c>
      <c r="I625" s="7"/>
      <c r="J625" s="7" t="s">
        <v>1811</v>
      </c>
      <c r="K625" s="7"/>
      <c r="L625" s="4"/>
      <c r="M625" s="4"/>
      <c r="N625" s="4"/>
      <c r="O625" s="4"/>
      <c r="P625" s="4"/>
      <c r="Q625" s="4"/>
      <c r="R625" s="4"/>
      <c r="S625" s="4"/>
      <c r="T625" s="4"/>
    </row>
    <row r="626">
      <c r="A626" s="7" t="s">
        <v>772</v>
      </c>
      <c r="B626" s="7" t="s">
        <v>2163</v>
      </c>
      <c r="C626" s="7" t="s">
        <v>2185</v>
      </c>
      <c r="D626" s="7" t="s">
        <v>1811</v>
      </c>
      <c r="E626" s="7" t="s">
        <v>1811</v>
      </c>
      <c r="F626" s="7" t="s">
        <v>1811</v>
      </c>
      <c r="G626" s="7" t="s">
        <v>1812</v>
      </c>
      <c r="H626" s="7" t="s">
        <v>2177</v>
      </c>
      <c r="I626" s="7"/>
      <c r="J626" s="7" t="s">
        <v>1811</v>
      </c>
      <c r="K626" s="7"/>
      <c r="L626" s="4"/>
      <c r="M626" s="4"/>
      <c r="N626" s="4"/>
      <c r="O626" s="4"/>
      <c r="P626" s="4"/>
      <c r="Q626" s="4"/>
      <c r="R626" s="4"/>
      <c r="S626" s="4"/>
      <c r="T626" s="4"/>
    </row>
    <row r="627">
      <c r="A627" s="7" t="s">
        <v>763</v>
      </c>
      <c r="B627" s="7" t="s">
        <v>1891</v>
      </c>
      <c r="C627" s="7" t="s">
        <v>2186</v>
      </c>
      <c r="D627" s="7" t="s">
        <v>1811</v>
      </c>
      <c r="E627" s="7" t="s">
        <v>1811</v>
      </c>
      <c r="F627" s="7" t="s">
        <v>1811</v>
      </c>
      <c r="G627" s="7" t="s">
        <v>1812</v>
      </c>
      <c r="H627" s="7" t="s">
        <v>2177</v>
      </c>
      <c r="I627" s="7"/>
      <c r="J627" s="7" t="s">
        <v>1811</v>
      </c>
      <c r="K627" s="7"/>
      <c r="L627" s="4"/>
      <c r="M627" s="4"/>
      <c r="N627" s="4"/>
      <c r="O627" s="4"/>
      <c r="P627" s="4"/>
      <c r="Q627" s="4"/>
      <c r="R627" s="4"/>
      <c r="S627" s="4"/>
      <c r="T627" s="4"/>
    </row>
    <row r="628">
      <c r="A628" s="7" t="s">
        <v>773</v>
      </c>
      <c r="B628" s="7" t="s">
        <v>1880</v>
      </c>
      <c r="C628" s="7" t="s">
        <v>2187</v>
      </c>
      <c r="D628" s="7" t="s">
        <v>1811</v>
      </c>
      <c r="E628" s="7" t="s">
        <v>1811</v>
      </c>
      <c r="F628" s="7" t="s">
        <v>1811</v>
      </c>
      <c r="G628" s="7" t="s">
        <v>1812</v>
      </c>
      <c r="H628" s="7" t="s">
        <v>2177</v>
      </c>
      <c r="I628" s="7"/>
      <c r="J628" s="7" t="s">
        <v>1811</v>
      </c>
      <c r="K628" s="7"/>
      <c r="L628" s="4"/>
      <c r="M628" s="4"/>
      <c r="N628" s="4"/>
      <c r="O628" s="4"/>
      <c r="P628" s="4"/>
      <c r="Q628" s="4"/>
      <c r="R628" s="4"/>
      <c r="S628" s="4"/>
      <c r="T628" s="4"/>
    </row>
    <row r="629">
      <c r="A629" s="7" t="s">
        <v>774</v>
      </c>
      <c r="B629" s="7" t="s">
        <v>1877</v>
      </c>
      <c r="C629" s="7" t="s">
        <v>2188</v>
      </c>
      <c r="D629" s="7" t="s">
        <v>1811</v>
      </c>
      <c r="E629" s="7" t="s">
        <v>1811</v>
      </c>
      <c r="F629" s="7" t="s">
        <v>1811</v>
      </c>
      <c r="G629" s="7" t="s">
        <v>1812</v>
      </c>
      <c r="H629" s="7" t="s">
        <v>2177</v>
      </c>
      <c r="I629" s="7"/>
      <c r="J629" s="7" t="s">
        <v>1811</v>
      </c>
      <c r="K629" s="7"/>
      <c r="L629" s="4"/>
      <c r="M629" s="4"/>
      <c r="N629" s="4"/>
      <c r="O629" s="4"/>
      <c r="P629" s="4"/>
      <c r="Q629" s="4"/>
      <c r="R629" s="4"/>
      <c r="S629" s="4"/>
      <c r="T629" s="4"/>
    </row>
    <row r="630">
      <c r="A630" s="7" t="s">
        <v>763</v>
      </c>
      <c r="B630" s="7" t="s">
        <v>1870</v>
      </c>
      <c r="C630" s="7" t="s">
        <v>2134</v>
      </c>
      <c r="D630" s="7" t="s">
        <v>1811</v>
      </c>
      <c r="E630" s="7" t="s">
        <v>1811</v>
      </c>
      <c r="F630" s="7" t="s">
        <v>1811</v>
      </c>
      <c r="G630" s="7" t="s">
        <v>1812</v>
      </c>
      <c r="H630" s="7" t="s">
        <v>2177</v>
      </c>
      <c r="I630" s="7"/>
      <c r="J630" s="7" t="s">
        <v>1811</v>
      </c>
      <c r="K630" s="7"/>
      <c r="L630" s="4"/>
      <c r="M630" s="4"/>
      <c r="N630" s="4"/>
      <c r="O630" s="4"/>
      <c r="P630" s="4"/>
      <c r="Q630" s="4"/>
      <c r="R630" s="4"/>
      <c r="S630" s="4"/>
      <c r="T630" s="4"/>
    </row>
    <row r="631">
      <c r="A631" s="7" t="s">
        <v>775</v>
      </c>
      <c r="B631" s="7" t="s">
        <v>1899</v>
      </c>
      <c r="C631" s="7" t="s">
        <v>2189</v>
      </c>
      <c r="D631" s="7" t="s">
        <v>1811</v>
      </c>
      <c r="E631" s="7" t="s">
        <v>1811</v>
      </c>
      <c r="F631" s="7" t="s">
        <v>1811</v>
      </c>
      <c r="G631" s="7" t="s">
        <v>1812</v>
      </c>
      <c r="H631" s="7" t="s">
        <v>2177</v>
      </c>
      <c r="I631" s="7"/>
      <c r="J631" s="7" t="s">
        <v>1811</v>
      </c>
      <c r="K631" s="7"/>
      <c r="L631" s="4"/>
      <c r="M631" s="4"/>
      <c r="N631" s="4"/>
      <c r="O631" s="4"/>
      <c r="P631" s="4"/>
      <c r="Q631" s="4"/>
      <c r="R631" s="4"/>
      <c r="S631" s="4"/>
      <c r="T631" s="4"/>
    </row>
    <row r="632">
      <c r="A632" s="7" t="s">
        <v>776</v>
      </c>
      <c r="B632" s="7" t="s">
        <v>1899</v>
      </c>
      <c r="C632" s="7" t="s">
        <v>2189</v>
      </c>
      <c r="D632" s="7" t="s">
        <v>1811</v>
      </c>
      <c r="E632" s="7" t="s">
        <v>1811</v>
      </c>
      <c r="F632" s="7" t="s">
        <v>1811</v>
      </c>
      <c r="G632" s="7" t="s">
        <v>1812</v>
      </c>
      <c r="H632" s="7" t="s">
        <v>2177</v>
      </c>
      <c r="I632" s="7"/>
      <c r="J632" s="7" t="s">
        <v>1811</v>
      </c>
      <c r="K632" s="7"/>
      <c r="L632" s="4"/>
      <c r="M632" s="4"/>
      <c r="N632" s="4"/>
      <c r="O632" s="4"/>
      <c r="P632" s="4"/>
      <c r="Q632" s="4"/>
      <c r="R632" s="4"/>
      <c r="S632" s="4"/>
      <c r="T632" s="4"/>
    </row>
    <row r="633">
      <c r="A633" s="7" t="s">
        <v>777</v>
      </c>
      <c r="B633" s="7" t="s">
        <v>1809</v>
      </c>
      <c r="C633" s="7" t="s">
        <v>2135</v>
      </c>
      <c r="D633" s="7" t="s">
        <v>1811</v>
      </c>
      <c r="E633" s="7" t="s">
        <v>1811</v>
      </c>
      <c r="F633" s="7" t="s">
        <v>1811</v>
      </c>
      <c r="G633" s="7" t="s">
        <v>1812</v>
      </c>
      <c r="H633" s="7" t="s">
        <v>2177</v>
      </c>
      <c r="I633" s="7"/>
      <c r="J633" s="7" t="s">
        <v>1811</v>
      </c>
      <c r="K633" s="7"/>
      <c r="L633" s="4"/>
      <c r="M633" s="4"/>
      <c r="N633" s="4"/>
      <c r="O633" s="4"/>
      <c r="P633" s="4"/>
      <c r="Q633" s="4"/>
      <c r="R633" s="4"/>
      <c r="S633" s="4"/>
      <c r="T633" s="4"/>
    </row>
    <row r="634">
      <c r="A634" s="7" t="s">
        <v>778</v>
      </c>
      <c r="B634" s="7" t="s">
        <v>1886</v>
      </c>
      <c r="C634" s="7" t="s">
        <v>2190</v>
      </c>
      <c r="D634" s="7" t="s">
        <v>1811</v>
      </c>
      <c r="E634" s="7" t="s">
        <v>1811</v>
      </c>
      <c r="F634" s="7" t="s">
        <v>1811</v>
      </c>
      <c r="G634" s="7" t="s">
        <v>1812</v>
      </c>
      <c r="H634" s="7" t="s">
        <v>2177</v>
      </c>
      <c r="I634" s="7"/>
      <c r="J634" s="7" t="s">
        <v>1811</v>
      </c>
      <c r="K634" s="7"/>
      <c r="L634" s="4"/>
      <c r="M634" s="4"/>
      <c r="N634" s="4"/>
      <c r="O634" s="4"/>
      <c r="P634" s="4"/>
      <c r="Q634" s="4"/>
      <c r="R634" s="4"/>
      <c r="S634" s="4"/>
      <c r="T634" s="4"/>
    </row>
    <row r="635">
      <c r="A635" s="7" t="s">
        <v>779</v>
      </c>
      <c r="B635" s="7" t="s">
        <v>1863</v>
      </c>
      <c r="C635" s="7" t="s">
        <v>1980</v>
      </c>
      <c r="D635" s="7" t="s">
        <v>1811</v>
      </c>
      <c r="E635" s="7" t="s">
        <v>1811</v>
      </c>
      <c r="F635" s="7" t="s">
        <v>1817</v>
      </c>
      <c r="G635" s="7" t="s">
        <v>1818</v>
      </c>
      <c r="H635" s="7" t="s">
        <v>2191</v>
      </c>
      <c r="I635" s="7"/>
      <c r="J635" s="7" t="s">
        <v>1811</v>
      </c>
      <c r="K635" s="7"/>
      <c r="L635" s="4"/>
      <c r="M635" s="4"/>
      <c r="N635" s="4"/>
      <c r="O635" s="4"/>
      <c r="P635" s="4"/>
      <c r="Q635" s="4"/>
      <c r="R635" s="4"/>
      <c r="S635" s="4"/>
      <c r="T635" s="4"/>
    </row>
    <row r="636">
      <c r="A636" s="7" t="s">
        <v>780</v>
      </c>
      <c r="B636" s="7" t="s">
        <v>1865</v>
      </c>
      <c r="C636" s="7" t="s">
        <v>1867</v>
      </c>
      <c r="D636" s="7" t="s">
        <v>1811</v>
      </c>
      <c r="E636" s="7" t="s">
        <v>1811</v>
      </c>
      <c r="F636" s="7" t="s">
        <v>1817</v>
      </c>
      <c r="G636" s="7" t="s">
        <v>1818</v>
      </c>
      <c r="H636" s="7" t="s">
        <v>2191</v>
      </c>
      <c r="I636" s="7"/>
      <c r="J636" s="7" t="s">
        <v>1811</v>
      </c>
      <c r="K636" s="7"/>
      <c r="L636" s="4"/>
      <c r="M636" s="4"/>
      <c r="N636" s="4"/>
      <c r="O636" s="4"/>
      <c r="P636" s="4"/>
      <c r="Q636" s="4"/>
      <c r="R636" s="4"/>
      <c r="S636" s="4"/>
      <c r="T636" s="4"/>
    </row>
    <row r="637">
      <c r="A637" s="7" t="s">
        <v>781</v>
      </c>
      <c r="B637" s="7" t="s">
        <v>1870</v>
      </c>
      <c r="C637" s="7" t="s">
        <v>1890</v>
      </c>
      <c r="D637" s="7" t="s">
        <v>1811</v>
      </c>
      <c r="E637" s="7" t="s">
        <v>1811</v>
      </c>
      <c r="F637" s="7" t="s">
        <v>1817</v>
      </c>
      <c r="G637" s="7" t="s">
        <v>1818</v>
      </c>
      <c r="H637" s="7" t="s">
        <v>2191</v>
      </c>
      <c r="I637" s="7"/>
      <c r="J637" s="7" t="s">
        <v>1811</v>
      </c>
      <c r="K637" s="7"/>
      <c r="L637" s="4"/>
      <c r="M637" s="4"/>
      <c r="N637" s="4"/>
      <c r="O637" s="4"/>
      <c r="P637" s="4"/>
      <c r="Q637" s="4"/>
      <c r="R637" s="4"/>
      <c r="S637" s="4"/>
      <c r="T637" s="4"/>
    </row>
    <row r="638">
      <c r="A638" s="7" t="s">
        <v>782</v>
      </c>
      <c r="B638" s="7" t="s">
        <v>1870</v>
      </c>
      <c r="C638" s="7" t="s">
        <v>1890</v>
      </c>
      <c r="D638" s="7" t="s">
        <v>1811</v>
      </c>
      <c r="E638" s="7" t="s">
        <v>1811</v>
      </c>
      <c r="F638" s="7" t="s">
        <v>1817</v>
      </c>
      <c r="G638" s="7" t="s">
        <v>1818</v>
      </c>
      <c r="H638" s="7" t="s">
        <v>2191</v>
      </c>
      <c r="I638" s="7"/>
      <c r="J638" s="7" t="s">
        <v>1811</v>
      </c>
      <c r="K638" s="7"/>
      <c r="L638" s="4"/>
      <c r="M638" s="4"/>
      <c r="N638" s="4"/>
      <c r="O638" s="4"/>
      <c r="P638" s="4"/>
      <c r="Q638" s="4"/>
      <c r="R638" s="4"/>
      <c r="S638" s="4"/>
      <c r="T638" s="4"/>
    </row>
    <row r="639">
      <c r="A639" s="7" t="s">
        <v>783</v>
      </c>
      <c r="B639" s="7" t="s">
        <v>1891</v>
      </c>
      <c r="C639" s="7" t="s">
        <v>1892</v>
      </c>
      <c r="D639" s="7" t="s">
        <v>1811</v>
      </c>
      <c r="E639" s="7" t="s">
        <v>1811</v>
      </c>
      <c r="F639" s="7" t="s">
        <v>1817</v>
      </c>
      <c r="G639" s="7" t="s">
        <v>1818</v>
      </c>
      <c r="H639" s="7" t="s">
        <v>2191</v>
      </c>
      <c r="I639" s="7"/>
      <c r="J639" s="7" t="s">
        <v>1811</v>
      </c>
      <c r="K639" s="7"/>
      <c r="L639" s="4"/>
      <c r="M639" s="4"/>
      <c r="N639" s="4"/>
      <c r="O639" s="4"/>
      <c r="P639" s="4"/>
      <c r="Q639" s="4"/>
      <c r="R639" s="4"/>
      <c r="S639" s="4"/>
      <c r="T639" s="4"/>
    </row>
    <row r="640">
      <c r="A640" s="7" t="s">
        <v>784</v>
      </c>
      <c r="B640" s="7" t="s">
        <v>2079</v>
      </c>
      <c r="C640" s="7" t="s">
        <v>2104</v>
      </c>
      <c r="D640" s="7" t="s">
        <v>1811</v>
      </c>
      <c r="E640" s="7" t="s">
        <v>1811</v>
      </c>
      <c r="F640" s="7" t="s">
        <v>1817</v>
      </c>
      <c r="G640" s="7" t="s">
        <v>1818</v>
      </c>
      <c r="H640" s="7" t="s">
        <v>2191</v>
      </c>
      <c r="I640" s="7"/>
      <c r="J640" s="7" t="s">
        <v>1811</v>
      </c>
      <c r="K640" s="7"/>
      <c r="L640" s="4"/>
      <c r="M640" s="4"/>
      <c r="N640" s="4"/>
      <c r="O640" s="4"/>
      <c r="P640" s="4"/>
      <c r="Q640" s="4"/>
      <c r="R640" s="4"/>
      <c r="S640" s="4"/>
      <c r="T640" s="4"/>
    </row>
    <row r="641">
      <c r="A641" s="7" t="s">
        <v>785</v>
      </c>
      <c r="B641" s="7" t="s">
        <v>1893</v>
      </c>
      <c r="C641" s="7" t="s">
        <v>1894</v>
      </c>
      <c r="D641" s="7" t="s">
        <v>1811</v>
      </c>
      <c r="E641" s="7" t="s">
        <v>1811</v>
      </c>
      <c r="F641" s="7" t="s">
        <v>1817</v>
      </c>
      <c r="G641" s="7" t="s">
        <v>1818</v>
      </c>
      <c r="H641" s="7" t="s">
        <v>2191</v>
      </c>
      <c r="I641" s="7"/>
      <c r="J641" s="7" t="s">
        <v>1811</v>
      </c>
      <c r="K641" s="7"/>
      <c r="L641" s="4"/>
      <c r="M641" s="4"/>
      <c r="N641" s="4"/>
      <c r="O641" s="4"/>
      <c r="P641" s="4"/>
      <c r="Q641" s="4"/>
      <c r="R641" s="4"/>
      <c r="S641" s="4"/>
      <c r="T641" s="4"/>
    </row>
    <row r="642">
      <c r="A642" s="7" t="s">
        <v>786</v>
      </c>
      <c r="B642" s="7" t="s">
        <v>1852</v>
      </c>
      <c r="C642" s="7" t="s">
        <v>1853</v>
      </c>
      <c r="D642" s="7" t="s">
        <v>1811</v>
      </c>
      <c r="E642" s="7" t="s">
        <v>1811</v>
      </c>
      <c r="F642" s="7" t="s">
        <v>1817</v>
      </c>
      <c r="G642" s="7" t="s">
        <v>1818</v>
      </c>
      <c r="H642" s="7" t="s">
        <v>2191</v>
      </c>
      <c r="I642" s="7"/>
      <c r="J642" s="7" t="s">
        <v>1811</v>
      </c>
      <c r="K642" s="7"/>
      <c r="L642" s="4"/>
      <c r="M642" s="4"/>
      <c r="N642" s="4"/>
      <c r="O642" s="4"/>
      <c r="P642" s="4"/>
      <c r="Q642" s="4"/>
      <c r="R642" s="4"/>
      <c r="S642" s="4"/>
      <c r="T642" s="4"/>
    </row>
    <row r="643">
      <c r="A643" s="7" t="s">
        <v>787</v>
      </c>
      <c r="B643" s="7" t="s">
        <v>1882</v>
      </c>
      <c r="C643" s="7" t="s">
        <v>1897</v>
      </c>
      <c r="D643" s="7" t="s">
        <v>1811</v>
      </c>
      <c r="E643" s="7" t="s">
        <v>1811</v>
      </c>
      <c r="F643" s="7" t="s">
        <v>1817</v>
      </c>
      <c r="G643" s="7" t="s">
        <v>1818</v>
      </c>
      <c r="H643" s="7" t="s">
        <v>2191</v>
      </c>
      <c r="I643" s="7"/>
      <c r="J643" s="7" t="s">
        <v>1811</v>
      </c>
      <c r="K643" s="7"/>
      <c r="L643" s="4"/>
      <c r="M643" s="4"/>
      <c r="N643" s="4"/>
      <c r="O643" s="4"/>
      <c r="P643" s="4"/>
      <c r="Q643" s="4"/>
      <c r="R643" s="4"/>
      <c r="S643" s="4"/>
      <c r="T643" s="4"/>
    </row>
    <row r="644">
      <c r="A644" s="7" t="s">
        <v>788</v>
      </c>
      <c r="B644" s="7" t="s">
        <v>1809</v>
      </c>
      <c r="C644" s="7" t="s">
        <v>1898</v>
      </c>
      <c r="D644" s="7" t="s">
        <v>1817</v>
      </c>
      <c r="E644" s="7" t="s">
        <v>1811</v>
      </c>
      <c r="F644" s="7" t="s">
        <v>1817</v>
      </c>
      <c r="G644" s="7" t="s">
        <v>1818</v>
      </c>
      <c r="H644" s="7" t="s">
        <v>2191</v>
      </c>
      <c r="I644" s="7"/>
      <c r="J644" s="7" t="s">
        <v>1811</v>
      </c>
      <c r="K644" s="7"/>
      <c r="L644" s="4"/>
      <c r="M644" s="4"/>
      <c r="N644" s="4"/>
      <c r="O644" s="4"/>
      <c r="P644" s="4"/>
      <c r="Q644" s="4"/>
      <c r="R644" s="4"/>
      <c r="S644" s="4"/>
      <c r="T644" s="4"/>
    </row>
    <row r="645">
      <c r="A645" s="7" t="s">
        <v>789</v>
      </c>
      <c r="B645" s="7" t="s">
        <v>1809</v>
      </c>
      <c r="C645" s="7" t="s">
        <v>1898</v>
      </c>
      <c r="D645" s="7" t="s">
        <v>1817</v>
      </c>
      <c r="E645" s="7" t="s">
        <v>1811</v>
      </c>
      <c r="F645" s="7" t="s">
        <v>1817</v>
      </c>
      <c r="G645" s="7" t="s">
        <v>1818</v>
      </c>
      <c r="H645" s="7" t="s">
        <v>2191</v>
      </c>
      <c r="I645" s="7"/>
      <c r="J645" s="7" t="s">
        <v>1811</v>
      </c>
      <c r="K645" s="7"/>
      <c r="L645" s="4"/>
      <c r="M645" s="4"/>
      <c r="N645" s="4"/>
      <c r="O645" s="4"/>
      <c r="P645" s="4"/>
      <c r="Q645" s="4"/>
      <c r="R645" s="4"/>
      <c r="S645" s="4"/>
      <c r="T645" s="4"/>
    </row>
    <row r="646">
      <c r="A646" s="7" t="s">
        <v>790</v>
      </c>
      <c r="B646" s="7" t="s">
        <v>1899</v>
      </c>
      <c r="C646" s="7" t="s">
        <v>1900</v>
      </c>
      <c r="D646" s="7" t="s">
        <v>1811</v>
      </c>
      <c r="E646" s="7" t="s">
        <v>1811</v>
      </c>
      <c r="F646" s="7" t="s">
        <v>1817</v>
      </c>
      <c r="G646" s="7" t="s">
        <v>1818</v>
      </c>
      <c r="H646" s="7" t="s">
        <v>2191</v>
      </c>
      <c r="I646" s="7"/>
      <c r="J646" s="7" t="s">
        <v>1811</v>
      </c>
      <c r="K646" s="7"/>
      <c r="L646" s="4"/>
      <c r="M646" s="4"/>
      <c r="N646" s="4"/>
      <c r="O646" s="4"/>
      <c r="P646" s="4"/>
      <c r="Q646" s="4"/>
      <c r="R646" s="4"/>
      <c r="S646" s="4"/>
      <c r="T646" s="4"/>
    </row>
    <row r="647">
      <c r="A647" s="7" t="s">
        <v>791</v>
      </c>
      <c r="B647" s="7" t="s">
        <v>1899</v>
      </c>
      <c r="C647" s="7" t="s">
        <v>1901</v>
      </c>
      <c r="D647" s="7" t="s">
        <v>1811</v>
      </c>
      <c r="E647" s="7" t="s">
        <v>1811</v>
      </c>
      <c r="F647" s="7" t="s">
        <v>1817</v>
      </c>
      <c r="G647" s="7" t="s">
        <v>1818</v>
      </c>
      <c r="H647" s="7" t="s">
        <v>2191</v>
      </c>
      <c r="I647" s="7"/>
      <c r="J647" s="7" t="s">
        <v>1811</v>
      </c>
      <c r="K647" s="7"/>
      <c r="L647" s="4"/>
      <c r="M647" s="4"/>
      <c r="N647" s="4"/>
      <c r="O647" s="4"/>
      <c r="P647" s="4"/>
      <c r="Q647" s="4"/>
      <c r="R647" s="4"/>
      <c r="S647" s="4"/>
      <c r="T647" s="4"/>
    </row>
    <row r="648">
      <c r="A648" s="7" t="s">
        <v>792</v>
      </c>
      <c r="B648" s="7" t="s">
        <v>1815</v>
      </c>
      <c r="C648" s="7" t="s">
        <v>1825</v>
      </c>
      <c r="D648" s="7" t="s">
        <v>1817</v>
      </c>
      <c r="E648" s="7" t="s">
        <v>1817</v>
      </c>
      <c r="F648" s="7" t="s">
        <v>1811</v>
      </c>
      <c r="G648" s="7" t="s">
        <v>1827</v>
      </c>
      <c r="H648" s="7" t="s">
        <v>2192</v>
      </c>
      <c r="I648" s="7" t="s">
        <v>1814</v>
      </c>
      <c r="J648" s="7" t="s">
        <v>1811</v>
      </c>
      <c r="K648" s="7"/>
      <c r="L648" s="4"/>
      <c r="M648" s="4"/>
      <c r="N648" s="4"/>
      <c r="O648" s="4"/>
      <c r="P648" s="4"/>
      <c r="Q648" s="4"/>
      <c r="R648" s="4"/>
      <c r="S648" s="4"/>
      <c r="T648" s="4"/>
    </row>
    <row r="649">
      <c r="A649" s="7" t="s">
        <v>793</v>
      </c>
      <c r="B649" s="7" t="s">
        <v>1884</v>
      </c>
      <c r="C649" s="7" t="s">
        <v>2101</v>
      </c>
      <c r="D649" s="7" t="s">
        <v>1817</v>
      </c>
      <c r="E649" s="7" t="s">
        <v>1817</v>
      </c>
      <c r="F649" s="7" t="s">
        <v>1811</v>
      </c>
      <c r="G649" s="7" t="s">
        <v>1827</v>
      </c>
      <c r="H649" s="7" t="s">
        <v>2193</v>
      </c>
      <c r="I649" s="7"/>
      <c r="J649" s="7" t="s">
        <v>1811</v>
      </c>
      <c r="K649" s="7"/>
      <c r="L649" s="4"/>
      <c r="M649" s="4"/>
      <c r="N649" s="4"/>
      <c r="O649" s="4"/>
      <c r="P649" s="4"/>
      <c r="Q649" s="4"/>
      <c r="R649" s="4"/>
      <c r="S649" s="4"/>
      <c r="T649" s="4"/>
    </row>
    <row r="650">
      <c r="A650" s="7" t="s">
        <v>794</v>
      </c>
      <c r="B650" s="7" t="s">
        <v>1884</v>
      </c>
      <c r="C650" s="7" t="s">
        <v>2101</v>
      </c>
      <c r="D650" s="7" t="s">
        <v>1817</v>
      </c>
      <c r="E650" s="7" t="s">
        <v>1817</v>
      </c>
      <c r="F650" s="7" t="s">
        <v>1811</v>
      </c>
      <c r="G650" s="7" t="s">
        <v>1827</v>
      </c>
      <c r="H650" s="7" t="s">
        <v>2193</v>
      </c>
      <c r="I650" s="7"/>
      <c r="J650" s="7" t="s">
        <v>1811</v>
      </c>
      <c r="K650" s="7"/>
      <c r="L650" s="4"/>
      <c r="M650" s="4"/>
      <c r="N650" s="4"/>
      <c r="O650" s="4"/>
      <c r="P650" s="4"/>
      <c r="Q650" s="4"/>
      <c r="R650" s="4"/>
      <c r="S650" s="4"/>
      <c r="T650" s="4"/>
    </row>
    <row r="651">
      <c r="A651" s="7" t="s">
        <v>795</v>
      </c>
      <c r="B651" s="7" t="s">
        <v>1868</v>
      </c>
      <c r="C651" s="7" t="s">
        <v>2102</v>
      </c>
      <c r="D651" s="7" t="s">
        <v>1817</v>
      </c>
      <c r="E651" s="7" t="s">
        <v>1817</v>
      </c>
      <c r="F651" s="7" t="s">
        <v>1811</v>
      </c>
      <c r="G651" s="7" t="s">
        <v>1827</v>
      </c>
      <c r="H651" s="7" t="s">
        <v>2193</v>
      </c>
      <c r="I651" s="7"/>
      <c r="J651" s="7" t="s">
        <v>1811</v>
      </c>
      <c r="K651" s="7"/>
      <c r="L651" s="4"/>
      <c r="M651" s="4"/>
      <c r="N651" s="4"/>
      <c r="O651" s="4"/>
      <c r="P651" s="4"/>
      <c r="Q651" s="4"/>
      <c r="R651" s="4"/>
      <c r="S651" s="4"/>
      <c r="T651" s="4"/>
    </row>
    <row r="652">
      <c r="A652" s="7" t="s">
        <v>796</v>
      </c>
      <c r="B652" s="7" t="s">
        <v>1880</v>
      </c>
      <c r="C652" s="7" t="s">
        <v>2105</v>
      </c>
      <c r="D652" s="7" t="s">
        <v>1817</v>
      </c>
      <c r="E652" s="7" t="s">
        <v>1817</v>
      </c>
      <c r="F652" s="7" t="s">
        <v>1811</v>
      </c>
      <c r="G652" s="7" t="s">
        <v>1827</v>
      </c>
      <c r="H652" s="7" t="s">
        <v>2193</v>
      </c>
      <c r="I652" s="7"/>
      <c r="J652" s="7" t="s">
        <v>1811</v>
      </c>
      <c r="K652" s="7"/>
      <c r="L652" s="4"/>
      <c r="M652" s="4"/>
      <c r="N652" s="4"/>
      <c r="O652" s="4"/>
      <c r="P652" s="4"/>
      <c r="Q652" s="4"/>
      <c r="R652" s="4"/>
      <c r="S652" s="4"/>
      <c r="T652" s="4"/>
    </row>
    <row r="653">
      <c r="A653" s="7" t="s">
        <v>797</v>
      </c>
      <c r="B653" s="7" t="s">
        <v>1855</v>
      </c>
      <c r="C653" s="7" t="s">
        <v>1856</v>
      </c>
      <c r="D653" s="7" t="s">
        <v>1817</v>
      </c>
      <c r="E653" s="7" t="s">
        <v>1817</v>
      </c>
      <c r="F653" s="7" t="s">
        <v>1811</v>
      </c>
      <c r="G653" s="7" t="s">
        <v>1827</v>
      </c>
      <c r="H653" s="7" t="s">
        <v>2193</v>
      </c>
      <c r="I653" s="7"/>
      <c r="J653" s="7" t="s">
        <v>1811</v>
      </c>
      <c r="K653" s="7"/>
      <c r="L653" s="4"/>
      <c r="M653" s="4"/>
      <c r="N653" s="4"/>
      <c r="O653" s="4"/>
      <c r="P653" s="4"/>
      <c r="Q653" s="4"/>
      <c r="R653" s="4"/>
      <c r="S653" s="4"/>
      <c r="T653" s="4"/>
    </row>
    <row r="654">
      <c r="A654" s="7" t="s">
        <v>798</v>
      </c>
      <c r="B654" s="7" t="s">
        <v>1895</v>
      </c>
      <c r="C654" s="7" t="s">
        <v>1896</v>
      </c>
      <c r="D654" s="7" t="s">
        <v>1817</v>
      </c>
      <c r="E654" s="7" t="s">
        <v>1817</v>
      </c>
      <c r="F654" s="7" t="s">
        <v>1811</v>
      </c>
      <c r="G654" s="7" t="s">
        <v>1827</v>
      </c>
      <c r="H654" s="7" t="s">
        <v>2193</v>
      </c>
      <c r="I654" s="7"/>
      <c r="J654" s="7" t="s">
        <v>1811</v>
      </c>
      <c r="K654" s="7"/>
      <c r="L654" s="4"/>
      <c r="M654" s="4"/>
      <c r="N654" s="4"/>
      <c r="O654" s="4"/>
      <c r="P654" s="4"/>
      <c r="Q654" s="4"/>
      <c r="R654" s="4"/>
      <c r="S654" s="4"/>
      <c r="T654" s="4"/>
    </row>
    <row r="655">
      <c r="A655" s="7" t="s">
        <v>799</v>
      </c>
      <c r="B655" s="7" t="s">
        <v>1903</v>
      </c>
      <c r="C655" s="7" t="s">
        <v>1904</v>
      </c>
      <c r="D655" s="7" t="s">
        <v>1817</v>
      </c>
      <c r="E655" s="7" t="s">
        <v>1817</v>
      </c>
      <c r="F655" s="7" t="s">
        <v>1811</v>
      </c>
      <c r="G655" s="7" t="s">
        <v>1827</v>
      </c>
      <c r="H655" s="7" t="s">
        <v>2193</v>
      </c>
      <c r="I655" s="7"/>
      <c r="J655" s="7" t="s">
        <v>1811</v>
      </c>
      <c r="K655" s="7"/>
      <c r="L655" s="4"/>
      <c r="M655" s="4"/>
      <c r="N655" s="4"/>
      <c r="O655" s="4"/>
      <c r="P655" s="4"/>
      <c r="Q655" s="4"/>
      <c r="R655" s="4"/>
      <c r="S655" s="4"/>
      <c r="T655" s="4"/>
    </row>
    <row r="656">
      <c r="A656" s="7" t="s">
        <v>800</v>
      </c>
      <c r="B656" s="7" t="s">
        <v>1899</v>
      </c>
      <c r="C656" s="7" t="s">
        <v>2194</v>
      </c>
      <c r="D656" s="7" t="s">
        <v>1817</v>
      </c>
      <c r="E656" s="7" t="s">
        <v>1817</v>
      </c>
      <c r="F656" s="7" t="s">
        <v>1811</v>
      </c>
      <c r="G656" s="7" t="s">
        <v>1827</v>
      </c>
      <c r="H656" s="7" t="s">
        <v>2193</v>
      </c>
      <c r="I656" s="7"/>
      <c r="J656" s="7" t="s">
        <v>1811</v>
      </c>
      <c r="K656" s="7"/>
      <c r="L656" s="4"/>
      <c r="M656" s="4"/>
      <c r="N656" s="4"/>
      <c r="O656" s="4"/>
      <c r="P656" s="4"/>
      <c r="Q656" s="4"/>
      <c r="R656" s="4"/>
      <c r="S656" s="4"/>
      <c r="T656" s="4"/>
    </row>
    <row r="657">
      <c r="A657" s="7" t="s">
        <v>801</v>
      </c>
      <c r="B657" s="7" t="s">
        <v>1865</v>
      </c>
      <c r="C657" s="7" t="s">
        <v>1867</v>
      </c>
      <c r="D657" s="7" t="s">
        <v>1817</v>
      </c>
      <c r="E657" s="7" t="s">
        <v>1817</v>
      </c>
      <c r="F657" s="7" t="s">
        <v>1811</v>
      </c>
      <c r="G657" s="7" t="s">
        <v>1827</v>
      </c>
      <c r="H657" s="7" t="s">
        <v>2195</v>
      </c>
      <c r="I657" s="7"/>
      <c r="J657" s="7" t="s">
        <v>1811</v>
      </c>
      <c r="K657" s="7"/>
      <c r="L657" s="4"/>
      <c r="M657" s="4"/>
      <c r="N657" s="4"/>
      <c r="O657" s="4"/>
      <c r="P657" s="4"/>
      <c r="Q657" s="4"/>
      <c r="R657" s="4"/>
      <c r="S657" s="4"/>
      <c r="T657" s="4"/>
    </row>
    <row r="658">
      <c r="A658" s="7" t="s">
        <v>802</v>
      </c>
      <c r="B658" s="7" t="s">
        <v>1865</v>
      </c>
      <c r="C658" s="7" t="s">
        <v>1867</v>
      </c>
      <c r="D658" s="7" t="s">
        <v>1817</v>
      </c>
      <c r="E658" s="7" t="s">
        <v>1817</v>
      </c>
      <c r="F658" s="7" t="s">
        <v>1811</v>
      </c>
      <c r="G658" s="7" t="s">
        <v>1827</v>
      </c>
      <c r="H658" s="7" t="s">
        <v>2195</v>
      </c>
      <c r="I658" s="7"/>
      <c r="J658" s="7" t="s">
        <v>1811</v>
      </c>
      <c r="K658" s="7"/>
      <c r="L658" s="4"/>
      <c r="M658" s="4"/>
      <c r="N658" s="4"/>
      <c r="O658" s="4"/>
      <c r="P658" s="4"/>
      <c r="Q658" s="4"/>
      <c r="R658" s="4"/>
      <c r="S658" s="4"/>
      <c r="T658" s="4"/>
    </row>
    <row r="659">
      <c r="A659" s="7" t="s">
        <v>803</v>
      </c>
      <c r="B659" s="7" t="s">
        <v>1874</v>
      </c>
      <c r="C659" s="7" t="s">
        <v>1876</v>
      </c>
      <c r="D659" s="7" t="s">
        <v>1817</v>
      </c>
      <c r="E659" s="7" t="s">
        <v>1817</v>
      </c>
      <c r="F659" s="7" t="s">
        <v>1811</v>
      </c>
      <c r="G659" s="7" t="s">
        <v>1827</v>
      </c>
      <c r="H659" s="7" t="s">
        <v>2195</v>
      </c>
      <c r="I659" s="7"/>
      <c r="J659" s="7" t="s">
        <v>1811</v>
      </c>
      <c r="K659" s="7"/>
      <c r="L659" s="4"/>
      <c r="M659" s="4"/>
      <c r="N659" s="4"/>
      <c r="O659" s="4"/>
      <c r="P659" s="4"/>
      <c r="Q659" s="4"/>
      <c r="R659" s="4"/>
      <c r="S659" s="4"/>
      <c r="T659" s="4"/>
    </row>
    <row r="660">
      <c r="A660" s="7" t="s">
        <v>804</v>
      </c>
      <c r="B660" s="7" t="s">
        <v>1874</v>
      </c>
      <c r="C660" s="7" t="s">
        <v>2103</v>
      </c>
      <c r="D660" s="7" t="s">
        <v>1817</v>
      </c>
      <c r="E660" s="7" t="s">
        <v>1817</v>
      </c>
      <c r="F660" s="7" t="s">
        <v>1811</v>
      </c>
      <c r="G660" s="7" t="s">
        <v>1827</v>
      </c>
      <c r="H660" s="7" t="s">
        <v>2195</v>
      </c>
      <c r="I660" s="7"/>
      <c r="J660" s="7" t="s">
        <v>1811</v>
      </c>
      <c r="K660" s="7"/>
      <c r="L660" s="4"/>
      <c r="M660" s="4"/>
      <c r="N660" s="4"/>
      <c r="O660" s="4"/>
      <c r="P660" s="4"/>
      <c r="Q660" s="4"/>
      <c r="R660" s="4"/>
      <c r="S660" s="4"/>
      <c r="T660" s="4"/>
    </row>
    <row r="661">
      <c r="A661" s="7" t="s">
        <v>805</v>
      </c>
      <c r="B661" s="7" t="s">
        <v>1874</v>
      </c>
      <c r="C661" s="7" t="s">
        <v>2103</v>
      </c>
      <c r="D661" s="7" t="s">
        <v>1817</v>
      </c>
      <c r="E661" s="7" t="s">
        <v>1817</v>
      </c>
      <c r="F661" s="7" t="s">
        <v>1811</v>
      </c>
      <c r="G661" s="7" t="s">
        <v>1827</v>
      </c>
      <c r="H661" s="7" t="s">
        <v>2195</v>
      </c>
      <c r="I661" s="7"/>
      <c r="J661" s="7" t="s">
        <v>1811</v>
      </c>
      <c r="K661" s="7"/>
      <c r="L661" s="4"/>
      <c r="M661" s="4"/>
      <c r="N661" s="4"/>
      <c r="O661" s="4"/>
      <c r="P661" s="4"/>
      <c r="Q661" s="4"/>
      <c r="R661" s="4"/>
      <c r="S661" s="4"/>
      <c r="T661" s="4"/>
    </row>
    <row r="662">
      <c r="A662" s="7" t="s">
        <v>806</v>
      </c>
      <c r="B662" s="7" t="s">
        <v>1809</v>
      </c>
      <c r="C662" s="7" t="s">
        <v>1898</v>
      </c>
      <c r="D662" s="7" t="s">
        <v>1817</v>
      </c>
      <c r="E662" s="7" t="s">
        <v>1817</v>
      </c>
      <c r="F662" s="7" t="s">
        <v>1811</v>
      </c>
      <c r="G662" s="7" t="s">
        <v>1827</v>
      </c>
      <c r="H662" s="7" t="s">
        <v>2195</v>
      </c>
      <c r="I662" s="7"/>
      <c r="J662" s="7" t="s">
        <v>1811</v>
      </c>
      <c r="K662" s="7"/>
      <c r="L662" s="4"/>
      <c r="M662" s="4"/>
      <c r="N662" s="4"/>
      <c r="O662" s="4"/>
      <c r="P662" s="4"/>
      <c r="Q662" s="4"/>
      <c r="R662" s="4"/>
      <c r="S662" s="4"/>
      <c r="T662" s="4"/>
    </row>
    <row r="663">
      <c r="A663" s="7" t="s">
        <v>807</v>
      </c>
      <c r="B663" s="7" t="s">
        <v>1809</v>
      </c>
      <c r="C663" s="7" t="s">
        <v>1898</v>
      </c>
      <c r="D663" s="7" t="s">
        <v>1817</v>
      </c>
      <c r="E663" s="7" t="s">
        <v>1817</v>
      </c>
      <c r="F663" s="7" t="s">
        <v>1811</v>
      </c>
      <c r="G663" s="7" t="s">
        <v>1827</v>
      </c>
      <c r="H663" s="7" t="s">
        <v>2195</v>
      </c>
      <c r="I663" s="7"/>
      <c r="J663" s="7" t="s">
        <v>1811</v>
      </c>
      <c r="K663" s="7"/>
      <c r="L663" s="4"/>
      <c r="M663" s="4"/>
      <c r="N663" s="4"/>
      <c r="O663" s="4"/>
      <c r="P663" s="4"/>
      <c r="Q663" s="4"/>
      <c r="R663" s="4"/>
      <c r="S663" s="4"/>
      <c r="T663" s="4"/>
    </row>
    <row r="664">
      <c r="A664" s="7" t="s">
        <v>808</v>
      </c>
      <c r="B664" s="7" t="s">
        <v>1899</v>
      </c>
      <c r="C664" s="7" t="s">
        <v>2112</v>
      </c>
      <c r="D664" s="7" t="s">
        <v>1817</v>
      </c>
      <c r="E664" s="7" t="s">
        <v>1817</v>
      </c>
      <c r="F664" s="7" t="s">
        <v>1811</v>
      </c>
      <c r="G664" s="7" t="s">
        <v>1827</v>
      </c>
      <c r="H664" s="7" t="s">
        <v>2195</v>
      </c>
      <c r="I664" s="7"/>
      <c r="J664" s="7" t="s">
        <v>1811</v>
      </c>
      <c r="K664" s="7"/>
      <c r="L664" s="4"/>
      <c r="M664" s="4"/>
      <c r="N664" s="4"/>
      <c r="O664" s="4"/>
      <c r="P664" s="4"/>
      <c r="Q664" s="4"/>
      <c r="R664" s="4"/>
      <c r="S664" s="4"/>
      <c r="T664" s="4"/>
    </row>
    <row r="665">
      <c r="A665" s="7" t="s">
        <v>809</v>
      </c>
      <c r="B665" s="7" t="s">
        <v>1899</v>
      </c>
      <c r="C665" s="7" t="s">
        <v>2196</v>
      </c>
      <c r="D665" s="7" t="s">
        <v>1817</v>
      </c>
      <c r="E665" s="7" t="s">
        <v>1817</v>
      </c>
      <c r="F665" s="7" t="s">
        <v>1811</v>
      </c>
      <c r="G665" s="7" t="s">
        <v>1827</v>
      </c>
      <c r="H665" s="7" t="s">
        <v>2195</v>
      </c>
      <c r="I665" s="7"/>
      <c r="J665" s="7" t="s">
        <v>1811</v>
      </c>
      <c r="K665" s="7"/>
      <c r="L665" s="4"/>
      <c r="M665" s="4"/>
      <c r="N665" s="4"/>
      <c r="O665" s="4"/>
      <c r="P665" s="4"/>
      <c r="Q665" s="4"/>
      <c r="R665" s="4"/>
      <c r="S665" s="4"/>
      <c r="T665" s="4"/>
    </row>
    <row r="666">
      <c r="A666" s="7" t="s">
        <v>810</v>
      </c>
      <c r="B666" s="7" t="s">
        <v>1815</v>
      </c>
      <c r="C666" s="7" t="s">
        <v>2175</v>
      </c>
      <c r="D666" s="7" t="s">
        <v>1817</v>
      </c>
      <c r="E666" s="7" t="s">
        <v>1817</v>
      </c>
      <c r="F666" s="7" t="s">
        <v>1811</v>
      </c>
      <c r="G666" s="7" t="s">
        <v>1827</v>
      </c>
      <c r="H666" s="7" t="s">
        <v>2195</v>
      </c>
      <c r="I666" s="7"/>
      <c r="J666" s="7" t="s">
        <v>1811</v>
      </c>
      <c r="K666" s="7"/>
      <c r="L666" s="4"/>
      <c r="M666" s="4"/>
      <c r="N666" s="4"/>
      <c r="O666" s="4"/>
      <c r="P666" s="4"/>
      <c r="Q666" s="4"/>
      <c r="R666" s="4"/>
      <c r="S666" s="4"/>
      <c r="T666" s="4"/>
    </row>
    <row r="667">
      <c r="A667" s="7" t="s">
        <v>811</v>
      </c>
      <c r="B667" s="7" t="s">
        <v>1815</v>
      </c>
      <c r="C667" s="7" t="s">
        <v>2175</v>
      </c>
      <c r="D667" s="7" t="s">
        <v>1817</v>
      </c>
      <c r="E667" s="7" t="s">
        <v>1817</v>
      </c>
      <c r="F667" s="7" t="s">
        <v>1811</v>
      </c>
      <c r="G667" s="7" t="s">
        <v>1827</v>
      </c>
      <c r="H667" s="7" t="s">
        <v>2195</v>
      </c>
      <c r="I667" s="7"/>
      <c r="J667" s="7" t="s">
        <v>1811</v>
      </c>
      <c r="K667" s="7"/>
      <c r="L667" s="4"/>
      <c r="M667" s="4"/>
      <c r="N667" s="4"/>
      <c r="O667" s="4"/>
      <c r="P667" s="4"/>
      <c r="Q667" s="4"/>
      <c r="R667" s="4"/>
      <c r="S667" s="4"/>
      <c r="T667" s="4"/>
    </row>
    <row r="668">
      <c r="A668" s="7" t="s">
        <v>812</v>
      </c>
      <c r="B668" s="7" t="s">
        <v>1899</v>
      </c>
      <c r="C668" s="7" t="s">
        <v>1901</v>
      </c>
      <c r="D668" s="7" t="s">
        <v>1817</v>
      </c>
      <c r="E668" s="7" t="s">
        <v>1817</v>
      </c>
      <c r="F668" s="7" t="s">
        <v>1811</v>
      </c>
      <c r="G668" s="7" t="s">
        <v>1827</v>
      </c>
      <c r="H668" s="7" t="s">
        <v>2197</v>
      </c>
      <c r="I668" s="7"/>
      <c r="J668" s="7" t="s">
        <v>1811</v>
      </c>
      <c r="K668" s="7"/>
      <c r="L668" s="4"/>
      <c r="M668" s="4"/>
      <c r="N668" s="4"/>
      <c r="O668" s="4"/>
      <c r="P668" s="4"/>
      <c r="Q668" s="4"/>
      <c r="R668" s="4"/>
      <c r="S668" s="4"/>
      <c r="T668" s="4"/>
    </row>
    <row r="669">
      <c r="A669" s="7" t="s">
        <v>813</v>
      </c>
      <c r="B669" s="7" t="s">
        <v>1899</v>
      </c>
      <c r="C669" s="7" t="s">
        <v>1901</v>
      </c>
      <c r="D669" s="7" t="s">
        <v>1817</v>
      </c>
      <c r="E669" s="7" t="s">
        <v>1817</v>
      </c>
      <c r="F669" s="7" t="s">
        <v>1811</v>
      </c>
      <c r="G669" s="7" t="s">
        <v>1827</v>
      </c>
      <c r="H669" s="7" t="s">
        <v>2197</v>
      </c>
      <c r="I669" s="7"/>
      <c r="J669" s="7" t="s">
        <v>1811</v>
      </c>
      <c r="K669" s="7"/>
      <c r="L669" s="4"/>
      <c r="M669" s="4"/>
      <c r="N669" s="4"/>
      <c r="O669" s="4"/>
      <c r="P669" s="4"/>
      <c r="Q669" s="4"/>
      <c r="R669" s="4"/>
      <c r="S669" s="4"/>
      <c r="T669" s="4"/>
    </row>
    <row r="670">
      <c r="A670" s="7" t="s">
        <v>814</v>
      </c>
      <c r="B670" s="7" t="s">
        <v>1899</v>
      </c>
      <c r="C670" s="7" t="s">
        <v>1901</v>
      </c>
      <c r="D670" s="7" t="s">
        <v>1817</v>
      </c>
      <c r="E670" s="7" t="s">
        <v>1817</v>
      </c>
      <c r="F670" s="7" t="s">
        <v>1811</v>
      </c>
      <c r="G670" s="7" t="s">
        <v>1827</v>
      </c>
      <c r="H670" s="7" t="s">
        <v>2197</v>
      </c>
      <c r="I670" s="7"/>
      <c r="J670" s="7" t="s">
        <v>1811</v>
      </c>
      <c r="K670" s="7"/>
      <c r="L670" s="4"/>
      <c r="M670" s="4"/>
      <c r="N670" s="4"/>
      <c r="O670" s="4"/>
      <c r="P670" s="4"/>
      <c r="Q670" s="4"/>
      <c r="R670" s="4"/>
      <c r="S670" s="4"/>
      <c r="T670" s="4"/>
    </row>
    <row r="671">
      <c r="A671" s="7" t="s">
        <v>815</v>
      </c>
      <c r="B671" s="7" t="s">
        <v>1877</v>
      </c>
      <c r="C671" s="7" t="s">
        <v>1934</v>
      </c>
      <c r="D671" s="7" t="s">
        <v>1817</v>
      </c>
      <c r="E671" s="7" t="s">
        <v>1817</v>
      </c>
      <c r="F671" s="7" t="s">
        <v>1811</v>
      </c>
      <c r="G671" s="7" t="s">
        <v>1827</v>
      </c>
      <c r="H671" s="7" t="s">
        <v>2198</v>
      </c>
      <c r="I671" s="7"/>
      <c r="J671" s="7" t="s">
        <v>1811</v>
      </c>
      <c r="K671" s="7"/>
      <c r="L671" s="4"/>
      <c r="M671" s="4"/>
      <c r="N671" s="4"/>
      <c r="O671" s="4"/>
      <c r="P671" s="4"/>
      <c r="Q671" s="4"/>
      <c r="R671" s="4"/>
      <c r="S671" s="4"/>
      <c r="T671" s="4"/>
    </row>
    <row r="672">
      <c r="A672" s="7" t="s">
        <v>816</v>
      </c>
      <c r="B672" s="7" t="s">
        <v>1877</v>
      </c>
      <c r="C672" s="7" t="s">
        <v>1934</v>
      </c>
      <c r="D672" s="7" t="s">
        <v>1817</v>
      </c>
      <c r="E672" s="7" t="s">
        <v>1817</v>
      </c>
      <c r="F672" s="7" t="s">
        <v>1811</v>
      </c>
      <c r="G672" s="7" t="s">
        <v>1827</v>
      </c>
      <c r="H672" s="7" t="s">
        <v>2198</v>
      </c>
      <c r="I672" s="7"/>
      <c r="J672" s="7" t="s">
        <v>1811</v>
      </c>
      <c r="K672" s="7"/>
      <c r="L672" s="4"/>
      <c r="M672" s="4"/>
      <c r="N672" s="4"/>
      <c r="O672" s="4"/>
      <c r="P672" s="4"/>
      <c r="Q672" s="4"/>
      <c r="R672" s="4"/>
      <c r="S672" s="4"/>
      <c r="T672" s="4"/>
    </row>
    <row r="673">
      <c r="A673" s="7" t="s">
        <v>817</v>
      </c>
      <c r="B673" s="7" t="s">
        <v>1849</v>
      </c>
      <c r="C673" s="7" t="s">
        <v>2173</v>
      </c>
      <c r="D673" s="7" t="s">
        <v>1817</v>
      </c>
      <c r="E673" s="7" t="s">
        <v>1817</v>
      </c>
      <c r="F673" s="7" t="s">
        <v>1811</v>
      </c>
      <c r="G673" s="7" t="s">
        <v>1827</v>
      </c>
      <c r="H673" s="7" t="s">
        <v>2198</v>
      </c>
      <c r="I673" s="7"/>
      <c r="J673" s="7" t="s">
        <v>1811</v>
      </c>
      <c r="K673" s="7"/>
      <c r="L673" s="4"/>
      <c r="M673" s="4"/>
      <c r="N673" s="4"/>
      <c r="O673" s="4"/>
      <c r="P673" s="4"/>
      <c r="Q673" s="4"/>
      <c r="R673" s="4"/>
      <c r="S673" s="4"/>
      <c r="T673" s="4"/>
    </row>
    <row r="674">
      <c r="A674" s="7" t="s">
        <v>818</v>
      </c>
      <c r="B674" s="7" t="s">
        <v>1849</v>
      </c>
      <c r="C674" s="7" t="s">
        <v>2173</v>
      </c>
      <c r="D674" s="7" t="s">
        <v>1817</v>
      </c>
      <c r="E674" s="7" t="s">
        <v>1817</v>
      </c>
      <c r="F674" s="7" t="s">
        <v>1811</v>
      </c>
      <c r="G674" s="7" t="s">
        <v>1827</v>
      </c>
      <c r="H674" s="7" t="s">
        <v>2198</v>
      </c>
      <c r="I674" s="7"/>
      <c r="J674" s="7" t="s">
        <v>1811</v>
      </c>
      <c r="K674" s="7"/>
      <c r="L674" s="4"/>
      <c r="M674" s="4"/>
      <c r="N674" s="4"/>
      <c r="O674" s="4"/>
      <c r="P674" s="4"/>
      <c r="Q674" s="4"/>
      <c r="R674" s="4"/>
      <c r="S674" s="4"/>
      <c r="T674" s="4"/>
    </row>
    <row r="675">
      <c r="A675" s="7" t="s">
        <v>819</v>
      </c>
      <c r="B675" s="7" t="s">
        <v>1852</v>
      </c>
      <c r="C675" s="7" t="s">
        <v>1853</v>
      </c>
      <c r="D675" s="7" t="s">
        <v>1817</v>
      </c>
      <c r="E675" s="7" t="s">
        <v>1817</v>
      </c>
      <c r="F675" s="7" t="s">
        <v>1811</v>
      </c>
      <c r="G675" s="7" t="s">
        <v>1827</v>
      </c>
      <c r="H675" s="7" t="s">
        <v>2198</v>
      </c>
      <c r="I675" s="7"/>
      <c r="J675" s="7" t="s">
        <v>1811</v>
      </c>
      <c r="K675" s="7"/>
      <c r="L675" s="4"/>
      <c r="M675" s="4"/>
      <c r="N675" s="4"/>
      <c r="O675" s="4"/>
      <c r="P675" s="4"/>
      <c r="Q675" s="4"/>
      <c r="R675" s="4"/>
      <c r="S675" s="4"/>
      <c r="T675" s="4"/>
    </row>
    <row r="676">
      <c r="A676" s="7" t="s">
        <v>820</v>
      </c>
      <c r="B676" s="7" t="s">
        <v>1852</v>
      </c>
      <c r="C676" s="7" t="s">
        <v>1853</v>
      </c>
      <c r="D676" s="7" t="s">
        <v>1817</v>
      </c>
      <c r="E676" s="7" t="s">
        <v>1817</v>
      </c>
      <c r="F676" s="7" t="s">
        <v>1811</v>
      </c>
      <c r="G676" s="7" t="s">
        <v>1827</v>
      </c>
      <c r="H676" s="7" t="s">
        <v>2198</v>
      </c>
      <c r="I676" s="7"/>
      <c r="J676" s="7" t="s">
        <v>1811</v>
      </c>
      <c r="K676" s="7"/>
      <c r="L676" s="4"/>
      <c r="M676" s="4"/>
      <c r="N676" s="4"/>
      <c r="O676" s="4"/>
      <c r="P676" s="4"/>
      <c r="Q676" s="4"/>
      <c r="R676" s="4"/>
      <c r="S676" s="4"/>
      <c r="T676" s="4"/>
    </row>
    <row r="677">
      <c r="A677" s="7" t="s">
        <v>821</v>
      </c>
      <c r="B677" s="7" t="s">
        <v>1882</v>
      </c>
      <c r="C677" s="7" t="s">
        <v>1897</v>
      </c>
      <c r="D677" s="7" t="s">
        <v>1817</v>
      </c>
      <c r="E677" s="7" t="s">
        <v>1817</v>
      </c>
      <c r="F677" s="7" t="s">
        <v>1811</v>
      </c>
      <c r="G677" s="7" t="s">
        <v>1827</v>
      </c>
      <c r="H677" s="7" t="s">
        <v>2198</v>
      </c>
      <c r="I677" s="7"/>
      <c r="J677" s="7" t="s">
        <v>1811</v>
      </c>
      <c r="K677" s="7"/>
      <c r="L677" s="4"/>
      <c r="M677" s="4"/>
      <c r="N677" s="4"/>
      <c r="O677" s="4"/>
      <c r="P677" s="4"/>
      <c r="Q677" s="4"/>
      <c r="R677" s="4"/>
      <c r="S677" s="4"/>
      <c r="T677" s="4"/>
    </row>
    <row r="678">
      <c r="A678" s="7" t="s">
        <v>822</v>
      </c>
      <c r="B678" s="7" t="s">
        <v>1882</v>
      </c>
      <c r="C678" s="7" t="s">
        <v>1897</v>
      </c>
      <c r="D678" s="7" t="s">
        <v>1817</v>
      </c>
      <c r="E678" s="7" t="s">
        <v>1817</v>
      </c>
      <c r="F678" s="7" t="s">
        <v>1811</v>
      </c>
      <c r="G678" s="7" t="s">
        <v>1827</v>
      </c>
      <c r="H678" s="7" t="s">
        <v>2198</v>
      </c>
      <c r="I678" s="7"/>
      <c r="J678" s="7" t="s">
        <v>1811</v>
      </c>
      <c r="K678" s="7"/>
      <c r="L678" s="4"/>
      <c r="M678" s="4"/>
      <c r="N678" s="4"/>
      <c r="O678" s="4"/>
      <c r="P678" s="4"/>
      <c r="Q678" s="4"/>
      <c r="R678" s="4"/>
      <c r="S678" s="4"/>
      <c r="T678" s="4"/>
    </row>
    <row r="679">
      <c r="A679" s="7" t="s">
        <v>823</v>
      </c>
      <c r="B679" s="7" t="s">
        <v>1899</v>
      </c>
      <c r="C679" s="7" t="s">
        <v>2199</v>
      </c>
      <c r="D679" s="7" t="s">
        <v>1817</v>
      </c>
      <c r="E679" s="7" t="s">
        <v>1817</v>
      </c>
      <c r="F679" s="7" t="s">
        <v>1811</v>
      </c>
      <c r="G679" s="7" t="s">
        <v>1827</v>
      </c>
      <c r="H679" s="7" t="s">
        <v>2198</v>
      </c>
      <c r="I679" s="7"/>
      <c r="J679" s="7" t="s">
        <v>1811</v>
      </c>
      <c r="K679" s="7"/>
      <c r="L679" s="4"/>
      <c r="M679" s="4"/>
      <c r="N679" s="4"/>
      <c r="O679" s="4"/>
      <c r="P679" s="4"/>
      <c r="Q679" s="4"/>
      <c r="R679" s="4"/>
      <c r="S679" s="4"/>
      <c r="T679" s="4"/>
    </row>
    <row r="680">
      <c r="A680" s="7" t="s">
        <v>824</v>
      </c>
      <c r="B680" s="7" t="s">
        <v>1870</v>
      </c>
      <c r="C680" s="7" t="s">
        <v>1890</v>
      </c>
      <c r="D680" s="7" t="s">
        <v>1817</v>
      </c>
      <c r="E680" s="7" t="s">
        <v>1817</v>
      </c>
      <c r="F680" s="7" t="s">
        <v>1811</v>
      </c>
      <c r="G680" s="7" t="s">
        <v>1827</v>
      </c>
      <c r="H680" s="7" t="s">
        <v>2200</v>
      </c>
      <c r="I680" s="7"/>
      <c r="J680" s="7" t="s">
        <v>1811</v>
      </c>
      <c r="K680" s="7"/>
      <c r="L680" s="4"/>
      <c r="M680" s="4"/>
      <c r="N680" s="4"/>
      <c r="O680" s="4"/>
      <c r="P680" s="4"/>
      <c r="Q680" s="4"/>
      <c r="R680" s="4"/>
      <c r="S680" s="4"/>
      <c r="T680" s="4"/>
    </row>
    <row r="681">
      <c r="A681" s="7" t="s">
        <v>825</v>
      </c>
      <c r="B681" s="7" t="s">
        <v>1870</v>
      </c>
      <c r="C681" s="7" t="s">
        <v>1890</v>
      </c>
      <c r="D681" s="7" t="s">
        <v>1817</v>
      </c>
      <c r="E681" s="7" t="s">
        <v>1817</v>
      </c>
      <c r="F681" s="7" t="s">
        <v>1811</v>
      </c>
      <c r="G681" s="7" t="s">
        <v>1827</v>
      </c>
      <c r="H681" s="7" t="s">
        <v>2200</v>
      </c>
      <c r="I681" s="7"/>
      <c r="J681" s="7" t="s">
        <v>1811</v>
      </c>
      <c r="K681" s="7"/>
      <c r="L681" s="4"/>
      <c r="M681" s="4"/>
      <c r="N681" s="4"/>
      <c r="O681" s="4"/>
      <c r="P681" s="4"/>
      <c r="Q681" s="4"/>
      <c r="R681" s="4"/>
      <c r="S681" s="4"/>
      <c r="T681" s="4"/>
    </row>
    <row r="682">
      <c r="A682" s="7" t="s">
        <v>826</v>
      </c>
      <c r="B682" s="7" t="s">
        <v>1870</v>
      </c>
      <c r="C682" s="7" t="s">
        <v>1890</v>
      </c>
      <c r="D682" s="7" t="s">
        <v>1817</v>
      </c>
      <c r="E682" s="7" t="s">
        <v>1817</v>
      </c>
      <c r="F682" s="7" t="s">
        <v>1811</v>
      </c>
      <c r="G682" s="7" t="s">
        <v>1827</v>
      </c>
      <c r="H682" s="7" t="s">
        <v>2200</v>
      </c>
      <c r="I682" s="7"/>
      <c r="J682" s="7" t="s">
        <v>1811</v>
      </c>
      <c r="K682" s="7"/>
      <c r="L682" s="4"/>
      <c r="M682" s="4"/>
      <c r="N682" s="4"/>
      <c r="O682" s="4"/>
      <c r="P682" s="4"/>
      <c r="Q682" s="4"/>
      <c r="R682" s="4"/>
      <c r="S682" s="4"/>
      <c r="T682" s="4"/>
    </row>
    <row r="683">
      <c r="A683" s="7" t="s">
        <v>827</v>
      </c>
      <c r="B683" s="7" t="s">
        <v>1891</v>
      </c>
      <c r="C683" s="7" t="s">
        <v>1892</v>
      </c>
      <c r="D683" s="7" t="s">
        <v>1817</v>
      </c>
      <c r="E683" s="7" t="s">
        <v>1817</v>
      </c>
      <c r="F683" s="7" t="s">
        <v>1811</v>
      </c>
      <c r="G683" s="7" t="s">
        <v>1827</v>
      </c>
      <c r="H683" s="7" t="s">
        <v>2200</v>
      </c>
      <c r="I683" s="7"/>
      <c r="J683" s="7" t="s">
        <v>1811</v>
      </c>
      <c r="K683" s="7"/>
      <c r="L683" s="4"/>
      <c r="M683" s="4"/>
      <c r="N683" s="4"/>
      <c r="O683" s="4"/>
      <c r="P683" s="4"/>
      <c r="Q683" s="4"/>
      <c r="R683" s="4"/>
      <c r="S683" s="4"/>
      <c r="T683" s="4"/>
    </row>
    <row r="684">
      <c r="A684" s="7" t="s">
        <v>828</v>
      </c>
      <c r="B684" s="7" t="s">
        <v>1891</v>
      </c>
      <c r="C684" s="7" t="s">
        <v>1892</v>
      </c>
      <c r="D684" s="7" t="s">
        <v>1817</v>
      </c>
      <c r="E684" s="7" t="s">
        <v>1817</v>
      </c>
      <c r="F684" s="7" t="s">
        <v>1811</v>
      </c>
      <c r="G684" s="7" t="s">
        <v>1827</v>
      </c>
      <c r="H684" s="7" t="s">
        <v>2200</v>
      </c>
      <c r="I684" s="7"/>
      <c r="J684" s="7" t="s">
        <v>1811</v>
      </c>
      <c r="K684" s="7"/>
      <c r="L684" s="4"/>
      <c r="M684" s="4"/>
      <c r="N684" s="4"/>
      <c r="O684" s="4"/>
      <c r="P684" s="4"/>
      <c r="Q684" s="4"/>
      <c r="R684" s="4"/>
      <c r="S684" s="4"/>
      <c r="T684" s="4"/>
    </row>
    <row r="685">
      <c r="A685" s="7" t="s">
        <v>829</v>
      </c>
      <c r="B685" s="7" t="s">
        <v>2079</v>
      </c>
      <c r="C685" s="7" t="s">
        <v>2104</v>
      </c>
      <c r="D685" s="7" t="s">
        <v>1817</v>
      </c>
      <c r="E685" s="7" t="s">
        <v>1817</v>
      </c>
      <c r="F685" s="7" t="s">
        <v>1811</v>
      </c>
      <c r="G685" s="7" t="s">
        <v>1827</v>
      </c>
      <c r="H685" s="7" t="s">
        <v>2200</v>
      </c>
      <c r="I685" s="7"/>
      <c r="J685" s="7" t="s">
        <v>1811</v>
      </c>
      <c r="K685" s="7"/>
      <c r="L685" s="4"/>
      <c r="M685" s="4"/>
      <c r="N685" s="4"/>
      <c r="O685" s="4"/>
      <c r="P685" s="4"/>
      <c r="Q685" s="4"/>
      <c r="R685" s="4"/>
      <c r="S685" s="4"/>
      <c r="T685" s="4"/>
    </row>
    <row r="686">
      <c r="A686" s="7" t="s">
        <v>830</v>
      </c>
      <c r="B686" s="7" t="s">
        <v>1899</v>
      </c>
      <c r="C686" s="7" t="s">
        <v>1986</v>
      </c>
      <c r="D686" s="7" t="s">
        <v>1817</v>
      </c>
      <c r="E686" s="7" t="s">
        <v>1817</v>
      </c>
      <c r="F686" s="7" t="s">
        <v>1811</v>
      </c>
      <c r="G686" s="7" t="s">
        <v>1827</v>
      </c>
      <c r="H686" s="7" t="s">
        <v>2200</v>
      </c>
      <c r="I686" s="7"/>
      <c r="J686" s="7" t="s">
        <v>1811</v>
      </c>
      <c r="K686" s="7"/>
      <c r="L686" s="4"/>
      <c r="M686" s="4"/>
      <c r="N686" s="4"/>
      <c r="O686" s="4"/>
      <c r="P686" s="4"/>
      <c r="Q686" s="4"/>
      <c r="R686" s="4"/>
      <c r="S686" s="4"/>
      <c r="T686" s="4"/>
    </row>
    <row r="687">
      <c r="A687" s="7" t="s">
        <v>831</v>
      </c>
      <c r="B687" s="7" t="s">
        <v>1899</v>
      </c>
      <c r="C687" s="7" t="s">
        <v>2109</v>
      </c>
      <c r="D687" s="7" t="s">
        <v>1817</v>
      </c>
      <c r="E687" s="7" t="s">
        <v>1811</v>
      </c>
      <c r="F687" s="7" t="s">
        <v>1811</v>
      </c>
      <c r="G687" s="7" t="s">
        <v>1827</v>
      </c>
      <c r="H687" s="7" t="s">
        <v>2200</v>
      </c>
      <c r="I687" s="7"/>
      <c r="J687" s="7" t="s">
        <v>1811</v>
      </c>
      <c r="K687" s="7"/>
      <c r="L687" s="4"/>
      <c r="M687" s="4"/>
      <c r="N687" s="4"/>
      <c r="O687" s="4"/>
      <c r="P687" s="4"/>
      <c r="Q687" s="4"/>
      <c r="R687" s="4"/>
      <c r="S687" s="4"/>
      <c r="T687" s="4"/>
    </row>
    <row r="688">
      <c r="A688" s="7" t="s">
        <v>832</v>
      </c>
      <c r="B688" s="7" t="s">
        <v>1899</v>
      </c>
      <c r="C688" s="7" t="s">
        <v>1902</v>
      </c>
      <c r="D688" s="7" t="s">
        <v>1817</v>
      </c>
      <c r="E688" s="7" t="s">
        <v>1817</v>
      </c>
      <c r="F688" s="7" t="s">
        <v>1811</v>
      </c>
      <c r="G688" s="7" t="s">
        <v>1827</v>
      </c>
      <c r="H688" s="7" t="s">
        <v>2201</v>
      </c>
      <c r="I688" s="7"/>
      <c r="J688" s="7" t="s">
        <v>1811</v>
      </c>
      <c r="K688" s="7"/>
      <c r="L688" s="4"/>
      <c r="M688" s="4"/>
      <c r="N688" s="4"/>
      <c r="O688" s="4"/>
      <c r="P688" s="4"/>
      <c r="Q688" s="4"/>
      <c r="R688" s="4"/>
      <c r="S688" s="4"/>
      <c r="T688" s="4"/>
    </row>
    <row r="689">
      <c r="A689" s="7" t="s">
        <v>833</v>
      </c>
      <c r="B689" s="7" t="s">
        <v>1959</v>
      </c>
      <c r="C689" s="7" t="s">
        <v>1859</v>
      </c>
      <c r="D689" s="7" t="s">
        <v>1817</v>
      </c>
      <c r="E689" s="7" t="s">
        <v>1817</v>
      </c>
      <c r="F689" s="7" t="s">
        <v>1811</v>
      </c>
      <c r="G689" s="7" t="s">
        <v>1827</v>
      </c>
      <c r="H689" s="7" t="s">
        <v>2202</v>
      </c>
      <c r="I689" s="7"/>
      <c r="J689" s="7" t="s">
        <v>1811</v>
      </c>
      <c r="K689" s="7"/>
      <c r="L689" s="4"/>
      <c r="M689" s="4"/>
      <c r="N689" s="4"/>
      <c r="O689" s="4"/>
      <c r="P689" s="4"/>
      <c r="Q689" s="4"/>
      <c r="R689" s="4"/>
      <c r="S689" s="4"/>
      <c r="T689" s="4"/>
    </row>
    <row r="690">
      <c r="A690" s="7" t="s">
        <v>834</v>
      </c>
      <c r="B690" s="7" t="s">
        <v>1863</v>
      </c>
      <c r="C690" s="7" t="s">
        <v>1980</v>
      </c>
      <c r="D690" s="7" t="s">
        <v>1817</v>
      </c>
      <c r="E690" s="7" t="s">
        <v>1817</v>
      </c>
      <c r="F690" s="7" t="s">
        <v>1811</v>
      </c>
      <c r="G690" s="7" t="s">
        <v>1827</v>
      </c>
      <c r="H690" s="7" t="s">
        <v>2202</v>
      </c>
      <c r="I690" s="7"/>
      <c r="J690" s="7" t="s">
        <v>1811</v>
      </c>
      <c r="K690" s="7"/>
      <c r="L690" s="4"/>
      <c r="M690" s="4"/>
      <c r="N690" s="4"/>
      <c r="O690" s="4"/>
      <c r="P690" s="4"/>
      <c r="Q690" s="4"/>
      <c r="R690" s="4"/>
      <c r="S690" s="4"/>
      <c r="T690" s="4"/>
    </row>
    <row r="691">
      <c r="A691" s="7" t="s">
        <v>835</v>
      </c>
      <c r="B691" s="7" t="s">
        <v>1863</v>
      </c>
      <c r="C691" s="7" t="s">
        <v>1980</v>
      </c>
      <c r="D691" s="7" t="s">
        <v>1817</v>
      </c>
      <c r="E691" s="7" t="s">
        <v>1817</v>
      </c>
      <c r="F691" s="7" t="s">
        <v>1811</v>
      </c>
      <c r="G691" s="7" t="s">
        <v>1827</v>
      </c>
      <c r="H691" s="7" t="s">
        <v>2202</v>
      </c>
      <c r="I691" s="7"/>
      <c r="J691" s="7" t="s">
        <v>1811</v>
      </c>
      <c r="K691" s="7"/>
      <c r="L691" s="4"/>
      <c r="M691" s="4"/>
      <c r="N691" s="4"/>
      <c r="O691" s="4"/>
      <c r="P691" s="4"/>
      <c r="Q691" s="4"/>
      <c r="R691" s="4"/>
      <c r="S691" s="4"/>
      <c r="T691" s="4"/>
    </row>
    <row r="692">
      <c r="A692" s="7" t="s">
        <v>826</v>
      </c>
      <c r="B692" s="7" t="s">
        <v>1893</v>
      </c>
      <c r="C692" s="7" t="s">
        <v>1894</v>
      </c>
      <c r="D692" s="7" t="s">
        <v>1817</v>
      </c>
      <c r="E692" s="7" t="s">
        <v>1817</v>
      </c>
      <c r="F692" s="7" t="s">
        <v>1811</v>
      </c>
      <c r="G692" s="7" t="s">
        <v>1827</v>
      </c>
      <c r="H692" s="7" t="s">
        <v>2202</v>
      </c>
      <c r="I692" s="7"/>
      <c r="J692" s="7" t="s">
        <v>1811</v>
      </c>
      <c r="K692" s="7"/>
      <c r="L692" s="4"/>
      <c r="M692" s="4"/>
      <c r="N692" s="4"/>
      <c r="O692" s="4"/>
      <c r="P692" s="4"/>
      <c r="Q692" s="4"/>
      <c r="R692" s="4"/>
      <c r="S692" s="4"/>
      <c r="T692" s="4"/>
    </row>
    <row r="693">
      <c r="A693" s="7" t="s">
        <v>828</v>
      </c>
      <c r="B693" s="7" t="s">
        <v>1893</v>
      </c>
      <c r="C693" s="7" t="s">
        <v>1894</v>
      </c>
      <c r="D693" s="7" t="s">
        <v>1817</v>
      </c>
      <c r="E693" s="7" t="s">
        <v>1817</v>
      </c>
      <c r="F693" s="7" t="s">
        <v>1811</v>
      </c>
      <c r="G693" s="7" t="s">
        <v>1827</v>
      </c>
      <c r="H693" s="7" t="s">
        <v>2202</v>
      </c>
      <c r="I693" s="7"/>
      <c r="J693" s="7" t="s">
        <v>1811</v>
      </c>
      <c r="K693" s="7"/>
      <c r="L693" s="4"/>
      <c r="M693" s="4"/>
      <c r="N693" s="4"/>
      <c r="O693" s="4"/>
      <c r="P693" s="4"/>
      <c r="Q693" s="4"/>
      <c r="R693" s="4"/>
      <c r="S693" s="4"/>
      <c r="T693" s="4"/>
    </row>
    <row r="694">
      <c r="A694" s="7" t="s">
        <v>836</v>
      </c>
      <c r="B694" s="7" t="s">
        <v>1893</v>
      </c>
      <c r="C694" s="7" t="s">
        <v>1894</v>
      </c>
      <c r="D694" s="7" t="s">
        <v>1817</v>
      </c>
      <c r="E694" s="7" t="s">
        <v>1817</v>
      </c>
      <c r="F694" s="7" t="s">
        <v>1811</v>
      </c>
      <c r="G694" s="7" t="s">
        <v>1827</v>
      </c>
      <c r="H694" s="7" t="s">
        <v>2202</v>
      </c>
      <c r="I694" s="7"/>
      <c r="J694" s="7" t="s">
        <v>1811</v>
      </c>
      <c r="K694" s="7"/>
      <c r="L694" s="4"/>
      <c r="M694" s="4"/>
      <c r="N694" s="4"/>
      <c r="O694" s="4"/>
      <c r="P694" s="4"/>
      <c r="Q694" s="4"/>
      <c r="R694" s="4"/>
      <c r="S694" s="4"/>
      <c r="T694" s="4"/>
    </row>
    <row r="695">
      <c r="A695" s="7" t="s">
        <v>837</v>
      </c>
      <c r="B695" s="7" t="s">
        <v>1899</v>
      </c>
      <c r="C695" s="7" t="s">
        <v>2111</v>
      </c>
      <c r="D695" s="7" t="s">
        <v>1817</v>
      </c>
      <c r="E695" s="7" t="s">
        <v>1817</v>
      </c>
      <c r="F695" s="7" t="s">
        <v>1811</v>
      </c>
      <c r="G695" s="7" t="s">
        <v>1827</v>
      </c>
      <c r="H695" s="7" t="s">
        <v>2202</v>
      </c>
      <c r="I695" s="7"/>
      <c r="J695" s="7" t="s">
        <v>1811</v>
      </c>
      <c r="K695" s="7"/>
      <c r="L695" s="4"/>
      <c r="M695" s="4"/>
      <c r="N695" s="4"/>
      <c r="O695" s="4"/>
      <c r="P695" s="4"/>
      <c r="Q695" s="4"/>
      <c r="R695" s="4"/>
      <c r="S695" s="4"/>
      <c r="T695" s="4"/>
    </row>
    <row r="696">
      <c r="A696" s="7" t="s">
        <v>838</v>
      </c>
      <c r="B696" s="7" t="s">
        <v>1899</v>
      </c>
      <c r="C696" s="7" t="s">
        <v>1900</v>
      </c>
      <c r="D696" s="7" t="s">
        <v>1817</v>
      </c>
      <c r="E696" s="7" t="s">
        <v>1817</v>
      </c>
      <c r="F696" s="7" t="s">
        <v>1811</v>
      </c>
      <c r="G696" s="7" t="s">
        <v>1827</v>
      </c>
      <c r="H696" s="7" t="s">
        <v>2202</v>
      </c>
      <c r="I696" s="7"/>
      <c r="J696" s="7" t="s">
        <v>1811</v>
      </c>
      <c r="K696" s="7"/>
      <c r="L696" s="4"/>
      <c r="M696" s="4"/>
      <c r="N696" s="4"/>
      <c r="O696" s="4"/>
      <c r="P696" s="4"/>
      <c r="Q696" s="4"/>
      <c r="R696" s="4"/>
      <c r="S696" s="4"/>
      <c r="T696" s="4"/>
    </row>
    <row r="697">
      <c r="A697" s="7" t="s">
        <v>839</v>
      </c>
      <c r="B697" s="7" t="s">
        <v>1899</v>
      </c>
      <c r="C697" s="7" t="s">
        <v>1900</v>
      </c>
      <c r="D697" s="7" t="s">
        <v>1817</v>
      </c>
      <c r="E697" s="7" t="s">
        <v>1817</v>
      </c>
      <c r="F697" s="7" t="s">
        <v>1811</v>
      </c>
      <c r="G697" s="7" t="s">
        <v>1827</v>
      </c>
      <c r="H697" s="7" t="s">
        <v>2202</v>
      </c>
      <c r="I697" s="7"/>
      <c r="J697" s="7" t="s">
        <v>1811</v>
      </c>
      <c r="K697" s="7"/>
      <c r="L697" s="4"/>
      <c r="M697" s="4"/>
      <c r="N697" s="4"/>
      <c r="O697" s="4"/>
      <c r="P697" s="4"/>
      <c r="Q697" s="4"/>
      <c r="R697" s="4"/>
      <c r="S697" s="4"/>
      <c r="T697" s="4"/>
    </row>
    <row r="698">
      <c r="A698" s="7" t="s">
        <v>840</v>
      </c>
      <c r="B698" s="7" t="s">
        <v>1891</v>
      </c>
      <c r="C698" s="7" t="s">
        <v>1988</v>
      </c>
      <c r="D698" s="7" t="s">
        <v>1817</v>
      </c>
      <c r="E698" s="7" t="s">
        <v>1817</v>
      </c>
      <c r="F698" s="7" t="s">
        <v>1817</v>
      </c>
      <c r="G698" s="7" t="s">
        <v>1827</v>
      </c>
      <c r="H698" s="7" t="s">
        <v>2203</v>
      </c>
      <c r="I698" s="7"/>
      <c r="J698" s="7" t="s">
        <v>1811</v>
      </c>
      <c r="K698" s="7"/>
      <c r="L698" s="4"/>
      <c r="M698" s="4"/>
      <c r="N698" s="4"/>
      <c r="O698" s="4"/>
      <c r="P698" s="4"/>
      <c r="Q698" s="4"/>
      <c r="R698" s="4"/>
      <c r="S698" s="4"/>
      <c r="T698" s="4"/>
    </row>
    <row r="699">
      <c r="A699" s="7" t="s">
        <v>841</v>
      </c>
      <c r="B699" s="7" t="s">
        <v>1893</v>
      </c>
      <c r="C699" s="7" t="s">
        <v>2204</v>
      </c>
      <c r="D699" s="7" t="s">
        <v>1817</v>
      </c>
      <c r="E699" s="7" t="s">
        <v>1811</v>
      </c>
      <c r="F699" s="7" t="s">
        <v>1817</v>
      </c>
      <c r="G699" s="7" t="s">
        <v>1827</v>
      </c>
      <c r="H699" s="7" t="s">
        <v>2205</v>
      </c>
      <c r="I699" s="7"/>
      <c r="J699" s="7" t="s">
        <v>1811</v>
      </c>
      <c r="K699" s="7"/>
      <c r="L699" s="4"/>
      <c r="M699" s="4"/>
      <c r="N699" s="4"/>
      <c r="O699" s="4"/>
      <c r="P699" s="4"/>
      <c r="Q699" s="4"/>
      <c r="R699" s="4"/>
      <c r="S699" s="4"/>
      <c r="T699" s="4"/>
    </row>
    <row r="700">
      <c r="A700" s="7" t="s">
        <v>842</v>
      </c>
      <c r="B700" s="7" t="s">
        <v>1870</v>
      </c>
      <c r="C700" s="7" t="s">
        <v>1890</v>
      </c>
      <c r="D700" s="7" t="s">
        <v>1817</v>
      </c>
      <c r="E700" s="7" t="s">
        <v>1811</v>
      </c>
      <c r="F700" s="7" t="s">
        <v>1817</v>
      </c>
      <c r="G700" s="7" t="s">
        <v>1827</v>
      </c>
      <c r="H700" s="7" t="s">
        <v>2206</v>
      </c>
      <c r="I700" s="7"/>
      <c r="J700" s="7" t="s">
        <v>1811</v>
      </c>
      <c r="K700" s="7"/>
      <c r="L700" s="4"/>
      <c r="M700" s="4"/>
      <c r="N700" s="4"/>
      <c r="O700" s="4"/>
      <c r="P700" s="4"/>
      <c r="Q700" s="4"/>
      <c r="R700" s="4"/>
      <c r="S700" s="4"/>
      <c r="T700" s="4"/>
    </row>
    <row r="701">
      <c r="A701" s="7" t="s">
        <v>843</v>
      </c>
      <c r="B701" s="7" t="s">
        <v>1863</v>
      </c>
      <c r="C701" s="7" t="s">
        <v>2207</v>
      </c>
      <c r="D701" s="7" t="s">
        <v>1811</v>
      </c>
      <c r="E701" s="7" t="s">
        <v>1811</v>
      </c>
      <c r="F701" s="7" t="s">
        <v>1811</v>
      </c>
      <c r="G701" s="7" t="s">
        <v>1812</v>
      </c>
      <c r="H701" s="7" t="s">
        <v>2208</v>
      </c>
      <c r="I701" s="7" t="s">
        <v>1814</v>
      </c>
      <c r="J701" s="7" t="s">
        <v>1817</v>
      </c>
      <c r="K701" s="7" t="s">
        <v>2209</v>
      </c>
      <c r="L701" s="4"/>
      <c r="M701" s="4"/>
      <c r="N701" s="4"/>
      <c r="O701" s="4"/>
      <c r="P701" s="4"/>
      <c r="Q701" s="4"/>
      <c r="R701" s="4"/>
      <c r="S701" s="4"/>
      <c r="T701" s="4"/>
    </row>
    <row r="702">
      <c r="A702" s="7" t="s">
        <v>844</v>
      </c>
      <c r="B702" s="7" t="s">
        <v>1863</v>
      </c>
      <c r="C702" s="7" t="s">
        <v>2207</v>
      </c>
      <c r="D702" s="7" t="s">
        <v>1811</v>
      </c>
      <c r="E702" s="7" t="s">
        <v>1811</v>
      </c>
      <c r="F702" s="7" t="s">
        <v>1811</v>
      </c>
      <c r="G702" s="7" t="s">
        <v>1812</v>
      </c>
      <c r="H702" s="7" t="s">
        <v>2208</v>
      </c>
      <c r="I702" s="7" t="s">
        <v>1814</v>
      </c>
      <c r="J702" s="7" t="s">
        <v>1817</v>
      </c>
      <c r="K702" s="7" t="s">
        <v>2209</v>
      </c>
      <c r="L702" s="4"/>
      <c r="M702" s="4"/>
      <c r="N702" s="4"/>
      <c r="O702" s="4"/>
      <c r="P702" s="4"/>
      <c r="Q702" s="4"/>
      <c r="R702" s="4"/>
      <c r="S702" s="4"/>
      <c r="T702" s="4"/>
    </row>
    <row r="703">
      <c r="A703" s="7" t="s">
        <v>845</v>
      </c>
      <c r="B703" s="7" t="s">
        <v>1863</v>
      </c>
      <c r="C703" s="7" t="s">
        <v>2207</v>
      </c>
      <c r="D703" s="7" t="s">
        <v>1811</v>
      </c>
      <c r="E703" s="7" t="s">
        <v>1811</v>
      </c>
      <c r="F703" s="7" t="s">
        <v>1811</v>
      </c>
      <c r="G703" s="7" t="s">
        <v>1812</v>
      </c>
      <c r="H703" s="7" t="s">
        <v>2208</v>
      </c>
      <c r="I703" s="7" t="s">
        <v>1814</v>
      </c>
      <c r="J703" s="7" t="s">
        <v>1817</v>
      </c>
      <c r="K703" s="7" t="s">
        <v>2209</v>
      </c>
      <c r="L703" s="4"/>
      <c r="M703" s="4"/>
      <c r="N703" s="4"/>
      <c r="O703" s="4"/>
      <c r="P703" s="4"/>
      <c r="Q703" s="4"/>
      <c r="R703" s="4"/>
      <c r="S703" s="4"/>
      <c r="T703" s="4"/>
    </row>
    <row r="704">
      <c r="A704" s="7" t="s">
        <v>846</v>
      </c>
      <c r="B704" s="7" t="s">
        <v>1893</v>
      </c>
      <c r="C704" s="7" t="s">
        <v>2210</v>
      </c>
      <c r="D704" s="7" t="s">
        <v>1811</v>
      </c>
      <c r="E704" s="7" t="s">
        <v>1811</v>
      </c>
      <c r="F704" s="7" t="s">
        <v>1811</v>
      </c>
      <c r="G704" s="7" t="s">
        <v>1812</v>
      </c>
      <c r="H704" s="7" t="s">
        <v>2208</v>
      </c>
      <c r="I704" s="7" t="s">
        <v>1814</v>
      </c>
      <c r="J704" s="7" t="s">
        <v>1817</v>
      </c>
      <c r="K704" s="7" t="s">
        <v>2209</v>
      </c>
      <c r="L704" s="4"/>
      <c r="M704" s="4"/>
      <c r="N704" s="4"/>
      <c r="O704" s="4"/>
      <c r="P704" s="4"/>
      <c r="Q704" s="4"/>
      <c r="R704" s="4"/>
      <c r="S704" s="4"/>
      <c r="T704" s="4"/>
    </row>
    <row r="705">
      <c r="A705" s="7" t="s">
        <v>847</v>
      </c>
      <c r="B705" s="7" t="s">
        <v>1893</v>
      </c>
      <c r="C705" s="7" t="s">
        <v>2210</v>
      </c>
      <c r="D705" s="7" t="s">
        <v>1811</v>
      </c>
      <c r="E705" s="7" t="s">
        <v>1811</v>
      </c>
      <c r="F705" s="7" t="s">
        <v>1811</v>
      </c>
      <c r="G705" s="7" t="s">
        <v>1812</v>
      </c>
      <c r="H705" s="7" t="s">
        <v>2208</v>
      </c>
      <c r="I705" s="7" t="s">
        <v>1814</v>
      </c>
      <c r="J705" s="7" t="s">
        <v>1817</v>
      </c>
      <c r="K705" s="7" t="s">
        <v>2209</v>
      </c>
      <c r="L705" s="4"/>
      <c r="M705" s="4"/>
      <c r="N705" s="4"/>
      <c r="O705" s="4"/>
      <c r="P705" s="4"/>
      <c r="Q705" s="4"/>
      <c r="R705" s="4"/>
      <c r="S705" s="4"/>
      <c r="T705" s="4"/>
    </row>
    <row r="706">
      <c r="A706" s="7" t="s">
        <v>848</v>
      </c>
      <c r="B706" s="7" t="s">
        <v>1893</v>
      </c>
      <c r="C706" s="7" t="s">
        <v>2210</v>
      </c>
      <c r="D706" s="7" t="s">
        <v>1811</v>
      </c>
      <c r="E706" s="7" t="s">
        <v>1811</v>
      </c>
      <c r="F706" s="7" t="s">
        <v>1811</v>
      </c>
      <c r="G706" s="7" t="s">
        <v>1812</v>
      </c>
      <c r="H706" s="7" t="s">
        <v>2208</v>
      </c>
      <c r="I706" s="7" t="s">
        <v>1814</v>
      </c>
      <c r="J706" s="7" t="s">
        <v>1817</v>
      </c>
      <c r="K706" s="7" t="s">
        <v>2209</v>
      </c>
      <c r="L706" s="4"/>
      <c r="M706" s="4"/>
      <c r="N706" s="4"/>
      <c r="O706" s="4"/>
      <c r="P706" s="4"/>
      <c r="Q706" s="4"/>
      <c r="R706" s="4"/>
      <c r="S706" s="4"/>
      <c r="T706" s="4"/>
    </row>
    <row r="707">
      <c r="A707" s="7" t="s">
        <v>849</v>
      </c>
      <c r="B707" s="7" t="s">
        <v>1877</v>
      </c>
      <c r="C707" s="7" t="s">
        <v>2211</v>
      </c>
      <c r="D707" s="7" t="s">
        <v>1811</v>
      </c>
      <c r="E707" s="7" t="s">
        <v>1811</v>
      </c>
      <c r="F707" s="7" t="s">
        <v>1811</v>
      </c>
      <c r="G707" s="7" t="s">
        <v>1812</v>
      </c>
      <c r="H707" s="7" t="s">
        <v>2208</v>
      </c>
      <c r="I707" s="7" t="s">
        <v>1814</v>
      </c>
      <c r="J707" s="7" t="s">
        <v>1817</v>
      </c>
      <c r="K707" s="7" t="s">
        <v>2209</v>
      </c>
      <c r="L707" s="4"/>
      <c r="M707" s="4"/>
      <c r="N707" s="4"/>
      <c r="O707" s="4"/>
      <c r="P707" s="4"/>
      <c r="Q707" s="4"/>
      <c r="R707" s="4"/>
      <c r="S707" s="4"/>
      <c r="T707" s="4"/>
    </row>
    <row r="708">
      <c r="A708" s="7" t="s">
        <v>850</v>
      </c>
      <c r="B708" s="7" t="s">
        <v>1877</v>
      </c>
      <c r="C708" s="7" t="s">
        <v>2211</v>
      </c>
      <c r="D708" s="7" t="s">
        <v>1811</v>
      </c>
      <c r="E708" s="7" t="s">
        <v>1811</v>
      </c>
      <c r="F708" s="7" t="s">
        <v>1811</v>
      </c>
      <c r="G708" s="7" t="s">
        <v>1812</v>
      </c>
      <c r="H708" s="7" t="s">
        <v>2208</v>
      </c>
      <c r="I708" s="7" t="s">
        <v>1814</v>
      </c>
      <c r="J708" s="7" t="s">
        <v>1817</v>
      </c>
      <c r="K708" s="7" t="s">
        <v>2209</v>
      </c>
      <c r="L708" s="4"/>
      <c r="M708" s="4"/>
      <c r="N708" s="4"/>
      <c r="O708" s="4"/>
      <c r="P708" s="4"/>
      <c r="Q708" s="4"/>
      <c r="R708" s="4"/>
      <c r="S708" s="4"/>
      <c r="T708" s="4"/>
    </row>
    <row r="709">
      <c r="A709" s="7" t="s">
        <v>851</v>
      </c>
      <c r="B709" s="7" t="s">
        <v>1877</v>
      </c>
      <c r="C709" s="7" t="s">
        <v>2211</v>
      </c>
      <c r="D709" s="7" t="s">
        <v>1811</v>
      </c>
      <c r="E709" s="7" t="s">
        <v>1811</v>
      </c>
      <c r="F709" s="7" t="s">
        <v>1811</v>
      </c>
      <c r="G709" s="7" t="s">
        <v>1812</v>
      </c>
      <c r="H709" s="7" t="s">
        <v>2208</v>
      </c>
      <c r="I709" s="7" t="s">
        <v>1814</v>
      </c>
      <c r="J709" s="7" t="s">
        <v>1817</v>
      </c>
      <c r="K709" s="7" t="s">
        <v>2209</v>
      </c>
      <c r="L709" s="4"/>
      <c r="M709" s="4"/>
      <c r="N709" s="4"/>
      <c r="O709" s="4"/>
      <c r="P709" s="4"/>
      <c r="Q709" s="4"/>
      <c r="R709" s="4"/>
      <c r="S709" s="4"/>
      <c r="T709" s="4"/>
    </row>
    <row r="710">
      <c r="A710" s="7" t="s">
        <v>852</v>
      </c>
      <c r="B710" s="7" t="s">
        <v>1849</v>
      </c>
      <c r="C710" s="7" t="s">
        <v>2212</v>
      </c>
      <c r="D710" s="7" t="s">
        <v>1811</v>
      </c>
      <c r="E710" s="7" t="s">
        <v>1811</v>
      </c>
      <c r="F710" s="7" t="s">
        <v>1811</v>
      </c>
      <c r="G710" s="7" t="s">
        <v>1812</v>
      </c>
      <c r="H710" s="7" t="s">
        <v>2208</v>
      </c>
      <c r="I710" s="7" t="s">
        <v>1814</v>
      </c>
      <c r="J710" s="7" t="s">
        <v>1817</v>
      </c>
      <c r="K710" s="7" t="s">
        <v>2209</v>
      </c>
      <c r="L710" s="4"/>
      <c r="M710" s="4"/>
      <c r="N710" s="4"/>
      <c r="O710" s="4"/>
      <c r="P710" s="4"/>
      <c r="Q710" s="4"/>
      <c r="R710" s="4"/>
      <c r="S710" s="4"/>
      <c r="T710" s="4"/>
    </row>
    <row r="711">
      <c r="A711" s="7" t="s">
        <v>853</v>
      </c>
      <c r="B711" s="7" t="s">
        <v>1849</v>
      </c>
      <c r="C711" s="7" t="s">
        <v>2212</v>
      </c>
      <c r="D711" s="7" t="s">
        <v>1811</v>
      </c>
      <c r="E711" s="7" t="s">
        <v>1811</v>
      </c>
      <c r="F711" s="7" t="s">
        <v>1811</v>
      </c>
      <c r="G711" s="7" t="s">
        <v>1812</v>
      </c>
      <c r="H711" s="7" t="s">
        <v>2208</v>
      </c>
      <c r="I711" s="7" t="s">
        <v>1814</v>
      </c>
      <c r="J711" s="7" t="s">
        <v>1817</v>
      </c>
      <c r="K711" s="7" t="s">
        <v>2209</v>
      </c>
      <c r="L711" s="4"/>
      <c r="M711" s="4"/>
      <c r="N711" s="4"/>
      <c r="O711" s="4"/>
      <c r="P711" s="4"/>
      <c r="Q711" s="4"/>
      <c r="R711" s="4"/>
      <c r="S711" s="4"/>
      <c r="T711" s="4"/>
    </row>
    <row r="712">
      <c r="A712" s="7" t="s">
        <v>854</v>
      </c>
      <c r="B712" s="7" t="s">
        <v>1849</v>
      </c>
      <c r="C712" s="7" t="s">
        <v>2212</v>
      </c>
      <c r="D712" s="7" t="s">
        <v>1811</v>
      </c>
      <c r="E712" s="7" t="s">
        <v>1811</v>
      </c>
      <c r="F712" s="7" t="s">
        <v>1811</v>
      </c>
      <c r="G712" s="7" t="s">
        <v>1812</v>
      </c>
      <c r="H712" s="7" t="s">
        <v>2208</v>
      </c>
      <c r="I712" s="7" t="s">
        <v>1814</v>
      </c>
      <c r="J712" s="7" t="s">
        <v>1817</v>
      </c>
      <c r="K712" s="7" t="s">
        <v>2209</v>
      </c>
      <c r="L712" s="4"/>
      <c r="M712" s="4"/>
      <c r="N712" s="4"/>
      <c r="O712" s="4"/>
      <c r="P712" s="4"/>
      <c r="Q712" s="4"/>
      <c r="R712" s="4"/>
      <c r="S712" s="4"/>
      <c r="T712" s="4"/>
    </row>
    <row r="713">
      <c r="A713" s="7" t="s">
        <v>855</v>
      </c>
      <c r="B713" s="7" t="s">
        <v>1852</v>
      </c>
      <c r="C713" s="7" t="s">
        <v>2213</v>
      </c>
      <c r="D713" s="7" t="s">
        <v>1811</v>
      </c>
      <c r="E713" s="7" t="s">
        <v>1811</v>
      </c>
      <c r="F713" s="7" t="s">
        <v>1811</v>
      </c>
      <c r="G713" s="7" t="s">
        <v>1812</v>
      </c>
      <c r="H713" s="7" t="s">
        <v>2208</v>
      </c>
      <c r="I713" s="7" t="s">
        <v>1814</v>
      </c>
      <c r="J713" s="7" t="s">
        <v>1817</v>
      </c>
      <c r="K713" s="7" t="s">
        <v>2209</v>
      </c>
      <c r="L713" s="4"/>
      <c r="M713" s="4"/>
      <c r="N713" s="4"/>
      <c r="O713" s="4"/>
      <c r="P713" s="4"/>
      <c r="Q713" s="4"/>
      <c r="R713" s="4"/>
      <c r="S713" s="4"/>
      <c r="T713" s="4"/>
    </row>
    <row r="714">
      <c r="A714" s="7" t="s">
        <v>856</v>
      </c>
      <c r="B714" s="7" t="s">
        <v>1852</v>
      </c>
      <c r="C714" s="7" t="s">
        <v>2213</v>
      </c>
      <c r="D714" s="7" t="s">
        <v>1811</v>
      </c>
      <c r="E714" s="7" t="s">
        <v>1811</v>
      </c>
      <c r="F714" s="7" t="s">
        <v>1811</v>
      </c>
      <c r="G714" s="7" t="s">
        <v>1812</v>
      </c>
      <c r="H714" s="7" t="s">
        <v>2208</v>
      </c>
      <c r="I714" s="7" t="s">
        <v>1814</v>
      </c>
      <c r="J714" s="7" t="s">
        <v>1817</v>
      </c>
      <c r="K714" s="7" t="s">
        <v>2209</v>
      </c>
      <c r="L714" s="4"/>
      <c r="M714" s="4"/>
      <c r="N714" s="4"/>
      <c r="O714" s="4"/>
      <c r="P714" s="4"/>
      <c r="Q714" s="4"/>
      <c r="R714" s="4"/>
      <c r="S714" s="4"/>
      <c r="T714" s="4"/>
    </row>
    <row r="715">
      <c r="A715" s="7" t="s">
        <v>857</v>
      </c>
      <c r="B715" s="7" t="s">
        <v>1852</v>
      </c>
      <c r="C715" s="7" t="s">
        <v>2213</v>
      </c>
      <c r="D715" s="7" t="s">
        <v>1811</v>
      </c>
      <c r="E715" s="7" t="s">
        <v>1811</v>
      </c>
      <c r="F715" s="7" t="s">
        <v>1811</v>
      </c>
      <c r="G715" s="7" t="s">
        <v>1812</v>
      </c>
      <c r="H715" s="7" t="s">
        <v>2208</v>
      </c>
      <c r="I715" s="7" t="s">
        <v>1814</v>
      </c>
      <c r="J715" s="7" t="s">
        <v>1817</v>
      </c>
      <c r="K715" s="7" t="s">
        <v>2209</v>
      </c>
      <c r="L715" s="4"/>
      <c r="M715" s="4"/>
      <c r="N715" s="4"/>
      <c r="O715" s="4"/>
      <c r="P715" s="4"/>
      <c r="Q715" s="4"/>
      <c r="R715" s="4"/>
      <c r="S715" s="4"/>
      <c r="T715" s="4"/>
    </row>
    <row r="716">
      <c r="A716" s="7" t="s">
        <v>858</v>
      </c>
      <c r="B716" s="7" t="s">
        <v>1882</v>
      </c>
      <c r="C716" s="7" t="s">
        <v>2214</v>
      </c>
      <c r="D716" s="7" t="s">
        <v>1811</v>
      </c>
      <c r="E716" s="7" t="s">
        <v>1811</v>
      </c>
      <c r="F716" s="7" t="s">
        <v>1811</v>
      </c>
      <c r="G716" s="7" t="s">
        <v>1812</v>
      </c>
      <c r="H716" s="7" t="s">
        <v>2208</v>
      </c>
      <c r="I716" s="7" t="s">
        <v>1814</v>
      </c>
      <c r="J716" s="7" t="s">
        <v>1817</v>
      </c>
      <c r="K716" s="7" t="s">
        <v>2209</v>
      </c>
      <c r="L716" s="4"/>
      <c r="M716" s="4"/>
      <c r="N716" s="4"/>
      <c r="O716" s="4"/>
      <c r="P716" s="4"/>
      <c r="Q716" s="4"/>
      <c r="R716" s="4"/>
      <c r="S716" s="4"/>
      <c r="T716" s="4"/>
    </row>
    <row r="717">
      <c r="A717" s="7" t="s">
        <v>859</v>
      </c>
      <c r="B717" s="7" t="s">
        <v>1882</v>
      </c>
      <c r="C717" s="7" t="s">
        <v>2214</v>
      </c>
      <c r="D717" s="7" t="s">
        <v>1811</v>
      </c>
      <c r="E717" s="7" t="s">
        <v>1811</v>
      </c>
      <c r="F717" s="7" t="s">
        <v>1811</v>
      </c>
      <c r="G717" s="7" t="s">
        <v>1812</v>
      </c>
      <c r="H717" s="7" t="s">
        <v>2208</v>
      </c>
      <c r="I717" s="7" t="s">
        <v>1814</v>
      </c>
      <c r="J717" s="7" t="s">
        <v>1817</v>
      </c>
      <c r="K717" s="7" t="s">
        <v>2209</v>
      </c>
      <c r="L717" s="4"/>
      <c r="M717" s="4"/>
      <c r="N717" s="4"/>
      <c r="O717" s="4"/>
      <c r="P717" s="4"/>
      <c r="Q717" s="4"/>
      <c r="R717" s="4"/>
      <c r="S717" s="4"/>
      <c r="T717" s="4"/>
    </row>
    <row r="718">
      <c r="A718" s="7" t="s">
        <v>860</v>
      </c>
      <c r="B718" s="7" t="s">
        <v>1882</v>
      </c>
      <c r="C718" s="7" t="s">
        <v>2214</v>
      </c>
      <c r="D718" s="7" t="s">
        <v>1811</v>
      </c>
      <c r="E718" s="7" t="s">
        <v>1811</v>
      </c>
      <c r="F718" s="7" t="s">
        <v>1811</v>
      </c>
      <c r="G718" s="7" t="s">
        <v>1812</v>
      </c>
      <c r="H718" s="7" t="s">
        <v>2208</v>
      </c>
      <c r="I718" s="7" t="s">
        <v>1814</v>
      </c>
      <c r="J718" s="7" t="s">
        <v>1817</v>
      </c>
      <c r="K718" s="7" t="s">
        <v>2209</v>
      </c>
      <c r="L718" s="4"/>
      <c r="M718" s="4"/>
      <c r="N718" s="4"/>
      <c r="O718" s="4"/>
      <c r="P718" s="4"/>
      <c r="Q718" s="4"/>
      <c r="R718" s="4"/>
      <c r="S718" s="4"/>
      <c r="T718" s="4"/>
    </row>
    <row r="719">
      <c r="A719" s="7" t="s">
        <v>861</v>
      </c>
      <c r="B719" s="7" t="s">
        <v>1899</v>
      </c>
      <c r="C719" s="7" t="s">
        <v>2215</v>
      </c>
      <c r="D719" s="7" t="s">
        <v>1817</v>
      </c>
      <c r="E719" s="7" t="s">
        <v>1817</v>
      </c>
      <c r="F719" s="7" t="s">
        <v>1817</v>
      </c>
      <c r="G719" s="7" t="s">
        <v>1823</v>
      </c>
      <c r="H719" s="7" t="s">
        <v>2216</v>
      </c>
      <c r="I719" s="7" t="s">
        <v>1814</v>
      </c>
      <c r="J719" s="7" t="s">
        <v>1817</v>
      </c>
      <c r="K719" s="7" t="s">
        <v>2209</v>
      </c>
      <c r="L719" s="4"/>
      <c r="M719" s="4"/>
      <c r="N719" s="4"/>
      <c r="O719" s="4"/>
      <c r="P719" s="4"/>
      <c r="Q719" s="4"/>
      <c r="R719" s="4"/>
      <c r="S719" s="4"/>
      <c r="T719" s="4"/>
    </row>
    <row r="720">
      <c r="A720" s="7" t="s">
        <v>862</v>
      </c>
      <c r="B720" s="7" t="s">
        <v>1899</v>
      </c>
      <c r="C720" s="7" t="s">
        <v>2215</v>
      </c>
      <c r="D720" s="7" t="s">
        <v>1817</v>
      </c>
      <c r="E720" s="7" t="s">
        <v>1817</v>
      </c>
      <c r="F720" s="7" t="s">
        <v>1817</v>
      </c>
      <c r="G720" s="7" t="s">
        <v>1823</v>
      </c>
      <c r="H720" s="7" t="s">
        <v>2216</v>
      </c>
      <c r="I720" s="7" t="s">
        <v>1814</v>
      </c>
      <c r="J720" s="7" t="s">
        <v>1817</v>
      </c>
      <c r="K720" s="7" t="s">
        <v>2209</v>
      </c>
      <c r="L720" s="4"/>
      <c r="M720" s="4"/>
      <c r="N720" s="4"/>
      <c r="O720" s="4"/>
      <c r="P720" s="4"/>
      <c r="Q720" s="4"/>
      <c r="R720" s="4"/>
      <c r="S720" s="4"/>
      <c r="T720" s="4"/>
    </row>
    <row r="721">
      <c r="A721" s="7" t="s">
        <v>863</v>
      </c>
      <c r="B721" s="7" t="s">
        <v>1899</v>
      </c>
      <c r="C721" s="7" t="s">
        <v>2215</v>
      </c>
      <c r="D721" s="7" t="s">
        <v>1817</v>
      </c>
      <c r="E721" s="7" t="s">
        <v>1817</v>
      </c>
      <c r="F721" s="7" t="s">
        <v>1817</v>
      </c>
      <c r="G721" s="7" t="s">
        <v>1823</v>
      </c>
      <c r="H721" s="7" t="s">
        <v>2216</v>
      </c>
      <c r="I721" s="7" t="s">
        <v>1814</v>
      </c>
      <c r="J721" s="7" t="s">
        <v>1817</v>
      </c>
      <c r="K721" s="7" t="s">
        <v>2209</v>
      </c>
      <c r="L721" s="4"/>
      <c r="M721" s="4"/>
      <c r="N721" s="4"/>
      <c r="O721" s="4"/>
      <c r="P721" s="4"/>
      <c r="Q721" s="4"/>
      <c r="R721" s="4"/>
      <c r="S721" s="4"/>
      <c r="T721" s="4"/>
    </row>
    <row r="722">
      <c r="A722" s="7" t="s">
        <v>864</v>
      </c>
      <c r="B722" s="7" t="s">
        <v>1899</v>
      </c>
      <c r="C722" s="7" t="s">
        <v>2215</v>
      </c>
      <c r="D722" s="7" t="s">
        <v>1817</v>
      </c>
      <c r="E722" s="7" t="s">
        <v>1817</v>
      </c>
      <c r="F722" s="7" t="s">
        <v>1817</v>
      </c>
      <c r="G722" s="7" t="s">
        <v>1823</v>
      </c>
      <c r="H722" s="7" t="s">
        <v>2216</v>
      </c>
      <c r="I722" s="7" t="s">
        <v>1814</v>
      </c>
      <c r="J722" s="7" t="s">
        <v>1817</v>
      </c>
      <c r="K722" s="7" t="s">
        <v>2209</v>
      </c>
      <c r="L722" s="4"/>
      <c r="M722" s="4"/>
      <c r="N722" s="4"/>
      <c r="O722" s="4"/>
      <c r="P722" s="4"/>
      <c r="Q722" s="4"/>
      <c r="R722" s="4"/>
      <c r="S722" s="4"/>
      <c r="T722" s="4"/>
    </row>
    <row r="723">
      <c r="A723" s="7" t="s">
        <v>865</v>
      </c>
      <c r="B723" s="7" t="s">
        <v>1899</v>
      </c>
      <c r="C723" s="7" t="s">
        <v>2215</v>
      </c>
      <c r="D723" s="7" t="s">
        <v>1817</v>
      </c>
      <c r="E723" s="7" t="s">
        <v>1817</v>
      </c>
      <c r="F723" s="7" t="s">
        <v>1817</v>
      </c>
      <c r="G723" s="7" t="s">
        <v>1823</v>
      </c>
      <c r="H723" s="7" t="s">
        <v>2217</v>
      </c>
      <c r="I723" s="7" t="s">
        <v>1811</v>
      </c>
      <c r="J723" s="7" t="s">
        <v>1817</v>
      </c>
      <c r="K723" s="7" t="s">
        <v>2209</v>
      </c>
      <c r="L723" s="4"/>
      <c r="M723" s="4"/>
      <c r="N723" s="4"/>
      <c r="O723" s="4"/>
      <c r="P723" s="4"/>
      <c r="Q723" s="4"/>
      <c r="R723" s="4"/>
      <c r="S723" s="4"/>
      <c r="T723" s="4"/>
    </row>
    <row r="724">
      <c r="A724" s="7" t="s">
        <v>866</v>
      </c>
      <c r="B724" s="7" t="s">
        <v>1899</v>
      </c>
      <c r="C724" s="7" t="s">
        <v>2215</v>
      </c>
      <c r="D724" s="7" t="s">
        <v>1817</v>
      </c>
      <c r="E724" s="7" t="s">
        <v>1817</v>
      </c>
      <c r="F724" s="7" t="s">
        <v>1817</v>
      </c>
      <c r="G724" s="7" t="s">
        <v>1823</v>
      </c>
      <c r="H724" s="7" t="s">
        <v>2217</v>
      </c>
      <c r="I724" s="7" t="s">
        <v>1811</v>
      </c>
      <c r="J724" s="7" t="s">
        <v>1817</v>
      </c>
      <c r="K724" s="7" t="s">
        <v>2209</v>
      </c>
      <c r="L724" s="4"/>
      <c r="M724" s="4"/>
      <c r="N724" s="4"/>
      <c r="O724" s="4"/>
      <c r="P724" s="4"/>
      <c r="Q724" s="4"/>
      <c r="R724" s="4"/>
      <c r="S724" s="4"/>
      <c r="T724" s="4"/>
    </row>
    <row r="725">
      <c r="A725" s="7" t="s">
        <v>867</v>
      </c>
      <c r="B725" s="7" t="s">
        <v>1899</v>
      </c>
      <c r="C725" s="7" t="s">
        <v>2215</v>
      </c>
      <c r="D725" s="7" t="s">
        <v>1817</v>
      </c>
      <c r="E725" s="7" t="s">
        <v>1817</v>
      </c>
      <c r="F725" s="7" t="s">
        <v>1817</v>
      </c>
      <c r="G725" s="7" t="s">
        <v>1823</v>
      </c>
      <c r="H725" s="7" t="s">
        <v>2217</v>
      </c>
      <c r="I725" s="7" t="s">
        <v>1811</v>
      </c>
      <c r="J725" s="7" t="s">
        <v>1817</v>
      </c>
      <c r="K725" s="7" t="s">
        <v>2209</v>
      </c>
      <c r="L725" s="4"/>
      <c r="M725" s="4"/>
      <c r="N725" s="4"/>
      <c r="O725" s="4"/>
      <c r="P725" s="4"/>
      <c r="Q725" s="4"/>
      <c r="R725" s="4"/>
      <c r="S725" s="4"/>
      <c r="T725" s="4"/>
    </row>
    <row r="726">
      <c r="A726" s="7" t="s">
        <v>868</v>
      </c>
      <c r="B726" s="7" t="s">
        <v>1899</v>
      </c>
      <c r="C726" s="7" t="s">
        <v>2215</v>
      </c>
      <c r="D726" s="7" t="s">
        <v>1817</v>
      </c>
      <c r="E726" s="7" t="s">
        <v>1817</v>
      </c>
      <c r="F726" s="7" t="s">
        <v>1817</v>
      </c>
      <c r="G726" s="7" t="s">
        <v>1823</v>
      </c>
      <c r="H726" s="7" t="s">
        <v>2217</v>
      </c>
      <c r="I726" s="7" t="s">
        <v>1811</v>
      </c>
      <c r="J726" s="7" t="s">
        <v>1817</v>
      </c>
      <c r="K726" s="7" t="s">
        <v>2209</v>
      </c>
      <c r="L726" s="4"/>
      <c r="M726" s="4"/>
      <c r="N726" s="4"/>
      <c r="O726" s="4"/>
      <c r="P726" s="4"/>
      <c r="Q726" s="4"/>
      <c r="R726" s="4"/>
      <c r="S726" s="4"/>
      <c r="T726" s="4"/>
    </row>
    <row r="727">
      <c r="A727" s="7" t="s">
        <v>869</v>
      </c>
      <c r="B727" s="7" t="s">
        <v>1899</v>
      </c>
      <c r="C727" s="7" t="s">
        <v>2215</v>
      </c>
      <c r="D727" s="7" t="s">
        <v>1817</v>
      </c>
      <c r="E727" s="7" t="s">
        <v>1817</v>
      </c>
      <c r="F727" s="7" t="s">
        <v>1817</v>
      </c>
      <c r="G727" s="7" t="s">
        <v>1823</v>
      </c>
      <c r="H727" s="7" t="s">
        <v>2218</v>
      </c>
      <c r="I727" s="7" t="s">
        <v>1811</v>
      </c>
      <c r="J727" s="7" t="s">
        <v>1817</v>
      </c>
      <c r="K727" s="7" t="s">
        <v>2209</v>
      </c>
      <c r="L727" s="4"/>
      <c r="M727" s="4"/>
      <c r="N727" s="4"/>
      <c r="O727" s="4"/>
      <c r="P727" s="4"/>
      <c r="Q727" s="4"/>
      <c r="R727" s="4"/>
      <c r="S727" s="4"/>
      <c r="T727" s="4"/>
    </row>
    <row r="728">
      <c r="A728" s="7" t="s">
        <v>870</v>
      </c>
      <c r="B728" s="7" t="s">
        <v>1899</v>
      </c>
      <c r="C728" s="7" t="s">
        <v>2215</v>
      </c>
      <c r="D728" s="7" t="s">
        <v>1817</v>
      </c>
      <c r="E728" s="7" t="s">
        <v>1817</v>
      </c>
      <c r="F728" s="7" t="s">
        <v>1817</v>
      </c>
      <c r="G728" s="7" t="s">
        <v>1823</v>
      </c>
      <c r="H728" s="7" t="s">
        <v>2218</v>
      </c>
      <c r="I728" s="7" t="s">
        <v>1811</v>
      </c>
      <c r="J728" s="7" t="s">
        <v>1817</v>
      </c>
      <c r="K728" s="7" t="s">
        <v>2209</v>
      </c>
      <c r="L728" s="4"/>
      <c r="M728" s="4"/>
      <c r="N728" s="4"/>
      <c r="O728" s="4"/>
      <c r="P728" s="4"/>
      <c r="Q728" s="4"/>
      <c r="R728" s="4"/>
      <c r="S728" s="4"/>
      <c r="T728" s="4"/>
    </row>
    <row r="729">
      <c r="A729" s="7" t="s">
        <v>871</v>
      </c>
      <c r="B729" s="7" t="s">
        <v>1899</v>
      </c>
      <c r="C729" s="7" t="s">
        <v>2215</v>
      </c>
      <c r="D729" s="7" t="s">
        <v>1817</v>
      </c>
      <c r="E729" s="7" t="s">
        <v>1817</v>
      </c>
      <c r="F729" s="7" t="s">
        <v>1817</v>
      </c>
      <c r="G729" s="7" t="s">
        <v>1823</v>
      </c>
      <c r="H729" s="7" t="s">
        <v>2218</v>
      </c>
      <c r="I729" s="7" t="s">
        <v>1811</v>
      </c>
      <c r="J729" s="7" t="s">
        <v>1817</v>
      </c>
      <c r="K729" s="7" t="s">
        <v>2209</v>
      </c>
      <c r="L729" s="4"/>
      <c r="M729" s="4"/>
      <c r="N729" s="4"/>
      <c r="O729" s="4"/>
      <c r="P729" s="4"/>
      <c r="Q729" s="4"/>
      <c r="R729" s="4"/>
      <c r="S729" s="4"/>
      <c r="T729" s="4"/>
    </row>
    <row r="730">
      <c r="A730" s="7" t="s">
        <v>872</v>
      </c>
      <c r="B730" s="7" t="s">
        <v>1899</v>
      </c>
      <c r="C730" s="7" t="s">
        <v>2215</v>
      </c>
      <c r="D730" s="7" t="s">
        <v>1817</v>
      </c>
      <c r="E730" s="7" t="s">
        <v>1817</v>
      </c>
      <c r="F730" s="7" t="s">
        <v>1817</v>
      </c>
      <c r="G730" s="7" t="s">
        <v>1823</v>
      </c>
      <c r="H730" s="7" t="s">
        <v>2218</v>
      </c>
      <c r="I730" s="7" t="s">
        <v>1811</v>
      </c>
      <c r="J730" s="7" t="s">
        <v>1817</v>
      </c>
      <c r="K730" s="7" t="s">
        <v>2209</v>
      </c>
      <c r="L730" s="4"/>
      <c r="M730" s="4"/>
      <c r="N730" s="4"/>
      <c r="O730" s="4"/>
      <c r="P730" s="4"/>
      <c r="Q730" s="4"/>
      <c r="R730" s="4"/>
      <c r="S730" s="4"/>
      <c r="T730" s="4"/>
    </row>
    <row r="731">
      <c r="A731" s="7" t="s">
        <v>873</v>
      </c>
      <c r="B731" s="7" t="s">
        <v>1899</v>
      </c>
      <c r="C731" s="7" t="s">
        <v>2219</v>
      </c>
      <c r="D731" s="7" t="s">
        <v>1817</v>
      </c>
      <c r="E731" s="7" t="s">
        <v>1817</v>
      </c>
      <c r="F731" s="7" t="s">
        <v>1817</v>
      </c>
      <c r="G731" s="7" t="s">
        <v>1823</v>
      </c>
      <c r="H731" s="7" t="s">
        <v>2217</v>
      </c>
      <c r="I731" s="7" t="s">
        <v>1811</v>
      </c>
      <c r="J731" s="7" t="s">
        <v>1817</v>
      </c>
      <c r="K731" s="7" t="s">
        <v>2209</v>
      </c>
      <c r="L731" s="4"/>
      <c r="M731" s="4"/>
      <c r="N731" s="4"/>
      <c r="O731" s="4"/>
      <c r="P731" s="4"/>
      <c r="Q731" s="4"/>
      <c r="R731" s="4"/>
      <c r="S731" s="4"/>
      <c r="T731" s="4"/>
    </row>
    <row r="732">
      <c r="A732" s="7" t="s">
        <v>874</v>
      </c>
      <c r="B732" s="7" t="s">
        <v>1899</v>
      </c>
      <c r="C732" s="7" t="s">
        <v>2219</v>
      </c>
      <c r="D732" s="7" t="s">
        <v>1817</v>
      </c>
      <c r="E732" s="7" t="s">
        <v>1817</v>
      </c>
      <c r="F732" s="7" t="s">
        <v>1817</v>
      </c>
      <c r="G732" s="7" t="s">
        <v>1823</v>
      </c>
      <c r="H732" s="7" t="s">
        <v>2217</v>
      </c>
      <c r="I732" s="7" t="s">
        <v>1811</v>
      </c>
      <c r="J732" s="7" t="s">
        <v>1817</v>
      </c>
      <c r="K732" s="7" t="s">
        <v>2209</v>
      </c>
      <c r="L732" s="4"/>
      <c r="M732" s="4"/>
      <c r="N732" s="4"/>
      <c r="O732" s="4"/>
      <c r="P732" s="4"/>
      <c r="Q732" s="4"/>
      <c r="R732" s="4"/>
      <c r="S732" s="4"/>
      <c r="T732" s="4"/>
    </row>
    <row r="733">
      <c r="A733" s="7" t="s">
        <v>875</v>
      </c>
      <c r="B733" s="7" t="s">
        <v>1899</v>
      </c>
      <c r="C733" s="7" t="s">
        <v>2219</v>
      </c>
      <c r="D733" s="7" t="s">
        <v>1817</v>
      </c>
      <c r="E733" s="7" t="s">
        <v>1817</v>
      </c>
      <c r="F733" s="7" t="s">
        <v>1817</v>
      </c>
      <c r="G733" s="7" t="s">
        <v>1823</v>
      </c>
      <c r="H733" s="7" t="s">
        <v>2217</v>
      </c>
      <c r="I733" s="7" t="s">
        <v>1811</v>
      </c>
      <c r="J733" s="7" t="s">
        <v>1817</v>
      </c>
      <c r="K733" s="7" t="s">
        <v>2209</v>
      </c>
      <c r="L733" s="4"/>
      <c r="M733" s="4"/>
      <c r="N733" s="4"/>
      <c r="O733" s="4"/>
      <c r="P733" s="4"/>
      <c r="Q733" s="4"/>
      <c r="R733" s="4"/>
      <c r="S733" s="4"/>
      <c r="T733" s="4"/>
    </row>
    <row r="734">
      <c r="A734" s="7" t="s">
        <v>876</v>
      </c>
      <c r="B734" s="7" t="s">
        <v>1899</v>
      </c>
      <c r="C734" s="7" t="s">
        <v>2219</v>
      </c>
      <c r="D734" s="7" t="s">
        <v>1817</v>
      </c>
      <c r="E734" s="7" t="s">
        <v>1817</v>
      </c>
      <c r="F734" s="7" t="s">
        <v>1817</v>
      </c>
      <c r="G734" s="7" t="s">
        <v>1823</v>
      </c>
      <c r="H734" s="7" t="s">
        <v>2217</v>
      </c>
      <c r="I734" s="7" t="s">
        <v>1811</v>
      </c>
      <c r="J734" s="7" t="s">
        <v>1817</v>
      </c>
      <c r="K734" s="7" t="s">
        <v>2209</v>
      </c>
      <c r="L734" s="4"/>
      <c r="M734" s="4"/>
      <c r="N734" s="4"/>
      <c r="O734" s="4"/>
      <c r="P734" s="4"/>
      <c r="Q734" s="4"/>
      <c r="R734" s="4"/>
      <c r="S734" s="4"/>
      <c r="T734" s="4"/>
    </row>
    <row r="735">
      <c r="A735" s="7" t="s">
        <v>877</v>
      </c>
      <c r="B735" s="7" t="s">
        <v>1899</v>
      </c>
      <c r="C735" s="7" t="s">
        <v>2219</v>
      </c>
      <c r="D735" s="7" t="s">
        <v>1817</v>
      </c>
      <c r="E735" s="7" t="s">
        <v>1817</v>
      </c>
      <c r="F735" s="7" t="s">
        <v>1817</v>
      </c>
      <c r="G735" s="7" t="s">
        <v>1823</v>
      </c>
      <c r="H735" s="7" t="s">
        <v>2220</v>
      </c>
      <c r="I735" s="7" t="s">
        <v>1811</v>
      </c>
      <c r="J735" s="7" t="s">
        <v>1817</v>
      </c>
      <c r="K735" s="7" t="s">
        <v>2209</v>
      </c>
      <c r="L735" s="4"/>
      <c r="M735" s="4"/>
      <c r="N735" s="4"/>
      <c r="O735" s="4"/>
      <c r="P735" s="4"/>
      <c r="Q735" s="4"/>
      <c r="R735" s="4"/>
      <c r="S735" s="4"/>
      <c r="T735" s="4"/>
    </row>
    <row r="736">
      <c r="A736" s="7" t="s">
        <v>878</v>
      </c>
      <c r="B736" s="7" t="s">
        <v>1899</v>
      </c>
      <c r="C736" s="7" t="s">
        <v>2219</v>
      </c>
      <c r="D736" s="7" t="s">
        <v>1817</v>
      </c>
      <c r="E736" s="7" t="s">
        <v>1817</v>
      </c>
      <c r="F736" s="7" t="s">
        <v>1817</v>
      </c>
      <c r="G736" s="7" t="s">
        <v>1823</v>
      </c>
      <c r="H736" s="7" t="s">
        <v>2220</v>
      </c>
      <c r="I736" s="7" t="s">
        <v>1811</v>
      </c>
      <c r="J736" s="7" t="s">
        <v>1817</v>
      </c>
      <c r="K736" s="7" t="s">
        <v>2209</v>
      </c>
      <c r="L736" s="4"/>
      <c r="M736" s="4"/>
      <c r="N736" s="4"/>
      <c r="O736" s="4"/>
      <c r="P736" s="4"/>
      <c r="Q736" s="4"/>
      <c r="R736" s="4"/>
      <c r="S736" s="4"/>
      <c r="T736" s="4"/>
    </row>
    <row r="737">
      <c r="A737" s="7" t="s">
        <v>879</v>
      </c>
      <c r="B737" s="7" t="s">
        <v>1899</v>
      </c>
      <c r="C737" s="7" t="s">
        <v>2221</v>
      </c>
      <c r="D737" s="7" t="s">
        <v>1817</v>
      </c>
      <c r="E737" s="7" t="s">
        <v>1817</v>
      </c>
      <c r="F737" s="7" t="s">
        <v>1817</v>
      </c>
      <c r="G737" s="7" t="s">
        <v>1823</v>
      </c>
      <c r="H737" s="7" t="s">
        <v>2222</v>
      </c>
      <c r="I737" s="7" t="s">
        <v>1811</v>
      </c>
      <c r="J737" s="7" t="s">
        <v>1817</v>
      </c>
      <c r="K737" s="7" t="s">
        <v>2209</v>
      </c>
      <c r="L737" s="4"/>
      <c r="M737" s="4"/>
      <c r="N737" s="4"/>
      <c r="O737" s="4"/>
      <c r="P737" s="4"/>
      <c r="Q737" s="4"/>
      <c r="R737" s="4"/>
      <c r="S737" s="4"/>
      <c r="T737" s="4"/>
    </row>
    <row r="738">
      <c r="A738" s="7" t="s">
        <v>880</v>
      </c>
      <c r="B738" s="7" t="s">
        <v>1899</v>
      </c>
      <c r="C738" s="7" t="s">
        <v>2221</v>
      </c>
      <c r="D738" s="7" t="s">
        <v>1817</v>
      </c>
      <c r="E738" s="7" t="s">
        <v>1817</v>
      </c>
      <c r="F738" s="7" t="s">
        <v>1817</v>
      </c>
      <c r="G738" s="7" t="s">
        <v>1823</v>
      </c>
      <c r="H738" s="7" t="s">
        <v>2222</v>
      </c>
      <c r="I738" s="7" t="s">
        <v>1811</v>
      </c>
      <c r="J738" s="7" t="s">
        <v>1817</v>
      </c>
      <c r="K738" s="7" t="s">
        <v>2209</v>
      </c>
      <c r="L738" s="4"/>
      <c r="M738" s="4"/>
      <c r="N738" s="4"/>
      <c r="O738" s="4"/>
      <c r="P738" s="4"/>
      <c r="Q738" s="4"/>
      <c r="R738" s="4"/>
      <c r="S738" s="4"/>
      <c r="T738" s="4"/>
    </row>
    <row r="739">
      <c r="A739" s="7" t="s">
        <v>881</v>
      </c>
      <c r="B739" s="7" t="s">
        <v>1899</v>
      </c>
      <c r="C739" s="7" t="s">
        <v>2221</v>
      </c>
      <c r="D739" s="7" t="s">
        <v>1817</v>
      </c>
      <c r="E739" s="7" t="s">
        <v>1817</v>
      </c>
      <c r="F739" s="7" t="s">
        <v>1817</v>
      </c>
      <c r="G739" s="7" t="s">
        <v>1823</v>
      </c>
      <c r="H739" s="7" t="s">
        <v>2222</v>
      </c>
      <c r="I739" s="7" t="s">
        <v>1811</v>
      </c>
      <c r="J739" s="7" t="s">
        <v>1817</v>
      </c>
      <c r="K739" s="7" t="s">
        <v>2209</v>
      </c>
      <c r="L739" s="4"/>
      <c r="M739" s="4"/>
      <c r="N739" s="4"/>
      <c r="O739" s="4"/>
      <c r="P739" s="4"/>
      <c r="Q739" s="4"/>
      <c r="R739" s="4"/>
      <c r="S739" s="4"/>
      <c r="T739" s="4"/>
    </row>
    <row r="740">
      <c r="A740" s="7" t="s">
        <v>882</v>
      </c>
      <c r="B740" s="7" t="s">
        <v>1899</v>
      </c>
      <c r="C740" s="7" t="s">
        <v>2221</v>
      </c>
      <c r="D740" s="7" t="s">
        <v>1817</v>
      </c>
      <c r="E740" s="7" t="s">
        <v>1817</v>
      </c>
      <c r="F740" s="7" t="s">
        <v>1817</v>
      </c>
      <c r="G740" s="7" t="s">
        <v>1823</v>
      </c>
      <c r="H740" s="7" t="s">
        <v>2217</v>
      </c>
      <c r="I740" s="7" t="s">
        <v>1811</v>
      </c>
      <c r="J740" s="7" t="s">
        <v>1817</v>
      </c>
      <c r="K740" s="7" t="s">
        <v>2209</v>
      </c>
      <c r="L740" s="4"/>
      <c r="M740" s="4"/>
      <c r="N740" s="4"/>
      <c r="O740" s="4"/>
      <c r="P740" s="4"/>
      <c r="Q740" s="4"/>
      <c r="R740" s="4"/>
      <c r="S740" s="4"/>
      <c r="T740" s="4"/>
    </row>
    <row r="741">
      <c r="A741" s="7" t="s">
        <v>883</v>
      </c>
      <c r="B741" s="7" t="s">
        <v>1899</v>
      </c>
      <c r="C741" s="7" t="s">
        <v>2221</v>
      </c>
      <c r="D741" s="7" t="s">
        <v>1817</v>
      </c>
      <c r="E741" s="7" t="s">
        <v>1817</v>
      </c>
      <c r="F741" s="7" t="s">
        <v>1817</v>
      </c>
      <c r="G741" s="7" t="s">
        <v>1823</v>
      </c>
      <c r="H741" s="7" t="s">
        <v>2217</v>
      </c>
      <c r="I741" s="7" t="s">
        <v>1811</v>
      </c>
      <c r="J741" s="7" t="s">
        <v>1817</v>
      </c>
      <c r="K741" s="7" t="s">
        <v>2209</v>
      </c>
      <c r="L741" s="4"/>
      <c r="M741" s="4"/>
      <c r="N741" s="4"/>
      <c r="O741" s="4"/>
      <c r="P741" s="4"/>
      <c r="Q741" s="4"/>
      <c r="R741" s="4"/>
      <c r="S741" s="4"/>
      <c r="T741" s="4"/>
    </row>
    <row r="742">
      <c r="A742" s="7" t="s">
        <v>884</v>
      </c>
      <c r="B742" s="7" t="s">
        <v>1899</v>
      </c>
      <c r="C742" s="7" t="s">
        <v>2221</v>
      </c>
      <c r="D742" s="7" t="s">
        <v>1817</v>
      </c>
      <c r="E742" s="7" t="s">
        <v>1817</v>
      </c>
      <c r="F742" s="7" t="s">
        <v>1817</v>
      </c>
      <c r="G742" s="7" t="s">
        <v>1823</v>
      </c>
      <c r="H742" s="7" t="s">
        <v>2217</v>
      </c>
      <c r="I742" s="7" t="s">
        <v>1811</v>
      </c>
      <c r="J742" s="7" t="s">
        <v>1817</v>
      </c>
      <c r="K742" s="7" t="s">
        <v>2209</v>
      </c>
      <c r="L742" s="4"/>
      <c r="M742" s="4"/>
      <c r="N742" s="4"/>
      <c r="O742" s="4"/>
      <c r="P742" s="4"/>
      <c r="Q742" s="4"/>
      <c r="R742" s="4"/>
      <c r="S742" s="4"/>
      <c r="T742" s="4"/>
    </row>
    <row r="743">
      <c r="A743" s="7" t="s">
        <v>885</v>
      </c>
      <c r="B743" s="7" t="s">
        <v>1899</v>
      </c>
      <c r="C743" s="7" t="s">
        <v>2221</v>
      </c>
      <c r="D743" s="7" t="s">
        <v>1817</v>
      </c>
      <c r="E743" s="7" t="s">
        <v>1817</v>
      </c>
      <c r="F743" s="7" t="s">
        <v>1817</v>
      </c>
      <c r="G743" s="7" t="s">
        <v>1823</v>
      </c>
      <c r="H743" s="7" t="s">
        <v>2217</v>
      </c>
      <c r="I743" s="7" t="s">
        <v>1811</v>
      </c>
      <c r="J743" s="7" t="s">
        <v>1817</v>
      </c>
      <c r="K743" s="7" t="s">
        <v>2209</v>
      </c>
      <c r="L743" s="4"/>
      <c r="M743" s="4"/>
      <c r="N743" s="4"/>
      <c r="O743" s="4"/>
      <c r="P743" s="4"/>
      <c r="Q743" s="4"/>
      <c r="R743" s="4"/>
      <c r="S743" s="4"/>
      <c r="T743" s="4"/>
    </row>
    <row r="744">
      <c r="A744" s="7" t="s">
        <v>886</v>
      </c>
      <c r="B744" s="7" t="s">
        <v>1899</v>
      </c>
      <c r="C744" s="7" t="s">
        <v>2221</v>
      </c>
      <c r="D744" s="7" t="s">
        <v>1817</v>
      </c>
      <c r="E744" s="7" t="s">
        <v>1817</v>
      </c>
      <c r="F744" s="7" t="s">
        <v>1817</v>
      </c>
      <c r="G744" s="7" t="s">
        <v>1823</v>
      </c>
      <c r="H744" s="7" t="s">
        <v>2223</v>
      </c>
      <c r="I744" s="7" t="s">
        <v>1811</v>
      </c>
      <c r="J744" s="7" t="s">
        <v>1817</v>
      </c>
      <c r="K744" s="7" t="s">
        <v>2209</v>
      </c>
      <c r="L744" s="4"/>
      <c r="M744" s="4"/>
      <c r="N744" s="4"/>
      <c r="O744" s="4"/>
      <c r="P744" s="4"/>
      <c r="Q744" s="4"/>
      <c r="R744" s="4"/>
      <c r="S744" s="4"/>
      <c r="T744" s="4"/>
    </row>
    <row r="745">
      <c r="A745" s="7" t="s">
        <v>887</v>
      </c>
      <c r="B745" s="7" t="s">
        <v>1899</v>
      </c>
      <c r="C745" s="7" t="s">
        <v>2221</v>
      </c>
      <c r="D745" s="7" t="s">
        <v>1817</v>
      </c>
      <c r="E745" s="7" t="s">
        <v>1817</v>
      </c>
      <c r="F745" s="7" t="s">
        <v>1817</v>
      </c>
      <c r="G745" s="7" t="s">
        <v>1823</v>
      </c>
      <c r="H745" s="7" t="s">
        <v>2223</v>
      </c>
      <c r="I745" s="7" t="s">
        <v>1811</v>
      </c>
      <c r="J745" s="7" t="s">
        <v>1817</v>
      </c>
      <c r="K745" s="7" t="s">
        <v>2209</v>
      </c>
      <c r="L745" s="4"/>
      <c r="M745" s="4"/>
      <c r="N745" s="4"/>
      <c r="O745" s="4"/>
      <c r="P745" s="4"/>
      <c r="Q745" s="4"/>
      <c r="R745" s="4"/>
      <c r="S745" s="4"/>
      <c r="T745" s="4"/>
    </row>
    <row r="746">
      <c r="A746" s="7" t="s">
        <v>888</v>
      </c>
      <c r="B746" s="7" t="s">
        <v>1899</v>
      </c>
      <c r="C746" s="7" t="s">
        <v>2221</v>
      </c>
      <c r="D746" s="7" t="s">
        <v>1817</v>
      </c>
      <c r="E746" s="7" t="s">
        <v>1817</v>
      </c>
      <c r="F746" s="7" t="s">
        <v>1817</v>
      </c>
      <c r="G746" s="7" t="s">
        <v>1823</v>
      </c>
      <c r="H746" s="7" t="s">
        <v>2223</v>
      </c>
      <c r="I746" s="7" t="s">
        <v>1811</v>
      </c>
      <c r="J746" s="7" t="s">
        <v>1817</v>
      </c>
      <c r="K746" s="7" t="s">
        <v>2209</v>
      </c>
      <c r="L746" s="4"/>
      <c r="M746" s="4"/>
      <c r="N746" s="4"/>
      <c r="O746" s="4"/>
      <c r="P746" s="4"/>
      <c r="Q746" s="4"/>
      <c r="R746" s="4"/>
      <c r="S746" s="4"/>
      <c r="T746" s="4"/>
    </row>
    <row r="747">
      <c r="A747" s="7" t="s">
        <v>889</v>
      </c>
      <c r="B747" s="7" t="s">
        <v>1899</v>
      </c>
      <c r="C747" s="7" t="s">
        <v>2221</v>
      </c>
      <c r="D747" s="7" t="s">
        <v>1817</v>
      </c>
      <c r="E747" s="7" t="s">
        <v>1817</v>
      </c>
      <c r="F747" s="7" t="s">
        <v>1817</v>
      </c>
      <c r="G747" s="7" t="s">
        <v>1823</v>
      </c>
      <c r="H747" s="7" t="s">
        <v>2223</v>
      </c>
      <c r="I747" s="7" t="s">
        <v>1811</v>
      </c>
      <c r="J747" s="7" t="s">
        <v>1817</v>
      </c>
      <c r="K747" s="7" t="s">
        <v>2209</v>
      </c>
      <c r="L747" s="4"/>
      <c r="M747" s="4"/>
      <c r="N747" s="4"/>
      <c r="O747" s="4"/>
      <c r="P747" s="4"/>
      <c r="Q747" s="4"/>
      <c r="R747" s="4"/>
      <c r="S747" s="4"/>
      <c r="T747" s="4"/>
    </row>
    <row r="748">
      <c r="A748" s="7" t="s">
        <v>890</v>
      </c>
      <c r="B748" s="7" t="s">
        <v>1899</v>
      </c>
      <c r="C748" s="7" t="s">
        <v>2221</v>
      </c>
      <c r="D748" s="7" t="s">
        <v>1817</v>
      </c>
      <c r="E748" s="7" t="s">
        <v>1817</v>
      </c>
      <c r="F748" s="7" t="s">
        <v>1817</v>
      </c>
      <c r="G748" s="7" t="s">
        <v>1823</v>
      </c>
      <c r="H748" s="7" t="s">
        <v>2223</v>
      </c>
      <c r="I748" s="7" t="s">
        <v>1811</v>
      </c>
      <c r="J748" s="7" t="s">
        <v>1817</v>
      </c>
      <c r="K748" s="7" t="s">
        <v>2209</v>
      </c>
      <c r="L748" s="4"/>
      <c r="M748" s="4"/>
      <c r="N748" s="4"/>
      <c r="O748" s="4"/>
      <c r="P748" s="4"/>
      <c r="Q748" s="4"/>
      <c r="R748" s="4"/>
      <c r="S748" s="4"/>
      <c r="T748" s="4"/>
    </row>
    <row r="749">
      <c r="A749" s="7" t="s">
        <v>891</v>
      </c>
      <c r="B749" s="7" t="s">
        <v>1899</v>
      </c>
      <c r="C749" s="7" t="s">
        <v>2224</v>
      </c>
      <c r="D749" s="7" t="s">
        <v>1817</v>
      </c>
      <c r="E749" s="7" t="s">
        <v>1817</v>
      </c>
      <c r="F749" s="7" t="s">
        <v>1817</v>
      </c>
      <c r="G749" s="7" t="s">
        <v>1823</v>
      </c>
      <c r="H749" s="7" t="s">
        <v>2217</v>
      </c>
      <c r="I749" s="7" t="s">
        <v>1811</v>
      </c>
      <c r="J749" s="7" t="s">
        <v>1817</v>
      </c>
      <c r="K749" s="7" t="s">
        <v>2209</v>
      </c>
      <c r="L749" s="4"/>
      <c r="M749" s="4"/>
      <c r="N749" s="4"/>
      <c r="O749" s="4"/>
      <c r="P749" s="4"/>
      <c r="Q749" s="4"/>
      <c r="R749" s="4"/>
      <c r="S749" s="4"/>
      <c r="T749" s="4"/>
    </row>
    <row r="750">
      <c r="A750" s="7" t="s">
        <v>892</v>
      </c>
      <c r="B750" s="7" t="s">
        <v>1899</v>
      </c>
      <c r="C750" s="7" t="s">
        <v>2224</v>
      </c>
      <c r="D750" s="7" t="s">
        <v>1817</v>
      </c>
      <c r="E750" s="7" t="s">
        <v>1817</v>
      </c>
      <c r="F750" s="7" t="s">
        <v>1817</v>
      </c>
      <c r="G750" s="7" t="s">
        <v>1823</v>
      </c>
      <c r="H750" s="7" t="s">
        <v>2217</v>
      </c>
      <c r="I750" s="7" t="s">
        <v>1811</v>
      </c>
      <c r="J750" s="7" t="s">
        <v>1817</v>
      </c>
      <c r="K750" s="7" t="s">
        <v>2209</v>
      </c>
      <c r="L750" s="4"/>
      <c r="M750" s="4"/>
      <c r="N750" s="4"/>
      <c r="O750" s="4"/>
      <c r="P750" s="4"/>
      <c r="Q750" s="4"/>
      <c r="R750" s="4"/>
      <c r="S750" s="4"/>
      <c r="T750" s="4"/>
    </row>
    <row r="751">
      <c r="A751" s="7" t="s">
        <v>893</v>
      </c>
      <c r="B751" s="7" t="s">
        <v>1899</v>
      </c>
      <c r="C751" s="7" t="s">
        <v>2224</v>
      </c>
      <c r="D751" s="7" t="s">
        <v>1817</v>
      </c>
      <c r="E751" s="7" t="s">
        <v>1817</v>
      </c>
      <c r="F751" s="7" t="s">
        <v>1817</v>
      </c>
      <c r="G751" s="7" t="s">
        <v>1823</v>
      </c>
      <c r="H751" s="7" t="s">
        <v>2217</v>
      </c>
      <c r="I751" s="7" t="s">
        <v>1811</v>
      </c>
      <c r="J751" s="7" t="s">
        <v>1817</v>
      </c>
      <c r="K751" s="7" t="s">
        <v>2209</v>
      </c>
      <c r="L751" s="4"/>
      <c r="M751" s="4"/>
      <c r="N751" s="4"/>
      <c r="O751" s="4"/>
      <c r="P751" s="4"/>
      <c r="Q751" s="4"/>
      <c r="R751" s="4"/>
      <c r="S751" s="4"/>
      <c r="T751" s="4"/>
    </row>
    <row r="752">
      <c r="A752" s="7" t="s">
        <v>894</v>
      </c>
      <c r="B752" s="7" t="s">
        <v>1899</v>
      </c>
      <c r="C752" s="7" t="s">
        <v>2224</v>
      </c>
      <c r="D752" s="7" t="s">
        <v>1817</v>
      </c>
      <c r="E752" s="7" t="s">
        <v>1817</v>
      </c>
      <c r="F752" s="7" t="s">
        <v>1817</v>
      </c>
      <c r="G752" s="7" t="s">
        <v>1823</v>
      </c>
      <c r="H752" s="7" t="s">
        <v>2217</v>
      </c>
      <c r="I752" s="7" t="s">
        <v>1811</v>
      </c>
      <c r="J752" s="7" t="s">
        <v>1817</v>
      </c>
      <c r="K752" s="7" t="s">
        <v>2209</v>
      </c>
      <c r="L752" s="4"/>
      <c r="M752" s="4"/>
      <c r="N752" s="4"/>
      <c r="O752" s="4"/>
      <c r="P752" s="4"/>
      <c r="Q752" s="4"/>
      <c r="R752" s="4"/>
      <c r="S752" s="4"/>
      <c r="T752" s="4"/>
    </row>
    <row r="753">
      <c r="A753" s="7" t="s">
        <v>895</v>
      </c>
      <c r="B753" s="7" t="s">
        <v>1899</v>
      </c>
      <c r="C753" s="7" t="s">
        <v>2224</v>
      </c>
      <c r="D753" s="7" t="s">
        <v>1817</v>
      </c>
      <c r="E753" s="7" t="s">
        <v>1817</v>
      </c>
      <c r="F753" s="7" t="s">
        <v>1817</v>
      </c>
      <c r="G753" s="7" t="s">
        <v>1823</v>
      </c>
      <c r="H753" s="7" t="s">
        <v>2225</v>
      </c>
      <c r="I753" s="7" t="s">
        <v>1811</v>
      </c>
      <c r="J753" s="7" t="s">
        <v>1817</v>
      </c>
      <c r="K753" s="7" t="s">
        <v>2209</v>
      </c>
      <c r="L753" s="4"/>
      <c r="M753" s="4"/>
      <c r="N753" s="4"/>
      <c r="O753" s="4"/>
      <c r="P753" s="4"/>
      <c r="Q753" s="4"/>
      <c r="R753" s="4"/>
      <c r="S753" s="4"/>
      <c r="T753" s="4"/>
    </row>
    <row r="754">
      <c r="A754" s="7" t="s">
        <v>896</v>
      </c>
      <c r="B754" s="7" t="s">
        <v>1899</v>
      </c>
      <c r="C754" s="7" t="s">
        <v>2224</v>
      </c>
      <c r="D754" s="7" t="s">
        <v>1817</v>
      </c>
      <c r="E754" s="7" t="s">
        <v>1817</v>
      </c>
      <c r="F754" s="7" t="s">
        <v>1817</v>
      </c>
      <c r="G754" s="7" t="s">
        <v>1823</v>
      </c>
      <c r="H754" s="7" t="s">
        <v>2225</v>
      </c>
      <c r="I754" s="7" t="s">
        <v>1811</v>
      </c>
      <c r="J754" s="7" t="s">
        <v>1817</v>
      </c>
      <c r="K754" s="7" t="s">
        <v>2209</v>
      </c>
      <c r="L754" s="4"/>
      <c r="M754" s="4"/>
      <c r="N754" s="4"/>
      <c r="O754" s="4"/>
      <c r="P754" s="4"/>
      <c r="Q754" s="4"/>
      <c r="R754" s="4"/>
      <c r="S754" s="4"/>
      <c r="T754" s="4"/>
    </row>
    <row r="755">
      <c r="A755" s="7" t="s">
        <v>897</v>
      </c>
      <c r="B755" s="7" t="s">
        <v>1899</v>
      </c>
      <c r="C755" s="7" t="s">
        <v>2224</v>
      </c>
      <c r="D755" s="7" t="s">
        <v>1817</v>
      </c>
      <c r="E755" s="7" t="s">
        <v>1817</v>
      </c>
      <c r="F755" s="7" t="s">
        <v>1817</v>
      </c>
      <c r="G755" s="7" t="s">
        <v>1823</v>
      </c>
      <c r="H755" s="7" t="s">
        <v>2225</v>
      </c>
      <c r="I755" s="7" t="s">
        <v>1811</v>
      </c>
      <c r="J755" s="7" t="s">
        <v>1817</v>
      </c>
      <c r="K755" s="7" t="s">
        <v>2209</v>
      </c>
      <c r="L755" s="4"/>
      <c r="M755" s="4"/>
      <c r="N755" s="4"/>
      <c r="O755" s="4"/>
      <c r="P755" s="4"/>
      <c r="Q755" s="4"/>
      <c r="R755" s="4"/>
      <c r="S755" s="4"/>
      <c r="T755" s="4"/>
    </row>
    <row r="756">
      <c r="A756" s="7" t="s">
        <v>898</v>
      </c>
      <c r="B756" s="7" t="s">
        <v>1899</v>
      </c>
      <c r="C756" s="7" t="s">
        <v>2224</v>
      </c>
      <c r="D756" s="7" t="s">
        <v>1817</v>
      </c>
      <c r="E756" s="7" t="s">
        <v>1817</v>
      </c>
      <c r="F756" s="7" t="s">
        <v>1817</v>
      </c>
      <c r="G756" s="7" t="s">
        <v>1823</v>
      </c>
      <c r="H756" s="7" t="s">
        <v>2225</v>
      </c>
      <c r="I756" s="7" t="s">
        <v>1811</v>
      </c>
      <c r="J756" s="7" t="s">
        <v>1817</v>
      </c>
      <c r="K756" s="7" t="s">
        <v>2209</v>
      </c>
      <c r="L756" s="4"/>
      <c r="M756" s="4"/>
      <c r="N756" s="4"/>
      <c r="O756" s="4"/>
      <c r="P756" s="4"/>
      <c r="Q756" s="4"/>
      <c r="R756" s="4"/>
      <c r="S756" s="4"/>
      <c r="T756" s="4"/>
    </row>
    <row r="757">
      <c r="A757" s="7" t="s">
        <v>899</v>
      </c>
      <c r="B757" s="7" t="s">
        <v>1899</v>
      </c>
      <c r="C757" s="7" t="s">
        <v>2224</v>
      </c>
      <c r="D757" s="7" t="s">
        <v>1817</v>
      </c>
      <c r="E757" s="7" t="s">
        <v>1817</v>
      </c>
      <c r="F757" s="7" t="s">
        <v>1817</v>
      </c>
      <c r="G757" s="7" t="s">
        <v>1823</v>
      </c>
      <c r="H757" s="7" t="s">
        <v>2226</v>
      </c>
      <c r="I757" s="7" t="s">
        <v>1811</v>
      </c>
      <c r="J757" s="7" t="s">
        <v>1817</v>
      </c>
      <c r="K757" s="7" t="s">
        <v>2209</v>
      </c>
      <c r="L757" s="4"/>
      <c r="M757" s="4"/>
      <c r="N757" s="4"/>
      <c r="O757" s="4"/>
      <c r="P757" s="4"/>
      <c r="Q757" s="4"/>
      <c r="R757" s="4"/>
      <c r="S757" s="4"/>
      <c r="T757" s="4"/>
    </row>
    <row r="758">
      <c r="A758" s="7" t="s">
        <v>900</v>
      </c>
      <c r="B758" s="7" t="s">
        <v>1899</v>
      </c>
      <c r="C758" s="7" t="s">
        <v>2224</v>
      </c>
      <c r="D758" s="7" t="s">
        <v>1817</v>
      </c>
      <c r="E758" s="7" t="s">
        <v>1817</v>
      </c>
      <c r="F758" s="7" t="s">
        <v>1817</v>
      </c>
      <c r="G758" s="7" t="s">
        <v>1823</v>
      </c>
      <c r="H758" s="7" t="s">
        <v>2226</v>
      </c>
      <c r="I758" s="7" t="s">
        <v>1811</v>
      </c>
      <c r="J758" s="7" t="s">
        <v>1817</v>
      </c>
      <c r="K758" s="7" t="s">
        <v>2209</v>
      </c>
      <c r="L758" s="4"/>
      <c r="M758" s="4"/>
      <c r="N758" s="4"/>
      <c r="O758" s="4"/>
      <c r="P758" s="4"/>
      <c r="Q758" s="4"/>
      <c r="R758" s="4"/>
      <c r="S758" s="4"/>
      <c r="T758" s="4"/>
    </row>
    <row r="759">
      <c r="A759" s="7" t="s">
        <v>901</v>
      </c>
      <c r="B759" s="7" t="s">
        <v>1899</v>
      </c>
      <c r="C759" s="7" t="s">
        <v>2224</v>
      </c>
      <c r="D759" s="7" t="s">
        <v>1817</v>
      </c>
      <c r="E759" s="7" t="s">
        <v>1817</v>
      </c>
      <c r="F759" s="7" t="s">
        <v>1817</v>
      </c>
      <c r="G759" s="7" t="s">
        <v>1823</v>
      </c>
      <c r="H759" s="7" t="s">
        <v>2226</v>
      </c>
      <c r="I759" s="7" t="s">
        <v>1811</v>
      </c>
      <c r="J759" s="7" t="s">
        <v>1817</v>
      </c>
      <c r="K759" s="7" t="s">
        <v>2209</v>
      </c>
      <c r="L759" s="4"/>
      <c r="M759" s="4"/>
      <c r="N759" s="4"/>
      <c r="O759" s="4"/>
      <c r="P759" s="4"/>
      <c r="Q759" s="4"/>
      <c r="R759" s="4"/>
      <c r="S759" s="4"/>
      <c r="T759" s="4"/>
    </row>
    <row r="760">
      <c r="A760" s="7" t="s">
        <v>902</v>
      </c>
      <c r="B760" s="7" t="s">
        <v>1899</v>
      </c>
      <c r="C760" s="7" t="s">
        <v>2224</v>
      </c>
      <c r="D760" s="7" t="s">
        <v>1817</v>
      </c>
      <c r="E760" s="7" t="s">
        <v>1817</v>
      </c>
      <c r="F760" s="7" t="s">
        <v>1817</v>
      </c>
      <c r="G760" s="7" t="s">
        <v>1823</v>
      </c>
      <c r="H760" s="7" t="s">
        <v>2226</v>
      </c>
      <c r="I760" s="7" t="s">
        <v>1811</v>
      </c>
      <c r="J760" s="7" t="s">
        <v>1817</v>
      </c>
      <c r="K760" s="7" t="s">
        <v>2209</v>
      </c>
      <c r="L760" s="4"/>
      <c r="M760" s="4"/>
      <c r="N760" s="4"/>
      <c r="O760" s="4"/>
      <c r="P760" s="4"/>
      <c r="Q760" s="4"/>
      <c r="R760" s="4"/>
      <c r="S760" s="4"/>
      <c r="T760" s="4"/>
    </row>
    <row r="761">
      <c r="A761" s="7" t="s">
        <v>903</v>
      </c>
      <c r="B761" s="7" t="s">
        <v>1899</v>
      </c>
      <c r="C761" s="7" t="s">
        <v>2227</v>
      </c>
      <c r="D761" s="7" t="s">
        <v>1817</v>
      </c>
      <c r="E761" s="7" t="s">
        <v>1817</v>
      </c>
      <c r="F761" s="7" t="s">
        <v>1817</v>
      </c>
      <c r="G761" s="7" t="s">
        <v>1823</v>
      </c>
      <c r="H761" s="7" t="s">
        <v>2228</v>
      </c>
      <c r="I761" s="7" t="s">
        <v>1811</v>
      </c>
      <c r="J761" s="7" t="s">
        <v>1811</v>
      </c>
      <c r="K761" s="7" t="s">
        <v>2209</v>
      </c>
      <c r="L761" s="4"/>
      <c r="M761" s="4"/>
      <c r="N761" s="4"/>
      <c r="O761" s="4"/>
      <c r="P761" s="4"/>
      <c r="Q761" s="4"/>
      <c r="R761" s="4"/>
      <c r="S761" s="4"/>
      <c r="T761" s="4"/>
    </row>
    <row r="762">
      <c r="A762" s="7" t="s">
        <v>904</v>
      </c>
      <c r="B762" s="7" t="s">
        <v>1899</v>
      </c>
      <c r="C762" s="7" t="s">
        <v>2227</v>
      </c>
      <c r="D762" s="7" t="s">
        <v>1817</v>
      </c>
      <c r="E762" s="7" t="s">
        <v>1817</v>
      </c>
      <c r="F762" s="7" t="s">
        <v>1817</v>
      </c>
      <c r="G762" s="7" t="s">
        <v>1823</v>
      </c>
      <c r="H762" s="7" t="s">
        <v>2229</v>
      </c>
      <c r="I762" s="7" t="s">
        <v>1811</v>
      </c>
      <c r="J762" s="7" t="s">
        <v>1817</v>
      </c>
      <c r="K762" s="7" t="s">
        <v>2209</v>
      </c>
      <c r="L762" s="4"/>
      <c r="M762" s="4"/>
      <c r="N762" s="4"/>
      <c r="O762" s="4"/>
      <c r="P762" s="4"/>
      <c r="Q762" s="4"/>
      <c r="R762" s="4"/>
      <c r="S762" s="4"/>
      <c r="T762" s="4"/>
    </row>
    <row r="763">
      <c r="A763" s="7" t="s">
        <v>905</v>
      </c>
      <c r="B763" s="7" t="s">
        <v>1899</v>
      </c>
      <c r="C763" s="7" t="s">
        <v>2227</v>
      </c>
      <c r="D763" s="7" t="s">
        <v>1817</v>
      </c>
      <c r="E763" s="7" t="s">
        <v>1817</v>
      </c>
      <c r="F763" s="7" t="s">
        <v>1817</v>
      </c>
      <c r="G763" s="7" t="s">
        <v>1823</v>
      </c>
      <c r="H763" s="7" t="s">
        <v>2230</v>
      </c>
      <c r="I763" s="7" t="s">
        <v>1811</v>
      </c>
      <c r="J763" s="7" t="s">
        <v>1811</v>
      </c>
      <c r="K763" s="7"/>
      <c r="L763" s="4"/>
      <c r="M763" s="4"/>
      <c r="N763" s="4"/>
      <c r="O763" s="4"/>
      <c r="P763" s="4"/>
      <c r="Q763" s="4"/>
      <c r="R763" s="4"/>
      <c r="S763" s="4"/>
      <c r="T763" s="4"/>
    </row>
    <row r="764">
      <c r="A764" s="7" t="s">
        <v>906</v>
      </c>
      <c r="B764" s="7" t="s">
        <v>1899</v>
      </c>
      <c r="C764" s="7" t="s">
        <v>2227</v>
      </c>
      <c r="D764" s="7" t="s">
        <v>1817</v>
      </c>
      <c r="E764" s="7" t="s">
        <v>1817</v>
      </c>
      <c r="F764" s="7" t="s">
        <v>1817</v>
      </c>
      <c r="G764" s="7" t="s">
        <v>1823</v>
      </c>
      <c r="H764" s="7" t="s">
        <v>2231</v>
      </c>
      <c r="I764" s="7" t="s">
        <v>1811</v>
      </c>
      <c r="J764" s="7" t="s">
        <v>1811</v>
      </c>
      <c r="K764" s="7"/>
      <c r="L764" s="4"/>
      <c r="M764" s="4"/>
      <c r="N764" s="4"/>
      <c r="O764" s="4"/>
      <c r="P764" s="4"/>
      <c r="Q764" s="4"/>
      <c r="R764" s="4"/>
      <c r="S764" s="4"/>
      <c r="T764" s="4"/>
    </row>
    <row r="765">
      <c r="A765" s="7" t="s">
        <v>907</v>
      </c>
      <c r="B765" s="7" t="s">
        <v>1899</v>
      </c>
      <c r="C765" s="7" t="s">
        <v>2232</v>
      </c>
      <c r="D765" s="7" t="s">
        <v>1817</v>
      </c>
      <c r="E765" s="7" t="s">
        <v>1817</v>
      </c>
      <c r="F765" s="7" t="s">
        <v>1817</v>
      </c>
      <c r="G765" s="7" t="s">
        <v>1823</v>
      </c>
      <c r="H765" s="7" t="s">
        <v>2233</v>
      </c>
      <c r="I765" s="7" t="s">
        <v>1811</v>
      </c>
      <c r="J765" s="7" t="s">
        <v>1817</v>
      </c>
      <c r="K765" s="7" t="s">
        <v>2209</v>
      </c>
      <c r="L765" s="4"/>
      <c r="M765" s="4"/>
      <c r="N765" s="4"/>
      <c r="O765" s="4"/>
      <c r="P765" s="4"/>
      <c r="Q765" s="4"/>
      <c r="R765" s="4"/>
      <c r="S765" s="4"/>
      <c r="T765" s="4"/>
    </row>
    <row r="766">
      <c r="A766" s="7" t="s">
        <v>908</v>
      </c>
      <c r="B766" s="7" t="s">
        <v>1899</v>
      </c>
      <c r="C766" s="7" t="s">
        <v>2232</v>
      </c>
      <c r="D766" s="7" t="s">
        <v>1817</v>
      </c>
      <c r="E766" s="7" t="s">
        <v>1817</v>
      </c>
      <c r="F766" s="7" t="s">
        <v>1817</v>
      </c>
      <c r="G766" s="7" t="s">
        <v>1823</v>
      </c>
      <c r="H766" s="7" t="s">
        <v>2233</v>
      </c>
      <c r="I766" s="7" t="s">
        <v>1811</v>
      </c>
      <c r="J766" s="7" t="s">
        <v>1817</v>
      </c>
      <c r="K766" s="7" t="s">
        <v>2209</v>
      </c>
      <c r="L766" s="4"/>
      <c r="M766" s="4"/>
      <c r="N766" s="4"/>
      <c r="O766" s="4"/>
      <c r="P766" s="4"/>
      <c r="Q766" s="4"/>
      <c r="R766" s="4"/>
      <c r="S766" s="4"/>
      <c r="T766" s="4"/>
    </row>
    <row r="767">
      <c r="A767" s="7" t="s">
        <v>909</v>
      </c>
      <c r="B767" s="7" t="s">
        <v>1899</v>
      </c>
      <c r="C767" s="7" t="s">
        <v>2232</v>
      </c>
      <c r="D767" s="7" t="s">
        <v>1811</v>
      </c>
      <c r="E767" s="7" t="s">
        <v>1811</v>
      </c>
      <c r="F767" s="7" t="s">
        <v>1817</v>
      </c>
      <c r="G767" s="7" t="s">
        <v>1812</v>
      </c>
      <c r="H767" s="7" t="s">
        <v>2234</v>
      </c>
      <c r="I767" s="7"/>
      <c r="J767" s="7" t="s">
        <v>1811</v>
      </c>
      <c r="K767" s="7"/>
      <c r="L767" s="4"/>
      <c r="M767" s="4"/>
      <c r="N767" s="4"/>
      <c r="O767" s="4"/>
      <c r="P767" s="4"/>
      <c r="Q767" s="4"/>
      <c r="R767" s="4"/>
      <c r="S767" s="4"/>
      <c r="T767" s="4"/>
    </row>
    <row r="768">
      <c r="A768" s="7" t="s">
        <v>910</v>
      </c>
      <c r="B768" s="7" t="s">
        <v>1899</v>
      </c>
      <c r="C768" s="7" t="s">
        <v>2232</v>
      </c>
      <c r="D768" s="7" t="s">
        <v>1817</v>
      </c>
      <c r="E768" s="7" t="s">
        <v>1811</v>
      </c>
      <c r="F768" s="7" t="s">
        <v>1817</v>
      </c>
      <c r="G768" s="7" t="s">
        <v>1823</v>
      </c>
      <c r="H768" s="7" t="s">
        <v>2208</v>
      </c>
      <c r="I768" s="7" t="s">
        <v>1814</v>
      </c>
      <c r="J768" s="7" t="s">
        <v>1817</v>
      </c>
      <c r="K768" s="7" t="s">
        <v>2209</v>
      </c>
      <c r="L768" s="4"/>
      <c r="M768" s="4"/>
      <c r="N768" s="4"/>
      <c r="O768" s="4"/>
      <c r="P768" s="4"/>
      <c r="Q768" s="4"/>
      <c r="R768" s="4"/>
      <c r="S768" s="4"/>
      <c r="T768" s="4"/>
    </row>
    <row r="769">
      <c r="A769" s="7" t="s">
        <v>911</v>
      </c>
      <c r="B769" s="7" t="s">
        <v>1899</v>
      </c>
      <c r="C769" s="7" t="s">
        <v>2235</v>
      </c>
      <c r="D769" s="7" t="s">
        <v>1817</v>
      </c>
      <c r="E769" s="7" t="s">
        <v>1817</v>
      </c>
      <c r="F769" s="7" t="s">
        <v>1817</v>
      </c>
      <c r="G769" s="7" t="s">
        <v>1823</v>
      </c>
      <c r="H769" s="7" t="s">
        <v>2217</v>
      </c>
      <c r="I769" s="7"/>
      <c r="J769" s="7" t="s">
        <v>1817</v>
      </c>
      <c r="K769" s="7" t="s">
        <v>2209</v>
      </c>
      <c r="L769" s="4"/>
      <c r="M769" s="4"/>
      <c r="N769" s="4"/>
      <c r="O769" s="4"/>
      <c r="P769" s="4"/>
      <c r="Q769" s="4"/>
      <c r="R769" s="4"/>
      <c r="S769" s="4"/>
      <c r="T769" s="4"/>
    </row>
    <row r="770">
      <c r="A770" s="7" t="s">
        <v>912</v>
      </c>
      <c r="B770" s="7" t="s">
        <v>1899</v>
      </c>
      <c r="C770" s="7" t="s">
        <v>2235</v>
      </c>
      <c r="D770" s="7" t="s">
        <v>1817</v>
      </c>
      <c r="E770" s="7" t="s">
        <v>1817</v>
      </c>
      <c r="F770" s="7" t="s">
        <v>1817</v>
      </c>
      <c r="G770" s="7" t="s">
        <v>1823</v>
      </c>
      <c r="H770" s="7" t="s">
        <v>2217</v>
      </c>
      <c r="I770" s="7"/>
      <c r="J770" s="7" t="s">
        <v>1817</v>
      </c>
      <c r="K770" s="7" t="s">
        <v>2209</v>
      </c>
      <c r="L770" s="4"/>
      <c r="M770" s="4"/>
      <c r="N770" s="4"/>
      <c r="O770" s="4"/>
      <c r="P770" s="4"/>
      <c r="Q770" s="4"/>
      <c r="R770" s="4"/>
      <c r="S770" s="4"/>
      <c r="T770" s="4"/>
    </row>
    <row r="771">
      <c r="A771" s="7" t="s">
        <v>913</v>
      </c>
      <c r="B771" s="7" t="s">
        <v>1899</v>
      </c>
      <c r="C771" s="7" t="s">
        <v>2235</v>
      </c>
      <c r="D771" s="7" t="s">
        <v>1817</v>
      </c>
      <c r="E771" s="7" t="s">
        <v>1817</v>
      </c>
      <c r="F771" s="7" t="s">
        <v>1817</v>
      </c>
      <c r="G771" s="7" t="s">
        <v>1823</v>
      </c>
      <c r="H771" s="7" t="s">
        <v>2217</v>
      </c>
      <c r="I771" s="7"/>
      <c r="J771" s="7" t="s">
        <v>1817</v>
      </c>
      <c r="K771" s="7" t="s">
        <v>2209</v>
      </c>
      <c r="L771" s="4"/>
      <c r="M771" s="4"/>
      <c r="N771" s="4"/>
      <c r="O771" s="4"/>
      <c r="P771" s="4"/>
      <c r="Q771" s="4"/>
      <c r="R771" s="4"/>
      <c r="S771" s="4"/>
      <c r="T771" s="4"/>
    </row>
    <row r="772">
      <c r="A772" s="7" t="s">
        <v>914</v>
      </c>
      <c r="B772" s="7" t="s">
        <v>1899</v>
      </c>
      <c r="C772" s="7" t="s">
        <v>2235</v>
      </c>
      <c r="D772" s="7" t="s">
        <v>1817</v>
      </c>
      <c r="E772" s="7" t="s">
        <v>1817</v>
      </c>
      <c r="F772" s="7" t="s">
        <v>1817</v>
      </c>
      <c r="G772" s="7" t="s">
        <v>1823</v>
      </c>
      <c r="H772" s="7" t="s">
        <v>2217</v>
      </c>
      <c r="I772" s="7"/>
      <c r="J772" s="7" t="s">
        <v>1817</v>
      </c>
      <c r="K772" s="7" t="s">
        <v>2209</v>
      </c>
      <c r="L772" s="4"/>
      <c r="M772" s="4"/>
      <c r="N772" s="4"/>
      <c r="O772" s="4"/>
      <c r="P772" s="4"/>
      <c r="Q772" s="4"/>
      <c r="R772" s="4"/>
      <c r="S772" s="4"/>
      <c r="T772" s="4"/>
    </row>
    <row r="773">
      <c r="A773" s="7" t="s">
        <v>915</v>
      </c>
      <c r="B773" s="7" t="s">
        <v>1899</v>
      </c>
      <c r="C773" s="7" t="s">
        <v>2235</v>
      </c>
      <c r="D773" s="7" t="s">
        <v>1817</v>
      </c>
      <c r="E773" s="7" t="s">
        <v>1817</v>
      </c>
      <c r="F773" s="7" t="s">
        <v>1817</v>
      </c>
      <c r="G773" s="7" t="s">
        <v>1823</v>
      </c>
      <c r="H773" s="7" t="s">
        <v>2236</v>
      </c>
      <c r="I773" s="7"/>
      <c r="J773" s="7" t="s">
        <v>1811</v>
      </c>
      <c r="K773" s="7"/>
      <c r="L773" s="4"/>
      <c r="M773" s="4"/>
      <c r="N773" s="4"/>
      <c r="O773" s="4"/>
      <c r="P773" s="4"/>
      <c r="Q773" s="4"/>
      <c r="R773" s="4"/>
      <c r="S773" s="4"/>
      <c r="T773" s="4"/>
    </row>
    <row r="774">
      <c r="A774" s="7" t="s">
        <v>916</v>
      </c>
      <c r="B774" s="7" t="s">
        <v>1899</v>
      </c>
      <c r="C774" s="7" t="s">
        <v>2235</v>
      </c>
      <c r="D774" s="7" t="s">
        <v>1817</v>
      </c>
      <c r="E774" s="7" t="s">
        <v>1817</v>
      </c>
      <c r="F774" s="7" t="s">
        <v>1817</v>
      </c>
      <c r="G774" s="7" t="s">
        <v>1823</v>
      </c>
      <c r="H774" s="7" t="s">
        <v>2237</v>
      </c>
      <c r="I774" s="7"/>
      <c r="J774" s="7" t="s">
        <v>1817</v>
      </c>
      <c r="K774" s="7" t="s">
        <v>2209</v>
      </c>
      <c r="L774" s="4"/>
      <c r="M774" s="4"/>
      <c r="N774" s="4"/>
      <c r="O774" s="4"/>
      <c r="P774" s="4"/>
      <c r="Q774" s="4"/>
      <c r="R774" s="4"/>
      <c r="S774" s="4"/>
      <c r="T774" s="4"/>
    </row>
    <row r="775">
      <c r="A775" s="7" t="s">
        <v>917</v>
      </c>
      <c r="B775" s="7" t="s">
        <v>1899</v>
      </c>
      <c r="C775" s="7" t="s">
        <v>2235</v>
      </c>
      <c r="D775" s="7" t="s">
        <v>1817</v>
      </c>
      <c r="E775" s="7" t="s">
        <v>1817</v>
      </c>
      <c r="F775" s="7" t="s">
        <v>1817</v>
      </c>
      <c r="G775" s="7" t="s">
        <v>1823</v>
      </c>
      <c r="H775" s="7" t="s">
        <v>2237</v>
      </c>
      <c r="I775" s="7" t="s">
        <v>1811</v>
      </c>
      <c r="J775" s="7" t="s">
        <v>1817</v>
      </c>
      <c r="K775" s="7" t="s">
        <v>2209</v>
      </c>
      <c r="L775" s="4"/>
      <c r="M775" s="4"/>
      <c r="N775" s="4"/>
      <c r="O775" s="4"/>
      <c r="P775" s="4"/>
      <c r="Q775" s="4"/>
      <c r="R775" s="4"/>
      <c r="S775" s="4"/>
      <c r="T775" s="4"/>
    </row>
    <row r="776">
      <c r="A776" s="7" t="s">
        <v>918</v>
      </c>
      <c r="B776" s="7" t="s">
        <v>1899</v>
      </c>
      <c r="C776" s="7" t="s">
        <v>2235</v>
      </c>
      <c r="D776" s="7" t="s">
        <v>1817</v>
      </c>
      <c r="E776" s="7" t="s">
        <v>1817</v>
      </c>
      <c r="F776" s="7" t="s">
        <v>1817</v>
      </c>
      <c r="G776" s="7" t="s">
        <v>1823</v>
      </c>
      <c r="H776" s="7" t="s">
        <v>2237</v>
      </c>
      <c r="I776" s="7" t="s">
        <v>1811</v>
      </c>
      <c r="J776" s="7" t="s">
        <v>1817</v>
      </c>
      <c r="K776" s="7" t="s">
        <v>2209</v>
      </c>
      <c r="L776" s="4"/>
      <c r="M776" s="4"/>
      <c r="N776" s="4"/>
      <c r="O776" s="4"/>
      <c r="P776" s="4"/>
      <c r="Q776" s="4"/>
      <c r="R776" s="4"/>
      <c r="S776" s="4"/>
      <c r="T776" s="4"/>
    </row>
    <row r="777">
      <c r="A777" s="7" t="s">
        <v>919</v>
      </c>
      <c r="B777" s="7" t="s">
        <v>1899</v>
      </c>
      <c r="C777" s="7" t="s">
        <v>2235</v>
      </c>
      <c r="D777" s="7" t="s">
        <v>1817</v>
      </c>
      <c r="E777" s="7" t="s">
        <v>1817</v>
      </c>
      <c r="F777" s="7" t="s">
        <v>1817</v>
      </c>
      <c r="G777" s="7" t="s">
        <v>1823</v>
      </c>
      <c r="H777" s="7" t="s">
        <v>2237</v>
      </c>
      <c r="I777" s="7" t="s">
        <v>1811</v>
      </c>
      <c r="J777" s="7" t="s">
        <v>1817</v>
      </c>
      <c r="K777" s="7" t="s">
        <v>2209</v>
      </c>
      <c r="L777" s="4"/>
      <c r="M777" s="4"/>
      <c r="N777" s="4"/>
      <c r="O777" s="4"/>
      <c r="P777" s="4"/>
      <c r="Q777" s="4"/>
      <c r="R777" s="4"/>
      <c r="S777" s="4"/>
      <c r="T777" s="4"/>
    </row>
    <row r="778">
      <c r="A778" s="7" t="s">
        <v>920</v>
      </c>
      <c r="B778" s="7" t="s">
        <v>1899</v>
      </c>
      <c r="C778" s="7" t="s">
        <v>2238</v>
      </c>
      <c r="D778" s="7" t="s">
        <v>1817</v>
      </c>
      <c r="E778" s="7" t="s">
        <v>1817</v>
      </c>
      <c r="F778" s="7" t="s">
        <v>1817</v>
      </c>
      <c r="G778" s="7" t="s">
        <v>1823</v>
      </c>
      <c r="H778" s="7" t="s">
        <v>2239</v>
      </c>
      <c r="I778" s="7"/>
      <c r="J778" s="7" t="s">
        <v>1811</v>
      </c>
      <c r="K778" s="7"/>
      <c r="L778" s="4"/>
      <c r="M778" s="4"/>
      <c r="N778" s="4"/>
      <c r="O778" s="4"/>
      <c r="P778" s="4"/>
      <c r="Q778" s="4"/>
      <c r="R778" s="4"/>
      <c r="S778" s="4"/>
      <c r="T778" s="4"/>
    </row>
    <row r="779">
      <c r="A779" s="7" t="s">
        <v>921</v>
      </c>
      <c r="B779" s="7" t="s">
        <v>1899</v>
      </c>
      <c r="C779" s="7" t="s">
        <v>2238</v>
      </c>
      <c r="D779" s="7" t="s">
        <v>1817</v>
      </c>
      <c r="E779" s="7" t="s">
        <v>1817</v>
      </c>
      <c r="F779" s="7" t="s">
        <v>1817</v>
      </c>
      <c r="G779" s="7" t="s">
        <v>1823</v>
      </c>
      <c r="H779" s="7" t="s">
        <v>2217</v>
      </c>
      <c r="I779" s="7"/>
      <c r="J779" s="7" t="s">
        <v>1817</v>
      </c>
      <c r="K779" s="7" t="s">
        <v>2209</v>
      </c>
      <c r="L779" s="4"/>
      <c r="M779" s="4"/>
      <c r="N779" s="4"/>
      <c r="O779" s="4"/>
      <c r="P779" s="4"/>
      <c r="Q779" s="4"/>
      <c r="R779" s="4"/>
      <c r="S779" s="4"/>
      <c r="T779" s="4"/>
    </row>
    <row r="780">
      <c r="A780" s="7" t="s">
        <v>922</v>
      </c>
      <c r="B780" s="7" t="s">
        <v>1899</v>
      </c>
      <c r="C780" s="7" t="s">
        <v>2238</v>
      </c>
      <c r="D780" s="7" t="s">
        <v>1817</v>
      </c>
      <c r="E780" s="7" t="s">
        <v>1817</v>
      </c>
      <c r="F780" s="7" t="s">
        <v>1817</v>
      </c>
      <c r="G780" s="7" t="s">
        <v>1823</v>
      </c>
      <c r="H780" s="7" t="s">
        <v>2217</v>
      </c>
      <c r="I780" s="7"/>
      <c r="J780" s="7" t="s">
        <v>1817</v>
      </c>
      <c r="K780" s="7" t="s">
        <v>2209</v>
      </c>
      <c r="L780" s="4"/>
      <c r="M780" s="4"/>
      <c r="N780" s="4"/>
      <c r="O780" s="4"/>
      <c r="P780" s="4"/>
      <c r="Q780" s="4"/>
      <c r="R780" s="4"/>
      <c r="S780" s="4"/>
      <c r="T780" s="4"/>
    </row>
    <row r="781">
      <c r="A781" s="7" t="s">
        <v>923</v>
      </c>
      <c r="B781" s="7" t="s">
        <v>1899</v>
      </c>
      <c r="C781" s="7" t="s">
        <v>2238</v>
      </c>
      <c r="D781" s="7" t="s">
        <v>1817</v>
      </c>
      <c r="E781" s="7" t="s">
        <v>1817</v>
      </c>
      <c r="F781" s="7" t="s">
        <v>1817</v>
      </c>
      <c r="G781" s="7" t="s">
        <v>1823</v>
      </c>
      <c r="H781" s="7" t="s">
        <v>2217</v>
      </c>
      <c r="I781" s="7"/>
      <c r="J781" s="7" t="s">
        <v>1817</v>
      </c>
      <c r="K781" s="7" t="s">
        <v>2209</v>
      </c>
      <c r="L781" s="4"/>
      <c r="M781" s="4"/>
      <c r="N781" s="4"/>
      <c r="O781" s="4"/>
      <c r="P781" s="4"/>
      <c r="Q781" s="4"/>
      <c r="R781" s="4"/>
      <c r="S781" s="4"/>
      <c r="T781" s="4"/>
    </row>
    <row r="782">
      <c r="A782" s="7" t="s">
        <v>924</v>
      </c>
      <c r="B782" s="7" t="s">
        <v>1899</v>
      </c>
      <c r="C782" s="7" t="s">
        <v>2238</v>
      </c>
      <c r="D782" s="7" t="s">
        <v>1817</v>
      </c>
      <c r="E782" s="7" t="s">
        <v>1817</v>
      </c>
      <c r="F782" s="7" t="s">
        <v>1817</v>
      </c>
      <c r="G782" s="7" t="s">
        <v>1823</v>
      </c>
      <c r="H782" s="7" t="s">
        <v>2217</v>
      </c>
      <c r="I782" s="7"/>
      <c r="J782" s="7" t="s">
        <v>1817</v>
      </c>
      <c r="K782" s="7" t="s">
        <v>2209</v>
      </c>
      <c r="L782" s="4"/>
      <c r="M782" s="4"/>
      <c r="N782" s="4"/>
      <c r="O782" s="4"/>
      <c r="P782" s="4"/>
      <c r="Q782" s="4"/>
      <c r="R782" s="4"/>
      <c r="S782" s="4"/>
      <c r="T782" s="4"/>
    </row>
    <row r="783">
      <c r="A783" s="7" t="s">
        <v>925</v>
      </c>
      <c r="B783" s="7" t="s">
        <v>1899</v>
      </c>
      <c r="C783" s="7" t="s">
        <v>2238</v>
      </c>
      <c r="D783" s="7" t="s">
        <v>1817</v>
      </c>
      <c r="E783" s="7" t="s">
        <v>1817</v>
      </c>
      <c r="F783" s="7" t="s">
        <v>1817</v>
      </c>
      <c r="G783" s="7" t="s">
        <v>1823</v>
      </c>
      <c r="H783" s="7" t="s">
        <v>2240</v>
      </c>
      <c r="I783" s="7"/>
      <c r="J783" s="7" t="s">
        <v>1817</v>
      </c>
      <c r="K783" s="7" t="s">
        <v>2209</v>
      </c>
      <c r="L783" s="4"/>
      <c r="M783" s="4"/>
      <c r="N783" s="4"/>
      <c r="O783" s="4"/>
      <c r="P783" s="4"/>
      <c r="Q783" s="4"/>
      <c r="R783" s="4"/>
      <c r="S783" s="4"/>
      <c r="T783" s="4"/>
    </row>
    <row r="784">
      <c r="A784" s="7" t="s">
        <v>926</v>
      </c>
      <c r="B784" s="7" t="s">
        <v>1899</v>
      </c>
      <c r="C784" s="7" t="s">
        <v>2238</v>
      </c>
      <c r="D784" s="7" t="s">
        <v>1817</v>
      </c>
      <c r="E784" s="7" t="s">
        <v>1817</v>
      </c>
      <c r="F784" s="7" t="s">
        <v>1817</v>
      </c>
      <c r="G784" s="7" t="s">
        <v>1823</v>
      </c>
      <c r="H784" s="7" t="s">
        <v>2240</v>
      </c>
      <c r="I784" s="7"/>
      <c r="J784" s="7" t="s">
        <v>1817</v>
      </c>
      <c r="K784" s="7" t="s">
        <v>2209</v>
      </c>
      <c r="L784" s="4"/>
      <c r="M784" s="4"/>
      <c r="N784" s="4"/>
      <c r="O784" s="4"/>
      <c r="P784" s="4"/>
      <c r="Q784" s="4"/>
      <c r="R784" s="4"/>
      <c r="S784" s="4"/>
      <c r="T784" s="4"/>
    </row>
    <row r="785">
      <c r="A785" s="7" t="s">
        <v>927</v>
      </c>
      <c r="B785" s="7" t="s">
        <v>1899</v>
      </c>
      <c r="C785" s="7" t="s">
        <v>2238</v>
      </c>
      <c r="D785" s="7" t="s">
        <v>1817</v>
      </c>
      <c r="E785" s="7" t="s">
        <v>1817</v>
      </c>
      <c r="F785" s="7" t="s">
        <v>1817</v>
      </c>
      <c r="G785" s="7" t="s">
        <v>1823</v>
      </c>
      <c r="H785" s="7" t="s">
        <v>2240</v>
      </c>
      <c r="I785" s="7"/>
      <c r="J785" s="7" t="s">
        <v>1817</v>
      </c>
      <c r="K785" s="7" t="s">
        <v>2209</v>
      </c>
      <c r="L785" s="4"/>
      <c r="M785" s="4"/>
      <c r="N785" s="4"/>
      <c r="O785" s="4"/>
      <c r="P785" s="4"/>
      <c r="Q785" s="4"/>
      <c r="R785" s="4"/>
      <c r="S785" s="4"/>
      <c r="T785" s="4"/>
    </row>
    <row r="786">
      <c r="A786" s="7" t="s">
        <v>928</v>
      </c>
      <c r="B786" s="7" t="s">
        <v>1899</v>
      </c>
      <c r="C786" s="7" t="s">
        <v>2238</v>
      </c>
      <c r="D786" s="7" t="s">
        <v>1817</v>
      </c>
      <c r="E786" s="7" t="s">
        <v>1817</v>
      </c>
      <c r="F786" s="7" t="s">
        <v>1817</v>
      </c>
      <c r="G786" s="7" t="s">
        <v>1823</v>
      </c>
      <c r="H786" s="7" t="s">
        <v>2240</v>
      </c>
      <c r="I786" s="7"/>
      <c r="J786" s="7" t="s">
        <v>1817</v>
      </c>
      <c r="K786" s="7" t="s">
        <v>2209</v>
      </c>
      <c r="L786" s="4"/>
      <c r="M786" s="4"/>
      <c r="N786" s="4"/>
      <c r="O786" s="4"/>
      <c r="P786" s="4"/>
      <c r="Q786" s="4"/>
      <c r="R786" s="4"/>
      <c r="S786" s="4"/>
      <c r="T786" s="4"/>
    </row>
    <row r="787">
      <c r="A787" s="7" t="s">
        <v>929</v>
      </c>
      <c r="B787" s="7" t="s">
        <v>1899</v>
      </c>
      <c r="C787" s="7" t="s">
        <v>2241</v>
      </c>
      <c r="D787" s="7" t="s">
        <v>1817</v>
      </c>
      <c r="E787" s="7" t="s">
        <v>1817</v>
      </c>
      <c r="F787" s="7" t="s">
        <v>1817</v>
      </c>
      <c r="G787" s="7" t="s">
        <v>1823</v>
      </c>
      <c r="H787" s="7" t="s">
        <v>2242</v>
      </c>
      <c r="I787" s="7"/>
      <c r="J787" s="7" t="s">
        <v>1817</v>
      </c>
      <c r="K787" s="7" t="s">
        <v>2209</v>
      </c>
      <c r="L787" s="4"/>
      <c r="M787" s="4"/>
      <c r="N787" s="4"/>
      <c r="O787" s="4"/>
      <c r="P787" s="4"/>
      <c r="Q787" s="4"/>
      <c r="R787" s="4"/>
      <c r="S787" s="4"/>
      <c r="T787" s="4"/>
    </row>
    <row r="788">
      <c r="A788" s="7" t="s">
        <v>930</v>
      </c>
      <c r="B788" s="7" t="s">
        <v>1899</v>
      </c>
      <c r="C788" s="7" t="s">
        <v>2241</v>
      </c>
      <c r="D788" s="7" t="s">
        <v>1817</v>
      </c>
      <c r="E788" s="7" t="s">
        <v>1817</v>
      </c>
      <c r="F788" s="7" t="s">
        <v>1817</v>
      </c>
      <c r="G788" s="7" t="s">
        <v>1823</v>
      </c>
      <c r="H788" s="7" t="s">
        <v>2242</v>
      </c>
      <c r="I788" s="7"/>
      <c r="J788" s="7" t="s">
        <v>1817</v>
      </c>
      <c r="K788" s="7" t="s">
        <v>2209</v>
      </c>
      <c r="L788" s="4"/>
      <c r="M788" s="4"/>
      <c r="N788" s="4"/>
      <c r="O788" s="4"/>
      <c r="P788" s="4"/>
      <c r="Q788" s="4"/>
      <c r="R788" s="4"/>
      <c r="S788" s="4"/>
      <c r="T788" s="4"/>
    </row>
    <row r="789">
      <c r="A789" s="7" t="s">
        <v>931</v>
      </c>
      <c r="B789" s="7" t="s">
        <v>1899</v>
      </c>
      <c r="C789" s="7" t="s">
        <v>2241</v>
      </c>
      <c r="D789" s="7" t="s">
        <v>1817</v>
      </c>
      <c r="E789" s="7" t="s">
        <v>1817</v>
      </c>
      <c r="F789" s="7" t="s">
        <v>1817</v>
      </c>
      <c r="G789" s="7" t="s">
        <v>1823</v>
      </c>
      <c r="H789" s="7" t="s">
        <v>2242</v>
      </c>
      <c r="I789" s="7"/>
      <c r="J789" s="7" t="s">
        <v>1817</v>
      </c>
      <c r="K789" s="7" t="s">
        <v>2209</v>
      </c>
      <c r="L789" s="4"/>
      <c r="M789" s="4"/>
      <c r="N789" s="4"/>
      <c r="O789" s="4"/>
      <c r="P789" s="4"/>
      <c r="Q789" s="4"/>
      <c r="R789" s="4"/>
      <c r="S789" s="4"/>
      <c r="T789" s="4"/>
    </row>
    <row r="790">
      <c r="A790" s="7" t="s">
        <v>932</v>
      </c>
      <c r="B790" s="7" t="s">
        <v>1899</v>
      </c>
      <c r="C790" s="7" t="s">
        <v>2243</v>
      </c>
      <c r="D790" s="7" t="s">
        <v>1817</v>
      </c>
      <c r="E790" s="7" t="s">
        <v>1817</v>
      </c>
      <c r="F790" s="7" t="s">
        <v>1817</v>
      </c>
      <c r="G790" s="7" t="s">
        <v>1823</v>
      </c>
      <c r="H790" s="7" t="s">
        <v>2244</v>
      </c>
      <c r="I790" s="7"/>
      <c r="J790" s="7" t="s">
        <v>1817</v>
      </c>
      <c r="K790" s="7" t="s">
        <v>2209</v>
      </c>
      <c r="L790" s="4"/>
      <c r="M790" s="4"/>
      <c r="N790" s="4"/>
      <c r="O790" s="4"/>
      <c r="P790" s="4"/>
      <c r="Q790" s="4"/>
      <c r="R790" s="4"/>
      <c r="S790" s="4"/>
      <c r="T790" s="4"/>
    </row>
    <row r="791">
      <c r="A791" s="7" t="s">
        <v>933</v>
      </c>
      <c r="B791" s="7" t="s">
        <v>1899</v>
      </c>
      <c r="C791" s="7" t="s">
        <v>2243</v>
      </c>
      <c r="D791" s="7" t="s">
        <v>1817</v>
      </c>
      <c r="E791" s="7" t="s">
        <v>1817</v>
      </c>
      <c r="F791" s="7" t="s">
        <v>1817</v>
      </c>
      <c r="G791" s="7" t="s">
        <v>1823</v>
      </c>
      <c r="H791" s="7" t="s">
        <v>2244</v>
      </c>
      <c r="I791" s="7"/>
      <c r="J791" s="7" t="s">
        <v>1817</v>
      </c>
      <c r="K791" s="7" t="s">
        <v>2209</v>
      </c>
      <c r="L791" s="4"/>
      <c r="M791" s="4"/>
      <c r="N791" s="4"/>
      <c r="O791" s="4"/>
      <c r="P791" s="4"/>
      <c r="Q791" s="4"/>
      <c r="R791" s="4"/>
      <c r="S791" s="4"/>
      <c r="T791" s="4"/>
    </row>
    <row r="792">
      <c r="A792" s="7" t="s">
        <v>934</v>
      </c>
      <c r="B792" s="7" t="s">
        <v>1899</v>
      </c>
      <c r="C792" s="7" t="s">
        <v>2243</v>
      </c>
      <c r="D792" s="7" t="s">
        <v>1817</v>
      </c>
      <c r="E792" s="7" t="s">
        <v>1817</v>
      </c>
      <c r="F792" s="7" t="s">
        <v>1817</v>
      </c>
      <c r="G792" s="7" t="s">
        <v>1823</v>
      </c>
      <c r="H792" s="7" t="s">
        <v>2244</v>
      </c>
      <c r="I792" s="7"/>
      <c r="J792" s="7" t="s">
        <v>1817</v>
      </c>
      <c r="K792" s="7" t="s">
        <v>2209</v>
      </c>
      <c r="L792" s="4"/>
      <c r="M792" s="4"/>
      <c r="N792" s="4"/>
      <c r="O792" s="4"/>
      <c r="P792" s="4"/>
      <c r="Q792" s="4"/>
      <c r="R792" s="4"/>
      <c r="S792" s="4"/>
      <c r="T792" s="4"/>
    </row>
    <row r="793">
      <c r="A793" s="7" t="s">
        <v>935</v>
      </c>
      <c r="B793" s="7" t="s">
        <v>1877</v>
      </c>
      <c r="C793" s="7" t="s">
        <v>1878</v>
      </c>
      <c r="D793" s="7" t="s">
        <v>1811</v>
      </c>
      <c r="E793" s="7" t="s">
        <v>1811</v>
      </c>
      <c r="F793" s="7" t="s">
        <v>1811</v>
      </c>
      <c r="G793" s="7" t="s">
        <v>1818</v>
      </c>
      <c r="H793" s="7" t="s">
        <v>2245</v>
      </c>
      <c r="I793" s="7" t="s">
        <v>1817</v>
      </c>
      <c r="J793" s="7" t="s">
        <v>1811</v>
      </c>
      <c r="K793" s="7"/>
      <c r="L793" s="4"/>
      <c r="M793" s="4"/>
      <c r="N793" s="4"/>
      <c r="O793" s="4"/>
      <c r="P793" s="4"/>
      <c r="Q793" s="4"/>
      <c r="R793" s="4"/>
      <c r="S793" s="4"/>
      <c r="T793" s="4"/>
    </row>
    <row r="794">
      <c r="A794" s="7" t="s">
        <v>936</v>
      </c>
      <c r="B794" s="7" t="s">
        <v>1877</v>
      </c>
      <c r="C794" s="7" t="s">
        <v>1878</v>
      </c>
      <c r="D794" s="7" t="s">
        <v>1817</v>
      </c>
      <c r="E794" s="7" t="s">
        <v>1817</v>
      </c>
      <c r="F794" s="7" t="s">
        <v>1811</v>
      </c>
      <c r="G794" s="7" t="s">
        <v>1818</v>
      </c>
      <c r="H794" s="7" t="s">
        <v>2245</v>
      </c>
      <c r="I794" s="7" t="s">
        <v>1817</v>
      </c>
      <c r="J794" s="7" t="s">
        <v>1811</v>
      </c>
      <c r="K794" s="7"/>
      <c r="L794" s="4"/>
      <c r="M794" s="4"/>
      <c r="N794" s="4"/>
      <c r="O794" s="4"/>
      <c r="P794" s="4"/>
      <c r="Q794" s="4"/>
      <c r="R794" s="4"/>
      <c r="S794" s="4"/>
      <c r="T794" s="4"/>
    </row>
    <row r="795">
      <c r="A795" s="7" t="s">
        <v>937</v>
      </c>
      <c r="B795" s="7" t="s">
        <v>1895</v>
      </c>
      <c r="C795" s="7" t="s">
        <v>2075</v>
      </c>
      <c r="D795" s="7" t="s">
        <v>1817</v>
      </c>
      <c r="E795" s="7" t="s">
        <v>1817</v>
      </c>
      <c r="F795" s="7" t="s">
        <v>1811</v>
      </c>
      <c r="G795" s="7" t="s">
        <v>1818</v>
      </c>
      <c r="H795" s="7" t="s">
        <v>2246</v>
      </c>
      <c r="I795" s="7" t="s">
        <v>1817</v>
      </c>
      <c r="J795" s="7" t="s">
        <v>1811</v>
      </c>
      <c r="K795" s="7"/>
      <c r="L795" s="4"/>
      <c r="M795" s="4"/>
      <c r="N795" s="4"/>
      <c r="O795" s="4"/>
      <c r="P795" s="4"/>
      <c r="Q795" s="4"/>
      <c r="R795" s="4"/>
      <c r="S795" s="4"/>
      <c r="T795" s="4"/>
    </row>
    <row r="796">
      <c r="A796" s="7" t="s">
        <v>938</v>
      </c>
      <c r="B796" s="7" t="s">
        <v>1874</v>
      </c>
      <c r="C796" s="7" t="s">
        <v>1876</v>
      </c>
      <c r="D796" s="7" t="s">
        <v>1811</v>
      </c>
      <c r="E796" s="7" t="s">
        <v>1811</v>
      </c>
      <c r="F796" s="7" t="s">
        <v>1811</v>
      </c>
      <c r="G796" s="7" t="s">
        <v>1818</v>
      </c>
      <c r="H796" s="7" t="s">
        <v>2247</v>
      </c>
      <c r="I796" s="7" t="s">
        <v>1817</v>
      </c>
      <c r="J796" s="7" t="s">
        <v>1811</v>
      </c>
      <c r="K796" s="7"/>
      <c r="L796" s="4"/>
      <c r="M796" s="4"/>
      <c r="N796" s="4"/>
      <c r="O796" s="4"/>
      <c r="P796" s="4"/>
      <c r="Q796" s="4"/>
      <c r="R796" s="4"/>
      <c r="S796" s="4"/>
      <c r="T796" s="4"/>
    </row>
    <row r="797">
      <c r="A797" s="7" t="s">
        <v>939</v>
      </c>
      <c r="B797" s="7" t="s">
        <v>1815</v>
      </c>
      <c r="C797" s="7" t="s">
        <v>1825</v>
      </c>
      <c r="D797" s="7" t="s">
        <v>1817</v>
      </c>
      <c r="E797" s="7" t="s">
        <v>1817</v>
      </c>
      <c r="F797" s="7" t="s">
        <v>1811</v>
      </c>
      <c r="G797" s="7" t="s">
        <v>1818</v>
      </c>
      <c r="H797" s="7" t="s">
        <v>2248</v>
      </c>
      <c r="I797" s="7" t="s">
        <v>1817</v>
      </c>
      <c r="J797" s="7" t="s">
        <v>1811</v>
      </c>
      <c r="K797" s="7"/>
      <c r="L797" s="4"/>
      <c r="M797" s="4"/>
      <c r="N797" s="4"/>
      <c r="O797" s="4"/>
      <c r="P797" s="4"/>
      <c r="Q797" s="4"/>
      <c r="R797" s="4"/>
      <c r="S797" s="4"/>
      <c r="T797" s="4"/>
    </row>
    <row r="798">
      <c r="A798" s="7" t="s">
        <v>940</v>
      </c>
      <c r="B798" s="7" t="s">
        <v>1815</v>
      </c>
      <c r="C798" s="7" t="s">
        <v>1816</v>
      </c>
      <c r="D798" s="7" t="s">
        <v>1817</v>
      </c>
      <c r="E798" s="7" t="s">
        <v>1817</v>
      </c>
      <c r="F798" s="7" t="s">
        <v>1811</v>
      </c>
      <c r="G798" s="7" t="s">
        <v>1818</v>
      </c>
      <c r="H798" s="7" t="s">
        <v>2249</v>
      </c>
      <c r="I798" s="7" t="s">
        <v>1817</v>
      </c>
      <c r="J798" s="7" t="s">
        <v>1811</v>
      </c>
      <c r="K798" s="7"/>
      <c r="L798" s="4"/>
      <c r="M798" s="4"/>
      <c r="N798" s="4"/>
      <c r="O798" s="4"/>
      <c r="P798" s="4"/>
      <c r="Q798" s="4"/>
      <c r="R798" s="4"/>
      <c r="S798" s="4"/>
      <c r="T798" s="4"/>
    </row>
    <row r="799">
      <c r="A799" s="7" t="s">
        <v>941</v>
      </c>
      <c r="B799" s="7" t="s">
        <v>1858</v>
      </c>
      <c r="C799" s="7" t="s">
        <v>1859</v>
      </c>
      <c r="D799" s="7" t="s">
        <v>1811</v>
      </c>
      <c r="E799" s="7" t="s">
        <v>1811</v>
      </c>
      <c r="F799" s="7" t="s">
        <v>1811</v>
      </c>
      <c r="G799" s="7" t="s">
        <v>1818</v>
      </c>
      <c r="H799" s="7" t="s">
        <v>2250</v>
      </c>
      <c r="I799" s="7" t="s">
        <v>1817</v>
      </c>
      <c r="J799" s="7" t="s">
        <v>1811</v>
      </c>
      <c r="K799" s="7"/>
      <c r="L799" s="4"/>
      <c r="M799" s="4"/>
      <c r="N799" s="4"/>
      <c r="O799" s="4"/>
      <c r="P799" s="4"/>
      <c r="Q799" s="4"/>
      <c r="R799" s="4"/>
      <c r="S799" s="4"/>
      <c r="T799" s="4"/>
    </row>
    <row r="800">
      <c r="A800" s="7" t="s">
        <v>942</v>
      </c>
      <c r="B800" s="7" t="s">
        <v>1858</v>
      </c>
      <c r="C800" s="7" t="s">
        <v>1859</v>
      </c>
      <c r="D800" s="7" t="s">
        <v>1811</v>
      </c>
      <c r="E800" s="7" t="s">
        <v>1811</v>
      </c>
      <c r="F800" s="7" t="s">
        <v>1811</v>
      </c>
      <c r="G800" s="7" t="s">
        <v>1818</v>
      </c>
      <c r="H800" s="7" t="s">
        <v>2251</v>
      </c>
      <c r="I800" s="7" t="s">
        <v>1817</v>
      </c>
      <c r="J800" s="7" t="s">
        <v>1811</v>
      </c>
      <c r="K800" s="7"/>
      <c r="L800" s="4"/>
      <c r="M800" s="4"/>
      <c r="N800" s="4"/>
      <c r="O800" s="4"/>
      <c r="P800" s="4"/>
      <c r="Q800" s="4"/>
      <c r="R800" s="4"/>
      <c r="S800" s="4"/>
      <c r="T800" s="4"/>
    </row>
    <row r="801">
      <c r="A801" s="7" t="s">
        <v>943</v>
      </c>
      <c r="B801" s="7" t="s">
        <v>1895</v>
      </c>
      <c r="C801" s="7" t="s">
        <v>2252</v>
      </c>
      <c r="D801" s="7" t="s">
        <v>1817</v>
      </c>
      <c r="E801" s="7" t="s">
        <v>1817</v>
      </c>
      <c r="F801" s="7" t="s">
        <v>1811</v>
      </c>
      <c r="G801" s="7" t="s">
        <v>1818</v>
      </c>
      <c r="H801" s="7" t="s">
        <v>2253</v>
      </c>
      <c r="I801" s="7" t="s">
        <v>1817</v>
      </c>
      <c r="J801" s="7" t="s">
        <v>1811</v>
      </c>
      <c r="K801" s="7"/>
      <c r="L801" s="4"/>
      <c r="M801" s="4"/>
      <c r="N801" s="4"/>
      <c r="O801" s="4"/>
      <c r="P801" s="4"/>
      <c r="Q801" s="4"/>
      <c r="R801" s="4"/>
      <c r="S801" s="4"/>
      <c r="T801" s="4"/>
    </row>
    <row r="802">
      <c r="A802" s="7" t="s">
        <v>944</v>
      </c>
      <c r="B802" s="7" t="s">
        <v>1884</v>
      </c>
      <c r="C802" s="7" t="s">
        <v>1910</v>
      </c>
      <c r="D802" s="7" t="s">
        <v>1817</v>
      </c>
      <c r="E802" s="7" t="s">
        <v>1817</v>
      </c>
      <c r="F802" s="7" t="s">
        <v>1811</v>
      </c>
      <c r="G802" s="7" t="s">
        <v>1818</v>
      </c>
      <c r="H802" s="7" t="s">
        <v>2254</v>
      </c>
      <c r="I802" s="7" t="s">
        <v>1817</v>
      </c>
      <c r="J802" s="7" t="s">
        <v>1811</v>
      </c>
      <c r="K802" s="7"/>
      <c r="L802" s="4"/>
      <c r="M802" s="4"/>
      <c r="N802" s="4"/>
      <c r="O802" s="4"/>
      <c r="P802" s="4"/>
      <c r="Q802" s="4"/>
      <c r="R802" s="4"/>
      <c r="S802" s="4"/>
      <c r="T802" s="4"/>
    </row>
    <row r="803">
      <c r="A803" s="7" t="s">
        <v>945</v>
      </c>
      <c r="B803" s="7" t="s">
        <v>1884</v>
      </c>
      <c r="C803" s="7" t="s">
        <v>1910</v>
      </c>
      <c r="D803" s="7" t="s">
        <v>1817</v>
      </c>
      <c r="E803" s="7" t="s">
        <v>1817</v>
      </c>
      <c r="F803" s="7" t="s">
        <v>1811</v>
      </c>
      <c r="G803" s="7" t="s">
        <v>1818</v>
      </c>
      <c r="H803" s="7" t="s">
        <v>2254</v>
      </c>
      <c r="I803" s="7" t="s">
        <v>1817</v>
      </c>
      <c r="J803" s="7" t="s">
        <v>1811</v>
      </c>
      <c r="K803" s="7"/>
      <c r="L803" s="4"/>
      <c r="M803" s="4"/>
      <c r="N803" s="4"/>
      <c r="O803" s="4"/>
      <c r="P803" s="4"/>
      <c r="Q803" s="4"/>
      <c r="R803" s="4"/>
      <c r="S803" s="4"/>
      <c r="T803" s="4"/>
    </row>
    <row r="804">
      <c r="A804" s="7" t="s">
        <v>946</v>
      </c>
      <c r="B804" s="7" t="s">
        <v>1884</v>
      </c>
      <c r="C804" s="7" t="s">
        <v>1910</v>
      </c>
      <c r="D804" s="7" t="s">
        <v>1817</v>
      </c>
      <c r="E804" s="7" t="s">
        <v>1817</v>
      </c>
      <c r="F804" s="7" t="s">
        <v>1811</v>
      </c>
      <c r="G804" s="7" t="s">
        <v>1818</v>
      </c>
      <c r="H804" s="7" t="s">
        <v>2254</v>
      </c>
      <c r="I804" s="7" t="s">
        <v>1814</v>
      </c>
      <c r="J804" s="7" t="s">
        <v>1811</v>
      </c>
      <c r="K804" s="7"/>
      <c r="L804" s="4"/>
      <c r="M804" s="4"/>
      <c r="N804" s="4"/>
      <c r="O804" s="4"/>
      <c r="P804" s="4"/>
      <c r="Q804" s="4"/>
      <c r="R804" s="4"/>
      <c r="S804" s="4"/>
      <c r="T804" s="4"/>
    </row>
    <row r="805">
      <c r="A805" s="7" t="s">
        <v>947</v>
      </c>
      <c r="B805" s="7" t="s">
        <v>1899</v>
      </c>
      <c r="C805" s="7" t="s">
        <v>2255</v>
      </c>
      <c r="D805" s="7" t="s">
        <v>1817</v>
      </c>
      <c r="E805" s="7" t="s">
        <v>1817</v>
      </c>
      <c r="F805" s="7" t="s">
        <v>1811</v>
      </c>
      <c r="G805" s="7" t="s">
        <v>1823</v>
      </c>
      <c r="H805" s="7" t="s">
        <v>2256</v>
      </c>
      <c r="I805" s="7"/>
      <c r="J805" s="7" t="s">
        <v>1811</v>
      </c>
      <c r="K805" s="7"/>
      <c r="L805" s="4"/>
      <c r="M805" s="4"/>
      <c r="N805" s="4"/>
      <c r="O805" s="4"/>
      <c r="P805" s="4"/>
      <c r="Q805" s="4"/>
      <c r="R805" s="4"/>
      <c r="S805" s="4"/>
      <c r="T805" s="4"/>
    </row>
    <row r="806">
      <c r="A806" s="7" t="s">
        <v>948</v>
      </c>
      <c r="B806" s="7" t="s">
        <v>1899</v>
      </c>
      <c r="C806" s="7" t="s">
        <v>2255</v>
      </c>
      <c r="D806" s="7" t="s">
        <v>1817</v>
      </c>
      <c r="E806" s="7" t="s">
        <v>1817</v>
      </c>
      <c r="F806" s="7" t="s">
        <v>1811</v>
      </c>
      <c r="G806" s="7" t="s">
        <v>1823</v>
      </c>
      <c r="H806" s="7" t="s">
        <v>2256</v>
      </c>
      <c r="I806" s="7"/>
      <c r="J806" s="7" t="s">
        <v>1811</v>
      </c>
      <c r="K806" s="7"/>
      <c r="L806" s="4"/>
      <c r="M806" s="4"/>
      <c r="N806" s="4"/>
      <c r="O806" s="4"/>
      <c r="P806" s="4"/>
      <c r="Q806" s="4"/>
      <c r="R806" s="4"/>
      <c r="S806" s="4"/>
      <c r="T806" s="4"/>
    </row>
    <row r="807">
      <c r="A807" s="7" t="s">
        <v>949</v>
      </c>
      <c r="B807" s="7" t="s">
        <v>1886</v>
      </c>
      <c r="C807" s="7" t="s">
        <v>2255</v>
      </c>
      <c r="D807" s="7" t="s">
        <v>1817</v>
      </c>
      <c r="E807" s="7" t="s">
        <v>1811</v>
      </c>
      <c r="F807" s="7" t="s">
        <v>1811</v>
      </c>
      <c r="G807" s="7" t="s">
        <v>1818</v>
      </c>
      <c r="H807" s="7" t="s">
        <v>2256</v>
      </c>
      <c r="I807" s="7"/>
      <c r="J807" s="7" t="s">
        <v>1811</v>
      </c>
      <c r="K807" s="7"/>
      <c r="L807" s="4"/>
      <c r="M807" s="4"/>
      <c r="N807" s="4"/>
      <c r="O807" s="4"/>
      <c r="P807" s="4"/>
      <c r="Q807" s="4"/>
      <c r="R807" s="4"/>
      <c r="S807" s="4"/>
      <c r="T807" s="4"/>
    </row>
    <row r="808">
      <c r="A808" s="7" t="s">
        <v>950</v>
      </c>
      <c r="B808" s="7" t="s">
        <v>1886</v>
      </c>
      <c r="C808" s="7" t="s">
        <v>2255</v>
      </c>
      <c r="D808" s="7" t="s">
        <v>1817</v>
      </c>
      <c r="E808" s="7" t="s">
        <v>1811</v>
      </c>
      <c r="F808" s="7" t="s">
        <v>1811</v>
      </c>
      <c r="G808" s="7" t="s">
        <v>1818</v>
      </c>
      <c r="H808" s="7" t="s">
        <v>2256</v>
      </c>
      <c r="I808" s="7"/>
      <c r="J808" s="7" t="s">
        <v>1811</v>
      </c>
      <c r="K808" s="7"/>
      <c r="L808" s="4"/>
      <c r="M808" s="4"/>
      <c r="N808" s="4"/>
      <c r="O808" s="4"/>
      <c r="P808" s="4"/>
      <c r="Q808" s="4"/>
      <c r="R808" s="4"/>
      <c r="S808" s="4"/>
      <c r="T808" s="4"/>
    </row>
    <row r="809">
      <c r="A809" s="7" t="s">
        <v>951</v>
      </c>
      <c r="B809" s="7" t="s">
        <v>1899</v>
      </c>
      <c r="C809" s="7" t="s">
        <v>2255</v>
      </c>
      <c r="D809" s="7" t="s">
        <v>1817</v>
      </c>
      <c r="E809" s="7" t="s">
        <v>1817</v>
      </c>
      <c r="F809" s="7" t="s">
        <v>1811</v>
      </c>
      <c r="G809" s="7" t="s">
        <v>1823</v>
      </c>
      <c r="H809" s="7" t="s">
        <v>2256</v>
      </c>
      <c r="I809" s="7"/>
      <c r="J809" s="7" t="s">
        <v>1811</v>
      </c>
      <c r="K809" s="7"/>
      <c r="L809" s="4"/>
      <c r="M809" s="4"/>
      <c r="N809" s="4"/>
      <c r="O809" s="4"/>
      <c r="P809" s="4"/>
      <c r="Q809" s="4"/>
      <c r="R809" s="4"/>
      <c r="S809" s="4"/>
      <c r="T809" s="4"/>
    </row>
    <row r="810">
      <c r="A810" s="7" t="s">
        <v>952</v>
      </c>
      <c r="B810" s="7" t="s">
        <v>1868</v>
      </c>
      <c r="C810" s="7" t="s">
        <v>1912</v>
      </c>
      <c r="D810" s="7" t="s">
        <v>1817</v>
      </c>
      <c r="E810" s="7" t="s">
        <v>1817</v>
      </c>
      <c r="F810" s="7" t="s">
        <v>1811</v>
      </c>
      <c r="G810" s="7" t="s">
        <v>1818</v>
      </c>
      <c r="H810" s="7" t="s">
        <v>2257</v>
      </c>
      <c r="I810" s="7" t="s">
        <v>1817</v>
      </c>
      <c r="J810" s="7" t="s">
        <v>1811</v>
      </c>
      <c r="K810" s="7"/>
      <c r="L810" s="4"/>
      <c r="M810" s="4"/>
      <c r="N810" s="4"/>
      <c r="O810" s="4"/>
      <c r="P810" s="4"/>
      <c r="Q810" s="4"/>
      <c r="R810" s="4"/>
      <c r="S810" s="4"/>
      <c r="T810" s="4"/>
    </row>
    <row r="811">
      <c r="A811" s="7" t="s">
        <v>953</v>
      </c>
      <c r="B811" s="7" t="s">
        <v>1868</v>
      </c>
      <c r="C811" s="7" t="s">
        <v>1912</v>
      </c>
      <c r="D811" s="7" t="s">
        <v>1817</v>
      </c>
      <c r="E811" s="7" t="s">
        <v>1811</v>
      </c>
      <c r="F811" s="7" t="s">
        <v>1811</v>
      </c>
      <c r="G811" s="7" t="s">
        <v>1812</v>
      </c>
      <c r="H811" s="7" t="s">
        <v>2257</v>
      </c>
      <c r="I811" s="7" t="s">
        <v>1814</v>
      </c>
      <c r="J811" s="7" t="s">
        <v>1811</v>
      </c>
      <c r="K811" s="7"/>
      <c r="L811" s="4"/>
      <c r="M811" s="4"/>
      <c r="N811" s="4"/>
      <c r="O811" s="4"/>
      <c r="P811" s="4"/>
      <c r="Q811" s="4"/>
      <c r="R811" s="4"/>
      <c r="S811" s="4"/>
      <c r="T811" s="4"/>
    </row>
    <row r="812">
      <c r="A812" s="7" t="s">
        <v>954</v>
      </c>
      <c r="B812" s="7" t="s">
        <v>1868</v>
      </c>
      <c r="C812" s="7" t="s">
        <v>1912</v>
      </c>
      <c r="D812" s="7" t="s">
        <v>1817</v>
      </c>
      <c r="E812" s="7" t="s">
        <v>1817</v>
      </c>
      <c r="F812" s="7" t="s">
        <v>1811</v>
      </c>
      <c r="G812" s="7" t="s">
        <v>1818</v>
      </c>
      <c r="H812" s="7" t="s">
        <v>2257</v>
      </c>
      <c r="I812" s="7" t="s">
        <v>1817</v>
      </c>
      <c r="J812" s="7" t="s">
        <v>1811</v>
      </c>
      <c r="K812" s="7"/>
      <c r="L812" s="4"/>
      <c r="M812" s="4"/>
      <c r="N812" s="4"/>
      <c r="O812" s="4"/>
      <c r="P812" s="4"/>
      <c r="Q812" s="4"/>
      <c r="R812" s="4"/>
      <c r="S812" s="4"/>
      <c r="T812" s="4"/>
    </row>
    <row r="813">
      <c r="A813" s="7" t="s">
        <v>955</v>
      </c>
      <c r="B813" s="7" t="s">
        <v>1868</v>
      </c>
      <c r="C813" s="7" t="s">
        <v>1912</v>
      </c>
      <c r="D813" s="7" t="s">
        <v>1817</v>
      </c>
      <c r="E813" s="7" t="s">
        <v>1811</v>
      </c>
      <c r="F813" s="7" t="s">
        <v>1811</v>
      </c>
      <c r="G813" s="7" t="s">
        <v>1818</v>
      </c>
      <c r="H813" s="7" t="s">
        <v>2257</v>
      </c>
      <c r="I813" s="7"/>
      <c r="J813" s="7" t="s">
        <v>1811</v>
      </c>
      <c r="K813" s="7"/>
      <c r="L813" s="4"/>
      <c r="M813" s="4"/>
      <c r="N813" s="4"/>
      <c r="O813" s="4"/>
      <c r="P813" s="4"/>
      <c r="Q813" s="4"/>
      <c r="R813" s="4"/>
      <c r="S813" s="4"/>
      <c r="T813" s="4"/>
    </row>
    <row r="814">
      <c r="A814" s="7" t="s">
        <v>956</v>
      </c>
      <c r="B814" s="7" t="s">
        <v>1855</v>
      </c>
      <c r="C814" s="7" t="s">
        <v>2009</v>
      </c>
      <c r="D814" s="7" t="s">
        <v>1817</v>
      </c>
      <c r="E814" s="7" t="s">
        <v>1817</v>
      </c>
      <c r="F814" s="7" t="s">
        <v>1811</v>
      </c>
      <c r="G814" s="7" t="s">
        <v>1818</v>
      </c>
      <c r="H814" s="7" t="s">
        <v>2258</v>
      </c>
      <c r="I814" s="7" t="s">
        <v>1817</v>
      </c>
      <c r="J814" s="7" t="s">
        <v>1811</v>
      </c>
      <c r="K814" s="7"/>
      <c r="L814" s="4"/>
      <c r="M814" s="4"/>
      <c r="N814" s="4"/>
      <c r="O814" s="4"/>
      <c r="P814" s="4"/>
      <c r="Q814" s="4"/>
      <c r="R814" s="4"/>
      <c r="S814" s="4"/>
      <c r="T814" s="4"/>
    </row>
    <row r="815">
      <c r="A815" s="7" t="s">
        <v>957</v>
      </c>
      <c r="B815" s="7" t="s">
        <v>1855</v>
      </c>
      <c r="C815" s="7" t="s">
        <v>2009</v>
      </c>
      <c r="D815" s="7" t="s">
        <v>1817</v>
      </c>
      <c r="E815" s="7" t="s">
        <v>1817</v>
      </c>
      <c r="F815" s="7" t="s">
        <v>1811</v>
      </c>
      <c r="G815" s="7" t="s">
        <v>1818</v>
      </c>
      <c r="H815" s="7" t="s">
        <v>2258</v>
      </c>
      <c r="I815" s="7" t="s">
        <v>1817</v>
      </c>
      <c r="J815" s="7" t="s">
        <v>1811</v>
      </c>
      <c r="K815" s="7"/>
      <c r="L815" s="4"/>
      <c r="M815" s="4"/>
      <c r="N815" s="4"/>
      <c r="O815" s="4"/>
      <c r="P815" s="4"/>
      <c r="Q815" s="4"/>
      <c r="R815" s="4"/>
      <c r="S815" s="4"/>
      <c r="T815" s="4"/>
    </row>
    <row r="816">
      <c r="A816" s="7" t="s">
        <v>958</v>
      </c>
      <c r="B816" s="7" t="s">
        <v>1855</v>
      </c>
      <c r="C816" s="7" t="s">
        <v>2009</v>
      </c>
      <c r="D816" s="7" t="s">
        <v>1817</v>
      </c>
      <c r="E816" s="7" t="s">
        <v>1811</v>
      </c>
      <c r="F816" s="7" t="s">
        <v>1811</v>
      </c>
      <c r="G816" s="7" t="s">
        <v>1812</v>
      </c>
      <c r="H816" s="7" t="s">
        <v>2258</v>
      </c>
      <c r="I816" s="7" t="s">
        <v>1814</v>
      </c>
      <c r="J816" s="7" t="s">
        <v>1811</v>
      </c>
      <c r="K816" s="7"/>
      <c r="L816" s="4"/>
      <c r="M816" s="4"/>
      <c r="N816" s="4"/>
      <c r="O816" s="4"/>
      <c r="P816" s="4"/>
      <c r="Q816" s="4"/>
      <c r="R816" s="4"/>
      <c r="S816" s="4"/>
      <c r="T816" s="4"/>
    </row>
    <row r="817">
      <c r="A817" s="7" t="s">
        <v>959</v>
      </c>
      <c r="B817" s="7" t="s">
        <v>2170</v>
      </c>
      <c r="C817" s="7" t="s">
        <v>2171</v>
      </c>
      <c r="D817" s="7" t="s">
        <v>1817</v>
      </c>
      <c r="E817" s="7" t="s">
        <v>1811</v>
      </c>
      <c r="F817" s="7" t="s">
        <v>1811</v>
      </c>
      <c r="G817" s="7" t="s">
        <v>1818</v>
      </c>
      <c r="H817" s="7" t="s">
        <v>2258</v>
      </c>
      <c r="I817" s="7"/>
      <c r="J817" s="7" t="s">
        <v>1811</v>
      </c>
      <c r="K817" s="7"/>
      <c r="L817" s="4"/>
      <c r="M817" s="4"/>
      <c r="N817" s="4"/>
      <c r="O817" s="4"/>
      <c r="P817" s="4"/>
      <c r="Q817" s="4"/>
      <c r="R817" s="4"/>
      <c r="S817" s="4"/>
      <c r="T817" s="4"/>
    </row>
    <row r="818">
      <c r="A818" s="7" t="s">
        <v>960</v>
      </c>
      <c r="B818" s="7" t="s">
        <v>1895</v>
      </c>
      <c r="C818" s="7" t="s">
        <v>2075</v>
      </c>
      <c r="D818" s="7" t="s">
        <v>1817</v>
      </c>
      <c r="E818" s="7" t="s">
        <v>1817</v>
      </c>
      <c r="F818" s="7" t="s">
        <v>1811</v>
      </c>
      <c r="G818" s="7" t="s">
        <v>1823</v>
      </c>
      <c r="H818" s="7" t="s">
        <v>2259</v>
      </c>
      <c r="I818" s="7"/>
      <c r="J818" s="7" t="s">
        <v>1811</v>
      </c>
      <c r="K818" s="7"/>
      <c r="L818" s="4"/>
      <c r="M818" s="4"/>
      <c r="N818" s="4"/>
      <c r="O818" s="4"/>
      <c r="P818" s="4"/>
      <c r="Q818" s="4"/>
      <c r="R818" s="4"/>
      <c r="S818" s="4"/>
      <c r="T818" s="4"/>
    </row>
    <row r="819">
      <c r="A819" s="7" t="s">
        <v>961</v>
      </c>
      <c r="B819" s="7" t="s">
        <v>1895</v>
      </c>
      <c r="C819" s="7" t="s">
        <v>2075</v>
      </c>
      <c r="D819" s="7" t="s">
        <v>1817</v>
      </c>
      <c r="E819" s="7" t="s">
        <v>1817</v>
      </c>
      <c r="F819" s="7" t="s">
        <v>1811</v>
      </c>
      <c r="G819" s="7" t="s">
        <v>1823</v>
      </c>
      <c r="H819" s="7" t="s">
        <v>2259</v>
      </c>
      <c r="I819" s="7"/>
      <c r="J819" s="7" t="s">
        <v>1811</v>
      </c>
      <c r="K819" s="7"/>
      <c r="L819" s="4"/>
      <c r="M819" s="4"/>
      <c r="N819" s="4"/>
      <c r="O819" s="4"/>
      <c r="P819" s="4"/>
      <c r="Q819" s="4"/>
      <c r="R819" s="4"/>
      <c r="S819" s="4"/>
      <c r="T819" s="4"/>
    </row>
    <row r="820">
      <c r="A820" s="7" t="s">
        <v>962</v>
      </c>
      <c r="B820" s="7" t="s">
        <v>1895</v>
      </c>
      <c r="C820" s="7" t="s">
        <v>2075</v>
      </c>
      <c r="D820" s="7" t="s">
        <v>1817</v>
      </c>
      <c r="E820" s="7" t="s">
        <v>1817</v>
      </c>
      <c r="F820" s="7" t="s">
        <v>1811</v>
      </c>
      <c r="G820" s="7" t="s">
        <v>1823</v>
      </c>
      <c r="H820" s="7" t="s">
        <v>2259</v>
      </c>
      <c r="I820" s="7"/>
      <c r="J820" s="7" t="s">
        <v>1811</v>
      </c>
      <c r="K820" s="7"/>
      <c r="L820" s="4"/>
      <c r="M820" s="4"/>
      <c r="N820" s="4"/>
      <c r="O820" s="4"/>
      <c r="P820" s="4"/>
      <c r="Q820" s="4"/>
      <c r="R820" s="4"/>
      <c r="S820" s="4"/>
      <c r="T820" s="4"/>
    </row>
    <row r="821">
      <c r="A821" s="7" t="s">
        <v>963</v>
      </c>
      <c r="B821" s="7" t="s">
        <v>1903</v>
      </c>
      <c r="C821" s="7" t="s">
        <v>1922</v>
      </c>
      <c r="D821" s="7" t="s">
        <v>1817</v>
      </c>
      <c r="E821" s="7" t="s">
        <v>1817</v>
      </c>
      <c r="F821" s="7" t="s">
        <v>1811</v>
      </c>
      <c r="G821" s="7" t="s">
        <v>1823</v>
      </c>
      <c r="H821" s="7" t="s">
        <v>2260</v>
      </c>
      <c r="I821" s="7"/>
      <c r="J821" s="7" t="s">
        <v>1811</v>
      </c>
      <c r="K821" s="7"/>
      <c r="L821" s="4"/>
      <c r="M821" s="4"/>
      <c r="N821" s="4"/>
      <c r="O821" s="4"/>
      <c r="P821" s="4"/>
      <c r="Q821" s="4"/>
      <c r="R821" s="4"/>
      <c r="S821" s="4"/>
      <c r="T821" s="4"/>
    </row>
    <row r="822">
      <c r="A822" s="7" t="s">
        <v>964</v>
      </c>
      <c r="B822" s="7" t="s">
        <v>1903</v>
      </c>
      <c r="C822" s="7" t="s">
        <v>1922</v>
      </c>
      <c r="D822" s="7" t="s">
        <v>1817</v>
      </c>
      <c r="E822" s="7" t="s">
        <v>1817</v>
      </c>
      <c r="F822" s="7" t="s">
        <v>1811</v>
      </c>
      <c r="G822" s="7" t="s">
        <v>1823</v>
      </c>
      <c r="H822" s="7" t="s">
        <v>2260</v>
      </c>
      <c r="I822" s="7"/>
      <c r="J822" s="7" t="s">
        <v>1811</v>
      </c>
      <c r="K822" s="7"/>
      <c r="L822" s="4"/>
      <c r="M822" s="4"/>
      <c r="N822" s="4"/>
      <c r="O822" s="4"/>
      <c r="P822" s="4"/>
      <c r="Q822" s="4"/>
      <c r="R822" s="4"/>
      <c r="S822" s="4"/>
      <c r="T822" s="4"/>
    </row>
    <row r="823">
      <c r="A823" s="7" t="s">
        <v>965</v>
      </c>
      <c r="B823" s="7" t="s">
        <v>1903</v>
      </c>
      <c r="C823" s="7" t="s">
        <v>1922</v>
      </c>
      <c r="D823" s="7" t="s">
        <v>1817</v>
      </c>
      <c r="E823" s="7" t="s">
        <v>1817</v>
      </c>
      <c r="F823" s="7" t="s">
        <v>1811</v>
      </c>
      <c r="G823" s="7" t="s">
        <v>1823</v>
      </c>
      <c r="H823" s="7" t="s">
        <v>2260</v>
      </c>
      <c r="I823" s="7"/>
      <c r="J823" s="7" t="s">
        <v>1811</v>
      </c>
      <c r="K823" s="7"/>
      <c r="L823" s="4"/>
      <c r="M823" s="4"/>
      <c r="N823" s="4"/>
      <c r="O823" s="4"/>
      <c r="P823" s="4"/>
      <c r="Q823" s="4"/>
      <c r="R823" s="4"/>
      <c r="S823" s="4"/>
      <c r="T823" s="4"/>
    </row>
    <row r="824">
      <c r="A824" s="7" t="s">
        <v>966</v>
      </c>
      <c r="B824" s="7" t="s">
        <v>2165</v>
      </c>
      <c r="C824" s="7" t="s">
        <v>2261</v>
      </c>
      <c r="D824" s="7" t="s">
        <v>1817</v>
      </c>
      <c r="E824" s="7" t="s">
        <v>1811</v>
      </c>
      <c r="F824" s="7" t="s">
        <v>1811</v>
      </c>
      <c r="G824" s="7" t="s">
        <v>1818</v>
      </c>
      <c r="H824" s="7" t="s">
        <v>2260</v>
      </c>
      <c r="I824" s="7"/>
      <c r="J824" s="7" t="s">
        <v>1811</v>
      </c>
      <c r="K824" s="7"/>
      <c r="L824" s="4"/>
      <c r="M824" s="4"/>
      <c r="N824" s="4"/>
      <c r="O824" s="4"/>
      <c r="P824" s="4"/>
      <c r="Q824" s="4"/>
      <c r="R824" s="4"/>
      <c r="S824" s="4"/>
      <c r="T824" s="4"/>
    </row>
    <row r="825">
      <c r="A825" s="7" t="s">
        <v>967</v>
      </c>
      <c r="B825" s="7" t="s">
        <v>1880</v>
      </c>
      <c r="C825" s="7" t="s">
        <v>1924</v>
      </c>
      <c r="D825" s="7" t="s">
        <v>1817</v>
      </c>
      <c r="E825" s="7" t="s">
        <v>1817</v>
      </c>
      <c r="F825" s="7" t="s">
        <v>1811</v>
      </c>
      <c r="G825" s="7" t="s">
        <v>1823</v>
      </c>
      <c r="H825" s="7" t="s">
        <v>2262</v>
      </c>
      <c r="I825" s="7"/>
      <c r="J825" s="7" t="s">
        <v>1811</v>
      </c>
      <c r="K825" s="7"/>
      <c r="L825" s="4"/>
      <c r="M825" s="4"/>
      <c r="N825" s="4"/>
      <c r="O825" s="4"/>
      <c r="P825" s="4"/>
      <c r="Q825" s="4"/>
      <c r="R825" s="4"/>
      <c r="S825" s="4"/>
      <c r="T825" s="4"/>
    </row>
    <row r="826">
      <c r="A826" s="7" t="s">
        <v>968</v>
      </c>
      <c r="B826" s="7" t="s">
        <v>1880</v>
      </c>
      <c r="C826" s="7" t="s">
        <v>1924</v>
      </c>
      <c r="D826" s="7" t="s">
        <v>1817</v>
      </c>
      <c r="E826" s="7" t="s">
        <v>1817</v>
      </c>
      <c r="F826" s="7" t="s">
        <v>1811</v>
      </c>
      <c r="G826" s="7" t="s">
        <v>1823</v>
      </c>
      <c r="H826" s="7" t="s">
        <v>2262</v>
      </c>
      <c r="I826" s="7"/>
      <c r="J826" s="7" t="s">
        <v>1811</v>
      </c>
      <c r="K826" s="7"/>
      <c r="L826" s="4"/>
      <c r="M826" s="4"/>
      <c r="N826" s="4"/>
      <c r="O826" s="4"/>
      <c r="P826" s="4"/>
      <c r="Q826" s="4"/>
      <c r="R826" s="4"/>
      <c r="S826" s="4"/>
      <c r="T826" s="4"/>
    </row>
    <row r="827">
      <c r="A827" s="7" t="s">
        <v>969</v>
      </c>
      <c r="B827" s="7" t="s">
        <v>1880</v>
      </c>
      <c r="C827" s="7" t="s">
        <v>1924</v>
      </c>
      <c r="D827" s="7" t="s">
        <v>1817</v>
      </c>
      <c r="E827" s="7" t="s">
        <v>1817</v>
      </c>
      <c r="F827" s="7" t="s">
        <v>1811</v>
      </c>
      <c r="G827" s="7" t="s">
        <v>1823</v>
      </c>
      <c r="H827" s="7" t="s">
        <v>2262</v>
      </c>
      <c r="I827" s="7"/>
      <c r="J827" s="7" t="s">
        <v>1811</v>
      </c>
      <c r="K827" s="7"/>
      <c r="L827" s="4"/>
      <c r="M827" s="4"/>
      <c r="N827" s="4"/>
      <c r="O827" s="4"/>
      <c r="P827" s="4"/>
      <c r="Q827" s="4"/>
      <c r="R827" s="4"/>
      <c r="S827" s="4"/>
      <c r="T827" s="4"/>
    </row>
    <row r="828">
      <c r="A828" s="7" t="s">
        <v>970</v>
      </c>
      <c r="B828" s="7" t="s">
        <v>2159</v>
      </c>
      <c r="C828" s="7" t="s">
        <v>2263</v>
      </c>
      <c r="D828" s="7" t="s">
        <v>1817</v>
      </c>
      <c r="E828" s="7" t="s">
        <v>1811</v>
      </c>
      <c r="F828" s="7" t="s">
        <v>1811</v>
      </c>
      <c r="G828" s="7" t="s">
        <v>1818</v>
      </c>
      <c r="H828" s="7" t="s">
        <v>2262</v>
      </c>
      <c r="I828" s="7"/>
      <c r="J828" s="7" t="s">
        <v>1811</v>
      </c>
      <c r="K828" s="7"/>
      <c r="L828" s="4"/>
      <c r="M828" s="4"/>
      <c r="N828" s="4"/>
      <c r="O828" s="4"/>
      <c r="P828" s="4"/>
      <c r="Q828" s="4"/>
      <c r="R828" s="4"/>
      <c r="S828" s="4"/>
      <c r="T828" s="4"/>
    </row>
    <row r="829">
      <c r="A829" s="7" t="s">
        <v>971</v>
      </c>
      <c r="B829" s="7" t="s">
        <v>1899</v>
      </c>
      <c r="C829" s="7" t="s">
        <v>1906</v>
      </c>
      <c r="D829" s="7" t="s">
        <v>1817</v>
      </c>
      <c r="E829" s="7" t="s">
        <v>1817</v>
      </c>
      <c r="F829" s="7" t="s">
        <v>1811</v>
      </c>
      <c r="G829" s="7" t="s">
        <v>1823</v>
      </c>
      <c r="H829" s="7" t="s">
        <v>2264</v>
      </c>
      <c r="I829" s="7"/>
      <c r="J829" s="7" t="s">
        <v>1811</v>
      </c>
      <c r="K829" s="7"/>
      <c r="L829" s="4"/>
      <c r="M829" s="4"/>
      <c r="N829" s="4"/>
      <c r="O829" s="4"/>
      <c r="P829" s="4"/>
      <c r="Q829" s="4"/>
      <c r="R829" s="4"/>
      <c r="S829" s="4"/>
      <c r="T829" s="4"/>
    </row>
    <row r="830">
      <c r="A830" s="7" t="s">
        <v>972</v>
      </c>
      <c r="B830" s="7" t="s">
        <v>1899</v>
      </c>
      <c r="C830" s="7" t="s">
        <v>1906</v>
      </c>
      <c r="D830" s="7" t="s">
        <v>1817</v>
      </c>
      <c r="E830" s="7" t="s">
        <v>1817</v>
      </c>
      <c r="F830" s="7" t="s">
        <v>1811</v>
      </c>
      <c r="G830" s="7" t="s">
        <v>1823</v>
      </c>
      <c r="H830" s="7" t="s">
        <v>2264</v>
      </c>
      <c r="I830" s="7"/>
      <c r="J830" s="7" t="s">
        <v>1811</v>
      </c>
      <c r="K830" s="7"/>
      <c r="L830" s="4"/>
      <c r="M830" s="4"/>
      <c r="N830" s="4"/>
      <c r="O830" s="4"/>
      <c r="P830" s="4"/>
      <c r="Q830" s="4"/>
      <c r="R830" s="4"/>
      <c r="S830" s="4"/>
      <c r="T830" s="4"/>
    </row>
    <row r="831">
      <c r="A831" s="7" t="s">
        <v>973</v>
      </c>
      <c r="B831" s="7" t="s">
        <v>1899</v>
      </c>
      <c r="C831" s="7" t="s">
        <v>1906</v>
      </c>
      <c r="D831" s="7" t="s">
        <v>1817</v>
      </c>
      <c r="E831" s="7" t="s">
        <v>1817</v>
      </c>
      <c r="F831" s="7" t="s">
        <v>1811</v>
      </c>
      <c r="G831" s="7" t="s">
        <v>1823</v>
      </c>
      <c r="H831" s="7" t="s">
        <v>2264</v>
      </c>
      <c r="I831" s="7"/>
      <c r="J831" s="7" t="s">
        <v>1811</v>
      </c>
      <c r="K831" s="7"/>
      <c r="L831" s="4"/>
      <c r="M831" s="4"/>
      <c r="N831" s="4"/>
      <c r="O831" s="4"/>
      <c r="P831" s="4"/>
      <c r="Q831" s="4"/>
      <c r="R831" s="4"/>
      <c r="S831" s="4"/>
      <c r="T831" s="4"/>
    </row>
    <row r="832">
      <c r="A832" s="7" t="s">
        <v>974</v>
      </c>
      <c r="B832" s="7" t="s">
        <v>1886</v>
      </c>
      <c r="C832" s="7" t="s">
        <v>2265</v>
      </c>
      <c r="D832" s="7" t="s">
        <v>1817</v>
      </c>
      <c r="E832" s="7" t="s">
        <v>1811</v>
      </c>
      <c r="F832" s="7" t="s">
        <v>1811</v>
      </c>
      <c r="G832" s="7" t="s">
        <v>1818</v>
      </c>
      <c r="H832" s="7" t="s">
        <v>2264</v>
      </c>
      <c r="I832" s="7"/>
      <c r="J832" s="7" t="s">
        <v>1811</v>
      </c>
      <c r="K832" s="7"/>
      <c r="L832" s="4"/>
      <c r="M832" s="4"/>
      <c r="N832" s="4"/>
      <c r="O832" s="4"/>
      <c r="P832" s="4"/>
      <c r="Q832" s="4"/>
      <c r="R832" s="4"/>
      <c r="S832" s="4"/>
      <c r="T832" s="4"/>
    </row>
    <row r="833">
      <c r="A833" s="7" t="s">
        <v>975</v>
      </c>
      <c r="B833" s="7" t="s">
        <v>1899</v>
      </c>
      <c r="C833" s="7" t="s">
        <v>2266</v>
      </c>
      <c r="D833" s="7" t="s">
        <v>1817</v>
      </c>
      <c r="E833" s="7" t="s">
        <v>1817</v>
      </c>
      <c r="F833" s="7" t="s">
        <v>1811</v>
      </c>
      <c r="G833" s="7" t="s">
        <v>1823</v>
      </c>
      <c r="H833" s="7" t="s">
        <v>2267</v>
      </c>
      <c r="I833" s="7"/>
      <c r="J833" s="7" t="s">
        <v>1811</v>
      </c>
      <c r="K833" s="7"/>
      <c r="L833" s="4"/>
      <c r="M833" s="4"/>
      <c r="N833" s="4"/>
      <c r="O833" s="4"/>
      <c r="P833" s="4"/>
      <c r="Q833" s="4"/>
      <c r="R833" s="4"/>
      <c r="S833" s="4"/>
      <c r="T833" s="4"/>
    </row>
    <row r="834">
      <c r="A834" s="7" t="s">
        <v>976</v>
      </c>
      <c r="B834" s="7" t="s">
        <v>1899</v>
      </c>
      <c r="C834" s="7" t="s">
        <v>2266</v>
      </c>
      <c r="D834" s="7" t="s">
        <v>1817</v>
      </c>
      <c r="E834" s="7" t="s">
        <v>1817</v>
      </c>
      <c r="F834" s="7" t="s">
        <v>1811</v>
      </c>
      <c r="G834" s="7" t="s">
        <v>1823</v>
      </c>
      <c r="H834" s="7" t="s">
        <v>2267</v>
      </c>
      <c r="I834" s="7"/>
      <c r="J834" s="7" t="s">
        <v>1811</v>
      </c>
      <c r="K834" s="7"/>
      <c r="L834" s="4"/>
      <c r="M834" s="4"/>
      <c r="N834" s="4"/>
      <c r="O834" s="4"/>
      <c r="P834" s="4"/>
      <c r="Q834" s="4"/>
      <c r="R834" s="4"/>
      <c r="S834" s="4"/>
      <c r="T834" s="4"/>
    </row>
    <row r="835">
      <c r="A835" s="7" t="s">
        <v>977</v>
      </c>
      <c r="B835" s="7" t="s">
        <v>1899</v>
      </c>
      <c r="C835" s="7" t="s">
        <v>2266</v>
      </c>
      <c r="D835" s="7" t="s">
        <v>1817</v>
      </c>
      <c r="E835" s="7" t="s">
        <v>1817</v>
      </c>
      <c r="F835" s="7" t="s">
        <v>1811</v>
      </c>
      <c r="G835" s="7" t="s">
        <v>1823</v>
      </c>
      <c r="H835" s="7" t="s">
        <v>2267</v>
      </c>
      <c r="I835" s="7"/>
      <c r="J835" s="7" t="s">
        <v>1811</v>
      </c>
      <c r="K835" s="7"/>
      <c r="L835" s="4"/>
      <c r="M835" s="4"/>
      <c r="N835" s="4"/>
      <c r="O835" s="4"/>
      <c r="P835" s="4"/>
      <c r="Q835" s="4"/>
      <c r="R835" s="4"/>
      <c r="S835" s="4"/>
      <c r="T835" s="4"/>
    </row>
    <row r="836">
      <c r="A836" s="7" t="s">
        <v>978</v>
      </c>
      <c r="B836" s="7" t="s">
        <v>1891</v>
      </c>
      <c r="C836" s="7" t="s">
        <v>2058</v>
      </c>
      <c r="D836" s="7" t="s">
        <v>1817</v>
      </c>
      <c r="E836" s="7" t="s">
        <v>1817</v>
      </c>
      <c r="F836" s="7" t="s">
        <v>1811</v>
      </c>
      <c r="G836" s="7" t="s">
        <v>1818</v>
      </c>
      <c r="H836" s="7" t="s">
        <v>2268</v>
      </c>
      <c r="I836" s="7"/>
      <c r="J836" s="7" t="s">
        <v>1811</v>
      </c>
      <c r="K836" s="7"/>
      <c r="L836" s="4"/>
      <c r="M836" s="4"/>
      <c r="N836" s="4"/>
      <c r="O836" s="4"/>
      <c r="P836" s="4"/>
      <c r="Q836" s="4"/>
      <c r="R836" s="4"/>
      <c r="S836" s="4"/>
      <c r="T836" s="4"/>
    </row>
    <row r="837">
      <c r="A837" s="7" t="s">
        <v>979</v>
      </c>
      <c r="B837" s="7" t="s">
        <v>1899</v>
      </c>
      <c r="C837" s="7" t="s">
        <v>2269</v>
      </c>
      <c r="D837" s="7" t="s">
        <v>1817</v>
      </c>
      <c r="E837" s="7" t="s">
        <v>1817</v>
      </c>
      <c r="F837" s="7" t="s">
        <v>1811</v>
      </c>
      <c r="G837" s="7" t="s">
        <v>1818</v>
      </c>
      <c r="H837" s="7" t="s">
        <v>2270</v>
      </c>
      <c r="I837" s="7" t="s">
        <v>1817</v>
      </c>
      <c r="J837" s="7" t="s">
        <v>1811</v>
      </c>
      <c r="K837" s="7"/>
      <c r="L837" s="4"/>
      <c r="M837" s="4"/>
      <c r="N837" s="4"/>
      <c r="O837" s="4"/>
      <c r="P837" s="4"/>
      <c r="Q837" s="4"/>
      <c r="R837" s="4"/>
      <c r="S837" s="4"/>
      <c r="T837" s="4"/>
    </row>
    <row r="838">
      <c r="A838" s="7" t="s">
        <v>980</v>
      </c>
      <c r="B838" s="7" t="s">
        <v>1899</v>
      </c>
      <c r="C838" s="7" t="s">
        <v>2269</v>
      </c>
      <c r="D838" s="7" t="s">
        <v>1817</v>
      </c>
      <c r="E838" s="7" t="s">
        <v>1817</v>
      </c>
      <c r="F838" s="7" t="s">
        <v>1811</v>
      </c>
      <c r="G838" s="7" t="s">
        <v>1818</v>
      </c>
      <c r="H838" s="7" t="s">
        <v>2270</v>
      </c>
      <c r="I838" s="7" t="s">
        <v>1817</v>
      </c>
      <c r="J838" s="7" t="s">
        <v>1811</v>
      </c>
      <c r="K838" s="7"/>
      <c r="L838" s="4"/>
      <c r="M838" s="4"/>
      <c r="N838" s="4"/>
      <c r="O838" s="4"/>
      <c r="P838" s="4"/>
      <c r="Q838" s="4"/>
      <c r="R838" s="4"/>
      <c r="S838" s="4"/>
      <c r="T838" s="4"/>
    </row>
    <row r="839">
      <c r="A839" s="7" t="s">
        <v>981</v>
      </c>
      <c r="B839" s="7" t="s">
        <v>1899</v>
      </c>
      <c r="C839" s="7" t="s">
        <v>2269</v>
      </c>
      <c r="D839" s="7" t="s">
        <v>1817</v>
      </c>
      <c r="E839" s="7" t="s">
        <v>1811</v>
      </c>
      <c r="F839" s="7" t="s">
        <v>1811</v>
      </c>
      <c r="G839" s="7" t="s">
        <v>1812</v>
      </c>
      <c r="H839" s="7" t="s">
        <v>2270</v>
      </c>
      <c r="I839" s="7" t="s">
        <v>1814</v>
      </c>
      <c r="J839" s="7" t="s">
        <v>1811</v>
      </c>
      <c r="K839" s="7"/>
      <c r="L839" s="4"/>
      <c r="M839" s="4"/>
      <c r="N839" s="4"/>
      <c r="O839" s="4"/>
      <c r="P839" s="4"/>
      <c r="Q839" s="4"/>
      <c r="R839" s="4"/>
      <c r="S839" s="4"/>
      <c r="T839" s="4"/>
    </row>
    <row r="840">
      <c r="A840" s="7" t="s">
        <v>982</v>
      </c>
      <c r="B840" s="7" t="s">
        <v>1899</v>
      </c>
      <c r="C840" s="7" t="s">
        <v>2072</v>
      </c>
      <c r="D840" s="7" t="s">
        <v>1817</v>
      </c>
      <c r="E840" s="7" t="s">
        <v>1817</v>
      </c>
      <c r="F840" s="7" t="s">
        <v>1811</v>
      </c>
      <c r="G840" s="7" t="s">
        <v>1823</v>
      </c>
      <c r="H840" s="7" t="s">
        <v>2270</v>
      </c>
      <c r="I840" s="7"/>
      <c r="J840" s="7" t="s">
        <v>1811</v>
      </c>
      <c r="K840" s="7"/>
      <c r="L840" s="4"/>
      <c r="M840" s="4"/>
      <c r="N840" s="4"/>
      <c r="O840" s="4"/>
      <c r="P840" s="4"/>
      <c r="Q840" s="4"/>
      <c r="R840" s="4"/>
      <c r="S840" s="4"/>
      <c r="T840" s="4"/>
    </row>
    <row r="841">
      <c r="A841" s="7" t="s">
        <v>983</v>
      </c>
      <c r="B841" s="7" t="s">
        <v>1899</v>
      </c>
      <c r="C841" s="7" t="s">
        <v>2072</v>
      </c>
      <c r="D841" s="7" t="s">
        <v>1817</v>
      </c>
      <c r="E841" s="7" t="s">
        <v>1817</v>
      </c>
      <c r="F841" s="7" t="s">
        <v>1811</v>
      </c>
      <c r="G841" s="7" t="s">
        <v>1823</v>
      </c>
      <c r="H841" s="7" t="s">
        <v>2270</v>
      </c>
      <c r="I841" s="7"/>
      <c r="J841" s="7" t="s">
        <v>1811</v>
      </c>
      <c r="K841" s="7"/>
      <c r="L841" s="4"/>
      <c r="M841" s="4"/>
      <c r="N841" s="4"/>
      <c r="O841" s="4"/>
      <c r="P841" s="4"/>
      <c r="Q841" s="4"/>
      <c r="R841" s="4"/>
      <c r="S841" s="4"/>
      <c r="T841" s="4"/>
    </row>
    <row r="842">
      <c r="A842" s="7" t="s">
        <v>984</v>
      </c>
      <c r="B842" s="7" t="s">
        <v>1899</v>
      </c>
      <c r="C842" s="7" t="s">
        <v>2072</v>
      </c>
      <c r="D842" s="7" t="s">
        <v>1817</v>
      </c>
      <c r="E842" s="7" t="s">
        <v>1817</v>
      </c>
      <c r="F842" s="7" t="s">
        <v>1811</v>
      </c>
      <c r="G842" s="7" t="s">
        <v>1823</v>
      </c>
      <c r="H842" s="7" t="s">
        <v>2270</v>
      </c>
      <c r="I842" s="7"/>
      <c r="J842" s="7" t="s">
        <v>1811</v>
      </c>
      <c r="K842" s="7"/>
      <c r="L842" s="4"/>
      <c r="M842" s="4"/>
      <c r="N842" s="4"/>
      <c r="O842" s="4"/>
      <c r="P842" s="4"/>
      <c r="Q842" s="4"/>
      <c r="R842" s="4"/>
      <c r="S842" s="4"/>
      <c r="T842" s="4"/>
    </row>
    <row r="843">
      <c r="A843" s="7" t="s">
        <v>985</v>
      </c>
      <c r="B843" s="7" t="s">
        <v>1886</v>
      </c>
      <c r="C843" s="7" t="s">
        <v>2271</v>
      </c>
      <c r="D843" s="7" t="s">
        <v>1817</v>
      </c>
      <c r="E843" s="7" t="s">
        <v>1811</v>
      </c>
      <c r="F843" s="7" t="s">
        <v>1811</v>
      </c>
      <c r="G843" s="7" t="s">
        <v>1818</v>
      </c>
      <c r="H843" s="7" t="s">
        <v>2270</v>
      </c>
      <c r="I843" s="7"/>
      <c r="J843" s="7" t="s">
        <v>1811</v>
      </c>
      <c r="K843" s="7"/>
      <c r="L843" s="4"/>
      <c r="M843" s="4"/>
      <c r="N843" s="4"/>
      <c r="O843" s="4"/>
      <c r="P843" s="4"/>
      <c r="Q843" s="4"/>
      <c r="R843" s="4"/>
      <c r="S843" s="4"/>
      <c r="T843" s="4"/>
    </row>
    <row r="844">
      <c r="A844" s="7" t="s">
        <v>986</v>
      </c>
      <c r="B844" s="7" t="s">
        <v>1886</v>
      </c>
      <c r="C844" s="7" t="s">
        <v>2271</v>
      </c>
      <c r="D844" s="7" t="s">
        <v>1817</v>
      </c>
      <c r="E844" s="7" t="s">
        <v>1811</v>
      </c>
      <c r="F844" s="7" t="s">
        <v>1811</v>
      </c>
      <c r="G844" s="7" t="s">
        <v>1818</v>
      </c>
      <c r="H844" s="7" t="s">
        <v>2270</v>
      </c>
      <c r="I844" s="7"/>
      <c r="J844" s="7" t="s">
        <v>1811</v>
      </c>
      <c r="K844" s="7"/>
      <c r="L844" s="4"/>
      <c r="M844" s="4"/>
      <c r="N844" s="4"/>
      <c r="O844" s="4"/>
      <c r="P844" s="4"/>
      <c r="Q844" s="4"/>
      <c r="R844" s="4"/>
      <c r="S844" s="4"/>
      <c r="T844" s="4"/>
    </row>
    <row r="845">
      <c r="A845" s="7" t="s">
        <v>987</v>
      </c>
      <c r="B845" s="7" t="s">
        <v>1899</v>
      </c>
      <c r="C845" s="7" t="s">
        <v>2272</v>
      </c>
      <c r="D845" s="7" t="s">
        <v>1817</v>
      </c>
      <c r="E845" s="7" t="s">
        <v>1817</v>
      </c>
      <c r="F845" s="7" t="s">
        <v>1811</v>
      </c>
      <c r="G845" s="7" t="s">
        <v>1823</v>
      </c>
      <c r="H845" s="7" t="s">
        <v>2273</v>
      </c>
      <c r="I845" s="7"/>
      <c r="J845" s="7" t="s">
        <v>1811</v>
      </c>
      <c r="K845" s="7"/>
      <c r="L845" s="4"/>
      <c r="M845" s="4"/>
      <c r="N845" s="4"/>
      <c r="O845" s="4"/>
      <c r="P845" s="4"/>
      <c r="Q845" s="4"/>
      <c r="R845" s="4"/>
      <c r="S845" s="4"/>
      <c r="T845" s="4"/>
    </row>
    <row r="846">
      <c r="A846" s="7" t="s">
        <v>988</v>
      </c>
      <c r="B846" s="7" t="s">
        <v>1899</v>
      </c>
      <c r="C846" s="7" t="s">
        <v>2272</v>
      </c>
      <c r="D846" s="7" t="s">
        <v>1817</v>
      </c>
      <c r="E846" s="7" t="s">
        <v>1817</v>
      </c>
      <c r="F846" s="7" t="s">
        <v>1811</v>
      </c>
      <c r="G846" s="7" t="s">
        <v>1823</v>
      </c>
      <c r="H846" s="7" t="s">
        <v>2273</v>
      </c>
      <c r="I846" s="7"/>
      <c r="J846" s="7" t="s">
        <v>1811</v>
      </c>
      <c r="K846" s="7"/>
      <c r="L846" s="4"/>
      <c r="M846" s="4"/>
      <c r="N846" s="4"/>
      <c r="O846" s="4"/>
      <c r="P846" s="4"/>
      <c r="Q846" s="4"/>
      <c r="R846" s="4"/>
      <c r="S846" s="4"/>
      <c r="T846" s="4"/>
    </row>
    <row r="847">
      <c r="A847" s="7" t="s">
        <v>989</v>
      </c>
      <c r="B847" s="7" t="s">
        <v>1899</v>
      </c>
      <c r="C847" s="7" t="s">
        <v>2272</v>
      </c>
      <c r="D847" s="7" t="s">
        <v>1817</v>
      </c>
      <c r="E847" s="7" t="s">
        <v>1817</v>
      </c>
      <c r="F847" s="7" t="s">
        <v>1811</v>
      </c>
      <c r="G847" s="7" t="s">
        <v>1823</v>
      </c>
      <c r="H847" s="7" t="s">
        <v>2273</v>
      </c>
      <c r="I847" s="7"/>
      <c r="J847" s="7" t="s">
        <v>1811</v>
      </c>
      <c r="K847" s="7"/>
      <c r="L847" s="4"/>
      <c r="M847" s="4"/>
      <c r="N847" s="4"/>
      <c r="O847" s="4"/>
      <c r="P847" s="4"/>
      <c r="Q847" s="4"/>
      <c r="R847" s="4"/>
      <c r="S847" s="4"/>
      <c r="T847" s="4"/>
    </row>
    <row r="848">
      <c r="A848" s="7" t="s">
        <v>990</v>
      </c>
      <c r="B848" s="7" t="s">
        <v>1886</v>
      </c>
      <c r="C848" s="7" t="s">
        <v>2274</v>
      </c>
      <c r="D848" s="7" t="s">
        <v>1817</v>
      </c>
      <c r="E848" s="7" t="s">
        <v>1811</v>
      </c>
      <c r="F848" s="7" t="s">
        <v>1811</v>
      </c>
      <c r="G848" s="7" t="s">
        <v>1818</v>
      </c>
      <c r="H848" s="7" t="s">
        <v>2273</v>
      </c>
      <c r="I848" s="7"/>
      <c r="J848" s="7" t="s">
        <v>1811</v>
      </c>
      <c r="K848" s="7"/>
      <c r="L848" s="4"/>
      <c r="M848" s="4"/>
      <c r="N848" s="4"/>
      <c r="O848" s="4"/>
      <c r="P848" s="4"/>
      <c r="Q848" s="4"/>
      <c r="R848" s="4"/>
      <c r="S848" s="4"/>
      <c r="T848" s="4"/>
    </row>
    <row r="849">
      <c r="A849" s="7" t="s">
        <v>991</v>
      </c>
      <c r="B849" s="7" t="s">
        <v>1886</v>
      </c>
      <c r="C849" s="7" t="s">
        <v>2274</v>
      </c>
      <c r="D849" s="7" t="s">
        <v>1817</v>
      </c>
      <c r="E849" s="7" t="s">
        <v>1811</v>
      </c>
      <c r="F849" s="7" t="s">
        <v>1811</v>
      </c>
      <c r="G849" s="7" t="s">
        <v>1818</v>
      </c>
      <c r="H849" s="7" t="s">
        <v>2273</v>
      </c>
      <c r="I849" s="7"/>
      <c r="J849" s="7" t="s">
        <v>1811</v>
      </c>
      <c r="K849" s="7"/>
      <c r="L849" s="4"/>
      <c r="M849" s="4"/>
      <c r="N849" s="4"/>
      <c r="O849" s="4"/>
      <c r="P849" s="4"/>
      <c r="Q849" s="4"/>
      <c r="R849" s="4"/>
      <c r="S849" s="4"/>
      <c r="T849" s="4"/>
    </row>
    <row r="850">
      <c r="A850" s="7" t="s">
        <v>992</v>
      </c>
      <c r="B850" s="7" t="s">
        <v>1809</v>
      </c>
      <c r="C850" s="7" t="s">
        <v>1810</v>
      </c>
      <c r="D850" s="7" t="s">
        <v>1817</v>
      </c>
      <c r="E850" s="7" t="s">
        <v>1817</v>
      </c>
      <c r="F850" s="7" t="s">
        <v>1811</v>
      </c>
      <c r="G850" s="7" t="s">
        <v>1823</v>
      </c>
      <c r="H850" s="7" t="s">
        <v>2275</v>
      </c>
      <c r="I850" s="7"/>
      <c r="J850" s="7" t="s">
        <v>1811</v>
      </c>
      <c r="K850" s="7"/>
      <c r="L850" s="4"/>
      <c r="M850" s="4"/>
      <c r="N850" s="4"/>
      <c r="O850" s="4"/>
      <c r="P850" s="4"/>
      <c r="Q850" s="4"/>
      <c r="R850" s="4"/>
      <c r="S850" s="4"/>
      <c r="T850" s="4"/>
    </row>
    <row r="851">
      <c r="A851" s="7" t="s">
        <v>993</v>
      </c>
      <c r="B851" s="7" t="s">
        <v>1809</v>
      </c>
      <c r="C851" s="7" t="s">
        <v>1810</v>
      </c>
      <c r="D851" s="7" t="s">
        <v>1817</v>
      </c>
      <c r="E851" s="7" t="s">
        <v>1817</v>
      </c>
      <c r="F851" s="7" t="s">
        <v>1811</v>
      </c>
      <c r="G851" s="7" t="s">
        <v>1823</v>
      </c>
      <c r="H851" s="7" t="s">
        <v>2275</v>
      </c>
      <c r="I851" s="7"/>
      <c r="J851" s="7" t="s">
        <v>1811</v>
      </c>
      <c r="K851" s="7"/>
      <c r="L851" s="4"/>
      <c r="M851" s="4"/>
      <c r="N851" s="4"/>
      <c r="O851" s="4"/>
      <c r="P851" s="4"/>
      <c r="Q851" s="4"/>
      <c r="R851" s="4"/>
      <c r="S851" s="4"/>
      <c r="T851" s="4"/>
    </row>
    <row r="852">
      <c r="A852" s="7" t="s">
        <v>994</v>
      </c>
      <c r="B852" s="7" t="s">
        <v>1809</v>
      </c>
      <c r="C852" s="7" t="s">
        <v>1810</v>
      </c>
      <c r="D852" s="7" t="s">
        <v>1817</v>
      </c>
      <c r="E852" s="7" t="s">
        <v>1817</v>
      </c>
      <c r="F852" s="7" t="s">
        <v>1811</v>
      </c>
      <c r="G852" s="7" t="s">
        <v>1823</v>
      </c>
      <c r="H852" s="7" t="s">
        <v>2275</v>
      </c>
      <c r="I852" s="7"/>
      <c r="J852" s="7" t="s">
        <v>1811</v>
      </c>
      <c r="K852" s="7"/>
      <c r="L852" s="4"/>
      <c r="M852" s="4"/>
      <c r="N852" s="4"/>
      <c r="O852" s="4"/>
      <c r="P852" s="4"/>
      <c r="Q852" s="4"/>
      <c r="R852" s="4"/>
      <c r="S852" s="4"/>
      <c r="T852" s="4"/>
    </row>
    <row r="853">
      <c r="A853" s="7" t="s">
        <v>995</v>
      </c>
      <c r="B853" s="7" t="s">
        <v>1815</v>
      </c>
      <c r="C853" s="7" t="s">
        <v>1816</v>
      </c>
      <c r="D853" s="7" t="s">
        <v>1817</v>
      </c>
      <c r="E853" s="7" t="s">
        <v>1817</v>
      </c>
      <c r="F853" s="7" t="s">
        <v>1811</v>
      </c>
      <c r="G853" s="7" t="s">
        <v>1818</v>
      </c>
      <c r="H853" s="7" t="s">
        <v>2275</v>
      </c>
      <c r="I853" s="7" t="s">
        <v>1814</v>
      </c>
      <c r="J853" s="7" t="s">
        <v>1811</v>
      </c>
      <c r="K853" s="7"/>
      <c r="L853" s="4"/>
      <c r="M853" s="4"/>
      <c r="N853" s="4"/>
      <c r="O853" s="4"/>
      <c r="P853" s="4"/>
      <c r="Q853" s="4"/>
      <c r="R853" s="4"/>
      <c r="S853" s="4"/>
      <c r="T853" s="4"/>
    </row>
    <row r="854">
      <c r="A854" s="7" t="s">
        <v>996</v>
      </c>
      <c r="B854" s="7" t="s">
        <v>1809</v>
      </c>
      <c r="C854" s="7" t="s">
        <v>1810</v>
      </c>
      <c r="D854" s="7" t="s">
        <v>1811</v>
      </c>
      <c r="E854" s="7" t="s">
        <v>1811</v>
      </c>
      <c r="F854" s="7" t="s">
        <v>1811</v>
      </c>
      <c r="G854" s="7" t="s">
        <v>1818</v>
      </c>
      <c r="H854" s="7" t="s">
        <v>2276</v>
      </c>
      <c r="I854" s="7"/>
      <c r="J854" s="7" t="s">
        <v>1811</v>
      </c>
      <c r="K854" s="7"/>
      <c r="L854" s="4"/>
      <c r="M854" s="4"/>
      <c r="N854" s="4"/>
      <c r="O854" s="4"/>
      <c r="P854" s="4"/>
      <c r="Q854" s="4"/>
      <c r="R854" s="4"/>
      <c r="S854" s="4"/>
      <c r="T854" s="4"/>
    </row>
    <row r="855">
      <c r="A855" s="7" t="s">
        <v>997</v>
      </c>
      <c r="B855" s="7" t="s">
        <v>1809</v>
      </c>
      <c r="C855" s="7" t="s">
        <v>1810</v>
      </c>
      <c r="D855" s="7" t="s">
        <v>1811</v>
      </c>
      <c r="E855" s="7" t="s">
        <v>1811</v>
      </c>
      <c r="F855" s="7" t="s">
        <v>1811</v>
      </c>
      <c r="G855" s="7" t="s">
        <v>1818</v>
      </c>
      <c r="H855" s="7" t="s">
        <v>2276</v>
      </c>
      <c r="I855" s="7"/>
      <c r="J855" s="7" t="s">
        <v>1811</v>
      </c>
      <c r="K855" s="7"/>
      <c r="L855" s="4"/>
      <c r="M855" s="4"/>
      <c r="N855" s="4"/>
      <c r="O855" s="4"/>
      <c r="P855" s="4"/>
      <c r="Q855" s="4"/>
      <c r="R855" s="4"/>
      <c r="S855" s="4"/>
      <c r="T855" s="4"/>
    </row>
    <row r="856">
      <c r="A856" s="7" t="s">
        <v>998</v>
      </c>
      <c r="B856" s="7" t="s">
        <v>1899</v>
      </c>
      <c r="C856" s="7" t="s">
        <v>2277</v>
      </c>
      <c r="D856" s="7" t="s">
        <v>1817</v>
      </c>
      <c r="E856" s="7" t="s">
        <v>1817</v>
      </c>
      <c r="F856" s="7" t="s">
        <v>1811</v>
      </c>
      <c r="G856" s="7" t="s">
        <v>1823</v>
      </c>
      <c r="H856" s="7" t="s">
        <v>2278</v>
      </c>
      <c r="I856" s="7"/>
      <c r="J856" s="7" t="s">
        <v>1811</v>
      </c>
      <c r="K856" s="7"/>
      <c r="L856" s="4"/>
      <c r="M856" s="4"/>
      <c r="N856" s="4"/>
      <c r="O856" s="4"/>
      <c r="P856" s="4"/>
      <c r="Q856" s="4"/>
      <c r="R856" s="4"/>
      <c r="S856" s="4"/>
      <c r="T856" s="4"/>
    </row>
    <row r="857">
      <c r="A857" s="7" t="s">
        <v>999</v>
      </c>
      <c r="B857" s="7" t="s">
        <v>1899</v>
      </c>
      <c r="C857" s="7" t="s">
        <v>2277</v>
      </c>
      <c r="D857" s="7" t="s">
        <v>1817</v>
      </c>
      <c r="E857" s="7" t="s">
        <v>1817</v>
      </c>
      <c r="F857" s="7" t="s">
        <v>1811</v>
      </c>
      <c r="G857" s="7" t="s">
        <v>1823</v>
      </c>
      <c r="H857" s="7" t="s">
        <v>2278</v>
      </c>
      <c r="I857" s="7"/>
      <c r="J857" s="7" t="s">
        <v>1811</v>
      </c>
      <c r="K857" s="7"/>
      <c r="L857" s="4"/>
      <c r="M857" s="4"/>
      <c r="N857" s="4"/>
      <c r="O857" s="4"/>
      <c r="P857" s="4"/>
      <c r="Q857" s="4"/>
      <c r="R857" s="4"/>
      <c r="S857" s="4"/>
      <c r="T857" s="4"/>
    </row>
    <row r="858">
      <c r="A858" s="7" t="s">
        <v>1000</v>
      </c>
      <c r="B858" s="7" t="s">
        <v>1899</v>
      </c>
      <c r="C858" s="7" t="s">
        <v>2277</v>
      </c>
      <c r="D858" s="7" t="s">
        <v>1817</v>
      </c>
      <c r="E858" s="7" t="s">
        <v>1817</v>
      </c>
      <c r="F858" s="7" t="s">
        <v>1811</v>
      </c>
      <c r="G858" s="7" t="s">
        <v>1823</v>
      </c>
      <c r="H858" s="7" t="s">
        <v>2278</v>
      </c>
      <c r="I858" s="7"/>
      <c r="J858" s="7" t="s">
        <v>1811</v>
      </c>
      <c r="K858" s="7"/>
      <c r="L858" s="4"/>
      <c r="M858" s="4"/>
      <c r="N858" s="4"/>
      <c r="O858" s="4"/>
      <c r="P858" s="4"/>
      <c r="Q858" s="4"/>
      <c r="R858" s="4"/>
      <c r="S858" s="4"/>
      <c r="T858" s="4"/>
    </row>
    <row r="859">
      <c r="A859" s="7" t="s">
        <v>1001</v>
      </c>
      <c r="B859" s="7" t="s">
        <v>1886</v>
      </c>
      <c r="C859" s="7" t="s">
        <v>2279</v>
      </c>
      <c r="D859" s="7" t="s">
        <v>1817</v>
      </c>
      <c r="E859" s="7" t="s">
        <v>1811</v>
      </c>
      <c r="F859" s="7" t="s">
        <v>1811</v>
      </c>
      <c r="G859" s="7" t="s">
        <v>1818</v>
      </c>
      <c r="H859" s="7" t="s">
        <v>2278</v>
      </c>
      <c r="I859" s="7"/>
      <c r="J859" s="7" t="s">
        <v>1811</v>
      </c>
      <c r="K859" s="7"/>
      <c r="L859" s="4"/>
      <c r="M859" s="4"/>
      <c r="N859" s="4"/>
      <c r="O859" s="4"/>
      <c r="P859" s="4"/>
      <c r="Q859" s="4"/>
      <c r="R859" s="4"/>
      <c r="S859" s="4"/>
      <c r="T859" s="4"/>
    </row>
    <row r="860">
      <c r="A860" s="7" t="s">
        <v>1002</v>
      </c>
      <c r="B860" s="7" t="s">
        <v>1886</v>
      </c>
      <c r="C860" s="7" t="s">
        <v>2280</v>
      </c>
      <c r="D860" s="7" t="s">
        <v>1817</v>
      </c>
      <c r="E860" s="7" t="s">
        <v>1811</v>
      </c>
      <c r="F860" s="7" t="s">
        <v>1811</v>
      </c>
      <c r="G860" s="7" t="s">
        <v>1818</v>
      </c>
      <c r="H860" s="7" t="s">
        <v>2281</v>
      </c>
      <c r="I860" s="7"/>
      <c r="J860" s="7" t="s">
        <v>1811</v>
      </c>
      <c r="K860" s="7"/>
      <c r="L860" s="4"/>
      <c r="M860" s="4"/>
      <c r="N860" s="4"/>
      <c r="O860" s="4"/>
      <c r="P860" s="4"/>
      <c r="Q860" s="4"/>
      <c r="R860" s="4"/>
      <c r="S860" s="4"/>
      <c r="T860" s="4"/>
    </row>
    <row r="861">
      <c r="A861" s="7" t="s">
        <v>1003</v>
      </c>
      <c r="B861" s="7" t="s">
        <v>1886</v>
      </c>
      <c r="C861" s="7" t="s">
        <v>2280</v>
      </c>
      <c r="D861" s="7" t="s">
        <v>1817</v>
      </c>
      <c r="E861" s="7" t="s">
        <v>1811</v>
      </c>
      <c r="F861" s="7" t="s">
        <v>1811</v>
      </c>
      <c r="G861" s="7" t="s">
        <v>1818</v>
      </c>
      <c r="H861" s="7" t="s">
        <v>2281</v>
      </c>
      <c r="I861" s="7"/>
      <c r="J861" s="7" t="s">
        <v>1811</v>
      </c>
      <c r="K861" s="7"/>
      <c r="L861" s="4"/>
      <c r="M861" s="4"/>
      <c r="N861" s="4"/>
      <c r="O861" s="4"/>
      <c r="P861" s="4"/>
      <c r="Q861" s="4"/>
      <c r="R861" s="4"/>
      <c r="S861" s="4"/>
      <c r="T861" s="4"/>
    </row>
    <row r="862">
      <c r="A862" s="7" t="s">
        <v>1004</v>
      </c>
      <c r="B862" s="7" t="s">
        <v>1899</v>
      </c>
      <c r="C862" s="7" t="s">
        <v>2280</v>
      </c>
      <c r="D862" s="7" t="s">
        <v>1817</v>
      </c>
      <c r="E862" s="7" t="s">
        <v>1817</v>
      </c>
      <c r="F862" s="7" t="s">
        <v>1811</v>
      </c>
      <c r="G862" s="7" t="s">
        <v>1823</v>
      </c>
      <c r="H862" s="7" t="s">
        <v>2281</v>
      </c>
      <c r="I862" s="7"/>
      <c r="J862" s="7" t="s">
        <v>1811</v>
      </c>
      <c r="K862" s="7"/>
      <c r="L862" s="4"/>
      <c r="M862" s="4"/>
      <c r="N862" s="4"/>
      <c r="O862" s="4"/>
      <c r="P862" s="4"/>
      <c r="Q862" s="4"/>
      <c r="R862" s="4"/>
      <c r="S862" s="4"/>
      <c r="T862" s="4"/>
    </row>
    <row r="863">
      <c r="A863" s="7" t="s">
        <v>1005</v>
      </c>
      <c r="B863" s="7" t="s">
        <v>1899</v>
      </c>
      <c r="C863" s="7" t="s">
        <v>2280</v>
      </c>
      <c r="D863" s="7" t="s">
        <v>1817</v>
      </c>
      <c r="E863" s="7" t="s">
        <v>1817</v>
      </c>
      <c r="F863" s="7" t="s">
        <v>1811</v>
      </c>
      <c r="G863" s="7" t="s">
        <v>1823</v>
      </c>
      <c r="H863" s="7" t="s">
        <v>2281</v>
      </c>
      <c r="I863" s="7"/>
      <c r="J863" s="7" t="s">
        <v>1811</v>
      </c>
      <c r="K863" s="7"/>
      <c r="L863" s="4"/>
      <c r="M863" s="4"/>
      <c r="N863" s="4"/>
      <c r="O863" s="4"/>
      <c r="P863" s="4"/>
      <c r="Q863" s="4"/>
      <c r="R863" s="4"/>
      <c r="S863" s="4"/>
      <c r="T863" s="4"/>
    </row>
    <row r="864">
      <c r="A864" s="7" t="s">
        <v>1006</v>
      </c>
      <c r="B864" s="7" t="s">
        <v>1899</v>
      </c>
      <c r="C864" s="7" t="s">
        <v>2280</v>
      </c>
      <c r="D864" s="7" t="s">
        <v>1817</v>
      </c>
      <c r="E864" s="7" t="s">
        <v>1817</v>
      </c>
      <c r="F864" s="7" t="s">
        <v>1811</v>
      </c>
      <c r="G864" s="7" t="s">
        <v>1823</v>
      </c>
      <c r="H864" s="7" t="s">
        <v>2281</v>
      </c>
      <c r="I864" s="7"/>
      <c r="J864" s="7" t="s">
        <v>1811</v>
      </c>
      <c r="K864" s="7"/>
      <c r="L864" s="4"/>
      <c r="M864" s="4"/>
      <c r="N864" s="4"/>
      <c r="O864" s="4"/>
      <c r="P864" s="4"/>
      <c r="Q864" s="4"/>
      <c r="R864" s="4"/>
      <c r="S864" s="4"/>
      <c r="T864" s="4"/>
    </row>
    <row r="865">
      <c r="A865" s="7" t="s">
        <v>1007</v>
      </c>
      <c r="B865" s="7" t="s">
        <v>1882</v>
      </c>
      <c r="C865" s="7" t="s">
        <v>1883</v>
      </c>
      <c r="D865" s="7" t="s">
        <v>1817</v>
      </c>
      <c r="E865" s="7" t="s">
        <v>1817</v>
      </c>
      <c r="F865" s="7" t="s">
        <v>1811</v>
      </c>
      <c r="G865" s="7" t="s">
        <v>1823</v>
      </c>
      <c r="H865" s="7" t="s">
        <v>2282</v>
      </c>
      <c r="I865" s="7"/>
      <c r="J865" s="7" t="s">
        <v>1811</v>
      </c>
      <c r="K865" s="7"/>
      <c r="L865" s="4"/>
      <c r="M865" s="4"/>
      <c r="N865" s="4"/>
      <c r="O865" s="4"/>
      <c r="P865" s="4"/>
      <c r="Q865" s="4"/>
      <c r="R865" s="4"/>
      <c r="S865" s="4"/>
      <c r="T865" s="4"/>
    </row>
    <row r="866">
      <c r="A866" s="7" t="s">
        <v>1008</v>
      </c>
      <c r="B866" s="7" t="s">
        <v>1882</v>
      </c>
      <c r="C866" s="7" t="s">
        <v>1883</v>
      </c>
      <c r="D866" s="7" t="s">
        <v>1817</v>
      </c>
      <c r="E866" s="7" t="s">
        <v>1817</v>
      </c>
      <c r="F866" s="7" t="s">
        <v>1811</v>
      </c>
      <c r="G866" s="7" t="s">
        <v>1823</v>
      </c>
      <c r="H866" s="7" t="s">
        <v>2282</v>
      </c>
      <c r="I866" s="7"/>
      <c r="J866" s="7" t="s">
        <v>1811</v>
      </c>
      <c r="K866" s="7"/>
      <c r="L866" s="4"/>
      <c r="M866" s="4"/>
      <c r="N866" s="4"/>
      <c r="O866" s="4"/>
      <c r="P866" s="4"/>
      <c r="Q866" s="4"/>
      <c r="R866" s="4"/>
      <c r="S866" s="4"/>
      <c r="T866" s="4"/>
    </row>
    <row r="867">
      <c r="A867" s="7" t="s">
        <v>1009</v>
      </c>
      <c r="B867" s="7" t="s">
        <v>1882</v>
      </c>
      <c r="C867" s="7" t="s">
        <v>1883</v>
      </c>
      <c r="D867" s="7" t="s">
        <v>1817</v>
      </c>
      <c r="E867" s="7" t="s">
        <v>1811</v>
      </c>
      <c r="F867" s="7" t="s">
        <v>1811</v>
      </c>
      <c r="G867" s="7" t="s">
        <v>1818</v>
      </c>
      <c r="H867" s="7" t="s">
        <v>2282</v>
      </c>
      <c r="I867" s="7"/>
      <c r="J867" s="7" t="s">
        <v>1811</v>
      </c>
      <c r="K867" s="7"/>
      <c r="L867" s="4"/>
      <c r="M867" s="4"/>
      <c r="N867" s="4"/>
      <c r="O867" s="4"/>
      <c r="P867" s="4"/>
      <c r="Q867" s="4"/>
      <c r="R867" s="4"/>
      <c r="S867" s="4"/>
      <c r="T867" s="4"/>
    </row>
    <row r="868">
      <c r="A868" s="7" t="s">
        <v>1010</v>
      </c>
      <c r="B868" s="7" t="s">
        <v>1882</v>
      </c>
      <c r="C868" s="7" t="s">
        <v>1883</v>
      </c>
      <c r="D868" s="7" t="s">
        <v>1817</v>
      </c>
      <c r="E868" s="7" t="s">
        <v>1817</v>
      </c>
      <c r="F868" s="7" t="s">
        <v>1811</v>
      </c>
      <c r="G868" s="7" t="s">
        <v>1823</v>
      </c>
      <c r="H868" s="7" t="s">
        <v>2282</v>
      </c>
      <c r="I868" s="7"/>
      <c r="J868" s="7" t="s">
        <v>1811</v>
      </c>
      <c r="K868" s="7"/>
      <c r="L868" s="4"/>
      <c r="M868" s="4"/>
      <c r="N868" s="4"/>
      <c r="O868" s="4"/>
      <c r="P868" s="4"/>
      <c r="Q868" s="4"/>
      <c r="R868" s="4"/>
      <c r="S868" s="4"/>
      <c r="T868" s="4"/>
    </row>
    <row r="869">
      <c r="A869" s="7" t="s">
        <v>1011</v>
      </c>
      <c r="B869" s="7" t="s">
        <v>1886</v>
      </c>
      <c r="C869" s="7" t="s">
        <v>2283</v>
      </c>
      <c r="D869" s="7" t="s">
        <v>1817</v>
      </c>
      <c r="E869" s="7" t="s">
        <v>1811</v>
      </c>
      <c r="F869" s="7" t="s">
        <v>1811</v>
      </c>
      <c r="G869" s="7" t="s">
        <v>1818</v>
      </c>
      <c r="H869" s="7" t="s">
        <v>2282</v>
      </c>
      <c r="I869" s="7"/>
      <c r="J869" s="7" t="s">
        <v>1811</v>
      </c>
      <c r="K869" s="7"/>
      <c r="L869" s="4"/>
      <c r="M869" s="4"/>
      <c r="N869" s="4"/>
      <c r="O869" s="4"/>
      <c r="P869" s="4"/>
      <c r="Q869" s="4"/>
      <c r="R869" s="4"/>
      <c r="S869" s="4"/>
      <c r="T869" s="4"/>
    </row>
    <row r="870">
      <c r="A870" s="7" t="s">
        <v>1012</v>
      </c>
      <c r="B870" s="7" t="s">
        <v>1886</v>
      </c>
      <c r="C870" s="7" t="s">
        <v>2283</v>
      </c>
      <c r="D870" s="7" t="s">
        <v>1817</v>
      </c>
      <c r="E870" s="7" t="s">
        <v>1811</v>
      </c>
      <c r="F870" s="7" t="s">
        <v>1811</v>
      </c>
      <c r="G870" s="7" t="s">
        <v>1818</v>
      </c>
      <c r="H870" s="7" t="s">
        <v>2282</v>
      </c>
      <c r="I870" s="7"/>
      <c r="J870" s="7" t="s">
        <v>1811</v>
      </c>
      <c r="K870" s="7"/>
      <c r="L870" s="4"/>
      <c r="M870" s="4"/>
      <c r="N870" s="4"/>
      <c r="O870" s="4"/>
      <c r="P870" s="4"/>
      <c r="Q870" s="4"/>
      <c r="R870" s="4"/>
      <c r="S870" s="4"/>
      <c r="T870" s="4"/>
    </row>
    <row r="871">
      <c r="A871" s="7" t="s">
        <v>1013</v>
      </c>
      <c r="B871" s="7" t="s">
        <v>1852</v>
      </c>
      <c r="C871" s="7" t="s">
        <v>2161</v>
      </c>
      <c r="D871" s="7" t="s">
        <v>1817</v>
      </c>
      <c r="E871" s="7" t="s">
        <v>1817</v>
      </c>
      <c r="F871" s="7" t="s">
        <v>1811</v>
      </c>
      <c r="G871" s="7" t="s">
        <v>1823</v>
      </c>
      <c r="H871" s="7" t="s">
        <v>2284</v>
      </c>
      <c r="I871" s="7"/>
      <c r="J871" s="7" t="s">
        <v>1811</v>
      </c>
      <c r="K871" s="7"/>
      <c r="L871" s="4"/>
      <c r="M871" s="4"/>
      <c r="N871" s="4"/>
      <c r="O871" s="4"/>
      <c r="P871" s="4"/>
      <c r="Q871" s="4"/>
      <c r="R871" s="4"/>
      <c r="S871" s="4"/>
      <c r="T871" s="4"/>
    </row>
    <row r="872">
      <c r="A872" s="7" t="s">
        <v>1014</v>
      </c>
      <c r="B872" s="7" t="s">
        <v>1852</v>
      </c>
      <c r="C872" s="7" t="s">
        <v>2161</v>
      </c>
      <c r="D872" s="7" t="s">
        <v>1817</v>
      </c>
      <c r="E872" s="7" t="s">
        <v>1817</v>
      </c>
      <c r="F872" s="7" t="s">
        <v>1811</v>
      </c>
      <c r="G872" s="7" t="s">
        <v>1823</v>
      </c>
      <c r="H872" s="7" t="s">
        <v>2284</v>
      </c>
      <c r="I872" s="7"/>
      <c r="J872" s="7" t="s">
        <v>1811</v>
      </c>
      <c r="K872" s="7"/>
      <c r="L872" s="4"/>
      <c r="M872" s="4"/>
      <c r="N872" s="4"/>
      <c r="O872" s="4"/>
      <c r="P872" s="4"/>
      <c r="Q872" s="4"/>
      <c r="R872" s="4"/>
      <c r="S872" s="4"/>
      <c r="T872" s="4"/>
    </row>
    <row r="873">
      <c r="A873" s="7" t="s">
        <v>1015</v>
      </c>
      <c r="B873" s="7" t="s">
        <v>1852</v>
      </c>
      <c r="C873" s="7" t="s">
        <v>2161</v>
      </c>
      <c r="D873" s="7" t="s">
        <v>1817</v>
      </c>
      <c r="E873" s="7" t="s">
        <v>1817</v>
      </c>
      <c r="F873" s="7" t="s">
        <v>1811</v>
      </c>
      <c r="G873" s="7" t="s">
        <v>1823</v>
      </c>
      <c r="H873" s="7" t="s">
        <v>2284</v>
      </c>
      <c r="I873" s="7"/>
      <c r="J873" s="7" t="s">
        <v>1811</v>
      </c>
      <c r="K873" s="7"/>
      <c r="L873" s="4"/>
      <c r="M873" s="4"/>
      <c r="N873" s="4"/>
      <c r="O873" s="4"/>
      <c r="P873" s="4"/>
      <c r="Q873" s="4"/>
      <c r="R873" s="4"/>
      <c r="S873" s="4"/>
      <c r="T873" s="4"/>
    </row>
    <row r="874">
      <c r="A874" s="7" t="s">
        <v>1016</v>
      </c>
      <c r="B874" s="7" t="s">
        <v>1877</v>
      </c>
      <c r="C874" s="7" t="s">
        <v>1928</v>
      </c>
      <c r="D874" s="7" t="s">
        <v>1817</v>
      </c>
      <c r="E874" s="7" t="s">
        <v>1817</v>
      </c>
      <c r="F874" s="7" t="s">
        <v>1811</v>
      </c>
      <c r="G874" s="7" t="s">
        <v>1823</v>
      </c>
      <c r="H874" s="7" t="s">
        <v>2285</v>
      </c>
      <c r="I874" s="7"/>
      <c r="J874" s="7" t="s">
        <v>1811</v>
      </c>
      <c r="K874" s="7"/>
      <c r="L874" s="4"/>
      <c r="M874" s="4"/>
      <c r="N874" s="4"/>
      <c r="O874" s="4"/>
      <c r="P874" s="4"/>
      <c r="Q874" s="4"/>
      <c r="R874" s="4"/>
      <c r="S874" s="4"/>
      <c r="T874" s="4"/>
    </row>
    <row r="875">
      <c r="A875" s="7" t="s">
        <v>1017</v>
      </c>
      <c r="B875" s="7" t="s">
        <v>1877</v>
      </c>
      <c r="C875" s="7" t="s">
        <v>1928</v>
      </c>
      <c r="D875" s="7" t="s">
        <v>1817</v>
      </c>
      <c r="E875" s="7" t="s">
        <v>1817</v>
      </c>
      <c r="F875" s="7" t="s">
        <v>1811</v>
      </c>
      <c r="G875" s="7" t="s">
        <v>1823</v>
      </c>
      <c r="H875" s="7" t="s">
        <v>2285</v>
      </c>
      <c r="I875" s="7"/>
      <c r="J875" s="7" t="s">
        <v>1811</v>
      </c>
      <c r="K875" s="7"/>
      <c r="L875" s="4"/>
      <c r="M875" s="4"/>
      <c r="N875" s="4"/>
      <c r="O875" s="4"/>
      <c r="P875" s="4"/>
      <c r="Q875" s="4"/>
      <c r="R875" s="4"/>
      <c r="S875" s="4"/>
      <c r="T875" s="4"/>
    </row>
    <row r="876">
      <c r="A876" s="7" t="s">
        <v>1018</v>
      </c>
      <c r="B876" s="7" t="s">
        <v>1877</v>
      </c>
      <c r="C876" s="7" t="s">
        <v>1928</v>
      </c>
      <c r="D876" s="7" t="s">
        <v>1817</v>
      </c>
      <c r="E876" s="7" t="s">
        <v>1817</v>
      </c>
      <c r="F876" s="7" t="s">
        <v>1811</v>
      </c>
      <c r="G876" s="7" t="s">
        <v>1823</v>
      </c>
      <c r="H876" s="7" t="s">
        <v>2285</v>
      </c>
      <c r="I876" s="7"/>
      <c r="J876" s="7" t="s">
        <v>1811</v>
      </c>
      <c r="K876" s="7"/>
      <c r="L876" s="4"/>
      <c r="M876" s="4"/>
      <c r="N876" s="4"/>
      <c r="O876" s="4"/>
      <c r="P876" s="4"/>
      <c r="Q876" s="4"/>
      <c r="R876" s="4"/>
      <c r="S876" s="4"/>
      <c r="T876" s="4"/>
    </row>
    <row r="877">
      <c r="A877" s="7" t="s">
        <v>1019</v>
      </c>
      <c r="B877" s="7" t="s">
        <v>1849</v>
      </c>
      <c r="C877" s="7" t="s">
        <v>2286</v>
      </c>
      <c r="D877" s="7" t="s">
        <v>1817</v>
      </c>
      <c r="E877" s="7" t="s">
        <v>1817</v>
      </c>
      <c r="F877" s="7" t="s">
        <v>1811</v>
      </c>
      <c r="G877" s="7" t="s">
        <v>1823</v>
      </c>
      <c r="H877" s="7" t="s">
        <v>2287</v>
      </c>
      <c r="I877" s="7"/>
      <c r="J877" s="7" t="s">
        <v>1811</v>
      </c>
      <c r="K877" s="7"/>
      <c r="L877" s="4"/>
      <c r="M877" s="4"/>
      <c r="N877" s="4"/>
      <c r="O877" s="4"/>
      <c r="P877" s="4"/>
      <c r="Q877" s="4"/>
      <c r="R877" s="4"/>
      <c r="S877" s="4"/>
      <c r="T877" s="4"/>
    </row>
    <row r="878">
      <c r="A878" s="7" t="s">
        <v>1020</v>
      </c>
      <c r="B878" s="7" t="s">
        <v>1849</v>
      </c>
      <c r="C878" s="7" t="s">
        <v>2286</v>
      </c>
      <c r="D878" s="7" t="s">
        <v>1817</v>
      </c>
      <c r="E878" s="7" t="s">
        <v>1817</v>
      </c>
      <c r="F878" s="7" t="s">
        <v>1811</v>
      </c>
      <c r="G878" s="7" t="s">
        <v>1823</v>
      </c>
      <c r="H878" s="7" t="s">
        <v>2287</v>
      </c>
      <c r="I878" s="7"/>
      <c r="J878" s="7" t="s">
        <v>1811</v>
      </c>
      <c r="K878" s="7"/>
      <c r="L878" s="4"/>
      <c r="M878" s="4"/>
      <c r="N878" s="4"/>
      <c r="O878" s="4"/>
      <c r="P878" s="4"/>
      <c r="Q878" s="4"/>
      <c r="R878" s="4"/>
      <c r="S878" s="4"/>
      <c r="T878" s="4"/>
    </row>
    <row r="879">
      <c r="A879" s="7" t="s">
        <v>1021</v>
      </c>
      <c r="B879" s="7" t="s">
        <v>1849</v>
      </c>
      <c r="C879" s="7" t="s">
        <v>2286</v>
      </c>
      <c r="D879" s="7" t="s">
        <v>1817</v>
      </c>
      <c r="E879" s="7" t="s">
        <v>1817</v>
      </c>
      <c r="F879" s="7" t="s">
        <v>1811</v>
      </c>
      <c r="G879" s="7" t="s">
        <v>1823</v>
      </c>
      <c r="H879" s="7" t="s">
        <v>2287</v>
      </c>
      <c r="I879" s="7"/>
      <c r="J879" s="7" t="s">
        <v>1811</v>
      </c>
      <c r="K879" s="7"/>
      <c r="L879" s="4"/>
      <c r="M879" s="4"/>
      <c r="N879" s="4"/>
      <c r="O879" s="4"/>
      <c r="P879" s="4"/>
      <c r="Q879" s="4"/>
      <c r="R879" s="4"/>
      <c r="S879" s="4"/>
      <c r="T879" s="4"/>
    </row>
    <row r="880">
      <c r="A880" s="7" t="s">
        <v>1022</v>
      </c>
      <c r="B880" s="7" t="s">
        <v>1899</v>
      </c>
      <c r="C880" s="7" t="s">
        <v>2029</v>
      </c>
      <c r="D880" s="7" t="s">
        <v>1817</v>
      </c>
      <c r="E880" s="7" t="s">
        <v>1817</v>
      </c>
      <c r="F880" s="7" t="s">
        <v>1811</v>
      </c>
      <c r="G880" s="7" t="s">
        <v>1823</v>
      </c>
      <c r="H880" s="7" t="s">
        <v>2288</v>
      </c>
      <c r="I880" s="7"/>
      <c r="J880" s="7" t="s">
        <v>1811</v>
      </c>
      <c r="K880" s="7"/>
      <c r="L880" s="4"/>
      <c r="M880" s="4"/>
      <c r="N880" s="4"/>
      <c r="O880" s="4"/>
      <c r="P880" s="4"/>
      <c r="Q880" s="4"/>
      <c r="R880" s="4"/>
      <c r="S880" s="4"/>
      <c r="T880" s="4"/>
    </row>
    <row r="881">
      <c r="A881" s="7" t="s">
        <v>1023</v>
      </c>
      <c r="B881" s="7" t="s">
        <v>1899</v>
      </c>
      <c r="C881" s="7" t="s">
        <v>2029</v>
      </c>
      <c r="D881" s="7" t="s">
        <v>1817</v>
      </c>
      <c r="E881" s="7" t="s">
        <v>1817</v>
      </c>
      <c r="F881" s="7" t="s">
        <v>1811</v>
      </c>
      <c r="G881" s="7" t="s">
        <v>1823</v>
      </c>
      <c r="H881" s="7" t="s">
        <v>2289</v>
      </c>
      <c r="I881" s="7"/>
      <c r="J881" s="7" t="s">
        <v>1811</v>
      </c>
      <c r="K881" s="7"/>
      <c r="L881" s="4"/>
      <c r="M881" s="4"/>
      <c r="N881" s="4"/>
      <c r="O881" s="4"/>
      <c r="P881" s="4"/>
      <c r="Q881" s="4"/>
      <c r="R881" s="4"/>
      <c r="S881" s="4"/>
      <c r="T881" s="4"/>
    </row>
    <row r="882">
      <c r="A882" s="7" t="s">
        <v>1024</v>
      </c>
      <c r="B882" s="7" t="s">
        <v>1899</v>
      </c>
      <c r="C882" s="7" t="s">
        <v>2029</v>
      </c>
      <c r="D882" s="7" t="s">
        <v>1817</v>
      </c>
      <c r="E882" s="7" t="s">
        <v>1817</v>
      </c>
      <c r="F882" s="7" t="s">
        <v>1811</v>
      </c>
      <c r="G882" s="7" t="s">
        <v>1823</v>
      </c>
      <c r="H882" s="7" t="s">
        <v>2289</v>
      </c>
      <c r="I882" s="7"/>
      <c r="J882" s="7" t="s">
        <v>1811</v>
      </c>
      <c r="K882" s="7"/>
      <c r="L882" s="4"/>
      <c r="M882" s="4"/>
      <c r="N882" s="4"/>
      <c r="O882" s="4"/>
      <c r="P882" s="4"/>
      <c r="Q882" s="4"/>
      <c r="R882" s="4"/>
      <c r="S882" s="4"/>
      <c r="T882" s="4"/>
    </row>
    <row r="883">
      <c r="A883" s="7" t="s">
        <v>1025</v>
      </c>
      <c r="B883" s="7" t="s">
        <v>1899</v>
      </c>
      <c r="C883" s="7" t="s">
        <v>2290</v>
      </c>
      <c r="D883" s="7" t="s">
        <v>1817</v>
      </c>
      <c r="E883" s="7" t="s">
        <v>1817</v>
      </c>
      <c r="F883" s="7" t="s">
        <v>1811</v>
      </c>
      <c r="G883" s="7" t="s">
        <v>1823</v>
      </c>
      <c r="H883" s="7" t="s">
        <v>2289</v>
      </c>
      <c r="I883" s="7"/>
      <c r="J883" s="7" t="s">
        <v>1811</v>
      </c>
      <c r="K883" s="7"/>
      <c r="L883" s="4"/>
      <c r="M883" s="4"/>
      <c r="N883" s="4"/>
      <c r="O883" s="4"/>
      <c r="P883" s="4"/>
      <c r="Q883" s="4"/>
      <c r="R883" s="4"/>
      <c r="S883" s="4"/>
      <c r="T883" s="4"/>
    </row>
    <row r="884">
      <c r="A884" s="7" t="s">
        <v>1026</v>
      </c>
      <c r="B884" s="7" t="s">
        <v>1899</v>
      </c>
      <c r="C884" s="7" t="s">
        <v>1932</v>
      </c>
      <c r="D884" s="7" t="s">
        <v>1817</v>
      </c>
      <c r="E884" s="7" t="s">
        <v>1817</v>
      </c>
      <c r="F884" s="7" t="s">
        <v>1811</v>
      </c>
      <c r="G884" s="7" t="s">
        <v>1827</v>
      </c>
      <c r="H884" s="7" t="s">
        <v>2291</v>
      </c>
      <c r="I884" s="7"/>
      <c r="J884" s="7" t="s">
        <v>1811</v>
      </c>
      <c r="K884" s="7"/>
      <c r="L884" s="4"/>
      <c r="M884" s="4"/>
      <c r="N884" s="4"/>
      <c r="O884" s="4"/>
      <c r="P884" s="4"/>
      <c r="Q884" s="4"/>
      <c r="R884" s="4"/>
      <c r="S884" s="4"/>
      <c r="T884" s="4"/>
    </row>
    <row r="885">
      <c r="A885" s="7" t="s">
        <v>1027</v>
      </c>
      <c r="B885" s="7" t="s">
        <v>1899</v>
      </c>
      <c r="C885" s="7" t="s">
        <v>2292</v>
      </c>
      <c r="D885" s="7" t="s">
        <v>1817</v>
      </c>
      <c r="E885" s="7" t="s">
        <v>1817</v>
      </c>
      <c r="F885" s="7" t="s">
        <v>1811</v>
      </c>
      <c r="G885" s="7" t="s">
        <v>1823</v>
      </c>
      <c r="H885" s="7" t="s">
        <v>2293</v>
      </c>
      <c r="I885" s="7"/>
      <c r="J885" s="7" t="s">
        <v>1811</v>
      </c>
      <c r="K885" s="7"/>
      <c r="L885" s="4"/>
      <c r="M885" s="4"/>
      <c r="N885" s="4"/>
      <c r="O885" s="4"/>
      <c r="P885" s="4"/>
      <c r="Q885" s="4"/>
      <c r="R885" s="4"/>
      <c r="S885" s="4"/>
      <c r="T885" s="4"/>
    </row>
    <row r="886">
      <c r="A886" s="7" t="s">
        <v>1028</v>
      </c>
      <c r="B886" s="7" t="s">
        <v>1899</v>
      </c>
      <c r="C886" s="7" t="s">
        <v>2294</v>
      </c>
      <c r="D886" s="7" t="s">
        <v>1817</v>
      </c>
      <c r="E886" s="7" t="s">
        <v>1817</v>
      </c>
      <c r="F886" s="7" t="s">
        <v>1811</v>
      </c>
      <c r="G886" s="7" t="s">
        <v>1818</v>
      </c>
      <c r="H886" s="7" t="s">
        <v>2295</v>
      </c>
      <c r="I886" s="7"/>
      <c r="J886" s="7" t="s">
        <v>1811</v>
      </c>
      <c r="K886" s="7"/>
      <c r="L886" s="4"/>
      <c r="M886" s="4"/>
      <c r="N886" s="4"/>
      <c r="O886" s="4"/>
      <c r="P886" s="4"/>
      <c r="Q886" s="4"/>
      <c r="R886" s="4"/>
      <c r="S886" s="4"/>
      <c r="T886" s="4"/>
    </row>
    <row r="887">
      <c r="A887" s="7" t="s">
        <v>1029</v>
      </c>
      <c r="B887" s="7" t="s">
        <v>1899</v>
      </c>
      <c r="C887" s="7" t="s">
        <v>2294</v>
      </c>
      <c r="D887" s="7" t="s">
        <v>1817</v>
      </c>
      <c r="E887" s="7" t="s">
        <v>1817</v>
      </c>
      <c r="F887" s="7" t="s">
        <v>1811</v>
      </c>
      <c r="G887" s="7" t="s">
        <v>1818</v>
      </c>
      <c r="H887" s="7" t="s">
        <v>2295</v>
      </c>
      <c r="I887" s="7"/>
      <c r="J887" s="7" t="s">
        <v>1811</v>
      </c>
      <c r="K887" s="7"/>
      <c r="L887" s="4"/>
      <c r="M887" s="4"/>
      <c r="N887" s="4"/>
      <c r="O887" s="4"/>
      <c r="P887" s="4"/>
      <c r="Q887" s="4"/>
      <c r="R887" s="4"/>
      <c r="S887" s="4"/>
      <c r="T887" s="4"/>
    </row>
    <row r="888">
      <c r="A888" s="7" t="s">
        <v>1030</v>
      </c>
      <c r="B888" s="7" t="s">
        <v>1899</v>
      </c>
      <c r="C888" s="7" t="s">
        <v>2296</v>
      </c>
      <c r="D888" s="7" t="s">
        <v>1817</v>
      </c>
      <c r="E888" s="7" t="s">
        <v>1817</v>
      </c>
      <c r="F888" s="7" t="s">
        <v>1811</v>
      </c>
      <c r="G888" s="7" t="s">
        <v>1827</v>
      </c>
      <c r="H888" s="7" t="s">
        <v>2297</v>
      </c>
      <c r="I888" s="7"/>
      <c r="J888" s="7" t="s">
        <v>1811</v>
      </c>
      <c r="K888" s="7"/>
      <c r="L888" s="4"/>
      <c r="M888" s="4"/>
      <c r="N888" s="4"/>
      <c r="O888" s="4"/>
      <c r="P888" s="4"/>
      <c r="Q888" s="4"/>
      <c r="R888" s="4"/>
      <c r="S888" s="4"/>
      <c r="T888" s="4"/>
    </row>
    <row r="889">
      <c r="A889" s="7" t="s">
        <v>1031</v>
      </c>
      <c r="B889" s="7" t="s">
        <v>1899</v>
      </c>
      <c r="C889" s="7" t="s">
        <v>2296</v>
      </c>
      <c r="D889" s="7" t="s">
        <v>1817</v>
      </c>
      <c r="E889" s="7" t="s">
        <v>1817</v>
      </c>
      <c r="F889" s="7" t="s">
        <v>1811</v>
      </c>
      <c r="G889" s="7" t="s">
        <v>1827</v>
      </c>
      <c r="H889" s="7" t="s">
        <v>2297</v>
      </c>
      <c r="I889" s="7"/>
      <c r="J889" s="7" t="s">
        <v>1811</v>
      </c>
      <c r="K889" s="7"/>
      <c r="L889" s="4"/>
      <c r="M889" s="4"/>
      <c r="N889" s="4"/>
      <c r="O889" s="4"/>
      <c r="P889" s="4"/>
      <c r="Q889" s="4"/>
      <c r="R889" s="4"/>
      <c r="S889" s="4"/>
      <c r="T889" s="4"/>
    </row>
    <row r="890">
      <c r="A890" s="7" t="s">
        <v>1032</v>
      </c>
      <c r="B890" s="7" t="s">
        <v>1899</v>
      </c>
      <c r="C890" s="7" t="s">
        <v>2296</v>
      </c>
      <c r="D890" s="7" t="s">
        <v>1817</v>
      </c>
      <c r="E890" s="7" t="s">
        <v>1817</v>
      </c>
      <c r="F890" s="7" t="s">
        <v>1811</v>
      </c>
      <c r="G890" s="7" t="s">
        <v>1818</v>
      </c>
      <c r="H890" s="7" t="s">
        <v>2298</v>
      </c>
      <c r="I890" s="7"/>
      <c r="J890" s="7" t="s">
        <v>1811</v>
      </c>
      <c r="K890" s="7"/>
      <c r="L890" s="4"/>
      <c r="M890" s="4"/>
      <c r="N890" s="4"/>
      <c r="O890" s="4"/>
      <c r="P890" s="4"/>
      <c r="Q890" s="4"/>
      <c r="R890" s="4"/>
      <c r="S890" s="4"/>
      <c r="T890" s="4"/>
    </row>
    <row r="891">
      <c r="A891" s="7" t="s">
        <v>1033</v>
      </c>
      <c r="B891" s="7" t="s">
        <v>1899</v>
      </c>
      <c r="C891" s="7" t="s">
        <v>2296</v>
      </c>
      <c r="D891" s="7" t="s">
        <v>1817</v>
      </c>
      <c r="E891" s="7" t="s">
        <v>1817</v>
      </c>
      <c r="F891" s="7" t="s">
        <v>1811</v>
      </c>
      <c r="G891" s="7" t="s">
        <v>1818</v>
      </c>
      <c r="H891" s="7" t="s">
        <v>2298</v>
      </c>
      <c r="I891" s="7"/>
      <c r="J891" s="7" t="s">
        <v>1811</v>
      </c>
      <c r="K891" s="7"/>
      <c r="L891" s="4"/>
      <c r="M891" s="4"/>
      <c r="N891" s="4"/>
      <c r="O891" s="4"/>
      <c r="P891" s="4"/>
      <c r="Q891" s="4"/>
      <c r="R891" s="4"/>
      <c r="S891" s="4"/>
      <c r="T891" s="4"/>
    </row>
    <row r="892">
      <c r="A892" s="7" t="s">
        <v>1034</v>
      </c>
      <c r="B892" s="7" t="s">
        <v>1891</v>
      </c>
      <c r="C892" s="7" t="s">
        <v>1988</v>
      </c>
      <c r="D892" s="7" t="s">
        <v>1817</v>
      </c>
      <c r="E892" s="7" t="s">
        <v>1817</v>
      </c>
      <c r="F892" s="7" t="s">
        <v>1811</v>
      </c>
      <c r="G892" s="7" t="s">
        <v>1823</v>
      </c>
      <c r="H892" s="7" t="s">
        <v>2299</v>
      </c>
      <c r="I892" s="7"/>
      <c r="J892" s="7" t="s">
        <v>1811</v>
      </c>
      <c r="K892" s="7"/>
      <c r="L892" s="4"/>
      <c r="M892" s="4"/>
      <c r="N892" s="4"/>
      <c r="O892" s="4"/>
      <c r="P892" s="4"/>
      <c r="Q892" s="4"/>
      <c r="R892" s="4"/>
      <c r="S892" s="4"/>
      <c r="T892" s="4"/>
    </row>
    <row r="893">
      <c r="A893" s="7" t="s">
        <v>1035</v>
      </c>
      <c r="B893" s="7" t="s">
        <v>1891</v>
      </c>
      <c r="C893" s="7" t="s">
        <v>1988</v>
      </c>
      <c r="D893" s="7" t="s">
        <v>1817</v>
      </c>
      <c r="E893" s="7" t="s">
        <v>1817</v>
      </c>
      <c r="F893" s="7" t="s">
        <v>1811</v>
      </c>
      <c r="G893" s="7" t="s">
        <v>1823</v>
      </c>
      <c r="H893" s="7" t="s">
        <v>2299</v>
      </c>
      <c r="I893" s="7"/>
      <c r="J893" s="7" t="s">
        <v>1811</v>
      </c>
      <c r="K893" s="7"/>
      <c r="L893" s="4"/>
      <c r="M893" s="4"/>
      <c r="N893" s="4"/>
      <c r="O893" s="4"/>
      <c r="P893" s="4"/>
      <c r="Q893" s="4"/>
      <c r="R893" s="4"/>
      <c r="S893" s="4"/>
      <c r="T893" s="4"/>
    </row>
    <row r="894">
      <c r="A894" s="7" t="s">
        <v>1036</v>
      </c>
      <c r="B894" s="7" t="s">
        <v>1891</v>
      </c>
      <c r="C894" s="7" t="s">
        <v>1988</v>
      </c>
      <c r="D894" s="7" t="s">
        <v>1817</v>
      </c>
      <c r="E894" s="7" t="s">
        <v>1811</v>
      </c>
      <c r="F894" s="7" t="s">
        <v>1811</v>
      </c>
      <c r="G894" s="7" t="s">
        <v>1818</v>
      </c>
      <c r="H894" s="7" t="s">
        <v>2299</v>
      </c>
      <c r="I894" s="7"/>
      <c r="J894" s="7" t="s">
        <v>1811</v>
      </c>
      <c r="K894" s="7"/>
      <c r="L894" s="4"/>
      <c r="M894" s="4"/>
      <c r="N894" s="4"/>
      <c r="O894" s="4"/>
      <c r="P894" s="4"/>
      <c r="Q894" s="4"/>
      <c r="R894" s="4"/>
      <c r="S894" s="4"/>
      <c r="T894" s="4"/>
    </row>
    <row r="895">
      <c r="A895" s="7" t="s">
        <v>1037</v>
      </c>
      <c r="B895" s="7" t="s">
        <v>1891</v>
      </c>
      <c r="C895" s="7" t="s">
        <v>1988</v>
      </c>
      <c r="D895" s="7" t="s">
        <v>1817</v>
      </c>
      <c r="E895" s="7" t="s">
        <v>1817</v>
      </c>
      <c r="F895" s="7" t="s">
        <v>1811</v>
      </c>
      <c r="G895" s="7" t="s">
        <v>1823</v>
      </c>
      <c r="H895" s="7" t="s">
        <v>2299</v>
      </c>
      <c r="I895" s="7"/>
      <c r="J895" s="7" t="s">
        <v>1811</v>
      </c>
      <c r="K895" s="7"/>
      <c r="L895" s="4"/>
      <c r="M895" s="4"/>
      <c r="N895" s="4"/>
      <c r="O895" s="4"/>
      <c r="P895" s="4"/>
      <c r="Q895" s="4"/>
      <c r="R895" s="4"/>
      <c r="S895" s="4"/>
      <c r="T895" s="4"/>
    </row>
    <row r="896">
      <c r="A896" s="7" t="s">
        <v>1038</v>
      </c>
      <c r="B896" s="7" t="s">
        <v>1899</v>
      </c>
      <c r="C896" s="7" t="s">
        <v>2300</v>
      </c>
      <c r="D896" s="7" t="s">
        <v>1817</v>
      </c>
      <c r="E896" s="7" t="s">
        <v>1817</v>
      </c>
      <c r="F896" s="7" t="s">
        <v>1811</v>
      </c>
      <c r="G896" s="7" t="s">
        <v>1823</v>
      </c>
      <c r="H896" s="7" t="s">
        <v>2301</v>
      </c>
      <c r="I896" s="7"/>
      <c r="J896" s="7" t="s">
        <v>1811</v>
      </c>
      <c r="K896" s="7"/>
      <c r="L896" s="4"/>
      <c r="M896" s="4"/>
      <c r="N896" s="4"/>
      <c r="O896" s="4"/>
      <c r="P896" s="4"/>
      <c r="Q896" s="4"/>
      <c r="R896" s="4"/>
      <c r="S896" s="4"/>
      <c r="T896" s="4"/>
    </row>
    <row r="897">
      <c r="A897" s="7" t="s">
        <v>1039</v>
      </c>
      <c r="B897" s="7" t="s">
        <v>1899</v>
      </c>
      <c r="C897" s="7" t="s">
        <v>2300</v>
      </c>
      <c r="D897" s="7" t="s">
        <v>1817</v>
      </c>
      <c r="E897" s="7" t="s">
        <v>1817</v>
      </c>
      <c r="F897" s="7" t="s">
        <v>1811</v>
      </c>
      <c r="G897" s="7" t="s">
        <v>1823</v>
      </c>
      <c r="H897" s="7" t="s">
        <v>2301</v>
      </c>
      <c r="I897" s="7"/>
      <c r="J897" s="7" t="s">
        <v>1811</v>
      </c>
      <c r="K897" s="7"/>
      <c r="L897" s="4"/>
      <c r="M897" s="4"/>
      <c r="N897" s="4"/>
      <c r="O897" s="4"/>
      <c r="P897" s="4"/>
      <c r="Q897" s="4"/>
      <c r="R897" s="4"/>
      <c r="S897" s="4"/>
      <c r="T897" s="4"/>
    </row>
    <row r="898">
      <c r="A898" s="7" t="s">
        <v>1040</v>
      </c>
      <c r="B898" s="7" t="s">
        <v>1899</v>
      </c>
      <c r="C898" s="7" t="s">
        <v>2300</v>
      </c>
      <c r="D898" s="7" t="s">
        <v>1817</v>
      </c>
      <c r="E898" s="7" t="s">
        <v>1817</v>
      </c>
      <c r="F898" s="7" t="s">
        <v>1811</v>
      </c>
      <c r="G898" s="7" t="s">
        <v>1823</v>
      </c>
      <c r="H898" s="7" t="s">
        <v>2301</v>
      </c>
      <c r="I898" s="7"/>
      <c r="J898" s="7" t="s">
        <v>1811</v>
      </c>
      <c r="K898" s="7"/>
      <c r="L898" s="4"/>
      <c r="M898" s="4"/>
      <c r="N898" s="4"/>
      <c r="O898" s="4"/>
      <c r="P898" s="4"/>
      <c r="Q898" s="4"/>
      <c r="R898" s="4"/>
      <c r="S898" s="4"/>
      <c r="T898" s="4"/>
    </row>
    <row r="899">
      <c r="A899" s="7" t="s">
        <v>1041</v>
      </c>
      <c r="B899" s="7" t="s">
        <v>1886</v>
      </c>
      <c r="C899" s="7" t="s">
        <v>2302</v>
      </c>
      <c r="D899" s="7" t="s">
        <v>1817</v>
      </c>
      <c r="E899" s="7" t="s">
        <v>1811</v>
      </c>
      <c r="F899" s="7" t="s">
        <v>1811</v>
      </c>
      <c r="G899" s="7" t="s">
        <v>1818</v>
      </c>
      <c r="H899" s="7" t="s">
        <v>2301</v>
      </c>
      <c r="I899" s="7"/>
      <c r="J899" s="7" t="s">
        <v>1811</v>
      </c>
      <c r="K899" s="7"/>
      <c r="L899" s="4"/>
      <c r="M899" s="4"/>
      <c r="N899" s="4"/>
      <c r="O899" s="4"/>
      <c r="P899" s="4"/>
      <c r="Q899" s="4"/>
      <c r="R899" s="4"/>
      <c r="S899" s="4"/>
      <c r="T899" s="4"/>
    </row>
    <row r="900">
      <c r="A900" s="7" t="s">
        <v>1042</v>
      </c>
      <c r="B900" s="7" t="s">
        <v>1870</v>
      </c>
      <c r="C900" s="7" t="s">
        <v>1871</v>
      </c>
      <c r="D900" s="7" t="s">
        <v>1817</v>
      </c>
      <c r="E900" s="7" t="s">
        <v>1817</v>
      </c>
      <c r="F900" s="7" t="s">
        <v>1811</v>
      </c>
      <c r="G900" s="7" t="s">
        <v>1823</v>
      </c>
      <c r="H900" s="7" t="s">
        <v>2303</v>
      </c>
      <c r="I900" s="7"/>
      <c r="J900" s="7" t="s">
        <v>1811</v>
      </c>
      <c r="K900" s="7"/>
      <c r="L900" s="4"/>
      <c r="M900" s="4"/>
      <c r="N900" s="4"/>
      <c r="O900" s="4"/>
      <c r="P900" s="4"/>
      <c r="Q900" s="4"/>
      <c r="R900" s="4"/>
      <c r="S900" s="4"/>
      <c r="T900" s="4"/>
    </row>
    <row r="901">
      <c r="A901" s="7" t="s">
        <v>1043</v>
      </c>
      <c r="B901" s="7" t="s">
        <v>1870</v>
      </c>
      <c r="C901" s="7" t="s">
        <v>1871</v>
      </c>
      <c r="D901" s="7" t="s">
        <v>1817</v>
      </c>
      <c r="E901" s="7" t="s">
        <v>1817</v>
      </c>
      <c r="F901" s="7" t="s">
        <v>1811</v>
      </c>
      <c r="G901" s="7" t="s">
        <v>1823</v>
      </c>
      <c r="H901" s="7" t="s">
        <v>2303</v>
      </c>
      <c r="I901" s="7"/>
      <c r="J901" s="7" t="s">
        <v>1811</v>
      </c>
      <c r="K901" s="7"/>
      <c r="L901" s="4"/>
      <c r="M901" s="4"/>
      <c r="N901" s="4"/>
      <c r="O901" s="4"/>
      <c r="P901" s="4"/>
      <c r="Q901" s="4"/>
      <c r="R901" s="4"/>
      <c r="S901" s="4"/>
      <c r="T901" s="4"/>
    </row>
    <row r="902">
      <c r="A902" s="7" t="s">
        <v>1044</v>
      </c>
      <c r="B902" s="7" t="s">
        <v>1870</v>
      </c>
      <c r="C902" s="7" t="s">
        <v>1871</v>
      </c>
      <c r="D902" s="7" t="s">
        <v>1817</v>
      </c>
      <c r="E902" s="7" t="s">
        <v>1817</v>
      </c>
      <c r="F902" s="7" t="s">
        <v>1811</v>
      </c>
      <c r="G902" s="7" t="s">
        <v>1823</v>
      </c>
      <c r="H902" s="7" t="s">
        <v>2303</v>
      </c>
      <c r="I902" s="7" t="s">
        <v>1817</v>
      </c>
      <c r="J902" s="7" t="s">
        <v>1811</v>
      </c>
      <c r="K902" s="7"/>
      <c r="L902" s="4"/>
      <c r="M902" s="4"/>
      <c r="N902" s="4"/>
      <c r="O902" s="4"/>
      <c r="P902" s="4"/>
      <c r="Q902" s="4"/>
      <c r="R902" s="4"/>
      <c r="S902" s="4"/>
      <c r="T902" s="4"/>
    </row>
    <row r="903">
      <c r="A903" s="7" t="s">
        <v>1045</v>
      </c>
      <c r="B903" s="7" t="s">
        <v>1899</v>
      </c>
      <c r="C903" s="7" t="s">
        <v>2304</v>
      </c>
      <c r="D903" s="7" t="s">
        <v>1817</v>
      </c>
      <c r="E903" s="7" t="s">
        <v>1817</v>
      </c>
      <c r="F903" s="7" t="s">
        <v>1811</v>
      </c>
      <c r="G903" s="7" t="s">
        <v>1823</v>
      </c>
      <c r="H903" s="7" t="s">
        <v>2305</v>
      </c>
      <c r="I903" s="7"/>
      <c r="J903" s="7" t="s">
        <v>1811</v>
      </c>
      <c r="K903" s="7"/>
      <c r="L903" s="4"/>
      <c r="M903" s="4"/>
      <c r="N903" s="4"/>
      <c r="O903" s="4"/>
      <c r="P903" s="4"/>
      <c r="Q903" s="4"/>
      <c r="R903" s="4"/>
      <c r="S903" s="4"/>
      <c r="T903" s="4"/>
    </row>
    <row r="904">
      <c r="A904" s="7" t="s">
        <v>1046</v>
      </c>
      <c r="B904" s="7" t="s">
        <v>1899</v>
      </c>
      <c r="C904" s="7" t="s">
        <v>2304</v>
      </c>
      <c r="D904" s="7" t="s">
        <v>1817</v>
      </c>
      <c r="E904" s="7" t="s">
        <v>1817</v>
      </c>
      <c r="F904" s="7" t="s">
        <v>1811</v>
      </c>
      <c r="G904" s="7" t="s">
        <v>1823</v>
      </c>
      <c r="H904" s="7" t="s">
        <v>2305</v>
      </c>
      <c r="I904" s="7"/>
      <c r="J904" s="7" t="s">
        <v>1811</v>
      </c>
      <c r="K904" s="7"/>
      <c r="L904" s="4"/>
      <c r="M904" s="4"/>
      <c r="N904" s="4"/>
      <c r="O904" s="4"/>
      <c r="P904" s="4"/>
      <c r="Q904" s="4"/>
      <c r="R904" s="4"/>
      <c r="S904" s="4"/>
      <c r="T904" s="4"/>
    </row>
    <row r="905">
      <c r="A905" s="7" t="s">
        <v>1047</v>
      </c>
      <c r="B905" s="7" t="s">
        <v>1899</v>
      </c>
      <c r="C905" s="7" t="s">
        <v>2304</v>
      </c>
      <c r="D905" s="7" t="s">
        <v>1817</v>
      </c>
      <c r="E905" s="7" t="s">
        <v>1817</v>
      </c>
      <c r="F905" s="7" t="s">
        <v>1811</v>
      </c>
      <c r="G905" s="7" t="s">
        <v>1823</v>
      </c>
      <c r="H905" s="7" t="s">
        <v>2305</v>
      </c>
      <c r="I905" s="7"/>
      <c r="J905" s="7" t="s">
        <v>1811</v>
      </c>
      <c r="K905" s="7"/>
      <c r="L905" s="4"/>
      <c r="M905" s="4"/>
      <c r="N905" s="4"/>
      <c r="O905" s="4"/>
      <c r="P905" s="4"/>
      <c r="Q905" s="4"/>
      <c r="R905" s="4"/>
      <c r="S905" s="4"/>
      <c r="T905" s="4"/>
    </row>
    <row r="906">
      <c r="A906" s="7" t="s">
        <v>1048</v>
      </c>
      <c r="B906" s="7" t="s">
        <v>1886</v>
      </c>
      <c r="C906" s="7" t="s">
        <v>2306</v>
      </c>
      <c r="D906" s="7" t="s">
        <v>1817</v>
      </c>
      <c r="E906" s="7" t="s">
        <v>1811</v>
      </c>
      <c r="F906" s="7" t="s">
        <v>1811</v>
      </c>
      <c r="G906" s="7" t="s">
        <v>1818</v>
      </c>
      <c r="H906" s="7" t="s">
        <v>2305</v>
      </c>
      <c r="I906" s="7"/>
      <c r="J906" s="7" t="s">
        <v>1811</v>
      </c>
      <c r="K906" s="7"/>
      <c r="L906" s="4"/>
      <c r="M906" s="4"/>
      <c r="N906" s="4"/>
      <c r="O906" s="4"/>
      <c r="P906" s="4"/>
      <c r="Q906" s="4"/>
      <c r="R906" s="4"/>
      <c r="S906" s="4"/>
      <c r="T906" s="4"/>
    </row>
    <row r="907">
      <c r="A907" s="7" t="s">
        <v>1049</v>
      </c>
      <c r="B907" s="7" t="s">
        <v>1886</v>
      </c>
      <c r="C907" s="7" t="s">
        <v>2306</v>
      </c>
      <c r="D907" s="7" t="s">
        <v>1817</v>
      </c>
      <c r="E907" s="7" t="s">
        <v>1811</v>
      </c>
      <c r="F907" s="7" t="s">
        <v>1811</v>
      </c>
      <c r="G907" s="7" t="s">
        <v>1818</v>
      </c>
      <c r="H907" s="7" t="s">
        <v>2305</v>
      </c>
      <c r="I907" s="7"/>
      <c r="J907" s="7" t="s">
        <v>1811</v>
      </c>
      <c r="K907" s="7"/>
      <c r="L907" s="4"/>
      <c r="M907" s="4"/>
      <c r="N907" s="4"/>
      <c r="O907" s="4"/>
      <c r="P907" s="4"/>
      <c r="Q907" s="4"/>
      <c r="R907" s="4"/>
      <c r="S907" s="4"/>
      <c r="T907" s="4"/>
    </row>
    <row r="908">
      <c r="A908" s="7" t="s">
        <v>1050</v>
      </c>
      <c r="B908" s="7" t="s">
        <v>1886</v>
      </c>
      <c r="C908" s="7" t="s">
        <v>1888</v>
      </c>
      <c r="D908" s="7" t="s">
        <v>1817</v>
      </c>
      <c r="E908" s="7" t="s">
        <v>1817</v>
      </c>
      <c r="F908" s="7" t="s">
        <v>1811</v>
      </c>
      <c r="G908" s="7" t="s">
        <v>1818</v>
      </c>
      <c r="H908" s="7" t="s">
        <v>2307</v>
      </c>
      <c r="I908" s="7" t="s">
        <v>1817</v>
      </c>
      <c r="J908" s="7" t="s">
        <v>1811</v>
      </c>
      <c r="K908" s="7"/>
      <c r="L908" s="4"/>
      <c r="M908" s="4"/>
      <c r="N908" s="4"/>
      <c r="O908" s="4"/>
      <c r="P908" s="4"/>
      <c r="Q908" s="4"/>
      <c r="R908" s="4"/>
      <c r="S908" s="4"/>
      <c r="T908" s="4"/>
    </row>
    <row r="909">
      <c r="A909" s="7" t="s">
        <v>1051</v>
      </c>
      <c r="B909" s="7" t="s">
        <v>1959</v>
      </c>
      <c r="C909" s="7" t="s">
        <v>1859</v>
      </c>
      <c r="D909" s="7" t="s">
        <v>1817</v>
      </c>
      <c r="E909" s="7" t="s">
        <v>1811</v>
      </c>
      <c r="F909" s="7" t="s">
        <v>1811</v>
      </c>
      <c r="G909" s="7" t="s">
        <v>1818</v>
      </c>
      <c r="H909" s="7" t="s">
        <v>2308</v>
      </c>
      <c r="I909" s="7"/>
      <c r="J909" s="7" t="s">
        <v>1811</v>
      </c>
      <c r="K909" s="7"/>
      <c r="L909" s="4"/>
      <c r="M909" s="4"/>
      <c r="N909" s="4"/>
      <c r="O909" s="4"/>
      <c r="P909" s="4"/>
      <c r="Q909" s="4"/>
      <c r="R909" s="4"/>
      <c r="S909" s="4"/>
      <c r="T909" s="4"/>
    </row>
    <row r="910">
      <c r="A910" s="7" t="s">
        <v>1052</v>
      </c>
      <c r="B910" s="7" t="s">
        <v>1959</v>
      </c>
      <c r="C910" s="7" t="s">
        <v>1859</v>
      </c>
      <c r="D910" s="7" t="s">
        <v>1817</v>
      </c>
      <c r="E910" s="7" t="s">
        <v>1811</v>
      </c>
      <c r="F910" s="7" t="s">
        <v>1811</v>
      </c>
      <c r="G910" s="7" t="s">
        <v>1818</v>
      </c>
      <c r="H910" s="7" t="s">
        <v>2308</v>
      </c>
      <c r="I910" s="7"/>
      <c r="J910" s="7" t="s">
        <v>1811</v>
      </c>
      <c r="K910" s="7"/>
      <c r="L910" s="4"/>
      <c r="M910" s="4"/>
      <c r="N910" s="4"/>
      <c r="O910" s="4"/>
      <c r="P910" s="4"/>
      <c r="Q910" s="4"/>
      <c r="R910" s="4"/>
      <c r="S910" s="4"/>
      <c r="T910" s="4"/>
    </row>
    <row r="911">
      <c r="A911" s="7" t="s">
        <v>1053</v>
      </c>
      <c r="B911" s="7" t="s">
        <v>1893</v>
      </c>
      <c r="C911" s="7" t="s">
        <v>1914</v>
      </c>
      <c r="D911" s="7" t="s">
        <v>1817</v>
      </c>
      <c r="E911" s="7" t="s">
        <v>1817</v>
      </c>
      <c r="F911" s="7" t="s">
        <v>1811</v>
      </c>
      <c r="G911" s="7" t="s">
        <v>1823</v>
      </c>
      <c r="H911" s="7" t="s">
        <v>2308</v>
      </c>
      <c r="I911" s="7"/>
      <c r="J911" s="7" t="s">
        <v>1811</v>
      </c>
      <c r="K911" s="7"/>
      <c r="L911" s="4"/>
      <c r="M911" s="4"/>
      <c r="N911" s="4"/>
      <c r="O911" s="4"/>
      <c r="P911" s="4"/>
      <c r="Q911" s="4"/>
      <c r="R911" s="4"/>
      <c r="S911" s="4"/>
      <c r="T911" s="4"/>
    </row>
    <row r="912">
      <c r="A912" s="7" t="s">
        <v>1054</v>
      </c>
      <c r="B912" s="7" t="s">
        <v>1893</v>
      </c>
      <c r="C912" s="7" t="s">
        <v>1914</v>
      </c>
      <c r="D912" s="7" t="s">
        <v>1817</v>
      </c>
      <c r="E912" s="7" t="s">
        <v>1817</v>
      </c>
      <c r="F912" s="7" t="s">
        <v>1811</v>
      </c>
      <c r="G912" s="7" t="s">
        <v>1823</v>
      </c>
      <c r="H912" s="7" t="s">
        <v>2308</v>
      </c>
      <c r="I912" s="7"/>
      <c r="J912" s="7" t="s">
        <v>1811</v>
      </c>
      <c r="K912" s="7"/>
      <c r="L912" s="4"/>
      <c r="M912" s="4"/>
      <c r="N912" s="4"/>
      <c r="O912" s="4"/>
      <c r="P912" s="4"/>
      <c r="Q912" s="4"/>
      <c r="R912" s="4"/>
      <c r="S912" s="4"/>
      <c r="T912" s="4"/>
    </row>
    <row r="913">
      <c r="A913" s="7" t="s">
        <v>1055</v>
      </c>
      <c r="B913" s="7" t="s">
        <v>1893</v>
      </c>
      <c r="C913" s="7" t="s">
        <v>1914</v>
      </c>
      <c r="D913" s="7" t="s">
        <v>1817</v>
      </c>
      <c r="E913" s="7" t="s">
        <v>1817</v>
      </c>
      <c r="F913" s="7" t="s">
        <v>1811</v>
      </c>
      <c r="G913" s="7" t="s">
        <v>1823</v>
      </c>
      <c r="H913" s="7" t="s">
        <v>2308</v>
      </c>
      <c r="I913" s="7"/>
      <c r="J913" s="7" t="s">
        <v>1811</v>
      </c>
      <c r="K913" s="7"/>
      <c r="L913" s="4"/>
      <c r="M913" s="4"/>
      <c r="N913" s="4"/>
      <c r="O913" s="4"/>
      <c r="P913" s="4"/>
      <c r="Q913" s="4"/>
      <c r="R913" s="4"/>
      <c r="S913" s="4"/>
      <c r="T913" s="4"/>
    </row>
    <row r="914">
      <c r="A914" s="7" t="s">
        <v>1056</v>
      </c>
      <c r="B914" s="7" t="s">
        <v>1893</v>
      </c>
      <c r="C914" s="7" t="s">
        <v>1914</v>
      </c>
      <c r="D914" s="7" t="s">
        <v>1817</v>
      </c>
      <c r="E914" s="7" t="s">
        <v>1811</v>
      </c>
      <c r="F914" s="7" t="s">
        <v>1811</v>
      </c>
      <c r="G914" s="7" t="s">
        <v>1812</v>
      </c>
      <c r="H914" s="7" t="s">
        <v>2308</v>
      </c>
      <c r="I914" s="7" t="s">
        <v>1814</v>
      </c>
      <c r="J914" s="7" t="s">
        <v>1811</v>
      </c>
      <c r="K914" s="7"/>
      <c r="L914" s="4"/>
      <c r="M914" s="4"/>
      <c r="N914" s="4"/>
      <c r="O914" s="4"/>
      <c r="P914" s="4"/>
      <c r="Q914" s="4"/>
      <c r="R914" s="4"/>
      <c r="S914" s="4"/>
      <c r="T914" s="4"/>
    </row>
    <row r="915">
      <c r="A915" s="7" t="s">
        <v>1057</v>
      </c>
      <c r="B915" s="7" t="s">
        <v>1893</v>
      </c>
      <c r="C915" s="7" t="s">
        <v>1937</v>
      </c>
      <c r="D915" s="7" t="s">
        <v>1817</v>
      </c>
      <c r="E915" s="7" t="s">
        <v>1817</v>
      </c>
      <c r="F915" s="7" t="s">
        <v>1811</v>
      </c>
      <c r="G915" s="7" t="s">
        <v>1818</v>
      </c>
      <c r="H915" s="7" t="s">
        <v>2309</v>
      </c>
      <c r="I915" s="7"/>
      <c r="J915" s="7" t="s">
        <v>1811</v>
      </c>
      <c r="K915" s="7"/>
      <c r="L915" s="4"/>
      <c r="M915" s="4"/>
      <c r="N915" s="4"/>
      <c r="O915" s="4"/>
      <c r="P915" s="4"/>
      <c r="Q915" s="4"/>
      <c r="R915" s="4"/>
      <c r="S915" s="4"/>
      <c r="T915" s="4"/>
    </row>
    <row r="916">
      <c r="A916" s="7" t="s">
        <v>1058</v>
      </c>
      <c r="B916" s="7" t="s">
        <v>1893</v>
      </c>
      <c r="C916" s="7" t="s">
        <v>1937</v>
      </c>
      <c r="D916" s="7" t="s">
        <v>1817</v>
      </c>
      <c r="E916" s="7" t="s">
        <v>1817</v>
      </c>
      <c r="F916" s="7" t="s">
        <v>1811</v>
      </c>
      <c r="G916" s="7" t="s">
        <v>1818</v>
      </c>
      <c r="H916" s="7" t="s">
        <v>2309</v>
      </c>
      <c r="I916" s="7"/>
      <c r="J916" s="7" t="s">
        <v>1811</v>
      </c>
      <c r="K916" s="7"/>
      <c r="L916" s="4"/>
      <c r="M916" s="4"/>
      <c r="N916" s="4"/>
      <c r="O916" s="4"/>
      <c r="P916" s="4"/>
      <c r="Q916" s="4"/>
      <c r="R916" s="4"/>
      <c r="S916" s="4"/>
      <c r="T916" s="4"/>
    </row>
    <row r="917">
      <c r="A917" s="7" t="s">
        <v>1059</v>
      </c>
      <c r="B917" s="7" t="s">
        <v>1893</v>
      </c>
      <c r="C917" s="7" t="s">
        <v>1914</v>
      </c>
      <c r="D917" s="7" t="s">
        <v>1817</v>
      </c>
      <c r="E917" s="7" t="s">
        <v>1811</v>
      </c>
      <c r="F917" s="7" t="s">
        <v>1811</v>
      </c>
      <c r="G917" s="7" t="s">
        <v>1812</v>
      </c>
      <c r="H917" s="7" t="s">
        <v>2309</v>
      </c>
      <c r="I917" s="7"/>
      <c r="J917" s="7" t="s">
        <v>1811</v>
      </c>
      <c r="K917" s="7"/>
      <c r="L917" s="4"/>
      <c r="M917" s="4"/>
      <c r="N917" s="4"/>
      <c r="O917" s="4"/>
      <c r="P917" s="4"/>
      <c r="Q917" s="4"/>
      <c r="R917" s="4"/>
      <c r="S917" s="4"/>
      <c r="T917" s="4"/>
    </row>
    <row r="918">
      <c r="A918" s="7" t="s">
        <v>1060</v>
      </c>
      <c r="B918" s="7" t="s">
        <v>1863</v>
      </c>
      <c r="C918" s="7" t="s">
        <v>1952</v>
      </c>
      <c r="D918" s="7" t="s">
        <v>1817</v>
      </c>
      <c r="E918" s="7" t="s">
        <v>1817</v>
      </c>
      <c r="F918" s="7" t="s">
        <v>1811</v>
      </c>
      <c r="G918" s="7" t="s">
        <v>1823</v>
      </c>
      <c r="H918" s="7" t="s">
        <v>2310</v>
      </c>
      <c r="I918" s="7"/>
      <c r="J918" s="7" t="s">
        <v>1811</v>
      </c>
      <c r="K918" s="7"/>
      <c r="L918" s="4"/>
      <c r="M918" s="4"/>
      <c r="N918" s="4"/>
      <c r="O918" s="4"/>
      <c r="P918" s="4"/>
      <c r="Q918" s="4"/>
      <c r="R918" s="4"/>
      <c r="S918" s="4"/>
      <c r="T918" s="4"/>
    </row>
    <row r="919">
      <c r="A919" s="7" t="s">
        <v>1061</v>
      </c>
      <c r="B919" s="7" t="s">
        <v>1863</v>
      </c>
      <c r="C919" s="7" t="s">
        <v>1952</v>
      </c>
      <c r="D919" s="7" t="s">
        <v>1817</v>
      </c>
      <c r="E919" s="7" t="s">
        <v>1817</v>
      </c>
      <c r="F919" s="7" t="s">
        <v>1811</v>
      </c>
      <c r="G919" s="7" t="s">
        <v>1823</v>
      </c>
      <c r="H919" s="7" t="s">
        <v>2310</v>
      </c>
      <c r="I919" s="7"/>
      <c r="J919" s="7" t="s">
        <v>1811</v>
      </c>
      <c r="K919" s="7"/>
      <c r="L919" s="4"/>
      <c r="M919" s="4"/>
      <c r="N919" s="4"/>
      <c r="O919" s="4"/>
      <c r="P919" s="4"/>
      <c r="Q919" s="4"/>
      <c r="R919" s="4"/>
      <c r="S919" s="4"/>
      <c r="T919" s="4"/>
    </row>
    <row r="920">
      <c r="A920" s="7" t="s">
        <v>1062</v>
      </c>
      <c r="B920" s="7" t="s">
        <v>1863</v>
      </c>
      <c r="C920" s="7" t="s">
        <v>1952</v>
      </c>
      <c r="D920" s="7" t="s">
        <v>1817</v>
      </c>
      <c r="E920" s="7" t="s">
        <v>1817</v>
      </c>
      <c r="F920" s="7" t="s">
        <v>1811</v>
      </c>
      <c r="G920" s="7" t="s">
        <v>1823</v>
      </c>
      <c r="H920" s="7" t="s">
        <v>2310</v>
      </c>
      <c r="I920" s="7"/>
      <c r="J920" s="7" t="s">
        <v>1811</v>
      </c>
      <c r="K920" s="7"/>
      <c r="L920" s="4"/>
      <c r="M920" s="4"/>
      <c r="N920" s="4"/>
      <c r="O920" s="4"/>
      <c r="P920" s="4"/>
      <c r="Q920" s="4"/>
      <c r="R920" s="4"/>
      <c r="S920" s="4"/>
      <c r="T920" s="4"/>
    </row>
    <row r="921">
      <c r="A921" s="7" t="s">
        <v>1063</v>
      </c>
      <c r="B921" s="7" t="s">
        <v>1899</v>
      </c>
      <c r="C921" s="7" t="s">
        <v>2311</v>
      </c>
      <c r="D921" s="7" t="s">
        <v>1817</v>
      </c>
      <c r="E921" s="7" t="s">
        <v>1817</v>
      </c>
      <c r="F921" s="7" t="s">
        <v>1811</v>
      </c>
      <c r="G921" s="7" t="s">
        <v>1823</v>
      </c>
      <c r="H921" s="7" t="s">
        <v>2312</v>
      </c>
      <c r="I921" s="7"/>
      <c r="J921" s="7" t="s">
        <v>1811</v>
      </c>
      <c r="K921" s="7"/>
      <c r="L921" s="4"/>
      <c r="M921" s="4"/>
      <c r="N921" s="4"/>
      <c r="O921" s="4"/>
      <c r="P921" s="4"/>
      <c r="Q921" s="4"/>
      <c r="R921" s="4"/>
      <c r="S921" s="4"/>
      <c r="T921" s="4"/>
    </row>
    <row r="922">
      <c r="A922" s="7" t="s">
        <v>1064</v>
      </c>
      <c r="B922" s="7" t="s">
        <v>1899</v>
      </c>
      <c r="C922" s="7" t="s">
        <v>1929</v>
      </c>
      <c r="D922" s="7" t="s">
        <v>1817</v>
      </c>
      <c r="E922" s="7" t="s">
        <v>1817</v>
      </c>
      <c r="F922" s="7" t="s">
        <v>1811</v>
      </c>
      <c r="G922" s="7" t="s">
        <v>1823</v>
      </c>
      <c r="H922" s="7" t="s">
        <v>2313</v>
      </c>
      <c r="I922" s="7"/>
      <c r="J922" s="7" t="s">
        <v>1811</v>
      </c>
      <c r="K922" s="7"/>
      <c r="L922" s="4"/>
      <c r="M922" s="4"/>
      <c r="N922" s="4"/>
      <c r="O922" s="4"/>
      <c r="P922" s="4"/>
      <c r="Q922" s="4"/>
      <c r="R922" s="4"/>
      <c r="S922" s="4"/>
      <c r="T922" s="4"/>
    </row>
    <row r="923">
      <c r="A923" s="7" t="s">
        <v>1065</v>
      </c>
      <c r="B923" s="7" t="s">
        <v>1899</v>
      </c>
      <c r="C923" s="7" t="s">
        <v>1929</v>
      </c>
      <c r="D923" s="7" t="s">
        <v>1817</v>
      </c>
      <c r="E923" s="7" t="s">
        <v>1817</v>
      </c>
      <c r="F923" s="7" t="s">
        <v>1811</v>
      </c>
      <c r="G923" s="7" t="s">
        <v>1823</v>
      </c>
      <c r="H923" s="7" t="s">
        <v>2313</v>
      </c>
      <c r="I923" s="7"/>
      <c r="J923" s="7" t="s">
        <v>1811</v>
      </c>
      <c r="K923" s="7"/>
      <c r="L923" s="4"/>
      <c r="M923" s="4"/>
      <c r="N923" s="4"/>
      <c r="O923" s="4"/>
      <c r="P923" s="4"/>
      <c r="Q923" s="4"/>
      <c r="R923" s="4"/>
      <c r="S923" s="4"/>
      <c r="T923" s="4"/>
    </row>
    <row r="924">
      <c r="A924" s="7" t="s">
        <v>1066</v>
      </c>
      <c r="B924" s="7" t="s">
        <v>1899</v>
      </c>
      <c r="C924" s="7" t="s">
        <v>1929</v>
      </c>
      <c r="D924" s="7" t="s">
        <v>1817</v>
      </c>
      <c r="E924" s="7" t="s">
        <v>1817</v>
      </c>
      <c r="F924" s="7" t="s">
        <v>1811</v>
      </c>
      <c r="G924" s="7" t="s">
        <v>1823</v>
      </c>
      <c r="H924" s="7" t="s">
        <v>2313</v>
      </c>
      <c r="I924" s="7"/>
      <c r="J924" s="7" t="s">
        <v>1811</v>
      </c>
      <c r="K924" s="7"/>
      <c r="L924" s="4"/>
      <c r="M924" s="4"/>
      <c r="N924" s="4"/>
      <c r="O924" s="4"/>
      <c r="P924" s="4"/>
      <c r="Q924" s="4"/>
      <c r="R924" s="4"/>
      <c r="S924" s="4"/>
      <c r="T924" s="4"/>
    </row>
    <row r="925">
      <c r="A925" s="7" t="s">
        <v>1067</v>
      </c>
      <c r="B925" s="7" t="s">
        <v>1886</v>
      </c>
      <c r="C925" s="7" t="s">
        <v>1888</v>
      </c>
      <c r="D925" s="7" t="s">
        <v>1817</v>
      </c>
      <c r="E925" s="7" t="s">
        <v>1811</v>
      </c>
      <c r="F925" s="7" t="s">
        <v>1811</v>
      </c>
      <c r="G925" s="7" t="s">
        <v>1818</v>
      </c>
      <c r="H925" s="7" t="s">
        <v>2313</v>
      </c>
      <c r="I925" s="7"/>
      <c r="J925" s="7" t="s">
        <v>1811</v>
      </c>
      <c r="K925" s="7"/>
      <c r="L925" s="4"/>
      <c r="M925" s="4"/>
      <c r="N925" s="4"/>
      <c r="O925" s="4"/>
      <c r="P925" s="4"/>
      <c r="Q925" s="4"/>
      <c r="R925" s="4"/>
      <c r="S925" s="4"/>
      <c r="T925" s="4"/>
    </row>
    <row r="926">
      <c r="A926" s="7" t="s">
        <v>1068</v>
      </c>
      <c r="B926" s="7" t="s">
        <v>1886</v>
      </c>
      <c r="C926" s="7" t="s">
        <v>2314</v>
      </c>
      <c r="D926" s="7" t="s">
        <v>1817</v>
      </c>
      <c r="E926" s="7" t="s">
        <v>1817</v>
      </c>
      <c r="F926" s="7" t="s">
        <v>1811</v>
      </c>
      <c r="G926" s="7" t="s">
        <v>1818</v>
      </c>
      <c r="H926" s="7" t="s">
        <v>2315</v>
      </c>
      <c r="I926" s="7" t="s">
        <v>1817</v>
      </c>
      <c r="J926" s="7" t="s">
        <v>1811</v>
      </c>
      <c r="K926" s="7"/>
      <c r="L926" s="4"/>
      <c r="M926" s="4"/>
      <c r="N926" s="4"/>
      <c r="O926" s="4"/>
      <c r="P926" s="4"/>
      <c r="Q926" s="4"/>
      <c r="R926" s="4"/>
      <c r="S926" s="4"/>
      <c r="T926" s="4"/>
    </row>
    <row r="927">
      <c r="A927" s="7" t="s">
        <v>1069</v>
      </c>
      <c r="B927" s="7" t="s">
        <v>1899</v>
      </c>
      <c r="C927" s="7" t="s">
        <v>2316</v>
      </c>
      <c r="D927" s="7" t="s">
        <v>1817</v>
      </c>
      <c r="E927" s="7" t="s">
        <v>1817</v>
      </c>
      <c r="F927" s="7" t="s">
        <v>1811</v>
      </c>
      <c r="G927" s="7" t="s">
        <v>1818</v>
      </c>
      <c r="H927" s="7" t="s">
        <v>2317</v>
      </c>
      <c r="I927" s="7" t="s">
        <v>1817</v>
      </c>
      <c r="J927" s="7" t="s">
        <v>1811</v>
      </c>
      <c r="K927" s="7"/>
      <c r="L927" s="4"/>
      <c r="M927" s="4"/>
      <c r="N927" s="4"/>
      <c r="O927" s="4"/>
      <c r="P927" s="4"/>
      <c r="Q927" s="4"/>
      <c r="R927" s="4"/>
      <c r="S927" s="4"/>
      <c r="T927" s="4"/>
    </row>
    <row r="928">
      <c r="A928" s="7" t="s">
        <v>1070</v>
      </c>
      <c r="B928" s="7" t="s">
        <v>1891</v>
      </c>
      <c r="C928" s="7" t="s">
        <v>1908</v>
      </c>
      <c r="D928" s="7" t="s">
        <v>1817</v>
      </c>
      <c r="E928" s="7" t="s">
        <v>1811</v>
      </c>
      <c r="F928" s="7" t="s">
        <v>1817</v>
      </c>
      <c r="G928" s="7" t="s">
        <v>1827</v>
      </c>
      <c r="H928" s="7" t="s">
        <v>2318</v>
      </c>
      <c r="I928" s="7"/>
      <c r="J928" s="7" t="s">
        <v>1811</v>
      </c>
      <c r="K928" s="7"/>
      <c r="L928" s="4"/>
      <c r="M928" s="4"/>
      <c r="N928" s="4"/>
      <c r="O928" s="4"/>
      <c r="P928" s="4"/>
      <c r="Q928" s="4"/>
      <c r="R928" s="4"/>
      <c r="S928" s="4"/>
      <c r="T928" s="4"/>
    </row>
    <row r="929">
      <c r="A929" s="7" t="s">
        <v>1071</v>
      </c>
      <c r="B929" s="7" t="s">
        <v>1891</v>
      </c>
      <c r="C929" s="7" t="s">
        <v>2319</v>
      </c>
      <c r="D929" s="7" t="s">
        <v>1817</v>
      </c>
      <c r="E929" s="7" t="s">
        <v>1811</v>
      </c>
      <c r="F929" s="7" t="s">
        <v>1817</v>
      </c>
      <c r="G929" s="7" t="s">
        <v>1827</v>
      </c>
      <c r="H929" s="7" t="s">
        <v>2318</v>
      </c>
      <c r="I929" s="7"/>
      <c r="J929" s="7" t="s">
        <v>1811</v>
      </c>
      <c r="K929" s="7"/>
      <c r="L929" s="4"/>
      <c r="M929" s="4"/>
      <c r="N929" s="4"/>
      <c r="O929" s="4"/>
      <c r="P929" s="4"/>
      <c r="Q929" s="4"/>
      <c r="R929" s="4"/>
      <c r="S929" s="4"/>
      <c r="T929" s="4"/>
    </row>
    <row r="930">
      <c r="A930" s="7" t="s">
        <v>1072</v>
      </c>
      <c r="B930" s="7" t="s">
        <v>1899</v>
      </c>
      <c r="C930" s="7" t="s">
        <v>2320</v>
      </c>
      <c r="D930" s="7" t="s">
        <v>1817</v>
      </c>
      <c r="E930" s="7" t="s">
        <v>1811</v>
      </c>
      <c r="F930" s="7" t="s">
        <v>1811</v>
      </c>
      <c r="G930" s="7" t="s">
        <v>1827</v>
      </c>
      <c r="H930" s="7" t="s">
        <v>2318</v>
      </c>
      <c r="I930" s="7" t="s">
        <v>1814</v>
      </c>
      <c r="J930" s="7" t="s">
        <v>1811</v>
      </c>
      <c r="K930" s="7"/>
      <c r="L930" s="4"/>
      <c r="M930" s="4"/>
      <c r="N930" s="4"/>
      <c r="O930" s="4"/>
      <c r="P930" s="4"/>
      <c r="Q930" s="4"/>
      <c r="R930" s="4"/>
      <c r="S930" s="4"/>
      <c r="T930" s="4"/>
    </row>
    <row r="931">
      <c r="A931" s="7" t="s">
        <v>1073</v>
      </c>
      <c r="B931" s="7" t="s">
        <v>1899</v>
      </c>
      <c r="C931" s="7" t="s">
        <v>2320</v>
      </c>
      <c r="D931" s="7" t="s">
        <v>1817</v>
      </c>
      <c r="E931" s="7" t="s">
        <v>1811</v>
      </c>
      <c r="F931" s="7" t="s">
        <v>1811</v>
      </c>
      <c r="G931" s="7" t="s">
        <v>1827</v>
      </c>
      <c r="H931" s="7" t="s">
        <v>2318</v>
      </c>
      <c r="I931" s="7" t="s">
        <v>1814</v>
      </c>
      <c r="J931" s="7" t="s">
        <v>1811</v>
      </c>
      <c r="K931" s="7"/>
      <c r="L931" s="4"/>
      <c r="M931" s="4"/>
      <c r="N931" s="4"/>
      <c r="O931" s="4"/>
      <c r="P931" s="4"/>
      <c r="Q931" s="4"/>
      <c r="R931" s="4"/>
      <c r="S931" s="4"/>
      <c r="T931" s="4"/>
    </row>
    <row r="932">
      <c r="A932" s="7" t="s">
        <v>1074</v>
      </c>
      <c r="B932" s="7" t="s">
        <v>1891</v>
      </c>
      <c r="C932" s="7" t="s">
        <v>2321</v>
      </c>
      <c r="D932" s="7" t="s">
        <v>1817</v>
      </c>
      <c r="E932" s="7" t="s">
        <v>1817</v>
      </c>
      <c r="F932" s="7" t="s">
        <v>1817</v>
      </c>
      <c r="G932" s="7" t="s">
        <v>1823</v>
      </c>
      <c r="H932" s="7" t="s">
        <v>2322</v>
      </c>
      <c r="I932" s="7"/>
      <c r="J932" s="7" t="s">
        <v>1811</v>
      </c>
      <c r="K932" s="7"/>
      <c r="L932" s="4"/>
      <c r="M932" s="4"/>
      <c r="N932" s="4"/>
      <c r="O932" s="4"/>
      <c r="P932" s="4"/>
      <c r="Q932" s="4"/>
      <c r="R932" s="4"/>
      <c r="S932" s="4"/>
      <c r="T932" s="4"/>
    </row>
    <row r="933">
      <c r="A933" s="7" t="s">
        <v>1075</v>
      </c>
      <c r="B933" s="7" t="s">
        <v>1903</v>
      </c>
      <c r="C933" s="7" t="s">
        <v>2323</v>
      </c>
      <c r="D933" s="7" t="s">
        <v>1817</v>
      </c>
      <c r="E933" s="7" t="s">
        <v>1817</v>
      </c>
      <c r="F933" s="7" t="s">
        <v>1817</v>
      </c>
      <c r="G933" s="7" t="s">
        <v>1823</v>
      </c>
      <c r="H933" s="7" t="s">
        <v>2324</v>
      </c>
      <c r="I933" s="7"/>
      <c r="J933" s="7" t="s">
        <v>1811</v>
      </c>
      <c r="K933" s="7"/>
      <c r="L933" s="4"/>
      <c r="M933" s="4"/>
      <c r="N933" s="4"/>
      <c r="O933" s="4"/>
      <c r="P933" s="4"/>
      <c r="Q933" s="4"/>
      <c r="R933" s="4"/>
      <c r="S933" s="4"/>
      <c r="T933" s="4"/>
    </row>
    <row r="934">
      <c r="A934" s="7" t="s">
        <v>1076</v>
      </c>
      <c r="B934" s="7" t="s">
        <v>1880</v>
      </c>
      <c r="C934" s="7" t="s">
        <v>2325</v>
      </c>
      <c r="D934" s="7" t="s">
        <v>1817</v>
      </c>
      <c r="E934" s="7" t="s">
        <v>1817</v>
      </c>
      <c r="F934" s="7" t="s">
        <v>1817</v>
      </c>
      <c r="G934" s="7" t="s">
        <v>1823</v>
      </c>
      <c r="H934" s="7" t="s">
        <v>2326</v>
      </c>
      <c r="I934" s="7"/>
      <c r="J934" s="7" t="s">
        <v>1811</v>
      </c>
      <c r="K934" s="7"/>
      <c r="L934" s="4"/>
      <c r="M934" s="4"/>
      <c r="N934" s="4"/>
      <c r="O934" s="4"/>
      <c r="P934" s="4"/>
      <c r="Q934" s="4"/>
      <c r="R934" s="4"/>
      <c r="S934" s="4"/>
      <c r="T934" s="4"/>
    </row>
    <row r="935">
      <c r="A935" s="7" t="s">
        <v>1077</v>
      </c>
      <c r="B935" s="7" t="s">
        <v>1880</v>
      </c>
      <c r="C935" s="7" t="s">
        <v>2327</v>
      </c>
      <c r="D935" s="7" t="s">
        <v>1811</v>
      </c>
      <c r="E935" s="7" t="s">
        <v>1811</v>
      </c>
      <c r="F935" s="7" t="s">
        <v>1817</v>
      </c>
      <c r="G935" s="7" t="s">
        <v>1812</v>
      </c>
      <c r="H935" s="7" t="s">
        <v>2326</v>
      </c>
      <c r="I935" s="7"/>
      <c r="J935" s="7" t="s">
        <v>1811</v>
      </c>
      <c r="K935" s="7"/>
      <c r="L935" s="4"/>
      <c r="M935" s="4"/>
      <c r="N935" s="4"/>
      <c r="O935" s="4"/>
      <c r="P935" s="4"/>
      <c r="Q935" s="4"/>
      <c r="R935" s="4"/>
      <c r="S935" s="4"/>
      <c r="T935" s="4"/>
    </row>
    <row r="936">
      <c r="A936" s="7" t="s">
        <v>1078</v>
      </c>
      <c r="B936" s="7" t="s">
        <v>1882</v>
      </c>
      <c r="C936" s="7" t="s">
        <v>1897</v>
      </c>
      <c r="D936" s="7" t="s">
        <v>1817</v>
      </c>
      <c r="E936" s="7" t="s">
        <v>1811</v>
      </c>
      <c r="F936" s="7" t="s">
        <v>1811</v>
      </c>
      <c r="G936" s="7" t="s">
        <v>1812</v>
      </c>
      <c r="H936" s="7" t="s">
        <v>2328</v>
      </c>
      <c r="I936" s="7" t="s">
        <v>1814</v>
      </c>
      <c r="J936" s="7" t="s">
        <v>1811</v>
      </c>
      <c r="K936" s="7"/>
      <c r="L936" s="4"/>
      <c r="M936" s="4"/>
      <c r="N936" s="4"/>
      <c r="O936" s="4"/>
      <c r="P936" s="4"/>
      <c r="Q936" s="4"/>
      <c r="R936" s="4"/>
      <c r="S936" s="4"/>
      <c r="T936" s="4"/>
    </row>
    <row r="937">
      <c r="A937" s="7" t="s">
        <v>1079</v>
      </c>
      <c r="B937" s="7" t="s">
        <v>1809</v>
      </c>
      <c r="C937" s="7" t="s">
        <v>1898</v>
      </c>
      <c r="D937" s="7" t="s">
        <v>1817</v>
      </c>
      <c r="E937" s="7" t="s">
        <v>1811</v>
      </c>
      <c r="F937" s="7" t="s">
        <v>1811</v>
      </c>
      <c r="G937" s="7" t="s">
        <v>1812</v>
      </c>
      <c r="H937" s="7" t="s">
        <v>2328</v>
      </c>
      <c r="I937" s="7" t="s">
        <v>1814</v>
      </c>
      <c r="J937" s="7" t="s">
        <v>1811</v>
      </c>
      <c r="K937" s="7"/>
      <c r="L937" s="4"/>
      <c r="M937" s="4"/>
      <c r="N937" s="4"/>
      <c r="O937" s="4"/>
      <c r="P937" s="4"/>
      <c r="Q937" s="4"/>
      <c r="R937" s="4"/>
      <c r="S937" s="4"/>
      <c r="T937" s="4"/>
    </row>
    <row r="938">
      <c r="A938" s="7" t="s">
        <v>1080</v>
      </c>
      <c r="B938" s="7" t="s">
        <v>1863</v>
      </c>
      <c r="C938" s="7" t="s">
        <v>1952</v>
      </c>
      <c r="D938" s="7" t="s">
        <v>1817</v>
      </c>
      <c r="E938" s="7" t="s">
        <v>1817</v>
      </c>
      <c r="F938" s="7" t="s">
        <v>1811</v>
      </c>
      <c r="G938" s="7" t="s">
        <v>1823</v>
      </c>
      <c r="H938" s="7" t="s">
        <v>2329</v>
      </c>
      <c r="I938" s="7"/>
      <c r="J938" s="7" t="s">
        <v>1811</v>
      </c>
      <c r="K938" s="7"/>
      <c r="L938" s="4"/>
      <c r="M938" s="4"/>
      <c r="N938" s="4"/>
      <c r="O938" s="4"/>
      <c r="P938" s="4"/>
      <c r="Q938" s="4"/>
      <c r="R938" s="4"/>
      <c r="S938" s="4"/>
      <c r="T938" s="4"/>
    </row>
    <row r="939">
      <c r="A939" s="7" t="s">
        <v>1081</v>
      </c>
      <c r="B939" s="7" t="s">
        <v>1884</v>
      </c>
      <c r="C939" s="7" t="s">
        <v>2330</v>
      </c>
      <c r="D939" s="7" t="s">
        <v>1817</v>
      </c>
      <c r="E939" s="7" t="s">
        <v>1817</v>
      </c>
      <c r="F939" s="7" t="s">
        <v>1811</v>
      </c>
      <c r="G939" s="7" t="s">
        <v>1823</v>
      </c>
      <c r="H939" s="7" t="s">
        <v>2331</v>
      </c>
      <c r="I939" s="7"/>
      <c r="J939" s="7" t="s">
        <v>1811</v>
      </c>
      <c r="K939" s="7"/>
      <c r="L939" s="4"/>
      <c r="M939" s="4"/>
      <c r="N939" s="4"/>
      <c r="O939" s="4"/>
      <c r="P939" s="4"/>
      <c r="Q939" s="4"/>
      <c r="R939" s="4"/>
      <c r="S939" s="4"/>
      <c r="T939" s="4"/>
    </row>
    <row r="940">
      <c r="A940" s="7" t="s">
        <v>1082</v>
      </c>
      <c r="B940" s="7" t="s">
        <v>1884</v>
      </c>
      <c r="C940" s="7" t="s">
        <v>2330</v>
      </c>
      <c r="D940" s="7" t="s">
        <v>1817</v>
      </c>
      <c r="E940" s="7" t="s">
        <v>1817</v>
      </c>
      <c r="F940" s="7" t="s">
        <v>1811</v>
      </c>
      <c r="G940" s="7" t="s">
        <v>1823</v>
      </c>
      <c r="H940" s="7" t="s">
        <v>2331</v>
      </c>
      <c r="I940" s="7"/>
      <c r="J940" s="7" t="s">
        <v>1811</v>
      </c>
      <c r="K940" s="7"/>
      <c r="L940" s="4"/>
      <c r="M940" s="4"/>
      <c r="N940" s="4"/>
      <c r="O940" s="4"/>
      <c r="P940" s="4"/>
      <c r="Q940" s="4"/>
      <c r="R940" s="4"/>
      <c r="S940" s="4"/>
      <c r="T940" s="4"/>
    </row>
    <row r="941">
      <c r="A941" s="7" t="s">
        <v>1083</v>
      </c>
      <c r="B941" s="7" t="s">
        <v>1884</v>
      </c>
      <c r="C941" s="7" t="s">
        <v>2330</v>
      </c>
      <c r="D941" s="7" t="s">
        <v>1817</v>
      </c>
      <c r="E941" s="7" t="s">
        <v>1817</v>
      </c>
      <c r="F941" s="7" t="s">
        <v>1811</v>
      </c>
      <c r="G941" s="7" t="s">
        <v>1823</v>
      </c>
      <c r="H941" s="7" t="s">
        <v>2331</v>
      </c>
      <c r="I941" s="7"/>
      <c r="J941" s="7" t="s">
        <v>1811</v>
      </c>
      <c r="K941" s="7"/>
      <c r="L941" s="4"/>
      <c r="M941" s="4"/>
      <c r="N941" s="4"/>
      <c r="O941" s="4"/>
      <c r="P941" s="4"/>
      <c r="Q941" s="4"/>
      <c r="R941" s="4"/>
      <c r="S941" s="4"/>
      <c r="T941" s="4"/>
    </row>
    <row r="942">
      <c r="A942" s="7" t="s">
        <v>1084</v>
      </c>
      <c r="B942" s="7" t="s">
        <v>1884</v>
      </c>
      <c r="C942" s="7" t="s">
        <v>2330</v>
      </c>
      <c r="D942" s="7" t="s">
        <v>1817</v>
      </c>
      <c r="E942" s="7" t="s">
        <v>1811</v>
      </c>
      <c r="F942" s="7" t="s">
        <v>1811</v>
      </c>
      <c r="G942" s="7" t="s">
        <v>1823</v>
      </c>
      <c r="H942" s="7" t="s">
        <v>2331</v>
      </c>
      <c r="I942" s="7"/>
      <c r="J942" s="7" t="s">
        <v>1811</v>
      </c>
      <c r="K942" s="7"/>
      <c r="L942" s="4"/>
      <c r="M942" s="4"/>
      <c r="N942" s="4"/>
      <c r="O942" s="4"/>
      <c r="P942" s="4"/>
      <c r="Q942" s="4"/>
      <c r="R942" s="4"/>
      <c r="S942" s="4"/>
      <c r="T942" s="4"/>
    </row>
    <row r="943">
      <c r="A943" s="7" t="s">
        <v>1085</v>
      </c>
      <c r="B943" s="7" t="s">
        <v>1884</v>
      </c>
      <c r="C943" s="7" t="s">
        <v>2330</v>
      </c>
      <c r="D943" s="7" t="s">
        <v>1817</v>
      </c>
      <c r="E943" s="7" t="s">
        <v>1817</v>
      </c>
      <c r="F943" s="7" t="s">
        <v>1811</v>
      </c>
      <c r="G943" s="7" t="s">
        <v>1823</v>
      </c>
      <c r="H943" s="7" t="s">
        <v>2331</v>
      </c>
      <c r="I943" s="7"/>
      <c r="J943" s="7" t="s">
        <v>1811</v>
      </c>
      <c r="K943" s="7"/>
      <c r="L943" s="4"/>
      <c r="M943" s="4"/>
      <c r="N943" s="4"/>
      <c r="O943" s="4"/>
      <c r="P943" s="4"/>
      <c r="Q943" s="4"/>
      <c r="R943" s="4"/>
      <c r="S943" s="4"/>
      <c r="T943" s="4"/>
    </row>
    <row r="944">
      <c r="A944" s="7" t="s">
        <v>1086</v>
      </c>
      <c r="B944" s="7" t="s">
        <v>1884</v>
      </c>
      <c r="C944" s="7" t="s">
        <v>2332</v>
      </c>
      <c r="D944" s="7" t="s">
        <v>1817</v>
      </c>
      <c r="E944" s="7" t="s">
        <v>1817</v>
      </c>
      <c r="F944" s="7" t="s">
        <v>1811</v>
      </c>
      <c r="G944" s="7" t="s">
        <v>1823</v>
      </c>
      <c r="H944" s="7" t="s">
        <v>2331</v>
      </c>
      <c r="I944" s="7"/>
      <c r="J944" s="7" t="s">
        <v>1811</v>
      </c>
      <c r="K944" s="7"/>
      <c r="L944" s="4"/>
      <c r="M944" s="4"/>
      <c r="N944" s="4"/>
      <c r="O944" s="4"/>
      <c r="P944" s="4"/>
      <c r="Q944" s="4"/>
      <c r="R944" s="4"/>
      <c r="S944" s="4"/>
      <c r="T944" s="4"/>
    </row>
    <row r="945">
      <c r="A945" s="7" t="s">
        <v>1087</v>
      </c>
      <c r="B945" s="7" t="s">
        <v>1855</v>
      </c>
      <c r="C945" s="7" t="s">
        <v>2333</v>
      </c>
      <c r="D945" s="7" t="s">
        <v>1817</v>
      </c>
      <c r="E945" s="7" t="s">
        <v>1817</v>
      </c>
      <c r="F945" s="7" t="s">
        <v>1811</v>
      </c>
      <c r="G945" s="7" t="s">
        <v>1823</v>
      </c>
      <c r="H945" s="7" t="s">
        <v>2334</v>
      </c>
      <c r="I945" s="7"/>
      <c r="J945" s="7" t="s">
        <v>1811</v>
      </c>
      <c r="K945" s="7"/>
      <c r="L945" s="4"/>
      <c r="M945" s="4"/>
      <c r="N945" s="4"/>
      <c r="O945" s="4"/>
      <c r="P945" s="4"/>
      <c r="Q945" s="4"/>
      <c r="R945" s="4"/>
      <c r="S945" s="4"/>
      <c r="T945" s="4"/>
    </row>
    <row r="946">
      <c r="A946" s="7" t="s">
        <v>1088</v>
      </c>
      <c r="B946" s="7" t="s">
        <v>1855</v>
      </c>
      <c r="C946" s="7" t="s">
        <v>2333</v>
      </c>
      <c r="D946" s="7" t="s">
        <v>1817</v>
      </c>
      <c r="E946" s="7" t="s">
        <v>1817</v>
      </c>
      <c r="F946" s="7" t="s">
        <v>1811</v>
      </c>
      <c r="G946" s="7" t="s">
        <v>1823</v>
      </c>
      <c r="H946" s="7" t="s">
        <v>2334</v>
      </c>
      <c r="I946" s="7"/>
      <c r="J946" s="7" t="s">
        <v>1811</v>
      </c>
      <c r="K946" s="7"/>
      <c r="L946" s="4"/>
      <c r="M946" s="4"/>
      <c r="N946" s="4"/>
      <c r="O946" s="4"/>
      <c r="P946" s="4"/>
      <c r="Q946" s="4"/>
      <c r="R946" s="4"/>
      <c r="S946" s="4"/>
      <c r="T946" s="4"/>
    </row>
    <row r="947">
      <c r="A947" s="7" t="s">
        <v>1089</v>
      </c>
      <c r="B947" s="7" t="s">
        <v>1855</v>
      </c>
      <c r="C947" s="7" t="s">
        <v>2333</v>
      </c>
      <c r="D947" s="7" t="s">
        <v>1817</v>
      </c>
      <c r="E947" s="7" t="s">
        <v>1817</v>
      </c>
      <c r="F947" s="7" t="s">
        <v>1811</v>
      </c>
      <c r="G947" s="7" t="s">
        <v>1823</v>
      </c>
      <c r="H947" s="7" t="s">
        <v>2334</v>
      </c>
      <c r="I947" s="7"/>
      <c r="J947" s="7" t="s">
        <v>1811</v>
      </c>
      <c r="K947" s="7"/>
      <c r="L947" s="4"/>
      <c r="M947" s="4"/>
      <c r="N947" s="4"/>
      <c r="O947" s="4"/>
      <c r="P947" s="4"/>
      <c r="Q947" s="4"/>
      <c r="R947" s="4"/>
      <c r="S947" s="4"/>
      <c r="T947" s="4"/>
    </row>
    <row r="948">
      <c r="A948" s="7" t="s">
        <v>1090</v>
      </c>
      <c r="B948" s="7" t="s">
        <v>1855</v>
      </c>
      <c r="C948" s="7" t="s">
        <v>2333</v>
      </c>
      <c r="D948" s="7" t="s">
        <v>1817</v>
      </c>
      <c r="E948" s="7" t="s">
        <v>1817</v>
      </c>
      <c r="F948" s="7" t="s">
        <v>1811</v>
      </c>
      <c r="G948" s="7" t="s">
        <v>1823</v>
      </c>
      <c r="H948" s="7" t="s">
        <v>2334</v>
      </c>
      <c r="I948" s="7"/>
      <c r="J948" s="7" t="s">
        <v>1811</v>
      </c>
      <c r="K948" s="7"/>
      <c r="L948" s="4"/>
      <c r="M948" s="4"/>
      <c r="N948" s="4"/>
      <c r="O948" s="4"/>
      <c r="P948" s="4"/>
      <c r="Q948" s="4"/>
      <c r="R948" s="4"/>
      <c r="S948" s="4"/>
      <c r="T948" s="4"/>
    </row>
    <row r="949">
      <c r="A949" s="7" t="s">
        <v>1091</v>
      </c>
      <c r="B949" s="7" t="s">
        <v>1855</v>
      </c>
      <c r="C949" s="7" t="s">
        <v>2009</v>
      </c>
      <c r="D949" s="7" t="s">
        <v>1817</v>
      </c>
      <c r="E949" s="7" t="s">
        <v>1817</v>
      </c>
      <c r="F949" s="7" t="s">
        <v>1811</v>
      </c>
      <c r="G949" s="7" t="s">
        <v>1823</v>
      </c>
      <c r="H949" s="7" t="s">
        <v>2334</v>
      </c>
      <c r="I949" s="7"/>
      <c r="J949" s="7" t="s">
        <v>1811</v>
      </c>
      <c r="K949" s="7"/>
      <c r="L949" s="4"/>
      <c r="M949" s="4"/>
      <c r="N949" s="4"/>
      <c r="O949" s="4"/>
      <c r="P949" s="4"/>
      <c r="Q949" s="4"/>
      <c r="R949" s="4"/>
      <c r="S949" s="4"/>
      <c r="T949" s="4"/>
    </row>
    <row r="950">
      <c r="A950" s="7" t="s">
        <v>1092</v>
      </c>
      <c r="B950" s="7" t="s">
        <v>1855</v>
      </c>
      <c r="C950" s="7" t="s">
        <v>2009</v>
      </c>
      <c r="D950" s="7" t="s">
        <v>1817</v>
      </c>
      <c r="E950" s="7" t="s">
        <v>1811</v>
      </c>
      <c r="F950" s="7" t="s">
        <v>1811</v>
      </c>
      <c r="G950" s="7" t="s">
        <v>1823</v>
      </c>
      <c r="H950" s="7" t="s">
        <v>2334</v>
      </c>
      <c r="I950" s="7"/>
      <c r="J950" s="7" t="s">
        <v>1811</v>
      </c>
      <c r="K950" s="7"/>
      <c r="L950" s="4"/>
      <c r="M950" s="4"/>
      <c r="N950" s="4"/>
      <c r="O950" s="4"/>
      <c r="P950" s="4"/>
      <c r="Q950" s="4"/>
      <c r="R950" s="4"/>
      <c r="S950" s="4"/>
      <c r="T950" s="4"/>
    </row>
    <row r="951">
      <c r="A951" s="7" t="s">
        <v>1093</v>
      </c>
      <c r="B951" s="7" t="s">
        <v>1903</v>
      </c>
      <c r="C951" s="7" t="s">
        <v>2335</v>
      </c>
      <c r="D951" s="7" t="s">
        <v>1817</v>
      </c>
      <c r="E951" s="7" t="s">
        <v>1817</v>
      </c>
      <c r="F951" s="7" t="s">
        <v>1811</v>
      </c>
      <c r="G951" s="7" t="s">
        <v>1823</v>
      </c>
      <c r="H951" s="7" t="s">
        <v>2336</v>
      </c>
      <c r="I951" s="7"/>
      <c r="J951" s="7" t="s">
        <v>1811</v>
      </c>
      <c r="K951" s="7"/>
      <c r="L951" s="4"/>
      <c r="M951" s="4"/>
      <c r="N951" s="4"/>
      <c r="O951" s="4"/>
      <c r="P951" s="4"/>
      <c r="Q951" s="4"/>
      <c r="R951" s="4"/>
      <c r="S951" s="4"/>
      <c r="T951" s="4"/>
    </row>
    <row r="952">
      <c r="A952" s="7" t="s">
        <v>1094</v>
      </c>
      <c r="B952" s="7" t="s">
        <v>1903</v>
      </c>
      <c r="C952" s="7" t="s">
        <v>2335</v>
      </c>
      <c r="D952" s="7" t="s">
        <v>1817</v>
      </c>
      <c r="E952" s="7" t="s">
        <v>1817</v>
      </c>
      <c r="F952" s="7" t="s">
        <v>1811</v>
      </c>
      <c r="G952" s="7" t="s">
        <v>1823</v>
      </c>
      <c r="H952" s="7" t="s">
        <v>2336</v>
      </c>
      <c r="I952" s="7"/>
      <c r="J952" s="7" t="s">
        <v>1811</v>
      </c>
      <c r="K952" s="7"/>
      <c r="L952" s="4"/>
      <c r="M952" s="4"/>
      <c r="N952" s="4"/>
      <c r="O952" s="4"/>
      <c r="P952" s="4"/>
      <c r="Q952" s="4"/>
      <c r="R952" s="4"/>
      <c r="S952" s="4"/>
      <c r="T952" s="4"/>
    </row>
    <row r="953">
      <c r="A953" s="7" t="s">
        <v>1095</v>
      </c>
      <c r="B953" s="7" t="s">
        <v>1903</v>
      </c>
      <c r="C953" s="7" t="s">
        <v>2335</v>
      </c>
      <c r="D953" s="7" t="s">
        <v>1817</v>
      </c>
      <c r="E953" s="7" t="s">
        <v>1811</v>
      </c>
      <c r="F953" s="7" t="s">
        <v>1811</v>
      </c>
      <c r="G953" s="7" t="s">
        <v>1823</v>
      </c>
      <c r="H953" s="7" t="s">
        <v>2336</v>
      </c>
      <c r="I953" s="7"/>
      <c r="J953" s="7" t="s">
        <v>1811</v>
      </c>
      <c r="K953" s="7"/>
      <c r="L953" s="4"/>
      <c r="M953" s="4"/>
      <c r="N953" s="4"/>
      <c r="O953" s="4"/>
      <c r="P953" s="4"/>
      <c r="Q953" s="4"/>
      <c r="R953" s="4"/>
      <c r="S953" s="4"/>
      <c r="T953" s="4"/>
    </row>
    <row r="954">
      <c r="A954" s="7" t="s">
        <v>1096</v>
      </c>
      <c r="B954" s="7" t="s">
        <v>1809</v>
      </c>
      <c r="C954" s="7" t="s">
        <v>2337</v>
      </c>
      <c r="D954" s="7" t="s">
        <v>1817</v>
      </c>
      <c r="E954" s="7" t="s">
        <v>1817</v>
      </c>
      <c r="F954" s="7" t="s">
        <v>1811</v>
      </c>
      <c r="G954" s="7" t="s">
        <v>1823</v>
      </c>
      <c r="H954" s="7" t="s">
        <v>1837</v>
      </c>
      <c r="I954" s="7"/>
      <c r="J954" s="7" t="s">
        <v>1811</v>
      </c>
      <c r="K954" s="7"/>
      <c r="L954" s="4"/>
      <c r="M954" s="4"/>
      <c r="N954" s="4"/>
      <c r="O954" s="4"/>
      <c r="P954" s="4"/>
      <c r="Q954" s="4"/>
      <c r="R954" s="4"/>
      <c r="S954" s="4"/>
      <c r="T954" s="4"/>
    </row>
    <row r="955">
      <c r="A955" s="7" t="s">
        <v>1097</v>
      </c>
      <c r="B955" s="7" t="s">
        <v>1809</v>
      </c>
      <c r="C955" s="7" t="s">
        <v>2337</v>
      </c>
      <c r="D955" s="7" t="s">
        <v>1817</v>
      </c>
      <c r="E955" s="7" t="s">
        <v>1811</v>
      </c>
      <c r="F955" s="7" t="s">
        <v>1811</v>
      </c>
      <c r="G955" s="7" t="s">
        <v>1823</v>
      </c>
      <c r="H955" s="7" t="s">
        <v>1837</v>
      </c>
      <c r="I955" s="7"/>
      <c r="J955" s="7" t="s">
        <v>1811</v>
      </c>
      <c r="K955" s="7"/>
      <c r="L955" s="4"/>
      <c r="M955" s="4"/>
      <c r="N955" s="4"/>
      <c r="O955" s="4"/>
      <c r="P955" s="4"/>
      <c r="Q955" s="4"/>
      <c r="R955" s="4"/>
      <c r="S955" s="4"/>
      <c r="T955" s="4"/>
    </row>
    <row r="956">
      <c r="A956" s="7" t="s">
        <v>1098</v>
      </c>
      <c r="B956" s="7" t="s">
        <v>1815</v>
      </c>
      <c r="C956" s="7" t="s">
        <v>1825</v>
      </c>
      <c r="D956" s="7" t="s">
        <v>1817</v>
      </c>
      <c r="E956" s="7" t="s">
        <v>1817</v>
      </c>
      <c r="F956" s="7" t="s">
        <v>1811</v>
      </c>
      <c r="G956" s="7" t="s">
        <v>1823</v>
      </c>
      <c r="H956" s="7" t="s">
        <v>1837</v>
      </c>
      <c r="I956" s="7"/>
      <c r="J956" s="7" t="s">
        <v>1811</v>
      </c>
      <c r="K956" s="7"/>
      <c r="L956" s="4"/>
      <c r="M956" s="4"/>
      <c r="N956" s="4"/>
      <c r="O956" s="4"/>
      <c r="P956" s="4"/>
      <c r="Q956" s="4"/>
      <c r="R956" s="4"/>
      <c r="S956" s="4"/>
      <c r="T956" s="4"/>
    </row>
    <row r="957">
      <c r="A957" s="7" t="s">
        <v>1099</v>
      </c>
      <c r="B957" s="7" t="s">
        <v>1809</v>
      </c>
      <c r="C957" s="7" t="s">
        <v>1810</v>
      </c>
      <c r="D957" s="7" t="s">
        <v>1817</v>
      </c>
      <c r="E957" s="7" t="s">
        <v>1817</v>
      </c>
      <c r="F957" s="7" t="s">
        <v>1811</v>
      </c>
      <c r="G957" s="7" t="s">
        <v>1823</v>
      </c>
      <c r="H957" s="7" t="s">
        <v>2338</v>
      </c>
      <c r="I957" s="7"/>
      <c r="J957" s="7" t="s">
        <v>1811</v>
      </c>
      <c r="K957" s="7"/>
      <c r="L957" s="4"/>
      <c r="M957" s="4"/>
      <c r="N957" s="4"/>
      <c r="O957" s="4"/>
      <c r="P957" s="4"/>
      <c r="Q957" s="4"/>
      <c r="R957" s="4"/>
      <c r="S957" s="4"/>
      <c r="T957" s="4"/>
    </row>
    <row r="958">
      <c r="A958" s="7" t="s">
        <v>1100</v>
      </c>
      <c r="B958" s="7" t="s">
        <v>1809</v>
      </c>
      <c r="C958" s="7" t="s">
        <v>1836</v>
      </c>
      <c r="D958" s="7" t="s">
        <v>1817</v>
      </c>
      <c r="E958" s="7" t="s">
        <v>1817</v>
      </c>
      <c r="F958" s="7" t="s">
        <v>1811</v>
      </c>
      <c r="G958" s="7" t="s">
        <v>1823</v>
      </c>
      <c r="H958" s="7" t="s">
        <v>2338</v>
      </c>
      <c r="I958" s="7"/>
      <c r="J958" s="7" t="s">
        <v>1811</v>
      </c>
      <c r="K958" s="7"/>
      <c r="L958" s="4"/>
      <c r="M958" s="4"/>
      <c r="N958" s="4"/>
      <c r="O958" s="4"/>
      <c r="P958" s="4"/>
      <c r="Q958" s="4"/>
      <c r="R958" s="4"/>
      <c r="S958" s="4"/>
      <c r="T958" s="4"/>
    </row>
    <row r="959">
      <c r="A959" s="7" t="s">
        <v>1101</v>
      </c>
      <c r="B959" s="7" t="s">
        <v>1865</v>
      </c>
      <c r="C959" s="7" t="s">
        <v>1867</v>
      </c>
      <c r="D959" s="7" t="s">
        <v>1817</v>
      </c>
      <c r="E959" s="7" t="s">
        <v>1817</v>
      </c>
      <c r="F959" s="7" t="s">
        <v>1811</v>
      </c>
      <c r="G959" s="7" t="s">
        <v>1823</v>
      </c>
      <c r="H959" s="7" t="s">
        <v>2339</v>
      </c>
      <c r="I959" s="7"/>
      <c r="J959" s="7" t="s">
        <v>1811</v>
      </c>
      <c r="K959" s="7"/>
      <c r="L959" s="4"/>
      <c r="M959" s="4"/>
      <c r="N959" s="4"/>
      <c r="O959" s="4"/>
      <c r="P959" s="4"/>
      <c r="Q959" s="4"/>
      <c r="R959" s="4"/>
      <c r="S959" s="4"/>
      <c r="T959" s="4"/>
    </row>
    <row r="960">
      <c r="A960" s="7" t="s">
        <v>1102</v>
      </c>
      <c r="B960" s="7" t="s">
        <v>1865</v>
      </c>
      <c r="C960" s="7" t="s">
        <v>1867</v>
      </c>
      <c r="D960" s="7" t="s">
        <v>1817</v>
      </c>
      <c r="E960" s="7" t="s">
        <v>1817</v>
      </c>
      <c r="F960" s="7" t="s">
        <v>1811</v>
      </c>
      <c r="G960" s="7" t="s">
        <v>1823</v>
      </c>
      <c r="H960" s="7" t="s">
        <v>2339</v>
      </c>
      <c r="I960" s="7"/>
      <c r="J960" s="7" t="s">
        <v>1811</v>
      </c>
      <c r="K960" s="7"/>
      <c r="L960" s="4"/>
      <c r="M960" s="4"/>
      <c r="N960" s="4"/>
      <c r="O960" s="4"/>
      <c r="P960" s="4"/>
      <c r="Q960" s="4"/>
      <c r="R960" s="4"/>
      <c r="S960" s="4"/>
      <c r="T960" s="4"/>
    </row>
    <row r="961">
      <c r="A961" s="7" t="s">
        <v>1103</v>
      </c>
      <c r="B961" s="7" t="s">
        <v>1865</v>
      </c>
      <c r="C961" s="7" t="s">
        <v>1867</v>
      </c>
      <c r="D961" s="7" t="s">
        <v>1817</v>
      </c>
      <c r="E961" s="7" t="s">
        <v>1817</v>
      </c>
      <c r="F961" s="7" t="s">
        <v>1811</v>
      </c>
      <c r="G961" s="7" t="s">
        <v>1823</v>
      </c>
      <c r="H961" s="7" t="s">
        <v>2339</v>
      </c>
      <c r="I961" s="7"/>
      <c r="J961" s="7" t="s">
        <v>1811</v>
      </c>
      <c r="K961" s="7"/>
      <c r="L961" s="4"/>
      <c r="M961" s="4"/>
      <c r="N961" s="4"/>
      <c r="O961" s="4"/>
      <c r="P961" s="4"/>
      <c r="Q961" s="4"/>
      <c r="R961" s="4"/>
      <c r="S961" s="4"/>
      <c r="T961" s="4"/>
    </row>
    <row r="962">
      <c r="A962" s="7" t="s">
        <v>1104</v>
      </c>
      <c r="B962" s="7" t="s">
        <v>1899</v>
      </c>
      <c r="C962" s="7" t="s">
        <v>2072</v>
      </c>
      <c r="D962" s="7" t="s">
        <v>1817</v>
      </c>
      <c r="E962" s="7" t="s">
        <v>1817</v>
      </c>
      <c r="F962" s="7" t="s">
        <v>1811</v>
      </c>
      <c r="G962" s="7" t="s">
        <v>1823</v>
      </c>
      <c r="H962" s="7" t="s">
        <v>2339</v>
      </c>
      <c r="I962" s="7"/>
      <c r="J962" s="7" t="s">
        <v>1811</v>
      </c>
      <c r="K962" s="7"/>
      <c r="L962" s="4"/>
      <c r="M962" s="4"/>
      <c r="N962" s="4"/>
      <c r="O962" s="4"/>
      <c r="P962" s="4"/>
      <c r="Q962" s="4"/>
      <c r="R962" s="4"/>
      <c r="S962" s="4"/>
      <c r="T962" s="4"/>
    </row>
    <row r="963">
      <c r="A963" s="7" t="s">
        <v>1105</v>
      </c>
      <c r="B963" s="7" t="s">
        <v>1899</v>
      </c>
      <c r="C963" s="7" t="s">
        <v>2072</v>
      </c>
      <c r="D963" s="7" t="s">
        <v>1817</v>
      </c>
      <c r="E963" s="7" t="s">
        <v>1817</v>
      </c>
      <c r="F963" s="7" t="s">
        <v>1811</v>
      </c>
      <c r="G963" s="7" t="s">
        <v>1823</v>
      </c>
      <c r="H963" s="7" t="s">
        <v>2339</v>
      </c>
      <c r="I963" s="7"/>
      <c r="J963" s="7" t="s">
        <v>1811</v>
      </c>
      <c r="K963" s="7"/>
      <c r="L963" s="4"/>
      <c r="M963" s="4"/>
      <c r="N963" s="4"/>
      <c r="O963" s="4"/>
      <c r="P963" s="4"/>
      <c r="Q963" s="4"/>
      <c r="R963" s="4"/>
      <c r="S963" s="4"/>
      <c r="T963" s="4"/>
    </row>
    <row r="964">
      <c r="A964" s="7" t="s">
        <v>1106</v>
      </c>
      <c r="B964" s="7" t="s">
        <v>1899</v>
      </c>
      <c r="C964" s="7" t="s">
        <v>2072</v>
      </c>
      <c r="D964" s="7" t="s">
        <v>1817</v>
      </c>
      <c r="E964" s="7" t="s">
        <v>1817</v>
      </c>
      <c r="F964" s="7" t="s">
        <v>1811</v>
      </c>
      <c r="G964" s="7" t="s">
        <v>1823</v>
      </c>
      <c r="H964" s="7" t="s">
        <v>2339</v>
      </c>
      <c r="I964" s="7"/>
      <c r="J964" s="7" t="s">
        <v>1811</v>
      </c>
      <c r="K964" s="7"/>
      <c r="L964" s="4"/>
      <c r="M964" s="4"/>
      <c r="N964" s="4"/>
      <c r="O964" s="4"/>
      <c r="P964" s="4"/>
      <c r="Q964" s="4"/>
      <c r="R964" s="4"/>
      <c r="S964" s="4"/>
      <c r="T964" s="4"/>
    </row>
    <row r="965">
      <c r="A965" s="7" t="s">
        <v>1107</v>
      </c>
      <c r="B965" s="7" t="s">
        <v>1899</v>
      </c>
      <c r="C965" s="7" t="s">
        <v>2072</v>
      </c>
      <c r="D965" s="7" t="s">
        <v>1817</v>
      </c>
      <c r="E965" s="7" t="s">
        <v>1817</v>
      </c>
      <c r="F965" s="7" t="s">
        <v>1811</v>
      </c>
      <c r="G965" s="7" t="s">
        <v>1823</v>
      </c>
      <c r="H965" s="7" t="s">
        <v>2339</v>
      </c>
      <c r="I965" s="7"/>
      <c r="J965" s="7" t="s">
        <v>1811</v>
      </c>
      <c r="K965" s="7"/>
      <c r="L965" s="4"/>
      <c r="M965" s="4"/>
      <c r="N965" s="4"/>
      <c r="O965" s="4"/>
      <c r="P965" s="4"/>
      <c r="Q965" s="4"/>
      <c r="R965" s="4"/>
      <c r="S965" s="4"/>
      <c r="T965" s="4"/>
    </row>
    <row r="966">
      <c r="A966" s="7" t="s">
        <v>1108</v>
      </c>
      <c r="B966" s="7" t="s">
        <v>1899</v>
      </c>
      <c r="C966" s="7" t="s">
        <v>2072</v>
      </c>
      <c r="D966" s="7" t="s">
        <v>1817</v>
      </c>
      <c r="E966" s="7" t="s">
        <v>1817</v>
      </c>
      <c r="F966" s="7" t="s">
        <v>1811</v>
      </c>
      <c r="G966" s="7" t="s">
        <v>1823</v>
      </c>
      <c r="H966" s="7" t="s">
        <v>2339</v>
      </c>
      <c r="I966" s="7"/>
      <c r="J966" s="7" t="s">
        <v>1811</v>
      </c>
      <c r="K966" s="7"/>
      <c r="L966" s="4"/>
      <c r="M966" s="4"/>
      <c r="N966" s="4"/>
      <c r="O966" s="4"/>
      <c r="P966" s="4"/>
      <c r="Q966" s="4"/>
      <c r="R966" s="4"/>
      <c r="S966" s="4"/>
      <c r="T966" s="4"/>
    </row>
    <row r="967">
      <c r="A967" s="7" t="s">
        <v>1109</v>
      </c>
      <c r="B967" s="7" t="s">
        <v>1899</v>
      </c>
      <c r="C967" s="7" t="s">
        <v>2072</v>
      </c>
      <c r="D967" s="7" t="s">
        <v>1817</v>
      </c>
      <c r="E967" s="7" t="s">
        <v>1817</v>
      </c>
      <c r="F967" s="7" t="s">
        <v>1811</v>
      </c>
      <c r="G967" s="7" t="s">
        <v>1823</v>
      </c>
      <c r="H967" s="7" t="s">
        <v>2339</v>
      </c>
      <c r="I967" s="7"/>
      <c r="J967" s="7" t="s">
        <v>1811</v>
      </c>
      <c r="K967" s="7"/>
      <c r="L967" s="4"/>
      <c r="M967" s="4"/>
      <c r="N967" s="4"/>
      <c r="O967" s="4"/>
      <c r="P967" s="4"/>
      <c r="Q967" s="4"/>
      <c r="R967" s="4"/>
      <c r="S967" s="4"/>
      <c r="T967" s="4"/>
    </row>
    <row r="968">
      <c r="A968" s="7" t="s">
        <v>1110</v>
      </c>
      <c r="B968" s="7" t="s">
        <v>1809</v>
      </c>
      <c r="C968" s="7" t="s">
        <v>2340</v>
      </c>
      <c r="D968" s="7" t="s">
        <v>1817</v>
      </c>
      <c r="E968" s="7" t="s">
        <v>1817</v>
      </c>
      <c r="F968" s="7" t="s">
        <v>1811</v>
      </c>
      <c r="G968" s="7" t="s">
        <v>1823</v>
      </c>
      <c r="H968" s="7" t="s">
        <v>2341</v>
      </c>
      <c r="I968" s="7"/>
      <c r="J968" s="7" t="s">
        <v>1811</v>
      </c>
      <c r="K968" s="7"/>
      <c r="L968" s="4"/>
      <c r="M968" s="4"/>
      <c r="N968" s="4"/>
      <c r="O968" s="4"/>
      <c r="P968" s="4"/>
      <c r="Q968" s="4"/>
      <c r="R968" s="4"/>
      <c r="S968" s="4"/>
      <c r="T968" s="4"/>
    </row>
    <row r="969">
      <c r="A969" s="7" t="s">
        <v>1111</v>
      </c>
      <c r="B969" s="7" t="s">
        <v>1809</v>
      </c>
      <c r="C969" s="7" t="s">
        <v>2340</v>
      </c>
      <c r="D969" s="7" t="s">
        <v>1817</v>
      </c>
      <c r="E969" s="7" t="s">
        <v>1817</v>
      </c>
      <c r="F969" s="7" t="s">
        <v>1811</v>
      </c>
      <c r="G969" s="7" t="s">
        <v>1823</v>
      </c>
      <c r="H969" s="7" t="s">
        <v>2341</v>
      </c>
      <c r="I969" s="7"/>
      <c r="J969" s="7" t="s">
        <v>1811</v>
      </c>
      <c r="K969" s="7"/>
      <c r="L969" s="4"/>
      <c r="M969" s="4"/>
      <c r="N969" s="4"/>
      <c r="O969" s="4"/>
      <c r="P969" s="4"/>
      <c r="Q969" s="4"/>
      <c r="R969" s="4"/>
      <c r="S969" s="4"/>
      <c r="T969" s="4"/>
    </row>
    <row r="970">
      <c r="A970" s="7" t="s">
        <v>1112</v>
      </c>
      <c r="B970" s="7" t="s">
        <v>1809</v>
      </c>
      <c r="C970" s="7" t="s">
        <v>2340</v>
      </c>
      <c r="D970" s="7" t="s">
        <v>1817</v>
      </c>
      <c r="E970" s="7" t="s">
        <v>1817</v>
      </c>
      <c r="F970" s="7" t="s">
        <v>1811</v>
      </c>
      <c r="G970" s="7" t="s">
        <v>1823</v>
      </c>
      <c r="H970" s="7" t="s">
        <v>2341</v>
      </c>
      <c r="I970" s="7"/>
      <c r="J970" s="7" t="s">
        <v>1811</v>
      </c>
      <c r="K970" s="7"/>
      <c r="L970" s="4"/>
      <c r="M970" s="4"/>
      <c r="N970" s="4"/>
      <c r="O970" s="4"/>
      <c r="P970" s="4"/>
      <c r="Q970" s="4"/>
      <c r="R970" s="4"/>
      <c r="S970" s="4"/>
      <c r="T970" s="4"/>
    </row>
    <row r="971">
      <c r="A971" s="7" t="s">
        <v>1113</v>
      </c>
      <c r="B971" s="7" t="s">
        <v>1809</v>
      </c>
      <c r="C971" s="7" t="s">
        <v>2340</v>
      </c>
      <c r="D971" s="7" t="s">
        <v>1817</v>
      </c>
      <c r="E971" s="7" t="s">
        <v>1817</v>
      </c>
      <c r="F971" s="7" t="s">
        <v>1811</v>
      </c>
      <c r="G971" s="7" t="s">
        <v>1823</v>
      </c>
      <c r="H971" s="7" t="s">
        <v>2341</v>
      </c>
      <c r="I971" s="7"/>
      <c r="J971" s="7" t="s">
        <v>1811</v>
      </c>
      <c r="K971" s="7"/>
      <c r="L971" s="4"/>
      <c r="M971" s="4"/>
      <c r="N971" s="4"/>
      <c r="O971" s="4"/>
      <c r="P971" s="4"/>
      <c r="Q971" s="4"/>
      <c r="R971" s="4"/>
      <c r="S971" s="4"/>
      <c r="T971" s="4"/>
    </row>
    <row r="972">
      <c r="A972" s="7" t="s">
        <v>1114</v>
      </c>
      <c r="B972" s="7" t="s">
        <v>1809</v>
      </c>
      <c r="C972" s="7" t="s">
        <v>2340</v>
      </c>
      <c r="D972" s="7" t="s">
        <v>1817</v>
      </c>
      <c r="E972" s="7" t="s">
        <v>1817</v>
      </c>
      <c r="F972" s="7" t="s">
        <v>1811</v>
      </c>
      <c r="G972" s="7" t="s">
        <v>1823</v>
      </c>
      <c r="H972" s="7" t="s">
        <v>2341</v>
      </c>
      <c r="I972" s="7"/>
      <c r="J972" s="7" t="s">
        <v>1811</v>
      </c>
      <c r="K972" s="7"/>
      <c r="L972" s="4"/>
      <c r="M972" s="4"/>
      <c r="N972" s="4"/>
      <c r="O972" s="4"/>
      <c r="P972" s="4"/>
      <c r="Q972" s="4"/>
      <c r="R972" s="4"/>
      <c r="S972" s="4"/>
      <c r="T972" s="4"/>
    </row>
    <row r="973">
      <c r="A973" s="7" t="s">
        <v>1115</v>
      </c>
      <c r="B973" s="7" t="s">
        <v>1809</v>
      </c>
      <c r="C973" s="7" t="s">
        <v>2340</v>
      </c>
      <c r="D973" s="7" t="s">
        <v>1817</v>
      </c>
      <c r="E973" s="7" t="s">
        <v>1817</v>
      </c>
      <c r="F973" s="7" t="s">
        <v>1811</v>
      </c>
      <c r="G973" s="7" t="s">
        <v>1823</v>
      </c>
      <c r="H973" s="7" t="s">
        <v>2341</v>
      </c>
      <c r="I973" s="7"/>
      <c r="J973" s="7" t="s">
        <v>1811</v>
      </c>
      <c r="K973" s="7"/>
      <c r="L973" s="4"/>
      <c r="M973" s="4"/>
      <c r="N973" s="4"/>
      <c r="O973" s="4"/>
      <c r="P973" s="4"/>
      <c r="Q973" s="4"/>
      <c r="R973" s="4"/>
      <c r="S973" s="4"/>
      <c r="T973" s="4"/>
    </row>
    <row r="974">
      <c r="A974" s="7" t="s">
        <v>1116</v>
      </c>
      <c r="B974" s="7" t="s">
        <v>1809</v>
      </c>
      <c r="C974" s="7" t="s">
        <v>2340</v>
      </c>
      <c r="D974" s="7" t="s">
        <v>1817</v>
      </c>
      <c r="E974" s="7" t="s">
        <v>1817</v>
      </c>
      <c r="F974" s="7" t="s">
        <v>1811</v>
      </c>
      <c r="G974" s="7" t="s">
        <v>1823</v>
      </c>
      <c r="H974" s="7" t="s">
        <v>2341</v>
      </c>
      <c r="I974" s="7"/>
      <c r="J974" s="7" t="s">
        <v>1811</v>
      </c>
      <c r="K974" s="7"/>
      <c r="L974" s="4"/>
      <c r="M974" s="4"/>
      <c r="N974" s="4"/>
      <c r="O974" s="4"/>
      <c r="P974" s="4"/>
      <c r="Q974" s="4"/>
      <c r="R974" s="4"/>
      <c r="S974" s="4"/>
      <c r="T974" s="4"/>
    </row>
    <row r="975">
      <c r="A975" s="7" t="s">
        <v>1117</v>
      </c>
      <c r="B975" s="7" t="s">
        <v>1809</v>
      </c>
      <c r="C975" s="7" t="s">
        <v>2340</v>
      </c>
      <c r="D975" s="7" t="s">
        <v>1817</v>
      </c>
      <c r="E975" s="7" t="s">
        <v>1817</v>
      </c>
      <c r="F975" s="7" t="s">
        <v>1811</v>
      </c>
      <c r="G975" s="7" t="s">
        <v>1823</v>
      </c>
      <c r="H975" s="7" t="s">
        <v>2341</v>
      </c>
      <c r="I975" s="7"/>
      <c r="J975" s="7" t="s">
        <v>1811</v>
      </c>
      <c r="K975" s="7"/>
      <c r="L975" s="4"/>
      <c r="M975" s="4"/>
      <c r="N975" s="4"/>
      <c r="O975" s="4"/>
      <c r="P975" s="4"/>
      <c r="Q975" s="4"/>
      <c r="R975" s="4"/>
      <c r="S975" s="4"/>
      <c r="T975" s="4"/>
    </row>
    <row r="976">
      <c r="A976" s="7" t="s">
        <v>1118</v>
      </c>
      <c r="B976" s="7" t="s">
        <v>1809</v>
      </c>
      <c r="C976" s="7" t="s">
        <v>2340</v>
      </c>
      <c r="D976" s="7" t="s">
        <v>1817</v>
      </c>
      <c r="E976" s="7" t="s">
        <v>1817</v>
      </c>
      <c r="F976" s="7" t="s">
        <v>1811</v>
      </c>
      <c r="G976" s="7" t="s">
        <v>1823</v>
      </c>
      <c r="H976" s="7" t="s">
        <v>2341</v>
      </c>
      <c r="I976" s="7"/>
      <c r="J976" s="7" t="s">
        <v>1811</v>
      </c>
      <c r="K976" s="7"/>
      <c r="L976" s="4"/>
      <c r="M976" s="4"/>
      <c r="N976" s="4"/>
      <c r="O976" s="4"/>
      <c r="P976" s="4"/>
      <c r="Q976" s="4"/>
      <c r="R976" s="4"/>
      <c r="S976" s="4"/>
      <c r="T976" s="4"/>
    </row>
    <row r="977">
      <c r="A977" s="7" t="s">
        <v>1119</v>
      </c>
      <c r="B977" s="7" t="s">
        <v>1809</v>
      </c>
      <c r="C977" s="7" t="s">
        <v>2340</v>
      </c>
      <c r="D977" s="7" t="s">
        <v>1817</v>
      </c>
      <c r="E977" s="7" t="s">
        <v>1817</v>
      </c>
      <c r="F977" s="7" t="s">
        <v>1811</v>
      </c>
      <c r="G977" s="7" t="s">
        <v>1823</v>
      </c>
      <c r="H977" s="7" t="s">
        <v>2341</v>
      </c>
      <c r="I977" s="7"/>
      <c r="J977" s="7" t="s">
        <v>1811</v>
      </c>
      <c r="K977" s="7"/>
      <c r="L977" s="4"/>
      <c r="M977" s="4"/>
      <c r="N977" s="4"/>
      <c r="O977" s="4"/>
      <c r="P977" s="4"/>
      <c r="Q977" s="4"/>
      <c r="R977" s="4"/>
      <c r="S977" s="4"/>
      <c r="T977" s="4"/>
    </row>
    <row r="978">
      <c r="A978" s="7" t="s">
        <v>1120</v>
      </c>
      <c r="B978" s="7" t="s">
        <v>1809</v>
      </c>
      <c r="C978" s="7" t="s">
        <v>2340</v>
      </c>
      <c r="D978" s="7" t="s">
        <v>1817</v>
      </c>
      <c r="E978" s="7" t="s">
        <v>1817</v>
      </c>
      <c r="F978" s="7" t="s">
        <v>1811</v>
      </c>
      <c r="G978" s="7" t="s">
        <v>1823</v>
      </c>
      <c r="H978" s="7" t="s">
        <v>2341</v>
      </c>
      <c r="I978" s="7"/>
      <c r="J978" s="7" t="s">
        <v>1811</v>
      </c>
      <c r="K978" s="7"/>
      <c r="L978" s="4"/>
      <c r="M978" s="4"/>
      <c r="N978" s="4"/>
      <c r="O978" s="4"/>
      <c r="P978" s="4"/>
      <c r="Q978" s="4"/>
      <c r="R978" s="4"/>
      <c r="S978" s="4"/>
      <c r="T978" s="4"/>
    </row>
    <row r="979">
      <c r="A979" s="7" t="s">
        <v>1121</v>
      </c>
      <c r="B979" s="7" t="s">
        <v>1809</v>
      </c>
      <c r="C979" s="7" t="s">
        <v>2340</v>
      </c>
      <c r="D979" s="7" t="s">
        <v>1817</v>
      </c>
      <c r="E979" s="7" t="s">
        <v>1817</v>
      </c>
      <c r="F979" s="7" t="s">
        <v>1811</v>
      </c>
      <c r="G979" s="7" t="s">
        <v>1823</v>
      </c>
      <c r="H979" s="7" t="s">
        <v>2341</v>
      </c>
      <c r="I979" s="7"/>
      <c r="J979" s="7" t="s">
        <v>1811</v>
      </c>
      <c r="K979" s="7"/>
      <c r="L979" s="4"/>
      <c r="M979" s="4"/>
      <c r="N979" s="4"/>
      <c r="O979" s="4"/>
      <c r="P979" s="4"/>
      <c r="Q979" s="4"/>
      <c r="R979" s="4"/>
      <c r="S979" s="4"/>
      <c r="T979" s="4"/>
    </row>
    <row r="980">
      <c r="A980" s="7" t="s">
        <v>1122</v>
      </c>
      <c r="B980" s="7" t="s">
        <v>1809</v>
      </c>
      <c r="C980" s="7" t="s">
        <v>2340</v>
      </c>
      <c r="D980" s="7" t="s">
        <v>1817</v>
      </c>
      <c r="E980" s="7" t="s">
        <v>1817</v>
      </c>
      <c r="F980" s="7" t="s">
        <v>1811</v>
      </c>
      <c r="G980" s="7" t="s">
        <v>1823</v>
      </c>
      <c r="H980" s="7" t="s">
        <v>2341</v>
      </c>
      <c r="I980" s="7"/>
      <c r="J980" s="7" t="s">
        <v>1811</v>
      </c>
      <c r="K980" s="7"/>
      <c r="L980" s="4"/>
      <c r="M980" s="4"/>
      <c r="N980" s="4"/>
      <c r="O980" s="4"/>
      <c r="P980" s="4"/>
      <c r="Q980" s="4"/>
      <c r="R980" s="4"/>
      <c r="S980" s="4"/>
      <c r="T980" s="4"/>
    </row>
    <row r="981">
      <c r="A981" s="7" t="s">
        <v>1123</v>
      </c>
      <c r="B981" s="7" t="s">
        <v>1809</v>
      </c>
      <c r="C981" s="7" t="s">
        <v>2340</v>
      </c>
      <c r="D981" s="7" t="s">
        <v>1817</v>
      </c>
      <c r="E981" s="7" t="s">
        <v>1817</v>
      </c>
      <c r="F981" s="7" t="s">
        <v>1811</v>
      </c>
      <c r="G981" s="7" t="s">
        <v>1823</v>
      </c>
      <c r="H981" s="7" t="s">
        <v>2341</v>
      </c>
      <c r="I981" s="7"/>
      <c r="J981" s="7" t="s">
        <v>1811</v>
      </c>
      <c r="K981" s="7"/>
      <c r="L981" s="4"/>
      <c r="M981" s="4"/>
      <c r="N981" s="4"/>
      <c r="O981" s="4"/>
      <c r="P981" s="4"/>
      <c r="Q981" s="4"/>
      <c r="R981" s="4"/>
      <c r="S981" s="4"/>
      <c r="T981" s="4"/>
    </row>
    <row r="982">
      <c r="A982" s="7" t="s">
        <v>1124</v>
      </c>
      <c r="B982" s="7" t="s">
        <v>1809</v>
      </c>
      <c r="C982" s="7" t="s">
        <v>2340</v>
      </c>
      <c r="D982" s="7" t="s">
        <v>1817</v>
      </c>
      <c r="E982" s="7" t="s">
        <v>1817</v>
      </c>
      <c r="F982" s="7" t="s">
        <v>1811</v>
      </c>
      <c r="G982" s="7" t="s">
        <v>1823</v>
      </c>
      <c r="H982" s="7" t="s">
        <v>2341</v>
      </c>
      <c r="I982" s="7"/>
      <c r="J982" s="7" t="s">
        <v>1811</v>
      </c>
      <c r="K982" s="7"/>
      <c r="L982" s="4"/>
      <c r="M982" s="4"/>
      <c r="N982" s="4"/>
      <c r="O982" s="4"/>
      <c r="P982" s="4"/>
      <c r="Q982" s="4"/>
      <c r="R982" s="4"/>
      <c r="S982" s="4"/>
      <c r="T982" s="4"/>
    </row>
    <row r="983">
      <c r="A983" s="7" t="s">
        <v>1125</v>
      </c>
      <c r="B983" s="7" t="s">
        <v>1809</v>
      </c>
      <c r="C983" s="7" t="s">
        <v>1810</v>
      </c>
      <c r="D983" s="7" t="s">
        <v>1817</v>
      </c>
      <c r="E983" s="7" t="s">
        <v>1817</v>
      </c>
      <c r="F983" s="7" t="s">
        <v>1811</v>
      </c>
      <c r="G983" s="7" t="s">
        <v>1823</v>
      </c>
      <c r="H983" s="7" t="s">
        <v>2341</v>
      </c>
      <c r="I983" s="7"/>
      <c r="J983" s="7" t="s">
        <v>1811</v>
      </c>
      <c r="K983" s="7"/>
      <c r="L983" s="4"/>
      <c r="M983" s="4"/>
      <c r="N983" s="4"/>
      <c r="O983" s="4"/>
      <c r="P983" s="4"/>
      <c r="Q983" s="4"/>
      <c r="R983" s="4"/>
      <c r="S983" s="4"/>
      <c r="T983" s="4"/>
    </row>
    <row r="984">
      <c r="A984" s="7" t="s">
        <v>1126</v>
      </c>
      <c r="B984" s="7" t="s">
        <v>1809</v>
      </c>
      <c r="C984" s="7" t="s">
        <v>1844</v>
      </c>
      <c r="D984" s="7" t="s">
        <v>1817</v>
      </c>
      <c r="E984" s="7" t="s">
        <v>1817</v>
      </c>
      <c r="F984" s="7" t="s">
        <v>1811</v>
      </c>
      <c r="G984" s="7" t="s">
        <v>1823</v>
      </c>
      <c r="H984" s="7" t="s">
        <v>2341</v>
      </c>
      <c r="I984" s="7"/>
      <c r="J984" s="7" t="s">
        <v>1811</v>
      </c>
      <c r="K984" s="7"/>
      <c r="L984" s="4"/>
      <c r="M984" s="4"/>
      <c r="N984" s="4"/>
      <c r="O984" s="4"/>
      <c r="P984" s="4"/>
      <c r="Q984" s="4"/>
      <c r="R984" s="4"/>
      <c r="S984" s="4"/>
      <c r="T984" s="4"/>
    </row>
    <row r="985">
      <c r="A985" s="7" t="s">
        <v>1127</v>
      </c>
      <c r="B985" s="7" t="s">
        <v>1809</v>
      </c>
      <c r="C985" s="7" t="s">
        <v>1844</v>
      </c>
      <c r="D985" s="7" t="s">
        <v>1817</v>
      </c>
      <c r="E985" s="7" t="s">
        <v>1817</v>
      </c>
      <c r="F985" s="7" t="s">
        <v>1811</v>
      </c>
      <c r="G985" s="7" t="s">
        <v>1823</v>
      </c>
      <c r="H985" s="7" t="s">
        <v>2341</v>
      </c>
      <c r="I985" s="7"/>
      <c r="J985" s="7" t="s">
        <v>1811</v>
      </c>
      <c r="K985" s="7"/>
      <c r="L985" s="4"/>
      <c r="M985" s="4"/>
      <c r="N985" s="4"/>
      <c r="O985" s="4"/>
      <c r="P985" s="4"/>
      <c r="Q985" s="4"/>
      <c r="R985" s="4"/>
      <c r="S985" s="4"/>
      <c r="T985" s="4"/>
    </row>
    <row r="986">
      <c r="A986" s="7" t="s">
        <v>1128</v>
      </c>
      <c r="B986" s="7" t="s">
        <v>1899</v>
      </c>
      <c r="C986" s="7" t="s">
        <v>2280</v>
      </c>
      <c r="D986" s="7" t="s">
        <v>1817</v>
      </c>
      <c r="E986" s="7" t="s">
        <v>1817</v>
      </c>
      <c r="F986" s="7" t="s">
        <v>1811</v>
      </c>
      <c r="G986" s="7" t="s">
        <v>1823</v>
      </c>
      <c r="H986" s="7" t="s">
        <v>2342</v>
      </c>
      <c r="I986" s="7"/>
      <c r="J986" s="7" t="s">
        <v>1811</v>
      </c>
      <c r="K986" s="7"/>
      <c r="L986" s="4"/>
      <c r="M986" s="4"/>
      <c r="N986" s="4"/>
      <c r="O986" s="4"/>
      <c r="P986" s="4"/>
      <c r="Q986" s="4"/>
      <c r="R986" s="4"/>
      <c r="S986" s="4"/>
      <c r="T986" s="4"/>
    </row>
    <row r="987">
      <c r="A987" s="7" t="s">
        <v>1129</v>
      </c>
      <c r="B987" s="7" t="s">
        <v>1882</v>
      </c>
      <c r="C987" s="7" t="s">
        <v>1883</v>
      </c>
      <c r="D987" s="7" t="s">
        <v>1817</v>
      </c>
      <c r="E987" s="7" t="s">
        <v>1817</v>
      </c>
      <c r="F987" s="7" t="s">
        <v>1811</v>
      </c>
      <c r="G987" s="7" t="s">
        <v>1823</v>
      </c>
      <c r="H987" s="7" t="s">
        <v>2343</v>
      </c>
      <c r="I987" s="7"/>
      <c r="J987" s="7" t="s">
        <v>1811</v>
      </c>
      <c r="K987" s="7"/>
      <c r="L987" s="4"/>
      <c r="M987" s="4"/>
      <c r="N987" s="4"/>
      <c r="O987" s="4"/>
      <c r="P987" s="4"/>
      <c r="Q987" s="4"/>
      <c r="R987" s="4"/>
      <c r="S987" s="4"/>
      <c r="T987" s="4"/>
    </row>
    <row r="988">
      <c r="A988" s="7" t="s">
        <v>1130</v>
      </c>
      <c r="B988" s="7" t="s">
        <v>1882</v>
      </c>
      <c r="C988" s="7" t="s">
        <v>1883</v>
      </c>
      <c r="D988" s="7" t="s">
        <v>1817</v>
      </c>
      <c r="E988" s="7" t="s">
        <v>1811</v>
      </c>
      <c r="F988" s="7" t="s">
        <v>1811</v>
      </c>
      <c r="G988" s="7" t="s">
        <v>1823</v>
      </c>
      <c r="H988" s="7" t="s">
        <v>2343</v>
      </c>
      <c r="I988" s="7"/>
      <c r="J988" s="7" t="s">
        <v>1811</v>
      </c>
      <c r="K988" s="7"/>
      <c r="L988" s="4"/>
      <c r="M988" s="4"/>
      <c r="N988" s="4"/>
      <c r="O988" s="4"/>
      <c r="P988" s="4"/>
      <c r="Q988" s="4"/>
      <c r="R988" s="4"/>
      <c r="S988" s="4"/>
      <c r="T988" s="4"/>
    </row>
    <row r="989">
      <c r="A989" s="7" t="s">
        <v>1131</v>
      </c>
      <c r="B989" s="7" t="s">
        <v>2022</v>
      </c>
      <c r="C989" s="7" t="s">
        <v>2344</v>
      </c>
      <c r="D989" s="7" t="s">
        <v>1817</v>
      </c>
      <c r="E989" s="7" t="s">
        <v>1817</v>
      </c>
      <c r="F989" s="7" t="s">
        <v>1811</v>
      </c>
      <c r="G989" s="7" t="s">
        <v>1823</v>
      </c>
      <c r="H989" s="7" t="s">
        <v>2345</v>
      </c>
      <c r="I989" s="7"/>
      <c r="J989" s="7" t="s">
        <v>1811</v>
      </c>
      <c r="K989" s="7"/>
      <c r="L989" s="4"/>
      <c r="M989" s="4"/>
      <c r="N989" s="4"/>
      <c r="O989" s="4"/>
      <c r="P989" s="4"/>
      <c r="Q989" s="4"/>
      <c r="R989" s="4"/>
      <c r="S989" s="4"/>
      <c r="T989" s="4"/>
    </row>
    <row r="990">
      <c r="A990" s="7" t="s">
        <v>1132</v>
      </c>
      <c r="B990" s="7" t="s">
        <v>2022</v>
      </c>
      <c r="C990" s="7" t="s">
        <v>2346</v>
      </c>
      <c r="D990" s="7" t="s">
        <v>1817</v>
      </c>
      <c r="E990" s="7" t="s">
        <v>1817</v>
      </c>
      <c r="F990" s="7" t="s">
        <v>1811</v>
      </c>
      <c r="G990" s="7" t="s">
        <v>1823</v>
      </c>
      <c r="H990" s="7" t="s">
        <v>2345</v>
      </c>
      <c r="I990" s="7"/>
      <c r="J990" s="7" t="s">
        <v>1811</v>
      </c>
      <c r="K990" s="7"/>
      <c r="L990" s="4"/>
      <c r="M990" s="4"/>
      <c r="N990" s="4"/>
      <c r="O990" s="4"/>
      <c r="P990" s="4"/>
      <c r="Q990" s="4"/>
      <c r="R990" s="4"/>
      <c r="S990" s="4"/>
      <c r="T990" s="4"/>
    </row>
    <row r="991">
      <c r="A991" s="7" t="s">
        <v>1133</v>
      </c>
      <c r="B991" s="7" t="s">
        <v>2022</v>
      </c>
      <c r="C991" s="7" t="s">
        <v>2346</v>
      </c>
      <c r="D991" s="7" t="s">
        <v>1817</v>
      </c>
      <c r="E991" s="7" t="s">
        <v>1817</v>
      </c>
      <c r="F991" s="7" t="s">
        <v>1811</v>
      </c>
      <c r="G991" s="7" t="s">
        <v>1823</v>
      </c>
      <c r="H991" s="7" t="s">
        <v>2345</v>
      </c>
      <c r="I991" s="7"/>
      <c r="J991" s="7" t="s">
        <v>1811</v>
      </c>
      <c r="K991" s="7"/>
      <c r="L991" s="4"/>
      <c r="M991" s="4"/>
      <c r="N991" s="4"/>
      <c r="O991" s="4"/>
      <c r="P991" s="4"/>
      <c r="Q991" s="4"/>
      <c r="R991" s="4"/>
      <c r="S991" s="4"/>
      <c r="T991" s="4"/>
    </row>
    <row r="992">
      <c r="A992" s="7" t="s">
        <v>1134</v>
      </c>
      <c r="B992" s="7" t="s">
        <v>2022</v>
      </c>
      <c r="C992" s="7" t="s">
        <v>2346</v>
      </c>
      <c r="D992" s="7" t="s">
        <v>1817</v>
      </c>
      <c r="E992" s="7" t="s">
        <v>1817</v>
      </c>
      <c r="F992" s="7" t="s">
        <v>1811</v>
      </c>
      <c r="G992" s="7" t="s">
        <v>1823</v>
      </c>
      <c r="H992" s="7" t="s">
        <v>2345</v>
      </c>
      <c r="I992" s="7"/>
      <c r="J992" s="7" t="s">
        <v>1811</v>
      </c>
      <c r="K992" s="7"/>
      <c r="L992" s="4"/>
      <c r="M992" s="4"/>
      <c r="N992" s="4"/>
      <c r="O992" s="4"/>
      <c r="P992" s="4"/>
      <c r="Q992" s="4"/>
      <c r="R992" s="4"/>
      <c r="S992" s="4"/>
      <c r="T992" s="4"/>
    </row>
    <row r="993">
      <c r="A993" s="7" t="s">
        <v>1135</v>
      </c>
      <c r="B993" s="7" t="s">
        <v>2022</v>
      </c>
      <c r="C993" s="7" t="s">
        <v>2346</v>
      </c>
      <c r="D993" s="7" t="s">
        <v>1817</v>
      </c>
      <c r="E993" s="7" t="s">
        <v>1817</v>
      </c>
      <c r="F993" s="7" t="s">
        <v>1811</v>
      </c>
      <c r="G993" s="7" t="s">
        <v>1823</v>
      </c>
      <c r="H993" s="7" t="s">
        <v>2345</v>
      </c>
      <c r="I993" s="7"/>
      <c r="J993" s="7" t="s">
        <v>1811</v>
      </c>
      <c r="K993" s="7"/>
      <c r="L993" s="4"/>
      <c r="M993" s="4"/>
      <c r="N993" s="4"/>
      <c r="O993" s="4"/>
      <c r="P993" s="4"/>
      <c r="Q993" s="4"/>
      <c r="R993" s="4"/>
      <c r="S993" s="4"/>
      <c r="T993" s="4"/>
    </row>
    <row r="994">
      <c r="A994" s="7" t="s">
        <v>1136</v>
      </c>
      <c r="B994" s="7" t="s">
        <v>2022</v>
      </c>
      <c r="C994" s="7" t="s">
        <v>2346</v>
      </c>
      <c r="D994" s="7" t="s">
        <v>1817</v>
      </c>
      <c r="E994" s="7" t="s">
        <v>1817</v>
      </c>
      <c r="F994" s="7" t="s">
        <v>1811</v>
      </c>
      <c r="G994" s="7" t="s">
        <v>1823</v>
      </c>
      <c r="H994" s="7" t="s">
        <v>2345</v>
      </c>
      <c r="I994" s="7"/>
      <c r="J994" s="7" t="s">
        <v>1811</v>
      </c>
      <c r="K994" s="7"/>
      <c r="L994" s="4"/>
      <c r="M994" s="4"/>
      <c r="N994" s="4"/>
      <c r="O994" s="4"/>
      <c r="P994" s="4"/>
      <c r="Q994" s="4"/>
      <c r="R994" s="4"/>
      <c r="S994" s="4"/>
      <c r="T994" s="4"/>
    </row>
    <row r="995">
      <c r="A995" s="7" t="s">
        <v>1137</v>
      </c>
      <c r="B995" s="7" t="s">
        <v>2022</v>
      </c>
      <c r="C995" s="7" t="s">
        <v>2346</v>
      </c>
      <c r="D995" s="7" t="s">
        <v>1817</v>
      </c>
      <c r="E995" s="7" t="s">
        <v>1817</v>
      </c>
      <c r="F995" s="7" t="s">
        <v>1811</v>
      </c>
      <c r="G995" s="7" t="s">
        <v>1823</v>
      </c>
      <c r="H995" s="7" t="s">
        <v>2345</v>
      </c>
      <c r="I995" s="7"/>
      <c r="J995" s="7" t="s">
        <v>1811</v>
      </c>
      <c r="K995" s="7"/>
      <c r="L995" s="4"/>
      <c r="M995" s="4"/>
      <c r="N995" s="4"/>
      <c r="O995" s="4"/>
      <c r="P995" s="4"/>
      <c r="Q995" s="4"/>
      <c r="R995" s="4"/>
      <c r="S995" s="4"/>
      <c r="T995" s="4"/>
    </row>
    <row r="996">
      <c r="A996" s="7" t="s">
        <v>1138</v>
      </c>
      <c r="B996" s="7" t="s">
        <v>2022</v>
      </c>
      <c r="C996" s="7" t="s">
        <v>2023</v>
      </c>
      <c r="D996" s="7" t="s">
        <v>1817</v>
      </c>
      <c r="E996" s="7" t="s">
        <v>1817</v>
      </c>
      <c r="F996" s="7" t="s">
        <v>1811</v>
      </c>
      <c r="G996" s="7" t="s">
        <v>1823</v>
      </c>
      <c r="H996" s="7" t="s">
        <v>2345</v>
      </c>
      <c r="I996" s="7"/>
      <c r="J996" s="7" t="s">
        <v>1811</v>
      </c>
      <c r="K996" s="7"/>
      <c r="L996" s="4"/>
      <c r="M996" s="4"/>
      <c r="N996" s="4"/>
      <c r="O996" s="4"/>
      <c r="P996" s="4"/>
      <c r="Q996" s="4"/>
      <c r="R996" s="4"/>
      <c r="S996" s="4"/>
      <c r="T996" s="4"/>
    </row>
    <row r="997">
      <c r="A997" s="7" t="s">
        <v>1139</v>
      </c>
      <c r="B997" s="7" t="s">
        <v>2022</v>
      </c>
      <c r="C997" s="7" t="s">
        <v>2023</v>
      </c>
      <c r="D997" s="7" t="s">
        <v>1817</v>
      </c>
      <c r="E997" s="7" t="s">
        <v>1817</v>
      </c>
      <c r="F997" s="7" t="s">
        <v>1811</v>
      </c>
      <c r="G997" s="7" t="s">
        <v>1823</v>
      </c>
      <c r="H997" s="7" t="s">
        <v>2345</v>
      </c>
      <c r="I997" s="7"/>
      <c r="J997" s="7" t="s">
        <v>1811</v>
      </c>
      <c r="K997" s="7"/>
      <c r="L997" s="4"/>
      <c r="M997" s="4"/>
      <c r="N997" s="4"/>
      <c r="O997" s="4"/>
      <c r="P997" s="4"/>
      <c r="Q997" s="4"/>
      <c r="R997" s="4"/>
      <c r="S997" s="4"/>
      <c r="T997" s="4"/>
    </row>
    <row r="998">
      <c r="A998" s="7" t="s">
        <v>1140</v>
      </c>
      <c r="B998" s="7" t="s">
        <v>2022</v>
      </c>
      <c r="C998" s="7" t="s">
        <v>2023</v>
      </c>
      <c r="D998" s="7" t="s">
        <v>1817</v>
      </c>
      <c r="E998" s="7" t="s">
        <v>1817</v>
      </c>
      <c r="F998" s="7" t="s">
        <v>1811</v>
      </c>
      <c r="G998" s="7" t="s">
        <v>1823</v>
      </c>
      <c r="H998" s="7" t="s">
        <v>2345</v>
      </c>
      <c r="I998" s="7"/>
      <c r="J998" s="7" t="s">
        <v>1811</v>
      </c>
      <c r="K998" s="7"/>
      <c r="L998" s="4"/>
      <c r="M998" s="4"/>
      <c r="N998" s="4"/>
      <c r="O998" s="4"/>
      <c r="P998" s="4"/>
      <c r="Q998" s="4"/>
      <c r="R998" s="4"/>
      <c r="S998" s="4"/>
      <c r="T998" s="4"/>
    </row>
    <row r="999">
      <c r="A999" s="7" t="s">
        <v>1141</v>
      </c>
      <c r="B999" s="7" t="s">
        <v>2022</v>
      </c>
      <c r="C999" s="7" t="s">
        <v>2023</v>
      </c>
      <c r="D999" s="7" t="s">
        <v>1817</v>
      </c>
      <c r="E999" s="7" t="s">
        <v>1817</v>
      </c>
      <c r="F999" s="7" t="s">
        <v>1811</v>
      </c>
      <c r="G999" s="7" t="s">
        <v>1823</v>
      </c>
      <c r="H999" s="7" t="s">
        <v>2345</v>
      </c>
      <c r="I999" s="7"/>
      <c r="J999" s="7" t="s">
        <v>1811</v>
      </c>
      <c r="K999" s="7"/>
      <c r="L999" s="4"/>
      <c r="M999" s="4"/>
      <c r="N999" s="4"/>
      <c r="O999" s="4"/>
      <c r="P999" s="4"/>
      <c r="Q999" s="4"/>
      <c r="R999" s="4"/>
      <c r="S999" s="4"/>
      <c r="T999" s="4"/>
    </row>
    <row r="1000">
      <c r="A1000" s="7" t="s">
        <v>1142</v>
      </c>
      <c r="B1000" s="7" t="s">
        <v>2022</v>
      </c>
      <c r="C1000" s="7" t="s">
        <v>2023</v>
      </c>
      <c r="D1000" s="7" t="s">
        <v>1817</v>
      </c>
      <c r="E1000" s="7" t="s">
        <v>1817</v>
      </c>
      <c r="F1000" s="7" t="s">
        <v>1811</v>
      </c>
      <c r="G1000" s="7" t="s">
        <v>1823</v>
      </c>
      <c r="H1000" s="7" t="s">
        <v>2345</v>
      </c>
      <c r="I1000" s="7"/>
      <c r="J1000" s="7" t="s">
        <v>1811</v>
      </c>
      <c r="K1000" s="7"/>
      <c r="L1000" s="4"/>
      <c r="M1000" s="4"/>
      <c r="N1000" s="4"/>
      <c r="O1000" s="4"/>
      <c r="P1000" s="4"/>
      <c r="Q1000" s="4"/>
      <c r="R1000" s="4"/>
      <c r="S1000" s="4"/>
      <c r="T1000" s="4"/>
    </row>
    <row r="1001">
      <c r="A1001" s="7" t="s">
        <v>1143</v>
      </c>
      <c r="B1001" s="7" t="s">
        <v>2022</v>
      </c>
      <c r="C1001" s="7" t="s">
        <v>2023</v>
      </c>
      <c r="D1001" s="7" t="s">
        <v>1817</v>
      </c>
      <c r="E1001" s="7" t="s">
        <v>1817</v>
      </c>
      <c r="F1001" s="7" t="s">
        <v>1811</v>
      </c>
      <c r="G1001" s="7" t="s">
        <v>1823</v>
      </c>
      <c r="H1001" s="7" t="s">
        <v>2345</v>
      </c>
      <c r="I1001" s="7"/>
      <c r="J1001" s="7" t="s">
        <v>1811</v>
      </c>
      <c r="K1001" s="7"/>
      <c r="L1001" s="4"/>
      <c r="M1001" s="4"/>
      <c r="N1001" s="4"/>
      <c r="O1001" s="4"/>
      <c r="P1001" s="4"/>
      <c r="Q1001" s="4"/>
      <c r="R1001" s="4"/>
      <c r="S1001" s="4"/>
      <c r="T1001" s="4"/>
    </row>
    <row r="1002">
      <c r="A1002" s="7" t="s">
        <v>1144</v>
      </c>
      <c r="B1002" s="7" t="s">
        <v>1852</v>
      </c>
      <c r="C1002" s="7" t="s">
        <v>2347</v>
      </c>
      <c r="D1002" s="7" t="s">
        <v>1817</v>
      </c>
      <c r="E1002" s="7" t="s">
        <v>1817</v>
      </c>
      <c r="F1002" s="7" t="s">
        <v>1811</v>
      </c>
      <c r="G1002" s="7" t="s">
        <v>1823</v>
      </c>
      <c r="H1002" s="7" t="s">
        <v>2345</v>
      </c>
      <c r="I1002" s="7"/>
      <c r="J1002" s="7" t="s">
        <v>1811</v>
      </c>
      <c r="K1002" s="7"/>
      <c r="L1002" s="4"/>
      <c r="M1002" s="4"/>
      <c r="N1002" s="4"/>
      <c r="O1002" s="4"/>
      <c r="P1002" s="4"/>
      <c r="Q1002" s="4"/>
      <c r="R1002" s="4"/>
      <c r="S1002" s="4"/>
      <c r="T1002" s="4"/>
    </row>
    <row r="1003">
      <c r="A1003" s="7" t="s">
        <v>1145</v>
      </c>
      <c r="B1003" s="7" t="s">
        <v>1852</v>
      </c>
      <c r="C1003" s="7" t="s">
        <v>2347</v>
      </c>
      <c r="D1003" s="7" t="s">
        <v>1817</v>
      </c>
      <c r="E1003" s="7" t="s">
        <v>1817</v>
      </c>
      <c r="F1003" s="7" t="s">
        <v>1811</v>
      </c>
      <c r="G1003" s="7" t="s">
        <v>1823</v>
      </c>
      <c r="H1003" s="7" t="s">
        <v>2345</v>
      </c>
      <c r="I1003" s="7"/>
      <c r="J1003" s="7" t="s">
        <v>1811</v>
      </c>
      <c r="K1003" s="7"/>
      <c r="L1003" s="4"/>
      <c r="M1003" s="4"/>
      <c r="N1003" s="4"/>
      <c r="O1003" s="4"/>
      <c r="P1003" s="4"/>
      <c r="Q1003" s="4"/>
      <c r="R1003" s="4"/>
      <c r="S1003" s="4"/>
      <c r="T1003" s="4"/>
    </row>
    <row r="1004">
      <c r="A1004" s="7" t="s">
        <v>1146</v>
      </c>
      <c r="B1004" s="7" t="s">
        <v>1852</v>
      </c>
      <c r="C1004" s="7" t="s">
        <v>2347</v>
      </c>
      <c r="D1004" s="7" t="s">
        <v>1817</v>
      </c>
      <c r="E1004" s="7" t="s">
        <v>1817</v>
      </c>
      <c r="F1004" s="7" t="s">
        <v>1811</v>
      </c>
      <c r="G1004" s="7" t="s">
        <v>1823</v>
      </c>
      <c r="H1004" s="7" t="s">
        <v>2345</v>
      </c>
      <c r="I1004" s="7"/>
      <c r="J1004" s="7" t="s">
        <v>1811</v>
      </c>
      <c r="K1004" s="7"/>
      <c r="L1004" s="4"/>
      <c r="M1004" s="4"/>
      <c r="N1004" s="4"/>
      <c r="O1004" s="4"/>
      <c r="P1004" s="4"/>
      <c r="Q1004" s="4"/>
      <c r="R1004" s="4"/>
      <c r="S1004" s="4"/>
      <c r="T1004" s="4"/>
    </row>
    <row r="1005">
      <c r="A1005" s="7" t="s">
        <v>1147</v>
      </c>
      <c r="B1005" s="7" t="s">
        <v>1852</v>
      </c>
      <c r="C1005" s="7" t="s">
        <v>2347</v>
      </c>
      <c r="D1005" s="7" t="s">
        <v>1817</v>
      </c>
      <c r="E1005" s="7" t="s">
        <v>1817</v>
      </c>
      <c r="F1005" s="7" t="s">
        <v>1811</v>
      </c>
      <c r="G1005" s="7" t="s">
        <v>1823</v>
      </c>
      <c r="H1005" s="7" t="s">
        <v>2345</v>
      </c>
      <c r="I1005" s="7"/>
      <c r="J1005" s="7" t="s">
        <v>1811</v>
      </c>
      <c r="K1005" s="7"/>
      <c r="L1005" s="4"/>
      <c r="M1005" s="4"/>
      <c r="N1005" s="4"/>
      <c r="O1005" s="4"/>
      <c r="P1005" s="4"/>
      <c r="Q1005" s="4"/>
      <c r="R1005" s="4"/>
      <c r="S1005" s="4"/>
      <c r="T1005" s="4"/>
    </row>
    <row r="1006">
      <c r="A1006" s="7" t="s">
        <v>1148</v>
      </c>
      <c r="B1006" s="7" t="s">
        <v>1852</v>
      </c>
      <c r="C1006" s="7" t="s">
        <v>1853</v>
      </c>
      <c r="D1006" s="7" t="s">
        <v>1817</v>
      </c>
      <c r="E1006" s="7" t="s">
        <v>1817</v>
      </c>
      <c r="F1006" s="7" t="s">
        <v>1811</v>
      </c>
      <c r="G1006" s="7" t="s">
        <v>1823</v>
      </c>
      <c r="H1006" s="7" t="s">
        <v>2345</v>
      </c>
      <c r="I1006" s="7"/>
      <c r="J1006" s="7" t="s">
        <v>1811</v>
      </c>
      <c r="K1006" s="7"/>
      <c r="L1006" s="4"/>
      <c r="M1006" s="4"/>
      <c r="N1006" s="4"/>
      <c r="O1006" s="4"/>
      <c r="P1006" s="4"/>
      <c r="Q1006" s="4"/>
      <c r="R1006" s="4"/>
      <c r="S1006" s="4"/>
      <c r="T1006" s="4"/>
    </row>
    <row r="1007">
      <c r="A1007" s="7" t="s">
        <v>1149</v>
      </c>
      <c r="B1007" s="7" t="s">
        <v>1852</v>
      </c>
      <c r="C1007" s="7" t="s">
        <v>1853</v>
      </c>
      <c r="D1007" s="7" t="s">
        <v>1817</v>
      </c>
      <c r="E1007" s="7" t="s">
        <v>1817</v>
      </c>
      <c r="F1007" s="7" t="s">
        <v>1811</v>
      </c>
      <c r="G1007" s="7" t="s">
        <v>1823</v>
      </c>
      <c r="H1007" s="7" t="s">
        <v>2345</v>
      </c>
      <c r="I1007" s="7"/>
      <c r="J1007" s="7" t="s">
        <v>1811</v>
      </c>
      <c r="K1007" s="7"/>
      <c r="L1007" s="4"/>
      <c r="M1007" s="4"/>
      <c r="N1007" s="4"/>
      <c r="O1007" s="4"/>
      <c r="P1007" s="4"/>
      <c r="Q1007" s="4"/>
      <c r="R1007" s="4"/>
      <c r="S1007" s="4"/>
      <c r="T1007" s="4"/>
    </row>
    <row r="1008">
      <c r="A1008" s="7" t="s">
        <v>1150</v>
      </c>
      <c r="B1008" s="7" t="s">
        <v>1852</v>
      </c>
      <c r="C1008" s="7" t="s">
        <v>1853</v>
      </c>
      <c r="D1008" s="7" t="s">
        <v>1817</v>
      </c>
      <c r="E1008" s="7" t="s">
        <v>1811</v>
      </c>
      <c r="F1008" s="7" t="s">
        <v>1811</v>
      </c>
      <c r="G1008" s="7" t="s">
        <v>1823</v>
      </c>
      <c r="H1008" s="7" t="s">
        <v>2345</v>
      </c>
      <c r="I1008" s="7"/>
      <c r="J1008" s="7" t="s">
        <v>1811</v>
      </c>
      <c r="K1008" s="7"/>
      <c r="L1008" s="4"/>
      <c r="M1008" s="4"/>
      <c r="N1008" s="4"/>
      <c r="O1008" s="4"/>
      <c r="P1008" s="4"/>
      <c r="Q1008" s="4"/>
      <c r="R1008" s="4"/>
      <c r="S1008" s="4"/>
      <c r="T1008" s="4"/>
    </row>
    <row r="1009">
      <c r="A1009" s="7" t="s">
        <v>1151</v>
      </c>
      <c r="B1009" s="7" t="s">
        <v>2022</v>
      </c>
      <c r="C1009" s="7" t="s">
        <v>2348</v>
      </c>
      <c r="D1009" s="7" t="s">
        <v>1817</v>
      </c>
      <c r="E1009" s="7" t="s">
        <v>1817</v>
      </c>
      <c r="F1009" s="7" t="s">
        <v>1811</v>
      </c>
      <c r="G1009" s="7" t="s">
        <v>1823</v>
      </c>
      <c r="H1009" s="7" t="s">
        <v>2345</v>
      </c>
      <c r="I1009" s="7"/>
      <c r="J1009" s="7" t="s">
        <v>1811</v>
      </c>
      <c r="K1009" s="7"/>
      <c r="L1009" s="4"/>
      <c r="M1009" s="4"/>
      <c r="N1009" s="4"/>
      <c r="O1009" s="4"/>
      <c r="P1009" s="4"/>
      <c r="Q1009" s="4"/>
      <c r="R1009" s="4"/>
      <c r="S1009" s="4"/>
      <c r="T1009" s="4"/>
    </row>
    <row r="1010">
      <c r="A1010" s="7" t="s">
        <v>1152</v>
      </c>
      <c r="B1010" s="7" t="s">
        <v>2022</v>
      </c>
      <c r="C1010" s="7" t="s">
        <v>1836</v>
      </c>
      <c r="D1010" s="7" t="s">
        <v>1817</v>
      </c>
      <c r="E1010" s="7" t="s">
        <v>1817</v>
      </c>
      <c r="F1010" s="7" t="s">
        <v>1811</v>
      </c>
      <c r="G1010" s="7" t="s">
        <v>1823</v>
      </c>
      <c r="H1010" s="7" t="s">
        <v>2345</v>
      </c>
      <c r="I1010" s="7"/>
      <c r="J1010" s="7" t="s">
        <v>1811</v>
      </c>
      <c r="K1010" s="7"/>
      <c r="L1010" s="4"/>
      <c r="M1010" s="4"/>
      <c r="N1010" s="4"/>
      <c r="O1010" s="4"/>
      <c r="P1010" s="4"/>
      <c r="Q1010" s="4"/>
      <c r="R1010" s="4"/>
      <c r="S1010" s="4"/>
      <c r="T1010" s="4"/>
    </row>
    <row r="1011">
      <c r="A1011" s="7" t="s">
        <v>1153</v>
      </c>
      <c r="B1011" s="7" t="s">
        <v>2022</v>
      </c>
      <c r="C1011" s="7" t="s">
        <v>1836</v>
      </c>
      <c r="D1011" s="7" t="s">
        <v>1817</v>
      </c>
      <c r="E1011" s="7" t="s">
        <v>1817</v>
      </c>
      <c r="F1011" s="7" t="s">
        <v>1811</v>
      </c>
      <c r="G1011" s="7" t="s">
        <v>1823</v>
      </c>
      <c r="H1011" s="7" t="s">
        <v>2345</v>
      </c>
      <c r="I1011" s="7"/>
      <c r="J1011" s="7" t="s">
        <v>1811</v>
      </c>
      <c r="K1011" s="7"/>
      <c r="L1011" s="4"/>
      <c r="M1011" s="4"/>
      <c r="N1011" s="4"/>
      <c r="O1011" s="4"/>
      <c r="P1011" s="4"/>
      <c r="Q1011" s="4"/>
      <c r="R1011" s="4"/>
      <c r="S1011" s="4"/>
      <c r="T1011" s="4"/>
    </row>
    <row r="1012">
      <c r="A1012" s="7" t="s">
        <v>1154</v>
      </c>
      <c r="B1012" s="7" t="s">
        <v>2022</v>
      </c>
      <c r="C1012" s="7" t="s">
        <v>1836</v>
      </c>
      <c r="D1012" s="7" t="s">
        <v>1817</v>
      </c>
      <c r="E1012" s="7" t="s">
        <v>1817</v>
      </c>
      <c r="F1012" s="7" t="s">
        <v>1811</v>
      </c>
      <c r="G1012" s="7" t="s">
        <v>1823</v>
      </c>
      <c r="H1012" s="7" t="s">
        <v>2345</v>
      </c>
      <c r="I1012" s="7"/>
      <c r="J1012" s="7" t="s">
        <v>1811</v>
      </c>
      <c r="K1012" s="7"/>
      <c r="L1012" s="4"/>
      <c r="M1012" s="4"/>
      <c r="N1012" s="4"/>
      <c r="O1012" s="4"/>
      <c r="P1012" s="4"/>
      <c r="Q1012" s="4"/>
      <c r="R1012" s="4"/>
      <c r="S1012" s="4"/>
      <c r="T1012" s="4"/>
    </row>
    <row r="1013">
      <c r="A1013" s="7" t="s">
        <v>1155</v>
      </c>
      <c r="B1013" s="7" t="s">
        <v>2022</v>
      </c>
      <c r="C1013" s="7" t="s">
        <v>1836</v>
      </c>
      <c r="D1013" s="7" t="s">
        <v>1817</v>
      </c>
      <c r="E1013" s="7" t="s">
        <v>1817</v>
      </c>
      <c r="F1013" s="7" t="s">
        <v>1811</v>
      </c>
      <c r="G1013" s="7" t="s">
        <v>1823</v>
      </c>
      <c r="H1013" s="7" t="s">
        <v>2345</v>
      </c>
      <c r="I1013" s="7"/>
      <c r="J1013" s="7" t="s">
        <v>1811</v>
      </c>
      <c r="K1013" s="7"/>
      <c r="L1013" s="4"/>
      <c r="M1013" s="4"/>
      <c r="N1013" s="4"/>
      <c r="O1013" s="4"/>
      <c r="P1013" s="4"/>
      <c r="Q1013" s="4"/>
      <c r="R1013" s="4"/>
      <c r="S1013" s="4"/>
      <c r="T1013" s="4"/>
    </row>
    <row r="1014">
      <c r="A1014" s="7" t="s">
        <v>1156</v>
      </c>
      <c r="B1014" s="7" t="s">
        <v>2022</v>
      </c>
      <c r="C1014" s="7" t="s">
        <v>2349</v>
      </c>
      <c r="D1014" s="7" t="s">
        <v>1817</v>
      </c>
      <c r="E1014" s="7" t="s">
        <v>1817</v>
      </c>
      <c r="F1014" s="7" t="s">
        <v>1811</v>
      </c>
      <c r="G1014" s="7" t="s">
        <v>1823</v>
      </c>
      <c r="H1014" s="7" t="s">
        <v>2345</v>
      </c>
      <c r="I1014" s="7"/>
      <c r="J1014" s="7" t="s">
        <v>1811</v>
      </c>
      <c r="K1014" s="7"/>
      <c r="L1014" s="4"/>
      <c r="M1014" s="4"/>
      <c r="N1014" s="4"/>
      <c r="O1014" s="4"/>
      <c r="P1014" s="4"/>
      <c r="Q1014" s="4"/>
      <c r="R1014" s="4"/>
      <c r="S1014" s="4"/>
      <c r="T1014" s="4"/>
    </row>
    <row r="1015">
      <c r="A1015" s="7" t="s">
        <v>1157</v>
      </c>
      <c r="B1015" s="7" t="s">
        <v>2022</v>
      </c>
      <c r="C1015" s="7" t="s">
        <v>2350</v>
      </c>
      <c r="D1015" s="7" t="s">
        <v>1817</v>
      </c>
      <c r="E1015" s="7" t="s">
        <v>1817</v>
      </c>
      <c r="F1015" s="7" t="s">
        <v>1811</v>
      </c>
      <c r="G1015" s="7" t="s">
        <v>1823</v>
      </c>
      <c r="H1015" s="7" t="s">
        <v>2345</v>
      </c>
      <c r="I1015" s="7"/>
      <c r="J1015" s="7" t="s">
        <v>1811</v>
      </c>
      <c r="K1015" s="7"/>
      <c r="L1015" s="4"/>
      <c r="M1015" s="4"/>
      <c r="N1015" s="4"/>
      <c r="O1015" s="4"/>
      <c r="P1015" s="4"/>
      <c r="Q1015" s="4"/>
      <c r="R1015" s="4"/>
      <c r="S1015" s="4"/>
      <c r="T1015" s="4"/>
    </row>
    <row r="1016">
      <c r="A1016" s="7" t="s">
        <v>1158</v>
      </c>
      <c r="B1016" s="7" t="s">
        <v>2022</v>
      </c>
      <c r="C1016" s="7" t="s">
        <v>2350</v>
      </c>
      <c r="D1016" s="7" t="s">
        <v>1817</v>
      </c>
      <c r="E1016" s="7" t="s">
        <v>1817</v>
      </c>
      <c r="F1016" s="7" t="s">
        <v>1811</v>
      </c>
      <c r="G1016" s="7" t="s">
        <v>1823</v>
      </c>
      <c r="H1016" s="7" t="s">
        <v>2345</v>
      </c>
      <c r="I1016" s="7"/>
      <c r="J1016" s="7" t="s">
        <v>1811</v>
      </c>
      <c r="K1016" s="7"/>
      <c r="L1016" s="4"/>
      <c r="M1016" s="4"/>
      <c r="N1016" s="4"/>
      <c r="O1016" s="4"/>
      <c r="P1016" s="4"/>
      <c r="Q1016" s="4"/>
      <c r="R1016" s="4"/>
      <c r="S1016" s="4"/>
      <c r="T1016" s="4"/>
    </row>
    <row r="1017">
      <c r="A1017" s="7" t="s">
        <v>1159</v>
      </c>
      <c r="B1017" s="7" t="s">
        <v>2022</v>
      </c>
      <c r="C1017" s="7" t="s">
        <v>2350</v>
      </c>
      <c r="D1017" s="7" t="s">
        <v>1817</v>
      </c>
      <c r="E1017" s="7" t="s">
        <v>1817</v>
      </c>
      <c r="F1017" s="7" t="s">
        <v>1811</v>
      </c>
      <c r="G1017" s="7" t="s">
        <v>1823</v>
      </c>
      <c r="H1017" s="7" t="s">
        <v>2345</v>
      </c>
      <c r="I1017" s="7"/>
      <c r="J1017" s="7" t="s">
        <v>1811</v>
      </c>
      <c r="K1017" s="7"/>
      <c r="L1017" s="4"/>
      <c r="M1017" s="4"/>
      <c r="N1017" s="4"/>
      <c r="O1017" s="4"/>
      <c r="P1017" s="4"/>
      <c r="Q1017" s="4"/>
      <c r="R1017" s="4"/>
      <c r="S1017" s="4"/>
      <c r="T1017" s="4"/>
    </row>
    <row r="1018">
      <c r="A1018" s="7" t="s">
        <v>1160</v>
      </c>
      <c r="B1018" s="7" t="s">
        <v>2022</v>
      </c>
      <c r="C1018" s="7" t="s">
        <v>2350</v>
      </c>
      <c r="D1018" s="7" t="s">
        <v>1817</v>
      </c>
      <c r="E1018" s="7" t="s">
        <v>1817</v>
      </c>
      <c r="F1018" s="7" t="s">
        <v>1811</v>
      </c>
      <c r="G1018" s="7" t="s">
        <v>1823</v>
      </c>
      <c r="H1018" s="7" t="s">
        <v>2345</v>
      </c>
      <c r="I1018" s="7"/>
      <c r="J1018" s="7" t="s">
        <v>1811</v>
      </c>
      <c r="K1018" s="7"/>
      <c r="L1018" s="4"/>
      <c r="M1018" s="4"/>
      <c r="N1018" s="4"/>
      <c r="O1018" s="4"/>
      <c r="P1018" s="4"/>
      <c r="Q1018" s="4"/>
      <c r="R1018" s="4"/>
      <c r="S1018" s="4"/>
      <c r="T1018" s="4"/>
    </row>
    <row r="1019">
      <c r="A1019" s="7" t="s">
        <v>1161</v>
      </c>
      <c r="B1019" s="7" t="s">
        <v>2022</v>
      </c>
      <c r="C1019" s="7" t="s">
        <v>2351</v>
      </c>
      <c r="D1019" s="7" t="s">
        <v>1817</v>
      </c>
      <c r="E1019" s="7" t="s">
        <v>1817</v>
      </c>
      <c r="F1019" s="7" t="s">
        <v>1811</v>
      </c>
      <c r="G1019" s="7" t="s">
        <v>1823</v>
      </c>
      <c r="H1019" s="7" t="s">
        <v>2345</v>
      </c>
      <c r="I1019" s="7"/>
      <c r="J1019" s="7" t="s">
        <v>1811</v>
      </c>
      <c r="K1019" s="7"/>
      <c r="L1019" s="4"/>
      <c r="M1019" s="4"/>
      <c r="N1019" s="4"/>
      <c r="O1019" s="4"/>
      <c r="P1019" s="4"/>
      <c r="Q1019" s="4"/>
      <c r="R1019" s="4"/>
      <c r="S1019" s="4"/>
      <c r="T1019" s="4"/>
    </row>
    <row r="1020">
      <c r="A1020" s="7" t="s">
        <v>1162</v>
      </c>
      <c r="B1020" s="7" t="s">
        <v>2022</v>
      </c>
      <c r="C1020" s="7" t="s">
        <v>2351</v>
      </c>
      <c r="D1020" s="7" t="s">
        <v>1817</v>
      </c>
      <c r="E1020" s="7" t="s">
        <v>1817</v>
      </c>
      <c r="F1020" s="7" t="s">
        <v>1811</v>
      </c>
      <c r="G1020" s="7" t="s">
        <v>1823</v>
      </c>
      <c r="H1020" s="7" t="s">
        <v>2345</v>
      </c>
      <c r="I1020" s="7"/>
      <c r="J1020" s="7" t="s">
        <v>1811</v>
      </c>
      <c r="K1020" s="7"/>
      <c r="L1020" s="4"/>
      <c r="M1020" s="4"/>
      <c r="N1020" s="4"/>
      <c r="O1020" s="4"/>
      <c r="P1020" s="4"/>
      <c r="Q1020" s="4"/>
      <c r="R1020" s="4"/>
      <c r="S1020" s="4"/>
      <c r="T1020" s="4"/>
    </row>
    <row r="1021">
      <c r="A1021" s="7" t="s">
        <v>1163</v>
      </c>
      <c r="B1021" s="7" t="s">
        <v>1877</v>
      </c>
      <c r="C1021" s="7" t="s">
        <v>1878</v>
      </c>
      <c r="D1021" s="7" t="s">
        <v>1817</v>
      </c>
      <c r="E1021" s="7" t="s">
        <v>1811</v>
      </c>
      <c r="F1021" s="7" t="s">
        <v>1811</v>
      </c>
      <c r="G1021" s="7" t="s">
        <v>1823</v>
      </c>
      <c r="H1021" s="7" t="s">
        <v>2352</v>
      </c>
      <c r="I1021" s="7"/>
      <c r="J1021" s="7" t="s">
        <v>1811</v>
      </c>
      <c r="K1021" s="7"/>
      <c r="L1021" s="4"/>
      <c r="M1021" s="4"/>
      <c r="N1021" s="4"/>
      <c r="O1021" s="4"/>
      <c r="P1021" s="4"/>
      <c r="Q1021" s="4"/>
      <c r="R1021" s="4"/>
      <c r="S1021" s="4"/>
      <c r="T1021" s="4"/>
    </row>
    <row r="1022">
      <c r="A1022" s="7" t="s">
        <v>1164</v>
      </c>
      <c r="B1022" s="7" t="s">
        <v>1877</v>
      </c>
      <c r="C1022" s="7" t="s">
        <v>1878</v>
      </c>
      <c r="D1022" s="7" t="s">
        <v>1817</v>
      </c>
      <c r="E1022" s="7" t="s">
        <v>1817</v>
      </c>
      <c r="F1022" s="7" t="s">
        <v>1811</v>
      </c>
      <c r="G1022" s="7" t="s">
        <v>1823</v>
      </c>
      <c r="H1022" s="7" t="s">
        <v>2352</v>
      </c>
      <c r="I1022" s="7"/>
      <c r="J1022" s="7" t="s">
        <v>1811</v>
      </c>
      <c r="K1022" s="7"/>
      <c r="L1022" s="4"/>
      <c r="M1022" s="4"/>
      <c r="N1022" s="4"/>
      <c r="O1022" s="4"/>
      <c r="P1022" s="4"/>
      <c r="Q1022" s="4"/>
      <c r="R1022" s="4"/>
      <c r="S1022" s="4"/>
      <c r="T1022" s="4"/>
    </row>
    <row r="1023">
      <c r="A1023" s="7" t="s">
        <v>1165</v>
      </c>
      <c r="B1023" s="7" t="s">
        <v>1877</v>
      </c>
      <c r="C1023" s="7" t="s">
        <v>2353</v>
      </c>
      <c r="D1023" s="7" t="s">
        <v>1817</v>
      </c>
      <c r="E1023" s="7" t="s">
        <v>1817</v>
      </c>
      <c r="F1023" s="7" t="s">
        <v>1811</v>
      </c>
      <c r="G1023" s="7" t="s">
        <v>1823</v>
      </c>
      <c r="H1023" s="7" t="s">
        <v>2352</v>
      </c>
      <c r="I1023" s="7"/>
      <c r="J1023" s="7" t="s">
        <v>1811</v>
      </c>
      <c r="K1023" s="7"/>
      <c r="L1023" s="4"/>
      <c r="M1023" s="4"/>
      <c r="N1023" s="4"/>
      <c r="O1023" s="4"/>
      <c r="P1023" s="4"/>
      <c r="Q1023" s="4"/>
      <c r="R1023" s="4"/>
      <c r="S1023" s="4"/>
      <c r="T1023" s="4"/>
    </row>
    <row r="1024">
      <c r="A1024" s="7" t="s">
        <v>1166</v>
      </c>
      <c r="B1024" s="7" t="s">
        <v>1877</v>
      </c>
      <c r="C1024" s="7" t="s">
        <v>2353</v>
      </c>
      <c r="D1024" s="7" t="s">
        <v>1817</v>
      </c>
      <c r="E1024" s="7" t="s">
        <v>1817</v>
      </c>
      <c r="F1024" s="7" t="s">
        <v>1811</v>
      </c>
      <c r="G1024" s="7" t="s">
        <v>1823</v>
      </c>
      <c r="H1024" s="7" t="s">
        <v>2352</v>
      </c>
      <c r="I1024" s="7"/>
      <c r="J1024" s="7" t="s">
        <v>1811</v>
      </c>
      <c r="K1024" s="7"/>
      <c r="L1024" s="4"/>
      <c r="M1024" s="4"/>
      <c r="N1024" s="4"/>
      <c r="O1024" s="4"/>
      <c r="P1024" s="4"/>
      <c r="Q1024" s="4"/>
      <c r="R1024" s="4"/>
      <c r="S1024" s="4"/>
      <c r="T1024" s="4"/>
    </row>
    <row r="1025">
      <c r="A1025" s="7" t="s">
        <v>1167</v>
      </c>
      <c r="B1025" s="7" t="s">
        <v>1877</v>
      </c>
      <c r="C1025" s="7" t="s">
        <v>2353</v>
      </c>
      <c r="D1025" s="7" t="s">
        <v>1817</v>
      </c>
      <c r="E1025" s="7" t="s">
        <v>1817</v>
      </c>
      <c r="F1025" s="7" t="s">
        <v>1811</v>
      </c>
      <c r="G1025" s="7" t="s">
        <v>1823</v>
      </c>
      <c r="H1025" s="7" t="s">
        <v>2352</v>
      </c>
      <c r="I1025" s="7"/>
      <c r="J1025" s="7" t="s">
        <v>1811</v>
      </c>
      <c r="K1025" s="7"/>
      <c r="L1025" s="4"/>
      <c r="M1025" s="4"/>
      <c r="N1025" s="4"/>
      <c r="O1025" s="4"/>
      <c r="P1025" s="4"/>
      <c r="Q1025" s="4"/>
      <c r="R1025" s="4"/>
      <c r="S1025" s="4"/>
      <c r="T1025" s="4"/>
    </row>
    <row r="1026">
      <c r="A1026" s="7" t="s">
        <v>1168</v>
      </c>
      <c r="B1026" s="7" t="s">
        <v>1877</v>
      </c>
      <c r="C1026" s="7" t="s">
        <v>2353</v>
      </c>
      <c r="D1026" s="7" t="s">
        <v>1817</v>
      </c>
      <c r="E1026" s="7" t="s">
        <v>1817</v>
      </c>
      <c r="F1026" s="7" t="s">
        <v>1811</v>
      </c>
      <c r="G1026" s="7" t="s">
        <v>1823</v>
      </c>
      <c r="H1026" s="7" t="s">
        <v>2352</v>
      </c>
      <c r="I1026" s="7"/>
      <c r="J1026" s="7" t="s">
        <v>1811</v>
      </c>
      <c r="K1026" s="7"/>
      <c r="L1026" s="4"/>
      <c r="M1026" s="4"/>
      <c r="N1026" s="4"/>
      <c r="O1026" s="4"/>
      <c r="P1026" s="4"/>
      <c r="Q1026" s="4"/>
      <c r="R1026" s="4"/>
      <c r="S1026" s="4"/>
      <c r="T1026" s="4"/>
    </row>
    <row r="1027">
      <c r="A1027" s="7" t="s">
        <v>1169</v>
      </c>
      <c r="B1027" s="7" t="s">
        <v>1877</v>
      </c>
      <c r="C1027" s="7" t="s">
        <v>2353</v>
      </c>
      <c r="D1027" s="7" t="s">
        <v>1817</v>
      </c>
      <c r="E1027" s="7" t="s">
        <v>1817</v>
      </c>
      <c r="F1027" s="7" t="s">
        <v>1811</v>
      </c>
      <c r="G1027" s="7" t="s">
        <v>1823</v>
      </c>
      <c r="H1027" s="7" t="s">
        <v>2352</v>
      </c>
      <c r="I1027" s="7"/>
      <c r="J1027" s="7" t="s">
        <v>1811</v>
      </c>
      <c r="K1027" s="7"/>
      <c r="L1027" s="4"/>
      <c r="M1027" s="4"/>
      <c r="N1027" s="4"/>
      <c r="O1027" s="4"/>
      <c r="P1027" s="4"/>
      <c r="Q1027" s="4"/>
      <c r="R1027" s="4"/>
      <c r="S1027" s="4"/>
      <c r="T1027" s="4"/>
    </row>
    <row r="1028">
      <c r="A1028" s="7" t="s">
        <v>1170</v>
      </c>
      <c r="B1028" s="7" t="s">
        <v>1877</v>
      </c>
      <c r="C1028" s="7" t="s">
        <v>2354</v>
      </c>
      <c r="D1028" s="7" t="s">
        <v>1817</v>
      </c>
      <c r="E1028" s="7" t="s">
        <v>1817</v>
      </c>
      <c r="F1028" s="7" t="s">
        <v>1811</v>
      </c>
      <c r="G1028" s="7" t="s">
        <v>1823</v>
      </c>
      <c r="H1028" s="7" t="s">
        <v>2352</v>
      </c>
      <c r="I1028" s="7"/>
      <c r="J1028" s="7" t="s">
        <v>1811</v>
      </c>
      <c r="K1028" s="7"/>
      <c r="L1028" s="4"/>
      <c r="M1028" s="4"/>
      <c r="N1028" s="4"/>
      <c r="O1028" s="4"/>
      <c r="P1028" s="4"/>
      <c r="Q1028" s="4"/>
      <c r="R1028" s="4"/>
      <c r="S1028" s="4"/>
      <c r="T1028" s="4"/>
    </row>
    <row r="1029">
      <c r="A1029" s="7" t="s">
        <v>1171</v>
      </c>
      <c r="B1029" s="7" t="s">
        <v>1877</v>
      </c>
      <c r="C1029" s="7" t="s">
        <v>2354</v>
      </c>
      <c r="D1029" s="7" t="s">
        <v>1817</v>
      </c>
      <c r="E1029" s="7" t="s">
        <v>1817</v>
      </c>
      <c r="F1029" s="7" t="s">
        <v>1811</v>
      </c>
      <c r="G1029" s="7" t="s">
        <v>1823</v>
      </c>
      <c r="H1029" s="7" t="s">
        <v>2352</v>
      </c>
      <c r="I1029" s="7"/>
      <c r="J1029" s="7" t="s">
        <v>1811</v>
      </c>
      <c r="K1029" s="7"/>
      <c r="L1029" s="4"/>
      <c r="M1029" s="4"/>
      <c r="N1029" s="4"/>
      <c r="O1029" s="4"/>
      <c r="P1029" s="4"/>
      <c r="Q1029" s="4"/>
      <c r="R1029" s="4"/>
      <c r="S1029" s="4"/>
      <c r="T1029" s="4"/>
    </row>
    <row r="1030">
      <c r="A1030" s="7" t="s">
        <v>1172</v>
      </c>
      <c r="B1030" s="7" t="s">
        <v>1877</v>
      </c>
      <c r="C1030" s="7" t="s">
        <v>1928</v>
      </c>
      <c r="D1030" s="7" t="s">
        <v>1817</v>
      </c>
      <c r="E1030" s="7" t="s">
        <v>1817</v>
      </c>
      <c r="F1030" s="7" t="s">
        <v>1811</v>
      </c>
      <c r="G1030" s="7" t="s">
        <v>1823</v>
      </c>
      <c r="H1030" s="7" t="s">
        <v>2352</v>
      </c>
      <c r="I1030" s="7"/>
      <c r="J1030" s="7" t="s">
        <v>1811</v>
      </c>
      <c r="K1030" s="7"/>
      <c r="L1030" s="4"/>
      <c r="M1030" s="4"/>
      <c r="N1030" s="4"/>
      <c r="O1030" s="4"/>
      <c r="P1030" s="4"/>
      <c r="Q1030" s="4"/>
      <c r="R1030" s="4"/>
      <c r="S1030" s="4"/>
      <c r="T1030" s="4"/>
    </row>
    <row r="1031">
      <c r="A1031" s="7" t="s">
        <v>1173</v>
      </c>
      <c r="B1031" s="7" t="s">
        <v>1877</v>
      </c>
      <c r="C1031" s="7" t="s">
        <v>1928</v>
      </c>
      <c r="D1031" s="7" t="s">
        <v>1817</v>
      </c>
      <c r="E1031" s="7" t="s">
        <v>1811</v>
      </c>
      <c r="F1031" s="7" t="s">
        <v>1811</v>
      </c>
      <c r="G1031" s="7" t="s">
        <v>1823</v>
      </c>
      <c r="H1031" s="7" t="s">
        <v>2352</v>
      </c>
      <c r="I1031" s="7"/>
      <c r="J1031" s="7" t="s">
        <v>1811</v>
      </c>
      <c r="K1031" s="7"/>
      <c r="L1031" s="4"/>
      <c r="M1031" s="4"/>
      <c r="N1031" s="4"/>
      <c r="O1031" s="4"/>
      <c r="P1031" s="4"/>
      <c r="Q1031" s="4"/>
      <c r="R1031" s="4"/>
      <c r="S1031" s="4"/>
      <c r="T1031" s="4"/>
    </row>
    <row r="1032">
      <c r="A1032" s="7" t="s">
        <v>1174</v>
      </c>
      <c r="B1032" s="7" t="s">
        <v>1877</v>
      </c>
      <c r="C1032" s="7" t="s">
        <v>2355</v>
      </c>
      <c r="D1032" s="7" t="s">
        <v>1817</v>
      </c>
      <c r="E1032" s="7" t="s">
        <v>1817</v>
      </c>
      <c r="F1032" s="7" t="s">
        <v>1811</v>
      </c>
      <c r="G1032" s="7" t="s">
        <v>1823</v>
      </c>
      <c r="H1032" s="7" t="s">
        <v>2352</v>
      </c>
      <c r="I1032" s="7"/>
      <c r="J1032" s="7" t="s">
        <v>1811</v>
      </c>
      <c r="K1032" s="7"/>
      <c r="L1032" s="4"/>
      <c r="M1032" s="4"/>
      <c r="N1032" s="4"/>
      <c r="O1032" s="4"/>
      <c r="P1032" s="4"/>
      <c r="Q1032" s="4"/>
      <c r="R1032" s="4"/>
      <c r="S1032" s="4"/>
      <c r="T1032" s="4"/>
    </row>
    <row r="1033">
      <c r="A1033" s="7" t="s">
        <v>1175</v>
      </c>
      <c r="B1033" s="7" t="s">
        <v>1877</v>
      </c>
      <c r="C1033" s="7" t="s">
        <v>2356</v>
      </c>
      <c r="D1033" s="7" t="s">
        <v>1817</v>
      </c>
      <c r="E1033" s="7" t="s">
        <v>1817</v>
      </c>
      <c r="F1033" s="7" t="s">
        <v>1811</v>
      </c>
      <c r="G1033" s="7" t="s">
        <v>1823</v>
      </c>
      <c r="H1033" s="7" t="s">
        <v>2352</v>
      </c>
      <c r="I1033" s="7"/>
      <c r="J1033" s="7" t="s">
        <v>1811</v>
      </c>
      <c r="K1033" s="7"/>
      <c r="L1033" s="4"/>
      <c r="M1033" s="4"/>
      <c r="N1033" s="4"/>
      <c r="O1033" s="4"/>
      <c r="P1033" s="4"/>
      <c r="Q1033" s="4"/>
      <c r="R1033" s="4"/>
      <c r="S1033" s="4"/>
      <c r="T1033" s="4"/>
    </row>
    <row r="1034">
      <c r="A1034" s="7" t="s">
        <v>1176</v>
      </c>
      <c r="B1034" s="7" t="s">
        <v>1877</v>
      </c>
      <c r="C1034" s="7" t="s">
        <v>2356</v>
      </c>
      <c r="D1034" s="7" t="s">
        <v>1817</v>
      </c>
      <c r="E1034" s="7" t="s">
        <v>1817</v>
      </c>
      <c r="F1034" s="7" t="s">
        <v>1811</v>
      </c>
      <c r="G1034" s="7" t="s">
        <v>1823</v>
      </c>
      <c r="H1034" s="7" t="s">
        <v>2352</v>
      </c>
      <c r="I1034" s="7"/>
      <c r="J1034" s="7" t="s">
        <v>1811</v>
      </c>
      <c r="K1034" s="7"/>
      <c r="L1034" s="4"/>
      <c r="M1034" s="4"/>
      <c r="N1034" s="4"/>
      <c r="O1034" s="4"/>
      <c r="P1034" s="4"/>
      <c r="Q1034" s="4"/>
      <c r="R1034" s="4"/>
      <c r="S1034" s="4"/>
      <c r="T1034" s="4"/>
    </row>
    <row r="1035">
      <c r="A1035" s="7" t="s">
        <v>1177</v>
      </c>
      <c r="B1035" s="7" t="s">
        <v>1877</v>
      </c>
      <c r="C1035" s="7" t="s">
        <v>1934</v>
      </c>
      <c r="D1035" s="7" t="s">
        <v>1811</v>
      </c>
      <c r="E1035" s="7" t="s">
        <v>1811</v>
      </c>
      <c r="F1035" s="7" t="s">
        <v>1811</v>
      </c>
      <c r="G1035" s="7" t="s">
        <v>1812</v>
      </c>
      <c r="H1035" s="7" t="s">
        <v>2352</v>
      </c>
      <c r="I1035" s="7"/>
      <c r="J1035" s="7" t="s">
        <v>1811</v>
      </c>
      <c r="K1035" s="7"/>
      <c r="L1035" s="4"/>
      <c r="M1035" s="4"/>
      <c r="N1035" s="4"/>
      <c r="O1035" s="4"/>
      <c r="P1035" s="4"/>
      <c r="Q1035" s="4"/>
      <c r="R1035" s="4"/>
      <c r="S1035" s="4"/>
      <c r="T1035" s="4"/>
    </row>
    <row r="1036">
      <c r="A1036" s="7" t="s">
        <v>1178</v>
      </c>
      <c r="B1036" s="7" t="s">
        <v>1877</v>
      </c>
      <c r="C1036" s="7" t="s">
        <v>2357</v>
      </c>
      <c r="D1036" s="7" t="s">
        <v>1817</v>
      </c>
      <c r="E1036" s="7" t="s">
        <v>1817</v>
      </c>
      <c r="F1036" s="7" t="s">
        <v>1811</v>
      </c>
      <c r="G1036" s="7" t="s">
        <v>1823</v>
      </c>
      <c r="H1036" s="7" t="s">
        <v>2352</v>
      </c>
      <c r="I1036" s="7"/>
      <c r="J1036" s="7" t="s">
        <v>1811</v>
      </c>
      <c r="K1036" s="7"/>
      <c r="L1036" s="4"/>
      <c r="M1036" s="4"/>
      <c r="N1036" s="4"/>
      <c r="O1036" s="4"/>
      <c r="P1036" s="4"/>
      <c r="Q1036" s="4"/>
      <c r="R1036" s="4"/>
      <c r="S1036" s="4"/>
      <c r="T1036" s="4"/>
    </row>
    <row r="1037">
      <c r="A1037" s="7" t="s">
        <v>1179</v>
      </c>
      <c r="B1037" s="7" t="s">
        <v>1877</v>
      </c>
      <c r="C1037" s="7" t="s">
        <v>2357</v>
      </c>
      <c r="D1037" s="7" t="s">
        <v>1817</v>
      </c>
      <c r="E1037" s="7" t="s">
        <v>1817</v>
      </c>
      <c r="F1037" s="7" t="s">
        <v>1811</v>
      </c>
      <c r="G1037" s="7" t="s">
        <v>1823</v>
      </c>
      <c r="H1037" s="7" t="s">
        <v>2352</v>
      </c>
      <c r="I1037" s="7"/>
      <c r="J1037" s="7" t="s">
        <v>1811</v>
      </c>
      <c r="K1037" s="7"/>
      <c r="L1037" s="4"/>
      <c r="M1037" s="4"/>
      <c r="N1037" s="4"/>
      <c r="O1037" s="4"/>
      <c r="P1037" s="4"/>
      <c r="Q1037" s="4"/>
      <c r="R1037" s="4"/>
      <c r="S1037" s="4"/>
      <c r="T1037" s="4"/>
    </row>
    <row r="1038">
      <c r="A1038" s="7" t="s">
        <v>1180</v>
      </c>
      <c r="B1038" s="7" t="s">
        <v>1877</v>
      </c>
      <c r="C1038" s="7" t="s">
        <v>2358</v>
      </c>
      <c r="D1038" s="7" t="s">
        <v>1817</v>
      </c>
      <c r="E1038" s="7" t="s">
        <v>1817</v>
      </c>
      <c r="F1038" s="7" t="s">
        <v>1811</v>
      </c>
      <c r="G1038" s="7" t="s">
        <v>1823</v>
      </c>
      <c r="H1038" s="7" t="s">
        <v>2352</v>
      </c>
      <c r="I1038" s="7"/>
      <c r="J1038" s="7" t="s">
        <v>1811</v>
      </c>
      <c r="K1038" s="7"/>
      <c r="L1038" s="4"/>
      <c r="M1038" s="4"/>
      <c r="N1038" s="4"/>
      <c r="O1038" s="4"/>
      <c r="P1038" s="4"/>
      <c r="Q1038" s="4"/>
      <c r="R1038" s="4"/>
      <c r="S1038" s="4"/>
      <c r="T1038" s="4"/>
    </row>
    <row r="1039">
      <c r="A1039" s="7" t="s">
        <v>1181</v>
      </c>
      <c r="B1039" s="7" t="s">
        <v>1877</v>
      </c>
      <c r="C1039" s="7" t="s">
        <v>2359</v>
      </c>
      <c r="D1039" s="7" t="s">
        <v>1817</v>
      </c>
      <c r="E1039" s="7" t="s">
        <v>1817</v>
      </c>
      <c r="F1039" s="7" t="s">
        <v>1811</v>
      </c>
      <c r="G1039" s="7" t="s">
        <v>1823</v>
      </c>
      <c r="H1039" s="7" t="s">
        <v>2352</v>
      </c>
      <c r="I1039" s="7"/>
      <c r="J1039" s="7" t="s">
        <v>1811</v>
      </c>
      <c r="K1039" s="7"/>
      <c r="L1039" s="4"/>
      <c r="M1039" s="4"/>
      <c r="N1039" s="4"/>
      <c r="O1039" s="4"/>
      <c r="P1039" s="4"/>
      <c r="Q1039" s="4"/>
      <c r="R1039" s="4"/>
      <c r="S1039" s="4"/>
      <c r="T1039" s="4"/>
    </row>
    <row r="1040">
      <c r="A1040" s="7" t="s">
        <v>1182</v>
      </c>
      <c r="B1040" s="7" t="s">
        <v>1849</v>
      </c>
      <c r="C1040" s="7" t="s">
        <v>2051</v>
      </c>
      <c r="D1040" s="7" t="s">
        <v>1817</v>
      </c>
      <c r="E1040" s="7" t="s">
        <v>1817</v>
      </c>
      <c r="F1040" s="7" t="s">
        <v>1811</v>
      </c>
      <c r="G1040" s="7" t="s">
        <v>1823</v>
      </c>
      <c r="H1040" s="7" t="s">
        <v>2360</v>
      </c>
      <c r="I1040" s="7"/>
      <c r="J1040" s="7" t="s">
        <v>1811</v>
      </c>
      <c r="K1040" s="7"/>
      <c r="L1040" s="4"/>
      <c r="M1040" s="4"/>
      <c r="N1040" s="4"/>
      <c r="O1040" s="4"/>
      <c r="P1040" s="4"/>
      <c r="Q1040" s="4"/>
      <c r="R1040" s="4"/>
      <c r="S1040" s="4"/>
      <c r="T1040" s="4"/>
    </row>
    <row r="1041">
      <c r="A1041" s="7" t="s">
        <v>1183</v>
      </c>
      <c r="B1041" s="7" t="s">
        <v>1849</v>
      </c>
      <c r="C1041" s="7" t="s">
        <v>2051</v>
      </c>
      <c r="D1041" s="7" t="s">
        <v>1817</v>
      </c>
      <c r="E1041" s="7" t="s">
        <v>1817</v>
      </c>
      <c r="F1041" s="7" t="s">
        <v>1811</v>
      </c>
      <c r="G1041" s="7" t="s">
        <v>1823</v>
      </c>
      <c r="H1041" s="7" t="s">
        <v>2360</v>
      </c>
      <c r="I1041" s="7"/>
      <c r="J1041" s="7" t="s">
        <v>1811</v>
      </c>
      <c r="K1041" s="7"/>
      <c r="L1041" s="4"/>
      <c r="M1041" s="4"/>
      <c r="N1041" s="4"/>
      <c r="O1041" s="4"/>
      <c r="P1041" s="4"/>
      <c r="Q1041" s="4"/>
      <c r="R1041" s="4"/>
      <c r="S1041" s="4"/>
      <c r="T1041" s="4"/>
    </row>
    <row r="1042">
      <c r="A1042" s="7" t="s">
        <v>1184</v>
      </c>
      <c r="B1042" s="7" t="s">
        <v>1849</v>
      </c>
      <c r="C1042" s="7" t="s">
        <v>2051</v>
      </c>
      <c r="D1042" s="7" t="s">
        <v>1811</v>
      </c>
      <c r="E1042" s="7" t="s">
        <v>1811</v>
      </c>
      <c r="F1042" s="7" t="s">
        <v>1811</v>
      </c>
      <c r="G1042" s="7" t="s">
        <v>1812</v>
      </c>
      <c r="H1042" s="7" t="s">
        <v>2360</v>
      </c>
      <c r="I1042" s="7"/>
      <c r="J1042" s="7" t="s">
        <v>1811</v>
      </c>
      <c r="K1042" s="7"/>
      <c r="L1042" s="4"/>
      <c r="M1042" s="4"/>
      <c r="N1042" s="4"/>
      <c r="O1042" s="4"/>
      <c r="P1042" s="4"/>
      <c r="Q1042" s="4"/>
      <c r="R1042" s="4"/>
      <c r="S1042" s="4"/>
      <c r="T1042" s="4"/>
    </row>
    <row r="1043">
      <c r="A1043" s="7" t="s">
        <v>1185</v>
      </c>
      <c r="B1043" s="7" t="s">
        <v>1849</v>
      </c>
      <c r="C1043" s="7" t="s">
        <v>2051</v>
      </c>
      <c r="D1043" s="7" t="s">
        <v>1817</v>
      </c>
      <c r="E1043" s="7" t="s">
        <v>1817</v>
      </c>
      <c r="F1043" s="7" t="s">
        <v>1811</v>
      </c>
      <c r="G1043" s="7" t="s">
        <v>1823</v>
      </c>
      <c r="H1043" s="7" t="s">
        <v>2360</v>
      </c>
      <c r="I1043" s="7"/>
      <c r="J1043" s="7" t="s">
        <v>1811</v>
      </c>
      <c r="K1043" s="7"/>
      <c r="L1043" s="4"/>
      <c r="M1043" s="4"/>
      <c r="N1043" s="4"/>
      <c r="O1043" s="4"/>
      <c r="P1043" s="4"/>
      <c r="Q1043" s="4"/>
      <c r="R1043" s="4"/>
      <c r="S1043" s="4"/>
      <c r="T1043" s="4"/>
    </row>
    <row r="1044">
      <c r="A1044" s="7" t="s">
        <v>1186</v>
      </c>
      <c r="B1044" s="7" t="s">
        <v>1849</v>
      </c>
      <c r="C1044" s="7" t="s">
        <v>2051</v>
      </c>
      <c r="D1044" s="7" t="s">
        <v>1817</v>
      </c>
      <c r="E1044" s="7" t="s">
        <v>1817</v>
      </c>
      <c r="F1044" s="7" t="s">
        <v>1811</v>
      </c>
      <c r="G1044" s="7" t="s">
        <v>1823</v>
      </c>
      <c r="H1044" s="7" t="s">
        <v>2360</v>
      </c>
      <c r="I1044" s="7"/>
      <c r="J1044" s="7" t="s">
        <v>1811</v>
      </c>
      <c r="K1044" s="7"/>
      <c r="L1044" s="4"/>
      <c r="M1044" s="4"/>
      <c r="N1044" s="4"/>
      <c r="O1044" s="4"/>
      <c r="P1044" s="4"/>
      <c r="Q1044" s="4"/>
      <c r="R1044" s="4"/>
      <c r="S1044" s="4"/>
      <c r="T1044" s="4"/>
    </row>
    <row r="1045">
      <c r="A1045" s="7" t="s">
        <v>1187</v>
      </c>
      <c r="B1045" s="7" t="s">
        <v>1849</v>
      </c>
      <c r="C1045" s="7" t="s">
        <v>2051</v>
      </c>
      <c r="D1045" s="7" t="s">
        <v>1817</v>
      </c>
      <c r="E1045" s="7" t="s">
        <v>1817</v>
      </c>
      <c r="F1045" s="7" t="s">
        <v>1811</v>
      </c>
      <c r="G1045" s="7" t="s">
        <v>1823</v>
      </c>
      <c r="H1045" s="7" t="s">
        <v>2360</v>
      </c>
      <c r="I1045" s="7"/>
      <c r="J1045" s="7" t="s">
        <v>1811</v>
      </c>
      <c r="K1045" s="7"/>
      <c r="L1045" s="4"/>
      <c r="M1045" s="4"/>
      <c r="N1045" s="4"/>
      <c r="O1045" s="4"/>
      <c r="P1045" s="4"/>
      <c r="Q1045" s="4"/>
      <c r="R1045" s="4"/>
      <c r="S1045" s="4"/>
      <c r="T1045" s="4"/>
    </row>
    <row r="1046">
      <c r="A1046" s="7" t="s">
        <v>1188</v>
      </c>
      <c r="B1046" s="7" t="s">
        <v>1849</v>
      </c>
      <c r="C1046" s="7" t="s">
        <v>2051</v>
      </c>
      <c r="D1046" s="7" t="s">
        <v>1817</v>
      </c>
      <c r="E1046" s="7" t="s">
        <v>1811</v>
      </c>
      <c r="F1046" s="7" t="s">
        <v>1811</v>
      </c>
      <c r="G1046" s="7" t="s">
        <v>1823</v>
      </c>
      <c r="H1046" s="7" t="s">
        <v>2360</v>
      </c>
      <c r="I1046" s="7"/>
      <c r="J1046" s="7" t="s">
        <v>1811</v>
      </c>
      <c r="K1046" s="7"/>
      <c r="L1046" s="4"/>
      <c r="M1046" s="4"/>
      <c r="N1046" s="4"/>
      <c r="O1046" s="4"/>
      <c r="P1046" s="4"/>
      <c r="Q1046" s="4"/>
      <c r="R1046" s="4"/>
      <c r="S1046" s="4"/>
      <c r="T1046" s="4"/>
    </row>
    <row r="1047">
      <c r="A1047" s="7" t="s">
        <v>1189</v>
      </c>
      <c r="B1047" s="7" t="s">
        <v>1849</v>
      </c>
      <c r="C1047" s="7" t="s">
        <v>2051</v>
      </c>
      <c r="D1047" s="7" t="s">
        <v>1817</v>
      </c>
      <c r="E1047" s="7" t="s">
        <v>1817</v>
      </c>
      <c r="F1047" s="7" t="s">
        <v>1811</v>
      </c>
      <c r="G1047" s="7" t="s">
        <v>1823</v>
      </c>
      <c r="H1047" s="7" t="s">
        <v>2360</v>
      </c>
      <c r="I1047" s="7"/>
      <c r="J1047" s="7" t="s">
        <v>1811</v>
      </c>
      <c r="K1047" s="7"/>
      <c r="L1047" s="4"/>
      <c r="M1047" s="4"/>
      <c r="N1047" s="4"/>
      <c r="O1047" s="4"/>
      <c r="P1047" s="4"/>
      <c r="Q1047" s="4"/>
      <c r="R1047" s="4"/>
      <c r="S1047" s="4"/>
      <c r="T1047" s="4"/>
    </row>
    <row r="1048">
      <c r="A1048" s="7" t="s">
        <v>1190</v>
      </c>
      <c r="B1048" s="7" t="s">
        <v>1849</v>
      </c>
      <c r="C1048" s="7" t="s">
        <v>2051</v>
      </c>
      <c r="D1048" s="7" t="s">
        <v>1817</v>
      </c>
      <c r="E1048" s="7" t="s">
        <v>1817</v>
      </c>
      <c r="F1048" s="7" t="s">
        <v>1811</v>
      </c>
      <c r="G1048" s="7" t="s">
        <v>1823</v>
      </c>
      <c r="H1048" s="7" t="s">
        <v>2360</v>
      </c>
      <c r="I1048" s="7"/>
      <c r="J1048" s="7" t="s">
        <v>1811</v>
      </c>
      <c r="K1048" s="7"/>
      <c r="L1048" s="4"/>
      <c r="M1048" s="4"/>
      <c r="N1048" s="4"/>
      <c r="O1048" s="4"/>
      <c r="P1048" s="4"/>
      <c r="Q1048" s="4"/>
      <c r="R1048" s="4"/>
      <c r="S1048" s="4"/>
      <c r="T1048" s="4"/>
    </row>
    <row r="1049">
      <c r="A1049" s="7" t="s">
        <v>1191</v>
      </c>
      <c r="B1049" s="7" t="s">
        <v>1849</v>
      </c>
      <c r="C1049" s="7" t="s">
        <v>2051</v>
      </c>
      <c r="D1049" s="7" t="s">
        <v>1817</v>
      </c>
      <c r="E1049" s="7" t="s">
        <v>1817</v>
      </c>
      <c r="F1049" s="7" t="s">
        <v>1811</v>
      </c>
      <c r="G1049" s="7" t="s">
        <v>1823</v>
      </c>
      <c r="H1049" s="7" t="s">
        <v>2360</v>
      </c>
      <c r="I1049" s="7"/>
      <c r="J1049" s="7" t="s">
        <v>1811</v>
      </c>
      <c r="K1049" s="7"/>
      <c r="L1049" s="4"/>
      <c r="M1049" s="4"/>
      <c r="N1049" s="4"/>
      <c r="O1049" s="4"/>
      <c r="P1049" s="4"/>
      <c r="Q1049" s="4"/>
      <c r="R1049" s="4"/>
      <c r="S1049" s="4"/>
      <c r="T1049" s="4"/>
    </row>
    <row r="1050">
      <c r="A1050" s="7" t="s">
        <v>1192</v>
      </c>
      <c r="B1050" s="7" t="s">
        <v>1849</v>
      </c>
      <c r="C1050" s="7" t="s">
        <v>2051</v>
      </c>
      <c r="D1050" s="7" t="s">
        <v>1817</v>
      </c>
      <c r="E1050" s="7" t="s">
        <v>1817</v>
      </c>
      <c r="F1050" s="7" t="s">
        <v>1811</v>
      </c>
      <c r="G1050" s="7" t="s">
        <v>1823</v>
      </c>
      <c r="H1050" s="7" t="s">
        <v>2360</v>
      </c>
      <c r="I1050" s="7"/>
      <c r="J1050" s="7" t="s">
        <v>1811</v>
      </c>
      <c r="K1050" s="7"/>
      <c r="L1050" s="4"/>
      <c r="M1050" s="4"/>
      <c r="N1050" s="4"/>
      <c r="O1050" s="4"/>
      <c r="P1050" s="4"/>
      <c r="Q1050" s="4"/>
      <c r="R1050" s="4"/>
      <c r="S1050" s="4"/>
      <c r="T1050" s="4"/>
    </row>
    <row r="1051">
      <c r="A1051" s="7" t="s">
        <v>1193</v>
      </c>
      <c r="B1051" s="7" t="s">
        <v>1849</v>
      </c>
      <c r="C1051" s="7" t="s">
        <v>2051</v>
      </c>
      <c r="D1051" s="7" t="s">
        <v>1817</v>
      </c>
      <c r="E1051" s="7" t="s">
        <v>1817</v>
      </c>
      <c r="F1051" s="7" t="s">
        <v>1811</v>
      </c>
      <c r="G1051" s="7" t="s">
        <v>1823</v>
      </c>
      <c r="H1051" s="7" t="s">
        <v>2360</v>
      </c>
      <c r="I1051" s="7"/>
      <c r="J1051" s="7" t="s">
        <v>1811</v>
      </c>
      <c r="K1051" s="7"/>
      <c r="L1051" s="4"/>
      <c r="M1051" s="4"/>
      <c r="N1051" s="4"/>
      <c r="O1051" s="4"/>
      <c r="P1051" s="4"/>
      <c r="Q1051" s="4"/>
      <c r="R1051" s="4"/>
      <c r="S1051" s="4"/>
      <c r="T1051" s="4"/>
    </row>
    <row r="1052">
      <c r="A1052" s="7" t="s">
        <v>1194</v>
      </c>
      <c r="B1052" s="7" t="s">
        <v>1849</v>
      </c>
      <c r="C1052" s="7" t="s">
        <v>2051</v>
      </c>
      <c r="D1052" s="7" t="s">
        <v>1817</v>
      </c>
      <c r="E1052" s="7" t="s">
        <v>1817</v>
      </c>
      <c r="F1052" s="7" t="s">
        <v>1811</v>
      </c>
      <c r="G1052" s="7" t="s">
        <v>1823</v>
      </c>
      <c r="H1052" s="7" t="s">
        <v>2360</v>
      </c>
      <c r="I1052" s="7"/>
      <c r="J1052" s="7" t="s">
        <v>1811</v>
      </c>
      <c r="K1052" s="7"/>
      <c r="L1052" s="4"/>
      <c r="M1052" s="4"/>
      <c r="N1052" s="4"/>
      <c r="O1052" s="4"/>
      <c r="P1052" s="4"/>
      <c r="Q1052" s="4"/>
      <c r="R1052" s="4"/>
      <c r="S1052" s="4"/>
      <c r="T1052" s="4"/>
    </row>
    <row r="1053">
      <c r="A1053" s="7" t="s">
        <v>1195</v>
      </c>
      <c r="B1053" s="7" t="s">
        <v>1849</v>
      </c>
      <c r="C1053" s="7" t="s">
        <v>2051</v>
      </c>
      <c r="D1053" s="7" t="s">
        <v>1817</v>
      </c>
      <c r="E1053" s="7" t="s">
        <v>1817</v>
      </c>
      <c r="F1053" s="7" t="s">
        <v>1811</v>
      </c>
      <c r="G1053" s="7" t="s">
        <v>1823</v>
      </c>
      <c r="H1053" s="7" t="s">
        <v>2360</v>
      </c>
      <c r="I1053" s="7"/>
      <c r="J1053" s="7" t="s">
        <v>1811</v>
      </c>
      <c r="K1053" s="7"/>
      <c r="L1053" s="4"/>
      <c r="M1053" s="4"/>
      <c r="N1053" s="4"/>
      <c r="O1053" s="4"/>
      <c r="P1053" s="4"/>
      <c r="Q1053" s="4"/>
      <c r="R1053" s="4"/>
      <c r="S1053" s="4"/>
      <c r="T1053" s="4"/>
    </row>
    <row r="1054">
      <c r="A1054" s="7" t="s">
        <v>1196</v>
      </c>
      <c r="B1054" s="7" t="s">
        <v>1849</v>
      </c>
      <c r="C1054" s="7" t="s">
        <v>2051</v>
      </c>
      <c r="D1054" s="7" t="s">
        <v>1817</v>
      </c>
      <c r="E1054" s="7" t="s">
        <v>1817</v>
      </c>
      <c r="F1054" s="7" t="s">
        <v>1811</v>
      </c>
      <c r="G1054" s="7" t="s">
        <v>1823</v>
      </c>
      <c r="H1054" s="7" t="s">
        <v>2360</v>
      </c>
      <c r="I1054" s="7"/>
      <c r="J1054" s="7" t="s">
        <v>1811</v>
      </c>
      <c r="K1054" s="7"/>
      <c r="L1054" s="4"/>
      <c r="M1054" s="4"/>
      <c r="N1054" s="4"/>
      <c r="O1054" s="4"/>
      <c r="P1054" s="4"/>
      <c r="Q1054" s="4"/>
      <c r="R1054" s="4"/>
      <c r="S1054" s="4"/>
      <c r="T1054" s="4"/>
    </row>
    <row r="1055">
      <c r="A1055" s="7" t="s">
        <v>1197</v>
      </c>
      <c r="B1055" s="7" t="s">
        <v>1849</v>
      </c>
      <c r="C1055" s="7" t="s">
        <v>2051</v>
      </c>
      <c r="D1055" s="7" t="s">
        <v>1817</v>
      </c>
      <c r="E1055" s="7" t="s">
        <v>1817</v>
      </c>
      <c r="F1055" s="7" t="s">
        <v>1811</v>
      </c>
      <c r="G1055" s="7" t="s">
        <v>1823</v>
      </c>
      <c r="H1055" s="7" t="s">
        <v>2360</v>
      </c>
      <c r="I1055" s="7"/>
      <c r="J1055" s="7" t="s">
        <v>1811</v>
      </c>
      <c r="K1055" s="7"/>
      <c r="L1055" s="4"/>
      <c r="M1055" s="4"/>
      <c r="N1055" s="4"/>
      <c r="O1055" s="4"/>
      <c r="P1055" s="4"/>
      <c r="Q1055" s="4"/>
      <c r="R1055" s="4"/>
      <c r="S1055" s="4"/>
      <c r="T1055" s="4"/>
    </row>
    <row r="1056">
      <c r="A1056" s="7" t="s">
        <v>1198</v>
      </c>
      <c r="B1056" s="7" t="s">
        <v>1849</v>
      </c>
      <c r="C1056" s="7" t="s">
        <v>2361</v>
      </c>
      <c r="D1056" s="7" t="s">
        <v>1817</v>
      </c>
      <c r="E1056" s="7" t="s">
        <v>1817</v>
      </c>
      <c r="F1056" s="7" t="s">
        <v>1811</v>
      </c>
      <c r="G1056" s="7" t="s">
        <v>1823</v>
      </c>
      <c r="H1056" s="7" t="s">
        <v>2360</v>
      </c>
      <c r="I1056" s="7"/>
      <c r="J1056" s="7" t="s">
        <v>1811</v>
      </c>
      <c r="K1056" s="7"/>
      <c r="L1056" s="4"/>
      <c r="M1056" s="4"/>
      <c r="N1056" s="4"/>
      <c r="O1056" s="4"/>
      <c r="P1056" s="4"/>
      <c r="Q1056" s="4"/>
      <c r="R1056" s="4"/>
      <c r="S1056" s="4"/>
      <c r="T1056" s="4"/>
    </row>
    <row r="1057">
      <c r="A1057" s="7" t="s">
        <v>1199</v>
      </c>
      <c r="B1057" s="7" t="s">
        <v>1849</v>
      </c>
      <c r="C1057" s="7" t="s">
        <v>2361</v>
      </c>
      <c r="D1057" s="7" t="s">
        <v>1817</v>
      </c>
      <c r="E1057" s="7" t="s">
        <v>1817</v>
      </c>
      <c r="F1057" s="7" t="s">
        <v>1811</v>
      </c>
      <c r="G1057" s="7" t="s">
        <v>1823</v>
      </c>
      <c r="H1057" s="7" t="s">
        <v>2360</v>
      </c>
      <c r="I1057" s="7"/>
      <c r="J1057" s="7" t="s">
        <v>1811</v>
      </c>
      <c r="K1057" s="7"/>
      <c r="L1057" s="4"/>
      <c r="M1057" s="4"/>
      <c r="N1057" s="4"/>
      <c r="O1057" s="4"/>
      <c r="P1057" s="4"/>
      <c r="Q1057" s="4"/>
      <c r="R1057" s="4"/>
      <c r="S1057" s="4"/>
      <c r="T1057" s="4"/>
    </row>
    <row r="1058">
      <c r="A1058" s="7" t="s">
        <v>1200</v>
      </c>
      <c r="B1058" s="7" t="s">
        <v>1849</v>
      </c>
      <c r="C1058" s="7" t="s">
        <v>1850</v>
      </c>
      <c r="D1058" s="7" t="s">
        <v>1817</v>
      </c>
      <c r="E1058" s="7" t="s">
        <v>1817</v>
      </c>
      <c r="F1058" s="7" t="s">
        <v>1811</v>
      </c>
      <c r="G1058" s="7" t="s">
        <v>1823</v>
      </c>
      <c r="H1058" s="7" t="s">
        <v>2360</v>
      </c>
      <c r="I1058" s="7"/>
      <c r="J1058" s="7" t="s">
        <v>1811</v>
      </c>
      <c r="K1058" s="7"/>
      <c r="L1058" s="4"/>
      <c r="M1058" s="4"/>
      <c r="N1058" s="4"/>
      <c r="O1058" s="4"/>
      <c r="P1058" s="4"/>
      <c r="Q1058" s="4"/>
      <c r="R1058" s="4"/>
      <c r="S1058" s="4"/>
      <c r="T1058" s="4"/>
    </row>
    <row r="1059">
      <c r="A1059" s="7" t="s">
        <v>1201</v>
      </c>
      <c r="B1059" s="7" t="s">
        <v>1849</v>
      </c>
      <c r="C1059" s="7" t="s">
        <v>1850</v>
      </c>
      <c r="D1059" s="7" t="s">
        <v>1817</v>
      </c>
      <c r="E1059" s="7" t="s">
        <v>1817</v>
      </c>
      <c r="F1059" s="7" t="s">
        <v>1811</v>
      </c>
      <c r="G1059" s="7" t="s">
        <v>1823</v>
      </c>
      <c r="H1059" s="7" t="s">
        <v>2360</v>
      </c>
      <c r="I1059" s="7"/>
      <c r="J1059" s="7" t="s">
        <v>1811</v>
      </c>
      <c r="K1059" s="7"/>
      <c r="L1059" s="4"/>
      <c r="M1059" s="4"/>
      <c r="N1059" s="4"/>
      <c r="O1059" s="4"/>
      <c r="P1059" s="4"/>
      <c r="Q1059" s="4"/>
      <c r="R1059" s="4"/>
      <c r="S1059" s="4"/>
      <c r="T1059" s="4"/>
    </row>
    <row r="1060">
      <c r="A1060" s="7" t="s">
        <v>1202</v>
      </c>
      <c r="B1060" s="7" t="s">
        <v>1849</v>
      </c>
      <c r="C1060" s="7" t="s">
        <v>1850</v>
      </c>
      <c r="D1060" s="7" t="s">
        <v>1817</v>
      </c>
      <c r="E1060" s="7" t="s">
        <v>1817</v>
      </c>
      <c r="F1060" s="7" t="s">
        <v>1811</v>
      </c>
      <c r="G1060" s="7" t="s">
        <v>1823</v>
      </c>
      <c r="H1060" s="7" t="s">
        <v>2360</v>
      </c>
      <c r="I1060" s="7"/>
      <c r="J1060" s="7" t="s">
        <v>1811</v>
      </c>
      <c r="K1060" s="7"/>
      <c r="L1060" s="4"/>
      <c r="M1060" s="4"/>
      <c r="N1060" s="4"/>
      <c r="O1060" s="4"/>
      <c r="P1060" s="4"/>
      <c r="Q1060" s="4"/>
      <c r="R1060" s="4"/>
      <c r="S1060" s="4"/>
      <c r="T1060" s="4"/>
    </row>
    <row r="1061">
      <c r="A1061" s="7" t="s">
        <v>1203</v>
      </c>
      <c r="B1061" s="7" t="s">
        <v>1891</v>
      </c>
      <c r="C1061" s="7" t="s">
        <v>1908</v>
      </c>
      <c r="D1061" s="7" t="s">
        <v>1817</v>
      </c>
      <c r="E1061" s="7" t="s">
        <v>1817</v>
      </c>
      <c r="F1061" s="7" t="s">
        <v>1811</v>
      </c>
      <c r="G1061" s="7" t="s">
        <v>1823</v>
      </c>
      <c r="H1061" s="7" t="s">
        <v>2362</v>
      </c>
      <c r="I1061" s="7"/>
      <c r="J1061" s="7" t="s">
        <v>1811</v>
      </c>
      <c r="K1061" s="7"/>
      <c r="L1061" s="4"/>
      <c r="M1061" s="4"/>
      <c r="N1061" s="4"/>
      <c r="O1061" s="4"/>
      <c r="P1061" s="4"/>
      <c r="Q1061" s="4"/>
      <c r="R1061" s="4"/>
      <c r="S1061" s="4"/>
      <c r="T1061" s="4"/>
    </row>
    <row r="1062">
      <c r="A1062" s="7" t="s">
        <v>1204</v>
      </c>
      <c r="B1062" s="7" t="s">
        <v>1891</v>
      </c>
      <c r="C1062" s="7" t="s">
        <v>1908</v>
      </c>
      <c r="D1062" s="7" t="s">
        <v>1817</v>
      </c>
      <c r="E1062" s="7" t="s">
        <v>1817</v>
      </c>
      <c r="F1062" s="7" t="s">
        <v>1811</v>
      </c>
      <c r="G1062" s="7" t="s">
        <v>1823</v>
      </c>
      <c r="H1062" s="7" t="s">
        <v>2362</v>
      </c>
      <c r="I1062" s="7"/>
      <c r="J1062" s="7" t="s">
        <v>1811</v>
      </c>
      <c r="K1062" s="7"/>
      <c r="L1062" s="4"/>
      <c r="M1062" s="4"/>
      <c r="N1062" s="4"/>
      <c r="O1062" s="4"/>
      <c r="P1062" s="4"/>
      <c r="Q1062" s="4"/>
      <c r="R1062" s="4"/>
      <c r="S1062" s="4"/>
      <c r="T1062" s="4"/>
    </row>
    <row r="1063">
      <c r="A1063" s="7" t="s">
        <v>1205</v>
      </c>
      <c r="B1063" s="7" t="s">
        <v>1891</v>
      </c>
      <c r="C1063" s="7" t="s">
        <v>1908</v>
      </c>
      <c r="D1063" s="7" t="s">
        <v>1817</v>
      </c>
      <c r="E1063" s="7" t="s">
        <v>1817</v>
      </c>
      <c r="F1063" s="7" t="s">
        <v>1811</v>
      </c>
      <c r="G1063" s="7" t="s">
        <v>1823</v>
      </c>
      <c r="H1063" s="7" t="s">
        <v>2362</v>
      </c>
      <c r="I1063" s="7"/>
      <c r="J1063" s="7" t="s">
        <v>1811</v>
      </c>
      <c r="K1063" s="7"/>
      <c r="L1063" s="4"/>
      <c r="M1063" s="4"/>
      <c r="N1063" s="4"/>
      <c r="O1063" s="4"/>
      <c r="P1063" s="4"/>
      <c r="Q1063" s="4"/>
      <c r="R1063" s="4"/>
      <c r="S1063" s="4"/>
      <c r="T1063" s="4"/>
    </row>
    <row r="1064">
      <c r="A1064" s="7" t="s">
        <v>1206</v>
      </c>
      <c r="B1064" s="7" t="s">
        <v>1891</v>
      </c>
      <c r="C1064" s="7" t="s">
        <v>1908</v>
      </c>
      <c r="D1064" s="7" t="s">
        <v>1817</v>
      </c>
      <c r="E1064" s="7" t="s">
        <v>1817</v>
      </c>
      <c r="F1064" s="7" t="s">
        <v>1811</v>
      </c>
      <c r="G1064" s="7" t="s">
        <v>1823</v>
      </c>
      <c r="H1064" s="7" t="s">
        <v>2362</v>
      </c>
      <c r="I1064" s="7"/>
      <c r="J1064" s="7" t="s">
        <v>1811</v>
      </c>
      <c r="K1064" s="7"/>
      <c r="L1064" s="4"/>
      <c r="M1064" s="4"/>
      <c r="N1064" s="4"/>
      <c r="O1064" s="4"/>
      <c r="P1064" s="4"/>
      <c r="Q1064" s="4"/>
      <c r="R1064" s="4"/>
      <c r="S1064" s="4"/>
      <c r="T1064" s="4"/>
    </row>
    <row r="1065">
      <c r="A1065" s="7" t="s">
        <v>1207</v>
      </c>
      <c r="B1065" s="7" t="s">
        <v>1891</v>
      </c>
      <c r="C1065" s="7" t="s">
        <v>1908</v>
      </c>
      <c r="D1065" s="7" t="s">
        <v>1817</v>
      </c>
      <c r="E1065" s="7" t="s">
        <v>1817</v>
      </c>
      <c r="F1065" s="7" t="s">
        <v>1811</v>
      </c>
      <c r="G1065" s="7" t="s">
        <v>1823</v>
      </c>
      <c r="H1065" s="7" t="s">
        <v>2362</v>
      </c>
      <c r="I1065" s="7"/>
      <c r="J1065" s="7" t="s">
        <v>1811</v>
      </c>
      <c r="K1065" s="7"/>
      <c r="L1065" s="4"/>
      <c r="M1065" s="4"/>
      <c r="N1065" s="4"/>
      <c r="O1065" s="4"/>
      <c r="P1065" s="4"/>
      <c r="Q1065" s="4"/>
      <c r="R1065" s="4"/>
      <c r="S1065" s="4"/>
      <c r="T1065" s="4"/>
    </row>
    <row r="1066">
      <c r="A1066" s="7" t="s">
        <v>1208</v>
      </c>
      <c r="B1066" s="7" t="s">
        <v>1891</v>
      </c>
      <c r="C1066" s="7" t="s">
        <v>1908</v>
      </c>
      <c r="D1066" s="7" t="s">
        <v>1817</v>
      </c>
      <c r="E1066" s="7" t="s">
        <v>1817</v>
      </c>
      <c r="F1066" s="7" t="s">
        <v>1811</v>
      </c>
      <c r="G1066" s="7" t="s">
        <v>1823</v>
      </c>
      <c r="H1066" s="7" t="s">
        <v>2362</v>
      </c>
      <c r="I1066" s="7"/>
      <c r="J1066" s="7" t="s">
        <v>1811</v>
      </c>
      <c r="K1066" s="7"/>
      <c r="L1066" s="4"/>
      <c r="M1066" s="4"/>
      <c r="N1066" s="4"/>
      <c r="O1066" s="4"/>
      <c r="P1066" s="4"/>
      <c r="Q1066" s="4"/>
      <c r="R1066" s="4"/>
      <c r="S1066" s="4"/>
      <c r="T1066" s="4"/>
    </row>
    <row r="1067">
      <c r="A1067" s="7" t="s">
        <v>1209</v>
      </c>
      <c r="B1067" s="7" t="s">
        <v>1891</v>
      </c>
      <c r="C1067" s="7" t="s">
        <v>1908</v>
      </c>
      <c r="D1067" s="7" t="s">
        <v>1817</v>
      </c>
      <c r="E1067" s="7" t="s">
        <v>1817</v>
      </c>
      <c r="F1067" s="7" t="s">
        <v>1811</v>
      </c>
      <c r="G1067" s="7" t="s">
        <v>1823</v>
      </c>
      <c r="H1067" s="7" t="s">
        <v>2362</v>
      </c>
      <c r="I1067" s="7"/>
      <c r="J1067" s="7" t="s">
        <v>1811</v>
      </c>
      <c r="K1067" s="7"/>
      <c r="L1067" s="4"/>
      <c r="M1067" s="4"/>
      <c r="N1067" s="4"/>
      <c r="O1067" s="4"/>
      <c r="P1067" s="4"/>
      <c r="Q1067" s="4"/>
      <c r="R1067" s="4"/>
      <c r="S1067" s="4"/>
      <c r="T1067" s="4"/>
    </row>
    <row r="1068">
      <c r="A1068" s="7" t="s">
        <v>1210</v>
      </c>
      <c r="B1068" s="7" t="s">
        <v>1891</v>
      </c>
      <c r="C1068" s="7" t="s">
        <v>1908</v>
      </c>
      <c r="D1068" s="7" t="s">
        <v>1817</v>
      </c>
      <c r="E1068" s="7" t="s">
        <v>1817</v>
      </c>
      <c r="F1068" s="7" t="s">
        <v>1811</v>
      </c>
      <c r="G1068" s="7" t="s">
        <v>1823</v>
      </c>
      <c r="H1068" s="7" t="s">
        <v>2362</v>
      </c>
      <c r="I1068" s="7"/>
      <c r="J1068" s="7" t="s">
        <v>1811</v>
      </c>
      <c r="K1068" s="7"/>
      <c r="L1068" s="4"/>
      <c r="M1068" s="4"/>
      <c r="N1068" s="4"/>
      <c r="O1068" s="4"/>
      <c r="P1068" s="4"/>
      <c r="Q1068" s="4"/>
      <c r="R1068" s="4"/>
      <c r="S1068" s="4"/>
      <c r="T1068" s="4"/>
    </row>
    <row r="1069">
      <c r="A1069" s="7" t="s">
        <v>1211</v>
      </c>
      <c r="B1069" s="7" t="s">
        <v>1891</v>
      </c>
      <c r="C1069" s="7" t="s">
        <v>2020</v>
      </c>
      <c r="D1069" s="7" t="s">
        <v>1817</v>
      </c>
      <c r="E1069" s="7" t="s">
        <v>1817</v>
      </c>
      <c r="F1069" s="7" t="s">
        <v>1811</v>
      </c>
      <c r="G1069" s="7" t="s">
        <v>1823</v>
      </c>
      <c r="H1069" s="7" t="s">
        <v>2362</v>
      </c>
      <c r="I1069" s="7"/>
      <c r="J1069" s="7" t="s">
        <v>1811</v>
      </c>
      <c r="K1069" s="7"/>
      <c r="L1069" s="4"/>
      <c r="M1069" s="4"/>
      <c r="N1069" s="4"/>
      <c r="O1069" s="4"/>
      <c r="P1069" s="4"/>
      <c r="Q1069" s="4"/>
      <c r="R1069" s="4"/>
      <c r="S1069" s="4"/>
      <c r="T1069" s="4"/>
    </row>
    <row r="1070">
      <c r="A1070" s="7" t="s">
        <v>1212</v>
      </c>
      <c r="B1070" s="7" t="s">
        <v>1891</v>
      </c>
      <c r="C1070" s="7" t="s">
        <v>2020</v>
      </c>
      <c r="D1070" s="7" t="s">
        <v>1817</v>
      </c>
      <c r="E1070" s="7" t="s">
        <v>1817</v>
      </c>
      <c r="F1070" s="7" t="s">
        <v>1811</v>
      </c>
      <c r="G1070" s="7" t="s">
        <v>1823</v>
      </c>
      <c r="H1070" s="7" t="s">
        <v>2362</v>
      </c>
      <c r="I1070" s="7"/>
      <c r="J1070" s="7" t="s">
        <v>1811</v>
      </c>
      <c r="K1070" s="7"/>
      <c r="L1070" s="4"/>
      <c r="M1070" s="4"/>
      <c r="N1070" s="4"/>
      <c r="O1070" s="4"/>
      <c r="P1070" s="4"/>
      <c r="Q1070" s="4"/>
      <c r="R1070" s="4"/>
      <c r="S1070" s="4"/>
      <c r="T1070" s="4"/>
    </row>
    <row r="1071">
      <c r="A1071" s="7" t="s">
        <v>1213</v>
      </c>
      <c r="B1071" s="7" t="s">
        <v>1891</v>
      </c>
      <c r="C1071" s="7" t="s">
        <v>2020</v>
      </c>
      <c r="D1071" s="7" t="s">
        <v>1817</v>
      </c>
      <c r="E1071" s="7" t="s">
        <v>1817</v>
      </c>
      <c r="F1071" s="7" t="s">
        <v>1811</v>
      </c>
      <c r="G1071" s="7" t="s">
        <v>1823</v>
      </c>
      <c r="H1071" s="7" t="s">
        <v>2362</v>
      </c>
      <c r="I1071" s="7"/>
      <c r="J1071" s="7" t="s">
        <v>1811</v>
      </c>
      <c r="K1071" s="7"/>
      <c r="L1071" s="4"/>
      <c r="M1071" s="4"/>
      <c r="N1071" s="4"/>
      <c r="O1071" s="4"/>
      <c r="P1071" s="4"/>
      <c r="Q1071" s="4"/>
      <c r="R1071" s="4"/>
      <c r="S1071" s="4"/>
      <c r="T1071" s="4"/>
    </row>
    <row r="1072">
      <c r="A1072" s="7" t="s">
        <v>1214</v>
      </c>
      <c r="B1072" s="7" t="s">
        <v>1891</v>
      </c>
      <c r="C1072" s="7" t="s">
        <v>2020</v>
      </c>
      <c r="D1072" s="7" t="s">
        <v>1817</v>
      </c>
      <c r="E1072" s="7" t="s">
        <v>1817</v>
      </c>
      <c r="F1072" s="7" t="s">
        <v>1811</v>
      </c>
      <c r="G1072" s="7" t="s">
        <v>1823</v>
      </c>
      <c r="H1072" s="7" t="s">
        <v>2362</v>
      </c>
      <c r="I1072" s="7"/>
      <c r="J1072" s="7" t="s">
        <v>1811</v>
      </c>
      <c r="K1072" s="7"/>
      <c r="L1072" s="4"/>
      <c r="M1072" s="4"/>
      <c r="N1072" s="4"/>
      <c r="O1072" s="4"/>
      <c r="P1072" s="4"/>
      <c r="Q1072" s="4"/>
      <c r="R1072" s="4"/>
      <c r="S1072" s="4"/>
      <c r="T1072" s="4"/>
    </row>
    <row r="1073">
      <c r="A1073" s="7" t="s">
        <v>1215</v>
      </c>
      <c r="B1073" s="7" t="s">
        <v>1891</v>
      </c>
      <c r="C1073" s="7" t="s">
        <v>2020</v>
      </c>
      <c r="D1073" s="7" t="s">
        <v>1817</v>
      </c>
      <c r="E1073" s="7" t="s">
        <v>1817</v>
      </c>
      <c r="F1073" s="7" t="s">
        <v>1811</v>
      </c>
      <c r="G1073" s="7" t="s">
        <v>1823</v>
      </c>
      <c r="H1073" s="7" t="s">
        <v>2362</v>
      </c>
      <c r="I1073" s="7"/>
      <c r="J1073" s="7" t="s">
        <v>1811</v>
      </c>
      <c r="K1073" s="7"/>
      <c r="L1073" s="4"/>
      <c r="M1073" s="4"/>
      <c r="N1073" s="4"/>
      <c r="O1073" s="4"/>
      <c r="P1073" s="4"/>
      <c r="Q1073" s="4"/>
      <c r="R1073" s="4"/>
      <c r="S1073" s="4"/>
      <c r="T1073" s="4"/>
    </row>
    <row r="1074">
      <c r="A1074" s="7" t="s">
        <v>1216</v>
      </c>
      <c r="B1074" s="7" t="s">
        <v>1891</v>
      </c>
      <c r="C1074" s="7" t="s">
        <v>2020</v>
      </c>
      <c r="D1074" s="7" t="s">
        <v>1817</v>
      </c>
      <c r="E1074" s="7" t="s">
        <v>1817</v>
      </c>
      <c r="F1074" s="7" t="s">
        <v>1811</v>
      </c>
      <c r="G1074" s="7" t="s">
        <v>1823</v>
      </c>
      <c r="H1074" s="7" t="s">
        <v>2362</v>
      </c>
      <c r="I1074" s="7"/>
      <c r="J1074" s="7" t="s">
        <v>1811</v>
      </c>
      <c r="K1074" s="7"/>
      <c r="L1074" s="4"/>
      <c r="M1074" s="4"/>
      <c r="N1074" s="4"/>
      <c r="O1074" s="4"/>
      <c r="P1074" s="4"/>
      <c r="Q1074" s="4"/>
      <c r="R1074" s="4"/>
      <c r="S1074" s="4"/>
      <c r="T1074" s="4"/>
    </row>
    <row r="1075">
      <c r="A1075" s="7" t="s">
        <v>1217</v>
      </c>
      <c r="B1075" s="7" t="s">
        <v>1891</v>
      </c>
      <c r="C1075" s="7" t="s">
        <v>2020</v>
      </c>
      <c r="D1075" s="7" t="s">
        <v>1817</v>
      </c>
      <c r="E1075" s="7" t="s">
        <v>1817</v>
      </c>
      <c r="F1075" s="7" t="s">
        <v>1811</v>
      </c>
      <c r="G1075" s="7" t="s">
        <v>1823</v>
      </c>
      <c r="H1075" s="7" t="s">
        <v>2362</v>
      </c>
      <c r="I1075" s="7"/>
      <c r="J1075" s="7" t="s">
        <v>1811</v>
      </c>
      <c r="K1075" s="7"/>
      <c r="L1075" s="4"/>
      <c r="M1075" s="4"/>
      <c r="N1075" s="4"/>
      <c r="O1075" s="4"/>
      <c r="P1075" s="4"/>
      <c r="Q1075" s="4"/>
      <c r="R1075" s="4"/>
      <c r="S1075" s="4"/>
      <c r="T1075" s="4"/>
    </row>
    <row r="1076">
      <c r="A1076" s="7" t="s">
        <v>1218</v>
      </c>
      <c r="B1076" s="7" t="s">
        <v>1891</v>
      </c>
      <c r="C1076" s="7" t="s">
        <v>2020</v>
      </c>
      <c r="D1076" s="7" t="s">
        <v>1817</v>
      </c>
      <c r="E1076" s="7" t="s">
        <v>1817</v>
      </c>
      <c r="F1076" s="7" t="s">
        <v>1811</v>
      </c>
      <c r="G1076" s="7" t="s">
        <v>1823</v>
      </c>
      <c r="H1076" s="7" t="s">
        <v>2362</v>
      </c>
      <c r="I1076" s="7"/>
      <c r="J1076" s="7" t="s">
        <v>1811</v>
      </c>
      <c r="K1076" s="7"/>
      <c r="L1076" s="4"/>
      <c r="M1076" s="4"/>
      <c r="N1076" s="4"/>
      <c r="O1076" s="4"/>
      <c r="P1076" s="4"/>
      <c r="Q1076" s="4"/>
      <c r="R1076" s="4"/>
      <c r="S1076" s="4"/>
      <c r="T1076" s="4"/>
    </row>
    <row r="1077">
      <c r="A1077" s="7" t="s">
        <v>1219</v>
      </c>
      <c r="B1077" s="7" t="s">
        <v>1891</v>
      </c>
      <c r="C1077" s="7" t="s">
        <v>2020</v>
      </c>
      <c r="D1077" s="7" t="s">
        <v>1817</v>
      </c>
      <c r="E1077" s="7" t="s">
        <v>1817</v>
      </c>
      <c r="F1077" s="7" t="s">
        <v>1811</v>
      </c>
      <c r="G1077" s="7" t="s">
        <v>1823</v>
      </c>
      <c r="H1077" s="7" t="s">
        <v>2362</v>
      </c>
      <c r="I1077" s="7"/>
      <c r="J1077" s="7" t="s">
        <v>1811</v>
      </c>
      <c r="K1077" s="7"/>
      <c r="L1077" s="4"/>
      <c r="M1077" s="4"/>
      <c r="N1077" s="4"/>
      <c r="O1077" s="4"/>
      <c r="P1077" s="4"/>
      <c r="Q1077" s="4"/>
      <c r="R1077" s="4"/>
      <c r="S1077" s="4"/>
      <c r="T1077" s="4"/>
    </row>
    <row r="1078">
      <c r="A1078" s="7" t="s">
        <v>1220</v>
      </c>
      <c r="B1078" s="7" t="s">
        <v>1891</v>
      </c>
      <c r="C1078" s="7" t="s">
        <v>2020</v>
      </c>
      <c r="D1078" s="7" t="s">
        <v>1817</v>
      </c>
      <c r="E1078" s="7" t="s">
        <v>1817</v>
      </c>
      <c r="F1078" s="7" t="s">
        <v>1811</v>
      </c>
      <c r="G1078" s="7" t="s">
        <v>1823</v>
      </c>
      <c r="H1078" s="7" t="s">
        <v>2362</v>
      </c>
      <c r="I1078" s="7"/>
      <c r="J1078" s="7" t="s">
        <v>1811</v>
      </c>
      <c r="K1078" s="7"/>
      <c r="L1078" s="4"/>
      <c r="M1078" s="4"/>
      <c r="N1078" s="4"/>
      <c r="O1078" s="4"/>
      <c r="P1078" s="4"/>
      <c r="Q1078" s="4"/>
      <c r="R1078" s="4"/>
      <c r="S1078" s="4"/>
      <c r="T1078" s="4"/>
    </row>
    <row r="1079">
      <c r="A1079" s="7" t="s">
        <v>1221</v>
      </c>
      <c r="B1079" s="7" t="s">
        <v>1891</v>
      </c>
      <c r="C1079" s="7" t="s">
        <v>2020</v>
      </c>
      <c r="D1079" s="7" t="s">
        <v>1817</v>
      </c>
      <c r="E1079" s="7" t="s">
        <v>1817</v>
      </c>
      <c r="F1079" s="7" t="s">
        <v>1811</v>
      </c>
      <c r="G1079" s="7" t="s">
        <v>1823</v>
      </c>
      <c r="H1079" s="7" t="s">
        <v>2362</v>
      </c>
      <c r="I1079" s="7"/>
      <c r="J1079" s="7" t="s">
        <v>1811</v>
      </c>
      <c r="K1079" s="7"/>
      <c r="L1079" s="4"/>
      <c r="M1079" s="4"/>
      <c r="N1079" s="4"/>
      <c r="O1079" s="4"/>
      <c r="P1079" s="4"/>
      <c r="Q1079" s="4"/>
      <c r="R1079" s="4"/>
      <c r="S1079" s="4"/>
      <c r="T1079" s="4"/>
    </row>
    <row r="1080">
      <c r="A1080" s="7" t="s">
        <v>1222</v>
      </c>
      <c r="B1080" s="7" t="s">
        <v>1891</v>
      </c>
      <c r="C1080" s="7" t="s">
        <v>2020</v>
      </c>
      <c r="D1080" s="7" t="s">
        <v>1817</v>
      </c>
      <c r="E1080" s="7" t="s">
        <v>1817</v>
      </c>
      <c r="F1080" s="7" t="s">
        <v>1811</v>
      </c>
      <c r="G1080" s="7" t="s">
        <v>1823</v>
      </c>
      <c r="H1080" s="7" t="s">
        <v>2362</v>
      </c>
      <c r="I1080" s="7"/>
      <c r="J1080" s="7" t="s">
        <v>1811</v>
      </c>
      <c r="K1080" s="7"/>
      <c r="L1080" s="4"/>
      <c r="M1080" s="4"/>
      <c r="N1080" s="4"/>
      <c r="O1080" s="4"/>
      <c r="P1080" s="4"/>
      <c r="Q1080" s="4"/>
      <c r="R1080" s="4"/>
      <c r="S1080" s="4"/>
      <c r="T1080" s="4"/>
    </row>
    <row r="1081">
      <c r="A1081" s="7" t="s">
        <v>1223</v>
      </c>
      <c r="B1081" s="7" t="s">
        <v>1891</v>
      </c>
      <c r="C1081" s="7" t="s">
        <v>2020</v>
      </c>
      <c r="D1081" s="7" t="s">
        <v>1817</v>
      </c>
      <c r="E1081" s="7" t="s">
        <v>1817</v>
      </c>
      <c r="F1081" s="7" t="s">
        <v>1811</v>
      </c>
      <c r="G1081" s="7" t="s">
        <v>1823</v>
      </c>
      <c r="H1081" s="7" t="s">
        <v>2362</v>
      </c>
      <c r="I1081" s="7"/>
      <c r="J1081" s="7" t="s">
        <v>1811</v>
      </c>
      <c r="K1081" s="7"/>
      <c r="L1081" s="4"/>
      <c r="M1081" s="4"/>
      <c r="N1081" s="4"/>
      <c r="O1081" s="4"/>
      <c r="P1081" s="4"/>
      <c r="Q1081" s="4"/>
      <c r="R1081" s="4"/>
      <c r="S1081" s="4"/>
      <c r="T1081" s="4"/>
    </row>
    <row r="1082">
      <c r="A1082" s="7" t="s">
        <v>1224</v>
      </c>
      <c r="B1082" s="7" t="s">
        <v>1891</v>
      </c>
      <c r="C1082" s="7" t="s">
        <v>2020</v>
      </c>
      <c r="D1082" s="7" t="s">
        <v>1817</v>
      </c>
      <c r="E1082" s="7" t="s">
        <v>1817</v>
      </c>
      <c r="F1082" s="7" t="s">
        <v>1811</v>
      </c>
      <c r="G1082" s="7" t="s">
        <v>1823</v>
      </c>
      <c r="H1082" s="7" t="s">
        <v>2362</v>
      </c>
      <c r="I1082" s="7"/>
      <c r="J1082" s="7" t="s">
        <v>1811</v>
      </c>
      <c r="K1082" s="7"/>
      <c r="L1082" s="4"/>
      <c r="M1082" s="4"/>
      <c r="N1082" s="4"/>
      <c r="O1082" s="4"/>
      <c r="P1082" s="4"/>
      <c r="Q1082" s="4"/>
      <c r="R1082" s="4"/>
      <c r="S1082" s="4"/>
      <c r="T1082" s="4"/>
    </row>
    <row r="1083">
      <c r="A1083" s="7" t="s">
        <v>1225</v>
      </c>
      <c r="B1083" s="7" t="s">
        <v>1891</v>
      </c>
      <c r="C1083" s="7" t="s">
        <v>2363</v>
      </c>
      <c r="D1083" s="7" t="s">
        <v>1817</v>
      </c>
      <c r="E1083" s="7" t="s">
        <v>1817</v>
      </c>
      <c r="F1083" s="7" t="s">
        <v>1811</v>
      </c>
      <c r="G1083" s="7" t="s">
        <v>1823</v>
      </c>
      <c r="H1083" s="7" t="s">
        <v>2362</v>
      </c>
      <c r="I1083" s="7"/>
      <c r="J1083" s="7" t="s">
        <v>1811</v>
      </c>
      <c r="K1083" s="7"/>
      <c r="L1083" s="4"/>
      <c r="M1083" s="4"/>
      <c r="N1083" s="4"/>
      <c r="O1083" s="4"/>
      <c r="P1083" s="4"/>
      <c r="Q1083" s="4"/>
      <c r="R1083" s="4"/>
      <c r="S1083" s="4"/>
      <c r="T1083" s="4"/>
    </row>
    <row r="1084">
      <c r="A1084" s="7" t="s">
        <v>1226</v>
      </c>
      <c r="B1084" s="7" t="s">
        <v>1891</v>
      </c>
      <c r="C1084" s="7" t="s">
        <v>2363</v>
      </c>
      <c r="D1084" s="7" t="s">
        <v>1817</v>
      </c>
      <c r="E1084" s="7" t="s">
        <v>1817</v>
      </c>
      <c r="F1084" s="7" t="s">
        <v>1811</v>
      </c>
      <c r="G1084" s="7" t="s">
        <v>1823</v>
      </c>
      <c r="H1084" s="7" t="s">
        <v>2362</v>
      </c>
      <c r="I1084" s="7"/>
      <c r="J1084" s="7" t="s">
        <v>1811</v>
      </c>
      <c r="K1084" s="7"/>
      <c r="L1084" s="4"/>
      <c r="M1084" s="4"/>
      <c r="N1084" s="4"/>
      <c r="O1084" s="4"/>
      <c r="P1084" s="4"/>
      <c r="Q1084" s="4"/>
      <c r="R1084" s="4"/>
      <c r="S1084" s="4"/>
      <c r="T1084" s="4"/>
    </row>
    <row r="1085">
      <c r="A1085" s="7" t="s">
        <v>1227</v>
      </c>
      <c r="B1085" s="7" t="s">
        <v>1891</v>
      </c>
      <c r="C1085" s="7" t="s">
        <v>2363</v>
      </c>
      <c r="D1085" s="7" t="s">
        <v>1817</v>
      </c>
      <c r="E1085" s="7" t="s">
        <v>1817</v>
      </c>
      <c r="F1085" s="7" t="s">
        <v>1811</v>
      </c>
      <c r="G1085" s="7" t="s">
        <v>1823</v>
      </c>
      <c r="H1085" s="7" t="s">
        <v>2362</v>
      </c>
      <c r="I1085" s="7"/>
      <c r="J1085" s="7" t="s">
        <v>1811</v>
      </c>
      <c r="K1085" s="7"/>
      <c r="L1085" s="4"/>
      <c r="M1085" s="4"/>
      <c r="N1085" s="4"/>
      <c r="O1085" s="4"/>
      <c r="P1085" s="4"/>
      <c r="Q1085" s="4"/>
      <c r="R1085" s="4"/>
      <c r="S1085" s="4"/>
      <c r="T1085" s="4"/>
    </row>
    <row r="1086">
      <c r="A1086" s="7" t="s">
        <v>1228</v>
      </c>
      <c r="B1086" s="7" t="s">
        <v>1891</v>
      </c>
      <c r="C1086" s="7" t="s">
        <v>2363</v>
      </c>
      <c r="D1086" s="7" t="s">
        <v>1817</v>
      </c>
      <c r="E1086" s="7" t="s">
        <v>1817</v>
      </c>
      <c r="F1086" s="7" t="s">
        <v>1811</v>
      </c>
      <c r="G1086" s="7" t="s">
        <v>1823</v>
      </c>
      <c r="H1086" s="7" t="s">
        <v>2362</v>
      </c>
      <c r="I1086" s="7"/>
      <c r="J1086" s="7" t="s">
        <v>1811</v>
      </c>
      <c r="K1086" s="7"/>
      <c r="L1086" s="4"/>
      <c r="M1086" s="4"/>
      <c r="N1086" s="4"/>
      <c r="O1086" s="4"/>
      <c r="P1086" s="4"/>
      <c r="Q1086" s="4"/>
      <c r="R1086" s="4"/>
      <c r="S1086" s="4"/>
      <c r="T1086" s="4"/>
    </row>
    <row r="1087">
      <c r="A1087" s="7" t="s">
        <v>1229</v>
      </c>
      <c r="B1087" s="7" t="s">
        <v>1891</v>
      </c>
      <c r="C1087" s="7" t="s">
        <v>2363</v>
      </c>
      <c r="D1087" s="7" t="s">
        <v>1817</v>
      </c>
      <c r="E1087" s="7" t="s">
        <v>1817</v>
      </c>
      <c r="F1087" s="7" t="s">
        <v>1811</v>
      </c>
      <c r="G1087" s="7" t="s">
        <v>1823</v>
      </c>
      <c r="H1087" s="7" t="s">
        <v>2362</v>
      </c>
      <c r="I1087" s="7"/>
      <c r="J1087" s="7" t="s">
        <v>1811</v>
      </c>
      <c r="K1087" s="7"/>
      <c r="L1087" s="4"/>
      <c r="M1087" s="4"/>
      <c r="N1087" s="4"/>
      <c r="O1087" s="4"/>
      <c r="P1087" s="4"/>
      <c r="Q1087" s="4"/>
      <c r="R1087" s="4"/>
      <c r="S1087" s="4"/>
      <c r="T1087" s="4"/>
    </row>
    <row r="1088">
      <c r="A1088" s="7" t="s">
        <v>1230</v>
      </c>
      <c r="B1088" s="7" t="s">
        <v>1891</v>
      </c>
      <c r="C1088" s="7" t="s">
        <v>2363</v>
      </c>
      <c r="D1088" s="7" t="s">
        <v>1817</v>
      </c>
      <c r="E1088" s="7" t="s">
        <v>1817</v>
      </c>
      <c r="F1088" s="7" t="s">
        <v>1811</v>
      </c>
      <c r="G1088" s="7" t="s">
        <v>1823</v>
      </c>
      <c r="H1088" s="7" t="s">
        <v>2362</v>
      </c>
      <c r="I1088" s="7"/>
      <c r="J1088" s="7" t="s">
        <v>1811</v>
      </c>
      <c r="K1088" s="7"/>
      <c r="L1088" s="4"/>
      <c r="M1088" s="4"/>
      <c r="N1088" s="4"/>
      <c r="O1088" s="4"/>
      <c r="P1088" s="4"/>
      <c r="Q1088" s="4"/>
      <c r="R1088" s="4"/>
      <c r="S1088" s="4"/>
      <c r="T1088" s="4"/>
    </row>
    <row r="1089">
      <c r="A1089" s="7" t="s">
        <v>1231</v>
      </c>
      <c r="B1089" s="7" t="s">
        <v>1891</v>
      </c>
      <c r="C1089" s="7" t="s">
        <v>2363</v>
      </c>
      <c r="D1089" s="7" t="s">
        <v>1817</v>
      </c>
      <c r="E1089" s="7" t="s">
        <v>1817</v>
      </c>
      <c r="F1089" s="7" t="s">
        <v>1811</v>
      </c>
      <c r="G1089" s="7" t="s">
        <v>1823</v>
      </c>
      <c r="H1089" s="7" t="s">
        <v>2362</v>
      </c>
      <c r="I1089" s="7"/>
      <c r="J1089" s="7" t="s">
        <v>1811</v>
      </c>
      <c r="K1089" s="7"/>
      <c r="L1089" s="4"/>
      <c r="M1089" s="4"/>
      <c r="N1089" s="4"/>
      <c r="O1089" s="4"/>
      <c r="P1089" s="4"/>
      <c r="Q1089" s="4"/>
      <c r="R1089" s="4"/>
      <c r="S1089" s="4"/>
      <c r="T1089" s="4"/>
    </row>
    <row r="1090">
      <c r="A1090" s="7" t="s">
        <v>1232</v>
      </c>
      <c r="B1090" s="7" t="s">
        <v>1891</v>
      </c>
      <c r="C1090" s="7" t="s">
        <v>2058</v>
      </c>
      <c r="D1090" s="7" t="s">
        <v>1817</v>
      </c>
      <c r="E1090" s="7" t="s">
        <v>1817</v>
      </c>
      <c r="F1090" s="7" t="s">
        <v>1811</v>
      </c>
      <c r="G1090" s="7" t="s">
        <v>1823</v>
      </c>
      <c r="H1090" s="7" t="s">
        <v>2362</v>
      </c>
      <c r="I1090" s="7"/>
      <c r="J1090" s="7" t="s">
        <v>1811</v>
      </c>
      <c r="K1090" s="7"/>
      <c r="L1090" s="4"/>
      <c r="M1090" s="4"/>
      <c r="N1090" s="4"/>
      <c r="O1090" s="4"/>
      <c r="P1090" s="4"/>
      <c r="Q1090" s="4"/>
      <c r="R1090" s="4"/>
      <c r="S1090" s="4"/>
      <c r="T1090" s="4"/>
    </row>
    <row r="1091">
      <c r="A1091" s="7" t="s">
        <v>1233</v>
      </c>
      <c r="B1091" s="7" t="s">
        <v>2079</v>
      </c>
      <c r="C1091" s="7" t="s">
        <v>2364</v>
      </c>
      <c r="D1091" s="7" t="s">
        <v>1817</v>
      </c>
      <c r="E1091" s="7" t="s">
        <v>1817</v>
      </c>
      <c r="F1091" s="7" t="s">
        <v>1811</v>
      </c>
      <c r="G1091" s="7" t="s">
        <v>1823</v>
      </c>
      <c r="H1091" s="7" t="s">
        <v>2365</v>
      </c>
      <c r="I1091" s="7"/>
      <c r="J1091" s="7" t="s">
        <v>1811</v>
      </c>
      <c r="K1091" s="7"/>
      <c r="L1091" s="4"/>
      <c r="M1091" s="4"/>
      <c r="N1091" s="4"/>
      <c r="O1091" s="4"/>
      <c r="P1091" s="4"/>
      <c r="Q1091" s="4"/>
      <c r="R1091" s="4"/>
      <c r="S1091" s="4"/>
      <c r="T1091" s="4"/>
    </row>
    <row r="1092">
      <c r="A1092" s="7" t="s">
        <v>1234</v>
      </c>
      <c r="B1092" s="7" t="s">
        <v>2079</v>
      </c>
      <c r="C1092" s="7" t="s">
        <v>2364</v>
      </c>
      <c r="D1092" s="7" t="s">
        <v>1817</v>
      </c>
      <c r="E1092" s="7" t="s">
        <v>1817</v>
      </c>
      <c r="F1092" s="7" t="s">
        <v>1811</v>
      </c>
      <c r="G1092" s="7" t="s">
        <v>1823</v>
      </c>
      <c r="H1092" s="7" t="s">
        <v>2365</v>
      </c>
      <c r="I1092" s="7"/>
      <c r="J1092" s="7" t="s">
        <v>1811</v>
      </c>
      <c r="K1092" s="7"/>
      <c r="L1092" s="4"/>
      <c r="M1092" s="4"/>
      <c r="N1092" s="4"/>
      <c r="O1092" s="4"/>
      <c r="P1092" s="4"/>
      <c r="Q1092" s="4"/>
      <c r="R1092" s="4"/>
      <c r="S1092" s="4"/>
      <c r="T1092" s="4"/>
    </row>
    <row r="1093">
      <c r="A1093" s="7" t="s">
        <v>1235</v>
      </c>
      <c r="B1093" s="7" t="s">
        <v>2079</v>
      </c>
      <c r="C1093" s="7" t="s">
        <v>2364</v>
      </c>
      <c r="D1093" s="7" t="s">
        <v>1817</v>
      </c>
      <c r="E1093" s="7" t="s">
        <v>1817</v>
      </c>
      <c r="F1093" s="7" t="s">
        <v>1811</v>
      </c>
      <c r="G1093" s="7" t="s">
        <v>1823</v>
      </c>
      <c r="H1093" s="7" t="s">
        <v>2365</v>
      </c>
      <c r="I1093" s="7"/>
      <c r="J1093" s="7" t="s">
        <v>1811</v>
      </c>
      <c r="K1093" s="7"/>
      <c r="L1093" s="4"/>
      <c r="M1093" s="4"/>
      <c r="N1093" s="4"/>
      <c r="O1093" s="4"/>
      <c r="P1093" s="4"/>
      <c r="Q1093" s="4"/>
      <c r="R1093" s="4"/>
      <c r="S1093" s="4"/>
      <c r="T1093" s="4"/>
    </row>
    <row r="1094">
      <c r="A1094" s="7" t="s">
        <v>1236</v>
      </c>
      <c r="B1094" s="7" t="s">
        <v>2079</v>
      </c>
      <c r="C1094" s="7" t="s">
        <v>2364</v>
      </c>
      <c r="D1094" s="7" t="s">
        <v>1817</v>
      </c>
      <c r="E1094" s="7" t="s">
        <v>1817</v>
      </c>
      <c r="F1094" s="7" t="s">
        <v>1811</v>
      </c>
      <c r="G1094" s="7" t="s">
        <v>1823</v>
      </c>
      <c r="H1094" s="7" t="s">
        <v>2365</v>
      </c>
      <c r="I1094" s="7"/>
      <c r="J1094" s="7" t="s">
        <v>1811</v>
      </c>
      <c r="K1094" s="7"/>
      <c r="L1094" s="4"/>
      <c r="M1094" s="4"/>
      <c r="N1094" s="4"/>
      <c r="O1094" s="4"/>
      <c r="P1094" s="4"/>
      <c r="Q1094" s="4"/>
      <c r="R1094" s="4"/>
      <c r="S1094" s="4"/>
      <c r="T1094" s="4"/>
    </row>
    <row r="1095">
      <c r="A1095" s="7" t="s">
        <v>1237</v>
      </c>
      <c r="B1095" s="7" t="s">
        <v>2079</v>
      </c>
      <c r="C1095" s="7" t="s">
        <v>2364</v>
      </c>
      <c r="D1095" s="7" t="s">
        <v>1817</v>
      </c>
      <c r="E1095" s="7" t="s">
        <v>1817</v>
      </c>
      <c r="F1095" s="7" t="s">
        <v>1811</v>
      </c>
      <c r="G1095" s="7" t="s">
        <v>1823</v>
      </c>
      <c r="H1095" s="7" t="s">
        <v>2365</v>
      </c>
      <c r="I1095" s="7"/>
      <c r="J1095" s="7" t="s">
        <v>1811</v>
      </c>
      <c r="K1095" s="7"/>
      <c r="L1095" s="4"/>
      <c r="M1095" s="4"/>
      <c r="N1095" s="4"/>
      <c r="O1095" s="4"/>
      <c r="P1095" s="4"/>
      <c r="Q1095" s="4"/>
      <c r="R1095" s="4"/>
      <c r="S1095" s="4"/>
      <c r="T1095" s="4"/>
    </row>
    <row r="1096">
      <c r="A1096" s="7" t="s">
        <v>1238</v>
      </c>
      <c r="B1096" s="7" t="s">
        <v>2079</v>
      </c>
      <c r="C1096" s="7" t="s">
        <v>2364</v>
      </c>
      <c r="D1096" s="7" t="s">
        <v>1817</v>
      </c>
      <c r="E1096" s="7" t="s">
        <v>1817</v>
      </c>
      <c r="F1096" s="7" t="s">
        <v>1811</v>
      </c>
      <c r="G1096" s="7" t="s">
        <v>1823</v>
      </c>
      <c r="H1096" s="7" t="s">
        <v>2365</v>
      </c>
      <c r="I1096" s="7"/>
      <c r="J1096" s="7" t="s">
        <v>1811</v>
      </c>
      <c r="K1096" s="7"/>
      <c r="L1096" s="4"/>
      <c r="M1096" s="4"/>
      <c r="N1096" s="4"/>
      <c r="O1096" s="4"/>
      <c r="P1096" s="4"/>
      <c r="Q1096" s="4"/>
      <c r="R1096" s="4"/>
      <c r="S1096" s="4"/>
      <c r="T1096" s="4"/>
    </row>
    <row r="1097">
      <c r="A1097" s="7" t="s">
        <v>1239</v>
      </c>
      <c r="B1097" s="7" t="s">
        <v>2079</v>
      </c>
      <c r="C1097" s="7" t="s">
        <v>2364</v>
      </c>
      <c r="D1097" s="7" t="s">
        <v>1817</v>
      </c>
      <c r="E1097" s="7" t="s">
        <v>1817</v>
      </c>
      <c r="F1097" s="7" t="s">
        <v>1811</v>
      </c>
      <c r="G1097" s="7" t="s">
        <v>1823</v>
      </c>
      <c r="H1097" s="7" t="s">
        <v>2365</v>
      </c>
      <c r="I1097" s="7"/>
      <c r="J1097" s="7" t="s">
        <v>1811</v>
      </c>
      <c r="K1097" s="7"/>
      <c r="L1097" s="4"/>
      <c r="M1097" s="4"/>
      <c r="N1097" s="4"/>
      <c r="O1097" s="4"/>
      <c r="P1097" s="4"/>
      <c r="Q1097" s="4"/>
      <c r="R1097" s="4"/>
      <c r="S1097" s="4"/>
      <c r="T1097" s="4"/>
    </row>
    <row r="1098">
      <c r="A1098" s="7" t="s">
        <v>1240</v>
      </c>
      <c r="B1098" s="7" t="s">
        <v>2079</v>
      </c>
      <c r="C1098" s="7" t="s">
        <v>2366</v>
      </c>
      <c r="D1098" s="7" t="s">
        <v>1817</v>
      </c>
      <c r="E1098" s="7" t="s">
        <v>1817</v>
      </c>
      <c r="F1098" s="7" t="s">
        <v>1811</v>
      </c>
      <c r="G1098" s="7" t="s">
        <v>1823</v>
      </c>
      <c r="H1098" s="7" t="s">
        <v>2365</v>
      </c>
      <c r="I1098" s="7"/>
      <c r="J1098" s="7" t="s">
        <v>1811</v>
      </c>
      <c r="K1098" s="7"/>
      <c r="L1098" s="4"/>
      <c r="M1098" s="4"/>
      <c r="N1098" s="4"/>
      <c r="O1098" s="4"/>
      <c r="P1098" s="4"/>
      <c r="Q1098" s="4"/>
      <c r="R1098" s="4"/>
      <c r="S1098" s="4"/>
      <c r="T1098" s="4"/>
    </row>
    <row r="1099">
      <c r="A1099" s="7" t="s">
        <v>1241</v>
      </c>
      <c r="B1099" s="7" t="s">
        <v>1870</v>
      </c>
      <c r="C1099" s="7" t="s">
        <v>2367</v>
      </c>
      <c r="D1099" s="7" t="s">
        <v>1817</v>
      </c>
      <c r="E1099" s="7" t="s">
        <v>1817</v>
      </c>
      <c r="F1099" s="7" t="s">
        <v>1811</v>
      </c>
      <c r="G1099" s="7" t="s">
        <v>1823</v>
      </c>
      <c r="H1099" s="7" t="s">
        <v>2368</v>
      </c>
      <c r="I1099" s="7"/>
      <c r="J1099" s="7" t="s">
        <v>1811</v>
      </c>
      <c r="K1099" s="7"/>
      <c r="L1099" s="4"/>
      <c r="M1099" s="4"/>
      <c r="N1099" s="4"/>
      <c r="O1099" s="4"/>
      <c r="P1099" s="4"/>
      <c r="Q1099" s="4"/>
      <c r="R1099" s="4"/>
      <c r="S1099" s="4"/>
      <c r="T1099" s="4"/>
    </row>
    <row r="1100">
      <c r="A1100" s="7" t="s">
        <v>1242</v>
      </c>
      <c r="B1100" s="7" t="s">
        <v>1870</v>
      </c>
      <c r="C1100" s="7" t="s">
        <v>2367</v>
      </c>
      <c r="D1100" s="7" t="s">
        <v>1817</v>
      </c>
      <c r="E1100" s="7" t="s">
        <v>1817</v>
      </c>
      <c r="F1100" s="7" t="s">
        <v>1811</v>
      </c>
      <c r="G1100" s="7" t="s">
        <v>1823</v>
      </c>
      <c r="H1100" s="7" t="s">
        <v>2368</v>
      </c>
      <c r="I1100" s="7"/>
      <c r="J1100" s="7" t="s">
        <v>1811</v>
      </c>
      <c r="K1100" s="7"/>
      <c r="L1100" s="4"/>
      <c r="M1100" s="4"/>
      <c r="N1100" s="4"/>
      <c r="O1100" s="4"/>
      <c r="P1100" s="4"/>
      <c r="Q1100" s="4"/>
      <c r="R1100" s="4"/>
      <c r="S1100" s="4"/>
      <c r="T1100" s="4"/>
    </row>
    <row r="1101">
      <c r="A1101" s="7" t="s">
        <v>1243</v>
      </c>
      <c r="B1101" s="7" t="s">
        <v>1870</v>
      </c>
      <c r="C1101" s="7" t="s">
        <v>2367</v>
      </c>
      <c r="D1101" s="7" t="s">
        <v>1817</v>
      </c>
      <c r="E1101" s="7" t="s">
        <v>1817</v>
      </c>
      <c r="F1101" s="7" t="s">
        <v>1811</v>
      </c>
      <c r="G1101" s="7" t="s">
        <v>1823</v>
      </c>
      <c r="H1101" s="7" t="s">
        <v>2368</v>
      </c>
      <c r="I1101" s="7"/>
      <c r="J1101" s="7" t="s">
        <v>1811</v>
      </c>
      <c r="K1101" s="7"/>
      <c r="L1101" s="4"/>
      <c r="M1101" s="4"/>
      <c r="N1101" s="4"/>
      <c r="O1101" s="4"/>
      <c r="P1101" s="4"/>
      <c r="Q1101" s="4"/>
      <c r="R1101" s="4"/>
      <c r="S1101" s="4"/>
      <c r="T1101" s="4"/>
    </row>
    <row r="1102">
      <c r="A1102" s="7" t="s">
        <v>1244</v>
      </c>
      <c r="B1102" s="7" t="s">
        <v>1870</v>
      </c>
      <c r="C1102" s="7" t="s">
        <v>2367</v>
      </c>
      <c r="D1102" s="7" t="s">
        <v>1817</v>
      </c>
      <c r="E1102" s="7" t="s">
        <v>1817</v>
      </c>
      <c r="F1102" s="7" t="s">
        <v>1811</v>
      </c>
      <c r="G1102" s="7" t="s">
        <v>1823</v>
      </c>
      <c r="H1102" s="7" t="s">
        <v>2368</v>
      </c>
      <c r="I1102" s="7"/>
      <c r="J1102" s="7" t="s">
        <v>1811</v>
      </c>
      <c r="K1102" s="7"/>
      <c r="L1102" s="4"/>
      <c r="M1102" s="4"/>
      <c r="N1102" s="4"/>
      <c r="O1102" s="4"/>
      <c r="P1102" s="4"/>
      <c r="Q1102" s="4"/>
      <c r="R1102" s="4"/>
      <c r="S1102" s="4"/>
      <c r="T1102" s="4"/>
    </row>
    <row r="1103">
      <c r="A1103" s="7" t="s">
        <v>1245</v>
      </c>
      <c r="B1103" s="7" t="s">
        <v>1870</v>
      </c>
      <c r="C1103" s="7" t="s">
        <v>2367</v>
      </c>
      <c r="D1103" s="7" t="s">
        <v>1817</v>
      </c>
      <c r="E1103" s="7" t="s">
        <v>1817</v>
      </c>
      <c r="F1103" s="7" t="s">
        <v>1811</v>
      </c>
      <c r="G1103" s="7" t="s">
        <v>1823</v>
      </c>
      <c r="H1103" s="7" t="s">
        <v>2368</v>
      </c>
      <c r="I1103" s="7"/>
      <c r="J1103" s="7" t="s">
        <v>1811</v>
      </c>
      <c r="K1103" s="7"/>
      <c r="L1103" s="4"/>
      <c r="M1103" s="4"/>
      <c r="N1103" s="4"/>
      <c r="O1103" s="4"/>
      <c r="P1103" s="4"/>
      <c r="Q1103" s="4"/>
      <c r="R1103" s="4"/>
      <c r="S1103" s="4"/>
      <c r="T1103" s="4"/>
    </row>
    <row r="1104">
      <c r="A1104" s="7" t="s">
        <v>1246</v>
      </c>
      <c r="B1104" s="7" t="s">
        <v>1870</v>
      </c>
      <c r="C1104" s="7" t="s">
        <v>2367</v>
      </c>
      <c r="D1104" s="7" t="s">
        <v>1817</v>
      </c>
      <c r="E1104" s="7" t="s">
        <v>1817</v>
      </c>
      <c r="F1104" s="7" t="s">
        <v>1811</v>
      </c>
      <c r="G1104" s="7" t="s">
        <v>1823</v>
      </c>
      <c r="H1104" s="7" t="s">
        <v>2368</v>
      </c>
      <c r="I1104" s="7"/>
      <c r="J1104" s="7" t="s">
        <v>1811</v>
      </c>
      <c r="K1104" s="7"/>
      <c r="L1104" s="4"/>
      <c r="M1104" s="4"/>
      <c r="N1104" s="4"/>
      <c r="O1104" s="4"/>
      <c r="P1104" s="4"/>
      <c r="Q1104" s="4"/>
      <c r="R1104" s="4"/>
      <c r="S1104" s="4"/>
      <c r="T1104" s="4"/>
    </row>
    <row r="1105">
      <c r="A1105" s="7" t="s">
        <v>1247</v>
      </c>
      <c r="B1105" s="7" t="s">
        <v>1870</v>
      </c>
      <c r="C1105" s="7" t="s">
        <v>2367</v>
      </c>
      <c r="D1105" s="7" t="s">
        <v>1817</v>
      </c>
      <c r="E1105" s="7" t="s">
        <v>1817</v>
      </c>
      <c r="F1105" s="7" t="s">
        <v>1811</v>
      </c>
      <c r="G1105" s="7" t="s">
        <v>1823</v>
      </c>
      <c r="H1105" s="7" t="s">
        <v>2368</v>
      </c>
      <c r="I1105" s="7"/>
      <c r="J1105" s="7" t="s">
        <v>1811</v>
      </c>
      <c r="K1105" s="7"/>
      <c r="L1105" s="4"/>
      <c r="M1105" s="4"/>
      <c r="N1105" s="4"/>
      <c r="O1105" s="4"/>
      <c r="P1105" s="4"/>
      <c r="Q1105" s="4"/>
      <c r="R1105" s="4"/>
      <c r="S1105" s="4"/>
      <c r="T1105" s="4"/>
    </row>
    <row r="1106">
      <c r="A1106" s="7" t="s">
        <v>1248</v>
      </c>
      <c r="B1106" s="7" t="s">
        <v>1870</v>
      </c>
      <c r="C1106" s="7" t="s">
        <v>2367</v>
      </c>
      <c r="D1106" s="7" t="s">
        <v>1817</v>
      </c>
      <c r="E1106" s="7" t="s">
        <v>1817</v>
      </c>
      <c r="F1106" s="7" t="s">
        <v>1811</v>
      </c>
      <c r="G1106" s="7" t="s">
        <v>1823</v>
      </c>
      <c r="H1106" s="7" t="s">
        <v>2368</v>
      </c>
      <c r="I1106" s="7"/>
      <c r="J1106" s="7" t="s">
        <v>1811</v>
      </c>
      <c r="K1106" s="7"/>
      <c r="L1106" s="4"/>
      <c r="M1106" s="4"/>
      <c r="N1106" s="4"/>
      <c r="O1106" s="4"/>
      <c r="P1106" s="4"/>
      <c r="Q1106" s="4"/>
      <c r="R1106" s="4"/>
      <c r="S1106" s="4"/>
      <c r="T1106" s="4"/>
    </row>
    <row r="1107">
      <c r="A1107" s="7" t="s">
        <v>1249</v>
      </c>
      <c r="B1107" s="7" t="s">
        <v>1870</v>
      </c>
      <c r="C1107" s="7" t="s">
        <v>2367</v>
      </c>
      <c r="D1107" s="7" t="s">
        <v>1817</v>
      </c>
      <c r="E1107" s="7" t="s">
        <v>1817</v>
      </c>
      <c r="F1107" s="7" t="s">
        <v>1811</v>
      </c>
      <c r="G1107" s="7" t="s">
        <v>1823</v>
      </c>
      <c r="H1107" s="7" t="s">
        <v>2368</v>
      </c>
      <c r="I1107" s="7"/>
      <c r="J1107" s="7" t="s">
        <v>1811</v>
      </c>
      <c r="K1107" s="7"/>
      <c r="L1107" s="4"/>
      <c r="M1107" s="4"/>
      <c r="N1107" s="4"/>
      <c r="O1107" s="4"/>
      <c r="P1107" s="4"/>
      <c r="Q1107" s="4"/>
      <c r="R1107" s="4"/>
      <c r="S1107" s="4"/>
      <c r="T1107" s="4"/>
    </row>
    <row r="1108">
      <c r="A1108" s="7" t="s">
        <v>1250</v>
      </c>
      <c r="B1108" s="7" t="s">
        <v>1870</v>
      </c>
      <c r="C1108" s="7" t="s">
        <v>2367</v>
      </c>
      <c r="D1108" s="7" t="s">
        <v>1817</v>
      </c>
      <c r="E1108" s="7" t="s">
        <v>1817</v>
      </c>
      <c r="F1108" s="7" t="s">
        <v>1811</v>
      </c>
      <c r="G1108" s="7" t="s">
        <v>1823</v>
      </c>
      <c r="H1108" s="7" t="s">
        <v>2368</v>
      </c>
      <c r="I1108" s="7"/>
      <c r="J1108" s="7" t="s">
        <v>1811</v>
      </c>
      <c r="K1108" s="7"/>
      <c r="L1108" s="4"/>
      <c r="M1108" s="4"/>
      <c r="N1108" s="4"/>
      <c r="O1108" s="4"/>
      <c r="P1108" s="4"/>
      <c r="Q1108" s="4"/>
      <c r="R1108" s="4"/>
      <c r="S1108" s="4"/>
      <c r="T1108" s="4"/>
    </row>
    <row r="1109">
      <c r="A1109" s="7" t="s">
        <v>1251</v>
      </c>
      <c r="B1109" s="7" t="s">
        <v>1870</v>
      </c>
      <c r="C1109" s="7" t="s">
        <v>2367</v>
      </c>
      <c r="D1109" s="7" t="s">
        <v>1817</v>
      </c>
      <c r="E1109" s="7" t="s">
        <v>1817</v>
      </c>
      <c r="F1109" s="7" t="s">
        <v>1811</v>
      </c>
      <c r="G1109" s="7" t="s">
        <v>1823</v>
      </c>
      <c r="H1109" s="7" t="s">
        <v>2368</v>
      </c>
      <c r="I1109" s="7"/>
      <c r="J1109" s="7" t="s">
        <v>1811</v>
      </c>
      <c r="K1109" s="7"/>
      <c r="L1109" s="4"/>
      <c r="M1109" s="4"/>
      <c r="N1109" s="4"/>
      <c r="O1109" s="4"/>
      <c r="P1109" s="4"/>
      <c r="Q1109" s="4"/>
      <c r="R1109" s="4"/>
      <c r="S1109" s="4"/>
      <c r="T1109" s="4"/>
    </row>
    <row r="1110">
      <c r="A1110" s="7" t="s">
        <v>1252</v>
      </c>
      <c r="B1110" s="7" t="s">
        <v>1870</v>
      </c>
      <c r="C1110" s="7" t="s">
        <v>2367</v>
      </c>
      <c r="D1110" s="7" t="s">
        <v>1817</v>
      </c>
      <c r="E1110" s="7" t="s">
        <v>1817</v>
      </c>
      <c r="F1110" s="7" t="s">
        <v>1811</v>
      </c>
      <c r="G1110" s="7" t="s">
        <v>1823</v>
      </c>
      <c r="H1110" s="7" t="s">
        <v>2368</v>
      </c>
      <c r="I1110" s="7"/>
      <c r="J1110" s="7" t="s">
        <v>1811</v>
      </c>
      <c r="K1110" s="7"/>
      <c r="L1110" s="4"/>
      <c r="M1110" s="4"/>
      <c r="N1110" s="4"/>
      <c r="O1110" s="4"/>
      <c r="P1110" s="4"/>
      <c r="Q1110" s="4"/>
      <c r="R1110" s="4"/>
      <c r="S1110" s="4"/>
      <c r="T1110" s="4"/>
    </row>
    <row r="1111">
      <c r="A1111" s="7" t="s">
        <v>1253</v>
      </c>
      <c r="B1111" s="7" t="s">
        <v>1870</v>
      </c>
      <c r="C1111" s="7" t="s">
        <v>2367</v>
      </c>
      <c r="D1111" s="7" t="s">
        <v>1817</v>
      </c>
      <c r="E1111" s="7" t="s">
        <v>1817</v>
      </c>
      <c r="F1111" s="7" t="s">
        <v>1811</v>
      </c>
      <c r="G1111" s="7" t="s">
        <v>1823</v>
      </c>
      <c r="H1111" s="7" t="s">
        <v>2368</v>
      </c>
      <c r="I1111" s="7"/>
      <c r="J1111" s="7" t="s">
        <v>1811</v>
      </c>
      <c r="K1111" s="7"/>
      <c r="L1111" s="4"/>
      <c r="M1111" s="4"/>
      <c r="N1111" s="4"/>
      <c r="O1111" s="4"/>
      <c r="P1111" s="4"/>
      <c r="Q1111" s="4"/>
      <c r="R1111" s="4"/>
      <c r="S1111" s="4"/>
      <c r="T1111" s="4"/>
    </row>
    <row r="1112">
      <c r="A1112" s="7" t="s">
        <v>1254</v>
      </c>
      <c r="B1112" s="7" t="s">
        <v>1870</v>
      </c>
      <c r="C1112" s="7" t="s">
        <v>2367</v>
      </c>
      <c r="D1112" s="7" t="s">
        <v>1817</v>
      </c>
      <c r="E1112" s="7" t="s">
        <v>1817</v>
      </c>
      <c r="F1112" s="7" t="s">
        <v>1811</v>
      </c>
      <c r="G1112" s="7" t="s">
        <v>1823</v>
      </c>
      <c r="H1112" s="7" t="s">
        <v>2368</v>
      </c>
      <c r="I1112" s="7"/>
      <c r="J1112" s="7" t="s">
        <v>1811</v>
      </c>
      <c r="K1112" s="7"/>
      <c r="L1112" s="4"/>
      <c r="M1112" s="4"/>
      <c r="N1112" s="4"/>
      <c r="O1112" s="4"/>
      <c r="P1112" s="4"/>
      <c r="Q1112" s="4"/>
      <c r="R1112" s="4"/>
      <c r="S1112" s="4"/>
      <c r="T1112" s="4"/>
    </row>
    <row r="1113">
      <c r="A1113" s="7" t="s">
        <v>1255</v>
      </c>
      <c r="B1113" s="7" t="s">
        <v>1870</v>
      </c>
      <c r="C1113" s="7" t="s">
        <v>2367</v>
      </c>
      <c r="D1113" s="7" t="s">
        <v>1817</v>
      </c>
      <c r="E1113" s="7" t="s">
        <v>1817</v>
      </c>
      <c r="F1113" s="7" t="s">
        <v>1811</v>
      </c>
      <c r="G1113" s="7" t="s">
        <v>1823</v>
      </c>
      <c r="H1113" s="7" t="s">
        <v>2368</v>
      </c>
      <c r="I1113" s="7"/>
      <c r="J1113" s="7" t="s">
        <v>1811</v>
      </c>
      <c r="K1113" s="7"/>
      <c r="L1113" s="4"/>
      <c r="M1113" s="4"/>
      <c r="N1113" s="4"/>
      <c r="O1113" s="4"/>
      <c r="P1113" s="4"/>
      <c r="Q1113" s="4"/>
      <c r="R1113" s="4"/>
      <c r="S1113" s="4"/>
      <c r="T1113" s="4"/>
    </row>
    <row r="1114">
      <c r="A1114" s="7" t="s">
        <v>1256</v>
      </c>
      <c r="B1114" s="7" t="s">
        <v>1870</v>
      </c>
      <c r="C1114" s="7" t="s">
        <v>2367</v>
      </c>
      <c r="D1114" s="7" t="s">
        <v>1817</v>
      </c>
      <c r="E1114" s="7" t="s">
        <v>1817</v>
      </c>
      <c r="F1114" s="7" t="s">
        <v>1811</v>
      </c>
      <c r="G1114" s="7" t="s">
        <v>1823</v>
      </c>
      <c r="H1114" s="7" t="s">
        <v>2368</v>
      </c>
      <c r="I1114" s="7"/>
      <c r="J1114" s="7" t="s">
        <v>1811</v>
      </c>
      <c r="K1114" s="7"/>
      <c r="L1114" s="4"/>
      <c r="M1114" s="4"/>
      <c r="N1114" s="4"/>
      <c r="O1114" s="4"/>
      <c r="P1114" s="4"/>
      <c r="Q1114" s="4"/>
      <c r="R1114" s="4"/>
      <c r="S1114" s="4"/>
      <c r="T1114" s="4"/>
    </row>
    <row r="1115">
      <c r="A1115" s="7" t="s">
        <v>1257</v>
      </c>
      <c r="B1115" s="7" t="s">
        <v>1870</v>
      </c>
      <c r="C1115" s="7" t="s">
        <v>2367</v>
      </c>
      <c r="D1115" s="7" t="s">
        <v>1817</v>
      </c>
      <c r="E1115" s="7" t="s">
        <v>1817</v>
      </c>
      <c r="F1115" s="7" t="s">
        <v>1811</v>
      </c>
      <c r="G1115" s="7" t="s">
        <v>1823</v>
      </c>
      <c r="H1115" s="7" t="s">
        <v>2368</v>
      </c>
      <c r="I1115" s="7"/>
      <c r="J1115" s="7" t="s">
        <v>1811</v>
      </c>
      <c r="K1115" s="7"/>
      <c r="L1115" s="4"/>
      <c r="M1115" s="4"/>
      <c r="N1115" s="4"/>
      <c r="O1115" s="4"/>
      <c r="P1115" s="4"/>
      <c r="Q1115" s="4"/>
      <c r="R1115" s="4"/>
      <c r="S1115" s="4"/>
      <c r="T1115" s="4"/>
    </row>
    <row r="1116">
      <c r="A1116" s="7" t="s">
        <v>1258</v>
      </c>
      <c r="B1116" s="7" t="s">
        <v>1870</v>
      </c>
      <c r="C1116" s="7" t="s">
        <v>2367</v>
      </c>
      <c r="D1116" s="7" t="s">
        <v>1817</v>
      </c>
      <c r="E1116" s="7" t="s">
        <v>1817</v>
      </c>
      <c r="F1116" s="7" t="s">
        <v>1811</v>
      </c>
      <c r="G1116" s="7" t="s">
        <v>1823</v>
      </c>
      <c r="H1116" s="7" t="s">
        <v>2368</v>
      </c>
      <c r="I1116" s="7"/>
      <c r="J1116" s="7" t="s">
        <v>1811</v>
      </c>
      <c r="K1116" s="7"/>
      <c r="L1116" s="4"/>
      <c r="M1116" s="4"/>
      <c r="N1116" s="4"/>
      <c r="O1116" s="4"/>
      <c r="P1116" s="4"/>
      <c r="Q1116" s="4"/>
      <c r="R1116" s="4"/>
      <c r="S1116" s="4"/>
      <c r="T1116" s="4"/>
    </row>
    <row r="1117">
      <c r="A1117" s="7" t="s">
        <v>1259</v>
      </c>
      <c r="B1117" s="7" t="s">
        <v>1870</v>
      </c>
      <c r="C1117" s="7" t="s">
        <v>2367</v>
      </c>
      <c r="D1117" s="7" t="s">
        <v>1817</v>
      </c>
      <c r="E1117" s="7" t="s">
        <v>1817</v>
      </c>
      <c r="F1117" s="7" t="s">
        <v>1811</v>
      </c>
      <c r="G1117" s="7" t="s">
        <v>1823</v>
      </c>
      <c r="H1117" s="7" t="s">
        <v>2368</v>
      </c>
      <c r="I1117" s="7"/>
      <c r="J1117" s="7" t="s">
        <v>1811</v>
      </c>
      <c r="K1117" s="7"/>
      <c r="L1117" s="4"/>
      <c r="M1117" s="4"/>
      <c r="N1117" s="4"/>
      <c r="O1117" s="4"/>
      <c r="P1117" s="4"/>
      <c r="Q1117" s="4"/>
      <c r="R1117" s="4"/>
      <c r="S1117" s="4"/>
      <c r="T1117" s="4"/>
    </row>
    <row r="1118">
      <c r="A1118" s="7" t="s">
        <v>1260</v>
      </c>
      <c r="B1118" s="7" t="s">
        <v>1870</v>
      </c>
      <c r="C1118" s="7" t="s">
        <v>2367</v>
      </c>
      <c r="D1118" s="7" t="s">
        <v>1817</v>
      </c>
      <c r="E1118" s="7" t="s">
        <v>1817</v>
      </c>
      <c r="F1118" s="7" t="s">
        <v>1811</v>
      </c>
      <c r="G1118" s="7" t="s">
        <v>1823</v>
      </c>
      <c r="H1118" s="7" t="s">
        <v>2368</v>
      </c>
      <c r="I1118" s="7"/>
      <c r="J1118" s="7" t="s">
        <v>1811</v>
      </c>
      <c r="K1118" s="7"/>
      <c r="L1118" s="4"/>
      <c r="M1118" s="4"/>
      <c r="N1118" s="4"/>
      <c r="O1118" s="4"/>
      <c r="P1118" s="4"/>
      <c r="Q1118" s="4"/>
      <c r="R1118" s="4"/>
      <c r="S1118" s="4"/>
      <c r="T1118" s="4"/>
    </row>
    <row r="1119">
      <c r="A1119" s="7" t="s">
        <v>1261</v>
      </c>
      <c r="B1119" s="7" t="s">
        <v>1870</v>
      </c>
      <c r="C1119" s="7" t="s">
        <v>2367</v>
      </c>
      <c r="D1119" s="7" t="s">
        <v>1817</v>
      </c>
      <c r="E1119" s="7" t="s">
        <v>1817</v>
      </c>
      <c r="F1119" s="7" t="s">
        <v>1811</v>
      </c>
      <c r="G1119" s="7" t="s">
        <v>1823</v>
      </c>
      <c r="H1119" s="7" t="s">
        <v>2368</v>
      </c>
      <c r="I1119" s="7"/>
      <c r="J1119" s="7" t="s">
        <v>1811</v>
      </c>
      <c r="K1119" s="7"/>
      <c r="L1119" s="4"/>
      <c r="M1119" s="4"/>
      <c r="N1119" s="4"/>
      <c r="O1119" s="4"/>
      <c r="P1119" s="4"/>
      <c r="Q1119" s="4"/>
      <c r="R1119" s="4"/>
      <c r="S1119" s="4"/>
      <c r="T1119" s="4"/>
    </row>
    <row r="1120">
      <c r="A1120" s="7" t="s">
        <v>1262</v>
      </c>
      <c r="B1120" s="7" t="s">
        <v>1870</v>
      </c>
      <c r="C1120" s="7" t="s">
        <v>2367</v>
      </c>
      <c r="D1120" s="7" t="s">
        <v>1817</v>
      </c>
      <c r="E1120" s="7" t="s">
        <v>1817</v>
      </c>
      <c r="F1120" s="7" t="s">
        <v>1811</v>
      </c>
      <c r="G1120" s="7" t="s">
        <v>1823</v>
      </c>
      <c r="H1120" s="7" t="s">
        <v>2368</v>
      </c>
      <c r="I1120" s="7"/>
      <c r="J1120" s="7" t="s">
        <v>1811</v>
      </c>
      <c r="K1120" s="7"/>
      <c r="L1120" s="4"/>
      <c r="M1120" s="4"/>
      <c r="N1120" s="4"/>
      <c r="O1120" s="4"/>
      <c r="P1120" s="4"/>
      <c r="Q1120" s="4"/>
      <c r="R1120" s="4"/>
      <c r="S1120" s="4"/>
      <c r="T1120" s="4"/>
    </row>
    <row r="1121">
      <c r="A1121" s="7" t="s">
        <v>1263</v>
      </c>
      <c r="B1121" s="7" t="s">
        <v>1870</v>
      </c>
      <c r="C1121" s="7" t="s">
        <v>2367</v>
      </c>
      <c r="D1121" s="7" t="s">
        <v>1817</v>
      </c>
      <c r="E1121" s="7" t="s">
        <v>1817</v>
      </c>
      <c r="F1121" s="7" t="s">
        <v>1811</v>
      </c>
      <c r="G1121" s="7" t="s">
        <v>1823</v>
      </c>
      <c r="H1121" s="7" t="s">
        <v>2368</v>
      </c>
      <c r="I1121" s="7"/>
      <c r="J1121" s="7" t="s">
        <v>1811</v>
      </c>
      <c r="K1121" s="7"/>
      <c r="L1121" s="4"/>
      <c r="M1121" s="4"/>
      <c r="N1121" s="4"/>
      <c r="O1121" s="4"/>
      <c r="P1121" s="4"/>
      <c r="Q1121" s="4"/>
      <c r="R1121" s="4"/>
      <c r="S1121" s="4"/>
      <c r="T1121" s="4"/>
    </row>
    <row r="1122">
      <c r="A1122" s="7" t="s">
        <v>1264</v>
      </c>
      <c r="B1122" s="7" t="s">
        <v>1870</v>
      </c>
      <c r="C1122" s="7" t="s">
        <v>2367</v>
      </c>
      <c r="D1122" s="7" t="s">
        <v>1817</v>
      </c>
      <c r="E1122" s="7" t="s">
        <v>1817</v>
      </c>
      <c r="F1122" s="7" t="s">
        <v>1811</v>
      </c>
      <c r="G1122" s="7" t="s">
        <v>1823</v>
      </c>
      <c r="H1122" s="7" t="s">
        <v>2368</v>
      </c>
      <c r="I1122" s="7"/>
      <c r="J1122" s="7" t="s">
        <v>1811</v>
      </c>
      <c r="K1122" s="7"/>
      <c r="L1122" s="4"/>
      <c r="M1122" s="4"/>
      <c r="N1122" s="4"/>
      <c r="O1122" s="4"/>
      <c r="P1122" s="4"/>
      <c r="Q1122" s="4"/>
      <c r="R1122" s="4"/>
      <c r="S1122" s="4"/>
      <c r="T1122" s="4"/>
    </row>
    <row r="1123">
      <c r="A1123" s="7" t="s">
        <v>1265</v>
      </c>
      <c r="B1123" s="7" t="s">
        <v>1870</v>
      </c>
      <c r="C1123" s="7" t="s">
        <v>2367</v>
      </c>
      <c r="D1123" s="7" t="s">
        <v>1817</v>
      </c>
      <c r="E1123" s="7" t="s">
        <v>1817</v>
      </c>
      <c r="F1123" s="7" t="s">
        <v>1811</v>
      </c>
      <c r="G1123" s="7" t="s">
        <v>1823</v>
      </c>
      <c r="H1123" s="7" t="s">
        <v>2368</v>
      </c>
      <c r="I1123" s="7"/>
      <c r="J1123" s="7" t="s">
        <v>1811</v>
      </c>
      <c r="K1123" s="7"/>
      <c r="L1123" s="4"/>
      <c r="M1123" s="4"/>
      <c r="N1123" s="4"/>
      <c r="O1123" s="4"/>
      <c r="P1123" s="4"/>
      <c r="Q1123" s="4"/>
      <c r="R1123" s="4"/>
      <c r="S1123" s="4"/>
      <c r="T1123" s="4"/>
    </row>
    <row r="1124">
      <c r="A1124" s="7" t="s">
        <v>1266</v>
      </c>
      <c r="B1124" s="7" t="s">
        <v>1870</v>
      </c>
      <c r="C1124" s="7" t="s">
        <v>2367</v>
      </c>
      <c r="D1124" s="7" t="s">
        <v>1817</v>
      </c>
      <c r="E1124" s="7" t="s">
        <v>1817</v>
      </c>
      <c r="F1124" s="7" t="s">
        <v>1811</v>
      </c>
      <c r="G1124" s="7" t="s">
        <v>1823</v>
      </c>
      <c r="H1124" s="7" t="s">
        <v>2368</v>
      </c>
      <c r="I1124" s="7"/>
      <c r="J1124" s="7" t="s">
        <v>1811</v>
      </c>
      <c r="K1124" s="7"/>
      <c r="L1124" s="4"/>
      <c r="M1124" s="4"/>
      <c r="N1124" s="4"/>
      <c r="O1124" s="4"/>
      <c r="P1124" s="4"/>
      <c r="Q1124" s="4"/>
      <c r="R1124" s="4"/>
      <c r="S1124" s="4"/>
      <c r="T1124" s="4"/>
    </row>
    <row r="1125">
      <c r="A1125" s="7" t="s">
        <v>1267</v>
      </c>
      <c r="B1125" s="7" t="s">
        <v>1870</v>
      </c>
      <c r="C1125" s="7" t="s">
        <v>2367</v>
      </c>
      <c r="D1125" s="7" t="s">
        <v>1817</v>
      </c>
      <c r="E1125" s="7" t="s">
        <v>1817</v>
      </c>
      <c r="F1125" s="7" t="s">
        <v>1811</v>
      </c>
      <c r="G1125" s="7" t="s">
        <v>1823</v>
      </c>
      <c r="H1125" s="7" t="s">
        <v>2368</v>
      </c>
      <c r="I1125" s="7"/>
      <c r="J1125" s="7" t="s">
        <v>1811</v>
      </c>
      <c r="K1125" s="7"/>
      <c r="L1125" s="4"/>
      <c r="M1125" s="4"/>
      <c r="N1125" s="4"/>
      <c r="O1125" s="4"/>
      <c r="P1125" s="4"/>
      <c r="Q1125" s="4"/>
      <c r="R1125" s="4"/>
      <c r="S1125" s="4"/>
      <c r="T1125" s="4"/>
    </row>
    <row r="1126">
      <c r="A1126" s="7" t="s">
        <v>1268</v>
      </c>
      <c r="B1126" s="7" t="s">
        <v>1870</v>
      </c>
      <c r="C1126" s="7" t="s">
        <v>2367</v>
      </c>
      <c r="D1126" s="7" t="s">
        <v>1817</v>
      </c>
      <c r="E1126" s="7" t="s">
        <v>1817</v>
      </c>
      <c r="F1126" s="7" t="s">
        <v>1811</v>
      </c>
      <c r="G1126" s="7" t="s">
        <v>1823</v>
      </c>
      <c r="H1126" s="7" t="s">
        <v>2368</v>
      </c>
      <c r="I1126" s="7"/>
      <c r="J1126" s="7" t="s">
        <v>1811</v>
      </c>
      <c r="K1126" s="7"/>
      <c r="L1126" s="4"/>
      <c r="M1126" s="4"/>
      <c r="N1126" s="4"/>
      <c r="O1126" s="4"/>
      <c r="P1126" s="4"/>
      <c r="Q1126" s="4"/>
      <c r="R1126" s="4"/>
      <c r="S1126" s="4"/>
      <c r="T1126" s="4"/>
    </row>
    <row r="1127">
      <c r="A1127" s="7" t="s">
        <v>1269</v>
      </c>
      <c r="B1127" s="7" t="s">
        <v>1870</v>
      </c>
      <c r="C1127" s="7" t="s">
        <v>2367</v>
      </c>
      <c r="D1127" s="7" t="s">
        <v>1817</v>
      </c>
      <c r="E1127" s="7" t="s">
        <v>1817</v>
      </c>
      <c r="F1127" s="7" t="s">
        <v>1811</v>
      </c>
      <c r="G1127" s="7" t="s">
        <v>1823</v>
      </c>
      <c r="H1127" s="7" t="s">
        <v>2368</v>
      </c>
      <c r="I1127" s="7"/>
      <c r="J1127" s="7" t="s">
        <v>1811</v>
      </c>
      <c r="K1127" s="7"/>
      <c r="L1127" s="4"/>
      <c r="M1127" s="4"/>
      <c r="N1127" s="4"/>
      <c r="O1127" s="4"/>
      <c r="P1127" s="4"/>
      <c r="Q1127" s="4"/>
      <c r="R1127" s="4"/>
      <c r="S1127" s="4"/>
      <c r="T1127" s="4"/>
    </row>
    <row r="1128">
      <c r="A1128" s="7" t="s">
        <v>1270</v>
      </c>
      <c r="B1128" s="7" t="s">
        <v>1870</v>
      </c>
      <c r="C1128" s="7" t="s">
        <v>2367</v>
      </c>
      <c r="D1128" s="7" t="s">
        <v>1817</v>
      </c>
      <c r="E1128" s="7" t="s">
        <v>1817</v>
      </c>
      <c r="F1128" s="7" t="s">
        <v>1811</v>
      </c>
      <c r="G1128" s="7" t="s">
        <v>1823</v>
      </c>
      <c r="H1128" s="7" t="s">
        <v>2368</v>
      </c>
      <c r="I1128" s="7"/>
      <c r="J1128" s="7" t="s">
        <v>1811</v>
      </c>
      <c r="K1128" s="7"/>
      <c r="L1128" s="4"/>
      <c r="M1128" s="4"/>
      <c r="N1128" s="4"/>
      <c r="O1128" s="4"/>
      <c r="P1128" s="4"/>
      <c r="Q1128" s="4"/>
      <c r="R1128" s="4"/>
      <c r="S1128" s="4"/>
      <c r="T1128" s="4"/>
    </row>
    <row r="1129">
      <c r="A1129" s="7" t="s">
        <v>1271</v>
      </c>
      <c r="B1129" s="7" t="s">
        <v>1870</v>
      </c>
      <c r="C1129" s="7" t="s">
        <v>2367</v>
      </c>
      <c r="D1129" s="7" t="s">
        <v>1817</v>
      </c>
      <c r="E1129" s="7" t="s">
        <v>1817</v>
      </c>
      <c r="F1129" s="7" t="s">
        <v>1811</v>
      </c>
      <c r="G1129" s="7" t="s">
        <v>1823</v>
      </c>
      <c r="H1129" s="7" t="s">
        <v>2368</v>
      </c>
      <c r="I1129" s="7"/>
      <c r="J1129" s="7" t="s">
        <v>1811</v>
      </c>
      <c r="K1129" s="7"/>
      <c r="L1129" s="4"/>
      <c r="M1129" s="4"/>
      <c r="N1129" s="4"/>
      <c r="O1129" s="4"/>
      <c r="P1129" s="4"/>
      <c r="Q1129" s="4"/>
      <c r="R1129" s="4"/>
      <c r="S1129" s="4"/>
      <c r="T1129" s="4"/>
    </row>
    <row r="1130">
      <c r="A1130" s="7" t="s">
        <v>1272</v>
      </c>
      <c r="B1130" s="7" t="s">
        <v>1870</v>
      </c>
      <c r="C1130" s="7" t="s">
        <v>2367</v>
      </c>
      <c r="D1130" s="7" t="s">
        <v>1817</v>
      </c>
      <c r="E1130" s="7" t="s">
        <v>1817</v>
      </c>
      <c r="F1130" s="7" t="s">
        <v>1811</v>
      </c>
      <c r="G1130" s="7" t="s">
        <v>1823</v>
      </c>
      <c r="H1130" s="7" t="s">
        <v>2368</v>
      </c>
      <c r="I1130" s="7"/>
      <c r="J1130" s="7" t="s">
        <v>1811</v>
      </c>
      <c r="K1130" s="7"/>
      <c r="L1130" s="4"/>
      <c r="M1130" s="4"/>
      <c r="N1130" s="4"/>
      <c r="O1130" s="4"/>
      <c r="P1130" s="4"/>
      <c r="Q1130" s="4"/>
      <c r="R1130" s="4"/>
      <c r="S1130" s="4"/>
      <c r="T1130" s="4"/>
    </row>
    <row r="1131">
      <c r="A1131" s="7" t="s">
        <v>1273</v>
      </c>
      <c r="B1131" s="7" t="s">
        <v>1870</v>
      </c>
      <c r="C1131" s="7" t="s">
        <v>2367</v>
      </c>
      <c r="D1131" s="7" t="s">
        <v>1817</v>
      </c>
      <c r="E1131" s="7" t="s">
        <v>1817</v>
      </c>
      <c r="F1131" s="7" t="s">
        <v>1811</v>
      </c>
      <c r="G1131" s="7" t="s">
        <v>1823</v>
      </c>
      <c r="H1131" s="7" t="s">
        <v>2368</v>
      </c>
      <c r="I1131" s="7"/>
      <c r="J1131" s="7" t="s">
        <v>1811</v>
      </c>
      <c r="K1131" s="7"/>
      <c r="L1131" s="4"/>
      <c r="M1131" s="4"/>
      <c r="N1131" s="4"/>
      <c r="O1131" s="4"/>
      <c r="P1131" s="4"/>
      <c r="Q1131" s="4"/>
      <c r="R1131" s="4"/>
      <c r="S1131" s="4"/>
      <c r="T1131" s="4"/>
    </row>
    <row r="1132">
      <c r="A1132" s="7" t="s">
        <v>1274</v>
      </c>
      <c r="B1132" s="7" t="s">
        <v>1870</v>
      </c>
      <c r="C1132" s="7" t="s">
        <v>2367</v>
      </c>
      <c r="D1132" s="7" t="s">
        <v>1817</v>
      </c>
      <c r="E1132" s="7" t="s">
        <v>1817</v>
      </c>
      <c r="F1132" s="7" t="s">
        <v>1811</v>
      </c>
      <c r="G1132" s="7" t="s">
        <v>1823</v>
      </c>
      <c r="H1132" s="7" t="s">
        <v>2368</v>
      </c>
      <c r="I1132" s="7"/>
      <c r="J1132" s="7" t="s">
        <v>1811</v>
      </c>
      <c r="K1132" s="7"/>
      <c r="L1132" s="4"/>
      <c r="M1132" s="4"/>
      <c r="N1132" s="4"/>
      <c r="O1132" s="4"/>
      <c r="P1132" s="4"/>
      <c r="Q1132" s="4"/>
      <c r="R1132" s="4"/>
      <c r="S1132" s="4"/>
      <c r="T1132" s="4"/>
    </row>
    <row r="1133">
      <c r="A1133" s="7" t="s">
        <v>1275</v>
      </c>
      <c r="B1133" s="7" t="s">
        <v>1870</v>
      </c>
      <c r="C1133" s="7" t="s">
        <v>2367</v>
      </c>
      <c r="D1133" s="7" t="s">
        <v>1817</v>
      </c>
      <c r="E1133" s="7" t="s">
        <v>1817</v>
      </c>
      <c r="F1133" s="7" t="s">
        <v>1811</v>
      </c>
      <c r="G1133" s="7" t="s">
        <v>1823</v>
      </c>
      <c r="H1133" s="7" t="s">
        <v>2368</v>
      </c>
      <c r="I1133" s="7"/>
      <c r="J1133" s="7" t="s">
        <v>1811</v>
      </c>
      <c r="K1133" s="7"/>
      <c r="L1133" s="4"/>
      <c r="M1133" s="4"/>
      <c r="N1133" s="4"/>
      <c r="O1133" s="4"/>
      <c r="P1133" s="4"/>
      <c r="Q1133" s="4"/>
      <c r="R1133" s="4"/>
      <c r="S1133" s="4"/>
      <c r="T1133" s="4"/>
    </row>
    <row r="1134">
      <c r="A1134" s="7" t="s">
        <v>1276</v>
      </c>
      <c r="B1134" s="7" t="s">
        <v>1870</v>
      </c>
      <c r="C1134" s="7" t="s">
        <v>2367</v>
      </c>
      <c r="D1134" s="7" t="s">
        <v>1817</v>
      </c>
      <c r="E1134" s="7" t="s">
        <v>1817</v>
      </c>
      <c r="F1134" s="7" t="s">
        <v>1811</v>
      </c>
      <c r="G1134" s="7" t="s">
        <v>1823</v>
      </c>
      <c r="H1134" s="7" t="s">
        <v>2368</v>
      </c>
      <c r="I1134" s="7"/>
      <c r="J1134" s="7" t="s">
        <v>1811</v>
      </c>
      <c r="K1134" s="7"/>
      <c r="L1134" s="4"/>
      <c r="M1134" s="4"/>
      <c r="N1134" s="4"/>
      <c r="O1134" s="4"/>
      <c r="P1134" s="4"/>
      <c r="Q1134" s="4"/>
      <c r="R1134" s="4"/>
      <c r="S1134" s="4"/>
      <c r="T1134" s="4"/>
    </row>
    <row r="1135">
      <c r="A1135" s="7" t="s">
        <v>1277</v>
      </c>
      <c r="B1135" s="7" t="s">
        <v>1870</v>
      </c>
      <c r="C1135" s="7" t="s">
        <v>2367</v>
      </c>
      <c r="D1135" s="7" t="s">
        <v>1817</v>
      </c>
      <c r="E1135" s="7" t="s">
        <v>1817</v>
      </c>
      <c r="F1135" s="7" t="s">
        <v>1811</v>
      </c>
      <c r="G1135" s="7" t="s">
        <v>1823</v>
      </c>
      <c r="H1135" s="7" t="s">
        <v>2368</v>
      </c>
      <c r="I1135" s="7"/>
      <c r="J1135" s="7" t="s">
        <v>1811</v>
      </c>
      <c r="K1135" s="7"/>
      <c r="L1135" s="4"/>
      <c r="M1135" s="4"/>
      <c r="N1135" s="4"/>
      <c r="O1135" s="4"/>
      <c r="P1135" s="4"/>
      <c r="Q1135" s="4"/>
      <c r="R1135" s="4"/>
      <c r="S1135" s="4"/>
      <c r="T1135" s="4"/>
    </row>
    <row r="1136">
      <c r="A1136" s="7" t="s">
        <v>1278</v>
      </c>
      <c r="B1136" s="7" t="s">
        <v>1870</v>
      </c>
      <c r="C1136" s="7" t="s">
        <v>2367</v>
      </c>
      <c r="D1136" s="7" t="s">
        <v>1817</v>
      </c>
      <c r="E1136" s="7" t="s">
        <v>1817</v>
      </c>
      <c r="F1136" s="7" t="s">
        <v>1811</v>
      </c>
      <c r="G1136" s="7" t="s">
        <v>1823</v>
      </c>
      <c r="H1136" s="7" t="s">
        <v>2368</v>
      </c>
      <c r="I1136" s="7"/>
      <c r="J1136" s="7" t="s">
        <v>1811</v>
      </c>
      <c r="K1136" s="7"/>
      <c r="L1136" s="4"/>
      <c r="M1136" s="4"/>
      <c r="N1136" s="4"/>
      <c r="O1136" s="4"/>
      <c r="P1136" s="4"/>
      <c r="Q1136" s="4"/>
      <c r="R1136" s="4"/>
      <c r="S1136" s="4"/>
      <c r="T1136" s="4"/>
    </row>
    <row r="1137">
      <c r="A1137" s="7" t="s">
        <v>1279</v>
      </c>
      <c r="B1137" s="7" t="s">
        <v>1870</v>
      </c>
      <c r="C1137" s="7" t="s">
        <v>2367</v>
      </c>
      <c r="D1137" s="7" t="s">
        <v>1817</v>
      </c>
      <c r="E1137" s="7" t="s">
        <v>1817</v>
      </c>
      <c r="F1137" s="7" t="s">
        <v>1811</v>
      </c>
      <c r="G1137" s="7" t="s">
        <v>1823</v>
      </c>
      <c r="H1137" s="7" t="s">
        <v>2368</v>
      </c>
      <c r="I1137" s="7"/>
      <c r="J1137" s="7" t="s">
        <v>1811</v>
      </c>
      <c r="K1137" s="7"/>
      <c r="L1137" s="4"/>
      <c r="M1137" s="4"/>
      <c r="N1137" s="4"/>
      <c r="O1137" s="4"/>
      <c r="P1137" s="4"/>
      <c r="Q1137" s="4"/>
      <c r="R1137" s="4"/>
      <c r="S1137" s="4"/>
      <c r="T1137" s="4"/>
    </row>
    <row r="1138">
      <c r="A1138" s="7" t="s">
        <v>1280</v>
      </c>
      <c r="B1138" s="7" t="s">
        <v>1870</v>
      </c>
      <c r="C1138" s="7" t="s">
        <v>1871</v>
      </c>
      <c r="D1138" s="7" t="s">
        <v>1817</v>
      </c>
      <c r="E1138" s="7" t="s">
        <v>1817</v>
      </c>
      <c r="F1138" s="7" t="s">
        <v>1811</v>
      </c>
      <c r="G1138" s="7" t="s">
        <v>1823</v>
      </c>
      <c r="H1138" s="7" t="s">
        <v>2368</v>
      </c>
      <c r="I1138" s="7"/>
      <c r="J1138" s="7" t="s">
        <v>1811</v>
      </c>
      <c r="K1138" s="7"/>
      <c r="L1138" s="4"/>
      <c r="M1138" s="4"/>
      <c r="N1138" s="4"/>
      <c r="O1138" s="4"/>
      <c r="P1138" s="4"/>
      <c r="Q1138" s="4"/>
      <c r="R1138" s="4"/>
      <c r="S1138" s="4"/>
      <c r="T1138" s="4"/>
    </row>
    <row r="1139">
      <c r="A1139" s="7" t="s">
        <v>1281</v>
      </c>
      <c r="B1139" s="7" t="s">
        <v>1870</v>
      </c>
      <c r="C1139" s="7" t="s">
        <v>1873</v>
      </c>
      <c r="D1139" s="7" t="s">
        <v>1817</v>
      </c>
      <c r="E1139" s="7" t="s">
        <v>1817</v>
      </c>
      <c r="F1139" s="7" t="s">
        <v>1811</v>
      </c>
      <c r="G1139" s="7" t="s">
        <v>1823</v>
      </c>
      <c r="H1139" s="7" t="s">
        <v>2368</v>
      </c>
      <c r="I1139" s="7"/>
      <c r="J1139" s="7" t="s">
        <v>1811</v>
      </c>
      <c r="K1139" s="7"/>
      <c r="L1139" s="4"/>
      <c r="M1139" s="4"/>
      <c r="N1139" s="4"/>
      <c r="O1139" s="4"/>
      <c r="P1139" s="4"/>
      <c r="Q1139" s="4"/>
      <c r="R1139" s="4"/>
      <c r="S1139" s="4"/>
      <c r="T1139" s="4"/>
    </row>
    <row r="1140">
      <c r="A1140" s="7" t="s">
        <v>1282</v>
      </c>
      <c r="B1140" s="7" t="s">
        <v>1870</v>
      </c>
      <c r="C1140" s="7" t="s">
        <v>1873</v>
      </c>
      <c r="D1140" s="7" t="s">
        <v>1817</v>
      </c>
      <c r="E1140" s="7" t="s">
        <v>1811</v>
      </c>
      <c r="F1140" s="7" t="s">
        <v>1811</v>
      </c>
      <c r="G1140" s="7" t="s">
        <v>1823</v>
      </c>
      <c r="H1140" s="7" t="s">
        <v>2368</v>
      </c>
      <c r="I1140" s="7"/>
      <c r="J1140" s="7" t="s">
        <v>1811</v>
      </c>
      <c r="K1140" s="7"/>
      <c r="L1140" s="4"/>
      <c r="M1140" s="4"/>
      <c r="N1140" s="4"/>
      <c r="O1140" s="4"/>
      <c r="P1140" s="4"/>
      <c r="Q1140" s="4"/>
      <c r="R1140" s="4"/>
      <c r="S1140" s="4"/>
      <c r="T1140" s="4"/>
    </row>
    <row r="1141">
      <c r="A1141" s="7" t="s">
        <v>1283</v>
      </c>
      <c r="B1141" s="7" t="s">
        <v>1870</v>
      </c>
      <c r="C1141" s="7" t="s">
        <v>1873</v>
      </c>
      <c r="D1141" s="7" t="s">
        <v>1817</v>
      </c>
      <c r="E1141" s="7" t="s">
        <v>1817</v>
      </c>
      <c r="F1141" s="7" t="s">
        <v>1811</v>
      </c>
      <c r="G1141" s="7" t="s">
        <v>1823</v>
      </c>
      <c r="H1141" s="7" t="s">
        <v>2368</v>
      </c>
      <c r="I1141" s="7"/>
      <c r="J1141" s="7" t="s">
        <v>1811</v>
      </c>
      <c r="K1141" s="7"/>
      <c r="L1141" s="4"/>
      <c r="M1141" s="4"/>
      <c r="N1141" s="4"/>
      <c r="O1141" s="4"/>
      <c r="P1141" s="4"/>
      <c r="Q1141" s="4"/>
      <c r="R1141" s="4"/>
      <c r="S1141" s="4"/>
      <c r="T1141" s="4"/>
    </row>
    <row r="1142">
      <c r="A1142" s="7" t="s">
        <v>1284</v>
      </c>
      <c r="B1142" s="7" t="s">
        <v>1870</v>
      </c>
      <c r="C1142" s="7" t="s">
        <v>2369</v>
      </c>
      <c r="D1142" s="7" t="s">
        <v>1817</v>
      </c>
      <c r="E1142" s="7" t="s">
        <v>1817</v>
      </c>
      <c r="F1142" s="7" t="s">
        <v>1811</v>
      </c>
      <c r="G1142" s="7" t="s">
        <v>1823</v>
      </c>
      <c r="H1142" s="7" t="s">
        <v>2368</v>
      </c>
      <c r="I1142" s="7"/>
      <c r="J1142" s="7" t="s">
        <v>1811</v>
      </c>
      <c r="K1142" s="7"/>
      <c r="L1142" s="4"/>
      <c r="M1142" s="4"/>
      <c r="N1142" s="4"/>
      <c r="O1142" s="4"/>
      <c r="P1142" s="4"/>
      <c r="Q1142" s="4"/>
      <c r="R1142" s="4"/>
      <c r="S1142" s="4"/>
      <c r="T1142" s="4"/>
    </row>
    <row r="1143">
      <c r="A1143" s="7" t="s">
        <v>1285</v>
      </c>
      <c r="B1143" s="7" t="s">
        <v>1899</v>
      </c>
      <c r="C1143" s="7" t="s">
        <v>2277</v>
      </c>
      <c r="D1143" s="7" t="s">
        <v>1817</v>
      </c>
      <c r="E1143" s="7" t="s">
        <v>1817</v>
      </c>
      <c r="F1143" s="7" t="s">
        <v>1811</v>
      </c>
      <c r="G1143" s="7" t="s">
        <v>1823</v>
      </c>
      <c r="H1143" s="7" t="s">
        <v>2370</v>
      </c>
      <c r="I1143" s="7"/>
      <c r="J1143" s="7" t="s">
        <v>1811</v>
      </c>
      <c r="K1143" s="7"/>
      <c r="L1143" s="4"/>
      <c r="M1143" s="4"/>
      <c r="N1143" s="4"/>
      <c r="O1143" s="4"/>
      <c r="P1143" s="4"/>
      <c r="Q1143" s="4"/>
      <c r="R1143" s="4"/>
      <c r="S1143" s="4"/>
      <c r="T1143" s="4"/>
    </row>
    <row r="1144">
      <c r="A1144" s="7" t="s">
        <v>1286</v>
      </c>
      <c r="B1144" s="7" t="s">
        <v>1863</v>
      </c>
      <c r="C1144" s="7" t="s">
        <v>2371</v>
      </c>
      <c r="D1144" s="7" t="s">
        <v>1817</v>
      </c>
      <c r="E1144" s="7" t="s">
        <v>1817</v>
      </c>
      <c r="F1144" s="7" t="s">
        <v>1811</v>
      </c>
      <c r="G1144" s="7" t="s">
        <v>1823</v>
      </c>
      <c r="H1144" s="7" t="s">
        <v>2372</v>
      </c>
      <c r="I1144" s="7"/>
      <c r="J1144" s="7" t="s">
        <v>1811</v>
      </c>
      <c r="K1144" s="7"/>
      <c r="L1144" s="4"/>
      <c r="M1144" s="4"/>
      <c r="N1144" s="4"/>
      <c r="O1144" s="4"/>
      <c r="P1144" s="4"/>
      <c r="Q1144" s="4"/>
      <c r="R1144" s="4"/>
      <c r="S1144" s="4"/>
      <c r="T1144" s="4"/>
    </row>
    <row r="1145">
      <c r="A1145" s="7" t="s">
        <v>1287</v>
      </c>
      <c r="B1145" s="7" t="s">
        <v>1863</v>
      </c>
      <c r="C1145" s="7" t="s">
        <v>2371</v>
      </c>
      <c r="D1145" s="7" t="s">
        <v>1817</v>
      </c>
      <c r="E1145" s="7" t="s">
        <v>1817</v>
      </c>
      <c r="F1145" s="7" t="s">
        <v>1811</v>
      </c>
      <c r="G1145" s="7" t="s">
        <v>1823</v>
      </c>
      <c r="H1145" s="7" t="s">
        <v>2372</v>
      </c>
      <c r="I1145" s="7"/>
      <c r="J1145" s="7" t="s">
        <v>1811</v>
      </c>
      <c r="K1145" s="7"/>
      <c r="L1145" s="4"/>
      <c r="M1145" s="4"/>
      <c r="N1145" s="4"/>
      <c r="O1145" s="4"/>
      <c r="P1145" s="4"/>
      <c r="Q1145" s="4"/>
      <c r="R1145" s="4"/>
      <c r="S1145" s="4"/>
      <c r="T1145" s="4"/>
    </row>
    <row r="1146">
      <c r="A1146" s="7" t="s">
        <v>1288</v>
      </c>
      <c r="B1146" s="7" t="s">
        <v>1863</v>
      </c>
      <c r="C1146" s="7" t="s">
        <v>2371</v>
      </c>
      <c r="D1146" s="7" t="s">
        <v>1817</v>
      </c>
      <c r="E1146" s="7" t="s">
        <v>1817</v>
      </c>
      <c r="F1146" s="7" t="s">
        <v>1811</v>
      </c>
      <c r="G1146" s="7" t="s">
        <v>1823</v>
      </c>
      <c r="H1146" s="7" t="s">
        <v>2372</v>
      </c>
      <c r="I1146" s="7"/>
      <c r="J1146" s="7" t="s">
        <v>1811</v>
      </c>
      <c r="K1146" s="7"/>
      <c r="L1146" s="4"/>
      <c r="M1146" s="4"/>
      <c r="N1146" s="4"/>
      <c r="O1146" s="4"/>
      <c r="P1146" s="4"/>
      <c r="Q1146" s="4"/>
      <c r="R1146" s="4"/>
      <c r="S1146" s="4"/>
      <c r="T1146" s="4"/>
    </row>
    <row r="1147">
      <c r="A1147" s="7" t="s">
        <v>1289</v>
      </c>
      <c r="B1147" s="7" t="s">
        <v>1863</v>
      </c>
      <c r="C1147" s="7" t="s">
        <v>2371</v>
      </c>
      <c r="D1147" s="7" t="s">
        <v>1817</v>
      </c>
      <c r="E1147" s="7" t="s">
        <v>1817</v>
      </c>
      <c r="F1147" s="7" t="s">
        <v>1811</v>
      </c>
      <c r="G1147" s="7" t="s">
        <v>1823</v>
      </c>
      <c r="H1147" s="7" t="s">
        <v>2372</v>
      </c>
      <c r="I1147" s="7"/>
      <c r="J1147" s="7" t="s">
        <v>1811</v>
      </c>
      <c r="K1147" s="7"/>
      <c r="L1147" s="4"/>
      <c r="M1147" s="4"/>
      <c r="N1147" s="4"/>
      <c r="O1147" s="4"/>
      <c r="P1147" s="4"/>
      <c r="Q1147" s="4"/>
      <c r="R1147" s="4"/>
      <c r="S1147" s="4"/>
      <c r="T1147" s="4"/>
    </row>
    <row r="1148">
      <c r="A1148" s="7" t="s">
        <v>1290</v>
      </c>
      <c r="B1148" s="7" t="s">
        <v>1863</v>
      </c>
      <c r="C1148" s="7" t="s">
        <v>2371</v>
      </c>
      <c r="D1148" s="7" t="s">
        <v>1817</v>
      </c>
      <c r="E1148" s="7" t="s">
        <v>1817</v>
      </c>
      <c r="F1148" s="7" t="s">
        <v>1811</v>
      </c>
      <c r="G1148" s="7" t="s">
        <v>1823</v>
      </c>
      <c r="H1148" s="7" t="s">
        <v>2372</v>
      </c>
      <c r="I1148" s="7"/>
      <c r="J1148" s="7" t="s">
        <v>1811</v>
      </c>
      <c r="K1148" s="7"/>
      <c r="L1148" s="4"/>
      <c r="M1148" s="4"/>
      <c r="N1148" s="4"/>
      <c r="O1148" s="4"/>
      <c r="P1148" s="4"/>
      <c r="Q1148" s="4"/>
      <c r="R1148" s="4"/>
      <c r="S1148" s="4"/>
      <c r="T1148" s="4"/>
    </row>
    <row r="1149">
      <c r="A1149" s="7" t="s">
        <v>1291</v>
      </c>
      <c r="B1149" s="7" t="s">
        <v>1863</v>
      </c>
      <c r="C1149" s="7" t="s">
        <v>2371</v>
      </c>
      <c r="D1149" s="7" t="s">
        <v>1817</v>
      </c>
      <c r="E1149" s="7" t="s">
        <v>1817</v>
      </c>
      <c r="F1149" s="7" t="s">
        <v>1811</v>
      </c>
      <c r="G1149" s="7" t="s">
        <v>1823</v>
      </c>
      <c r="H1149" s="7" t="s">
        <v>2372</v>
      </c>
      <c r="I1149" s="7"/>
      <c r="J1149" s="7" t="s">
        <v>1811</v>
      </c>
      <c r="K1149" s="7"/>
      <c r="L1149" s="4"/>
      <c r="M1149" s="4"/>
      <c r="N1149" s="4"/>
      <c r="O1149" s="4"/>
      <c r="P1149" s="4"/>
      <c r="Q1149" s="4"/>
      <c r="R1149" s="4"/>
      <c r="S1149" s="4"/>
      <c r="T1149" s="4"/>
    </row>
    <row r="1150">
      <c r="A1150" s="7" t="s">
        <v>1292</v>
      </c>
      <c r="B1150" s="7" t="s">
        <v>1863</v>
      </c>
      <c r="C1150" s="7" t="s">
        <v>1918</v>
      </c>
      <c r="D1150" s="7" t="s">
        <v>1817</v>
      </c>
      <c r="E1150" s="7" t="s">
        <v>1817</v>
      </c>
      <c r="F1150" s="7" t="s">
        <v>1811</v>
      </c>
      <c r="G1150" s="7" t="s">
        <v>1823</v>
      </c>
      <c r="H1150" s="7" t="s">
        <v>2372</v>
      </c>
      <c r="I1150" s="7"/>
      <c r="J1150" s="7" t="s">
        <v>1811</v>
      </c>
      <c r="K1150" s="7"/>
      <c r="L1150" s="4"/>
      <c r="M1150" s="4"/>
      <c r="N1150" s="4"/>
      <c r="O1150" s="4"/>
      <c r="P1150" s="4"/>
      <c r="Q1150" s="4"/>
      <c r="R1150" s="4"/>
      <c r="S1150" s="4"/>
      <c r="T1150" s="4"/>
    </row>
    <row r="1151">
      <c r="A1151" s="7" t="s">
        <v>1293</v>
      </c>
      <c r="B1151" s="7" t="s">
        <v>1863</v>
      </c>
      <c r="C1151" s="7" t="s">
        <v>1918</v>
      </c>
      <c r="D1151" s="7" t="s">
        <v>1817</v>
      </c>
      <c r="E1151" s="7" t="s">
        <v>1811</v>
      </c>
      <c r="F1151" s="7" t="s">
        <v>1811</v>
      </c>
      <c r="G1151" s="7" t="s">
        <v>1823</v>
      </c>
      <c r="H1151" s="7" t="s">
        <v>2372</v>
      </c>
      <c r="I1151" s="7"/>
      <c r="J1151" s="7" t="s">
        <v>1811</v>
      </c>
      <c r="K1151" s="7"/>
      <c r="L1151" s="4"/>
      <c r="M1151" s="4"/>
      <c r="N1151" s="4"/>
      <c r="O1151" s="4"/>
      <c r="P1151" s="4"/>
      <c r="Q1151" s="4"/>
      <c r="R1151" s="4"/>
      <c r="S1151" s="4"/>
      <c r="T1151" s="4"/>
    </row>
    <row r="1152">
      <c r="A1152" s="7" t="s">
        <v>1294</v>
      </c>
      <c r="B1152" s="7" t="s">
        <v>1893</v>
      </c>
      <c r="C1152" s="7" t="s">
        <v>2373</v>
      </c>
      <c r="D1152" s="7" t="s">
        <v>1817</v>
      </c>
      <c r="E1152" s="7" t="s">
        <v>1811</v>
      </c>
      <c r="F1152" s="7" t="s">
        <v>1811</v>
      </c>
      <c r="G1152" s="7" t="s">
        <v>1812</v>
      </c>
      <c r="H1152" s="7" t="s">
        <v>2374</v>
      </c>
      <c r="I1152" s="7"/>
      <c r="J1152" s="7" t="s">
        <v>1811</v>
      </c>
      <c r="K1152" s="7"/>
      <c r="L1152" s="4"/>
      <c r="M1152" s="4"/>
      <c r="N1152" s="4"/>
      <c r="O1152" s="4"/>
      <c r="P1152" s="4"/>
      <c r="Q1152" s="4"/>
      <c r="R1152" s="4"/>
      <c r="S1152" s="4"/>
      <c r="T1152" s="4"/>
    </row>
    <row r="1153">
      <c r="A1153" s="7" t="s">
        <v>1295</v>
      </c>
      <c r="B1153" s="7" t="s">
        <v>1893</v>
      </c>
      <c r="C1153" s="7" t="s">
        <v>2373</v>
      </c>
      <c r="D1153" s="7" t="s">
        <v>1817</v>
      </c>
      <c r="E1153" s="7" t="s">
        <v>1811</v>
      </c>
      <c r="F1153" s="7" t="s">
        <v>1811</v>
      </c>
      <c r="G1153" s="7" t="s">
        <v>1812</v>
      </c>
      <c r="H1153" s="7" t="s">
        <v>2374</v>
      </c>
      <c r="I1153" s="7"/>
      <c r="J1153" s="7" t="s">
        <v>1811</v>
      </c>
      <c r="K1153" s="7"/>
      <c r="L1153" s="4"/>
      <c r="M1153" s="4"/>
      <c r="N1153" s="4"/>
      <c r="O1153" s="4"/>
      <c r="P1153" s="4"/>
      <c r="Q1153" s="4"/>
      <c r="R1153" s="4"/>
      <c r="S1153" s="4"/>
      <c r="T1153" s="4"/>
    </row>
    <row r="1154">
      <c r="A1154" s="7" t="s">
        <v>1296</v>
      </c>
      <c r="B1154" s="7" t="s">
        <v>1893</v>
      </c>
      <c r="C1154" s="7" t="s">
        <v>2373</v>
      </c>
      <c r="D1154" s="7" t="s">
        <v>1817</v>
      </c>
      <c r="E1154" s="7" t="s">
        <v>1811</v>
      </c>
      <c r="F1154" s="7" t="s">
        <v>1811</v>
      </c>
      <c r="G1154" s="7" t="s">
        <v>1812</v>
      </c>
      <c r="H1154" s="7" t="s">
        <v>2374</v>
      </c>
      <c r="I1154" s="7"/>
      <c r="J1154" s="7" t="s">
        <v>1811</v>
      </c>
      <c r="K1154" s="7"/>
      <c r="L1154" s="4"/>
      <c r="M1154" s="4"/>
      <c r="N1154" s="4"/>
      <c r="O1154" s="4"/>
      <c r="P1154" s="4"/>
      <c r="Q1154" s="4"/>
      <c r="R1154" s="4"/>
      <c r="S1154" s="4"/>
      <c r="T1154" s="4"/>
    </row>
    <row r="1155">
      <c r="A1155" s="7" t="s">
        <v>1297</v>
      </c>
      <c r="B1155" s="7" t="s">
        <v>1893</v>
      </c>
      <c r="C1155" s="7" t="s">
        <v>2373</v>
      </c>
      <c r="D1155" s="7" t="s">
        <v>1817</v>
      </c>
      <c r="E1155" s="7" t="s">
        <v>1811</v>
      </c>
      <c r="F1155" s="7" t="s">
        <v>1811</v>
      </c>
      <c r="G1155" s="7" t="s">
        <v>1812</v>
      </c>
      <c r="H1155" s="7" t="s">
        <v>2374</v>
      </c>
      <c r="I1155" s="7"/>
      <c r="J1155" s="7" t="s">
        <v>1811</v>
      </c>
      <c r="K1155" s="7"/>
      <c r="L1155" s="4"/>
      <c r="M1155" s="4"/>
      <c r="N1155" s="4"/>
      <c r="O1155" s="4"/>
      <c r="P1155" s="4"/>
      <c r="Q1155" s="4"/>
      <c r="R1155" s="4"/>
      <c r="S1155" s="4"/>
      <c r="T1155" s="4"/>
    </row>
    <row r="1156">
      <c r="A1156" s="7" t="s">
        <v>1298</v>
      </c>
      <c r="B1156" s="7" t="s">
        <v>1893</v>
      </c>
      <c r="C1156" s="7" t="s">
        <v>2373</v>
      </c>
      <c r="D1156" s="7" t="s">
        <v>1817</v>
      </c>
      <c r="E1156" s="7" t="s">
        <v>1811</v>
      </c>
      <c r="F1156" s="7" t="s">
        <v>1811</v>
      </c>
      <c r="G1156" s="7" t="s">
        <v>1812</v>
      </c>
      <c r="H1156" s="7" t="s">
        <v>2374</v>
      </c>
      <c r="I1156" s="7"/>
      <c r="J1156" s="7" t="s">
        <v>1811</v>
      </c>
      <c r="K1156" s="7"/>
      <c r="L1156" s="4"/>
      <c r="M1156" s="4"/>
      <c r="N1156" s="4"/>
      <c r="O1156" s="4"/>
      <c r="P1156" s="4"/>
      <c r="Q1156" s="4"/>
      <c r="R1156" s="4"/>
      <c r="S1156" s="4"/>
      <c r="T1156" s="4"/>
    </row>
    <row r="1157">
      <c r="A1157" s="7" t="s">
        <v>1299</v>
      </c>
      <c r="B1157" s="7" t="s">
        <v>1893</v>
      </c>
      <c r="C1157" s="7" t="s">
        <v>2373</v>
      </c>
      <c r="D1157" s="7" t="s">
        <v>1817</v>
      </c>
      <c r="E1157" s="7" t="s">
        <v>1811</v>
      </c>
      <c r="F1157" s="7" t="s">
        <v>1811</v>
      </c>
      <c r="G1157" s="7" t="s">
        <v>1812</v>
      </c>
      <c r="H1157" s="7" t="s">
        <v>2374</v>
      </c>
      <c r="I1157" s="7"/>
      <c r="J1157" s="7" t="s">
        <v>1811</v>
      </c>
      <c r="K1157" s="7"/>
      <c r="L1157" s="4"/>
      <c r="M1157" s="4"/>
      <c r="N1157" s="4"/>
      <c r="O1157" s="4"/>
      <c r="P1157" s="4"/>
      <c r="Q1157" s="4"/>
      <c r="R1157" s="4"/>
      <c r="S1157" s="4"/>
      <c r="T1157" s="4"/>
    </row>
    <row r="1158">
      <c r="A1158" s="7" t="s">
        <v>1300</v>
      </c>
      <c r="B1158" s="7" t="s">
        <v>1893</v>
      </c>
      <c r="C1158" s="7" t="s">
        <v>2373</v>
      </c>
      <c r="D1158" s="7" t="s">
        <v>1817</v>
      </c>
      <c r="E1158" s="7" t="s">
        <v>1811</v>
      </c>
      <c r="F1158" s="7" t="s">
        <v>1811</v>
      </c>
      <c r="G1158" s="7" t="s">
        <v>1812</v>
      </c>
      <c r="H1158" s="7" t="s">
        <v>2374</v>
      </c>
      <c r="I1158" s="7"/>
      <c r="J1158" s="7" t="s">
        <v>1811</v>
      </c>
      <c r="K1158" s="7"/>
      <c r="L1158" s="4"/>
      <c r="M1158" s="4"/>
      <c r="N1158" s="4"/>
      <c r="O1158" s="4"/>
      <c r="P1158" s="4"/>
      <c r="Q1158" s="4"/>
      <c r="R1158" s="4"/>
      <c r="S1158" s="4"/>
      <c r="T1158" s="4"/>
    </row>
    <row r="1159">
      <c r="A1159" s="7" t="s">
        <v>1301</v>
      </c>
      <c r="B1159" s="7" t="s">
        <v>1893</v>
      </c>
      <c r="C1159" s="7" t="s">
        <v>2373</v>
      </c>
      <c r="D1159" s="7" t="s">
        <v>1817</v>
      </c>
      <c r="E1159" s="7" t="s">
        <v>1811</v>
      </c>
      <c r="F1159" s="7" t="s">
        <v>1811</v>
      </c>
      <c r="G1159" s="7" t="s">
        <v>1812</v>
      </c>
      <c r="H1159" s="7" t="s">
        <v>2374</v>
      </c>
      <c r="I1159" s="7"/>
      <c r="J1159" s="7" t="s">
        <v>1811</v>
      </c>
      <c r="K1159" s="7"/>
      <c r="L1159" s="4"/>
      <c r="M1159" s="4"/>
      <c r="N1159" s="4"/>
      <c r="O1159" s="4"/>
      <c r="P1159" s="4"/>
      <c r="Q1159" s="4"/>
      <c r="R1159" s="4"/>
      <c r="S1159" s="4"/>
      <c r="T1159" s="4"/>
    </row>
    <row r="1160">
      <c r="A1160" s="7" t="s">
        <v>1302</v>
      </c>
      <c r="B1160" s="7" t="s">
        <v>1893</v>
      </c>
      <c r="C1160" s="7" t="s">
        <v>2373</v>
      </c>
      <c r="D1160" s="7" t="s">
        <v>1817</v>
      </c>
      <c r="E1160" s="7" t="s">
        <v>1811</v>
      </c>
      <c r="F1160" s="7" t="s">
        <v>1811</v>
      </c>
      <c r="G1160" s="7" t="s">
        <v>1812</v>
      </c>
      <c r="H1160" s="7" t="s">
        <v>2374</v>
      </c>
      <c r="I1160" s="7"/>
      <c r="J1160" s="7" t="s">
        <v>1811</v>
      </c>
      <c r="K1160" s="7"/>
      <c r="L1160" s="4"/>
      <c r="M1160" s="4"/>
      <c r="N1160" s="4"/>
      <c r="O1160" s="4"/>
      <c r="P1160" s="4"/>
      <c r="Q1160" s="4"/>
      <c r="R1160" s="4"/>
      <c r="S1160" s="4"/>
      <c r="T1160" s="4"/>
    </row>
    <row r="1161">
      <c r="A1161" s="7" t="s">
        <v>1303</v>
      </c>
      <c r="B1161" s="7" t="s">
        <v>1899</v>
      </c>
      <c r="C1161" s="7" t="s">
        <v>1929</v>
      </c>
      <c r="D1161" s="7" t="s">
        <v>1817</v>
      </c>
      <c r="E1161" s="7" t="s">
        <v>1817</v>
      </c>
      <c r="F1161" s="7" t="s">
        <v>1811</v>
      </c>
      <c r="G1161" s="7" t="s">
        <v>1823</v>
      </c>
      <c r="H1161" s="7" t="s">
        <v>2375</v>
      </c>
      <c r="I1161" s="7"/>
      <c r="J1161" s="7" t="s">
        <v>1811</v>
      </c>
      <c r="K1161" s="7"/>
      <c r="L1161" s="4"/>
      <c r="M1161" s="4"/>
      <c r="N1161" s="4"/>
      <c r="O1161" s="4"/>
      <c r="P1161" s="4"/>
      <c r="Q1161" s="4"/>
      <c r="R1161" s="4"/>
      <c r="S1161" s="4"/>
      <c r="T1161" s="4"/>
    </row>
    <row r="1162">
      <c r="A1162" s="7" t="s">
        <v>1304</v>
      </c>
      <c r="B1162" s="7" t="s">
        <v>1899</v>
      </c>
      <c r="C1162" s="7" t="s">
        <v>1929</v>
      </c>
      <c r="D1162" s="7" t="s">
        <v>1817</v>
      </c>
      <c r="E1162" s="7" t="s">
        <v>1817</v>
      </c>
      <c r="F1162" s="7" t="s">
        <v>1811</v>
      </c>
      <c r="G1162" s="7" t="s">
        <v>1823</v>
      </c>
      <c r="H1162" s="7" t="s">
        <v>2375</v>
      </c>
      <c r="I1162" s="7"/>
      <c r="J1162" s="7" t="s">
        <v>1811</v>
      </c>
      <c r="K1162" s="7"/>
      <c r="L1162" s="4"/>
      <c r="M1162" s="4"/>
      <c r="N1162" s="4"/>
      <c r="O1162" s="4"/>
      <c r="P1162" s="4"/>
      <c r="Q1162" s="4"/>
      <c r="R1162" s="4"/>
      <c r="S1162" s="4"/>
      <c r="T1162" s="4"/>
    </row>
    <row r="1163">
      <c r="A1163" s="7" t="s">
        <v>1305</v>
      </c>
      <c r="B1163" s="7" t="s">
        <v>1899</v>
      </c>
      <c r="C1163" s="7" t="s">
        <v>1929</v>
      </c>
      <c r="D1163" s="7" t="s">
        <v>1817</v>
      </c>
      <c r="E1163" s="7" t="s">
        <v>1817</v>
      </c>
      <c r="F1163" s="7" t="s">
        <v>1811</v>
      </c>
      <c r="G1163" s="7" t="s">
        <v>1823</v>
      </c>
      <c r="H1163" s="7" t="s">
        <v>2375</v>
      </c>
      <c r="I1163" s="7"/>
      <c r="J1163" s="7" t="s">
        <v>1811</v>
      </c>
      <c r="K1163" s="7"/>
      <c r="L1163" s="4"/>
      <c r="M1163" s="4"/>
      <c r="N1163" s="4"/>
      <c r="O1163" s="4"/>
      <c r="P1163" s="4"/>
      <c r="Q1163" s="4"/>
      <c r="R1163" s="4"/>
      <c r="S1163" s="4"/>
      <c r="T1163" s="4"/>
    </row>
    <row r="1164">
      <c r="A1164" s="7" t="s">
        <v>1306</v>
      </c>
      <c r="B1164" s="7" t="s">
        <v>1899</v>
      </c>
      <c r="C1164" s="7" t="s">
        <v>1929</v>
      </c>
      <c r="D1164" s="7" t="s">
        <v>1817</v>
      </c>
      <c r="E1164" s="7" t="s">
        <v>1817</v>
      </c>
      <c r="F1164" s="7" t="s">
        <v>1811</v>
      </c>
      <c r="G1164" s="7" t="s">
        <v>1823</v>
      </c>
      <c r="H1164" s="7" t="s">
        <v>2375</v>
      </c>
      <c r="I1164" s="7"/>
      <c r="J1164" s="7" t="s">
        <v>1811</v>
      </c>
      <c r="K1164" s="7"/>
      <c r="L1164" s="4"/>
      <c r="M1164" s="4"/>
      <c r="N1164" s="4"/>
      <c r="O1164" s="4"/>
      <c r="P1164" s="4"/>
      <c r="Q1164" s="4"/>
      <c r="R1164" s="4"/>
      <c r="S1164" s="4"/>
      <c r="T1164" s="4"/>
    </row>
    <row r="1165">
      <c r="A1165" s="7" t="s">
        <v>1307</v>
      </c>
      <c r="B1165" s="7" t="s">
        <v>1899</v>
      </c>
      <c r="C1165" s="7" t="s">
        <v>1929</v>
      </c>
      <c r="D1165" s="7" t="s">
        <v>1817</v>
      </c>
      <c r="E1165" s="7" t="s">
        <v>1817</v>
      </c>
      <c r="F1165" s="7" t="s">
        <v>1811</v>
      </c>
      <c r="G1165" s="7" t="s">
        <v>1823</v>
      </c>
      <c r="H1165" s="7" t="s">
        <v>2375</v>
      </c>
      <c r="I1165" s="7"/>
      <c r="J1165" s="7" t="s">
        <v>1811</v>
      </c>
      <c r="K1165" s="7"/>
      <c r="L1165" s="4"/>
      <c r="M1165" s="4"/>
      <c r="N1165" s="4"/>
      <c r="O1165" s="4"/>
      <c r="P1165" s="4"/>
      <c r="Q1165" s="4"/>
      <c r="R1165" s="4"/>
      <c r="S1165" s="4"/>
      <c r="T1165" s="4"/>
    </row>
    <row r="1166">
      <c r="A1166" s="7" t="s">
        <v>1308</v>
      </c>
      <c r="B1166" s="7" t="s">
        <v>1899</v>
      </c>
      <c r="C1166" s="7" t="s">
        <v>1929</v>
      </c>
      <c r="D1166" s="7" t="s">
        <v>1817</v>
      </c>
      <c r="E1166" s="7" t="s">
        <v>1817</v>
      </c>
      <c r="F1166" s="7" t="s">
        <v>1811</v>
      </c>
      <c r="G1166" s="7" t="s">
        <v>1823</v>
      </c>
      <c r="H1166" s="7" t="s">
        <v>2375</v>
      </c>
      <c r="I1166" s="7"/>
      <c r="J1166" s="7" t="s">
        <v>1811</v>
      </c>
      <c r="K1166" s="7"/>
      <c r="L1166" s="4"/>
      <c r="M1166" s="4"/>
      <c r="N1166" s="4"/>
      <c r="O1166" s="4"/>
      <c r="P1166" s="4"/>
      <c r="Q1166" s="4"/>
      <c r="R1166" s="4"/>
      <c r="S1166" s="4"/>
      <c r="T1166" s="4"/>
    </row>
    <row r="1167">
      <c r="A1167" s="7" t="s">
        <v>1309</v>
      </c>
      <c r="B1167" s="7" t="s">
        <v>1899</v>
      </c>
      <c r="C1167" s="7" t="s">
        <v>1929</v>
      </c>
      <c r="D1167" s="7" t="s">
        <v>1817</v>
      </c>
      <c r="E1167" s="7" t="s">
        <v>1817</v>
      </c>
      <c r="F1167" s="7" t="s">
        <v>1811</v>
      </c>
      <c r="G1167" s="7" t="s">
        <v>1823</v>
      </c>
      <c r="H1167" s="7" t="s">
        <v>2375</v>
      </c>
      <c r="I1167" s="7"/>
      <c r="J1167" s="7" t="s">
        <v>1811</v>
      </c>
      <c r="K1167" s="7"/>
      <c r="L1167" s="4"/>
      <c r="M1167" s="4"/>
      <c r="N1167" s="4"/>
      <c r="O1167" s="4"/>
      <c r="P1167" s="4"/>
      <c r="Q1167" s="4"/>
      <c r="R1167" s="4"/>
      <c r="S1167" s="4"/>
      <c r="T1167" s="4"/>
    </row>
    <row r="1168">
      <c r="A1168" s="7" t="s">
        <v>1310</v>
      </c>
      <c r="B1168" s="7" t="s">
        <v>1899</v>
      </c>
      <c r="C1168" s="7" t="s">
        <v>1929</v>
      </c>
      <c r="D1168" s="7" t="s">
        <v>1817</v>
      </c>
      <c r="E1168" s="7" t="s">
        <v>1817</v>
      </c>
      <c r="F1168" s="7" t="s">
        <v>1811</v>
      </c>
      <c r="G1168" s="7" t="s">
        <v>1823</v>
      </c>
      <c r="H1168" s="7" t="s">
        <v>2375</v>
      </c>
      <c r="I1168" s="7"/>
      <c r="J1168" s="7" t="s">
        <v>1811</v>
      </c>
      <c r="K1168" s="7"/>
      <c r="L1168" s="4"/>
      <c r="M1168" s="4"/>
      <c r="N1168" s="4"/>
      <c r="O1168" s="4"/>
      <c r="P1168" s="4"/>
      <c r="Q1168" s="4"/>
      <c r="R1168" s="4"/>
      <c r="S1168" s="4"/>
      <c r="T1168" s="4"/>
    </row>
    <row r="1169">
      <c r="A1169" s="7" t="s">
        <v>1311</v>
      </c>
      <c r="B1169" s="7" t="s">
        <v>1899</v>
      </c>
      <c r="C1169" s="7" t="s">
        <v>1929</v>
      </c>
      <c r="D1169" s="7" t="s">
        <v>1817</v>
      </c>
      <c r="E1169" s="7" t="s">
        <v>1817</v>
      </c>
      <c r="F1169" s="7" t="s">
        <v>1811</v>
      </c>
      <c r="G1169" s="7" t="s">
        <v>1823</v>
      </c>
      <c r="H1169" s="7" t="s">
        <v>2375</v>
      </c>
      <c r="I1169" s="7"/>
      <c r="J1169" s="7" t="s">
        <v>1811</v>
      </c>
      <c r="K1169" s="7"/>
      <c r="L1169" s="4"/>
      <c r="M1169" s="4"/>
      <c r="N1169" s="4"/>
      <c r="O1169" s="4"/>
      <c r="P1169" s="4"/>
      <c r="Q1169" s="4"/>
      <c r="R1169" s="4"/>
      <c r="S1169" s="4"/>
      <c r="T1169" s="4"/>
    </row>
    <row r="1170">
      <c r="A1170" s="7" t="s">
        <v>1312</v>
      </c>
      <c r="B1170" s="7" t="s">
        <v>1899</v>
      </c>
      <c r="C1170" s="7" t="s">
        <v>1929</v>
      </c>
      <c r="D1170" s="7" t="s">
        <v>1817</v>
      </c>
      <c r="E1170" s="7" t="s">
        <v>1817</v>
      </c>
      <c r="F1170" s="7" t="s">
        <v>1811</v>
      </c>
      <c r="G1170" s="7" t="s">
        <v>1823</v>
      </c>
      <c r="H1170" s="7" t="s">
        <v>2375</v>
      </c>
      <c r="I1170" s="7"/>
      <c r="J1170" s="7" t="s">
        <v>1811</v>
      </c>
      <c r="K1170" s="7"/>
      <c r="L1170" s="4"/>
      <c r="M1170" s="4"/>
      <c r="N1170" s="4"/>
      <c r="O1170" s="4"/>
      <c r="P1170" s="4"/>
      <c r="Q1170" s="4"/>
      <c r="R1170" s="4"/>
      <c r="S1170" s="4"/>
      <c r="T1170" s="4"/>
    </row>
    <row r="1171">
      <c r="A1171" s="7" t="s">
        <v>1313</v>
      </c>
      <c r="B1171" s="7" t="s">
        <v>1899</v>
      </c>
      <c r="C1171" s="7" t="s">
        <v>1929</v>
      </c>
      <c r="D1171" s="7" t="s">
        <v>1817</v>
      </c>
      <c r="E1171" s="7" t="s">
        <v>1817</v>
      </c>
      <c r="F1171" s="7" t="s">
        <v>1811</v>
      </c>
      <c r="G1171" s="7" t="s">
        <v>1823</v>
      </c>
      <c r="H1171" s="7" t="s">
        <v>2375</v>
      </c>
      <c r="I1171" s="7"/>
      <c r="J1171" s="7" t="s">
        <v>1811</v>
      </c>
      <c r="K1171" s="7"/>
      <c r="L1171" s="4"/>
      <c r="M1171" s="4"/>
      <c r="N1171" s="4"/>
      <c r="O1171" s="4"/>
      <c r="P1171" s="4"/>
      <c r="Q1171" s="4"/>
      <c r="R1171" s="4"/>
      <c r="S1171" s="4"/>
      <c r="T1171" s="4"/>
    </row>
    <row r="1172">
      <c r="A1172" s="7" t="s">
        <v>1314</v>
      </c>
      <c r="B1172" s="7" t="s">
        <v>1899</v>
      </c>
      <c r="C1172" s="7" t="s">
        <v>1929</v>
      </c>
      <c r="D1172" s="7" t="s">
        <v>1817</v>
      </c>
      <c r="E1172" s="7" t="s">
        <v>1817</v>
      </c>
      <c r="F1172" s="7" t="s">
        <v>1811</v>
      </c>
      <c r="G1172" s="7" t="s">
        <v>1823</v>
      </c>
      <c r="H1172" s="7" t="s">
        <v>2375</v>
      </c>
      <c r="I1172" s="7"/>
      <c r="J1172" s="7" t="s">
        <v>1811</v>
      </c>
      <c r="K1172" s="7"/>
      <c r="L1172" s="4"/>
      <c r="M1172" s="4"/>
      <c r="N1172" s="4"/>
      <c r="O1172" s="4"/>
      <c r="P1172" s="4"/>
      <c r="Q1172" s="4"/>
      <c r="R1172" s="4"/>
      <c r="S1172" s="4"/>
      <c r="T1172" s="4"/>
    </row>
    <row r="1173">
      <c r="A1173" s="7" t="s">
        <v>1315</v>
      </c>
      <c r="B1173" s="7" t="s">
        <v>1899</v>
      </c>
      <c r="C1173" s="7" t="s">
        <v>1929</v>
      </c>
      <c r="D1173" s="7" t="s">
        <v>1817</v>
      </c>
      <c r="E1173" s="7" t="s">
        <v>1817</v>
      </c>
      <c r="F1173" s="7" t="s">
        <v>1811</v>
      </c>
      <c r="G1173" s="7" t="s">
        <v>1823</v>
      </c>
      <c r="H1173" s="7" t="s">
        <v>2375</v>
      </c>
      <c r="I1173" s="7"/>
      <c r="J1173" s="7" t="s">
        <v>1811</v>
      </c>
      <c r="K1173" s="7"/>
      <c r="L1173" s="4"/>
      <c r="M1173" s="4"/>
      <c r="N1173" s="4"/>
      <c r="O1173" s="4"/>
      <c r="P1173" s="4"/>
      <c r="Q1173" s="4"/>
      <c r="R1173" s="4"/>
      <c r="S1173" s="4"/>
      <c r="T1173" s="4"/>
    </row>
    <row r="1174">
      <c r="A1174" s="7" t="s">
        <v>1316</v>
      </c>
      <c r="B1174" s="7" t="s">
        <v>1899</v>
      </c>
      <c r="C1174" s="7" t="s">
        <v>1929</v>
      </c>
      <c r="D1174" s="7" t="s">
        <v>1817</v>
      </c>
      <c r="E1174" s="7" t="s">
        <v>1817</v>
      </c>
      <c r="F1174" s="7" t="s">
        <v>1811</v>
      </c>
      <c r="G1174" s="7" t="s">
        <v>1823</v>
      </c>
      <c r="H1174" s="7" t="s">
        <v>2375</v>
      </c>
      <c r="I1174" s="7"/>
      <c r="J1174" s="7" t="s">
        <v>1811</v>
      </c>
      <c r="K1174" s="7"/>
      <c r="L1174" s="4"/>
      <c r="M1174" s="4"/>
      <c r="N1174" s="4"/>
      <c r="O1174" s="4"/>
      <c r="P1174" s="4"/>
      <c r="Q1174" s="4"/>
      <c r="R1174" s="4"/>
      <c r="S1174" s="4"/>
      <c r="T1174" s="4"/>
    </row>
    <row r="1175">
      <c r="A1175" s="7" t="s">
        <v>1317</v>
      </c>
      <c r="B1175" s="7" t="s">
        <v>1899</v>
      </c>
      <c r="C1175" s="7" t="s">
        <v>1929</v>
      </c>
      <c r="D1175" s="7" t="s">
        <v>1817</v>
      </c>
      <c r="E1175" s="7" t="s">
        <v>1817</v>
      </c>
      <c r="F1175" s="7" t="s">
        <v>1811</v>
      </c>
      <c r="G1175" s="7" t="s">
        <v>1823</v>
      </c>
      <c r="H1175" s="7" t="s">
        <v>2375</v>
      </c>
      <c r="I1175" s="7"/>
      <c r="J1175" s="7" t="s">
        <v>1811</v>
      </c>
      <c r="K1175" s="7"/>
      <c r="L1175" s="4"/>
      <c r="M1175" s="4"/>
      <c r="N1175" s="4"/>
      <c r="O1175" s="4"/>
      <c r="P1175" s="4"/>
      <c r="Q1175" s="4"/>
      <c r="R1175" s="4"/>
      <c r="S1175" s="4"/>
      <c r="T1175" s="4"/>
    </row>
    <row r="1176">
      <c r="A1176" s="7" t="s">
        <v>1318</v>
      </c>
      <c r="B1176" s="7" t="s">
        <v>1899</v>
      </c>
      <c r="C1176" s="7" t="s">
        <v>1929</v>
      </c>
      <c r="D1176" s="7" t="s">
        <v>1817</v>
      </c>
      <c r="E1176" s="7" t="s">
        <v>1817</v>
      </c>
      <c r="F1176" s="7" t="s">
        <v>1811</v>
      </c>
      <c r="G1176" s="7" t="s">
        <v>1823</v>
      </c>
      <c r="H1176" s="7" t="s">
        <v>2375</v>
      </c>
      <c r="I1176" s="7"/>
      <c r="J1176" s="7" t="s">
        <v>1811</v>
      </c>
      <c r="K1176" s="7"/>
      <c r="L1176" s="4"/>
      <c r="M1176" s="4"/>
      <c r="N1176" s="4"/>
      <c r="O1176" s="4"/>
      <c r="P1176" s="4"/>
      <c r="Q1176" s="4"/>
      <c r="R1176" s="4"/>
      <c r="S1176" s="4"/>
      <c r="T1176" s="4"/>
    </row>
    <row r="1177">
      <c r="A1177" s="7" t="s">
        <v>1319</v>
      </c>
      <c r="B1177" s="7" t="s">
        <v>1899</v>
      </c>
      <c r="C1177" s="7" t="s">
        <v>1929</v>
      </c>
      <c r="D1177" s="7" t="s">
        <v>1817</v>
      </c>
      <c r="E1177" s="7" t="s">
        <v>1817</v>
      </c>
      <c r="F1177" s="7" t="s">
        <v>1811</v>
      </c>
      <c r="G1177" s="7" t="s">
        <v>1823</v>
      </c>
      <c r="H1177" s="7" t="s">
        <v>2375</v>
      </c>
      <c r="I1177" s="7"/>
      <c r="J1177" s="7" t="s">
        <v>1811</v>
      </c>
      <c r="K1177" s="7"/>
      <c r="L1177" s="4"/>
      <c r="M1177" s="4"/>
      <c r="N1177" s="4"/>
      <c r="O1177" s="4"/>
      <c r="P1177" s="4"/>
      <c r="Q1177" s="4"/>
      <c r="R1177" s="4"/>
      <c r="S1177" s="4"/>
      <c r="T1177" s="4"/>
    </row>
    <row r="1178">
      <c r="A1178" s="7" t="s">
        <v>1320</v>
      </c>
      <c r="B1178" s="7" t="s">
        <v>1899</v>
      </c>
      <c r="C1178" s="7" t="s">
        <v>1929</v>
      </c>
      <c r="D1178" s="7" t="s">
        <v>1817</v>
      </c>
      <c r="E1178" s="7" t="s">
        <v>1817</v>
      </c>
      <c r="F1178" s="7" t="s">
        <v>1811</v>
      </c>
      <c r="G1178" s="7" t="s">
        <v>1823</v>
      </c>
      <c r="H1178" s="7" t="s">
        <v>2375</v>
      </c>
      <c r="I1178" s="7"/>
      <c r="J1178" s="7" t="s">
        <v>1811</v>
      </c>
      <c r="K1178" s="7"/>
      <c r="L1178" s="4"/>
      <c r="M1178" s="4"/>
      <c r="N1178" s="4"/>
      <c r="O1178" s="4"/>
      <c r="P1178" s="4"/>
      <c r="Q1178" s="4"/>
      <c r="R1178" s="4"/>
      <c r="S1178" s="4"/>
      <c r="T1178" s="4"/>
    </row>
    <row r="1179">
      <c r="A1179" s="7" t="s">
        <v>1321</v>
      </c>
      <c r="B1179" s="7" t="s">
        <v>1899</v>
      </c>
      <c r="C1179" s="7" t="s">
        <v>1929</v>
      </c>
      <c r="D1179" s="7" t="s">
        <v>1817</v>
      </c>
      <c r="E1179" s="7" t="s">
        <v>1817</v>
      </c>
      <c r="F1179" s="7" t="s">
        <v>1811</v>
      </c>
      <c r="G1179" s="7" t="s">
        <v>1823</v>
      </c>
      <c r="H1179" s="7" t="s">
        <v>2375</v>
      </c>
      <c r="I1179" s="7"/>
      <c r="J1179" s="7" t="s">
        <v>1811</v>
      </c>
      <c r="K1179" s="7"/>
      <c r="L1179" s="4"/>
      <c r="M1179" s="4"/>
      <c r="N1179" s="4"/>
      <c r="O1179" s="4"/>
      <c r="P1179" s="4"/>
      <c r="Q1179" s="4"/>
      <c r="R1179" s="4"/>
      <c r="S1179" s="4"/>
      <c r="T1179" s="4"/>
    </row>
    <row r="1180">
      <c r="A1180" s="7" t="s">
        <v>1322</v>
      </c>
      <c r="B1180" s="7" t="s">
        <v>1899</v>
      </c>
      <c r="C1180" s="7" t="s">
        <v>1929</v>
      </c>
      <c r="D1180" s="7" t="s">
        <v>1817</v>
      </c>
      <c r="E1180" s="7" t="s">
        <v>1817</v>
      </c>
      <c r="F1180" s="7" t="s">
        <v>1811</v>
      </c>
      <c r="G1180" s="7" t="s">
        <v>1823</v>
      </c>
      <c r="H1180" s="7" t="s">
        <v>2375</v>
      </c>
      <c r="I1180" s="7"/>
      <c r="J1180" s="7" t="s">
        <v>1811</v>
      </c>
      <c r="K1180" s="7"/>
      <c r="L1180" s="4"/>
      <c r="M1180" s="4"/>
      <c r="N1180" s="4"/>
      <c r="O1180" s="4"/>
      <c r="P1180" s="4"/>
      <c r="Q1180" s="4"/>
      <c r="R1180" s="4"/>
      <c r="S1180" s="4"/>
      <c r="T1180" s="4"/>
    </row>
    <row r="1181">
      <c r="A1181" s="7" t="s">
        <v>1323</v>
      </c>
      <c r="B1181" s="7" t="s">
        <v>1899</v>
      </c>
      <c r="C1181" s="7" t="s">
        <v>1929</v>
      </c>
      <c r="D1181" s="7" t="s">
        <v>1817</v>
      </c>
      <c r="E1181" s="7" t="s">
        <v>1817</v>
      </c>
      <c r="F1181" s="7" t="s">
        <v>1811</v>
      </c>
      <c r="G1181" s="7" t="s">
        <v>1823</v>
      </c>
      <c r="H1181" s="7" t="s">
        <v>2375</v>
      </c>
      <c r="I1181" s="7"/>
      <c r="J1181" s="7" t="s">
        <v>1811</v>
      </c>
      <c r="K1181" s="7"/>
      <c r="L1181" s="4"/>
      <c r="M1181" s="4"/>
      <c r="N1181" s="4"/>
      <c r="O1181" s="4"/>
      <c r="P1181" s="4"/>
      <c r="Q1181" s="4"/>
      <c r="R1181" s="4"/>
      <c r="S1181" s="4"/>
      <c r="T1181" s="4"/>
    </row>
    <row r="1182">
      <c r="A1182" s="7" t="s">
        <v>1324</v>
      </c>
      <c r="B1182" s="7" t="s">
        <v>1870</v>
      </c>
      <c r="C1182" s="7" t="s">
        <v>1890</v>
      </c>
      <c r="D1182" s="7" t="s">
        <v>1817</v>
      </c>
      <c r="E1182" s="7" t="s">
        <v>1817</v>
      </c>
      <c r="F1182" s="7" t="s">
        <v>1817</v>
      </c>
      <c r="G1182" s="7" t="s">
        <v>1827</v>
      </c>
      <c r="H1182" s="7" t="s">
        <v>2376</v>
      </c>
      <c r="I1182" s="7"/>
      <c r="J1182" s="7" t="s">
        <v>1817</v>
      </c>
      <c r="K1182" s="7" t="s">
        <v>1939</v>
      </c>
      <c r="L1182" s="4"/>
      <c r="M1182" s="4"/>
      <c r="N1182" s="4"/>
      <c r="O1182" s="4"/>
      <c r="P1182" s="4"/>
      <c r="Q1182" s="4"/>
      <c r="R1182" s="4"/>
      <c r="S1182" s="4"/>
      <c r="T1182" s="4"/>
    </row>
    <row r="1183">
      <c r="A1183" s="7" t="s">
        <v>1325</v>
      </c>
      <c r="B1183" s="7" t="s">
        <v>1893</v>
      </c>
      <c r="C1183" s="7" t="s">
        <v>2377</v>
      </c>
      <c r="D1183" s="7" t="s">
        <v>1817</v>
      </c>
      <c r="E1183" s="7" t="s">
        <v>1811</v>
      </c>
      <c r="F1183" s="7" t="s">
        <v>1811</v>
      </c>
      <c r="G1183" s="7" t="s">
        <v>1812</v>
      </c>
      <c r="H1183" s="7" t="s">
        <v>2378</v>
      </c>
      <c r="I1183" s="7" t="s">
        <v>1814</v>
      </c>
      <c r="J1183" s="7" t="s">
        <v>1811</v>
      </c>
      <c r="K1183" s="7"/>
      <c r="L1183" s="4"/>
      <c r="M1183" s="4"/>
      <c r="N1183" s="4"/>
      <c r="O1183" s="4"/>
      <c r="P1183" s="4"/>
      <c r="Q1183" s="4"/>
      <c r="R1183" s="4"/>
      <c r="S1183" s="4"/>
      <c r="T1183" s="4"/>
    </row>
    <row r="1184">
      <c r="A1184" s="7" t="s">
        <v>1326</v>
      </c>
      <c r="B1184" s="7" t="s">
        <v>1809</v>
      </c>
      <c r="C1184" s="7" t="s">
        <v>2379</v>
      </c>
      <c r="D1184" s="7" t="s">
        <v>1817</v>
      </c>
      <c r="E1184" s="7" t="s">
        <v>1817</v>
      </c>
      <c r="F1184" s="7" t="s">
        <v>1811</v>
      </c>
      <c r="G1184" s="7" t="s">
        <v>1818</v>
      </c>
      <c r="H1184" s="7" t="s">
        <v>2378</v>
      </c>
      <c r="I1184" s="7" t="s">
        <v>1814</v>
      </c>
      <c r="J1184" s="7" t="s">
        <v>1811</v>
      </c>
      <c r="K1184" s="7"/>
      <c r="L1184" s="4"/>
      <c r="M1184" s="4"/>
      <c r="N1184" s="4"/>
      <c r="O1184" s="4"/>
      <c r="P1184" s="4"/>
      <c r="Q1184" s="4"/>
      <c r="R1184" s="4"/>
      <c r="S1184" s="4"/>
      <c r="T1184" s="4"/>
    </row>
    <row r="1185">
      <c r="A1185" s="7" t="s">
        <v>1327</v>
      </c>
      <c r="B1185" s="7" t="s">
        <v>1893</v>
      </c>
      <c r="C1185" s="7" t="s">
        <v>2204</v>
      </c>
      <c r="D1185" s="7" t="s">
        <v>1817</v>
      </c>
      <c r="E1185" s="7" t="s">
        <v>1811</v>
      </c>
      <c r="F1185" s="7" t="s">
        <v>1811</v>
      </c>
      <c r="G1185" s="7" t="s">
        <v>1812</v>
      </c>
      <c r="H1185" s="7" t="s">
        <v>1812</v>
      </c>
      <c r="I1185" s="7" t="s">
        <v>1814</v>
      </c>
      <c r="J1185" s="7" t="s">
        <v>1811</v>
      </c>
      <c r="K1185" s="7"/>
      <c r="L1185" s="4"/>
      <c r="M1185" s="4"/>
      <c r="N1185" s="4"/>
      <c r="O1185" s="4"/>
      <c r="P1185" s="4"/>
      <c r="Q1185" s="4"/>
      <c r="R1185" s="4"/>
      <c r="S1185" s="4"/>
      <c r="T1185" s="4"/>
    </row>
    <row r="1186">
      <c r="A1186" s="7" t="s">
        <v>1328</v>
      </c>
      <c r="B1186" s="7" t="s">
        <v>1899</v>
      </c>
      <c r="C1186" s="7" t="s">
        <v>2380</v>
      </c>
      <c r="D1186" s="7" t="s">
        <v>1817</v>
      </c>
      <c r="E1186" s="7" t="s">
        <v>1811</v>
      </c>
      <c r="F1186" s="7" t="s">
        <v>1811</v>
      </c>
      <c r="G1186" s="7" t="s">
        <v>1812</v>
      </c>
      <c r="H1186" s="7" t="s">
        <v>1812</v>
      </c>
      <c r="I1186" s="7"/>
      <c r="J1186" s="7" t="s">
        <v>1811</v>
      </c>
      <c r="K1186" s="7"/>
      <c r="L1186" s="4"/>
      <c r="M1186" s="4"/>
      <c r="N1186" s="4"/>
      <c r="O1186" s="4"/>
      <c r="P1186" s="4"/>
      <c r="Q1186" s="4"/>
      <c r="R1186" s="4"/>
      <c r="S1186" s="4"/>
      <c r="T1186" s="4"/>
    </row>
    <row r="1187">
      <c r="A1187" s="7" t="s">
        <v>1329</v>
      </c>
      <c r="B1187" s="7" t="s">
        <v>1899</v>
      </c>
      <c r="C1187" s="7" t="s">
        <v>2380</v>
      </c>
      <c r="D1187" s="7" t="s">
        <v>1817</v>
      </c>
      <c r="E1187" s="7" t="s">
        <v>1811</v>
      </c>
      <c r="F1187" s="7" t="s">
        <v>1811</v>
      </c>
      <c r="G1187" s="7" t="s">
        <v>1812</v>
      </c>
      <c r="H1187" s="7" t="s">
        <v>1812</v>
      </c>
      <c r="I1187" s="7"/>
      <c r="J1187" s="7" t="s">
        <v>1811</v>
      </c>
      <c r="K1187" s="7"/>
      <c r="L1187" s="4"/>
      <c r="M1187" s="4"/>
      <c r="N1187" s="4"/>
      <c r="O1187" s="4"/>
      <c r="P1187" s="4"/>
      <c r="Q1187" s="4"/>
      <c r="R1187" s="4"/>
      <c r="S1187" s="4"/>
      <c r="T1187" s="4"/>
    </row>
    <row r="1188">
      <c r="A1188" s="7" t="s">
        <v>1330</v>
      </c>
      <c r="B1188" s="7" t="s">
        <v>1884</v>
      </c>
      <c r="C1188" s="7" t="s">
        <v>2381</v>
      </c>
      <c r="D1188" s="7" t="s">
        <v>1811</v>
      </c>
      <c r="E1188" s="7" t="s">
        <v>1811</v>
      </c>
      <c r="F1188" s="7" t="s">
        <v>1811</v>
      </c>
      <c r="G1188" s="7" t="s">
        <v>1818</v>
      </c>
      <c r="H1188" s="7" t="s">
        <v>2382</v>
      </c>
      <c r="I1188" s="7"/>
      <c r="J1188" s="7" t="s">
        <v>1811</v>
      </c>
      <c r="K1188" s="7"/>
      <c r="L1188" s="4"/>
      <c r="M1188" s="4"/>
      <c r="N1188" s="4"/>
      <c r="O1188" s="4"/>
      <c r="P1188" s="4"/>
      <c r="Q1188" s="4"/>
      <c r="R1188" s="4"/>
      <c r="S1188" s="4"/>
      <c r="T1188" s="4"/>
    </row>
    <row r="1189">
      <c r="A1189" s="7" t="s">
        <v>1331</v>
      </c>
      <c r="B1189" s="7" t="s">
        <v>1870</v>
      </c>
      <c r="C1189" s="7" t="s">
        <v>1890</v>
      </c>
      <c r="D1189" s="7" t="s">
        <v>1811</v>
      </c>
      <c r="E1189" s="7" t="s">
        <v>1811</v>
      </c>
      <c r="F1189" s="7" t="s">
        <v>1811</v>
      </c>
      <c r="G1189" s="7" t="s">
        <v>1818</v>
      </c>
      <c r="H1189" s="7" t="s">
        <v>2382</v>
      </c>
      <c r="I1189" s="7"/>
      <c r="J1189" s="7" t="s">
        <v>1811</v>
      </c>
      <c r="K1189" s="7"/>
      <c r="L1189" s="4"/>
      <c r="M1189" s="4"/>
      <c r="N1189" s="4"/>
      <c r="O1189" s="4"/>
      <c r="P1189" s="4"/>
      <c r="Q1189" s="4"/>
      <c r="R1189" s="4"/>
      <c r="S1189" s="4"/>
      <c r="T1189" s="4"/>
    </row>
    <row r="1190">
      <c r="A1190" s="7" t="s">
        <v>1332</v>
      </c>
      <c r="B1190" s="7" t="s">
        <v>1893</v>
      </c>
      <c r="C1190" s="7" t="s">
        <v>1972</v>
      </c>
      <c r="D1190" s="7" t="s">
        <v>1811</v>
      </c>
      <c r="E1190" s="7" t="s">
        <v>1811</v>
      </c>
      <c r="F1190" s="7" t="s">
        <v>1811</v>
      </c>
      <c r="G1190" s="7" t="s">
        <v>1818</v>
      </c>
      <c r="H1190" s="7" t="s">
        <v>2382</v>
      </c>
      <c r="I1190" s="7"/>
      <c r="J1190" s="7" t="s">
        <v>1811</v>
      </c>
      <c r="K1190" s="7"/>
      <c r="L1190" s="4"/>
      <c r="M1190" s="4"/>
      <c r="N1190" s="4"/>
      <c r="O1190" s="4"/>
      <c r="P1190" s="4"/>
      <c r="Q1190" s="4"/>
      <c r="R1190" s="4"/>
      <c r="S1190" s="4"/>
      <c r="T1190" s="4"/>
    </row>
    <row r="1191">
      <c r="A1191" s="7" t="s">
        <v>1333</v>
      </c>
      <c r="B1191" s="7" t="s">
        <v>1877</v>
      </c>
      <c r="C1191" s="7" t="s">
        <v>2383</v>
      </c>
      <c r="D1191" s="7" t="s">
        <v>1811</v>
      </c>
      <c r="E1191" s="7" t="s">
        <v>1811</v>
      </c>
      <c r="F1191" s="7" t="s">
        <v>1811</v>
      </c>
      <c r="G1191" s="7" t="s">
        <v>1818</v>
      </c>
      <c r="H1191" s="7" t="s">
        <v>2382</v>
      </c>
      <c r="I1191" s="7"/>
      <c r="J1191" s="7" t="s">
        <v>1811</v>
      </c>
      <c r="K1191" s="7"/>
      <c r="L1191" s="4"/>
      <c r="M1191" s="4"/>
      <c r="N1191" s="4"/>
      <c r="O1191" s="4"/>
      <c r="P1191" s="4"/>
      <c r="Q1191" s="4"/>
      <c r="R1191" s="4"/>
      <c r="S1191" s="4"/>
      <c r="T1191" s="4"/>
    </row>
    <row r="1192">
      <c r="A1192" s="7" t="s">
        <v>1334</v>
      </c>
      <c r="B1192" s="7" t="s">
        <v>1895</v>
      </c>
      <c r="C1192" s="7" t="s">
        <v>2384</v>
      </c>
      <c r="D1192" s="7" t="s">
        <v>1811</v>
      </c>
      <c r="E1192" s="7" t="s">
        <v>1811</v>
      </c>
      <c r="F1192" s="7" t="s">
        <v>1811</v>
      </c>
      <c r="G1192" s="7" t="s">
        <v>1818</v>
      </c>
      <c r="H1192" s="7" t="s">
        <v>2382</v>
      </c>
      <c r="I1192" s="7"/>
      <c r="J1192" s="7" t="s">
        <v>1811</v>
      </c>
      <c r="K1192" s="7"/>
      <c r="L1192" s="4"/>
      <c r="M1192" s="4"/>
      <c r="N1192" s="4"/>
      <c r="O1192" s="4"/>
      <c r="P1192" s="4"/>
      <c r="Q1192" s="4"/>
      <c r="R1192" s="4"/>
      <c r="S1192" s="4"/>
      <c r="T1192" s="4"/>
    </row>
    <row r="1193">
      <c r="A1193" s="7" t="s">
        <v>1335</v>
      </c>
      <c r="B1193" s="7" t="s">
        <v>1903</v>
      </c>
      <c r="C1193" s="7" t="s">
        <v>2385</v>
      </c>
      <c r="D1193" s="7" t="s">
        <v>1811</v>
      </c>
      <c r="E1193" s="7" t="s">
        <v>1811</v>
      </c>
      <c r="F1193" s="7" t="s">
        <v>1811</v>
      </c>
      <c r="G1193" s="7" t="s">
        <v>1818</v>
      </c>
      <c r="H1193" s="7" t="s">
        <v>2382</v>
      </c>
      <c r="I1193" s="7"/>
      <c r="J1193" s="7" t="s">
        <v>1811</v>
      </c>
      <c r="K1193" s="7"/>
      <c r="L1193" s="4"/>
      <c r="M1193" s="4"/>
      <c r="N1193" s="4"/>
      <c r="O1193" s="4"/>
      <c r="P1193" s="4"/>
      <c r="Q1193" s="4"/>
      <c r="R1193" s="4"/>
      <c r="S1193" s="4"/>
      <c r="T1193" s="4"/>
    </row>
    <row r="1194">
      <c r="A1194" s="7" t="s">
        <v>1336</v>
      </c>
      <c r="B1194" s="7" t="s">
        <v>1882</v>
      </c>
      <c r="C1194" s="7" t="s">
        <v>2386</v>
      </c>
      <c r="D1194" s="7" t="s">
        <v>1811</v>
      </c>
      <c r="E1194" s="7" t="s">
        <v>1811</v>
      </c>
      <c r="F1194" s="7" t="s">
        <v>1811</v>
      </c>
      <c r="G1194" s="7" t="s">
        <v>1818</v>
      </c>
      <c r="H1194" s="7" t="s">
        <v>2382</v>
      </c>
      <c r="I1194" s="7"/>
      <c r="J1194" s="7" t="s">
        <v>1811</v>
      </c>
      <c r="K1194" s="7"/>
      <c r="L1194" s="4"/>
      <c r="M1194" s="4"/>
      <c r="N1194" s="4"/>
      <c r="O1194" s="4"/>
      <c r="P1194" s="4"/>
      <c r="Q1194" s="4"/>
      <c r="R1194" s="4"/>
      <c r="S1194" s="4"/>
      <c r="T1194" s="4"/>
    </row>
    <row r="1195">
      <c r="A1195" s="7" t="s">
        <v>1337</v>
      </c>
      <c r="B1195" s="7" t="s">
        <v>1899</v>
      </c>
      <c r="C1195" s="7" t="s">
        <v>1975</v>
      </c>
      <c r="D1195" s="7" t="s">
        <v>1811</v>
      </c>
      <c r="E1195" s="7" t="s">
        <v>1811</v>
      </c>
      <c r="F1195" s="7" t="s">
        <v>1811</v>
      </c>
      <c r="G1195" s="7" t="s">
        <v>1818</v>
      </c>
      <c r="H1195" s="7" t="s">
        <v>2382</v>
      </c>
      <c r="I1195" s="7"/>
      <c r="J1195" s="7" t="s">
        <v>1811</v>
      </c>
      <c r="K1195" s="7"/>
      <c r="L1195" s="4"/>
      <c r="M1195" s="4"/>
      <c r="N1195" s="4"/>
      <c r="O1195" s="4"/>
      <c r="P1195" s="4"/>
      <c r="Q1195" s="4"/>
      <c r="R1195" s="4"/>
      <c r="S1195" s="4"/>
      <c r="T1195" s="4"/>
    </row>
    <row r="1196">
      <c r="A1196" s="7" t="s">
        <v>1338</v>
      </c>
      <c r="B1196" s="7" t="s">
        <v>1863</v>
      </c>
      <c r="C1196" s="7" t="s">
        <v>2387</v>
      </c>
      <c r="D1196" s="7" t="s">
        <v>1811</v>
      </c>
      <c r="E1196" s="7" t="s">
        <v>1811</v>
      </c>
      <c r="F1196" s="7" t="s">
        <v>1811</v>
      </c>
      <c r="G1196" s="7" t="s">
        <v>1818</v>
      </c>
      <c r="H1196" s="7" t="s">
        <v>2388</v>
      </c>
      <c r="I1196" s="7"/>
      <c r="J1196" s="7" t="s">
        <v>1811</v>
      </c>
      <c r="K1196" s="7"/>
      <c r="L1196" s="4"/>
      <c r="M1196" s="4"/>
      <c r="N1196" s="4"/>
      <c r="O1196" s="4"/>
      <c r="P1196" s="4"/>
      <c r="Q1196" s="4"/>
      <c r="R1196" s="4"/>
      <c r="S1196" s="4"/>
      <c r="T1196" s="4"/>
    </row>
    <row r="1197">
      <c r="A1197" s="7" t="s">
        <v>1339</v>
      </c>
      <c r="B1197" s="7" t="s">
        <v>1865</v>
      </c>
      <c r="C1197" s="7" t="s">
        <v>1867</v>
      </c>
      <c r="D1197" s="7" t="s">
        <v>1811</v>
      </c>
      <c r="E1197" s="7" t="s">
        <v>1811</v>
      </c>
      <c r="F1197" s="7" t="s">
        <v>1811</v>
      </c>
      <c r="G1197" s="7" t="s">
        <v>1818</v>
      </c>
      <c r="H1197" s="7" t="s">
        <v>2388</v>
      </c>
      <c r="I1197" s="7"/>
      <c r="J1197" s="7" t="s">
        <v>1811</v>
      </c>
      <c r="K1197" s="7"/>
      <c r="L1197" s="4"/>
      <c r="M1197" s="4"/>
      <c r="N1197" s="4"/>
      <c r="O1197" s="4"/>
      <c r="P1197" s="4"/>
      <c r="Q1197" s="4"/>
      <c r="R1197" s="4"/>
      <c r="S1197" s="4"/>
      <c r="T1197" s="4"/>
    </row>
    <row r="1198">
      <c r="A1198" s="7" t="s">
        <v>1340</v>
      </c>
      <c r="B1198" s="7" t="s">
        <v>1870</v>
      </c>
      <c r="C1198" s="7" t="s">
        <v>1969</v>
      </c>
      <c r="D1198" s="7" t="s">
        <v>1811</v>
      </c>
      <c r="E1198" s="7" t="s">
        <v>1811</v>
      </c>
      <c r="F1198" s="7" t="s">
        <v>1811</v>
      </c>
      <c r="G1198" s="7" t="s">
        <v>1818</v>
      </c>
      <c r="H1198" s="7" t="s">
        <v>2388</v>
      </c>
      <c r="I1198" s="7"/>
      <c r="J1198" s="7" t="s">
        <v>1811</v>
      </c>
      <c r="K1198" s="7"/>
      <c r="L1198" s="4"/>
      <c r="M1198" s="4"/>
      <c r="N1198" s="4"/>
      <c r="O1198" s="4"/>
      <c r="P1198" s="4"/>
      <c r="Q1198" s="4"/>
      <c r="R1198" s="4"/>
      <c r="S1198" s="4"/>
      <c r="T1198" s="4"/>
    </row>
    <row r="1199">
      <c r="A1199" s="7" t="s">
        <v>1341</v>
      </c>
      <c r="B1199" s="7" t="s">
        <v>1891</v>
      </c>
      <c r="C1199" s="7" t="s">
        <v>2389</v>
      </c>
      <c r="D1199" s="7" t="s">
        <v>1811</v>
      </c>
      <c r="E1199" s="7" t="s">
        <v>1811</v>
      </c>
      <c r="F1199" s="7" t="s">
        <v>1811</v>
      </c>
      <c r="G1199" s="7" t="s">
        <v>1818</v>
      </c>
      <c r="H1199" s="7" t="s">
        <v>2388</v>
      </c>
      <c r="I1199" s="7"/>
      <c r="J1199" s="7" t="s">
        <v>1811</v>
      </c>
      <c r="K1199" s="7"/>
      <c r="L1199" s="4"/>
      <c r="M1199" s="4"/>
      <c r="N1199" s="4"/>
      <c r="O1199" s="4"/>
      <c r="P1199" s="4"/>
      <c r="Q1199" s="4"/>
      <c r="R1199" s="4"/>
      <c r="S1199" s="4"/>
      <c r="T1199" s="4"/>
    </row>
    <row r="1200">
      <c r="A1200" s="7" t="s">
        <v>1342</v>
      </c>
      <c r="B1200" s="7" t="s">
        <v>1893</v>
      </c>
      <c r="C1200" s="7" t="s">
        <v>1972</v>
      </c>
      <c r="D1200" s="7" t="s">
        <v>1811</v>
      </c>
      <c r="E1200" s="7" t="s">
        <v>1811</v>
      </c>
      <c r="F1200" s="7" t="s">
        <v>1811</v>
      </c>
      <c r="G1200" s="7" t="s">
        <v>1818</v>
      </c>
      <c r="H1200" s="7" t="s">
        <v>2388</v>
      </c>
      <c r="I1200" s="7"/>
      <c r="J1200" s="7" t="s">
        <v>1811</v>
      </c>
      <c r="K1200" s="7"/>
      <c r="L1200" s="4"/>
      <c r="M1200" s="4"/>
      <c r="N1200" s="4"/>
      <c r="O1200" s="4"/>
      <c r="P1200" s="4"/>
      <c r="Q1200" s="4"/>
      <c r="R1200" s="4"/>
      <c r="S1200" s="4"/>
      <c r="T1200" s="4"/>
    </row>
    <row r="1201">
      <c r="A1201" s="7" t="s">
        <v>1343</v>
      </c>
      <c r="B1201" s="7" t="s">
        <v>1877</v>
      </c>
      <c r="C1201" s="7" t="s">
        <v>1934</v>
      </c>
      <c r="D1201" s="7" t="s">
        <v>1811</v>
      </c>
      <c r="E1201" s="7" t="s">
        <v>1811</v>
      </c>
      <c r="F1201" s="7" t="s">
        <v>1811</v>
      </c>
      <c r="G1201" s="7" t="s">
        <v>1818</v>
      </c>
      <c r="H1201" s="7" t="s">
        <v>2388</v>
      </c>
      <c r="I1201" s="7"/>
      <c r="J1201" s="7" t="s">
        <v>1811</v>
      </c>
      <c r="K1201" s="7"/>
      <c r="L1201" s="4"/>
      <c r="M1201" s="4"/>
      <c r="N1201" s="4"/>
      <c r="O1201" s="4"/>
      <c r="P1201" s="4"/>
      <c r="Q1201" s="4"/>
      <c r="R1201" s="4"/>
      <c r="S1201" s="4"/>
      <c r="T1201" s="4"/>
    </row>
    <row r="1202">
      <c r="A1202" s="7" t="s">
        <v>1344</v>
      </c>
      <c r="B1202" s="7" t="s">
        <v>1809</v>
      </c>
      <c r="C1202" s="7" t="s">
        <v>1847</v>
      </c>
      <c r="D1202" s="7" t="s">
        <v>1811</v>
      </c>
      <c r="E1202" s="7" t="s">
        <v>1811</v>
      </c>
      <c r="F1202" s="7" t="s">
        <v>1811</v>
      </c>
      <c r="G1202" s="7" t="s">
        <v>1812</v>
      </c>
      <c r="H1202" s="7" t="s">
        <v>2390</v>
      </c>
      <c r="I1202" s="7"/>
      <c r="J1202" s="7" t="s">
        <v>1811</v>
      </c>
      <c r="K1202" s="7"/>
      <c r="L1202" s="4"/>
      <c r="M1202" s="4"/>
      <c r="N1202" s="4"/>
      <c r="O1202" s="4"/>
      <c r="P1202" s="4"/>
      <c r="Q1202" s="4"/>
      <c r="R1202" s="4"/>
      <c r="S1202" s="4"/>
      <c r="T1202" s="4"/>
    </row>
    <row r="1203">
      <c r="A1203" s="7" t="s">
        <v>1345</v>
      </c>
      <c r="B1203" s="7" t="s">
        <v>1870</v>
      </c>
      <c r="C1203" s="7" t="s">
        <v>1890</v>
      </c>
      <c r="D1203" s="7" t="s">
        <v>1817</v>
      </c>
      <c r="E1203" s="7" t="s">
        <v>1811</v>
      </c>
      <c r="F1203" s="7" t="s">
        <v>1817</v>
      </c>
      <c r="G1203" s="7" t="s">
        <v>1827</v>
      </c>
      <c r="H1203" s="7" t="s">
        <v>2391</v>
      </c>
      <c r="I1203" s="7"/>
      <c r="J1203" s="7" t="s">
        <v>1811</v>
      </c>
      <c r="K1203" s="7"/>
      <c r="L1203" s="4"/>
      <c r="M1203" s="4"/>
      <c r="N1203" s="4"/>
      <c r="O1203" s="4"/>
      <c r="P1203" s="4"/>
      <c r="Q1203" s="4"/>
      <c r="R1203" s="4"/>
      <c r="S1203" s="4"/>
      <c r="T1203" s="4"/>
    </row>
    <row r="1204">
      <c r="A1204" s="7" t="s">
        <v>1346</v>
      </c>
      <c r="B1204" s="7" t="s">
        <v>1893</v>
      </c>
      <c r="C1204" s="7" t="s">
        <v>2005</v>
      </c>
      <c r="D1204" s="7" t="s">
        <v>1817</v>
      </c>
      <c r="E1204" s="7" t="s">
        <v>1817</v>
      </c>
      <c r="F1204" s="7" t="s">
        <v>1811</v>
      </c>
      <c r="G1204" s="7" t="s">
        <v>1818</v>
      </c>
      <c r="H1204" s="7" t="s">
        <v>2392</v>
      </c>
      <c r="I1204" s="7"/>
      <c r="J1204" s="7" t="s">
        <v>1811</v>
      </c>
      <c r="K1204" s="7"/>
      <c r="L1204" s="4"/>
      <c r="M1204" s="4"/>
      <c r="N1204" s="4"/>
      <c r="O1204" s="4"/>
      <c r="P1204" s="4"/>
      <c r="Q1204" s="4"/>
      <c r="R1204" s="4"/>
      <c r="S1204" s="4"/>
      <c r="T1204" s="4"/>
    </row>
    <row r="1205">
      <c r="A1205" s="7" t="s">
        <v>1347</v>
      </c>
      <c r="B1205" s="7" t="s">
        <v>1877</v>
      </c>
      <c r="C1205" s="7" t="s">
        <v>2007</v>
      </c>
      <c r="D1205" s="7" t="s">
        <v>1817</v>
      </c>
      <c r="E1205" s="7" t="s">
        <v>1811</v>
      </c>
      <c r="F1205" s="7" t="s">
        <v>1811</v>
      </c>
      <c r="G1205" s="7" t="s">
        <v>1818</v>
      </c>
      <c r="H1205" s="7" t="s">
        <v>2392</v>
      </c>
      <c r="I1205" s="7"/>
      <c r="J1205" s="7" t="s">
        <v>1811</v>
      </c>
      <c r="K1205" s="7"/>
      <c r="L1205" s="4"/>
      <c r="M1205" s="4"/>
      <c r="N1205" s="4"/>
      <c r="O1205" s="4"/>
      <c r="P1205" s="4"/>
      <c r="Q1205" s="4"/>
      <c r="R1205" s="4"/>
      <c r="S1205" s="4"/>
      <c r="T1205" s="4"/>
    </row>
    <row r="1206">
      <c r="A1206" s="7" t="s">
        <v>1348</v>
      </c>
      <c r="B1206" s="7" t="s">
        <v>1809</v>
      </c>
      <c r="C1206" s="7" t="s">
        <v>2016</v>
      </c>
      <c r="D1206" s="7" t="s">
        <v>1817</v>
      </c>
      <c r="E1206" s="7" t="s">
        <v>1811</v>
      </c>
      <c r="F1206" s="7" t="s">
        <v>1811</v>
      </c>
      <c r="G1206" s="7" t="s">
        <v>1818</v>
      </c>
      <c r="H1206" s="7" t="s">
        <v>2392</v>
      </c>
      <c r="I1206" s="7"/>
      <c r="J1206" s="7" t="s">
        <v>1811</v>
      </c>
      <c r="K1206" s="7"/>
      <c r="L1206" s="4"/>
      <c r="M1206" s="4"/>
      <c r="N1206" s="4"/>
      <c r="O1206" s="4"/>
      <c r="P1206" s="4"/>
      <c r="Q1206" s="4"/>
      <c r="R1206" s="4"/>
      <c r="S1206" s="4"/>
      <c r="T1206" s="4"/>
    </row>
    <row r="1207">
      <c r="A1207" s="7" t="s">
        <v>1349</v>
      </c>
      <c r="B1207" s="7" t="s">
        <v>1899</v>
      </c>
      <c r="C1207" s="7" t="s">
        <v>1986</v>
      </c>
      <c r="D1207" s="7" t="s">
        <v>1817</v>
      </c>
      <c r="E1207" s="7" t="s">
        <v>1817</v>
      </c>
      <c r="F1207" s="7" t="s">
        <v>1817</v>
      </c>
      <c r="G1207" s="7" t="s">
        <v>1823</v>
      </c>
      <c r="H1207" s="7" t="s">
        <v>2393</v>
      </c>
      <c r="I1207" s="7"/>
      <c r="J1207" s="7" t="s">
        <v>1811</v>
      </c>
      <c r="K1207" s="7"/>
      <c r="L1207" s="4"/>
      <c r="M1207" s="4"/>
      <c r="N1207" s="4"/>
      <c r="O1207" s="4"/>
      <c r="P1207" s="4"/>
      <c r="Q1207" s="4"/>
      <c r="R1207" s="4"/>
      <c r="S1207" s="4"/>
      <c r="T1207" s="4"/>
    </row>
    <row r="1208">
      <c r="A1208" s="7" t="s">
        <v>1350</v>
      </c>
      <c r="B1208" s="7" t="s">
        <v>1899</v>
      </c>
      <c r="C1208" s="7" t="s">
        <v>1986</v>
      </c>
      <c r="D1208" s="7" t="s">
        <v>1817</v>
      </c>
      <c r="E1208" s="7" t="s">
        <v>1817</v>
      </c>
      <c r="F1208" s="7" t="s">
        <v>1817</v>
      </c>
      <c r="G1208" s="7" t="s">
        <v>1823</v>
      </c>
      <c r="H1208" s="7" t="s">
        <v>2393</v>
      </c>
      <c r="I1208" s="7"/>
      <c r="J1208" s="7" t="s">
        <v>1811</v>
      </c>
      <c r="K1208" s="7"/>
      <c r="L1208" s="4"/>
      <c r="M1208" s="4"/>
      <c r="N1208" s="4"/>
      <c r="O1208" s="4"/>
      <c r="P1208" s="4"/>
      <c r="Q1208" s="4"/>
      <c r="R1208" s="4"/>
      <c r="S1208" s="4"/>
      <c r="T1208" s="4"/>
    </row>
    <row r="1209">
      <c r="A1209" s="7" t="s">
        <v>1351</v>
      </c>
      <c r="B1209" s="7" t="s">
        <v>1899</v>
      </c>
      <c r="C1209" s="7" t="s">
        <v>1986</v>
      </c>
      <c r="D1209" s="7" t="s">
        <v>1817</v>
      </c>
      <c r="E1209" s="7" t="s">
        <v>1817</v>
      </c>
      <c r="F1209" s="7" t="s">
        <v>1817</v>
      </c>
      <c r="G1209" s="7" t="s">
        <v>1823</v>
      </c>
      <c r="H1209" s="7" t="s">
        <v>2393</v>
      </c>
      <c r="I1209" s="7"/>
      <c r="J1209" s="7" t="s">
        <v>1811</v>
      </c>
      <c r="K1209" s="7"/>
      <c r="L1209" s="4"/>
      <c r="M1209" s="4"/>
      <c r="N1209" s="4"/>
      <c r="O1209" s="4"/>
      <c r="P1209" s="4"/>
      <c r="Q1209" s="4"/>
      <c r="R1209" s="4"/>
      <c r="S1209" s="4"/>
      <c r="T1209" s="4"/>
    </row>
    <row r="1210">
      <c r="A1210" s="7" t="s">
        <v>1352</v>
      </c>
      <c r="B1210" s="7" t="s">
        <v>1899</v>
      </c>
      <c r="C1210" s="7" t="s">
        <v>1986</v>
      </c>
      <c r="D1210" s="7" t="s">
        <v>1817</v>
      </c>
      <c r="E1210" s="7" t="s">
        <v>1817</v>
      </c>
      <c r="F1210" s="7" t="s">
        <v>1817</v>
      </c>
      <c r="G1210" s="7" t="s">
        <v>1823</v>
      </c>
      <c r="H1210" s="7" t="s">
        <v>2393</v>
      </c>
      <c r="I1210" s="7"/>
      <c r="J1210" s="7" t="s">
        <v>1811</v>
      </c>
      <c r="K1210" s="7"/>
      <c r="L1210" s="4"/>
      <c r="M1210" s="4"/>
      <c r="N1210" s="4"/>
      <c r="O1210" s="4"/>
      <c r="P1210" s="4"/>
      <c r="Q1210" s="4"/>
      <c r="R1210" s="4"/>
      <c r="S1210" s="4"/>
      <c r="T1210" s="4"/>
    </row>
    <row r="1211">
      <c r="A1211" s="7" t="s">
        <v>1353</v>
      </c>
      <c r="B1211" s="7" t="s">
        <v>1899</v>
      </c>
      <c r="C1211" s="7" t="s">
        <v>1986</v>
      </c>
      <c r="D1211" s="7" t="s">
        <v>1817</v>
      </c>
      <c r="E1211" s="7" t="s">
        <v>1817</v>
      </c>
      <c r="F1211" s="7" t="s">
        <v>1817</v>
      </c>
      <c r="G1211" s="7" t="s">
        <v>1823</v>
      </c>
      <c r="H1211" s="7" t="s">
        <v>2393</v>
      </c>
      <c r="I1211" s="7"/>
      <c r="J1211" s="7" t="s">
        <v>1811</v>
      </c>
      <c r="K1211" s="7"/>
      <c r="L1211" s="4"/>
      <c r="M1211" s="4"/>
      <c r="N1211" s="4"/>
      <c r="O1211" s="4"/>
      <c r="P1211" s="4"/>
      <c r="Q1211" s="4"/>
      <c r="R1211" s="4"/>
      <c r="S1211" s="4"/>
      <c r="T1211" s="4"/>
    </row>
    <row r="1212">
      <c r="A1212" s="7" t="s">
        <v>1354</v>
      </c>
      <c r="B1212" s="7" t="s">
        <v>1899</v>
      </c>
      <c r="C1212" s="7" t="s">
        <v>1986</v>
      </c>
      <c r="D1212" s="7" t="s">
        <v>1817</v>
      </c>
      <c r="E1212" s="7" t="s">
        <v>1817</v>
      </c>
      <c r="F1212" s="7" t="s">
        <v>1817</v>
      </c>
      <c r="G1212" s="7" t="s">
        <v>1823</v>
      </c>
      <c r="H1212" s="7" t="s">
        <v>2393</v>
      </c>
      <c r="I1212" s="7"/>
      <c r="J1212" s="7" t="s">
        <v>1811</v>
      </c>
      <c r="K1212" s="7"/>
      <c r="L1212" s="4"/>
      <c r="M1212" s="4"/>
      <c r="N1212" s="4"/>
      <c r="O1212" s="4"/>
      <c r="P1212" s="4"/>
      <c r="Q1212" s="4"/>
      <c r="R1212" s="4"/>
      <c r="S1212" s="4"/>
      <c r="T1212" s="4"/>
    </row>
    <row r="1213">
      <c r="A1213" s="7" t="s">
        <v>1355</v>
      </c>
      <c r="B1213" s="7" t="s">
        <v>1893</v>
      </c>
      <c r="C1213" s="7" t="s">
        <v>1894</v>
      </c>
      <c r="D1213" s="7" t="s">
        <v>1811</v>
      </c>
      <c r="E1213" s="7" t="s">
        <v>1811</v>
      </c>
      <c r="F1213" s="7" t="s">
        <v>1811</v>
      </c>
      <c r="G1213" s="7" t="s">
        <v>1812</v>
      </c>
      <c r="H1213" s="7" t="s">
        <v>2394</v>
      </c>
      <c r="I1213" s="7"/>
      <c r="J1213" s="7" t="s">
        <v>1811</v>
      </c>
      <c r="K1213" s="7"/>
      <c r="L1213" s="4"/>
      <c r="M1213" s="4"/>
      <c r="N1213" s="4"/>
      <c r="O1213" s="4"/>
      <c r="P1213" s="4"/>
      <c r="Q1213" s="4"/>
      <c r="R1213" s="4"/>
      <c r="S1213" s="4"/>
      <c r="T1213" s="4"/>
    </row>
    <row r="1214">
      <c r="A1214" s="7" t="s">
        <v>1356</v>
      </c>
      <c r="B1214" s="7" t="s">
        <v>1877</v>
      </c>
      <c r="C1214" s="7" t="s">
        <v>2354</v>
      </c>
      <c r="D1214" s="7" t="s">
        <v>1811</v>
      </c>
      <c r="E1214" s="7" t="s">
        <v>1811</v>
      </c>
      <c r="F1214" s="7" t="s">
        <v>1811</v>
      </c>
      <c r="G1214" s="7" t="s">
        <v>1812</v>
      </c>
      <c r="H1214" s="7" t="s">
        <v>2394</v>
      </c>
      <c r="I1214" s="7" t="s">
        <v>1814</v>
      </c>
      <c r="J1214" s="7" t="s">
        <v>1811</v>
      </c>
      <c r="K1214" s="7"/>
      <c r="L1214" s="4"/>
      <c r="M1214" s="4"/>
      <c r="N1214" s="4"/>
      <c r="O1214" s="4"/>
      <c r="P1214" s="4"/>
      <c r="Q1214" s="4"/>
      <c r="R1214" s="4"/>
      <c r="S1214" s="4"/>
      <c r="T1214" s="4"/>
    </row>
    <row r="1215">
      <c r="A1215" s="7" t="s">
        <v>1357</v>
      </c>
      <c r="B1215" s="7" t="s">
        <v>1899</v>
      </c>
      <c r="C1215" s="7" t="s">
        <v>1902</v>
      </c>
      <c r="D1215" s="7" t="s">
        <v>1817</v>
      </c>
      <c r="E1215" s="7" t="s">
        <v>1811</v>
      </c>
      <c r="F1215" s="7" t="s">
        <v>1811</v>
      </c>
      <c r="G1215" s="7" t="s">
        <v>1812</v>
      </c>
      <c r="H1215" s="7" t="s">
        <v>2394</v>
      </c>
      <c r="I1215" s="7"/>
      <c r="J1215" s="7" t="s">
        <v>1811</v>
      </c>
      <c r="K1215" s="7"/>
      <c r="L1215" s="4"/>
      <c r="M1215" s="4"/>
      <c r="N1215" s="4"/>
      <c r="O1215" s="4"/>
      <c r="P1215" s="4"/>
      <c r="Q1215" s="4"/>
      <c r="R1215" s="4"/>
      <c r="S1215" s="4"/>
      <c r="T1215" s="4"/>
    </row>
    <row r="1216">
      <c r="A1216" s="7" t="s">
        <v>1358</v>
      </c>
      <c r="B1216" s="7" t="s">
        <v>1899</v>
      </c>
      <c r="C1216" s="7" t="s">
        <v>2395</v>
      </c>
      <c r="D1216" s="7" t="s">
        <v>1817</v>
      </c>
      <c r="E1216" s="7" t="s">
        <v>1817</v>
      </c>
      <c r="F1216" s="7" t="s">
        <v>1817</v>
      </c>
      <c r="G1216" s="7" t="s">
        <v>1827</v>
      </c>
      <c r="H1216" s="7" t="s">
        <v>2396</v>
      </c>
      <c r="I1216" s="7"/>
      <c r="J1216" s="7" t="s">
        <v>1811</v>
      </c>
      <c r="K1216" s="7"/>
      <c r="L1216" s="4"/>
      <c r="M1216" s="4"/>
      <c r="N1216" s="4"/>
      <c r="O1216" s="4"/>
      <c r="P1216" s="4"/>
      <c r="Q1216" s="4"/>
      <c r="R1216" s="4"/>
      <c r="S1216" s="4"/>
      <c r="T1216" s="4"/>
    </row>
    <row r="1217">
      <c r="A1217" s="7" t="s">
        <v>1359</v>
      </c>
      <c r="B1217" s="7" t="s">
        <v>1899</v>
      </c>
      <c r="C1217" s="7" t="s">
        <v>2395</v>
      </c>
      <c r="D1217" s="7" t="s">
        <v>1817</v>
      </c>
      <c r="E1217" s="7" t="s">
        <v>1817</v>
      </c>
      <c r="F1217" s="7" t="s">
        <v>1817</v>
      </c>
      <c r="G1217" s="7" t="s">
        <v>1827</v>
      </c>
      <c r="H1217" s="7" t="s">
        <v>2396</v>
      </c>
      <c r="I1217" s="7"/>
      <c r="J1217" s="7" t="s">
        <v>1811</v>
      </c>
      <c r="K1217" s="7"/>
      <c r="L1217" s="4"/>
      <c r="M1217" s="4"/>
      <c r="N1217" s="4"/>
      <c r="O1217" s="4"/>
      <c r="P1217" s="4"/>
      <c r="Q1217" s="4"/>
      <c r="R1217" s="4"/>
      <c r="S1217" s="4"/>
      <c r="T1217" s="4"/>
    </row>
    <row r="1218">
      <c r="A1218" s="7" t="s">
        <v>1360</v>
      </c>
      <c r="B1218" s="7" t="s">
        <v>1899</v>
      </c>
      <c r="C1218" s="7" t="s">
        <v>2395</v>
      </c>
      <c r="D1218" s="7" t="s">
        <v>1817</v>
      </c>
      <c r="E1218" s="7" t="s">
        <v>1817</v>
      </c>
      <c r="F1218" s="7" t="s">
        <v>1817</v>
      </c>
      <c r="G1218" s="7" t="s">
        <v>1827</v>
      </c>
      <c r="H1218" s="7" t="s">
        <v>2396</v>
      </c>
      <c r="I1218" s="7"/>
      <c r="J1218" s="7" t="s">
        <v>1811</v>
      </c>
      <c r="K1218" s="7"/>
      <c r="L1218" s="4"/>
      <c r="M1218" s="4"/>
      <c r="N1218" s="4"/>
      <c r="O1218" s="4"/>
      <c r="P1218" s="4"/>
      <c r="Q1218" s="4"/>
      <c r="R1218" s="4"/>
      <c r="S1218" s="4"/>
      <c r="T1218" s="4"/>
    </row>
    <row r="1219">
      <c r="A1219" s="7" t="s">
        <v>1361</v>
      </c>
      <c r="B1219" s="7" t="s">
        <v>1899</v>
      </c>
      <c r="C1219" s="7" t="s">
        <v>2395</v>
      </c>
      <c r="D1219" s="7" t="s">
        <v>1817</v>
      </c>
      <c r="E1219" s="7" t="s">
        <v>1817</v>
      </c>
      <c r="F1219" s="7" t="s">
        <v>1817</v>
      </c>
      <c r="G1219" s="7" t="s">
        <v>1827</v>
      </c>
      <c r="H1219" s="7" t="s">
        <v>2396</v>
      </c>
      <c r="I1219" s="7"/>
      <c r="J1219" s="7" t="s">
        <v>1811</v>
      </c>
      <c r="K1219" s="7"/>
      <c r="L1219" s="4"/>
      <c r="M1219" s="4"/>
      <c r="N1219" s="4"/>
      <c r="O1219" s="4"/>
      <c r="P1219" s="4"/>
      <c r="Q1219" s="4"/>
      <c r="R1219" s="4"/>
      <c r="S1219" s="4"/>
      <c r="T1219" s="4"/>
    </row>
    <row r="1220">
      <c r="A1220" s="7" t="s">
        <v>1362</v>
      </c>
      <c r="B1220" s="7" t="s">
        <v>1899</v>
      </c>
      <c r="C1220" s="7" t="s">
        <v>2395</v>
      </c>
      <c r="D1220" s="7" t="s">
        <v>1817</v>
      </c>
      <c r="E1220" s="7" t="s">
        <v>1817</v>
      </c>
      <c r="F1220" s="7" t="s">
        <v>1817</v>
      </c>
      <c r="G1220" s="7" t="s">
        <v>1827</v>
      </c>
      <c r="H1220" s="7" t="s">
        <v>2396</v>
      </c>
      <c r="I1220" s="7"/>
      <c r="J1220" s="7" t="s">
        <v>1811</v>
      </c>
      <c r="K1220" s="7"/>
      <c r="L1220" s="4"/>
      <c r="M1220" s="4"/>
      <c r="N1220" s="4"/>
      <c r="O1220" s="4"/>
      <c r="P1220" s="4"/>
      <c r="Q1220" s="4"/>
      <c r="R1220" s="4"/>
      <c r="S1220" s="4"/>
      <c r="T1220" s="4"/>
    </row>
    <row r="1221">
      <c r="A1221" s="7" t="s">
        <v>1363</v>
      </c>
      <c r="B1221" s="7" t="s">
        <v>1899</v>
      </c>
      <c r="C1221" s="7" t="s">
        <v>2395</v>
      </c>
      <c r="D1221" s="7" t="s">
        <v>1817</v>
      </c>
      <c r="E1221" s="7" t="s">
        <v>1817</v>
      </c>
      <c r="F1221" s="7" t="s">
        <v>1817</v>
      </c>
      <c r="G1221" s="7" t="s">
        <v>1827</v>
      </c>
      <c r="H1221" s="7" t="s">
        <v>2396</v>
      </c>
      <c r="I1221" s="7"/>
      <c r="J1221" s="7" t="s">
        <v>1811</v>
      </c>
      <c r="K1221" s="7"/>
      <c r="L1221" s="4"/>
      <c r="M1221" s="4"/>
      <c r="N1221" s="4"/>
      <c r="O1221" s="4"/>
      <c r="P1221" s="4"/>
      <c r="Q1221" s="4"/>
      <c r="R1221" s="4"/>
      <c r="S1221" s="4"/>
      <c r="T1221" s="4"/>
    </row>
    <row r="1222">
      <c r="A1222" s="7" t="s">
        <v>1364</v>
      </c>
      <c r="B1222" s="7" t="s">
        <v>1899</v>
      </c>
      <c r="C1222" s="7" t="s">
        <v>2395</v>
      </c>
      <c r="D1222" s="7" t="s">
        <v>1817</v>
      </c>
      <c r="E1222" s="7" t="s">
        <v>1817</v>
      </c>
      <c r="F1222" s="7" t="s">
        <v>1817</v>
      </c>
      <c r="G1222" s="7" t="s">
        <v>1827</v>
      </c>
      <c r="H1222" s="7" t="s">
        <v>2396</v>
      </c>
      <c r="I1222" s="7"/>
      <c r="J1222" s="7" t="s">
        <v>1811</v>
      </c>
      <c r="K1222" s="7"/>
      <c r="L1222" s="4"/>
      <c r="M1222" s="4"/>
      <c r="N1222" s="4"/>
      <c r="O1222" s="4"/>
      <c r="P1222" s="4"/>
      <c r="Q1222" s="4"/>
      <c r="R1222" s="4"/>
      <c r="S1222" s="4"/>
      <c r="T1222" s="4"/>
    </row>
    <row r="1223">
      <c r="A1223" s="7" t="s">
        <v>1365</v>
      </c>
      <c r="B1223" s="7" t="s">
        <v>1899</v>
      </c>
      <c r="C1223" s="7" t="s">
        <v>2395</v>
      </c>
      <c r="D1223" s="7" t="s">
        <v>1817</v>
      </c>
      <c r="E1223" s="7" t="s">
        <v>1817</v>
      </c>
      <c r="F1223" s="7" t="s">
        <v>1817</v>
      </c>
      <c r="G1223" s="7" t="s">
        <v>1827</v>
      </c>
      <c r="H1223" s="7" t="s">
        <v>2396</v>
      </c>
      <c r="I1223" s="7"/>
      <c r="J1223" s="7" t="s">
        <v>1811</v>
      </c>
      <c r="K1223" s="7"/>
      <c r="L1223" s="4"/>
      <c r="M1223" s="4"/>
      <c r="N1223" s="4"/>
      <c r="O1223" s="4"/>
      <c r="P1223" s="4"/>
      <c r="Q1223" s="4"/>
      <c r="R1223" s="4"/>
      <c r="S1223" s="4"/>
      <c r="T1223" s="4"/>
    </row>
    <row r="1224">
      <c r="A1224" s="7" t="s">
        <v>1366</v>
      </c>
      <c r="B1224" s="7" t="s">
        <v>1899</v>
      </c>
      <c r="C1224" s="7" t="s">
        <v>2395</v>
      </c>
      <c r="D1224" s="7" t="s">
        <v>1817</v>
      </c>
      <c r="E1224" s="7" t="s">
        <v>1811</v>
      </c>
      <c r="F1224" s="7" t="s">
        <v>1817</v>
      </c>
      <c r="G1224" s="7" t="s">
        <v>1827</v>
      </c>
      <c r="H1224" s="7" t="s">
        <v>2396</v>
      </c>
      <c r="I1224" s="7"/>
      <c r="J1224" s="7" t="s">
        <v>1811</v>
      </c>
      <c r="K1224" s="7"/>
      <c r="L1224" s="4"/>
      <c r="M1224" s="4"/>
      <c r="N1224" s="4"/>
      <c r="O1224" s="4"/>
      <c r="P1224" s="4"/>
      <c r="Q1224" s="4"/>
      <c r="R1224" s="4"/>
      <c r="S1224" s="4"/>
      <c r="T1224" s="4"/>
    </row>
    <row r="1225">
      <c r="A1225" s="7" t="s">
        <v>1367</v>
      </c>
      <c r="B1225" s="7" t="s">
        <v>1899</v>
      </c>
      <c r="C1225" s="7" t="s">
        <v>2395</v>
      </c>
      <c r="D1225" s="7" t="s">
        <v>1817</v>
      </c>
      <c r="E1225" s="7" t="s">
        <v>1811</v>
      </c>
      <c r="F1225" s="7" t="s">
        <v>1817</v>
      </c>
      <c r="G1225" s="7" t="s">
        <v>1827</v>
      </c>
      <c r="H1225" s="7" t="s">
        <v>2396</v>
      </c>
      <c r="I1225" s="7"/>
      <c r="J1225" s="7" t="s">
        <v>1811</v>
      </c>
      <c r="K1225" s="7"/>
      <c r="L1225" s="4"/>
      <c r="M1225" s="4"/>
      <c r="N1225" s="4"/>
      <c r="O1225" s="4"/>
      <c r="P1225" s="4"/>
      <c r="Q1225" s="4"/>
      <c r="R1225" s="4"/>
      <c r="S1225" s="4"/>
      <c r="T1225" s="4"/>
    </row>
    <row r="1226">
      <c r="A1226" s="7" t="s">
        <v>1368</v>
      </c>
      <c r="B1226" s="7" t="s">
        <v>1899</v>
      </c>
      <c r="C1226" s="7" t="s">
        <v>2395</v>
      </c>
      <c r="D1226" s="7" t="s">
        <v>1817</v>
      </c>
      <c r="E1226" s="7" t="s">
        <v>1817</v>
      </c>
      <c r="F1226" s="7" t="s">
        <v>1817</v>
      </c>
      <c r="G1226" s="7" t="s">
        <v>1827</v>
      </c>
      <c r="H1226" s="7" t="s">
        <v>2396</v>
      </c>
      <c r="I1226" s="7"/>
      <c r="J1226" s="7" t="s">
        <v>1811</v>
      </c>
      <c r="K1226" s="7"/>
      <c r="L1226" s="4"/>
      <c r="M1226" s="4"/>
      <c r="N1226" s="4"/>
      <c r="O1226" s="4"/>
      <c r="P1226" s="4"/>
      <c r="Q1226" s="4"/>
      <c r="R1226" s="4"/>
      <c r="S1226" s="4"/>
      <c r="T1226" s="4"/>
    </row>
    <row r="1227">
      <c r="A1227" s="7" t="s">
        <v>1369</v>
      </c>
      <c r="B1227" s="7" t="s">
        <v>1809</v>
      </c>
      <c r="C1227" s="7" t="s">
        <v>1810</v>
      </c>
      <c r="D1227" s="7" t="s">
        <v>1817</v>
      </c>
      <c r="E1227" s="7" t="s">
        <v>1811</v>
      </c>
      <c r="F1227" s="7" t="s">
        <v>1811</v>
      </c>
      <c r="G1227" s="7" t="s">
        <v>1812</v>
      </c>
      <c r="H1227" s="7" t="s">
        <v>2397</v>
      </c>
      <c r="I1227" s="7" t="s">
        <v>1814</v>
      </c>
      <c r="J1227" s="7" t="s">
        <v>1811</v>
      </c>
      <c r="K1227" s="7"/>
      <c r="L1227" s="4"/>
      <c r="M1227" s="4"/>
      <c r="N1227" s="4"/>
      <c r="O1227" s="4"/>
      <c r="P1227" s="4"/>
      <c r="Q1227" s="4"/>
      <c r="R1227" s="4"/>
      <c r="S1227" s="4"/>
      <c r="T1227" s="4"/>
    </row>
    <row r="1228">
      <c r="A1228" s="7" t="s">
        <v>1370</v>
      </c>
      <c r="B1228" s="7" t="s">
        <v>1809</v>
      </c>
      <c r="C1228" s="7" t="s">
        <v>1898</v>
      </c>
      <c r="D1228" s="7" t="s">
        <v>1817</v>
      </c>
      <c r="E1228" s="7" t="s">
        <v>1811</v>
      </c>
      <c r="F1228" s="7" t="s">
        <v>1811</v>
      </c>
      <c r="G1228" s="7" t="s">
        <v>1812</v>
      </c>
      <c r="H1228" s="7" t="s">
        <v>2397</v>
      </c>
      <c r="I1228" s="7" t="s">
        <v>1814</v>
      </c>
      <c r="J1228" s="7" t="s">
        <v>1811</v>
      </c>
      <c r="K1228" s="7"/>
      <c r="L1228" s="4"/>
      <c r="M1228" s="4"/>
      <c r="N1228" s="4"/>
      <c r="O1228" s="4"/>
      <c r="P1228" s="4"/>
      <c r="Q1228" s="4"/>
      <c r="R1228" s="4"/>
      <c r="S1228" s="4"/>
      <c r="T1228" s="4"/>
    </row>
    <row r="1229">
      <c r="A1229" s="7" t="s">
        <v>1371</v>
      </c>
      <c r="B1229" s="7" t="s">
        <v>1870</v>
      </c>
      <c r="C1229" s="7" t="s">
        <v>1890</v>
      </c>
      <c r="D1229" s="7" t="s">
        <v>1817</v>
      </c>
      <c r="E1229" s="7" t="s">
        <v>1817</v>
      </c>
      <c r="F1229" s="7" t="s">
        <v>1811</v>
      </c>
      <c r="G1229" s="7" t="s">
        <v>1827</v>
      </c>
      <c r="H1229" s="7" t="s">
        <v>2398</v>
      </c>
      <c r="I1229" s="7"/>
      <c r="J1229" s="7" t="s">
        <v>1811</v>
      </c>
      <c r="K1229" s="7"/>
      <c r="L1229" s="4"/>
      <c r="M1229" s="4"/>
      <c r="N1229" s="4"/>
      <c r="O1229" s="4"/>
      <c r="P1229" s="4"/>
      <c r="Q1229" s="4"/>
      <c r="R1229" s="4"/>
      <c r="S1229" s="4"/>
      <c r="T1229" s="4"/>
    </row>
    <row r="1230">
      <c r="A1230" s="7" t="s">
        <v>1372</v>
      </c>
      <c r="B1230" s="7" t="s">
        <v>1891</v>
      </c>
      <c r="C1230" s="7" t="s">
        <v>1988</v>
      </c>
      <c r="D1230" s="7" t="s">
        <v>1817</v>
      </c>
      <c r="E1230" s="7" t="s">
        <v>1817</v>
      </c>
      <c r="F1230" s="7" t="s">
        <v>1811</v>
      </c>
      <c r="G1230" s="7" t="s">
        <v>1827</v>
      </c>
      <c r="H1230" s="7" t="s">
        <v>2398</v>
      </c>
      <c r="I1230" s="7"/>
      <c r="J1230" s="7" t="s">
        <v>1811</v>
      </c>
      <c r="K1230" s="7"/>
      <c r="L1230" s="4"/>
      <c r="M1230" s="4"/>
      <c r="N1230" s="4"/>
      <c r="O1230" s="4"/>
      <c r="P1230" s="4"/>
      <c r="Q1230" s="4"/>
      <c r="R1230" s="4"/>
      <c r="S1230" s="4"/>
      <c r="T1230" s="4"/>
    </row>
    <row r="1231">
      <c r="A1231" s="7" t="s">
        <v>1373</v>
      </c>
      <c r="B1231" s="7" t="s">
        <v>1874</v>
      </c>
      <c r="C1231" s="7" t="s">
        <v>2103</v>
      </c>
      <c r="D1231" s="7" t="s">
        <v>1817</v>
      </c>
      <c r="E1231" s="7" t="s">
        <v>1817</v>
      </c>
      <c r="F1231" s="7" t="s">
        <v>1811</v>
      </c>
      <c r="G1231" s="7" t="s">
        <v>1827</v>
      </c>
      <c r="H1231" s="7" t="s">
        <v>2398</v>
      </c>
      <c r="I1231" s="7"/>
      <c r="J1231" s="7" t="s">
        <v>1811</v>
      </c>
      <c r="K1231" s="7"/>
      <c r="L1231" s="4"/>
      <c r="M1231" s="4"/>
      <c r="N1231" s="4"/>
      <c r="O1231" s="4"/>
      <c r="P1231" s="4"/>
      <c r="Q1231" s="4"/>
      <c r="R1231" s="4"/>
      <c r="S1231" s="4"/>
      <c r="T1231" s="4"/>
    </row>
    <row r="1232">
      <c r="A1232" s="7" t="s">
        <v>1374</v>
      </c>
      <c r="B1232" s="7" t="s">
        <v>1893</v>
      </c>
      <c r="C1232" s="7" t="s">
        <v>1894</v>
      </c>
      <c r="D1232" s="7" t="s">
        <v>1817</v>
      </c>
      <c r="E1232" s="7" t="s">
        <v>1817</v>
      </c>
      <c r="F1232" s="7" t="s">
        <v>1811</v>
      </c>
      <c r="G1232" s="7" t="s">
        <v>1827</v>
      </c>
      <c r="H1232" s="7" t="s">
        <v>2398</v>
      </c>
      <c r="I1232" s="7"/>
      <c r="J1232" s="7" t="s">
        <v>1811</v>
      </c>
      <c r="K1232" s="7"/>
      <c r="L1232" s="4"/>
      <c r="M1232" s="4"/>
      <c r="N1232" s="4"/>
      <c r="O1232" s="4"/>
      <c r="P1232" s="4"/>
      <c r="Q1232" s="4"/>
      <c r="R1232" s="4"/>
      <c r="S1232" s="4"/>
      <c r="T1232" s="4"/>
    </row>
    <row r="1233">
      <c r="A1233" s="7" t="s">
        <v>1375</v>
      </c>
      <c r="B1233" s="7" t="s">
        <v>1877</v>
      </c>
      <c r="C1233" s="7" t="s">
        <v>1934</v>
      </c>
      <c r="D1233" s="7" t="s">
        <v>1817</v>
      </c>
      <c r="E1233" s="7" t="s">
        <v>1817</v>
      </c>
      <c r="F1233" s="7" t="s">
        <v>1811</v>
      </c>
      <c r="G1233" s="7" t="s">
        <v>1827</v>
      </c>
      <c r="H1233" s="7" t="s">
        <v>2398</v>
      </c>
      <c r="I1233" s="7"/>
      <c r="J1233" s="7" t="s">
        <v>1811</v>
      </c>
      <c r="K1233" s="7"/>
      <c r="L1233" s="4"/>
      <c r="M1233" s="4"/>
      <c r="N1233" s="4"/>
      <c r="O1233" s="4"/>
      <c r="P1233" s="4"/>
      <c r="Q1233" s="4"/>
      <c r="R1233" s="4"/>
      <c r="S1233" s="4"/>
      <c r="T1233" s="4"/>
    </row>
    <row r="1234">
      <c r="A1234" s="7" t="s">
        <v>1376</v>
      </c>
      <c r="B1234" s="7" t="s">
        <v>1849</v>
      </c>
      <c r="C1234" s="7" t="s">
        <v>2173</v>
      </c>
      <c r="D1234" s="7" t="s">
        <v>1817</v>
      </c>
      <c r="E1234" s="7" t="s">
        <v>1817</v>
      </c>
      <c r="F1234" s="7" t="s">
        <v>1811</v>
      </c>
      <c r="G1234" s="7" t="s">
        <v>1827</v>
      </c>
      <c r="H1234" s="7" t="s">
        <v>2398</v>
      </c>
      <c r="I1234" s="7"/>
      <c r="J1234" s="7" t="s">
        <v>1811</v>
      </c>
      <c r="K1234" s="7"/>
      <c r="L1234" s="4"/>
      <c r="M1234" s="4"/>
      <c r="N1234" s="4"/>
      <c r="O1234" s="4"/>
      <c r="P1234" s="4"/>
      <c r="Q1234" s="4"/>
      <c r="R1234" s="4"/>
      <c r="S1234" s="4"/>
      <c r="T1234" s="4"/>
    </row>
    <row r="1235">
      <c r="A1235" s="7" t="s">
        <v>1377</v>
      </c>
      <c r="B1235" s="7" t="s">
        <v>1852</v>
      </c>
      <c r="C1235" s="7" t="s">
        <v>1853</v>
      </c>
      <c r="D1235" s="7" t="s">
        <v>1817</v>
      </c>
      <c r="E1235" s="7" t="s">
        <v>1817</v>
      </c>
      <c r="F1235" s="7" t="s">
        <v>1811</v>
      </c>
      <c r="G1235" s="7" t="s">
        <v>1827</v>
      </c>
      <c r="H1235" s="7" t="s">
        <v>2398</v>
      </c>
      <c r="I1235" s="7"/>
      <c r="J1235" s="7" t="s">
        <v>1811</v>
      </c>
      <c r="K1235" s="7"/>
      <c r="L1235" s="4"/>
      <c r="M1235" s="4"/>
      <c r="N1235" s="4"/>
      <c r="O1235" s="4"/>
      <c r="P1235" s="4"/>
      <c r="Q1235" s="4"/>
      <c r="R1235" s="4"/>
      <c r="S1235" s="4"/>
      <c r="T1235" s="4"/>
    </row>
    <row r="1236">
      <c r="A1236" s="7" t="s">
        <v>1378</v>
      </c>
      <c r="B1236" s="7" t="s">
        <v>1882</v>
      </c>
      <c r="C1236" s="7" t="s">
        <v>1897</v>
      </c>
      <c r="D1236" s="7" t="s">
        <v>1817</v>
      </c>
      <c r="E1236" s="7" t="s">
        <v>1817</v>
      </c>
      <c r="F1236" s="7" t="s">
        <v>1811</v>
      </c>
      <c r="G1236" s="7" t="s">
        <v>1827</v>
      </c>
      <c r="H1236" s="7" t="s">
        <v>2398</v>
      </c>
      <c r="I1236" s="7"/>
      <c r="J1236" s="7" t="s">
        <v>1811</v>
      </c>
      <c r="K1236" s="7"/>
      <c r="L1236" s="4"/>
      <c r="M1236" s="4"/>
      <c r="N1236" s="4"/>
      <c r="O1236" s="4"/>
      <c r="P1236" s="4"/>
      <c r="Q1236" s="4"/>
      <c r="R1236" s="4"/>
      <c r="S1236" s="4"/>
      <c r="T1236" s="4"/>
    </row>
    <row r="1237">
      <c r="A1237" s="7" t="s">
        <v>1379</v>
      </c>
      <c r="B1237" s="7" t="s">
        <v>1809</v>
      </c>
      <c r="C1237" s="7" t="s">
        <v>1898</v>
      </c>
      <c r="D1237" s="7" t="s">
        <v>1817</v>
      </c>
      <c r="E1237" s="7" t="s">
        <v>1817</v>
      </c>
      <c r="F1237" s="7" t="s">
        <v>1811</v>
      </c>
      <c r="G1237" s="7" t="s">
        <v>1827</v>
      </c>
      <c r="H1237" s="7" t="s">
        <v>2398</v>
      </c>
      <c r="I1237" s="7"/>
      <c r="J1237" s="7" t="s">
        <v>1811</v>
      </c>
      <c r="K1237" s="7"/>
      <c r="L1237" s="4"/>
      <c r="M1237" s="4"/>
      <c r="N1237" s="4"/>
      <c r="O1237" s="4"/>
      <c r="P1237" s="4"/>
      <c r="Q1237" s="4"/>
      <c r="R1237" s="4"/>
      <c r="S1237" s="4"/>
      <c r="T1237" s="4"/>
    </row>
    <row r="1238">
      <c r="A1238" s="7" t="s">
        <v>1380</v>
      </c>
      <c r="B1238" s="7" t="s">
        <v>1899</v>
      </c>
      <c r="C1238" s="7" t="s">
        <v>2399</v>
      </c>
      <c r="D1238" s="7" t="s">
        <v>1817</v>
      </c>
      <c r="E1238" s="7" t="s">
        <v>1811</v>
      </c>
      <c r="F1238" s="7" t="s">
        <v>1811</v>
      </c>
      <c r="G1238" s="7" t="s">
        <v>1827</v>
      </c>
      <c r="H1238" s="7" t="s">
        <v>2398</v>
      </c>
      <c r="I1238" s="7"/>
      <c r="J1238" s="7" t="s">
        <v>1811</v>
      </c>
      <c r="K1238" s="7"/>
      <c r="L1238" s="4"/>
      <c r="M1238" s="4"/>
      <c r="N1238" s="4"/>
      <c r="O1238" s="4"/>
      <c r="P1238" s="4"/>
      <c r="Q1238" s="4"/>
      <c r="R1238" s="4"/>
      <c r="S1238" s="4"/>
      <c r="T1238" s="4"/>
    </row>
    <row r="1239">
      <c r="A1239" s="7" t="s">
        <v>1381</v>
      </c>
      <c r="B1239" s="7" t="s">
        <v>1899</v>
      </c>
      <c r="C1239" s="7" t="s">
        <v>1901</v>
      </c>
      <c r="D1239" s="7" t="s">
        <v>1817</v>
      </c>
      <c r="E1239" s="7" t="s">
        <v>1817</v>
      </c>
      <c r="F1239" s="7" t="s">
        <v>1811</v>
      </c>
      <c r="G1239" s="7" t="s">
        <v>1827</v>
      </c>
      <c r="H1239" s="7" t="s">
        <v>2398</v>
      </c>
      <c r="I1239" s="7"/>
      <c r="J1239" s="7" t="s">
        <v>1811</v>
      </c>
      <c r="K1239" s="7"/>
      <c r="L1239" s="4"/>
      <c r="M1239" s="4"/>
      <c r="N1239" s="4"/>
      <c r="O1239" s="4"/>
      <c r="P1239" s="4"/>
      <c r="Q1239" s="4"/>
      <c r="R1239" s="4"/>
      <c r="S1239" s="4"/>
      <c r="T1239" s="4"/>
    </row>
    <row r="1240">
      <c r="A1240" s="7" t="s">
        <v>1382</v>
      </c>
      <c r="B1240" s="7" t="s">
        <v>1893</v>
      </c>
      <c r="C1240" s="7" t="s">
        <v>1937</v>
      </c>
      <c r="D1240" s="7" t="s">
        <v>1811</v>
      </c>
      <c r="E1240" s="7" t="s">
        <v>1811</v>
      </c>
      <c r="F1240" s="7" t="s">
        <v>1811</v>
      </c>
      <c r="G1240" s="7" t="s">
        <v>1818</v>
      </c>
      <c r="H1240" s="7" t="s">
        <v>2400</v>
      </c>
      <c r="I1240" s="7"/>
      <c r="J1240" s="7" t="s">
        <v>1811</v>
      </c>
      <c r="K1240" s="7"/>
      <c r="L1240" s="4"/>
      <c r="M1240" s="4"/>
      <c r="N1240" s="4"/>
      <c r="O1240" s="4"/>
      <c r="P1240" s="4"/>
      <c r="Q1240" s="4"/>
      <c r="R1240" s="4"/>
      <c r="S1240" s="4"/>
      <c r="T1240" s="4"/>
    </row>
    <row r="1241">
      <c r="A1241" s="7" t="s">
        <v>1383</v>
      </c>
      <c r="B1241" s="7" t="s">
        <v>1899</v>
      </c>
      <c r="C1241" s="7" t="s">
        <v>2320</v>
      </c>
      <c r="D1241" s="7" t="s">
        <v>1817</v>
      </c>
      <c r="E1241" s="7" t="s">
        <v>1811</v>
      </c>
      <c r="F1241" s="7" t="s">
        <v>1811</v>
      </c>
      <c r="G1241" s="7" t="s">
        <v>1827</v>
      </c>
      <c r="H1241" s="7" t="s">
        <v>2401</v>
      </c>
      <c r="I1241" s="7" t="s">
        <v>1814</v>
      </c>
      <c r="J1241" s="7" t="s">
        <v>1811</v>
      </c>
      <c r="K1241" s="7"/>
      <c r="L1241" s="4"/>
      <c r="M1241" s="4"/>
      <c r="N1241" s="4"/>
      <c r="O1241" s="4"/>
      <c r="P1241" s="4"/>
      <c r="Q1241" s="4"/>
      <c r="R1241" s="4"/>
      <c r="S1241" s="4"/>
      <c r="T1241" s="4"/>
    </row>
    <row r="1242">
      <c r="A1242" s="7" t="s">
        <v>1384</v>
      </c>
      <c r="B1242" s="7" t="s">
        <v>1863</v>
      </c>
      <c r="C1242" s="7" t="s">
        <v>1980</v>
      </c>
      <c r="D1242" s="7" t="s">
        <v>1817</v>
      </c>
      <c r="E1242" s="7" t="s">
        <v>1817</v>
      </c>
      <c r="F1242" s="7" t="s">
        <v>1817</v>
      </c>
      <c r="G1242" s="7" t="s">
        <v>1827</v>
      </c>
      <c r="H1242" s="7" t="s">
        <v>2402</v>
      </c>
      <c r="I1242" s="7"/>
      <c r="J1242" s="7" t="s">
        <v>1811</v>
      </c>
      <c r="K1242" s="7"/>
      <c r="L1242" s="4"/>
      <c r="M1242" s="4"/>
      <c r="N1242" s="4"/>
      <c r="O1242" s="4"/>
      <c r="P1242" s="4"/>
      <c r="Q1242" s="4"/>
      <c r="R1242" s="4"/>
      <c r="S1242" s="4"/>
      <c r="T1242" s="4"/>
    </row>
    <row r="1243">
      <c r="A1243" s="7" t="s">
        <v>1385</v>
      </c>
      <c r="B1243" s="7" t="s">
        <v>1884</v>
      </c>
      <c r="C1243" s="7" t="s">
        <v>2101</v>
      </c>
      <c r="D1243" s="7" t="s">
        <v>1817</v>
      </c>
      <c r="E1243" s="7" t="s">
        <v>1817</v>
      </c>
      <c r="F1243" s="7" t="s">
        <v>1817</v>
      </c>
      <c r="G1243" s="7" t="s">
        <v>1827</v>
      </c>
      <c r="H1243" s="7" t="s">
        <v>2402</v>
      </c>
      <c r="I1243" s="7"/>
      <c r="J1243" s="7" t="s">
        <v>1811</v>
      </c>
      <c r="K1243" s="7"/>
      <c r="L1243" s="4"/>
      <c r="M1243" s="4"/>
      <c r="N1243" s="4"/>
      <c r="O1243" s="4"/>
      <c r="P1243" s="4"/>
      <c r="Q1243" s="4"/>
      <c r="R1243" s="4"/>
      <c r="S1243" s="4"/>
      <c r="T1243" s="4"/>
    </row>
    <row r="1244">
      <c r="A1244" s="7" t="s">
        <v>1386</v>
      </c>
      <c r="B1244" s="7" t="s">
        <v>1865</v>
      </c>
      <c r="C1244" s="7" t="s">
        <v>1867</v>
      </c>
      <c r="D1244" s="7" t="s">
        <v>1817</v>
      </c>
      <c r="E1244" s="7" t="s">
        <v>1817</v>
      </c>
      <c r="F1244" s="7" t="s">
        <v>1817</v>
      </c>
      <c r="G1244" s="7" t="s">
        <v>1827</v>
      </c>
      <c r="H1244" s="7" t="s">
        <v>2402</v>
      </c>
      <c r="I1244" s="7"/>
      <c r="J1244" s="7" t="s">
        <v>1811</v>
      </c>
      <c r="K1244" s="7"/>
      <c r="L1244" s="4"/>
      <c r="M1244" s="4"/>
      <c r="N1244" s="4"/>
      <c r="O1244" s="4"/>
      <c r="P1244" s="4"/>
      <c r="Q1244" s="4"/>
      <c r="R1244" s="4"/>
      <c r="S1244" s="4"/>
      <c r="T1244" s="4"/>
    </row>
    <row r="1245">
      <c r="A1245" s="7" t="s">
        <v>1387</v>
      </c>
      <c r="B1245" s="7" t="s">
        <v>1870</v>
      </c>
      <c r="C1245" s="7" t="s">
        <v>1873</v>
      </c>
      <c r="D1245" s="7" t="s">
        <v>1817</v>
      </c>
      <c r="E1245" s="7" t="s">
        <v>1817</v>
      </c>
      <c r="F1245" s="7" t="s">
        <v>1817</v>
      </c>
      <c r="G1245" s="7" t="s">
        <v>1827</v>
      </c>
      <c r="H1245" s="7" t="s">
        <v>2402</v>
      </c>
      <c r="I1245" s="7"/>
      <c r="J1245" s="7" t="s">
        <v>1811</v>
      </c>
      <c r="K1245" s="7"/>
      <c r="L1245" s="4"/>
      <c r="M1245" s="4"/>
      <c r="N1245" s="4"/>
      <c r="O1245" s="4"/>
      <c r="P1245" s="4"/>
      <c r="Q1245" s="4"/>
      <c r="R1245" s="4"/>
      <c r="S1245" s="4"/>
      <c r="T1245" s="4"/>
    </row>
    <row r="1246">
      <c r="A1246" s="7" t="s">
        <v>1388</v>
      </c>
      <c r="B1246" s="7" t="s">
        <v>1891</v>
      </c>
      <c r="C1246" s="7" t="s">
        <v>1892</v>
      </c>
      <c r="D1246" s="7" t="s">
        <v>1817</v>
      </c>
      <c r="E1246" s="7" t="s">
        <v>1817</v>
      </c>
      <c r="F1246" s="7" t="s">
        <v>1817</v>
      </c>
      <c r="G1246" s="7" t="s">
        <v>1827</v>
      </c>
      <c r="H1246" s="7" t="s">
        <v>2402</v>
      </c>
      <c r="I1246" s="7"/>
      <c r="J1246" s="7" t="s">
        <v>1811</v>
      </c>
      <c r="K1246" s="7"/>
      <c r="L1246" s="4"/>
      <c r="M1246" s="4"/>
      <c r="N1246" s="4"/>
      <c r="O1246" s="4"/>
      <c r="P1246" s="4"/>
      <c r="Q1246" s="4"/>
      <c r="R1246" s="4"/>
      <c r="S1246" s="4"/>
      <c r="T1246" s="4"/>
    </row>
    <row r="1247">
      <c r="A1247" s="7" t="s">
        <v>1389</v>
      </c>
      <c r="B1247" s="7" t="s">
        <v>1893</v>
      </c>
      <c r="C1247" s="7" t="s">
        <v>1894</v>
      </c>
      <c r="D1247" s="7" t="s">
        <v>1817</v>
      </c>
      <c r="E1247" s="7" t="s">
        <v>1817</v>
      </c>
      <c r="F1247" s="7" t="s">
        <v>1817</v>
      </c>
      <c r="G1247" s="7" t="s">
        <v>1827</v>
      </c>
      <c r="H1247" s="7" t="s">
        <v>2402</v>
      </c>
      <c r="I1247" s="7"/>
      <c r="J1247" s="7" t="s">
        <v>1811</v>
      </c>
      <c r="K1247" s="7"/>
      <c r="L1247" s="4"/>
      <c r="M1247" s="4"/>
      <c r="N1247" s="4"/>
      <c r="O1247" s="4"/>
      <c r="P1247" s="4"/>
      <c r="Q1247" s="4"/>
      <c r="R1247" s="4"/>
      <c r="S1247" s="4"/>
      <c r="T1247" s="4"/>
    </row>
    <row r="1248">
      <c r="A1248" s="7" t="s">
        <v>1390</v>
      </c>
      <c r="B1248" s="7" t="s">
        <v>1877</v>
      </c>
      <c r="C1248" s="7" t="s">
        <v>1934</v>
      </c>
      <c r="D1248" s="7" t="s">
        <v>1817</v>
      </c>
      <c r="E1248" s="7" t="s">
        <v>1817</v>
      </c>
      <c r="F1248" s="7" t="s">
        <v>1817</v>
      </c>
      <c r="G1248" s="7" t="s">
        <v>1827</v>
      </c>
      <c r="H1248" s="7" t="s">
        <v>2402</v>
      </c>
      <c r="I1248" s="7"/>
      <c r="J1248" s="7" t="s">
        <v>1811</v>
      </c>
      <c r="K1248" s="7"/>
      <c r="L1248" s="4"/>
      <c r="M1248" s="4"/>
      <c r="N1248" s="4"/>
      <c r="O1248" s="4"/>
      <c r="P1248" s="4"/>
      <c r="Q1248" s="4"/>
      <c r="R1248" s="4"/>
      <c r="S1248" s="4"/>
      <c r="T1248" s="4"/>
    </row>
    <row r="1249">
      <c r="A1249" s="7" t="s">
        <v>1391</v>
      </c>
      <c r="B1249" s="7" t="s">
        <v>1849</v>
      </c>
      <c r="C1249" s="7" t="s">
        <v>2173</v>
      </c>
      <c r="D1249" s="7" t="s">
        <v>1817</v>
      </c>
      <c r="E1249" s="7" t="s">
        <v>1817</v>
      </c>
      <c r="F1249" s="7" t="s">
        <v>1817</v>
      </c>
      <c r="G1249" s="7" t="s">
        <v>1827</v>
      </c>
      <c r="H1249" s="7" t="s">
        <v>2402</v>
      </c>
      <c r="I1249" s="7"/>
      <c r="J1249" s="7" t="s">
        <v>1811</v>
      </c>
      <c r="K1249" s="7"/>
      <c r="L1249" s="4"/>
      <c r="M1249" s="4"/>
      <c r="N1249" s="4"/>
      <c r="O1249" s="4"/>
      <c r="P1249" s="4"/>
      <c r="Q1249" s="4"/>
      <c r="R1249" s="4"/>
      <c r="S1249" s="4"/>
      <c r="T1249" s="4"/>
    </row>
    <row r="1250">
      <c r="A1250" s="7" t="s">
        <v>1392</v>
      </c>
      <c r="B1250" s="7" t="s">
        <v>1852</v>
      </c>
      <c r="C1250" s="7" t="s">
        <v>1853</v>
      </c>
      <c r="D1250" s="7" t="s">
        <v>1817</v>
      </c>
      <c r="E1250" s="7" t="s">
        <v>1817</v>
      </c>
      <c r="F1250" s="7" t="s">
        <v>1817</v>
      </c>
      <c r="G1250" s="7" t="s">
        <v>1827</v>
      </c>
      <c r="H1250" s="7" t="s">
        <v>2402</v>
      </c>
      <c r="I1250" s="7"/>
      <c r="J1250" s="7" t="s">
        <v>1811</v>
      </c>
      <c r="K1250" s="7"/>
      <c r="L1250" s="4"/>
      <c r="M1250" s="4"/>
      <c r="N1250" s="4"/>
      <c r="O1250" s="4"/>
      <c r="P1250" s="4"/>
      <c r="Q1250" s="4"/>
      <c r="R1250" s="4"/>
      <c r="S1250" s="4"/>
      <c r="T1250" s="4"/>
    </row>
    <row r="1251">
      <c r="A1251" s="7" t="s">
        <v>1393</v>
      </c>
      <c r="B1251" s="7" t="s">
        <v>1852</v>
      </c>
      <c r="C1251" s="7" t="s">
        <v>1853</v>
      </c>
      <c r="D1251" s="7" t="s">
        <v>1817</v>
      </c>
      <c r="E1251" s="7" t="s">
        <v>1817</v>
      </c>
      <c r="F1251" s="7" t="s">
        <v>1817</v>
      </c>
      <c r="G1251" s="7" t="s">
        <v>1827</v>
      </c>
      <c r="H1251" s="7" t="s">
        <v>2402</v>
      </c>
      <c r="I1251" s="7"/>
      <c r="J1251" s="7" t="s">
        <v>1811</v>
      </c>
      <c r="K1251" s="7"/>
      <c r="L1251" s="4"/>
      <c r="M1251" s="4"/>
      <c r="N1251" s="4"/>
      <c r="O1251" s="4"/>
      <c r="P1251" s="4"/>
      <c r="Q1251" s="4"/>
      <c r="R1251" s="4"/>
      <c r="S1251" s="4"/>
      <c r="T1251" s="4"/>
    </row>
    <row r="1252">
      <c r="A1252" s="7" t="s">
        <v>1394</v>
      </c>
      <c r="B1252" s="7" t="s">
        <v>1882</v>
      </c>
      <c r="C1252" s="7" t="s">
        <v>1897</v>
      </c>
      <c r="D1252" s="7" t="s">
        <v>1817</v>
      </c>
      <c r="E1252" s="7" t="s">
        <v>1817</v>
      </c>
      <c r="F1252" s="7" t="s">
        <v>1817</v>
      </c>
      <c r="G1252" s="7" t="s">
        <v>1827</v>
      </c>
      <c r="H1252" s="7" t="s">
        <v>2402</v>
      </c>
      <c r="I1252" s="7"/>
      <c r="J1252" s="7" t="s">
        <v>1811</v>
      </c>
      <c r="K1252" s="7"/>
      <c r="L1252" s="4"/>
      <c r="M1252" s="4"/>
      <c r="N1252" s="4"/>
      <c r="O1252" s="4"/>
      <c r="P1252" s="4"/>
      <c r="Q1252" s="4"/>
      <c r="R1252" s="4"/>
      <c r="S1252" s="4"/>
      <c r="T1252" s="4"/>
    </row>
    <row r="1253">
      <c r="A1253" s="7" t="s">
        <v>1395</v>
      </c>
      <c r="B1253" s="7" t="s">
        <v>1899</v>
      </c>
      <c r="C1253" s="7" t="s">
        <v>1900</v>
      </c>
      <c r="D1253" s="7" t="s">
        <v>1817</v>
      </c>
      <c r="E1253" s="7" t="s">
        <v>1817</v>
      </c>
      <c r="F1253" s="7" t="s">
        <v>1817</v>
      </c>
      <c r="G1253" s="7" t="s">
        <v>1827</v>
      </c>
      <c r="H1253" s="7" t="s">
        <v>2402</v>
      </c>
      <c r="I1253" s="7"/>
      <c r="J1253" s="7" t="s">
        <v>1811</v>
      </c>
      <c r="K1253" s="7"/>
      <c r="L1253" s="4"/>
      <c r="M1253" s="4"/>
      <c r="N1253" s="4"/>
      <c r="O1253" s="4"/>
      <c r="P1253" s="4"/>
      <c r="Q1253" s="4"/>
      <c r="R1253" s="4"/>
      <c r="S1253" s="4"/>
      <c r="T1253" s="4"/>
    </row>
    <row r="1254">
      <c r="A1254" s="7" t="s">
        <v>1396</v>
      </c>
      <c r="B1254" s="7" t="s">
        <v>1899</v>
      </c>
      <c r="C1254" s="7" t="s">
        <v>1901</v>
      </c>
      <c r="D1254" s="7" t="s">
        <v>1817</v>
      </c>
      <c r="E1254" s="7" t="s">
        <v>1817</v>
      </c>
      <c r="F1254" s="7" t="s">
        <v>1817</v>
      </c>
      <c r="G1254" s="7" t="s">
        <v>1827</v>
      </c>
      <c r="H1254" s="7" t="s">
        <v>2402</v>
      </c>
      <c r="I1254" s="7"/>
      <c r="J1254" s="7" t="s">
        <v>1811</v>
      </c>
      <c r="K1254" s="7"/>
      <c r="L1254" s="4"/>
      <c r="M1254" s="4"/>
      <c r="N1254" s="4"/>
      <c r="O1254" s="4"/>
      <c r="P1254" s="4"/>
      <c r="Q1254" s="4"/>
      <c r="R1254" s="4"/>
      <c r="S1254" s="4"/>
      <c r="T1254" s="4"/>
    </row>
    <row r="1255">
      <c r="A1255" s="7" t="s">
        <v>1397</v>
      </c>
      <c r="B1255" s="7" t="s">
        <v>1891</v>
      </c>
      <c r="C1255" s="7" t="s">
        <v>2058</v>
      </c>
      <c r="D1255" s="7" t="s">
        <v>1817</v>
      </c>
      <c r="E1255" s="7" t="s">
        <v>1817</v>
      </c>
      <c r="F1255" s="7" t="s">
        <v>1811</v>
      </c>
      <c r="G1255" s="7" t="s">
        <v>1823</v>
      </c>
      <c r="H1255" s="7" t="s">
        <v>2403</v>
      </c>
      <c r="I1255" s="7"/>
      <c r="J1255" s="7" t="s">
        <v>1811</v>
      </c>
      <c r="K1255" s="7"/>
      <c r="L1255" s="4"/>
      <c r="M1255" s="4"/>
      <c r="N1255" s="4"/>
      <c r="O1255" s="4"/>
      <c r="P1255" s="4"/>
      <c r="Q1255" s="4"/>
      <c r="R1255" s="4"/>
      <c r="S1255" s="4"/>
      <c r="T1255" s="4"/>
    </row>
    <row r="1256">
      <c r="A1256" s="7" t="s">
        <v>1398</v>
      </c>
      <c r="B1256" s="7" t="s">
        <v>1899</v>
      </c>
      <c r="C1256" s="7" t="s">
        <v>1906</v>
      </c>
      <c r="D1256" s="7" t="s">
        <v>1817</v>
      </c>
      <c r="E1256" s="7" t="s">
        <v>1817</v>
      </c>
      <c r="F1256" s="7" t="s">
        <v>1811</v>
      </c>
      <c r="G1256" s="7" t="s">
        <v>1823</v>
      </c>
      <c r="H1256" s="7" t="s">
        <v>2403</v>
      </c>
      <c r="I1256" s="7"/>
      <c r="J1256" s="7" t="s">
        <v>1811</v>
      </c>
      <c r="K1256" s="7"/>
      <c r="L1256" s="4"/>
      <c r="M1256" s="4"/>
      <c r="N1256" s="4"/>
      <c r="O1256" s="4"/>
      <c r="P1256" s="4"/>
      <c r="Q1256" s="4"/>
      <c r="R1256" s="4"/>
      <c r="S1256" s="4"/>
      <c r="T1256" s="4"/>
    </row>
    <row r="1257">
      <c r="A1257" s="7" t="s">
        <v>1399</v>
      </c>
      <c r="B1257" s="7" t="s">
        <v>1855</v>
      </c>
      <c r="C1257" s="7" t="s">
        <v>2404</v>
      </c>
      <c r="D1257" s="7" t="s">
        <v>1817</v>
      </c>
      <c r="E1257" s="7" t="s">
        <v>1817</v>
      </c>
      <c r="F1257" s="7" t="s">
        <v>1811</v>
      </c>
      <c r="G1257" s="7" t="s">
        <v>1823</v>
      </c>
      <c r="H1257" s="7" t="s">
        <v>2405</v>
      </c>
      <c r="I1257" s="7"/>
      <c r="J1257" s="7" t="s">
        <v>1811</v>
      </c>
      <c r="K1257" s="7"/>
      <c r="L1257" s="4"/>
      <c r="M1257" s="4"/>
      <c r="N1257" s="4"/>
      <c r="O1257" s="4"/>
      <c r="P1257" s="4"/>
      <c r="Q1257" s="4"/>
      <c r="R1257" s="4"/>
      <c r="S1257" s="4"/>
      <c r="T1257" s="4"/>
    </row>
    <row r="1258">
      <c r="A1258" s="7" t="s">
        <v>1400</v>
      </c>
      <c r="B1258" s="7" t="s">
        <v>1874</v>
      </c>
      <c r="C1258" s="7" t="s">
        <v>2406</v>
      </c>
      <c r="D1258" s="7" t="s">
        <v>1817</v>
      </c>
      <c r="E1258" s="7" t="s">
        <v>1817</v>
      </c>
      <c r="F1258" s="7" t="s">
        <v>1811</v>
      </c>
      <c r="G1258" s="7" t="s">
        <v>1823</v>
      </c>
      <c r="H1258" s="7" t="s">
        <v>2407</v>
      </c>
      <c r="I1258" s="7"/>
      <c r="J1258" s="7" t="s">
        <v>1811</v>
      </c>
      <c r="K1258" s="7"/>
      <c r="L1258" s="4"/>
      <c r="M1258" s="4"/>
      <c r="N1258" s="4"/>
      <c r="O1258" s="4"/>
      <c r="P1258" s="4"/>
      <c r="Q1258" s="4"/>
      <c r="R1258" s="4"/>
      <c r="S1258" s="4"/>
      <c r="T1258" s="4"/>
    </row>
    <row r="1259">
      <c r="A1259" s="7" t="s">
        <v>1401</v>
      </c>
      <c r="B1259" s="7" t="s">
        <v>1903</v>
      </c>
      <c r="C1259" s="7" t="s">
        <v>2323</v>
      </c>
      <c r="D1259" s="7" t="s">
        <v>1817</v>
      </c>
      <c r="E1259" s="7" t="s">
        <v>1817</v>
      </c>
      <c r="F1259" s="7" t="s">
        <v>1811</v>
      </c>
      <c r="G1259" s="7" t="s">
        <v>1823</v>
      </c>
      <c r="H1259" s="7" t="s">
        <v>2408</v>
      </c>
      <c r="I1259" s="7"/>
      <c r="J1259" s="7" t="s">
        <v>1811</v>
      </c>
      <c r="K1259" s="7"/>
      <c r="L1259" s="4"/>
      <c r="M1259" s="4"/>
      <c r="N1259" s="4"/>
      <c r="O1259" s="4"/>
      <c r="P1259" s="4"/>
      <c r="Q1259" s="4"/>
      <c r="R1259" s="4"/>
      <c r="S1259" s="4"/>
      <c r="T1259" s="4"/>
    </row>
    <row r="1260">
      <c r="A1260" s="7" t="s">
        <v>1402</v>
      </c>
      <c r="B1260" s="7" t="s">
        <v>1880</v>
      </c>
      <c r="C1260" s="7" t="s">
        <v>2325</v>
      </c>
      <c r="D1260" s="7" t="s">
        <v>1817</v>
      </c>
      <c r="E1260" s="7" t="s">
        <v>1817</v>
      </c>
      <c r="F1260" s="7" t="s">
        <v>1811</v>
      </c>
      <c r="G1260" s="7" t="s">
        <v>1823</v>
      </c>
      <c r="H1260" s="7" t="s">
        <v>2409</v>
      </c>
      <c r="I1260" s="7"/>
      <c r="J1260" s="7" t="s">
        <v>1811</v>
      </c>
      <c r="K1260" s="7"/>
      <c r="L1260" s="4"/>
      <c r="M1260" s="4"/>
      <c r="N1260" s="4"/>
      <c r="O1260" s="4"/>
      <c r="P1260" s="4"/>
      <c r="Q1260" s="4"/>
      <c r="R1260" s="4"/>
      <c r="S1260" s="4"/>
      <c r="T1260" s="4"/>
    </row>
    <row r="1261">
      <c r="A1261" s="7" t="s">
        <v>1403</v>
      </c>
      <c r="B1261" s="7" t="s">
        <v>1849</v>
      </c>
      <c r="C1261" s="7" t="s">
        <v>2173</v>
      </c>
      <c r="D1261" s="7" t="s">
        <v>1817</v>
      </c>
      <c r="E1261" s="7" t="s">
        <v>1817</v>
      </c>
      <c r="F1261" s="7" t="s">
        <v>1811</v>
      </c>
      <c r="G1261" s="7" t="s">
        <v>1823</v>
      </c>
      <c r="H1261" s="7" t="s">
        <v>2410</v>
      </c>
      <c r="I1261" s="7"/>
      <c r="J1261" s="7" t="s">
        <v>1811</v>
      </c>
      <c r="K1261" s="7"/>
      <c r="L1261" s="4"/>
      <c r="M1261" s="4"/>
      <c r="N1261" s="4"/>
      <c r="O1261" s="4"/>
      <c r="P1261" s="4"/>
      <c r="Q1261" s="4"/>
      <c r="R1261" s="4"/>
      <c r="S1261" s="4"/>
      <c r="T1261" s="4"/>
    </row>
    <row r="1262">
      <c r="A1262" s="7" t="s">
        <v>1404</v>
      </c>
      <c r="B1262" s="7" t="s">
        <v>1899</v>
      </c>
      <c r="C1262" s="7" t="s">
        <v>1929</v>
      </c>
      <c r="D1262" s="7" t="s">
        <v>1817</v>
      </c>
      <c r="E1262" s="7" t="s">
        <v>1817</v>
      </c>
      <c r="F1262" s="7" t="s">
        <v>1811</v>
      </c>
      <c r="G1262" s="7" t="s">
        <v>1823</v>
      </c>
      <c r="H1262" s="7" t="s">
        <v>2411</v>
      </c>
      <c r="I1262" s="7"/>
      <c r="J1262" s="7" t="s">
        <v>1811</v>
      </c>
      <c r="K1262" s="7"/>
      <c r="L1262" s="4"/>
      <c r="M1262" s="4"/>
      <c r="N1262" s="4"/>
      <c r="O1262" s="4"/>
      <c r="P1262" s="4"/>
      <c r="Q1262" s="4"/>
      <c r="R1262" s="4"/>
      <c r="S1262" s="4"/>
      <c r="T1262" s="4"/>
    </row>
    <row r="1263">
      <c r="A1263" s="7" t="s">
        <v>775</v>
      </c>
      <c r="B1263" s="7" t="s">
        <v>1809</v>
      </c>
      <c r="C1263" s="7" t="s">
        <v>2412</v>
      </c>
      <c r="D1263" s="7" t="s">
        <v>1811</v>
      </c>
      <c r="E1263" s="7" t="s">
        <v>1811</v>
      </c>
      <c r="F1263" s="7" t="s">
        <v>1811</v>
      </c>
      <c r="G1263" s="7" t="s">
        <v>1812</v>
      </c>
      <c r="H1263" s="7" t="s">
        <v>2413</v>
      </c>
      <c r="I1263" s="7"/>
      <c r="J1263" s="7" t="s">
        <v>1811</v>
      </c>
      <c r="K1263" s="7"/>
      <c r="L1263" s="4"/>
      <c r="M1263" s="4"/>
      <c r="N1263" s="4"/>
      <c r="O1263" s="4"/>
      <c r="P1263" s="4"/>
      <c r="Q1263" s="4"/>
      <c r="R1263" s="4"/>
      <c r="S1263" s="4"/>
      <c r="T1263" s="4"/>
    </row>
    <row r="1264">
      <c r="A1264" s="7" t="s">
        <v>1405</v>
      </c>
      <c r="B1264" s="7" t="s">
        <v>1874</v>
      </c>
      <c r="C1264" s="7" t="s">
        <v>2414</v>
      </c>
      <c r="D1264" s="7" t="s">
        <v>1817</v>
      </c>
      <c r="E1264" s="7" t="s">
        <v>1817</v>
      </c>
      <c r="F1264" s="7" t="s">
        <v>1811</v>
      </c>
      <c r="G1264" s="7" t="s">
        <v>1823</v>
      </c>
      <c r="H1264" s="7" t="s">
        <v>2415</v>
      </c>
      <c r="I1264" s="7"/>
      <c r="J1264" s="7" t="s">
        <v>1811</v>
      </c>
      <c r="K1264" s="7"/>
      <c r="L1264" s="4"/>
      <c r="M1264" s="4"/>
      <c r="N1264" s="4"/>
      <c r="O1264" s="4"/>
      <c r="P1264" s="4"/>
      <c r="Q1264" s="4"/>
      <c r="R1264" s="4"/>
      <c r="S1264" s="4"/>
      <c r="T1264" s="4"/>
    </row>
    <row r="1265">
      <c r="A1265" s="7" t="s">
        <v>1406</v>
      </c>
      <c r="B1265" s="7" t="s">
        <v>1874</v>
      </c>
      <c r="C1265" s="7" t="s">
        <v>2414</v>
      </c>
      <c r="D1265" s="7" t="s">
        <v>1817</v>
      </c>
      <c r="E1265" s="7" t="s">
        <v>1817</v>
      </c>
      <c r="F1265" s="7" t="s">
        <v>1811</v>
      </c>
      <c r="G1265" s="7" t="s">
        <v>1823</v>
      </c>
      <c r="H1265" s="7" t="s">
        <v>2415</v>
      </c>
      <c r="I1265" s="7"/>
      <c r="J1265" s="7" t="s">
        <v>1811</v>
      </c>
      <c r="K1265" s="7"/>
      <c r="L1265" s="4"/>
      <c r="M1265" s="4"/>
      <c r="N1265" s="4"/>
      <c r="O1265" s="4"/>
      <c r="P1265" s="4"/>
      <c r="Q1265" s="4"/>
      <c r="R1265" s="4"/>
      <c r="S1265" s="4"/>
      <c r="T1265" s="4"/>
    </row>
    <row r="1266">
      <c r="A1266" s="7" t="s">
        <v>1407</v>
      </c>
      <c r="B1266" s="7" t="s">
        <v>1874</v>
      </c>
      <c r="C1266" s="7" t="s">
        <v>2414</v>
      </c>
      <c r="D1266" s="7" t="s">
        <v>1817</v>
      </c>
      <c r="E1266" s="7" t="s">
        <v>1817</v>
      </c>
      <c r="F1266" s="7" t="s">
        <v>1811</v>
      </c>
      <c r="G1266" s="7" t="s">
        <v>1823</v>
      </c>
      <c r="H1266" s="7" t="s">
        <v>2415</v>
      </c>
      <c r="I1266" s="7"/>
      <c r="J1266" s="7" t="s">
        <v>1811</v>
      </c>
      <c r="K1266" s="7"/>
      <c r="L1266" s="4"/>
      <c r="M1266" s="4"/>
      <c r="N1266" s="4"/>
      <c r="O1266" s="4"/>
      <c r="P1266" s="4"/>
      <c r="Q1266" s="4"/>
      <c r="R1266" s="4"/>
      <c r="S1266" s="4"/>
      <c r="T1266" s="4"/>
    </row>
    <row r="1267">
      <c r="A1267" s="7" t="s">
        <v>1408</v>
      </c>
      <c r="B1267" s="7" t="s">
        <v>1874</v>
      </c>
      <c r="C1267" s="7" t="s">
        <v>2414</v>
      </c>
      <c r="D1267" s="7" t="s">
        <v>1817</v>
      </c>
      <c r="E1267" s="7" t="s">
        <v>1817</v>
      </c>
      <c r="F1267" s="7" t="s">
        <v>1811</v>
      </c>
      <c r="G1267" s="7" t="s">
        <v>1823</v>
      </c>
      <c r="H1267" s="7" t="s">
        <v>2415</v>
      </c>
      <c r="I1267" s="7"/>
      <c r="J1267" s="7" t="s">
        <v>1811</v>
      </c>
      <c r="K1267" s="7"/>
      <c r="L1267" s="4"/>
      <c r="M1267" s="4"/>
      <c r="N1267" s="4"/>
      <c r="O1267" s="4"/>
      <c r="P1267" s="4"/>
      <c r="Q1267" s="4"/>
      <c r="R1267" s="4"/>
      <c r="S1267" s="4"/>
      <c r="T1267" s="4"/>
    </row>
    <row r="1268">
      <c r="A1268" s="7" t="s">
        <v>1409</v>
      </c>
      <c r="B1268" s="7" t="s">
        <v>1874</v>
      </c>
      <c r="C1268" s="7" t="s">
        <v>2414</v>
      </c>
      <c r="D1268" s="7" t="s">
        <v>1817</v>
      </c>
      <c r="E1268" s="7" t="s">
        <v>1817</v>
      </c>
      <c r="F1268" s="7" t="s">
        <v>1811</v>
      </c>
      <c r="G1268" s="7" t="s">
        <v>1823</v>
      </c>
      <c r="H1268" s="7" t="s">
        <v>2415</v>
      </c>
      <c r="I1268" s="7"/>
      <c r="J1268" s="7" t="s">
        <v>1811</v>
      </c>
      <c r="K1268" s="7"/>
      <c r="L1268" s="4"/>
      <c r="M1268" s="4"/>
      <c r="N1268" s="4"/>
      <c r="O1268" s="4"/>
      <c r="P1268" s="4"/>
      <c r="Q1268" s="4"/>
      <c r="R1268" s="4"/>
      <c r="S1268" s="4"/>
      <c r="T1268" s="4"/>
    </row>
    <row r="1269">
      <c r="A1269" s="7" t="s">
        <v>1410</v>
      </c>
      <c r="B1269" s="7" t="s">
        <v>1874</v>
      </c>
      <c r="C1269" s="7" t="s">
        <v>2414</v>
      </c>
      <c r="D1269" s="7" t="s">
        <v>1817</v>
      </c>
      <c r="E1269" s="7" t="s">
        <v>1817</v>
      </c>
      <c r="F1269" s="7" t="s">
        <v>1811</v>
      </c>
      <c r="G1269" s="7" t="s">
        <v>1823</v>
      </c>
      <c r="H1269" s="7" t="s">
        <v>2415</v>
      </c>
      <c r="I1269" s="7"/>
      <c r="J1269" s="7" t="s">
        <v>1811</v>
      </c>
      <c r="K1269" s="7"/>
      <c r="L1269" s="4"/>
      <c r="M1269" s="4"/>
      <c r="N1269" s="4"/>
      <c r="O1269" s="4"/>
      <c r="P1269" s="4"/>
      <c r="Q1269" s="4"/>
      <c r="R1269" s="4"/>
      <c r="S1269" s="4"/>
      <c r="T1269" s="4"/>
    </row>
    <row r="1270">
      <c r="A1270" s="7" t="s">
        <v>1411</v>
      </c>
      <c r="B1270" s="7" t="s">
        <v>1874</v>
      </c>
      <c r="C1270" s="7" t="s">
        <v>2414</v>
      </c>
      <c r="D1270" s="7" t="s">
        <v>1817</v>
      </c>
      <c r="E1270" s="7" t="s">
        <v>1817</v>
      </c>
      <c r="F1270" s="7" t="s">
        <v>1811</v>
      </c>
      <c r="G1270" s="7" t="s">
        <v>1823</v>
      </c>
      <c r="H1270" s="7" t="s">
        <v>2415</v>
      </c>
      <c r="I1270" s="7"/>
      <c r="J1270" s="7" t="s">
        <v>1811</v>
      </c>
      <c r="K1270" s="7"/>
      <c r="L1270" s="4"/>
      <c r="M1270" s="4"/>
      <c r="N1270" s="4"/>
      <c r="O1270" s="4"/>
      <c r="P1270" s="4"/>
      <c r="Q1270" s="4"/>
      <c r="R1270" s="4"/>
      <c r="S1270" s="4"/>
      <c r="T1270" s="4"/>
    </row>
    <row r="1271">
      <c r="A1271" s="7" t="s">
        <v>1412</v>
      </c>
      <c r="B1271" s="7" t="s">
        <v>1874</v>
      </c>
      <c r="C1271" s="7" t="s">
        <v>2414</v>
      </c>
      <c r="D1271" s="7" t="s">
        <v>1817</v>
      </c>
      <c r="E1271" s="7" t="s">
        <v>1817</v>
      </c>
      <c r="F1271" s="7" t="s">
        <v>1811</v>
      </c>
      <c r="G1271" s="7" t="s">
        <v>1823</v>
      </c>
      <c r="H1271" s="7" t="s">
        <v>2415</v>
      </c>
      <c r="I1271" s="7"/>
      <c r="J1271" s="7" t="s">
        <v>1811</v>
      </c>
      <c r="K1271" s="7"/>
      <c r="L1271" s="4"/>
      <c r="M1271" s="4"/>
      <c r="N1271" s="4"/>
      <c r="O1271" s="4"/>
      <c r="P1271" s="4"/>
      <c r="Q1271" s="4"/>
      <c r="R1271" s="4"/>
      <c r="S1271" s="4"/>
      <c r="T1271" s="4"/>
    </row>
    <row r="1272">
      <c r="A1272" s="7" t="s">
        <v>1413</v>
      </c>
      <c r="B1272" s="7" t="s">
        <v>1874</v>
      </c>
      <c r="C1272" s="7" t="s">
        <v>2414</v>
      </c>
      <c r="D1272" s="7" t="s">
        <v>1817</v>
      </c>
      <c r="E1272" s="7" t="s">
        <v>1817</v>
      </c>
      <c r="F1272" s="7" t="s">
        <v>1811</v>
      </c>
      <c r="G1272" s="7" t="s">
        <v>1823</v>
      </c>
      <c r="H1272" s="7" t="s">
        <v>2415</v>
      </c>
      <c r="I1272" s="7"/>
      <c r="J1272" s="7" t="s">
        <v>1811</v>
      </c>
      <c r="K1272" s="7"/>
      <c r="L1272" s="4"/>
      <c r="M1272" s="4"/>
      <c r="N1272" s="4"/>
      <c r="O1272" s="4"/>
      <c r="P1272" s="4"/>
      <c r="Q1272" s="4"/>
      <c r="R1272" s="4"/>
      <c r="S1272" s="4"/>
      <c r="T1272" s="4"/>
    </row>
    <row r="1273">
      <c r="A1273" s="7" t="s">
        <v>1414</v>
      </c>
      <c r="B1273" s="7" t="s">
        <v>1874</v>
      </c>
      <c r="C1273" s="7" t="s">
        <v>2414</v>
      </c>
      <c r="D1273" s="7" t="s">
        <v>1817</v>
      </c>
      <c r="E1273" s="7" t="s">
        <v>1817</v>
      </c>
      <c r="F1273" s="7" t="s">
        <v>1811</v>
      </c>
      <c r="G1273" s="7" t="s">
        <v>1823</v>
      </c>
      <c r="H1273" s="7" t="s">
        <v>2415</v>
      </c>
      <c r="I1273" s="7"/>
      <c r="J1273" s="7" t="s">
        <v>1811</v>
      </c>
      <c r="K1273" s="7"/>
      <c r="L1273" s="4"/>
      <c r="M1273" s="4"/>
      <c r="N1273" s="4"/>
      <c r="O1273" s="4"/>
      <c r="P1273" s="4"/>
      <c r="Q1273" s="4"/>
      <c r="R1273" s="4"/>
      <c r="S1273" s="4"/>
      <c r="T1273" s="4"/>
    </row>
    <row r="1274">
      <c r="A1274" s="7" t="s">
        <v>1415</v>
      </c>
      <c r="B1274" s="7" t="s">
        <v>1874</v>
      </c>
      <c r="C1274" s="7" t="s">
        <v>2414</v>
      </c>
      <c r="D1274" s="7" t="s">
        <v>1817</v>
      </c>
      <c r="E1274" s="7" t="s">
        <v>1817</v>
      </c>
      <c r="F1274" s="7" t="s">
        <v>1811</v>
      </c>
      <c r="G1274" s="7" t="s">
        <v>1823</v>
      </c>
      <c r="H1274" s="7" t="s">
        <v>2415</v>
      </c>
      <c r="I1274" s="7"/>
      <c r="J1274" s="7" t="s">
        <v>1811</v>
      </c>
      <c r="K1274" s="7"/>
      <c r="L1274" s="4"/>
      <c r="M1274" s="4"/>
      <c r="N1274" s="4"/>
      <c r="O1274" s="4"/>
      <c r="P1274" s="4"/>
      <c r="Q1274" s="4"/>
      <c r="R1274" s="4"/>
      <c r="S1274" s="4"/>
      <c r="T1274" s="4"/>
    </row>
    <row r="1275">
      <c r="A1275" s="7" t="s">
        <v>1416</v>
      </c>
      <c r="B1275" s="7" t="s">
        <v>1874</v>
      </c>
      <c r="C1275" s="7" t="s">
        <v>2414</v>
      </c>
      <c r="D1275" s="7" t="s">
        <v>1817</v>
      </c>
      <c r="E1275" s="7" t="s">
        <v>1817</v>
      </c>
      <c r="F1275" s="7" t="s">
        <v>1811</v>
      </c>
      <c r="G1275" s="7" t="s">
        <v>1823</v>
      </c>
      <c r="H1275" s="7" t="s">
        <v>2415</v>
      </c>
      <c r="I1275" s="7"/>
      <c r="J1275" s="7" t="s">
        <v>1811</v>
      </c>
      <c r="K1275" s="7"/>
      <c r="L1275" s="4"/>
      <c r="M1275" s="4"/>
      <c r="N1275" s="4"/>
      <c r="O1275" s="4"/>
      <c r="P1275" s="4"/>
      <c r="Q1275" s="4"/>
      <c r="R1275" s="4"/>
      <c r="S1275" s="4"/>
      <c r="T1275" s="4"/>
    </row>
    <row r="1276">
      <c r="A1276" s="7" t="s">
        <v>1417</v>
      </c>
      <c r="B1276" s="7" t="s">
        <v>1874</v>
      </c>
      <c r="C1276" s="7" t="s">
        <v>2414</v>
      </c>
      <c r="D1276" s="7" t="s">
        <v>1817</v>
      </c>
      <c r="E1276" s="7" t="s">
        <v>1817</v>
      </c>
      <c r="F1276" s="7" t="s">
        <v>1811</v>
      </c>
      <c r="G1276" s="7" t="s">
        <v>1823</v>
      </c>
      <c r="H1276" s="7" t="s">
        <v>2415</v>
      </c>
      <c r="I1276" s="7"/>
      <c r="J1276" s="7" t="s">
        <v>1811</v>
      </c>
      <c r="K1276" s="7"/>
      <c r="L1276" s="4"/>
      <c r="M1276" s="4"/>
      <c r="N1276" s="4"/>
      <c r="O1276" s="4"/>
      <c r="P1276" s="4"/>
      <c r="Q1276" s="4"/>
      <c r="R1276" s="4"/>
      <c r="S1276" s="4"/>
      <c r="T1276" s="4"/>
    </row>
    <row r="1277">
      <c r="A1277" s="7" t="s">
        <v>1418</v>
      </c>
      <c r="B1277" s="7" t="s">
        <v>1874</v>
      </c>
      <c r="C1277" s="7" t="s">
        <v>2414</v>
      </c>
      <c r="D1277" s="7" t="s">
        <v>1817</v>
      </c>
      <c r="E1277" s="7" t="s">
        <v>1817</v>
      </c>
      <c r="F1277" s="7" t="s">
        <v>1811</v>
      </c>
      <c r="G1277" s="7" t="s">
        <v>1823</v>
      </c>
      <c r="H1277" s="7" t="s">
        <v>2415</v>
      </c>
      <c r="I1277" s="7"/>
      <c r="J1277" s="7" t="s">
        <v>1811</v>
      </c>
      <c r="K1277" s="7"/>
      <c r="L1277" s="4"/>
      <c r="M1277" s="4"/>
      <c r="N1277" s="4"/>
      <c r="O1277" s="4"/>
      <c r="P1277" s="4"/>
      <c r="Q1277" s="4"/>
      <c r="R1277" s="4"/>
      <c r="S1277" s="4"/>
      <c r="T1277" s="4"/>
    </row>
    <row r="1278">
      <c r="A1278" s="7" t="s">
        <v>1419</v>
      </c>
      <c r="B1278" s="7" t="s">
        <v>1874</v>
      </c>
      <c r="C1278" s="7" t="s">
        <v>2414</v>
      </c>
      <c r="D1278" s="7" t="s">
        <v>1817</v>
      </c>
      <c r="E1278" s="7" t="s">
        <v>1817</v>
      </c>
      <c r="F1278" s="7" t="s">
        <v>1811</v>
      </c>
      <c r="G1278" s="7" t="s">
        <v>1823</v>
      </c>
      <c r="H1278" s="7" t="s">
        <v>2415</v>
      </c>
      <c r="I1278" s="7"/>
      <c r="J1278" s="7" t="s">
        <v>1811</v>
      </c>
      <c r="K1278" s="7"/>
      <c r="L1278" s="4"/>
      <c r="M1278" s="4"/>
      <c r="N1278" s="4"/>
      <c r="O1278" s="4"/>
      <c r="P1278" s="4"/>
      <c r="Q1278" s="4"/>
      <c r="R1278" s="4"/>
      <c r="S1278" s="4"/>
      <c r="T1278" s="4"/>
    </row>
    <row r="1279">
      <c r="A1279" s="7" t="s">
        <v>1420</v>
      </c>
      <c r="B1279" s="7" t="s">
        <v>1874</v>
      </c>
      <c r="C1279" s="7" t="s">
        <v>2414</v>
      </c>
      <c r="D1279" s="7" t="s">
        <v>1817</v>
      </c>
      <c r="E1279" s="7" t="s">
        <v>1817</v>
      </c>
      <c r="F1279" s="7" t="s">
        <v>1811</v>
      </c>
      <c r="G1279" s="7" t="s">
        <v>1823</v>
      </c>
      <c r="H1279" s="7" t="s">
        <v>2415</v>
      </c>
      <c r="I1279" s="7"/>
      <c r="J1279" s="7" t="s">
        <v>1811</v>
      </c>
      <c r="K1279" s="7"/>
      <c r="L1279" s="4"/>
      <c r="M1279" s="4"/>
      <c r="N1279" s="4"/>
      <c r="O1279" s="4"/>
      <c r="P1279" s="4"/>
      <c r="Q1279" s="4"/>
      <c r="R1279" s="4"/>
      <c r="S1279" s="4"/>
      <c r="T1279" s="4"/>
    </row>
    <row r="1280">
      <c r="A1280" s="7" t="s">
        <v>1421</v>
      </c>
      <c r="B1280" s="7" t="s">
        <v>1874</v>
      </c>
      <c r="C1280" s="7" t="s">
        <v>2414</v>
      </c>
      <c r="D1280" s="7" t="s">
        <v>1817</v>
      </c>
      <c r="E1280" s="7" t="s">
        <v>1817</v>
      </c>
      <c r="F1280" s="7" t="s">
        <v>1811</v>
      </c>
      <c r="G1280" s="7" t="s">
        <v>1823</v>
      </c>
      <c r="H1280" s="7" t="s">
        <v>2415</v>
      </c>
      <c r="I1280" s="7"/>
      <c r="J1280" s="7" t="s">
        <v>1811</v>
      </c>
      <c r="K1280" s="7"/>
      <c r="L1280" s="4"/>
      <c r="M1280" s="4"/>
      <c r="N1280" s="4"/>
      <c r="O1280" s="4"/>
      <c r="P1280" s="4"/>
      <c r="Q1280" s="4"/>
      <c r="R1280" s="4"/>
      <c r="S1280" s="4"/>
      <c r="T1280" s="4"/>
    </row>
    <row r="1281">
      <c r="A1281" s="7" t="s">
        <v>1422</v>
      </c>
      <c r="B1281" s="7" t="s">
        <v>1874</v>
      </c>
      <c r="C1281" s="7" t="s">
        <v>2414</v>
      </c>
      <c r="D1281" s="7" t="s">
        <v>1817</v>
      </c>
      <c r="E1281" s="7" t="s">
        <v>1817</v>
      </c>
      <c r="F1281" s="7" t="s">
        <v>1811</v>
      </c>
      <c r="G1281" s="7" t="s">
        <v>1823</v>
      </c>
      <c r="H1281" s="7" t="s">
        <v>2415</v>
      </c>
      <c r="I1281" s="7"/>
      <c r="J1281" s="7" t="s">
        <v>1811</v>
      </c>
      <c r="K1281" s="7"/>
      <c r="L1281" s="4"/>
      <c r="M1281" s="4"/>
      <c r="N1281" s="4"/>
      <c r="O1281" s="4"/>
      <c r="P1281" s="4"/>
      <c r="Q1281" s="4"/>
      <c r="R1281" s="4"/>
      <c r="S1281" s="4"/>
      <c r="T1281" s="4"/>
    </row>
    <row r="1282">
      <c r="A1282" s="7" t="s">
        <v>1423</v>
      </c>
      <c r="B1282" s="7" t="s">
        <v>1874</v>
      </c>
      <c r="C1282" s="7" t="s">
        <v>2414</v>
      </c>
      <c r="D1282" s="7" t="s">
        <v>1817</v>
      </c>
      <c r="E1282" s="7" t="s">
        <v>1817</v>
      </c>
      <c r="F1282" s="7" t="s">
        <v>1811</v>
      </c>
      <c r="G1282" s="7" t="s">
        <v>1823</v>
      </c>
      <c r="H1282" s="7" t="s">
        <v>2415</v>
      </c>
      <c r="I1282" s="7"/>
      <c r="J1282" s="7" t="s">
        <v>1811</v>
      </c>
      <c r="K1282" s="7"/>
      <c r="L1282" s="4"/>
      <c r="M1282" s="4"/>
      <c r="N1282" s="4"/>
      <c r="O1282" s="4"/>
      <c r="P1282" s="4"/>
      <c r="Q1282" s="4"/>
      <c r="R1282" s="4"/>
      <c r="S1282" s="4"/>
      <c r="T1282" s="4"/>
    </row>
    <row r="1283">
      <c r="A1283" s="7" t="s">
        <v>1424</v>
      </c>
      <c r="B1283" s="7" t="s">
        <v>1874</v>
      </c>
      <c r="C1283" s="7" t="s">
        <v>2414</v>
      </c>
      <c r="D1283" s="7" t="s">
        <v>1817</v>
      </c>
      <c r="E1283" s="7" t="s">
        <v>1817</v>
      </c>
      <c r="F1283" s="7" t="s">
        <v>1811</v>
      </c>
      <c r="G1283" s="7" t="s">
        <v>1823</v>
      </c>
      <c r="H1283" s="7" t="s">
        <v>2415</v>
      </c>
      <c r="I1283" s="7"/>
      <c r="J1283" s="7" t="s">
        <v>1811</v>
      </c>
      <c r="K1283" s="7"/>
      <c r="L1283" s="4"/>
      <c r="M1283" s="4"/>
      <c r="N1283" s="4"/>
      <c r="O1283" s="4"/>
      <c r="P1283" s="4"/>
      <c r="Q1283" s="4"/>
      <c r="R1283" s="4"/>
      <c r="S1283" s="4"/>
      <c r="T1283" s="4"/>
    </row>
    <row r="1284">
      <c r="A1284" s="7" t="s">
        <v>1425</v>
      </c>
      <c r="B1284" s="7" t="s">
        <v>1874</v>
      </c>
      <c r="C1284" s="7" t="s">
        <v>2414</v>
      </c>
      <c r="D1284" s="7" t="s">
        <v>1817</v>
      </c>
      <c r="E1284" s="7" t="s">
        <v>1817</v>
      </c>
      <c r="F1284" s="7" t="s">
        <v>1811</v>
      </c>
      <c r="G1284" s="7" t="s">
        <v>1823</v>
      </c>
      <c r="H1284" s="7" t="s">
        <v>2415</v>
      </c>
      <c r="I1284" s="7"/>
      <c r="J1284" s="7" t="s">
        <v>1811</v>
      </c>
      <c r="K1284" s="7"/>
      <c r="L1284" s="4"/>
      <c r="M1284" s="4"/>
      <c r="N1284" s="4"/>
      <c r="O1284" s="4"/>
      <c r="P1284" s="4"/>
      <c r="Q1284" s="4"/>
      <c r="R1284" s="4"/>
      <c r="S1284" s="4"/>
      <c r="T1284" s="4"/>
    </row>
    <row r="1285">
      <c r="A1285" s="7" t="s">
        <v>1426</v>
      </c>
      <c r="B1285" s="7" t="s">
        <v>1874</v>
      </c>
      <c r="C1285" s="7" t="s">
        <v>2414</v>
      </c>
      <c r="D1285" s="7" t="s">
        <v>1817</v>
      </c>
      <c r="E1285" s="7" t="s">
        <v>1817</v>
      </c>
      <c r="F1285" s="7" t="s">
        <v>1811</v>
      </c>
      <c r="G1285" s="7" t="s">
        <v>1823</v>
      </c>
      <c r="H1285" s="7" t="s">
        <v>2415</v>
      </c>
      <c r="I1285" s="7"/>
      <c r="J1285" s="7" t="s">
        <v>1811</v>
      </c>
      <c r="K1285" s="7"/>
      <c r="L1285" s="4"/>
      <c r="M1285" s="4"/>
      <c r="N1285" s="4"/>
      <c r="O1285" s="4"/>
      <c r="P1285" s="4"/>
      <c r="Q1285" s="4"/>
      <c r="R1285" s="4"/>
      <c r="S1285" s="4"/>
      <c r="T1285" s="4"/>
    </row>
    <row r="1286">
      <c r="A1286" s="7" t="s">
        <v>1427</v>
      </c>
      <c r="B1286" s="7" t="s">
        <v>1874</v>
      </c>
      <c r="C1286" s="7" t="s">
        <v>2414</v>
      </c>
      <c r="D1286" s="7" t="s">
        <v>1817</v>
      </c>
      <c r="E1286" s="7" t="s">
        <v>1817</v>
      </c>
      <c r="F1286" s="7" t="s">
        <v>1811</v>
      </c>
      <c r="G1286" s="7" t="s">
        <v>1823</v>
      </c>
      <c r="H1286" s="7" t="s">
        <v>2415</v>
      </c>
      <c r="I1286" s="7"/>
      <c r="J1286" s="7" t="s">
        <v>1811</v>
      </c>
      <c r="K1286" s="7"/>
      <c r="L1286" s="4"/>
      <c r="M1286" s="4"/>
      <c r="N1286" s="4"/>
      <c r="O1286" s="4"/>
      <c r="P1286" s="4"/>
      <c r="Q1286" s="4"/>
      <c r="R1286" s="4"/>
      <c r="S1286" s="4"/>
      <c r="T1286" s="4"/>
    </row>
    <row r="1287">
      <c r="A1287" s="7" t="s">
        <v>1428</v>
      </c>
      <c r="B1287" s="7" t="s">
        <v>1874</v>
      </c>
      <c r="C1287" s="7" t="s">
        <v>2414</v>
      </c>
      <c r="D1287" s="7" t="s">
        <v>1817</v>
      </c>
      <c r="E1287" s="7" t="s">
        <v>1817</v>
      </c>
      <c r="F1287" s="7" t="s">
        <v>1811</v>
      </c>
      <c r="G1287" s="7" t="s">
        <v>1823</v>
      </c>
      <c r="H1287" s="7" t="s">
        <v>2415</v>
      </c>
      <c r="I1287" s="7"/>
      <c r="J1287" s="7" t="s">
        <v>1811</v>
      </c>
      <c r="K1287" s="7"/>
      <c r="L1287" s="4"/>
      <c r="M1287" s="4"/>
      <c r="N1287" s="4"/>
      <c r="O1287" s="4"/>
      <c r="P1287" s="4"/>
      <c r="Q1287" s="4"/>
      <c r="R1287" s="4"/>
      <c r="S1287" s="4"/>
      <c r="T1287" s="4"/>
    </row>
    <row r="1288">
      <c r="A1288" s="7" t="s">
        <v>1429</v>
      </c>
      <c r="B1288" s="7" t="s">
        <v>1874</v>
      </c>
      <c r="C1288" s="7" t="s">
        <v>2414</v>
      </c>
      <c r="D1288" s="7" t="s">
        <v>1817</v>
      </c>
      <c r="E1288" s="7" t="s">
        <v>1817</v>
      </c>
      <c r="F1288" s="7" t="s">
        <v>1811</v>
      </c>
      <c r="G1288" s="7" t="s">
        <v>1823</v>
      </c>
      <c r="H1288" s="7" t="s">
        <v>2415</v>
      </c>
      <c r="I1288" s="7"/>
      <c r="J1288" s="7" t="s">
        <v>1811</v>
      </c>
      <c r="K1288" s="7"/>
      <c r="L1288" s="4"/>
      <c r="M1288" s="4"/>
      <c r="N1288" s="4"/>
      <c r="O1288" s="4"/>
      <c r="P1288" s="4"/>
      <c r="Q1288" s="4"/>
      <c r="R1288" s="4"/>
      <c r="S1288" s="4"/>
      <c r="T1288" s="4"/>
    </row>
    <row r="1289">
      <c r="A1289" s="7" t="s">
        <v>1430</v>
      </c>
      <c r="B1289" s="7" t="s">
        <v>1874</v>
      </c>
      <c r="C1289" s="7" t="s">
        <v>2414</v>
      </c>
      <c r="D1289" s="7" t="s">
        <v>1817</v>
      </c>
      <c r="E1289" s="7" t="s">
        <v>1817</v>
      </c>
      <c r="F1289" s="7" t="s">
        <v>1811</v>
      </c>
      <c r="G1289" s="7" t="s">
        <v>1823</v>
      </c>
      <c r="H1289" s="7" t="s">
        <v>2415</v>
      </c>
      <c r="I1289" s="7"/>
      <c r="J1289" s="7" t="s">
        <v>1811</v>
      </c>
      <c r="K1289" s="7"/>
      <c r="L1289" s="4"/>
      <c r="M1289" s="4"/>
      <c r="N1289" s="4"/>
      <c r="O1289" s="4"/>
      <c r="P1289" s="4"/>
      <c r="Q1289" s="4"/>
      <c r="R1289" s="4"/>
      <c r="S1289" s="4"/>
      <c r="T1289" s="4"/>
    </row>
    <row r="1290">
      <c r="A1290" s="7" t="s">
        <v>1431</v>
      </c>
      <c r="B1290" s="7" t="s">
        <v>1874</v>
      </c>
      <c r="C1290" s="7" t="s">
        <v>2414</v>
      </c>
      <c r="D1290" s="7" t="s">
        <v>1817</v>
      </c>
      <c r="E1290" s="7" t="s">
        <v>1817</v>
      </c>
      <c r="F1290" s="7" t="s">
        <v>1811</v>
      </c>
      <c r="G1290" s="7" t="s">
        <v>1823</v>
      </c>
      <c r="H1290" s="7" t="s">
        <v>2415</v>
      </c>
      <c r="I1290" s="7"/>
      <c r="J1290" s="7" t="s">
        <v>1811</v>
      </c>
      <c r="K1290" s="7"/>
      <c r="L1290" s="4"/>
      <c r="M1290" s="4"/>
      <c r="N1290" s="4"/>
      <c r="O1290" s="4"/>
      <c r="P1290" s="4"/>
      <c r="Q1290" s="4"/>
      <c r="R1290" s="4"/>
      <c r="S1290" s="4"/>
      <c r="T1290" s="4"/>
    </row>
    <row r="1291">
      <c r="A1291" s="7" t="s">
        <v>1432</v>
      </c>
      <c r="B1291" s="7" t="s">
        <v>1874</v>
      </c>
      <c r="C1291" s="7" t="s">
        <v>2414</v>
      </c>
      <c r="D1291" s="7" t="s">
        <v>1817</v>
      </c>
      <c r="E1291" s="7" t="s">
        <v>1817</v>
      </c>
      <c r="F1291" s="7" t="s">
        <v>1811</v>
      </c>
      <c r="G1291" s="7" t="s">
        <v>1823</v>
      </c>
      <c r="H1291" s="7" t="s">
        <v>2415</v>
      </c>
      <c r="I1291" s="7"/>
      <c r="J1291" s="7" t="s">
        <v>1811</v>
      </c>
      <c r="K1291" s="7"/>
      <c r="L1291" s="4"/>
      <c r="M1291" s="4"/>
      <c r="N1291" s="4"/>
      <c r="O1291" s="4"/>
      <c r="P1291" s="4"/>
      <c r="Q1291" s="4"/>
      <c r="R1291" s="4"/>
      <c r="S1291" s="4"/>
      <c r="T1291" s="4"/>
    </row>
    <row r="1292">
      <c r="A1292" s="7" t="s">
        <v>1433</v>
      </c>
      <c r="B1292" s="7" t="s">
        <v>1874</v>
      </c>
      <c r="C1292" s="7" t="s">
        <v>2414</v>
      </c>
      <c r="D1292" s="7" t="s">
        <v>1817</v>
      </c>
      <c r="E1292" s="7" t="s">
        <v>1817</v>
      </c>
      <c r="F1292" s="7" t="s">
        <v>1811</v>
      </c>
      <c r="G1292" s="7" t="s">
        <v>1823</v>
      </c>
      <c r="H1292" s="7" t="s">
        <v>2415</v>
      </c>
      <c r="I1292" s="7"/>
      <c r="J1292" s="7" t="s">
        <v>1811</v>
      </c>
      <c r="K1292" s="7"/>
      <c r="L1292" s="4"/>
      <c r="M1292" s="4"/>
      <c r="N1292" s="4"/>
      <c r="O1292" s="4"/>
      <c r="P1292" s="4"/>
      <c r="Q1292" s="4"/>
      <c r="R1292" s="4"/>
      <c r="S1292" s="4"/>
      <c r="T1292" s="4"/>
    </row>
    <row r="1293">
      <c r="A1293" s="7" t="s">
        <v>1434</v>
      </c>
      <c r="B1293" s="7" t="s">
        <v>1874</v>
      </c>
      <c r="C1293" s="7" t="s">
        <v>2414</v>
      </c>
      <c r="D1293" s="7" t="s">
        <v>1817</v>
      </c>
      <c r="E1293" s="7" t="s">
        <v>1817</v>
      </c>
      <c r="F1293" s="7" t="s">
        <v>1811</v>
      </c>
      <c r="G1293" s="7" t="s">
        <v>1823</v>
      </c>
      <c r="H1293" s="7" t="s">
        <v>2415</v>
      </c>
      <c r="I1293" s="7"/>
      <c r="J1293" s="7" t="s">
        <v>1811</v>
      </c>
      <c r="K1293" s="7"/>
      <c r="L1293" s="4"/>
      <c r="M1293" s="4"/>
      <c r="N1293" s="4"/>
      <c r="O1293" s="4"/>
      <c r="P1293" s="4"/>
      <c r="Q1293" s="4"/>
      <c r="R1293" s="4"/>
      <c r="S1293" s="4"/>
      <c r="T1293" s="4"/>
    </row>
    <row r="1294">
      <c r="A1294" s="7" t="s">
        <v>1435</v>
      </c>
      <c r="B1294" s="7" t="s">
        <v>1874</v>
      </c>
      <c r="C1294" s="7" t="s">
        <v>2414</v>
      </c>
      <c r="D1294" s="7" t="s">
        <v>1817</v>
      </c>
      <c r="E1294" s="7" t="s">
        <v>1817</v>
      </c>
      <c r="F1294" s="7" t="s">
        <v>1811</v>
      </c>
      <c r="G1294" s="7" t="s">
        <v>1823</v>
      </c>
      <c r="H1294" s="7" t="s">
        <v>2415</v>
      </c>
      <c r="I1294" s="7"/>
      <c r="J1294" s="7" t="s">
        <v>1811</v>
      </c>
      <c r="K1294" s="7"/>
      <c r="L1294" s="4"/>
      <c r="M1294" s="4"/>
      <c r="N1294" s="4"/>
      <c r="O1294" s="4"/>
      <c r="P1294" s="4"/>
      <c r="Q1294" s="4"/>
      <c r="R1294" s="4"/>
      <c r="S1294" s="4"/>
      <c r="T1294" s="4"/>
    </row>
    <row r="1295">
      <c r="A1295" s="7" t="s">
        <v>1436</v>
      </c>
      <c r="B1295" s="7" t="s">
        <v>1874</v>
      </c>
      <c r="C1295" s="7" t="s">
        <v>2414</v>
      </c>
      <c r="D1295" s="7" t="s">
        <v>1817</v>
      </c>
      <c r="E1295" s="7" t="s">
        <v>1817</v>
      </c>
      <c r="F1295" s="7" t="s">
        <v>1811</v>
      </c>
      <c r="G1295" s="7" t="s">
        <v>1823</v>
      </c>
      <c r="H1295" s="7" t="s">
        <v>2415</v>
      </c>
      <c r="I1295" s="7"/>
      <c r="J1295" s="7" t="s">
        <v>1811</v>
      </c>
      <c r="K1295" s="7"/>
      <c r="L1295" s="4"/>
      <c r="M1295" s="4"/>
      <c r="N1295" s="4"/>
      <c r="O1295" s="4"/>
      <c r="P1295" s="4"/>
      <c r="Q1295" s="4"/>
      <c r="R1295" s="4"/>
      <c r="S1295" s="4"/>
      <c r="T1295" s="4"/>
    </row>
    <row r="1296">
      <c r="A1296" s="7" t="s">
        <v>1437</v>
      </c>
      <c r="B1296" s="7" t="s">
        <v>1874</v>
      </c>
      <c r="C1296" s="7" t="s">
        <v>2414</v>
      </c>
      <c r="D1296" s="7" t="s">
        <v>1817</v>
      </c>
      <c r="E1296" s="7" t="s">
        <v>1817</v>
      </c>
      <c r="F1296" s="7" t="s">
        <v>1811</v>
      </c>
      <c r="G1296" s="7" t="s">
        <v>1823</v>
      </c>
      <c r="H1296" s="7" t="s">
        <v>2415</v>
      </c>
      <c r="I1296" s="7"/>
      <c r="J1296" s="7" t="s">
        <v>1811</v>
      </c>
      <c r="K1296" s="7"/>
      <c r="L1296" s="4"/>
      <c r="M1296" s="4"/>
      <c r="N1296" s="4"/>
      <c r="O1296" s="4"/>
      <c r="P1296" s="4"/>
      <c r="Q1296" s="4"/>
      <c r="R1296" s="4"/>
      <c r="S1296" s="4"/>
      <c r="T1296" s="4"/>
    </row>
    <row r="1297">
      <c r="A1297" s="7" t="s">
        <v>1438</v>
      </c>
      <c r="B1297" s="7" t="s">
        <v>1874</v>
      </c>
      <c r="C1297" s="7" t="s">
        <v>2414</v>
      </c>
      <c r="D1297" s="7" t="s">
        <v>1817</v>
      </c>
      <c r="E1297" s="7" t="s">
        <v>1817</v>
      </c>
      <c r="F1297" s="7" t="s">
        <v>1811</v>
      </c>
      <c r="G1297" s="7" t="s">
        <v>1823</v>
      </c>
      <c r="H1297" s="7" t="s">
        <v>2415</v>
      </c>
      <c r="I1297" s="7"/>
      <c r="J1297" s="7" t="s">
        <v>1811</v>
      </c>
      <c r="K1297" s="7"/>
      <c r="L1297" s="4"/>
      <c r="M1297" s="4"/>
      <c r="N1297" s="4"/>
      <c r="O1297" s="4"/>
      <c r="P1297" s="4"/>
      <c r="Q1297" s="4"/>
      <c r="R1297" s="4"/>
      <c r="S1297" s="4"/>
      <c r="T1297" s="4"/>
    </row>
    <row r="1298">
      <c r="A1298" s="7" t="s">
        <v>1439</v>
      </c>
      <c r="B1298" s="7" t="s">
        <v>1874</v>
      </c>
      <c r="C1298" s="7" t="s">
        <v>2414</v>
      </c>
      <c r="D1298" s="7" t="s">
        <v>1817</v>
      </c>
      <c r="E1298" s="7" t="s">
        <v>1817</v>
      </c>
      <c r="F1298" s="7" t="s">
        <v>1811</v>
      </c>
      <c r="G1298" s="7" t="s">
        <v>1823</v>
      </c>
      <c r="H1298" s="7" t="s">
        <v>2415</v>
      </c>
      <c r="I1298" s="7"/>
      <c r="J1298" s="7" t="s">
        <v>1811</v>
      </c>
      <c r="K1298" s="7"/>
      <c r="L1298" s="4"/>
      <c r="M1298" s="4"/>
      <c r="N1298" s="4"/>
      <c r="O1298" s="4"/>
      <c r="P1298" s="4"/>
      <c r="Q1298" s="4"/>
      <c r="R1298" s="4"/>
      <c r="S1298" s="4"/>
      <c r="T1298" s="4"/>
    </row>
    <row r="1299">
      <c r="A1299" s="7" t="s">
        <v>1440</v>
      </c>
      <c r="B1299" s="7" t="s">
        <v>1874</v>
      </c>
      <c r="C1299" s="7" t="s">
        <v>1875</v>
      </c>
      <c r="D1299" s="7" t="s">
        <v>1817</v>
      </c>
      <c r="E1299" s="7" t="s">
        <v>1817</v>
      </c>
      <c r="F1299" s="7" t="s">
        <v>1811</v>
      </c>
      <c r="G1299" s="7" t="s">
        <v>1823</v>
      </c>
      <c r="H1299" s="7" t="s">
        <v>2415</v>
      </c>
      <c r="I1299" s="7"/>
      <c r="J1299" s="7" t="s">
        <v>1811</v>
      </c>
      <c r="K1299" s="7"/>
      <c r="L1299" s="4"/>
      <c r="M1299" s="4"/>
      <c r="N1299" s="4"/>
      <c r="O1299" s="4"/>
      <c r="P1299" s="4"/>
      <c r="Q1299" s="4"/>
      <c r="R1299" s="4"/>
      <c r="S1299" s="4"/>
      <c r="T1299" s="4"/>
    </row>
    <row r="1300">
      <c r="A1300" s="7" t="s">
        <v>1441</v>
      </c>
      <c r="B1300" s="7" t="s">
        <v>1874</v>
      </c>
      <c r="C1300" s="7" t="s">
        <v>1875</v>
      </c>
      <c r="D1300" s="7" t="s">
        <v>1817</v>
      </c>
      <c r="E1300" s="7" t="s">
        <v>1817</v>
      </c>
      <c r="F1300" s="7" t="s">
        <v>1811</v>
      </c>
      <c r="G1300" s="7" t="s">
        <v>1823</v>
      </c>
      <c r="H1300" s="7" t="s">
        <v>2415</v>
      </c>
      <c r="I1300" s="7"/>
      <c r="J1300" s="7" t="s">
        <v>1811</v>
      </c>
      <c r="K1300" s="7"/>
      <c r="L1300" s="4"/>
      <c r="M1300" s="4"/>
      <c r="N1300" s="4"/>
      <c r="O1300" s="4"/>
      <c r="P1300" s="4"/>
      <c r="Q1300" s="4"/>
      <c r="R1300" s="4"/>
      <c r="S1300" s="4"/>
      <c r="T1300" s="4"/>
    </row>
    <row r="1301">
      <c r="A1301" s="7" t="s">
        <v>1442</v>
      </c>
      <c r="B1301" s="7" t="s">
        <v>1874</v>
      </c>
      <c r="C1301" s="7" t="s">
        <v>1875</v>
      </c>
      <c r="D1301" s="7" t="s">
        <v>1817</v>
      </c>
      <c r="E1301" s="7" t="s">
        <v>1817</v>
      </c>
      <c r="F1301" s="7" t="s">
        <v>1811</v>
      </c>
      <c r="G1301" s="7" t="s">
        <v>1823</v>
      </c>
      <c r="H1301" s="7" t="s">
        <v>2415</v>
      </c>
      <c r="I1301" s="7"/>
      <c r="J1301" s="7" t="s">
        <v>1811</v>
      </c>
      <c r="K1301" s="7"/>
      <c r="L1301" s="4"/>
      <c r="M1301" s="4"/>
      <c r="N1301" s="4"/>
      <c r="O1301" s="4"/>
      <c r="P1301" s="4"/>
      <c r="Q1301" s="4"/>
      <c r="R1301" s="4"/>
      <c r="S1301" s="4"/>
      <c r="T1301" s="4"/>
    </row>
    <row r="1302">
      <c r="A1302" s="7" t="s">
        <v>1443</v>
      </c>
      <c r="B1302" s="7" t="s">
        <v>1874</v>
      </c>
      <c r="C1302" s="7" t="s">
        <v>1875</v>
      </c>
      <c r="D1302" s="7" t="s">
        <v>1817</v>
      </c>
      <c r="E1302" s="7" t="s">
        <v>1817</v>
      </c>
      <c r="F1302" s="7" t="s">
        <v>1811</v>
      </c>
      <c r="G1302" s="7" t="s">
        <v>1823</v>
      </c>
      <c r="H1302" s="7" t="s">
        <v>2415</v>
      </c>
      <c r="I1302" s="7"/>
      <c r="J1302" s="7" t="s">
        <v>1811</v>
      </c>
      <c r="K1302" s="7"/>
      <c r="L1302" s="4"/>
      <c r="M1302" s="4"/>
      <c r="N1302" s="4"/>
      <c r="O1302" s="4"/>
      <c r="P1302" s="4"/>
      <c r="Q1302" s="4"/>
      <c r="R1302" s="4"/>
      <c r="S1302" s="4"/>
      <c r="T1302" s="4"/>
    </row>
    <row r="1303">
      <c r="A1303" s="7" t="s">
        <v>1444</v>
      </c>
      <c r="B1303" s="7" t="s">
        <v>1874</v>
      </c>
      <c r="C1303" s="7" t="s">
        <v>1875</v>
      </c>
      <c r="D1303" s="7" t="s">
        <v>1817</v>
      </c>
      <c r="E1303" s="7" t="s">
        <v>1817</v>
      </c>
      <c r="F1303" s="7" t="s">
        <v>1811</v>
      </c>
      <c r="G1303" s="7" t="s">
        <v>1823</v>
      </c>
      <c r="H1303" s="7" t="s">
        <v>2415</v>
      </c>
      <c r="I1303" s="7"/>
      <c r="J1303" s="7" t="s">
        <v>1811</v>
      </c>
      <c r="K1303" s="7"/>
      <c r="L1303" s="4"/>
      <c r="M1303" s="4"/>
      <c r="N1303" s="4"/>
      <c r="O1303" s="4"/>
      <c r="P1303" s="4"/>
      <c r="Q1303" s="4"/>
      <c r="R1303" s="4"/>
      <c r="S1303" s="4"/>
      <c r="T1303" s="4"/>
    </row>
    <row r="1304">
      <c r="A1304" s="7" t="s">
        <v>1445</v>
      </c>
      <c r="B1304" s="7" t="s">
        <v>1855</v>
      </c>
      <c r="C1304" s="7" t="s">
        <v>1856</v>
      </c>
      <c r="D1304" s="7" t="s">
        <v>1817</v>
      </c>
      <c r="E1304" s="7" t="s">
        <v>1817</v>
      </c>
      <c r="F1304" s="7" t="s">
        <v>1817</v>
      </c>
      <c r="G1304" s="7" t="s">
        <v>1827</v>
      </c>
      <c r="H1304" s="7" t="s">
        <v>2416</v>
      </c>
      <c r="I1304" s="7"/>
      <c r="J1304" s="7" t="s">
        <v>1811</v>
      </c>
      <c r="K1304" s="7"/>
      <c r="L1304" s="4"/>
      <c r="M1304" s="4"/>
      <c r="N1304" s="4"/>
      <c r="O1304" s="4"/>
      <c r="P1304" s="4"/>
      <c r="Q1304" s="4"/>
      <c r="R1304" s="4"/>
      <c r="S1304" s="4"/>
      <c r="T1304" s="4"/>
    </row>
    <row r="1305">
      <c r="A1305" s="7" t="s">
        <v>1446</v>
      </c>
      <c r="B1305" s="7" t="s">
        <v>1895</v>
      </c>
      <c r="C1305" s="7" t="s">
        <v>1896</v>
      </c>
      <c r="D1305" s="7" t="s">
        <v>1817</v>
      </c>
      <c r="E1305" s="7" t="s">
        <v>1817</v>
      </c>
      <c r="F1305" s="7" t="s">
        <v>1817</v>
      </c>
      <c r="G1305" s="7" t="s">
        <v>1827</v>
      </c>
      <c r="H1305" s="7" t="s">
        <v>2416</v>
      </c>
      <c r="I1305" s="7"/>
      <c r="J1305" s="7" t="s">
        <v>1811</v>
      </c>
      <c r="K1305" s="7"/>
      <c r="L1305" s="4"/>
      <c r="M1305" s="4"/>
      <c r="N1305" s="4"/>
      <c r="O1305" s="4"/>
      <c r="P1305" s="4"/>
      <c r="Q1305" s="4"/>
      <c r="R1305" s="4"/>
      <c r="S1305" s="4"/>
      <c r="T1305" s="4"/>
    </row>
    <row r="1306">
      <c r="A1306" s="7" t="s">
        <v>1447</v>
      </c>
      <c r="B1306" s="7" t="s">
        <v>1903</v>
      </c>
      <c r="C1306" s="7" t="s">
        <v>1904</v>
      </c>
      <c r="D1306" s="7" t="s">
        <v>1817</v>
      </c>
      <c r="E1306" s="7" t="s">
        <v>1817</v>
      </c>
      <c r="F1306" s="7" t="s">
        <v>1817</v>
      </c>
      <c r="G1306" s="7" t="s">
        <v>1827</v>
      </c>
      <c r="H1306" s="7" t="s">
        <v>2416</v>
      </c>
      <c r="I1306" s="7"/>
      <c r="J1306" s="7" t="s">
        <v>1811</v>
      </c>
      <c r="K1306" s="7"/>
      <c r="L1306" s="4"/>
      <c r="M1306" s="4"/>
      <c r="N1306" s="4"/>
      <c r="O1306" s="4"/>
      <c r="P1306" s="4"/>
      <c r="Q1306" s="4"/>
      <c r="R1306" s="4"/>
      <c r="S1306" s="4"/>
      <c r="T1306" s="4"/>
    </row>
    <row r="1307">
      <c r="A1307" s="7" t="s">
        <v>1448</v>
      </c>
      <c r="B1307" s="7" t="s">
        <v>1809</v>
      </c>
      <c r="C1307" s="7" t="s">
        <v>1810</v>
      </c>
      <c r="D1307" s="7" t="s">
        <v>1817</v>
      </c>
      <c r="E1307" s="7" t="s">
        <v>1817</v>
      </c>
      <c r="F1307" s="7" t="s">
        <v>1817</v>
      </c>
      <c r="G1307" s="7" t="s">
        <v>1827</v>
      </c>
      <c r="H1307" s="7" t="s">
        <v>2416</v>
      </c>
      <c r="I1307" s="7"/>
      <c r="J1307" s="7" t="s">
        <v>1811</v>
      </c>
      <c r="K1307" s="7"/>
      <c r="L1307" s="4"/>
      <c r="M1307" s="4"/>
      <c r="N1307" s="4"/>
      <c r="O1307" s="4"/>
      <c r="P1307" s="4"/>
      <c r="Q1307" s="4"/>
      <c r="R1307" s="4"/>
      <c r="S1307" s="4"/>
      <c r="T1307" s="4"/>
    </row>
    <row r="1308">
      <c r="A1308" s="7" t="s">
        <v>1449</v>
      </c>
      <c r="B1308" s="7" t="s">
        <v>1809</v>
      </c>
      <c r="C1308" s="7" t="s">
        <v>1810</v>
      </c>
      <c r="D1308" s="7" t="s">
        <v>1817</v>
      </c>
      <c r="E1308" s="7" t="s">
        <v>1817</v>
      </c>
      <c r="F1308" s="7" t="s">
        <v>1817</v>
      </c>
      <c r="G1308" s="7" t="s">
        <v>1827</v>
      </c>
      <c r="H1308" s="7" t="s">
        <v>2416</v>
      </c>
      <c r="I1308" s="7"/>
      <c r="J1308" s="7" t="s">
        <v>1811</v>
      </c>
      <c r="K1308" s="7"/>
      <c r="L1308" s="4"/>
      <c r="M1308" s="4"/>
      <c r="N1308" s="4"/>
      <c r="O1308" s="4"/>
      <c r="P1308" s="4"/>
      <c r="Q1308" s="4"/>
      <c r="R1308" s="4"/>
      <c r="S1308" s="4"/>
      <c r="T1308" s="4"/>
    </row>
    <row r="1309">
      <c r="A1309" s="7" t="s">
        <v>1450</v>
      </c>
      <c r="B1309" s="7" t="s">
        <v>1899</v>
      </c>
      <c r="C1309" s="7" t="s">
        <v>1906</v>
      </c>
      <c r="D1309" s="7" t="s">
        <v>1817</v>
      </c>
      <c r="E1309" s="7" t="s">
        <v>1817</v>
      </c>
      <c r="F1309" s="7" t="s">
        <v>1811</v>
      </c>
      <c r="G1309" s="7" t="s">
        <v>1823</v>
      </c>
      <c r="H1309" s="7" t="s">
        <v>2417</v>
      </c>
      <c r="I1309" s="7"/>
      <c r="J1309" s="7" t="s">
        <v>1811</v>
      </c>
      <c r="K1309" s="7"/>
      <c r="L1309" s="4"/>
      <c r="M1309" s="4"/>
      <c r="N1309" s="4"/>
      <c r="O1309" s="4"/>
      <c r="P1309" s="4"/>
      <c r="Q1309" s="4"/>
      <c r="R1309" s="4"/>
      <c r="S1309" s="4"/>
      <c r="T1309" s="4"/>
    </row>
    <row r="1310">
      <c r="A1310" s="7" t="s">
        <v>1451</v>
      </c>
      <c r="B1310" s="7" t="s">
        <v>1899</v>
      </c>
      <c r="C1310" s="7" t="s">
        <v>2266</v>
      </c>
      <c r="D1310" s="7" t="s">
        <v>1817</v>
      </c>
      <c r="E1310" s="7" t="s">
        <v>1817</v>
      </c>
      <c r="F1310" s="7" t="s">
        <v>1811</v>
      </c>
      <c r="G1310" s="7" t="s">
        <v>1823</v>
      </c>
      <c r="H1310" s="7" t="s">
        <v>2418</v>
      </c>
      <c r="I1310" s="7"/>
      <c r="J1310" s="7" t="s">
        <v>1811</v>
      </c>
      <c r="K1310" s="7"/>
      <c r="L1310" s="4"/>
      <c r="M1310" s="4"/>
      <c r="N1310" s="4"/>
      <c r="O1310" s="4"/>
      <c r="P1310" s="4"/>
      <c r="Q1310" s="4"/>
      <c r="R1310" s="4"/>
      <c r="S1310" s="4"/>
      <c r="T1310" s="4"/>
    </row>
    <row r="1311">
      <c r="A1311" s="7" t="s">
        <v>1452</v>
      </c>
      <c r="B1311" s="7" t="s">
        <v>1891</v>
      </c>
      <c r="C1311" s="7" t="s">
        <v>1988</v>
      </c>
      <c r="D1311" s="7" t="s">
        <v>1817</v>
      </c>
      <c r="E1311" s="7" t="s">
        <v>1817</v>
      </c>
      <c r="F1311" s="7" t="s">
        <v>1811</v>
      </c>
      <c r="G1311" s="7" t="s">
        <v>1823</v>
      </c>
      <c r="H1311" s="7" t="s">
        <v>2419</v>
      </c>
      <c r="I1311" s="7"/>
      <c r="J1311" s="7" t="s">
        <v>1811</v>
      </c>
      <c r="K1311" s="7"/>
      <c r="L1311" s="4"/>
      <c r="M1311" s="4"/>
      <c r="N1311" s="4"/>
      <c r="O1311" s="4"/>
      <c r="P1311" s="4"/>
      <c r="Q1311" s="4"/>
      <c r="R1311" s="4"/>
      <c r="S1311" s="4"/>
      <c r="T1311" s="4"/>
    </row>
    <row r="1312">
      <c r="A1312" s="7" t="s">
        <v>1453</v>
      </c>
      <c r="B1312" s="7" t="s">
        <v>1852</v>
      </c>
      <c r="C1312" s="7" t="s">
        <v>1853</v>
      </c>
      <c r="D1312" s="7" t="s">
        <v>1817</v>
      </c>
      <c r="E1312" s="7" t="s">
        <v>1817</v>
      </c>
      <c r="F1312" s="7" t="s">
        <v>1811</v>
      </c>
      <c r="G1312" s="7" t="s">
        <v>1823</v>
      </c>
      <c r="H1312" s="7" t="s">
        <v>2420</v>
      </c>
      <c r="I1312" s="7"/>
      <c r="J1312" s="7" t="s">
        <v>1811</v>
      </c>
      <c r="K1312" s="7"/>
      <c r="L1312" s="4"/>
      <c r="M1312" s="4"/>
      <c r="N1312" s="4"/>
      <c r="O1312" s="4"/>
      <c r="P1312" s="4"/>
      <c r="Q1312" s="4"/>
      <c r="R1312" s="4"/>
      <c r="S1312" s="4"/>
      <c r="T1312" s="4"/>
    </row>
    <row r="1313">
      <c r="A1313" s="7" t="s">
        <v>1454</v>
      </c>
      <c r="B1313" s="7" t="s">
        <v>1852</v>
      </c>
      <c r="C1313" s="7" t="s">
        <v>1853</v>
      </c>
      <c r="D1313" s="7" t="s">
        <v>1817</v>
      </c>
      <c r="E1313" s="7" t="s">
        <v>1817</v>
      </c>
      <c r="F1313" s="7" t="s">
        <v>1811</v>
      </c>
      <c r="G1313" s="7" t="s">
        <v>1823</v>
      </c>
      <c r="H1313" s="7" t="s">
        <v>2420</v>
      </c>
      <c r="I1313" s="7"/>
      <c r="J1313" s="7" t="s">
        <v>1811</v>
      </c>
      <c r="K1313" s="7"/>
      <c r="L1313" s="4"/>
      <c r="M1313" s="4"/>
      <c r="N1313" s="4"/>
      <c r="O1313" s="4"/>
      <c r="P1313" s="4"/>
      <c r="Q1313" s="4"/>
      <c r="R1313" s="4"/>
      <c r="S1313" s="4"/>
      <c r="T1313" s="4"/>
    </row>
    <row r="1314">
      <c r="A1314" s="7" t="s">
        <v>1455</v>
      </c>
      <c r="B1314" s="7" t="s">
        <v>1877</v>
      </c>
      <c r="C1314" s="7" t="s">
        <v>1934</v>
      </c>
      <c r="D1314" s="7" t="s">
        <v>1817</v>
      </c>
      <c r="E1314" s="7" t="s">
        <v>1817</v>
      </c>
      <c r="F1314" s="7" t="s">
        <v>1811</v>
      </c>
      <c r="G1314" s="7" t="s">
        <v>1823</v>
      </c>
      <c r="H1314" s="7" t="s">
        <v>2421</v>
      </c>
      <c r="I1314" s="7"/>
      <c r="J1314" s="7" t="s">
        <v>1811</v>
      </c>
      <c r="K1314" s="7"/>
      <c r="L1314" s="4"/>
      <c r="M1314" s="4"/>
      <c r="N1314" s="4"/>
      <c r="O1314" s="4"/>
      <c r="P1314" s="4"/>
      <c r="Q1314" s="4"/>
      <c r="R1314" s="4"/>
      <c r="S1314" s="4"/>
      <c r="T1314" s="4"/>
    </row>
    <row r="1315">
      <c r="A1315" s="7" t="s">
        <v>1456</v>
      </c>
      <c r="B1315" s="7" t="s">
        <v>1849</v>
      </c>
      <c r="C1315" s="7" t="s">
        <v>2173</v>
      </c>
      <c r="D1315" s="7" t="s">
        <v>1817</v>
      </c>
      <c r="E1315" s="7" t="s">
        <v>1817</v>
      </c>
      <c r="F1315" s="7" t="s">
        <v>1811</v>
      </c>
      <c r="G1315" s="7" t="s">
        <v>1823</v>
      </c>
      <c r="H1315" s="7" t="s">
        <v>2422</v>
      </c>
      <c r="I1315" s="7"/>
      <c r="J1315" s="7" t="s">
        <v>1811</v>
      </c>
      <c r="K1315" s="7"/>
      <c r="L1315" s="4"/>
      <c r="M1315" s="4"/>
      <c r="N1315" s="4"/>
      <c r="O1315" s="4"/>
      <c r="P1315" s="4"/>
      <c r="Q1315" s="4"/>
      <c r="R1315" s="4"/>
      <c r="S1315" s="4"/>
      <c r="T1315" s="4"/>
    </row>
    <row r="1316">
      <c r="A1316" s="7" t="s">
        <v>1457</v>
      </c>
      <c r="B1316" s="7" t="s">
        <v>1899</v>
      </c>
      <c r="C1316" s="7" t="s">
        <v>2029</v>
      </c>
      <c r="D1316" s="7" t="s">
        <v>1817</v>
      </c>
      <c r="E1316" s="7" t="s">
        <v>1817</v>
      </c>
      <c r="F1316" s="7" t="s">
        <v>1811</v>
      </c>
      <c r="G1316" s="7" t="s">
        <v>1823</v>
      </c>
      <c r="H1316" s="7" t="s">
        <v>2423</v>
      </c>
      <c r="I1316" s="7"/>
      <c r="J1316" s="7" t="s">
        <v>1811</v>
      </c>
      <c r="K1316" s="7"/>
      <c r="L1316" s="4"/>
      <c r="M1316" s="4"/>
      <c r="N1316" s="4"/>
      <c r="O1316" s="4"/>
      <c r="P1316" s="4"/>
      <c r="Q1316" s="4"/>
      <c r="R1316" s="4"/>
      <c r="S1316" s="4"/>
      <c r="T1316" s="4"/>
    </row>
    <row r="1317">
      <c r="A1317" s="7" t="s">
        <v>1458</v>
      </c>
      <c r="B1317" s="7" t="s">
        <v>1863</v>
      </c>
      <c r="C1317" s="7" t="s">
        <v>1952</v>
      </c>
      <c r="D1317" s="7" t="s">
        <v>1817</v>
      </c>
      <c r="E1317" s="7" t="s">
        <v>1817</v>
      </c>
      <c r="F1317" s="7" t="s">
        <v>1811</v>
      </c>
      <c r="G1317" s="7" t="s">
        <v>1823</v>
      </c>
      <c r="H1317" s="7" t="s">
        <v>2424</v>
      </c>
      <c r="I1317" s="7"/>
      <c r="J1317" s="7" t="s">
        <v>1811</v>
      </c>
      <c r="K1317" s="7"/>
      <c r="L1317" s="4"/>
      <c r="M1317" s="4"/>
      <c r="N1317" s="4"/>
      <c r="O1317" s="4"/>
      <c r="P1317" s="4"/>
      <c r="Q1317" s="4"/>
      <c r="R1317" s="4"/>
      <c r="S1317" s="4"/>
      <c r="T1317" s="4"/>
    </row>
    <row r="1318">
      <c r="A1318" s="7" t="s">
        <v>1459</v>
      </c>
      <c r="B1318" s="7" t="s">
        <v>1865</v>
      </c>
      <c r="C1318" s="7" t="s">
        <v>1867</v>
      </c>
      <c r="D1318" s="7" t="s">
        <v>1817</v>
      </c>
      <c r="E1318" s="7" t="s">
        <v>1817</v>
      </c>
      <c r="F1318" s="7" t="s">
        <v>1811</v>
      </c>
      <c r="G1318" s="7" t="s">
        <v>1827</v>
      </c>
      <c r="H1318" s="7" t="s">
        <v>2425</v>
      </c>
      <c r="I1318" s="7"/>
      <c r="J1318" s="7" t="s">
        <v>1811</v>
      </c>
      <c r="K1318" s="7"/>
      <c r="L1318" s="4"/>
      <c r="M1318" s="4"/>
      <c r="N1318" s="4"/>
      <c r="O1318" s="4"/>
      <c r="P1318" s="4"/>
      <c r="Q1318" s="4"/>
      <c r="R1318" s="4"/>
      <c r="S1318" s="4"/>
      <c r="T1318" s="4"/>
    </row>
    <row r="1319">
      <c r="A1319" s="7" t="s">
        <v>1460</v>
      </c>
      <c r="B1319" s="7" t="s">
        <v>1870</v>
      </c>
      <c r="C1319" s="7" t="s">
        <v>1890</v>
      </c>
      <c r="D1319" s="7" t="s">
        <v>1817</v>
      </c>
      <c r="E1319" s="7" t="s">
        <v>1811</v>
      </c>
      <c r="F1319" s="7" t="s">
        <v>1811</v>
      </c>
      <c r="G1319" s="7" t="s">
        <v>1827</v>
      </c>
      <c r="H1319" s="7" t="s">
        <v>2425</v>
      </c>
      <c r="I1319" s="7"/>
      <c r="J1319" s="7" t="s">
        <v>1811</v>
      </c>
      <c r="K1319" s="7"/>
      <c r="L1319" s="4"/>
      <c r="M1319" s="4"/>
      <c r="N1319" s="4"/>
      <c r="O1319" s="4"/>
      <c r="P1319" s="4"/>
      <c r="Q1319" s="4"/>
      <c r="R1319" s="4"/>
      <c r="S1319" s="4"/>
      <c r="T1319" s="4"/>
    </row>
    <row r="1320">
      <c r="A1320" s="7" t="s">
        <v>1461</v>
      </c>
      <c r="B1320" s="7" t="s">
        <v>1891</v>
      </c>
      <c r="C1320" s="7" t="s">
        <v>1892</v>
      </c>
      <c r="D1320" s="7" t="s">
        <v>1817</v>
      </c>
      <c r="E1320" s="7" t="s">
        <v>1817</v>
      </c>
      <c r="F1320" s="7" t="s">
        <v>1811</v>
      </c>
      <c r="G1320" s="7" t="s">
        <v>1827</v>
      </c>
      <c r="H1320" s="7" t="s">
        <v>2425</v>
      </c>
      <c r="I1320" s="7"/>
      <c r="J1320" s="7" t="s">
        <v>1811</v>
      </c>
      <c r="K1320" s="7"/>
      <c r="L1320" s="4"/>
      <c r="M1320" s="4"/>
      <c r="N1320" s="4"/>
      <c r="O1320" s="4"/>
      <c r="P1320" s="4"/>
      <c r="Q1320" s="4"/>
      <c r="R1320" s="4"/>
      <c r="S1320" s="4"/>
      <c r="T1320" s="4"/>
    </row>
    <row r="1321">
      <c r="A1321" s="7" t="s">
        <v>1462</v>
      </c>
      <c r="B1321" s="7" t="s">
        <v>1891</v>
      </c>
      <c r="C1321" s="7" t="s">
        <v>1892</v>
      </c>
      <c r="D1321" s="7" t="s">
        <v>1817</v>
      </c>
      <c r="E1321" s="7" t="s">
        <v>1811</v>
      </c>
      <c r="F1321" s="7" t="s">
        <v>1811</v>
      </c>
      <c r="G1321" s="7" t="s">
        <v>1827</v>
      </c>
      <c r="H1321" s="7" t="s">
        <v>2425</v>
      </c>
      <c r="I1321" s="7"/>
      <c r="J1321" s="7" t="s">
        <v>1811</v>
      </c>
      <c r="K1321" s="7"/>
      <c r="L1321" s="4"/>
      <c r="M1321" s="4"/>
      <c r="N1321" s="4"/>
      <c r="O1321" s="4"/>
      <c r="P1321" s="4"/>
      <c r="Q1321" s="4"/>
      <c r="R1321" s="4"/>
      <c r="S1321" s="4"/>
      <c r="T1321" s="4"/>
    </row>
    <row r="1322">
      <c r="A1322" s="7" t="s">
        <v>1463</v>
      </c>
      <c r="B1322" s="7" t="s">
        <v>1893</v>
      </c>
      <c r="C1322" s="7" t="s">
        <v>2204</v>
      </c>
      <c r="D1322" s="7" t="s">
        <v>1817</v>
      </c>
      <c r="E1322" s="7" t="s">
        <v>1811</v>
      </c>
      <c r="F1322" s="7" t="s">
        <v>1811</v>
      </c>
      <c r="G1322" s="7" t="s">
        <v>1827</v>
      </c>
      <c r="H1322" s="7" t="s">
        <v>2425</v>
      </c>
      <c r="I1322" s="7"/>
      <c r="J1322" s="7" t="s">
        <v>1811</v>
      </c>
      <c r="K1322" s="7"/>
      <c r="L1322" s="4"/>
      <c r="M1322" s="4"/>
      <c r="N1322" s="4"/>
      <c r="O1322" s="4"/>
      <c r="P1322" s="4"/>
      <c r="Q1322" s="4"/>
      <c r="R1322" s="4"/>
      <c r="S1322" s="4"/>
      <c r="T1322" s="4"/>
    </row>
    <row r="1323">
      <c r="A1323" s="7" t="s">
        <v>1464</v>
      </c>
      <c r="B1323" s="7" t="s">
        <v>1893</v>
      </c>
      <c r="C1323" s="7" t="s">
        <v>2204</v>
      </c>
      <c r="D1323" s="7" t="s">
        <v>1817</v>
      </c>
      <c r="E1323" s="7" t="s">
        <v>1817</v>
      </c>
      <c r="F1323" s="7" t="s">
        <v>1811</v>
      </c>
      <c r="G1323" s="7" t="s">
        <v>1827</v>
      </c>
      <c r="H1323" s="7" t="s">
        <v>2425</v>
      </c>
      <c r="I1323" s="7"/>
      <c r="J1323" s="7" t="s">
        <v>1811</v>
      </c>
      <c r="K1323" s="7"/>
      <c r="L1323" s="4"/>
      <c r="M1323" s="4"/>
      <c r="N1323" s="4"/>
      <c r="O1323" s="4"/>
      <c r="P1323" s="4"/>
      <c r="Q1323" s="4"/>
      <c r="R1323" s="4"/>
      <c r="S1323" s="4"/>
      <c r="T1323" s="4"/>
    </row>
    <row r="1324">
      <c r="A1324" s="7" t="s">
        <v>1465</v>
      </c>
      <c r="B1324" s="7" t="s">
        <v>1893</v>
      </c>
      <c r="C1324" s="7" t="s">
        <v>1894</v>
      </c>
      <c r="D1324" s="7" t="s">
        <v>1817</v>
      </c>
      <c r="E1324" s="7" t="s">
        <v>1817</v>
      </c>
      <c r="F1324" s="7" t="s">
        <v>1811</v>
      </c>
      <c r="G1324" s="7" t="s">
        <v>1827</v>
      </c>
      <c r="H1324" s="7" t="s">
        <v>2425</v>
      </c>
      <c r="I1324" s="7"/>
      <c r="J1324" s="7" t="s">
        <v>1811</v>
      </c>
      <c r="K1324" s="7"/>
      <c r="L1324" s="4"/>
      <c r="M1324" s="4"/>
      <c r="N1324" s="4"/>
      <c r="O1324" s="4"/>
      <c r="P1324" s="4"/>
      <c r="Q1324" s="4"/>
      <c r="R1324" s="4"/>
      <c r="S1324" s="4"/>
      <c r="T1324" s="4"/>
    </row>
    <row r="1325">
      <c r="A1325" s="7" t="s">
        <v>1466</v>
      </c>
      <c r="B1325" s="7" t="s">
        <v>1877</v>
      </c>
      <c r="C1325" s="7" t="s">
        <v>1934</v>
      </c>
      <c r="D1325" s="7" t="s">
        <v>1817</v>
      </c>
      <c r="E1325" s="7" t="s">
        <v>1817</v>
      </c>
      <c r="F1325" s="7" t="s">
        <v>1811</v>
      </c>
      <c r="G1325" s="7" t="s">
        <v>1827</v>
      </c>
      <c r="H1325" s="7" t="s">
        <v>2425</v>
      </c>
      <c r="I1325" s="7"/>
      <c r="J1325" s="7" t="s">
        <v>1811</v>
      </c>
      <c r="K1325" s="7"/>
      <c r="L1325" s="4"/>
      <c r="M1325" s="4"/>
      <c r="N1325" s="4"/>
      <c r="O1325" s="4"/>
      <c r="P1325" s="4"/>
      <c r="Q1325" s="4"/>
      <c r="R1325" s="4"/>
      <c r="S1325" s="4"/>
      <c r="T1325" s="4"/>
    </row>
    <row r="1326">
      <c r="A1326" s="7" t="s">
        <v>1467</v>
      </c>
      <c r="B1326" s="7" t="s">
        <v>1895</v>
      </c>
      <c r="C1326" s="7" t="s">
        <v>1896</v>
      </c>
      <c r="D1326" s="7" t="s">
        <v>1817</v>
      </c>
      <c r="E1326" s="7" t="s">
        <v>1817</v>
      </c>
      <c r="F1326" s="7" t="s">
        <v>1811</v>
      </c>
      <c r="G1326" s="7" t="s">
        <v>1827</v>
      </c>
      <c r="H1326" s="7" t="s">
        <v>2425</v>
      </c>
      <c r="I1326" s="7"/>
      <c r="J1326" s="7" t="s">
        <v>1811</v>
      </c>
      <c r="K1326" s="7"/>
      <c r="L1326" s="4"/>
      <c r="M1326" s="4"/>
      <c r="N1326" s="4"/>
      <c r="O1326" s="4"/>
      <c r="P1326" s="4"/>
      <c r="Q1326" s="4"/>
      <c r="R1326" s="4"/>
      <c r="S1326" s="4"/>
      <c r="T1326" s="4"/>
    </row>
    <row r="1327">
      <c r="A1327" s="7" t="s">
        <v>1468</v>
      </c>
      <c r="B1327" s="7" t="s">
        <v>1903</v>
      </c>
      <c r="C1327" s="7" t="s">
        <v>1904</v>
      </c>
      <c r="D1327" s="7" t="s">
        <v>1817</v>
      </c>
      <c r="E1327" s="7" t="s">
        <v>1817</v>
      </c>
      <c r="F1327" s="7" t="s">
        <v>1811</v>
      </c>
      <c r="G1327" s="7" t="s">
        <v>1827</v>
      </c>
      <c r="H1327" s="7" t="s">
        <v>2425</v>
      </c>
      <c r="I1327" s="7"/>
      <c r="J1327" s="7" t="s">
        <v>1811</v>
      </c>
      <c r="K1327" s="7"/>
      <c r="L1327" s="4"/>
      <c r="M1327" s="4"/>
      <c r="N1327" s="4"/>
      <c r="O1327" s="4"/>
      <c r="P1327" s="4"/>
      <c r="Q1327" s="4"/>
      <c r="R1327" s="4"/>
      <c r="S1327" s="4"/>
      <c r="T1327" s="4"/>
    </row>
    <row r="1328">
      <c r="A1328" s="7" t="s">
        <v>1469</v>
      </c>
      <c r="B1328" s="7" t="s">
        <v>1809</v>
      </c>
      <c r="C1328" s="7" t="s">
        <v>1898</v>
      </c>
      <c r="D1328" s="7" t="s">
        <v>1817</v>
      </c>
      <c r="E1328" s="7" t="s">
        <v>1817</v>
      </c>
      <c r="F1328" s="7" t="s">
        <v>1811</v>
      </c>
      <c r="G1328" s="7" t="s">
        <v>1827</v>
      </c>
      <c r="H1328" s="7" t="s">
        <v>2425</v>
      </c>
      <c r="I1328" s="7"/>
      <c r="J1328" s="7" t="s">
        <v>1811</v>
      </c>
      <c r="K1328" s="7"/>
      <c r="L1328" s="4"/>
      <c r="M1328" s="4"/>
      <c r="N1328" s="4"/>
      <c r="O1328" s="4"/>
      <c r="P1328" s="4"/>
      <c r="Q1328" s="4"/>
      <c r="R1328" s="4"/>
      <c r="S1328" s="4"/>
      <c r="T1328" s="4"/>
    </row>
    <row r="1329">
      <c r="A1329" s="7" t="s">
        <v>1470</v>
      </c>
      <c r="B1329" s="7" t="s">
        <v>1809</v>
      </c>
      <c r="C1329" s="7" t="s">
        <v>1898</v>
      </c>
      <c r="D1329" s="7" t="s">
        <v>1817</v>
      </c>
      <c r="E1329" s="7" t="s">
        <v>1817</v>
      </c>
      <c r="F1329" s="7" t="s">
        <v>1811</v>
      </c>
      <c r="G1329" s="7" t="s">
        <v>1827</v>
      </c>
      <c r="H1329" s="7" t="s">
        <v>2425</v>
      </c>
      <c r="I1329" s="7"/>
      <c r="J1329" s="7" t="s">
        <v>1811</v>
      </c>
      <c r="K1329" s="7"/>
      <c r="L1329" s="4"/>
      <c r="M1329" s="4"/>
      <c r="N1329" s="4"/>
      <c r="O1329" s="4"/>
      <c r="P1329" s="4"/>
      <c r="Q1329" s="4"/>
      <c r="R1329" s="4"/>
      <c r="S1329" s="4"/>
      <c r="T1329" s="4"/>
    </row>
    <row r="1330">
      <c r="A1330" s="7" t="s">
        <v>1471</v>
      </c>
      <c r="B1330" s="7" t="s">
        <v>1899</v>
      </c>
      <c r="C1330" s="7" t="s">
        <v>1900</v>
      </c>
      <c r="D1330" s="7" t="s">
        <v>1817</v>
      </c>
      <c r="E1330" s="7" t="s">
        <v>1817</v>
      </c>
      <c r="F1330" s="7" t="s">
        <v>1811</v>
      </c>
      <c r="G1330" s="7" t="s">
        <v>1827</v>
      </c>
      <c r="H1330" s="7" t="s">
        <v>2425</v>
      </c>
      <c r="I1330" s="7"/>
      <c r="J1330" s="7" t="s">
        <v>1811</v>
      </c>
      <c r="K1330" s="7"/>
      <c r="L1330" s="4"/>
      <c r="M1330" s="4"/>
      <c r="N1330" s="4"/>
      <c r="O1330" s="4"/>
      <c r="P1330" s="4"/>
      <c r="Q1330" s="4"/>
      <c r="R1330" s="4"/>
      <c r="S1330" s="4"/>
      <c r="T1330" s="4"/>
    </row>
    <row r="1331">
      <c r="A1331" s="7" t="s">
        <v>1472</v>
      </c>
      <c r="B1331" s="7" t="s">
        <v>1884</v>
      </c>
      <c r="C1331" s="7" t="s">
        <v>2426</v>
      </c>
      <c r="D1331" s="7" t="s">
        <v>1817</v>
      </c>
      <c r="E1331" s="7" t="s">
        <v>1817</v>
      </c>
      <c r="F1331" s="7" t="s">
        <v>1811</v>
      </c>
      <c r="G1331" s="7" t="s">
        <v>1827</v>
      </c>
      <c r="H1331" s="7" t="s">
        <v>2425</v>
      </c>
      <c r="I1331" s="7"/>
      <c r="J1331" s="7" t="s">
        <v>1811</v>
      </c>
      <c r="K1331" s="7"/>
      <c r="L1331" s="4"/>
      <c r="M1331" s="4"/>
      <c r="N1331" s="4"/>
      <c r="O1331" s="4"/>
      <c r="P1331" s="4"/>
      <c r="Q1331" s="4"/>
      <c r="R1331" s="4"/>
      <c r="S1331" s="4"/>
      <c r="T1331" s="4"/>
    </row>
    <row r="1332">
      <c r="A1332" s="7" t="s">
        <v>1473</v>
      </c>
      <c r="B1332" s="7" t="s">
        <v>1863</v>
      </c>
      <c r="C1332" s="7" t="s">
        <v>1980</v>
      </c>
      <c r="D1332" s="7" t="s">
        <v>1817</v>
      </c>
      <c r="E1332" s="7" t="s">
        <v>1817</v>
      </c>
      <c r="F1332" s="7" t="s">
        <v>1817</v>
      </c>
      <c r="G1332" s="7" t="s">
        <v>1827</v>
      </c>
      <c r="H1332" s="7" t="s">
        <v>2427</v>
      </c>
      <c r="I1332" s="7"/>
      <c r="J1332" s="7" t="s">
        <v>1811</v>
      </c>
      <c r="K1332" s="7"/>
      <c r="L1332" s="4"/>
      <c r="M1332" s="4"/>
      <c r="N1332" s="4"/>
      <c r="O1332" s="4"/>
      <c r="P1332" s="4"/>
      <c r="Q1332" s="4"/>
      <c r="R1332" s="4"/>
      <c r="S1332" s="4"/>
      <c r="T1332" s="4"/>
    </row>
    <row r="1333">
      <c r="A1333" s="7" t="s">
        <v>1474</v>
      </c>
      <c r="B1333" s="7" t="s">
        <v>1865</v>
      </c>
      <c r="C1333" s="7" t="s">
        <v>1867</v>
      </c>
      <c r="D1333" s="7" t="s">
        <v>1817</v>
      </c>
      <c r="E1333" s="7" t="s">
        <v>1817</v>
      </c>
      <c r="F1333" s="7" t="s">
        <v>1817</v>
      </c>
      <c r="G1333" s="7" t="s">
        <v>1827</v>
      </c>
      <c r="H1333" s="7" t="s">
        <v>2427</v>
      </c>
      <c r="I1333" s="7"/>
      <c r="J1333" s="7" t="s">
        <v>1811</v>
      </c>
      <c r="K1333" s="7"/>
      <c r="L1333" s="4"/>
      <c r="M1333" s="4"/>
      <c r="N1333" s="4"/>
      <c r="O1333" s="4"/>
      <c r="P1333" s="4"/>
      <c r="Q1333" s="4"/>
      <c r="R1333" s="4"/>
      <c r="S1333" s="4"/>
      <c r="T1333" s="4"/>
    </row>
    <row r="1334">
      <c r="A1334" s="7" t="s">
        <v>1475</v>
      </c>
      <c r="B1334" s="7" t="s">
        <v>1870</v>
      </c>
      <c r="C1334" s="7" t="s">
        <v>1890</v>
      </c>
      <c r="D1334" s="7" t="s">
        <v>1817</v>
      </c>
      <c r="E1334" s="7" t="s">
        <v>1817</v>
      </c>
      <c r="F1334" s="7" t="s">
        <v>1817</v>
      </c>
      <c r="G1334" s="7" t="s">
        <v>1827</v>
      </c>
      <c r="H1334" s="7" t="s">
        <v>2427</v>
      </c>
      <c r="I1334" s="7"/>
      <c r="J1334" s="7" t="s">
        <v>1811</v>
      </c>
      <c r="K1334" s="7"/>
      <c r="L1334" s="4"/>
      <c r="M1334" s="4"/>
      <c r="N1334" s="4"/>
      <c r="O1334" s="4"/>
      <c r="P1334" s="4"/>
      <c r="Q1334" s="4"/>
      <c r="R1334" s="4"/>
      <c r="S1334" s="4"/>
      <c r="T1334" s="4"/>
    </row>
    <row r="1335">
      <c r="A1335" s="7" t="s">
        <v>1476</v>
      </c>
      <c r="B1335" s="7" t="s">
        <v>1891</v>
      </c>
      <c r="C1335" s="7" t="s">
        <v>1892</v>
      </c>
      <c r="D1335" s="7" t="s">
        <v>1817</v>
      </c>
      <c r="E1335" s="7" t="s">
        <v>1817</v>
      </c>
      <c r="F1335" s="7" t="s">
        <v>1817</v>
      </c>
      <c r="G1335" s="7" t="s">
        <v>1827</v>
      </c>
      <c r="H1335" s="7" t="s">
        <v>2427</v>
      </c>
      <c r="I1335" s="7"/>
      <c r="J1335" s="7" t="s">
        <v>1811</v>
      </c>
      <c r="K1335" s="7"/>
      <c r="L1335" s="4"/>
      <c r="M1335" s="4"/>
      <c r="N1335" s="4"/>
      <c r="O1335" s="4"/>
      <c r="P1335" s="4"/>
      <c r="Q1335" s="4"/>
      <c r="R1335" s="4"/>
      <c r="S1335" s="4"/>
      <c r="T1335" s="4"/>
    </row>
    <row r="1336">
      <c r="A1336" s="7" t="s">
        <v>1477</v>
      </c>
      <c r="B1336" s="7" t="s">
        <v>1874</v>
      </c>
      <c r="C1336" s="7" t="s">
        <v>2103</v>
      </c>
      <c r="D1336" s="7" t="s">
        <v>1817</v>
      </c>
      <c r="E1336" s="7" t="s">
        <v>1817</v>
      </c>
      <c r="F1336" s="7" t="s">
        <v>1817</v>
      </c>
      <c r="G1336" s="7" t="s">
        <v>1827</v>
      </c>
      <c r="H1336" s="7" t="s">
        <v>2427</v>
      </c>
      <c r="I1336" s="7"/>
      <c r="J1336" s="7" t="s">
        <v>1811</v>
      </c>
      <c r="K1336" s="7"/>
      <c r="L1336" s="4"/>
      <c r="M1336" s="4"/>
      <c r="N1336" s="4"/>
      <c r="O1336" s="4"/>
      <c r="P1336" s="4"/>
      <c r="Q1336" s="4"/>
      <c r="R1336" s="4"/>
      <c r="S1336" s="4"/>
      <c r="T1336" s="4"/>
    </row>
    <row r="1337">
      <c r="A1337" s="7" t="s">
        <v>1478</v>
      </c>
      <c r="B1337" s="7" t="s">
        <v>2079</v>
      </c>
      <c r="C1337" s="7" t="s">
        <v>2104</v>
      </c>
      <c r="D1337" s="7" t="s">
        <v>1817</v>
      </c>
      <c r="E1337" s="7" t="s">
        <v>1817</v>
      </c>
      <c r="F1337" s="7" t="s">
        <v>1817</v>
      </c>
      <c r="G1337" s="7" t="s">
        <v>1827</v>
      </c>
      <c r="H1337" s="7" t="s">
        <v>2427</v>
      </c>
      <c r="I1337" s="7"/>
      <c r="J1337" s="7" t="s">
        <v>1811</v>
      </c>
      <c r="K1337" s="7"/>
      <c r="L1337" s="4"/>
      <c r="M1337" s="4"/>
      <c r="N1337" s="4"/>
      <c r="O1337" s="4"/>
      <c r="P1337" s="4"/>
      <c r="Q1337" s="4"/>
      <c r="R1337" s="4"/>
      <c r="S1337" s="4"/>
      <c r="T1337" s="4"/>
    </row>
    <row r="1338">
      <c r="A1338" s="7" t="s">
        <v>1475</v>
      </c>
      <c r="B1338" s="7" t="s">
        <v>1893</v>
      </c>
      <c r="C1338" s="7" t="s">
        <v>1894</v>
      </c>
      <c r="D1338" s="7" t="s">
        <v>1817</v>
      </c>
      <c r="E1338" s="7" t="s">
        <v>1817</v>
      </c>
      <c r="F1338" s="7" t="s">
        <v>1817</v>
      </c>
      <c r="G1338" s="7" t="s">
        <v>1827</v>
      </c>
      <c r="H1338" s="7" t="s">
        <v>2427</v>
      </c>
      <c r="I1338" s="7"/>
      <c r="J1338" s="7" t="s">
        <v>1811</v>
      </c>
      <c r="K1338" s="7"/>
      <c r="L1338" s="4"/>
      <c r="M1338" s="4"/>
      <c r="N1338" s="4"/>
      <c r="O1338" s="4"/>
      <c r="P1338" s="4"/>
      <c r="Q1338" s="4"/>
      <c r="R1338" s="4"/>
      <c r="S1338" s="4"/>
      <c r="T1338" s="4"/>
    </row>
    <row r="1339">
      <c r="A1339" s="7" t="s">
        <v>1479</v>
      </c>
      <c r="B1339" s="7" t="s">
        <v>1893</v>
      </c>
      <c r="C1339" s="7" t="s">
        <v>1894</v>
      </c>
      <c r="D1339" s="7" t="s">
        <v>1817</v>
      </c>
      <c r="E1339" s="7" t="s">
        <v>1817</v>
      </c>
      <c r="F1339" s="7" t="s">
        <v>1817</v>
      </c>
      <c r="G1339" s="7" t="s">
        <v>1827</v>
      </c>
      <c r="H1339" s="7" t="s">
        <v>2427</v>
      </c>
      <c r="I1339" s="7"/>
      <c r="J1339" s="7" t="s">
        <v>1811</v>
      </c>
      <c r="K1339" s="7"/>
      <c r="L1339" s="4"/>
      <c r="M1339" s="4"/>
      <c r="N1339" s="4"/>
      <c r="O1339" s="4"/>
      <c r="P1339" s="4"/>
      <c r="Q1339" s="4"/>
      <c r="R1339" s="4"/>
      <c r="S1339" s="4"/>
      <c r="T1339" s="4"/>
    </row>
    <row r="1340">
      <c r="A1340" s="7" t="s">
        <v>1480</v>
      </c>
      <c r="B1340" s="7" t="s">
        <v>1893</v>
      </c>
      <c r="C1340" s="7" t="s">
        <v>1894</v>
      </c>
      <c r="D1340" s="7" t="s">
        <v>1817</v>
      </c>
      <c r="E1340" s="7" t="s">
        <v>1817</v>
      </c>
      <c r="F1340" s="7" t="s">
        <v>1817</v>
      </c>
      <c r="G1340" s="7" t="s">
        <v>1827</v>
      </c>
      <c r="H1340" s="7" t="s">
        <v>2427</v>
      </c>
      <c r="I1340" s="7"/>
      <c r="J1340" s="7" t="s">
        <v>1811</v>
      </c>
      <c r="K1340" s="7"/>
      <c r="L1340" s="4"/>
      <c r="M1340" s="4"/>
      <c r="N1340" s="4"/>
      <c r="O1340" s="4"/>
      <c r="P1340" s="4"/>
      <c r="Q1340" s="4"/>
      <c r="R1340" s="4"/>
      <c r="S1340" s="4"/>
      <c r="T1340" s="4"/>
    </row>
    <row r="1341">
      <c r="A1341" s="7" t="s">
        <v>1481</v>
      </c>
      <c r="B1341" s="7" t="s">
        <v>1877</v>
      </c>
      <c r="C1341" s="7" t="s">
        <v>1934</v>
      </c>
      <c r="D1341" s="7" t="s">
        <v>1817</v>
      </c>
      <c r="E1341" s="7" t="s">
        <v>1817</v>
      </c>
      <c r="F1341" s="7" t="s">
        <v>1817</v>
      </c>
      <c r="G1341" s="7" t="s">
        <v>1827</v>
      </c>
      <c r="H1341" s="7" t="s">
        <v>2427</v>
      </c>
      <c r="I1341" s="7"/>
      <c r="J1341" s="7" t="s">
        <v>1811</v>
      </c>
      <c r="K1341" s="7"/>
      <c r="L1341" s="4"/>
      <c r="M1341" s="4"/>
      <c r="N1341" s="4"/>
      <c r="O1341" s="4"/>
      <c r="P1341" s="4"/>
      <c r="Q1341" s="4"/>
      <c r="R1341" s="4"/>
      <c r="S1341" s="4"/>
      <c r="T1341" s="4"/>
    </row>
    <row r="1342">
      <c r="A1342" s="7" t="s">
        <v>1482</v>
      </c>
      <c r="B1342" s="7" t="s">
        <v>1877</v>
      </c>
      <c r="C1342" s="7" t="s">
        <v>1934</v>
      </c>
      <c r="D1342" s="7" t="s">
        <v>1817</v>
      </c>
      <c r="E1342" s="7" t="s">
        <v>1817</v>
      </c>
      <c r="F1342" s="7" t="s">
        <v>1817</v>
      </c>
      <c r="G1342" s="7" t="s">
        <v>1827</v>
      </c>
      <c r="H1342" s="7" t="s">
        <v>2427</v>
      </c>
      <c r="I1342" s="7"/>
      <c r="J1342" s="7" t="s">
        <v>1811</v>
      </c>
      <c r="K1342" s="7"/>
      <c r="L1342" s="4"/>
      <c r="M1342" s="4"/>
      <c r="N1342" s="4"/>
      <c r="O1342" s="4"/>
      <c r="P1342" s="4"/>
      <c r="Q1342" s="4"/>
      <c r="R1342" s="4"/>
      <c r="S1342" s="4"/>
      <c r="T1342" s="4"/>
    </row>
    <row r="1343">
      <c r="A1343" s="7" t="s">
        <v>1483</v>
      </c>
      <c r="B1343" s="7" t="s">
        <v>1849</v>
      </c>
      <c r="C1343" s="7" t="s">
        <v>2173</v>
      </c>
      <c r="D1343" s="7" t="s">
        <v>1817</v>
      </c>
      <c r="E1343" s="7" t="s">
        <v>1817</v>
      </c>
      <c r="F1343" s="7" t="s">
        <v>1817</v>
      </c>
      <c r="G1343" s="7" t="s">
        <v>1827</v>
      </c>
      <c r="H1343" s="7" t="s">
        <v>2427</v>
      </c>
      <c r="I1343" s="7"/>
      <c r="J1343" s="7" t="s">
        <v>1811</v>
      </c>
      <c r="K1343" s="7"/>
      <c r="L1343" s="4"/>
      <c r="M1343" s="4"/>
      <c r="N1343" s="4"/>
      <c r="O1343" s="4"/>
      <c r="P1343" s="4"/>
      <c r="Q1343" s="4"/>
      <c r="R1343" s="4"/>
      <c r="S1343" s="4"/>
      <c r="T1343" s="4"/>
    </row>
    <row r="1344">
      <c r="A1344" s="7" t="s">
        <v>1484</v>
      </c>
      <c r="B1344" s="7" t="s">
        <v>1849</v>
      </c>
      <c r="C1344" s="7" t="s">
        <v>2173</v>
      </c>
      <c r="D1344" s="7" t="s">
        <v>1817</v>
      </c>
      <c r="E1344" s="7" t="s">
        <v>1811</v>
      </c>
      <c r="F1344" s="7" t="s">
        <v>1817</v>
      </c>
      <c r="G1344" s="7" t="s">
        <v>1827</v>
      </c>
      <c r="H1344" s="7" t="s">
        <v>2427</v>
      </c>
      <c r="I1344" s="7"/>
      <c r="J1344" s="7" t="s">
        <v>1811</v>
      </c>
      <c r="K1344" s="7"/>
      <c r="L1344" s="4"/>
      <c r="M1344" s="4"/>
      <c r="N1344" s="4"/>
      <c r="O1344" s="4"/>
      <c r="P1344" s="4"/>
      <c r="Q1344" s="4"/>
      <c r="R1344" s="4"/>
      <c r="S1344" s="4"/>
      <c r="T1344" s="4"/>
    </row>
    <row r="1345">
      <c r="A1345" s="7" t="s">
        <v>1485</v>
      </c>
      <c r="B1345" s="7" t="s">
        <v>1852</v>
      </c>
      <c r="C1345" s="7" t="s">
        <v>1853</v>
      </c>
      <c r="D1345" s="7" t="s">
        <v>1817</v>
      </c>
      <c r="E1345" s="7" t="s">
        <v>1817</v>
      </c>
      <c r="F1345" s="7" t="s">
        <v>1817</v>
      </c>
      <c r="G1345" s="7" t="s">
        <v>1827</v>
      </c>
      <c r="H1345" s="7" t="s">
        <v>2427</v>
      </c>
      <c r="I1345" s="7"/>
      <c r="J1345" s="7" t="s">
        <v>1811</v>
      </c>
      <c r="K1345" s="7"/>
      <c r="L1345" s="4"/>
      <c r="M1345" s="4"/>
      <c r="N1345" s="4"/>
      <c r="O1345" s="4"/>
      <c r="P1345" s="4"/>
      <c r="Q1345" s="4"/>
      <c r="R1345" s="4"/>
      <c r="S1345" s="4"/>
      <c r="T1345" s="4"/>
    </row>
    <row r="1346">
      <c r="A1346" s="7" t="s">
        <v>1486</v>
      </c>
      <c r="B1346" s="7" t="s">
        <v>1852</v>
      </c>
      <c r="C1346" s="7" t="s">
        <v>1853</v>
      </c>
      <c r="D1346" s="7" t="s">
        <v>1817</v>
      </c>
      <c r="E1346" s="7" t="s">
        <v>1811</v>
      </c>
      <c r="F1346" s="7" t="s">
        <v>1817</v>
      </c>
      <c r="G1346" s="7" t="s">
        <v>1827</v>
      </c>
      <c r="H1346" s="7" t="s">
        <v>2427</v>
      </c>
      <c r="I1346" s="7"/>
      <c r="J1346" s="7" t="s">
        <v>1811</v>
      </c>
      <c r="K1346" s="7"/>
      <c r="L1346" s="4"/>
      <c r="M1346" s="4"/>
      <c r="N1346" s="4"/>
      <c r="O1346" s="4"/>
      <c r="P1346" s="4"/>
      <c r="Q1346" s="4"/>
      <c r="R1346" s="4"/>
      <c r="S1346" s="4"/>
      <c r="T1346" s="4"/>
    </row>
    <row r="1347">
      <c r="A1347" s="7" t="s">
        <v>1487</v>
      </c>
      <c r="B1347" s="7" t="s">
        <v>1882</v>
      </c>
      <c r="C1347" s="7" t="s">
        <v>1897</v>
      </c>
      <c r="D1347" s="7" t="s">
        <v>1817</v>
      </c>
      <c r="E1347" s="7" t="s">
        <v>1817</v>
      </c>
      <c r="F1347" s="7" t="s">
        <v>1817</v>
      </c>
      <c r="G1347" s="7" t="s">
        <v>1827</v>
      </c>
      <c r="H1347" s="7" t="s">
        <v>2427</v>
      </c>
      <c r="I1347" s="7"/>
      <c r="J1347" s="7" t="s">
        <v>1811</v>
      </c>
      <c r="K1347" s="7"/>
      <c r="L1347" s="4"/>
      <c r="M1347" s="4"/>
      <c r="N1347" s="4"/>
      <c r="O1347" s="4"/>
      <c r="P1347" s="4"/>
      <c r="Q1347" s="4"/>
      <c r="R1347" s="4"/>
      <c r="S1347" s="4"/>
      <c r="T1347" s="4"/>
    </row>
    <row r="1348">
      <c r="A1348" s="7" t="s">
        <v>1488</v>
      </c>
      <c r="B1348" s="7" t="s">
        <v>1809</v>
      </c>
      <c r="C1348" s="7" t="s">
        <v>1898</v>
      </c>
      <c r="D1348" s="7" t="s">
        <v>1817</v>
      </c>
      <c r="E1348" s="7" t="s">
        <v>1817</v>
      </c>
      <c r="F1348" s="7" t="s">
        <v>1817</v>
      </c>
      <c r="G1348" s="7" t="s">
        <v>1827</v>
      </c>
      <c r="H1348" s="7" t="s">
        <v>2427</v>
      </c>
      <c r="I1348" s="7"/>
      <c r="J1348" s="7" t="s">
        <v>1811</v>
      </c>
      <c r="K1348" s="7"/>
      <c r="L1348" s="4"/>
      <c r="M1348" s="4"/>
      <c r="N1348" s="4"/>
      <c r="O1348" s="4"/>
      <c r="P1348" s="4"/>
      <c r="Q1348" s="4"/>
      <c r="R1348" s="4"/>
      <c r="S1348" s="4"/>
      <c r="T1348" s="4"/>
    </row>
    <row r="1349">
      <c r="A1349" s="7" t="s">
        <v>1489</v>
      </c>
      <c r="B1349" s="7" t="s">
        <v>1809</v>
      </c>
      <c r="C1349" s="7" t="s">
        <v>1898</v>
      </c>
      <c r="D1349" s="7" t="s">
        <v>1817</v>
      </c>
      <c r="E1349" s="7" t="s">
        <v>1817</v>
      </c>
      <c r="F1349" s="7" t="s">
        <v>1817</v>
      </c>
      <c r="G1349" s="7" t="s">
        <v>1827</v>
      </c>
      <c r="H1349" s="7" t="s">
        <v>2427</v>
      </c>
      <c r="I1349" s="7"/>
      <c r="J1349" s="7" t="s">
        <v>1811</v>
      </c>
      <c r="K1349" s="7"/>
      <c r="L1349" s="4"/>
      <c r="M1349" s="4"/>
      <c r="N1349" s="4"/>
      <c r="O1349" s="4"/>
      <c r="P1349" s="4"/>
      <c r="Q1349" s="4"/>
      <c r="R1349" s="4"/>
      <c r="S1349" s="4"/>
      <c r="T1349" s="4"/>
    </row>
    <row r="1350">
      <c r="A1350" s="7" t="s">
        <v>1490</v>
      </c>
      <c r="B1350" s="7" t="s">
        <v>1899</v>
      </c>
      <c r="C1350" s="7" t="s">
        <v>2034</v>
      </c>
      <c r="D1350" s="7" t="s">
        <v>1817</v>
      </c>
      <c r="E1350" s="7" t="s">
        <v>1817</v>
      </c>
      <c r="F1350" s="7" t="s">
        <v>1817</v>
      </c>
      <c r="G1350" s="7" t="s">
        <v>1827</v>
      </c>
      <c r="H1350" s="7" t="s">
        <v>2427</v>
      </c>
      <c r="I1350" s="7"/>
      <c r="J1350" s="7" t="s">
        <v>1811</v>
      </c>
      <c r="K1350" s="7"/>
      <c r="L1350" s="4"/>
      <c r="M1350" s="4"/>
      <c r="N1350" s="4"/>
      <c r="O1350" s="4"/>
      <c r="P1350" s="4"/>
      <c r="Q1350" s="4"/>
      <c r="R1350" s="4"/>
      <c r="S1350" s="4"/>
      <c r="T1350" s="4"/>
    </row>
    <row r="1351">
      <c r="A1351" s="7" t="s">
        <v>1491</v>
      </c>
      <c r="B1351" s="7" t="s">
        <v>1899</v>
      </c>
      <c r="C1351" s="7" t="s">
        <v>2106</v>
      </c>
      <c r="D1351" s="7" t="s">
        <v>1817</v>
      </c>
      <c r="E1351" s="7" t="s">
        <v>1817</v>
      </c>
      <c r="F1351" s="7" t="s">
        <v>1817</v>
      </c>
      <c r="G1351" s="7" t="s">
        <v>1827</v>
      </c>
      <c r="H1351" s="7" t="s">
        <v>2427</v>
      </c>
      <c r="I1351" s="7"/>
      <c r="J1351" s="7" t="s">
        <v>1811</v>
      </c>
      <c r="K1351" s="7"/>
      <c r="L1351" s="4"/>
      <c r="M1351" s="4"/>
      <c r="N1351" s="4"/>
      <c r="O1351" s="4"/>
      <c r="P1351" s="4"/>
      <c r="Q1351" s="4"/>
      <c r="R1351" s="4"/>
      <c r="S1351" s="4"/>
      <c r="T1351" s="4"/>
    </row>
    <row r="1352">
      <c r="A1352" s="7" t="s">
        <v>1492</v>
      </c>
      <c r="B1352" s="7" t="s">
        <v>1899</v>
      </c>
      <c r="C1352" s="7" t="s">
        <v>1900</v>
      </c>
      <c r="D1352" s="7" t="s">
        <v>1817</v>
      </c>
      <c r="E1352" s="7" t="s">
        <v>1817</v>
      </c>
      <c r="F1352" s="7" t="s">
        <v>1817</v>
      </c>
      <c r="G1352" s="7" t="s">
        <v>1827</v>
      </c>
      <c r="H1352" s="7" t="s">
        <v>2427</v>
      </c>
      <c r="I1352" s="7"/>
      <c r="J1352" s="7" t="s">
        <v>1811</v>
      </c>
      <c r="K1352" s="7"/>
      <c r="L1352" s="4"/>
      <c r="M1352" s="4"/>
      <c r="N1352" s="4"/>
      <c r="O1352" s="4"/>
      <c r="P1352" s="4"/>
      <c r="Q1352" s="4"/>
      <c r="R1352" s="4"/>
      <c r="S1352" s="4"/>
      <c r="T1352" s="4"/>
    </row>
    <row r="1353">
      <c r="A1353" s="7" t="s">
        <v>1493</v>
      </c>
      <c r="B1353" s="7" t="s">
        <v>1899</v>
      </c>
      <c r="C1353" s="7" t="s">
        <v>1902</v>
      </c>
      <c r="D1353" s="7" t="s">
        <v>1817</v>
      </c>
      <c r="E1353" s="7" t="s">
        <v>1811</v>
      </c>
      <c r="F1353" s="7" t="s">
        <v>1811</v>
      </c>
      <c r="G1353" s="7" t="s">
        <v>1812</v>
      </c>
      <c r="H1353" s="7" t="s">
        <v>2428</v>
      </c>
      <c r="I1353" s="7"/>
      <c r="J1353" s="7" t="s">
        <v>1811</v>
      </c>
      <c r="K1353" s="7"/>
      <c r="L1353" s="4"/>
      <c r="M1353" s="4"/>
      <c r="N1353" s="4"/>
      <c r="O1353" s="4"/>
      <c r="P1353" s="4"/>
      <c r="Q1353" s="4"/>
      <c r="R1353" s="4"/>
      <c r="S1353" s="4"/>
      <c r="T1353" s="4"/>
    </row>
    <row r="1354">
      <c r="A1354" s="7" t="s">
        <v>1494</v>
      </c>
      <c r="B1354" s="7" t="s">
        <v>1899</v>
      </c>
      <c r="C1354" s="7" t="s">
        <v>1902</v>
      </c>
      <c r="D1354" s="7" t="s">
        <v>1817</v>
      </c>
      <c r="E1354" s="7" t="s">
        <v>1811</v>
      </c>
      <c r="F1354" s="7" t="s">
        <v>1811</v>
      </c>
      <c r="G1354" s="7" t="s">
        <v>1812</v>
      </c>
      <c r="H1354" s="7" t="s">
        <v>2428</v>
      </c>
      <c r="I1354" s="7"/>
      <c r="J1354" s="7" t="s">
        <v>1811</v>
      </c>
      <c r="K1354" s="7"/>
      <c r="L1354" s="4"/>
      <c r="M1354" s="4"/>
      <c r="N1354" s="4"/>
      <c r="O1354" s="4"/>
      <c r="P1354" s="4"/>
      <c r="Q1354" s="4"/>
      <c r="R1354" s="4"/>
      <c r="S1354" s="4"/>
      <c r="T1354" s="4"/>
    </row>
    <row r="1355">
      <c r="A1355" s="7" t="s">
        <v>1495</v>
      </c>
      <c r="B1355" s="7" t="s">
        <v>1868</v>
      </c>
      <c r="C1355" s="7" t="s">
        <v>2102</v>
      </c>
      <c r="D1355" s="7" t="s">
        <v>1817</v>
      </c>
      <c r="E1355" s="7" t="s">
        <v>1817</v>
      </c>
      <c r="F1355" s="7" t="s">
        <v>1817</v>
      </c>
      <c r="G1355" s="7" t="s">
        <v>1827</v>
      </c>
      <c r="H1355" s="7" t="s">
        <v>2429</v>
      </c>
      <c r="I1355" s="7"/>
      <c r="J1355" s="7" t="s">
        <v>1811</v>
      </c>
      <c r="K1355" s="7"/>
      <c r="L1355" s="4"/>
      <c r="M1355" s="4"/>
      <c r="N1355" s="4"/>
      <c r="O1355" s="4"/>
      <c r="P1355" s="4"/>
      <c r="Q1355" s="4"/>
      <c r="R1355" s="4"/>
      <c r="S1355" s="4"/>
      <c r="T1355" s="4"/>
    </row>
    <row r="1356">
      <c r="A1356" s="7" t="s">
        <v>1496</v>
      </c>
      <c r="B1356" s="7" t="s">
        <v>1852</v>
      </c>
      <c r="C1356" s="7" t="s">
        <v>1853</v>
      </c>
      <c r="D1356" s="7" t="s">
        <v>1817</v>
      </c>
      <c r="E1356" s="7" t="s">
        <v>1811</v>
      </c>
      <c r="F1356" s="7" t="s">
        <v>1817</v>
      </c>
      <c r="G1356" s="7" t="s">
        <v>1827</v>
      </c>
      <c r="H1356" s="7" t="s">
        <v>2429</v>
      </c>
      <c r="I1356" s="7"/>
      <c r="J1356" s="7" t="s">
        <v>1811</v>
      </c>
      <c r="K1356" s="7"/>
      <c r="L1356" s="4"/>
      <c r="M1356" s="4"/>
      <c r="N1356" s="4"/>
      <c r="O1356" s="4"/>
      <c r="P1356" s="4"/>
      <c r="Q1356" s="4"/>
      <c r="R1356" s="4"/>
      <c r="S1356" s="4"/>
      <c r="T1356" s="4"/>
    </row>
    <row r="1357">
      <c r="A1357" s="7" t="s">
        <v>1497</v>
      </c>
      <c r="B1357" s="7" t="s">
        <v>1899</v>
      </c>
      <c r="C1357" s="7" t="s">
        <v>1901</v>
      </c>
      <c r="D1357" s="7" t="s">
        <v>1817</v>
      </c>
      <c r="E1357" s="7" t="s">
        <v>1817</v>
      </c>
      <c r="F1357" s="7" t="s">
        <v>1817</v>
      </c>
      <c r="G1357" s="7" t="s">
        <v>1827</v>
      </c>
      <c r="H1357" s="7" t="s">
        <v>2429</v>
      </c>
      <c r="I1357" s="7"/>
      <c r="J1357" s="7" t="s">
        <v>1811</v>
      </c>
      <c r="K1357" s="7"/>
      <c r="L1357" s="4"/>
      <c r="M1357" s="4"/>
      <c r="N1357" s="4"/>
      <c r="O1357" s="4"/>
      <c r="P1357" s="4"/>
      <c r="Q1357" s="4"/>
      <c r="R1357" s="4"/>
      <c r="S1357" s="4"/>
      <c r="T1357" s="4"/>
    </row>
    <row r="1358">
      <c r="A1358" s="7" t="s">
        <v>1498</v>
      </c>
      <c r="B1358" s="7" t="s">
        <v>1899</v>
      </c>
      <c r="C1358" s="7" t="s">
        <v>1901</v>
      </c>
      <c r="D1358" s="7" t="s">
        <v>1817</v>
      </c>
      <c r="E1358" s="7" t="s">
        <v>1817</v>
      </c>
      <c r="F1358" s="7" t="s">
        <v>1817</v>
      </c>
      <c r="G1358" s="7" t="s">
        <v>1827</v>
      </c>
      <c r="H1358" s="7" t="s">
        <v>2429</v>
      </c>
      <c r="I1358" s="7"/>
      <c r="J1358" s="7" t="s">
        <v>1811</v>
      </c>
      <c r="K1358" s="7"/>
      <c r="L1358" s="4"/>
      <c r="M1358" s="4"/>
      <c r="N1358" s="4"/>
      <c r="O1358" s="4"/>
      <c r="P1358" s="4"/>
      <c r="Q1358" s="4"/>
      <c r="R1358" s="4"/>
      <c r="S1358" s="4"/>
      <c r="T1358" s="4"/>
    </row>
    <row r="1359">
      <c r="A1359" s="7" t="s">
        <v>1499</v>
      </c>
      <c r="B1359" s="7" t="s">
        <v>1903</v>
      </c>
      <c r="C1359" s="7" t="s">
        <v>2430</v>
      </c>
      <c r="D1359" s="7" t="s">
        <v>1817</v>
      </c>
      <c r="E1359" s="7" t="s">
        <v>1817</v>
      </c>
      <c r="F1359" s="7" t="s">
        <v>1817</v>
      </c>
      <c r="G1359" s="7" t="s">
        <v>1827</v>
      </c>
      <c r="H1359" s="7" t="s">
        <v>2429</v>
      </c>
      <c r="I1359" s="7"/>
      <c r="J1359" s="7" t="s">
        <v>1811</v>
      </c>
      <c r="K1359" s="7"/>
      <c r="L1359" s="4"/>
      <c r="M1359" s="4"/>
      <c r="N1359" s="4"/>
      <c r="O1359" s="4"/>
      <c r="P1359" s="4"/>
      <c r="Q1359" s="4"/>
      <c r="R1359" s="4"/>
      <c r="S1359" s="4"/>
      <c r="T1359" s="4"/>
    </row>
    <row r="1360">
      <c r="A1360" s="7" t="s">
        <v>1500</v>
      </c>
      <c r="B1360" s="7" t="s">
        <v>1868</v>
      </c>
      <c r="C1360" s="7" t="s">
        <v>2431</v>
      </c>
      <c r="D1360" s="7" t="s">
        <v>1811</v>
      </c>
      <c r="E1360" s="7" t="s">
        <v>1811</v>
      </c>
      <c r="F1360" s="7" t="s">
        <v>1811</v>
      </c>
      <c r="G1360" s="7" t="s">
        <v>1812</v>
      </c>
      <c r="H1360" s="7" t="s">
        <v>2432</v>
      </c>
      <c r="I1360" s="7"/>
      <c r="J1360" s="7" t="s">
        <v>1811</v>
      </c>
      <c r="K1360" s="7"/>
      <c r="L1360" s="4"/>
      <c r="M1360" s="4"/>
      <c r="N1360" s="4"/>
      <c r="O1360" s="4"/>
      <c r="P1360" s="4"/>
      <c r="Q1360" s="4"/>
      <c r="R1360" s="4"/>
      <c r="S1360" s="4"/>
      <c r="T1360" s="4"/>
    </row>
    <row r="1361">
      <c r="A1361" s="7" t="s">
        <v>1501</v>
      </c>
      <c r="B1361" s="7" t="s">
        <v>2168</v>
      </c>
      <c r="C1361" s="7" t="s">
        <v>2261</v>
      </c>
      <c r="D1361" s="7" t="s">
        <v>1817</v>
      </c>
      <c r="E1361" s="7" t="s">
        <v>1811</v>
      </c>
      <c r="F1361" s="7" t="s">
        <v>1811</v>
      </c>
      <c r="G1361" s="7" t="s">
        <v>1823</v>
      </c>
      <c r="H1361" s="7" t="s">
        <v>2433</v>
      </c>
      <c r="I1361" s="7"/>
      <c r="J1361" s="7" t="s">
        <v>1811</v>
      </c>
      <c r="K1361" s="7"/>
      <c r="L1361" s="4"/>
      <c r="M1361" s="4"/>
      <c r="N1361" s="4"/>
      <c r="O1361" s="4"/>
      <c r="P1361" s="4"/>
      <c r="Q1361" s="4"/>
      <c r="R1361" s="4"/>
      <c r="S1361" s="4"/>
      <c r="T1361" s="4"/>
    </row>
    <row r="1362">
      <c r="A1362" s="7" t="s">
        <v>1502</v>
      </c>
      <c r="B1362" s="7" t="s">
        <v>1893</v>
      </c>
      <c r="C1362" s="7" t="s">
        <v>1894</v>
      </c>
      <c r="D1362" s="7" t="s">
        <v>1817</v>
      </c>
      <c r="E1362" s="7" t="s">
        <v>1817</v>
      </c>
      <c r="F1362" s="7" t="s">
        <v>1811</v>
      </c>
      <c r="G1362" s="7" t="s">
        <v>1823</v>
      </c>
      <c r="H1362" s="7" t="s">
        <v>2434</v>
      </c>
      <c r="I1362" s="7"/>
      <c r="J1362" s="7" t="s">
        <v>1811</v>
      </c>
      <c r="K1362" s="7"/>
      <c r="L1362" s="4"/>
      <c r="M1362" s="4"/>
      <c r="N1362" s="4"/>
      <c r="O1362" s="4"/>
      <c r="P1362" s="4"/>
      <c r="Q1362" s="4"/>
      <c r="R1362" s="4"/>
      <c r="S1362" s="4"/>
      <c r="T1362" s="4"/>
    </row>
    <row r="1363">
      <c r="A1363" s="7" t="s">
        <v>1503</v>
      </c>
      <c r="B1363" s="7" t="s">
        <v>1893</v>
      </c>
      <c r="C1363" s="7" t="s">
        <v>1894</v>
      </c>
      <c r="D1363" s="7" t="s">
        <v>1817</v>
      </c>
      <c r="E1363" s="7" t="s">
        <v>1817</v>
      </c>
      <c r="F1363" s="7" t="s">
        <v>1811</v>
      </c>
      <c r="G1363" s="7" t="s">
        <v>1823</v>
      </c>
      <c r="H1363" s="7" t="s">
        <v>2434</v>
      </c>
      <c r="I1363" s="7"/>
      <c r="J1363" s="7" t="s">
        <v>1811</v>
      </c>
      <c r="K1363" s="7"/>
      <c r="L1363" s="4"/>
      <c r="M1363" s="4"/>
      <c r="N1363" s="4"/>
      <c r="O1363" s="4"/>
      <c r="P1363" s="4"/>
      <c r="Q1363" s="4"/>
      <c r="R1363" s="4"/>
      <c r="S1363" s="4"/>
      <c r="T1363" s="4"/>
    </row>
    <row r="1364">
      <c r="A1364" s="7" t="s">
        <v>1504</v>
      </c>
      <c r="B1364" s="7" t="s">
        <v>1893</v>
      </c>
      <c r="C1364" s="7" t="s">
        <v>1894</v>
      </c>
      <c r="D1364" s="7" t="s">
        <v>1817</v>
      </c>
      <c r="E1364" s="7" t="s">
        <v>1817</v>
      </c>
      <c r="F1364" s="7" t="s">
        <v>1811</v>
      </c>
      <c r="G1364" s="7" t="s">
        <v>1823</v>
      </c>
      <c r="H1364" s="7" t="s">
        <v>2434</v>
      </c>
      <c r="I1364" s="7"/>
      <c r="J1364" s="7" t="s">
        <v>1811</v>
      </c>
      <c r="K1364" s="7"/>
      <c r="L1364" s="4"/>
      <c r="M1364" s="4"/>
      <c r="N1364" s="4"/>
      <c r="O1364" s="4"/>
      <c r="P1364" s="4"/>
      <c r="Q1364" s="4"/>
      <c r="R1364" s="4"/>
      <c r="S1364" s="4"/>
      <c r="T1364" s="4"/>
    </row>
    <row r="1365">
      <c r="A1365" s="7" t="s">
        <v>1505</v>
      </c>
      <c r="B1365" s="7" t="s">
        <v>1893</v>
      </c>
      <c r="C1365" s="7" t="s">
        <v>2435</v>
      </c>
      <c r="D1365" s="7" t="s">
        <v>1811</v>
      </c>
      <c r="E1365" s="7" t="s">
        <v>1811</v>
      </c>
      <c r="F1365" s="7" t="s">
        <v>1811</v>
      </c>
      <c r="G1365" s="7" t="s">
        <v>1812</v>
      </c>
      <c r="H1365" s="7" t="s">
        <v>2434</v>
      </c>
      <c r="I1365" s="7"/>
      <c r="J1365" s="7" t="s">
        <v>1811</v>
      </c>
      <c r="K1365" s="7"/>
      <c r="L1365" s="4"/>
      <c r="M1365" s="4"/>
      <c r="N1365" s="4"/>
      <c r="O1365" s="4"/>
      <c r="P1365" s="4"/>
      <c r="Q1365" s="4"/>
      <c r="R1365" s="4"/>
      <c r="S1365" s="4"/>
      <c r="T1365" s="4"/>
    </row>
    <row r="1366">
      <c r="A1366" s="7" t="s">
        <v>1506</v>
      </c>
      <c r="B1366" s="7" t="s">
        <v>1893</v>
      </c>
      <c r="C1366" s="7" t="s">
        <v>2435</v>
      </c>
      <c r="D1366" s="7" t="s">
        <v>1817</v>
      </c>
      <c r="E1366" s="7" t="s">
        <v>1817</v>
      </c>
      <c r="F1366" s="7" t="s">
        <v>1817</v>
      </c>
      <c r="G1366" s="7" t="s">
        <v>1823</v>
      </c>
      <c r="H1366" s="7" t="s">
        <v>2434</v>
      </c>
      <c r="I1366" s="7"/>
      <c r="J1366" s="7" t="s">
        <v>1811</v>
      </c>
      <c r="K1366" s="7"/>
      <c r="L1366" s="4"/>
      <c r="M1366" s="4"/>
      <c r="N1366" s="4"/>
      <c r="O1366" s="4"/>
      <c r="P1366" s="4"/>
      <c r="Q1366" s="4"/>
      <c r="R1366" s="4"/>
      <c r="S1366" s="4"/>
      <c r="T1366" s="4"/>
    </row>
    <row r="1367">
      <c r="A1367" s="7" t="s">
        <v>1507</v>
      </c>
      <c r="B1367" s="7" t="s">
        <v>1903</v>
      </c>
      <c r="C1367" s="7" t="s">
        <v>2436</v>
      </c>
      <c r="D1367" s="7" t="s">
        <v>1817</v>
      </c>
      <c r="E1367" s="7" t="s">
        <v>1817</v>
      </c>
      <c r="F1367" s="7" t="s">
        <v>1811</v>
      </c>
      <c r="G1367" s="7" t="s">
        <v>1823</v>
      </c>
      <c r="H1367" s="7" t="s">
        <v>2437</v>
      </c>
      <c r="I1367" s="7"/>
      <c r="J1367" s="7" t="s">
        <v>1811</v>
      </c>
      <c r="K1367" s="7"/>
      <c r="L1367" s="4"/>
      <c r="M1367" s="4"/>
      <c r="N1367" s="4"/>
      <c r="O1367" s="4"/>
      <c r="P1367" s="4"/>
      <c r="Q1367" s="4"/>
      <c r="R1367" s="4"/>
      <c r="S1367" s="4"/>
      <c r="T1367" s="4"/>
    </row>
    <row r="1368">
      <c r="A1368" s="7" t="s">
        <v>1508</v>
      </c>
      <c r="B1368" s="7" t="s">
        <v>1895</v>
      </c>
      <c r="C1368" s="7" t="s">
        <v>2075</v>
      </c>
      <c r="D1368" s="7" t="s">
        <v>1817</v>
      </c>
      <c r="E1368" s="7" t="s">
        <v>1817</v>
      </c>
      <c r="F1368" s="7" t="s">
        <v>1811</v>
      </c>
      <c r="G1368" s="7" t="s">
        <v>1823</v>
      </c>
      <c r="H1368" s="7" t="s">
        <v>2438</v>
      </c>
      <c r="I1368" s="7"/>
      <c r="J1368" s="7" t="s">
        <v>1811</v>
      </c>
      <c r="K1368" s="7"/>
      <c r="L1368" s="4"/>
      <c r="M1368" s="4"/>
      <c r="N1368" s="4"/>
      <c r="O1368" s="4"/>
      <c r="P1368" s="4"/>
      <c r="Q1368" s="4"/>
      <c r="R1368" s="4"/>
      <c r="S1368" s="4"/>
      <c r="T1368" s="4"/>
    </row>
    <row r="1369">
      <c r="A1369" s="7" t="s">
        <v>1509</v>
      </c>
      <c r="B1369" s="7" t="s">
        <v>1893</v>
      </c>
      <c r="C1369" s="7" t="s">
        <v>1914</v>
      </c>
      <c r="D1369" s="7" t="s">
        <v>1811</v>
      </c>
      <c r="E1369" s="7" t="s">
        <v>1811</v>
      </c>
      <c r="F1369" s="7" t="s">
        <v>1811</v>
      </c>
      <c r="G1369" s="7" t="s">
        <v>1812</v>
      </c>
      <c r="H1369" s="7" t="s">
        <v>2439</v>
      </c>
      <c r="I1369" s="7"/>
      <c r="J1369" s="7" t="s">
        <v>1811</v>
      </c>
      <c r="K1369" s="7"/>
      <c r="L1369" s="4"/>
      <c r="M1369" s="4"/>
      <c r="N1369" s="4"/>
      <c r="O1369" s="4"/>
      <c r="P1369" s="4"/>
      <c r="Q1369" s="4"/>
      <c r="R1369" s="4"/>
      <c r="S1369" s="4"/>
      <c r="T1369" s="4"/>
    </row>
    <row r="1370">
      <c r="A1370" s="7" t="s">
        <v>1510</v>
      </c>
      <c r="B1370" s="7" t="s">
        <v>1893</v>
      </c>
      <c r="C1370" s="7" t="s">
        <v>1914</v>
      </c>
      <c r="D1370" s="7" t="s">
        <v>1817</v>
      </c>
      <c r="E1370" s="7" t="s">
        <v>1817</v>
      </c>
      <c r="F1370" s="7" t="s">
        <v>1811</v>
      </c>
      <c r="G1370" s="7" t="s">
        <v>1823</v>
      </c>
      <c r="H1370" s="7" t="s">
        <v>2439</v>
      </c>
      <c r="I1370" s="7"/>
      <c r="J1370" s="7" t="s">
        <v>1811</v>
      </c>
      <c r="K1370" s="7"/>
      <c r="L1370" s="4"/>
      <c r="M1370" s="4"/>
      <c r="N1370" s="4"/>
      <c r="O1370" s="4"/>
      <c r="P1370" s="4"/>
      <c r="Q1370" s="4"/>
      <c r="R1370" s="4"/>
      <c r="S1370" s="4"/>
      <c r="T1370" s="4"/>
    </row>
    <row r="1371">
      <c r="A1371" s="7" t="s">
        <v>1511</v>
      </c>
      <c r="B1371" s="7" t="s">
        <v>1893</v>
      </c>
      <c r="C1371" s="7" t="s">
        <v>1914</v>
      </c>
      <c r="D1371" s="7" t="s">
        <v>1817</v>
      </c>
      <c r="E1371" s="7" t="s">
        <v>1817</v>
      </c>
      <c r="F1371" s="7" t="s">
        <v>1811</v>
      </c>
      <c r="G1371" s="7" t="s">
        <v>1823</v>
      </c>
      <c r="H1371" s="7" t="s">
        <v>2439</v>
      </c>
      <c r="I1371" s="7"/>
      <c r="J1371" s="7" t="s">
        <v>1811</v>
      </c>
      <c r="K1371" s="7"/>
      <c r="L1371" s="4"/>
      <c r="M1371" s="4"/>
      <c r="N1371" s="4"/>
      <c r="O1371" s="4"/>
      <c r="P1371" s="4"/>
      <c r="Q1371" s="4"/>
      <c r="R1371" s="4"/>
      <c r="S1371" s="4"/>
      <c r="T1371" s="4"/>
    </row>
    <row r="1372">
      <c r="A1372" s="7" t="s">
        <v>1512</v>
      </c>
      <c r="B1372" s="7" t="s">
        <v>1893</v>
      </c>
      <c r="C1372" s="7" t="s">
        <v>1914</v>
      </c>
      <c r="D1372" s="7" t="s">
        <v>1811</v>
      </c>
      <c r="E1372" s="7" t="s">
        <v>1811</v>
      </c>
      <c r="F1372" s="7" t="s">
        <v>1811</v>
      </c>
      <c r="G1372" s="7" t="s">
        <v>1818</v>
      </c>
      <c r="H1372" s="7" t="s">
        <v>2439</v>
      </c>
      <c r="I1372" s="7" t="s">
        <v>1817</v>
      </c>
      <c r="J1372" s="7" t="s">
        <v>1811</v>
      </c>
      <c r="K1372" s="7"/>
      <c r="L1372" s="4"/>
      <c r="M1372" s="4"/>
      <c r="N1372" s="4"/>
      <c r="O1372" s="4"/>
      <c r="P1372" s="4"/>
      <c r="Q1372" s="4"/>
      <c r="R1372" s="4"/>
      <c r="S1372" s="4"/>
      <c r="T1372" s="4"/>
    </row>
    <row r="1373">
      <c r="A1373" s="7" t="s">
        <v>1513</v>
      </c>
      <c r="B1373" s="7" t="s">
        <v>1893</v>
      </c>
      <c r="C1373" s="7" t="s">
        <v>2440</v>
      </c>
      <c r="D1373" s="7" t="s">
        <v>1817</v>
      </c>
      <c r="E1373" s="7" t="s">
        <v>1817</v>
      </c>
      <c r="F1373" s="7" t="s">
        <v>1811</v>
      </c>
      <c r="G1373" s="7" t="s">
        <v>1823</v>
      </c>
      <c r="H1373" s="7" t="s">
        <v>2441</v>
      </c>
      <c r="I1373" s="7"/>
      <c r="J1373" s="7" t="s">
        <v>1811</v>
      </c>
      <c r="K1373" s="7"/>
      <c r="L1373" s="4"/>
      <c r="M1373" s="4"/>
      <c r="N1373" s="4"/>
      <c r="O1373" s="4"/>
      <c r="P1373" s="4"/>
      <c r="Q1373" s="4"/>
      <c r="R1373" s="4"/>
      <c r="S1373" s="4"/>
      <c r="T1373" s="4"/>
    </row>
    <row r="1374">
      <c r="A1374" s="7" t="s">
        <v>1514</v>
      </c>
      <c r="B1374" s="7" t="s">
        <v>1893</v>
      </c>
      <c r="C1374" s="7" t="s">
        <v>2440</v>
      </c>
      <c r="D1374" s="7" t="s">
        <v>1817</v>
      </c>
      <c r="E1374" s="7" t="s">
        <v>1817</v>
      </c>
      <c r="F1374" s="7" t="s">
        <v>1811</v>
      </c>
      <c r="G1374" s="7" t="s">
        <v>1823</v>
      </c>
      <c r="H1374" s="7" t="s">
        <v>2441</v>
      </c>
      <c r="I1374" s="7"/>
      <c r="J1374" s="7" t="s">
        <v>1811</v>
      </c>
      <c r="K1374" s="7"/>
      <c r="L1374" s="4"/>
      <c r="M1374" s="4"/>
      <c r="N1374" s="4"/>
      <c r="O1374" s="4"/>
      <c r="P1374" s="4"/>
      <c r="Q1374" s="4"/>
      <c r="R1374" s="4"/>
      <c r="S1374" s="4"/>
      <c r="T1374" s="4"/>
    </row>
    <row r="1375">
      <c r="A1375" s="7" t="s">
        <v>1515</v>
      </c>
      <c r="B1375" s="7" t="s">
        <v>1903</v>
      </c>
      <c r="C1375" s="7" t="s">
        <v>2442</v>
      </c>
      <c r="D1375" s="7" t="s">
        <v>1817</v>
      </c>
      <c r="E1375" s="7" t="s">
        <v>1817</v>
      </c>
      <c r="F1375" s="7" t="s">
        <v>1811</v>
      </c>
      <c r="G1375" s="7" t="s">
        <v>1823</v>
      </c>
      <c r="H1375" s="7" t="s">
        <v>2443</v>
      </c>
      <c r="I1375" s="7"/>
      <c r="J1375" s="7" t="s">
        <v>1811</v>
      </c>
      <c r="K1375" s="7"/>
      <c r="L1375" s="4"/>
      <c r="M1375" s="4"/>
      <c r="N1375" s="4"/>
      <c r="O1375" s="4"/>
      <c r="P1375" s="4"/>
      <c r="Q1375" s="4"/>
      <c r="R1375" s="4"/>
      <c r="S1375" s="4"/>
      <c r="T1375" s="4"/>
    </row>
    <row r="1376">
      <c r="A1376" s="7" t="s">
        <v>1516</v>
      </c>
      <c r="B1376" s="7" t="s">
        <v>1870</v>
      </c>
      <c r="C1376" s="7" t="s">
        <v>1871</v>
      </c>
      <c r="D1376" s="7" t="s">
        <v>1817</v>
      </c>
      <c r="E1376" s="7" t="s">
        <v>1817</v>
      </c>
      <c r="F1376" s="7" t="s">
        <v>1811</v>
      </c>
      <c r="G1376" s="7" t="s">
        <v>1823</v>
      </c>
      <c r="H1376" s="7" t="s">
        <v>2444</v>
      </c>
      <c r="I1376" s="7"/>
      <c r="J1376" s="7" t="s">
        <v>1811</v>
      </c>
      <c r="K1376" s="7"/>
      <c r="L1376" s="4"/>
      <c r="M1376" s="4"/>
      <c r="N1376" s="4"/>
      <c r="O1376" s="4"/>
      <c r="P1376" s="4"/>
      <c r="Q1376" s="4"/>
      <c r="R1376" s="4"/>
      <c r="S1376" s="4"/>
      <c r="T1376" s="4"/>
    </row>
    <row r="1377">
      <c r="A1377" s="7" t="s">
        <v>1517</v>
      </c>
      <c r="B1377" s="7" t="s">
        <v>1899</v>
      </c>
      <c r="C1377" s="7" t="s">
        <v>2311</v>
      </c>
      <c r="D1377" s="7" t="s">
        <v>1817</v>
      </c>
      <c r="E1377" s="7" t="s">
        <v>1817</v>
      </c>
      <c r="F1377" s="7" t="s">
        <v>1811</v>
      </c>
      <c r="G1377" s="7" t="s">
        <v>1823</v>
      </c>
      <c r="H1377" s="7" t="s">
        <v>2445</v>
      </c>
      <c r="I1377" s="7"/>
      <c r="J1377" s="7" t="s">
        <v>1811</v>
      </c>
      <c r="K1377" s="7"/>
      <c r="L1377" s="4"/>
      <c r="M1377" s="4"/>
      <c r="N1377" s="4"/>
      <c r="O1377" s="4"/>
      <c r="P1377" s="4"/>
      <c r="Q1377" s="4"/>
      <c r="R1377" s="4"/>
      <c r="S1377" s="4"/>
      <c r="T1377" s="4"/>
    </row>
    <row r="1378">
      <c r="A1378" s="7" t="s">
        <v>1518</v>
      </c>
      <c r="B1378" s="7" t="s">
        <v>2022</v>
      </c>
      <c r="C1378" s="7" t="s">
        <v>2446</v>
      </c>
      <c r="D1378" s="7" t="s">
        <v>1817</v>
      </c>
      <c r="E1378" s="7" t="s">
        <v>1817</v>
      </c>
      <c r="F1378" s="7" t="s">
        <v>1811</v>
      </c>
      <c r="G1378" s="7" t="s">
        <v>1823</v>
      </c>
      <c r="H1378" s="7" t="s">
        <v>2447</v>
      </c>
      <c r="I1378" s="7"/>
      <c r="J1378" s="7" t="s">
        <v>1811</v>
      </c>
      <c r="K1378" s="7"/>
      <c r="L1378" s="4"/>
      <c r="M1378" s="4"/>
      <c r="N1378" s="4"/>
      <c r="O1378" s="4"/>
      <c r="P1378" s="4"/>
      <c r="Q1378" s="4"/>
      <c r="R1378" s="4"/>
      <c r="S1378" s="4"/>
      <c r="T1378" s="4"/>
    </row>
    <row r="1379">
      <c r="A1379" s="7" t="s">
        <v>1519</v>
      </c>
      <c r="B1379" s="7" t="s">
        <v>1877</v>
      </c>
      <c r="C1379" s="7" t="s">
        <v>2448</v>
      </c>
      <c r="D1379" s="7" t="s">
        <v>1817</v>
      </c>
      <c r="E1379" s="7" t="s">
        <v>1817</v>
      </c>
      <c r="F1379" s="7" t="s">
        <v>1811</v>
      </c>
      <c r="G1379" s="7" t="s">
        <v>1823</v>
      </c>
      <c r="H1379" s="7" t="s">
        <v>2449</v>
      </c>
      <c r="I1379" s="7"/>
      <c r="J1379" s="7" t="s">
        <v>1811</v>
      </c>
      <c r="K1379" s="7"/>
      <c r="L1379" s="4"/>
      <c r="M1379" s="4"/>
      <c r="N1379" s="4"/>
      <c r="O1379" s="4"/>
      <c r="P1379" s="4"/>
      <c r="Q1379" s="4"/>
      <c r="R1379" s="4"/>
      <c r="S1379" s="4"/>
      <c r="T1379" s="4"/>
    </row>
    <row r="1380">
      <c r="A1380" s="7" t="s">
        <v>1520</v>
      </c>
      <c r="B1380" s="7" t="s">
        <v>1899</v>
      </c>
      <c r="C1380" s="7" t="s">
        <v>1929</v>
      </c>
      <c r="D1380" s="7" t="s">
        <v>1817</v>
      </c>
      <c r="E1380" s="7" t="s">
        <v>1817</v>
      </c>
      <c r="F1380" s="7" t="s">
        <v>1811</v>
      </c>
      <c r="G1380" s="7" t="s">
        <v>1823</v>
      </c>
      <c r="H1380" s="7" t="s">
        <v>2450</v>
      </c>
      <c r="I1380" s="7"/>
      <c r="J1380" s="7" t="s">
        <v>1811</v>
      </c>
      <c r="K1380" s="7"/>
      <c r="L1380" s="4"/>
      <c r="M1380" s="4"/>
      <c r="N1380" s="4"/>
      <c r="O1380" s="4"/>
      <c r="P1380" s="4"/>
      <c r="Q1380" s="4"/>
      <c r="R1380" s="4"/>
      <c r="S1380" s="4"/>
      <c r="T1380" s="4"/>
    </row>
    <row r="1381">
      <c r="A1381" s="7" t="s">
        <v>1521</v>
      </c>
      <c r="B1381" s="7" t="s">
        <v>1899</v>
      </c>
      <c r="C1381" s="7" t="s">
        <v>1986</v>
      </c>
      <c r="D1381" s="7" t="s">
        <v>1817</v>
      </c>
      <c r="E1381" s="7" t="s">
        <v>1817</v>
      </c>
      <c r="F1381" s="7" t="s">
        <v>1817</v>
      </c>
      <c r="G1381" s="7" t="s">
        <v>1827</v>
      </c>
      <c r="H1381" s="7" t="s">
        <v>2451</v>
      </c>
      <c r="I1381" s="7"/>
      <c r="J1381" s="7" t="s">
        <v>1811</v>
      </c>
      <c r="K1381" s="7"/>
      <c r="L1381" s="4"/>
      <c r="M1381" s="4"/>
      <c r="N1381" s="4"/>
      <c r="O1381" s="4"/>
      <c r="P1381" s="4"/>
      <c r="Q1381" s="4"/>
      <c r="R1381" s="4"/>
      <c r="S1381" s="4"/>
      <c r="T1381" s="4"/>
    </row>
    <row r="1382">
      <c r="A1382" s="7" t="s">
        <v>1522</v>
      </c>
      <c r="B1382" s="7" t="s">
        <v>1868</v>
      </c>
      <c r="C1382" s="7" t="s">
        <v>2452</v>
      </c>
      <c r="D1382" s="7" t="s">
        <v>1817</v>
      </c>
      <c r="E1382" s="7" t="s">
        <v>1817</v>
      </c>
      <c r="F1382" s="7" t="s">
        <v>1811</v>
      </c>
      <c r="G1382" s="7" t="s">
        <v>1827</v>
      </c>
      <c r="H1382" s="7" t="s">
        <v>2453</v>
      </c>
      <c r="I1382" s="7"/>
      <c r="J1382" s="7" t="s">
        <v>1811</v>
      </c>
      <c r="K1382" s="7"/>
      <c r="L1382" s="4"/>
      <c r="M1382" s="4"/>
      <c r="N1382" s="4"/>
      <c r="O1382" s="4"/>
      <c r="P1382" s="4"/>
      <c r="Q1382" s="4"/>
      <c r="R1382" s="4"/>
      <c r="S1382" s="4"/>
      <c r="T1382" s="4"/>
    </row>
    <row r="1383">
      <c r="A1383" s="7" t="s">
        <v>1523</v>
      </c>
      <c r="B1383" s="7" t="s">
        <v>1870</v>
      </c>
      <c r="C1383" s="7" t="s">
        <v>1873</v>
      </c>
      <c r="D1383" s="7" t="s">
        <v>1817</v>
      </c>
      <c r="E1383" s="7" t="s">
        <v>1811</v>
      </c>
      <c r="F1383" s="7" t="s">
        <v>1811</v>
      </c>
      <c r="G1383" s="7" t="s">
        <v>1827</v>
      </c>
      <c r="H1383" s="7" t="s">
        <v>2453</v>
      </c>
      <c r="I1383" s="7"/>
      <c r="J1383" s="7" t="s">
        <v>1811</v>
      </c>
      <c r="K1383" s="7"/>
      <c r="L1383" s="4"/>
      <c r="M1383" s="4"/>
      <c r="N1383" s="4"/>
      <c r="O1383" s="4"/>
      <c r="P1383" s="4"/>
      <c r="Q1383" s="4"/>
      <c r="R1383" s="4"/>
      <c r="S1383" s="4"/>
      <c r="T1383" s="4"/>
    </row>
    <row r="1384">
      <c r="A1384" s="7" t="s">
        <v>1524</v>
      </c>
      <c r="B1384" s="7" t="s">
        <v>1877</v>
      </c>
      <c r="C1384" s="7" t="s">
        <v>1878</v>
      </c>
      <c r="D1384" s="7" t="s">
        <v>1817</v>
      </c>
      <c r="E1384" s="7" t="s">
        <v>1811</v>
      </c>
      <c r="F1384" s="7" t="s">
        <v>1811</v>
      </c>
      <c r="G1384" s="7" t="s">
        <v>1827</v>
      </c>
      <c r="H1384" s="7" t="s">
        <v>2453</v>
      </c>
      <c r="I1384" s="7"/>
      <c r="J1384" s="7" t="s">
        <v>1811</v>
      </c>
      <c r="K1384" s="7"/>
      <c r="L1384" s="4"/>
      <c r="M1384" s="4"/>
      <c r="N1384" s="4"/>
      <c r="O1384" s="4"/>
      <c r="P1384" s="4"/>
      <c r="Q1384" s="4"/>
      <c r="R1384" s="4"/>
      <c r="S1384" s="4"/>
      <c r="T1384" s="4"/>
    </row>
    <row r="1385">
      <c r="A1385" s="7" t="s">
        <v>1525</v>
      </c>
      <c r="B1385" s="7" t="s">
        <v>1877</v>
      </c>
      <c r="C1385" s="7" t="s">
        <v>1934</v>
      </c>
      <c r="D1385" s="7" t="s">
        <v>1817</v>
      </c>
      <c r="E1385" s="7" t="s">
        <v>1817</v>
      </c>
      <c r="F1385" s="7" t="s">
        <v>1811</v>
      </c>
      <c r="G1385" s="7" t="s">
        <v>1827</v>
      </c>
      <c r="H1385" s="7" t="s">
        <v>2453</v>
      </c>
      <c r="I1385" s="7"/>
      <c r="J1385" s="7" t="s">
        <v>1811</v>
      </c>
      <c r="K1385" s="7"/>
      <c r="L1385" s="4"/>
      <c r="M1385" s="4"/>
      <c r="N1385" s="4"/>
      <c r="O1385" s="4"/>
      <c r="P1385" s="4"/>
      <c r="Q1385" s="4"/>
      <c r="R1385" s="4"/>
      <c r="S1385" s="4"/>
      <c r="T1385" s="4"/>
    </row>
    <row r="1386">
      <c r="A1386" s="7" t="s">
        <v>1526</v>
      </c>
      <c r="B1386" s="7" t="s">
        <v>1852</v>
      </c>
      <c r="C1386" s="7" t="s">
        <v>1853</v>
      </c>
      <c r="D1386" s="7" t="s">
        <v>1817</v>
      </c>
      <c r="E1386" s="7" t="s">
        <v>1817</v>
      </c>
      <c r="F1386" s="7" t="s">
        <v>1811</v>
      </c>
      <c r="G1386" s="7" t="s">
        <v>1827</v>
      </c>
      <c r="H1386" s="7" t="s">
        <v>2453</v>
      </c>
      <c r="I1386" s="7"/>
      <c r="J1386" s="7" t="s">
        <v>1811</v>
      </c>
      <c r="K1386" s="7"/>
      <c r="L1386" s="4"/>
      <c r="M1386" s="4"/>
      <c r="N1386" s="4"/>
      <c r="O1386" s="4"/>
      <c r="P1386" s="4"/>
      <c r="Q1386" s="4"/>
      <c r="R1386" s="4"/>
      <c r="S1386" s="4"/>
      <c r="T1386" s="4"/>
    </row>
    <row r="1387">
      <c r="A1387" s="7" t="s">
        <v>1527</v>
      </c>
      <c r="B1387" s="7" t="s">
        <v>1852</v>
      </c>
      <c r="C1387" s="7" t="s">
        <v>1853</v>
      </c>
      <c r="D1387" s="7" t="s">
        <v>1817</v>
      </c>
      <c r="E1387" s="7" t="s">
        <v>1817</v>
      </c>
      <c r="F1387" s="7" t="s">
        <v>1811</v>
      </c>
      <c r="G1387" s="7" t="s">
        <v>1827</v>
      </c>
      <c r="H1387" s="7" t="s">
        <v>2453</v>
      </c>
      <c r="I1387" s="7"/>
      <c r="J1387" s="7" t="s">
        <v>1811</v>
      </c>
      <c r="K1387" s="7"/>
      <c r="L1387" s="4"/>
      <c r="M1387" s="4"/>
      <c r="N1387" s="4"/>
      <c r="O1387" s="4"/>
      <c r="P1387" s="4"/>
      <c r="Q1387" s="4"/>
      <c r="R1387" s="4"/>
      <c r="S1387" s="4"/>
      <c r="T1387" s="4"/>
    </row>
    <row r="1388">
      <c r="A1388" s="7" t="s">
        <v>1528</v>
      </c>
      <c r="B1388" s="7" t="s">
        <v>1852</v>
      </c>
      <c r="C1388" s="7" t="s">
        <v>1853</v>
      </c>
      <c r="D1388" s="7" t="s">
        <v>1817</v>
      </c>
      <c r="E1388" s="7" t="s">
        <v>1811</v>
      </c>
      <c r="F1388" s="7" t="s">
        <v>1811</v>
      </c>
      <c r="G1388" s="7" t="s">
        <v>1827</v>
      </c>
      <c r="H1388" s="7" t="s">
        <v>2453</v>
      </c>
      <c r="I1388" s="7"/>
      <c r="J1388" s="7" t="s">
        <v>1811</v>
      </c>
      <c r="K1388" s="7"/>
      <c r="L1388" s="4"/>
      <c r="M1388" s="4"/>
      <c r="N1388" s="4"/>
      <c r="O1388" s="4"/>
      <c r="P1388" s="4"/>
      <c r="Q1388" s="4"/>
      <c r="R1388" s="4"/>
      <c r="S1388" s="4"/>
      <c r="T1388" s="4"/>
    </row>
    <row r="1389">
      <c r="A1389" s="7" t="s">
        <v>1529</v>
      </c>
      <c r="B1389" s="7" t="s">
        <v>1809</v>
      </c>
      <c r="C1389" s="7" t="s">
        <v>1810</v>
      </c>
      <c r="D1389" s="7" t="s">
        <v>1817</v>
      </c>
      <c r="E1389" s="7" t="s">
        <v>1817</v>
      </c>
      <c r="F1389" s="7" t="s">
        <v>1811</v>
      </c>
      <c r="G1389" s="7" t="s">
        <v>1827</v>
      </c>
      <c r="H1389" s="7" t="s">
        <v>2453</v>
      </c>
      <c r="I1389" s="7"/>
      <c r="J1389" s="7" t="s">
        <v>1811</v>
      </c>
      <c r="K1389" s="7"/>
      <c r="L1389" s="4"/>
      <c r="M1389" s="4"/>
      <c r="N1389" s="4"/>
      <c r="O1389" s="4"/>
      <c r="P1389" s="4"/>
      <c r="Q1389" s="4"/>
      <c r="R1389" s="4"/>
      <c r="S1389" s="4"/>
      <c r="T1389" s="4"/>
    </row>
    <row r="1390">
      <c r="A1390" s="7" t="s">
        <v>1530</v>
      </c>
      <c r="B1390" s="7" t="s">
        <v>1809</v>
      </c>
      <c r="C1390" s="7" t="s">
        <v>1810</v>
      </c>
      <c r="D1390" s="7" t="s">
        <v>1817</v>
      </c>
      <c r="E1390" s="7" t="s">
        <v>1817</v>
      </c>
      <c r="F1390" s="7" t="s">
        <v>1811</v>
      </c>
      <c r="G1390" s="7" t="s">
        <v>1827</v>
      </c>
      <c r="H1390" s="7" t="s">
        <v>2453</v>
      </c>
      <c r="I1390" s="7"/>
      <c r="J1390" s="7" t="s">
        <v>1811</v>
      </c>
      <c r="K1390" s="7"/>
      <c r="L1390" s="4"/>
      <c r="M1390" s="4"/>
      <c r="N1390" s="4"/>
      <c r="O1390" s="4"/>
      <c r="P1390" s="4"/>
      <c r="Q1390" s="4"/>
      <c r="R1390" s="4"/>
      <c r="S1390" s="4"/>
      <c r="T1390" s="4"/>
    </row>
    <row r="1391">
      <c r="A1391" s="7" t="s">
        <v>1531</v>
      </c>
      <c r="B1391" s="7" t="s">
        <v>1884</v>
      </c>
      <c r="C1391" s="7" t="s">
        <v>2454</v>
      </c>
      <c r="D1391" s="7" t="s">
        <v>1817</v>
      </c>
      <c r="E1391" s="7" t="s">
        <v>1817</v>
      </c>
      <c r="F1391" s="7" t="s">
        <v>1811</v>
      </c>
      <c r="G1391" s="7" t="s">
        <v>1827</v>
      </c>
      <c r="H1391" s="7" t="s">
        <v>2453</v>
      </c>
      <c r="I1391" s="7"/>
      <c r="J1391" s="7" t="s">
        <v>1811</v>
      </c>
      <c r="K1391" s="7"/>
      <c r="L1391" s="4"/>
      <c r="M1391" s="4"/>
      <c r="N1391" s="4"/>
      <c r="O1391" s="4"/>
      <c r="P1391" s="4"/>
      <c r="Q1391" s="4"/>
      <c r="R1391" s="4"/>
      <c r="S1391" s="4"/>
      <c r="T1391" s="4"/>
    </row>
    <row r="1392">
      <c r="A1392" s="7" t="s">
        <v>1532</v>
      </c>
      <c r="B1392" s="7" t="s">
        <v>1903</v>
      </c>
      <c r="C1392" s="7" t="s">
        <v>2455</v>
      </c>
      <c r="D1392" s="7" t="s">
        <v>1817</v>
      </c>
      <c r="E1392" s="7" t="s">
        <v>1817</v>
      </c>
      <c r="F1392" s="7" t="s">
        <v>1811</v>
      </c>
      <c r="G1392" s="7" t="s">
        <v>1827</v>
      </c>
      <c r="H1392" s="7" t="s">
        <v>2453</v>
      </c>
      <c r="I1392" s="7"/>
      <c r="J1392" s="7" t="s">
        <v>1811</v>
      </c>
      <c r="K1392" s="7"/>
      <c r="L1392" s="4"/>
      <c r="M1392" s="4"/>
      <c r="N1392" s="4"/>
      <c r="O1392" s="4"/>
      <c r="P1392" s="4"/>
      <c r="Q1392" s="4"/>
      <c r="R1392" s="4"/>
      <c r="S1392" s="4"/>
      <c r="T1392" s="4"/>
    </row>
    <row r="1393">
      <c r="A1393" s="7" t="s">
        <v>1533</v>
      </c>
      <c r="B1393" s="7" t="s">
        <v>1815</v>
      </c>
      <c r="C1393" s="7" t="s">
        <v>1825</v>
      </c>
      <c r="D1393" s="7" t="s">
        <v>1817</v>
      </c>
      <c r="E1393" s="7" t="s">
        <v>1811</v>
      </c>
      <c r="F1393" s="7" t="s">
        <v>1811</v>
      </c>
      <c r="G1393" s="7" t="s">
        <v>1827</v>
      </c>
      <c r="H1393" s="7" t="s">
        <v>2453</v>
      </c>
      <c r="I1393" s="7"/>
      <c r="J1393" s="7" t="s">
        <v>1811</v>
      </c>
      <c r="K1393" s="7"/>
      <c r="L1393" s="4"/>
      <c r="M1393" s="4"/>
      <c r="N1393" s="4"/>
      <c r="O1393" s="4"/>
      <c r="P1393" s="4"/>
      <c r="Q1393" s="4"/>
      <c r="R1393" s="4"/>
      <c r="S1393" s="4"/>
      <c r="T1393" s="4"/>
    </row>
    <row r="1394">
      <c r="A1394" s="7" t="s">
        <v>1534</v>
      </c>
      <c r="B1394" s="7" t="s">
        <v>1815</v>
      </c>
      <c r="C1394" s="7" t="s">
        <v>1825</v>
      </c>
      <c r="D1394" s="7" t="s">
        <v>1817</v>
      </c>
      <c r="E1394" s="7" t="s">
        <v>1817</v>
      </c>
      <c r="F1394" s="7" t="s">
        <v>1811</v>
      </c>
      <c r="G1394" s="7" t="s">
        <v>1823</v>
      </c>
      <c r="H1394" s="7" t="s">
        <v>2456</v>
      </c>
      <c r="I1394" s="7"/>
      <c r="J1394" s="7" t="s">
        <v>1811</v>
      </c>
      <c r="K1394" s="7"/>
      <c r="L1394" s="4"/>
      <c r="M1394" s="4"/>
      <c r="N1394" s="4"/>
      <c r="O1394" s="4"/>
      <c r="P1394" s="4"/>
      <c r="Q1394" s="4"/>
      <c r="R1394" s="4"/>
      <c r="S1394" s="4"/>
      <c r="T1394" s="4"/>
    </row>
    <row r="1395">
      <c r="A1395" s="7" t="s">
        <v>1535</v>
      </c>
      <c r="B1395" s="7" t="s">
        <v>1884</v>
      </c>
      <c r="C1395" s="7" t="s">
        <v>2332</v>
      </c>
      <c r="D1395" s="7" t="s">
        <v>1817</v>
      </c>
      <c r="E1395" s="7" t="s">
        <v>1817</v>
      </c>
      <c r="F1395" s="7" t="s">
        <v>1811</v>
      </c>
      <c r="G1395" s="7" t="s">
        <v>1823</v>
      </c>
      <c r="H1395" s="7" t="s">
        <v>2457</v>
      </c>
      <c r="I1395" s="7"/>
      <c r="J1395" s="7" t="s">
        <v>1811</v>
      </c>
      <c r="K1395" s="7"/>
      <c r="L1395" s="4"/>
      <c r="M1395" s="4"/>
      <c r="N1395" s="4"/>
      <c r="O1395" s="4"/>
      <c r="P1395" s="4"/>
      <c r="Q1395" s="4"/>
      <c r="R1395" s="4"/>
      <c r="S1395" s="4"/>
      <c r="T1395" s="4"/>
    </row>
    <row r="1396">
      <c r="A1396" s="7" t="s">
        <v>1536</v>
      </c>
      <c r="B1396" s="7" t="s">
        <v>1868</v>
      </c>
      <c r="C1396" s="7" t="s">
        <v>1912</v>
      </c>
      <c r="D1396" s="7" t="s">
        <v>1817</v>
      </c>
      <c r="E1396" s="7" t="s">
        <v>1817</v>
      </c>
      <c r="F1396" s="7" t="s">
        <v>1811</v>
      </c>
      <c r="G1396" s="7" t="s">
        <v>1823</v>
      </c>
      <c r="H1396" s="7" t="s">
        <v>2458</v>
      </c>
      <c r="I1396" s="7"/>
      <c r="J1396" s="7" t="s">
        <v>1811</v>
      </c>
      <c r="K1396" s="7"/>
      <c r="L1396" s="4"/>
      <c r="M1396" s="4"/>
      <c r="N1396" s="4"/>
      <c r="O1396" s="4"/>
      <c r="P1396" s="4"/>
      <c r="Q1396" s="4"/>
      <c r="R1396" s="4"/>
      <c r="S1396" s="4"/>
      <c r="T1396" s="4"/>
    </row>
    <row r="1397">
      <c r="A1397" s="7" t="s">
        <v>1537</v>
      </c>
      <c r="B1397" s="7" t="s">
        <v>1855</v>
      </c>
      <c r="C1397" s="7" t="s">
        <v>2009</v>
      </c>
      <c r="D1397" s="7" t="s">
        <v>1817</v>
      </c>
      <c r="E1397" s="7" t="s">
        <v>1817</v>
      </c>
      <c r="F1397" s="7" t="s">
        <v>1811</v>
      </c>
      <c r="G1397" s="7" t="s">
        <v>1823</v>
      </c>
      <c r="H1397" s="7" t="s">
        <v>2459</v>
      </c>
      <c r="I1397" s="7"/>
      <c r="J1397" s="7" t="s">
        <v>1811</v>
      </c>
      <c r="K1397" s="7"/>
      <c r="L1397" s="4"/>
      <c r="M1397" s="4"/>
      <c r="N1397" s="4"/>
      <c r="O1397" s="4"/>
      <c r="P1397" s="4"/>
      <c r="Q1397" s="4"/>
      <c r="R1397" s="4"/>
      <c r="S1397" s="4"/>
      <c r="T1397" s="4"/>
    </row>
    <row r="1398">
      <c r="A1398" s="7" t="s">
        <v>1538</v>
      </c>
      <c r="B1398" s="7" t="s">
        <v>1895</v>
      </c>
      <c r="C1398" s="7" t="s">
        <v>2075</v>
      </c>
      <c r="D1398" s="7" t="s">
        <v>1817</v>
      </c>
      <c r="E1398" s="7" t="s">
        <v>1817</v>
      </c>
      <c r="F1398" s="7" t="s">
        <v>1811</v>
      </c>
      <c r="G1398" s="7" t="s">
        <v>1823</v>
      </c>
      <c r="H1398" s="7" t="s">
        <v>2460</v>
      </c>
      <c r="I1398" s="7"/>
      <c r="J1398" s="7" t="s">
        <v>1811</v>
      </c>
      <c r="K1398" s="7"/>
      <c r="L1398" s="4"/>
      <c r="M1398" s="4"/>
      <c r="N1398" s="4"/>
      <c r="O1398" s="4"/>
      <c r="P1398" s="4"/>
      <c r="Q1398" s="4"/>
      <c r="R1398" s="4"/>
      <c r="S1398" s="4"/>
      <c r="T1398" s="4"/>
    </row>
    <row r="1399">
      <c r="A1399" s="7" t="s">
        <v>1539</v>
      </c>
      <c r="B1399" s="7" t="s">
        <v>1903</v>
      </c>
      <c r="C1399" s="7" t="s">
        <v>2461</v>
      </c>
      <c r="D1399" s="7" t="s">
        <v>1817</v>
      </c>
      <c r="E1399" s="7" t="s">
        <v>1817</v>
      </c>
      <c r="F1399" s="7" t="s">
        <v>1811</v>
      </c>
      <c r="G1399" s="7" t="s">
        <v>1823</v>
      </c>
      <c r="H1399" s="7" t="s">
        <v>2462</v>
      </c>
      <c r="I1399" s="7"/>
      <c r="J1399" s="7" t="s">
        <v>1811</v>
      </c>
      <c r="K1399" s="7"/>
      <c r="L1399" s="4"/>
      <c r="M1399" s="4"/>
      <c r="N1399" s="4"/>
      <c r="O1399" s="4"/>
      <c r="P1399" s="4"/>
      <c r="Q1399" s="4"/>
      <c r="R1399" s="4"/>
      <c r="S1399" s="4"/>
      <c r="T1399" s="4"/>
    </row>
    <row r="1400">
      <c r="A1400" s="7" t="s">
        <v>1540</v>
      </c>
      <c r="B1400" s="7" t="s">
        <v>1880</v>
      </c>
      <c r="C1400" s="7" t="s">
        <v>2463</v>
      </c>
      <c r="D1400" s="7" t="s">
        <v>1817</v>
      </c>
      <c r="E1400" s="7" t="s">
        <v>1817</v>
      </c>
      <c r="F1400" s="7" t="s">
        <v>1811</v>
      </c>
      <c r="G1400" s="7" t="s">
        <v>1823</v>
      </c>
      <c r="H1400" s="7" t="s">
        <v>2464</v>
      </c>
      <c r="I1400" s="7"/>
      <c r="J1400" s="7" t="s">
        <v>1811</v>
      </c>
      <c r="K1400" s="7"/>
      <c r="L1400" s="4"/>
      <c r="M1400" s="4"/>
      <c r="N1400" s="4"/>
      <c r="O1400" s="4"/>
      <c r="P1400" s="4"/>
      <c r="Q1400" s="4"/>
      <c r="R1400" s="4"/>
      <c r="S1400" s="4"/>
      <c r="T1400" s="4"/>
    </row>
    <row r="1401">
      <c r="A1401" s="7" t="s">
        <v>1541</v>
      </c>
      <c r="B1401" s="7" t="s">
        <v>1863</v>
      </c>
      <c r="C1401" s="7" t="s">
        <v>1918</v>
      </c>
      <c r="D1401" s="7" t="s">
        <v>1817</v>
      </c>
      <c r="E1401" s="7" t="s">
        <v>1811</v>
      </c>
      <c r="F1401" s="7" t="s">
        <v>1811</v>
      </c>
      <c r="G1401" s="7" t="s">
        <v>1818</v>
      </c>
      <c r="H1401" s="7" t="s">
        <v>2465</v>
      </c>
      <c r="I1401" s="7"/>
      <c r="J1401" s="7" t="s">
        <v>1811</v>
      </c>
      <c r="K1401" s="7"/>
      <c r="L1401" s="4"/>
      <c r="M1401" s="4"/>
      <c r="N1401" s="4"/>
      <c r="O1401" s="4"/>
      <c r="P1401" s="4"/>
      <c r="Q1401" s="4"/>
      <c r="R1401" s="4"/>
      <c r="S1401" s="4"/>
      <c r="T1401" s="4"/>
    </row>
    <row r="1402">
      <c r="A1402" s="7" t="s">
        <v>1542</v>
      </c>
      <c r="B1402" s="7" t="s">
        <v>1884</v>
      </c>
      <c r="C1402" s="7" t="s">
        <v>1910</v>
      </c>
      <c r="D1402" s="7" t="s">
        <v>1817</v>
      </c>
      <c r="E1402" s="7" t="s">
        <v>1811</v>
      </c>
      <c r="F1402" s="7" t="s">
        <v>1811</v>
      </c>
      <c r="G1402" s="7" t="s">
        <v>1818</v>
      </c>
      <c r="H1402" s="7" t="s">
        <v>2465</v>
      </c>
      <c r="I1402" s="7"/>
      <c r="J1402" s="7" t="s">
        <v>1811</v>
      </c>
      <c r="K1402" s="7"/>
      <c r="L1402" s="4"/>
      <c r="M1402" s="4"/>
      <c r="N1402" s="4"/>
      <c r="O1402" s="4"/>
      <c r="P1402" s="4"/>
      <c r="Q1402" s="4"/>
      <c r="R1402" s="4"/>
      <c r="S1402" s="4"/>
      <c r="T1402" s="4"/>
    </row>
    <row r="1403">
      <c r="A1403" s="7" t="s">
        <v>1543</v>
      </c>
      <c r="B1403" s="7" t="s">
        <v>1868</v>
      </c>
      <c r="C1403" s="7" t="s">
        <v>1912</v>
      </c>
      <c r="D1403" s="7" t="s">
        <v>1817</v>
      </c>
      <c r="E1403" s="7" t="s">
        <v>1811</v>
      </c>
      <c r="F1403" s="7" t="s">
        <v>1811</v>
      </c>
      <c r="G1403" s="7" t="s">
        <v>1818</v>
      </c>
      <c r="H1403" s="7" t="s">
        <v>2465</v>
      </c>
      <c r="I1403" s="7"/>
      <c r="J1403" s="7" t="s">
        <v>1811</v>
      </c>
      <c r="K1403" s="7"/>
      <c r="L1403" s="4"/>
      <c r="M1403" s="4"/>
      <c r="N1403" s="4"/>
      <c r="O1403" s="4"/>
      <c r="P1403" s="4"/>
      <c r="Q1403" s="4"/>
      <c r="R1403" s="4"/>
      <c r="S1403" s="4"/>
      <c r="T1403" s="4"/>
    </row>
    <row r="1404">
      <c r="A1404" s="7" t="s">
        <v>1544</v>
      </c>
      <c r="B1404" s="7" t="s">
        <v>1870</v>
      </c>
      <c r="C1404" s="7" t="s">
        <v>1871</v>
      </c>
      <c r="D1404" s="7" t="s">
        <v>1817</v>
      </c>
      <c r="E1404" s="7" t="s">
        <v>1811</v>
      </c>
      <c r="F1404" s="7" t="s">
        <v>1811</v>
      </c>
      <c r="G1404" s="7" t="s">
        <v>1818</v>
      </c>
      <c r="H1404" s="7" t="s">
        <v>2465</v>
      </c>
      <c r="I1404" s="7"/>
      <c r="J1404" s="7" t="s">
        <v>1811</v>
      </c>
      <c r="K1404" s="7"/>
      <c r="L1404" s="4"/>
      <c r="M1404" s="4"/>
      <c r="N1404" s="4"/>
      <c r="O1404" s="4"/>
      <c r="P1404" s="4"/>
      <c r="Q1404" s="4"/>
      <c r="R1404" s="4"/>
      <c r="S1404" s="4"/>
      <c r="T1404" s="4"/>
    </row>
    <row r="1405">
      <c r="A1405" s="7" t="s">
        <v>1545</v>
      </c>
      <c r="B1405" s="7" t="s">
        <v>1891</v>
      </c>
      <c r="C1405" s="7" t="s">
        <v>1988</v>
      </c>
      <c r="D1405" s="7" t="s">
        <v>1817</v>
      </c>
      <c r="E1405" s="7" t="s">
        <v>1811</v>
      </c>
      <c r="F1405" s="7" t="s">
        <v>1811</v>
      </c>
      <c r="G1405" s="7" t="s">
        <v>1818</v>
      </c>
      <c r="H1405" s="7" t="s">
        <v>2465</v>
      </c>
      <c r="I1405" s="7"/>
      <c r="J1405" s="7" t="s">
        <v>1811</v>
      </c>
      <c r="K1405" s="7"/>
      <c r="L1405" s="4"/>
      <c r="M1405" s="4"/>
      <c r="N1405" s="4"/>
      <c r="O1405" s="4"/>
      <c r="P1405" s="4"/>
      <c r="Q1405" s="4"/>
      <c r="R1405" s="4"/>
      <c r="S1405" s="4"/>
      <c r="T1405" s="4"/>
    </row>
    <row r="1406">
      <c r="A1406" s="7" t="s">
        <v>1546</v>
      </c>
      <c r="B1406" s="7" t="s">
        <v>1893</v>
      </c>
      <c r="C1406" s="7" t="s">
        <v>1914</v>
      </c>
      <c r="D1406" s="7" t="s">
        <v>1817</v>
      </c>
      <c r="E1406" s="7" t="s">
        <v>1811</v>
      </c>
      <c r="F1406" s="7" t="s">
        <v>1811</v>
      </c>
      <c r="G1406" s="7" t="s">
        <v>1818</v>
      </c>
      <c r="H1406" s="7" t="s">
        <v>2465</v>
      </c>
      <c r="I1406" s="7"/>
      <c r="J1406" s="7" t="s">
        <v>1811</v>
      </c>
      <c r="K1406" s="7"/>
      <c r="L1406" s="4"/>
      <c r="M1406" s="4"/>
      <c r="N1406" s="4"/>
      <c r="O1406" s="4"/>
      <c r="P1406" s="4"/>
      <c r="Q1406" s="4"/>
      <c r="R1406" s="4"/>
      <c r="S1406" s="4"/>
      <c r="T1406" s="4"/>
    </row>
    <row r="1407">
      <c r="A1407" s="7" t="s">
        <v>1547</v>
      </c>
      <c r="B1407" s="7" t="s">
        <v>1877</v>
      </c>
      <c r="C1407" s="7" t="s">
        <v>1928</v>
      </c>
      <c r="D1407" s="7" t="s">
        <v>1817</v>
      </c>
      <c r="E1407" s="7" t="s">
        <v>1811</v>
      </c>
      <c r="F1407" s="7" t="s">
        <v>1811</v>
      </c>
      <c r="G1407" s="7" t="s">
        <v>1818</v>
      </c>
      <c r="H1407" s="7" t="s">
        <v>2465</v>
      </c>
      <c r="I1407" s="7"/>
      <c r="J1407" s="7" t="s">
        <v>1811</v>
      </c>
      <c r="K1407" s="7"/>
      <c r="L1407" s="4"/>
      <c r="M1407" s="4"/>
      <c r="N1407" s="4"/>
      <c r="O1407" s="4"/>
      <c r="P1407" s="4"/>
      <c r="Q1407" s="4"/>
      <c r="R1407" s="4"/>
      <c r="S1407" s="4"/>
      <c r="T1407" s="4"/>
    </row>
    <row r="1408">
      <c r="A1408" s="7" t="s">
        <v>1548</v>
      </c>
      <c r="B1408" s="7" t="s">
        <v>1849</v>
      </c>
      <c r="C1408" s="7" t="s">
        <v>2286</v>
      </c>
      <c r="D1408" s="7" t="s">
        <v>1817</v>
      </c>
      <c r="E1408" s="7" t="s">
        <v>1811</v>
      </c>
      <c r="F1408" s="7" t="s">
        <v>1811</v>
      </c>
      <c r="G1408" s="7" t="s">
        <v>1818</v>
      </c>
      <c r="H1408" s="7" t="s">
        <v>2465</v>
      </c>
      <c r="I1408" s="7"/>
      <c r="J1408" s="7" t="s">
        <v>1811</v>
      </c>
      <c r="K1408" s="7"/>
      <c r="L1408" s="4"/>
      <c r="M1408" s="4"/>
      <c r="N1408" s="4"/>
      <c r="O1408" s="4"/>
      <c r="P1408" s="4"/>
      <c r="Q1408" s="4"/>
      <c r="R1408" s="4"/>
      <c r="S1408" s="4"/>
      <c r="T1408" s="4"/>
    </row>
    <row r="1409">
      <c r="A1409" s="7" t="s">
        <v>1549</v>
      </c>
      <c r="B1409" s="7" t="s">
        <v>1880</v>
      </c>
      <c r="C1409" s="7" t="s">
        <v>1924</v>
      </c>
      <c r="D1409" s="7" t="s">
        <v>1817</v>
      </c>
      <c r="E1409" s="7" t="s">
        <v>1811</v>
      </c>
      <c r="F1409" s="7" t="s">
        <v>1811</v>
      </c>
      <c r="G1409" s="7" t="s">
        <v>1818</v>
      </c>
      <c r="H1409" s="7" t="s">
        <v>2465</v>
      </c>
      <c r="I1409" s="7"/>
      <c r="J1409" s="7" t="s">
        <v>1811</v>
      </c>
      <c r="K1409" s="7"/>
      <c r="L1409" s="4"/>
      <c r="M1409" s="4"/>
      <c r="N1409" s="4"/>
      <c r="O1409" s="4"/>
      <c r="P1409" s="4"/>
      <c r="Q1409" s="4"/>
      <c r="R1409" s="4"/>
      <c r="S1409" s="4"/>
      <c r="T1409" s="4"/>
    </row>
    <row r="1410">
      <c r="A1410" s="7" t="s">
        <v>1550</v>
      </c>
      <c r="B1410" s="7" t="s">
        <v>1855</v>
      </c>
      <c r="C1410" s="7" t="s">
        <v>2009</v>
      </c>
      <c r="D1410" s="7" t="s">
        <v>1817</v>
      </c>
      <c r="E1410" s="7" t="s">
        <v>1811</v>
      </c>
      <c r="F1410" s="7" t="s">
        <v>1811</v>
      </c>
      <c r="G1410" s="7" t="s">
        <v>1818</v>
      </c>
      <c r="H1410" s="7" t="s">
        <v>2465</v>
      </c>
      <c r="I1410" s="7"/>
      <c r="J1410" s="7" t="s">
        <v>1811</v>
      </c>
      <c r="K1410" s="7"/>
      <c r="L1410" s="4"/>
      <c r="M1410" s="4"/>
      <c r="N1410" s="4"/>
      <c r="O1410" s="4"/>
      <c r="P1410" s="4"/>
      <c r="Q1410" s="4"/>
      <c r="R1410" s="4"/>
      <c r="S1410" s="4"/>
      <c r="T1410" s="4"/>
    </row>
    <row r="1411">
      <c r="A1411" s="7" t="s">
        <v>1551</v>
      </c>
      <c r="B1411" s="7" t="s">
        <v>1895</v>
      </c>
      <c r="C1411" s="7" t="s">
        <v>2075</v>
      </c>
      <c r="D1411" s="7" t="s">
        <v>1817</v>
      </c>
      <c r="E1411" s="7" t="s">
        <v>1811</v>
      </c>
      <c r="F1411" s="7" t="s">
        <v>1811</v>
      </c>
      <c r="G1411" s="7" t="s">
        <v>1818</v>
      </c>
      <c r="H1411" s="7" t="s">
        <v>2465</v>
      </c>
      <c r="I1411" s="7"/>
      <c r="J1411" s="7" t="s">
        <v>1811</v>
      </c>
      <c r="K1411" s="7"/>
      <c r="L1411" s="4"/>
      <c r="M1411" s="4"/>
      <c r="N1411" s="4"/>
      <c r="O1411" s="4"/>
      <c r="P1411" s="4"/>
      <c r="Q1411" s="4"/>
      <c r="R1411" s="4"/>
      <c r="S1411" s="4"/>
      <c r="T1411" s="4"/>
    </row>
    <row r="1412">
      <c r="A1412" s="7" t="s">
        <v>1552</v>
      </c>
      <c r="B1412" s="7" t="s">
        <v>1903</v>
      </c>
      <c r="C1412" s="7" t="s">
        <v>1922</v>
      </c>
      <c r="D1412" s="7" t="s">
        <v>1817</v>
      </c>
      <c r="E1412" s="7" t="s">
        <v>1811</v>
      </c>
      <c r="F1412" s="7" t="s">
        <v>1811</v>
      </c>
      <c r="G1412" s="7" t="s">
        <v>1818</v>
      </c>
      <c r="H1412" s="7" t="s">
        <v>2465</v>
      </c>
      <c r="I1412" s="7"/>
      <c r="J1412" s="7" t="s">
        <v>1811</v>
      </c>
      <c r="K1412" s="7"/>
      <c r="L1412" s="4"/>
      <c r="M1412" s="4"/>
      <c r="N1412" s="4"/>
      <c r="O1412" s="4"/>
      <c r="P1412" s="4"/>
      <c r="Q1412" s="4"/>
      <c r="R1412" s="4"/>
      <c r="S1412" s="4"/>
      <c r="T1412" s="4"/>
    </row>
    <row r="1413">
      <c r="A1413" s="7" t="s">
        <v>1553</v>
      </c>
      <c r="B1413" s="7" t="s">
        <v>1882</v>
      </c>
      <c r="C1413" s="7" t="s">
        <v>1883</v>
      </c>
      <c r="D1413" s="7" t="s">
        <v>1817</v>
      </c>
      <c r="E1413" s="7" t="s">
        <v>1811</v>
      </c>
      <c r="F1413" s="7" t="s">
        <v>1811</v>
      </c>
      <c r="G1413" s="7" t="s">
        <v>1818</v>
      </c>
      <c r="H1413" s="7" t="s">
        <v>2465</v>
      </c>
      <c r="I1413" s="7"/>
      <c r="J1413" s="7" t="s">
        <v>1811</v>
      </c>
      <c r="K1413" s="7"/>
      <c r="L1413" s="4"/>
      <c r="M1413" s="4"/>
      <c r="N1413" s="4"/>
      <c r="O1413" s="4"/>
      <c r="P1413" s="4"/>
      <c r="Q1413" s="4"/>
      <c r="R1413" s="4"/>
      <c r="S1413" s="4"/>
      <c r="T1413" s="4"/>
    </row>
    <row r="1414">
      <c r="A1414" s="7" t="s">
        <v>1554</v>
      </c>
      <c r="B1414" s="7" t="s">
        <v>1809</v>
      </c>
      <c r="C1414" s="7" t="s">
        <v>1810</v>
      </c>
      <c r="D1414" s="7" t="s">
        <v>1817</v>
      </c>
      <c r="E1414" s="7" t="s">
        <v>1811</v>
      </c>
      <c r="F1414" s="7" t="s">
        <v>1811</v>
      </c>
      <c r="G1414" s="7" t="s">
        <v>1818</v>
      </c>
      <c r="H1414" s="7" t="s">
        <v>2465</v>
      </c>
      <c r="I1414" s="7"/>
      <c r="J1414" s="7" t="s">
        <v>1811</v>
      </c>
      <c r="K1414" s="7"/>
      <c r="L1414" s="4"/>
      <c r="M1414" s="4"/>
      <c r="N1414" s="4"/>
      <c r="O1414" s="4"/>
      <c r="P1414" s="4"/>
      <c r="Q1414" s="4"/>
      <c r="R1414" s="4"/>
      <c r="S1414" s="4"/>
      <c r="T1414" s="4"/>
    </row>
    <row r="1415">
      <c r="A1415" s="7" t="s">
        <v>1555</v>
      </c>
      <c r="B1415" s="7" t="s">
        <v>1852</v>
      </c>
      <c r="C1415" s="7" t="s">
        <v>2161</v>
      </c>
      <c r="D1415" s="7" t="s">
        <v>1817</v>
      </c>
      <c r="E1415" s="7" t="s">
        <v>1811</v>
      </c>
      <c r="F1415" s="7" t="s">
        <v>1811</v>
      </c>
      <c r="G1415" s="7" t="s">
        <v>1818</v>
      </c>
      <c r="H1415" s="7" t="s">
        <v>2465</v>
      </c>
      <c r="I1415" s="7"/>
      <c r="J1415" s="7" t="s">
        <v>1811</v>
      </c>
      <c r="K1415" s="7"/>
      <c r="L1415" s="4"/>
      <c r="M1415" s="4"/>
      <c r="N1415" s="4"/>
      <c r="O1415" s="4"/>
      <c r="P1415" s="4"/>
      <c r="Q1415" s="4"/>
      <c r="R1415" s="4"/>
      <c r="S1415" s="4"/>
      <c r="T1415" s="4"/>
    </row>
    <row r="1416">
      <c r="A1416" s="7" t="s">
        <v>1556</v>
      </c>
      <c r="B1416" s="7" t="s">
        <v>1899</v>
      </c>
      <c r="C1416" s="7" t="s">
        <v>2266</v>
      </c>
      <c r="D1416" s="7" t="s">
        <v>1817</v>
      </c>
      <c r="E1416" s="7" t="s">
        <v>1811</v>
      </c>
      <c r="F1416" s="7" t="s">
        <v>1811</v>
      </c>
      <c r="G1416" s="7" t="s">
        <v>1818</v>
      </c>
      <c r="H1416" s="7" t="s">
        <v>2465</v>
      </c>
      <c r="I1416" s="7"/>
      <c r="J1416" s="7" t="s">
        <v>1811</v>
      </c>
      <c r="K1416" s="7"/>
      <c r="L1416" s="4"/>
      <c r="M1416" s="4"/>
      <c r="N1416" s="4"/>
      <c r="O1416" s="4"/>
      <c r="P1416" s="4"/>
      <c r="Q1416" s="4"/>
      <c r="R1416" s="4"/>
      <c r="S1416" s="4"/>
      <c r="T1416" s="4"/>
    </row>
    <row r="1417">
      <c r="A1417" s="7" t="s">
        <v>1557</v>
      </c>
      <c r="B1417" s="7" t="s">
        <v>1899</v>
      </c>
      <c r="C1417" s="7" t="s">
        <v>1906</v>
      </c>
      <c r="D1417" s="7" t="s">
        <v>1817</v>
      </c>
      <c r="E1417" s="7" t="s">
        <v>1811</v>
      </c>
      <c r="F1417" s="7" t="s">
        <v>1811</v>
      </c>
      <c r="G1417" s="7" t="s">
        <v>1818</v>
      </c>
      <c r="H1417" s="7" t="s">
        <v>2465</v>
      </c>
      <c r="I1417" s="7"/>
      <c r="J1417" s="7" t="s">
        <v>1811</v>
      </c>
      <c r="K1417" s="7"/>
      <c r="L1417" s="4"/>
      <c r="M1417" s="4"/>
      <c r="N1417" s="4"/>
      <c r="O1417" s="4"/>
      <c r="P1417" s="4"/>
      <c r="Q1417" s="4"/>
      <c r="R1417" s="4"/>
      <c r="S1417" s="4"/>
      <c r="T1417" s="4"/>
    </row>
    <row r="1418">
      <c r="A1418" s="7" t="s">
        <v>1558</v>
      </c>
      <c r="B1418" s="7" t="s">
        <v>1899</v>
      </c>
      <c r="C1418" s="7" t="s">
        <v>1929</v>
      </c>
      <c r="D1418" s="7" t="s">
        <v>1817</v>
      </c>
      <c r="E1418" s="7" t="s">
        <v>1811</v>
      </c>
      <c r="F1418" s="7" t="s">
        <v>1811</v>
      </c>
      <c r="G1418" s="7" t="s">
        <v>1818</v>
      </c>
      <c r="H1418" s="7" t="s">
        <v>2465</v>
      </c>
      <c r="I1418" s="7"/>
      <c r="J1418" s="7" t="s">
        <v>1811</v>
      </c>
      <c r="K1418" s="7"/>
      <c r="L1418" s="4"/>
      <c r="M1418" s="4"/>
      <c r="N1418" s="4"/>
      <c r="O1418" s="4"/>
      <c r="P1418" s="4"/>
      <c r="Q1418" s="4"/>
      <c r="R1418" s="4"/>
      <c r="S1418" s="4"/>
      <c r="T1418" s="4"/>
    </row>
    <row r="1419">
      <c r="A1419" s="7" t="s">
        <v>1559</v>
      </c>
      <c r="B1419" s="7" t="s">
        <v>1899</v>
      </c>
      <c r="C1419" s="7" t="s">
        <v>2311</v>
      </c>
      <c r="D1419" s="7" t="s">
        <v>1817</v>
      </c>
      <c r="E1419" s="7" t="s">
        <v>1811</v>
      </c>
      <c r="F1419" s="7" t="s">
        <v>1811</v>
      </c>
      <c r="G1419" s="7" t="s">
        <v>1818</v>
      </c>
      <c r="H1419" s="7" t="s">
        <v>2465</v>
      </c>
      <c r="I1419" s="7"/>
      <c r="J1419" s="7" t="s">
        <v>1811</v>
      </c>
      <c r="K1419" s="7"/>
      <c r="L1419" s="4"/>
      <c r="M1419" s="4"/>
      <c r="N1419" s="4"/>
      <c r="O1419" s="4"/>
      <c r="P1419" s="4"/>
      <c r="Q1419" s="4"/>
      <c r="R1419" s="4"/>
      <c r="S1419" s="4"/>
      <c r="T1419" s="4"/>
    </row>
    <row r="1420">
      <c r="A1420" s="7" t="s">
        <v>1560</v>
      </c>
      <c r="B1420" s="7" t="s">
        <v>1899</v>
      </c>
      <c r="C1420" s="7" t="s">
        <v>2316</v>
      </c>
      <c r="D1420" s="7" t="s">
        <v>1817</v>
      </c>
      <c r="E1420" s="7" t="s">
        <v>1811</v>
      </c>
      <c r="F1420" s="7" t="s">
        <v>1811</v>
      </c>
      <c r="G1420" s="7" t="s">
        <v>1818</v>
      </c>
      <c r="H1420" s="7" t="s">
        <v>2465</v>
      </c>
      <c r="I1420" s="7"/>
      <c r="J1420" s="7" t="s">
        <v>1811</v>
      </c>
      <c r="K1420" s="7"/>
      <c r="L1420" s="4"/>
      <c r="M1420" s="4"/>
      <c r="N1420" s="4"/>
      <c r="O1420" s="4"/>
      <c r="P1420" s="4"/>
      <c r="Q1420" s="4"/>
      <c r="R1420" s="4"/>
      <c r="S1420" s="4"/>
      <c r="T1420" s="4"/>
    </row>
    <row r="1421">
      <c r="A1421" s="7" t="s">
        <v>1561</v>
      </c>
      <c r="B1421" s="7" t="s">
        <v>1899</v>
      </c>
      <c r="C1421" s="7" t="s">
        <v>1932</v>
      </c>
      <c r="D1421" s="7" t="s">
        <v>1817</v>
      </c>
      <c r="E1421" s="7" t="s">
        <v>1811</v>
      </c>
      <c r="F1421" s="7" t="s">
        <v>1811</v>
      </c>
      <c r="G1421" s="7" t="s">
        <v>1818</v>
      </c>
      <c r="H1421" s="7" t="s">
        <v>2465</v>
      </c>
      <c r="I1421" s="7"/>
      <c r="J1421" s="7" t="s">
        <v>1811</v>
      </c>
      <c r="K1421" s="7"/>
      <c r="L1421" s="4"/>
      <c r="M1421" s="4"/>
      <c r="N1421" s="4"/>
      <c r="O1421" s="4"/>
      <c r="P1421" s="4"/>
      <c r="Q1421" s="4"/>
      <c r="R1421" s="4"/>
      <c r="S1421" s="4"/>
      <c r="T1421" s="4"/>
    </row>
    <row r="1422">
      <c r="A1422" s="7" t="s">
        <v>1562</v>
      </c>
      <c r="B1422" s="7" t="s">
        <v>1899</v>
      </c>
      <c r="C1422" s="7" t="s">
        <v>2029</v>
      </c>
      <c r="D1422" s="7" t="s">
        <v>1817</v>
      </c>
      <c r="E1422" s="7" t="s">
        <v>1811</v>
      </c>
      <c r="F1422" s="7" t="s">
        <v>1811</v>
      </c>
      <c r="G1422" s="7" t="s">
        <v>1818</v>
      </c>
      <c r="H1422" s="7" t="s">
        <v>2465</v>
      </c>
      <c r="I1422" s="7"/>
      <c r="J1422" s="7" t="s">
        <v>1811</v>
      </c>
      <c r="K1422" s="7"/>
      <c r="L1422" s="4"/>
      <c r="M1422" s="4"/>
      <c r="N1422" s="4"/>
      <c r="O1422" s="4"/>
      <c r="P1422" s="4"/>
      <c r="Q1422" s="4"/>
      <c r="R1422" s="4"/>
      <c r="S1422" s="4"/>
      <c r="T1422" s="4"/>
    </row>
    <row r="1423">
      <c r="A1423" s="7" t="s">
        <v>1563</v>
      </c>
      <c r="B1423" s="7" t="s">
        <v>1899</v>
      </c>
      <c r="C1423" s="7" t="s">
        <v>2280</v>
      </c>
      <c r="D1423" s="7" t="s">
        <v>1817</v>
      </c>
      <c r="E1423" s="7" t="s">
        <v>1811</v>
      </c>
      <c r="F1423" s="7" t="s">
        <v>1811</v>
      </c>
      <c r="G1423" s="7" t="s">
        <v>1818</v>
      </c>
      <c r="H1423" s="7" t="s">
        <v>2465</v>
      </c>
      <c r="I1423" s="7"/>
      <c r="J1423" s="7" t="s">
        <v>1811</v>
      </c>
      <c r="K1423" s="7"/>
      <c r="L1423" s="4"/>
      <c r="M1423" s="4"/>
      <c r="N1423" s="4"/>
      <c r="O1423" s="4"/>
      <c r="P1423" s="4"/>
      <c r="Q1423" s="4"/>
      <c r="R1423" s="4"/>
      <c r="S1423" s="4"/>
      <c r="T1423" s="4"/>
    </row>
    <row r="1424">
      <c r="A1424" s="7" t="s">
        <v>1564</v>
      </c>
      <c r="B1424" s="7" t="s">
        <v>1899</v>
      </c>
      <c r="C1424" s="7" t="s">
        <v>2255</v>
      </c>
      <c r="D1424" s="7" t="s">
        <v>1817</v>
      </c>
      <c r="E1424" s="7" t="s">
        <v>1811</v>
      </c>
      <c r="F1424" s="7" t="s">
        <v>1811</v>
      </c>
      <c r="G1424" s="7" t="s">
        <v>1818</v>
      </c>
      <c r="H1424" s="7" t="s">
        <v>2465</v>
      </c>
      <c r="I1424" s="7"/>
      <c r="J1424" s="7" t="s">
        <v>1811</v>
      </c>
      <c r="K1424" s="7"/>
      <c r="L1424" s="4"/>
      <c r="M1424" s="4"/>
      <c r="N1424" s="4"/>
      <c r="O1424" s="4"/>
      <c r="P1424" s="4"/>
      <c r="Q1424" s="4"/>
      <c r="R1424" s="4"/>
      <c r="S1424" s="4"/>
      <c r="T1424" s="4"/>
    </row>
    <row r="1425">
      <c r="A1425" s="7" t="s">
        <v>1565</v>
      </c>
      <c r="B1425" s="7" t="s">
        <v>1899</v>
      </c>
      <c r="C1425" s="7" t="s">
        <v>2272</v>
      </c>
      <c r="D1425" s="7" t="s">
        <v>1817</v>
      </c>
      <c r="E1425" s="7" t="s">
        <v>1811</v>
      </c>
      <c r="F1425" s="7" t="s">
        <v>1811</v>
      </c>
      <c r="G1425" s="7" t="s">
        <v>1818</v>
      </c>
      <c r="H1425" s="7" t="s">
        <v>2465</v>
      </c>
      <c r="I1425" s="7"/>
      <c r="J1425" s="7" t="s">
        <v>1811</v>
      </c>
      <c r="K1425" s="7"/>
      <c r="L1425" s="4"/>
      <c r="M1425" s="4"/>
      <c r="N1425" s="4"/>
      <c r="O1425" s="4"/>
      <c r="P1425" s="4"/>
      <c r="Q1425" s="4"/>
      <c r="R1425" s="4"/>
      <c r="S1425" s="4"/>
      <c r="T1425" s="4"/>
    </row>
    <row r="1426">
      <c r="A1426" s="7" t="s">
        <v>1566</v>
      </c>
      <c r="B1426" s="7" t="s">
        <v>1899</v>
      </c>
      <c r="C1426" s="7" t="s">
        <v>2277</v>
      </c>
      <c r="D1426" s="7" t="s">
        <v>1817</v>
      </c>
      <c r="E1426" s="7" t="s">
        <v>1811</v>
      </c>
      <c r="F1426" s="7" t="s">
        <v>1811</v>
      </c>
      <c r="G1426" s="7" t="s">
        <v>1818</v>
      </c>
      <c r="H1426" s="7" t="s">
        <v>2465</v>
      </c>
      <c r="I1426" s="7"/>
      <c r="J1426" s="7" t="s">
        <v>1811</v>
      </c>
      <c r="K1426" s="7"/>
      <c r="L1426" s="4"/>
      <c r="M1426" s="4"/>
      <c r="N1426" s="4"/>
      <c r="O1426" s="4"/>
      <c r="P1426" s="4"/>
      <c r="Q1426" s="4"/>
      <c r="R1426" s="4"/>
      <c r="S1426" s="4"/>
      <c r="T1426" s="4"/>
    </row>
    <row r="1427">
      <c r="A1427" s="7" t="s">
        <v>1567</v>
      </c>
      <c r="B1427" s="7" t="s">
        <v>1899</v>
      </c>
      <c r="C1427" s="7" t="s">
        <v>2304</v>
      </c>
      <c r="D1427" s="7" t="s">
        <v>1817</v>
      </c>
      <c r="E1427" s="7" t="s">
        <v>1811</v>
      </c>
      <c r="F1427" s="7" t="s">
        <v>1811</v>
      </c>
      <c r="G1427" s="7" t="s">
        <v>1818</v>
      </c>
      <c r="H1427" s="7" t="s">
        <v>2465</v>
      </c>
      <c r="I1427" s="7"/>
      <c r="J1427" s="7" t="s">
        <v>1811</v>
      </c>
      <c r="K1427" s="7"/>
      <c r="L1427" s="4"/>
      <c r="M1427" s="4"/>
      <c r="N1427" s="4"/>
      <c r="O1427" s="4"/>
      <c r="P1427" s="4"/>
      <c r="Q1427" s="4"/>
      <c r="R1427" s="4"/>
      <c r="S1427" s="4"/>
      <c r="T1427" s="4"/>
    </row>
    <row r="1428">
      <c r="A1428" s="7" t="s">
        <v>1568</v>
      </c>
      <c r="B1428" s="7" t="s">
        <v>1899</v>
      </c>
      <c r="C1428" s="7" t="s">
        <v>2300</v>
      </c>
      <c r="D1428" s="7" t="s">
        <v>1817</v>
      </c>
      <c r="E1428" s="7" t="s">
        <v>1811</v>
      </c>
      <c r="F1428" s="7" t="s">
        <v>1811</v>
      </c>
      <c r="G1428" s="7" t="s">
        <v>1818</v>
      </c>
      <c r="H1428" s="7" t="s">
        <v>2465</v>
      </c>
      <c r="I1428" s="7"/>
      <c r="J1428" s="7" t="s">
        <v>1811</v>
      </c>
      <c r="K1428" s="7"/>
      <c r="L1428" s="4"/>
      <c r="M1428" s="4"/>
      <c r="N1428" s="4"/>
      <c r="O1428" s="4"/>
      <c r="P1428" s="4"/>
      <c r="Q1428" s="4"/>
      <c r="R1428" s="4"/>
      <c r="S1428" s="4"/>
      <c r="T1428" s="4"/>
    </row>
    <row r="1429">
      <c r="A1429" s="7" t="s">
        <v>1569</v>
      </c>
      <c r="B1429" s="7" t="s">
        <v>1899</v>
      </c>
      <c r="C1429" s="7" t="s">
        <v>2269</v>
      </c>
      <c r="D1429" s="7" t="s">
        <v>1817</v>
      </c>
      <c r="E1429" s="7" t="s">
        <v>1811</v>
      </c>
      <c r="F1429" s="7" t="s">
        <v>1811</v>
      </c>
      <c r="G1429" s="7" t="s">
        <v>1818</v>
      </c>
      <c r="H1429" s="7" t="s">
        <v>2465</v>
      </c>
      <c r="I1429" s="7"/>
      <c r="J1429" s="7" t="s">
        <v>1811</v>
      </c>
      <c r="K1429" s="7"/>
      <c r="L1429" s="4"/>
      <c r="M1429" s="4"/>
      <c r="N1429" s="4"/>
      <c r="O1429" s="4"/>
      <c r="P1429" s="4"/>
      <c r="Q1429" s="4"/>
      <c r="R1429" s="4"/>
      <c r="S1429" s="4"/>
      <c r="T1429" s="4"/>
    </row>
    <row r="1430">
      <c r="A1430" s="7" t="s">
        <v>1570</v>
      </c>
      <c r="B1430" s="7" t="s">
        <v>1899</v>
      </c>
      <c r="C1430" s="7" t="s">
        <v>2072</v>
      </c>
      <c r="D1430" s="7" t="s">
        <v>1817</v>
      </c>
      <c r="E1430" s="7" t="s">
        <v>1811</v>
      </c>
      <c r="F1430" s="7" t="s">
        <v>1811</v>
      </c>
      <c r="G1430" s="7" t="s">
        <v>1818</v>
      </c>
      <c r="H1430" s="7" t="s">
        <v>2465</v>
      </c>
      <c r="I1430" s="7"/>
      <c r="J1430" s="7" t="s">
        <v>1811</v>
      </c>
      <c r="K1430" s="7"/>
      <c r="L1430" s="4"/>
      <c r="M1430" s="4"/>
      <c r="N1430" s="4"/>
      <c r="O1430" s="4"/>
      <c r="P1430" s="4"/>
      <c r="Q1430" s="4"/>
      <c r="R1430" s="4"/>
      <c r="S1430" s="4"/>
      <c r="T1430" s="4"/>
    </row>
    <row r="1431">
      <c r="A1431" s="7" t="s">
        <v>1571</v>
      </c>
      <c r="B1431" s="7" t="s">
        <v>1899</v>
      </c>
      <c r="C1431" s="7" t="s">
        <v>1906</v>
      </c>
      <c r="D1431" s="7" t="s">
        <v>1817</v>
      </c>
      <c r="E1431" s="7" t="s">
        <v>1817</v>
      </c>
      <c r="F1431" s="7" t="s">
        <v>1811</v>
      </c>
      <c r="G1431" s="7" t="s">
        <v>1823</v>
      </c>
      <c r="H1431" s="7" t="s">
        <v>2466</v>
      </c>
      <c r="I1431" s="7"/>
      <c r="J1431" s="7" t="s">
        <v>1811</v>
      </c>
      <c r="K1431" s="7"/>
      <c r="L1431" s="4"/>
      <c r="M1431" s="4"/>
      <c r="N1431" s="4"/>
      <c r="O1431" s="4"/>
      <c r="P1431" s="4"/>
      <c r="Q1431" s="4"/>
      <c r="R1431" s="4"/>
      <c r="S1431" s="4"/>
      <c r="T1431" s="4"/>
    </row>
    <row r="1432">
      <c r="A1432" s="7" t="s">
        <v>1572</v>
      </c>
      <c r="B1432" s="7" t="s">
        <v>1874</v>
      </c>
      <c r="C1432" s="7" t="s">
        <v>2045</v>
      </c>
      <c r="D1432" s="7" t="s">
        <v>1817</v>
      </c>
      <c r="E1432" s="7" t="s">
        <v>1817</v>
      </c>
      <c r="F1432" s="7" t="s">
        <v>1811</v>
      </c>
      <c r="G1432" s="7" t="s">
        <v>1823</v>
      </c>
      <c r="H1432" s="7" t="s">
        <v>2467</v>
      </c>
      <c r="I1432" s="7"/>
      <c r="J1432" s="7" t="s">
        <v>1811</v>
      </c>
      <c r="K1432" s="7"/>
      <c r="L1432" s="4"/>
      <c r="M1432" s="4"/>
      <c r="N1432" s="4"/>
      <c r="O1432" s="4"/>
      <c r="P1432" s="4"/>
      <c r="Q1432" s="4"/>
      <c r="R1432" s="4"/>
      <c r="S1432" s="4"/>
      <c r="T1432" s="4"/>
    </row>
    <row r="1433">
      <c r="A1433" s="7" t="s">
        <v>1573</v>
      </c>
      <c r="B1433" s="7" t="s">
        <v>1863</v>
      </c>
      <c r="C1433" s="7" t="s">
        <v>1952</v>
      </c>
      <c r="D1433" s="7" t="s">
        <v>1817</v>
      </c>
      <c r="E1433" s="7" t="s">
        <v>1817</v>
      </c>
      <c r="F1433" s="7" t="s">
        <v>1811</v>
      </c>
      <c r="G1433" s="7" t="s">
        <v>1823</v>
      </c>
      <c r="H1433" s="7" t="s">
        <v>2468</v>
      </c>
      <c r="I1433" s="7"/>
      <c r="J1433" s="7" t="s">
        <v>1811</v>
      </c>
      <c r="K1433" s="7"/>
      <c r="L1433" s="4"/>
      <c r="M1433" s="4"/>
      <c r="N1433" s="4"/>
      <c r="O1433" s="4"/>
      <c r="P1433" s="4"/>
      <c r="Q1433" s="4"/>
      <c r="R1433" s="4"/>
      <c r="S1433" s="4"/>
      <c r="T1433" s="4"/>
    </row>
    <row r="1434">
      <c r="A1434" s="7" t="s">
        <v>1574</v>
      </c>
      <c r="B1434" s="7" t="s">
        <v>1893</v>
      </c>
      <c r="C1434" s="7" t="s">
        <v>1914</v>
      </c>
      <c r="D1434" s="7" t="s">
        <v>1817</v>
      </c>
      <c r="E1434" s="7" t="s">
        <v>1817</v>
      </c>
      <c r="F1434" s="7" t="s">
        <v>1811</v>
      </c>
      <c r="G1434" s="7" t="s">
        <v>1823</v>
      </c>
      <c r="H1434" s="7" t="s">
        <v>2469</v>
      </c>
      <c r="I1434" s="7"/>
      <c r="J1434" s="7" t="s">
        <v>1811</v>
      </c>
      <c r="K1434" s="7"/>
      <c r="L1434" s="4"/>
      <c r="M1434" s="4"/>
      <c r="N1434" s="4"/>
      <c r="O1434" s="4"/>
      <c r="P1434" s="4"/>
      <c r="Q1434" s="4"/>
      <c r="R1434" s="4"/>
      <c r="S1434" s="4"/>
      <c r="T1434" s="4"/>
    </row>
    <row r="1435">
      <c r="A1435" s="7" t="s">
        <v>1575</v>
      </c>
      <c r="B1435" s="7" t="s">
        <v>1903</v>
      </c>
      <c r="C1435" s="7" t="s">
        <v>1922</v>
      </c>
      <c r="D1435" s="7" t="s">
        <v>1817</v>
      </c>
      <c r="E1435" s="7" t="s">
        <v>1817</v>
      </c>
      <c r="F1435" s="7" t="s">
        <v>1811</v>
      </c>
      <c r="G1435" s="7" t="s">
        <v>1823</v>
      </c>
      <c r="H1435" s="7" t="s">
        <v>2470</v>
      </c>
      <c r="I1435" s="7"/>
      <c r="J1435" s="7" t="s">
        <v>1811</v>
      </c>
      <c r="K1435" s="7"/>
      <c r="L1435" s="4"/>
      <c r="M1435" s="4"/>
      <c r="N1435" s="4"/>
      <c r="O1435" s="4"/>
      <c r="P1435" s="4"/>
      <c r="Q1435" s="4"/>
      <c r="R1435" s="4"/>
      <c r="S1435" s="4"/>
      <c r="T1435" s="4"/>
    </row>
    <row r="1436">
      <c r="A1436" s="7" t="s">
        <v>1576</v>
      </c>
      <c r="B1436" s="7" t="s">
        <v>1849</v>
      </c>
      <c r="C1436" s="7" t="s">
        <v>2173</v>
      </c>
      <c r="D1436" s="7" t="s">
        <v>1817</v>
      </c>
      <c r="E1436" s="7" t="s">
        <v>1817</v>
      </c>
      <c r="F1436" s="7" t="s">
        <v>1811</v>
      </c>
      <c r="G1436" s="7" t="s">
        <v>1823</v>
      </c>
      <c r="H1436" s="7" t="s">
        <v>2471</v>
      </c>
      <c r="I1436" s="7"/>
      <c r="J1436" s="7" t="s">
        <v>1811</v>
      </c>
      <c r="K1436" s="7"/>
      <c r="L1436" s="4"/>
      <c r="M1436" s="4"/>
      <c r="N1436" s="4"/>
      <c r="O1436" s="4"/>
      <c r="P1436" s="4"/>
      <c r="Q1436" s="4"/>
      <c r="R1436" s="4"/>
      <c r="S1436" s="4"/>
      <c r="T1436" s="4"/>
    </row>
    <row r="1437">
      <c r="A1437" s="7" t="s">
        <v>1577</v>
      </c>
      <c r="B1437" s="7" t="s">
        <v>1809</v>
      </c>
      <c r="C1437" s="7" t="s">
        <v>2337</v>
      </c>
      <c r="D1437" s="7" t="s">
        <v>1817</v>
      </c>
      <c r="E1437" s="7" t="s">
        <v>1817</v>
      </c>
      <c r="F1437" s="7" t="s">
        <v>1811</v>
      </c>
      <c r="G1437" s="7" t="s">
        <v>1823</v>
      </c>
      <c r="H1437" s="7" t="s">
        <v>2472</v>
      </c>
      <c r="I1437" s="7"/>
      <c r="J1437" s="7" t="s">
        <v>1811</v>
      </c>
      <c r="K1437" s="7"/>
      <c r="L1437" s="4"/>
      <c r="M1437" s="4"/>
      <c r="N1437" s="4"/>
      <c r="O1437" s="4"/>
      <c r="P1437" s="4"/>
      <c r="Q1437" s="4"/>
      <c r="R1437" s="4"/>
      <c r="S1437" s="4"/>
      <c r="T1437" s="4"/>
    </row>
    <row r="1438">
      <c r="A1438" s="7" t="s">
        <v>1578</v>
      </c>
      <c r="B1438" s="7" t="s">
        <v>1891</v>
      </c>
      <c r="C1438" s="7" t="s">
        <v>1908</v>
      </c>
      <c r="D1438" s="7" t="s">
        <v>1817</v>
      </c>
      <c r="E1438" s="7" t="s">
        <v>1817</v>
      </c>
      <c r="F1438" s="7" t="s">
        <v>1811</v>
      </c>
      <c r="G1438" s="7" t="s">
        <v>1823</v>
      </c>
      <c r="H1438" s="7" t="s">
        <v>2473</v>
      </c>
      <c r="I1438" s="7"/>
      <c r="J1438" s="7" t="s">
        <v>1811</v>
      </c>
      <c r="K1438" s="7"/>
      <c r="L1438" s="4"/>
      <c r="M1438" s="4"/>
      <c r="N1438" s="4"/>
      <c r="O1438" s="4"/>
      <c r="P1438" s="4"/>
      <c r="Q1438" s="4"/>
      <c r="R1438" s="4"/>
      <c r="S1438" s="4"/>
      <c r="T1438" s="4"/>
    </row>
    <row r="1439">
      <c r="A1439" s="7" t="s">
        <v>1579</v>
      </c>
      <c r="B1439" s="7" t="s">
        <v>2079</v>
      </c>
      <c r="C1439" s="7" t="s">
        <v>2080</v>
      </c>
      <c r="D1439" s="7" t="s">
        <v>1817</v>
      </c>
      <c r="E1439" s="7" t="s">
        <v>1817</v>
      </c>
      <c r="F1439" s="7" t="s">
        <v>1811</v>
      </c>
      <c r="G1439" s="7" t="s">
        <v>1823</v>
      </c>
      <c r="H1439" s="7" t="s">
        <v>2474</v>
      </c>
      <c r="I1439" s="7"/>
      <c r="J1439" s="7" t="s">
        <v>1811</v>
      </c>
      <c r="K1439" s="7"/>
      <c r="L1439" s="4"/>
      <c r="M1439" s="4"/>
      <c r="N1439" s="4"/>
      <c r="O1439" s="4"/>
      <c r="P1439" s="4"/>
      <c r="Q1439" s="4"/>
      <c r="R1439" s="4"/>
      <c r="S1439" s="4"/>
      <c r="T1439" s="4"/>
    </row>
    <row r="1440">
      <c r="A1440" s="7" t="s">
        <v>1580</v>
      </c>
      <c r="B1440" s="7" t="s">
        <v>1809</v>
      </c>
      <c r="C1440" s="7" t="s">
        <v>2475</v>
      </c>
      <c r="D1440" s="7" t="s">
        <v>1817</v>
      </c>
      <c r="E1440" s="7" t="s">
        <v>1817</v>
      </c>
      <c r="F1440" s="7" t="s">
        <v>1811</v>
      </c>
      <c r="G1440" s="7" t="s">
        <v>1823</v>
      </c>
      <c r="H1440" s="7" t="s">
        <v>2476</v>
      </c>
      <c r="I1440" s="7"/>
      <c r="J1440" s="7" t="s">
        <v>1811</v>
      </c>
      <c r="K1440" s="7"/>
      <c r="L1440" s="4"/>
      <c r="M1440" s="4"/>
      <c r="N1440" s="4"/>
      <c r="O1440" s="4"/>
      <c r="P1440" s="4"/>
      <c r="Q1440" s="4"/>
      <c r="R1440" s="4"/>
      <c r="S1440" s="4"/>
      <c r="T1440" s="4"/>
    </row>
    <row r="1441">
      <c r="A1441" s="7" t="s">
        <v>1581</v>
      </c>
      <c r="B1441" s="7" t="s">
        <v>1809</v>
      </c>
      <c r="C1441" s="7" t="s">
        <v>2475</v>
      </c>
      <c r="D1441" s="7" t="s">
        <v>1817</v>
      </c>
      <c r="E1441" s="7" t="s">
        <v>1817</v>
      </c>
      <c r="F1441" s="7" t="s">
        <v>1811</v>
      </c>
      <c r="G1441" s="7" t="s">
        <v>1823</v>
      </c>
      <c r="H1441" s="7" t="s">
        <v>2477</v>
      </c>
      <c r="I1441" s="7"/>
      <c r="J1441" s="7" t="s">
        <v>1811</v>
      </c>
      <c r="K1441" s="7"/>
      <c r="L1441" s="4"/>
      <c r="M1441" s="4"/>
      <c r="N1441" s="4"/>
      <c r="O1441" s="4"/>
      <c r="P1441" s="4"/>
      <c r="Q1441" s="4"/>
      <c r="R1441" s="4"/>
      <c r="S1441" s="4"/>
      <c r="T1441" s="4"/>
    </row>
    <row r="1442">
      <c r="A1442" s="7" t="s">
        <v>1582</v>
      </c>
      <c r="B1442" s="7" t="s">
        <v>1899</v>
      </c>
      <c r="C1442" s="7" t="s">
        <v>2478</v>
      </c>
      <c r="D1442" s="7" t="s">
        <v>1817</v>
      </c>
      <c r="E1442" s="7" t="s">
        <v>1817</v>
      </c>
      <c r="F1442" s="7" t="s">
        <v>1811</v>
      </c>
      <c r="G1442" s="7" t="s">
        <v>1823</v>
      </c>
      <c r="H1442" s="7" t="s">
        <v>2479</v>
      </c>
      <c r="I1442" s="7"/>
      <c r="J1442" s="7" t="s">
        <v>1811</v>
      </c>
      <c r="K1442" s="7"/>
      <c r="L1442" s="4"/>
      <c r="M1442" s="4"/>
      <c r="N1442" s="4"/>
      <c r="O1442" s="4"/>
      <c r="P1442" s="4"/>
      <c r="Q1442" s="4"/>
      <c r="R1442" s="4"/>
      <c r="S1442" s="4"/>
      <c r="T1442" s="4"/>
    </row>
    <row r="1443">
      <c r="A1443" s="7" t="s">
        <v>1583</v>
      </c>
      <c r="B1443" s="7" t="s">
        <v>1899</v>
      </c>
      <c r="C1443" s="7" t="s">
        <v>2072</v>
      </c>
      <c r="D1443" s="7" t="s">
        <v>1817</v>
      </c>
      <c r="E1443" s="7" t="s">
        <v>1817</v>
      </c>
      <c r="F1443" s="7" t="s">
        <v>1811</v>
      </c>
      <c r="G1443" s="7" t="s">
        <v>1823</v>
      </c>
      <c r="H1443" s="7" t="s">
        <v>2480</v>
      </c>
      <c r="I1443" s="7"/>
      <c r="J1443" s="7" t="s">
        <v>1811</v>
      </c>
      <c r="K1443" s="7"/>
      <c r="L1443" s="4"/>
      <c r="M1443" s="4"/>
      <c r="N1443" s="4"/>
      <c r="O1443" s="4"/>
      <c r="P1443" s="4"/>
      <c r="Q1443" s="4"/>
      <c r="R1443" s="4"/>
      <c r="S1443" s="4"/>
      <c r="T1443" s="4"/>
    </row>
    <row r="1444">
      <c r="A1444" s="7" t="s">
        <v>1584</v>
      </c>
      <c r="B1444" s="7" t="s">
        <v>1884</v>
      </c>
      <c r="C1444" s="7" t="s">
        <v>2069</v>
      </c>
      <c r="D1444" s="7" t="s">
        <v>1817</v>
      </c>
      <c r="E1444" s="7" t="s">
        <v>1811</v>
      </c>
      <c r="F1444" s="7" t="s">
        <v>1811</v>
      </c>
      <c r="G1444" s="7" t="s">
        <v>1812</v>
      </c>
      <c r="H1444" s="7" t="s">
        <v>2481</v>
      </c>
      <c r="I1444" s="7" t="s">
        <v>1814</v>
      </c>
      <c r="J1444" s="7" t="s">
        <v>1811</v>
      </c>
      <c r="K1444" s="7"/>
      <c r="L1444" s="4"/>
      <c r="M1444" s="4"/>
      <c r="N1444" s="4"/>
      <c r="O1444" s="4"/>
      <c r="P1444" s="4"/>
      <c r="Q1444" s="4"/>
      <c r="R1444" s="4"/>
      <c r="S1444" s="4"/>
      <c r="T1444" s="4"/>
    </row>
    <row r="1445">
      <c r="A1445" s="7" t="s">
        <v>1585</v>
      </c>
      <c r="B1445" s="7" t="s">
        <v>1895</v>
      </c>
      <c r="C1445" s="7" t="s">
        <v>2482</v>
      </c>
      <c r="D1445" s="7" t="s">
        <v>1817</v>
      </c>
      <c r="E1445" s="7" t="s">
        <v>1817</v>
      </c>
      <c r="F1445" s="7" t="s">
        <v>1811</v>
      </c>
      <c r="G1445" s="7" t="s">
        <v>1823</v>
      </c>
      <c r="H1445" s="7" t="s">
        <v>2483</v>
      </c>
      <c r="I1445" s="7"/>
      <c r="J1445" s="7" t="s">
        <v>1811</v>
      </c>
      <c r="K1445" s="7"/>
      <c r="L1445" s="4"/>
      <c r="M1445" s="4"/>
      <c r="N1445" s="4"/>
      <c r="O1445" s="4"/>
      <c r="P1445" s="4"/>
      <c r="Q1445" s="4"/>
      <c r="R1445" s="4"/>
      <c r="S1445" s="4"/>
      <c r="T1445" s="4"/>
    </row>
    <row r="1446">
      <c r="A1446" s="7" t="s">
        <v>1586</v>
      </c>
      <c r="B1446" s="7" t="s">
        <v>1893</v>
      </c>
      <c r="C1446" s="7" t="s">
        <v>1914</v>
      </c>
      <c r="D1446" s="7" t="s">
        <v>1817</v>
      </c>
      <c r="E1446" s="7" t="s">
        <v>1817</v>
      </c>
      <c r="F1446" s="7" t="s">
        <v>1811</v>
      </c>
      <c r="G1446" s="7" t="s">
        <v>1823</v>
      </c>
      <c r="H1446" s="7" t="s">
        <v>2484</v>
      </c>
      <c r="I1446" s="7"/>
      <c r="J1446" s="7" t="s">
        <v>1811</v>
      </c>
      <c r="K1446" s="7"/>
      <c r="L1446" s="4"/>
      <c r="M1446" s="4"/>
      <c r="N1446" s="4"/>
      <c r="O1446" s="4"/>
      <c r="P1446" s="4"/>
      <c r="Q1446" s="4"/>
      <c r="R1446" s="4"/>
      <c r="S1446" s="4"/>
      <c r="T1446" s="4"/>
    </row>
    <row r="1447">
      <c r="A1447" s="7" t="s">
        <v>1587</v>
      </c>
      <c r="B1447" s="7" t="s">
        <v>1903</v>
      </c>
      <c r="C1447" s="7" t="s">
        <v>2485</v>
      </c>
      <c r="D1447" s="7" t="s">
        <v>1817</v>
      </c>
      <c r="E1447" s="7" t="s">
        <v>1817</v>
      </c>
      <c r="F1447" s="7" t="s">
        <v>1811</v>
      </c>
      <c r="G1447" s="7" t="s">
        <v>1823</v>
      </c>
      <c r="H1447" s="7" t="s">
        <v>2486</v>
      </c>
      <c r="I1447" s="7"/>
      <c r="J1447" s="7" t="s">
        <v>1811</v>
      </c>
      <c r="K1447" s="7"/>
      <c r="L1447" s="4"/>
      <c r="M1447" s="4"/>
      <c r="N1447" s="4"/>
      <c r="O1447" s="4"/>
      <c r="P1447" s="4"/>
      <c r="Q1447" s="4"/>
      <c r="R1447" s="4"/>
      <c r="S1447" s="4"/>
      <c r="T1447" s="4"/>
    </row>
    <row r="1448">
      <c r="A1448" s="7" t="s">
        <v>1588</v>
      </c>
      <c r="B1448" s="7" t="s">
        <v>1880</v>
      </c>
      <c r="C1448" s="7" t="s">
        <v>2083</v>
      </c>
      <c r="D1448" s="7" t="s">
        <v>1817</v>
      </c>
      <c r="E1448" s="7" t="s">
        <v>1817</v>
      </c>
      <c r="F1448" s="7" t="s">
        <v>1811</v>
      </c>
      <c r="G1448" s="7" t="s">
        <v>1823</v>
      </c>
      <c r="H1448" s="7" t="s">
        <v>2487</v>
      </c>
      <c r="I1448" s="7"/>
      <c r="J1448" s="7" t="s">
        <v>1811</v>
      </c>
      <c r="K1448" s="7"/>
      <c r="L1448" s="4"/>
      <c r="M1448" s="4"/>
      <c r="N1448" s="4"/>
      <c r="O1448" s="4"/>
      <c r="P1448" s="4"/>
      <c r="Q1448" s="4"/>
      <c r="R1448" s="4"/>
      <c r="S1448" s="4"/>
      <c r="T1448" s="4"/>
    </row>
    <row r="1449">
      <c r="A1449" s="7" t="s">
        <v>1589</v>
      </c>
      <c r="B1449" s="7" t="s">
        <v>1852</v>
      </c>
      <c r="C1449" s="7" t="s">
        <v>1853</v>
      </c>
      <c r="D1449" s="7" t="s">
        <v>1817</v>
      </c>
      <c r="E1449" s="7" t="s">
        <v>1817</v>
      </c>
      <c r="F1449" s="7" t="s">
        <v>1811</v>
      </c>
      <c r="G1449" s="7" t="s">
        <v>1823</v>
      </c>
      <c r="H1449" s="7" t="s">
        <v>2488</v>
      </c>
      <c r="I1449" s="7"/>
      <c r="J1449" s="7" t="s">
        <v>1811</v>
      </c>
      <c r="K1449" s="7"/>
      <c r="L1449" s="4"/>
      <c r="M1449" s="4"/>
      <c r="N1449" s="4"/>
      <c r="O1449" s="4"/>
      <c r="P1449" s="4"/>
      <c r="Q1449" s="4"/>
      <c r="R1449" s="4"/>
      <c r="S1449" s="4"/>
      <c r="T1449" s="4"/>
    </row>
    <row r="1450">
      <c r="A1450" s="7" t="s">
        <v>1590</v>
      </c>
      <c r="B1450" s="7" t="s">
        <v>1852</v>
      </c>
      <c r="C1450" s="7" t="s">
        <v>1853</v>
      </c>
      <c r="D1450" s="7" t="s">
        <v>1817</v>
      </c>
      <c r="E1450" s="7" t="s">
        <v>1817</v>
      </c>
      <c r="F1450" s="7" t="s">
        <v>1811</v>
      </c>
      <c r="G1450" s="7" t="s">
        <v>1823</v>
      </c>
      <c r="H1450" s="7" t="s">
        <v>2488</v>
      </c>
      <c r="I1450" s="7"/>
      <c r="J1450" s="7" t="s">
        <v>1811</v>
      </c>
      <c r="K1450" s="7"/>
      <c r="L1450" s="4"/>
      <c r="M1450" s="4"/>
      <c r="N1450" s="4"/>
      <c r="O1450" s="4"/>
      <c r="P1450" s="4"/>
      <c r="Q1450" s="4"/>
      <c r="R1450" s="4"/>
      <c r="S1450" s="4"/>
      <c r="T1450" s="4"/>
    </row>
    <row r="1451">
      <c r="A1451" s="7" t="s">
        <v>1591</v>
      </c>
      <c r="B1451" s="7" t="s">
        <v>1852</v>
      </c>
      <c r="C1451" s="7" t="s">
        <v>2489</v>
      </c>
      <c r="D1451" s="7" t="s">
        <v>1817</v>
      </c>
      <c r="E1451" s="7" t="s">
        <v>1817</v>
      </c>
      <c r="F1451" s="7" t="s">
        <v>1811</v>
      </c>
      <c r="G1451" s="7" t="s">
        <v>1823</v>
      </c>
      <c r="H1451" s="7" t="s">
        <v>2488</v>
      </c>
      <c r="I1451" s="7"/>
      <c r="J1451" s="7" t="s">
        <v>1811</v>
      </c>
      <c r="K1451" s="7"/>
      <c r="L1451" s="4"/>
      <c r="M1451" s="4"/>
      <c r="N1451" s="4"/>
      <c r="O1451" s="4"/>
      <c r="P1451" s="4"/>
      <c r="Q1451" s="4"/>
      <c r="R1451" s="4"/>
      <c r="S1451" s="4"/>
      <c r="T1451" s="4"/>
    </row>
    <row r="1452">
      <c r="A1452" s="7" t="s">
        <v>1592</v>
      </c>
      <c r="B1452" s="7" t="s">
        <v>1877</v>
      </c>
      <c r="C1452" s="7" t="s">
        <v>2357</v>
      </c>
      <c r="D1452" s="7" t="s">
        <v>1817</v>
      </c>
      <c r="E1452" s="7" t="s">
        <v>1817</v>
      </c>
      <c r="F1452" s="7" t="s">
        <v>1811</v>
      </c>
      <c r="G1452" s="7" t="s">
        <v>1823</v>
      </c>
      <c r="H1452" s="7" t="s">
        <v>2490</v>
      </c>
      <c r="I1452" s="7"/>
      <c r="J1452" s="7" t="s">
        <v>1811</v>
      </c>
      <c r="K1452" s="7"/>
      <c r="L1452" s="4"/>
      <c r="M1452" s="4"/>
      <c r="N1452" s="4"/>
      <c r="O1452" s="4"/>
      <c r="P1452" s="4"/>
      <c r="Q1452" s="4"/>
      <c r="R1452" s="4"/>
      <c r="S1452" s="4"/>
      <c r="T1452" s="4"/>
    </row>
    <row r="1453">
      <c r="A1453" s="7" t="s">
        <v>1593</v>
      </c>
      <c r="B1453" s="7" t="s">
        <v>1849</v>
      </c>
      <c r="C1453" s="7" t="s">
        <v>2173</v>
      </c>
      <c r="D1453" s="7" t="s">
        <v>1817</v>
      </c>
      <c r="E1453" s="7" t="s">
        <v>1817</v>
      </c>
      <c r="F1453" s="7" t="s">
        <v>1811</v>
      </c>
      <c r="G1453" s="7" t="s">
        <v>1823</v>
      </c>
      <c r="H1453" s="7" t="s">
        <v>2491</v>
      </c>
      <c r="I1453" s="7"/>
      <c r="J1453" s="7" t="s">
        <v>1811</v>
      </c>
      <c r="K1453" s="7"/>
      <c r="L1453" s="4"/>
      <c r="M1453" s="4"/>
      <c r="N1453" s="4"/>
      <c r="O1453" s="4"/>
      <c r="P1453" s="4"/>
      <c r="Q1453" s="4"/>
      <c r="R1453" s="4"/>
      <c r="S1453" s="4"/>
      <c r="T1453" s="4"/>
    </row>
    <row r="1454">
      <c r="A1454" s="7" t="s">
        <v>1594</v>
      </c>
      <c r="B1454" s="7" t="s">
        <v>1899</v>
      </c>
      <c r="C1454" s="7" t="s">
        <v>1929</v>
      </c>
      <c r="D1454" s="7" t="s">
        <v>1817</v>
      </c>
      <c r="E1454" s="7" t="s">
        <v>1817</v>
      </c>
      <c r="F1454" s="7" t="s">
        <v>1811</v>
      </c>
      <c r="G1454" s="7" t="s">
        <v>1823</v>
      </c>
      <c r="H1454" s="7" t="s">
        <v>2492</v>
      </c>
      <c r="I1454" s="7"/>
      <c r="J1454" s="7" t="s">
        <v>1811</v>
      </c>
      <c r="K1454" s="7"/>
      <c r="L1454" s="4"/>
      <c r="M1454" s="4"/>
      <c r="N1454" s="4"/>
      <c r="O1454" s="4"/>
      <c r="P1454" s="4"/>
      <c r="Q1454" s="4"/>
      <c r="R1454" s="4"/>
      <c r="S1454" s="4"/>
      <c r="T1454" s="4"/>
    </row>
    <row r="1455">
      <c r="A1455" s="7" t="s">
        <v>1595</v>
      </c>
      <c r="B1455" s="7" t="s">
        <v>1809</v>
      </c>
      <c r="C1455" s="7" t="s">
        <v>1844</v>
      </c>
      <c r="D1455" s="7" t="s">
        <v>1817</v>
      </c>
      <c r="E1455" s="7" t="s">
        <v>1817</v>
      </c>
      <c r="F1455" s="7" t="s">
        <v>1811</v>
      </c>
      <c r="G1455" s="7" t="s">
        <v>1823</v>
      </c>
      <c r="H1455" s="7" t="s">
        <v>2493</v>
      </c>
      <c r="I1455" s="7"/>
      <c r="J1455" s="7" t="s">
        <v>1811</v>
      </c>
      <c r="K1455" s="7"/>
      <c r="L1455" s="4"/>
      <c r="M1455" s="4"/>
      <c r="N1455" s="4"/>
      <c r="O1455" s="4"/>
      <c r="P1455" s="4"/>
      <c r="Q1455" s="4"/>
      <c r="R1455" s="4"/>
      <c r="S1455" s="4"/>
      <c r="T1455" s="4"/>
    </row>
    <row r="1456">
      <c r="A1456" s="7" t="s">
        <v>1596</v>
      </c>
      <c r="B1456" s="7" t="s">
        <v>1891</v>
      </c>
      <c r="C1456" s="7" t="s">
        <v>2058</v>
      </c>
      <c r="D1456" s="7" t="s">
        <v>1817</v>
      </c>
      <c r="E1456" s="7" t="s">
        <v>1817</v>
      </c>
      <c r="F1456" s="7" t="s">
        <v>1811</v>
      </c>
      <c r="G1456" s="7" t="s">
        <v>1823</v>
      </c>
      <c r="H1456" s="7" t="s">
        <v>2494</v>
      </c>
      <c r="I1456" s="7"/>
      <c r="J1456" s="7" t="s">
        <v>1811</v>
      </c>
      <c r="K1456" s="7"/>
      <c r="L1456" s="4"/>
      <c r="M1456" s="4"/>
      <c r="N1456" s="4"/>
      <c r="O1456" s="4"/>
      <c r="P1456" s="4"/>
      <c r="Q1456" s="4"/>
      <c r="R1456" s="4"/>
      <c r="S1456" s="4"/>
      <c r="T1456" s="4"/>
    </row>
    <row r="1457">
      <c r="A1457" s="7" t="s">
        <v>1597</v>
      </c>
      <c r="B1457" s="7" t="s">
        <v>1884</v>
      </c>
      <c r="C1457" s="7" t="s">
        <v>2069</v>
      </c>
      <c r="D1457" s="7" t="s">
        <v>1817</v>
      </c>
      <c r="E1457" s="7" t="s">
        <v>1817</v>
      </c>
      <c r="F1457" s="7" t="s">
        <v>1811</v>
      </c>
      <c r="G1457" s="7" t="s">
        <v>1823</v>
      </c>
      <c r="H1457" s="7" t="s">
        <v>2495</v>
      </c>
      <c r="I1457" s="7"/>
      <c r="J1457" s="7" t="s">
        <v>1811</v>
      </c>
      <c r="K1457" s="7"/>
      <c r="L1457" s="4"/>
      <c r="M1457" s="4"/>
      <c r="N1457" s="4"/>
      <c r="O1457" s="4"/>
      <c r="P1457" s="4"/>
      <c r="Q1457" s="4"/>
      <c r="R1457" s="4"/>
      <c r="S1457" s="4"/>
      <c r="T1457" s="4"/>
    </row>
    <row r="1458">
      <c r="A1458" s="7" t="s">
        <v>1598</v>
      </c>
      <c r="B1458" s="7" t="s">
        <v>1899</v>
      </c>
      <c r="C1458" s="7" t="s">
        <v>2478</v>
      </c>
      <c r="D1458" s="7" t="s">
        <v>1817</v>
      </c>
      <c r="E1458" s="7" t="s">
        <v>1817</v>
      </c>
      <c r="F1458" s="7" t="s">
        <v>1811</v>
      </c>
      <c r="G1458" s="7" t="s">
        <v>1823</v>
      </c>
      <c r="H1458" s="7" t="s">
        <v>2496</v>
      </c>
      <c r="I1458" s="7"/>
      <c r="J1458" s="7" t="s">
        <v>1811</v>
      </c>
      <c r="K1458" s="7"/>
      <c r="L1458" s="4"/>
      <c r="M1458" s="4"/>
      <c r="N1458" s="4"/>
      <c r="O1458" s="4"/>
      <c r="P1458" s="4"/>
      <c r="Q1458" s="4"/>
      <c r="R1458" s="4"/>
      <c r="S1458" s="4"/>
      <c r="T1458" s="4"/>
    </row>
    <row r="1459">
      <c r="A1459" s="7" t="s">
        <v>1599</v>
      </c>
      <c r="B1459" s="7" t="s">
        <v>1865</v>
      </c>
      <c r="C1459" s="7" t="s">
        <v>1867</v>
      </c>
      <c r="D1459" s="7" t="s">
        <v>1817</v>
      </c>
      <c r="E1459" s="7" t="s">
        <v>1817</v>
      </c>
      <c r="F1459" s="7" t="s">
        <v>1811</v>
      </c>
      <c r="G1459" s="7" t="s">
        <v>1823</v>
      </c>
      <c r="H1459" s="7" t="s">
        <v>2497</v>
      </c>
      <c r="I1459" s="7"/>
      <c r="J1459" s="7" t="s">
        <v>1811</v>
      </c>
      <c r="K1459" s="7"/>
      <c r="L1459" s="4"/>
      <c r="M1459" s="4"/>
      <c r="N1459" s="4"/>
      <c r="O1459" s="4"/>
      <c r="P1459" s="4"/>
      <c r="Q1459" s="4"/>
      <c r="R1459" s="4"/>
      <c r="S1459" s="4"/>
      <c r="T1459" s="4"/>
    </row>
    <row r="1460">
      <c r="A1460" s="7" t="s">
        <v>1600</v>
      </c>
      <c r="B1460" s="7" t="s">
        <v>1899</v>
      </c>
      <c r="C1460" s="7" t="s">
        <v>2072</v>
      </c>
      <c r="D1460" s="7" t="s">
        <v>1817</v>
      </c>
      <c r="E1460" s="7" t="s">
        <v>1817</v>
      </c>
      <c r="F1460" s="7" t="s">
        <v>1811</v>
      </c>
      <c r="G1460" s="7" t="s">
        <v>1823</v>
      </c>
      <c r="H1460" s="7" t="s">
        <v>2497</v>
      </c>
      <c r="I1460" s="7"/>
      <c r="J1460" s="7" t="s">
        <v>1811</v>
      </c>
      <c r="K1460" s="7"/>
      <c r="L1460" s="4"/>
      <c r="M1460" s="4"/>
      <c r="N1460" s="4"/>
      <c r="O1460" s="4"/>
      <c r="P1460" s="4"/>
      <c r="Q1460" s="4"/>
      <c r="R1460" s="4"/>
      <c r="S1460" s="4"/>
      <c r="T1460" s="4"/>
    </row>
    <row r="1461">
      <c r="A1461" s="7" t="s">
        <v>1601</v>
      </c>
      <c r="B1461" s="7" t="s">
        <v>1868</v>
      </c>
      <c r="C1461" s="7" t="s">
        <v>1912</v>
      </c>
      <c r="D1461" s="7" t="s">
        <v>1817</v>
      </c>
      <c r="E1461" s="7" t="s">
        <v>1817</v>
      </c>
      <c r="F1461" s="7" t="s">
        <v>1811</v>
      </c>
      <c r="G1461" s="7" t="s">
        <v>1823</v>
      </c>
      <c r="H1461" s="7" t="s">
        <v>2498</v>
      </c>
      <c r="I1461" s="7"/>
      <c r="J1461" s="7" t="s">
        <v>1811</v>
      </c>
      <c r="K1461" s="7"/>
      <c r="L1461" s="4"/>
      <c r="M1461" s="4"/>
      <c r="N1461" s="4"/>
      <c r="O1461" s="4"/>
      <c r="P1461" s="4"/>
      <c r="Q1461" s="4"/>
      <c r="R1461" s="4"/>
      <c r="S1461" s="4"/>
      <c r="T1461" s="4"/>
    </row>
    <row r="1462">
      <c r="A1462" s="7" t="s">
        <v>1602</v>
      </c>
      <c r="B1462" s="7" t="s">
        <v>1855</v>
      </c>
      <c r="C1462" s="7" t="s">
        <v>2009</v>
      </c>
      <c r="D1462" s="7" t="s">
        <v>1817</v>
      </c>
      <c r="E1462" s="7" t="s">
        <v>1817</v>
      </c>
      <c r="F1462" s="7" t="s">
        <v>1811</v>
      </c>
      <c r="G1462" s="7" t="s">
        <v>1823</v>
      </c>
      <c r="H1462" s="7" t="s">
        <v>2499</v>
      </c>
      <c r="I1462" s="7"/>
      <c r="J1462" s="7" t="s">
        <v>1811</v>
      </c>
      <c r="K1462" s="7"/>
      <c r="L1462" s="4"/>
      <c r="M1462" s="4"/>
      <c r="N1462" s="4"/>
      <c r="O1462" s="4"/>
      <c r="P1462" s="4"/>
      <c r="Q1462" s="4"/>
      <c r="R1462" s="4"/>
      <c r="S1462" s="4"/>
      <c r="T1462" s="4"/>
    </row>
    <row r="1463">
      <c r="A1463" s="7" t="s">
        <v>1603</v>
      </c>
      <c r="B1463" s="7" t="s">
        <v>1895</v>
      </c>
      <c r="C1463" s="7" t="s">
        <v>2482</v>
      </c>
      <c r="D1463" s="7" t="s">
        <v>1817</v>
      </c>
      <c r="E1463" s="7" t="s">
        <v>1817</v>
      </c>
      <c r="F1463" s="7" t="s">
        <v>1811</v>
      </c>
      <c r="G1463" s="7" t="s">
        <v>1823</v>
      </c>
      <c r="H1463" s="7" t="s">
        <v>2500</v>
      </c>
      <c r="I1463" s="7"/>
      <c r="J1463" s="7" t="s">
        <v>1811</v>
      </c>
      <c r="K1463" s="7"/>
      <c r="L1463" s="4"/>
      <c r="M1463" s="4"/>
      <c r="N1463" s="4"/>
      <c r="O1463" s="4"/>
      <c r="P1463" s="4"/>
      <c r="Q1463" s="4"/>
      <c r="R1463" s="4"/>
      <c r="S1463" s="4"/>
      <c r="T1463" s="4"/>
    </row>
    <row r="1464">
      <c r="A1464" s="7" t="s">
        <v>1604</v>
      </c>
      <c r="B1464" s="7" t="s">
        <v>1893</v>
      </c>
      <c r="C1464" s="7" t="s">
        <v>1914</v>
      </c>
      <c r="D1464" s="7" t="s">
        <v>1817</v>
      </c>
      <c r="E1464" s="7" t="s">
        <v>1817</v>
      </c>
      <c r="F1464" s="7" t="s">
        <v>1811</v>
      </c>
      <c r="G1464" s="7" t="s">
        <v>1823</v>
      </c>
      <c r="H1464" s="7" t="s">
        <v>2501</v>
      </c>
      <c r="I1464" s="7"/>
      <c r="J1464" s="7" t="s">
        <v>1811</v>
      </c>
      <c r="K1464" s="7"/>
      <c r="L1464" s="4"/>
      <c r="M1464" s="4"/>
      <c r="N1464" s="4"/>
      <c r="O1464" s="4"/>
      <c r="P1464" s="4"/>
      <c r="Q1464" s="4"/>
      <c r="R1464" s="4"/>
      <c r="S1464" s="4"/>
      <c r="T1464" s="4"/>
    </row>
    <row r="1465">
      <c r="A1465" s="7" t="s">
        <v>1605</v>
      </c>
      <c r="B1465" s="7" t="s">
        <v>1893</v>
      </c>
      <c r="C1465" s="7" t="s">
        <v>1914</v>
      </c>
      <c r="D1465" s="7" t="s">
        <v>1817</v>
      </c>
      <c r="E1465" s="7" t="s">
        <v>1817</v>
      </c>
      <c r="F1465" s="7" t="s">
        <v>1811</v>
      </c>
      <c r="G1465" s="7" t="s">
        <v>1823</v>
      </c>
      <c r="H1465" s="7" t="s">
        <v>2501</v>
      </c>
      <c r="I1465" s="7"/>
      <c r="J1465" s="7" t="s">
        <v>1811</v>
      </c>
      <c r="K1465" s="7"/>
      <c r="L1465" s="4"/>
      <c r="M1465" s="4"/>
      <c r="N1465" s="4"/>
      <c r="O1465" s="4"/>
      <c r="P1465" s="4"/>
      <c r="Q1465" s="4"/>
      <c r="R1465" s="4"/>
      <c r="S1465" s="4"/>
      <c r="T1465" s="4"/>
    </row>
    <row r="1466">
      <c r="A1466" s="7" t="s">
        <v>1606</v>
      </c>
      <c r="B1466" s="7" t="s">
        <v>1863</v>
      </c>
      <c r="C1466" s="7" t="s">
        <v>1952</v>
      </c>
      <c r="D1466" s="7" t="s">
        <v>1817</v>
      </c>
      <c r="E1466" s="7" t="s">
        <v>1817</v>
      </c>
      <c r="F1466" s="7" t="s">
        <v>1811</v>
      </c>
      <c r="G1466" s="7" t="s">
        <v>1823</v>
      </c>
      <c r="H1466" s="7" t="s">
        <v>2502</v>
      </c>
      <c r="I1466" s="7"/>
      <c r="J1466" s="7" t="s">
        <v>1811</v>
      </c>
      <c r="K1466" s="7"/>
      <c r="L1466" s="4"/>
      <c r="M1466" s="4"/>
      <c r="N1466" s="4"/>
      <c r="O1466" s="4"/>
      <c r="P1466" s="4"/>
      <c r="Q1466" s="4"/>
      <c r="R1466" s="4"/>
      <c r="S1466" s="4"/>
      <c r="T1466" s="4"/>
    </row>
    <row r="1467">
      <c r="A1467" s="7" t="s">
        <v>1607</v>
      </c>
      <c r="B1467" s="7" t="s">
        <v>1903</v>
      </c>
      <c r="C1467" s="7" t="s">
        <v>2485</v>
      </c>
      <c r="D1467" s="7" t="s">
        <v>1817</v>
      </c>
      <c r="E1467" s="7" t="s">
        <v>1817</v>
      </c>
      <c r="F1467" s="7" t="s">
        <v>1811</v>
      </c>
      <c r="G1467" s="7" t="s">
        <v>1823</v>
      </c>
      <c r="H1467" s="7" t="s">
        <v>2503</v>
      </c>
      <c r="I1467" s="7"/>
      <c r="J1467" s="7" t="s">
        <v>1811</v>
      </c>
      <c r="K1467" s="7"/>
      <c r="L1467" s="4"/>
      <c r="M1467" s="4"/>
      <c r="N1467" s="4"/>
      <c r="O1467" s="4"/>
      <c r="P1467" s="4"/>
      <c r="Q1467" s="4"/>
      <c r="R1467" s="4"/>
      <c r="S1467" s="4"/>
      <c r="T1467" s="4"/>
    </row>
    <row r="1468">
      <c r="A1468" s="7" t="s">
        <v>1608</v>
      </c>
      <c r="B1468" s="7" t="s">
        <v>1870</v>
      </c>
      <c r="C1468" s="7" t="s">
        <v>1871</v>
      </c>
      <c r="D1468" s="7" t="s">
        <v>1817</v>
      </c>
      <c r="E1468" s="7" t="s">
        <v>1817</v>
      </c>
      <c r="F1468" s="7" t="s">
        <v>1811</v>
      </c>
      <c r="G1468" s="7" t="s">
        <v>1823</v>
      </c>
      <c r="H1468" s="7" t="s">
        <v>2504</v>
      </c>
      <c r="I1468" s="7"/>
      <c r="J1468" s="7" t="s">
        <v>1811</v>
      </c>
      <c r="K1468" s="7"/>
      <c r="L1468" s="4"/>
      <c r="M1468" s="4"/>
      <c r="N1468" s="4"/>
      <c r="O1468" s="4"/>
      <c r="P1468" s="4"/>
      <c r="Q1468" s="4"/>
      <c r="R1468" s="4"/>
      <c r="S1468" s="4"/>
      <c r="T1468" s="4"/>
    </row>
    <row r="1469">
      <c r="A1469" s="7" t="s">
        <v>1609</v>
      </c>
      <c r="B1469" s="7" t="s">
        <v>1870</v>
      </c>
      <c r="C1469" s="7" t="s">
        <v>1871</v>
      </c>
      <c r="D1469" s="7" t="s">
        <v>1817</v>
      </c>
      <c r="E1469" s="7" t="s">
        <v>1817</v>
      </c>
      <c r="F1469" s="7" t="s">
        <v>1811</v>
      </c>
      <c r="G1469" s="7" t="s">
        <v>1823</v>
      </c>
      <c r="H1469" s="7" t="s">
        <v>2504</v>
      </c>
      <c r="I1469" s="7"/>
      <c r="J1469" s="7" t="s">
        <v>1811</v>
      </c>
      <c r="K1469" s="7"/>
      <c r="L1469" s="4"/>
      <c r="M1469" s="4"/>
      <c r="N1469" s="4"/>
      <c r="O1469" s="4"/>
      <c r="P1469" s="4"/>
      <c r="Q1469" s="4"/>
      <c r="R1469" s="4"/>
      <c r="S1469" s="4"/>
      <c r="T1469" s="4"/>
    </row>
    <row r="1470">
      <c r="A1470" s="7" t="s">
        <v>1610</v>
      </c>
      <c r="B1470" s="7" t="s">
        <v>1880</v>
      </c>
      <c r="C1470" s="7" t="s">
        <v>2083</v>
      </c>
      <c r="D1470" s="7" t="s">
        <v>1817</v>
      </c>
      <c r="E1470" s="7" t="s">
        <v>1817</v>
      </c>
      <c r="F1470" s="7" t="s">
        <v>1811</v>
      </c>
      <c r="G1470" s="7" t="s">
        <v>1823</v>
      </c>
      <c r="H1470" s="7" t="s">
        <v>2505</v>
      </c>
      <c r="I1470" s="7"/>
      <c r="J1470" s="7" t="s">
        <v>1811</v>
      </c>
      <c r="K1470" s="7"/>
      <c r="L1470" s="4"/>
      <c r="M1470" s="4"/>
      <c r="N1470" s="4"/>
      <c r="O1470" s="4"/>
      <c r="P1470" s="4"/>
      <c r="Q1470" s="4"/>
      <c r="R1470" s="4"/>
      <c r="S1470" s="4"/>
      <c r="T1470" s="4"/>
    </row>
    <row r="1471">
      <c r="A1471" s="7" t="s">
        <v>1611</v>
      </c>
      <c r="B1471" s="7" t="s">
        <v>1882</v>
      </c>
      <c r="C1471" s="7" t="s">
        <v>1883</v>
      </c>
      <c r="D1471" s="7" t="s">
        <v>1817</v>
      </c>
      <c r="E1471" s="7" t="s">
        <v>1817</v>
      </c>
      <c r="F1471" s="7" t="s">
        <v>1811</v>
      </c>
      <c r="G1471" s="7" t="s">
        <v>1823</v>
      </c>
      <c r="H1471" s="7" t="s">
        <v>2506</v>
      </c>
      <c r="I1471" s="7"/>
      <c r="J1471" s="7" t="s">
        <v>1811</v>
      </c>
      <c r="K1471" s="7"/>
      <c r="L1471" s="4"/>
      <c r="M1471" s="4"/>
      <c r="N1471" s="4"/>
      <c r="O1471" s="4"/>
      <c r="P1471" s="4"/>
      <c r="Q1471" s="4"/>
      <c r="R1471" s="4"/>
      <c r="S1471" s="4"/>
      <c r="T1471" s="4"/>
    </row>
    <row r="1472">
      <c r="A1472" s="7" t="s">
        <v>1612</v>
      </c>
      <c r="B1472" s="7" t="s">
        <v>1882</v>
      </c>
      <c r="C1472" s="7" t="s">
        <v>1897</v>
      </c>
      <c r="D1472" s="7" t="s">
        <v>1817</v>
      </c>
      <c r="E1472" s="7" t="s">
        <v>1817</v>
      </c>
      <c r="F1472" s="7" t="s">
        <v>1811</v>
      </c>
      <c r="G1472" s="7" t="s">
        <v>1823</v>
      </c>
      <c r="H1472" s="7" t="s">
        <v>2506</v>
      </c>
      <c r="I1472" s="7"/>
      <c r="J1472" s="7" t="s">
        <v>1811</v>
      </c>
      <c r="K1472" s="7"/>
      <c r="L1472" s="4"/>
      <c r="M1472" s="4"/>
      <c r="N1472" s="4"/>
      <c r="O1472" s="4"/>
      <c r="P1472" s="4"/>
      <c r="Q1472" s="4"/>
      <c r="R1472" s="4"/>
      <c r="S1472" s="4"/>
      <c r="T1472" s="4"/>
    </row>
    <row r="1473">
      <c r="A1473" s="7" t="s">
        <v>1613</v>
      </c>
      <c r="B1473" s="7" t="s">
        <v>1852</v>
      </c>
      <c r="C1473" s="7" t="s">
        <v>1853</v>
      </c>
      <c r="D1473" s="7" t="s">
        <v>1817</v>
      </c>
      <c r="E1473" s="7" t="s">
        <v>1817</v>
      </c>
      <c r="F1473" s="7" t="s">
        <v>1811</v>
      </c>
      <c r="G1473" s="7" t="s">
        <v>1823</v>
      </c>
      <c r="H1473" s="7" t="s">
        <v>2507</v>
      </c>
      <c r="I1473" s="7"/>
      <c r="J1473" s="7" t="s">
        <v>1811</v>
      </c>
      <c r="K1473" s="7"/>
      <c r="L1473" s="4"/>
      <c r="M1473" s="4"/>
      <c r="N1473" s="4"/>
      <c r="O1473" s="4"/>
      <c r="P1473" s="4"/>
      <c r="Q1473" s="4"/>
      <c r="R1473" s="4"/>
      <c r="S1473" s="4"/>
      <c r="T1473" s="4"/>
    </row>
    <row r="1474">
      <c r="A1474" s="7" t="s">
        <v>1614</v>
      </c>
      <c r="B1474" s="7" t="s">
        <v>1852</v>
      </c>
      <c r="C1474" s="7" t="s">
        <v>1853</v>
      </c>
      <c r="D1474" s="7" t="s">
        <v>1817</v>
      </c>
      <c r="E1474" s="7" t="s">
        <v>1817</v>
      </c>
      <c r="F1474" s="7" t="s">
        <v>1811</v>
      </c>
      <c r="G1474" s="7" t="s">
        <v>1823</v>
      </c>
      <c r="H1474" s="7" t="s">
        <v>2507</v>
      </c>
      <c r="I1474" s="7"/>
      <c r="J1474" s="7" t="s">
        <v>1811</v>
      </c>
      <c r="K1474" s="7"/>
      <c r="L1474" s="4"/>
      <c r="M1474" s="4"/>
      <c r="N1474" s="4"/>
      <c r="O1474" s="4"/>
      <c r="P1474" s="4"/>
      <c r="Q1474" s="4"/>
      <c r="R1474" s="4"/>
      <c r="S1474" s="4"/>
      <c r="T1474" s="4"/>
    </row>
    <row r="1475">
      <c r="A1475" s="7" t="s">
        <v>1615</v>
      </c>
      <c r="B1475" s="7" t="s">
        <v>1877</v>
      </c>
      <c r="C1475" s="7" t="s">
        <v>1878</v>
      </c>
      <c r="D1475" s="7" t="s">
        <v>1817</v>
      </c>
      <c r="E1475" s="7" t="s">
        <v>1817</v>
      </c>
      <c r="F1475" s="7" t="s">
        <v>1811</v>
      </c>
      <c r="G1475" s="7" t="s">
        <v>1823</v>
      </c>
      <c r="H1475" s="7" t="s">
        <v>2508</v>
      </c>
      <c r="I1475" s="7"/>
      <c r="J1475" s="7" t="s">
        <v>1811</v>
      </c>
      <c r="K1475" s="7"/>
      <c r="L1475" s="4"/>
      <c r="M1475" s="4"/>
      <c r="N1475" s="4"/>
      <c r="O1475" s="4"/>
      <c r="P1475" s="4"/>
      <c r="Q1475" s="4"/>
      <c r="R1475" s="4"/>
      <c r="S1475" s="4"/>
      <c r="T1475" s="4"/>
    </row>
    <row r="1476">
      <c r="A1476" s="7" t="s">
        <v>1616</v>
      </c>
      <c r="B1476" s="7" t="s">
        <v>1877</v>
      </c>
      <c r="C1476" s="7" t="s">
        <v>1928</v>
      </c>
      <c r="D1476" s="7" t="s">
        <v>1817</v>
      </c>
      <c r="E1476" s="7" t="s">
        <v>1817</v>
      </c>
      <c r="F1476" s="7" t="s">
        <v>1811</v>
      </c>
      <c r="G1476" s="7" t="s">
        <v>1823</v>
      </c>
      <c r="H1476" s="7" t="s">
        <v>2508</v>
      </c>
      <c r="I1476" s="7"/>
      <c r="J1476" s="7" t="s">
        <v>1811</v>
      </c>
      <c r="K1476" s="7"/>
      <c r="L1476" s="4"/>
      <c r="M1476" s="4"/>
      <c r="N1476" s="4"/>
      <c r="O1476" s="4"/>
      <c r="P1476" s="4"/>
      <c r="Q1476" s="4"/>
      <c r="R1476" s="4"/>
      <c r="S1476" s="4"/>
      <c r="T1476" s="4"/>
    </row>
    <row r="1477">
      <c r="A1477" s="7" t="s">
        <v>1617</v>
      </c>
      <c r="B1477" s="7" t="s">
        <v>1849</v>
      </c>
      <c r="C1477" s="7" t="s">
        <v>2051</v>
      </c>
      <c r="D1477" s="7" t="s">
        <v>1817</v>
      </c>
      <c r="E1477" s="7" t="s">
        <v>1817</v>
      </c>
      <c r="F1477" s="7" t="s">
        <v>1811</v>
      </c>
      <c r="G1477" s="7" t="s">
        <v>1823</v>
      </c>
      <c r="H1477" s="7" t="s">
        <v>2509</v>
      </c>
      <c r="I1477" s="7"/>
      <c r="J1477" s="7" t="s">
        <v>1811</v>
      </c>
      <c r="K1477" s="7"/>
      <c r="L1477" s="4"/>
      <c r="M1477" s="4"/>
      <c r="N1477" s="4"/>
      <c r="O1477" s="4"/>
      <c r="P1477" s="4"/>
      <c r="Q1477" s="4"/>
      <c r="R1477" s="4"/>
      <c r="S1477" s="4"/>
      <c r="T1477" s="4"/>
    </row>
    <row r="1478">
      <c r="A1478" s="7" t="s">
        <v>1618</v>
      </c>
      <c r="B1478" s="7" t="s">
        <v>1899</v>
      </c>
      <c r="C1478" s="7" t="s">
        <v>1929</v>
      </c>
      <c r="D1478" s="7" t="s">
        <v>1817</v>
      </c>
      <c r="E1478" s="7" t="s">
        <v>1817</v>
      </c>
      <c r="F1478" s="7" t="s">
        <v>1811</v>
      </c>
      <c r="G1478" s="7" t="s">
        <v>1823</v>
      </c>
      <c r="H1478" s="7" t="s">
        <v>2510</v>
      </c>
      <c r="I1478" s="7"/>
      <c r="J1478" s="7" t="s">
        <v>1811</v>
      </c>
      <c r="K1478" s="7"/>
      <c r="L1478" s="4"/>
      <c r="M1478" s="4"/>
      <c r="N1478" s="4"/>
      <c r="O1478" s="4"/>
      <c r="P1478" s="4"/>
      <c r="Q1478" s="4"/>
      <c r="R1478" s="4"/>
      <c r="S1478" s="4"/>
      <c r="T1478" s="4"/>
    </row>
    <row r="1479">
      <c r="A1479" s="7" t="s">
        <v>1619</v>
      </c>
      <c r="B1479" s="7" t="s">
        <v>1809</v>
      </c>
      <c r="C1479" s="7" t="s">
        <v>1844</v>
      </c>
      <c r="D1479" s="7" t="s">
        <v>1817</v>
      </c>
      <c r="E1479" s="7" t="s">
        <v>1817</v>
      </c>
      <c r="F1479" s="7" t="s">
        <v>1811</v>
      </c>
      <c r="G1479" s="7" t="s">
        <v>1823</v>
      </c>
      <c r="H1479" s="7" t="s">
        <v>2511</v>
      </c>
      <c r="I1479" s="7"/>
      <c r="J1479" s="7" t="s">
        <v>1811</v>
      </c>
      <c r="K1479" s="7"/>
      <c r="L1479" s="4"/>
      <c r="M1479" s="4"/>
      <c r="N1479" s="4"/>
      <c r="O1479" s="4"/>
      <c r="P1479" s="4"/>
      <c r="Q1479" s="4"/>
      <c r="R1479" s="4"/>
      <c r="S1479" s="4"/>
      <c r="T1479" s="4"/>
    </row>
    <row r="1480">
      <c r="A1480" s="7" t="s">
        <v>1620</v>
      </c>
      <c r="B1480" s="7" t="s">
        <v>1809</v>
      </c>
      <c r="C1480" s="7" t="s">
        <v>1844</v>
      </c>
      <c r="D1480" s="7" t="s">
        <v>1817</v>
      </c>
      <c r="E1480" s="7" t="s">
        <v>1817</v>
      </c>
      <c r="F1480" s="7" t="s">
        <v>1811</v>
      </c>
      <c r="G1480" s="7" t="s">
        <v>1823</v>
      </c>
      <c r="H1480" s="7" t="s">
        <v>2511</v>
      </c>
      <c r="I1480" s="7"/>
      <c r="J1480" s="7" t="s">
        <v>1811</v>
      </c>
      <c r="K1480" s="7"/>
      <c r="L1480" s="4"/>
      <c r="M1480" s="4"/>
      <c r="N1480" s="4"/>
      <c r="O1480" s="4"/>
      <c r="P1480" s="4"/>
      <c r="Q1480" s="4"/>
      <c r="R1480" s="4"/>
      <c r="S1480" s="4"/>
      <c r="T1480" s="4"/>
    </row>
    <row r="1481">
      <c r="A1481" s="7" t="s">
        <v>1621</v>
      </c>
      <c r="B1481" s="7" t="s">
        <v>1809</v>
      </c>
      <c r="C1481" s="7" t="s">
        <v>1844</v>
      </c>
      <c r="D1481" s="7" t="s">
        <v>1817</v>
      </c>
      <c r="E1481" s="7" t="s">
        <v>1817</v>
      </c>
      <c r="F1481" s="7" t="s">
        <v>1811</v>
      </c>
      <c r="G1481" s="7" t="s">
        <v>1823</v>
      </c>
      <c r="H1481" s="7" t="s">
        <v>2511</v>
      </c>
      <c r="I1481" s="7"/>
      <c r="J1481" s="7" t="s">
        <v>1811</v>
      </c>
      <c r="K1481" s="7"/>
      <c r="L1481" s="4"/>
      <c r="M1481" s="4"/>
      <c r="N1481" s="4"/>
      <c r="O1481" s="4"/>
      <c r="P1481" s="4"/>
      <c r="Q1481" s="4"/>
      <c r="R1481" s="4"/>
      <c r="S1481" s="4"/>
      <c r="T1481" s="4"/>
    </row>
    <row r="1482">
      <c r="A1482" s="7" t="s">
        <v>1622</v>
      </c>
      <c r="B1482" s="7" t="s">
        <v>1891</v>
      </c>
      <c r="C1482" s="7" t="s">
        <v>1988</v>
      </c>
      <c r="D1482" s="7" t="s">
        <v>1817</v>
      </c>
      <c r="E1482" s="7" t="s">
        <v>1817</v>
      </c>
      <c r="F1482" s="7" t="s">
        <v>1811</v>
      </c>
      <c r="G1482" s="7" t="s">
        <v>1827</v>
      </c>
      <c r="H1482" s="7" t="s">
        <v>2512</v>
      </c>
      <c r="I1482" s="7"/>
      <c r="J1482" s="7" t="s">
        <v>1811</v>
      </c>
      <c r="K1482" s="7"/>
      <c r="L1482" s="4"/>
      <c r="M1482" s="4"/>
      <c r="N1482" s="4"/>
      <c r="O1482" s="4"/>
      <c r="P1482" s="4"/>
      <c r="Q1482" s="4"/>
      <c r="R1482" s="4"/>
      <c r="S1482" s="4"/>
      <c r="T1482" s="4"/>
    </row>
    <row r="1483">
      <c r="A1483" s="7" t="s">
        <v>1623</v>
      </c>
      <c r="B1483" s="7" t="s">
        <v>1891</v>
      </c>
      <c r="C1483" s="7" t="s">
        <v>2058</v>
      </c>
      <c r="D1483" s="7" t="s">
        <v>1817</v>
      </c>
      <c r="E1483" s="7" t="s">
        <v>1817</v>
      </c>
      <c r="F1483" s="7" t="s">
        <v>1811</v>
      </c>
      <c r="G1483" s="7" t="s">
        <v>1827</v>
      </c>
      <c r="H1483" s="7" t="s">
        <v>2513</v>
      </c>
      <c r="I1483" s="7"/>
      <c r="J1483" s="7" t="s">
        <v>1811</v>
      </c>
      <c r="K1483" s="7"/>
      <c r="L1483" s="4"/>
      <c r="M1483" s="4"/>
      <c r="N1483" s="4"/>
      <c r="O1483" s="4"/>
      <c r="P1483" s="4"/>
      <c r="Q1483" s="4"/>
      <c r="R1483" s="4"/>
      <c r="S1483" s="4"/>
      <c r="T1483" s="4"/>
    </row>
    <row r="1484">
      <c r="A1484" s="7" t="s">
        <v>1624</v>
      </c>
      <c r="B1484" s="7" t="s">
        <v>1899</v>
      </c>
      <c r="C1484" s="7" t="s">
        <v>1900</v>
      </c>
      <c r="D1484" s="7" t="s">
        <v>1817</v>
      </c>
      <c r="E1484" s="7" t="s">
        <v>1817</v>
      </c>
      <c r="F1484" s="7" t="s">
        <v>1811</v>
      </c>
      <c r="G1484" s="7" t="s">
        <v>1823</v>
      </c>
      <c r="H1484" s="7" t="s">
        <v>2514</v>
      </c>
      <c r="I1484" s="7"/>
      <c r="J1484" s="7" t="s">
        <v>1811</v>
      </c>
      <c r="K1484" s="7"/>
      <c r="L1484" s="4"/>
      <c r="M1484" s="4"/>
      <c r="N1484" s="4"/>
      <c r="O1484" s="4"/>
      <c r="P1484" s="4"/>
      <c r="Q1484" s="4"/>
      <c r="R1484" s="4"/>
      <c r="S1484" s="4"/>
      <c r="T1484" s="4"/>
    </row>
    <row r="1485">
      <c r="A1485" s="7" t="s">
        <v>1625</v>
      </c>
      <c r="B1485" s="7" t="s">
        <v>1868</v>
      </c>
      <c r="C1485" s="7" t="s">
        <v>1912</v>
      </c>
      <c r="D1485" s="7" t="s">
        <v>1817</v>
      </c>
      <c r="E1485" s="7" t="s">
        <v>1817</v>
      </c>
      <c r="F1485" s="7" t="s">
        <v>1811</v>
      </c>
      <c r="G1485" s="7" t="s">
        <v>1823</v>
      </c>
      <c r="H1485" s="7" t="s">
        <v>2515</v>
      </c>
      <c r="I1485" s="7"/>
      <c r="J1485" s="7" t="s">
        <v>1811</v>
      </c>
      <c r="K1485" s="7"/>
      <c r="L1485" s="4"/>
      <c r="M1485" s="4"/>
      <c r="N1485" s="4"/>
      <c r="O1485" s="4"/>
      <c r="P1485" s="4"/>
      <c r="Q1485" s="4"/>
      <c r="R1485" s="4"/>
      <c r="S1485" s="4"/>
      <c r="T1485" s="4"/>
    </row>
    <row r="1486">
      <c r="A1486" s="7" t="s">
        <v>1626</v>
      </c>
      <c r="B1486" s="7" t="s">
        <v>1855</v>
      </c>
      <c r="C1486" s="7" t="s">
        <v>2009</v>
      </c>
      <c r="D1486" s="7" t="s">
        <v>1817</v>
      </c>
      <c r="E1486" s="7" t="s">
        <v>1817</v>
      </c>
      <c r="F1486" s="7" t="s">
        <v>1811</v>
      </c>
      <c r="G1486" s="7" t="s">
        <v>1823</v>
      </c>
      <c r="H1486" s="7" t="s">
        <v>2516</v>
      </c>
      <c r="I1486" s="7"/>
      <c r="J1486" s="7" t="s">
        <v>1811</v>
      </c>
      <c r="K1486" s="7"/>
      <c r="L1486" s="4"/>
      <c r="M1486" s="4"/>
      <c r="N1486" s="4"/>
      <c r="O1486" s="4"/>
      <c r="P1486" s="4"/>
      <c r="Q1486" s="4"/>
      <c r="R1486" s="4"/>
      <c r="S1486" s="4"/>
      <c r="T1486" s="4"/>
    </row>
    <row r="1487">
      <c r="A1487" s="7" t="s">
        <v>1627</v>
      </c>
      <c r="B1487" s="7" t="s">
        <v>1895</v>
      </c>
      <c r="C1487" s="7" t="s">
        <v>2075</v>
      </c>
      <c r="D1487" s="7" t="s">
        <v>1817</v>
      </c>
      <c r="E1487" s="7" t="s">
        <v>1817</v>
      </c>
      <c r="F1487" s="7" t="s">
        <v>1811</v>
      </c>
      <c r="G1487" s="7" t="s">
        <v>1823</v>
      </c>
      <c r="H1487" s="7" t="s">
        <v>2517</v>
      </c>
      <c r="I1487" s="7"/>
      <c r="J1487" s="7" t="s">
        <v>1811</v>
      </c>
      <c r="K1487" s="7"/>
      <c r="L1487" s="4"/>
      <c r="M1487" s="4"/>
      <c r="N1487" s="4"/>
      <c r="O1487" s="4"/>
      <c r="P1487" s="4"/>
      <c r="Q1487" s="4"/>
      <c r="R1487" s="4"/>
      <c r="S1487" s="4"/>
      <c r="T1487" s="4"/>
    </row>
    <row r="1488">
      <c r="A1488" s="7" t="s">
        <v>1628</v>
      </c>
      <c r="B1488" s="7" t="s">
        <v>1893</v>
      </c>
      <c r="C1488" s="7" t="s">
        <v>1914</v>
      </c>
      <c r="D1488" s="7" t="s">
        <v>1817</v>
      </c>
      <c r="E1488" s="7" t="s">
        <v>1817</v>
      </c>
      <c r="F1488" s="7" t="s">
        <v>1811</v>
      </c>
      <c r="G1488" s="7" t="s">
        <v>1823</v>
      </c>
      <c r="H1488" s="7" t="s">
        <v>2518</v>
      </c>
      <c r="I1488" s="7"/>
      <c r="J1488" s="7" t="s">
        <v>1811</v>
      </c>
      <c r="K1488" s="7"/>
      <c r="L1488" s="4"/>
      <c r="M1488" s="4"/>
      <c r="N1488" s="4"/>
      <c r="O1488" s="4"/>
      <c r="P1488" s="4"/>
      <c r="Q1488" s="4"/>
      <c r="R1488" s="4"/>
      <c r="S1488" s="4"/>
      <c r="T1488" s="4"/>
    </row>
    <row r="1489">
      <c r="A1489" s="7" t="s">
        <v>1629</v>
      </c>
      <c r="B1489" s="7" t="s">
        <v>1903</v>
      </c>
      <c r="C1489" s="7" t="s">
        <v>1922</v>
      </c>
      <c r="D1489" s="7" t="s">
        <v>1817</v>
      </c>
      <c r="E1489" s="7" t="s">
        <v>1817</v>
      </c>
      <c r="F1489" s="7" t="s">
        <v>1811</v>
      </c>
      <c r="G1489" s="7" t="s">
        <v>1823</v>
      </c>
      <c r="H1489" s="7" t="s">
        <v>2519</v>
      </c>
      <c r="I1489" s="7"/>
      <c r="J1489" s="7" t="s">
        <v>1811</v>
      </c>
      <c r="K1489" s="7"/>
      <c r="L1489" s="4"/>
      <c r="M1489" s="4"/>
      <c r="N1489" s="4"/>
      <c r="O1489" s="4"/>
      <c r="P1489" s="4"/>
      <c r="Q1489" s="4"/>
      <c r="R1489" s="4"/>
      <c r="S1489" s="4"/>
      <c r="T1489" s="4"/>
    </row>
    <row r="1490">
      <c r="A1490" s="7" t="s">
        <v>1630</v>
      </c>
      <c r="B1490" s="7" t="s">
        <v>1903</v>
      </c>
      <c r="C1490" s="7" t="s">
        <v>1904</v>
      </c>
      <c r="D1490" s="7" t="s">
        <v>1817</v>
      </c>
      <c r="E1490" s="7" t="s">
        <v>1817</v>
      </c>
      <c r="F1490" s="7" t="s">
        <v>1811</v>
      </c>
      <c r="G1490" s="7" t="s">
        <v>1823</v>
      </c>
      <c r="H1490" s="7" t="s">
        <v>2519</v>
      </c>
      <c r="I1490" s="7"/>
      <c r="J1490" s="7" t="s">
        <v>1811</v>
      </c>
      <c r="K1490" s="7"/>
      <c r="L1490" s="4"/>
      <c r="M1490" s="4"/>
      <c r="N1490" s="4"/>
      <c r="O1490" s="4"/>
      <c r="P1490" s="4"/>
      <c r="Q1490" s="4"/>
      <c r="R1490" s="4"/>
      <c r="S1490" s="4"/>
      <c r="T1490" s="4"/>
    </row>
    <row r="1491">
      <c r="A1491" s="7" t="s">
        <v>1631</v>
      </c>
      <c r="B1491" s="7" t="s">
        <v>1880</v>
      </c>
      <c r="C1491" s="7" t="s">
        <v>1924</v>
      </c>
      <c r="D1491" s="7" t="s">
        <v>1817</v>
      </c>
      <c r="E1491" s="7" t="s">
        <v>1817</v>
      </c>
      <c r="F1491" s="7" t="s">
        <v>1811</v>
      </c>
      <c r="G1491" s="7" t="s">
        <v>1823</v>
      </c>
      <c r="H1491" s="7" t="s">
        <v>2520</v>
      </c>
      <c r="I1491" s="7"/>
      <c r="J1491" s="7" t="s">
        <v>1811</v>
      </c>
      <c r="K1491" s="7"/>
      <c r="L1491" s="4"/>
      <c r="M1491" s="4"/>
      <c r="N1491" s="4"/>
      <c r="O1491" s="4"/>
      <c r="P1491" s="4"/>
      <c r="Q1491" s="4"/>
      <c r="R1491" s="4"/>
      <c r="S1491" s="4"/>
      <c r="T1491" s="4"/>
    </row>
    <row r="1492">
      <c r="A1492" s="7" t="s">
        <v>1632</v>
      </c>
      <c r="B1492" s="7" t="s">
        <v>1865</v>
      </c>
      <c r="C1492" s="7" t="s">
        <v>1867</v>
      </c>
      <c r="D1492" s="7" t="s">
        <v>1817</v>
      </c>
      <c r="E1492" s="7" t="s">
        <v>1811</v>
      </c>
      <c r="F1492" s="7" t="s">
        <v>1811</v>
      </c>
      <c r="G1492" s="7" t="s">
        <v>1827</v>
      </c>
      <c r="H1492" s="7" t="s">
        <v>2521</v>
      </c>
      <c r="I1492" s="7"/>
      <c r="J1492" s="7" t="s">
        <v>1811</v>
      </c>
      <c r="K1492" s="7"/>
      <c r="L1492" s="4"/>
      <c r="M1492" s="4"/>
      <c r="N1492" s="4"/>
      <c r="O1492" s="4"/>
      <c r="P1492" s="4"/>
      <c r="Q1492" s="4"/>
      <c r="R1492" s="4"/>
      <c r="S1492" s="4"/>
      <c r="T1492" s="4"/>
    </row>
    <row r="1493">
      <c r="A1493" s="7" t="s">
        <v>1633</v>
      </c>
      <c r="B1493" s="7" t="s">
        <v>1870</v>
      </c>
      <c r="C1493" s="7" t="s">
        <v>1890</v>
      </c>
      <c r="D1493" s="7" t="s">
        <v>1817</v>
      </c>
      <c r="E1493" s="7" t="s">
        <v>1811</v>
      </c>
      <c r="F1493" s="7" t="s">
        <v>1811</v>
      </c>
      <c r="G1493" s="7" t="s">
        <v>1827</v>
      </c>
      <c r="H1493" s="7" t="s">
        <v>2521</v>
      </c>
      <c r="I1493" s="7"/>
      <c r="J1493" s="7" t="s">
        <v>1811</v>
      </c>
      <c r="K1493" s="7"/>
      <c r="L1493" s="4"/>
      <c r="M1493" s="4"/>
      <c r="N1493" s="4"/>
      <c r="O1493" s="4"/>
      <c r="P1493" s="4"/>
      <c r="Q1493" s="4"/>
      <c r="R1493" s="4"/>
      <c r="S1493" s="4"/>
      <c r="T1493" s="4"/>
    </row>
    <row r="1494">
      <c r="A1494" s="7" t="s">
        <v>1634</v>
      </c>
      <c r="B1494" s="7" t="s">
        <v>1870</v>
      </c>
      <c r="C1494" s="7" t="s">
        <v>1890</v>
      </c>
      <c r="D1494" s="7" t="s">
        <v>1817</v>
      </c>
      <c r="E1494" s="7" t="s">
        <v>1811</v>
      </c>
      <c r="F1494" s="7" t="s">
        <v>1811</v>
      </c>
      <c r="G1494" s="7" t="s">
        <v>1827</v>
      </c>
      <c r="H1494" s="7" t="s">
        <v>2521</v>
      </c>
      <c r="I1494" s="7"/>
      <c r="J1494" s="7" t="s">
        <v>1811</v>
      </c>
      <c r="K1494" s="7"/>
      <c r="L1494" s="4"/>
      <c r="M1494" s="4"/>
      <c r="N1494" s="4"/>
      <c r="O1494" s="4"/>
      <c r="P1494" s="4"/>
      <c r="Q1494" s="4"/>
      <c r="R1494" s="4"/>
      <c r="S1494" s="4"/>
      <c r="T1494" s="4"/>
    </row>
    <row r="1495">
      <c r="A1495" s="7" t="s">
        <v>1635</v>
      </c>
      <c r="B1495" s="7" t="s">
        <v>1891</v>
      </c>
      <c r="C1495" s="7" t="s">
        <v>1892</v>
      </c>
      <c r="D1495" s="7" t="s">
        <v>1817</v>
      </c>
      <c r="E1495" s="7" t="s">
        <v>1811</v>
      </c>
      <c r="F1495" s="7" t="s">
        <v>1811</v>
      </c>
      <c r="G1495" s="7" t="s">
        <v>1827</v>
      </c>
      <c r="H1495" s="7" t="s">
        <v>2521</v>
      </c>
      <c r="I1495" s="7"/>
      <c r="J1495" s="7" t="s">
        <v>1811</v>
      </c>
      <c r="K1495" s="7"/>
      <c r="L1495" s="4"/>
      <c r="M1495" s="4"/>
      <c r="N1495" s="4"/>
      <c r="O1495" s="4"/>
      <c r="P1495" s="4"/>
      <c r="Q1495" s="4"/>
      <c r="R1495" s="4"/>
      <c r="S1495" s="4"/>
      <c r="T1495" s="4"/>
    </row>
    <row r="1496">
      <c r="A1496" s="7" t="s">
        <v>1633</v>
      </c>
      <c r="B1496" s="7" t="s">
        <v>1893</v>
      </c>
      <c r="C1496" s="7" t="s">
        <v>1894</v>
      </c>
      <c r="D1496" s="7" t="s">
        <v>1817</v>
      </c>
      <c r="E1496" s="7" t="s">
        <v>1811</v>
      </c>
      <c r="F1496" s="7" t="s">
        <v>1811</v>
      </c>
      <c r="G1496" s="7" t="s">
        <v>1827</v>
      </c>
      <c r="H1496" s="7" t="s">
        <v>2521</v>
      </c>
      <c r="I1496" s="7"/>
      <c r="J1496" s="7" t="s">
        <v>1811</v>
      </c>
      <c r="K1496" s="7"/>
      <c r="L1496" s="4"/>
      <c r="M1496" s="4"/>
      <c r="N1496" s="4"/>
      <c r="O1496" s="4"/>
      <c r="P1496" s="4"/>
      <c r="Q1496" s="4"/>
      <c r="R1496" s="4"/>
      <c r="S1496" s="4"/>
      <c r="T1496" s="4"/>
    </row>
    <row r="1497">
      <c r="A1497" s="7" t="s">
        <v>1636</v>
      </c>
      <c r="B1497" s="7" t="s">
        <v>1877</v>
      </c>
      <c r="C1497" s="7" t="s">
        <v>1934</v>
      </c>
      <c r="D1497" s="7" t="s">
        <v>1817</v>
      </c>
      <c r="E1497" s="7" t="s">
        <v>1811</v>
      </c>
      <c r="F1497" s="7" t="s">
        <v>1811</v>
      </c>
      <c r="G1497" s="7" t="s">
        <v>1827</v>
      </c>
      <c r="H1497" s="7" t="s">
        <v>2521</v>
      </c>
      <c r="I1497" s="7"/>
      <c r="J1497" s="7" t="s">
        <v>1811</v>
      </c>
      <c r="K1497" s="7"/>
      <c r="L1497" s="4"/>
      <c r="M1497" s="4"/>
      <c r="N1497" s="4"/>
      <c r="O1497" s="4"/>
      <c r="P1497" s="4"/>
      <c r="Q1497" s="4"/>
      <c r="R1497" s="4"/>
      <c r="S1497" s="4"/>
      <c r="T1497" s="4"/>
    </row>
    <row r="1498">
      <c r="A1498" s="7" t="s">
        <v>1637</v>
      </c>
      <c r="B1498" s="7" t="s">
        <v>1882</v>
      </c>
      <c r="C1498" s="7" t="s">
        <v>1897</v>
      </c>
      <c r="D1498" s="7" t="s">
        <v>1817</v>
      </c>
      <c r="E1498" s="7" t="s">
        <v>1811</v>
      </c>
      <c r="F1498" s="7" t="s">
        <v>1811</v>
      </c>
      <c r="G1498" s="7" t="s">
        <v>1827</v>
      </c>
      <c r="H1498" s="7" t="s">
        <v>2521</v>
      </c>
      <c r="I1498" s="7"/>
      <c r="J1498" s="7" t="s">
        <v>1811</v>
      </c>
      <c r="K1498" s="7"/>
      <c r="L1498" s="4"/>
      <c r="M1498" s="4"/>
      <c r="N1498" s="4"/>
      <c r="O1498" s="4"/>
      <c r="P1498" s="4"/>
      <c r="Q1498" s="4"/>
      <c r="R1498" s="4"/>
      <c r="S1498" s="4"/>
      <c r="T1498" s="4"/>
    </row>
    <row r="1499">
      <c r="A1499" s="7" t="s">
        <v>1638</v>
      </c>
      <c r="B1499" s="7" t="s">
        <v>1809</v>
      </c>
      <c r="C1499" s="7" t="s">
        <v>1898</v>
      </c>
      <c r="D1499" s="7" t="s">
        <v>1817</v>
      </c>
      <c r="E1499" s="7" t="s">
        <v>1811</v>
      </c>
      <c r="F1499" s="7" t="s">
        <v>1811</v>
      </c>
      <c r="G1499" s="7" t="s">
        <v>1827</v>
      </c>
      <c r="H1499" s="7" t="s">
        <v>2521</v>
      </c>
      <c r="I1499" s="7"/>
      <c r="J1499" s="7" t="s">
        <v>1811</v>
      </c>
      <c r="K1499" s="7"/>
      <c r="L1499" s="4"/>
      <c r="M1499" s="4"/>
      <c r="N1499" s="4"/>
      <c r="O1499" s="4"/>
      <c r="P1499" s="4"/>
      <c r="Q1499" s="4"/>
      <c r="R1499" s="4"/>
      <c r="S1499" s="4"/>
      <c r="T1499" s="4"/>
    </row>
    <row r="1500">
      <c r="A1500" s="7" t="s">
        <v>1639</v>
      </c>
      <c r="B1500" s="7" t="s">
        <v>1899</v>
      </c>
      <c r="C1500" s="7" t="s">
        <v>1900</v>
      </c>
      <c r="D1500" s="7" t="s">
        <v>1817</v>
      </c>
      <c r="E1500" s="7" t="s">
        <v>1811</v>
      </c>
      <c r="F1500" s="7" t="s">
        <v>1811</v>
      </c>
      <c r="G1500" s="7" t="s">
        <v>1827</v>
      </c>
      <c r="H1500" s="7" t="s">
        <v>2521</v>
      </c>
      <c r="I1500" s="7"/>
      <c r="J1500" s="7" t="s">
        <v>1811</v>
      </c>
      <c r="K1500" s="7"/>
      <c r="L1500" s="4"/>
      <c r="M1500" s="4"/>
      <c r="N1500" s="4"/>
      <c r="O1500" s="4"/>
      <c r="P1500" s="4"/>
      <c r="Q1500" s="4"/>
      <c r="R1500" s="4"/>
      <c r="S1500" s="4"/>
      <c r="T1500" s="4"/>
    </row>
    <row r="1501">
      <c r="A1501" s="7" t="s">
        <v>1640</v>
      </c>
      <c r="B1501" s="7" t="s">
        <v>1899</v>
      </c>
      <c r="C1501" s="7" t="s">
        <v>1901</v>
      </c>
      <c r="D1501" s="7" t="s">
        <v>1817</v>
      </c>
      <c r="E1501" s="7" t="s">
        <v>1811</v>
      </c>
      <c r="F1501" s="7" t="s">
        <v>1811</v>
      </c>
      <c r="G1501" s="7" t="s">
        <v>1827</v>
      </c>
      <c r="H1501" s="7" t="s">
        <v>2521</v>
      </c>
      <c r="I1501" s="7"/>
      <c r="J1501" s="7" t="s">
        <v>1811</v>
      </c>
      <c r="K1501" s="7"/>
      <c r="L1501" s="4"/>
      <c r="M1501" s="4"/>
      <c r="N1501" s="4"/>
      <c r="O1501" s="4"/>
      <c r="P1501" s="4"/>
      <c r="Q1501" s="4"/>
      <c r="R1501" s="4"/>
      <c r="S1501" s="4"/>
      <c r="T1501" s="4"/>
    </row>
    <row r="1502">
      <c r="A1502" s="7" t="s">
        <v>1641</v>
      </c>
      <c r="B1502" s="7" t="s">
        <v>1899</v>
      </c>
      <c r="C1502" s="7" t="s">
        <v>2266</v>
      </c>
      <c r="D1502" s="7" t="s">
        <v>1817</v>
      </c>
      <c r="E1502" s="7" t="s">
        <v>1817</v>
      </c>
      <c r="F1502" s="7" t="s">
        <v>1811</v>
      </c>
      <c r="G1502" s="7" t="s">
        <v>1823</v>
      </c>
      <c r="H1502" s="7" t="s">
        <v>2522</v>
      </c>
      <c r="I1502" s="7"/>
      <c r="J1502" s="7" t="s">
        <v>1811</v>
      </c>
      <c r="K1502" s="7"/>
      <c r="L1502" s="4"/>
      <c r="M1502" s="4"/>
      <c r="N1502" s="4"/>
      <c r="O1502" s="4"/>
      <c r="P1502" s="4"/>
      <c r="Q1502" s="4"/>
      <c r="R1502" s="4"/>
      <c r="S1502" s="4"/>
      <c r="T1502" s="4"/>
    </row>
    <row r="1503">
      <c r="A1503" s="7" t="s">
        <v>1642</v>
      </c>
      <c r="B1503" s="7" t="s">
        <v>1855</v>
      </c>
      <c r="C1503" s="7" t="s">
        <v>2009</v>
      </c>
      <c r="D1503" s="7" t="s">
        <v>1817</v>
      </c>
      <c r="E1503" s="7" t="s">
        <v>1817</v>
      </c>
      <c r="F1503" s="7" t="s">
        <v>1811</v>
      </c>
      <c r="G1503" s="7" t="s">
        <v>1823</v>
      </c>
      <c r="H1503" s="7" t="s">
        <v>2523</v>
      </c>
      <c r="I1503" s="7"/>
      <c r="J1503" s="7" t="s">
        <v>1811</v>
      </c>
      <c r="K1503" s="7"/>
      <c r="L1503" s="4"/>
      <c r="M1503" s="4"/>
      <c r="N1503" s="4"/>
      <c r="O1503" s="4"/>
      <c r="P1503" s="4"/>
      <c r="Q1503" s="4"/>
      <c r="R1503" s="4"/>
      <c r="S1503" s="4"/>
      <c r="T1503" s="4"/>
    </row>
    <row r="1504">
      <c r="A1504" s="7" t="s">
        <v>1643</v>
      </c>
      <c r="B1504" s="7" t="s">
        <v>1895</v>
      </c>
      <c r="C1504" s="7" t="s">
        <v>2075</v>
      </c>
      <c r="D1504" s="7" t="s">
        <v>1817</v>
      </c>
      <c r="E1504" s="7" t="s">
        <v>1817</v>
      </c>
      <c r="F1504" s="7" t="s">
        <v>1811</v>
      </c>
      <c r="G1504" s="7" t="s">
        <v>1823</v>
      </c>
      <c r="H1504" s="7" t="s">
        <v>2524</v>
      </c>
      <c r="I1504" s="7"/>
      <c r="J1504" s="7" t="s">
        <v>1811</v>
      </c>
      <c r="K1504" s="7"/>
      <c r="L1504" s="4"/>
      <c r="M1504" s="4"/>
      <c r="N1504" s="4"/>
      <c r="O1504" s="4"/>
      <c r="P1504" s="4"/>
      <c r="Q1504" s="4"/>
      <c r="R1504" s="4"/>
      <c r="S1504" s="4"/>
      <c r="T1504" s="4"/>
    </row>
    <row r="1505">
      <c r="A1505" s="7" t="s">
        <v>1644</v>
      </c>
      <c r="B1505" s="7" t="s">
        <v>1893</v>
      </c>
      <c r="C1505" s="7" t="s">
        <v>1914</v>
      </c>
      <c r="D1505" s="7" t="s">
        <v>1817</v>
      </c>
      <c r="E1505" s="7" t="s">
        <v>1817</v>
      </c>
      <c r="F1505" s="7" t="s">
        <v>1811</v>
      </c>
      <c r="G1505" s="7" t="s">
        <v>1823</v>
      </c>
      <c r="H1505" s="7" t="s">
        <v>2525</v>
      </c>
      <c r="I1505" s="7"/>
      <c r="J1505" s="7" t="s">
        <v>1811</v>
      </c>
      <c r="K1505" s="7"/>
      <c r="L1505" s="4"/>
      <c r="M1505" s="4"/>
      <c r="N1505" s="4"/>
      <c r="O1505" s="4"/>
      <c r="P1505" s="4"/>
      <c r="Q1505" s="4"/>
      <c r="R1505" s="4"/>
      <c r="S1505" s="4"/>
      <c r="T1505" s="4"/>
    </row>
    <row r="1506">
      <c r="A1506" s="7" t="s">
        <v>1645</v>
      </c>
      <c r="B1506" s="7" t="s">
        <v>1893</v>
      </c>
      <c r="C1506" s="7" t="s">
        <v>1914</v>
      </c>
      <c r="D1506" s="7" t="s">
        <v>1817</v>
      </c>
      <c r="E1506" s="7" t="s">
        <v>1817</v>
      </c>
      <c r="F1506" s="7" t="s">
        <v>1811</v>
      </c>
      <c r="G1506" s="7" t="s">
        <v>1823</v>
      </c>
      <c r="H1506" s="7" t="s">
        <v>2525</v>
      </c>
      <c r="I1506" s="7"/>
      <c r="J1506" s="7" t="s">
        <v>1811</v>
      </c>
      <c r="K1506" s="7"/>
      <c r="L1506" s="4"/>
      <c r="M1506" s="4"/>
      <c r="N1506" s="4"/>
      <c r="O1506" s="4"/>
      <c r="P1506" s="4"/>
      <c r="Q1506" s="4"/>
      <c r="R1506" s="4"/>
      <c r="S1506" s="4"/>
      <c r="T1506" s="4"/>
    </row>
    <row r="1507">
      <c r="A1507" s="7" t="s">
        <v>1646</v>
      </c>
      <c r="B1507" s="7" t="s">
        <v>1880</v>
      </c>
      <c r="C1507" s="7" t="s">
        <v>1924</v>
      </c>
      <c r="D1507" s="7" t="s">
        <v>1817</v>
      </c>
      <c r="E1507" s="7" t="s">
        <v>1817</v>
      </c>
      <c r="F1507" s="7" t="s">
        <v>1811</v>
      </c>
      <c r="G1507" s="7" t="s">
        <v>1823</v>
      </c>
      <c r="H1507" s="7" t="s">
        <v>2526</v>
      </c>
      <c r="I1507" s="7"/>
      <c r="J1507" s="7" t="s">
        <v>1811</v>
      </c>
      <c r="K1507" s="7"/>
      <c r="L1507" s="4"/>
      <c r="M1507" s="4"/>
      <c r="N1507" s="4"/>
      <c r="O1507" s="4"/>
      <c r="P1507" s="4"/>
      <c r="Q1507" s="4"/>
      <c r="R1507" s="4"/>
      <c r="S1507" s="4"/>
      <c r="T1507" s="4"/>
    </row>
    <row r="1508">
      <c r="A1508" s="7" t="s">
        <v>1647</v>
      </c>
      <c r="B1508" s="7" t="s">
        <v>1899</v>
      </c>
      <c r="C1508" s="7" t="s">
        <v>1929</v>
      </c>
      <c r="D1508" s="7" t="s">
        <v>1817</v>
      </c>
      <c r="E1508" s="7" t="s">
        <v>1817</v>
      </c>
      <c r="F1508" s="7" t="s">
        <v>1811</v>
      </c>
      <c r="G1508" s="7" t="s">
        <v>1823</v>
      </c>
      <c r="H1508" s="7" t="s">
        <v>2527</v>
      </c>
      <c r="I1508" s="7"/>
      <c r="J1508" s="7" t="s">
        <v>1811</v>
      </c>
      <c r="K1508" s="7"/>
      <c r="L1508" s="4"/>
      <c r="M1508" s="4"/>
      <c r="N1508" s="4"/>
      <c r="O1508" s="4"/>
      <c r="P1508" s="4"/>
      <c r="Q1508" s="4"/>
      <c r="R1508" s="4"/>
      <c r="S1508" s="4"/>
      <c r="T1508" s="4"/>
    </row>
    <row r="1509">
      <c r="A1509" s="7" t="s">
        <v>1648</v>
      </c>
      <c r="B1509" s="7" t="s">
        <v>1809</v>
      </c>
      <c r="C1509" s="7" t="s">
        <v>1810</v>
      </c>
      <c r="D1509" s="7" t="s">
        <v>1817</v>
      </c>
      <c r="E1509" s="7" t="s">
        <v>1817</v>
      </c>
      <c r="F1509" s="7" t="s">
        <v>1811</v>
      </c>
      <c r="G1509" s="7" t="s">
        <v>1823</v>
      </c>
      <c r="H1509" s="7" t="s">
        <v>2528</v>
      </c>
      <c r="I1509" s="7"/>
      <c r="J1509" s="7" t="s">
        <v>1811</v>
      </c>
      <c r="K1509" s="7"/>
      <c r="L1509" s="4"/>
      <c r="M1509" s="4"/>
      <c r="N1509" s="4"/>
      <c r="O1509" s="4"/>
      <c r="P1509" s="4"/>
      <c r="Q1509" s="4"/>
      <c r="R1509" s="4"/>
      <c r="S1509" s="4"/>
      <c r="T1509" s="4"/>
    </row>
    <row r="1510">
      <c r="A1510" s="7" t="s">
        <v>1649</v>
      </c>
      <c r="B1510" s="7" t="s">
        <v>1884</v>
      </c>
      <c r="C1510" s="7" t="s">
        <v>2101</v>
      </c>
      <c r="D1510" s="7" t="s">
        <v>1817</v>
      </c>
      <c r="E1510" s="7" t="s">
        <v>1811</v>
      </c>
      <c r="F1510" s="7" t="s">
        <v>1811</v>
      </c>
      <c r="G1510" s="7" t="s">
        <v>1827</v>
      </c>
      <c r="H1510" s="7" t="s">
        <v>2529</v>
      </c>
      <c r="I1510" s="7"/>
      <c r="J1510" s="7" t="s">
        <v>1811</v>
      </c>
      <c r="K1510" s="7"/>
      <c r="L1510" s="4"/>
      <c r="M1510" s="4"/>
      <c r="N1510" s="4"/>
      <c r="O1510" s="4"/>
      <c r="P1510" s="4"/>
      <c r="Q1510" s="4"/>
      <c r="R1510" s="4"/>
      <c r="S1510" s="4"/>
      <c r="T1510" s="4"/>
    </row>
    <row r="1511">
      <c r="A1511" s="7" t="s">
        <v>1650</v>
      </c>
      <c r="B1511" s="7" t="s">
        <v>1865</v>
      </c>
      <c r="C1511" s="7" t="s">
        <v>1867</v>
      </c>
      <c r="D1511" s="7" t="s">
        <v>1817</v>
      </c>
      <c r="E1511" s="7" t="s">
        <v>1811</v>
      </c>
      <c r="F1511" s="7" t="s">
        <v>1811</v>
      </c>
      <c r="G1511" s="7" t="s">
        <v>1827</v>
      </c>
      <c r="H1511" s="7" t="s">
        <v>2529</v>
      </c>
      <c r="I1511" s="7"/>
      <c r="J1511" s="7" t="s">
        <v>1811</v>
      </c>
      <c r="K1511" s="7"/>
      <c r="L1511" s="4"/>
      <c r="M1511" s="4"/>
      <c r="N1511" s="4"/>
      <c r="O1511" s="4"/>
      <c r="P1511" s="4"/>
      <c r="Q1511" s="4"/>
      <c r="R1511" s="4"/>
      <c r="S1511" s="4"/>
      <c r="T1511" s="4"/>
    </row>
    <row r="1512">
      <c r="A1512" s="7" t="s">
        <v>1651</v>
      </c>
      <c r="B1512" s="7" t="s">
        <v>1870</v>
      </c>
      <c r="C1512" s="7" t="s">
        <v>1890</v>
      </c>
      <c r="D1512" s="7" t="s">
        <v>1817</v>
      </c>
      <c r="E1512" s="7" t="s">
        <v>1811</v>
      </c>
      <c r="F1512" s="7" t="s">
        <v>1811</v>
      </c>
      <c r="G1512" s="7" t="s">
        <v>1827</v>
      </c>
      <c r="H1512" s="7" t="s">
        <v>2529</v>
      </c>
      <c r="I1512" s="7"/>
      <c r="J1512" s="7" t="s">
        <v>1811</v>
      </c>
      <c r="K1512" s="7"/>
      <c r="L1512" s="4"/>
      <c r="M1512" s="4"/>
      <c r="N1512" s="4"/>
      <c r="O1512" s="4"/>
      <c r="P1512" s="4"/>
      <c r="Q1512" s="4"/>
      <c r="R1512" s="4"/>
      <c r="S1512" s="4"/>
      <c r="T1512" s="4"/>
    </row>
    <row r="1513">
      <c r="A1513" s="7" t="s">
        <v>1652</v>
      </c>
      <c r="B1513" s="7" t="s">
        <v>1870</v>
      </c>
      <c r="C1513" s="7" t="s">
        <v>1890</v>
      </c>
      <c r="D1513" s="7" t="s">
        <v>1817</v>
      </c>
      <c r="E1513" s="7" t="s">
        <v>1811</v>
      </c>
      <c r="F1513" s="7" t="s">
        <v>1811</v>
      </c>
      <c r="G1513" s="7" t="s">
        <v>1827</v>
      </c>
      <c r="H1513" s="7" t="s">
        <v>2529</v>
      </c>
      <c r="I1513" s="7"/>
      <c r="J1513" s="7" t="s">
        <v>1811</v>
      </c>
      <c r="K1513" s="7"/>
      <c r="L1513" s="4"/>
      <c r="M1513" s="4"/>
      <c r="N1513" s="4"/>
      <c r="O1513" s="4"/>
      <c r="P1513" s="4"/>
      <c r="Q1513" s="4"/>
      <c r="R1513" s="4"/>
      <c r="S1513" s="4"/>
      <c r="T1513" s="4"/>
    </row>
    <row r="1514">
      <c r="A1514" s="7" t="s">
        <v>1653</v>
      </c>
      <c r="B1514" s="7" t="s">
        <v>1891</v>
      </c>
      <c r="C1514" s="7" t="s">
        <v>1892</v>
      </c>
      <c r="D1514" s="7" t="s">
        <v>1817</v>
      </c>
      <c r="E1514" s="7" t="s">
        <v>1811</v>
      </c>
      <c r="F1514" s="7" t="s">
        <v>1811</v>
      </c>
      <c r="G1514" s="7" t="s">
        <v>1827</v>
      </c>
      <c r="H1514" s="7" t="s">
        <v>2529</v>
      </c>
      <c r="I1514" s="7"/>
      <c r="J1514" s="7" t="s">
        <v>1811</v>
      </c>
      <c r="K1514" s="7"/>
      <c r="L1514" s="4"/>
      <c r="M1514" s="4"/>
      <c r="N1514" s="4"/>
      <c r="O1514" s="4"/>
      <c r="P1514" s="4"/>
      <c r="Q1514" s="4"/>
      <c r="R1514" s="4"/>
      <c r="S1514" s="4"/>
      <c r="T1514" s="4"/>
    </row>
    <row r="1515">
      <c r="A1515" s="7" t="s">
        <v>1654</v>
      </c>
      <c r="B1515" s="7" t="s">
        <v>1893</v>
      </c>
      <c r="C1515" s="7" t="s">
        <v>1894</v>
      </c>
      <c r="D1515" s="7" t="s">
        <v>1817</v>
      </c>
      <c r="E1515" s="7" t="s">
        <v>1811</v>
      </c>
      <c r="F1515" s="7" t="s">
        <v>1811</v>
      </c>
      <c r="G1515" s="7" t="s">
        <v>1827</v>
      </c>
      <c r="H1515" s="7" t="s">
        <v>2529</v>
      </c>
      <c r="I1515" s="7"/>
      <c r="J1515" s="7" t="s">
        <v>1811</v>
      </c>
      <c r="K1515" s="7"/>
      <c r="L1515" s="4"/>
      <c r="M1515" s="4"/>
      <c r="N1515" s="4"/>
      <c r="O1515" s="4"/>
      <c r="P1515" s="4"/>
      <c r="Q1515" s="4"/>
      <c r="R1515" s="4"/>
      <c r="S1515" s="4"/>
      <c r="T1515" s="4"/>
    </row>
    <row r="1516">
      <c r="A1516" s="7" t="s">
        <v>1655</v>
      </c>
      <c r="B1516" s="7" t="s">
        <v>1852</v>
      </c>
      <c r="C1516" s="7" t="s">
        <v>1853</v>
      </c>
      <c r="D1516" s="7" t="s">
        <v>1817</v>
      </c>
      <c r="E1516" s="7" t="s">
        <v>1811</v>
      </c>
      <c r="F1516" s="7" t="s">
        <v>1811</v>
      </c>
      <c r="G1516" s="7" t="s">
        <v>1827</v>
      </c>
      <c r="H1516" s="7" t="s">
        <v>2529</v>
      </c>
      <c r="I1516" s="7"/>
      <c r="J1516" s="7" t="s">
        <v>1811</v>
      </c>
      <c r="K1516" s="7"/>
      <c r="L1516" s="4"/>
      <c r="M1516" s="4"/>
      <c r="N1516" s="4"/>
      <c r="O1516" s="4"/>
      <c r="P1516" s="4"/>
      <c r="Q1516" s="4"/>
      <c r="R1516" s="4"/>
      <c r="S1516" s="4"/>
      <c r="T1516" s="4"/>
    </row>
    <row r="1517">
      <c r="A1517" s="7" t="s">
        <v>1656</v>
      </c>
      <c r="B1517" s="7" t="s">
        <v>1882</v>
      </c>
      <c r="C1517" s="7" t="s">
        <v>1897</v>
      </c>
      <c r="D1517" s="7" t="s">
        <v>1817</v>
      </c>
      <c r="E1517" s="7" t="s">
        <v>1811</v>
      </c>
      <c r="F1517" s="7" t="s">
        <v>1811</v>
      </c>
      <c r="G1517" s="7" t="s">
        <v>1827</v>
      </c>
      <c r="H1517" s="7" t="s">
        <v>2529</v>
      </c>
      <c r="I1517" s="7"/>
      <c r="J1517" s="7" t="s">
        <v>1811</v>
      </c>
      <c r="K1517" s="7"/>
      <c r="L1517" s="4"/>
      <c r="M1517" s="4"/>
      <c r="N1517" s="4"/>
      <c r="O1517" s="4"/>
      <c r="P1517" s="4"/>
      <c r="Q1517" s="4"/>
      <c r="R1517" s="4"/>
      <c r="S1517" s="4"/>
      <c r="T1517" s="4"/>
    </row>
    <row r="1518">
      <c r="A1518" s="7" t="s">
        <v>1657</v>
      </c>
      <c r="B1518" s="7" t="s">
        <v>1809</v>
      </c>
      <c r="C1518" s="7" t="s">
        <v>1898</v>
      </c>
      <c r="D1518" s="7" t="s">
        <v>1817</v>
      </c>
      <c r="E1518" s="7" t="s">
        <v>1811</v>
      </c>
      <c r="F1518" s="7" t="s">
        <v>1811</v>
      </c>
      <c r="G1518" s="7" t="s">
        <v>1827</v>
      </c>
      <c r="H1518" s="7" t="s">
        <v>2529</v>
      </c>
      <c r="I1518" s="7"/>
      <c r="J1518" s="7" t="s">
        <v>1811</v>
      </c>
      <c r="K1518" s="7"/>
      <c r="L1518" s="4"/>
      <c r="M1518" s="4"/>
      <c r="N1518" s="4"/>
      <c r="O1518" s="4"/>
      <c r="P1518" s="4"/>
      <c r="Q1518" s="4"/>
      <c r="R1518" s="4"/>
      <c r="S1518" s="4"/>
      <c r="T1518" s="4"/>
    </row>
    <row r="1519">
      <c r="A1519" s="7" t="s">
        <v>1658</v>
      </c>
      <c r="B1519" s="7" t="s">
        <v>1899</v>
      </c>
      <c r="C1519" s="7" t="s">
        <v>2530</v>
      </c>
      <c r="D1519" s="7" t="s">
        <v>1817</v>
      </c>
      <c r="E1519" s="7" t="s">
        <v>1811</v>
      </c>
      <c r="F1519" s="7" t="s">
        <v>1811</v>
      </c>
      <c r="G1519" s="7" t="s">
        <v>1827</v>
      </c>
      <c r="H1519" s="7" t="s">
        <v>2529</v>
      </c>
      <c r="I1519" s="7"/>
      <c r="J1519" s="7" t="s">
        <v>1811</v>
      </c>
      <c r="K1519" s="7"/>
      <c r="L1519" s="4"/>
      <c r="M1519" s="4"/>
      <c r="N1519" s="4"/>
      <c r="O1519" s="4"/>
      <c r="P1519" s="4"/>
      <c r="Q1519" s="4"/>
      <c r="R1519" s="4"/>
      <c r="S1519" s="4"/>
      <c r="T1519" s="4"/>
    </row>
    <row r="1520">
      <c r="A1520" s="7" t="s">
        <v>1659</v>
      </c>
      <c r="B1520" s="7" t="s">
        <v>1899</v>
      </c>
      <c r="C1520" s="7" t="s">
        <v>2530</v>
      </c>
      <c r="D1520" s="7" t="s">
        <v>1817</v>
      </c>
      <c r="E1520" s="7" t="s">
        <v>1811</v>
      </c>
      <c r="F1520" s="7" t="s">
        <v>1811</v>
      </c>
      <c r="G1520" s="7" t="s">
        <v>1827</v>
      </c>
      <c r="H1520" s="7" t="s">
        <v>2529</v>
      </c>
      <c r="I1520" s="7"/>
      <c r="J1520" s="7" t="s">
        <v>1811</v>
      </c>
      <c r="K1520" s="7"/>
      <c r="L1520" s="4"/>
      <c r="M1520" s="4"/>
      <c r="N1520" s="4"/>
      <c r="O1520" s="4"/>
      <c r="P1520" s="4"/>
      <c r="Q1520" s="4"/>
      <c r="R1520" s="4"/>
      <c r="S1520" s="4"/>
      <c r="T1520" s="4"/>
    </row>
    <row r="1521">
      <c r="A1521" s="7" t="s">
        <v>1660</v>
      </c>
      <c r="B1521" s="7" t="s">
        <v>1899</v>
      </c>
      <c r="C1521" s="7" t="s">
        <v>2530</v>
      </c>
      <c r="D1521" s="7" t="s">
        <v>1817</v>
      </c>
      <c r="E1521" s="7" t="s">
        <v>1811</v>
      </c>
      <c r="F1521" s="7" t="s">
        <v>1811</v>
      </c>
      <c r="G1521" s="7" t="s">
        <v>1827</v>
      </c>
      <c r="H1521" s="7" t="s">
        <v>2529</v>
      </c>
      <c r="I1521" s="7"/>
      <c r="J1521" s="7" t="s">
        <v>1811</v>
      </c>
      <c r="K1521" s="7"/>
      <c r="L1521" s="4"/>
      <c r="M1521" s="4"/>
      <c r="N1521" s="4"/>
      <c r="O1521" s="4"/>
      <c r="P1521" s="4"/>
      <c r="Q1521" s="4"/>
      <c r="R1521" s="4"/>
      <c r="S1521" s="4"/>
      <c r="T1521" s="4"/>
    </row>
    <row r="1522">
      <c r="A1522" s="7" t="s">
        <v>1661</v>
      </c>
      <c r="B1522" s="7" t="s">
        <v>1899</v>
      </c>
      <c r="C1522" s="7" t="s">
        <v>1901</v>
      </c>
      <c r="D1522" s="7" t="s">
        <v>1817</v>
      </c>
      <c r="E1522" s="7" t="s">
        <v>1811</v>
      </c>
      <c r="F1522" s="7" t="s">
        <v>1811</v>
      </c>
      <c r="G1522" s="7" t="s">
        <v>1827</v>
      </c>
      <c r="H1522" s="7" t="s">
        <v>2529</v>
      </c>
      <c r="I1522" s="7"/>
      <c r="J1522" s="7" t="s">
        <v>1811</v>
      </c>
      <c r="K1522" s="7"/>
      <c r="L1522" s="4"/>
      <c r="M1522" s="4"/>
      <c r="N1522" s="4"/>
      <c r="O1522" s="4"/>
      <c r="P1522" s="4"/>
      <c r="Q1522" s="4"/>
      <c r="R1522" s="4"/>
      <c r="S1522" s="4"/>
      <c r="T1522" s="4"/>
    </row>
    <row r="1523">
      <c r="A1523" s="7" t="s">
        <v>1662</v>
      </c>
      <c r="B1523" s="7" t="s">
        <v>1809</v>
      </c>
      <c r="C1523" s="7" t="s">
        <v>1898</v>
      </c>
      <c r="D1523" s="7" t="s">
        <v>1817</v>
      </c>
      <c r="E1523" s="7" t="s">
        <v>1811</v>
      </c>
      <c r="F1523" s="7" t="s">
        <v>1811</v>
      </c>
      <c r="G1523" s="7" t="s">
        <v>1827</v>
      </c>
      <c r="H1523" s="7" t="s">
        <v>2529</v>
      </c>
      <c r="I1523" s="7"/>
      <c r="J1523" s="7" t="s">
        <v>1811</v>
      </c>
      <c r="K1523" s="7"/>
      <c r="L1523" s="4"/>
      <c r="M1523" s="4"/>
      <c r="N1523" s="4"/>
      <c r="O1523" s="4"/>
      <c r="P1523" s="4"/>
      <c r="Q1523" s="4"/>
      <c r="R1523" s="4"/>
      <c r="S1523" s="4"/>
      <c r="T1523" s="4"/>
    </row>
    <row r="1524">
      <c r="A1524" s="7" t="s">
        <v>1663</v>
      </c>
      <c r="B1524" s="7" t="s">
        <v>1886</v>
      </c>
      <c r="C1524" s="7" t="s">
        <v>2531</v>
      </c>
      <c r="D1524" s="7" t="s">
        <v>1817</v>
      </c>
      <c r="E1524" s="7" t="s">
        <v>1811</v>
      </c>
      <c r="F1524" s="7" t="s">
        <v>1811</v>
      </c>
      <c r="G1524" s="7" t="s">
        <v>1827</v>
      </c>
      <c r="H1524" s="7" t="s">
        <v>2529</v>
      </c>
      <c r="I1524" s="7"/>
      <c r="J1524" s="7" t="s">
        <v>1811</v>
      </c>
      <c r="K1524" s="7"/>
      <c r="L1524" s="4"/>
      <c r="M1524" s="4"/>
      <c r="N1524" s="4"/>
      <c r="O1524" s="4"/>
      <c r="P1524" s="4"/>
      <c r="Q1524" s="4"/>
      <c r="R1524" s="4"/>
      <c r="S1524" s="4"/>
      <c r="T1524" s="4"/>
    </row>
    <row r="1525">
      <c r="A1525" s="7" t="s">
        <v>1664</v>
      </c>
      <c r="B1525" s="7" t="s">
        <v>1886</v>
      </c>
      <c r="C1525" s="7" t="s">
        <v>2531</v>
      </c>
      <c r="D1525" s="7" t="s">
        <v>1817</v>
      </c>
      <c r="E1525" s="7" t="s">
        <v>1811</v>
      </c>
      <c r="F1525" s="7" t="s">
        <v>1811</v>
      </c>
      <c r="G1525" s="7" t="s">
        <v>1827</v>
      </c>
      <c r="H1525" s="7" t="s">
        <v>2529</v>
      </c>
      <c r="I1525" s="7"/>
      <c r="J1525" s="7" t="s">
        <v>1811</v>
      </c>
      <c r="K1525" s="7"/>
      <c r="L1525" s="4"/>
      <c r="M1525" s="4"/>
      <c r="N1525" s="4"/>
      <c r="O1525" s="4"/>
      <c r="P1525" s="4"/>
      <c r="Q1525" s="4"/>
      <c r="R1525" s="4"/>
      <c r="S1525" s="4"/>
      <c r="T1525" s="4"/>
    </row>
    <row r="1526">
      <c r="A1526" s="7" t="s">
        <v>1665</v>
      </c>
      <c r="B1526" s="7" t="s">
        <v>1886</v>
      </c>
      <c r="C1526" s="7" t="s">
        <v>2531</v>
      </c>
      <c r="D1526" s="7" t="s">
        <v>1817</v>
      </c>
      <c r="E1526" s="7" t="s">
        <v>1811</v>
      </c>
      <c r="F1526" s="7" t="s">
        <v>1811</v>
      </c>
      <c r="G1526" s="7" t="s">
        <v>1827</v>
      </c>
      <c r="H1526" s="7" t="s">
        <v>2529</v>
      </c>
      <c r="I1526" s="7"/>
      <c r="J1526" s="7" t="s">
        <v>1811</v>
      </c>
      <c r="K1526" s="7"/>
      <c r="L1526" s="4"/>
      <c r="M1526" s="4"/>
      <c r="N1526" s="4"/>
      <c r="O1526" s="4"/>
      <c r="P1526" s="4"/>
      <c r="Q1526" s="4"/>
      <c r="R1526" s="4"/>
      <c r="S1526" s="4"/>
      <c r="T1526" s="4"/>
    </row>
    <row r="1527">
      <c r="A1527" s="7" t="s">
        <v>1666</v>
      </c>
      <c r="B1527" s="7" t="s">
        <v>1886</v>
      </c>
      <c r="C1527" s="7" t="s">
        <v>2531</v>
      </c>
      <c r="D1527" s="7" t="s">
        <v>1817</v>
      </c>
      <c r="E1527" s="7" t="s">
        <v>1811</v>
      </c>
      <c r="F1527" s="7" t="s">
        <v>1811</v>
      </c>
      <c r="G1527" s="7" t="s">
        <v>1827</v>
      </c>
      <c r="H1527" s="7" t="s">
        <v>2529</v>
      </c>
      <c r="I1527" s="7"/>
      <c r="J1527" s="7" t="s">
        <v>1811</v>
      </c>
      <c r="K1527" s="7"/>
      <c r="L1527" s="4"/>
      <c r="M1527" s="4"/>
      <c r="N1527" s="4"/>
      <c r="O1527" s="4"/>
      <c r="P1527" s="4"/>
      <c r="Q1527" s="4"/>
      <c r="R1527" s="4"/>
      <c r="S1527" s="4"/>
      <c r="T1527" s="4"/>
    </row>
    <row r="1528">
      <c r="A1528" s="7" t="s">
        <v>1667</v>
      </c>
      <c r="B1528" s="7" t="s">
        <v>1809</v>
      </c>
      <c r="C1528" s="7" t="s">
        <v>1834</v>
      </c>
      <c r="D1528" s="7" t="s">
        <v>1817</v>
      </c>
      <c r="E1528" s="7" t="s">
        <v>1817</v>
      </c>
      <c r="F1528" s="7" t="s">
        <v>1811</v>
      </c>
      <c r="G1528" s="7" t="s">
        <v>1823</v>
      </c>
      <c r="H1528" s="7" t="s">
        <v>2532</v>
      </c>
      <c r="I1528" s="7"/>
      <c r="J1528" s="7" t="s">
        <v>1811</v>
      </c>
      <c r="K1528" s="7"/>
      <c r="L1528" s="4"/>
      <c r="M1528" s="4"/>
      <c r="N1528" s="4"/>
      <c r="O1528" s="4"/>
      <c r="P1528" s="4"/>
      <c r="Q1528" s="4"/>
      <c r="R1528" s="4"/>
      <c r="S1528" s="4"/>
      <c r="T1528" s="4"/>
    </row>
    <row r="1529">
      <c r="A1529" s="7" t="s">
        <v>1668</v>
      </c>
      <c r="B1529" s="7" t="s">
        <v>1863</v>
      </c>
      <c r="C1529" s="7" t="s">
        <v>1918</v>
      </c>
      <c r="D1529" s="7" t="s">
        <v>1817</v>
      </c>
      <c r="E1529" s="7" t="s">
        <v>1817</v>
      </c>
      <c r="F1529" s="7" t="s">
        <v>1811</v>
      </c>
      <c r="G1529" s="7" t="s">
        <v>1823</v>
      </c>
      <c r="H1529" s="7" t="s">
        <v>2533</v>
      </c>
      <c r="I1529" s="7"/>
      <c r="J1529" s="7" t="s">
        <v>1811</v>
      </c>
      <c r="K1529" s="7"/>
      <c r="L1529" s="4"/>
      <c r="M1529" s="4"/>
      <c r="N1529" s="4"/>
      <c r="O1529" s="4"/>
      <c r="P1529" s="4"/>
      <c r="Q1529" s="4"/>
      <c r="R1529" s="4"/>
      <c r="S1529" s="4"/>
      <c r="T1529" s="4"/>
    </row>
    <row r="1530">
      <c r="A1530" s="7" t="s">
        <v>1669</v>
      </c>
      <c r="B1530" s="7" t="s">
        <v>1870</v>
      </c>
      <c r="C1530" s="7" t="s">
        <v>1871</v>
      </c>
      <c r="D1530" s="7" t="s">
        <v>1817</v>
      </c>
      <c r="E1530" s="7" t="s">
        <v>1817</v>
      </c>
      <c r="F1530" s="7" t="s">
        <v>1811</v>
      </c>
      <c r="G1530" s="7" t="s">
        <v>1823</v>
      </c>
      <c r="H1530" s="7" t="s">
        <v>2533</v>
      </c>
      <c r="I1530" s="7"/>
      <c r="J1530" s="7" t="s">
        <v>1811</v>
      </c>
      <c r="K1530" s="7"/>
      <c r="L1530" s="4"/>
      <c r="M1530" s="4"/>
      <c r="N1530" s="4"/>
      <c r="O1530" s="4"/>
      <c r="P1530" s="4"/>
      <c r="Q1530" s="4"/>
      <c r="R1530" s="4"/>
      <c r="S1530" s="4"/>
      <c r="T1530" s="4"/>
    </row>
    <row r="1531">
      <c r="A1531" s="7" t="s">
        <v>1670</v>
      </c>
      <c r="B1531" s="7" t="s">
        <v>1899</v>
      </c>
      <c r="C1531" s="7" t="s">
        <v>1929</v>
      </c>
      <c r="D1531" s="7" t="s">
        <v>1817</v>
      </c>
      <c r="E1531" s="7" t="s">
        <v>1817</v>
      </c>
      <c r="F1531" s="7" t="s">
        <v>1811</v>
      </c>
      <c r="G1531" s="7" t="s">
        <v>1823</v>
      </c>
      <c r="H1531" s="7" t="s">
        <v>2534</v>
      </c>
      <c r="I1531" s="7"/>
      <c r="J1531" s="7" t="s">
        <v>1811</v>
      </c>
      <c r="K1531" s="7"/>
      <c r="L1531" s="4"/>
      <c r="M1531" s="4"/>
      <c r="N1531" s="4"/>
      <c r="O1531" s="4"/>
      <c r="P1531" s="4"/>
      <c r="Q1531" s="4"/>
      <c r="R1531" s="4"/>
      <c r="S1531" s="4"/>
      <c r="T1531" s="4"/>
    </row>
    <row r="1532">
      <c r="A1532" s="7" t="s">
        <v>1671</v>
      </c>
      <c r="B1532" s="7" t="s">
        <v>1809</v>
      </c>
      <c r="C1532" s="7" t="s">
        <v>1834</v>
      </c>
      <c r="D1532" s="7" t="s">
        <v>1817</v>
      </c>
      <c r="E1532" s="7" t="s">
        <v>1817</v>
      </c>
      <c r="F1532" s="7" t="s">
        <v>1811</v>
      </c>
      <c r="G1532" s="7" t="s">
        <v>1823</v>
      </c>
      <c r="H1532" s="7" t="s">
        <v>2535</v>
      </c>
      <c r="I1532" s="7"/>
      <c r="J1532" s="7" t="s">
        <v>1811</v>
      </c>
      <c r="K1532" s="7"/>
      <c r="L1532" s="4"/>
      <c r="M1532" s="4"/>
      <c r="N1532" s="4"/>
      <c r="O1532" s="4"/>
      <c r="P1532" s="4"/>
      <c r="Q1532" s="4"/>
      <c r="R1532" s="4"/>
      <c r="S1532" s="4"/>
      <c r="T1532" s="4"/>
    </row>
    <row r="1533">
      <c r="A1533" s="7" t="s">
        <v>1672</v>
      </c>
      <c r="B1533" s="7" t="s">
        <v>1891</v>
      </c>
      <c r="C1533" s="7" t="s">
        <v>2536</v>
      </c>
      <c r="D1533" s="7" t="s">
        <v>1811</v>
      </c>
      <c r="E1533" s="7" t="s">
        <v>1811</v>
      </c>
      <c r="F1533" s="7" t="s">
        <v>1811</v>
      </c>
      <c r="G1533" s="7" t="s">
        <v>1818</v>
      </c>
      <c r="H1533" s="7" t="s">
        <v>2537</v>
      </c>
      <c r="I1533" s="7"/>
      <c r="J1533" s="7" t="s">
        <v>1811</v>
      </c>
      <c r="K1533" s="7"/>
      <c r="L1533" s="4"/>
      <c r="M1533" s="4"/>
      <c r="N1533" s="4"/>
      <c r="O1533" s="4"/>
      <c r="P1533" s="4"/>
      <c r="Q1533" s="4"/>
      <c r="R1533" s="4"/>
      <c r="S1533" s="4"/>
      <c r="T1533" s="4"/>
    </row>
    <row r="1534">
      <c r="A1534" s="7" t="s">
        <v>1673</v>
      </c>
      <c r="B1534" s="7" t="s">
        <v>1891</v>
      </c>
      <c r="C1534" s="7" t="s">
        <v>2536</v>
      </c>
      <c r="D1534" s="7" t="s">
        <v>1811</v>
      </c>
      <c r="E1534" s="7" t="s">
        <v>1811</v>
      </c>
      <c r="F1534" s="7" t="s">
        <v>1811</v>
      </c>
      <c r="G1534" s="7" t="s">
        <v>1818</v>
      </c>
      <c r="H1534" s="7" t="s">
        <v>2537</v>
      </c>
      <c r="I1534" s="7"/>
      <c r="J1534" s="7" t="s">
        <v>1811</v>
      </c>
      <c r="K1534" s="7"/>
      <c r="L1534" s="4"/>
      <c r="M1534" s="4"/>
      <c r="N1534" s="4"/>
      <c r="O1534" s="4"/>
      <c r="P1534" s="4"/>
      <c r="Q1534" s="4"/>
      <c r="R1534" s="4"/>
      <c r="S1534" s="4"/>
      <c r="T1534" s="4"/>
    </row>
    <row r="1535">
      <c r="A1535" s="7" t="s">
        <v>1674</v>
      </c>
      <c r="B1535" s="7" t="s">
        <v>1882</v>
      </c>
      <c r="C1535" s="7" t="s">
        <v>1883</v>
      </c>
      <c r="D1535" s="7" t="s">
        <v>1817</v>
      </c>
      <c r="E1535" s="7" t="s">
        <v>1811</v>
      </c>
      <c r="F1535" s="7" t="s">
        <v>1811</v>
      </c>
      <c r="G1535" s="7" t="s">
        <v>1812</v>
      </c>
      <c r="H1535" s="7" t="s">
        <v>2537</v>
      </c>
      <c r="I1535" s="7"/>
      <c r="J1535" s="7" t="s">
        <v>1811</v>
      </c>
      <c r="K1535" s="7"/>
      <c r="L1535" s="4"/>
      <c r="M1535" s="4"/>
      <c r="N1535" s="4"/>
      <c r="O1535" s="4"/>
      <c r="P1535" s="4"/>
      <c r="Q1535" s="4"/>
      <c r="R1535" s="4"/>
      <c r="S1535" s="4"/>
      <c r="T1535" s="4"/>
    </row>
    <row r="1536">
      <c r="A1536" s="7" t="s">
        <v>1675</v>
      </c>
      <c r="B1536" s="7" t="s">
        <v>1899</v>
      </c>
      <c r="C1536" s="7" t="s">
        <v>2031</v>
      </c>
      <c r="D1536" s="7" t="s">
        <v>1817</v>
      </c>
      <c r="E1536" s="7" t="s">
        <v>1817</v>
      </c>
      <c r="F1536" s="7" t="s">
        <v>1811</v>
      </c>
      <c r="G1536" s="7" t="s">
        <v>1823</v>
      </c>
      <c r="H1536" s="7" t="s">
        <v>2538</v>
      </c>
      <c r="I1536" s="7"/>
      <c r="J1536" s="7" t="s">
        <v>1811</v>
      </c>
      <c r="K1536" s="7"/>
      <c r="L1536" s="4"/>
      <c r="M1536" s="4"/>
      <c r="N1536" s="4"/>
      <c r="O1536" s="4"/>
      <c r="P1536" s="4"/>
      <c r="Q1536" s="4"/>
      <c r="R1536" s="4"/>
      <c r="S1536" s="4"/>
      <c r="T1536" s="4"/>
    </row>
    <row r="1537">
      <c r="A1537" s="7" t="s">
        <v>517</v>
      </c>
      <c r="B1537" s="7" t="s">
        <v>1852</v>
      </c>
      <c r="C1537" s="7" t="s">
        <v>2539</v>
      </c>
      <c r="D1537" s="7" t="s">
        <v>1811</v>
      </c>
      <c r="E1537" s="7" t="s">
        <v>1811</v>
      </c>
      <c r="F1537" s="7" t="s">
        <v>1811</v>
      </c>
      <c r="G1537" s="7" t="s">
        <v>1812</v>
      </c>
      <c r="H1537" s="7" t="s">
        <v>1860</v>
      </c>
      <c r="I1537" s="7" t="s">
        <v>1817</v>
      </c>
      <c r="J1537" s="7" t="s">
        <v>1811</v>
      </c>
      <c r="K1537" s="7"/>
      <c r="L1537" s="4"/>
      <c r="M1537" s="4"/>
      <c r="N1537" s="4"/>
      <c r="O1537" s="4"/>
      <c r="P1537" s="4"/>
      <c r="Q1537" s="4"/>
      <c r="R1537" s="4"/>
      <c r="S1537" s="4"/>
      <c r="T1537" s="4"/>
    </row>
    <row r="1538">
      <c r="A1538" s="7" t="s">
        <v>1676</v>
      </c>
      <c r="B1538" s="7" t="s">
        <v>1884</v>
      </c>
      <c r="C1538" s="7" t="s">
        <v>2101</v>
      </c>
      <c r="D1538" s="7" t="s">
        <v>1811</v>
      </c>
      <c r="E1538" s="7" t="s">
        <v>1811</v>
      </c>
      <c r="F1538" s="7" t="s">
        <v>1811</v>
      </c>
      <c r="G1538" s="7" t="s">
        <v>1818</v>
      </c>
      <c r="H1538" s="7" t="s">
        <v>2540</v>
      </c>
      <c r="I1538" s="7"/>
      <c r="J1538" s="7" t="s">
        <v>1811</v>
      </c>
      <c r="K1538" s="7"/>
      <c r="L1538" s="4"/>
      <c r="M1538" s="4"/>
      <c r="N1538" s="4"/>
      <c r="O1538" s="4"/>
      <c r="P1538" s="4"/>
      <c r="Q1538" s="4"/>
      <c r="R1538" s="4"/>
      <c r="S1538" s="4"/>
      <c r="T1538" s="4"/>
    </row>
    <row r="1539">
      <c r="A1539" s="7" t="s">
        <v>1677</v>
      </c>
      <c r="B1539" s="7" t="s">
        <v>1884</v>
      </c>
      <c r="C1539" s="7" t="s">
        <v>2101</v>
      </c>
      <c r="D1539" s="7" t="s">
        <v>1811</v>
      </c>
      <c r="E1539" s="7" t="s">
        <v>1811</v>
      </c>
      <c r="F1539" s="7" t="s">
        <v>1811</v>
      </c>
      <c r="G1539" s="7" t="s">
        <v>1818</v>
      </c>
      <c r="H1539" s="7" t="s">
        <v>2540</v>
      </c>
      <c r="I1539" s="7"/>
      <c r="J1539" s="7" t="s">
        <v>1811</v>
      </c>
      <c r="K1539" s="7"/>
      <c r="L1539" s="4"/>
      <c r="M1539" s="4"/>
      <c r="N1539" s="4"/>
      <c r="O1539" s="4"/>
      <c r="P1539" s="4"/>
      <c r="Q1539" s="4"/>
      <c r="R1539" s="4"/>
      <c r="S1539" s="4"/>
      <c r="T1539" s="4"/>
    </row>
    <row r="1540">
      <c r="A1540" s="7" t="s">
        <v>1678</v>
      </c>
      <c r="B1540" s="7" t="s">
        <v>1865</v>
      </c>
      <c r="C1540" s="7" t="s">
        <v>1866</v>
      </c>
      <c r="D1540" s="7" t="s">
        <v>1817</v>
      </c>
      <c r="E1540" s="7" t="s">
        <v>1811</v>
      </c>
      <c r="F1540" s="7" t="s">
        <v>1811</v>
      </c>
      <c r="G1540" s="7" t="s">
        <v>1812</v>
      </c>
      <c r="H1540" s="7" t="s">
        <v>2541</v>
      </c>
      <c r="I1540" s="7" t="s">
        <v>1814</v>
      </c>
      <c r="J1540" s="7" t="s">
        <v>1811</v>
      </c>
      <c r="K1540" s="7"/>
      <c r="L1540" s="4"/>
      <c r="M1540" s="4"/>
      <c r="N1540" s="4"/>
      <c r="O1540" s="4"/>
      <c r="P1540" s="4"/>
      <c r="Q1540" s="4"/>
      <c r="R1540" s="4"/>
      <c r="S1540" s="4"/>
      <c r="T1540" s="4"/>
    </row>
    <row r="1541">
      <c r="A1541" s="7" t="s">
        <v>1679</v>
      </c>
      <c r="B1541" s="7" t="s">
        <v>1865</v>
      </c>
      <c r="C1541" s="7" t="s">
        <v>1866</v>
      </c>
      <c r="D1541" s="7" t="s">
        <v>1811</v>
      </c>
      <c r="E1541" s="7" t="s">
        <v>1811</v>
      </c>
      <c r="F1541" s="7" t="s">
        <v>1811</v>
      </c>
      <c r="G1541" s="7" t="s">
        <v>1812</v>
      </c>
      <c r="H1541" s="7" t="s">
        <v>2542</v>
      </c>
      <c r="I1541" s="7" t="s">
        <v>1814</v>
      </c>
      <c r="J1541" s="7" t="s">
        <v>1811</v>
      </c>
      <c r="K1541" s="7"/>
      <c r="L1541" s="4"/>
      <c r="M1541" s="4"/>
      <c r="N1541" s="4"/>
      <c r="O1541" s="4"/>
      <c r="P1541" s="4"/>
      <c r="Q1541" s="4"/>
      <c r="R1541" s="4"/>
      <c r="S1541" s="4"/>
      <c r="T1541" s="4"/>
    </row>
    <row r="1542">
      <c r="A1542" s="7" t="s">
        <v>1680</v>
      </c>
      <c r="B1542" s="7" t="s">
        <v>1868</v>
      </c>
      <c r="C1542" s="7" t="s">
        <v>1912</v>
      </c>
      <c r="D1542" s="7" t="s">
        <v>1811</v>
      </c>
      <c r="E1542" s="7" t="s">
        <v>1811</v>
      </c>
      <c r="F1542" s="7" t="s">
        <v>1811</v>
      </c>
      <c r="G1542" s="7" t="s">
        <v>1818</v>
      </c>
      <c r="H1542" s="7" t="s">
        <v>2543</v>
      </c>
      <c r="I1542" s="7" t="s">
        <v>1817</v>
      </c>
      <c r="J1542" s="7" t="s">
        <v>1811</v>
      </c>
      <c r="K1542" s="7"/>
      <c r="L1542" s="4"/>
      <c r="M1542" s="4"/>
      <c r="N1542" s="4"/>
      <c r="O1542" s="4"/>
      <c r="P1542" s="4"/>
      <c r="Q1542" s="4"/>
      <c r="R1542" s="4"/>
      <c r="S1542" s="4"/>
      <c r="T1542" s="4"/>
    </row>
    <row r="1543">
      <c r="A1543" s="7" t="s">
        <v>1681</v>
      </c>
      <c r="B1543" s="7" t="s">
        <v>1868</v>
      </c>
      <c r="C1543" s="7" t="s">
        <v>2102</v>
      </c>
      <c r="D1543" s="7" t="s">
        <v>1817</v>
      </c>
      <c r="E1543" s="7" t="s">
        <v>1817</v>
      </c>
      <c r="F1543" s="7" t="s">
        <v>1811</v>
      </c>
      <c r="G1543" s="7" t="s">
        <v>1827</v>
      </c>
      <c r="H1543" s="7" t="s">
        <v>2544</v>
      </c>
      <c r="I1543" s="7"/>
      <c r="J1543" s="7" t="s">
        <v>1811</v>
      </c>
      <c r="K1543" s="7"/>
      <c r="L1543" s="4"/>
      <c r="M1543" s="4"/>
      <c r="N1543" s="4"/>
      <c r="O1543" s="4"/>
      <c r="P1543" s="4"/>
      <c r="Q1543" s="4"/>
      <c r="R1543" s="4"/>
      <c r="S1543" s="4"/>
      <c r="T1543" s="4"/>
    </row>
    <row r="1544">
      <c r="A1544" s="7" t="s">
        <v>1682</v>
      </c>
      <c r="B1544" s="7" t="s">
        <v>1868</v>
      </c>
      <c r="C1544" s="7" t="s">
        <v>1869</v>
      </c>
      <c r="D1544" s="7" t="s">
        <v>1817</v>
      </c>
      <c r="E1544" s="7" t="s">
        <v>1817</v>
      </c>
      <c r="F1544" s="7" t="s">
        <v>1811</v>
      </c>
      <c r="G1544" s="7" t="s">
        <v>1818</v>
      </c>
      <c r="H1544" s="7" t="s">
        <v>1860</v>
      </c>
      <c r="I1544" s="7" t="s">
        <v>1817</v>
      </c>
      <c r="J1544" s="7" t="s">
        <v>1811</v>
      </c>
      <c r="K1544" s="7"/>
      <c r="L1544" s="4"/>
      <c r="M1544" s="4"/>
      <c r="N1544" s="4"/>
      <c r="O1544" s="4"/>
      <c r="P1544" s="4"/>
      <c r="Q1544" s="4"/>
      <c r="R1544" s="4"/>
      <c r="S1544" s="4"/>
      <c r="T1544" s="4"/>
    </row>
    <row r="1545">
      <c r="A1545" s="7" t="s">
        <v>1683</v>
      </c>
      <c r="B1545" s="7" t="s">
        <v>1868</v>
      </c>
      <c r="C1545" s="7" t="s">
        <v>1869</v>
      </c>
      <c r="D1545" s="7" t="s">
        <v>1817</v>
      </c>
      <c r="E1545" s="7" t="s">
        <v>1817</v>
      </c>
      <c r="F1545" s="7" t="s">
        <v>1811</v>
      </c>
      <c r="G1545" s="7" t="s">
        <v>1818</v>
      </c>
      <c r="H1545" s="7" t="s">
        <v>1860</v>
      </c>
      <c r="I1545" s="7" t="s">
        <v>1817</v>
      </c>
      <c r="J1545" s="7" t="s">
        <v>1811</v>
      </c>
      <c r="K1545" s="7"/>
      <c r="L1545" s="4"/>
      <c r="M1545" s="4"/>
      <c r="N1545" s="4"/>
      <c r="O1545" s="4"/>
      <c r="P1545" s="4"/>
      <c r="Q1545" s="4"/>
      <c r="R1545" s="4"/>
      <c r="S1545" s="4"/>
      <c r="T1545" s="4"/>
    </row>
    <row r="1546">
      <c r="A1546" s="7" t="s">
        <v>1684</v>
      </c>
      <c r="B1546" s="7" t="s">
        <v>1868</v>
      </c>
      <c r="C1546" s="7" t="s">
        <v>1869</v>
      </c>
      <c r="D1546" s="7" t="s">
        <v>1811</v>
      </c>
      <c r="E1546" s="7" t="s">
        <v>1811</v>
      </c>
      <c r="F1546" s="7" t="s">
        <v>1811</v>
      </c>
      <c r="G1546" s="7" t="s">
        <v>1818</v>
      </c>
      <c r="H1546" s="7" t="s">
        <v>2545</v>
      </c>
      <c r="I1546" s="7" t="s">
        <v>1814</v>
      </c>
      <c r="J1546" s="7" t="s">
        <v>1811</v>
      </c>
      <c r="K1546" s="7"/>
      <c r="L1546" s="4"/>
      <c r="M1546" s="4"/>
      <c r="N1546" s="4"/>
      <c r="O1546" s="4"/>
      <c r="P1546" s="4"/>
      <c r="Q1546" s="4"/>
      <c r="R1546" s="4"/>
      <c r="S1546" s="4"/>
      <c r="T1546" s="4"/>
    </row>
    <row r="1547">
      <c r="A1547" s="7" t="s">
        <v>1685</v>
      </c>
      <c r="B1547" s="7" t="s">
        <v>1868</v>
      </c>
      <c r="C1547" s="7" t="s">
        <v>1869</v>
      </c>
      <c r="D1547" s="7" t="s">
        <v>1811</v>
      </c>
      <c r="E1547" s="7" t="s">
        <v>1811</v>
      </c>
      <c r="F1547" s="7" t="s">
        <v>1811</v>
      </c>
      <c r="G1547" s="7" t="s">
        <v>1818</v>
      </c>
      <c r="H1547" s="7" t="s">
        <v>1860</v>
      </c>
      <c r="I1547" s="7" t="s">
        <v>1817</v>
      </c>
      <c r="J1547" s="7" t="s">
        <v>1811</v>
      </c>
      <c r="K1547" s="7"/>
      <c r="L1547" s="4"/>
      <c r="M1547" s="4"/>
      <c r="N1547" s="4"/>
      <c r="O1547" s="4"/>
      <c r="P1547" s="4"/>
      <c r="Q1547" s="4"/>
      <c r="R1547" s="4"/>
      <c r="S1547" s="4"/>
      <c r="T1547" s="4"/>
    </row>
    <row r="1548">
      <c r="A1548" s="7" t="s">
        <v>1686</v>
      </c>
      <c r="B1548" s="7" t="s">
        <v>1868</v>
      </c>
      <c r="C1548" s="7" t="s">
        <v>1869</v>
      </c>
      <c r="D1548" s="7" t="s">
        <v>1811</v>
      </c>
      <c r="E1548" s="7" t="s">
        <v>1811</v>
      </c>
      <c r="F1548" s="7" t="s">
        <v>1811</v>
      </c>
      <c r="G1548" s="7" t="s">
        <v>1818</v>
      </c>
      <c r="H1548" s="7" t="s">
        <v>1860</v>
      </c>
      <c r="I1548" s="7" t="s">
        <v>1817</v>
      </c>
      <c r="J1548" s="7" t="s">
        <v>1811</v>
      </c>
      <c r="K1548" s="7"/>
      <c r="L1548" s="4"/>
      <c r="M1548" s="4"/>
      <c r="N1548" s="4"/>
      <c r="O1548" s="4"/>
      <c r="P1548" s="4"/>
      <c r="Q1548" s="4"/>
      <c r="R1548" s="4"/>
      <c r="S1548" s="4"/>
      <c r="T1548" s="4"/>
    </row>
    <row r="1549">
      <c r="A1549" s="7" t="s">
        <v>1687</v>
      </c>
      <c r="B1549" s="7" t="s">
        <v>1868</v>
      </c>
      <c r="C1549" s="7" t="s">
        <v>1869</v>
      </c>
      <c r="D1549" s="7" t="s">
        <v>1811</v>
      </c>
      <c r="E1549" s="7" t="s">
        <v>1811</v>
      </c>
      <c r="F1549" s="7" t="s">
        <v>1811</v>
      </c>
      <c r="G1549" s="7" t="s">
        <v>1818</v>
      </c>
      <c r="H1549" s="7" t="s">
        <v>1860</v>
      </c>
      <c r="I1549" s="7" t="s">
        <v>1817</v>
      </c>
      <c r="J1549" s="7" t="s">
        <v>1811</v>
      </c>
      <c r="K1549" s="7"/>
      <c r="L1549" s="4"/>
      <c r="M1549" s="4"/>
      <c r="N1549" s="4"/>
      <c r="O1549" s="4"/>
      <c r="P1549" s="4"/>
      <c r="Q1549" s="4"/>
      <c r="R1549" s="4"/>
      <c r="S1549" s="4"/>
      <c r="T1549" s="4"/>
    </row>
    <row r="1550">
      <c r="A1550" s="7" t="s">
        <v>1688</v>
      </c>
      <c r="B1550" s="7" t="s">
        <v>1868</v>
      </c>
      <c r="C1550" s="7" t="s">
        <v>1869</v>
      </c>
      <c r="D1550" s="7" t="s">
        <v>1811</v>
      </c>
      <c r="E1550" s="7" t="s">
        <v>1811</v>
      </c>
      <c r="F1550" s="7" t="s">
        <v>1811</v>
      </c>
      <c r="G1550" s="7" t="s">
        <v>1818</v>
      </c>
      <c r="H1550" s="7" t="s">
        <v>2546</v>
      </c>
      <c r="I1550" s="7" t="s">
        <v>1814</v>
      </c>
      <c r="J1550" s="7" t="s">
        <v>1811</v>
      </c>
      <c r="K1550" s="7"/>
      <c r="L1550" s="4"/>
      <c r="M1550" s="4"/>
      <c r="N1550" s="4"/>
      <c r="O1550" s="4"/>
      <c r="P1550" s="4"/>
      <c r="Q1550" s="4"/>
      <c r="R1550" s="4"/>
      <c r="S1550" s="4"/>
      <c r="T1550" s="4"/>
    </row>
    <row r="1551">
      <c r="A1551" s="7" t="s">
        <v>1689</v>
      </c>
      <c r="B1551" s="7" t="s">
        <v>1868</v>
      </c>
      <c r="C1551" s="7" t="s">
        <v>1869</v>
      </c>
      <c r="D1551" s="7" t="s">
        <v>1817</v>
      </c>
      <c r="E1551" s="7" t="s">
        <v>1811</v>
      </c>
      <c r="F1551" s="7" t="s">
        <v>1811</v>
      </c>
      <c r="G1551" s="7" t="s">
        <v>1818</v>
      </c>
      <c r="H1551" s="7" t="s">
        <v>1860</v>
      </c>
      <c r="I1551" s="7" t="s">
        <v>1814</v>
      </c>
      <c r="J1551" s="7" t="s">
        <v>1811</v>
      </c>
      <c r="K1551" s="7"/>
      <c r="L1551" s="4"/>
      <c r="M1551" s="4"/>
      <c r="N1551" s="4"/>
      <c r="O1551" s="4"/>
      <c r="P1551" s="4"/>
      <c r="Q1551" s="4"/>
      <c r="R1551" s="4"/>
      <c r="S1551" s="4"/>
      <c r="T1551" s="4"/>
    </row>
    <row r="1552">
      <c r="A1552" s="7" t="s">
        <v>1690</v>
      </c>
      <c r="B1552" s="7" t="s">
        <v>1874</v>
      </c>
      <c r="C1552" s="7" t="s">
        <v>1876</v>
      </c>
      <c r="D1552" s="7" t="s">
        <v>1811</v>
      </c>
      <c r="E1552" s="7" t="s">
        <v>1811</v>
      </c>
      <c r="F1552" s="7" t="s">
        <v>1811</v>
      </c>
      <c r="G1552" s="7" t="s">
        <v>1818</v>
      </c>
      <c r="H1552" s="7" t="s">
        <v>2547</v>
      </c>
      <c r="I1552" s="7" t="s">
        <v>1817</v>
      </c>
      <c r="J1552" s="7" t="s">
        <v>1811</v>
      </c>
      <c r="K1552" s="7"/>
      <c r="L1552" s="4"/>
      <c r="M1552" s="4"/>
      <c r="N1552" s="4"/>
      <c r="O1552" s="4"/>
      <c r="P1552" s="4"/>
      <c r="Q1552" s="4"/>
      <c r="R1552" s="4"/>
      <c r="S1552" s="4"/>
      <c r="T1552" s="4"/>
    </row>
    <row r="1553">
      <c r="A1553" s="7" t="s">
        <v>1691</v>
      </c>
      <c r="B1553" s="7" t="s">
        <v>1874</v>
      </c>
      <c r="C1553" s="7" t="s">
        <v>1876</v>
      </c>
      <c r="D1553" s="7" t="s">
        <v>1817</v>
      </c>
      <c r="E1553" s="7" t="s">
        <v>1811</v>
      </c>
      <c r="F1553" s="7" t="s">
        <v>1811</v>
      </c>
      <c r="G1553" s="7" t="s">
        <v>1812</v>
      </c>
      <c r="H1553" s="7" t="s">
        <v>2548</v>
      </c>
      <c r="I1553" s="7" t="s">
        <v>1817</v>
      </c>
      <c r="J1553" s="7" t="s">
        <v>1811</v>
      </c>
      <c r="K1553" s="7"/>
      <c r="L1553" s="4"/>
      <c r="M1553" s="4"/>
      <c r="N1553" s="4"/>
      <c r="O1553" s="4"/>
      <c r="P1553" s="4"/>
      <c r="Q1553" s="4"/>
      <c r="R1553" s="4"/>
      <c r="S1553" s="4"/>
      <c r="T1553" s="4"/>
    </row>
    <row r="1554">
      <c r="A1554" s="7" t="s">
        <v>1692</v>
      </c>
      <c r="B1554" s="7" t="s">
        <v>1874</v>
      </c>
      <c r="C1554" s="7" t="s">
        <v>1876</v>
      </c>
      <c r="D1554" s="7" t="s">
        <v>1811</v>
      </c>
      <c r="E1554" s="7" t="s">
        <v>1811</v>
      </c>
      <c r="F1554" s="7" t="s">
        <v>1811</v>
      </c>
      <c r="G1554" s="7" t="s">
        <v>1812</v>
      </c>
      <c r="H1554" s="7" t="s">
        <v>2549</v>
      </c>
      <c r="I1554" s="7" t="s">
        <v>1814</v>
      </c>
      <c r="J1554" s="7" t="s">
        <v>1811</v>
      </c>
      <c r="K1554" s="7"/>
      <c r="L1554" s="4"/>
      <c r="M1554" s="4"/>
      <c r="N1554" s="4"/>
      <c r="O1554" s="4"/>
      <c r="P1554" s="4"/>
      <c r="Q1554" s="4"/>
      <c r="R1554" s="4"/>
      <c r="S1554" s="4"/>
      <c r="T1554" s="4"/>
    </row>
    <row r="1555">
      <c r="A1555" s="7" t="s">
        <v>1693</v>
      </c>
      <c r="B1555" s="7" t="s">
        <v>1874</v>
      </c>
      <c r="C1555" s="7" t="s">
        <v>1876</v>
      </c>
      <c r="D1555" s="7" t="s">
        <v>1811</v>
      </c>
      <c r="E1555" s="7" t="s">
        <v>1811</v>
      </c>
      <c r="F1555" s="7" t="s">
        <v>1811</v>
      </c>
      <c r="G1555" s="7" t="s">
        <v>1812</v>
      </c>
      <c r="H1555" s="7" t="s">
        <v>2550</v>
      </c>
      <c r="I1555" s="7" t="s">
        <v>1814</v>
      </c>
      <c r="J1555" s="7" t="s">
        <v>1811</v>
      </c>
      <c r="K1555" s="7"/>
      <c r="L1555" s="4"/>
      <c r="M1555" s="4"/>
      <c r="N1555" s="4"/>
      <c r="O1555" s="4"/>
      <c r="P1555" s="4"/>
      <c r="Q1555" s="4"/>
      <c r="R1555" s="4"/>
      <c r="S1555" s="4"/>
      <c r="T1555" s="4"/>
    </row>
    <row r="1556">
      <c r="A1556" s="7" t="s">
        <v>1694</v>
      </c>
      <c r="B1556" s="7" t="s">
        <v>1874</v>
      </c>
      <c r="C1556" s="7" t="s">
        <v>2551</v>
      </c>
      <c r="D1556" s="7" t="s">
        <v>1811</v>
      </c>
      <c r="E1556" s="7" t="s">
        <v>1811</v>
      </c>
      <c r="F1556" s="7" t="s">
        <v>1811</v>
      </c>
      <c r="G1556" s="7" t="s">
        <v>1818</v>
      </c>
      <c r="H1556" s="7" t="s">
        <v>2552</v>
      </c>
      <c r="I1556" s="7"/>
      <c r="J1556" s="7" t="s">
        <v>1811</v>
      </c>
      <c r="K1556" s="7"/>
      <c r="L1556" s="4"/>
      <c r="M1556" s="4"/>
      <c r="N1556" s="4"/>
      <c r="O1556" s="4"/>
      <c r="P1556" s="4"/>
      <c r="Q1556" s="4"/>
      <c r="R1556" s="4"/>
      <c r="S1556" s="4"/>
      <c r="T1556" s="4"/>
    </row>
    <row r="1557">
      <c r="A1557" s="7" t="s">
        <v>1695</v>
      </c>
      <c r="B1557" s="7" t="s">
        <v>1874</v>
      </c>
      <c r="C1557" s="7" t="s">
        <v>2551</v>
      </c>
      <c r="D1557" s="7" t="s">
        <v>1817</v>
      </c>
      <c r="E1557" s="7" t="s">
        <v>1811</v>
      </c>
      <c r="F1557" s="7" t="s">
        <v>1811</v>
      </c>
      <c r="G1557" s="7" t="s">
        <v>1827</v>
      </c>
      <c r="H1557" s="7" t="s">
        <v>2553</v>
      </c>
      <c r="I1557" s="7"/>
      <c r="J1557" s="7" t="s">
        <v>1811</v>
      </c>
      <c r="K1557" s="7"/>
      <c r="L1557" s="4"/>
      <c r="M1557" s="4"/>
      <c r="N1557" s="4"/>
      <c r="O1557" s="4"/>
      <c r="P1557" s="4"/>
      <c r="Q1557" s="4"/>
      <c r="R1557" s="4"/>
      <c r="S1557" s="4"/>
      <c r="T1557" s="4"/>
    </row>
    <row r="1558">
      <c r="A1558" s="7" t="s">
        <v>1696</v>
      </c>
      <c r="B1558" s="7" t="s">
        <v>1874</v>
      </c>
      <c r="C1558" s="7" t="s">
        <v>2554</v>
      </c>
      <c r="D1558" s="7" t="s">
        <v>1811</v>
      </c>
      <c r="E1558" s="7" t="s">
        <v>1811</v>
      </c>
      <c r="F1558" s="7" t="s">
        <v>1811</v>
      </c>
      <c r="G1558" s="7" t="s">
        <v>1818</v>
      </c>
      <c r="H1558" s="7" t="s">
        <v>2555</v>
      </c>
      <c r="I1558" s="7"/>
      <c r="J1558" s="7" t="s">
        <v>1811</v>
      </c>
      <c r="K1558" s="7"/>
      <c r="L1558" s="4"/>
      <c r="M1558" s="4"/>
      <c r="N1558" s="4"/>
      <c r="O1558" s="4"/>
      <c r="P1558" s="4"/>
      <c r="Q1558" s="4"/>
      <c r="R1558" s="4"/>
      <c r="S1558" s="4"/>
      <c r="T1558" s="4"/>
    </row>
    <row r="1559">
      <c r="A1559" s="7" t="s">
        <v>1697</v>
      </c>
      <c r="B1559" s="7" t="s">
        <v>1893</v>
      </c>
      <c r="C1559" s="7" t="s">
        <v>1894</v>
      </c>
      <c r="D1559" s="7" t="s">
        <v>1817</v>
      </c>
      <c r="E1559" s="7" t="s">
        <v>1811</v>
      </c>
      <c r="F1559" s="7" t="s">
        <v>1811</v>
      </c>
      <c r="G1559" s="7" t="s">
        <v>1812</v>
      </c>
      <c r="H1559" s="7" t="s">
        <v>2556</v>
      </c>
      <c r="I1559" s="7" t="s">
        <v>1814</v>
      </c>
      <c r="J1559" s="7" t="s">
        <v>1811</v>
      </c>
      <c r="K1559" s="7"/>
      <c r="L1559" s="4"/>
      <c r="M1559" s="4"/>
      <c r="N1559" s="4"/>
      <c r="O1559" s="4"/>
      <c r="P1559" s="4"/>
      <c r="Q1559" s="4"/>
      <c r="R1559" s="4"/>
      <c r="S1559" s="4"/>
      <c r="T1559" s="4"/>
    </row>
    <row r="1560">
      <c r="A1560" s="7" t="s">
        <v>1698</v>
      </c>
      <c r="B1560" s="7" t="s">
        <v>1893</v>
      </c>
      <c r="C1560" s="7" t="s">
        <v>1894</v>
      </c>
      <c r="D1560" s="7" t="s">
        <v>1817</v>
      </c>
      <c r="E1560" s="7" t="s">
        <v>1811</v>
      </c>
      <c r="F1560" s="7" t="s">
        <v>1811</v>
      </c>
      <c r="G1560" s="7" t="s">
        <v>1812</v>
      </c>
      <c r="H1560" s="7" t="s">
        <v>2557</v>
      </c>
      <c r="I1560" s="7" t="s">
        <v>1814</v>
      </c>
      <c r="J1560" s="7" t="s">
        <v>1811</v>
      </c>
      <c r="K1560" s="7"/>
      <c r="L1560" s="4"/>
      <c r="M1560" s="4"/>
      <c r="N1560" s="4"/>
      <c r="O1560" s="4"/>
      <c r="P1560" s="4"/>
      <c r="Q1560" s="4"/>
      <c r="R1560" s="4"/>
      <c r="S1560" s="4"/>
      <c r="T1560" s="4"/>
    </row>
    <row r="1561">
      <c r="A1561" s="7" t="s">
        <v>1699</v>
      </c>
      <c r="B1561" s="7" t="s">
        <v>1893</v>
      </c>
      <c r="C1561" s="7" t="s">
        <v>1894</v>
      </c>
      <c r="D1561" s="7" t="s">
        <v>1817</v>
      </c>
      <c r="E1561" s="7" t="s">
        <v>1811</v>
      </c>
      <c r="F1561" s="7" t="s">
        <v>1811</v>
      </c>
      <c r="G1561" s="7" t="s">
        <v>1827</v>
      </c>
      <c r="H1561" s="7" t="s">
        <v>2558</v>
      </c>
      <c r="I1561" s="7"/>
      <c r="J1561" s="7" t="s">
        <v>1811</v>
      </c>
      <c r="K1561" s="7"/>
      <c r="L1561" s="4"/>
      <c r="M1561" s="4"/>
      <c r="N1561" s="4"/>
      <c r="O1561" s="4"/>
      <c r="P1561" s="4"/>
      <c r="Q1561" s="4"/>
      <c r="R1561" s="4"/>
      <c r="S1561" s="4"/>
      <c r="T1561" s="4"/>
    </row>
    <row r="1562">
      <c r="A1562" s="7" t="s">
        <v>1700</v>
      </c>
      <c r="B1562" s="7" t="s">
        <v>1893</v>
      </c>
      <c r="C1562" s="7" t="s">
        <v>1894</v>
      </c>
      <c r="D1562" s="7" t="s">
        <v>1811</v>
      </c>
      <c r="E1562" s="7" t="s">
        <v>1811</v>
      </c>
      <c r="F1562" s="7" t="s">
        <v>1811</v>
      </c>
      <c r="G1562" s="7" t="s">
        <v>1812</v>
      </c>
      <c r="H1562" s="7" t="s">
        <v>2559</v>
      </c>
      <c r="I1562" s="7" t="s">
        <v>1817</v>
      </c>
      <c r="J1562" s="7" t="s">
        <v>1811</v>
      </c>
      <c r="K1562" s="7"/>
      <c r="L1562" s="4"/>
      <c r="M1562" s="4"/>
      <c r="N1562" s="4"/>
      <c r="O1562" s="4"/>
      <c r="P1562" s="4"/>
      <c r="Q1562" s="4"/>
      <c r="R1562" s="4"/>
      <c r="S1562" s="4"/>
      <c r="T1562" s="4"/>
    </row>
    <row r="1563">
      <c r="A1563" s="7" t="s">
        <v>1701</v>
      </c>
      <c r="B1563" s="7" t="s">
        <v>1893</v>
      </c>
      <c r="C1563" s="7" t="s">
        <v>1894</v>
      </c>
      <c r="D1563" s="7" t="s">
        <v>1817</v>
      </c>
      <c r="E1563" s="7" t="s">
        <v>1811</v>
      </c>
      <c r="F1563" s="7" t="s">
        <v>1811</v>
      </c>
      <c r="G1563" s="7" t="s">
        <v>1812</v>
      </c>
      <c r="H1563" s="7" t="s">
        <v>2560</v>
      </c>
      <c r="I1563" s="7" t="s">
        <v>1814</v>
      </c>
      <c r="J1563" s="7" t="s">
        <v>1811</v>
      </c>
      <c r="K1563" s="7"/>
      <c r="L1563" s="4"/>
      <c r="M1563" s="4"/>
      <c r="N1563" s="4"/>
      <c r="O1563" s="4"/>
      <c r="P1563" s="4"/>
      <c r="Q1563" s="4"/>
      <c r="R1563" s="4"/>
      <c r="S1563" s="4"/>
      <c r="T1563" s="4"/>
    </row>
    <row r="1564">
      <c r="A1564" s="7" t="s">
        <v>1702</v>
      </c>
      <c r="B1564" s="7" t="s">
        <v>1893</v>
      </c>
      <c r="C1564" s="7" t="s">
        <v>1894</v>
      </c>
      <c r="D1564" s="7" t="s">
        <v>1817</v>
      </c>
      <c r="E1564" s="7" t="s">
        <v>1817</v>
      </c>
      <c r="F1564" s="7" t="s">
        <v>1811</v>
      </c>
      <c r="G1564" s="7" t="s">
        <v>1827</v>
      </c>
      <c r="H1564" s="7" t="s">
        <v>2561</v>
      </c>
      <c r="I1564" s="7"/>
      <c r="J1564" s="7" t="s">
        <v>1811</v>
      </c>
      <c r="K1564" s="7"/>
      <c r="L1564" s="4"/>
      <c r="M1564" s="4"/>
      <c r="N1564" s="4"/>
      <c r="O1564" s="4"/>
      <c r="P1564" s="4"/>
      <c r="Q1564" s="4"/>
      <c r="R1564" s="4"/>
      <c r="S1564" s="4"/>
      <c r="T1564" s="4"/>
    </row>
    <row r="1565">
      <c r="A1565" s="7" t="s">
        <v>1703</v>
      </c>
      <c r="B1565" s="7" t="s">
        <v>1877</v>
      </c>
      <c r="C1565" s="7" t="s">
        <v>1878</v>
      </c>
      <c r="D1565" s="7" t="s">
        <v>1817</v>
      </c>
      <c r="E1565" s="7" t="s">
        <v>1811</v>
      </c>
      <c r="F1565" s="7" t="s">
        <v>1811</v>
      </c>
      <c r="G1565" s="7" t="s">
        <v>1812</v>
      </c>
      <c r="H1565" s="7" t="s">
        <v>1860</v>
      </c>
      <c r="I1565" s="7" t="s">
        <v>1817</v>
      </c>
      <c r="J1565" s="7" t="s">
        <v>1811</v>
      </c>
      <c r="K1565" s="7"/>
      <c r="L1565" s="4"/>
      <c r="M1565" s="4"/>
      <c r="N1565" s="4"/>
      <c r="O1565" s="4"/>
      <c r="P1565" s="4"/>
      <c r="Q1565" s="4"/>
      <c r="R1565" s="4"/>
      <c r="S1565" s="4"/>
      <c r="T1565" s="4"/>
    </row>
    <row r="1566">
      <c r="A1566" s="7" t="s">
        <v>1704</v>
      </c>
      <c r="B1566" s="7" t="s">
        <v>1877</v>
      </c>
      <c r="C1566" s="7" t="s">
        <v>1878</v>
      </c>
      <c r="D1566" s="7" t="s">
        <v>1817</v>
      </c>
      <c r="E1566" s="7" t="s">
        <v>1811</v>
      </c>
      <c r="F1566" s="7" t="s">
        <v>1811</v>
      </c>
      <c r="G1566" s="7" t="s">
        <v>1812</v>
      </c>
      <c r="H1566" s="7" t="s">
        <v>1860</v>
      </c>
      <c r="I1566" s="7" t="s">
        <v>1817</v>
      </c>
      <c r="J1566" s="7" t="s">
        <v>1811</v>
      </c>
      <c r="K1566" s="7"/>
      <c r="L1566" s="4"/>
      <c r="M1566" s="4"/>
      <c r="N1566" s="4"/>
      <c r="O1566" s="4"/>
      <c r="P1566" s="4"/>
      <c r="Q1566" s="4"/>
      <c r="R1566" s="4"/>
      <c r="S1566" s="4"/>
      <c r="T1566" s="4"/>
    </row>
    <row r="1567">
      <c r="A1567" s="7" t="s">
        <v>1705</v>
      </c>
      <c r="B1567" s="7" t="s">
        <v>1877</v>
      </c>
      <c r="C1567" s="7" t="s">
        <v>1878</v>
      </c>
      <c r="D1567" s="7" t="s">
        <v>1817</v>
      </c>
      <c r="E1567" s="7" t="s">
        <v>1811</v>
      </c>
      <c r="F1567" s="7" t="s">
        <v>1811</v>
      </c>
      <c r="G1567" s="7" t="s">
        <v>1812</v>
      </c>
      <c r="H1567" s="7" t="s">
        <v>1860</v>
      </c>
      <c r="I1567" s="7" t="s">
        <v>1817</v>
      </c>
      <c r="J1567" s="7" t="s">
        <v>1811</v>
      </c>
      <c r="K1567" s="7"/>
      <c r="L1567" s="4"/>
      <c r="M1567" s="4"/>
      <c r="N1567" s="4"/>
      <c r="O1567" s="4"/>
      <c r="P1567" s="4"/>
      <c r="Q1567" s="4"/>
      <c r="R1567" s="4"/>
      <c r="S1567" s="4"/>
      <c r="T1567" s="4"/>
    </row>
    <row r="1568">
      <c r="A1568" s="7" t="s">
        <v>1706</v>
      </c>
      <c r="B1568" s="7" t="s">
        <v>1877</v>
      </c>
      <c r="C1568" s="7" t="s">
        <v>1878</v>
      </c>
      <c r="D1568" s="7" t="s">
        <v>1817</v>
      </c>
      <c r="E1568" s="7" t="s">
        <v>1811</v>
      </c>
      <c r="F1568" s="7" t="s">
        <v>1811</v>
      </c>
      <c r="G1568" s="7" t="s">
        <v>1812</v>
      </c>
      <c r="H1568" s="7" t="s">
        <v>1860</v>
      </c>
      <c r="I1568" s="7" t="s">
        <v>1817</v>
      </c>
      <c r="J1568" s="7" t="s">
        <v>1811</v>
      </c>
      <c r="K1568" s="7"/>
      <c r="L1568" s="4"/>
      <c r="M1568" s="4"/>
      <c r="N1568" s="4"/>
      <c r="O1568" s="4"/>
      <c r="P1568" s="4"/>
      <c r="Q1568" s="4"/>
      <c r="R1568" s="4"/>
      <c r="S1568" s="4"/>
      <c r="T1568" s="4"/>
    </row>
    <row r="1569">
      <c r="A1569" s="7" t="s">
        <v>1707</v>
      </c>
      <c r="B1569" s="7" t="s">
        <v>1877</v>
      </c>
      <c r="C1569" s="7" t="s">
        <v>1878</v>
      </c>
      <c r="D1569" s="7" t="s">
        <v>1811</v>
      </c>
      <c r="E1569" s="7" t="s">
        <v>1811</v>
      </c>
      <c r="F1569" s="7" t="s">
        <v>1817</v>
      </c>
      <c r="G1569" s="7" t="s">
        <v>1818</v>
      </c>
      <c r="H1569" s="7" t="s">
        <v>2562</v>
      </c>
      <c r="I1569" s="7"/>
      <c r="J1569" s="7" t="s">
        <v>1811</v>
      </c>
      <c r="K1569" s="7"/>
      <c r="L1569" s="4"/>
      <c r="M1569" s="4"/>
      <c r="N1569" s="4"/>
      <c r="O1569" s="4"/>
      <c r="P1569" s="4"/>
      <c r="Q1569" s="4"/>
      <c r="R1569" s="4"/>
      <c r="S1569" s="4"/>
      <c r="T1569" s="4"/>
    </row>
    <row r="1570">
      <c r="A1570" s="7" t="s">
        <v>1708</v>
      </c>
      <c r="B1570" s="7" t="s">
        <v>1877</v>
      </c>
      <c r="C1570" s="7" t="s">
        <v>1878</v>
      </c>
      <c r="D1570" s="7" t="s">
        <v>1811</v>
      </c>
      <c r="E1570" s="7" t="s">
        <v>1811</v>
      </c>
      <c r="F1570" s="7" t="s">
        <v>1811</v>
      </c>
      <c r="G1570" s="7" t="s">
        <v>1812</v>
      </c>
      <c r="H1570" s="7" t="s">
        <v>1860</v>
      </c>
      <c r="I1570" s="7" t="s">
        <v>1817</v>
      </c>
      <c r="J1570" s="7" t="s">
        <v>1811</v>
      </c>
      <c r="K1570" s="7"/>
      <c r="L1570" s="4"/>
      <c r="M1570" s="4"/>
      <c r="N1570" s="4"/>
      <c r="O1570" s="4"/>
      <c r="P1570" s="4"/>
      <c r="Q1570" s="4"/>
      <c r="R1570" s="4"/>
      <c r="S1570" s="4"/>
      <c r="T1570" s="4"/>
    </row>
    <row r="1571">
      <c r="A1571" s="7" t="s">
        <v>1709</v>
      </c>
      <c r="B1571" s="7" t="s">
        <v>1877</v>
      </c>
      <c r="C1571" s="7" t="s">
        <v>1934</v>
      </c>
      <c r="D1571" s="7" t="s">
        <v>1817</v>
      </c>
      <c r="E1571" s="7" t="s">
        <v>1817</v>
      </c>
      <c r="F1571" s="7" t="s">
        <v>1811</v>
      </c>
      <c r="G1571" s="7" t="s">
        <v>1823</v>
      </c>
      <c r="H1571" s="7" t="s">
        <v>2563</v>
      </c>
      <c r="I1571" s="7"/>
      <c r="J1571" s="7" t="s">
        <v>1811</v>
      </c>
      <c r="K1571" s="7"/>
      <c r="L1571" s="4"/>
      <c r="M1571" s="4"/>
      <c r="N1571" s="4"/>
      <c r="O1571" s="4"/>
      <c r="P1571" s="4"/>
      <c r="Q1571" s="4"/>
      <c r="R1571" s="4"/>
      <c r="S1571" s="4"/>
      <c r="T1571" s="4"/>
    </row>
    <row r="1572">
      <c r="A1572" s="7" t="s">
        <v>1710</v>
      </c>
      <c r="B1572" s="7" t="s">
        <v>1877</v>
      </c>
      <c r="C1572" s="7" t="s">
        <v>1934</v>
      </c>
      <c r="D1572" s="7" t="s">
        <v>1817</v>
      </c>
      <c r="E1572" s="7" t="s">
        <v>1811</v>
      </c>
      <c r="F1572" s="7" t="s">
        <v>1811</v>
      </c>
      <c r="G1572" s="7" t="s">
        <v>1812</v>
      </c>
      <c r="H1572" s="7" t="s">
        <v>1860</v>
      </c>
      <c r="I1572" s="7" t="s">
        <v>1817</v>
      </c>
      <c r="J1572" s="7" t="s">
        <v>1811</v>
      </c>
      <c r="K1572" s="7"/>
      <c r="L1572" s="4"/>
      <c r="M1572" s="4"/>
      <c r="N1572" s="4"/>
      <c r="O1572" s="4"/>
      <c r="P1572" s="4"/>
      <c r="Q1572" s="4"/>
      <c r="R1572" s="4"/>
      <c r="S1572" s="4"/>
      <c r="T1572" s="4"/>
    </row>
    <row r="1573">
      <c r="A1573" s="7" t="s">
        <v>1711</v>
      </c>
      <c r="B1573" s="7" t="s">
        <v>1877</v>
      </c>
      <c r="C1573" s="7" t="s">
        <v>1934</v>
      </c>
      <c r="D1573" s="7" t="s">
        <v>1811</v>
      </c>
      <c r="E1573" s="7" t="s">
        <v>1811</v>
      </c>
      <c r="F1573" s="7" t="s">
        <v>1811</v>
      </c>
      <c r="G1573" s="7" t="s">
        <v>1818</v>
      </c>
      <c r="H1573" s="7" t="s">
        <v>2564</v>
      </c>
      <c r="I1573" s="7"/>
      <c r="J1573" s="7" t="s">
        <v>1811</v>
      </c>
      <c r="K1573" s="7"/>
      <c r="L1573" s="4"/>
      <c r="M1573" s="4"/>
      <c r="N1573" s="4"/>
      <c r="O1573" s="4"/>
      <c r="P1573" s="4"/>
      <c r="Q1573" s="4"/>
      <c r="R1573" s="4"/>
      <c r="S1573" s="4"/>
      <c r="T1573" s="4"/>
    </row>
    <row r="1574">
      <c r="A1574" s="7" t="s">
        <v>1712</v>
      </c>
      <c r="B1574" s="7" t="s">
        <v>1877</v>
      </c>
      <c r="C1574" s="7" t="s">
        <v>1934</v>
      </c>
      <c r="D1574" s="7" t="s">
        <v>1811</v>
      </c>
      <c r="E1574" s="7" t="s">
        <v>1811</v>
      </c>
      <c r="F1574" s="7" t="s">
        <v>1811</v>
      </c>
      <c r="G1574" s="7" t="s">
        <v>1818</v>
      </c>
      <c r="H1574" s="7" t="s">
        <v>2565</v>
      </c>
      <c r="I1574" s="7"/>
      <c r="J1574" s="7" t="s">
        <v>1811</v>
      </c>
      <c r="K1574" s="7"/>
      <c r="L1574" s="4"/>
      <c r="M1574" s="4"/>
      <c r="N1574" s="4"/>
      <c r="O1574" s="4"/>
      <c r="P1574" s="4"/>
      <c r="Q1574" s="4"/>
      <c r="R1574" s="4"/>
      <c r="S1574" s="4"/>
      <c r="T1574" s="4"/>
    </row>
    <row r="1575">
      <c r="A1575" s="7" t="s">
        <v>1713</v>
      </c>
      <c r="B1575" s="7" t="s">
        <v>1877</v>
      </c>
      <c r="C1575" s="7" t="s">
        <v>1934</v>
      </c>
      <c r="D1575" s="7" t="s">
        <v>1811</v>
      </c>
      <c r="E1575" s="7" t="s">
        <v>1811</v>
      </c>
      <c r="F1575" s="7" t="s">
        <v>1811</v>
      </c>
      <c r="G1575" s="7" t="s">
        <v>1818</v>
      </c>
      <c r="H1575" s="7" t="s">
        <v>2124</v>
      </c>
      <c r="I1575" s="7"/>
      <c r="J1575" s="7" t="s">
        <v>1811</v>
      </c>
      <c r="K1575" s="7"/>
      <c r="L1575" s="4"/>
      <c r="M1575" s="4"/>
      <c r="N1575" s="4"/>
      <c r="O1575" s="4"/>
      <c r="P1575" s="4"/>
      <c r="Q1575" s="4"/>
      <c r="R1575" s="4"/>
      <c r="S1575" s="4"/>
      <c r="T1575" s="4"/>
    </row>
    <row r="1576">
      <c r="A1576" s="7" t="s">
        <v>1714</v>
      </c>
      <c r="B1576" s="7" t="s">
        <v>1877</v>
      </c>
      <c r="C1576" s="7" t="s">
        <v>1934</v>
      </c>
      <c r="D1576" s="7" t="s">
        <v>1811</v>
      </c>
      <c r="E1576" s="7" t="s">
        <v>1811</v>
      </c>
      <c r="F1576" s="7" t="s">
        <v>1817</v>
      </c>
      <c r="G1576" s="7" t="s">
        <v>1818</v>
      </c>
      <c r="H1576" s="7" t="s">
        <v>2562</v>
      </c>
      <c r="I1576" s="7"/>
      <c r="J1576" s="7" t="s">
        <v>1811</v>
      </c>
      <c r="K1576" s="7"/>
      <c r="L1576" s="4"/>
      <c r="M1576" s="4"/>
      <c r="N1576" s="4"/>
      <c r="O1576" s="4"/>
      <c r="P1576" s="4"/>
      <c r="Q1576" s="4"/>
      <c r="R1576" s="4"/>
      <c r="S1576" s="4"/>
      <c r="T1576" s="4"/>
    </row>
    <row r="1577">
      <c r="A1577" s="7" t="s">
        <v>1715</v>
      </c>
      <c r="B1577" s="7" t="s">
        <v>1849</v>
      </c>
      <c r="C1577" s="7" t="s">
        <v>1879</v>
      </c>
      <c r="D1577" s="7" t="s">
        <v>1811</v>
      </c>
      <c r="E1577" s="7" t="s">
        <v>1811</v>
      </c>
      <c r="F1577" s="7" t="s">
        <v>1811</v>
      </c>
      <c r="G1577" s="7" t="s">
        <v>1812</v>
      </c>
      <c r="H1577" s="7" t="s">
        <v>1860</v>
      </c>
      <c r="I1577" s="7" t="s">
        <v>1817</v>
      </c>
      <c r="J1577" s="7" t="s">
        <v>1811</v>
      </c>
      <c r="K1577" s="7"/>
      <c r="L1577" s="4"/>
      <c r="M1577" s="4"/>
      <c r="N1577" s="4"/>
      <c r="O1577" s="4"/>
      <c r="P1577" s="4"/>
      <c r="Q1577" s="4"/>
      <c r="R1577" s="4"/>
      <c r="S1577" s="4"/>
      <c r="T1577" s="4"/>
    </row>
    <row r="1578">
      <c r="A1578" s="7" t="s">
        <v>1716</v>
      </c>
      <c r="B1578" s="7" t="s">
        <v>1852</v>
      </c>
      <c r="C1578" s="7" t="s">
        <v>1853</v>
      </c>
      <c r="D1578" s="7" t="s">
        <v>1817</v>
      </c>
      <c r="E1578" s="7" t="s">
        <v>1811</v>
      </c>
      <c r="F1578" s="7" t="s">
        <v>1811</v>
      </c>
      <c r="G1578" s="7" t="s">
        <v>1812</v>
      </c>
      <c r="H1578" s="7" t="s">
        <v>1860</v>
      </c>
      <c r="I1578" s="7" t="s">
        <v>1817</v>
      </c>
      <c r="J1578" s="7" t="s">
        <v>1811</v>
      </c>
      <c r="K1578" s="7"/>
      <c r="L1578" s="4"/>
      <c r="M1578" s="4"/>
      <c r="N1578" s="4"/>
      <c r="O1578" s="4"/>
      <c r="P1578" s="4"/>
      <c r="Q1578" s="4"/>
      <c r="R1578" s="4"/>
      <c r="S1578" s="4"/>
      <c r="T1578" s="4"/>
    </row>
    <row r="1579">
      <c r="A1579" s="7" t="s">
        <v>1717</v>
      </c>
      <c r="B1579" s="7" t="s">
        <v>1852</v>
      </c>
      <c r="C1579" s="7" t="s">
        <v>1853</v>
      </c>
      <c r="D1579" s="7" t="s">
        <v>1817</v>
      </c>
      <c r="E1579" s="7" t="s">
        <v>1811</v>
      </c>
      <c r="F1579" s="7" t="s">
        <v>1811</v>
      </c>
      <c r="G1579" s="7" t="s">
        <v>1812</v>
      </c>
      <c r="H1579" s="7" t="s">
        <v>1860</v>
      </c>
      <c r="I1579" s="7" t="s">
        <v>1817</v>
      </c>
      <c r="J1579" s="7" t="s">
        <v>1811</v>
      </c>
      <c r="K1579" s="7"/>
      <c r="L1579" s="4"/>
      <c r="M1579" s="4"/>
      <c r="N1579" s="4"/>
      <c r="O1579" s="4"/>
      <c r="P1579" s="4"/>
      <c r="Q1579" s="4"/>
      <c r="R1579" s="4"/>
      <c r="S1579" s="4"/>
      <c r="T1579" s="4"/>
    </row>
    <row r="1580">
      <c r="A1580" s="7" t="s">
        <v>1718</v>
      </c>
      <c r="B1580" s="7" t="s">
        <v>1852</v>
      </c>
      <c r="C1580" s="7" t="s">
        <v>1853</v>
      </c>
      <c r="D1580" s="7" t="s">
        <v>1817</v>
      </c>
      <c r="E1580" s="7" t="s">
        <v>1811</v>
      </c>
      <c r="F1580" s="7" t="s">
        <v>1811</v>
      </c>
      <c r="G1580" s="7" t="s">
        <v>1812</v>
      </c>
      <c r="H1580" s="7" t="s">
        <v>1860</v>
      </c>
      <c r="I1580" s="7" t="s">
        <v>1817</v>
      </c>
      <c r="J1580" s="7" t="s">
        <v>1811</v>
      </c>
      <c r="K1580" s="7"/>
      <c r="L1580" s="4"/>
      <c r="M1580" s="4"/>
      <c r="N1580" s="4"/>
      <c r="O1580" s="4"/>
      <c r="P1580" s="4"/>
      <c r="Q1580" s="4"/>
      <c r="R1580" s="4"/>
      <c r="S1580" s="4"/>
      <c r="T1580" s="4"/>
    </row>
    <row r="1581">
      <c r="A1581" s="7" t="s">
        <v>1719</v>
      </c>
      <c r="B1581" s="7" t="s">
        <v>1852</v>
      </c>
      <c r="C1581" s="7" t="s">
        <v>1853</v>
      </c>
      <c r="D1581" s="7" t="s">
        <v>1817</v>
      </c>
      <c r="E1581" s="7" t="s">
        <v>1811</v>
      </c>
      <c r="F1581" s="7" t="s">
        <v>1811</v>
      </c>
      <c r="G1581" s="7" t="s">
        <v>1812</v>
      </c>
      <c r="H1581" s="7" t="s">
        <v>1860</v>
      </c>
      <c r="I1581" s="7" t="s">
        <v>1817</v>
      </c>
      <c r="J1581" s="7" t="s">
        <v>1811</v>
      </c>
      <c r="K1581" s="7"/>
      <c r="L1581" s="4"/>
      <c r="M1581" s="4"/>
      <c r="N1581" s="4"/>
      <c r="O1581" s="4"/>
      <c r="P1581" s="4"/>
      <c r="Q1581" s="4"/>
      <c r="R1581" s="4"/>
      <c r="S1581" s="4"/>
      <c r="T1581" s="4"/>
    </row>
    <row r="1582">
      <c r="A1582" s="7" t="s">
        <v>1720</v>
      </c>
      <c r="B1582" s="7" t="s">
        <v>1852</v>
      </c>
      <c r="C1582" s="7" t="s">
        <v>1853</v>
      </c>
      <c r="D1582" s="7" t="s">
        <v>1817</v>
      </c>
      <c r="E1582" s="7" t="s">
        <v>1817</v>
      </c>
      <c r="F1582" s="7" t="s">
        <v>1811</v>
      </c>
      <c r="G1582" s="7" t="s">
        <v>1823</v>
      </c>
      <c r="H1582" s="7" t="s">
        <v>2563</v>
      </c>
      <c r="I1582" s="7"/>
      <c r="J1582" s="7" t="s">
        <v>1811</v>
      </c>
      <c r="K1582" s="7"/>
      <c r="L1582" s="4"/>
      <c r="M1582" s="4"/>
      <c r="N1582" s="4"/>
      <c r="O1582" s="4"/>
      <c r="P1582" s="4"/>
      <c r="Q1582" s="4"/>
      <c r="R1582" s="4"/>
      <c r="S1582" s="4"/>
      <c r="T1582" s="4"/>
    </row>
    <row r="1583">
      <c r="A1583" s="7" t="s">
        <v>1721</v>
      </c>
      <c r="B1583" s="7" t="s">
        <v>1852</v>
      </c>
      <c r="C1583" s="7" t="s">
        <v>1853</v>
      </c>
      <c r="D1583" s="7" t="s">
        <v>1811</v>
      </c>
      <c r="E1583" s="7" t="s">
        <v>1811</v>
      </c>
      <c r="F1583" s="7" t="s">
        <v>1811</v>
      </c>
      <c r="G1583" s="7" t="s">
        <v>1812</v>
      </c>
      <c r="H1583" s="7" t="s">
        <v>1860</v>
      </c>
      <c r="I1583" s="7" t="s">
        <v>1817</v>
      </c>
      <c r="J1583" s="7" t="s">
        <v>1811</v>
      </c>
      <c r="K1583" s="7"/>
      <c r="L1583" s="4"/>
      <c r="M1583" s="4"/>
      <c r="N1583" s="4"/>
      <c r="O1583" s="4"/>
      <c r="P1583" s="4"/>
      <c r="Q1583" s="4"/>
      <c r="R1583" s="4"/>
      <c r="S1583" s="4"/>
      <c r="T1583" s="4"/>
    </row>
    <row r="1584">
      <c r="A1584" s="7" t="s">
        <v>1722</v>
      </c>
      <c r="B1584" s="7" t="s">
        <v>1852</v>
      </c>
      <c r="C1584" s="7" t="s">
        <v>1853</v>
      </c>
      <c r="D1584" s="7" t="s">
        <v>1817</v>
      </c>
      <c r="E1584" s="7" t="s">
        <v>1817</v>
      </c>
      <c r="F1584" s="7" t="s">
        <v>1811</v>
      </c>
      <c r="G1584" s="7" t="s">
        <v>1818</v>
      </c>
      <c r="H1584" s="7" t="s">
        <v>2566</v>
      </c>
      <c r="I1584" s="7"/>
      <c r="J1584" s="7" t="s">
        <v>1811</v>
      </c>
      <c r="K1584" s="7"/>
      <c r="L1584" s="4"/>
      <c r="M1584" s="4"/>
      <c r="N1584" s="4"/>
      <c r="O1584" s="4"/>
      <c r="P1584" s="4"/>
      <c r="Q1584" s="4"/>
      <c r="R1584" s="4"/>
      <c r="S1584" s="4"/>
      <c r="T1584" s="4"/>
    </row>
    <row r="1585">
      <c r="A1585" s="7" t="s">
        <v>1723</v>
      </c>
      <c r="B1585" s="7" t="s">
        <v>1852</v>
      </c>
      <c r="C1585" s="7" t="s">
        <v>1853</v>
      </c>
      <c r="D1585" s="7" t="s">
        <v>1817</v>
      </c>
      <c r="E1585" s="7" t="s">
        <v>1817</v>
      </c>
      <c r="F1585" s="7" t="s">
        <v>1811</v>
      </c>
      <c r="G1585" s="7" t="s">
        <v>1823</v>
      </c>
      <c r="H1585" s="7" t="s">
        <v>2567</v>
      </c>
      <c r="I1585" s="7"/>
      <c r="J1585" s="7" t="s">
        <v>1811</v>
      </c>
      <c r="K1585" s="7"/>
      <c r="L1585" s="4"/>
      <c r="M1585" s="4"/>
      <c r="N1585" s="4"/>
      <c r="O1585" s="4"/>
      <c r="P1585" s="4"/>
      <c r="Q1585" s="4"/>
      <c r="R1585" s="4"/>
      <c r="S1585" s="4"/>
      <c r="T1585" s="4"/>
    </row>
    <row r="1586">
      <c r="A1586" s="7" t="s">
        <v>1724</v>
      </c>
      <c r="B1586" s="7" t="s">
        <v>1852</v>
      </c>
      <c r="C1586" s="7" t="s">
        <v>1853</v>
      </c>
      <c r="D1586" s="7" t="s">
        <v>1811</v>
      </c>
      <c r="E1586" s="7" t="s">
        <v>1811</v>
      </c>
      <c r="F1586" s="7" t="s">
        <v>1811</v>
      </c>
      <c r="G1586" s="7" t="s">
        <v>1812</v>
      </c>
      <c r="H1586" s="7" t="s">
        <v>1860</v>
      </c>
      <c r="I1586" s="7" t="s">
        <v>1817</v>
      </c>
      <c r="J1586" s="7" t="s">
        <v>1811</v>
      </c>
      <c r="K1586" s="7"/>
      <c r="L1586" s="4"/>
      <c r="M1586" s="4"/>
      <c r="N1586" s="4"/>
      <c r="O1586" s="4"/>
      <c r="P1586" s="4"/>
      <c r="Q1586" s="4"/>
      <c r="R1586" s="4"/>
      <c r="S1586" s="4"/>
      <c r="T1586" s="4"/>
    </row>
    <row r="1587">
      <c r="A1587" s="7" t="s">
        <v>1725</v>
      </c>
      <c r="B1587" s="7" t="s">
        <v>1852</v>
      </c>
      <c r="C1587" s="7" t="s">
        <v>1853</v>
      </c>
      <c r="D1587" s="7" t="s">
        <v>1817</v>
      </c>
      <c r="E1587" s="7" t="s">
        <v>1811</v>
      </c>
      <c r="F1587" s="7" t="s">
        <v>1811</v>
      </c>
      <c r="G1587" s="7" t="s">
        <v>1812</v>
      </c>
      <c r="H1587" s="7" t="s">
        <v>1860</v>
      </c>
      <c r="I1587" s="7" t="s">
        <v>1817</v>
      </c>
      <c r="J1587" s="7" t="s">
        <v>1811</v>
      </c>
      <c r="K1587" s="7"/>
      <c r="L1587" s="4"/>
      <c r="M1587" s="4"/>
      <c r="N1587" s="4"/>
      <c r="O1587" s="4"/>
      <c r="P1587" s="4"/>
      <c r="Q1587" s="4"/>
      <c r="R1587" s="4"/>
      <c r="S1587" s="4"/>
      <c r="T1587" s="4"/>
    </row>
    <row r="1588">
      <c r="A1588" s="7" t="s">
        <v>1726</v>
      </c>
      <c r="B1588" s="7" t="s">
        <v>1880</v>
      </c>
      <c r="C1588" s="7" t="s">
        <v>1924</v>
      </c>
      <c r="D1588" s="7" t="s">
        <v>1817</v>
      </c>
      <c r="E1588" s="7" t="s">
        <v>1817</v>
      </c>
      <c r="F1588" s="7" t="s">
        <v>1811</v>
      </c>
      <c r="G1588" s="7" t="s">
        <v>1818</v>
      </c>
      <c r="H1588" s="7" t="s">
        <v>1860</v>
      </c>
      <c r="I1588" s="7" t="s">
        <v>1817</v>
      </c>
      <c r="J1588" s="7" t="s">
        <v>1811</v>
      </c>
      <c r="K1588" s="7"/>
      <c r="L1588" s="4"/>
      <c r="M1588" s="4"/>
      <c r="N1588" s="4"/>
      <c r="O1588" s="4"/>
      <c r="P1588" s="4"/>
      <c r="Q1588" s="4"/>
      <c r="R1588" s="4"/>
      <c r="S1588" s="4"/>
      <c r="T1588" s="4"/>
    </row>
    <row r="1589">
      <c r="A1589" s="7" t="s">
        <v>1727</v>
      </c>
      <c r="B1589" s="7" t="s">
        <v>1880</v>
      </c>
      <c r="C1589" s="7" t="s">
        <v>1924</v>
      </c>
      <c r="D1589" s="7" t="s">
        <v>1817</v>
      </c>
      <c r="E1589" s="7" t="s">
        <v>1817</v>
      </c>
      <c r="F1589" s="7" t="s">
        <v>1811</v>
      </c>
      <c r="G1589" s="7" t="s">
        <v>1827</v>
      </c>
      <c r="H1589" s="7" t="s">
        <v>2568</v>
      </c>
      <c r="I1589" s="7"/>
      <c r="J1589" s="7" t="s">
        <v>1811</v>
      </c>
      <c r="K1589" s="7"/>
      <c r="L1589" s="4"/>
      <c r="M1589" s="4"/>
      <c r="N1589" s="4"/>
      <c r="O1589" s="4"/>
      <c r="P1589" s="4"/>
      <c r="Q1589" s="4"/>
      <c r="R1589" s="4"/>
      <c r="S1589" s="4"/>
      <c r="T1589" s="4"/>
    </row>
    <row r="1590">
      <c r="A1590" s="7" t="s">
        <v>1728</v>
      </c>
      <c r="B1590" s="7" t="s">
        <v>1880</v>
      </c>
      <c r="C1590" s="7" t="s">
        <v>2105</v>
      </c>
      <c r="D1590" s="7" t="s">
        <v>1817</v>
      </c>
      <c r="E1590" s="7" t="s">
        <v>1817</v>
      </c>
      <c r="F1590" s="7" t="s">
        <v>1811</v>
      </c>
      <c r="G1590" s="7" t="s">
        <v>1818</v>
      </c>
      <c r="H1590" s="7" t="s">
        <v>2569</v>
      </c>
      <c r="I1590" s="7"/>
      <c r="J1590" s="7" t="s">
        <v>1811</v>
      </c>
      <c r="K1590" s="7"/>
      <c r="L1590" s="4"/>
      <c r="M1590" s="4"/>
      <c r="N1590" s="4"/>
      <c r="O1590" s="4"/>
      <c r="P1590" s="4"/>
      <c r="Q1590" s="4"/>
      <c r="R1590" s="4"/>
      <c r="S1590" s="4"/>
      <c r="T1590" s="4"/>
    </row>
    <row r="1591">
      <c r="A1591" s="7" t="s">
        <v>1729</v>
      </c>
      <c r="B1591" s="7" t="s">
        <v>1855</v>
      </c>
      <c r="C1591" s="7" t="s">
        <v>1856</v>
      </c>
      <c r="D1591" s="7" t="s">
        <v>1811</v>
      </c>
      <c r="E1591" s="7" t="s">
        <v>1811</v>
      </c>
      <c r="F1591" s="7" t="s">
        <v>1811</v>
      </c>
      <c r="G1591" s="7" t="s">
        <v>1812</v>
      </c>
      <c r="H1591" s="7" t="s">
        <v>2570</v>
      </c>
      <c r="I1591" s="7" t="s">
        <v>1814</v>
      </c>
      <c r="J1591" s="7" t="s">
        <v>1811</v>
      </c>
      <c r="K1591" s="7"/>
      <c r="L1591" s="4"/>
      <c r="M1591" s="4"/>
      <c r="N1591" s="4"/>
      <c r="O1591" s="4"/>
      <c r="P1591" s="4"/>
      <c r="Q1591" s="4"/>
      <c r="R1591" s="4"/>
      <c r="S1591" s="4"/>
      <c r="T1591" s="4"/>
    </row>
    <row r="1592">
      <c r="A1592" s="7" t="s">
        <v>1730</v>
      </c>
      <c r="B1592" s="7" t="s">
        <v>1855</v>
      </c>
      <c r="C1592" s="7" t="s">
        <v>1856</v>
      </c>
      <c r="D1592" s="7" t="s">
        <v>1817</v>
      </c>
      <c r="E1592" s="7" t="s">
        <v>1817</v>
      </c>
      <c r="F1592" s="7" t="s">
        <v>1811</v>
      </c>
      <c r="G1592" s="7" t="s">
        <v>1818</v>
      </c>
      <c r="H1592" s="7" t="s">
        <v>2571</v>
      </c>
      <c r="I1592" s="7" t="s">
        <v>1817</v>
      </c>
      <c r="J1592" s="7" t="s">
        <v>1811</v>
      </c>
      <c r="K1592" s="7"/>
      <c r="L1592" s="4"/>
      <c r="M1592" s="4"/>
      <c r="N1592" s="4"/>
      <c r="O1592" s="4"/>
      <c r="P1592" s="4"/>
      <c r="Q1592" s="4"/>
      <c r="R1592" s="4"/>
      <c r="S1592" s="4"/>
      <c r="T1592" s="4"/>
    </row>
    <row r="1593">
      <c r="A1593" s="7" t="s">
        <v>1731</v>
      </c>
      <c r="B1593" s="7" t="s">
        <v>1855</v>
      </c>
      <c r="C1593" s="7" t="s">
        <v>1856</v>
      </c>
      <c r="D1593" s="7" t="s">
        <v>1817</v>
      </c>
      <c r="E1593" s="7" t="s">
        <v>1817</v>
      </c>
      <c r="F1593" s="7" t="s">
        <v>1811</v>
      </c>
      <c r="G1593" s="7" t="s">
        <v>1827</v>
      </c>
      <c r="H1593" s="7" t="s">
        <v>2572</v>
      </c>
      <c r="I1593" s="7"/>
      <c r="J1593" s="7" t="s">
        <v>1811</v>
      </c>
      <c r="K1593" s="7"/>
      <c r="L1593" s="4"/>
      <c r="M1593" s="4"/>
      <c r="N1593" s="4"/>
      <c r="O1593" s="4"/>
      <c r="P1593" s="4"/>
      <c r="Q1593" s="4"/>
      <c r="R1593" s="4"/>
      <c r="S1593" s="4"/>
      <c r="T1593" s="4"/>
    </row>
    <row r="1594">
      <c r="A1594" s="7" t="s">
        <v>1732</v>
      </c>
      <c r="B1594" s="7" t="s">
        <v>1895</v>
      </c>
      <c r="C1594" s="7" t="s">
        <v>2075</v>
      </c>
      <c r="D1594" s="7" t="s">
        <v>1817</v>
      </c>
      <c r="E1594" s="7" t="s">
        <v>1817</v>
      </c>
      <c r="F1594" s="7" t="s">
        <v>1811</v>
      </c>
      <c r="G1594" s="7" t="s">
        <v>1823</v>
      </c>
      <c r="H1594" s="7" t="s">
        <v>2573</v>
      </c>
      <c r="I1594" s="7"/>
      <c r="J1594" s="7" t="s">
        <v>1811</v>
      </c>
      <c r="K1594" s="7"/>
      <c r="L1594" s="4"/>
      <c r="M1594" s="4"/>
      <c r="N1594" s="4"/>
      <c r="O1594" s="4"/>
      <c r="P1594" s="4"/>
      <c r="Q1594" s="4"/>
      <c r="R1594" s="4"/>
      <c r="S1594" s="4"/>
      <c r="T1594" s="4"/>
    </row>
    <row r="1595">
      <c r="A1595" s="7" t="s">
        <v>1733</v>
      </c>
      <c r="B1595" s="7" t="s">
        <v>1895</v>
      </c>
      <c r="C1595" s="7" t="s">
        <v>1896</v>
      </c>
      <c r="D1595" s="7" t="s">
        <v>1817</v>
      </c>
      <c r="E1595" s="7" t="s">
        <v>1817</v>
      </c>
      <c r="F1595" s="7" t="s">
        <v>1811</v>
      </c>
      <c r="G1595" s="7" t="s">
        <v>1827</v>
      </c>
      <c r="H1595" s="7" t="s">
        <v>2574</v>
      </c>
      <c r="I1595" s="7"/>
      <c r="J1595" s="7" t="s">
        <v>1811</v>
      </c>
      <c r="K1595" s="7"/>
      <c r="L1595" s="4"/>
      <c r="M1595" s="4"/>
      <c r="N1595" s="4"/>
      <c r="O1595" s="4"/>
      <c r="P1595" s="4"/>
      <c r="Q1595" s="4"/>
      <c r="R1595" s="4"/>
      <c r="S1595" s="4"/>
      <c r="T1595" s="4"/>
    </row>
    <row r="1596">
      <c r="A1596" s="7" t="s">
        <v>1734</v>
      </c>
      <c r="B1596" s="7" t="s">
        <v>1895</v>
      </c>
      <c r="C1596" s="7" t="s">
        <v>1896</v>
      </c>
      <c r="D1596" s="7" t="s">
        <v>1817</v>
      </c>
      <c r="E1596" s="7" t="s">
        <v>1817</v>
      </c>
      <c r="F1596" s="7" t="s">
        <v>1811</v>
      </c>
      <c r="G1596" s="7" t="s">
        <v>1823</v>
      </c>
      <c r="H1596" s="7" t="s">
        <v>2575</v>
      </c>
      <c r="I1596" s="7"/>
      <c r="J1596" s="7" t="s">
        <v>1811</v>
      </c>
      <c r="K1596" s="7"/>
      <c r="L1596" s="4"/>
      <c r="M1596" s="4"/>
      <c r="N1596" s="4"/>
      <c r="O1596" s="4"/>
      <c r="P1596" s="4"/>
      <c r="Q1596" s="4"/>
      <c r="R1596" s="4"/>
      <c r="S1596" s="4"/>
      <c r="T1596" s="4"/>
    </row>
    <row r="1597">
      <c r="A1597" s="7" t="s">
        <v>1735</v>
      </c>
      <c r="B1597" s="7" t="s">
        <v>1895</v>
      </c>
      <c r="C1597" s="7" t="s">
        <v>2576</v>
      </c>
      <c r="D1597" s="7" t="s">
        <v>1817</v>
      </c>
      <c r="E1597" s="7" t="s">
        <v>1817</v>
      </c>
      <c r="F1597" s="7" t="s">
        <v>1811</v>
      </c>
      <c r="G1597" s="7" t="s">
        <v>1827</v>
      </c>
      <c r="H1597" s="7" t="s">
        <v>2558</v>
      </c>
      <c r="I1597" s="7"/>
      <c r="J1597" s="7" t="s">
        <v>1811</v>
      </c>
      <c r="K1597" s="7"/>
      <c r="L1597" s="4"/>
      <c r="M1597" s="4"/>
      <c r="N1597" s="4"/>
      <c r="O1597" s="4"/>
      <c r="P1597" s="4"/>
      <c r="Q1597" s="4"/>
      <c r="R1597" s="4"/>
      <c r="S1597" s="4"/>
      <c r="T1597" s="4"/>
    </row>
    <row r="1598">
      <c r="A1598" s="7" t="s">
        <v>1736</v>
      </c>
      <c r="B1598" s="7" t="s">
        <v>1903</v>
      </c>
      <c r="C1598" s="7" t="s">
        <v>1920</v>
      </c>
      <c r="D1598" s="7" t="s">
        <v>1817</v>
      </c>
      <c r="E1598" s="7" t="s">
        <v>1817</v>
      </c>
      <c r="F1598" s="7" t="s">
        <v>1811</v>
      </c>
      <c r="G1598" s="7" t="s">
        <v>1818</v>
      </c>
      <c r="H1598" s="7" t="s">
        <v>1860</v>
      </c>
      <c r="I1598" s="7" t="s">
        <v>1817</v>
      </c>
      <c r="J1598" s="7" t="s">
        <v>1811</v>
      </c>
      <c r="K1598" s="7"/>
      <c r="L1598" s="4"/>
      <c r="M1598" s="4"/>
      <c r="N1598" s="4"/>
      <c r="O1598" s="4"/>
      <c r="P1598" s="4"/>
      <c r="Q1598" s="4"/>
      <c r="R1598" s="4"/>
      <c r="S1598" s="4"/>
      <c r="T1598" s="4"/>
    </row>
    <row r="1599">
      <c r="A1599" s="7" t="s">
        <v>1737</v>
      </c>
      <c r="B1599" s="7" t="s">
        <v>1903</v>
      </c>
      <c r="C1599" s="7" t="s">
        <v>1920</v>
      </c>
      <c r="D1599" s="7" t="s">
        <v>1817</v>
      </c>
      <c r="E1599" s="7" t="s">
        <v>1817</v>
      </c>
      <c r="F1599" s="7" t="s">
        <v>1811</v>
      </c>
      <c r="G1599" s="7" t="s">
        <v>1818</v>
      </c>
      <c r="H1599" s="7" t="s">
        <v>1860</v>
      </c>
      <c r="I1599" s="7" t="s">
        <v>1817</v>
      </c>
      <c r="J1599" s="7" t="s">
        <v>1811</v>
      </c>
      <c r="K1599" s="7"/>
      <c r="L1599" s="4"/>
      <c r="M1599" s="4"/>
      <c r="N1599" s="4"/>
      <c r="O1599" s="4"/>
      <c r="P1599" s="4"/>
      <c r="Q1599" s="4"/>
      <c r="R1599" s="4"/>
      <c r="S1599" s="4"/>
      <c r="T1599" s="4"/>
    </row>
    <row r="1600">
      <c r="A1600" s="7" t="s">
        <v>1738</v>
      </c>
      <c r="B1600" s="7" t="s">
        <v>1903</v>
      </c>
      <c r="C1600" s="7" t="s">
        <v>1920</v>
      </c>
      <c r="D1600" s="7" t="s">
        <v>1817</v>
      </c>
      <c r="E1600" s="7" t="s">
        <v>1817</v>
      </c>
      <c r="F1600" s="7" t="s">
        <v>1811</v>
      </c>
      <c r="G1600" s="7" t="s">
        <v>1818</v>
      </c>
      <c r="H1600" s="7" t="s">
        <v>2571</v>
      </c>
      <c r="I1600" s="7" t="s">
        <v>1817</v>
      </c>
      <c r="J1600" s="7" t="s">
        <v>1811</v>
      </c>
      <c r="K1600" s="7"/>
      <c r="L1600" s="4"/>
      <c r="M1600" s="4"/>
      <c r="N1600" s="4"/>
      <c r="O1600" s="4"/>
      <c r="P1600" s="4"/>
      <c r="Q1600" s="4"/>
      <c r="R1600" s="4"/>
      <c r="S1600" s="4"/>
      <c r="T1600" s="4"/>
    </row>
    <row r="1601">
      <c r="A1601" s="7" t="s">
        <v>1739</v>
      </c>
      <c r="B1601" s="7" t="s">
        <v>1903</v>
      </c>
      <c r="C1601" s="7" t="s">
        <v>2335</v>
      </c>
      <c r="D1601" s="7" t="s">
        <v>1817</v>
      </c>
      <c r="E1601" s="7" t="s">
        <v>1817</v>
      </c>
      <c r="F1601" s="7" t="s">
        <v>1811</v>
      </c>
      <c r="G1601" s="7" t="s">
        <v>1823</v>
      </c>
      <c r="H1601" s="7" t="s">
        <v>2577</v>
      </c>
      <c r="I1601" s="7"/>
      <c r="J1601" s="7" t="s">
        <v>1811</v>
      </c>
      <c r="K1601" s="7"/>
      <c r="L1601" s="4"/>
      <c r="M1601" s="4"/>
      <c r="N1601" s="4"/>
      <c r="O1601" s="4"/>
      <c r="P1601" s="4"/>
      <c r="Q1601" s="4"/>
      <c r="R1601" s="4"/>
      <c r="S1601" s="4"/>
      <c r="T1601" s="4"/>
    </row>
    <row r="1602">
      <c r="A1602" s="7" t="s">
        <v>1740</v>
      </c>
      <c r="B1602" s="7" t="s">
        <v>1882</v>
      </c>
      <c r="C1602" s="7" t="s">
        <v>1883</v>
      </c>
      <c r="D1602" s="7" t="s">
        <v>1811</v>
      </c>
      <c r="E1602" s="7" t="s">
        <v>1811</v>
      </c>
      <c r="F1602" s="7" t="s">
        <v>1811</v>
      </c>
      <c r="G1602" s="7" t="s">
        <v>1818</v>
      </c>
      <c r="H1602" s="7" t="s">
        <v>2124</v>
      </c>
      <c r="I1602" s="7"/>
      <c r="J1602" s="7" t="s">
        <v>1811</v>
      </c>
      <c r="K1602" s="7"/>
      <c r="L1602" s="4"/>
      <c r="M1602" s="4"/>
      <c r="N1602" s="4"/>
      <c r="O1602" s="4"/>
      <c r="P1602" s="4"/>
      <c r="Q1602" s="4"/>
      <c r="R1602" s="4"/>
      <c r="S1602" s="4"/>
      <c r="T1602" s="4"/>
    </row>
    <row r="1603">
      <c r="A1603" s="7" t="s">
        <v>1741</v>
      </c>
      <c r="B1603" s="7" t="s">
        <v>1882</v>
      </c>
      <c r="C1603" s="7" t="s">
        <v>1883</v>
      </c>
      <c r="D1603" s="7" t="s">
        <v>1811</v>
      </c>
      <c r="E1603" s="7" t="s">
        <v>1811</v>
      </c>
      <c r="F1603" s="7" t="s">
        <v>1811</v>
      </c>
      <c r="G1603" s="7" t="s">
        <v>1812</v>
      </c>
      <c r="H1603" s="7" t="s">
        <v>1860</v>
      </c>
      <c r="I1603" s="7" t="s">
        <v>1817</v>
      </c>
      <c r="J1603" s="7" t="s">
        <v>1811</v>
      </c>
      <c r="K1603" s="7"/>
      <c r="L1603" s="4"/>
      <c r="M1603" s="4"/>
      <c r="N1603" s="4"/>
      <c r="O1603" s="4"/>
      <c r="P1603" s="4"/>
      <c r="Q1603" s="4"/>
      <c r="R1603" s="4"/>
      <c r="S1603" s="4"/>
      <c r="T1603" s="4"/>
    </row>
    <row r="1604">
      <c r="A1604" s="7" t="s">
        <v>1742</v>
      </c>
      <c r="B1604" s="7" t="s">
        <v>1882</v>
      </c>
      <c r="C1604" s="7" t="s">
        <v>1883</v>
      </c>
      <c r="D1604" s="7" t="s">
        <v>1817</v>
      </c>
      <c r="E1604" s="7" t="s">
        <v>1817</v>
      </c>
      <c r="F1604" s="7" t="s">
        <v>1811</v>
      </c>
      <c r="G1604" s="7" t="s">
        <v>1827</v>
      </c>
      <c r="H1604" s="7" t="s">
        <v>2578</v>
      </c>
      <c r="I1604" s="7"/>
      <c r="J1604" s="7" t="s">
        <v>1811</v>
      </c>
      <c r="K1604" s="7"/>
      <c r="L1604" s="4"/>
      <c r="M1604" s="4"/>
      <c r="N1604" s="4"/>
      <c r="O1604" s="4"/>
      <c r="P1604" s="4"/>
      <c r="Q1604" s="4"/>
      <c r="R1604" s="4"/>
      <c r="S1604" s="4"/>
      <c r="T1604" s="4"/>
    </row>
    <row r="1605">
      <c r="A1605" s="7" t="s">
        <v>1743</v>
      </c>
      <c r="B1605" s="7" t="s">
        <v>1882</v>
      </c>
      <c r="C1605" s="7" t="s">
        <v>1883</v>
      </c>
      <c r="D1605" s="7" t="s">
        <v>1811</v>
      </c>
      <c r="E1605" s="7" t="s">
        <v>1811</v>
      </c>
      <c r="F1605" s="7" t="s">
        <v>1811</v>
      </c>
      <c r="G1605" s="7" t="s">
        <v>1812</v>
      </c>
      <c r="H1605" s="7" t="s">
        <v>2537</v>
      </c>
      <c r="I1605" s="7" t="s">
        <v>1814</v>
      </c>
      <c r="J1605" s="7" t="s">
        <v>1811</v>
      </c>
      <c r="K1605" s="7"/>
      <c r="L1605" s="4"/>
      <c r="M1605" s="4"/>
      <c r="N1605" s="4"/>
      <c r="O1605" s="4"/>
      <c r="P1605" s="4"/>
      <c r="Q1605" s="4"/>
      <c r="R1605" s="4"/>
      <c r="S1605" s="4"/>
      <c r="T1605" s="4"/>
    </row>
    <row r="1606">
      <c r="A1606" s="7" t="s">
        <v>1744</v>
      </c>
      <c r="B1606" s="7" t="s">
        <v>1893</v>
      </c>
      <c r="C1606" s="7" t="s">
        <v>2579</v>
      </c>
      <c r="D1606" s="7" t="s">
        <v>1811</v>
      </c>
      <c r="E1606" s="7" t="s">
        <v>1811</v>
      </c>
      <c r="F1606" s="7" t="s">
        <v>1811</v>
      </c>
      <c r="G1606" s="7" t="s">
        <v>1812</v>
      </c>
      <c r="H1606" s="7" t="s">
        <v>2580</v>
      </c>
      <c r="I1606" s="7"/>
      <c r="J1606" s="7" t="s">
        <v>1811</v>
      </c>
      <c r="K1606" s="7"/>
      <c r="L1606" s="4"/>
      <c r="M1606" s="4"/>
      <c r="N1606" s="4"/>
      <c r="O1606" s="4"/>
      <c r="P1606" s="4"/>
      <c r="Q1606" s="4"/>
      <c r="R1606" s="4"/>
      <c r="S1606" s="4"/>
      <c r="T1606" s="4"/>
    </row>
    <row r="1607">
      <c r="A1607" s="7" t="s">
        <v>1745</v>
      </c>
      <c r="B1607" s="7" t="s">
        <v>1884</v>
      </c>
      <c r="C1607" s="7" t="s">
        <v>2069</v>
      </c>
      <c r="D1607" s="7" t="s">
        <v>1817</v>
      </c>
      <c r="E1607" s="7" t="s">
        <v>1817</v>
      </c>
      <c r="F1607" s="7" t="s">
        <v>1811</v>
      </c>
      <c r="G1607" s="7" t="s">
        <v>1823</v>
      </c>
      <c r="H1607" s="7" t="s">
        <v>2575</v>
      </c>
      <c r="I1607" s="7"/>
      <c r="J1607" s="7" t="s">
        <v>1811</v>
      </c>
      <c r="K1607" s="7"/>
      <c r="L1607" s="4"/>
      <c r="M1607" s="4"/>
      <c r="N1607" s="4"/>
      <c r="O1607" s="4"/>
      <c r="P1607" s="4"/>
      <c r="Q1607" s="4"/>
      <c r="R1607" s="4"/>
      <c r="S1607" s="4"/>
      <c r="T1607" s="4"/>
    </row>
    <row r="1608">
      <c r="A1608" s="7" t="s">
        <v>1746</v>
      </c>
      <c r="B1608" s="7" t="s">
        <v>1884</v>
      </c>
      <c r="C1608" s="7" t="s">
        <v>2069</v>
      </c>
      <c r="D1608" s="7" t="s">
        <v>1817</v>
      </c>
      <c r="E1608" s="7" t="s">
        <v>1817</v>
      </c>
      <c r="F1608" s="7" t="s">
        <v>1811</v>
      </c>
      <c r="G1608" s="7" t="s">
        <v>1823</v>
      </c>
      <c r="H1608" s="7" t="s">
        <v>2581</v>
      </c>
      <c r="I1608" s="7"/>
      <c r="J1608" s="7" t="s">
        <v>1811</v>
      </c>
      <c r="K1608" s="7"/>
      <c r="L1608" s="4"/>
      <c r="M1608" s="4"/>
      <c r="N1608" s="4"/>
      <c r="O1608" s="4"/>
      <c r="P1608" s="4"/>
      <c r="Q1608" s="4"/>
      <c r="R1608" s="4"/>
      <c r="S1608" s="4"/>
      <c r="T1608" s="4"/>
    </row>
    <row r="1609">
      <c r="A1609" s="7" t="s">
        <v>1747</v>
      </c>
      <c r="B1609" s="7" t="s">
        <v>1899</v>
      </c>
      <c r="C1609" s="7" t="s">
        <v>1906</v>
      </c>
      <c r="D1609" s="7" t="s">
        <v>1817</v>
      </c>
      <c r="E1609" s="7" t="s">
        <v>1817</v>
      </c>
      <c r="F1609" s="7" t="s">
        <v>1811</v>
      </c>
      <c r="G1609" s="7" t="s">
        <v>1823</v>
      </c>
      <c r="H1609" s="7" t="s">
        <v>2582</v>
      </c>
      <c r="I1609" s="7"/>
      <c r="J1609" s="7" t="s">
        <v>1811</v>
      </c>
      <c r="K1609" s="7"/>
      <c r="L1609" s="4"/>
      <c r="M1609" s="4"/>
      <c r="N1609" s="4"/>
      <c r="O1609" s="4"/>
      <c r="P1609" s="4"/>
      <c r="Q1609" s="4"/>
      <c r="R1609" s="4"/>
      <c r="S1609" s="4"/>
      <c r="T1609" s="4"/>
    </row>
    <row r="1610">
      <c r="A1610" s="7" t="s">
        <v>1748</v>
      </c>
      <c r="B1610" s="7" t="s">
        <v>1903</v>
      </c>
      <c r="C1610" s="7" t="s">
        <v>2583</v>
      </c>
      <c r="D1610" s="7" t="s">
        <v>1817</v>
      </c>
      <c r="E1610" s="7" t="s">
        <v>1811</v>
      </c>
      <c r="F1610" s="7" t="s">
        <v>1811</v>
      </c>
      <c r="G1610" s="7" t="s">
        <v>1823</v>
      </c>
      <c r="H1610" s="7" t="s">
        <v>1921</v>
      </c>
      <c r="I1610" s="7"/>
      <c r="J1610" s="7" t="s">
        <v>1811</v>
      </c>
      <c r="K1610" s="7"/>
      <c r="L1610" s="4"/>
      <c r="M1610" s="4"/>
      <c r="N1610" s="4"/>
      <c r="O1610" s="4"/>
      <c r="P1610" s="4"/>
      <c r="Q1610" s="4"/>
      <c r="R1610" s="4"/>
      <c r="S1610" s="4"/>
      <c r="T1610" s="4"/>
    </row>
    <row r="1611">
      <c r="A1611" s="7" t="s">
        <v>1749</v>
      </c>
      <c r="B1611" s="7" t="s">
        <v>1903</v>
      </c>
      <c r="C1611" s="7" t="s">
        <v>2583</v>
      </c>
      <c r="D1611" s="7" t="s">
        <v>1817</v>
      </c>
      <c r="E1611" s="7" t="s">
        <v>1811</v>
      </c>
      <c r="F1611" s="7" t="s">
        <v>1811</v>
      </c>
      <c r="G1611" s="7" t="s">
        <v>1823</v>
      </c>
      <c r="H1611" s="7" t="s">
        <v>2584</v>
      </c>
      <c r="I1611" s="7"/>
      <c r="J1611" s="7" t="s">
        <v>1811</v>
      </c>
      <c r="K1611" s="7"/>
      <c r="L1611" s="4"/>
      <c r="M1611" s="4"/>
      <c r="N1611" s="4"/>
      <c r="O1611" s="4"/>
      <c r="P1611" s="4"/>
      <c r="Q1611" s="4"/>
      <c r="R1611" s="4"/>
      <c r="S1611" s="4"/>
      <c r="T1611" s="4"/>
    </row>
    <row r="1612">
      <c r="A1612" s="7" t="s">
        <v>1750</v>
      </c>
      <c r="B1612" s="7" t="s">
        <v>1903</v>
      </c>
      <c r="C1612" s="7" t="s">
        <v>2583</v>
      </c>
      <c r="D1612" s="7" t="s">
        <v>1817</v>
      </c>
      <c r="E1612" s="7" t="s">
        <v>1811</v>
      </c>
      <c r="F1612" s="7" t="s">
        <v>1811</v>
      </c>
      <c r="G1612" s="7" t="s">
        <v>1812</v>
      </c>
      <c r="H1612" s="7" t="s">
        <v>2585</v>
      </c>
      <c r="I1612" s="7" t="s">
        <v>1814</v>
      </c>
      <c r="J1612" s="7" t="s">
        <v>1811</v>
      </c>
      <c r="K1612" s="7"/>
      <c r="L1612" s="4"/>
      <c r="M1612" s="4"/>
      <c r="N1612" s="4"/>
      <c r="O1612" s="4"/>
      <c r="P1612" s="4"/>
      <c r="Q1612" s="4"/>
      <c r="R1612" s="4"/>
      <c r="S1612" s="4"/>
      <c r="T1612" s="4"/>
    </row>
    <row r="1613">
      <c r="A1613" s="7" t="s">
        <v>1751</v>
      </c>
      <c r="B1613" s="7" t="s">
        <v>1895</v>
      </c>
      <c r="C1613" s="7" t="s">
        <v>2586</v>
      </c>
      <c r="D1613" s="7" t="s">
        <v>1817</v>
      </c>
      <c r="E1613" s="7" t="s">
        <v>1817</v>
      </c>
      <c r="F1613" s="7" t="s">
        <v>1811</v>
      </c>
      <c r="G1613" s="7" t="s">
        <v>1827</v>
      </c>
      <c r="H1613" s="7" t="s">
        <v>2572</v>
      </c>
      <c r="I1613" s="7"/>
      <c r="J1613" s="7" t="s">
        <v>1811</v>
      </c>
      <c r="K1613" s="7"/>
      <c r="L1613" s="4"/>
      <c r="M1613" s="4"/>
      <c r="N1613" s="4"/>
      <c r="O1613" s="4"/>
      <c r="P1613" s="4"/>
      <c r="Q1613" s="4"/>
      <c r="R1613" s="4"/>
      <c r="S1613" s="4"/>
      <c r="T1613" s="4"/>
    </row>
  </sheetData>
  <autoFilter ref="$A$1:$T$1613"/>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42.63"/>
  </cols>
  <sheetData>
    <row r="1">
      <c r="A1" s="14" t="s">
        <v>1798</v>
      </c>
      <c r="B1" s="14" t="s">
        <v>2587</v>
      </c>
    </row>
    <row r="2">
      <c r="A2" s="15" t="s">
        <v>217</v>
      </c>
      <c r="B2" s="15">
        <v>4.0</v>
      </c>
    </row>
    <row r="3">
      <c r="A3" s="15" t="s">
        <v>218</v>
      </c>
      <c r="B3" s="15">
        <v>6.0</v>
      </c>
    </row>
    <row r="4">
      <c r="A4" s="15" t="s">
        <v>219</v>
      </c>
      <c r="B4" s="15">
        <v>2.0</v>
      </c>
    </row>
    <row r="5">
      <c r="A5" s="15" t="s">
        <v>220</v>
      </c>
      <c r="B5" s="15">
        <v>3.0</v>
      </c>
    </row>
    <row r="6">
      <c r="A6" s="15" t="s">
        <v>221</v>
      </c>
      <c r="B6" s="15">
        <v>6.0</v>
      </c>
    </row>
    <row r="7">
      <c r="A7" s="15" t="s">
        <v>1050</v>
      </c>
      <c r="B7" s="15">
        <v>4.0</v>
      </c>
    </row>
    <row r="8">
      <c r="A8" s="15" t="s">
        <v>775</v>
      </c>
      <c r="B8" s="15">
        <v>2.0</v>
      </c>
    </row>
    <row r="9">
      <c r="A9" s="15" t="s">
        <v>2588</v>
      </c>
      <c r="B9" s="15">
        <v>8.0</v>
      </c>
    </row>
    <row r="10">
      <c r="A10" s="15" t="s">
        <v>755</v>
      </c>
      <c r="B10" s="15">
        <v>2.0</v>
      </c>
    </row>
    <row r="11">
      <c r="A11" s="15" t="s">
        <v>756</v>
      </c>
      <c r="B11" s="15">
        <v>2.0</v>
      </c>
    </row>
    <row r="12">
      <c r="A12" s="15" t="s">
        <v>2589</v>
      </c>
      <c r="B12" s="15">
        <v>2.0</v>
      </c>
    </row>
    <row r="13">
      <c r="A13" s="15" t="s">
        <v>916</v>
      </c>
      <c r="B13" s="15">
        <v>2.0</v>
      </c>
    </row>
    <row r="14">
      <c r="A14" s="15" t="s">
        <v>2590</v>
      </c>
      <c r="B14" s="15">
        <v>2.0</v>
      </c>
    </row>
    <row r="15">
      <c r="A15" s="15" t="s">
        <v>2591</v>
      </c>
      <c r="B15" s="15">
        <v>2.0</v>
      </c>
    </row>
    <row r="16">
      <c r="A16" s="15" t="s">
        <v>920</v>
      </c>
      <c r="B16" s="15">
        <v>2.0</v>
      </c>
    </row>
    <row r="17">
      <c r="A17" s="15" t="s">
        <v>909</v>
      </c>
      <c r="B17" s="15">
        <v>8.0</v>
      </c>
    </row>
    <row r="18">
      <c r="A18" s="15" t="s">
        <v>559</v>
      </c>
      <c r="B18" s="15">
        <v>16.0</v>
      </c>
    </row>
    <row r="19">
      <c r="A19" s="15" t="s">
        <v>2592</v>
      </c>
      <c r="B19" s="15">
        <v>4.0</v>
      </c>
    </row>
    <row r="20">
      <c r="A20" s="15" t="s">
        <v>2593</v>
      </c>
      <c r="B20" s="15">
        <v>4.0</v>
      </c>
    </row>
    <row r="21">
      <c r="A21" s="15" t="s">
        <v>903</v>
      </c>
      <c r="B21" s="15">
        <v>4.0</v>
      </c>
    </row>
    <row r="22">
      <c r="A22" s="15" t="s">
        <v>911</v>
      </c>
      <c r="B22" s="15">
        <v>8.0</v>
      </c>
    </row>
    <row r="23">
      <c r="A23" s="15" t="s">
        <v>912</v>
      </c>
      <c r="B23" s="15">
        <v>8.0</v>
      </c>
    </row>
    <row r="24">
      <c r="A24" s="15" t="s">
        <v>913</v>
      </c>
      <c r="B24" s="15">
        <v>8.0</v>
      </c>
    </row>
    <row r="25">
      <c r="A25" s="15" t="s">
        <v>914</v>
      </c>
      <c r="B25" s="15">
        <v>8.0</v>
      </c>
    </row>
    <row r="26">
      <c r="A26" s="15" t="s">
        <v>910</v>
      </c>
      <c r="B26" s="15">
        <v>4.0</v>
      </c>
    </row>
    <row r="27">
      <c r="A27" s="15" t="s">
        <v>904</v>
      </c>
      <c r="B27" s="15">
        <v>4.0</v>
      </c>
    </row>
    <row r="28">
      <c r="A28" s="15" t="s">
        <v>881</v>
      </c>
      <c r="B28" s="15">
        <v>12.0</v>
      </c>
    </row>
    <row r="29">
      <c r="A29" s="15" t="s">
        <v>879</v>
      </c>
      <c r="B29" s="15">
        <v>4.0</v>
      </c>
    </row>
    <row r="30">
      <c r="A30" s="15" t="s">
        <v>880</v>
      </c>
      <c r="B30" s="15">
        <v>4.0</v>
      </c>
    </row>
    <row r="31">
      <c r="A31" s="15" t="s">
        <v>2594</v>
      </c>
      <c r="B31" s="15">
        <v>8.0</v>
      </c>
    </row>
    <row r="32">
      <c r="A32" s="15" t="s">
        <v>2595</v>
      </c>
      <c r="B32" s="15">
        <v>8.0</v>
      </c>
    </row>
    <row r="33">
      <c r="A33" s="15" t="s">
        <v>2596</v>
      </c>
      <c r="B33" s="15">
        <v>4.0</v>
      </c>
    </row>
    <row r="34">
      <c r="A34" s="15" t="s">
        <v>2597</v>
      </c>
      <c r="B34" s="15">
        <v>4.0</v>
      </c>
    </row>
    <row r="35">
      <c r="A35" s="15" t="s">
        <v>2598</v>
      </c>
      <c r="B35" s="15">
        <v>4.0</v>
      </c>
    </row>
    <row r="36">
      <c r="A36" s="15" t="s">
        <v>891</v>
      </c>
      <c r="B36" s="15">
        <v>8.0</v>
      </c>
    </row>
    <row r="37">
      <c r="A37" s="15" t="s">
        <v>892</v>
      </c>
      <c r="B37" s="15">
        <v>8.0</v>
      </c>
    </row>
    <row r="38">
      <c r="A38" s="15" t="s">
        <v>893</v>
      </c>
      <c r="B38" s="15">
        <v>8.0</v>
      </c>
    </row>
    <row r="39">
      <c r="A39" s="15" t="s">
        <v>894</v>
      </c>
      <c r="B39" s="15">
        <v>8.0</v>
      </c>
    </row>
    <row r="40">
      <c r="A40" s="15" t="s">
        <v>2599</v>
      </c>
      <c r="B40" s="15">
        <v>2.0</v>
      </c>
    </row>
    <row r="41">
      <c r="A41" s="15" t="s">
        <v>812</v>
      </c>
      <c r="B41" s="15">
        <v>4.0</v>
      </c>
    </row>
    <row r="42">
      <c r="A42" s="15" t="s">
        <v>813</v>
      </c>
      <c r="B42" s="15">
        <v>2.0</v>
      </c>
    </row>
    <row r="43">
      <c r="A43" s="15" t="s">
        <v>830</v>
      </c>
      <c r="B43" s="15">
        <v>2.0</v>
      </c>
    </row>
    <row r="44">
      <c r="A44" s="15" t="s">
        <v>2600</v>
      </c>
      <c r="B44" s="15">
        <v>2.0</v>
      </c>
    </row>
    <row r="45">
      <c r="A45" s="15" t="s">
        <v>814</v>
      </c>
      <c r="B45" s="15">
        <v>2.0</v>
      </c>
    </row>
    <row r="46">
      <c r="A46" s="15" t="s">
        <v>749</v>
      </c>
      <c r="B46" s="15">
        <v>4.0</v>
      </c>
    </row>
    <row r="47">
      <c r="A47" s="15" t="s">
        <v>750</v>
      </c>
      <c r="B47" s="15">
        <v>4.0</v>
      </c>
    </row>
    <row r="48">
      <c r="A48" s="15" t="s">
        <v>746</v>
      </c>
      <c r="B48" s="15">
        <v>4.0</v>
      </c>
    </row>
    <row r="49">
      <c r="A49" s="15" t="s">
        <v>747</v>
      </c>
      <c r="B49" s="15">
        <v>6.0</v>
      </c>
    </row>
    <row r="50">
      <c r="A50" s="15" t="s">
        <v>748</v>
      </c>
      <c r="B50" s="15">
        <v>4.0</v>
      </c>
    </row>
    <row r="51">
      <c r="A51" s="15" t="s">
        <v>740</v>
      </c>
      <c r="B51" s="15">
        <v>4.0</v>
      </c>
    </row>
    <row r="52">
      <c r="A52" s="15" t="s">
        <v>741</v>
      </c>
      <c r="B52" s="15">
        <v>4.0</v>
      </c>
    </row>
    <row r="53">
      <c r="A53" s="15" t="s">
        <v>1337</v>
      </c>
      <c r="B53" s="15">
        <v>8.0</v>
      </c>
    </row>
    <row r="54">
      <c r="A54" s="15" t="s">
        <v>838</v>
      </c>
      <c r="B54" s="15">
        <v>2.0</v>
      </c>
    </row>
    <row r="55">
      <c r="A55" s="15" t="s">
        <v>743</v>
      </c>
      <c r="B55" s="15">
        <v>4.0</v>
      </c>
    </row>
    <row r="56">
      <c r="A56" s="15" t="s">
        <v>265</v>
      </c>
      <c r="B56" s="15">
        <v>4.0</v>
      </c>
    </row>
    <row r="57">
      <c r="A57" s="15" t="s">
        <v>266</v>
      </c>
      <c r="B57" s="15">
        <v>4.0</v>
      </c>
    </row>
    <row r="58">
      <c r="A58" s="15" t="s">
        <v>267</v>
      </c>
      <c r="B58" s="15">
        <v>2.0</v>
      </c>
    </row>
    <row r="59">
      <c r="A59" s="15" t="s">
        <v>1594</v>
      </c>
      <c r="B59" s="15">
        <v>4.0</v>
      </c>
    </row>
    <row r="60">
      <c r="A60" s="15" t="s">
        <v>1558</v>
      </c>
      <c r="B60" s="15">
        <v>2.0</v>
      </c>
    </row>
    <row r="61">
      <c r="A61" s="15" t="s">
        <v>544</v>
      </c>
      <c r="B61" s="15">
        <v>2.0</v>
      </c>
    </row>
    <row r="62">
      <c r="A62" s="15" t="s">
        <v>515</v>
      </c>
      <c r="B62" s="15">
        <v>4.0</v>
      </c>
    </row>
    <row r="63">
      <c r="A63" s="15" t="s">
        <v>1064</v>
      </c>
      <c r="B63" s="15">
        <v>12.0</v>
      </c>
    </row>
    <row r="64">
      <c r="A64" s="15" t="s">
        <v>1065</v>
      </c>
      <c r="B64" s="15">
        <v>20.0</v>
      </c>
    </row>
    <row r="65">
      <c r="A65" s="15" t="s">
        <v>1067</v>
      </c>
      <c r="B65" s="15">
        <v>12.0</v>
      </c>
    </row>
    <row r="66">
      <c r="A66" s="15" t="s">
        <v>1066</v>
      </c>
      <c r="B66" s="15">
        <v>8.0</v>
      </c>
    </row>
    <row r="67">
      <c r="A67" s="15" t="s">
        <v>1404</v>
      </c>
      <c r="B67" s="15">
        <v>4.0</v>
      </c>
    </row>
    <row r="68">
      <c r="A68" s="15" t="s">
        <v>1520</v>
      </c>
      <c r="B68" s="15">
        <v>4.0</v>
      </c>
    </row>
    <row r="69">
      <c r="A69" s="15" t="s">
        <v>1618</v>
      </c>
      <c r="B69" s="15">
        <v>8.0</v>
      </c>
    </row>
    <row r="70">
      <c r="A70" s="15" t="s">
        <v>1624</v>
      </c>
      <c r="B70" s="15">
        <v>4.0</v>
      </c>
    </row>
    <row r="71">
      <c r="A71" s="15" t="s">
        <v>1647</v>
      </c>
      <c r="B71" s="15">
        <v>4.0</v>
      </c>
    </row>
    <row r="72">
      <c r="A72" s="15" t="s">
        <v>1670</v>
      </c>
      <c r="B72" s="15">
        <v>4.0</v>
      </c>
    </row>
    <row r="73">
      <c r="A73" s="15" t="s">
        <v>790</v>
      </c>
      <c r="B73" s="15">
        <v>4.0</v>
      </c>
    </row>
    <row r="74">
      <c r="A74" s="15" t="s">
        <v>2601</v>
      </c>
      <c r="B74" s="15">
        <v>4.0</v>
      </c>
    </row>
    <row r="75">
      <c r="A75" s="15" t="s">
        <v>2602</v>
      </c>
      <c r="B75" s="15">
        <v>4.0</v>
      </c>
    </row>
    <row r="76">
      <c r="A76" s="15" t="s">
        <v>2603</v>
      </c>
      <c r="B76" s="15">
        <v>12.0</v>
      </c>
    </row>
    <row r="77">
      <c r="A77" s="15" t="s">
        <v>2604</v>
      </c>
      <c r="B77" s="15">
        <v>12.0</v>
      </c>
    </row>
    <row r="78">
      <c r="A78" s="15" t="s">
        <v>1569</v>
      </c>
      <c r="B78" s="15">
        <v>2.0</v>
      </c>
    </row>
    <row r="79">
      <c r="A79" s="15" t="s">
        <v>979</v>
      </c>
      <c r="B79" s="15">
        <v>12.0</v>
      </c>
    </row>
    <row r="80">
      <c r="A80" s="15" t="s">
        <v>980</v>
      </c>
      <c r="B80" s="15">
        <v>16.0</v>
      </c>
    </row>
    <row r="81">
      <c r="A81" s="15" t="s">
        <v>981</v>
      </c>
      <c r="B81" s="15">
        <v>12.0</v>
      </c>
    </row>
    <row r="82">
      <c r="A82" s="15" t="s">
        <v>1583</v>
      </c>
      <c r="B82" s="15">
        <v>4.0</v>
      </c>
    </row>
    <row r="83">
      <c r="A83" s="15" t="s">
        <v>1570</v>
      </c>
      <c r="B83" s="15">
        <v>2.0</v>
      </c>
    </row>
    <row r="84">
      <c r="A84" s="15" t="s">
        <v>1600</v>
      </c>
      <c r="B84" s="15">
        <v>4.0</v>
      </c>
    </row>
    <row r="85">
      <c r="A85" s="15" t="s">
        <v>502</v>
      </c>
      <c r="B85" s="15">
        <v>4.0</v>
      </c>
    </row>
    <row r="86">
      <c r="A86" s="15" t="s">
        <v>982</v>
      </c>
      <c r="B86" s="15">
        <v>12.0</v>
      </c>
    </row>
    <row r="87">
      <c r="A87" s="15" t="s">
        <v>983</v>
      </c>
      <c r="B87" s="15">
        <v>20.0</v>
      </c>
    </row>
    <row r="88">
      <c r="A88" s="15" t="s">
        <v>985</v>
      </c>
      <c r="B88" s="15">
        <v>12.0</v>
      </c>
    </row>
    <row r="89">
      <c r="A89" s="15" t="s">
        <v>986</v>
      </c>
      <c r="B89" s="15">
        <v>10.0</v>
      </c>
    </row>
    <row r="90">
      <c r="A90" s="15" t="s">
        <v>984</v>
      </c>
      <c r="B90" s="15">
        <v>12.0</v>
      </c>
    </row>
    <row r="91">
      <c r="A91" s="15" t="s">
        <v>1104</v>
      </c>
      <c r="B91" s="15">
        <v>4.0</v>
      </c>
    </row>
    <row r="92">
      <c r="A92" s="15" t="s">
        <v>1105</v>
      </c>
      <c r="B92" s="15">
        <v>2.0</v>
      </c>
    </row>
    <row r="93">
      <c r="A93" s="15" t="s">
        <v>1106</v>
      </c>
      <c r="B93" s="15">
        <v>2.0</v>
      </c>
    </row>
    <row r="94">
      <c r="A94" s="15" t="s">
        <v>1107</v>
      </c>
      <c r="B94" s="15">
        <v>4.0</v>
      </c>
    </row>
    <row r="95">
      <c r="A95" s="15" t="s">
        <v>1108</v>
      </c>
      <c r="B95" s="15">
        <v>4.0</v>
      </c>
    </row>
    <row r="96">
      <c r="A96" s="15" t="s">
        <v>1109</v>
      </c>
      <c r="B96" s="15">
        <v>8.0</v>
      </c>
    </row>
    <row r="97">
      <c r="A97" s="15" t="s">
        <v>2605</v>
      </c>
      <c r="B97" s="15">
        <v>4.0</v>
      </c>
    </row>
    <row r="98">
      <c r="A98" s="15" t="s">
        <v>2606</v>
      </c>
      <c r="B98" s="15">
        <v>2.0</v>
      </c>
    </row>
    <row r="99">
      <c r="A99" s="15" t="s">
        <v>947</v>
      </c>
      <c r="B99" s="15">
        <v>16.0</v>
      </c>
    </row>
    <row r="100">
      <c r="A100" s="15" t="s">
        <v>948</v>
      </c>
      <c r="B100" s="15">
        <v>32.0</v>
      </c>
    </row>
    <row r="101">
      <c r="A101" s="15" t="s">
        <v>949</v>
      </c>
      <c r="B101" s="15">
        <v>16.0</v>
      </c>
    </row>
    <row r="102">
      <c r="A102" s="15" t="s">
        <v>950</v>
      </c>
      <c r="B102" s="15">
        <v>32.0</v>
      </c>
    </row>
    <row r="103">
      <c r="A103" s="15" t="s">
        <v>951</v>
      </c>
      <c r="B103" s="15">
        <v>4.0</v>
      </c>
    </row>
    <row r="104">
      <c r="A104" s="15" t="s">
        <v>542</v>
      </c>
      <c r="B104" s="15">
        <v>2.0</v>
      </c>
    </row>
    <row r="105">
      <c r="A105" s="15" t="s">
        <v>543</v>
      </c>
      <c r="B105" s="15">
        <v>2.0</v>
      </c>
    </row>
    <row r="106">
      <c r="A106" s="15" t="s">
        <v>1491</v>
      </c>
      <c r="B106" s="15">
        <v>2.0</v>
      </c>
    </row>
    <row r="107">
      <c r="A107" s="15" t="s">
        <v>216</v>
      </c>
      <c r="B107" s="15">
        <v>2.0</v>
      </c>
    </row>
    <row r="108">
      <c r="A108" s="15" t="s">
        <v>861</v>
      </c>
      <c r="B108" s="15">
        <v>16.0</v>
      </c>
    </row>
    <row r="109">
      <c r="A109" s="15" t="s">
        <v>862</v>
      </c>
      <c r="B109" s="15">
        <v>24.0</v>
      </c>
    </row>
    <row r="110">
      <c r="A110" s="15" t="s">
        <v>863</v>
      </c>
      <c r="B110" s="15">
        <v>16.0</v>
      </c>
    </row>
    <row r="111">
      <c r="A111" s="15" t="s">
        <v>864</v>
      </c>
      <c r="B111" s="15">
        <v>16.0</v>
      </c>
    </row>
    <row r="112">
      <c r="A112" s="15" t="s">
        <v>277</v>
      </c>
      <c r="B112" s="15">
        <v>2.0</v>
      </c>
    </row>
    <row r="113">
      <c r="A113" s="15" t="s">
        <v>278</v>
      </c>
      <c r="B113" s="15">
        <v>2.0</v>
      </c>
    </row>
    <row r="114">
      <c r="A114" s="15" t="s">
        <v>279</v>
      </c>
      <c r="B114" s="15">
        <v>2.0</v>
      </c>
    </row>
    <row r="115">
      <c r="A115" s="15" t="s">
        <v>280</v>
      </c>
      <c r="B115" s="15">
        <v>2.0</v>
      </c>
    </row>
    <row r="116">
      <c r="A116" s="15" t="s">
        <v>281</v>
      </c>
      <c r="B116" s="15">
        <v>2.0</v>
      </c>
    </row>
    <row r="117">
      <c r="A117" s="15" t="s">
        <v>282</v>
      </c>
      <c r="B117" s="15">
        <v>2.0</v>
      </c>
    </row>
    <row r="118">
      <c r="A118" s="15" t="s">
        <v>285</v>
      </c>
      <c r="B118" s="15">
        <v>4.0</v>
      </c>
    </row>
    <row r="119">
      <c r="A119" s="15" t="s">
        <v>286</v>
      </c>
      <c r="B119" s="15">
        <v>4.0</v>
      </c>
    </row>
    <row r="120">
      <c r="A120" s="15" t="s">
        <v>287</v>
      </c>
      <c r="B120" s="15">
        <v>4.0</v>
      </c>
    </row>
    <row r="121">
      <c r="A121" s="15" t="s">
        <v>288</v>
      </c>
      <c r="B121" s="15">
        <v>4.0</v>
      </c>
    </row>
    <row r="122">
      <c r="A122" s="15" t="s">
        <v>289</v>
      </c>
      <c r="B122" s="15">
        <v>4.0</v>
      </c>
    </row>
    <row r="123">
      <c r="A123" s="15" t="s">
        <v>290</v>
      </c>
      <c r="B123" s="15">
        <v>4.0</v>
      </c>
    </row>
    <row r="124">
      <c r="A124" s="15" t="s">
        <v>291</v>
      </c>
      <c r="B124" s="15">
        <v>4.0</v>
      </c>
    </row>
    <row r="125">
      <c r="A125" s="15" t="s">
        <v>292</v>
      </c>
      <c r="B125" s="15">
        <v>4.0</v>
      </c>
    </row>
    <row r="126">
      <c r="A126" s="15" t="s">
        <v>293</v>
      </c>
      <c r="B126" s="15">
        <v>4.0</v>
      </c>
    </row>
    <row r="127">
      <c r="A127" s="15" t="s">
        <v>294</v>
      </c>
      <c r="B127" s="15">
        <v>4.0</v>
      </c>
    </row>
    <row r="128">
      <c r="A128" s="15" t="s">
        <v>283</v>
      </c>
      <c r="B128" s="15">
        <v>2.0</v>
      </c>
    </row>
    <row r="129">
      <c r="A129" s="15" t="s">
        <v>284</v>
      </c>
      <c r="B129" s="15">
        <v>2.0</v>
      </c>
    </row>
    <row r="130">
      <c r="A130" s="15" t="s">
        <v>2607</v>
      </c>
      <c r="B130" s="15">
        <v>12.0</v>
      </c>
    </row>
    <row r="131">
      <c r="A131" s="15" t="s">
        <v>2608</v>
      </c>
      <c r="B131" s="15">
        <v>12.0</v>
      </c>
    </row>
    <row r="132">
      <c r="A132" s="15" t="s">
        <v>276</v>
      </c>
      <c r="B132" s="15">
        <v>2.0</v>
      </c>
    </row>
    <row r="133">
      <c r="A133" s="15" t="s">
        <v>297</v>
      </c>
      <c r="B133" s="15">
        <v>2.0</v>
      </c>
    </row>
    <row r="134">
      <c r="A134" s="15" t="s">
        <v>295</v>
      </c>
      <c r="B134" s="15">
        <v>8.0</v>
      </c>
    </row>
    <row r="135">
      <c r="A135" s="15" t="s">
        <v>296</v>
      </c>
      <c r="B135" s="15">
        <v>8.0</v>
      </c>
    </row>
    <row r="136">
      <c r="A136" s="15" t="s">
        <v>1561</v>
      </c>
      <c r="B136" s="15">
        <v>2.0</v>
      </c>
    </row>
    <row r="137">
      <c r="A137" s="15" t="s">
        <v>1026</v>
      </c>
      <c r="B137" s="15">
        <v>4.0</v>
      </c>
    </row>
    <row r="138">
      <c r="A138" s="15" t="s">
        <v>237</v>
      </c>
      <c r="B138" s="15">
        <v>2.0</v>
      </c>
    </row>
    <row r="139">
      <c r="A139" s="15" t="s">
        <v>2609</v>
      </c>
      <c r="B139" s="15">
        <v>2.0</v>
      </c>
    </row>
    <row r="140">
      <c r="A140" s="15" t="s">
        <v>521</v>
      </c>
      <c r="B140" s="15">
        <v>2.0</v>
      </c>
    </row>
    <row r="141">
      <c r="A141" s="15" t="s">
        <v>431</v>
      </c>
      <c r="B141" s="15">
        <v>4.0</v>
      </c>
    </row>
    <row r="142">
      <c r="A142" s="15" t="s">
        <v>2610</v>
      </c>
      <c r="B142" s="15">
        <v>2.0</v>
      </c>
    </row>
    <row r="143">
      <c r="A143" s="15" t="s">
        <v>331</v>
      </c>
      <c r="B143" s="15">
        <v>8.0</v>
      </c>
    </row>
    <row r="144">
      <c r="A144" s="15" t="s">
        <v>330</v>
      </c>
      <c r="B144" s="15">
        <v>8.0</v>
      </c>
    </row>
    <row r="145">
      <c r="A145" s="15" t="s">
        <v>340</v>
      </c>
      <c r="B145" s="15">
        <v>8.0</v>
      </c>
    </row>
    <row r="146">
      <c r="A146" s="15" t="s">
        <v>341</v>
      </c>
      <c r="B146" s="15">
        <v>4.0</v>
      </c>
    </row>
    <row r="147">
      <c r="A147" s="15" t="s">
        <v>342</v>
      </c>
      <c r="B147" s="15">
        <v>12.0</v>
      </c>
    </row>
    <row r="148">
      <c r="A148" s="15" t="s">
        <v>343</v>
      </c>
      <c r="B148" s="15">
        <v>2.0</v>
      </c>
    </row>
    <row r="149">
      <c r="A149" s="15" t="s">
        <v>873</v>
      </c>
      <c r="B149" s="15">
        <v>8.0</v>
      </c>
    </row>
    <row r="150">
      <c r="A150" s="15" t="s">
        <v>874</v>
      </c>
      <c r="B150" s="15">
        <v>8.0</v>
      </c>
    </row>
    <row r="151">
      <c r="A151" s="15" t="s">
        <v>875</v>
      </c>
      <c r="B151" s="15">
        <v>8.0</v>
      </c>
    </row>
    <row r="152">
      <c r="A152" s="15" t="s">
        <v>876</v>
      </c>
      <c r="B152" s="15">
        <v>8.0</v>
      </c>
    </row>
    <row r="153">
      <c r="A153" s="15" t="s">
        <v>865</v>
      </c>
      <c r="B153" s="15">
        <v>8.0</v>
      </c>
    </row>
    <row r="154">
      <c r="A154" s="15" t="s">
        <v>866</v>
      </c>
      <c r="B154" s="15">
        <v>8.0</v>
      </c>
    </row>
    <row r="155">
      <c r="A155" s="15" t="s">
        <v>867</v>
      </c>
      <c r="B155" s="15">
        <v>8.0</v>
      </c>
    </row>
    <row r="156">
      <c r="A156" s="15" t="s">
        <v>868</v>
      </c>
      <c r="B156" s="15">
        <v>8.0</v>
      </c>
    </row>
    <row r="157">
      <c r="A157" s="15" t="s">
        <v>1562</v>
      </c>
      <c r="B157" s="15">
        <v>2.0</v>
      </c>
    </row>
    <row r="158">
      <c r="A158" s="15" t="s">
        <v>430</v>
      </c>
      <c r="B158" s="15">
        <v>2.0</v>
      </c>
    </row>
    <row r="159">
      <c r="A159" s="15" t="s">
        <v>418</v>
      </c>
      <c r="B159" s="15">
        <v>8.0</v>
      </c>
    </row>
    <row r="160">
      <c r="A160" s="15" t="s">
        <v>419</v>
      </c>
      <c r="B160" s="15">
        <v>8.0</v>
      </c>
    </row>
    <row r="161">
      <c r="A161" s="15" t="s">
        <v>420</v>
      </c>
      <c r="B161" s="15">
        <v>4.0</v>
      </c>
    </row>
    <row r="162">
      <c r="A162" s="15" t="s">
        <v>421</v>
      </c>
      <c r="B162" s="15">
        <v>4.0</v>
      </c>
    </row>
    <row r="163">
      <c r="A163" s="15" t="s">
        <v>422</v>
      </c>
      <c r="B163" s="15">
        <v>4.0</v>
      </c>
    </row>
    <row r="164">
      <c r="A164" s="15" t="s">
        <v>423</v>
      </c>
      <c r="B164" s="15">
        <v>4.0</v>
      </c>
    </row>
    <row r="165">
      <c r="A165" s="15" t="s">
        <v>424</v>
      </c>
      <c r="B165" s="15">
        <v>4.0</v>
      </c>
    </row>
    <row r="166">
      <c r="A166" s="15" t="s">
        <v>425</v>
      </c>
      <c r="B166" s="15">
        <v>4.0</v>
      </c>
    </row>
    <row r="167">
      <c r="A167" s="15" t="s">
        <v>426</v>
      </c>
      <c r="B167" s="15">
        <v>4.0</v>
      </c>
    </row>
    <row r="168">
      <c r="A168" s="15" t="s">
        <v>2611</v>
      </c>
      <c r="B168" s="15">
        <v>4.0</v>
      </c>
    </row>
    <row r="169">
      <c r="A169" s="15" t="s">
        <v>427</v>
      </c>
      <c r="B169" s="15">
        <v>4.0</v>
      </c>
    </row>
    <row r="170">
      <c r="A170" s="15" t="s">
        <v>428</v>
      </c>
      <c r="B170" s="15">
        <v>4.0</v>
      </c>
    </row>
    <row r="171">
      <c r="A171" s="15" t="s">
        <v>429</v>
      </c>
      <c r="B171" s="15">
        <v>4.0</v>
      </c>
    </row>
    <row r="172">
      <c r="A172" s="15" t="s">
        <v>2612</v>
      </c>
      <c r="B172" s="15">
        <v>4.0</v>
      </c>
    </row>
    <row r="173">
      <c r="A173" s="15" t="s">
        <v>1567</v>
      </c>
      <c r="B173" s="15">
        <v>2.0</v>
      </c>
    </row>
    <row r="174">
      <c r="A174" s="15" t="s">
        <v>1045</v>
      </c>
      <c r="B174" s="15">
        <v>12.0</v>
      </c>
    </row>
    <row r="175">
      <c r="A175" s="15" t="s">
        <v>1046</v>
      </c>
      <c r="B175" s="15">
        <v>20.0</v>
      </c>
    </row>
    <row r="176">
      <c r="A176" s="15" t="s">
        <v>1048</v>
      </c>
      <c r="B176" s="15">
        <v>12.0</v>
      </c>
    </row>
    <row r="177">
      <c r="A177" s="15" t="s">
        <v>1049</v>
      </c>
      <c r="B177" s="15">
        <v>10.0</v>
      </c>
    </row>
    <row r="178">
      <c r="A178" s="15" t="s">
        <v>1047</v>
      </c>
      <c r="B178" s="15">
        <v>12.0</v>
      </c>
    </row>
    <row r="179">
      <c r="A179" s="15" t="s">
        <v>921</v>
      </c>
      <c r="B179" s="15">
        <v>8.0</v>
      </c>
    </row>
    <row r="180">
      <c r="A180" s="15" t="s">
        <v>922</v>
      </c>
      <c r="B180" s="15">
        <v>8.0</v>
      </c>
    </row>
    <row r="181">
      <c r="A181" s="15" t="s">
        <v>923</v>
      </c>
      <c r="B181" s="15">
        <v>8.0</v>
      </c>
    </row>
    <row r="182">
      <c r="A182" s="15" t="s">
        <v>924</v>
      </c>
      <c r="B182" s="15">
        <v>8.0</v>
      </c>
    </row>
    <row r="183">
      <c r="A183" s="15" t="s">
        <v>415</v>
      </c>
      <c r="B183" s="15">
        <v>4.0</v>
      </c>
    </row>
    <row r="184">
      <c r="A184" s="15" t="s">
        <v>1568</v>
      </c>
      <c r="B184" s="15">
        <v>2.0</v>
      </c>
    </row>
    <row r="185">
      <c r="A185" s="15" t="s">
        <v>1038</v>
      </c>
      <c r="B185" s="15">
        <v>12.0</v>
      </c>
    </row>
    <row r="186">
      <c r="A186" s="15" t="s">
        <v>1039</v>
      </c>
      <c r="B186" s="15">
        <v>16.0</v>
      </c>
    </row>
    <row r="187">
      <c r="A187" s="15" t="s">
        <v>1041</v>
      </c>
      <c r="B187" s="15">
        <v>16.0</v>
      </c>
    </row>
    <row r="188">
      <c r="A188" s="15" t="s">
        <v>1040</v>
      </c>
      <c r="B188" s="15">
        <v>8.0</v>
      </c>
    </row>
    <row r="189">
      <c r="A189" s="15" t="s">
        <v>416</v>
      </c>
      <c r="B189" s="15">
        <v>4.0</v>
      </c>
    </row>
    <row r="190">
      <c r="A190" s="15" t="s">
        <v>882</v>
      </c>
      <c r="B190" s="15">
        <v>8.0</v>
      </c>
    </row>
    <row r="191">
      <c r="A191" s="15" t="s">
        <v>883</v>
      </c>
      <c r="B191" s="15">
        <v>8.0</v>
      </c>
    </row>
    <row r="192">
      <c r="A192" s="15" t="s">
        <v>884</v>
      </c>
      <c r="B192" s="15">
        <v>8.0</v>
      </c>
    </row>
    <row r="193">
      <c r="A193" s="15" t="s">
        <v>885</v>
      </c>
      <c r="B193" s="15">
        <v>8.0</v>
      </c>
    </row>
    <row r="194">
      <c r="A194" s="15" t="s">
        <v>447</v>
      </c>
      <c r="B194" s="15">
        <v>8.0</v>
      </c>
    </row>
    <row r="195">
      <c r="A195" s="15" t="s">
        <v>448</v>
      </c>
      <c r="B195" s="15">
        <v>1.0</v>
      </c>
    </row>
    <row r="196">
      <c r="A196" s="15" t="s">
        <v>449</v>
      </c>
      <c r="B196" s="15">
        <v>2.0</v>
      </c>
    </row>
    <row r="197">
      <c r="A197" s="15" t="s">
        <v>450</v>
      </c>
      <c r="B197" s="15">
        <v>8.0</v>
      </c>
    </row>
    <row r="198">
      <c r="A198" s="15" t="s">
        <v>451</v>
      </c>
      <c r="B198" s="15">
        <v>4.0</v>
      </c>
    </row>
    <row r="199">
      <c r="A199" s="15" t="s">
        <v>1747</v>
      </c>
      <c r="B199" s="15">
        <v>2.0</v>
      </c>
    </row>
    <row r="200">
      <c r="A200" s="15" t="s">
        <v>395</v>
      </c>
      <c r="B200" s="15">
        <v>4.0</v>
      </c>
    </row>
    <row r="201">
      <c r="A201" s="15" t="s">
        <v>1004</v>
      </c>
      <c r="B201" s="15">
        <v>12.0</v>
      </c>
    </row>
    <row r="202">
      <c r="A202" s="15" t="s">
        <v>1005</v>
      </c>
      <c r="B202" s="15">
        <v>16.0</v>
      </c>
    </row>
    <row r="203">
      <c r="A203" s="15" t="s">
        <v>1002</v>
      </c>
      <c r="B203" s="15">
        <v>12.0</v>
      </c>
    </row>
    <row r="204">
      <c r="A204" s="15" t="s">
        <v>1003</v>
      </c>
      <c r="B204" s="15">
        <v>16.0</v>
      </c>
    </row>
    <row r="205">
      <c r="A205" s="15" t="s">
        <v>1006</v>
      </c>
      <c r="B205" s="15">
        <v>4.0</v>
      </c>
    </row>
    <row r="206">
      <c r="A206" s="15" t="s">
        <v>1128</v>
      </c>
      <c r="B206" s="15">
        <v>8.0</v>
      </c>
    </row>
    <row r="207">
      <c r="A207" s="15" t="s">
        <v>823</v>
      </c>
      <c r="B207" s="15">
        <v>4.0</v>
      </c>
    </row>
    <row r="208">
      <c r="A208" s="15" t="s">
        <v>452</v>
      </c>
      <c r="B208" s="15">
        <v>2.0</v>
      </c>
    </row>
    <row r="209">
      <c r="A209" s="15" t="s">
        <v>1675</v>
      </c>
      <c r="B209" s="15">
        <v>8.0</v>
      </c>
    </row>
    <row r="210">
      <c r="A210" s="15" t="s">
        <v>1027</v>
      </c>
      <c r="B210" s="15">
        <v>8.0</v>
      </c>
    </row>
    <row r="211">
      <c r="A211" s="15" t="s">
        <v>1022</v>
      </c>
      <c r="B211" s="15">
        <v>2.0</v>
      </c>
    </row>
    <row r="212">
      <c r="A212" s="15" t="s">
        <v>397</v>
      </c>
      <c r="B212" s="15">
        <v>8.0</v>
      </c>
    </row>
    <row r="213">
      <c r="A213" s="15" t="s">
        <v>398</v>
      </c>
      <c r="B213" s="15">
        <v>2.0</v>
      </c>
    </row>
    <row r="214">
      <c r="A214" s="15" t="s">
        <v>399</v>
      </c>
      <c r="B214" s="15">
        <v>2.0</v>
      </c>
    </row>
    <row r="215">
      <c r="A215" s="15" t="s">
        <v>400</v>
      </c>
      <c r="B215" s="15">
        <v>2.0</v>
      </c>
    </row>
    <row r="216">
      <c r="A216" s="15" t="s">
        <v>401</v>
      </c>
      <c r="B216" s="15">
        <v>2.0</v>
      </c>
    </row>
    <row r="217">
      <c r="A217" s="15" t="s">
        <v>402</v>
      </c>
      <c r="B217" s="15">
        <v>2.0</v>
      </c>
    </row>
    <row r="218">
      <c r="A218" s="15" t="s">
        <v>987</v>
      </c>
      <c r="B218" s="15">
        <v>12.0</v>
      </c>
    </row>
    <row r="219">
      <c r="A219" s="15" t="s">
        <v>988</v>
      </c>
      <c r="B219" s="15">
        <v>18.0</v>
      </c>
    </row>
    <row r="220">
      <c r="A220" s="15" t="s">
        <v>990</v>
      </c>
      <c r="B220" s="15">
        <v>12.0</v>
      </c>
    </row>
    <row r="221">
      <c r="A221" s="15" t="s">
        <v>991</v>
      </c>
      <c r="B221" s="15">
        <v>12.0</v>
      </c>
    </row>
    <row r="222">
      <c r="A222" s="15" t="s">
        <v>989</v>
      </c>
      <c r="B222" s="15">
        <v>12.0</v>
      </c>
    </row>
    <row r="223">
      <c r="A223" s="15" t="s">
        <v>776</v>
      </c>
      <c r="B223" s="15">
        <v>2.0</v>
      </c>
    </row>
    <row r="224">
      <c r="A224" s="15" t="s">
        <v>1072</v>
      </c>
      <c r="B224" s="15">
        <v>2.0</v>
      </c>
    </row>
    <row r="225">
      <c r="A225" s="15" t="s">
        <v>1073</v>
      </c>
      <c r="B225" s="15">
        <v>2.0</v>
      </c>
    </row>
    <row r="226">
      <c r="A226" s="15" t="s">
        <v>1011</v>
      </c>
      <c r="B226" s="15">
        <v>8.0</v>
      </c>
    </row>
    <row r="227">
      <c r="A227" s="15" t="s">
        <v>1012</v>
      </c>
      <c r="B227" s="15">
        <v>8.0</v>
      </c>
    </row>
    <row r="228">
      <c r="A228" s="15" t="s">
        <v>757</v>
      </c>
      <c r="B228" s="15">
        <v>8.0</v>
      </c>
    </row>
    <row r="229">
      <c r="A229" s="15" t="s">
        <v>778</v>
      </c>
      <c r="B229" s="15">
        <v>2.0</v>
      </c>
    </row>
    <row r="230">
      <c r="A230" s="15" t="s">
        <v>612</v>
      </c>
      <c r="B230" s="15">
        <v>6.0</v>
      </c>
    </row>
    <row r="231">
      <c r="A231" s="15" t="s">
        <v>579</v>
      </c>
      <c r="B231" s="15">
        <v>4.0</v>
      </c>
    </row>
    <row r="232">
      <c r="A232" s="15" t="s">
        <v>613</v>
      </c>
      <c r="B232" s="15">
        <v>4.0</v>
      </c>
    </row>
    <row r="233">
      <c r="A233" s="15" t="s">
        <v>614</v>
      </c>
      <c r="B233" s="15">
        <v>4.0</v>
      </c>
    </row>
    <row r="234">
      <c r="A234" s="15" t="s">
        <v>615</v>
      </c>
      <c r="B234" s="15">
        <v>4.0</v>
      </c>
    </row>
    <row r="235">
      <c r="A235" s="15" t="s">
        <v>616</v>
      </c>
      <c r="B235" s="15">
        <v>4.0</v>
      </c>
    </row>
    <row r="236">
      <c r="A236" s="15" t="s">
        <v>617</v>
      </c>
      <c r="B236" s="15">
        <v>4.0</v>
      </c>
    </row>
    <row r="237">
      <c r="A237" s="15" t="s">
        <v>618</v>
      </c>
      <c r="B237" s="15">
        <v>4.0</v>
      </c>
    </row>
    <row r="238">
      <c r="A238" s="15" t="s">
        <v>619</v>
      </c>
      <c r="B238" s="15">
        <v>4.0</v>
      </c>
    </row>
    <row r="239">
      <c r="A239" s="15" t="s">
        <v>620</v>
      </c>
      <c r="B239" s="15">
        <v>4.0</v>
      </c>
    </row>
    <row r="240">
      <c r="A240" s="15" t="s">
        <v>621</v>
      </c>
      <c r="B240" s="15">
        <v>4.0</v>
      </c>
    </row>
    <row r="241">
      <c r="A241" s="15" t="s">
        <v>622</v>
      </c>
      <c r="B241" s="15">
        <v>4.0</v>
      </c>
    </row>
    <row r="242">
      <c r="A242" s="15" t="s">
        <v>623</v>
      </c>
      <c r="B242" s="15">
        <v>4.0</v>
      </c>
    </row>
    <row r="243">
      <c r="A243" s="15" t="s">
        <v>624</v>
      </c>
      <c r="B243" s="15">
        <v>4.0</v>
      </c>
    </row>
    <row r="244">
      <c r="A244" s="15" t="s">
        <v>758</v>
      </c>
      <c r="B244" s="15">
        <v>4.0</v>
      </c>
    </row>
    <row r="245">
      <c r="A245" s="15" t="s">
        <v>2613</v>
      </c>
      <c r="B245" s="15">
        <v>2.0</v>
      </c>
    </row>
    <row r="246">
      <c r="A246" s="15" t="s">
        <v>2614</v>
      </c>
      <c r="B246" s="15">
        <v>2.0</v>
      </c>
    </row>
    <row r="247">
      <c r="A247" s="15" t="s">
        <v>2615</v>
      </c>
      <c r="B247" s="15">
        <v>2.0</v>
      </c>
    </row>
    <row r="248">
      <c r="A248" s="15" t="s">
        <v>1559</v>
      </c>
      <c r="B248" s="15">
        <v>2.0</v>
      </c>
    </row>
    <row r="249">
      <c r="A249" s="15" t="s">
        <v>1063</v>
      </c>
      <c r="B249" s="15">
        <v>12.0</v>
      </c>
    </row>
    <row r="250">
      <c r="A250" s="15" t="s">
        <v>1517</v>
      </c>
      <c r="B250" s="15">
        <v>4.0</v>
      </c>
    </row>
    <row r="251">
      <c r="A251" s="15" t="s">
        <v>1028</v>
      </c>
      <c r="B251" s="15">
        <v>2.0</v>
      </c>
    </row>
    <row r="252">
      <c r="A252" s="15" t="s">
        <v>1029</v>
      </c>
      <c r="B252" s="15">
        <v>2.0</v>
      </c>
    </row>
    <row r="253">
      <c r="A253" s="15" t="s">
        <v>1640</v>
      </c>
      <c r="B253" s="15">
        <v>2.0</v>
      </c>
    </row>
    <row r="254">
      <c r="A254" s="15" t="s">
        <v>744</v>
      </c>
      <c r="B254" s="15">
        <v>2.0</v>
      </c>
    </row>
    <row r="255">
      <c r="A255" s="15" t="s">
        <v>1556</v>
      </c>
      <c r="B255" s="15">
        <v>2.0</v>
      </c>
    </row>
    <row r="256">
      <c r="A256" s="15" t="s">
        <v>975</v>
      </c>
      <c r="B256" s="15">
        <v>16.0</v>
      </c>
    </row>
    <row r="257">
      <c r="A257" s="15" t="s">
        <v>976</v>
      </c>
      <c r="B257" s="15">
        <v>16.0</v>
      </c>
    </row>
    <row r="258">
      <c r="A258" s="15" t="s">
        <v>977</v>
      </c>
      <c r="B258" s="15">
        <v>4.0</v>
      </c>
    </row>
    <row r="259">
      <c r="A259" s="15" t="s">
        <v>1025</v>
      </c>
      <c r="B259" s="15">
        <v>2.0</v>
      </c>
    </row>
    <row r="260">
      <c r="A260" s="15" t="s">
        <v>2616</v>
      </c>
      <c r="B260" s="15">
        <v>2.0</v>
      </c>
    </row>
    <row r="261">
      <c r="A261" s="15" t="s">
        <v>556</v>
      </c>
      <c r="B261" s="15">
        <v>12.0</v>
      </c>
    </row>
    <row r="262">
      <c r="A262" s="15" t="s">
        <v>557</v>
      </c>
      <c r="B262" s="15">
        <v>12.0</v>
      </c>
    </row>
    <row r="263">
      <c r="A263" s="15" t="s">
        <v>558</v>
      </c>
      <c r="B263" s="15">
        <v>12.0</v>
      </c>
    </row>
    <row r="264">
      <c r="A264" s="15" t="s">
        <v>555</v>
      </c>
      <c r="B264" s="15">
        <v>8.0</v>
      </c>
    </row>
    <row r="265">
      <c r="A265" s="15" t="s">
        <v>562</v>
      </c>
      <c r="B265" s="15">
        <v>2.0</v>
      </c>
    </row>
    <row r="266">
      <c r="A266" s="15" t="s">
        <v>2617</v>
      </c>
      <c r="B266" s="15">
        <v>2.0</v>
      </c>
    </row>
    <row r="267">
      <c r="A267" s="15" t="s">
        <v>1557</v>
      </c>
      <c r="B267" s="15">
        <v>2.0</v>
      </c>
    </row>
    <row r="268">
      <c r="A268" s="15" t="s">
        <v>453</v>
      </c>
      <c r="B268" s="15">
        <v>4.0</v>
      </c>
    </row>
    <row r="269">
      <c r="A269" s="15" t="s">
        <v>496</v>
      </c>
      <c r="B269" s="15">
        <v>4.0</v>
      </c>
    </row>
    <row r="270">
      <c r="A270" s="15" t="s">
        <v>971</v>
      </c>
      <c r="B270" s="15">
        <v>16.0</v>
      </c>
    </row>
    <row r="271">
      <c r="A271" s="15" t="s">
        <v>972</v>
      </c>
      <c r="B271" s="15">
        <v>32.0</v>
      </c>
    </row>
    <row r="272">
      <c r="A272" s="15" t="s">
        <v>974</v>
      </c>
      <c r="B272" s="15">
        <v>44.0</v>
      </c>
    </row>
    <row r="273">
      <c r="A273" s="15" t="s">
        <v>973</v>
      </c>
      <c r="B273" s="15">
        <v>16.0</v>
      </c>
    </row>
    <row r="274">
      <c r="A274" s="15" t="s">
        <v>1398</v>
      </c>
      <c r="B274" s="15">
        <v>4.0</v>
      </c>
    </row>
    <row r="275">
      <c r="A275" s="15" t="s">
        <v>241</v>
      </c>
      <c r="B275" s="15">
        <v>2.0</v>
      </c>
    </row>
    <row r="276">
      <c r="A276" s="15" t="s">
        <v>1571</v>
      </c>
      <c r="B276" s="15">
        <v>2.0</v>
      </c>
    </row>
    <row r="277">
      <c r="A277" s="15" t="s">
        <v>839</v>
      </c>
      <c r="B277" s="15">
        <v>2.0</v>
      </c>
    </row>
    <row r="278">
      <c r="A278" s="15" t="s">
        <v>236</v>
      </c>
      <c r="B278" s="15">
        <v>2.0</v>
      </c>
    </row>
    <row r="279">
      <c r="A279" s="15" t="s">
        <v>339</v>
      </c>
      <c r="B279" s="15">
        <v>12.0</v>
      </c>
    </row>
    <row r="280">
      <c r="A280" s="15" t="s">
        <v>1492</v>
      </c>
      <c r="B280" s="15">
        <v>4.0</v>
      </c>
    </row>
    <row r="281">
      <c r="A281" s="15" t="s">
        <v>1471</v>
      </c>
      <c r="B281" s="15">
        <v>2.0</v>
      </c>
    </row>
    <row r="282">
      <c r="A282" s="15" t="s">
        <v>1639</v>
      </c>
      <c r="B282" s="15">
        <v>2.0</v>
      </c>
    </row>
    <row r="283">
      <c r="A283" s="15" t="s">
        <v>1303</v>
      </c>
      <c r="B283" s="15">
        <v>8.0</v>
      </c>
    </row>
    <row r="284">
      <c r="A284" s="15" t="s">
        <v>1395</v>
      </c>
      <c r="B284" s="15">
        <v>1.0</v>
      </c>
    </row>
    <row r="285">
      <c r="A285" s="15" t="s">
        <v>432</v>
      </c>
      <c r="B285" s="15">
        <v>2.0</v>
      </c>
    </row>
    <row r="286">
      <c r="A286" s="15" t="s">
        <v>433</v>
      </c>
      <c r="B286" s="15">
        <v>16.0</v>
      </c>
    </row>
    <row r="287">
      <c r="A287" s="15" t="s">
        <v>2618</v>
      </c>
      <c r="B287" s="15">
        <v>2.0</v>
      </c>
    </row>
    <row r="288">
      <c r="A288" s="15" t="s">
        <v>2619</v>
      </c>
      <c r="B288" s="15">
        <v>4.0</v>
      </c>
    </row>
    <row r="289">
      <c r="A289" s="15" t="s">
        <v>651</v>
      </c>
      <c r="B289" s="15">
        <v>4.0</v>
      </c>
    </row>
    <row r="290">
      <c r="A290" s="15" t="s">
        <v>652</v>
      </c>
      <c r="B290" s="15">
        <v>2.0</v>
      </c>
    </row>
    <row r="291">
      <c r="A291" s="15" t="s">
        <v>653</v>
      </c>
      <c r="B291" s="15">
        <v>2.0</v>
      </c>
    </row>
    <row r="292">
      <c r="A292" s="15" t="s">
        <v>654</v>
      </c>
      <c r="B292" s="15">
        <v>2.0</v>
      </c>
    </row>
    <row r="293">
      <c r="A293" s="15" t="s">
        <v>434</v>
      </c>
      <c r="B293" s="15">
        <v>2.0</v>
      </c>
    </row>
    <row r="294">
      <c r="A294" s="15" t="s">
        <v>1490</v>
      </c>
      <c r="B294" s="15">
        <v>2.0</v>
      </c>
    </row>
    <row r="295">
      <c r="A295" s="15" t="s">
        <v>435</v>
      </c>
      <c r="B295" s="15">
        <v>4.0</v>
      </c>
    </row>
    <row r="296">
      <c r="A296" s="15" t="s">
        <v>436</v>
      </c>
      <c r="B296" s="15">
        <v>4.0</v>
      </c>
    </row>
    <row r="297">
      <c r="A297" s="15" t="s">
        <v>437</v>
      </c>
      <c r="B297" s="15">
        <v>4.0</v>
      </c>
    </row>
    <row r="298">
      <c r="A298" s="15" t="s">
        <v>1380</v>
      </c>
      <c r="B298" s="15">
        <v>18.0</v>
      </c>
    </row>
    <row r="299">
      <c r="A299" s="15" t="s">
        <v>565</v>
      </c>
      <c r="B299" s="15">
        <v>4.0</v>
      </c>
    </row>
    <row r="300">
      <c r="A300" s="15" t="s">
        <v>1358</v>
      </c>
      <c r="B300" s="15">
        <v>4.0</v>
      </c>
    </row>
    <row r="301">
      <c r="A301" s="15" t="s">
        <v>1359</v>
      </c>
      <c r="B301" s="15">
        <v>8.0</v>
      </c>
    </row>
    <row r="302">
      <c r="A302" s="15" t="s">
        <v>1360</v>
      </c>
      <c r="B302" s="15">
        <v>16.0</v>
      </c>
    </row>
    <row r="303">
      <c r="A303" s="15" t="s">
        <v>1361</v>
      </c>
      <c r="B303" s="15">
        <v>12.0</v>
      </c>
    </row>
    <row r="304">
      <c r="A304" s="15" t="s">
        <v>1362</v>
      </c>
      <c r="B304" s="15">
        <v>12.0</v>
      </c>
    </row>
    <row r="305">
      <c r="A305" s="15" t="s">
        <v>1363</v>
      </c>
      <c r="B305" s="15">
        <v>12.0</v>
      </c>
    </row>
    <row r="306">
      <c r="A306" s="15" t="s">
        <v>2620</v>
      </c>
      <c r="B306" s="15">
        <v>4.0</v>
      </c>
    </row>
    <row r="307">
      <c r="A307" s="15" t="s">
        <v>439</v>
      </c>
      <c r="B307" s="15">
        <v>2.0</v>
      </c>
    </row>
    <row r="308">
      <c r="A308" s="15" t="s">
        <v>440</v>
      </c>
      <c r="B308" s="15">
        <v>2.0</v>
      </c>
    </row>
    <row r="309">
      <c r="A309" s="15" t="s">
        <v>1030</v>
      </c>
      <c r="B309" s="15">
        <v>8.0</v>
      </c>
    </row>
    <row r="310">
      <c r="A310" s="15" t="s">
        <v>1032</v>
      </c>
      <c r="B310" s="15">
        <v>4.0</v>
      </c>
    </row>
    <row r="311">
      <c r="A311" s="15" t="s">
        <v>1031</v>
      </c>
      <c r="B311" s="15">
        <v>16.0</v>
      </c>
    </row>
    <row r="312">
      <c r="A312" s="15" t="s">
        <v>1033</v>
      </c>
      <c r="B312" s="15">
        <v>4.0</v>
      </c>
    </row>
    <row r="313">
      <c r="A313" s="15" t="s">
        <v>441</v>
      </c>
      <c r="B313" s="15">
        <v>4.0</v>
      </c>
    </row>
    <row r="314">
      <c r="A314" s="15" t="s">
        <v>442</v>
      </c>
      <c r="B314" s="15">
        <v>4.0</v>
      </c>
    </row>
    <row r="315">
      <c r="A315" s="15" t="s">
        <v>443</v>
      </c>
      <c r="B315" s="15">
        <v>4.0</v>
      </c>
    </row>
    <row r="316">
      <c r="A316" s="15" t="s">
        <v>1381</v>
      </c>
      <c r="B316" s="15">
        <v>4.0</v>
      </c>
    </row>
    <row r="317">
      <c r="A317" s="15" t="s">
        <v>1497</v>
      </c>
      <c r="B317" s="15">
        <v>2.0</v>
      </c>
    </row>
    <row r="318">
      <c r="A318" s="15" t="s">
        <v>1498</v>
      </c>
      <c r="B318" s="15">
        <v>2.0</v>
      </c>
    </row>
    <row r="319">
      <c r="A319" s="15" t="s">
        <v>1383</v>
      </c>
      <c r="B319" s="15">
        <v>2.0</v>
      </c>
    </row>
    <row r="320">
      <c r="A320" s="15" t="s">
        <v>222</v>
      </c>
      <c r="B320" s="15">
        <v>8.0</v>
      </c>
    </row>
    <row r="321">
      <c r="A321" s="15" t="s">
        <v>2621</v>
      </c>
      <c r="B321" s="15">
        <v>8.0</v>
      </c>
    </row>
    <row r="322">
      <c r="A322" s="15" t="s">
        <v>1304</v>
      </c>
      <c r="B322" s="15">
        <v>6.0</v>
      </c>
    </row>
    <row r="323">
      <c r="A323" s="15" t="s">
        <v>1451</v>
      </c>
      <c r="B323" s="15">
        <v>16.0</v>
      </c>
    </row>
    <row r="324">
      <c r="A324" s="15" t="s">
        <v>1450</v>
      </c>
      <c r="B324" s="15">
        <v>16.0</v>
      </c>
    </row>
    <row r="325">
      <c r="A325" s="15" t="s">
        <v>1457</v>
      </c>
      <c r="B325" s="15">
        <v>4.0</v>
      </c>
    </row>
    <row r="326">
      <c r="A326" s="15" t="s">
        <v>269</v>
      </c>
      <c r="B326" s="15">
        <v>4.0</v>
      </c>
    </row>
    <row r="327">
      <c r="A327" s="15" t="s">
        <v>1023</v>
      </c>
      <c r="B327" s="15">
        <v>8.0</v>
      </c>
    </row>
    <row r="328">
      <c r="A328" s="15" t="s">
        <v>1024</v>
      </c>
      <c r="B328" s="15">
        <v>8.0</v>
      </c>
    </row>
    <row r="329">
      <c r="A329" s="15" t="s">
        <v>1521</v>
      </c>
      <c r="B329" s="15">
        <v>2.0</v>
      </c>
    </row>
    <row r="330">
      <c r="A330" s="15" t="s">
        <v>1396</v>
      </c>
      <c r="B330" s="15">
        <v>1.0</v>
      </c>
    </row>
    <row r="331">
      <c r="A331" s="15" t="s">
        <v>809</v>
      </c>
      <c r="B331" s="15">
        <v>2.0</v>
      </c>
    </row>
    <row r="332">
      <c r="A332" s="15" t="s">
        <v>1566</v>
      </c>
      <c r="B332" s="15">
        <v>2.0</v>
      </c>
    </row>
    <row r="333">
      <c r="A333" s="15" t="s">
        <v>1285</v>
      </c>
      <c r="B333" s="15">
        <v>8.0</v>
      </c>
    </row>
    <row r="334">
      <c r="A334" s="15" t="s">
        <v>2622</v>
      </c>
      <c r="B334" s="15">
        <v>4.0</v>
      </c>
    </row>
    <row r="335">
      <c r="A335" s="15" t="s">
        <v>745</v>
      </c>
      <c r="B335" s="15">
        <v>2.0</v>
      </c>
    </row>
    <row r="336">
      <c r="A336" s="15" t="s">
        <v>396</v>
      </c>
      <c r="B336" s="15">
        <v>1.0</v>
      </c>
    </row>
    <row r="337">
      <c r="A337" s="15" t="s">
        <v>444</v>
      </c>
      <c r="B337" s="15">
        <v>4.0</v>
      </c>
    </row>
    <row r="338">
      <c r="A338" s="15" t="s">
        <v>2623</v>
      </c>
      <c r="B338" s="15">
        <v>2.0</v>
      </c>
    </row>
    <row r="339">
      <c r="A339" s="15" t="s">
        <v>1068</v>
      </c>
      <c r="B339" s="15">
        <v>28.0</v>
      </c>
    </row>
    <row r="340">
      <c r="A340" s="15" t="s">
        <v>2624</v>
      </c>
      <c r="B340" s="15">
        <v>4.0</v>
      </c>
    </row>
    <row r="341">
      <c r="A341" s="15" t="s">
        <v>2625</v>
      </c>
      <c r="B341" s="15">
        <v>4.0</v>
      </c>
    </row>
    <row r="342">
      <c r="A342" s="15" t="s">
        <v>2626</v>
      </c>
      <c r="B342" s="15">
        <v>4.0</v>
      </c>
    </row>
    <row r="343">
      <c r="A343" s="15" t="s">
        <v>2627</v>
      </c>
      <c r="B343" s="15">
        <v>4.0</v>
      </c>
    </row>
    <row r="344">
      <c r="A344" s="15" t="s">
        <v>1641</v>
      </c>
      <c r="B344" s="15">
        <v>4.0</v>
      </c>
    </row>
    <row r="345">
      <c r="A345" s="15" t="s">
        <v>1663</v>
      </c>
      <c r="B345" s="15">
        <v>2.0</v>
      </c>
    </row>
    <row r="346">
      <c r="A346" s="15" t="s">
        <v>1664</v>
      </c>
      <c r="B346" s="15">
        <v>8.0</v>
      </c>
    </row>
    <row r="347">
      <c r="A347" s="15" t="s">
        <v>1658</v>
      </c>
      <c r="B347" s="15">
        <v>8.0</v>
      </c>
    </row>
    <row r="348">
      <c r="A348" s="15" t="s">
        <v>1661</v>
      </c>
      <c r="B348" s="15">
        <v>8.0</v>
      </c>
    </row>
    <row r="349">
      <c r="A349" s="15" t="s">
        <v>1659</v>
      </c>
      <c r="B349" s="15">
        <v>16.0</v>
      </c>
    </row>
    <row r="350">
      <c r="A350" s="15" t="s">
        <v>1660</v>
      </c>
      <c r="B350" s="15">
        <v>16.0</v>
      </c>
    </row>
    <row r="351">
      <c r="A351" s="15" t="s">
        <v>1665</v>
      </c>
      <c r="B351" s="15">
        <v>10.0</v>
      </c>
    </row>
    <row r="352">
      <c r="A352" s="15" t="s">
        <v>1666</v>
      </c>
      <c r="B352" s="15">
        <v>16.0</v>
      </c>
    </row>
    <row r="353">
      <c r="A353" s="15" t="s">
        <v>608</v>
      </c>
      <c r="B353" s="15">
        <v>4.0</v>
      </c>
    </row>
    <row r="354">
      <c r="A354" s="15" t="s">
        <v>1560</v>
      </c>
      <c r="B354" s="15">
        <v>2.0</v>
      </c>
    </row>
    <row r="355">
      <c r="A355" s="15" t="s">
        <v>1069</v>
      </c>
      <c r="B355" s="15">
        <v>4.0</v>
      </c>
    </row>
    <row r="356">
      <c r="A356" s="15" t="s">
        <v>791</v>
      </c>
      <c r="B356" s="15">
        <v>4.0</v>
      </c>
    </row>
    <row r="357">
      <c r="A357" s="15" t="s">
        <v>2628</v>
      </c>
      <c r="B357" s="15">
        <v>4.0</v>
      </c>
    </row>
    <row r="358">
      <c r="A358" s="15" t="s">
        <v>2629</v>
      </c>
      <c r="B358" s="15">
        <v>1.0</v>
      </c>
    </row>
    <row r="359">
      <c r="A359" s="15" t="s">
        <v>932</v>
      </c>
      <c r="B359" s="15">
        <v>12.0</v>
      </c>
    </row>
    <row r="360">
      <c r="A360" s="15" t="s">
        <v>933</v>
      </c>
      <c r="B360" s="15">
        <v>12.0</v>
      </c>
    </row>
    <row r="361">
      <c r="A361" s="15" t="s">
        <v>934</v>
      </c>
      <c r="B361" s="15">
        <v>2.0</v>
      </c>
    </row>
    <row r="362">
      <c r="A362" s="15" t="s">
        <v>929</v>
      </c>
      <c r="B362" s="15">
        <v>12.0</v>
      </c>
    </row>
    <row r="363">
      <c r="A363" s="15" t="s">
        <v>930</v>
      </c>
      <c r="B363" s="15">
        <v>12.0</v>
      </c>
    </row>
    <row r="364">
      <c r="A364" s="15" t="s">
        <v>931</v>
      </c>
      <c r="B364" s="15">
        <v>2.0</v>
      </c>
    </row>
    <row r="365">
      <c r="A365" s="15" t="s">
        <v>886</v>
      </c>
      <c r="B365" s="15">
        <v>24.0</v>
      </c>
    </row>
    <row r="366">
      <c r="A366" s="15" t="s">
        <v>877</v>
      </c>
      <c r="B366" s="15">
        <v>2.0</v>
      </c>
    </row>
    <row r="367">
      <c r="A367" s="15" t="s">
        <v>878</v>
      </c>
      <c r="B367" s="15">
        <v>24.0</v>
      </c>
    </row>
    <row r="368">
      <c r="A368" s="15" t="s">
        <v>925</v>
      </c>
      <c r="B368" s="15">
        <v>24.0</v>
      </c>
    </row>
    <row r="369">
      <c r="A369" s="15" t="s">
        <v>926</v>
      </c>
      <c r="B369" s="15">
        <v>24.0</v>
      </c>
    </row>
    <row r="370">
      <c r="A370" s="15" t="s">
        <v>927</v>
      </c>
      <c r="B370" s="15">
        <v>24.0</v>
      </c>
    </row>
    <row r="371">
      <c r="A371" s="15" t="s">
        <v>928</v>
      </c>
      <c r="B371" s="15">
        <v>2.0</v>
      </c>
    </row>
    <row r="372">
      <c r="A372" s="15" t="s">
        <v>895</v>
      </c>
      <c r="B372" s="15">
        <v>24.0</v>
      </c>
    </row>
    <row r="373">
      <c r="A373" s="15" t="s">
        <v>896</v>
      </c>
      <c r="B373" s="15">
        <v>24.0</v>
      </c>
    </row>
    <row r="374">
      <c r="A374" s="15" t="s">
        <v>897</v>
      </c>
      <c r="B374" s="15">
        <v>24.0</v>
      </c>
    </row>
    <row r="375">
      <c r="A375" s="15" t="s">
        <v>898</v>
      </c>
      <c r="B375" s="15">
        <v>2.0</v>
      </c>
    </row>
    <row r="376">
      <c r="A376" s="15" t="s">
        <v>905</v>
      </c>
      <c r="B376" s="15">
        <v>2.0</v>
      </c>
    </row>
    <row r="377">
      <c r="A377" s="15" t="s">
        <v>899</v>
      </c>
      <c r="B377" s="15">
        <v>24.0</v>
      </c>
    </row>
    <row r="378">
      <c r="A378" s="15" t="s">
        <v>900</v>
      </c>
      <c r="B378" s="15">
        <v>24.0</v>
      </c>
    </row>
    <row r="379">
      <c r="A379" s="15" t="s">
        <v>901</v>
      </c>
      <c r="B379" s="15">
        <v>24.0</v>
      </c>
    </row>
    <row r="380">
      <c r="A380" s="15" t="s">
        <v>902</v>
      </c>
      <c r="B380" s="15">
        <v>2.0</v>
      </c>
    </row>
    <row r="381">
      <c r="A381" s="15" t="s">
        <v>906</v>
      </c>
      <c r="B381" s="15">
        <v>2.0</v>
      </c>
    </row>
    <row r="382">
      <c r="A382" s="15" t="s">
        <v>2630</v>
      </c>
      <c r="B382" s="15">
        <v>2.0</v>
      </c>
    </row>
    <row r="383">
      <c r="A383" s="15" t="s">
        <v>2631</v>
      </c>
      <c r="B383" s="15">
        <v>24.0</v>
      </c>
    </row>
    <row r="384">
      <c r="A384" s="15" t="s">
        <v>2632</v>
      </c>
      <c r="B384" s="15">
        <v>24.0</v>
      </c>
    </row>
    <row r="385">
      <c r="A385" s="15" t="s">
        <v>2633</v>
      </c>
      <c r="B385" s="15">
        <v>24.0</v>
      </c>
    </row>
    <row r="386">
      <c r="A386" s="15" t="s">
        <v>887</v>
      </c>
      <c r="B386" s="15">
        <v>24.0</v>
      </c>
    </row>
    <row r="387">
      <c r="A387" s="15" t="s">
        <v>888</v>
      </c>
      <c r="B387" s="15">
        <v>24.0</v>
      </c>
    </row>
    <row r="388">
      <c r="A388" s="15" t="s">
        <v>889</v>
      </c>
      <c r="B388" s="15">
        <v>24.0</v>
      </c>
    </row>
    <row r="389">
      <c r="A389" s="15" t="s">
        <v>890</v>
      </c>
      <c r="B389" s="15">
        <v>2.0</v>
      </c>
    </row>
    <row r="390">
      <c r="A390" s="15" t="s">
        <v>2634</v>
      </c>
      <c r="B390" s="15">
        <v>2.0</v>
      </c>
    </row>
    <row r="391">
      <c r="A391" s="15" t="s">
        <v>2634</v>
      </c>
      <c r="B391" s="15">
        <v>2.0</v>
      </c>
    </row>
    <row r="392">
      <c r="A392" s="15" t="s">
        <v>2634</v>
      </c>
      <c r="B392" s="15">
        <v>2.0</v>
      </c>
    </row>
    <row r="393">
      <c r="A393" s="15" t="s">
        <v>2634</v>
      </c>
      <c r="B393" s="15">
        <v>2.0</v>
      </c>
    </row>
    <row r="394">
      <c r="A394" s="15" t="s">
        <v>2635</v>
      </c>
      <c r="B394" s="15">
        <v>2.0</v>
      </c>
    </row>
    <row r="395">
      <c r="A395" s="15" t="s">
        <v>2635</v>
      </c>
      <c r="B395" s="15">
        <v>2.0</v>
      </c>
    </row>
    <row r="396">
      <c r="A396" s="15" t="s">
        <v>2635</v>
      </c>
      <c r="B396" s="15">
        <v>2.0</v>
      </c>
    </row>
    <row r="397">
      <c r="A397" s="15" t="s">
        <v>2636</v>
      </c>
      <c r="B397" s="15">
        <v>2.0</v>
      </c>
    </row>
    <row r="398">
      <c r="A398" s="15" t="s">
        <v>2637</v>
      </c>
      <c r="B398" s="15">
        <v>2.0</v>
      </c>
    </row>
    <row r="399">
      <c r="A399" s="15" t="s">
        <v>2637</v>
      </c>
      <c r="B399" s="15">
        <v>2.0</v>
      </c>
    </row>
    <row r="400">
      <c r="A400" s="15" t="s">
        <v>2637</v>
      </c>
      <c r="B400" s="15">
        <v>2.0</v>
      </c>
    </row>
    <row r="401">
      <c r="A401" s="15" t="s">
        <v>2638</v>
      </c>
      <c r="B401" s="15">
        <v>2.0</v>
      </c>
    </row>
    <row r="402">
      <c r="A402" s="15" t="s">
        <v>2638</v>
      </c>
      <c r="B402" s="15">
        <v>2.0</v>
      </c>
    </row>
    <row r="403">
      <c r="A403" s="15" t="s">
        <v>2639</v>
      </c>
      <c r="B403" s="15">
        <v>2.0</v>
      </c>
    </row>
    <row r="404">
      <c r="A404" s="15" t="s">
        <v>2639</v>
      </c>
      <c r="B404" s="15">
        <v>2.0</v>
      </c>
    </row>
    <row r="405">
      <c r="A405" s="15" t="s">
        <v>917</v>
      </c>
      <c r="B405" s="15">
        <v>24.0</v>
      </c>
    </row>
    <row r="406">
      <c r="A406" s="15" t="s">
        <v>918</v>
      </c>
      <c r="B406" s="15">
        <v>24.0</v>
      </c>
    </row>
    <row r="407">
      <c r="A407" s="15" t="s">
        <v>919</v>
      </c>
      <c r="B407" s="15">
        <v>24.0</v>
      </c>
    </row>
    <row r="408">
      <c r="A408" s="15" t="s">
        <v>1305</v>
      </c>
      <c r="B408" s="15">
        <v>2.0</v>
      </c>
    </row>
    <row r="409">
      <c r="A409" s="15" t="s">
        <v>1306</v>
      </c>
      <c r="B409" s="15">
        <v>2.0</v>
      </c>
    </row>
    <row r="410">
      <c r="A410" s="15" t="s">
        <v>1307</v>
      </c>
      <c r="B410" s="15">
        <v>2.0</v>
      </c>
    </row>
    <row r="411">
      <c r="A411" s="15" t="s">
        <v>1308</v>
      </c>
      <c r="B411" s="15">
        <v>2.0</v>
      </c>
    </row>
    <row r="412">
      <c r="A412" s="15" t="s">
        <v>1309</v>
      </c>
      <c r="B412" s="15">
        <v>2.0</v>
      </c>
    </row>
    <row r="413">
      <c r="A413" s="15" t="s">
        <v>1310</v>
      </c>
      <c r="B413" s="15">
        <v>2.0</v>
      </c>
    </row>
    <row r="414">
      <c r="A414" s="15" t="s">
        <v>1311</v>
      </c>
      <c r="B414" s="15">
        <v>2.0</v>
      </c>
    </row>
    <row r="415">
      <c r="A415" s="15" t="s">
        <v>1312</v>
      </c>
      <c r="B415" s="15">
        <v>2.0</v>
      </c>
    </row>
    <row r="416">
      <c r="A416" s="15" t="s">
        <v>1313</v>
      </c>
      <c r="B416" s="15">
        <v>2.0</v>
      </c>
    </row>
    <row r="417">
      <c r="A417" s="15" t="s">
        <v>1314</v>
      </c>
      <c r="B417" s="15">
        <v>2.0</v>
      </c>
    </row>
    <row r="418">
      <c r="A418" s="15" t="s">
        <v>1315</v>
      </c>
      <c r="B418" s="15">
        <v>2.0</v>
      </c>
    </row>
    <row r="419">
      <c r="A419" s="15" t="s">
        <v>1316</v>
      </c>
      <c r="B419" s="15">
        <v>2.0</v>
      </c>
    </row>
    <row r="420">
      <c r="A420" s="15" t="s">
        <v>1317</v>
      </c>
      <c r="B420" s="15">
        <v>2.0</v>
      </c>
    </row>
    <row r="421">
      <c r="A421" s="15" t="s">
        <v>1318</v>
      </c>
      <c r="B421" s="15">
        <v>2.0</v>
      </c>
    </row>
    <row r="422">
      <c r="A422" s="15" t="s">
        <v>1319</v>
      </c>
      <c r="B422" s="15">
        <v>2.0</v>
      </c>
    </row>
    <row r="423">
      <c r="A423" s="15" t="s">
        <v>1320</v>
      </c>
      <c r="B423" s="15">
        <v>2.0</v>
      </c>
    </row>
    <row r="424">
      <c r="A424" s="15" t="s">
        <v>1321</v>
      </c>
      <c r="B424" s="15">
        <v>2.0</v>
      </c>
    </row>
    <row r="425">
      <c r="A425" s="15" t="s">
        <v>1322</v>
      </c>
      <c r="B425" s="15">
        <v>2.0</v>
      </c>
    </row>
    <row r="426">
      <c r="A426" s="15" t="s">
        <v>1323</v>
      </c>
      <c r="B426" s="15">
        <v>2.0</v>
      </c>
    </row>
    <row r="427">
      <c r="A427" s="15" t="s">
        <v>832</v>
      </c>
      <c r="B427" s="15">
        <v>2.0</v>
      </c>
    </row>
    <row r="428">
      <c r="A428" s="15" t="s">
        <v>751</v>
      </c>
      <c r="B428" s="15">
        <v>2.0</v>
      </c>
    </row>
    <row r="429">
      <c r="A429" s="15" t="s">
        <v>2640</v>
      </c>
      <c r="B429" s="15">
        <v>3.0</v>
      </c>
    </row>
    <row r="430">
      <c r="A430" s="15" t="s">
        <v>238</v>
      </c>
      <c r="B430" s="15">
        <v>2.0</v>
      </c>
    </row>
    <row r="431">
      <c r="A431" s="15" t="s">
        <v>1357</v>
      </c>
      <c r="B431" s="15">
        <v>2.0</v>
      </c>
    </row>
    <row r="432">
      <c r="A432" s="15" t="s">
        <v>1493</v>
      </c>
      <c r="B432" s="15">
        <v>2.0</v>
      </c>
    </row>
    <row r="433">
      <c r="A433" s="15" t="s">
        <v>1494</v>
      </c>
      <c r="B433" s="15">
        <v>2.0</v>
      </c>
    </row>
    <row r="434">
      <c r="A434" s="15" t="s">
        <v>1364</v>
      </c>
      <c r="B434" s="15">
        <v>24.0</v>
      </c>
    </row>
    <row r="435">
      <c r="A435" s="15" t="s">
        <v>1365</v>
      </c>
      <c r="B435" s="15">
        <v>24.0</v>
      </c>
    </row>
    <row r="436">
      <c r="A436" s="15" t="s">
        <v>1366</v>
      </c>
      <c r="B436" s="15">
        <v>30.0</v>
      </c>
    </row>
    <row r="437">
      <c r="A437" s="15" t="s">
        <v>1367</v>
      </c>
      <c r="B437" s="15">
        <v>30.0</v>
      </c>
    </row>
    <row r="438">
      <c r="A438" s="15" t="s">
        <v>1368</v>
      </c>
      <c r="B438" s="15">
        <v>4.0</v>
      </c>
    </row>
    <row r="439">
      <c r="A439" s="15" t="s">
        <v>609</v>
      </c>
      <c r="B439" s="15">
        <v>8.0</v>
      </c>
    </row>
    <row r="440">
      <c r="A440" s="15" t="s">
        <v>610</v>
      </c>
      <c r="B440" s="15">
        <v>8.0</v>
      </c>
    </row>
    <row r="441">
      <c r="A441" s="15" t="s">
        <v>611</v>
      </c>
      <c r="B441" s="15">
        <v>8.0</v>
      </c>
    </row>
    <row r="442">
      <c r="A442" s="15" t="s">
        <v>344</v>
      </c>
      <c r="B442" s="15">
        <v>10.0</v>
      </c>
    </row>
    <row r="443">
      <c r="A443" s="15" t="s">
        <v>345</v>
      </c>
      <c r="B443" s="15">
        <v>12.0</v>
      </c>
    </row>
    <row r="444">
      <c r="A444" s="15" t="s">
        <v>346</v>
      </c>
      <c r="B444" s="15">
        <v>10.0</v>
      </c>
    </row>
    <row r="445">
      <c r="A445" s="15" t="s">
        <v>1349</v>
      </c>
      <c r="B445" s="15">
        <v>6.0</v>
      </c>
    </row>
    <row r="446">
      <c r="A446" s="15" t="s">
        <v>1350</v>
      </c>
      <c r="B446" s="15">
        <v>8.0</v>
      </c>
    </row>
    <row r="447">
      <c r="A447" s="15" t="s">
        <v>1351</v>
      </c>
      <c r="B447" s="15">
        <v>6.0</v>
      </c>
    </row>
    <row r="448">
      <c r="A448" s="15" t="s">
        <v>1352</v>
      </c>
      <c r="B448" s="15">
        <v>8.0</v>
      </c>
    </row>
    <row r="449">
      <c r="A449" s="15" t="s">
        <v>1353</v>
      </c>
      <c r="B449" s="15">
        <v>8.0</v>
      </c>
    </row>
    <row r="450">
      <c r="A450" s="15" t="s">
        <v>1354</v>
      </c>
      <c r="B450" s="15">
        <v>8.0</v>
      </c>
    </row>
    <row r="451">
      <c r="A451" s="15" t="s">
        <v>347</v>
      </c>
      <c r="B451" s="15">
        <v>6.0</v>
      </c>
    </row>
    <row r="452">
      <c r="A452" s="15" t="s">
        <v>998</v>
      </c>
      <c r="B452" s="15">
        <v>12.0</v>
      </c>
    </row>
    <row r="453">
      <c r="A453" s="15" t="s">
        <v>999</v>
      </c>
      <c r="B453" s="15">
        <v>16.0</v>
      </c>
    </row>
    <row r="454">
      <c r="A454" s="15" t="s">
        <v>1001</v>
      </c>
      <c r="B454" s="15">
        <v>16.0</v>
      </c>
    </row>
    <row r="455">
      <c r="A455" s="15" t="s">
        <v>1000</v>
      </c>
      <c r="B455" s="15">
        <v>12.0</v>
      </c>
    </row>
    <row r="456">
      <c r="A456" s="15" t="s">
        <v>1328</v>
      </c>
      <c r="B456" s="15">
        <v>12.0</v>
      </c>
    </row>
    <row r="457">
      <c r="A457" s="15" t="s">
        <v>1329</v>
      </c>
      <c r="B457" s="15">
        <v>16.0</v>
      </c>
    </row>
    <row r="458">
      <c r="A458" s="15" t="s">
        <v>2641</v>
      </c>
      <c r="B458" s="15">
        <v>2.0</v>
      </c>
    </row>
    <row r="459">
      <c r="A459" s="15" t="s">
        <v>2642</v>
      </c>
      <c r="B459" s="15">
        <v>1.0</v>
      </c>
    </row>
    <row r="460">
      <c r="A460" s="15" t="s">
        <v>2643</v>
      </c>
      <c r="B460" s="15">
        <v>1.0</v>
      </c>
    </row>
    <row r="461">
      <c r="A461" s="15" t="s">
        <v>2644</v>
      </c>
      <c r="B461" s="15">
        <v>1.0</v>
      </c>
    </row>
    <row r="462">
      <c r="A462" s="15" t="s">
        <v>2645</v>
      </c>
      <c r="B462" s="15">
        <v>1.0</v>
      </c>
    </row>
    <row r="463">
      <c r="A463" s="15" t="s">
        <v>2646</v>
      </c>
      <c r="B463" s="15">
        <v>1.0</v>
      </c>
    </row>
    <row r="464">
      <c r="A464" s="15" t="s">
        <v>834</v>
      </c>
      <c r="B464" s="15">
        <v>4.0</v>
      </c>
    </row>
    <row r="465">
      <c r="A465" s="15" t="s">
        <v>835</v>
      </c>
      <c r="B465" s="15">
        <v>2.0</v>
      </c>
    </row>
    <row r="466">
      <c r="A466" s="15" t="s">
        <v>713</v>
      </c>
      <c r="B466" s="15">
        <v>2.0</v>
      </c>
    </row>
    <row r="467">
      <c r="A467" s="15" t="s">
        <v>2647</v>
      </c>
      <c r="B467" s="15">
        <v>8.0</v>
      </c>
    </row>
    <row r="468">
      <c r="A468" s="15" t="s">
        <v>252</v>
      </c>
      <c r="B468" s="15">
        <v>4.0</v>
      </c>
    </row>
    <row r="469">
      <c r="A469" s="15" t="s">
        <v>253</v>
      </c>
      <c r="B469" s="15">
        <v>4.0</v>
      </c>
    </row>
    <row r="470">
      <c r="A470" s="15" t="s">
        <v>2648</v>
      </c>
      <c r="B470" s="15">
        <v>4.0</v>
      </c>
    </row>
    <row r="471">
      <c r="A471" s="15" t="s">
        <v>2649</v>
      </c>
      <c r="B471" s="15">
        <v>2.0</v>
      </c>
    </row>
    <row r="472">
      <c r="A472" s="15" t="s">
        <v>1338</v>
      </c>
      <c r="B472" s="15">
        <v>2.0</v>
      </c>
    </row>
    <row r="473">
      <c r="A473" s="15" t="s">
        <v>335</v>
      </c>
      <c r="B473" s="15">
        <v>8.0</v>
      </c>
    </row>
    <row r="474">
      <c r="A474" s="15" t="s">
        <v>193</v>
      </c>
      <c r="B474" s="15">
        <v>8.0</v>
      </c>
    </row>
    <row r="475">
      <c r="A475" s="15" t="s">
        <v>1541</v>
      </c>
      <c r="B475" s="15">
        <v>2.0</v>
      </c>
    </row>
    <row r="476">
      <c r="A476" s="15" t="s">
        <v>522</v>
      </c>
      <c r="B476" s="15">
        <v>2.0</v>
      </c>
    </row>
    <row r="477">
      <c r="A477" s="15" t="s">
        <v>1606</v>
      </c>
      <c r="B477" s="15">
        <v>8.0</v>
      </c>
    </row>
    <row r="478">
      <c r="A478" s="15" t="s">
        <v>1473</v>
      </c>
      <c r="B478" s="15">
        <v>4.0</v>
      </c>
    </row>
    <row r="479">
      <c r="A479" s="15" t="s">
        <v>351</v>
      </c>
      <c r="B479" s="15">
        <v>4.0</v>
      </c>
    </row>
    <row r="480">
      <c r="A480" s="15" t="s">
        <v>843</v>
      </c>
      <c r="B480" s="15">
        <v>4.0</v>
      </c>
    </row>
    <row r="481">
      <c r="A481" s="15" t="s">
        <v>844</v>
      </c>
      <c r="B481" s="15">
        <v>4.0</v>
      </c>
    </row>
    <row r="482">
      <c r="A482" s="15" t="s">
        <v>845</v>
      </c>
      <c r="B482" s="15">
        <v>4.0</v>
      </c>
    </row>
    <row r="483">
      <c r="A483" s="15" t="s">
        <v>1060</v>
      </c>
      <c r="B483" s="15">
        <v>8.0</v>
      </c>
    </row>
    <row r="484">
      <c r="A484" s="15" t="s">
        <v>1061</v>
      </c>
      <c r="B484" s="15">
        <v>12.0</v>
      </c>
    </row>
    <row r="485">
      <c r="A485" s="15" t="s">
        <v>1062</v>
      </c>
      <c r="B485" s="15">
        <v>4.0</v>
      </c>
    </row>
    <row r="486">
      <c r="A486" s="15" t="s">
        <v>1080</v>
      </c>
      <c r="B486" s="15">
        <v>2.0</v>
      </c>
    </row>
    <row r="487">
      <c r="A487" s="15" t="s">
        <v>1286</v>
      </c>
      <c r="B487" s="15">
        <v>2.0</v>
      </c>
    </row>
    <row r="488">
      <c r="A488" s="15" t="s">
        <v>1287</v>
      </c>
      <c r="B488" s="15">
        <v>2.0</v>
      </c>
    </row>
    <row r="489">
      <c r="A489" s="15" t="s">
        <v>1288</v>
      </c>
      <c r="B489" s="15">
        <v>2.0</v>
      </c>
    </row>
    <row r="490">
      <c r="A490" s="15" t="s">
        <v>1289</v>
      </c>
      <c r="B490" s="15">
        <v>2.0</v>
      </c>
    </row>
    <row r="491">
      <c r="A491" s="15" t="s">
        <v>1290</v>
      </c>
      <c r="B491" s="15">
        <v>2.0</v>
      </c>
    </row>
    <row r="492">
      <c r="A492" s="15" t="s">
        <v>1291</v>
      </c>
      <c r="B492" s="15">
        <v>2.0</v>
      </c>
    </row>
    <row r="493">
      <c r="A493" s="15" t="s">
        <v>1292</v>
      </c>
      <c r="B493" s="15">
        <v>8.0</v>
      </c>
    </row>
    <row r="494">
      <c r="A494" s="15" t="s">
        <v>1293</v>
      </c>
      <c r="B494" s="15">
        <v>8.0</v>
      </c>
    </row>
    <row r="495">
      <c r="A495" s="15" t="s">
        <v>2650</v>
      </c>
      <c r="B495" s="15">
        <v>2.0</v>
      </c>
    </row>
    <row r="496">
      <c r="A496" s="15" t="s">
        <v>1384</v>
      </c>
      <c r="B496" s="15">
        <v>1.0</v>
      </c>
    </row>
    <row r="497">
      <c r="A497" s="15" t="s">
        <v>1573</v>
      </c>
      <c r="B497" s="15">
        <v>2.0</v>
      </c>
    </row>
    <row r="498">
      <c r="A498" s="15" t="s">
        <v>2651</v>
      </c>
      <c r="B498" s="15">
        <v>8.0</v>
      </c>
    </row>
    <row r="499">
      <c r="A499" s="15" t="s">
        <v>2652</v>
      </c>
      <c r="B499" s="15">
        <v>4.0</v>
      </c>
    </row>
    <row r="500">
      <c r="A500" s="15" t="s">
        <v>1668</v>
      </c>
      <c r="B500" s="15">
        <v>4.0</v>
      </c>
    </row>
    <row r="501">
      <c r="A501" s="15" t="s">
        <v>630</v>
      </c>
      <c r="B501" s="15">
        <v>2.0</v>
      </c>
    </row>
    <row r="502">
      <c r="A502" s="15" t="s">
        <v>779</v>
      </c>
      <c r="B502" s="15">
        <v>4.0</v>
      </c>
    </row>
    <row r="503">
      <c r="A503" s="15" t="s">
        <v>2653</v>
      </c>
      <c r="B503" s="15">
        <v>2.0</v>
      </c>
    </row>
    <row r="504">
      <c r="A504" s="15" t="s">
        <v>2654</v>
      </c>
      <c r="B504" s="15">
        <v>1.0</v>
      </c>
    </row>
    <row r="505">
      <c r="A505" s="15" t="s">
        <v>2655</v>
      </c>
      <c r="B505" s="15">
        <v>2.0</v>
      </c>
    </row>
    <row r="506">
      <c r="A506" s="15" t="s">
        <v>191</v>
      </c>
      <c r="B506" s="15">
        <v>8.0</v>
      </c>
    </row>
    <row r="507">
      <c r="A507" s="15" t="s">
        <v>352</v>
      </c>
      <c r="B507" s="15">
        <v>2.0</v>
      </c>
    </row>
    <row r="508">
      <c r="A508" s="15" t="s">
        <v>353</v>
      </c>
      <c r="B508" s="15">
        <v>2.0</v>
      </c>
    </row>
    <row r="509">
      <c r="A509" s="15" t="s">
        <v>354</v>
      </c>
      <c r="B509" s="15">
        <v>2.0</v>
      </c>
    </row>
    <row r="510">
      <c r="A510" s="15" t="s">
        <v>2656</v>
      </c>
      <c r="B510" s="15">
        <v>2.0</v>
      </c>
    </row>
    <row r="511">
      <c r="A511" s="15" t="s">
        <v>314</v>
      </c>
      <c r="B511" s="15">
        <v>2.0</v>
      </c>
    </row>
    <row r="512">
      <c r="A512" s="15" t="s">
        <v>315</v>
      </c>
      <c r="B512" s="15">
        <v>2.0</v>
      </c>
    </row>
    <row r="513">
      <c r="A513" s="15" t="s">
        <v>846</v>
      </c>
      <c r="B513" s="15">
        <v>4.0</v>
      </c>
    </row>
    <row r="514">
      <c r="A514" s="15" t="s">
        <v>847</v>
      </c>
      <c r="B514" s="15">
        <v>4.0</v>
      </c>
    </row>
    <row r="515">
      <c r="A515" s="15" t="s">
        <v>848</v>
      </c>
      <c r="B515" s="15">
        <v>4.0</v>
      </c>
    </row>
    <row r="516">
      <c r="A516" s="15" t="s">
        <v>826</v>
      </c>
      <c r="B516" s="15">
        <v>2.0</v>
      </c>
    </row>
    <row r="517">
      <c r="A517" s="15" t="s">
        <v>828</v>
      </c>
      <c r="B517" s="15">
        <v>4.0</v>
      </c>
    </row>
    <row r="518">
      <c r="A518" s="15" t="s">
        <v>833</v>
      </c>
      <c r="B518" s="15">
        <v>4.0</v>
      </c>
    </row>
    <row r="519">
      <c r="A519" s="15" t="s">
        <v>725</v>
      </c>
      <c r="B519" s="15">
        <v>4.0</v>
      </c>
    </row>
    <row r="520">
      <c r="A520" s="15" t="s">
        <v>721</v>
      </c>
      <c r="B520" s="15">
        <v>4.0</v>
      </c>
    </row>
    <row r="521">
      <c r="A521" s="15" t="s">
        <v>722</v>
      </c>
      <c r="B521" s="15">
        <v>4.0</v>
      </c>
    </row>
    <row r="522">
      <c r="A522" s="15" t="s">
        <v>728</v>
      </c>
      <c r="B522" s="15">
        <v>4.0</v>
      </c>
    </row>
    <row r="523">
      <c r="A523" s="15" t="s">
        <v>729</v>
      </c>
      <c r="B523" s="15">
        <v>4.0</v>
      </c>
    </row>
    <row r="524">
      <c r="A524" s="15" t="s">
        <v>1502</v>
      </c>
      <c r="B524" s="15">
        <v>2.0</v>
      </c>
    </row>
    <row r="525">
      <c r="A525" s="15" t="s">
        <v>1503</v>
      </c>
      <c r="B525" s="15">
        <v>2.0</v>
      </c>
    </row>
    <row r="526">
      <c r="A526" s="15" t="s">
        <v>1504</v>
      </c>
      <c r="B526" s="15">
        <v>2.0</v>
      </c>
    </row>
    <row r="527">
      <c r="A527" s="15" t="s">
        <v>2657</v>
      </c>
      <c r="B527" s="15">
        <v>4.0</v>
      </c>
    </row>
    <row r="528">
      <c r="A528" s="15" t="s">
        <v>274</v>
      </c>
      <c r="B528" s="15">
        <v>4.0</v>
      </c>
    </row>
    <row r="529">
      <c r="A529" s="15" t="s">
        <v>230</v>
      </c>
      <c r="B529" s="15">
        <v>2.0</v>
      </c>
    </row>
    <row r="530">
      <c r="A530" s="15" t="s">
        <v>1342</v>
      </c>
      <c r="B530" s="15">
        <v>4.0</v>
      </c>
    </row>
    <row r="531">
      <c r="A531" s="15" t="s">
        <v>334</v>
      </c>
      <c r="B531" s="15">
        <v>8.0</v>
      </c>
    </row>
    <row r="532">
      <c r="A532" s="15" t="s">
        <v>1546</v>
      </c>
      <c r="B532" s="15">
        <v>2.0</v>
      </c>
    </row>
    <row r="533">
      <c r="A533" s="15" t="s">
        <v>531</v>
      </c>
      <c r="B533" s="15">
        <v>2.0</v>
      </c>
    </row>
    <row r="534">
      <c r="A534" s="15" t="s">
        <v>532</v>
      </c>
      <c r="B534" s="15">
        <v>2.0</v>
      </c>
    </row>
    <row r="535">
      <c r="A535" s="15" t="s">
        <v>1604</v>
      </c>
      <c r="B535" s="15">
        <v>8.0</v>
      </c>
    </row>
    <row r="536">
      <c r="A536" s="15" t="s">
        <v>1605</v>
      </c>
      <c r="B536" s="15">
        <v>8.0</v>
      </c>
    </row>
    <row r="537">
      <c r="A537" s="15" t="s">
        <v>275</v>
      </c>
      <c r="B537" s="15">
        <v>2.0</v>
      </c>
    </row>
    <row r="538">
      <c r="A538" s="15" t="s">
        <v>1475</v>
      </c>
      <c r="B538" s="15">
        <v>8.0</v>
      </c>
    </row>
    <row r="539">
      <c r="A539" s="15" t="s">
        <v>370</v>
      </c>
      <c r="B539" s="15">
        <v>4.0</v>
      </c>
    </row>
    <row r="540">
      <c r="A540" s="15" t="s">
        <v>1465</v>
      </c>
      <c r="B540" s="15">
        <v>2.0</v>
      </c>
    </row>
    <row r="541">
      <c r="A541" s="15" t="s">
        <v>308</v>
      </c>
      <c r="B541" s="15">
        <v>10.0</v>
      </c>
    </row>
    <row r="542">
      <c r="A542" s="15" t="s">
        <v>1053</v>
      </c>
      <c r="B542" s="15">
        <v>28.0</v>
      </c>
    </row>
    <row r="543">
      <c r="A543" s="15" t="s">
        <v>1057</v>
      </c>
      <c r="B543" s="15">
        <v>28.0</v>
      </c>
    </row>
    <row r="544">
      <c r="A544" s="15" t="s">
        <v>1054</v>
      </c>
      <c r="B544" s="15">
        <v>32.0</v>
      </c>
    </row>
    <row r="545">
      <c r="A545" s="15" t="s">
        <v>1058</v>
      </c>
      <c r="B545" s="15">
        <v>32.0</v>
      </c>
    </row>
    <row r="546">
      <c r="A546" s="15" t="s">
        <v>1051</v>
      </c>
      <c r="B546" s="15">
        <v>8.0</v>
      </c>
    </row>
    <row r="547">
      <c r="A547" s="15" t="s">
        <v>1052</v>
      </c>
      <c r="B547" s="15">
        <v>8.0</v>
      </c>
    </row>
    <row r="548">
      <c r="A548" s="15" t="s">
        <v>1055</v>
      </c>
      <c r="B548" s="15">
        <v>10.0</v>
      </c>
    </row>
    <row r="549">
      <c r="A549" s="15" t="s">
        <v>1056</v>
      </c>
      <c r="B549" s="15">
        <v>12.0</v>
      </c>
    </row>
    <row r="550">
      <c r="A550" s="15" t="s">
        <v>1059</v>
      </c>
      <c r="B550" s="15">
        <v>4.0</v>
      </c>
    </row>
    <row r="551">
      <c r="A551" s="15" t="s">
        <v>2658</v>
      </c>
      <c r="B551" s="15">
        <v>2.0</v>
      </c>
    </row>
    <row r="552">
      <c r="A552" s="15" t="s">
        <v>2659</v>
      </c>
      <c r="B552" s="15">
        <v>2.0</v>
      </c>
    </row>
    <row r="553">
      <c r="A553" s="15" t="s">
        <v>2660</v>
      </c>
      <c r="B553" s="15">
        <v>4.0</v>
      </c>
    </row>
    <row r="554">
      <c r="A554" s="15" t="s">
        <v>1633</v>
      </c>
      <c r="B554" s="15">
        <v>2.0</v>
      </c>
    </row>
    <row r="555">
      <c r="A555" s="15" t="s">
        <v>1325</v>
      </c>
      <c r="B555" s="15">
        <v>4.0</v>
      </c>
    </row>
    <row r="556">
      <c r="A556" s="15" t="s">
        <v>566</v>
      </c>
      <c r="B556" s="15">
        <v>4.0</v>
      </c>
    </row>
    <row r="557">
      <c r="A557" s="15" t="s">
        <v>1510</v>
      </c>
      <c r="B557" s="15">
        <v>8.0</v>
      </c>
    </row>
    <row r="558">
      <c r="A558" s="15" t="s">
        <v>2661</v>
      </c>
      <c r="B558" s="15">
        <v>8.0</v>
      </c>
    </row>
    <row r="559">
      <c r="A559" s="15" t="s">
        <v>1511</v>
      </c>
      <c r="B559" s="15">
        <v>8.0</v>
      </c>
    </row>
    <row r="560">
      <c r="A560" s="15" t="s">
        <v>2662</v>
      </c>
      <c r="B560" s="15">
        <v>8.0</v>
      </c>
    </row>
    <row r="561">
      <c r="A561" s="15" t="s">
        <v>1509</v>
      </c>
      <c r="B561" s="15">
        <v>4.0</v>
      </c>
    </row>
    <row r="562">
      <c r="A562" s="15" t="s">
        <v>1744</v>
      </c>
      <c r="B562" s="15">
        <v>1.0</v>
      </c>
    </row>
    <row r="563">
      <c r="A563" s="15" t="s">
        <v>2663</v>
      </c>
      <c r="B563" s="15">
        <v>4.0</v>
      </c>
    </row>
    <row r="564">
      <c r="A564" s="15" t="s">
        <v>1505</v>
      </c>
      <c r="B564" s="15">
        <v>4.0</v>
      </c>
    </row>
    <row r="565">
      <c r="A565" s="15" t="s">
        <v>1697</v>
      </c>
      <c r="B565" s="15">
        <v>2.0</v>
      </c>
    </row>
    <row r="566">
      <c r="A566" s="15" t="s">
        <v>1506</v>
      </c>
      <c r="B566" s="15">
        <v>4.0</v>
      </c>
    </row>
    <row r="567">
      <c r="A567" s="15" t="s">
        <v>1513</v>
      </c>
      <c r="B567" s="15">
        <v>4.0</v>
      </c>
    </row>
    <row r="568">
      <c r="A568" s="15" t="s">
        <v>2664</v>
      </c>
      <c r="B568" s="15">
        <v>4.0</v>
      </c>
    </row>
    <row r="569">
      <c r="A569" s="15" t="s">
        <v>1514</v>
      </c>
      <c r="B569" s="15">
        <v>4.0</v>
      </c>
    </row>
    <row r="570">
      <c r="A570" s="15" t="s">
        <v>2665</v>
      </c>
      <c r="B570" s="15">
        <v>4.0</v>
      </c>
    </row>
    <row r="571">
      <c r="A571" s="15" t="s">
        <v>1389</v>
      </c>
      <c r="B571" s="15">
        <v>1.0</v>
      </c>
    </row>
    <row r="572">
      <c r="A572" s="15" t="s">
        <v>1574</v>
      </c>
      <c r="B572" s="15">
        <v>4.0</v>
      </c>
    </row>
    <row r="573">
      <c r="A573" s="15" t="s">
        <v>1382</v>
      </c>
      <c r="B573" s="15">
        <v>4.0</v>
      </c>
    </row>
    <row r="574">
      <c r="A574" s="15" t="s">
        <v>2666</v>
      </c>
      <c r="B574" s="15">
        <v>4.0</v>
      </c>
    </row>
    <row r="575">
      <c r="A575" s="15" t="s">
        <v>1644</v>
      </c>
      <c r="B575" s="15">
        <v>4.0</v>
      </c>
    </row>
    <row r="576">
      <c r="A576" s="15" t="s">
        <v>1654</v>
      </c>
      <c r="B576" s="15">
        <v>8.0</v>
      </c>
    </row>
    <row r="577">
      <c r="A577" s="15" t="s">
        <v>1698</v>
      </c>
      <c r="B577" s="15">
        <v>2.0</v>
      </c>
    </row>
    <row r="578">
      <c r="A578" s="15" t="s">
        <v>588</v>
      </c>
      <c r="B578" s="15">
        <v>12.0</v>
      </c>
    </row>
    <row r="579">
      <c r="A579" s="15" t="s">
        <v>1355</v>
      </c>
      <c r="B579" s="15">
        <v>2.0</v>
      </c>
    </row>
    <row r="580">
      <c r="A580" s="15" t="s">
        <v>2667</v>
      </c>
      <c r="B580" s="15">
        <v>1.0</v>
      </c>
    </row>
    <row r="581">
      <c r="A581" s="15" t="s">
        <v>781</v>
      </c>
      <c r="B581" s="15">
        <v>4.0</v>
      </c>
    </row>
    <row r="582">
      <c r="A582" s="15" t="s">
        <v>2668</v>
      </c>
      <c r="B582" s="15">
        <v>2.0</v>
      </c>
    </row>
    <row r="583">
      <c r="A583" s="15" t="s">
        <v>2669</v>
      </c>
      <c r="B583" s="15">
        <v>4.0</v>
      </c>
    </row>
    <row r="584">
      <c r="A584" s="15" t="s">
        <v>2670</v>
      </c>
      <c r="B584" s="15">
        <v>4.0</v>
      </c>
    </row>
    <row r="585">
      <c r="A585" s="15" t="s">
        <v>414</v>
      </c>
      <c r="B585" s="15">
        <v>4.0</v>
      </c>
    </row>
    <row r="586">
      <c r="A586" s="15" t="s">
        <v>2671</v>
      </c>
      <c r="B586" s="15">
        <v>12.0</v>
      </c>
    </row>
    <row r="587">
      <c r="A587" s="15" t="s">
        <v>2672</v>
      </c>
      <c r="B587" s="15">
        <v>28.0</v>
      </c>
    </row>
    <row r="588">
      <c r="A588" s="15" t="s">
        <v>772</v>
      </c>
      <c r="B588" s="15">
        <v>4.0</v>
      </c>
    </row>
    <row r="589">
      <c r="A589" s="15" t="s">
        <v>2673</v>
      </c>
      <c r="B589" s="15">
        <v>2.0</v>
      </c>
    </row>
    <row r="590">
      <c r="A590" s="15" t="s">
        <v>2674</v>
      </c>
      <c r="B590" s="15">
        <v>2.0</v>
      </c>
    </row>
    <row r="591">
      <c r="A591" s="15" t="s">
        <v>2675</v>
      </c>
      <c r="B591" s="15">
        <v>2.0</v>
      </c>
    </row>
    <row r="592">
      <c r="A592" s="15" t="s">
        <v>686</v>
      </c>
      <c r="B592" s="15">
        <v>4.0</v>
      </c>
    </row>
    <row r="593">
      <c r="A593" s="15" t="s">
        <v>767</v>
      </c>
      <c r="B593" s="15">
        <v>4.0</v>
      </c>
    </row>
    <row r="594">
      <c r="A594" s="15" t="s">
        <v>941</v>
      </c>
      <c r="B594" s="15">
        <v>8.0</v>
      </c>
    </row>
    <row r="595">
      <c r="A595" s="15" t="s">
        <v>942</v>
      </c>
      <c r="B595" s="15">
        <v>4.0</v>
      </c>
    </row>
    <row r="596">
      <c r="A596" s="15" t="s">
        <v>1699</v>
      </c>
      <c r="B596" s="15">
        <v>6.0</v>
      </c>
    </row>
    <row r="597">
      <c r="A597" s="15" t="s">
        <v>2676</v>
      </c>
      <c r="B597" s="15">
        <v>8.0</v>
      </c>
    </row>
    <row r="598">
      <c r="A598" s="15" t="s">
        <v>2677</v>
      </c>
      <c r="B598" s="15">
        <v>2.0</v>
      </c>
    </row>
    <row r="599">
      <c r="A599" s="15" t="s">
        <v>2678</v>
      </c>
      <c r="B599" s="15">
        <v>1.0</v>
      </c>
    </row>
    <row r="600">
      <c r="A600" s="15" t="s">
        <v>2679</v>
      </c>
      <c r="B600" s="15">
        <v>2.0</v>
      </c>
    </row>
    <row r="601">
      <c r="A601" s="15" t="s">
        <v>2680</v>
      </c>
      <c r="B601" s="15">
        <v>8.0</v>
      </c>
    </row>
    <row r="602">
      <c r="A602" s="15" t="s">
        <v>2681</v>
      </c>
      <c r="B602" s="15">
        <v>4.0</v>
      </c>
    </row>
    <row r="603">
      <c r="A603" s="15" t="s">
        <v>2682</v>
      </c>
      <c r="B603" s="15">
        <v>2.0</v>
      </c>
    </row>
    <row r="604">
      <c r="A604" s="15" t="s">
        <v>2683</v>
      </c>
      <c r="B604" s="15">
        <v>4.0</v>
      </c>
    </row>
    <row r="605">
      <c r="A605" s="15" t="s">
        <v>2684</v>
      </c>
      <c r="B605" s="15">
        <v>4.0</v>
      </c>
    </row>
    <row r="606">
      <c r="A606" s="15" t="s">
        <v>192</v>
      </c>
      <c r="B606" s="15">
        <v>4.0</v>
      </c>
    </row>
    <row r="607">
      <c r="A607" s="15" t="s">
        <v>2685</v>
      </c>
      <c r="B607" s="15">
        <v>2.0</v>
      </c>
    </row>
    <row r="608">
      <c r="A608" s="15" t="s">
        <v>2686</v>
      </c>
      <c r="B608" s="15">
        <v>2.0</v>
      </c>
    </row>
    <row r="609">
      <c r="A609" s="15" t="s">
        <v>2687</v>
      </c>
      <c r="B609" s="15">
        <v>2.0</v>
      </c>
    </row>
    <row r="610">
      <c r="A610" s="15" t="s">
        <v>2688</v>
      </c>
      <c r="B610" s="15">
        <v>2.0</v>
      </c>
    </row>
    <row r="611">
      <c r="A611" s="15" t="s">
        <v>2689</v>
      </c>
      <c r="B611" s="15">
        <v>4.0</v>
      </c>
    </row>
    <row r="612">
      <c r="A612" s="15" t="s">
        <v>2690</v>
      </c>
      <c r="B612" s="15">
        <v>4.0</v>
      </c>
    </row>
    <row r="613">
      <c r="A613" s="15" t="s">
        <v>2691</v>
      </c>
      <c r="B613" s="15">
        <v>2.0</v>
      </c>
    </row>
    <row r="614">
      <c r="A614" s="15" t="s">
        <v>2692</v>
      </c>
      <c r="B614" s="15">
        <v>2.0</v>
      </c>
    </row>
    <row r="615">
      <c r="A615" s="15" t="s">
        <v>2693</v>
      </c>
      <c r="B615" s="15">
        <v>2.0</v>
      </c>
    </row>
    <row r="616">
      <c r="A616" s="15" t="s">
        <v>2694</v>
      </c>
      <c r="B616" s="15">
        <v>8.0</v>
      </c>
    </row>
    <row r="617">
      <c r="A617" s="15" t="s">
        <v>2695</v>
      </c>
      <c r="B617" s="15">
        <v>8.0</v>
      </c>
    </row>
    <row r="618">
      <c r="A618" s="15" t="s">
        <v>519</v>
      </c>
      <c r="B618" s="15">
        <v>1.0</v>
      </c>
    </row>
    <row r="619">
      <c r="A619" s="15" t="s">
        <v>1301</v>
      </c>
      <c r="B619" s="15">
        <v>16.0</v>
      </c>
    </row>
    <row r="620">
      <c r="A620" s="15" t="s">
        <v>2696</v>
      </c>
      <c r="B620" s="15">
        <v>8.0</v>
      </c>
    </row>
    <row r="621">
      <c r="A621" s="15" t="s">
        <v>1302</v>
      </c>
      <c r="B621" s="15">
        <v>4.0</v>
      </c>
    </row>
    <row r="622">
      <c r="A622" s="15" t="s">
        <v>2697</v>
      </c>
      <c r="B622" s="15">
        <v>28.0</v>
      </c>
    </row>
    <row r="623">
      <c r="A623" s="15" t="s">
        <v>2698</v>
      </c>
      <c r="B623" s="15">
        <v>10.0</v>
      </c>
    </row>
    <row r="624">
      <c r="A624" s="15" t="s">
        <v>2699</v>
      </c>
      <c r="B624" s="15">
        <v>20.0</v>
      </c>
    </row>
    <row r="625">
      <c r="A625" s="15" t="s">
        <v>2700</v>
      </c>
      <c r="B625" s="15">
        <v>2.0</v>
      </c>
    </row>
    <row r="626">
      <c r="A626" s="15" t="s">
        <v>2701</v>
      </c>
      <c r="B626" s="15">
        <v>10.0</v>
      </c>
    </row>
    <row r="627">
      <c r="A627" s="15" t="s">
        <v>1294</v>
      </c>
      <c r="B627" s="15">
        <v>2.0</v>
      </c>
    </row>
    <row r="628">
      <c r="A628" s="15" t="s">
        <v>1295</v>
      </c>
      <c r="B628" s="15">
        <v>2.0</v>
      </c>
    </row>
    <row r="629">
      <c r="A629" s="15" t="s">
        <v>1296</v>
      </c>
      <c r="B629" s="15">
        <v>2.0</v>
      </c>
    </row>
    <row r="630">
      <c r="A630" s="15" t="s">
        <v>1297</v>
      </c>
      <c r="B630" s="15">
        <v>2.0</v>
      </c>
    </row>
    <row r="631">
      <c r="A631" s="15" t="s">
        <v>1298</v>
      </c>
      <c r="B631" s="15">
        <v>2.0</v>
      </c>
    </row>
    <row r="632">
      <c r="A632" s="15" t="s">
        <v>1299</v>
      </c>
      <c r="B632" s="15">
        <v>6.0</v>
      </c>
    </row>
    <row r="633">
      <c r="A633" s="15" t="s">
        <v>1300</v>
      </c>
      <c r="B633" s="15">
        <v>2.0</v>
      </c>
    </row>
    <row r="634">
      <c r="A634" s="15" t="s">
        <v>599</v>
      </c>
      <c r="B634" s="15">
        <v>8.0</v>
      </c>
    </row>
    <row r="635">
      <c r="A635" s="15" t="s">
        <v>600</v>
      </c>
      <c r="B635" s="15">
        <v>8.0</v>
      </c>
    </row>
    <row r="636">
      <c r="A636" s="15" t="s">
        <v>601</v>
      </c>
      <c r="B636" s="15">
        <v>8.0</v>
      </c>
    </row>
    <row r="637">
      <c r="A637" s="15" t="s">
        <v>602</v>
      </c>
      <c r="B637" s="15">
        <v>8.0</v>
      </c>
    </row>
    <row r="638">
      <c r="A638" s="15" t="s">
        <v>603</v>
      </c>
      <c r="B638" s="15">
        <v>8.0</v>
      </c>
    </row>
    <row r="639">
      <c r="A639" s="15" t="s">
        <v>604</v>
      </c>
      <c r="B639" s="15">
        <v>8.0</v>
      </c>
    </row>
    <row r="640">
      <c r="A640" s="15" t="s">
        <v>605</v>
      </c>
      <c r="B640" s="15">
        <v>8.0</v>
      </c>
    </row>
    <row r="641">
      <c r="A641" s="15" t="s">
        <v>606</v>
      </c>
      <c r="B641" s="15">
        <v>8.0</v>
      </c>
    </row>
    <row r="642">
      <c r="A642" s="15" t="s">
        <v>2702</v>
      </c>
      <c r="B642" s="15">
        <v>4.0</v>
      </c>
    </row>
    <row r="643">
      <c r="A643" s="15" t="s">
        <v>636</v>
      </c>
      <c r="B643" s="15">
        <v>8.0</v>
      </c>
    </row>
    <row r="644">
      <c r="A644" s="15" t="s">
        <v>687</v>
      </c>
      <c r="B644" s="15">
        <v>8.0</v>
      </c>
    </row>
    <row r="645">
      <c r="A645" s="15" t="s">
        <v>688</v>
      </c>
      <c r="B645" s="15">
        <v>8.0</v>
      </c>
    </row>
    <row r="646">
      <c r="A646" s="15" t="s">
        <v>689</v>
      </c>
      <c r="B646" s="15">
        <v>8.0</v>
      </c>
    </row>
    <row r="647">
      <c r="A647" s="15" t="s">
        <v>2703</v>
      </c>
      <c r="B647" s="15">
        <v>4.0</v>
      </c>
    </row>
    <row r="648">
      <c r="A648" s="15" t="s">
        <v>249</v>
      </c>
      <c r="B648" s="15">
        <v>4.0</v>
      </c>
    </row>
    <row r="649">
      <c r="A649" s="15" t="s">
        <v>1463</v>
      </c>
      <c r="B649" s="15">
        <v>2.0</v>
      </c>
    </row>
    <row r="650">
      <c r="A650" s="15" t="s">
        <v>1700</v>
      </c>
      <c r="B650" s="15">
        <v>8.0</v>
      </c>
    </row>
    <row r="651">
      <c r="A651" s="15" t="s">
        <v>325</v>
      </c>
      <c r="B651" s="15">
        <v>8.0</v>
      </c>
    </row>
    <row r="652">
      <c r="A652" s="15" t="s">
        <v>326</v>
      </c>
      <c r="B652" s="15">
        <v>8.0</v>
      </c>
    </row>
    <row r="653">
      <c r="A653" s="15" t="s">
        <v>2704</v>
      </c>
      <c r="B653" s="15">
        <v>20.0</v>
      </c>
    </row>
    <row r="654">
      <c r="A654" s="15" t="s">
        <v>349</v>
      </c>
      <c r="B654" s="15">
        <v>4.0</v>
      </c>
    </row>
    <row r="655">
      <c r="A655" s="15" t="s">
        <v>2705</v>
      </c>
      <c r="B655" s="15">
        <v>4.0</v>
      </c>
    </row>
    <row r="656">
      <c r="A656" s="15" t="s">
        <v>309</v>
      </c>
      <c r="B656" s="15">
        <v>4.0</v>
      </c>
    </row>
    <row r="657">
      <c r="A657" s="15" t="s">
        <v>306</v>
      </c>
      <c r="B657" s="15">
        <v>4.0</v>
      </c>
    </row>
    <row r="658">
      <c r="A658" s="15" t="s">
        <v>310</v>
      </c>
      <c r="B658" s="15">
        <v>2.0</v>
      </c>
    </row>
    <row r="659">
      <c r="A659" s="15" t="s">
        <v>307</v>
      </c>
      <c r="B659" s="15">
        <v>2.0</v>
      </c>
    </row>
    <row r="660">
      <c r="A660" s="15" t="s">
        <v>1586</v>
      </c>
      <c r="B660" s="15">
        <v>4.0</v>
      </c>
    </row>
    <row r="661">
      <c r="A661" s="15" t="s">
        <v>2706</v>
      </c>
      <c r="B661" s="15">
        <v>4.0</v>
      </c>
    </row>
    <row r="662">
      <c r="A662" s="15" t="s">
        <v>413</v>
      </c>
      <c r="B662" s="15">
        <v>4.0</v>
      </c>
    </row>
    <row r="663">
      <c r="A663" s="15" t="s">
        <v>2707</v>
      </c>
      <c r="B663" s="15">
        <v>2.0</v>
      </c>
    </row>
    <row r="664">
      <c r="A664" s="15" t="s">
        <v>1327</v>
      </c>
      <c r="B664" s="15">
        <v>4.0</v>
      </c>
    </row>
    <row r="665">
      <c r="A665" s="15" t="s">
        <v>1332</v>
      </c>
      <c r="B665" s="15">
        <v>8.0</v>
      </c>
    </row>
    <row r="666">
      <c r="A666" s="15" t="s">
        <v>2708</v>
      </c>
      <c r="B666" s="15">
        <v>4.0</v>
      </c>
    </row>
    <row r="667">
      <c r="A667" s="15" t="s">
        <v>2709</v>
      </c>
      <c r="B667" s="15">
        <v>4.0</v>
      </c>
    </row>
    <row r="668">
      <c r="A668" s="15" t="s">
        <v>311</v>
      </c>
      <c r="B668" s="15">
        <v>2.0</v>
      </c>
    </row>
    <row r="669">
      <c r="A669" s="15" t="s">
        <v>312</v>
      </c>
      <c r="B669" s="15">
        <v>2.0</v>
      </c>
    </row>
    <row r="670">
      <c r="A670" s="15" t="s">
        <v>313</v>
      </c>
      <c r="B670" s="15">
        <v>2.0</v>
      </c>
    </row>
    <row r="671">
      <c r="A671" s="15" t="s">
        <v>1479</v>
      </c>
      <c r="B671" s="15">
        <v>2.0</v>
      </c>
    </row>
    <row r="672">
      <c r="A672" s="15" t="s">
        <v>1701</v>
      </c>
      <c r="B672" s="15">
        <v>6.0</v>
      </c>
    </row>
    <row r="673">
      <c r="A673" s="15" t="s">
        <v>506</v>
      </c>
      <c r="B673" s="15">
        <v>4.0</v>
      </c>
    </row>
    <row r="674">
      <c r="A674" s="15" t="s">
        <v>2710</v>
      </c>
      <c r="B674" s="15">
        <v>4.0</v>
      </c>
    </row>
    <row r="675">
      <c r="A675" s="15" t="s">
        <v>1702</v>
      </c>
      <c r="B675" s="15">
        <v>2.0</v>
      </c>
    </row>
    <row r="676">
      <c r="A676" s="15" t="s">
        <v>841</v>
      </c>
      <c r="B676" s="15">
        <v>4.0</v>
      </c>
    </row>
    <row r="677">
      <c r="A677" s="15" t="s">
        <v>2711</v>
      </c>
      <c r="B677" s="15">
        <v>4.0</v>
      </c>
    </row>
    <row r="678">
      <c r="A678" s="15" t="s">
        <v>2712</v>
      </c>
      <c r="B678" s="15">
        <v>8.0</v>
      </c>
    </row>
    <row r="679">
      <c r="A679" s="15" t="s">
        <v>2713</v>
      </c>
      <c r="B679" s="15">
        <v>12.0</v>
      </c>
    </row>
    <row r="680">
      <c r="A680" s="15" t="s">
        <v>299</v>
      </c>
      <c r="B680" s="15">
        <v>4.0</v>
      </c>
    </row>
    <row r="681">
      <c r="A681" s="15" t="s">
        <v>1464</v>
      </c>
      <c r="B681" s="15">
        <v>8.0</v>
      </c>
    </row>
    <row r="682">
      <c r="A682" s="15" t="s">
        <v>2714</v>
      </c>
      <c r="B682" s="15">
        <v>8.0</v>
      </c>
    </row>
    <row r="683">
      <c r="A683" s="15" t="s">
        <v>1512</v>
      </c>
      <c r="B683" s="15">
        <v>20.0</v>
      </c>
    </row>
    <row r="684">
      <c r="A684" s="15" t="s">
        <v>2715</v>
      </c>
      <c r="B684" s="15">
        <v>20.0</v>
      </c>
    </row>
    <row r="685">
      <c r="A685" s="15" t="s">
        <v>2716</v>
      </c>
      <c r="B685" s="15">
        <v>20.0</v>
      </c>
    </row>
    <row r="686">
      <c r="A686" s="15" t="s">
        <v>2717</v>
      </c>
      <c r="B686" s="15">
        <v>4.0</v>
      </c>
    </row>
    <row r="687">
      <c r="A687" s="15" t="s">
        <v>2718</v>
      </c>
      <c r="B687" s="15">
        <v>20.0</v>
      </c>
    </row>
    <row r="688">
      <c r="A688" s="15" t="s">
        <v>2719</v>
      </c>
      <c r="B688" s="15">
        <v>4.0</v>
      </c>
    </row>
    <row r="689">
      <c r="A689" s="15" t="s">
        <v>1374</v>
      </c>
      <c r="B689" s="15">
        <v>8.0</v>
      </c>
    </row>
    <row r="690">
      <c r="A690" s="15" t="s">
        <v>2720</v>
      </c>
      <c r="B690" s="15">
        <v>12.0</v>
      </c>
    </row>
    <row r="691">
      <c r="A691" s="15" t="s">
        <v>2721</v>
      </c>
      <c r="B691" s="15">
        <v>8.0</v>
      </c>
    </row>
    <row r="692">
      <c r="A692" s="15" t="s">
        <v>2722</v>
      </c>
      <c r="B692" s="15">
        <v>2.0</v>
      </c>
    </row>
    <row r="693">
      <c r="A693" s="15" t="s">
        <v>2723</v>
      </c>
      <c r="B693" s="15">
        <v>2.0</v>
      </c>
    </row>
    <row r="694">
      <c r="A694" s="15" t="s">
        <v>2724</v>
      </c>
      <c r="B694" s="15">
        <v>2.0</v>
      </c>
    </row>
    <row r="695">
      <c r="A695" s="15" t="s">
        <v>2725</v>
      </c>
      <c r="B695" s="15">
        <v>8.0</v>
      </c>
    </row>
    <row r="696">
      <c r="A696" s="15" t="s">
        <v>2726</v>
      </c>
      <c r="B696" s="15">
        <v>4.0</v>
      </c>
    </row>
    <row r="697">
      <c r="A697" s="15" t="s">
        <v>2727</v>
      </c>
      <c r="B697" s="15">
        <v>4.0</v>
      </c>
    </row>
    <row r="698">
      <c r="A698" s="15" t="s">
        <v>2728</v>
      </c>
      <c r="B698" s="15">
        <v>4.0</v>
      </c>
    </row>
    <row r="699">
      <c r="A699" s="15" t="s">
        <v>2729</v>
      </c>
      <c r="B699" s="15">
        <v>8.0</v>
      </c>
    </row>
    <row r="700">
      <c r="A700" s="15" t="s">
        <v>438</v>
      </c>
      <c r="B700" s="15">
        <v>4.0</v>
      </c>
    </row>
    <row r="701">
      <c r="A701" s="15" t="s">
        <v>2730</v>
      </c>
      <c r="B701" s="15">
        <v>4.0</v>
      </c>
    </row>
    <row r="702">
      <c r="A702" s="15" t="s">
        <v>1628</v>
      </c>
      <c r="B702" s="15">
        <v>8.0</v>
      </c>
    </row>
    <row r="703">
      <c r="A703" s="15" t="s">
        <v>1645</v>
      </c>
      <c r="B703" s="15">
        <v>4.0</v>
      </c>
    </row>
    <row r="704">
      <c r="A704" s="15" t="s">
        <v>578</v>
      </c>
      <c r="B704" s="15">
        <v>8.0</v>
      </c>
    </row>
    <row r="705">
      <c r="A705" s="15" t="s">
        <v>607</v>
      </c>
      <c r="B705" s="15">
        <v>8.0</v>
      </c>
    </row>
    <row r="706">
      <c r="A706" s="15" t="s">
        <v>350</v>
      </c>
      <c r="B706" s="15">
        <v>4.0</v>
      </c>
    </row>
    <row r="707">
      <c r="A707" s="15" t="s">
        <v>2731</v>
      </c>
      <c r="B707" s="15">
        <v>4.0</v>
      </c>
    </row>
    <row r="708">
      <c r="A708" s="15" t="s">
        <v>2732</v>
      </c>
      <c r="B708" s="15">
        <v>2.0</v>
      </c>
    </row>
    <row r="709">
      <c r="A709" s="15" t="s">
        <v>457</v>
      </c>
      <c r="B709" s="15">
        <v>4.0</v>
      </c>
    </row>
    <row r="710">
      <c r="A710" s="15" t="s">
        <v>300</v>
      </c>
      <c r="B710" s="15">
        <v>4.0</v>
      </c>
    </row>
    <row r="711">
      <c r="A711" s="15" t="s">
        <v>1458</v>
      </c>
      <c r="B711" s="15">
        <v>2.0</v>
      </c>
    </row>
    <row r="712">
      <c r="A712" s="15" t="s">
        <v>2733</v>
      </c>
      <c r="B712" s="15">
        <v>4.0</v>
      </c>
    </row>
    <row r="713">
      <c r="A713" s="15" t="s">
        <v>631</v>
      </c>
      <c r="B713" s="15">
        <v>8.0</v>
      </c>
    </row>
    <row r="714">
      <c r="A714" s="15" t="s">
        <v>629</v>
      </c>
      <c r="B714" s="15">
        <v>4.0</v>
      </c>
    </row>
    <row r="715">
      <c r="A715" s="15" t="s">
        <v>690</v>
      </c>
      <c r="B715" s="15">
        <v>8.0</v>
      </c>
    </row>
    <row r="716">
      <c r="A716" s="15" t="s">
        <v>691</v>
      </c>
      <c r="B716" s="15">
        <v>8.0</v>
      </c>
    </row>
    <row r="717">
      <c r="A717" s="15" t="s">
        <v>692</v>
      </c>
      <c r="B717" s="15">
        <v>8.0</v>
      </c>
    </row>
    <row r="718">
      <c r="A718" s="15" t="s">
        <v>693</v>
      </c>
      <c r="B718" s="15">
        <v>8.0</v>
      </c>
    </row>
    <row r="719">
      <c r="A719" s="15" t="s">
        <v>694</v>
      </c>
      <c r="B719" s="15">
        <v>8.0</v>
      </c>
    </row>
    <row r="720">
      <c r="A720" s="15" t="s">
        <v>695</v>
      </c>
      <c r="B720" s="15">
        <v>8.0</v>
      </c>
    </row>
    <row r="721">
      <c r="A721" s="15" t="s">
        <v>696</v>
      </c>
      <c r="B721" s="15">
        <v>8.0</v>
      </c>
    </row>
    <row r="722">
      <c r="A722" s="15" t="s">
        <v>697</v>
      </c>
      <c r="B722" s="15">
        <v>8.0</v>
      </c>
    </row>
    <row r="723">
      <c r="A723" s="15" t="s">
        <v>836</v>
      </c>
      <c r="B723" s="15">
        <v>4.0</v>
      </c>
    </row>
    <row r="724">
      <c r="A724" s="15" t="s">
        <v>371</v>
      </c>
      <c r="B724" s="15">
        <v>2.0</v>
      </c>
    </row>
    <row r="725">
      <c r="A725" s="15" t="s">
        <v>372</v>
      </c>
      <c r="B725" s="15">
        <v>2.0</v>
      </c>
    </row>
    <row r="726">
      <c r="A726" s="15" t="s">
        <v>373</v>
      </c>
      <c r="B726" s="15">
        <v>2.0</v>
      </c>
    </row>
    <row r="727">
      <c r="A727" s="15" t="s">
        <v>1346</v>
      </c>
      <c r="B727" s="15">
        <v>2.0</v>
      </c>
    </row>
    <row r="728">
      <c r="A728" s="15" t="s">
        <v>785</v>
      </c>
      <c r="B728" s="15">
        <v>8.0</v>
      </c>
    </row>
    <row r="729">
      <c r="A729" s="15" t="s">
        <v>2734</v>
      </c>
      <c r="B729" s="15">
        <v>6.0</v>
      </c>
    </row>
    <row r="730">
      <c r="A730" s="15" t="s">
        <v>2735</v>
      </c>
      <c r="B730" s="15">
        <v>1.0</v>
      </c>
    </row>
    <row r="731">
      <c r="A731" s="15" t="s">
        <v>2736</v>
      </c>
      <c r="B731" s="15">
        <v>1.0</v>
      </c>
    </row>
    <row r="732">
      <c r="A732" s="15" t="s">
        <v>2737</v>
      </c>
      <c r="B732" s="15">
        <v>2.0</v>
      </c>
    </row>
    <row r="733">
      <c r="A733" s="15" t="s">
        <v>2738</v>
      </c>
      <c r="B733" s="15">
        <v>2.0</v>
      </c>
    </row>
    <row r="734">
      <c r="A734" s="15" t="s">
        <v>763</v>
      </c>
      <c r="B734" s="15">
        <v>4.0</v>
      </c>
    </row>
    <row r="735">
      <c r="A735" s="15" t="s">
        <v>2739</v>
      </c>
      <c r="B735" s="15">
        <v>4.0</v>
      </c>
    </row>
    <row r="736">
      <c r="A736" s="15" t="s">
        <v>2740</v>
      </c>
      <c r="B736" s="15">
        <v>4.0</v>
      </c>
    </row>
    <row r="737">
      <c r="A737" s="15" t="s">
        <v>810</v>
      </c>
      <c r="B737" s="15">
        <v>2.0</v>
      </c>
    </row>
    <row r="738">
      <c r="A738" s="15" t="s">
        <v>806</v>
      </c>
      <c r="B738" s="15">
        <v>4.0</v>
      </c>
    </row>
    <row r="739">
      <c r="A739" s="15" t="s">
        <v>811</v>
      </c>
      <c r="B739" s="15">
        <v>2.0</v>
      </c>
    </row>
    <row r="740">
      <c r="A740" s="15" t="s">
        <v>738</v>
      </c>
      <c r="B740" s="15">
        <v>4.0</v>
      </c>
    </row>
    <row r="741">
      <c r="A741" s="15" t="s">
        <v>754</v>
      </c>
      <c r="B741" s="15">
        <v>4.0</v>
      </c>
    </row>
    <row r="742">
      <c r="A742" s="15" t="s">
        <v>739</v>
      </c>
      <c r="B742" s="15">
        <v>4.0</v>
      </c>
    </row>
    <row r="743">
      <c r="A743" s="15" t="s">
        <v>753</v>
      </c>
      <c r="B743" s="15">
        <v>4.0</v>
      </c>
    </row>
    <row r="744">
      <c r="A744" s="15" t="s">
        <v>2741</v>
      </c>
      <c r="B744" s="15">
        <v>4.0</v>
      </c>
    </row>
    <row r="745">
      <c r="A745" s="15" t="s">
        <v>157</v>
      </c>
      <c r="B745" s="15">
        <v>4.0</v>
      </c>
    </row>
    <row r="746">
      <c r="A746" s="15" t="s">
        <v>570</v>
      </c>
      <c r="B746" s="15">
        <v>2.0</v>
      </c>
    </row>
    <row r="747">
      <c r="A747" s="15" t="s">
        <v>234</v>
      </c>
      <c r="B747" s="15">
        <v>2.0</v>
      </c>
    </row>
    <row r="748">
      <c r="A748" s="15" t="s">
        <v>235</v>
      </c>
      <c r="B748" s="15">
        <v>2.0</v>
      </c>
    </row>
    <row r="749">
      <c r="A749" s="15" t="s">
        <v>168</v>
      </c>
      <c r="B749" s="15">
        <v>2.0</v>
      </c>
    </row>
    <row r="750">
      <c r="A750" s="15" t="s">
        <v>329</v>
      </c>
      <c r="B750" s="15">
        <v>8.0</v>
      </c>
    </row>
    <row r="751">
      <c r="A751" s="15" t="s">
        <v>332</v>
      </c>
      <c r="B751" s="15">
        <v>8.0</v>
      </c>
    </row>
    <row r="752">
      <c r="A752" s="15" t="s">
        <v>540</v>
      </c>
      <c r="B752" s="15">
        <v>2.0</v>
      </c>
    </row>
    <row r="753">
      <c r="A753" s="15" t="s">
        <v>541</v>
      </c>
      <c r="B753" s="15">
        <v>2.0</v>
      </c>
    </row>
    <row r="754">
      <c r="A754" s="15" t="s">
        <v>2742</v>
      </c>
      <c r="B754" s="15">
        <v>2.0</v>
      </c>
    </row>
    <row r="755">
      <c r="A755" s="15" t="s">
        <v>1488</v>
      </c>
      <c r="B755" s="15">
        <v>4.0</v>
      </c>
    </row>
    <row r="756">
      <c r="A756" s="15" t="s">
        <v>1489</v>
      </c>
      <c r="B756" s="15">
        <v>4.0</v>
      </c>
    </row>
    <row r="757">
      <c r="A757" s="15" t="s">
        <v>486</v>
      </c>
      <c r="B757" s="15">
        <v>4.0</v>
      </c>
    </row>
    <row r="758">
      <c r="A758" s="15" t="s">
        <v>487</v>
      </c>
      <c r="B758" s="15">
        <v>4.0</v>
      </c>
    </row>
    <row r="759">
      <c r="A759" s="15" t="s">
        <v>2743</v>
      </c>
      <c r="B759" s="15">
        <v>4.0</v>
      </c>
    </row>
    <row r="760">
      <c r="A760" s="15" t="s">
        <v>391</v>
      </c>
      <c r="B760" s="15">
        <v>4.0</v>
      </c>
    </row>
    <row r="761">
      <c r="A761" s="15" t="s">
        <v>1469</v>
      </c>
      <c r="B761" s="15">
        <v>2.0</v>
      </c>
    </row>
    <row r="762">
      <c r="A762" s="15" t="s">
        <v>172</v>
      </c>
      <c r="B762" s="15">
        <v>4.0</v>
      </c>
    </row>
    <row r="763">
      <c r="A763" s="15" t="s">
        <v>173</v>
      </c>
      <c r="B763" s="15">
        <v>4.0</v>
      </c>
    </row>
    <row r="764">
      <c r="A764" s="15" t="s">
        <v>392</v>
      </c>
      <c r="B764" s="15">
        <v>2.0</v>
      </c>
    </row>
    <row r="765">
      <c r="A765" s="15" t="s">
        <v>2744</v>
      </c>
      <c r="B765" s="15">
        <v>2.0</v>
      </c>
    </row>
    <row r="766">
      <c r="A766" s="15" t="s">
        <v>553</v>
      </c>
      <c r="B766" s="15">
        <v>2.0</v>
      </c>
    </row>
    <row r="767">
      <c r="A767" s="15" t="s">
        <v>1079</v>
      </c>
      <c r="B767" s="15">
        <v>2.0</v>
      </c>
    </row>
    <row r="768">
      <c r="A768" s="15" t="s">
        <v>1638</v>
      </c>
      <c r="B768" s="15">
        <v>2.0</v>
      </c>
    </row>
    <row r="769">
      <c r="A769" s="15" t="s">
        <v>1348</v>
      </c>
      <c r="B769" s="15">
        <v>2.0</v>
      </c>
    </row>
    <row r="770">
      <c r="A770" s="15" t="s">
        <v>663</v>
      </c>
      <c r="B770" s="15">
        <v>8.0</v>
      </c>
    </row>
    <row r="771">
      <c r="A771" s="15" t="s">
        <v>667</v>
      </c>
      <c r="B771" s="15">
        <v>2.0</v>
      </c>
    </row>
    <row r="772">
      <c r="A772" s="15" t="s">
        <v>659</v>
      </c>
      <c r="B772" s="15">
        <v>4.0</v>
      </c>
    </row>
    <row r="773">
      <c r="A773" s="15" t="s">
        <v>658</v>
      </c>
      <c r="B773" s="15">
        <v>4.0</v>
      </c>
    </row>
    <row r="774">
      <c r="A774" s="15" t="s">
        <v>660</v>
      </c>
      <c r="B774" s="15">
        <v>4.0</v>
      </c>
    </row>
    <row r="775">
      <c r="A775" s="15" t="s">
        <v>661</v>
      </c>
      <c r="B775" s="15">
        <v>4.0</v>
      </c>
    </row>
    <row r="776">
      <c r="A776" s="15" t="s">
        <v>1370</v>
      </c>
      <c r="B776" s="15">
        <v>8.0</v>
      </c>
    </row>
    <row r="777">
      <c r="A777" s="15" t="s">
        <v>162</v>
      </c>
      <c r="B777" s="15">
        <v>4.0</v>
      </c>
    </row>
    <row r="778">
      <c r="A778" s="15" t="s">
        <v>1379</v>
      </c>
      <c r="B778" s="15">
        <v>8.0</v>
      </c>
    </row>
    <row r="779">
      <c r="A779" s="15" t="s">
        <v>2745</v>
      </c>
      <c r="B779" s="15">
        <v>4.0</v>
      </c>
    </row>
    <row r="780">
      <c r="A780" s="15" t="s">
        <v>2746</v>
      </c>
      <c r="B780" s="15">
        <v>2.0</v>
      </c>
    </row>
    <row r="781">
      <c r="A781" s="15" t="s">
        <v>571</v>
      </c>
      <c r="B781" s="15">
        <v>4.0</v>
      </c>
    </row>
    <row r="782">
      <c r="A782" s="15" t="s">
        <v>572</v>
      </c>
      <c r="B782" s="15">
        <v>4.0</v>
      </c>
    </row>
    <row r="783">
      <c r="A783" s="15" t="s">
        <v>573</v>
      </c>
      <c r="B783" s="15">
        <v>4.0</v>
      </c>
    </row>
    <row r="784">
      <c r="A784" s="15" t="s">
        <v>1648</v>
      </c>
      <c r="B784" s="15">
        <v>4.0</v>
      </c>
    </row>
    <row r="785">
      <c r="A785" s="15" t="s">
        <v>1657</v>
      </c>
      <c r="B785" s="15">
        <v>8.0</v>
      </c>
    </row>
    <row r="786">
      <c r="A786" s="15" t="s">
        <v>777</v>
      </c>
      <c r="B786" s="15">
        <v>4.0</v>
      </c>
    </row>
    <row r="787">
      <c r="A787" s="15" t="s">
        <v>775</v>
      </c>
      <c r="B787" s="15">
        <v>4.0</v>
      </c>
    </row>
    <row r="788">
      <c r="A788" s="15" t="s">
        <v>788</v>
      </c>
      <c r="B788" s="15">
        <v>2.0</v>
      </c>
    </row>
    <row r="789">
      <c r="A789" s="15" t="s">
        <v>789</v>
      </c>
      <c r="B789" s="15">
        <v>4.0</v>
      </c>
    </row>
    <row r="790">
      <c r="A790" s="15" t="s">
        <v>305</v>
      </c>
      <c r="B790" s="15">
        <v>10.0</v>
      </c>
    </row>
    <row r="791">
      <c r="A791" s="15" t="s">
        <v>1344</v>
      </c>
      <c r="B791" s="15">
        <v>1.0</v>
      </c>
    </row>
    <row r="792">
      <c r="A792" s="15" t="s">
        <v>225</v>
      </c>
      <c r="B792" s="15">
        <v>4.0</v>
      </c>
    </row>
    <row r="793">
      <c r="A793" s="15" t="s">
        <v>2747</v>
      </c>
      <c r="B793" s="15">
        <v>4.0</v>
      </c>
    </row>
    <row r="794">
      <c r="A794" s="15" t="s">
        <v>563</v>
      </c>
      <c r="B794" s="15">
        <v>4.0</v>
      </c>
    </row>
    <row r="795">
      <c r="A795" s="15" t="s">
        <v>1662</v>
      </c>
      <c r="B795" s="15">
        <v>8.0</v>
      </c>
    </row>
    <row r="796">
      <c r="A796" s="15" t="s">
        <v>156</v>
      </c>
      <c r="B796" s="15">
        <v>2.0</v>
      </c>
    </row>
    <row r="797">
      <c r="A797" s="15" t="s">
        <v>2748</v>
      </c>
      <c r="B797" s="15">
        <v>4.0</v>
      </c>
    </row>
    <row r="798">
      <c r="A798" s="15" t="s">
        <v>161</v>
      </c>
      <c r="B798" s="15">
        <v>4.0</v>
      </c>
    </row>
    <row r="799">
      <c r="A799" s="15" t="s">
        <v>2749</v>
      </c>
      <c r="B799" s="15">
        <v>4.0</v>
      </c>
    </row>
    <row r="800">
      <c r="A800" s="15" t="s">
        <v>2750</v>
      </c>
      <c r="B800" s="15">
        <v>12.0</v>
      </c>
    </row>
    <row r="801">
      <c r="A801" s="15" t="s">
        <v>2751</v>
      </c>
      <c r="B801" s="15">
        <v>4.0</v>
      </c>
    </row>
    <row r="802">
      <c r="A802" s="15" t="s">
        <v>2752</v>
      </c>
      <c r="B802" s="15">
        <v>8.0</v>
      </c>
    </row>
    <row r="803">
      <c r="A803" s="15" t="s">
        <v>454</v>
      </c>
      <c r="B803" s="15">
        <v>4.0</v>
      </c>
    </row>
    <row r="804">
      <c r="A804" s="15" t="s">
        <v>940</v>
      </c>
      <c r="B804" s="15">
        <v>4.0</v>
      </c>
    </row>
    <row r="805">
      <c r="A805" s="15" t="s">
        <v>2753</v>
      </c>
      <c r="B805" s="15">
        <v>1.0</v>
      </c>
    </row>
    <row r="806">
      <c r="A806" s="15" t="s">
        <v>163</v>
      </c>
      <c r="B806" s="15">
        <v>2.0</v>
      </c>
    </row>
    <row r="807">
      <c r="A807" s="15" t="s">
        <v>239</v>
      </c>
      <c r="B807" s="15">
        <v>4.0</v>
      </c>
    </row>
    <row r="808">
      <c r="A808" s="15" t="s">
        <v>1580</v>
      </c>
      <c r="B808" s="15">
        <v>4.0</v>
      </c>
    </row>
    <row r="809">
      <c r="A809" s="15" t="s">
        <v>158</v>
      </c>
      <c r="B809" s="15">
        <v>2.0</v>
      </c>
    </row>
    <row r="810">
      <c r="A810" s="15" t="s">
        <v>223</v>
      </c>
      <c r="B810" s="15">
        <v>8.0</v>
      </c>
    </row>
    <row r="811">
      <c r="A811" s="15" t="s">
        <v>2754</v>
      </c>
      <c r="B811" s="15">
        <v>2.0</v>
      </c>
    </row>
    <row r="812">
      <c r="A812" s="15" t="s">
        <v>2755</v>
      </c>
      <c r="B812" s="15">
        <v>1.0</v>
      </c>
    </row>
    <row r="813">
      <c r="A813" s="15" t="s">
        <v>224</v>
      </c>
      <c r="B813" s="15">
        <v>8.0</v>
      </c>
    </row>
    <row r="814">
      <c r="A814" s="15" t="s">
        <v>1096</v>
      </c>
      <c r="B814" s="15">
        <v>8.0</v>
      </c>
    </row>
    <row r="815">
      <c r="A815" s="15" t="s">
        <v>1097</v>
      </c>
      <c r="B815" s="15">
        <v>8.0</v>
      </c>
    </row>
    <row r="816">
      <c r="A816" s="15" t="s">
        <v>2756</v>
      </c>
      <c r="B816" s="15">
        <v>6.0</v>
      </c>
    </row>
    <row r="817">
      <c r="A817" s="15" t="s">
        <v>298</v>
      </c>
      <c r="B817" s="15">
        <v>8.0</v>
      </c>
    </row>
    <row r="818">
      <c r="A818" s="15" t="s">
        <v>164</v>
      </c>
      <c r="B818" s="15">
        <v>2.0</v>
      </c>
    </row>
    <row r="819">
      <c r="A819" s="15" t="s">
        <v>792</v>
      </c>
      <c r="B819" s="15">
        <v>2.0</v>
      </c>
    </row>
    <row r="820">
      <c r="A820" s="15" t="s">
        <v>159</v>
      </c>
      <c r="B820" s="15">
        <v>2.0</v>
      </c>
    </row>
    <row r="821">
      <c r="A821" s="15" t="s">
        <v>939</v>
      </c>
      <c r="B821" s="15">
        <v>6.0</v>
      </c>
    </row>
    <row r="822">
      <c r="A822" s="15" t="s">
        <v>2757</v>
      </c>
      <c r="B822" s="15">
        <v>2.0</v>
      </c>
    </row>
    <row r="823">
      <c r="A823" s="15" t="s">
        <v>2758</v>
      </c>
      <c r="B823" s="15">
        <v>2.0</v>
      </c>
    </row>
    <row r="824">
      <c r="A824" s="15" t="s">
        <v>2759</v>
      </c>
      <c r="B824" s="15">
        <v>1.0</v>
      </c>
    </row>
    <row r="825">
      <c r="A825" s="15" t="s">
        <v>1098</v>
      </c>
      <c r="B825" s="15">
        <v>2.0</v>
      </c>
    </row>
    <row r="826">
      <c r="A826" s="15" t="s">
        <v>1534</v>
      </c>
      <c r="B826" s="15">
        <v>8.0</v>
      </c>
    </row>
    <row r="827">
      <c r="A827" s="15" t="s">
        <v>1533</v>
      </c>
      <c r="B827" s="15">
        <v>6.0</v>
      </c>
    </row>
    <row r="828">
      <c r="A828" s="15" t="s">
        <v>1577</v>
      </c>
      <c r="B828" s="15">
        <v>4.0</v>
      </c>
    </row>
    <row r="829">
      <c r="A829" s="15" t="s">
        <v>2760</v>
      </c>
      <c r="B829" s="15">
        <v>4.0</v>
      </c>
    </row>
    <row r="830">
      <c r="A830" s="15" t="s">
        <v>2760</v>
      </c>
      <c r="B830" s="15">
        <v>4.0</v>
      </c>
    </row>
    <row r="831">
      <c r="A831" s="15" t="s">
        <v>273</v>
      </c>
      <c r="B831" s="15">
        <v>2.0</v>
      </c>
    </row>
    <row r="832">
      <c r="A832" s="15" t="s">
        <v>2761</v>
      </c>
      <c r="B832" s="15">
        <v>4.0</v>
      </c>
    </row>
    <row r="833">
      <c r="A833" s="15" t="s">
        <v>2762</v>
      </c>
      <c r="B833" s="15">
        <v>4.0</v>
      </c>
    </row>
    <row r="834">
      <c r="A834" s="15" t="s">
        <v>2763</v>
      </c>
      <c r="B834" s="15">
        <v>4.0</v>
      </c>
    </row>
    <row r="835">
      <c r="A835" s="15" t="s">
        <v>2764</v>
      </c>
      <c r="B835" s="15">
        <v>2.0</v>
      </c>
    </row>
    <row r="836">
      <c r="A836" s="15" t="s">
        <v>2765</v>
      </c>
      <c r="B836" s="15">
        <v>2.0</v>
      </c>
    </row>
    <row r="837">
      <c r="A837" s="15" t="s">
        <v>2766</v>
      </c>
      <c r="B837" s="15">
        <v>2.0</v>
      </c>
    </row>
    <row r="838">
      <c r="A838" s="15" t="s">
        <v>2767</v>
      </c>
      <c r="B838" s="15">
        <v>4.0</v>
      </c>
    </row>
    <row r="839">
      <c r="A839" s="15" t="s">
        <v>2768</v>
      </c>
      <c r="B839" s="15">
        <v>4.0</v>
      </c>
    </row>
    <row r="840">
      <c r="A840" s="15" t="s">
        <v>2769</v>
      </c>
      <c r="B840" s="15">
        <v>4.0</v>
      </c>
    </row>
    <row r="841">
      <c r="A841" s="15" t="s">
        <v>2770</v>
      </c>
      <c r="B841" s="15">
        <v>4.0</v>
      </c>
    </row>
    <row r="842">
      <c r="A842" s="15" t="s">
        <v>165</v>
      </c>
      <c r="B842" s="15">
        <v>4.0</v>
      </c>
    </row>
    <row r="843">
      <c r="A843" s="15" t="s">
        <v>1554</v>
      </c>
      <c r="B843" s="15">
        <v>2.0</v>
      </c>
    </row>
    <row r="844">
      <c r="A844" s="15" t="s">
        <v>170</v>
      </c>
      <c r="B844" s="15">
        <v>4.0</v>
      </c>
    </row>
    <row r="845">
      <c r="A845" s="15" t="s">
        <v>992</v>
      </c>
      <c r="B845" s="15">
        <v>28.0</v>
      </c>
    </row>
    <row r="846">
      <c r="A846" s="15" t="s">
        <v>996</v>
      </c>
      <c r="B846" s="15">
        <v>8.0</v>
      </c>
    </row>
    <row r="847">
      <c r="A847" s="15" t="s">
        <v>993</v>
      </c>
      <c r="B847" s="15">
        <v>32.0</v>
      </c>
    </row>
    <row r="848">
      <c r="A848" s="15" t="s">
        <v>997</v>
      </c>
      <c r="B848" s="15">
        <v>8.0</v>
      </c>
    </row>
    <row r="849">
      <c r="A849" s="15" t="s">
        <v>995</v>
      </c>
      <c r="B849" s="15">
        <v>4.0</v>
      </c>
    </row>
    <row r="850">
      <c r="A850" s="15" t="s">
        <v>994</v>
      </c>
      <c r="B850" s="15">
        <v>4.0</v>
      </c>
    </row>
    <row r="851">
      <c r="A851" s="15" t="s">
        <v>2771</v>
      </c>
      <c r="B851" s="15">
        <v>4.0</v>
      </c>
    </row>
    <row r="852">
      <c r="A852" s="15" t="s">
        <v>807</v>
      </c>
      <c r="B852" s="15">
        <v>4.0</v>
      </c>
    </row>
    <row r="853">
      <c r="A853" s="15" t="s">
        <v>1619</v>
      </c>
      <c r="B853" s="15">
        <v>10.0</v>
      </c>
    </row>
    <row r="854">
      <c r="A854" s="15" t="s">
        <v>462</v>
      </c>
      <c r="B854" s="15">
        <v>2.0</v>
      </c>
    </row>
    <row r="855">
      <c r="A855" s="15" t="s">
        <v>463</v>
      </c>
      <c r="B855" s="15">
        <v>2.0</v>
      </c>
    </row>
    <row r="856">
      <c r="A856" s="15" t="s">
        <v>516</v>
      </c>
      <c r="B856" s="15">
        <v>4.0</v>
      </c>
    </row>
    <row r="857">
      <c r="A857" s="15" t="s">
        <v>2772</v>
      </c>
      <c r="B857" s="15">
        <v>4.0</v>
      </c>
    </row>
    <row r="858">
      <c r="A858" s="15" t="s">
        <v>2773</v>
      </c>
      <c r="B858" s="15">
        <v>4.0</v>
      </c>
    </row>
    <row r="859">
      <c r="A859" s="15" t="s">
        <v>2774</v>
      </c>
      <c r="B859" s="15">
        <v>4.0</v>
      </c>
    </row>
    <row r="860">
      <c r="A860" s="15" t="s">
        <v>2775</v>
      </c>
      <c r="B860" s="15">
        <v>36.0</v>
      </c>
    </row>
    <row r="861">
      <c r="A861" s="15" t="s">
        <v>393</v>
      </c>
      <c r="B861" s="15">
        <v>2.0</v>
      </c>
    </row>
    <row r="862">
      <c r="A862" s="15" t="s">
        <v>166</v>
      </c>
      <c r="B862" s="15">
        <v>10.0</v>
      </c>
    </row>
    <row r="863">
      <c r="A863" s="15" t="s">
        <v>664</v>
      </c>
      <c r="B863" s="15">
        <v>8.0</v>
      </c>
    </row>
    <row r="864">
      <c r="A864" s="15" t="s">
        <v>665</v>
      </c>
      <c r="B864" s="15">
        <v>8.0</v>
      </c>
    </row>
    <row r="865">
      <c r="A865" s="15" t="s">
        <v>666</v>
      </c>
      <c r="B865" s="15">
        <v>8.0</v>
      </c>
    </row>
    <row r="866">
      <c r="A866" s="15" t="s">
        <v>662</v>
      </c>
      <c r="B866" s="15">
        <v>16.0</v>
      </c>
    </row>
    <row r="867">
      <c r="A867" s="15" t="s">
        <v>1671</v>
      </c>
      <c r="B867" s="15">
        <v>4.0</v>
      </c>
    </row>
    <row r="868">
      <c r="A868" s="15" t="s">
        <v>585</v>
      </c>
      <c r="B868" s="15">
        <v>8.0</v>
      </c>
    </row>
    <row r="869">
      <c r="A869" s="15" t="s">
        <v>585</v>
      </c>
      <c r="B869" s="15">
        <v>8.0</v>
      </c>
    </row>
    <row r="870">
      <c r="A870" s="15" t="s">
        <v>2776</v>
      </c>
      <c r="B870" s="15">
        <v>1.0</v>
      </c>
    </row>
    <row r="871">
      <c r="A871" s="15" t="s">
        <v>2777</v>
      </c>
      <c r="B871" s="15">
        <v>1.0</v>
      </c>
    </row>
    <row r="872">
      <c r="A872" s="15" t="s">
        <v>2778</v>
      </c>
      <c r="B872" s="15">
        <v>1.0</v>
      </c>
    </row>
    <row r="873">
      <c r="A873" s="15" t="s">
        <v>2779</v>
      </c>
      <c r="B873" s="15">
        <v>1.0</v>
      </c>
    </row>
    <row r="874">
      <c r="A874" s="15" t="s">
        <v>2780</v>
      </c>
      <c r="B874" s="15">
        <v>1.0</v>
      </c>
    </row>
    <row r="875">
      <c r="A875" s="15" t="s">
        <v>2781</v>
      </c>
      <c r="B875" s="15">
        <v>1.0</v>
      </c>
    </row>
    <row r="876">
      <c r="A876" s="15" t="s">
        <v>2782</v>
      </c>
      <c r="B876" s="15">
        <v>1.0</v>
      </c>
    </row>
    <row r="877">
      <c r="A877" s="15" t="s">
        <v>1667</v>
      </c>
      <c r="B877" s="15">
        <v>4.0</v>
      </c>
    </row>
    <row r="878">
      <c r="A878" s="15" t="s">
        <v>178</v>
      </c>
      <c r="B878" s="15">
        <v>4.0</v>
      </c>
    </row>
    <row r="879">
      <c r="A879" s="15" t="s">
        <v>182</v>
      </c>
      <c r="B879" s="15">
        <v>20.0</v>
      </c>
    </row>
    <row r="880">
      <c r="A880" s="15" t="s">
        <v>190</v>
      </c>
      <c r="B880" s="15">
        <v>4.0</v>
      </c>
    </row>
    <row r="881">
      <c r="A881" s="15" t="s">
        <v>171</v>
      </c>
      <c r="B881" s="15">
        <v>4.0</v>
      </c>
    </row>
    <row r="882">
      <c r="A882" s="15" t="s">
        <v>2783</v>
      </c>
      <c r="B882" s="15">
        <v>8.0</v>
      </c>
    </row>
    <row r="883">
      <c r="A883" s="15" t="s">
        <v>2783</v>
      </c>
      <c r="B883" s="15">
        <v>8.0</v>
      </c>
    </row>
    <row r="884">
      <c r="A884" s="15" t="s">
        <v>1595</v>
      </c>
      <c r="B884" s="15">
        <v>4.0</v>
      </c>
    </row>
    <row r="885">
      <c r="A885" s="15" t="s">
        <v>488</v>
      </c>
      <c r="B885" s="15">
        <v>8.0</v>
      </c>
    </row>
    <row r="886">
      <c r="A886" s="15" t="s">
        <v>1110</v>
      </c>
      <c r="B886" s="15">
        <v>4.0</v>
      </c>
    </row>
    <row r="887">
      <c r="A887" s="15" t="s">
        <v>1111</v>
      </c>
      <c r="B887" s="15">
        <v>4.0</v>
      </c>
    </row>
    <row r="888">
      <c r="A888" s="15" t="s">
        <v>1112</v>
      </c>
      <c r="B888" s="15">
        <v>4.0</v>
      </c>
    </row>
    <row r="889">
      <c r="A889" s="15" t="s">
        <v>1113</v>
      </c>
      <c r="B889" s="15">
        <v>4.0</v>
      </c>
    </row>
    <row r="890">
      <c r="A890" s="15" t="s">
        <v>1114</v>
      </c>
      <c r="B890" s="15">
        <v>4.0</v>
      </c>
    </row>
    <row r="891">
      <c r="A891" s="15" t="s">
        <v>1115</v>
      </c>
      <c r="B891" s="15">
        <v>4.0</v>
      </c>
    </row>
    <row r="892">
      <c r="A892" s="15" t="s">
        <v>497</v>
      </c>
      <c r="B892" s="15">
        <v>4.0</v>
      </c>
    </row>
    <row r="893">
      <c r="A893" s="15" t="s">
        <v>2784</v>
      </c>
      <c r="B893" s="15">
        <v>4.0</v>
      </c>
    </row>
    <row r="894">
      <c r="A894" s="15" t="s">
        <v>174</v>
      </c>
      <c r="B894" s="15">
        <v>6.0</v>
      </c>
    </row>
    <row r="895">
      <c r="A895" s="15" t="s">
        <v>179</v>
      </c>
      <c r="B895" s="15">
        <v>2.0</v>
      </c>
    </row>
    <row r="896">
      <c r="A896" s="15" t="s">
        <v>1620</v>
      </c>
      <c r="B896" s="15">
        <v>4.0</v>
      </c>
    </row>
    <row r="897">
      <c r="A897" s="15" t="s">
        <v>175</v>
      </c>
      <c r="B897" s="15">
        <v>8.0</v>
      </c>
    </row>
    <row r="898">
      <c r="A898" s="15" t="s">
        <v>2785</v>
      </c>
      <c r="B898" s="15">
        <v>2.0</v>
      </c>
    </row>
    <row r="899">
      <c r="A899" s="15" t="s">
        <v>1116</v>
      </c>
      <c r="B899" s="15">
        <v>2.0</v>
      </c>
    </row>
    <row r="900">
      <c r="A900" s="15" t="s">
        <v>1117</v>
      </c>
      <c r="B900" s="15">
        <v>2.0</v>
      </c>
    </row>
    <row r="901">
      <c r="A901" s="15" t="s">
        <v>1326</v>
      </c>
      <c r="B901" s="15">
        <v>4.0</v>
      </c>
    </row>
    <row r="902">
      <c r="A902" s="15" t="s">
        <v>301</v>
      </c>
      <c r="B902" s="15">
        <v>6.0</v>
      </c>
    </row>
    <row r="903">
      <c r="A903" s="15" t="s">
        <v>2786</v>
      </c>
      <c r="B903" s="15">
        <v>2.0</v>
      </c>
    </row>
    <row r="904">
      <c r="A904" s="15" t="s">
        <v>176</v>
      </c>
      <c r="B904" s="15">
        <v>4.0</v>
      </c>
    </row>
    <row r="905">
      <c r="A905" s="15" t="s">
        <v>177</v>
      </c>
      <c r="B905" s="15">
        <v>2.0</v>
      </c>
    </row>
    <row r="906">
      <c r="A906" s="15" t="s">
        <v>226</v>
      </c>
      <c r="B906" s="15">
        <v>8.0</v>
      </c>
    </row>
    <row r="907">
      <c r="A907" s="15" t="s">
        <v>180</v>
      </c>
      <c r="B907" s="15">
        <v>2.0</v>
      </c>
    </row>
    <row r="908">
      <c r="A908" s="15" t="s">
        <v>1118</v>
      </c>
      <c r="B908" s="15">
        <v>2.0</v>
      </c>
    </row>
    <row r="909">
      <c r="A909" s="15" t="s">
        <v>2787</v>
      </c>
      <c r="B909" s="15">
        <v>2.0</v>
      </c>
    </row>
    <row r="910">
      <c r="A910" s="15" t="s">
        <v>2788</v>
      </c>
      <c r="B910" s="15">
        <v>2.0</v>
      </c>
    </row>
    <row r="911">
      <c r="A911" s="15" t="s">
        <v>167</v>
      </c>
      <c r="B911" s="15">
        <v>2.0</v>
      </c>
    </row>
    <row r="912">
      <c r="A912" s="15" t="s">
        <v>1119</v>
      </c>
      <c r="B912" s="15">
        <v>2.0</v>
      </c>
    </row>
    <row r="913">
      <c r="A913" s="15" t="s">
        <v>1099</v>
      </c>
      <c r="B913" s="15">
        <v>4.0</v>
      </c>
    </row>
    <row r="914">
      <c r="A914" s="15" t="s">
        <v>154</v>
      </c>
      <c r="B914" s="15">
        <v>2.0</v>
      </c>
    </row>
    <row r="915">
      <c r="A915" s="15" t="s">
        <v>1369</v>
      </c>
      <c r="B915" s="15">
        <v>28.0</v>
      </c>
    </row>
    <row r="916">
      <c r="A916" s="15" t="s">
        <v>160</v>
      </c>
      <c r="B916" s="15">
        <v>4.0</v>
      </c>
    </row>
    <row r="917">
      <c r="A917" s="15" t="s">
        <v>1125</v>
      </c>
      <c r="B917" s="15">
        <v>6.0</v>
      </c>
    </row>
    <row r="918">
      <c r="A918" s="15" t="s">
        <v>2789</v>
      </c>
      <c r="B918" s="15">
        <v>6.0</v>
      </c>
    </row>
    <row r="919">
      <c r="A919" s="15" t="s">
        <v>657</v>
      </c>
      <c r="B919" s="15">
        <v>8.0</v>
      </c>
    </row>
    <row r="920">
      <c r="A920" s="15" t="s">
        <v>155</v>
      </c>
      <c r="B920" s="15">
        <v>1.0</v>
      </c>
    </row>
    <row r="921">
      <c r="A921" s="15" t="s">
        <v>2790</v>
      </c>
      <c r="B921" s="15">
        <v>4.0</v>
      </c>
    </row>
    <row r="922">
      <c r="A922" s="15" t="s">
        <v>268</v>
      </c>
      <c r="B922" s="15">
        <v>8.0</v>
      </c>
    </row>
    <row r="923">
      <c r="A923" s="15" t="s">
        <v>2791</v>
      </c>
      <c r="B923" s="15">
        <v>2.0</v>
      </c>
    </row>
    <row r="924">
      <c r="A924" s="15" t="s">
        <v>2792</v>
      </c>
      <c r="B924" s="15">
        <v>4.0</v>
      </c>
    </row>
    <row r="925">
      <c r="A925" s="15" t="s">
        <v>2793</v>
      </c>
      <c r="B925" s="15">
        <v>8.0</v>
      </c>
    </row>
    <row r="926">
      <c r="A926" s="15" t="s">
        <v>1621</v>
      </c>
      <c r="B926" s="15">
        <v>8.0</v>
      </c>
    </row>
    <row r="927">
      <c r="A927" s="15" t="s">
        <v>2794</v>
      </c>
      <c r="B927" s="15">
        <v>2.0</v>
      </c>
    </row>
    <row r="928">
      <c r="A928" s="15" t="s">
        <v>1126</v>
      </c>
      <c r="B928" s="15">
        <v>8.0</v>
      </c>
    </row>
    <row r="929">
      <c r="A929" s="15" t="s">
        <v>1127</v>
      </c>
      <c r="B929" s="15">
        <v>16.0</v>
      </c>
    </row>
    <row r="930">
      <c r="A930" s="15" t="s">
        <v>2795</v>
      </c>
      <c r="B930" s="15">
        <v>4.0</v>
      </c>
    </row>
    <row r="931">
      <c r="A931" s="15" t="s">
        <v>2796</v>
      </c>
      <c r="B931" s="15">
        <v>4.0</v>
      </c>
    </row>
    <row r="932">
      <c r="A932" s="15" t="s">
        <v>304</v>
      </c>
      <c r="B932" s="15">
        <v>10.0</v>
      </c>
    </row>
    <row r="933">
      <c r="A933" s="15" t="s">
        <v>2797</v>
      </c>
      <c r="B933" s="15">
        <v>8.0</v>
      </c>
    </row>
    <row r="934">
      <c r="A934" s="15" t="s">
        <v>1448</v>
      </c>
      <c r="B934" s="15">
        <v>4.0</v>
      </c>
    </row>
    <row r="935">
      <c r="A935" s="15" t="s">
        <v>1449</v>
      </c>
      <c r="B935" s="15">
        <v>6.0</v>
      </c>
    </row>
    <row r="936">
      <c r="A936" s="15" t="s">
        <v>1529</v>
      </c>
      <c r="B936" s="15">
        <v>2.0</v>
      </c>
    </row>
    <row r="937">
      <c r="A937" s="15" t="s">
        <v>183</v>
      </c>
      <c r="B937" s="15">
        <v>4.0</v>
      </c>
    </row>
    <row r="938">
      <c r="A938" s="15" t="s">
        <v>404</v>
      </c>
      <c r="B938" s="15">
        <v>4.0</v>
      </c>
    </row>
    <row r="939">
      <c r="A939" s="15" t="s">
        <v>405</v>
      </c>
      <c r="B939" s="15">
        <v>4.0</v>
      </c>
    </row>
    <row r="940">
      <c r="A940" s="15" t="s">
        <v>406</v>
      </c>
      <c r="B940" s="15">
        <v>4.0</v>
      </c>
    </row>
    <row r="941">
      <c r="A941" s="15" t="s">
        <v>407</v>
      </c>
      <c r="B941" s="15">
        <v>4.0</v>
      </c>
    </row>
    <row r="942">
      <c r="A942" s="15" t="s">
        <v>1120</v>
      </c>
      <c r="B942" s="15">
        <v>2.0</v>
      </c>
    </row>
    <row r="943">
      <c r="A943" s="15" t="s">
        <v>1121</v>
      </c>
      <c r="B943" s="15">
        <v>2.0</v>
      </c>
    </row>
    <row r="944">
      <c r="A944" s="15" t="s">
        <v>1122</v>
      </c>
      <c r="B944" s="15">
        <v>2.0</v>
      </c>
    </row>
    <row r="945">
      <c r="A945" s="15" t="s">
        <v>1123</v>
      </c>
      <c r="B945" s="15">
        <v>4.0</v>
      </c>
    </row>
    <row r="946">
      <c r="A946" s="15" t="s">
        <v>1124</v>
      </c>
      <c r="B946" s="15">
        <v>2.0</v>
      </c>
    </row>
    <row r="947">
      <c r="A947" s="15" t="s">
        <v>2798</v>
      </c>
      <c r="B947" s="15">
        <v>2.0</v>
      </c>
    </row>
    <row r="948">
      <c r="A948" s="15" t="s">
        <v>2799</v>
      </c>
      <c r="B948" s="15">
        <v>2.0</v>
      </c>
    </row>
    <row r="949">
      <c r="A949" s="15" t="s">
        <v>181</v>
      </c>
      <c r="B949" s="15">
        <v>4.0</v>
      </c>
    </row>
    <row r="950">
      <c r="A950" s="15" t="s">
        <v>1530</v>
      </c>
      <c r="B950" s="15">
        <v>2.0</v>
      </c>
    </row>
    <row r="951">
      <c r="A951" s="15" t="s">
        <v>2800</v>
      </c>
      <c r="B951" s="15">
        <v>4.0</v>
      </c>
    </row>
    <row r="952">
      <c r="A952" s="15" t="s">
        <v>2801</v>
      </c>
      <c r="B952" s="15">
        <v>4.0</v>
      </c>
    </row>
    <row r="953">
      <c r="A953" s="15" t="s">
        <v>338</v>
      </c>
      <c r="B953" s="15">
        <v>4.0</v>
      </c>
    </row>
    <row r="954">
      <c r="A954" s="15" t="s">
        <v>2802</v>
      </c>
      <c r="B954" s="15">
        <v>2.0</v>
      </c>
    </row>
    <row r="955">
      <c r="A955" s="15" t="s">
        <v>1716</v>
      </c>
      <c r="B955" s="15">
        <v>8.0</v>
      </c>
    </row>
    <row r="956">
      <c r="A956" s="15" t="s">
        <v>1717</v>
      </c>
      <c r="B956" s="15">
        <v>4.0</v>
      </c>
    </row>
    <row r="957">
      <c r="A957" s="15" t="s">
        <v>261</v>
      </c>
      <c r="B957" s="15">
        <v>16.0</v>
      </c>
    </row>
    <row r="958">
      <c r="A958" s="15" t="s">
        <v>2803</v>
      </c>
      <c r="B958" s="15">
        <v>4.0</v>
      </c>
    </row>
    <row r="959">
      <c r="A959" s="15" t="s">
        <v>262</v>
      </c>
      <c r="B959" s="15">
        <v>8.0</v>
      </c>
    </row>
    <row r="960">
      <c r="A960" s="15" t="s">
        <v>1138</v>
      </c>
      <c r="B960" s="15">
        <v>2.0</v>
      </c>
    </row>
    <row r="961">
      <c r="A961" s="15" t="s">
        <v>1157</v>
      </c>
      <c r="B961" s="15">
        <v>2.0</v>
      </c>
    </row>
    <row r="962">
      <c r="A962" s="15" t="s">
        <v>1131</v>
      </c>
      <c r="B962" s="15">
        <v>2.0</v>
      </c>
    </row>
    <row r="963">
      <c r="A963" s="15" t="s">
        <v>1158</v>
      </c>
      <c r="B963" s="15">
        <v>2.0</v>
      </c>
    </row>
    <row r="964">
      <c r="A964" s="15" t="s">
        <v>1132</v>
      </c>
      <c r="B964" s="15">
        <v>4.0</v>
      </c>
    </row>
    <row r="965">
      <c r="A965" s="15" t="s">
        <v>2804</v>
      </c>
      <c r="B965" s="15">
        <v>4.0</v>
      </c>
    </row>
    <row r="966">
      <c r="A966" s="15" t="s">
        <v>2805</v>
      </c>
      <c r="B966" s="15">
        <v>2.0</v>
      </c>
    </row>
    <row r="967">
      <c r="A967" s="15" t="s">
        <v>2806</v>
      </c>
      <c r="B967" s="15">
        <v>2.0</v>
      </c>
    </row>
    <row r="968">
      <c r="A968" s="15" t="s">
        <v>2807</v>
      </c>
      <c r="B968" s="15">
        <v>2.0</v>
      </c>
    </row>
    <row r="969">
      <c r="A969" s="15" t="s">
        <v>2808</v>
      </c>
      <c r="B969" s="15">
        <v>2.0</v>
      </c>
    </row>
    <row r="970">
      <c r="A970" s="15" t="s">
        <v>2809</v>
      </c>
      <c r="B970" s="15">
        <v>2.0</v>
      </c>
    </row>
    <row r="971">
      <c r="A971" s="15" t="s">
        <v>2810</v>
      </c>
      <c r="B971" s="15">
        <v>2.0</v>
      </c>
    </row>
    <row r="972">
      <c r="A972" s="15" t="s">
        <v>2811</v>
      </c>
      <c r="B972" s="15">
        <v>2.0</v>
      </c>
    </row>
    <row r="973">
      <c r="A973" s="15" t="s">
        <v>1159</v>
      </c>
      <c r="B973" s="15">
        <v>4.0</v>
      </c>
    </row>
    <row r="974">
      <c r="A974" s="15" t="s">
        <v>1133</v>
      </c>
      <c r="B974" s="15">
        <v>2.0</v>
      </c>
    </row>
    <row r="975">
      <c r="A975" s="15" t="s">
        <v>1134</v>
      </c>
      <c r="B975" s="15">
        <v>2.0</v>
      </c>
    </row>
    <row r="976">
      <c r="A976" s="15" t="s">
        <v>1135</v>
      </c>
      <c r="B976" s="15">
        <v>2.0</v>
      </c>
    </row>
    <row r="977">
      <c r="A977" s="15" t="s">
        <v>1139</v>
      </c>
      <c r="B977" s="15">
        <v>2.0</v>
      </c>
    </row>
    <row r="978">
      <c r="A978" s="15" t="s">
        <v>2812</v>
      </c>
      <c r="B978" s="15">
        <v>2.0</v>
      </c>
    </row>
    <row r="979">
      <c r="A979" s="15" t="s">
        <v>2813</v>
      </c>
      <c r="B979" s="15">
        <v>2.0</v>
      </c>
    </row>
    <row r="980">
      <c r="A980" s="15" t="s">
        <v>2814</v>
      </c>
      <c r="B980" s="15">
        <v>2.0</v>
      </c>
    </row>
    <row r="981">
      <c r="A981" s="15" t="s">
        <v>1144</v>
      </c>
      <c r="B981" s="15">
        <v>2.0</v>
      </c>
    </row>
    <row r="982">
      <c r="A982" s="15" t="s">
        <v>2815</v>
      </c>
      <c r="B982" s="15">
        <v>2.0</v>
      </c>
    </row>
    <row r="983">
      <c r="A983" s="15" t="s">
        <v>2816</v>
      </c>
      <c r="B983" s="15">
        <v>2.0</v>
      </c>
    </row>
    <row r="984">
      <c r="A984" s="15" t="s">
        <v>1140</v>
      </c>
      <c r="B984" s="15">
        <v>2.0</v>
      </c>
    </row>
    <row r="985">
      <c r="A985" s="15" t="s">
        <v>1152</v>
      </c>
      <c r="B985" s="15">
        <v>2.0</v>
      </c>
    </row>
    <row r="986">
      <c r="A986" s="15" t="s">
        <v>1153</v>
      </c>
      <c r="B986" s="15">
        <v>2.0</v>
      </c>
    </row>
    <row r="987">
      <c r="A987" s="15" t="s">
        <v>1154</v>
      </c>
      <c r="B987" s="15">
        <v>2.0</v>
      </c>
    </row>
    <row r="988">
      <c r="A988" s="15" t="s">
        <v>1155</v>
      </c>
      <c r="B988" s="15">
        <v>2.0</v>
      </c>
    </row>
    <row r="989">
      <c r="A989" s="15" t="s">
        <v>1141</v>
      </c>
      <c r="B989" s="15">
        <v>4.0</v>
      </c>
    </row>
    <row r="990">
      <c r="A990" s="15" t="s">
        <v>1142</v>
      </c>
      <c r="B990" s="15">
        <v>4.0</v>
      </c>
    </row>
    <row r="991">
      <c r="A991" s="15" t="s">
        <v>1151</v>
      </c>
      <c r="B991" s="15">
        <v>2.0</v>
      </c>
    </row>
    <row r="992">
      <c r="A992" s="15" t="s">
        <v>1156</v>
      </c>
      <c r="B992" s="15">
        <v>2.0</v>
      </c>
    </row>
    <row r="993">
      <c r="A993" s="15" t="s">
        <v>1160</v>
      </c>
      <c r="B993" s="15">
        <v>2.0</v>
      </c>
    </row>
    <row r="994">
      <c r="A994" s="15" t="s">
        <v>1143</v>
      </c>
      <c r="B994" s="15">
        <v>2.0</v>
      </c>
    </row>
    <row r="995">
      <c r="A995" s="15" t="s">
        <v>1136</v>
      </c>
      <c r="B995" s="15">
        <v>2.0</v>
      </c>
    </row>
    <row r="996">
      <c r="A996" s="15" t="s">
        <v>1137</v>
      </c>
      <c r="B996" s="15">
        <v>2.0</v>
      </c>
    </row>
    <row r="997">
      <c r="A997" s="15" t="s">
        <v>1161</v>
      </c>
      <c r="B997" s="15">
        <v>2.0</v>
      </c>
    </row>
    <row r="998">
      <c r="A998" s="15" t="s">
        <v>1162</v>
      </c>
      <c r="B998" s="15">
        <v>2.0</v>
      </c>
    </row>
    <row r="999">
      <c r="A999" s="15" t="s">
        <v>2817</v>
      </c>
      <c r="B999" s="15">
        <v>2.0</v>
      </c>
    </row>
    <row r="1000">
      <c r="A1000" s="15" t="s">
        <v>1170</v>
      </c>
      <c r="B1000" s="15">
        <v>2.0</v>
      </c>
    </row>
    <row r="1001">
      <c r="A1001" s="15" t="s">
        <v>1175</v>
      </c>
      <c r="B1001" s="15">
        <v>4.0</v>
      </c>
    </row>
    <row r="1002">
      <c r="A1002" s="15" t="s">
        <v>1178</v>
      </c>
      <c r="B1002" s="15">
        <v>2.0</v>
      </c>
    </row>
    <row r="1003">
      <c r="A1003" s="15" t="s">
        <v>1179</v>
      </c>
      <c r="B1003" s="15">
        <v>2.0</v>
      </c>
    </row>
    <row r="1004">
      <c r="A1004" s="15" t="s">
        <v>1176</v>
      </c>
      <c r="B1004" s="15">
        <v>2.0</v>
      </c>
    </row>
    <row r="1005">
      <c r="A1005" s="15" t="s">
        <v>1171</v>
      </c>
      <c r="B1005" s="15">
        <v>2.0</v>
      </c>
    </row>
    <row r="1006">
      <c r="A1006" s="15" t="s">
        <v>1165</v>
      </c>
      <c r="B1006" s="15">
        <v>2.0</v>
      </c>
    </row>
    <row r="1007">
      <c r="A1007" s="15" t="s">
        <v>1166</v>
      </c>
      <c r="B1007" s="15">
        <v>2.0</v>
      </c>
    </row>
    <row r="1008">
      <c r="A1008" s="15" t="s">
        <v>1167</v>
      </c>
      <c r="B1008" s="15">
        <v>2.0</v>
      </c>
    </row>
    <row r="1009">
      <c r="A1009" s="15" t="s">
        <v>1168</v>
      </c>
      <c r="B1009" s="15">
        <v>2.0</v>
      </c>
    </row>
    <row r="1010">
      <c r="A1010" s="15" t="s">
        <v>1169</v>
      </c>
      <c r="B1010" s="15">
        <v>2.0</v>
      </c>
    </row>
    <row r="1011">
      <c r="A1011" s="15" t="s">
        <v>1180</v>
      </c>
      <c r="B1011" s="15">
        <v>2.0</v>
      </c>
    </row>
    <row r="1012">
      <c r="A1012" s="15" t="s">
        <v>1181</v>
      </c>
      <c r="B1012" s="15">
        <v>2.0</v>
      </c>
    </row>
    <row r="1013">
      <c r="A1013" s="15" t="s">
        <v>1174</v>
      </c>
      <c r="B1013" s="15">
        <v>2.0</v>
      </c>
    </row>
    <row r="1014">
      <c r="A1014" s="15" t="s">
        <v>1182</v>
      </c>
      <c r="B1014" s="15">
        <v>2.0</v>
      </c>
    </row>
    <row r="1015">
      <c r="A1015" s="15" t="s">
        <v>1183</v>
      </c>
      <c r="B1015" s="15">
        <v>2.0</v>
      </c>
    </row>
    <row r="1016">
      <c r="A1016" s="15" t="s">
        <v>2818</v>
      </c>
      <c r="B1016" s="15">
        <v>4.0</v>
      </c>
    </row>
    <row r="1017">
      <c r="A1017" s="15" t="s">
        <v>760</v>
      </c>
      <c r="B1017" s="15">
        <v>4.0</v>
      </c>
    </row>
    <row r="1018">
      <c r="A1018" s="15" t="s">
        <v>815</v>
      </c>
      <c r="B1018" s="15">
        <v>2.0</v>
      </c>
    </row>
    <row r="1019">
      <c r="A1019" s="15" t="s">
        <v>816</v>
      </c>
      <c r="B1019" s="15">
        <v>2.0</v>
      </c>
    </row>
    <row r="1020">
      <c r="A1020" s="15" t="s">
        <v>730</v>
      </c>
      <c r="B1020" s="15">
        <v>4.0</v>
      </c>
    </row>
    <row r="1021">
      <c r="A1021" s="15" t="s">
        <v>264</v>
      </c>
      <c r="B1021" s="15">
        <v>4.0</v>
      </c>
    </row>
    <row r="1022">
      <c r="A1022" s="15" t="s">
        <v>263</v>
      </c>
      <c r="B1022" s="15">
        <v>6.0</v>
      </c>
    </row>
    <row r="1023">
      <c r="A1023" s="15" t="s">
        <v>1592</v>
      </c>
      <c r="B1023" s="15">
        <v>4.0</v>
      </c>
    </row>
    <row r="1024">
      <c r="A1024" s="15" t="s">
        <v>1709</v>
      </c>
      <c r="B1024" s="15">
        <v>2.0</v>
      </c>
    </row>
    <row r="1025">
      <c r="A1025" s="15" t="s">
        <v>327</v>
      </c>
      <c r="B1025" s="15">
        <v>8.0</v>
      </c>
    </row>
    <row r="1026">
      <c r="A1026" s="15" t="s">
        <v>328</v>
      </c>
      <c r="B1026" s="15">
        <v>8.0</v>
      </c>
    </row>
    <row r="1027">
      <c r="A1027" s="15" t="s">
        <v>1547</v>
      </c>
      <c r="B1027" s="15">
        <v>2.0</v>
      </c>
    </row>
    <row r="1028">
      <c r="A1028" s="15" t="s">
        <v>533</v>
      </c>
      <c r="B1028" s="15">
        <v>2.0</v>
      </c>
    </row>
    <row r="1029">
      <c r="A1029" s="15" t="s">
        <v>445</v>
      </c>
      <c r="B1029" s="15">
        <v>4.0</v>
      </c>
    </row>
    <row r="1030">
      <c r="A1030" s="15" t="s">
        <v>446</v>
      </c>
      <c r="B1030" s="15">
        <v>4.0</v>
      </c>
    </row>
    <row r="1031">
      <c r="A1031" s="15" t="s">
        <v>1481</v>
      </c>
      <c r="B1031" s="15">
        <v>4.0</v>
      </c>
    </row>
    <row r="1032">
      <c r="A1032" s="15" t="s">
        <v>2819</v>
      </c>
      <c r="B1032" s="15">
        <v>2.0</v>
      </c>
    </row>
    <row r="1033">
      <c r="A1033" s="15" t="s">
        <v>460</v>
      </c>
      <c r="B1033" s="15">
        <v>4.0</v>
      </c>
    </row>
    <row r="1034">
      <c r="A1034" s="15" t="s">
        <v>513</v>
      </c>
      <c r="B1034" s="15">
        <v>4.0</v>
      </c>
    </row>
    <row r="1035">
      <c r="A1035" s="15" t="s">
        <v>849</v>
      </c>
      <c r="B1035" s="15">
        <v>4.0</v>
      </c>
    </row>
    <row r="1036">
      <c r="A1036" s="15" t="s">
        <v>850</v>
      </c>
      <c r="B1036" s="15">
        <v>4.0</v>
      </c>
    </row>
    <row r="1037">
      <c r="A1037" s="15" t="s">
        <v>851</v>
      </c>
      <c r="B1037" s="15">
        <v>4.0</v>
      </c>
    </row>
    <row r="1038">
      <c r="A1038" s="15" t="s">
        <v>1016</v>
      </c>
      <c r="B1038" s="15">
        <v>24.0</v>
      </c>
    </row>
    <row r="1039">
      <c r="A1039" s="15" t="s">
        <v>1017</v>
      </c>
      <c r="B1039" s="15">
        <v>36.0</v>
      </c>
    </row>
    <row r="1040">
      <c r="A1040" s="15" t="s">
        <v>1018</v>
      </c>
      <c r="B1040" s="15">
        <v>8.0</v>
      </c>
    </row>
    <row r="1041">
      <c r="A1041" s="15" t="s">
        <v>375</v>
      </c>
      <c r="B1041" s="15">
        <v>2.0</v>
      </c>
    </row>
    <row r="1042">
      <c r="A1042" s="15" t="s">
        <v>376</v>
      </c>
      <c r="B1042" s="15">
        <v>2.0</v>
      </c>
    </row>
    <row r="1043">
      <c r="A1043" s="15" t="s">
        <v>377</v>
      </c>
      <c r="B1043" s="15">
        <v>2.0</v>
      </c>
    </row>
    <row r="1044">
      <c r="A1044" s="15" t="s">
        <v>378</v>
      </c>
      <c r="B1044" s="15">
        <v>2.0</v>
      </c>
    </row>
    <row r="1045">
      <c r="A1045" s="15" t="s">
        <v>1525</v>
      </c>
      <c r="B1045" s="15">
        <v>4.0</v>
      </c>
    </row>
    <row r="1046">
      <c r="A1046" s="15" t="s">
        <v>550</v>
      </c>
      <c r="B1046" s="15">
        <v>2.0</v>
      </c>
    </row>
    <row r="1047">
      <c r="A1047" s="15" t="s">
        <v>1347</v>
      </c>
      <c r="B1047" s="15">
        <v>2.0</v>
      </c>
    </row>
    <row r="1048">
      <c r="A1048" s="15" t="s">
        <v>1466</v>
      </c>
      <c r="B1048" s="15">
        <v>2.0</v>
      </c>
    </row>
    <row r="1049">
      <c r="A1049" s="15" t="s">
        <v>591</v>
      </c>
      <c r="B1049" s="15">
        <v>8.0</v>
      </c>
    </row>
    <row r="1050">
      <c r="A1050" s="15" t="s">
        <v>592</v>
      </c>
      <c r="B1050" s="15">
        <v>8.0</v>
      </c>
    </row>
    <row r="1051">
      <c r="A1051" s="15" t="s">
        <v>596</v>
      </c>
      <c r="B1051" s="15">
        <v>8.0</v>
      </c>
    </row>
    <row r="1052">
      <c r="A1052" s="15" t="s">
        <v>597</v>
      </c>
      <c r="B1052" s="15">
        <v>8.0</v>
      </c>
    </row>
    <row r="1053">
      <c r="A1053" s="15" t="s">
        <v>598</v>
      </c>
      <c r="B1053" s="15">
        <v>2.0</v>
      </c>
    </row>
    <row r="1054">
      <c r="A1054" s="15" t="s">
        <v>551</v>
      </c>
      <c r="B1054" s="15">
        <v>2.0</v>
      </c>
    </row>
    <row r="1055">
      <c r="A1055" s="15" t="s">
        <v>1375</v>
      </c>
      <c r="B1055" s="15">
        <v>6.0</v>
      </c>
    </row>
    <row r="1056">
      <c r="A1056" s="15" t="s">
        <v>1455</v>
      </c>
      <c r="B1056" s="15">
        <v>16.0</v>
      </c>
    </row>
    <row r="1057">
      <c r="A1057" s="15" t="s">
        <v>1482</v>
      </c>
      <c r="B1057" s="15">
        <v>2.0</v>
      </c>
    </row>
    <row r="1058">
      <c r="A1058" s="15" t="s">
        <v>1390</v>
      </c>
      <c r="B1058" s="15">
        <v>1.0</v>
      </c>
    </row>
    <row r="1059">
      <c r="A1059" s="15" t="s">
        <v>1172</v>
      </c>
      <c r="B1059" s="15">
        <v>8.0</v>
      </c>
    </row>
    <row r="1060">
      <c r="A1060" s="15" t="s">
        <v>1177</v>
      </c>
      <c r="B1060" s="15">
        <v>8.0</v>
      </c>
    </row>
    <row r="1061">
      <c r="A1061" s="15" t="s">
        <v>1163</v>
      </c>
      <c r="B1061" s="15">
        <v>16.0</v>
      </c>
    </row>
    <row r="1062">
      <c r="A1062" s="15" t="s">
        <v>1173</v>
      </c>
      <c r="B1062" s="15">
        <v>8.0</v>
      </c>
    </row>
    <row r="1063">
      <c r="A1063" s="15" t="s">
        <v>1616</v>
      </c>
      <c r="B1063" s="15">
        <v>4.0</v>
      </c>
    </row>
    <row r="1064">
      <c r="A1064" s="15" t="s">
        <v>774</v>
      </c>
      <c r="B1064" s="15">
        <v>4.0</v>
      </c>
    </row>
    <row r="1065">
      <c r="A1065" s="15" t="s">
        <v>2820</v>
      </c>
      <c r="B1065" s="15">
        <v>4.0</v>
      </c>
    </row>
    <row r="1066">
      <c r="A1066" s="15" t="s">
        <v>764</v>
      </c>
      <c r="B1066" s="15">
        <v>4.0</v>
      </c>
    </row>
    <row r="1067">
      <c r="A1067" s="15" t="s">
        <v>1184</v>
      </c>
      <c r="B1067" s="15">
        <v>2.0</v>
      </c>
    </row>
    <row r="1068">
      <c r="A1068" s="15" t="s">
        <v>184</v>
      </c>
      <c r="B1068" s="15">
        <v>4.0</v>
      </c>
    </row>
    <row r="1069">
      <c r="A1069" s="15" t="s">
        <v>185</v>
      </c>
      <c r="B1069" s="15">
        <v>6.0</v>
      </c>
    </row>
    <row r="1070">
      <c r="A1070" s="15" t="s">
        <v>817</v>
      </c>
      <c r="B1070" s="15">
        <v>2.0</v>
      </c>
    </row>
    <row r="1071">
      <c r="A1071" s="15" t="s">
        <v>818</v>
      </c>
      <c r="B1071" s="15">
        <v>2.0</v>
      </c>
    </row>
    <row r="1072">
      <c r="A1072" s="15" t="s">
        <v>731</v>
      </c>
      <c r="B1072" s="15">
        <v>4.0</v>
      </c>
    </row>
    <row r="1073">
      <c r="A1073" s="15" t="s">
        <v>186</v>
      </c>
      <c r="B1073" s="15">
        <v>6.0</v>
      </c>
    </row>
    <row r="1074">
      <c r="A1074" s="15" t="s">
        <v>187</v>
      </c>
      <c r="B1074" s="15">
        <v>6.0</v>
      </c>
    </row>
    <row r="1075">
      <c r="A1075" s="15" t="s">
        <v>1593</v>
      </c>
      <c r="B1075" s="15">
        <v>4.0</v>
      </c>
    </row>
    <row r="1076">
      <c r="A1076" s="15" t="s">
        <v>1548</v>
      </c>
      <c r="B1076" s="15">
        <v>2.0</v>
      </c>
    </row>
    <row r="1077">
      <c r="A1077" s="15" t="s">
        <v>1483</v>
      </c>
      <c r="B1077" s="15">
        <v>2.0</v>
      </c>
    </row>
    <row r="1078">
      <c r="A1078" s="15" t="s">
        <v>1484</v>
      </c>
      <c r="B1078" s="15">
        <v>2.0</v>
      </c>
    </row>
    <row r="1079">
      <c r="A1079" s="15" t="s">
        <v>461</v>
      </c>
      <c r="B1079" s="15">
        <v>2.0</v>
      </c>
    </row>
    <row r="1080">
      <c r="A1080" s="15" t="s">
        <v>514</v>
      </c>
      <c r="B1080" s="15">
        <v>4.0</v>
      </c>
    </row>
    <row r="1081">
      <c r="A1081" s="15" t="s">
        <v>852</v>
      </c>
      <c r="B1081" s="15">
        <v>4.0</v>
      </c>
    </row>
    <row r="1082">
      <c r="A1082" s="15" t="s">
        <v>853</v>
      </c>
      <c r="B1082" s="15">
        <v>4.0</v>
      </c>
    </row>
    <row r="1083">
      <c r="A1083" s="15" t="s">
        <v>854</v>
      </c>
      <c r="B1083" s="15">
        <v>4.0</v>
      </c>
    </row>
    <row r="1084">
      <c r="A1084" s="15" t="s">
        <v>1019</v>
      </c>
      <c r="B1084" s="15">
        <v>12.0</v>
      </c>
    </row>
    <row r="1085">
      <c r="A1085" s="15" t="s">
        <v>1020</v>
      </c>
      <c r="B1085" s="15">
        <v>20.0</v>
      </c>
    </row>
    <row r="1086">
      <c r="A1086" s="15" t="s">
        <v>1021</v>
      </c>
      <c r="B1086" s="15">
        <v>12.0</v>
      </c>
    </row>
    <row r="1087">
      <c r="A1087" s="15" t="s">
        <v>1185</v>
      </c>
      <c r="B1087" s="15">
        <v>8.0</v>
      </c>
    </row>
    <row r="1088">
      <c r="A1088" s="15" t="s">
        <v>1186</v>
      </c>
      <c r="B1088" s="15">
        <v>8.0</v>
      </c>
    </row>
    <row r="1089">
      <c r="A1089" s="15" t="s">
        <v>637</v>
      </c>
      <c r="B1089" s="15">
        <v>8.0</v>
      </c>
    </row>
    <row r="1090">
      <c r="A1090" s="15" t="s">
        <v>638</v>
      </c>
      <c r="B1090" s="15">
        <v>8.0</v>
      </c>
    </row>
    <row r="1091">
      <c r="A1091" s="15" t="s">
        <v>639</v>
      </c>
      <c r="B1091" s="15">
        <v>8.0</v>
      </c>
    </row>
    <row r="1092">
      <c r="A1092" s="15" t="s">
        <v>640</v>
      </c>
      <c r="B1092" s="15">
        <v>2.0</v>
      </c>
    </row>
    <row r="1093">
      <c r="A1093" s="15" t="s">
        <v>1376</v>
      </c>
      <c r="B1093" s="15">
        <v>4.0</v>
      </c>
    </row>
    <row r="1094">
      <c r="A1094" s="15" t="s">
        <v>1403</v>
      </c>
      <c r="B1094" s="15">
        <v>4.0</v>
      </c>
    </row>
    <row r="1095">
      <c r="A1095" s="15" t="s">
        <v>1456</v>
      </c>
      <c r="B1095" s="15">
        <v>16.0</v>
      </c>
    </row>
    <row r="1096">
      <c r="A1096" s="15" t="s">
        <v>1391</v>
      </c>
      <c r="B1096" s="15">
        <v>1.0</v>
      </c>
    </row>
    <row r="1097">
      <c r="A1097" s="15" t="s">
        <v>1187</v>
      </c>
      <c r="B1097" s="15">
        <v>8.0</v>
      </c>
    </row>
    <row r="1098">
      <c r="A1098" s="15" t="s">
        <v>1188</v>
      </c>
      <c r="B1098" s="15">
        <v>8.0</v>
      </c>
    </row>
    <row r="1099">
      <c r="A1099" s="15" t="s">
        <v>1617</v>
      </c>
      <c r="B1099" s="15">
        <v>4.0</v>
      </c>
    </row>
    <row r="1100">
      <c r="A1100" s="15" t="s">
        <v>2821</v>
      </c>
      <c r="B1100" s="15">
        <v>4.0</v>
      </c>
    </row>
    <row r="1101">
      <c r="A1101" s="15" t="s">
        <v>209</v>
      </c>
      <c r="B1101" s="15">
        <v>2.0</v>
      </c>
    </row>
    <row r="1102">
      <c r="A1102" s="15" t="s">
        <v>1164</v>
      </c>
      <c r="B1102" s="15">
        <v>2.0</v>
      </c>
    </row>
    <row r="1103">
      <c r="A1103" s="15" t="s">
        <v>1591</v>
      </c>
      <c r="B1103" s="15">
        <v>4.0</v>
      </c>
    </row>
    <row r="1104">
      <c r="A1104" s="15" t="s">
        <v>1589</v>
      </c>
      <c r="B1104" s="15">
        <v>4.0</v>
      </c>
    </row>
    <row r="1105">
      <c r="A1105" s="15" t="s">
        <v>1703</v>
      </c>
      <c r="B1105" s="15">
        <v>2.0</v>
      </c>
    </row>
    <row r="1106">
      <c r="A1106" s="15" t="s">
        <v>1704</v>
      </c>
      <c r="B1106" s="15">
        <v>1.0</v>
      </c>
    </row>
    <row r="1107">
      <c r="A1107" s="15" t="s">
        <v>1718</v>
      </c>
      <c r="B1107" s="15">
        <v>4.0</v>
      </c>
    </row>
    <row r="1108">
      <c r="A1108" s="15" t="s">
        <v>1705</v>
      </c>
      <c r="B1108" s="15">
        <v>4.0</v>
      </c>
    </row>
    <row r="1109">
      <c r="A1109" s="15" t="s">
        <v>1715</v>
      </c>
      <c r="B1109" s="15">
        <v>4.0</v>
      </c>
    </row>
    <row r="1110">
      <c r="A1110" s="15" t="s">
        <v>1719</v>
      </c>
      <c r="B1110" s="15">
        <v>2.0</v>
      </c>
    </row>
    <row r="1111">
      <c r="A1111" s="15" t="s">
        <v>1145</v>
      </c>
      <c r="B1111" s="15">
        <v>8.0</v>
      </c>
    </row>
    <row r="1112">
      <c r="A1112" s="15" t="s">
        <v>1146</v>
      </c>
      <c r="B1112" s="15">
        <v>2.0</v>
      </c>
    </row>
    <row r="1113">
      <c r="A1113" s="15" t="s">
        <v>1147</v>
      </c>
      <c r="B1113" s="15">
        <v>6.0</v>
      </c>
    </row>
    <row r="1114">
      <c r="A1114" s="15" t="s">
        <v>1706</v>
      </c>
      <c r="B1114" s="15">
        <v>2.0</v>
      </c>
    </row>
    <row r="1115">
      <c r="A1115" s="15" t="s">
        <v>517</v>
      </c>
      <c r="B1115" s="15">
        <v>2.0</v>
      </c>
    </row>
    <row r="1116">
      <c r="A1116" s="15" t="s">
        <v>517</v>
      </c>
      <c r="B1116" s="15">
        <v>2.0</v>
      </c>
    </row>
    <row r="1117">
      <c r="A1117" s="15" t="s">
        <v>459</v>
      </c>
      <c r="B1117" s="15">
        <v>4.0</v>
      </c>
    </row>
    <row r="1118">
      <c r="A1118" s="15" t="s">
        <v>459</v>
      </c>
      <c r="B1118" s="15">
        <v>4.0</v>
      </c>
    </row>
    <row r="1119">
      <c r="A1119" s="15" t="s">
        <v>207</v>
      </c>
      <c r="B1119" s="15">
        <v>12.0</v>
      </c>
    </row>
    <row r="1120">
      <c r="A1120" s="15" t="s">
        <v>208</v>
      </c>
      <c r="B1120" s="15">
        <v>12.0</v>
      </c>
    </row>
    <row r="1121">
      <c r="A1121" s="15" t="s">
        <v>1710</v>
      </c>
      <c r="B1121" s="15">
        <v>2.0</v>
      </c>
    </row>
    <row r="1122">
      <c r="A1122" s="15" t="s">
        <v>1333</v>
      </c>
      <c r="B1122" s="15">
        <v>8.0</v>
      </c>
    </row>
    <row r="1123">
      <c r="A1123" s="15" t="s">
        <v>2822</v>
      </c>
      <c r="B1123" s="15">
        <v>4.0</v>
      </c>
    </row>
    <row r="1124">
      <c r="A1124" s="15" t="s">
        <v>1343</v>
      </c>
      <c r="B1124" s="15">
        <v>4.0</v>
      </c>
    </row>
    <row r="1125">
      <c r="A1125" s="15" t="s">
        <v>1711</v>
      </c>
      <c r="B1125" s="15">
        <v>2.0</v>
      </c>
    </row>
    <row r="1126">
      <c r="A1126" s="15" t="s">
        <v>485</v>
      </c>
      <c r="B1126" s="15">
        <v>2.0</v>
      </c>
    </row>
    <row r="1127">
      <c r="A1127" s="15" t="s">
        <v>374</v>
      </c>
      <c r="B1127" s="15">
        <v>4.0</v>
      </c>
    </row>
    <row r="1128">
      <c r="A1128" s="15" t="s">
        <v>1636</v>
      </c>
      <c r="B1128" s="15">
        <v>4.0</v>
      </c>
    </row>
    <row r="1129">
      <c r="A1129" s="15" t="s">
        <v>1712</v>
      </c>
      <c r="B1129" s="15">
        <v>4.0</v>
      </c>
    </row>
    <row r="1130">
      <c r="A1130" s="15" t="s">
        <v>2823</v>
      </c>
      <c r="B1130" s="15">
        <v>8.0</v>
      </c>
    </row>
    <row r="1131">
      <c r="A1131" s="15" t="s">
        <v>1576</v>
      </c>
      <c r="B1131" s="15">
        <v>2.0</v>
      </c>
    </row>
    <row r="1132">
      <c r="A1132" s="15" t="s">
        <v>1655</v>
      </c>
      <c r="B1132" s="15">
        <v>8.0</v>
      </c>
    </row>
    <row r="1133">
      <c r="A1133" s="15" t="s">
        <v>1713</v>
      </c>
      <c r="B1133" s="15">
        <v>2.0</v>
      </c>
    </row>
    <row r="1134">
      <c r="A1134" s="15" t="s">
        <v>936</v>
      </c>
      <c r="B1134" s="15">
        <v>9.0</v>
      </c>
    </row>
    <row r="1135">
      <c r="A1135" s="15" t="s">
        <v>935</v>
      </c>
      <c r="B1135" s="15">
        <v>4.0</v>
      </c>
    </row>
    <row r="1136">
      <c r="A1136" s="15" t="s">
        <v>1720</v>
      </c>
      <c r="B1136" s="15">
        <v>4.0</v>
      </c>
    </row>
    <row r="1137">
      <c r="A1137" s="15" t="s">
        <v>819</v>
      </c>
      <c r="B1137" s="15">
        <v>4.0</v>
      </c>
    </row>
    <row r="1138">
      <c r="A1138" s="15" t="s">
        <v>820</v>
      </c>
      <c r="B1138" s="15">
        <v>4.0</v>
      </c>
    </row>
    <row r="1139">
      <c r="A1139" s="15" t="s">
        <v>732</v>
      </c>
      <c r="B1139" s="15">
        <v>4.0</v>
      </c>
    </row>
    <row r="1140">
      <c r="A1140" s="15" t="s">
        <v>188</v>
      </c>
      <c r="B1140" s="15">
        <v>6.0</v>
      </c>
    </row>
    <row r="1141">
      <c r="A1141" s="15" t="s">
        <v>210</v>
      </c>
      <c r="B1141" s="15">
        <v>4.0</v>
      </c>
    </row>
    <row r="1142">
      <c r="A1142" s="15" t="s">
        <v>1721</v>
      </c>
      <c r="B1142" s="15">
        <v>2.0</v>
      </c>
    </row>
    <row r="1143">
      <c r="A1143" s="15" t="s">
        <v>211</v>
      </c>
      <c r="B1143" s="15">
        <v>2.0</v>
      </c>
    </row>
    <row r="1144">
      <c r="A1144" s="15" t="s">
        <v>231</v>
      </c>
      <c r="B1144" s="15">
        <v>2.0</v>
      </c>
    </row>
    <row r="1145">
      <c r="A1145" s="15" t="s">
        <v>1590</v>
      </c>
      <c r="B1145" s="15">
        <v>4.0</v>
      </c>
    </row>
    <row r="1146">
      <c r="A1146" s="15" t="s">
        <v>337</v>
      </c>
      <c r="B1146" s="15">
        <v>8.0</v>
      </c>
    </row>
    <row r="1147">
      <c r="A1147" s="15" t="s">
        <v>1722</v>
      </c>
      <c r="B1147" s="15">
        <v>2.0</v>
      </c>
    </row>
    <row r="1148">
      <c r="A1148" s="15" t="s">
        <v>1555</v>
      </c>
      <c r="B1148" s="15">
        <v>2.0</v>
      </c>
    </row>
    <row r="1149">
      <c r="A1149" s="15" t="s">
        <v>534</v>
      </c>
      <c r="B1149" s="15">
        <v>2.0</v>
      </c>
    </row>
    <row r="1150">
      <c r="A1150" s="15" t="s">
        <v>409</v>
      </c>
      <c r="B1150" s="15">
        <v>16.0</v>
      </c>
    </row>
    <row r="1151">
      <c r="A1151" s="15" t="s">
        <v>410</v>
      </c>
      <c r="B1151" s="15">
        <v>16.0</v>
      </c>
    </row>
    <row r="1152">
      <c r="A1152" s="15" t="s">
        <v>411</v>
      </c>
      <c r="B1152" s="15">
        <v>12.0</v>
      </c>
    </row>
    <row r="1153">
      <c r="A1153" s="15" t="s">
        <v>412</v>
      </c>
      <c r="B1153" s="15">
        <v>4.0</v>
      </c>
    </row>
    <row r="1154">
      <c r="A1154" s="15" t="s">
        <v>1485</v>
      </c>
      <c r="B1154" s="15">
        <v>2.0</v>
      </c>
    </row>
    <row r="1155">
      <c r="A1155" s="15" t="s">
        <v>1486</v>
      </c>
      <c r="B1155" s="15">
        <v>2.0</v>
      </c>
    </row>
    <row r="1156">
      <c r="A1156" s="15" t="s">
        <v>512</v>
      </c>
      <c r="B1156" s="15">
        <v>8.0</v>
      </c>
    </row>
    <row r="1157">
      <c r="A1157" s="15" t="s">
        <v>1723</v>
      </c>
      <c r="B1157" s="15">
        <v>6.0</v>
      </c>
    </row>
    <row r="1158">
      <c r="A1158" s="15" t="s">
        <v>855</v>
      </c>
      <c r="B1158" s="15">
        <v>4.0</v>
      </c>
    </row>
    <row r="1159">
      <c r="A1159" s="15" t="s">
        <v>856</v>
      </c>
      <c r="B1159" s="15">
        <v>4.0</v>
      </c>
    </row>
    <row r="1160">
      <c r="A1160" s="15" t="s">
        <v>857</v>
      </c>
      <c r="B1160" s="15">
        <v>4.0</v>
      </c>
    </row>
    <row r="1161">
      <c r="A1161" s="15" t="s">
        <v>1013</v>
      </c>
      <c r="B1161" s="15">
        <v>28.0</v>
      </c>
    </row>
    <row r="1162">
      <c r="A1162" s="15" t="s">
        <v>1014</v>
      </c>
      <c r="B1162" s="15">
        <v>12.0</v>
      </c>
    </row>
    <row r="1163">
      <c r="A1163" s="15" t="s">
        <v>1015</v>
      </c>
      <c r="B1163" s="15">
        <v>28.0</v>
      </c>
    </row>
    <row r="1164">
      <c r="A1164" s="15" t="s">
        <v>1526</v>
      </c>
      <c r="B1164" s="15">
        <v>4.0</v>
      </c>
    </row>
    <row r="1165">
      <c r="A1165" s="15" t="s">
        <v>552</v>
      </c>
      <c r="B1165" s="15">
        <v>2.0</v>
      </c>
    </row>
    <row r="1166">
      <c r="A1166" s="15" t="s">
        <v>561</v>
      </c>
      <c r="B1166" s="15">
        <v>8.0</v>
      </c>
    </row>
    <row r="1167">
      <c r="A1167" s="15" t="s">
        <v>682</v>
      </c>
      <c r="B1167" s="15">
        <v>8.0</v>
      </c>
    </row>
    <row r="1168">
      <c r="A1168" s="15" t="s">
        <v>683</v>
      </c>
      <c r="B1168" s="15">
        <v>4.0</v>
      </c>
    </row>
    <row r="1169">
      <c r="A1169" s="15" t="s">
        <v>684</v>
      </c>
      <c r="B1169" s="15">
        <v>4.0</v>
      </c>
    </row>
    <row r="1170">
      <c r="A1170" s="15" t="s">
        <v>685</v>
      </c>
      <c r="B1170" s="15">
        <v>4.0</v>
      </c>
    </row>
    <row r="1171">
      <c r="A1171" s="15" t="s">
        <v>1377</v>
      </c>
      <c r="B1171" s="15">
        <v>6.0</v>
      </c>
    </row>
    <row r="1172">
      <c r="A1172" s="15" t="s">
        <v>1496</v>
      </c>
      <c r="B1172" s="15">
        <v>4.0</v>
      </c>
    </row>
    <row r="1173">
      <c r="A1173" s="15" t="s">
        <v>1724</v>
      </c>
      <c r="B1173" s="15">
        <v>2.0</v>
      </c>
    </row>
    <row r="1174">
      <c r="A1174" s="15" t="s">
        <v>1453</v>
      </c>
      <c r="B1174" s="15">
        <v>16.0</v>
      </c>
    </row>
    <row r="1175">
      <c r="A1175" s="15" t="s">
        <v>1518</v>
      </c>
      <c r="B1175" s="15">
        <v>4.0</v>
      </c>
    </row>
    <row r="1176">
      <c r="A1176" s="15" t="s">
        <v>1392</v>
      </c>
      <c r="B1176" s="15">
        <v>1.0</v>
      </c>
    </row>
    <row r="1177">
      <c r="A1177" s="15" t="s">
        <v>1393</v>
      </c>
      <c r="B1177" s="15">
        <v>2.0</v>
      </c>
    </row>
    <row r="1178">
      <c r="A1178" s="15" t="s">
        <v>1149</v>
      </c>
      <c r="B1178" s="15">
        <v>32.0</v>
      </c>
    </row>
    <row r="1179">
      <c r="A1179" s="15" t="s">
        <v>1150</v>
      </c>
      <c r="B1179" s="15">
        <v>8.0</v>
      </c>
    </row>
    <row r="1180">
      <c r="A1180" s="15" t="s">
        <v>1148</v>
      </c>
      <c r="B1180" s="15">
        <v>6.0</v>
      </c>
    </row>
    <row r="1181">
      <c r="A1181" s="15" t="s">
        <v>560</v>
      </c>
      <c r="B1181" s="15">
        <v>8.0</v>
      </c>
    </row>
    <row r="1182">
      <c r="A1182" s="15" t="s">
        <v>1613</v>
      </c>
      <c r="B1182" s="15">
        <v>4.0</v>
      </c>
    </row>
    <row r="1183">
      <c r="A1183" s="15" t="s">
        <v>1614</v>
      </c>
      <c r="B1183" s="15">
        <v>4.0</v>
      </c>
    </row>
    <row r="1184">
      <c r="A1184" s="15" t="s">
        <v>581</v>
      </c>
      <c r="B1184" s="15">
        <v>8.0</v>
      </c>
    </row>
    <row r="1185">
      <c r="A1185" s="15" t="s">
        <v>681</v>
      </c>
      <c r="B1185" s="15">
        <v>8.0</v>
      </c>
    </row>
    <row r="1186">
      <c r="A1186" s="15" t="s">
        <v>1527</v>
      </c>
      <c r="B1186" s="15">
        <v>16.0</v>
      </c>
    </row>
    <row r="1187">
      <c r="A1187" s="15" t="s">
        <v>786</v>
      </c>
      <c r="B1187" s="15">
        <v>4.0</v>
      </c>
    </row>
    <row r="1188">
      <c r="A1188" s="15" t="s">
        <v>2824</v>
      </c>
      <c r="B1188" s="15">
        <v>4.0</v>
      </c>
    </row>
    <row r="1189">
      <c r="A1189" s="15" t="s">
        <v>1707</v>
      </c>
      <c r="B1189" s="15">
        <v>2.0</v>
      </c>
    </row>
    <row r="1190">
      <c r="A1190" s="15" t="s">
        <v>1714</v>
      </c>
      <c r="B1190" s="15">
        <v>4.0</v>
      </c>
    </row>
    <row r="1191">
      <c r="A1191" s="15" t="s">
        <v>2825</v>
      </c>
      <c r="B1191" s="15">
        <v>2.0</v>
      </c>
    </row>
    <row r="1192">
      <c r="A1192" s="15" t="s">
        <v>303</v>
      </c>
      <c r="B1192" s="15">
        <v>4.0</v>
      </c>
    </row>
    <row r="1193">
      <c r="A1193" s="15" t="s">
        <v>1725</v>
      </c>
      <c r="B1193" s="15">
        <v>12.0</v>
      </c>
    </row>
    <row r="1194">
      <c r="A1194" s="15" t="s">
        <v>1454</v>
      </c>
      <c r="B1194" s="15">
        <v>4.0</v>
      </c>
    </row>
    <row r="1195">
      <c r="A1195" s="15" t="s">
        <v>270</v>
      </c>
      <c r="B1195" s="15">
        <v>2.0</v>
      </c>
    </row>
    <row r="1196">
      <c r="A1196" s="15" t="s">
        <v>1615</v>
      </c>
      <c r="B1196" s="15">
        <v>2.0</v>
      </c>
    </row>
    <row r="1197">
      <c r="A1197" s="15" t="s">
        <v>2826</v>
      </c>
      <c r="B1197" s="15">
        <v>4.0</v>
      </c>
    </row>
    <row r="1198">
      <c r="A1198" s="15" t="s">
        <v>1524</v>
      </c>
      <c r="B1198" s="15">
        <v>2.0</v>
      </c>
    </row>
    <row r="1199">
      <c r="A1199" s="15" t="s">
        <v>2827</v>
      </c>
      <c r="B1199" s="15">
        <v>2.0</v>
      </c>
    </row>
    <row r="1200">
      <c r="A1200" s="15" t="s">
        <v>2828</v>
      </c>
      <c r="B1200" s="15">
        <v>2.0</v>
      </c>
    </row>
    <row r="1201">
      <c r="A1201" s="15" t="s">
        <v>2829</v>
      </c>
      <c r="B1201" s="15">
        <v>2.0</v>
      </c>
    </row>
    <row r="1202">
      <c r="A1202" s="15" t="s">
        <v>2830</v>
      </c>
      <c r="B1202" s="15">
        <v>1.0</v>
      </c>
    </row>
    <row r="1203">
      <c r="A1203" s="15" t="s">
        <v>2831</v>
      </c>
      <c r="B1203" s="15">
        <v>1.0</v>
      </c>
    </row>
    <row r="1204">
      <c r="A1204" s="15" t="s">
        <v>2832</v>
      </c>
      <c r="B1204" s="15">
        <v>1.0</v>
      </c>
    </row>
    <row r="1205">
      <c r="A1205" s="15" t="s">
        <v>2833</v>
      </c>
      <c r="B1205" s="15">
        <v>1.0</v>
      </c>
    </row>
    <row r="1206">
      <c r="A1206" s="15" t="s">
        <v>2834</v>
      </c>
      <c r="B1206" s="15">
        <v>1.0</v>
      </c>
    </row>
    <row r="1207">
      <c r="A1207" s="15" t="s">
        <v>2835</v>
      </c>
      <c r="B1207" s="15">
        <v>1.0</v>
      </c>
    </row>
    <row r="1208">
      <c r="A1208" s="15" t="s">
        <v>2836</v>
      </c>
      <c r="B1208" s="15">
        <v>1.0</v>
      </c>
    </row>
    <row r="1209">
      <c r="A1209" s="15" t="s">
        <v>2837</v>
      </c>
      <c r="B1209" s="15">
        <v>1.0</v>
      </c>
    </row>
    <row r="1210">
      <c r="A1210" s="15" t="s">
        <v>2838</v>
      </c>
      <c r="B1210" s="15">
        <v>1.0</v>
      </c>
    </row>
    <row r="1211">
      <c r="A1211" s="15" t="s">
        <v>2839</v>
      </c>
      <c r="B1211" s="15">
        <v>1.0</v>
      </c>
    </row>
    <row r="1212">
      <c r="A1212" s="15" t="s">
        <v>2840</v>
      </c>
      <c r="B1212" s="15">
        <v>1.0</v>
      </c>
    </row>
    <row r="1213">
      <c r="A1213" s="15" t="s">
        <v>2841</v>
      </c>
      <c r="B1213" s="15">
        <v>1.0</v>
      </c>
    </row>
    <row r="1214">
      <c r="A1214" s="15" t="s">
        <v>2842</v>
      </c>
      <c r="B1214" s="15">
        <v>2.0</v>
      </c>
    </row>
    <row r="1215">
      <c r="A1215" s="15" t="s">
        <v>1528</v>
      </c>
      <c r="B1215" s="15">
        <v>16.0</v>
      </c>
    </row>
    <row r="1216">
      <c r="A1216" s="15" t="s">
        <v>1708</v>
      </c>
      <c r="B1216" s="15">
        <v>2.0</v>
      </c>
    </row>
    <row r="1217">
      <c r="A1217" s="15" t="s">
        <v>1356</v>
      </c>
      <c r="B1217" s="15">
        <v>2.0</v>
      </c>
    </row>
    <row r="1218">
      <c r="A1218" s="15" t="s">
        <v>765</v>
      </c>
      <c r="B1218" s="15">
        <v>2.0</v>
      </c>
    </row>
    <row r="1219">
      <c r="A1219" s="15" t="s">
        <v>766</v>
      </c>
      <c r="B1219" s="15">
        <v>2.0</v>
      </c>
    </row>
    <row r="1220">
      <c r="A1220" s="15" t="s">
        <v>2843</v>
      </c>
      <c r="B1220" s="15">
        <v>4.0</v>
      </c>
    </row>
    <row r="1221">
      <c r="A1221" s="15" t="s">
        <v>1189</v>
      </c>
      <c r="B1221" s="15">
        <v>2.0</v>
      </c>
    </row>
    <row r="1222">
      <c r="A1222" s="15" t="s">
        <v>1190</v>
      </c>
      <c r="B1222" s="15">
        <v>2.0</v>
      </c>
    </row>
    <row r="1223">
      <c r="A1223" s="15" t="s">
        <v>1200</v>
      </c>
      <c r="B1223" s="15">
        <v>2.0</v>
      </c>
    </row>
    <row r="1224">
      <c r="A1224" s="15" t="s">
        <v>1201</v>
      </c>
      <c r="B1224" s="15">
        <v>2.0</v>
      </c>
    </row>
    <row r="1225">
      <c r="A1225" s="15" t="s">
        <v>1202</v>
      </c>
      <c r="B1225" s="15">
        <v>2.0</v>
      </c>
    </row>
    <row r="1226">
      <c r="A1226" s="15" t="s">
        <v>1191</v>
      </c>
      <c r="B1226" s="15">
        <v>2.0</v>
      </c>
    </row>
    <row r="1227">
      <c r="A1227" s="15" t="s">
        <v>1192</v>
      </c>
      <c r="B1227" s="15">
        <v>2.0</v>
      </c>
    </row>
    <row r="1228">
      <c r="A1228" s="15" t="s">
        <v>1193</v>
      </c>
      <c r="B1228" s="15">
        <v>2.0</v>
      </c>
    </row>
    <row r="1229">
      <c r="A1229" s="15" t="s">
        <v>1194</v>
      </c>
      <c r="B1229" s="15">
        <v>2.0</v>
      </c>
    </row>
    <row r="1230">
      <c r="A1230" s="15" t="s">
        <v>1198</v>
      </c>
      <c r="B1230" s="15">
        <v>2.0</v>
      </c>
    </row>
    <row r="1231">
      <c r="A1231" s="15" t="s">
        <v>1199</v>
      </c>
      <c r="B1231" s="15">
        <v>2.0</v>
      </c>
    </row>
    <row r="1232">
      <c r="A1232" s="15" t="s">
        <v>1195</v>
      </c>
      <c r="B1232" s="15">
        <v>2.0</v>
      </c>
    </row>
    <row r="1233">
      <c r="A1233" s="15" t="s">
        <v>1196</v>
      </c>
      <c r="B1233" s="15">
        <v>2.0</v>
      </c>
    </row>
    <row r="1234">
      <c r="A1234" s="15" t="s">
        <v>1197</v>
      </c>
      <c r="B1234" s="15">
        <v>2.0</v>
      </c>
    </row>
    <row r="1235">
      <c r="A1235" s="15" t="s">
        <v>2844</v>
      </c>
      <c r="B1235" s="15">
        <v>1.0</v>
      </c>
    </row>
    <row r="1236">
      <c r="A1236" s="15" t="s">
        <v>978</v>
      </c>
      <c r="B1236" s="15">
        <v>8.0</v>
      </c>
    </row>
    <row r="1237">
      <c r="A1237" s="15" t="s">
        <v>242</v>
      </c>
      <c r="B1237" s="15">
        <v>4.0</v>
      </c>
    </row>
    <row r="1238">
      <c r="A1238" s="15" t="s">
        <v>827</v>
      </c>
      <c r="B1238" s="15">
        <v>2.0</v>
      </c>
    </row>
    <row r="1239">
      <c r="A1239" s="15" t="s">
        <v>723</v>
      </c>
      <c r="B1239" s="15">
        <v>4.0</v>
      </c>
    </row>
    <row r="1240">
      <c r="A1240" s="15" t="s">
        <v>724</v>
      </c>
      <c r="B1240" s="15">
        <v>4.0</v>
      </c>
    </row>
    <row r="1241">
      <c r="A1241" s="15" t="s">
        <v>1225</v>
      </c>
      <c r="B1241" s="15">
        <v>4.0</v>
      </c>
    </row>
    <row r="1242">
      <c r="A1242" s="15" t="s">
        <v>1211</v>
      </c>
      <c r="B1242" s="15">
        <v>4.0</v>
      </c>
    </row>
    <row r="1243">
      <c r="A1243" s="15" t="s">
        <v>1212</v>
      </c>
      <c r="B1243" s="15">
        <v>4.0</v>
      </c>
    </row>
    <row r="1244">
      <c r="A1244" s="15" t="s">
        <v>1213</v>
      </c>
      <c r="B1244" s="15">
        <v>4.0</v>
      </c>
    </row>
    <row r="1245">
      <c r="A1245" s="15" t="s">
        <v>229</v>
      </c>
      <c r="B1245" s="15">
        <v>2.0</v>
      </c>
    </row>
    <row r="1246">
      <c r="A1246" s="15" t="s">
        <v>1341</v>
      </c>
      <c r="B1246" s="15">
        <v>2.0</v>
      </c>
    </row>
    <row r="1247">
      <c r="A1247" s="15" t="s">
        <v>323</v>
      </c>
      <c r="B1247" s="15">
        <v>8.0</v>
      </c>
    </row>
    <row r="1248">
      <c r="A1248" s="15" t="s">
        <v>324</v>
      </c>
      <c r="B1248" s="15">
        <v>8.0</v>
      </c>
    </row>
    <row r="1249">
      <c r="A1249" s="15" t="s">
        <v>333</v>
      </c>
      <c r="B1249" s="15">
        <v>16.0</v>
      </c>
    </row>
    <row r="1250">
      <c r="A1250" s="15" t="s">
        <v>1545</v>
      </c>
      <c r="B1250" s="15">
        <v>2.0</v>
      </c>
    </row>
    <row r="1251">
      <c r="A1251" s="15" t="s">
        <v>1672</v>
      </c>
      <c r="B1251" s="15">
        <v>4.0</v>
      </c>
    </row>
    <row r="1252">
      <c r="A1252" s="15" t="s">
        <v>528</v>
      </c>
      <c r="B1252" s="15">
        <v>2.0</v>
      </c>
    </row>
    <row r="1253">
      <c r="A1253" s="15" t="s">
        <v>1476</v>
      </c>
      <c r="B1253" s="15">
        <v>4.0</v>
      </c>
    </row>
    <row r="1254">
      <c r="A1254" s="15" t="s">
        <v>475</v>
      </c>
      <c r="B1254" s="15">
        <v>2.0</v>
      </c>
    </row>
    <row r="1255">
      <c r="A1255" s="15" t="s">
        <v>366</v>
      </c>
      <c r="B1255" s="15">
        <v>4.0</v>
      </c>
    </row>
    <row r="1256">
      <c r="A1256" s="15" t="s">
        <v>1461</v>
      </c>
      <c r="B1256" s="15">
        <v>2.0</v>
      </c>
    </row>
    <row r="1257">
      <c r="A1257" s="15" t="s">
        <v>840</v>
      </c>
      <c r="B1257" s="15">
        <v>4.0</v>
      </c>
    </row>
    <row r="1258">
      <c r="A1258" s="15" t="s">
        <v>518</v>
      </c>
      <c r="B1258" s="15">
        <v>4.0</v>
      </c>
    </row>
    <row r="1259">
      <c r="A1259" s="15" t="s">
        <v>1673</v>
      </c>
      <c r="B1259" s="15">
        <v>10.0</v>
      </c>
    </row>
    <row r="1260">
      <c r="A1260" s="15" t="s">
        <v>2845</v>
      </c>
      <c r="B1260" s="15">
        <v>4.0</v>
      </c>
    </row>
    <row r="1261">
      <c r="A1261" s="15" t="s">
        <v>2846</v>
      </c>
      <c r="B1261" s="15">
        <v>4.0</v>
      </c>
    </row>
    <row r="1262">
      <c r="A1262" s="15" t="s">
        <v>2847</v>
      </c>
      <c r="B1262" s="15">
        <v>4.0</v>
      </c>
    </row>
    <row r="1263">
      <c r="A1263" s="15" t="s">
        <v>1034</v>
      </c>
      <c r="B1263" s="15">
        <v>42.0</v>
      </c>
    </row>
    <row r="1264">
      <c r="A1264" s="15" t="s">
        <v>1035</v>
      </c>
      <c r="B1264" s="15">
        <v>50.0</v>
      </c>
    </row>
    <row r="1265">
      <c r="A1265" s="15" t="s">
        <v>1036</v>
      </c>
      <c r="B1265" s="15">
        <v>48.0</v>
      </c>
    </row>
    <row r="1266">
      <c r="A1266" s="15" t="s">
        <v>1037</v>
      </c>
      <c r="B1266" s="15">
        <v>12.0</v>
      </c>
    </row>
    <row r="1267">
      <c r="A1267" s="15" t="s">
        <v>367</v>
      </c>
      <c r="B1267" s="15">
        <v>2.0</v>
      </c>
    </row>
    <row r="1268">
      <c r="A1268" s="15" t="s">
        <v>368</v>
      </c>
      <c r="B1268" s="15">
        <v>2.0</v>
      </c>
    </row>
    <row r="1269">
      <c r="A1269" s="15" t="s">
        <v>498</v>
      </c>
      <c r="B1269" s="15">
        <v>4.0</v>
      </c>
    </row>
    <row r="1270">
      <c r="A1270" s="15" t="s">
        <v>1214</v>
      </c>
      <c r="B1270" s="15">
        <v>2.0</v>
      </c>
    </row>
    <row r="1271">
      <c r="A1271" s="15" t="s">
        <v>1226</v>
      </c>
      <c r="B1271" s="15">
        <v>4.0</v>
      </c>
    </row>
    <row r="1272">
      <c r="A1272" s="15" t="s">
        <v>1227</v>
      </c>
      <c r="B1272" s="15">
        <v>2.0</v>
      </c>
    </row>
    <row r="1273">
      <c r="A1273" s="15" t="s">
        <v>1229</v>
      </c>
      <c r="B1273" s="15">
        <v>2.0</v>
      </c>
    </row>
    <row r="1274">
      <c r="A1274" s="15" t="s">
        <v>1215</v>
      </c>
      <c r="B1274" s="15">
        <v>4.0</v>
      </c>
    </row>
    <row r="1275">
      <c r="A1275" s="15" t="s">
        <v>1216</v>
      </c>
      <c r="B1275" s="15">
        <v>4.0</v>
      </c>
    </row>
    <row r="1276">
      <c r="A1276" s="15" t="s">
        <v>1228</v>
      </c>
      <c r="B1276" s="15">
        <v>2.0</v>
      </c>
    </row>
    <row r="1277">
      <c r="A1277" s="15" t="s">
        <v>2848</v>
      </c>
      <c r="B1277" s="15">
        <v>2.0</v>
      </c>
    </row>
    <row r="1278">
      <c r="A1278" s="15" t="s">
        <v>1074</v>
      </c>
      <c r="B1278" s="15">
        <v>4.0</v>
      </c>
    </row>
    <row r="1279">
      <c r="A1279" s="15" t="s">
        <v>1635</v>
      </c>
      <c r="B1279" s="15">
        <v>2.0</v>
      </c>
    </row>
    <row r="1280">
      <c r="A1280" s="15" t="s">
        <v>1230</v>
      </c>
      <c r="B1280" s="15">
        <v>4.0</v>
      </c>
    </row>
    <row r="1281">
      <c r="A1281" s="15" t="s">
        <v>1232</v>
      </c>
      <c r="B1281" s="15">
        <v>8.0</v>
      </c>
    </row>
    <row r="1282">
      <c r="A1282" s="15" t="s">
        <v>1462</v>
      </c>
      <c r="B1282" s="15">
        <v>2.0</v>
      </c>
    </row>
    <row r="1283">
      <c r="A1283" s="15" t="s">
        <v>408</v>
      </c>
      <c r="B1283" s="15">
        <v>2.0</v>
      </c>
    </row>
    <row r="1284">
      <c r="A1284" s="15" t="s">
        <v>499</v>
      </c>
      <c r="B1284" s="15">
        <v>4.0</v>
      </c>
    </row>
    <row r="1285">
      <c r="A1285" s="15" t="s">
        <v>1218</v>
      </c>
      <c r="B1285" s="15">
        <v>4.0</v>
      </c>
    </row>
    <row r="1286">
      <c r="A1286" s="15" t="s">
        <v>1205</v>
      </c>
      <c r="B1286" s="15">
        <v>2.0</v>
      </c>
    </row>
    <row r="1287">
      <c r="A1287" s="15" t="s">
        <v>1206</v>
      </c>
      <c r="B1287" s="15">
        <v>4.0</v>
      </c>
    </row>
    <row r="1288">
      <c r="A1288" s="15" t="s">
        <v>1217</v>
      </c>
      <c r="B1288" s="15">
        <v>2.0</v>
      </c>
    </row>
    <row r="1289">
      <c r="A1289" s="15" t="s">
        <v>1207</v>
      </c>
      <c r="B1289" s="15">
        <v>4.0</v>
      </c>
    </row>
    <row r="1290">
      <c r="A1290" s="15" t="s">
        <v>1203</v>
      </c>
      <c r="B1290" s="15">
        <v>4.0</v>
      </c>
    </row>
    <row r="1291">
      <c r="A1291" s="15" t="s">
        <v>1221</v>
      </c>
      <c r="B1291" s="15">
        <v>4.0</v>
      </c>
    </row>
    <row r="1292">
      <c r="A1292" s="15" t="s">
        <v>1204</v>
      </c>
      <c r="B1292" s="15">
        <v>2.0</v>
      </c>
    </row>
    <row r="1293">
      <c r="A1293" s="15" t="s">
        <v>1208</v>
      </c>
      <c r="B1293" s="15">
        <v>4.0</v>
      </c>
    </row>
    <row r="1294">
      <c r="A1294" s="15" t="s">
        <v>1231</v>
      </c>
      <c r="B1294" s="15">
        <v>2.0</v>
      </c>
    </row>
    <row r="1295">
      <c r="A1295" s="15" t="s">
        <v>1219</v>
      </c>
      <c r="B1295" s="15">
        <v>2.0</v>
      </c>
    </row>
    <row r="1296">
      <c r="A1296" s="15" t="s">
        <v>1220</v>
      </c>
      <c r="B1296" s="15">
        <v>2.0</v>
      </c>
    </row>
    <row r="1297">
      <c r="A1297" s="15" t="s">
        <v>648</v>
      </c>
      <c r="B1297" s="15">
        <v>12.0</v>
      </c>
    </row>
    <row r="1298">
      <c r="A1298" s="15" t="s">
        <v>649</v>
      </c>
      <c r="B1298" s="15">
        <v>12.0</v>
      </c>
    </row>
    <row r="1299">
      <c r="A1299" s="15" t="s">
        <v>650</v>
      </c>
      <c r="B1299" s="15">
        <v>12.0</v>
      </c>
    </row>
    <row r="1300">
      <c r="A1300" s="15" t="s">
        <v>1397</v>
      </c>
      <c r="B1300" s="15">
        <v>4.0</v>
      </c>
    </row>
    <row r="1301">
      <c r="A1301" s="15" t="s">
        <v>2849</v>
      </c>
      <c r="B1301" s="15">
        <v>2.0</v>
      </c>
    </row>
    <row r="1302">
      <c r="A1302" s="15" t="s">
        <v>1388</v>
      </c>
      <c r="B1302" s="15">
        <v>1.0</v>
      </c>
    </row>
    <row r="1303">
      <c r="A1303" s="15" t="s">
        <v>244</v>
      </c>
      <c r="B1303" s="15">
        <v>2.0</v>
      </c>
    </row>
    <row r="1304">
      <c r="A1304" s="15" t="s">
        <v>348</v>
      </c>
      <c r="B1304" s="15">
        <v>2.0</v>
      </c>
    </row>
    <row r="1305">
      <c r="A1305" s="15" t="s">
        <v>1372</v>
      </c>
      <c r="B1305" s="15">
        <v>8.0</v>
      </c>
    </row>
    <row r="1306">
      <c r="A1306" s="15" t="s">
        <v>1622</v>
      </c>
      <c r="B1306" s="15">
        <v>10.0</v>
      </c>
    </row>
    <row r="1307">
      <c r="A1307" s="15" t="s">
        <v>1596</v>
      </c>
      <c r="B1307" s="15">
        <v>4.0</v>
      </c>
    </row>
    <row r="1308">
      <c r="A1308" s="15" t="s">
        <v>1222</v>
      </c>
      <c r="B1308" s="15">
        <v>4.0</v>
      </c>
    </row>
    <row r="1309">
      <c r="A1309" s="15" t="s">
        <v>1223</v>
      </c>
      <c r="B1309" s="15">
        <v>4.0</v>
      </c>
    </row>
    <row r="1310">
      <c r="A1310" s="15" t="s">
        <v>1623</v>
      </c>
      <c r="B1310" s="15">
        <v>4.0</v>
      </c>
    </row>
    <row r="1311">
      <c r="A1311" s="15" t="s">
        <v>1653</v>
      </c>
      <c r="B1311" s="15">
        <v>8.0</v>
      </c>
    </row>
    <row r="1312">
      <c r="A1312" s="15" t="s">
        <v>647</v>
      </c>
      <c r="B1312" s="15">
        <v>4.0</v>
      </c>
    </row>
    <row r="1313">
      <c r="A1313" s="15" t="s">
        <v>783</v>
      </c>
      <c r="B1313" s="15">
        <v>4.0</v>
      </c>
    </row>
    <row r="1314">
      <c r="A1314" s="15" t="s">
        <v>828</v>
      </c>
      <c r="B1314" s="15">
        <v>2.0</v>
      </c>
    </row>
    <row r="1315">
      <c r="A1315" s="15" t="s">
        <v>725</v>
      </c>
      <c r="B1315" s="15">
        <v>4.0</v>
      </c>
    </row>
    <row r="1316">
      <c r="A1316" s="15" t="s">
        <v>230</v>
      </c>
      <c r="B1316" s="15">
        <v>2.0</v>
      </c>
    </row>
    <row r="1317">
      <c r="A1317" s="15" t="s">
        <v>2850</v>
      </c>
      <c r="B1317" s="15">
        <v>4.0</v>
      </c>
    </row>
    <row r="1318">
      <c r="A1318" s="15" t="s">
        <v>1209</v>
      </c>
      <c r="B1318" s="15">
        <v>4.0</v>
      </c>
    </row>
    <row r="1319">
      <c r="A1319" s="15" t="s">
        <v>1224</v>
      </c>
      <c r="B1319" s="15">
        <v>2.0</v>
      </c>
    </row>
    <row r="1320">
      <c r="A1320" s="15" t="s">
        <v>1210</v>
      </c>
      <c r="B1320" s="15">
        <v>8.0</v>
      </c>
    </row>
    <row r="1321">
      <c r="A1321" s="15" t="s">
        <v>2851</v>
      </c>
      <c r="B1321" s="15">
        <v>4.0</v>
      </c>
    </row>
    <row r="1322">
      <c r="A1322" s="15" t="s">
        <v>243</v>
      </c>
      <c r="B1322" s="15">
        <v>8.0</v>
      </c>
    </row>
    <row r="1323">
      <c r="A1323" s="15" t="s">
        <v>1070</v>
      </c>
      <c r="B1323" s="15">
        <v>2.0</v>
      </c>
    </row>
    <row r="1324">
      <c r="A1324" s="15" t="s">
        <v>1071</v>
      </c>
      <c r="B1324" s="15">
        <v>2.0</v>
      </c>
    </row>
    <row r="1325">
      <c r="A1325" s="15" t="s">
        <v>2852</v>
      </c>
      <c r="B1325" s="15">
        <v>2.0</v>
      </c>
    </row>
    <row r="1326">
      <c r="A1326" s="15" t="s">
        <v>2853</v>
      </c>
      <c r="B1326" s="15">
        <v>16.0</v>
      </c>
    </row>
    <row r="1327">
      <c r="A1327" s="15" t="s">
        <v>1452</v>
      </c>
      <c r="B1327" s="15">
        <v>4.0</v>
      </c>
    </row>
    <row r="1328">
      <c r="A1328" s="15" t="s">
        <v>1578</v>
      </c>
      <c r="B1328" s="15">
        <v>4.0</v>
      </c>
    </row>
    <row r="1329">
      <c r="A1329" s="15" t="s">
        <v>2854</v>
      </c>
      <c r="B1329" s="15">
        <v>4.0</v>
      </c>
    </row>
    <row r="1330">
      <c r="A1330" s="15" t="s">
        <v>2855</v>
      </c>
      <c r="B1330" s="15">
        <v>4.0</v>
      </c>
    </row>
    <row r="1331">
      <c r="A1331" s="15" t="s">
        <v>2856</v>
      </c>
      <c r="B1331" s="15">
        <v>1.0</v>
      </c>
    </row>
    <row r="1332">
      <c r="A1332" s="15" t="s">
        <v>2857</v>
      </c>
      <c r="B1332" s="15">
        <v>1.0</v>
      </c>
    </row>
    <row r="1333">
      <c r="A1333" s="15" t="s">
        <v>2858</v>
      </c>
      <c r="B1333" s="15">
        <v>1.0</v>
      </c>
    </row>
    <row r="1334">
      <c r="A1334" s="15" t="s">
        <v>580</v>
      </c>
      <c r="B1334" s="15">
        <v>4.0</v>
      </c>
    </row>
    <row r="1335">
      <c r="A1335" s="15" t="s">
        <v>763</v>
      </c>
      <c r="B1335" s="15">
        <v>4.0</v>
      </c>
    </row>
    <row r="1336">
      <c r="A1336" s="15" t="s">
        <v>824</v>
      </c>
      <c r="B1336" s="15">
        <v>4.0</v>
      </c>
    </row>
    <row r="1337">
      <c r="A1337" s="15" t="s">
        <v>825</v>
      </c>
      <c r="B1337" s="15">
        <v>4.0</v>
      </c>
    </row>
    <row r="1338">
      <c r="A1338" s="15" t="s">
        <v>719</v>
      </c>
      <c r="B1338" s="15">
        <v>8.0</v>
      </c>
    </row>
    <row r="1339">
      <c r="A1339" s="15" t="s">
        <v>720</v>
      </c>
      <c r="B1339" s="15">
        <v>2.0</v>
      </c>
    </row>
    <row r="1340">
      <c r="A1340" s="15" t="s">
        <v>1331</v>
      </c>
      <c r="B1340" s="15">
        <v>8.0</v>
      </c>
    </row>
    <row r="1341">
      <c r="A1341" s="15" t="s">
        <v>1324</v>
      </c>
      <c r="B1341" s="15">
        <v>2.0</v>
      </c>
    </row>
    <row r="1342">
      <c r="A1342" s="15" t="s">
        <v>257</v>
      </c>
      <c r="B1342" s="15">
        <v>4.0</v>
      </c>
    </row>
    <row r="1343">
      <c r="A1343" s="15" t="s">
        <v>258</v>
      </c>
      <c r="B1343" s="15">
        <v>4.0</v>
      </c>
    </row>
    <row r="1344">
      <c r="A1344" s="15" t="s">
        <v>363</v>
      </c>
      <c r="B1344" s="15">
        <v>4.0</v>
      </c>
    </row>
    <row r="1345">
      <c r="A1345" s="15" t="s">
        <v>228</v>
      </c>
      <c r="B1345" s="15">
        <v>2.0</v>
      </c>
    </row>
    <row r="1346">
      <c r="A1346" s="15" t="s">
        <v>1340</v>
      </c>
      <c r="B1346" s="15">
        <v>2.0</v>
      </c>
    </row>
    <row r="1347">
      <c r="A1347" s="15" t="s">
        <v>336</v>
      </c>
      <c r="B1347" s="15">
        <v>8.0</v>
      </c>
    </row>
    <row r="1348">
      <c r="A1348" s="15" t="s">
        <v>322</v>
      </c>
      <c r="B1348" s="15">
        <v>8.0</v>
      </c>
    </row>
    <row r="1349">
      <c r="A1349" s="15" t="s">
        <v>321</v>
      </c>
      <c r="B1349" s="15">
        <v>8.0</v>
      </c>
    </row>
    <row r="1350">
      <c r="A1350" s="15" t="s">
        <v>1544</v>
      </c>
      <c r="B1350" s="15">
        <v>2.0</v>
      </c>
    </row>
    <row r="1351">
      <c r="A1351" s="15" t="s">
        <v>526</v>
      </c>
      <c r="B1351" s="15">
        <v>2.0</v>
      </c>
    </row>
    <row r="1352">
      <c r="A1352" s="15" t="s">
        <v>1608</v>
      </c>
      <c r="B1352" s="15">
        <v>4.0</v>
      </c>
    </row>
    <row r="1353">
      <c r="A1353" s="15" t="s">
        <v>1609</v>
      </c>
      <c r="B1353" s="15">
        <v>4.0</v>
      </c>
    </row>
    <row r="1354">
      <c r="A1354" s="15" t="s">
        <v>2859</v>
      </c>
      <c r="B1354" s="15">
        <v>4.0</v>
      </c>
    </row>
    <row r="1355">
      <c r="A1355" s="15" t="s">
        <v>2860</v>
      </c>
      <c r="B1355" s="15">
        <v>4.0</v>
      </c>
    </row>
    <row r="1356">
      <c r="A1356" s="15" t="s">
        <v>362</v>
      </c>
      <c r="B1356" s="15">
        <v>4.0</v>
      </c>
    </row>
    <row r="1357">
      <c r="A1357" s="15" t="s">
        <v>2861</v>
      </c>
      <c r="B1357" s="15">
        <v>4.0</v>
      </c>
    </row>
    <row r="1358">
      <c r="A1358" s="15" t="s">
        <v>2862</v>
      </c>
      <c r="B1358" s="15">
        <v>4.0</v>
      </c>
    </row>
    <row r="1359">
      <c r="A1359" s="15" t="s">
        <v>2863</v>
      </c>
      <c r="B1359" s="15">
        <v>4.0</v>
      </c>
    </row>
    <row r="1360">
      <c r="A1360" s="15" t="s">
        <v>2864</v>
      </c>
      <c r="B1360" s="15">
        <v>4.0</v>
      </c>
    </row>
    <row r="1361">
      <c r="A1361" s="15" t="s">
        <v>1044</v>
      </c>
      <c r="B1361" s="15">
        <v>28.0</v>
      </c>
    </row>
    <row r="1362">
      <c r="A1362" s="15" t="s">
        <v>1042</v>
      </c>
      <c r="B1362" s="15">
        <v>28.0</v>
      </c>
    </row>
    <row r="1363">
      <c r="A1363" s="15" t="s">
        <v>1043</v>
      </c>
      <c r="B1363" s="15">
        <v>12.0</v>
      </c>
    </row>
    <row r="1364">
      <c r="A1364" s="15" t="s">
        <v>2865</v>
      </c>
      <c r="B1364" s="15">
        <v>2.0</v>
      </c>
    </row>
    <row r="1365">
      <c r="A1365" s="15" t="s">
        <v>1634</v>
      </c>
      <c r="B1365" s="15">
        <v>2.0</v>
      </c>
    </row>
    <row r="1366">
      <c r="A1366" s="15" t="s">
        <v>1280</v>
      </c>
      <c r="B1366" s="15">
        <v>8.0</v>
      </c>
    </row>
    <row r="1367">
      <c r="A1367" s="15" t="s">
        <v>1241</v>
      </c>
      <c r="B1367" s="15">
        <v>2.0</v>
      </c>
    </row>
    <row r="1368">
      <c r="A1368" s="15" t="s">
        <v>1242</v>
      </c>
      <c r="B1368" s="15">
        <v>2.0</v>
      </c>
    </row>
    <row r="1369">
      <c r="A1369" s="15" t="s">
        <v>1243</v>
      </c>
      <c r="B1369" s="15">
        <v>2.0</v>
      </c>
    </row>
    <row r="1370">
      <c r="A1370" s="15" t="s">
        <v>1284</v>
      </c>
      <c r="B1370" s="15">
        <v>2.0</v>
      </c>
    </row>
    <row r="1371">
      <c r="A1371" s="15" t="s">
        <v>1244</v>
      </c>
      <c r="B1371" s="15">
        <v>2.0</v>
      </c>
    </row>
    <row r="1372">
      <c r="A1372" s="15" t="s">
        <v>1245</v>
      </c>
      <c r="B1372" s="15">
        <v>2.0</v>
      </c>
    </row>
    <row r="1373">
      <c r="A1373" s="15" t="s">
        <v>1246</v>
      </c>
      <c r="B1373" s="15">
        <v>2.0</v>
      </c>
    </row>
    <row r="1374">
      <c r="A1374" s="15" t="s">
        <v>1247</v>
      </c>
      <c r="B1374" s="15">
        <v>2.0</v>
      </c>
    </row>
    <row r="1375">
      <c r="A1375" s="15" t="s">
        <v>1248</v>
      </c>
      <c r="B1375" s="15">
        <v>2.0</v>
      </c>
    </row>
    <row r="1376">
      <c r="A1376" s="15" t="s">
        <v>1249</v>
      </c>
      <c r="B1376" s="15">
        <v>2.0</v>
      </c>
    </row>
    <row r="1377">
      <c r="A1377" s="15" t="s">
        <v>1250</v>
      </c>
      <c r="B1377" s="15">
        <v>2.0</v>
      </c>
    </row>
    <row r="1378">
      <c r="A1378" s="15" t="s">
        <v>1251</v>
      </c>
      <c r="B1378" s="15">
        <v>2.0</v>
      </c>
    </row>
    <row r="1379">
      <c r="A1379" s="15" t="s">
        <v>1252</v>
      </c>
      <c r="B1379" s="15">
        <v>2.0</v>
      </c>
    </row>
    <row r="1380">
      <c r="A1380" s="15" t="s">
        <v>1253</v>
      </c>
      <c r="B1380" s="15">
        <v>2.0</v>
      </c>
    </row>
    <row r="1381">
      <c r="A1381" s="15" t="s">
        <v>1254</v>
      </c>
      <c r="B1381" s="15">
        <v>2.0</v>
      </c>
    </row>
    <row r="1382">
      <c r="A1382" s="15" t="s">
        <v>1255</v>
      </c>
      <c r="B1382" s="15">
        <v>2.0</v>
      </c>
    </row>
    <row r="1383">
      <c r="A1383" s="15" t="s">
        <v>1256</v>
      </c>
      <c r="B1383" s="15">
        <v>2.0</v>
      </c>
    </row>
    <row r="1384">
      <c r="A1384" s="15" t="s">
        <v>1257</v>
      </c>
      <c r="B1384" s="15">
        <v>2.0</v>
      </c>
    </row>
    <row r="1385">
      <c r="A1385" s="15" t="s">
        <v>1258</v>
      </c>
      <c r="B1385" s="15">
        <v>2.0</v>
      </c>
    </row>
    <row r="1386">
      <c r="A1386" s="15" t="s">
        <v>1259</v>
      </c>
      <c r="B1386" s="15">
        <v>2.0</v>
      </c>
    </row>
    <row r="1387">
      <c r="A1387" s="15" t="s">
        <v>1260</v>
      </c>
      <c r="B1387" s="15">
        <v>2.0</v>
      </c>
    </row>
    <row r="1388">
      <c r="A1388" s="15" t="s">
        <v>1261</v>
      </c>
      <c r="B1388" s="15">
        <v>2.0</v>
      </c>
    </row>
    <row r="1389">
      <c r="A1389" s="15" t="s">
        <v>1262</v>
      </c>
      <c r="B1389" s="15">
        <v>2.0</v>
      </c>
    </row>
    <row r="1390">
      <c r="A1390" s="15" t="s">
        <v>1263</v>
      </c>
      <c r="B1390" s="15">
        <v>2.0</v>
      </c>
    </row>
    <row r="1391">
      <c r="A1391" s="15" t="s">
        <v>1264</v>
      </c>
      <c r="B1391" s="15">
        <v>2.0</v>
      </c>
    </row>
    <row r="1392">
      <c r="A1392" s="15" t="s">
        <v>1265</v>
      </c>
      <c r="B1392" s="15">
        <v>2.0</v>
      </c>
    </row>
    <row r="1393">
      <c r="A1393" s="15" t="s">
        <v>1266</v>
      </c>
      <c r="B1393" s="15">
        <v>2.0</v>
      </c>
    </row>
    <row r="1394">
      <c r="A1394" s="15" t="s">
        <v>1267</v>
      </c>
      <c r="B1394" s="15">
        <v>2.0</v>
      </c>
    </row>
    <row r="1395">
      <c r="A1395" s="15" t="s">
        <v>1281</v>
      </c>
      <c r="B1395" s="15">
        <v>6.0</v>
      </c>
    </row>
    <row r="1396">
      <c r="A1396" s="15" t="s">
        <v>1268</v>
      </c>
      <c r="B1396" s="15">
        <v>2.0</v>
      </c>
    </row>
    <row r="1397">
      <c r="A1397" s="15" t="s">
        <v>1269</v>
      </c>
      <c r="B1397" s="15">
        <v>2.0</v>
      </c>
    </row>
    <row r="1398">
      <c r="A1398" s="15" t="s">
        <v>1270</v>
      </c>
      <c r="B1398" s="15">
        <v>2.0</v>
      </c>
    </row>
    <row r="1399">
      <c r="A1399" s="15" t="s">
        <v>1271</v>
      </c>
      <c r="B1399" s="15">
        <v>2.0</v>
      </c>
    </row>
    <row r="1400">
      <c r="A1400" s="15" t="s">
        <v>1272</v>
      </c>
      <c r="B1400" s="15">
        <v>2.0</v>
      </c>
    </row>
    <row r="1401">
      <c r="A1401" s="15" t="s">
        <v>1273</v>
      </c>
      <c r="B1401" s="15">
        <v>2.0</v>
      </c>
    </row>
    <row r="1402">
      <c r="A1402" s="15" t="s">
        <v>1274</v>
      </c>
      <c r="B1402" s="15">
        <v>2.0</v>
      </c>
    </row>
    <row r="1403">
      <c r="A1403" s="15" t="s">
        <v>1275</v>
      </c>
      <c r="B1403" s="15">
        <v>2.0</v>
      </c>
    </row>
    <row r="1404">
      <c r="A1404" s="15" t="s">
        <v>1276</v>
      </c>
      <c r="B1404" s="15">
        <v>2.0</v>
      </c>
    </row>
    <row r="1405">
      <c r="A1405" s="15" t="s">
        <v>1277</v>
      </c>
      <c r="B1405" s="15">
        <v>2.0</v>
      </c>
    </row>
    <row r="1406">
      <c r="A1406" s="15" t="s">
        <v>1278</v>
      </c>
      <c r="B1406" s="15">
        <v>2.0</v>
      </c>
    </row>
    <row r="1407">
      <c r="A1407" s="15" t="s">
        <v>1279</v>
      </c>
      <c r="B1407" s="15">
        <v>2.0</v>
      </c>
    </row>
    <row r="1408">
      <c r="A1408" s="15" t="s">
        <v>302</v>
      </c>
      <c r="B1408" s="15">
        <v>8.0</v>
      </c>
    </row>
    <row r="1409">
      <c r="A1409" s="15" t="s">
        <v>672</v>
      </c>
      <c r="B1409" s="15">
        <v>8.0</v>
      </c>
    </row>
    <row r="1410">
      <c r="A1410" s="15" t="s">
        <v>673</v>
      </c>
      <c r="B1410" s="15">
        <v>8.0</v>
      </c>
    </row>
    <row r="1411">
      <c r="A1411" s="15" t="s">
        <v>674</v>
      </c>
      <c r="B1411" s="15">
        <v>8.0</v>
      </c>
    </row>
    <row r="1412">
      <c r="A1412" s="15" t="s">
        <v>1371</v>
      </c>
      <c r="B1412" s="15">
        <v>8.0</v>
      </c>
    </row>
    <row r="1413">
      <c r="A1413" s="15" t="s">
        <v>1387</v>
      </c>
      <c r="B1413" s="15">
        <v>2.0</v>
      </c>
    </row>
    <row r="1414">
      <c r="A1414" s="15" t="s">
        <v>2866</v>
      </c>
      <c r="B1414" s="15">
        <v>2.0</v>
      </c>
    </row>
    <row r="1415">
      <c r="A1415" s="15" t="s">
        <v>1651</v>
      </c>
      <c r="B1415" s="15">
        <v>8.0</v>
      </c>
    </row>
    <row r="1416">
      <c r="A1416" s="15" t="s">
        <v>675</v>
      </c>
      <c r="B1416" s="15">
        <v>8.0</v>
      </c>
    </row>
    <row r="1417">
      <c r="A1417" s="15" t="s">
        <v>1669</v>
      </c>
      <c r="B1417" s="15">
        <v>4.0</v>
      </c>
    </row>
    <row r="1418">
      <c r="A1418" s="15" t="s">
        <v>568</v>
      </c>
      <c r="B1418" s="15">
        <v>2.0</v>
      </c>
    </row>
    <row r="1419">
      <c r="A1419" s="15" t="s">
        <v>782</v>
      </c>
      <c r="B1419" s="15">
        <v>8.0</v>
      </c>
    </row>
    <row r="1420">
      <c r="A1420" s="15" t="s">
        <v>826</v>
      </c>
      <c r="B1420" s="15">
        <v>4.0</v>
      </c>
    </row>
    <row r="1421">
      <c r="A1421" s="15" t="s">
        <v>721</v>
      </c>
      <c r="B1421" s="15">
        <v>8.0</v>
      </c>
    </row>
    <row r="1422">
      <c r="A1422" s="15" t="s">
        <v>722</v>
      </c>
      <c r="B1422" s="15">
        <v>8.0</v>
      </c>
    </row>
    <row r="1423">
      <c r="A1423" s="15" t="s">
        <v>527</v>
      </c>
      <c r="B1423" s="15">
        <v>8.0</v>
      </c>
    </row>
    <row r="1424">
      <c r="A1424" s="15" t="s">
        <v>1475</v>
      </c>
      <c r="B1424" s="15">
        <v>8.0</v>
      </c>
    </row>
    <row r="1425">
      <c r="A1425" s="15" t="s">
        <v>1460</v>
      </c>
      <c r="B1425" s="15">
        <v>8.0</v>
      </c>
    </row>
    <row r="1426">
      <c r="A1426" s="15" t="s">
        <v>842</v>
      </c>
      <c r="B1426" s="15">
        <v>1.0</v>
      </c>
    </row>
    <row r="1427">
      <c r="A1427" s="15" t="s">
        <v>1633</v>
      </c>
      <c r="B1427" s="15">
        <v>8.0</v>
      </c>
    </row>
    <row r="1428">
      <c r="A1428" s="15" t="s">
        <v>1516</v>
      </c>
      <c r="B1428" s="15">
        <v>4.0</v>
      </c>
    </row>
    <row r="1429">
      <c r="A1429" s="15" t="s">
        <v>493</v>
      </c>
      <c r="B1429" s="15">
        <v>2.0</v>
      </c>
    </row>
    <row r="1430">
      <c r="A1430" s="15" t="s">
        <v>1345</v>
      </c>
      <c r="B1430" s="15">
        <v>8.0</v>
      </c>
    </row>
    <row r="1431">
      <c r="A1431" s="15" t="s">
        <v>781</v>
      </c>
      <c r="B1431" s="15">
        <v>8.0</v>
      </c>
    </row>
    <row r="1432">
      <c r="A1432" s="15" t="s">
        <v>201</v>
      </c>
      <c r="B1432" s="15">
        <v>8.0</v>
      </c>
    </row>
    <row r="1433">
      <c r="A1433" s="15" t="s">
        <v>364</v>
      </c>
      <c r="B1433" s="15">
        <v>2.0</v>
      </c>
    </row>
    <row r="1434">
      <c r="A1434" s="15" t="s">
        <v>365</v>
      </c>
      <c r="B1434" s="15">
        <v>2.0</v>
      </c>
    </row>
    <row r="1435">
      <c r="A1435" s="15" t="s">
        <v>1652</v>
      </c>
      <c r="B1435" s="15">
        <v>8.0</v>
      </c>
    </row>
    <row r="1436">
      <c r="A1436" s="15" t="s">
        <v>202</v>
      </c>
      <c r="B1436" s="15">
        <v>12.0</v>
      </c>
    </row>
    <row r="1437">
      <c r="A1437" s="15" t="s">
        <v>203</v>
      </c>
      <c r="B1437" s="15">
        <v>8.0</v>
      </c>
    </row>
    <row r="1438">
      <c r="A1438" s="15" t="s">
        <v>199</v>
      </c>
      <c r="B1438" s="15">
        <v>8.0</v>
      </c>
    </row>
    <row r="1439">
      <c r="A1439" s="15" t="s">
        <v>469</v>
      </c>
      <c r="B1439" s="15">
        <v>1.0</v>
      </c>
    </row>
    <row r="1440">
      <c r="A1440" s="15" t="s">
        <v>509</v>
      </c>
      <c r="B1440" s="15">
        <v>4.0</v>
      </c>
    </row>
    <row r="1441">
      <c r="A1441" s="15" t="s">
        <v>200</v>
      </c>
      <c r="B1441" s="15">
        <v>4.0</v>
      </c>
    </row>
    <row r="1442">
      <c r="A1442" s="15" t="s">
        <v>1282</v>
      </c>
      <c r="B1442" s="15">
        <v>6.0</v>
      </c>
    </row>
    <row r="1443">
      <c r="A1443" s="15" t="s">
        <v>1283</v>
      </c>
      <c r="B1443" s="15">
        <v>8.0</v>
      </c>
    </row>
    <row r="1444">
      <c r="A1444" s="15" t="s">
        <v>1523</v>
      </c>
      <c r="B1444" s="15">
        <v>4.0</v>
      </c>
    </row>
    <row r="1445">
      <c r="A1445" s="15" t="s">
        <v>2867</v>
      </c>
      <c r="B1445" s="15">
        <v>1.0</v>
      </c>
    </row>
    <row r="1446">
      <c r="A1446" s="15" t="s">
        <v>2868</v>
      </c>
      <c r="B1446" s="15">
        <v>1.0</v>
      </c>
    </row>
    <row r="1447">
      <c r="A1447" s="15" t="s">
        <v>2869</v>
      </c>
      <c r="B1447" s="15">
        <v>1.0</v>
      </c>
    </row>
    <row r="1448">
      <c r="A1448" s="15" t="s">
        <v>580</v>
      </c>
      <c r="B1448" s="15">
        <v>8.0</v>
      </c>
    </row>
    <row r="1449">
      <c r="A1449" s="15" t="s">
        <v>2870</v>
      </c>
      <c r="B1449" s="15">
        <v>1.0</v>
      </c>
    </row>
    <row r="1450">
      <c r="A1450" s="15" t="s">
        <v>2871</v>
      </c>
      <c r="B1450" s="15">
        <v>2.0</v>
      </c>
    </row>
    <row r="1451">
      <c r="A1451" s="15" t="s">
        <v>763</v>
      </c>
      <c r="B1451" s="15">
        <v>4.0</v>
      </c>
    </row>
    <row r="1452">
      <c r="A1452" s="15" t="s">
        <v>829</v>
      </c>
      <c r="B1452" s="15">
        <v>2.0</v>
      </c>
    </row>
    <row r="1453">
      <c r="A1453" s="15" t="s">
        <v>727</v>
      </c>
      <c r="B1453" s="15">
        <v>4.0</v>
      </c>
    </row>
    <row r="1454">
      <c r="A1454" s="15" t="s">
        <v>530</v>
      </c>
      <c r="B1454" s="15">
        <v>2.0</v>
      </c>
    </row>
    <row r="1455">
      <c r="A1455" s="15" t="s">
        <v>520</v>
      </c>
      <c r="B1455" s="15">
        <v>6.0</v>
      </c>
    </row>
    <row r="1456">
      <c r="A1456" s="15" t="s">
        <v>577</v>
      </c>
      <c r="B1456" s="15">
        <v>4.0</v>
      </c>
    </row>
    <row r="1457">
      <c r="A1457" s="15" t="s">
        <v>655</v>
      </c>
      <c r="B1457" s="15">
        <v>8.0</v>
      </c>
    </row>
    <row r="1458">
      <c r="A1458" s="15" t="s">
        <v>1478</v>
      </c>
      <c r="B1458" s="15">
        <v>4.0</v>
      </c>
    </row>
    <row r="1459">
      <c r="A1459" s="15" t="s">
        <v>508</v>
      </c>
      <c r="B1459" s="15">
        <v>4.0</v>
      </c>
    </row>
    <row r="1460">
      <c r="A1460" s="15" t="s">
        <v>1233</v>
      </c>
      <c r="B1460" s="15">
        <v>4.0</v>
      </c>
    </row>
    <row r="1461">
      <c r="A1461" s="15" t="s">
        <v>1234</v>
      </c>
      <c r="B1461" s="15">
        <v>2.0</v>
      </c>
    </row>
    <row r="1462">
      <c r="A1462" s="15" t="s">
        <v>1235</v>
      </c>
      <c r="B1462" s="15">
        <v>2.0</v>
      </c>
    </row>
    <row r="1463">
      <c r="A1463" s="15" t="s">
        <v>1240</v>
      </c>
      <c r="B1463" s="15">
        <v>2.0</v>
      </c>
    </row>
    <row r="1464">
      <c r="A1464" s="15" t="s">
        <v>1236</v>
      </c>
      <c r="B1464" s="15">
        <v>2.0</v>
      </c>
    </row>
    <row r="1465">
      <c r="A1465" s="15" t="s">
        <v>1237</v>
      </c>
      <c r="B1465" s="15">
        <v>4.0</v>
      </c>
    </row>
    <row r="1466">
      <c r="A1466" s="15" t="s">
        <v>2872</v>
      </c>
      <c r="B1466" s="15">
        <v>2.0</v>
      </c>
    </row>
    <row r="1467">
      <c r="A1467" s="15" t="s">
        <v>784</v>
      </c>
      <c r="B1467" s="15">
        <v>4.0</v>
      </c>
    </row>
    <row r="1468">
      <c r="A1468" s="15" t="s">
        <v>1238</v>
      </c>
      <c r="B1468" s="15">
        <v>8.0</v>
      </c>
    </row>
    <row r="1469">
      <c r="A1469" s="15" t="s">
        <v>1239</v>
      </c>
      <c r="B1469" s="15">
        <v>8.0</v>
      </c>
    </row>
    <row r="1470">
      <c r="A1470" s="15" t="s">
        <v>2873</v>
      </c>
      <c r="B1470" s="15">
        <v>2.0</v>
      </c>
    </row>
    <row r="1471">
      <c r="A1471" s="15" t="s">
        <v>1579</v>
      </c>
      <c r="B1471" s="15">
        <v>2.0</v>
      </c>
    </row>
    <row r="1472">
      <c r="A1472" s="15" t="s">
        <v>2874</v>
      </c>
      <c r="B1472" s="15">
        <v>1.0</v>
      </c>
    </row>
    <row r="1473">
      <c r="A1473" s="15" t="s">
        <v>2875</v>
      </c>
      <c r="B1473" s="15">
        <v>1.0</v>
      </c>
    </row>
    <row r="1474">
      <c r="A1474" s="15" t="s">
        <v>2876</v>
      </c>
      <c r="B1474" s="15">
        <v>1.0</v>
      </c>
    </row>
    <row r="1475">
      <c r="A1475" s="15" t="s">
        <v>2877</v>
      </c>
      <c r="B1475" s="15">
        <v>1.0</v>
      </c>
    </row>
    <row r="1476">
      <c r="A1476" s="15" t="s">
        <v>511</v>
      </c>
      <c r="B1476" s="15">
        <v>4.0</v>
      </c>
    </row>
    <row r="1477">
      <c r="A1477" s="15" t="s">
        <v>233</v>
      </c>
      <c r="B1477" s="15">
        <v>2.0</v>
      </c>
    </row>
    <row r="1478">
      <c r="A1478" s="15" t="s">
        <v>1078</v>
      </c>
      <c r="B1478" s="15">
        <v>2.0</v>
      </c>
    </row>
    <row r="1479">
      <c r="A1479" s="15" t="s">
        <v>1656</v>
      </c>
      <c r="B1479" s="15">
        <v>8.0</v>
      </c>
    </row>
    <row r="1480">
      <c r="A1480" s="15" t="s">
        <v>821</v>
      </c>
      <c r="B1480" s="15">
        <v>2.0</v>
      </c>
    </row>
    <row r="1481">
      <c r="A1481" s="15" t="s">
        <v>822</v>
      </c>
      <c r="B1481" s="15">
        <v>2.0</v>
      </c>
    </row>
    <row r="1482">
      <c r="A1482" s="15" t="s">
        <v>737</v>
      </c>
      <c r="B1482" s="15">
        <v>4.0</v>
      </c>
    </row>
    <row r="1483">
      <c r="A1483" s="15" t="s">
        <v>390</v>
      </c>
      <c r="B1483" s="15">
        <v>4.0</v>
      </c>
    </row>
    <row r="1484">
      <c r="A1484" s="15" t="s">
        <v>1740</v>
      </c>
      <c r="B1484" s="15">
        <v>4.0</v>
      </c>
    </row>
    <row r="1485">
      <c r="A1485" s="15" t="s">
        <v>1553</v>
      </c>
      <c r="B1485" s="15">
        <v>2.0</v>
      </c>
    </row>
    <row r="1486">
      <c r="A1486" s="15" t="s">
        <v>1741</v>
      </c>
      <c r="B1486" s="15">
        <v>4.0</v>
      </c>
    </row>
    <row r="1487">
      <c r="A1487" s="15" t="s">
        <v>539</v>
      </c>
      <c r="B1487" s="15">
        <v>2.0</v>
      </c>
    </row>
    <row r="1488">
      <c r="A1488" s="15" t="s">
        <v>1487</v>
      </c>
      <c r="B1488" s="15">
        <v>4.0</v>
      </c>
    </row>
    <row r="1489">
      <c r="A1489" s="15" t="s">
        <v>389</v>
      </c>
      <c r="B1489" s="15">
        <v>4.0</v>
      </c>
    </row>
    <row r="1490">
      <c r="A1490" s="15" t="s">
        <v>1612</v>
      </c>
      <c r="B1490" s="15">
        <v>4.0</v>
      </c>
    </row>
    <row r="1491">
      <c r="A1491" s="15" t="s">
        <v>858</v>
      </c>
      <c r="B1491" s="15">
        <v>4.0</v>
      </c>
    </row>
    <row r="1492">
      <c r="A1492" s="15" t="s">
        <v>859</v>
      </c>
      <c r="B1492" s="15">
        <v>4.0</v>
      </c>
    </row>
    <row r="1493">
      <c r="A1493" s="15" t="s">
        <v>860</v>
      </c>
      <c r="B1493" s="15">
        <v>4.0</v>
      </c>
    </row>
    <row r="1494">
      <c r="A1494" s="15" t="s">
        <v>1007</v>
      </c>
      <c r="B1494" s="15">
        <v>12.0</v>
      </c>
    </row>
    <row r="1495">
      <c r="A1495" s="15" t="s">
        <v>1008</v>
      </c>
      <c r="B1495" s="15">
        <v>12.0</v>
      </c>
    </row>
    <row r="1496">
      <c r="A1496" s="15" t="s">
        <v>1009</v>
      </c>
      <c r="B1496" s="15">
        <v>4.0</v>
      </c>
    </row>
    <row r="1497">
      <c r="A1497" s="15" t="s">
        <v>1010</v>
      </c>
      <c r="B1497" s="15">
        <v>2.0</v>
      </c>
    </row>
    <row r="1498">
      <c r="A1498" s="15" t="s">
        <v>1637</v>
      </c>
      <c r="B1498" s="15">
        <v>2.0</v>
      </c>
    </row>
    <row r="1499">
      <c r="A1499" s="15" t="s">
        <v>2878</v>
      </c>
      <c r="B1499" s="15">
        <v>4.0</v>
      </c>
    </row>
    <row r="1500">
      <c r="A1500" s="15" t="s">
        <v>1378</v>
      </c>
      <c r="B1500" s="15">
        <v>4.0</v>
      </c>
    </row>
    <row r="1501">
      <c r="A1501" s="15" t="s">
        <v>1394</v>
      </c>
      <c r="B1501" s="15">
        <v>1.0</v>
      </c>
    </row>
    <row r="1502">
      <c r="A1502" s="15" t="s">
        <v>582</v>
      </c>
      <c r="B1502" s="15">
        <v>2.0</v>
      </c>
    </row>
    <row r="1503">
      <c r="A1503" s="15" t="s">
        <v>656</v>
      </c>
      <c r="B1503" s="15">
        <v>4.0</v>
      </c>
    </row>
    <row r="1504">
      <c r="A1504" s="15" t="s">
        <v>644</v>
      </c>
      <c r="B1504" s="15">
        <v>4.0</v>
      </c>
    </row>
    <row r="1505">
      <c r="A1505" s="15" t="s">
        <v>645</v>
      </c>
      <c r="B1505" s="15">
        <v>4.0</v>
      </c>
    </row>
    <row r="1506">
      <c r="A1506" s="15" t="s">
        <v>646</v>
      </c>
      <c r="B1506" s="15">
        <v>4.0</v>
      </c>
    </row>
    <row r="1507">
      <c r="A1507" s="15" t="s">
        <v>762</v>
      </c>
      <c r="B1507" s="15">
        <v>4.0</v>
      </c>
    </row>
    <row r="1508">
      <c r="A1508" s="15" t="s">
        <v>787</v>
      </c>
      <c r="B1508" s="15">
        <v>4.0</v>
      </c>
    </row>
    <row r="1509">
      <c r="A1509" s="15" t="s">
        <v>1129</v>
      </c>
      <c r="B1509" s="15">
        <v>6.0</v>
      </c>
    </row>
    <row r="1510">
      <c r="A1510" s="15" t="s">
        <v>1130</v>
      </c>
      <c r="B1510" s="15">
        <v>4.0</v>
      </c>
    </row>
    <row r="1511">
      <c r="A1511" s="15" t="s">
        <v>2879</v>
      </c>
      <c r="B1511" s="15">
        <v>4.0</v>
      </c>
    </row>
    <row r="1512">
      <c r="A1512" s="15" t="s">
        <v>2880</v>
      </c>
      <c r="B1512" s="15">
        <v>1.0</v>
      </c>
    </row>
    <row r="1513">
      <c r="A1513" s="15" t="s">
        <v>2881</v>
      </c>
      <c r="B1513" s="15">
        <v>1.0</v>
      </c>
    </row>
    <row r="1514">
      <c r="A1514" s="15" t="s">
        <v>2882</v>
      </c>
      <c r="B1514" s="15">
        <v>1.0</v>
      </c>
    </row>
    <row r="1515">
      <c r="A1515" s="15" t="s">
        <v>2883</v>
      </c>
      <c r="B1515" s="15">
        <v>4.0</v>
      </c>
    </row>
    <row r="1516">
      <c r="A1516" s="15" t="s">
        <v>2884</v>
      </c>
      <c r="B1516" s="15">
        <v>1.0</v>
      </c>
    </row>
    <row r="1517">
      <c r="A1517" s="15" t="s">
        <v>1336</v>
      </c>
      <c r="B1517" s="15">
        <v>4.0</v>
      </c>
    </row>
    <row r="1518">
      <c r="A1518" s="15" t="s">
        <v>214</v>
      </c>
      <c r="B1518" s="15">
        <v>8.0</v>
      </c>
    </row>
    <row r="1519">
      <c r="A1519" s="15" t="s">
        <v>2885</v>
      </c>
      <c r="B1519" s="15">
        <v>2.0</v>
      </c>
    </row>
    <row r="1520">
      <c r="A1520" s="15" t="s">
        <v>2886</v>
      </c>
      <c r="B1520" s="15">
        <v>1.0</v>
      </c>
    </row>
    <row r="1521">
      <c r="A1521" s="15" t="s">
        <v>2887</v>
      </c>
      <c r="B1521" s="15">
        <v>1.0</v>
      </c>
    </row>
    <row r="1522">
      <c r="A1522" s="15" t="s">
        <v>1611</v>
      </c>
      <c r="B1522" s="15">
        <v>4.0</v>
      </c>
    </row>
    <row r="1523">
      <c r="A1523" s="15" t="s">
        <v>1742</v>
      </c>
      <c r="B1523" s="15">
        <v>2.0</v>
      </c>
    </row>
    <row r="1524">
      <c r="A1524" s="15" t="s">
        <v>1674</v>
      </c>
      <c r="B1524" s="15">
        <v>4.0</v>
      </c>
    </row>
    <row r="1525">
      <c r="A1525" s="15" t="s">
        <v>2888</v>
      </c>
      <c r="B1525" s="15">
        <v>2.0</v>
      </c>
    </row>
    <row r="1526">
      <c r="A1526" s="15" t="s">
        <v>1743</v>
      </c>
      <c r="B1526" s="15">
        <v>2.0</v>
      </c>
    </row>
    <row r="1527">
      <c r="A1527" s="15" t="s">
        <v>801</v>
      </c>
      <c r="B1527" s="15">
        <v>2.0</v>
      </c>
    </row>
    <row r="1528">
      <c r="A1528" s="15" t="s">
        <v>802</v>
      </c>
      <c r="B1528" s="15">
        <v>2.0</v>
      </c>
    </row>
    <row r="1529">
      <c r="A1529" s="15" t="s">
        <v>714</v>
      </c>
      <c r="B1529" s="15">
        <v>4.0</v>
      </c>
    </row>
    <row r="1530">
      <c r="A1530" s="15" t="s">
        <v>715</v>
      </c>
      <c r="B1530" s="15">
        <v>4.0</v>
      </c>
    </row>
    <row r="1531">
      <c r="A1531" s="15" t="s">
        <v>716</v>
      </c>
      <c r="B1531" s="15">
        <v>4.0</v>
      </c>
    </row>
    <row r="1532">
      <c r="A1532" s="15" t="s">
        <v>717</v>
      </c>
      <c r="B1532" s="15">
        <v>2.0</v>
      </c>
    </row>
    <row r="1533">
      <c r="A1533" s="15" t="s">
        <v>2889</v>
      </c>
      <c r="B1533" s="15">
        <v>2.0</v>
      </c>
    </row>
    <row r="1534">
      <c r="A1534" s="15" t="s">
        <v>1474</v>
      </c>
      <c r="B1534" s="15">
        <v>4.0</v>
      </c>
    </row>
    <row r="1535">
      <c r="A1535" s="15" t="s">
        <v>356</v>
      </c>
      <c r="B1535" s="15">
        <v>4.0</v>
      </c>
    </row>
    <row r="1536">
      <c r="A1536" s="15" t="s">
        <v>1459</v>
      </c>
      <c r="B1536" s="15">
        <v>4.0</v>
      </c>
    </row>
    <row r="1537">
      <c r="A1537" s="15" t="s">
        <v>1386</v>
      </c>
      <c r="B1537" s="15">
        <v>1.0</v>
      </c>
    </row>
    <row r="1538">
      <c r="A1538" s="15" t="s">
        <v>1599</v>
      </c>
      <c r="B1538" s="15">
        <v>4.0</v>
      </c>
    </row>
    <row r="1539">
      <c r="A1539" s="15" t="s">
        <v>1339</v>
      </c>
      <c r="B1539" s="15">
        <v>2.0</v>
      </c>
    </row>
    <row r="1540">
      <c r="A1540" s="15" t="s">
        <v>227</v>
      </c>
      <c r="B1540" s="15">
        <v>2.0</v>
      </c>
    </row>
    <row r="1541">
      <c r="A1541" s="15" t="s">
        <v>320</v>
      </c>
      <c r="B1541" s="15">
        <v>8.0</v>
      </c>
    </row>
    <row r="1542">
      <c r="A1542" s="15" t="s">
        <v>524</v>
      </c>
      <c r="B1542" s="15">
        <v>2.0</v>
      </c>
    </row>
    <row r="1543">
      <c r="A1543" s="15" t="s">
        <v>357</v>
      </c>
      <c r="B1543" s="15">
        <v>2.0</v>
      </c>
    </row>
    <row r="1544">
      <c r="A1544" s="15" t="s">
        <v>358</v>
      </c>
      <c r="B1544" s="15">
        <v>2.0</v>
      </c>
    </row>
    <row r="1545">
      <c r="A1545" s="15" t="s">
        <v>359</v>
      </c>
      <c r="B1545" s="15">
        <v>2.0</v>
      </c>
    </row>
    <row r="1546">
      <c r="A1546" s="15" t="s">
        <v>1632</v>
      </c>
      <c r="B1546" s="15">
        <v>2.0</v>
      </c>
    </row>
    <row r="1547">
      <c r="A1547" s="15" t="s">
        <v>1101</v>
      </c>
      <c r="B1547" s="15">
        <v>8.0</v>
      </c>
    </row>
    <row r="1548">
      <c r="A1548" s="15" t="s">
        <v>1102</v>
      </c>
      <c r="B1548" s="15">
        <v>8.0</v>
      </c>
    </row>
    <row r="1549">
      <c r="A1549" s="15" t="s">
        <v>1103</v>
      </c>
      <c r="B1549" s="15">
        <v>4.0</v>
      </c>
    </row>
    <row r="1550">
      <c r="A1550" s="15" t="s">
        <v>1650</v>
      </c>
      <c r="B1550" s="15">
        <v>8.0</v>
      </c>
    </row>
    <row r="1551">
      <c r="A1551" s="15" t="s">
        <v>587</v>
      </c>
      <c r="B1551" s="15">
        <v>8.0</v>
      </c>
    </row>
    <row r="1552">
      <c r="A1552" s="15" t="s">
        <v>625</v>
      </c>
      <c r="B1552" s="15">
        <v>8.0</v>
      </c>
    </row>
    <row r="1553">
      <c r="A1553" s="15" t="s">
        <v>626</v>
      </c>
      <c r="B1553" s="15">
        <v>4.0</v>
      </c>
    </row>
    <row r="1554">
      <c r="A1554" s="15" t="s">
        <v>627</v>
      </c>
      <c r="B1554" s="15">
        <v>4.0</v>
      </c>
    </row>
    <row r="1555">
      <c r="A1555" s="15" t="s">
        <v>628</v>
      </c>
      <c r="B1555" s="15">
        <v>4.0</v>
      </c>
    </row>
    <row r="1556">
      <c r="A1556" s="15" t="s">
        <v>759</v>
      </c>
      <c r="B1556" s="15">
        <v>4.0</v>
      </c>
    </row>
    <row r="1557">
      <c r="A1557" s="15" t="s">
        <v>567</v>
      </c>
      <c r="B1557" s="15">
        <v>4.0</v>
      </c>
    </row>
    <row r="1558">
      <c r="A1558" s="15" t="s">
        <v>780</v>
      </c>
      <c r="B1558" s="15">
        <v>4.0</v>
      </c>
    </row>
    <row r="1559">
      <c r="A1559" s="15" t="s">
        <v>1083</v>
      </c>
      <c r="B1559" s="15">
        <v>4.0</v>
      </c>
    </row>
    <row r="1560">
      <c r="A1560" s="15" t="s">
        <v>1130</v>
      </c>
      <c r="B1560" s="15">
        <v>4.0</v>
      </c>
    </row>
    <row r="1561">
      <c r="A1561" s="15" t="s">
        <v>196</v>
      </c>
      <c r="B1561" s="15">
        <v>4.0</v>
      </c>
    </row>
    <row r="1562">
      <c r="A1562" s="15" t="s">
        <v>194</v>
      </c>
      <c r="B1562" s="15">
        <v>4.0</v>
      </c>
    </row>
    <row r="1563">
      <c r="A1563" s="15" t="s">
        <v>2890</v>
      </c>
      <c r="B1563" s="15">
        <v>4.0</v>
      </c>
    </row>
    <row r="1564">
      <c r="A1564" s="15" t="s">
        <v>195</v>
      </c>
      <c r="B1564" s="15">
        <v>16.0</v>
      </c>
    </row>
    <row r="1565">
      <c r="A1565" s="15" t="s">
        <v>2891</v>
      </c>
      <c r="B1565" s="15">
        <v>4.0</v>
      </c>
    </row>
    <row r="1566">
      <c r="A1566" s="15" t="s">
        <v>455</v>
      </c>
      <c r="B1566" s="15">
        <v>4.0</v>
      </c>
    </row>
    <row r="1567">
      <c r="A1567" s="15" t="s">
        <v>1678</v>
      </c>
      <c r="B1567" s="15">
        <v>2.0</v>
      </c>
    </row>
    <row r="1568">
      <c r="A1568" s="15" t="s">
        <v>2892</v>
      </c>
      <c r="B1568" s="15">
        <v>2.0</v>
      </c>
    </row>
    <row r="1569">
      <c r="A1569" s="15" t="s">
        <v>1679</v>
      </c>
      <c r="B1569" s="15">
        <v>2.0</v>
      </c>
    </row>
    <row r="1570">
      <c r="A1570" s="15" t="s">
        <v>2893</v>
      </c>
      <c r="B1570" s="15">
        <v>4.0</v>
      </c>
    </row>
    <row r="1571">
      <c r="A1571" s="15" t="s">
        <v>2894</v>
      </c>
      <c r="B1571" s="15">
        <v>2.0</v>
      </c>
    </row>
    <row r="1572">
      <c r="A1572" s="15" t="s">
        <v>501</v>
      </c>
      <c r="B1572" s="15">
        <v>4.0</v>
      </c>
    </row>
    <row r="1573">
      <c r="A1573" s="15" t="s">
        <v>2895</v>
      </c>
      <c r="B1573" s="15">
        <v>4.0</v>
      </c>
    </row>
    <row r="1574">
      <c r="A1574" s="15" t="s">
        <v>2896</v>
      </c>
      <c r="B1574" s="15">
        <v>2.0</v>
      </c>
    </row>
    <row r="1575">
      <c r="A1575" s="15" t="s">
        <v>2897</v>
      </c>
      <c r="B1575" s="15">
        <v>1.0</v>
      </c>
    </row>
    <row r="1576">
      <c r="A1576" s="15" t="s">
        <v>2898</v>
      </c>
      <c r="B1576" s="15">
        <v>1.0</v>
      </c>
    </row>
    <row r="1577">
      <c r="A1577" s="15" t="s">
        <v>2899</v>
      </c>
      <c r="B1577" s="15">
        <v>1.0</v>
      </c>
    </row>
    <row r="1578">
      <c r="A1578" s="15" t="s">
        <v>2900</v>
      </c>
      <c r="B1578" s="15">
        <v>1.0</v>
      </c>
    </row>
    <row r="1579">
      <c r="A1579" s="15" t="s">
        <v>2901</v>
      </c>
      <c r="B1579" s="15">
        <v>1.0</v>
      </c>
    </row>
    <row r="1580">
      <c r="A1580" s="15" t="s">
        <v>803</v>
      </c>
      <c r="B1580" s="15">
        <v>8.0</v>
      </c>
    </row>
    <row r="1581">
      <c r="A1581" s="15" t="s">
        <v>2902</v>
      </c>
      <c r="B1581" s="15">
        <v>8.0</v>
      </c>
    </row>
    <row r="1582">
      <c r="A1582" s="15" t="s">
        <v>205</v>
      </c>
      <c r="B1582" s="15">
        <v>8.0</v>
      </c>
    </row>
    <row r="1583">
      <c r="A1583" s="15" t="s">
        <v>804</v>
      </c>
      <c r="B1583" s="15">
        <v>2.0</v>
      </c>
    </row>
    <row r="1584">
      <c r="A1584" s="15" t="s">
        <v>805</v>
      </c>
      <c r="B1584" s="15">
        <v>2.0</v>
      </c>
    </row>
    <row r="1585">
      <c r="A1585" s="15" t="s">
        <v>726</v>
      </c>
      <c r="B1585" s="15">
        <v>2.0</v>
      </c>
    </row>
    <row r="1586">
      <c r="A1586" s="15" t="s">
        <v>2903</v>
      </c>
      <c r="B1586" s="15">
        <v>2.0</v>
      </c>
    </row>
    <row r="1587">
      <c r="A1587" s="15" t="s">
        <v>529</v>
      </c>
      <c r="B1587" s="15">
        <v>2.0</v>
      </c>
    </row>
    <row r="1588">
      <c r="A1588" s="15" t="s">
        <v>1477</v>
      </c>
      <c r="B1588" s="15">
        <v>4.0</v>
      </c>
    </row>
    <row r="1589">
      <c r="A1589" s="15" t="s">
        <v>2904</v>
      </c>
      <c r="B1589" s="15">
        <v>4.0</v>
      </c>
    </row>
    <row r="1590">
      <c r="A1590" s="15" t="s">
        <v>369</v>
      </c>
      <c r="B1590" s="15">
        <v>4.0</v>
      </c>
    </row>
    <row r="1591">
      <c r="A1591" s="15" t="s">
        <v>1373</v>
      </c>
      <c r="B1591" s="15">
        <v>2.0</v>
      </c>
    </row>
    <row r="1592">
      <c r="A1592" s="15" t="s">
        <v>576</v>
      </c>
      <c r="B1592" s="15">
        <v>4.0</v>
      </c>
    </row>
    <row r="1593">
      <c r="A1593" s="15" t="s">
        <v>1694</v>
      </c>
      <c r="B1593" s="15">
        <v>2.0</v>
      </c>
    </row>
    <row r="1594">
      <c r="A1594" s="15" t="s">
        <v>206</v>
      </c>
      <c r="B1594" s="15">
        <v>1.0</v>
      </c>
    </row>
    <row r="1595">
      <c r="A1595" s="15" t="s">
        <v>204</v>
      </c>
      <c r="B1595" s="15">
        <v>6.0</v>
      </c>
    </row>
    <row r="1596">
      <c r="A1596" s="15" t="s">
        <v>1690</v>
      </c>
      <c r="B1596" s="15">
        <v>4.0</v>
      </c>
    </row>
    <row r="1597">
      <c r="A1597" s="15" t="s">
        <v>1405</v>
      </c>
      <c r="B1597" s="15">
        <v>2.0</v>
      </c>
    </row>
    <row r="1598">
      <c r="A1598" s="15" t="s">
        <v>1406</v>
      </c>
      <c r="B1598" s="15">
        <v>2.0</v>
      </c>
    </row>
    <row r="1599">
      <c r="A1599" s="15" t="s">
        <v>2905</v>
      </c>
      <c r="B1599" s="15">
        <v>2.0</v>
      </c>
    </row>
    <row r="1600">
      <c r="A1600" s="15" t="s">
        <v>1407</v>
      </c>
      <c r="B1600" s="15">
        <v>2.0</v>
      </c>
    </row>
    <row r="1601">
      <c r="A1601" s="15" t="s">
        <v>1408</v>
      </c>
      <c r="B1601" s="15">
        <v>2.0</v>
      </c>
    </row>
    <row r="1602">
      <c r="A1602" s="15" t="s">
        <v>1409</v>
      </c>
      <c r="B1602" s="15">
        <v>2.0</v>
      </c>
    </row>
    <row r="1603">
      <c r="A1603" s="15" t="s">
        <v>1410</v>
      </c>
      <c r="B1603" s="15">
        <v>2.0</v>
      </c>
    </row>
    <row r="1604">
      <c r="A1604" s="15" t="s">
        <v>1411</v>
      </c>
      <c r="B1604" s="15">
        <v>2.0</v>
      </c>
    </row>
    <row r="1605">
      <c r="A1605" s="15" t="s">
        <v>1691</v>
      </c>
      <c r="B1605" s="15">
        <v>2.0</v>
      </c>
    </row>
    <row r="1606">
      <c r="A1606" s="15" t="s">
        <v>1413</v>
      </c>
      <c r="B1606" s="15">
        <v>2.0</v>
      </c>
    </row>
    <row r="1607">
      <c r="A1607" s="15" t="s">
        <v>2906</v>
      </c>
      <c r="B1607" s="15">
        <v>2.0</v>
      </c>
    </row>
    <row r="1608">
      <c r="A1608" s="15" t="s">
        <v>1696</v>
      </c>
      <c r="B1608" s="15">
        <v>2.0</v>
      </c>
    </row>
    <row r="1609">
      <c r="A1609" s="15" t="s">
        <v>2907</v>
      </c>
      <c r="B1609" s="15">
        <v>2.0</v>
      </c>
    </row>
    <row r="1610">
      <c r="A1610" s="15" t="s">
        <v>1415</v>
      </c>
      <c r="B1610" s="15">
        <v>2.0</v>
      </c>
    </row>
    <row r="1611">
      <c r="A1611" s="15" t="s">
        <v>1416</v>
      </c>
      <c r="B1611" s="15">
        <v>2.0</v>
      </c>
    </row>
    <row r="1612">
      <c r="A1612" s="15" t="s">
        <v>1417</v>
      </c>
      <c r="B1612" s="15">
        <v>2.0</v>
      </c>
    </row>
    <row r="1613">
      <c r="A1613" s="15" t="s">
        <v>1419</v>
      </c>
      <c r="B1613" s="15">
        <v>2.0</v>
      </c>
    </row>
    <row r="1614">
      <c r="A1614" s="15" t="s">
        <v>479</v>
      </c>
      <c r="B1614" s="15">
        <v>1.0</v>
      </c>
    </row>
    <row r="1615">
      <c r="A1615" s="15" t="s">
        <v>2908</v>
      </c>
      <c r="B1615" s="15">
        <v>4.0</v>
      </c>
    </row>
    <row r="1616">
      <c r="A1616" s="15" t="s">
        <v>2909</v>
      </c>
      <c r="B1616" s="15">
        <v>4.0</v>
      </c>
    </row>
    <row r="1617">
      <c r="A1617" s="15" t="s">
        <v>1440</v>
      </c>
      <c r="B1617" s="15">
        <v>2.0</v>
      </c>
    </row>
    <row r="1618">
      <c r="A1618" s="15" t="s">
        <v>1421</v>
      </c>
      <c r="B1618" s="15">
        <v>2.0</v>
      </c>
    </row>
    <row r="1619">
      <c r="A1619" s="15" t="s">
        <v>938</v>
      </c>
      <c r="B1619" s="15">
        <v>4.0</v>
      </c>
    </row>
    <row r="1620">
      <c r="A1620" s="15" t="s">
        <v>271</v>
      </c>
      <c r="B1620" s="15">
        <v>4.0</v>
      </c>
    </row>
    <row r="1621">
      <c r="A1621" s="15" t="s">
        <v>272</v>
      </c>
      <c r="B1621" s="15">
        <v>4.0</v>
      </c>
    </row>
    <row r="1622">
      <c r="A1622" s="15" t="s">
        <v>1692</v>
      </c>
      <c r="B1622" s="15">
        <v>2.0</v>
      </c>
    </row>
    <row r="1623">
      <c r="A1623" s="15" t="s">
        <v>1441</v>
      </c>
      <c r="B1623" s="15">
        <v>2.0</v>
      </c>
    </row>
    <row r="1624">
      <c r="A1624" s="15" t="s">
        <v>250</v>
      </c>
      <c r="B1624" s="15">
        <v>8.0</v>
      </c>
    </row>
    <row r="1625">
      <c r="A1625" s="15" t="s">
        <v>2910</v>
      </c>
      <c r="B1625" s="15">
        <v>8.0</v>
      </c>
    </row>
    <row r="1626">
      <c r="A1626" s="15" t="s">
        <v>251</v>
      </c>
      <c r="B1626" s="15">
        <v>4.0</v>
      </c>
    </row>
    <row r="1627">
      <c r="A1627" s="15" t="s">
        <v>2911</v>
      </c>
      <c r="B1627" s="15">
        <v>4.0</v>
      </c>
    </row>
    <row r="1628">
      <c r="A1628" s="15" t="s">
        <v>2912</v>
      </c>
      <c r="B1628" s="15">
        <v>8.0</v>
      </c>
    </row>
    <row r="1629">
      <c r="A1629" s="15" t="s">
        <v>1442</v>
      </c>
      <c r="B1629" s="15">
        <v>2.0</v>
      </c>
    </row>
    <row r="1630">
      <c r="A1630" s="15" t="s">
        <v>1428</v>
      </c>
      <c r="B1630" s="15">
        <v>2.0</v>
      </c>
    </row>
    <row r="1631">
      <c r="A1631" s="15" t="s">
        <v>1695</v>
      </c>
      <c r="B1631" s="15">
        <v>2.0</v>
      </c>
    </row>
    <row r="1632">
      <c r="A1632" s="15" t="s">
        <v>1430</v>
      </c>
      <c r="B1632" s="15">
        <v>2.0</v>
      </c>
    </row>
    <row r="1633">
      <c r="A1633" s="15" t="s">
        <v>1443</v>
      </c>
      <c r="B1633" s="15">
        <v>2.0</v>
      </c>
    </row>
    <row r="1634">
      <c r="A1634" s="15" t="s">
        <v>2913</v>
      </c>
      <c r="B1634" s="15">
        <v>4.0</v>
      </c>
    </row>
    <row r="1635">
      <c r="A1635" s="15" t="s">
        <v>1435</v>
      </c>
      <c r="B1635" s="15">
        <v>2.0</v>
      </c>
    </row>
    <row r="1636">
      <c r="A1636" s="15" t="s">
        <v>1436</v>
      </c>
      <c r="B1636" s="15">
        <v>2.0</v>
      </c>
    </row>
    <row r="1637">
      <c r="A1637" s="15" t="s">
        <v>1693</v>
      </c>
      <c r="B1637" s="15">
        <v>2.0</v>
      </c>
    </row>
    <row r="1638">
      <c r="A1638" s="15" t="s">
        <v>1437</v>
      </c>
      <c r="B1638" s="15">
        <v>2.0</v>
      </c>
    </row>
    <row r="1639">
      <c r="A1639" s="15" t="s">
        <v>2914</v>
      </c>
      <c r="B1639" s="15">
        <v>4.0</v>
      </c>
    </row>
    <row r="1640">
      <c r="A1640" s="15" t="s">
        <v>1438</v>
      </c>
      <c r="B1640" s="15">
        <v>2.0</v>
      </c>
    </row>
    <row r="1641">
      <c r="A1641" s="15" t="s">
        <v>456</v>
      </c>
      <c r="B1641" s="15">
        <v>4.0</v>
      </c>
    </row>
    <row r="1642">
      <c r="A1642" s="15" t="s">
        <v>2915</v>
      </c>
      <c r="B1642" s="15">
        <v>4.0</v>
      </c>
    </row>
    <row r="1643">
      <c r="A1643" s="15" t="s">
        <v>1572</v>
      </c>
      <c r="B1643" s="15">
        <v>2.0</v>
      </c>
    </row>
    <row r="1644">
      <c r="A1644" s="15" t="s">
        <v>1400</v>
      </c>
      <c r="B1644" s="15">
        <v>2.0</v>
      </c>
    </row>
    <row r="1645">
      <c r="A1645" s="15" t="s">
        <v>1444</v>
      </c>
      <c r="B1645" s="15">
        <v>2.0</v>
      </c>
    </row>
    <row r="1646">
      <c r="A1646" s="15" t="s">
        <v>2916</v>
      </c>
      <c r="B1646" s="15">
        <v>4.0</v>
      </c>
    </row>
    <row r="1647">
      <c r="A1647" s="15" t="s">
        <v>632</v>
      </c>
      <c r="B1647" s="15">
        <v>4.0</v>
      </c>
    </row>
    <row r="1648">
      <c r="A1648" s="15" t="s">
        <v>589</v>
      </c>
      <c r="B1648" s="15">
        <v>8.0</v>
      </c>
    </row>
    <row r="1649">
      <c r="A1649" s="15" t="s">
        <v>1439</v>
      </c>
      <c r="B1649" s="15">
        <v>2.0</v>
      </c>
    </row>
    <row r="1650">
      <c r="A1650" s="15" t="s">
        <v>2917</v>
      </c>
      <c r="B1650" s="15">
        <v>1.0</v>
      </c>
    </row>
    <row r="1651">
      <c r="A1651" s="15" t="s">
        <v>2918</v>
      </c>
      <c r="B1651" s="15">
        <v>1.0</v>
      </c>
    </row>
    <row r="1652">
      <c r="A1652" s="15" t="s">
        <v>2919</v>
      </c>
      <c r="B1652" s="15">
        <v>1.0</v>
      </c>
    </row>
    <row r="1653">
      <c r="A1653" s="15" t="s">
        <v>633</v>
      </c>
      <c r="B1653" s="15">
        <v>4.0</v>
      </c>
    </row>
    <row r="1654">
      <c r="A1654" s="15" t="s">
        <v>634</v>
      </c>
      <c r="B1654" s="15">
        <v>4.0</v>
      </c>
    </row>
    <row r="1655">
      <c r="A1655" s="15" t="s">
        <v>635</v>
      </c>
      <c r="B1655" s="15">
        <v>4.0</v>
      </c>
    </row>
    <row r="1656">
      <c r="A1656" s="15" t="s">
        <v>2920</v>
      </c>
      <c r="B1656" s="15">
        <v>1.0</v>
      </c>
    </row>
    <row r="1657">
      <c r="A1657" s="15" t="s">
        <v>1682</v>
      </c>
      <c r="B1657" s="15">
        <v>2.0</v>
      </c>
    </row>
    <row r="1658">
      <c r="A1658" s="15" t="s">
        <v>1683</v>
      </c>
      <c r="B1658" s="15">
        <v>4.0</v>
      </c>
    </row>
    <row r="1659">
      <c r="A1659" s="15" t="s">
        <v>1684</v>
      </c>
      <c r="B1659" s="15">
        <v>2.0</v>
      </c>
    </row>
    <row r="1660">
      <c r="A1660" s="15" t="s">
        <v>2921</v>
      </c>
      <c r="B1660" s="15">
        <v>2.0</v>
      </c>
    </row>
    <row r="1661">
      <c r="A1661" s="15" t="s">
        <v>2922</v>
      </c>
      <c r="B1661" s="15">
        <v>2.0</v>
      </c>
    </row>
    <row r="1662">
      <c r="A1662" s="15" t="s">
        <v>1685</v>
      </c>
      <c r="B1662" s="15">
        <v>2.0</v>
      </c>
    </row>
    <row r="1663">
      <c r="A1663" s="15" t="s">
        <v>197</v>
      </c>
      <c r="B1663" s="15">
        <v>8.0</v>
      </c>
    </row>
    <row r="1664">
      <c r="A1664" s="15" t="s">
        <v>198</v>
      </c>
      <c r="B1664" s="15">
        <v>8.0</v>
      </c>
    </row>
    <row r="1665">
      <c r="A1665" s="15" t="s">
        <v>2923</v>
      </c>
      <c r="B1665" s="15">
        <v>2.0</v>
      </c>
    </row>
    <row r="1666">
      <c r="A1666" s="15" t="s">
        <v>1686</v>
      </c>
      <c r="B1666" s="15">
        <v>4.0</v>
      </c>
    </row>
    <row r="1667">
      <c r="A1667" s="15" t="s">
        <v>1687</v>
      </c>
      <c r="B1667" s="15">
        <v>2.0</v>
      </c>
    </row>
    <row r="1668">
      <c r="A1668" s="15" t="s">
        <v>2924</v>
      </c>
      <c r="B1668" s="15">
        <v>2.0</v>
      </c>
    </row>
    <row r="1669">
      <c r="A1669" s="15" t="s">
        <v>2925</v>
      </c>
      <c r="B1669" s="15">
        <v>2.0</v>
      </c>
    </row>
    <row r="1670">
      <c r="A1670" s="15" t="s">
        <v>1075</v>
      </c>
      <c r="B1670" s="15">
        <v>4.0</v>
      </c>
    </row>
    <row r="1671">
      <c r="A1671" s="15" t="s">
        <v>2926</v>
      </c>
      <c r="B1671" s="15">
        <v>4.0</v>
      </c>
    </row>
    <row r="1672">
      <c r="A1672" s="15" t="s">
        <v>1688</v>
      </c>
      <c r="B1672" s="15">
        <v>4.0</v>
      </c>
    </row>
    <row r="1673">
      <c r="A1673" s="15" t="s">
        <v>2927</v>
      </c>
      <c r="B1673" s="15">
        <v>1.0</v>
      </c>
    </row>
    <row r="1674">
      <c r="A1674" s="15" t="s">
        <v>1680</v>
      </c>
      <c r="B1674" s="15">
        <v>1.0</v>
      </c>
    </row>
    <row r="1675">
      <c r="A1675" s="15" t="s">
        <v>1689</v>
      </c>
      <c r="B1675" s="15">
        <v>8.0</v>
      </c>
    </row>
    <row r="1676">
      <c r="A1676" s="15" t="s">
        <v>2928</v>
      </c>
      <c r="B1676" s="15">
        <v>4.0</v>
      </c>
    </row>
    <row r="1677">
      <c r="A1677" s="15" t="s">
        <v>318</v>
      </c>
      <c r="B1677" s="15">
        <v>2.0</v>
      </c>
    </row>
    <row r="1678">
      <c r="A1678" s="15" t="s">
        <v>2929</v>
      </c>
      <c r="B1678" s="15">
        <v>2.0</v>
      </c>
    </row>
    <row r="1679">
      <c r="A1679" s="15" t="s">
        <v>1736</v>
      </c>
      <c r="B1679" s="15">
        <v>2.0</v>
      </c>
    </row>
    <row r="1680">
      <c r="A1680" s="15" t="s">
        <v>1507</v>
      </c>
      <c r="B1680" s="15">
        <v>4.0</v>
      </c>
    </row>
    <row r="1681">
      <c r="A1681" s="15" t="s">
        <v>799</v>
      </c>
      <c r="B1681" s="15">
        <v>2.0</v>
      </c>
    </row>
    <row r="1682">
      <c r="A1682" s="15" t="s">
        <v>2930</v>
      </c>
      <c r="B1682" s="15">
        <v>2.0</v>
      </c>
    </row>
    <row r="1683">
      <c r="A1683" s="15" t="s">
        <v>736</v>
      </c>
      <c r="B1683" s="15">
        <v>4.0</v>
      </c>
    </row>
    <row r="1684">
      <c r="A1684" s="15" t="s">
        <v>2931</v>
      </c>
      <c r="B1684" s="15">
        <v>4.0</v>
      </c>
    </row>
    <row r="1685">
      <c r="A1685" s="15" t="s">
        <v>1335</v>
      </c>
      <c r="B1685" s="15">
        <v>8.0</v>
      </c>
    </row>
    <row r="1686">
      <c r="A1686" s="15" t="s">
        <v>255</v>
      </c>
      <c r="B1686" s="15">
        <v>4.0</v>
      </c>
    </row>
    <row r="1687">
      <c r="A1687" s="15" t="s">
        <v>2932</v>
      </c>
      <c r="B1687" s="15">
        <v>4.0</v>
      </c>
    </row>
    <row r="1688">
      <c r="A1688" s="15" t="s">
        <v>256</v>
      </c>
      <c r="B1688" s="15">
        <v>4.0</v>
      </c>
    </row>
    <row r="1689">
      <c r="A1689" s="15" t="s">
        <v>2933</v>
      </c>
      <c r="B1689" s="15">
        <v>4.0</v>
      </c>
    </row>
    <row r="1690">
      <c r="A1690" s="15" t="s">
        <v>388</v>
      </c>
      <c r="B1690" s="15">
        <v>4.0</v>
      </c>
    </row>
    <row r="1691">
      <c r="A1691" s="15" t="s">
        <v>2934</v>
      </c>
      <c r="B1691" s="15">
        <v>4.0</v>
      </c>
    </row>
    <row r="1692">
      <c r="A1692" s="15" t="s">
        <v>1587</v>
      </c>
      <c r="B1692" s="15">
        <v>4.0</v>
      </c>
    </row>
    <row r="1693">
      <c r="A1693" s="15" t="s">
        <v>319</v>
      </c>
      <c r="B1693" s="15">
        <v>12.0</v>
      </c>
    </row>
    <row r="1694">
      <c r="A1694" s="15" t="s">
        <v>254</v>
      </c>
      <c r="B1694" s="15">
        <v>4.0</v>
      </c>
    </row>
    <row r="1695">
      <c r="A1695" s="15" t="s">
        <v>2935</v>
      </c>
      <c r="B1695" s="15">
        <v>4.0</v>
      </c>
    </row>
    <row r="1696">
      <c r="A1696" s="15" t="s">
        <v>1737</v>
      </c>
      <c r="B1696" s="15">
        <v>2.0</v>
      </c>
    </row>
    <row r="1697">
      <c r="A1697" s="15" t="s">
        <v>1552</v>
      </c>
      <c r="B1697" s="15">
        <v>2.0</v>
      </c>
    </row>
    <row r="1698">
      <c r="A1698" s="15" t="s">
        <v>538</v>
      </c>
      <c r="B1698" s="15">
        <v>4.0</v>
      </c>
    </row>
    <row r="1699">
      <c r="A1699" s="15" t="s">
        <v>1607</v>
      </c>
      <c r="B1699" s="15">
        <v>4.0</v>
      </c>
    </row>
    <row r="1700">
      <c r="A1700" s="15" t="s">
        <v>2936</v>
      </c>
      <c r="B1700" s="15">
        <v>4.0</v>
      </c>
    </row>
    <row r="1701">
      <c r="A1701" s="15" t="s">
        <v>2937</v>
      </c>
      <c r="B1701" s="15">
        <v>4.0</v>
      </c>
    </row>
    <row r="1702">
      <c r="A1702" s="15" t="s">
        <v>2938</v>
      </c>
      <c r="B1702" s="15">
        <v>4.0</v>
      </c>
    </row>
    <row r="1703">
      <c r="A1703" s="15" t="s">
        <v>458</v>
      </c>
      <c r="B1703" s="15">
        <v>2.0</v>
      </c>
    </row>
    <row r="1704">
      <c r="A1704" s="15" t="s">
        <v>387</v>
      </c>
      <c r="B1704" s="15">
        <v>4.0</v>
      </c>
    </row>
    <row r="1705">
      <c r="A1705" s="15" t="s">
        <v>2939</v>
      </c>
      <c r="B1705" s="15">
        <v>4.0</v>
      </c>
    </row>
    <row r="1706">
      <c r="A1706" s="15" t="s">
        <v>507</v>
      </c>
      <c r="B1706" s="15">
        <v>4.0</v>
      </c>
    </row>
    <row r="1707">
      <c r="A1707" s="15" t="s">
        <v>2940</v>
      </c>
      <c r="B1707" s="15">
        <v>4.0</v>
      </c>
    </row>
    <row r="1708">
      <c r="A1708" s="15" t="s">
        <v>1738</v>
      </c>
      <c r="B1708" s="15">
        <v>4.0</v>
      </c>
    </row>
    <row r="1709">
      <c r="A1709" s="15" t="s">
        <v>1468</v>
      </c>
      <c r="B1709" s="15">
        <v>2.0</v>
      </c>
    </row>
    <row r="1710">
      <c r="A1710" s="15" t="s">
        <v>2941</v>
      </c>
      <c r="B1710" s="15">
        <v>4.0</v>
      </c>
    </row>
    <row r="1711">
      <c r="A1711" s="15" t="s">
        <v>2942</v>
      </c>
      <c r="B1711" s="15">
        <v>4.0</v>
      </c>
    </row>
    <row r="1712">
      <c r="A1712" s="15" t="s">
        <v>2943</v>
      </c>
      <c r="B1712" s="15">
        <v>4.0</v>
      </c>
    </row>
    <row r="1713">
      <c r="A1713" s="15" t="s">
        <v>963</v>
      </c>
      <c r="B1713" s="15">
        <v>16.0</v>
      </c>
    </row>
    <row r="1714">
      <c r="A1714" s="15" t="s">
        <v>2944</v>
      </c>
      <c r="B1714" s="15">
        <v>16.0</v>
      </c>
    </row>
    <row r="1715">
      <c r="A1715" s="15" t="s">
        <v>964</v>
      </c>
      <c r="B1715" s="15">
        <v>20.0</v>
      </c>
    </row>
    <row r="1716">
      <c r="A1716" s="15" t="s">
        <v>2945</v>
      </c>
      <c r="B1716" s="15">
        <v>20.0</v>
      </c>
    </row>
    <row r="1717">
      <c r="A1717" s="15" t="s">
        <v>966</v>
      </c>
      <c r="B1717" s="15">
        <v>32.0</v>
      </c>
    </row>
    <row r="1718">
      <c r="A1718" s="15" t="s">
        <v>965</v>
      </c>
      <c r="B1718" s="15">
        <v>16.0</v>
      </c>
    </row>
    <row r="1719">
      <c r="A1719" s="15" t="s">
        <v>2946</v>
      </c>
      <c r="B1719" s="15">
        <v>16.0</v>
      </c>
    </row>
    <row r="1720">
      <c r="A1720" s="15" t="s">
        <v>1093</v>
      </c>
      <c r="B1720" s="15">
        <v>2.0</v>
      </c>
    </row>
    <row r="1721">
      <c r="A1721" s="15" t="s">
        <v>2947</v>
      </c>
      <c r="B1721" s="15">
        <v>2.0</v>
      </c>
    </row>
    <row r="1722">
      <c r="A1722" s="15" t="s">
        <v>2948</v>
      </c>
      <c r="B1722" s="15">
        <v>4.0</v>
      </c>
    </row>
    <row r="1723">
      <c r="A1723" s="15" t="s">
        <v>1094</v>
      </c>
      <c r="B1723" s="15">
        <v>8.0</v>
      </c>
    </row>
    <row r="1724">
      <c r="A1724" s="15" t="s">
        <v>2949</v>
      </c>
      <c r="B1724" s="15">
        <v>8.0</v>
      </c>
    </row>
    <row r="1725">
      <c r="A1725" s="15" t="s">
        <v>1095</v>
      </c>
      <c r="B1725" s="15">
        <v>8.0</v>
      </c>
    </row>
    <row r="1726">
      <c r="A1726" s="15" t="s">
        <v>2950</v>
      </c>
      <c r="B1726" s="15">
        <v>8.0</v>
      </c>
    </row>
    <row r="1727">
      <c r="A1727" s="15" t="s">
        <v>1749</v>
      </c>
      <c r="B1727" s="15">
        <v>4.0</v>
      </c>
    </row>
    <row r="1728">
      <c r="A1728" s="15" t="s">
        <v>701</v>
      </c>
      <c r="B1728" s="15">
        <v>8.0</v>
      </c>
    </row>
    <row r="1729">
      <c r="A1729" s="15" t="s">
        <v>2951</v>
      </c>
      <c r="B1729" s="15">
        <v>8.0</v>
      </c>
    </row>
    <row r="1730">
      <c r="A1730" s="15" t="s">
        <v>2952</v>
      </c>
      <c r="B1730" s="15">
        <v>8.0</v>
      </c>
    </row>
    <row r="1731">
      <c r="A1731" s="15" t="s">
        <v>1499</v>
      </c>
      <c r="B1731" s="15">
        <v>4.0</v>
      </c>
    </row>
    <row r="1732">
      <c r="A1732" s="15" t="s">
        <v>2953</v>
      </c>
      <c r="B1732" s="15">
        <v>4.0</v>
      </c>
    </row>
    <row r="1733">
      <c r="A1733" s="15" t="s">
        <v>1539</v>
      </c>
      <c r="B1733" s="15">
        <v>4.0</v>
      </c>
    </row>
    <row r="1734">
      <c r="A1734" s="15" t="s">
        <v>2954</v>
      </c>
      <c r="B1734" s="15">
        <v>4.0</v>
      </c>
    </row>
    <row r="1735">
      <c r="A1735" s="15" t="s">
        <v>1630</v>
      </c>
      <c r="B1735" s="15">
        <v>2.0</v>
      </c>
    </row>
    <row r="1736">
      <c r="A1736" s="15" t="s">
        <v>2955</v>
      </c>
      <c r="B1736" s="15">
        <v>2.0</v>
      </c>
    </row>
    <row r="1737">
      <c r="A1737" s="15" t="s">
        <v>706</v>
      </c>
      <c r="B1737" s="15">
        <v>8.0</v>
      </c>
    </row>
    <row r="1738">
      <c r="A1738" s="15" t="s">
        <v>1401</v>
      </c>
      <c r="B1738" s="15">
        <v>2.0</v>
      </c>
    </row>
    <row r="1739">
      <c r="A1739" s="15" t="s">
        <v>1750</v>
      </c>
      <c r="B1739" s="15">
        <v>4.0</v>
      </c>
    </row>
    <row r="1740">
      <c r="A1740" s="15" t="s">
        <v>1515</v>
      </c>
      <c r="B1740" s="15">
        <v>4.0</v>
      </c>
    </row>
    <row r="1741">
      <c r="A1741" s="15" t="s">
        <v>2956</v>
      </c>
      <c r="B1741" s="15">
        <v>4.0</v>
      </c>
    </row>
    <row r="1742">
      <c r="A1742" s="15" t="s">
        <v>1629</v>
      </c>
      <c r="B1742" s="15">
        <v>4.0</v>
      </c>
    </row>
    <row r="1743">
      <c r="A1743" s="15" t="s">
        <v>1447</v>
      </c>
      <c r="B1743" s="15">
        <v>4.0</v>
      </c>
    </row>
    <row r="1744">
      <c r="A1744" s="15" t="s">
        <v>2957</v>
      </c>
      <c r="B1744" s="15">
        <v>4.0</v>
      </c>
    </row>
    <row r="1745">
      <c r="A1745" s="15" t="s">
        <v>1739</v>
      </c>
      <c r="B1745" s="15">
        <v>4.0</v>
      </c>
    </row>
    <row r="1746">
      <c r="A1746" s="15" t="s">
        <v>2958</v>
      </c>
      <c r="B1746" s="15">
        <v>4.0</v>
      </c>
    </row>
    <row r="1747">
      <c r="A1747" s="15" t="s">
        <v>1575</v>
      </c>
      <c r="B1747" s="15">
        <v>4.0</v>
      </c>
    </row>
    <row r="1748">
      <c r="A1748" s="15" t="s">
        <v>2959</v>
      </c>
      <c r="B1748" s="15">
        <v>4.0</v>
      </c>
    </row>
    <row r="1749">
      <c r="A1749" s="15" t="s">
        <v>2960</v>
      </c>
      <c r="B1749" s="15">
        <v>4.0</v>
      </c>
    </row>
    <row r="1750">
      <c r="A1750" s="15" t="s">
        <v>2961</v>
      </c>
      <c r="B1750" s="15">
        <v>4.0</v>
      </c>
    </row>
    <row r="1751">
      <c r="A1751" s="15" t="s">
        <v>584</v>
      </c>
      <c r="B1751" s="15">
        <v>4.0</v>
      </c>
    </row>
    <row r="1752">
      <c r="A1752" s="15" t="s">
        <v>2962</v>
      </c>
      <c r="B1752" s="15">
        <v>4.0</v>
      </c>
    </row>
    <row r="1753">
      <c r="A1753" s="15" t="s">
        <v>702</v>
      </c>
      <c r="B1753" s="15">
        <v>4.0</v>
      </c>
    </row>
    <row r="1754">
      <c r="A1754" s="15" t="s">
        <v>1532</v>
      </c>
      <c r="B1754" s="15">
        <v>2.0</v>
      </c>
    </row>
    <row r="1755">
      <c r="A1755" s="15" t="s">
        <v>703</v>
      </c>
      <c r="B1755" s="15">
        <v>4.0</v>
      </c>
    </row>
    <row r="1756">
      <c r="A1756" s="15" t="s">
        <v>704</v>
      </c>
      <c r="B1756" s="15">
        <v>4.0</v>
      </c>
    </row>
    <row r="1757">
      <c r="A1757" s="15" t="s">
        <v>705</v>
      </c>
      <c r="B1757" s="15">
        <v>4.0</v>
      </c>
    </row>
    <row r="1758">
      <c r="A1758" s="15" t="s">
        <v>771</v>
      </c>
      <c r="B1758" s="15">
        <v>4.0</v>
      </c>
    </row>
    <row r="1759">
      <c r="A1759" s="15" t="s">
        <v>1500</v>
      </c>
      <c r="B1759" s="15">
        <v>4.0</v>
      </c>
    </row>
    <row r="1760">
      <c r="A1760" s="15" t="s">
        <v>795</v>
      </c>
      <c r="B1760" s="15">
        <v>2.0</v>
      </c>
    </row>
    <row r="1761">
      <c r="A1761" s="15" t="s">
        <v>718</v>
      </c>
      <c r="B1761" s="15">
        <v>4.0</v>
      </c>
    </row>
    <row r="1762">
      <c r="A1762" s="15" t="s">
        <v>247</v>
      </c>
      <c r="B1762" s="15">
        <v>4.0</v>
      </c>
    </row>
    <row r="1763">
      <c r="A1763" s="15" t="s">
        <v>248</v>
      </c>
      <c r="B1763" s="15">
        <v>4.0</v>
      </c>
    </row>
    <row r="1764">
      <c r="A1764" s="15" t="s">
        <v>1681</v>
      </c>
      <c r="B1764" s="15">
        <v>2.0</v>
      </c>
    </row>
    <row r="1765">
      <c r="A1765" s="15" t="s">
        <v>361</v>
      </c>
      <c r="B1765" s="15">
        <v>4.0</v>
      </c>
    </row>
    <row r="1766">
      <c r="A1766" s="15" t="s">
        <v>1625</v>
      </c>
      <c r="B1766" s="15">
        <v>4.0</v>
      </c>
    </row>
    <row r="1767">
      <c r="A1767" s="15" t="s">
        <v>1543</v>
      </c>
      <c r="B1767" s="15">
        <v>2.0</v>
      </c>
    </row>
    <row r="1768">
      <c r="A1768" s="15" t="s">
        <v>525</v>
      </c>
      <c r="B1768" s="15">
        <v>2.0</v>
      </c>
    </row>
    <row r="1769">
      <c r="A1769" s="15" t="s">
        <v>1601</v>
      </c>
      <c r="B1769" s="15">
        <v>4.0</v>
      </c>
    </row>
    <row r="1770">
      <c r="A1770" s="15" t="s">
        <v>360</v>
      </c>
      <c r="B1770" s="15">
        <v>4.0</v>
      </c>
    </row>
    <row r="1771">
      <c r="A1771" s="15" t="s">
        <v>503</v>
      </c>
      <c r="B1771" s="15">
        <v>4.0</v>
      </c>
    </row>
    <row r="1772">
      <c r="A1772" s="15" t="s">
        <v>2963</v>
      </c>
      <c r="B1772" s="15">
        <v>2.0</v>
      </c>
    </row>
    <row r="1773">
      <c r="A1773" s="15" t="s">
        <v>2964</v>
      </c>
      <c r="B1773" s="15">
        <v>4.0</v>
      </c>
    </row>
    <row r="1774">
      <c r="A1774" s="15" t="s">
        <v>2965</v>
      </c>
      <c r="B1774" s="15">
        <v>4.0</v>
      </c>
    </row>
    <row r="1775">
      <c r="A1775" s="15" t="s">
        <v>2966</v>
      </c>
      <c r="B1775" s="15">
        <v>4.0</v>
      </c>
    </row>
    <row r="1776">
      <c r="A1776" s="15" t="s">
        <v>952</v>
      </c>
      <c r="B1776" s="15">
        <v>16.0</v>
      </c>
    </row>
    <row r="1777">
      <c r="A1777" s="15" t="s">
        <v>955</v>
      </c>
      <c r="B1777" s="15">
        <v>32.0</v>
      </c>
    </row>
    <row r="1778">
      <c r="A1778" s="15" t="s">
        <v>953</v>
      </c>
      <c r="B1778" s="15">
        <v>16.0</v>
      </c>
    </row>
    <row r="1779">
      <c r="A1779" s="15" t="s">
        <v>954</v>
      </c>
      <c r="B1779" s="15">
        <v>20.0</v>
      </c>
    </row>
    <row r="1780">
      <c r="A1780" s="15" t="s">
        <v>2967</v>
      </c>
      <c r="B1780" s="15">
        <v>4.0</v>
      </c>
    </row>
    <row r="1781">
      <c r="A1781" s="15" t="s">
        <v>1495</v>
      </c>
      <c r="B1781" s="15">
        <v>4.0</v>
      </c>
    </row>
    <row r="1782">
      <c r="A1782" s="15" t="s">
        <v>1536</v>
      </c>
      <c r="B1782" s="15">
        <v>4.0</v>
      </c>
    </row>
    <row r="1783">
      <c r="A1783" s="15" t="s">
        <v>2968</v>
      </c>
      <c r="B1783" s="15">
        <v>4.0</v>
      </c>
    </row>
    <row r="1784">
      <c r="A1784" s="15" t="s">
        <v>698</v>
      </c>
      <c r="B1784" s="15">
        <v>4.0</v>
      </c>
    </row>
    <row r="1785">
      <c r="A1785" s="15" t="s">
        <v>1522</v>
      </c>
      <c r="B1785" s="15">
        <v>2.0</v>
      </c>
    </row>
    <row r="1786">
      <c r="A1786" s="15" t="s">
        <v>699</v>
      </c>
      <c r="B1786" s="15">
        <v>6.0</v>
      </c>
    </row>
    <row r="1787">
      <c r="A1787" s="15" t="s">
        <v>700</v>
      </c>
      <c r="B1787" s="15">
        <v>6.0</v>
      </c>
    </row>
    <row r="1788">
      <c r="A1788" s="15" t="s">
        <v>769</v>
      </c>
      <c r="B1788" s="15">
        <v>4.0</v>
      </c>
    </row>
    <row r="1789">
      <c r="A1789" s="15" t="s">
        <v>2969</v>
      </c>
      <c r="B1789" s="15">
        <v>2.0</v>
      </c>
    </row>
    <row r="1790">
      <c r="A1790" s="15" t="s">
        <v>2970</v>
      </c>
      <c r="B1790" s="15">
        <v>4.0</v>
      </c>
    </row>
    <row r="1791">
      <c r="A1791" s="15" t="s">
        <v>2971</v>
      </c>
      <c r="B1791" s="15">
        <v>4.0</v>
      </c>
    </row>
    <row r="1792">
      <c r="A1792" s="15" t="s">
        <v>2972</v>
      </c>
      <c r="B1792" s="15">
        <v>4.0</v>
      </c>
    </row>
    <row r="1793">
      <c r="A1793" s="15" t="s">
        <v>2973</v>
      </c>
      <c r="B1793" s="15">
        <v>1.0</v>
      </c>
    </row>
    <row r="1794">
      <c r="A1794" s="15" t="s">
        <v>2974</v>
      </c>
      <c r="B1794" s="15">
        <v>1.0</v>
      </c>
    </row>
    <row r="1795">
      <c r="A1795" s="15" t="s">
        <v>2975</v>
      </c>
      <c r="B1795" s="15">
        <v>1.0</v>
      </c>
    </row>
    <row r="1796">
      <c r="A1796" s="15" t="s">
        <v>2976</v>
      </c>
      <c r="B1796" s="15">
        <v>1.0</v>
      </c>
    </row>
    <row r="1797">
      <c r="A1797" s="15" t="s">
        <v>2977</v>
      </c>
      <c r="B1797" s="15">
        <v>1.0</v>
      </c>
    </row>
    <row r="1798">
      <c r="A1798" s="15" t="s">
        <v>2978</v>
      </c>
      <c r="B1798" s="15">
        <v>1.0</v>
      </c>
    </row>
    <row r="1799">
      <c r="A1799" s="15" t="s">
        <v>2979</v>
      </c>
      <c r="B1799" s="15">
        <v>1.0</v>
      </c>
    </row>
    <row r="1800">
      <c r="A1800" s="15" t="s">
        <v>2980</v>
      </c>
      <c r="B1800" s="15">
        <v>1.0</v>
      </c>
    </row>
    <row r="1801">
      <c r="A1801" s="15" t="s">
        <v>2981</v>
      </c>
      <c r="B1801" s="15">
        <v>1.0</v>
      </c>
    </row>
    <row r="1802">
      <c r="A1802" s="15" t="s">
        <v>2982</v>
      </c>
      <c r="B1802" s="15">
        <v>1.0</v>
      </c>
    </row>
    <row r="1803">
      <c r="A1803" s="15" t="s">
        <v>2983</v>
      </c>
      <c r="B1803" s="15">
        <v>1.0</v>
      </c>
    </row>
    <row r="1804">
      <c r="A1804" s="15" t="s">
        <v>2984</v>
      </c>
      <c r="B1804" s="15">
        <v>2.0</v>
      </c>
    </row>
    <row r="1805">
      <c r="A1805" s="15" t="s">
        <v>212</v>
      </c>
      <c r="B1805" s="15">
        <v>5.0</v>
      </c>
    </row>
    <row r="1806">
      <c r="A1806" s="15" t="s">
        <v>2985</v>
      </c>
      <c r="B1806" s="15">
        <v>5.0</v>
      </c>
    </row>
    <row r="1807">
      <c r="A1807" s="15" t="s">
        <v>2986</v>
      </c>
      <c r="B1807" s="15">
        <v>1.0</v>
      </c>
    </row>
    <row r="1808">
      <c r="A1808" s="15" t="s">
        <v>2987</v>
      </c>
      <c r="B1808" s="15">
        <v>1.0</v>
      </c>
    </row>
    <row r="1809">
      <c r="A1809" s="15" t="s">
        <v>2988</v>
      </c>
      <c r="B1809" s="15">
        <v>1.0</v>
      </c>
    </row>
    <row r="1810">
      <c r="A1810" s="15" t="s">
        <v>2989</v>
      </c>
      <c r="B1810" s="15">
        <v>2.0</v>
      </c>
    </row>
    <row r="1811">
      <c r="A1811" s="15" t="s">
        <v>2990</v>
      </c>
      <c r="B1811" s="15">
        <v>4.0</v>
      </c>
    </row>
    <row r="1812">
      <c r="A1812" s="15" t="s">
        <v>2991</v>
      </c>
      <c r="B1812" s="15">
        <v>2.0</v>
      </c>
    </row>
    <row r="1813">
      <c r="A1813" s="15" t="s">
        <v>2992</v>
      </c>
      <c r="B1813" s="15">
        <v>4.0</v>
      </c>
    </row>
    <row r="1814">
      <c r="A1814" s="15" t="s">
        <v>2993</v>
      </c>
      <c r="B1814" s="15">
        <v>2.0</v>
      </c>
    </row>
    <row r="1815">
      <c r="A1815" s="15" t="s">
        <v>2994</v>
      </c>
      <c r="B1815" s="15">
        <v>4.0</v>
      </c>
    </row>
    <row r="1816">
      <c r="A1816" s="15" t="s">
        <v>2995</v>
      </c>
      <c r="B1816" s="15">
        <v>4.0</v>
      </c>
    </row>
    <row r="1817">
      <c r="A1817" s="15" t="s">
        <v>2996</v>
      </c>
      <c r="B1817" s="15">
        <v>4.0</v>
      </c>
    </row>
    <row r="1818">
      <c r="A1818" s="15" t="s">
        <v>2997</v>
      </c>
      <c r="B1818" s="15">
        <v>2.0</v>
      </c>
    </row>
    <row r="1819">
      <c r="A1819" s="15" t="s">
        <v>213</v>
      </c>
      <c r="B1819" s="15">
        <v>5.0</v>
      </c>
    </row>
    <row r="1820">
      <c r="A1820" s="15" t="s">
        <v>2998</v>
      </c>
      <c r="B1820" s="15">
        <v>5.0</v>
      </c>
    </row>
    <row r="1821">
      <c r="A1821" s="15" t="s">
        <v>317</v>
      </c>
      <c r="B1821" s="15">
        <v>16.0</v>
      </c>
    </row>
    <row r="1822">
      <c r="A1822" s="15" t="s">
        <v>2999</v>
      </c>
      <c r="B1822" s="15">
        <v>16.0</v>
      </c>
    </row>
    <row r="1823">
      <c r="A1823" s="15" t="s">
        <v>3000</v>
      </c>
      <c r="B1823" s="15">
        <v>4.0</v>
      </c>
    </row>
    <row r="1824">
      <c r="A1824" s="15" t="s">
        <v>3001</v>
      </c>
      <c r="B1824" s="15">
        <v>4.0</v>
      </c>
    </row>
    <row r="1825">
      <c r="A1825" s="15" t="s">
        <v>3002</v>
      </c>
      <c r="B1825" s="15">
        <v>6.0</v>
      </c>
    </row>
    <row r="1826">
      <c r="A1826" s="15" t="s">
        <v>3003</v>
      </c>
      <c r="B1826" s="15">
        <v>2.0</v>
      </c>
    </row>
    <row r="1827">
      <c r="A1827" s="15" t="s">
        <v>1726</v>
      </c>
      <c r="B1827" s="15">
        <v>2.0</v>
      </c>
    </row>
    <row r="1828">
      <c r="A1828" s="15" t="s">
        <v>3004</v>
      </c>
      <c r="B1828" s="15">
        <v>2.0</v>
      </c>
    </row>
    <row r="1829">
      <c r="A1829" s="15" t="s">
        <v>1727</v>
      </c>
      <c r="B1829" s="15">
        <v>2.0</v>
      </c>
    </row>
    <row r="1830">
      <c r="A1830" s="15" t="s">
        <v>3005</v>
      </c>
      <c r="B1830" s="15">
        <v>2.0</v>
      </c>
    </row>
    <row r="1831">
      <c r="A1831" s="15" t="s">
        <v>3006</v>
      </c>
      <c r="B1831" s="15">
        <v>4.0</v>
      </c>
    </row>
    <row r="1832">
      <c r="A1832" s="15" t="s">
        <v>1077</v>
      </c>
      <c r="B1832" s="15">
        <v>2.0</v>
      </c>
    </row>
    <row r="1833">
      <c r="A1833" s="15" t="s">
        <v>3007</v>
      </c>
      <c r="B1833" s="15">
        <v>2.0</v>
      </c>
    </row>
    <row r="1834">
      <c r="A1834" s="15" t="s">
        <v>796</v>
      </c>
      <c r="B1834" s="15">
        <v>2.0</v>
      </c>
    </row>
    <row r="1835">
      <c r="A1835" s="15" t="s">
        <v>3008</v>
      </c>
      <c r="B1835" s="15">
        <v>2.0</v>
      </c>
    </row>
    <row r="1836">
      <c r="A1836" s="15" t="s">
        <v>733</v>
      </c>
      <c r="B1836" s="15">
        <v>4.0</v>
      </c>
    </row>
    <row r="1837">
      <c r="A1837" s="15" t="s">
        <v>3009</v>
      </c>
      <c r="B1837" s="15">
        <v>4.0</v>
      </c>
    </row>
    <row r="1838">
      <c r="A1838" s="15" t="s">
        <v>3010</v>
      </c>
      <c r="B1838" s="15">
        <v>2.0</v>
      </c>
    </row>
    <row r="1839">
      <c r="A1839" s="15" t="s">
        <v>3011</v>
      </c>
      <c r="B1839" s="15">
        <v>2.0</v>
      </c>
    </row>
    <row r="1840">
      <c r="A1840" s="15" t="s">
        <v>380</v>
      </c>
      <c r="B1840" s="15">
        <v>4.0</v>
      </c>
    </row>
    <row r="1841">
      <c r="A1841" s="15" t="s">
        <v>3012</v>
      </c>
      <c r="B1841" s="15">
        <v>4.0</v>
      </c>
    </row>
    <row r="1842">
      <c r="A1842" s="15" t="s">
        <v>1588</v>
      </c>
      <c r="B1842" s="15">
        <v>4.0</v>
      </c>
    </row>
    <row r="1843">
      <c r="A1843" s="15" t="s">
        <v>3013</v>
      </c>
      <c r="B1843" s="15">
        <v>4.0</v>
      </c>
    </row>
    <row r="1844">
      <c r="A1844" s="15" t="s">
        <v>1549</v>
      </c>
      <c r="B1844" s="15">
        <v>2.0</v>
      </c>
    </row>
    <row r="1845">
      <c r="A1845" s="15" t="s">
        <v>3014</v>
      </c>
      <c r="B1845" s="15">
        <v>2.0</v>
      </c>
    </row>
    <row r="1846">
      <c r="A1846" s="15" t="s">
        <v>535</v>
      </c>
      <c r="B1846" s="15">
        <v>2.0</v>
      </c>
    </row>
    <row r="1847">
      <c r="A1847" s="15" t="s">
        <v>3015</v>
      </c>
      <c r="B1847" s="15">
        <v>2.0</v>
      </c>
    </row>
    <row r="1848">
      <c r="A1848" s="15" t="s">
        <v>1728</v>
      </c>
      <c r="B1848" s="15">
        <v>4.0</v>
      </c>
    </row>
    <row r="1849">
      <c r="A1849" s="15" t="s">
        <v>3016</v>
      </c>
      <c r="B1849" s="15">
        <v>4.0</v>
      </c>
    </row>
    <row r="1850">
      <c r="A1850" s="15" t="s">
        <v>1610</v>
      </c>
      <c r="B1850" s="15">
        <v>4.0</v>
      </c>
    </row>
    <row r="1851">
      <c r="A1851" s="15" t="s">
        <v>3017</v>
      </c>
      <c r="B1851" s="15">
        <v>4.0</v>
      </c>
    </row>
    <row r="1852">
      <c r="A1852" s="15" t="s">
        <v>379</v>
      </c>
      <c r="B1852" s="15">
        <v>4.0</v>
      </c>
    </row>
    <row r="1853">
      <c r="A1853" s="15" t="s">
        <v>3018</v>
      </c>
      <c r="B1853" s="15">
        <v>4.0</v>
      </c>
    </row>
    <row r="1854">
      <c r="A1854" s="15" t="s">
        <v>3019</v>
      </c>
      <c r="B1854" s="15">
        <v>4.0</v>
      </c>
    </row>
    <row r="1855">
      <c r="A1855" s="15" t="s">
        <v>3020</v>
      </c>
      <c r="B1855" s="15">
        <v>2.0</v>
      </c>
    </row>
    <row r="1856">
      <c r="A1856" s="15" t="s">
        <v>3021</v>
      </c>
      <c r="B1856" s="15">
        <v>4.0</v>
      </c>
    </row>
    <row r="1857">
      <c r="A1857" s="15" t="s">
        <v>3022</v>
      </c>
      <c r="B1857" s="15">
        <v>4.0</v>
      </c>
    </row>
    <row r="1858">
      <c r="A1858" s="15" t="s">
        <v>3023</v>
      </c>
      <c r="B1858" s="15">
        <v>4.0</v>
      </c>
    </row>
    <row r="1859">
      <c r="A1859" s="15" t="s">
        <v>3024</v>
      </c>
      <c r="B1859" s="15">
        <v>4.0</v>
      </c>
    </row>
    <row r="1860">
      <c r="A1860" s="15" t="s">
        <v>967</v>
      </c>
      <c r="B1860" s="15">
        <v>16.0</v>
      </c>
    </row>
    <row r="1861">
      <c r="A1861" s="15" t="s">
        <v>3025</v>
      </c>
      <c r="B1861" s="15">
        <v>16.0</v>
      </c>
    </row>
    <row r="1862">
      <c r="A1862" s="15" t="s">
        <v>968</v>
      </c>
      <c r="B1862" s="15">
        <v>20.0</v>
      </c>
    </row>
    <row r="1863">
      <c r="A1863" s="15" t="s">
        <v>3026</v>
      </c>
      <c r="B1863" s="15">
        <v>20.0</v>
      </c>
    </row>
    <row r="1864">
      <c r="A1864" s="15" t="s">
        <v>970</v>
      </c>
      <c r="B1864" s="15">
        <v>20.0</v>
      </c>
    </row>
    <row r="1865">
      <c r="A1865" s="15" t="s">
        <v>969</v>
      </c>
      <c r="B1865" s="15">
        <v>12.0</v>
      </c>
    </row>
    <row r="1866">
      <c r="A1866" s="15" t="s">
        <v>3027</v>
      </c>
      <c r="B1866" s="15">
        <v>12.0</v>
      </c>
    </row>
    <row r="1867">
      <c r="A1867" s="15" t="s">
        <v>259</v>
      </c>
      <c r="B1867" s="15">
        <v>4.0</v>
      </c>
    </row>
    <row r="1868">
      <c r="A1868" s="15" t="s">
        <v>260</v>
      </c>
      <c r="B1868" s="15">
        <v>6.0</v>
      </c>
    </row>
    <row r="1869">
      <c r="A1869" s="15" t="s">
        <v>1076</v>
      </c>
      <c r="B1869" s="15">
        <v>2.0</v>
      </c>
    </row>
    <row r="1870">
      <c r="A1870" s="15" t="s">
        <v>1402</v>
      </c>
      <c r="B1870" s="15">
        <v>2.0</v>
      </c>
    </row>
    <row r="1871">
      <c r="A1871" s="15" t="s">
        <v>3028</v>
      </c>
      <c r="B1871" s="15">
        <v>2.0</v>
      </c>
    </row>
    <row r="1872">
      <c r="A1872" s="15" t="s">
        <v>1540</v>
      </c>
      <c r="B1872" s="15">
        <v>8.0</v>
      </c>
    </row>
    <row r="1873">
      <c r="A1873" s="15" t="s">
        <v>3029</v>
      </c>
      <c r="B1873" s="15">
        <v>8.0</v>
      </c>
    </row>
    <row r="1874">
      <c r="A1874" s="15" t="s">
        <v>1631</v>
      </c>
      <c r="B1874" s="15">
        <v>4.0</v>
      </c>
    </row>
    <row r="1875">
      <c r="A1875" s="15" t="s">
        <v>3030</v>
      </c>
      <c r="B1875" s="15">
        <v>4.0</v>
      </c>
    </row>
    <row r="1876">
      <c r="A1876" s="15" t="s">
        <v>1646</v>
      </c>
      <c r="B1876" s="15">
        <v>4.0</v>
      </c>
    </row>
    <row r="1877">
      <c r="A1877" s="15" t="s">
        <v>3031</v>
      </c>
      <c r="B1877" s="15">
        <v>4.0</v>
      </c>
    </row>
    <row r="1878">
      <c r="A1878" s="15" t="s">
        <v>586</v>
      </c>
      <c r="B1878" s="15">
        <v>4.0</v>
      </c>
    </row>
    <row r="1879">
      <c r="A1879" s="15" t="s">
        <v>3032</v>
      </c>
      <c r="B1879" s="15">
        <v>4.0</v>
      </c>
    </row>
    <row r="1880">
      <c r="A1880" s="15" t="s">
        <v>707</v>
      </c>
      <c r="B1880" s="15">
        <v>4.0</v>
      </c>
    </row>
    <row r="1881">
      <c r="A1881" s="15" t="s">
        <v>3033</v>
      </c>
      <c r="B1881" s="15">
        <v>4.0</v>
      </c>
    </row>
    <row r="1882">
      <c r="A1882" s="15" t="s">
        <v>680</v>
      </c>
      <c r="B1882" s="15">
        <v>16.0</v>
      </c>
    </row>
    <row r="1883">
      <c r="A1883" s="15" t="s">
        <v>708</v>
      </c>
      <c r="B1883" s="15">
        <v>8.0</v>
      </c>
    </row>
    <row r="1884">
      <c r="A1884" s="15" t="s">
        <v>709</v>
      </c>
      <c r="B1884" s="15">
        <v>8.0</v>
      </c>
    </row>
    <row r="1885">
      <c r="A1885" s="15" t="s">
        <v>710</v>
      </c>
      <c r="B1885" s="15">
        <v>8.0</v>
      </c>
    </row>
    <row r="1886">
      <c r="A1886" s="15" t="s">
        <v>773</v>
      </c>
      <c r="B1886" s="15">
        <v>4.0</v>
      </c>
    </row>
    <row r="1887">
      <c r="A1887" s="15" t="s">
        <v>3034</v>
      </c>
      <c r="B1887" s="15">
        <v>4.0</v>
      </c>
    </row>
    <row r="1888">
      <c r="A1888" s="15" t="s">
        <v>3035</v>
      </c>
      <c r="B1888" s="15">
        <v>1.0</v>
      </c>
    </row>
    <row r="1889">
      <c r="A1889" s="15" t="s">
        <v>3036</v>
      </c>
      <c r="B1889" s="15">
        <v>1.0</v>
      </c>
    </row>
    <row r="1890">
      <c r="A1890" s="15" t="s">
        <v>3037</v>
      </c>
      <c r="B1890" s="15">
        <v>1.0</v>
      </c>
    </row>
    <row r="1891">
      <c r="A1891" s="15" t="s">
        <v>3038</v>
      </c>
      <c r="B1891" s="15">
        <v>1.0</v>
      </c>
    </row>
    <row r="1892">
      <c r="A1892" s="15" t="s">
        <v>3039</v>
      </c>
      <c r="B1892" s="15">
        <v>1.0</v>
      </c>
    </row>
    <row r="1893">
      <c r="A1893" s="15" t="s">
        <v>3040</v>
      </c>
      <c r="B1893" s="15">
        <v>1.0</v>
      </c>
    </row>
    <row r="1894">
      <c r="A1894" s="15" t="s">
        <v>3041</v>
      </c>
      <c r="B1894" s="15">
        <v>1.0</v>
      </c>
    </row>
    <row r="1895">
      <c r="A1895" s="15" t="s">
        <v>3042</v>
      </c>
      <c r="B1895" s="15">
        <v>8.0</v>
      </c>
    </row>
    <row r="1896">
      <c r="A1896" s="15" t="s">
        <v>3043</v>
      </c>
      <c r="B1896" s="15">
        <v>2.0</v>
      </c>
    </row>
    <row r="1897">
      <c r="A1897" s="15" t="s">
        <v>3044</v>
      </c>
      <c r="B1897" s="15">
        <v>4.0</v>
      </c>
    </row>
    <row r="1898">
      <c r="A1898" s="15" t="s">
        <v>3045</v>
      </c>
      <c r="B1898" s="15">
        <v>4.0</v>
      </c>
    </row>
    <row r="1899">
      <c r="A1899" s="15" t="s">
        <v>3046</v>
      </c>
      <c r="B1899" s="15">
        <v>4.0</v>
      </c>
    </row>
    <row r="1900">
      <c r="A1900" s="15" t="s">
        <v>505</v>
      </c>
      <c r="B1900" s="15">
        <v>4.0</v>
      </c>
    </row>
    <row r="1901">
      <c r="A1901" s="15" t="s">
        <v>3047</v>
      </c>
      <c r="B1901" s="15">
        <v>4.0</v>
      </c>
    </row>
    <row r="1902">
      <c r="A1902" s="15" t="s">
        <v>1508</v>
      </c>
      <c r="B1902" s="15">
        <v>4.0</v>
      </c>
    </row>
    <row r="1903">
      <c r="A1903" s="15" t="s">
        <v>3048</v>
      </c>
      <c r="B1903" s="15">
        <v>4.0</v>
      </c>
    </row>
    <row r="1904">
      <c r="A1904" s="15" t="s">
        <v>1735</v>
      </c>
      <c r="B1904" s="15">
        <v>4.0</v>
      </c>
    </row>
    <row r="1905">
      <c r="A1905" s="15" t="s">
        <v>3049</v>
      </c>
      <c r="B1905" s="15">
        <v>4.0</v>
      </c>
    </row>
    <row r="1906">
      <c r="A1906" s="15" t="s">
        <v>3050</v>
      </c>
      <c r="B1906" s="15">
        <v>8.0</v>
      </c>
    </row>
    <row r="1907">
      <c r="A1907" s="15" t="s">
        <v>1627</v>
      </c>
      <c r="B1907" s="15">
        <v>4.0</v>
      </c>
    </row>
    <row r="1908">
      <c r="A1908" s="15" t="s">
        <v>3051</v>
      </c>
      <c r="B1908" s="15">
        <v>4.0</v>
      </c>
    </row>
    <row r="1909">
      <c r="A1909" s="15" t="s">
        <v>798</v>
      </c>
      <c r="B1909" s="15">
        <v>2.0</v>
      </c>
    </row>
    <row r="1910">
      <c r="A1910" s="15" t="s">
        <v>3052</v>
      </c>
      <c r="B1910" s="15">
        <v>2.0</v>
      </c>
    </row>
    <row r="1911">
      <c r="A1911" s="15" t="s">
        <v>735</v>
      </c>
      <c r="B1911" s="15">
        <v>4.0</v>
      </c>
    </row>
    <row r="1912">
      <c r="A1912" s="15" t="s">
        <v>3053</v>
      </c>
      <c r="B1912" s="15">
        <v>4.0</v>
      </c>
    </row>
    <row r="1913">
      <c r="A1913" s="15" t="s">
        <v>3054</v>
      </c>
      <c r="B1913" s="15">
        <v>4.0</v>
      </c>
    </row>
    <row r="1914">
      <c r="A1914" s="15" t="s">
        <v>1334</v>
      </c>
      <c r="B1914" s="15">
        <v>8.0</v>
      </c>
    </row>
    <row r="1915">
      <c r="A1915" s="15" t="s">
        <v>3055</v>
      </c>
      <c r="B1915" s="15">
        <v>8.0</v>
      </c>
    </row>
    <row r="1916">
      <c r="A1916" s="15" t="s">
        <v>386</v>
      </c>
      <c r="B1916" s="15">
        <v>4.0</v>
      </c>
    </row>
    <row r="1917">
      <c r="A1917" s="15" t="s">
        <v>3056</v>
      </c>
      <c r="B1917" s="15">
        <v>4.0</v>
      </c>
    </row>
    <row r="1918">
      <c r="A1918" s="15" t="s">
        <v>232</v>
      </c>
      <c r="B1918" s="15">
        <v>2.0</v>
      </c>
    </row>
    <row r="1919">
      <c r="A1919" s="15" t="s">
        <v>3057</v>
      </c>
      <c r="B1919" s="15">
        <v>2.0</v>
      </c>
    </row>
    <row r="1920">
      <c r="A1920" s="15" t="s">
        <v>1585</v>
      </c>
      <c r="B1920" s="15">
        <v>4.0</v>
      </c>
    </row>
    <row r="1921">
      <c r="A1921" s="15" t="s">
        <v>3058</v>
      </c>
      <c r="B1921" s="15">
        <v>4.0</v>
      </c>
    </row>
    <row r="1922">
      <c r="A1922" s="15" t="s">
        <v>1551</v>
      </c>
      <c r="B1922" s="15">
        <v>2.0</v>
      </c>
    </row>
    <row r="1923">
      <c r="A1923" s="15" t="s">
        <v>537</v>
      </c>
      <c r="B1923" s="15">
        <v>2.0</v>
      </c>
    </row>
    <row r="1924">
      <c r="A1924" s="15" t="s">
        <v>3059</v>
      </c>
      <c r="B1924" s="15">
        <v>2.0</v>
      </c>
    </row>
    <row r="1925">
      <c r="A1925" s="15" t="s">
        <v>1603</v>
      </c>
      <c r="B1925" s="15">
        <v>4.0</v>
      </c>
    </row>
    <row r="1926">
      <c r="A1926" s="15" t="s">
        <v>3060</v>
      </c>
      <c r="B1926" s="15">
        <v>4.0</v>
      </c>
    </row>
    <row r="1927">
      <c r="A1927" s="15" t="s">
        <v>3061</v>
      </c>
      <c r="B1927" s="15">
        <v>2.0</v>
      </c>
    </row>
    <row r="1928">
      <c r="A1928" s="15" t="s">
        <v>3062</v>
      </c>
      <c r="B1928" s="15">
        <v>4.0</v>
      </c>
    </row>
    <row r="1929">
      <c r="A1929" s="15" t="s">
        <v>3063</v>
      </c>
      <c r="B1929" s="15">
        <v>4.0</v>
      </c>
    </row>
    <row r="1930">
      <c r="A1930" s="15" t="s">
        <v>1751</v>
      </c>
      <c r="B1930" s="15">
        <v>4.0</v>
      </c>
    </row>
    <row r="1931">
      <c r="A1931" s="15" t="s">
        <v>385</v>
      </c>
      <c r="B1931" s="15">
        <v>4.0</v>
      </c>
    </row>
    <row r="1932">
      <c r="A1932" s="15" t="s">
        <v>3064</v>
      </c>
      <c r="B1932" s="15">
        <v>4.0</v>
      </c>
    </row>
    <row r="1933">
      <c r="A1933" s="15" t="s">
        <v>1467</v>
      </c>
      <c r="B1933" s="15">
        <v>2.0</v>
      </c>
    </row>
    <row r="1934">
      <c r="A1934" s="15" t="s">
        <v>3065</v>
      </c>
      <c r="B1934" s="15">
        <v>2.0</v>
      </c>
    </row>
    <row r="1935">
      <c r="A1935" s="15" t="s">
        <v>3066</v>
      </c>
      <c r="B1935" s="15">
        <v>4.0</v>
      </c>
    </row>
    <row r="1936">
      <c r="A1936" s="15" t="s">
        <v>3067</v>
      </c>
      <c r="B1936" s="15">
        <v>4.0</v>
      </c>
    </row>
    <row r="1937">
      <c r="A1937" s="15" t="s">
        <v>3068</v>
      </c>
      <c r="B1937" s="15">
        <v>4.0</v>
      </c>
    </row>
    <row r="1938">
      <c r="A1938" s="15" t="s">
        <v>960</v>
      </c>
      <c r="B1938" s="15">
        <v>16.0</v>
      </c>
    </row>
    <row r="1939">
      <c r="A1939" s="15" t="s">
        <v>961</v>
      </c>
      <c r="B1939" s="15">
        <v>32.0</v>
      </c>
    </row>
    <row r="1940">
      <c r="A1940" s="15" t="s">
        <v>937</v>
      </c>
      <c r="B1940" s="15">
        <v>2.0</v>
      </c>
    </row>
    <row r="1941">
      <c r="A1941" s="15" t="s">
        <v>3069</v>
      </c>
      <c r="B1941" s="15">
        <v>2.0</v>
      </c>
    </row>
    <row r="1942">
      <c r="A1942" s="15" t="s">
        <v>3070</v>
      </c>
      <c r="B1942" s="15">
        <v>4.0</v>
      </c>
    </row>
    <row r="1943">
      <c r="A1943" s="15" t="s">
        <v>3071</v>
      </c>
      <c r="B1943" s="15">
        <v>4.0</v>
      </c>
    </row>
    <row r="1944">
      <c r="A1944" s="15" t="s">
        <v>962</v>
      </c>
      <c r="B1944" s="15">
        <v>4.0</v>
      </c>
    </row>
    <row r="1945">
      <c r="A1945" s="15" t="s">
        <v>3072</v>
      </c>
      <c r="B1945" s="15">
        <v>4.0</v>
      </c>
    </row>
    <row r="1946">
      <c r="A1946" s="15" t="s">
        <v>3073</v>
      </c>
      <c r="B1946" s="15">
        <v>4.0</v>
      </c>
    </row>
    <row r="1947">
      <c r="A1947" s="15" t="s">
        <v>1732</v>
      </c>
      <c r="B1947" s="15">
        <v>4.0</v>
      </c>
    </row>
    <row r="1948">
      <c r="A1948" s="15" t="s">
        <v>1733</v>
      </c>
      <c r="B1948" s="15">
        <v>4.0</v>
      </c>
    </row>
    <row r="1949">
      <c r="A1949" s="15" t="s">
        <v>3074</v>
      </c>
      <c r="B1949" s="15">
        <v>4.0</v>
      </c>
    </row>
    <row r="1950">
      <c r="A1950" s="15" t="s">
        <v>3075</v>
      </c>
      <c r="B1950" s="15">
        <v>4.0</v>
      </c>
    </row>
    <row r="1951">
      <c r="A1951" s="15" t="s">
        <v>1734</v>
      </c>
      <c r="B1951" s="15">
        <v>4.0</v>
      </c>
    </row>
    <row r="1952">
      <c r="A1952" s="15" t="s">
        <v>1446</v>
      </c>
      <c r="B1952" s="15">
        <v>4.0</v>
      </c>
    </row>
    <row r="1953">
      <c r="A1953" s="15" t="s">
        <v>3076</v>
      </c>
      <c r="B1953" s="15">
        <v>4.0</v>
      </c>
    </row>
    <row r="1954">
      <c r="A1954" s="15" t="s">
        <v>3077</v>
      </c>
      <c r="B1954" s="15">
        <v>1.0</v>
      </c>
    </row>
    <row r="1955">
      <c r="A1955" s="15" t="s">
        <v>1538</v>
      </c>
      <c r="B1955" s="15">
        <v>8.0</v>
      </c>
    </row>
    <row r="1956">
      <c r="A1956" s="15" t="s">
        <v>1643</v>
      </c>
      <c r="B1956" s="15">
        <v>4.0</v>
      </c>
    </row>
    <row r="1957">
      <c r="A1957" s="15" t="s">
        <v>3078</v>
      </c>
      <c r="B1957" s="15">
        <v>4.0</v>
      </c>
    </row>
    <row r="1958">
      <c r="A1958" s="15" t="s">
        <v>574</v>
      </c>
      <c r="B1958" s="15">
        <v>4.0</v>
      </c>
    </row>
    <row r="1959">
      <c r="A1959" s="15" t="s">
        <v>3079</v>
      </c>
      <c r="B1959" s="15">
        <v>4.0</v>
      </c>
    </row>
    <row r="1960">
      <c r="A1960" s="15" t="s">
        <v>590</v>
      </c>
      <c r="B1960" s="15">
        <v>4.0</v>
      </c>
    </row>
    <row r="1961">
      <c r="A1961" s="15" t="s">
        <v>3080</v>
      </c>
      <c r="B1961" s="15">
        <v>4.0</v>
      </c>
    </row>
    <row r="1962">
      <c r="A1962" s="15" t="s">
        <v>593</v>
      </c>
      <c r="B1962" s="15">
        <v>8.0</v>
      </c>
    </row>
    <row r="1963">
      <c r="A1963" s="15" t="s">
        <v>594</v>
      </c>
      <c r="B1963" s="15">
        <v>8.0</v>
      </c>
    </row>
    <row r="1964">
      <c r="A1964" s="15" t="s">
        <v>595</v>
      </c>
      <c r="B1964" s="15">
        <v>8.0</v>
      </c>
    </row>
    <row r="1965">
      <c r="A1965" s="15" t="s">
        <v>770</v>
      </c>
      <c r="B1965" s="15">
        <v>4.0</v>
      </c>
    </row>
    <row r="1966">
      <c r="A1966" s="15" t="s">
        <v>1501</v>
      </c>
      <c r="B1966" s="15">
        <v>4.0</v>
      </c>
    </row>
    <row r="1967">
      <c r="A1967" s="15" t="s">
        <v>3081</v>
      </c>
      <c r="B1967" s="15">
        <v>4.0</v>
      </c>
    </row>
    <row r="1968">
      <c r="A1968" s="15" t="s">
        <v>3082</v>
      </c>
      <c r="B1968" s="15">
        <v>2.0</v>
      </c>
    </row>
    <row r="1969">
      <c r="A1969" s="15" t="s">
        <v>711</v>
      </c>
      <c r="B1969" s="15">
        <v>8.0</v>
      </c>
    </row>
    <row r="1970">
      <c r="A1970" s="15" t="s">
        <v>943</v>
      </c>
      <c r="B1970" s="15">
        <v>2.0</v>
      </c>
    </row>
    <row r="1971">
      <c r="A1971" s="15" t="s">
        <v>3083</v>
      </c>
      <c r="B1971" s="15">
        <v>2.0</v>
      </c>
    </row>
    <row r="1972">
      <c r="A1972" s="15" t="s">
        <v>2879</v>
      </c>
      <c r="B1972" s="15">
        <v>2.0</v>
      </c>
    </row>
    <row r="1973">
      <c r="A1973" s="15" t="s">
        <v>3084</v>
      </c>
      <c r="B1973" s="15">
        <v>1.0</v>
      </c>
    </row>
    <row r="1974">
      <c r="A1974" s="15" t="s">
        <v>3085</v>
      </c>
      <c r="B1974" s="15">
        <v>1.0</v>
      </c>
    </row>
    <row r="1975">
      <c r="A1975" s="15" t="s">
        <v>3086</v>
      </c>
      <c r="B1975" s="15">
        <v>1.0</v>
      </c>
    </row>
    <row r="1976">
      <c r="A1976" s="15" t="s">
        <v>3087</v>
      </c>
      <c r="B1976" s="15">
        <v>1.0</v>
      </c>
    </row>
    <row r="1977">
      <c r="A1977" s="15" t="s">
        <v>3088</v>
      </c>
      <c r="B1977" s="15">
        <v>1.0</v>
      </c>
    </row>
    <row r="1978">
      <c r="A1978" s="15" t="s">
        <v>382</v>
      </c>
      <c r="B1978" s="15">
        <v>4.0</v>
      </c>
    </row>
    <row r="1979">
      <c r="A1979" s="15" t="s">
        <v>3089</v>
      </c>
      <c r="B1979" s="15">
        <v>3.0</v>
      </c>
    </row>
    <row r="1980">
      <c r="A1980" s="15" t="s">
        <v>1087</v>
      </c>
      <c r="B1980" s="15">
        <v>2.0</v>
      </c>
    </row>
    <row r="1981">
      <c r="A1981" s="15" t="s">
        <v>3090</v>
      </c>
      <c r="B1981" s="15">
        <v>2.0</v>
      </c>
    </row>
    <row r="1982">
      <c r="A1982" s="15" t="s">
        <v>1088</v>
      </c>
      <c r="B1982" s="15">
        <v>2.0</v>
      </c>
    </row>
    <row r="1983">
      <c r="A1983" s="15" t="s">
        <v>3091</v>
      </c>
      <c r="B1983" s="15">
        <v>2.0</v>
      </c>
    </row>
    <row r="1984">
      <c r="A1984" s="15" t="s">
        <v>1089</v>
      </c>
      <c r="B1984" s="15">
        <v>2.0</v>
      </c>
    </row>
    <row r="1985">
      <c r="A1985" s="15" t="s">
        <v>3092</v>
      </c>
      <c r="B1985" s="15">
        <v>2.0</v>
      </c>
    </row>
    <row r="1986">
      <c r="A1986" s="15" t="s">
        <v>1090</v>
      </c>
      <c r="B1986" s="15">
        <v>2.0</v>
      </c>
    </row>
    <row r="1987">
      <c r="A1987" s="15" t="s">
        <v>3093</v>
      </c>
      <c r="B1987" s="15">
        <v>2.0</v>
      </c>
    </row>
    <row r="1988">
      <c r="A1988" s="15" t="s">
        <v>3094</v>
      </c>
      <c r="B1988" s="15">
        <v>1.0</v>
      </c>
    </row>
    <row r="1989">
      <c r="A1989" s="15" t="s">
        <v>3095</v>
      </c>
      <c r="B1989" s="15">
        <v>1.0</v>
      </c>
    </row>
    <row r="1990">
      <c r="A1990" s="15" t="s">
        <v>3096</v>
      </c>
      <c r="B1990" s="15">
        <v>1.0</v>
      </c>
    </row>
    <row r="1991">
      <c r="A1991" s="15" t="s">
        <v>3097</v>
      </c>
      <c r="B1991" s="15">
        <v>2.0</v>
      </c>
    </row>
    <row r="1992">
      <c r="A1992" s="15" t="s">
        <v>3098</v>
      </c>
      <c r="B1992" s="15">
        <v>2.0</v>
      </c>
    </row>
    <row r="1993">
      <c r="A1993" s="15" t="s">
        <v>3099</v>
      </c>
      <c r="B1993" s="15">
        <v>4.0</v>
      </c>
    </row>
    <row r="1994">
      <c r="A1994" s="15" t="s">
        <v>797</v>
      </c>
      <c r="B1994" s="15">
        <v>2.0</v>
      </c>
    </row>
    <row r="1995">
      <c r="A1995" s="15" t="s">
        <v>3100</v>
      </c>
      <c r="B1995" s="15">
        <v>2.0</v>
      </c>
    </row>
    <row r="1996">
      <c r="A1996" s="15" t="s">
        <v>734</v>
      </c>
      <c r="B1996" s="15">
        <v>2.0</v>
      </c>
    </row>
    <row r="1997">
      <c r="A1997" s="15" t="s">
        <v>3101</v>
      </c>
      <c r="B1997" s="15">
        <v>2.0</v>
      </c>
    </row>
    <row r="1998">
      <c r="A1998" s="15" t="s">
        <v>3102</v>
      </c>
      <c r="B1998" s="15">
        <v>4.0</v>
      </c>
    </row>
    <row r="1999">
      <c r="A1999" s="15" t="s">
        <v>3103</v>
      </c>
      <c r="B1999" s="15">
        <v>4.0</v>
      </c>
    </row>
    <row r="2000">
      <c r="A2000" s="15" t="s">
        <v>3104</v>
      </c>
      <c r="B2000" s="15">
        <v>8.0</v>
      </c>
    </row>
    <row r="2001">
      <c r="A2001" s="15" t="s">
        <v>3105</v>
      </c>
      <c r="B2001" s="15">
        <v>8.0</v>
      </c>
    </row>
    <row r="2002">
      <c r="A2002" s="15" t="s">
        <v>384</v>
      </c>
      <c r="B2002" s="15">
        <v>4.0</v>
      </c>
    </row>
    <row r="2003">
      <c r="A2003" s="15" t="s">
        <v>3106</v>
      </c>
      <c r="B2003" s="15">
        <v>4.0</v>
      </c>
    </row>
    <row r="2004">
      <c r="A2004" s="15" t="s">
        <v>3107</v>
      </c>
      <c r="B2004" s="15">
        <v>2.0</v>
      </c>
    </row>
    <row r="2005">
      <c r="A2005" s="15" t="s">
        <v>3108</v>
      </c>
      <c r="B2005" s="15">
        <v>2.0</v>
      </c>
    </row>
    <row r="2006">
      <c r="A2006" s="15" t="s">
        <v>1550</v>
      </c>
      <c r="B2006" s="15">
        <v>2.0</v>
      </c>
    </row>
    <row r="2007">
      <c r="A2007" s="15" t="s">
        <v>3109</v>
      </c>
      <c r="B2007" s="15">
        <v>2.0</v>
      </c>
    </row>
    <row r="2008">
      <c r="A2008" s="15" t="s">
        <v>536</v>
      </c>
      <c r="B2008" s="15">
        <v>2.0</v>
      </c>
    </row>
    <row r="2009">
      <c r="A2009" s="15" t="s">
        <v>3110</v>
      </c>
      <c r="B2009" s="15">
        <v>2.0</v>
      </c>
    </row>
    <row r="2010">
      <c r="A2010" s="15" t="s">
        <v>1602</v>
      </c>
      <c r="B2010" s="15">
        <v>4.0</v>
      </c>
    </row>
    <row r="2011">
      <c r="A2011" s="15" t="s">
        <v>3111</v>
      </c>
      <c r="B2011" s="15">
        <v>4.0</v>
      </c>
    </row>
    <row r="2012">
      <c r="A2012" s="15" t="s">
        <v>1729</v>
      </c>
      <c r="B2012" s="15">
        <v>1.0</v>
      </c>
    </row>
    <row r="2013">
      <c r="A2013" s="15" t="s">
        <v>3112</v>
      </c>
      <c r="B2013" s="15">
        <v>4.0</v>
      </c>
    </row>
    <row r="2014">
      <c r="A2014" s="15" t="s">
        <v>3113</v>
      </c>
      <c r="B2014" s="15">
        <v>4.0</v>
      </c>
    </row>
    <row r="2015">
      <c r="A2015" s="15" t="s">
        <v>383</v>
      </c>
      <c r="B2015" s="15">
        <v>4.0</v>
      </c>
    </row>
    <row r="2016">
      <c r="A2016" s="15" t="s">
        <v>3114</v>
      </c>
      <c r="B2016" s="15">
        <v>4.0</v>
      </c>
    </row>
    <row r="2017">
      <c r="A2017" s="15" t="s">
        <v>381</v>
      </c>
      <c r="B2017" s="15">
        <v>2.0</v>
      </c>
    </row>
    <row r="2018">
      <c r="A2018" s="15" t="s">
        <v>3115</v>
      </c>
      <c r="B2018" s="15">
        <v>2.0</v>
      </c>
    </row>
    <row r="2019">
      <c r="A2019" s="15" t="s">
        <v>504</v>
      </c>
      <c r="B2019" s="15">
        <v>4.0</v>
      </c>
    </row>
    <row r="2020">
      <c r="A2020" s="15" t="s">
        <v>3116</v>
      </c>
      <c r="B2020" s="15">
        <v>4.0</v>
      </c>
    </row>
    <row r="2021">
      <c r="A2021" s="15" t="s">
        <v>1730</v>
      </c>
      <c r="B2021" s="15">
        <v>4.0</v>
      </c>
    </row>
    <row r="2022">
      <c r="A2022" s="15" t="s">
        <v>3117</v>
      </c>
      <c r="B2022" s="15">
        <v>4.0</v>
      </c>
    </row>
    <row r="2023">
      <c r="A2023" s="15" t="s">
        <v>3118</v>
      </c>
      <c r="B2023" s="15">
        <v>4.0</v>
      </c>
    </row>
    <row r="2024">
      <c r="A2024" s="15" t="s">
        <v>3119</v>
      </c>
      <c r="B2024" s="15">
        <v>4.0</v>
      </c>
    </row>
    <row r="2025">
      <c r="A2025" s="15" t="s">
        <v>3120</v>
      </c>
      <c r="B2025" s="15">
        <v>4.0</v>
      </c>
    </row>
    <row r="2026">
      <c r="A2026" s="15" t="s">
        <v>3121</v>
      </c>
      <c r="B2026" s="15">
        <v>4.0</v>
      </c>
    </row>
    <row r="2027">
      <c r="A2027" s="15" t="s">
        <v>3122</v>
      </c>
      <c r="B2027" s="15">
        <v>4.0</v>
      </c>
    </row>
    <row r="2028">
      <c r="A2028" s="15" t="s">
        <v>956</v>
      </c>
      <c r="B2028" s="15">
        <v>12.0</v>
      </c>
    </row>
    <row r="2029">
      <c r="A2029" s="15" t="s">
        <v>3123</v>
      </c>
      <c r="B2029" s="15">
        <v>12.0</v>
      </c>
    </row>
    <row r="2030">
      <c r="A2030" s="15" t="s">
        <v>957</v>
      </c>
      <c r="B2030" s="15">
        <v>20.0</v>
      </c>
    </row>
    <row r="2031">
      <c r="A2031" s="15" t="s">
        <v>959</v>
      </c>
      <c r="B2031" s="15">
        <v>44.0</v>
      </c>
    </row>
    <row r="2032">
      <c r="A2032" s="15" t="s">
        <v>3124</v>
      </c>
      <c r="B2032" s="15">
        <v>8.0</v>
      </c>
    </row>
    <row r="2033">
      <c r="A2033" s="15" t="s">
        <v>958</v>
      </c>
      <c r="B2033" s="15">
        <v>12.0</v>
      </c>
    </row>
    <row r="2034">
      <c r="A2034" s="15" t="s">
        <v>3125</v>
      </c>
      <c r="B2034" s="15">
        <v>12.0</v>
      </c>
    </row>
    <row r="2035">
      <c r="A2035" s="15" t="s">
        <v>3126</v>
      </c>
      <c r="B2035" s="15">
        <v>2.0</v>
      </c>
    </row>
    <row r="2036">
      <c r="A2036" s="15" t="s">
        <v>1091</v>
      </c>
      <c r="B2036" s="15">
        <v>8.0</v>
      </c>
    </row>
    <row r="2037">
      <c r="A2037" s="15" t="s">
        <v>3127</v>
      </c>
      <c r="B2037" s="15">
        <v>8.0</v>
      </c>
    </row>
    <row r="2038">
      <c r="A2038" s="15" t="s">
        <v>1092</v>
      </c>
      <c r="B2038" s="15">
        <v>8.0</v>
      </c>
    </row>
    <row r="2039">
      <c r="A2039" s="15" t="s">
        <v>3128</v>
      </c>
      <c r="B2039" s="15">
        <v>8.0</v>
      </c>
    </row>
    <row r="2040">
      <c r="A2040" s="15" t="s">
        <v>1399</v>
      </c>
      <c r="B2040" s="15">
        <v>2.0</v>
      </c>
    </row>
    <row r="2041">
      <c r="A2041" s="15" t="s">
        <v>712</v>
      </c>
      <c r="B2041" s="15">
        <v>16.0</v>
      </c>
    </row>
    <row r="2042">
      <c r="A2042" s="15" t="s">
        <v>1445</v>
      </c>
      <c r="B2042" s="15">
        <v>2.0</v>
      </c>
    </row>
    <row r="2043">
      <c r="A2043" s="15" t="s">
        <v>3129</v>
      </c>
      <c r="B2043" s="15">
        <v>2.0</v>
      </c>
    </row>
    <row r="2044">
      <c r="A2044" s="15" t="s">
        <v>1537</v>
      </c>
      <c r="B2044" s="15">
        <v>4.0</v>
      </c>
    </row>
    <row r="2045">
      <c r="A2045" s="15" t="s">
        <v>3130</v>
      </c>
      <c r="B2045" s="15">
        <v>4.0</v>
      </c>
    </row>
    <row r="2046">
      <c r="A2046" s="15" t="s">
        <v>3131</v>
      </c>
      <c r="B2046" s="15">
        <v>1.0</v>
      </c>
    </row>
    <row r="2047">
      <c r="A2047" s="15" t="s">
        <v>3132</v>
      </c>
      <c r="B2047" s="15">
        <v>2.0</v>
      </c>
    </row>
    <row r="2048">
      <c r="A2048" s="15" t="s">
        <v>3133</v>
      </c>
      <c r="B2048" s="15">
        <v>2.0</v>
      </c>
    </row>
    <row r="2049">
      <c r="A2049" s="15" t="s">
        <v>1731</v>
      </c>
      <c r="B2049" s="15">
        <v>2.0</v>
      </c>
    </row>
    <row r="2050">
      <c r="A2050" s="15" t="s">
        <v>3134</v>
      </c>
      <c r="B2050" s="15">
        <v>2.0</v>
      </c>
    </row>
    <row r="2051">
      <c r="A2051" s="15" t="s">
        <v>1626</v>
      </c>
      <c r="B2051" s="15">
        <v>2.0</v>
      </c>
    </row>
    <row r="2052">
      <c r="A2052" s="15" t="s">
        <v>3135</v>
      </c>
      <c r="B2052" s="15">
        <v>2.0</v>
      </c>
    </row>
    <row r="2053">
      <c r="A2053" s="15" t="s">
        <v>1642</v>
      </c>
      <c r="B2053" s="15">
        <v>4.0</v>
      </c>
    </row>
    <row r="2054">
      <c r="A2054" s="15" t="s">
        <v>3136</v>
      </c>
      <c r="B2054" s="15">
        <v>4.0</v>
      </c>
    </row>
    <row r="2055">
      <c r="A2055" s="15" t="s">
        <v>575</v>
      </c>
      <c r="B2055" s="15">
        <v>4.0</v>
      </c>
    </row>
    <row r="2056">
      <c r="A2056" s="15" t="s">
        <v>3137</v>
      </c>
      <c r="B2056" s="15">
        <v>4.0</v>
      </c>
    </row>
    <row r="2057">
      <c r="A2057" s="15" t="s">
        <v>676</v>
      </c>
      <c r="B2057" s="15">
        <v>4.0</v>
      </c>
    </row>
    <row r="2058">
      <c r="A2058" s="15" t="s">
        <v>677</v>
      </c>
      <c r="B2058" s="15">
        <v>8.0</v>
      </c>
    </row>
    <row r="2059">
      <c r="A2059" s="15" t="s">
        <v>678</v>
      </c>
      <c r="B2059" s="15">
        <v>8.0</v>
      </c>
    </row>
    <row r="2060">
      <c r="A2060" s="15" t="s">
        <v>679</v>
      </c>
      <c r="B2060" s="15">
        <v>8.0</v>
      </c>
    </row>
    <row r="2061">
      <c r="A2061" s="15" t="s">
        <v>761</v>
      </c>
      <c r="B2061" s="15">
        <v>4.0</v>
      </c>
    </row>
    <row r="2062">
      <c r="A2062" s="15" t="s">
        <v>3138</v>
      </c>
      <c r="B2062" s="15">
        <v>2.0</v>
      </c>
    </row>
    <row r="2063">
      <c r="A2063" s="15" t="s">
        <v>3139</v>
      </c>
      <c r="B2063" s="15">
        <v>2.0</v>
      </c>
    </row>
    <row r="2064">
      <c r="A2064" s="15" t="s">
        <v>3140</v>
      </c>
      <c r="B2064" s="15">
        <v>1.0</v>
      </c>
    </row>
    <row r="2065">
      <c r="A2065" s="15" t="s">
        <v>3141</v>
      </c>
      <c r="B2065" s="15">
        <v>1.0</v>
      </c>
    </row>
    <row r="2066">
      <c r="A2066" s="15" t="s">
        <v>3142</v>
      </c>
      <c r="B2066" s="15">
        <v>1.0</v>
      </c>
    </row>
    <row r="2067">
      <c r="A2067" s="15" t="s">
        <v>3143</v>
      </c>
      <c r="B2067" s="15">
        <v>1.0</v>
      </c>
    </row>
    <row r="2068">
      <c r="A2068" s="15" t="s">
        <v>793</v>
      </c>
      <c r="B2068" s="15">
        <v>2.0</v>
      </c>
    </row>
    <row r="2069">
      <c r="A2069" s="15" t="s">
        <v>794</v>
      </c>
      <c r="B2069" s="15">
        <v>2.0</v>
      </c>
    </row>
    <row r="2070">
      <c r="A2070" s="15" t="s">
        <v>3144</v>
      </c>
      <c r="B2070" s="15">
        <v>8.0</v>
      </c>
    </row>
    <row r="2071">
      <c r="A2071" s="15" t="s">
        <v>1330</v>
      </c>
      <c r="B2071" s="15">
        <v>8.0</v>
      </c>
    </row>
    <row r="2072">
      <c r="A2072" s="15" t="s">
        <v>3145</v>
      </c>
      <c r="B2072" s="15">
        <v>4.0</v>
      </c>
    </row>
    <row r="2073">
      <c r="A2073" s="15" t="s">
        <v>3146</v>
      </c>
      <c r="B2073" s="15">
        <v>2.0</v>
      </c>
    </row>
    <row r="2074">
      <c r="A2074" s="15" t="s">
        <v>316</v>
      </c>
      <c r="B2074" s="15">
        <v>2.0</v>
      </c>
    </row>
    <row r="2075">
      <c r="A2075" s="15" t="s">
        <v>1676</v>
      </c>
      <c r="B2075" s="15">
        <v>4.0</v>
      </c>
    </row>
    <row r="2076">
      <c r="A2076" s="15" t="s">
        <v>1677</v>
      </c>
      <c r="B2076" s="15">
        <v>4.0</v>
      </c>
    </row>
    <row r="2077">
      <c r="A2077" s="15" t="s">
        <v>1542</v>
      </c>
      <c r="B2077" s="15">
        <v>2.0</v>
      </c>
    </row>
    <row r="2078">
      <c r="A2078" s="15" t="s">
        <v>523</v>
      </c>
      <c r="B2078" s="15">
        <v>2.0</v>
      </c>
    </row>
    <row r="2079">
      <c r="A2079" s="15" t="s">
        <v>1597</v>
      </c>
      <c r="B2079" s="15">
        <v>4.0</v>
      </c>
    </row>
    <row r="2080">
      <c r="A2080" s="15" t="s">
        <v>3147</v>
      </c>
      <c r="B2080" s="15">
        <v>1.0</v>
      </c>
    </row>
    <row r="2081">
      <c r="A2081" s="15" t="s">
        <v>355</v>
      </c>
      <c r="B2081" s="15">
        <v>4.0</v>
      </c>
    </row>
    <row r="2082">
      <c r="A2082" s="15" t="s">
        <v>500</v>
      </c>
      <c r="B2082" s="15">
        <v>4.0</v>
      </c>
    </row>
    <row r="2083">
      <c r="A2083" s="15" t="s">
        <v>944</v>
      </c>
      <c r="B2083" s="15">
        <v>16.0</v>
      </c>
    </row>
    <row r="2084">
      <c r="A2084" s="15" t="s">
        <v>945</v>
      </c>
      <c r="B2084" s="15">
        <v>32.0</v>
      </c>
    </row>
    <row r="2085">
      <c r="A2085" s="15" t="s">
        <v>3148</v>
      </c>
      <c r="B2085" s="15">
        <v>20.0</v>
      </c>
    </row>
    <row r="2086">
      <c r="A2086" s="15" t="s">
        <v>946</v>
      </c>
      <c r="B2086" s="15">
        <v>16.0</v>
      </c>
    </row>
    <row r="2087">
      <c r="A2087" s="15" t="s">
        <v>3149</v>
      </c>
      <c r="B2087" s="15">
        <v>2.0</v>
      </c>
    </row>
    <row r="2088">
      <c r="A2088" s="15" t="s">
        <v>245</v>
      </c>
      <c r="B2088" s="15">
        <v>4.0</v>
      </c>
    </row>
    <row r="2089">
      <c r="A2089" s="15" t="s">
        <v>246</v>
      </c>
      <c r="B2089" s="15">
        <v>2.0</v>
      </c>
    </row>
    <row r="2090">
      <c r="A2090" s="15" t="s">
        <v>3150</v>
      </c>
      <c r="B2090" s="15">
        <v>8.0</v>
      </c>
    </row>
    <row r="2091">
      <c r="A2091" s="15" t="s">
        <v>3151</v>
      </c>
      <c r="B2091" s="15">
        <v>2.0</v>
      </c>
    </row>
    <row r="2092">
      <c r="A2092" s="15" t="s">
        <v>3152</v>
      </c>
      <c r="B2092" s="15">
        <v>2.0</v>
      </c>
    </row>
    <row r="2093">
      <c r="A2093" s="15" t="s">
        <v>1086</v>
      </c>
      <c r="B2093" s="15">
        <v>2.0</v>
      </c>
    </row>
    <row r="2094">
      <c r="A2094" s="15" t="s">
        <v>1081</v>
      </c>
      <c r="B2094" s="15">
        <v>2.0</v>
      </c>
    </row>
    <row r="2095">
      <c r="A2095" s="15" t="s">
        <v>1082</v>
      </c>
      <c r="B2095" s="15">
        <v>2.0</v>
      </c>
    </row>
    <row r="2096">
      <c r="A2096" s="15" t="s">
        <v>3153</v>
      </c>
      <c r="B2096" s="15">
        <v>2.0</v>
      </c>
    </row>
    <row r="2097">
      <c r="A2097" s="15" t="s">
        <v>215</v>
      </c>
      <c r="B2097" s="15">
        <v>2.0</v>
      </c>
    </row>
    <row r="2098">
      <c r="A2098" s="15" t="s">
        <v>3154</v>
      </c>
      <c r="B2098" s="15">
        <v>2.0</v>
      </c>
    </row>
    <row r="2099">
      <c r="A2099" s="15" t="s">
        <v>3155</v>
      </c>
      <c r="B2099" s="15">
        <v>4.0</v>
      </c>
    </row>
    <row r="2100">
      <c r="A2100" s="15" t="s">
        <v>1385</v>
      </c>
      <c r="B2100" s="15">
        <v>1.0</v>
      </c>
    </row>
    <row r="2101">
      <c r="A2101" s="15" t="s">
        <v>1535</v>
      </c>
      <c r="B2101" s="15">
        <v>2.0</v>
      </c>
    </row>
    <row r="2102">
      <c r="A2102" s="15" t="s">
        <v>3156</v>
      </c>
      <c r="B2102" s="15">
        <v>4.0</v>
      </c>
    </row>
    <row r="2103">
      <c r="A2103" s="15" t="s">
        <v>3157</v>
      </c>
      <c r="B2103" s="15">
        <v>4.0</v>
      </c>
    </row>
    <row r="2104">
      <c r="A2104" s="15" t="s">
        <v>3158</v>
      </c>
      <c r="B2104" s="15">
        <v>8.0</v>
      </c>
    </row>
    <row r="2105">
      <c r="A2105" s="15" t="s">
        <v>1649</v>
      </c>
      <c r="B2105" s="15">
        <v>8.0</v>
      </c>
    </row>
    <row r="2106">
      <c r="A2106" s="15" t="s">
        <v>583</v>
      </c>
      <c r="B2106" s="15">
        <v>4.0</v>
      </c>
    </row>
    <row r="2107">
      <c r="A2107" s="15" t="s">
        <v>668</v>
      </c>
      <c r="B2107" s="15">
        <v>8.0</v>
      </c>
    </row>
    <row r="2108">
      <c r="A2108" s="15" t="s">
        <v>669</v>
      </c>
      <c r="B2108" s="15">
        <v>4.0</v>
      </c>
    </row>
    <row r="2109">
      <c r="A2109" s="15" t="s">
        <v>670</v>
      </c>
      <c r="B2109" s="15">
        <v>4.0</v>
      </c>
    </row>
    <row r="2110">
      <c r="A2110" s="15" t="s">
        <v>671</v>
      </c>
      <c r="B2110" s="15">
        <v>4.0</v>
      </c>
    </row>
    <row r="2111">
      <c r="A2111" s="15" t="s">
        <v>768</v>
      </c>
      <c r="B2111" s="15">
        <v>4.0</v>
      </c>
    </row>
    <row r="2112">
      <c r="A2112" s="15" t="s">
        <v>3159</v>
      </c>
      <c r="B2112" s="15">
        <v>4.0</v>
      </c>
    </row>
    <row r="2113">
      <c r="A2113" s="15" t="s">
        <v>1472</v>
      </c>
      <c r="B2113" s="15">
        <v>4.0</v>
      </c>
    </row>
    <row r="2114">
      <c r="A2114" s="15" t="s">
        <v>3160</v>
      </c>
      <c r="B2114" s="15">
        <v>2.0</v>
      </c>
    </row>
    <row r="2115">
      <c r="A2115" s="15" t="s">
        <v>1083</v>
      </c>
      <c r="B2115" s="15">
        <v>8.0</v>
      </c>
    </row>
    <row r="2116">
      <c r="A2116" s="15" t="s">
        <v>1084</v>
      </c>
      <c r="B2116" s="15">
        <v>4.0</v>
      </c>
    </row>
    <row r="2117">
      <c r="A2117" s="15" t="s">
        <v>3161</v>
      </c>
      <c r="B2117" s="15">
        <v>2.0</v>
      </c>
    </row>
    <row r="2118">
      <c r="A2118" s="15" t="s">
        <v>3162</v>
      </c>
      <c r="B2118" s="15">
        <v>2.0</v>
      </c>
    </row>
    <row r="2119">
      <c r="A2119" s="15" t="s">
        <v>3163</v>
      </c>
      <c r="B2119" s="15">
        <v>8.0</v>
      </c>
    </row>
    <row r="2120">
      <c r="A2120" s="15" t="s">
        <v>1745</v>
      </c>
      <c r="B2120" s="15">
        <v>8.0</v>
      </c>
    </row>
    <row r="2121">
      <c r="A2121" s="15" t="s">
        <v>3164</v>
      </c>
      <c r="B2121" s="15">
        <v>1.0</v>
      </c>
    </row>
    <row r="2122">
      <c r="A2122" s="15" t="s">
        <v>3165</v>
      </c>
      <c r="B2122" s="15">
        <v>2.0</v>
      </c>
    </row>
    <row r="2123">
      <c r="A2123" s="15" t="s">
        <v>3166</v>
      </c>
      <c r="B2123" s="15">
        <v>1.0</v>
      </c>
    </row>
    <row r="2124">
      <c r="A2124" s="15" t="s">
        <v>1746</v>
      </c>
      <c r="B2124" s="15">
        <v>2.0</v>
      </c>
    </row>
    <row r="2125">
      <c r="A2125" s="15" t="s">
        <v>3167</v>
      </c>
      <c r="B2125" s="15">
        <v>4.0</v>
      </c>
    </row>
    <row r="2126">
      <c r="A2126" s="15" t="s">
        <v>2895</v>
      </c>
      <c r="B2126" s="15">
        <v>4.0</v>
      </c>
    </row>
    <row r="2127">
      <c r="A2127" s="15" t="s">
        <v>1531</v>
      </c>
      <c r="B2127" s="15">
        <v>4.0</v>
      </c>
    </row>
    <row r="2128">
      <c r="A2128" s="15" t="s">
        <v>1584</v>
      </c>
      <c r="B2128" s="15">
        <v>4.0</v>
      </c>
    </row>
    <row r="2129">
      <c r="A2129" s="15" t="s">
        <v>3168</v>
      </c>
      <c r="B2129" s="15">
        <v>4.0</v>
      </c>
    </row>
    <row r="2130">
      <c r="A2130" s="15" t="s">
        <v>403</v>
      </c>
      <c r="B2130" s="15">
        <v>4.0</v>
      </c>
    </row>
    <row r="2131">
      <c r="A2131" s="15" t="s">
        <v>3169</v>
      </c>
      <c r="B2131" s="15">
        <v>4.0</v>
      </c>
    </row>
    <row r="2132">
      <c r="A2132" s="15" t="s">
        <v>3170</v>
      </c>
      <c r="B2132" s="15">
        <v>4.0</v>
      </c>
    </row>
    <row r="2133">
      <c r="A2133" s="15" t="s">
        <v>3171</v>
      </c>
      <c r="B2133" s="15">
        <v>4.0</v>
      </c>
    </row>
    <row r="2134">
      <c r="A2134" s="15" t="s">
        <v>1085</v>
      </c>
      <c r="B2134" s="15">
        <v>4.0</v>
      </c>
    </row>
    <row r="2135">
      <c r="A2135" s="15" t="s">
        <v>3172</v>
      </c>
      <c r="B2135" s="15">
        <v>2.0</v>
      </c>
    </row>
    <row r="2136">
      <c r="A2136" s="15" t="s">
        <v>3173</v>
      </c>
      <c r="B2136" s="15">
        <v>1.0</v>
      </c>
    </row>
    <row r="2137">
      <c r="A2137" s="15" t="s">
        <v>3174</v>
      </c>
      <c r="B2137" s="15">
        <v>1.0</v>
      </c>
    </row>
    <row r="2138">
      <c r="A2138" s="15" t="s">
        <v>3175</v>
      </c>
      <c r="B2138" s="15">
        <v>1.0</v>
      </c>
    </row>
    <row r="2139">
      <c r="A2139" s="15" t="s">
        <v>3176</v>
      </c>
      <c r="B2139" s="15">
        <v>1.0</v>
      </c>
    </row>
    <row r="2140">
      <c r="A2140" s="15" t="s">
        <v>169</v>
      </c>
      <c r="B2140" s="15">
        <v>2.0</v>
      </c>
    </row>
    <row r="2141">
      <c r="A2141" s="15" t="s">
        <v>189</v>
      </c>
      <c r="B2141" s="15">
        <v>2.0</v>
      </c>
    </row>
    <row r="2142">
      <c r="A2142" s="15" t="s">
        <v>240</v>
      </c>
      <c r="B2142" s="15">
        <v>4.0</v>
      </c>
    </row>
    <row r="2143">
      <c r="A2143" s="15" t="s">
        <v>394</v>
      </c>
      <c r="B2143" s="15">
        <v>4.0</v>
      </c>
    </row>
    <row r="2144">
      <c r="A2144" s="15" t="s">
        <v>417</v>
      </c>
      <c r="B2144" s="15">
        <v>8.0</v>
      </c>
    </row>
    <row r="2145">
      <c r="A2145" s="15" t="s">
        <v>464</v>
      </c>
      <c r="B2145" s="15">
        <v>4.0</v>
      </c>
    </row>
    <row r="2146">
      <c r="A2146" s="15" t="s">
        <v>465</v>
      </c>
      <c r="B2146" s="15">
        <v>4.0</v>
      </c>
    </row>
    <row r="2147">
      <c r="A2147" s="15" t="s">
        <v>466</v>
      </c>
      <c r="B2147" s="15">
        <v>4.0</v>
      </c>
    </row>
    <row r="2148">
      <c r="A2148" s="15" t="s">
        <v>467</v>
      </c>
      <c r="B2148" s="15">
        <v>4.0</v>
      </c>
    </row>
    <row r="2149">
      <c r="A2149" s="15" t="s">
        <v>468</v>
      </c>
      <c r="B2149" s="15">
        <v>4.0</v>
      </c>
    </row>
    <row r="2150">
      <c r="A2150" s="15" t="s">
        <v>470</v>
      </c>
      <c r="B2150" s="15">
        <v>4.0</v>
      </c>
    </row>
    <row r="2151">
      <c r="A2151" s="15" t="s">
        <v>471</v>
      </c>
      <c r="B2151" s="15">
        <v>4.0</v>
      </c>
    </row>
    <row r="2152">
      <c r="A2152" s="15" t="s">
        <v>472</v>
      </c>
      <c r="B2152" s="15">
        <v>4.0</v>
      </c>
    </row>
    <row r="2153">
      <c r="A2153" s="15" t="s">
        <v>473</v>
      </c>
      <c r="B2153" s="15">
        <v>4.0</v>
      </c>
    </row>
    <row r="2154">
      <c r="A2154" s="15" t="s">
        <v>474</v>
      </c>
      <c r="B2154" s="15">
        <v>4.0</v>
      </c>
    </row>
    <row r="2155">
      <c r="A2155" s="15" t="s">
        <v>476</v>
      </c>
      <c r="B2155" s="15">
        <v>4.0</v>
      </c>
    </row>
    <row r="2156">
      <c r="A2156" s="15" t="s">
        <v>477</v>
      </c>
      <c r="B2156" s="15">
        <v>4.0</v>
      </c>
    </row>
    <row r="2157">
      <c r="A2157" s="15" t="s">
        <v>478</v>
      </c>
      <c r="B2157" s="15">
        <v>4.0</v>
      </c>
    </row>
    <row r="2158">
      <c r="A2158" s="15" t="s">
        <v>480</v>
      </c>
      <c r="B2158" s="15">
        <v>4.0</v>
      </c>
    </row>
    <row r="2159">
      <c r="A2159" s="15" t="s">
        <v>481</v>
      </c>
      <c r="B2159" s="15">
        <v>4.0</v>
      </c>
    </row>
    <row r="2160">
      <c r="A2160" s="15" t="s">
        <v>482</v>
      </c>
      <c r="B2160" s="15">
        <v>4.0</v>
      </c>
    </row>
    <row r="2161">
      <c r="A2161" s="15" t="s">
        <v>483</v>
      </c>
      <c r="B2161" s="15">
        <v>4.0</v>
      </c>
    </row>
    <row r="2162">
      <c r="A2162" s="15" t="s">
        <v>484</v>
      </c>
      <c r="B2162" s="15">
        <v>4.0</v>
      </c>
    </row>
    <row r="2163">
      <c r="A2163" s="15" t="s">
        <v>489</v>
      </c>
      <c r="B2163" s="15">
        <v>4.0</v>
      </c>
    </row>
    <row r="2164">
      <c r="A2164" s="15" t="s">
        <v>490</v>
      </c>
      <c r="B2164" s="15">
        <v>4.0</v>
      </c>
    </row>
    <row r="2165">
      <c r="A2165" s="15" t="s">
        <v>491</v>
      </c>
      <c r="B2165" s="15">
        <v>4.0</v>
      </c>
    </row>
    <row r="2166">
      <c r="A2166" s="15" t="s">
        <v>492</v>
      </c>
      <c r="B2166" s="15">
        <v>12.0</v>
      </c>
    </row>
    <row r="2167">
      <c r="A2167" s="15" t="s">
        <v>494</v>
      </c>
      <c r="B2167" s="15">
        <v>2.0</v>
      </c>
    </row>
    <row r="2168">
      <c r="A2168" s="15" t="s">
        <v>495</v>
      </c>
      <c r="B2168" s="15">
        <v>2.0</v>
      </c>
    </row>
    <row r="2169">
      <c r="A2169" s="15" t="s">
        <v>510</v>
      </c>
      <c r="B2169" s="15">
        <v>4.0</v>
      </c>
    </row>
    <row r="2170">
      <c r="A2170" s="15" t="s">
        <v>545</v>
      </c>
      <c r="B2170" s="15">
        <v>4.0</v>
      </c>
    </row>
    <row r="2171">
      <c r="A2171" s="15" t="s">
        <v>546</v>
      </c>
      <c r="B2171" s="15">
        <v>2.0</v>
      </c>
    </row>
    <row r="2172">
      <c r="A2172" s="15" t="s">
        <v>547</v>
      </c>
      <c r="B2172" s="15">
        <v>2.0</v>
      </c>
    </row>
    <row r="2173">
      <c r="A2173" s="15" t="s">
        <v>548</v>
      </c>
      <c r="B2173" s="15">
        <v>2.0</v>
      </c>
    </row>
    <row r="2174">
      <c r="A2174" s="15" t="s">
        <v>549</v>
      </c>
      <c r="B2174" s="15">
        <v>2.0</v>
      </c>
    </row>
    <row r="2175">
      <c r="A2175" s="15" t="s">
        <v>554</v>
      </c>
      <c r="B2175" s="15">
        <v>4.0</v>
      </c>
    </row>
    <row r="2176">
      <c r="A2176" s="15" t="s">
        <v>564</v>
      </c>
      <c r="B2176" s="15">
        <v>4.0</v>
      </c>
    </row>
    <row r="2177">
      <c r="A2177" s="15" t="s">
        <v>569</v>
      </c>
      <c r="B2177" s="15">
        <v>2.0</v>
      </c>
    </row>
    <row r="2178">
      <c r="A2178" s="15" t="s">
        <v>641</v>
      </c>
      <c r="B2178" s="15">
        <v>4.0</v>
      </c>
    </row>
    <row r="2179">
      <c r="A2179" s="15" t="s">
        <v>642</v>
      </c>
      <c r="B2179" s="15">
        <v>4.0</v>
      </c>
    </row>
    <row r="2180">
      <c r="A2180" s="15" t="s">
        <v>643</v>
      </c>
      <c r="B2180" s="15">
        <v>4.0</v>
      </c>
    </row>
    <row r="2181">
      <c r="A2181" s="15" t="s">
        <v>742</v>
      </c>
      <c r="B2181" s="15">
        <v>4.0</v>
      </c>
    </row>
    <row r="2182">
      <c r="A2182" s="15" t="s">
        <v>752</v>
      </c>
      <c r="B2182" s="15">
        <v>4.0</v>
      </c>
    </row>
    <row r="2183">
      <c r="A2183" s="15" t="s">
        <v>800</v>
      </c>
      <c r="B2183" s="15">
        <v>4.0</v>
      </c>
    </row>
    <row r="2184">
      <c r="A2184" s="15" t="s">
        <v>808</v>
      </c>
      <c r="B2184" s="15">
        <v>2.0</v>
      </c>
    </row>
    <row r="2185">
      <c r="A2185" s="15" t="s">
        <v>831</v>
      </c>
      <c r="B2185" s="15">
        <v>4.0</v>
      </c>
    </row>
    <row r="2186">
      <c r="A2186" s="15" t="s">
        <v>837</v>
      </c>
      <c r="B2186" s="15">
        <v>4.0</v>
      </c>
    </row>
    <row r="2187">
      <c r="A2187" s="15" t="s">
        <v>869</v>
      </c>
      <c r="B2187" s="15">
        <v>2.0</v>
      </c>
    </row>
    <row r="2188">
      <c r="A2188" s="15" t="s">
        <v>870</v>
      </c>
      <c r="B2188" s="15">
        <v>24.0</v>
      </c>
    </row>
    <row r="2189">
      <c r="A2189" s="15" t="s">
        <v>871</v>
      </c>
      <c r="B2189" s="15">
        <v>24.0</v>
      </c>
    </row>
    <row r="2190">
      <c r="A2190" s="15" t="s">
        <v>872</v>
      </c>
      <c r="B2190" s="15">
        <v>24.0</v>
      </c>
    </row>
    <row r="2191">
      <c r="A2191" s="15" t="s">
        <v>907</v>
      </c>
      <c r="B2191" s="15" t="s">
        <v>3177</v>
      </c>
    </row>
    <row r="2192">
      <c r="A2192" s="15" t="s">
        <v>908</v>
      </c>
      <c r="B2192" s="15" t="s">
        <v>3177</v>
      </c>
    </row>
    <row r="2193">
      <c r="A2193" s="15" t="s">
        <v>915</v>
      </c>
      <c r="B2193" s="15">
        <v>8.0</v>
      </c>
    </row>
    <row r="2194">
      <c r="A2194" s="15" t="s">
        <v>1100</v>
      </c>
      <c r="B2194" s="15">
        <v>4.0</v>
      </c>
    </row>
    <row r="2195">
      <c r="A2195" s="15" t="s">
        <v>1412</v>
      </c>
      <c r="B2195" s="15">
        <v>2.0</v>
      </c>
    </row>
    <row r="2196">
      <c r="A2196" s="15" t="s">
        <v>1414</v>
      </c>
      <c r="B2196" s="15">
        <v>2.0</v>
      </c>
    </row>
    <row r="2197">
      <c r="A2197" s="15" t="s">
        <v>1418</v>
      </c>
      <c r="B2197" s="15">
        <v>2.0</v>
      </c>
    </row>
    <row r="2198">
      <c r="A2198" s="15" t="s">
        <v>1420</v>
      </c>
      <c r="B2198" s="15">
        <v>2.0</v>
      </c>
    </row>
    <row r="2199">
      <c r="A2199" s="15" t="s">
        <v>1422</v>
      </c>
      <c r="B2199" s="15">
        <v>2.0</v>
      </c>
    </row>
    <row r="2200">
      <c r="A2200" s="15" t="s">
        <v>1423</v>
      </c>
      <c r="B2200" s="15">
        <v>2.0</v>
      </c>
    </row>
    <row r="2201">
      <c r="A2201" s="15" t="s">
        <v>1424</v>
      </c>
      <c r="B2201" s="15">
        <v>2.0</v>
      </c>
    </row>
    <row r="2202">
      <c r="A2202" s="15" t="s">
        <v>1425</v>
      </c>
      <c r="B2202" s="15">
        <v>2.0</v>
      </c>
    </row>
    <row r="2203">
      <c r="A2203" s="15" t="s">
        <v>1426</v>
      </c>
      <c r="B2203" s="15">
        <v>2.0</v>
      </c>
    </row>
    <row r="2204">
      <c r="A2204" s="15" t="s">
        <v>1427</v>
      </c>
      <c r="B2204" s="15">
        <v>2.0</v>
      </c>
    </row>
    <row r="2205">
      <c r="A2205" s="15" t="s">
        <v>1429</v>
      </c>
      <c r="B2205" s="15">
        <v>2.0</v>
      </c>
    </row>
    <row r="2206">
      <c r="A2206" s="15" t="s">
        <v>1431</v>
      </c>
      <c r="B2206" s="15">
        <v>2.0</v>
      </c>
    </row>
    <row r="2207">
      <c r="A2207" s="15" t="s">
        <v>1432</v>
      </c>
      <c r="B2207" s="15">
        <v>2.0</v>
      </c>
    </row>
    <row r="2208">
      <c r="A2208" s="15" t="s">
        <v>1433</v>
      </c>
      <c r="B2208" s="15">
        <v>2.0</v>
      </c>
    </row>
    <row r="2209">
      <c r="A2209" s="15" t="s">
        <v>1434</v>
      </c>
      <c r="B2209" s="15">
        <v>2.0</v>
      </c>
    </row>
    <row r="2210">
      <c r="A2210" s="15" t="s">
        <v>1470</v>
      </c>
      <c r="B2210" s="15">
        <v>4.0</v>
      </c>
    </row>
    <row r="2211">
      <c r="A2211" s="15" t="s">
        <v>1480</v>
      </c>
      <c r="B2211" s="15">
        <v>4.0</v>
      </c>
    </row>
    <row r="2212">
      <c r="A2212" s="15" t="s">
        <v>1519</v>
      </c>
      <c r="B2212" s="15">
        <v>4.0</v>
      </c>
    </row>
    <row r="2213">
      <c r="A2213" s="15" t="s">
        <v>1563</v>
      </c>
      <c r="B2213" s="15">
        <v>2.0</v>
      </c>
    </row>
    <row r="2214">
      <c r="A2214" s="15" t="s">
        <v>1564</v>
      </c>
      <c r="B2214" s="15">
        <v>2.0</v>
      </c>
    </row>
    <row r="2215">
      <c r="A2215" s="15" t="s">
        <v>1565</v>
      </c>
      <c r="B2215" s="15">
        <v>2.0</v>
      </c>
    </row>
    <row r="2216">
      <c r="A2216" s="15" t="s">
        <v>1581</v>
      </c>
      <c r="B2216" s="15">
        <v>4.0</v>
      </c>
    </row>
    <row r="2217">
      <c r="A2217" s="15" t="s">
        <v>1582</v>
      </c>
      <c r="B2217" s="15">
        <v>4.0</v>
      </c>
    </row>
    <row r="2218">
      <c r="A2218" s="15" t="s">
        <v>1598</v>
      </c>
      <c r="B2218" s="15">
        <v>4.0</v>
      </c>
    </row>
    <row r="2219">
      <c r="A2219" s="15" t="s">
        <v>1748</v>
      </c>
      <c r="B2219" s="15">
        <v>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26.88"/>
    <col customWidth="1" min="3" max="12" width="17.0"/>
  </cols>
  <sheetData>
    <row r="1">
      <c r="A1" s="14" t="s">
        <v>111</v>
      </c>
      <c r="B1" s="14" t="s">
        <v>115</v>
      </c>
      <c r="C1" s="14" t="s">
        <v>3178</v>
      </c>
      <c r="D1" s="14" t="s">
        <v>60</v>
      </c>
      <c r="E1" s="14" t="s">
        <v>3179</v>
      </c>
      <c r="F1" s="14" t="s">
        <v>3180</v>
      </c>
      <c r="G1" s="14" t="s">
        <v>61</v>
      </c>
      <c r="H1" s="14" t="s">
        <v>3181</v>
      </c>
      <c r="I1" s="88" t="s">
        <v>3182</v>
      </c>
      <c r="J1" s="88" t="s">
        <v>3183</v>
      </c>
      <c r="K1" s="88" t="s">
        <v>149</v>
      </c>
      <c r="L1" s="89" t="s">
        <v>3184</v>
      </c>
    </row>
    <row r="2">
      <c r="A2" s="61" t="s">
        <v>937</v>
      </c>
      <c r="B2" s="16">
        <f>vlookup(A2,'VMware Inventory'!A:AO,33,0)</f>
        <v>0</v>
      </c>
      <c r="C2" s="90">
        <f>vlookup(A2,'VMware Inventory'!A:AO,31,0)</f>
        <v>730</v>
      </c>
      <c r="D2" s="16" t="str">
        <f>vlookup(A2,'VMware Inventory'!A:AO,22,0)</f>
        <v>N2D</v>
      </c>
      <c r="E2" s="90">
        <f>vlookup(A2,'VMware Inventory'!A:AO,23,0)</f>
        <v>2</v>
      </c>
      <c r="F2" s="90">
        <f>vlookup(A2,'VMware Inventory'!A:AO,24,0)</f>
        <v>4</v>
      </c>
      <c r="G2" s="16" t="str">
        <f>vlookup(A2,'VMware Inventory'!A:AO,36,0)</f>
        <v>SSD</v>
      </c>
      <c r="H2" s="16">
        <f>vlookup(A2,'VMware Inventory'!A:AO,26,0)</f>
        <v>250</v>
      </c>
      <c r="I2" s="91">
        <f>vlookup(A2,'VMware Inventory'!A:AO,41,0)</f>
        <v>77.15832632</v>
      </c>
      <c r="J2" s="91">
        <f>vlookup(A2,'VMware Inventory'!A:AO,32,0)</f>
        <v>27.90832632</v>
      </c>
      <c r="K2" s="92">
        <f>vlookup(A2,'VMware Inventory'!A:AO,40,0)</f>
        <v>49.25</v>
      </c>
      <c r="L2" s="92">
        <v>67.35</v>
      </c>
      <c r="M2" s="93" t="s">
        <v>3185</v>
      </c>
    </row>
    <row r="3">
      <c r="A3" s="61" t="s">
        <v>947</v>
      </c>
      <c r="B3" s="16">
        <f>vlookup(A3,'VMware Inventory'!A:AO,33,0)</f>
        <v>0</v>
      </c>
      <c r="C3" s="90">
        <f>vlookup(A3,'VMware Inventory'!A:AO,31,0)</f>
        <v>0</v>
      </c>
      <c r="D3" s="16">
        <f>vlookup(A3,'VMware Inventory'!A:AO,22,0)</f>
        <v>0</v>
      </c>
      <c r="E3" s="16">
        <f>vlookup(A3,'VMware Inventory'!A:AO,23,0)</f>
        <v>0</v>
      </c>
      <c r="F3" s="90">
        <f>vlookup(A3,'VMware Inventory'!A:AO,24,0)</f>
        <v>0</v>
      </c>
      <c r="G3" s="16" t="str">
        <f>vlookup(A3,'VMware Inventory'!A:AO,36,0)</f>
        <v/>
      </c>
      <c r="H3" s="16">
        <f>vlookup(A3,'VMware Inventory'!A:AO,26,0)</f>
        <v>0</v>
      </c>
      <c r="I3" s="91">
        <f>vlookup(A3,'VMware Inventory'!A:AO,41,0)</f>
        <v>0</v>
      </c>
      <c r="J3" s="91">
        <f>vlookup(A3,'VMware Inventory'!A:AO,32,0)</f>
        <v>0</v>
      </c>
      <c r="K3" s="92">
        <f>vlookup(A3,'VMware Inventory'!A:AO,40,0)</f>
        <v>0</v>
      </c>
      <c r="L3" s="92">
        <v>1337.67</v>
      </c>
      <c r="M3" s="93" t="s">
        <v>3185</v>
      </c>
    </row>
    <row r="4">
      <c r="A4" s="15" t="s">
        <v>949</v>
      </c>
      <c r="B4" s="16">
        <f>vlookup(A4,'VMware Inventory'!A:AO,33,0)</f>
        <v>0</v>
      </c>
      <c r="C4" s="90">
        <f>vlookup(A4,'VMware Inventory'!A:AO,31,0)</f>
        <v>0</v>
      </c>
      <c r="D4" s="16">
        <f>vlookup(A4,'VMware Inventory'!A:AO,22,0)</f>
        <v>0</v>
      </c>
      <c r="E4" s="16">
        <f>vlookup(A4,'VMware Inventory'!A:AO,23,0)</f>
        <v>0</v>
      </c>
      <c r="F4" s="90">
        <f>vlookup(A4,'VMware Inventory'!A:AO,24,0)</f>
        <v>0</v>
      </c>
      <c r="G4" s="16" t="str">
        <f>vlookup(A4,'VMware Inventory'!A:AO,36,0)</f>
        <v/>
      </c>
      <c r="H4" s="16">
        <f>vlookup(A4,'VMware Inventory'!A:AO,26,0)</f>
        <v>0</v>
      </c>
      <c r="I4" s="91">
        <f>vlookup(A4,'VMware Inventory'!A:AO,41,0)</f>
        <v>0</v>
      </c>
      <c r="J4" s="91">
        <f>vlookup(A4,'VMware Inventory'!A:AO,32,0)</f>
        <v>0</v>
      </c>
      <c r="K4" s="92">
        <f>vlookup(A4,'VMware Inventory'!A:AO,40,0)</f>
        <v>0</v>
      </c>
      <c r="L4" s="92" t="s">
        <v>3186</v>
      </c>
      <c r="M4" s="93" t="s">
        <v>3185</v>
      </c>
    </row>
    <row r="5">
      <c r="A5" s="15" t="s">
        <v>953</v>
      </c>
      <c r="B5" s="16">
        <f>vlookup(A5,'VMware Inventory'!A:AO,33,0)</f>
        <v>0</v>
      </c>
      <c r="C5" s="90">
        <f>vlookup(A5,'VMware Inventory'!A:AO,31,0)</f>
        <v>0</v>
      </c>
      <c r="D5" s="16">
        <f>vlookup(A5,'VMware Inventory'!A:AO,22,0)</f>
        <v>0</v>
      </c>
      <c r="E5" s="16">
        <f>vlookup(A5,'VMware Inventory'!A:AO,23,0)</f>
        <v>0</v>
      </c>
      <c r="F5" s="90">
        <f>vlookup(A5,'VMware Inventory'!A:AO,24,0)</f>
        <v>0</v>
      </c>
      <c r="G5" s="16" t="str">
        <f>vlookup(A5,'VMware Inventory'!A:AO,36,0)</f>
        <v/>
      </c>
      <c r="H5" s="16">
        <f>vlookup(A5,'VMware Inventory'!A:AO,26,0)</f>
        <v>0</v>
      </c>
      <c r="I5" s="91">
        <f>vlookup(A5,'VMware Inventory'!A:AO,41,0)</f>
        <v>0</v>
      </c>
      <c r="J5" s="91">
        <f>vlookup(A5,'VMware Inventory'!A:AO,32,0)</f>
        <v>0</v>
      </c>
      <c r="K5" s="92">
        <f>vlookup(A5,'VMware Inventory'!A:AO,40,0)</f>
        <v>0</v>
      </c>
      <c r="L5" s="92" t="s">
        <v>3187</v>
      </c>
      <c r="M5" s="93" t="s">
        <v>3185</v>
      </c>
      <c r="N5" s="93" t="s">
        <v>3188</v>
      </c>
      <c r="O5" s="93" t="s">
        <v>72</v>
      </c>
      <c r="P5" s="93" t="s">
        <v>3189</v>
      </c>
    </row>
    <row r="6">
      <c r="A6" s="15" t="s">
        <v>966</v>
      </c>
      <c r="B6" s="16">
        <f>vlookup(A6,'VMware Inventory'!A:AO,33,0)</f>
        <v>0</v>
      </c>
      <c r="C6" s="90">
        <f>vlookup(A6,'VMware Inventory'!A:AO,31,0)</f>
        <v>0</v>
      </c>
      <c r="D6" s="16">
        <f>vlookup(A6,'VMware Inventory'!A:AO,22,0)</f>
        <v>0</v>
      </c>
      <c r="E6" s="16">
        <f>vlookup(A6,'VMware Inventory'!A:AO,23,0)</f>
        <v>0</v>
      </c>
      <c r="F6" s="90">
        <f>vlookup(A6,'VMware Inventory'!A:AO,24,0)</f>
        <v>0</v>
      </c>
      <c r="G6" s="16" t="str">
        <f>vlookup(A6,'VMware Inventory'!A:AO,36,0)</f>
        <v/>
      </c>
      <c r="H6" s="16">
        <f>vlookup(A6,'VMware Inventory'!A:AO,26,0)</f>
        <v>0</v>
      </c>
      <c r="I6" s="91">
        <f>vlookup(A6,'VMware Inventory'!A:AO,41,0)</f>
        <v>0</v>
      </c>
      <c r="J6" s="91">
        <f>vlookup(A6,'VMware Inventory'!A:AO,32,0)</f>
        <v>0</v>
      </c>
      <c r="K6" s="92">
        <f>vlookup(A6,'VMware Inventory'!A:AO,40,0)</f>
        <v>0</v>
      </c>
      <c r="L6" s="92" t="s">
        <v>3190</v>
      </c>
      <c r="M6" s="93" t="s">
        <v>3185</v>
      </c>
      <c r="N6" s="93" t="s">
        <v>3191</v>
      </c>
      <c r="O6" s="93" t="s">
        <v>72</v>
      </c>
      <c r="P6" s="93" t="s">
        <v>3189</v>
      </c>
    </row>
    <row r="7">
      <c r="A7" s="15" t="s">
        <v>192</v>
      </c>
      <c r="B7" s="16">
        <f>vlookup(A7,'VMware Inventory'!A:AO,33,0)</f>
        <v>0</v>
      </c>
      <c r="C7" s="90">
        <f>vlookup(A7,'VMware Inventory'!A:AO,31,0)</f>
        <v>270</v>
      </c>
      <c r="D7" s="16" t="str">
        <f>vlookup(A7,'VMware Inventory'!A:AO,22,0)</f>
        <v>E2</v>
      </c>
      <c r="E7" s="90">
        <f>vlookup(A7,'VMware Inventory'!A:AO,23,0)</f>
        <v>4</v>
      </c>
      <c r="F7" s="90">
        <f>vlookup(A7,'VMware Inventory'!A:AO,24,0)</f>
        <v>8</v>
      </c>
      <c r="G7" s="16" t="str">
        <f>vlookup(A7,'VMware Inventory'!A:AO,36,0)</f>
        <v>Balanced</v>
      </c>
      <c r="H7" s="16">
        <f>vlookup(A7,'VMware Inventory'!A:AO,26,0)</f>
        <v>346</v>
      </c>
      <c r="I7" s="91">
        <f>vlookup(A7,'VMware Inventory'!A:AO,41,0)</f>
        <v>76.519256</v>
      </c>
      <c r="J7" s="91">
        <f>vlookup(A7,'VMware Inventory'!A:AO,32,0)</f>
        <v>36.383256</v>
      </c>
      <c r="K7" s="92">
        <f>vlookup(A7,'VMware Inventory'!A:AO,40,0)</f>
        <v>40.136</v>
      </c>
      <c r="L7" s="92" t="s">
        <v>3192</v>
      </c>
      <c r="M7" s="93" t="s">
        <v>3185</v>
      </c>
      <c r="N7" s="93" t="s">
        <v>3188</v>
      </c>
      <c r="O7" s="93" t="s">
        <v>65</v>
      </c>
      <c r="P7" s="93" t="s">
        <v>3193</v>
      </c>
    </row>
    <row r="8">
      <c r="A8" s="15" t="s">
        <v>201</v>
      </c>
      <c r="B8" s="16" t="str">
        <f>vlookup(A8,'VMware Inventory'!A:AO,33,0)</f>
        <v>Red Hat Enterprise Linux 2-8</v>
      </c>
      <c r="C8" s="90">
        <f>vlookup(A8,'VMware Inventory'!A:AO,31,0)</f>
        <v>270</v>
      </c>
      <c r="D8" s="16" t="str">
        <f>vlookup(A8,'VMware Inventory'!A:AO,22,0)</f>
        <v>E2</v>
      </c>
      <c r="E8" s="90">
        <f>vlookup(A8,'VMware Inventory'!A:AO,23,0)</f>
        <v>8</v>
      </c>
      <c r="F8" s="90">
        <f>vlookup(A8,'VMware Inventory'!A:AO,24,0)</f>
        <v>32</v>
      </c>
      <c r="G8" s="16" t="str">
        <f>vlookup(A8,'VMware Inventory'!A:AO,36,0)</f>
        <v>Balanced</v>
      </c>
      <c r="H8" s="16">
        <f>vlookup(A8,'VMware Inventory'!A:AO,26,0)</f>
        <v>1527</v>
      </c>
      <c r="I8" s="91">
        <f>vlookup(A8,'VMware Inventory'!A:AO,41,0)</f>
        <v>292.18656</v>
      </c>
      <c r="J8" s="91">
        <f>vlookup(A8,'VMware Inventory'!A:AO,32,0)</f>
        <v>83.95056</v>
      </c>
      <c r="K8" s="92">
        <f>vlookup(A8,'VMware Inventory'!A:AO,40,0)</f>
        <v>177.132</v>
      </c>
      <c r="L8" s="92" t="s">
        <v>3194</v>
      </c>
      <c r="M8" s="93" t="s">
        <v>3185</v>
      </c>
      <c r="N8" s="93" t="s">
        <v>3191</v>
      </c>
      <c r="O8" s="93" t="s">
        <v>65</v>
      </c>
      <c r="P8" s="93" t="s">
        <v>3193</v>
      </c>
    </row>
    <row r="9">
      <c r="A9" s="15" t="s">
        <v>972</v>
      </c>
      <c r="B9" s="16">
        <f>vlookup(A9,'VMware Inventory'!A:AO,33,0)</f>
        <v>0</v>
      </c>
      <c r="C9" s="90">
        <f>vlookup(A9,'VMware Inventory'!A:AO,31,0)</f>
        <v>0</v>
      </c>
      <c r="D9" s="16">
        <f>vlookup(A9,'VMware Inventory'!A:AO,22,0)</f>
        <v>0</v>
      </c>
      <c r="E9" s="16">
        <f>vlookup(A9,'VMware Inventory'!A:AO,23,0)</f>
        <v>0</v>
      </c>
      <c r="F9" s="90">
        <f>vlookup(A9,'VMware Inventory'!A:AO,24,0)</f>
        <v>0</v>
      </c>
      <c r="G9" s="16" t="str">
        <f>vlookup(A9,'VMware Inventory'!A:AO,36,0)</f>
        <v/>
      </c>
      <c r="H9" s="16">
        <f>vlookup(A9,'VMware Inventory'!A:AO,26,0)</f>
        <v>0</v>
      </c>
      <c r="I9" s="91">
        <f>vlookup(A9,'VMware Inventory'!A:AO,41,0)</f>
        <v>0</v>
      </c>
      <c r="J9" s="91">
        <f>vlookup(A9,'VMware Inventory'!A:AO,32,0)</f>
        <v>0</v>
      </c>
      <c r="K9" s="92">
        <f>vlookup(A9,'VMware Inventory'!A:AO,40,0)</f>
        <v>0</v>
      </c>
      <c r="L9" s="92" t="s">
        <v>3195</v>
      </c>
      <c r="M9" s="93" t="s">
        <v>3196</v>
      </c>
      <c r="N9" s="93" t="s">
        <v>3191</v>
      </c>
      <c r="O9" s="93" t="s">
        <v>69</v>
      </c>
      <c r="P9" s="93" t="s">
        <v>3189</v>
      </c>
    </row>
    <row r="10">
      <c r="A10" s="15" t="s">
        <v>973</v>
      </c>
      <c r="B10" s="16">
        <f>vlookup(A10,'VMware Inventory'!A:AO,33,0)</f>
        <v>0</v>
      </c>
      <c r="C10" s="90">
        <f>vlookup(A10,'VMware Inventory'!A:AO,31,0)</f>
        <v>0</v>
      </c>
      <c r="D10" s="16">
        <f>vlookup(A10,'VMware Inventory'!A:AO,22,0)</f>
        <v>0</v>
      </c>
      <c r="E10" s="16">
        <f>vlookup(A10,'VMware Inventory'!A:AO,23,0)</f>
        <v>0</v>
      </c>
      <c r="F10" s="90">
        <f>vlookup(A10,'VMware Inventory'!A:AO,24,0)</f>
        <v>0</v>
      </c>
      <c r="G10" s="16" t="str">
        <f>vlookup(A10,'VMware Inventory'!A:AO,36,0)</f>
        <v/>
      </c>
      <c r="H10" s="16">
        <f>vlookup(A10,'VMware Inventory'!A:AO,26,0)</f>
        <v>0</v>
      </c>
      <c r="I10" s="91">
        <f>vlookup(A10,'VMware Inventory'!A:AO,41,0)</f>
        <v>0</v>
      </c>
      <c r="J10" s="91">
        <f>vlookup(A10,'VMware Inventory'!A:AO,32,0)</f>
        <v>0</v>
      </c>
      <c r="K10" s="92">
        <f>vlookup(A10,'VMware Inventory'!A:AO,40,0)</f>
        <v>0</v>
      </c>
      <c r="L10" s="92" t="s">
        <v>3197</v>
      </c>
      <c r="M10" s="93" t="s">
        <v>3196</v>
      </c>
      <c r="N10" s="93" t="s">
        <v>3188</v>
      </c>
      <c r="O10" s="93" t="s">
        <v>69</v>
      </c>
      <c r="P10" s="93" t="s">
        <v>3189</v>
      </c>
    </row>
    <row r="11">
      <c r="A11" s="15" t="s">
        <v>979</v>
      </c>
      <c r="B11" s="16">
        <f>vlookup(A11,'VMware Inventory'!A:AO,33,0)</f>
        <v>0</v>
      </c>
      <c r="C11" s="90">
        <f>vlookup(A11,'VMware Inventory'!A:AO,31,0)</f>
        <v>0</v>
      </c>
      <c r="D11" s="16">
        <f>vlookup(A11,'VMware Inventory'!A:AO,22,0)</f>
        <v>0</v>
      </c>
      <c r="E11" s="16">
        <f>vlookup(A11,'VMware Inventory'!A:AO,23,0)</f>
        <v>0</v>
      </c>
      <c r="F11" s="90">
        <f>vlookup(A11,'VMware Inventory'!A:AO,24,0)</f>
        <v>0</v>
      </c>
      <c r="G11" s="16" t="str">
        <f>vlookup(A11,'VMware Inventory'!A:AO,36,0)</f>
        <v/>
      </c>
      <c r="H11" s="16">
        <f>vlookup(A11,'VMware Inventory'!A:AO,26,0)</f>
        <v>0</v>
      </c>
      <c r="I11" s="91">
        <f>vlookup(A11,'VMware Inventory'!A:AO,41,0)</f>
        <v>0</v>
      </c>
      <c r="J11" s="91">
        <f>vlookup(A11,'VMware Inventory'!A:AO,32,0)</f>
        <v>0</v>
      </c>
      <c r="K11" s="92">
        <f>vlookup(A11,'VMware Inventory'!A:AO,40,0)</f>
        <v>0</v>
      </c>
      <c r="L11" s="92" t="s">
        <v>3198</v>
      </c>
      <c r="M11" s="93" t="s">
        <v>3185</v>
      </c>
      <c r="N11" s="93" t="s">
        <v>3188</v>
      </c>
      <c r="O11" s="93" t="s">
        <v>3199</v>
      </c>
      <c r="P11" s="93" t="s">
        <v>3189</v>
      </c>
    </row>
    <row r="12">
      <c r="A12" s="15" t="s">
        <v>960</v>
      </c>
      <c r="B12" s="16">
        <f>vlookup(A12,'VMware Inventory'!A:AO,33,0)</f>
        <v>0</v>
      </c>
      <c r="C12" s="90">
        <f>vlookup(A12,'VMware Inventory'!A:AO,31,0)</f>
        <v>0</v>
      </c>
      <c r="D12" s="16">
        <f>vlookup(A12,'VMware Inventory'!A:AO,22,0)</f>
        <v>0</v>
      </c>
      <c r="E12" s="16">
        <f>vlookup(A12,'VMware Inventory'!A:AO,23,0)</f>
        <v>0</v>
      </c>
      <c r="F12" s="90">
        <f>vlookup(A12,'VMware Inventory'!A:AO,24,0)</f>
        <v>0</v>
      </c>
      <c r="G12" s="16" t="str">
        <f>vlookup(A12,'VMware Inventory'!A:AO,36,0)</f>
        <v/>
      </c>
      <c r="H12" s="16">
        <f>vlookup(A12,'VMware Inventory'!A:AO,26,0)</f>
        <v>0</v>
      </c>
      <c r="I12" s="91">
        <f>vlookup(A12,'VMware Inventory'!A:AO,41,0)</f>
        <v>0</v>
      </c>
      <c r="J12" s="91">
        <f>vlookup(A12,'VMware Inventory'!A:AO,32,0)</f>
        <v>0</v>
      </c>
      <c r="K12" s="92">
        <f>vlookup(A12,'VMware Inventory'!A:AO,40,0)</f>
        <v>0</v>
      </c>
      <c r="L12" s="94"/>
      <c r="M12" s="93" t="s">
        <v>3196</v>
      </c>
      <c r="N12" s="93" t="s">
        <v>3188</v>
      </c>
      <c r="O12" s="93" t="s">
        <v>3200</v>
      </c>
      <c r="P12" s="93" t="s">
        <v>3189</v>
      </c>
    </row>
    <row r="13">
      <c r="A13" s="15" t="s">
        <v>942</v>
      </c>
      <c r="B13" s="16">
        <f>vlookup(A13,'VMware Inventory'!A:AO,33,0)</f>
        <v>0</v>
      </c>
      <c r="C13" s="90">
        <f>vlookup(A13,'VMware Inventory'!A:AO,31,0)</f>
        <v>0</v>
      </c>
      <c r="D13" s="16">
        <f>vlookup(A13,'VMware Inventory'!A:AO,22,0)</f>
        <v>0</v>
      </c>
      <c r="E13" s="16">
        <f>vlookup(A13,'VMware Inventory'!A:AO,23,0)</f>
        <v>0</v>
      </c>
      <c r="F13" s="90">
        <f>vlookup(A13,'VMware Inventory'!A:AO,24,0)</f>
        <v>0</v>
      </c>
      <c r="G13" s="16" t="str">
        <f>vlookup(A13,'VMware Inventory'!A:AO,36,0)</f>
        <v/>
      </c>
      <c r="H13" s="16">
        <f>vlookup(A13,'VMware Inventory'!A:AO,26,0)</f>
        <v>0</v>
      </c>
      <c r="I13" s="91">
        <f>vlookup(A13,'VMware Inventory'!A:AO,41,0)</f>
        <v>0</v>
      </c>
      <c r="J13" s="91">
        <f>vlookup(A13,'VMware Inventory'!A:AO,32,0)</f>
        <v>0</v>
      </c>
      <c r="K13" s="92">
        <f>vlookup(A13,'VMware Inventory'!A:AO,40,0)</f>
        <v>0</v>
      </c>
      <c r="L13" s="94"/>
      <c r="M13" s="93" t="s">
        <v>3185</v>
      </c>
      <c r="N13" s="93" t="s">
        <v>3188</v>
      </c>
      <c r="O13" s="93" t="s">
        <v>3199</v>
      </c>
      <c r="P13" s="93" t="s">
        <v>3193</v>
      </c>
    </row>
    <row r="14">
      <c r="A14" s="16"/>
      <c r="B14" s="16" t="str">
        <f>vlookup(A14,'VMware Inventory'!A:AO,33,0)</f>
        <v>#N/A</v>
      </c>
      <c r="C14" s="16" t="str">
        <f>vlookup(A14,'VMware Inventory'!A:AO,31,0)</f>
        <v>#N/A</v>
      </c>
      <c r="D14" s="16" t="str">
        <f>vlookup(A14,'VMware Inventory'!A:AO,22,0)</f>
        <v>#N/A</v>
      </c>
      <c r="E14" s="16" t="str">
        <f>vlookup(A14,'VMware Inventory'!A:AO,23,0)</f>
        <v>#N/A</v>
      </c>
      <c r="F14" s="16" t="str">
        <f>vlookup(A14,'VMware Inventory'!A:AO,24,0)</f>
        <v>#N/A</v>
      </c>
      <c r="G14" s="16" t="str">
        <f>vlookup(A14,'VMware Inventory'!A:AO,36,0)</f>
        <v>#N/A</v>
      </c>
      <c r="H14" s="16" t="str">
        <f>vlookup(A14,'VMware Inventory'!A:AO,26,0)</f>
        <v>#N/A</v>
      </c>
      <c r="I14" s="91" t="str">
        <f>vlookup(A14,'VMware Inventory'!A:AO,41,0)</f>
        <v>#N/A</v>
      </c>
      <c r="J14" s="91" t="str">
        <f>vlookup(A14,'VMware Inventory'!A:AO,32,0)</f>
        <v>#N/A</v>
      </c>
      <c r="K14" s="94"/>
      <c r="L14" s="94"/>
    </row>
    <row r="15">
      <c r="A15" s="16"/>
      <c r="B15" s="16" t="str">
        <f>vlookup(A15,'VMware Inventory'!A:AO,33,0)</f>
        <v>#N/A</v>
      </c>
      <c r="C15" s="16" t="str">
        <f>vlookup(A15,'VMware Inventory'!A:AO,31,0)</f>
        <v>#N/A</v>
      </c>
      <c r="D15" s="16" t="str">
        <f>vlookup(A15,'VMware Inventory'!A:AO,22,0)</f>
        <v>#N/A</v>
      </c>
      <c r="E15" s="16" t="str">
        <f>vlookup(A15,'VMware Inventory'!A:AO,23,0)</f>
        <v>#N/A</v>
      </c>
      <c r="F15" s="16" t="str">
        <f>vlookup(A15,'VMware Inventory'!A:AO,24,0)</f>
        <v>#N/A</v>
      </c>
      <c r="G15" s="16" t="str">
        <f>vlookup(A15,'VMware Inventory'!A:AO,36,0)</f>
        <v>#N/A</v>
      </c>
      <c r="H15" s="16" t="str">
        <f>vlookup(A15,'VMware Inventory'!A:AO,26,0)</f>
        <v>#N/A</v>
      </c>
      <c r="I15" s="91" t="str">
        <f>vlookup(A15,'VMware Inventory'!A:AO,41,0)</f>
        <v>#N/A</v>
      </c>
      <c r="J15" s="91" t="str">
        <f>vlookup(A15,'VMware Inventory'!A:AO,32,0)</f>
        <v>#N/A</v>
      </c>
      <c r="K15" s="94"/>
      <c r="L15" s="94"/>
    </row>
    <row r="16">
      <c r="A16" s="16"/>
      <c r="B16" s="16"/>
      <c r="C16" s="16"/>
      <c r="D16" s="16"/>
      <c r="E16" s="16"/>
      <c r="F16" s="16"/>
      <c r="G16" s="16"/>
      <c r="H16" s="16"/>
      <c r="I16" s="91"/>
      <c r="J16" s="91"/>
      <c r="K16" s="94"/>
      <c r="L16" s="94"/>
    </row>
    <row r="17">
      <c r="A17" s="16"/>
      <c r="B17" s="16"/>
      <c r="C17" s="16"/>
      <c r="D17" s="16"/>
      <c r="E17" s="16"/>
      <c r="F17" s="16"/>
      <c r="G17" s="16"/>
      <c r="H17" s="16"/>
      <c r="I17" s="91"/>
      <c r="J17" s="91"/>
      <c r="K17" s="94"/>
      <c r="L17" s="94"/>
    </row>
    <row r="18">
      <c r="A18" s="16"/>
      <c r="B18" s="16"/>
      <c r="C18" s="16"/>
      <c r="D18" s="16"/>
      <c r="E18" s="16"/>
      <c r="F18" s="16"/>
      <c r="G18" s="16"/>
      <c r="H18" s="16"/>
      <c r="I18" s="91"/>
      <c r="J18" s="91"/>
      <c r="K18" s="94"/>
      <c r="L18" s="94"/>
    </row>
    <row r="19">
      <c r="A19" s="16"/>
      <c r="B19" s="16"/>
      <c r="C19" s="16"/>
      <c r="D19" s="16"/>
      <c r="E19" s="16"/>
      <c r="F19" s="16"/>
      <c r="G19" s="16"/>
      <c r="H19" s="16"/>
      <c r="I19" s="91"/>
      <c r="J19" s="91"/>
      <c r="K19" s="94"/>
      <c r="L19" s="94"/>
    </row>
    <row r="20">
      <c r="A20" s="16"/>
      <c r="B20" s="16"/>
      <c r="C20" s="16"/>
      <c r="D20" s="16"/>
      <c r="E20" s="16"/>
      <c r="F20" s="16"/>
      <c r="G20" s="16"/>
      <c r="H20" s="16"/>
      <c r="I20" s="91"/>
      <c r="J20" s="91"/>
      <c r="K20" s="94"/>
      <c r="L20" s="94"/>
    </row>
    <row r="21">
      <c r="A21" s="16"/>
      <c r="B21" s="16"/>
      <c r="C21" s="16"/>
      <c r="D21" s="16"/>
      <c r="E21" s="16"/>
      <c r="F21" s="16"/>
      <c r="G21" s="16"/>
      <c r="H21" s="16"/>
      <c r="I21" s="91"/>
      <c r="J21" s="91"/>
      <c r="K21" s="94"/>
      <c r="L21" s="94"/>
    </row>
    <row r="22">
      <c r="A22" s="16"/>
      <c r="B22" s="16"/>
      <c r="C22" s="16"/>
      <c r="D22" s="16"/>
      <c r="E22" s="16"/>
      <c r="F22" s="16"/>
      <c r="G22" s="16"/>
      <c r="H22" s="16"/>
      <c r="I22" s="91"/>
      <c r="J22" s="91"/>
      <c r="K22" s="94"/>
      <c r="L22" s="94"/>
    </row>
    <row r="23">
      <c r="A23" s="16"/>
      <c r="B23" s="16"/>
      <c r="C23" s="16"/>
      <c r="D23" s="16"/>
      <c r="E23" s="16"/>
      <c r="F23" s="16"/>
      <c r="G23" s="16"/>
      <c r="H23" s="16"/>
      <c r="I23" s="91"/>
      <c r="J23" s="91"/>
      <c r="K23" s="94"/>
      <c r="L23" s="94"/>
    </row>
    <row r="24">
      <c r="A24" s="16"/>
      <c r="B24" s="16"/>
      <c r="C24" s="16"/>
      <c r="D24" s="16"/>
      <c r="E24" s="16"/>
      <c r="F24" s="16"/>
      <c r="G24" s="16"/>
      <c r="H24" s="16"/>
      <c r="I24" s="91"/>
      <c r="J24" s="91"/>
      <c r="K24" s="94"/>
      <c r="L24" s="94"/>
    </row>
    <row r="25">
      <c r="A25" s="16"/>
      <c r="B25" s="16"/>
      <c r="C25" s="16"/>
      <c r="D25" s="16"/>
      <c r="E25" s="16"/>
      <c r="F25" s="16"/>
      <c r="G25" s="16"/>
      <c r="H25" s="16"/>
      <c r="I25" s="91"/>
      <c r="J25" s="91"/>
      <c r="K25" s="94"/>
      <c r="L25" s="94"/>
    </row>
    <row r="26">
      <c r="A26" s="16"/>
      <c r="B26" s="16"/>
      <c r="C26" s="16"/>
      <c r="D26" s="16"/>
      <c r="E26" s="16"/>
      <c r="F26" s="16"/>
      <c r="G26" s="16"/>
      <c r="H26" s="16"/>
      <c r="I26" s="91"/>
      <c r="J26" s="91"/>
      <c r="K26" s="94"/>
      <c r="L26" s="94"/>
    </row>
    <row r="27">
      <c r="A27" s="16"/>
      <c r="B27" s="16"/>
      <c r="C27" s="16"/>
      <c r="D27" s="16"/>
      <c r="E27" s="16"/>
      <c r="F27" s="16"/>
      <c r="G27" s="16"/>
      <c r="H27" s="16"/>
      <c r="I27" s="91"/>
      <c r="J27" s="91"/>
      <c r="K27" s="94"/>
      <c r="L27" s="94"/>
    </row>
    <row r="28">
      <c r="A28" s="16"/>
      <c r="B28" s="16"/>
      <c r="C28" s="16"/>
      <c r="D28" s="16"/>
      <c r="E28" s="16"/>
      <c r="F28" s="16"/>
      <c r="G28" s="16"/>
      <c r="H28" s="16"/>
      <c r="I28" s="91"/>
      <c r="J28" s="91"/>
      <c r="K28" s="94"/>
      <c r="L28" s="94"/>
    </row>
    <row r="29">
      <c r="A29" s="16"/>
      <c r="B29" s="16"/>
      <c r="C29" s="16"/>
      <c r="D29" s="16"/>
      <c r="E29" s="16"/>
      <c r="F29" s="16"/>
      <c r="G29" s="16"/>
      <c r="H29" s="16"/>
      <c r="I29" s="91"/>
      <c r="J29" s="91"/>
      <c r="K29" s="94"/>
      <c r="L29" s="94"/>
    </row>
    <row r="30">
      <c r="A30" s="16"/>
      <c r="B30" s="16"/>
      <c r="C30" s="16"/>
      <c r="D30" s="16"/>
      <c r="E30" s="16"/>
      <c r="F30" s="16"/>
      <c r="G30" s="16"/>
      <c r="H30" s="16"/>
      <c r="I30" s="91"/>
      <c r="J30" s="91"/>
      <c r="K30" s="94"/>
      <c r="L30" s="94"/>
    </row>
    <row r="31">
      <c r="A31" s="16"/>
      <c r="B31" s="16"/>
      <c r="C31" s="16"/>
      <c r="D31" s="16"/>
      <c r="E31" s="16"/>
      <c r="F31" s="16"/>
      <c r="G31" s="16"/>
      <c r="H31" s="16"/>
      <c r="I31" s="91"/>
      <c r="J31" s="91"/>
      <c r="K31" s="94"/>
      <c r="L31" s="94"/>
    </row>
    <row r="32">
      <c r="A32" s="16"/>
      <c r="B32" s="16"/>
      <c r="C32" s="16"/>
      <c r="D32" s="16"/>
      <c r="E32" s="16"/>
      <c r="F32" s="16"/>
      <c r="G32" s="16"/>
      <c r="H32" s="16"/>
      <c r="I32" s="91"/>
      <c r="J32" s="91"/>
      <c r="K32" s="94"/>
      <c r="L32" s="94"/>
    </row>
    <row r="33">
      <c r="A33" s="16"/>
      <c r="B33" s="16"/>
      <c r="C33" s="16"/>
      <c r="D33" s="16"/>
      <c r="E33" s="16"/>
      <c r="F33" s="16"/>
      <c r="G33" s="16"/>
      <c r="H33" s="16"/>
      <c r="I33" s="91"/>
      <c r="J33" s="91"/>
      <c r="K33" s="94"/>
      <c r="L33" s="94"/>
    </row>
    <row r="34">
      <c r="A34" s="16"/>
      <c r="B34" s="16"/>
      <c r="C34" s="16"/>
      <c r="D34" s="16"/>
      <c r="E34" s="16"/>
      <c r="F34" s="16"/>
      <c r="G34" s="16"/>
      <c r="H34" s="16"/>
      <c r="I34" s="91"/>
      <c r="J34" s="91"/>
      <c r="K34" s="94"/>
      <c r="L34" s="94"/>
    </row>
    <row r="35">
      <c r="A35" s="16"/>
      <c r="B35" s="16"/>
      <c r="C35" s="16"/>
      <c r="D35" s="16"/>
      <c r="E35" s="16"/>
      <c r="F35" s="16"/>
      <c r="G35" s="16"/>
      <c r="H35" s="16"/>
      <c r="I35" s="91"/>
      <c r="J35" s="91"/>
      <c r="K35" s="94"/>
      <c r="L35" s="94"/>
    </row>
    <row r="36">
      <c r="A36" s="16"/>
      <c r="B36" s="16"/>
      <c r="C36" s="16"/>
      <c r="D36" s="16"/>
      <c r="E36" s="16"/>
      <c r="F36" s="16"/>
      <c r="G36" s="16"/>
      <c r="H36" s="16"/>
      <c r="I36" s="91"/>
      <c r="J36" s="91"/>
      <c r="K36" s="94"/>
      <c r="L36" s="94"/>
    </row>
    <row r="37">
      <c r="A37" s="16"/>
      <c r="B37" s="16"/>
      <c r="C37" s="16"/>
      <c r="D37" s="16"/>
      <c r="E37" s="16"/>
      <c r="F37" s="16"/>
      <c r="G37" s="16"/>
      <c r="H37" s="16"/>
      <c r="I37" s="91"/>
      <c r="J37" s="91"/>
      <c r="K37" s="94"/>
      <c r="L37" s="94"/>
    </row>
    <row r="38">
      <c r="A38" s="16"/>
      <c r="B38" s="16"/>
      <c r="C38" s="16"/>
      <c r="D38" s="16"/>
      <c r="E38" s="16"/>
      <c r="F38" s="16"/>
      <c r="G38" s="16"/>
      <c r="H38" s="16"/>
      <c r="I38" s="91"/>
      <c r="J38" s="91"/>
      <c r="K38" s="94"/>
      <c r="L38" s="94"/>
    </row>
    <row r="39">
      <c r="A39" s="16"/>
      <c r="B39" s="16"/>
      <c r="C39" s="16"/>
      <c r="D39" s="16"/>
      <c r="E39" s="16"/>
      <c r="F39" s="16"/>
      <c r="G39" s="16"/>
      <c r="H39" s="16"/>
      <c r="I39" s="91"/>
      <c r="J39" s="91"/>
      <c r="K39" s="94"/>
      <c r="L39" s="94"/>
    </row>
    <row r="40">
      <c r="A40" s="16"/>
      <c r="B40" s="16"/>
      <c r="C40" s="16"/>
      <c r="D40" s="16"/>
      <c r="E40" s="16"/>
      <c r="F40" s="16"/>
      <c r="G40" s="16"/>
      <c r="H40" s="16"/>
      <c r="I40" s="91"/>
      <c r="J40" s="91"/>
      <c r="K40" s="94"/>
      <c r="L40" s="94"/>
    </row>
    <row r="41">
      <c r="A41" s="16"/>
      <c r="B41" s="16"/>
      <c r="C41" s="16"/>
      <c r="D41" s="16"/>
      <c r="E41" s="16"/>
      <c r="F41" s="16"/>
      <c r="G41" s="16"/>
      <c r="H41" s="16"/>
      <c r="I41" s="91"/>
      <c r="J41" s="91"/>
      <c r="K41" s="94"/>
      <c r="L41" s="94"/>
    </row>
    <row r="42">
      <c r="A42" s="16"/>
      <c r="B42" s="16"/>
      <c r="C42" s="16"/>
      <c r="D42" s="16"/>
      <c r="E42" s="16"/>
      <c r="F42" s="16"/>
      <c r="G42" s="16"/>
      <c r="H42" s="16"/>
      <c r="I42" s="91"/>
      <c r="J42" s="91"/>
      <c r="K42" s="94"/>
      <c r="L42" s="94"/>
    </row>
    <row r="43">
      <c r="A43" s="16"/>
      <c r="B43" s="16"/>
      <c r="C43" s="16"/>
      <c r="D43" s="16"/>
      <c r="E43" s="16"/>
      <c r="F43" s="16"/>
      <c r="G43" s="16"/>
      <c r="H43" s="16"/>
      <c r="I43" s="91"/>
      <c r="J43" s="91"/>
      <c r="K43" s="94"/>
      <c r="L43" s="94"/>
    </row>
    <row r="44">
      <c r="A44" s="16"/>
      <c r="B44" s="16"/>
      <c r="C44" s="16"/>
      <c r="D44" s="16"/>
      <c r="E44" s="16"/>
      <c r="F44" s="16"/>
      <c r="G44" s="16"/>
      <c r="H44" s="16"/>
      <c r="I44" s="91"/>
      <c r="J44" s="91"/>
      <c r="K44" s="94"/>
      <c r="L44" s="94"/>
    </row>
    <row r="45">
      <c r="A45" s="16"/>
      <c r="B45" s="16"/>
      <c r="C45" s="16"/>
      <c r="D45" s="16"/>
      <c r="E45" s="16"/>
      <c r="F45" s="16"/>
      <c r="G45" s="16"/>
      <c r="H45" s="16"/>
      <c r="I45" s="91"/>
      <c r="J45" s="91"/>
      <c r="K45" s="94"/>
      <c r="L45" s="94"/>
    </row>
    <row r="46">
      <c r="A46" s="16"/>
      <c r="B46" s="16"/>
      <c r="C46" s="16"/>
      <c r="D46" s="16"/>
      <c r="E46" s="16"/>
      <c r="F46" s="16"/>
      <c r="G46" s="16"/>
      <c r="H46" s="16"/>
      <c r="I46" s="91"/>
      <c r="J46" s="91"/>
      <c r="K46" s="94"/>
      <c r="L46" s="94"/>
    </row>
    <row r="47">
      <c r="A47" s="16"/>
      <c r="B47" s="16"/>
      <c r="C47" s="16"/>
      <c r="D47" s="16"/>
      <c r="E47" s="16"/>
      <c r="F47" s="16"/>
      <c r="G47" s="16"/>
      <c r="H47" s="16"/>
      <c r="I47" s="91"/>
      <c r="J47" s="91"/>
      <c r="K47" s="94"/>
      <c r="L47" s="94"/>
    </row>
    <row r="48">
      <c r="A48" s="16"/>
      <c r="B48" s="16"/>
      <c r="C48" s="16"/>
      <c r="D48" s="16"/>
      <c r="E48" s="16"/>
      <c r="F48" s="16"/>
      <c r="G48" s="16"/>
      <c r="H48" s="16"/>
      <c r="I48" s="91"/>
      <c r="J48" s="91"/>
      <c r="K48" s="94"/>
      <c r="L48" s="94"/>
    </row>
    <row r="49">
      <c r="A49" s="16"/>
      <c r="B49" s="16"/>
      <c r="C49" s="16"/>
      <c r="D49" s="16"/>
      <c r="E49" s="16"/>
      <c r="F49" s="16"/>
      <c r="G49" s="16"/>
      <c r="H49" s="16"/>
      <c r="I49" s="91"/>
      <c r="J49" s="91"/>
      <c r="K49" s="94"/>
      <c r="L49" s="94"/>
    </row>
    <row r="50">
      <c r="A50" s="16"/>
      <c r="B50" s="16"/>
      <c r="C50" s="16"/>
      <c r="D50" s="16"/>
      <c r="E50" s="16"/>
      <c r="F50" s="16"/>
      <c r="G50" s="16"/>
      <c r="H50" s="16"/>
      <c r="I50" s="91"/>
      <c r="J50" s="91"/>
      <c r="K50" s="94"/>
      <c r="L50" s="94"/>
    </row>
    <row r="51">
      <c r="A51" s="16"/>
      <c r="B51" s="16"/>
      <c r="C51" s="16"/>
      <c r="D51" s="16"/>
      <c r="E51" s="16"/>
      <c r="F51" s="16"/>
      <c r="G51" s="16"/>
      <c r="H51" s="16"/>
      <c r="I51" s="91"/>
      <c r="J51" s="91"/>
      <c r="K51" s="94"/>
      <c r="L51" s="94"/>
    </row>
    <row r="52">
      <c r="A52" s="16"/>
      <c r="B52" s="16"/>
      <c r="C52" s="16"/>
      <c r="D52" s="16"/>
      <c r="E52" s="16"/>
      <c r="F52" s="16"/>
      <c r="G52" s="16"/>
      <c r="H52" s="16"/>
      <c r="I52" s="91"/>
      <c r="J52" s="91"/>
      <c r="K52" s="94"/>
      <c r="L52" s="94"/>
    </row>
    <row r="53">
      <c r="A53" s="16"/>
      <c r="B53" s="16"/>
      <c r="C53" s="16"/>
      <c r="D53" s="16"/>
      <c r="E53" s="16"/>
      <c r="F53" s="16"/>
      <c r="G53" s="16"/>
      <c r="H53" s="16"/>
      <c r="I53" s="91"/>
      <c r="J53" s="91"/>
      <c r="K53" s="94"/>
      <c r="L53" s="94"/>
    </row>
    <row r="54">
      <c r="A54" s="16"/>
      <c r="B54" s="16"/>
      <c r="C54" s="16"/>
      <c r="D54" s="16"/>
      <c r="E54" s="16"/>
      <c r="F54" s="16"/>
      <c r="G54" s="16"/>
      <c r="H54" s="16"/>
      <c r="I54" s="91"/>
      <c r="J54" s="91"/>
      <c r="K54" s="94"/>
      <c r="L54" s="94"/>
    </row>
    <row r="55">
      <c r="A55" s="16"/>
      <c r="B55" s="16"/>
      <c r="C55" s="16"/>
      <c r="D55" s="16"/>
      <c r="E55" s="16"/>
      <c r="F55" s="16"/>
      <c r="G55" s="16"/>
      <c r="H55" s="16"/>
      <c r="I55" s="91"/>
      <c r="J55" s="91"/>
      <c r="K55" s="94"/>
      <c r="L55" s="94"/>
    </row>
    <row r="56">
      <c r="A56" s="16"/>
      <c r="B56" s="16"/>
      <c r="C56" s="16"/>
      <c r="D56" s="16"/>
      <c r="E56" s="16"/>
      <c r="F56" s="16"/>
      <c r="G56" s="16"/>
      <c r="H56" s="16"/>
      <c r="I56" s="91"/>
      <c r="J56" s="91"/>
      <c r="K56" s="94"/>
      <c r="L56" s="94"/>
    </row>
    <row r="57">
      <c r="A57" s="16"/>
      <c r="B57" s="16"/>
      <c r="C57" s="16"/>
      <c r="D57" s="16"/>
      <c r="E57" s="16"/>
      <c r="F57" s="16"/>
      <c r="G57" s="16"/>
      <c r="H57" s="16"/>
      <c r="I57" s="91"/>
      <c r="J57" s="91"/>
      <c r="K57" s="94"/>
      <c r="L57" s="94"/>
    </row>
    <row r="58">
      <c r="A58" s="16"/>
      <c r="B58" s="16"/>
      <c r="C58" s="16"/>
      <c r="D58" s="16"/>
      <c r="E58" s="16"/>
      <c r="F58" s="16"/>
      <c r="G58" s="16"/>
      <c r="H58" s="16"/>
      <c r="I58" s="91"/>
      <c r="J58" s="91"/>
      <c r="K58" s="94"/>
      <c r="L58" s="94"/>
    </row>
    <row r="59">
      <c r="A59" s="16"/>
      <c r="B59" s="16"/>
      <c r="C59" s="16"/>
      <c r="D59" s="16"/>
      <c r="E59" s="16"/>
      <c r="F59" s="16"/>
      <c r="G59" s="16"/>
      <c r="H59" s="16"/>
      <c r="I59" s="91"/>
      <c r="J59" s="91"/>
      <c r="K59" s="94"/>
      <c r="L59" s="94"/>
    </row>
    <row r="60">
      <c r="A60" s="16"/>
      <c r="B60" s="16"/>
      <c r="C60" s="16"/>
      <c r="D60" s="16"/>
      <c r="E60" s="16"/>
      <c r="F60" s="16"/>
      <c r="G60" s="16"/>
      <c r="H60" s="16"/>
      <c r="I60" s="91"/>
      <c r="J60" s="91"/>
      <c r="K60" s="94"/>
      <c r="L60" s="94"/>
    </row>
    <row r="61">
      <c r="A61" s="16"/>
      <c r="B61" s="16"/>
      <c r="C61" s="16"/>
      <c r="D61" s="16"/>
      <c r="E61" s="16"/>
      <c r="F61" s="16"/>
      <c r="G61" s="16"/>
      <c r="H61" s="16"/>
      <c r="I61" s="91"/>
      <c r="J61" s="91"/>
      <c r="K61" s="94"/>
      <c r="L61" s="94"/>
    </row>
    <row r="62">
      <c r="A62" s="16"/>
      <c r="B62" s="16"/>
      <c r="C62" s="16"/>
      <c r="D62" s="16"/>
      <c r="E62" s="16"/>
      <c r="F62" s="16"/>
      <c r="G62" s="16"/>
      <c r="H62" s="16"/>
      <c r="I62" s="91"/>
      <c r="J62" s="91"/>
      <c r="K62" s="94"/>
      <c r="L62" s="94"/>
    </row>
    <row r="63">
      <c r="A63" s="16"/>
      <c r="B63" s="16"/>
      <c r="C63" s="16"/>
      <c r="D63" s="16"/>
      <c r="E63" s="16"/>
      <c r="F63" s="16"/>
      <c r="G63" s="16"/>
      <c r="H63" s="16"/>
      <c r="I63" s="91"/>
      <c r="J63" s="91"/>
      <c r="K63" s="94"/>
      <c r="L63" s="94"/>
    </row>
    <row r="64">
      <c r="A64" s="16"/>
      <c r="B64" s="16"/>
      <c r="C64" s="16"/>
      <c r="D64" s="16"/>
      <c r="E64" s="16"/>
      <c r="F64" s="16"/>
      <c r="G64" s="16"/>
      <c r="H64" s="16"/>
      <c r="I64" s="91"/>
      <c r="J64" s="91"/>
      <c r="K64" s="94"/>
      <c r="L64" s="94"/>
    </row>
    <row r="65">
      <c r="A65" s="16"/>
      <c r="B65" s="16"/>
      <c r="C65" s="16"/>
      <c r="D65" s="16"/>
      <c r="E65" s="16"/>
      <c r="F65" s="16"/>
      <c r="G65" s="16"/>
      <c r="H65" s="16"/>
      <c r="I65" s="91"/>
      <c r="J65" s="91"/>
      <c r="K65" s="94"/>
      <c r="L65" s="94"/>
    </row>
    <row r="66">
      <c r="A66" s="16"/>
      <c r="B66" s="16"/>
      <c r="C66" s="16"/>
      <c r="D66" s="16"/>
      <c r="E66" s="16"/>
      <c r="F66" s="16"/>
      <c r="G66" s="16"/>
      <c r="H66" s="16"/>
      <c r="I66" s="91"/>
      <c r="J66" s="91"/>
      <c r="K66" s="94"/>
      <c r="L66" s="94"/>
    </row>
    <row r="67">
      <c r="A67" s="16"/>
      <c r="B67" s="16"/>
      <c r="C67" s="16"/>
      <c r="D67" s="16"/>
      <c r="E67" s="16"/>
      <c r="F67" s="16"/>
      <c r="G67" s="16"/>
      <c r="H67" s="16"/>
      <c r="I67" s="91"/>
      <c r="J67" s="91"/>
      <c r="K67" s="94"/>
      <c r="L67" s="94"/>
    </row>
    <row r="68">
      <c r="A68" s="16"/>
      <c r="B68" s="16"/>
      <c r="C68" s="16"/>
      <c r="D68" s="16"/>
      <c r="E68" s="16"/>
      <c r="F68" s="16"/>
      <c r="G68" s="16"/>
      <c r="H68" s="16"/>
      <c r="I68" s="91"/>
      <c r="J68" s="91"/>
      <c r="K68" s="94"/>
      <c r="L68" s="94"/>
    </row>
    <row r="69">
      <c r="A69" s="16"/>
      <c r="B69" s="16"/>
      <c r="C69" s="16"/>
      <c r="D69" s="16"/>
      <c r="E69" s="16"/>
      <c r="F69" s="16"/>
      <c r="G69" s="16"/>
      <c r="H69" s="16"/>
      <c r="I69" s="91"/>
      <c r="J69" s="91"/>
      <c r="K69" s="94"/>
      <c r="L69" s="94"/>
    </row>
    <row r="70">
      <c r="A70" s="16"/>
      <c r="B70" s="16"/>
      <c r="C70" s="16"/>
      <c r="D70" s="16"/>
      <c r="E70" s="16"/>
      <c r="F70" s="16"/>
      <c r="G70" s="16"/>
      <c r="H70" s="16"/>
      <c r="I70" s="91"/>
      <c r="J70" s="91"/>
      <c r="K70" s="94"/>
      <c r="L70" s="94"/>
    </row>
    <row r="71">
      <c r="A71" s="16"/>
      <c r="B71" s="16"/>
      <c r="C71" s="16"/>
      <c r="D71" s="16"/>
      <c r="E71" s="16"/>
      <c r="F71" s="16"/>
      <c r="G71" s="16"/>
      <c r="H71" s="16"/>
      <c r="I71" s="91"/>
      <c r="J71" s="91"/>
      <c r="K71" s="94"/>
      <c r="L71" s="94"/>
    </row>
    <row r="72">
      <c r="A72" s="16"/>
      <c r="B72" s="16"/>
      <c r="C72" s="16"/>
      <c r="D72" s="16"/>
      <c r="E72" s="16"/>
      <c r="F72" s="16"/>
      <c r="G72" s="16"/>
      <c r="H72" s="16"/>
      <c r="I72" s="91"/>
      <c r="J72" s="91"/>
      <c r="K72" s="94"/>
      <c r="L72" s="94"/>
    </row>
    <row r="73">
      <c r="A73" s="16"/>
      <c r="B73" s="16"/>
      <c r="C73" s="16"/>
      <c r="D73" s="16"/>
      <c r="E73" s="16"/>
      <c r="F73" s="16"/>
      <c r="G73" s="16"/>
      <c r="H73" s="16"/>
      <c r="I73" s="91"/>
      <c r="J73" s="91"/>
      <c r="K73" s="94"/>
      <c r="L73" s="94"/>
    </row>
    <row r="74">
      <c r="A74" s="16"/>
      <c r="B74" s="16"/>
      <c r="C74" s="16"/>
      <c r="D74" s="16"/>
      <c r="E74" s="16"/>
      <c r="F74" s="16"/>
      <c r="G74" s="16"/>
      <c r="H74" s="16"/>
      <c r="I74" s="91"/>
      <c r="J74" s="91"/>
      <c r="K74" s="94"/>
      <c r="L74" s="94"/>
    </row>
    <row r="75">
      <c r="A75" s="16"/>
      <c r="B75" s="16"/>
      <c r="C75" s="16"/>
      <c r="D75" s="16"/>
      <c r="E75" s="16"/>
      <c r="F75" s="16"/>
      <c r="G75" s="16"/>
      <c r="H75" s="16"/>
      <c r="I75" s="91"/>
      <c r="J75" s="91"/>
      <c r="K75" s="94"/>
      <c r="L75" s="94"/>
    </row>
    <row r="76">
      <c r="A76" s="16"/>
      <c r="B76" s="16"/>
      <c r="C76" s="16"/>
      <c r="D76" s="16"/>
      <c r="E76" s="16"/>
      <c r="F76" s="16"/>
      <c r="G76" s="16"/>
      <c r="H76" s="16"/>
      <c r="I76" s="91"/>
      <c r="J76" s="91"/>
      <c r="K76" s="94"/>
      <c r="L76" s="94"/>
    </row>
    <row r="77">
      <c r="A77" s="16"/>
      <c r="B77" s="16"/>
      <c r="C77" s="16"/>
      <c r="D77" s="16"/>
      <c r="E77" s="16"/>
      <c r="F77" s="16"/>
      <c r="G77" s="16"/>
      <c r="H77" s="16"/>
      <c r="I77" s="91"/>
      <c r="J77" s="91"/>
      <c r="K77" s="94"/>
      <c r="L77" s="94"/>
    </row>
    <row r="78">
      <c r="A78" s="16"/>
      <c r="B78" s="16"/>
      <c r="C78" s="16"/>
      <c r="D78" s="16"/>
      <c r="E78" s="16"/>
      <c r="F78" s="16"/>
      <c r="G78" s="16"/>
      <c r="H78" s="16"/>
      <c r="I78" s="91"/>
      <c r="J78" s="91"/>
      <c r="K78" s="94"/>
      <c r="L78" s="94"/>
    </row>
    <row r="79">
      <c r="A79" s="16"/>
      <c r="B79" s="16"/>
      <c r="C79" s="16"/>
      <c r="D79" s="16"/>
      <c r="E79" s="16"/>
      <c r="F79" s="16"/>
      <c r="G79" s="16"/>
      <c r="H79" s="16"/>
      <c r="I79" s="91"/>
      <c r="J79" s="91"/>
      <c r="K79" s="94"/>
      <c r="L79" s="94"/>
    </row>
    <row r="80">
      <c r="A80" s="16"/>
      <c r="B80" s="16"/>
      <c r="C80" s="16"/>
      <c r="D80" s="16"/>
      <c r="E80" s="16"/>
      <c r="F80" s="16"/>
      <c r="G80" s="16"/>
      <c r="H80" s="16"/>
      <c r="I80" s="91"/>
      <c r="J80" s="91"/>
      <c r="K80" s="94"/>
      <c r="L80" s="94"/>
    </row>
    <row r="81">
      <c r="A81" s="16"/>
      <c r="B81" s="16"/>
      <c r="C81" s="16"/>
      <c r="D81" s="16"/>
      <c r="E81" s="16"/>
      <c r="F81" s="16"/>
      <c r="G81" s="16"/>
      <c r="H81" s="16"/>
      <c r="I81" s="91"/>
      <c r="J81" s="91"/>
      <c r="K81" s="94"/>
      <c r="L81" s="94"/>
    </row>
    <row r="82">
      <c r="A82" s="16"/>
      <c r="B82" s="16"/>
      <c r="C82" s="16"/>
      <c r="D82" s="16"/>
      <c r="E82" s="16"/>
      <c r="F82" s="16"/>
      <c r="G82" s="16"/>
      <c r="H82" s="16"/>
      <c r="I82" s="91"/>
      <c r="J82" s="91"/>
      <c r="K82" s="94"/>
      <c r="L82" s="94"/>
    </row>
    <row r="83">
      <c r="A83" s="16"/>
      <c r="B83" s="16"/>
      <c r="C83" s="16"/>
      <c r="D83" s="16"/>
      <c r="E83" s="16"/>
      <c r="F83" s="16"/>
      <c r="G83" s="16"/>
      <c r="H83" s="16"/>
      <c r="I83" s="91"/>
      <c r="J83" s="91"/>
      <c r="K83" s="94"/>
      <c r="L83" s="94"/>
    </row>
    <row r="84">
      <c r="A84" s="16"/>
      <c r="B84" s="16"/>
      <c r="C84" s="16"/>
      <c r="D84" s="16"/>
      <c r="E84" s="16"/>
      <c r="F84" s="16"/>
      <c r="G84" s="16"/>
      <c r="H84" s="16"/>
      <c r="I84" s="91"/>
      <c r="J84" s="91"/>
      <c r="K84" s="94"/>
      <c r="L84" s="94"/>
    </row>
    <row r="85">
      <c r="A85" s="16"/>
      <c r="B85" s="16"/>
      <c r="C85" s="16"/>
      <c r="D85" s="16"/>
      <c r="E85" s="16"/>
      <c r="F85" s="16"/>
      <c r="G85" s="16"/>
      <c r="H85" s="16"/>
      <c r="I85" s="91"/>
      <c r="J85" s="91"/>
      <c r="K85" s="94"/>
      <c r="L85" s="94"/>
    </row>
    <row r="86">
      <c r="A86" s="16"/>
      <c r="B86" s="16"/>
      <c r="C86" s="16"/>
      <c r="D86" s="16"/>
      <c r="E86" s="16"/>
      <c r="F86" s="16"/>
      <c r="G86" s="16"/>
      <c r="H86" s="16"/>
      <c r="I86" s="91"/>
      <c r="J86" s="91"/>
      <c r="K86" s="94"/>
      <c r="L86" s="94"/>
    </row>
    <row r="87">
      <c r="A87" s="16"/>
      <c r="B87" s="16"/>
      <c r="C87" s="16"/>
      <c r="D87" s="16"/>
      <c r="E87" s="16"/>
      <c r="F87" s="16"/>
      <c r="G87" s="16"/>
      <c r="H87" s="16"/>
      <c r="I87" s="91"/>
      <c r="J87" s="91"/>
      <c r="K87" s="94"/>
      <c r="L87" s="94"/>
    </row>
    <row r="88">
      <c r="A88" s="16"/>
      <c r="B88" s="16"/>
      <c r="C88" s="16"/>
      <c r="D88" s="16"/>
      <c r="E88" s="16"/>
      <c r="F88" s="16"/>
      <c r="G88" s="16"/>
      <c r="H88" s="16"/>
      <c r="I88" s="91"/>
      <c r="J88" s="91"/>
      <c r="K88" s="94"/>
      <c r="L88" s="94"/>
    </row>
    <row r="89">
      <c r="A89" s="16"/>
      <c r="B89" s="16"/>
      <c r="C89" s="16"/>
      <c r="D89" s="16"/>
      <c r="E89" s="16"/>
      <c r="F89" s="16"/>
      <c r="G89" s="16"/>
      <c r="H89" s="16"/>
      <c r="I89" s="91"/>
      <c r="J89" s="91"/>
      <c r="K89" s="94"/>
      <c r="L89" s="94"/>
    </row>
    <row r="90">
      <c r="A90" s="16"/>
      <c r="B90" s="16"/>
      <c r="C90" s="16"/>
      <c r="D90" s="16"/>
      <c r="E90" s="16"/>
      <c r="F90" s="16"/>
      <c r="G90" s="16"/>
      <c r="H90" s="16"/>
      <c r="I90" s="91"/>
      <c r="J90" s="91"/>
      <c r="K90" s="94"/>
      <c r="L90" s="94"/>
    </row>
    <row r="91">
      <c r="A91" s="16"/>
      <c r="B91" s="16"/>
      <c r="C91" s="16"/>
      <c r="D91" s="16"/>
      <c r="E91" s="16"/>
      <c r="F91" s="16"/>
      <c r="G91" s="16"/>
      <c r="H91" s="16"/>
      <c r="I91" s="91"/>
      <c r="J91" s="91"/>
      <c r="K91" s="94"/>
      <c r="L91" s="94"/>
    </row>
    <row r="92">
      <c r="A92" s="16"/>
      <c r="B92" s="16"/>
      <c r="C92" s="16"/>
      <c r="D92" s="16"/>
      <c r="E92" s="16"/>
      <c r="F92" s="16"/>
      <c r="G92" s="16"/>
      <c r="H92" s="16"/>
      <c r="I92" s="91"/>
      <c r="J92" s="91"/>
      <c r="K92" s="94"/>
      <c r="L92" s="94"/>
    </row>
    <row r="93">
      <c r="A93" s="16"/>
      <c r="B93" s="16"/>
      <c r="C93" s="16"/>
      <c r="D93" s="16"/>
      <c r="E93" s="16"/>
      <c r="F93" s="16"/>
      <c r="G93" s="16"/>
      <c r="H93" s="16"/>
      <c r="I93" s="91"/>
      <c r="J93" s="91"/>
      <c r="K93" s="94"/>
      <c r="L93" s="94"/>
    </row>
    <row r="94">
      <c r="A94" s="16"/>
      <c r="B94" s="16"/>
      <c r="C94" s="16"/>
      <c r="D94" s="16"/>
      <c r="E94" s="16"/>
      <c r="F94" s="16"/>
      <c r="G94" s="16"/>
      <c r="H94" s="16"/>
      <c r="I94" s="91"/>
      <c r="J94" s="91"/>
      <c r="K94" s="94"/>
      <c r="L94" s="94"/>
    </row>
    <row r="95">
      <c r="A95" s="16"/>
      <c r="B95" s="16"/>
      <c r="C95" s="16"/>
      <c r="D95" s="16"/>
      <c r="E95" s="16"/>
      <c r="F95" s="16"/>
      <c r="G95" s="16"/>
      <c r="H95" s="16"/>
      <c r="I95" s="91"/>
      <c r="J95" s="91"/>
      <c r="K95" s="94"/>
      <c r="L95" s="94"/>
    </row>
    <row r="96">
      <c r="A96" s="16"/>
      <c r="B96" s="16"/>
      <c r="C96" s="16"/>
      <c r="D96" s="16"/>
      <c r="E96" s="16"/>
      <c r="F96" s="16"/>
      <c r="G96" s="16"/>
      <c r="H96" s="16"/>
      <c r="I96" s="91"/>
      <c r="J96" s="91"/>
      <c r="K96" s="94"/>
      <c r="L96" s="94"/>
    </row>
    <row r="97">
      <c r="A97" s="16"/>
      <c r="B97" s="16"/>
      <c r="C97" s="16"/>
      <c r="D97" s="16"/>
      <c r="E97" s="16"/>
      <c r="F97" s="16"/>
      <c r="G97" s="16"/>
      <c r="H97" s="16"/>
      <c r="I97" s="91"/>
      <c r="J97" s="91"/>
      <c r="K97" s="94"/>
      <c r="L97" s="94"/>
    </row>
    <row r="98">
      <c r="A98" s="16"/>
      <c r="B98" s="16"/>
      <c r="C98" s="16"/>
      <c r="D98" s="16"/>
      <c r="E98" s="16"/>
      <c r="F98" s="16"/>
      <c r="G98" s="16"/>
      <c r="H98" s="16"/>
      <c r="I98" s="91"/>
      <c r="J98" s="91"/>
      <c r="K98" s="94"/>
      <c r="L98" s="94"/>
    </row>
    <row r="99">
      <c r="A99" s="16"/>
      <c r="B99" s="16"/>
      <c r="C99" s="16"/>
      <c r="D99" s="16"/>
      <c r="E99" s="16"/>
      <c r="F99" s="16"/>
      <c r="G99" s="16"/>
      <c r="H99" s="16"/>
      <c r="I99" s="91"/>
      <c r="J99" s="91"/>
      <c r="K99" s="94"/>
      <c r="L99" s="94"/>
    </row>
    <row r="100">
      <c r="A100" s="16"/>
      <c r="B100" s="16"/>
      <c r="C100" s="16"/>
      <c r="D100" s="16"/>
      <c r="E100" s="16"/>
      <c r="F100" s="16"/>
      <c r="G100" s="16"/>
      <c r="H100" s="16"/>
      <c r="I100" s="91"/>
      <c r="J100" s="91"/>
      <c r="K100" s="94"/>
      <c r="L100" s="94"/>
    </row>
    <row r="101">
      <c r="A101" s="16"/>
      <c r="B101" s="16"/>
      <c r="C101" s="16"/>
      <c r="D101" s="16"/>
      <c r="E101" s="16"/>
      <c r="F101" s="16"/>
      <c r="G101" s="16"/>
      <c r="H101" s="16"/>
      <c r="I101" s="91"/>
      <c r="J101" s="91"/>
      <c r="K101" s="94"/>
      <c r="L101" s="94"/>
    </row>
    <row r="102">
      <c r="A102" s="16"/>
      <c r="B102" s="16"/>
      <c r="C102" s="16"/>
      <c r="D102" s="16"/>
      <c r="E102" s="16"/>
      <c r="F102" s="16"/>
      <c r="G102" s="16"/>
      <c r="H102" s="16"/>
      <c r="I102" s="91"/>
      <c r="J102" s="91"/>
      <c r="K102" s="94"/>
      <c r="L102" s="94"/>
    </row>
    <row r="103">
      <c r="A103" s="16"/>
      <c r="B103" s="16"/>
      <c r="C103" s="16"/>
      <c r="D103" s="16"/>
      <c r="E103" s="16"/>
      <c r="F103" s="16"/>
      <c r="G103" s="16"/>
      <c r="H103" s="16"/>
      <c r="I103" s="91"/>
      <c r="J103" s="91"/>
      <c r="K103" s="94"/>
      <c r="L103" s="94"/>
    </row>
    <row r="104">
      <c r="A104" s="16"/>
      <c r="B104" s="16"/>
      <c r="C104" s="16"/>
      <c r="D104" s="16"/>
      <c r="E104" s="16"/>
      <c r="F104" s="16"/>
      <c r="G104" s="16"/>
      <c r="H104" s="16"/>
      <c r="I104" s="91"/>
      <c r="J104" s="91"/>
      <c r="K104" s="94"/>
      <c r="L104" s="94"/>
    </row>
    <row r="105">
      <c r="A105" s="16"/>
      <c r="B105" s="16"/>
      <c r="C105" s="16"/>
      <c r="D105" s="16"/>
      <c r="E105" s="16"/>
      <c r="F105" s="16"/>
      <c r="G105" s="16"/>
      <c r="H105" s="16"/>
      <c r="I105" s="91"/>
      <c r="J105" s="91"/>
      <c r="K105" s="94"/>
      <c r="L105" s="94"/>
    </row>
    <row r="106">
      <c r="A106" s="16"/>
      <c r="B106" s="16"/>
      <c r="C106" s="16"/>
      <c r="D106" s="16"/>
      <c r="E106" s="16"/>
      <c r="F106" s="16"/>
      <c r="G106" s="16"/>
      <c r="H106" s="16"/>
      <c r="I106" s="91"/>
      <c r="J106" s="91"/>
      <c r="K106" s="94"/>
      <c r="L106" s="94"/>
    </row>
    <row r="107">
      <c r="A107" s="16"/>
      <c r="B107" s="16"/>
      <c r="C107" s="16"/>
      <c r="D107" s="16"/>
      <c r="E107" s="16"/>
      <c r="F107" s="16"/>
      <c r="G107" s="16"/>
      <c r="H107" s="16"/>
      <c r="I107" s="91"/>
      <c r="J107" s="91"/>
      <c r="K107" s="94"/>
      <c r="L107" s="94"/>
    </row>
    <row r="108">
      <c r="A108" s="16"/>
      <c r="B108" s="16"/>
      <c r="C108" s="16"/>
      <c r="D108" s="16"/>
      <c r="E108" s="16"/>
      <c r="F108" s="16"/>
      <c r="G108" s="16"/>
      <c r="H108" s="16"/>
      <c r="I108" s="91"/>
      <c r="J108" s="91"/>
      <c r="K108" s="94"/>
      <c r="L108" s="94"/>
    </row>
    <row r="109">
      <c r="A109" s="16"/>
      <c r="B109" s="16"/>
      <c r="C109" s="16"/>
      <c r="D109" s="16"/>
      <c r="E109" s="16"/>
      <c r="F109" s="16"/>
      <c r="G109" s="16"/>
      <c r="H109" s="16"/>
      <c r="I109" s="91"/>
      <c r="J109" s="91"/>
      <c r="K109" s="94"/>
      <c r="L109" s="94"/>
    </row>
    <row r="110">
      <c r="A110" s="16"/>
      <c r="B110" s="16"/>
      <c r="C110" s="16"/>
      <c r="D110" s="16"/>
      <c r="E110" s="16"/>
      <c r="F110" s="16"/>
      <c r="G110" s="16"/>
      <c r="H110" s="16"/>
      <c r="I110" s="91"/>
      <c r="J110" s="91"/>
      <c r="K110" s="94"/>
      <c r="L110" s="94"/>
    </row>
    <row r="111">
      <c r="A111" s="16"/>
      <c r="B111" s="16"/>
      <c r="C111" s="16"/>
      <c r="D111" s="16"/>
      <c r="E111" s="16"/>
      <c r="F111" s="16"/>
      <c r="G111" s="16"/>
      <c r="H111" s="16"/>
      <c r="I111" s="91"/>
      <c r="J111" s="91"/>
      <c r="K111" s="94"/>
      <c r="L111" s="94"/>
    </row>
    <row r="112">
      <c r="A112" s="16"/>
      <c r="B112" s="16"/>
      <c r="C112" s="16"/>
      <c r="D112" s="16"/>
      <c r="E112" s="16"/>
      <c r="F112" s="16"/>
      <c r="G112" s="16"/>
      <c r="H112" s="16"/>
      <c r="I112" s="91"/>
      <c r="J112" s="91"/>
      <c r="K112" s="94"/>
      <c r="L112" s="94"/>
    </row>
    <row r="113">
      <c r="A113" s="16"/>
      <c r="B113" s="16"/>
      <c r="C113" s="16"/>
      <c r="D113" s="16"/>
      <c r="E113" s="16"/>
      <c r="F113" s="16"/>
      <c r="G113" s="16"/>
      <c r="H113" s="16"/>
      <c r="I113" s="91"/>
      <c r="J113" s="91"/>
      <c r="K113" s="94"/>
      <c r="L113" s="94"/>
    </row>
    <row r="114">
      <c r="A114" s="16"/>
      <c r="B114" s="16"/>
      <c r="C114" s="16"/>
      <c r="D114" s="16"/>
      <c r="E114" s="16"/>
      <c r="F114" s="16"/>
      <c r="G114" s="16"/>
      <c r="H114" s="16"/>
      <c r="I114" s="91"/>
      <c r="J114" s="91"/>
      <c r="K114" s="94"/>
      <c r="L114" s="94"/>
    </row>
    <row r="115">
      <c r="A115" s="16"/>
      <c r="B115" s="16"/>
      <c r="C115" s="16"/>
      <c r="D115" s="16"/>
      <c r="E115" s="16"/>
      <c r="F115" s="16"/>
      <c r="G115" s="16"/>
      <c r="H115" s="16"/>
      <c r="I115" s="91"/>
      <c r="J115" s="91"/>
      <c r="K115" s="94"/>
      <c r="L115" s="94"/>
    </row>
    <row r="116">
      <c r="A116" s="16"/>
      <c r="B116" s="16"/>
      <c r="C116" s="16"/>
      <c r="D116" s="16"/>
      <c r="E116" s="16"/>
      <c r="F116" s="16"/>
      <c r="G116" s="16"/>
      <c r="H116" s="16"/>
      <c r="I116" s="91"/>
      <c r="J116" s="91"/>
      <c r="K116" s="94"/>
      <c r="L116" s="94"/>
    </row>
    <row r="117">
      <c r="A117" s="16"/>
      <c r="B117" s="16"/>
      <c r="C117" s="16"/>
      <c r="D117" s="16"/>
      <c r="E117" s="16"/>
      <c r="F117" s="16"/>
      <c r="G117" s="16"/>
      <c r="H117" s="16"/>
      <c r="I117" s="91"/>
      <c r="J117" s="91"/>
      <c r="K117" s="94"/>
      <c r="L117" s="94"/>
    </row>
    <row r="118">
      <c r="A118" s="16"/>
      <c r="B118" s="16"/>
      <c r="C118" s="16"/>
      <c r="D118" s="16"/>
      <c r="E118" s="16"/>
      <c r="F118" s="16"/>
      <c r="G118" s="16"/>
      <c r="H118" s="16"/>
      <c r="I118" s="91"/>
      <c r="J118" s="91"/>
      <c r="K118" s="94"/>
      <c r="L118" s="94"/>
    </row>
    <row r="119">
      <c r="A119" s="16"/>
      <c r="B119" s="16"/>
      <c r="C119" s="16"/>
      <c r="D119" s="16"/>
      <c r="E119" s="16"/>
      <c r="F119" s="16"/>
      <c r="G119" s="16"/>
      <c r="H119" s="16"/>
      <c r="I119" s="91"/>
      <c r="J119" s="91"/>
      <c r="K119" s="94"/>
      <c r="L119" s="94"/>
    </row>
    <row r="120">
      <c r="A120" s="16"/>
      <c r="B120" s="16"/>
      <c r="C120" s="16"/>
      <c r="D120" s="16"/>
      <c r="E120" s="16"/>
      <c r="F120" s="16"/>
      <c r="G120" s="16"/>
      <c r="H120" s="16"/>
      <c r="I120" s="91"/>
      <c r="J120" s="91"/>
      <c r="K120" s="94"/>
      <c r="L120" s="94"/>
    </row>
    <row r="121">
      <c r="A121" s="16"/>
      <c r="B121" s="16"/>
      <c r="C121" s="16"/>
      <c r="D121" s="16"/>
      <c r="E121" s="16"/>
      <c r="F121" s="16"/>
      <c r="G121" s="16"/>
      <c r="H121" s="16"/>
      <c r="I121" s="91"/>
      <c r="J121" s="91"/>
      <c r="K121" s="94"/>
      <c r="L121" s="94"/>
    </row>
    <row r="122">
      <c r="A122" s="16"/>
      <c r="B122" s="16"/>
      <c r="C122" s="16"/>
      <c r="D122" s="16"/>
      <c r="E122" s="16"/>
      <c r="F122" s="16"/>
      <c r="G122" s="16"/>
      <c r="H122" s="16"/>
      <c r="I122" s="91"/>
      <c r="J122" s="91"/>
      <c r="K122" s="94"/>
      <c r="L122" s="94"/>
    </row>
    <row r="123">
      <c r="A123" s="16"/>
      <c r="B123" s="16"/>
      <c r="C123" s="16"/>
      <c r="D123" s="16"/>
      <c r="E123" s="16"/>
      <c r="F123" s="16"/>
      <c r="G123" s="16"/>
      <c r="H123" s="16"/>
      <c r="I123" s="91"/>
      <c r="J123" s="91"/>
      <c r="K123" s="94"/>
      <c r="L123" s="94"/>
    </row>
    <row r="124">
      <c r="A124" s="16"/>
      <c r="B124" s="16"/>
      <c r="C124" s="16"/>
      <c r="D124" s="16"/>
      <c r="E124" s="16"/>
      <c r="F124" s="16"/>
      <c r="G124" s="16"/>
      <c r="H124" s="16"/>
      <c r="I124" s="91"/>
      <c r="J124" s="91"/>
      <c r="K124" s="94"/>
      <c r="L124" s="94"/>
    </row>
    <row r="125">
      <c r="A125" s="16"/>
      <c r="B125" s="16"/>
      <c r="C125" s="16"/>
      <c r="D125" s="16"/>
      <c r="E125" s="16"/>
      <c r="F125" s="16"/>
      <c r="G125" s="16"/>
      <c r="H125" s="16"/>
      <c r="I125" s="91"/>
      <c r="J125" s="91"/>
      <c r="K125" s="94"/>
      <c r="L125" s="94"/>
    </row>
    <row r="126">
      <c r="A126" s="16"/>
      <c r="B126" s="16"/>
      <c r="C126" s="16"/>
      <c r="D126" s="16"/>
      <c r="E126" s="16"/>
      <c r="F126" s="16"/>
      <c r="G126" s="16"/>
      <c r="H126" s="16"/>
      <c r="I126" s="91"/>
      <c r="J126" s="91"/>
      <c r="K126" s="94"/>
      <c r="L126" s="94"/>
    </row>
    <row r="127">
      <c r="A127" s="16"/>
      <c r="B127" s="16"/>
      <c r="C127" s="16"/>
      <c r="D127" s="16"/>
      <c r="E127" s="16"/>
      <c r="F127" s="16"/>
      <c r="G127" s="16"/>
      <c r="H127" s="16"/>
      <c r="I127" s="91"/>
      <c r="J127" s="91"/>
      <c r="K127" s="94"/>
      <c r="L127" s="94"/>
    </row>
    <row r="128">
      <c r="A128" s="16"/>
      <c r="B128" s="16"/>
      <c r="C128" s="16"/>
      <c r="D128" s="16"/>
      <c r="E128" s="16"/>
      <c r="F128" s="16"/>
      <c r="G128" s="16"/>
      <c r="H128" s="16"/>
      <c r="I128" s="91"/>
      <c r="J128" s="91"/>
      <c r="K128" s="94"/>
      <c r="L128" s="94"/>
    </row>
    <row r="129">
      <c r="A129" s="16"/>
      <c r="B129" s="16"/>
      <c r="C129" s="16"/>
      <c r="D129" s="16"/>
      <c r="E129" s="16"/>
      <c r="F129" s="16"/>
      <c r="G129" s="16"/>
      <c r="H129" s="16"/>
      <c r="I129" s="91"/>
      <c r="J129" s="91"/>
      <c r="K129" s="94"/>
      <c r="L129" s="94"/>
    </row>
    <row r="130">
      <c r="A130" s="16"/>
      <c r="B130" s="16"/>
      <c r="C130" s="16"/>
      <c r="D130" s="16"/>
      <c r="E130" s="16"/>
      <c r="F130" s="16"/>
      <c r="G130" s="16"/>
      <c r="H130" s="16"/>
      <c r="I130" s="91"/>
      <c r="J130" s="91"/>
      <c r="K130" s="94"/>
      <c r="L130" s="94"/>
    </row>
    <row r="131">
      <c r="A131" s="16"/>
      <c r="B131" s="16"/>
      <c r="C131" s="16"/>
      <c r="D131" s="16"/>
      <c r="E131" s="16"/>
      <c r="F131" s="16"/>
      <c r="G131" s="16"/>
      <c r="H131" s="16"/>
      <c r="I131" s="91"/>
      <c r="J131" s="91"/>
      <c r="K131" s="94"/>
      <c r="L131" s="94"/>
    </row>
    <row r="132">
      <c r="A132" s="16"/>
      <c r="B132" s="16"/>
      <c r="C132" s="16"/>
      <c r="D132" s="16"/>
      <c r="E132" s="16"/>
      <c r="F132" s="16"/>
      <c r="G132" s="16"/>
      <c r="H132" s="16"/>
      <c r="I132" s="91"/>
      <c r="J132" s="91"/>
      <c r="K132" s="94"/>
      <c r="L132" s="94"/>
    </row>
    <row r="133">
      <c r="A133" s="16"/>
      <c r="B133" s="16"/>
      <c r="C133" s="16"/>
      <c r="D133" s="16"/>
      <c r="E133" s="16"/>
      <c r="F133" s="16"/>
      <c r="G133" s="16"/>
      <c r="H133" s="16"/>
      <c r="I133" s="91"/>
      <c r="J133" s="91"/>
      <c r="K133" s="94"/>
      <c r="L133" s="94"/>
    </row>
    <row r="134">
      <c r="A134" s="16"/>
      <c r="B134" s="16"/>
      <c r="C134" s="16"/>
      <c r="D134" s="16"/>
      <c r="E134" s="16"/>
      <c r="F134" s="16"/>
      <c r="G134" s="16"/>
      <c r="H134" s="16"/>
      <c r="I134" s="91"/>
      <c r="J134" s="91"/>
      <c r="K134" s="94"/>
      <c r="L134" s="94"/>
    </row>
    <row r="135">
      <c r="A135" s="16"/>
      <c r="B135" s="16"/>
      <c r="C135" s="16"/>
      <c r="D135" s="16"/>
      <c r="E135" s="16"/>
      <c r="F135" s="16"/>
      <c r="G135" s="16"/>
      <c r="H135" s="16"/>
      <c r="I135" s="91"/>
      <c r="J135" s="91"/>
      <c r="K135" s="94"/>
      <c r="L135" s="94"/>
    </row>
    <row r="136">
      <c r="A136" s="16"/>
      <c r="B136" s="16"/>
      <c r="C136" s="16"/>
      <c r="D136" s="16"/>
      <c r="E136" s="16"/>
      <c r="F136" s="16"/>
      <c r="G136" s="16"/>
      <c r="H136" s="16"/>
      <c r="I136" s="91"/>
      <c r="J136" s="91"/>
      <c r="K136" s="94"/>
      <c r="L136" s="94"/>
    </row>
    <row r="137">
      <c r="A137" s="16"/>
      <c r="B137" s="16"/>
      <c r="C137" s="16"/>
      <c r="D137" s="16"/>
      <c r="E137" s="16"/>
      <c r="F137" s="16"/>
      <c r="G137" s="16"/>
      <c r="H137" s="16"/>
      <c r="I137" s="91"/>
      <c r="J137" s="91"/>
      <c r="K137" s="94"/>
      <c r="L137" s="94"/>
    </row>
    <row r="138">
      <c r="A138" s="16"/>
      <c r="B138" s="16"/>
      <c r="C138" s="16"/>
      <c r="D138" s="16"/>
      <c r="E138" s="16"/>
      <c r="F138" s="16"/>
      <c r="G138" s="16"/>
      <c r="H138" s="16"/>
      <c r="I138" s="91"/>
      <c r="J138" s="91"/>
      <c r="K138" s="94"/>
      <c r="L138" s="94"/>
    </row>
    <row r="139">
      <c r="A139" s="16"/>
      <c r="B139" s="16"/>
      <c r="C139" s="16"/>
      <c r="D139" s="16"/>
      <c r="E139" s="16"/>
      <c r="F139" s="16"/>
      <c r="G139" s="16"/>
      <c r="H139" s="16"/>
      <c r="I139" s="91"/>
      <c r="J139" s="91"/>
      <c r="K139" s="94"/>
      <c r="L139" s="94"/>
    </row>
    <row r="140">
      <c r="A140" s="16"/>
      <c r="B140" s="16"/>
      <c r="C140" s="16"/>
      <c r="D140" s="16"/>
      <c r="E140" s="16"/>
      <c r="F140" s="16"/>
      <c r="G140" s="16"/>
      <c r="H140" s="16"/>
      <c r="I140" s="91"/>
      <c r="J140" s="91"/>
      <c r="K140" s="94"/>
      <c r="L140" s="94"/>
    </row>
    <row r="141">
      <c r="A141" s="16"/>
      <c r="B141" s="16"/>
      <c r="C141" s="16"/>
      <c r="D141" s="16"/>
      <c r="E141" s="16"/>
      <c r="F141" s="16"/>
      <c r="G141" s="16"/>
      <c r="H141" s="16"/>
      <c r="I141" s="91"/>
      <c r="J141" s="91"/>
      <c r="K141" s="94"/>
      <c r="L141" s="94"/>
    </row>
    <row r="142">
      <c r="A142" s="16"/>
      <c r="B142" s="16"/>
      <c r="C142" s="16"/>
      <c r="D142" s="16"/>
      <c r="E142" s="16"/>
      <c r="F142" s="16"/>
      <c r="G142" s="16"/>
      <c r="H142" s="16"/>
      <c r="I142" s="91"/>
      <c r="J142" s="91"/>
      <c r="K142" s="94"/>
      <c r="L142" s="94"/>
    </row>
    <row r="143">
      <c r="A143" s="16"/>
      <c r="B143" s="16"/>
      <c r="C143" s="16"/>
      <c r="D143" s="16"/>
      <c r="E143" s="16"/>
      <c r="F143" s="16"/>
      <c r="G143" s="16"/>
      <c r="H143" s="16"/>
      <c r="I143" s="91"/>
      <c r="J143" s="91"/>
      <c r="K143" s="94"/>
      <c r="L143" s="94"/>
    </row>
    <row r="144">
      <c r="A144" s="16"/>
      <c r="B144" s="16"/>
      <c r="C144" s="16"/>
      <c r="D144" s="16"/>
      <c r="E144" s="16"/>
      <c r="F144" s="16"/>
      <c r="G144" s="16"/>
      <c r="H144" s="16"/>
      <c r="I144" s="91"/>
      <c r="J144" s="91"/>
      <c r="K144" s="94"/>
      <c r="L144" s="94"/>
    </row>
    <row r="145">
      <c r="A145" s="16"/>
      <c r="B145" s="16"/>
      <c r="C145" s="16"/>
      <c r="D145" s="16"/>
      <c r="E145" s="16"/>
      <c r="F145" s="16"/>
      <c r="G145" s="16"/>
      <c r="H145" s="16"/>
      <c r="I145" s="91"/>
      <c r="J145" s="91"/>
      <c r="K145" s="94"/>
      <c r="L145" s="94"/>
    </row>
    <row r="146">
      <c r="A146" s="16"/>
      <c r="B146" s="16"/>
      <c r="C146" s="16"/>
      <c r="D146" s="16"/>
      <c r="E146" s="16"/>
      <c r="F146" s="16"/>
      <c r="G146" s="16"/>
      <c r="H146" s="16"/>
      <c r="I146" s="91"/>
      <c r="J146" s="91"/>
      <c r="K146" s="94"/>
      <c r="L146" s="94"/>
    </row>
    <row r="147">
      <c r="A147" s="16"/>
      <c r="B147" s="16"/>
      <c r="C147" s="16"/>
      <c r="D147" s="16"/>
      <c r="E147" s="16"/>
      <c r="F147" s="16"/>
      <c r="G147" s="16"/>
      <c r="H147" s="16"/>
      <c r="I147" s="91"/>
      <c r="J147" s="91"/>
      <c r="K147" s="94"/>
      <c r="L147" s="94"/>
    </row>
    <row r="148">
      <c r="A148" s="16"/>
      <c r="B148" s="16"/>
      <c r="C148" s="16"/>
      <c r="D148" s="16"/>
      <c r="E148" s="16"/>
      <c r="F148" s="16"/>
      <c r="G148" s="16"/>
      <c r="H148" s="16"/>
      <c r="I148" s="91"/>
      <c r="J148" s="91"/>
      <c r="K148" s="94"/>
      <c r="L148" s="94"/>
    </row>
    <row r="149">
      <c r="A149" s="16"/>
      <c r="B149" s="16"/>
      <c r="C149" s="16"/>
      <c r="D149" s="16"/>
      <c r="E149" s="16"/>
      <c r="F149" s="16"/>
      <c r="G149" s="16"/>
      <c r="H149" s="16"/>
      <c r="I149" s="91"/>
      <c r="J149" s="91"/>
      <c r="K149" s="94"/>
      <c r="L149" s="94"/>
    </row>
    <row r="150">
      <c r="A150" s="16"/>
      <c r="B150" s="16"/>
      <c r="C150" s="16"/>
      <c r="D150" s="16"/>
      <c r="E150" s="16"/>
      <c r="F150" s="16"/>
      <c r="G150" s="16"/>
      <c r="H150" s="16"/>
      <c r="I150" s="91"/>
      <c r="J150" s="91"/>
      <c r="K150" s="94"/>
      <c r="L150" s="94"/>
    </row>
    <row r="151">
      <c r="A151" s="16"/>
      <c r="B151" s="16"/>
      <c r="C151" s="16"/>
      <c r="D151" s="16"/>
      <c r="E151" s="16"/>
      <c r="F151" s="16"/>
      <c r="G151" s="16"/>
      <c r="H151" s="16"/>
      <c r="I151" s="91"/>
      <c r="J151" s="91"/>
      <c r="K151" s="94"/>
      <c r="L151" s="94"/>
    </row>
    <row r="152">
      <c r="A152" s="16"/>
      <c r="B152" s="16"/>
      <c r="C152" s="16"/>
      <c r="D152" s="16"/>
      <c r="E152" s="16"/>
      <c r="F152" s="16"/>
      <c r="G152" s="16"/>
      <c r="H152" s="16"/>
      <c r="I152" s="91"/>
      <c r="J152" s="91"/>
      <c r="K152" s="94"/>
      <c r="L152" s="94"/>
    </row>
    <row r="153">
      <c r="A153" s="16"/>
      <c r="B153" s="16"/>
      <c r="C153" s="16"/>
      <c r="D153" s="16"/>
      <c r="E153" s="16"/>
      <c r="F153" s="16"/>
      <c r="G153" s="16"/>
      <c r="H153" s="16"/>
      <c r="I153" s="91"/>
      <c r="J153" s="91"/>
      <c r="K153" s="94"/>
      <c r="L153" s="94"/>
    </row>
    <row r="154">
      <c r="A154" s="16"/>
      <c r="B154" s="16"/>
      <c r="C154" s="16"/>
      <c r="D154" s="16"/>
      <c r="E154" s="16"/>
      <c r="F154" s="16"/>
      <c r="G154" s="16"/>
      <c r="H154" s="16"/>
      <c r="I154" s="91"/>
      <c r="J154" s="91"/>
      <c r="K154" s="94"/>
      <c r="L154" s="94"/>
    </row>
    <row r="155">
      <c r="A155" s="16"/>
      <c r="B155" s="16"/>
      <c r="C155" s="16"/>
      <c r="D155" s="16"/>
      <c r="E155" s="16"/>
      <c r="F155" s="16"/>
      <c r="G155" s="16"/>
      <c r="H155" s="16"/>
      <c r="I155" s="91"/>
      <c r="J155" s="91"/>
      <c r="K155" s="94"/>
      <c r="L155" s="94"/>
    </row>
    <row r="156">
      <c r="A156" s="16"/>
      <c r="B156" s="16"/>
      <c r="C156" s="16"/>
      <c r="D156" s="16"/>
      <c r="E156" s="16"/>
      <c r="F156" s="16"/>
      <c r="G156" s="16"/>
      <c r="H156" s="16"/>
      <c r="I156" s="91"/>
      <c r="J156" s="91"/>
      <c r="K156" s="94"/>
      <c r="L156" s="94"/>
    </row>
    <row r="157">
      <c r="A157" s="16"/>
      <c r="B157" s="16"/>
      <c r="C157" s="16"/>
      <c r="D157" s="16"/>
      <c r="E157" s="16"/>
      <c r="F157" s="16"/>
      <c r="G157" s="16"/>
      <c r="H157" s="16"/>
      <c r="I157" s="91"/>
      <c r="J157" s="91"/>
      <c r="K157" s="94"/>
      <c r="L157" s="94"/>
    </row>
    <row r="158">
      <c r="A158" s="16"/>
      <c r="B158" s="16"/>
      <c r="C158" s="16"/>
      <c r="D158" s="16"/>
      <c r="E158" s="16"/>
      <c r="F158" s="16"/>
      <c r="G158" s="16"/>
      <c r="H158" s="16"/>
      <c r="I158" s="91"/>
      <c r="J158" s="91"/>
      <c r="K158" s="94"/>
      <c r="L158" s="94"/>
    </row>
    <row r="159">
      <c r="A159" s="16"/>
      <c r="B159" s="16"/>
      <c r="C159" s="16"/>
      <c r="D159" s="16"/>
      <c r="E159" s="16"/>
      <c r="F159" s="16"/>
      <c r="G159" s="16"/>
      <c r="H159" s="16"/>
      <c r="I159" s="91"/>
      <c r="J159" s="91"/>
      <c r="K159" s="94"/>
      <c r="L159" s="94"/>
    </row>
    <row r="160">
      <c r="A160" s="16"/>
      <c r="B160" s="16"/>
      <c r="C160" s="16"/>
      <c r="D160" s="16"/>
      <c r="E160" s="16"/>
      <c r="F160" s="16"/>
      <c r="G160" s="16"/>
      <c r="H160" s="16"/>
      <c r="I160" s="91"/>
      <c r="J160" s="91"/>
      <c r="K160" s="94"/>
      <c r="L160" s="94"/>
    </row>
    <row r="161">
      <c r="A161" s="16"/>
      <c r="B161" s="16"/>
      <c r="C161" s="16"/>
      <c r="D161" s="16"/>
      <c r="E161" s="16"/>
      <c r="F161" s="16"/>
      <c r="G161" s="16"/>
      <c r="H161" s="16"/>
      <c r="I161" s="91"/>
      <c r="J161" s="91"/>
      <c r="K161" s="94"/>
      <c r="L161" s="94"/>
    </row>
    <row r="162">
      <c r="A162" s="16"/>
      <c r="B162" s="16"/>
      <c r="C162" s="16"/>
      <c r="D162" s="16"/>
      <c r="E162" s="16"/>
      <c r="F162" s="16"/>
      <c r="G162" s="16"/>
      <c r="H162" s="16"/>
      <c r="I162" s="91"/>
      <c r="J162" s="91"/>
      <c r="K162" s="94"/>
      <c r="L162" s="94"/>
    </row>
    <row r="163">
      <c r="A163" s="16"/>
      <c r="B163" s="16"/>
      <c r="C163" s="16"/>
      <c r="D163" s="16"/>
      <c r="E163" s="16"/>
      <c r="F163" s="16"/>
      <c r="G163" s="16"/>
      <c r="H163" s="16"/>
      <c r="I163" s="91"/>
      <c r="J163" s="91"/>
      <c r="K163" s="94"/>
      <c r="L163" s="94"/>
    </row>
    <row r="164">
      <c r="A164" s="16"/>
      <c r="B164" s="16"/>
      <c r="C164" s="16"/>
      <c r="D164" s="16"/>
      <c r="E164" s="16"/>
      <c r="F164" s="16"/>
      <c r="G164" s="16"/>
      <c r="H164" s="16"/>
      <c r="I164" s="91"/>
      <c r="J164" s="91"/>
      <c r="K164" s="94"/>
      <c r="L164" s="94"/>
    </row>
    <row r="165">
      <c r="A165" s="16"/>
      <c r="B165" s="16"/>
      <c r="C165" s="16"/>
      <c r="D165" s="16"/>
      <c r="E165" s="16"/>
      <c r="F165" s="16"/>
      <c r="G165" s="16"/>
      <c r="H165" s="16"/>
      <c r="I165" s="91"/>
      <c r="J165" s="91"/>
      <c r="K165" s="94"/>
      <c r="L165" s="94"/>
    </row>
    <row r="166">
      <c r="A166" s="16"/>
      <c r="B166" s="16"/>
      <c r="C166" s="16"/>
      <c r="D166" s="16"/>
      <c r="E166" s="16"/>
      <c r="F166" s="16"/>
      <c r="G166" s="16"/>
      <c r="H166" s="16"/>
      <c r="I166" s="91"/>
      <c r="J166" s="91"/>
      <c r="K166" s="94"/>
      <c r="L166" s="94"/>
    </row>
    <row r="167">
      <c r="A167" s="16"/>
      <c r="B167" s="16"/>
      <c r="C167" s="16"/>
      <c r="D167" s="16"/>
      <c r="E167" s="16"/>
      <c r="F167" s="16"/>
      <c r="G167" s="16"/>
      <c r="H167" s="16"/>
      <c r="I167" s="91"/>
      <c r="J167" s="91"/>
      <c r="K167" s="94"/>
      <c r="L167" s="94"/>
    </row>
    <row r="168">
      <c r="A168" s="16"/>
      <c r="B168" s="16"/>
      <c r="C168" s="16"/>
      <c r="D168" s="16"/>
      <c r="E168" s="16"/>
      <c r="F168" s="16"/>
      <c r="G168" s="16"/>
      <c r="H168" s="16"/>
      <c r="I168" s="91"/>
      <c r="J168" s="91"/>
      <c r="K168" s="94"/>
      <c r="L168" s="94"/>
    </row>
    <row r="169">
      <c r="A169" s="16"/>
      <c r="B169" s="16"/>
      <c r="C169" s="16"/>
      <c r="D169" s="16"/>
      <c r="E169" s="16"/>
      <c r="F169" s="16"/>
      <c r="G169" s="16"/>
      <c r="H169" s="16"/>
      <c r="I169" s="91"/>
      <c r="J169" s="91"/>
      <c r="K169" s="94"/>
      <c r="L169" s="94"/>
    </row>
    <row r="170">
      <c r="A170" s="16"/>
      <c r="B170" s="16"/>
      <c r="C170" s="16"/>
      <c r="D170" s="16"/>
      <c r="E170" s="16"/>
      <c r="F170" s="16"/>
      <c r="G170" s="16"/>
      <c r="H170" s="16"/>
      <c r="I170" s="91"/>
      <c r="J170" s="91"/>
      <c r="K170" s="94"/>
      <c r="L170" s="94"/>
    </row>
    <row r="171">
      <c r="A171" s="16"/>
      <c r="B171" s="16"/>
      <c r="C171" s="16"/>
      <c r="D171" s="16"/>
      <c r="E171" s="16"/>
      <c r="F171" s="16"/>
      <c r="G171" s="16"/>
      <c r="H171" s="16"/>
      <c r="I171" s="91"/>
      <c r="J171" s="91"/>
      <c r="K171" s="94"/>
      <c r="L171" s="94"/>
    </row>
    <row r="172">
      <c r="A172" s="16"/>
      <c r="B172" s="16"/>
      <c r="C172" s="16"/>
      <c r="D172" s="16"/>
      <c r="E172" s="16"/>
      <c r="F172" s="16"/>
      <c r="G172" s="16"/>
      <c r="H172" s="16"/>
      <c r="I172" s="91"/>
      <c r="J172" s="91"/>
      <c r="K172" s="94"/>
      <c r="L172" s="94"/>
    </row>
    <row r="173">
      <c r="A173" s="16"/>
      <c r="B173" s="16"/>
      <c r="C173" s="16"/>
      <c r="D173" s="16"/>
      <c r="E173" s="16"/>
      <c r="F173" s="16"/>
      <c r="G173" s="16"/>
      <c r="H173" s="16"/>
      <c r="I173" s="91"/>
      <c r="J173" s="91"/>
      <c r="K173" s="94"/>
      <c r="L173" s="94"/>
    </row>
    <row r="174">
      <c r="A174" s="16"/>
      <c r="B174" s="16"/>
      <c r="C174" s="16"/>
      <c r="D174" s="16"/>
      <c r="E174" s="16"/>
      <c r="F174" s="16"/>
      <c r="G174" s="16"/>
      <c r="H174" s="16"/>
      <c r="I174" s="91"/>
      <c r="J174" s="91"/>
      <c r="K174" s="94"/>
      <c r="L174" s="94"/>
    </row>
    <row r="175">
      <c r="A175" s="16"/>
      <c r="B175" s="16"/>
      <c r="C175" s="16"/>
      <c r="D175" s="16"/>
      <c r="E175" s="16"/>
      <c r="F175" s="16"/>
      <c r="G175" s="16"/>
      <c r="H175" s="16"/>
      <c r="I175" s="91"/>
      <c r="J175" s="91"/>
      <c r="K175" s="94"/>
      <c r="L175" s="94"/>
    </row>
    <row r="176">
      <c r="A176" s="16"/>
      <c r="B176" s="16"/>
      <c r="C176" s="16"/>
      <c r="D176" s="16"/>
      <c r="E176" s="16"/>
      <c r="F176" s="16"/>
      <c r="G176" s="16"/>
      <c r="H176" s="16"/>
      <c r="I176" s="91"/>
      <c r="J176" s="91"/>
      <c r="K176" s="94"/>
      <c r="L176" s="94"/>
    </row>
    <row r="177">
      <c r="A177" s="16"/>
      <c r="B177" s="16"/>
      <c r="C177" s="16"/>
      <c r="D177" s="16"/>
      <c r="E177" s="16"/>
      <c r="F177" s="16"/>
      <c r="G177" s="16"/>
      <c r="H177" s="16"/>
      <c r="I177" s="91"/>
      <c r="J177" s="91"/>
      <c r="K177" s="94"/>
      <c r="L177" s="94"/>
    </row>
    <row r="178">
      <c r="A178" s="16"/>
      <c r="B178" s="16"/>
      <c r="C178" s="16"/>
      <c r="D178" s="16"/>
      <c r="E178" s="16"/>
      <c r="F178" s="16"/>
      <c r="G178" s="16"/>
      <c r="H178" s="16"/>
      <c r="I178" s="91"/>
      <c r="J178" s="91"/>
      <c r="K178" s="94"/>
      <c r="L178" s="94"/>
    </row>
    <row r="179">
      <c r="A179" s="16"/>
      <c r="B179" s="16"/>
      <c r="C179" s="16"/>
      <c r="D179" s="16"/>
      <c r="E179" s="16"/>
      <c r="F179" s="16"/>
      <c r="G179" s="16"/>
      <c r="H179" s="16"/>
      <c r="I179" s="91"/>
      <c r="J179" s="91"/>
      <c r="K179" s="94"/>
      <c r="L179" s="94"/>
    </row>
    <row r="180">
      <c r="A180" s="16"/>
      <c r="B180" s="16"/>
      <c r="C180" s="16"/>
      <c r="D180" s="16"/>
      <c r="E180" s="16"/>
      <c r="F180" s="16"/>
      <c r="G180" s="16"/>
      <c r="H180" s="16"/>
      <c r="I180" s="91"/>
      <c r="J180" s="91"/>
      <c r="K180" s="94"/>
      <c r="L180" s="94"/>
    </row>
    <row r="181">
      <c r="A181" s="16"/>
      <c r="B181" s="16"/>
      <c r="C181" s="16"/>
      <c r="D181" s="16"/>
      <c r="E181" s="16"/>
      <c r="F181" s="16"/>
      <c r="G181" s="16"/>
      <c r="H181" s="16"/>
      <c r="I181" s="91"/>
      <c r="J181" s="91"/>
      <c r="K181" s="94"/>
      <c r="L181" s="94"/>
    </row>
    <row r="182">
      <c r="A182" s="16"/>
      <c r="B182" s="16"/>
      <c r="C182" s="16"/>
      <c r="D182" s="16"/>
      <c r="E182" s="16"/>
      <c r="F182" s="16"/>
      <c r="G182" s="16"/>
      <c r="H182" s="16"/>
      <c r="I182" s="91"/>
      <c r="J182" s="91"/>
      <c r="K182" s="94"/>
      <c r="L182" s="94"/>
    </row>
    <row r="183">
      <c r="A183" s="16"/>
      <c r="B183" s="16"/>
      <c r="C183" s="16"/>
      <c r="D183" s="16"/>
      <c r="E183" s="16"/>
      <c r="F183" s="16"/>
      <c r="G183" s="16"/>
      <c r="H183" s="16"/>
      <c r="I183" s="91"/>
      <c r="J183" s="91"/>
      <c r="K183" s="94"/>
      <c r="L183" s="94"/>
    </row>
    <row r="184">
      <c r="A184" s="16"/>
      <c r="B184" s="16"/>
      <c r="C184" s="16"/>
      <c r="D184" s="16"/>
      <c r="E184" s="16"/>
      <c r="F184" s="16"/>
      <c r="G184" s="16"/>
      <c r="H184" s="16"/>
      <c r="I184" s="91"/>
      <c r="J184" s="91"/>
      <c r="K184" s="94"/>
      <c r="L184" s="94"/>
    </row>
    <row r="185">
      <c r="A185" s="16"/>
      <c r="B185" s="16"/>
      <c r="C185" s="16"/>
      <c r="D185" s="16"/>
      <c r="E185" s="16"/>
      <c r="F185" s="16"/>
      <c r="G185" s="16"/>
      <c r="H185" s="16"/>
      <c r="I185" s="91"/>
      <c r="J185" s="91"/>
      <c r="K185" s="94"/>
      <c r="L185" s="94"/>
    </row>
    <row r="186">
      <c r="A186" s="16"/>
      <c r="B186" s="16"/>
      <c r="C186" s="16"/>
      <c r="D186" s="16"/>
      <c r="E186" s="16"/>
      <c r="F186" s="16"/>
      <c r="G186" s="16"/>
      <c r="H186" s="16"/>
      <c r="I186" s="91"/>
      <c r="J186" s="91"/>
      <c r="K186" s="94"/>
      <c r="L186" s="94"/>
    </row>
    <row r="187">
      <c r="A187" s="16"/>
      <c r="B187" s="16"/>
      <c r="C187" s="16"/>
      <c r="D187" s="16"/>
      <c r="E187" s="16"/>
      <c r="F187" s="16"/>
      <c r="G187" s="16"/>
      <c r="H187" s="16"/>
      <c r="I187" s="91"/>
      <c r="J187" s="91"/>
      <c r="K187" s="94"/>
      <c r="L187" s="94"/>
    </row>
    <row r="188">
      <c r="A188" s="16"/>
      <c r="B188" s="16"/>
      <c r="C188" s="16"/>
      <c r="D188" s="16"/>
      <c r="E188" s="16"/>
      <c r="F188" s="16"/>
      <c r="G188" s="16"/>
      <c r="H188" s="16"/>
      <c r="I188" s="91"/>
      <c r="J188" s="91"/>
      <c r="K188" s="94"/>
      <c r="L188" s="94"/>
    </row>
    <row r="189">
      <c r="A189" s="16"/>
      <c r="B189" s="16"/>
      <c r="C189" s="16"/>
      <c r="D189" s="16"/>
      <c r="E189" s="16"/>
      <c r="F189" s="16"/>
      <c r="G189" s="16"/>
      <c r="H189" s="16"/>
      <c r="I189" s="91"/>
      <c r="J189" s="91"/>
      <c r="K189" s="94"/>
      <c r="L189" s="94"/>
    </row>
    <row r="190">
      <c r="A190" s="16"/>
      <c r="B190" s="16"/>
      <c r="C190" s="16"/>
      <c r="D190" s="16"/>
      <c r="E190" s="16"/>
      <c r="F190" s="16"/>
      <c r="G190" s="16"/>
      <c r="H190" s="16"/>
      <c r="I190" s="91"/>
      <c r="J190" s="91"/>
      <c r="K190" s="94"/>
      <c r="L190" s="94"/>
    </row>
    <row r="191">
      <c r="A191" s="16"/>
      <c r="B191" s="16"/>
      <c r="C191" s="16"/>
      <c r="D191" s="16"/>
      <c r="E191" s="16"/>
      <c r="F191" s="16"/>
      <c r="G191" s="16"/>
      <c r="H191" s="16"/>
      <c r="I191" s="91"/>
      <c r="J191" s="91"/>
      <c r="K191" s="94"/>
      <c r="L191" s="94"/>
    </row>
    <row r="192">
      <c r="A192" s="16"/>
      <c r="B192" s="16"/>
      <c r="C192" s="16"/>
      <c r="D192" s="16"/>
      <c r="E192" s="16"/>
      <c r="F192" s="16"/>
      <c r="G192" s="16"/>
      <c r="H192" s="16"/>
      <c r="I192" s="91"/>
      <c r="J192" s="91"/>
      <c r="K192" s="94"/>
      <c r="L192" s="94"/>
    </row>
    <row r="193">
      <c r="A193" s="16"/>
      <c r="B193" s="16"/>
      <c r="C193" s="16"/>
      <c r="D193" s="16"/>
      <c r="E193" s="16"/>
      <c r="F193" s="16"/>
      <c r="G193" s="16"/>
      <c r="H193" s="16"/>
      <c r="I193" s="91"/>
      <c r="J193" s="91"/>
      <c r="K193" s="94"/>
      <c r="L193" s="94"/>
    </row>
    <row r="194">
      <c r="A194" s="16"/>
      <c r="B194" s="16"/>
      <c r="C194" s="16"/>
      <c r="D194" s="16"/>
      <c r="E194" s="16"/>
      <c r="F194" s="16"/>
      <c r="G194" s="16"/>
      <c r="H194" s="16"/>
      <c r="I194" s="91"/>
      <c r="J194" s="91"/>
      <c r="K194" s="94"/>
      <c r="L194" s="94"/>
    </row>
    <row r="195">
      <c r="A195" s="16"/>
      <c r="B195" s="16"/>
      <c r="C195" s="16"/>
      <c r="D195" s="16"/>
      <c r="E195" s="16"/>
      <c r="F195" s="16"/>
      <c r="G195" s="16"/>
      <c r="H195" s="16"/>
      <c r="I195" s="91"/>
      <c r="J195" s="91"/>
      <c r="K195" s="94"/>
      <c r="L195" s="94"/>
    </row>
    <row r="196">
      <c r="A196" s="16"/>
      <c r="B196" s="16"/>
      <c r="C196" s="16"/>
      <c r="D196" s="16"/>
      <c r="E196" s="16"/>
      <c r="F196" s="16"/>
      <c r="G196" s="16"/>
      <c r="H196" s="16"/>
      <c r="I196" s="91"/>
      <c r="J196" s="91"/>
      <c r="K196" s="94"/>
      <c r="L196" s="94"/>
    </row>
    <row r="197">
      <c r="A197" s="16"/>
      <c r="B197" s="16"/>
      <c r="C197" s="16"/>
      <c r="D197" s="16"/>
      <c r="E197" s="16"/>
      <c r="F197" s="16"/>
      <c r="G197" s="16"/>
      <c r="H197" s="16"/>
      <c r="I197" s="91"/>
      <c r="J197" s="91"/>
      <c r="K197" s="94"/>
      <c r="L197" s="94"/>
    </row>
    <row r="198">
      <c r="A198" s="16"/>
      <c r="B198" s="16"/>
      <c r="C198" s="16"/>
      <c r="D198" s="16"/>
      <c r="E198" s="16"/>
      <c r="F198" s="16"/>
      <c r="G198" s="16"/>
      <c r="H198" s="16"/>
      <c r="I198" s="91"/>
      <c r="J198" s="91"/>
      <c r="K198" s="94"/>
      <c r="L198" s="94"/>
    </row>
    <row r="199">
      <c r="A199" s="16"/>
      <c r="B199" s="16"/>
      <c r="C199" s="16"/>
      <c r="D199" s="16"/>
      <c r="E199" s="16"/>
      <c r="F199" s="16"/>
      <c r="G199" s="16"/>
      <c r="H199" s="16"/>
      <c r="I199" s="91"/>
      <c r="J199" s="91"/>
      <c r="K199" s="94"/>
      <c r="L199" s="94"/>
    </row>
    <row r="200">
      <c r="A200" s="16"/>
      <c r="B200" s="16"/>
      <c r="C200" s="16"/>
      <c r="D200" s="16"/>
      <c r="E200" s="16"/>
      <c r="F200" s="16"/>
      <c r="G200" s="16"/>
      <c r="H200" s="16"/>
      <c r="I200" s="91"/>
      <c r="J200" s="91"/>
      <c r="K200" s="94"/>
      <c r="L200" s="94"/>
    </row>
    <row r="201">
      <c r="A201" s="16"/>
      <c r="B201" s="16"/>
      <c r="C201" s="16"/>
      <c r="D201" s="16"/>
      <c r="E201" s="16"/>
      <c r="F201" s="16"/>
      <c r="G201" s="16"/>
      <c r="H201" s="16"/>
      <c r="I201" s="91"/>
      <c r="J201" s="91"/>
      <c r="K201" s="94"/>
      <c r="L201" s="94"/>
    </row>
    <row r="202">
      <c r="A202" s="16"/>
      <c r="B202" s="16"/>
      <c r="C202" s="16"/>
      <c r="D202" s="16"/>
      <c r="E202" s="16"/>
      <c r="F202" s="16"/>
      <c r="G202" s="16"/>
      <c r="H202" s="16"/>
      <c r="I202" s="91"/>
      <c r="J202" s="91"/>
      <c r="K202" s="94"/>
      <c r="L202" s="94"/>
    </row>
    <row r="203">
      <c r="A203" s="16"/>
      <c r="B203" s="16"/>
      <c r="C203" s="16"/>
      <c r="D203" s="16"/>
      <c r="E203" s="16"/>
      <c r="F203" s="16"/>
      <c r="G203" s="16"/>
      <c r="H203" s="16"/>
      <c r="I203" s="91"/>
      <c r="J203" s="91"/>
      <c r="K203" s="94"/>
      <c r="L203" s="94"/>
    </row>
    <row r="204">
      <c r="A204" s="16"/>
      <c r="B204" s="16"/>
      <c r="C204" s="16"/>
      <c r="D204" s="16"/>
      <c r="E204" s="16"/>
      <c r="F204" s="16"/>
      <c r="G204" s="16"/>
      <c r="H204" s="16"/>
      <c r="I204" s="91"/>
      <c r="J204" s="91"/>
      <c r="K204" s="94"/>
      <c r="L204" s="94"/>
    </row>
    <row r="205">
      <c r="A205" s="16"/>
      <c r="B205" s="16"/>
      <c r="C205" s="16"/>
      <c r="D205" s="16"/>
      <c r="E205" s="16"/>
      <c r="F205" s="16"/>
      <c r="G205" s="16"/>
      <c r="H205" s="16"/>
      <c r="I205" s="91"/>
      <c r="J205" s="91"/>
      <c r="K205" s="94"/>
      <c r="L205" s="94"/>
    </row>
    <row r="206">
      <c r="A206" s="16"/>
      <c r="B206" s="16"/>
      <c r="C206" s="16"/>
      <c r="D206" s="16"/>
      <c r="E206" s="16"/>
      <c r="F206" s="16"/>
      <c r="G206" s="16"/>
      <c r="H206" s="16"/>
      <c r="I206" s="91"/>
      <c r="J206" s="91"/>
      <c r="K206" s="94"/>
      <c r="L206" s="94"/>
    </row>
    <row r="207">
      <c r="A207" s="16"/>
      <c r="B207" s="16"/>
      <c r="C207" s="16"/>
      <c r="D207" s="16"/>
      <c r="E207" s="16"/>
      <c r="F207" s="16"/>
      <c r="G207" s="16"/>
      <c r="H207" s="16"/>
      <c r="I207" s="91"/>
      <c r="J207" s="91"/>
      <c r="K207" s="94"/>
      <c r="L207" s="94"/>
    </row>
    <row r="208">
      <c r="A208" s="16"/>
      <c r="B208" s="16"/>
      <c r="C208" s="16"/>
      <c r="D208" s="16"/>
      <c r="E208" s="16"/>
      <c r="F208" s="16"/>
      <c r="G208" s="16"/>
      <c r="H208" s="16"/>
      <c r="I208" s="91"/>
      <c r="J208" s="91"/>
      <c r="K208" s="94"/>
      <c r="L208" s="94"/>
    </row>
    <row r="209">
      <c r="A209" s="16"/>
      <c r="B209" s="16"/>
      <c r="C209" s="16"/>
      <c r="D209" s="16"/>
      <c r="E209" s="16"/>
      <c r="F209" s="16"/>
      <c r="G209" s="16"/>
      <c r="H209" s="16"/>
      <c r="I209" s="91"/>
      <c r="J209" s="91"/>
      <c r="K209" s="94"/>
      <c r="L209" s="94"/>
    </row>
    <row r="210">
      <c r="A210" s="16"/>
      <c r="B210" s="16"/>
      <c r="C210" s="16"/>
      <c r="D210" s="16"/>
      <c r="E210" s="16"/>
      <c r="F210" s="16"/>
      <c r="G210" s="16"/>
      <c r="H210" s="16"/>
      <c r="I210" s="91"/>
      <c r="J210" s="91"/>
      <c r="K210" s="94"/>
      <c r="L210" s="94"/>
    </row>
    <row r="211">
      <c r="A211" s="16"/>
      <c r="B211" s="16"/>
      <c r="C211" s="16"/>
      <c r="D211" s="16"/>
      <c r="E211" s="16"/>
      <c r="F211" s="16"/>
      <c r="G211" s="16"/>
      <c r="H211" s="16"/>
      <c r="I211" s="91"/>
      <c r="J211" s="91"/>
      <c r="K211" s="94"/>
      <c r="L211" s="94"/>
    </row>
    <row r="212">
      <c r="A212" s="16"/>
      <c r="B212" s="16"/>
      <c r="C212" s="16"/>
      <c r="D212" s="16"/>
      <c r="E212" s="16"/>
      <c r="F212" s="16"/>
      <c r="G212" s="16"/>
      <c r="H212" s="16"/>
      <c r="I212" s="91"/>
      <c r="J212" s="91"/>
      <c r="K212" s="94"/>
      <c r="L212" s="94"/>
    </row>
    <row r="213">
      <c r="A213" s="16"/>
      <c r="B213" s="16"/>
      <c r="C213" s="16"/>
      <c r="D213" s="16"/>
      <c r="E213" s="16"/>
      <c r="F213" s="16"/>
      <c r="G213" s="16"/>
      <c r="H213" s="16"/>
      <c r="I213" s="91"/>
      <c r="J213" s="91"/>
      <c r="K213" s="94"/>
      <c r="L213" s="94"/>
    </row>
    <row r="214">
      <c r="A214" s="16"/>
      <c r="B214" s="16"/>
      <c r="C214" s="16"/>
      <c r="D214" s="16"/>
      <c r="E214" s="16"/>
      <c r="F214" s="16"/>
      <c r="G214" s="16"/>
      <c r="H214" s="16"/>
      <c r="I214" s="91"/>
      <c r="J214" s="91"/>
      <c r="K214" s="94"/>
      <c r="L214" s="94"/>
    </row>
    <row r="215">
      <c r="A215" s="16"/>
      <c r="B215" s="16"/>
      <c r="C215" s="16"/>
      <c r="D215" s="16"/>
      <c r="E215" s="16"/>
      <c r="F215" s="16"/>
      <c r="G215" s="16"/>
      <c r="H215" s="16"/>
      <c r="I215" s="91"/>
      <c r="J215" s="91"/>
      <c r="K215" s="94"/>
      <c r="L215" s="94"/>
    </row>
    <row r="216">
      <c r="A216" s="16"/>
      <c r="B216" s="16"/>
      <c r="C216" s="16"/>
      <c r="D216" s="16"/>
      <c r="E216" s="16"/>
      <c r="F216" s="16"/>
      <c r="G216" s="16"/>
      <c r="H216" s="16"/>
      <c r="I216" s="91"/>
      <c r="J216" s="91"/>
      <c r="K216" s="94"/>
      <c r="L216" s="94"/>
    </row>
    <row r="217">
      <c r="A217" s="16"/>
      <c r="B217" s="16"/>
      <c r="C217" s="16"/>
      <c r="D217" s="16"/>
      <c r="E217" s="16"/>
      <c r="F217" s="16"/>
      <c r="G217" s="16"/>
      <c r="H217" s="16"/>
      <c r="I217" s="91"/>
      <c r="J217" s="91"/>
      <c r="K217" s="94"/>
      <c r="L217" s="94"/>
    </row>
    <row r="218">
      <c r="A218" s="16"/>
      <c r="B218" s="16"/>
      <c r="C218" s="16"/>
      <c r="D218" s="16"/>
      <c r="E218" s="16"/>
      <c r="F218" s="16"/>
      <c r="G218" s="16"/>
      <c r="H218" s="16"/>
      <c r="I218" s="91"/>
      <c r="J218" s="91"/>
      <c r="K218" s="94"/>
      <c r="L218" s="94"/>
    </row>
    <row r="219">
      <c r="A219" s="16"/>
      <c r="B219" s="16"/>
      <c r="C219" s="16"/>
      <c r="D219" s="16"/>
      <c r="E219" s="16"/>
      <c r="F219" s="16"/>
      <c r="G219" s="16"/>
      <c r="H219" s="16"/>
      <c r="I219" s="91"/>
      <c r="J219" s="91"/>
      <c r="K219" s="94"/>
      <c r="L219" s="94"/>
    </row>
    <row r="220">
      <c r="A220" s="16"/>
      <c r="B220" s="16"/>
      <c r="C220" s="16"/>
      <c r="D220" s="16"/>
      <c r="E220" s="16"/>
      <c r="F220" s="16"/>
      <c r="G220" s="16"/>
      <c r="H220" s="16"/>
      <c r="I220" s="91"/>
      <c r="J220" s="91"/>
      <c r="K220" s="94"/>
      <c r="L220" s="94"/>
    </row>
    <row r="221">
      <c r="A221" s="16"/>
      <c r="B221" s="16"/>
      <c r="C221" s="16"/>
      <c r="D221" s="16"/>
      <c r="E221" s="16"/>
      <c r="F221" s="16"/>
      <c r="G221" s="16"/>
      <c r="H221" s="16"/>
      <c r="I221" s="91"/>
      <c r="J221" s="91"/>
      <c r="K221" s="94"/>
      <c r="L221" s="94"/>
    </row>
    <row r="222">
      <c r="A222" s="16"/>
      <c r="B222" s="16"/>
      <c r="C222" s="16"/>
      <c r="D222" s="16"/>
      <c r="E222" s="16"/>
      <c r="F222" s="16"/>
      <c r="G222" s="16"/>
      <c r="H222" s="16"/>
      <c r="I222" s="91"/>
      <c r="J222" s="91"/>
      <c r="K222" s="94"/>
      <c r="L222" s="94"/>
    </row>
    <row r="223">
      <c r="A223" s="16"/>
      <c r="B223" s="16"/>
      <c r="C223" s="16"/>
      <c r="D223" s="16"/>
      <c r="E223" s="16"/>
      <c r="F223" s="16"/>
      <c r="G223" s="16"/>
      <c r="H223" s="16"/>
      <c r="I223" s="91"/>
      <c r="J223" s="91"/>
      <c r="K223" s="94"/>
      <c r="L223" s="94"/>
    </row>
    <row r="224">
      <c r="A224" s="16"/>
      <c r="B224" s="16"/>
      <c r="C224" s="16"/>
      <c r="D224" s="16"/>
      <c r="E224" s="16"/>
      <c r="F224" s="16"/>
      <c r="G224" s="16"/>
      <c r="H224" s="16"/>
      <c r="I224" s="91"/>
      <c r="J224" s="91"/>
      <c r="K224" s="94"/>
      <c r="L224" s="94"/>
    </row>
    <row r="225">
      <c r="A225" s="16"/>
      <c r="B225" s="16"/>
      <c r="C225" s="16"/>
      <c r="D225" s="16"/>
      <c r="E225" s="16"/>
      <c r="F225" s="16"/>
      <c r="G225" s="16"/>
      <c r="H225" s="16"/>
      <c r="I225" s="91"/>
      <c r="J225" s="91"/>
      <c r="K225" s="94"/>
      <c r="L225" s="94"/>
    </row>
    <row r="226">
      <c r="A226" s="16"/>
      <c r="B226" s="16"/>
      <c r="C226" s="16"/>
      <c r="D226" s="16"/>
      <c r="E226" s="16"/>
      <c r="F226" s="16"/>
      <c r="G226" s="16"/>
      <c r="H226" s="16"/>
      <c r="I226" s="91"/>
      <c r="J226" s="91"/>
      <c r="K226" s="94"/>
      <c r="L226" s="94"/>
    </row>
    <row r="227">
      <c r="A227" s="16"/>
      <c r="B227" s="16"/>
      <c r="C227" s="16"/>
      <c r="D227" s="16"/>
      <c r="E227" s="16"/>
      <c r="F227" s="16"/>
      <c r="G227" s="16"/>
      <c r="H227" s="16"/>
      <c r="I227" s="91"/>
      <c r="J227" s="91"/>
      <c r="K227" s="94"/>
      <c r="L227" s="94"/>
    </row>
    <row r="228">
      <c r="A228" s="16"/>
      <c r="B228" s="16"/>
      <c r="C228" s="16"/>
      <c r="D228" s="16"/>
      <c r="E228" s="16"/>
      <c r="F228" s="16"/>
      <c r="G228" s="16"/>
      <c r="H228" s="16"/>
      <c r="I228" s="91"/>
      <c r="J228" s="91"/>
      <c r="K228" s="94"/>
      <c r="L228" s="94"/>
    </row>
    <row r="229">
      <c r="A229" s="16"/>
      <c r="B229" s="16"/>
      <c r="C229" s="16"/>
      <c r="D229" s="16"/>
      <c r="E229" s="16"/>
      <c r="F229" s="16"/>
      <c r="G229" s="16"/>
      <c r="H229" s="16"/>
      <c r="I229" s="91"/>
      <c r="J229" s="91"/>
      <c r="K229" s="94"/>
      <c r="L229" s="94"/>
    </row>
    <row r="230">
      <c r="A230" s="16"/>
      <c r="B230" s="16"/>
      <c r="C230" s="16"/>
      <c r="D230" s="16"/>
      <c r="E230" s="16"/>
      <c r="F230" s="16"/>
      <c r="G230" s="16"/>
      <c r="H230" s="16"/>
      <c r="I230" s="91"/>
      <c r="J230" s="91"/>
      <c r="K230" s="94"/>
      <c r="L230" s="94"/>
    </row>
    <row r="231">
      <c r="A231" s="16"/>
      <c r="B231" s="16"/>
      <c r="C231" s="16"/>
      <c r="D231" s="16"/>
      <c r="E231" s="16"/>
      <c r="F231" s="16"/>
      <c r="G231" s="16"/>
      <c r="H231" s="16"/>
      <c r="I231" s="91"/>
      <c r="J231" s="91"/>
      <c r="K231" s="94"/>
      <c r="L231" s="94"/>
    </row>
    <row r="232">
      <c r="A232" s="16"/>
      <c r="B232" s="16"/>
      <c r="C232" s="16"/>
      <c r="D232" s="16"/>
      <c r="E232" s="16"/>
      <c r="F232" s="16"/>
      <c r="G232" s="16"/>
      <c r="H232" s="16"/>
      <c r="I232" s="91"/>
      <c r="J232" s="91"/>
      <c r="K232" s="94"/>
      <c r="L232" s="94"/>
    </row>
    <row r="233">
      <c r="A233" s="16"/>
      <c r="B233" s="16"/>
      <c r="C233" s="16"/>
      <c r="D233" s="16"/>
      <c r="E233" s="16"/>
      <c r="F233" s="16"/>
      <c r="G233" s="16"/>
      <c r="H233" s="16"/>
      <c r="I233" s="91"/>
      <c r="J233" s="91"/>
      <c r="K233" s="94"/>
      <c r="L233" s="94"/>
    </row>
    <row r="234">
      <c r="A234" s="16"/>
      <c r="B234" s="16"/>
      <c r="C234" s="16"/>
      <c r="D234" s="16"/>
      <c r="E234" s="16"/>
      <c r="F234" s="16"/>
      <c r="G234" s="16"/>
      <c r="H234" s="16"/>
      <c r="I234" s="91"/>
      <c r="J234" s="91"/>
      <c r="K234" s="94"/>
      <c r="L234" s="94"/>
    </row>
    <row r="235">
      <c r="A235" s="16"/>
      <c r="B235" s="16"/>
      <c r="C235" s="16"/>
      <c r="D235" s="16"/>
      <c r="E235" s="16"/>
      <c r="F235" s="16"/>
      <c r="G235" s="16"/>
      <c r="H235" s="16"/>
      <c r="I235" s="91"/>
      <c r="J235" s="91"/>
      <c r="K235" s="94"/>
      <c r="L235" s="94"/>
    </row>
    <row r="236">
      <c r="A236" s="16"/>
      <c r="B236" s="16"/>
      <c r="C236" s="16"/>
      <c r="D236" s="16"/>
      <c r="E236" s="16"/>
      <c r="F236" s="16"/>
      <c r="G236" s="16"/>
      <c r="H236" s="16"/>
      <c r="I236" s="91"/>
      <c r="J236" s="91"/>
      <c r="K236" s="94"/>
      <c r="L236" s="94"/>
    </row>
    <row r="237">
      <c r="A237" s="16"/>
      <c r="B237" s="16"/>
      <c r="C237" s="16"/>
      <c r="D237" s="16"/>
      <c r="E237" s="16"/>
      <c r="F237" s="16"/>
      <c r="G237" s="16"/>
      <c r="H237" s="16"/>
      <c r="I237" s="91"/>
      <c r="J237" s="91"/>
      <c r="K237" s="94"/>
      <c r="L237" s="94"/>
    </row>
    <row r="238">
      <c r="A238" s="16"/>
      <c r="B238" s="16"/>
      <c r="C238" s="16"/>
      <c r="D238" s="16"/>
      <c r="E238" s="16"/>
      <c r="F238" s="16"/>
      <c r="G238" s="16"/>
      <c r="H238" s="16"/>
      <c r="I238" s="91"/>
      <c r="J238" s="91"/>
      <c r="K238" s="94"/>
      <c r="L238" s="94"/>
    </row>
    <row r="239">
      <c r="A239" s="16"/>
      <c r="B239" s="16"/>
      <c r="C239" s="16"/>
      <c r="D239" s="16"/>
      <c r="E239" s="16"/>
      <c r="F239" s="16"/>
      <c r="G239" s="16"/>
      <c r="H239" s="16"/>
      <c r="I239" s="91"/>
      <c r="J239" s="91"/>
      <c r="K239" s="94"/>
      <c r="L239" s="94"/>
    </row>
    <row r="240">
      <c r="A240" s="16"/>
      <c r="B240" s="16"/>
      <c r="C240" s="16"/>
      <c r="D240" s="16"/>
      <c r="E240" s="16"/>
      <c r="F240" s="16"/>
      <c r="G240" s="16"/>
      <c r="H240" s="16"/>
      <c r="I240" s="91"/>
      <c r="J240" s="91"/>
      <c r="K240" s="94"/>
      <c r="L240" s="94"/>
    </row>
    <row r="241">
      <c r="A241" s="16"/>
      <c r="B241" s="16"/>
      <c r="C241" s="16"/>
      <c r="D241" s="16"/>
      <c r="E241" s="16"/>
      <c r="F241" s="16"/>
      <c r="G241" s="16"/>
      <c r="H241" s="16"/>
      <c r="I241" s="91"/>
      <c r="J241" s="91"/>
      <c r="K241" s="94"/>
      <c r="L241" s="94"/>
    </row>
    <row r="242">
      <c r="A242" s="16"/>
      <c r="B242" s="16"/>
      <c r="C242" s="16"/>
      <c r="D242" s="16"/>
      <c r="E242" s="16"/>
      <c r="F242" s="16"/>
      <c r="G242" s="16"/>
      <c r="H242" s="16"/>
      <c r="I242" s="91"/>
      <c r="J242" s="91"/>
      <c r="K242" s="94"/>
      <c r="L242" s="94"/>
    </row>
    <row r="243">
      <c r="A243" s="16"/>
      <c r="B243" s="16"/>
      <c r="C243" s="16"/>
      <c r="D243" s="16"/>
      <c r="E243" s="16"/>
      <c r="F243" s="16"/>
      <c r="G243" s="16"/>
      <c r="H243" s="16"/>
      <c r="I243" s="91"/>
      <c r="J243" s="91"/>
      <c r="K243" s="94"/>
      <c r="L243" s="94"/>
    </row>
    <row r="244">
      <c r="A244" s="16"/>
      <c r="B244" s="16"/>
      <c r="C244" s="16"/>
      <c r="D244" s="16"/>
      <c r="E244" s="16"/>
      <c r="F244" s="16"/>
      <c r="G244" s="16"/>
      <c r="H244" s="16"/>
      <c r="I244" s="91"/>
      <c r="J244" s="91"/>
      <c r="K244" s="94"/>
      <c r="L244" s="94"/>
    </row>
    <row r="245">
      <c r="A245" s="16"/>
      <c r="B245" s="16"/>
      <c r="C245" s="16"/>
      <c r="D245" s="16"/>
      <c r="E245" s="16"/>
      <c r="F245" s="16"/>
      <c r="G245" s="16"/>
      <c r="H245" s="16"/>
      <c r="I245" s="91"/>
      <c r="J245" s="91"/>
      <c r="K245" s="94"/>
      <c r="L245" s="94"/>
    </row>
    <row r="246">
      <c r="A246" s="16"/>
      <c r="B246" s="16"/>
      <c r="C246" s="16"/>
      <c r="D246" s="16"/>
      <c r="E246" s="16"/>
      <c r="F246" s="16"/>
      <c r="G246" s="16"/>
      <c r="H246" s="16"/>
      <c r="I246" s="91"/>
      <c r="J246" s="91"/>
      <c r="K246" s="94"/>
      <c r="L246" s="94"/>
    </row>
    <row r="247">
      <c r="A247" s="16"/>
      <c r="B247" s="16"/>
      <c r="C247" s="16"/>
      <c r="D247" s="16"/>
      <c r="E247" s="16"/>
      <c r="F247" s="16"/>
      <c r="G247" s="16"/>
      <c r="H247" s="16"/>
      <c r="I247" s="91"/>
      <c r="J247" s="91"/>
      <c r="K247" s="94"/>
      <c r="L247" s="94"/>
    </row>
    <row r="248">
      <c r="A248" s="16"/>
      <c r="B248" s="16"/>
      <c r="C248" s="16"/>
      <c r="D248" s="16"/>
      <c r="E248" s="16"/>
      <c r="F248" s="16"/>
      <c r="G248" s="16"/>
      <c r="H248" s="16"/>
      <c r="I248" s="91"/>
      <c r="J248" s="91"/>
      <c r="K248" s="94"/>
      <c r="L248" s="94"/>
    </row>
    <row r="249">
      <c r="A249" s="16"/>
      <c r="B249" s="16"/>
      <c r="C249" s="16"/>
      <c r="D249" s="16"/>
      <c r="E249" s="16"/>
      <c r="F249" s="16"/>
      <c r="G249" s="16"/>
      <c r="H249" s="16"/>
      <c r="I249" s="91"/>
      <c r="J249" s="91"/>
      <c r="K249" s="94"/>
      <c r="L249" s="94"/>
    </row>
    <row r="250">
      <c r="A250" s="16"/>
      <c r="B250" s="16"/>
      <c r="C250" s="16"/>
      <c r="D250" s="16"/>
      <c r="E250" s="16"/>
      <c r="F250" s="16"/>
      <c r="G250" s="16"/>
      <c r="H250" s="16"/>
      <c r="I250" s="91"/>
      <c r="J250" s="91"/>
      <c r="K250" s="94"/>
      <c r="L250" s="94"/>
    </row>
    <row r="251">
      <c r="A251" s="16"/>
      <c r="B251" s="16"/>
      <c r="C251" s="16"/>
      <c r="D251" s="16"/>
      <c r="E251" s="16"/>
      <c r="F251" s="16"/>
      <c r="G251" s="16"/>
      <c r="H251" s="16"/>
      <c r="I251" s="91"/>
      <c r="J251" s="91"/>
      <c r="K251" s="94"/>
      <c r="L251" s="94"/>
    </row>
    <row r="252">
      <c r="A252" s="16"/>
      <c r="B252" s="16"/>
      <c r="C252" s="16"/>
      <c r="D252" s="16"/>
      <c r="E252" s="16"/>
      <c r="F252" s="16"/>
      <c r="G252" s="16"/>
      <c r="H252" s="16"/>
      <c r="I252" s="91"/>
      <c r="J252" s="91"/>
      <c r="K252" s="94"/>
      <c r="L252" s="94"/>
    </row>
    <row r="253">
      <c r="A253" s="16"/>
      <c r="B253" s="16"/>
      <c r="C253" s="16"/>
      <c r="D253" s="16"/>
      <c r="E253" s="16"/>
      <c r="F253" s="16"/>
      <c r="G253" s="16"/>
      <c r="H253" s="16"/>
      <c r="I253" s="91"/>
      <c r="J253" s="91"/>
      <c r="K253" s="94"/>
      <c r="L253" s="94"/>
    </row>
    <row r="254">
      <c r="A254" s="16"/>
      <c r="B254" s="16"/>
      <c r="C254" s="16"/>
      <c r="D254" s="16"/>
      <c r="E254" s="16"/>
      <c r="F254" s="16"/>
      <c r="G254" s="16"/>
      <c r="H254" s="16"/>
      <c r="I254" s="91"/>
      <c r="J254" s="91"/>
      <c r="K254" s="94"/>
      <c r="L254" s="94"/>
    </row>
    <row r="255">
      <c r="A255" s="16"/>
      <c r="B255" s="16"/>
      <c r="C255" s="16"/>
      <c r="D255" s="16"/>
      <c r="E255" s="16"/>
      <c r="F255" s="16"/>
      <c r="G255" s="16"/>
      <c r="H255" s="16"/>
      <c r="I255" s="91"/>
      <c r="J255" s="91"/>
      <c r="K255" s="94"/>
      <c r="L255" s="94"/>
    </row>
    <row r="256">
      <c r="A256" s="16"/>
      <c r="B256" s="16"/>
      <c r="C256" s="16"/>
      <c r="D256" s="16"/>
      <c r="E256" s="16"/>
      <c r="F256" s="16"/>
      <c r="G256" s="16"/>
      <c r="H256" s="16"/>
      <c r="I256" s="91"/>
      <c r="J256" s="91"/>
      <c r="K256" s="94"/>
      <c r="L256" s="94"/>
    </row>
    <row r="257">
      <c r="A257" s="16"/>
      <c r="B257" s="16"/>
      <c r="C257" s="16"/>
      <c r="D257" s="16"/>
      <c r="E257" s="16"/>
      <c r="F257" s="16"/>
      <c r="G257" s="16"/>
      <c r="H257" s="16"/>
      <c r="I257" s="91"/>
      <c r="J257" s="91"/>
      <c r="K257" s="94"/>
      <c r="L257" s="94"/>
    </row>
    <row r="258">
      <c r="A258" s="16"/>
      <c r="B258" s="16"/>
      <c r="C258" s="16"/>
      <c r="D258" s="16"/>
      <c r="E258" s="16"/>
      <c r="F258" s="16"/>
      <c r="G258" s="16"/>
      <c r="H258" s="16"/>
      <c r="I258" s="91"/>
      <c r="J258" s="91"/>
      <c r="K258" s="94"/>
      <c r="L258" s="94"/>
    </row>
    <row r="259">
      <c r="A259" s="16"/>
      <c r="B259" s="16"/>
      <c r="C259" s="16"/>
      <c r="D259" s="16"/>
      <c r="E259" s="16"/>
      <c r="F259" s="16"/>
      <c r="G259" s="16"/>
      <c r="H259" s="16"/>
      <c r="I259" s="91"/>
      <c r="J259" s="91"/>
      <c r="K259" s="94"/>
      <c r="L259" s="94"/>
    </row>
    <row r="260">
      <c r="A260" s="16"/>
      <c r="B260" s="16"/>
      <c r="C260" s="16"/>
      <c r="D260" s="16"/>
      <c r="E260" s="16"/>
      <c r="F260" s="16"/>
      <c r="G260" s="16"/>
      <c r="H260" s="16"/>
      <c r="I260" s="91"/>
      <c r="J260" s="91"/>
      <c r="K260" s="94"/>
      <c r="L260" s="94"/>
    </row>
    <row r="261">
      <c r="A261" s="16"/>
      <c r="B261" s="16"/>
      <c r="C261" s="16"/>
      <c r="D261" s="16"/>
      <c r="E261" s="16"/>
      <c r="F261" s="16"/>
      <c r="G261" s="16"/>
      <c r="H261" s="16"/>
      <c r="I261" s="91"/>
      <c r="J261" s="91"/>
      <c r="K261" s="94"/>
      <c r="L261" s="94"/>
    </row>
    <row r="262">
      <c r="A262" s="16"/>
      <c r="B262" s="16"/>
      <c r="C262" s="16"/>
      <c r="D262" s="16"/>
      <c r="E262" s="16"/>
      <c r="F262" s="16"/>
      <c r="G262" s="16"/>
      <c r="H262" s="16"/>
      <c r="I262" s="91"/>
      <c r="J262" s="91"/>
      <c r="K262" s="94"/>
      <c r="L262" s="94"/>
    </row>
    <row r="263">
      <c r="A263" s="16"/>
      <c r="B263" s="16"/>
      <c r="C263" s="16"/>
      <c r="D263" s="16"/>
      <c r="E263" s="16"/>
      <c r="F263" s="16"/>
      <c r="G263" s="16"/>
      <c r="H263" s="16"/>
      <c r="I263" s="91"/>
      <c r="J263" s="91"/>
      <c r="K263" s="94"/>
      <c r="L263" s="94"/>
    </row>
    <row r="264">
      <c r="A264" s="16"/>
      <c r="B264" s="16"/>
      <c r="C264" s="16"/>
      <c r="D264" s="16"/>
      <c r="E264" s="16"/>
      <c r="F264" s="16"/>
      <c r="G264" s="16"/>
      <c r="H264" s="16"/>
      <c r="I264" s="91"/>
      <c r="J264" s="91"/>
      <c r="K264" s="94"/>
      <c r="L264" s="94"/>
    </row>
    <row r="265">
      <c r="A265" s="16"/>
      <c r="B265" s="16"/>
      <c r="C265" s="16"/>
      <c r="D265" s="16"/>
      <c r="E265" s="16"/>
      <c r="F265" s="16"/>
      <c r="G265" s="16"/>
      <c r="H265" s="16"/>
      <c r="I265" s="91"/>
      <c r="J265" s="91"/>
      <c r="K265" s="94"/>
      <c r="L265" s="94"/>
    </row>
    <row r="266">
      <c r="A266" s="16"/>
      <c r="B266" s="16"/>
      <c r="C266" s="16"/>
      <c r="D266" s="16"/>
      <c r="E266" s="16"/>
      <c r="F266" s="16"/>
      <c r="G266" s="16"/>
      <c r="H266" s="16"/>
      <c r="I266" s="91"/>
      <c r="J266" s="91"/>
      <c r="K266" s="94"/>
      <c r="L266" s="94"/>
    </row>
    <row r="267">
      <c r="A267" s="16"/>
      <c r="B267" s="16"/>
      <c r="C267" s="16"/>
      <c r="D267" s="16"/>
      <c r="E267" s="16"/>
      <c r="F267" s="16"/>
      <c r="G267" s="16"/>
      <c r="H267" s="16"/>
      <c r="I267" s="91"/>
      <c r="J267" s="91"/>
      <c r="K267" s="94"/>
      <c r="L267" s="94"/>
    </row>
    <row r="268">
      <c r="A268" s="16"/>
      <c r="B268" s="16"/>
      <c r="C268" s="16"/>
      <c r="D268" s="16"/>
      <c r="E268" s="16"/>
      <c r="F268" s="16"/>
      <c r="G268" s="16"/>
      <c r="H268" s="16"/>
      <c r="I268" s="91"/>
      <c r="J268" s="91"/>
      <c r="K268" s="94"/>
      <c r="L268" s="94"/>
    </row>
    <row r="269">
      <c r="A269" s="16"/>
      <c r="B269" s="16"/>
      <c r="C269" s="16"/>
      <c r="D269" s="16"/>
      <c r="E269" s="16"/>
      <c r="F269" s="16"/>
      <c r="G269" s="16"/>
      <c r="H269" s="16"/>
      <c r="I269" s="91"/>
      <c r="J269" s="91"/>
      <c r="K269" s="94"/>
      <c r="L269" s="94"/>
    </row>
    <row r="270">
      <c r="A270" s="16"/>
      <c r="B270" s="16"/>
      <c r="C270" s="16"/>
      <c r="D270" s="16"/>
      <c r="E270" s="16"/>
      <c r="F270" s="16"/>
      <c r="G270" s="16"/>
      <c r="H270" s="16"/>
      <c r="I270" s="91"/>
      <c r="J270" s="91"/>
      <c r="K270" s="94"/>
      <c r="L270" s="94"/>
    </row>
    <row r="271">
      <c r="A271" s="16"/>
      <c r="B271" s="16"/>
      <c r="C271" s="16"/>
      <c r="D271" s="16"/>
      <c r="E271" s="16"/>
      <c r="F271" s="16"/>
      <c r="G271" s="16"/>
      <c r="H271" s="16"/>
      <c r="I271" s="91"/>
      <c r="J271" s="91"/>
      <c r="K271" s="94"/>
      <c r="L271" s="94"/>
    </row>
    <row r="272">
      <c r="A272" s="16"/>
      <c r="B272" s="16"/>
      <c r="C272" s="16"/>
      <c r="D272" s="16"/>
      <c r="E272" s="16"/>
      <c r="F272" s="16"/>
      <c r="G272" s="16"/>
      <c r="H272" s="16"/>
      <c r="I272" s="91"/>
      <c r="J272" s="91"/>
      <c r="K272" s="94"/>
      <c r="L272" s="94"/>
    </row>
    <row r="273">
      <c r="A273" s="16"/>
      <c r="B273" s="16"/>
      <c r="C273" s="16"/>
      <c r="D273" s="16"/>
      <c r="E273" s="16"/>
      <c r="F273" s="16"/>
      <c r="G273" s="16"/>
      <c r="H273" s="16"/>
      <c r="I273" s="91"/>
      <c r="J273" s="91"/>
      <c r="K273" s="94"/>
      <c r="L273" s="94"/>
    </row>
    <row r="274">
      <c r="A274" s="16"/>
      <c r="B274" s="16"/>
      <c r="C274" s="16"/>
      <c r="D274" s="16"/>
      <c r="E274" s="16"/>
      <c r="F274" s="16"/>
      <c r="G274" s="16"/>
      <c r="H274" s="16"/>
      <c r="I274" s="91"/>
      <c r="J274" s="91"/>
      <c r="K274" s="94"/>
      <c r="L274" s="94"/>
    </row>
    <row r="275">
      <c r="A275" s="16"/>
      <c r="B275" s="16"/>
      <c r="C275" s="16"/>
      <c r="D275" s="16"/>
      <c r="E275" s="16"/>
      <c r="F275" s="16"/>
      <c r="G275" s="16"/>
      <c r="H275" s="16"/>
      <c r="I275" s="91"/>
      <c r="J275" s="91"/>
      <c r="K275" s="94"/>
      <c r="L275" s="94"/>
    </row>
    <row r="276">
      <c r="A276" s="16"/>
      <c r="B276" s="16"/>
      <c r="C276" s="16"/>
      <c r="D276" s="16"/>
      <c r="E276" s="16"/>
      <c r="F276" s="16"/>
      <c r="G276" s="16"/>
      <c r="H276" s="16"/>
      <c r="I276" s="91"/>
      <c r="J276" s="91"/>
      <c r="K276" s="94"/>
      <c r="L276" s="94"/>
    </row>
    <row r="277">
      <c r="A277" s="16"/>
      <c r="B277" s="16"/>
      <c r="C277" s="16"/>
      <c r="D277" s="16"/>
      <c r="E277" s="16"/>
      <c r="F277" s="16"/>
      <c r="G277" s="16"/>
      <c r="H277" s="16"/>
      <c r="I277" s="91"/>
      <c r="J277" s="91"/>
      <c r="K277" s="94"/>
      <c r="L277" s="94"/>
    </row>
    <row r="278">
      <c r="A278" s="16"/>
      <c r="B278" s="16"/>
      <c r="C278" s="16"/>
      <c r="D278" s="16"/>
      <c r="E278" s="16"/>
      <c r="F278" s="16"/>
      <c r="G278" s="16"/>
      <c r="H278" s="16"/>
      <c r="I278" s="91"/>
      <c r="J278" s="91"/>
      <c r="K278" s="94"/>
      <c r="L278" s="94"/>
    </row>
    <row r="279">
      <c r="A279" s="16"/>
      <c r="B279" s="16"/>
      <c r="C279" s="16"/>
      <c r="D279" s="16"/>
      <c r="E279" s="16"/>
      <c r="F279" s="16"/>
      <c r="G279" s="16"/>
      <c r="H279" s="16"/>
      <c r="I279" s="91"/>
      <c r="J279" s="91"/>
      <c r="K279" s="94"/>
      <c r="L279" s="94"/>
    </row>
    <row r="280">
      <c r="A280" s="16"/>
      <c r="B280" s="16"/>
      <c r="C280" s="16"/>
      <c r="D280" s="16"/>
      <c r="E280" s="16"/>
      <c r="F280" s="16"/>
      <c r="G280" s="16"/>
      <c r="H280" s="16"/>
      <c r="I280" s="91"/>
      <c r="J280" s="91"/>
      <c r="K280" s="94"/>
      <c r="L280" s="94"/>
    </row>
    <row r="281">
      <c r="A281" s="16"/>
      <c r="B281" s="16"/>
      <c r="C281" s="16"/>
      <c r="D281" s="16"/>
      <c r="E281" s="16"/>
      <c r="F281" s="16"/>
      <c r="G281" s="16"/>
      <c r="H281" s="16"/>
      <c r="I281" s="91"/>
      <c r="J281" s="91"/>
      <c r="K281" s="94"/>
      <c r="L281" s="94"/>
    </row>
    <row r="282">
      <c r="A282" s="16"/>
      <c r="B282" s="16"/>
      <c r="C282" s="16"/>
      <c r="D282" s="16"/>
      <c r="E282" s="16"/>
      <c r="F282" s="16"/>
      <c r="G282" s="16"/>
      <c r="H282" s="16"/>
      <c r="I282" s="91"/>
      <c r="J282" s="91"/>
      <c r="K282" s="94"/>
      <c r="L282" s="94"/>
    </row>
    <row r="283">
      <c r="A283" s="16"/>
      <c r="B283" s="16"/>
      <c r="C283" s="16"/>
      <c r="D283" s="16"/>
      <c r="E283" s="16"/>
      <c r="F283" s="16"/>
      <c r="G283" s="16"/>
      <c r="H283" s="16"/>
      <c r="I283" s="91"/>
      <c r="J283" s="91"/>
      <c r="K283" s="94"/>
      <c r="L283" s="94"/>
    </row>
    <row r="284">
      <c r="A284" s="16"/>
      <c r="B284" s="16"/>
      <c r="C284" s="16"/>
      <c r="D284" s="16"/>
      <c r="E284" s="16"/>
      <c r="F284" s="16"/>
      <c r="G284" s="16"/>
      <c r="H284" s="16"/>
      <c r="I284" s="91"/>
      <c r="J284" s="91"/>
      <c r="K284" s="94"/>
      <c r="L284" s="94"/>
    </row>
    <row r="285">
      <c r="A285" s="16"/>
      <c r="B285" s="16"/>
      <c r="C285" s="16"/>
      <c r="D285" s="16"/>
      <c r="E285" s="16"/>
      <c r="F285" s="16"/>
      <c r="G285" s="16"/>
      <c r="H285" s="16"/>
      <c r="I285" s="91"/>
      <c r="J285" s="91"/>
      <c r="K285" s="94"/>
      <c r="L285" s="94"/>
    </row>
    <row r="286">
      <c r="A286" s="16"/>
      <c r="B286" s="16"/>
      <c r="C286" s="16"/>
      <c r="D286" s="16"/>
      <c r="E286" s="16"/>
      <c r="F286" s="16"/>
      <c r="G286" s="16"/>
      <c r="H286" s="16"/>
      <c r="I286" s="91"/>
      <c r="J286" s="91"/>
      <c r="K286" s="94"/>
      <c r="L286" s="94"/>
    </row>
    <row r="287">
      <c r="A287" s="16"/>
      <c r="B287" s="16"/>
      <c r="C287" s="16"/>
      <c r="D287" s="16"/>
      <c r="E287" s="16"/>
      <c r="F287" s="16"/>
      <c r="G287" s="16"/>
      <c r="H287" s="16"/>
      <c r="I287" s="91"/>
      <c r="J287" s="91"/>
      <c r="K287" s="94"/>
      <c r="L287" s="94"/>
    </row>
    <row r="288">
      <c r="A288" s="16"/>
      <c r="B288" s="16"/>
      <c r="C288" s="16"/>
      <c r="D288" s="16"/>
      <c r="E288" s="16"/>
      <c r="F288" s="16"/>
      <c r="G288" s="16"/>
      <c r="H288" s="16"/>
      <c r="I288" s="91"/>
      <c r="J288" s="91"/>
      <c r="K288" s="94"/>
      <c r="L288" s="94"/>
    </row>
    <row r="289">
      <c r="A289" s="16"/>
      <c r="B289" s="16"/>
      <c r="C289" s="16"/>
      <c r="D289" s="16"/>
      <c r="E289" s="16"/>
      <c r="F289" s="16"/>
      <c r="G289" s="16"/>
      <c r="H289" s="16"/>
      <c r="I289" s="91"/>
      <c r="J289" s="91"/>
      <c r="K289" s="94"/>
      <c r="L289" s="94"/>
    </row>
    <row r="290">
      <c r="A290" s="16"/>
      <c r="B290" s="16"/>
      <c r="C290" s="16"/>
      <c r="D290" s="16"/>
      <c r="E290" s="16"/>
      <c r="F290" s="16"/>
      <c r="G290" s="16"/>
      <c r="H290" s="16"/>
      <c r="I290" s="91"/>
      <c r="J290" s="91"/>
      <c r="K290" s="94"/>
      <c r="L290" s="94"/>
    </row>
    <row r="291">
      <c r="A291" s="16"/>
      <c r="B291" s="16"/>
      <c r="C291" s="16"/>
      <c r="D291" s="16"/>
      <c r="E291" s="16"/>
      <c r="F291" s="16"/>
      <c r="G291" s="16"/>
      <c r="H291" s="16"/>
      <c r="I291" s="91"/>
      <c r="J291" s="91"/>
      <c r="K291" s="94"/>
      <c r="L291" s="94"/>
    </row>
    <row r="292">
      <c r="A292" s="16"/>
      <c r="B292" s="16"/>
      <c r="C292" s="16"/>
      <c r="D292" s="16"/>
      <c r="E292" s="16"/>
      <c r="F292" s="16"/>
      <c r="G292" s="16"/>
      <c r="H292" s="16"/>
      <c r="I292" s="91"/>
      <c r="J292" s="91"/>
      <c r="K292" s="94"/>
      <c r="L292" s="94"/>
    </row>
    <row r="293">
      <c r="A293" s="16"/>
      <c r="B293" s="16"/>
      <c r="C293" s="16"/>
      <c r="D293" s="16"/>
      <c r="E293" s="16"/>
      <c r="F293" s="16"/>
      <c r="G293" s="16"/>
      <c r="H293" s="16"/>
      <c r="I293" s="91"/>
      <c r="J293" s="91"/>
      <c r="K293" s="94"/>
      <c r="L293" s="94"/>
    </row>
    <row r="294">
      <c r="A294" s="16"/>
      <c r="B294" s="16"/>
      <c r="C294" s="16"/>
      <c r="D294" s="16"/>
      <c r="E294" s="16"/>
      <c r="F294" s="16"/>
      <c r="G294" s="16"/>
      <c r="H294" s="16"/>
      <c r="I294" s="91"/>
      <c r="J294" s="91"/>
      <c r="K294" s="94"/>
      <c r="L294" s="94"/>
    </row>
    <row r="295">
      <c r="A295" s="16"/>
      <c r="B295" s="16"/>
      <c r="C295" s="16"/>
      <c r="D295" s="16"/>
      <c r="E295" s="16"/>
      <c r="F295" s="16"/>
      <c r="G295" s="16"/>
      <c r="H295" s="16"/>
      <c r="I295" s="91"/>
      <c r="J295" s="91"/>
      <c r="K295" s="94"/>
      <c r="L295" s="94"/>
    </row>
    <row r="296">
      <c r="A296" s="16"/>
      <c r="B296" s="16"/>
      <c r="C296" s="16"/>
      <c r="D296" s="16"/>
      <c r="E296" s="16"/>
      <c r="F296" s="16"/>
      <c r="G296" s="16"/>
      <c r="H296" s="16"/>
      <c r="I296" s="91"/>
      <c r="J296" s="91"/>
      <c r="K296" s="94"/>
      <c r="L296" s="94"/>
    </row>
    <row r="297">
      <c r="A297" s="16"/>
      <c r="B297" s="16"/>
      <c r="C297" s="16"/>
      <c r="D297" s="16"/>
      <c r="E297" s="16"/>
      <c r="F297" s="16"/>
      <c r="G297" s="16"/>
      <c r="H297" s="16"/>
      <c r="I297" s="91"/>
      <c r="J297" s="91"/>
      <c r="K297" s="94"/>
      <c r="L297" s="94"/>
    </row>
    <row r="298">
      <c r="A298" s="16"/>
      <c r="B298" s="16"/>
      <c r="C298" s="16"/>
      <c r="D298" s="16"/>
      <c r="E298" s="16"/>
      <c r="F298" s="16"/>
      <c r="G298" s="16"/>
      <c r="H298" s="16"/>
      <c r="I298" s="91"/>
      <c r="J298" s="91"/>
      <c r="K298" s="94"/>
      <c r="L298" s="94"/>
    </row>
    <row r="299">
      <c r="A299" s="16"/>
      <c r="B299" s="16"/>
      <c r="C299" s="16"/>
      <c r="D299" s="16"/>
      <c r="E299" s="16"/>
      <c r="F299" s="16"/>
      <c r="G299" s="16"/>
      <c r="H299" s="16"/>
      <c r="I299" s="91"/>
      <c r="J299" s="91"/>
      <c r="K299" s="94"/>
      <c r="L299" s="94"/>
    </row>
    <row r="300">
      <c r="A300" s="16"/>
      <c r="B300" s="16"/>
      <c r="C300" s="16"/>
      <c r="D300" s="16"/>
      <c r="E300" s="16"/>
      <c r="F300" s="16"/>
      <c r="G300" s="16"/>
      <c r="H300" s="16"/>
      <c r="I300" s="91"/>
      <c r="J300" s="91"/>
      <c r="K300" s="94"/>
      <c r="L300" s="94"/>
    </row>
    <row r="301">
      <c r="A301" s="16"/>
      <c r="B301" s="16"/>
      <c r="C301" s="16"/>
      <c r="D301" s="16"/>
      <c r="E301" s="16"/>
      <c r="F301" s="16"/>
      <c r="G301" s="16"/>
      <c r="H301" s="16"/>
      <c r="I301" s="91"/>
      <c r="J301" s="91"/>
      <c r="K301" s="94"/>
      <c r="L301" s="94"/>
    </row>
    <row r="302">
      <c r="A302" s="16"/>
      <c r="B302" s="16"/>
      <c r="C302" s="16"/>
      <c r="D302" s="16"/>
      <c r="E302" s="16"/>
      <c r="F302" s="16"/>
      <c r="G302" s="16"/>
      <c r="H302" s="16"/>
      <c r="I302" s="91"/>
      <c r="J302" s="91"/>
      <c r="K302" s="94"/>
      <c r="L302" s="94"/>
    </row>
    <row r="303">
      <c r="A303" s="16"/>
      <c r="B303" s="16"/>
      <c r="C303" s="16"/>
      <c r="D303" s="16"/>
      <c r="E303" s="16"/>
      <c r="F303" s="16"/>
      <c r="G303" s="16"/>
      <c r="H303" s="16"/>
      <c r="I303" s="91"/>
      <c r="J303" s="91"/>
      <c r="K303" s="94"/>
      <c r="L303" s="94"/>
    </row>
    <row r="304">
      <c r="A304" s="16"/>
      <c r="B304" s="16"/>
      <c r="C304" s="16"/>
      <c r="D304" s="16"/>
      <c r="E304" s="16"/>
      <c r="F304" s="16"/>
      <c r="G304" s="16"/>
      <c r="H304" s="16"/>
      <c r="I304" s="91"/>
      <c r="J304" s="91"/>
      <c r="K304" s="94"/>
      <c r="L304" s="94"/>
    </row>
    <row r="305">
      <c r="A305" s="16"/>
      <c r="B305" s="16"/>
      <c r="C305" s="16"/>
      <c r="D305" s="16"/>
      <c r="E305" s="16"/>
      <c r="F305" s="16"/>
      <c r="G305" s="16"/>
      <c r="H305" s="16"/>
      <c r="I305" s="91"/>
      <c r="J305" s="91"/>
      <c r="K305" s="94"/>
      <c r="L305" s="94"/>
    </row>
    <row r="306">
      <c r="A306" s="16"/>
      <c r="B306" s="16"/>
      <c r="C306" s="16"/>
      <c r="D306" s="16"/>
      <c r="E306" s="16"/>
      <c r="F306" s="16"/>
      <c r="G306" s="16"/>
      <c r="H306" s="16"/>
      <c r="I306" s="91"/>
      <c r="J306" s="91"/>
      <c r="K306" s="94"/>
      <c r="L306" s="94"/>
    </row>
    <row r="307">
      <c r="A307" s="16"/>
      <c r="B307" s="16"/>
      <c r="C307" s="16"/>
      <c r="D307" s="16"/>
      <c r="E307" s="16"/>
      <c r="F307" s="16"/>
      <c r="G307" s="16"/>
      <c r="H307" s="16"/>
      <c r="I307" s="91"/>
      <c r="J307" s="91"/>
      <c r="K307" s="94"/>
      <c r="L307" s="94"/>
    </row>
    <row r="308">
      <c r="A308" s="16"/>
      <c r="B308" s="16"/>
      <c r="C308" s="16"/>
      <c r="D308" s="16"/>
      <c r="E308" s="16"/>
      <c r="F308" s="16"/>
      <c r="G308" s="16"/>
      <c r="H308" s="16"/>
      <c r="I308" s="91"/>
      <c r="J308" s="91"/>
      <c r="K308" s="94"/>
      <c r="L308" s="94"/>
    </row>
    <row r="309">
      <c r="A309" s="16"/>
      <c r="B309" s="16"/>
      <c r="C309" s="16"/>
      <c r="D309" s="16"/>
      <c r="E309" s="16"/>
      <c r="F309" s="16"/>
      <c r="G309" s="16"/>
      <c r="H309" s="16"/>
      <c r="I309" s="91"/>
      <c r="J309" s="91"/>
      <c r="K309" s="94"/>
      <c r="L309" s="94"/>
    </row>
    <row r="310">
      <c r="A310" s="16"/>
      <c r="B310" s="16"/>
      <c r="C310" s="16"/>
      <c r="D310" s="16"/>
      <c r="E310" s="16"/>
      <c r="F310" s="16"/>
      <c r="G310" s="16"/>
      <c r="H310" s="16"/>
      <c r="I310" s="91"/>
      <c r="J310" s="91"/>
      <c r="K310" s="94"/>
      <c r="L310" s="94"/>
    </row>
    <row r="311">
      <c r="A311" s="16"/>
      <c r="B311" s="16"/>
      <c r="C311" s="16"/>
      <c r="D311" s="16"/>
      <c r="E311" s="16"/>
      <c r="F311" s="16"/>
      <c r="G311" s="16"/>
      <c r="H311" s="16"/>
      <c r="I311" s="91"/>
      <c r="J311" s="91"/>
      <c r="K311" s="94"/>
      <c r="L311" s="94"/>
    </row>
    <row r="312">
      <c r="A312" s="16"/>
      <c r="B312" s="16"/>
      <c r="C312" s="16"/>
      <c r="D312" s="16"/>
      <c r="E312" s="16"/>
      <c r="F312" s="16"/>
      <c r="G312" s="16"/>
      <c r="H312" s="16"/>
      <c r="I312" s="91"/>
      <c r="J312" s="91"/>
      <c r="K312" s="94"/>
      <c r="L312" s="94"/>
    </row>
    <row r="313">
      <c r="A313" s="16"/>
      <c r="B313" s="16"/>
      <c r="C313" s="16"/>
      <c r="D313" s="16"/>
      <c r="E313" s="16"/>
      <c r="F313" s="16"/>
      <c r="G313" s="16"/>
      <c r="H313" s="16"/>
      <c r="I313" s="91"/>
      <c r="J313" s="91"/>
      <c r="K313" s="94"/>
      <c r="L313" s="94"/>
    </row>
    <row r="314">
      <c r="A314" s="16"/>
      <c r="B314" s="16"/>
      <c r="C314" s="16"/>
      <c r="D314" s="16"/>
      <c r="E314" s="16"/>
      <c r="F314" s="16"/>
      <c r="G314" s="16"/>
      <c r="H314" s="16"/>
      <c r="I314" s="91"/>
      <c r="J314" s="91"/>
      <c r="K314" s="94"/>
      <c r="L314" s="94"/>
    </row>
    <row r="315">
      <c r="A315" s="16"/>
      <c r="B315" s="16"/>
      <c r="C315" s="16"/>
      <c r="D315" s="16"/>
      <c r="E315" s="16"/>
      <c r="F315" s="16"/>
      <c r="G315" s="16"/>
      <c r="H315" s="16"/>
      <c r="I315" s="91"/>
      <c r="J315" s="91"/>
      <c r="K315" s="94"/>
      <c r="L315" s="94"/>
    </row>
    <row r="316">
      <c r="A316" s="16"/>
      <c r="B316" s="16"/>
      <c r="C316" s="16"/>
      <c r="D316" s="16"/>
      <c r="E316" s="16"/>
      <c r="F316" s="16"/>
      <c r="G316" s="16"/>
      <c r="H316" s="16"/>
      <c r="I316" s="91"/>
      <c r="J316" s="91"/>
      <c r="K316" s="94"/>
      <c r="L316" s="94"/>
    </row>
    <row r="317">
      <c r="A317" s="16"/>
      <c r="B317" s="16"/>
      <c r="C317" s="16"/>
      <c r="D317" s="16"/>
      <c r="E317" s="16"/>
      <c r="F317" s="16"/>
      <c r="G317" s="16"/>
      <c r="H317" s="16"/>
      <c r="I317" s="91"/>
      <c r="J317" s="91"/>
      <c r="K317" s="94"/>
      <c r="L317" s="94"/>
    </row>
    <row r="318">
      <c r="A318" s="16"/>
      <c r="B318" s="16"/>
      <c r="C318" s="16"/>
      <c r="D318" s="16"/>
      <c r="E318" s="16"/>
      <c r="F318" s="16"/>
      <c r="G318" s="16"/>
      <c r="H318" s="16"/>
      <c r="I318" s="91"/>
      <c r="J318" s="91"/>
      <c r="K318" s="94"/>
      <c r="L318" s="94"/>
    </row>
    <row r="319">
      <c r="A319" s="16"/>
      <c r="B319" s="16"/>
      <c r="C319" s="16"/>
      <c r="D319" s="16"/>
      <c r="E319" s="16"/>
      <c r="F319" s="16"/>
      <c r="G319" s="16"/>
      <c r="H319" s="16"/>
      <c r="I319" s="91"/>
      <c r="J319" s="91"/>
      <c r="K319" s="94"/>
      <c r="L319" s="94"/>
    </row>
    <row r="320">
      <c r="A320" s="16"/>
      <c r="B320" s="16"/>
      <c r="C320" s="16"/>
      <c r="D320" s="16"/>
      <c r="E320" s="16"/>
      <c r="F320" s="16"/>
      <c r="G320" s="16"/>
      <c r="H320" s="16"/>
      <c r="I320" s="91"/>
      <c r="J320" s="91"/>
      <c r="K320" s="94"/>
      <c r="L320" s="94"/>
    </row>
    <row r="321">
      <c r="A321" s="16"/>
      <c r="B321" s="16"/>
      <c r="C321" s="16"/>
      <c r="D321" s="16"/>
      <c r="E321" s="16"/>
      <c r="F321" s="16"/>
      <c r="G321" s="16"/>
      <c r="H321" s="16"/>
      <c r="I321" s="91"/>
      <c r="J321" s="91"/>
      <c r="K321" s="94"/>
      <c r="L321" s="94"/>
    </row>
    <row r="322">
      <c r="A322" s="16"/>
      <c r="B322" s="16"/>
      <c r="C322" s="16"/>
      <c r="D322" s="16"/>
      <c r="E322" s="16"/>
      <c r="F322" s="16"/>
      <c r="G322" s="16"/>
      <c r="H322" s="16"/>
      <c r="I322" s="91"/>
      <c r="J322" s="91"/>
      <c r="K322" s="94"/>
      <c r="L322" s="94"/>
    </row>
    <row r="323">
      <c r="A323" s="16"/>
      <c r="B323" s="16"/>
      <c r="C323" s="16"/>
      <c r="D323" s="16"/>
      <c r="E323" s="16"/>
      <c r="F323" s="16"/>
      <c r="G323" s="16"/>
      <c r="H323" s="16"/>
      <c r="I323" s="91"/>
      <c r="J323" s="91"/>
      <c r="K323" s="94"/>
      <c r="L323" s="94"/>
    </row>
    <row r="324">
      <c r="A324" s="16"/>
      <c r="B324" s="16"/>
      <c r="C324" s="16"/>
      <c r="D324" s="16"/>
      <c r="E324" s="16"/>
      <c r="F324" s="16"/>
      <c r="G324" s="16"/>
      <c r="H324" s="16"/>
      <c r="I324" s="91"/>
      <c r="J324" s="91"/>
      <c r="K324" s="94"/>
      <c r="L324" s="94"/>
    </row>
    <row r="325">
      <c r="A325" s="16"/>
      <c r="B325" s="16"/>
      <c r="C325" s="16"/>
      <c r="D325" s="16"/>
      <c r="E325" s="16"/>
      <c r="F325" s="16"/>
      <c r="G325" s="16"/>
      <c r="H325" s="16"/>
      <c r="I325" s="91"/>
      <c r="J325" s="91"/>
      <c r="K325" s="94"/>
      <c r="L325" s="94"/>
    </row>
    <row r="326">
      <c r="A326" s="16"/>
      <c r="B326" s="16"/>
      <c r="C326" s="16"/>
      <c r="D326" s="16"/>
      <c r="E326" s="16"/>
      <c r="F326" s="16"/>
      <c r="G326" s="16"/>
      <c r="H326" s="16"/>
      <c r="I326" s="91"/>
      <c r="J326" s="91"/>
      <c r="K326" s="94"/>
      <c r="L326" s="94"/>
    </row>
    <row r="327">
      <c r="A327" s="16"/>
      <c r="B327" s="16"/>
      <c r="C327" s="16"/>
      <c r="D327" s="16"/>
      <c r="E327" s="16"/>
      <c r="F327" s="16"/>
      <c r="G327" s="16"/>
      <c r="H327" s="16"/>
      <c r="I327" s="91"/>
      <c r="J327" s="91"/>
      <c r="K327" s="94"/>
      <c r="L327" s="94"/>
    </row>
    <row r="328">
      <c r="A328" s="16"/>
      <c r="B328" s="16"/>
      <c r="C328" s="16"/>
      <c r="D328" s="16"/>
      <c r="E328" s="16"/>
      <c r="F328" s="16"/>
      <c r="G328" s="16"/>
      <c r="H328" s="16"/>
      <c r="I328" s="91"/>
      <c r="J328" s="91"/>
      <c r="K328" s="94"/>
      <c r="L328" s="94"/>
    </row>
    <row r="329">
      <c r="A329" s="16"/>
      <c r="B329" s="16"/>
      <c r="C329" s="16"/>
      <c r="D329" s="16"/>
      <c r="E329" s="16"/>
      <c r="F329" s="16"/>
      <c r="G329" s="16"/>
      <c r="H329" s="16"/>
      <c r="I329" s="91"/>
      <c r="J329" s="91"/>
      <c r="K329" s="94"/>
      <c r="L329" s="94"/>
    </row>
    <row r="330">
      <c r="A330" s="16"/>
      <c r="B330" s="16"/>
      <c r="C330" s="16"/>
      <c r="D330" s="16"/>
      <c r="E330" s="16"/>
      <c r="F330" s="16"/>
      <c r="G330" s="16"/>
      <c r="H330" s="16"/>
      <c r="I330" s="91"/>
      <c r="J330" s="91"/>
      <c r="K330" s="94"/>
      <c r="L330" s="94"/>
    </row>
    <row r="331">
      <c r="A331" s="16"/>
      <c r="B331" s="16"/>
      <c r="C331" s="16"/>
      <c r="D331" s="16"/>
      <c r="E331" s="16"/>
      <c r="F331" s="16"/>
      <c r="G331" s="16"/>
      <c r="H331" s="16"/>
      <c r="I331" s="91"/>
      <c r="J331" s="91"/>
      <c r="K331" s="94"/>
      <c r="L331" s="94"/>
    </row>
    <row r="332">
      <c r="A332" s="16"/>
      <c r="B332" s="16"/>
      <c r="C332" s="16"/>
      <c r="D332" s="16"/>
      <c r="E332" s="16"/>
      <c r="F332" s="16"/>
      <c r="G332" s="16"/>
      <c r="H332" s="16"/>
      <c r="I332" s="91"/>
      <c r="J332" s="91"/>
      <c r="K332" s="94"/>
      <c r="L332" s="94"/>
    </row>
    <row r="333">
      <c r="A333" s="16"/>
      <c r="B333" s="16"/>
      <c r="C333" s="16"/>
      <c r="D333" s="16"/>
      <c r="E333" s="16"/>
      <c r="F333" s="16"/>
      <c r="G333" s="16"/>
      <c r="H333" s="16"/>
      <c r="I333" s="91"/>
      <c r="J333" s="91"/>
      <c r="K333" s="94"/>
      <c r="L333" s="94"/>
    </row>
    <row r="334">
      <c r="A334" s="16"/>
      <c r="B334" s="16"/>
      <c r="C334" s="16"/>
      <c r="D334" s="16"/>
      <c r="E334" s="16"/>
      <c r="F334" s="16"/>
      <c r="G334" s="16"/>
      <c r="H334" s="16"/>
      <c r="I334" s="91"/>
      <c r="J334" s="91"/>
      <c r="K334" s="94"/>
      <c r="L334" s="94"/>
    </row>
    <row r="335">
      <c r="A335" s="16"/>
      <c r="B335" s="16"/>
      <c r="C335" s="16"/>
      <c r="D335" s="16"/>
      <c r="E335" s="16"/>
      <c r="F335" s="16"/>
      <c r="G335" s="16"/>
      <c r="H335" s="16"/>
      <c r="I335" s="91"/>
      <c r="J335" s="91"/>
      <c r="K335" s="94"/>
      <c r="L335" s="94"/>
    </row>
    <row r="336">
      <c r="A336" s="16"/>
      <c r="B336" s="16"/>
      <c r="C336" s="16"/>
      <c r="D336" s="16"/>
      <c r="E336" s="16"/>
      <c r="F336" s="16"/>
      <c r="G336" s="16"/>
      <c r="H336" s="16"/>
      <c r="I336" s="91"/>
      <c r="J336" s="91"/>
      <c r="K336" s="94"/>
      <c r="L336" s="94"/>
    </row>
    <row r="337">
      <c r="A337" s="16"/>
      <c r="B337" s="16"/>
      <c r="C337" s="16"/>
      <c r="D337" s="16"/>
      <c r="E337" s="16"/>
      <c r="F337" s="16"/>
      <c r="G337" s="16"/>
      <c r="H337" s="16"/>
      <c r="I337" s="91"/>
      <c r="J337" s="91"/>
      <c r="K337" s="94"/>
      <c r="L337" s="94"/>
    </row>
    <row r="338">
      <c r="A338" s="16"/>
      <c r="B338" s="16"/>
      <c r="C338" s="16"/>
      <c r="D338" s="16"/>
      <c r="E338" s="16"/>
      <c r="F338" s="16"/>
      <c r="G338" s="16"/>
      <c r="H338" s="16"/>
      <c r="I338" s="91"/>
      <c r="J338" s="91"/>
      <c r="K338" s="94"/>
      <c r="L338" s="94"/>
    </row>
    <row r="339">
      <c r="A339" s="16"/>
      <c r="B339" s="16"/>
      <c r="C339" s="16"/>
      <c r="D339" s="16"/>
      <c r="E339" s="16"/>
      <c r="F339" s="16"/>
      <c r="G339" s="16"/>
      <c r="H339" s="16"/>
      <c r="I339" s="91"/>
      <c r="J339" s="91"/>
      <c r="K339" s="94"/>
      <c r="L339" s="94"/>
    </row>
    <row r="340">
      <c r="A340" s="16"/>
      <c r="B340" s="16"/>
      <c r="C340" s="16"/>
      <c r="D340" s="16"/>
      <c r="E340" s="16"/>
      <c r="F340" s="16"/>
      <c r="G340" s="16"/>
      <c r="H340" s="16"/>
      <c r="I340" s="91"/>
      <c r="J340" s="91"/>
      <c r="K340" s="94"/>
      <c r="L340" s="94"/>
    </row>
    <row r="341">
      <c r="A341" s="16"/>
      <c r="B341" s="16"/>
      <c r="C341" s="16"/>
      <c r="D341" s="16"/>
      <c r="E341" s="16"/>
      <c r="F341" s="16"/>
      <c r="G341" s="16"/>
      <c r="H341" s="16"/>
      <c r="I341" s="91"/>
      <c r="J341" s="91"/>
      <c r="K341" s="94"/>
      <c r="L341" s="94"/>
    </row>
    <row r="342">
      <c r="A342" s="16"/>
      <c r="B342" s="16"/>
      <c r="C342" s="16"/>
      <c r="D342" s="16"/>
      <c r="E342" s="16"/>
      <c r="F342" s="16"/>
      <c r="G342" s="16"/>
      <c r="H342" s="16"/>
      <c r="I342" s="91"/>
      <c r="J342" s="91"/>
      <c r="K342" s="94"/>
      <c r="L342" s="94"/>
    </row>
    <row r="343">
      <c r="A343" s="16"/>
      <c r="B343" s="16"/>
      <c r="C343" s="16"/>
      <c r="D343" s="16"/>
      <c r="E343" s="16"/>
      <c r="F343" s="16"/>
      <c r="G343" s="16"/>
      <c r="H343" s="16"/>
      <c r="I343" s="91"/>
      <c r="J343" s="91"/>
      <c r="K343" s="94"/>
      <c r="L343" s="94"/>
    </row>
    <row r="344">
      <c r="A344" s="16"/>
      <c r="B344" s="16"/>
      <c r="C344" s="16"/>
      <c r="D344" s="16"/>
      <c r="E344" s="16"/>
      <c r="F344" s="16"/>
      <c r="G344" s="16"/>
      <c r="H344" s="16"/>
      <c r="I344" s="91"/>
      <c r="J344" s="91"/>
      <c r="K344" s="94"/>
      <c r="L344" s="94"/>
    </row>
    <row r="345">
      <c r="A345" s="16"/>
      <c r="B345" s="16"/>
      <c r="C345" s="16"/>
      <c r="D345" s="16"/>
      <c r="E345" s="16"/>
      <c r="F345" s="16"/>
      <c r="G345" s="16"/>
      <c r="H345" s="16"/>
      <c r="I345" s="91"/>
      <c r="J345" s="91"/>
      <c r="K345" s="94"/>
      <c r="L345" s="94"/>
    </row>
    <row r="346">
      <c r="A346" s="16"/>
      <c r="B346" s="16"/>
      <c r="C346" s="16"/>
      <c r="D346" s="16"/>
      <c r="E346" s="16"/>
      <c r="F346" s="16"/>
      <c r="G346" s="16"/>
      <c r="H346" s="16"/>
      <c r="I346" s="91"/>
      <c r="J346" s="91"/>
      <c r="K346" s="94"/>
      <c r="L346" s="94"/>
    </row>
    <row r="347">
      <c r="A347" s="16"/>
      <c r="B347" s="16"/>
      <c r="C347" s="16"/>
      <c r="D347" s="16"/>
      <c r="E347" s="16"/>
      <c r="F347" s="16"/>
      <c r="G347" s="16"/>
      <c r="H347" s="16"/>
      <c r="I347" s="91"/>
      <c r="J347" s="91"/>
      <c r="K347" s="94"/>
      <c r="L347" s="94"/>
    </row>
    <row r="348">
      <c r="A348" s="16"/>
      <c r="B348" s="16"/>
      <c r="C348" s="16"/>
      <c r="D348" s="16"/>
      <c r="E348" s="16"/>
      <c r="F348" s="16"/>
      <c r="G348" s="16"/>
      <c r="H348" s="16"/>
      <c r="I348" s="91"/>
      <c r="J348" s="91"/>
      <c r="K348" s="94"/>
      <c r="L348" s="94"/>
    </row>
    <row r="349">
      <c r="A349" s="16"/>
      <c r="B349" s="16"/>
      <c r="C349" s="16"/>
      <c r="D349" s="16"/>
      <c r="E349" s="16"/>
      <c r="F349" s="16"/>
      <c r="G349" s="16"/>
      <c r="H349" s="16"/>
      <c r="I349" s="91"/>
      <c r="J349" s="91"/>
      <c r="K349" s="94"/>
      <c r="L349" s="94"/>
    </row>
    <row r="350">
      <c r="A350" s="16"/>
      <c r="B350" s="16"/>
      <c r="C350" s="16"/>
      <c r="D350" s="16"/>
      <c r="E350" s="16"/>
      <c r="F350" s="16"/>
      <c r="G350" s="16"/>
      <c r="H350" s="16"/>
      <c r="I350" s="91"/>
      <c r="J350" s="91"/>
      <c r="K350" s="94"/>
      <c r="L350" s="94"/>
    </row>
    <row r="351">
      <c r="A351" s="16"/>
      <c r="B351" s="16"/>
      <c r="C351" s="16"/>
      <c r="D351" s="16"/>
      <c r="E351" s="16"/>
      <c r="F351" s="16"/>
      <c r="G351" s="16"/>
      <c r="H351" s="16"/>
      <c r="I351" s="91"/>
      <c r="J351" s="91"/>
      <c r="K351" s="94"/>
      <c r="L351" s="94"/>
    </row>
    <row r="352">
      <c r="A352" s="16"/>
      <c r="B352" s="16"/>
      <c r="C352" s="16"/>
      <c r="D352" s="16"/>
      <c r="E352" s="16"/>
      <c r="F352" s="16"/>
      <c r="G352" s="16"/>
      <c r="H352" s="16"/>
      <c r="I352" s="91"/>
      <c r="J352" s="91"/>
      <c r="K352" s="94"/>
      <c r="L352" s="94"/>
    </row>
    <row r="353">
      <c r="A353" s="16"/>
      <c r="B353" s="16"/>
      <c r="C353" s="16"/>
      <c r="D353" s="16"/>
      <c r="E353" s="16"/>
      <c r="F353" s="16"/>
      <c r="G353" s="16"/>
      <c r="H353" s="16"/>
      <c r="I353" s="91"/>
      <c r="J353" s="91"/>
      <c r="K353" s="94"/>
      <c r="L353" s="94"/>
    </row>
    <row r="354">
      <c r="A354" s="16"/>
      <c r="B354" s="16"/>
      <c r="C354" s="16"/>
      <c r="D354" s="16"/>
      <c r="E354" s="16"/>
      <c r="F354" s="16"/>
      <c r="G354" s="16"/>
      <c r="H354" s="16"/>
      <c r="I354" s="91"/>
      <c r="J354" s="91"/>
      <c r="K354" s="94"/>
      <c r="L354" s="94"/>
    </row>
    <row r="355">
      <c r="A355" s="16"/>
      <c r="B355" s="16"/>
      <c r="C355" s="16"/>
      <c r="D355" s="16"/>
      <c r="E355" s="16"/>
      <c r="F355" s="16"/>
      <c r="G355" s="16"/>
      <c r="H355" s="16"/>
      <c r="I355" s="91"/>
      <c r="J355" s="91"/>
      <c r="K355" s="94"/>
      <c r="L355" s="94"/>
    </row>
    <row r="356">
      <c r="A356" s="16"/>
      <c r="B356" s="16"/>
      <c r="C356" s="16"/>
      <c r="D356" s="16"/>
      <c r="E356" s="16"/>
      <c r="F356" s="16"/>
      <c r="G356" s="16"/>
      <c r="H356" s="16"/>
      <c r="I356" s="91"/>
      <c r="J356" s="91"/>
      <c r="K356" s="94"/>
      <c r="L356" s="94"/>
    </row>
    <row r="357">
      <c r="A357" s="16"/>
      <c r="B357" s="16"/>
      <c r="C357" s="16"/>
      <c r="D357" s="16"/>
      <c r="E357" s="16"/>
      <c r="F357" s="16"/>
      <c r="G357" s="16"/>
      <c r="H357" s="16"/>
      <c r="I357" s="91"/>
      <c r="J357" s="91"/>
      <c r="K357" s="94"/>
      <c r="L357" s="94"/>
    </row>
    <row r="358">
      <c r="A358" s="16"/>
      <c r="B358" s="16"/>
      <c r="C358" s="16"/>
      <c r="D358" s="16"/>
      <c r="E358" s="16"/>
      <c r="F358" s="16"/>
      <c r="G358" s="16"/>
      <c r="H358" s="16"/>
      <c r="I358" s="91"/>
      <c r="J358" s="91"/>
      <c r="K358" s="94"/>
      <c r="L358" s="94"/>
    </row>
    <row r="359">
      <c r="A359" s="16"/>
      <c r="B359" s="16"/>
      <c r="C359" s="16"/>
      <c r="D359" s="16"/>
      <c r="E359" s="16"/>
      <c r="F359" s="16"/>
      <c r="G359" s="16"/>
      <c r="H359" s="16"/>
      <c r="I359" s="91"/>
      <c r="J359" s="91"/>
      <c r="K359" s="94"/>
      <c r="L359" s="94"/>
    </row>
    <row r="360">
      <c r="A360" s="16"/>
      <c r="B360" s="16"/>
      <c r="C360" s="16"/>
      <c r="D360" s="16"/>
      <c r="E360" s="16"/>
      <c r="F360" s="16"/>
      <c r="G360" s="16"/>
      <c r="H360" s="16"/>
      <c r="I360" s="91"/>
      <c r="J360" s="91"/>
      <c r="K360" s="94"/>
      <c r="L360" s="94"/>
    </row>
    <row r="361">
      <c r="A361" s="16"/>
      <c r="B361" s="16"/>
      <c r="C361" s="16"/>
      <c r="D361" s="16"/>
      <c r="E361" s="16"/>
      <c r="F361" s="16"/>
      <c r="G361" s="16"/>
      <c r="H361" s="16"/>
      <c r="I361" s="91"/>
      <c r="J361" s="91"/>
      <c r="K361" s="94"/>
      <c r="L361" s="94"/>
    </row>
    <row r="362">
      <c r="A362" s="16"/>
      <c r="B362" s="16"/>
      <c r="C362" s="16"/>
      <c r="D362" s="16"/>
      <c r="E362" s="16"/>
      <c r="F362" s="16"/>
      <c r="G362" s="16"/>
      <c r="H362" s="16"/>
      <c r="I362" s="91"/>
      <c r="J362" s="91"/>
      <c r="K362" s="94"/>
      <c r="L362" s="94"/>
    </row>
    <row r="363">
      <c r="A363" s="16"/>
      <c r="B363" s="16"/>
      <c r="C363" s="16"/>
      <c r="D363" s="16"/>
      <c r="E363" s="16"/>
      <c r="F363" s="16"/>
      <c r="G363" s="16"/>
      <c r="H363" s="16"/>
      <c r="I363" s="91"/>
      <c r="J363" s="91"/>
      <c r="K363" s="94"/>
      <c r="L363" s="94"/>
    </row>
    <row r="364">
      <c r="A364" s="16"/>
      <c r="B364" s="16"/>
      <c r="C364" s="16"/>
      <c r="D364" s="16"/>
      <c r="E364" s="16"/>
      <c r="F364" s="16"/>
      <c r="G364" s="16"/>
      <c r="H364" s="16"/>
      <c r="I364" s="91"/>
      <c r="J364" s="91"/>
      <c r="K364" s="94"/>
      <c r="L364" s="94"/>
    </row>
    <row r="365">
      <c r="A365" s="16"/>
      <c r="B365" s="16"/>
      <c r="C365" s="16"/>
      <c r="D365" s="16"/>
      <c r="E365" s="16"/>
      <c r="F365" s="16"/>
      <c r="G365" s="16"/>
      <c r="H365" s="16"/>
      <c r="I365" s="91"/>
      <c r="J365" s="91"/>
      <c r="K365" s="94"/>
      <c r="L365" s="94"/>
    </row>
    <row r="366">
      <c r="A366" s="16"/>
      <c r="B366" s="16"/>
      <c r="C366" s="16"/>
      <c r="D366" s="16"/>
      <c r="E366" s="16"/>
      <c r="F366" s="16"/>
      <c r="G366" s="16"/>
      <c r="H366" s="16"/>
      <c r="I366" s="91"/>
      <c r="J366" s="91"/>
      <c r="K366" s="94"/>
      <c r="L366" s="94"/>
    </row>
    <row r="367">
      <c r="A367" s="16"/>
      <c r="B367" s="16"/>
      <c r="C367" s="16"/>
      <c r="D367" s="16"/>
      <c r="E367" s="16"/>
      <c r="F367" s="16"/>
      <c r="G367" s="16"/>
      <c r="H367" s="16"/>
      <c r="I367" s="91"/>
      <c r="J367" s="91"/>
      <c r="K367" s="94"/>
      <c r="L367" s="94"/>
    </row>
    <row r="368">
      <c r="A368" s="16"/>
      <c r="B368" s="16"/>
      <c r="C368" s="16"/>
      <c r="D368" s="16"/>
      <c r="E368" s="16"/>
      <c r="F368" s="16"/>
      <c r="G368" s="16"/>
      <c r="H368" s="16"/>
      <c r="I368" s="91"/>
      <c r="J368" s="91"/>
      <c r="K368" s="94"/>
      <c r="L368" s="94"/>
    </row>
    <row r="369">
      <c r="A369" s="16"/>
      <c r="B369" s="16"/>
      <c r="C369" s="16"/>
      <c r="D369" s="16"/>
      <c r="E369" s="16"/>
      <c r="F369" s="16"/>
      <c r="G369" s="16"/>
      <c r="H369" s="16"/>
      <c r="I369" s="91"/>
      <c r="J369" s="91"/>
      <c r="K369" s="94"/>
      <c r="L369" s="94"/>
    </row>
    <row r="370">
      <c r="A370" s="16"/>
      <c r="B370" s="16"/>
      <c r="C370" s="16"/>
      <c r="D370" s="16"/>
      <c r="E370" s="16"/>
      <c r="F370" s="16"/>
      <c r="G370" s="16"/>
      <c r="H370" s="16"/>
      <c r="I370" s="91"/>
      <c r="J370" s="91"/>
      <c r="K370" s="94"/>
      <c r="L370" s="94"/>
    </row>
    <row r="371">
      <c r="A371" s="16"/>
      <c r="B371" s="16"/>
      <c r="C371" s="16"/>
      <c r="D371" s="16"/>
      <c r="E371" s="16"/>
      <c r="F371" s="16"/>
      <c r="G371" s="16"/>
      <c r="H371" s="16"/>
      <c r="I371" s="91"/>
      <c r="J371" s="91"/>
      <c r="K371" s="94"/>
      <c r="L371" s="94"/>
    </row>
    <row r="372">
      <c r="A372" s="16"/>
      <c r="B372" s="16"/>
      <c r="C372" s="16"/>
      <c r="D372" s="16"/>
      <c r="E372" s="16"/>
      <c r="F372" s="16"/>
      <c r="G372" s="16"/>
      <c r="H372" s="16"/>
      <c r="I372" s="91"/>
      <c r="J372" s="91"/>
      <c r="K372" s="94"/>
      <c r="L372" s="94"/>
    </row>
    <row r="373">
      <c r="A373" s="16"/>
      <c r="B373" s="16"/>
      <c r="C373" s="16"/>
      <c r="D373" s="16"/>
      <c r="E373" s="16"/>
      <c r="F373" s="16"/>
      <c r="G373" s="16"/>
      <c r="H373" s="16"/>
      <c r="I373" s="91"/>
      <c r="J373" s="91"/>
      <c r="K373" s="94"/>
      <c r="L373" s="94"/>
    </row>
    <row r="374">
      <c r="A374" s="16"/>
      <c r="B374" s="16"/>
      <c r="C374" s="16"/>
      <c r="D374" s="16"/>
      <c r="E374" s="16"/>
      <c r="F374" s="16"/>
      <c r="G374" s="16"/>
      <c r="H374" s="16"/>
      <c r="I374" s="91"/>
      <c r="J374" s="91"/>
      <c r="K374" s="94"/>
      <c r="L374" s="94"/>
    </row>
    <row r="375">
      <c r="A375" s="16"/>
      <c r="B375" s="16"/>
      <c r="C375" s="16"/>
      <c r="D375" s="16"/>
      <c r="E375" s="16"/>
      <c r="F375" s="16"/>
      <c r="G375" s="16"/>
      <c r="H375" s="16"/>
      <c r="I375" s="91"/>
      <c r="J375" s="91"/>
      <c r="K375" s="94"/>
      <c r="L375" s="94"/>
    </row>
    <row r="376">
      <c r="A376" s="16"/>
      <c r="B376" s="16"/>
      <c r="C376" s="16"/>
      <c r="D376" s="16"/>
      <c r="E376" s="16"/>
      <c r="F376" s="16"/>
      <c r="G376" s="16"/>
      <c r="H376" s="16"/>
      <c r="I376" s="91"/>
      <c r="J376" s="91"/>
      <c r="K376" s="94"/>
      <c r="L376" s="94"/>
    </row>
    <row r="377">
      <c r="A377" s="16"/>
      <c r="B377" s="16"/>
      <c r="C377" s="16"/>
      <c r="D377" s="16"/>
      <c r="E377" s="16"/>
      <c r="F377" s="16"/>
      <c r="G377" s="16"/>
      <c r="H377" s="16"/>
      <c r="I377" s="91"/>
      <c r="J377" s="91"/>
      <c r="K377" s="94"/>
      <c r="L377" s="94"/>
    </row>
    <row r="378">
      <c r="A378" s="16"/>
      <c r="B378" s="16"/>
      <c r="C378" s="16"/>
      <c r="D378" s="16"/>
      <c r="E378" s="16"/>
      <c r="F378" s="16"/>
      <c r="G378" s="16"/>
      <c r="H378" s="16"/>
      <c r="I378" s="91"/>
      <c r="J378" s="91"/>
      <c r="K378" s="94"/>
      <c r="L378" s="94"/>
    </row>
    <row r="379">
      <c r="A379" s="16"/>
      <c r="B379" s="16"/>
      <c r="C379" s="16"/>
      <c r="D379" s="16"/>
      <c r="E379" s="16"/>
      <c r="F379" s="16"/>
      <c r="G379" s="16"/>
      <c r="H379" s="16"/>
      <c r="I379" s="91"/>
      <c r="J379" s="91"/>
      <c r="K379" s="94"/>
      <c r="L379" s="94"/>
    </row>
    <row r="380">
      <c r="A380" s="16"/>
      <c r="B380" s="16"/>
      <c r="C380" s="16"/>
      <c r="D380" s="16"/>
      <c r="E380" s="16"/>
      <c r="F380" s="16"/>
      <c r="G380" s="16"/>
      <c r="H380" s="16"/>
      <c r="I380" s="91"/>
      <c r="J380" s="91"/>
      <c r="K380" s="94"/>
      <c r="L380" s="94"/>
    </row>
    <row r="381">
      <c r="A381" s="16"/>
      <c r="B381" s="16"/>
      <c r="C381" s="16"/>
      <c r="D381" s="16"/>
      <c r="E381" s="16"/>
      <c r="F381" s="16"/>
      <c r="G381" s="16"/>
      <c r="H381" s="16"/>
      <c r="I381" s="91"/>
      <c r="J381" s="91"/>
      <c r="K381" s="94"/>
      <c r="L381" s="94"/>
    </row>
    <row r="382">
      <c r="A382" s="16"/>
      <c r="B382" s="16"/>
      <c r="C382" s="16"/>
      <c r="D382" s="16"/>
      <c r="E382" s="16"/>
      <c r="F382" s="16"/>
      <c r="G382" s="16"/>
      <c r="H382" s="16"/>
      <c r="I382" s="91"/>
      <c r="J382" s="91"/>
      <c r="K382" s="94"/>
      <c r="L382" s="94"/>
    </row>
    <row r="383">
      <c r="A383" s="16"/>
      <c r="B383" s="16"/>
      <c r="C383" s="16"/>
      <c r="D383" s="16"/>
      <c r="E383" s="16"/>
      <c r="F383" s="16"/>
      <c r="G383" s="16"/>
      <c r="H383" s="16"/>
      <c r="I383" s="91"/>
      <c r="J383" s="91"/>
      <c r="K383" s="94"/>
      <c r="L383" s="94"/>
    </row>
    <row r="384">
      <c r="A384" s="16"/>
      <c r="B384" s="16"/>
      <c r="C384" s="16"/>
      <c r="D384" s="16"/>
      <c r="E384" s="16"/>
      <c r="F384" s="16"/>
      <c r="G384" s="16"/>
      <c r="H384" s="16"/>
      <c r="I384" s="91"/>
      <c r="J384" s="91"/>
      <c r="K384" s="94"/>
      <c r="L384" s="94"/>
    </row>
    <row r="385">
      <c r="A385" s="16"/>
      <c r="B385" s="16"/>
      <c r="C385" s="16"/>
      <c r="D385" s="16"/>
      <c r="E385" s="16"/>
      <c r="F385" s="16"/>
      <c r="G385" s="16"/>
      <c r="H385" s="16"/>
      <c r="I385" s="91"/>
      <c r="J385" s="91"/>
      <c r="K385" s="94"/>
      <c r="L385" s="94"/>
    </row>
    <row r="386">
      <c r="A386" s="16"/>
      <c r="B386" s="16"/>
      <c r="C386" s="16"/>
      <c r="D386" s="16"/>
      <c r="E386" s="16"/>
      <c r="F386" s="16"/>
      <c r="G386" s="16"/>
      <c r="H386" s="16"/>
      <c r="I386" s="91"/>
      <c r="J386" s="91"/>
      <c r="K386" s="94"/>
      <c r="L386" s="94"/>
    </row>
    <row r="387">
      <c r="A387" s="16"/>
      <c r="B387" s="16"/>
      <c r="C387" s="16"/>
      <c r="D387" s="16"/>
      <c r="E387" s="16"/>
      <c r="F387" s="16"/>
      <c r="G387" s="16"/>
      <c r="H387" s="16"/>
      <c r="I387" s="91"/>
      <c r="J387" s="91"/>
      <c r="K387" s="94"/>
      <c r="L387" s="94"/>
    </row>
    <row r="388">
      <c r="A388" s="16"/>
      <c r="B388" s="16"/>
      <c r="C388" s="16"/>
      <c r="D388" s="16"/>
      <c r="E388" s="16"/>
      <c r="F388" s="16"/>
      <c r="G388" s="16"/>
      <c r="H388" s="16"/>
      <c r="I388" s="91"/>
      <c r="J388" s="91"/>
      <c r="K388" s="94"/>
      <c r="L388" s="94"/>
    </row>
    <row r="389">
      <c r="A389" s="16"/>
      <c r="B389" s="16"/>
      <c r="C389" s="16"/>
      <c r="D389" s="16"/>
      <c r="E389" s="16"/>
      <c r="F389" s="16"/>
      <c r="G389" s="16"/>
      <c r="H389" s="16"/>
      <c r="I389" s="91"/>
      <c r="J389" s="91"/>
      <c r="K389" s="94"/>
      <c r="L389" s="94"/>
    </row>
    <row r="390">
      <c r="A390" s="16"/>
      <c r="B390" s="16"/>
      <c r="C390" s="16"/>
      <c r="D390" s="16"/>
      <c r="E390" s="16"/>
      <c r="F390" s="16"/>
      <c r="G390" s="16"/>
      <c r="H390" s="16"/>
      <c r="I390" s="91"/>
      <c r="J390" s="91"/>
      <c r="K390" s="94"/>
      <c r="L390" s="94"/>
    </row>
    <row r="391">
      <c r="A391" s="16"/>
      <c r="B391" s="16"/>
      <c r="C391" s="16"/>
      <c r="D391" s="16"/>
      <c r="E391" s="16"/>
      <c r="F391" s="16"/>
      <c r="G391" s="16"/>
      <c r="H391" s="16"/>
      <c r="I391" s="91"/>
      <c r="J391" s="91"/>
      <c r="K391" s="94"/>
      <c r="L391" s="94"/>
    </row>
    <row r="392">
      <c r="A392" s="16"/>
      <c r="B392" s="16"/>
      <c r="C392" s="16"/>
      <c r="D392" s="16"/>
      <c r="E392" s="16"/>
      <c r="F392" s="16"/>
      <c r="G392" s="16"/>
      <c r="H392" s="16"/>
      <c r="I392" s="91"/>
      <c r="J392" s="91"/>
      <c r="K392" s="94"/>
      <c r="L392" s="94"/>
    </row>
    <row r="393">
      <c r="A393" s="16"/>
      <c r="B393" s="16"/>
      <c r="C393" s="16"/>
      <c r="D393" s="16"/>
      <c r="E393" s="16"/>
      <c r="F393" s="16"/>
      <c r="G393" s="16"/>
      <c r="H393" s="16"/>
      <c r="I393" s="91"/>
      <c r="J393" s="91"/>
      <c r="K393" s="94"/>
      <c r="L393" s="94"/>
    </row>
    <row r="394">
      <c r="A394" s="16"/>
      <c r="B394" s="16"/>
      <c r="C394" s="16"/>
      <c r="D394" s="16"/>
      <c r="E394" s="16"/>
      <c r="F394" s="16"/>
      <c r="G394" s="16"/>
      <c r="H394" s="16"/>
      <c r="I394" s="91"/>
      <c r="J394" s="91"/>
      <c r="K394" s="94"/>
      <c r="L394" s="94"/>
    </row>
    <row r="395">
      <c r="A395" s="16"/>
      <c r="B395" s="16"/>
      <c r="C395" s="16"/>
      <c r="D395" s="16"/>
      <c r="E395" s="16"/>
      <c r="F395" s="16"/>
      <c r="G395" s="16"/>
      <c r="H395" s="16"/>
      <c r="I395" s="91"/>
      <c r="J395" s="91"/>
      <c r="K395" s="94"/>
      <c r="L395" s="94"/>
    </row>
    <row r="396">
      <c r="A396" s="16"/>
      <c r="B396" s="16"/>
      <c r="C396" s="16"/>
      <c r="D396" s="16"/>
      <c r="E396" s="16"/>
      <c r="F396" s="16"/>
      <c r="G396" s="16"/>
      <c r="H396" s="16"/>
      <c r="I396" s="91"/>
      <c r="J396" s="91"/>
      <c r="K396" s="94"/>
      <c r="L396" s="94"/>
    </row>
    <row r="397">
      <c r="A397" s="16"/>
      <c r="B397" s="16"/>
      <c r="C397" s="16"/>
      <c r="D397" s="16"/>
      <c r="E397" s="16"/>
      <c r="F397" s="16"/>
      <c r="G397" s="16"/>
      <c r="H397" s="16"/>
      <c r="I397" s="91"/>
      <c r="J397" s="91"/>
      <c r="K397" s="94"/>
      <c r="L397" s="94"/>
    </row>
    <row r="398">
      <c r="A398" s="16"/>
      <c r="B398" s="16"/>
      <c r="C398" s="16"/>
      <c r="D398" s="16"/>
      <c r="E398" s="16"/>
      <c r="F398" s="16"/>
      <c r="G398" s="16"/>
      <c r="H398" s="16"/>
      <c r="I398" s="91"/>
      <c r="J398" s="91"/>
      <c r="K398" s="94"/>
      <c r="L398" s="94"/>
    </row>
    <row r="399">
      <c r="A399" s="16"/>
      <c r="B399" s="16"/>
      <c r="C399" s="16"/>
      <c r="D399" s="16"/>
      <c r="E399" s="16"/>
      <c r="F399" s="16"/>
      <c r="G399" s="16"/>
      <c r="H399" s="16"/>
      <c r="I399" s="91"/>
      <c r="J399" s="91"/>
      <c r="K399" s="94"/>
      <c r="L399" s="94"/>
    </row>
    <row r="400">
      <c r="A400" s="16"/>
      <c r="B400" s="16"/>
      <c r="C400" s="16"/>
      <c r="D400" s="16"/>
      <c r="E400" s="16"/>
      <c r="F400" s="16"/>
      <c r="G400" s="16"/>
      <c r="H400" s="16"/>
      <c r="I400" s="91"/>
      <c r="J400" s="91"/>
      <c r="K400" s="94"/>
      <c r="L400" s="94"/>
    </row>
    <row r="401">
      <c r="A401" s="16"/>
      <c r="B401" s="16"/>
      <c r="C401" s="16"/>
      <c r="D401" s="16"/>
      <c r="E401" s="16"/>
      <c r="F401" s="16"/>
      <c r="G401" s="16"/>
      <c r="H401" s="16"/>
      <c r="I401" s="91"/>
      <c r="J401" s="91"/>
      <c r="K401" s="94"/>
      <c r="L401" s="94"/>
    </row>
    <row r="402">
      <c r="A402" s="16"/>
      <c r="B402" s="16"/>
      <c r="C402" s="16"/>
      <c r="D402" s="16"/>
      <c r="E402" s="16"/>
      <c r="F402" s="16"/>
      <c r="G402" s="16"/>
      <c r="H402" s="16"/>
      <c r="I402" s="91"/>
      <c r="J402" s="91"/>
      <c r="K402" s="94"/>
      <c r="L402" s="94"/>
    </row>
    <row r="403">
      <c r="A403" s="16"/>
      <c r="B403" s="16"/>
      <c r="C403" s="16"/>
      <c r="D403" s="16"/>
      <c r="E403" s="16"/>
      <c r="F403" s="16"/>
      <c r="G403" s="16"/>
      <c r="H403" s="16"/>
      <c r="I403" s="91"/>
      <c r="J403" s="91"/>
      <c r="K403" s="94"/>
      <c r="L403" s="94"/>
    </row>
    <row r="404">
      <c r="A404" s="16"/>
      <c r="B404" s="16"/>
      <c r="C404" s="16"/>
      <c r="D404" s="16"/>
      <c r="E404" s="16"/>
      <c r="F404" s="16"/>
      <c r="G404" s="16"/>
      <c r="H404" s="16"/>
      <c r="I404" s="91"/>
      <c r="J404" s="91"/>
      <c r="K404" s="94"/>
      <c r="L404" s="94"/>
    </row>
    <row r="405">
      <c r="A405" s="16"/>
      <c r="B405" s="16"/>
      <c r="C405" s="16"/>
      <c r="D405" s="16"/>
      <c r="E405" s="16"/>
      <c r="F405" s="16"/>
      <c r="G405" s="16"/>
      <c r="H405" s="16"/>
      <c r="I405" s="91"/>
      <c r="J405" s="91"/>
      <c r="K405" s="94"/>
      <c r="L405" s="94"/>
    </row>
    <row r="406">
      <c r="A406" s="16"/>
      <c r="B406" s="16"/>
      <c r="C406" s="16"/>
      <c r="D406" s="16"/>
      <c r="E406" s="16"/>
      <c r="F406" s="16"/>
      <c r="G406" s="16"/>
      <c r="H406" s="16"/>
      <c r="I406" s="91"/>
      <c r="J406" s="91"/>
      <c r="K406" s="94"/>
      <c r="L406" s="94"/>
    </row>
    <row r="407">
      <c r="A407" s="16"/>
      <c r="B407" s="16"/>
      <c r="C407" s="16"/>
      <c r="D407" s="16"/>
      <c r="E407" s="16"/>
      <c r="F407" s="16"/>
      <c r="G407" s="16"/>
      <c r="H407" s="16"/>
      <c r="I407" s="91"/>
      <c r="J407" s="91"/>
      <c r="K407" s="94"/>
      <c r="L407" s="94"/>
    </row>
    <row r="408">
      <c r="A408" s="16"/>
      <c r="B408" s="16"/>
      <c r="C408" s="16"/>
      <c r="D408" s="16"/>
      <c r="E408" s="16"/>
      <c r="F408" s="16"/>
      <c r="G408" s="16"/>
      <c r="H408" s="16"/>
      <c r="I408" s="91"/>
      <c r="J408" s="91"/>
      <c r="K408" s="94"/>
      <c r="L408" s="94"/>
    </row>
    <row r="409">
      <c r="A409" s="16"/>
      <c r="B409" s="16"/>
      <c r="C409" s="16"/>
      <c r="D409" s="16"/>
      <c r="E409" s="16"/>
      <c r="F409" s="16"/>
      <c r="G409" s="16"/>
      <c r="H409" s="16"/>
      <c r="I409" s="91"/>
      <c r="J409" s="91"/>
      <c r="K409" s="94"/>
      <c r="L409" s="94"/>
    </row>
    <row r="410">
      <c r="A410" s="16"/>
      <c r="B410" s="16"/>
      <c r="C410" s="16"/>
      <c r="D410" s="16"/>
      <c r="E410" s="16"/>
      <c r="F410" s="16"/>
      <c r="G410" s="16"/>
      <c r="H410" s="16"/>
      <c r="I410" s="91"/>
      <c r="J410" s="91"/>
      <c r="K410" s="94"/>
      <c r="L410" s="94"/>
    </row>
    <row r="411">
      <c r="A411" s="16"/>
      <c r="B411" s="16"/>
      <c r="C411" s="16"/>
      <c r="D411" s="16"/>
      <c r="E411" s="16"/>
      <c r="F411" s="16"/>
      <c r="G411" s="16"/>
      <c r="H411" s="16"/>
      <c r="I411" s="91"/>
      <c r="J411" s="91"/>
      <c r="K411" s="94"/>
      <c r="L411" s="94"/>
    </row>
    <row r="412">
      <c r="A412" s="16"/>
      <c r="B412" s="16"/>
      <c r="C412" s="16"/>
      <c r="D412" s="16"/>
      <c r="E412" s="16"/>
      <c r="F412" s="16"/>
      <c r="G412" s="16"/>
      <c r="H412" s="16"/>
      <c r="I412" s="91"/>
      <c r="J412" s="91"/>
      <c r="K412" s="94"/>
      <c r="L412" s="94"/>
    </row>
    <row r="413">
      <c r="A413" s="16"/>
      <c r="B413" s="16"/>
      <c r="C413" s="16"/>
      <c r="D413" s="16"/>
      <c r="E413" s="16"/>
      <c r="F413" s="16"/>
      <c r="G413" s="16"/>
      <c r="H413" s="16"/>
      <c r="I413" s="91"/>
      <c r="J413" s="91"/>
      <c r="K413" s="94"/>
      <c r="L413" s="94"/>
    </row>
    <row r="414">
      <c r="A414" s="16"/>
      <c r="B414" s="16"/>
      <c r="C414" s="16"/>
      <c r="D414" s="16"/>
      <c r="E414" s="16"/>
      <c r="F414" s="16"/>
      <c r="G414" s="16"/>
      <c r="H414" s="16"/>
      <c r="I414" s="91"/>
      <c r="J414" s="91"/>
      <c r="K414" s="94"/>
      <c r="L414" s="94"/>
    </row>
    <row r="415">
      <c r="A415" s="16"/>
      <c r="B415" s="16"/>
      <c r="C415" s="16"/>
      <c r="D415" s="16"/>
      <c r="E415" s="16"/>
      <c r="F415" s="16"/>
      <c r="G415" s="16"/>
      <c r="H415" s="16"/>
      <c r="I415" s="91"/>
      <c r="J415" s="91"/>
      <c r="K415" s="94"/>
      <c r="L415" s="94"/>
    </row>
    <row r="416">
      <c r="A416" s="16"/>
      <c r="B416" s="16"/>
      <c r="C416" s="16"/>
      <c r="D416" s="16"/>
      <c r="E416" s="16"/>
      <c r="F416" s="16"/>
      <c r="G416" s="16"/>
      <c r="H416" s="16"/>
      <c r="I416" s="91"/>
      <c r="J416" s="91"/>
      <c r="K416" s="94"/>
      <c r="L416" s="94"/>
    </row>
    <row r="417">
      <c r="A417" s="16"/>
      <c r="B417" s="16"/>
      <c r="C417" s="16"/>
      <c r="D417" s="16"/>
      <c r="E417" s="16"/>
      <c r="F417" s="16"/>
      <c r="G417" s="16"/>
      <c r="H417" s="16"/>
      <c r="I417" s="91"/>
      <c r="J417" s="91"/>
      <c r="K417" s="94"/>
      <c r="L417" s="94"/>
    </row>
    <row r="418">
      <c r="A418" s="16"/>
      <c r="B418" s="16"/>
      <c r="C418" s="16"/>
      <c r="D418" s="16"/>
      <c r="E418" s="16"/>
      <c r="F418" s="16"/>
      <c r="G418" s="16"/>
      <c r="H418" s="16"/>
      <c r="I418" s="91"/>
      <c r="J418" s="91"/>
      <c r="K418" s="94"/>
      <c r="L418" s="94"/>
    </row>
    <row r="419">
      <c r="A419" s="16"/>
      <c r="B419" s="16"/>
      <c r="C419" s="16"/>
      <c r="D419" s="16"/>
      <c r="E419" s="16"/>
      <c r="F419" s="16"/>
      <c r="G419" s="16"/>
      <c r="H419" s="16"/>
      <c r="I419" s="91"/>
      <c r="J419" s="91"/>
      <c r="K419" s="94"/>
      <c r="L419" s="94"/>
    </row>
    <row r="420">
      <c r="A420" s="16"/>
      <c r="B420" s="16"/>
      <c r="C420" s="16"/>
      <c r="D420" s="16"/>
      <c r="E420" s="16"/>
      <c r="F420" s="16"/>
      <c r="G420" s="16"/>
      <c r="H420" s="16"/>
      <c r="I420" s="91"/>
      <c r="J420" s="91"/>
      <c r="K420" s="94"/>
      <c r="L420" s="94"/>
    </row>
    <row r="421">
      <c r="A421" s="16"/>
      <c r="B421" s="16"/>
      <c r="C421" s="16"/>
      <c r="D421" s="16"/>
      <c r="E421" s="16"/>
      <c r="F421" s="16"/>
      <c r="G421" s="16"/>
      <c r="H421" s="16"/>
      <c r="I421" s="91"/>
      <c r="J421" s="91"/>
      <c r="K421" s="94"/>
      <c r="L421" s="94"/>
    </row>
    <row r="422">
      <c r="A422" s="16"/>
      <c r="B422" s="16"/>
      <c r="C422" s="16"/>
      <c r="D422" s="16"/>
      <c r="E422" s="16"/>
      <c r="F422" s="16"/>
      <c r="G422" s="16"/>
      <c r="H422" s="16"/>
      <c r="I422" s="91"/>
      <c r="J422" s="91"/>
      <c r="K422" s="94"/>
      <c r="L422" s="94"/>
    </row>
    <row r="423">
      <c r="A423" s="16"/>
      <c r="B423" s="16"/>
      <c r="C423" s="16"/>
      <c r="D423" s="16"/>
      <c r="E423" s="16"/>
      <c r="F423" s="16"/>
      <c r="G423" s="16"/>
      <c r="H423" s="16"/>
      <c r="I423" s="91"/>
      <c r="J423" s="91"/>
      <c r="K423" s="94"/>
      <c r="L423" s="94"/>
    </row>
    <row r="424">
      <c r="A424" s="16"/>
      <c r="B424" s="16"/>
      <c r="C424" s="16"/>
      <c r="D424" s="16"/>
      <c r="E424" s="16"/>
      <c r="F424" s="16"/>
      <c r="G424" s="16"/>
      <c r="H424" s="16"/>
      <c r="I424" s="91"/>
      <c r="J424" s="91"/>
      <c r="K424" s="94"/>
      <c r="L424" s="94"/>
    </row>
    <row r="425">
      <c r="A425" s="16"/>
      <c r="B425" s="16"/>
      <c r="C425" s="16"/>
      <c r="D425" s="16"/>
      <c r="E425" s="16"/>
      <c r="F425" s="16"/>
      <c r="G425" s="16"/>
      <c r="H425" s="16"/>
      <c r="I425" s="91"/>
      <c r="J425" s="91"/>
      <c r="K425" s="94"/>
      <c r="L425" s="94"/>
    </row>
    <row r="426">
      <c r="A426" s="16"/>
      <c r="B426" s="16"/>
      <c r="C426" s="16"/>
      <c r="D426" s="16"/>
      <c r="E426" s="16"/>
      <c r="F426" s="16"/>
      <c r="G426" s="16"/>
      <c r="H426" s="16"/>
      <c r="I426" s="91"/>
      <c r="J426" s="91"/>
      <c r="K426" s="94"/>
      <c r="L426" s="94"/>
    </row>
    <row r="427">
      <c r="A427" s="16"/>
      <c r="B427" s="16"/>
      <c r="C427" s="16"/>
      <c r="D427" s="16"/>
      <c r="E427" s="16"/>
      <c r="F427" s="16"/>
      <c r="G427" s="16"/>
      <c r="H427" s="16"/>
      <c r="I427" s="91"/>
      <c r="J427" s="91"/>
      <c r="K427" s="94"/>
      <c r="L427" s="94"/>
    </row>
    <row r="428">
      <c r="A428" s="16"/>
      <c r="B428" s="16"/>
      <c r="C428" s="16"/>
      <c r="D428" s="16"/>
      <c r="E428" s="16"/>
      <c r="F428" s="16"/>
      <c r="G428" s="16"/>
      <c r="H428" s="16"/>
      <c r="I428" s="91"/>
      <c r="J428" s="91"/>
      <c r="K428" s="94"/>
      <c r="L428" s="94"/>
    </row>
    <row r="429">
      <c r="A429" s="16"/>
      <c r="B429" s="16"/>
      <c r="C429" s="16"/>
      <c r="D429" s="16"/>
      <c r="E429" s="16"/>
      <c r="F429" s="16"/>
      <c r="G429" s="16"/>
      <c r="H429" s="16"/>
      <c r="I429" s="91"/>
      <c r="J429" s="91"/>
      <c r="K429" s="94"/>
      <c r="L429" s="94"/>
    </row>
    <row r="430">
      <c r="A430" s="16"/>
      <c r="B430" s="16"/>
      <c r="C430" s="16"/>
      <c r="D430" s="16"/>
      <c r="E430" s="16"/>
      <c r="F430" s="16"/>
      <c r="G430" s="16"/>
      <c r="H430" s="16"/>
      <c r="I430" s="91"/>
      <c r="J430" s="91"/>
      <c r="K430" s="94"/>
      <c r="L430" s="94"/>
    </row>
    <row r="431">
      <c r="A431" s="16"/>
      <c r="B431" s="16"/>
      <c r="C431" s="16"/>
      <c r="D431" s="16"/>
      <c r="E431" s="16"/>
      <c r="F431" s="16"/>
      <c r="G431" s="16"/>
      <c r="H431" s="16"/>
      <c r="I431" s="91"/>
      <c r="J431" s="91"/>
      <c r="K431" s="94"/>
      <c r="L431" s="94"/>
    </row>
    <row r="432">
      <c r="A432" s="16"/>
      <c r="B432" s="16"/>
      <c r="C432" s="16"/>
      <c r="D432" s="16"/>
      <c r="E432" s="16"/>
      <c r="F432" s="16"/>
      <c r="G432" s="16"/>
      <c r="H432" s="16"/>
      <c r="I432" s="91"/>
      <c r="J432" s="91"/>
      <c r="K432" s="94"/>
      <c r="L432" s="94"/>
    </row>
    <row r="433">
      <c r="A433" s="16"/>
      <c r="B433" s="16"/>
      <c r="C433" s="16"/>
      <c r="D433" s="16"/>
      <c r="E433" s="16"/>
      <c r="F433" s="16"/>
      <c r="G433" s="16"/>
      <c r="H433" s="16"/>
      <c r="I433" s="91"/>
      <c r="J433" s="91"/>
      <c r="K433" s="94"/>
      <c r="L433" s="94"/>
    </row>
    <row r="434">
      <c r="A434" s="16"/>
      <c r="B434" s="16"/>
      <c r="C434" s="16"/>
      <c r="D434" s="16"/>
      <c r="E434" s="16"/>
      <c r="F434" s="16"/>
      <c r="G434" s="16"/>
      <c r="H434" s="16"/>
      <c r="I434" s="91"/>
      <c r="J434" s="91"/>
      <c r="K434" s="94"/>
      <c r="L434" s="94"/>
    </row>
    <row r="435">
      <c r="A435" s="16"/>
      <c r="B435" s="16"/>
      <c r="C435" s="16"/>
      <c r="D435" s="16"/>
      <c r="E435" s="16"/>
      <c r="F435" s="16"/>
      <c r="G435" s="16"/>
      <c r="H435" s="16"/>
      <c r="I435" s="91"/>
      <c r="J435" s="91"/>
      <c r="K435" s="94"/>
      <c r="L435" s="94"/>
    </row>
    <row r="436">
      <c r="A436" s="16"/>
      <c r="B436" s="16"/>
      <c r="C436" s="16"/>
      <c r="D436" s="16"/>
      <c r="E436" s="16"/>
      <c r="F436" s="16"/>
      <c r="G436" s="16"/>
      <c r="H436" s="16"/>
      <c r="I436" s="91"/>
      <c r="J436" s="91"/>
      <c r="K436" s="94"/>
      <c r="L436" s="94"/>
    </row>
    <row r="437">
      <c r="A437" s="16"/>
      <c r="B437" s="16"/>
      <c r="C437" s="16"/>
      <c r="D437" s="16"/>
      <c r="E437" s="16"/>
      <c r="F437" s="16"/>
      <c r="G437" s="16"/>
      <c r="H437" s="16"/>
      <c r="I437" s="91"/>
      <c r="J437" s="91"/>
      <c r="K437" s="94"/>
      <c r="L437" s="94"/>
    </row>
    <row r="438">
      <c r="A438" s="16"/>
      <c r="B438" s="16"/>
      <c r="C438" s="16"/>
      <c r="D438" s="16"/>
      <c r="E438" s="16"/>
      <c r="F438" s="16"/>
      <c r="G438" s="16"/>
      <c r="H438" s="16"/>
      <c r="I438" s="91"/>
      <c r="J438" s="91"/>
      <c r="K438" s="94"/>
      <c r="L438" s="94"/>
    </row>
    <row r="439">
      <c r="A439" s="16"/>
      <c r="B439" s="16"/>
      <c r="C439" s="16"/>
      <c r="D439" s="16"/>
      <c r="E439" s="16"/>
      <c r="F439" s="16"/>
      <c r="G439" s="16"/>
      <c r="H439" s="16"/>
      <c r="I439" s="91"/>
      <c r="J439" s="91"/>
      <c r="K439" s="94"/>
      <c r="L439" s="94"/>
    </row>
    <row r="440">
      <c r="A440" s="16"/>
      <c r="B440" s="16"/>
      <c r="C440" s="16"/>
      <c r="D440" s="16"/>
      <c r="E440" s="16"/>
      <c r="F440" s="16"/>
      <c r="G440" s="16"/>
      <c r="H440" s="16"/>
      <c r="I440" s="91"/>
      <c r="J440" s="91"/>
      <c r="K440" s="94"/>
      <c r="L440" s="94"/>
    </row>
    <row r="441">
      <c r="A441" s="16"/>
      <c r="B441" s="16"/>
      <c r="C441" s="16"/>
      <c r="D441" s="16"/>
      <c r="E441" s="16"/>
      <c r="F441" s="16"/>
      <c r="G441" s="16"/>
      <c r="H441" s="16"/>
      <c r="I441" s="91"/>
      <c r="J441" s="91"/>
      <c r="K441" s="94"/>
      <c r="L441" s="94"/>
    </row>
    <row r="442">
      <c r="A442" s="16"/>
      <c r="B442" s="16"/>
      <c r="C442" s="16"/>
      <c r="D442" s="16"/>
      <c r="E442" s="16"/>
      <c r="F442" s="16"/>
      <c r="G442" s="16"/>
      <c r="H442" s="16"/>
      <c r="I442" s="91"/>
      <c r="J442" s="91"/>
      <c r="K442" s="94"/>
      <c r="L442" s="94"/>
    </row>
    <row r="443">
      <c r="A443" s="16"/>
      <c r="B443" s="16"/>
      <c r="C443" s="16"/>
      <c r="D443" s="16"/>
      <c r="E443" s="16"/>
      <c r="F443" s="16"/>
      <c r="G443" s="16"/>
      <c r="H443" s="16"/>
      <c r="I443" s="91"/>
      <c r="J443" s="91"/>
      <c r="K443" s="94"/>
      <c r="L443" s="94"/>
    </row>
    <row r="444">
      <c r="A444" s="16"/>
      <c r="B444" s="16"/>
      <c r="C444" s="16"/>
      <c r="D444" s="16"/>
      <c r="E444" s="16"/>
      <c r="F444" s="16"/>
      <c r="G444" s="16"/>
      <c r="H444" s="16"/>
      <c r="I444" s="91"/>
      <c r="J444" s="91"/>
      <c r="K444" s="94"/>
      <c r="L444" s="94"/>
    </row>
    <row r="445">
      <c r="A445" s="16"/>
      <c r="B445" s="16"/>
      <c r="C445" s="16"/>
      <c r="D445" s="16"/>
      <c r="E445" s="16"/>
      <c r="F445" s="16"/>
      <c r="G445" s="16"/>
      <c r="H445" s="16"/>
      <c r="I445" s="91"/>
      <c r="J445" s="91"/>
      <c r="K445" s="94"/>
      <c r="L445" s="94"/>
    </row>
    <row r="446">
      <c r="A446" s="16"/>
      <c r="B446" s="16"/>
      <c r="C446" s="16"/>
      <c r="D446" s="16"/>
      <c r="E446" s="16"/>
      <c r="F446" s="16"/>
      <c r="G446" s="16"/>
      <c r="H446" s="16"/>
      <c r="I446" s="91"/>
      <c r="J446" s="91"/>
      <c r="K446" s="94"/>
      <c r="L446" s="94"/>
    </row>
    <row r="447">
      <c r="A447" s="16"/>
      <c r="B447" s="16"/>
      <c r="C447" s="16"/>
      <c r="D447" s="16"/>
      <c r="E447" s="16"/>
      <c r="F447" s="16"/>
      <c r="G447" s="16"/>
      <c r="H447" s="16"/>
      <c r="I447" s="91"/>
      <c r="J447" s="91"/>
      <c r="K447" s="94"/>
      <c r="L447" s="94"/>
    </row>
    <row r="448">
      <c r="A448" s="16"/>
      <c r="B448" s="16"/>
      <c r="C448" s="16"/>
      <c r="D448" s="16"/>
      <c r="E448" s="16"/>
      <c r="F448" s="16"/>
      <c r="G448" s="16"/>
      <c r="H448" s="16"/>
      <c r="I448" s="91"/>
      <c r="J448" s="91"/>
      <c r="K448" s="94"/>
      <c r="L448" s="94"/>
    </row>
    <row r="449">
      <c r="A449" s="16"/>
      <c r="B449" s="16"/>
      <c r="C449" s="16"/>
      <c r="D449" s="16"/>
      <c r="E449" s="16"/>
      <c r="F449" s="16"/>
      <c r="G449" s="16"/>
      <c r="H449" s="16"/>
      <c r="I449" s="91"/>
      <c r="J449" s="91"/>
      <c r="K449" s="94"/>
      <c r="L449" s="94"/>
    </row>
    <row r="450">
      <c r="A450" s="16"/>
      <c r="B450" s="16"/>
      <c r="C450" s="16"/>
      <c r="D450" s="16"/>
      <c r="E450" s="16"/>
      <c r="F450" s="16"/>
      <c r="G450" s="16"/>
      <c r="H450" s="16"/>
      <c r="I450" s="91"/>
      <c r="J450" s="91"/>
      <c r="K450" s="94"/>
      <c r="L450" s="94"/>
    </row>
    <row r="451">
      <c r="A451" s="16"/>
      <c r="B451" s="16"/>
      <c r="C451" s="16"/>
      <c r="D451" s="16"/>
      <c r="E451" s="16"/>
      <c r="F451" s="16"/>
      <c r="G451" s="16"/>
      <c r="H451" s="16"/>
      <c r="I451" s="91"/>
      <c r="J451" s="91"/>
      <c r="K451" s="94"/>
      <c r="L451" s="94"/>
    </row>
    <row r="452">
      <c r="A452" s="16"/>
      <c r="B452" s="16"/>
      <c r="C452" s="16"/>
      <c r="D452" s="16"/>
      <c r="E452" s="16"/>
      <c r="F452" s="16"/>
      <c r="G452" s="16"/>
      <c r="H452" s="16"/>
      <c r="I452" s="91"/>
      <c r="J452" s="91"/>
      <c r="K452" s="94"/>
      <c r="L452" s="94"/>
    </row>
    <row r="453">
      <c r="A453" s="16"/>
      <c r="B453" s="16"/>
      <c r="C453" s="16"/>
      <c r="D453" s="16"/>
      <c r="E453" s="16"/>
      <c r="F453" s="16"/>
      <c r="G453" s="16"/>
      <c r="H453" s="16"/>
      <c r="I453" s="91"/>
      <c r="J453" s="91"/>
      <c r="K453" s="94"/>
      <c r="L453" s="94"/>
    </row>
    <row r="454">
      <c r="A454" s="16"/>
      <c r="B454" s="16"/>
      <c r="C454" s="16"/>
      <c r="D454" s="16"/>
      <c r="E454" s="16"/>
      <c r="F454" s="16"/>
      <c r="G454" s="16"/>
      <c r="H454" s="16"/>
      <c r="I454" s="91"/>
      <c r="J454" s="91"/>
      <c r="K454" s="94"/>
      <c r="L454" s="94"/>
    </row>
    <row r="455">
      <c r="A455" s="16"/>
      <c r="B455" s="16"/>
      <c r="C455" s="16"/>
      <c r="D455" s="16"/>
      <c r="E455" s="16"/>
      <c r="F455" s="16"/>
      <c r="G455" s="16"/>
      <c r="H455" s="16"/>
      <c r="I455" s="91"/>
      <c r="J455" s="91"/>
      <c r="K455" s="94"/>
      <c r="L455" s="94"/>
    </row>
    <row r="456">
      <c r="A456" s="16"/>
      <c r="B456" s="16"/>
      <c r="C456" s="16"/>
      <c r="D456" s="16"/>
      <c r="E456" s="16"/>
      <c r="F456" s="16"/>
      <c r="G456" s="16"/>
      <c r="H456" s="16"/>
      <c r="I456" s="91"/>
      <c r="J456" s="91"/>
      <c r="K456" s="94"/>
      <c r="L456" s="94"/>
    </row>
    <row r="457">
      <c r="A457" s="16"/>
      <c r="B457" s="16"/>
      <c r="C457" s="16"/>
      <c r="D457" s="16"/>
      <c r="E457" s="16"/>
      <c r="F457" s="16"/>
      <c r="G457" s="16"/>
      <c r="H457" s="16"/>
      <c r="I457" s="91"/>
      <c r="J457" s="91"/>
      <c r="K457" s="94"/>
      <c r="L457" s="94"/>
    </row>
    <row r="458">
      <c r="A458" s="16"/>
      <c r="B458" s="16"/>
      <c r="C458" s="16"/>
      <c r="D458" s="16"/>
      <c r="E458" s="16"/>
      <c r="F458" s="16"/>
      <c r="G458" s="16"/>
      <c r="H458" s="16"/>
      <c r="I458" s="91"/>
      <c r="J458" s="91"/>
      <c r="K458" s="94"/>
      <c r="L458" s="94"/>
    </row>
    <row r="459">
      <c r="A459" s="16"/>
      <c r="B459" s="16"/>
      <c r="C459" s="16"/>
      <c r="D459" s="16"/>
      <c r="E459" s="16"/>
      <c r="F459" s="16"/>
      <c r="G459" s="16"/>
      <c r="H459" s="16"/>
      <c r="I459" s="91"/>
      <c r="J459" s="91"/>
      <c r="K459" s="94"/>
      <c r="L459" s="94"/>
    </row>
    <row r="460">
      <c r="A460" s="16"/>
      <c r="B460" s="16"/>
      <c r="C460" s="16"/>
      <c r="D460" s="16"/>
      <c r="E460" s="16"/>
      <c r="F460" s="16"/>
      <c r="G460" s="16"/>
      <c r="H460" s="16"/>
      <c r="I460" s="91"/>
      <c r="J460" s="91"/>
      <c r="K460" s="94"/>
      <c r="L460" s="94"/>
    </row>
    <row r="461">
      <c r="A461" s="16"/>
      <c r="B461" s="16"/>
      <c r="C461" s="16"/>
      <c r="D461" s="16"/>
      <c r="E461" s="16"/>
      <c r="F461" s="16"/>
      <c r="G461" s="16"/>
      <c r="H461" s="16"/>
      <c r="I461" s="91"/>
      <c r="J461" s="91"/>
      <c r="K461" s="94"/>
      <c r="L461" s="94"/>
    </row>
    <row r="462">
      <c r="A462" s="16"/>
      <c r="B462" s="16"/>
      <c r="C462" s="16"/>
      <c r="D462" s="16"/>
      <c r="E462" s="16"/>
      <c r="F462" s="16"/>
      <c r="G462" s="16"/>
      <c r="H462" s="16"/>
      <c r="I462" s="91"/>
      <c r="J462" s="91"/>
      <c r="K462" s="94"/>
      <c r="L462" s="94"/>
    </row>
    <row r="463">
      <c r="A463" s="16"/>
      <c r="B463" s="16"/>
      <c r="C463" s="16"/>
      <c r="D463" s="16"/>
      <c r="E463" s="16"/>
      <c r="F463" s="16"/>
      <c r="G463" s="16"/>
      <c r="H463" s="16"/>
      <c r="I463" s="91"/>
      <c r="J463" s="91"/>
      <c r="K463" s="94"/>
      <c r="L463" s="94"/>
    </row>
    <row r="464">
      <c r="A464" s="16"/>
      <c r="B464" s="16"/>
      <c r="C464" s="16"/>
      <c r="D464" s="16"/>
      <c r="E464" s="16"/>
      <c r="F464" s="16"/>
      <c r="G464" s="16"/>
      <c r="H464" s="16"/>
      <c r="I464" s="91"/>
      <c r="J464" s="91"/>
      <c r="K464" s="94"/>
      <c r="L464" s="94"/>
    </row>
    <row r="465">
      <c r="A465" s="16"/>
      <c r="B465" s="16"/>
      <c r="C465" s="16"/>
      <c r="D465" s="16"/>
      <c r="E465" s="16"/>
      <c r="F465" s="16"/>
      <c r="G465" s="16"/>
      <c r="H465" s="16"/>
      <c r="I465" s="91"/>
      <c r="J465" s="91"/>
      <c r="K465" s="94"/>
      <c r="L465" s="94"/>
    </row>
    <row r="466">
      <c r="A466" s="16"/>
      <c r="B466" s="16"/>
      <c r="C466" s="16"/>
      <c r="D466" s="16"/>
      <c r="E466" s="16"/>
      <c r="F466" s="16"/>
      <c r="G466" s="16"/>
      <c r="H466" s="16"/>
      <c r="I466" s="91"/>
      <c r="J466" s="91"/>
      <c r="K466" s="94"/>
      <c r="L466" s="94"/>
    </row>
    <row r="467">
      <c r="A467" s="16"/>
      <c r="B467" s="16"/>
      <c r="C467" s="16"/>
      <c r="D467" s="16"/>
      <c r="E467" s="16"/>
      <c r="F467" s="16"/>
      <c r="G467" s="16"/>
      <c r="H467" s="16"/>
      <c r="I467" s="91"/>
      <c r="J467" s="91"/>
      <c r="K467" s="94"/>
      <c r="L467" s="94"/>
    </row>
    <row r="468">
      <c r="A468" s="16"/>
      <c r="B468" s="16"/>
      <c r="C468" s="16"/>
      <c r="D468" s="16"/>
      <c r="E468" s="16"/>
      <c r="F468" s="16"/>
      <c r="G468" s="16"/>
      <c r="H468" s="16"/>
      <c r="I468" s="91"/>
      <c r="J468" s="91"/>
      <c r="K468" s="94"/>
      <c r="L468" s="94"/>
    </row>
    <row r="469">
      <c r="A469" s="16"/>
      <c r="B469" s="16"/>
      <c r="C469" s="16"/>
      <c r="D469" s="16"/>
      <c r="E469" s="16"/>
      <c r="F469" s="16"/>
      <c r="G469" s="16"/>
      <c r="H469" s="16"/>
      <c r="I469" s="91"/>
      <c r="J469" s="91"/>
      <c r="K469" s="94"/>
      <c r="L469" s="94"/>
    </row>
    <row r="470">
      <c r="A470" s="16"/>
      <c r="B470" s="16"/>
      <c r="C470" s="16"/>
      <c r="D470" s="16"/>
      <c r="E470" s="16"/>
      <c r="F470" s="16"/>
      <c r="G470" s="16"/>
      <c r="H470" s="16"/>
      <c r="I470" s="91"/>
      <c r="J470" s="91"/>
      <c r="K470" s="94"/>
      <c r="L470" s="94"/>
    </row>
    <row r="471">
      <c r="A471" s="16"/>
      <c r="B471" s="16"/>
      <c r="C471" s="16"/>
      <c r="D471" s="16"/>
      <c r="E471" s="16"/>
      <c r="F471" s="16"/>
      <c r="G471" s="16"/>
      <c r="H471" s="16"/>
      <c r="I471" s="91"/>
      <c r="J471" s="91"/>
      <c r="K471" s="94"/>
      <c r="L471" s="94"/>
    </row>
    <row r="472">
      <c r="A472" s="16"/>
      <c r="B472" s="16"/>
      <c r="C472" s="16"/>
      <c r="D472" s="16"/>
      <c r="E472" s="16"/>
      <c r="F472" s="16"/>
      <c r="G472" s="16"/>
      <c r="H472" s="16"/>
      <c r="I472" s="91"/>
      <c r="J472" s="91"/>
      <c r="K472" s="94"/>
      <c r="L472" s="94"/>
    </row>
    <row r="473">
      <c r="A473" s="16"/>
      <c r="B473" s="16"/>
      <c r="C473" s="16"/>
      <c r="D473" s="16"/>
      <c r="E473" s="16"/>
      <c r="F473" s="16"/>
      <c r="G473" s="16"/>
      <c r="H473" s="16"/>
      <c r="I473" s="91"/>
      <c r="J473" s="91"/>
      <c r="K473" s="94"/>
      <c r="L473" s="94"/>
    </row>
    <row r="474">
      <c r="A474" s="16"/>
      <c r="B474" s="16"/>
      <c r="C474" s="16"/>
      <c r="D474" s="16"/>
      <c r="E474" s="16"/>
      <c r="F474" s="16"/>
      <c r="G474" s="16"/>
      <c r="H474" s="16"/>
      <c r="I474" s="91"/>
      <c r="J474" s="91"/>
      <c r="K474" s="94"/>
      <c r="L474" s="94"/>
    </row>
    <row r="475">
      <c r="A475" s="16"/>
      <c r="B475" s="16"/>
      <c r="C475" s="16"/>
      <c r="D475" s="16"/>
      <c r="E475" s="16"/>
      <c r="F475" s="16"/>
      <c r="G475" s="16"/>
      <c r="H475" s="16"/>
      <c r="I475" s="91"/>
      <c r="J475" s="91"/>
      <c r="K475" s="94"/>
      <c r="L475" s="94"/>
    </row>
    <row r="476">
      <c r="A476" s="16"/>
      <c r="B476" s="16"/>
      <c r="C476" s="16"/>
      <c r="D476" s="16"/>
      <c r="E476" s="16"/>
      <c r="F476" s="16"/>
      <c r="G476" s="16"/>
      <c r="H476" s="16"/>
      <c r="I476" s="91"/>
      <c r="J476" s="91"/>
      <c r="K476" s="94"/>
      <c r="L476" s="94"/>
    </row>
    <row r="477">
      <c r="A477" s="16"/>
      <c r="B477" s="16"/>
      <c r="C477" s="16"/>
      <c r="D477" s="16"/>
      <c r="E477" s="16"/>
      <c r="F477" s="16"/>
      <c r="G477" s="16"/>
      <c r="H477" s="16"/>
      <c r="I477" s="91"/>
      <c r="J477" s="91"/>
      <c r="K477" s="94"/>
      <c r="L477" s="94"/>
    </row>
    <row r="478">
      <c r="A478" s="16"/>
      <c r="B478" s="16"/>
      <c r="C478" s="16"/>
      <c r="D478" s="16"/>
      <c r="E478" s="16"/>
      <c r="F478" s="16"/>
      <c r="G478" s="16"/>
      <c r="H478" s="16"/>
      <c r="I478" s="91"/>
      <c r="J478" s="91"/>
      <c r="K478" s="94"/>
      <c r="L478" s="94"/>
    </row>
    <row r="479">
      <c r="A479" s="16"/>
      <c r="B479" s="16"/>
      <c r="C479" s="16"/>
      <c r="D479" s="16"/>
      <c r="E479" s="16"/>
      <c r="F479" s="16"/>
      <c r="G479" s="16"/>
      <c r="H479" s="16"/>
      <c r="I479" s="91"/>
      <c r="J479" s="91"/>
      <c r="K479" s="94"/>
      <c r="L479" s="94"/>
    </row>
    <row r="480">
      <c r="A480" s="16"/>
      <c r="B480" s="16"/>
      <c r="C480" s="16"/>
      <c r="D480" s="16"/>
      <c r="E480" s="16"/>
      <c r="F480" s="16"/>
      <c r="G480" s="16"/>
      <c r="H480" s="16"/>
      <c r="I480" s="91"/>
      <c r="J480" s="91"/>
      <c r="K480" s="94"/>
      <c r="L480" s="94"/>
    </row>
    <row r="481">
      <c r="A481" s="16"/>
      <c r="B481" s="16"/>
      <c r="C481" s="16"/>
      <c r="D481" s="16"/>
      <c r="E481" s="16"/>
      <c r="F481" s="16"/>
      <c r="G481" s="16"/>
      <c r="H481" s="16"/>
      <c r="I481" s="91"/>
      <c r="J481" s="91"/>
      <c r="K481" s="94"/>
      <c r="L481" s="94"/>
    </row>
    <row r="482">
      <c r="A482" s="16"/>
      <c r="B482" s="16"/>
      <c r="C482" s="16"/>
      <c r="D482" s="16"/>
      <c r="E482" s="16"/>
      <c r="F482" s="16"/>
      <c r="G482" s="16"/>
      <c r="H482" s="16"/>
      <c r="I482" s="91"/>
      <c r="J482" s="91"/>
      <c r="K482" s="94"/>
      <c r="L482" s="94"/>
    </row>
    <row r="483">
      <c r="A483" s="16"/>
      <c r="B483" s="16"/>
      <c r="C483" s="16"/>
      <c r="D483" s="16"/>
      <c r="E483" s="16"/>
      <c r="F483" s="16"/>
      <c r="G483" s="16"/>
      <c r="H483" s="16"/>
      <c r="I483" s="91"/>
      <c r="J483" s="91"/>
      <c r="K483" s="94"/>
      <c r="L483" s="94"/>
    </row>
    <row r="484">
      <c r="A484" s="16"/>
      <c r="B484" s="16"/>
      <c r="C484" s="16"/>
      <c r="D484" s="16"/>
      <c r="E484" s="16"/>
      <c r="F484" s="16"/>
      <c r="G484" s="16"/>
      <c r="H484" s="16"/>
      <c r="I484" s="91"/>
      <c r="J484" s="91"/>
      <c r="K484" s="94"/>
      <c r="L484" s="94"/>
    </row>
    <row r="485">
      <c r="A485" s="16"/>
      <c r="B485" s="16"/>
      <c r="C485" s="16"/>
      <c r="D485" s="16"/>
      <c r="E485" s="16"/>
      <c r="F485" s="16"/>
      <c r="G485" s="16"/>
      <c r="H485" s="16"/>
      <c r="I485" s="91"/>
      <c r="J485" s="91"/>
      <c r="K485" s="94"/>
      <c r="L485" s="94"/>
    </row>
    <row r="486">
      <c r="A486" s="16"/>
      <c r="B486" s="16"/>
      <c r="C486" s="16"/>
      <c r="D486" s="16"/>
      <c r="E486" s="16"/>
      <c r="F486" s="16"/>
      <c r="G486" s="16"/>
      <c r="H486" s="16"/>
      <c r="I486" s="91"/>
      <c r="J486" s="91"/>
      <c r="K486" s="94"/>
      <c r="L486" s="94"/>
    </row>
    <row r="487">
      <c r="A487" s="16"/>
      <c r="B487" s="16"/>
      <c r="C487" s="16"/>
      <c r="D487" s="16"/>
      <c r="E487" s="16"/>
      <c r="F487" s="16"/>
      <c r="G487" s="16"/>
      <c r="H487" s="16"/>
      <c r="I487" s="91"/>
      <c r="J487" s="91"/>
      <c r="K487" s="94"/>
      <c r="L487" s="94"/>
    </row>
    <row r="488">
      <c r="A488" s="16"/>
      <c r="B488" s="16"/>
      <c r="C488" s="16"/>
      <c r="D488" s="16"/>
      <c r="E488" s="16"/>
      <c r="F488" s="16"/>
      <c r="G488" s="16"/>
      <c r="H488" s="16"/>
      <c r="I488" s="91"/>
      <c r="J488" s="91"/>
      <c r="K488" s="94"/>
      <c r="L488" s="94"/>
    </row>
    <row r="489">
      <c r="A489" s="16"/>
      <c r="B489" s="16"/>
      <c r="C489" s="16"/>
      <c r="D489" s="16"/>
      <c r="E489" s="16"/>
      <c r="F489" s="16"/>
      <c r="G489" s="16"/>
      <c r="H489" s="16"/>
      <c r="I489" s="91"/>
      <c r="J489" s="91"/>
      <c r="K489" s="94"/>
      <c r="L489" s="94"/>
    </row>
    <row r="490">
      <c r="A490" s="16"/>
      <c r="B490" s="16"/>
      <c r="C490" s="16"/>
      <c r="D490" s="16"/>
      <c r="E490" s="16"/>
      <c r="F490" s="16"/>
      <c r="G490" s="16"/>
      <c r="H490" s="16"/>
      <c r="I490" s="91"/>
      <c r="J490" s="91"/>
      <c r="K490" s="94"/>
      <c r="L490" s="94"/>
    </row>
    <row r="491">
      <c r="A491" s="16"/>
      <c r="B491" s="16"/>
      <c r="C491" s="16"/>
      <c r="D491" s="16"/>
      <c r="E491" s="16"/>
      <c r="F491" s="16"/>
      <c r="G491" s="16"/>
      <c r="H491" s="16"/>
      <c r="I491" s="91"/>
      <c r="J491" s="91"/>
      <c r="K491" s="94"/>
      <c r="L491" s="94"/>
    </row>
    <row r="492">
      <c r="A492" s="16"/>
      <c r="B492" s="16"/>
      <c r="C492" s="16"/>
      <c r="D492" s="16"/>
      <c r="E492" s="16"/>
      <c r="F492" s="16"/>
      <c r="G492" s="16"/>
      <c r="H492" s="16"/>
      <c r="I492" s="91"/>
      <c r="J492" s="91"/>
      <c r="K492" s="94"/>
      <c r="L492" s="94"/>
    </row>
    <row r="493">
      <c r="A493" s="16"/>
      <c r="B493" s="16"/>
      <c r="C493" s="16"/>
      <c r="D493" s="16"/>
      <c r="E493" s="16"/>
      <c r="F493" s="16"/>
      <c r="G493" s="16"/>
      <c r="H493" s="16"/>
      <c r="I493" s="91"/>
      <c r="J493" s="91"/>
      <c r="K493" s="94"/>
      <c r="L493" s="94"/>
    </row>
    <row r="494">
      <c r="A494" s="16"/>
      <c r="B494" s="16"/>
      <c r="C494" s="16"/>
      <c r="D494" s="16"/>
      <c r="E494" s="16"/>
      <c r="F494" s="16"/>
      <c r="G494" s="16"/>
      <c r="H494" s="16"/>
      <c r="I494" s="91"/>
      <c r="J494" s="91"/>
      <c r="K494" s="94"/>
      <c r="L494" s="94"/>
    </row>
    <row r="495">
      <c r="A495" s="16"/>
      <c r="B495" s="16"/>
      <c r="C495" s="16"/>
      <c r="D495" s="16"/>
      <c r="E495" s="16"/>
      <c r="F495" s="16"/>
      <c r="G495" s="16"/>
      <c r="H495" s="16"/>
      <c r="I495" s="91"/>
      <c r="J495" s="91"/>
      <c r="K495" s="94"/>
      <c r="L495" s="94"/>
    </row>
    <row r="496">
      <c r="A496" s="16"/>
      <c r="B496" s="16"/>
      <c r="C496" s="16"/>
      <c r="D496" s="16"/>
      <c r="E496" s="16"/>
      <c r="F496" s="16"/>
      <c r="G496" s="16"/>
      <c r="H496" s="16"/>
      <c r="I496" s="91"/>
      <c r="J496" s="91"/>
      <c r="K496" s="94"/>
      <c r="L496" s="94"/>
    </row>
    <row r="497">
      <c r="A497" s="16"/>
      <c r="B497" s="16"/>
      <c r="C497" s="16"/>
      <c r="D497" s="16"/>
      <c r="E497" s="16"/>
      <c r="F497" s="16"/>
      <c r="G497" s="16"/>
      <c r="H497" s="16"/>
      <c r="I497" s="91"/>
      <c r="J497" s="91"/>
      <c r="K497" s="94"/>
      <c r="L497" s="94"/>
    </row>
    <row r="498">
      <c r="A498" s="16"/>
      <c r="B498" s="16"/>
      <c r="C498" s="16"/>
      <c r="D498" s="16"/>
      <c r="E498" s="16"/>
      <c r="F498" s="16"/>
      <c r="G498" s="16"/>
      <c r="H498" s="16"/>
      <c r="I498" s="91"/>
      <c r="J498" s="91"/>
      <c r="K498" s="94"/>
      <c r="L498" s="94"/>
    </row>
    <row r="499">
      <c r="A499" s="16"/>
      <c r="B499" s="16"/>
      <c r="C499" s="16"/>
      <c r="D499" s="16"/>
      <c r="E499" s="16"/>
      <c r="F499" s="16"/>
      <c r="G499" s="16"/>
      <c r="H499" s="16"/>
      <c r="I499" s="91"/>
      <c r="J499" s="91"/>
      <c r="K499" s="94"/>
      <c r="L499" s="94"/>
    </row>
    <row r="500">
      <c r="A500" s="16"/>
      <c r="B500" s="16"/>
      <c r="C500" s="16"/>
      <c r="D500" s="16"/>
      <c r="E500" s="16"/>
      <c r="F500" s="16"/>
      <c r="G500" s="16"/>
      <c r="H500" s="16"/>
      <c r="I500" s="91"/>
      <c r="J500" s="91"/>
      <c r="K500" s="94"/>
      <c r="L500" s="94"/>
    </row>
    <row r="501">
      <c r="A501" s="16"/>
      <c r="B501" s="16"/>
      <c r="C501" s="16"/>
      <c r="D501" s="16"/>
      <c r="E501" s="16"/>
      <c r="F501" s="16"/>
      <c r="G501" s="16"/>
      <c r="H501" s="16"/>
      <c r="I501" s="91"/>
      <c r="J501" s="91"/>
      <c r="K501" s="94"/>
      <c r="L501" s="94"/>
    </row>
    <row r="502">
      <c r="A502" s="16"/>
      <c r="B502" s="16"/>
      <c r="C502" s="16"/>
      <c r="D502" s="16"/>
      <c r="E502" s="16"/>
      <c r="F502" s="16"/>
      <c r="G502" s="16"/>
      <c r="H502" s="16"/>
      <c r="I502" s="91"/>
      <c r="J502" s="91"/>
      <c r="K502" s="94"/>
      <c r="L502" s="94"/>
    </row>
    <row r="503">
      <c r="A503" s="16"/>
      <c r="B503" s="16"/>
      <c r="C503" s="16"/>
      <c r="D503" s="16"/>
      <c r="E503" s="16"/>
      <c r="F503" s="16"/>
      <c r="G503" s="16"/>
      <c r="H503" s="16"/>
      <c r="I503" s="91"/>
      <c r="J503" s="91"/>
      <c r="K503" s="94"/>
      <c r="L503" s="94"/>
    </row>
    <row r="504">
      <c r="A504" s="16"/>
      <c r="B504" s="16"/>
      <c r="C504" s="16"/>
      <c r="D504" s="16"/>
      <c r="E504" s="16"/>
      <c r="F504" s="16"/>
      <c r="G504" s="16"/>
      <c r="H504" s="16"/>
      <c r="I504" s="91"/>
      <c r="J504" s="91"/>
      <c r="K504" s="94"/>
      <c r="L504" s="94"/>
    </row>
    <row r="505">
      <c r="A505" s="16"/>
      <c r="B505" s="16"/>
      <c r="C505" s="16"/>
      <c r="D505" s="16"/>
      <c r="E505" s="16"/>
      <c r="F505" s="16"/>
      <c r="G505" s="16"/>
      <c r="H505" s="16"/>
      <c r="I505" s="91"/>
      <c r="J505" s="91"/>
      <c r="K505" s="94"/>
      <c r="L505" s="94"/>
    </row>
    <row r="506">
      <c r="A506" s="16"/>
      <c r="B506" s="16"/>
      <c r="C506" s="16"/>
      <c r="D506" s="16"/>
      <c r="E506" s="16"/>
      <c r="F506" s="16"/>
      <c r="G506" s="16"/>
      <c r="H506" s="16"/>
      <c r="I506" s="91"/>
      <c r="J506" s="91"/>
      <c r="K506" s="94"/>
      <c r="L506" s="94"/>
    </row>
    <row r="507">
      <c r="A507" s="16"/>
      <c r="B507" s="16"/>
      <c r="C507" s="16"/>
      <c r="D507" s="16"/>
      <c r="E507" s="16"/>
      <c r="F507" s="16"/>
      <c r="G507" s="16"/>
      <c r="H507" s="16"/>
      <c r="I507" s="91"/>
      <c r="J507" s="91"/>
      <c r="K507" s="94"/>
      <c r="L507" s="94"/>
    </row>
    <row r="508">
      <c r="A508" s="16"/>
      <c r="B508" s="16"/>
      <c r="C508" s="16"/>
      <c r="D508" s="16"/>
      <c r="E508" s="16"/>
      <c r="F508" s="16"/>
      <c r="G508" s="16"/>
      <c r="H508" s="16"/>
      <c r="I508" s="91"/>
      <c r="J508" s="91"/>
      <c r="K508" s="94"/>
      <c r="L508" s="94"/>
    </row>
    <row r="509">
      <c r="A509" s="16"/>
      <c r="B509" s="16"/>
      <c r="C509" s="16"/>
      <c r="D509" s="16"/>
      <c r="E509" s="16"/>
      <c r="F509" s="16"/>
      <c r="G509" s="16"/>
      <c r="H509" s="16"/>
      <c r="I509" s="91"/>
      <c r="J509" s="91"/>
      <c r="K509" s="94"/>
      <c r="L509" s="94"/>
    </row>
    <row r="510">
      <c r="A510" s="16"/>
      <c r="B510" s="16"/>
      <c r="C510" s="16"/>
      <c r="D510" s="16"/>
      <c r="E510" s="16"/>
      <c r="F510" s="16"/>
      <c r="G510" s="16"/>
      <c r="H510" s="16"/>
      <c r="I510" s="91"/>
      <c r="J510" s="91"/>
      <c r="K510" s="94"/>
      <c r="L510" s="94"/>
    </row>
    <row r="511">
      <c r="A511" s="16"/>
      <c r="B511" s="16"/>
      <c r="C511" s="16"/>
      <c r="D511" s="16"/>
      <c r="E511" s="16"/>
      <c r="F511" s="16"/>
      <c r="G511" s="16"/>
      <c r="H511" s="16"/>
      <c r="I511" s="91"/>
      <c r="J511" s="91"/>
      <c r="K511" s="94"/>
      <c r="L511" s="94"/>
    </row>
    <row r="512">
      <c r="A512" s="16"/>
      <c r="B512" s="16"/>
      <c r="C512" s="16"/>
      <c r="D512" s="16"/>
      <c r="E512" s="16"/>
      <c r="F512" s="16"/>
      <c r="G512" s="16"/>
      <c r="H512" s="16"/>
      <c r="I512" s="91"/>
      <c r="J512" s="91"/>
      <c r="K512" s="94"/>
      <c r="L512" s="94"/>
    </row>
    <row r="513">
      <c r="A513" s="16"/>
      <c r="B513" s="16"/>
      <c r="C513" s="16"/>
      <c r="D513" s="16"/>
      <c r="E513" s="16"/>
      <c r="F513" s="16"/>
      <c r="G513" s="16"/>
      <c r="H513" s="16"/>
      <c r="I513" s="91"/>
      <c r="J513" s="91"/>
      <c r="K513" s="94"/>
      <c r="L513" s="94"/>
    </row>
    <row r="514">
      <c r="A514" s="16"/>
      <c r="B514" s="16"/>
      <c r="C514" s="16"/>
      <c r="D514" s="16"/>
      <c r="E514" s="16"/>
      <c r="F514" s="16"/>
      <c r="G514" s="16"/>
      <c r="H514" s="16"/>
      <c r="I514" s="91"/>
      <c r="J514" s="91"/>
      <c r="K514" s="94"/>
      <c r="L514" s="94"/>
    </row>
    <row r="515">
      <c r="A515" s="16"/>
      <c r="B515" s="16"/>
      <c r="C515" s="16"/>
      <c r="D515" s="16"/>
      <c r="E515" s="16"/>
      <c r="F515" s="16"/>
      <c r="G515" s="16"/>
      <c r="H515" s="16"/>
      <c r="I515" s="91"/>
      <c r="J515" s="91"/>
      <c r="K515" s="94"/>
      <c r="L515" s="94"/>
    </row>
    <row r="516">
      <c r="A516" s="16"/>
      <c r="B516" s="16"/>
      <c r="C516" s="16"/>
      <c r="D516" s="16"/>
      <c r="E516" s="16"/>
      <c r="F516" s="16"/>
      <c r="G516" s="16"/>
      <c r="H516" s="16"/>
      <c r="I516" s="91"/>
      <c r="J516" s="91"/>
      <c r="K516" s="94"/>
      <c r="L516" s="94"/>
    </row>
    <row r="517">
      <c r="A517" s="16"/>
      <c r="B517" s="16"/>
      <c r="C517" s="16"/>
      <c r="D517" s="16"/>
      <c r="E517" s="16"/>
      <c r="F517" s="16"/>
      <c r="G517" s="16"/>
      <c r="H517" s="16"/>
      <c r="I517" s="91"/>
      <c r="J517" s="91"/>
      <c r="K517" s="94"/>
      <c r="L517" s="94"/>
    </row>
    <row r="518">
      <c r="A518" s="16"/>
      <c r="B518" s="16"/>
      <c r="C518" s="16"/>
      <c r="D518" s="16"/>
      <c r="E518" s="16"/>
      <c r="F518" s="16"/>
      <c r="G518" s="16"/>
      <c r="H518" s="16"/>
      <c r="I518" s="91"/>
      <c r="J518" s="91"/>
      <c r="K518" s="94"/>
      <c r="L518" s="94"/>
    </row>
    <row r="519">
      <c r="A519" s="16"/>
      <c r="B519" s="16"/>
      <c r="C519" s="16"/>
      <c r="D519" s="16"/>
      <c r="E519" s="16"/>
      <c r="F519" s="16"/>
      <c r="G519" s="16"/>
      <c r="H519" s="16"/>
      <c r="I519" s="91"/>
      <c r="J519" s="91"/>
      <c r="K519" s="94"/>
      <c r="L519" s="94"/>
    </row>
    <row r="520">
      <c r="A520" s="16"/>
      <c r="B520" s="16"/>
      <c r="C520" s="16"/>
      <c r="D520" s="16"/>
      <c r="E520" s="16"/>
      <c r="F520" s="16"/>
      <c r="G520" s="16"/>
      <c r="H520" s="16"/>
      <c r="I520" s="91"/>
      <c r="J520" s="91"/>
      <c r="K520" s="94"/>
      <c r="L520" s="94"/>
    </row>
    <row r="521">
      <c r="A521" s="16"/>
      <c r="B521" s="16"/>
      <c r="C521" s="16"/>
      <c r="D521" s="16"/>
      <c r="E521" s="16"/>
      <c r="F521" s="16"/>
      <c r="G521" s="16"/>
      <c r="H521" s="16"/>
      <c r="I521" s="91"/>
      <c r="J521" s="91"/>
      <c r="K521" s="94"/>
      <c r="L521" s="94"/>
    </row>
    <row r="522">
      <c r="A522" s="16"/>
      <c r="B522" s="16"/>
      <c r="C522" s="16"/>
      <c r="D522" s="16"/>
      <c r="E522" s="16"/>
      <c r="F522" s="16"/>
      <c r="G522" s="16"/>
      <c r="H522" s="16"/>
      <c r="I522" s="91"/>
      <c r="J522" s="91"/>
      <c r="K522" s="94"/>
      <c r="L522" s="94"/>
    </row>
    <row r="523">
      <c r="A523" s="16"/>
      <c r="B523" s="16"/>
      <c r="C523" s="16"/>
      <c r="D523" s="16"/>
      <c r="E523" s="16"/>
      <c r="F523" s="16"/>
      <c r="G523" s="16"/>
      <c r="H523" s="16"/>
      <c r="I523" s="91"/>
      <c r="J523" s="91"/>
      <c r="K523" s="94"/>
      <c r="L523" s="94"/>
    </row>
    <row r="524">
      <c r="A524" s="16"/>
      <c r="B524" s="16"/>
      <c r="C524" s="16"/>
      <c r="D524" s="16"/>
      <c r="E524" s="16"/>
      <c r="F524" s="16"/>
      <c r="G524" s="16"/>
      <c r="H524" s="16"/>
      <c r="I524" s="91"/>
      <c r="J524" s="91"/>
      <c r="K524" s="94"/>
      <c r="L524" s="94"/>
    </row>
    <row r="525">
      <c r="A525" s="16"/>
      <c r="B525" s="16"/>
      <c r="C525" s="16"/>
      <c r="D525" s="16"/>
      <c r="E525" s="16"/>
      <c r="F525" s="16"/>
      <c r="G525" s="16"/>
      <c r="H525" s="16"/>
      <c r="I525" s="91"/>
      <c r="J525" s="91"/>
      <c r="K525" s="94"/>
      <c r="L525" s="94"/>
    </row>
    <row r="526">
      <c r="A526" s="16"/>
      <c r="B526" s="16"/>
      <c r="C526" s="16"/>
      <c r="D526" s="16"/>
      <c r="E526" s="16"/>
      <c r="F526" s="16"/>
      <c r="G526" s="16"/>
      <c r="H526" s="16"/>
      <c r="I526" s="91"/>
      <c r="J526" s="91"/>
      <c r="K526" s="94"/>
      <c r="L526" s="94"/>
    </row>
    <row r="527">
      <c r="A527" s="16"/>
      <c r="B527" s="16"/>
      <c r="C527" s="16"/>
      <c r="D527" s="16"/>
      <c r="E527" s="16"/>
      <c r="F527" s="16"/>
      <c r="G527" s="16"/>
      <c r="H527" s="16"/>
      <c r="I527" s="91"/>
      <c r="J527" s="91"/>
      <c r="K527" s="94"/>
      <c r="L527" s="94"/>
    </row>
    <row r="528">
      <c r="A528" s="16"/>
      <c r="B528" s="16"/>
      <c r="C528" s="16"/>
      <c r="D528" s="16"/>
      <c r="E528" s="16"/>
      <c r="F528" s="16"/>
      <c r="G528" s="16"/>
      <c r="H528" s="16"/>
      <c r="I528" s="91"/>
      <c r="J528" s="91"/>
      <c r="K528" s="94"/>
      <c r="L528" s="94"/>
    </row>
    <row r="529">
      <c r="A529" s="16"/>
      <c r="B529" s="16"/>
      <c r="C529" s="16"/>
      <c r="D529" s="16"/>
      <c r="E529" s="16"/>
      <c r="F529" s="16"/>
      <c r="G529" s="16"/>
      <c r="H529" s="16"/>
      <c r="I529" s="91"/>
      <c r="J529" s="91"/>
      <c r="K529" s="94"/>
      <c r="L529" s="94"/>
    </row>
    <row r="530">
      <c r="A530" s="16"/>
      <c r="B530" s="16"/>
      <c r="C530" s="16"/>
      <c r="D530" s="16"/>
      <c r="E530" s="16"/>
      <c r="F530" s="16"/>
      <c r="G530" s="16"/>
      <c r="H530" s="16"/>
      <c r="I530" s="91"/>
      <c r="J530" s="91"/>
      <c r="K530" s="94"/>
      <c r="L530" s="94"/>
    </row>
    <row r="531">
      <c r="A531" s="16"/>
      <c r="B531" s="16"/>
      <c r="C531" s="16"/>
      <c r="D531" s="16"/>
      <c r="E531" s="16"/>
      <c r="F531" s="16"/>
      <c r="G531" s="16"/>
      <c r="H531" s="16"/>
      <c r="I531" s="91"/>
      <c r="J531" s="91"/>
      <c r="K531" s="94"/>
      <c r="L531" s="94"/>
    </row>
    <row r="532">
      <c r="A532" s="16"/>
      <c r="B532" s="16"/>
      <c r="C532" s="16"/>
      <c r="D532" s="16"/>
      <c r="E532" s="16"/>
      <c r="F532" s="16"/>
      <c r="G532" s="16"/>
      <c r="H532" s="16"/>
      <c r="I532" s="91"/>
      <c r="J532" s="91"/>
      <c r="K532" s="94"/>
      <c r="L532" s="94"/>
    </row>
    <row r="533">
      <c r="A533" s="16"/>
      <c r="B533" s="16"/>
      <c r="C533" s="16"/>
      <c r="D533" s="16"/>
      <c r="E533" s="16"/>
      <c r="F533" s="16"/>
      <c r="G533" s="16"/>
      <c r="H533" s="16"/>
      <c r="I533" s="91"/>
      <c r="J533" s="91"/>
      <c r="K533" s="94"/>
      <c r="L533" s="94"/>
    </row>
    <row r="534">
      <c r="A534" s="16"/>
      <c r="B534" s="16"/>
      <c r="C534" s="16"/>
      <c r="D534" s="16"/>
      <c r="E534" s="16"/>
      <c r="F534" s="16"/>
      <c r="G534" s="16"/>
      <c r="H534" s="16"/>
      <c r="I534" s="91"/>
      <c r="J534" s="91"/>
      <c r="K534" s="94"/>
      <c r="L534" s="94"/>
    </row>
    <row r="535">
      <c r="A535" s="16"/>
      <c r="B535" s="16"/>
      <c r="C535" s="16"/>
      <c r="D535" s="16"/>
      <c r="E535" s="16"/>
      <c r="F535" s="16"/>
      <c r="G535" s="16"/>
      <c r="H535" s="16"/>
      <c r="I535" s="91"/>
      <c r="J535" s="91"/>
      <c r="K535" s="94"/>
      <c r="L535" s="94"/>
    </row>
    <row r="536">
      <c r="A536" s="16"/>
      <c r="B536" s="16"/>
      <c r="C536" s="16"/>
      <c r="D536" s="16"/>
      <c r="E536" s="16"/>
      <c r="F536" s="16"/>
      <c r="G536" s="16"/>
      <c r="H536" s="16"/>
      <c r="I536" s="91"/>
      <c r="J536" s="91"/>
      <c r="K536" s="94"/>
      <c r="L536" s="94"/>
    </row>
    <row r="537">
      <c r="A537" s="16"/>
      <c r="B537" s="16"/>
      <c r="C537" s="16"/>
      <c r="D537" s="16"/>
      <c r="E537" s="16"/>
      <c r="F537" s="16"/>
      <c r="G537" s="16"/>
      <c r="H537" s="16"/>
      <c r="I537" s="91"/>
      <c r="J537" s="91"/>
      <c r="K537" s="94"/>
      <c r="L537" s="94"/>
    </row>
    <row r="538">
      <c r="A538" s="16"/>
      <c r="B538" s="16"/>
      <c r="C538" s="16"/>
      <c r="D538" s="16"/>
      <c r="E538" s="16"/>
      <c r="F538" s="16"/>
      <c r="G538" s="16"/>
      <c r="H538" s="16"/>
      <c r="I538" s="91"/>
      <c r="J538" s="91"/>
      <c r="K538" s="94"/>
      <c r="L538" s="94"/>
    </row>
    <row r="539">
      <c r="A539" s="16"/>
      <c r="B539" s="16"/>
      <c r="C539" s="16"/>
      <c r="D539" s="16"/>
      <c r="E539" s="16"/>
      <c r="F539" s="16"/>
      <c r="G539" s="16"/>
      <c r="H539" s="16"/>
      <c r="I539" s="91"/>
      <c r="J539" s="91"/>
      <c r="K539" s="94"/>
      <c r="L539" s="94"/>
    </row>
    <row r="540">
      <c r="A540" s="16"/>
      <c r="B540" s="16"/>
      <c r="C540" s="16"/>
      <c r="D540" s="16"/>
      <c r="E540" s="16"/>
      <c r="F540" s="16"/>
      <c r="G540" s="16"/>
      <c r="H540" s="16"/>
      <c r="I540" s="91"/>
      <c r="J540" s="91"/>
      <c r="K540" s="94"/>
      <c r="L540" s="94"/>
    </row>
    <row r="541">
      <c r="A541" s="16"/>
      <c r="B541" s="16"/>
      <c r="C541" s="16"/>
      <c r="D541" s="16"/>
      <c r="E541" s="16"/>
      <c r="F541" s="16"/>
      <c r="G541" s="16"/>
      <c r="H541" s="16"/>
      <c r="I541" s="91"/>
      <c r="J541" s="91"/>
      <c r="K541" s="94"/>
      <c r="L541" s="94"/>
    </row>
    <row r="542">
      <c r="A542" s="16"/>
      <c r="B542" s="16"/>
      <c r="C542" s="16"/>
      <c r="D542" s="16"/>
      <c r="E542" s="16"/>
      <c r="F542" s="16"/>
      <c r="G542" s="16"/>
      <c r="H542" s="16"/>
      <c r="I542" s="91"/>
      <c r="J542" s="91"/>
      <c r="K542" s="94"/>
      <c r="L542" s="94"/>
    </row>
    <row r="543">
      <c r="A543" s="16"/>
      <c r="B543" s="16"/>
      <c r="C543" s="16"/>
      <c r="D543" s="16"/>
      <c r="E543" s="16"/>
      <c r="F543" s="16"/>
      <c r="G543" s="16"/>
      <c r="H543" s="16"/>
      <c r="I543" s="91"/>
      <c r="J543" s="91"/>
      <c r="K543" s="94"/>
      <c r="L543" s="94"/>
    </row>
    <row r="544">
      <c r="A544" s="16"/>
      <c r="B544" s="16"/>
      <c r="C544" s="16"/>
      <c r="D544" s="16"/>
      <c r="E544" s="16"/>
      <c r="F544" s="16"/>
      <c r="G544" s="16"/>
      <c r="H544" s="16"/>
      <c r="I544" s="91"/>
      <c r="J544" s="91"/>
      <c r="K544" s="94"/>
      <c r="L544" s="94"/>
    </row>
    <row r="545">
      <c r="A545" s="16"/>
      <c r="B545" s="16"/>
      <c r="C545" s="16"/>
      <c r="D545" s="16"/>
      <c r="E545" s="16"/>
      <c r="F545" s="16"/>
      <c r="G545" s="16"/>
      <c r="H545" s="16"/>
      <c r="I545" s="91"/>
      <c r="J545" s="91"/>
      <c r="K545" s="94"/>
      <c r="L545" s="94"/>
    </row>
    <row r="546">
      <c r="A546" s="16"/>
      <c r="B546" s="16"/>
      <c r="C546" s="16"/>
      <c r="D546" s="16"/>
      <c r="E546" s="16"/>
      <c r="F546" s="16"/>
      <c r="G546" s="16"/>
      <c r="H546" s="16"/>
      <c r="I546" s="91"/>
      <c r="J546" s="91"/>
      <c r="K546" s="94"/>
      <c r="L546" s="94"/>
    </row>
    <row r="547">
      <c r="A547" s="16"/>
      <c r="B547" s="16"/>
      <c r="C547" s="16"/>
      <c r="D547" s="16"/>
      <c r="E547" s="16"/>
      <c r="F547" s="16"/>
      <c r="G547" s="16"/>
      <c r="H547" s="16"/>
      <c r="I547" s="91"/>
      <c r="J547" s="91"/>
      <c r="K547" s="94"/>
      <c r="L547" s="94"/>
    </row>
    <row r="548">
      <c r="A548" s="16"/>
      <c r="B548" s="16"/>
      <c r="C548" s="16"/>
      <c r="D548" s="16"/>
      <c r="E548" s="16"/>
      <c r="F548" s="16"/>
      <c r="G548" s="16"/>
      <c r="H548" s="16"/>
      <c r="I548" s="91"/>
      <c r="J548" s="91"/>
      <c r="K548" s="94"/>
      <c r="L548" s="94"/>
    </row>
    <row r="549">
      <c r="A549" s="16"/>
      <c r="B549" s="16"/>
      <c r="C549" s="16"/>
      <c r="D549" s="16"/>
      <c r="E549" s="16"/>
      <c r="F549" s="16"/>
      <c r="G549" s="16"/>
      <c r="H549" s="16"/>
      <c r="I549" s="91"/>
      <c r="J549" s="91"/>
      <c r="K549" s="94"/>
      <c r="L549" s="94"/>
    </row>
    <row r="550">
      <c r="A550" s="16"/>
      <c r="B550" s="16"/>
      <c r="C550" s="16"/>
      <c r="D550" s="16"/>
      <c r="E550" s="16"/>
      <c r="F550" s="16"/>
      <c r="G550" s="16"/>
      <c r="H550" s="16"/>
      <c r="I550" s="91"/>
      <c r="J550" s="91"/>
      <c r="K550" s="94"/>
      <c r="L550" s="94"/>
    </row>
    <row r="551">
      <c r="A551" s="16"/>
      <c r="B551" s="16"/>
      <c r="C551" s="16"/>
      <c r="D551" s="16"/>
      <c r="E551" s="16"/>
      <c r="F551" s="16"/>
      <c r="G551" s="16"/>
      <c r="H551" s="16"/>
      <c r="I551" s="91"/>
      <c r="J551" s="91"/>
      <c r="K551" s="94"/>
      <c r="L551" s="94"/>
    </row>
    <row r="552">
      <c r="A552" s="16"/>
      <c r="B552" s="16"/>
      <c r="C552" s="16"/>
      <c r="D552" s="16"/>
      <c r="E552" s="16"/>
      <c r="F552" s="16"/>
      <c r="G552" s="16"/>
      <c r="H552" s="16"/>
      <c r="I552" s="91"/>
      <c r="J552" s="91"/>
      <c r="K552" s="94"/>
      <c r="L552" s="94"/>
    </row>
    <row r="553">
      <c r="A553" s="16"/>
      <c r="B553" s="16"/>
      <c r="C553" s="16"/>
      <c r="D553" s="16"/>
      <c r="E553" s="16"/>
      <c r="F553" s="16"/>
      <c r="G553" s="16"/>
      <c r="H553" s="16"/>
      <c r="I553" s="91"/>
      <c r="J553" s="91"/>
      <c r="K553" s="94"/>
      <c r="L553" s="94"/>
    </row>
    <row r="554">
      <c r="A554" s="16"/>
      <c r="B554" s="16"/>
      <c r="C554" s="16"/>
      <c r="D554" s="16"/>
      <c r="E554" s="16"/>
      <c r="F554" s="16"/>
      <c r="G554" s="16"/>
      <c r="H554" s="16"/>
      <c r="I554" s="91"/>
      <c r="J554" s="91"/>
      <c r="K554" s="94"/>
      <c r="L554" s="94"/>
    </row>
    <row r="555">
      <c r="A555" s="16"/>
      <c r="B555" s="16"/>
      <c r="C555" s="16"/>
      <c r="D555" s="16"/>
      <c r="E555" s="16"/>
      <c r="F555" s="16"/>
      <c r="G555" s="16"/>
      <c r="H555" s="16"/>
      <c r="I555" s="91"/>
      <c r="J555" s="91"/>
      <c r="K555" s="94"/>
      <c r="L555" s="94"/>
    </row>
    <row r="556">
      <c r="A556" s="16"/>
      <c r="B556" s="16"/>
      <c r="C556" s="16"/>
      <c r="D556" s="16"/>
      <c r="E556" s="16"/>
      <c r="F556" s="16"/>
      <c r="G556" s="16"/>
      <c r="H556" s="16"/>
      <c r="I556" s="91"/>
      <c r="J556" s="91"/>
      <c r="K556" s="94"/>
      <c r="L556" s="94"/>
    </row>
    <row r="557">
      <c r="A557" s="16"/>
      <c r="B557" s="16"/>
      <c r="C557" s="16"/>
      <c r="D557" s="16"/>
      <c r="E557" s="16"/>
      <c r="F557" s="16"/>
      <c r="G557" s="16"/>
      <c r="H557" s="16"/>
      <c r="I557" s="91"/>
      <c r="J557" s="91"/>
      <c r="K557" s="94"/>
      <c r="L557" s="94"/>
    </row>
    <row r="558">
      <c r="A558" s="16"/>
      <c r="B558" s="16"/>
      <c r="C558" s="16"/>
      <c r="D558" s="16"/>
      <c r="E558" s="16"/>
      <c r="F558" s="16"/>
      <c r="G558" s="16"/>
      <c r="H558" s="16"/>
      <c r="I558" s="91"/>
      <c r="J558" s="91"/>
      <c r="K558" s="94"/>
      <c r="L558" s="94"/>
    </row>
    <row r="559">
      <c r="A559" s="16"/>
      <c r="B559" s="16"/>
      <c r="C559" s="16"/>
      <c r="D559" s="16"/>
      <c r="E559" s="16"/>
      <c r="F559" s="16"/>
      <c r="G559" s="16"/>
      <c r="H559" s="16"/>
      <c r="I559" s="91"/>
      <c r="J559" s="91"/>
      <c r="K559" s="94"/>
      <c r="L559" s="94"/>
    </row>
    <row r="560">
      <c r="A560" s="16"/>
      <c r="B560" s="16"/>
      <c r="C560" s="16"/>
      <c r="D560" s="16"/>
      <c r="E560" s="16"/>
      <c r="F560" s="16"/>
      <c r="G560" s="16"/>
      <c r="H560" s="16"/>
      <c r="I560" s="91"/>
      <c r="J560" s="91"/>
      <c r="K560" s="94"/>
      <c r="L560" s="94"/>
    </row>
    <row r="561">
      <c r="A561" s="16"/>
      <c r="B561" s="16"/>
      <c r="C561" s="16"/>
      <c r="D561" s="16"/>
      <c r="E561" s="16"/>
      <c r="F561" s="16"/>
      <c r="G561" s="16"/>
      <c r="H561" s="16"/>
      <c r="I561" s="91"/>
      <c r="J561" s="91"/>
      <c r="K561" s="94"/>
      <c r="L561" s="94"/>
    </row>
    <row r="562">
      <c r="A562" s="16"/>
      <c r="B562" s="16"/>
      <c r="C562" s="16"/>
      <c r="D562" s="16"/>
      <c r="E562" s="16"/>
      <c r="F562" s="16"/>
      <c r="G562" s="16"/>
      <c r="H562" s="16"/>
      <c r="I562" s="91"/>
      <c r="J562" s="91"/>
      <c r="K562" s="94"/>
      <c r="L562" s="94"/>
    </row>
    <row r="563">
      <c r="A563" s="16"/>
      <c r="B563" s="16"/>
      <c r="C563" s="16"/>
      <c r="D563" s="16"/>
      <c r="E563" s="16"/>
      <c r="F563" s="16"/>
      <c r="G563" s="16"/>
      <c r="H563" s="16"/>
      <c r="I563" s="91"/>
      <c r="J563" s="91"/>
      <c r="K563" s="94"/>
      <c r="L563" s="94"/>
    </row>
    <row r="564">
      <c r="A564" s="16"/>
      <c r="B564" s="16"/>
      <c r="C564" s="16"/>
      <c r="D564" s="16"/>
      <c r="E564" s="16"/>
      <c r="F564" s="16"/>
      <c r="G564" s="16"/>
      <c r="H564" s="16"/>
      <c r="I564" s="91"/>
      <c r="J564" s="91"/>
      <c r="K564" s="94"/>
      <c r="L564" s="94"/>
    </row>
    <row r="565">
      <c r="A565" s="16"/>
      <c r="B565" s="16"/>
      <c r="C565" s="16"/>
      <c r="D565" s="16"/>
      <c r="E565" s="16"/>
      <c r="F565" s="16"/>
      <c r="G565" s="16"/>
      <c r="H565" s="16"/>
      <c r="I565" s="91"/>
      <c r="J565" s="91"/>
      <c r="K565" s="94"/>
      <c r="L565" s="94"/>
    </row>
    <row r="566">
      <c r="A566" s="16"/>
      <c r="B566" s="16"/>
      <c r="C566" s="16"/>
      <c r="D566" s="16"/>
      <c r="E566" s="16"/>
      <c r="F566" s="16"/>
      <c r="G566" s="16"/>
      <c r="H566" s="16"/>
      <c r="I566" s="91"/>
      <c r="J566" s="91"/>
      <c r="K566" s="94"/>
      <c r="L566" s="94"/>
    </row>
    <row r="567">
      <c r="A567" s="16"/>
      <c r="B567" s="16"/>
      <c r="C567" s="16"/>
      <c r="D567" s="16"/>
      <c r="E567" s="16"/>
      <c r="F567" s="16"/>
      <c r="G567" s="16"/>
      <c r="H567" s="16"/>
      <c r="I567" s="91"/>
      <c r="J567" s="91"/>
      <c r="K567" s="94"/>
      <c r="L567" s="94"/>
    </row>
    <row r="568">
      <c r="A568" s="16"/>
      <c r="B568" s="16"/>
      <c r="C568" s="16"/>
      <c r="D568" s="16"/>
      <c r="E568" s="16"/>
      <c r="F568" s="16"/>
      <c r="G568" s="16"/>
      <c r="H568" s="16"/>
      <c r="I568" s="91"/>
      <c r="J568" s="91"/>
      <c r="K568" s="94"/>
      <c r="L568" s="94"/>
    </row>
    <row r="569">
      <c r="A569" s="16"/>
      <c r="B569" s="16"/>
      <c r="C569" s="16"/>
      <c r="D569" s="16"/>
      <c r="E569" s="16"/>
      <c r="F569" s="16"/>
      <c r="G569" s="16"/>
      <c r="H569" s="16"/>
      <c r="I569" s="91"/>
      <c r="J569" s="91"/>
      <c r="K569" s="94"/>
      <c r="L569" s="94"/>
    </row>
    <row r="570">
      <c r="A570" s="16"/>
      <c r="B570" s="16"/>
      <c r="C570" s="16"/>
      <c r="D570" s="16"/>
      <c r="E570" s="16"/>
      <c r="F570" s="16"/>
      <c r="G570" s="16"/>
      <c r="H570" s="16"/>
      <c r="I570" s="91"/>
      <c r="J570" s="91"/>
      <c r="K570" s="94"/>
      <c r="L570" s="94"/>
    </row>
    <row r="571">
      <c r="A571" s="16"/>
      <c r="B571" s="16"/>
      <c r="C571" s="16"/>
      <c r="D571" s="16"/>
      <c r="E571" s="16"/>
      <c r="F571" s="16"/>
      <c r="G571" s="16"/>
      <c r="H571" s="16"/>
      <c r="I571" s="91"/>
      <c r="J571" s="91"/>
      <c r="K571" s="94"/>
      <c r="L571" s="94"/>
    </row>
    <row r="572">
      <c r="A572" s="16"/>
      <c r="B572" s="16"/>
      <c r="C572" s="16"/>
      <c r="D572" s="16"/>
      <c r="E572" s="16"/>
      <c r="F572" s="16"/>
      <c r="G572" s="16"/>
      <c r="H572" s="16"/>
      <c r="I572" s="91"/>
      <c r="J572" s="91"/>
      <c r="K572" s="94"/>
      <c r="L572" s="94"/>
    </row>
    <row r="573">
      <c r="A573" s="16"/>
      <c r="B573" s="16"/>
      <c r="C573" s="16"/>
      <c r="D573" s="16"/>
      <c r="E573" s="16"/>
      <c r="F573" s="16"/>
      <c r="G573" s="16"/>
      <c r="H573" s="16"/>
      <c r="I573" s="91"/>
      <c r="J573" s="91"/>
      <c r="K573" s="94"/>
      <c r="L573" s="94"/>
    </row>
    <row r="574">
      <c r="A574" s="16"/>
      <c r="B574" s="16"/>
      <c r="C574" s="16"/>
      <c r="D574" s="16"/>
      <c r="E574" s="16"/>
      <c r="F574" s="16"/>
      <c r="G574" s="16"/>
      <c r="H574" s="16"/>
      <c r="I574" s="91"/>
      <c r="J574" s="91"/>
      <c r="K574" s="94"/>
      <c r="L574" s="94"/>
    </row>
    <row r="575">
      <c r="A575" s="16"/>
      <c r="B575" s="16"/>
      <c r="C575" s="16"/>
      <c r="D575" s="16"/>
      <c r="E575" s="16"/>
      <c r="F575" s="16"/>
      <c r="G575" s="16"/>
      <c r="H575" s="16"/>
      <c r="I575" s="91"/>
      <c r="J575" s="91"/>
      <c r="K575" s="94"/>
      <c r="L575" s="94"/>
    </row>
    <row r="576">
      <c r="A576" s="16"/>
      <c r="B576" s="16"/>
      <c r="C576" s="16"/>
      <c r="D576" s="16"/>
      <c r="E576" s="16"/>
      <c r="F576" s="16"/>
      <c r="G576" s="16"/>
      <c r="H576" s="16"/>
      <c r="I576" s="91"/>
      <c r="J576" s="91"/>
      <c r="K576" s="94"/>
      <c r="L576" s="94"/>
    </row>
    <row r="577">
      <c r="A577" s="16"/>
      <c r="B577" s="16"/>
      <c r="C577" s="16"/>
      <c r="D577" s="16"/>
      <c r="E577" s="16"/>
      <c r="F577" s="16"/>
      <c r="G577" s="16"/>
      <c r="H577" s="16"/>
      <c r="I577" s="91"/>
      <c r="J577" s="91"/>
      <c r="K577" s="94"/>
      <c r="L577" s="94"/>
    </row>
    <row r="578">
      <c r="A578" s="16"/>
      <c r="B578" s="16"/>
      <c r="C578" s="16"/>
      <c r="D578" s="16"/>
      <c r="E578" s="16"/>
      <c r="F578" s="16"/>
      <c r="G578" s="16"/>
      <c r="H578" s="16"/>
      <c r="I578" s="91"/>
      <c r="J578" s="91"/>
      <c r="K578" s="94"/>
      <c r="L578" s="94"/>
    </row>
    <row r="579">
      <c r="A579" s="16"/>
      <c r="B579" s="16"/>
      <c r="C579" s="16"/>
      <c r="D579" s="16"/>
      <c r="E579" s="16"/>
      <c r="F579" s="16"/>
      <c r="G579" s="16"/>
      <c r="H579" s="16"/>
      <c r="I579" s="91"/>
      <c r="J579" s="91"/>
      <c r="K579" s="94"/>
      <c r="L579" s="94"/>
    </row>
    <row r="580">
      <c r="A580" s="16"/>
      <c r="B580" s="16"/>
      <c r="C580" s="16"/>
      <c r="D580" s="16"/>
      <c r="E580" s="16"/>
      <c r="F580" s="16"/>
      <c r="G580" s="16"/>
      <c r="H580" s="16"/>
      <c r="I580" s="91"/>
      <c r="J580" s="91"/>
      <c r="K580" s="94"/>
      <c r="L580" s="94"/>
    </row>
    <row r="581">
      <c r="A581" s="16"/>
      <c r="B581" s="16"/>
      <c r="C581" s="16"/>
      <c r="D581" s="16"/>
      <c r="E581" s="16"/>
      <c r="F581" s="16"/>
      <c r="G581" s="16"/>
      <c r="H581" s="16"/>
      <c r="I581" s="91"/>
      <c r="J581" s="91"/>
      <c r="K581" s="94"/>
      <c r="L581" s="94"/>
    </row>
    <row r="582">
      <c r="A582" s="16"/>
      <c r="B582" s="16"/>
      <c r="C582" s="16"/>
      <c r="D582" s="16"/>
      <c r="E582" s="16"/>
      <c r="F582" s="16"/>
      <c r="G582" s="16"/>
      <c r="H582" s="16"/>
      <c r="I582" s="91"/>
      <c r="J582" s="91"/>
      <c r="K582" s="94"/>
      <c r="L582" s="94"/>
    </row>
    <row r="583">
      <c r="A583" s="16"/>
      <c r="B583" s="16"/>
      <c r="C583" s="16"/>
      <c r="D583" s="16"/>
      <c r="E583" s="16"/>
      <c r="F583" s="16"/>
      <c r="G583" s="16"/>
      <c r="H583" s="16"/>
      <c r="I583" s="91"/>
      <c r="J583" s="91"/>
      <c r="K583" s="94"/>
      <c r="L583" s="94"/>
    </row>
    <row r="584">
      <c r="A584" s="16"/>
      <c r="B584" s="16"/>
      <c r="C584" s="16"/>
      <c r="D584" s="16"/>
      <c r="E584" s="16"/>
      <c r="F584" s="16"/>
      <c r="G584" s="16"/>
      <c r="H584" s="16"/>
      <c r="I584" s="91"/>
      <c r="J584" s="91"/>
      <c r="K584" s="94"/>
      <c r="L584" s="94"/>
    </row>
    <row r="585">
      <c r="A585" s="16"/>
      <c r="B585" s="16"/>
      <c r="C585" s="16"/>
      <c r="D585" s="16"/>
      <c r="E585" s="16"/>
      <c r="F585" s="16"/>
      <c r="G585" s="16"/>
      <c r="H585" s="16"/>
      <c r="I585" s="91"/>
      <c r="J585" s="91"/>
      <c r="K585" s="94"/>
      <c r="L585" s="94"/>
    </row>
    <row r="586">
      <c r="A586" s="16"/>
      <c r="B586" s="16"/>
      <c r="C586" s="16"/>
      <c r="D586" s="16"/>
      <c r="E586" s="16"/>
      <c r="F586" s="16"/>
      <c r="G586" s="16"/>
      <c r="H586" s="16"/>
      <c r="I586" s="91"/>
      <c r="J586" s="91"/>
      <c r="K586" s="94"/>
      <c r="L586" s="94"/>
    </row>
    <row r="587">
      <c r="A587" s="16"/>
      <c r="B587" s="16"/>
      <c r="C587" s="16"/>
      <c r="D587" s="16"/>
      <c r="E587" s="16"/>
      <c r="F587" s="16"/>
      <c r="G587" s="16"/>
      <c r="H587" s="16"/>
      <c r="I587" s="91"/>
      <c r="J587" s="91"/>
      <c r="K587" s="94"/>
      <c r="L587" s="94"/>
    </row>
    <row r="588">
      <c r="A588" s="16"/>
      <c r="B588" s="16"/>
      <c r="C588" s="16"/>
      <c r="D588" s="16"/>
      <c r="E588" s="16"/>
      <c r="F588" s="16"/>
      <c r="G588" s="16"/>
      <c r="H588" s="16"/>
      <c r="I588" s="91"/>
      <c r="J588" s="91"/>
      <c r="K588" s="94"/>
      <c r="L588" s="94"/>
    </row>
    <row r="589">
      <c r="A589" s="16"/>
      <c r="B589" s="16"/>
      <c r="C589" s="16"/>
      <c r="D589" s="16"/>
      <c r="E589" s="16"/>
      <c r="F589" s="16"/>
      <c r="G589" s="16"/>
      <c r="H589" s="16"/>
      <c r="I589" s="91"/>
      <c r="J589" s="91"/>
      <c r="K589" s="94"/>
      <c r="L589" s="94"/>
    </row>
    <row r="590">
      <c r="A590" s="16"/>
      <c r="B590" s="16"/>
      <c r="C590" s="16"/>
      <c r="D590" s="16"/>
      <c r="E590" s="16"/>
      <c r="F590" s="16"/>
      <c r="G590" s="16"/>
      <c r="H590" s="16"/>
      <c r="I590" s="91"/>
      <c r="J590" s="91"/>
      <c r="K590" s="94"/>
      <c r="L590" s="94"/>
    </row>
    <row r="591">
      <c r="A591" s="16"/>
      <c r="B591" s="16"/>
      <c r="C591" s="16"/>
      <c r="D591" s="16"/>
      <c r="E591" s="16"/>
      <c r="F591" s="16"/>
      <c r="G591" s="16"/>
      <c r="H591" s="16"/>
      <c r="I591" s="91"/>
      <c r="J591" s="91"/>
      <c r="K591" s="94"/>
      <c r="L591" s="94"/>
    </row>
    <row r="592">
      <c r="A592" s="16"/>
      <c r="B592" s="16"/>
      <c r="C592" s="16"/>
      <c r="D592" s="16"/>
      <c r="E592" s="16"/>
      <c r="F592" s="16"/>
      <c r="G592" s="16"/>
      <c r="H592" s="16"/>
      <c r="I592" s="91"/>
      <c r="J592" s="91"/>
      <c r="K592" s="94"/>
      <c r="L592" s="94"/>
    </row>
    <row r="593">
      <c r="A593" s="16"/>
      <c r="B593" s="16"/>
      <c r="C593" s="16"/>
      <c r="D593" s="16"/>
      <c r="E593" s="16"/>
      <c r="F593" s="16"/>
      <c r="G593" s="16"/>
      <c r="H593" s="16"/>
      <c r="I593" s="91"/>
      <c r="J593" s="91"/>
      <c r="K593" s="94"/>
      <c r="L593" s="94"/>
    </row>
    <row r="594">
      <c r="A594" s="16"/>
      <c r="B594" s="16"/>
      <c r="C594" s="16"/>
      <c r="D594" s="16"/>
      <c r="E594" s="16"/>
      <c r="F594" s="16"/>
      <c r="G594" s="16"/>
      <c r="H594" s="16"/>
      <c r="I594" s="91"/>
      <c r="J594" s="91"/>
      <c r="K594" s="94"/>
      <c r="L594" s="94"/>
    </row>
    <row r="595">
      <c r="A595" s="16"/>
      <c r="B595" s="16"/>
      <c r="C595" s="16"/>
      <c r="D595" s="16"/>
      <c r="E595" s="16"/>
      <c r="F595" s="16"/>
      <c r="G595" s="16"/>
      <c r="H595" s="16"/>
      <c r="I595" s="91"/>
      <c r="J595" s="91"/>
      <c r="K595" s="94"/>
      <c r="L595" s="94"/>
    </row>
    <row r="596">
      <c r="A596" s="16"/>
      <c r="B596" s="16"/>
      <c r="C596" s="16"/>
      <c r="D596" s="16"/>
      <c r="E596" s="16"/>
      <c r="F596" s="16"/>
      <c r="G596" s="16"/>
      <c r="H596" s="16"/>
      <c r="I596" s="91"/>
      <c r="J596" s="91"/>
      <c r="K596" s="94"/>
      <c r="L596" s="94"/>
    </row>
    <row r="597">
      <c r="A597" s="16"/>
      <c r="B597" s="16"/>
      <c r="C597" s="16"/>
      <c r="D597" s="16"/>
      <c r="E597" s="16"/>
      <c r="F597" s="16"/>
      <c r="G597" s="16"/>
      <c r="H597" s="16"/>
      <c r="I597" s="91"/>
      <c r="J597" s="91"/>
      <c r="K597" s="94"/>
      <c r="L597" s="94"/>
    </row>
    <row r="598">
      <c r="A598" s="16"/>
      <c r="B598" s="16"/>
      <c r="C598" s="16"/>
      <c r="D598" s="16"/>
      <c r="E598" s="16"/>
      <c r="F598" s="16"/>
      <c r="G598" s="16"/>
      <c r="H598" s="16"/>
      <c r="I598" s="91"/>
      <c r="J598" s="91"/>
      <c r="K598" s="94"/>
      <c r="L598" s="94"/>
    </row>
    <row r="599">
      <c r="A599" s="16"/>
      <c r="B599" s="16"/>
      <c r="C599" s="16"/>
      <c r="D599" s="16"/>
      <c r="E599" s="16"/>
      <c r="F599" s="16"/>
      <c r="G599" s="16"/>
      <c r="H599" s="16"/>
      <c r="I599" s="91"/>
      <c r="J599" s="91"/>
      <c r="K599" s="94"/>
      <c r="L599" s="94"/>
    </row>
    <row r="600">
      <c r="A600" s="16"/>
      <c r="B600" s="16"/>
      <c r="C600" s="16"/>
      <c r="D600" s="16"/>
      <c r="E600" s="16"/>
      <c r="F600" s="16"/>
      <c r="G600" s="16"/>
      <c r="H600" s="16"/>
      <c r="I600" s="91"/>
      <c r="J600" s="91"/>
      <c r="K600" s="94"/>
      <c r="L600" s="94"/>
    </row>
    <row r="601">
      <c r="A601" s="16"/>
      <c r="B601" s="16"/>
      <c r="C601" s="16"/>
      <c r="D601" s="16"/>
      <c r="E601" s="16"/>
      <c r="F601" s="16"/>
      <c r="G601" s="16"/>
      <c r="H601" s="16"/>
      <c r="I601" s="91"/>
      <c r="J601" s="91"/>
      <c r="K601" s="94"/>
      <c r="L601" s="94"/>
    </row>
    <row r="602">
      <c r="A602" s="16"/>
      <c r="B602" s="16"/>
      <c r="C602" s="16"/>
      <c r="D602" s="16"/>
      <c r="E602" s="16"/>
      <c r="F602" s="16"/>
      <c r="G602" s="16"/>
      <c r="H602" s="16"/>
      <c r="I602" s="91"/>
      <c r="J602" s="91"/>
      <c r="K602" s="94"/>
      <c r="L602" s="94"/>
    </row>
    <row r="603">
      <c r="A603" s="16"/>
      <c r="B603" s="16"/>
      <c r="C603" s="16"/>
      <c r="D603" s="16"/>
      <c r="E603" s="16"/>
      <c r="F603" s="16"/>
      <c r="G603" s="16"/>
      <c r="H603" s="16"/>
      <c r="I603" s="91"/>
      <c r="J603" s="91"/>
      <c r="K603" s="94"/>
      <c r="L603" s="94"/>
    </row>
    <row r="604">
      <c r="A604" s="16"/>
      <c r="B604" s="16"/>
      <c r="C604" s="16"/>
      <c r="D604" s="16"/>
      <c r="E604" s="16"/>
      <c r="F604" s="16"/>
      <c r="G604" s="16"/>
      <c r="H604" s="16"/>
      <c r="I604" s="91"/>
      <c r="J604" s="91"/>
      <c r="K604" s="94"/>
      <c r="L604" s="94"/>
    </row>
    <row r="605">
      <c r="A605" s="16"/>
      <c r="B605" s="16"/>
      <c r="C605" s="16"/>
      <c r="D605" s="16"/>
      <c r="E605" s="16"/>
      <c r="F605" s="16"/>
      <c r="G605" s="16"/>
      <c r="H605" s="16"/>
      <c r="I605" s="91"/>
      <c r="J605" s="91"/>
      <c r="K605" s="94"/>
      <c r="L605" s="94"/>
    </row>
    <row r="606">
      <c r="A606" s="16"/>
      <c r="B606" s="16"/>
      <c r="C606" s="16"/>
      <c r="D606" s="16"/>
      <c r="E606" s="16"/>
      <c r="F606" s="16"/>
      <c r="G606" s="16"/>
      <c r="H606" s="16"/>
      <c r="I606" s="91"/>
      <c r="J606" s="91"/>
      <c r="K606" s="94"/>
      <c r="L606" s="94"/>
    </row>
    <row r="607">
      <c r="A607" s="16"/>
      <c r="B607" s="16"/>
      <c r="C607" s="16"/>
      <c r="D607" s="16"/>
      <c r="E607" s="16"/>
      <c r="F607" s="16"/>
      <c r="G607" s="16"/>
      <c r="H607" s="16"/>
      <c r="I607" s="91"/>
      <c r="J607" s="91"/>
      <c r="K607" s="94"/>
      <c r="L607" s="94"/>
    </row>
    <row r="608">
      <c r="A608" s="16"/>
      <c r="B608" s="16"/>
      <c r="C608" s="16"/>
      <c r="D608" s="16"/>
      <c r="E608" s="16"/>
      <c r="F608" s="16"/>
      <c r="G608" s="16"/>
      <c r="H608" s="16"/>
      <c r="I608" s="91"/>
      <c r="J608" s="91"/>
      <c r="K608" s="94"/>
      <c r="L608" s="94"/>
    </row>
    <row r="609">
      <c r="A609" s="16"/>
      <c r="B609" s="16"/>
      <c r="C609" s="16"/>
      <c r="D609" s="16"/>
      <c r="E609" s="16"/>
      <c r="F609" s="16"/>
      <c r="G609" s="16"/>
      <c r="H609" s="16"/>
      <c r="I609" s="91"/>
      <c r="J609" s="91"/>
      <c r="K609" s="94"/>
      <c r="L609" s="94"/>
    </row>
    <row r="610">
      <c r="A610" s="16"/>
      <c r="B610" s="16"/>
      <c r="C610" s="16"/>
      <c r="D610" s="16"/>
      <c r="E610" s="16"/>
      <c r="F610" s="16"/>
      <c r="G610" s="16"/>
      <c r="H610" s="16"/>
      <c r="I610" s="91"/>
      <c r="J610" s="91"/>
      <c r="K610" s="94"/>
      <c r="L610" s="94"/>
    </row>
    <row r="611">
      <c r="A611" s="16"/>
      <c r="B611" s="16"/>
      <c r="C611" s="16"/>
      <c r="D611" s="16"/>
      <c r="E611" s="16"/>
      <c r="F611" s="16"/>
      <c r="G611" s="16"/>
      <c r="H611" s="16"/>
      <c r="I611" s="91"/>
      <c r="J611" s="91"/>
      <c r="K611" s="94"/>
      <c r="L611" s="94"/>
    </row>
    <row r="612">
      <c r="A612" s="16"/>
      <c r="B612" s="16"/>
      <c r="C612" s="16"/>
      <c r="D612" s="16"/>
      <c r="E612" s="16"/>
      <c r="F612" s="16"/>
      <c r="G612" s="16"/>
      <c r="H612" s="16"/>
      <c r="I612" s="91"/>
      <c r="J612" s="91"/>
      <c r="K612" s="94"/>
      <c r="L612" s="94"/>
    </row>
    <row r="613">
      <c r="A613" s="16"/>
      <c r="B613" s="16"/>
      <c r="C613" s="16"/>
      <c r="D613" s="16"/>
      <c r="E613" s="16"/>
      <c r="F613" s="16"/>
      <c r="G613" s="16"/>
      <c r="H613" s="16"/>
      <c r="I613" s="91"/>
      <c r="J613" s="91"/>
      <c r="K613" s="94"/>
      <c r="L613" s="94"/>
    </row>
    <row r="614">
      <c r="A614" s="16"/>
      <c r="B614" s="16"/>
      <c r="C614" s="16"/>
      <c r="D614" s="16"/>
      <c r="E614" s="16"/>
      <c r="F614" s="16"/>
      <c r="G614" s="16"/>
      <c r="H614" s="16"/>
      <c r="I614" s="91"/>
      <c r="J614" s="91"/>
      <c r="K614" s="94"/>
      <c r="L614" s="94"/>
    </row>
    <row r="615">
      <c r="A615" s="16"/>
      <c r="B615" s="16"/>
      <c r="C615" s="16"/>
      <c r="D615" s="16"/>
      <c r="E615" s="16"/>
      <c r="F615" s="16"/>
      <c r="G615" s="16"/>
      <c r="H615" s="16"/>
      <c r="I615" s="91"/>
      <c r="J615" s="91"/>
      <c r="K615" s="94"/>
      <c r="L615" s="94"/>
    </row>
    <row r="616">
      <c r="A616" s="16"/>
      <c r="B616" s="16"/>
      <c r="C616" s="16"/>
      <c r="D616" s="16"/>
      <c r="E616" s="16"/>
      <c r="F616" s="16"/>
      <c r="G616" s="16"/>
      <c r="H616" s="16"/>
      <c r="I616" s="91"/>
      <c r="J616" s="91"/>
      <c r="K616" s="94"/>
      <c r="L616" s="94"/>
    </row>
    <row r="617">
      <c r="A617" s="16"/>
      <c r="B617" s="16"/>
      <c r="C617" s="16"/>
      <c r="D617" s="16"/>
      <c r="E617" s="16"/>
      <c r="F617" s="16"/>
      <c r="G617" s="16"/>
      <c r="H617" s="16"/>
      <c r="I617" s="91"/>
      <c r="J617" s="91"/>
      <c r="K617" s="94"/>
      <c r="L617" s="94"/>
    </row>
    <row r="618">
      <c r="A618" s="16"/>
      <c r="B618" s="16"/>
      <c r="C618" s="16"/>
      <c r="D618" s="16"/>
      <c r="E618" s="16"/>
      <c r="F618" s="16"/>
      <c r="G618" s="16"/>
      <c r="H618" s="16"/>
      <c r="I618" s="91"/>
      <c r="J618" s="91"/>
      <c r="K618" s="94"/>
      <c r="L618" s="94"/>
    </row>
    <row r="619">
      <c r="A619" s="16"/>
      <c r="B619" s="16"/>
      <c r="C619" s="16"/>
      <c r="D619" s="16"/>
      <c r="E619" s="16"/>
      <c r="F619" s="16"/>
      <c r="G619" s="16"/>
      <c r="H619" s="16"/>
      <c r="I619" s="91"/>
      <c r="J619" s="91"/>
      <c r="K619" s="94"/>
      <c r="L619" s="94"/>
    </row>
    <row r="620">
      <c r="A620" s="16"/>
      <c r="B620" s="16"/>
      <c r="C620" s="16"/>
      <c r="D620" s="16"/>
      <c r="E620" s="16"/>
      <c r="F620" s="16"/>
      <c r="G620" s="16"/>
      <c r="H620" s="16"/>
      <c r="I620" s="91"/>
      <c r="J620" s="91"/>
      <c r="K620" s="94"/>
      <c r="L620" s="94"/>
    </row>
    <row r="621">
      <c r="A621" s="16"/>
      <c r="B621" s="16"/>
      <c r="C621" s="16"/>
      <c r="D621" s="16"/>
      <c r="E621" s="16"/>
      <c r="F621" s="16"/>
      <c r="G621" s="16"/>
      <c r="H621" s="16"/>
      <c r="I621" s="91"/>
      <c r="J621" s="91"/>
      <c r="K621" s="94"/>
      <c r="L621" s="94"/>
    </row>
    <row r="622">
      <c r="A622" s="16"/>
      <c r="B622" s="16"/>
      <c r="C622" s="16"/>
      <c r="D622" s="16"/>
      <c r="E622" s="16"/>
      <c r="F622" s="16"/>
      <c r="G622" s="16"/>
      <c r="H622" s="16"/>
      <c r="I622" s="91"/>
      <c r="J622" s="91"/>
      <c r="K622" s="94"/>
      <c r="L622" s="94"/>
    </row>
    <row r="623">
      <c r="A623" s="16"/>
      <c r="B623" s="16"/>
      <c r="C623" s="16"/>
      <c r="D623" s="16"/>
      <c r="E623" s="16"/>
      <c r="F623" s="16"/>
      <c r="G623" s="16"/>
      <c r="H623" s="16"/>
      <c r="I623" s="91"/>
      <c r="J623" s="91"/>
      <c r="K623" s="94"/>
      <c r="L623" s="94"/>
    </row>
    <row r="624">
      <c r="A624" s="16"/>
      <c r="B624" s="16"/>
      <c r="C624" s="16"/>
      <c r="D624" s="16"/>
      <c r="E624" s="16"/>
      <c r="F624" s="16"/>
      <c r="G624" s="16"/>
      <c r="H624" s="16"/>
      <c r="I624" s="91"/>
      <c r="J624" s="91"/>
      <c r="K624" s="94"/>
      <c r="L624" s="94"/>
    </row>
    <row r="625">
      <c r="A625" s="16"/>
      <c r="B625" s="16"/>
      <c r="C625" s="16"/>
      <c r="D625" s="16"/>
      <c r="E625" s="16"/>
      <c r="F625" s="16"/>
      <c r="G625" s="16"/>
      <c r="H625" s="16"/>
      <c r="I625" s="91"/>
      <c r="J625" s="91"/>
      <c r="K625" s="94"/>
      <c r="L625" s="94"/>
    </row>
    <row r="626">
      <c r="A626" s="16"/>
      <c r="B626" s="16"/>
      <c r="C626" s="16"/>
      <c r="D626" s="16"/>
      <c r="E626" s="16"/>
      <c r="F626" s="16"/>
      <c r="G626" s="16"/>
      <c r="H626" s="16"/>
      <c r="I626" s="91"/>
      <c r="J626" s="91"/>
      <c r="K626" s="94"/>
      <c r="L626" s="94"/>
    </row>
    <row r="627">
      <c r="A627" s="16"/>
      <c r="B627" s="16"/>
      <c r="C627" s="16"/>
      <c r="D627" s="16"/>
      <c r="E627" s="16"/>
      <c r="F627" s="16"/>
      <c r="G627" s="16"/>
      <c r="H627" s="16"/>
      <c r="I627" s="91"/>
      <c r="J627" s="91"/>
      <c r="K627" s="94"/>
      <c r="L627" s="94"/>
    </row>
    <row r="628">
      <c r="A628" s="16"/>
      <c r="B628" s="16"/>
      <c r="C628" s="16"/>
      <c r="D628" s="16"/>
      <c r="E628" s="16"/>
      <c r="F628" s="16"/>
      <c r="G628" s="16"/>
      <c r="H628" s="16"/>
      <c r="I628" s="91"/>
      <c r="J628" s="91"/>
      <c r="K628" s="94"/>
      <c r="L628" s="94"/>
    </row>
    <row r="629">
      <c r="A629" s="16"/>
      <c r="B629" s="16"/>
      <c r="C629" s="16"/>
      <c r="D629" s="16"/>
      <c r="E629" s="16"/>
      <c r="F629" s="16"/>
      <c r="G629" s="16"/>
      <c r="H629" s="16"/>
      <c r="I629" s="91"/>
      <c r="J629" s="91"/>
      <c r="K629" s="94"/>
      <c r="L629" s="94"/>
    </row>
    <row r="630">
      <c r="A630" s="16"/>
      <c r="B630" s="16"/>
      <c r="C630" s="16"/>
      <c r="D630" s="16"/>
      <c r="E630" s="16"/>
      <c r="F630" s="16"/>
      <c r="G630" s="16"/>
      <c r="H630" s="16"/>
      <c r="I630" s="91"/>
      <c r="J630" s="91"/>
      <c r="K630" s="94"/>
      <c r="L630" s="94"/>
    </row>
    <row r="631">
      <c r="A631" s="16"/>
      <c r="B631" s="16"/>
      <c r="C631" s="16"/>
      <c r="D631" s="16"/>
      <c r="E631" s="16"/>
      <c r="F631" s="16"/>
      <c r="G631" s="16"/>
      <c r="H631" s="16"/>
      <c r="I631" s="91"/>
      <c r="J631" s="91"/>
      <c r="K631" s="94"/>
      <c r="L631" s="94"/>
    </row>
    <row r="632">
      <c r="A632" s="16"/>
      <c r="B632" s="16"/>
      <c r="C632" s="16"/>
      <c r="D632" s="16"/>
      <c r="E632" s="16"/>
      <c r="F632" s="16"/>
      <c r="G632" s="16"/>
      <c r="H632" s="16"/>
      <c r="I632" s="91"/>
      <c r="J632" s="91"/>
      <c r="K632" s="94"/>
      <c r="L632" s="94"/>
    </row>
    <row r="633">
      <c r="A633" s="16"/>
      <c r="B633" s="16"/>
      <c r="C633" s="16"/>
      <c r="D633" s="16"/>
      <c r="E633" s="16"/>
      <c r="F633" s="16"/>
      <c r="G633" s="16"/>
      <c r="H633" s="16"/>
      <c r="I633" s="91"/>
      <c r="J633" s="91"/>
      <c r="K633" s="94"/>
      <c r="L633" s="94"/>
    </row>
    <row r="634">
      <c r="A634" s="16"/>
      <c r="B634" s="16"/>
      <c r="C634" s="16"/>
      <c r="D634" s="16"/>
      <c r="E634" s="16"/>
      <c r="F634" s="16"/>
      <c r="G634" s="16"/>
      <c r="H634" s="16"/>
      <c r="I634" s="91"/>
      <c r="J634" s="91"/>
      <c r="K634" s="94"/>
      <c r="L634" s="94"/>
    </row>
    <row r="635">
      <c r="A635" s="16"/>
      <c r="B635" s="16"/>
      <c r="C635" s="16"/>
      <c r="D635" s="16"/>
      <c r="E635" s="16"/>
      <c r="F635" s="16"/>
      <c r="G635" s="16"/>
      <c r="H635" s="16"/>
      <c r="I635" s="91"/>
      <c r="J635" s="91"/>
      <c r="K635" s="94"/>
      <c r="L635" s="94"/>
    </row>
    <row r="636">
      <c r="A636" s="16"/>
      <c r="B636" s="16"/>
      <c r="C636" s="16"/>
      <c r="D636" s="16"/>
      <c r="E636" s="16"/>
      <c r="F636" s="16"/>
      <c r="G636" s="16"/>
      <c r="H636" s="16"/>
      <c r="I636" s="91"/>
      <c r="J636" s="91"/>
      <c r="K636" s="94"/>
      <c r="L636" s="94"/>
    </row>
    <row r="637">
      <c r="A637" s="16"/>
      <c r="B637" s="16"/>
      <c r="C637" s="16"/>
      <c r="D637" s="16"/>
      <c r="E637" s="16"/>
      <c r="F637" s="16"/>
      <c r="G637" s="16"/>
      <c r="H637" s="16"/>
      <c r="I637" s="91"/>
      <c r="J637" s="91"/>
      <c r="K637" s="94"/>
      <c r="L637" s="94"/>
    </row>
    <row r="638">
      <c r="A638" s="16"/>
      <c r="B638" s="16"/>
      <c r="C638" s="16"/>
      <c r="D638" s="16"/>
      <c r="E638" s="16"/>
      <c r="F638" s="16"/>
      <c r="G638" s="16"/>
      <c r="H638" s="16"/>
      <c r="I638" s="91"/>
      <c r="J638" s="91"/>
      <c r="K638" s="94"/>
      <c r="L638" s="94"/>
    </row>
    <row r="639">
      <c r="A639" s="16"/>
      <c r="B639" s="16"/>
      <c r="C639" s="16"/>
      <c r="D639" s="16"/>
      <c r="E639" s="16"/>
      <c r="F639" s="16"/>
      <c r="G639" s="16"/>
      <c r="H639" s="16"/>
      <c r="I639" s="91"/>
      <c r="J639" s="91"/>
      <c r="K639" s="94"/>
      <c r="L639" s="94"/>
    </row>
    <row r="640">
      <c r="A640" s="16"/>
      <c r="B640" s="16"/>
      <c r="C640" s="16"/>
      <c r="D640" s="16"/>
      <c r="E640" s="16"/>
      <c r="F640" s="16"/>
      <c r="G640" s="16"/>
      <c r="H640" s="16"/>
      <c r="I640" s="91"/>
      <c r="J640" s="91"/>
      <c r="K640" s="94"/>
      <c r="L640" s="94"/>
    </row>
    <row r="641">
      <c r="A641" s="16"/>
      <c r="B641" s="16"/>
      <c r="C641" s="16"/>
      <c r="D641" s="16"/>
      <c r="E641" s="16"/>
      <c r="F641" s="16"/>
      <c r="G641" s="16"/>
      <c r="H641" s="16"/>
      <c r="I641" s="91"/>
      <c r="J641" s="91"/>
      <c r="K641" s="94"/>
      <c r="L641" s="94"/>
    </row>
    <row r="642">
      <c r="A642" s="16"/>
      <c r="B642" s="16"/>
      <c r="C642" s="16"/>
      <c r="D642" s="16"/>
      <c r="E642" s="16"/>
      <c r="F642" s="16"/>
      <c r="G642" s="16"/>
      <c r="H642" s="16"/>
      <c r="I642" s="91"/>
      <c r="J642" s="91"/>
      <c r="K642" s="94"/>
      <c r="L642" s="94"/>
    </row>
    <row r="643">
      <c r="A643" s="16"/>
      <c r="B643" s="16"/>
      <c r="C643" s="16"/>
      <c r="D643" s="16"/>
      <c r="E643" s="16"/>
      <c r="F643" s="16"/>
      <c r="G643" s="16"/>
      <c r="H643" s="16"/>
      <c r="I643" s="91"/>
      <c r="J643" s="91"/>
      <c r="K643" s="94"/>
      <c r="L643" s="94"/>
    </row>
    <row r="644">
      <c r="A644" s="16"/>
      <c r="B644" s="16"/>
      <c r="C644" s="16"/>
      <c r="D644" s="16"/>
      <c r="E644" s="16"/>
      <c r="F644" s="16"/>
      <c r="G644" s="16"/>
      <c r="H644" s="16"/>
      <c r="I644" s="91"/>
      <c r="J644" s="91"/>
      <c r="K644" s="94"/>
      <c r="L644" s="94"/>
    </row>
    <row r="645">
      <c r="A645" s="16"/>
      <c r="B645" s="16"/>
      <c r="C645" s="16"/>
      <c r="D645" s="16"/>
      <c r="E645" s="16"/>
      <c r="F645" s="16"/>
      <c r="G645" s="16"/>
      <c r="H645" s="16"/>
      <c r="I645" s="91"/>
      <c r="J645" s="91"/>
      <c r="K645" s="94"/>
      <c r="L645" s="94"/>
    </row>
    <row r="646">
      <c r="A646" s="16"/>
      <c r="B646" s="16"/>
      <c r="C646" s="16"/>
      <c r="D646" s="16"/>
      <c r="E646" s="16"/>
      <c r="F646" s="16"/>
      <c r="G646" s="16"/>
      <c r="H646" s="16"/>
      <c r="I646" s="91"/>
      <c r="J646" s="91"/>
      <c r="K646" s="94"/>
      <c r="L646" s="94"/>
    </row>
    <row r="647">
      <c r="A647" s="16"/>
      <c r="B647" s="16"/>
      <c r="C647" s="16"/>
      <c r="D647" s="16"/>
      <c r="E647" s="16"/>
      <c r="F647" s="16"/>
      <c r="G647" s="16"/>
      <c r="H647" s="16"/>
      <c r="I647" s="91"/>
      <c r="J647" s="91"/>
      <c r="K647" s="94"/>
      <c r="L647" s="94"/>
    </row>
    <row r="648">
      <c r="A648" s="16"/>
      <c r="B648" s="16"/>
      <c r="C648" s="16"/>
      <c r="D648" s="16"/>
      <c r="E648" s="16"/>
      <c r="F648" s="16"/>
      <c r="G648" s="16"/>
      <c r="H648" s="16"/>
      <c r="I648" s="91"/>
      <c r="J648" s="91"/>
      <c r="K648" s="94"/>
      <c r="L648" s="94"/>
    </row>
    <row r="649">
      <c r="A649" s="16"/>
      <c r="B649" s="16"/>
      <c r="C649" s="16"/>
      <c r="D649" s="16"/>
      <c r="E649" s="16"/>
      <c r="F649" s="16"/>
      <c r="G649" s="16"/>
      <c r="H649" s="16"/>
      <c r="I649" s="91"/>
      <c r="J649" s="91"/>
      <c r="K649" s="94"/>
      <c r="L649" s="94"/>
    </row>
    <row r="650">
      <c r="A650" s="16"/>
      <c r="B650" s="16"/>
      <c r="C650" s="16"/>
      <c r="D650" s="16"/>
      <c r="E650" s="16"/>
      <c r="F650" s="16"/>
      <c r="G650" s="16"/>
      <c r="H650" s="16"/>
      <c r="I650" s="91"/>
      <c r="J650" s="91"/>
      <c r="K650" s="94"/>
      <c r="L650" s="94"/>
    </row>
    <row r="651">
      <c r="A651" s="16"/>
      <c r="B651" s="16"/>
      <c r="C651" s="16"/>
      <c r="D651" s="16"/>
      <c r="E651" s="16"/>
      <c r="F651" s="16"/>
      <c r="G651" s="16"/>
      <c r="H651" s="16"/>
      <c r="I651" s="91"/>
      <c r="J651" s="91"/>
      <c r="K651" s="94"/>
      <c r="L651" s="94"/>
    </row>
    <row r="652">
      <c r="A652" s="16"/>
      <c r="B652" s="16"/>
      <c r="C652" s="16"/>
      <c r="D652" s="16"/>
      <c r="E652" s="16"/>
      <c r="F652" s="16"/>
      <c r="G652" s="16"/>
      <c r="H652" s="16"/>
      <c r="I652" s="91"/>
      <c r="J652" s="91"/>
      <c r="K652" s="94"/>
      <c r="L652" s="94"/>
    </row>
    <row r="653">
      <c r="A653" s="16"/>
      <c r="B653" s="16"/>
      <c r="C653" s="16"/>
      <c r="D653" s="16"/>
      <c r="E653" s="16"/>
      <c r="F653" s="16"/>
      <c r="G653" s="16"/>
      <c r="H653" s="16"/>
      <c r="I653" s="91"/>
      <c r="J653" s="91"/>
      <c r="K653" s="94"/>
      <c r="L653" s="94"/>
    </row>
    <row r="654">
      <c r="A654" s="16"/>
      <c r="B654" s="16"/>
      <c r="C654" s="16"/>
      <c r="D654" s="16"/>
      <c r="E654" s="16"/>
      <c r="F654" s="16"/>
      <c r="G654" s="16"/>
      <c r="H654" s="16"/>
      <c r="I654" s="91"/>
      <c r="J654" s="91"/>
      <c r="K654" s="94"/>
      <c r="L654" s="94"/>
    </row>
    <row r="655">
      <c r="A655" s="16"/>
      <c r="B655" s="16"/>
      <c r="C655" s="16"/>
      <c r="D655" s="16"/>
      <c r="E655" s="16"/>
      <c r="F655" s="16"/>
      <c r="G655" s="16"/>
      <c r="H655" s="16"/>
      <c r="I655" s="91"/>
      <c r="J655" s="91"/>
      <c r="K655" s="94"/>
      <c r="L655" s="94"/>
    </row>
    <row r="656">
      <c r="A656" s="16"/>
      <c r="B656" s="16"/>
      <c r="C656" s="16"/>
      <c r="D656" s="16"/>
      <c r="E656" s="16"/>
      <c r="F656" s="16"/>
      <c r="G656" s="16"/>
      <c r="H656" s="16"/>
      <c r="I656" s="91"/>
      <c r="J656" s="91"/>
      <c r="K656" s="94"/>
      <c r="L656" s="94"/>
    </row>
    <row r="657">
      <c r="A657" s="16"/>
      <c r="B657" s="16"/>
      <c r="C657" s="16"/>
      <c r="D657" s="16"/>
      <c r="E657" s="16"/>
      <c r="F657" s="16"/>
      <c r="G657" s="16"/>
      <c r="H657" s="16"/>
      <c r="I657" s="91"/>
      <c r="J657" s="91"/>
      <c r="K657" s="94"/>
      <c r="L657" s="94"/>
    </row>
    <row r="658">
      <c r="A658" s="16"/>
      <c r="B658" s="16"/>
      <c r="C658" s="16"/>
      <c r="D658" s="16"/>
      <c r="E658" s="16"/>
      <c r="F658" s="16"/>
      <c r="G658" s="16"/>
      <c r="H658" s="16"/>
      <c r="I658" s="91"/>
      <c r="J658" s="91"/>
      <c r="K658" s="94"/>
      <c r="L658" s="94"/>
    </row>
    <row r="659">
      <c r="A659" s="16"/>
      <c r="B659" s="16"/>
      <c r="C659" s="16"/>
      <c r="D659" s="16"/>
      <c r="E659" s="16"/>
      <c r="F659" s="16"/>
      <c r="G659" s="16"/>
      <c r="H659" s="16"/>
      <c r="I659" s="91"/>
      <c r="J659" s="91"/>
      <c r="K659" s="94"/>
      <c r="L659" s="94"/>
    </row>
    <row r="660">
      <c r="A660" s="16"/>
      <c r="B660" s="16"/>
      <c r="C660" s="16"/>
      <c r="D660" s="16"/>
      <c r="E660" s="16"/>
      <c r="F660" s="16"/>
      <c r="G660" s="16"/>
      <c r="H660" s="16"/>
      <c r="I660" s="91"/>
      <c r="J660" s="91"/>
      <c r="K660" s="94"/>
      <c r="L660" s="94"/>
    </row>
    <row r="661">
      <c r="A661" s="16"/>
      <c r="B661" s="16"/>
      <c r="C661" s="16"/>
      <c r="D661" s="16"/>
      <c r="E661" s="16"/>
      <c r="F661" s="16"/>
      <c r="G661" s="16"/>
      <c r="H661" s="16"/>
      <c r="I661" s="91"/>
      <c r="J661" s="91"/>
      <c r="K661" s="94"/>
      <c r="L661" s="94"/>
    </row>
    <row r="662">
      <c r="A662" s="16"/>
      <c r="B662" s="16"/>
      <c r="C662" s="16"/>
      <c r="D662" s="16"/>
      <c r="E662" s="16"/>
      <c r="F662" s="16"/>
      <c r="G662" s="16"/>
      <c r="H662" s="16"/>
      <c r="I662" s="91"/>
      <c r="J662" s="91"/>
      <c r="K662" s="94"/>
      <c r="L662" s="94"/>
    </row>
    <row r="663">
      <c r="A663" s="16"/>
      <c r="B663" s="16"/>
      <c r="C663" s="16"/>
      <c r="D663" s="16"/>
      <c r="E663" s="16"/>
      <c r="F663" s="16"/>
      <c r="G663" s="16"/>
      <c r="H663" s="16"/>
      <c r="I663" s="91"/>
      <c r="J663" s="91"/>
      <c r="K663" s="94"/>
      <c r="L663" s="94"/>
    </row>
    <row r="664">
      <c r="A664" s="16"/>
      <c r="B664" s="16"/>
      <c r="C664" s="16"/>
      <c r="D664" s="16"/>
      <c r="E664" s="16"/>
      <c r="F664" s="16"/>
      <c r="G664" s="16"/>
      <c r="H664" s="16"/>
      <c r="I664" s="91"/>
      <c r="J664" s="91"/>
      <c r="K664" s="94"/>
      <c r="L664" s="94"/>
    </row>
    <row r="665">
      <c r="A665" s="16"/>
      <c r="B665" s="16"/>
      <c r="C665" s="16"/>
      <c r="D665" s="16"/>
      <c r="E665" s="16"/>
      <c r="F665" s="16"/>
      <c r="G665" s="16"/>
      <c r="H665" s="16"/>
      <c r="I665" s="91"/>
      <c r="J665" s="91"/>
      <c r="K665" s="94"/>
      <c r="L665" s="94"/>
    </row>
    <row r="666">
      <c r="A666" s="16"/>
      <c r="B666" s="16"/>
      <c r="C666" s="16"/>
      <c r="D666" s="16"/>
      <c r="E666" s="16"/>
      <c r="F666" s="16"/>
      <c r="G666" s="16"/>
      <c r="H666" s="16"/>
      <c r="I666" s="91"/>
      <c r="J666" s="91"/>
      <c r="K666" s="94"/>
      <c r="L666" s="94"/>
    </row>
    <row r="667">
      <c r="A667" s="16"/>
      <c r="B667" s="16"/>
      <c r="C667" s="16"/>
      <c r="D667" s="16"/>
      <c r="E667" s="16"/>
      <c r="F667" s="16"/>
      <c r="G667" s="16"/>
      <c r="H667" s="16"/>
      <c r="I667" s="91"/>
      <c r="J667" s="91"/>
      <c r="K667" s="94"/>
      <c r="L667" s="94"/>
    </row>
    <row r="668">
      <c r="A668" s="16"/>
      <c r="B668" s="16"/>
      <c r="C668" s="16"/>
      <c r="D668" s="16"/>
      <c r="E668" s="16"/>
      <c r="F668" s="16"/>
      <c r="G668" s="16"/>
      <c r="H668" s="16"/>
      <c r="I668" s="91"/>
      <c r="J668" s="91"/>
      <c r="K668" s="94"/>
      <c r="L668" s="94"/>
    </row>
    <row r="669">
      <c r="A669" s="16"/>
      <c r="B669" s="16"/>
      <c r="C669" s="16"/>
      <c r="D669" s="16"/>
      <c r="E669" s="16"/>
      <c r="F669" s="16"/>
      <c r="G669" s="16"/>
      <c r="H669" s="16"/>
      <c r="I669" s="91"/>
      <c r="J669" s="91"/>
      <c r="K669" s="94"/>
      <c r="L669" s="94"/>
    </row>
    <row r="670">
      <c r="A670" s="16"/>
      <c r="B670" s="16"/>
      <c r="C670" s="16"/>
      <c r="D670" s="16"/>
      <c r="E670" s="16"/>
      <c r="F670" s="16"/>
      <c r="G670" s="16"/>
      <c r="H670" s="16"/>
      <c r="I670" s="91"/>
      <c r="J670" s="91"/>
      <c r="K670" s="94"/>
      <c r="L670" s="94"/>
    </row>
    <row r="671">
      <c r="A671" s="16"/>
      <c r="B671" s="16"/>
      <c r="C671" s="16"/>
      <c r="D671" s="16"/>
      <c r="E671" s="16"/>
      <c r="F671" s="16"/>
      <c r="G671" s="16"/>
      <c r="H671" s="16"/>
      <c r="I671" s="91"/>
      <c r="J671" s="91"/>
      <c r="K671" s="94"/>
      <c r="L671" s="94"/>
    </row>
    <row r="672">
      <c r="A672" s="16"/>
      <c r="B672" s="16"/>
      <c r="C672" s="16"/>
      <c r="D672" s="16"/>
      <c r="E672" s="16"/>
      <c r="F672" s="16"/>
      <c r="G672" s="16"/>
      <c r="H672" s="16"/>
      <c r="I672" s="91"/>
      <c r="J672" s="91"/>
      <c r="K672" s="94"/>
      <c r="L672" s="94"/>
    </row>
    <row r="673">
      <c r="A673" s="16"/>
      <c r="B673" s="16"/>
      <c r="C673" s="16"/>
      <c r="D673" s="16"/>
      <c r="E673" s="16"/>
      <c r="F673" s="16"/>
      <c r="G673" s="16"/>
      <c r="H673" s="16"/>
      <c r="I673" s="91"/>
      <c r="J673" s="91"/>
      <c r="K673" s="94"/>
      <c r="L673" s="94"/>
    </row>
    <row r="674">
      <c r="A674" s="16"/>
      <c r="B674" s="16"/>
      <c r="C674" s="16"/>
      <c r="D674" s="16"/>
      <c r="E674" s="16"/>
      <c r="F674" s="16"/>
      <c r="G674" s="16"/>
      <c r="H674" s="16"/>
      <c r="I674" s="91"/>
      <c r="J674" s="91"/>
      <c r="K674" s="94"/>
      <c r="L674" s="94"/>
    </row>
    <row r="675">
      <c r="A675" s="16"/>
      <c r="B675" s="16"/>
      <c r="C675" s="16"/>
      <c r="D675" s="16"/>
      <c r="E675" s="16"/>
      <c r="F675" s="16"/>
      <c r="G675" s="16"/>
      <c r="H675" s="16"/>
      <c r="I675" s="91"/>
      <c r="J675" s="91"/>
      <c r="K675" s="94"/>
      <c r="L675" s="94"/>
    </row>
    <row r="676">
      <c r="A676" s="16"/>
      <c r="B676" s="16"/>
      <c r="C676" s="16"/>
      <c r="D676" s="16"/>
      <c r="E676" s="16"/>
      <c r="F676" s="16"/>
      <c r="G676" s="16"/>
      <c r="H676" s="16"/>
      <c r="I676" s="91"/>
      <c r="J676" s="91"/>
      <c r="K676" s="94"/>
      <c r="L676" s="94"/>
    </row>
    <row r="677">
      <c r="A677" s="16"/>
      <c r="B677" s="16"/>
      <c r="C677" s="16"/>
      <c r="D677" s="16"/>
      <c r="E677" s="16"/>
      <c r="F677" s="16"/>
      <c r="G677" s="16"/>
      <c r="H677" s="16"/>
      <c r="I677" s="91"/>
      <c r="J677" s="91"/>
      <c r="K677" s="94"/>
      <c r="L677" s="94"/>
    </row>
    <row r="678">
      <c r="A678" s="16"/>
      <c r="B678" s="16"/>
      <c r="C678" s="16"/>
      <c r="D678" s="16"/>
      <c r="E678" s="16"/>
      <c r="F678" s="16"/>
      <c r="G678" s="16"/>
      <c r="H678" s="16"/>
      <c r="I678" s="91"/>
      <c r="J678" s="91"/>
      <c r="K678" s="94"/>
      <c r="L678" s="94"/>
    </row>
    <row r="679">
      <c r="A679" s="16"/>
      <c r="B679" s="16"/>
      <c r="C679" s="16"/>
      <c r="D679" s="16"/>
      <c r="E679" s="16"/>
      <c r="F679" s="16"/>
      <c r="G679" s="16"/>
      <c r="H679" s="16"/>
      <c r="I679" s="91"/>
      <c r="J679" s="91"/>
      <c r="K679" s="94"/>
      <c r="L679" s="94"/>
    </row>
    <row r="680">
      <c r="A680" s="16"/>
      <c r="B680" s="16"/>
      <c r="C680" s="16"/>
      <c r="D680" s="16"/>
      <c r="E680" s="16"/>
      <c r="F680" s="16"/>
      <c r="G680" s="16"/>
      <c r="H680" s="16"/>
      <c r="I680" s="91"/>
      <c r="J680" s="91"/>
      <c r="K680" s="94"/>
      <c r="L680" s="94"/>
    </row>
    <row r="681">
      <c r="A681" s="16"/>
      <c r="B681" s="16"/>
      <c r="C681" s="16"/>
      <c r="D681" s="16"/>
      <c r="E681" s="16"/>
      <c r="F681" s="16"/>
      <c r="G681" s="16"/>
      <c r="H681" s="16"/>
      <c r="I681" s="91"/>
      <c r="J681" s="91"/>
      <c r="K681" s="94"/>
      <c r="L681" s="94"/>
    </row>
    <row r="682">
      <c r="A682" s="16"/>
      <c r="B682" s="16"/>
      <c r="C682" s="16"/>
      <c r="D682" s="16"/>
      <c r="E682" s="16"/>
      <c r="F682" s="16"/>
      <c r="G682" s="16"/>
      <c r="H682" s="16"/>
      <c r="I682" s="91"/>
      <c r="J682" s="91"/>
      <c r="K682" s="94"/>
      <c r="L682" s="94"/>
    </row>
    <row r="683">
      <c r="A683" s="16"/>
      <c r="B683" s="16"/>
      <c r="C683" s="16"/>
      <c r="D683" s="16"/>
      <c r="E683" s="16"/>
      <c r="F683" s="16"/>
      <c r="G683" s="16"/>
      <c r="H683" s="16"/>
      <c r="I683" s="91"/>
      <c r="J683" s="91"/>
      <c r="K683" s="94"/>
      <c r="L683" s="94"/>
    </row>
    <row r="684">
      <c r="A684" s="16"/>
      <c r="B684" s="16"/>
      <c r="C684" s="16"/>
      <c r="D684" s="16"/>
      <c r="E684" s="16"/>
      <c r="F684" s="16"/>
      <c r="G684" s="16"/>
      <c r="H684" s="16"/>
      <c r="I684" s="91"/>
      <c r="J684" s="91"/>
      <c r="K684" s="94"/>
      <c r="L684" s="94"/>
    </row>
    <row r="685">
      <c r="A685" s="16"/>
      <c r="B685" s="16"/>
      <c r="C685" s="16"/>
      <c r="D685" s="16"/>
      <c r="E685" s="16"/>
      <c r="F685" s="16"/>
      <c r="G685" s="16"/>
      <c r="H685" s="16"/>
      <c r="I685" s="91"/>
      <c r="J685" s="91"/>
      <c r="K685" s="94"/>
      <c r="L685" s="94"/>
    </row>
    <row r="686">
      <c r="A686" s="16"/>
      <c r="B686" s="16"/>
      <c r="C686" s="16"/>
      <c r="D686" s="16"/>
      <c r="E686" s="16"/>
      <c r="F686" s="16"/>
      <c r="G686" s="16"/>
      <c r="H686" s="16"/>
      <c r="I686" s="91"/>
      <c r="J686" s="91"/>
      <c r="K686" s="94"/>
      <c r="L686" s="94"/>
    </row>
    <row r="687">
      <c r="A687" s="16"/>
      <c r="B687" s="16"/>
      <c r="C687" s="16"/>
      <c r="D687" s="16"/>
      <c r="E687" s="16"/>
      <c r="F687" s="16"/>
      <c r="G687" s="16"/>
      <c r="H687" s="16"/>
      <c r="I687" s="91"/>
      <c r="J687" s="91"/>
      <c r="K687" s="94"/>
      <c r="L687" s="94"/>
    </row>
    <row r="688">
      <c r="A688" s="16"/>
      <c r="B688" s="16"/>
      <c r="C688" s="16"/>
      <c r="D688" s="16"/>
      <c r="E688" s="16"/>
      <c r="F688" s="16"/>
      <c r="G688" s="16"/>
      <c r="H688" s="16"/>
      <c r="I688" s="91"/>
      <c r="J688" s="91"/>
      <c r="K688" s="94"/>
      <c r="L688" s="94"/>
    </row>
    <row r="689">
      <c r="A689" s="16"/>
      <c r="B689" s="16"/>
      <c r="C689" s="16"/>
      <c r="D689" s="16"/>
      <c r="E689" s="16"/>
      <c r="F689" s="16"/>
      <c r="G689" s="16"/>
      <c r="H689" s="16"/>
      <c r="I689" s="91"/>
      <c r="J689" s="91"/>
      <c r="K689" s="94"/>
      <c r="L689" s="94"/>
    </row>
    <row r="690">
      <c r="A690" s="16"/>
      <c r="B690" s="16"/>
      <c r="C690" s="16"/>
      <c r="D690" s="16"/>
      <c r="E690" s="16"/>
      <c r="F690" s="16"/>
      <c r="G690" s="16"/>
      <c r="H690" s="16"/>
      <c r="I690" s="91"/>
      <c r="J690" s="91"/>
      <c r="K690" s="94"/>
      <c r="L690" s="94"/>
    </row>
    <row r="691">
      <c r="A691" s="16"/>
      <c r="B691" s="16"/>
      <c r="C691" s="16"/>
      <c r="D691" s="16"/>
      <c r="E691" s="16"/>
      <c r="F691" s="16"/>
      <c r="G691" s="16"/>
      <c r="H691" s="16"/>
      <c r="I691" s="91"/>
      <c r="J691" s="91"/>
      <c r="K691" s="94"/>
      <c r="L691" s="94"/>
    </row>
    <row r="692">
      <c r="A692" s="16"/>
      <c r="B692" s="16"/>
      <c r="C692" s="16"/>
      <c r="D692" s="16"/>
      <c r="E692" s="16"/>
      <c r="F692" s="16"/>
      <c r="G692" s="16"/>
      <c r="H692" s="16"/>
      <c r="I692" s="91"/>
      <c r="J692" s="91"/>
      <c r="K692" s="94"/>
      <c r="L692" s="94"/>
    </row>
    <row r="693">
      <c r="A693" s="16"/>
      <c r="B693" s="16"/>
      <c r="C693" s="16"/>
      <c r="D693" s="16"/>
      <c r="E693" s="16"/>
      <c r="F693" s="16"/>
      <c r="G693" s="16"/>
      <c r="H693" s="16"/>
      <c r="I693" s="91"/>
      <c r="J693" s="91"/>
      <c r="K693" s="94"/>
      <c r="L693" s="94"/>
    </row>
    <row r="694">
      <c r="A694" s="16"/>
      <c r="B694" s="16"/>
      <c r="C694" s="16"/>
      <c r="D694" s="16"/>
      <c r="E694" s="16"/>
      <c r="F694" s="16"/>
      <c r="G694" s="16"/>
      <c r="H694" s="16"/>
      <c r="I694" s="91"/>
      <c r="J694" s="91"/>
      <c r="K694" s="94"/>
      <c r="L694" s="94"/>
    </row>
    <row r="695">
      <c r="A695" s="16"/>
      <c r="B695" s="16"/>
      <c r="C695" s="16"/>
      <c r="D695" s="16"/>
      <c r="E695" s="16"/>
      <c r="F695" s="16"/>
      <c r="G695" s="16"/>
      <c r="H695" s="16"/>
      <c r="I695" s="91"/>
      <c r="J695" s="91"/>
      <c r="K695" s="94"/>
      <c r="L695" s="94"/>
    </row>
    <row r="696">
      <c r="A696" s="16"/>
      <c r="B696" s="16"/>
      <c r="C696" s="16"/>
      <c r="D696" s="16"/>
      <c r="E696" s="16"/>
      <c r="F696" s="16"/>
      <c r="G696" s="16"/>
      <c r="H696" s="16"/>
      <c r="I696" s="91"/>
      <c r="J696" s="91"/>
      <c r="K696" s="94"/>
      <c r="L696" s="94"/>
    </row>
    <row r="697">
      <c r="A697" s="16"/>
      <c r="B697" s="16"/>
      <c r="C697" s="16"/>
      <c r="D697" s="16"/>
      <c r="E697" s="16"/>
      <c r="F697" s="16"/>
      <c r="G697" s="16"/>
      <c r="H697" s="16"/>
      <c r="I697" s="91"/>
      <c r="J697" s="91"/>
      <c r="K697" s="94"/>
      <c r="L697" s="94"/>
    </row>
    <row r="698">
      <c r="A698" s="16"/>
      <c r="B698" s="16"/>
      <c r="C698" s="16"/>
      <c r="D698" s="16"/>
      <c r="E698" s="16"/>
      <c r="F698" s="16"/>
      <c r="G698" s="16"/>
      <c r="H698" s="16"/>
      <c r="I698" s="91"/>
      <c r="J698" s="91"/>
      <c r="K698" s="94"/>
      <c r="L698" s="94"/>
    </row>
    <row r="699">
      <c r="A699" s="16"/>
      <c r="B699" s="16"/>
      <c r="C699" s="16"/>
      <c r="D699" s="16"/>
      <c r="E699" s="16"/>
      <c r="F699" s="16"/>
      <c r="G699" s="16"/>
      <c r="H699" s="16"/>
      <c r="I699" s="91"/>
      <c r="J699" s="91"/>
      <c r="K699" s="94"/>
      <c r="L699" s="94"/>
    </row>
    <row r="700">
      <c r="A700" s="16"/>
      <c r="B700" s="16"/>
      <c r="C700" s="16"/>
      <c r="D700" s="16"/>
      <c r="E700" s="16"/>
      <c r="F700" s="16"/>
      <c r="G700" s="16"/>
      <c r="H700" s="16"/>
      <c r="I700" s="91"/>
      <c r="J700" s="91"/>
      <c r="K700" s="94"/>
      <c r="L700" s="94"/>
    </row>
    <row r="701">
      <c r="A701" s="16"/>
      <c r="B701" s="16"/>
      <c r="C701" s="16"/>
      <c r="D701" s="16"/>
      <c r="E701" s="16"/>
      <c r="F701" s="16"/>
      <c r="G701" s="16"/>
      <c r="H701" s="16"/>
      <c r="I701" s="91"/>
      <c r="J701" s="91"/>
      <c r="K701" s="94"/>
      <c r="L701" s="94"/>
    </row>
    <row r="702">
      <c r="A702" s="16"/>
      <c r="B702" s="16"/>
      <c r="C702" s="16"/>
      <c r="D702" s="16"/>
      <c r="E702" s="16"/>
      <c r="F702" s="16"/>
      <c r="G702" s="16"/>
      <c r="H702" s="16"/>
      <c r="I702" s="91"/>
      <c r="J702" s="91"/>
      <c r="K702" s="94"/>
      <c r="L702" s="94"/>
    </row>
    <row r="703">
      <c r="A703" s="16"/>
      <c r="B703" s="16"/>
      <c r="C703" s="16"/>
      <c r="D703" s="16"/>
      <c r="E703" s="16"/>
      <c r="F703" s="16"/>
      <c r="G703" s="16"/>
      <c r="H703" s="16"/>
      <c r="I703" s="91"/>
      <c r="J703" s="91"/>
      <c r="K703" s="94"/>
      <c r="L703" s="94"/>
    </row>
    <row r="704">
      <c r="A704" s="16"/>
      <c r="B704" s="16"/>
      <c r="C704" s="16"/>
      <c r="D704" s="16"/>
      <c r="E704" s="16"/>
      <c r="F704" s="16"/>
      <c r="G704" s="16"/>
      <c r="H704" s="16"/>
      <c r="I704" s="91"/>
      <c r="J704" s="91"/>
      <c r="K704" s="94"/>
      <c r="L704" s="94"/>
    </row>
    <row r="705">
      <c r="A705" s="16"/>
      <c r="B705" s="16"/>
      <c r="C705" s="16"/>
      <c r="D705" s="16"/>
      <c r="E705" s="16"/>
      <c r="F705" s="16"/>
      <c r="G705" s="16"/>
      <c r="H705" s="16"/>
      <c r="I705" s="91"/>
      <c r="J705" s="91"/>
      <c r="K705" s="94"/>
      <c r="L705" s="94"/>
    </row>
    <row r="706">
      <c r="A706" s="16"/>
      <c r="B706" s="16"/>
      <c r="C706" s="16"/>
      <c r="D706" s="16"/>
      <c r="E706" s="16"/>
      <c r="F706" s="16"/>
      <c r="G706" s="16"/>
      <c r="H706" s="16"/>
      <c r="I706" s="91"/>
      <c r="J706" s="91"/>
      <c r="K706" s="94"/>
      <c r="L706" s="94"/>
    </row>
    <row r="707">
      <c r="A707" s="16"/>
      <c r="B707" s="16"/>
      <c r="C707" s="16"/>
      <c r="D707" s="16"/>
      <c r="E707" s="16"/>
      <c r="F707" s="16"/>
      <c r="G707" s="16"/>
      <c r="H707" s="16"/>
      <c r="I707" s="91"/>
      <c r="J707" s="91"/>
      <c r="K707" s="94"/>
      <c r="L707" s="94"/>
    </row>
    <row r="708">
      <c r="A708" s="16"/>
      <c r="B708" s="16"/>
      <c r="C708" s="16"/>
      <c r="D708" s="16"/>
      <c r="E708" s="16"/>
      <c r="F708" s="16"/>
      <c r="G708" s="16"/>
      <c r="H708" s="16"/>
      <c r="I708" s="91"/>
      <c r="J708" s="91"/>
      <c r="K708" s="94"/>
      <c r="L708" s="94"/>
    </row>
    <row r="709">
      <c r="A709" s="16"/>
      <c r="B709" s="16"/>
      <c r="C709" s="16"/>
      <c r="D709" s="16"/>
      <c r="E709" s="16"/>
      <c r="F709" s="16"/>
      <c r="G709" s="16"/>
      <c r="H709" s="16"/>
      <c r="I709" s="91"/>
      <c r="J709" s="91"/>
      <c r="K709" s="94"/>
      <c r="L709" s="94"/>
    </row>
    <row r="710">
      <c r="A710" s="16"/>
      <c r="B710" s="16"/>
      <c r="C710" s="16"/>
      <c r="D710" s="16"/>
      <c r="E710" s="16"/>
      <c r="F710" s="16"/>
      <c r="G710" s="16"/>
      <c r="H710" s="16"/>
      <c r="I710" s="91"/>
      <c r="J710" s="91"/>
      <c r="K710" s="94"/>
      <c r="L710" s="94"/>
    </row>
    <row r="711">
      <c r="A711" s="16"/>
      <c r="B711" s="16"/>
      <c r="C711" s="16"/>
      <c r="D711" s="16"/>
      <c r="E711" s="16"/>
      <c r="F711" s="16"/>
      <c r="G711" s="16"/>
      <c r="H711" s="16"/>
      <c r="I711" s="91"/>
      <c r="J711" s="91"/>
      <c r="K711" s="94"/>
      <c r="L711" s="94"/>
    </row>
    <row r="712">
      <c r="A712" s="16"/>
      <c r="B712" s="16"/>
      <c r="C712" s="16"/>
      <c r="D712" s="16"/>
      <c r="E712" s="16"/>
      <c r="F712" s="16"/>
      <c r="G712" s="16"/>
      <c r="H712" s="16"/>
      <c r="I712" s="91"/>
      <c r="J712" s="91"/>
      <c r="K712" s="94"/>
      <c r="L712" s="94"/>
    </row>
    <row r="713">
      <c r="A713" s="16"/>
      <c r="B713" s="16"/>
      <c r="C713" s="16"/>
      <c r="D713" s="16"/>
      <c r="E713" s="16"/>
      <c r="F713" s="16"/>
      <c r="G713" s="16"/>
      <c r="H713" s="16"/>
      <c r="I713" s="91"/>
      <c r="J713" s="91"/>
      <c r="K713" s="94"/>
      <c r="L713" s="94"/>
    </row>
    <row r="714">
      <c r="A714" s="16"/>
      <c r="B714" s="16"/>
      <c r="C714" s="16"/>
      <c r="D714" s="16"/>
      <c r="E714" s="16"/>
      <c r="F714" s="16"/>
      <c r="G714" s="16"/>
      <c r="H714" s="16"/>
      <c r="I714" s="91"/>
      <c r="J714" s="91"/>
      <c r="K714" s="94"/>
      <c r="L714" s="94"/>
    </row>
    <row r="715">
      <c r="A715" s="16"/>
      <c r="B715" s="16"/>
      <c r="C715" s="16"/>
      <c r="D715" s="16"/>
      <c r="E715" s="16"/>
      <c r="F715" s="16"/>
      <c r="G715" s="16"/>
      <c r="H715" s="16"/>
      <c r="I715" s="91"/>
      <c r="J715" s="91"/>
      <c r="K715" s="94"/>
      <c r="L715" s="94"/>
    </row>
    <row r="716">
      <c r="A716" s="16"/>
      <c r="B716" s="16"/>
      <c r="C716" s="16"/>
      <c r="D716" s="16"/>
      <c r="E716" s="16"/>
      <c r="F716" s="16"/>
      <c r="G716" s="16"/>
      <c r="H716" s="16"/>
      <c r="I716" s="91"/>
      <c r="J716" s="91"/>
      <c r="K716" s="94"/>
      <c r="L716" s="94"/>
    </row>
    <row r="717">
      <c r="A717" s="16"/>
      <c r="B717" s="16"/>
      <c r="C717" s="16"/>
      <c r="D717" s="16"/>
      <c r="E717" s="16"/>
      <c r="F717" s="16"/>
      <c r="G717" s="16"/>
      <c r="H717" s="16"/>
      <c r="I717" s="91"/>
      <c r="J717" s="91"/>
      <c r="K717" s="94"/>
      <c r="L717" s="94"/>
    </row>
    <row r="718">
      <c r="A718" s="16"/>
      <c r="B718" s="16"/>
      <c r="C718" s="16"/>
      <c r="D718" s="16"/>
      <c r="E718" s="16"/>
      <c r="F718" s="16"/>
      <c r="G718" s="16"/>
      <c r="H718" s="16"/>
      <c r="I718" s="91"/>
      <c r="J718" s="91"/>
      <c r="K718" s="94"/>
      <c r="L718" s="94"/>
    </row>
    <row r="719">
      <c r="A719" s="16"/>
      <c r="B719" s="16"/>
      <c r="C719" s="16"/>
      <c r="D719" s="16"/>
      <c r="E719" s="16"/>
      <c r="F719" s="16"/>
      <c r="G719" s="16"/>
      <c r="H719" s="16"/>
      <c r="I719" s="91"/>
      <c r="J719" s="91"/>
      <c r="K719" s="94"/>
      <c r="L719" s="94"/>
    </row>
    <row r="720">
      <c r="A720" s="16"/>
      <c r="B720" s="16"/>
      <c r="C720" s="16"/>
      <c r="D720" s="16"/>
      <c r="E720" s="16"/>
      <c r="F720" s="16"/>
      <c r="G720" s="16"/>
      <c r="H720" s="16"/>
      <c r="I720" s="91"/>
      <c r="J720" s="91"/>
      <c r="K720" s="94"/>
      <c r="L720" s="94"/>
    </row>
    <row r="721">
      <c r="A721" s="16"/>
      <c r="B721" s="16"/>
      <c r="C721" s="16"/>
      <c r="D721" s="16"/>
      <c r="E721" s="16"/>
      <c r="F721" s="16"/>
      <c r="G721" s="16"/>
      <c r="H721" s="16"/>
      <c r="I721" s="91"/>
      <c r="J721" s="91"/>
      <c r="K721" s="94"/>
      <c r="L721" s="94"/>
    </row>
    <row r="722">
      <c r="A722" s="16"/>
      <c r="B722" s="16"/>
      <c r="C722" s="16"/>
      <c r="D722" s="16"/>
      <c r="E722" s="16"/>
      <c r="F722" s="16"/>
      <c r="G722" s="16"/>
      <c r="H722" s="16"/>
      <c r="I722" s="91"/>
      <c r="J722" s="91"/>
      <c r="K722" s="94"/>
      <c r="L722" s="94"/>
    </row>
    <row r="723">
      <c r="A723" s="16"/>
      <c r="B723" s="16"/>
      <c r="C723" s="16"/>
      <c r="D723" s="16"/>
      <c r="E723" s="16"/>
      <c r="F723" s="16"/>
      <c r="G723" s="16"/>
      <c r="H723" s="16"/>
      <c r="I723" s="91"/>
      <c r="J723" s="91"/>
      <c r="K723" s="94"/>
      <c r="L723" s="94"/>
    </row>
    <row r="724">
      <c r="A724" s="16"/>
      <c r="B724" s="16"/>
      <c r="C724" s="16"/>
      <c r="D724" s="16"/>
      <c r="E724" s="16"/>
      <c r="F724" s="16"/>
      <c r="G724" s="16"/>
      <c r="H724" s="16"/>
      <c r="I724" s="91"/>
      <c r="J724" s="91"/>
      <c r="K724" s="94"/>
      <c r="L724" s="94"/>
    </row>
    <row r="725">
      <c r="A725" s="16"/>
      <c r="B725" s="16"/>
      <c r="C725" s="16"/>
      <c r="D725" s="16"/>
      <c r="E725" s="16"/>
      <c r="F725" s="16"/>
      <c r="G725" s="16"/>
      <c r="H725" s="16"/>
      <c r="I725" s="91"/>
      <c r="J725" s="91"/>
      <c r="K725" s="94"/>
      <c r="L725" s="94"/>
    </row>
    <row r="726">
      <c r="A726" s="16"/>
      <c r="B726" s="16"/>
      <c r="C726" s="16"/>
      <c r="D726" s="16"/>
      <c r="E726" s="16"/>
      <c r="F726" s="16"/>
      <c r="G726" s="16"/>
      <c r="H726" s="16"/>
      <c r="I726" s="91"/>
      <c r="J726" s="91"/>
      <c r="K726" s="94"/>
      <c r="L726" s="94"/>
    </row>
    <row r="727">
      <c r="A727" s="16"/>
      <c r="B727" s="16"/>
      <c r="C727" s="16"/>
      <c r="D727" s="16"/>
      <c r="E727" s="16"/>
      <c r="F727" s="16"/>
      <c r="G727" s="16"/>
      <c r="H727" s="16"/>
      <c r="I727" s="91"/>
      <c r="J727" s="91"/>
      <c r="K727" s="94"/>
      <c r="L727" s="94"/>
    </row>
    <row r="728">
      <c r="A728" s="16"/>
      <c r="B728" s="16"/>
      <c r="C728" s="16"/>
      <c r="D728" s="16"/>
      <c r="E728" s="16"/>
      <c r="F728" s="16"/>
      <c r="G728" s="16"/>
      <c r="H728" s="16"/>
      <c r="I728" s="91"/>
      <c r="J728" s="91"/>
      <c r="K728" s="94"/>
      <c r="L728" s="94"/>
    </row>
    <row r="729">
      <c r="A729" s="16"/>
      <c r="B729" s="16"/>
      <c r="C729" s="16"/>
      <c r="D729" s="16"/>
      <c r="E729" s="16"/>
      <c r="F729" s="16"/>
      <c r="G729" s="16"/>
      <c r="H729" s="16"/>
      <c r="I729" s="91"/>
      <c r="J729" s="91"/>
      <c r="K729" s="94"/>
      <c r="L729" s="94"/>
    </row>
    <row r="730">
      <c r="A730" s="16"/>
      <c r="B730" s="16"/>
      <c r="C730" s="16"/>
      <c r="D730" s="16"/>
      <c r="E730" s="16"/>
      <c r="F730" s="16"/>
      <c r="G730" s="16"/>
      <c r="H730" s="16"/>
      <c r="I730" s="91"/>
      <c r="J730" s="91"/>
      <c r="K730" s="94"/>
      <c r="L730" s="94"/>
    </row>
    <row r="731">
      <c r="A731" s="16"/>
      <c r="B731" s="16"/>
      <c r="C731" s="16"/>
      <c r="D731" s="16"/>
      <c r="E731" s="16"/>
      <c r="F731" s="16"/>
      <c r="G731" s="16"/>
      <c r="H731" s="16"/>
      <c r="I731" s="91"/>
      <c r="J731" s="91"/>
      <c r="K731" s="94"/>
      <c r="L731" s="94"/>
    </row>
    <row r="732">
      <c r="A732" s="16"/>
      <c r="B732" s="16"/>
      <c r="C732" s="16"/>
      <c r="D732" s="16"/>
      <c r="E732" s="16"/>
      <c r="F732" s="16"/>
      <c r="G732" s="16"/>
      <c r="H732" s="16"/>
      <c r="I732" s="91"/>
      <c r="J732" s="91"/>
      <c r="K732" s="94"/>
      <c r="L732" s="94"/>
    </row>
    <row r="733">
      <c r="A733" s="16"/>
      <c r="B733" s="16"/>
      <c r="C733" s="16"/>
      <c r="D733" s="16"/>
      <c r="E733" s="16"/>
      <c r="F733" s="16"/>
      <c r="G733" s="16"/>
      <c r="H733" s="16"/>
      <c r="I733" s="91"/>
      <c r="J733" s="91"/>
      <c r="K733" s="94"/>
      <c r="L733" s="94"/>
    </row>
    <row r="734">
      <c r="A734" s="16"/>
      <c r="B734" s="16"/>
      <c r="C734" s="16"/>
      <c r="D734" s="16"/>
      <c r="E734" s="16"/>
      <c r="F734" s="16"/>
      <c r="G734" s="16"/>
      <c r="H734" s="16"/>
      <c r="I734" s="91"/>
      <c r="J734" s="91"/>
      <c r="K734" s="94"/>
      <c r="L734" s="94"/>
    </row>
    <row r="735">
      <c r="A735" s="16"/>
      <c r="B735" s="16"/>
      <c r="C735" s="16"/>
      <c r="D735" s="16"/>
      <c r="E735" s="16"/>
      <c r="F735" s="16"/>
      <c r="G735" s="16"/>
      <c r="H735" s="16"/>
      <c r="I735" s="91"/>
      <c r="J735" s="91"/>
      <c r="K735" s="94"/>
      <c r="L735" s="94"/>
    </row>
    <row r="736">
      <c r="A736" s="16"/>
      <c r="B736" s="16"/>
      <c r="C736" s="16"/>
      <c r="D736" s="16"/>
      <c r="E736" s="16"/>
      <c r="F736" s="16"/>
      <c r="G736" s="16"/>
      <c r="H736" s="16"/>
      <c r="I736" s="91"/>
      <c r="J736" s="91"/>
      <c r="K736" s="94"/>
      <c r="L736" s="94"/>
    </row>
    <row r="737">
      <c r="A737" s="16"/>
      <c r="B737" s="16"/>
      <c r="C737" s="16"/>
      <c r="D737" s="16"/>
      <c r="E737" s="16"/>
      <c r="F737" s="16"/>
      <c r="G737" s="16"/>
      <c r="H737" s="16"/>
      <c r="I737" s="91"/>
      <c r="J737" s="91"/>
      <c r="K737" s="94"/>
      <c r="L737" s="94"/>
    </row>
    <row r="738">
      <c r="A738" s="16"/>
      <c r="B738" s="16"/>
      <c r="C738" s="16"/>
      <c r="D738" s="16"/>
      <c r="E738" s="16"/>
      <c r="F738" s="16"/>
      <c r="G738" s="16"/>
      <c r="H738" s="16"/>
      <c r="I738" s="91"/>
      <c r="J738" s="91"/>
      <c r="K738" s="94"/>
      <c r="L738" s="94"/>
    </row>
    <row r="739">
      <c r="A739" s="16"/>
      <c r="B739" s="16"/>
      <c r="C739" s="16"/>
      <c r="D739" s="16"/>
      <c r="E739" s="16"/>
      <c r="F739" s="16"/>
      <c r="G739" s="16"/>
      <c r="H739" s="16"/>
      <c r="I739" s="91"/>
      <c r="J739" s="91"/>
      <c r="K739" s="94"/>
      <c r="L739" s="94"/>
    </row>
    <row r="740">
      <c r="A740" s="16"/>
      <c r="B740" s="16"/>
      <c r="C740" s="16"/>
      <c r="D740" s="16"/>
      <c r="E740" s="16"/>
      <c r="F740" s="16"/>
      <c r="G740" s="16"/>
      <c r="H740" s="16"/>
      <c r="I740" s="91"/>
      <c r="J740" s="91"/>
      <c r="K740" s="94"/>
      <c r="L740" s="94"/>
    </row>
    <row r="741">
      <c r="A741" s="16"/>
      <c r="B741" s="16"/>
      <c r="C741" s="16"/>
      <c r="D741" s="16"/>
      <c r="E741" s="16"/>
      <c r="F741" s="16"/>
      <c r="G741" s="16"/>
      <c r="H741" s="16"/>
      <c r="I741" s="91"/>
      <c r="J741" s="91"/>
      <c r="K741" s="94"/>
      <c r="L741" s="94"/>
    </row>
    <row r="742">
      <c r="A742" s="16"/>
      <c r="B742" s="16"/>
      <c r="C742" s="16"/>
      <c r="D742" s="16"/>
      <c r="E742" s="16"/>
      <c r="F742" s="16"/>
      <c r="G742" s="16"/>
      <c r="H742" s="16"/>
      <c r="I742" s="91"/>
      <c r="J742" s="91"/>
      <c r="K742" s="94"/>
      <c r="L742" s="94"/>
    </row>
    <row r="743">
      <c r="A743" s="16"/>
      <c r="B743" s="16"/>
      <c r="C743" s="16"/>
      <c r="D743" s="16"/>
      <c r="E743" s="16"/>
      <c r="F743" s="16"/>
      <c r="G743" s="16"/>
      <c r="H743" s="16"/>
      <c r="I743" s="91"/>
      <c r="J743" s="91"/>
      <c r="K743" s="94"/>
      <c r="L743" s="94"/>
    </row>
    <row r="744">
      <c r="A744" s="16"/>
      <c r="B744" s="16"/>
      <c r="C744" s="16"/>
      <c r="D744" s="16"/>
      <c r="E744" s="16"/>
      <c r="F744" s="16"/>
      <c r="G744" s="16"/>
      <c r="H744" s="16"/>
      <c r="I744" s="91"/>
      <c r="J744" s="91"/>
      <c r="K744" s="94"/>
      <c r="L744" s="94"/>
    </row>
    <row r="745">
      <c r="A745" s="16"/>
      <c r="B745" s="16"/>
      <c r="C745" s="16"/>
      <c r="D745" s="16"/>
      <c r="E745" s="16"/>
      <c r="F745" s="16"/>
      <c r="G745" s="16"/>
      <c r="H745" s="16"/>
      <c r="I745" s="91"/>
      <c r="J745" s="91"/>
      <c r="K745" s="94"/>
      <c r="L745" s="94"/>
    </row>
    <row r="746">
      <c r="A746" s="16"/>
      <c r="B746" s="16"/>
      <c r="C746" s="16"/>
      <c r="D746" s="16"/>
      <c r="E746" s="16"/>
      <c r="F746" s="16"/>
      <c r="G746" s="16"/>
      <c r="H746" s="16"/>
      <c r="I746" s="91"/>
      <c r="J746" s="91"/>
      <c r="K746" s="94"/>
      <c r="L746" s="94"/>
    </row>
    <row r="747">
      <c r="A747" s="16"/>
      <c r="B747" s="16"/>
      <c r="C747" s="16"/>
      <c r="D747" s="16"/>
      <c r="E747" s="16"/>
      <c r="F747" s="16"/>
      <c r="G747" s="16"/>
      <c r="H747" s="16"/>
      <c r="I747" s="91"/>
      <c r="J747" s="91"/>
      <c r="K747" s="94"/>
      <c r="L747" s="94"/>
    </row>
    <row r="748">
      <c r="A748" s="16"/>
      <c r="B748" s="16"/>
      <c r="C748" s="16"/>
      <c r="D748" s="16"/>
      <c r="E748" s="16"/>
      <c r="F748" s="16"/>
      <c r="G748" s="16"/>
      <c r="H748" s="16"/>
      <c r="I748" s="91"/>
      <c r="J748" s="91"/>
      <c r="K748" s="94"/>
      <c r="L748" s="94"/>
    </row>
    <row r="749">
      <c r="A749" s="16"/>
      <c r="B749" s="16"/>
      <c r="C749" s="16"/>
      <c r="D749" s="16"/>
      <c r="E749" s="16"/>
      <c r="F749" s="16"/>
      <c r="G749" s="16"/>
      <c r="H749" s="16"/>
      <c r="I749" s="91"/>
      <c r="J749" s="91"/>
      <c r="K749" s="94"/>
      <c r="L749" s="94"/>
    </row>
    <row r="750">
      <c r="A750" s="16"/>
      <c r="B750" s="16"/>
      <c r="C750" s="16"/>
      <c r="D750" s="16"/>
      <c r="E750" s="16"/>
      <c r="F750" s="16"/>
      <c r="G750" s="16"/>
      <c r="H750" s="16"/>
      <c r="I750" s="91"/>
      <c r="J750" s="91"/>
      <c r="K750" s="94"/>
      <c r="L750" s="94"/>
    </row>
    <row r="751">
      <c r="A751" s="16"/>
      <c r="B751" s="16"/>
      <c r="C751" s="16"/>
      <c r="D751" s="16"/>
      <c r="E751" s="16"/>
      <c r="F751" s="16"/>
      <c r="G751" s="16"/>
      <c r="H751" s="16"/>
      <c r="I751" s="91"/>
      <c r="J751" s="91"/>
      <c r="K751" s="94"/>
      <c r="L751" s="94"/>
    </row>
    <row r="752">
      <c r="A752" s="16"/>
      <c r="B752" s="16"/>
      <c r="C752" s="16"/>
      <c r="D752" s="16"/>
      <c r="E752" s="16"/>
      <c r="F752" s="16"/>
      <c r="G752" s="16"/>
      <c r="H752" s="16"/>
      <c r="I752" s="91"/>
      <c r="J752" s="91"/>
      <c r="K752" s="94"/>
      <c r="L752" s="94"/>
    </row>
    <row r="753">
      <c r="A753" s="16"/>
      <c r="B753" s="16"/>
      <c r="C753" s="16"/>
      <c r="D753" s="16"/>
      <c r="E753" s="16"/>
      <c r="F753" s="16"/>
      <c r="G753" s="16"/>
      <c r="H753" s="16"/>
      <c r="I753" s="91"/>
      <c r="J753" s="91"/>
      <c r="K753" s="94"/>
      <c r="L753" s="94"/>
    </row>
    <row r="754">
      <c r="A754" s="16"/>
      <c r="B754" s="16"/>
      <c r="C754" s="16"/>
      <c r="D754" s="16"/>
      <c r="E754" s="16"/>
      <c r="F754" s="16"/>
      <c r="G754" s="16"/>
      <c r="H754" s="16"/>
      <c r="I754" s="91"/>
      <c r="J754" s="91"/>
      <c r="K754" s="94"/>
      <c r="L754" s="94"/>
    </row>
    <row r="755">
      <c r="A755" s="16"/>
      <c r="B755" s="16"/>
      <c r="C755" s="16"/>
      <c r="D755" s="16"/>
      <c r="E755" s="16"/>
      <c r="F755" s="16"/>
      <c r="G755" s="16"/>
      <c r="H755" s="16"/>
      <c r="I755" s="91"/>
      <c r="J755" s="91"/>
      <c r="K755" s="94"/>
      <c r="L755" s="94"/>
    </row>
    <row r="756">
      <c r="A756" s="16"/>
      <c r="B756" s="16"/>
      <c r="C756" s="16"/>
      <c r="D756" s="16"/>
      <c r="E756" s="16"/>
      <c r="F756" s="16"/>
      <c r="G756" s="16"/>
      <c r="H756" s="16"/>
      <c r="I756" s="91"/>
      <c r="J756" s="91"/>
      <c r="K756" s="94"/>
      <c r="L756" s="94"/>
    </row>
    <row r="757">
      <c r="A757" s="16"/>
      <c r="B757" s="16"/>
      <c r="C757" s="16"/>
      <c r="D757" s="16"/>
      <c r="E757" s="16"/>
      <c r="F757" s="16"/>
      <c r="G757" s="16"/>
      <c r="H757" s="16"/>
      <c r="I757" s="91"/>
      <c r="J757" s="91"/>
      <c r="K757" s="94"/>
      <c r="L757" s="94"/>
    </row>
    <row r="758">
      <c r="A758" s="16"/>
      <c r="B758" s="16"/>
      <c r="C758" s="16"/>
      <c r="D758" s="16"/>
      <c r="E758" s="16"/>
      <c r="F758" s="16"/>
      <c r="G758" s="16"/>
      <c r="H758" s="16"/>
      <c r="I758" s="91"/>
      <c r="J758" s="91"/>
      <c r="K758" s="94"/>
      <c r="L758" s="94"/>
    </row>
    <row r="759">
      <c r="A759" s="16"/>
      <c r="B759" s="16"/>
      <c r="C759" s="16"/>
      <c r="D759" s="16"/>
      <c r="E759" s="16"/>
      <c r="F759" s="16"/>
      <c r="G759" s="16"/>
      <c r="H759" s="16"/>
      <c r="I759" s="91"/>
      <c r="J759" s="91"/>
      <c r="K759" s="94"/>
      <c r="L759" s="94"/>
    </row>
    <row r="760">
      <c r="A760" s="16"/>
      <c r="B760" s="16"/>
      <c r="C760" s="16"/>
      <c r="D760" s="16"/>
      <c r="E760" s="16"/>
      <c r="F760" s="16"/>
      <c r="G760" s="16"/>
      <c r="H760" s="16"/>
      <c r="I760" s="91"/>
      <c r="J760" s="91"/>
      <c r="K760" s="94"/>
      <c r="L760" s="94"/>
    </row>
    <row r="761">
      <c r="A761" s="16"/>
      <c r="B761" s="16"/>
      <c r="C761" s="16"/>
      <c r="D761" s="16"/>
      <c r="E761" s="16"/>
      <c r="F761" s="16"/>
      <c r="G761" s="16"/>
      <c r="H761" s="16"/>
      <c r="I761" s="91"/>
      <c r="J761" s="91"/>
      <c r="K761" s="94"/>
      <c r="L761" s="94"/>
    </row>
    <row r="762">
      <c r="A762" s="16"/>
      <c r="B762" s="16"/>
      <c r="C762" s="16"/>
      <c r="D762" s="16"/>
      <c r="E762" s="16"/>
      <c r="F762" s="16"/>
      <c r="G762" s="16"/>
      <c r="H762" s="16"/>
      <c r="I762" s="91"/>
      <c r="J762" s="91"/>
      <c r="K762" s="94"/>
      <c r="L762" s="94"/>
    </row>
    <row r="763">
      <c r="A763" s="16"/>
      <c r="B763" s="16"/>
      <c r="C763" s="16"/>
      <c r="D763" s="16"/>
      <c r="E763" s="16"/>
      <c r="F763" s="16"/>
      <c r="G763" s="16"/>
      <c r="H763" s="16"/>
      <c r="I763" s="91"/>
      <c r="J763" s="91"/>
      <c r="K763" s="94"/>
      <c r="L763" s="94"/>
    </row>
    <row r="764">
      <c r="A764" s="16"/>
      <c r="B764" s="16"/>
      <c r="C764" s="16"/>
      <c r="D764" s="16"/>
      <c r="E764" s="16"/>
      <c r="F764" s="16"/>
      <c r="G764" s="16"/>
      <c r="H764" s="16"/>
      <c r="I764" s="91"/>
      <c r="J764" s="91"/>
      <c r="K764" s="94"/>
      <c r="L764" s="94"/>
    </row>
    <row r="765">
      <c r="A765" s="16"/>
      <c r="B765" s="16"/>
      <c r="C765" s="16"/>
      <c r="D765" s="16"/>
      <c r="E765" s="16"/>
      <c r="F765" s="16"/>
      <c r="G765" s="16"/>
      <c r="H765" s="16"/>
      <c r="I765" s="91"/>
      <c r="J765" s="91"/>
      <c r="K765" s="94"/>
      <c r="L765" s="94"/>
    </row>
    <row r="766">
      <c r="A766" s="16"/>
      <c r="B766" s="16"/>
      <c r="C766" s="16"/>
      <c r="D766" s="16"/>
      <c r="E766" s="16"/>
      <c r="F766" s="16"/>
      <c r="G766" s="16"/>
      <c r="H766" s="16"/>
      <c r="I766" s="91"/>
      <c r="J766" s="91"/>
      <c r="K766" s="94"/>
      <c r="L766" s="94"/>
    </row>
    <row r="767">
      <c r="A767" s="16"/>
      <c r="B767" s="16"/>
      <c r="C767" s="16"/>
      <c r="D767" s="16"/>
      <c r="E767" s="16"/>
      <c r="F767" s="16"/>
      <c r="G767" s="16"/>
      <c r="H767" s="16"/>
      <c r="I767" s="91"/>
      <c r="J767" s="91"/>
      <c r="K767" s="94"/>
      <c r="L767" s="94"/>
    </row>
    <row r="768">
      <c r="A768" s="16"/>
      <c r="B768" s="16"/>
      <c r="C768" s="16"/>
      <c r="D768" s="16"/>
      <c r="E768" s="16"/>
      <c r="F768" s="16"/>
      <c r="G768" s="16"/>
      <c r="H768" s="16"/>
      <c r="I768" s="91"/>
      <c r="J768" s="91"/>
      <c r="K768" s="94"/>
      <c r="L768" s="94"/>
    </row>
    <row r="769">
      <c r="A769" s="16"/>
      <c r="B769" s="16"/>
      <c r="C769" s="16"/>
      <c r="D769" s="16"/>
      <c r="E769" s="16"/>
      <c r="F769" s="16"/>
      <c r="G769" s="16"/>
      <c r="H769" s="16"/>
      <c r="I769" s="91"/>
      <c r="J769" s="91"/>
      <c r="K769" s="94"/>
      <c r="L769" s="94"/>
    </row>
    <row r="770">
      <c r="A770" s="16"/>
      <c r="B770" s="16"/>
      <c r="C770" s="16"/>
      <c r="D770" s="16"/>
      <c r="E770" s="16"/>
      <c r="F770" s="16"/>
      <c r="G770" s="16"/>
      <c r="H770" s="16"/>
      <c r="I770" s="91"/>
      <c r="J770" s="91"/>
      <c r="K770" s="94"/>
      <c r="L770" s="94"/>
    </row>
    <row r="771">
      <c r="A771" s="16"/>
      <c r="B771" s="16"/>
      <c r="C771" s="16"/>
      <c r="D771" s="16"/>
      <c r="E771" s="16"/>
      <c r="F771" s="16"/>
      <c r="G771" s="16"/>
      <c r="H771" s="16"/>
      <c r="I771" s="91"/>
      <c r="J771" s="91"/>
      <c r="K771" s="94"/>
      <c r="L771" s="94"/>
    </row>
    <row r="772">
      <c r="A772" s="16"/>
      <c r="B772" s="16"/>
      <c r="C772" s="16"/>
      <c r="D772" s="16"/>
      <c r="E772" s="16"/>
      <c r="F772" s="16"/>
      <c r="G772" s="16"/>
      <c r="H772" s="16"/>
      <c r="I772" s="91"/>
      <c r="J772" s="91"/>
      <c r="K772" s="94"/>
      <c r="L772" s="94"/>
    </row>
    <row r="773">
      <c r="A773" s="16"/>
      <c r="B773" s="16"/>
      <c r="C773" s="16"/>
      <c r="D773" s="16"/>
      <c r="E773" s="16"/>
      <c r="F773" s="16"/>
      <c r="G773" s="16"/>
      <c r="H773" s="16"/>
      <c r="I773" s="91"/>
      <c r="J773" s="91"/>
      <c r="K773" s="94"/>
      <c r="L773" s="94"/>
    </row>
    <row r="774">
      <c r="A774" s="16"/>
      <c r="B774" s="16"/>
      <c r="C774" s="16"/>
      <c r="D774" s="16"/>
      <c r="E774" s="16"/>
      <c r="F774" s="16"/>
      <c r="G774" s="16"/>
      <c r="H774" s="16"/>
      <c r="I774" s="91"/>
      <c r="J774" s="91"/>
      <c r="K774" s="94"/>
      <c r="L774" s="94"/>
    </row>
    <row r="775">
      <c r="A775" s="16"/>
      <c r="B775" s="16"/>
      <c r="C775" s="16"/>
      <c r="D775" s="16"/>
      <c r="E775" s="16"/>
      <c r="F775" s="16"/>
      <c r="G775" s="16"/>
      <c r="H775" s="16"/>
      <c r="I775" s="91"/>
      <c r="J775" s="91"/>
      <c r="K775" s="94"/>
      <c r="L775" s="94"/>
    </row>
    <row r="776">
      <c r="A776" s="16"/>
      <c r="B776" s="16"/>
      <c r="C776" s="16"/>
      <c r="D776" s="16"/>
      <c r="E776" s="16"/>
      <c r="F776" s="16"/>
      <c r="G776" s="16"/>
      <c r="H776" s="16"/>
      <c r="I776" s="91"/>
      <c r="J776" s="91"/>
      <c r="K776" s="94"/>
      <c r="L776" s="94"/>
    </row>
    <row r="777">
      <c r="A777" s="16"/>
      <c r="B777" s="16"/>
      <c r="C777" s="16"/>
      <c r="D777" s="16"/>
      <c r="E777" s="16"/>
      <c r="F777" s="16"/>
      <c r="G777" s="16"/>
      <c r="H777" s="16"/>
      <c r="I777" s="91"/>
      <c r="J777" s="91"/>
      <c r="K777" s="94"/>
      <c r="L777" s="94"/>
    </row>
    <row r="778">
      <c r="A778" s="16"/>
      <c r="B778" s="16"/>
      <c r="C778" s="16"/>
      <c r="D778" s="16"/>
      <c r="E778" s="16"/>
      <c r="F778" s="16"/>
      <c r="G778" s="16"/>
      <c r="H778" s="16"/>
      <c r="I778" s="91"/>
      <c r="J778" s="91"/>
      <c r="K778" s="94"/>
      <c r="L778" s="94"/>
    </row>
    <row r="779">
      <c r="A779" s="16"/>
      <c r="B779" s="16"/>
      <c r="C779" s="16"/>
      <c r="D779" s="16"/>
      <c r="E779" s="16"/>
      <c r="F779" s="16"/>
      <c r="G779" s="16"/>
      <c r="H779" s="16"/>
      <c r="I779" s="91"/>
      <c r="J779" s="91"/>
      <c r="K779" s="94"/>
      <c r="L779" s="94"/>
    </row>
    <row r="780">
      <c r="A780" s="16"/>
      <c r="B780" s="16"/>
      <c r="C780" s="16"/>
      <c r="D780" s="16"/>
      <c r="E780" s="16"/>
      <c r="F780" s="16"/>
      <c r="G780" s="16"/>
      <c r="H780" s="16"/>
      <c r="I780" s="91"/>
      <c r="J780" s="91"/>
      <c r="K780" s="94"/>
      <c r="L780" s="94"/>
    </row>
    <row r="781">
      <c r="A781" s="16"/>
      <c r="B781" s="16"/>
      <c r="C781" s="16"/>
      <c r="D781" s="16"/>
      <c r="E781" s="16"/>
      <c r="F781" s="16"/>
      <c r="G781" s="16"/>
      <c r="H781" s="16"/>
      <c r="I781" s="91"/>
      <c r="J781" s="91"/>
      <c r="K781" s="94"/>
      <c r="L781" s="94"/>
    </row>
    <row r="782">
      <c r="A782" s="16"/>
      <c r="B782" s="16"/>
      <c r="C782" s="16"/>
      <c r="D782" s="16"/>
      <c r="E782" s="16"/>
      <c r="F782" s="16"/>
      <c r="G782" s="16"/>
      <c r="H782" s="16"/>
      <c r="I782" s="91"/>
      <c r="J782" s="91"/>
      <c r="K782" s="94"/>
      <c r="L782" s="94"/>
    </row>
    <row r="783">
      <c r="A783" s="16"/>
      <c r="B783" s="16"/>
      <c r="C783" s="16"/>
      <c r="D783" s="16"/>
      <c r="E783" s="16"/>
      <c r="F783" s="16"/>
      <c r="G783" s="16"/>
      <c r="H783" s="16"/>
      <c r="I783" s="91"/>
      <c r="J783" s="91"/>
      <c r="K783" s="94"/>
      <c r="L783" s="94"/>
    </row>
    <row r="784">
      <c r="A784" s="16"/>
      <c r="B784" s="16"/>
      <c r="C784" s="16"/>
      <c r="D784" s="16"/>
      <c r="E784" s="16"/>
      <c r="F784" s="16"/>
      <c r="G784" s="16"/>
      <c r="H784" s="16"/>
      <c r="I784" s="91"/>
      <c r="J784" s="91"/>
      <c r="K784" s="94"/>
      <c r="L784" s="94"/>
    </row>
    <row r="785">
      <c r="A785" s="16"/>
      <c r="B785" s="16"/>
      <c r="C785" s="16"/>
      <c r="D785" s="16"/>
      <c r="E785" s="16"/>
      <c r="F785" s="16"/>
      <c r="G785" s="16"/>
      <c r="H785" s="16"/>
      <c r="I785" s="91"/>
      <c r="J785" s="91"/>
      <c r="K785" s="94"/>
      <c r="L785" s="94"/>
    </row>
    <row r="786">
      <c r="A786" s="16"/>
      <c r="B786" s="16"/>
      <c r="C786" s="16"/>
      <c r="D786" s="16"/>
      <c r="E786" s="16"/>
      <c r="F786" s="16"/>
      <c r="G786" s="16"/>
      <c r="H786" s="16"/>
      <c r="I786" s="91"/>
      <c r="J786" s="91"/>
      <c r="K786" s="94"/>
      <c r="L786" s="94"/>
    </row>
    <row r="787">
      <c r="A787" s="16"/>
      <c r="B787" s="16"/>
      <c r="C787" s="16"/>
      <c r="D787" s="16"/>
      <c r="E787" s="16"/>
      <c r="F787" s="16"/>
      <c r="G787" s="16"/>
      <c r="H787" s="16"/>
      <c r="I787" s="91"/>
      <c r="J787" s="91"/>
      <c r="K787" s="94"/>
      <c r="L787" s="94"/>
    </row>
    <row r="788">
      <c r="A788" s="16"/>
      <c r="B788" s="16"/>
      <c r="C788" s="16"/>
      <c r="D788" s="16"/>
      <c r="E788" s="16"/>
      <c r="F788" s="16"/>
      <c r="G788" s="16"/>
      <c r="H788" s="16"/>
      <c r="I788" s="91"/>
      <c r="J788" s="91"/>
      <c r="K788" s="94"/>
      <c r="L788" s="94"/>
    </row>
    <row r="789">
      <c r="A789" s="16"/>
      <c r="B789" s="16"/>
      <c r="C789" s="16"/>
      <c r="D789" s="16"/>
      <c r="E789" s="16"/>
      <c r="F789" s="16"/>
      <c r="G789" s="16"/>
      <c r="H789" s="16"/>
      <c r="I789" s="91"/>
      <c r="J789" s="91"/>
      <c r="K789" s="94"/>
      <c r="L789" s="94"/>
    </row>
    <row r="790">
      <c r="A790" s="16"/>
      <c r="B790" s="16"/>
      <c r="C790" s="16"/>
      <c r="D790" s="16"/>
      <c r="E790" s="16"/>
      <c r="F790" s="16"/>
      <c r="G790" s="16"/>
      <c r="H790" s="16"/>
      <c r="I790" s="91"/>
      <c r="J790" s="91"/>
      <c r="K790" s="94"/>
      <c r="L790" s="94"/>
    </row>
    <row r="791">
      <c r="A791" s="16"/>
      <c r="B791" s="16"/>
      <c r="C791" s="16"/>
      <c r="D791" s="16"/>
      <c r="E791" s="16"/>
      <c r="F791" s="16"/>
      <c r="G791" s="16"/>
      <c r="H791" s="16"/>
      <c r="I791" s="91"/>
      <c r="J791" s="91"/>
      <c r="K791" s="94"/>
      <c r="L791" s="94"/>
    </row>
    <row r="792">
      <c r="A792" s="16"/>
      <c r="B792" s="16"/>
      <c r="C792" s="16"/>
      <c r="D792" s="16"/>
      <c r="E792" s="16"/>
      <c r="F792" s="16"/>
      <c r="G792" s="16"/>
      <c r="H792" s="16"/>
      <c r="I792" s="91"/>
      <c r="J792" s="91"/>
      <c r="K792" s="94"/>
      <c r="L792" s="94"/>
    </row>
    <row r="793">
      <c r="A793" s="16"/>
      <c r="B793" s="16"/>
      <c r="C793" s="16"/>
      <c r="D793" s="16"/>
      <c r="E793" s="16"/>
      <c r="F793" s="16"/>
      <c r="G793" s="16"/>
      <c r="H793" s="16"/>
      <c r="I793" s="91"/>
      <c r="J793" s="91"/>
      <c r="K793" s="94"/>
      <c r="L793" s="94"/>
    </row>
    <row r="794">
      <c r="A794" s="16"/>
      <c r="B794" s="16"/>
      <c r="C794" s="16"/>
      <c r="D794" s="16"/>
      <c r="E794" s="16"/>
      <c r="F794" s="16"/>
      <c r="G794" s="16"/>
      <c r="H794" s="16"/>
      <c r="I794" s="91"/>
      <c r="J794" s="91"/>
      <c r="K794" s="94"/>
      <c r="L794" s="94"/>
    </row>
    <row r="795">
      <c r="A795" s="16"/>
      <c r="B795" s="16"/>
      <c r="C795" s="16"/>
      <c r="D795" s="16"/>
      <c r="E795" s="16"/>
      <c r="F795" s="16"/>
      <c r="G795" s="16"/>
      <c r="H795" s="16"/>
      <c r="I795" s="91"/>
      <c r="J795" s="91"/>
      <c r="K795" s="94"/>
      <c r="L795" s="94"/>
    </row>
    <row r="796">
      <c r="A796" s="16"/>
      <c r="B796" s="16"/>
      <c r="C796" s="16"/>
      <c r="D796" s="16"/>
      <c r="E796" s="16"/>
      <c r="F796" s="16"/>
      <c r="G796" s="16"/>
      <c r="H796" s="16"/>
      <c r="I796" s="91"/>
      <c r="J796" s="91"/>
      <c r="K796" s="94"/>
      <c r="L796" s="94"/>
    </row>
    <row r="797">
      <c r="A797" s="16"/>
      <c r="B797" s="16"/>
      <c r="C797" s="16"/>
      <c r="D797" s="16"/>
      <c r="E797" s="16"/>
      <c r="F797" s="16"/>
      <c r="G797" s="16"/>
      <c r="H797" s="16"/>
      <c r="I797" s="91"/>
      <c r="J797" s="91"/>
      <c r="K797" s="94"/>
      <c r="L797" s="94"/>
    </row>
    <row r="798">
      <c r="A798" s="16"/>
      <c r="B798" s="16"/>
      <c r="C798" s="16"/>
      <c r="D798" s="16"/>
      <c r="E798" s="16"/>
      <c r="F798" s="16"/>
      <c r="G798" s="16"/>
      <c r="H798" s="16"/>
      <c r="I798" s="91"/>
      <c r="J798" s="91"/>
      <c r="K798" s="94"/>
      <c r="L798" s="94"/>
    </row>
    <row r="799">
      <c r="A799" s="16"/>
      <c r="B799" s="16"/>
      <c r="C799" s="16"/>
      <c r="D799" s="16"/>
      <c r="E799" s="16"/>
      <c r="F799" s="16"/>
      <c r="G799" s="16"/>
      <c r="H799" s="16"/>
      <c r="I799" s="91"/>
      <c r="J799" s="91"/>
      <c r="K799" s="94"/>
      <c r="L799" s="94"/>
    </row>
    <row r="800">
      <c r="A800" s="16"/>
      <c r="B800" s="16"/>
      <c r="C800" s="16"/>
      <c r="D800" s="16"/>
      <c r="E800" s="16"/>
      <c r="F800" s="16"/>
      <c r="G800" s="16"/>
      <c r="H800" s="16"/>
      <c r="I800" s="91"/>
      <c r="J800" s="91"/>
      <c r="K800" s="94"/>
      <c r="L800" s="94"/>
    </row>
    <row r="801">
      <c r="A801" s="16"/>
      <c r="B801" s="16"/>
      <c r="C801" s="16"/>
      <c r="D801" s="16"/>
      <c r="E801" s="16"/>
      <c r="F801" s="16"/>
      <c r="G801" s="16"/>
      <c r="H801" s="16"/>
      <c r="I801" s="91"/>
      <c r="J801" s="91"/>
      <c r="K801" s="94"/>
      <c r="L801" s="94"/>
    </row>
    <row r="802">
      <c r="A802" s="16"/>
      <c r="B802" s="16"/>
      <c r="C802" s="16"/>
      <c r="D802" s="16"/>
      <c r="E802" s="16"/>
      <c r="F802" s="16"/>
      <c r="G802" s="16"/>
      <c r="H802" s="16"/>
      <c r="I802" s="91"/>
      <c r="J802" s="91"/>
      <c r="K802" s="94"/>
      <c r="L802" s="94"/>
    </row>
    <row r="803">
      <c r="A803" s="16"/>
      <c r="B803" s="16"/>
      <c r="C803" s="16"/>
      <c r="D803" s="16"/>
      <c r="E803" s="16"/>
      <c r="F803" s="16"/>
      <c r="G803" s="16"/>
      <c r="H803" s="16"/>
      <c r="I803" s="91"/>
      <c r="J803" s="91"/>
      <c r="K803" s="94"/>
      <c r="L803" s="94"/>
    </row>
    <row r="804">
      <c r="A804" s="16"/>
      <c r="B804" s="16"/>
      <c r="C804" s="16"/>
      <c r="D804" s="16"/>
      <c r="E804" s="16"/>
      <c r="F804" s="16"/>
      <c r="G804" s="16"/>
      <c r="H804" s="16"/>
      <c r="I804" s="91"/>
      <c r="J804" s="91"/>
      <c r="K804" s="94"/>
      <c r="L804" s="94"/>
      <c r="W804" s="95">
        <f t="array" ref="W804">ifna(xlookup(A2,'VMware Inventory'!A:AO,'VMware Inventory'!AG:AG),0)</f>
        <v>0</v>
      </c>
    </row>
    <row r="805">
      <c r="A805" s="16"/>
      <c r="B805" s="16"/>
      <c r="C805" s="16"/>
      <c r="D805" s="16"/>
      <c r="E805" s="16"/>
      <c r="F805" s="16"/>
      <c r="G805" s="16"/>
      <c r="H805" s="16"/>
      <c r="I805" s="91"/>
      <c r="J805" s="91"/>
      <c r="K805" s="94"/>
      <c r="L805" s="94"/>
    </row>
    <row r="806">
      <c r="A806" s="16"/>
      <c r="B806" s="16"/>
      <c r="C806" s="16"/>
      <c r="D806" s="16"/>
      <c r="E806" s="16"/>
      <c r="F806" s="16"/>
      <c r="G806" s="16"/>
      <c r="H806" s="16"/>
      <c r="I806" s="91"/>
      <c r="J806" s="91"/>
      <c r="K806" s="94"/>
      <c r="L806" s="94"/>
    </row>
    <row r="807">
      <c r="A807" s="16"/>
      <c r="B807" s="16"/>
      <c r="C807" s="16"/>
      <c r="D807" s="16"/>
      <c r="E807" s="16"/>
      <c r="F807" s="16"/>
      <c r="G807" s="16"/>
      <c r="H807" s="16"/>
      <c r="I807" s="91"/>
      <c r="J807" s="91"/>
      <c r="K807" s="94"/>
      <c r="L807" s="94"/>
    </row>
    <row r="808">
      <c r="A808" s="16"/>
      <c r="B808" s="16"/>
      <c r="C808" s="16"/>
      <c r="D808" s="16"/>
      <c r="E808" s="16"/>
      <c r="F808" s="16"/>
      <c r="G808" s="16"/>
      <c r="H808" s="16"/>
      <c r="I808" s="91"/>
      <c r="J808" s="91"/>
      <c r="K808" s="94"/>
      <c r="L808" s="94"/>
    </row>
    <row r="809">
      <c r="A809" s="16"/>
      <c r="B809" s="16"/>
      <c r="C809" s="16"/>
      <c r="D809" s="16"/>
      <c r="E809" s="16"/>
      <c r="F809" s="16"/>
      <c r="G809" s="16"/>
      <c r="H809" s="16"/>
      <c r="I809" s="91"/>
      <c r="J809" s="91"/>
      <c r="K809" s="94"/>
      <c r="L809" s="94"/>
    </row>
    <row r="810">
      <c r="A810" s="16"/>
      <c r="B810" s="16"/>
      <c r="C810" s="16"/>
      <c r="D810" s="16"/>
      <c r="E810" s="16"/>
      <c r="F810" s="16"/>
      <c r="G810" s="16"/>
      <c r="H810" s="16"/>
      <c r="I810" s="91"/>
      <c r="J810" s="91"/>
      <c r="K810" s="94"/>
      <c r="L810" s="94"/>
    </row>
    <row r="811">
      <c r="A811" s="16"/>
      <c r="B811" s="16"/>
      <c r="C811" s="16"/>
      <c r="D811" s="16"/>
      <c r="E811" s="16"/>
      <c r="F811" s="16"/>
      <c r="G811" s="16"/>
      <c r="H811" s="16"/>
      <c r="I811" s="91"/>
      <c r="J811" s="91"/>
      <c r="K811" s="94"/>
      <c r="L811" s="94"/>
    </row>
    <row r="812">
      <c r="A812" s="16"/>
      <c r="B812" s="16"/>
      <c r="C812" s="16"/>
      <c r="D812" s="16"/>
      <c r="E812" s="16"/>
      <c r="F812" s="16"/>
      <c r="G812" s="16"/>
      <c r="H812" s="16"/>
      <c r="I812" s="91"/>
      <c r="J812" s="91"/>
      <c r="K812" s="94"/>
      <c r="L812" s="94"/>
    </row>
    <row r="813">
      <c r="A813" s="16"/>
      <c r="B813" s="16"/>
      <c r="C813" s="16"/>
      <c r="D813" s="16"/>
      <c r="E813" s="16"/>
      <c r="F813" s="16"/>
      <c r="G813" s="16"/>
      <c r="H813" s="16"/>
      <c r="I813" s="91"/>
      <c r="J813" s="91"/>
      <c r="K813" s="94"/>
      <c r="L813" s="94"/>
    </row>
    <row r="814">
      <c r="A814" s="16"/>
      <c r="B814" s="16"/>
      <c r="C814" s="16"/>
      <c r="D814" s="16"/>
      <c r="E814" s="16"/>
      <c r="F814" s="16"/>
      <c r="G814" s="16"/>
      <c r="H814" s="16"/>
      <c r="I814" s="91"/>
      <c r="J814" s="91"/>
      <c r="K814" s="94"/>
      <c r="L814" s="94"/>
    </row>
    <row r="815">
      <c r="A815" s="16"/>
      <c r="B815" s="16"/>
      <c r="C815" s="16"/>
      <c r="D815" s="16"/>
      <c r="E815" s="16"/>
      <c r="F815" s="16"/>
      <c r="G815" s="16"/>
      <c r="H815" s="16"/>
      <c r="I815" s="91"/>
      <c r="J815" s="91"/>
      <c r="K815" s="94"/>
      <c r="L815" s="94"/>
    </row>
    <row r="816">
      <c r="A816" s="16"/>
      <c r="B816" s="16"/>
      <c r="C816" s="16"/>
      <c r="D816" s="16"/>
      <c r="E816" s="16"/>
      <c r="F816" s="16"/>
      <c r="G816" s="16"/>
      <c r="H816" s="16"/>
      <c r="I816" s="91"/>
      <c r="J816" s="91"/>
      <c r="K816" s="94"/>
      <c r="L816" s="94"/>
    </row>
    <row r="817">
      <c r="A817" s="16"/>
      <c r="B817" s="16"/>
      <c r="C817" s="16"/>
      <c r="D817" s="16"/>
      <c r="E817" s="16"/>
      <c r="F817" s="16"/>
      <c r="G817" s="16"/>
      <c r="H817" s="16"/>
      <c r="I817" s="91"/>
      <c r="J817" s="91"/>
      <c r="K817" s="94"/>
      <c r="L817" s="94"/>
    </row>
    <row r="818">
      <c r="A818" s="16"/>
      <c r="B818" s="16"/>
      <c r="C818" s="16"/>
      <c r="D818" s="16"/>
      <c r="E818" s="16"/>
      <c r="F818" s="16"/>
      <c r="G818" s="16"/>
      <c r="H818" s="16"/>
      <c r="I818" s="91"/>
      <c r="J818" s="91"/>
      <c r="K818" s="94"/>
      <c r="L818" s="94"/>
    </row>
    <row r="819">
      <c r="A819" s="16"/>
      <c r="B819" s="16"/>
      <c r="C819" s="16"/>
      <c r="D819" s="16"/>
      <c r="E819" s="16"/>
      <c r="F819" s="16"/>
      <c r="G819" s="16"/>
      <c r="H819" s="16"/>
      <c r="I819" s="91"/>
      <c r="J819" s="91"/>
      <c r="K819" s="94"/>
      <c r="L819" s="94"/>
    </row>
    <row r="820">
      <c r="A820" s="16"/>
      <c r="B820" s="16"/>
      <c r="C820" s="16"/>
      <c r="D820" s="16"/>
      <c r="E820" s="16"/>
      <c r="F820" s="16"/>
      <c r="G820" s="16"/>
      <c r="H820" s="16"/>
      <c r="I820" s="91"/>
      <c r="J820" s="91"/>
      <c r="K820" s="94"/>
      <c r="L820" s="94"/>
    </row>
    <row r="821">
      <c r="A821" s="16"/>
      <c r="B821" s="16"/>
      <c r="C821" s="16"/>
      <c r="D821" s="16"/>
      <c r="E821" s="16"/>
      <c r="F821" s="16"/>
      <c r="G821" s="16"/>
      <c r="H821" s="16"/>
      <c r="I821" s="91"/>
      <c r="J821" s="91"/>
      <c r="K821" s="94"/>
      <c r="L821" s="94"/>
    </row>
    <row r="822">
      <c r="A822" s="16"/>
      <c r="B822" s="16"/>
      <c r="C822" s="16"/>
      <c r="D822" s="16"/>
      <c r="E822" s="16"/>
      <c r="F822" s="16"/>
      <c r="G822" s="16"/>
      <c r="H822" s="16"/>
      <c r="I822" s="91"/>
      <c r="J822" s="91"/>
      <c r="K822" s="94"/>
      <c r="L822" s="94"/>
    </row>
    <row r="823">
      <c r="A823" s="16"/>
      <c r="B823" s="16"/>
      <c r="C823" s="16"/>
      <c r="D823" s="16"/>
      <c r="E823" s="16"/>
      <c r="F823" s="16"/>
      <c r="G823" s="16"/>
      <c r="H823" s="16"/>
      <c r="I823" s="91"/>
      <c r="J823" s="91"/>
      <c r="K823" s="94"/>
      <c r="L823" s="94"/>
    </row>
    <row r="824">
      <c r="A824" s="16"/>
      <c r="B824" s="16"/>
      <c r="C824" s="16"/>
      <c r="D824" s="16"/>
      <c r="E824" s="16"/>
      <c r="F824" s="16"/>
      <c r="G824" s="16"/>
      <c r="H824" s="16"/>
      <c r="I824" s="91"/>
      <c r="J824" s="91"/>
      <c r="K824" s="94"/>
      <c r="L824" s="94"/>
    </row>
    <row r="825">
      <c r="A825" s="16"/>
      <c r="B825" s="16"/>
      <c r="C825" s="16"/>
      <c r="D825" s="16"/>
      <c r="E825" s="16"/>
      <c r="F825" s="16"/>
      <c r="G825" s="16"/>
      <c r="H825" s="16"/>
      <c r="I825" s="91"/>
      <c r="J825" s="91"/>
      <c r="K825" s="94"/>
      <c r="L825" s="94"/>
    </row>
    <row r="826">
      <c r="A826" s="16"/>
      <c r="B826" s="16"/>
      <c r="C826" s="16"/>
      <c r="D826" s="16"/>
      <c r="E826" s="16"/>
      <c r="F826" s="16"/>
      <c r="G826" s="16"/>
      <c r="H826" s="16"/>
      <c r="I826" s="91"/>
      <c r="J826" s="91"/>
      <c r="K826" s="94"/>
      <c r="L826" s="94"/>
    </row>
    <row r="827">
      <c r="A827" s="16"/>
      <c r="B827" s="16"/>
      <c r="C827" s="16"/>
      <c r="D827" s="16"/>
      <c r="E827" s="16"/>
      <c r="F827" s="16"/>
      <c r="G827" s="16"/>
      <c r="H827" s="16"/>
      <c r="I827" s="91"/>
      <c r="J827" s="91"/>
      <c r="K827" s="94"/>
      <c r="L827" s="94"/>
    </row>
    <row r="828">
      <c r="A828" s="16"/>
      <c r="B828" s="16"/>
      <c r="C828" s="16"/>
      <c r="D828" s="16"/>
      <c r="E828" s="16"/>
      <c r="F828" s="16"/>
      <c r="G828" s="16"/>
      <c r="H828" s="16"/>
      <c r="I828" s="91"/>
      <c r="J828" s="91"/>
      <c r="K828" s="94"/>
      <c r="L828" s="94"/>
    </row>
    <row r="829">
      <c r="A829" s="16"/>
      <c r="B829" s="16"/>
      <c r="C829" s="16"/>
      <c r="D829" s="16"/>
      <c r="E829" s="16"/>
      <c r="F829" s="16"/>
      <c r="G829" s="16"/>
      <c r="H829" s="16"/>
      <c r="I829" s="91"/>
      <c r="J829" s="91"/>
      <c r="K829" s="94"/>
      <c r="L829" s="94"/>
    </row>
    <row r="830">
      <c r="A830" s="16"/>
      <c r="B830" s="16"/>
      <c r="C830" s="16"/>
      <c r="D830" s="16"/>
      <c r="E830" s="16"/>
      <c r="F830" s="16"/>
      <c r="G830" s="16"/>
      <c r="H830" s="16"/>
      <c r="I830" s="91"/>
      <c r="J830" s="91"/>
      <c r="K830" s="94"/>
      <c r="L830" s="94"/>
    </row>
    <row r="831">
      <c r="A831" s="16"/>
      <c r="B831" s="16"/>
      <c r="C831" s="16"/>
      <c r="D831" s="16"/>
      <c r="E831" s="16"/>
      <c r="F831" s="16"/>
      <c r="G831" s="16"/>
      <c r="H831" s="16"/>
      <c r="I831" s="91"/>
      <c r="J831" s="91"/>
      <c r="K831" s="94"/>
      <c r="L831" s="94"/>
    </row>
    <row r="832">
      <c r="A832" s="16"/>
      <c r="B832" s="16"/>
      <c r="C832" s="16"/>
      <c r="D832" s="16"/>
      <c r="E832" s="16"/>
      <c r="F832" s="16"/>
      <c r="G832" s="16"/>
      <c r="H832" s="16"/>
      <c r="I832" s="91"/>
      <c r="J832" s="91"/>
      <c r="K832" s="94"/>
      <c r="L832" s="94"/>
    </row>
    <row r="833">
      <c r="A833" s="16"/>
      <c r="B833" s="16"/>
      <c r="C833" s="16"/>
      <c r="D833" s="16"/>
      <c r="E833" s="16"/>
      <c r="F833" s="16"/>
      <c r="G833" s="16"/>
      <c r="H833" s="16"/>
      <c r="I833" s="91"/>
      <c r="J833" s="91"/>
      <c r="K833" s="94"/>
      <c r="L833" s="94"/>
    </row>
    <row r="834">
      <c r="A834" s="16"/>
      <c r="B834" s="16"/>
      <c r="C834" s="16"/>
      <c r="D834" s="16"/>
      <c r="E834" s="16"/>
      <c r="F834" s="16"/>
      <c r="G834" s="16"/>
      <c r="H834" s="16"/>
      <c r="I834" s="91"/>
      <c r="J834" s="91"/>
      <c r="K834" s="94"/>
      <c r="L834" s="94"/>
    </row>
    <row r="835">
      <c r="A835" s="16"/>
      <c r="B835" s="16"/>
      <c r="C835" s="16"/>
      <c r="D835" s="16"/>
      <c r="E835" s="16"/>
      <c r="F835" s="16"/>
      <c r="G835" s="16"/>
      <c r="H835" s="16"/>
      <c r="I835" s="91"/>
      <c r="J835" s="91"/>
      <c r="K835" s="94"/>
      <c r="L835" s="94"/>
    </row>
    <row r="836">
      <c r="A836" s="16"/>
      <c r="B836" s="16"/>
      <c r="C836" s="16"/>
      <c r="D836" s="16"/>
      <c r="E836" s="16"/>
      <c r="F836" s="16"/>
      <c r="G836" s="16"/>
      <c r="H836" s="16"/>
      <c r="I836" s="91"/>
      <c r="J836" s="91"/>
      <c r="K836" s="94"/>
      <c r="L836" s="94"/>
    </row>
    <row r="837">
      <c r="A837" s="16"/>
      <c r="B837" s="16"/>
      <c r="C837" s="16"/>
      <c r="D837" s="16"/>
      <c r="E837" s="16"/>
      <c r="F837" s="16"/>
      <c r="G837" s="16"/>
      <c r="H837" s="16"/>
      <c r="I837" s="91"/>
      <c r="J837" s="91"/>
      <c r="K837" s="94"/>
      <c r="L837" s="94"/>
    </row>
    <row r="838">
      <c r="A838" s="16"/>
      <c r="B838" s="16"/>
      <c r="C838" s="16"/>
      <c r="D838" s="16"/>
      <c r="E838" s="16"/>
      <c r="F838" s="16"/>
      <c r="G838" s="16"/>
      <c r="H838" s="16"/>
      <c r="I838" s="91"/>
      <c r="J838" s="91"/>
      <c r="K838" s="94"/>
      <c r="L838" s="94"/>
    </row>
    <row r="839">
      <c r="A839" s="16"/>
      <c r="B839" s="16"/>
      <c r="C839" s="16"/>
      <c r="D839" s="16"/>
      <c r="E839" s="16"/>
      <c r="F839" s="16"/>
      <c r="G839" s="16"/>
      <c r="H839" s="16"/>
      <c r="I839" s="91"/>
      <c r="J839" s="91"/>
      <c r="K839" s="94"/>
      <c r="L839" s="94"/>
    </row>
    <row r="840">
      <c r="A840" s="16"/>
      <c r="B840" s="16"/>
      <c r="C840" s="16"/>
      <c r="D840" s="16"/>
      <c r="E840" s="16"/>
      <c r="F840" s="16"/>
      <c r="G840" s="16"/>
      <c r="H840" s="16"/>
      <c r="I840" s="91"/>
      <c r="J840" s="91"/>
      <c r="K840" s="94"/>
      <c r="L840" s="94"/>
    </row>
    <row r="841">
      <c r="A841" s="16"/>
      <c r="B841" s="16"/>
      <c r="C841" s="16"/>
      <c r="D841" s="16"/>
      <c r="E841" s="16"/>
      <c r="F841" s="16"/>
      <c r="G841" s="16"/>
      <c r="H841" s="16"/>
      <c r="I841" s="91"/>
      <c r="J841" s="91"/>
      <c r="K841" s="94"/>
      <c r="L841" s="94"/>
    </row>
    <row r="842">
      <c r="A842" s="16"/>
      <c r="B842" s="16"/>
      <c r="C842" s="16"/>
      <c r="D842" s="16"/>
      <c r="E842" s="16"/>
      <c r="F842" s="16"/>
      <c r="G842" s="16"/>
      <c r="H842" s="16"/>
      <c r="I842" s="91"/>
      <c r="J842" s="91"/>
      <c r="K842" s="94"/>
      <c r="L842" s="94"/>
    </row>
    <row r="843">
      <c r="A843" s="16"/>
      <c r="B843" s="16"/>
      <c r="C843" s="16"/>
      <c r="D843" s="16"/>
      <c r="E843" s="16"/>
      <c r="F843" s="16"/>
      <c r="G843" s="16"/>
      <c r="H843" s="16"/>
      <c r="I843" s="91"/>
      <c r="J843" s="91"/>
      <c r="K843" s="94"/>
      <c r="L843" s="94"/>
    </row>
    <row r="844">
      <c r="A844" s="16"/>
      <c r="B844" s="16"/>
      <c r="C844" s="16"/>
      <c r="D844" s="16"/>
      <c r="E844" s="16"/>
      <c r="F844" s="16"/>
      <c r="G844" s="16"/>
      <c r="H844" s="16"/>
      <c r="I844" s="91"/>
      <c r="J844" s="91"/>
      <c r="K844" s="94"/>
      <c r="L844" s="94"/>
    </row>
    <row r="845">
      <c r="A845" s="16"/>
      <c r="B845" s="16"/>
      <c r="C845" s="16"/>
      <c r="D845" s="16"/>
      <c r="E845" s="16"/>
      <c r="F845" s="16"/>
      <c r="G845" s="16"/>
      <c r="H845" s="16"/>
      <c r="I845" s="91"/>
      <c r="J845" s="91"/>
      <c r="K845" s="94"/>
      <c r="L845" s="94"/>
    </row>
    <row r="846">
      <c r="A846" s="16"/>
      <c r="B846" s="16"/>
      <c r="C846" s="16"/>
      <c r="D846" s="16"/>
      <c r="E846" s="16"/>
      <c r="F846" s="16"/>
      <c r="G846" s="16"/>
      <c r="H846" s="16"/>
      <c r="I846" s="91"/>
      <c r="J846" s="91"/>
      <c r="K846" s="94"/>
      <c r="L846" s="94"/>
    </row>
    <row r="847">
      <c r="A847" s="16"/>
      <c r="B847" s="16"/>
      <c r="C847" s="16"/>
      <c r="D847" s="16"/>
      <c r="E847" s="16"/>
      <c r="F847" s="16"/>
      <c r="G847" s="16"/>
      <c r="H847" s="16"/>
      <c r="I847" s="91"/>
      <c r="J847" s="91"/>
      <c r="K847" s="94"/>
      <c r="L847" s="94"/>
    </row>
    <row r="848">
      <c r="A848" s="16"/>
      <c r="B848" s="16"/>
      <c r="C848" s="16"/>
      <c r="D848" s="16"/>
      <c r="E848" s="16"/>
      <c r="F848" s="16"/>
      <c r="G848" s="16"/>
      <c r="H848" s="16"/>
      <c r="I848" s="91"/>
      <c r="J848" s="91"/>
      <c r="K848" s="94"/>
      <c r="L848" s="94"/>
    </row>
    <row r="849">
      <c r="A849" s="16"/>
      <c r="B849" s="16"/>
      <c r="C849" s="16"/>
      <c r="D849" s="16"/>
      <c r="E849" s="16"/>
      <c r="F849" s="16"/>
      <c r="G849" s="16"/>
      <c r="H849" s="16"/>
      <c r="I849" s="91"/>
      <c r="J849" s="91"/>
      <c r="K849" s="94"/>
      <c r="L849" s="94"/>
    </row>
    <row r="850">
      <c r="A850" s="16"/>
      <c r="B850" s="16"/>
      <c r="C850" s="16"/>
      <c r="D850" s="16"/>
      <c r="E850" s="16"/>
      <c r="F850" s="16"/>
      <c r="G850" s="16"/>
      <c r="H850" s="16"/>
      <c r="I850" s="91"/>
      <c r="J850" s="91"/>
      <c r="K850" s="94"/>
      <c r="L850" s="94"/>
    </row>
    <row r="851">
      <c r="A851" s="16"/>
      <c r="B851" s="16"/>
      <c r="C851" s="16"/>
      <c r="D851" s="16"/>
      <c r="E851" s="16"/>
      <c r="F851" s="16"/>
      <c r="G851" s="16"/>
      <c r="H851" s="16"/>
      <c r="I851" s="91"/>
      <c r="J851" s="91"/>
      <c r="K851" s="94"/>
      <c r="L851" s="94"/>
    </row>
    <row r="852">
      <c r="A852" s="16"/>
      <c r="B852" s="16"/>
      <c r="C852" s="16"/>
      <c r="D852" s="16"/>
      <c r="E852" s="16"/>
      <c r="F852" s="16"/>
      <c r="G852" s="16"/>
      <c r="H852" s="16"/>
      <c r="I852" s="91"/>
      <c r="J852" s="91"/>
      <c r="K852" s="94"/>
      <c r="L852" s="94"/>
    </row>
    <row r="853">
      <c r="A853" s="16"/>
      <c r="B853" s="16"/>
      <c r="C853" s="16"/>
      <c r="D853" s="16"/>
      <c r="E853" s="16"/>
      <c r="F853" s="16"/>
      <c r="G853" s="16"/>
      <c r="H853" s="16"/>
      <c r="I853" s="91"/>
      <c r="J853" s="91"/>
      <c r="K853" s="94"/>
      <c r="L853" s="94"/>
    </row>
    <row r="854">
      <c r="A854" s="16"/>
      <c r="B854" s="16"/>
      <c r="C854" s="16"/>
      <c r="D854" s="16"/>
      <c r="E854" s="16"/>
      <c r="F854" s="16"/>
      <c r="G854" s="16"/>
      <c r="H854" s="16"/>
      <c r="I854" s="91"/>
      <c r="J854" s="91"/>
      <c r="K854" s="94"/>
      <c r="L854" s="94"/>
    </row>
    <row r="855">
      <c r="A855" s="16"/>
      <c r="B855" s="16"/>
      <c r="C855" s="16"/>
      <c r="D855" s="16"/>
      <c r="E855" s="16"/>
      <c r="F855" s="16"/>
      <c r="G855" s="16"/>
      <c r="H855" s="16"/>
      <c r="I855" s="91"/>
      <c r="J855" s="91"/>
      <c r="K855" s="94"/>
      <c r="L855" s="94"/>
    </row>
    <row r="856">
      <c r="A856" s="16"/>
      <c r="B856" s="16"/>
      <c r="C856" s="16"/>
      <c r="D856" s="16"/>
      <c r="E856" s="16"/>
      <c r="F856" s="16"/>
      <c r="G856" s="16"/>
      <c r="H856" s="16"/>
      <c r="I856" s="91"/>
      <c r="J856" s="91"/>
      <c r="K856" s="94"/>
      <c r="L856" s="94"/>
    </row>
    <row r="857">
      <c r="A857" s="16"/>
      <c r="B857" s="16"/>
      <c r="C857" s="16"/>
      <c r="D857" s="16"/>
      <c r="E857" s="16"/>
      <c r="F857" s="16"/>
      <c r="G857" s="16"/>
      <c r="H857" s="16"/>
      <c r="I857" s="91"/>
      <c r="J857" s="91"/>
      <c r="K857" s="94"/>
      <c r="L857" s="94"/>
    </row>
    <row r="858">
      <c r="A858" s="16"/>
      <c r="B858" s="16"/>
      <c r="C858" s="16"/>
      <c r="D858" s="16"/>
      <c r="E858" s="16"/>
      <c r="F858" s="16"/>
      <c r="G858" s="16"/>
      <c r="H858" s="16"/>
      <c r="I858" s="91"/>
      <c r="J858" s="91"/>
      <c r="K858" s="94"/>
      <c r="L858" s="94"/>
    </row>
    <row r="859">
      <c r="A859" s="16"/>
      <c r="B859" s="16"/>
      <c r="C859" s="16"/>
      <c r="D859" s="16"/>
      <c r="E859" s="16"/>
      <c r="F859" s="16"/>
      <c r="G859" s="16"/>
      <c r="H859" s="16"/>
      <c r="I859" s="91"/>
      <c r="J859" s="91"/>
      <c r="K859" s="94"/>
      <c r="L859" s="94"/>
    </row>
    <row r="860">
      <c r="A860" s="16"/>
      <c r="B860" s="16"/>
      <c r="C860" s="16"/>
      <c r="D860" s="16"/>
      <c r="E860" s="16"/>
      <c r="F860" s="16"/>
      <c r="G860" s="16"/>
      <c r="H860" s="16"/>
      <c r="I860" s="91"/>
      <c r="J860" s="91"/>
      <c r="K860" s="94"/>
      <c r="L860" s="94"/>
    </row>
    <row r="861">
      <c r="A861" s="16"/>
      <c r="B861" s="16"/>
      <c r="C861" s="16"/>
      <c r="D861" s="16"/>
      <c r="E861" s="16"/>
      <c r="F861" s="16"/>
      <c r="G861" s="16"/>
      <c r="H861" s="16"/>
      <c r="I861" s="91"/>
      <c r="J861" s="91"/>
      <c r="K861" s="94"/>
      <c r="L861" s="94"/>
    </row>
    <row r="862">
      <c r="A862" s="16"/>
      <c r="B862" s="16"/>
      <c r="C862" s="16"/>
      <c r="D862" s="16"/>
      <c r="E862" s="16"/>
      <c r="F862" s="16"/>
      <c r="G862" s="16"/>
      <c r="H862" s="16"/>
      <c r="I862" s="91"/>
      <c r="J862" s="91"/>
      <c r="K862" s="94"/>
      <c r="L862" s="94"/>
    </row>
    <row r="863">
      <c r="A863" s="16"/>
      <c r="B863" s="16"/>
      <c r="C863" s="16"/>
      <c r="D863" s="16"/>
      <c r="E863" s="16"/>
      <c r="F863" s="16"/>
      <c r="G863" s="16"/>
      <c r="H863" s="16"/>
      <c r="I863" s="91"/>
      <c r="J863" s="91"/>
      <c r="K863" s="94"/>
      <c r="L863" s="94"/>
    </row>
    <row r="864">
      <c r="A864" s="16"/>
      <c r="B864" s="16"/>
      <c r="C864" s="16"/>
      <c r="D864" s="16"/>
      <c r="E864" s="16"/>
      <c r="F864" s="16"/>
      <c r="G864" s="16"/>
      <c r="H864" s="16"/>
      <c r="I864" s="91"/>
      <c r="J864" s="91"/>
      <c r="K864" s="94"/>
      <c r="L864" s="94"/>
    </row>
    <row r="865">
      <c r="A865" s="16"/>
      <c r="B865" s="16"/>
      <c r="C865" s="16"/>
      <c r="D865" s="16"/>
      <c r="E865" s="16"/>
      <c r="F865" s="16"/>
      <c r="G865" s="16"/>
      <c r="H865" s="16"/>
      <c r="I865" s="91"/>
      <c r="J865" s="91"/>
      <c r="K865" s="94"/>
      <c r="L865" s="94"/>
    </row>
    <row r="866">
      <c r="A866" s="16"/>
      <c r="B866" s="16"/>
      <c r="C866" s="16"/>
      <c r="D866" s="16"/>
      <c r="E866" s="16"/>
      <c r="F866" s="16"/>
      <c r="G866" s="16"/>
      <c r="H866" s="16"/>
      <c r="I866" s="91"/>
      <c r="J866" s="91"/>
      <c r="K866" s="94"/>
      <c r="L866" s="94"/>
    </row>
    <row r="867">
      <c r="A867" s="16"/>
      <c r="B867" s="16"/>
      <c r="C867" s="16"/>
      <c r="D867" s="16"/>
      <c r="E867" s="16"/>
      <c r="F867" s="16"/>
      <c r="G867" s="16"/>
      <c r="H867" s="16"/>
      <c r="I867" s="91"/>
      <c r="J867" s="91"/>
      <c r="K867" s="94"/>
      <c r="L867" s="94"/>
    </row>
    <row r="868">
      <c r="A868" s="16"/>
      <c r="B868" s="16"/>
      <c r="C868" s="16"/>
      <c r="D868" s="16"/>
      <c r="E868" s="16"/>
      <c r="F868" s="16"/>
      <c r="G868" s="16"/>
      <c r="H868" s="16"/>
      <c r="I868" s="91"/>
      <c r="J868" s="91"/>
      <c r="K868" s="94"/>
      <c r="L868" s="94"/>
    </row>
    <row r="869">
      <c r="A869" s="16"/>
      <c r="B869" s="16"/>
      <c r="C869" s="16"/>
      <c r="D869" s="16"/>
      <c r="E869" s="16"/>
      <c r="F869" s="16"/>
      <c r="G869" s="16"/>
      <c r="H869" s="16"/>
      <c r="I869" s="91"/>
      <c r="J869" s="91"/>
      <c r="K869" s="94"/>
      <c r="L869" s="94"/>
    </row>
    <row r="870">
      <c r="A870" s="16"/>
      <c r="B870" s="16"/>
      <c r="C870" s="16"/>
      <c r="D870" s="16"/>
      <c r="E870" s="16"/>
      <c r="F870" s="16"/>
      <c r="G870" s="16"/>
      <c r="H870" s="16"/>
      <c r="I870" s="91"/>
      <c r="J870" s="91"/>
      <c r="K870" s="94"/>
      <c r="L870" s="94"/>
    </row>
    <row r="871">
      <c r="A871" s="16"/>
      <c r="B871" s="16"/>
      <c r="C871" s="16"/>
      <c r="D871" s="16"/>
      <c r="E871" s="16"/>
      <c r="F871" s="16"/>
      <c r="G871" s="16"/>
      <c r="H871" s="16"/>
      <c r="I871" s="91"/>
      <c r="J871" s="91"/>
      <c r="K871" s="94"/>
      <c r="L871" s="94"/>
    </row>
    <row r="872">
      <c r="A872" s="16"/>
      <c r="B872" s="16"/>
      <c r="C872" s="16"/>
      <c r="D872" s="16"/>
      <c r="E872" s="16"/>
      <c r="F872" s="16"/>
      <c r="G872" s="16"/>
      <c r="H872" s="16"/>
      <c r="I872" s="91"/>
      <c r="J872" s="91"/>
      <c r="K872" s="94"/>
      <c r="L872" s="94"/>
    </row>
    <row r="873">
      <c r="A873" s="16"/>
      <c r="B873" s="16"/>
      <c r="C873" s="16"/>
      <c r="D873" s="16"/>
      <c r="E873" s="16"/>
      <c r="F873" s="16"/>
      <c r="G873" s="16"/>
      <c r="H873" s="16"/>
      <c r="I873" s="91"/>
      <c r="J873" s="91"/>
      <c r="K873" s="94"/>
      <c r="L873" s="94"/>
    </row>
    <row r="874">
      <c r="A874" s="16"/>
      <c r="B874" s="16"/>
      <c r="C874" s="16"/>
      <c r="D874" s="16"/>
      <c r="E874" s="16"/>
      <c r="F874" s="16"/>
      <c r="G874" s="16"/>
      <c r="H874" s="16"/>
      <c r="I874" s="91"/>
      <c r="J874" s="91"/>
      <c r="K874" s="94"/>
      <c r="L874" s="94"/>
    </row>
    <row r="875">
      <c r="A875" s="16"/>
      <c r="B875" s="16"/>
      <c r="C875" s="16"/>
      <c r="D875" s="16"/>
      <c r="E875" s="16"/>
      <c r="F875" s="16"/>
      <c r="G875" s="16"/>
      <c r="H875" s="16"/>
      <c r="I875" s="91"/>
      <c r="J875" s="91"/>
      <c r="K875" s="94"/>
      <c r="L875" s="94"/>
    </row>
    <row r="876">
      <c r="A876" s="16"/>
      <c r="B876" s="16"/>
      <c r="C876" s="16"/>
      <c r="D876" s="16"/>
      <c r="E876" s="16"/>
      <c r="F876" s="16"/>
      <c r="G876" s="16"/>
      <c r="H876" s="16"/>
      <c r="I876" s="91"/>
      <c r="J876" s="91"/>
      <c r="K876" s="94"/>
      <c r="L876" s="94"/>
    </row>
    <row r="877">
      <c r="A877" s="16"/>
      <c r="B877" s="16"/>
      <c r="C877" s="16"/>
      <c r="D877" s="16"/>
      <c r="E877" s="16"/>
      <c r="F877" s="16"/>
      <c r="G877" s="16"/>
      <c r="H877" s="16"/>
      <c r="I877" s="91"/>
      <c r="J877" s="91"/>
      <c r="K877" s="94"/>
      <c r="L877" s="94"/>
    </row>
    <row r="878">
      <c r="A878" s="16"/>
      <c r="B878" s="16"/>
      <c r="C878" s="16"/>
      <c r="D878" s="16"/>
      <c r="E878" s="16"/>
      <c r="F878" s="16"/>
      <c r="G878" s="16"/>
      <c r="H878" s="16"/>
      <c r="I878" s="91"/>
      <c r="J878" s="91"/>
      <c r="K878" s="94"/>
      <c r="L878" s="94"/>
    </row>
    <row r="879">
      <c r="A879" s="16"/>
      <c r="B879" s="16"/>
      <c r="C879" s="16"/>
      <c r="D879" s="16"/>
      <c r="E879" s="16"/>
      <c r="F879" s="16"/>
      <c r="G879" s="16"/>
      <c r="H879" s="16"/>
      <c r="I879" s="91"/>
      <c r="J879" s="91"/>
      <c r="K879" s="94"/>
      <c r="L879" s="94"/>
    </row>
    <row r="880">
      <c r="A880" s="16"/>
      <c r="B880" s="16"/>
      <c r="C880" s="16"/>
      <c r="D880" s="16"/>
      <c r="E880" s="16"/>
      <c r="F880" s="16"/>
      <c r="G880" s="16"/>
      <c r="H880" s="16"/>
      <c r="I880" s="91"/>
      <c r="J880" s="91"/>
      <c r="K880" s="94"/>
      <c r="L880" s="94"/>
    </row>
    <row r="881">
      <c r="A881" s="16"/>
      <c r="B881" s="16"/>
      <c r="C881" s="16"/>
      <c r="D881" s="16"/>
      <c r="E881" s="16"/>
      <c r="F881" s="16"/>
      <c r="G881" s="16"/>
      <c r="H881" s="16"/>
      <c r="I881" s="91"/>
      <c r="J881" s="91"/>
      <c r="K881" s="94"/>
      <c r="L881" s="94"/>
    </row>
    <row r="882">
      <c r="A882" s="16"/>
      <c r="B882" s="16"/>
      <c r="C882" s="16"/>
      <c r="D882" s="16"/>
      <c r="E882" s="16"/>
      <c r="F882" s="16"/>
      <c r="G882" s="16"/>
      <c r="H882" s="16"/>
      <c r="I882" s="91"/>
      <c r="J882" s="91"/>
      <c r="K882" s="94"/>
      <c r="L882" s="94"/>
    </row>
    <row r="883">
      <c r="A883" s="16"/>
      <c r="B883" s="16"/>
      <c r="C883" s="16"/>
      <c r="D883" s="16"/>
      <c r="E883" s="16"/>
      <c r="F883" s="16"/>
      <c r="G883" s="16"/>
      <c r="H883" s="16"/>
      <c r="I883" s="91"/>
      <c r="J883" s="91"/>
      <c r="K883" s="94"/>
      <c r="L883" s="94"/>
    </row>
    <row r="884">
      <c r="A884" s="16"/>
      <c r="B884" s="16"/>
      <c r="C884" s="16"/>
      <c r="D884" s="16"/>
      <c r="E884" s="16"/>
      <c r="F884" s="16"/>
      <c r="G884" s="16"/>
      <c r="H884" s="16"/>
      <c r="I884" s="91"/>
      <c r="J884" s="91"/>
      <c r="K884" s="94"/>
      <c r="L884" s="94"/>
    </row>
    <row r="885">
      <c r="A885" s="16"/>
      <c r="B885" s="16"/>
      <c r="C885" s="16"/>
      <c r="D885" s="16"/>
      <c r="E885" s="16"/>
      <c r="F885" s="16"/>
      <c r="G885" s="16"/>
      <c r="H885" s="16"/>
      <c r="I885" s="91"/>
      <c r="J885" s="91"/>
      <c r="K885" s="94"/>
      <c r="L885" s="94"/>
    </row>
    <row r="886">
      <c r="A886" s="16"/>
      <c r="B886" s="16"/>
      <c r="C886" s="16"/>
      <c r="D886" s="16"/>
      <c r="E886" s="16"/>
      <c r="F886" s="16"/>
      <c r="G886" s="16"/>
      <c r="H886" s="16"/>
      <c r="I886" s="91"/>
      <c r="J886" s="91"/>
      <c r="K886" s="94"/>
      <c r="L886" s="94"/>
    </row>
    <row r="887">
      <c r="A887" s="16"/>
      <c r="B887" s="16"/>
      <c r="C887" s="16"/>
      <c r="D887" s="16"/>
      <c r="E887" s="16"/>
      <c r="F887" s="16"/>
      <c r="G887" s="16"/>
      <c r="H887" s="16"/>
      <c r="I887" s="91"/>
      <c r="J887" s="91"/>
      <c r="K887" s="94"/>
      <c r="L887" s="94"/>
    </row>
    <row r="888">
      <c r="A888" s="16"/>
      <c r="B888" s="16"/>
      <c r="C888" s="16"/>
      <c r="D888" s="16"/>
      <c r="E888" s="16"/>
      <c r="F888" s="16"/>
      <c r="G888" s="16"/>
      <c r="H888" s="16"/>
      <c r="I888" s="91"/>
      <c r="J888" s="91"/>
      <c r="K888" s="94"/>
      <c r="L888" s="94"/>
    </row>
    <row r="889">
      <c r="A889" s="16"/>
      <c r="B889" s="16"/>
      <c r="C889" s="16"/>
      <c r="D889" s="16"/>
      <c r="E889" s="16"/>
      <c r="F889" s="16"/>
      <c r="G889" s="16"/>
      <c r="H889" s="16"/>
      <c r="I889" s="91"/>
      <c r="J889" s="91"/>
      <c r="K889" s="94"/>
      <c r="L889" s="94"/>
    </row>
    <row r="890">
      <c r="A890" s="16"/>
      <c r="B890" s="16"/>
      <c r="C890" s="16"/>
      <c r="D890" s="16"/>
      <c r="E890" s="16"/>
      <c r="F890" s="16"/>
      <c r="G890" s="16"/>
      <c r="H890" s="16"/>
      <c r="I890" s="91"/>
      <c r="J890" s="91"/>
      <c r="K890" s="94"/>
      <c r="L890" s="94"/>
    </row>
    <row r="891">
      <c r="A891" s="16"/>
      <c r="B891" s="16"/>
      <c r="C891" s="16"/>
      <c r="D891" s="16"/>
      <c r="E891" s="16"/>
      <c r="F891" s="16"/>
      <c r="G891" s="16"/>
      <c r="H891" s="16"/>
      <c r="I891" s="91"/>
      <c r="J891" s="91"/>
      <c r="K891" s="94"/>
      <c r="L891" s="94"/>
    </row>
    <row r="892">
      <c r="A892" s="16"/>
      <c r="B892" s="16"/>
      <c r="C892" s="16"/>
      <c r="D892" s="16"/>
      <c r="E892" s="16"/>
      <c r="F892" s="16"/>
      <c r="G892" s="16"/>
      <c r="H892" s="16"/>
      <c r="I892" s="91"/>
      <c r="J892" s="91"/>
      <c r="K892" s="94"/>
      <c r="L892" s="94"/>
    </row>
    <row r="893">
      <c r="A893" s="16"/>
      <c r="B893" s="16"/>
      <c r="C893" s="16"/>
      <c r="D893" s="16"/>
      <c r="E893" s="16"/>
      <c r="F893" s="16"/>
      <c r="G893" s="16"/>
      <c r="H893" s="16"/>
      <c r="I893" s="91"/>
      <c r="J893" s="91"/>
      <c r="K893" s="94"/>
      <c r="L893" s="94"/>
    </row>
    <row r="894">
      <c r="A894" s="16"/>
      <c r="B894" s="16"/>
      <c r="C894" s="16"/>
      <c r="D894" s="16"/>
      <c r="E894" s="16"/>
      <c r="F894" s="16"/>
      <c r="G894" s="16"/>
      <c r="H894" s="16"/>
      <c r="I894" s="91"/>
      <c r="J894" s="91"/>
      <c r="K894" s="94"/>
      <c r="L894" s="94"/>
    </row>
    <row r="895">
      <c r="A895" s="16"/>
      <c r="B895" s="16"/>
      <c r="C895" s="16"/>
      <c r="D895" s="16"/>
      <c r="E895" s="16"/>
      <c r="F895" s="16"/>
      <c r="G895" s="16"/>
      <c r="H895" s="16"/>
      <c r="I895" s="91"/>
      <c r="J895" s="91"/>
      <c r="K895" s="94"/>
      <c r="L895" s="94"/>
    </row>
    <row r="896">
      <c r="A896" s="16"/>
      <c r="B896" s="16"/>
      <c r="C896" s="16"/>
      <c r="D896" s="16"/>
      <c r="E896" s="16"/>
      <c r="F896" s="16"/>
      <c r="G896" s="16"/>
      <c r="H896" s="16"/>
      <c r="I896" s="91"/>
      <c r="J896" s="91"/>
      <c r="K896" s="94"/>
      <c r="L896" s="94"/>
    </row>
    <row r="897">
      <c r="A897" s="16"/>
      <c r="B897" s="16"/>
      <c r="C897" s="16"/>
      <c r="D897" s="16"/>
      <c r="E897" s="16"/>
      <c r="F897" s="16"/>
      <c r="G897" s="16"/>
      <c r="H897" s="16"/>
      <c r="I897" s="91"/>
      <c r="J897" s="91"/>
      <c r="K897" s="94"/>
      <c r="L897" s="94"/>
    </row>
    <row r="898">
      <c r="A898" s="16"/>
      <c r="B898" s="16"/>
      <c r="C898" s="16"/>
      <c r="D898" s="16"/>
      <c r="E898" s="16"/>
      <c r="F898" s="16"/>
      <c r="G898" s="16"/>
      <c r="H898" s="16"/>
      <c r="I898" s="91"/>
      <c r="J898" s="91"/>
      <c r="K898" s="94"/>
      <c r="L898" s="94"/>
    </row>
    <row r="899">
      <c r="A899" s="16"/>
      <c r="B899" s="16"/>
      <c r="C899" s="16"/>
      <c r="D899" s="16"/>
      <c r="E899" s="16"/>
      <c r="F899" s="16"/>
      <c r="G899" s="16"/>
      <c r="H899" s="16"/>
      <c r="I899" s="91"/>
      <c r="J899" s="91"/>
      <c r="K899" s="94"/>
      <c r="L899" s="94"/>
    </row>
    <row r="900">
      <c r="A900" s="16"/>
      <c r="B900" s="16"/>
      <c r="C900" s="16"/>
      <c r="D900" s="16"/>
      <c r="E900" s="16"/>
      <c r="F900" s="16"/>
      <c r="G900" s="16"/>
      <c r="H900" s="16"/>
      <c r="I900" s="91"/>
      <c r="J900" s="91"/>
      <c r="K900" s="94"/>
      <c r="L900" s="94"/>
    </row>
    <row r="901">
      <c r="A901" s="16"/>
      <c r="B901" s="16"/>
      <c r="C901" s="16"/>
      <c r="D901" s="16"/>
      <c r="E901" s="16"/>
      <c r="F901" s="16"/>
      <c r="G901" s="16"/>
      <c r="H901" s="16"/>
      <c r="I901" s="91"/>
      <c r="J901" s="91"/>
      <c r="K901" s="94"/>
      <c r="L901" s="94"/>
    </row>
    <row r="902">
      <c r="A902" s="16"/>
      <c r="B902" s="16"/>
      <c r="C902" s="16"/>
      <c r="D902" s="16"/>
      <c r="E902" s="16"/>
      <c r="F902" s="16"/>
      <c r="G902" s="16"/>
      <c r="H902" s="16"/>
      <c r="I902" s="91"/>
      <c r="J902" s="91"/>
      <c r="K902" s="94"/>
      <c r="L902" s="94"/>
    </row>
    <row r="903">
      <c r="A903" s="16"/>
      <c r="B903" s="16"/>
      <c r="C903" s="16"/>
      <c r="D903" s="16"/>
      <c r="E903" s="16"/>
      <c r="F903" s="16"/>
      <c r="G903" s="16"/>
      <c r="H903" s="16"/>
      <c r="I903" s="91"/>
      <c r="J903" s="91"/>
      <c r="K903" s="94"/>
      <c r="L903" s="94"/>
    </row>
    <row r="904">
      <c r="A904" s="16"/>
      <c r="B904" s="16"/>
      <c r="C904" s="16"/>
      <c r="D904" s="16"/>
      <c r="E904" s="16"/>
      <c r="F904" s="16"/>
      <c r="G904" s="16"/>
      <c r="H904" s="16"/>
      <c r="I904" s="91"/>
      <c r="J904" s="91"/>
      <c r="K904" s="94"/>
      <c r="L904" s="94"/>
    </row>
    <row r="905">
      <c r="A905" s="16"/>
      <c r="B905" s="16"/>
      <c r="C905" s="16"/>
      <c r="D905" s="16"/>
      <c r="E905" s="16"/>
      <c r="F905" s="16"/>
      <c r="G905" s="16"/>
      <c r="H905" s="16"/>
      <c r="I905" s="91"/>
      <c r="J905" s="91"/>
      <c r="K905" s="94"/>
      <c r="L905" s="94"/>
    </row>
    <row r="906">
      <c r="A906" s="16"/>
      <c r="B906" s="16"/>
      <c r="C906" s="16"/>
      <c r="D906" s="16"/>
      <c r="E906" s="16"/>
      <c r="F906" s="16"/>
      <c r="G906" s="16"/>
      <c r="H906" s="16"/>
      <c r="I906" s="91"/>
      <c r="J906" s="91"/>
      <c r="K906" s="94"/>
      <c r="L906" s="94"/>
    </row>
    <row r="907">
      <c r="A907" s="16"/>
      <c r="B907" s="16"/>
      <c r="C907" s="16"/>
      <c r="D907" s="16"/>
      <c r="E907" s="16"/>
      <c r="F907" s="16"/>
      <c r="G907" s="16"/>
      <c r="H907" s="16"/>
      <c r="I907" s="91"/>
      <c r="J907" s="91"/>
      <c r="K907" s="94"/>
      <c r="L907" s="94"/>
    </row>
    <row r="908">
      <c r="A908" s="16"/>
      <c r="B908" s="16"/>
      <c r="C908" s="16"/>
      <c r="D908" s="16"/>
      <c r="E908" s="16"/>
      <c r="F908" s="16"/>
      <c r="G908" s="16"/>
      <c r="H908" s="16"/>
      <c r="I908" s="91"/>
      <c r="J908" s="91"/>
      <c r="K908" s="94"/>
      <c r="L908" s="94"/>
    </row>
    <row r="909">
      <c r="A909" s="16"/>
      <c r="B909" s="16"/>
      <c r="C909" s="16"/>
      <c r="D909" s="16"/>
      <c r="E909" s="16"/>
      <c r="F909" s="16"/>
      <c r="G909" s="16"/>
      <c r="H909" s="16"/>
      <c r="I909" s="91"/>
      <c r="J909" s="91"/>
      <c r="K909" s="94"/>
      <c r="L909" s="94"/>
    </row>
    <row r="910">
      <c r="A910" s="16"/>
      <c r="B910" s="16"/>
      <c r="C910" s="16"/>
      <c r="D910" s="16"/>
      <c r="E910" s="16"/>
      <c r="F910" s="16"/>
      <c r="G910" s="16"/>
      <c r="H910" s="16"/>
      <c r="I910" s="91"/>
      <c r="J910" s="91"/>
      <c r="K910" s="94"/>
      <c r="L910" s="94"/>
    </row>
    <row r="911">
      <c r="A911" s="16"/>
      <c r="B911" s="16"/>
      <c r="C911" s="16"/>
      <c r="D911" s="16"/>
      <c r="E911" s="16"/>
      <c r="F911" s="16"/>
      <c r="G911" s="16"/>
      <c r="H911" s="16"/>
      <c r="I911" s="91"/>
      <c r="J911" s="91"/>
      <c r="K911" s="94"/>
      <c r="L911" s="94"/>
    </row>
    <row r="912">
      <c r="A912" s="16"/>
      <c r="B912" s="16"/>
      <c r="C912" s="16"/>
      <c r="D912" s="16"/>
      <c r="E912" s="16"/>
      <c r="F912" s="16"/>
      <c r="G912" s="16"/>
      <c r="H912" s="16"/>
      <c r="I912" s="91"/>
      <c r="J912" s="91"/>
      <c r="K912" s="94"/>
      <c r="L912" s="94"/>
    </row>
    <row r="913">
      <c r="A913" s="16"/>
      <c r="B913" s="16"/>
      <c r="C913" s="16"/>
      <c r="D913" s="16"/>
      <c r="E913" s="16"/>
      <c r="F913" s="16"/>
      <c r="G913" s="16"/>
      <c r="H913" s="16"/>
      <c r="I913" s="91"/>
      <c r="J913" s="91"/>
      <c r="K913" s="94"/>
      <c r="L913" s="94"/>
    </row>
    <row r="914">
      <c r="A914" s="16"/>
      <c r="B914" s="16"/>
      <c r="C914" s="16"/>
      <c r="D914" s="16"/>
      <c r="E914" s="16"/>
      <c r="F914" s="16"/>
      <c r="G914" s="16"/>
      <c r="H914" s="16"/>
      <c r="I914" s="91"/>
      <c r="J914" s="91"/>
      <c r="K914" s="94"/>
      <c r="L914" s="94"/>
    </row>
    <row r="915">
      <c r="A915" s="16"/>
      <c r="B915" s="16"/>
      <c r="C915" s="16"/>
      <c r="D915" s="16"/>
      <c r="E915" s="16"/>
      <c r="F915" s="16"/>
      <c r="G915" s="16"/>
      <c r="H915" s="16"/>
      <c r="I915" s="91"/>
      <c r="J915" s="91"/>
      <c r="K915" s="94"/>
      <c r="L915" s="94"/>
    </row>
    <row r="916">
      <c r="A916" s="16"/>
      <c r="B916" s="16"/>
      <c r="C916" s="16"/>
      <c r="D916" s="16"/>
      <c r="E916" s="16"/>
      <c r="F916" s="16"/>
      <c r="G916" s="16"/>
      <c r="H916" s="16"/>
      <c r="I916" s="91"/>
      <c r="J916" s="91"/>
      <c r="K916" s="94"/>
      <c r="L916" s="94"/>
    </row>
    <row r="917">
      <c r="A917" s="16"/>
      <c r="B917" s="16"/>
      <c r="C917" s="16"/>
      <c r="D917" s="16"/>
      <c r="E917" s="16"/>
      <c r="F917" s="16"/>
      <c r="G917" s="16"/>
      <c r="H917" s="16"/>
      <c r="I917" s="91"/>
      <c r="J917" s="91"/>
      <c r="K917" s="94"/>
      <c r="L917" s="94"/>
    </row>
    <row r="918">
      <c r="A918" s="16"/>
      <c r="B918" s="16"/>
      <c r="C918" s="16"/>
      <c r="D918" s="16"/>
      <c r="E918" s="16"/>
      <c r="F918" s="16"/>
      <c r="G918" s="16"/>
      <c r="H918" s="16"/>
      <c r="I918" s="91"/>
      <c r="J918" s="91"/>
      <c r="K918" s="94"/>
      <c r="L918" s="94"/>
    </row>
    <row r="919">
      <c r="A919" s="16"/>
      <c r="B919" s="16"/>
      <c r="C919" s="16"/>
      <c r="D919" s="16"/>
      <c r="E919" s="16"/>
      <c r="F919" s="16"/>
      <c r="G919" s="16"/>
      <c r="H919" s="16"/>
      <c r="I919" s="91"/>
      <c r="J919" s="91"/>
      <c r="K919" s="94"/>
      <c r="L919" s="94"/>
    </row>
    <row r="920">
      <c r="A920" s="16"/>
      <c r="B920" s="16"/>
      <c r="C920" s="16"/>
      <c r="D920" s="16"/>
      <c r="E920" s="16"/>
      <c r="F920" s="16"/>
      <c r="G920" s="16"/>
      <c r="H920" s="16"/>
      <c r="I920" s="91"/>
      <c r="J920" s="91"/>
      <c r="K920" s="94"/>
      <c r="L920" s="94"/>
    </row>
    <row r="921">
      <c r="A921" s="16"/>
      <c r="B921" s="16"/>
      <c r="C921" s="16"/>
      <c r="D921" s="16"/>
      <c r="E921" s="16"/>
      <c r="F921" s="16"/>
      <c r="G921" s="16"/>
      <c r="H921" s="16"/>
      <c r="I921" s="91"/>
      <c r="J921" s="91"/>
      <c r="K921" s="94"/>
      <c r="L921" s="94"/>
    </row>
    <row r="922">
      <c r="A922" s="16"/>
      <c r="B922" s="16"/>
      <c r="C922" s="16"/>
      <c r="D922" s="16"/>
      <c r="E922" s="16"/>
      <c r="F922" s="16"/>
      <c r="G922" s="16"/>
      <c r="H922" s="16"/>
      <c r="I922" s="91"/>
      <c r="J922" s="91"/>
      <c r="K922" s="94"/>
      <c r="L922" s="94"/>
    </row>
    <row r="923">
      <c r="A923" s="16"/>
      <c r="B923" s="16"/>
      <c r="C923" s="16"/>
      <c r="D923" s="16"/>
      <c r="E923" s="16"/>
      <c r="F923" s="16"/>
      <c r="G923" s="16"/>
      <c r="H923" s="16"/>
      <c r="I923" s="91"/>
      <c r="J923" s="91"/>
      <c r="K923" s="94"/>
      <c r="L923" s="94"/>
    </row>
    <row r="924">
      <c r="A924" s="16"/>
      <c r="B924" s="16"/>
      <c r="C924" s="16"/>
      <c r="D924" s="16"/>
      <c r="E924" s="16"/>
      <c r="F924" s="16"/>
      <c r="G924" s="16"/>
      <c r="H924" s="16"/>
      <c r="I924" s="91"/>
      <c r="J924" s="91"/>
      <c r="K924" s="94"/>
      <c r="L924" s="94"/>
    </row>
    <row r="925">
      <c r="A925" s="16"/>
      <c r="B925" s="16"/>
      <c r="C925" s="16"/>
      <c r="D925" s="16"/>
      <c r="E925" s="16"/>
      <c r="F925" s="16"/>
      <c r="G925" s="16"/>
      <c r="H925" s="16"/>
      <c r="I925" s="91"/>
      <c r="J925" s="91"/>
      <c r="K925" s="94"/>
      <c r="L925" s="94"/>
    </row>
    <row r="926">
      <c r="A926" s="16"/>
      <c r="B926" s="16"/>
      <c r="C926" s="16"/>
      <c r="D926" s="16"/>
      <c r="E926" s="16"/>
      <c r="F926" s="16"/>
      <c r="G926" s="16"/>
      <c r="H926" s="16"/>
      <c r="I926" s="91"/>
      <c r="J926" s="91"/>
      <c r="K926" s="94"/>
      <c r="L926" s="94"/>
    </row>
    <row r="927">
      <c r="A927" s="16"/>
      <c r="B927" s="16"/>
      <c r="C927" s="16"/>
      <c r="D927" s="16"/>
      <c r="E927" s="16"/>
      <c r="F927" s="16"/>
      <c r="G927" s="16"/>
      <c r="H927" s="16"/>
      <c r="I927" s="91"/>
      <c r="J927" s="91"/>
      <c r="K927" s="94"/>
      <c r="L927" s="94"/>
    </row>
    <row r="928">
      <c r="A928" s="16"/>
      <c r="B928" s="16"/>
      <c r="C928" s="16"/>
      <c r="D928" s="16"/>
      <c r="E928" s="16"/>
      <c r="F928" s="16"/>
      <c r="G928" s="16"/>
      <c r="H928" s="16"/>
      <c r="I928" s="91"/>
      <c r="J928" s="91"/>
      <c r="K928" s="94"/>
      <c r="L928" s="94"/>
    </row>
    <row r="929">
      <c r="A929" s="16"/>
      <c r="B929" s="16"/>
      <c r="C929" s="16"/>
      <c r="D929" s="16"/>
      <c r="E929" s="16"/>
      <c r="F929" s="16"/>
      <c r="G929" s="16"/>
      <c r="H929" s="16"/>
      <c r="I929" s="91"/>
      <c r="J929" s="91"/>
      <c r="K929" s="94"/>
      <c r="L929" s="94"/>
    </row>
    <row r="930">
      <c r="A930" s="16"/>
      <c r="B930" s="16"/>
      <c r="C930" s="16"/>
      <c r="D930" s="16"/>
      <c r="E930" s="16"/>
      <c r="F930" s="16"/>
      <c r="G930" s="16"/>
      <c r="H930" s="16"/>
      <c r="I930" s="91"/>
      <c r="J930" s="91"/>
      <c r="K930" s="94"/>
      <c r="L930" s="94"/>
    </row>
    <row r="931">
      <c r="A931" s="16"/>
      <c r="B931" s="16"/>
      <c r="C931" s="16"/>
      <c r="D931" s="16"/>
      <c r="E931" s="16"/>
      <c r="F931" s="16"/>
      <c r="G931" s="16"/>
      <c r="H931" s="16"/>
      <c r="I931" s="91"/>
      <c r="J931" s="91"/>
      <c r="K931" s="94"/>
      <c r="L931" s="94"/>
    </row>
    <row r="932">
      <c r="A932" s="16"/>
      <c r="B932" s="16"/>
      <c r="C932" s="16"/>
      <c r="D932" s="16"/>
      <c r="E932" s="16"/>
      <c r="F932" s="16"/>
      <c r="G932" s="16"/>
      <c r="H932" s="16"/>
      <c r="I932" s="91"/>
      <c r="J932" s="91"/>
      <c r="K932" s="94"/>
      <c r="L932" s="94"/>
    </row>
    <row r="933">
      <c r="A933" s="16"/>
      <c r="B933" s="16"/>
      <c r="C933" s="16"/>
      <c r="D933" s="16"/>
      <c r="E933" s="16"/>
      <c r="F933" s="16"/>
      <c r="G933" s="16"/>
      <c r="H933" s="16"/>
      <c r="I933" s="91"/>
      <c r="J933" s="91"/>
      <c r="K933" s="94"/>
      <c r="L933" s="94"/>
    </row>
    <row r="934">
      <c r="A934" s="16"/>
      <c r="B934" s="16"/>
      <c r="C934" s="16"/>
      <c r="D934" s="16"/>
      <c r="E934" s="16"/>
      <c r="F934" s="16"/>
      <c r="G934" s="16"/>
      <c r="H934" s="16"/>
      <c r="I934" s="91"/>
      <c r="J934" s="91"/>
      <c r="K934" s="94"/>
      <c r="L934" s="94"/>
    </row>
    <row r="935">
      <c r="A935" s="16"/>
      <c r="B935" s="16"/>
      <c r="C935" s="16"/>
      <c r="D935" s="16"/>
      <c r="E935" s="16"/>
      <c r="F935" s="16"/>
      <c r="G935" s="16"/>
      <c r="H935" s="16"/>
      <c r="I935" s="91"/>
      <c r="J935" s="91"/>
      <c r="K935" s="94"/>
      <c r="L935" s="94"/>
    </row>
    <row r="936">
      <c r="A936" s="16"/>
      <c r="B936" s="16"/>
      <c r="C936" s="16"/>
      <c r="D936" s="16"/>
      <c r="E936" s="16"/>
      <c r="F936" s="16"/>
      <c r="G936" s="16"/>
      <c r="H936" s="16"/>
      <c r="I936" s="91"/>
      <c r="J936" s="91"/>
      <c r="K936" s="94"/>
      <c r="L936" s="94"/>
    </row>
    <row r="937">
      <c r="A937" s="16"/>
      <c r="B937" s="16"/>
      <c r="C937" s="16"/>
      <c r="D937" s="16"/>
      <c r="E937" s="16"/>
      <c r="F937" s="16"/>
      <c r="G937" s="16"/>
      <c r="H937" s="16"/>
      <c r="I937" s="91"/>
      <c r="J937" s="91"/>
      <c r="K937" s="94"/>
      <c r="L937" s="94"/>
    </row>
    <row r="938">
      <c r="A938" s="16"/>
      <c r="B938" s="16"/>
      <c r="C938" s="16"/>
      <c r="D938" s="16"/>
      <c r="E938" s="16"/>
      <c r="F938" s="16"/>
      <c r="G938" s="16"/>
      <c r="H938" s="16"/>
      <c r="I938" s="91"/>
      <c r="J938" s="91"/>
      <c r="K938" s="94"/>
      <c r="L938" s="94"/>
    </row>
    <row r="939">
      <c r="A939" s="16"/>
      <c r="B939" s="16"/>
      <c r="C939" s="16"/>
      <c r="D939" s="16"/>
      <c r="E939" s="16"/>
      <c r="F939" s="16"/>
      <c r="G939" s="16"/>
      <c r="H939" s="16"/>
      <c r="I939" s="91"/>
      <c r="J939" s="91"/>
      <c r="K939" s="94"/>
      <c r="L939" s="94"/>
    </row>
    <row r="940">
      <c r="A940" s="16"/>
      <c r="B940" s="16"/>
      <c r="C940" s="16"/>
      <c r="D940" s="16"/>
      <c r="E940" s="16"/>
      <c r="F940" s="16"/>
      <c r="G940" s="16"/>
      <c r="H940" s="16"/>
      <c r="I940" s="91"/>
      <c r="J940" s="91"/>
      <c r="K940" s="94"/>
      <c r="L940" s="94"/>
    </row>
    <row r="941">
      <c r="A941" s="16"/>
      <c r="B941" s="16"/>
      <c r="C941" s="16"/>
      <c r="D941" s="16"/>
      <c r="E941" s="16"/>
      <c r="F941" s="16"/>
      <c r="G941" s="16"/>
      <c r="H941" s="16"/>
      <c r="I941" s="91"/>
      <c r="J941" s="91"/>
      <c r="K941" s="94"/>
      <c r="L941" s="94"/>
    </row>
    <row r="942">
      <c r="A942" s="16"/>
      <c r="B942" s="16"/>
      <c r="C942" s="16"/>
      <c r="D942" s="16"/>
      <c r="E942" s="16"/>
      <c r="F942" s="16"/>
      <c r="G942" s="16"/>
      <c r="H942" s="16"/>
      <c r="I942" s="91"/>
      <c r="J942" s="91"/>
      <c r="K942" s="94"/>
      <c r="L942" s="94"/>
    </row>
    <row r="943">
      <c r="A943" s="16"/>
      <c r="B943" s="16"/>
      <c r="C943" s="16"/>
      <c r="D943" s="16"/>
      <c r="E943" s="16"/>
      <c r="F943" s="16"/>
      <c r="G943" s="16"/>
      <c r="H943" s="16"/>
      <c r="I943" s="91"/>
      <c r="J943" s="91"/>
      <c r="K943" s="94"/>
      <c r="L943" s="94"/>
    </row>
    <row r="944">
      <c r="A944" s="16"/>
      <c r="B944" s="16"/>
      <c r="C944" s="16"/>
      <c r="D944" s="16"/>
      <c r="E944" s="16"/>
      <c r="F944" s="16"/>
      <c r="G944" s="16"/>
      <c r="H944" s="16"/>
      <c r="I944" s="91"/>
      <c r="J944" s="91"/>
      <c r="K944" s="94"/>
      <c r="L944" s="94"/>
    </row>
    <row r="945">
      <c r="A945" s="16"/>
      <c r="B945" s="16"/>
      <c r="C945" s="16"/>
      <c r="D945" s="16"/>
      <c r="E945" s="16"/>
      <c r="F945" s="16"/>
      <c r="G945" s="16"/>
      <c r="H945" s="16"/>
      <c r="I945" s="91"/>
      <c r="J945" s="91"/>
      <c r="K945" s="94"/>
      <c r="L945" s="94"/>
    </row>
    <row r="946">
      <c r="A946" s="16"/>
      <c r="B946" s="16"/>
      <c r="C946" s="16"/>
      <c r="D946" s="16"/>
      <c r="E946" s="16"/>
      <c r="F946" s="16"/>
      <c r="G946" s="16"/>
      <c r="H946" s="16"/>
      <c r="I946" s="91"/>
      <c r="J946" s="91"/>
      <c r="K946" s="94"/>
      <c r="L946" s="94"/>
    </row>
    <row r="947">
      <c r="A947" s="16"/>
      <c r="B947" s="16"/>
      <c r="C947" s="16"/>
      <c r="D947" s="16"/>
      <c r="E947" s="16"/>
      <c r="F947" s="16"/>
      <c r="G947" s="16"/>
      <c r="H947" s="16"/>
      <c r="I947" s="91"/>
      <c r="J947" s="91"/>
      <c r="K947" s="94"/>
      <c r="L947" s="94"/>
    </row>
    <row r="948">
      <c r="A948" s="16"/>
      <c r="B948" s="16"/>
      <c r="C948" s="16"/>
      <c r="D948" s="16"/>
      <c r="E948" s="16"/>
      <c r="F948" s="16"/>
      <c r="G948" s="16"/>
      <c r="H948" s="16"/>
      <c r="I948" s="91"/>
      <c r="J948" s="91"/>
      <c r="K948" s="94"/>
      <c r="L948" s="94"/>
    </row>
    <row r="949">
      <c r="A949" s="16"/>
      <c r="B949" s="16"/>
      <c r="C949" s="16"/>
      <c r="D949" s="16"/>
      <c r="E949" s="16"/>
      <c r="F949" s="16"/>
      <c r="G949" s="16"/>
      <c r="H949" s="16"/>
      <c r="I949" s="91"/>
      <c r="J949" s="91"/>
      <c r="K949" s="94"/>
      <c r="L949" s="94"/>
    </row>
    <row r="950">
      <c r="A950" s="16"/>
      <c r="B950" s="16"/>
      <c r="C950" s="16"/>
      <c r="D950" s="16"/>
      <c r="E950" s="16"/>
      <c r="F950" s="16"/>
      <c r="G950" s="16"/>
      <c r="H950" s="16"/>
      <c r="I950" s="91"/>
      <c r="J950" s="91"/>
      <c r="K950" s="94"/>
      <c r="L950" s="94"/>
    </row>
    <row r="951">
      <c r="A951" s="16"/>
      <c r="B951" s="16"/>
      <c r="C951" s="16"/>
      <c r="D951" s="16"/>
      <c r="E951" s="16"/>
      <c r="F951" s="16"/>
      <c r="G951" s="16"/>
      <c r="H951" s="16"/>
      <c r="I951" s="91"/>
      <c r="J951" s="91"/>
      <c r="K951" s="94"/>
      <c r="L951" s="94"/>
    </row>
    <row r="952">
      <c r="A952" s="16"/>
      <c r="B952" s="16"/>
      <c r="C952" s="16"/>
      <c r="D952" s="16"/>
      <c r="E952" s="16"/>
      <c r="F952" s="16"/>
      <c r="G952" s="16"/>
      <c r="H952" s="16"/>
      <c r="I952" s="91"/>
      <c r="J952" s="91"/>
      <c r="K952" s="94"/>
      <c r="L952" s="94"/>
    </row>
    <row r="953">
      <c r="A953" s="16"/>
      <c r="B953" s="16"/>
      <c r="C953" s="16"/>
      <c r="D953" s="16"/>
      <c r="E953" s="16"/>
      <c r="F953" s="16"/>
      <c r="G953" s="16"/>
      <c r="H953" s="16"/>
      <c r="I953" s="91"/>
      <c r="J953" s="91"/>
      <c r="K953" s="94"/>
      <c r="L953" s="94"/>
    </row>
    <row r="954">
      <c r="A954" s="16"/>
      <c r="B954" s="16"/>
      <c r="C954" s="16"/>
      <c r="D954" s="16"/>
      <c r="E954" s="16"/>
      <c r="F954" s="16"/>
      <c r="G954" s="16"/>
      <c r="H954" s="16"/>
      <c r="I954" s="91"/>
      <c r="J954" s="91"/>
      <c r="K954" s="94"/>
      <c r="L954" s="94"/>
    </row>
    <row r="955">
      <c r="A955" s="16"/>
      <c r="B955" s="16"/>
      <c r="C955" s="16"/>
      <c r="D955" s="16"/>
      <c r="E955" s="16"/>
      <c r="F955" s="16"/>
      <c r="G955" s="16"/>
      <c r="H955" s="16"/>
      <c r="I955" s="91"/>
      <c r="J955" s="91"/>
      <c r="K955" s="94"/>
      <c r="L955" s="94"/>
    </row>
    <row r="956">
      <c r="A956" s="16"/>
      <c r="B956" s="16"/>
      <c r="C956" s="16"/>
      <c r="D956" s="16"/>
      <c r="E956" s="16"/>
      <c r="F956" s="16"/>
      <c r="G956" s="16"/>
      <c r="H956" s="16"/>
      <c r="I956" s="91"/>
      <c r="J956" s="91"/>
      <c r="K956" s="94"/>
      <c r="L956" s="94"/>
    </row>
    <row r="957">
      <c r="A957" s="16"/>
      <c r="B957" s="16"/>
      <c r="C957" s="16"/>
      <c r="D957" s="16"/>
      <c r="E957" s="16"/>
      <c r="F957" s="16"/>
      <c r="G957" s="16"/>
      <c r="H957" s="16"/>
      <c r="I957" s="91"/>
      <c r="J957" s="91"/>
      <c r="K957" s="94"/>
      <c r="L957" s="94"/>
    </row>
    <row r="958">
      <c r="A958" s="16"/>
      <c r="B958" s="16"/>
      <c r="C958" s="16"/>
      <c r="D958" s="16"/>
      <c r="E958" s="16"/>
      <c r="F958" s="16"/>
      <c r="G958" s="16"/>
      <c r="H958" s="16"/>
      <c r="I958" s="91"/>
      <c r="J958" s="91"/>
      <c r="K958" s="94"/>
      <c r="L958" s="94"/>
    </row>
    <row r="959">
      <c r="A959" s="16"/>
      <c r="B959" s="16"/>
      <c r="C959" s="16"/>
      <c r="D959" s="16"/>
      <c r="E959" s="16"/>
      <c r="F959" s="16"/>
      <c r="G959" s="16"/>
      <c r="H959" s="16"/>
      <c r="I959" s="91"/>
      <c r="J959" s="91"/>
      <c r="K959" s="94"/>
      <c r="L959" s="94"/>
    </row>
    <row r="960">
      <c r="A960" s="16"/>
      <c r="B960" s="16"/>
      <c r="C960" s="16"/>
      <c r="D960" s="16"/>
      <c r="E960" s="16"/>
      <c r="F960" s="16"/>
      <c r="G960" s="16"/>
      <c r="H960" s="16"/>
      <c r="I960" s="91"/>
      <c r="J960" s="91"/>
      <c r="K960" s="94"/>
      <c r="L960" s="94"/>
    </row>
    <row r="961">
      <c r="A961" s="16"/>
      <c r="B961" s="16"/>
      <c r="C961" s="16"/>
      <c r="D961" s="16"/>
      <c r="E961" s="16"/>
      <c r="F961" s="16"/>
      <c r="G961" s="16"/>
      <c r="H961" s="16"/>
      <c r="I961" s="91"/>
      <c r="J961" s="91"/>
      <c r="K961" s="94"/>
      <c r="L961" s="94"/>
    </row>
    <row r="962">
      <c r="A962" s="16"/>
      <c r="B962" s="16"/>
      <c r="C962" s="16"/>
      <c r="D962" s="16"/>
      <c r="E962" s="16"/>
      <c r="F962" s="16"/>
      <c r="G962" s="16"/>
      <c r="H962" s="16"/>
      <c r="I962" s="91"/>
      <c r="J962" s="91"/>
      <c r="K962" s="94"/>
      <c r="L962" s="94"/>
    </row>
    <row r="963">
      <c r="A963" s="16"/>
      <c r="B963" s="16"/>
      <c r="C963" s="16"/>
      <c r="D963" s="16"/>
      <c r="E963" s="16"/>
      <c r="F963" s="16"/>
      <c r="G963" s="16"/>
      <c r="H963" s="16"/>
      <c r="I963" s="91"/>
      <c r="J963" s="91"/>
      <c r="K963" s="94"/>
      <c r="L963" s="94"/>
    </row>
    <row r="964">
      <c r="A964" s="16"/>
      <c r="B964" s="16"/>
      <c r="C964" s="16"/>
      <c r="D964" s="16"/>
      <c r="E964" s="16"/>
      <c r="F964" s="16"/>
      <c r="G964" s="16"/>
      <c r="H964" s="16"/>
      <c r="I964" s="91"/>
      <c r="J964" s="91"/>
      <c r="K964" s="94"/>
      <c r="L964" s="94"/>
    </row>
    <row r="965">
      <c r="A965" s="16"/>
      <c r="B965" s="16"/>
      <c r="C965" s="16"/>
      <c r="D965" s="16"/>
      <c r="E965" s="16"/>
      <c r="F965" s="16"/>
      <c r="G965" s="16"/>
      <c r="H965" s="16"/>
      <c r="I965" s="91"/>
      <c r="J965" s="91"/>
      <c r="K965" s="94"/>
      <c r="L965" s="94"/>
    </row>
    <row r="966">
      <c r="A966" s="16"/>
      <c r="B966" s="16"/>
      <c r="C966" s="16"/>
      <c r="D966" s="16"/>
      <c r="E966" s="16"/>
      <c r="F966" s="16"/>
      <c r="G966" s="16"/>
      <c r="H966" s="16"/>
      <c r="I966" s="91"/>
      <c r="J966" s="91"/>
      <c r="K966" s="94"/>
      <c r="L966" s="94"/>
    </row>
    <row r="967">
      <c r="A967" s="16"/>
      <c r="B967" s="16"/>
      <c r="C967" s="16"/>
      <c r="D967" s="16"/>
      <c r="E967" s="16"/>
      <c r="F967" s="16"/>
      <c r="G967" s="16"/>
      <c r="H967" s="16"/>
      <c r="I967" s="91"/>
      <c r="J967" s="91"/>
      <c r="K967" s="94"/>
      <c r="L967" s="94"/>
    </row>
    <row r="968">
      <c r="A968" s="16"/>
      <c r="B968" s="16"/>
      <c r="C968" s="16"/>
      <c r="D968" s="16"/>
      <c r="E968" s="16"/>
      <c r="F968" s="16"/>
      <c r="G968" s="16"/>
      <c r="H968" s="16"/>
      <c r="I968" s="91"/>
      <c r="J968" s="91"/>
      <c r="K968" s="94"/>
      <c r="L968" s="94"/>
    </row>
    <row r="969">
      <c r="A969" s="16"/>
      <c r="B969" s="16"/>
      <c r="C969" s="16"/>
      <c r="D969" s="16"/>
      <c r="E969" s="16"/>
      <c r="F969" s="16"/>
      <c r="G969" s="16"/>
      <c r="H969" s="16"/>
      <c r="I969" s="91"/>
      <c r="J969" s="91"/>
      <c r="K969" s="94"/>
      <c r="L969" s="94"/>
    </row>
    <row r="970">
      <c r="A970" s="16"/>
      <c r="B970" s="16"/>
      <c r="C970" s="16"/>
      <c r="D970" s="16"/>
      <c r="E970" s="16"/>
      <c r="F970" s="16"/>
      <c r="G970" s="16"/>
      <c r="H970" s="16"/>
      <c r="I970" s="91"/>
      <c r="J970" s="91"/>
      <c r="K970" s="94"/>
      <c r="L970" s="94"/>
    </row>
    <row r="971">
      <c r="A971" s="16"/>
      <c r="B971" s="16"/>
      <c r="C971" s="16"/>
      <c r="D971" s="16"/>
      <c r="E971" s="16"/>
      <c r="F971" s="16"/>
      <c r="G971" s="16"/>
      <c r="H971" s="16"/>
      <c r="I971" s="91"/>
      <c r="J971" s="91"/>
      <c r="K971" s="94"/>
      <c r="L971" s="94"/>
    </row>
    <row r="972">
      <c r="A972" s="16"/>
      <c r="B972" s="16"/>
      <c r="C972" s="16"/>
      <c r="D972" s="16"/>
      <c r="E972" s="16"/>
      <c r="F972" s="16"/>
      <c r="G972" s="16"/>
      <c r="H972" s="16"/>
      <c r="I972" s="91"/>
      <c r="J972" s="91"/>
      <c r="K972" s="94"/>
      <c r="L972" s="94"/>
    </row>
    <row r="973">
      <c r="A973" s="16"/>
      <c r="B973" s="16"/>
      <c r="C973" s="16"/>
      <c r="D973" s="16"/>
      <c r="E973" s="16"/>
      <c r="F973" s="16"/>
      <c r="G973" s="16"/>
      <c r="H973" s="16"/>
      <c r="I973" s="91"/>
      <c r="J973" s="91"/>
      <c r="K973" s="94"/>
      <c r="L973" s="94"/>
    </row>
    <row r="974">
      <c r="A974" s="16"/>
      <c r="B974" s="16"/>
      <c r="C974" s="16"/>
      <c r="D974" s="16"/>
      <c r="E974" s="16"/>
      <c r="F974" s="16"/>
      <c r="G974" s="16"/>
      <c r="H974" s="16"/>
      <c r="I974" s="91"/>
      <c r="J974" s="91"/>
      <c r="K974" s="94"/>
      <c r="L974" s="94"/>
    </row>
    <row r="975">
      <c r="A975" s="16"/>
      <c r="B975" s="16"/>
      <c r="C975" s="16"/>
      <c r="D975" s="16"/>
      <c r="E975" s="16"/>
      <c r="F975" s="16"/>
      <c r="G975" s="16"/>
      <c r="H975" s="16"/>
      <c r="I975" s="91"/>
      <c r="J975" s="91"/>
      <c r="K975" s="94"/>
      <c r="L975" s="94"/>
    </row>
    <row r="976">
      <c r="A976" s="16"/>
      <c r="B976" s="16"/>
      <c r="C976" s="16"/>
      <c r="D976" s="16"/>
      <c r="E976" s="16"/>
      <c r="F976" s="16"/>
      <c r="G976" s="16"/>
      <c r="H976" s="16"/>
      <c r="I976" s="91"/>
      <c r="J976" s="91"/>
      <c r="K976" s="94"/>
      <c r="L976" s="94"/>
    </row>
    <row r="977">
      <c r="A977" s="16"/>
      <c r="B977" s="16"/>
      <c r="C977" s="16"/>
      <c r="D977" s="16"/>
      <c r="E977" s="16"/>
      <c r="F977" s="16"/>
      <c r="G977" s="16"/>
      <c r="H977" s="16"/>
      <c r="I977" s="91"/>
      <c r="J977" s="91"/>
      <c r="K977" s="94"/>
      <c r="L977" s="94"/>
    </row>
    <row r="978">
      <c r="A978" s="16"/>
      <c r="B978" s="16"/>
      <c r="C978" s="16"/>
      <c r="D978" s="16"/>
      <c r="E978" s="16"/>
      <c r="F978" s="16"/>
      <c r="G978" s="16"/>
      <c r="H978" s="16"/>
      <c r="I978" s="91"/>
      <c r="J978" s="91"/>
      <c r="K978" s="94"/>
      <c r="L978" s="94"/>
    </row>
    <row r="979">
      <c r="A979" s="16"/>
      <c r="B979" s="16"/>
      <c r="C979" s="16"/>
      <c r="D979" s="16"/>
      <c r="E979" s="16"/>
      <c r="F979" s="16"/>
      <c r="G979" s="16"/>
      <c r="H979" s="16"/>
      <c r="I979" s="91"/>
      <c r="J979" s="91"/>
      <c r="K979" s="94"/>
      <c r="L979" s="94"/>
    </row>
    <row r="980">
      <c r="A980" s="16"/>
      <c r="B980" s="16"/>
      <c r="C980" s="16"/>
      <c r="D980" s="16"/>
      <c r="E980" s="16"/>
      <c r="F980" s="16"/>
      <c r="G980" s="16"/>
      <c r="H980" s="16"/>
      <c r="I980" s="91"/>
      <c r="J980" s="91"/>
      <c r="K980" s="94"/>
      <c r="L980" s="94"/>
    </row>
    <row r="981">
      <c r="A981" s="16"/>
      <c r="B981" s="16"/>
      <c r="C981" s="16"/>
      <c r="D981" s="16"/>
      <c r="E981" s="16"/>
      <c r="F981" s="16"/>
      <c r="G981" s="16"/>
      <c r="H981" s="16"/>
      <c r="I981" s="91"/>
      <c r="J981" s="91"/>
      <c r="K981" s="94"/>
      <c r="L981" s="94"/>
    </row>
    <row r="982">
      <c r="A982" s="16"/>
      <c r="B982" s="16"/>
      <c r="C982" s="16"/>
      <c r="D982" s="16"/>
      <c r="E982" s="16"/>
      <c r="F982" s="16"/>
      <c r="G982" s="16"/>
      <c r="H982" s="16"/>
      <c r="I982" s="91"/>
      <c r="J982" s="91"/>
      <c r="K982" s="94"/>
      <c r="L982" s="94"/>
    </row>
    <row r="983">
      <c r="A983" s="16"/>
      <c r="B983" s="16"/>
      <c r="C983" s="16"/>
      <c r="D983" s="16"/>
      <c r="E983" s="16"/>
      <c r="F983" s="16"/>
      <c r="G983" s="16"/>
      <c r="H983" s="16"/>
      <c r="I983" s="91"/>
      <c r="J983" s="91"/>
      <c r="K983" s="94"/>
      <c r="L983" s="94"/>
    </row>
    <row r="984">
      <c r="A984" s="16"/>
      <c r="B984" s="16"/>
      <c r="C984" s="16"/>
      <c r="D984" s="16"/>
      <c r="E984" s="16"/>
      <c r="F984" s="16"/>
      <c r="G984" s="16"/>
      <c r="H984" s="16"/>
      <c r="I984" s="91"/>
      <c r="J984" s="91"/>
      <c r="K984" s="94"/>
      <c r="L984" s="94"/>
    </row>
    <row r="985">
      <c r="A985" s="16"/>
      <c r="B985" s="16"/>
      <c r="C985" s="16"/>
      <c r="D985" s="16"/>
      <c r="E985" s="16"/>
      <c r="F985" s="16"/>
      <c r="G985" s="16"/>
      <c r="H985" s="16"/>
      <c r="I985" s="91"/>
      <c r="J985" s="91"/>
      <c r="K985" s="94"/>
      <c r="L985" s="94"/>
    </row>
    <row r="986">
      <c r="A986" s="16"/>
      <c r="B986" s="16"/>
      <c r="C986" s="16"/>
      <c r="D986" s="16"/>
      <c r="E986" s="16"/>
      <c r="F986" s="16"/>
      <c r="G986" s="16"/>
      <c r="H986" s="16"/>
      <c r="I986" s="91"/>
      <c r="J986" s="91"/>
      <c r="K986" s="94"/>
      <c r="L986" s="94"/>
    </row>
    <row r="987">
      <c r="A987" s="16"/>
      <c r="B987" s="16"/>
      <c r="C987" s="16"/>
      <c r="D987" s="16"/>
      <c r="E987" s="16"/>
      <c r="F987" s="16"/>
      <c r="G987" s="16"/>
      <c r="H987" s="16"/>
      <c r="I987" s="91"/>
      <c r="J987" s="91"/>
      <c r="K987" s="94"/>
      <c r="L987" s="94"/>
    </row>
    <row r="988">
      <c r="A988" s="16"/>
      <c r="B988" s="16"/>
      <c r="C988" s="16"/>
      <c r="D988" s="16"/>
      <c r="E988" s="16"/>
      <c r="F988" s="16"/>
      <c r="G988" s="16"/>
      <c r="H988" s="16"/>
      <c r="I988" s="91"/>
      <c r="J988" s="91"/>
      <c r="K988" s="94"/>
      <c r="L988" s="94"/>
    </row>
    <row r="989">
      <c r="A989" s="16"/>
      <c r="B989" s="16"/>
      <c r="C989" s="16"/>
      <c r="D989" s="16"/>
      <c r="E989" s="16"/>
      <c r="F989" s="16"/>
      <c r="G989" s="16"/>
      <c r="H989" s="16"/>
      <c r="I989" s="91"/>
      <c r="J989" s="91"/>
      <c r="K989" s="94"/>
      <c r="L989" s="94"/>
    </row>
    <row r="990">
      <c r="A990" s="16"/>
      <c r="B990" s="16"/>
      <c r="C990" s="16"/>
      <c r="D990" s="16"/>
      <c r="E990" s="16"/>
      <c r="F990" s="16"/>
      <c r="G990" s="16"/>
      <c r="H990" s="16"/>
      <c r="I990" s="91"/>
      <c r="J990" s="91"/>
      <c r="K990" s="94"/>
      <c r="L990" s="94"/>
    </row>
    <row r="991">
      <c r="A991" s="16"/>
      <c r="B991" s="16"/>
      <c r="C991" s="16"/>
      <c r="D991" s="16"/>
      <c r="E991" s="16"/>
      <c r="F991" s="16"/>
      <c r="G991" s="16"/>
      <c r="H991" s="16"/>
      <c r="I991" s="91"/>
      <c r="J991" s="91"/>
      <c r="K991" s="94"/>
      <c r="L991" s="94"/>
    </row>
    <row r="992">
      <c r="A992" s="16"/>
      <c r="B992" s="16"/>
      <c r="C992" s="16"/>
      <c r="D992" s="16"/>
      <c r="E992" s="16"/>
      <c r="F992" s="16"/>
      <c r="G992" s="16"/>
      <c r="H992" s="16"/>
      <c r="I992" s="91"/>
      <c r="J992" s="91"/>
      <c r="K992" s="94"/>
      <c r="L992" s="94"/>
    </row>
    <row r="993">
      <c r="A993" s="16"/>
      <c r="B993" s="16"/>
      <c r="C993" s="16"/>
      <c r="D993" s="16"/>
      <c r="E993" s="16"/>
      <c r="F993" s="16"/>
      <c r="G993" s="16"/>
      <c r="H993" s="16"/>
      <c r="I993" s="91"/>
      <c r="J993" s="91"/>
      <c r="K993" s="94"/>
      <c r="L993" s="94"/>
    </row>
    <row r="994">
      <c r="A994" s="16"/>
      <c r="B994" s="16"/>
      <c r="C994" s="16"/>
      <c r="D994" s="16"/>
      <c r="E994" s="16"/>
      <c r="F994" s="16"/>
      <c r="G994" s="16"/>
      <c r="H994" s="16"/>
      <c r="I994" s="91"/>
      <c r="J994" s="91"/>
      <c r="K994" s="94"/>
      <c r="L994" s="94"/>
    </row>
    <row r="995">
      <c r="A995" s="16"/>
      <c r="B995" s="16"/>
      <c r="C995" s="16"/>
      <c r="D995" s="16"/>
      <c r="E995" s="16"/>
      <c r="F995" s="16"/>
      <c r="G995" s="16"/>
      <c r="H995" s="16"/>
      <c r="I995" s="91"/>
      <c r="J995" s="91"/>
      <c r="K995" s="94"/>
      <c r="L995" s="94"/>
    </row>
    <row r="996">
      <c r="A996" s="16"/>
      <c r="B996" s="16"/>
      <c r="C996" s="16"/>
      <c r="D996" s="16"/>
      <c r="E996" s="16"/>
      <c r="F996" s="16"/>
      <c r="G996" s="16"/>
      <c r="H996" s="16"/>
      <c r="I996" s="91"/>
      <c r="J996" s="91"/>
      <c r="K996" s="94"/>
      <c r="L996" s="94"/>
    </row>
    <row r="997">
      <c r="A997" s="16"/>
      <c r="B997" s="16"/>
      <c r="C997" s="16"/>
      <c r="D997" s="16"/>
      <c r="E997" s="16"/>
      <c r="F997" s="16"/>
      <c r="G997" s="16"/>
      <c r="H997" s="16"/>
      <c r="I997" s="91"/>
      <c r="J997" s="91"/>
      <c r="K997" s="94"/>
      <c r="L997" s="94"/>
    </row>
    <row r="998">
      <c r="A998" s="16"/>
      <c r="B998" s="16"/>
      <c r="C998" s="16"/>
      <c r="D998" s="16"/>
      <c r="E998" s="16"/>
      <c r="F998" s="16"/>
      <c r="G998" s="16"/>
      <c r="H998" s="16"/>
      <c r="I998" s="91"/>
      <c r="J998" s="91"/>
      <c r="K998" s="94"/>
      <c r="L998" s="94"/>
    </row>
    <row r="999">
      <c r="A999" s="16"/>
      <c r="B999" s="16"/>
      <c r="C999" s="16"/>
      <c r="D999" s="16"/>
      <c r="E999" s="16"/>
      <c r="F999" s="16"/>
      <c r="G999" s="16"/>
      <c r="H999" s="16"/>
      <c r="I999" s="91"/>
      <c r="J999" s="91"/>
      <c r="K999" s="94"/>
      <c r="L999" s="94"/>
    </row>
    <row r="1000">
      <c r="A1000" s="16"/>
      <c r="B1000" s="16"/>
      <c r="C1000" s="16"/>
      <c r="D1000" s="16"/>
      <c r="E1000" s="16"/>
      <c r="F1000" s="16"/>
      <c r="G1000" s="16"/>
      <c r="H1000" s="16"/>
      <c r="I1000" s="91"/>
      <c r="J1000" s="91"/>
      <c r="K1000" s="94"/>
      <c r="L1000" s="9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43.88"/>
    <col customWidth="1" min="2" max="2" width="11.0"/>
    <col customWidth="1" min="3" max="3" width="13.25"/>
  </cols>
  <sheetData>
    <row r="1">
      <c r="A1" s="96"/>
      <c r="B1" s="96">
        <f>sum(B3:B46)</f>
        <v>5</v>
      </c>
      <c r="C1" s="96"/>
      <c r="D1" s="96"/>
      <c r="E1" s="97"/>
    </row>
    <row r="2">
      <c r="A2" s="14" t="s">
        <v>112</v>
      </c>
      <c r="B2" s="14" t="s">
        <v>113</v>
      </c>
      <c r="C2" s="14" t="s">
        <v>114</v>
      </c>
      <c r="D2" s="14" t="s">
        <v>115</v>
      </c>
      <c r="E2" s="98" t="s">
        <v>116</v>
      </c>
    </row>
    <row r="3">
      <c r="A3" s="16" t="s">
        <v>3201</v>
      </c>
      <c r="B3" s="16">
        <f>IFERROR(__xludf.DUMMYFUNCTION("IF(REGEXMATCH($A3, ""(?i)"" &amp; JOIN(""|"", SPLIT($B$2, "" ""))), 1, 0)"),0.0)</f>
        <v>0</v>
      </c>
      <c r="C3" s="15" t="s">
        <v>3202</v>
      </c>
      <c r="D3" s="15" t="str">
        <f>IFERROR(__xludf.DUMMYFUNCTION("REGEXEXTRACT(A3,""[A-Za-z]+"")"),"AlmaLinux")</f>
        <v>AlmaLinux</v>
      </c>
      <c r="E3" s="99"/>
    </row>
    <row r="4">
      <c r="A4" s="16" t="s">
        <v>3203</v>
      </c>
      <c r="B4" s="16">
        <f>IFERROR(__xludf.DUMMYFUNCTION("IF(REGEXMATCH($A4, ""(?i)"" &amp; JOIN(""|"", SPLIT($B$2, "" ""))), 1, 0)"),0.0)</f>
        <v>0</v>
      </c>
      <c r="C4" s="15" t="s">
        <v>3202</v>
      </c>
      <c r="D4" s="15" t="str">
        <f>IFERROR(__xludf.DUMMYFUNCTION("REGEXEXTRACT(A4,""[A-Za-z]+"")"),"CentOS")</f>
        <v>CentOS</v>
      </c>
      <c r="E4" s="99" t="s">
        <v>3204</v>
      </c>
    </row>
    <row r="5">
      <c r="A5" s="16" t="s">
        <v>3205</v>
      </c>
      <c r="B5" s="16">
        <f>IFERROR(__xludf.DUMMYFUNCTION("IF(REGEXMATCH($A5, ""(?i)"" &amp; JOIN(""|"", SPLIT($B$2, "" ""))), 1, 0)"),1.0)</f>
        <v>1</v>
      </c>
      <c r="C5" s="15" t="s">
        <v>3202</v>
      </c>
      <c r="D5" s="15" t="str">
        <f>IFERROR(__xludf.DUMMYFUNCTION("REGEXEXTRACT(A5,""[A-Za-z]+"")"),"CentOS")</f>
        <v>CentOS</v>
      </c>
      <c r="E5" s="99" t="s">
        <v>3206</v>
      </c>
    </row>
    <row r="6">
      <c r="A6" s="16" t="s">
        <v>3207</v>
      </c>
      <c r="B6" s="16">
        <f>IFERROR(__xludf.DUMMYFUNCTION("IF(REGEXMATCH($A6, ""(?i)"" &amp; JOIN(""|"", SPLIT($B$2, "" ""))), 1, 0)"),0.0)</f>
        <v>0</v>
      </c>
      <c r="C6" s="15" t="s">
        <v>3202</v>
      </c>
      <c r="D6" s="15" t="str">
        <f>IFERROR(__xludf.DUMMYFUNCTION("REGEXEXTRACT(A6,""[A-Za-z]+"")"),"CentOS")</f>
        <v>CentOS</v>
      </c>
      <c r="E6" s="99" t="s">
        <v>3206</v>
      </c>
    </row>
    <row r="7">
      <c r="A7" s="16" t="s">
        <v>3208</v>
      </c>
      <c r="B7" s="16">
        <f>IFERROR(__xludf.DUMMYFUNCTION("IF(REGEXMATCH($A7, ""(?i)"" &amp; JOIN(""|"", SPLIT($B$2, "" ""))), 1, 0)"),0.0)</f>
        <v>0</v>
      </c>
      <c r="C7" s="15" t="s">
        <v>3202</v>
      </c>
      <c r="D7" s="15" t="str">
        <f>IFERROR(__xludf.DUMMYFUNCTION("REGEXEXTRACT(A7,""[A-Za-z]+"")"),"CentOS")</f>
        <v>CentOS</v>
      </c>
      <c r="E7" s="99" t="s">
        <v>3209</v>
      </c>
    </row>
    <row r="8">
      <c r="A8" s="16" t="s">
        <v>3210</v>
      </c>
      <c r="B8" s="16">
        <f>IFERROR(__xludf.DUMMYFUNCTION("IF(REGEXMATCH($A8, ""(?i)"" &amp; JOIN(""|"", SPLIT($B$2, "" ""))), 1, 0)"),0.0)</f>
        <v>0</v>
      </c>
      <c r="C8" s="15" t="s">
        <v>3202</v>
      </c>
      <c r="D8" s="15" t="str">
        <f>IFERROR(__xludf.DUMMYFUNCTION("REGEXEXTRACT(A8,""[A-Za-z]+"")"),"Debian")</f>
        <v>Debian</v>
      </c>
      <c r="E8" s="99" t="s">
        <v>3211</v>
      </c>
    </row>
    <row r="9">
      <c r="A9" s="16" t="s">
        <v>3212</v>
      </c>
      <c r="B9" s="16">
        <f>IFERROR(__xludf.DUMMYFUNCTION("IF(REGEXMATCH($A9, ""(?i)"" &amp; JOIN(""|"", SPLIT($B$2, "" ""))), 1, 0)"),0.0)</f>
        <v>0</v>
      </c>
      <c r="C9" s="15" t="s">
        <v>3202</v>
      </c>
      <c r="D9" s="16" t="str">
        <f>IFERROR(__xludf.DUMMYFUNCTION("REGEXEXTRACT(A9,""[A-Za-z]+"")"),"Debian")</f>
        <v>Debian</v>
      </c>
      <c r="E9" s="99" t="s">
        <v>3213</v>
      </c>
    </row>
    <row r="10">
      <c r="A10" s="16" t="s">
        <v>3214</v>
      </c>
      <c r="B10" s="16">
        <f>IFERROR(__xludf.DUMMYFUNCTION("IF(REGEXMATCH($A10, ""(?i)"" &amp; JOIN(""|"", SPLIT($B$2, "" ""))), 1, 0)"),0.0)</f>
        <v>0</v>
      </c>
      <c r="C10" s="15" t="s">
        <v>3202</v>
      </c>
      <c r="D10" s="16" t="str">
        <f>IFERROR(__xludf.DUMMYFUNCTION("REGEXEXTRACT(A10,""[A-Za-z]+"")"),"Debian")</f>
        <v>Debian</v>
      </c>
      <c r="E10" s="99" t="s">
        <v>3215</v>
      </c>
    </row>
    <row r="11">
      <c r="A11" s="16" t="s">
        <v>3216</v>
      </c>
      <c r="B11" s="16">
        <f>IFERROR(__xludf.DUMMYFUNCTION("IF(REGEXMATCH($A11, ""(?i)"" &amp; JOIN(""|"", SPLIT($B$2, "" ""))), 1, 0)"),1.0)</f>
        <v>1</v>
      </c>
      <c r="C11" s="15" t="s">
        <v>3202</v>
      </c>
      <c r="D11" s="16" t="str">
        <f>IFERROR(__xludf.DUMMYFUNCTION("REGEXEXTRACT(A11,""[A-Za-z]+"")"),"Debian")</f>
        <v>Debian</v>
      </c>
      <c r="E11" s="99" t="s">
        <v>3217</v>
      </c>
    </row>
    <row r="12">
      <c r="A12" s="16" t="s">
        <v>3218</v>
      </c>
      <c r="B12" s="16">
        <f>IFERROR(__xludf.DUMMYFUNCTION("IF(REGEXMATCH($A12, ""(?i)"" &amp; JOIN(""|"", SPLIT($B$2, "" ""))), 1, 0)"),0.0)</f>
        <v>0</v>
      </c>
      <c r="C12" s="15" t="s">
        <v>3202</v>
      </c>
      <c r="D12" s="16" t="str">
        <f>IFERROR(__xludf.DUMMYFUNCTION("REGEXEXTRACT(A12,""[A-Za-z]+"")"),"Debian")</f>
        <v>Debian</v>
      </c>
      <c r="E12" s="99" t="s">
        <v>3217</v>
      </c>
    </row>
    <row r="13">
      <c r="A13" s="16" t="s">
        <v>3219</v>
      </c>
      <c r="B13" s="16">
        <f>IFERROR(__xludf.DUMMYFUNCTION("IF(REGEXMATCH($A13, ""(?i)"" &amp; JOIN(""|"", SPLIT($B$2, "" ""))), 1, 0)"),0.0)</f>
        <v>0</v>
      </c>
      <c r="C13" s="15" t="s">
        <v>3202</v>
      </c>
      <c r="D13" s="16" t="str">
        <f>IFERROR(__xludf.DUMMYFUNCTION("REGEXEXTRACT(A13,""[A-Za-z]+"")"),"Debian")</f>
        <v>Debian</v>
      </c>
      <c r="E13" s="99" t="s">
        <v>3220</v>
      </c>
    </row>
    <row r="14">
      <c r="A14" s="16" t="s">
        <v>3221</v>
      </c>
      <c r="B14" s="16">
        <f>IFERROR(__xludf.DUMMYFUNCTION("IF(REGEXMATCH($A14, ""(?i)"" &amp; JOIN(""|"", SPLIT($B$2, "" ""))), 1, 0)"),0.0)</f>
        <v>0</v>
      </c>
      <c r="C14" s="15" t="s">
        <v>3202</v>
      </c>
      <c r="D14" s="16" t="str">
        <f>IFERROR(__xludf.DUMMYFUNCTION("REGEXEXTRACT(A14,""[A-Za-z]+"")"),"Debian")</f>
        <v>Debian</v>
      </c>
      <c r="E14" s="99" t="s">
        <v>3222</v>
      </c>
    </row>
    <row r="15">
      <c r="A15" s="16" t="s">
        <v>3223</v>
      </c>
      <c r="B15" s="16">
        <f>IFERROR(__xludf.DUMMYFUNCTION("IF(REGEXMATCH($A15, ""(?i)"" &amp; JOIN(""|"", SPLIT($B$2, "" ""))), 1, 0)"),0.0)</f>
        <v>0</v>
      </c>
      <c r="C15" s="15" t="s">
        <v>3202</v>
      </c>
      <c r="D15" s="16" t="str">
        <f>IFERROR(__xludf.DUMMYFUNCTION("REGEXEXTRACT(A15,""[A-Za-z]+"")"),"Debian")</f>
        <v>Debian</v>
      </c>
      <c r="E15" s="99" t="s">
        <v>3224</v>
      </c>
    </row>
    <row r="16">
      <c r="A16" s="16" t="s">
        <v>3225</v>
      </c>
      <c r="B16" s="16">
        <f>IFERROR(__xludf.DUMMYFUNCTION("IF(REGEXMATCH($A16, ""(?i)"" &amp; JOIN(""|"", SPLIT($B$2, "" ""))), 1, 0)"),0.0)</f>
        <v>0</v>
      </c>
      <c r="C16" s="15" t="s">
        <v>3226</v>
      </c>
      <c r="D16" s="15" t="s">
        <v>3226</v>
      </c>
      <c r="E16" s="99"/>
    </row>
    <row r="17">
      <c r="A17" s="16" t="s">
        <v>3227</v>
      </c>
      <c r="B17" s="16">
        <f>IFERROR(__xludf.DUMMYFUNCTION("IF(REGEXMATCH($A17, ""(?i)"" &amp; JOIN(""|"", SPLIT($B$2, "" ""))), 1, 0)"),0.0)</f>
        <v>0</v>
      </c>
      <c r="C17" s="15" t="s">
        <v>3226</v>
      </c>
      <c r="D17" s="15" t="s">
        <v>3226</v>
      </c>
      <c r="E17" s="99"/>
    </row>
    <row r="18">
      <c r="A18" s="16" t="s">
        <v>3228</v>
      </c>
      <c r="B18" s="16">
        <f>IFERROR(__xludf.DUMMYFUNCTION("IF(REGEXMATCH($A18, ""(?i)"" &amp; JOIN(""|"", SPLIT($B$2, "" ""))), 1, 0)"),0.0)</f>
        <v>0</v>
      </c>
      <c r="C18" s="15" t="s">
        <v>3226</v>
      </c>
      <c r="D18" s="15" t="s">
        <v>3226</v>
      </c>
      <c r="E18" s="99"/>
    </row>
    <row r="19">
      <c r="A19" s="16" t="s">
        <v>3229</v>
      </c>
      <c r="B19" s="16">
        <f>IFERROR(__xludf.DUMMYFUNCTION("IF(REGEXMATCH($A19, ""(?i)"" &amp; JOIN(""|"", SPLIT($B$2, "" ""))), 1, 0)"),0.0)</f>
        <v>0</v>
      </c>
      <c r="C19" s="15" t="s">
        <v>3226</v>
      </c>
      <c r="D19" s="15" t="s">
        <v>3226</v>
      </c>
      <c r="E19" s="99"/>
    </row>
    <row r="20">
      <c r="A20" s="16" t="s">
        <v>3230</v>
      </c>
      <c r="B20" s="16">
        <f>IFERROR(__xludf.DUMMYFUNCTION("IF(REGEXMATCH($A20, ""(?i)"" &amp; JOIN(""|"", SPLIT($B$2, "" ""))), 1, 0)"),0.0)</f>
        <v>0</v>
      </c>
      <c r="C20" s="15" t="s">
        <v>3202</v>
      </c>
      <c r="D20" s="15" t="s">
        <v>3231</v>
      </c>
      <c r="E20" s="99" t="s">
        <v>3232</v>
      </c>
    </row>
    <row r="21">
      <c r="A21" s="16" t="s">
        <v>3233</v>
      </c>
      <c r="B21" s="16">
        <f>IFERROR(__xludf.DUMMYFUNCTION("IF(REGEXMATCH($A21, ""(?i)"" &amp; JOIN(""|"", SPLIT($B$2, "" ""))), 1, 0)"),0.0)</f>
        <v>0</v>
      </c>
      <c r="C21" s="15" t="s">
        <v>3202</v>
      </c>
      <c r="D21" s="15" t="s">
        <v>3234</v>
      </c>
      <c r="E21" s="99" t="s">
        <v>3235</v>
      </c>
    </row>
    <row r="22">
      <c r="A22" s="16" t="s">
        <v>3236</v>
      </c>
      <c r="B22" s="16">
        <f>IFERROR(__xludf.DUMMYFUNCTION("IF(REGEXMATCH($A22, ""(?i)"" &amp; JOIN(""|"", SPLIT($B$2, "" ""))), 1, 0)"),0.0)</f>
        <v>0</v>
      </c>
      <c r="C22" s="15" t="s">
        <v>3237</v>
      </c>
      <c r="D22" s="15" t="s">
        <v>3238</v>
      </c>
      <c r="E22" s="99" t="s">
        <v>3211</v>
      </c>
    </row>
    <row r="23">
      <c r="A23" s="16" t="s">
        <v>3239</v>
      </c>
      <c r="B23" s="16">
        <f>IFERROR(__xludf.DUMMYFUNCTION("IF(REGEXMATCH($A23, ""(?i)"" &amp; JOIN(""|"", SPLIT($B$2, "" ""))), 1, 0)"),1.0)</f>
        <v>1</v>
      </c>
      <c r="C23" s="15" t="s">
        <v>3237</v>
      </c>
      <c r="D23" s="15" t="s">
        <v>3238</v>
      </c>
      <c r="E23" s="99" t="s">
        <v>3220</v>
      </c>
    </row>
    <row r="24">
      <c r="A24" s="16" t="s">
        <v>3240</v>
      </c>
      <c r="B24" s="16">
        <f>IFERROR(__xludf.DUMMYFUNCTION("IF(REGEXMATCH($A24, ""(?i)"" &amp; JOIN(""|"", SPLIT($B$2, "" ""))), 1, 0)"),0.0)</f>
        <v>0</v>
      </c>
      <c r="C24" s="15" t="s">
        <v>3237</v>
      </c>
      <c r="D24" s="15" t="s">
        <v>3238</v>
      </c>
      <c r="E24" s="99" t="s">
        <v>3220</v>
      </c>
    </row>
    <row r="25">
      <c r="A25" s="16" t="s">
        <v>3241</v>
      </c>
      <c r="B25" s="16">
        <f>IFERROR(__xludf.DUMMYFUNCTION("IF(REGEXMATCH($A25, ""(?i)"" &amp; JOIN(""|"", SPLIT($B$2, "" ""))), 1, 0)"),0.0)</f>
        <v>0</v>
      </c>
      <c r="C25" s="15" t="s">
        <v>3237</v>
      </c>
      <c r="D25" s="15" t="s">
        <v>3242</v>
      </c>
      <c r="E25" s="99" t="s">
        <v>3243</v>
      </c>
    </row>
    <row r="26">
      <c r="A26" s="16" t="s">
        <v>3244</v>
      </c>
      <c r="B26" s="16">
        <f>IFERROR(__xludf.DUMMYFUNCTION("IF(REGEXMATCH($A26, ""(?i)"" &amp; JOIN(""|"", SPLIT($B$2, "" ""))), 1, 0)"),0.0)</f>
        <v>0</v>
      </c>
      <c r="C26" s="15" t="s">
        <v>3237</v>
      </c>
      <c r="D26" s="15" t="s">
        <v>3242</v>
      </c>
      <c r="E26" s="99" t="s">
        <v>3245</v>
      </c>
    </row>
    <row r="27">
      <c r="A27" s="16" t="s">
        <v>3246</v>
      </c>
      <c r="B27" s="16">
        <f>IFERROR(__xludf.DUMMYFUNCTION("IF(REGEXMATCH($A27, ""(?i)"" &amp; JOIN(""|"", SPLIT($B$2, "" ""))), 1, 0)"),0.0)</f>
        <v>0</v>
      </c>
      <c r="C27" s="15" t="s">
        <v>3237</v>
      </c>
      <c r="D27" s="15" t="s">
        <v>3242</v>
      </c>
      <c r="E27" s="99" t="s">
        <v>3247</v>
      </c>
    </row>
    <row r="28">
      <c r="A28" s="16" t="s">
        <v>3248</v>
      </c>
      <c r="B28" s="16">
        <f>IFERROR(__xludf.DUMMYFUNCTION("IF(REGEXMATCH($A28, ""(?i)"" &amp; JOIN(""|"", SPLIT($B$2, "" ""))), 1, 0)"),0.0)</f>
        <v>0</v>
      </c>
      <c r="C28" s="15" t="s">
        <v>3237</v>
      </c>
      <c r="D28" s="15" t="s">
        <v>3242</v>
      </c>
      <c r="E28" s="99" t="s">
        <v>3247</v>
      </c>
    </row>
    <row r="29">
      <c r="A29" s="16" t="s">
        <v>3249</v>
      </c>
      <c r="B29" s="16">
        <f>IFERROR(__xludf.DUMMYFUNCTION("IF(REGEXMATCH($A29, ""(?i)"" &amp; JOIN(""|"", SPLIT($B$2, "" ""))), 1, 0)"),0.0)</f>
        <v>0</v>
      </c>
      <c r="C29" s="15" t="s">
        <v>3237</v>
      </c>
      <c r="D29" s="15" t="s">
        <v>3242</v>
      </c>
      <c r="E29" s="99" t="s">
        <v>3250</v>
      </c>
    </row>
    <row r="30">
      <c r="A30" s="16" t="s">
        <v>3251</v>
      </c>
      <c r="B30" s="16">
        <f>IFERROR(__xludf.DUMMYFUNCTION("IF(REGEXMATCH($A30, ""(?i)"" &amp; JOIN(""|"", SPLIT($B$2, "" ""))), 1, 0)"),0.0)</f>
        <v>0</v>
      </c>
      <c r="C30" s="15" t="s">
        <v>3237</v>
      </c>
      <c r="D30" s="15" t="s">
        <v>3242</v>
      </c>
      <c r="E30" s="99" t="s">
        <v>3252</v>
      </c>
    </row>
    <row r="31">
      <c r="A31" s="16" t="s">
        <v>3253</v>
      </c>
      <c r="B31" s="16">
        <f>IFERROR(__xludf.DUMMYFUNCTION("IF(REGEXMATCH($A31, ""(?i)"" &amp; JOIN(""|"", SPLIT($B$2, "" ""))), 1, 0)"),0.0)</f>
        <v>0</v>
      </c>
      <c r="C31" s="15" t="s">
        <v>3237</v>
      </c>
      <c r="D31" s="15" t="s">
        <v>3242</v>
      </c>
      <c r="E31" s="99" t="s">
        <v>3254</v>
      </c>
    </row>
    <row r="32">
      <c r="A32" s="16" t="s">
        <v>3255</v>
      </c>
      <c r="B32" s="16">
        <f>IFERROR(__xludf.DUMMYFUNCTION("IF(REGEXMATCH($A32, ""(?i)"" &amp; JOIN(""|"", SPLIT($B$2, "" ""))), 1, 0)"),1.0)</f>
        <v>1</v>
      </c>
      <c r="C32" s="15" t="s">
        <v>3256</v>
      </c>
      <c r="D32" s="16" t="str">
        <f>IFERROR(__xludf.DUMMYFUNCTION("REGEXEXTRACT(A32,""[A-Za-z]+"")"),"Other")</f>
        <v>Other</v>
      </c>
      <c r="E32" s="100"/>
    </row>
    <row r="33">
      <c r="A33" s="16" t="s">
        <v>3257</v>
      </c>
      <c r="B33" s="16">
        <f>IFERROR(__xludf.DUMMYFUNCTION("IF(REGEXMATCH($A33, ""(?i)"" &amp; JOIN(""|"", SPLIT($B$2, "" ""))), 1, 0)"),0.0)</f>
        <v>0</v>
      </c>
      <c r="C33" s="15" t="s">
        <v>3202</v>
      </c>
      <c r="D33" s="16" t="str">
        <f>IFERROR(__xludf.DUMMYFUNCTION("REGEXEXTRACT(A33,""[A-Za-z]+"")"),"Other")</f>
        <v>Other</v>
      </c>
      <c r="E33" s="100"/>
    </row>
    <row r="34">
      <c r="A34" s="16" t="s">
        <v>3258</v>
      </c>
      <c r="B34" s="16">
        <f>IFERROR(__xludf.DUMMYFUNCTION("IF(REGEXMATCH($A34, ""(?i)"" &amp; JOIN(""|"", SPLIT($B$2, "" ""))), 1, 0)"),0.0)</f>
        <v>0</v>
      </c>
      <c r="C34" s="15" t="s">
        <v>3202</v>
      </c>
      <c r="D34" s="16" t="str">
        <f>IFERROR(__xludf.DUMMYFUNCTION("REGEXEXTRACT(A34,""[A-Za-z]+"")"),"Other")</f>
        <v>Other</v>
      </c>
      <c r="E34" s="100"/>
    </row>
    <row r="35">
      <c r="A35" s="16" t="s">
        <v>3259</v>
      </c>
      <c r="B35" s="16">
        <f>IFERROR(__xludf.DUMMYFUNCTION("IF(REGEXMATCH($A35, ""(?i)"" &amp; JOIN(""|"", SPLIT($B$2, "" ""))), 1, 0)"),0.0)</f>
        <v>0</v>
      </c>
      <c r="C35" s="15" t="s">
        <v>3202</v>
      </c>
      <c r="D35" s="16" t="str">
        <f>IFERROR(__xludf.DUMMYFUNCTION("REGEXEXTRACT(A35,""[A-Za-z]+"")"),"Other")</f>
        <v>Other</v>
      </c>
      <c r="E35" s="100"/>
    </row>
    <row r="36">
      <c r="A36" s="16" t="s">
        <v>3260</v>
      </c>
      <c r="B36" s="16">
        <f>IFERROR(__xludf.DUMMYFUNCTION("IF(REGEXMATCH($A36, ""(?i)"" &amp; JOIN(""|"", SPLIT($B$2, "" ""))), 1, 0)"),0.0)</f>
        <v>0</v>
      </c>
      <c r="C36" s="15" t="s">
        <v>3202</v>
      </c>
      <c r="D36" s="16" t="str">
        <f>IFERROR(__xludf.DUMMYFUNCTION("REGEXEXTRACT(A36,""[A-Za-z]+"")"),"Other")</f>
        <v>Other</v>
      </c>
      <c r="E36" s="100"/>
    </row>
    <row r="37">
      <c r="A37" s="16" t="s">
        <v>3261</v>
      </c>
      <c r="B37" s="16">
        <f>IFERROR(__xludf.DUMMYFUNCTION("IF(REGEXMATCH($A37, ""(?i)"" &amp; JOIN(""|"", SPLIT($B$2, "" ""))), 1, 0)"),0.0)</f>
        <v>0</v>
      </c>
      <c r="C37" s="15" t="s">
        <v>3202</v>
      </c>
      <c r="D37" s="16" t="str">
        <f>IFERROR(__xludf.DUMMYFUNCTION("REGEXEXTRACT(A37,""[A-Za-z]+"")"),"Other")</f>
        <v>Other</v>
      </c>
      <c r="E37" s="16"/>
    </row>
    <row r="38">
      <c r="A38" s="16" t="s">
        <v>3262</v>
      </c>
      <c r="B38" s="16">
        <f>IFERROR(__xludf.DUMMYFUNCTION("IF(REGEXMATCH($A38, ""(?i)"" &amp; JOIN(""|"", SPLIT($B$2, "" ""))), 1, 0)"),0.0)</f>
        <v>0</v>
      </c>
      <c r="C38" s="15" t="s">
        <v>3202</v>
      </c>
      <c r="D38" s="16" t="str">
        <f>IFERROR(__xludf.DUMMYFUNCTION("REGEXEXTRACT(A38,""[A-Za-z]+"")"),"Other")</f>
        <v>Other</v>
      </c>
      <c r="E38" s="16"/>
    </row>
    <row r="39">
      <c r="A39" s="16" t="s">
        <v>3263</v>
      </c>
      <c r="B39" s="16">
        <f>IFERROR(__xludf.DUMMYFUNCTION("IF(REGEXMATCH($A39, ""(?i)"" &amp; JOIN(""|"", SPLIT($B$2, "" ""))), 1, 0)"),0.0)</f>
        <v>0</v>
      </c>
      <c r="C39" s="15" t="s">
        <v>3202</v>
      </c>
      <c r="D39" s="16" t="str">
        <f>IFERROR(__xludf.DUMMYFUNCTION("REGEXEXTRACT(A39,""[A-Za-z]+"")"),"Other")</f>
        <v>Other</v>
      </c>
      <c r="E39" s="16"/>
    </row>
    <row r="40">
      <c r="A40" s="16" t="s">
        <v>3264</v>
      </c>
      <c r="B40" s="16">
        <f>IFERROR(__xludf.DUMMYFUNCTION("IF(REGEXMATCH($A40, ""(?i)"" &amp; JOIN(""|"", SPLIT($B$2, "" ""))), 1, 0)"),0.0)</f>
        <v>0</v>
      </c>
      <c r="C40" s="15" t="s">
        <v>3202</v>
      </c>
      <c r="D40" s="16" t="str">
        <f>IFERROR(__xludf.DUMMYFUNCTION("REGEXEXTRACT(A40,""[A-Za-z]+"")"),"Other")</f>
        <v>Other</v>
      </c>
      <c r="E40" s="16"/>
    </row>
    <row r="41">
      <c r="A41" s="16" t="s">
        <v>3265</v>
      </c>
      <c r="B41" s="16">
        <f>IFERROR(__xludf.DUMMYFUNCTION("IF(REGEXMATCH($A41, ""(?i)"" &amp; JOIN(""|"", SPLIT($B$2, "" ""))), 1, 0)"),0.0)</f>
        <v>0</v>
      </c>
      <c r="C41" s="15" t="s">
        <v>3202</v>
      </c>
      <c r="D41" s="16" t="str">
        <f>IFERROR(__xludf.DUMMYFUNCTION("REGEXEXTRACT(A41,""[A-Za-z]+"")"),"Other")</f>
        <v>Other</v>
      </c>
      <c r="E41" s="16"/>
    </row>
    <row r="42">
      <c r="A42" s="16" t="s">
        <v>3266</v>
      </c>
      <c r="B42" s="16">
        <f>IFERROR(__xludf.DUMMYFUNCTION("IF(REGEXMATCH($A42, ""(?i)"" &amp; JOIN(""|"", SPLIT($B$2, "" ""))), 1, 0)"),1.0)</f>
        <v>1</v>
      </c>
      <c r="C42" s="15" t="s">
        <v>3202</v>
      </c>
      <c r="D42" s="15" t="s">
        <v>3267</v>
      </c>
      <c r="E42" s="99" t="s">
        <v>3268</v>
      </c>
    </row>
    <row r="43">
      <c r="A43" s="16" t="s">
        <v>3269</v>
      </c>
      <c r="B43" s="16">
        <f>IFERROR(__xludf.DUMMYFUNCTION("IF(REGEXMATCH($A43, ""(?i)"" &amp; JOIN(""|"", SPLIT($B$2, "" ""))), 1, 0)"),0.0)</f>
        <v>0</v>
      </c>
      <c r="C43" s="15" t="s">
        <v>3202</v>
      </c>
      <c r="D43" s="15" t="s">
        <v>3267</v>
      </c>
      <c r="E43" s="99" t="s">
        <v>3268</v>
      </c>
    </row>
    <row r="44">
      <c r="A44" s="16" t="s">
        <v>3270</v>
      </c>
      <c r="B44" s="16">
        <f>IFERROR(__xludf.DUMMYFUNCTION("IF(REGEXMATCH($A44, ""(?i)"" &amp; JOIN(""|"", SPLIT($B$2, "" ""))), 1, 0)"),0.0)</f>
        <v>0</v>
      </c>
      <c r="C44" s="15" t="s">
        <v>3202</v>
      </c>
      <c r="D44" s="15" t="s">
        <v>3267</v>
      </c>
      <c r="E44" s="99" t="s">
        <v>3217</v>
      </c>
    </row>
    <row r="45">
      <c r="A45" s="16" t="s">
        <v>3271</v>
      </c>
      <c r="B45" s="16">
        <f>IFERROR(__xludf.DUMMYFUNCTION("IF(REGEXMATCH($A45, ""(?i)"" &amp; JOIN(""|"", SPLIT($B$2, "" ""))), 1, 0)"),0.0)</f>
        <v>0</v>
      </c>
      <c r="C45" s="15" t="s">
        <v>3202</v>
      </c>
      <c r="D45" s="15" t="s">
        <v>3267</v>
      </c>
      <c r="E45" s="99" t="s">
        <v>3220</v>
      </c>
    </row>
    <row r="46">
      <c r="A46" s="16" t="s">
        <v>3272</v>
      </c>
      <c r="B46" s="15">
        <v>0.0</v>
      </c>
      <c r="C46" s="15" t="s">
        <v>3202</v>
      </c>
      <c r="D46" s="15" t="s">
        <v>3267</v>
      </c>
      <c r="E46" s="99" t="s">
        <v>3224</v>
      </c>
    </row>
    <row r="47">
      <c r="A47" s="16" t="s">
        <v>3273</v>
      </c>
      <c r="B47" s="15">
        <v>1.0</v>
      </c>
      <c r="C47" s="15" t="s">
        <v>3202</v>
      </c>
      <c r="D47" s="15" t="s">
        <v>3267</v>
      </c>
      <c r="E47" s="99"/>
    </row>
    <row r="48">
      <c r="A48" s="16" t="s">
        <v>3274</v>
      </c>
      <c r="B48" s="15">
        <v>0.0</v>
      </c>
      <c r="C48" s="15" t="s">
        <v>3202</v>
      </c>
      <c r="D48" s="15" t="s">
        <v>3275</v>
      </c>
      <c r="E48" s="100"/>
    </row>
    <row r="49">
      <c r="A49" s="16" t="s">
        <v>3276</v>
      </c>
      <c r="B49" s="15">
        <v>0.0</v>
      </c>
      <c r="C49" s="15" t="s">
        <v>3202</v>
      </c>
      <c r="D49" s="15" t="s">
        <v>3277</v>
      </c>
      <c r="E49" s="99" t="s">
        <v>3278</v>
      </c>
    </row>
    <row r="50">
      <c r="A50" s="16" t="s">
        <v>3279</v>
      </c>
      <c r="B50" s="15">
        <v>0.0</v>
      </c>
      <c r="C50" s="15" t="s">
        <v>3202</v>
      </c>
      <c r="D50" s="15" t="s">
        <v>3280</v>
      </c>
      <c r="E50" s="100"/>
    </row>
    <row r="51">
      <c r="A51" s="16" t="s">
        <v>3177</v>
      </c>
      <c r="B51" s="15">
        <v>0.0</v>
      </c>
      <c r="C51" s="15" t="s">
        <v>3177</v>
      </c>
      <c r="D51" s="15" t="s">
        <v>3177</v>
      </c>
      <c r="E51" s="100"/>
    </row>
    <row r="52">
      <c r="A52" s="16" t="s">
        <v>3281</v>
      </c>
      <c r="B52" s="15">
        <v>0.0</v>
      </c>
      <c r="C52" s="15" t="s">
        <v>3226</v>
      </c>
      <c r="D52" s="15" t="s">
        <v>3282</v>
      </c>
      <c r="E52" s="100"/>
    </row>
    <row r="53">
      <c r="A53" s="16" t="s">
        <v>3283</v>
      </c>
      <c r="B53" s="15">
        <v>0.0</v>
      </c>
      <c r="C53" s="15" t="s">
        <v>3226</v>
      </c>
      <c r="D53" s="15" t="s">
        <v>3282</v>
      </c>
      <c r="E53" s="100"/>
    </row>
    <row r="54">
      <c r="A54" s="16" t="s">
        <v>3284</v>
      </c>
      <c r="B54" s="15">
        <v>0.0</v>
      </c>
      <c r="C54" s="15" t="s">
        <v>3226</v>
      </c>
      <c r="D54" s="15" t="s">
        <v>3282</v>
      </c>
      <c r="E54" s="100"/>
    </row>
    <row r="55">
      <c r="E55" s="101"/>
    </row>
    <row r="56">
      <c r="E56" s="101"/>
    </row>
    <row r="57">
      <c r="E57" s="101"/>
    </row>
    <row r="58">
      <c r="E58" s="101"/>
    </row>
    <row r="59">
      <c r="E59" s="101"/>
    </row>
    <row r="60">
      <c r="E60" s="101"/>
    </row>
    <row r="61">
      <c r="E61" s="101"/>
    </row>
    <row r="62">
      <c r="E62" s="101"/>
    </row>
    <row r="63">
      <c r="E63" s="101"/>
    </row>
    <row r="64">
      <c r="E64" s="101"/>
    </row>
    <row r="65">
      <c r="E65" s="101"/>
    </row>
    <row r="66">
      <c r="E66" s="101"/>
    </row>
    <row r="67">
      <c r="E67" s="101"/>
    </row>
    <row r="68">
      <c r="E68" s="101"/>
    </row>
    <row r="69">
      <c r="E69" s="101"/>
    </row>
    <row r="70">
      <c r="E70" s="101"/>
    </row>
    <row r="71">
      <c r="E71" s="101"/>
    </row>
    <row r="72">
      <c r="E72" s="101"/>
    </row>
    <row r="73">
      <c r="E73" s="101"/>
    </row>
    <row r="74">
      <c r="E74" s="101"/>
    </row>
    <row r="75">
      <c r="E75" s="101"/>
    </row>
    <row r="76">
      <c r="E76" s="101"/>
    </row>
    <row r="77">
      <c r="E77" s="101"/>
    </row>
    <row r="78">
      <c r="E78" s="101"/>
    </row>
    <row r="79">
      <c r="E79" s="101"/>
    </row>
    <row r="80">
      <c r="E80" s="101"/>
    </row>
    <row r="81">
      <c r="E81" s="101"/>
    </row>
    <row r="82">
      <c r="E82" s="101"/>
    </row>
    <row r="83">
      <c r="E83" s="101"/>
    </row>
    <row r="84">
      <c r="E84" s="101"/>
    </row>
    <row r="85">
      <c r="E85" s="101"/>
    </row>
    <row r="86">
      <c r="E86" s="101"/>
    </row>
    <row r="87">
      <c r="E87" s="101"/>
    </row>
    <row r="88">
      <c r="E88" s="101"/>
    </row>
    <row r="89">
      <c r="E89" s="101"/>
    </row>
    <row r="90">
      <c r="E90" s="101"/>
    </row>
    <row r="91">
      <c r="E91" s="101"/>
    </row>
    <row r="92">
      <c r="E92" s="101"/>
    </row>
    <row r="93">
      <c r="E93" s="101"/>
    </row>
    <row r="94">
      <c r="E94" s="101"/>
    </row>
    <row r="95">
      <c r="E95" s="101"/>
    </row>
    <row r="96">
      <c r="E96" s="101"/>
    </row>
    <row r="97">
      <c r="E97" s="101"/>
    </row>
    <row r="98">
      <c r="E98" s="101"/>
    </row>
    <row r="99">
      <c r="E99" s="101"/>
    </row>
    <row r="100">
      <c r="E100" s="101"/>
    </row>
    <row r="101">
      <c r="E101" s="101"/>
    </row>
    <row r="102">
      <c r="E102" s="101"/>
    </row>
    <row r="103">
      <c r="E103" s="101"/>
    </row>
    <row r="104">
      <c r="E104" s="101"/>
    </row>
    <row r="105">
      <c r="E105" s="101"/>
    </row>
    <row r="106">
      <c r="E106" s="101"/>
    </row>
    <row r="107">
      <c r="E107" s="101"/>
    </row>
    <row r="108">
      <c r="E108" s="101"/>
    </row>
    <row r="109">
      <c r="E109" s="101"/>
    </row>
    <row r="110">
      <c r="E110" s="101"/>
    </row>
    <row r="111">
      <c r="E111" s="101"/>
    </row>
    <row r="112">
      <c r="E112" s="101"/>
    </row>
    <row r="113">
      <c r="E113" s="101"/>
    </row>
    <row r="114">
      <c r="E114" s="101"/>
    </row>
    <row r="115">
      <c r="E115" s="101"/>
    </row>
    <row r="116">
      <c r="E116" s="101"/>
    </row>
    <row r="117">
      <c r="E117" s="101"/>
    </row>
    <row r="118">
      <c r="E118" s="101"/>
    </row>
    <row r="119">
      <c r="E119" s="101"/>
    </row>
    <row r="120">
      <c r="E120" s="101"/>
    </row>
    <row r="121">
      <c r="E121" s="101"/>
    </row>
    <row r="122">
      <c r="E122" s="101"/>
    </row>
    <row r="123">
      <c r="E123" s="101"/>
    </row>
    <row r="124">
      <c r="E124" s="101"/>
    </row>
    <row r="125">
      <c r="E125" s="101"/>
    </row>
    <row r="126">
      <c r="E126" s="101"/>
    </row>
    <row r="127">
      <c r="E127" s="101"/>
    </row>
    <row r="128">
      <c r="E128" s="101"/>
    </row>
    <row r="129">
      <c r="E129" s="101"/>
    </row>
    <row r="130">
      <c r="E130" s="101"/>
    </row>
    <row r="131">
      <c r="E131" s="101"/>
    </row>
    <row r="132">
      <c r="E132" s="101"/>
    </row>
    <row r="133">
      <c r="E133" s="101"/>
    </row>
    <row r="134">
      <c r="E134" s="101"/>
    </row>
    <row r="135">
      <c r="E135" s="101"/>
    </row>
    <row r="136">
      <c r="E136" s="101"/>
    </row>
    <row r="137">
      <c r="E137" s="101"/>
    </row>
    <row r="138">
      <c r="E138" s="101"/>
    </row>
    <row r="139">
      <c r="E139" s="101"/>
    </row>
    <row r="140">
      <c r="E140" s="101"/>
    </row>
    <row r="141">
      <c r="E141" s="101"/>
    </row>
    <row r="142">
      <c r="E142" s="101"/>
    </row>
    <row r="143">
      <c r="E143" s="101"/>
    </row>
    <row r="144">
      <c r="E144" s="101"/>
    </row>
    <row r="145">
      <c r="E145" s="101"/>
    </row>
    <row r="146">
      <c r="E146" s="101"/>
    </row>
    <row r="147">
      <c r="E147" s="101"/>
    </row>
    <row r="148">
      <c r="E148" s="101"/>
    </row>
    <row r="149">
      <c r="E149" s="101"/>
    </row>
    <row r="150">
      <c r="E150" s="101"/>
    </row>
    <row r="151">
      <c r="E151" s="101"/>
    </row>
    <row r="152">
      <c r="E152" s="101"/>
    </row>
    <row r="153">
      <c r="E153" s="101"/>
    </row>
    <row r="154">
      <c r="E154" s="101"/>
    </row>
    <row r="155">
      <c r="E155" s="101"/>
    </row>
    <row r="156">
      <c r="E156" s="101"/>
    </row>
    <row r="157">
      <c r="E157" s="101"/>
    </row>
    <row r="158">
      <c r="E158" s="101"/>
    </row>
    <row r="159">
      <c r="E159" s="101"/>
    </row>
    <row r="160">
      <c r="E160" s="101"/>
    </row>
    <row r="161">
      <c r="E161" s="101"/>
    </row>
    <row r="162">
      <c r="E162" s="101"/>
    </row>
    <row r="163">
      <c r="E163" s="101"/>
    </row>
    <row r="164">
      <c r="E164" s="101"/>
    </row>
    <row r="165">
      <c r="E165" s="101"/>
    </row>
    <row r="166">
      <c r="E166" s="101"/>
    </row>
    <row r="167">
      <c r="E167" s="101"/>
    </row>
    <row r="168">
      <c r="E168" s="101"/>
    </row>
    <row r="169">
      <c r="E169" s="101"/>
    </row>
    <row r="170">
      <c r="E170" s="101"/>
    </row>
    <row r="171">
      <c r="E171" s="101"/>
    </row>
    <row r="172">
      <c r="E172" s="101"/>
    </row>
    <row r="173">
      <c r="E173" s="101"/>
    </row>
    <row r="174">
      <c r="E174" s="101"/>
    </row>
    <row r="175">
      <c r="E175" s="101"/>
    </row>
    <row r="176">
      <c r="E176" s="101"/>
    </row>
    <row r="177">
      <c r="E177" s="101"/>
    </row>
    <row r="178">
      <c r="E178" s="101"/>
    </row>
    <row r="179">
      <c r="E179" s="101"/>
    </row>
    <row r="180">
      <c r="E180" s="101"/>
    </row>
    <row r="181">
      <c r="E181" s="101"/>
    </row>
    <row r="182">
      <c r="E182" s="101"/>
    </row>
    <row r="183">
      <c r="E183" s="101"/>
    </row>
    <row r="184">
      <c r="E184" s="101"/>
    </row>
    <row r="185">
      <c r="E185" s="101"/>
    </row>
    <row r="186">
      <c r="E186" s="101"/>
    </row>
    <row r="187">
      <c r="E187" s="101"/>
    </row>
    <row r="188">
      <c r="E188" s="101"/>
    </row>
    <row r="189">
      <c r="E189" s="101"/>
    </row>
    <row r="190">
      <c r="E190" s="101"/>
    </row>
    <row r="191">
      <c r="E191" s="101"/>
    </row>
    <row r="192">
      <c r="E192" s="101"/>
    </row>
    <row r="193">
      <c r="E193" s="101"/>
    </row>
    <row r="194">
      <c r="E194" s="101"/>
    </row>
    <row r="195">
      <c r="E195" s="101"/>
    </row>
    <row r="196">
      <c r="E196" s="101"/>
    </row>
    <row r="197">
      <c r="E197" s="101"/>
    </row>
    <row r="198">
      <c r="E198" s="101"/>
    </row>
    <row r="199">
      <c r="E199" s="101"/>
    </row>
    <row r="200">
      <c r="E200" s="101"/>
    </row>
    <row r="201">
      <c r="E201" s="101"/>
    </row>
    <row r="202">
      <c r="E202" s="101"/>
    </row>
    <row r="203">
      <c r="E203" s="101"/>
    </row>
    <row r="204">
      <c r="E204" s="101"/>
    </row>
    <row r="205">
      <c r="E205" s="101"/>
    </row>
    <row r="206">
      <c r="E206" s="101"/>
    </row>
    <row r="207">
      <c r="E207" s="101"/>
    </row>
    <row r="208">
      <c r="E208" s="101"/>
    </row>
    <row r="209">
      <c r="E209" s="101"/>
    </row>
    <row r="210">
      <c r="E210" s="101"/>
    </row>
    <row r="211">
      <c r="E211" s="101"/>
    </row>
    <row r="212">
      <c r="E212" s="101"/>
    </row>
    <row r="213">
      <c r="E213" s="101"/>
    </row>
    <row r="214">
      <c r="E214" s="101"/>
    </row>
    <row r="215">
      <c r="E215" s="101"/>
    </row>
    <row r="216">
      <c r="E216" s="101"/>
    </row>
    <row r="217">
      <c r="E217" s="101"/>
    </row>
    <row r="218">
      <c r="E218" s="101"/>
    </row>
    <row r="219">
      <c r="E219" s="101"/>
    </row>
    <row r="220">
      <c r="E220" s="101"/>
    </row>
    <row r="221">
      <c r="E221" s="101"/>
    </row>
    <row r="222">
      <c r="E222" s="101"/>
    </row>
    <row r="223">
      <c r="E223" s="101"/>
    </row>
    <row r="224">
      <c r="E224" s="101"/>
    </row>
    <row r="225">
      <c r="E225" s="101"/>
    </row>
    <row r="226">
      <c r="E226" s="101"/>
    </row>
    <row r="227">
      <c r="E227" s="101"/>
    </row>
    <row r="228">
      <c r="E228" s="101"/>
    </row>
    <row r="229">
      <c r="E229" s="101"/>
    </row>
    <row r="230">
      <c r="E230" s="101"/>
    </row>
    <row r="231">
      <c r="E231" s="101"/>
    </row>
    <row r="232">
      <c r="E232" s="101"/>
    </row>
    <row r="233">
      <c r="E233" s="101"/>
    </row>
    <row r="234">
      <c r="E234" s="101"/>
    </row>
    <row r="235">
      <c r="E235" s="101"/>
    </row>
    <row r="236">
      <c r="E236" s="101"/>
    </row>
    <row r="237">
      <c r="E237" s="101"/>
    </row>
    <row r="238">
      <c r="E238" s="101"/>
    </row>
    <row r="239">
      <c r="E239" s="101"/>
    </row>
    <row r="240">
      <c r="E240" s="101"/>
    </row>
    <row r="241">
      <c r="E241" s="101"/>
    </row>
    <row r="242">
      <c r="E242" s="101"/>
    </row>
    <row r="243">
      <c r="E243" s="101"/>
    </row>
    <row r="244">
      <c r="E244" s="101"/>
    </row>
    <row r="245">
      <c r="E245" s="101"/>
    </row>
    <row r="246">
      <c r="E246" s="101"/>
    </row>
    <row r="247">
      <c r="E247" s="101"/>
    </row>
    <row r="248">
      <c r="E248" s="101"/>
    </row>
    <row r="249">
      <c r="E249" s="101"/>
    </row>
    <row r="250">
      <c r="E250" s="101"/>
    </row>
    <row r="251">
      <c r="E251" s="101"/>
    </row>
    <row r="252">
      <c r="E252" s="101"/>
    </row>
    <row r="253">
      <c r="E253" s="101"/>
    </row>
    <row r="254">
      <c r="E254" s="101"/>
    </row>
    <row r="255">
      <c r="E255" s="101"/>
    </row>
    <row r="256">
      <c r="E256" s="101"/>
    </row>
    <row r="257">
      <c r="E257" s="101"/>
    </row>
    <row r="258">
      <c r="E258" s="101"/>
    </row>
    <row r="259">
      <c r="E259" s="101"/>
    </row>
    <row r="260">
      <c r="E260" s="101"/>
    </row>
    <row r="261">
      <c r="E261" s="101"/>
    </row>
    <row r="262">
      <c r="E262" s="101"/>
    </row>
    <row r="263">
      <c r="E263" s="101"/>
    </row>
    <row r="264">
      <c r="E264" s="101"/>
    </row>
    <row r="265">
      <c r="E265" s="101"/>
    </row>
    <row r="266">
      <c r="E266" s="101"/>
    </row>
    <row r="267">
      <c r="E267" s="101"/>
    </row>
    <row r="268">
      <c r="E268" s="101"/>
    </row>
    <row r="269">
      <c r="E269" s="101"/>
    </row>
    <row r="270">
      <c r="E270" s="101"/>
    </row>
    <row r="271">
      <c r="E271" s="101"/>
    </row>
    <row r="272">
      <c r="E272" s="101"/>
    </row>
    <row r="273">
      <c r="E273" s="101"/>
    </row>
    <row r="274">
      <c r="E274" s="101"/>
    </row>
    <row r="275">
      <c r="E275" s="101"/>
    </row>
    <row r="276">
      <c r="E276" s="101"/>
    </row>
    <row r="277">
      <c r="E277" s="101"/>
    </row>
    <row r="278">
      <c r="E278" s="101"/>
    </row>
    <row r="279">
      <c r="E279" s="101"/>
    </row>
    <row r="280">
      <c r="E280" s="101"/>
    </row>
    <row r="281">
      <c r="E281" s="101"/>
    </row>
    <row r="282">
      <c r="E282" s="101"/>
    </row>
    <row r="283">
      <c r="E283" s="101"/>
    </row>
    <row r="284">
      <c r="E284" s="101"/>
    </row>
    <row r="285">
      <c r="E285" s="101"/>
    </row>
    <row r="286">
      <c r="E286" s="101"/>
    </row>
    <row r="287">
      <c r="E287" s="101"/>
    </row>
    <row r="288">
      <c r="E288" s="101"/>
    </row>
    <row r="289">
      <c r="E289" s="101"/>
    </row>
    <row r="290">
      <c r="E290" s="101"/>
    </row>
    <row r="291">
      <c r="E291" s="101"/>
    </row>
    <row r="292">
      <c r="E292" s="101"/>
    </row>
    <row r="293">
      <c r="E293" s="101"/>
    </row>
    <row r="294">
      <c r="E294" s="101"/>
    </row>
    <row r="295">
      <c r="E295" s="101"/>
    </row>
    <row r="296">
      <c r="E296" s="101"/>
    </row>
    <row r="297">
      <c r="E297" s="101"/>
    </row>
    <row r="298">
      <c r="E298" s="101"/>
    </row>
    <row r="299">
      <c r="E299" s="101"/>
    </row>
    <row r="300">
      <c r="E300" s="101"/>
    </row>
    <row r="301">
      <c r="E301" s="101"/>
    </row>
    <row r="302">
      <c r="E302" s="101"/>
    </row>
    <row r="303">
      <c r="E303" s="101"/>
    </row>
    <row r="304">
      <c r="E304" s="101"/>
    </row>
    <row r="305">
      <c r="E305" s="101"/>
    </row>
    <row r="306">
      <c r="E306" s="101"/>
    </row>
    <row r="307">
      <c r="E307" s="101"/>
    </row>
    <row r="308">
      <c r="E308" s="101"/>
    </row>
    <row r="309">
      <c r="E309" s="101"/>
    </row>
    <row r="310">
      <c r="E310" s="101"/>
    </row>
    <row r="311">
      <c r="E311" s="101"/>
    </row>
    <row r="312">
      <c r="E312" s="101"/>
    </row>
    <row r="313">
      <c r="E313" s="101"/>
    </row>
    <row r="314">
      <c r="E314" s="101"/>
    </row>
    <row r="315">
      <c r="E315" s="101"/>
    </row>
    <row r="316">
      <c r="E316" s="101"/>
    </row>
    <row r="317">
      <c r="E317" s="101"/>
    </row>
    <row r="318">
      <c r="E318" s="101"/>
    </row>
    <row r="319">
      <c r="E319" s="101"/>
    </row>
    <row r="320">
      <c r="E320" s="101"/>
    </row>
    <row r="321">
      <c r="E321" s="101"/>
    </row>
    <row r="322">
      <c r="E322" s="101"/>
    </row>
    <row r="323">
      <c r="E323" s="101"/>
    </row>
    <row r="324">
      <c r="E324" s="101"/>
    </row>
    <row r="325">
      <c r="E325" s="101"/>
    </row>
    <row r="326">
      <c r="E326" s="101"/>
    </row>
    <row r="327">
      <c r="E327" s="101"/>
    </row>
    <row r="328">
      <c r="E328" s="101"/>
    </row>
    <row r="329">
      <c r="E329" s="101"/>
    </row>
    <row r="330">
      <c r="E330" s="101"/>
    </row>
    <row r="331">
      <c r="E331" s="101"/>
    </row>
    <row r="332">
      <c r="E332" s="101"/>
    </row>
    <row r="333">
      <c r="E333" s="101"/>
    </row>
    <row r="334">
      <c r="E334" s="101"/>
    </row>
    <row r="335">
      <c r="E335" s="101"/>
    </row>
    <row r="336">
      <c r="E336" s="101"/>
    </row>
    <row r="337">
      <c r="E337" s="101"/>
    </row>
    <row r="338">
      <c r="E338" s="101"/>
    </row>
    <row r="339">
      <c r="E339" s="101"/>
    </row>
    <row r="340">
      <c r="E340" s="101"/>
    </row>
    <row r="341">
      <c r="E341" s="101"/>
    </row>
    <row r="342">
      <c r="E342" s="101"/>
    </row>
    <row r="343">
      <c r="E343" s="101"/>
    </row>
    <row r="344">
      <c r="E344" s="101"/>
    </row>
    <row r="345">
      <c r="E345" s="101"/>
    </row>
    <row r="346">
      <c r="E346" s="101"/>
    </row>
    <row r="347">
      <c r="E347" s="101"/>
    </row>
    <row r="348">
      <c r="E348" s="101"/>
    </row>
    <row r="349">
      <c r="E349" s="101"/>
    </row>
    <row r="350">
      <c r="E350" s="101"/>
    </row>
    <row r="351">
      <c r="E351" s="101"/>
    </row>
    <row r="352">
      <c r="E352" s="101"/>
    </row>
    <row r="353">
      <c r="E353" s="101"/>
    </row>
    <row r="354">
      <c r="E354" s="101"/>
    </row>
    <row r="355">
      <c r="E355" s="101"/>
    </row>
    <row r="356">
      <c r="E356" s="101"/>
    </row>
    <row r="357">
      <c r="E357" s="101"/>
    </row>
    <row r="358">
      <c r="E358" s="101"/>
    </row>
    <row r="359">
      <c r="E359" s="101"/>
    </row>
    <row r="360">
      <c r="E360" s="101"/>
    </row>
    <row r="361">
      <c r="E361" s="101"/>
    </row>
    <row r="362">
      <c r="E362" s="101"/>
    </row>
    <row r="363">
      <c r="E363" s="101"/>
    </row>
    <row r="364">
      <c r="E364" s="101"/>
    </row>
    <row r="365">
      <c r="E365" s="101"/>
    </row>
    <row r="366">
      <c r="E366" s="101"/>
    </row>
    <row r="367">
      <c r="E367" s="101"/>
    </row>
    <row r="368">
      <c r="E368" s="101"/>
    </row>
    <row r="369">
      <c r="E369" s="101"/>
    </row>
    <row r="370">
      <c r="E370" s="101"/>
    </row>
    <row r="371">
      <c r="E371" s="101"/>
    </row>
    <row r="372">
      <c r="E372" s="101"/>
    </row>
    <row r="373">
      <c r="E373" s="101"/>
    </row>
    <row r="374">
      <c r="E374" s="101"/>
    </row>
    <row r="375">
      <c r="E375" s="101"/>
    </row>
    <row r="376">
      <c r="E376" s="101"/>
    </row>
    <row r="377">
      <c r="E377" s="101"/>
    </row>
    <row r="378">
      <c r="E378" s="101"/>
    </row>
    <row r="379">
      <c r="E379" s="101"/>
    </row>
    <row r="380">
      <c r="E380" s="101"/>
    </row>
    <row r="381">
      <c r="E381" s="101"/>
    </row>
    <row r="382">
      <c r="E382" s="101"/>
    </row>
    <row r="383">
      <c r="E383" s="101"/>
    </row>
    <row r="384">
      <c r="E384" s="101"/>
    </row>
    <row r="385">
      <c r="E385" s="101"/>
    </row>
    <row r="386">
      <c r="E386" s="101"/>
    </row>
    <row r="387">
      <c r="E387" s="101"/>
    </row>
    <row r="388">
      <c r="E388" s="101"/>
    </row>
    <row r="389">
      <c r="E389" s="101"/>
    </row>
    <row r="390">
      <c r="E390" s="101"/>
    </row>
    <row r="391">
      <c r="E391" s="101"/>
    </row>
    <row r="392">
      <c r="E392" s="101"/>
    </row>
    <row r="393">
      <c r="E393" s="101"/>
    </row>
    <row r="394">
      <c r="E394" s="101"/>
    </row>
    <row r="395">
      <c r="E395" s="101"/>
    </row>
    <row r="396">
      <c r="E396" s="101"/>
    </row>
    <row r="397">
      <c r="E397" s="101"/>
    </row>
    <row r="398">
      <c r="E398" s="101"/>
    </row>
    <row r="399">
      <c r="E399" s="101"/>
    </row>
    <row r="400">
      <c r="E400" s="101"/>
    </row>
    <row r="401">
      <c r="E401" s="101"/>
    </row>
    <row r="402">
      <c r="E402" s="101"/>
    </row>
    <row r="403">
      <c r="E403" s="101"/>
    </row>
    <row r="404">
      <c r="E404" s="101"/>
    </row>
    <row r="405">
      <c r="E405" s="101"/>
    </row>
    <row r="406">
      <c r="E406" s="101"/>
    </row>
    <row r="407">
      <c r="E407" s="101"/>
    </row>
    <row r="408">
      <c r="E408" s="101"/>
    </row>
    <row r="409">
      <c r="E409" s="101"/>
    </row>
    <row r="410">
      <c r="E410" s="101"/>
    </row>
    <row r="411">
      <c r="E411" s="101"/>
    </row>
    <row r="412">
      <c r="E412" s="101"/>
    </row>
    <row r="413">
      <c r="E413" s="101"/>
    </row>
    <row r="414">
      <c r="E414" s="101"/>
    </row>
    <row r="415">
      <c r="E415" s="101"/>
    </row>
    <row r="416">
      <c r="E416" s="101"/>
    </row>
    <row r="417">
      <c r="E417" s="101"/>
    </row>
    <row r="418">
      <c r="E418" s="101"/>
    </row>
    <row r="419">
      <c r="E419" s="101"/>
    </row>
    <row r="420">
      <c r="E420" s="101"/>
    </row>
    <row r="421">
      <c r="E421" s="101"/>
    </row>
    <row r="422">
      <c r="E422" s="101"/>
    </row>
    <row r="423">
      <c r="E423" s="101"/>
    </row>
    <row r="424">
      <c r="E424" s="101"/>
    </row>
    <row r="425">
      <c r="E425" s="101"/>
    </row>
    <row r="426">
      <c r="E426" s="101"/>
    </row>
    <row r="427">
      <c r="E427" s="101"/>
    </row>
    <row r="428">
      <c r="E428" s="101"/>
    </row>
    <row r="429">
      <c r="E429" s="101"/>
    </row>
    <row r="430">
      <c r="E430" s="101"/>
    </row>
    <row r="431">
      <c r="E431" s="101"/>
    </row>
    <row r="432">
      <c r="E432" s="101"/>
    </row>
    <row r="433">
      <c r="E433" s="101"/>
    </row>
    <row r="434">
      <c r="E434" s="101"/>
    </row>
    <row r="435">
      <c r="E435" s="101"/>
    </row>
    <row r="436">
      <c r="E436" s="101"/>
    </row>
    <row r="437">
      <c r="E437" s="101"/>
    </row>
    <row r="438">
      <c r="E438" s="101"/>
    </row>
    <row r="439">
      <c r="E439" s="101"/>
    </row>
    <row r="440">
      <c r="E440" s="101"/>
    </row>
    <row r="441">
      <c r="E441" s="101"/>
    </row>
    <row r="442">
      <c r="E442" s="101"/>
    </row>
    <row r="443">
      <c r="E443" s="101"/>
    </row>
    <row r="444">
      <c r="E444" s="101"/>
    </row>
    <row r="445">
      <c r="E445" s="101"/>
    </row>
    <row r="446">
      <c r="E446" s="101"/>
    </row>
    <row r="447">
      <c r="E447" s="101"/>
    </row>
    <row r="448">
      <c r="E448" s="101"/>
    </row>
    <row r="449">
      <c r="E449" s="101"/>
    </row>
    <row r="450">
      <c r="E450" s="101"/>
    </row>
    <row r="451">
      <c r="E451" s="101"/>
    </row>
    <row r="452">
      <c r="E452" s="101"/>
    </row>
    <row r="453">
      <c r="E453" s="101"/>
    </row>
    <row r="454">
      <c r="E454" s="101"/>
    </row>
    <row r="455">
      <c r="E455" s="101"/>
    </row>
    <row r="456">
      <c r="E456" s="101"/>
    </row>
    <row r="457">
      <c r="E457" s="101"/>
    </row>
    <row r="458">
      <c r="E458" s="101"/>
    </row>
    <row r="459">
      <c r="E459" s="101"/>
    </row>
    <row r="460">
      <c r="E460" s="101"/>
    </row>
    <row r="461">
      <c r="E461" s="101"/>
    </row>
    <row r="462">
      <c r="E462" s="101"/>
    </row>
    <row r="463">
      <c r="E463" s="101"/>
    </row>
    <row r="464">
      <c r="E464" s="101"/>
    </row>
    <row r="465">
      <c r="E465" s="101"/>
    </row>
    <row r="466">
      <c r="E466" s="101"/>
    </row>
    <row r="467">
      <c r="E467" s="101"/>
    </row>
    <row r="468">
      <c r="E468" s="101"/>
    </row>
    <row r="469">
      <c r="E469" s="101"/>
    </row>
    <row r="470">
      <c r="E470" s="101"/>
    </row>
    <row r="471">
      <c r="E471" s="101"/>
    </row>
    <row r="472">
      <c r="E472" s="101"/>
    </row>
    <row r="473">
      <c r="E473" s="101"/>
    </row>
    <row r="474">
      <c r="E474" s="101"/>
    </row>
    <row r="475">
      <c r="E475" s="101"/>
    </row>
    <row r="476">
      <c r="E476" s="101"/>
    </row>
    <row r="477">
      <c r="E477" s="101"/>
    </row>
    <row r="478">
      <c r="E478" s="101"/>
    </row>
    <row r="479">
      <c r="E479" s="101"/>
    </row>
    <row r="480">
      <c r="E480" s="101"/>
    </row>
    <row r="481">
      <c r="E481" s="101"/>
    </row>
    <row r="482">
      <c r="E482" s="101"/>
    </row>
    <row r="483">
      <c r="E483" s="101"/>
    </row>
    <row r="484">
      <c r="E484" s="101"/>
    </row>
    <row r="485">
      <c r="E485" s="101"/>
    </row>
    <row r="486">
      <c r="E486" s="101"/>
    </row>
    <row r="487">
      <c r="E487" s="101"/>
    </row>
    <row r="488">
      <c r="E488" s="101"/>
    </row>
    <row r="489">
      <c r="E489" s="101"/>
    </row>
    <row r="490">
      <c r="E490" s="101"/>
    </row>
    <row r="491">
      <c r="E491" s="101"/>
    </row>
    <row r="492">
      <c r="E492" s="101"/>
    </row>
    <row r="493">
      <c r="E493" s="101"/>
    </row>
    <row r="494">
      <c r="E494" s="101"/>
    </row>
    <row r="495">
      <c r="E495" s="101"/>
    </row>
    <row r="496">
      <c r="E496" s="101"/>
    </row>
    <row r="497">
      <c r="E497" s="101"/>
    </row>
    <row r="498">
      <c r="E498" s="101"/>
    </row>
    <row r="499">
      <c r="E499" s="101"/>
    </row>
    <row r="500">
      <c r="E500" s="101"/>
    </row>
    <row r="501">
      <c r="E501" s="101"/>
    </row>
    <row r="502">
      <c r="E502" s="101"/>
    </row>
    <row r="503">
      <c r="E503" s="101"/>
    </row>
    <row r="504">
      <c r="E504" s="101"/>
    </row>
    <row r="505">
      <c r="E505" s="101"/>
    </row>
    <row r="506">
      <c r="E506" s="101"/>
    </row>
    <row r="507">
      <c r="E507" s="101"/>
    </row>
    <row r="508">
      <c r="E508" s="101"/>
    </row>
    <row r="509">
      <c r="E509" s="101"/>
    </row>
    <row r="510">
      <c r="E510" s="101"/>
    </row>
    <row r="511">
      <c r="E511" s="101"/>
    </row>
    <row r="512">
      <c r="E512" s="101"/>
    </row>
    <row r="513">
      <c r="E513" s="101"/>
    </row>
    <row r="514">
      <c r="E514" s="101"/>
    </row>
    <row r="515">
      <c r="E515" s="101"/>
    </row>
    <row r="516">
      <c r="E516" s="101"/>
    </row>
    <row r="517">
      <c r="E517" s="101"/>
    </row>
    <row r="518">
      <c r="E518" s="101"/>
    </row>
    <row r="519">
      <c r="E519" s="101"/>
    </row>
    <row r="520">
      <c r="E520" s="101"/>
    </row>
    <row r="521">
      <c r="E521" s="101"/>
    </row>
    <row r="522">
      <c r="E522" s="101"/>
    </row>
    <row r="523">
      <c r="E523" s="101"/>
    </row>
    <row r="524">
      <c r="E524" s="101"/>
    </row>
    <row r="525">
      <c r="E525" s="101"/>
    </row>
    <row r="526">
      <c r="E526" s="101"/>
    </row>
    <row r="527">
      <c r="E527" s="101"/>
    </row>
    <row r="528">
      <c r="E528" s="101"/>
    </row>
    <row r="529">
      <c r="E529" s="101"/>
    </row>
    <row r="530">
      <c r="E530" s="101"/>
    </row>
    <row r="531">
      <c r="E531" s="101"/>
    </row>
    <row r="532">
      <c r="E532" s="101"/>
    </row>
    <row r="533">
      <c r="E533" s="101"/>
    </row>
    <row r="534">
      <c r="E534" s="101"/>
    </row>
    <row r="535">
      <c r="E535" s="101"/>
    </row>
    <row r="536">
      <c r="E536" s="101"/>
    </row>
    <row r="537">
      <c r="E537" s="101"/>
    </row>
    <row r="538">
      <c r="E538" s="101"/>
    </row>
    <row r="539">
      <c r="E539" s="101"/>
    </row>
    <row r="540">
      <c r="E540" s="101"/>
    </row>
    <row r="541">
      <c r="E541" s="101"/>
    </row>
    <row r="542">
      <c r="E542" s="101"/>
    </row>
    <row r="543">
      <c r="E543" s="101"/>
    </row>
    <row r="544">
      <c r="E544" s="101"/>
    </row>
    <row r="545">
      <c r="E545" s="101"/>
    </row>
    <row r="546">
      <c r="E546" s="101"/>
    </row>
    <row r="547">
      <c r="E547" s="101"/>
    </row>
    <row r="548">
      <c r="E548" s="101"/>
    </row>
    <row r="549">
      <c r="E549" s="101"/>
    </row>
    <row r="550">
      <c r="E550" s="101"/>
    </row>
    <row r="551">
      <c r="E551" s="101"/>
    </row>
    <row r="552">
      <c r="E552" s="101"/>
    </row>
    <row r="553">
      <c r="E553" s="101"/>
    </row>
    <row r="554">
      <c r="E554" s="101"/>
    </row>
    <row r="555">
      <c r="E555" s="101"/>
    </row>
    <row r="556">
      <c r="E556" s="101"/>
    </row>
    <row r="557">
      <c r="E557" s="101"/>
    </row>
    <row r="558">
      <c r="E558" s="101"/>
    </row>
    <row r="559">
      <c r="E559" s="101"/>
    </row>
    <row r="560">
      <c r="E560" s="101"/>
    </row>
    <row r="561">
      <c r="E561" s="101"/>
    </row>
    <row r="562">
      <c r="E562" s="101"/>
    </row>
    <row r="563">
      <c r="E563" s="101"/>
    </row>
    <row r="564">
      <c r="E564" s="101"/>
    </row>
    <row r="565">
      <c r="E565" s="101"/>
    </row>
    <row r="566">
      <c r="E566" s="101"/>
    </row>
    <row r="567">
      <c r="E567" s="101"/>
    </row>
    <row r="568">
      <c r="E568" s="101"/>
    </row>
    <row r="569">
      <c r="E569" s="101"/>
    </row>
    <row r="570">
      <c r="E570" s="101"/>
    </row>
    <row r="571">
      <c r="E571" s="101"/>
    </row>
    <row r="572">
      <c r="E572" s="101"/>
    </row>
    <row r="573">
      <c r="E573" s="101"/>
    </row>
    <row r="574">
      <c r="E574" s="101"/>
    </row>
    <row r="575">
      <c r="E575" s="101"/>
    </row>
    <row r="576">
      <c r="E576" s="101"/>
    </row>
    <row r="577">
      <c r="E577" s="101"/>
    </row>
    <row r="578">
      <c r="E578" s="101"/>
    </row>
    <row r="579">
      <c r="E579" s="101"/>
    </row>
    <row r="580">
      <c r="E580" s="101"/>
    </row>
    <row r="581">
      <c r="E581" s="101"/>
    </row>
    <row r="582">
      <c r="E582" s="101"/>
    </row>
    <row r="583">
      <c r="E583" s="101"/>
    </row>
    <row r="584">
      <c r="E584" s="101"/>
    </row>
    <row r="585">
      <c r="E585" s="101"/>
    </row>
    <row r="586">
      <c r="E586" s="101"/>
    </row>
    <row r="587">
      <c r="E587" s="101"/>
    </row>
    <row r="588">
      <c r="E588" s="101"/>
    </row>
    <row r="589">
      <c r="E589" s="101"/>
    </row>
    <row r="590">
      <c r="E590" s="101"/>
    </row>
    <row r="591">
      <c r="E591" s="101"/>
    </row>
    <row r="592">
      <c r="E592" s="101"/>
    </row>
    <row r="593">
      <c r="E593" s="101"/>
    </row>
    <row r="594">
      <c r="E594" s="101"/>
    </row>
    <row r="595">
      <c r="E595" s="101"/>
    </row>
    <row r="596">
      <c r="E596" s="101"/>
    </row>
    <row r="597">
      <c r="E597" s="101"/>
    </row>
    <row r="598">
      <c r="E598" s="101"/>
    </row>
    <row r="599">
      <c r="E599" s="101"/>
    </row>
    <row r="600">
      <c r="E600" s="101"/>
    </row>
    <row r="601">
      <c r="E601" s="101"/>
    </row>
    <row r="602">
      <c r="E602" s="101"/>
    </row>
    <row r="603">
      <c r="E603" s="101"/>
    </row>
    <row r="604">
      <c r="E604" s="101"/>
    </row>
    <row r="605">
      <c r="E605" s="101"/>
    </row>
    <row r="606">
      <c r="E606" s="101"/>
    </row>
    <row r="607">
      <c r="E607" s="101"/>
    </row>
    <row r="608">
      <c r="E608" s="101"/>
    </row>
    <row r="609">
      <c r="E609" s="101"/>
    </row>
    <row r="610">
      <c r="E610" s="101"/>
    </row>
    <row r="611">
      <c r="E611" s="101"/>
    </row>
    <row r="612">
      <c r="E612" s="101"/>
    </row>
    <row r="613">
      <c r="E613" s="101"/>
    </row>
    <row r="614">
      <c r="E614" s="101"/>
    </row>
    <row r="615">
      <c r="E615" s="101"/>
    </row>
    <row r="616">
      <c r="E616" s="101"/>
    </row>
    <row r="617">
      <c r="E617" s="101"/>
    </row>
    <row r="618">
      <c r="E618" s="101"/>
    </row>
    <row r="619">
      <c r="E619" s="101"/>
    </row>
    <row r="620">
      <c r="E620" s="101"/>
    </row>
    <row r="621">
      <c r="E621" s="101"/>
    </row>
    <row r="622">
      <c r="E622" s="101"/>
    </row>
    <row r="623">
      <c r="E623" s="101"/>
    </row>
    <row r="624">
      <c r="E624" s="101"/>
    </row>
    <row r="625">
      <c r="E625" s="101"/>
    </row>
    <row r="626">
      <c r="E626" s="101"/>
    </row>
    <row r="627">
      <c r="E627" s="101"/>
    </row>
    <row r="628">
      <c r="E628" s="101"/>
    </row>
    <row r="629">
      <c r="E629" s="101"/>
    </row>
    <row r="630">
      <c r="E630" s="101"/>
    </row>
    <row r="631">
      <c r="E631" s="101"/>
    </row>
    <row r="632">
      <c r="E632" s="101"/>
    </row>
    <row r="633">
      <c r="E633" s="101"/>
    </row>
    <row r="634">
      <c r="E634" s="101"/>
    </row>
    <row r="635">
      <c r="E635" s="101"/>
    </row>
    <row r="636">
      <c r="E636" s="101"/>
    </row>
    <row r="637">
      <c r="E637" s="101"/>
    </row>
    <row r="638">
      <c r="E638" s="101"/>
    </row>
    <row r="639">
      <c r="E639" s="101"/>
    </row>
    <row r="640">
      <c r="E640" s="101"/>
    </row>
    <row r="641">
      <c r="E641" s="101"/>
    </row>
    <row r="642">
      <c r="E642" s="101"/>
    </row>
    <row r="643">
      <c r="E643" s="101"/>
    </row>
    <row r="644">
      <c r="E644" s="101"/>
    </row>
    <row r="645">
      <c r="E645" s="101"/>
    </row>
    <row r="646">
      <c r="E646" s="101"/>
    </row>
    <row r="647">
      <c r="E647" s="101"/>
    </row>
    <row r="648">
      <c r="E648" s="101"/>
    </row>
    <row r="649">
      <c r="E649" s="101"/>
    </row>
    <row r="650">
      <c r="E650" s="101"/>
    </row>
    <row r="651">
      <c r="E651" s="101"/>
    </row>
    <row r="652">
      <c r="E652" s="101"/>
    </row>
    <row r="653">
      <c r="E653" s="101"/>
    </row>
    <row r="654">
      <c r="E654" s="101"/>
    </row>
    <row r="655">
      <c r="E655" s="101"/>
    </row>
    <row r="656">
      <c r="E656" s="101"/>
    </row>
    <row r="657">
      <c r="E657" s="101"/>
    </row>
    <row r="658">
      <c r="E658" s="101"/>
    </row>
    <row r="659">
      <c r="E659" s="101"/>
    </row>
    <row r="660">
      <c r="E660" s="101"/>
    </row>
    <row r="661">
      <c r="E661" s="101"/>
    </row>
    <row r="662">
      <c r="E662" s="101"/>
    </row>
    <row r="663">
      <c r="E663" s="101"/>
    </row>
    <row r="664">
      <c r="E664" s="101"/>
    </row>
    <row r="665">
      <c r="E665" s="101"/>
    </row>
    <row r="666">
      <c r="E666" s="101"/>
    </row>
    <row r="667">
      <c r="E667" s="101"/>
    </row>
    <row r="668">
      <c r="E668" s="101"/>
    </row>
    <row r="669">
      <c r="E669" s="101"/>
    </row>
    <row r="670">
      <c r="E670" s="101"/>
    </row>
    <row r="671">
      <c r="E671" s="101"/>
    </row>
    <row r="672">
      <c r="E672" s="101"/>
    </row>
    <row r="673">
      <c r="E673" s="101"/>
    </row>
    <row r="674">
      <c r="E674" s="101"/>
    </row>
    <row r="675">
      <c r="E675" s="101"/>
    </row>
    <row r="676">
      <c r="E676" s="101"/>
    </row>
    <row r="677">
      <c r="E677" s="101"/>
    </row>
    <row r="678">
      <c r="E678" s="101"/>
    </row>
    <row r="679">
      <c r="E679" s="101"/>
    </row>
    <row r="680">
      <c r="E680" s="101"/>
    </row>
    <row r="681">
      <c r="E681" s="101"/>
    </row>
    <row r="682">
      <c r="E682" s="101"/>
    </row>
    <row r="683">
      <c r="E683" s="101"/>
    </row>
    <row r="684">
      <c r="E684" s="101"/>
    </row>
    <row r="685">
      <c r="E685" s="101"/>
    </row>
    <row r="686">
      <c r="E686" s="101"/>
    </row>
    <row r="687">
      <c r="E687" s="101"/>
    </row>
    <row r="688">
      <c r="E688" s="101"/>
    </row>
    <row r="689">
      <c r="E689" s="101"/>
    </row>
    <row r="690">
      <c r="E690" s="101"/>
    </row>
    <row r="691">
      <c r="E691" s="101"/>
    </row>
    <row r="692">
      <c r="E692" s="101"/>
    </row>
    <row r="693">
      <c r="E693" s="101"/>
    </row>
    <row r="694">
      <c r="E694" s="101"/>
    </row>
    <row r="695">
      <c r="E695" s="101"/>
    </row>
    <row r="696">
      <c r="E696" s="101"/>
    </row>
    <row r="697">
      <c r="E697" s="101"/>
    </row>
    <row r="698">
      <c r="E698" s="101"/>
    </row>
    <row r="699">
      <c r="E699" s="101"/>
    </row>
    <row r="700">
      <c r="E700" s="101"/>
    </row>
    <row r="701">
      <c r="E701" s="101"/>
    </row>
    <row r="702">
      <c r="E702" s="101"/>
    </row>
    <row r="703">
      <c r="E703" s="101"/>
    </row>
    <row r="704">
      <c r="E704" s="101"/>
    </row>
    <row r="705">
      <c r="E705" s="101"/>
    </row>
    <row r="706">
      <c r="E706" s="101"/>
    </row>
    <row r="707">
      <c r="E707" s="101"/>
    </row>
    <row r="708">
      <c r="E708" s="101"/>
    </row>
    <row r="709">
      <c r="E709" s="101"/>
    </row>
    <row r="710">
      <c r="E710" s="101"/>
    </row>
    <row r="711">
      <c r="E711" s="101"/>
    </row>
    <row r="712">
      <c r="E712" s="101"/>
    </row>
    <row r="713">
      <c r="E713" s="101"/>
    </row>
    <row r="714">
      <c r="E714" s="101"/>
    </row>
    <row r="715">
      <c r="E715" s="101"/>
    </row>
    <row r="716">
      <c r="E716" s="101"/>
    </row>
    <row r="717">
      <c r="E717" s="101"/>
    </row>
    <row r="718">
      <c r="E718" s="101"/>
    </row>
    <row r="719">
      <c r="E719" s="101"/>
    </row>
    <row r="720">
      <c r="E720" s="101"/>
    </row>
    <row r="721">
      <c r="E721" s="101"/>
    </row>
    <row r="722">
      <c r="E722" s="101"/>
    </row>
    <row r="723">
      <c r="E723" s="101"/>
    </row>
    <row r="724">
      <c r="E724" s="101"/>
    </row>
    <row r="725">
      <c r="E725" s="101"/>
    </row>
    <row r="726">
      <c r="E726" s="101"/>
    </row>
    <row r="727">
      <c r="E727" s="101"/>
    </row>
    <row r="728">
      <c r="E728" s="101"/>
    </row>
    <row r="729">
      <c r="E729" s="101"/>
    </row>
    <row r="730">
      <c r="E730" s="101"/>
    </row>
    <row r="731">
      <c r="E731" s="101"/>
    </row>
    <row r="732">
      <c r="E732" s="101"/>
    </row>
    <row r="733">
      <c r="E733" s="101"/>
    </row>
    <row r="734">
      <c r="E734" s="101"/>
    </row>
    <row r="735">
      <c r="E735" s="101"/>
    </row>
    <row r="736">
      <c r="E736" s="101"/>
    </row>
    <row r="737">
      <c r="E737" s="101"/>
    </row>
    <row r="738">
      <c r="E738" s="101"/>
    </row>
    <row r="739">
      <c r="E739" s="101"/>
    </row>
    <row r="740">
      <c r="E740" s="101"/>
    </row>
    <row r="741">
      <c r="E741" s="101"/>
    </row>
    <row r="742">
      <c r="E742" s="101"/>
    </row>
    <row r="743">
      <c r="E743" s="101"/>
    </row>
    <row r="744">
      <c r="E744" s="101"/>
    </row>
    <row r="745">
      <c r="E745" s="101"/>
    </row>
    <row r="746">
      <c r="E746" s="101"/>
    </row>
    <row r="747">
      <c r="E747" s="101"/>
    </row>
    <row r="748">
      <c r="E748" s="101"/>
    </row>
    <row r="749">
      <c r="E749" s="101"/>
    </row>
    <row r="750">
      <c r="E750" s="101"/>
    </row>
    <row r="751">
      <c r="E751" s="101"/>
    </row>
    <row r="752">
      <c r="E752" s="101"/>
    </row>
    <row r="753">
      <c r="E753" s="101"/>
    </row>
    <row r="754">
      <c r="E754" s="101"/>
    </row>
    <row r="755">
      <c r="E755" s="101"/>
    </row>
    <row r="756">
      <c r="E756" s="101"/>
    </row>
    <row r="757">
      <c r="E757" s="101"/>
    </row>
    <row r="758">
      <c r="E758" s="101"/>
    </row>
    <row r="759">
      <c r="E759" s="101"/>
    </row>
    <row r="760">
      <c r="E760" s="101"/>
    </row>
    <row r="761">
      <c r="E761" s="101"/>
    </row>
    <row r="762">
      <c r="E762" s="101"/>
    </row>
    <row r="763">
      <c r="E763" s="101"/>
    </row>
    <row r="764">
      <c r="E764" s="101"/>
    </row>
    <row r="765">
      <c r="E765" s="101"/>
    </row>
    <row r="766">
      <c r="E766" s="101"/>
    </row>
    <row r="767">
      <c r="E767" s="101"/>
    </row>
    <row r="768">
      <c r="E768" s="101"/>
    </row>
    <row r="769">
      <c r="E769" s="101"/>
    </row>
    <row r="770">
      <c r="E770" s="101"/>
    </row>
    <row r="771">
      <c r="E771" s="101"/>
    </row>
    <row r="772">
      <c r="E772" s="101"/>
    </row>
    <row r="773">
      <c r="E773" s="101"/>
    </row>
    <row r="774">
      <c r="E774" s="101"/>
    </row>
    <row r="775">
      <c r="E775" s="101"/>
    </row>
    <row r="776">
      <c r="E776" s="101"/>
    </row>
    <row r="777">
      <c r="E777" s="101"/>
    </row>
    <row r="778">
      <c r="E778" s="101"/>
    </row>
    <row r="779">
      <c r="E779" s="101"/>
    </row>
    <row r="780">
      <c r="E780" s="101"/>
    </row>
    <row r="781">
      <c r="E781" s="101"/>
    </row>
    <row r="782">
      <c r="E782" s="101"/>
    </row>
    <row r="783">
      <c r="E783" s="101"/>
    </row>
    <row r="784">
      <c r="E784" s="101"/>
    </row>
    <row r="785">
      <c r="E785" s="101"/>
    </row>
    <row r="786">
      <c r="E786" s="101"/>
    </row>
    <row r="787">
      <c r="E787" s="101"/>
    </row>
    <row r="788">
      <c r="E788" s="101"/>
    </row>
    <row r="789">
      <c r="E789" s="101"/>
    </row>
    <row r="790">
      <c r="E790" s="101"/>
    </row>
    <row r="791">
      <c r="E791" s="101"/>
    </row>
    <row r="792">
      <c r="E792" s="101"/>
    </row>
    <row r="793">
      <c r="E793" s="101"/>
    </row>
    <row r="794">
      <c r="E794" s="101"/>
    </row>
    <row r="795">
      <c r="E795" s="101"/>
    </row>
    <row r="796">
      <c r="E796" s="101"/>
    </row>
    <row r="797">
      <c r="E797" s="101"/>
    </row>
    <row r="798">
      <c r="E798" s="101"/>
    </row>
    <row r="799">
      <c r="E799" s="101"/>
    </row>
    <row r="800">
      <c r="E800" s="101"/>
    </row>
    <row r="801">
      <c r="E801" s="101"/>
    </row>
    <row r="802">
      <c r="E802" s="101"/>
    </row>
    <row r="803">
      <c r="E803" s="101"/>
    </row>
    <row r="804">
      <c r="E804" s="101"/>
    </row>
    <row r="805">
      <c r="E805" s="101"/>
    </row>
    <row r="806">
      <c r="E806" s="101"/>
    </row>
    <row r="807">
      <c r="E807" s="101"/>
    </row>
    <row r="808">
      <c r="E808" s="101"/>
    </row>
    <row r="809">
      <c r="E809" s="101"/>
    </row>
    <row r="810">
      <c r="E810" s="101"/>
    </row>
    <row r="811">
      <c r="E811" s="101"/>
    </row>
    <row r="812">
      <c r="E812" s="101"/>
    </row>
    <row r="813">
      <c r="E813" s="101"/>
    </row>
    <row r="814">
      <c r="E814" s="101"/>
    </row>
    <row r="815">
      <c r="E815" s="101"/>
    </row>
    <row r="816">
      <c r="E816" s="101"/>
    </row>
    <row r="817">
      <c r="E817" s="101"/>
    </row>
    <row r="818">
      <c r="E818" s="101"/>
    </row>
    <row r="819">
      <c r="E819" s="101"/>
    </row>
    <row r="820">
      <c r="E820" s="101"/>
    </row>
    <row r="821">
      <c r="E821" s="101"/>
    </row>
    <row r="822">
      <c r="E822" s="101"/>
    </row>
    <row r="823">
      <c r="E823" s="101"/>
    </row>
    <row r="824">
      <c r="E824" s="101"/>
    </row>
    <row r="825">
      <c r="E825" s="101"/>
    </row>
    <row r="826">
      <c r="E826" s="101"/>
    </row>
    <row r="827">
      <c r="E827" s="101"/>
    </row>
    <row r="828">
      <c r="E828" s="101"/>
    </row>
    <row r="829">
      <c r="E829" s="101"/>
    </row>
    <row r="830">
      <c r="E830" s="101"/>
    </row>
    <row r="831">
      <c r="E831" s="101"/>
    </row>
    <row r="832">
      <c r="E832" s="101"/>
    </row>
    <row r="833">
      <c r="E833" s="101"/>
    </row>
    <row r="834">
      <c r="E834" s="101"/>
    </row>
    <row r="835">
      <c r="E835" s="101"/>
    </row>
    <row r="836">
      <c r="E836" s="101"/>
    </row>
    <row r="837">
      <c r="E837" s="101"/>
    </row>
    <row r="838">
      <c r="E838" s="101"/>
    </row>
    <row r="839">
      <c r="E839" s="101"/>
    </row>
    <row r="840">
      <c r="E840" s="101"/>
    </row>
    <row r="841">
      <c r="E841" s="101"/>
    </row>
    <row r="842">
      <c r="E842" s="101"/>
    </row>
    <row r="843">
      <c r="E843" s="101"/>
    </row>
    <row r="844">
      <c r="E844" s="101"/>
    </row>
    <row r="845">
      <c r="E845" s="101"/>
    </row>
    <row r="846">
      <c r="E846" s="101"/>
    </row>
    <row r="847">
      <c r="E847" s="101"/>
    </row>
    <row r="848">
      <c r="E848" s="101"/>
    </row>
    <row r="849">
      <c r="E849" s="101"/>
    </row>
    <row r="850">
      <c r="E850" s="101"/>
    </row>
    <row r="851">
      <c r="E851" s="101"/>
    </row>
    <row r="852">
      <c r="E852" s="101"/>
    </row>
    <row r="853">
      <c r="E853" s="101"/>
    </row>
    <row r="854">
      <c r="E854" s="101"/>
    </row>
    <row r="855">
      <c r="E855" s="101"/>
    </row>
    <row r="856">
      <c r="E856" s="101"/>
    </row>
    <row r="857">
      <c r="E857" s="101"/>
    </row>
    <row r="858">
      <c r="E858" s="101"/>
    </row>
    <row r="859">
      <c r="E859" s="101"/>
    </row>
    <row r="860">
      <c r="E860" s="101"/>
    </row>
    <row r="861">
      <c r="E861" s="101"/>
    </row>
    <row r="862">
      <c r="E862" s="101"/>
    </row>
    <row r="863">
      <c r="E863" s="101"/>
    </row>
    <row r="864">
      <c r="E864" s="101"/>
    </row>
    <row r="865">
      <c r="E865" s="101"/>
    </row>
    <row r="866">
      <c r="E866" s="101"/>
    </row>
    <row r="867">
      <c r="E867" s="101"/>
    </row>
    <row r="868">
      <c r="E868" s="101"/>
    </row>
    <row r="869">
      <c r="E869" s="101"/>
    </row>
    <row r="870">
      <c r="E870" s="101"/>
    </row>
    <row r="871">
      <c r="E871" s="101"/>
    </row>
    <row r="872">
      <c r="E872" s="101"/>
    </row>
    <row r="873">
      <c r="E873" s="101"/>
    </row>
    <row r="874">
      <c r="E874" s="101"/>
    </row>
    <row r="875">
      <c r="E875" s="101"/>
    </row>
    <row r="876">
      <c r="E876" s="101"/>
    </row>
    <row r="877">
      <c r="E877" s="101"/>
    </row>
    <row r="878">
      <c r="E878" s="101"/>
    </row>
    <row r="879">
      <c r="E879" s="101"/>
    </row>
    <row r="880">
      <c r="E880" s="101"/>
    </row>
    <row r="881">
      <c r="E881" s="101"/>
    </row>
    <row r="882">
      <c r="E882" s="101"/>
    </row>
    <row r="883">
      <c r="E883" s="101"/>
    </row>
    <row r="884">
      <c r="E884" s="101"/>
    </row>
    <row r="885">
      <c r="E885" s="101"/>
    </row>
    <row r="886">
      <c r="E886" s="101"/>
    </row>
    <row r="887">
      <c r="E887" s="101"/>
    </row>
    <row r="888">
      <c r="E888" s="101"/>
    </row>
    <row r="889">
      <c r="E889" s="101"/>
    </row>
    <row r="890">
      <c r="E890" s="101"/>
    </row>
    <row r="891">
      <c r="E891" s="101"/>
    </row>
    <row r="892">
      <c r="E892" s="101"/>
    </row>
    <row r="893">
      <c r="E893" s="101"/>
    </row>
    <row r="894">
      <c r="E894" s="101"/>
    </row>
    <row r="895">
      <c r="E895" s="101"/>
    </row>
    <row r="896">
      <c r="E896" s="101"/>
    </row>
    <row r="897">
      <c r="E897" s="101"/>
    </row>
    <row r="898">
      <c r="E898" s="101"/>
    </row>
    <row r="899">
      <c r="E899" s="101"/>
    </row>
    <row r="900">
      <c r="E900" s="101"/>
    </row>
    <row r="901">
      <c r="E901" s="101"/>
    </row>
    <row r="902">
      <c r="E902" s="101"/>
    </row>
    <row r="903">
      <c r="E903" s="101"/>
    </row>
    <row r="904">
      <c r="E904" s="101"/>
    </row>
    <row r="905">
      <c r="E905" s="101"/>
    </row>
    <row r="906">
      <c r="E906" s="101"/>
    </row>
    <row r="907">
      <c r="E907" s="101"/>
    </row>
    <row r="908">
      <c r="E908" s="101"/>
    </row>
    <row r="909">
      <c r="E909" s="101"/>
    </row>
    <row r="910">
      <c r="E910" s="101"/>
    </row>
    <row r="911">
      <c r="E911" s="101"/>
    </row>
    <row r="912">
      <c r="E912" s="101"/>
    </row>
    <row r="913">
      <c r="E913" s="101"/>
    </row>
    <row r="914">
      <c r="E914" s="101"/>
    </row>
    <row r="915">
      <c r="E915" s="101"/>
    </row>
    <row r="916">
      <c r="E916" s="101"/>
    </row>
    <row r="917">
      <c r="E917" s="101"/>
    </row>
    <row r="918">
      <c r="E918" s="101"/>
    </row>
    <row r="919">
      <c r="E919" s="101"/>
    </row>
    <row r="920">
      <c r="E920" s="101"/>
    </row>
    <row r="921">
      <c r="E921" s="101"/>
    </row>
    <row r="922">
      <c r="E922" s="101"/>
    </row>
    <row r="923">
      <c r="E923" s="101"/>
    </row>
    <row r="924">
      <c r="E924" s="101"/>
    </row>
    <row r="925">
      <c r="E925" s="101"/>
    </row>
    <row r="926">
      <c r="E926" s="101"/>
    </row>
    <row r="927">
      <c r="E927" s="101"/>
    </row>
    <row r="928">
      <c r="E928" s="101"/>
    </row>
    <row r="929">
      <c r="E929" s="101"/>
    </row>
    <row r="930">
      <c r="E930" s="101"/>
    </row>
    <row r="931">
      <c r="E931" s="101"/>
    </row>
    <row r="932">
      <c r="E932" s="101"/>
    </row>
    <row r="933">
      <c r="E933" s="101"/>
    </row>
    <row r="934">
      <c r="E934" s="101"/>
    </row>
    <row r="935">
      <c r="E935" s="101"/>
    </row>
    <row r="936">
      <c r="E936" s="101"/>
    </row>
    <row r="937">
      <c r="E937" s="101"/>
    </row>
    <row r="938">
      <c r="E938" s="101"/>
    </row>
    <row r="939">
      <c r="E939" s="101"/>
    </row>
    <row r="940">
      <c r="E940" s="101"/>
    </row>
    <row r="941">
      <c r="E941" s="101"/>
    </row>
    <row r="942">
      <c r="E942" s="101"/>
    </row>
    <row r="943">
      <c r="E943" s="101"/>
    </row>
    <row r="944">
      <c r="E944" s="101"/>
    </row>
    <row r="945">
      <c r="E945" s="101"/>
    </row>
    <row r="946">
      <c r="E946" s="101"/>
    </row>
    <row r="947">
      <c r="E947" s="101"/>
    </row>
    <row r="948">
      <c r="E948" s="101"/>
    </row>
    <row r="949">
      <c r="E949" s="101"/>
    </row>
    <row r="950">
      <c r="E950" s="101"/>
    </row>
    <row r="951">
      <c r="E951" s="101"/>
    </row>
    <row r="952">
      <c r="E952" s="101"/>
    </row>
    <row r="953">
      <c r="E953" s="101"/>
    </row>
    <row r="954">
      <c r="E954" s="101"/>
    </row>
    <row r="955">
      <c r="E955" s="101"/>
    </row>
    <row r="956">
      <c r="E956" s="101"/>
    </row>
    <row r="957">
      <c r="E957" s="101"/>
    </row>
    <row r="958">
      <c r="E958" s="101"/>
    </row>
    <row r="959">
      <c r="E959" s="101"/>
    </row>
    <row r="960">
      <c r="E960" s="101"/>
    </row>
    <row r="961">
      <c r="E961" s="101"/>
    </row>
    <row r="962">
      <c r="E962" s="101"/>
    </row>
    <row r="963">
      <c r="E963" s="101"/>
    </row>
    <row r="964">
      <c r="E964" s="101"/>
    </row>
    <row r="965">
      <c r="E965" s="101"/>
    </row>
    <row r="966">
      <c r="E966" s="101"/>
    </row>
    <row r="967">
      <c r="E967" s="101"/>
    </row>
    <row r="968">
      <c r="E968" s="101"/>
    </row>
    <row r="969">
      <c r="E969" s="101"/>
    </row>
    <row r="970">
      <c r="E970" s="101"/>
    </row>
    <row r="971">
      <c r="E971" s="101"/>
    </row>
    <row r="972">
      <c r="E972" s="101"/>
    </row>
    <row r="973">
      <c r="E973" s="101"/>
    </row>
    <row r="974">
      <c r="E974" s="101"/>
    </row>
    <row r="975">
      <c r="E975" s="101"/>
    </row>
    <row r="976">
      <c r="E976" s="101"/>
    </row>
    <row r="977">
      <c r="E977" s="101"/>
    </row>
    <row r="978">
      <c r="E978" s="101"/>
    </row>
    <row r="979">
      <c r="E979" s="101"/>
    </row>
    <row r="980">
      <c r="E980" s="101"/>
    </row>
    <row r="981">
      <c r="E981" s="101"/>
    </row>
    <row r="982">
      <c r="E982" s="101"/>
    </row>
    <row r="983">
      <c r="E983" s="101"/>
    </row>
    <row r="984">
      <c r="E984" s="101"/>
    </row>
    <row r="985">
      <c r="E985" s="101"/>
    </row>
    <row r="986">
      <c r="E986" s="101"/>
    </row>
    <row r="987">
      <c r="E987" s="101"/>
    </row>
    <row r="988">
      <c r="E988" s="101"/>
    </row>
    <row r="989">
      <c r="E989" s="101"/>
    </row>
    <row r="990">
      <c r="E990" s="101"/>
    </row>
    <row r="991">
      <c r="E991" s="101"/>
    </row>
    <row r="992">
      <c r="E992" s="101"/>
    </row>
    <row r="993">
      <c r="E993" s="101"/>
    </row>
    <row r="994">
      <c r="E994" s="101"/>
    </row>
    <row r="995">
      <c r="E995" s="101"/>
    </row>
    <row r="996">
      <c r="E996" s="101"/>
    </row>
    <row r="997">
      <c r="E997" s="101"/>
    </row>
    <row r="998">
      <c r="E998" s="101"/>
    </row>
    <row r="999">
      <c r="E999" s="101"/>
    </row>
    <row r="1000">
      <c r="E1000" s="101"/>
    </row>
    <row r="1001">
      <c r="E1001" s="10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26.75"/>
    <col customWidth="1" min="2" max="2" width="50.75"/>
  </cols>
  <sheetData>
    <row r="1">
      <c r="A1" s="3" t="s">
        <v>1798</v>
      </c>
      <c r="B1" s="3" t="s">
        <v>3285</v>
      </c>
    </row>
    <row r="2">
      <c r="A2" s="7" t="s">
        <v>154</v>
      </c>
      <c r="B2" s="15" t="s">
        <v>3244</v>
      </c>
    </row>
    <row r="3">
      <c r="A3" s="7" t="s">
        <v>155</v>
      </c>
      <c r="B3" s="15" t="s">
        <v>3223</v>
      </c>
    </row>
    <row r="4">
      <c r="A4" s="7" t="s">
        <v>156</v>
      </c>
      <c r="B4" s="15" t="s">
        <v>3241</v>
      </c>
    </row>
    <row r="5">
      <c r="A5" s="7" t="s">
        <v>157</v>
      </c>
      <c r="B5" s="15" t="s">
        <v>3251</v>
      </c>
    </row>
    <row r="6">
      <c r="A6" s="7" t="s">
        <v>158</v>
      </c>
      <c r="B6" s="15" t="s">
        <v>3251</v>
      </c>
    </row>
    <row r="7">
      <c r="A7" s="7" t="s">
        <v>159</v>
      </c>
      <c r="B7" s="15" t="s">
        <v>3244</v>
      </c>
    </row>
    <row r="8">
      <c r="A8" s="7" t="s">
        <v>160</v>
      </c>
      <c r="B8" s="15" t="s">
        <v>3244</v>
      </c>
    </row>
    <row r="9">
      <c r="A9" s="7" t="s">
        <v>161</v>
      </c>
      <c r="B9" s="15" t="s">
        <v>3249</v>
      </c>
    </row>
    <row r="10">
      <c r="A10" s="7" t="s">
        <v>162</v>
      </c>
      <c r="B10" s="15" t="s">
        <v>3249</v>
      </c>
    </row>
    <row r="11">
      <c r="A11" s="7" t="s">
        <v>163</v>
      </c>
      <c r="B11" s="15" t="s">
        <v>3251</v>
      </c>
    </row>
    <row r="12">
      <c r="A12" s="7" t="s">
        <v>164</v>
      </c>
      <c r="B12" s="15" t="s">
        <v>3241</v>
      </c>
    </row>
    <row r="13">
      <c r="A13" s="7" t="s">
        <v>165</v>
      </c>
      <c r="B13" s="15" t="s">
        <v>3236</v>
      </c>
    </row>
    <row r="14">
      <c r="A14" s="7" t="s">
        <v>166</v>
      </c>
      <c r="B14" s="15" t="s">
        <v>3251</v>
      </c>
    </row>
    <row r="15">
      <c r="A15" s="7" t="s">
        <v>167</v>
      </c>
      <c r="B15" s="15" t="s">
        <v>3236</v>
      </c>
    </row>
    <row r="16">
      <c r="A16" s="7" t="s">
        <v>168</v>
      </c>
      <c r="B16" s="15" t="s">
        <v>3236</v>
      </c>
    </row>
    <row r="17">
      <c r="A17" s="7" t="s">
        <v>169</v>
      </c>
      <c r="B17" s="15" t="s">
        <v>3251</v>
      </c>
    </row>
    <row r="18">
      <c r="A18" s="7" t="s">
        <v>170</v>
      </c>
      <c r="B18" s="15" t="s">
        <v>3236</v>
      </c>
    </row>
    <row r="19">
      <c r="A19" s="7" t="s">
        <v>171</v>
      </c>
      <c r="B19" s="15" t="s">
        <v>3249</v>
      </c>
    </row>
    <row r="20">
      <c r="A20" s="7" t="s">
        <v>172</v>
      </c>
      <c r="B20" s="15" t="s">
        <v>3274</v>
      </c>
    </row>
    <row r="21">
      <c r="A21" s="7" t="s">
        <v>173</v>
      </c>
      <c r="B21" s="15" t="s">
        <v>3274</v>
      </c>
    </row>
    <row r="22">
      <c r="A22" s="7" t="s">
        <v>174</v>
      </c>
      <c r="B22" s="15" t="s">
        <v>3248</v>
      </c>
    </row>
    <row r="23">
      <c r="A23" s="7" t="s">
        <v>175</v>
      </c>
      <c r="B23" s="15" t="s">
        <v>3223</v>
      </c>
    </row>
    <row r="24">
      <c r="A24" s="7" t="s">
        <v>176</v>
      </c>
      <c r="B24" s="15" t="s">
        <v>3208</v>
      </c>
    </row>
    <row r="25">
      <c r="A25" s="7" t="s">
        <v>177</v>
      </c>
      <c r="B25" s="15" t="s">
        <v>3208</v>
      </c>
    </row>
    <row r="26">
      <c r="A26" s="7" t="s">
        <v>178</v>
      </c>
      <c r="B26" s="15" t="s">
        <v>3208</v>
      </c>
    </row>
    <row r="27">
      <c r="A27" s="7" t="s">
        <v>179</v>
      </c>
      <c r="B27" s="15" t="s">
        <v>3208</v>
      </c>
    </row>
    <row r="28">
      <c r="A28" s="7" t="s">
        <v>180</v>
      </c>
      <c r="B28" s="15" t="s">
        <v>3208</v>
      </c>
    </row>
    <row r="29">
      <c r="A29" s="7" t="s">
        <v>181</v>
      </c>
      <c r="B29" s="15" t="s">
        <v>3208</v>
      </c>
    </row>
    <row r="30">
      <c r="A30" s="7" t="s">
        <v>182</v>
      </c>
      <c r="B30" s="15" t="s">
        <v>3208</v>
      </c>
    </row>
    <row r="31">
      <c r="A31" s="7" t="s">
        <v>183</v>
      </c>
      <c r="B31" s="15" t="s">
        <v>3208</v>
      </c>
    </row>
    <row r="32">
      <c r="A32" s="7" t="s">
        <v>184</v>
      </c>
      <c r="B32" s="15" t="s">
        <v>3251</v>
      </c>
    </row>
    <row r="33">
      <c r="A33" s="7" t="s">
        <v>185</v>
      </c>
      <c r="B33" s="15" t="s">
        <v>3251</v>
      </c>
    </row>
    <row r="34">
      <c r="A34" s="7" t="s">
        <v>186</v>
      </c>
      <c r="B34" s="15" t="s">
        <v>3251</v>
      </c>
    </row>
    <row r="35">
      <c r="A35" s="7" t="s">
        <v>187</v>
      </c>
      <c r="B35" s="15" t="s">
        <v>3279</v>
      </c>
    </row>
    <row r="36">
      <c r="A36" s="7" t="s">
        <v>188</v>
      </c>
      <c r="B36" s="15" t="s">
        <v>3279</v>
      </c>
    </row>
    <row r="37">
      <c r="A37" s="7" t="s">
        <v>189</v>
      </c>
      <c r="B37" s="15" t="s">
        <v>3279</v>
      </c>
    </row>
    <row r="38">
      <c r="A38" s="7" t="s">
        <v>190</v>
      </c>
      <c r="B38" s="15" t="s">
        <v>3208</v>
      </c>
    </row>
    <row r="39">
      <c r="A39" s="7" t="s">
        <v>191</v>
      </c>
      <c r="B39" s="15" t="s">
        <v>3266</v>
      </c>
    </row>
    <row r="40">
      <c r="A40" s="7" t="s">
        <v>192</v>
      </c>
      <c r="B40" s="16"/>
    </row>
    <row r="41">
      <c r="A41" s="7" t="s">
        <v>193</v>
      </c>
      <c r="B41" s="15" t="s">
        <v>3266</v>
      </c>
    </row>
    <row r="42">
      <c r="A42" s="7" t="s">
        <v>194</v>
      </c>
      <c r="B42" s="15" t="s">
        <v>3269</v>
      </c>
    </row>
    <row r="43">
      <c r="A43" s="7" t="s">
        <v>195</v>
      </c>
      <c r="B43" s="15" t="s">
        <v>3266</v>
      </c>
    </row>
    <row r="44">
      <c r="A44" s="7" t="s">
        <v>196</v>
      </c>
      <c r="B44" s="15" t="s">
        <v>3269</v>
      </c>
    </row>
    <row r="45">
      <c r="A45" s="7" t="s">
        <v>197</v>
      </c>
      <c r="B45" s="15" t="s">
        <v>3269</v>
      </c>
    </row>
    <row r="46">
      <c r="A46" s="7" t="s">
        <v>198</v>
      </c>
      <c r="B46" s="15" t="s">
        <v>3269</v>
      </c>
    </row>
    <row r="47">
      <c r="A47" s="7" t="s">
        <v>199</v>
      </c>
      <c r="B47" s="15" t="s">
        <v>3269</v>
      </c>
    </row>
    <row r="48">
      <c r="A48" s="7" t="s">
        <v>200</v>
      </c>
      <c r="B48" s="15" t="s">
        <v>3248</v>
      </c>
    </row>
    <row r="49">
      <c r="A49" s="7" t="s">
        <v>201</v>
      </c>
      <c r="B49" s="15" t="s">
        <v>3271</v>
      </c>
    </row>
    <row r="50">
      <c r="A50" s="7" t="s">
        <v>202</v>
      </c>
      <c r="B50" s="15" t="s">
        <v>3269</v>
      </c>
    </row>
    <row r="51">
      <c r="A51" s="7" t="s">
        <v>203</v>
      </c>
      <c r="B51" s="15" t="s">
        <v>3269</v>
      </c>
    </row>
    <row r="52">
      <c r="A52" s="7" t="s">
        <v>204</v>
      </c>
      <c r="B52" s="15" t="s">
        <v>3269</v>
      </c>
    </row>
    <row r="53">
      <c r="A53" s="7" t="s">
        <v>205</v>
      </c>
      <c r="B53" s="15" t="s">
        <v>3269</v>
      </c>
    </row>
    <row r="54">
      <c r="A54" s="7" t="s">
        <v>206</v>
      </c>
      <c r="B54" s="15" t="s">
        <v>3208</v>
      </c>
    </row>
    <row r="55">
      <c r="A55" s="7" t="s">
        <v>207</v>
      </c>
      <c r="B55" s="16"/>
    </row>
    <row r="56">
      <c r="A56" s="7" t="s">
        <v>208</v>
      </c>
      <c r="B56" s="16"/>
    </row>
    <row r="57">
      <c r="A57" s="7" t="s">
        <v>209</v>
      </c>
      <c r="B57" s="15" t="s">
        <v>3223</v>
      </c>
    </row>
    <row r="58">
      <c r="A58" s="7" t="s">
        <v>210</v>
      </c>
      <c r="B58" s="15" t="s">
        <v>3207</v>
      </c>
    </row>
    <row r="59">
      <c r="A59" s="7" t="s">
        <v>211</v>
      </c>
      <c r="B59" s="15" t="s">
        <v>3214</v>
      </c>
    </row>
    <row r="60">
      <c r="A60" s="7" t="s">
        <v>212</v>
      </c>
      <c r="B60" s="15" t="s">
        <v>3271</v>
      </c>
    </row>
    <row r="61">
      <c r="A61" s="7" t="s">
        <v>213</v>
      </c>
      <c r="B61" s="15" t="s">
        <v>3271</v>
      </c>
    </row>
    <row r="62">
      <c r="A62" s="7" t="s">
        <v>214</v>
      </c>
      <c r="B62" s="15" t="s">
        <v>3244</v>
      </c>
    </row>
    <row r="63">
      <c r="A63" s="7" t="s">
        <v>215</v>
      </c>
      <c r="B63" s="16"/>
    </row>
    <row r="64">
      <c r="A64" s="7" t="s">
        <v>216</v>
      </c>
      <c r="B64" s="15" t="s">
        <v>3251</v>
      </c>
    </row>
    <row r="65">
      <c r="A65" s="7" t="s">
        <v>217</v>
      </c>
      <c r="B65" s="15" t="s">
        <v>3244</v>
      </c>
    </row>
    <row r="66">
      <c r="A66" s="7" t="s">
        <v>218</v>
      </c>
      <c r="B66" s="15" t="s">
        <v>3271</v>
      </c>
    </row>
    <row r="67">
      <c r="A67" s="7" t="s">
        <v>219</v>
      </c>
      <c r="B67" s="15" t="s">
        <v>3271</v>
      </c>
    </row>
    <row r="68">
      <c r="A68" s="7" t="s">
        <v>220</v>
      </c>
      <c r="B68" s="15" t="s">
        <v>3241</v>
      </c>
    </row>
    <row r="69">
      <c r="A69" s="7" t="s">
        <v>221</v>
      </c>
      <c r="B69" s="15" t="s">
        <v>3271</v>
      </c>
    </row>
    <row r="70">
      <c r="A70" s="7" t="s">
        <v>222</v>
      </c>
      <c r="B70" s="16"/>
    </row>
    <row r="71">
      <c r="A71" s="7" t="s">
        <v>223</v>
      </c>
      <c r="B71" s="15" t="s">
        <v>3270</v>
      </c>
    </row>
    <row r="72">
      <c r="A72" s="7" t="s">
        <v>224</v>
      </c>
      <c r="B72" s="15" t="s">
        <v>3270</v>
      </c>
    </row>
    <row r="73">
      <c r="A73" s="7" t="s">
        <v>225</v>
      </c>
      <c r="B73" s="15" t="s">
        <v>3223</v>
      </c>
    </row>
    <row r="74">
      <c r="A74" s="7" t="s">
        <v>226</v>
      </c>
      <c r="B74" s="15" t="s">
        <v>3271</v>
      </c>
    </row>
    <row r="75">
      <c r="A75" s="7" t="s">
        <v>227</v>
      </c>
      <c r="B75" s="15" t="s">
        <v>3249</v>
      </c>
    </row>
    <row r="76">
      <c r="A76" s="7" t="s">
        <v>228</v>
      </c>
      <c r="B76" s="15" t="s">
        <v>3249</v>
      </c>
    </row>
    <row r="77">
      <c r="A77" s="7" t="s">
        <v>229</v>
      </c>
      <c r="B77" s="15" t="s">
        <v>3249</v>
      </c>
    </row>
    <row r="78">
      <c r="A78" s="7" t="s">
        <v>230</v>
      </c>
      <c r="B78" s="15" t="s">
        <v>3251</v>
      </c>
    </row>
    <row r="79">
      <c r="A79" s="7" t="s">
        <v>230</v>
      </c>
      <c r="B79" s="15" t="s">
        <v>3249</v>
      </c>
    </row>
    <row r="80">
      <c r="A80" s="7" t="s">
        <v>231</v>
      </c>
      <c r="B80" s="15" t="s">
        <v>3249</v>
      </c>
    </row>
    <row r="81">
      <c r="A81" s="7" t="s">
        <v>232</v>
      </c>
      <c r="B81" s="15" t="s">
        <v>3249</v>
      </c>
    </row>
    <row r="82">
      <c r="A82" s="7" t="s">
        <v>233</v>
      </c>
      <c r="B82" s="15" t="s">
        <v>3251</v>
      </c>
    </row>
    <row r="83">
      <c r="A83" s="7" t="s">
        <v>234</v>
      </c>
      <c r="B83" s="15" t="s">
        <v>3251</v>
      </c>
    </row>
    <row r="84">
      <c r="A84" s="7" t="s">
        <v>235</v>
      </c>
      <c r="B84" s="15" t="s">
        <v>3249</v>
      </c>
    </row>
    <row r="85">
      <c r="A85" s="7" t="s">
        <v>236</v>
      </c>
      <c r="B85" s="15" t="s">
        <v>3249</v>
      </c>
    </row>
    <row r="86">
      <c r="A86" s="7" t="s">
        <v>237</v>
      </c>
      <c r="B86" s="15" t="s">
        <v>3251</v>
      </c>
    </row>
    <row r="87">
      <c r="A87" s="7" t="s">
        <v>238</v>
      </c>
      <c r="B87" s="15" t="s">
        <v>3251</v>
      </c>
    </row>
    <row r="88">
      <c r="A88" s="7" t="s">
        <v>239</v>
      </c>
      <c r="B88" s="15" t="s">
        <v>3251</v>
      </c>
    </row>
    <row r="89">
      <c r="A89" s="7" t="s">
        <v>240</v>
      </c>
      <c r="B89" s="15" t="s">
        <v>3251</v>
      </c>
    </row>
    <row r="90">
      <c r="A90" s="7" t="s">
        <v>241</v>
      </c>
      <c r="B90" s="15" t="s">
        <v>3246</v>
      </c>
    </row>
    <row r="91">
      <c r="A91" s="7" t="s">
        <v>242</v>
      </c>
      <c r="B91" s="15" t="s">
        <v>3214</v>
      </c>
    </row>
    <row r="92">
      <c r="A92" s="7" t="s">
        <v>243</v>
      </c>
      <c r="B92" s="15" t="s">
        <v>3212</v>
      </c>
    </row>
    <row r="93">
      <c r="A93" s="7" t="s">
        <v>244</v>
      </c>
      <c r="B93" s="15" t="s">
        <v>3249</v>
      </c>
    </row>
    <row r="94">
      <c r="A94" s="7" t="s">
        <v>245</v>
      </c>
      <c r="B94" s="15" t="s">
        <v>3212</v>
      </c>
    </row>
    <row r="95">
      <c r="A95" s="7" t="s">
        <v>246</v>
      </c>
      <c r="B95" s="15" t="s">
        <v>3212</v>
      </c>
    </row>
    <row r="96">
      <c r="A96" s="7" t="s">
        <v>247</v>
      </c>
      <c r="B96" s="15" t="s">
        <v>3214</v>
      </c>
    </row>
    <row r="97">
      <c r="A97" s="7" t="s">
        <v>248</v>
      </c>
      <c r="B97" s="15" t="s">
        <v>3212</v>
      </c>
    </row>
    <row r="98">
      <c r="A98" s="7" t="s">
        <v>249</v>
      </c>
      <c r="B98" s="15" t="s">
        <v>3212</v>
      </c>
    </row>
    <row r="99">
      <c r="A99" s="7" t="s">
        <v>250</v>
      </c>
      <c r="B99" s="15" t="s">
        <v>3212</v>
      </c>
    </row>
    <row r="100">
      <c r="A100" s="7" t="s">
        <v>251</v>
      </c>
      <c r="B100" s="15" t="s">
        <v>3214</v>
      </c>
    </row>
    <row r="101">
      <c r="A101" s="7" t="s">
        <v>252</v>
      </c>
      <c r="B101" s="15" t="s">
        <v>3214</v>
      </c>
    </row>
    <row r="102">
      <c r="A102" s="7" t="s">
        <v>253</v>
      </c>
      <c r="B102" s="15" t="s">
        <v>3212</v>
      </c>
    </row>
    <row r="103">
      <c r="A103" s="7" t="s">
        <v>254</v>
      </c>
      <c r="B103" s="15" t="s">
        <v>3223</v>
      </c>
    </row>
    <row r="104">
      <c r="A104" s="7" t="s">
        <v>255</v>
      </c>
      <c r="B104" s="15" t="s">
        <v>3214</v>
      </c>
    </row>
    <row r="105">
      <c r="A105" s="7" t="s">
        <v>256</v>
      </c>
      <c r="B105" s="15" t="s">
        <v>3212</v>
      </c>
    </row>
    <row r="106">
      <c r="A106" s="7" t="s">
        <v>257</v>
      </c>
      <c r="B106" s="16"/>
    </row>
    <row r="107">
      <c r="A107" s="7" t="s">
        <v>258</v>
      </c>
      <c r="B107" s="16"/>
    </row>
    <row r="108">
      <c r="A108" s="7" t="s">
        <v>259</v>
      </c>
      <c r="B108" s="15" t="s">
        <v>3210</v>
      </c>
    </row>
    <row r="109">
      <c r="A109" s="7" t="s">
        <v>260</v>
      </c>
      <c r="B109" s="15" t="s">
        <v>3210</v>
      </c>
    </row>
    <row r="110">
      <c r="A110" s="7" t="s">
        <v>261</v>
      </c>
      <c r="B110" s="15" t="s">
        <v>3212</v>
      </c>
    </row>
    <row r="111">
      <c r="A111" s="7" t="s">
        <v>262</v>
      </c>
      <c r="B111" s="15" t="s">
        <v>3214</v>
      </c>
    </row>
    <row r="112">
      <c r="A112" s="7" t="s">
        <v>263</v>
      </c>
      <c r="B112" s="15" t="s">
        <v>3212</v>
      </c>
    </row>
    <row r="113">
      <c r="A113" s="7" t="s">
        <v>264</v>
      </c>
      <c r="B113" s="15" t="s">
        <v>3214</v>
      </c>
    </row>
    <row r="114">
      <c r="A114" s="7" t="s">
        <v>265</v>
      </c>
      <c r="B114" s="15" t="s">
        <v>3214</v>
      </c>
    </row>
    <row r="115">
      <c r="A115" s="7" t="s">
        <v>266</v>
      </c>
      <c r="B115" s="15" t="s">
        <v>3212</v>
      </c>
    </row>
    <row r="116">
      <c r="A116" s="7" t="s">
        <v>267</v>
      </c>
      <c r="B116" s="15" t="s">
        <v>3210</v>
      </c>
    </row>
    <row r="117">
      <c r="A117" s="7" t="s">
        <v>268</v>
      </c>
      <c r="B117" s="16"/>
    </row>
    <row r="118">
      <c r="A118" s="7" t="s">
        <v>269</v>
      </c>
      <c r="B118" s="15" t="s">
        <v>3212</v>
      </c>
    </row>
    <row r="119">
      <c r="A119" s="7" t="s">
        <v>270</v>
      </c>
      <c r="B119" s="15" t="s">
        <v>3212</v>
      </c>
    </row>
    <row r="120">
      <c r="A120" s="7" t="s">
        <v>271</v>
      </c>
      <c r="B120" s="15" t="s">
        <v>3249</v>
      </c>
    </row>
    <row r="121">
      <c r="A121" s="7" t="s">
        <v>272</v>
      </c>
      <c r="B121" s="15" t="s">
        <v>3249</v>
      </c>
    </row>
    <row r="122">
      <c r="A122" s="7" t="s">
        <v>273</v>
      </c>
      <c r="B122" s="15" t="s">
        <v>3251</v>
      </c>
    </row>
    <row r="123">
      <c r="A123" s="7" t="s">
        <v>274</v>
      </c>
      <c r="B123" s="15" t="s">
        <v>3279</v>
      </c>
    </row>
    <row r="124">
      <c r="A124" s="7" t="s">
        <v>275</v>
      </c>
      <c r="B124" s="15" t="s">
        <v>3279</v>
      </c>
    </row>
    <row r="125">
      <c r="A125" s="7" t="s">
        <v>276</v>
      </c>
      <c r="B125" s="15" t="s">
        <v>3279</v>
      </c>
    </row>
    <row r="126">
      <c r="A126" s="7" t="s">
        <v>277</v>
      </c>
      <c r="B126" s="15" t="s">
        <v>3279</v>
      </c>
    </row>
    <row r="127">
      <c r="A127" s="7" t="s">
        <v>278</v>
      </c>
      <c r="B127" s="15" t="s">
        <v>3279</v>
      </c>
    </row>
    <row r="128">
      <c r="A128" s="7" t="s">
        <v>279</v>
      </c>
      <c r="B128" s="15" t="s">
        <v>3279</v>
      </c>
    </row>
    <row r="129">
      <c r="A129" s="7" t="s">
        <v>280</v>
      </c>
      <c r="B129" s="15" t="s">
        <v>3279</v>
      </c>
    </row>
    <row r="130">
      <c r="A130" s="7" t="s">
        <v>281</v>
      </c>
      <c r="B130" s="15" t="s">
        <v>3279</v>
      </c>
    </row>
    <row r="131">
      <c r="A131" s="7" t="s">
        <v>282</v>
      </c>
      <c r="B131" s="15" t="s">
        <v>3279</v>
      </c>
    </row>
    <row r="132">
      <c r="A132" s="7" t="s">
        <v>283</v>
      </c>
      <c r="B132" s="15" t="s">
        <v>3279</v>
      </c>
    </row>
    <row r="133">
      <c r="A133" s="7" t="s">
        <v>284</v>
      </c>
      <c r="B133" s="15" t="s">
        <v>3279</v>
      </c>
    </row>
    <row r="134">
      <c r="A134" s="7" t="s">
        <v>285</v>
      </c>
      <c r="B134" s="15" t="s">
        <v>3279</v>
      </c>
    </row>
    <row r="135">
      <c r="A135" s="7" t="s">
        <v>286</v>
      </c>
      <c r="B135" s="15" t="s">
        <v>3279</v>
      </c>
    </row>
    <row r="136">
      <c r="A136" s="7" t="s">
        <v>287</v>
      </c>
      <c r="B136" s="15" t="s">
        <v>3279</v>
      </c>
    </row>
    <row r="137">
      <c r="A137" s="7" t="s">
        <v>288</v>
      </c>
      <c r="B137" s="15" t="s">
        <v>3279</v>
      </c>
    </row>
    <row r="138">
      <c r="A138" s="7" t="s">
        <v>289</v>
      </c>
      <c r="B138" s="15" t="s">
        <v>3279</v>
      </c>
    </row>
    <row r="139">
      <c r="A139" s="7" t="s">
        <v>290</v>
      </c>
      <c r="B139" s="15" t="s">
        <v>3279</v>
      </c>
    </row>
    <row r="140">
      <c r="A140" s="7" t="s">
        <v>291</v>
      </c>
      <c r="B140" s="15" t="s">
        <v>3279</v>
      </c>
    </row>
    <row r="141">
      <c r="A141" s="7" t="s">
        <v>292</v>
      </c>
      <c r="B141" s="15" t="s">
        <v>3279</v>
      </c>
    </row>
    <row r="142">
      <c r="A142" s="7" t="s">
        <v>293</v>
      </c>
      <c r="B142" s="15" t="s">
        <v>3279</v>
      </c>
    </row>
    <row r="143">
      <c r="A143" s="7" t="s">
        <v>294</v>
      </c>
      <c r="B143" s="15" t="s">
        <v>3279</v>
      </c>
    </row>
    <row r="144">
      <c r="A144" s="7" t="s">
        <v>295</v>
      </c>
      <c r="B144" s="15" t="s">
        <v>3279</v>
      </c>
    </row>
    <row r="145">
      <c r="A145" s="7" t="s">
        <v>296</v>
      </c>
      <c r="B145" s="15" t="s">
        <v>3279</v>
      </c>
    </row>
    <row r="146">
      <c r="A146" s="7" t="s">
        <v>297</v>
      </c>
      <c r="B146" s="15" t="s">
        <v>3279</v>
      </c>
    </row>
    <row r="147">
      <c r="A147" s="7" t="s">
        <v>298</v>
      </c>
      <c r="B147" s="15" t="s">
        <v>3249</v>
      </c>
    </row>
    <row r="148">
      <c r="A148" s="7" t="s">
        <v>299</v>
      </c>
      <c r="B148" s="15" t="s">
        <v>3248</v>
      </c>
    </row>
    <row r="149">
      <c r="A149" s="7" t="s">
        <v>300</v>
      </c>
      <c r="B149" s="15" t="s">
        <v>3248</v>
      </c>
    </row>
    <row r="150">
      <c r="A150" s="7" t="s">
        <v>301</v>
      </c>
      <c r="B150" s="15" t="s">
        <v>3248</v>
      </c>
    </row>
    <row r="151">
      <c r="A151" s="7" t="s">
        <v>302</v>
      </c>
      <c r="B151" s="15" t="s">
        <v>3248</v>
      </c>
    </row>
    <row r="152">
      <c r="A152" s="7" t="s">
        <v>303</v>
      </c>
      <c r="B152" s="15" t="s">
        <v>3248</v>
      </c>
    </row>
    <row r="153">
      <c r="A153" s="7" t="s">
        <v>304</v>
      </c>
      <c r="B153" s="15" t="s">
        <v>3248</v>
      </c>
    </row>
    <row r="154">
      <c r="A154" s="7" t="s">
        <v>305</v>
      </c>
      <c r="B154" s="15" t="s">
        <v>3201</v>
      </c>
    </row>
    <row r="155">
      <c r="A155" s="7" t="s">
        <v>306</v>
      </c>
      <c r="B155" s="15" t="s">
        <v>3208</v>
      </c>
    </row>
    <row r="156">
      <c r="A156" s="7" t="s">
        <v>307</v>
      </c>
      <c r="B156" s="15" t="s">
        <v>3208</v>
      </c>
    </row>
    <row r="157">
      <c r="A157" s="7" t="s">
        <v>308</v>
      </c>
      <c r="B157" s="15" t="s">
        <v>3249</v>
      </c>
    </row>
    <row r="158">
      <c r="A158" s="7" t="s">
        <v>309</v>
      </c>
      <c r="B158" s="15" t="s">
        <v>3208</v>
      </c>
    </row>
    <row r="159">
      <c r="A159" s="7" t="s">
        <v>310</v>
      </c>
      <c r="B159" s="15" t="s">
        <v>3208</v>
      </c>
    </row>
    <row r="160">
      <c r="A160" s="7" t="s">
        <v>311</v>
      </c>
      <c r="B160" s="15" t="s">
        <v>3255</v>
      </c>
    </row>
    <row r="161">
      <c r="A161" s="7" t="s">
        <v>312</v>
      </c>
      <c r="B161" s="15" t="s">
        <v>3255</v>
      </c>
    </row>
    <row r="162">
      <c r="A162" s="7" t="s">
        <v>313</v>
      </c>
      <c r="B162" s="15" t="s">
        <v>3260</v>
      </c>
    </row>
    <row r="163">
      <c r="A163" s="7" t="s">
        <v>314</v>
      </c>
      <c r="B163" s="15" t="s">
        <v>3260</v>
      </c>
    </row>
    <row r="164">
      <c r="A164" s="7" t="s">
        <v>315</v>
      </c>
      <c r="B164" s="15" t="s">
        <v>3260</v>
      </c>
    </row>
    <row r="165">
      <c r="A165" s="7" t="s">
        <v>316</v>
      </c>
      <c r="B165" s="15" t="s">
        <v>3236</v>
      </c>
    </row>
    <row r="166">
      <c r="A166" s="7" t="s">
        <v>317</v>
      </c>
      <c r="B166" s="15" t="s">
        <v>3210</v>
      </c>
    </row>
    <row r="167">
      <c r="A167" s="7" t="s">
        <v>318</v>
      </c>
      <c r="B167" s="15" t="s">
        <v>3210</v>
      </c>
    </row>
    <row r="168">
      <c r="A168" s="7" t="s">
        <v>319</v>
      </c>
      <c r="B168" s="15" t="s">
        <v>3210</v>
      </c>
    </row>
    <row r="169">
      <c r="A169" s="7" t="s">
        <v>320</v>
      </c>
      <c r="B169" s="15" t="s">
        <v>3261</v>
      </c>
    </row>
    <row r="170">
      <c r="A170" s="7" t="s">
        <v>321</v>
      </c>
      <c r="B170" s="15" t="s">
        <v>3261</v>
      </c>
    </row>
    <row r="171">
      <c r="A171" s="7" t="s">
        <v>322</v>
      </c>
      <c r="B171" s="15" t="s">
        <v>3261</v>
      </c>
    </row>
    <row r="172">
      <c r="A172" s="7" t="s">
        <v>323</v>
      </c>
      <c r="B172" s="15" t="s">
        <v>3261</v>
      </c>
    </row>
    <row r="173">
      <c r="A173" s="7" t="s">
        <v>324</v>
      </c>
      <c r="B173" s="15" t="s">
        <v>3261</v>
      </c>
    </row>
    <row r="174">
      <c r="A174" s="7" t="s">
        <v>325</v>
      </c>
      <c r="B174" s="15" t="s">
        <v>3260</v>
      </c>
    </row>
    <row r="175">
      <c r="A175" s="7" t="s">
        <v>326</v>
      </c>
      <c r="B175" s="15" t="s">
        <v>3260</v>
      </c>
    </row>
    <row r="176">
      <c r="A176" s="7" t="s">
        <v>327</v>
      </c>
      <c r="B176" s="15" t="s">
        <v>3261</v>
      </c>
    </row>
    <row r="177">
      <c r="A177" s="7" t="s">
        <v>328</v>
      </c>
      <c r="B177" s="15" t="s">
        <v>3261</v>
      </c>
    </row>
    <row r="178">
      <c r="A178" s="7" t="s">
        <v>329</v>
      </c>
      <c r="B178" s="15" t="s">
        <v>3261</v>
      </c>
    </row>
    <row r="179">
      <c r="A179" s="7" t="s">
        <v>330</v>
      </c>
      <c r="B179" s="15" t="s">
        <v>3260</v>
      </c>
    </row>
    <row r="180">
      <c r="A180" s="7" t="s">
        <v>331</v>
      </c>
      <c r="B180" s="15" t="s">
        <v>3260</v>
      </c>
    </row>
    <row r="181">
      <c r="A181" s="7" t="s">
        <v>332</v>
      </c>
      <c r="B181" s="15" t="s">
        <v>3261</v>
      </c>
    </row>
    <row r="182">
      <c r="A182" s="7" t="s">
        <v>333</v>
      </c>
      <c r="B182" s="15" t="s">
        <v>3246</v>
      </c>
    </row>
    <row r="183">
      <c r="A183" s="7" t="s">
        <v>334</v>
      </c>
      <c r="B183" s="15" t="s">
        <v>3249</v>
      </c>
    </row>
    <row r="184">
      <c r="A184" s="7" t="s">
        <v>335</v>
      </c>
      <c r="B184" s="15" t="s">
        <v>3249</v>
      </c>
    </row>
    <row r="185">
      <c r="A185" s="7" t="s">
        <v>336</v>
      </c>
      <c r="B185" s="15" t="s">
        <v>3248</v>
      </c>
    </row>
    <row r="186">
      <c r="A186" s="7" t="s">
        <v>337</v>
      </c>
      <c r="B186" s="15" t="s">
        <v>3248</v>
      </c>
    </row>
    <row r="187">
      <c r="A187" s="7" t="s">
        <v>338</v>
      </c>
      <c r="B187" s="15" t="s">
        <v>3208</v>
      </c>
    </row>
    <row r="188">
      <c r="A188" s="7" t="s">
        <v>339</v>
      </c>
      <c r="B188" s="15" t="s">
        <v>3251</v>
      </c>
    </row>
    <row r="189">
      <c r="A189" s="7" t="s">
        <v>340</v>
      </c>
      <c r="B189" s="15" t="s">
        <v>3251</v>
      </c>
    </row>
    <row r="190">
      <c r="A190" s="7" t="s">
        <v>341</v>
      </c>
      <c r="B190" s="15" t="s">
        <v>3251</v>
      </c>
    </row>
    <row r="191">
      <c r="A191" s="7" t="s">
        <v>342</v>
      </c>
      <c r="B191" s="15" t="s">
        <v>3251</v>
      </c>
    </row>
    <row r="192">
      <c r="A192" s="7" t="s">
        <v>343</v>
      </c>
      <c r="B192" s="15" t="s">
        <v>3251</v>
      </c>
    </row>
    <row r="193">
      <c r="A193" s="7" t="s">
        <v>344</v>
      </c>
      <c r="B193" s="15" t="s">
        <v>3241</v>
      </c>
    </row>
    <row r="194">
      <c r="A194" s="7" t="s">
        <v>345</v>
      </c>
      <c r="B194" s="15" t="s">
        <v>3249</v>
      </c>
    </row>
    <row r="195">
      <c r="A195" s="7" t="s">
        <v>346</v>
      </c>
      <c r="B195" s="15" t="s">
        <v>3244</v>
      </c>
    </row>
    <row r="196">
      <c r="A196" s="7" t="s">
        <v>347</v>
      </c>
      <c r="B196" s="15" t="s">
        <v>3248</v>
      </c>
    </row>
    <row r="197">
      <c r="A197" s="7" t="s">
        <v>348</v>
      </c>
      <c r="B197" s="15" t="s">
        <v>3210</v>
      </c>
    </row>
    <row r="198">
      <c r="A198" s="7" t="s">
        <v>349</v>
      </c>
      <c r="B198" s="15" t="s">
        <v>3249</v>
      </c>
    </row>
    <row r="199">
      <c r="A199" s="7" t="s">
        <v>350</v>
      </c>
      <c r="B199" s="15" t="s">
        <v>3249</v>
      </c>
    </row>
    <row r="200">
      <c r="A200" s="7" t="s">
        <v>351</v>
      </c>
      <c r="B200" s="15" t="s">
        <v>3214</v>
      </c>
    </row>
    <row r="201">
      <c r="A201" s="7" t="s">
        <v>352</v>
      </c>
      <c r="B201" s="15" t="s">
        <v>3251</v>
      </c>
    </row>
    <row r="202">
      <c r="A202" s="7" t="s">
        <v>353</v>
      </c>
      <c r="B202" s="15" t="s">
        <v>3251</v>
      </c>
    </row>
    <row r="203">
      <c r="A203" s="7" t="s">
        <v>354</v>
      </c>
      <c r="B203" s="15" t="s">
        <v>3251</v>
      </c>
    </row>
    <row r="204">
      <c r="A204" s="7" t="s">
        <v>355</v>
      </c>
      <c r="B204" s="15" t="s">
        <v>3214</v>
      </c>
    </row>
    <row r="205">
      <c r="A205" s="7" t="s">
        <v>356</v>
      </c>
      <c r="B205" s="15" t="s">
        <v>3214</v>
      </c>
    </row>
    <row r="206">
      <c r="A206" s="7" t="s">
        <v>357</v>
      </c>
      <c r="B206" s="15" t="s">
        <v>3251</v>
      </c>
    </row>
    <row r="207">
      <c r="A207" s="7" t="s">
        <v>358</v>
      </c>
      <c r="B207" s="15" t="s">
        <v>3251</v>
      </c>
    </row>
    <row r="208">
      <c r="A208" s="7" t="s">
        <v>359</v>
      </c>
      <c r="B208" s="15" t="s">
        <v>3251</v>
      </c>
    </row>
    <row r="209">
      <c r="A209" s="7" t="s">
        <v>360</v>
      </c>
      <c r="B209" s="15" t="s">
        <v>3214</v>
      </c>
    </row>
    <row r="210">
      <c r="A210" s="7" t="s">
        <v>361</v>
      </c>
      <c r="B210" s="15" t="s">
        <v>3210</v>
      </c>
    </row>
    <row r="211">
      <c r="A211" s="7" t="s">
        <v>362</v>
      </c>
      <c r="B211" s="15" t="s">
        <v>3214</v>
      </c>
    </row>
    <row r="212">
      <c r="A212" s="7" t="s">
        <v>363</v>
      </c>
      <c r="B212" s="15" t="s">
        <v>3210</v>
      </c>
    </row>
    <row r="213">
      <c r="A213" s="7" t="s">
        <v>364</v>
      </c>
      <c r="B213" s="15" t="s">
        <v>3251</v>
      </c>
    </row>
    <row r="214">
      <c r="A214" s="7" t="s">
        <v>365</v>
      </c>
      <c r="B214" s="15" t="s">
        <v>3251</v>
      </c>
    </row>
    <row r="215">
      <c r="A215" s="7" t="s">
        <v>366</v>
      </c>
      <c r="B215" s="15" t="s">
        <v>3214</v>
      </c>
    </row>
    <row r="216">
      <c r="A216" s="7" t="s">
        <v>367</v>
      </c>
      <c r="B216" s="15" t="s">
        <v>3251</v>
      </c>
    </row>
    <row r="217">
      <c r="A217" s="7" t="s">
        <v>368</v>
      </c>
      <c r="B217" s="15" t="s">
        <v>3251</v>
      </c>
    </row>
    <row r="218">
      <c r="A218" s="7" t="s">
        <v>369</v>
      </c>
      <c r="B218" s="15" t="s">
        <v>3214</v>
      </c>
    </row>
    <row r="219">
      <c r="A219" s="7" t="s">
        <v>370</v>
      </c>
      <c r="B219" s="15" t="s">
        <v>3214</v>
      </c>
    </row>
    <row r="220">
      <c r="A220" s="7" t="s">
        <v>371</v>
      </c>
      <c r="B220" s="15" t="s">
        <v>3251</v>
      </c>
    </row>
    <row r="221">
      <c r="A221" s="7" t="s">
        <v>372</v>
      </c>
      <c r="B221" s="15" t="s">
        <v>3251</v>
      </c>
    </row>
    <row r="222">
      <c r="A222" s="7" t="s">
        <v>373</v>
      </c>
      <c r="B222" s="15" t="s">
        <v>3251</v>
      </c>
    </row>
    <row r="223">
      <c r="A223" s="7" t="s">
        <v>374</v>
      </c>
      <c r="B223" s="15" t="s">
        <v>3214</v>
      </c>
    </row>
    <row r="224">
      <c r="A224" s="7" t="s">
        <v>375</v>
      </c>
      <c r="B224" s="15" t="s">
        <v>3251</v>
      </c>
    </row>
    <row r="225">
      <c r="A225" s="7" t="s">
        <v>376</v>
      </c>
      <c r="B225" s="15" t="s">
        <v>3251</v>
      </c>
    </row>
    <row r="226">
      <c r="A226" s="7" t="s">
        <v>377</v>
      </c>
      <c r="B226" s="15" t="s">
        <v>3251</v>
      </c>
    </row>
    <row r="227">
      <c r="A227" s="7" t="s">
        <v>378</v>
      </c>
      <c r="B227" s="15" t="s">
        <v>3251</v>
      </c>
    </row>
    <row r="228">
      <c r="A228" s="7" t="s">
        <v>379</v>
      </c>
      <c r="B228" s="15" t="s">
        <v>3214</v>
      </c>
    </row>
    <row r="229">
      <c r="A229" s="7" t="s">
        <v>380</v>
      </c>
      <c r="B229" s="15" t="s">
        <v>3210</v>
      </c>
    </row>
    <row r="230">
      <c r="A230" s="7" t="s">
        <v>381</v>
      </c>
      <c r="B230" s="15" t="s">
        <v>3260</v>
      </c>
    </row>
    <row r="231">
      <c r="A231" s="7" t="s">
        <v>382</v>
      </c>
      <c r="B231" s="15" t="s">
        <v>3262</v>
      </c>
    </row>
    <row r="232">
      <c r="A232" s="7" t="s">
        <v>383</v>
      </c>
      <c r="B232" s="15" t="s">
        <v>3214</v>
      </c>
    </row>
    <row r="233">
      <c r="A233" s="7" t="s">
        <v>384</v>
      </c>
      <c r="B233" s="15" t="s">
        <v>3210</v>
      </c>
    </row>
    <row r="234">
      <c r="A234" s="7" t="s">
        <v>385</v>
      </c>
      <c r="B234" s="15" t="s">
        <v>3214</v>
      </c>
    </row>
    <row r="235">
      <c r="A235" s="7" t="s">
        <v>386</v>
      </c>
      <c r="B235" s="15" t="s">
        <v>3210</v>
      </c>
    </row>
    <row r="236">
      <c r="A236" s="7" t="s">
        <v>387</v>
      </c>
      <c r="B236" s="15" t="s">
        <v>3214</v>
      </c>
    </row>
    <row r="237">
      <c r="A237" s="7" t="s">
        <v>388</v>
      </c>
      <c r="B237" s="15" t="s">
        <v>3210</v>
      </c>
    </row>
    <row r="238">
      <c r="A238" s="7" t="s">
        <v>389</v>
      </c>
      <c r="B238" s="15" t="s">
        <v>3214</v>
      </c>
    </row>
    <row r="239">
      <c r="A239" s="7" t="s">
        <v>390</v>
      </c>
      <c r="B239" s="15" t="s">
        <v>3210</v>
      </c>
    </row>
    <row r="240">
      <c r="A240" s="7" t="s">
        <v>391</v>
      </c>
      <c r="B240" s="15" t="s">
        <v>3214</v>
      </c>
    </row>
    <row r="241">
      <c r="A241" s="7" t="s">
        <v>392</v>
      </c>
      <c r="B241" s="15" t="s">
        <v>3251</v>
      </c>
    </row>
    <row r="242">
      <c r="A242" s="7" t="s">
        <v>393</v>
      </c>
      <c r="B242" s="15" t="s">
        <v>3251</v>
      </c>
    </row>
    <row r="243">
      <c r="A243" s="7" t="s">
        <v>394</v>
      </c>
      <c r="B243" s="15" t="s">
        <v>3262</v>
      </c>
    </row>
    <row r="244">
      <c r="A244" s="7" t="s">
        <v>395</v>
      </c>
      <c r="B244" s="15" t="s">
        <v>3214</v>
      </c>
    </row>
    <row r="245">
      <c r="A245" s="7" t="s">
        <v>396</v>
      </c>
      <c r="B245" s="15" t="s">
        <v>3214</v>
      </c>
    </row>
    <row r="246">
      <c r="A246" s="7" t="s">
        <v>397</v>
      </c>
      <c r="B246" s="15" t="s">
        <v>3249</v>
      </c>
    </row>
    <row r="247">
      <c r="A247" s="7" t="s">
        <v>398</v>
      </c>
      <c r="B247" s="15" t="s">
        <v>3251</v>
      </c>
    </row>
    <row r="248">
      <c r="A248" s="7" t="s">
        <v>399</v>
      </c>
      <c r="B248" s="15" t="s">
        <v>3251</v>
      </c>
    </row>
    <row r="249">
      <c r="A249" s="7" t="s">
        <v>400</v>
      </c>
      <c r="B249" s="15" t="s">
        <v>3251</v>
      </c>
    </row>
    <row r="250">
      <c r="A250" s="7" t="s">
        <v>401</v>
      </c>
      <c r="B250" s="15" t="s">
        <v>3251</v>
      </c>
    </row>
    <row r="251">
      <c r="A251" s="7" t="s">
        <v>402</v>
      </c>
      <c r="B251" s="15" t="s">
        <v>3251</v>
      </c>
    </row>
    <row r="252">
      <c r="A252" s="7" t="s">
        <v>403</v>
      </c>
      <c r="B252" s="15" t="s">
        <v>3273</v>
      </c>
    </row>
    <row r="253">
      <c r="A253" s="7" t="s">
        <v>404</v>
      </c>
      <c r="B253" s="15" t="s">
        <v>3279</v>
      </c>
    </row>
    <row r="254">
      <c r="A254" s="7" t="s">
        <v>405</v>
      </c>
      <c r="B254" s="15" t="s">
        <v>3279</v>
      </c>
    </row>
    <row r="255">
      <c r="A255" s="7" t="s">
        <v>406</v>
      </c>
      <c r="B255" s="15" t="s">
        <v>3279</v>
      </c>
    </row>
    <row r="256">
      <c r="A256" s="7" t="s">
        <v>407</v>
      </c>
      <c r="B256" s="15" t="s">
        <v>3279</v>
      </c>
    </row>
    <row r="257">
      <c r="A257" s="7" t="s">
        <v>408</v>
      </c>
      <c r="B257" s="16"/>
    </row>
    <row r="258">
      <c r="A258" s="7" t="s">
        <v>409</v>
      </c>
      <c r="B258" s="15" t="s">
        <v>3272</v>
      </c>
    </row>
    <row r="259">
      <c r="A259" s="7" t="s">
        <v>410</v>
      </c>
      <c r="B259" s="15" t="s">
        <v>3272</v>
      </c>
    </row>
    <row r="260">
      <c r="A260" s="7" t="s">
        <v>411</v>
      </c>
      <c r="B260" s="15" t="s">
        <v>3272</v>
      </c>
    </row>
    <row r="261">
      <c r="A261" s="7" t="s">
        <v>412</v>
      </c>
      <c r="B261" s="15" t="s">
        <v>3272</v>
      </c>
    </row>
    <row r="262">
      <c r="A262" s="7" t="s">
        <v>413</v>
      </c>
      <c r="B262" s="15" t="s">
        <v>3210</v>
      </c>
    </row>
    <row r="263">
      <c r="A263" s="7" t="s">
        <v>414</v>
      </c>
      <c r="B263" s="15" t="s">
        <v>3201</v>
      </c>
    </row>
    <row r="264">
      <c r="A264" s="7" t="s">
        <v>415</v>
      </c>
      <c r="B264" s="15" t="s">
        <v>3208</v>
      </c>
    </row>
    <row r="265">
      <c r="A265" s="7" t="s">
        <v>416</v>
      </c>
      <c r="B265" s="15" t="s">
        <v>3208</v>
      </c>
    </row>
    <row r="266">
      <c r="A266" s="7" t="s">
        <v>417</v>
      </c>
      <c r="B266" s="15" t="s">
        <v>3264</v>
      </c>
    </row>
    <row r="267">
      <c r="A267" s="7" t="s">
        <v>418</v>
      </c>
      <c r="B267" s="15" t="s">
        <v>3279</v>
      </c>
    </row>
    <row r="268">
      <c r="A268" s="7" t="s">
        <v>419</v>
      </c>
      <c r="B268" s="15" t="s">
        <v>3279</v>
      </c>
    </row>
    <row r="269">
      <c r="A269" s="7" t="s">
        <v>420</v>
      </c>
      <c r="B269" s="15" t="s">
        <v>3279</v>
      </c>
    </row>
    <row r="270">
      <c r="A270" s="7" t="s">
        <v>421</v>
      </c>
      <c r="B270" s="15" t="s">
        <v>3279</v>
      </c>
    </row>
    <row r="271">
      <c r="A271" s="7" t="s">
        <v>422</v>
      </c>
      <c r="B271" s="15" t="s">
        <v>3279</v>
      </c>
    </row>
    <row r="272">
      <c r="A272" s="7" t="s">
        <v>423</v>
      </c>
      <c r="B272" s="15" t="s">
        <v>3279</v>
      </c>
    </row>
    <row r="273">
      <c r="A273" s="7" t="s">
        <v>424</v>
      </c>
      <c r="B273" s="15" t="s">
        <v>3279</v>
      </c>
    </row>
    <row r="274">
      <c r="A274" s="7" t="s">
        <v>425</v>
      </c>
      <c r="B274" s="15" t="s">
        <v>3279</v>
      </c>
    </row>
    <row r="275">
      <c r="A275" s="7" t="s">
        <v>426</v>
      </c>
      <c r="B275" s="15" t="s">
        <v>3279</v>
      </c>
    </row>
    <row r="276">
      <c r="A276" s="7" t="s">
        <v>427</v>
      </c>
      <c r="B276" s="15" t="s">
        <v>3279</v>
      </c>
    </row>
    <row r="277">
      <c r="A277" s="7" t="s">
        <v>428</v>
      </c>
      <c r="B277" s="15" t="s">
        <v>3279</v>
      </c>
    </row>
    <row r="278">
      <c r="A278" s="7" t="s">
        <v>429</v>
      </c>
      <c r="B278" s="15" t="s">
        <v>3279</v>
      </c>
    </row>
    <row r="279">
      <c r="A279" s="7" t="s">
        <v>430</v>
      </c>
      <c r="B279" s="15" t="s">
        <v>3251</v>
      </c>
    </row>
    <row r="280">
      <c r="A280" s="7" t="s">
        <v>431</v>
      </c>
      <c r="B280" s="15" t="s">
        <v>3249</v>
      </c>
    </row>
    <row r="281">
      <c r="A281" s="7" t="s">
        <v>432</v>
      </c>
      <c r="B281" s="15" t="s">
        <v>3249</v>
      </c>
    </row>
    <row r="282">
      <c r="A282" s="7" t="s">
        <v>433</v>
      </c>
      <c r="B282" s="15" t="s">
        <v>3249</v>
      </c>
    </row>
    <row r="283">
      <c r="A283" s="7" t="s">
        <v>434</v>
      </c>
      <c r="B283" s="15" t="s">
        <v>3251</v>
      </c>
    </row>
    <row r="284">
      <c r="A284" s="7" t="s">
        <v>435</v>
      </c>
      <c r="B284" s="15" t="s">
        <v>3251</v>
      </c>
    </row>
    <row r="285">
      <c r="A285" s="7" t="s">
        <v>436</v>
      </c>
      <c r="B285" s="15" t="s">
        <v>3251</v>
      </c>
    </row>
    <row r="286">
      <c r="A286" s="7" t="s">
        <v>437</v>
      </c>
      <c r="B286" s="15" t="s">
        <v>3251</v>
      </c>
    </row>
    <row r="287">
      <c r="A287" s="7" t="s">
        <v>438</v>
      </c>
      <c r="B287" s="15" t="s">
        <v>3249</v>
      </c>
    </row>
    <row r="288">
      <c r="A288" s="7" t="s">
        <v>439</v>
      </c>
      <c r="B288" s="15" t="s">
        <v>3251</v>
      </c>
    </row>
    <row r="289">
      <c r="A289" s="7" t="s">
        <v>440</v>
      </c>
      <c r="B289" s="15" t="s">
        <v>3251</v>
      </c>
    </row>
    <row r="290">
      <c r="A290" s="7" t="s">
        <v>441</v>
      </c>
      <c r="B290" s="15" t="s">
        <v>3251</v>
      </c>
    </row>
    <row r="291">
      <c r="A291" s="7" t="s">
        <v>442</v>
      </c>
      <c r="B291" s="15" t="s">
        <v>3251</v>
      </c>
    </row>
    <row r="292">
      <c r="A292" s="7" t="s">
        <v>443</v>
      </c>
      <c r="B292" s="15" t="s">
        <v>3251</v>
      </c>
    </row>
    <row r="293">
      <c r="A293" s="7" t="s">
        <v>444</v>
      </c>
      <c r="B293" s="15" t="s">
        <v>3251</v>
      </c>
    </row>
    <row r="294">
      <c r="A294" s="7" t="s">
        <v>445</v>
      </c>
      <c r="B294" s="15" t="s">
        <v>3225</v>
      </c>
    </row>
    <row r="295">
      <c r="A295" s="7" t="s">
        <v>446</v>
      </c>
      <c r="B295" s="15" t="s">
        <v>3228</v>
      </c>
    </row>
    <row r="296">
      <c r="A296" s="7" t="s">
        <v>447</v>
      </c>
      <c r="B296" s="15" t="s">
        <v>3227</v>
      </c>
    </row>
    <row r="297">
      <c r="A297" s="7" t="s">
        <v>448</v>
      </c>
      <c r="B297" s="15" t="s">
        <v>3262</v>
      </c>
    </row>
    <row r="298">
      <c r="A298" s="7" t="s">
        <v>449</v>
      </c>
      <c r="B298" s="15" t="s">
        <v>3212</v>
      </c>
    </row>
    <row r="299">
      <c r="A299" s="7" t="s">
        <v>450</v>
      </c>
      <c r="B299" s="15" t="s">
        <v>3229</v>
      </c>
    </row>
    <row r="300">
      <c r="A300" s="7" t="s">
        <v>451</v>
      </c>
      <c r="B300" s="15" t="s">
        <v>3212</v>
      </c>
    </row>
    <row r="301">
      <c r="A301" s="7" t="s">
        <v>452</v>
      </c>
      <c r="B301" s="15" t="s">
        <v>3246</v>
      </c>
    </row>
    <row r="302">
      <c r="A302" s="7" t="s">
        <v>453</v>
      </c>
      <c r="B302" s="15" t="s">
        <v>3260</v>
      </c>
    </row>
    <row r="303">
      <c r="A303" s="7" t="s">
        <v>454</v>
      </c>
      <c r="B303" s="15" t="s">
        <v>3260</v>
      </c>
    </row>
    <row r="304">
      <c r="A304" s="7" t="s">
        <v>455</v>
      </c>
      <c r="B304" s="15" t="s">
        <v>3273</v>
      </c>
    </row>
    <row r="305">
      <c r="A305" s="7" t="s">
        <v>456</v>
      </c>
      <c r="B305" s="15" t="s">
        <v>3260</v>
      </c>
    </row>
    <row r="306">
      <c r="A306" s="7" t="s">
        <v>457</v>
      </c>
      <c r="B306" s="16"/>
    </row>
    <row r="307">
      <c r="A307" s="7" t="s">
        <v>458</v>
      </c>
      <c r="B307" s="15" t="s">
        <v>3273</v>
      </c>
    </row>
    <row r="308">
      <c r="A308" s="7" t="s">
        <v>459</v>
      </c>
      <c r="B308" s="16"/>
    </row>
    <row r="309">
      <c r="A309" s="7" t="s">
        <v>460</v>
      </c>
      <c r="B309" s="15" t="s">
        <v>3273</v>
      </c>
    </row>
    <row r="310">
      <c r="A310" s="7" t="s">
        <v>461</v>
      </c>
      <c r="B310" s="15" t="s">
        <v>3260</v>
      </c>
    </row>
    <row r="311">
      <c r="A311" s="7" t="s">
        <v>459</v>
      </c>
      <c r="B311" s="15" t="s">
        <v>3273</v>
      </c>
    </row>
    <row r="312">
      <c r="A312" s="7" t="s">
        <v>462</v>
      </c>
      <c r="B312" s="15" t="s">
        <v>3251</v>
      </c>
    </row>
    <row r="313">
      <c r="A313" s="7" t="s">
        <v>463</v>
      </c>
      <c r="B313" s="15" t="s">
        <v>3260</v>
      </c>
    </row>
    <row r="314">
      <c r="A314" s="7" t="s">
        <v>464</v>
      </c>
      <c r="B314" s="15" t="s">
        <v>3253</v>
      </c>
    </row>
    <row r="315">
      <c r="A315" s="7" t="s">
        <v>465</v>
      </c>
      <c r="B315" s="15" t="s">
        <v>3253</v>
      </c>
    </row>
    <row r="316">
      <c r="A316" s="7" t="s">
        <v>466</v>
      </c>
      <c r="B316" s="15" t="s">
        <v>3253</v>
      </c>
    </row>
    <row r="317">
      <c r="A317" s="7" t="s">
        <v>467</v>
      </c>
      <c r="B317" s="15" t="s">
        <v>3253</v>
      </c>
    </row>
    <row r="318">
      <c r="A318" s="7" t="s">
        <v>468</v>
      </c>
      <c r="B318" s="16"/>
    </row>
    <row r="319">
      <c r="A319" s="7" t="s">
        <v>469</v>
      </c>
      <c r="B319" s="15" t="s">
        <v>3259</v>
      </c>
    </row>
    <row r="320">
      <c r="A320" s="7" t="s">
        <v>470</v>
      </c>
      <c r="B320" s="15" t="s">
        <v>3253</v>
      </c>
    </row>
    <row r="321">
      <c r="A321" s="7" t="s">
        <v>471</v>
      </c>
      <c r="B321" s="15" t="s">
        <v>3253</v>
      </c>
    </row>
    <row r="322">
      <c r="A322" s="7" t="s">
        <v>472</v>
      </c>
      <c r="B322" s="15" t="s">
        <v>3253</v>
      </c>
    </row>
    <row r="323">
      <c r="A323" s="7" t="s">
        <v>473</v>
      </c>
      <c r="B323" s="15" t="s">
        <v>3253</v>
      </c>
    </row>
    <row r="324">
      <c r="A324" s="7" t="s">
        <v>474</v>
      </c>
      <c r="B324" s="15" t="s">
        <v>3253</v>
      </c>
    </row>
    <row r="325">
      <c r="A325" s="7" t="s">
        <v>475</v>
      </c>
      <c r="B325" s="15" t="s">
        <v>3212</v>
      </c>
    </row>
    <row r="326">
      <c r="A326" s="7" t="s">
        <v>476</v>
      </c>
      <c r="B326" s="15" t="s">
        <v>3253</v>
      </c>
    </row>
    <row r="327">
      <c r="A327" s="7" t="s">
        <v>477</v>
      </c>
      <c r="B327" s="15" t="s">
        <v>3253</v>
      </c>
    </row>
    <row r="328">
      <c r="A328" s="7" t="s">
        <v>478</v>
      </c>
      <c r="B328" s="15" t="s">
        <v>3253</v>
      </c>
    </row>
    <row r="329">
      <c r="A329" s="7" t="s">
        <v>479</v>
      </c>
      <c r="B329" s="15" t="s">
        <v>3210</v>
      </c>
    </row>
    <row r="330">
      <c r="A330" s="7" t="s">
        <v>480</v>
      </c>
      <c r="B330" s="15" t="s">
        <v>3253</v>
      </c>
    </row>
    <row r="331">
      <c r="A331" s="7" t="s">
        <v>481</v>
      </c>
      <c r="B331" s="15" t="s">
        <v>3253</v>
      </c>
    </row>
    <row r="332">
      <c r="A332" s="7" t="s">
        <v>482</v>
      </c>
      <c r="B332" s="15" t="s">
        <v>3253</v>
      </c>
    </row>
    <row r="333">
      <c r="A333" s="7" t="s">
        <v>483</v>
      </c>
      <c r="B333" s="15" t="s">
        <v>3253</v>
      </c>
    </row>
    <row r="334">
      <c r="A334" s="7" t="s">
        <v>484</v>
      </c>
      <c r="B334" s="15" t="s">
        <v>3253</v>
      </c>
    </row>
    <row r="335">
      <c r="A335" s="7" t="s">
        <v>485</v>
      </c>
      <c r="B335" s="15" t="s">
        <v>3212</v>
      </c>
    </row>
    <row r="336">
      <c r="A336" s="7" t="s">
        <v>486</v>
      </c>
      <c r="B336" s="15" t="s">
        <v>3208</v>
      </c>
    </row>
    <row r="337">
      <c r="A337" s="7" t="s">
        <v>487</v>
      </c>
      <c r="B337" s="15" t="s">
        <v>3274</v>
      </c>
    </row>
    <row r="338">
      <c r="A338" s="7" t="s">
        <v>488</v>
      </c>
      <c r="B338" s="15" t="s">
        <v>3208</v>
      </c>
    </row>
    <row r="339">
      <c r="A339" s="7" t="s">
        <v>489</v>
      </c>
      <c r="B339" s="15" t="s">
        <v>3253</v>
      </c>
    </row>
    <row r="340">
      <c r="A340" s="7" t="s">
        <v>490</v>
      </c>
      <c r="B340" s="15" t="s">
        <v>3253</v>
      </c>
    </row>
    <row r="341">
      <c r="A341" s="7" t="s">
        <v>491</v>
      </c>
      <c r="B341" s="15" t="s">
        <v>3253</v>
      </c>
    </row>
    <row r="342">
      <c r="A342" s="7" t="s">
        <v>492</v>
      </c>
      <c r="B342" s="15" t="s">
        <v>3214</v>
      </c>
    </row>
    <row r="343">
      <c r="A343" s="7" t="s">
        <v>493</v>
      </c>
      <c r="B343" s="15" t="s">
        <v>3279</v>
      </c>
    </row>
    <row r="344">
      <c r="A344" s="7" t="s">
        <v>494</v>
      </c>
      <c r="B344" s="15" t="s">
        <v>3279</v>
      </c>
    </row>
    <row r="345">
      <c r="A345" s="7" t="s">
        <v>495</v>
      </c>
      <c r="B345" s="15" t="s">
        <v>3279</v>
      </c>
    </row>
    <row r="346">
      <c r="A346" s="7" t="s">
        <v>496</v>
      </c>
      <c r="B346" s="15" t="s">
        <v>3221</v>
      </c>
    </row>
    <row r="347">
      <c r="A347" s="7" t="s">
        <v>497</v>
      </c>
      <c r="B347" s="15" t="s">
        <v>3221</v>
      </c>
    </row>
    <row r="348">
      <c r="A348" s="7" t="s">
        <v>498</v>
      </c>
      <c r="B348" s="15" t="s">
        <v>3221</v>
      </c>
    </row>
    <row r="349">
      <c r="A349" s="7" t="s">
        <v>499</v>
      </c>
      <c r="B349" s="15" t="s">
        <v>3221</v>
      </c>
    </row>
    <row r="350">
      <c r="A350" s="7" t="s">
        <v>500</v>
      </c>
      <c r="B350" s="15" t="s">
        <v>3221</v>
      </c>
    </row>
    <row r="351">
      <c r="A351" s="7" t="s">
        <v>501</v>
      </c>
      <c r="B351" s="15" t="s">
        <v>3221</v>
      </c>
    </row>
    <row r="352">
      <c r="A352" s="7" t="s">
        <v>502</v>
      </c>
      <c r="B352" s="15" t="s">
        <v>3212</v>
      </c>
    </row>
    <row r="353">
      <c r="A353" s="7" t="s">
        <v>503</v>
      </c>
      <c r="B353" s="15" t="s">
        <v>3210</v>
      </c>
    </row>
    <row r="354">
      <c r="A354" s="7" t="s">
        <v>504</v>
      </c>
      <c r="B354" s="15" t="s">
        <v>3221</v>
      </c>
    </row>
    <row r="355">
      <c r="A355" s="7" t="s">
        <v>505</v>
      </c>
      <c r="B355" s="15" t="s">
        <v>3221</v>
      </c>
    </row>
    <row r="356">
      <c r="A356" s="7" t="s">
        <v>506</v>
      </c>
      <c r="B356" s="15" t="s">
        <v>3221</v>
      </c>
    </row>
    <row r="357">
      <c r="A357" s="7" t="s">
        <v>507</v>
      </c>
      <c r="B357" s="15" t="s">
        <v>3210</v>
      </c>
    </row>
    <row r="358">
      <c r="A358" s="7" t="s">
        <v>508</v>
      </c>
      <c r="B358" s="15" t="s">
        <v>3210</v>
      </c>
    </row>
    <row r="359">
      <c r="A359" s="7" t="s">
        <v>509</v>
      </c>
      <c r="B359" s="15" t="s">
        <v>3221</v>
      </c>
    </row>
    <row r="360">
      <c r="A360" s="7" t="s">
        <v>510</v>
      </c>
      <c r="B360" s="16"/>
    </row>
    <row r="361">
      <c r="A361" s="7" t="s">
        <v>511</v>
      </c>
      <c r="B361" s="15" t="s">
        <v>3221</v>
      </c>
    </row>
    <row r="362">
      <c r="A362" s="7" t="s">
        <v>512</v>
      </c>
      <c r="B362" s="15" t="s">
        <v>3212</v>
      </c>
    </row>
    <row r="363">
      <c r="A363" s="7" t="s">
        <v>513</v>
      </c>
      <c r="B363" s="16"/>
    </row>
    <row r="364">
      <c r="A364" s="7" t="s">
        <v>514</v>
      </c>
      <c r="B364" s="16"/>
    </row>
    <row r="365">
      <c r="A365" s="7" t="s">
        <v>515</v>
      </c>
      <c r="B365" s="15" t="s">
        <v>3212</v>
      </c>
    </row>
    <row r="366">
      <c r="A366" s="7" t="s">
        <v>516</v>
      </c>
      <c r="B366" s="15" t="s">
        <v>3258</v>
      </c>
    </row>
    <row r="367">
      <c r="A367" s="7" t="s">
        <v>517</v>
      </c>
      <c r="B367" s="15" t="s">
        <v>3203</v>
      </c>
    </row>
    <row r="368">
      <c r="A368" s="7" t="s">
        <v>518</v>
      </c>
      <c r="B368" s="15" t="s">
        <v>3212</v>
      </c>
    </row>
    <row r="369">
      <c r="A369" s="7" t="s">
        <v>519</v>
      </c>
      <c r="B369" s="15" t="s">
        <v>3203</v>
      </c>
    </row>
    <row r="370">
      <c r="A370" s="7" t="s">
        <v>520</v>
      </c>
      <c r="B370" s="15" t="s">
        <v>3212</v>
      </c>
    </row>
    <row r="371">
      <c r="A371" s="7" t="s">
        <v>521</v>
      </c>
      <c r="B371" s="15" t="s">
        <v>3251</v>
      </c>
    </row>
    <row r="372">
      <c r="A372" s="7" t="s">
        <v>522</v>
      </c>
      <c r="B372" s="15" t="s">
        <v>3251</v>
      </c>
    </row>
    <row r="373">
      <c r="A373" s="7" t="s">
        <v>523</v>
      </c>
      <c r="B373" s="15" t="s">
        <v>3249</v>
      </c>
    </row>
    <row r="374">
      <c r="A374" s="7" t="s">
        <v>524</v>
      </c>
      <c r="B374" s="15" t="s">
        <v>3251</v>
      </c>
    </row>
    <row r="375">
      <c r="A375" s="7" t="s">
        <v>525</v>
      </c>
      <c r="B375" s="15" t="s">
        <v>3251</v>
      </c>
    </row>
    <row r="376">
      <c r="A376" s="7" t="s">
        <v>526</v>
      </c>
      <c r="B376" s="15" t="s">
        <v>3249</v>
      </c>
    </row>
    <row r="377">
      <c r="A377" s="7" t="s">
        <v>527</v>
      </c>
      <c r="B377" s="15" t="s">
        <v>3251</v>
      </c>
    </row>
    <row r="378">
      <c r="A378" s="7" t="s">
        <v>528</v>
      </c>
      <c r="B378" s="15" t="s">
        <v>3249</v>
      </c>
    </row>
    <row r="379">
      <c r="A379" s="7" t="s">
        <v>529</v>
      </c>
      <c r="B379" s="15" t="s">
        <v>3251</v>
      </c>
    </row>
    <row r="380">
      <c r="A380" s="7" t="s">
        <v>530</v>
      </c>
      <c r="B380" s="15" t="s">
        <v>3249</v>
      </c>
    </row>
    <row r="381">
      <c r="A381" s="7" t="s">
        <v>531</v>
      </c>
      <c r="B381" s="15" t="s">
        <v>3249</v>
      </c>
    </row>
    <row r="382">
      <c r="A382" s="7" t="s">
        <v>532</v>
      </c>
      <c r="B382" s="15" t="s">
        <v>3251</v>
      </c>
    </row>
    <row r="383">
      <c r="A383" s="7" t="s">
        <v>533</v>
      </c>
      <c r="B383" s="15" t="s">
        <v>3249</v>
      </c>
    </row>
    <row r="384">
      <c r="A384" s="7" t="s">
        <v>534</v>
      </c>
      <c r="B384" s="15" t="s">
        <v>3249</v>
      </c>
    </row>
    <row r="385">
      <c r="A385" s="7" t="s">
        <v>535</v>
      </c>
      <c r="B385" s="15" t="s">
        <v>3249</v>
      </c>
    </row>
    <row r="386">
      <c r="A386" s="7" t="s">
        <v>536</v>
      </c>
      <c r="B386" s="15" t="s">
        <v>3249</v>
      </c>
    </row>
    <row r="387">
      <c r="A387" s="7" t="s">
        <v>537</v>
      </c>
      <c r="B387" s="15" t="s">
        <v>3249</v>
      </c>
    </row>
    <row r="388">
      <c r="A388" s="7" t="s">
        <v>538</v>
      </c>
      <c r="B388" s="15" t="s">
        <v>3249</v>
      </c>
    </row>
    <row r="389">
      <c r="A389" s="7" t="s">
        <v>539</v>
      </c>
      <c r="B389" s="15" t="s">
        <v>3251</v>
      </c>
    </row>
    <row r="390">
      <c r="A390" s="7" t="s">
        <v>540</v>
      </c>
      <c r="B390" s="15" t="s">
        <v>3249</v>
      </c>
    </row>
    <row r="391">
      <c r="A391" s="7" t="s">
        <v>541</v>
      </c>
      <c r="B391" s="15" t="s">
        <v>3251</v>
      </c>
    </row>
    <row r="392">
      <c r="A392" s="7" t="s">
        <v>542</v>
      </c>
      <c r="B392" s="15" t="s">
        <v>3253</v>
      </c>
    </row>
    <row r="393">
      <c r="A393" s="7" t="s">
        <v>543</v>
      </c>
      <c r="B393" s="15" t="s">
        <v>3253</v>
      </c>
    </row>
    <row r="394">
      <c r="A394" s="7" t="s">
        <v>544</v>
      </c>
      <c r="B394" s="15" t="s">
        <v>3249</v>
      </c>
    </row>
    <row r="395">
      <c r="A395" s="7" t="s">
        <v>545</v>
      </c>
      <c r="B395" s="15" t="s">
        <v>3253</v>
      </c>
    </row>
    <row r="396">
      <c r="A396" s="7" t="s">
        <v>546</v>
      </c>
      <c r="B396" s="15" t="s">
        <v>3251</v>
      </c>
    </row>
    <row r="397">
      <c r="A397" s="7" t="s">
        <v>547</v>
      </c>
      <c r="B397" s="15" t="s">
        <v>3251</v>
      </c>
    </row>
    <row r="398">
      <c r="A398" s="7" t="s">
        <v>548</v>
      </c>
      <c r="B398" s="15" t="s">
        <v>3251</v>
      </c>
    </row>
    <row r="399">
      <c r="A399" s="7" t="s">
        <v>549</v>
      </c>
      <c r="B399" s="15" t="s">
        <v>3251</v>
      </c>
    </row>
    <row r="400">
      <c r="A400" s="7" t="s">
        <v>550</v>
      </c>
      <c r="B400" s="15" t="s">
        <v>3279</v>
      </c>
    </row>
    <row r="401">
      <c r="A401" s="7" t="s">
        <v>551</v>
      </c>
      <c r="B401" s="15" t="s">
        <v>3251</v>
      </c>
    </row>
    <row r="402">
      <c r="A402" s="7" t="s">
        <v>552</v>
      </c>
      <c r="B402" s="15" t="s">
        <v>3279</v>
      </c>
    </row>
    <row r="403">
      <c r="A403" s="7" t="s">
        <v>553</v>
      </c>
      <c r="B403" s="15" t="s">
        <v>3279</v>
      </c>
    </row>
    <row r="404">
      <c r="A404" s="7" t="s">
        <v>554</v>
      </c>
      <c r="B404" s="15" t="s">
        <v>3251</v>
      </c>
    </row>
    <row r="405">
      <c r="A405" s="7" t="s">
        <v>555</v>
      </c>
      <c r="B405" s="15" t="s">
        <v>3284</v>
      </c>
    </row>
    <row r="406">
      <c r="A406" s="7" t="s">
        <v>556</v>
      </c>
      <c r="B406" s="15" t="s">
        <v>3279</v>
      </c>
    </row>
    <row r="407">
      <c r="A407" s="7" t="s">
        <v>557</v>
      </c>
      <c r="B407" s="15" t="s">
        <v>3279</v>
      </c>
    </row>
    <row r="408">
      <c r="A408" s="7" t="s">
        <v>558</v>
      </c>
      <c r="B408" s="15" t="s">
        <v>3279</v>
      </c>
    </row>
    <row r="409">
      <c r="A409" s="7" t="s">
        <v>559</v>
      </c>
      <c r="B409" s="15" t="s">
        <v>3230</v>
      </c>
    </row>
    <row r="410">
      <c r="A410" s="7" t="s">
        <v>560</v>
      </c>
      <c r="B410" s="16"/>
    </row>
    <row r="411">
      <c r="A411" s="7" t="s">
        <v>561</v>
      </c>
      <c r="B411" s="16"/>
    </row>
    <row r="412">
      <c r="A412" s="7" t="s">
        <v>562</v>
      </c>
      <c r="B412" s="15" t="s">
        <v>3230</v>
      </c>
    </row>
    <row r="413">
      <c r="A413" s="7" t="s">
        <v>563</v>
      </c>
      <c r="B413" s="15" t="s">
        <v>3251</v>
      </c>
    </row>
    <row r="414">
      <c r="A414" s="7" t="s">
        <v>564</v>
      </c>
      <c r="B414" s="15" t="s">
        <v>3253</v>
      </c>
    </row>
    <row r="415">
      <c r="A415" s="7" t="s">
        <v>565</v>
      </c>
      <c r="B415" s="15" t="s">
        <v>3251</v>
      </c>
    </row>
    <row r="416">
      <c r="A416" s="7" t="s">
        <v>566</v>
      </c>
      <c r="B416" s="15" t="s">
        <v>3212</v>
      </c>
    </row>
    <row r="417">
      <c r="A417" s="7" t="s">
        <v>567</v>
      </c>
      <c r="B417" s="15" t="s">
        <v>3251</v>
      </c>
    </row>
    <row r="418">
      <c r="A418" s="7" t="s">
        <v>568</v>
      </c>
      <c r="B418" s="15" t="s">
        <v>3249</v>
      </c>
    </row>
    <row r="419">
      <c r="A419" s="7" t="s">
        <v>569</v>
      </c>
      <c r="B419" s="15" t="s">
        <v>3251</v>
      </c>
    </row>
    <row r="420">
      <c r="A420" s="7" t="s">
        <v>570</v>
      </c>
      <c r="B420" s="15" t="s">
        <v>3251</v>
      </c>
    </row>
    <row r="421">
      <c r="A421" s="7" t="s">
        <v>571</v>
      </c>
      <c r="B421" s="15" t="s">
        <v>3251</v>
      </c>
    </row>
    <row r="422">
      <c r="A422" s="7" t="s">
        <v>572</v>
      </c>
      <c r="B422" s="15" t="s">
        <v>3251</v>
      </c>
    </row>
    <row r="423">
      <c r="A423" s="7" t="s">
        <v>573</v>
      </c>
      <c r="B423" s="15" t="s">
        <v>3251</v>
      </c>
    </row>
    <row r="424">
      <c r="A424" s="7" t="s">
        <v>574</v>
      </c>
      <c r="B424" s="15" t="s">
        <v>3284</v>
      </c>
    </row>
    <row r="425">
      <c r="A425" s="7" t="s">
        <v>575</v>
      </c>
      <c r="B425" s="15" t="s">
        <v>3284</v>
      </c>
    </row>
    <row r="426">
      <c r="A426" s="7" t="s">
        <v>576</v>
      </c>
      <c r="B426" s="15" t="s">
        <v>3284</v>
      </c>
    </row>
    <row r="427">
      <c r="A427" s="7" t="s">
        <v>577</v>
      </c>
      <c r="B427" s="15" t="s">
        <v>3284</v>
      </c>
    </row>
    <row r="428">
      <c r="A428" s="7" t="s">
        <v>578</v>
      </c>
      <c r="B428" s="15" t="s">
        <v>3284</v>
      </c>
    </row>
    <row r="429">
      <c r="A429" s="7" t="s">
        <v>579</v>
      </c>
      <c r="B429" s="15" t="s">
        <v>3284</v>
      </c>
    </row>
    <row r="430">
      <c r="A430" s="7" t="s">
        <v>580</v>
      </c>
      <c r="B430" s="15" t="s">
        <v>3284</v>
      </c>
    </row>
    <row r="431">
      <c r="A431" s="7" t="s">
        <v>581</v>
      </c>
      <c r="B431" s="15" t="s">
        <v>3284</v>
      </c>
    </row>
    <row r="432">
      <c r="A432" s="7" t="s">
        <v>582</v>
      </c>
      <c r="B432" s="15" t="s">
        <v>3284</v>
      </c>
    </row>
    <row r="433">
      <c r="A433" s="7" t="s">
        <v>583</v>
      </c>
      <c r="B433" s="15" t="s">
        <v>3284</v>
      </c>
    </row>
    <row r="434">
      <c r="A434" s="7" t="s">
        <v>584</v>
      </c>
      <c r="B434" s="15" t="s">
        <v>3284</v>
      </c>
    </row>
    <row r="435">
      <c r="A435" s="7" t="s">
        <v>580</v>
      </c>
      <c r="B435" s="15" t="s">
        <v>3284</v>
      </c>
    </row>
    <row r="436">
      <c r="A436" s="7" t="s">
        <v>585</v>
      </c>
      <c r="B436" s="15" t="s">
        <v>3284</v>
      </c>
    </row>
    <row r="437">
      <c r="A437" s="7" t="s">
        <v>586</v>
      </c>
      <c r="B437" s="15" t="s">
        <v>3284</v>
      </c>
    </row>
    <row r="438">
      <c r="A438" s="7" t="s">
        <v>587</v>
      </c>
      <c r="B438" s="15" t="s">
        <v>3284</v>
      </c>
    </row>
    <row r="439">
      <c r="A439" s="7" t="s">
        <v>588</v>
      </c>
      <c r="B439" s="15" t="s">
        <v>3249</v>
      </c>
    </row>
    <row r="440">
      <c r="A440" s="7" t="s">
        <v>589</v>
      </c>
      <c r="B440" s="15" t="s">
        <v>3249</v>
      </c>
    </row>
    <row r="441">
      <c r="A441" s="7" t="s">
        <v>590</v>
      </c>
      <c r="B441" s="15" t="s">
        <v>3249</v>
      </c>
    </row>
    <row r="442">
      <c r="A442" s="7" t="s">
        <v>591</v>
      </c>
      <c r="B442" s="15" t="s">
        <v>3212</v>
      </c>
    </row>
    <row r="443">
      <c r="A443" s="7" t="s">
        <v>592</v>
      </c>
      <c r="B443" s="15" t="s">
        <v>3212</v>
      </c>
    </row>
    <row r="444">
      <c r="A444" s="7" t="s">
        <v>593</v>
      </c>
      <c r="B444" s="15" t="s">
        <v>3249</v>
      </c>
    </row>
    <row r="445">
      <c r="A445" s="7" t="s">
        <v>594</v>
      </c>
      <c r="B445" s="15" t="s">
        <v>3249</v>
      </c>
    </row>
    <row r="446">
      <c r="A446" s="7" t="s">
        <v>595</v>
      </c>
      <c r="B446" s="15" t="s">
        <v>3249</v>
      </c>
    </row>
    <row r="447">
      <c r="A447" s="7" t="s">
        <v>596</v>
      </c>
      <c r="B447" s="15" t="s">
        <v>3261</v>
      </c>
    </row>
    <row r="448">
      <c r="A448" s="7" t="s">
        <v>597</v>
      </c>
      <c r="B448" s="15" t="s">
        <v>3261</v>
      </c>
    </row>
    <row r="449">
      <c r="A449" s="7" t="s">
        <v>598</v>
      </c>
      <c r="B449" s="15" t="s">
        <v>3249</v>
      </c>
    </row>
    <row r="450">
      <c r="A450" s="7" t="s">
        <v>599</v>
      </c>
      <c r="B450" s="15" t="s">
        <v>3210</v>
      </c>
    </row>
    <row r="451">
      <c r="A451" s="7" t="s">
        <v>600</v>
      </c>
      <c r="B451" s="15" t="s">
        <v>3210</v>
      </c>
    </row>
    <row r="452">
      <c r="A452" s="7" t="s">
        <v>601</v>
      </c>
      <c r="B452" s="15" t="s">
        <v>3210</v>
      </c>
    </row>
    <row r="453">
      <c r="A453" s="7" t="s">
        <v>602</v>
      </c>
      <c r="B453" s="15" t="s">
        <v>3210</v>
      </c>
    </row>
    <row r="454">
      <c r="A454" s="7" t="s">
        <v>603</v>
      </c>
      <c r="B454" s="15" t="s">
        <v>3210</v>
      </c>
    </row>
    <row r="455">
      <c r="A455" s="7" t="s">
        <v>604</v>
      </c>
      <c r="B455" s="15" t="s">
        <v>3210</v>
      </c>
    </row>
    <row r="456">
      <c r="A456" s="7" t="s">
        <v>605</v>
      </c>
      <c r="B456" s="15" t="s">
        <v>3210</v>
      </c>
    </row>
    <row r="457">
      <c r="A457" s="7" t="s">
        <v>606</v>
      </c>
      <c r="B457" s="15" t="s">
        <v>3210</v>
      </c>
    </row>
    <row r="458">
      <c r="A458" s="7" t="s">
        <v>607</v>
      </c>
      <c r="B458" s="15" t="s">
        <v>3249</v>
      </c>
    </row>
    <row r="459">
      <c r="A459" s="7" t="s">
        <v>608</v>
      </c>
      <c r="B459" s="15" t="s">
        <v>3251</v>
      </c>
    </row>
    <row r="460">
      <c r="A460" s="7" t="s">
        <v>609</v>
      </c>
      <c r="B460" s="15" t="s">
        <v>3214</v>
      </c>
    </row>
    <row r="461">
      <c r="A461" s="7" t="s">
        <v>610</v>
      </c>
      <c r="B461" s="15" t="s">
        <v>3214</v>
      </c>
    </row>
    <row r="462">
      <c r="A462" s="7" t="s">
        <v>611</v>
      </c>
      <c r="B462" s="15" t="s">
        <v>3214</v>
      </c>
    </row>
    <row r="463">
      <c r="A463" s="7" t="s">
        <v>612</v>
      </c>
      <c r="B463" s="15" t="s">
        <v>3251</v>
      </c>
    </row>
    <row r="464">
      <c r="A464" s="7" t="s">
        <v>613</v>
      </c>
      <c r="B464" s="15" t="s">
        <v>3279</v>
      </c>
    </row>
    <row r="465">
      <c r="A465" s="7" t="s">
        <v>614</v>
      </c>
      <c r="B465" s="15" t="s">
        <v>3279</v>
      </c>
    </row>
    <row r="466">
      <c r="A466" s="7" t="s">
        <v>615</v>
      </c>
      <c r="B466" s="15" t="s">
        <v>3279</v>
      </c>
    </row>
    <row r="467">
      <c r="A467" s="7" t="s">
        <v>616</v>
      </c>
      <c r="B467" s="15" t="s">
        <v>3279</v>
      </c>
    </row>
    <row r="468">
      <c r="A468" s="7" t="s">
        <v>617</v>
      </c>
      <c r="B468" s="15" t="s">
        <v>3279</v>
      </c>
    </row>
    <row r="469">
      <c r="A469" s="7" t="s">
        <v>618</v>
      </c>
      <c r="B469" s="15" t="s">
        <v>3279</v>
      </c>
    </row>
    <row r="470">
      <c r="A470" s="7" t="s">
        <v>619</v>
      </c>
      <c r="B470" s="15" t="s">
        <v>3279</v>
      </c>
    </row>
    <row r="471">
      <c r="A471" s="7" t="s">
        <v>620</v>
      </c>
      <c r="B471" s="15" t="s">
        <v>3279</v>
      </c>
    </row>
    <row r="472">
      <c r="A472" s="7" t="s">
        <v>621</v>
      </c>
      <c r="B472" s="15" t="s">
        <v>3279</v>
      </c>
    </row>
    <row r="473">
      <c r="A473" s="7" t="s">
        <v>622</v>
      </c>
      <c r="B473" s="15" t="s">
        <v>3279</v>
      </c>
    </row>
    <row r="474">
      <c r="A474" s="7" t="s">
        <v>623</v>
      </c>
      <c r="B474" s="15" t="s">
        <v>3279</v>
      </c>
    </row>
    <row r="475">
      <c r="A475" s="7" t="s">
        <v>624</v>
      </c>
      <c r="B475" s="15" t="s">
        <v>3279</v>
      </c>
    </row>
    <row r="476">
      <c r="A476" s="7" t="s">
        <v>625</v>
      </c>
      <c r="B476" s="15" t="s">
        <v>3249</v>
      </c>
    </row>
    <row r="477">
      <c r="A477" s="7" t="s">
        <v>626</v>
      </c>
      <c r="B477" s="15" t="s">
        <v>3210</v>
      </c>
    </row>
    <row r="478">
      <c r="A478" s="7" t="s">
        <v>627</v>
      </c>
      <c r="B478" s="15" t="s">
        <v>3210</v>
      </c>
    </row>
    <row r="479">
      <c r="A479" s="7" t="s">
        <v>628</v>
      </c>
      <c r="B479" s="15" t="s">
        <v>3210</v>
      </c>
    </row>
    <row r="480">
      <c r="A480" s="7" t="s">
        <v>629</v>
      </c>
      <c r="B480" s="15" t="s">
        <v>3249</v>
      </c>
    </row>
    <row r="481">
      <c r="A481" s="7" t="s">
        <v>630</v>
      </c>
      <c r="B481" s="15" t="s">
        <v>3212</v>
      </c>
    </row>
    <row r="482">
      <c r="A482" s="7" t="s">
        <v>631</v>
      </c>
      <c r="B482" s="15" t="s">
        <v>3210</v>
      </c>
    </row>
    <row r="483">
      <c r="A483" s="7" t="s">
        <v>632</v>
      </c>
      <c r="B483" s="15" t="s">
        <v>3249</v>
      </c>
    </row>
    <row r="484">
      <c r="A484" s="7" t="s">
        <v>633</v>
      </c>
      <c r="B484" s="15" t="s">
        <v>3210</v>
      </c>
    </row>
    <row r="485">
      <c r="A485" s="7" t="s">
        <v>634</v>
      </c>
      <c r="B485" s="15" t="s">
        <v>3210</v>
      </c>
    </row>
    <row r="486">
      <c r="A486" s="7" t="s">
        <v>635</v>
      </c>
      <c r="B486" s="15" t="s">
        <v>3210</v>
      </c>
    </row>
    <row r="487">
      <c r="A487" s="7" t="s">
        <v>636</v>
      </c>
      <c r="B487" s="15" t="s">
        <v>3210</v>
      </c>
    </row>
    <row r="488">
      <c r="A488" s="7" t="s">
        <v>637</v>
      </c>
      <c r="B488" s="15" t="s">
        <v>3210</v>
      </c>
    </row>
    <row r="489">
      <c r="A489" s="7" t="s">
        <v>638</v>
      </c>
      <c r="B489" s="15" t="s">
        <v>3210</v>
      </c>
    </row>
    <row r="490">
      <c r="A490" s="7" t="s">
        <v>639</v>
      </c>
      <c r="B490" s="15" t="s">
        <v>3210</v>
      </c>
    </row>
    <row r="491">
      <c r="A491" s="7" t="s">
        <v>640</v>
      </c>
      <c r="B491" s="15" t="s">
        <v>3249</v>
      </c>
    </row>
    <row r="492">
      <c r="A492" s="7" t="s">
        <v>641</v>
      </c>
      <c r="B492" s="15" t="s">
        <v>3233</v>
      </c>
    </row>
    <row r="493">
      <c r="A493" s="7" t="s">
        <v>642</v>
      </c>
      <c r="B493" s="15" t="s">
        <v>3233</v>
      </c>
    </row>
    <row r="494">
      <c r="A494" s="7" t="s">
        <v>643</v>
      </c>
      <c r="B494" s="15" t="s">
        <v>3233</v>
      </c>
    </row>
    <row r="495">
      <c r="A495" s="7" t="s">
        <v>644</v>
      </c>
      <c r="B495" s="15" t="s">
        <v>3246</v>
      </c>
    </row>
    <row r="496">
      <c r="A496" s="7" t="s">
        <v>645</v>
      </c>
      <c r="B496" s="15" t="s">
        <v>3249</v>
      </c>
    </row>
    <row r="497">
      <c r="A497" s="7" t="s">
        <v>646</v>
      </c>
      <c r="B497" s="15" t="s">
        <v>3246</v>
      </c>
    </row>
    <row r="498">
      <c r="A498" s="7" t="s">
        <v>647</v>
      </c>
      <c r="B498" s="15" t="s">
        <v>3249</v>
      </c>
    </row>
    <row r="499">
      <c r="A499" s="7" t="s">
        <v>648</v>
      </c>
      <c r="B499" s="15" t="s">
        <v>3249</v>
      </c>
    </row>
    <row r="500">
      <c r="A500" s="7" t="s">
        <v>649</v>
      </c>
      <c r="B500" s="15" t="s">
        <v>3249</v>
      </c>
    </row>
    <row r="501">
      <c r="A501" s="7" t="s">
        <v>650</v>
      </c>
      <c r="B501" s="15" t="s">
        <v>3249</v>
      </c>
    </row>
    <row r="502">
      <c r="A502" s="7" t="s">
        <v>651</v>
      </c>
      <c r="B502" s="15" t="s">
        <v>3251</v>
      </c>
    </row>
    <row r="503">
      <c r="A503" s="7" t="s">
        <v>652</v>
      </c>
      <c r="B503" s="15" t="s">
        <v>3212</v>
      </c>
    </row>
    <row r="504">
      <c r="A504" s="7" t="s">
        <v>653</v>
      </c>
      <c r="B504" s="15" t="s">
        <v>3212</v>
      </c>
    </row>
    <row r="505">
      <c r="A505" s="7" t="s">
        <v>654</v>
      </c>
      <c r="B505" s="15" t="s">
        <v>3212</v>
      </c>
    </row>
    <row r="506">
      <c r="A506" s="7" t="s">
        <v>655</v>
      </c>
      <c r="B506" s="15" t="s">
        <v>3249</v>
      </c>
    </row>
    <row r="507">
      <c r="A507" s="7" t="s">
        <v>656</v>
      </c>
      <c r="B507" s="15" t="s">
        <v>3249</v>
      </c>
    </row>
    <row r="508">
      <c r="A508" s="7" t="s">
        <v>657</v>
      </c>
      <c r="B508" s="15" t="s">
        <v>3249</v>
      </c>
    </row>
    <row r="509">
      <c r="A509" s="7" t="s">
        <v>658</v>
      </c>
      <c r="B509" s="16"/>
    </row>
    <row r="510">
      <c r="A510" s="7" t="s">
        <v>659</v>
      </c>
      <c r="B510" s="15" t="s">
        <v>3274</v>
      </c>
    </row>
    <row r="511">
      <c r="A511" s="7" t="s">
        <v>660</v>
      </c>
      <c r="B511" s="15" t="s">
        <v>3274</v>
      </c>
    </row>
    <row r="512">
      <c r="A512" s="7" t="s">
        <v>661</v>
      </c>
      <c r="B512" s="15" t="s">
        <v>3274</v>
      </c>
    </row>
    <row r="513">
      <c r="A513" s="7" t="s">
        <v>662</v>
      </c>
      <c r="B513" s="15" t="s">
        <v>3249</v>
      </c>
    </row>
    <row r="514">
      <c r="A514" s="7" t="s">
        <v>663</v>
      </c>
      <c r="B514" s="15" t="s">
        <v>3208</v>
      </c>
    </row>
    <row r="515">
      <c r="A515" s="7" t="s">
        <v>664</v>
      </c>
      <c r="B515" s="15" t="s">
        <v>3249</v>
      </c>
    </row>
    <row r="516">
      <c r="A516" s="7" t="s">
        <v>665</v>
      </c>
      <c r="B516" s="15" t="s">
        <v>3249</v>
      </c>
    </row>
    <row r="517">
      <c r="A517" s="7" t="s">
        <v>666</v>
      </c>
      <c r="B517" s="15" t="s">
        <v>3249</v>
      </c>
    </row>
    <row r="518">
      <c r="A518" s="7" t="s">
        <v>667</v>
      </c>
      <c r="B518" s="15" t="s">
        <v>3249</v>
      </c>
    </row>
    <row r="519">
      <c r="A519" s="7" t="s">
        <v>668</v>
      </c>
      <c r="B519" s="15" t="s">
        <v>3249</v>
      </c>
    </row>
    <row r="520">
      <c r="A520" s="7" t="s">
        <v>669</v>
      </c>
      <c r="B520" s="15" t="s">
        <v>3249</v>
      </c>
    </row>
    <row r="521">
      <c r="A521" s="7" t="s">
        <v>670</v>
      </c>
      <c r="B521" s="15" t="s">
        <v>3249</v>
      </c>
    </row>
    <row r="522">
      <c r="A522" s="7" t="s">
        <v>671</v>
      </c>
      <c r="B522" s="15" t="s">
        <v>3249</v>
      </c>
    </row>
    <row r="523">
      <c r="A523" s="7" t="s">
        <v>672</v>
      </c>
      <c r="B523" s="15" t="s">
        <v>3279</v>
      </c>
    </row>
    <row r="524">
      <c r="A524" s="7" t="s">
        <v>673</v>
      </c>
      <c r="B524" s="15" t="s">
        <v>3279</v>
      </c>
    </row>
    <row r="525">
      <c r="A525" s="7" t="s">
        <v>674</v>
      </c>
      <c r="B525" s="15" t="s">
        <v>3279</v>
      </c>
    </row>
    <row r="526">
      <c r="A526" s="7" t="s">
        <v>675</v>
      </c>
      <c r="B526" s="15" t="s">
        <v>3249</v>
      </c>
    </row>
    <row r="527">
      <c r="A527" s="7" t="s">
        <v>676</v>
      </c>
      <c r="B527" s="15" t="s">
        <v>3249</v>
      </c>
    </row>
    <row r="528">
      <c r="A528" s="7" t="s">
        <v>677</v>
      </c>
      <c r="B528" s="15" t="s">
        <v>3249</v>
      </c>
    </row>
    <row r="529">
      <c r="A529" s="7" t="s">
        <v>678</v>
      </c>
      <c r="B529" s="15" t="s">
        <v>3249</v>
      </c>
    </row>
    <row r="530">
      <c r="A530" s="7" t="s">
        <v>679</v>
      </c>
      <c r="B530" s="15" t="s">
        <v>3249</v>
      </c>
    </row>
    <row r="531">
      <c r="A531" s="7" t="s">
        <v>680</v>
      </c>
      <c r="B531" s="15" t="s">
        <v>3249</v>
      </c>
    </row>
    <row r="532">
      <c r="A532" s="7" t="s">
        <v>681</v>
      </c>
      <c r="B532" s="15" t="s">
        <v>3249</v>
      </c>
    </row>
    <row r="533">
      <c r="A533" s="7" t="s">
        <v>682</v>
      </c>
      <c r="B533" s="15" t="s">
        <v>3210</v>
      </c>
    </row>
    <row r="534">
      <c r="A534" s="7" t="s">
        <v>683</v>
      </c>
      <c r="B534" s="15" t="s">
        <v>3210</v>
      </c>
    </row>
    <row r="535">
      <c r="A535" s="7" t="s">
        <v>684</v>
      </c>
      <c r="B535" s="15" t="s">
        <v>3210</v>
      </c>
    </row>
    <row r="536">
      <c r="A536" s="7" t="s">
        <v>685</v>
      </c>
      <c r="B536" s="15" t="s">
        <v>3210</v>
      </c>
    </row>
    <row r="537">
      <c r="A537" s="7" t="s">
        <v>686</v>
      </c>
      <c r="B537" s="15" t="s">
        <v>3249</v>
      </c>
    </row>
    <row r="538">
      <c r="A538" s="7" t="s">
        <v>687</v>
      </c>
      <c r="B538" s="15" t="s">
        <v>3210</v>
      </c>
    </row>
    <row r="539">
      <c r="A539" s="7" t="s">
        <v>688</v>
      </c>
      <c r="B539" s="15" t="s">
        <v>3210</v>
      </c>
    </row>
    <row r="540">
      <c r="A540" s="7" t="s">
        <v>689</v>
      </c>
      <c r="B540" s="15" t="s">
        <v>3210</v>
      </c>
    </row>
    <row r="541">
      <c r="A541" s="7" t="s">
        <v>690</v>
      </c>
      <c r="B541" s="15" t="s">
        <v>3212</v>
      </c>
    </row>
    <row r="542">
      <c r="A542" s="7" t="s">
        <v>691</v>
      </c>
      <c r="B542" s="15" t="s">
        <v>3212</v>
      </c>
    </row>
    <row r="543">
      <c r="A543" s="7" t="s">
        <v>692</v>
      </c>
      <c r="B543" s="15" t="s">
        <v>3212</v>
      </c>
    </row>
    <row r="544">
      <c r="A544" s="7" t="s">
        <v>693</v>
      </c>
      <c r="B544" s="15" t="s">
        <v>3212</v>
      </c>
    </row>
    <row r="545">
      <c r="A545" s="7" t="s">
        <v>694</v>
      </c>
      <c r="B545" s="15" t="s">
        <v>3212</v>
      </c>
    </row>
    <row r="546">
      <c r="A546" s="7" t="s">
        <v>695</v>
      </c>
      <c r="B546" s="15" t="s">
        <v>3212</v>
      </c>
    </row>
    <row r="547">
      <c r="A547" s="7" t="s">
        <v>696</v>
      </c>
      <c r="B547" s="15" t="s">
        <v>3212</v>
      </c>
    </row>
    <row r="548">
      <c r="A548" s="7" t="s">
        <v>697</v>
      </c>
      <c r="B548" s="15" t="s">
        <v>3212</v>
      </c>
    </row>
    <row r="549">
      <c r="A549" s="7" t="s">
        <v>698</v>
      </c>
      <c r="B549" s="15" t="s">
        <v>3251</v>
      </c>
    </row>
    <row r="550">
      <c r="A550" s="7" t="s">
        <v>699</v>
      </c>
      <c r="B550" s="15" t="s">
        <v>3251</v>
      </c>
    </row>
    <row r="551">
      <c r="A551" s="7" t="s">
        <v>700</v>
      </c>
      <c r="B551" s="15" t="s">
        <v>3251</v>
      </c>
    </row>
    <row r="552">
      <c r="A552" s="7" t="s">
        <v>701</v>
      </c>
      <c r="B552" s="15" t="s">
        <v>3249</v>
      </c>
    </row>
    <row r="553">
      <c r="A553" s="7" t="s">
        <v>702</v>
      </c>
      <c r="B553" s="15" t="s">
        <v>3249</v>
      </c>
    </row>
    <row r="554">
      <c r="A554" s="7" t="s">
        <v>703</v>
      </c>
      <c r="B554" s="15" t="s">
        <v>3249</v>
      </c>
    </row>
    <row r="555">
      <c r="A555" s="7" t="s">
        <v>704</v>
      </c>
      <c r="B555" s="15" t="s">
        <v>3249</v>
      </c>
    </row>
    <row r="556">
      <c r="A556" s="7" t="s">
        <v>705</v>
      </c>
      <c r="B556" s="15" t="s">
        <v>3249</v>
      </c>
    </row>
    <row r="557">
      <c r="A557" s="7" t="s">
        <v>706</v>
      </c>
      <c r="B557" s="15" t="s">
        <v>3249</v>
      </c>
    </row>
    <row r="558">
      <c r="A558" s="7" t="s">
        <v>707</v>
      </c>
      <c r="B558" s="15" t="s">
        <v>3249</v>
      </c>
    </row>
    <row r="559">
      <c r="A559" s="7" t="s">
        <v>708</v>
      </c>
      <c r="B559" s="15" t="s">
        <v>3249</v>
      </c>
    </row>
    <row r="560">
      <c r="A560" s="7" t="s">
        <v>709</v>
      </c>
      <c r="B560" s="15" t="s">
        <v>3249</v>
      </c>
    </row>
    <row r="561">
      <c r="A561" s="7" t="s">
        <v>710</v>
      </c>
      <c r="B561" s="15" t="s">
        <v>3249</v>
      </c>
    </row>
    <row r="562">
      <c r="A562" s="7" t="s">
        <v>711</v>
      </c>
      <c r="B562" s="15" t="s">
        <v>3249</v>
      </c>
    </row>
    <row r="563">
      <c r="A563" s="7" t="s">
        <v>712</v>
      </c>
      <c r="B563" s="15" t="s">
        <v>3249</v>
      </c>
    </row>
    <row r="564">
      <c r="A564" s="7" t="s">
        <v>713</v>
      </c>
      <c r="B564" s="15" t="s">
        <v>3251</v>
      </c>
    </row>
    <row r="565">
      <c r="A565" s="7" t="s">
        <v>714</v>
      </c>
      <c r="B565" s="15" t="s">
        <v>3251</v>
      </c>
    </row>
    <row r="566">
      <c r="A566" s="7" t="s">
        <v>715</v>
      </c>
      <c r="B566" s="15" t="s">
        <v>3251</v>
      </c>
    </row>
    <row r="567">
      <c r="A567" s="7" t="s">
        <v>716</v>
      </c>
      <c r="B567" s="15" t="s">
        <v>3251</v>
      </c>
    </row>
    <row r="568">
      <c r="A568" s="7" t="s">
        <v>717</v>
      </c>
      <c r="B568" s="15" t="s">
        <v>3201</v>
      </c>
    </row>
    <row r="569">
      <c r="A569" s="7" t="s">
        <v>718</v>
      </c>
      <c r="B569" s="15" t="s">
        <v>3251</v>
      </c>
    </row>
    <row r="570">
      <c r="A570" s="7" t="s">
        <v>719</v>
      </c>
      <c r="B570" s="15" t="s">
        <v>3249</v>
      </c>
    </row>
    <row r="571">
      <c r="A571" s="7" t="s">
        <v>720</v>
      </c>
      <c r="B571" s="15" t="s">
        <v>3251</v>
      </c>
    </row>
    <row r="572">
      <c r="A572" s="7" t="s">
        <v>721</v>
      </c>
      <c r="B572" s="15" t="s">
        <v>3251</v>
      </c>
    </row>
    <row r="573">
      <c r="A573" s="7" t="s">
        <v>722</v>
      </c>
      <c r="B573" s="15" t="s">
        <v>3251</v>
      </c>
    </row>
    <row r="574">
      <c r="A574" s="7" t="s">
        <v>723</v>
      </c>
      <c r="B574" s="15" t="s">
        <v>3249</v>
      </c>
    </row>
    <row r="575">
      <c r="A575" s="7" t="s">
        <v>724</v>
      </c>
      <c r="B575" s="15" t="s">
        <v>3249</v>
      </c>
    </row>
    <row r="576">
      <c r="A576" s="7" t="s">
        <v>725</v>
      </c>
      <c r="B576" s="15" t="s">
        <v>3251</v>
      </c>
    </row>
    <row r="577">
      <c r="A577" s="7" t="s">
        <v>726</v>
      </c>
      <c r="B577" s="15" t="s">
        <v>3251</v>
      </c>
    </row>
    <row r="578">
      <c r="A578" s="7" t="s">
        <v>727</v>
      </c>
      <c r="B578" s="15" t="s">
        <v>3249</v>
      </c>
    </row>
    <row r="579">
      <c r="A579" s="7" t="s">
        <v>725</v>
      </c>
      <c r="B579" s="15" t="s">
        <v>3249</v>
      </c>
    </row>
    <row r="580">
      <c r="A580" s="7" t="s">
        <v>721</v>
      </c>
      <c r="B580" s="15" t="s">
        <v>3251</v>
      </c>
    </row>
    <row r="581">
      <c r="A581" s="7" t="s">
        <v>722</v>
      </c>
      <c r="B581" s="15" t="s">
        <v>3251</v>
      </c>
    </row>
    <row r="582">
      <c r="A582" s="7" t="s">
        <v>728</v>
      </c>
      <c r="B582" s="15" t="s">
        <v>3251</v>
      </c>
    </row>
    <row r="583">
      <c r="A583" s="7" t="s">
        <v>729</v>
      </c>
      <c r="B583" s="15" t="s">
        <v>3251</v>
      </c>
    </row>
    <row r="584">
      <c r="A584" s="7" t="s">
        <v>730</v>
      </c>
      <c r="B584" s="15" t="s">
        <v>3249</v>
      </c>
    </row>
    <row r="585">
      <c r="A585" s="7" t="s">
        <v>731</v>
      </c>
      <c r="B585" s="15" t="s">
        <v>3249</v>
      </c>
    </row>
    <row r="586">
      <c r="A586" s="7" t="s">
        <v>732</v>
      </c>
      <c r="B586" s="15" t="s">
        <v>3249</v>
      </c>
    </row>
    <row r="587">
      <c r="A587" s="7" t="s">
        <v>733</v>
      </c>
      <c r="B587" s="15" t="s">
        <v>3249</v>
      </c>
    </row>
    <row r="588">
      <c r="A588" s="7" t="s">
        <v>734</v>
      </c>
      <c r="B588" s="15" t="s">
        <v>3249</v>
      </c>
    </row>
    <row r="589">
      <c r="A589" s="7" t="s">
        <v>735</v>
      </c>
      <c r="B589" s="15" t="s">
        <v>3249</v>
      </c>
    </row>
    <row r="590">
      <c r="A590" s="7" t="s">
        <v>736</v>
      </c>
      <c r="B590" s="15" t="s">
        <v>3249</v>
      </c>
    </row>
    <row r="591">
      <c r="A591" s="7" t="s">
        <v>737</v>
      </c>
      <c r="B591" s="15" t="s">
        <v>3251</v>
      </c>
    </row>
    <row r="592">
      <c r="A592" s="7" t="s">
        <v>738</v>
      </c>
      <c r="B592" s="15" t="s">
        <v>3249</v>
      </c>
    </row>
    <row r="593">
      <c r="A593" s="7" t="s">
        <v>739</v>
      </c>
      <c r="B593" s="15" t="s">
        <v>3249</v>
      </c>
    </row>
    <row r="594">
      <c r="A594" s="7" t="s">
        <v>740</v>
      </c>
      <c r="B594" s="15" t="s">
        <v>3253</v>
      </c>
    </row>
    <row r="595">
      <c r="A595" s="7" t="s">
        <v>741</v>
      </c>
      <c r="B595" s="15" t="s">
        <v>3253</v>
      </c>
    </row>
    <row r="596">
      <c r="A596" s="7" t="s">
        <v>742</v>
      </c>
      <c r="B596" s="15" t="s">
        <v>3253</v>
      </c>
    </row>
    <row r="597">
      <c r="A597" s="7" t="s">
        <v>743</v>
      </c>
      <c r="B597" s="15" t="s">
        <v>3251</v>
      </c>
    </row>
    <row r="598">
      <c r="A598" s="7" t="s">
        <v>744</v>
      </c>
      <c r="B598" s="15" t="s">
        <v>3279</v>
      </c>
    </row>
    <row r="599">
      <c r="A599" s="7" t="s">
        <v>745</v>
      </c>
      <c r="B599" s="15" t="s">
        <v>3279</v>
      </c>
    </row>
    <row r="600">
      <c r="A600" s="7" t="s">
        <v>746</v>
      </c>
      <c r="B600" s="15" t="s">
        <v>3251</v>
      </c>
    </row>
    <row r="601">
      <c r="A601" s="7" t="s">
        <v>747</v>
      </c>
      <c r="B601" s="15" t="s">
        <v>3251</v>
      </c>
    </row>
    <row r="602">
      <c r="A602" s="7" t="s">
        <v>748</v>
      </c>
      <c r="B602" s="15" t="s">
        <v>3251</v>
      </c>
    </row>
    <row r="603">
      <c r="A603" s="7" t="s">
        <v>749</v>
      </c>
      <c r="B603" s="15" t="s">
        <v>3251</v>
      </c>
    </row>
    <row r="604">
      <c r="A604" s="7" t="s">
        <v>750</v>
      </c>
      <c r="B604" s="15" t="s">
        <v>3251</v>
      </c>
    </row>
    <row r="605">
      <c r="A605" s="7" t="s">
        <v>751</v>
      </c>
      <c r="B605" s="15" t="s">
        <v>3251</v>
      </c>
    </row>
    <row r="606">
      <c r="A606" s="7" t="s">
        <v>752</v>
      </c>
      <c r="B606" s="15" t="s">
        <v>3253</v>
      </c>
    </row>
    <row r="607">
      <c r="A607" s="7" t="s">
        <v>753</v>
      </c>
      <c r="B607" s="15" t="s">
        <v>3251</v>
      </c>
    </row>
    <row r="608">
      <c r="A608" s="7" t="s">
        <v>754</v>
      </c>
      <c r="B608" s="15" t="s">
        <v>3251</v>
      </c>
    </row>
    <row r="609">
      <c r="A609" s="7" t="s">
        <v>755</v>
      </c>
      <c r="B609" s="15" t="s">
        <v>3281</v>
      </c>
    </row>
    <row r="610">
      <c r="A610" s="7" t="s">
        <v>756</v>
      </c>
      <c r="B610" s="15" t="s">
        <v>3283</v>
      </c>
    </row>
    <row r="611">
      <c r="A611" s="7" t="s">
        <v>757</v>
      </c>
      <c r="B611" s="15" t="s">
        <v>3276</v>
      </c>
    </row>
    <row r="612">
      <c r="A612" s="7" t="s">
        <v>758</v>
      </c>
      <c r="B612" s="15" t="s">
        <v>3284</v>
      </c>
    </row>
    <row r="613">
      <c r="A613" s="7" t="s">
        <v>759</v>
      </c>
      <c r="B613" s="15" t="s">
        <v>3276</v>
      </c>
    </row>
    <row r="614">
      <c r="A614" s="7" t="s">
        <v>760</v>
      </c>
      <c r="B614" s="15" t="s">
        <v>3276</v>
      </c>
    </row>
    <row r="615">
      <c r="A615" s="7" t="s">
        <v>761</v>
      </c>
      <c r="B615" s="15" t="s">
        <v>3276</v>
      </c>
    </row>
    <row r="616">
      <c r="A616" s="7" t="s">
        <v>762</v>
      </c>
      <c r="B616" s="15" t="s">
        <v>3276</v>
      </c>
    </row>
    <row r="617">
      <c r="A617" s="7" t="s">
        <v>763</v>
      </c>
      <c r="B617" s="15" t="s">
        <v>3276</v>
      </c>
    </row>
    <row r="618">
      <c r="A618" s="7" t="s">
        <v>764</v>
      </c>
      <c r="B618" s="15" t="s">
        <v>3276</v>
      </c>
    </row>
    <row r="619">
      <c r="A619" s="7" t="s">
        <v>765</v>
      </c>
      <c r="B619" s="15" t="s">
        <v>3283</v>
      </c>
    </row>
    <row r="620">
      <c r="A620" s="7" t="s">
        <v>766</v>
      </c>
      <c r="B620" s="15" t="s">
        <v>3283</v>
      </c>
    </row>
    <row r="621">
      <c r="A621" s="7" t="s">
        <v>767</v>
      </c>
      <c r="B621" s="15" t="s">
        <v>3276</v>
      </c>
    </row>
    <row r="622">
      <c r="A622" s="7" t="s">
        <v>768</v>
      </c>
      <c r="B622" s="15" t="s">
        <v>3276</v>
      </c>
    </row>
    <row r="623">
      <c r="A623" s="7" t="s">
        <v>769</v>
      </c>
      <c r="B623" s="15" t="s">
        <v>3276</v>
      </c>
    </row>
    <row r="624">
      <c r="A624" s="7" t="s">
        <v>770</v>
      </c>
      <c r="B624" s="15" t="s">
        <v>3276</v>
      </c>
    </row>
    <row r="625">
      <c r="A625" s="7" t="s">
        <v>771</v>
      </c>
      <c r="B625" s="15" t="s">
        <v>3276</v>
      </c>
    </row>
    <row r="626">
      <c r="A626" s="7" t="s">
        <v>772</v>
      </c>
      <c r="B626" s="15" t="s">
        <v>3276</v>
      </c>
    </row>
    <row r="627">
      <c r="A627" s="7" t="s">
        <v>763</v>
      </c>
      <c r="B627" s="15" t="s">
        <v>3276</v>
      </c>
    </row>
    <row r="628">
      <c r="A628" s="7" t="s">
        <v>773</v>
      </c>
      <c r="B628" s="15" t="s">
        <v>3276</v>
      </c>
    </row>
    <row r="629">
      <c r="A629" s="7" t="s">
        <v>774</v>
      </c>
      <c r="B629" s="15" t="s">
        <v>3276</v>
      </c>
    </row>
    <row r="630">
      <c r="A630" s="7" t="s">
        <v>763</v>
      </c>
      <c r="B630" s="15" t="s">
        <v>3276</v>
      </c>
    </row>
    <row r="631">
      <c r="A631" s="7" t="s">
        <v>775</v>
      </c>
      <c r="B631" s="15" t="s">
        <v>3283</v>
      </c>
    </row>
    <row r="632">
      <c r="A632" s="7" t="s">
        <v>776</v>
      </c>
      <c r="B632" s="15" t="s">
        <v>3272</v>
      </c>
    </row>
    <row r="633">
      <c r="A633" s="7" t="s">
        <v>777</v>
      </c>
      <c r="B633" s="15" t="s">
        <v>3276</v>
      </c>
    </row>
    <row r="634">
      <c r="A634" s="7" t="s">
        <v>778</v>
      </c>
      <c r="B634" s="15" t="s">
        <v>3272</v>
      </c>
    </row>
    <row r="635">
      <c r="A635" s="7" t="s">
        <v>779</v>
      </c>
      <c r="B635" s="15" t="s">
        <v>3251</v>
      </c>
    </row>
    <row r="636">
      <c r="A636" s="7" t="s">
        <v>780</v>
      </c>
      <c r="B636" s="15" t="s">
        <v>3251</v>
      </c>
    </row>
    <row r="637">
      <c r="A637" s="7" t="s">
        <v>781</v>
      </c>
      <c r="B637" s="15" t="s">
        <v>3251</v>
      </c>
    </row>
    <row r="638">
      <c r="A638" s="7" t="s">
        <v>782</v>
      </c>
      <c r="B638" s="15" t="s">
        <v>3249</v>
      </c>
    </row>
    <row r="639">
      <c r="A639" s="7" t="s">
        <v>783</v>
      </c>
      <c r="B639" s="15" t="s">
        <v>3249</v>
      </c>
    </row>
    <row r="640">
      <c r="A640" s="7" t="s">
        <v>784</v>
      </c>
      <c r="B640" s="15" t="s">
        <v>3249</v>
      </c>
    </row>
    <row r="641">
      <c r="A641" s="7" t="s">
        <v>785</v>
      </c>
      <c r="B641" s="15" t="s">
        <v>3251</v>
      </c>
    </row>
    <row r="642">
      <c r="A642" s="7" t="s">
        <v>786</v>
      </c>
      <c r="B642" s="15" t="s">
        <v>3251</v>
      </c>
    </row>
    <row r="643">
      <c r="A643" s="7" t="s">
        <v>787</v>
      </c>
      <c r="B643" s="15" t="s">
        <v>3251</v>
      </c>
    </row>
    <row r="644">
      <c r="A644" s="7" t="s">
        <v>788</v>
      </c>
      <c r="B644" s="15" t="s">
        <v>3249</v>
      </c>
    </row>
    <row r="645">
      <c r="A645" s="7" t="s">
        <v>789</v>
      </c>
      <c r="B645" s="15" t="s">
        <v>3251</v>
      </c>
    </row>
    <row r="646">
      <c r="A646" s="7" t="s">
        <v>790</v>
      </c>
      <c r="B646" s="15" t="s">
        <v>3251</v>
      </c>
    </row>
    <row r="647">
      <c r="A647" s="7" t="s">
        <v>791</v>
      </c>
      <c r="B647" s="15" t="s">
        <v>3251</v>
      </c>
    </row>
    <row r="648">
      <c r="A648" s="7" t="s">
        <v>792</v>
      </c>
      <c r="B648" s="15" t="s">
        <v>3248</v>
      </c>
    </row>
    <row r="649">
      <c r="A649" s="7" t="s">
        <v>793</v>
      </c>
      <c r="B649" s="15" t="s">
        <v>3251</v>
      </c>
    </row>
    <row r="650">
      <c r="A650" s="7" t="s">
        <v>794</v>
      </c>
      <c r="B650" s="15" t="s">
        <v>3251</v>
      </c>
    </row>
    <row r="651">
      <c r="A651" s="7" t="s">
        <v>795</v>
      </c>
      <c r="B651" s="15" t="s">
        <v>3251</v>
      </c>
    </row>
    <row r="652">
      <c r="A652" s="7" t="s">
        <v>796</v>
      </c>
      <c r="B652" s="15" t="s">
        <v>3249</v>
      </c>
    </row>
    <row r="653">
      <c r="A653" s="7" t="s">
        <v>797</v>
      </c>
      <c r="B653" s="15" t="s">
        <v>3249</v>
      </c>
    </row>
    <row r="654">
      <c r="A654" s="7" t="s">
        <v>798</v>
      </c>
      <c r="B654" s="15" t="s">
        <v>3249</v>
      </c>
    </row>
    <row r="655">
      <c r="A655" s="7" t="s">
        <v>799</v>
      </c>
      <c r="B655" s="15" t="s">
        <v>3249</v>
      </c>
    </row>
    <row r="656">
      <c r="A656" s="7" t="s">
        <v>800</v>
      </c>
      <c r="B656" s="15" t="s">
        <v>3253</v>
      </c>
    </row>
    <row r="657">
      <c r="A657" s="7" t="s">
        <v>801</v>
      </c>
      <c r="B657" s="15" t="s">
        <v>3251</v>
      </c>
    </row>
    <row r="658">
      <c r="A658" s="7" t="s">
        <v>802</v>
      </c>
      <c r="B658" s="15" t="s">
        <v>3251</v>
      </c>
    </row>
    <row r="659">
      <c r="A659" s="7" t="s">
        <v>803</v>
      </c>
      <c r="B659" s="15" t="s">
        <v>3241</v>
      </c>
    </row>
    <row r="660">
      <c r="A660" s="7" t="s">
        <v>804</v>
      </c>
      <c r="B660" s="15" t="s">
        <v>3251</v>
      </c>
    </row>
    <row r="661">
      <c r="A661" s="7" t="s">
        <v>805</v>
      </c>
      <c r="B661" s="15" t="s">
        <v>3251</v>
      </c>
    </row>
    <row r="662">
      <c r="A662" s="7" t="s">
        <v>806</v>
      </c>
      <c r="B662" s="15" t="s">
        <v>3251</v>
      </c>
    </row>
    <row r="663">
      <c r="A663" s="7" t="s">
        <v>807</v>
      </c>
      <c r="B663" s="15" t="s">
        <v>3251</v>
      </c>
    </row>
    <row r="664">
      <c r="A664" s="7" t="s">
        <v>808</v>
      </c>
      <c r="B664" s="15" t="s">
        <v>3253</v>
      </c>
    </row>
    <row r="665">
      <c r="A665" s="7" t="s">
        <v>809</v>
      </c>
      <c r="B665" s="15" t="s">
        <v>3251</v>
      </c>
    </row>
    <row r="666">
      <c r="A666" s="7" t="s">
        <v>810</v>
      </c>
      <c r="B666" s="15" t="s">
        <v>3249</v>
      </c>
    </row>
    <row r="667">
      <c r="A667" s="7" t="s">
        <v>811</v>
      </c>
      <c r="B667" s="15" t="s">
        <v>3251</v>
      </c>
    </row>
    <row r="668">
      <c r="A668" s="7" t="s">
        <v>812</v>
      </c>
      <c r="B668" s="15" t="s">
        <v>3249</v>
      </c>
    </row>
    <row r="669">
      <c r="A669" s="7" t="s">
        <v>813</v>
      </c>
      <c r="B669" s="15" t="s">
        <v>3251</v>
      </c>
    </row>
    <row r="670">
      <c r="A670" s="7" t="s">
        <v>814</v>
      </c>
      <c r="B670" s="15" t="s">
        <v>3251</v>
      </c>
    </row>
    <row r="671">
      <c r="A671" s="7" t="s">
        <v>815</v>
      </c>
      <c r="B671" s="15" t="s">
        <v>3249</v>
      </c>
    </row>
    <row r="672">
      <c r="A672" s="7" t="s">
        <v>816</v>
      </c>
      <c r="B672" s="15" t="s">
        <v>3251</v>
      </c>
    </row>
    <row r="673">
      <c r="A673" s="7" t="s">
        <v>817</v>
      </c>
      <c r="B673" s="15" t="s">
        <v>3251</v>
      </c>
    </row>
    <row r="674">
      <c r="A674" s="7" t="s">
        <v>818</v>
      </c>
      <c r="B674" s="15" t="s">
        <v>3251</v>
      </c>
    </row>
    <row r="675">
      <c r="A675" s="7" t="s">
        <v>819</v>
      </c>
      <c r="B675" s="15" t="s">
        <v>3249</v>
      </c>
    </row>
    <row r="676">
      <c r="A676" s="7" t="s">
        <v>820</v>
      </c>
      <c r="B676" s="15" t="s">
        <v>3251</v>
      </c>
    </row>
    <row r="677">
      <c r="A677" s="7" t="s">
        <v>821</v>
      </c>
      <c r="B677" s="15" t="s">
        <v>3251</v>
      </c>
    </row>
    <row r="678">
      <c r="A678" s="7" t="s">
        <v>822</v>
      </c>
      <c r="B678" s="15" t="s">
        <v>3251</v>
      </c>
    </row>
    <row r="679">
      <c r="A679" s="7" t="s">
        <v>823</v>
      </c>
      <c r="B679" s="15" t="s">
        <v>3253</v>
      </c>
    </row>
    <row r="680">
      <c r="A680" s="7" t="s">
        <v>824</v>
      </c>
      <c r="B680" s="15" t="s">
        <v>3249</v>
      </c>
    </row>
    <row r="681">
      <c r="A681" s="7" t="s">
        <v>825</v>
      </c>
      <c r="B681" s="15" t="s">
        <v>3249</v>
      </c>
    </row>
    <row r="682">
      <c r="A682" s="7" t="s">
        <v>826</v>
      </c>
      <c r="B682" s="15" t="s">
        <v>3251</v>
      </c>
    </row>
    <row r="683">
      <c r="A683" s="7" t="s">
        <v>827</v>
      </c>
      <c r="B683" s="15" t="s">
        <v>3249</v>
      </c>
    </row>
    <row r="684">
      <c r="A684" s="7" t="s">
        <v>828</v>
      </c>
      <c r="B684" s="15" t="s">
        <v>3251</v>
      </c>
    </row>
    <row r="685">
      <c r="A685" s="7" t="s">
        <v>829</v>
      </c>
      <c r="B685" s="15" t="s">
        <v>3249</v>
      </c>
    </row>
    <row r="686">
      <c r="A686" s="7" t="s">
        <v>830</v>
      </c>
      <c r="B686" s="15" t="s">
        <v>3249</v>
      </c>
    </row>
    <row r="687">
      <c r="A687" s="7" t="s">
        <v>831</v>
      </c>
      <c r="B687" s="15" t="s">
        <v>3253</v>
      </c>
    </row>
    <row r="688">
      <c r="A688" s="7" t="s">
        <v>832</v>
      </c>
      <c r="B688" s="15" t="s">
        <v>3251</v>
      </c>
    </row>
    <row r="689">
      <c r="A689" s="7" t="s">
        <v>833</v>
      </c>
      <c r="B689" s="15" t="s">
        <v>3251</v>
      </c>
    </row>
    <row r="690">
      <c r="A690" s="7" t="s">
        <v>834</v>
      </c>
      <c r="B690" s="15" t="s">
        <v>3251</v>
      </c>
    </row>
    <row r="691">
      <c r="A691" s="7" t="s">
        <v>835</v>
      </c>
      <c r="B691" s="15" t="s">
        <v>3251</v>
      </c>
    </row>
    <row r="692">
      <c r="A692" s="7" t="s">
        <v>826</v>
      </c>
      <c r="B692" s="15" t="s">
        <v>3251</v>
      </c>
    </row>
    <row r="693">
      <c r="A693" s="7" t="s">
        <v>828</v>
      </c>
      <c r="B693" s="15" t="s">
        <v>3249</v>
      </c>
    </row>
    <row r="694">
      <c r="A694" s="7" t="s">
        <v>836</v>
      </c>
      <c r="B694" s="15" t="s">
        <v>3251</v>
      </c>
    </row>
    <row r="695">
      <c r="A695" s="7" t="s">
        <v>837</v>
      </c>
      <c r="B695" s="15" t="s">
        <v>3253</v>
      </c>
    </row>
    <row r="696">
      <c r="A696" s="7" t="s">
        <v>838</v>
      </c>
      <c r="B696" s="15" t="s">
        <v>3251</v>
      </c>
    </row>
    <row r="697">
      <c r="A697" s="7" t="s">
        <v>839</v>
      </c>
      <c r="B697" s="15" t="s">
        <v>3251</v>
      </c>
    </row>
    <row r="698">
      <c r="A698" s="7" t="s">
        <v>840</v>
      </c>
      <c r="B698" s="15" t="s">
        <v>3249</v>
      </c>
    </row>
    <row r="699">
      <c r="A699" s="7" t="s">
        <v>841</v>
      </c>
      <c r="B699" s="15" t="s">
        <v>3223</v>
      </c>
    </row>
    <row r="700">
      <c r="A700" s="7" t="s">
        <v>842</v>
      </c>
      <c r="B700" s="15" t="s">
        <v>3214</v>
      </c>
    </row>
    <row r="701">
      <c r="A701" s="7" t="s">
        <v>843</v>
      </c>
      <c r="B701" s="15" t="s">
        <v>3279</v>
      </c>
    </row>
    <row r="702">
      <c r="A702" s="7" t="s">
        <v>844</v>
      </c>
      <c r="B702" s="15" t="s">
        <v>3279</v>
      </c>
    </row>
    <row r="703">
      <c r="A703" s="7" t="s">
        <v>845</v>
      </c>
      <c r="B703" s="15" t="s">
        <v>3279</v>
      </c>
    </row>
    <row r="704">
      <c r="A704" s="7" t="s">
        <v>846</v>
      </c>
      <c r="B704" s="15" t="s">
        <v>3279</v>
      </c>
    </row>
    <row r="705">
      <c r="A705" s="7" t="s">
        <v>847</v>
      </c>
      <c r="B705" s="15" t="s">
        <v>3279</v>
      </c>
    </row>
    <row r="706">
      <c r="A706" s="7" t="s">
        <v>848</v>
      </c>
      <c r="B706" s="15" t="s">
        <v>3279</v>
      </c>
    </row>
    <row r="707">
      <c r="A707" s="7" t="s">
        <v>849</v>
      </c>
      <c r="B707" s="15" t="s">
        <v>3279</v>
      </c>
    </row>
    <row r="708">
      <c r="A708" s="7" t="s">
        <v>850</v>
      </c>
      <c r="B708" s="15" t="s">
        <v>3279</v>
      </c>
    </row>
    <row r="709">
      <c r="A709" s="7" t="s">
        <v>851</v>
      </c>
      <c r="B709" s="15" t="s">
        <v>3279</v>
      </c>
    </row>
    <row r="710">
      <c r="A710" s="7" t="s">
        <v>852</v>
      </c>
      <c r="B710" s="15" t="s">
        <v>3279</v>
      </c>
    </row>
    <row r="711">
      <c r="A711" s="7" t="s">
        <v>853</v>
      </c>
      <c r="B711" s="15" t="s">
        <v>3279</v>
      </c>
    </row>
    <row r="712">
      <c r="A712" s="7" t="s">
        <v>854</v>
      </c>
      <c r="B712" s="15" t="s">
        <v>3279</v>
      </c>
    </row>
    <row r="713">
      <c r="A713" s="7" t="s">
        <v>855</v>
      </c>
      <c r="B713" s="15" t="s">
        <v>3279</v>
      </c>
    </row>
    <row r="714">
      <c r="A714" s="7" t="s">
        <v>856</v>
      </c>
      <c r="B714" s="15" t="s">
        <v>3279</v>
      </c>
    </row>
    <row r="715">
      <c r="A715" s="7" t="s">
        <v>857</v>
      </c>
      <c r="B715" s="15" t="s">
        <v>3279</v>
      </c>
    </row>
    <row r="716">
      <c r="A716" s="7" t="s">
        <v>858</v>
      </c>
      <c r="B716" s="15" t="s">
        <v>3279</v>
      </c>
    </row>
    <row r="717">
      <c r="A717" s="7" t="s">
        <v>859</v>
      </c>
      <c r="B717" s="15" t="s">
        <v>3279</v>
      </c>
    </row>
    <row r="718">
      <c r="A718" s="7" t="s">
        <v>860</v>
      </c>
      <c r="B718" s="15" t="s">
        <v>3279</v>
      </c>
    </row>
    <row r="719">
      <c r="A719" s="7" t="s">
        <v>861</v>
      </c>
      <c r="B719" s="15" t="s">
        <v>3279</v>
      </c>
    </row>
    <row r="720">
      <c r="A720" s="7" t="s">
        <v>862</v>
      </c>
      <c r="B720" s="15" t="s">
        <v>3279</v>
      </c>
    </row>
    <row r="721">
      <c r="A721" s="7" t="s">
        <v>863</v>
      </c>
      <c r="B721" s="15" t="s">
        <v>3279</v>
      </c>
    </row>
    <row r="722">
      <c r="A722" s="7" t="s">
        <v>864</v>
      </c>
      <c r="B722" s="15" t="s">
        <v>3279</v>
      </c>
    </row>
    <row r="723">
      <c r="A723" s="7" t="s">
        <v>865</v>
      </c>
      <c r="B723" s="15" t="s">
        <v>3279</v>
      </c>
    </row>
    <row r="724">
      <c r="A724" s="7" t="s">
        <v>866</v>
      </c>
      <c r="B724" s="15" t="s">
        <v>3279</v>
      </c>
    </row>
    <row r="725">
      <c r="A725" s="7" t="s">
        <v>867</v>
      </c>
      <c r="B725" s="15" t="s">
        <v>3279</v>
      </c>
    </row>
    <row r="726">
      <c r="A726" s="7" t="s">
        <v>868</v>
      </c>
      <c r="B726" s="15" t="s">
        <v>3279</v>
      </c>
    </row>
    <row r="727">
      <c r="A727" s="7" t="s">
        <v>869</v>
      </c>
      <c r="B727" s="15" t="s">
        <v>3279</v>
      </c>
    </row>
    <row r="728">
      <c r="A728" s="7" t="s">
        <v>870</v>
      </c>
      <c r="B728" s="15" t="s">
        <v>3279</v>
      </c>
    </row>
    <row r="729">
      <c r="A729" s="7" t="s">
        <v>871</v>
      </c>
      <c r="B729" s="15" t="s">
        <v>3279</v>
      </c>
    </row>
    <row r="730">
      <c r="A730" s="7" t="s">
        <v>872</v>
      </c>
      <c r="B730" s="15" t="s">
        <v>3279</v>
      </c>
    </row>
    <row r="731">
      <c r="A731" s="7" t="s">
        <v>873</v>
      </c>
      <c r="B731" s="15" t="s">
        <v>3279</v>
      </c>
    </row>
    <row r="732">
      <c r="A732" s="7" t="s">
        <v>874</v>
      </c>
      <c r="B732" s="15" t="s">
        <v>3279</v>
      </c>
    </row>
    <row r="733">
      <c r="A733" s="7" t="s">
        <v>875</v>
      </c>
      <c r="B733" s="15" t="s">
        <v>3279</v>
      </c>
    </row>
    <row r="734">
      <c r="A734" s="7" t="s">
        <v>876</v>
      </c>
      <c r="B734" s="15" t="s">
        <v>3279</v>
      </c>
    </row>
    <row r="735">
      <c r="A735" s="7" t="s">
        <v>877</v>
      </c>
      <c r="B735" s="15" t="s">
        <v>3279</v>
      </c>
    </row>
    <row r="736">
      <c r="A736" s="7" t="s">
        <v>878</v>
      </c>
      <c r="B736" s="15" t="s">
        <v>3279</v>
      </c>
    </row>
    <row r="737">
      <c r="A737" s="7" t="s">
        <v>879</v>
      </c>
      <c r="B737" s="15" t="s">
        <v>3279</v>
      </c>
    </row>
    <row r="738">
      <c r="A738" s="7" t="s">
        <v>880</v>
      </c>
      <c r="B738" s="15" t="s">
        <v>3279</v>
      </c>
    </row>
    <row r="739">
      <c r="A739" s="7" t="s">
        <v>881</v>
      </c>
      <c r="B739" s="15" t="s">
        <v>3279</v>
      </c>
    </row>
    <row r="740">
      <c r="A740" s="7" t="s">
        <v>882</v>
      </c>
      <c r="B740" s="15" t="s">
        <v>3279</v>
      </c>
    </row>
    <row r="741">
      <c r="A741" s="7" t="s">
        <v>883</v>
      </c>
      <c r="B741" s="15" t="s">
        <v>3279</v>
      </c>
    </row>
    <row r="742">
      <c r="A742" s="7" t="s">
        <v>884</v>
      </c>
      <c r="B742" s="15" t="s">
        <v>3279</v>
      </c>
    </row>
    <row r="743">
      <c r="A743" s="7" t="s">
        <v>885</v>
      </c>
      <c r="B743" s="15" t="s">
        <v>3279</v>
      </c>
    </row>
    <row r="744">
      <c r="A744" s="7" t="s">
        <v>886</v>
      </c>
      <c r="B744" s="15" t="s">
        <v>3279</v>
      </c>
    </row>
    <row r="745">
      <c r="A745" s="7" t="s">
        <v>887</v>
      </c>
      <c r="B745" s="15" t="s">
        <v>3279</v>
      </c>
    </row>
    <row r="746">
      <c r="A746" s="7" t="s">
        <v>888</v>
      </c>
      <c r="B746" s="15" t="s">
        <v>3279</v>
      </c>
    </row>
    <row r="747">
      <c r="A747" s="7" t="s">
        <v>889</v>
      </c>
      <c r="B747" s="15" t="s">
        <v>3279</v>
      </c>
    </row>
    <row r="748">
      <c r="A748" s="7" t="s">
        <v>890</v>
      </c>
      <c r="B748" s="15" t="s">
        <v>3279</v>
      </c>
    </row>
    <row r="749">
      <c r="A749" s="7" t="s">
        <v>891</v>
      </c>
      <c r="B749" s="15" t="s">
        <v>3279</v>
      </c>
    </row>
    <row r="750">
      <c r="A750" s="7" t="s">
        <v>892</v>
      </c>
      <c r="B750" s="15" t="s">
        <v>3279</v>
      </c>
    </row>
    <row r="751">
      <c r="A751" s="7" t="s">
        <v>893</v>
      </c>
      <c r="B751" s="15" t="s">
        <v>3279</v>
      </c>
    </row>
    <row r="752">
      <c r="A752" s="7" t="s">
        <v>894</v>
      </c>
      <c r="B752" s="15" t="s">
        <v>3279</v>
      </c>
    </row>
    <row r="753">
      <c r="A753" s="7" t="s">
        <v>895</v>
      </c>
      <c r="B753" s="15" t="s">
        <v>3279</v>
      </c>
    </row>
    <row r="754">
      <c r="A754" s="7" t="s">
        <v>896</v>
      </c>
      <c r="B754" s="15" t="s">
        <v>3279</v>
      </c>
    </row>
    <row r="755">
      <c r="A755" s="7" t="s">
        <v>897</v>
      </c>
      <c r="B755" s="15" t="s">
        <v>3279</v>
      </c>
    </row>
    <row r="756">
      <c r="A756" s="7" t="s">
        <v>898</v>
      </c>
      <c r="B756" s="15" t="s">
        <v>3279</v>
      </c>
    </row>
    <row r="757">
      <c r="A757" s="7" t="s">
        <v>899</v>
      </c>
      <c r="B757" s="15" t="s">
        <v>3279</v>
      </c>
    </row>
    <row r="758">
      <c r="A758" s="7" t="s">
        <v>900</v>
      </c>
      <c r="B758" s="15" t="s">
        <v>3279</v>
      </c>
    </row>
    <row r="759">
      <c r="A759" s="7" t="s">
        <v>901</v>
      </c>
      <c r="B759" s="15" t="s">
        <v>3279</v>
      </c>
    </row>
    <row r="760">
      <c r="A760" s="7" t="s">
        <v>902</v>
      </c>
      <c r="B760" s="15" t="s">
        <v>3279</v>
      </c>
    </row>
    <row r="761">
      <c r="A761" s="7" t="s">
        <v>903</v>
      </c>
      <c r="B761" s="15" t="s">
        <v>3279</v>
      </c>
    </row>
    <row r="762">
      <c r="A762" s="7" t="s">
        <v>904</v>
      </c>
      <c r="B762" s="15" t="s">
        <v>3279</v>
      </c>
    </row>
    <row r="763">
      <c r="A763" s="7" t="s">
        <v>905</v>
      </c>
      <c r="B763" s="15" t="s">
        <v>3279</v>
      </c>
    </row>
    <row r="764">
      <c r="A764" s="7" t="s">
        <v>906</v>
      </c>
      <c r="B764" s="15" t="s">
        <v>3279</v>
      </c>
    </row>
    <row r="765">
      <c r="A765" s="7" t="s">
        <v>907</v>
      </c>
      <c r="B765" s="15" t="s">
        <v>3279</v>
      </c>
    </row>
    <row r="766">
      <c r="A766" s="7" t="s">
        <v>908</v>
      </c>
      <c r="B766" s="15" t="s">
        <v>3279</v>
      </c>
    </row>
    <row r="767">
      <c r="A767" s="7" t="s">
        <v>909</v>
      </c>
      <c r="B767" s="15" t="s">
        <v>3279</v>
      </c>
    </row>
    <row r="768">
      <c r="A768" s="7" t="s">
        <v>910</v>
      </c>
      <c r="B768" s="15" t="s">
        <v>3279</v>
      </c>
    </row>
    <row r="769">
      <c r="A769" s="7" t="s">
        <v>911</v>
      </c>
      <c r="B769" s="15" t="s">
        <v>3279</v>
      </c>
    </row>
    <row r="770">
      <c r="A770" s="7" t="s">
        <v>912</v>
      </c>
      <c r="B770" s="15" t="s">
        <v>3279</v>
      </c>
    </row>
    <row r="771">
      <c r="A771" s="7" t="s">
        <v>913</v>
      </c>
      <c r="B771" s="15" t="s">
        <v>3279</v>
      </c>
    </row>
    <row r="772">
      <c r="A772" s="7" t="s">
        <v>914</v>
      </c>
      <c r="B772" s="15" t="s">
        <v>3279</v>
      </c>
    </row>
    <row r="773">
      <c r="A773" s="7" t="s">
        <v>915</v>
      </c>
      <c r="B773" s="15" t="s">
        <v>3279</v>
      </c>
    </row>
    <row r="774">
      <c r="A774" s="7" t="s">
        <v>916</v>
      </c>
      <c r="B774" s="15" t="s">
        <v>3279</v>
      </c>
    </row>
    <row r="775">
      <c r="A775" s="7" t="s">
        <v>917</v>
      </c>
      <c r="B775" s="15" t="s">
        <v>3279</v>
      </c>
    </row>
    <row r="776">
      <c r="A776" s="7" t="s">
        <v>918</v>
      </c>
      <c r="B776" s="15" t="s">
        <v>3279</v>
      </c>
    </row>
    <row r="777">
      <c r="A777" s="7" t="s">
        <v>919</v>
      </c>
      <c r="B777" s="15" t="s">
        <v>3279</v>
      </c>
    </row>
    <row r="778">
      <c r="A778" s="7" t="s">
        <v>920</v>
      </c>
      <c r="B778" s="15" t="s">
        <v>3279</v>
      </c>
    </row>
    <row r="779">
      <c r="A779" s="7" t="s">
        <v>921</v>
      </c>
      <c r="B779" s="15" t="s">
        <v>3279</v>
      </c>
    </row>
    <row r="780">
      <c r="A780" s="7" t="s">
        <v>922</v>
      </c>
      <c r="B780" s="15" t="s">
        <v>3279</v>
      </c>
    </row>
    <row r="781">
      <c r="A781" s="7" t="s">
        <v>923</v>
      </c>
      <c r="B781" s="15" t="s">
        <v>3279</v>
      </c>
    </row>
    <row r="782">
      <c r="A782" s="7" t="s">
        <v>924</v>
      </c>
      <c r="B782" s="15" t="s">
        <v>3279</v>
      </c>
    </row>
    <row r="783">
      <c r="A783" s="7" t="s">
        <v>925</v>
      </c>
      <c r="B783" s="15" t="s">
        <v>3279</v>
      </c>
    </row>
    <row r="784">
      <c r="A784" s="7" t="s">
        <v>926</v>
      </c>
      <c r="B784" s="15" t="s">
        <v>3279</v>
      </c>
    </row>
    <row r="785">
      <c r="A785" s="7" t="s">
        <v>927</v>
      </c>
      <c r="B785" s="15" t="s">
        <v>3279</v>
      </c>
    </row>
    <row r="786">
      <c r="A786" s="7" t="s">
        <v>928</v>
      </c>
      <c r="B786" s="15" t="s">
        <v>3279</v>
      </c>
    </row>
    <row r="787">
      <c r="A787" s="7" t="s">
        <v>929</v>
      </c>
      <c r="B787" s="15" t="s">
        <v>3279</v>
      </c>
    </row>
    <row r="788">
      <c r="A788" s="7" t="s">
        <v>930</v>
      </c>
      <c r="B788" s="15" t="s">
        <v>3279</v>
      </c>
    </row>
    <row r="789">
      <c r="A789" s="7" t="s">
        <v>931</v>
      </c>
      <c r="B789" s="15" t="s">
        <v>3279</v>
      </c>
    </row>
    <row r="790">
      <c r="A790" s="7" t="s">
        <v>932</v>
      </c>
      <c r="B790" s="15" t="s">
        <v>3279</v>
      </c>
    </row>
    <row r="791">
      <c r="A791" s="7" t="s">
        <v>933</v>
      </c>
      <c r="B791" s="15" t="s">
        <v>3279</v>
      </c>
    </row>
    <row r="792">
      <c r="A792" s="7" t="s">
        <v>934</v>
      </c>
      <c r="B792" s="15" t="s">
        <v>3279</v>
      </c>
    </row>
    <row r="793">
      <c r="A793" s="7" t="s">
        <v>935</v>
      </c>
      <c r="B793" s="15" t="s">
        <v>3236</v>
      </c>
    </row>
    <row r="794">
      <c r="A794" s="7" t="s">
        <v>936</v>
      </c>
      <c r="B794" s="15" t="s">
        <v>3218</v>
      </c>
    </row>
    <row r="795">
      <c r="A795" s="7" t="s">
        <v>937</v>
      </c>
      <c r="B795" s="16"/>
    </row>
    <row r="796">
      <c r="A796" s="7" t="s">
        <v>938</v>
      </c>
      <c r="B796" s="15" t="s">
        <v>3223</v>
      </c>
    </row>
    <row r="797">
      <c r="A797" s="7" t="s">
        <v>939</v>
      </c>
      <c r="B797" s="15" t="s">
        <v>3219</v>
      </c>
    </row>
    <row r="798">
      <c r="A798" s="7" t="s">
        <v>940</v>
      </c>
      <c r="B798" s="16"/>
    </row>
    <row r="799">
      <c r="A799" s="7" t="s">
        <v>941</v>
      </c>
      <c r="B799" s="15" t="s">
        <v>3218</v>
      </c>
    </row>
    <row r="800">
      <c r="A800" s="7" t="s">
        <v>942</v>
      </c>
      <c r="B800" s="15" t="s">
        <v>3265</v>
      </c>
    </row>
    <row r="801">
      <c r="A801" s="7" t="s">
        <v>943</v>
      </c>
      <c r="B801" s="15" t="s">
        <v>3257</v>
      </c>
    </row>
    <row r="802">
      <c r="A802" s="7" t="s">
        <v>944</v>
      </c>
      <c r="B802" s="15" t="s">
        <v>3210</v>
      </c>
    </row>
    <row r="803">
      <c r="A803" s="7" t="s">
        <v>945</v>
      </c>
      <c r="B803" s="15" t="s">
        <v>3210</v>
      </c>
    </row>
    <row r="804">
      <c r="A804" s="7" t="s">
        <v>946</v>
      </c>
      <c r="B804" s="15" t="s">
        <v>3210</v>
      </c>
    </row>
    <row r="805">
      <c r="A805" s="7" t="s">
        <v>947</v>
      </c>
      <c r="B805" s="15" t="s">
        <v>3210</v>
      </c>
    </row>
    <row r="806">
      <c r="A806" s="7" t="s">
        <v>948</v>
      </c>
      <c r="B806" s="15" t="s">
        <v>3210</v>
      </c>
    </row>
    <row r="807">
      <c r="A807" s="7" t="s">
        <v>949</v>
      </c>
      <c r="B807" s="15" t="s">
        <v>3210</v>
      </c>
    </row>
    <row r="808">
      <c r="A808" s="7" t="s">
        <v>950</v>
      </c>
      <c r="B808" s="15" t="s">
        <v>3210</v>
      </c>
    </row>
    <row r="809">
      <c r="A809" s="7" t="s">
        <v>951</v>
      </c>
      <c r="B809" s="15" t="s">
        <v>3210</v>
      </c>
    </row>
    <row r="810">
      <c r="A810" s="7" t="s">
        <v>952</v>
      </c>
      <c r="B810" s="15" t="s">
        <v>3210</v>
      </c>
    </row>
    <row r="811">
      <c r="A811" s="7" t="s">
        <v>953</v>
      </c>
      <c r="B811" s="15" t="s">
        <v>3210</v>
      </c>
    </row>
    <row r="812">
      <c r="A812" s="7" t="s">
        <v>954</v>
      </c>
      <c r="B812" s="15" t="s">
        <v>3210</v>
      </c>
    </row>
    <row r="813">
      <c r="A813" s="7" t="s">
        <v>955</v>
      </c>
      <c r="B813" s="15" t="s">
        <v>3210</v>
      </c>
    </row>
    <row r="814">
      <c r="A814" s="7" t="s">
        <v>956</v>
      </c>
      <c r="B814" s="15" t="s">
        <v>3210</v>
      </c>
    </row>
    <row r="815">
      <c r="A815" s="7" t="s">
        <v>957</v>
      </c>
      <c r="B815" s="15" t="s">
        <v>3210</v>
      </c>
    </row>
    <row r="816">
      <c r="A816" s="7" t="s">
        <v>958</v>
      </c>
      <c r="B816" s="15" t="s">
        <v>3210</v>
      </c>
    </row>
    <row r="817">
      <c r="A817" s="7" t="s">
        <v>959</v>
      </c>
      <c r="B817" s="15" t="s">
        <v>3210</v>
      </c>
    </row>
    <row r="818">
      <c r="A818" s="7" t="s">
        <v>960</v>
      </c>
      <c r="B818" s="15" t="s">
        <v>3210</v>
      </c>
    </row>
    <row r="819">
      <c r="A819" s="7" t="s">
        <v>961</v>
      </c>
      <c r="B819" s="15" t="s">
        <v>3210</v>
      </c>
    </row>
    <row r="820">
      <c r="A820" s="7" t="s">
        <v>962</v>
      </c>
      <c r="B820" s="16"/>
    </row>
    <row r="821">
      <c r="A821" s="7" t="s">
        <v>963</v>
      </c>
      <c r="B821" s="15" t="s">
        <v>3210</v>
      </c>
    </row>
    <row r="822">
      <c r="A822" s="7" t="s">
        <v>964</v>
      </c>
      <c r="B822" s="15" t="s">
        <v>3210</v>
      </c>
    </row>
    <row r="823">
      <c r="A823" s="7" t="s">
        <v>965</v>
      </c>
      <c r="B823" s="15" t="s">
        <v>3210</v>
      </c>
    </row>
    <row r="824">
      <c r="A824" s="7" t="s">
        <v>966</v>
      </c>
      <c r="B824" s="15" t="s">
        <v>3210</v>
      </c>
    </row>
    <row r="825">
      <c r="A825" s="7" t="s">
        <v>967</v>
      </c>
      <c r="B825" s="15" t="s">
        <v>3210</v>
      </c>
    </row>
    <row r="826">
      <c r="A826" s="7" t="s">
        <v>968</v>
      </c>
      <c r="B826" s="16"/>
    </row>
    <row r="827">
      <c r="A827" s="7" t="s">
        <v>969</v>
      </c>
      <c r="B827" s="16"/>
    </row>
    <row r="828">
      <c r="A828" s="7" t="s">
        <v>970</v>
      </c>
      <c r="B828" s="16"/>
    </row>
    <row r="829">
      <c r="A829" s="7" t="s">
        <v>971</v>
      </c>
      <c r="B829" s="15" t="s">
        <v>3210</v>
      </c>
    </row>
    <row r="830">
      <c r="A830" s="7" t="s">
        <v>972</v>
      </c>
      <c r="B830" s="15" t="s">
        <v>3210</v>
      </c>
    </row>
    <row r="831">
      <c r="A831" s="7" t="s">
        <v>973</v>
      </c>
      <c r="B831" s="15" t="s">
        <v>3210</v>
      </c>
    </row>
    <row r="832">
      <c r="A832" s="7" t="s">
        <v>974</v>
      </c>
      <c r="B832" s="15" t="s">
        <v>3210</v>
      </c>
    </row>
    <row r="833">
      <c r="A833" s="7" t="s">
        <v>975</v>
      </c>
      <c r="B833" s="15" t="s">
        <v>3261</v>
      </c>
    </row>
    <row r="834">
      <c r="A834" s="7" t="s">
        <v>976</v>
      </c>
      <c r="B834" s="15" t="s">
        <v>3261</v>
      </c>
    </row>
    <row r="835">
      <c r="A835" s="7" t="s">
        <v>977</v>
      </c>
      <c r="B835" s="15" t="s">
        <v>3261</v>
      </c>
    </row>
    <row r="836">
      <c r="A836" s="7" t="s">
        <v>978</v>
      </c>
      <c r="B836" s="16"/>
    </row>
    <row r="837">
      <c r="A837" s="7" t="s">
        <v>979</v>
      </c>
      <c r="B837" s="15" t="s">
        <v>3210</v>
      </c>
    </row>
    <row r="838">
      <c r="A838" s="7" t="s">
        <v>980</v>
      </c>
      <c r="B838" s="15" t="s">
        <v>3210</v>
      </c>
    </row>
    <row r="839">
      <c r="A839" s="7" t="s">
        <v>981</v>
      </c>
      <c r="B839" s="15" t="s">
        <v>3210</v>
      </c>
    </row>
    <row r="840">
      <c r="A840" s="7" t="s">
        <v>982</v>
      </c>
      <c r="B840" s="15" t="s">
        <v>3210</v>
      </c>
    </row>
    <row r="841">
      <c r="A841" s="7" t="s">
        <v>983</v>
      </c>
      <c r="B841" s="15" t="s">
        <v>3210</v>
      </c>
    </row>
    <row r="842">
      <c r="A842" s="7" t="s">
        <v>984</v>
      </c>
      <c r="B842" s="15" t="s">
        <v>3210</v>
      </c>
    </row>
    <row r="843">
      <c r="A843" s="7" t="s">
        <v>985</v>
      </c>
      <c r="B843" s="15" t="s">
        <v>3210</v>
      </c>
    </row>
    <row r="844">
      <c r="A844" s="7" t="s">
        <v>986</v>
      </c>
      <c r="B844" s="15" t="s">
        <v>3210</v>
      </c>
    </row>
    <row r="845">
      <c r="A845" s="7" t="s">
        <v>987</v>
      </c>
      <c r="B845" s="15" t="s">
        <v>3210</v>
      </c>
    </row>
    <row r="846">
      <c r="A846" s="7" t="s">
        <v>988</v>
      </c>
      <c r="B846" s="15" t="s">
        <v>3210</v>
      </c>
    </row>
    <row r="847">
      <c r="A847" s="7" t="s">
        <v>989</v>
      </c>
      <c r="B847" s="15" t="s">
        <v>3210</v>
      </c>
    </row>
    <row r="848">
      <c r="A848" s="7" t="s">
        <v>990</v>
      </c>
      <c r="B848" s="15" t="s">
        <v>3210</v>
      </c>
    </row>
    <row r="849">
      <c r="A849" s="7" t="s">
        <v>991</v>
      </c>
      <c r="B849" s="15" t="s">
        <v>3210</v>
      </c>
    </row>
    <row r="850">
      <c r="A850" s="7" t="s">
        <v>992</v>
      </c>
      <c r="B850" s="15" t="s">
        <v>3210</v>
      </c>
    </row>
    <row r="851">
      <c r="A851" s="7" t="s">
        <v>993</v>
      </c>
      <c r="B851" s="15" t="s">
        <v>3210</v>
      </c>
    </row>
    <row r="852">
      <c r="A852" s="7" t="s">
        <v>994</v>
      </c>
      <c r="B852" s="15" t="s">
        <v>3210</v>
      </c>
    </row>
    <row r="853">
      <c r="A853" s="7" t="s">
        <v>995</v>
      </c>
      <c r="B853" s="15" t="s">
        <v>3210</v>
      </c>
    </row>
    <row r="854">
      <c r="A854" s="7" t="s">
        <v>996</v>
      </c>
      <c r="B854" s="15" t="s">
        <v>3223</v>
      </c>
    </row>
    <row r="855">
      <c r="A855" s="7" t="s">
        <v>997</v>
      </c>
      <c r="B855" s="15" t="s">
        <v>3223</v>
      </c>
    </row>
    <row r="856">
      <c r="A856" s="7" t="s">
        <v>998</v>
      </c>
      <c r="B856" s="15" t="s">
        <v>3210</v>
      </c>
    </row>
    <row r="857">
      <c r="A857" s="7" t="s">
        <v>999</v>
      </c>
      <c r="B857" s="15" t="s">
        <v>3210</v>
      </c>
    </row>
    <row r="858">
      <c r="A858" s="7" t="s">
        <v>1000</v>
      </c>
      <c r="B858" s="15" t="s">
        <v>3210</v>
      </c>
    </row>
    <row r="859">
      <c r="A859" s="7" t="s">
        <v>1001</v>
      </c>
      <c r="B859" s="15" t="s">
        <v>3210</v>
      </c>
    </row>
    <row r="860">
      <c r="A860" s="7" t="s">
        <v>1002</v>
      </c>
      <c r="B860" s="15" t="s">
        <v>3210</v>
      </c>
    </row>
    <row r="861">
      <c r="A861" s="7" t="s">
        <v>1003</v>
      </c>
      <c r="B861" s="15" t="s">
        <v>3210</v>
      </c>
    </row>
    <row r="862">
      <c r="A862" s="7" t="s">
        <v>1004</v>
      </c>
      <c r="B862" s="15" t="s">
        <v>3210</v>
      </c>
    </row>
    <row r="863">
      <c r="A863" s="7" t="s">
        <v>1005</v>
      </c>
      <c r="B863" s="15" t="s">
        <v>3210</v>
      </c>
    </row>
    <row r="864">
      <c r="A864" s="7" t="s">
        <v>1006</v>
      </c>
      <c r="B864" s="15" t="s">
        <v>3210</v>
      </c>
    </row>
    <row r="865">
      <c r="A865" s="7" t="s">
        <v>1007</v>
      </c>
      <c r="B865" s="15" t="s">
        <v>3210</v>
      </c>
    </row>
    <row r="866">
      <c r="A866" s="7" t="s">
        <v>1008</v>
      </c>
      <c r="B866" s="15" t="s">
        <v>3210</v>
      </c>
    </row>
    <row r="867">
      <c r="A867" s="7" t="s">
        <v>1009</v>
      </c>
      <c r="B867" s="15" t="s">
        <v>3223</v>
      </c>
    </row>
    <row r="868">
      <c r="A868" s="7" t="s">
        <v>1010</v>
      </c>
      <c r="B868" s="15" t="s">
        <v>3210</v>
      </c>
    </row>
    <row r="869">
      <c r="A869" s="7" t="s">
        <v>1011</v>
      </c>
      <c r="B869" s="15" t="s">
        <v>3210</v>
      </c>
    </row>
    <row r="870">
      <c r="A870" s="7" t="s">
        <v>1012</v>
      </c>
      <c r="B870" s="15" t="s">
        <v>3210</v>
      </c>
    </row>
    <row r="871">
      <c r="A871" s="7" t="s">
        <v>1013</v>
      </c>
      <c r="B871" s="15" t="s">
        <v>3210</v>
      </c>
    </row>
    <row r="872">
      <c r="A872" s="7" t="s">
        <v>1014</v>
      </c>
      <c r="B872" s="15" t="s">
        <v>3210</v>
      </c>
    </row>
    <row r="873">
      <c r="A873" s="7" t="s">
        <v>1015</v>
      </c>
      <c r="B873" s="15" t="s">
        <v>3210</v>
      </c>
    </row>
    <row r="874">
      <c r="A874" s="7" t="s">
        <v>1016</v>
      </c>
      <c r="B874" s="15" t="s">
        <v>3210</v>
      </c>
    </row>
    <row r="875">
      <c r="A875" s="7" t="s">
        <v>1017</v>
      </c>
      <c r="B875" s="15" t="s">
        <v>3210</v>
      </c>
    </row>
    <row r="876">
      <c r="A876" s="7" t="s">
        <v>1018</v>
      </c>
      <c r="B876" s="15" t="s">
        <v>3210</v>
      </c>
    </row>
    <row r="877">
      <c r="A877" s="7" t="s">
        <v>1019</v>
      </c>
      <c r="B877" s="15" t="s">
        <v>3210</v>
      </c>
    </row>
    <row r="878">
      <c r="A878" s="7" t="s">
        <v>1020</v>
      </c>
      <c r="B878" s="15" t="s">
        <v>3210</v>
      </c>
    </row>
    <row r="879">
      <c r="A879" s="7" t="s">
        <v>1021</v>
      </c>
      <c r="B879" s="15" t="s">
        <v>3210</v>
      </c>
    </row>
    <row r="880">
      <c r="A880" s="7" t="s">
        <v>1022</v>
      </c>
      <c r="B880" s="15" t="s">
        <v>3210</v>
      </c>
    </row>
    <row r="881">
      <c r="A881" s="7" t="s">
        <v>1023</v>
      </c>
      <c r="B881" s="15" t="s">
        <v>3210</v>
      </c>
    </row>
    <row r="882">
      <c r="A882" s="7" t="s">
        <v>1024</v>
      </c>
      <c r="B882" s="15" t="s">
        <v>3210</v>
      </c>
    </row>
    <row r="883">
      <c r="A883" s="7" t="s">
        <v>1025</v>
      </c>
      <c r="B883" s="15" t="s">
        <v>3223</v>
      </c>
    </row>
    <row r="884">
      <c r="A884" s="7" t="s">
        <v>1026</v>
      </c>
      <c r="B884" s="15" t="s">
        <v>3212</v>
      </c>
    </row>
    <row r="885">
      <c r="A885" s="7" t="s">
        <v>1027</v>
      </c>
      <c r="B885" s="15" t="s">
        <v>3223</v>
      </c>
    </row>
    <row r="886">
      <c r="A886" s="7" t="s">
        <v>1028</v>
      </c>
      <c r="B886" s="15" t="s">
        <v>3210</v>
      </c>
    </row>
    <row r="887">
      <c r="A887" s="7" t="s">
        <v>1029</v>
      </c>
      <c r="B887" s="15" t="s">
        <v>3210</v>
      </c>
    </row>
    <row r="888">
      <c r="A888" s="7" t="s">
        <v>1030</v>
      </c>
      <c r="B888" s="15" t="s">
        <v>3214</v>
      </c>
    </row>
    <row r="889">
      <c r="A889" s="7" t="s">
        <v>1031</v>
      </c>
      <c r="B889" s="15" t="s">
        <v>3214</v>
      </c>
    </row>
    <row r="890">
      <c r="A890" s="7" t="s">
        <v>1032</v>
      </c>
      <c r="B890" s="15" t="s">
        <v>3214</v>
      </c>
    </row>
    <row r="891">
      <c r="A891" s="7" t="s">
        <v>1033</v>
      </c>
      <c r="B891" s="15" t="s">
        <v>3214</v>
      </c>
    </row>
    <row r="892">
      <c r="A892" s="7" t="s">
        <v>1034</v>
      </c>
      <c r="B892" s="15" t="s">
        <v>3223</v>
      </c>
    </row>
    <row r="893">
      <c r="A893" s="7" t="s">
        <v>1035</v>
      </c>
      <c r="B893" s="15" t="s">
        <v>3223</v>
      </c>
    </row>
    <row r="894">
      <c r="A894" s="7" t="s">
        <v>1036</v>
      </c>
      <c r="B894" s="15" t="s">
        <v>3223</v>
      </c>
    </row>
    <row r="895">
      <c r="A895" s="7" t="s">
        <v>1037</v>
      </c>
      <c r="B895" s="15" t="s">
        <v>3223</v>
      </c>
    </row>
    <row r="896">
      <c r="A896" s="7" t="s">
        <v>1038</v>
      </c>
      <c r="B896" s="15" t="s">
        <v>3210</v>
      </c>
    </row>
    <row r="897">
      <c r="A897" s="7" t="s">
        <v>1039</v>
      </c>
      <c r="B897" s="15" t="s">
        <v>3210</v>
      </c>
    </row>
    <row r="898">
      <c r="A898" s="7" t="s">
        <v>1040</v>
      </c>
      <c r="B898" s="15" t="s">
        <v>3210</v>
      </c>
    </row>
    <row r="899">
      <c r="A899" s="7" t="s">
        <v>1041</v>
      </c>
      <c r="B899" s="15" t="s">
        <v>3210</v>
      </c>
    </row>
    <row r="900">
      <c r="A900" s="7" t="s">
        <v>1042</v>
      </c>
      <c r="B900" s="15" t="s">
        <v>3210</v>
      </c>
    </row>
    <row r="901">
      <c r="A901" s="7" t="s">
        <v>1043</v>
      </c>
      <c r="B901" s="15" t="s">
        <v>3210</v>
      </c>
    </row>
    <row r="902">
      <c r="A902" s="7" t="s">
        <v>1044</v>
      </c>
      <c r="B902" s="15" t="s">
        <v>3210</v>
      </c>
    </row>
    <row r="903">
      <c r="A903" s="7" t="s">
        <v>1045</v>
      </c>
      <c r="B903" s="15" t="s">
        <v>3210</v>
      </c>
    </row>
    <row r="904">
      <c r="A904" s="7" t="s">
        <v>1046</v>
      </c>
      <c r="B904" s="15" t="s">
        <v>3210</v>
      </c>
    </row>
    <row r="905">
      <c r="A905" s="7" t="s">
        <v>1047</v>
      </c>
      <c r="B905" s="15" t="s">
        <v>3210</v>
      </c>
    </row>
    <row r="906">
      <c r="A906" s="7" t="s">
        <v>1048</v>
      </c>
      <c r="B906" s="15" t="s">
        <v>3210</v>
      </c>
    </row>
    <row r="907">
      <c r="A907" s="7" t="s">
        <v>1049</v>
      </c>
      <c r="B907" s="15" t="s">
        <v>3210</v>
      </c>
    </row>
    <row r="908">
      <c r="A908" s="7" t="s">
        <v>1050</v>
      </c>
      <c r="B908" s="15" t="s">
        <v>3257</v>
      </c>
    </row>
    <row r="909">
      <c r="A909" s="7" t="s">
        <v>1051</v>
      </c>
      <c r="B909" s="15" t="s">
        <v>3210</v>
      </c>
    </row>
    <row r="910">
      <c r="A910" s="7" t="s">
        <v>1052</v>
      </c>
      <c r="B910" s="15" t="s">
        <v>3210</v>
      </c>
    </row>
    <row r="911">
      <c r="A911" s="7" t="s">
        <v>1053</v>
      </c>
      <c r="B911" s="15" t="s">
        <v>3210</v>
      </c>
    </row>
    <row r="912">
      <c r="A912" s="7" t="s">
        <v>1054</v>
      </c>
      <c r="B912" s="15" t="s">
        <v>3210</v>
      </c>
    </row>
    <row r="913">
      <c r="A913" s="7" t="s">
        <v>1055</v>
      </c>
      <c r="B913" s="15" t="s">
        <v>3210</v>
      </c>
    </row>
    <row r="914">
      <c r="A914" s="7" t="s">
        <v>1056</v>
      </c>
      <c r="B914" s="15" t="s">
        <v>3257</v>
      </c>
    </row>
    <row r="915">
      <c r="A915" s="7" t="s">
        <v>1057</v>
      </c>
      <c r="B915" s="15" t="s">
        <v>3223</v>
      </c>
    </row>
    <row r="916">
      <c r="A916" s="7" t="s">
        <v>1058</v>
      </c>
      <c r="B916" s="15" t="s">
        <v>3223</v>
      </c>
    </row>
    <row r="917">
      <c r="A917" s="7" t="s">
        <v>1059</v>
      </c>
      <c r="B917" s="15" t="s">
        <v>3223</v>
      </c>
    </row>
    <row r="918">
      <c r="A918" s="7" t="s">
        <v>1060</v>
      </c>
      <c r="B918" s="15" t="s">
        <v>3210</v>
      </c>
    </row>
    <row r="919">
      <c r="A919" s="7" t="s">
        <v>1061</v>
      </c>
      <c r="B919" s="15" t="s">
        <v>3210</v>
      </c>
    </row>
    <row r="920">
      <c r="A920" s="7" t="s">
        <v>1062</v>
      </c>
      <c r="B920" s="15" t="s">
        <v>3210</v>
      </c>
    </row>
    <row r="921">
      <c r="A921" s="7" t="s">
        <v>1063</v>
      </c>
      <c r="B921" s="15" t="s">
        <v>3210</v>
      </c>
    </row>
    <row r="922">
      <c r="A922" s="7" t="s">
        <v>1064</v>
      </c>
      <c r="B922" s="15" t="s">
        <v>3210</v>
      </c>
    </row>
    <row r="923">
      <c r="A923" s="7" t="s">
        <v>1065</v>
      </c>
      <c r="B923" s="15" t="s">
        <v>3210</v>
      </c>
    </row>
    <row r="924">
      <c r="A924" s="7" t="s">
        <v>1066</v>
      </c>
      <c r="B924" s="15" t="s">
        <v>3210</v>
      </c>
    </row>
    <row r="925">
      <c r="A925" s="7" t="s">
        <v>1067</v>
      </c>
      <c r="B925" s="15" t="s">
        <v>3210</v>
      </c>
    </row>
    <row r="926">
      <c r="A926" s="7" t="s">
        <v>1068</v>
      </c>
      <c r="B926" s="15" t="s">
        <v>3223</v>
      </c>
    </row>
    <row r="927">
      <c r="A927" s="7" t="s">
        <v>1069</v>
      </c>
      <c r="B927" s="15" t="s">
        <v>3210</v>
      </c>
    </row>
    <row r="928">
      <c r="A928" s="7" t="s">
        <v>1070</v>
      </c>
      <c r="B928" s="15" t="s">
        <v>3279</v>
      </c>
    </row>
    <row r="929">
      <c r="A929" s="7" t="s">
        <v>1071</v>
      </c>
      <c r="B929" s="15" t="s">
        <v>3210</v>
      </c>
    </row>
    <row r="930">
      <c r="A930" s="7" t="s">
        <v>1072</v>
      </c>
      <c r="B930" s="15" t="s">
        <v>3212</v>
      </c>
    </row>
    <row r="931">
      <c r="A931" s="7" t="s">
        <v>1073</v>
      </c>
      <c r="B931" s="15" t="s">
        <v>3212</v>
      </c>
    </row>
    <row r="932">
      <c r="A932" s="7" t="s">
        <v>1074</v>
      </c>
      <c r="B932" s="15" t="s">
        <v>3208</v>
      </c>
    </row>
    <row r="933">
      <c r="A933" s="7" t="s">
        <v>1075</v>
      </c>
      <c r="B933" s="15" t="s">
        <v>3244</v>
      </c>
    </row>
    <row r="934">
      <c r="A934" s="7" t="s">
        <v>1076</v>
      </c>
      <c r="B934" s="15" t="s">
        <v>3208</v>
      </c>
    </row>
    <row r="935">
      <c r="A935" s="7" t="s">
        <v>1077</v>
      </c>
      <c r="B935" s="15" t="s">
        <v>3249</v>
      </c>
    </row>
    <row r="936">
      <c r="A936" s="7" t="s">
        <v>1078</v>
      </c>
      <c r="B936" s="15" t="s">
        <v>3279</v>
      </c>
    </row>
    <row r="937">
      <c r="A937" s="7" t="s">
        <v>1079</v>
      </c>
      <c r="B937" s="15" t="s">
        <v>3208</v>
      </c>
    </row>
    <row r="938">
      <c r="A938" s="7" t="s">
        <v>1080</v>
      </c>
      <c r="B938" s="15" t="s">
        <v>3248</v>
      </c>
    </row>
    <row r="939">
      <c r="A939" s="7" t="s">
        <v>1081</v>
      </c>
      <c r="B939" s="15" t="s">
        <v>3236</v>
      </c>
    </row>
    <row r="940">
      <c r="A940" s="7" t="s">
        <v>1082</v>
      </c>
      <c r="B940" s="15" t="s">
        <v>3236</v>
      </c>
    </row>
    <row r="941">
      <c r="A941" s="7" t="s">
        <v>1083</v>
      </c>
      <c r="B941" s="15" t="s">
        <v>3241</v>
      </c>
    </row>
    <row r="942">
      <c r="A942" s="7" t="s">
        <v>1084</v>
      </c>
      <c r="B942" s="15" t="s">
        <v>3241</v>
      </c>
    </row>
    <row r="943">
      <c r="A943" s="7" t="s">
        <v>1085</v>
      </c>
      <c r="B943" s="15" t="s">
        <v>3251</v>
      </c>
    </row>
    <row r="944">
      <c r="A944" s="7" t="s">
        <v>1086</v>
      </c>
      <c r="B944" s="15" t="s">
        <v>3236</v>
      </c>
    </row>
    <row r="945">
      <c r="A945" s="7" t="s">
        <v>1087</v>
      </c>
      <c r="B945" s="15" t="s">
        <v>3236</v>
      </c>
    </row>
    <row r="946">
      <c r="A946" s="7" t="s">
        <v>1088</v>
      </c>
      <c r="B946" s="15" t="s">
        <v>3236</v>
      </c>
    </row>
    <row r="947">
      <c r="A947" s="7" t="s">
        <v>1089</v>
      </c>
      <c r="B947" s="15" t="s">
        <v>3236</v>
      </c>
    </row>
    <row r="948">
      <c r="A948" s="7" t="s">
        <v>1090</v>
      </c>
      <c r="B948" s="15" t="s">
        <v>3236</v>
      </c>
    </row>
    <row r="949">
      <c r="A949" s="7" t="s">
        <v>1091</v>
      </c>
      <c r="B949" s="15" t="s">
        <v>3248</v>
      </c>
    </row>
    <row r="950">
      <c r="A950" s="7" t="s">
        <v>1092</v>
      </c>
      <c r="B950" s="15" t="s">
        <v>3248</v>
      </c>
    </row>
    <row r="951">
      <c r="A951" s="7" t="s">
        <v>1093</v>
      </c>
      <c r="B951" s="15" t="s">
        <v>3236</v>
      </c>
    </row>
    <row r="952">
      <c r="A952" s="7" t="s">
        <v>1094</v>
      </c>
      <c r="B952" s="15" t="s">
        <v>3248</v>
      </c>
    </row>
    <row r="953">
      <c r="A953" s="7" t="s">
        <v>1095</v>
      </c>
      <c r="B953" s="15" t="s">
        <v>3248</v>
      </c>
    </row>
    <row r="954">
      <c r="A954" s="7" t="s">
        <v>1096</v>
      </c>
      <c r="B954" s="15" t="s">
        <v>3246</v>
      </c>
    </row>
    <row r="955">
      <c r="A955" s="7" t="s">
        <v>1097</v>
      </c>
      <c r="B955" s="15" t="s">
        <v>3246</v>
      </c>
    </row>
    <row r="956">
      <c r="A956" s="7" t="s">
        <v>1098</v>
      </c>
      <c r="B956" s="15" t="s">
        <v>3246</v>
      </c>
    </row>
    <row r="957">
      <c r="A957" s="7" t="s">
        <v>1099</v>
      </c>
      <c r="B957" s="15" t="s">
        <v>3246</v>
      </c>
    </row>
    <row r="958">
      <c r="A958" s="7" t="s">
        <v>1100</v>
      </c>
      <c r="B958" s="15" t="s">
        <v>3251</v>
      </c>
    </row>
    <row r="959">
      <c r="A959" s="7" t="s">
        <v>1101</v>
      </c>
      <c r="B959" s="15" t="s">
        <v>3248</v>
      </c>
    </row>
    <row r="960">
      <c r="A960" s="7" t="s">
        <v>1102</v>
      </c>
      <c r="B960" s="15" t="s">
        <v>3248</v>
      </c>
    </row>
    <row r="961">
      <c r="A961" s="7" t="s">
        <v>1103</v>
      </c>
      <c r="B961" s="15" t="s">
        <v>3248</v>
      </c>
    </row>
    <row r="962">
      <c r="A962" s="7" t="s">
        <v>1104</v>
      </c>
      <c r="B962" s="15" t="s">
        <v>3251</v>
      </c>
    </row>
    <row r="963">
      <c r="A963" s="7" t="s">
        <v>1105</v>
      </c>
      <c r="B963" s="15" t="s">
        <v>3236</v>
      </c>
    </row>
    <row r="964">
      <c r="A964" s="7" t="s">
        <v>1106</v>
      </c>
      <c r="B964" s="15" t="s">
        <v>3236</v>
      </c>
    </row>
    <row r="965">
      <c r="A965" s="7" t="s">
        <v>1107</v>
      </c>
      <c r="B965" s="15" t="s">
        <v>3251</v>
      </c>
    </row>
    <row r="966">
      <c r="A966" s="7" t="s">
        <v>1108</v>
      </c>
      <c r="B966" s="15" t="s">
        <v>3251</v>
      </c>
    </row>
    <row r="967">
      <c r="A967" s="7" t="s">
        <v>1109</v>
      </c>
      <c r="B967" s="15" t="s">
        <v>3249</v>
      </c>
    </row>
    <row r="968">
      <c r="A968" s="7" t="s">
        <v>1110</v>
      </c>
      <c r="B968" s="15" t="s">
        <v>3236</v>
      </c>
    </row>
    <row r="969">
      <c r="A969" s="7" t="s">
        <v>1111</v>
      </c>
      <c r="B969" s="15" t="s">
        <v>3236</v>
      </c>
    </row>
    <row r="970">
      <c r="A970" s="7" t="s">
        <v>1112</v>
      </c>
      <c r="B970" s="15" t="s">
        <v>3236</v>
      </c>
    </row>
    <row r="971">
      <c r="A971" s="7" t="s">
        <v>1113</v>
      </c>
      <c r="B971" s="15" t="s">
        <v>3236</v>
      </c>
    </row>
    <row r="972">
      <c r="A972" s="7" t="s">
        <v>1114</v>
      </c>
      <c r="B972" s="15" t="s">
        <v>3236</v>
      </c>
    </row>
    <row r="973">
      <c r="A973" s="7" t="s">
        <v>1115</v>
      </c>
      <c r="B973" s="15" t="s">
        <v>3236</v>
      </c>
    </row>
    <row r="974">
      <c r="A974" s="7" t="s">
        <v>1116</v>
      </c>
      <c r="B974" s="15" t="s">
        <v>3236</v>
      </c>
    </row>
    <row r="975">
      <c r="A975" s="7" t="s">
        <v>1117</v>
      </c>
      <c r="B975" s="15" t="s">
        <v>3236</v>
      </c>
    </row>
    <row r="976">
      <c r="A976" s="7" t="s">
        <v>1118</v>
      </c>
      <c r="B976" s="15" t="s">
        <v>3236</v>
      </c>
    </row>
    <row r="977">
      <c r="A977" s="7" t="s">
        <v>1119</v>
      </c>
      <c r="B977" s="15" t="s">
        <v>3236</v>
      </c>
    </row>
    <row r="978">
      <c r="A978" s="7" t="s">
        <v>1120</v>
      </c>
      <c r="B978" s="15" t="s">
        <v>3236</v>
      </c>
    </row>
    <row r="979">
      <c r="A979" s="7" t="s">
        <v>1121</v>
      </c>
      <c r="B979" s="15" t="s">
        <v>3236</v>
      </c>
    </row>
    <row r="980">
      <c r="A980" s="7" t="s">
        <v>1122</v>
      </c>
      <c r="B980" s="15" t="s">
        <v>3236</v>
      </c>
    </row>
    <row r="981">
      <c r="A981" s="7" t="s">
        <v>1123</v>
      </c>
      <c r="B981" s="15" t="s">
        <v>3236</v>
      </c>
    </row>
    <row r="982">
      <c r="A982" s="7" t="s">
        <v>1124</v>
      </c>
      <c r="B982" s="15" t="s">
        <v>3236</v>
      </c>
    </row>
    <row r="983">
      <c r="A983" s="7" t="s">
        <v>1125</v>
      </c>
      <c r="B983" s="15" t="s">
        <v>3246</v>
      </c>
    </row>
    <row r="984">
      <c r="A984" s="7" t="s">
        <v>1126</v>
      </c>
      <c r="B984" s="15" t="s">
        <v>3248</v>
      </c>
    </row>
    <row r="985">
      <c r="A985" s="7" t="s">
        <v>1127</v>
      </c>
      <c r="B985" s="15" t="s">
        <v>3248</v>
      </c>
    </row>
    <row r="986">
      <c r="A986" s="7" t="s">
        <v>1128</v>
      </c>
      <c r="B986" s="15" t="s">
        <v>3249</v>
      </c>
    </row>
    <row r="987">
      <c r="A987" s="7" t="s">
        <v>1129</v>
      </c>
      <c r="B987" s="15" t="s">
        <v>3241</v>
      </c>
    </row>
    <row r="988">
      <c r="A988" s="7" t="s">
        <v>1130</v>
      </c>
      <c r="B988" s="15" t="s">
        <v>3241</v>
      </c>
    </row>
    <row r="989">
      <c r="A989" s="7" t="s">
        <v>1131</v>
      </c>
      <c r="B989" s="15" t="s">
        <v>3236</v>
      </c>
    </row>
    <row r="990">
      <c r="A990" s="7" t="s">
        <v>1132</v>
      </c>
      <c r="B990" s="15" t="s">
        <v>3236</v>
      </c>
    </row>
    <row r="991">
      <c r="A991" s="7" t="s">
        <v>1133</v>
      </c>
      <c r="B991" s="15" t="s">
        <v>3236</v>
      </c>
    </row>
    <row r="992">
      <c r="A992" s="7" t="s">
        <v>1134</v>
      </c>
      <c r="B992" s="15" t="s">
        <v>3236</v>
      </c>
    </row>
    <row r="993">
      <c r="A993" s="7" t="s">
        <v>1135</v>
      </c>
      <c r="B993" s="15" t="s">
        <v>3236</v>
      </c>
    </row>
    <row r="994">
      <c r="A994" s="7" t="s">
        <v>1136</v>
      </c>
      <c r="B994" s="15" t="s">
        <v>3236</v>
      </c>
    </row>
    <row r="995">
      <c r="A995" s="7" t="s">
        <v>1137</v>
      </c>
      <c r="B995" s="15" t="s">
        <v>3236</v>
      </c>
    </row>
    <row r="996">
      <c r="A996" s="7" t="s">
        <v>1138</v>
      </c>
      <c r="B996" s="15" t="s">
        <v>3236</v>
      </c>
    </row>
    <row r="997">
      <c r="A997" s="7" t="s">
        <v>1139</v>
      </c>
      <c r="B997" s="15" t="s">
        <v>3236</v>
      </c>
    </row>
    <row r="998">
      <c r="A998" s="7" t="s">
        <v>1140</v>
      </c>
      <c r="B998" s="15" t="s">
        <v>3236</v>
      </c>
    </row>
    <row r="999">
      <c r="A999" s="7" t="s">
        <v>1141</v>
      </c>
      <c r="B999" s="15" t="s">
        <v>3236</v>
      </c>
    </row>
    <row r="1000">
      <c r="A1000" s="7" t="s">
        <v>1142</v>
      </c>
      <c r="B1000" s="15" t="s">
        <v>3236</v>
      </c>
    </row>
    <row r="1001">
      <c r="A1001" s="7" t="s">
        <v>1143</v>
      </c>
      <c r="B1001" s="15" t="s">
        <v>3236</v>
      </c>
    </row>
    <row r="1002">
      <c r="A1002" s="7" t="s">
        <v>1144</v>
      </c>
      <c r="B1002" s="15" t="s">
        <v>3236</v>
      </c>
    </row>
    <row r="1003">
      <c r="A1003" s="7" t="s">
        <v>1145</v>
      </c>
      <c r="B1003" s="15" t="s">
        <v>3236</v>
      </c>
    </row>
    <row r="1004">
      <c r="A1004" s="7" t="s">
        <v>1146</v>
      </c>
      <c r="B1004" s="15" t="s">
        <v>3236</v>
      </c>
    </row>
    <row r="1005">
      <c r="A1005" s="7" t="s">
        <v>1147</v>
      </c>
      <c r="B1005" s="15" t="s">
        <v>3236</v>
      </c>
    </row>
    <row r="1006">
      <c r="A1006" s="7" t="s">
        <v>1148</v>
      </c>
      <c r="B1006" s="15" t="s">
        <v>3248</v>
      </c>
    </row>
    <row r="1007">
      <c r="A1007" s="7" t="s">
        <v>1149</v>
      </c>
      <c r="B1007" s="15" t="s">
        <v>3248</v>
      </c>
    </row>
    <row r="1008">
      <c r="A1008" s="7" t="s">
        <v>1150</v>
      </c>
      <c r="B1008" s="15" t="s">
        <v>3248</v>
      </c>
    </row>
    <row r="1009">
      <c r="A1009" s="7" t="s">
        <v>1151</v>
      </c>
      <c r="B1009" s="15" t="s">
        <v>3236</v>
      </c>
    </row>
    <row r="1010">
      <c r="A1010" s="7" t="s">
        <v>1152</v>
      </c>
      <c r="B1010" s="15" t="s">
        <v>3236</v>
      </c>
    </row>
    <row r="1011">
      <c r="A1011" s="7" t="s">
        <v>1153</v>
      </c>
      <c r="B1011" s="15" t="s">
        <v>3236</v>
      </c>
    </row>
    <row r="1012">
      <c r="A1012" s="7" t="s">
        <v>1154</v>
      </c>
      <c r="B1012" s="15" t="s">
        <v>3236</v>
      </c>
    </row>
    <row r="1013">
      <c r="A1013" s="7" t="s">
        <v>1155</v>
      </c>
      <c r="B1013" s="15" t="s">
        <v>3236</v>
      </c>
    </row>
    <row r="1014">
      <c r="A1014" s="7" t="s">
        <v>1156</v>
      </c>
      <c r="B1014" s="15" t="s">
        <v>3236</v>
      </c>
    </row>
    <row r="1015">
      <c r="A1015" s="7" t="s">
        <v>1157</v>
      </c>
      <c r="B1015" s="15" t="s">
        <v>3236</v>
      </c>
    </row>
    <row r="1016">
      <c r="A1016" s="7" t="s">
        <v>1158</v>
      </c>
      <c r="B1016" s="15" t="s">
        <v>3236</v>
      </c>
    </row>
    <row r="1017">
      <c r="A1017" s="7" t="s">
        <v>1159</v>
      </c>
      <c r="B1017" s="15" t="s">
        <v>3236</v>
      </c>
    </row>
    <row r="1018">
      <c r="A1018" s="7" t="s">
        <v>1160</v>
      </c>
      <c r="B1018" s="15" t="s">
        <v>3236</v>
      </c>
    </row>
    <row r="1019">
      <c r="A1019" s="7" t="s">
        <v>1161</v>
      </c>
      <c r="B1019" s="15" t="s">
        <v>3236</v>
      </c>
    </row>
    <row r="1020">
      <c r="A1020" s="7" t="s">
        <v>1162</v>
      </c>
      <c r="B1020" s="15" t="s">
        <v>3236</v>
      </c>
    </row>
    <row r="1021">
      <c r="A1021" s="7" t="s">
        <v>1163</v>
      </c>
      <c r="B1021" s="15" t="s">
        <v>3241</v>
      </c>
    </row>
    <row r="1022">
      <c r="A1022" s="7" t="s">
        <v>1164</v>
      </c>
      <c r="B1022" s="15" t="s">
        <v>3236</v>
      </c>
    </row>
    <row r="1023">
      <c r="A1023" s="7" t="s">
        <v>1165</v>
      </c>
      <c r="B1023" s="15" t="s">
        <v>3236</v>
      </c>
    </row>
    <row r="1024">
      <c r="A1024" s="7" t="s">
        <v>1166</v>
      </c>
      <c r="B1024" s="15" t="s">
        <v>3236</v>
      </c>
    </row>
    <row r="1025">
      <c r="A1025" s="7" t="s">
        <v>1167</v>
      </c>
      <c r="B1025" s="15" t="s">
        <v>3236</v>
      </c>
    </row>
    <row r="1026">
      <c r="A1026" s="7" t="s">
        <v>1168</v>
      </c>
      <c r="B1026" s="15" t="s">
        <v>3236</v>
      </c>
    </row>
    <row r="1027">
      <c r="A1027" s="7" t="s">
        <v>1169</v>
      </c>
      <c r="B1027" s="15" t="s">
        <v>3236</v>
      </c>
    </row>
    <row r="1028">
      <c r="A1028" s="7" t="s">
        <v>1170</v>
      </c>
      <c r="B1028" s="15" t="s">
        <v>3236</v>
      </c>
    </row>
    <row r="1029">
      <c r="A1029" s="7" t="s">
        <v>1171</v>
      </c>
      <c r="B1029" s="15" t="s">
        <v>3236</v>
      </c>
    </row>
    <row r="1030">
      <c r="A1030" s="7" t="s">
        <v>1172</v>
      </c>
      <c r="B1030" s="15" t="s">
        <v>3246</v>
      </c>
    </row>
    <row r="1031">
      <c r="A1031" s="7" t="s">
        <v>1173</v>
      </c>
      <c r="B1031" s="15" t="s">
        <v>3246</v>
      </c>
    </row>
    <row r="1032">
      <c r="A1032" s="7" t="s">
        <v>1174</v>
      </c>
      <c r="B1032" s="15" t="s">
        <v>3236</v>
      </c>
    </row>
    <row r="1033">
      <c r="A1033" s="7" t="s">
        <v>1175</v>
      </c>
      <c r="B1033" s="15" t="s">
        <v>3236</v>
      </c>
    </row>
    <row r="1034">
      <c r="A1034" s="7" t="s">
        <v>1176</v>
      </c>
      <c r="B1034" s="15" t="s">
        <v>3236</v>
      </c>
    </row>
    <row r="1035">
      <c r="A1035" s="7" t="s">
        <v>1177</v>
      </c>
      <c r="B1035" s="15" t="s">
        <v>3246</v>
      </c>
    </row>
    <row r="1036">
      <c r="A1036" s="7" t="s">
        <v>1178</v>
      </c>
      <c r="B1036" s="15" t="s">
        <v>3236</v>
      </c>
    </row>
    <row r="1037">
      <c r="A1037" s="7" t="s">
        <v>1179</v>
      </c>
      <c r="B1037" s="15" t="s">
        <v>3236</v>
      </c>
    </row>
    <row r="1038">
      <c r="A1038" s="7" t="s">
        <v>1180</v>
      </c>
      <c r="B1038" s="15" t="s">
        <v>3236</v>
      </c>
    </row>
    <row r="1039">
      <c r="A1039" s="7" t="s">
        <v>1181</v>
      </c>
      <c r="B1039" s="15" t="s">
        <v>3236</v>
      </c>
    </row>
    <row r="1040">
      <c r="A1040" s="7" t="s">
        <v>1182</v>
      </c>
      <c r="B1040" s="15" t="s">
        <v>3236</v>
      </c>
    </row>
    <row r="1041">
      <c r="A1041" s="7" t="s">
        <v>1183</v>
      </c>
      <c r="B1041" s="15" t="s">
        <v>3236</v>
      </c>
    </row>
    <row r="1042">
      <c r="A1042" s="7" t="s">
        <v>1184</v>
      </c>
      <c r="B1042" s="15" t="s">
        <v>3236</v>
      </c>
    </row>
    <row r="1043">
      <c r="A1043" s="7" t="s">
        <v>1185</v>
      </c>
      <c r="B1043" s="15" t="s">
        <v>3248</v>
      </c>
    </row>
    <row r="1044">
      <c r="A1044" s="7" t="s">
        <v>1186</v>
      </c>
      <c r="B1044" s="15" t="s">
        <v>3248</v>
      </c>
    </row>
    <row r="1045">
      <c r="A1045" s="7" t="s">
        <v>1187</v>
      </c>
      <c r="B1045" s="15" t="s">
        <v>3246</v>
      </c>
    </row>
    <row r="1046">
      <c r="A1046" s="7" t="s">
        <v>1188</v>
      </c>
      <c r="B1046" s="15" t="s">
        <v>3246</v>
      </c>
    </row>
    <row r="1047">
      <c r="A1047" s="7" t="s">
        <v>1189</v>
      </c>
      <c r="B1047" s="15" t="s">
        <v>3236</v>
      </c>
    </row>
    <row r="1048">
      <c r="A1048" s="7" t="s">
        <v>1190</v>
      </c>
      <c r="B1048" s="15" t="s">
        <v>3236</v>
      </c>
    </row>
    <row r="1049">
      <c r="A1049" s="7" t="s">
        <v>1191</v>
      </c>
      <c r="B1049" s="15" t="s">
        <v>3236</v>
      </c>
    </row>
    <row r="1050">
      <c r="A1050" s="7" t="s">
        <v>1192</v>
      </c>
      <c r="B1050" s="15" t="s">
        <v>3236</v>
      </c>
    </row>
    <row r="1051">
      <c r="A1051" s="7" t="s">
        <v>1193</v>
      </c>
      <c r="B1051" s="15" t="s">
        <v>3236</v>
      </c>
    </row>
    <row r="1052">
      <c r="A1052" s="7" t="s">
        <v>1194</v>
      </c>
      <c r="B1052" s="15" t="s">
        <v>3236</v>
      </c>
    </row>
    <row r="1053">
      <c r="A1053" s="7" t="s">
        <v>1195</v>
      </c>
      <c r="B1053" s="15" t="s">
        <v>3236</v>
      </c>
    </row>
    <row r="1054">
      <c r="A1054" s="7" t="s">
        <v>1196</v>
      </c>
      <c r="B1054" s="15" t="s">
        <v>3236</v>
      </c>
    </row>
    <row r="1055">
      <c r="A1055" s="7" t="s">
        <v>1197</v>
      </c>
      <c r="B1055" s="15" t="s">
        <v>3236</v>
      </c>
    </row>
    <row r="1056">
      <c r="A1056" s="7" t="s">
        <v>1198</v>
      </c>
      <c r="B1056" s="15" t="s">
        <v>3236</v>
      </c>
    </row>
    <row r="1057">
      <c r="A1057" s="7" t="s">
        <v>1199</v>
      </c>
      <c r="B1057" s="15" t="s">
        <v>3236</v>
      </c>
    </row>
    <row r="1058">
      <c r="A1058" s="7" t="s">
        <v>1200</v>
      </c>
      <c r="B1058" s="15" t="s">
        <v>3236</v>
      </c>
    </row>
    <row r="1059">
      <c r="A1059" s="7" t="s">
        <v>1201</v>
      </c>
      <c r="B1059" s="15" t="s">
        <v>3236</v>
      </c>
    </row>
    <row r="1060">
      <c r="A1060" s="7" t="s">
        <v>1202</v>
      </c>
      <c r="B1060" s="15" t="s">
        <v>3236</v>
      </c>
    </row>
    <row r="1061">
      <c r="A1061" s="7" t="s">
        <v>1203</v>
      </c>
      <c r="B1061" s="15" t="s">
        <v>3236</v>
      </c>
    </row>
    <row r="1062">
      <c r="A1062" s="7" t="s">
        <v>1204</v>
      </c>
      <c r="B1062" s="15" t="s">
        <v>3236</v>
      </c>
    </row>
    <row r="1063">
      <c r="A1063" s="7" t="s">
        <v>1205</v>
      </c>
      <c r="B1063" s="15" t="s">
        <v>3236</v>
      </c>
    </row>
    <row r="1064">
      <c r="A1064" s="7" t="s">
        <v>1206</v>
      </c>
      <c r="B1064" s="15" t="s">
        <v>3236</v>
      </c>
    </row>
    <row r="1065">
      <c r="A1065" s="7" t="s">
        <v>1207</v>
      </c>
      <c r="B1065" s="15" t="s">
        <v>3236</v>
      </c>
    </row>
    <row r="1066">
      <c r="A1066" s="7" t="s">
        <v>1208</v>
      </c>
      <c r="B1066" s="15" t="s">
        <v>3236</v>
      </c>
    </row>
    <row r="1067">
      <c r="A1067" s="7" t="s">
        <v>1209</v>
      </c>
      <c r="B1067" s="15" t="s">
        <v>3236</v>
      </c>
    </row>
    <row r="1068">
      <c r="A1068" s="7" t="s">
        <v>1210</v>
      </c>
      <c r="B1068" s="15" t="s">
        <v>3241</v>
      </c>
    </row>
    <row r="1069">
      <c r="A1069" s="7" t="s">
        <v>1211</v>
      </c>
      <c r="B1069" s="15" t="s">
        <v>3236</v>
      </c>
    </row>
    <row r="1070">
      <c r="A1070" s="7" t="s">
        <v>1212</v>
      </c>
      <c r="B1070" s="15" t="s">
        <v>3236</v>
      </c>
    </row>
    <row r="1071">
      <c r="A1071" s="7" t="s">
        <v>1213</v>
      </c>
      <c r="B1071" s="15" t="s">
        <v>3236</v>
      </c>
    </row>
    <row r="1072">
      <c r="A1072" s="7" t="s">
        <v>1214</v>
      </c>
      <c r="B1072" s="15" t="s">
        <v>3236</v>
      </c>
    </row>
    <row r="1073">
      <c r="A1073" s="7" t="s">
        <v>1215</v>
      </c>
      <c r="B1073" s="16"/>
    </row>
    <row r="1074">
      <c r="A1074" s="7" t="s">
        <v>1216</v>
      </c>
      <c r="B1074" s="15" t="s">
        <v>3236</v>
      </c>
    </row>
    <row r="1075">
      <c r="A1075" s="7" t="s">
        <v>1217</v>
      </c>
      <c r="B1075" s="15" t="s">
        <v>3236</v>
      </c>
    </row>
    <row r="1076">
      <c r="A1076" s="7" t="s">
        <v>1218</v>
      </c>
      <c r="B1076" s="15" t="s">
        <v>3236</v>
      </c>
    </row>
    <row r="1077">
      <c r="A1077" s="7" t="s">
        <v>1219</v>
      </c>
      <c r="B1077" s="15" t="s">
        <v>3236</v>
      </c>
    </row>
    <row r="1078">
      <c r="A1078" s="7" t="s">
        <v>1220</v>
      </c>
      <c r="B1078" s="15" t="s">
        <v>3236</v>
      </c>
    </row>
    <row r="1079">
      <c r="A1079" s="7" t="s">
        <v>1221</v>
      </c>
      <c r="B1079" s="15" t="s">
        <v>3236</v>
      </c>
    </row>
    <row r="1080">
      <c r="A1080" s="7" t="s">
        <v>1222</v>
      </c>
      <c r="B1080" s="15" t="s">
        <v>3236</v>
      </c>
    </row>
    <row r="1081">
      <c r="A1081" s="7" t="s">
        <v>1223</v>
      </c>
      <c r="B1081" s="15" t="s">
        <v>3236</v>
      </c>
    </row>
    <row r="1082">
      <c r="A1082" s="7" t="s">
        <v>1224</v>
      </c>
      <c r="B1082" s="15" t="s">
        <v>3236</v>
      </c>
    </row>
    <row r="1083">
      <c r="A1083" s="7" t="s">
        <v>1225</v>
      </c>
      <c r="B1083" s="15" t="s">
        <v>3236</v>
      </c>
    </row>
    <row r="1084">
      <c r="A1084" s="7" t="s">
        <v>1226</v>
      </c>
      <c r="B1084" s="15" t="s">
        <v>3236</v>
      </c>
    </row>
    <row r="1085">
      <c r="A1085" s="7" t="s">
        <v>1227</v>
      </c>
      <c r="B1085" s="15" t="s">
        <v>3236</v>
      </c>
    </row>
    <row r="1086">
      <c r="A1086" s="7" t="s">
        <v>1228</v>
      </c>
      <c r="B1086" s="15" t="s">
        <v>3236</v>
      </c>
    </row>
    <row r="1087">
      <c r="A1087" s="7" t="s">
        <v>1229</v>
      </c>
      <c r="B1087" s="15" t="s">
        <v>3236</v>
      </c>
    </row>
    <row r="1088">
      <c r="A1088" s="7" t="s">
        <v>1230</v>
      </c>
      <c r="B1088" s="15" t="s">
        <v>3236</v>
      </c>
    </row>
    <row r="1089">
      <c r="A1089" s="7" t="s">
        <v>1231</v>
      </c>
      <c r="B1089" s="15" t="s">
        <v>3236</v>
      </c>
    </row>
    <row r="1090">
      <c r="A1090" s="7" t="s">
        <v>1232</v>
      </c>
      <c r="B1090" s="15" t="s">
        <v>3249</v>
      </c>
    </row>
    <row r="1091">
      <c r="A1091" s="7" t="s">
        <v>1233</v>
      </c>
      <c r="B1091" s="15" t="s">
        <v>3236</v>
      </c>
    </row>
    <row r="1092">
      <c r="A1092" s="7" t="s">
        <v>1234</v>
      </c>
      <c r="B1092" s="15" t="s">
        <v>3236</v>
      </c>
    </row>
    <row r="1093">
      <c r="A1093" s="7" t="s">
        <v>1235</v>
      </c>
      <c r="B1093" s="15" t="s">
        <v>3236</v>
      </c>
    </row>
    <row r="1094">
      <c r="A1094" s="7" t="s">
        <v>1236</v>
      </c>
      <c r="B1094" s="15" t="s">
        <v>3236</v>
      </c>
    </row>
    <row r="1095">
      <c r="A1095" s="7" t="s">
        <v>1237</v>
      </c>
      <c r="B1095" s="15" t="s">
        <v>3236</v>
      </c>
    </row>
    <row r="1096">
      <c r="A1096" s="7" t="s">
        <v>1238</v>
      </c>
      <c r="B1096" s="15" t="s">
        <v>3248</v>
      </c>
    </row>
    <row r="1097">
      <c r="A1097" s="7" t="s">
        <v>1239</v>
      </c>
      <c r="B1097" s="15" t="s">
        <v>3248</v>
      </c>
    </row>
    <row r="1098">
      <c r="A1098" s="7" t="s">
        <v>1240</v>
      </c>
      <c r="B1098" s="15" t="s">
        <v>3236</v>
      </c>
    </row>
    <row r="1099">
      <c r="A1099" s="7" t="s">
        <v>1241</v>
      </c>
      <c r="B1099" s="15" t="s">
        <v>3236</v>
      </c>
    </row>
    <row r="1100">
      <c r="A1100" s="7" t="s">
        <v>1242</v>
      </c>
      <c r="B1100" s="15" t="s">
        <v>3236</v>
      </c>
    </row>
    <row r="1101">
      <c r="A1101" s="7" t="s">
        <v>1243</v>
      </c>
      <c r="B1101" s="15" t="s">
        <v>3236</v>
      </c>
    </row>
    <row r="1102">
      <c r="A1102" s="7" t="s">
        <v>1244</v>
      </c>
      <c r="B1102" s="15" t="s">
        <v>3236</v>
      </c>
    </row>
    <row r="1103">
      <c r="A1103" s="7" t="s">
        <v>1245</v>
      </c>
      <c r="B1103" s="15" t="s">
        <v>3236</v>
      </c>
    </row>
    <row r="1104">
      <c r="A1104" s="7" t="s">
        <v>1246</v>
      </c>
      <c r="B1104" s="15" t="s">
        <v>3236</v>
      </c>
    </row>
    <row r="1105">
      <c r="A1105" s="7" t="s">
        <v>1247</v>
      </c>
      <c r="B1105" s="15" t="s">
        <v>3236</v>
      </c>
    </row>
    <row r="1106">
      <c r="A1106" s="7" t="s">
        <v>1248</v>
      </c>
      <c r="B1106" s="15" t="s">
        <v>3236</v>
      </c>
    </row>
    <row r="1107">
      <c r="A1107" s="7" t="s">
        <v>1249</v>
      </c>
      <c r="B1107" s="15" t="s">
        <v>3236</v>
      </c>
    </row>
    <row r="1108">
      <c r="A1108" s="7" t="s">
        <v>1250</v>
      </c>
      <c r="B1108" s="15" t="s">
        <v>3236</v>
      </c>
    </row>
    <row r="1109">
      <c r="A1109" s="7" t="s">
        <v>1251</v>
      </c>
      <c r="B1109" s="15" t="s">
        <v>3236</v>
      </c>
    </row>
    <row r="1110">
      <c r="A1110" s="7" t="s">
        <v>1252</v>
      </c>
      <c r="B1110" s="15" t="s">
        <v>3236</v>
      </c>
    </row>
    <row r="1111">
      <c r="A1111" s="7" t="s">
        <v>1253</v>
      </c>
      <c r="B1111" s="15" t="s">
        <v>3236</v>
      </c>
    </row>
    <row r="1112">
      <c r="A1112" s="7" t="s">
        <v>1254</v>
      </c>
      <c r="B1112" s="15" t="s">
        <v>3236</v>
      </c>
    </row>
    <row r="1113">
      <c r="A1113" s="7" t="s">
        <v>1255</v>
      </c>
      <c r="B1113" s="15" t="s">
        <v>3236</v>
      </c>
    </row>
    <row r="1114">
      <c r="A1114" s="7" t="s">
        <v>1256</v>
      </c>
      <c r="B1114" s="15" t="s">
        <v>3236</v>
      </c>
    </row>
    <row r="1115">
      <c r="A1115" s="7" t="s">
        <v>1257</v>
      </c>
      <c r="B1115" s="15" t="s">
        <v>3236</v>
      </c>
    </row>
    <row r="1116">
      <c r="A1116" s="7" t="s">
        <v>1258</v>
      </c>
      <c r="B1116" s="15" t="s">
        <v>3236</v>
      </c>
    </row>
    <row r="1117">
      <c r="A1117" s="7" t="s">
        <v>1259</v>
      </c>
      <c r="B1117" s="15" t="s">
        <v>3236</v>
      </c>
    </row>
    <row r="1118">
      <c r="A1118" s="7" t="s">
        <v>1260</v>
      </c>
      <c r="B1118" s="15" t="s">
        <v>3236</v>
      </c>
    </row>
    <row r="1119">
      <c r="A1119" s="7" t="s">
        <v>1261</v>
      </c>
      <c r="B1119" s="15" t="s">
        <v>3236</v>
      </c>
    </row>
    <row r="1120">
      <c r="A1120" s="7" t="s">
        <v>1262</v>
      </c>
      <c r="B1120" s="15" t="s">
        <v>3236</v>
      </c>
    </row>
    <row r="1121">
      <c r="A1121" s="7" t="s">
        <v>1263</v>
      </c>
      <c r="B1121" s="15" t="s">
        <v>3236</v>
      </c>
    </row>
    <row r="1122">
      <c r="A1122" s="7" t="s">
        <v>1264</v>
      </c>
      <c r="B1122" s="15" t="s">
        <v>3236</v>
      </c>
    </row>
    <row r="1123">
      <c r="A1123" s="7" t="s">
        <v>1265</v>
      </c>
      <c r="B1123" s="15" t="s">
        <v>3236</v>
      </c>
    </row>
    <row r="1124">
      <c r="A1124" s="7" t="s">
        <v>1266</v>
      </c>
      <c r="B1124" s="15" t="s">
        <v>3236</v>
      </c>
    </row>
    <row r="1125">
      <c r="A1125" s="7" t="s">
        <v>1267</v>
      </c>
      <c r="B1125" s="15" t="s">
        <v>3236</v>
      </c>
    </row>
    <row r="1126">
      <c r="A1126" s="7" t="s">
        <v>1268</v>
      </c>
      <c r="B1126" s="15" t="s">
        <v>3236</v>
      </c>
    </row>
    <row r="1127">
      <c r="A1127" s="7" t="s">
        <v>1269</v>
      </c>
      <c r="B1127" s="15" t="s">
        <v>3236</v>
      </c>
    </row>
    <row r="1128">
      <c r="A1128" s="7" t="s">
        <v>1270</v>
      </c>
      <c r="B1128" s="15" t="s">
        <v>3236</v>
      </c>
    </row>
    <row r="1129">
      <c r="A1129" s="7" t="s">
        <v>1271</v>
      </c>
      <c r="B1129" s="15" t="s">
        <v>3236</v>
      </c>
    </row>
    <row r="1130">
      <c r="A1130" s="7" t="s">
        <v>1272</v>
      </c>
      <c r="B1130" s="15" t="s">
        <v>3236</v>
      </c>
    </row>
    <row r="1131">
      <c r="A1131" s="7" t="s">
        <v>1273</v>
      </c>
      <c r="B1131" s="15" t="s">
        <v>3236</v>
      </c>
    </row>
    <row r="1132">
      <c r="A1132" s="7" t="s">
        <v>1274</v>
      </c>
      <c r="B1132" s="15" t="s">
        <v>3236</v>
      </c>
    </row>
    <row r="1133">
      <c r="A1133" s="7" t="s">
        <v>1275</v>
      </c>
      <c r="B1133" s="15" t="s">
        <v>3236</v>
      </c>
    </row>
    <row r="1134">
      <c r="A1134" s="7" t="s">
        <v>1276</v>
      </c>
      <c r="B1134" s="15" t="s">
        <v>3236</v>
      </c>
    </row>
    <row r="1135">
      <c r="A1135" s="7" t="s">
        <v>1277</v>
      </c>
      <c r="B1135" s="15" t="s">
        <v>3236</v>
      </c>
    </row>
    <row r="1136">
      <c r="A1136" s="7" t="s">
        <v>1278</v>
      </c>
      <c r="B1136" s="15" t="s">
        <v>3236</v>
      </c>
    </row>
    <row r="1137">
      <c r="A1137" s="7" t="s">
        <v>1279</v>
      </c>
      <c r="B1137" s="15" t="s">
        <v>3236</v>
      </c>
    </row>
    <row r="1138">
      <c r="A1138" s="7" t="s">
        <v>1280</v>
      </c>
      <c r="B1138" s="16"/>
    </row>
    <row r="1139">
      <c r="A1139" s="7" t="s">
        <v>1281</v>
      </c>
      <c r="B1139" s="15" t="s">
        <v>3249</v>
      </c>
    </row>
    <row r="1140">
      <c r="A1140" s="7" t="s">
        <v>1282</v>
      </c>
      <c r="B1140" s="15" t="s">
        <v>3241</v>
      </c>
    </row>
    <row r="1141">
      <c r="A1141" s="7" t="s">
        <v>1283</v>
      </c>
      <c r="B1141" s="15" t="s">
        <v>3241</v>
      </c>
    </row>
    <row r="1142">
      <c r="A1142" s="7" t="s">
        <v>1284</v>
      </c>
      <c r="B1142" s="15" t="s">
        <v>3236</v>
      </c>
    </row>
    <row r="1143">
      <c r="A1143" s="7" t="s">
        <v>1285</v>
      </c>
      <c r="B1143" s="15" t="s">
        <v>3248</v>
      </c>
    </row>
    <row r="1144">
      <c r="A1144" s="7" t="s">
        <v>1286</v>
      </c>
      <c r="B1144" s="15" t="s">
        <v>3236</v>
      </c>
    </row>
    <row r="1145">
      <c r="A1145" s="7" t="s">
        <v>1287</v>
      </c>
      <c r="B1145" s="15" t="s">
        <v>3236</v>
      </c>
    </row>
    <row r="1146">
      <c r="A1146" s="7" t="s">
        <v>1288</v>
      </c>
      <c r="B1146" s="15" t="s">
        <v>3236</v>
      </c>
    </row>
    <row r="1147">
      <c r="A1147" s="7" t="s">
        <v>1289</v>
      </c>
      <c r="B1147" s="15" t="s">
        <v>3236</v>
      </c>
    </row>
    <row r="1148">
      <c r="A1148" s="7" t="s">
        <v>1290</v>
      </c>
      <c r="B1148" s="15" t="s">
        <v>3236</v>
      </c>
    </row>
    <row r="1149">
      <c r="A1149" s="7" t="s">
        <v>1291</v>
      </c>
      <c r="B1149" s="15" t="s">
        <v>3251</v>
      </c>
    </row>
    <row r="1150">
      <c r="A1150" s="7" t="s">
        <v>1292</v>
      </c>
      <c r="B1150" s="15" t="s">
        <v>3248</v>
      </c>
    </row>
    <row r="1151">
      <c r="A1151" s="7" t="s">
        <v>1293</v>
      </c>
      <c r="B1151" s="15" t="s">
        <v>3248</v>
      </c>
    </row>
    <row r="1152">
      <c r="A1152" s="7" t="s">
        <v>1294</v>
      </c>
      <c r="B1152" s="15" t="s">
        <v>3251</v>
      </c>
    </row>
    <row r="1153">
      <c r="A1153" s="7" t="s">
        <v>1295</v>
      </c>
      <c r="B1153" s="15" t="s">
        <v>3251</v>
      </c>
    </row>
    <row r="1154">
      <c r="A1154" s="7" t="s">
        <v>1296</v>
      </c>
      <c r="B1154" s="15" t="s">
        <v>3251</v>
      </c>
    </row>
    <row r="1155">
      <c r="A1155" s="7" t="s">
        <v>1297</v>
      </c>
      <c r="B1155" s="15" t="s">
        <v>3251</v>
      </c>
    </row>
    <row r="1156">
      <c r="A1156" s="7" t="s">
        <v>1298</v>
      </c>
      <c r="B1156" s="15" t="s">
        <v>3251</v>
      </c>
    </row>
    <row r="1157">
      <c r="A1157" s="7" t="s">
        <v>1299</v>
      </c>
      <c r="B1157" s="15" t="s">
        <v>3249</v>
      </c>
    </row>
    <row r="1158">
      <c r="A1158" s="7" t="s">
        <v>1300</v>
      </c>
      <c r="B1158" s="16"/>
    </row>
    <row r="1159">
      <c r="A1159" s="7" t="s">
        <v>1301</v>
      </c>
      <c r="B1159" s="15" t="s">
        <v>3272</v>
      </c>
    </row>
    <row r="1160">
      <c r="A1160" s="7" t="s">
        <v>1302</v>
      </c>
      <c r="B1160" s="15" t="s">
        <v>3251</v>
      </c>
    </row>
    <row r="1161">
      <c r="A1161" s="7" t="s">
        <v>1303</v>
      </c>
      <c r="B1161" s="15" t="s">
        <v>3248</v>
      </c>
    </row>
    <row r="1162">
      <c r="A1162" s="7" t="s">
        <v>1304</v>
      </c>
      <c r="B1162" s="15" t="s">
        <v>3249</v>
      </c>
    </row>
    <row r="1163">
      <c r="A1163" s="7" t="s">
        <v>1305</v>
      </c>
      <c r="B1163" s="15" t="s">
        <v>3236</v>
      </c>
    </row>
    <row r="1164">
      <c r="A1164" s="7" t="s">
        <v>1306</v>
      </c>
      <c r="B1164" s="15" t="s">
        <v>3236</v>
      </c>
    </row>
    <row r="1165">
      <c r="A1165" s="7" t="s">
        <v>1307</v>
      </c>
      <c r="B1165" s="15" t="s">
        <v>3236</v>
      </c>
    </row>
    <row r="1166">
      <c r="A1166" s="7" t="s">
        <v>1308</v>
      </c>
      <c r="B1166" s="15" t="s">
        <v>3236</v>
      </c>
    </row>
    <row r="1167">
      <c r="A1167" s="7" t="s">
        <v>1309</v>
      </c>
      <c r="B1167" s="15" t="s">
        <v>3236</v>
      </c>
    </row>
    <row r="1168">
      <c r="A1168" s="7" t="s">
        <v>1310</v>
      </c>
      <c r="B1168" s="15" t="s">
        <v>3236</v>
      </c>
    </row>
    <row r="1169">
      <c r="A1169" s="7" t="s">
        <v>1311</v>
      </c>
      <c r="B1169" s="15" t="s">
        <v>3236</v>
      </c>
    </row>
    <row r="1170">
      <c r="A1170" s="7" t="s">
        <v>1312</v>
      </c>
      <c r="B1170" s="15" t="s">
        <v>3236</v>
      </c>
    </row>
    <row r="1171">
      <c r="A1171" s="7" t="s">
        <v>1313</v>
      </c>
      <c r="B1171" s="15" t="s">
        <v>3236</v>
      </c>
    </row>
    <row r="1172">
      <c r="A1172" s="7" t="s">
        <v>1314</v>
      </c>
      <c r="B1172" s="15" t="s">
        <v>3236</v>
      </c>
    </row>
    <row r="1173">
      <c r="A1173" s="7" t="s">
        <v>1315</v>
      </c>
      <c r="B1173" s="15" t="s">
        <v>3236</v>
      </c>
    </row>
    <row r="1174">
      <c r="A1174" s="7" t="s">
        <v>1316</v>
      </c>
      <c r="B1174" s="15" t="s">
        <v>3236</v>
      </c>
    </row>
    <row r="1175">
      <c r="A1175" s="7" t="s">
        <v>1317</v>
      </c>
      <c r="B1175" s="15" t="s">
        <v>3236</v>
      </c>
    </row>
    <row r="1176">
      <c r="A1176" s="7" t="s">
        <v>1318</v>
      </c>
      <c r="B1176" s="15" t="s">
        <v>3236</v>
      </c>
    </row>
    <row r="1177">
      <c r="A1177" s="7" t="s">
        <v>1319</v>
      </c>
      <c r="B1177" s="15" t="s">
        <v>3236</v>
      </c>
    </row>
    <row r="1178">
      <c r="A1178" s="7" t="s">
        <v>1320</v>
      </c>
      <c r="B1178" s="15" t="s">
        <v>3236</v>
      </c>
    </row>
    <row r="1179">
      <c r="A1179" s="7" t="s">
        <v>1321</v>
      </c>
      <c r="B1179" s="15" t="s">
        <v>3236</v>
      </c>
    </row>
    <row r="1180">
      <c r="A1180" s="7" t="s">
        <v>1322</v>
      </c>
      <c r="B1180" s="15" t="s">
        <v>3236</v>
      </c>
    </row>
    <row r="1181">
      <c r="A1181" s="7" t="s">
        <v>1323</v>
      </c>
      <c r="B1181" s="15" t="s">
        <v>3236</v>
      </c>
    </row>
    <row r="1182">
      <c r="A1182" s="7" t="s">
        <v>1324</v>
      </c>
      <c r="B1182" s="15" t="s">
        <v>3279</v>
      </c>
    </row>
    <row r="1183">
      <c r="A1183" s="7" t="s">
        <v>1325</v>
      </c>
      <c r="B1183" s="15" t="s">
        <v>3223</v>
      </c>
    </row>
    <row r="1184">
      <c r="A1184" s="7" t="s">
        <v>1326</v>
      </c>
      <c r="B1184" s="15" t="s">
        <v>3223</v>
      </c>
    </row>
    <row r="1185">
      <c r="A1185" s="7" t="s">
        <v>1327</v>
      </c>
      <c r="B1185" s="15" t="s">
        <v>3244</v>
      </c>
    </row>
    <row r="1186">
      <c r="A1186" s="7" t="s">
        <v>1328</v>
      </c>
      <c r="B1186" s="15" t="s">
        <v>3210</v>
      </c>
    </row>
    <row r="1187">
      <c r="A1187" s="7" t="s">
        <v>1329</v>
      </c>
      <c r="B1187" s="15" t="s">
        <v>3210</v>
      </c>
    </row>
    <row r="1188">
      <c r="A1188" s="7" t="s">
        <v>1330</v>
      </c>
      <c r="B1188" s="15" t="s">
        <v>3208</v>
      </c>
    </row>
    <row r="1189">
      <c r="A1189" s="7" t="s">
        <v>1331</v>
      </c>
      <c r="B1189" s="15" t="s">
        <v>3208</v>
      </c>
    </row>
    <row r="1190">
      <c r="A1190" s="7" t="s">
        <v>1332</v>
      </c>
      <c r="B1190" s="15" t="s">
        <v>3208</v>
      </c>
    </row>
    <row r="1191">
      <c r="A1191" s="7" t="s">
        <v>1333</v>
      </c>
      <c r="B1191" s="15" t="s">
        <v>3208</v>
      </c>
    </row>
    <row r="1192">
      <c r="A1192" s="7" t="s">
        <v>1334</v>
      </c>
      <c r="B1192" s="15" t="s">
        <v>3208</v>
      </c>
    </row>
    <row r="1193">
      <c r="A1193" s="7" t="s">
        <v>1335</v>
      </c>
      <c r="B1193" s="15" t="s">
        <v>3208</v>
      </c>
    </row>
    <row r="1194">
      <c r="A1194" s="7" t="s">
        <v>1336</v>
      </c>
      <c r="B1194" s="15" t="s">
        <v>3208</v>
      </c>
    </row>
    <row r="1195">
      <c r="A1195" s="7" t="s">
        <v>1337</v>
      </c>
      <c r="B1195" s="15" t="s">
        <v>3208</v>
      </c>
    </row>
    <row r="1196">
      <c r="A1196" s="7" t="s">
        <v>1338</v>
      </c>
      <c r="B1196" s="15" t="s">
        <v>3279</v>
      </c>
    </row>
    <row r="1197">
      <c r="A1197" s="7" t="s">
        <v>1339</v>
      </c>
      <c r="B1197" s="15" t="s">
        <v>3279</v>
      </c>
    </row>
    <row r="1198">
      <c r="A1198" s="7" t="s">
        <v>1340</v>
      </c>
      <c r="B1198" s="15" t="s">
        <v>3279</v>
      </c>
    </row>
    <row r="1199">
      <c r="A1199" s="7" t="s">
        <v>1341</v>
      </c>
      <c r="B1199" s="15" t="s">
        <v>3279</v>
      </c>
    </row>
    <row r="1200">
      <c r="A1200" s="7" t="s">
        <v>1342</v>
      </c>
      <c r="B1200" s="15" t="s">
        <v>3279</v>
      </c>
    </row>
    <row r="1201">
      <c r="A1201" s="7" t="s">
        <v>1343</v>
      </c>
      <c r="B1201" s="15" t="s">
        <v>3279</v>
      </c>
    </row>
    <row r="1202">
      <c r="A1202" s="7" t="s">
        <v>1344</v>
      </c>
      <c r="B1202" s="16"/>
    </row>
    <row r="1203">
      <c r="A1203" s="7" t="s">
        <v>1345</v>
      </c>
      <c r="B1203" s="15" t="s">
        <v>3214</v>
      </c>
    </row>
    <row r="1204">
      <c r="A1204" s="7" t="s">
        <v>1346</v>
      </c>
      <c r="B1204" s="15" t="s">
        <v>3251</v>
      </c>
    </row>
    <row r="1205">
      <c r="A1205" s="7" t="s">
        <v>1347</v>
      </c>
      <c r="B1205" s="15" t="s">
        <v>3251</v>
      </c>
    </row>
    <row r="1206">
      <c r="A1206" s="7" t="s">
        <v>1348</v>
      </c>
      <c r="B1206" s="15" t="s">
        <v>3251</v>
      </c>
    </row>
    <row r="1207">
      <c r="A1207" s="7" t="s">
        <v>1349</v>
      </c>
      <c r="B1207" s="15" t="s">
        <v>3244</v>
      </c>
    </row>
    <row r="1208">
      <c r="A1208" s="7" t="s">
        <v>1350</v>
      </c>
      <c r="B1208" s="15" t="s">
        <v>3248</v>
      </c>
    </row>
    <row r="1209">
      <c r="A1209" s="7" t="s">
        <v>1351</v>
      </c>
      <c r="B1209" s="15" t="s">
        <v>3249</v>
      </c>
    </row>
    <row r="1210">
      <c r="A1210" s="7" t="s">
        <v>1352</v>
      </c>
      <c r="B1210" s="15" t="s">
        <v>3244</v>
      </c>
    </row>
    <row r="1211">
      <c r="A1211" s="7" t="s">
        <v>1353</v>
      </c>
      <c r="B1211" s="15" t="s">
        <v>3248</v>
      </c>
    </row>
    <row r="1212">
      <c r="A1212" s="7" t="s">
        <v>1354</v>
      </c>
      <c r="B1212" s="15" t="s">
        <v>3249</v>
      </c>
    </row>
    <row r="1213">
      <c r="A1213" s="7" t="s">
        <v>1355</v>
      </c>
      <c r="B1213" s="15" t="s">
        <v>3249</v>
      </c>
    </row>
    <row r="1214">
      <c r="A1214" s="7" t="s">
        <v>1356</v>
      </c>
      <c r="B1214" s="16"/>
    </row>
    <row r="1215">
      <c r="A1215" s="7" t="s">
        <v>1357</v>
      </c>
      <c r="B1215" s="15" t="s">
        <v>3236</v>
      </c>
    </row>
    <row r="1216">
      <c r="A1216" s="7" t="s">
        <v>1358</v>
      </c>
      <c r="B1216" s="15" t="s">
        <v>3251</v>
      </c>
    </row>
    <row r="1217">
      <c r="A1217" s="7" t="s">
        <v>1359</v>
      </c>
      <c r="B1217" s="15" t="s">
        <v>3251</v>
      </c>
    </row>
    <row r="1218">
      <c r="A1218" s="7" t="s">
        <v>1360</v>
      </c>
      <c r="B1218" s="15" t="s">
        <v>3251</v>
      </c>
    </row>
    <row r="1219">
      <c r="A1219" s="7" t="s">
        <v>1361</v>
      </c>
      <c r="B1219" s="15" t="s">
        <v>3251</v>
      </c>
    </row>
    <row r="1220">
      <c r="A1220" s="7" t="s">
        <v>1362</v>
      </c>
      <c r="B1220" s="15" t="s">
        <v>3251</v>
      </c>
    </row>
    <row r="1221">
      <c r="A1221" s="7" t="s">
        <v>1363</v>
      </c>
      <c r="B1221" s="15" t="s">
        <v>3251</v>
      </c>
    </row>
    <row r="1222">
      <c r="A1222" s="7" t="s">
        <v>1364</v>
      </c>
      <c r="B1222" s="15" t="s">
        <v>3249</v>
      </c>
    </row>
    <row r="1223">
      <c r="A1223" s="7" t="s">
        <v>1365</v>
      </c>
      <c r="B1223" s="15" t="s">
        <v>3249</v>
      </c>
    </row>
    <row r="1224">
      <c r="A1224" s="7" t="s">
        <v>1366</v>
      </c>
      <c r="B1224" s="15" t="s">
        <v>3249</v>
      </c>
    </row>
    <row r="1225">
      <c r="A1225" s="7" t="s">
        <v>1367</v>
      </c>
      <c r="B1225" s="15" t="s">
        <v>3249</v>
      </c>
    </row>
    <row r="1226">
      <c r="A1226" s="7" t="s">
        <v>1368</v>
      </c>
      <c r="B1226" s="15" t="s">
        <v>3249</v>
      </c>
    </row>
    <row r="1227">
      <c r="A1227" s="7" t="s">
        <v>1369</v>
      </c>
      <c r="B1227" s="15" t="s">
        <v>3248</v>
      </c>
    </row>
    <row r="1228">
      <c r="A1228" s="7" t="s">
        <v>1370</v>
      </c>
      <c r="B1228" s="15" t="s">
        <v>3251</v>
      </c>
    </row>
    <row r="1229">
      <c r="A1229" s="7" t="s">
        <v>1371</v>
      </c>
      <c r="B1229" s="15" t="s">
        <v>3249</v>
      </c>
    </row>
    <row r="1230">
      <c r="A1230" s="7" t="s">
        <v>1372</v>
      </c>
      <c r="B1230" s="15" t="s">
        <v>3249</v>
      </c>
    </row>
    <row r="1231">
      <c r="A1231" s="7" t="s">
        <v>1373</v>
      </c>
      <c r="B1231" s="15" t="s">
        <v>3249</v>
      </c>
    </row>
    <row r="1232">
      <c r="A1232" s="7" t="s">
        <v>1374</v>
      </c>
      <c r="B1232" s="15" t="s">
        <v>3249</v>
      </c>
    </row>
    <row r="1233">
      <c r="A1233" s="7" t="s">
        <v>1375</v>
      </c>
      <c r="B1233" s="15" t="s">
        <v>3249</v>
      </c>
    </row>
    <row r="1234">
      <c r="A1234" s="7" t="s">
        <v>1376</v>
      </c>
      <c r="B1234" s="15" t="s">
        <v>3249</v>
      </c>
    </row>
    <row r="1235">
      <c r="A1235" s="7" t="s">
        <v>1377</v>
      </c>
      <c r="B1235" s="15" t="s">
        <v>3249</v>
      </c>
    </row>
    <row r="1236">
      <c r="A1236" s="7" t="s">
        <v>1378</v>
      </c>
      <c r="B1236" s="15" t="s">
        <v>3251</v>
      </c>
    </row>
    <row r="1237">
      <c r="A1237" s="7" t="s">
        <v>1379</v>
      </c>
      <c r="B1237" s="15" t="s">
        <v>3249</v>
      </c>
    </row>
    <row r="1238">
      <c r="A1238" s="7" t="s">
        <v>1380</v>
      </c>
      <c r="B1238" s="15" t="s">
        <v>3249</v>
      </c>
    </row>
    <row r="1239">
      <c r="A1239" s="7" t="s">
        <v>1381</v>
      </c>
      <c r="B1239" s="15" t="s">
        <v>3249</v>
      </c>
    </row>
    <row r="1240">
      <c r="A1240" s="7" t="s">
        <v>1382</v>
      </c>
      <c r="B1240" s="15" t="s">
        <v>3251</v>
      </c>
    </row>
    <row r="1241">
      <c r="A1241" s="7" t="s">
        <v>1383</v>
      </c>
      <c r="B1241" s="15" t="s">
        <v>3212</v>
      </c>
    </row>
    <row r="1242">
      <c r="A1242" s="7" t="s">
        <v>1384</v>
      </c>
      <c r="B1242" s="15" t="s">
        <v>3212</v>
      </c>
    </row>
    <row r="1243">
      <c r="A1243" s="7" t="s">
        <v>1385</v>
      </c>
      <c r="B1243" s="16"/>
    </row>
    <row r="1244">
      <c r="A1244" s="7" t="s">
        <v>1386</v>
      </c>
      <c r="B1244" s="15" t="s">
        <v>3212</v>
      </c>
    </row>
    <row r="1245">
      <c r="A1245" s="7" t="s">
        <v>1387</v>
      </c>
      <c r="B1245" s="15" t="s">
        <v>3249</v>
      </c>
    </row>
    <row r="1246">
      <c r="A1246" s="7" t="s">
        <v>1388</v>
      </c>
      <c r="B1246" s="15" t="s">
        <v>3212</v>
      </c>
    </row>
    <row r="1247">
      <c r="A1247" s="7" t="s">
        <v>1389</v>
      </c>
      <c r="B1247" s="15" t="s">
        <v>3212</v>
      </c>
    </row>
    <row r="1248">
      <c r="A1248" s="7" t="s">
        <v>1390</v>
      </c>
      <c r="B1248" s="15" t="s">
        <v>3212</v>
      </c>
    </row>
    <row r="1249">
      <c r="A1249" s="7" t="s">
        <v>1391</v>
      </c>
      <c r="B1249" s="15" t="s">
        <v>3212</v>
      </c>
    </row>
    <row r="1250">
      <c r="A1250" s="7" t="s">
        <v>1392</v>
      </c>
      <c r="B1250" s="15" t="s">
        <v>3212</v>
      </c>
    </row>
    <row r="1251">
      <c r="A1251" s="7" t="s">
        <v>1393</v>
      </c>
      <c r="B1251" s="15" t="s">
        <v>3249</v>
      </c>
    </row>
    <row r="1252">
      <c r="A1252" s="7" t="s">
        <v>1394</v>
      </c>
      <c r="B1252" s="15" t="s">
        <v>3212</v>
      </c>
    </row>
    <row r="1253">
      <c r="A1253" s="7" t="s">
        <v>1395</v>
      </c>
      <c r="B1253" s="15" t="s">
        <v>3212</v>
      </c>
    </row>
    <row r="1254">
      <c r="A1254" s="7" t="s">
        <v>1396</v>
      </c>
      <c r="B1254" s="15" t="s">
        <v>3212</v>
      </c>
    </row>
    <row r="1255">
      <c r="A1255" s="7" t="s">
        <v>1397</v>
      </c>
      <c r="B1255" s="15" t="s">
        <v>3249</v>
      </c>
    </row>
    <row r="1256">
      <c r="A1256" s="7" t="s">
        <v>1398</v>
      </c>
      <c r="B1256" s="15" t="s">
        <v>3251</v>
      </c>
    </row>
    <row r="1257">
      <c r="A1257" s="7" t="s">
        <v>1399</v>
      </c>
      <c r="B1257" s="15" t="s">
        <v>3251</v>
      </c>
    </row>
    <row r="1258">
      <c r="A1258" s="7" t="s">
        <v>1400</v>
      </c>
      <c r="B1258" s="15" t="s">
        <v>3251</v>
      </c>
    </row>
    <row r="1259">
      <c r="A1259" s="7" t="s">
        <v>1401</v>
      </c>
      <c r="B1259" s="15" t="s">
        <v>3251</v>
      </c>
    </row>
    <row r="1260">
      <c r="A1260" s="7" t="s">
        <v>1402</v>
      </c>
      <c r="B1260" s="15" t="s">
        <v>3251</v>
      </c>
    </row>
    <row r="1261">
      <c r="A1261" s="7" t="s">
        <v>1403</v>
      </c>
      <c r="B1261" s="15" t="s">
        <v>3251</v>
      </c>
    </row>
    <row r="1262">
      <c r="A1262" s="7" t="s">
        <v>1404</v>
      </c>
      <c r="B1262" s="15" t="s">
        <v>3251</v>
      </c>
    </row>
    <row r="1263">
      <c r="A1263" s="7" t="s">
        <v>775</v>
      </c>
      <c r="B1263" s="15" t="s">
        <v>3251</v>
      </c>
    </row>
    <row r="1264">
      <c r="A1264" s="7" t="s">
        <v>1405</v>
      </c>
      <c r="B1264" s="15" t="s">
        <v>3251</v>
      </c>
    </row>
    <row r="1265">
      <c r="A1265" s="7" t="s">
        <v>1406</v>
      </c>
      <c r="B1265" s="15" t="s">
        <v>3251</v>
      </c>
    </row>
    <row r="1266">
      <c r="A1266" s="7" t="s">
        <v>1407</v>
      </c>
      <c r="B1266" s="15" t="s">
        <v>3251</v>
      </c>
    </row>
    <row r="1267">
      <c r="A1267" s="7" t="s">
        <v>1408</v>
      </c>
      <c r="B1267" s="15" t="s">
        <v>3251</v>
      </c>
    </row>
    <row r="1268">
      <c r="A1268" s="7" t="s">
        <v>1409</v>
      </c>
      <c r="B1268" s="15" t="s">
        <v>3251</v>
      </c>
    </row>
    <row r="1269">
      <c r="A1269" s="7" t="s">
        <v>1410</v>
      </c>
      <c r="B1269" s="15" t="s">
        <v>3251</v>
      </c>
    </row>
    <row r="1270">
      <c r="A1270" s="7" t="s">
        <v>1411</v>
      </c>
      <c r="B1270" s="15" t="s">
        <v>3251</v>
      </c>
    </row>
    <row r="1271">
      <c r="A1271" s="7" t="s">
        <v>1412</v>
      </c>
      <c r="B1271" s="15" t="s">
        <v>3251</v>
      </c>
    </row>
    <row r="1272">
      <c r="A1272" s="7" t="s">
        <v>1413</v>
      </c>
      <c r="B1272" s="15" t="s">
        <v>3251</v>
      </c>
    </row>
    <row r="1273">
      <c r="A1273" s="7" t="s">
        <v>1414</v>
      </c>
      <c r="B1273" s="15" t="s">
        <v>3251</v>
      </c>
    </row>
    <row r="1274">
      <c r="A1274" s="7" t="s">
        <v>1415</v>
      </c>
      <c r="B1274" s="15" t="s">
        <v>3251</v>
      </c>
    </row>
    <row r="1275">
      <c r="A1275" s="7" t="s">
        <v>1416</v>
      </c>
      <c r="B1275" s="15" t="s">
        <v>3251</v>
      </c>
    </row>
    <row r="1276">
      <c r="A1276" s="7" t="s">
        <v>1417</v>
      </c>
      <c r="B1276" s="15" t="s">
        <v>3251</v>
      </c>
    </row>
    <row r="1277">
      <c r="A1277" s="7" t="s">
        <v>1418</v>
      </c>
      <c r="B1277" s="15" t="s">
        <v>3251</v>
      </c>
    </row>
    <row r="1278">
      <c r="A1278" s="7" t="s">
        <v>1419</v>
      </c>
      <c r="B1278" s="15" t="s">
        <v>3251</v>
      </c>
    </row>
    <row r="1279">
      <c r="A1279" s="7" t="s">
        <v>1420</v>
      </c>
      <c r="B1279" s="15" t="s">
        <v>3251</v>
      </c>
    </row>
    <row r="1280">
      <c r="A1280" s="7" t="s">
        <v>1421</v>
      </c>
      <c r="B1280" s="15" t="s">
        <v>3251</v>
      </c>
    </row>
    <row r="1281">
      <c r="A1281" s="7" t="s">
        <v>1422</v>
      </c>
      <c r="B1281" s="15" t="s">
        <v>3251</v>
      </c>
    </row>
    <row r="1282">
      <c r="A1282" s="7" t="s">
        <v>1423</v>
      </c>
      <c r="B1282" s="15" t="s">
        <v>3251</v>
      </c>
    </row>
    <row r="1283">
      <c r="A1283" s="7" t="s">
        <v>1424</v>
      </c>
      <c r="B1283" s="15" t="s">
        <v>3251</v>
      </c>
    </row>
    <row r="1284">
      <c r="A1284" s="7" t="s">
        <v>1425</v>
      </c>
      <c r="B1284" s="15" t="s">
        <v>3251</v>
      </c>
    </row>
    <row r="1285">
      <c r="A1285" s="7" t="s">
        <v>1426</v>
      </c>
      <c r="B1285" s="15" t="s">
        <v>3251</v>
      </c>
    </row>
    <row r="1286">
      <c r="A1286" s="7" t="s">
        <v>1427</v>
      </c>
      <c r="B1286" s="15" t="s">
        <v>3251</v>
      </c>
    </row>
    <row r="1287">
      <c r="A1287" s="7" t="s">
        <v>1428</v>
      </c>
      <c r="B1287" s="15" t="s">
        <v>3251</v>
      </c>
    </row>
    <row r="1288">
      <c r="A1288" s="7" t="s">
        <v>1429</v>
      </c>
      <c r="B1288" s="15" t="s">
        <v>3251</v>
      </c>
    </row>
    <row r="1289">
      <c r="A1289" s="7" t="s">
        <v>1430</v>
      </c>
      <c r="B1289" s="15" t="s">
        <v>3251</v>
      </c>
    </row>
    <row r="1290">
      <c r="A1290" s="7" t="s">
        <v>1431</v>
      </c>
      <c r="B1290" s="15" t="s">
        <v>3251</v>
      </c>
    </row>
    <row r="1291">
      <c r="A1291" s="7" t="s">
        <v>1432</v>
      </c>
      <c r="B1291" s="15" t="s">
        <v>3251</v>
      </c>
    </row>
    <row r="1292">
      <c r="A1292" s="7" t="s">
        <v>1433</v>
      </c>
      <c r="B1292" s="15" t="s">
        <v>3251</v>
      </c>
    </row>
    <row r="1293">
      <c r="A1293" s="7" t="s">
        <v>1434</v>
      </c>
      <c r="B1293" s="15" t="s">
        <v>3251</v>
      </c>
    </row>
    <row r="1294">
      <c r="A1294" s="7" t="s">
        <v>1435</v>
      </c>
      <c r="B1294" s="15" t="s">
        <v>3251</v>
      </c>
    </row>
    <row r="1295">
      <c r="A1295" s="7" t="s">
        <v>1436</v>
      </c>
      <c r="B1295" s="15" t="s">
        <v>3251</v>
      </c>
    </row>
    <row r="1296">
      <c r="A1296" s="7" t="s">
        <v>1437</v>
      </c>
      <c r="B1296" s="15" t="s">
        <v>3251</v>
      </c>
    </row>
    <row r="1297">
      <c r="A1297" s="7" t="s">
        <v>1438</v>
      </c>
      <c r="B1297" s="15" t="s">
        <v>3251</v>
      </c>
    </row>
    <row r="1298">
      <c r="A1298" s="7" t="s">
        <v>1439</v>
      </c>
      <c r="B1298" s="15" t="s">
        <v>3251</v>
      </c>
    </row>
    <row r="1299">
      <c r="A1299" s="7" t="s">
        <v>1440</v>
      </c>
      <c r="B1299" s="15" t="s">
        <v>3251</v>
      </c>
    </row>
    <row r="1300">
      <c r="A1300" s="7" t="s">
        <v>1441</v>
      </c>
      <c r="B1300" s="15" t="s">
        <v>3251</v>
      </c>
    </row>
    <row r="1301">
      <c r="A1301" s="7" t="s">
        <v>1442</v>
      </c>
      <c r="B1301" s="15" t="s">
        <v>3251</v>
      </c>
    </row>
    <row r="1302">
      <c r="A1302" s="7" t="s">
        <v>1443</v>
      </c>
      <c r="B1302" s="15" t="s">
        <v>3251</v>
      </c>
    </row>
    <row r="1303">
      <c r="A1303" s="7" t="s">
        <v>1444</v>
      </c>
      <c r="B1303" s="15" t="s">
        <v>3251</v>
      </c>
    </row>
    <row r="1304">
      <c r="A1304" s="7" t="s">
        <v>1445</v>
      </c>
      <c r="B1304" s="15" t="s">
        <v>3249</v>
      </c>
    </row>
    <row r="1305">
      <c r="A1305" s="7" t="s">
        <v>1446</v>
      </c>
      <c r="B1305" s="15" t="s">
        <v>3249</v>
      </c>
    </row>
    <row r="1306">
      <c r="A1306" s="7" t="s">
        <v>1447</v>
      </c>
      <c r="B1306" s="15" t="s">
        <v>3249</v>
      </c>
    </row>
    <row r="1307">
      <c r="A1307" s="7" t="s">
        <v>1448</v>
      </c>
      <c r="B1307" s="15" t="s">
        <v>3249</v>
      </c>
    </row>
    <row r="1308">
      <c r="A1308" s="7" t="s">
        <v>1449</v>
      </c>
      <c r="B1308" s="15" t="s">
        <v>3249</v>
      </c>
    </row>
    <row r="1309">
      <c r="A1309" s="7" t="s">
        <v>1450</v>
      </c>
      <c r="B1309" s="15" t="s">
        <v>3249</v>
      </c>
    </row>
    <row r="1310">
      <c r="A1310" s="7" t="s">
        <v>1451</v>
      </c>
      <c r="B1310" s="15" t="s">
        <v>3249</v>
      </c>
    </row>
    <row r="1311">
      <c r="A1311" s="7" t="s">
        <v>1452</v>
      </c>
      <c r="B1311" s="15" t="s">
        <v>3244</v>
      </c>
    </row>
    <row r="1312">
      <c r="A1312" s="7" t="s">
        <v>1453</v>
      </c>
      <c r="B1312" s="15" t="s">
        <v>3249</v>
      </c>
    </row>
    <row r="1313">
      <c r="A1313" s="7" t="s">
        <v>1454</v>
      </c>
      <c r="B1313" s="15" t="s">
        <v>3248</v>
      </c>
    </row>
    <row r="1314">
      <c r="A1314" s="7" t="s">
        <v>1455</v>
      </c>
      <c r="B1314" s="15" t="s">
        <v>3249</v>
      </c>
    </row>
    <row r="1315">
      <c r="A1315" s="7" t="s">
        <v>1456</v>
      </c>
      <c r="B1315" s="15" t="s">
        <v>3249</v>
      </c>
    </row>
    <row r="1316">
      <c r="A1316" s="7" t="s">
        <v>1457</v>
      </c>
      <c r="B1316" s="15" t="s">
        <v>3249</v>
      </c>
    </row>
    <row r="1317">
      <c r="A1317" s="7" t="s">
        <v>1458</v>
      </c>
      <c r="B1317" s="15" t="s">
        <v>3249</v>
      </c>
    </row>
    <row r="1318">
      <c r="A1318" s="7" t="s">
        <v>1459</v>
      </c>
      <c r="B1318" s="15" t="s">
        <v>3249</v>
      </c>
    </row>
    <row r="1319">
      <c r="A1319" s="7" t="s">
        <v>1460</v>
      </c>
      <c r="B1319" s="15" t="s">
        <v>3251</v>
      </c>
    </row>
    <row r="1320">
      <c r="A1320" s="7" t="s">
        <v>1461</v>
      </c>
      <c r="B1320" s="15" t="s">
        <v>3249</v>
      </c>
    </row>
    <row r="1321">
      <c r="A1321" s="7" t="s">
        <v>1462</v>
      </c>
      <c r="B1321" s="15" t="s">
        <v>3249</v>
      </c>
    </row>
    <row r="1322">
      <c r="A1322" s="7" t="s">
        <v>1463</v>
      </c>
      <c r="B1322" s="15" t="s">
        <v>3249</v>
      </c>
    </row>
    <row r="1323">
      <c r="A1323" s="7" t="s">
        <v>1464</v>
      </c>
      <c r="B1323" s="15" t="s">
        <v>3244</v>
      </c>
    </row>
    <row r="1324">
      <c r="A1324" s="7" t="s">
        <v>1465</v>
      </c>
      <c r="B1324" s="15" t="s">
        <v>3251</v>
      </c>
    </row>
    <row r="1325">
      <c r="A1325" s="7" t="s">
        <v>1466</v>
      </c>
      <c r="B1325" s="15" t="s">
        <v>3249</v>
      </c>
    </row>
    <row r="1326">
      <c r="A1326" s="7" t="s">
        <v>1467</v>
      </c>
      <c r="B1326" s="15" t="s">
        <v>3249</v>
      </c>
    </row>
    <row r="1327">
      <c r="A1327" s="7" t="s">
        <v>1468</v>
      </c>
      <c r="B1327" s="15" t="s">
        <v>3249</v>
      </c>
    </row>
    <row r="1328">
      <c r="A1328" s="7" t="s">
        <v>1469</v>
      </c>
      <c r="B1328" s="15" t="s">
        <v>3249</v>
      </c>
    </row>
    <row r="1329">
      <c r="A1329" s="7" t="s">
        <v>1470</v>
      </c>
      <c r="B1329" s="15" t="s">
        <v>3253</v>
      </c>
    </row>
    <row r="1330">
      <c r="A1330" s="7" t="s">
        <v>1471</v>
      </c>
      <c r="B1330" s="15" t="s">
        <v>3251</v>
      </c>
    </row>
    <row r="1331">
      <c r="A1331" s="7" t="s">
        <v>1472</v>
      </c>
      <c r="B1331" s="15" t="s">
        <v>3246</v>
      </c>
    </row>
    <row r="1332">
      <c r="A1332" s="7" t="s">
        <v>1473</v>
      </c>
      <c r="B1332" s="15" t="s">
        <v>3251</v>
      </c>
    </row>
    <row r="1333">
      <c r="A1333" s="7" t="s">
        <v>1474</v>
      </c>
      <c r="B1333" s="15" t="s">
        <v>3251</v>
      </c>
    </row>
    <row r="1334">
      <c r="A1334" s="7" t="s">
        <v>1475</v>
      </c>
      <c r="B1334" s="15" t="s">
        <v>3251</v>
      </c>
    </row>
    <row r="1335">
      <c r="A1335" s="7" t="s">
        <v>1476</v>
      </c>
      <c r="B1335" s="15" t="s">
        <v>3249</v>
      </c>
    </row>
    <row r="1336">
      <c r="A1336" s="7" t="s">
        <v>1477</v>
      </c>
      <c r="B1336" s="15" t="s">
        <v>3251</v>
      </c>
    </row>
    <row r="1337">
      <c r="A1337" s="7" t="s">
        <v>1478</v>
      </c>
      <c r="B1337" s="15" t="s">
        <v>3249</v>
      </c>
    </row>
    <row r="1338">
      <c r="A1338" s="7" t="s">
        <v>1475</v>
      </c>
      <c r="B1338" s="15" t="s">
        <v>3251</v>
      </c>
    </row>
    <row r="1339">
      <c r="A1339" s="7" t="s">
        <v>1479</v>
      </c>
      <c r="B1339" s="15" t="s">
        <v>3244</v>
      </c>
    </row>
    <row r="1340">
      <c r="A1340" s="7" t="s">
        <v>1480</v>
      </c>
      <c r="B1340" s="15" t="s">
        <v>3253</v>
      </c>
    </row>
    <row r="1341">
      <c r="A1341" s="7" t="s">
        <v>1481</v>
      </c>
      <c r="B1341" s="15" t="s">
        <v>3251</v>
      </c>
    </row>
    <row r="1342">
      <c r="A1342" s="7" t="s">
        <v>1482</v>
      </c>
      <c r="B1342" s="15" t="s">
        <v>3251</v>
      </c>
    </row>
    <row r="1343">
      <c r="A1343" s="7" t="s">
        <v>1483</v>
      </c>
      <c r="B1343" s="15" t="s">
        <v>3251</v>
      </c>
    </row>
    <row r="1344">
      <c r="A1344" s="7" t="s">
        <v>1484</v>
      </c>
      <c r="B1344" s="15" t="s">
        <v>3249</v>
      </c>
    </row>
    <row r="1345">
      <c r="A1345" s="7" t="s">
        <v>1485</v>
      </c>
      <c r="B1345" s="15" t="s">
        <v>3251</v>
      </c>
    </row>
    <row r="1346">
      <c r="A1346" s="7" t="s">
        <v>1486</v>
      </c>
      <c r="B1346" s="15" t="s">
        <v>3249</v>
      </c>
    </row>
    <row r="1347">
      <c r="A1347" s="7" t="s">
        <v>1487</v>
      </c>
      <c r="B1347" s="15" t="s">
        <v>3251</v>
      </c>
    </row>
    <row r="1348">
      <c r="A1348" s="7" t="s">
        <v>1488</v>
      </c>
      <c r="B1348" s="15" t="s">
        <v>3251</v>
      </c>
    </row>
    <row r="1349">
      <c r="A1349" s="7" t="s">
        <v>1489</v>
      </c>
      <c r="B1349" s="15" t="s">
        <v>3251</v>
      </c>
    </row>
    <row r="1350">
      <c r="A1350" s="7" t="s">
        <v>1490</v>
      </c>
      <c r="B1350" s="15" t="s">
        <v>3251</v>
      </c>
    </row>
    <row r="1351">
      <c r="A1351" s="7" t="s">
        <v>1491</v>
      </c>
      <c r="B1351" s="15" t="s">
        <v>3253</v>
      </c>
    </row>
    <row r="1352">
      <c r="A1352" s="7" t="s">
        <v>1492</v>
      </c>
      <c r="B1352" s="15" t="s">
        <v>3251</v>
      </c>
    </row>
    <row r="1353">
      <c r="A1353" s="7" t="s">
        <v>1493</v>
      </c>
      <c r="B1353" s="15" t="s">
        <v>3251</v>
      </c>
    </row>
    <row r="1354">
      <c r="A1354" s="7" t="s">
        <v>1494</v>
      </c>
      <c r="B1354" s="15" t="s">
        <v>3251</v>
      </c>
    </row>
    <row r="1355">
      <c r="A1355" s="7" t="s">
        <v>1495</v>
      </c>
      <c r="B1355" s="15" t="s">
        <v>3249</v>
      </c>
    </row>
    <row r="1356">
      <c r="A1356" s="7" t="s">
        <v>1496</v>
      </c>
      <c r="B1356" s="15" t="s">
        <v>3249</v>
      </c>
    </row>
    <row r="1357">
      <c r="A1357" s="7" t="s">
        <v>1497</v>
      </c>
      <c r="B1357" s="15" t="s">
        <v>3251</v>
      </c>
    </row>
    <row r="1358">
      <c r="A1358" s="7" t="s">
        <v>1498</v>
      </c>
      <c r="B1358" s="15" t="s">
        <v>3251</v>
      </c>
    </row>
    <row r="1359">
      <c r="A1359" s="7" t="s">
        <v>1499</v>
      </c>
      <c r="B1359" s="15" t="s">
        <v>3249</v>
      </c>
    </row>
    <row r="1360">
      <c r="A1360" s="7" t="s">
        <v>1500</v>
      </c>
      <c r="B1360" s="15" t="s">
        <v>3236</v>
      </c>
    </row>
    <row r="1361">
      <c r="A1361" s="7" t="s">
        <v>1501</v>
      </c>
      <c r="B1361" s="15" t="s">
        <v>3248</v>
      </c>
    </row>
    <row r="1362">
      <c r="A1362" s="7" t="s">
        <v>1502</v>
      </c>
      <c r="B1362" s="15" t="s">
        <v>3249</v>
      </c>
    </row>
    <row r="1363">
      <c r="A1363" s="7" t="s">
        <v>1503</v>
      </c>
      <c r="B1363" s="15" t="s">
        <v>3251</v>
      </c>
    </row>
    <row r="1364">
      <c r="A1364" s="7" t="s">
        <v>1504</v>
      </c>
      <c r="B1364" s="15" t="s">
        <v>3246</v>
      </c>
    </row>
    <row r="1365">
      <c r="A1365" s="7" t="s">
        <v>1505</v>
      </c>
      <c r="B1365" s="15" t="s">
        <v>3249</v>
      </c>
    </row>
    <row r="1366">
      <c r="A1366" s="7" t="s">
        <v>1506</v>
      </c>
      <c r="B1366" s="15" t="s">
        <v>3249</v>
      </c>
    </row>
    <row r="1367">
      <c r="A1367" s="7" t="s">
        <v>1507</v>
      </c>
      <c r="B1367" s="15" t="s">
        <v>3249</v>
      </c>
    </row>
    <row r="1368">
      <c r="A1368" s="7" t="s">
        <v>1508</v>
      </c>
      <c r="B1368" s="15" t="s">
        <v>3223</v>
      </c>
    </row>
    <row r="1369">
      <c r="A1369" s="7" t="s">
        <v>1509</v>
      </c>
      <c r="B1369" s="15" t="s">
        <v>3212</v>
      </c>
    </row>
    <row r="1370">
      <c r="A1370" s="7" t="s">
        <v>1510</v>
      </c>
      <c r="B1370" s="15" t="s">
        <v>3214</v>
      </c>
    </row>
    <row r="1371">
      <c r="A1371" s="7" t="s">
        <v>1511</v>
      </c>
      <c r="B1371" s="15" t="s">
        <v>3212</v>
      </c>
    </row>
    <row r="1372">
      <c r="A1372" s="7" t="s">
        <v>1512</v>
      </c>
      <c r="B1372" s="15" t="s">
        <v>3221</v>
      </c>
    </row>
    <row r="1373">
      <c r="A1373" s="7" t="s">
        <v>1513</v>
      </c>
      <c r="B1373" s="15" t="s">
        <v>3251</v>
      </c>
    </row>
    <row r="1374">
      <c r="A1374" s="7" t="s">
        <v>1514</v>
      </c>
      <c r="B1374" s="15" t="s">
        <v>3251</v>
      </c>
    </row>
    <row r="1375">
      <c r="A1375" s="7" t="s">
        <v>1515</v>
      </c>
      <c r="B1375" s="15" t="s">
        <v>3249</v>
      </c>
    </row>
    <row r="1376">
      <c r="A1376" s="7" t="s">
        <v>1516</v>
      </c>
      <c r="B1376" s="15" t="s">
        <v>3251</v>
      </c>
    </row>
    <row r="1377">
      <c r="A1377" s="7" t="s">
        <v>1517</v>
      </c>
      <c r="B1377" s="15" t="s">
        <v>3251</v>
      </c>
    </row>
    <row r="1378">
      <c r="A1378" s="7" t="s">
        <v>1518</v>
      </c>
      <c r="B1378" s="15" t="s">
        <v>3251</v>
      </c>
    </row>
    <row r="1379">
      <c r="A1379" s="7" t="s">
        <v>1519</v>
      </c>
      <c r="B1379" s="16"/>
    </row>
    <row r="1380">
      <c r="A1380" s="7" t="s">
        <v>1520</v>
      </c>
      <c r="B1380" s="15" t="s">
        <v>3251</v>
      </c>
    </row>
    <row r="1381">
      <c r="A1381" s="7" t="s">
        <v>1521</v>
      </c>
      <c r="B1381" s="15" t="s">
        <v>3251</v>
      </c>
    </row>
    <row r="1382">
      <c r="A1382" s="7" t="s">
        <v>1522</v>
      </c>
      <c r="B1382" s="15" t="s">
        <v>3249</v>
      </c>
    </row>
    <row r="1383">
      <c r="A1383" s="7" t="s">
        <v>1523</v>
      </c>
      <c r="B1383" s="15" t="s">
        <v>3248</v>
      </c>
    </row>
    <row r="1384">
      <c r="A1384" s="7" t="s">
        <v>1524</v>
      </c>
      <c r="B1384" s="15" t="s">
        <v>3239</v>
      </c>
    </row>
    <row r="1385">
      <c r="A1385" s="7" t="s">
        <v>1525</v>
      </c>
      <c r="B1385" s="15" t="s">
        <v>3248</v>
      </c>
    </row>
    <row r="1386">
      <c r="A1386" s="7" t="s">
        <v>1526</v>
      </c>
      <c r="B1386" s="15" t="s">
        <v>3248</v>
      </c>
    </row>
    <row r="1387">
      <c r="A1387" s="7" t="s">
        <v>1527</v>
      </c>
      <c r="B1387" s="15" t="s">
        <v>3249</v>
      </c>
    </row>
    <row r="1388">
      <c r="A1388" s="7" t="s">
        <v>1528</v>
      </c>
      <c r="B1388" s="15" t="s">
        <v>3236</v>
      </c>
    </row>
    <row r="1389">
      <c r="A1389" s="7" t="s">
        <v>1529</v>
      </c>
      <c r="B1389" s="15" t="s">
        <v>3249</v>
      </c>
    </row>
    <row r="1390">
      <c r="A1390" s="7" t="s">
        <v>1530</v>
      </c>
      <c r="B1390" s="15" t="s">
        <v>3249</v>
      </c>
    </row>
    <row r="1391">
      <c r="A1391" s="7" t="s">
        <v>1531</v>
      </c>
      <c r="B1391" s="15" t="s">
        <v>3236</v>
      </c>
    </row>
    <row r="1392">
      <c r="A1392" s="7" t="s">
        <v>1532</v>
      </c>
      <c r="B1392" s="15" t="s">
        <v>3251</v>
      </c>
    </row>
    <row r="1393">
      <c r="A1393" s="7" t="s">
        <v>1533</v>
      </c>
      <c r="B1393" s="15" t="s">
        <v>3248</v>
      </c>
    </row>
    <row r="1394">
      <c r="A1394" s="7" t="s">
        <v>1534</v>
      </c>
      <c r="B1394" s="15" t="s">
        <v>3248</v>
      </c>
    </row>
    <row r="1395">
      <c r="A1395" s="7" t="s">
        <v>1535</v>
      </c>
      <c r="B1395" s="15" t="s">
        <v>3249</v>
      </c>
    </row>
    <row r="1396">
      <c r="A1396" s="7" t="s">
        <v>1536</v>
      </c>
      <c r="B1396" s="15" t="s">
        <v>3249</v>
      </c>
    </row>
    <row r="1397">
      <c r="A1397" s="7" t="s">
        <v>1537</v>
      </c>
      <c r="B1397" s="15" t="s">
        <v>3246</v>
      </c>
    </row>
    <row r="1398">
      <c r="A1398" s="7" t="s">
        <v>1538</v>
      </c>
      <c r="B1398" s="15" t="s">
        <v>3248</v>
      </c>
    </row>
    <row r="1399">
      <c r="A1399" s="7" t="s">
        <v>1539</v>
      </c>
      <c r="B1399" s="15" t="s">
        <v>3249</v>
      </c>
    </row>
    <row r="1400">
      <c r="A1400" s="7" t="s">
        <v>1540</v>
      </c>
      <c r="B1400" s="15" t="s">
        <v>3249</v>
      </c>
    </row>
    <row r="1401">
      <c r="A1401" s="7" t="s">
        <v>1541</v>
      </c>
      <c r="B1401" s="15" t="s">
        <v>3279</v>
      </c>
    </row>
    <row r="1402">
      <c r="A1402" s="7" t="s">
        <v>1542</v>
      </c>
      <c r="B1402" s="15" t="s">
        <v>3279</v>
      </c>
    </row>
    <row r="1403">
      <c r="A1403" s="7" t="s">
        <v>1543</v>
      </c>
      <c r="B1403" s="15" t="s">
        <v>3279</v>
      </c>
    </row>
    <row r="1404">
      <c r="A1404" s="7" t="s">
        <v>1544</v>
      </c>
      <c r="B1404" s="15" t="s">
        <v>3279</v>
      </c>
    </row>
    <row r="1405">
      <c r="A1405" s="7" t="s">
        <v>1545</v>
      </c>
      <c r="B1405" s="15" t="s">
        <v>3279</v>
      </c>
    </row>
    <row r="1406">
      <c r="A1406" s="7" t="s">
        <v>1546</v>
      </c>
      <c r="B1406" s="15" t="s">
        <v>3279</v>
      </c>
    </row>
    <row r="1407">
      <c r="A1407" s="7" t="s">
        <v>1547</v>
      </c>
      <c r="B1407" s="15" t="s">
        <v>3279</v>
      </c>
    </row>
    <row r="1408">
      <c r="A1408" s="7" t="s">
        <v>1548</v>
      </c>
      <c r="B1408" s="15" t="s">
        <v>3279</v>
      </c>
    </row>
    <row r="1409">
      <c r="A1409" s="7" t="s">
        <v>1549</v>
      </c>
      <c r="B1409" s="15" t="s">
        <v>3279</v>
      </c>
    </row>
    <row r="1410">
      <c r="A1410" s="7" t="s">
        <v>1550</v>
      </c>
      <c r="B1410" s="15" t="s">
        <v>3279</v>
      </c>
    </row>
    <row r="1411">
      <c r="A1411" s="7" t="s">
        <v>1551</v>
      </c>
      <c r="B1411" s="15" t="s">
        <v>3279</v>
      </c>
    </row>
    <row r="1412">
      <c r="A1412" s="7" t="s">
        <v>1552</v>
      </c>
      <c r="B1412" s="15" t="s">
        <v>3279</v>
      </c>
    </row>
    <row r="1413">
      <c r="A1413" s="7" t="s">
        <v>1553</v>
      </c>
      <c r="B1413" s="15" t="s">
        <v>3279</v>
      </c>
    </row>
    <row r="1414">
      <c r="A1414" s="7" t="s">
        <v>1554</v>
      </c>
      <c r="B1414" s="15" t="s">
        <v>3279</v>
      </c>
    </row>
    <row r="1415">
      <c r="A1415" s="7" t="s">
        <v>1555</v>
      </c>
      <c r="B1415" s="15" t="s">
        <v>3279</v>
      </c>
    </row>
    <row r="1416">
      <c r="A1416" s="7" t="s">
        <v>1556</v>
      </c>
      <c r="B1416" s="15" t="s">
        <v>3279</v>
      </c>
    </row>
    <row r="1417">
      <c r="A1417" s="7" t="s">
        <v>1557</v>
      </c>
      <c r="B1417" s="15" t="s">
        <v>3279</v>
      </c>
    </row>
    <row r="1418">
      <c r="A1418" s="7" t="s">
        <v>1558</v>
      </c>
      <c r="B1418" s="15" t="s">
        <v>3279</v>
      </c>
    </row>
    <row r="1419">
      <c r="A1419" s="7" t="s">
        <v>1559</v>
      </c>
      <c r="B1419" s="15" t="s">
        <v>3279</v>
      </c>
    </row>
    <row r="1420">
      <c r="A1420" s="7" t="s">
        <v>1560</v>
      </c>
      <c r="B1420" s="15" t="s">
        <v>3279</v>
      </c>
    </row>
    <row r="1421">
      <c r="A1421" s="7" t="s">
        <v>1561</v>
      </c>
      <c r="B1421" s="15" t="s">
        <v>3279</v>
      </c>
    </row>
    <row r="1422">
      <c r="A1422" s="7" t="s">
        <v>1562</v>
      </c>
      <c r="B1422" s="15" t="s">
        <v>3279</v>
      </c>
    </row>
    <row r="1423">
      <c r="A1423" s="7" t="s">
        <v>1563</v>
      </c>
      <c r="B1423" s="15" t="s">
        <v>3279</v>
      </c>
    </row>
    <row r="1424">
      <c r="A1424" s="7" t="s">
        <v>1564</v>
      </c>
      <c r="B1424" s="15" t="s">
        <v>3279</v>
      </c>
    </row>
    <row r="1425">
      <c r="A1425" s="7" t="s">
        <v>1565</v>
      </c>
      <c r="B1425" s="15" t="s">
        <v>3279</v>
      </c>
    </row>
    <row r="1426">
      <c r="A1426" s="7" t="s">
        <v>1566</v>
      </c>
      <c r="B1426" s="15" t="s">
        <v>3279</v>
      </c>
    </row>
    <row r="1427">
      <c r="A1427" s="7" t="s">
        <v>1567</v>
      </c>
      <c r="B1427" s="15" t="s">
        <v>3279</v>
      </c>
    </row>
    <row r="1428">
      <c r="A1428" s="7" t="s">
        <v>1568</v>
      </c>
      <c r="B1428" s="15" t="s">
        <v>3279</v>
      </c>
    </row>
    <row r="1429">
      <c r="A1429" s="7" t="s">
        <v>1569</v>
      </c>
      <c r="B1429" s="15" t="s">
        <v>3279</v>
      </c>
    </row>
    <row r="1430">
      <c r="A1430" s="7" t="s">
        <v>1570</v>
      </c>
      <c r="B1430" s="15" t="s">
        <v>3279</v>
      </c>
    </row>
    <row r="1431">
      <c r="A1431" s="7" t="s">
        <v>1571</v>
      </c>
      <c r="B1431" s="15" t="s">
        <v>3249</v>
      </c>
    </row>
    <row r="1432">
      <c r="A1432" s="7" t="s">
        <v>1572</v>
      </c>
      <c r="B1432" s="15" t="s">
        <v>3251</v>
      </c>
    </row>
    <row r="1433">
      <c r="A1433" s="7" t="s">
        <v>1573</v>
      </c>
      <c r="B1433" s="15" t="s">
        <v>3249</v>
      </c>
    </row>
    <row r="1434">
      <c r="A1434" s="7" t="s">
        <v>1574</v>
      </c>
      <c r="B1434" s="15" t="s">
        <v>3249</v>
      </c>
    </row>
    <row r="1435">
      <c r="A1435" s="7" t="s">
        <v>1575</v>
      </c>
      <c r="B1435" s="15" t="s">
        <v>3246</v>
      </c>
    </row>
    <row r="1436">
      <c r="A1436" s="7" t="s">
        <v>1576</v>
      </c>
      <c r="B1436" s="15" t="s">
        <v>3251</v>
      </c>
    </row>
    <row r="1437">
      <c r="A1437" s="7" t="s">
        <v>1577</v>
      </c>
      <c r="B1437" s="15" t="s">
        <v>3248</v>
      </c>
    </row>
    <row r="1438">
      <c r="A1438" s="7" t="s">
        <v>1578</v>
      </c>
      <c r="B1438" s="15" t="s">
        <v>3248</v>
      </c>
    </row>
    <row r="1439">
      <c r="A1439" s="7" t="s">
        <v>1579</v>
      </c>
      <c r="B1439" s="15" t="s">
        <v>3249</v>
      </c>
    </row>
    <row r="1440">
      <c r="A1440" s="7" t="s">
        <v>1580</v>
      </c>
      <c r="B1440" s="15" t="s">
        <v>3251</v>
      </c>
    </row>
    <row r="1441">
      <c r="A1441" s="7" t="s">
        <v>1581</v>
      </c>
      <c r="B1441" s="15" t="s">
        <v>3249</v>
      </c>
    </row>
    <row r="1442">
      <c r="A1442" s="7" t="s">
        <v>1582</v>
      </c>
      <c r="B1442" s="15" t="s">
        <v>3249</v>
      </c>
    </row>
    <row r="1443">
      <c r="A1443" s="7" t="s">
        <v>1583</v>
      </c>
      <c r="B1443" s="15" t="s">
        <v>3249</v>
      </c>
    </row>
    <row r="1444">
      <c r="A1444" s="7" t="s">
        <v>1584</v>
      </c>
      <c r="B1444" s="15" t="s">
        <v>3249</v>
      </c>
    </row>
    <row r="1445">
      <c r="A1445" s="7" t="s">
        <v>1585</v>
      </c>
      <c r="B1445" s="15" t="s">
        <v>3251</v>
      </c>
    </row>
    <row r="1446">
      <c r="A1446" s="7" t="s">
        <v>1586</v>
      </c>
      <c r="B1446" s="15" t="s">
        <v>3248</v>
      </c>
    </row>
    <row r="1447">
      <c r="A1447" s="7" t="s">
        <v>1587</v>
      </c>
      <c r="B1447" s="15" t="s">
        <v>3249</v>
      </c>
    </row>
    <row r="1448">
      <c r="A1448" s="7" t="s">
        <v>1588</v>
      </c>
      <c r="B1448" s="15" t="s">
        <v>3249</v>
      </c>
    </row>
    <row r="1449">
      <c r="A1449" s="7" t="s">
        <v>1589</v>
      </c>
      <c r="B1449" s="15" t="s">
        <v>3248</v>
      </c>
    </row>
    <row r="1450">
      <c r="A1450" s="7" t="s">
        <v>1590</v>
      </c>
      <c r="B1450" s="15" t="s">
        <v>3251</v>
      </c>
    </row>
    <row r="1451">
      <c r="A1451" s="7" t="s">
        <v>1591</v>
      </c>
      <c r="B1451" s="15" t="s">
        <v>3236</v>
      </c>
    </row>
    <row r="1452">
      <c r="A1452" s="7" t="s">
        <v>1592</v>
      </c>
      <c r="B1452" s="15" t="s">
        <v>3251</v>
      </c>
    </row>
    <row r="1453">
      <c r="A1453" s="7" t="s">
        <v>1593</v>
      </c>
      <c r="B1453" s="15" t="s">
        <v>3251</v>
      </c>
    </row>
    <row r="1454">
      <c r="A1454" s="7" t="s">
        <v>1594</v>
      </c>
      <c r="B1454" s="15" t="s">
        <v>3249</v>
      </c>
    </row>
    <row r="1455">
      <c r="A1455" s="7" t="s">
        <v>1595</v>
      </c>
      <c r="B1455" s="15" t="s">
        <v>3248</v>
      </c>
    </row>
    <row r="1456">
      <c r="A1456" s="7" t="s">
        <v>1596</v>
      </c>
      <c r="B1456" s="15" t="s">
        <v>3251</v>
      </c>
    </row>
    <row r="1457">
      <c r="A1457" s="7" t="s">
        <v>1597</v>
      </c>
      <c r="B1457" s="15" t="s">
        <v>3251</v>
      </c>
    </row>
    <row r="1458">
      <c r="A1458" s="7" t="s">
        <v>1598</v>
      </c>
      <c r="B1458" s="15" t="s">
        <v>3251</v>
      </c>
    </row>
    <row r="1459">
      <c r="A1459" s="7" t="s">
        <v>1599</v>
      </c>
      <c r="B1459" s="15" t="s">
        <v>3249</v>
      </c>
    </row>
    <row r="1460">
      <c r="A1460" s="7" t="s">
        <v>1600</v>
      </c>
      <c r="B1460" s="15" t="s">
        <v>3249</v>
      </c>
    </row>
    <row r="1461">
      <c r="A1461" s="7" t="s">
        <v>1601</v>
      </c>
      <c r="B1461" s="15" t="s">
        <v>3249</v>
      </c>
    </row>
    <row r="1462">
      <c r="A1462" s="7" t="s">
        <v>1602</v>
      </c>
      <c r="B1462" s="15" t="s">
        <v>3251</v>
      </c>
    </row>
    <row r="1463">
      <c r="A1463" s="7" t="s">
        <v>1603</v>
      </c>
      <c r="B1463" s="15" t="s">
        <v>3251</v>
      </c>
    </row>
    <row r="1464">
      <c r="A1464" s="7" t="s">
        <v>1604</v>
      </c>
      <c r="B1464" s="15" t="s">
        <v>3251</v>
      </c>
    </row>
    <row r="1465">
      <c r="A1465" s="7" t="s">
        <v>1605</v>
      </c>
      <c r="B1465" s="15" t="s">
        <v>3251</v>
      </c>
    </row>
    <row r="1466">
      <c r="A1466" s="7" t="s">
        <v>1606</v>
      </c>
      <c r="B1466" s="15" t="s">
        <v>3251</v>
      </c>
    </row>
    <row r="1467">
      <c r="A1467" s="7" t="s">
        <v>1607</v>
      </c>
      <c r="B1467" s="15" t="s">
        <v>3249</v>
      </c>
    </row>
    <row r="1468">
      <c r="A1468" s="7" t="s">
        <v>1608</v>
      </c>
      <c r="B1468" s="15" t="s">
        <v>3249</v>
      </c>
    </row>
    <row r="1469">
      <c r="A1469" s="7" t="s">
        <v>1609</v>
      </c>
      <c r="B1469" s="15" t="s">
        <v>3249</v>
      </c>
    </row>
    <row r="1470">
      <c r="A1470" s="7" t="s">
        <v>1610</v>
      </c>
      <c r="B1470" s="15" t="s">
        <v>3251</v>
      </c>
    </row>
    <row r="1471">
      <c r="A1471" s="7" t="s">
        <v>1611</v>
      </c>
      <c r="B1471" s="15" t="s">
        <v>3244</v>
      </c>
    </row>
    <row r="1472">
      <c r="A1472" s="7" t="s">
        <v>1612</v>
      </c>
      <c r="B1472" s="15" t="s">
        <v>3249</v>
      </c>
    </row>
    <row r="1473">
      <c r="A1473" s="7" t="s">
        <v>1613</v>
      </c>
      <c r="B1473" s="15" t="s">
        <v>3244</v>
      </c>
    </row>
    <row r="1474">
      <c r="A1474" s="7" t="s">
        <v>1614</v>
      </c>
      <c r="B1474" s="15" t="s">
        <v>3251</v>
      </c>
    </row>
    <row r="1475">
      <c r="A1475" s="7" t="s">
        <v>1615</v>
      </c>
      <c r="B1475" s="15" t="s">
        <v>3239</v>
      </c>
    </row>
    <row r="1476">
      <c r="A1476" s="7" t="s">
        <v>1616</v>
      </c>
      <c r="B1476" s="15" t="s">
        <v>3251</v>
      </c>
    </row>
    <row r="1477">
      <c r="A1477" s="7" t="s">
        <v>1617</v>
      </c>
      <c r="B1477" s="15" t="s">
        <v>3249</v>
      </c>
    </row>
    <row r="1478">
      <c r="A1478" s="7" t="s">
        <v>1618</v>
      </c>
      <c r="B1478" s="15" t="s">
        <v>3251</v>
      </c>
    </row>
    <row r="1479">
      <c r="A1479" s="7" t="s">
        <v>1619</v>
      </c>
      <c r="B1479" s="15" t="s">
        <v>3248</v>
      </c>
    </row>
    <row r="1480">
      <c r="A1480" s="7" t="s">
        <v>1620</v>
      </c>
      <c r="B1480" s="15" t="s">
        <v>3248</v>
      </c>
    </row>
    <row r="1481">
      <c r="A1481" s="7" t="s">
        <v>1621</v>
      </c>
      <c r="B1481" s="15" t="s">
        <v>3249</v>
      </c>
    </row>
    <row r="1482">
      <c r="A1482" s="7" t="s">
        <v>1622</v>
      </c>
      <c r="B1482" s="15" t="s">
        <v>3249</v>
      </c>
    </row>
    <row r="1483">
      <c r="A1483" s="7" t="s">
        <v>1623</v>
      </c>
      <c r="B1483" s="15" t="s">
        <v>3279</v>
      </c>
    </row>
    <row r="1484">
      <c r="A1484" s="7" t="s">
        <v>1624</v>
      </c>
      <c r="B1484" s="15" t="s">
        <v>3251</v>
      </c>
    </row>
    <row r="1485">
      <c r="A1485" s="7" t="s">
        <v>1625</v>
      </c>
      <c r="B1485" s="15" t="s">
        <v>3249</v>
      </c>
    </row>
    <row r="1486">
      <c r="A1486" s="7" t="s">
        <v>1626</v>
      </c>
      <c r="B1486" s="15" t="s">
        <v>3244</v>
      </c>
    </row>
    <row r="1487">
      <c r="A1487" s="7" t="s">
        <v>1627</v>
      </c>
      <c r="B1487" s="15" t="s">
        <v>3249</v>
      </c>
    </row>
    <row r="1488">
      <c r="A1488" s="7" t="s">
        <v>1628</v>
      </c>
      <c r="B1488" s="15" t="s">
        <v>3246</v>
      </c>
    </row>
    <row r="1489">
      <c r="A1489" s="7" t="s">
        <v>1629</v>
      </c>
      <c r="B1489" s="15" t="s">
        <v>3249</v>
      </c>
    </row>
    <row r="1490">
      <c r="A1490" s="7" t="s">
        <v>1630</v>
      </c>
      <c r="B1490" s="15" t="s">
        <v>3249</v>
      </c>
    </row>
    <row r="1491">
      <c r="A1491" s="7" t="s">
        <v>1631</v>
      </c>
      <c r="B1491" s="15" t="s">
        <v>3251</v>
      </c>
    </row>
    <row r="1492">
      <c r="A1492" s="7" t="s">
        <v>1632</v>
      </c>
      <c r="B1492" s="15" t="s">
        <v>3251</v>
      </c>
    </row>
    <row r="1493">
      <c r="A1493" s="7" t="s">
        <v>1633</v>
      </c>
      <c r="B1493" s="15" t="s">
        <v>3251</v>
      </c>
    </row>
    <row r="1494">
      <c r="A1494" s="7" t="s">
        <v>1634</v>
      </c>
      <c r="B1494" s="15" t="s">
        <v>3251</v>
      </c>
    </row>
    <row r="1495">
      <c r="A1495" s="7" t="s">
        <v>1635</v>
      </c>
      <c r="B1495" s="15" t="s">
        <v>3251</v>
      </c>
    </row>
    <row r="1496">
      <c r="A1496" s="7" t="s">
        <v>1633</v>
      </c>
      <c r="B1496" s="15" t="s">
        <v>3251</v>
      </c>
    </row>
    <row r="1497">
      <c r="A1497" s="7" t="s">
        <v>1636</v>
      </c>
      <c r="B1497" s="15" t="s">
        <v>3251</v>
      </c>
    </row>
    <row r="1498">
      <c r="A1498" s="7" t="s">
        <v>1637</v>
      </c>
      <c r="B1498" s="15" t="s">
        <v>3251</v>
      </c>
    </row>
    <row r="1499">
      <c r="A1499" s="7" t="s">
        <v>1638</v>
      </c>
      <c r="B1499" s="15" t="s">
        <v>3251</v>
      </c>
    </row>
    <row r="1500">
      <c r="A1500" s="7" t="s">
        <v>1639</v>
      </c>
      <c r="B1500" s="15" t="s">
        <v>3251</v>
      </c>
    </row>
    <row r="1501">
      <c r="A1501" s="7" t="s">
        <v>1640</v>
      </c>
      <c r="B1501" s="15" t="s">
        <v>3251</v>
      </c>
    </row>
    <row r="1502">
      <c r="A1502" s="7" t="s">
        <v>1641</v>
      </c>
      <c r="B1502" s="15" t="s">
        <v>3249</v>
      </c>
    </row>
    <row r="1503">
      <c r="A1503" s="7" t="s">
        <v>1642</v>
      </c>
      <c r="B1503" s="15" t="s">
        <v>3249</v>
      </c>
    </row>
    <row r="1504">
      <c r="A1504" s="7" t="s">
        <v>1643</v>
      </c>
      <c r="B1504" s="15" t="s">
        <v>3249</v>
      </c>
    </row>
    <row r="1505">
      <c r="A1505" s="7" t="s">
        <v>1644</v>
      </c>
      <c r="B1505" s="15" t="s">
        <v>3249</v>
      </c>
    </row>
    <row r="1506">
      <c r="A1506" s="7" t="s">
        <v>1645</v>
      </c>
      <c r="B1506" s="15" t="s">
        <v>3244</v>
      </c>
    </row>
    <row r="1507">
      <c r="A1507" s="7" t="s">
        <v>1646</v>
      </c>
      <c r="B1507" s="15" t="s">
        <v>3249</v>
      </c>
    </row>
    <row r="1508">
      <c r="A1508" s="7" t="s">
        <v>1647</v>
      </c>
      <c r="B1508" s="15" t="s">
        <v>3251</v>
      </c>
    </row>
    <row r="1509">
      <c r="A1509" s="7" t="s">
        <v>1648</v>
      </c>
      <c r="B1509" s="15" t="s">
        <v>3249</v>
      </c>
    </row>
    <row r="1510">
      <c r="A1510" s="7" t="s">
        <v>1649</v>
      </c>
      <c r="B1510" s="15" t="s">
        <v>3251</v>
      </c>
    </row>
    <row r="1511">
      <c r="A1511" s="7" t="s">
        <v>1650</v>
      </c>
      <c r="B1511" s="15" t="s">
        <v>3251</v>
      </c>
    </row>
    <row r="1512">
      <c r="A1512" s="7" t="s">
        <v>1651</v>
      </c>
      <c r="B1512" s="15" t="s">
        <v>3251</v>
      </c>
    </row>
    <row r="1513">
      <c r="A1513" s="7" t="s">
        <v>1652</v>
      </c>
      <c r="B1513" s="15" t="s">
        <v>3251</v>
      </c>
    </row>
    <row r="1514">
      <c r="A1514" s="7" t="s">
        <v>1653</v>
      </c>
      <c r="B1514" s="15" t="s">
        <v>3251</v>
      </c>
    </row>
    <row r="1515">
      <c r="A1515" s="7" t="s">
        <v>1654</v>
      </c>
      <c r="B1515" s="15" t="s">
        <v>3251</v>
      </c>
    </row>
    <row r="1516">
      <c r="A1516" s="7" t="s">
        <v>1655</v>
      </c>
      <c r="B1516" s="15" t="s">
        <v>3251</v>
      </c>
    </row>
    <row r="1517">
      <c r="A1517" s="7" t="s">
        <v>1656</v>
      </c>
      <c r="B1517" s="15" t="s">
        <v>3251</v>
      </c>
    </row>
    <row r="1518">
      <c r="A1518" s="7" t="s">
        <v>1657</v>
      </c>
      <c r="B1518" s="15" t="s">
        <v>3251</v>
      </c>
    </row>
    <row r="1519">
      <c r="A1519" s="7" t="s">
        <v>1658</v>
      </c>
      <c r="B1519" s="15" t="s">
        <v>3251</v>
      </c>
    </row>
    <row r="1520">
      <c r="A1520" s="7" t="s">
        <v>1659</v>
      </c>
      <c r="B1520" s="15" t="s">
        <v>3251</v>
      </c>
    </row>
    <row r="1521">
      <c r="A1521" s="7" t="s">
        <v>1660</v>
      </c>
      <c r="B1521" s="15" t="s">
        <v>3251</v>
      </c>
    </row>
    <row r="1522">
      <c r="A1522" s="7" t="s">
        <v>1661</v>
      </c>
      <c r="B1522" s="15" t="s">
        <v>3251</v>
      </c>
    </row>
    <row r="1523">
      <c r="A1523" s="7" t="s">
        <v>1662</v>
      </c>
      <c r="B1523" s="15" t="s">
        <v>3251</v>
      </c>
    </row>
    <row r="1524">
      <c r="A1524" s="7" t="s">
        <v>1663</v>
      </c>
      <c r="B1524" s="15" t="s">
        <v>3251</v>
      </c>
    </row>
    <row r="1525">
      <c r="A1525" s="7" t="s">
        <v>1664</v>
      </c>
      <c r="B1525" s="15" t="s">
        <v>3249</v>
      </c>
    </row>
    <row r="1526">
      <c r="A1526" s="7" t="s">
        <v>1665</v>
      </c>
      <c r="B1526" s="15" t="s">
        <v>3249</v>
      </c>
    </row>
    <row r="1527">
      <c r="A1527" s="7" t="s">
        <v>1666</v>
      </c>
      <c r="B1527" s="15" t="s">
        <v>3249</v>
      </c>
    </row>
    <row r="1528">
      <c r="A1528" s="7" t="s">
        <v>1667</v>
      </c>
      <c r="B1528" s="15" t="s">
        <v>3249</v>
      </c>
    </row>
    <row r="1529">
      <c r="A1529" s="7" t="s">
        <v>1668</v>
      </c>
      <c r="B1529" s="15" t="s">
        <v>3249</v>
      </c>
    </row>
    <row r="1530">
      <c r="A1530" s="7" t="s">
        <v>1669</v>
      </c>
      <c r="B1530" s="15" t="s">
        <v>3246</v>
      </c>
    </row>
    <row r="1531">
      <c r="A1531" s="7" t="s">
        <v>1670</v>
      </c>
      <c r="B1531" s="15" t="s">
        <v>3249</v>
      </c>
    </row>
    <row r="1532">
      <c r="A1532" s="7" t="s">
        <v>1671</v>
      </c>
      <c r="B1532" s="15" t="s">
        <v>3251</v>
      </c>
    </row>
    <row r="1533">
      <c r="A1533" s="7" t="s">
        <v>1672</v>
      </c>
      <c r="B1533" s="15" t="s">
        <v>3279</v>
      </c>
    </row>
    <row r="1534">
      <c r="A1534" s="7" t="s">
        <v>1673</v>
      </c>
      <c r="B1534" s="15" t="s">
        <v>3249</v>
      </c>
    </row>
    <row r="1535">
      <c r="A1535" s="7" t="s">
        <v>1674</v>
      </c>
      <c r="B1535" s="15" t="s">
        <v>3249</v>
      </c>
    </row>
    <row r="1536">
      <c r="A1536" s="7" t="s">
        <v>1675</v>
      </c>
      <c r="B1536" s="15" t="s">
        <v>3249</v>
      </c>
    </row>
    <row r="1537">
      <c r="A1537" s="7" t="s">
        <v>517</v>
      </c>
      <c r="B1537" s="15" t="s">
        <v>3286</v>
      </c>
    </row>
    <row r="1538">
      <c r="A1538" s="7" t="s">
        <v>1676</v>
      </c>
      <c r="B1538" s="15" t="s">
        <v>3249</v>
      </c>
    </row>
    <row r="1539">
      <c r="A1539" s="7" t="s">
        <v>1677</v>
      </c>
      <c r="B1539" s="15" t="s">
        <v>3249</v>
      </c>
    </row>
    <row r="1540">
      <c r="A1540" s="7" t="s">
        <v>1678</v>
      </c>
      <c r="B1540" s="15" t="s">
        <v>3208</v>
      </c>
    </row>
    <row r="1541">
      <c r="A1541" s="7" t="s">
        <v>1679</v>
      </c>
      <c r="B1541" s="15" t="s">
        <v>3208</v>
      </c>
    </row>
    <row r="1542">
      <c r="A1542" s="7" t="s">
        <v>1680</v>
      </c>
      <c r="B1542" s="15" t="s">
        <v>3241</v>
      </c>
    </row>
    <row r="1543">
      <c r="A1543" s="7" t="s">
        <v>1681</v>
      </c>
      <c r="B1543" s="15" t="s">
        <v>3249</v>
      </c>
    </row>
    <row r="1544">
      <c r="A1544" s="7" t="s">
        <v>1682</v>
      </c>
      <c r="B1544" s="15" t="s">
        <v>3244</v>
      </c>
    </row>
    <row r="1545">
      <c r="A1545" s="7" t="s">
        <v>1683</v>
      </c>
      <c r="B1545" s="15" t="s">
        <v>3244</v>
      </c>
    </row>
    <row r="1546">
      <c r="A1546" s="7" t="s">
        <v>1684</v>
      </c>
      <c r="B1546" s="15" t="s">
        <v>3244</v>
      </c>
    </row>
    <row r="1547">
      <c r="A1547" s="7" t="s">
        <v>1685</v>
      </c>
      <c r="B1547" s="15" t="s">
        <v>3271</v>
      </c>
    </row>
    <row r="1548">
      <c r="A1548" s="7" t="s">
        <v>1686</v>
      </c>
      <c r="B1548" s="15" t="s">
        <v>3241</v>
      </c>
    </row>
    <row r="1549">
      <c r="A1549" s="7" t="s">
        <v>1687</v>
      </c>
      <c r="B1549" s="15" t="s">
        <v>3241</v>
      </c>
    </row>
    <row r="1550">
      <c r="A1550" s="7" t="s">
        <v>1688</v>
      </c>
      <c r="B1550" s="15" t="s">
        <v>3244</v>
      </c>
    </row>
    <row r="1551">
      <c r="A1551" s="7" t="s">
        <v>1689</v>
      </c>
      <c r="B1551" s="15" t="s">
        <v>3248</v>
      </c>
    </row>
    <row r="1552">
      <c r="A1552" s="7" t="s">
        <v>1690</v>
      </c>
      <c r="B1552" s="15" t="s">
        <v>3241</v>
      </c>
    </row>
    <row r="1553">
      <c r="A1553" s="7" t="s">
        <v>1691</v>
      </c>
      <c r="B1553" s="15" t="s">
        <v>3244</v>
      </c>
    </row>
    <row r="1554">
      <c r="A1554" s="7" t="s">
        <v>1692</v>
      </c>
      <c r="B1554" s="15" t="s">
        <v>3203</v>
      </c>
    </row>
    <row r="1555">
      <c r="A1555" s="7" t="s">
        <v>1693</v>
      </c>
      <c r="B1555" s="15" t="s">
        <v>3249</v>
      </c>
    </row>
    <row r="1556">
      <c r="A1556" s="7" t="s">
        <v>1694</v>
      </c>
      <c r="B1556" s="15" t="s">
        <v>3260</v>
      </c>
    </row>
    <row r="1557">
      <c r="A1557" s="7" t="s">
        <v>1695</v>
      </c>
      <c r="B1557" s="15" t="s">
        <v>3249</v>
      </c>
    </row>
    <row r="1558">
      <c r="A1558" s="7" t="s">
        <v>1696</v>
      </c>
      <c r="B1558" s="15" t="s">
        <v>3210</v>
      </c>
    </row>
    <row r="1559">
      <c r="A1559" s="7" t="s">
        <v>1697</v>
      </c>
      <c r="B1559" s="15" t="s">
        <v>3279</v>
      </c>
    </row>
    <row r="1560">
      <c r="A1560" s="7" t="s">
        <v>1698</v>
      </c>
      <c r="B1560" s="15" t="s">
        <v>3279</v>
      </c>
    </row>
    <row r="1561">
      <c r="A1561" s="7" t="s">
        <v>1699</v>
      </c>
      <c r="B1561" s="15" t="s">
        <v>3240</v>
      </c>
    </row>
    <row r="1562">
      <c r="A1562" s="7" t="s">
        <v>1700</v>
      </c>
      <c r="B1562" s="15" t="s">
        <v>3244</v>
      </c>
    </row>
    <row r="1563">
      <c r="A1563" s="7" t="s">
        <v>1701</v>
      </c>
      <c r="B1563" s="15" t="s">
        <v>3249</v>
      </c>
    </row>
    <row r="1564">
      <c r="A1564" s="7" t="s">
        <v>1702</v>
      </c>
      <c r="B1564" s="15" t="s">
        <v>3223</v>
      </c>
    </row>
    <row r="1565">
      <c r="A1565" s="7" t="s">
        <v>1703</v>
      </c>
      <c r="B1565" s="15" t="s">
        <v>3257</v>
      </c>
    </row>
    <row r="1566">
      <c r="A1566" s="7" t="s">
        <v>1704</v>
      </c>
      <c r="B1566" s="16"/>
    </row>
    <row r="1567">
      <c r="A1567" s="7" t="s">
        <v>1705</v>
      </c>
      <c r="B1567" s="16"/>
    </row>
    <row r="1568">
      <c r="A1568" s="7" t="s">
        <v>1706</v>
      </c>
      <c r="B1568" s="15" t="s">
        <v>3269</v>
      </c>
    </row>
    <row r="1569">
      <c r="A1569" s="7" t="s">
        <v>1707</v>
      </c>
      <c r="B1569" s="15" t="s">
        <v>3207</v>
      </c>
    </row>
    <row r="1570">
      <c r="A1570" s="7" t="s">
        <v>1708</v>
      </c>
      <c r="B1570" s="15" t="s">
        <v>3207</v>
      </c>
    </row>
    <row r="1571">
      <c r="A1571" s="7" t="s">
        <v>1709</v>
      </c>
      <c r="B1571" s="15" t="s">
        <v>3249</v>
      </c>
    </row>
    <row r="1572">
      <c r="A1572" s="7" t="s">
        <v>1710</v>
      </c>
      <c r="B1572" s="15" t="s">
        <v>3212</v>
      </c>
    </row>
    <row r="1573">
      <c r="A1573" s="7" t="s">
        <v>1711</v>
      </c>
      <c r="B1573" s="15" t="s">
        <v>3279</v>
      </c>
    </row>
    <row r="1574">
      <c r="A1574" s="7" t="s">
        <v>1712</v>
      </c>
      <c r="B1574" s="15" t="s">
        <v>3279</v>
      </c>
    </row>
    <row r="1575">
      <c r="A1575" s="7" t="s">
        <v>1713</v>
      </c>
      <c r="B1575" s="15" t="s">
        <v>3279</v>
      </c>
    </row>
    <row r="1576">
      <c r="A1576" s="7" t="s">
        <v>1714</v>
      </c>
      <c r="B1576" s="15" t="s">
        <v>3212</v>
      </c>
    </row>
    <row r="1577">
      <c r="A1577" s="7" t="s">
        <v>1715</v>
      </c>
      <c r="B1577" s="16"/>
    </row>
    <row r="1578">
      <c r="A1578" s="7" t="s">
        <v>1716</v>
      </c>
      <c r="B1578" s="15" t="s">
        <v>3216</v>
      </c>
    </row>
    <row r="1579">
      <c r="A1579" s="7" t="s">
        <v>1717</v>
      </c>
      <c r="B1579" s="15" t="s">
        <v>3221</v>
      </c>
    </row>
    <row r="1580">
      <c r="A1580" s="7" t="s">
        <v>1718</v>
      </c>
      <c r="B1580" s="15" t="s">
        <v>3205</v>
      </c>
    </row>
    <row r="1581">
      <c r="A1581" s="7" t="s">
        <v>1719</v>
      </c>
      <c r="B1581" s="15" t="s">
        <v>3216</v>
      </c>
    </row>
    <row r="1582">
      <c r="A1582" s="7" t="s">
        <v>1720</v>
      </c>
      <c r="B1582" s="15" t="s">
        <v>3248</v>
      </c>
    </row>
    <row r="1583">
      <c r="A1583" s="7" t="s">
        <v>1721</v>
      </c>
      <c r="B1583" s="15" t="s">
        <v>3236</v>
      </c>
    </row>
    <row r="1584">
      <c r="A1584" s="7" t="s">
        <v>1722</v>
      </c>
      <c r="B1584" s="15" t="s">
        <v>3251</v>
      </c>
    </row>
    <row r="1585">
      <c r="A1585" s="7" t="s">
        <v>1723</v>
      </c>
      <c r="B1585" s="15" t="s">
        <v>3251</v>
      </c>
    </row>
    <row r="1586">
      <c r="A1586" s="7" t="s">
        <v>1724</v>
      </c>
      <c r="B1586" s="15" t="s">
        <v>3249</v>
      </c>
    </row>
    <row r="1587">
      <c r="A1587" s="7" t="s">
        <v>1725</v>
      </c>
      <c r="B1587" s="15" t="s">
        <v>3248</v>
      </c>
    </row>
    <row r="1588">
      <c r="A1588" s="7" t="s">
        <v>1726</v>
      </c>
      <c r="B1588" s="15" t="s">
        <v>3223</v>
      </c>
    </row>
    <row r="1589">
      <c r="A1589" s="7" t="s">
        <v>1727</v>
      </c>
      <c r="B1589" s="15" t="s">
        <v>3210</v>
      </c>
    </row>
    <row r="1590">
      <c r="A1590" s="7" t="s">
        <v>1728</v>
      </c>
      <c r="B1590" s="15" t="s">
        <v>3249</v>
      </c>
    </row>
    <row r="1591">
      <c r="A1591" s="7" t="s">
        <v>1729</v>
      </c>
      <c r="B1591" s="15" t="s">
        <v>3236</v>
      </c>
    </row>
    <row r="1592">
      <c r="A1592" s="7" t="s">
        <v>1730</v>
      </c>
      <c r="B1592" s="15" t="s">
        <v>3246</v>
      </c>
    </row>
    <row r="1593">
      <c r="A1593" s="7" t="s">
        <v>1731</v>
      </c>
      <c r="B1593" s="15" t="s">
        <v>3236</v>
      </c>
    </row>
    <row r="1594">
      <c r="A1594" s="7" t="s">
        <v>1732</v>
      </c>
      <c r="B1594" s="15" t="s">
        <v>3249</v>
      </c>
    </row>
    <row r="1595">
      <c r="A1595" s="7" t="s">
        <v>1733</v>
      </c>
      <c r="B1595" s="15" t="s">
        <v>3249</v>
      </c>
    </row>
    <row r="1596">
      <c r="A1596" s="7" t="s">
        <v>1734</v>
      </c>
      <c r="B1596" s="15" t="s">
        <v>3251</v>
      </c>
    </row>
    <row r="1597">
      <c r="A1597" s="7" t="s">
        <v>1735</v>
      </c>
      <c r="B1597" s="15" t="s">
        <v>3248</v>
      </c>
    </row>
    <row r="1598">
      <c r="A1598" s="7" t="s">
        <v>1736</v>
      </c>
      <c r="B1598" s="15" t="s">
        <v>3221</v>
      </c>
    </row>
    <row r="1599">
      <c r="A1599" s="7" t="s">
        <v>1737</v>
      </c>
      <c r="B1599" s="15" t="s">
        <v>3223</v>
      </c>
    </row>
    <row r="1600">
      <c r="A1600" s="7" t="s">
        <v>1738</v>
      </c>
      <c r="B1600" s="15" t="s">
        <v>3249</v>
      </c>
    </row>
    <row r="1601">
      <c r="A1601" s="7" t="s">
        <v>1739</v>
      </c>
      <c r="B1601" s="15" t="s">
        <v>3249</v>
      </c>
    </row>
    <row r="1602">
      <c r="A1602" s="7" t="s">
        <v>1740</v>
      </c>
      <c r="B1602" s="15" t="s">
        <v>3249</v>
      </c>
    </row>
    <row r="1603">
      <c r="A1603" s="7" t="s">
        <v>1741</v>
      </c>
      <c r="B1603" s="15" t="s">
        <v>3246</v>
      </c>
    </row>
    <row r="1604">
      <c r="A1604" s="7" t="s">
        <v>1742</v>
      </c>
      <c r="B1604" s="15" t="s">
        <v>3244</v>
      </c>
    </row>
    <row r="1605">
      <c r="A1605" s="7" t="s">
        <v>1743</v>
      </c>
      <c r="B1605" s="15" t="s">
        <v>3241</v>
      </c>
    </row>
    <row r="1606">
      <c r="A1606" s="7" t="s">
        <v>1744</v>
      </c>
      <c r="B1606" s="15" t="s">
        <v>3263</v>
      </c>
    </row>
    <row r="1607">
      <c r="A1607" s="7" t="s">
        <v>1745</v>
      </c>
      <c r="B1607" s="15" t="s">
        <v>3248</v>
      </c>
    </row>
    <row r="1608">
      <c r="A1608" s="7" t="s">
        <v>1746</v>
      </c>
      <c r="B1608" s="15" t="s">
        <v>3236</v>
      </c>
    </row>
    <row r="1609">
      <c r="A1609" s="7" t="s">
        <v>1747</v>
      </c>
      <c r="B1609" s="15" t="s">
        <v>3212</v>
      </c>
    </row>
    <row r="1610">
      <c r="A1610" s="7" t="s">
        <v>1748</v>
      </c>
      <c r="B1610" s="15" t="s">
        <v>3251</v>
      </c>
    </row>
    <row r="1611">
      <c r="A1611" s="7" t="s">
        <v>1749</v>
      </c>
      <c r="B1611" s="15" t="s">
        <v>3251</v>
      </c>
    </row>
    <row r="1612">
      <c r="A1612" s="7" t="s">
        <v>1750</v>
      </c>
      <c r="B1612" s="15" t="s">
        <v>3251</v>
      </c>
    </row>
    <row r="1613">
      <c r="A1613" s="7" t="s">
        <v>1751</v>
      </c>
      <c r="B1613" s="15" t="s">
        <v>3249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0.0"/>
    <col customWidth="1" min="2" max="2" width="14.38"/>
    <col customWidth="1" min="3" max="4" width="26.5"/>
    <col customWidth="1" min="8" max="8" width="17.5"/>
    <col customWidth="1" min="9" max="17" width="15.0"/>
  </cols>
  <sheetData>
    <row r="1">
      <c r="A1" s="102"/>
      <c r="B1" s="102">
        <f t="shared" ref="B1:Q1" si="1">sum(B4:B1615)</f>
        <v>23</v>
      </c>
      <c r="C1" s="102">
        <f t="shared" si="1"/>
        <v>98</v>
      </c>
      <c r="D1" s="102">
        <f t="shared" si="1"/>
        <v>3</v>
      </c>
      <c r="E1" s="102">
        <f t="shared" si="1"/>
        <v>4</v>
      </c>
      <c r="F1" s="102">
        <f t="shared" si="1"/>
        <v>13</v>
      </c>
      <c r="G1" s="102">
        <f t="shared" si="1"/>
        <v>13</v>
      </c>
      <c r="H1" s="102">
        <f t="shared" si="1"/>
        <v>12</v>
      </c>
      <c r="I1" s="102">
        <f t="shared" si="1"/>
        <v>2</v>
      </c>
      <c r="J1" s="102">
        <f t="shared" si="1"/>
        <v>7</v>
      </c>
      <c r="K1" s="102">
        <f t="shared" si="1"/>
        <v>38</v>
      </c>
      <c r="L1" s="102">
        <f t="shared" si="1"/>
        <v>200</v>
      </c>
      <c r="M1" s="102">
        <f t="shared" si="1"/>
        <v>263</v>
      </c>
      <c r="N1" s="102">
        <f t="shared" si="1"/>
        <v>143</v>
      </c>
      <c r="O1" s="102">
        <f t="shared" si="1"/>
        <v>7</v>
      </c>
      <c r="P1" s="102">
        <f t="shared" si="1"/>
        <v>0</v>
      </c>
      <c r="Q1" s="102">
        <f t="shared" si="1"/>
        <v>413</v>
      </c>
    </row>
    <row r="2">
      <c r="A2" s="57"/>
      <c r="B2" s="57" t="s">
        <v>10</v>
      </c>
      <c r="C2" s="57" t="s">
        <v>10</v>
      </c>
      <c r="D2" s="57" t="s">
        <v>10</v>
      </c>
      <c r="E2" s="57" t="s">
        <v>10</v>
      </c>
      <c r="F2" s="57" t="s">
        <v>10</v>
      </c>
      <c r="G2" s="103" t="s">
        <v>30</v>
      </c>
      <c r="H2" s="103" t="s">
        <v>30</v>
      </c>
      <c r="I2" s="57" t="s">
        <v>10</v>
      </c>
      <c r="J2" s="103" t="s">
        <v>3287</v>
      </c>
      <c r="K2" s="103" t="s">
        <v>30</v>
      </c>
      <c r="L2" s="103" t="s">
        <v>30</v>
      </c>
      <c r="M2" s="103"/>
      <c r="N2" s="103"/>
      <c r="O2" s="103"/>
      <c r="P2" s="103"/>
      <c r="Q2" s="103"/>
      <c r="R2" s="104"/>
      <c r="S2" s="104"/>
      <c r="T2" s="104"/>
      <c r="U2" s="104"/>
      <c r="V2" s="104"/>
      <c r="W2" s="104"/>
      <c r="X2" s="104"/>
    </row>
    <row r="3">
      <c r="A3" s="57" t="s">
        <v>111</v>
      </c>
      <c r="B3" s="57" t="s">
        <v>3288</v>
      </c>
      <c r="C3" s="57" t="s">
        <v>3289</v>
      </c>
      <c r="D3" s="57" t="s">
        <v>3290</v>
      </c>
      <c r="E3" s="103" t="s">
        <v>3291</v>
      </c>
      <c r="F3" s="103" t="s">
        <v>3292</v>
      </c>
      <c r="G3" s="103" t="s">
        <v>3293</v>
      </c>
      <c r="H3" s="103" t="s">
        <v>3294</v>
      </c>
      <c r="I3" s="103" t="s">
        <v>1719</v>
      </c>
      <c r="J3" s="103" t="s">
        <v>3295</v>
      </c>
      <c r="K3" s="103" t="s">
        <v>3296</v>
      </c>
      <c r="L3" s="103" t="s">
        <v>3297</v>
      </c>
      <c r="M3" s="103" t="s">
        <v>30</v>
      </c>
      <c r="N3" s="103" t="s">
        <v>10</v>
      </c>
      <c r="O3" s="103" t="s">
        <v>3287</v>
      </c>
      <c r="P3" s="103" t="s">
        <v>15</v>
      </c>
      <c r="Q3" s="103" t="s">
        <v>3298</v>
      </c>
      <c r="R3" s="104"/>
      <c r="S3" s="104"/>
      <c r="T3" s="104"/>
      <c r="U3" s="104"/>
      <c r="V3" s="104"/>
      <c r="W3" s="104"/>
      <c r="X3" s="104"/>
    </row>
    <row r="4">
      <c r="A4" s="61" t="s">
        <v>154</v>
      </c>
      <c r="B4" s="16">
        <f t="shared" ref="B4:B1615" si="2">IF(COUNTIF($A4, "*" &amp; $B$3 &amp; "*"), 1, 0)</f>
        <v>0</v>
      </c>
      <c r="C4" s="16">
        <f>IFERROR(__xludf.DUMMYFUNCTION("IF(OR(REGEXMATCH($A4, ""(?i)"" &amp; JOIN(""|"", SPLIT($C$3, "" ""))),vlookup(A4,'VMware Inventory'!A:E,5,0)=""VMWare""), 1, 0)"),0.0)</f>
        <v>0</v>
      </c>
      <c r="D4" s="16">
        <f>IFERROR(__xludf.DUMMYFUNCTION("IF(REGEXMATCH($A4, ""(?i)"" &amp; JOIN(""|"", SPLIT($D$3, "" ""))), 1, 0)"),0.0)</f>
        <v>0</v>
      </c>
      <c r="E4" s="16">
        <f t="shared" ref="E4:E1615" si="3">IF(COUNTIF($A4, "*" &amp; $E$3 &amp; "*"), 1, 0)</f>
        <v>0</v>
      </c>
      <c r="F4" s="16">
        <f t="shared" ref="F4:F1615" si="4">IF(COUNTIF($A4, "*" &amp; $F$3 &amp; "*"), 1, 0)</f>
        <v>0</v>
      </c>
      <c r="G4" s="16">
        <f>IFERROR(__xludf.DUMMYFUNCTION("IF(REGEXMATCH($A4, ""(?i)"" &amp; JOIN(""|"", SPLIT($G$3, "" ""))), 1, 0)"),0.0)</f>
        <v>0</v>
      </c>
      <c r="H4" s="16">
        <f>IFERROR(__xludf.DUMMYFUNCTION("IF(REGEXMATCH($A4, ""(?i)"" &amp; JOIN(""|"", SPLIT($H$3, "" ""))), 1, 0)"),0.0)</f>
        <v>0</v>
      </c>
      <c r="I4" s="16">
        <f>IFERROR(__xludf.DUMMYFUNCTION("IF(REGEXMATCH($A4, ""(?i)"" &amp; JOIN(""|"", SPLIT($I$3, "" ""))), 1, 0)"),0.0)</f>
        <v>0</v>
      </c>
      <c r="J4" s="16">
        <f>IFERROR(__xludf.DUMMYFUNCTION("IF(REGEXMATCH($A4, ""(?i)"" &amp; JOIN(""|"", SPLIT($J$3, "" ""))), 1, 0)"),0.0)</f>
        <v>0</v>
      </c>
      <c r="K4" s="16">
        <f>IFERROR(__xludf.DUMMYFUNCTION("IF(REGEXMATCH($A4, ""(?i)"" &amp; JOIN(""|"", SPLIT($K$3, "" ""))), 1, 0)"),0.0)</f>
        <v>0</v>
      </c>
      <c r="L4" s="16">
        <f>if(vlookup(A4,'VMware Inventory'!A:E,5,0)="Workstation",1,0)</f>
        <v>0</v>
      </c>
      <c r="M4" s="105">
        <f t="shared" ref="M4:M1615" si="5">if(or(G4=1,H4=1,K4=1,L4=1),1,0)</f>
        <v>0</v>
      </c>
      <c r="N4" s="105">
        <f t="shared" ref="N4:N1615" si="6">if(or(B4=1,C4=1,D4=1,E4=1,F4=1,I4=1),1,0)</f>
        <v>0</v>
      </c>
      <c r="O4" s="105">
        <f t="shared" ref="O4:O1615" si="7">if(or(J4=1),1,0)</f>
        <v>0</v>
      </c>
      <c r="P4" s="105" t="str">
        <f t="shared" ref="P4:P1615" si="8">if(M4=1,"Consolidation", if(N4=1,"No Lift &amp; Shift",if(O4=1,"Lift &amp; Shift Prod","No Infra")))</f>
        <v>No Infra</v>
      </c>
      <c r="Q4" s="105">
        <f t="shared" ref="Q4:Q1615" si="9">if(P4="No Infra",0,1)</f>
        <v>0</v>
      </c>
    </row>
    <row r="5">
      <c r="A5" s="61" t="s">
        <v>155</v>
      </c>
      <c r="B5" s="16">
        <f t="shared" si="2"/>
        <v>0</v>
      </c>
      <c r="C5" s="16">
        <f>IFERROR(__xludf.DUMMYFUNCTION("IF(OR(REGEXMATCH($A5, ""(?i)"" &amp; JOIN(""|"", SPLIT($C$3, "" ""))),vlookup(A5,'VMware Inventory'!A:E,5,0)=""VMWare""), 1, 0)"),0.0)</f>
        <v>0</v>
      </c>
      <c r="D5" s="16">
        <f>IFERROR(__xludf.DUMMYFUNCTION("IF(REGEXMATCH($A5, ""(?i)"" &amp; JOIN(""|"", SPLIT($D$3, "" ""))), 1, 0)"),0.0)</f>
        <v>0</v>
      </c>
      <c r="E5" s="16">
        <f t="shared" si="3"/>
        <v>0</v>
      </c>
      <c r="F5" s="16">
        <f t="shared" si="4"/>
        <v>0</v>
      </c>
      <c r="G5" s="16">
        <f>IFERROR(__xludf.DUMMYFUNCTION("IF(REGEXMATCH($A5, ""(?i)"" &amp; JOIN(""|"", SPLIT($G$3, "" ""))), 1, 0)"),0.0)</f>
        <v>0</v>
      </c>
      <c r="H5" s="16">
        <f>IFERROR(__xludf.DUMMYFUNCTION("IF(REGEXMATCH($A5, ""(?i)"" &amp; JOIN(""|"", SPLIT($H$3, "" ""))), 1, 0)"),0.0)</f>
        <v>0</v>
      </c>
      <c r="I5" s="16">
        <f>IFERROR(__xludf.DUMMYFUNCTION("IF(REGEXMATCH($A5, ""(?i)"" &amp; JOIN(""|"", SPLIT($I$3, "" ""))), 1, 0)"),0.0)</f>
        <v>0</v>
      </c>
      <c r="J5" s="16">
        <f>IFERROR(__xludf.DUMMYFUNCTION("IF(REGEXMATCH($A5, ""(?i)"" &amp; JOIN(""|"", SPLIT($J$3, "" ""))), 1, 0)"),0.0)</f>
        <v>0</v>
      </c>
      <c r="K5" s="16">
        <f>IFERROR(__xludf.DUMMYFUNCTION("IF(REGEXMATCH($A5, ""(?i)"" &amp; JOIN(""|"", SPLIT($K$3, "" ""))), 1, 0)"),0.0)</f>
        <v>0</v>
      </c>
      <c r="L5" s="16">
        <f>if(vlookup(A5,'VMware Inventory'!A:E,5,0)="Workstation",1,0)</f>
        <v>0</v>
      </c>
      <c r="M5" s="105">
        <f t="shared" si="5"/>
        <v>0</v>
      </c>
      <c r="N5" s="105">
        <f t="shared" si="6"/>
        <v>0</v>
      </c>
      <c r="O5" s="105">
        <f t="shared" si="7"/>
        <v>0</v>
      </c>
      <c r="P5" s="105" t="str">
        <f t="shared" si="8"/>
        <v>No Infra</v>
      </c>
      <c r="Q5" s="105">
        <f t="shared" si="9"/>
        <v>0</v>
      </c>
    </row>
    <row r="6">
      <c r="A6" s="61" t="s">
        <v>156</v>
      </c>
      <c r="B6" s="16">
        <f t="shared" si="2"/>
        <v>0</v>
      </c>
      <c r="C6" s="16">
        <f>IFERROR(__xludf.DUMMYFUNCTION("IF(OR(REGEXMATCH($A6, ""(?i)"" &amp; JOIN(""|"", SPLIT($C$3, "" ""))),vlookup(A6,'VMware Inventory'!A:E,5,0)=""VMWare""), 1, 0)"),0.0)</f>
        <v>0</v>
      </c>
      <c r="D6" s="16">
        <f>IFERROR(__xludf.DUMMYFUNCTION("IF(REGEXMATCH($A6, ""(?i)"" &amp; JOIN(""|"", SPLIT($D$3, "" ""))), 1, 0)"),0.0)</f>
        <v>0</v>
      </c>
      <c r="E6" s="16">
        <f t="shared" si="3"/>
        <v>0</v>
      </c>
      <c r="F6" s="16">
        <f t="shared" si="4"/>
        <v>0</v>
      </c>
      <c r="G6" s="16">
        <f>IFERROR(__xludf.DUMMYFUNCTION("IF(REGEXMATCH($A6, ""(?i)"" &amp; JOIN(""|"", SPLIT($G$3, "" ""))), 1, 0)"),0.0)</f>
        <v>0</v>
      </c>
      <c r="H6" s="16">
        <f>IFERROR(__xludf.DUMMYFUNCTION("IF(REGEXMATCH($A6, ""(?i)"" &amp; JOIN(""|"", SPLIT($H$3, "" ""))), 1, 0)"),0.0)</f>
        <v>0</v>
      </c>
      <c r="I6" s="16">
        <f>IFERROR(__xludf.DUMMYFUNCTION("IF(REGEXMATCH($A6, ""(?i)"" &amp; JOIN(""|"", SPLIT($I$3, "" ""))), 1, 0)"),0.0)</f>
        <v>0</v>
      </c>
      <c r="J6" s="16">
        <f>IFERROR(__xludf.DUMMYFUNCTION("IF(REGEXMATCH($A6, ""(?i)"" &amp; JOIN(""|"", SPLIT($J$3, "" ""))), 1, 0)"),0.0)</f>
        <v>0</v>
      </c>
      <c r="K6" s="16">
        <f>IFERROR(__xludf.DUMMYFUNCTION("IF(REGEXMATCH($A6, ""(?i)"" &amp; JOIN(""|"", SPLIT($K$3, "" ""))), 1, 0)"),0.0)</f>
        <v>0</v>
      </c>
      <c r="L6" s="16">
        <f>if(vlookup(A6,'VMware Inventory'!A:E,5,0)="Workstation",1,0)</f>
        <v>0</v>
      </c>
      <c r="M6" s="105">
        <f t="shared" si="5"/>
        <v>0</v>
      </c>
      <c r="N6" s="105">
        <f t="shared" si="6"/>
        <v>0</v>
      </c>
      <c r="O6" s="105">
        <f t="shared" si="7"/>
        <v>0</v>
      </c>
      <c r="P6" s="105" t="str">
        <f t="shared" si="8"/>
        <v>No Infra</v>
      </c>
      <c r="Q6" s="105">
        <f t="shared" si="9"/>
        <v>0</v>
      </c>
    </row>
    <row r="7">
      <c r="A7" s="61" t="s">
        <v>157</v>
      </c>
      <c r="B7" s="16">
        <f t="shared" si="2"/>
        <v>0</v>
      </c>
      <c r="C7" s="16">
        <f>IFERROR(__xludf.DUMMYFUNCTION("IF(OR(REGEXMATCH($A7, ""(?i)"" &amp; JOIN(""|"", SPLIT($C$3, "" ""))),vlookup(A7,'VMware Inventory'!A:E,5,0)=""VMWare""), 1, 0)"),0.0)</f>
        <v>0</v>
      </c>
      <c r="D7" s="16">
        <f>IFERROR(__xludf.DUMMYFUNCTION("IF(REGEXMATCH($A7, ""(?i)"" &amp; JOIN(""|"", SPLIT($D$3, "" ""))), 1, 0)"),0.0)</f>
        <v>0</v>
      </c>
      <c r="E7" s="16">
        <f t="shared" si="3"/>
        <v>0</v>
      </c>
      <c r="F7" s="16">
        <f t="shared" si="4"/>
        <v>0</v>
      </c>
      <c r="G7" s="16">
        <f>IFERROR(__xludf.DUMMYFUNCTION("IF(REGEXMATCH($A7, ""(?i)"" &amp; JOIN(""|"", SPLIT($G$3, "" ""))), 1, 0)"),0.0)</f>
        <v>0</v>
      </c>
      <c r="H7" s="16">
        <f>IFERROR(__xludf.DUMMYFUNCTION("IF(REGEXMATCH($A7, ""(?i)"" &amp; JOIN(""|"", SPLIT($H$3, "" ""))), 1, 0)"),0.0)</f>
        <v>0</v>
      </c>
      <c r="I7" s="16">
        <f>IFERROR(__xludf.DUMMYFUNCTION("IF(REGEXMATCH($A7, ""(?i)"" &amp; JOIN(""|"", SPLIT($I$3, "" ""))), 1, 0)"),0.0)</f>
        <v>0</v>
      </c>
      <c r="J7" s="16">
        <f>IFERROR(__xludf.DUMMYFUNCTION("IF(REGEXMATCH($A7, ""(?i)"" &amp; JOIN(""|"", SPLIT($J$3, "" ""))), 1, 0)"),0.0)</f>
        <v>0</v>
      </c>
      <c r="K7" s="16">
        <f>IFERROR(__xludf.DUMMYFUNCTION("IF(REGEXMATCH($A7, ""(?i)"" &amp; JOIN(""|"", SPLIT($K$3, "" ""))), 1, 0)"),0.0)</f>
        <v>0</v>
      </c>
      <c r="L7" s="16">
        <f>if(vlookup(A7,'VMware Inventory'!A:E,5,0)="Workstation",1,0)</f>
        <v>0</v>
      </c>
      <c r="M7" s="105">
        <f t="shared" si="5"/>
        <v>0</v>
      </c>
      <c r="N7" s="105">
        <f t="shared" si="6"/>
        <v>0</v>
      </c>
      <c r="O7" s="105">
        <f t="shared" si="7"/>
        <v>0</v>
      </c>
      <c r="P7" s="105" t="str">
        <f t="shared" si="8"/>
        <v>No Infra</v>
      </c>
      <c r="Q7" s="105">
        <f t="shared" si="9"/>
        <v>0</v>
      </c>
    </row>
    <row r="8">
      <c r="A8" s="61" t="s">
        <v>158</v>
      </c>
      <c r="B8" s="16">
        <f t="shared" si="2"/>
        <v>0</v>
      </c>
      <c r="C8" s="16">
        <f>IFERROR(__xludf.DUMMYFUNCTION("IF(OR(REGEXMATCH($A8, ""(?i)"" &amp; JOIN(""|"", SPLIT($C$3, "" ""))),vlookup(A8,'VMware Inventory'!A:E,5,0)=""VMWare""), 1, 0)"),0.0)</f>
        <v>0</v>
      </c>
      <c r="D8" s="16">
        <f>IFERROR(__xludf.DUMMYFUNCTION("IF(REGEXMATCH($A8, ""(?i)"" &amp; JOIN(""|"", SPLIT($D$3, "" ""))), 1, 0)"),0.0)</f>
        <v>0</v>
      </c>
      <c r="E8" s="16">
        <f t="shared" si="3"/>
        <v>0</v>
      </c>
      <c r="F8" s="16">
        <f t="shared" si="4"/>
        <v>0</v>
      </c>
      <c r="G8" s="16">
        <f>IFERROR(__xludf.DUMMYFUNCTION("IF(REGEXMATCH($A8, ""(?i)"" &amp; JOIN(""|"", SPLIT($G$3, "" ""))), 1, 0)"),0.0)</f>
        <v>0</v>
      </c>
      <c r="H8" s="16">
        <f>IFERROR(__xludf.DUMMYFUNCTION("IF(REGEXMATCH($A8, ""(?i)"" &amp; JOIN(""|"", SPLIT($H$3, "" ""))), 1, 0)"),0.0)</f>
        <v>0</v>
      </c>
      <c r="I8" s="16">
        <f>IFERROR(__xludf.DUMMYFUNCTION("IF(REGEXMATCH($A8, ""(?i)"" &amp; JOIN(""|"", SPLIT($I$3, "" ""))), 1, 0)"),0.0)</f>
        <v>0</v>
      </c>
      <c r="J8" s="16">
        <f>IFERROR(__xludf.DUMMYFUNCTION("IF(REGEXMATCH($A8, ""(?i)"" &amp; JOIN(""|"", SPLIT($J$3, "" ""))), 1, 0)"),0.0)</f>
        <v>0</v>
      </c>
      <c r="K8" s="16">
        <f>IFERROR(__xludf.DUMMYFUNCTION("IF(REGEXMATCH($A8, ""(?i)"" &amp; JOIN(""|"", SPLIT($K$3, "" ""))), 1, 0)"),0.0)</f>
        <v>0</v>
      </c>
      <c r="L8" s="16">
        <f>if(vlookup(A8,'VMware Inventory'!A:E,5,0)="Workstation",1,0)</f>
        <v>0</v>
      </c>
      <c r="M8" s="105">
        <f t="shared" si="5"/>
        <v>0</v>
      </c>
      <c r="N8" s="105">
        <f t="shared" si="6"/>
        <v>0</v>
      </c>
      <c r="O8" s="105">
        <f t="shared" si="7"/>
        <v>0</v>
      </c>
      <c r="P8" s="105" t="str">
        <f t="shared" si="8"/>
        <v>No Infra</v>
      </c>
      <c r="Q8" s="105">
        <f t="shared" si="9"/>
        <v>0</v>
      </c>
    </row>
    <row r="9">
      <c r="A9" s="61" t="s">
        <v>159</v>
      </c>
      <c r="B9" s="16">
        <f t="shared" si="2"/>
        <v>0</v>
      </c>
      <c r="C9" s="16">
        <f>IFERROR(__xludf.DUMMYFUNCTION("IF(OR(REGEXMATCH($A9, ""(?i)"" &amp; JOIN(""|"", SPLIT($C$3, "" ""))),vlookup(A9,'VMware Inventory'!A:E,5,0)=""VMWare""), 1, 0)"),0.0)</f>
        <v>0</v>
      </c>
      <c r="D9" s="16">
        <f>IFERROR(__xludf.DUMMYFUNCTION("IF(REGEXMATCH($A9, ""(?i)"" &amp; JOIN(""|"", SPLIT($D$3, "" ""))), 1, 0)"),0.0)</f>
        <v>0</v>
      </c>
      <c r="E9" s="16">
        <f t="shared" si="3"/>
        <v>0</v>
      </c>
      <c r="F9" s="16">
        <f t="shared" si="4"/>
        <v>0</v>
      </c>
      <c r="G9" s="16">
        <f>IFERROR(__xludf.DUMMYFUNCTION("IF(REGEXMATCH($A9, ""(?i)"" &amp; JOIN(""|"", SPLIT($G$3, "" ""))), 1, 0)"),0.0)</f>
        <v>0</v>
      </c>
      <c r="H9" s="16">
        <f>IFERROR(__xludf.DUMMYFUNCTION("IF(REGEXMATCH($A9, ""(?i)"" &amp; JOIN(""|"", SPLIT($H$3, "" ""))), 1, 0)"),0.0)</f>
        <v>0</v>
      </c>
      <c r="I9" s="16">
        <f>IFERROR(__xludf.DUMMYFUNCTION("IF(REGEXMATCH($A9, ""(?i)"" &amp; JOIN(""|"", SPLIT($I$3, "" ""))), 1, 0)"),0.0)</f>
        <v>0</v>
      </c>
      <c r="J9" s="16">
        <f>IFERROR(__xludf.DUMMYFUNCTION("IF(REGEXMATCH($A9, ""(?i)"" &amp; JOIN(""|"", SPLIT($J$3, "" ""))), 1, 0)"),0.0)</f>
        <v>0</v>
      </c>
      <c r="K9" s="16">
        <f>IFERROR(__xludf.DUMMYFUNCTION("IF(REGEXMATCH($A9, ""(?i)"" &amp; JOIN(""|"", SPLIT($K$3, "" ""))), 1, 0)"),0.0)</f>
        <v>0</v>
      </c>
      <c r="L9" s="16">
        <f>if(vlookup(A9,'VMware Inventory'!A:E,5,0)="Workstation",1,0)</f>
        <v>0</v>
      </c>
      <c r="M9" s="105">
        <f t="shared" si="5"/>
        <v>0</v>
      </c>
      <c r="N9" s="105">
        <f t="shared" si="6"/>
        <v>0</v>
      </c>
      <c r="O9" s="105">
        <f t="shared" si="7"/>
        <v>0</v>
      </c>
      <c r="P9" s="105" t="str">
        <f t="shared" si="8"/>
        <v>No Infra</v>
      </c>
      <c r="Q9" s="105">
        <f t="shared" si="9"/>
        <v>0</v>
      </c>
    </row>
    <row r="10">
      <c r="A10" s="61" t="s">
        <v>160</v>
      </c>
      <c r="B10" s="16">
        <f t="shared" si="2"/>
        <v>0</v>
      </c>
      <c r="C10" s="16">
        <f>IFERROR(__xludf.DUMMYFUNCTION("IF(OR(REGEXMATCH($A10, ""(?i)"" &amp; JOIN(""|"", SPLIT($C$3, "" ""))),vlookup(A10,'VMware Inventory'!A:E,5,0)=""VMWare""), 1, 0)"),0.0)</f>
        <v>0</v>
      </c>
      <c r="D10" s="16">
        <f>IFERROR(__xludf.DUMMYFUNCTION("IF(REGEXMATCH($A10, ""(?i)"" &amp; JOIN(""|"", SPLIT($D$3, "" ""))), 1, 0)"),0.0)</f>
        <v>0</v>
      </c>
      <c r="E10" s="16">
        <f t="shared" si="3"/>
        <v>0</v>
      </c>
      <c r="F10" s="16">
        <f t="shared" si="4"/>
        <v>0</v>
      </c>
      <c r="G10" s="16">
        <f>IFERROR(__xludf.DUMMYFUNCTION("IF(REGEXMATCH($A10, ""(?i)"" &amp; JOIN(""|"", SPLIT($G$3, "" ""))), 1, 0)"),0.0)</f>
        <v>0</v>
      </c>
      <c r="H10" s="16">
        <f>IFERROR(__xludf.DUMMYFUNCTION("IF(REGEXMATCH($A10, ""(?i)"" &amp; JOIN(""|"", SPLIT($H$3, "" ""))), 1, 0)"),0.0)</f>
        <v>0</v>
      </c>
      <c r="I10" s="16">
        <f>IFERROR(__xludf.DUMMYFUNCTION("IF(REGEXMATCH($A10, ""(?i)"" &amp; JOIN(""|"", SPLIT($I$3, "" ""))), 1, 0)"),0.0)</f>
        <v>0</v>
      </c>
      <c r="J10" s="16">
        <f>IFERROR(__xludf.DUMMYFUNCTION("IF(REGEXMATCH($A10, ""(?i)"" &amp; JOIN(""|"", SPLIT($J$3, "" ""))), 1, 0)"),0.0)</f>
        <v>0</v>
      </c>
      <c r="K10" s="16">
        <f>IFERROR(__xludf.DUMMYFUNCTION("IF(REGEXMATCH($A10, ""(?i)"" &amp; JOIN(""|"", SPLIT($K$3, "" ""))), 1, 0)"),0.0)</f>
        <v>0</v>
      </c>
      <c r="L10" s="16">
        <f>if(vlookup(A10,'VMware Inventory'!A:E,5,0)="Workstation",1,0)</f>
        <v>0</v>
      </c>
      <c r="M10" s="105">
        <f t="shared" si="5"/>
        <v>0</v>
      </c>
      <c r="N10" s="105">
        <f t="shared" si="6"/>
        <v>0</v>
      </c>
      <c r="O10" s="105">
        <f t="shared" si="7"/>
        <v>0</v>
      </c>
      <c r="P10" s="105" t="str">
        <f t="shared" si="8"/>
        <v>No Infra</v>
      </c>
      <c r="Q10" s="105">
        <f t="shared" si="9"/>
        <v>0</v>
      </c>
    </row>
    <row r="11">
      <c r="A11" s="61" t="s">
        <v>161</v>
      </c>
      <c r="B11" s="16">
        <f t="shared" si="2"/>
        <v>0</v>
      </c>
      <c r="C11" s="16">
        <f>IFERROR(__xludf.DUMMYFUNCTION("IF(OR(REGEXMATCH($A11, ""(?i)"" &amp; JOIN(""|"", SPLIT($C$3, "" ""))),vlookup(A11,'VMware Inventory'!A:E,5,0)=""VMWare""), 1, 0)"),0.0)</f>
        <v>0</v>
      </c>
      <c r="D11" s="16">
        <f>IFERROR(__xludf.DUMMYFUNCTION("IF(REGEXMATCH($A11, ""(?i)"" &amp; JOIN(""|"", SPLIT($D$3, "" ""))), 1, 0)"),0.0)</f>
        <v>0</v>
      </c>
      <c r="E11" s="16">
        <f t="shared" si="3"/>
        <v>0</v>
      </c>
      <c r="F11" s="16">
        <f t="shared" si="4"/>
        <v>0</v>
      </c>
      <c r="G11" s="16">
        <f>IFERROR(__xludf.DUMMYFUNCTION("IF(REGEXMATCH($A11, ""(?i)"" &amp; JOIN(""|"", SPLIT($G$3, "" ""))), 1, 0)"),0.0)</f>
        <v>0</v>
      </c>
      <c r="H11" s="16">
        <f>IFERROR(__xludf.DUMMYFUNCTION("IF(REGEXMATCH($A11, ""(?i)"" &amp; JOIN(""|"", SPLIT($H$3, "" ""))), 1, 0)"),0.0)</f>
        <v>0</v>
      </c>
      <c r="I11" s="16">
        <f>IFERROR(__xludf.DUMMYFUNCTION("IF(REGEXMATCH($A11, ""(?i)"" &amp; JOIN(""|"", SPLIT($I$3, "" ""))), 1, 0)"),0.0)</f>
        <v>0</v>
      </c>
      <c r="J11" s="16">
        <f>IFERROR(__xludf.DUMMYFUNCTION("IF(REGEXMATCH($A11, ""(?i)"" &amp; JOIN(""|"", SPLIT($J$3, "" ""))), 1, 0)"),0.0)</f>
        <v>0</v>
      </c>
      <c r="K11" s="16">
        <f>IFERROR(__xludf.DUMMYFUNCTION("IF(REGEXMATCH($A11, ""(?i)"" &amp; JOIN(""|"", SPLIT($K$3, "" ""))), 1, 0)"),0.0)</f>
        <v>0</v>
      </c>
      <c r="L11" s="16">
        <f>if(vlookup(A11,'VMware Inventory'!A:E,5,0)="Workstation",1,0)</f>
        <v>0</v>
      </c>
      <c r="M11" s="105">
        <f t="shared" si="5"/>
        <v>0</v>
      </c>
      <c r="N11" s="105">
        <f t="shared" si="6"/>
        <v>0</v>
      </c>
      <c r="O11" s="105">
        <f t="shared" si="7"/>
        <v>0</v>
      </c>
      <c r="P11" s="105" t="str">
        <f t="shared" si="8"/>
        <v>No Infra</v>
      </c>
      <c r="Q11" s="105">
        <f t="shared" si="9"/>
        <v>0</v>
      </c>
    </row>
    <row r="12">
      <c r="A12" s="61" t="s">
        <v>162</v>
      </c>
      <c r="B12" s="16">
        <f t="shared" si="2"/>
        <v>0</v>
      </c>
      <c r="C12" s="16">
        <f>IFERROR(__xludf.DUMMYFUNCTION("IF(OR(REGEXMATCH($A12, ""(?i)"" &amp; JOIN(""|"", SPLIT($C$3, "" ""))),vlookup(A12,'VMware Inventory'!A:E,5,0)=""VMWare""), 1, 0)"),0.0)</f>
        <v>0</v>
      </c>
      <c r="D12" s="16">
        <f>IFERROR(__xludf.DUMMYFUNCTION("IF(REGEXMATCH($A12, ""(?i)"" &amp; JOIN(""|"", SPLIT($D$3, "" ""))), 1, 0)"),0.0)</f>
        <v>0</v>
      </c>
      <c r="E12" s="16">
        <f t="shared" si="3"/>
        <v>0</v>
      </c>
      <c r="F12" s="16">
        <f t="shared" si="4"/>
        <v>0</v>
      </c>
      <c r="G12" s="16">
        <f>IFERROR(__xludf.DUMMYFUNCTION("IF(REGEXMATCH($A12, ""(?i)"" &amp; JOIN(""|"", SPLIT($G$3, "" ""))), 1, 0)"),0.0)</f>
        <v>0</v>
      </c>
      <c r="H12" s="16">
        <f>IFERROR(__xludf.DUMMYFUNCTION("IF(REGEXMATCH($A12, ""(?i)"" &amp; JOIN(""|"", SPLIT($H$3, "" ""))), 1, 0)"),0.0)</f>
        <v>0</v>
      </c>
      <c r="I12" s="16">
        <f>IFERROR(__xludf.DUMMYFUNCTION("IF(REGEXMATCH($A12, ""(?i)"" &amp; JOIN(""|"", SPLIT($I$3, "" ""))), 1, 0)"),0.0)</f>
        <v>0</v>
      </c>
      <c r="J12" s="16">
        <f>IFERROR(__xludf.DUMMYFUNCTION("IF(REGEXMATCH($A12, ""(?i)"" &amp; JOIN(""|"", SPLIT($J$3, "" ""))), 1, 0)"),0.0)</f>
        <v>0</v>
      </c>
      <c r="K12" s="16">
        <f>IFERROR(__xludf.DUMMYFUNCTION("IF(REGEXMATCH($A12, ""(?i)"" &amp; JOIN(""|"", SPLIT($K$3, "" ""))), 1, 0)"),0.0)</f>
        <v>0</v>
      </c>
      <c r="L12" s="16">
        <f>if(vlookup(A12,'VMware Inventory'!A:E,5,0)="Workstation",1,0)</f>
        <v>0</v>
      </c>
      <c r="M12" s="105">
        <f t="shared" si="5"/>
        <v>0</v>
      </c>
      <c r="N12" s="105">
        <f t="shared" si="6"/>
        <v>0</v>
      </c>
      <c r="O12" s="105">
        <f t="shared" si="7"/>
        <v>0</v>
      </c>
      <c r="P12" s="105" t="str">
        <f t="shared" si="8"/>
        <v>No Infra</v>
      </c>
      <c r="Q12" s="105">
        <f t="shared" si="9"/>
        <v>0</v>
      </c>
    </row>
    <row r="13">
      <c r="A13" s="61" t="s">
        <v>163</v>
      </c>
      <c r="B13" s="16">
        <f t="shared" si="2"/>
        <v>0</v>
      </c>
      <c r="C13" s="16">
        <f>IFERROR(__xludf.DUMMYFUNCTION("IF(OR(REGEXMATCH($A13, ""(?i)"" &amp; JOIN(""|"", SPLIT($C$3, "" ""))),vlookup(A13,'VMware Inventory'!A:E,5,0)=""VMWare""), 1, 0)"),0.0)</f>
        <v>0</v>
      </c>
      <c r="D13" s="16">
        <f>IFERROR(__xludf.DUMMYFUNCTION("IF(REGEXMATCH($A13, ""(?i)"" &amp; JOIN(""|"", SPLIT($D$3, "" ""))), 1, 0)"),0.0)</f>
        <v>0</v>
      </c>
      <c r="E13" s="16">
        <f t="shared" si="3"/>
        <v>0</v>
      </c>
      <c r="F13" s="16">
        <f t="shared" si="4"/>
        <v>0</v>
      </c>
      <c r="G13" s="16">
        <f>IFERROR(__xludf.DUMMYFUNCTION("IF(REGEXMATCH($A13, ""(?i)"" &amp; JOIN(""|"", SPLIT($G$3, "" ""))), 1, 0)"),0.0)</f>
        <v>0</v>
      </c>
      <c r="H13" s="16">
        <f>IFERROR(__xludf.DUMMYFUNCTION("IF(REGEXMATCH($A13, ""(?i)"" &amp; JOIN(""|"", SPLIT($H$3, "" ""))), 1, 0)"),0.0)</f>
        <v>0</v>
      </c>
      <c r="I13" s="16">
        <f>IFERROR(__xludf.DUMMYFUNCTION("IF(REGEXMATCH($A13, ""(?i)"" &amp; JOIN(""|"", SPLIT($I$3, "" ""))), 1, 0)"),0.0)</f>
        <v>0</v>
      </c>
      <c r="J13" s="16">
        <f>IFERROR(__xludf.DUMMYFUNCTION("IF(REGEXMATCH($A13, ""(?i)"" &amp; JOIN(""|"", SPLIT($J$3, "" ""))), 1, 0)"),0.0)</f>
        <v>0</v>
      </c>
      <c r="K13" s="16">
        <f>IFERROR(__xludf.DUMMYFUNCTION("IF(REGEXMATCH($A13, ""(?i)"" &amp; JOIN(""|"", SPLIT($K$3, "" ""))), 1, 0)"),0.0)</f>
        <v>0</v>
      </c>
      <c r="L13" s="16">
        <f>if(vlookup(A13,'VMware Inventory'!A:E,5,0)="Workstation",1,0)</f>
        <v>0</v>
      </c>
      <c r="M13" s="105">
        <f t="shared" si="5"/>
        <v>0</v>
      </c>
      <c r="N13" s="105">
        <f t="shared" si="6"/>
        <v>0</v>
      </c>
      <c r="O13" s="105">
        <f t="shared" si="7"/>
        <v>0</v>
      </c>
      <c r="P13" s="105" t="str">
        <f t="shared" si="8"/>
        <v>No Infra</v>
      </c>
      <c r="Q13" s="105">
        <f t="shared" si="9"/>
        <v>0</v>
      </c>
    </row>
    <row r="14">
      <c r="A14" s="61" t="s">
        <v>164</v>
      </c>
      <c r="B14" s="16">
        <f t="shared" si="2"/>
        <v>0</v>
      </c>
      <c r="C14" s="16">
        <f>IFERROR(__xludf.DUMMYFUNCTION("IF(OR(REGEXMATCH($A14, ""(?i)"" &amp; JOIN(""|"", SPLIT($C$3, "" ""))),vlookup(A14,'VMware Inventory'!A:E,5,0)=""VMWare""), 1, 0)"),0.0)</f>
        <v>0</v>
      </c>
      <c r="D14" s="16">
        <f>IFERROR(__xludf.DUMMYFUNCTION("IF(REGEXMATCH($A14, ""(?i)"" &amp; JOIN(""|"", SPLIT($D$3, "" ""))), 1, 0)"),0.0)</f>
        <v>0</v>
      </c>
      <c r="E14" s="16">
        <f t="shared" si="3"/>
        <v>0</v>
      </c>
      <c r="F14" s="16">
        <f t="shared" si="4"/>
        <v>0</v>
      </c>
      <c r="G14" s="16">
        <f>IFERROR(__xludf.DUMMYFUNCTION("IF(REGEXMATCH($A14, ""(?i)"" &amp; JOIN(""|"", SPLIT($G$3, "" ""))), 1, 0)"),0.0)</f>
        <v>0</v>
      </c>
      <c r="H14" s="16">
        <f>IFERROR(__xludf.DUMMYFUNCTION("IF(REGEXMATCH($A14, ""(?i)"" &amp; JOIN(""|"", SPLIT($H$3, "" ""))), 1, 0)"),0.0)</f>
        <v>0</v>
      </c>
      <c r="I14" s="16">
        <f>IFERROR(__xludf.DUMMYFUNCTION("IF(REGEXMATCH($A14, ""(?i)"" &amp; JOIN(""|"", SPLIT($I$3, "" ""))), 1, 0)"),0.0)</f>
        <v>0</v>
      </c>
      <c r="J14" s="16">
        <f>IFERROR(__xludf.DUMMYFUNCTION("IF(REGEXMATCH($A14, ""(?i)"" &amp; JOIN(""|"", SPLIT($J$3, "" ""))), 1, 0)"),0.0)</f>
        <v>0</v>
      </c>
      <c r="K14" s="16">
        <f>IFERROR(__xludf.DUMMYFUNCTION("IF(REGEXMATCH($A14, ""(?i)"" &amp; JOIN(""|"", SPLIT($K$3, "" ""))), 1, 0)"),0.0)</f>
        <v>0</v>
      </c>
      <c r="L14" s="16">
        <f>if(vlookup(A14,'VMware Inventory'!A:E,5,0)="Workstation",1,0)</f>
        <v>0</v>
      </c>
      <c r="M14" s="105">
        <f t="shared" si="5"/>
        <v>0</v>
      </c>
      <c r="N14" s="105">
        <f t="shared" si="6"/>
        <v>0</v>
      </c>
      <c r="O14" s="105">
        <f t="shared" si="7"/>
        <v>0</v>
      </c>
      <c r="P14" s="105" t="str">
        <f t="shared" si="8"/>
        <v>No Infra</v>
      </c>
      <c r="Q14" s="105">
        <f t="shared" si="9"/>
        <v>0</v>
      </c>
    </row>
    <row r="15">
      <c r="A15" s="61" t="s">
        <v>165</v>
      </c>
      <c r="B15" s="16">
        <f t="shared" si="2"/>
        <v>0</v>
      </c>
      <c r="C15" s="16">
        <f>IFERROR(__xludf.DUMMYFUNCTION("IF(OR(REGEXMATCH($A15, ""(?i)"" &amp; JOIN(""|"", SPLIT($C$3, "" ""))),vlookup(A15,'VMware Inventory'!A:E,5,0)=""VMWare""), 1, 0)"),0.0)</f>
        <v>0</v>
      </c>
      <c r="D15" s="16">
        <f>IFERROR(__xludf.DUMMYFUNCTION("IF(REGEXMATCH($A15, ""(?i)"" &amp; JOIN(""|"", SPLIT($D$3, "" ""))), 1, 0)"),0.0)</f>
        <v>0</v>
      </c>
      <c r="E15" s="16">
        <f t="shared" si="3"/>
        <v>0</v>
      </c>
      <c r="F15" s="16">
        <f t="shared" si="4"/>
        <v>0</v>
      </c>
      <c r="G15" s="16">
        <f>IFERROR(__xludf.DUMMYFUNCTION("IF(REGEXMATCH($A15, ""(?i)"" &amp; JOIN(""|"", SPLIT($G$3, "" ""))), 1, 0)"),0.0)</f>
        <v>0</v>
      </c>
      <c r="H15" s="16">
        <f>IFERROR(__xludf.DUMMYFUNCTION("IF(REGEXMATCH($A15, ""(?i)"" &amp; JOIN(""|"", SPLIT($H$3, "" ""))), 1, 0)"),0.0)</f>
        <v>0</v>
      </c>
      <c r="I15" s="16">
        <f>IFERROR(__xludf.DUMMYFUNCTION("IF(REGEXMATCH($A15, ""(?i)"" &amp; JOIN(""|"", SPLIT($I$3, "" ""))), 1, 0)"),0.0)</f>
        <v>0</v>
      </c>
      <c r="J15" s="16">
        <f>IFERROR(__xludf.DUMMYFUNCTION("IF(REGEXMATCH($A15, ""(?i)"" &amp; JOIN(""|"", SPLIT($J$3, "" ""))), 1, 0)"),0.0)</f>
        <v>0</v>
      </c>
      <c r="K15" s="16">
        <f>IFERROR(__xludf.DUMMYFUNCTION("IF(REGEXMATCH($A15, ""(?i)"" &amp; JOIN(""|"", SPLIT($K$3, "" ""))), 1, 0)"),0.0)</f>
        <v>0</v>
      </c>
      <c r="L15" s="16">
        <f>if(vlookup(A15,'VMware Inventory'!A:E,5,0)="Workstation",1,0)</f>
        <v>1</v>
      </c>
      <c r="M15" s="105">
        <f t="shared" si="5"/>
        <v>1</v>
      </c>
      <c r="N15" s="105">
        <f t="shared" si="6"/>
        <v>0</v>
      </c>
      <c r="O15" s="105">
        <f t="shared" si="7"/>
        <v>0</v>
      </c>
      <c r="P15" s="105" t="str">
        <f t="shared" si="8"/>
        <v>Consolidation</v>
      </c>
      <c r="Q15" s="105">
        <f t="shared" si="9"/>
        <v>1</v>
      </c>
    </row>
    <row r="16">
      <c r="A16" s="61" t="s">
        <v>166</v>
      </c>
      <c r="B16" s="16">
        <f t="shared" si="2"/>
        <v>0</v>
      </c>
      <c r="C16" s="16">
        <f>IFERROR(__xludf.DUMMYFUNCTION("IF(OR(REGEXMATCH($A16, ""(?i)"" &amp; JOIN(""|"", SPLIT($C$3, "" ""))),vlookup(A16,'VMware Inventory'!A:E,5,0)=""VMWare""), 1, 0)"),0.0)</f>
        <v>0</v>
      </c>
      <c r="D16" s="16">
        <f>IFERROR(__xludf.DUMMYFUNCTION("IF(REGEXMATCH($A16, ""(?i)"" &amp; JOIN(""|"", SPLIT($D$3, "" ""))), 1, 0)"),0.0)</f>
        <v>0</v>
      </c>
      <c r="E16" s="16">
        <f t="shared" si="3"/>
        <v>0</v>
      </c>
      <c r="F16" s="16">
        <f t="shared" si="4"/>
        <v>0</v>
      </c>
      <c r="G16" s="16">
        <f>IFERROR(__xludf.DUMMYFUNCTION("IF(REGEXMATCH($A16, ""(?i)"" &amp; JOIN(""|"", SPLIT($G$3, "" ""))), 1, 0)"),0.0)</f>
        <v>0</v>
      </c>
      <c r="H16" s="16">
        <f>IFERROR(__xludf.DUMMYFUNCTION("IF(REGEXMATCH($A16, ""(?i)"" &amp; JOIN(""|"", SPLIT($H$3, "" ""))), 1, 0)"),0.0)</f>
        <v>0</v>
      </c>
      <c r="I16" s="16">
        <f>IFERROR(__xludf.DUMMYFUNCTION("IF(REGEXMATCH($A16, ""(?i)"" &amp; JOIN(""|"", SPLIT($I$3, "" ""))), 1, 0)"),0.0)</f>
        <v>0</v>
      </c>
      <c r="J16" s="16">
        <f>IFERROR(__xludf.DUMMYFUNCTION("IF(REGEXMATCH($A16, ""(?i)"" &amp; JOIN(""|"", SPLIT($J$3, "" ""))), 1, 0)"),0.0)</f>
        <v>0</v>
      </c>
      <c r="K16" s="16">
        <f>IFERROR(__xludf.DUMMYFUNCTION("IF(REGEXMATCH($A16, ""(?i)"" &amp; JOIN(""|"", SPLIT($K$3, "" ""))), 1, 0)"),0.0)</f>
        <v>0</v>
      </c>
      <c r="L16" s="16">
        <f>if(vlookup(A16,'VMware Inventory'!A:E,5,0)="Workstation",1,0)</f>
        <v>0</v>
      </c>
      <c r="M16" s="105">
        <f t="shared" si="5"/>
        <v>0</v>
      </c>
      <c r="N16" s="105">
        <f t="shared" si="6"/>
        <v>0</v>
      </c>
      <c r="O16" s="105">
        <f t="shared" si="7"/>
        <v>0</v>
      </c>
      <c r="P16" s="105" t="str">
        <f t="shared" si="8"/>
        <v>No Infra</v>
      </c>
      <c r="Q16" s="105">
        <f t="shared" si="9"/>
        <v>0</v>
      </c>
    </row>
    <row r="17">
      <c r="A17" s="61" t="s">
        <v>167</v>
      </c>
      <c r="B17" s="16">
        <f t="shared" si="2"/>
        <v>0</v>
      </c>
      <c r="C17" s="16">
        <f>IFERROR(__xludf.DUMMYFUNCTION("IF(OR(REGEXMATCH($A17, ""(?i)"" &amp; JOIN(""|"", SPLIT($C$3, "" ""))),vlookup(A17,'VMware Inventory'!A:E,5,0)=""VMWare""), 1, 0)"),0.0)</f>
        <v>0</v>
      </c>
      <c r="D17" s="16">
        <f>IFERROR(__xludf.DUMMYFUNCTION("IF(REGEXMATCH($A17, ""(?i)"" &amp; JOIN(""|"", SPLIT($D$3, "" ""))), 1, 0)"),0.0)</f>
        <v>0</v>
      </c>
      <c r="E17" s="16">
        <f t="shared" si="3"/>
        <v>0</v>
      </c>
      <c r="F17" s="16">
        <f t="shared" si="4"/>
        <v>0</v>
      </c>
      <c r="G17" s="16">
        <f>IFERROR(__xludf.DUMMYFUNCTION("IF(REGEXMATCH($A17, ""(?i)"" &amp; JOIN(""|"", SPLIT($G$3, "" ""))), 1, 0)"),0.0)</f>
        <v>0</v>
      </c>
      <c r="H17" s="16">
        <f>IFERROR(__xludf.DUMMYFUNCTION("IF(REGEXMATCH($A17, ""(?i)"" &amp; JOIN(""|"", SPLIT($H$3, "" ""))), 1, 0)"),0.0)</f>
        <v>0</v>
      </c>
      <c r="I17" s="16">
        <f>IFERROR(__xludf.DUMMYFUNCTION("IF(REGEXMATCH($A17, ""(?i)"" &amp; JOIN(""|"", SPLIT($I$3, "" ""))), 1, 0)"),0.0)</f>
        <v>0</v>
      </c>
      <c r="J17" s="16">
        <f>IFERROR(__xludf.DUMMYFUNCTION("IF(REGEXMATCH($A17, ""(?i)"" &amp; JOIN(""|"", SPLIT($J$3, "" ""))), 1, 0)"),0.0)</f>
        <v>0</v>
      </c>
      <c r="K17" s="16">
        <f>IFERROR(__xludf.DUMMYFUNCTION("IF(REGEXMATCH($A17, ""(?i)"" &amp; JOIN(""|"", SPLIT($K$3, "" ""))), 1, 0)"),0.0)</f>
        <v>0</v>
      </c>
      <c r="L17" s="16">
        <f>if(vlookup(A17,'VMware Inventory'!A:E,5,0)="Workstation",1,0)</f>
        <v>1</v>
      </c>
      <c r="M17" s="105">
        <f t="shared" si="5"/>
        <v>1</v>
      </c>
      <c r="N17" s="105">
        <f t="shared" si="6"/>
        <v>0</v>
      </c>
      <c r="O17" s="105">
        <f t="shared" si="7"/>
        <v>0</v>
      </c>
      <c r="P17" s="105" t="str">
        <f t="shared" si="8"/>
        <v>Consolidation</v>
      </c>
      <c r="Q17" s="105">
        <f t="shared" si="9"/>
        <v>1</v>
      </c>
    </row>
    <row r="18">
      <c r="A18" s="61" t="s">
        <v>168</v>
      </c>
      <c r="B18" s="16">
        <f t="shared" si="2"/>
        <v>0</v>
      </c>
      <c r="C18" s="16">
        <f>IFERROR(__xludf.DUMMYFUNCTION("IF(OR(REGEXMATCH($A18, ""(?i)"" &amp; JOIN(""|"", SPLIT($C$3, "" ""))),vlookup(A18,'VMware Inventory'!A:E,5,0)=""VMWare""), 1, 0)"),0.0)</f>
        <v>0</v>
      </c>
      <c r="D18" s="16">
        <f>IFERROR(__xludf.DUMMYFUNCTION("IF(REGEXMATCH($A18, ""(?i)"" &amp; JOIN(""|"", SPLIT($D$3, "" ""))), 1, 0)"),0.0)</f>
        <v>0</v>
      </c>
      <c r="E18" s="16">
        <f t="shared" si="3"/>
        <v>0</v>
      </c>
      <c r="F18" s="16">
        <f t="shared" si="4"/>
        <v>0</v>
      </c>
      <c r="G18" s="16">
        <f>IFERROR(__xludf.DUMMYFUNCTION("IF(REGEXMATCH($A18, ""(?i)"" &amp; JOIN(""|"", SPLIT($G$3, "" ""))), 1, 0)"),0.0)</f>
        <v>0</v>
      </c>
      <c r="H18" s="16">
        <f>IFERROR(__xludf.DUMMYFUNCTION("IF(REGEXMATCH($A18, ""(?i)"" &amp; JOIN(""|"", SPLIT($H$3, "" ""))), 1, 0)"),0.0)</f>
        <v>0</v>
      </c>
      <c r="I18" s="16">
        <f>IFERROR(__xludf.DUMMYFUNCTION("IF(REGEXMATCH($A18, ""(?i)"" &amp; JOIN(""|"", SPLIT($I$3, "" ""))), 1, 0)"),0.0)</f>
        <v>0</v>
      </c>
      <c r="J18" s="16">
        <f>IFERROR(__xludf.DUMMYFUNCTION("IF(REGEXMATCH($A18, ""(?i)"" &amp; JOIN(""|"", SPLIT($J$3, "" ""))), 1, 0)"),0.0)</f>
        <v>0</v>
      </c>
      <c r="K18" s="16">
        <f>IFERROR(__xludf.DUMMYFUNCTION("IF(REGEXMATCH($A18, ""(?i)"" &amp; JOIN(""|"", SPLIT($K$3, "" ""))), 1, 0)"),0.0)</f>
        <v>0</v>
      </c>
      <c r="L18" s="16">
        <f>if(vlookup(A18,'VMware Inventory'!A:E,5,0)="Workstation",1,0)</f>
        <v>1</v>
      </c>
      <c r="M18" s="105">
        <f t="shared" si="5"/>
        <v>1</v>
      </c>
      <c r="N18" s="105">
        <f t="shared" si="6"/>
        <v>0</v>
      </c>
      <c r="O18" s="105">
        <f t="shared" si="7"/>
        <v>0</v>
      </c>
      <c r="P18" s="105" t="str">
        <f t="shared" si="8"/>
        <v>Consolidation</v>
      </c>
      <c r="Q18" s="105">
        <f t="shared" si="9"/>
        <v>1</v>
      </c>
    </row>
    <row r="19">
      <c r="A19" s="61" t="s">
        <v>169</v>
      </c>
      <c r="B19" s="16">
        <f t="shared" si="2"/>
        <v>0</v>
      </c>
      <c r="C19" s="16">
        <f>IFERROR(__xludf.DUMMYFUNCTION("IF(OR(REGEXMATCH($A19, ""(?i)"" &amp; JOIN(""|"", SPLIT($C$3, "" ""))),vlookup(A19,'VMware Inventory'!A:E,5,0)=""VMWare""), 1, 0)"),0.0)</f>
        <v>0</v>
      </c>
      <c r="D19" s="16">
        <f>IFERROR(__xludf.DUMMYFUNCTION("IF(REGEXMATCH($A19, ""(?i)"" &amp; JOIN(""|"", SPLIT($D$3, "" ""))), 1, 0)"),0.0)</f>
        <v>0</v>
      </c>
      <c r="E19" s="16">
        <f t="shared" si="3"/>
        <v>0</v>
      </c>
      <c r="F19" s="16">
        <f t="shared" si="4"/>
        <v>0</v>
      </c>
      <c r="G19" s="16">
        <f>IFERROR(__xludf.DUMMYFUNCTION("IF(REGEXMATCH($A19, ""(?i)"" &amp; JOIN(""|"", SPLIT($G$3, "" ""))), 1, 0)"),0.0)</f>
        <v>0</v>
      </c>
      <c r="H19" s="16">
        <f>IFERROR(__xludf.DUMMYFUNCTION("IF(REGEXMATCH($A19, ""(?i)"" &amp; JOIN(""|"", SPLIT($H$3, "" ""))), 1, 0)"),0.0)</f>
        <v>0</v>
      </c>
      <c r="I19" s="16">
        <f>IFERROR(__xludf.DUMMYFUNCTION("IF(REGEXMATCH($A19, ""(?i)"" &amp; JOIN(""|"", SPLIT($I$3, "" ""))), 1, 0)"),0.0)</f>
        <v>0</v>
      </c>
      <c r="J19" s="16">
        <f>IFERROR(__xludf.DUMMYFUNCTION("IF(REGEXMATCH($A19, ""(?i)"" &amp; JOIN(""|"", SPLIT($J$3, "" ""))), 1, 0)"),0.0)</f>
        <v>0</v>
      </c>
      <c r="K19" s="16">
        <f>IFERROR(__xludf.DUMMYFUNCTION("IF(REGEXMATCH($A19, ""(?i)"" &amp; JOIN(""|"", SPLIT($K$3, "" ""))), 1, 0)"),0.0)</f>
        <v>0</v>
      </c>
      <c r="L19" s="16">
        <f>if(vlookup(A19,'VMware Inventory'!A:E,5,0)="Workstation",1,0)</f>
        <v>0</v>
      </c>
      <c r="M19" s="105">
        <f t="shared" si="5"/>
        <v>0</v>
      </c>
      <c r="N19" s="105">
        <f t="shared" si="6"/>
        <v>0</v>
      </c>
      <c r="O19" s="105">
        <f t="shared" si="7"/>
        <v>0</v>
      </c>
      <c r="P19" s="105" t="str">
        <f t="shared" si="8"/>
        <v>No Infra</v>
      </c>
      <c r="Q19" s="105">
        <f t="shared" si="9"/>
        <v>0</v>
      </c>
    </row>
    <row r="20">
      <c r="A20" s="61" t="s">
        <v>170</v>
      </c>
      <c r="B20" s="16">
        <f t="shared" si="2"/>
        <v>0</v>
      </c>
      <c r="C20" s="16">
        <f>IFERROR(__xludf.DUMMYFUNCTION("IF(OR(REGEXMATCH($A20, ""(?i)"" &amp; JOIN(""|"", SPLIT($C$3, "" ""))),vlookup(A20,'VMware Inventory'!A:E,5,0)=""VMWare""), 1, 0)"),0.0)</f>
        <v>0</v>
      </c>
      <c r="D20" s="16">
        <f>IFERROR(__xludf.DUMMYFUNCTION("IF(REGEXMATCH($A20, ""(?i)"" &amp; JOIN(""|"", SPLIT($D$3, "" ""))), 1, 0)"),0.0)</f>
        <v>0</v>
      </c>
      <c r="E20" s="16">
        <f t="shared" si="3"/>
        <v>0</v>
      </c>
      <c r="F20" s="16">
        <f t="shared" si="4"/>
        <v>0</v>
      </c>
      <c r="G20" s="16">
        <f>IFERROR(__xludf.DUMMYFUNCTION("IF(REGEXMATCH($A20, ""(?i)"" &amp; JOIN(""|"", SPLIT($G$3, "" ""))), 1, 0)"),0.0)</f>
        <v>0</v>
      </c>
      <c r="H20" s="16">
        <f>IFERROR(__xludf.DUMMYFUNCTION("IF(REGEXMATCH($A20, ""(?i)"" &amp; JOIN(""|"", SPLIT($H$3, "" ""))), 1, 0)"),0.0)</f>
        <v>0</v>
      </c>
      <c r="I20" s="16">
        <f>IFERROR(__xludf.DUMMYFUNCTION("IF(REGEXMATCH($A20, ""(?i)"" &amp; JOIN(""|"", SPLIT($I$3, "" ""))), 1, 0)"),0.0)</f>
        <v>0</v>
      </c>
      <c r="J20" s="16">
        <f>IFERROR(__xludf.DUMMYFUNCTION("IF(REGEXMATCH($A20, ""(?i)"" &amp; JOIN(""|"", SPLIT($J$3, "" ""))), 1, 0)"),0.0)</f>
        <v>0</v>
      </c>
      <c r="K20" s="16">
        <f>IFERROR(__xludf.DUMMYFUNCTION("IF(REGEXMATCH($A20, ""(?i)"" &amp; JOIN(""|"", SPLIT($K$3, "" ""))), 1, 0)"),0.0)</f>
        <v>0</v>
      </c>
      <c r="L20" s="16">
        <f>if(vlookup(A20,'VMware Inventory'!A:E,5,0)="Workstation",1,0)</f>
        <v>1</v>
      </c>
      <c r="M20" s="105">
        <f t="shared" si="5"/>
        <v>1</v>
      </c>
      <c r="N20" s="105">
        <f t="shared" si="6"/>
        <v>0</v>
      </c>
      <c r="O20" s="105">
        <f t="shared" si="7"/>
        <v>0</v>
      </c>
      <c r="P20" s="105" t="str">
        <f t="shared" si="8"/>
        <v>Consolidation</v>
      </c>
      <c r="Q20" s="105">
        <f t="shared" si="9"/>
        <v>1</v>
      </c>
    </row>
    <row r="21">
      <c r="A21" s="61" t="s">
        <v>171</v>
      </c>
      <c r="B21" s="16">
        <f t="shared" si="2"/>
        <v>0</v>
      </c>
      <c r="C21" s="16">
        <f>IFERROR(__xludf.DUMMYFUNCTION("IF(OR(REGEXMATCH($A21, ""(?i)"" &amp; JOIN(""|"", SPLIT($C$3, "" ""))),vlookup(A21,'VMware Inventory'!A:E,5,0)=""VMWare""), 1, 0)"),0.0)</f>
        <v>0</v>
      </c>
      <c r="D21" s="16">
        <f>IFERROR(__xludf.DUMMYFUNCTION("IF(REGEXMATCH($A21, ""(?i)"" &amp; JOIN(""|"", SPLIT($D$3, "" ""))), 1, 0)"),0.0)</f>
        <v>0</v>
      </c>
      <c r="E21" s="16">
        <f t="shared" si="3"/>
        <v>0</v>
      </c>
      <c r="F21" s="16">
        <f t="shared" si="4"/>
        <v>0</v>
      </c>
      <c r="G21" s="16">
        <f>IFERROR(__xludf.DUMMYFUNCTION("IF(REGEXMATCH($A21, ""(?i)"" &amp; JOIN(""|"", SPLIT($G$3, "" ""))), 1, 0)"),0.0)</f>
        <v>0</v>
      </c>
      <c r="H21" s="16">
        <f>IFERROR(__xludf.DUMMYFUNCTION("IF(REGEXMATCH($A21, ""(?i)"" &amp; JOIN(""|"", SPLIT($H$3, "" ""))), 1, 0)"),0.0)</f>
        <v>0</v>
      </c>
      <c r="I21" s="16">
        <f>IFERROR(__xludf.DUMMYFUNCTION("IF(REGEXMATCH($A21, ""(?i)"" &amp; JOIN(""|"", SPLIT($I$3, "" ""))), 1, 0)"),0.0)</f>
        <v>0</v>
      </c>
      <c r="J21" s="16">
        <f>IFERROR(__xludf.DUMMYFUNCTION("IF(REGEXMATCH($A21, ""(?i)"" &amp; JOIN(""|"", SPLIT($J$3, "" ""))), 1, 0)"),0.0)</f>
        <v>0</v>
      </c>
      <c r="K21" s="16">
        <f>IFERROR(__xludf.DUMMYFUNCTION("IF(REGEXMATCH($A21, ""(?i)"" &amp; JOIN(""|"", SPLIT($K$3, "" ""))), 1, 0)"),0.0)</f>
        <v>0</v>
      </c>
      <c r="L21" s="16">
        <f>if(vlookup(A21,'VMware Inventory'!A:E,5,0)="Workstation",1,0)</f>
        <v>0</v>
      </c>
      <c r="M21" s="105">
        <f t="shared" si="5"/>
        <v>0</v>
      </c>
      <c r="N21" s="105">
        <f t="shared" si="6"/>
        <v>0</v>
      </c>
      <c r="O21" s="105">
        <f t="shared" si="7"/>
        <v>0</v>
      </c>
      <c r="P21" s="105" t="str">
        <f t="shared" si="8"/>
        <v>No Infra</v>
      </c>
      <c r="Q21" s="105">
        <f t="shared" si="9"/>
        <v>0</v>
      </c>
    </row>
    <row r="22">
      <c r="A22" s="61" t="s">
        <v>172</v>
      </c>
      <c r="B22" s="16">
        <f t="shared" si="2"/>
        <v>0</v>
      </c>
      <c r="C22" s="16">
        <f>IFERROR(__xludf.DUMMYFUNCTION("IF(OR(REGEXMATCH($A22, ""(?i)"" &amp; JOIN(""|"", SPLIT($C$3, "" ""))),vlookup(A22,'VMware Inventory'!A:E,5,0)=""VMWare""), 1, 0)"),0.0)</f>
        <v>0</v>
      </c>
      <c r="D22" s="16">
        <f>IFERROR(__xludf.DUMMYFUNCTION("IF(REGEXMATCH($A22, ""(?i)"" &amp; JOIN(""|"", SPLIT($D$3, "" ""))), 1, 0)"),0.0)</f>
        <v>0</v>
      </c>
      <c r="E22" s="16">
        <f t="shared" si="3"/>
        <v>0</v>
      </c>
      <c r="F22" s="16">
        <f t="shared" si="4"/>
        <v>0</v>
      </c>
      <c r="G22" s="16">
        <f>IFERROR(__xludf.DUMMYFUNCTION("IF(REGEXMATCH($A22, ""(?i)"" &amp; JOIN(""|"", SPLIT($G$3, "" ""))), 1, 0)"),0.0)</f>
        <v>0</v>
      </c>
      <c r="H22" s="16">
        <f>IFERROR(__xludf.DUMMYFUNCTION("IF(REGEXMATCH($A22, ""(?i)"" &amp; JOIN(""|"", SPLIT($H$3, "" ""))), 1, 0)"),0.0)</f>
        <v>0</v>
      </c>
      <c r="I22" s="16">
        <f>IFERROR(__xludf.DUMMYFUNCTION("IF(REGEXMATCH($A22, ""(?i)"" &amp; JOIN(""|"", SPLIT($I$3, "" ""))), 1, 0)"),0.0)</f>
        <v>0</v>
      </c>
      <c r="J22" s="16">
        <f>IFERROR(__xludf.DUMMYFUNCTION("IF(REGEXMATCH($A22, ""(?i)"" &amp; JOIN(""|"", SPLIT($J$3, "" ""))), 1, 0)"),0.0)</f>
        <v>0</v>
      </c>
      <c r="K22" s="16">
        <f>IFERROR(__xludf.DUMMYFUNCTION("IF(REGEXMATCH($A22, ""(?i)"" &amp; JOIN(""|"", SPLIT($K$3, "" ""))), 1, 0)"),0.0)</f>
        <v>0</v>
      </c>
      <c r="L22" s="16">
        <f>if(vlookup(A22,'VMware Inventory'!A:E,5,0)="Workstation",1,0)</f>
        <v>0</v>
      </c>
      <c r="M22" s="105">
        <f t="shared" si="5"/>
        <v>0</v>
      </c>
      <c r="N22" s="105">
        <f t="shared" si="6"/>
        <v>0</v>
      </c>
      <c r="O22" s="105">
        <f t="shared" si="7"/>
        <v>0</v>
      </c>
      <c r="P22" s="105" t="str">
        <f t="shared" si="8"/>
        <v>No Infra</v>
      </c>
      <c r="Q22" s="105">
        <f t="shared" si="9"/>
        <v>0</v>
      </c>
    </row>
    <row r="23">
      <c r="A23" s="61" t="s">
        <v>173</v>
      </c>
      <c r="B23" s="16">
        <f t="shared" si="2"/>
        <v>0</v>
      </c>
      <c r="C23" s="16">
        <f>IFERROR(__xludf.DUMMYFUNCTION("IF(OR(REGEXMATCH($A23, ""(?i)"" &amp; JOIN(""|"", SPLIT($C$3, "" ""))),vlookup(A23,'VMware Inventory'!A:E,5,0)=""VMWare""), 1, 0)"),0.0)</f>
        <v>0</v>
      </c>
      <c r="D23" s="16">
        <f>IFERROR(__xludf.DUMMYFUNCTION("IF(REGEXMATCH($A23, ""(?i)"" &amp; JOIN(""|"", SPLIT($D$3, "" ""))), 1, 0)"),0.0)</f>
        <v>0</v>
      </c>
      <c r="E23" s="16">
        <f t="shared" si="3"/>
        <v>0</v>
      </c>
      <c r="F23" s="16">
        <f t="shared" si="4"/>
        <v>0</v>
      </c>
      <c r="G23" s="16">
        <f>IFERROR(__xludf.DUMMYFUNCTION("IF(REGEXMATCH($A23, ""(?i)"" &amp; JOIN(""|"", SPLIT($G$3, "" ""))), 1, 0)"),0.0)</f>
        <v>0</v>
      </c>
      <c r="H23" s="16">
        <f>IFERROR(__xludf.DUMMYFUNCTION("IF(REGEXMATCH($A23, ""(?i)"" &amp; JOIN(""|"", SPLIT($H$3, "" ""))), 1, 0)"),0.0)</f>
        <v>0</v>
      </c>
      <c r="I23" s="16">
        <f>IFERROR(__xludf.DUMMYFUNCTION("IF(REGEXMATCH($A23, ""(?i)"" &amp; JOIN(""|"", SPLIT($I$3, "" ""))), 1, 0)"),0.0)</f>
        <v>0</v>
      </c>
      <c r="J23" s="16">
        <f>IFERROR(__xludf.DUMMYFUNCTION("IF(REGEXMATCH($A23, ""(?i)"" &amp; JOIN(""|"", SPLIT($J$3, "" ""))), 1, 0)"),0.0)</f>
        <v>0</v>
      </c>
      <c r="K23" s="16">
        <f>IFERROR(__xludf.DUMMYFUNCTION("IF(REGEXMATCH($A23, ""(?i)"" &amp; JOIN(""|"", SPLIT($K$3, "" ""))), 1, 0)"),0.0)</f>
        <v>0</v>
      </c>
      <c r="L23" s="16">
        <f>if(vlookup(A23,'VMware Inventory'!A:E,5,0)="Workstation",1,0)</f>
        <v>0</v>
      </c>
      <c r="M23" s="105">
        <f t="shared" si="5"/>
        <v>0</v>
      </c>
      <c r="N23" s="105">
        <f t="shared" si="6"/>
        <v>0</v>
      </c>
      <c r="O23" s="105">
        <f t="shared" si="7"/>
        <v>0</v>
      </c>
      <c r="P23" s="105" t="str">
        <f t="shared" si="8"/>
        <v>No Infra</v>
      </c>
      <c r="Q23" s="105">
        <f t="shared" si="9"/>
        <v>0</v>
      </c>
    </row>
    <row r="24">
      <c r="A24" s="61" t="s">
        <v>174</v>
      </c>
      <c r="B24" s="16">
        <f t="shared" si="2"/>
        <v>0</v>
      </c>
      <c r="C24" s="16">
        <f>IFERROR(__xludf.DUMMYFUNCTION("IF(OR(REGEXMATCH($A24, ""(?i)"" &amp; JOIN(""|"", SPLIT($C$3, "" ""))),vlookup(A24,'VMware Inventory'!A:E,5,0)=""VMWare""), 1, 0)"),0.0)</f>
        <v>0</v>
      </c>
      <c r="D24" s="16">
        <f>IFERROR(__xludf.DUMMYFUNCTION("IF(REGEXMATCH($A24, ""(?i)"" &amp; JOIN(""|"", SPLIT($D$3, "" ""))), 1, 0)"),0.0)</f>
        <v>0</v>
      </c>
      <c r="E24" s="16">
        <f t="shared" si="3"/>
        <v>0</v>
      </c>
      <c r="F24" s="16">
        <f t="shared" si="4"/>
        <v>0</v>
      </c>
      <c r="G24" s="16">
        <f>IFERROR(__xludf.DUMMYFUNCTION("IF(REGEXMATCH($A24, ""(?i)"" &amp; JOIN(""|"", SPLIT($G$3, "" ""))), 1, 0)"),0.0)</f>
        <v>0</v>
      </c>
      <c r="H24" s="16">
        <f>IFERROR(__xludf.DUMMYFUNCTION("IF(REGEXMATCH($A24, ""(?i)"" &amp; JOIN(""|"", SPLIT($H$3, "" ""))), 1, 0)"),0.0)</f>
        <v>0</v>
      </c>
      <c r="I24" s="16">
        <f>IFERROR(__xludf.DUMMYFUNCTION("IF(REGEXMATCH($A24, ""(?i)"" &amp; JOIN(""|"", SPLIT($I$3, "" ""))), 1, 0)"),0.0)</f>
        <v>0</v>
      </c>
      <c r="J24" s="16">
        <f>IFERROR(__xludf.DUMMYFUNCTION("IF(REGEXMATCH($A24, ""(?i)"" &amp; JOIN(""|"", SPLIT($J$3, "" ""))), 1, 0)"),0.0)</f>
        <v>0</v>
      </c>
      <c r="K24" s="16">
        <f>IFERROR(__xludf.DUMMYFUNCTION("IF(REGEXMATCH($A24, ""(?i)"" &amp; JOIN(""|"", SPLIT($K$3, "" ""))), 1, 0)"),0.0)</f>
        <v>0</v>
      </c>
      <c r="L24" s="16">
        <f>if(vlookup(A24,'VMware Inventory'!A:E,5,0)="Workstation",1,0)</f>
        <v>0</v>
      </c>
      <c r="M24" s="105">
        <f t="shared" si="5"/>
        <v>0</v>
      </c>
      <c r="N24" s="105">
        <f t="shared" si="6"/>
        <v>0</v>
      </c>
      <c r="O24" s="105">
        <f t="shared" si="7"/>
        <v>0</v>
      </c>
      <c r="P24" s="105" t="str">
        <f t="shared" si="8"/>
        <v>No Infra</v>
      </c>
      <c r="Q24" s="105">
        <f t="shared" si="9"/>
        <v>0</v>
      </c>
    </row>
    <row r="25">
      <c r="A25" s="61" t="s">
        <v>175</v>
      </c>
      <c r="B25" s="16">
        <f t="shared" si="2"/>
        <v>0</v>
      </c>
      <c r="C25" s="16">
        <f>IFERROR(__xludf.DUMMYFUNCTION("IF(OR(REGEXMATCH($A25, ""(?i)"" &amp; JOIN(""|"", SPLIT($C$3, "" ""))),vlookup(A25,'VMware Inventory'!A:E,5,0)=""VMWare""), 1, 0)"),0.0)</f>
        <v>0</v>
      </c>
      <c r="D25" s="16">
        <f>IFERROR(__xludf.DUMMYFUNCTION("IF(REGEXMATCH($A25, ""(?i)"" &amp; JOIN(""|"", SPLIT($D$3, "" ""))), 1, 0)"),0.0)</f>
        <v>0</v>
      </c>
      <c r="E25" s="16">
        <f t="shared" si="3"/>
        <v>0</v>
      </c>
      <c r="F25" s="16">
        <f t="shared" si="4"/>
        <v>0</v>
      </c>
      <c r="G25" s="16">
        <f>IFERROR(__xludf.DUMMYFUNCTION("IF(REGEXMATCH($A25, ""(?i)"" &amp; JOIN(""|"", SPLIT($G$3, "" ""))), 1, 0)"),0.0)</f>
        <v>0</v>
      </c>
      <c r="H25" s="16">
        <f>IFERROR(__xludf.DUMMYFUNCTION("IF(REGEXMATCH($A25, ""(?i)"" &amp; JOIN(""|"", SPLIT($H$3, "" ""))), 1, 0)"),0.0)</f>
        <v>0</v>
      </c>
      <c r="I25" s="16">
        <f>IFERROR(__xludf.DUMMYFUNCTION("IF(REGEXMATCH($A25, ""(?i)"" &amp; JOIN(""|"", SPLIT($I$3, "" ""))), 1, 0)"),0.0)</f>
        <v>0</v>
      </c>
      <c r="J25" s="16">
        <f>IFERROR(__xludf.DUMMYFUNCTION("IF(REGEXMATCH($A25, ""(?i)"" &amp; JOIN(""|"", SPLIT($J$3, "" ""))), 1, 0)"),0.0)</f>
        <v>0</v>
      </c>
      <c r="K25" s="16">
        <f>IFERROR(__xludf.DUMMYFUNCTION("IF(REGEXMATCH($A25, ""(?i)"" &amp; JOIN(""|"", SPLIT($K$3, "" ""))), 1, 0)"),0.0)</f>
        <v>0</v>
      </c>
      <c r="L25" s="16">
        <f>if(vlookup(A25,'VMware Inventory'!A:E,5,0)="Workstation",1,0)</f>
        <v>0</v>
      </c>
      <c r="M25" s="105">
        <f t="shared" si="5"/>
        <v>0</v>
      </c>
      <c r="N25" s="105">
        <f t="shared" si="6"/>
        <v>0</v>
      </c>
      <c r="O25" s="105">
        <f t="shared" si="7"/>
        <v>0</v>
      </c>
      <c r="P25" s="105" t="str">
        <f t="shared" si="8"/>
        <v>No Infra</v>
      </c>
      <c r="Q25" s="105">
        <f t="shared" si="9"/>
        <v>0</v>
      </c>
    </row>
    <row r="26">
      <c r="A26" s="61" t="s">
        <v>176</v>
      </c>
      <c r="B26" s="16">
        <f t="shared" si="2"/>
        <v>0</v>
      </c>
      <c r="C26" s="16">
        <f>IFERROR(__xludf.DUMMYFUNCTION("IF(OR(REGEXMATCH($A26, ""(?i)"" &amp; JOIN(""|"", SPLIT($C$3, "" ""))),vlookup(A26,'VMware Inventory'!A:E,5,0)=""VMWare""), 1, 0)"),0.0)</f>
        <v>0</v>
      </c>
      <c r="D26" s="16">
        <f>IFERROR(__xludf.DUMMYFUNCTION("IF(REGEXMATCH($A26, ""(?i)"" &amp; JOIN(""|"", SPLIT($D$3, "" ""))), 1, 0)"),0.0)</f>
        <v>0</v>
      </c>
      <c r="E26" s="16">
        <f t="shared" si="3"/>
        <v>0</v>
      </c>
      <c r="F26" s="16">
        <f t="shared" si="4"/>
        <v>0</v>
      </c>
      <c r="G26" s="16">
        <f>IFERROR(__xludf.DUMMYFUNCTION("IF(REGEXMATCH($A26, ""(?i)"" &amp; JOIN(""|"", SPLIT($G$3, "" ""))), 1, 0)"),0.0)</f>
        <v>0</v>
      </c>
      <c r="H26" s="16">
        <f>IFERROR(__xludf.DUMMYFUNCTION("IF(REGEXMATCH($A26, ""(?i)"" &amp; JOIN(""|"", SPLIT($H$3, "" ""))), 1, 0)"),0.0)</f>
        <v>0</v>
      </c>
      <c r="I26" s="16">
        <f>IFERROR(__xludf.DUMMYFUNCTION("IF(REGEXMATCH($A26, ""(?i)"" &amp; JOIN(""|"", SPLIT($I$3, "" ""))), 1, 0)"),0.0)</f>
        <v>0</v>
      </c>
      <c r="J26" s="16">
        <f>IFERROR(__xludf.DUMMYFUNCTION("IF(REGEXMATCH($A26, ""(?i)"" &amp; JOIN(""|"", SPLIT($J$3, "" ""))), 1, 0)"),0.0)</f>
        <v>0</v>
      </c>
      <c r="K26" s="16">
        <f>IFERROR(__xludf.DUMMYFUNCTION("IF(REGEXMATCH($A26, ""(?i)"" &amp; JOIN(""|"", SPLIT($K$3, "" ""))), 1, 0)"),0.0)</f>
        <v>0</v>
      </c>
      <c r="L26" s="16">
        <f>if(vlookup(A26,'VMware Inventory'!A:E,5,0)="Workstation",1,0)</f>
        <v>0</v>
      </c>
      <c r="M26" s="105">
        <f t="shared" si="5"/>
        <v>0</v>
      </c>
      <c r="N26" s="105">
        <f t="shared" si="6"/>
        <v>0</v>
      </c>
      <c r="O26" s="105">
        <f t="shared" si="7"/>
        <v>0</v>
      </c>
      <c r="P26" s="105" t="str">
        <f t="shared" si="8"/>
        <v>No Infra</v>
      </c>
      <c r="Q26" s="105">
        <f t="shared" si="9"/>
        <v>0</v>
      </c>
    </row>
    <row r="27">
      <c r="A27" s="61" t="s">
        <v>177</v>
      </c>
      <c r="B27" s="16">
        <f t="shared" si="2"/>
        <v>0</v>
      </c>
      <c r="C27" s="16">
        <f>IFERROR(__xludf.DUMMYFUNCTION("IF(OR(REGEXMATCH($A27, ""(?i)"" &amp; JOIN(""|"", SPLIT($C$3, "" ""))),vlookup(A27,'VMware Inventory'!A:E,5,0)=""VMWare""), 1, 0)"),0.0)</f>
        <v>0</v>
      </c>
      <c r="D27" s="16">
        <f>IFERROR(__xludf.DUMMYFUNCTION("IF(REGEXMATCH($A27, ""(?i)"" &amp; JOIN(""|"", SPLIT($D$3, "" ""))), 1, 0)"),0.0)</f>
        <v>0</v>
      </c>
      <c r="E27" s="16">
        <f t="shared" si="3"/>
        <v>0</v>
      </c>
      <c r="F27" s="16">
        <f t="shared" si="4"/>
        <v>0</v>
      </c>
      <c r="G27" s="16">
        <f>IFERROR(__xludf.DUMMYFUNCTION("IF(REGEXMATCH($A27, ""(?i)"" &amp; JOIN(""|"", SPLIT($G$3, "" ""))), 1, 0)"),0.0)</f>
        <v>0</v>
      </c>
      <c r="H27" s="16">
        <f>IFERROR(__xludf.DUMMYFUNCTION("IF(REGEXMATCH($A27, ""(?i)"" &amp; JOIN(""|"", SPLIT($H$3, "" ""))), 1, 0)"),0.0)</f>
        <v>0</v>
      </c>
      <c r="I27" s="16">
        <f>IFERROR(__xludf.DUMMYFUNCTION("IF(REGEXMATCH($A27, ""(?i)"" &amp; JOIN(""|"", SPLIT($I$3, "" ""))), 1, 0)"),0.0)</f>
        <v>0</v>
      </c>
      <c r="J27" s="16">
        <f>IFERROR(__xludf.DUMMYFUNCTION("IF(REGEXMATCH($A27, ""(?i)"" &amp; JOIN(""|"", SPLIT($J$3, "" ""))), 1, 0)"),0.0)</f>
        <v>0</v>
      </c>
      <c r="K27" s="16">
        <f>IFERROR(__xludf.DUMMYFUNCTION("IF(REGEXMATCH($A27, ""(?i)"" &amp; JOIN(""|"", SPLIT($K$3, "" ""))), 1, 0)"),0.0)</f>
        <v>0</v>
      </c>
      <c r="L27" s="16">
        <f>if(vlookup(A27,'VMware Inventory'!A:E,5,0)="Workstation",1,0)</f>
        <v>0</v>
      </c>
      <c r="M27" s="105">
        <f t="shared" si="5"/>
        <v>0</v>
      </c>
      <c r="N27" s="105">
        <f t="shared" si="6"/>
        <v>0</v>
      </c>
      <c r="O27" s="105">
        <f t="shared" si="7"/>
        <v>0</v>
      </c>
      <c r="P27" s="105" t="str">
        <f t="shared" si="8"/>
        <v>No Infra</v>
      </c>
      <c r="Q27" s="105">
        <f t="shared" si="9"/>
        <v>0</v>
      </c>
    </row>
    <row r="28">
      <c r="A28" s="61" t="s">
        <v>178</v>
      </c>
      <c r="B28" s="16">
        <f t="shared" si="2"/>
        <v>0</v>
      </c>
      <c r="C28" s="16">
        <f>IFERROR(__xludf.DUMMYFUNCTION("IF(OR(REGEXMATCH($A28, ""(?i)"" &amp; JOIN(""|"", SPLIT($C$3, "" ""))),vlookup(A28,'VMware Inventory'!A:E,5,0)=""VMWare""), 1, 0)"),0.0)</f>
        <v>0</v>
      </c>
      <c r="D28" s="16">
        <f>IFERROR(__xludf.DUMMYFUNCTION("IF(REGEXMATCH($A28, ""(?i)"" &amp; JOIN(""|"", SPLIT($D$3, "" ""))), 1, 0)"),0.0)</f>
        <v>0</v>
      </c>
      <c r="E28" s="16">
        <f t="shared" si="3"/>
        <v>0</v>
      </c>
      <c r="F28" s="16">
        <f t="shared" si="4"/>
        <v>0</v>
      </c>
      <c r="G28" s="16">
        <f>IFERROR(__xludf.DUMMYFUNCTION("IF(REGEXMATCH($A28, ""(?i)"" &amp; JOIN(""|"", SPLIT($G$3, "" ""))), 1, 0)"),0.0)</f>
        <v>0</v>
      </c>
      <c r="H28" s="16">
        <f>IFERROR(__xludf.DUMMYFUNCTION("IF(REGEXMATCH($A28, ""(?i)"" &amp; JOIN(""|"", SPLIT($H$3, "" ""))), 1, 0)"),0.0)</f>
        <v>0</v>
      </c>
      <c r="I28" s="16">
        <f>IFERROR(__xludf.DUMMYFUNCTION("IF(REGEXMATCH($A28, ""(?i)"" &amp; JOIN(""|"", SPLIT($I$3, "" ""))), 1, 0)"),0.0)</f>
        <v>0</v>
      </c>
      <c r="J28" s="16">
        <f>IFERROR(__xludf.DUMMYFUNCTION("IF(REGEXMATCH($A28, ""(?i)"" &amp; JOIN(""|"", SPLIT($J$3, "" ""))), 1, 0)"),0.0)</f>
        <v>0</v>
      </c>
      <c r="K28" s="16">
        <f>IFERROR(__xludf.DUMMYFUNCTION("IF(REGEXMATCH($A28, ""(?i)"" &amp; JOIN(""|"", SPLIT($K$3, "" ""))), 1, 0)"),0.0)</f>
        <v>0</v>
      </c>
      <c r="L28" s="16">
        <f>if(vlookup(A28,'VMware Inventory'!A:E,5,0)="Workstation",1,0)</f>
        <v>0</v>
      </c>
      <c r="M28" s="105">
        <f t="shared" si="5"/>
        <v>0</v>
      </c>
      <c r="N28" s="105">
        <f t="shared" si="6"/>
        <v>0</v>
      </c>
      <c r="O28" s="105">
        <f t="shared" si="7"/>
        <v>0</v>
      </c>
      <c r="P28" s="105" t="str">
        <f t="shared" si="8"/>
        <v>No Infra</v>
      </c>
      <c r="Q28" s="105">
        <f t="shared" si="9"/>
        <v>0</v>
      </c>
    </row>
    <row r="29">
      <c r="A29" s="61" t="s">
        <v>179</v>
      </c>
      <c r="B29" s="16">
        <f t="shared" si="2"/>
        <v>0</v>
      </c>
      <c r="C29" s="16">
        <f>IFERROR(__xludf.DUMMYFUNCTION("IF(OR(REGEXMATCH($A29, ""(?i)"" &amp; JOIN(""|"", SPLIT($C$3, "" ""))),vlookup(A29,'VMware Inventory'!A:E,5,0)=""VMWare""), 1, 0)"),0.0)</f>
        <v>0</v>
      </c>
      <c r="D29" s="16">
        <f>IFERROR(__xludf.DUMMYFUNCTION("IF(REGEXMATCH($A29, ""(?i)"" &amp; JOIN(""|"", SPLIT($D$3, "" ""))), 1, 0)"),0.0)</f>
        <v>0</v>
      </c>
      <c r="E29" s="16">
        <f t="shared" si="3"/>
        <v>0</v>
      </c>
      <c r="F29" s="16">
        <f t="shared" si="4"/>
        <v>0</v>
      </c>
      <c r="G29" s="16">
        <f>IFERROR(__xludf.DUMMYFUNCTION("IF(REGEXMATCH($A29, ""(?i)"" &amp; JOIN(""|"", SPLIT($G$3, "" ""))), 1, 0)"),0.0)</f>
        <v>0</v>
      </c>
      <c r="H29" s="16">
        <f>IFERROR(__xludf.DUMMYFUNCTION("IF(REGEXMATCH($A29, ""(?i)"" &amp; JOIN(""|"", SPLIT($H$3, "" ""))), 1, 0)"),0.0)</f>
        <v>0</v>
      </c>
      <c r="I29" s="16">
        <f>IFERROR(__xludf.DUMMYFUNCTION("IF(REGEXMATCH($A29, ""(?i)"" &amp; JOIN(""|"", SPLIT($I$3, "" ""))), 1, 0)"),0.0)</f>
        <v>0</v>
      </c>
      <c r="J29" s="16">
        <f>IFERROR(__xludf.DUMMYFUNCTION("IF(REGEXMATCH($A29, ""(?i)"" &amp; JOIN(""|"", SPLIT($J$3, "" ""))), 1, 0)"),0.0)</f>
        <v>0</v>
      </c>
      <c r="K29" s="16">
        <f>IFERROR(__xludf.DUMMYFUNCTION("IF(REGEXMATCH($A29, ""(?i)"" &amp; JOIN(""|"", SPLIT($K$3, "" ""))), 1, 0)"),0.0)</f>
        <v>0</v>
      </c>
      <c r="L29" s="16">
        <f>if(vlookup(A29,'VMware Inventory'!A:E,5,0)="Workstation",1,0)</f>
        <v>0</v>
      </c>
      <c r="M29" s="105">
        <f t="shared" si="5"/>
        <v>0</v>
      </c>
      <c r="N29" s="105">
        <f t="shared" si="6"/>
        <v>0</v>
      </c>
      <c r="O29" s="105">
        <f t="shared" si="7"/>
        <v>0</v>
      </c>
      <c r="P29" s="105" t="str">
        <f t="shared" si="8"/>
        <v>No Infra</v>
      </c>
      <c r="Q29" s="105">
        <f t="shared" si="9"/>
        <v>0</v>
      </c>
    </row>
    <row r="30">
      <c r="A30" s="61" t="s">
        <v>180</v>
      </c>
      <c r="B30" s="16">
        <f t="shared" si="2"/>
        <v>0</v>
      </c>
      <c r="C30" s="16">
        <f>IFERROR(__xludf.DUMMYFUNCTION("IF(OR(REGEXMATCH($A30, ""(?i)"" &amp; JOIN(""|"", SPLIT($C$3, "" ""))),vlookup(A30,'VMware Inventory'!A:E,5,0)=""VMWare""), 1, 0)"),0.0)</f>
        <v>0</v>
      </c>
      <c r="D30" s="16">
        <f>IFERROR(__xludf.DUMMYFUNCTION("IF(REGEXMATCH($A30, ""(?i)"" &amp; JOIN(""|"", SPLIT($D$3, "" ""))), 1, 0)"),0.0)</f>
        <v>0</v>
      </c>
      <c r="E30" s="16">
        <f t="shared" si="3"/>
        <v>0</v>
      </c>
      <c r="F30" s="16">
        <f t="shared" si="4"/>
        <v>0</v>
      </c>
      <c r="G30" s="16">
        <f>IFERROR(__xludf.DUMMYFUNCTION("IF(REGEXMATCH($A30, ""(?i)"" &amp; JOIN(""|"", SPLIT($G$3, "" ""))), 1, 0)"),0.0)</f>
        <v>0</v>
      </c>
      <c r="H30" s="16">
        <f>IFERROR(__xludf.DUMMYFUNCTION("IF(REGEXMATCH($A30, ""(?i)"" &amp; JOIN(""|"", SPLIT($H$3, "" ""))), 1, 0)"),0.0)</f>
        <v>0</v>
      </c>
      <c r="I30" s="16">
        <f>IFERROR(__xludf.DUMMYFUNCTION("IF(REGEXMATCH($A30, ""(?i)"" &amp; JOIN(""|"", SPLIT($I$3, "" ""))), 1, 0)"),0.0)</f>
        <v>0</v>
      </c>
      <c r="J30" s="16">
        <f>IFERROR(__xludf.DUMMYFUNCTION("IF(REGEXMATCH($A30, ""(?i)"" &amp; JOIN(""|"", SPLIT($J$3, "" ""))), 1, 0)"),0.0)</f>
        <v>0</v>
      </c>
      <c r="K30" s="16">
        <f>IFERROR(__xludf.DUMMYFUNCTION("IF(REGEXMATCH($A30, ""(?i)"" &amp; JOIN(""|"", SPLIT($K$3, "" ""))), 1, 0)"),0.0)</f>
        <v>0</v>
      </c>
      <c r="L30" s="16">
        <f>if(vlookup(A30,'VMware Inventory'!A:E,5,0)="Workstation",1,0)</f>
        <v>0</v>
      </c>
      <c r="M30" s="105">
        <f t="shared" si="5"/>
        <v>0</v>
      </c>
      <c r="N30" s="105">
        <f t="shared" si="6"/>
        <v>0</v>
      </c>
      <c r="O30" s="105">
        <f t="shared" si="7"/>
        <v>0</v>
      </c>
      <c r="P30" s="105" t="str">
        <f t="shared" si="8"/>
        <v>No Infra</v>
      </c>
      <c r="Q30" s="105">
        <f t="shared" si="9"/>
        <v>0</v>
      </c>
    </row>
    <row r="31">
      <c r="A31" s="61" t="s">
        <v>181</v>
      </c>
      <c r="B31" s="16">
        <f t="shared" si="2"/>
        <v>0</v>
      </c>
      <c r="C31" s="16">
        <f>IFERROR(__xludf.DUMMYFUNCTION("IF(OR(REGEXMATCH($A31, ""(?i)"" &amp; JOIN(""|"", SPLIT($C$3, "" ""))),vlookup(A31,'VMware Inventory'!A:E,5,0)=""VMWare""), 1, 0)"),0.0)</f>
        <v>0</v>
      </c>
      <c r="D31" s="16">
        <f>IFERROR(__xludf.DUMMYFUNCTION("IF(REGEXMATCH($A31, ""(?i)"" &amp; JOIN(""|"", SPLIT($D$3, "" ""))), 1, 0)"),0.0)</f>
        <v>0</v>
      </c>
      <c r="E31" s="16">
        <f t="shared" si="3"/>
        <v>0</v>
      </c>
      <c r="F31" s="16">
        <f t="shared" si="4"/>
        <v>0</v>
      </c>
      <c r="G31" s="16">
        <f>IFERROR(__xludf.DUMMYFUNCTION("IF(REGEXMATCH($A31, ""(?i)"" &amp; JOIN(""|"", SPLIT($G$3, "" ""))), 1, 0)"),0.0)</f>
        <v>0</v>
      </c>
      <c r="H31" s="16">
        <f>IFERROR(__xludf.DUMMYFUNCTION("IF(REGEXMATCH($A31, ""(?i)"" &amp; JOIN(""|"", SPLIT($H$3, "" ""))), 1, 0)"),0.0)</f>
        <v>0</v>
      </c>
      <c r="I31" s="16">
        <f>IFERROR(__xludf.DUMMYFUNCTION("IF(REGEXMATCH($A31, ""(?i)"" &amp; JOIN(""|"", SPLIT($I$3, "" ""))), 1, 0)"),0.0)</f>
        <v>0</v>
      </c>
      <c r="J31" s="16">
        <f>IFERROR(__xludf.DUMMYFUNCTION("IF(REGEXMATCH($A31, ""(?i)"" &amp; JOIN(""|"", SPLIT($J$3, "" ""))), 1, 0)"),0.0)</f>
        <v>0</v>
      </c>
      <c r="K31" s="16">
        <f>IFERROR(__xludf.DUMMYFUNCTION("IF(REGEXMATCH($A31, ""(?i)"" &amp; JOIN(""|"", SPLIT($K$3, "" ""))), 1, 0)"),0.0)</f>
        <v>0</v>
      </c>
      <c r="L31" s="16">
        <f>if(vlookup(A31,'VMware Inventory'!A:E,5,0)="Workstation",1,0)</f>
        <v>0</v>
      </c>
      <c r="M31" s="105">
        <f t="shared" si="5"/>
        <v>0</v>
      </c>
      <c r="N31" s="105">
        <f t="shared" si="6"/>
        <v>0</v>
      </c>
      <c r="O31" s="105">
        <f t="shared" si="7"/>
        <v>0</v>
      </c>
      <c r="P31" s="105" t="str">
        <f t="shared" si="8"/>
        <v>No Infra</v>
      </c>
      <c r="Q31" s="105">
        <f t="shared" si="9"/>
        <v>0</v>
      </c>
    </row>
    <row r="32">
      <c r="A32" s="61" t="s">
        <v>182</v>
      </c>
      <c r="B32" s="16">
        <f t="shared" si="2"/>
        <v>0</v>
      </c>
      <c r="C32" s="16">
        <f>IFERROR(__xludf.DUMMYFUNCTION("IF(OR(REGEXMATCH($A32, ""(?i)"" &amp; JOIN(""|"", SPLIT($C$3, "" ""))),vlookup(A32,'VMware Inventory'!A:E,5,0)=""VMWare""), 1, 0)"),0.0)</f>
        <v>0</v>
      </c>
      <c r="D32" s="16">
        <f>IFERROR(__xludf.DUMMYFUNCTION("IF(REGEXMATCH($A32, ""(?i)"" &amp; JOIN(""|"", SPLIT($D$3, "" ""))), 1, 0)"),0.0)</f>
        <v>0</v>
      </c>
      <c r="E32" s="16">
        <f t="shared" si="3"/>
        <v>0</v>
      </c>
      <c r="F32" s="16">
        <f t="shared" si="4"/>
        <v>0</v>
      </c>
      <c r="G32" s="16">
        <f>IFERROR(__xludf.DUMMYFUNCTION("IF(REGEXMATCH($A32, ""(?i)"" &amp; JOIN(""|"", SPLIT($G$3, "" ""))), 1, 0)"),0.0)</f>
        <v>0</v>
      </c>
      <c r="H32" s="16">
        <f>IFERROR(__xludf.DUMMYFUNCTION("IF(REGEXMATCH($A32, ""(?i)"" &amp; JOIN(""|"", SPLIT($H$3, "" ""))), 1, 0)"),0.0)</f>
        <v>0</v>
      </c>
      <c r="I32" s="16">
        <f>IFERROR(__xludf.DUMMYFUNCTION("IF(REGEXMATCH($A32, ""(?i)"" &amp; JOIN(""|"", SPLIT($I$3, "" ""))), 1, 0)"),0.0)</f>
        <v>0</v>
      </c>
      <c r="J32" s="16">
        <f>IFERROR(__xludf.DUMMYFUNCTION("IF(REGEXMATCH($A32, ""(?i)"" &amp; JOIN(""|"", SPLIT($J$3, "" ""))), 1, 0)"),0.0)</f>
        <v>0</v>
      </c>
      <c r="K32" s="16">
        <f>IFERROR(__xludf.DUMMYFUNCTION("IF(REGEXMATCH($A32, ""(?i)"" &amp; JOIN(""|"", SPLIT($K$3, "" ""))), 1, 0)"),0.0)</f>
        <v>0</v>
      </c>
      <c r="L32" s="16">
        <f>if(vlookup(A32,'VMware Inventory'!A:E,5,0)="Workstation",1,0)</f>
        <v>0</v>
      </c>
      <c r="M32" s="105">
        <f t="shared" si="5"/>
        <v>0</v>
      </c>
      <c r="N32" s="105">
        <f t="shared" si="6"/>
        <v>0</v>
      </c>
      <c r="O32" s="105">
        <f t="shared" si="7"/>
        <v>0</v>
      </c>
      <c r="P32" s="105" t="str">
        <f t="shared" si="8"/>
        <v>No Infra</v>
      </c>
      <c r="Q32" s="105">
        <f t="shared" si="9"/>
        <v>0</v>
      </c>
    </row>
    <row r="33">
      <c r="A33" s="61" t="s">
        <v>183</v>
      </c>
      <c r="B33" s="16">
        <f t="shared" si="2"/>
        <v>0</v>
      </c>
      <c r="C33" s="16">
        <f>IFERROR(__xludf.DUMMYFUNCTION("IF(OR(REGEXMATCH($A33, ""(?i)"" &amp; JOIN(""|"", SPLIT($C$3, "" ""))),vlookup(A33,'VMware Inventory'!A:E,5,0)=""VMWare""), 1, 0)"),0.0)</f>
        <v>0</v>
      </c>
      <c r="D33" s="16">
        <f>IFERROR(__xludf.DUMMYFUNCTION("IF(REGEXMATCH($A33, ""(?i)"" &amp; JOIN(""|"", SPLIT($D$3, "" ""))), 1, 0)"),0.0)</f>
        <v>0</v>
      </c>
      <c r="E33" s="16">
        <f t="shared" si="3"/>
        <v>0</v>
      </c>
      <c r="F33" s="16">
        <f t="shared" si="4"/>
        <v>0</v>
      </c>
      <c r="G33" s="16">
        <f>IFERROR(__xludf.DUMMYFUNCTION("IF(REGEXMATCH($A33, ""(?i)"" &amp; JOIN(""|"", SPLIT($G$3, "" ""))), 1, 0)"),0.0)</f>
        <v>0</v>
      </c>
      <c r="H33" s="16">
        <f>IFERROR(__xludf.DUMMYFUNCTION("IF(REGEXMATCH($A33, ""(?i)"" &amp; JOIN(""|"", SPLIT($H$3, "" ""))), 1, 0)"),0.0)</f>
        <v>0</v>
      </c>
      <c r="I33" s="16">
        <f>IFERROR(__xludf.DUMMYFUNCTION("IF(REGEXMATCH($A33, ""(?i)"" &amp; JOIN(""|"", SPLIT($I$3, "" ""))), 1, 0)"),0.0)</f>
        <v>0</v>
      </c>
      <c r="J33" s="16">
        <f>IFERROR(__xludf.DUMMYFUNCTION("IF(REGEXMATCH($A33, ""(?i)"" &amp; JOIN(""|"", SPLIT($J$3, "" ""))), 1, 0)"),0.0)</f>
        <v>0</v>
      </c>
      <c r="K33" s="16">
        <f>IFERROR(__xludf.DUMMYFUNCTION("IF(REGEXMATCH($A33, ""(?i)"" &amp; JOIN(""|"", SPLIT($K$3, "" ""))), 1, 0)"),0.0)</f>
        <v>0</v>
      </c>
      <c r="L33" s="16">
        <f>if(vlookup(A33,'VMware Inventory'!A:E,5,0)="Workstation",1,0)</f>
        <v>0</v>
      </c>
      <c r="M33" s="105">
        <f t="shared" si="5"/>
        <v>0</v>
      </c>
      <c r="N33" s="105">
        <f t="shared" si="6"/>
        <v>0</v>
      </c>
      <c r="O33" s="105">
        <f t="shared" si="7"/>
        <v>0</v>
      </c>
      <c r="P33" s="105" t="str">
        <f t="shared" si="8"/>
        <v>No Infra</v>
      </c>
      <c r="Q33" s="105">
        <f t="shared" si="9"/>
        <v>0</v>
      </c>
    </row>
    <row r="34">
      <c r="A34" s="61" t="s">
        <v>184</v>
      </c>
      <c r="B34" s="16">
        <f t="shared" si="2"/>
        <v>0</v>
      </c>
      <c r="C34" s="16">
        <f>IFERROR(__xludf.DUMMYFUNCTION("IF(OR(REGEXMATCH($A34, ""(?i)"" &amp; JOIN(""|"", SPLIT($C$3, "" ""))),vlookup(A34,'VMware Inventory'!A:E,5,0)=""VMWare""), 1, 0)"),0.0)</f>
        <v>0</v>
      </c>
      <c r="D34" s="16">
        <f>IFERROR(__xludf.DUMMYFUNCTION("IF(REGEXMATCH($A34, ""(?i)"" &amp; JOIN(""|"", SPLIT($D$3, "" ""))), 1, 0)"),0.0)</f>
        <v>0</v>
      </c>
      <c r="E34" s="16">
        <f t="shared" si="3"/>
        <v>0</v>
      </c>
      <c r="F34" s="16">
        <f t="shared" si="4"/>
        <v>0</v>
      </c>
      <c r="G34" s="16">
        <f>IFERROR(__xludf.DUMMYFUNCTION("IF(REGEXMATCH($A34, ""(?i)"" &amp; JOIN(""|"", SPLIT($G$3, "" ""))), 1, 0)"),0.0)</f>
        <v>0</v>
      </c>
      <c r="H34" s="16">
        <f>IFERROR(__xludf.DUMMYFUNCTION("IF(REGEXMATCH($A34, ""(?i)"" &amp; JOIN(""|"", SPLIT($H$3, "" ""))), 1, 0)"),0.0)</f>
        <v>0</v>
      </c>
      <c r="I34" s="16">
        <f>IFERROR(__xludf.DUMMYFUNCTION("IF(REGEXMATCH($A34, ""(?i)"" &amp; JOIN(""|"", SPLIT($I$3, "" ""))), 1, 0)"),0.0)</f>
        <v>0</v>
      </c>
      <c r="J34" s="16">
        <f>IFERROR(__xludf.DUMMYFUNCTION("IF(REGEXMATCH($A34, ""(?i)"" &amp; JOIN(""|"", SPLIT($J$3, "" ""))), 1, 0)"),0.0)</f>
        <v>0</v>
      </c>
      <c r="K34" s="16">
        <f>IFERROR(__xludf.DUMMYFUNCTION("IF(REGEXMATCH($A34, ""(?i)"" &amp; JOIN(""|"", SPLIT($K$3, "" ""))), 1, 0)"),0.0)</f>
        <v>0</v>
      </c>
      <c r="L34" s="16">
        <f>if(vlookup(A34,'VMware Inventory'!A:E,5,0)="Workstation",1,0)</f>
        <v>0</v>
      </c>
      <c r="M34" s="105">
        <f t="shared" si="5"/>
        <v>0</v>
      </c>
      <c r="N34" s="105">
        <f t="shared" si="6"/>
        <v>0</v>
      </c>
      <c r="O34" s="105">
        <f t="shared" si="7"/>
        <v>0</v>
      </c>
      <c r="P34" s="105" t="str">
        <f t="shared" si="8"/>
        <v>No Infra</v>
      </c>
      <c r="Q34" s="105">
        <f t="shared" si="9"/>
        <v>0</v>
      </c>
    </row>
    <row r="35">
      <c r="A35" s="61" t="s">
        <v>185</v>
      </c>
      <c r="B35" s="16">
        <f t="shared" si="2"/>
        <v>0</v>
      </c>
      <c r="C35" s="16">
        <f>IFERROR(__xludf.DUMMYFUNCTION("IF(OR(REGEXMATCH($A35, ""(?i)"" &amp; JOIN(""|"", SPLIT($C$3, "" ""))),vlookup(A35,'VMware Inventory'!A:E,5,0)=""VMWare""), 1, 0)"),0.0)</f>
        <v>0</v>
      </c>
      <c r="D35" s="16">
        <f>IFERROR(__xludf.DUMMYFUNCTION("IF(REGEXMATCH($A35, ""(?i)"" &amp; JOIN(""|"", SPLIT($D$3, "" ""))), 1, 0)"),0.0)</f>
        <v>0</v>
      </c>
      <c r="E35" s="16">
        <f t="shared" si="3"/>
        <v>0</v>
      </c>
      <c r="F35" s="16">
        <f t="shared" si="4"/>
        <v>0</v>
      </c>
      <c r="G35" s="16">
        <f>IFERROR(__xludf.DUMMYFUNCTION("IF(REGEXMATCH($A35, ""(?i)"" &amp; JOIN(""|"", SPLIT($G$3, "" ""))), 1, 0)"),0.0)</f>
        <v>0</v>
      </c>
      <c r="H35" s="16">
        <f>IFERROR(__xludf.DUMMYFUNCTION("IF(REGEXMATCH($A35, ""(?i)"" &amp; JOIN(""|"", SPLIT($H$3, "" ""))), 1, 0)"),0.0)</f>
        <v>0</v>
      </c>
      <c r="I35" s="16">
        <f>IFERROR(__xludf.DUMMYFUNCTION("IF(REGEXMATCH($A35, ""(?i)"" &amp; JOIN(""|"", SPLIT($I$3, "" ""))), 1, 0)"),0.0)</f>
        <v>0</v>
      </c>
      <c r="J35" s="16">
        <f>IFERROR(__xludf.DUMMYFUNCTION("IF(REGEXMATCH($A35, ""(?i)"" &amp; JOIN(""|"", SPLIT($J$3, "" ""))), 1, 0)"),0.0)</f>
        <v>0</v>
      </c>
      <c r="K35" s="16">
        <f>IFERROR(__xludf.DUMMYFUNCTION("IF(REGEXMATCH($A35, ""(?i)"" &amp; JOIN(""|"", SPLIT($K$3, "" ""))), 1, 0)"),0.0)</f>
        <v>0</v>
      </c>
      <c r="L35" s="16">
        <f>if(vlookup(A35,'VMware Inventory'!A:E,5,0)="Workstation",1,0)</f>
        <v>0</v>
      </c>
      <c r="M35" s="105">
        <f t="shared" si="5"/>
        <v>0</v>
      </c>
      <c r="N35" s="105">
        <f t="shared" si="6"/>
        <v>0</v>
      </c>
      <c r="O35" s="105">
        <f t="shared" si="7"/>
        <v>0</v>
      </c>
      <c r="P35" s="105" t="str">
        <f t="shared" si="8"/>
        <v>No Infra</v>
      </c>
      <c r="Q35" s="105">
        <f t="shared" si="9"/>
        <v>0</v>
      </c>
    </row>
    <row r="36">
      <c r="A36" s="61" t="s">
        <v>186</v>
      </c>
      <c r="B36" s="16">
        <f t="shared" si="2"/>
        <v>0</v>
      </c>
      <c r="C36" s="16">
        <f>IFERROR(__xludf.DUMMYFUNCTION("IF(OR(REGEXMATCH($A36, ""(?i)"" &amp; JOIN(""|"", SPLIT($C$3, "" ""))),vlookup(A36,'VMware Inventory'!A:E,5,0)=""VMWare""), 1, 0)"),0.0)</f>
        <v>0</v>
      </c>
      <c r="D36" s="16">
        <f>IFERROR(__xludf.DUMMYFUNCTION("IF(REGEXMATCH($A36, ""(?i)"" &amp; JOIN(""|"", SPLIT($D$3, "" ""))), 1, 0)"),0.0)</f>
        <v>0</v>
      </c>
      <c r="E36" s="16">
        <f t="shared" si="3"/>
        <v>0</v>
      </c>
      <c r="F36" s="16">
        <f t="shared" si="4"/>
        <v>0</v>
      </c>
      <c r="G36" s="16">
        <f>IFERROR(__xludf.DUMMYFUNCTION("IF(REGEXMATCH($A36, ""(?i)"" &amp; JOIN(""|"", SPLIT($G$3, "" ""))), 1, 0)"),0.0)</f>
        <v>0</v>
      </c>
      <c r="H36" s="16">
        <f>IFERROR(__xludf.DUMMYFUNCTION("IF(REGEXMATCH($A36, ""(?i)"" &amp; JOIN(""|"", SPLIT($H$3, "" ""))), 1, 0)"),0.0)</f>
        <v>0</v>
      </c>
      <c r="I36" s="16">
        <f>IFERROR(__xludf.DUMMYFUNCTION("IF(REGEXMATCH($A36, ""(?i)"" &amp; JOIN(""|"", SPLIT($I$3, "" ""))), 1, 0)"),0.0)</f>
        <v>0</v>
      </c>
      <c r="J36" s="16">
        <f>IFERROR(__xludf.DUMMYFUNCTION("IF(REGEXMATCH($A36, ""(?i)"" &amp; JOIN(""|"", SPLIT($J$3, "" ""))), 1, 0)"),0.0)</f>
        <v>0</v>
      </c>
      <c r="K36" s="16">
        <f>IFERROR(__xludf.DUMMYFUNCTION("IF(REGEXMATCH($A36, ""(?i)"" &amp; JOIN(""|"", SPLIT($K$3, "" ""))), 1, 0)"),0.0)</f>
        <v>0</v>
      </c>
      <c r="L36" s="16">
        <f>if(vlookup(A36,'VMware Inventory'!A:E,5,0)="Workstation",1,0)</f>
        <v>0</v>
      </c>
      <c r="M36" s="105">
        <f t="shared" si="5"/>
        <v>0</v>
      </c>
      <c r="N36" s="105">
        <f t="shared" si="6"/>
        <v>0</v>
      </c>
      <c r="O36" s="105">
        <f t="shared" si="7"/>
        <v>0</v>
      </c>
      <c r="P36" s="105" t="str">
        <f t="shared" si="8"/>
        <v>No Infra</v>
      </c>
      <c r="Q36" s="105">
        <f t="shared" si="9"/>
        <v>0</v>
      </c>
    </row>
    <row r="37">
      <c r="A37" s="61" t="s">
        <v>187</v>
      </c>
      <c r="B37" s="16">
        <f t="shared" si="2"/>
        <v>0</v>
      </c>
      <c r="C37" s="16">
        <f>IFERROR(__xludf.DUMMYFUNCTION("IF(OR(REGEXMATCH($A37, ""(?i)"" &amp; JOIN(""|"", SPLIT($C$3, "" ""))),vlookup(A37,'VMware Inventory'!A:E,5,0)=""VMWare""), 1, 0)"),0.0)</f>
        <v>0</v>
      </c>
      <c r="D37" s="16">
        <f>IFERROR(__xludf.DUMMYFUNCTION("IF(REGEXMATCH($A37, ""(?i)"" &amp; JOIN(""|"", SPLIT($D$3, "" ""))), 1, 0)"),0.0)</f>
        <v>0</v>
      </c>
      <c r="E37" s="16">
        <f t="shared" si="3"/>
        <v>0</v>
      </c>
      <c r="F37" s="16">
        <f t="shared" si="4"/>
        <v>0</v>
      </c>
      <c r="G37" s="16">
        <f>IFERROR(__xludf.DUMMYFUNCTION("IF(REGEXMATCH($A37, ""(?i)"" &amp; JOIN(""|"", SPLIT($G$3, "" ""))), 1, 0)"),0.0)</f>
        <v>0</v>
      </c>
      <c r="H37" s="16">
        <f>IFERROR(__xludf.DUMMYFUNCTION("IF(REGEXMATCH($A37, ""(?i)"" &amp; JOIN(""|"", SPLIT($H$3, "" ""))), 1, 0)"),0.0)</f>
        <v>0</v>
      </c>
      <c r="I37" s="16">
        <f>IFERROR(__xludf.DUMMYFUNCTION("IF(REGEXMATCH($A37, ""(?i)"" &amp; JOIN(""|"", SPLIT($I$3, "" ""))), 1, 0)"),0.0)</f>
        <v>0</v>
      </c>
      <c r="J37" s="16">
        <f>IFERROR(__xludf.DUMMYFUNCTION("IF(REGEXMATCH($A37, ""(?i)"" &amp; JOIN(""|"", SPLIT($J$3, "" ""))), 1, 0)"),0.0)</f>
        <v>0</v>
      </c>
      <c r="K37" s="16">
        <f>IFERROR(__xludf.DUMMYFUNCTION("IF(REGEXMATCH($A37, ""(?i)"" &amp; JOIN(""|"", SPLIT($K$3, "" ""))), 1, 0)"),0.0)</f>
        <v>0</v>
      </c>
      <c r="L37" s="16">
        <f>if(vlookup(A37,'VMware Inventory'!A:E,5,0)="Workstation",1,0)</f>
        <v>0</v>
      </c>
      <c r="M37" s="105">
        <f t="shared" si="5"/>
        <v>0</v>
      </c>
      <c r="N37" s="105">
        <f t="shared" si="6"/>
        <v>0</v>
      </c>
      <c r="O37" s="105">
        <f t="shared" si="7"/>
        <v>0</v>
      </c>
      <c r="P37" s="105" t="str">
        <f t="shared" si="8"/>
        <v>No Infra</v>
      </c>
      <c r="Q37" s="105">
        <f t="shared" si="9"/>
        <v>0</v>
      </c>
    </row>
    <row r="38">
      <c r="A38" s="61" t="s">
        <v>188</v>
      </c>
      <c r="B38" s="16">
        <f t="shared" si="2"/>
        <v>0</v>
      </c>
      <c r="C38" s="16">
        <f>IFERROR(__xludf.DUMMYFUNCTION("IF(OR(REGEXMATCH($A38, ""(?i)"" &amp; JOIN(""|"", SPLIT($C$3, "" ""))),vlookup(A38,'VMware Inventory'!A:E,5,0)=""VMWare""), 1, 0)"),0.0)</f>
        <v>0</v>
      </c>
      <c r="D38" s="16">
        <f>IFERROR(__xludf.DUMMYFUNCTION("IF(REGEXMATCH($A38, ""(?i)"" &amp; JOIN(""|"", SPLIT($D$3, "" ""))), 1, 0)"),0.0)</f>
        <v>0</v>
      </c>
      <c r="E38" s="16">
        <f t="shared" si="3"/>
        <v>0</v>
      </c>
      <c r="F38" s="16">
        <f t="shared" si="4"/>
        <v>0</v>
      </c>
      <c r="G38" s="16">
        <f>IFERROR(__xludf.DUMMYFUNCTION("IF(REGEXMATCH($A38, ""(?i)"" &amp; JOIN(""|"", SPLIT($G$3, "" ""))), 1, 0)"),0.0)</f>
        <v>0</v>
      </c>
      <c r="H38" s="16">
        <f>IFERROR(__xludf.DUMMYFUNCTION("IF(REGEXMATCH($A38, ""(?i)"" &amp; JOIN(""|"", SPLIT($H$3, "" ""))), 1, 0)"),0.0)</f>
        <v>0</v>
      </c>
      <c r="I38" s="16">
        <f>IFERROR(__xludf.DUMMYFUNCTION("IF(REGEXMATCH($A38, ""(?i)"" &amp; JOIN(""|"", SPLIT($I$3, "" ""))), 1, 0)"),0.0)</f>
        <v>0</v>
      </c>
      <c r="J38" s="16">
        <f>IFERROR(__xludf.DUMMYFUNCTION("IF(REGEXMATCH($A38, ""(?i)"" &amp; JOIN(""|"", SPLIT($J$3, "" ""))), 1, 0)"),0.0)</f>
        <v>0</v>
      </c>
      <c r="K38" s="16">
        <f>IFERROR(__xludf.DUMMYFUNCTION("IF(REGEXMATCH($A38, ""(?i)"" &amp; JOIN(""|"", SPLIT($K$3, "" ""))), 1, 0)"),0.0)</f>
        <v>0</v>
      </c>
      <c r="L38" s="16">
        <f>if(vlookup(A38,'VMware Inventory'!A:E,5,0)="Workstation",1,0)</f>
        <v>0</v>
      </c>
      <c r="M38" s="105">
        <f t="shared" si="5"/>
        <v>0</v>
      </c>
      <c r="N38" s="105">
        <f t="shared" si="6"/>
        <v>0</v>
      </c>
      <c r="O38" s="105">
        <f t="shared" si="7"/>
        <v>0</v>
      </c>
      <c r="P38" s="105" t="str">
        <f t="shared" si="8"/>
        <v>No Infra</v>
      </c>
      <c r="Q38" s="105">
        <f t="shared" si="9"/>
        <v>0</v>
      </c>
    </row>
    <row r="39">
      <c r="A39" s="61" t="s">
        <v>189</v>
      </c>
      <c r="B39" s="16">
        <f t="shared" si="2"/>
        <v>0</v>
      </c>
      <c r="C39" s="16">
        <f>IFERROR(__xludf.DUMMYFUNCTION("IF(OR(REGEXMATCH($A39, ""(?i)"" &amp; JOIN(""|"", SPLIT($C$3, "" ""))),vlookup(A39,'VMware Inventory'!A:E,5,0)=""VMWare""), 1, 0)"),0.0)</f>
        <v>0</v>
      </c>
      <c r="D39" s="16">
        <f>IFERROR(__xludf.DUMMYFUNCTION("IF(REGEXMATCH($A39, ""(?i)"" &amp; JOIN(""|"", SPLIT($D$3, "" ""))), 1, 0)"),0.0)</f>
        <v>0</v>
      </c>
      <c r="E39" s="16">
        <f t="shared" si="3"/>
        <v>0</v>
      </c>
      <c r="F39" s="16">
        <f t="shared" si="4"/>
        <v>0</v>
      </c>
      <c r="G39" s="16">
        <f>IFERROR(__xludf.DUMMYFUNCTION("IF(REGEXMATCH($A39, ""(?i)"" &amp; JOIN(""|"", SPLIT($G$3, "" ""))), 1, 0)"),0.0)</f>
        <v>0</v>
      </c>
      <c r="H39" s="16">
        <f>IFERROR(__xludf.DUMMYFUNCTION("IF(REGEXMATCH($A39, ""(?i)"" &amp; JOIN(""|"", SPLIT($H$3, "" ""))), 1, 0)"),0.0)</f>
        <v>0</v>
      </c>
      <c r="I39" s="16">
        <f>IFERROR(__xludf.DUMMYFUNCTION("IF(REGEXMATCH($A39, ""(?i)"" &amp; JOIN(""|"", SPLIT($I$3, "" ""))), 1, 0)"),0.0)</f>
        <v>0</v>
      </c>
      <c r="J39" s="16">
        <f>IFERROR(__xludf.DUMMYFUNCTION("IF(REGEXMATCH($A39, ""(?i)"" &amp; JOIN(""|"", SPLIT($J$3, "" ""))), 1, 0)"),0.0)</f>
        <v>0</v>
      </c>
      <c r="K39" s="16">
        <f>IFERROR(__xludf.DUMMYFUNCTION("IF(REGEXMATCH($A39, ""(?i)"" &amp; JOIN(""|"", SPLIT($K$3, "" ""))), 1, 0)"),0.0)</f>
        <v>0</v>
      </c>
      <c r="L39" s="16">
        <f>if(vlookup(A39,'VMware Inventory'!A:E,5,0)="Workstation",1,0)</f>
        <v>0</v>
      </c>
      <c r="M39" s="105">
        <f t="shared" si="5"/>
        <v>0</v>
      </c>
      <c r="N39" s="105">
        <f t="shared" si="6"/>
        <v>0</v>
      </c>
      <c r="O39" s="105">
        <f t="shared" si="7"/>
        <v>0</v>
      </c>
      <c r="P39" s="105" t="str">
        <f t="shared" si="8"/>
        <v>No Infra</v>
      </c>
      <c r="Q39" s="105">
        <f t="shared" si="9"/>
        <v>0</v>
      </c>
    </row>
    <row r="40">
      <c r="A40" s="61" t="s">
        <v>190</v>
      </c>
      <c r="B40" s="16">
        <f t="shared" si="2"/>
        <v>0</v>
      </c>
      <c r="C40" s="16">
        <f>IFERROR(__xludf.DUMMYFUNCTION("IF(OR(REGEXMATCH($A40, ""(?i)"" &amp; JOIN(""|"", SPLIT($C$3, "" ""))),vlookup(A40,'VMware Inventory'!A:E,5,0)=""VMWare""), 1, 0)"),0.0)</f>
        <v>0</v>
      </c>
      <c r="D40" s="16">
        <f>IFERROR(__xludf.DUMMYFUNCTION("IF(REGEXMATCH($A40, ""(?i)"" &amp; JOIN(""|"", SPLIT($D$3, "" ""))), 1, 0)"),0.0)</f>
        <v>0</v>
      </c>
      <c r="E40" s="16">
        <f t="shared" si="3"/>
        <v>0</v>
      </c>
      <c r="F40" s="16">
        <f t="shared" si="4"/>
        <v>0</v>
      </c>
      <c r="G40" s="16">
        <f>IFERROR(__xludf.DUMMYFUNCTION("IF(REGEXMATCH($A40, ""(?i)"" &amp; JOIN(""|"", SPLIT($G$3, "" ""))), 1, 0)"),0.0)</f>
        <v>0</v>
      </c>
      <c r="H40" s="16">
        <f>IFERROR(__xludf.DUMMYFUNCTION("IF(REGEXMATCH($A40, ""(?i)"" &amp; JOIN(""|"", SPLIT($H$3, "" ""))), 1, 0)"),0.0)</f>
        <v>0</v>
      </c>
      <c r="I40" s="16">
        <f>IFERROR(__xludf.DUMMYFUNCTION("IF(REGEXMATCH($A40, ""(?i)"" &amp; JOIN(""|"", SPLIT($I$3, "" ""))), 1, 0)"),0.0)</f>
        <v>0</v>
      </c>
      <c r="J40" s="16">
        <f>IFERROR(__xludf.DUMMYFUNCTION("IF(REGEXMATCH($A40, ""(?i)"" &amp; JOIN(""|"", SPLIT($J$3, "" ""))), 1, 0)"),0.0)</f>
        <v>0</v>
      </c>
      <c r="K40" s="16">
        <f>IFERROR(__xludf.DUMMYFUNCTION("IF(REGEXMATCH($A40, ""(?i)"" &amp; JOIN(""|"", SPLIT($K$3, "" ""))), 1, 0)"),0.0)</f>
        <v>0</v>
      </c>
      <c r="L40" s="16">
        <f>if(vlookup(A40,'VMware Inventory'!A:E,5,0)="Workstation",1,0)</f>
        <v>0</v>
      </c>
      <c r="M40" s="105">
        <f t="shared" si="5"/>
        <v>0</v>
      </c>
      <c r="N40" s="105">
        <f t="shared" si="6"/>
        <v>0</v>
      </c>
      <c r="O40" s="105">
        <f t="shared" si="7"/>
        <v>0</v>
      </c>
      <c r="P40" s="105" t="str">
        <f t="shared" si="8"/>
        <v>No Infra</v>
      </c>
      <c r="Q40" s="105">
        <f t="shared" si="9"/>
        <v>0</v>
      </c>
    </row>
    <row r="41">
      <c r="A41" s="61" t="s">
        <v>191</v>
      </c>
      <c r="B41" s="16">
        <f t="shared" si="2"/>
        <v>0</v>
      </c>
      <c r="C41" s="16">
        <f>IFERROR(__xludf.DUMMYFUNCTION("IF(OR(REGEXMATCH($A41, ""(?i)"" &amp; JOIN(""|"", SPLIT($C$3, "" ""))),vlookup(A41,'VMware Inventory'!A:E,5,0)=""VMWare""), 1, 0)"),0.0)</f>
        <v>0</v>
      </c>
      <c r="D41" s="16">
        <f>IFERROR(__xludf.DUMMYFUNCTION("IF(REGEXMATCH($A41, ""(?i)"" &amp; JOIN(""|"", SPLIT($D$3, "" ""))), 1, 0)"),0.0)</f>
        <v>0</v>
      </c>
      <c r="E41" s="16">
        <f t="shared" si="3"/>
        <v>0</v>
      </c>
      <c r="F41" s="16">
        <f t="shared" si="4"/>
        <v>0</v>
      </c>
      <c r="G41" s="16">
        <f>IFERROR(__xludf.DUMMYFUNCTION("IF(REGEXMATCH($A41, ""(?i)"" &amp; JOIN(""|"", SPLIT($G$3, "" ""))), 1, 0)"),0.0)</f>
        <v>0</v>
      </c>
      <c r="H41" s="16">
        <f>IFERROR(__xludf.DUMMYFUNCTION("IF(REGEXMATCH($A41, ""(?i)"" &amp; JOIN(""|"", SPLIT($H$3, "" ""))), 1, 0)"),0.0)</f>
        <v>0</v>
      </c>
      <c r="I41" s="16">
        <f>IFERROR(__xludf.DUMMYFUNCTION("IF(REGEXMATCH($A41, ""(?i)"" &amp; JOIN(""|"", SPLIT($I$3, "" ""))), 1, 0)"),0.0)</f>
        <v>0</v>
      </c>
      <c r="J41" s="16">
        <f>IFERROR(__xludf.DUMMYFUNCTION("IF(REGEXMATCH($A41, ""(?i)"" &amp; JOIN(""|"", SPLIT($J$3, "" ""))), 1, 0)"),0.0)</f>
        <v>0</v>
      </c>
      <c r="K41" s="16">
        <f>IFERROR(__xludf.DUMMYFUNCTION("IF(REGEXMATCH($A41, ""(?i)"" &amp; JOIN(""|"", SPLIT($K$3, "" ""))), 1, 0)"),0.0)</f>
        <v>0</v>
      </c>
      <c r="L41" s="16">
        <f>if(vlookup(A41,'VMware Inventory'!A:E,5,0)="Workstation",1,0)</f>
        <v>0</v>
      </c>
      <c r="M41" s="105">
        <f t="shared" si="5"/>
        <v>0</v>
      </c>
      <c r="N41" s="105">
        <f t="shared" si="6"/>
        <v>0</v>
      </c>
      <c r="O41" s="105">
        <f t="shared" si="7"/>
        <v>0</v>
      </c>
      <c r="P41" s="105" t="str">
        <f t="shared" si="8"/>
        <v>No Infra</v>
      </c>
      <c r="Q41" s="105">
        <f t="shared" si="9"/>
        <v>0</v>
      </c>
    </row>
    <row r="42">
      <c r="A42" s="61" t="s">
        <v>192</v>
      </c>
      <c r="B42" s="16">
        <f t="shared" si="2"/>
        <v>0</v>
      </c>
      <c r="C42" s="16">
        <f>IFERROR(__xludf.DUMMYFUNCTION("IF(OR(REGEXMATCH($A42, ""(?i)"" &amp; JOIN(""|"", SPLIT($C$3, "" ""))),vlookup(A42,'VMware Inventory'!A:E,5,0)=""VMWare""), 1, 0)"),0.0)</f>
        <v>0</v>
      </c>
      <c r="D42" s="16">
        <f>IFERROR(__xludf.DUMMYFUNCTION("IF(REGEXMATCH($A42, ""(?i)"" &amp; JOIN(""|"", SPLIT($D$3, "" ""))), 1, 0)"),0.0)</f>
        <v>0</v>
      </c>
      <c r="E42" s="16">
        <f t="shared" si="3"/>
        <v>0</v>
      </c>
      <c r="F42" s="16">
        <f t="shared" si="4"/>
        <v>0</v>
      </c>
      <c r="G42" s="16">
        <f>IFERROR(__xludf.DUMMYFUNCTION("IF(REGEXMATCH($A42, ""(?i)"" &amp; JOIN(""|"", SPLIT($G$3, "" ""))), 1, 0)"),0.0)</f>
        <v>0</v>
      </c>
      <c r="H42" s="16">
        <f>IFERROR(__xludf.DUMMYFUNCTION("IF(REGEXMATCH($A42, ""(?i)"" &amp; JOIN(""|"", SPLIT($H$3, "" ""))), 1, 0)"),0.0)</f>
        <v>0</v>
      </c>
      <c r="I42" s="16">
        <f>IFERROR(__xludf.DUMMYFUNCTION("IF(REGEXMATCH($A42, ""(?i)"" &amp; JOIN(""|"", SPLIT($I$3, "" ""))), 1, 0)"),0.0)</f>
        <v>0</v>
      </c>
      <c r="J42" s="16">
        <f>IFERROR(__xludf.DUMMYFUNCTION("IF(REGEXMATCH($A42, ""(?i)"" &amp; JOIN(""|"", SPLIT($J$3, "" ""))), 1, 0)"),0.0)</f>
        <v>0</v>
      </c>
      <c r="K42" s="16">
        <f>IFERROR(__xludf.DUMMYFUNCTION("IF(REGEXMATCH($A42, ""(?i)"" &amp; JOIN(""|"", SPLIT($K$3, "" ""))), 1, 0)"),0.0)</f>
        <v>0</v>
      </c>
      <c r="L42" s="16">
        <f>if(vlookup(A42,'VMware Inventory'!A:E,5,0)="Workstation",1,0)</f>
        <v>0</v>
      </c>
      <c r="M42" s="105">
        <f t="shared" si="5"/>
        <v>0</v>
      </c>
      <c r="N42" s="105">
        <f t="shared" si="6"/>
        <v>0</v>
      </c>
      <c r="O42" s="105">
        <f t="shared" si="7"/>
        <v>0</v>
      </c>
      <c r="P42" s="105" t="str">
        <f t="shared" si="8"/>
        <v>No Infra</v>
      </c>
      <c r="Q42" s="105">
        <f t="shared" si="9"/>
        <v>0</v>
      </c>
    </row>
    <row r="43">
      <c r="A43" s="61" t="s">
        <v>193</v>
      </c>
      <c r="B43" s="16">
        <f t="shared" si="2"/>
        <v>0</v>
      </c>
      <c r="C43" s="16">
        <f>IFERROR(__xludf.DUMMYFUNCTION("IF(OR(REGEXMATCH($A43, ""(?i)"" &amp; JOIN(""|"", SPLIT($C$3, "" ""))),vlookup(A43,'VMware Inventory'!A:E,5,0)=""VMWare""), 1, 0)"),0.0)</f>
        <v>0</v>
      </c>
      <c r="D43" s="16">
        <f>IFERROR(__xludf.DUMMYFUNCTION("IF(REGEXMATCH($A43, ""(?i)"" &amp; JOIN(""|"", SPLIT($D$3, "" ""))), 1, 0)"),0.0)</f>
        <v>0</v>
      </c>
      <c r="E43" s="16">
        <f t="shared" si="3"/>
        <v>0</v>
      </c>
      <c r="F43" s="16">
        <f t="shared" si="4"/>
        <v>0</v>
      </c>
      <c r="G43" s="16">
        <f>IFERROR(__xludf.DUMMYFUNCTION("IF(REGEXMATCH($A43, ""(?i)"" &amp; JOIN(""|"", SPLIT($G$3, "" ""))), 1, 0)"),0.0)</f>
        <v>0</v>
      </c>
      <c r="H43" s="16">
        <f>IFERROR(__xludf.DUMMYFUNCTION("IF(REGEXMATCH($A43, ""(?i)"" &amp; JOIN(""|"", SPLIT($H$3, "" ""))), 1, 0)"),0.0)</f>
        <v>0</v>
      </c>
      <c r="I43" s="16">
        <f>IFERROR(__xludf.DUMMYFUNCTION("IF(REGEXMATCH($A43, ""(?i)"" &amp; JOIN(""|"", SPLIT($I$3, "" ""))), 1, 0)"),0.0)</f>
        <v>0</v>
      </c>
      <c r="J43" s="16">
        <f>IFERROR(__xludf.DUMMYFUNCTION("IF(REGEXMATCH($A43, ""(?i)"" &amp; JOIN(""|"", SPLIT($J$3, "" ""))), 1, 0)"),0.0)</f>
        <v>0</v>
      </c>
      <c r="K43" s="16">
        <f>IFERROR(__xludf.DUMMYFUNCTION("IF(REGEXMATCH($A43, ""(?i)"" &amp; JOIN(""|"", SPLIT($K$3, "" ""))), 1, 0)"),0.0)</f>
        <v>0</v>
      </c>
      <c r="L43" s="16">
        <f>if(vlookup(A43,'VMware Inventory'!A:E,5,0)="Workstation",1,0)</f>
        <v>0</v>
      </c>
      <c r="M43" s="105">
        <f t="shared" si="5"/>
        <v>0</v>
      </c>
      <c r="N43" s="105">
        <f t="shared" si="6"/>
        <v>0</v>
      </c>
      <c r="O43" s="105">
        <f t="shared" si="7"/>
        <v>0</v>
      </c>
      <c r="P43" s="105" t="str">
        <f t="shared" si="8"/>
        <v>No Infra</v>
      </c>
      <c r="Q43" s="105">
        <f t="shared" si="9"/>
        <v>0</v>
      </c>
    </row>
    <row r="44">
      <c r="A44" s="61" t="s">
        <v>194</v>
      </c>
      <c r="B44" s="16">
        <f t="shared" si="2"/>
        <v>0</v>
      </c>
      <c r="C44" s="16">
        <f>IFERROR(__xludf.DUMMYFUNCTION("IF(OR(REGEXMATCH($A44, ""(?i)"" &amp; JOIN(""|"", SPLIT($C$3, "" ""))),vlookup(A44,'VMware Inventory'!A:E,5,0)=""VMWare""), 1, 0)"),0.0)</f>
        <v>0</v>
      </c>
      <c r="D44" s="16">
        <f>IFERROR(__xludf.DUMMYFUNCTION("IF(REGEXMATCH($A44, ""(?i)"" &amp; JOIN(""|"", SPLIT($D$3, "" ""))), 1, 0)"),0.0)</f>
        <v>0</v>
      </c>
      <c r="E44" s="16">
        <f t="shared" si="3"/>
        <v>0</v>
      </c>
      <c r="F44" s="16">
        <f t="shared" si="4"/>
        <v>0</v>
      </c>
      <c r="G44" s="16">
        <f>IFERROR(__xludf.DUMMYFUNCTION("IF(REGEXMATCH($A44, ""(?i)"" &amp; JOIN(""|"", SPLIT($G$3, "" ""))), 1, 0)"),0.0)</f>
        <v>0</v>
      </c>
      <c r="H44" s="16">
        <f>IFERROR(__xludf.DUMMYFUNCTION("IF(REGEXMATCH($A44, ""(?i)"" &amp; JOIN(""|"", SPLIT($H$3, "" ""))), 1, 0)"),0.0)</f>
        <v>0</v>
      </c>
      <c r="I44" s="16">
        <f>IFERROR(__xludf.DUMMYFUNCTION("IF(REGEXMATCH($A44, ""(?i)"" &amp; JOIN(""|"", SPLIT($I$3, "" ""))), 1, 0)"),0.0)</f>
        <v>0</v>
      </c>
      <c r="J44" s="16">
        <f>IFERROR(__xludf.DUMMYFUNCTION("IF(REGEXMATCH($A44, ""(?i)"" &amp; JOIN(""|"", SPLIT($J$3, "" ""))), 1, 0)"),0.0)</f>
        <v>0</v>
      </c>
      <c r="K44" s="16">
        <f>IFERROR(__xludf.DUMMYFUNCTION("IF(REGEXMATCH($A44, ""(?i)"" &amp; JOIN(""|"", SPLIT($K$3, "" ""))), 1, 0)"),0.0)</f>
        <v>0</v>
      </c>
      <c r="L44" s="16">
        <f>if(vlookup(A44,'VMware Inventory'!A:E,5,0)="Workstation",1,0)</f>
        <v>0</v>
      </c>
      <c r="M44" s="105">
        <f t="shared" si="5"/>
        <v>0</v>
      </c>
      <c r="N44" s="105">
        <f t="shared" si="6"/>
        <v>0</v>
      </c>
      <c r="O44" s="105">
        <f t="shared" si="7"/>
        <v>0</v>
      </c>
      <c r="P44" s="105" t="str">
        <f t="shared" si="8"/>
        <v>No Infra</v>
      </c>
      <c r="Q44" s="105">
        <f t="shared" si="9"/>
        <v>0</v>
      </c>
    </row>
    <row r="45">
      <c r="A45" s="61" t="s">
        <v>195</v>
      </c>
      <c r="B45" s="16">
        <f t="shared" si="2"/>
        <v>0</v>
      </c>
      <c r="C45" s="16">
        <f>IFERROR(__xludf.DUMMYFUNCTION("IF(OR(REGEXMATCH($A45, ""(?i)"" &amp; JOIN(""|"", SPLIT($C$3, "" ""))),vlookup(A45,'VMware Inventory'!A:E,5,0)=""VMWare""), 1, 0)"),0.0)</f>
        <v>0</v>
      </c>
      <c r="D45" s="16">
        <f>IFERROR(__xludf.DUMMYFUNCTION("IF(REGEXMATCH($A45, ""(?i)"" &amp; JOIN(""|"", SPLIT($D$3, "" ""))), 1, 0)"),0.0)</f>
        <v>0</v>
      </c>
      <c r="E45" s="16">
        <f t="shared" si="3"/>
        <v>0</v>
      </c>
      <c r="F45" s="16">
        <f t="shared" si="4"/>
        <v>0</v>
      </c>
      <c r="G45" s="16">
        <f>IFERROR(__xludf.DUMMYFUNCTION("IF(REGEXMATCH($A45, ""(?i)"" &amp; JOIN(""|"", SPLIT($G$3, "" ""))), 1, 0)"),0.0)</f>
        <v>0</v>
      </c>
      <c r="H45" s="16">
        <f>IFERROR(__xludf.DUMMYFUNCTION("IF(REGEXMATCH($A45, ""(?i)"" &amp; JOIN(""|"", SPLIT($H$3, "" ""))), 1, 0)"),0.0)</f>
        <v>0</v>
      </c>
      <c r="I45" s="16">
        <f>IFERROR(__xludf.DUMMYFUNCTION("IF(REGEXMATCH($A45, ""(?i)"" &amp; JOIN(""|"", SPLIT($I$3, "" ""))), 1, 0)"),0.0)</f>
        <v>0</v>
      </c>
      <c r="J45" s="16">
        <f>IFERROR(__xludf.DUMMYFUNCTION("IF(REGEXMATCH($A45, ""(?i)"" &amp; JOIN(""|"", SPLIT($J$3, "" ""))), 1, 0)"),0.0)</f>
        <v>0</v>
      </c>
      <c r="K45" s="16">
        <f>IFERROR(__xludf.DUMMYFUNCTION("IF(REGEXMATCH($A45, ""(?i)"" &amp; JOIN(""|"", SPLIT($K$3, "" ""))), 1, 0)"),0.0)</f>
        <v>0</v>
      </c>
      <c r="L45" s="16">
        <f>if(vlookup(A45,'VMware Inventory'!A:E,5,0)="Workstation",1,0)</f>
        <v>0</v>
      </c>
      <c r="M45" s="105">
        <f t="shared" si="5"/>
        <v>0</v>
      </c>
      <c r="N45" s="105">
        <f t="shared" si="6"/>
        <v>0</v>
      </c>
      <c r="O45" s="105">
        <f t="shared" si="7"/>
        <v>0</v>
      </c>
      <c r="P45" s="105" t="str">
        <f t="shared" si="8"/>
        <v>No Infra</v>
      </c>
      <c r="Q45" s="105">
        <f t="shared" si="9"/>
        <v>0</v>
      </c>
    </row>
    <row r="46">
      <c r="A46" s="61" t="s">
        <v>196</v>
      </c>
      <c r="B46" s="16">
        <f t="shared" si="2"/>
        <v>0</v>
      </c>
      <c r="C46" s="16">
        <f>IFERROR(__xludf.DUMMYFUNCTION("IF(OR(REGEXMATCH($A46, ""(?i)"" &amp; JOIN(""|"", SPLIT($C$3, "" ""))),vlookup(A46,'VMware Inventory'!A:E,5,0)=""VMWare""), 1, 0)"),0.0)</f>
        <v>0</v>
      </c>
      <c r="D46" s="16">
        <f>IFERROR(__xludf.DUMMYFUNCTION("IF(REGEXMATCH($A46, ""(?i)"" &amp; JOIN(""|"", SPLIT($D$3, "" ""))), 1, 0)"),0.0)</f>
        <v>0</v>
      </c>
      <c r="E46" s="16">
        <f t="shared" si="3"/>
        <v>0</v>
      </c>
      <c r="F46" s="16">
        <f t="shared" si="4"/>
        <v>0</v>
      </c>
      <c r="G46" s="16">
        <f>IFERROR(__xludf.DUMMYFUNCTION("IF(REGEXMATCH($A46, ""(?i)"" &amp; JOIN(""|"", SPLIT($G$3, "" ""))), 1, 0)"),0.0)</f>
        <v>0</v>
      </c>
      <c r="H46" s="16">
        <f>IFERROR(__xludf.DUMMYFUNCTION("IF(REGEXMATCH($A46, ""(?i)"" &amp; JOIN(""|"", SPLIT($H$3, "" ""))), 1, 0)"),0.0)</f>
        <v>0</v>
      </c>
      <c r="I46" s="16">
        <f>IFERROR(__xludf.DUMMYFUNCTION("IF(REGEXMATCH($A46, ""(?i)"" &amp; JOIN(""|"", SPLIT($I$3, "" ""))), 1, 0)"),0.0)</f>
        <v>0</v>
      </c>
      <c r="J46" s="16">
        <f>IFERROR(__xludf.DUMMYFUNCTION("IF(REGEXMATCH($A46, ""(?i)"" &amp; JOIN(""|"", SPLIT($J$3, "" ""))), 1, 0)"),0.0)</f>
        <v>0</v>
      </c>
      <c r="K46" s="16">
        <f>IFERROR(__xludf.DUMMYFUNCTION("IF(REGEXMATCH($A46, ""(?i)"" &amp; JOIN(""|"", SPLIT($K$3, "" ""))), 1, 0)"),0.0)</f>
        <v>0</v>
      </c>
      <c r="L46" s="16">
        <f>if(vlookup(A46,'VMware Inventory'!A:E,5,0)="Workstation",1,0)</f>
        <v>0</v>
      </c>
      <c r="M46" s="105">
        <f t="shared" si="5"/>
        <v>0</v>
      </c>
      <c r="N46" s="105">
        <f t="shared" si="6"/>
        <v>0</v>
      </c>
      <c r="O46" s="105">
        <f t="shared" si="7"/>
        <v>0</v>
      </c>
      <c r="P46" s="105" t="str">
        <f t="shared" si="8"/>
        <v>No Infra</v>
      </c>
      <c r="Q46" s="105">
        <f t="shared" si="9"/>
        <v>0</v>
      </c>
    </row>
    <row r="47">
      <c r="A47" s="61" t="s">
        <v>197</v>
      </c>
      <c r="B47" s="16">
        <f t="shared" si="2"/>
        <v>0</v>
      </c>
      <c r="C47" s="16">
        <f>IFERROR(__xludf.DUMMYFUNCTION("IF(OR(REGEXMATCH($A47, ""(?i)"" &amp; JOIN(""|"", SPLIT($C$3, "" ""))),vlookup(A47,'VMware Inventory'!A:E,5,0)=""VMWare""), 1, 0)"),0.0)</f>
        <v>0</v>
      </c>
      <c r="D47" s="16">
        <f>IFERROR(__xludf.DUMMYFUNCTION("IF(REGEXMATCH($A47, ""(?i)"" &amp; JOIN(""|"", SPLIT($D$3, "" ""))), 1, 0)"),0.0)</f>
        <v>0</v>
      </c>
      <c r="E47" s="16">
        <f t="shared" si="3"/>
        <v>0</v>
      </c>
      <c r="F47" s="16">
        <f t="shared" si="4"/>
        <v>0</v>
      </c>
      <c r="G47" s="16">
        <f>IFERROR(__xludf.DUMMYFUNCTION("IF(REGEXMATCH($A47, ""(?i)"" &amp; JOIN(""|"", SPLIT($G$3, "" ""))), 1, 0)"),0.0)</f>
        <v>0</v>
      </c>
      <c r="H47" s="16">
        <f>IFERROR(__xludf.DUMMYFUNCTION("IF(REGEXMATCH($A47, ""(?i)"" &amp; JOIN(""|"", SPLIT($H$3, "" ""))), 1, 0)"),0.0)</f>
        <v>0</v>
      </c>
      <c r="I47" s="16">
        <f>IFERROR(__xludf.DUMMYFUNCTION("IF(REGEXMATCH($A47, ""(?i)"" &amp; JOIN(""|"", SPLIT($I$3, "" ""))), 1, 0)"),0.0)</f>
        <v>0</v>
      </c>
      <c r="J47" s="16">
        <f>IFERROR(__xludf.DUMMYFUNCTION("IF(REGEXMATCH($A47, ""(?i)"" &amp; JOIN(""|"", SPLIT($J$3, "" ""))), 1, 0)"),0.0)</f>
        <v>0</v>
      </c>
      <c r="K47" s="16">
        <f>IFERROR(__xludf.DUMMYFUNCTION("IF(REGEXMATCH($A47, ""(?i)"" &amp; JOIN(""|"", SPLIT($K$3, "" ""))), 1, 0)"),0.0)</f>
        <v>0</v>
      </c>
      <c r="L47" s="16">
        <f>if(vlookup(A47,'VMware Inventory'!A:E,5,0)="Workstation",1,0)</f>
        <v>0</v>
      </c>
      <c r="M47" s="105">
        <f t="shared" si="5"/>
        <v>0</v>
      </c>
      <c r="N47" s="105">
        <f t="shared" si="6"/>
        <v>0</v>
      </c>
      <c r="O47" s="105">
        <f t="shared" si="7"/>
        <v>0</v>
      </c>
      <c r="P47" s="105" t="str">
        <f t="shared" si="8"/>
        <v>No Infra</v>
      </c>
      <c r="Q47" s="105">
        <f t="shared" si="9"/>
        <v>0</v>
      </c>
    </row>
    <row r="48">
      <c r="A48" s="61" t="s">
        <v>198</v>
      </c>
      <c r="B48" s="16">
        <f t="shared" si="2"/>
        <v>0</v>
      </c>
      <c r="C48" s="16">
        <f>IFERROR(__xludf.DUMMYFUNCTION("IF(OR(REGEXMATCH($A48, ""(?i)"" &amp; JOIN(""|"", SPLIT($C$3, "" ""))),vlookup(A48,'VMware Inventory'!A:E,5,0)=""VMWare""), 1, 0)"),0.0)</f>
        <v>0</v>
      </c>
      <c r="D48" s="16">
        <f>IFERROR(__xludf.DUMMYFUNCTION("IF(REGEXMATCH($A48, ""(?i)"" &amp; JOIN(""|"", SPLIT($D$3, "" ""))), 1, 0)"),0.0)</f>
        <v>0</v>
      </c>
      <c r="E48" s="16">
        <f t="shared" si="3"/>
        <v>0</v>
      </c>
      <c r="F48" s="16">
        <f t="shared" si="4"/>
        <v>0</v>
      </c>
      <c r="G48" s="16">
        <f>IFERROR(__xludf.DUMMYFUNCTION("IF(REGEXMATCH($A48, ""(?i)"" &amp; JOIN(""|"", SPLIT($G$3, "" ""))), 1, 0)"),0.0)</f>
        <v>0</v>
      </c>
      <c r="H48" s="16">
        <f>IFERROR(__xludf.DUMMYFUNCTION("IF(REGEXMATCH($A48, ""(?i)"" &amp; JOIN(""|"", SPLIT($H$3, "" ""))), 1, 0)"),0.0)</f>
        <v>0</v>
      </c>
      <c r="I48" s="16">
        <f>IFERROR(__xludf.DUMMYFUNCTION("IF(REGEXMATCH($A48, ""(?i)"" &amp; JOIN(""|"", SPLIT($I$3, "" ""))), 1, 0)"),0.0)</f>
        <v>0</v>
      </c>
      <c r="J48" s="16">
        <f>IFERROR(__xludf.DUMMYFUNCTION("IF(REGEXMATCH($A48, ""(?i)"" &amp; JOIN(""|"", SPLIT($J$3, "" ""))), 1, 0)"),0.0)</f>
        <v>0</v>
      </c>
      <c r="K48" s="16">
        <f>IFERROR(__xludf.DUMMYFUNCTION("IF(REGEXMATCH($A48, ""(?i)"" &amp; JOIN(""|"", SPLIT($K$3, "" ""))), 1, 0)"),0.0)</f>
        <v>0</v>
      </c>
      <c r="L48" s="16">
        <f>if(vlookup(A48,'VMware Inventory'!A:E,5,0)="Workstation",1,0)</f>
        <v>0</v>
      </c>
      <c r="M48" s="105">
        <f t="shared" si="5"/>
        <v>0</v>
      </c>
      <c r="N48" s="105">
        <f t="shared" si="6"/>
        <v>0</v>
      </c>
      <c r="O48" s="105">
        <f t="shared" si="7"/>
        <v>0</v>
      </c>
      <c r="P48" s="105" t="str">
        <f t="shared" si="8"/>
        <v>No Infra</v>
      </c>
      <c r="Q48" s="105">
        <f t="shared" si="9"/>
        <v>0</v>
      </c>
    </row>
    <row r="49">
      <c r="A49" s="61" t="s">
        <v>199</v>
      </c>
      <c r="B49" s="16">
        <f t="shared" si="2"/>
        <v>0</v>
      </c>
      <c r="C49" s="16">
        <f>IFERROR(__xludf.DUMMYFUNCTION("IF(OR(REGEXMATCH($A49, ""(?i)"" &amp; JOIN(""|"", SPLIT($C$3, "" ""))),vlookup(A49,'VMware Inventory'!A:E,5,0)=""VMWare""), 1, 0)"),0.0)</f>
        <v>0</v>
      </c>
      <c r="D49" s="16">
        <f>IFERROR(__xludf.DUMMYFUNCTION("IF(REGEXMATCH($A49, ""(?i)"" &amp; JOIN(""|"", SPLIT($D$3, "" ""))), 1, 0)"),0.0)</f>
        <v>0</v>
      </c>
      <c r="E49" s="16">
        <f t="shared" si="3"/>
        <v>0</v>
      </c>
      <c r="F49" s="16">
        <f t="shared" si="4"/>
        <v>0</v>
      </c>
      <c r="G49" s="16">
        <f>IFERROR(__xludf.DUMMYFUNCTION("IF(REGEXMATCH($A49, ""(?i)"" &amp; JOIN(""|"", SPLIT($G$3, "" ""))), 1, 0)"),0.0)</f>
        <v>0</v>
      </c>
      <c r="H49" s="16">
        <f>IFERROR(__xludf.DUMMYFUNCTION("IF(REGEXMATCH($A49, ""(?i)"" &amp; JOIN(""|"", SPLIT($H$3, "" ""))), 1, 0)"),0.0)</f>
        <v>0</v>
      </c>
      <c r="I49" s="16">
        <f>IFERROR(__xludf.DUMMYFUNCTION("IF(REGEXMATCH($A49, ""(?i)"" &amp; JOIN(""|"", SPLIT($I$3, "" ""))), 1, 0)"),0.0)</f>
        <v>0</v>
      </c>
      <c r="J49" s="16">
        <f>IFERROR(__xludf.DUMMYFUNCTION("IF(REGEXMATCH($A49, ""(?i)"" &amp; JOIN(""|"", SPLIT($J$3, "" ""))), 1, 0)"),0.0)</f>
        <v>0</v>
      </c>
      <c r="K49" s="16">
        <f>IFERROR(__xludf.DUMMYFUNCTION("IF(REGEXMATCH($A49, ""(?i)"" &amp; JOIN(""|"", SPLIT($K$3, "" ""))), 1, 0)"),0.0)</f>
        <v>0</v>
      </c>
      <c r="L49" s="16">
        <f>if(vlookup(A49,'VMware Inventory'!A:E,5,0)="Workstation",1,0)</f>
        <v>0</v>
      </c>
      <c r="M49" s="105">
        <f t="shared" si="5"/>
        <v>0</v>
      </c>
      <c r="N49" s="105">
        <f t="shared" si="6"/>
        <v>0</v>
      </c>
      <c r="O49" s="105">
        <f t="shared" si="7"/>
        <v>0</v>
      </c>
      <c r="P49" s="105" t="str">
        <f t="shared" si="8"/>
        <v>No Infra</v>
      </c>
      <c r="Q49" s="105">
        <f t="shared" si="9"/>
        <v>0</v>
      </c>
    </row>
    <row r="50">
      <c r="A50" s="61" t="s">
        <v>200</v>
      </c>
      <c r="B50" s="16">
        <f t="shared" si="2"/>
        <v>0</v>
      </c>
      <c r="C50" s="16">
        <f>IFERROR(__xludf.DUMMYFUNCTION("IF(OR(REGEXMATCH($A50, ""(?i)"" &amp; JOIN(""|"", SPLIT($C$3, "" ""))),vlookup(A50,'VMware Inventory'!A:E,5,0)=""VMWare""), 1, 0)"),0.0)</f>
        <v>0</v>
      </c>
      <c r="D50" s="16">
        <f>IFERROR(__xludf.DUMMYFUNCTION("IF(REGEXMATCH($A50, ""(?i)"" &amp; JOIN(""|"", SPLIT($D$3, "" ""))), 1, 0)"),0.0)</f>
        <v>0</v>
      </c>
      <c r="E50" s="16">
        <f t="shared" si="3"/>
        <v>0</v>
      </c>
      <c r="F50" s="16">
        <f t="shared" si="4"/>
        <v>0</v>
      </c>
      <c r="G50" s="16">
        <f>IFERROR(__xludf.DUMMYFUNCTION("IF(REGEXMATCH($A50, ""(?i)"" &amp; JOIN(""|"", SPLIT($G$3, "" ""))), 1, 0)"),0.0)</f>
        <v>0</v>
      </c>
      <c r="H50" s="16">
        <f>IFERROR(__xludf.DUMMYFUNCTION("IF(REGEXMATCH($A50, ""(?i)"" &amp; JOIN(""|"", SPLIT($H$3, "" ""))), 1, 0)"),0.0)</f>
        <v>0</v>
      </c>
      <c r="I50" s="16">
        <f>IFERROR(__xludf.DUMMYFUNCTION("IF(REGEXMATCH($A50, ""(?i)"" &amp; JOIN(""|"", SPLIT($I$3, "" ""))), 1, 0)"),0.0)</f>
        <v>0</v>
      </c>
      <c r="J50" s="16">
        <f>IFERROR(__xludf.DUMMYFUNCTION("IF(REGEXMATCH($A50, ""(?i)"" &amp; JOIN(""|"", SPLIT($J$3, "" ""))), 1, 0)"),0.0)</f>
        <v>0</v>
      </c>
      <c r="K50" s="16">
        <f>IFERROR(__xludf.DUMMYFUNCTION("IF(REGEXMATCH($A50, ""(?i)"" &amp; JOIN(""|"", SPLIT($K$3, "" ""))), 1, 0)"),0.0)</f>
        <v>0</v>
      </c>
      <c r="L50" s="16">
        <f>if(vlookup(A50,'VMware Inventory'!A:E,5,0)="Workstation",1,0)</f>
        <v>0</v>
      </c>
      <c r="M50" s="105">
        <f t="shared" si="5"/>
        <v>0</v>
      </c>
      <c r="N50" s="105">
        <f t="shared" si="6"/>
        <v>0</v>
      </c>
      <c r="O50" s="105">
        <f t="shared" si="7"/>
        <v>0</v>
      </c>
      <c r="P50" s="105" t="str">
        <f t="shared" si="8"/>
        <v>No Infra</v>
      </c>
      <c r="Q50" s="105">
        <f t="shared" si="9"/>
        <v>0</v>
      </c>
    </row>
    <row r="51">
      <c r="A51" s="61" t="s">
        <v>201</v>
      </c>
      <c r="B51" s="16">
        <f t="shared" si="2"/>
        <v>0</v>
      </c>
      <c r="C51" s="16">
        <f>IFERROR(__xludf.DUMMYFUNCTION("IF(OR(REGEXMATCH($A51, ""(?i)"" &amp; JOIN(""|"", SPLIT($C$3, "" ""))),vlookup(A51,'VMware Inventory'!A:E,5,0)=""VMWare""), 1, 0)"),0.0)</f>
        <v>0</v>
      </c>
      <c r="D51" s="16">
        <f>IFERROR(__xludf.DUMMYFUNCTION("IF(REGEXMATCH($A51, ""(?i)"" &amp; JOIN(""|"", SPLIT($D$3, "" ""))), 1, 0)"),0.0)</f>
        <v>0</v>
      </c>
      <c r="E51" s="16">
        <f t="shared" si="3"/>
        <v>0</v>
      </c>
      <c r="F51" s="16">
        <f t="shared" si="4"/>
        <v>0</v>
      </c>
      <c r="G51" s="16">
        <f>IFERROR(__xludf.DUMMYFUNCTION("IF(REGEXMATCH($A51, ""(?i)"" &amp; JOIN(""|"", SPLIT($G$3, "" ""))), 1, 0)"),0.0)</f>
        <v>0</v>
      </c>
      <c r="H51" s="16">
        <f>IFERROR(__xludf.DUMMYFUNCTION("IF(REGEXMATCH($A51, ""(?i)"" &amp; JOIN(""|"", SPLIT($H$3, "" ""))), 1, 0)"),0.0)</f>
        <v>0</v>
      </c>
      <c r="I51" s="16">
        <f>IFERROR(__xludf.DUMMYFUNCTION("IF(REGEXMATCH($A51, ""(?i)"" &amp; JOIN(""|"", SPLIT($I$3, "" ""))), 1, 0)"),0.0)</f>
        <v>0</v>
      </c>
      <c r="J51" s="16">
        <f>IFERROR(__xludf.DUMMYFUNCTION("IF(REGEXMATCH($A51, ""(?i)"" &amp; JOIN(""|"", SPLIT($J$3, "" ""))), 1, 0)"),0.0)</f>
        <v>0</v>
      </c>
      <c r="K51" s="16">
        <f>IFERROR(__xludf.DUMMYFUNCTION("IF(REGEXMATCH($A51, ""(?i)"" &amp; JOIN(""|"", SPLIT($K$3, "" ""))), 1, 0)"),0.0)</f>
        <v>0</v>
      </c>
      <c r="L51" s="16">
        <f>if(vlookup(A51,'VMware Inventory'!A:E,5,0)="Workstation",1,0)</f>
        <v>0</v>
      </c>
      <c r="M51" s="105">
        <f t="shared" si="5"/>
        <v>0</v>
      </c>
      <c r="N51" s="105">
        <f t="shared" si="6"/>
        <v>0</v>
      </c>
      <c r="O51" s="105">
        <f t="shared" si="7"/>
        <v>0</v>
      </c>
      <c r="P51" s="105" t="str">
        <f t="shared" si="8"/>
        <v>No Infra</v>
      </c>
      <c r="Q51" s="105">
        <f t="shared" si="9"/>
        <v>0</v>
      </c>
    </row>
    <row r="52">
      <c r="A52" s="61" t="s">
        <v>202</v>
      </c>
      <c r="B52" s="16">
        <f t="shared" si="2"/>
        <v>0</v>
      </c>
      <c r="C52" s="16">
        <f>IFERROR(__xludf.DUMMYFUNCTION("IF(OR(REGEXMATCH($A52, ""(?i)"" &amp; JOIN(""|"", SPLIT($C$3, "" ""))),vlookup(A52,'VMware Inventory'!A:E,5,0)=""VMWare""), 1, 0)"),0.0)</f>
        <v>0</v>
      </c>
      <c r="D52" s="16">
        <f>IFERROR(__xludf.DUMMYFUNCTION("IF(REGEXMATCH($A52, ""(?i)"" &amp; JOIN(""|"", SPLIT($D$3, "" ""))), 1, 0)"),0.0)</f>
        <v>0</v>
      </c>
      <c r="E52" s="16">
        <f t="shared" si="3"/>
        <v>0</v>
      </c>
      <c r="F52" s="16">
        <f t="shared" si="4"/>
        <v>0</v>
      </c>
      <c r="G52" s="16">
        <f>IFERROR(__xludf.DUMMYFUNCTION("IF(REGEXMATCH($A52, ""(?i)"" &amp; JOIN(""|"", SPLIT($G$3, "" ""))), 1, 0)"),0.0)</f>
        <v>0</v>
      </c>
      <c r="H52" s="16">
        <f>IFERROR(__xludf.DUMMYFUNCTION("IF(REGEXMATCH($A52, ""(?i)"" &amp; JOIN(""|"", SPLIT($H$3, "" ""))), 1, 0)"),0.0)</f>
        <v>0</v>
      </c>
      <c r="I52" s="16">
        <f>IFERROR(__xludf.DUMMYFUNCTION("IF(REGEXMATCH($A52, ""(?i)"" &amp; JOIN(""|"", SPLIT($I$3, "" ""))), 1, 0)"),0.0)</f>
        <v>0</v>
      </c>
      <c r="J52" s="16">
        <f>IFERROR(__xludf.DUMMYFUNCTION("IF(REGEXMATCH($A52, ""(?i)"" &amp; JOIN(""|"", SPLIT($J$3, "" ""))), 1, 0)"),0.0)</f>
        <v>0</v>
      </c>
      <c r="K52" s="16">
        <f>IFERROR(__xludf.DUMMYFUNCTION("IF(REGEXMATCH($A52, ""(?i)"" &amp; JOIN(""|"", SPLIT($K$3, "" ""))), 1, 0)"),0.0)</f>
        <v>0</v>
      </c>
      <c r="L52" s="16">
        <f>if(vlookup(A52,'VMware Inventory'!A:E,5,0)="Workstation",1,0)</f>
        <v>0</v>
      </c>
      <c r="M52" s="105">
        <f t="shared" si="5"/>
        <v>0</v>
      </c>
      <c r="N52" s="105">
        <f t="shared" si="6"/>
        <v>0</v>
      </c>
      <c r="O52" s="105">
        <f t="shared" si="7"/>
        <v>0</v>
      </c>
      <c r="P52" s="105" t="str">
        <f t="shared" si="8"/>
        <v>No Infra</v>
      </c>
      <c r="Q52" s="105">
        <f t="shared" si="9"/>
        <v>0</v>
      </c>
    </row>
    <row r="53">
      <c r="A53" s="61" t="s">
        <v>203</v>
      </c>
      <c r="B53" s="16">
        <f t="shared" si="2"/>
        <v>0</v>
      </c>
      <c r="C53" s="16">
        <f>IFERROR(__xludf.DUMMYFUNCTION("IF(OR(REGEXMATCH($A53, ""(?i)"" &amp; JOIN(""|"", SPLIT($C$3, "" ""))),vlookup(A53,'VMware Inventory'!A:E,5,0)=""VMWare""), 1, 0)"),0.0)</f>
        <v>0</v>
      </c>
      <c r="D53" s="16">
        <f>IFERROR(__xludf.DUMMYFUNCTION("IF(REGEXMATCH($A53, ""(?i)"" &amp; JOIN(""|"", SPLIT($D$3, "" ""))), 1, 0)"),0.0)</f>
        <v>0</v>
      </c>
      <c r="E53" s="16">
        <f t="shared" si="3"/>
        <v>0</v>
      </c>
      <c r="F53" s="16">
        <f t="shared" si="4"/>
        <v>0</v>
      </c>
      <c r="G53" s="16">
        <f>IFERROR(__xludf.DUMMYFUNCTION("IF(REGEXMATCH($A53, ""(?i)"" &amp; JOIN(""|"", SPLIT($G$3, "" ""))), 1, 0)"),0.0)</f>
        <v>0</v>
      </c>
      <c r="H53" s="16">
        <f>IFERROR(__xludf.DUMMYFUNCTION("IF(REGEXMATCH($A53, ""(?i)"" &amp; JOIN(""|"", SPLIT($H$3, "" ""))), 1, 0)"),0.0)</f>
        <v>0</v>
      </c>
      <c r="I53" s="16">
        <f>IFERROR(__xludf.DUMMYFUNCTION("IF(REGEXMATCH($A53, ""(?i)"" &amp; JOIN(""|"", SPLIT($I$3, "" ""))), 1, 0)"),0.0)</f>
        <v>0</v>
      </c>
      <c r="J53" s="16">
        <f>IFERROR(__xludf.DUMMYFUNCTION("IF(REGEXMATCH($A53, ""(?i)"" &amp; JOIN(""|"", SPLIT($J$3, "" ""))), 1, 0)"),0.0)</f>
        <v>0</v>
      </c>
      <c r="K53" s="16">
        <f>IFERROR(__xludf.DUMMYFUNCTION("IF(REGEXMATCH($A53, ""(?i)"" &amp; JOIN(""|"", SPLIT($K$3, "" ""))), 1, 0)"),0.0)</f>
        <v>0</v>
      </c>
      <c r="L53" s="16">
        <f>if(vlookup(A53,'VMware Inventory'!A:E,5,0)="Workstation",1,0)</f>
        <v>0</v>
      </c>
      <c r="M53" s="105">
        <f t="shared" si="5"/>
        <v>0</v>
      </c>
      <c r="N53" s="105">
        <f t="shared" si="6"/>
        <v>0</v>
      </c>
      <c r="O53" s="105">
        <f t="shared" si="7"/>
        <v>0</v>
      </c>
      <c r="P53" s="105" t="str">
        <f t="shared" si="8"/>
        <v>No Infra</v>
      </c>
      <c r="Q53" s="105">
        <f t="shared" si="9"/>
        <v>0</v>
      </c>
    </row>
    <row r="54">
      <c r="A54" s="61" t="s">
        <v>204</v>
      </c>
      <c r="B54" s="16">
        <f t="shared" si="2"/>
        <v>0</v>
      </c>
      <c r="C54" s="16">
        <f>IFERROR(__xludf.DUMMYFUNCTION("IF(OR(REGEXMATCH($A54, ""(?i)"" &amp; JOIN(""|"", SPLIT($C$3, "" ""))),vlookup(A54,'VMware Inventory'!A:E,5,0)=""VMWare""), 1, 0)"),0.0)</f>
        <v>0</v>
      </c>
      <c r="D54" s="16">
        <f>IFERROR(__xludf.DUMMYFUNCTION("IF(REGEXMATCH($A54, ""(?i)"" &amp; JOIN(""|"", SPLIT($D$3, "" ""))), 1, 0)"),0.0)</f>
        <v>0</v>
      </c>
      <c r="E54" s="16">
        <f t="shared" si="3"/>
        <v>0</v>
      </c>
      <c r="F54" s="16">
        <f t="shared" si="4"/>
        <v>0</v>
      </c>
      <c r="G54" s="16">
        <f>IFERROR(__xludf.DUMMYFUNCTION("IF(REGEXMATCH($A54, ""(?i)"" &amp; JOIN(""|"", SPLIT($G$3, "" ""))), 1, 0)"),0.0)</f>
        <v>0</v>
      </c>
      <c r="H54" s="16">
        <f>IFERROR(__xludf.DUMMYFUNCTION("IF(REGEXMATCH($A54, ""(?i)"" &amp; JOIN(""|"", SPLIT($H$3, "" ""))), 1, 0)"),0.0)</f>
        <v>0</v>
      </c>
      <c r="I54" s="16">
        <f>IFERROR(__xludf.DUMMYFUNCTION("IF(REGEXMATCH($A54, ""(?i)"" &amp; JOIN(""|"", SPLIT($I$3, "" ""))), 1, 0)"),0.0)</f>
        <v>0</v>
      </c>
      <c r="J54" s="16">
        <f>IFERROR(__xludf.DUMMYFUNCTION("IF(REGEXMATCH($A54, ""(?i)"" &amp; JOIN(""|"", SPLIT($J$3, "" ""))), 1, 0)"),0.0)</f>
        <v>0</v>
      </c>
      <c r="K54" s="16">
        <f>IFERROR(__xludf.DUMMYFUNCTION("IF(REGEXMATCH($A54, ""(?i)"" &amp; JOIN(""|"", SPLIT($K$3, "" ""))), 1, 0)"),0.0)</f>
        <v>0</v>
      </c>
      <c r="L54" s="16">
        <f>if(vlookup(A54,'VMware Inventory'!A:E,5,0)="Workstation",1,0)</f>
        <v>0</v>
      </c>
      <c r="M54" s="105">
        <f t="shared" si="5"/>
        <v>0</v>
      </c>
      <c r="N54" s="105">
        <f t="shared" si="6"/>
        <v>0</v>
      </c>
      <c r="O54" s="105">
        <f t="shared" si="7"/>
        <v>0</v>
      </c>
      <c r="P54" s="105" t="str">
        <f t="shared" si="8"/>
        <v>No Infra</v>
      </c>
      <c r="Q54" s="105">
        <f t="shared" si="9"/>
        <v>0</v>
      </c>
    </row>
    <row r="55">
      <c r="A55" s="61" t="s">
        <v>205</v>
      </c>
      <c r="B55" s="16">
        <f t="shared" si="2"/>
        <v>0</v>
      </c>
      <c r="C55" s="16">
        <f>IFERROR(__xludf.DUMMYFUNCTION("IF(OR(REGEXMATCH($A55, ""(?i)"" &amp; JOIN(""|"", SPLIT($C$3, "" ""))),vlookup(A55,'VMware Inventory'!A:E,5,0)=""VMWare""), 1, 0)"),0.0)</f>
        <v>0</v>
      </c>
      <c r="D55" s="16">
        <f>IFERROR(__xludf.DUMMYFUNCTION("IF(REGEXMATCH($A55, ""(?i)"" &amp; JOIN(""|"", SPLIT($D$3, "" ""))), 1, 0)"),0.0)</f>
        <v>0</v>
      </c>
      <c r="E55" s="16">
        <f t="shared" si="3"/>
        <v>0</v>
      </c>
      <c r="F55" s="16">
        <f t="shared" si="4"/>
        <v>0</v>
      </c>
      <c r="G55" s="16">
        <f>IFERROR(__xludf.DUMMYFUNCTION("IF(REGEXMATCH($A55, ""(?i)"" &amp; JOIN(""|"", SPLIT($G$3, "" ""))), 1, 0)"),0.0)</f>
        <v>0</v>
      </c>
      <c r="H55" s="16">
        <f>IFERROR(__xludf.DUMMYFUNCTION("IF(REGEXMATCH($A55, ""(?i)"" &amp; JOIN(""|"", SPLIT($H$3, "" ""))), 1, 0)"),0.0)</f>
        <v>0</v>
      </c>
      <c r="I55" s="16">
        <f>IFERROR(__xludf.DUMMYFUNCTION("IF(REGEXMATCH($A55, ""(?i)"" &amp; JOIN(""|"", SPLIT($I$3, "" ""))), 1, 0)"),0.0)</f>
        <v>0</v>
      </c>
      <c r="J55" s="16">
        <f>IFERROR(__xludf.DUMMYFUNCTION("IF(REGEXMATCH($A55, ""(?i)"" &amp; JOIN(""|"", SPLIT($J$3, "" ""))), 1, 0)"),0.0)</f>
        <v>0</v>
      </c>
      <c r="K55" s="16">
        <f>IFERROR(__xludf.DUMMYFUNCTION("IF(REGEXMATCH($A55, ""(?i)"" &amp; JOIN(""|"", SPLIT($K$3, "" ""))), 1, 0)"),0.0)</f>
        <v>0</v>
      </c>
      <c r="L55" s="16">
        <f>if(vlookup(A55,'VMware Inventory'!A:E,5,0)="Workstation",1,0)</f>
        <v>0</v>
      </c>
      <c r="M55" s="105">
        <f t="shared" si="5"/>
        <v>0</v>
      </c>
      <c r="N55" s="105">
        <f t="shared" si="6"/>
        <v>0</v>
      </c>
      <c r="O55" s="105">
        <f t="shared" si="7"/>
        <v>0</v>
      </c>
      <c r="P55" s="105" t="str">
        <f t="shared" si="8"/>
        <v>No Infra</v>
      </c>
      <c r="Q55" s="105">
        <f t="shared" si="9"/>
        <v>0</v>
      </c>
    </row>
    <row r="56">
      <c r="A56" s="61" t="s">
        <v>206</v>
      </c>
      <c r="B56" s="16">
        <f t="shared" si="2"/>
        <v>0</v>
      </c>
      <c r="C56" s="16">
        <f>IFERROR(__xludf.DUMMYFUNCTION("IF(OR(REGEXMATCH($A56, ""(?i)"" &amp; JOIN(""|"", SPLIT($C$3, "" ""))),vlookup(A56,'VMware Inventory'!A:E,5,0)=""VMWare""), 1, 0)"),0.0)</f>
        <v>0</v>
      </c>
      <c r="D56" s="16">
        <f>IFERROR(__xludf.DUMMYFUNCTION("IF(REGEXMATCH($A56, ""(?i)"" &amp; JOIN(""|"", SPLIT($D$3, "" ""))), 1, 0)"),0.0)</f>
        <v>0</v>
      </c>
      <c r="E56" s="16">
        <f t="shared" si="3"/>
        <v>0</v>
      </c>
      <c r="F56" s="16">
        <f t="shared" si="4"/>
        <v>0</v>
      </c>
      <c r="G56" s="16">
        <f>IFERROR(__xludf.DUMMYFUNCTION("IF(REGEXMATCH($A56, ""(?i)"" &amp; JOIN(""|"", SPLIT($G$3, "" ""))), 1, 0)"),0.0)</f>
        <v>0</v>
      </c>
      <c r="H56" s="16">
        <f>IFERROR(__xludf.DUMMYFUNCTION("IF(REGEXMATCH($A56, ""(?i)"" &amp; JOIN(""|"", SPLIT($H$3, "" ""))), 1, 0)"),0.0)</f>
        <v>0</v>
      </c>
      <c r="I56" s="16">
        <f>IFERROR(__xludf.DUMMYFUNCTION("IF(REGEXMATCH($A56, ""(?i)"" &amp; JOIN(""|"", SPLIT($I$3, "" ""))), 1, 0)"),0.0)</f>
        <v>0</v>
      </c>
      <c r="J56" s="16">
        <f>IFERROR(__xludf.DUMMYFUNCTION("IF(REGEXMATCH($A56, ""(?i)"" &amp; JOIN(""|"", SPLIT($J$3, "" ""))), 1, 0)"),0.0)</f>
        <v>0</v>
      </c>
      <c r="K56" s="16">
        <f>IFERROR(__xludf.DUMMYFUNCTION("IF(REGEXMATCH($A56, ""(?i)"" &amp; JOIN(""|"", SPLIT($K$3, "" ""))), 1, 0)"),0.0)</f>
        <v>0</v>
      </c>
      <c r="L56" s="16">
        <f>if(vlookup(A56,'VMware Inventory'!A:E,5,0)="Workstation",1,0)</f>
        <v>0</v>
      </c>
      <c r="M56" s="105">
        <f t="shared" si="5"/>
        <v>0</v>
      </c>
      <c r="N56" s="105">
        <f t="shared" si="6"/>
        <v>0</v>
      </c>
      <c r="O56" s="105">
        <f t="shared" si="7"/>
        <v>0</v>
      </c>
      <c r="P56" s="105" t="str">
        <f t="shared" si="8"/>
        <v>No Infra</v>
      </c>
      <c r="Q56" s="105">
        <f t="shared" si="9"/>
        <v>0</v>
      </c>
    </row>
    <row r="57">
      <c r="A57" s="61" t="s">
        <v>207</v>
      </c>
      <c r="B57" s="16">
        <f t="shared" si="2"/>
        <v>0</v>
      </c>
      <c r="C57" s="16">
        <f>IFERROR(__xludf.DUMMYFUNCTION("IF(OR(REGEXMATCH($A57, ""(?i)"" &amp; JOIN(""|"", SPLIT($C$3, "" ""))),vlookup(A57,'VMware Inventory'!A:E,5,0)=""VMWare""), 1, 0)"),0.0)</f>
        <v>0</v>
      </c>
      <c r="D57" s="16">
        <f>IFERROR(__xludf.DUMMYFUNCTION("IF(REGEXMATCH($A57, ""(?i)"" &amp; JOIN(""|"", SPLIT($D$3, "" ""))), 1, 0)"),0.0)</f>
        <v>0</v>
      </c>
      <c r="E57" s="16">
        <f t="shared" si="3"/>
        <v>0</v>
      </c>
      <c r="F57" s="16">
        <f t="shared" si="4"/>
        <v>0</v>
      </c>
      <c r="G57" s="16">
        <f>IFERROR(__xludf.DUMMYFUNCTION("IF(REGEXMATCH($A57, ""(?i)"" &amp; JOIN(""|"", SPLIT($G$3, "" ""))), 1, 0)"),0.0)</f>
        <v>0</v>
      </c>
      <c r="H57" s="16">
        <f>IFERROR(__xludf.DUMMYFUNCTION("IF(REGEXMATCH($A57, ""(?i)"" &amp; JOIN(""|"", SPLIT($H$3, "" ""))), 1, 0)"),0.0)</f>
        <v>0</v>
      </c>
      <c r="I57" s="16">
        <f>IFERROR(__xludf.DUMMYFUNCTION("IF(REGEXMATCH($A57, ""(?i)"" &amp; JOIN(""|"", SPLIT($I$3, "" ""))), 1, 0)"),0.0)</f>
        <v>0</v>
      </c>
      <c r="J57" s="16">
        <f>IFERROR(__xludf.DUMMYFUNCTION("IF(REGEXMATCH($A57, ""(?i)"" &amp; JOIN(""|"", SPLIT($J$3, "" ""))), 1, 0)"),0.0)</f>
        <v>0</v>
      </c>
      <c r="K57" s="16">
        <f>IFERROR(__xludf.DUMMYFUNCTION("IF(REGEXMATCH($A57, ""(?i)"" &amp; JOIN(""|"", SPLIT($K$3, "" ""))), 1, 0)"),0.0)</f>
        <v>0</v>
      </c>
      <c r="L57" s="16">
        <f>if(vlookup(A57,'VMware Inventory'!A:E,5,0)="Workstation",1,0)</f>
        <v>0</v>
      </c>
      <c r="M57" s="105">
        <f t="shared" si="5"/>
        <v>0</v>
      </c>
      <c r="N57" s="105">
        <f t="shared" si="6"/>
        <v>0</v>
      </c>
      <c r="O57" s="105">
        <f t="shared" si="7"/>
        <v>0</v>
      </c>
      <c r="P57" s="105" t="str">
        <f t="shared" si="8"/>
        <v>No Infra</v>
      </c>
      <c r="Q57" s="105">
        <f t="shared" si="9"/>
        <v>0</v>
      </c>
    </row>
    <row r="58">
      <c r="A58" s="61" t="s">
        <v>208</v>
      </c>
      <c r="B58" s="16">
        <f t="shared" si="2"/>
        <v>0</v>
      </c>
      <c r="C58" s="16">
        <f>IFERROR(__xludf.DUMMYFUNCTION("IF(OR(REGEXMATCH($A58, ""(?i)"" &amp; JOIN(""|"", SPLIT($C$3, "" ""))),vlookup(A58,'VMware Inventory'!A:E,5,0)=""VMWare""), 1, 0)"),0.0)</f>
        <v>0</v>
      </c>
      <c r="D58" s="16">
        <f>IFERROR(__xludf.DUMMYFUNCTION("IF(REGEXMATCH($A58, ""(?i)"" &amp; JOIN(""|"", SPLIT($D$3, "" ""))), 1, 0)"),0.0)</f>
        <v>0</v>
      </c>
      <c r="E58" s="16">
        <f t="shared" si="3"/>
        <v>0</v>
      </c>
      <c r="F58" s="16">
        <f t="shared" si="4"/>
        <v>0</v>
      </c>
      <c r="G58" s="16">
        <f>IFERROR(__xludf.DUMMYFUNCTION("IF(REGEXMATCH($A58, ""(?i)"" &amp; JOIN(""|"", SPLIT($G$3, "" ""))), 1, 0)"),0.0)</f>
        <v>0</v>
      </c>
      <c r="H58" s="16">
        <f>IFERROR(__xludf.DUMMYFUNCTION("IF(REGEXMATCH($A58, ""(?i)"" &amp; JOIN(""|"", SPLIT($H$3, "" ""))), 1, 0)"),0.0)</f>
        <v>0</v>
      </c>
      <c r="I58" s="16">
        <f>IFERROR(__xludf.DUMMYFUNCTION("IF(REGEXMATCH($A58, ""(?i)"" &amp; JOIN(""|"", SPLIT($I$3, "" ""))), 1, 0)"),0.0)</f>
        <v>0</v>
      </c>
      <c r="J58" s="16">
        <f>IFERROR(__xludf.DUMMYFUNCTION("IF(REGEXMATCH($A58, ""(?i)"" &amp; JOIN(""|"", SPLIT($J$3, "" ""))), 1, 0)"),0.0)</f>
        <v>0</v>
      </c>
      <c r="K58" s="16">
        <f>IFERROR(__xludf.DUMMYFUNCTION("IF(REGEXMATCH($A58, ""(?i)"" &amp; JOIN(""|"", SPLIT($K$3, "" ""))), 1, 0)"),0.0)</f>
        <v>0</v>
      </c>
      <c r="L58" s="16">
        <f>if(vlookup(A58,'VMware Inventory'!A:E,5,0)="Workstation",1,0)</f>
        <v>0</v>
      </c>
      <c r="M58" s="105">
        <f t="shared" si="5"/>
        <v>0</v>
      </c>
      <c r="N58" s="105">
        <f t="shared" si="6"/>
        <v>0</v>
      </c>
      <c r="O58" s="105">
        <f t="shared" si="7"/>
        <v>0</v>
      </c>
      <c r="P58" s="105" t="str">
        <f t="shared" si="8"/>
        <v>No Infra</v>
      </c>
      <c r="Q58" s="105">
        <f t="shared" si="9"/>
        <v>0</v>
      </c>
    </row>
    <row r="59">
      <c r="A59" s="61" t="s">
        <v>209</v>
      </c>
      <c r="B59" s="16">
        <f t="shared" si="2"/>
        <v>0</v>
      </c>
      <c r="C59" s="16">
        <f>IFERROR(__xludf.DUMMYFUNCTION("IF(OR(REGEXMATCH($A59, ""(?i)"" &amp; JOIN(""|"", SPLIT($C$3, "" ""))),vlookup(A59,'VMware Inventory'!A:E,5,0)=""VMWare""), 1, 0)"),0.0)</f>
        <v>0</v>
      </c>
      <c r="D59" s="16">
        <f>IFERROR(__xludf.DUMMYFUNCTION("IF(REGEXMATCH($A59, ""(?i)"" &amp; JOIN(""|"", SPLIT($D$3, "" ""))), 1, 0)"),0.0)</f>
        <v>0</v>
      </c>
      <c r="E59" s="16">
        <f t="shared" si="3"/>
        <v>0</v>
      </c>
      <c r="F59" s="16">
        <f t="shared" si="4"/>
        <v>0</v>
      </c>
      <c r="G59" s="16">
        <f>IFERROR(__xludf.DUMMYFUNCTION("IF(REGEXMATCH($A59, ""(?i)"" &amp; JOIN(""|"", SPLIT($G$3, "" ""))), 1, 0)"),0.0)</f>
        <v>0</v>
      </c>
      <c r="H59" s="16">
        <f>IFERROR(__xludf.DUMMYFUNCTION("IF(REGEXMATCH($A59, ""(?i)"" &amp; JOIN(""|"", SPLIT($H$3, "" ""))), 1, 0)"),0.0)</f>
        <v>0</v>
      </c>
      <c r="I59" s="16">
        <f>IFERROR(__xludf.DUMMYFUNCTION("IF(REGEXMATCH($A59, ""(?i)"" &amp; JOIN(""|"", SPLIT($I$3, "" ""))), 1, 0)"),0.0)</f>
        <v>0</v>
      </c>
      <c r="J59" s="16">
        <f>IFERROR(__xludf.DUMMYFUNCTION("IF(REGEXMATCH($A59, ""(?i)"" &amp; JOIN(""|"", SPLIT($J$3, "" ""))), 1, 0)"),0.0)</f>
        <v>0</v>
      </c>
      <c r="K59" s="16">
        <f>IFERROR(__xludf.DUMMYFUNCTION("IF(REGEXMATCH($A59, ""(?i)"" &amp; JOIN(""|"", SPLIT($K$3, "" ""))), 1, 0)"),0.0)</f>
        <v>0</v>
      </c>
      <c r="L59" s="16">
        <f>if(vlookup(A59,'VMware Inventory'!A:E,5,0)="Workstation",1,0)</f>
        <v>0</v>
      </c>
      <c r="M59" s="105">
        <f t="shared" si="5"/>
        <v>0</v>
      </c>
      <c r="N59" s="105">
        <f t="shared" si="6"/>
        <v>0</v>
      </c>
      <c r="O59" s="105">
        <f t="shared" si="7"/>
        <v>0</v>
      </c>
      <c r="P59" s="105" t="str">
        <f t="shared" si="8"/>
        <v>No Infra</v>
      </c>
      <c r="Q59" s="105">
        <f t="shared" si="9"/>
        <v>0</v>
      </c>
    </row>
    <row r="60">
      <c r="A60" s="61" t="s">
        <v>210</v>
      </c>
      <c r="B60" s="16">
        <f t="shared" si="2"/>
        <v>0</v>
      </c>
      <c r="C60" s="16">
        <f>IFERROR(__xludf.DUMMYFUNCTION("IF(OR(REGEXMATCH($A60, ""(?i)"" &amp; JOIN(""|"", SPLIT($C$3, "" ""))),vlookup(A60,'VMware Inventory'!A:E,5,0)=""VMWare""), 1, 0)"),0.0)</f>
        <v>0</v>
      </c>
      <c r="D60" s="16">
        <f>IFERROR(__xludf.DUMMYFUNCTION("IF(REGEXMATCH($A60, ""(?i)"" &amp; JOIN(""|"", SPLIT($D$3, "" ""))), 1, 0)"),0.0)</f>
        <v>0</v>
      </c>
      <c r="E60" s="16">
        <f t="shared" si="3"/>
        <v>0</v>
      </c>
      <c r="F60" s="16">
        <f t="shared" si="4"/>
        <v>0</v>
      </c>
      <c r="G60" s="16">
        <f>IFERROR(__xludf.DUMMYFUNCTION("IF(REGEXMATCH($A60, ""(?i)"" &amp; JOIN(""|"", SPLIT($G$3, "" ""))), 1, 0)"),0.0)</f>
        <v>0</v>
      </c>
      <c r="H60" s="16">
        <f>IFERROR(__xludf.DUMMYFUNCTION("IF(REGEXMATCH($A60, ""(?i)"" &amp; JOIN(""|"", SPLIT($H$3, "" ""))), 1, 0)"),0.0)</f>
        <v>0</v>
      </c>
      <c r="I60" s="16">
        <f>IFERROR(__xludf.DUMMYFUNCTION("IF(REGEXMATCH($A60, ""(?i)"" &amp; JOIN(""|"", SPLIT($I$3, "" ""))), 1, 0)"),0.0)</f>
        <v>0</v>
      </c>
      <c r="J60" s="16">
        <f>IFERROR(__xludf.DUMMYFUNCTION("IF(REGEXMATCH($A60, ""(?i)"" &amp; JOIN(""|"", SPLIT($J$3, "" ""))), 1, 0)"),0.0)</f>
        <v>0</v>
      </c>
      <c r="K60" s="16">
        <f>IFERROR(__xludf.DUMMYFUNCTION("IF(REGEXMATCH($A60, ""(?i)"" &amp; JOIN(""|"", SPLIT($K$3, "" ""))), 1, 0)"),0.0)</f>
        <v>0</v>
      </c>
      <c r="L60" s="16">
        <f>if(vlookup(A60,'VMware Inventory'!A:E,5,0)="Workstation",1,0)</f>
        <v>0</v>
      </c>
      <c r="M60" s="105">
        <f t="shared" si="5"/>
        <v>0</v>
      </c>
      <c r="N60" s="105">
        <f t="shared" si="6"/>
        <v>0</v>
      </c>
      <c r="O60" s="105">
        <f t="shared" si="7"/>
        <v>0</v>
      </c>
      <c r="P60" s="105" t="str">
        <f t="shared" si="8"/>
        <v>No Infra</v>
      </c>
      <c r="Q60" s="105">
        <f t="shared" si="9"/>
        <v>0</v>
      </c>
    </row>
    <row r="61">
      <c r="A61" s="61" t="s">
        <v>211</v>
      </c>
      <c r="B61" s="16">
        <f t="shared" si="2"/>
        <v>0</v>
      </c>
      <c r="C61" s="16">
        <f>IFERROR(__xludf.DUMMYFUNCTION("IF(OR(REGEXMATCH($A61, ""(?i)"" &amp; JOIN(""|"", SPLIT($C$3, "" ""))),vlookup(A61,'VMware Inventory'!A:E,5,0)=""VMWare""), 1, 0)"),0.0)</f>
        <v>0</v>
      </c>
      <c r="D61" s="16">
        <f>IFERROR(__xludf.DUMMYFUNCTION("IF(REGEXMATCH($A61, ""(?i)"" &amp; JOIN(""|"", SPLIT($D$3, "" ""))), 1, 0)"),0.0)</f>
        <v>0</v>
      </c>
      <c r="E61" s="16">
        <f t="shared" si="3"/>
        <v>0</v>
      </c>
      <c r="F61" s="16">
        <f t="shared" si="4"/>
        <v>0</v>
      </c>
      <c r="G61" s="16">
        <f>IFERROR(__xludf.DUMMYFUNCTION("IF(REGEXMATCH($A61, ""(?i)"" &amp; JOIN(""|"", SPLIT($G$3, "" ""))), 1, 0)"),0.0)</f>
        <v>0</v>
      </c>
      <c r="H61" s="16">
        <f>IFERROR(__xludf.DUMMYFUNCTION("IF(REGEXMATCH($A61, ""(?i)"" &amp; JOIN(""|"", SPLIT($H$3, "" ""))), 1, 0)"),0.0)</f>
        <v>0</v>
      </c>
      <c r="I61" s="16">
        <f>IFERROR(__xludf.DUMMYFUNCTION("IF(REGEXMATCH($A61, ""(?i)"" &amp; JOIN(""|"", SPLIT($I$3, "" ""))), 1, 0)"),0.0)</f>
        <v>0</v>
      </c>
      <c r="J61" s="16">
        <f>IFERROR(__xludf.DUMMYFUNCTION("IF(REGEXMATCH($A61, ""(?i)"" &amp; JOIN(""|"", SPLIT($J$3, "" ""))), 1, 0)"),0.0)</f>
        <v>0</v>
      </c>
      <c r="K61" s="16">
        <f>IFERROR(__xludf.DUMMYFUNCTION("IF(REGEXMATCH($A61, ""(?i)"" &amp; JOIN(""|"", SPLIT($K$3, "" ""))), 1, 0)"),0.0)</f>
        <v>0</v>
      </c>
      <c r="L61" s="16">
        <f>if(vlookup(A61,'VMware Inventory'!A:E,5,0)="Workstation",1,0)</f>
        <v>0</v>
      </c>
      <c r="M61" s="105">
        <f t="shared" si="5"/>
        <v>0</v>
      </c>
      <c r="N61" s="105">
        <f t="shared" si="6"/>
        <v>0</v>
      </c>
      <c r="O61" s="105">
        <f t="shared" si="7"/>
        <v>0</v>
      </c>
      <c r="P61" s="105" t="str">
        <f t="shared" si="8"/>
        <v>No Infra</v>
      </c>
      <c r="Q61" s="105">
        <f t="shared" si="9"/>
        <v>0</v>
      </c>
    </row>
    <row r="62">
      <c r="A62" s="61" t="s">
        <v>212</v>
      </c>
      <c r="B62" s="16">
        <f t="shared" si="2"/>
        <v>0</v>
      </c>
      <c r="C62" s="16">
        <f>IFERROR(__xludf.DUMMYFUNCTION("IF(OR(REGEXMATCH($A62, ""(?i)"" &amp; JOIN(""|"", SPLIT($C$3, "" ""))),vlookup(A62,'VMware Inventory'!A:E,5,0)=""VMWare""), 1, 0)"),0.0)</f>
        <v>0</v>
      </c>
      <c r="D62" s="16">
        <f>IFERROR(__xludf.DUMMYFUNCTION("IF(REGEXMATCH($A62, ""(?i)"" &amp; JOIN(""|"", SPLIT($D$3, "" ""))), 1, 0)"),0.0)</f>
        <v>0</v>
      </c>
      <c r="E62" s="16">
        <f t="shared" si="3"/>
        <v>0</v>
      </c>
      <c r="F62" s="16">
        <f t="shared" si="4"/>
        <v>0</v>
      </c>
      <c r="G62" s="16">
        <f>IFERROR(__xludf.DUMMYFUNCTION("IF(REGEXMATCH($A62, ""(?i)"" &amp; JOIN(""|"", SPLIT($G$3, "" ""))), 1, 0)"),0.0)</f>
        <v>0</v>
      </c>
      <c r="H62" s="16">
        <f>IFERROR(__xludf.DUMMYFUNCTION("IF(REGEXMATCH($A62, ""(?i)"" &amp; JOIN(""|"", SPLIT($H$3, "" ""))), 1, 0)"),0.0)</f>
        <v>0</v>
      </c>
      <c r="I62" s="16">
        <f>IFERROR(__xludf.DUMMYFUNCTION("IF(REGEXMATCH($A62, ""(?i)"" &amp; JOIN(""|"", SPLIT($I$3, "" ""))), 1, 0)"),0.0)</f>
        <v>0</v>
      </c>
      <c r="J62" s="16">
        <f>IFERROR(__xludf.DUMMYFUNCTION("IF(REGEXMATCH($A62, ""(?i)"" &amp; JOIN(""|"", SPLIT($J$3, "" ""))), 1, 0)"),0.0)</f>
        <v>0</v>
      </c>
      <c r="K62" s="16">
        <f>IFERROR(__xludf.DUMMYFUNCTION("IF(REGEXMATCH($A62, ""(?i)"" &amp; JOIN(""|"", SPLIT($K$3, "" ""))), 1, 0)"),0.0)</f>
        <v>0</v>
      </c>
      <c r="L62" s="16">
        <f>if(vlookup(A62,'VMware Inventory'!A:E,5,0)="Workstation",1,0)</f>
        <v>0</v>
      </c>
      <c r="M62" s="105">
        <f t="shared" si="5"/>
        <v>0</v>
      </c>
      <c r="N62" s="105">
        <f t="shared" si="6"/>
        <v>0</v>
      </c>
      <c r="O62" s="105">
        <f t="shared" si="7"/>
        <v>0</v>
      </c>
      <c r="P62" s="105" t="str">
        <f t="shared" si="8"/>
        <v>No Infra</v>
      </c>
      <c r="Q62" s="105">
        <f t="shared" si="9"/>
        <v>0</v>
      </c>
    </row>
    <row r="63">
      <c r="A63" s="61" t="s">
        <v>213</v>
      </c>
      <c r="B63" s="16">
        <f t="shared" si="2"/>
        <v>0</v>
      </c>
      <c r="C63" s="16">
        <f>IFERROR(__xludf.DUMMYFUNCTION("IF(OR(REGEXMATCH($A63, ""(?i)"" &amp; JOIN(""|"", SPLIT($C$3, "" ""))),vlookup(A63,'VMware Inventory'!A:E,5,0)=""VMWare""), 1, 0)"),0.0)</f>
        <v>0</v>
      </c>
      <c r="D63" s="16">
        <f>IFERROR(__xludf.DUMMYFUNCTION("IF(REGEXMATCH($A63, ""(?i)"" &amp; JOIN(""|"", SPLIT($D$3, "" ""))), 1, 0)"),0.0)</f>
        <v>0</v>
      </c>
      <c r="E63" s="16">
        <f t="shared" si="3"/>
        <v>0</v>
      </c>
      <c r="F63" s="16">
        <f t="shared" si="4"/>
        <v>0</v>
      </c>
      <c r="G63" s="16">
        <f>IFERROR(__xludf.DUMMYFUNCTION("IF(REGEXMATCH($A63, ""(?i)"" &amp; JOIN(""|"", SPLIT($G$3, "" ""))), 1, 0)"),0.0)</f>
        <v>0</v>
      </c>
      <c r="H63" s="16">
        <f>IFERROR(__xludf.DUMMYFUNCTION("IF(REGEXMATCH($A63, ""(?i)"" &amp; JOIN(""|"", SPLIT($H$3, "" ""))), 1, 0)"),0.0)</f>
        <v>0</v>
      </c>
      <c r="I63" s="16">
        <f>IFERROR(__xludf.DUMMYFUNCTION("IF(REGEXMATCH($A63, ""(?i)"" &amp; JOIN(""|"", SPLIT($I$3, "" ""))), 1, 0)"),0.0)</f>
        <v>0</v>
      </c>
      <c r="J63" s="16">
        <f>IFERROR(__xludf.DUMMYFUNCTION("IF(REGEXMATCH($A63, ""(?i)"" &amp; JOIN(""|"", SPLIT($J$3, "" ""))), 1, 0)"),0.0)</f>
        <v>0</v>
      </c>
      <c r="K63" s="16">
        <f>IFERROR(__xludf.DUMMYFUNCTION("IF(REGEXMATCH($A63, ""(?i)"" &amp; JOIN(""|"", SPLIT($K$3, "" ""))), 1, 0)"),0.0)</f>
        <v>0</v>
      </c>
      <c r="L63" s="16">
        <f>if(vlookup(A63,'VMware Inventory'!A:E,5,0)="Workstation",1,0)</f>
        <v>0</v>
      </c>
      <c r="M63" s="105">
        <f t="shared" si="5"/>
        <v>0</v>
      </c>
      <c r="N63" s="105">
        <f t="shared" si="6"/>
        <v>0</v>
      </c>
      <c r="O63" s="105">
        <f t="shared" si="7"/>
        <v>0</v>
      </c>
      <c r="P63" s="105" t="str">
        <f t="shared" si="8"/>
        <v>No Infra</v>
      </c>
      <c r="Q63" s="105">
        <f t="shared" si="9"/>
        <v>0</v>
      </c>
    </row>
    <row r="64">
      <c r="A64" s="61" t="s">
        <v>214</v>
      </c>
      <c r="B64" s="16">
        <f t="shared" si="2"/>
        <v>0</v>
      </c>
      <c r="C64" s="16">
        <f>IFERROR(__xludf.DUMMYFUNCTION("IF(OR(REGEXMATCH($A64, ""(?i)"" &amp; JOIN(""|"", SPLIT($C$3, "" ""))),vlookup(A64,'VMware Inventory'!A:E,5,0)=""VMWare""), 1, 0)"),0.0)</f>
        <v>0</v>
      </c>
      <c r="D64" s="16">
        <f>IFERROR(__xludf.DUMMYFUNCTION("IF(REGEXMATCH($A64, ""(?i)"" &amp; JOIN(""|"", SPLIT($D$3, "" ""))), 1, 0)"),0.0)</f>
        <v>0</v>
      </c>
      <c r="E64" s="16">
        <f t="shared" si="3"/>
        <v>0</v>
      </c>
      <c r="F64" s="16">
        <f t="shared" si="4"/>
        <v>0</v>
      </c>
      <c r="G64" s="16">
        <f>IFERROR(__xludf.DUMMYFUNCTION("IF(REGEXMATCH($A64, ""(?i)"" &amp; JOIN(""|"", SPLIT($G$3, "" ""))), 1, 0)"),0.0)</f>
        <v>0</v>
      </c>
      <c r="H64" s="16">
        <f>IFERROR(__xludf.DUMMYFUNCTION("IF(REGEXMATCH($A64, ""(?i)"" &amp; JOIN(""|"", SPLIT($H$3, "" ""))), 1, 0)"),0.0)</f>
        <v>0</v>
      </c>
      <c r="I64" s="16">
        <f>IFERROR(__xludf.DUMMYFUNCTION("IF(REGEXMATCH($A64, ""(?i)"" &amp; JOIN(""|"", SPLIT($I$3, "" ""))), 1, 0)"),0.0)</f>
        <v>0</v>
      </c>
      <c r="J64" s="16">
        <f>IFERROR(__xludf.DUMMYFUNCTION("IF(REGEXMATCH($A64, ""(?i)"" &amp; JOIN(""|"", SPLIT($J$3, "" ""))), 1, 0)"),0.0)</f>
        <v>0</v>
      </c>
      <c r="K64" s="16">
        <f>IFERROR(__xludf.DUMMYFUNCTION("IF(REGEXMATCH($A64, ""(?i)"" &amp; JOIN(""|"", SPLIT($K$3, "" ""))), 1, 0)"),0.0)</f>
        <v>0</v>
      </c>
      <c r="L64" s="16">
        <f>if(vlookup(A64,'VMware Inventory'!A:E,5,0)="Workstation",1,0)</f>
        <v>0</v>
      </c>
      <c r="M64" s="105">
        <f t="shared" si="5"/>
        <v>0</v>
      </c>
      <c r="N64" s="105">
        <f t="shared" si="6"/>
        <v>0</v>
      </c>
      <c r="O64" s="105">
        <f t="shared" si="7"/>
        <v>0</v>
      </c>
      <c r="P64" s="105" t="str">
        <f t="shared" si="8"/>
        <v>No Infra</v>
      </c>
      <c r="Q64" s="105">
        <f t="shared" si="9"/>
        <v>0</v>
      </c>
    </row>
    <row r="65">
      <c r="A65" s="61" t="s">
        <v>215</v>
      </c>
      <c r="B65" s="16">
        <f t="shared" si="2"/>
        <v>0</v>
      </c>
      <c r="C65" s="16">
        <f>IFERROR(__xludf.DUMMYFUNCTION("IF(OR(REGEXMATCH($A65, ""(?i)"" &amp; JOIN(""|"", SPLIT($C$3, "" ""))),vlookup(A65,'VMware Inventory'!A:E,5,0)=""VMWare""), 1, 0)"),0.0)</f>
        <v>0</v>
      </c>
      <c r="D65" s="16">
        <f>IFERROR(__xludf.DUMMYFUNCTION("IF(REGEXMATCH($A65, ""(?i)"" &amp; JOIN(""|"", SPLIT($D$3, "" ""))), 1, 0)"),0.0)</f>
        <v>0</v>
      </c>
      <c r="E65" s="16">
        <f t="shared" si="3"/>
        <v>0</v>
      </c>
      <c r="F65" s="16">
        <f t="shared" si="4"/>
        <v>0</v>
      </c>
      <c r="G65" s="16">
        <f>IFERROR(__xludf.DUMMYFUNCTION("IF(REGEXMATCH($A65, ""(?i)"" &amp; JOIN(""|"", SPLIT($G$3, "" ""))), 1, 0)"),0.0)</f>
        <v>0</v>
      </c>
      <c r="H65" s="16">
        <f>IFERROR(__xludf.DUMMYFUNCTION("IF(REGEXMATCH($A65, ""(?i)"" &amp; JOIN(""|"", SPLIT($H$3, "" ""))), 1, 0)"),0.0)</f>
        <v>0</v>
      </c>
      <c r="I65" s="16">
        <f>IFERROR(__xludf.DUMMYFUNCTION("IF(REGEXMATCH($A65, ""(?i)"" &amp; JOIN(""|"", SPLIT($I$3, "" ""))), 1, 0)"),0.0)</f>
        <v>0</v>
      </c>
      <c r="J65" s="16">
        <f>IFERROR(__xludf.DUMMYFUNCTION("IF(REGEXMATCH($A65, ""(?i)"" &amp; JOIN(""|"", SPLIT($J$3, "" ""))), 1, 0)"),0.0)</f>
        <v>0</v>
      </c>
      <c r="K65" s="16">
        <f>IFERROR(__xludf.DUMMYFUNCTION("IF(REGEXMATCH($A65, ""(?i)"" &amp; JOIN(""|"", SPLIT($K$3, "" ""))), 1, 0)"),0.0)</f>
        <v>0</v>
      </c>
      <c r="L65" s="16">
        <f>if(vlookup(A65,'VMware Inventory'!A:E,5,0)="Workstation",1,0)</f>
        <v>0</v>
      </c>
      <c r="M65" s="105">
        <f t="shared" si="5"/>
        <v>0</v>
      </c>
      <c r="N65" s="105">
        <f t="shared" si="6"/>
        <v>0</v>
      </c>
      <c r="O65" s="105">
        <f t="shared" si="7"/>
        <v>0</v>
      </c>
      <c r="P65" s="105" t="str">
        <f t="shared" si="8"/>
        <v>No Infra</v>
      </c>
      <c r="Q65" s="105">
        <f t="shared" si="9"/>
        <v>0</v>
      </c>
    </row>
    <row r="66">
      <c r="A66" s="61" t="s">
        <v>216</v>
      </c>
      <c r="B66" s="16">
        <f t="shared" si="2"/>
        <v>0</v>
      </c>
      <c r="C66" s="16">
        <f>IFERROR(__xludf.DUMMYFUNCTION("IF(OR(REGEXMATCH($A66, ""(?i)"" &amp; JOIN(""|"", SPLIT($C$3, "" ""))),vlookup(A66,'VMware Inventory'!A:E,5,0)=""VMWare""), 1, 0)"),0.0)</f>
        <v>0</v>
      </c>
      <c r="D66" s="16">
        <f>IFERROR(__xludf.DUMMYFUNCTION("IF(REGEXMATCH($A66, ""(?i)"" &amp; JOIN(""|"", SPLIT($D$3, "" ""))), 1, 0)"),0.0)</f>
        <v>0</v>
      </c>
      <c r="E66" s="16">
        <f t="shared" si="3"/>
        <v>0</v>
      </c>
      <c r="F66" s="16">
        <f t="shared" si="4"/>
        <v>0</v>
      </c>
      <c r="G66" s="16">
        <f>IFERROR(__xludf.DUMMYFUNCTION("IF(REGEXMATCH($A66, ""(?i)"" &amp; JOIN(""|"", SPLIT($G$3, "" ""))), 1, 0)"),0.0)</f>
        <v>0</v>
      </c>
      <c r="H66" s="16">
        <f>IFERROR(__xludf.DUMMYFUNCTION("IF(REGEXMATCH($A66, ""(?i)"" &amp; JOIN(""|"", SPLIT($H$3, "" ""))), 1, 0)"),0.0)</f>
        <v>0</v>
      </c>
      <c r="I66" s="16">
        <f>IFERROR(__xludf.DUMMYFUNCTION("IF(REGEXMATCH($A66, ""(?i)"" &amp; JOIN(""|"", SPLIT($I$3, "" ""))), 1, 0)"),0.0)</f>
        <v>0</v>
      </c>
      <c r="J66" s="16">
        <f>IFERROR(__xludf.DUMMYFUNCTION("IF(REGEXMATCH($A66, ""(?i)"" &amp; JOIN(""|"", SPLIT($J$3, "" ""))), 1, 0)"),0.0)</f>
        <v>0</v>
      </c>
      <c r="K66" s="16">
        <f>IFERROR(__xludf.DUMMYFUNCTION("IF(REGEXMATCH($A66, ""(?i)"" &amp; JOIN(""|"", SPLIT($K$3, "" ""))), 1, 0)"),0.0)</f>
        <v>0</v>
      </c>
      <c r="L66" s="16">
        <f>if(vlookup(A66,'VMware Inventory'!A:E,5,0)="Workstation",1,0)</f>
        <v>0</v>
      </c>
      <c r="M66" s="105">
        <f t="shared" si="5"/>
        <v>0</v>
      </c>
      <c r="N66" s="105">
        <f t="shared" si="6"/>
        <v>0</v>
      </c>
      <c r="O66" s="105">
        <f t="shared" si="7"/>
        <v>0</v>
      </c>
      <c r="P66" s="105" t="str">
        <f t="shared" si="8"/>
        <v>No Infra</v>
      </c>
      <c r="Q66" s="105">
        <f t="shared" si="9"/>
        <v>0</v>
      </c>
    </row>
    <row r="67">
      <c r="A67" s="61" t="s">
        <v>217</v>
      </c>
      <c r="B67" s="16">
        <f t="shared" si="2"/>
        <v>0</v>
      </c>
      <c r="C67" s="16">
        <f>IFERROR(__xludf.DUMMYFUNCTION("IF(OR(REGEXMATCH($A67, ""(?i)"" &amp; JOIN(""|"", SPLIT($C$3, "" ""))),vlookup(A67,'VMware Inventory'!A:E,5,0)=""VMWare""), 1, 0)"),0.0)</f>
        <v>0</v>
      </c>
      <c r="D67" s="16">
        <f>IFERROR(__xludf.DUMMYFUNCTION("IF(REGEXMATCH($A67, ""(?i)"" &amp; JOIN(""|"", SPLIT($D$3, "" ""))), 1, 0)"),0.0)</f>
        <v>0</v>
      </c>
      <c r="E67" s="16">
        <f t="shared" si="3"/>
        <v>0</v>
      </c>
      <c r="F67" s="16">
        <f t="shared" si="4"/>
        <v>0</v>
      </c>
      <c r="G67" s="16">
        <f>IFERROR(__xludf.DUMMYFUNCTION("IF(REGEXMATCH($A67, ""(?i)"" &amp; JOIN(""|"", SPLIT($G$3, "" ""))), 1, 0)"),0.0)</f>
        <v>0</v>
      </c>
      <c r="H67" s="16">
        <f>IFERROR(__xludf.DUMMYFUNCTION("IF(REGEXMATCH($A67, ""(?i)"" &amp; JOIN(""|"", SPLIT($H$3, "" ""))), 1, 0)"),0.0)</f>
        <v>0</v>
      </c>
      <c r="I67" s="16">
        <f>IFERROR(__xludf.DUMMYFUNCTION("IF(REGEXMATCH($A67, ""(?i)"" &amp; JOIN(""|"", SPLIT($I$3, "" ""))), 1, 0)"),0.0)</f>
        <v>0</v>
      </c>
      <c r="J67" s="16">
        <f>IFERROR(__xludf.DUMMYFUNCTION("IF(REGEXMATCH($A67, ""(?i)"" &amp; JOIN(""|"", SPLIT($J$3, "" ""))), 1, 0)"),0.0)</f>
        <v>0</v>
      </c>
      <c r="K67" s="16">
        <f>IFERROR(__xludf.DUMMYFUNCTION("IF(REGEXMATCH($A67, ""(?i)"" &amp; JOIN(""|"", SPLIT($K$3, "" ""))), 1, 0)"),0.0)</f>
        <v>0</v>
      </c>
      <c r="L67" s="16">
        <f>if(vlookup(A67,'VMware Inventory'!A:E,5,0)="Workstation",1,0)</f>
        <v>0</v>
      </c>
      <c r="M67" s="105">
        <f t="shared" si="5"/>
        <v>0</v>
      </c>
      <c r="N67" s="105">
        <f t="shared" si="6"/>
        <v>0</v>
      </c>
      <c r="O67" s="105">
        <f t="shared" si="7"/>
        <v>0</v>
      </c>
      <c r="P67" s="105" t="str">
        <f t="shared" si="8"/>
        <v>No Infra</v>
      </c>
      <c r="Q67" s="105">
        <f t="shared" si="9"/>
        <v>0</v>
      </c>
    </row>
    <row r="68">
      <c r="A68" s="61" t="s">
        <v>218</v>
      </c>
      <c r="B68" s="16">
        <f t="shared" si="2"/>
        <v>0</v>
      </c>
      <c r="C68" s="16">
        <f>IFERROR(__xludf.DUMMYFUNCTION("IF(OR(REGEXMATCH($A68, ""(?i)"" &amp; JOIN(""|"", SPLIT($C$3, "" ""))),vlookup(A68,'VMware Inventory'!A:E,5,0)=""VMWare""), 1, 0)"),0.0)</f>
        <v>0</v>
      </c>
      <c r="D68" s="16">
        <f>IFERROR(__xludf.DUMMYFUNCTION("IF(REGEXMATCH($A68, ""(?i)"" &amp; JOIN(""|"", SPLIT($D$3, "" ""))), 1, 0)"),0.0)</f>
        <v>0</v>
      </c>
      <c r="E68" s="16">
        <f t="shared" si="3"/>
        <v>0</v>
      </c>
      <c r="F68" s="16">
        <f t="shared" si="4"/>
        <v>0</v>
      </c>
      <c r="G68" s="16">
        <f>IFERROR(__xludf.DUMMYFUNCTION("IF(REGEXMATCH($A68, ""(?i)"" &amp; JOIN(""|"", SPLIT($G$3, "" ""))), 1, 0)"),0.0)</f>
        <v>0</v>
      </c>
      <c r="H68" s="16">
        <f>IFERROR(__xludf.DUMMYFUNCTION("IF(REGEXMATCH($A68, ""(?i)"" &amp; JOIN(""|"", SPLIT($H$3, "" ""))), 1, 0)"),0.0)</f>
        <v>0</v>
      </c>
      <c r="I68" s="16">
        <f>IFERROR(__xludf.DUMMYFUNCTION("IF(REGEXMATCH($A68, ""(?i)"" &amp; JOIN(""|"", SPLIT($I$3, "" ""))), 1, 0)"),0.0)</f>
        <v>0</v>
      </c>
      <c r="J68" s="16">
        <f>IFERROR(__xludf.DUMMYFUNCTION("IF(REGEXMATCH($A68, ""(?i)"" &amp; JOIN(""|"", SPLIT($J$3, "" ""))), 1, 0)"),0.0)</f>
        <v>0</v>
      </c>
      <c r="K68" s="16">
        <f>IFERROR(__xludf.DUMMYFUNCTION("IF(REGEXMATCH($A68, ""(?i)"" &amp; JOIN(""|"", SPLIT($K$3, "" ""))), 1, 0)"),0.0)</f>
        <v>0</v>
      </c>
      <c r="L68" s="16">
        <f>if(vlookup(A68,'VMware Inventory'!A:E,5,0)="Workstation",1,0)</f>
        <v>0</v>
      </c>
      <c r="M68" s="105">
        <f t="shared" si="5"/>
        <v>0</v>
      </c>
      <c r="N68" s="105">
        <f t="shared" si="6"/>
        <v>0</v>
      </c>
      <c r="O68" s="105">
        <f t="shared" si="7"/>
        <v>0</v>
      </c>
      <c r="P68" s="105" t="str">
        <f t="shared" si="8"/>
        <v>No Infra</v>
      </c>
      <c r="Q68" s="105">
        <f t="shared" si="9"/>
        <v>0</v>
      </c>
    </row>
    <row r="69">
      <c r="A69" s="61" t="s">
        <v>219</v>
      </c>
      <c r="B69" s="16">
        <f t="shared" si="2"/>
        <v>0</v>
      </c>
      <c r="C69" s="16">
        <f>IFERROR(__xludf.DUMMYFUNCTION("IF(OR(REGEXMATCH($A69, ""(?i)"" &amp; JOIN(""|"", SPLIT($C$3, "" ""))),vlookup(A69,'VMware Inventory'!A:E,5,0)=""VMWare""), 1, 0)"),0.0)</f>
        <v>0</v>
      </c>
      <c r="D69" s="16">
        <f>IFERROR(__xludf.DUMMYFUNCTION("IF(REGEXMATCH($A69, ""(?i)"" &amp; JOIN(""|"", SPLIT($D$3, "" ""))), 1, 0)"),0.0)</f>
        <v>0</v>
      </c>
      <c r="E69" s="16">
        <f t="shared" si="3"/>
        <v>0</v>
      </c>
      <c r="F69" s="16">
        <f t="shared" si="4"/>
        <v>0</v>
      </c>
      <c r="G69" s="16">
        <f>IFERROR(__xludf.DUMMYFUNCTION("IF(REGEXMATCH($A69, ""(?i)"" &amp; JOIN(""|"", SPLIT($G$3, "" ""))), 1, 0)"),0.0)</f>
        <v>0</v>
      </c>
      <c r="H69" s="16">
        <f>IFERROR(__xludf.DUMMYFUNCTION("IF(REGEXMATCH($A69, ""(?i)"" &amp; JOIN(""|"", SPLIT($H$3, "" ""))), 1, 0)"),0.0)</f>
        <v>0</v>
      </c>
      <c r="I69" s="16">
        <f>IFERROR(__xludf.DUMMYFUNCTION("IF(REGEXMATCH($A69, ""(?i)"" &amp; JOIN(""|"", SPLIT($I$3, "" ""))), 1, 0)"),0.0)</f>
        <v>0</v>
      </c>
      <c r="J69" s="16">
        <f>IFERROR(__xludf.DUMMYFUNCTION("IF(REGEXMATCH($A69, ""(?i)"" &amp; JOIN(""|"", SPLIT($J$3, "" ""))), 1, 0)"),0.0)</f>
        <v>0</v>
      </c>
      <c r="K69" s="16">
        <f>IFERROR(__xludf.DUMMYFUNCTION("IF(REGEXMATCH($A69, ""(?i)"" &amp; JOIN(""|"", SPLIT($K$3, "" ""))), 1, 0)"),0.0)</f>
        <v>0</v>
      </c>
      <c r="L69" s="16">
        <f>if(vlookup(A69,'VMware Inventory'!A:E,5,0)="Workstation",1,0)</f>
        <v>0</v>
      </c>
      <c r="M69" s="105">
        <f t="shared" si="5"/>
        <v>0</v>
      </c>
      <c r="N69" s="105">
        <f t="shared" si="6"/>
        <v>0</v>
      </c>
      <c r="O69" s="105">
        <f t="shared" si="7"/>
        <v>0</v>
      </c>
      <c r="P69" s="105" t="str">
        <f t="shared" si="8"/>
        <v>No Infra</v>
      </c>
      <c r="Q69" s="105">
        <f t="shared" si="9"/>
        <v>0</v>
      </c>
    </row>
    <row r="70">
      <c r="A70" s="61" t="s">
        <v>220</v>
      </c>
      <c r="B70" s="16">
        <f t="shared" si="2"/>
        <v>0</v>
      </c>
      <c r="C70" s="16">
        <f>IFERROR(__xludf.DUMMYFUNCTION("IF(OR(REGEXMATCH($A70, ""(?i)"" &amp; JOIN(""|"", SPLIT($C$3, "" ""))),vlookup(A70,'VMware Inventory'!A:E,5,0)=""VMWare""), 1, 0)"),0.0)</f>
        <v>0</v>
      </c>
      <c r="D70" s="16">
        <f>IFERROR(__xludf.DUMMYFUNCTION("IF(REGEXMATCH($A70, ""(?i)"" &amp; JOIN(""|"", SPLIT($D$3, "" ""))), 1, 0)"),0.0)</f>
        <v>0</v>
      </c>
      <c r="E70" s="16">
        <f t="shared" si="3"/>
        <v>0</v>
      </c>
      <c r="F70" s="16">
        <f t="shared" si="4"/>
        <v>0</v>
      </c>
      <c r="G70" s="16">
        <f>IFERROR(__xludf.DUMMYFUNCTION("IF(REGEXMATCH($A70, ""(?i)"" &amp; JOIN(""|"", SPLIT($G$3, "" ""))), 1, 0)"),0.0)</f>
        <v>0</v>
      </c>
      <c r="H70" s="16">
        <f>IFERROR(__xludf.DUMMYFUNCTION("IF(REGEXMATCH($A70, ""(?i)"" &amp; JOIN(""|"", SPLIT($H$3, "" ""))), 1, 0)"),0.0)</f>
        <v>0</v>
      </c>
      <c r="I70" s="16">
        <f>IFERROR(__xludf.DUMMYFUNCTION("IF(REGEXMATCH($A70, ""(?i)"" &amp; JOIN(""|"", SPLIT($I$3, "" ""))), 1, 0)"),0.0)</f>
        <v>0</v>
      </c>
      <c r="J70" s="16">
        <f>IFERROR(__xludf.DUMMYFUNCTION("IF(REGEXMATCH($A70, ""(?i)"" &amp; JOIN(""|"", SPLIT($J$3, "" ""))), 1, 0)"),0.0)</f>
        <v>0</v>
      </c>
      <c r="K70" s="16">
        <f>IFERROR(__xludf.DUMMYFUNCTION("IF(REGEXMATCH($A70, ""(?i)"" &amp; JOIN(""|"", SPLIT($K$3, "" ""))), 1, 0)"),0.0)</f>
        <v>0</v>
      </c>
      <c r="L70" s="16">
        <f>if(vlookup(A70,'VMware Inventory'!A:E,5,0)="Workstation",1,0)</f>
        <v>0</v>
      </c>
      <c r="M70" s="105">
        <f t="shared" si="5"/>
        <v>0</v>
      </c>
      <c r="N70" s="105">
        <f t="shared" si="6"/>
        <v>0</v>
      </c>
      <c r="O70" s="105">
        <f t="shared" si="7"/>
        <v>0</v>
      </c>
      <c r="P70" s="105" t="str">
        <f t="shared" si="8"/>
        <v>No Infra</v>
      </c>
      <c r="Q70" s="105">
        <f t="shared" si="9"/>
        <v>0</v>
      </c>
    </row>
    <row r="71">
      <c r="A71" s="61" t="s">
        <v>221</v>
      </c>
      <c r="B71" s="16">
        <f t="shared" si="2"/>
        <v>0</v>
      </c>
      <c r="C71" s="16">
        <f>IFERROR(__xludf.DUMMYFUNCTION("IF(OR(REGEXMATCH($A71, ""(?i)"" &amp; JOIN(""|"", SPLIT($C$3, "" ""))),vlookup(A71,'VMware Inventory'!A:E,5,0)=""VMWare""), 1, 0)"),0.0)</f>
        <v>0</v>
      </c>
      <c r="D71" s="16">
        <f>IFERROR(__xludf.DUMMYFUNCTION("IF(REGEXMATCH($A71, ""(?i)"" &amp; JOIN(""|"", SPLIT($D$3, "" ""))), 1, 0)"),0.0)</f>
        <v>0</v>
      </c>
      <c r="E71" s="16">
        <f t="shared" si="3"/>
        <v>0</v>
      </c>
      <c r="F71" s="16">
        <f t="shared" si="4"/>
        <v>0</v>
      </c>
      <c r="G71" s="16">
        <f>IFERROR(__xludf.DUMMYFUNCTION("IF(REGEXMATCH($A71, ""(?i)"" &amp; JOIN(""|"", SPLIT($G$3, "" ""))), 1, 0)"),0.0)</f>
        <v>0</v>
      </c>
      <c r="H71" s="16">
        <f>IFERROR(__xludf.DUMMYFUNCTION("IF(REGEXMATCH($A71, ""(?i)"" &amp; JOIN(""|"", SPLIT($H$3, "" ""))), 1, 0)"),0.0)</f>
        <v>0</v>
      </c>
      <c r="I71" s="16">
        <f>IFERROR(__xludf.DUMMYFUNCTION("IF(REGEXMATCH($A71, ""(?i)"" &amp; JOIN(""|"", SPLIT($I$3, "" ""))), 1, 0)"),0.0)</f>
        <v>0</v>
      </c>
      <c r="J71" s="16">
        <f>IFERROR(__xludf.DUMMYFUNCTION("IF(REGEXMATCH($A71, ""(?i)"" &amp; JOIN(""|"", SPLIT($J$3, "" ""))), 1, 0)"),0.0)</f>
        <v>0</v>
      </c>
      <c r="K71" s="16">
        <f>IFERROR(__xludf.DUMMYFUNCTION("IF(REGEXMATCH($A71, ""(?i)"" &amp; JOIN(""|"", SPLIT($K$3, "" ""))), 1, 0)"),0.0)</f>
        <v>0</v>
      </c>
      <c r="L71" s="16">
        <f>if(vlookup(A71,'VMware Inventory'!A:E,5,0)="Workstation",1,0)</f>
        <v>0</v>
      </c>
      <c r="M71" s="105">
        <f t="shared" si="5"/>
        <v>0</v>
      </c>
      <c r="N71" s="105">
        <f t="shared" si="6"/>
        <v>0</v>
      </c>
      <c r="O71" s="105">
        <f t="shared" si="7"/>
        <v>0</v>
      </c>
      <c r="P71" s="105" t="str">
        <f t="shared" si="8"/>
        <v>No Infra</v>
      </c>
      <c r="Q71" s="105">
        <f t="shared" si="9"/>
        <v>0</v>
      </c>
    </row>
    <row r="72">
      <c r="A72" s="61" t="s">
        <v>222</v>
      </c>
      <c r="B72" s="16">
        <f t="shared" si="2"/>
        <v>0</v>
      </c>
      <c r="C72" s="16">
        <f>IFERROR(__xludf.DUMMYFUNCTION("IF(OR(REGEXMATCH($A72, ""(?i)"" &amp; JOIN(""|"", SPLIT($C$3, "" ""))),vlookup(A72,'VMware Inventory'!A:E,5,0)=""VMWare""), 1, 0)"),0.0)</f>
        <v>0</v>
      </c>
      <c r="D72" s="16">
        <f>IFERROR(__xludf.DUMMYFUNCTION("IF(REGEXMATCH($A72, ""(?i)"" &amp; JOIN(""|"", SPLIT($D$3, "" ""))), 1, 0)"),0.0)</f>
        <v>0</v>
      </c>
      <c r="E72" s="16">
        <f t="shared" si="3"/>
        <v>0</v>
      </c>
      <c r="F72" s="16">
        <f t="shared" si="4"/>
        <v>0</v>
      </c>
      <c r="G72" s="16">
        <f>IFERROR(__xludf.DUMMYFUNCTION("IF(REGEXMATCH($A72, ""(?i)"" &amp; JOIN(""|"", SPLIT($G$3, "" ""))), 1, 0)"),0.0)</f>
        <v>0</v>
      </c>
      <c r="H72" s="16">
        <f>IFERROR(__xludf.DUMMYFUNCTION("IF(REGEXMATCH($A72, ""(?i)"" &amp; JOIN(""|"", SPLIT($H$3, "" ""))), 1, 0)"),0.0)</f>
        <v>0</v>
      </c>
      <c r="I72" s="16">
        <f>IFERROR(__xludf.DUMMYFUNCTION("IF(REGEXMATCH($A72, ""(?i)"" &amp; JOIN(""|"", SPLIT($I$3, "" ""))), 1, 0)"),0.0)</f>
        <v>0</v>
      </c>
      <c r="J72" s="16">
        <f>IFERROR(__xludf.DUMMYFUNCTION("IF(REGEXMATCH($A72, ""(?i)"" &amp; JOIN(""|"", SPLIT($J$3, "" ""))), 1, 0)"),0.0)</f>
        <v>0</v>
      </c>
      <c r="K72" s="16">
        <f>IFERROR(__xludf.DUMMYFUNCTION("IF(REGEXMATCH($A72, ""(?i)"" &amp; JOIN(""|"", SPLIT($K$3, "" ""))), 1, 0)"),0.0)</f>
        <v>0</v>
      </c>
      <c r="L72" s="16">
        <f>if(vlookup(A72,'VMware Inventory'!A:E,5,0)="Workstation",1,0)</f>
        <v>0</v>
      </c>
      <c r="M72" s="105">
        <f t="shared" si="5"/>
        <v>0</v>
      </c>
      <c r="N72" s="105">
        <f t="shared" si="6"/>
        <v>0</v>
      </c>
      <c r="O72" s="105">
        <f t="shared" si="7"/>
        <v>0</v>
      </c>
      <c r="P72" s="105" t="str">
        <f t="shared" si="8"/>
        <v>No Infra</v>
      </c>
      <c r="Q72" s="105">
        <f t="shared" si="9"/>
        <v>0</v>
      </c>
    </row>
    <row r="73">
      <c r="A73" s="61" t="s">
        <v>223</v>
      </c>
      <c r="B73" s="16">
        <f t="shared" si="2"/>
        <v>0</v>
      </c>
      <c r="C73" s="16">
        <f>IFERROR(__xludf.DUMMYFUNCTION("IF(OR(REGEXMATCH($A73, ""(?i)"" &amp; JOIN(""|"", SPLIT($C$3, "" ""))),vlookup(A73,'VMware Inventory'!A:E,5,0)=""VMWare""), 1, 0)"),0.0)</f>
        <v>0</v>
      </c>
      <c r="D73" s="16">
        <f>IFERROR(__xludf.DUMMYFUNCTION("IF(REGEXMATCH($A73, ""(?i)"" &amp; JOIN(""|"", SPLIT($D$3, "" ""))), 1, 0)"),0.0)</f>
        <v>0</v>
      </c>
      <c r="E73" s="16">
        <f t="shared" si="3"/>
        <v>0</v>
      </c>
      <c r="F73" s="16">
        <f t="shared" si="4"/>
        <v>0</v>
      </c>
      <c r="G73" s="16">
        <f>IFERROR(__xludf.DUMMYFUNCTION("IF(REGEXMATCH($A73, ""(?i)"" &amp; JOIN(""|"", SPLIT($G$3, "" ""))), 1, 0)"),0.0)</f>
        <v>0</v>
      </c>
      <c r="H73" s="16">
        <f>IFERROR(__xludf.DUMMYFUNCTION("IF(REGEXMATCH($A73, ""(?i)"" &amp; JOIN(""|"", SPLIT($H$3, "" ""))), 1, 0)"),0.0)</f>
        <v>0</v>
      </c>
      <c r="I73" s="16">
        <f>IFERROR(__xludf.DUMMYFUNCTION("IF(REGEXMATCH($A73, ""(?i)"" &amp; JOIN(""|"", SPLIT($I$3, "" ""))), 1, 0)"),0.0)</f>
        <v>0</v>
      </c>
      <c r="J73" s="16">
        <f>IFERROR(__xludf.DUMMYFUNCTION("IF(REGEXMATCH($A73, ""(?i)"" &amp; JOIN(""|"", SPLIT($J$3, "" ""))), 1, 0)"),0.0)</f>
        <v>0</v>
      </c>
      <c r="K73" s="16">
        <f>IFERROR(__xludf.DUMMYFUNCTION("IF(REGEXMATCH($A73, ""(?i)"" &amp; JOIN(""|"", SPLIT($K$3, "" ""))), 1, 0)"),0.0)</f>
        <v>0</v>
      </c>
      <c r="L73" s="16">
        <f>if(vlookup(A73,'VMware Inventory'!A:E,5,0)="Workstation",1,0)</f>
        <v>0</v>
      </c>
      <c r="M73" s="105">
        <f t="shared" si="5"/>
        <v>0</v>
      </c>
      <c r="N73" s="105">
        <f t="shared" si="6"/>
        <v>0</v>
      </c>
      <c r="O73" s="105">
        <f t="shared" si="7"/>
        <v>0</v>
      </c>
      <c r="P73" s="105" t="str">
        <f t="shared" si="8"/>
        <v>No Infra</v>
      </c>
      <c r="Q73" s="105">
        <f t="shared" si="9"/>
        <v>0</v>
      </c>
    </row>
    <row r="74">
      <c r="A74" s="61" t="s">
        <v>224</v>
      </c>
      <c r="B74" s="16">
        <f t="shared" si="2"/>
        <v>0</v>
      </c>
      <c r="C74" s="16">
        <f>IFERROR(__xludf.DUMMYFUNCTION("IF(OR(REGEXMATCH($A74, ""(?i)"" &amp; JOIN(""|"", SPLIT($C$3, "" ""))),vlookup(A74,'VMware Inventory'!A:E,5,0)=""VMWare""), 1, 0)"),0.0)</f>
        <v>0</v>
      </c>
      <c r="D74" s="16">
        <f>IFERROR(__xludf.DUMMYFUNCTION("IF(REGEXMATCH($A74, ""(?i)"" &amp; JOIN(""|"", SPLIT($D$3, "" ""))), 1, 0)"),0.0)</f>
        <v>0</v>
      </c>
      <c r="E74" s="16">
        <f t="shared" si="3"/>
        <v>0</v>
      </c>
      <c r="F74" s="16">
        <f t="shared" si="4"/>
        <v>0</v>
      </c>
      <c r="G74" s="16">
        <f>IFERROR(__xludf.DUMMYFUNCTION("IF(REGEXMATCH($A74, ""(?i)"" &amp; JOIN(""|"", SPLIT($G$3, "" ""))), 1, 0)"),0.0)</f>
        <v>0</v>
      </c>
      <c r="H74" s="16">
        <f>IFERROR(__xludf.DUMMYFUNCTION("IF(REGEXMATCH($A74, ""(?i)"" &amp; JOIN(""|"", SPLIT($H$3, "" ""))), 1, 0)"),0.0)</f>
        <v>0</v>
      </c>
      <c r="I74" s="16">
        <f>IFERROR(__xludf.DUMMYFUNCTION("IF(REGEXMATCH($A74, ""(?i)"" &amp; JOIN(""|"", SPLIT($I$3, "" ""))), 1, 0)"),0.0)</f>
        <v>0</v>
      </c>
      <c r="J74" s="16">
        <f>IFERROR(__xludf.DUMMYFUNCTION("IF(REGEXMATCH($A74, ""(?i)"" &amp; JOIN(""|"", SPLIT($J$3, "" ""))), 1, 0)"),0.0)</f>
        <v>0</v>
      </c>
      <c r="K74" s="16">
        <f>IFERROR(__xludf.DUMMYFUNCTION("IF(REGEXMATCH($A74, ""(?i)"" &amp; JOIN(""|"", SPLIT($K$3, "" ""))), 1, 0)"),0.0)</f>
        <v>0</v>
      </c>
      <c r="L74" s="16">
        <f>if(vlookup(A74,'VMware Inventory'!A:E,5,0)="Workstation",1,0)</f>
        <v>0</v>
      </c>
      <c r="M74" s="105">
        <f t="shared" si="5"/>
        <v>0</v>
      </c>
      <c r="N74" s="105">
        <f t="shared" si="6"/>
        <v>0</v>
      </c>
      <c r="O74" s="105">
        <f t="shared" si="7"/>
        <v>0</v>
      </c>
      <c r="P74" s="105" t="str">
        <f t="shared" si="8"/>
        <v>No Infra</v>
      </c>
      <c r="Q74" s="105">
        <f t="shared" si="9"/>
        <v>0</v>
      </c>
    </row>
    <row r="75">
      <c r="A75" s="61" t="s">
        <v>225</v>
      </c>
      <c r="B75" s="16">
        <f t="shared" si="2"/>
        <v>0</v>
      </c>
      <c r="C75" s="16">
        <f>IFERROR(__xludf.DUMMYFUNCTION("IF(OR(REGEXMATCH($A75, ""(?i)"" &amp; JOIN(""|"", SPLIT($C$3, "" ""))),vlookup(A75,'VMware Inventory'!A:E,5,0)=""VMWare""), 1, 0)"),0.0)</f>
        <v>0</v>
      </c>
      <c r="D75" s="16">
        <f>IFERROR(__xludf.DUMMYFUNCTION("IF(REGEXMATCH($A75, ""(?i)"" &amp; JOIN(""|"", SPLIT($D$3, "" ""))), 1, 0)"),0.0)</f>
        <v>0</v>
      </c>
      <c r="E75" s="16">
        <f t="shared" si="3"/>
        <v>0</v>
      </c>
      <c r="F75" s="16">
        <f t="shared" si="4"/>
        <v>0</v>
      </c>
      <c r="G75" s="16">
        <f>IFERROR(__xludf.DUMMYFUNCTION("IF(REGEXMATCH($A75, ""(?i)"" &amp; JOIN(""|"", SPLIT($G$3, "" ""))), 1, 0)"),0.0)</f>
        <v>0</v>
      </c>
      <c r="H75" s="16">
        <f>IFERROR(__xludf.DUMMYFUNCTION("IF(REGEXMATCH($A75, ""(?i)"" &amp; JOIN(""|"", SPLIT($H$3, "" ""))), 1, 0)"),0.0)</f>
        <v>0</v>
      </c>
      <c r="I75" s="16">
        <f>IFERROR(__xludf.DUMMYFUNCTION("IF(REGEXMATCH($A75, ""(?i)"" &amp; JOIN(""|"", SPLIT($I$3, "" ""))), 1, 0)"),0.0)</f>
        <v>0</v>
      </c>
      <c r="J75" s="16">
        <f>IFERROR(__xludf.DUMMYFUNCTION("IF(REGEXMATCH($A75, ""(?i)"" &amp; JOIN(""|"", SPLIT($J$3, "" ""))), 1, 0)"),0.0)</f>
        <v>0</v>
      </c>
      <c r="K75" s="16">
        <f>IFERROR(__xludf.DUMMYFUNCTION("IF(REGEXMATCH($A75, ""(?i)"" &amp; JOIN(""|"", SPLIT($K$3, "" ""))), 1, 0)"),0.0)</f>
        <v>0</v>
      </c>
      <c r="L75" s="16">
        <f>if(vlookup(A75,'VMware Inventory'!A:E,5,0)="Workstation",1,0)</f>
        <v>0</v>
      </c>
      <c r="M75" s="105">
        <f t="shared" si="5"/>
        <v>0</v>
      </c>
      <c r="N75" s="105">
        <f t="shared" si="6"/>
        <v>0</v>
      </c>
      <c r="O75" s="105">
        <f t="shared" si="7"/>
        <v>0</v>
      </c>
      <c r="P75" s="105" t="str">
        <f t="shared" si="8"/>
        <v>No Infra</v>
      </c>
      <c r="Q75" s="105">
        <f t="shared" si="9"/>
        <v>0</v>
      </c>
    </row>
    <row r="76">
      <c r="A76" s="61" t="s">
        <v>226</v>
      </c>
      <c r="B76" s="16">
        <f t="shared" si="2"/>
        <v>0</v>
      </c>
      <c r="C76" s="16">
        <f>IFERROR(__xludf.DUMMYFUNCTION("IF(OR(REGEXMATCH($A76, ""(?i)"" &amp; JOIN(""|"", SPLIT($C$3, "" ""))),vlookup(A76,'VMware Inventory'!A:E,5,0)=""VMWare""), 1, 0)"),0.0)</f>
        <v>0</v>
      </c>
      <c r="D76" s="16">
        <f>IFERROR(__xludf.DUMMYFUNCTION("IF(REGEXMATCH($A76, ""(?i)"" &amp; JOIN(""|"", SPLIT($D$3, "" ""))), 1, 0)"),0.0)</f>
        <v>0</v>
      </c>
      <c r="E76" s="16">
        <f t="shared" si="3"/>
        <v>0</v>
      </c>
      <c r="F76" s="16">
        <f t="shared" si="4"/>
        <v>0</v>
      </c>
      <c r="G76" s="16">
        <f>IFERROR(__xludf.DUMMYFUNCTION("IF(REGEXMATCH($A76, ""(?i)"" &amp; JOIN(""|"", SPLIT($G$3, "" ""))), 1, 0)"),0.0)</f>
        <v>0</v>
      </c>
      <c r="H76" s="16">
        <f>IFERROR(__xludf.DUMMYFUNCTION("IF(REGEXMATCH($A76, ""(?i)"" &amp; JOIN(""|"", SPLIT($H$3, "" ""))), 1, 0)"),0.0)</f>
        <v>0</v>
      </c>
      <c r="I76" s="16">
        <f>IFERROR(__xludf.DUMMYFUNCTION("IF(REGEXMATCH($A76, ""(?i)"" &amp; JOIN(""|"", SPLIT($I$3, "" ""))), 1, 0)"),0.0)</f>
        <v>0</v>
      </c>
      <c r="J76" s="16">
        <f>IFERROR(__xludf.DUMMYFUNCTION("IF(REGEXMATCH($A76, ""(?i)"" &amp; JOIN(""|"", SPLIT($J$3, "" ""))), 1, 0)"),0.0)</f>
        <v>0</v>
      </c>
      <c r="K76" s="16">
        <f>IFERROR(__xludf.DUMMYFUNCTION("IF(REGEXMATCH($A76, ""(?i)"" &amp; JOIN(""|"", SPLIT($K$3, "" ""))), 1, 0)"),0.0)</f>
        <v>0</v>
      </c>
      <c r="L76" s="16">
        <f>if(vlookup(A76,'VMware Inventory'!A:E,5,0)="Workstation",1,0)</f>
        <v>0</v>
      </c>
      <c r="M76" s="105">
        <f t="shared" si="5"/>
        <v>0</v>
      </c>
      <c r="N76" s="105">
        <f t="shared" si="6"/>
        <v>0</v>
      </c>
      <c r="O76" s="105">
        <f t="shared" si="7"/>
        <v>0</v>
      </c>
      <c r="P76" s="105" t="str">
        <f t="shared" si="8"/>
        <v>No Infra</v>
      </c>
      <c r="Q76" s="105">
        <f t="shared" si="9"/>
        <v>0</v>
      </c>
    </row>
    <row r="77">
      <c r="A77" s="61" t="s">
        <v>227</v>
      </c>
      <c r="B77" s="16">
        <f t="shared" si="2"/>
        <v>0</v>
      </c>
      <c r="C77" s="16">
        <f>IFERROR(__xludf.DUMMYFUNCTION("IF(OR(REGEXMATCH($A77, ""(?i)"" &amp; JOIN(""|"", SPLIT($C$3, "" ""))),vlookup(A77,'VMware Inventory'!A:E,5,0)=""VMWare""), 1, 0)"),0.0)</f>
        <v>0</v>
      </c>
      <c r="D77" s="16">
        <f>IFERROR(__xludf.DUMMYFUNCTION("IF(REGEXMATCH($A77, ""(?i)"" &amp; JOIN(""|"", SPLIT($D$3, "" ""))), 1, 0)"),0.0)</f>
        <v>0</v>
      </c>
      <c r="E77" s="16">
        <f t="shared" si="3"/>
        <v>0</v>
      </c>
      <c r="F77" s="16">
        <f t="shared" si="4"/>
        <v>0</v>
      </c>
      <c r="G77" s="16">
        <f>IFERROR(__xludf.DUMMYFUNCTION("IF(REGEXMATCH($A77, ""(?i)"" &amp; JOIN(""|"", SPLIT($G$3, "" ""))), 1, 0)"),0.0)</f>
        <v>0</v>
      </c>
      <c r="H77" s="16">
        <f>IFERROR(__xludf.DUMMYFUNCTION("IF(REGEXMATCH($A77, ""(?i)"" &amp; JOIN(""|"", SPLIT($H$3, "" ""))), 1, 0)"),0.0)</f>
        <v>0</v>
      </c>
      <c r="I77" s="16">
        <f>IFERROR(__xludf.DUMMYFUNCTION("IF(REGEXMATCH($A77, ""(?i)"" &amp; JOIN(""|"", SPLIT($I$3, "" ""))), 1, 0)"),0.0)</f>
        <v>0</v>
      </c>
      <c r="J77" s="16">
        <f>IFERROR(__xludf.DUMMYFUNCTION("IF(REGEXMATCH($A77, ""(?i)"" &amp; JOIN(""|"", SPLIT($J$3, "" ""))), 1, 0)"),0.0)</f>
        <v>0</v>
      </c>
      <c r="K77" s="16">
        <f>IFERROR(__xludf.DUMMYFUNCTION("IF(REGEXMATCH($A77, ""(?i)"" &amp; JOIN(""|"", SPLIT($K$3, "" ""))), 1, 0)"),0.0)</f>
        <v>0</v>
      </c>
      <c r="L77" s="16">
        <f>if(vlookup(A77,'VMware Inventory'!A:E,5,0)="Workstation",1,0)</f>
        <v>0</v>
      </c>
      <c r="M77" s="105">
        <f t="shared" si="5"/>
        <v>0</v>
      </c>
      <c r="N77" s="105">
        <f t="shared" si="6"/>
        <v>0</v>
      </c>
      <c r="O77" s="105">
        <f t="shared" si="7"/>
        <v>0</v>
      </c>
      <c r="P77" s="105" t="str">
        <f t="shared" si="8"/>
        <v>No Infra</v>
      </c>
      <c r="Q77" s="105">
        <f t="shared" si="9"/>
        <v>0</v>
      </c>
    </row>
    <row r="78">
      <c r="A78" s="61" t="s">
        <v>228</v>
      </c>
      <c r="B78" s="16">
        <f t="shared" si="2"/>
        <v>0</v>
      </c>
      <c r="C78" s="16">
        <f>IFERROR(__xludf.DUMMYFUNCTION("IF(OR(REGEXMATCH($A78, ""(?i)"" &amp; JOIN(""|"", SPLIT($C$3, "" ""))),vlookup(A78,'VMware Inventory'!A:E,5,0)=""VMWare""), 1, 0)"),0.0)</f>
        <v>0</v>
      </c>
      <c r="D78" s="16">
        <f>IFERROR(__xludf.DUMMYFUNCTION("IF(REGEXMATCH($A78, ""(?i)"" &amp; JOIN(""|"", SPLIT($D$3, "" ""))), 1, 0)"),0.0)</f>
        <v>0</v>
      </c>
      <c r="E78" s="16">
        <f t="shared" si="3"/>
        <v>0</v>
      </c>
      <c r="F78" s="16">
        <f t="shared" si="4"/>
        <v>0</v>
      </c>
      <c r="G78" s="16">
        <f>IFERROR(__xludf.DUMMYFUNCTION("IF(REGEXMATCH($A78, ""(?i)"" &amp; JOIN(""|"", SPLIT($G$3, "" ""))), 1, 0)"),0.0)</f>
        <v>0</v>
      </c>
      <c r="H78" s="16">
        <f>IFERROR(__xludf.DUMMYFUNCTION("IF(REGEXMATCH($A78, ""(?i)"" &amp; JOIN(""|"", SPLIT($H$3, "" ""))), 1, 0)"),0.0)</f>
        <v>0</v>
      </c>
      <c r="I78" s="16">
        <f>IFERROR(__xludf.DUMMYFUNCTION("IF(REGEXMATCH($A78, ""(?i)"" &amp; JOIN(""|"", SPLIT($I$3, "" ""))), 1, 0)"),0.0)</f>
        <v>0</v>
      </c>
      <c r="J78" s="16">
        <f>IFERROR(__xludf.DUMMYFUNCTION("IF(REGEXMATCH($A78, ""(?i)"" &amp; JOIN(""|"", SPLIT($J$3, "" ""))), 1, 0)"),0.0)</f>
        <v>0</v>
      </c>
      <c r="K78" s="16">
        <f>IFERROR(__xludf.DUMMYFUNCTION("IF(REGEXMATCH($A78, ""(?i)"" &amp; JOIN(""|"", SPLIT($K$3, "" ""))), 1, 0)"),0.0)</f>
        <v>0</v>
      </c>
      <c r="L78" s="16">
        <f>if(vlookup(A78,'VMware Inventory'!A:E,5,0)="Workstation",1,0)</f>
        <v>0</v>
      </c>
      <c r="M78" s="105">
        <f t="shared" si="5"/>
        <v>0</v>
      </c>
      <c r="N78" s="105">
        <f t="shared" si="6"/>
        <v>0</v>
      </c>
      <c r="O78" s="105">
        <f t="shared" si="7"/>
        <v>0</v>
      </c>
      <c r="P78" s="105" t="str">
        <f t="shared" si="8"/>
        <v>No Infra</v>
      </c>
      <c r="Q78" s="105">
        <f t="shared" si="9"/>
        <v>0</v>
      </c>
    </row>
    <row r="79">
      <c r="A79" s="61" t="s">
        <v>229</v>
      </c>
      <c r="B79" s="16">
        <f t="shared" si="2"/>
        <v>0</v>
      </c>
      <c r="C79" s="16">
        <f>IFERROR(__xludf.DUMMYFUNCTION("IF(OR(REGEXMATCH($A79, ""(?i)"" &amp; JOIN(""|"", SPLIT($C$3, "" ""))),vlookup(A79,'VMware Inventory'!A:E,5,0)=""VMWare""), 1, 0)"),0.0)</f>
        <v>0</v>
      </c>
      <c r="D79" s="16">
        <f>IFERROR(__xludf.DUMMYFUNCTION("IF(REGEXMATCH($A79, ""(?i)"" &amp; JOIN(""|"", SPLIT($D$3, "" ""))), 1, 0)"),0.0)</f>
        <v>0</v>
      </c>
      <c r="E79" s="16">
        <f t="shared" si="3"/>
        <v>0</v>
      </c>
      <c r="F79" s="16">
        <f t="shared" si="4"/>
        <v>0</v>
      </c>
      <c r="G79" s="16">
        <f>IFERROR(__xludf.DUMMYFUNCTION("IF(REGEXMATCH($A79, ""(?i)"" &amp; JOIN(""|"", SPLIT($G$3, "" ""))), 1, 0)"),0.0)</f>
        <v>0</v>
      </c>
      <c r="H79" s="16">
        <f>IFERROR(__xludf.DUMMYFUNCTION("IF(REGEXMATCH($A79, ""(?i)"" &amp; JOIN(""|"", SPLIT($H$3, "" ""))), 1, 0)"),0.0)</f>
        <v>0</v>
      </c>
      <c r="I79" s="16">
        <f>IFERROR(__xludf.DUMMYFUNCTION("IF(REGEXMATCH($A79, ""(?i)"" &amp; JOIN(""|"", SPLIT($I$3, "" ""))), 1, 0)"),0.0)</f>
        <v>0</v>
      </c>
      <c r="J79" s="16">
        <f>IFERROR(__xludf.DUMMYFUNCTION("IF(REGEXMATCH($A79, ""(?i)"" &amp; JOIN(""|"", SPLIT($J$3, "" ""))), 1, 0)"),0.0)</f>
        <v>0</v>
      </c>
      <c r="K79" s="16">
        <f>IFERROR(__xludf.DUMMYFUNCTION("IF(REGEXMATCH($A79, ""(?i)"" &amp; JOIN(""|"", SPLIT($K$3, "" ""))), 1, 0)"),0.0)</f>
        <v>0</v>
      </c>
      <c r="L79" s="16">
        <f>if(vlookup(A79,'VMware Inventory'!A:E,5,0)="Workstation",1,0)</f>
        <v>0</v>
      </c>
      <c r="M79" s="105">
        <f t="shared" si="5"/>
        <v>0</v>
      </c>
      <c r="N79" s="105">
        <f t="shared" si="6"/>
        <v>0</v>
      </c>
      <c r="O79" s="105">
        <f t="shared" si="7"/>
        <v>0</v>
      </c>
      <c r="P79" s="105" t="str">
        <f t="shared" si="8"/>
        <v>No Infra</v>
      </c>
      <c r="Q79" s="105">
        <f t="shared" si="9"/>
        <v>0</v>
      </c>
    </row>
    <row r="80">
      <c r="A80" s="61" t="s">
        <v>230</v>
      </c>
      <c r="B80" s="16">
        <f t="shared" si="2"/>
        <v>0</v>
      </c>
      <c r="C80" s="16">
        <f>IFERROR(__xludf.DUMMYFUNCTION("IF(OR(REGEXMATCH($A80, ""(?i)"" &amp; JOIN(""|"", SPLIT($C$3, "" ""))),vlookup(A80,'VMware Inventory'!A:E,5,0)=""VMWare""), 1, 0)"),0.0)</f>
        <v>0</v>
      </c>
      <c r="D80" s="16">
        <f>IFERROR(__xludf.DUMMYFUNCTION("IF(REGEXMATCH($A80, ""(?i)"" &amp; JOIN(""|"", SPLIT($D$3, "" ""))), 1, 0)"),0.0)</f>
        <v>0</v>
      </c>
      <c r="E80" s="16">
        <f t="shared" si="3"/>
        <v>0</v>
      </c>
      <c r="F80" s="16">
        <f t="shared" si="4"/>
        <v>0</v>
      </c>
      <c r="G80" s="16">
        <f>IFERROR(__xludf.DUMMYFUNCTION("IF(REGEXMATCH($A80, ""(?i)"" &amp; JOIN(""|"", SPLIT($G$3, "" ""))), 1, 0)"),0.0)</f>
        <v>0</v>
      </c>
      <c r="H80" s="16">
        <f>IFERROR(__xludf.DUMMYFUNCTION("IF(REGEXMATCH($A80, ""(?i)"" &amp; JOIN(""|"", SPLIT($H$3, "" ""))), 1, 0)"),0.0)</f>
        <v>0</v>
      </c>
      <c r="I80" s="16">
        <f>IFERROR(__xludf.DUMMYFUNCTION("IF(REGEXMATCH($A80, ""(?i)"" &amp; JOIN(""|"", SPLIT($I$3, "" ""))), 1, 0)"),0.0)</f>
        <v>0</v>
      </c>
      <c r="J80" s="16">
        <f>IFERROR(__xludf.DUMMYFUNCTION("IF(REGEXMATCH($A80, ""(?i)"" &amp; JOIN(""|"", SPLIT($J$3, "" ""))), 1, 0)"),0.0)</f>
        <v>0</v>
      </c>
      <c r="K80" s="16">
        <f>IFERROR(__xludf.DUMMYFUNCTION("IF(REGEXMATCH($A80, ""(?i)"" &amp; JOIN(""|"", SPLIT($K$3, "" ""))), 1, 0)"),0.0)</f>
        <v>0</v>
      </c>
      <c r="L80" s="16">
        <f>if(vlookup(A80,'VMware Inventory'!A:E,5,0)="Workstation",1,0)</f>
        <v>0</v>
      </c>
      <c r="M80" s="105">
        <f t="shared" si="5"/>
        <v>0</v>
      </c>
      <c r="N80" s="105">
        <f t="shared" si="6"/>
        <v>0</v>
      </c>
      <c r="O80" s="105">
        <f t="shared" si="7"/>
        <v>0</v>
      </c>
      <c r="P80" s="105" t="str">
        <f t="shared" si="8"/>
        <v>No Infra</v>
      </c>
      <c r="Q80" s="105">
        <f t="shared" si="9"/>
        <v>0</v>
      </c>
    </row>
    <row r="81">
      <c r="A81" s="61" t="s">
        <v>230</v>
      </c>
      <c r="B81" s="16">
        <f t="shared" si="2"/>
        <v>0</v>
      </c>
      <c r="C81" s="16">
        <f>IFERROR(__xludf.DUMMYFUNCTION("IF(OR(REGEXMATCH($A81, ""(?i)"" &amp; JOIN(""|"", SPLIT($C$3, "" ""))),vlookup(A81,'VMware Inventory'!A:E,5,0)=""VMWare""), 1, 0)"),0.0)</f>
        <v>0</v>
      </c>
      <c r="D81" s="16">
        <f>IFERROR(__xludf.DUMMYFUNCTION("IF(REGEXMATCH($A81, ""(?i)"" &amp; JOIN(""|"", SPLIT($D$3, "" ""))), 1, 0)"),0.0)</f>
        <v>0</v>
      </c>
      <c r="E81" s="16">
        <f t="shared" si="3"/>
        <v>0</v>
      </c>
      <c r="F81" s="16">
        <f t="shared" si="4"/>
        <v>0</v>
      </c>
      <c r="G81" s="16">
        <f>IFERROR(__xludf.DUMMYFUNCTION("IF(REGEXMATCH($A81, ""(?i)"" &amp; JOIN(""|"", SPLIT($G$3, "" ""))), 1, 0)"),0.0)</f>
        <v>0</v>
      </c>
      <c r="H81" s="16">
        <f>IFERROR(__xludf.DUMMYFUNCTION("IF(REGEXMATCH($A81, ""(?i)"" &amp; JOIN(""|"", SPLIT($H$3, "" ""))), 1, 0)"),0.0)</f>
        <v>0</v>
      </c>
      <c r="I81" s="16">
        <f>IFERROR(__xludf.DUMMYFUNCTION("IF(REGEXMATCH($A81, ""(?i)"" &amp; JOIN(""|"", SPLIT($I$3, "" ""))), 1, 0)"),0.0)</f>
        <v>0</v>
      </c>
      <c r="J81" s="16">
        <f>IFERROR(__xludf.DUMMYFUNCTION("IF(REGEXMATCH($A81, ""(?i)"" &amp; JOIN(""|"", SPLIT($J$3, "" ""))), 1, 0)"),0.0)</f>
        <v>0</v>
      </c>
      <c r="K81" s="16">
        <f>IFERROR(__xludf.DUMMYFUNCTION("IF(REGEXMATCH($A81, ""(?i)"" &amp; JOIN(""|"", SPLIT($K$3, "" ""))), 1, 0)"),0.0)</f>
        <v>0</v>
      </c>
      <c r="L81" s="16">
        <f>if(vlookup(A81,'VMware Inventory'!A:E,5,0)="Workstation",1,0)</f>
        <v>0</v>
      </c>
      <c r="M81" s="105">
        <f t="shared" si="5"/>
        <v>0</v>
      </c>
      <c r="N81" s="105">
        <f t="shared" si="6"/>
        <v>0</v>
      </c>
      <c r="O81" s="105">
        <f t="shared" si="7"/>
        <v>0</v>
      </c>
      <c r="P81" s="105" t="str">
        <f t="shared" si="8"/>
        <v>No Infra</v>
      </c>
      <c r="Q81" s="105">
        <f t="shared" si="9"/>
        <v>0</v>
      </c>
    </row>
    <row r="82">
      <c r="A82" s="61" t="s">
        <v>231</v>
      </c>
      <c r="B82" s="16">
        <f t="shared" si="2"/>
        <v>0</v>
      </c>
      <c r="C82" s="16">
        <f>IFERROR(__xludf.DUMMYFUNCTION("IF(OR(REGEXMATCH($A82, ""(?i)"" &amp; JOIN(""|"", SPLIT($C$3, "" ""))),vlookup(A82,'VMware Inventory'!A:E,5,0)=""VMWare""), 1, 0)"),0.0)</f>
        <v>0</v>
      </c>
      <c r="D82" s="16">
        <f>IFERROR(__xludf.DUMMYFUNCTION("IF(REGEXMATCH($A82, ""(?i)"" &amp; JOIN(""|"", SPLIT($D$3, "" ""))), 1, 0)"),0.0)</f>
        <v>0</v>
      </c>
      <c r="E82" s="16">
        <f t="shared" si="3"/>
        <v>0</v>
      </c>
      <c r="F82" s="16">
        <f t="shared" si="4"/>
        <v>0</v>
      </c>
      <c r="G82" s="16">
        <f>IFERROR(__xludf.DUMMYFUNCTION("IF(REGEXMATCH($A82, ""(?i)"" &amp; JOIN(""|"", SPLIT($G$3, "" ""))), 1, 0)"),0.0)</f>
        <v>0</v>
      </c>
      <c r="H82" s="16">
        <f>IFERROR(__xludf.DUMMYFUNCTION("IF(REGEXMATCH($A82, ""(?i)"" &amp; JOIN(""|"", SPLIT($H$3, "" ""))), 1, 0)"),0.0)</f>
        <v>0</v>
      </c>
      <c r="I82" s="16">
        <f>IFERROR(__xludf.DUMMYFUNCTION("IF(REGEXMATCH($A82, ""(?i)"" &amp; JOIN(""|"", SPLIT($I$3, "" ""))), 1, 0)"),0.0)</f>
        <v>0</v>
      </c>
      <c r="J82" s="16">
        <f>IFERROR(__xludf.DUMMYFUNCTION("IF(REGEXMATCH($A82, ""(?i)"" &amp; JOIN(""|"", SPLIT($J$3, "" ""))), 1, 0)"),0.0)</f>
        <v>0</v>
      </c>
      <c r="K82" s="16">
        <f>IFERROR(__xludf.DUMMYFUNCTION("IF(REGEXMATCH($A82, ""(?i)"" &amp; JOIN(""|"", SPLIT($K$3, "" ""))), 1, 0)"),0.0)</f>
        <v>0</v>
      </c>
      <c r="L82" s="16">
        <f>if(vlookup(A82,'VMware Inventory'!A:E,5,0)="Workstation",1,0)</f>
        <v>0</v>
      </c>
      <c r="M82" s="105">
        <f t="shared" si="5"/>
        <v>0</v>
      </c>
      <c r="N82" s="105">
        <f t="shared" si="6"/>
        <v>0</v>
      </c>
      <c r="O82" s="105">
        <f t="shared" si="7"/>
        <v>0</v>
      </c>
      <c r="P82" s="105" t="str">
        <f t="shared" si="8"/>
        <v>No Infra</v>
      </c>
      <c r="Q82" s="105">
        <f t="shared" si="9"/>
        <v>0</v>
      </c>
    </row>
    <row r="83">
      <c r="A83" s="61" t="s">
        <v>232</v>
      </c>
      <c r="B83" s="16">
        <f t="shared" si="2"/>
        <v>0</v>
      </c>
      <c r="C83" s="16">
        <f>IFERROR(__xludf.DUMMYFUNCTION("IF(OR(REGEXMATCH($A83, ""(?i)"" &amp; JOIN(""|"", SPLIT($C$3, "" ""))),vlookup(A83,'VMware Inventory'!A:E,5,0)=""VMWare""), 1, 0)"),0.0)</f>
        <v>0</v>
      </c>
      <c r="D83" s="16">
        <f>IFERROR(__xludf.DUMMYFUNCTION("IF(REGEXMATCH($A83, ""(?i)"" &amp; JOIN(""|"", SPLIT($D$3, "" ""))), 1, 0)"),0.0)</f>
        <v>0</v>
      </c>
      <c r="E83" s="16">
        <f t="shared" si="3"/>
        <v>0</v>
      </c>
      <c r="F83" s="16">
        <f t="shared" si="4"/>
        <v>0</v>
      </c>
      <c r="G83" s="16">
        <f>IFERROR(__xludf.DUMMYFUNCTION("IF(REGEXMATCH($A83, ""(?i)"" &amp; JOIN(""|"", SPLIT($G$3, "" ""))), 1, 0)"),0.0)</f>
        <v>0</v>
      </c>
      <c r="H83" s="16">
        <f>IFERROR(__xludf.DUMMYFUNCTION("IF(REGEXMATCH($A83, ""(?i)"" &amp; JOIN(""|"", SPLIT($H$3, "" ""))), 1, 0)"),0.0)</f>
        <v>0</v>
      </c>
      <c r="I83" s="16">
        <f>IFERROR(__xludf.DUMMYFUNCTION("IF(REGEXMATCH($A83, ""(?i)"" &amp; JOIN(""|"", SPLIT($I$3, "" ""))), 1, 0)"),0.0)</f>
        <v>0</v>
      </c>
      <c r="J83" s="16">
        <f>IFERROR(__xludf.DUMMYFUNCTION("IF(REGEXMATCH($A83, ""(?i)"" &amp; JOIN(""|"", SPLIT($J$3, "" ""))), 1, 0)"),0.0)</f>
        <v>0</v>
      </c>
      <c r="K83" s="16">
        <f>IFERROR(__xludf.DUMMYFUNCTION("IF(REGEXMATCH($A83, ""(?i)"" &amp; JOIN(""|"", SPLIT($K$3, "" ""))), 1, 0)"),0.0)</f>
        <v>0</v>
      </c>
      <c r="L83" s="16">
        <f>if(vlookup(A83,'VMware Inventory'!A:E,5,0)="Workstation",1,0)</f>
        <v>0</v>
      </c>
      <c r="M83" s="105">
        <f t="shared" si="5"/>
        <v>0</v>
      </c>
      <c r="N83" s="105">
        <f t="shared" si="6"/>
        <v>0</v>
      </c>
      <c r="O83" s="105">
        <f t="shared" si="7"/>
        <v>0</v>
      </c>
      <c r="P83" s="105" t="str">
        <f t="shared" si="8"/>
        <v>No Infra</v>
      </c>
      <c r="Q83" s="105">
        <f t="shared" si="9"/>
        <v>0</v>
      </c>
    </row>
    <row r="84">
      <c r="A84" s="61" t="s">
        <v>233</v>
      </c>
      <c r="B84" s="16">
        <f t="shared" si="2"/>
        <v>0</v>
      </c>
      <c r="C84" s="16">
        <f>IFERROR(__xludf.DUMMYFUNCTION("IF(OR(REGEXMATCH($A84, ""(?i)"" &amp; JOIN(""|"", SPLIT($C$3, "" ""))),vlookup(A84,'VMware Inventory'!A:E,5,0)=""VMWare""), 1, 0)"),0.0)</f>
        <v>0</v>
      </c>
      <c r="D84" s="16">
        <f>IFERROR(__xludf.DUMMYFUNCTION("IF(REGEXMATCH($A84, ""(?i)"" &amp; JOIN(""|"", SPLIT($D$3, "" ""))), 1, 0)"),0.0)</f>
        <v>0</v>
      </c>
      <c r="E84" s="16">
        <f t="shared" si="3"/>
        <v>0</v>
      </c>
      <c r="F84" s="16">
        <f t="shared" si="4"/>
        <v>0</v>
      </c>
      <c r="G84" s="16">
        <f>IFERROR(__xludf.DUMMYFUNCTION("IF(REGEXMATCH($A84, ""(?i)"" &amp; JOIN(""|"", SPLIT($G$3, "" ""))), 1, 0)"),0.0)</f>
        <v>0</v>
      </c>
      <c r="H84" s="16">
        <f>IFERROR(__xludf.DUMMYFUNCTION("IF(REGEXMATCH($A84, ""(?i)"" &amp; JOIN(""|"", SPLIT($H$3, "" ""))), 1, 0)"),0.0)</f>
        <v>0</v>
      </c>
      <c r="I84" s="16">
        <f>IFERROR(__xludf.DUMMYFUNCTION("IF(REGEXMATCH($A84, ""(?i)"" &amp; JOIN(""|"", SPLIT($I$3, "" ""))), 1, 0)"),0.0)</f>
        <v>0</v>
      </c>
      <c r="J84" s="16">
        <f>IFERROR(__xludf.DUMMYFUNCTION("IF(REGEXMATCH($A84, ""(?i)"" &amp; JOIN(""|"", SPLIT($J$3, "" ""))), 1, 0)"),0.0)</f>
        <v>0</v>
      </c>
      <c r="K84" s="16">
        <f>IFERROR(__xludf.DUMMYFUNCTION("IF(REGEXMATCH($A84, ""(?i)"" &amp; JOIN(""|"", SPLIT($K$3, "" ""))), 1, 0)"),0.0)</f>
        <v>0</v>
      </c>
      <c r="L84" s="16">
        <f>if(vlookup(A84,'VMware Inventory'!A:E,5,0)="Workstation",1,0)</f>
        <v>0</v>
      </c>
      <c r="M84" s="105">
        <f t="shared" si="5"/>
        <v>0</v>
      </c>
      <c r="N84" s="105">
        <f t="shared" si="6"/>
        <v>0</v>
      </c>
      <c r="O84" s="105">
        <f t="shared" si="7"/>
        <v>0</v>
      </c>
      <c r="P84" s="105" t="str">
        <f t="shared" si="8"/>
        <v>No Infra</v>
      </c>
      <c r="Q84" s="105">
        <f t="shared" si="9"/>
        <v>0</v>
      </c>
    </row>
    <row r="85">
      <c r="A85" s="61" t="s">
        <v>234</v>
      </c>
      <c r="B85" s="16">
        <f t="shared" si="2"/>
        <v>0</v>
      </c>
      <c r="C85" s="16">
        <f>IFERROR(__xludf.DUMMYFUNCTION("IF(OR(REGEXMATCH($A85, ""(?i)"" &amp; JOIN(""|"", SPLIT($C$3, "" ""))),vlookup(A85,'VMware Inventory'!A:E,5,0)=""VMWare""), 1, 0)"),0.0)</f>
        <v>0</v>
      </c>
      <c r="D85" s="16">
        <f>IFERROR(__xludf.DUMMYFUNCTION("IF(REGEXMATCH($A85, ""(?i)"" &amp; JOIN(""|"", SPLIT($D$3, "" ""))), 1, 0)"),0.0)</f>
        <v>0</v>
      </c>
      <c r="E85" s="16">
        <f t="shared" si="3"/>
        <v>0</v>
      </c>
      <c r="F85" s="16">
        <f t="shared" si="4"/>
        <v>0</v>
      </c>
      <c r="G85" s="16">
        <f>IFERROR(__xludf.DUMMYFUNCTION("IF(REGEXMATCH($A85, ""(?i)"" &amp; JOIN(""|"", SPLIT($G$3, "" ""))), 1, 0)"),0.0)</f>
        <v>0</v>
      </c>
      <c r="H85" s="16">
        <f>IFERROR(__xludf.DUMMYFUNCTION("IF(REGEXMATCH($A85, ""(?i)"" &amp; JOIN(""|"", SPLIT($H$3, "" ""))), 1, 0)"),0.0)</f>
        <v>0</v>
      </c>
      <c r="I85" s="16">
        <f>IFERROR(__xludf.DUMMYFUNCTION("IF(REGEXMATCH($A85, ""(?i)"" &amp; JOIN(""|"", SPLIT($I$3, "" ""))), 1, 0)"),0.0)</f>
        <v>0</v>
      </c>
      <c r="J85" s="16">
        <f>IFERROR(__xludf.DUMMYFUNCTION("IF(REGEXMATCH($A85, ""(?i)"" &amp; JOIN(""|"", SPLIT($J$3, "" ""))), 1, 0)"),0.0)</f>
        <v>0</v>
      </c>
      <c r="K85" s="16">
        <f>IFERROR(__xludf.DUMMYFUNCTION("IF(REGEXMATCH($A85, ""(?i)"" &amp; JOIN(""|"", SPLIT($K$3, "" ""))), 1, 0)"),0.0)</f>
        <v>0</v>
      </c>
      <c r="L85" s="16">
        <f>if(vlookup(A85,'VMware Inventory'!A:E,5,0)="Workstation",1,0)</f>
        <v>0</v>
      </c>
      <c r="M85" s="105">
        <f t="shared" si="5"/>
        <v>0</v>
      </c>
      <c r="N85" s="105">
        <f t="shared" si="6"/>
        <v>0</v>
      </c>
      <c r="O85" s="105">
        <f t="shared" si="7"/>
        <v>0</v>
      </c>
      <c r="P85" s="105" t="str">
        <f t="shared" si="8"/>
        <v>No Infra</v>
      </c>
      <c r="Q85" s="105">
        <f t="shared" si="9"/>
        <v>0</v>
      </c>
    </row>
    <row r="86">
      <c r="A86" s="61" t="s">
        <v>235</v>
      </c>
      <c r="B86" s="16">
        <f t="shared" si="2"/>
        <v>0</v>
      </c>
      <c r="C86" s="16">
        <f>IFERROR(__xludf.DUMMYFUNCTION("IF(OR(REGEXMATCH($A86, ""(?i)"" &amp; JOIN(""|"", SPLIT($C$3, "" ""))),vlookup(A86,'VMware Inventory'!A:E,5,0)=""VMWare""), 1, 0)"),0.0)</f>
        <v>0</v>
      </c>
      <c r="D86" s="16">
        <f>IFERROR(__xludf.DUMMYFUNCTION("IF(REGEXMATCH($A86, ""(?i)"" &amp; JOIN(""|"", SPLIT($D$3, "" ""))), 1, 0)"),0.0)</f>
        <v>0</v>
      </c>
      <c r="E86" s="16">
        <f t="shared" si="3"/>
        <v>0</v>
      </c>
      <c r="F86" s="16">
        <f t="shared" si="4"/>
        <v>0</v>
      </c>
      <c r="G86" s="16">
        <f>IFERROR(__xludf.DUMMYFUNCTION("IF(REGEXMATCH($A86, ""(?i)"" &amp; JOIN(""|"", SPLIT($G$3, "" ""))), 1, 0)"),0.0)</f>
        <v>0</v>
      </c>
      <c r="H86" s="16">
        <f>IFERROR(__xludf.DUMMYFUNCTION("IF(REGEXMATCH($A86, ""(?i)"" &amp; JOIN(""|"", SPLIT($H$3, "" ""))), 1, 0)"),0.0)</f>
        <v>0</v>
      </c>
      <c r="I86" s="16">
        <f>IFERROR(__xludf.DUMMYFUNCTION("IF(REGEXMATCH($A86, ""(?i)"" &amp; JOIN(""|"", SPLIT($I$3, "" ""))), 1, 0)"),0.0)</f>
        <v>0</v>
      </c>
      <c r="J86" s="16">
        <f>IFERROR(__xludf.DUMMYFUNCTION("IF(REGEXMATCH($A86, ""(?i)"" &amp; JOIN(""|"", SPLIT($J$3, "" ""))), 1, 0)"),0.0)</f>
        <v>0</v>
      </c>
      <c r="K86" s="16">
        <f>IFERROR(__xludf.DUMMYFUNCTION("IF(REGEXMATCH($A86, ""(?i)"" &amp; JOIN(""|"", SPLIT($K$3, "" ""))), 1, 0)"),0.0)</f>
        <v>0</v>
      </c>
      <c r="L86" s="16">
        <f>if(vlookup(A86,'VMware Inventory'!A:E,5,0)="Workstation",1,0)</f>
        <v>0</v>
      </c>
      <c r="M86" s="105">
        <f t="shared" si="5"/>
        <v>0</v>
      </c>
      <c r="N86" s="105">
        <f t="shared" si="6"/>
        <v>0</v>
      </c>
      <c r="O86" s="105">
        <f t="shared" si="7"/>
        <v>0</v>
      </c>
      <c r="P86" s="105" t="str">
        <f t="shared" si="8"/>
        <v>No Infra</v>
      </c>
      <c r="Q86" s="105">
        <f t="shared" si="9"/>
        <v>0</v>
      </c>
    </row>
    <row r="87">
      <c r="A87" s="61" t="s">
        <v>236</v>
      </c>
      <c r="B87" s="16">
        <f t="shared" si="2"/>
        <v>0</v>
      </c>
      <c r="C87" s="16">
        <f>IFERROR(__xludf.DUMMYFUNCTION("IF(OR(REGEXMATCH($A87, ""(?i)"" &amp; JOIN(""|"", SPLIT($C$3, "" ""))),vlookup(A87,'VMware Inventory'!A:E,5,0)=""VMWare""), 1, 0)"),0.0)</f>
        <v>0</v>
      </c>
      <c r="D87" s="16">
        <f>IFERROR(__xludf.DUMMYFUNCTION("IF(REGEXMATCH($A87, ""(?i)"" &amp; JOIN(""|"", SPLIT($D$3, "" ""))), 1, 0)"),0.0)</f>
        <v>0</v>
      </c>
      <c r="E87" s="16">
        <f t="shared" si="3"/>
        <v>0</v>
      </c>
      <c r="F87" s="16">
        <f t="shared" si="4"/>
        <v>0</v>
      </c>
      <c r="G87" s="16">
        <f>IFERROR(__xludf.DUMMYFUNCTION("IF(REGEXMATCH($A87, ""(?i)"" &amp; JOIN(""|"", SPLIT($G$3, "" ""))), 1, 0)"),0.0)</f>
        <v>0</v>
      </c>
      <c r="H87" s="16">
        <f>IFERROR(__xludf.DUMMYFUNCTION("IF(REGEXMATCH($A87, ""(?i)"" &amp; JOIN(""|"", SPLIT($H$3, "" ""))), 1, 0)"),0.0)</f>
        <v>0</v>
      </c>
      <c r="I87" s="16">
        <f>IFERROR(__xludf.DUMMYFUNCTION("IF(REGEXMATCH($A87, ""(?i)"" &amp; JOIN(""|"", SPLIT($I$3, "" ""))), 1, 0)"),0.0)</f>
        <v>0</v>
      </c>
      <c r="J87" s="16">
        <f>IFERROR(__xludf.DUMMYFUNCTION("IF(REGEXMATCH($A87, ""(?i)"" &amp; JOIN(""|"", SPLIT($J$3, "" ""))), 1, 0)"),0.0)</f>
        <v>0</v>
      </c>
      <c r="K87" s="16">
        <f>IFERROR(__xludf.DUMMYFUNCTION("IF(REGEXMATCH($A87, ""(?i)"" &amp; JOIN(""|"", SPLIT($K$3, "" ""))), 1, 0)"),0.0)</f>
        <v>0</v>
      </c>
      <c r="L87" s="16">
        <f>if(vlookup(A87,'VMware Inventory'!A:E,5,0)="Workstation",1,0)</f>
        <v>0</v>
      </c>
      <c r="M87" s="105">
        <f t="shared" si="5"/>
        <v>0</v>
      </c>
      <c r="N87" s="105">
        <f t="shared" si="6"/>
        <v>0</v>
      </c>
      <c r="O87" s="105">
        <f t="shared" si="7"/>
        <v>0</v>
      </c>
      <c r="P87" s="105" t="str">
        <f t="shared" si="8"/>
        <v>No Infra</v>
      </c>
      <c r="Q87" s="105">
        <f t="shared" si="9"/>
        <v>0</v>
      </c>
    </row>
    <row r="88">
      <c r="A88" s="61" t="s">
        <v>237</v>
      </c>
      <c r="B88" s="16">
        <f t="shared" si="2"/>
        <v>0</v>
      </c>
      <c r="C88" s="16">
        <f>IFERROR(__xludf.DUMMYFUNCTION("IF(OR(REGEXMATCH($A88, ""(?i)"" &amp; JOIN(""|"", SPLIT($C$3, "" ""))),vlookup(A88,'VMware Inventory'!A:E,5,0)=""VMWare""), 1, 0)"),0.0)</f>
        <v>0</v>
      </c>
      <c r="D88" s="16">
        <f>IFERROR(__xludf.DUMMYFUNCTION("IF(REGEXMATCH($A88, ""(?i)"" &amp; JOIN(""|"", SPLIT($D$3, "" ""))), 1, 0)"),0.0)</f>
        <v>0</v>
      </c>
      <c r="E88" s="16">
        <f t="shared" si="3"/>
        <v>0</v>
      </c>
      <c r="F88" s="16">
        <f t="shared" si="4"/>
        <v>0</v>
      </c>
      <c r="G88" s="16">
        <f>IFERROR(__xludf.DUMMYFUNCTION("IF(REGEXMATCH($A88, ""(?i)"" &amp; JOIN(""|"", SPLIT($G$3, "" ""))), 1, 0)"),0.0)</f>
        <v>0</v>
      </c>
      <c r="H88" s="16">
        <f>IFERROR(__xludf.DUMMYFUNCTION("IF(REGEXMATCH($A88, ""(?i)"" &amp; JOIN(""|"", SPLIT($H$3, "" ""))), 1, 0)"),0.0)</f>
        <v>0</v>
      </c>
      <c r="I88" s="16">
        <f>IFERROR(__xludf.DUMMYFUNCTION("IF(REGEXMATCH($A88, ""(?i)"" &amp; JOIN(""|"", SPLIT($I$3, "" ""))), 1, 0)"),0.0)</f>
        <v>0</v>
      </c>
      <c r="J88" s="16">
        <f>IFERROR(__xludf.DUMMYFUNCTION("IF(REGEXMATCH($A88, ""(?i)"" &amp; JOIN(""|"", SPLIT($J$3, "" ""))), 1, 0)"),0.0)</f>
        <v>0</v>
      </c>
      <c r="K88" s="16">
        <f>IFERROR(__xludf.DUMMYFUNCTION("IF(REGEXMATCH($A88, ""(?i)"" &amp; JOIN(""|"", SPLIT($K$3, "" ""))), 1, 0)"),0.0)</f>
        <v>0</v>
      </c>
      <c r="L88" s="16">
        <f>if(vlookup(A88,'VMware Inventory'!A:E,5,0)="Workstation",1,0)</f>
        <v>0</v>
      </c>
      <c r="M88" s="105">
        <f t="shared" si="5"/>
        <v>0</v>
      </c>
      <c r="N88" s="105">
        <f t="shared" si="6"/>
        <v>0</v>
      </c>
      <c r="O88" s="105">
        <f t="shared" si="7"/>
        <v>0</v>
      </c>
      <c r="P88" s="105" t="str">
        <f t="shared" si="8"/>
        <v>No Infra</v>
      </c>
      <c r="Q88" s="105">
        <f t="shared" si="9"/>
        <v>0</v>
      </c>
    </row>
    <row r="89">
      <c r="A89" s="61" t="s">
        <v>238</v>
      </c>
      <c r="B89" s="16">
        <f t="shared" si="2"/>
        <v>0</v>
      </c>
      <c r="C89" s="16">
        <f>IFERROR(__xludf.DUMMYFUNCTION("IF(OR(REGEXMATCH($A89, ""(?i)"" &amp; JOIN(""|"", SPLIT($C$3, "" ""))),vlookup(A89,'VMware Inventory'!A:E,5,0)=""VMWare""), 1, 0)"),0.0)</f>
        <v>0</v>
      </c>
      <c r="D89" s="16">
        <f>IFERROR(__xludf.DUMMYFUNCTION("IF(REGEXMATCH($A89, ""(?i)"" &amp; JOIN(""|"", SPLIT($D$3, "" ""))), 1, 0)"),0.0)</f>
        <v>0</v>
      </c>
      <c r="E89" s="16">
        <f t="shared" si="3"/>
        <v>0</v>
      </c>
      <c r="F89" s="16">
        <f t="shared" si="4"/>
        <v>0</v>
      </c>
      <c r="G89" s="16">
        <f>IFERROR(__xludf.DUMMYFUNCTION("IF(REGEXMATCH($A89, ""(?i)"" &amp; JOIN(""|"", SPLIT($G$3, "" ""))), 1, 0)"),0.0)</f>
        <v>0</v>
      </c>
      <c r="H89" s="16">
        <f>IFERROR(__xludf.DUMMYFUNCTION("IF(REGEXMATCH($A89, ""(?i)"" &amp; JOIN(""|"", SPLIT($H$3, "" ""))), 1, 0)"),0.0)</f>
        <v>0</v>
      </c>
      <c r="I89" s="16">
        <f>IFERROR(__xludf.DUMMYFUNCTION("IF(REGEXMATCH($A89, ""(?i)"" &amp; JOIN(""|"", SPLIT($I$3, "" ""))), 1, 0)"),0.0)</f>
        <v>0</v>
      </c>
      <c r="J89" s="16">
        <f>IFERROR(__xludf.DUMMYFUNCTION("IF(REGEXMATCH($A89, ""(?i)"" &amp; JOIN(""|"", SPLIT($J$3, "" ""))), 1, 0)"),0.0)</f>
        <v>0</v>
      </c>
      <c r="K89" s="16">
        <f>IFERROR(__xludf.DUMMYFUNCTION("IF(REGEXMATCH($A89, ""(?i)"" &amp; JOIN(""|"", SPLIT($K$3, "" ""))), 1, 0)"),0.0)</f>
        <v>0</v>
      </c>
      <c r="L89" s="16">
        <f>if(vlookup(A89,'VMware Inventory'!A:E,5,0)="Workstation",1,0)</f>
        <v>0</v>
      </c>
      <c r="M89" s="105">
        <f t="shared" si="5"/>
        <v>0</v>
      </c>
      <c r="N89" s="105">
        <f t="shared" si="6"/>
        <v>0</v>
      </c>
      <c r="O89" s="105">
        <f t="shared" si="7"/>
        <v>0</v>
      </c>
      <c r="P89" s="105" t="str">
        <f t="shared" si="8"/>
        <v>No Infra</v>
      </c>
      <c r="Q89" s="105">
        <f t="shared" si="9"/>
        <v>0</v>
      </c>
    </row>
    <row r="90">
      <c r="A90" s="61" t="s">
        <v>239</v>
      </c>
      <c r="B90" s="16">
        <f t="shared" si="2"/>
        <v>0</v>
      </c>
      <c r="C90" s="16">
        <f>IFERROR(__xludf.DUMMYFUNCTION("IF(OR(REGEXMATCH($A90, ""(?i)"" &amp; JOIN(""|"", SPLIT($C$3, "" ""))),vlookup(A90,'VMware Inventory'!A:E,5,0)=""VMWare""), 1, 0)"),0.0)</f>
        <v>0</v>
      </c>
      <c r="D90" s="16">
        <f>IFERROR(__xludf.DUMMYFUNCTION("IF(REGEXMATCH($A90, ""(?i)"" &amp; JOIN(""|"", SPLIT($D$3, "" ""))), 1, 0)"),0.0)</f>
        <v>0</v>
      </c>
      <c r="E90" s="16">
        <f t="shared" si="3"/>
        <v>0</v>
      </c>
      <c r="F90" s="16">
        <f t="shared" si="4"/>
        <v>0</v>
      </c>
      <c r="G90" s="16">
        <f>IFERROR(__xludf.DUMMYFUNCTION("IF(REGEXMATCH($A90, ""(?i)"" &amp; JOIN(""|"", SPLIT($G$3, "" ""))), 1, 0)"),0.0)</f>
        <v>0</v>
      </c>
      <c r="H90" s="16">
        <f>IFERROR(__xludf.DUMMYFUNCTION("IF(REGEXMATCH($A90, ""(?i)"" &amp; JOIN(""|"", SPLIT($H$3, "" ""))), 1, 0)"),0.0)</f>
        <v>0</v>
      </c>
      <c r="I90" s="16">
        <f>IFERROR(__xludf.DUMMYFUNCTION("IF(REGEXMATCH($A90, ""(?i)"" &amp; JOIN(""|"", SPLIT($I$3, "" ""))), 1, 0)"),0.0)</f>
        <v>0</v>
      </c>
      <c r="J90" s="16">
        <f>IFERROR(__xludf.DUMMYFUNCTION("IF(REGEXMATCH($A90, ""(?i)"" &amp; JOIN(""|"", SPLIT($J$3, "" ""))), 1, 0)"),0.0)</f>
        <v>0</v>
      </c>
      <c r="K90" s="16">
        <f>IFERROR(__xludf.DUMMYFUNCTION("IF(REGEXMATCH($A90, ""(?i)"" &amp; JOIN(""|"", SPLIT($K$3, "" ""))), 1, 0)"),0.0)</f>
        <v>0</v>
      </c>
      <c r="L90" s="16">
        <f>if(vlookup(A90,'VMware Inventory'!A:E,5,0)="Workstation",1,0)</f>
        <v>0</v>
      </c>
      <c r="M90" s="105">
        <f t="shared" si="5"/>
        <v>0</v>
      </c>
      <c r="N90" s="105">
        <f t="shared" si="6"/>
        <v>0</v>
      </c>
      <c r="O90" s="105">
        <f t="shared" si="7"/>
        <v>0</v>
      </c>
      <c r="P90" s="105" t="str">
        <f t="shared" si="8"/>
        <v>No Infra</v>
      </c>
      <c r="Q90" s="105">
        <f t="shared" si="9"/>
        <v>0</v>
      </c>
    </row>
    <row r="91">
      <c r="A91" s="61" t="s">
        <v>240</v>
      </c>
      <c r="B91" s="16">
        <f t="shared" si="2"/>
        <v>0</v>
      </c>
      <c r="C91" s="16">
        <f>IFERROR(__xludf.DUMMYFUNCTION("IF(OR(REGEXMATCH($A91, ""(?i)"" &amp; JOIN(""|"", SPLIT($C$3, "" ""))),vlookup(A91,'VMware Inventory'!A:E,5,0)=""VMWare""), 1, 0)"),0.0)</f>
        <v>0</v>
      </c>
      <c r="D91" s="16">
        <f>IFERROR(__xludf.DUMMYFUNCTION("IF(REGEXMATCH($A91, ""(?i)"" &amp; JOIN(""|"", SPLIT($D$3, "" ""))), 1, 0)"),0.0)</f>
        <v>0</v>
      </c>
      <c r="E91" s="16">
        <f t="shared" si="3"/>
        <v>0</v>
      </c>
      <c r="F91" s="16">
        <f t="shared" si="4"/>
        <v>0</v>
      </c>
      <c r="G91" s="16">
        <f>IFERROR(__xludf.DUMMYFUNCTION("IF(REGEXMATCH($A91, ""(?i)"" &amp; JOIN(""|"", SPLIT($G$3, "" ""))), 1, 0)"),0.0)</f>
        <v>0</v>
      </c>
      <c r="H91" s="16">
        <f>IFERROR(__xludf.DUMMYFUNCTION("IF(REGEXMATCH($A91, ""(?i)"" &amp; JOIN(""|"", SPLIT($H$3, "" ""))), 1, 0)"),0.0)</f>
        <v>0</v>
      </c>
      <c r="I91" s="16">
        <f>IFERROR(__xludf.DUMMYFUNCTION("IF(REGEXMATCH($A91, ""(?i)"" &amp; JOIN(""|"", SPLIT($I$3, "" ""))), 1, 0)"),0.0)</f>
        <v>0</v>
      </c>
      <c r="J91" s="16">
        <f>IFERROR(__xludf.DUMMYFUNCTION("IF(REGEXMATCH($A91, ""(?i)"" &amp; JOIN(""|"", SPLIT($J$3, "" ""))), 1, 0)"),0.0)</f>
        <v>0</v>
      </c>
      <c r="K91" s="16">
        <f>IFERROR(__xludf.DUMMYFUNCTION("IF(REGEXMATCH($A91, ""(?i)"" &amp; JOIN(""|"", SPLIT($K$3, "" ""))), 1, 0)"),0.0)</f>
        <v>0</v>
      </c>
      <c r="L91" s="16">
        <f>if(vlookup(A91,'VMware Inventory'!A:E,5,0)="Workstation",1,0)</f>
        <v>0</v>
      </c>
      <c r="M91" s="105">
        <f t="shared" si="5"/>
        <v>0</v>
      </c>
      <c r="N91" s="105">
        <f t="shared" si="6"/>
        <v>0</v>
      </c>
      <c r="O91" s="105">
        <f t="shared" si="7"/>
        <v>0</v>
      </c>
      <c r="P91" s="105" t="str">
        <f t="shared" si="8"/>
        <v>No Infra</v>
      </c>
      <c r="Q91" s="105">
        <f t="shared" si="9"/>
        <v>0</v>
      </c>
    </row>
    <row r="92">
      <c r="A92" s="61" t="s">
        <v>241</v>
      </c>
      <c r="B92" s="16">
        <f t="shared" si="2"/>
        <v>0</v>
      </c>
      <c r="C92" s="16">
        <f>IFERROR(__xludf.DUMMYFUNCTION("IF(OR(REGEXMATCH($A92, ""(?i)"" &amp; JOIN(""|"", SPLIT($C$3, "" ""))),vlookup(A92,'VMware Inventory'!A:E,5,0)=""VMWare""), 1, 0)"),0.0)</f>
        <v>0</v>
      </c>
      <c r="D92" s="16">
        <f>IFERROR(__xludf.DUMMYFUNCTION("IF(REGEXMATCH($A92, ""(?i)"" &amp; JOIN(""|"", SPLIT($D$3, "" ""))), 1, 0)"),0.0)</f>
        <v>0</v>
      </c>
      <c r="E92" s="16">
        <f t="shared" si="3"/>
        <v>0</v>
      </c>
      <c r="F92" s="16">
        <f t="shared" si="4"/>
        <v>0</v>
      </c>
      <c r="G92" s="16">
        <f>IFERROR(__xludf.DUMMYFUNCTION("IF(REGEXMATCH($A92, ""(?i)"" &amp; JOIN(""|"", SPLIT($G$3, "" ""))), 1, 0)"),0.0)</f>
        <v>0</v>
      </c>
      <c r="H92" s="16">
        <f>IFERROR(__xludf.DUMMYFUNCTION("IF(REGEXMATCH($A92, ""(?i)"" &amp; JOIN(""|"", SPLIT($H$3, "" ""))), 1, 0)"),0.0)</f>
        <v>0</v>
      </c>
      <c r="I92" s="16">
        <f>IFERROR(__xludf.DUMMYFUNCTION("IF(REGEXMATCH($A92, ""(?i)"" &amp; JOIN(""|"", SPLIT($I$3, "" ""))), 1, 0)"),0.0)</f>
        <v>0</v>
      </c>
      <c r="J92" s="16">
        <f>IFERROR(__xludf.DUMMYFUNCTION("IF(REGEXMATCH($A92, ""(?i)"" &amp; JOIN(""|"", SPLIT($J$3, "" ""))), 1, 0)"),0.0)</f>
        <v>0</v>
      </c>
      <c r="K92" s="16">
        <f>IFERROR(__xludf.DUMMYFUNCTION("IF(REGEXMATCH($A92, ""(?i)"" &amp; JOIN(""|"", SPLIT($K$3, "" ""))), 1, 0)"),0.0)</f>
        <v>0</v>
      </c>
      <c r="L92" s="16">
        <f>if(vlookup(A92,'VMware Inventory'!A:E,5,0)="Workstation",1,0)</f>
        <v>0</v>
      </c>
      <c r="M92" s="105">
        <f t="shared" si="5"/>
        <v>0</v>
      </c>
      <c r="N92" s="105">
        <f t="shared" si="6"/>
        <v>0</v>
      </c>
      <c r="O92" s="105">
        <f t="shared" si="7"/>
        <v>0</v>
      </c>
      <c r="P92" s="105" t="str">
        <f t="shared" si="8"/>
        <v>No Infra</v>
      </c>
      <c r="Q92" s="105">
        <f t="shared" si="9"/>
        <v>0</v>
      </c>
    </row>
    <row r="93">
      <c r="A93" s="61" t="s">
        <v>242</v>
      </c>
      <c r="B93" s="16">
        <f t="shared" si="2"/>
        <v>0</v>
      </c>
      <c r="C93" s="16">
        <f>IFERROR(__xludf.DUMMYFUNCTION("IF(OR(REGEXMATCH($A93, ""(?i)"" &amp; JOIN(""|"", SPLIT($C$3, "" ""))),vlookup(A93,'VMware Inventory'!A:E,5,0)=""VMWare""), 1, 0)"),0.0)</f>
        <v>0</v>
      </c>
      <c r="D93" s="16">
        <f>IFERROR(__xludf.DUMMYFUNCTION("IF(REGEXMATCH($A93, ""(?i)"" &amp; JOIN(""|"", SPLIT($D$3, "" ""))), 1, 0)"),0.0)</f>
        <v>0</v>
      </c>
      <c r="E93" s="16">
        <f t="shared" si="3"/>
        <v>0</v>
      </c>
      <c r="F93" s="16">
        <f t="shared" si="4"/>
        <v>0</v>
      </c>
      <c r="G93" s="16">
        <f>IFERROR(__xludf.DUMMYFUNCTION("IF(REGEXMATCH($A93, ""(?i)"" &amp; JOIN(""|"", SPLIT($G$3, "" ""))), 1, 0)"),0.0)</f>
        <v>0</v>
      </c>
      <c r="H93" s="16">
        <f>IFERROR(__xludf.DUMMYFUNCTION("IF(REGEXMATCH($A93, ""(?i)"" &amp; JOIN(""|"", SPLIT($H$3, "" ""))), 1, 0)"),0.0)</f>
        <v>0</v>
      </c>
      <c r="I93" s="16">
        <f>IFERROR(__xludf.DUMMYFUNCTION("IF(REGEXMATCH($A93, ""(?i)"" &amp; JOIN(""|"", SPLIT($I$3, "" ""))), 1, 0)"),0.0)</f>
        <v>0</v>
      </c>
      <c r="J93" s="16">
        <f>IFERROR(__xludf.DUMMYFUNCTION("IF(REGEXMATCH($A93, ""(?i)"" &amp; JOIN(""|"", SPLIT($J$3, "" ""))), 1, 0)"),0.0)</f>
        <v>0</v>
      </c>
      <c r="K93" s="16">
        <f>IFERROR(__xludf.DUMMYFUNCTION("IF(REGEXMATCH($A93, ""(?i)"" &amp; JOIN(""|"", SPLIT($K$3, "" ""))), 1, 0)"),0.0)</f>
        <v>0</v>
      </c>
      <c r="L93" s="16">
        <f>if(vlookup(A93,'VMware Inventory'!A:E,5,0)="Workstation",1,0)</f>
        <v>0</v>
      </c>
      <c r="M93" s="105">
        <f t="shared" si="5"/>
        <v>0</v>
      </c>
      <c r="N93" s="105">
        <f t="shared" si="6"/>
        <v>0</v>
      </c>
      <c r="O93" s="105">
        <f t="shared" si="7"/>
        <v>0</v>
      </c>
      <c r="P93" s="105" t="str">
        <f t="shared" si="8"/>
        <v>No Infra</v>
      </c>
      <c r="Q93" s="105">
        <f t="shared" si="9"/>
        <v>0</v>
      </c>
    </row>
    <row r="94">
      <c r="A94" s="61" t="s">
        <v>243</v>
      </c>
      <c r="B94" s="16">
        <f t="shared" si="2"/>
        <v>0</v>
      </c>
      <c r="C94" s="16">
        <f>IFERROR(__xludf.DUMMYFUNCTION("IF(OR(REGEXMATCH($A94, ""(?i)"" &amp; JOIN(""|"", SPLIT($C$3, "" ""))),vlookup(A94,'VMware Inventory'!A:E,5,0)=""VMWare""), 1, 0)"),0.0)</f>
        <v>0</v>
      </c>
      <c r="D94" s="16">
        <f>IFERROR(__xludf.DUMMYFUNCTION("IF(REGEXMATCH($A94, ""(?i)"" &amp; JOIN(""|"", SPLIT($D$3, "" ""))), 1, 0)"),0.0)</f>
        <v>0</v>
      </c>
      <c r="E94" s="16">
        <f t="shared" si="3"/>
        <v>0</v>
      </c>
      <c r="F94" s="16">
        <f t="shared" si="4"/>
        <v>0</v>
      </c>
      <c r="G94" s="16">
        <f>IFERROR(__xludf.DUMMYFUNCTION("IF(REGEXMATCH($A94, ""(?i)"" &amp; JOIN(""|"", SPLIT($G$3, "" ""))), 1, 0)"),0.0)</f>
        <v>0</v>
      </c>
      <c r="H94" s="16">
        <f>IFERROR(__xludf.DUMMYFUNCTION("IF(REGEXMATCH($A94, ""(?i)"" &amp; JOIN(""|"", SPLIT($H$3, "" ""))), 1, 0)"),0.0)</f>
        <v>0</v>
      </c>
      <c r="I94" s="16">
        <f>IFERROR(__xludf.DUMMYFUNCTION("IF(REGEXMATCH($A94, ""(?i)"" &amp; JOIN(""|"", SPLIT($I$3, "" ""))), 1, 0)"),0.0)</f>
        <v>0</v>
      </c>
      <c r="J94" s="16">
        <f>IFERROR(__xludf.DUMMYFUNCTION("IF(REGEXMATCH($A94, ""(?i)"" &amp; JOIN(""|"", SPLIT($J$3, "" ""))), 1, 0)"),0.0)</f>
        <v>0</v>
      </c>
      <c r="K94" s="16">
        <f>IFERROR(__xludf.DUMMYFUNCTION("IF(REGEXMATCH($A94, ""(?i)"" &amp; JOIN(""|"", SPLIT($K$3, "" ""))), 1, 0)"),0.0)</f>
        <v>0</v>
      </c>
      <c r="L94" s="16">
        <f>if(vlookup(A94,'VMware Inventory'!A:E,5,0)="Workstation",1,0)</f>
        <v>0</v>
      </c>
      <c r="M94" s="105">
        <f t="shared" si="5"/>
        <v>0</v>
      </c>
      <c r="N94" s="105">
        <f t="shared" si="6"/>
        <v>0</v>
      </c>
      <c r="O94" s="105">
        <f t="shared" si="7"/>
        <v>0</v>
      </c>
      <c r="P94" s="105" t="str">
        <f t="shared" si="8"/>
        <v>No Infra</v>
      </c>
      <c r="Q94" s="105">
        <f t="shared" si="9"/>
        <v>0</v>
      </c>
    </row>
    <row r="95">
      <c r="A95" s="61" t="s">
        <v>244</v>
      </c>
      <c r="B95" s="16">
        <f t="shared" si="2"/>
        <v>0</v>
      </c>
      <c r="C95" s="16">
        <f>IFERROR(__xludf.DUMMYFUNCTION("IF(OR(REGEXMATCH($A95, ""(?i)"" &amp; JOIN(""|"", SPLIT($C$3, "" ""))),vlookup(A95,'VMware Inventory'!A:E,5,0)=""VMWare""), 1, 0)"),1.0)</f>
        <v>1</v>
      </c>
      <c r="D95" s="16">
        <f>IFERROR(__xludf.DUMMYFUNCTION("IF(REGEXMATCH($A95, ""(?i)"" &amp; JOIN(""|"", SPLIT($D$3, "" ""))), 1, 0)"),0.0)</f>
        <v>0</v>
      </c>
      <c r="E95" s="16">
        <f t="shared" si="3"/>
        <v>0</v>
      </c>
      <c r="F95" s="16">
        <f t="shared" si="4"/>
        <v>0</v>
      </c>
      <c r="G95" s="16">
        <f>IFERROR(__xludf.DUMMYFUNCTION("IF(REGEXMATCH($A95, ""(?i)"" &amp; JOIN(""|"", SPLIT($G$3, "" ""))), 1, 0)"),0.0)</f>
        <v>0</v>
      </c>
      <c r="H95" s="16">
        <f>IFERROR(__xludf.DUMMYFUNCTION("IF(REGEXMATCH($A95, ""(?i)"" &amp; JOIN(""|"", SPLIT($H$3, "" ""))), 1, 0)"),0.0)</f>
        <v>0</v>
      </c>
      <c r="I95" s="16">
        <f>IFERROR(__xludf.DUMMYFUNCTION("IF(REGEXMATCH($A95, ""(?i)"" &amp; JOIN(""|"", SPLIT($I$3, "" ""))), 1, 0)"),0.0)</f>
        <v>0</v>
      </c>
      <c r="J95" s="16">
        <f>IFERROR(__xludf.DUMMYFUNCTION("IF(REGEXMATCH($A95, ""(?i)"" &amp; JOIN(""|"", SPLIT($J$3, "" ""))), 1, 0)"),0.0)</f>
        <v>0</v>
      </c>
      <c r="K95" s="16">
        <f>IFERROR(__xludf.DUMMYFUNCTION("IF(REGEXMATCH($A95, ""(?i)"" &amp; JOIN(""|"", SPLIT($K$3, "" ""))), 1, 0)"),0.0)</f>
        <v>0</v>
      </c>
      <c r="L95" s="16">
        <f>if(vlookup(A95,'VMware Inventory'!A:E,5,0)="Workstation",1,0)</f>
        <v>0</v>
      </c>
      <c r="M95" s="105">
        <f t="shared" si="5"/>
        <v>0</v>
      </c>
      <c r="N95" s="105">
        <f t="shared" si="6"/>
        <v>1</v>
      </c>
      <c r="O95" s="105">
        <f t="shared" si="7"/>
        <v>0</v>
      </c>
      <c r="P95" s="105" t="str">
        <f t="shared" si="8"/>
        <v>No Lift &amp; Shift</v>
      </c>
      <c r="Q95" s="105">
        <f t="shared" si="9"/>
        <v>1</v>
      </c>
    </row>
    <row r="96">
      <c r="A96" s="61" t="s">
        <v>245</v>
      </c>
      <c r="B96" s="16">
        <f t="shared" si="2"/>
        <v>0</v>
      </c>
      <c r="C96" s="16">
        <f>IFERROR(__xludf.DUMMYFUNCTION("IF(OR(REGEXMATCH($A96, ""(?i)"" &amp; JOIN(""|"", SPLIT($C$3, "" ""))),vlookup(A96,'VMware Inventory'!A:E,5,0)=""VMWare""), 1, 0)"),0.0)</f>
        <v>0</v>
      </c>
      <c r="D96" s="16">
        <f>IFERROR(__xludf.DUMMYFUNCTION("IF(REGEXMATCH($A96, ""(?i)"" &amp; JOIN(""|"", SPLIT($D$3, "" ""))), 1, 0)"),0.0)</f>
        <v>0</v>
      </c>
      <c r="E96" s="16">
        <f t="shared" si="3"/>
        <v>0</v>
      </c>
      <c r="F96" s="16">
        <f t="shared" si="4"/>
        <v>0</v>
      </c>
      <c r="G96" s="16">
        <f>IFERROR(__xludf.DUMMYFUNCTION("IF(REGEXMATCH($A96, ""(?i)"" &amp; JOIN(""|"", SPLIT($G$3, "" ""))), 1, 0)"),0.0)</f>
        <v>0</v>
      </c>
      <c r="H96" s="16">
        <f>IFERROR(__xludf.DUMMYFUNCTION("IF(REGEXMATCH($A96, ""(?i)"" &amp; JOIN(""|"", SPLIT($H$3, "" ""))), 1, 0)"),0.0)</f>
        <v>0</v>
      </c>
      <c r="I96" s="16">
        <f>IFERROR(__xludf.DUMMYFUNCTION("IF(REGEXMATCH($A96, ""(?i)"" &amp; JOIN(""|"", SPLIT($I$3, "" ""))), 1, 0)"),0.0)</f>
        <v>0</v>
      </c>
      <c r="J96" s="16">
        <f>IFERROR(__xludf.DUMMYFUNCTION("IF(REGEXMATCH($A96, ""(?i)"" &amp; JOIN(""|"", SPLIT($J$3, "" ""))), 1, 0)"),0.0)</f>
        <v>0</v>
      </c>
      <c r="K96" s="16">
        <f>IFERROR(__xludf.DUMMYFUNCTION("IF(REGEXMATCH($A96, ""(?i)"" &amp; JOIN(""|"", SPLIT($K$3, "" ""))), 1, 0)"),0.0)</f>
        <v>0</v>
      </c>
      <c r="L96" s="16">
        <f>if(vlookup(A96,'VMware Inventory'!A:E,5,0)="Workstation",1,0)</f>
        <v>0</v>
      </c>
      <c r="M96" s="105">
        <f t="shared" si="5"/>
        <v>0</v>
      </c>
      <c r="N96" s="105">
        <f t="shared" si="6"/>
        <v>0</v>
      </c>
      <c r="O96" s="105">
        <f t="shared" si="7"/>
        <v>0</v>
      </c>
      <c r="P96" s="105" t="str">
        <f t="shared" si="8"/>
        <v>No Infra</v>
      </c>
      <c r="Q96" s="105">
        <f t="shared" si="9"/>
        <v>0</v>
      </c>
    </row>
    <row r="97">
      <c r="A97" s="61" t="s">
        <v>246</v>
      </c>
      <c r="B97" s="16">
        <f t="shared" si="2"/>
        <v>0</v>
      </c>
      <c r="C97" s="16">
        <f>IFERROR(__xludf.DUMMYFUNCTION("IF(OR(REGEXMATCH($A97, ""(?i)"" &amp; JOIN(""|"", SPLIT($C$3, "" ""))),vlookup(A97,'VMware Inventory'!A:E,5,0)=""VMWare""), 1, 0)"),0.0)</f>
        <v>0</v>
      </c>
      <c r="D97" s="16">
        <f>IFERROR(__xludf.DUMMYFUNCTION("IF(REGEXMATCH($A97, ""(?i)"" &amp; JOIN(""|"", SPLIT($D$3, "" ""))), 1, 0)"),0.0)</f>
        <v>0</v>
      </c>
      <c r="E97" s="16">
        <f t="shared" si="3"/>
        <v>0</v>
      </c>
      <c r="F97" s="16">
        <f t="shared" si="4"/>
        <v>0</v>
      </c>
      <c r="G97" s="16">
        <f>IFERROR(__xludf.DUMMYFUNCTION("IF(REGEXMATCH($A97, ""(?i)"" &amp; JOIN(""|"", SPLIT($G$3, "" ""))), 1, 0)"),0.0)</f>
        <v>0</v>
      </c>
      <c r="H97" s="16">
        <f>IFERROR(__xludf.DUMMYFUNCTION("IF(REGEXMATCH($A97, ""(?i)"" &amp; JOIN(""|"", SPLIT($H$3, "" ""))), 1, 0)"),0.0)</f>
        <v>0</v>
      </c>
      <c r="I97" s="16">
        <f>IFERROR(__xludf.DUMMYFUNCTION("IF(REGEXMATCH($A97, ""(?i)"" &amp; JOIN(""|"", SPLIT($I$3, "" ""))), 1, 0)"),0.0)</f>
        <v>0</v>
      </c>
      <c r="J97" s="16">
        <f>IFERROR(__xludf.DUMMYFUNCTION("IF(REGEXMATCH($A97, ""(?i)"" &amp; JOIN(""|"", SPLIT($J$3, "" ""))), 1, 0)"),0.0)</f>
        <v>0</v>
      </c>
      <c r="K97" s="16">
        <f>IFERROR(__xludf.DUMMYFUNCTION("IF(REGEXMATCH($A97, ""(?i)"" &amp; JOIN(""|"", SPLIT($K$3, "" ""))), 1, 0)"),0.0)</f>
        <v>0</v>
      </c>
      <c r="L97" s="16">
        <f>if(vlookup(A97,'VMware Inventory'!A:E,5,0)="Workstation",1,0)</f>
        <v>0</v>
      </c>
      <c r="M97" s="105">
        <f t="shared" si="5"/>
        <v>0</v>
      </c>
      <c r="N97" s="105">
        <f t="shared" si="6"/>
        <v>0</v>
      </c>
      <c r="O97" s="105">
        <f t="shared" si="7"/>
        <v>0</v>
      </c>
      <c r="P97" s="105" t="str">
        <f t="shared" si="8"/>
        <v>No Infra</v>
      </c>
      <c r="Q97" s="105">
        <f t="shared" si="9"/>
        <v>0</v>
      </c>
    </row>
    <row r="98">
      <c r="A98" s="61" t="s">
        <v>247</v>
      </c>
      <c r="B98" s="16">
        <f t="shared" si="2"/>
        <v>0</v>
      </c>
      <c r="C98" s="16">
        <f>IFERROR(__xludf.DUMMYFUNCTION("IF(OR(REGEXMATCH($A98, ""(?i)"" &amp; JOIN(""|"", SPLIT($C$3, "" ""))),vlookup(A98,'VMware Inventory'!A:E,5,0)=""VMWare""), 1, 0)"),0.0)</f>
        <v>0</v>
      </c>
      <c r="D98" s="16">
        <f>IFERROR(__xludf.DUMMYFUNCTION("IF(REGEXMATCH($A98, ""(?i)"" &amp; JOIN(""|"", SPLIT($D$3, "" ""))), 1, 0)"),0.0)</f>
        <v>0</v>
      </c>
      <c r="E98" s="16">
        <f t="shared" si="3"/>
        <v>0</v>
      </c>
      <c r="F98" s="16">
        <f t="shared" si="4"/>
        <v>0</v>
      </c>
      <c r="G98" s="16">
        <f>IFERROR(__xludf.DUMMYFUNCTION("IF(REGEXMATCH($A98, ""(?i)"" &amp; JOIN(""|"", SPLIT($G$3, "" ""))), 1, 0)"),0.0)</f>
        <v>0</v>
      </c>
      <c r="H98" s="16">
        <f>IFERROR(__xludf.DUMMYFUNCTION("IF(REGEXMATCH($A98, ""(?i)"" &amp; JOIN(""|"", SPLIT($H$3, "" ""))), 1, 0)"),0.0)</f>
        <v>0</v>
      </c>
      <c r="I98" s="16">
        <f>IFERROR(__xludf.DUMMYFUNCTION("IF(REGEXMATCH($A98, ""(?i)"" &amp; JOIN(""|"", SPLIT($I$3, "" ""))), 1, 0)"),0.0)</f>
        <v>0</v>
      </c>
      <c r="J98" s="16">
        <f>IFERROR(__xludf.DUMMYFUNCTION("IF(REGEXMATCH($A98, ""(?i)"" &amp; JOIN(""|"", SPLIT($J$3, "" ""))), 1, 0)"),0.0)</f>
        <v>0</v>
      </c>
      <c r="K98" s="16">
        <f>IFERROR(__xludf.DUMMYFUNCTION("IF(REGEXMATCH($A98, ""(?i)"" &amp; JOIN(""|"", SPLIT($K$3, "" ""))), 1, 0)"),0.0)</f>
        <v>0</v>
      </c>
      <c r="L98" s="16">
        <f>if(vlookup(A98,'VMware Inventory'!A:E,5,0)="Workstation",1,0)</f>
        <v>0</v>
      </c>
      <c r="M98" s="105">
        <f t="shared" si="5"/>
        <v>0</v>
      </c>
      <c r="N98" s="105">
        <f t="shared" si="6"/>
        <v>0</v>
      </c>
      <c r="O98" s="105">
        <f t="shared" si="7"/>
        <v>0</v>
      </c>
      <c r="P98" s="105" t="str">
        <f t="shared" si="8"/>
        <v>No Infra</v>
      </c>
      <c r="Q98" s="105">
        <f t="shared" si="9"/>
        <v>0</v>
      </c>
    </row>
    <row r="99">
      <c r="A99" s="61" t="s">
        <v>248</v>
      </c>
      <c r="B99" s="16">
        <f t="shared" si="2"/>
        <v>0</v>
      </c>
      <c r="C99" s="16">
        <f>IFERROR(__xludf.DUMMYFUNCTION("IF(OR(REGEXMATCH($A99, ""(?i)"" &amp; JOIN(""|"", SPLIT($C$3, "" ""))),vlookup(A99,'VMware Inventory'!A:E,5,0)=""VMWare""), 1, 0)"),0.0)</f>
        <v>0</v>
      </c>
      <c r="D99" s="16">
        <f>IFERROR(__xludf.DUMMYFUNCTION("IF(REGEXMATCH($A99, ""(?i)"" &amp; JOIN(""|"", SPLIT($D$3, "" ""))), 1, 0)"),0.0)</f>
        <v>0</v>
      </c>
      <c r="E99" s="16">
        <f t="shared" si="3"/>
        <v>0</v>
      </c>
      <c r="F99" s="16">
        <f t="shared" si="4"/>
        <v>0</v>
      </c>
      <c r="G99" s="16">
        <f>IFERROR(__xludf.DUMMYFUNCTION("IF(REGEXMATCH($A99, ""(?i)"" &amp; JOIN(""|"", SPLIT($G$3, "" ""))), 1, 0)"),0.0)</f>
        <v>0</v>
      </c>
      <c r="H99" s="16">
        <f>IFERROR(__xludf.DUMMYFUNCTION("IF(REGEXMATCH($A99, ""(?i)"" &amp; JOIN(""|"", SPLIT($H$3, "" ""))), 1, 0)"),0.0)</f>
        <v>0</v>
      </c>
      <c r="I99" s="16">
        <f>IFERROR(__xludf.DUMMYFUNCTION("IF(REGEXMATCH($A99, ""(?i)"" &amp; JOIN(""|"", SPLIT($I$3, "" ""))), 1, 0)"),0.0)</f>
        <v>0</v>
      </c>
      <c r="J99" s="16">
        <f>IFERROR(__xludf.DUMMYFUNCTION("IF(REGEXMATCH($A99, ""(?i)"" &amp; JOIN(""|"", SPLIT($J$3, "" ""))), 1, 0)"),0.0)</f>
        <v>0</v>
      </c>
      <c r="K99" s="16">
        <f>IFERROR(__xludf.DUMMYFUNCTION("IF(REGEXMATCH($A99, ""(?i)"" &amp; JOIN(""|"", SPLIT($K$3, "" ""))), 1, 0)"),0.0)</f>
        <v>0</v>
      </c>
      <c r="L99" s="16">
        <f>if(vlookup(A99,'VMware Inventory'!A:E,5,0)="Workstation",1,0)</f>
        <v>0</v>
      </c>
      <c r="M99" s="105">
        <f t="shared" si="5"/>
        <v>0</v>
      </c>
      <c r="N99" s="105">
        <f t="shared" si="6"/>
        <v>0</v>
      </c>
      <c r="O99" s="105">
        <f t="shared" si="7"/>
        <v>0</v>
      </c>
      <c r="P99" s="105" t="str">
        <f t="shared" si="8"/>
        <v>No Infra</v>
      </c>
      <c r="Q99" s="105">
        <f t="shared" si="9"/>
        <v>0</v>
      </c>
    </row>
    <row r="100">
      <c r="A100" s="61" t="s">
        <v>249</v>
      </c>
      <c r="B100" s="16">
        <f t="shared" si="2"/>
        <v>0</v>
      </c>
      <c r="C100" s="16">
        <f>IFERROR(__xludf.DUMMYFUNCTION("IF(OR(REGEXMATCH($A100, ""(?i)"" &amp; JOIN(""|"", SPLIT($C$3, "" ""))),vlookup(A100,'VMware Inventory'!A:E,5,0)=""VMWare""), 1, 0)"),0.0)</f>
        <v>0</v>
      </c>
      <c r="D100" s="16">
        <f>IFERROR(__xludf.DUMMYFUNCTION("IF(REGEXMATCH($A100, ""(?i)"" &amp; JOIN(""|"", SPLIT($D$3, "" ""))), 1, 0)"),0.0)</f>
        <v>0</v>
      </c>
      <c r="E100" s="16">
        <f t="shared" si="3"/>
        <v>0</v>
      </c>
      <c r="F100" s="16">
        <f t="shared" si="4"/>
        <v>0</v>
      </c>
      <c r="G100" s="16">
        <f>IFERROR(__xludf.DUMMYFUNCTION("IF(REGEXMATCH($A100, ""(?i)"" &amp; JOIN(""|"", SPLIT($G$3, "" ""))), 1, 0)"),0.0)</f>
        <v>0</v>
      </c>
      <c r="H100" s="16">
        <f>IFERROR(__xludf.DUMMYFUNCTION("IF(REGEXMATCH($A100, ""(?i)"" &amp; JOIN(""|"", SPLIT($H$3, "" ""))), 1, 0)"),0.0)</f>
        <v>0</v>
      </c>
      <c r="I100" s="16">
        <f>IFERROR(__xludf.DUMMYFUNCTION("IF(REGEXMATCH($A100, ""(?i)"" &amp; JOIN(""|"", SPLIT($I$3, "" ""))), 1, 0)"),0.0)</f>
        <v>0</v>
      </c>
      <c r="J100" s="16">
        <f>IFERROR(__xludf.DUMMYFUNCTION("IF(REGEXMATCH($A100, ""(?i)"" &amp; JOIN(""|"", SPLIT($J$3, "" ""))), 1, 0)"),0.0)</f>
        <v>0</v>
      </c>
      <c r="K100" s="16">
        <f>IFERROR(__xludf.DUMMYFUNCTION("IF(REGEXMATCH($A100, ""(?i)"" &amp; JOIN(""|"", SPLIT($K$3, "" ""))), 1, 0)"),0.0)</f>
        <v>0</v>
      </c>
      <c r="L100" s="16">
        <f>if(vlookup(A100,'VMware Inventory'!A:E,5,0)="Workstation",1,0)</f>
        <v>0</v>
      </c>
      <c r="M100" s="105">
        <f t="shared" si="5"/>
        <v>0</v>
      </c>
      <c r="N100" s="105">
        <f t="shared" si="6"/>
        <v>0</v>
      </c>
      <c r="O100" s="105">
        <f t="shared" si="7"/>
        <v>0</v>
      </c>
      <c r="P100" s="105" t="str">
        <f t="shared" si="8"/>
        <v>No Infra</v>
      </c>
      <c r="Q100" s="105">
        <f t="shared" si="9"/>
        <v>0</v>
      </c>
    </row>
    <row r="101">
      <c r="A101" s="61" t="s">
        <v>250</v>
      </c>
      <c r="B101" s="16">
        <f t="shared" si="2"/>
        <v>0</v>
      </c>
      <c r="C101" s="16">
        <f>IFERROR(__xludf.DUMMYFUNCTION("IF(OR(REGEXMATCH($A101, ""(?i)"" &amp; JOIN(""|"", SPLIT($C$3, "" ""))),vlookup(A101,'VMware Inventory'!A:E,5,0)=""VMWare""), 1, 0)"),0.0)</f>
        <v>0</v>
      </c>
      <c r="D101" s="16">
        <f>IFERROR(__xludf.DUMMYFUNCTION("IF(REGEXMATCH($A101, ""(?i)"" &amp; JOIN(""|"", SPLIT($D$3, "" ""))), 1, 0)"),0.0)</f>
        <v>0</v>
      </c>
      <c r="E101" s="16">
        <f t="shared" si="3"/>
        <v>0</v>
      </c>
      <c r="F101" s="16">
        <f t="shared" si="4"/>
        <v>0</v>
      </c>
      <c r="G101" s="16">
        <f>IFERROR(__xludf.DUMMYFUNCTION("IF(REGEXMATCH($A101, ""(?i)"" &amp; JOIN(""|"", SPLIT($G$3, "" ""))), 1, 0)"),0.0)</f>
        <v>0</v>
      </c>
      <c r="H101" s="16">
        <f>IFERROR(__xludf.DUMMYFUNCTION("IF(REGEXMATCH($A101, ""(?i)"" &amp; JOIN(""|"", SPLIT($H$3, "" ""))), 1, 0)"),0.0)</f>
        <v>0</v>
      </c>
      <c r="I101" s="16">
        <f>IFERROR(__xludf.DUMMYFUNCTION("IF(REGEXMATCH($A101, ""(?i)"" &amp; JOIN(""|"", SPLIT($I$3, "" ""))), 1, 0)"),0.0)</f>
        <v>0</v>
      </c>
      <c r="J101" s="16">
        <f>IFERROR(__xludf.DUMMYFUNCTION("IF(REGEXMATCH($A101, ""(?i)"" &amp; JOIN(""|"", SPLIT($J$3, "" ""))), 1, 0)"),0.0)</f>
        <v>0</v>
      </c>
      <c r="K101" s="16">
        <f>IFERROR(__xludf.DUMMYFUNCTION("IF(REGEXMATCH($A101, ""(?i)"" &amp; JOIN(""|"", SPLIT($K$3, "" ""))), 1, 0)"),0.0)</f>
        <v>0</v>
      </c>
      <c r="L101" s="16">
        <f>if(vlookup(A101,'VMware Inventory'!A:E,5,0)="Workstation",1,0)</f>
        <v>0</v>
      </c>
      <c r="M101" s="105">
        <f t="shared" si="5"/>
        <v>0</v>
      </c>
      <c r="N101" s="105">
        <f t="shared" si="6"/>
        <v>0</v>
      </c>
      <c r="O101" s="105">
        <f t="shared" si="7"/>
        <v>0</v>
      </c>
      <c r="P101" s="105" t="str">
        <f t="shared" si="8"/>
        <v>No Infra</v>
      </c>
      <c r="Q101" s="105">
        <f t="shared" si="9"/>
        <v>0</v>
      </c>
    </row>
    <row r="102">
      <c r="A102" s="61" t="s">
        <v>251</v>
      </c>
      <c r="B102" s="16">
        <f t="shared" si="2"/>
        <v>0</v>
      </c>
      <c r="C102" s="16">
        <f>IFERROR(__xludf.DUMMYFUNCTION("IF(OR(REGEXMATCH($A102, ""(?i)"" &amp; JOIN(""|"", SPLIT($C$3, "" ""))),vlookup(A102,'VMware Inventory'!A:E,5,0)=""VMWare""), 1, 0)"),0.0)</f>
        <v>0</v>
      </c>
      <c r="D102" s="16">
        <f>IFERROR(__xludf.DUMMYFUNCTION("IF(REGEXMATCH($A102, ""(?i)"" &amp; JOIN(""|"", SPLIT($D$3, "" ""))), 1, 0)"),0.0)</f>
        <v>0</v>
      </c>
      <c r="E102" s="16">
        <f t="shared" si="3"/>
        <v>0</v>
      </c>
      <c r="F102" s="16">
        <f t="shared" si="4"/>
        <v>0</v>
      </c>
      <c r="G102" s="16">
        <f>IFERROR(__xludf.DUMMYFUNCTION("IF(REGEXMATCH($A102, ""(?i)"" &amp; JOIN(""|"", SPLIT($G$3, "" ""))), 1, 0)"),0.0)</f>
        <v>0</v>
      </c>
      <c r="H102" s="16">
        <f>IFERROR(__xludf.DUMMYFUNCTION("IF(REGEXMATCH($A102, ""(?i)"" &amp; JOIN(""|"", SPLIT($H$3, "" ""))), 1, 0)"),0.0)</f>
        <v>0</v>
      </c>
      <c r="I102" s="16">
        <f>IFERROR(__xludf.DUMMYFUNCTION("IF(REGEXMATCH($A102, ""(?i)"" &amp; JOIN(""|"", SPLIT($I$3, "" ""))), 1, 0)"),0.0)</f>
        <v>0</v>
      </c>
      <c r="J102" s="16">
        <f>IFERROR(__xludf.DUMMYFUNCTION("IF(REGEXMATCH($A102, ""(?i)"" &amp; JOIN(""|"", SPLIT($J$3, "" ""))), 1, 0)"),0.0)</f>
        <v>0</v>
      </c>
      <c r="K102" s="16">
        <f>IFERROR(__xludf.DUMMYFUNCTION("IF(REGEXMATCH($A102, ""(?i)"" &amp; JOIN(""|"", SPLIT($K$3, "" ""))), 1, 0)"),0.0)</f>
        <v>0</v>
      </c>
      <c r="L102" s="16">
        <f>if(vlookup(A102,'VMware Inventory'!A:E,5,0)="Workstation",1,0)</f>
        <v>0</v>
      </c>
      <c r="M102" s="105">
        <f t="shared" si="5"/>
        <v>0</v>
      </c>
      <c r="N102" s="105">
        <f t="shared" si="6"/>
        <v>0</v>
      </c>
      <c r="O102" s="105">
        <f t="shared" si="7"/>
        <v>0</v>
      </c>
      <c r="P102" s="105" t="str">
        <f t="shared" si="8"/>
        <v>No Infra</v>
      </c>
      <c r="Q102" s="105">
        <f t="shared" si="9"/>
        <v>0</v>
      </c>
    </row>
    <row r="103">
      <c r="A103" s="61" t="s">
        <v>252</v>
      </c>
      <c r="B103" s="16">
        <f t="shared" si="2"/>
        <v>0</v>
      </c>
      <c r="C103" s="16">
        <f>IFERROR(__xludf.DUMMYFUNCTION("IF(OR(REGEXMATCH($A103, ""(?i)"" &amp; JOIN(""|"", SPLIT($C$3, "" ""))),vlookup(A103,'VMware Inventory'!A:E,5,0)=""VMWare""), 1, 0)"),0.0)</f>
        <v>0</v>
      </c>
      <c r="D103" s="16">
        <f>IFERROR(__xludf.DUMMYFUNCTION("IF(REGEXMATCH($A103, ""(?i)"" &amp; JOIN(""|"", SPLIT($D$3, "" ""))), 1, 0)"),0.0)</f>
        <v>0</v>
      </c>
      <c r="E103" s="16">
        <f t="shared" si="3"/>
        <v>0</v>
      </c>
      <c r="F103" s="16">
        <f t="shared" si="4"/>
        <v>0</v>
      </c>
      <c r="G103" s="16">
        <f>IFERROR(__xludf.DUMMYFUNCTION("IF(REGEXMATCH($A103, ""(?i)"" &amp; JOIN(""|"", SPLIT($G$3, "" ""))), 1, 0)"),0.0)</f>
        <v>0</v>
      </c>
      <c r="H103" s="16">
        <f>IFERROR(__xludf.DUMMYFUNCTION("IF(REGEXMATCH($A103, ""(?i)"" &amp; JOIN(""|"", SPLIT($H$3, "" ""))), 1, 0)"),0.0)</f>
        <v>0</v>
      </c>
      <c r="I103" s="16">
        <f>IFERROR(__xludf.DUMMYFUNCTION("IF(REGEXMATCH($A103, ""(?i)"" &amp; JOIN(""|"", SPLIT($I$3, "" ""))), 1, 0)"),0.0)</f>
        <v>0</v>
      </c>
      <c r="J103" s="16">
        <f>IFERROR(__xludf.DUMMYFUNCTION("IF(REGEXMATCH($A103, ""(?i)"" &amp; JOIN(""|"", SPLIT($J$3, "" ""))), 1, 0)"),0.0)</f>
        <v>0</v>
      </c>
      <c r="K103" s="16">
        <f>IFERROR(__xludf.DUMMYFUNCTION("IF(REGEXMATCH($A103, ""(?i)"" &amp; JOIN(""|"", SPLIT($K$3, "" ""))), 1, 0)"),0.0)</f>
        <v>0</v>
      </c>
      <c r="L103" s="16">
        <f>if(vlookup(A103,'VMware Inventory'!A:E,5,0)="Workstation",1,0)</f>
        <v>0</v>
      </c>
      <c r="M103" s="105">
        <f t="shared" si="5"/>
        <v>0</v>
      </c>
      <c r="N103" s="105">
        <f t="shared" si="6"/>
        <v>0</v>
      </c>
      <c r="O103" s="105">
        <f t="shared" si="7"/>
        <v>0</v>
      </c>
      <c r="P103" s="105" t="str">
        <f t="shared" si="8"/>
        <v>No Infra</v>
      </c>
      <c r="Q103" s="105">
        <f t="shared" si="9"/>
        <v>0</v>
      </c>
    </row>
    <row r="104">
      <c r="A104" s="61" t="s">
        <v>253</v>
      </c>
      <c r="B104" s="16">
        <f t="shared" si="2"/>
        <v>0</v>
      </c>
      <c r="C104" s="16">
        <f>IFERROR(__xludf.DUMMYFUNCTION("IF(OR(REGEXMATCH($A104, ""(?i)"" &amp; JOIN(""|"", SPLIT($C$3, "" ""))),vlookup(A104,'VMware Inventory'!A:E,5,0)=""VMWare""), 1, 0)"),0.0)</f>
        <v>0</v>
      </c>
      <c r="D104" s="16">
        <f>IFERROR(__xludf.DUMMYFUNCTION("IF(REGEXMATCH($A104, ""(?i)"" &amp; JOIN(""|"", SPLIT($D$3, "" ""))), 1, 0)"),0.0)</f>
        <v>0</v>
      </c>
      <c r="E104" s="16">
        <f t="shared" si="3"/>
        <v>0</v>
      </c>
      <c r="F104" s="16">
        <f t="shared" si="4"/>
        <v>0</v>
      </c>
      <c r="G104" s="16">
        <f>IFERROR(__xludf.DUMMYFUNCTION("IF(REGEXMATCH($A104, ""(?i)"" &amp; JOIN(""|"", SPLIT($G$3, "" ""))), 1, 0)"),0.0)</f>
        <v>0</v>
      </c>
      <c r="H104" s="16">
        <f>IFERROR(__xludf.DUMMYFUNCTION("IF(REGEXMATCH($A104, ""(?i)"" &amp; JOIN(""|"", SPLIT($H$3, "" ""))), 1, 0)"),0.0)</f>
        <v>0</v>
      </c>
      <c r="I104" s="16">
        <f>IFERROR(__xludf.DUMMYFUNCTION("IF(REGEXMATCH($A104, ""(?i)"" &amp; JOIN(""|"", SPLIT($I$3, "" ""))), 1, 0)"),0.0)</f>
        <v>0</v>
      </c>
      <c r="J104" s="16">
        <f>IFERROR(__xludf.DUMMYFUNCTION("IF(REGEXMATCH($A104, ""(?i)"" &amp; JOIN(""|"", SPLIT($J$3, "" ""))), 1, 0)"),0.0)</f>
        <v>0</v>
      </c>
      <c r="K104" s="16">
        <f>IFERROR(__xludf.DUMMYFUNCTION("IF(REGEXMATCH($A104, ""(?i)"" &amp; JOIN(""|"", SPLIT($K$3, "" ""))), 1, 0)"),0.0)</f>
        <v>0</v>
      </c>
      <c r="L104" s="16">
        <f>if(vlookup(A104,'VMware Inventory'!A:E,5,0)="Workstation",1,0)</f>
        <v>0</v>
      </c>
      <c r="M104" s="105">
        <f t="shared" si="5"/>
        <v>0</v>
      </c>
      <c r="N104" s="105">
        <f t="shared" si="6"/>
        <v>0</v>
      </c>
      <c r="O104" s="105">
        <f t="shared" si="7"/>
        <v>0</v>
      </c>
      <c r="P104" s="105" t="str">
        <f t="shared" si="8"/>
        <v>No Infra</v>
      </c>
      <c r="Q104" s="105">
        <f t="shared" si="9"/>
        <v>0</v>
      </c>
    </row>
    <row r="105">
      <c r="A105" s="61" t="s">
        <v>254</v>
      </c>
      <c r="B105" s="16">
        <f t="shared" si="2"/>
        <v>0</v>
      </c>
      <c r="C105" s="16">
        <f>IFERROR(__xludf.DUMMYFUNCTION("IF(OR(REGEXMATCH($A105, ""(?i)"" &amp; JOIN(""|"", SPLIT($C$3, "" ""))),vlookup(A105,'VMware Inventory'!A:E,5,0)=""VMWare""), 1, 0)"),0.0)</f>
        <v>0</v>
      </c>
      <c r="D105" s="16">
        <f>IFERROR(__xludf.DUMMYFUNCTION("IF(REGEXMATCH($A105, ""(?i)"" &amp; JOIN(""|"", SPLIT($D$3, "" ""))), 1, 0)"),0.0)</f>
        <v>0</v>
      </c>
      <c r="E105" s="16">
        <f t="shared" si="3"/>
        <v>0</v>
      </c>
      <c r="F105" s="16">
        <f t="shared" si="4"/>
        <v>0</v>
      </c>
      <c r="G105" s="16">
        <f>IFERROR(__xludf.DUMMYFUNCTION("IF(REGEXMATCH($A105, ""(?i)"" &amp; JOIN(""|"", SPLIT($G$3, "" ""))), 1, 0)"),0.0)</f>
        <v>0</v>
      </c>
      <c r="H105" s="16">
        <f>IFERROR(__xludf.DUMMYFUNCTION("IF(REGEXMATCH($A105, ""(?i)"" &amp; JOIN(""|"", SPLIT($H$3, "" ""))), 1, 0)"),0.0)</f>
        <v>0</v>
      </c>
      <c r="I105" s="16">
        <f>IFERROR(__xludf.DUMMYFUNCTION("IF(REGEXMATCH($A105, ""(?i)"" &amp; JOIN(""|"", SPLIT($I$3, "" ""))), 1, 0)"),0.0)</f>
        <v>0</v>
      </c>
      <c r="J105" s="16">
        <f>IFERROR(__xludf.DUMMYFUNCTION("IF(REGEXMATCH($A105, ""(?i)"" &amp; JOIN(""|"", SPLIT($J$3, "" ""))), 1, 0)"),0.0)</f>
        <v>0</v>
      </c>
      <c r="K105" s="16">
        <f>IFERROR(__xludf.DUMMYFUNCTION("IF(REGEXMATCH($A105, ""(?i)"" &amp; JOIN(""|"", SPLIT($K$3, "" ""))), 1, 0)"),0.0)</f>
        <v>0</v>
      </c>
      <c r="L105" s="16">
        <f>if(vlookup(A105,'VMware Inventory'!A:E,5,0)="Workstation",1,0)</f>
        <v>0</v>
      </c>
      <c r="M105" s="105">
        <f t="shared" si="5"/>
        <v>0</v>
      </c>
      <c r="N105" s="105">
        <f t="shared" si="6"/>
        <v>0</v>
      </c>
      <c r="O105" s="105">
        <f t="shared" si="7"/>
        <v>0</v>
      </c>
      <c r="P105" s="105" t="str">
        <f t="shared" si="8"/>
        <v>No Infra</v>
      </c>
      <c r="Q105" s="105">
        <f t="shared" si="9"/>
        <v>0</v>
      </c>
    </row>
    <row r="106">
      <c r="A106" s="61" t="s">
        <v>255</v>
      </c>
      <c r="B106" s="16">
        <f t="shared" si="2"/>
        <v>0</v>
      </c>
      <c r="C106" s="16">
        <f>IFERROR(__xludf.DUMMYFUNCTION("IF(OR(REGEXMATCH($A106, ""(?i)"" &amp; JOIN(""|"", SPLIT($C$3, "" ""))),vlookup(A106,'VMware Inventory'!A:E,5,0)=""VMWare""), 1, 0)"),0.0)</f>
        <v>0</v>
      </c>
      <c r="D106" s="16">
        <f>IFERROR(__xludf.DUMMYFUNCTION("IF(REGEXMATCH($A106, ""(?i)"" &amp; JOIN(""|"", SPLIT($D$3, "" ""))), 1, 0)"),0.0)</f>
        <v>0</v>
      </c>
      <c r="E106" s="16">
        <f t="shared" si="3"/>
        <v>0</v>
      </c>
      <c r="F106" s="16">
        <f t="shared" si="4"/>
        <v>0</v>
      </c>
      <c r="G106" s="16">
        <f>IFERROR(__xludf.DUMMYFUNCTION("IF(REGEXMATCH($A106, ""(?i)"" &amp; JOIN(""|"", SPLIT($G$3, "" ""))), 1, 0)"),0.0)</f>
        <v>0</v>
      </c>
      <c r="H106" s="16">
        <f>IFERROR(__xludf.DUMMYFUNCTION("IF(REGEXMATCH($A106, ""(?i)"" &amp; JOIN(""|"", SPLIT($H$3, "" ""))), 1, 0)"),0.0)</f>
        <v>0</v>
      </c>
      <c r="I106" s="16">
        <f>IFERROR(__xludf.DUMMYFUNCTION("IF(REGEXMATCH($A106, ""(?i)"" &amp; JOIN(""|"", SPLIT($I$3, "" ""))), 1, 0)"),0.0)</f>
        <v>0</v>
      </c>
      <c r="J106" s="16">
        <f>IFERROR(__xludf.DUMMYFUNCTION("IF(REGEXMATCH($A106, ""(?i)"" &amp; JOIN(""|"", SPLIT($J$3, "" ""))), 1, 0)"),0.0)</f>
        <v>0</v>
      </c>
      <c r="K106" s="16">
        <f>IFERROR(__xludf.DUMMYFUNCTION("IF(REGEXMATCH($A106, ""(?i)"" &amp; JOIN(""|"", SPLIT($K$3, "" ""))), 1, 0)"),0.0)</f>
        <v>0</v>
      </c>
      <c r="L106" s="16">
        <f>if(vlookup(A106,'VMware Inventory'!A:E,5,0)="Workstation",1,0)</f>
        <v>0</v>
      </c>
      <c r="M106" s="105">
        <f t="shared" si="5"/>
        <v>0</v>
      </c>
      <c r="N106" s="105">
        <f t="shared" si="6"/>
        <v>0</v>
      </c>
      <c r="O106" s="105">
        <f t="shared" si="7"/>
        <v>0</v>
      </c>
      <c r="P106" s="105" t="str">
        <f t="shared" si="8"/>
        <v>No Infra</v>
      </c>
      <c r="Q106" s="105">
        <f t="shared" si="9"/>
        <v>0</v>
      </c>
    </row>
    <row r="107">
      <c r="A107" s="61" t="s">
        <v>256</v>
      </c>
      <c r="B107" s="16">
        <f t="shared" si="2"/>
        <v>0</v>
      </c>
      <c r="C107" s="16">
        <f>IFERROR(__xludf.DUMMYFUNCTION("IF(OR(REGEXMATCH($A107, ""(?i)"" &amp; JOIN(""|"", SPLIT($C$3, "" ""))),vlookup(A107,'VMware Inventory'!A:E,5,0)=""VMWare""), 1, 0)"),0.0)</f>
        <v>0</v>
      </c>
      <c r="D107" s="16">
        <f>IFERROR(__xludf.DUMMYFUNCTION("IF(REGEXMATCH($A107, ""(?i)"" &amp; JOIN(""|"", SPLIT($D$3, "" ""))), 1, 0)"),0.0)</f>
        <v>0</v>
      </c>
      <c r="E107" s="16">
        <f t="shared" si="3"/>
        <v>0</v>
      </c>
      <c r="F107" s="16">
        <f t="shared" si="4"/>
        <v>0</v>
      </c>
      <c r="G107" s="16">
        <f>IFERROR(__xludf.DUMMYFUNCTION("IF(REGEXMATCH($A107, ""(?i)"" &amp; JOIN(""|"", SPLIT($G$3, "" ""))), 1, 0)"),0.0)</f>
        <v>0</v>
      </c>
      <c r="H107" s="16">
        <f>IFERROR(__xludf.DUMMYFUNCTION("IF(REGEXMATCH($A107, ""(?i)"" &amp; JOIN(""|"", SPLIT($H$3, "" ""))), 1, 0)"),0.0)</f>
        <v>0</v>
      </c>
      <c r="I107" s="16">
        <f>IFERROR(__xludf.DUMMYFUNCTION("IF(REGEXMATCH($A107, ""(?i)"" &amp; JOIN(""|"", SPLIT($I$3, "" ""))), 1, 0)"),0.0)</f>
        <v>0</v>
      </c>
      <c r="J107" s="16">
        <f>IFERROR(__xludf.DUMMYFUNCTION("IF(REGEXMATCH($A107, ""(?i)"" &amp; JOIN(""|"", SPLIT($J$3, "" ""))), 1, 0)"),0.0)</f>
        <v>0</v>
      </c>
      <c r="K107" s="16">
        <f>IFERROR(__xludf.DUMMYFUNCTION("IF(REGEXMATCH($A107, ""(?i)"" &amp; JOIN(""|"", SPLIT($K$3, "" ""))), 1, 0)"),0.0)</f>
        <v>0</v>
      </c>
      <c r="L107" s="16">
        <f>if(vlookup(A107,'VMware Inventory'!A:E,5,0)="Workstation",1,0)</f>
        <v>0</v>
      </c>
      <c r="M107" s="105">
        <f t="shared" si="5"/>
        <v>0</v>
      </c>
      <c r="N107" s="105">
        <f t="shared" si="6"/>
        <v>0</v>
      </c>
      <c r="O107" s="105">
        <f t="shared" si="7"/>
        <v>0</v>
      </c>
      <c r="P107" s="105" t="str">
        <f t="shared" si="8"/>
        <v>No Infra</v>
      </c>
      <c r="Q107" s="105">
        <f t="shared" si="9"/>
        <v>0</v>
      </c>
    </row>
    <row r="108">
      <c r="A108" s="61" t="s">
        <v>257</v>
      </c>
      <c r="B108" s="16">
        <f t="shared" si="2"/>
        <v>0</v>
      </c>
      <c r="C108" s="16">
        <f>IFERROR(__xludf.DUMMYFUNCTION("IF(OR(REGEXMATCH($A108, ""(?i)"" &amp; JOIN(""|"", SPLIT($C$3, "" ""))),vlookup(A108,'VMware Inventory'!A:E,5,0)=""VMWare""), 1, 0)"),0.0)</f>
        <v>0</v>
      </c>
      <c r="D108" s="16">
        <f>IFERROR(__xludf.DUMMYFUNCTION("IF(REGEXMATCH($A108, ""(?i)"" &amp; JOIN(""|"", SPLIT($D$3, "" ""))), 1, 0)"),0.0)</f>
        <v>0</v>
      </c>
      <c r="E108" s="16">
        <f t="shared" si="3"/>
        <v>0</v>
      </c>
      <c r="F108" s="16">
        <f t="shared" si="4"/>
        <v>0</v>
      </c>
      <c r="G108" s="16">
        <f>IFERROR(__xludf.DUMMYFUNCTION("IF(REGEXMATCH($A108, ""(?i)"" &amp; JOIN(""|"", SPLIT($G$3, "" ""))), 1, 0)"),0.0)</f>
        <v>0</v>
      </c>
      <c r="H108" s="16">
        <f>IFERROR(__xludf.DUMMYFUNCTION("IF(REGEXMATCH($A108, ""(?i)"" &amp; JOIN(""|"", SPLIT($H$3, "" ""))), 1, 0)"),0.0)</f>
        <v>0</v>
      </c>
      <c r="I108" s="16">
        <f>IFERROR(__xludf.DUMMYFUNCTION("IF(REGEXMATCH($A108, ""(?i)"" &amp; JOIN(""|"", SPLIT($I$3, "" ""))), 1, 0)"),0.0)</f>
        <v>0</v>
      </c>
      <c r="J108" s="16">
        <f>IFERROR(__xludf.DUMMYFUNCTION("IF(REGEXMATCH($A108, ""(?i)"" &amp; JOIN(""|"", SPLIT($J$3, "" ""))), 1, 0)"),0.0)</f>
        <v>0</v>
      </c>
      <c r="K108" s="16">
        <f>IFERROR(__xludf.DUMMYFUNCTION("IF(REGEXMATCH($A108, ""(?i)"" &amp; JOIN(""|"", SPLIT($K$3, "" ""))), 1, 0)"),0.0)</f>
        <v>0</v>
      </c>
      <c r="L108" s="16">
        <f>if(vlookup(A108,'VMware Inventory'!A:E,5,0)="Workstation",1,0)</f>
        <v>0</v>
      </c>
      <c r="M108" s="105">
        <f t="shared" si="5"/>
        <v>0</v>
      </c>
      <c r="N108" s="105">
        <f t="shared" si="6"/>
        <v>0</v>
      </c>
      <c r="O108" s="105">
        <f t="shared" si="7"/>
        <v>0</v>
      </c>
      <c r="P108" s="105" t="str">
        <f t="shared" si="8"/>
        <v>No Infra</v>
      </c>
      <c r="Q108" s="105">
        <f t="shared" si="9"/>
        <v>0</v>
      </c>
    </row>
    <row r="109">
      <c r="A109" s="61" t="s">
        <v>258</v>
      </c>
      <c r="B109" s="16">
        <f t="shared" si="2"/>
        <v>0</v>
      </c>
      <c r="C109" s="16">
        <f>IFERROR(__xludf.DUMMYFUNCTION("IF(OR(REGEXMATCH($A109, ""(?i)"" &amp; JOIN(""|"", SPLIT($C$3, "" ""))),vlookup(A109,'VMware Inventory'!A:E,5,0)=""VMWare""), 1, 0)"),0.0)</f>
        <v>0</v>
      </c>
      <c r="D109" s="16">
        <f>IFERROR(__xludf.DUMMYFUNCTION("IF(REGEXMATCH($A109, ""(?i)"" &amp; JOIN(""|"", SPLIT($D$3, "" ""))), 1, 0)"),0.0)</f>
        <v>0</v>
      </c>
      <c r="E109" s="16">
        <f t="shared" si="3"/>
        <v>0</v>
      </c>
      <c r="F109" s="16">
        <f t="shared" si="4"/>
        <v>0</v>
      </c>
      <c r="G109" s="16">
        <f>IFERROR(__xludf.DUMMYFUNCTION("IF(REGEXMATCH($A109, ""(?i)"" &amp; JOIN(""|"", SPLIT($G$3, "" ""))), 1, 0)"),0.0)</f>
        <v>0</v>
      </c>
      <c r="H109" s="16">
        <f>IFERROR(__xludf.DUMMYFUNCTION("IF(REGEXMATCH($A109, ""(?i)"" &amp; JOIN(""|"", SPLIT($H$3, "" ""))), 1, 0)"),0.0)</f>
        <v>0</v>
      </c>
      <c r="I109" s="16">
        <f>IFERROR(__xludf.DUMMYFUNCTION("IF(REGEXMATCH($A109, ""(?i)"" &amp; JOIN(""|"", SPLIT($I$3, "" ""))), 1, 0)"),0.0)</f>
        <v>0</v>
      </c>
      <c r="J109" s="16">
        <f>IFERROR(__xludf.DUMMYFUNCTION("IF(REGEXMATCH($A109, ""(?i)"" &amp; JOIN(""|"", SPLIT($J$3, "" ""))), 1, 0)"),0.0)</f>
        <v>0</v>
      </c>
      <c r="K109" s="16">
        <f>IFERROR(__xludf.DUMMYFUNCTION("IF(REGEXMATCH($A109, ""(?i)"" &amp; JOIN(""|"", SPLIT($K$3, "" ""))), 1, 0)"),0.0)</f>
        <v>0</v>
      </c>
      <c r="L109" s="16">
        <f>if(vlookup(A109,'VMware Inventory'!A:E,5,0)="Workstation",1,0)</f>
        <v>0</v>
      </c>
      <c r="M109" s="105">
        <f t="shared" si="5"/>
        <v>0</v>
      </c>
      <c r="N109" s="105">
        <f t="shared" si="6"/>
        <v>0</v>
      </c>
      <c r="O109" s="105">
        <f t="shared" si="7"/>
        <v>0</v>
      </c>
      <c r="P109" s="105" t="str">
        <f t="shared" si="8"/>
        <v>No Infra</v>
      </c>
      <c r="Q109" s="105">
        <f t="shared" si="9"/>
        <v>0</v>
      </c>
    </row>
    <row r="110">
      <c r="A110" s="61" t="s">
        <v>259</v>
      </c>
      <c r="B110" s="16">
        <f t="shared" si="2"/>
        <v>0</v>
      </c>
      <c r="C110" s="16">
        <f>IFERROR(__xludf.DUMMYFUNCTION("IF(OR(REGEXMATCH($A110, ""(?i)"" &amp; JOIN(""|"", SPLIT($C$3, "" ""))),vlookup(A110,'VMware Inventory'!A:E,5,0)=""VMWare""), 1, 0)"),0.0)</f>
        <v>0</v>
      </c>
      <c r="D110" s="16">
        <f>IFERROR(__xludf.DUMMYFUNCTION("IF(REGEXMATCH($A110, ""(?i)"" &amp; JOIN(""|"", SPLIT($D$3, "" ""))), 1, 0)"),0.0)</f>
        <v>0</v>
      </c>
      <c r="E110" s="16">
        <f t="shared" si="3"/>
        <v>0</v>
      </c>
      <c r="F110" s="16">
        <f t="shared" si="4"/>
        <v>0</v>
      </c>
      <c r="G110" s="16">
        <f>IFERROR(__xludf.DUMMYFUNCTION("IF(REGEXMATCH($A110, ""(?i)"" &amp; JOIN(""|"", SPLIT($G$3, "" ""))), 1, 0)"),0.0)</f>
        <v>0</v>
      </c>
      <c r="H110" s="16">
        <f>IFERROR(__xludf.DUMMYFUNCTION("IF(REGEXMATCH($A110, ""(?i)"" &amp; JOIN(""|"", SPLIT($H$3, "" ""))), 1, 0)"),0.0)</f>
        <v>0</v>
      </c>
      <c r="I110" s="16">
        <f>IFERROR(__xludf.DUMMYFUNCTION("IF(REGEXMATCH($A110, ""(?i)"" &amp; JOIN(""|"", SPLIT($I$3, "" ""))), 1, 0)"),0.0)</f>
        <v>0</v>
      </c>
      <c r="J110" s="16">
        <f>IFERROR(__xludf.DUMMYFUNCTION("IF(REGEXMATCH($A110, ""(?i)"" &amp; JOIN(""|"", SPLIT($J$3, "" ""))), 1, 0)"),0.0)</f>
        <v>0</v>
      </c>
      <c r="K110" s="16">
        <f>IFERROR(__xludf.DUMMYFUNCTION("IF(REGEXMATCH($A110, ""(?i)"" &amp; JOIN(""|"", SPLIT($K$3, "" ""))), 1, 0)"),0.0)</f>
        <v>0</v>
      </c>
      <c r="L110" s="16">
        <f>if(vlookup(A110,'VMware Inventory'!A:E,5,0)="Workstation",1,0)</f>
        <v>0</v>
      </c>
      <c r="M110" s="105">
        <f t="shared" si="5"/>
        <v>0</v>
      </c>
      <c r="N110" s="105">
        <f t="shared" si="6"/>
        <v>0</v>
      </c>
      <c r="O110" s="105">
        <f t="shared" si="7"/>
        <v>0</v>
      </c>
      <c r="P110" s="105" t="str">
        <f t="shared" si="8"/>
        <v>No Infra</v>
      </c>
      <c r="Q110" s="105">
        <f t="shared" si="9"/>
        <v>0</v>
      </c>
    </row>
    <row r="111">
      <c r="A111" s="61" t="s">
        <v>260</v>
      </c>
      <c r="B111" s="16">
        <f t="shared" si="2"/>
        <v>0</v>
      </c>
      <c r="C111" s="16">
        <f>IFERROR(__xludf.DUMMYFUNCTION("IF(OR(REGEXMATCH($A111, ""(?i)"" &amp; JOIN(""|"", SPLIT($C$3, "" ""))),vlookup(A111,'VMware Inventory'!A:E,5,0)=""VMWare""), 1, 0)"),0.0)</f>
        <v>0</v>
      </c>
      <c r="D111" s="16">
        <f>IFERROR(__xludf.DUMMYFUNCTION("IF(REGEXMATCH($A111, ""(?i)"" &amp; JOIN(""|"", SPLIT($D$3, "" ""))), 1, 0)"),0.0)</f>
        <v>0</v>
      </c>
      <c r="E111" s="16">
        <f t="shared" si="3"/>
        <v>0</v>
      </c>
      <c r="F111" s="16">
        <f t="shared" si="4"/>
        <v>0</v>
      </c>
      <c r="G111" s="16">
        <f>IFERROR(__xludf.DUMMYFUNCTION("IF(REGEXMATCH($A111, ""(?i)"" &amp; JOIN(""|"", SPLIT($G$3, "" ""))), 1, 0)"),0.0)</f>
        <v>0</v>
      </c>
      <c r="H111" s="16">
        <f>IFERROR(__xludf.DUMMYFUNCTION("IF(REGEXMATCH($A111, ""(?i)"" &amp; JOIN(""|"", SPLIT($H$3, "" ""))), 1, 0)"),0.0)</f>
        <v>0</v>
      </c>
      <c r="I111" s="16">
        <f>IFERROR(__xludf.DUMMYFUNCTION("IF(REGEXMATCH($A111, ""(?i)"" &amp; JOIN(""|"", SPLIT($I$3, "" ""))), 1, 0)"),0.0)</f>
        <v>0</v>
      </c>
      <c r="J111" s="16">
        <f>IFERROR(__xludf.DUMMYFUNCTION("IF(REGEXMATCH($A111, ""(?i)"" &amp; JOIN(""|"", SPLIT($J$3, "" ""))), 1, 0)"),0.0)</f>
        <v>0</v>
      </c>
      <c r="K111" s="16">
        <f>IFERROR(__xludf.DUMMYFUNCTION("IF(REGEXMATCH($A111, ""(?i)"" &amp; JOIN(""|"", SPLIT($K$3, "" ""))), 1, 0)"),0.0)</f>
        <v>0</v>
      </c>
      <c r="L111" s="16">
        <f>if(vlookup(A111,'VMware Inventory'!A:E,5,0)="Workstation",1,0)</f>
        <v>0</v>
      </c>
      <c r="M111" s="105">
        <f t="shared" si="5"/>
        <v>0</v>
      </c>
      <c r="N111" s="105">
        <f t="shared" si="6"/>
        <v>0</v>
      </c>
      <c r="O111" s="105">
        <f t="shared" si="7"/>
        <v>0</v>
      </c>
      <c r="P111" s="105" t="str">
        <f t="shared" si="8"/>
        <v>No Infra</v>
      </c>
      <c r="Q111" s="105">
        <f t="shared" si="9"/>
        <v>0</v>
      </c>
    </row>
    <row r="112">
      <c r="A112" s="61" t="s">
        <v>261</v>
      </c>
      <c r="B112" s="16">
        <f t="shared" si="2"/>
        <v>0</v>
      </c>
      <c r="C112" s="16">
        <f>IFERROR(__xludf.DUMMYFUNCTION("IF(OR(REGEXMATCH($A112, ""(?i)"" &amp; JOIN(""|"", SPLIT($C$3, "" ""))),vlookup(A112,'VMware Inventory'!A:E,5,0)=""VMWare""), 1, 0)"),0.0)</f>
        <v>0</v>
      </c>
      <c r="D112" s="16">
        <f>IFERROR(__xludf.DUMMYFUNCTION("IF(REGEXMATCH($A112, ""(?i)"" &amp; JOIN(""|"", SPLIT($D$3, "" ""))), 1, 0)"),0.0)</f>
        <v>0</v>
      </c>
      <c r="E112" s="16">
        <f t="shared" si="3"/>
        <v>0</v>
      </c>
      <c r="F112" s="16">
        <f t="shared" si="4"/>
        <v>0</v>
      </c>
      <c r="G112" s="16">
        <f>IFERROR(__xludf.DUMMYFUNCTION("IF(REGEXMATCH($A112, ""(?i)"" &amp; JOIN(""|"", SPLIT($G$3, "" ""))), 1, 0)"),0.0)</f>
        <v>0</v>
      </c>
      <c r="H112" s="16">
        <f>IFERROR(__xludf.DUMMYFUNCTION("IF(REGEXMATCH($A112, ""(?i)"" &amp; JOIN(""|"", SPLIT($H$3, "" ""))), 1, 0)"),0.0)</f>
        <v>0</v>
      </c>
      <c r="I112" s="16">
        <f>IFERROR(__xludf.DUMMYFUNCTION("IF(REGEXMATCH($A112, ""(?i)"" &amp; JOIN(""|"", SPLIT($I$3, "" ""))), 1, 0)"),0.0)</f>
        <v>0</v>
      </c>
      <c r="J112" s="16">
        <f>IFERROR(__xludf.DUMMYFUNCTION("IF(REGEXMATCH($A112, ""(?i)"" &amp; JOIN(""|"", SPLIT($J$3, "" ""))), 1, 0)"),0.0)</f>
        <v>0</v>
      </c>
      <c r="K112" s="16">
        <f>IFERROR(__xludf.DUMMYFUNCTION("IF(REGEXMATCH($A112, ""(?i)"" &amp; JOIN(""|"", SPLIT($K$3, "" ""))), 1, 0)"),0.0)</f>
        <v>0</v>
      </c>
      <c r="L112" s="16">
        <f>if(vlookup(A112,'VMware Inventory'!A:E,5,0)="Workstation",1,0)</f>
        <v>0</v>
      </c>
      <c r="M112" s="105">
        <f t="shared" si="5"/>
        <v>0</v>
      </c>
      <c r="N112" s="105">
        <f t="shared" si="6"/>
        <v>0</v>
      </c>
      <c r="O112" s="105">
        <f t="shared" si="7"/>
        <v>0</v>
      </c>
      <c r="P112" s="105" t="str">
        <f t="shared" si="8"/>
        <v>No Infra</v>
      </c>
      <c r="Q112" s="105">
        <f t="shared" si="9"/>
        <v>0</v>
      </c>
    </row>
    <row r="113">
      <c r="A113" s="61" t="s">
        <v>262</v>
      </c>
      <c r="B113" s="16">
        <f t="shared" si="2"/>
        <v>0</v>
      </c>
      <c r="C113" s="16">
        <f>IFERROR(__xludf.DUMMYFUNCTION("IF(OR(REGEXMATCH($A113, ""(?i)"" &amp; JOIN(""|"", SPLIT($C$3, "" ""))),vlookup(A113,'VMware Inventory'!A:E,5,0)=""VMWare""), 1, 0)"),0.0)</f>
        <v>0</v>
      </c>
      <c r="D113" s="16">
        <f>IFERROR(__xludf.DUMMYFUNCTION("IF(REGEXMATCH($A113, ""(?i)"" &amp; JOIN(""|"", SPLIT($D$3, "" ""))), 1, 0)"),0.0)</f>
        <v>0</v>
      </c>
      <c r="E113" s="16">
        <f t="shared" si="3"/>
        <v>0</v>
      </c>
      <c r="F113" s="16">
        <f t="shared" si="4"/>
        <v>0</v>
      </c>
      <c r="G113" s="16">
        <f>IFERROR(__xludf.DUMMYFUNCTION("IF(REGEXMATCH($A113, ""(?i)"" &amp; JOIN(""|"", SPLIT($G$3, "" ""))), 1, 0)"),0.0)</f>
        <v>0</v>
      </c>
      <c r="H113" s="16">
        <f>IFERROR(__xludf.DUMMYFUNCTION("IF(REGEXMATCH($A113, ""(?i)"" &amp; JOIN(""|"", SPLIT($H$3, "" ""))), 1, 0)"),0.0)</f>
        <v>0</v>
      </c>
      <c r="I113" s="16">
        <f>IFERROR(__xludf.DUMMYFUNCTION("IF(REGEXMATCH($A113, ""(?i)"" &amp; JOIN(""|"", SPLIT($I$3, "" ""))), 1, 0)"),0.0)</f>
        <v>0</v>
      </c>
      <c r="J113" s="16">
        <f>IFERROR(__xludf.DUMMYFUNCTION("IF(REGEXMATCH($A113, ""(?i)"" &amp; JOIN(""|"", SPLIT($J$3, "" ""))), 1, 0)"),0.0)</f>
        <v>0</v>
      </c>
      <c r="K113" s="16">
        <f>IFERROR(__xludf.DUMMYFUNCTION("IF(REGEXMATCH($A113, ""(?i)"" &amp; JOIN(""|"", SPLIT($K$3, "" ""))), 1, 0)"),0.0)</f>
        <v>0</v>
      </c>
      <c r="L113" s="16">
        <f>if(vlookup(A113,'VMware Inventory'!A:E,5,0)="Workstation",1,0)</f>
        <v>0</v>
      </c>
      <c r="M113" s="105">
        <f t="shared" si="5"/>
        <v>0</v>
      </c>
      <c r="N113" s="105">
        <f t="shared" si="6"/>
        <v>0</v>
      </c>
      <c r="O113" s="105">
        <f t="shared" si="7"/>
        <v>0</v>
      </c>
      <c r="P113" s="105" t="str">
        <f t="shared" si="8"/>
        <v>No Infra</v>
      </c>
      <c r="Q113" s="105">
        <f t="shared" si="9"/>
        <v>0</v>
      </c>
    </row>
    <row r="114">
      <c r="A114" s="61" t="s">
        <v>263</v>
      </c>
      <c r="B114" s="16">
        <f t="shared" si="2"/>
        <v>0</v>
      </c>
      <c r="C114" s="16">
        <f>IFERROR(__xludf.DUMMYFUNCTION("IF(OR(REGEXMATCH($A114, ""(?i)"" &amp; JOIN(""|"", SPLIT($C$3, "" ""))),vlookup(A114,'VMware Inventory'!A:E,5,0)=""VMWare""), 1, 0)"),0.0)</f>
        <v>0</v>
      </c>
      <c r="D114" s="16">
        <f>IFERROR(__xludf.DUMMYFUNCTION("IF(REGEXMATCH($A114, ""(?i)"" &amp; JOIN(""|"", SPLIT($D$3, "" ""))), 1, 0)"),0.0)</f>
        <v>0</v>
      </c>
      <c r="E114" s="16">
        <f t="shared" si="3"/>
        <v>0</v>
      </c>
      <c r="F114" s="16">
        <f t="shared" si="4"/>
        <v>0</v>
      </c>
      <c r="G114" s="16">
        <f>IFERROR(__xludf.DUMMYFUNCTION("IF(REGEXMATCH($A114, ""(?i)"" &amp; JOIN(""|"", SPLIT($G$3, "" ""))), 1, 0)"),0.0)</f>
        <v>0</v>
      </c>
      <c r="H114" s="16">
        <f>IFERROR(__xludf.DUMMYFUNCTION("IF(REGEXMATCH($A114, ""(?i)"" &amp; JOIN(""|"", SPLIT($H$3, "" ""))), 1, 0)"),0.0)</f>
        <v>0</v>
      </c>
      <c r="I114" s="16">
        <f>IFERROR(__xludf.DUMMYFUNCTION("IF(REGEXMATCH($A114, ""(?i)"" &amp; JOIN(""|"", SPLIT($I$3, "" ""))), 1, 0)"),0.0)</f>
        <v>0</v>
      </c>
      <c r="J114" s="16">
        <f>IFERROR(__xludf.DUMMYFUNCTION("IF(REGEXMATCH($A114, ""(?i)"" &amp; JOIN(""|"", SPLIT($J$3, "" ""))), 1, 0)"),0.0)</f>
        <v>0</v>
      </c>
      <c r="K114" s="16">
        <f>IFERROR(__xludf.DUMMYFUNCTION("IF(REGEXMATCH($A114, ""(?i)"" &amp; JOIN(""|"", SPLIT($K$3, "" ""))), 1, 0)"),0.0)</f>
        <v>0</v>
      </c>
      <c r="L114" s="16">
        <f>if(vlookup(A114,'VMware Inventory'!A:E,5,0)="Workstation",1,0)</f>
        <v>0</v>
      </c>
      <c r="M114" s="105">
        <f t="shared" si="5"/>
        <v>0</v>
      </c>
      <c r="N114" s="105">
        <f t="shared" si="6"/>
        <v>0</v>
      </c>
      <c r="O114" s="105">
        <f t="shared" si="7"/>
        <v>0</v>
      </c>
      <c r="P114" s="105" t="str">
        <f t="shared" si="8"/>
        <v>No Infra</v>
      </c>
      <c r="Q114" s="105">
        <f t="shared" si="9"/>
        <v>0</v>
      </c>
    </row>
    <row r="115">
      <c r="A115" s="61" t="s">
        <v>264</v>
      </c>
      <c r="B115" s="16">
        <f t="shared" si="2"/>
        <v>0</v>
      </c>
      <c r="C115" s="16">
        <f>IFERROR(__xludf.DUMMYFUNCTION("IF(OR(REGEXMATCH($A115, ""(?i)"" &amp; JOIN(""|"", SPLIT($C$3, "" ""))),vlookup(A115,'VMware Inventory'!A:E,5,0)=""VMWare""), 1, 0)"),0.0)</f>
        <v>0</v>
      </c>
      <c r="D115" s="16">
        <f>IFERROR(__xludf.DUMMYFUNCTION("IF(REGEXMATCH($A115, ""(?i)"" &amp; JOIN(""|"", SPLIT($D$3, "" ""))), 1, 0)"),0.0)</f>
        <v>0</v>
      </c>
      <c r="E115" s="16">
        <f t="shared" si="3"/>
        <v>0</v>
      </c>
      <c r="F115" s="16">
        <f t="shared" si="4"/>
        <v>0</v>
      </c>
      <c r="G115" s="16">
        <f>IFERROR(__xludf.DUMMYFUNCTION("IF(REGEXMATCH($A115, ""(?i)"" &amp; JOIN(""|"", SPLIT($G$3, "" ""))), 1, 0)"),0.0)</f>
        <v>0</v>
      </c>
      <c r="H115" s="16">
        <f>IFERROR(__xludf.DUMMYFUNCTION("IF(REGEXMATCH($A115, ""(?i)"" &amp; JOIN(""|"", SPLIT($H$3, "" ""))), 1, 0)"),0.0)</f>
        <v>0</v>
      </c>
      <c r="I115" s="16">
        <f>IFERROR(__xludf.DUMMYFUNCTION("IF(REGEXMATCH($A115, ""(?i)"" &amp; JOIN(""|"", SPLIT($I$3, "" ""))), 1, 0)"),0.0)</f>
        <v>0</v>
      </c>
      <c r="J115" s="16">
        <f>IFERROR(__xludf.DUMMYFUNCTION("IF(REGEXMATCH($A115, ""(?i)"" &amp; JOIN(""|"", SPLIT($J$3, "" ""))), 1, 0)"),0.0)</f>
        <v>0</v>
      </c>
      <c r="K115" s="16">
        <f>IFERROR(__xludf.DUMMYFUNCTION("IF(REGEXMATCH($A115, ""(?i)"" &amp; JOIN(""|"", SPLIT($K$3, "" ""))), 1, 0)"),0.0)</f>
        <v>0</v>
      </c>
      <c r="L115" s="16">
        <f>if(vlookup(A115,'VMware Inventory'!A:E,5,0)="Workstation",1,0)</f>
        <v>0</v>
      </c>
      <c r="M115" s="105">
        <f t="shared" si="5"/>
        <v>0</v>
      </c>
      <c r="N115" s="105">
        <f t="shared" si="6"/>
        <v>0</v>
      </c>
      <c r="O115" s="105">
        <f t="shared" si="7"/>
        <v>0</v>
      </c>
      <c r="P115" s="105" t="str">
        <f t="shared" si="8"/>
        <v>No Infra</v>
      </c>
      <c r="Q115" s="105">
        <f t="shared" si="9"/>
        <v>0</v>
      </c>
    </row>
    <row r="116">
      <c r="A116" s="61" t="s">
        <v>265</v>
      </c>
      <c r="B116" s="16">
        <f t="shared" si="2"/>
        <v>0</v>
      </c>
      <c r="C116" s="16">
        <f>IFERROR(__xludf.DUMMYFUNCTION("IF(OR(REGEXMATCH($A116, ""(?i)"" &amp; JOIN(""|"", SPLIT($C$3, "" ""))),vlookup(A116,'VMware Inventory'!A:E,5,0)=""VMWare""), 1, 0)"),0.0)</f>
        <v>0</v>
      </c>
      <c r="D116" s="16">
        <f>IFERROR(__xludf.DUMMYFUNCTION("IF(REGEXMATCH($A116, ""(?i)"" &amp; JOIN(""|"", SPLIT($D$3, "" ""))), 1, 0)"),0.0)</f>
        <v>0</v>
      </c>
      <c r="E116" s="16">
        <f t="shared" si="3"/>
        <v>0</v>
      </c>
      <c r="F116" s="16">
        <f t="shared" si="4"/>
        <v>0</v>
      </c>
      <c r="G116" s="16">
        <f>IFERROR(__xludf.DUMMYFUNCTION("IF(REGEXMATCH($A116, ""(?i)"" &amp; JOIN(""|"", SPLIT($G$3, "" ""))), 1, 0)"),0.0)</f>
        <v>0</v>
      </c>
      <c r="H116" s="16">
        <f>IFERROR(__xludf.DUMMYFUNCTION("IF(REGEXMATCH($A116, ""(?i)"" &amp; JOIN(""|"", SPLIT($H$3, "" ""))), 1, 0)"),0.0)</f>
        <v>0</v>
      </c>
      <c r="I116" s="16">
        <f>IFERROR(__xludf.DUMMYFUNCTION("IF(REGEXMATCH($A116, ""(?i)"" &amp; JOIN(""|"", SPLIT($I$3, "" ""))), 1, 0)"),0.0)</f>
        <v>0</v>
      </c>
      <c r="J116" s="16">
        <f>IFERROR(__xludf.DUMMYFUNCTION("IF(REGEXMATCH($A116, ""(?i)"" &amp; JOIN(""|"", SPLIT($J$3, "" ""))), 1, 0)"),0.0)</f>
        <v>0</v>
      </c>
      <c r="K116" s="16">
        <f>IFERROR(__xludf.DUMMYFUNCTION("IF(REGEXMATCH($A116, ""(?i)"" &amp; JOIN(""|"", SPLIT($K$3, "" ""))), 1, 0)"),0.0)</f>
        <v>0</v>
      </c>
      <c r="L116" s="16">
        <f>if(vlookup(A116,'VMware Inventory'!A:E,5,0)="Workstation",1,0)</f>
        <v>0</v>
      </c>
      <c r="M116" s="105">
        <f t="shared" si="5"/>
        <v>0</v>
      </c>
      <c r="N116" s="105">
        <f t="shared" si="6"/>
        <v>0</v>
      </c>
      <c r="O116" s="105">
        <f t="shared" si="7"/>
        <v>0</v>
      </c>
      <c r="P116" s="105" t="str">
        <f t="shared" si="8"/>
        <v>No Infra</v>
      </c>
      <c r="Q116" s="105">
        <f t="shared" si="9"/>
        <v>0</v>
      </c>
    </row>
    <row r="117">
      <c r="A117" s="61" t="s">
        <v>266</v>
      </c>
      <c r="B117" s="16">
        <f t="shared" si="2"/>
        <v>0</v>
      </c>
      <c r="C117" s="16">
        <f>IFERROR(__xludf.DUMMYFUNCTION("IF(OR(REGEXMATCH($A117, ""(?i)"" &amp; JOIN(""|"", SPLIT($C$3, "" ""))),vlookup(A117,'VMware Inventory'!A:E,5,0)=""VMWare""), 1, 0)"),0.0)</f>
        <v>0</v>
      </c>
      <c r="D117" s="16">
        <f>IFERROR(__xludf.DUMMYFUNCTION("IF(REGEXMATCH($A117, ""(?i)"" &amp; JOIN(""|"", SPLIT($D$3, "" ""))), 1, 0)"),0.0)</f>
        <v>0</v>
      </c>
      <c r="E117" s="16">
        <f t="shared" si="3"/>
        <v>0</v>
      </c>
      <c r="F117" s="16">
        <f t="shared" si="4"/>
        <v>0</v>
      </c>
      <c r="G117" s="16">
        <f>IFERROR(__xludf.DUMMYFUNCTION("IF(REGEXMATCH($A117, ""(?i)"" &amp; JOIN(""|"", SPLIT($G$3, "" ""))), 1, 0)"),0.0)</f>
        <v>0</v>
      </c>
      <c r="H117" s="16">
        <f>IFERROR(__xludf.DUMMYFUNCTION("IF(REGEXMATCH($A117, ""(?i)"" &amp; JOIN(""|"", SPLIT($H$3, "" ""))), 1, 0)"),0.0)</f>
        <v>0</v>
      </c>
      <c r="I117" s="16">
        <f>IFERROR(__xludf.DUMMYFUNCTION("IF(REGEXMATCH($A117, ""(?i)"" &amp; JOIN(""|"", SPLIT($I$3, "" ""))), 1, 0)"),0.0)</f>
        <v>0</v>
      </c>
      <c r="J117" s="16">
        <f>IFERROR(__xludf.DUMMYFUNCTION("IF(REGEXMATCH($A117, ""(?i)"" &amp; JOIN(""|"", SPLIT($J$3, "" ""))), 1, 0)"),0.0)</f>
        <v>0</v>
      </c>
      <c r="K117" s="16">
        <f>IFERROR(__xludf.DUMMYFUNCTION("IF(REGEXMATCH($A117, ""(?i)"" &amp; JOIN(""|"", SPLIT($K$3, "" ""))), 1, 0)"),0.0)</f>
        <v>0</v>
      </c>
      <c r="L117" s="16">
        <f>if(vlookup(A117,'VMware Inventory'!A:E,5,0)="Workstation",1,0)</f>
        <v>0</v>
      </c>
      <c r="M117" s="105">
        <f t="shared" si="5"/>
        <v>0</v>
      </c>
      <c r="N117" s="105">
        <f t="shared" si="6"/>
        <v>0</v>
      </c>
      <c r="O117" s="105">
        <f t="shared" si="7"/>
        <v>0</v>
      </c>
      <c r="P117" s="105" t="str">
        <f t="shared" si="8"/>
        <v>No Infra</v>
      </c>
      <c r="Q117" s="105">
        <f t="shared" si="9"/>
        <v>0</v>
      </c>
    </row>
    <row r="118">
      <c r="A118" s="61" t="s">
        <v>267</v>
      </c>
      <c r="B118" s="16">
        <f t="shared" si="2"/>
        <v>0</v>
      </c>
      <c r="C118" s="16">
        <f>IFERROR(__xludf.DUMMYFUNCTION("IF(OR(REGEXMATCH($A118, ""(?i)"" &amp; JOIN(""|"", SPLIT($C$3, "" ""))),vlookup(A118,'VMware Inventory'!A:E,5,0)=""VMWare""), 1, 0)"),0.0)</f>
        <v>0</v>
      </c>
      <c r="D118" s="16">
        <f>IFERROR(__xludf.DUMMYFUNCTION("IF(REGEXMATCH($A118, ""(?i)"" &amp; JOIN(""|"", SPLIT($D$3, "" ""))), 1, 0)"),0.0)</f>
        <v>0</v>
      </c>
      <c r="E118" s="16">
        <f t="shared" si="3"/>
        <v>0</v>
      </c>
      <c r="F118" s="16">
        <f t="shared" si="4"/>
        <v>0</v>
      </c>
      <c r="G118" s="16">
        <f>IFERROR(__xludf.DUMMYFUNCTION("IF(REGEXMATCH($A118, ""(?i)"" &amp; JOIN(""|"", SPLIT($G$3, "" ""))), 1, 0)"),0.0)</f>
        <v>0</v>
      </c>
      <c r="H118" s="16">
        <f>IFERROR(__xludf.DUMMYFUNCTION("IF(REGEXMATCH($A118, ""(?i)"" &amp; JOIN(""|"", SPLIT($H$3, "" ""))), 1, 0)"),0.0)</f>
        <v>0</v>
      </c>
      <c r="I118" s="16">
        <f>IFERROR(__xludf.DUMMYFUNCTION("IF(REGEXMATCH($A118, ""(?i)"" &amp; JOIN(""|"", SPLIT($I$3, "" ""))), 1, 0)"),0.0)</f>
        <v>0</v>
      </c>
      <c r="J118" s="16">
        <f>IFERROR(__xludf.DUMMYFUNCTION("IF(REGEXMATCH($A118, ""(?i)"" &amp; JOIN(""|"", SPLIT($J$3, "" ""))), 1, 0)"),0.0)</f>
        <v>0</v>
      </c>
      <c r="K118" s="16">
        <f>IFERROR(__xludf.DUMMYFUNCTION("IF(REGEXMATCH($A118, ""(?i)"" &amp; JOIN(""|"", SPLIT($K$3, "" ""))), 1, 0)"),0.0)</f>
        <v>0</v>
      </c>
      <c r="L118" s="16">
        <f>if(vlookup(A118,'VMware Inventory'!A:E,5,0)="Workstation",1,0)</f>
        <v>0</v>
      </c>
      <c r="M118" s="105">
        <f t="shared" si="5"/>
        <v>0</v>
      </c>
      <c r="N118" s="105">
        <f t="shared" si="6"/>
        <v>0</v>
      </c>
      <c r="O118" s="105">
        <f t="shared" si="7"/>
        <v>0</v>
      </c>
      <c r="P118" s="105" t="str">
        <f t="shared" si="8"/>
        <v>No Infra</v>
      </c>
      <c r="Q118" s="105">
        <f t="shared" si="9"/>
        <v>0</v>
      </c>
    </row>
    <row r="119">
      <c r="A119" s="61" t="s">
        <v>268</v>
      </c>
      <c r="B119" s="16">
        <f t="shared" si="2"/>
        <v>0</v>
      </c>
      <c r="C119" s="16">
        <f>IFERROR(__xludf.DUMMYFUNCTION("IF(OR(REGEXMATCH($A119, ""(?i)"" &amp; JOIN(""|"", SPLIT($C$3, "" ""))),vlookup(A119,'VMware Inventory'!A:E,5,0)=""VMWare""), 1, 0)"),0.0)</f>
        <v>0</v>
      </c>
      <c r="D119" s="16">
        <f>IFERROR(__xludf.DUMMYFUNCTION("IF(REGEXMATCH($A119, ""(?i)"" &amp; JOIN(""|"", SPLIT($D$3, "" ""))), 1, 0)"),0.0)</f>
        <v>0</v>
      </c>
      <c r="E119" s="16">
        <f t="shared" si="3"/>
        <v>0</v>
      </c>
      <c r="F119" s="16">
        <f t="shared" si="4"/>
        <v>0</v>
      </c>
      <c r="G119" s="16">
        <f>IFERROR(__xludf.DUMMYFUNCTION("IF(REGEXMATCH($A119, ""(?i)"" &amp; JOIN(""|"", SPLIT($G$3, "" ""))), 1, 0)"),0.0)</f>
        <v>0</v>
      </c>
      <c r="H119" s="16">
        <f>IFERROR(__xludf.DUMMYFUNCTION("IF(REGEXMATCH($A119, ""(?i)"" &amp; JOIN(""|"", SPLIT($H$3, "" ""))), 1, 0)"),0.0)</f>
        <v>0</v>
      </c>
      <c r="I119" s="16">
        <f>IFERROR(__xludf.DUMMYFUNCTION("IF(REGEXMATCH($A119, ""(?i)"" &amp; JOIN(""|"", SPLIT($I$3, "" ""))), 1, 0)"),0.0)</f>
        <v>0</v>
      </c>
      <c r="J119" s="16">
        <f>IFERROR(__xludf.DUMMYFUNCTION("IF(REGEXMATCH($A119, ""(?i)"" &amp; JOIN(""|"", SPLIT($J$3, "" ""))), 1, 0)"),0.0)</f>
        <v>0</v>
      </c>
      <c r="K119" s="16">
        <f>IFERROR(__xludf.DUMMYFUNCTION("IF(REGEXMATCH($A119, ""(?i)"" &amp; JOIN(""|"", SPLIT($K$3, "" ""))), 1, 0)"),0.0)</f>
        <v>0</v>
      </c>
      <c r="L119" s="16">
        <f>if(vlookup(A119,'VMware Inventory'!A:E,5,0)="Workstation",1,0)</f>
        <v>0</v>
      </c>
      <c r="M119" s="105">
        <f t="shared" si="5"/>
        <v>0</v>
      </c>
      <c r="N119" s="105">
        <f t="shared" si="6"/>
        <v>0</v>
      </c>
      <c r="O119" s="105">
        <f t="shared" si="7"/>
        <v>0</v>
      </c>
      <c r="P119" s="105" t="str">
        <f t="shared" si="8"/>
        <v>No Infra</v>
      </c>
      <c r="Q119" s="105">
        <f t="shared" si="9"/>
        <v>0</v>
      </c>
    </row>
    <row r="120">
      <c r="A120" s="61" t="s">
        <v>269</v>
      </c>
      <c r="B120" s="16">
        <f t="shared" si="2"/>
        <v>0</v>
      </c>
      <c r="C120" s="16">
        <f>IFERROR(__xludf.DUMMYFUNCTION("IF(OR(REGEXMATCH($A120, ""(?i)"" &amp; JOIN(""|"", SPLIT($C$3, "" ""))),vlookup(A120,'VMware Inventory'!A:E,5,0)=""VMWare""), 1, 0)"),0.0)</f>
        <v>0</v>
      </c>
      <c r="D120" s="16">
        <f>IFERROR(__xludf.DUMMYFUNCTION("IF(REGEXMATCH($A120, ""(?i)"" &amp; JOIN(""|"", SPLIT($D$3, "" ""))), 1, 0)"),0.0)</f>
        <v>0</v>
      </c>
      <c r="E120" s="16">
        <f t="shared" si="3"/>
        <v>0</v>
      </c>
      <c r="F120" s="16">
        <f t="shared" si="4"/>
        <v>0</v>
      </c>
      <c r="G120" s="16">
        <f>IFERROR(__xludf.DUMMYFUNCTION("IF(REGEXMATCH($A120, ""(?i)"" &amp; JOIN(""|"", SPLIT($G$3, "" ""))), 1, 0)"),0.0)</f>
        <v>0</v>
      </c>
      <c r="H120" s="16">
        <f>IFERROR(__xludf.DUMMYFUNCTION("IF(REGEXMATCH($A120, ""(?i)"" &amp; JOIN(""|"", SPLIT($H$3, "" ""))), 1, 0)"),0.0)</f>
        <v>0</v>
      </c>
      <c r="I120" s="16">
        <f>IFERROR(__xludf.DUMMYFUNCTION("IF(REGEXMATCH($A120, ""(?i)"" &amp; JOIN(""|"", SPLIT($I$3, "" ""))), 1, 0)"),0.0)</f>
        <v>0</v>
      </c>
      <c r="J120" s="16">
        <f>IFERROR(__xludf.DUMMYFUNCTION("IF(REGEXMATCH($A120, ""(?i)"" &amp; JOIN(""|"", SPLIT($J$3, "" ""))), 1, 0)"),0.0)</f>
        <v>0</v>
      </c>
      <c r="K120" s="16">
        <f>IFERROR(__xludf.DUMMYFUNCTION("IF(REGEXMATCH($A120, ""(?i)"" &amp; JOIN(""|"", SPLIT($K$3, "" ""))), 1, 0)"),0.0)</f>
        <v>0</v>
      </c>
      <c r="L120" s="16">
        <f>if(vlookup(A120,'VMware Inventory'!A:E,5,0)="Workstation",1,0)</f>
        <v>0</v>
      </c>
      <c r="M120" s="105">
        <f t="shared" si="5"/>
        <v>0</v>
      </c>
      <c r="N120" s="105">
        <f t="shared" si="6"/>
        <v>0</v>
      </c>
      <c r="O120" s="105">
        <f t="shared" si="7"/>
        <v>0</v>
      </c>
      <c r="P120" s="105" t="str">
        <f t="shared" si="8"/>
        <v>No Infra</v>
      </c>
      <c r="Q120" s="105">
        <f t="shared" si="9"/>
        <v>0</v>
      </c>
    </row>
    <row r="121">
      <c r="A121" s="61" t="s">
        <v>270</v>
      </c>
      <c r="B121" s="16">
        <f t="shared" si="2"/>
        <v>0</v>
      </c>
      <c r="C121" s="16">
        <f>IFERROR(__xludf.DUMMYFUNCTION("IF(OR(REGEXMATCH($A121, ""(?i)"" &amp; JOIN(""|"", SPLIT($C$3, "" ""))),vlookup(A121,'VMware Inventory'!A:E,5,0)=""VMWare""), 1, 0)"),1.0)</f>
        <v>1</v>
      </c>
      <c r="D121" s="16">
        <f>IFERROR(__xludf.DUMMYFUNCTION("IF(REGEXMATCH($A121, ""(?i)"" &amp; JOIN(""|"", SPLIT($D$3, "" ""))), 1, 0)"),0.0)</f>
        <v>0</v>
      </c>
      <c r="E121" s="16">
        <f t="shared" si="3"/>
        <v>0</v>
      </c>
      <c r="F121" s="16">
        <f t="shared" si="4"/>
        <v>0</v>
      </c>
      <c r="G121" s="16">
        <f>IFERROR(__xludf.DUMMYFUNCTION("IF(REGEXMATCH($A121, ""(?i)"" &amp; JOIN(""|"", SPLIT($G$3, "" ""))), 1, 0)"),0.0)</f>
        <v>0</v>
      </c>
      <c r="H121" s="16">
        <f>IFERROR(__xludf.DUMMYFUNCTION("IF(REGEXMATCH($A121, ""(?i)"" &amp; JOIN(""|"", SPLIT($H$3, "" ""))), 1, 0)"),0.0)</f>
        <v>0</v>
      </c>
      <c r="I121" s="16">
        <f>IFERROR(__xludf.DUMMYFUNCTION("IF(REGEXMATCH($A121, ""(?i)"" &amp; JOIN(""|"", SPLIT($I$3, "" ""))), 1, 0)"),0.0)</f>
        <v>0</v>
      </c>
      <c r="J121" s="16">
        <f>IFERROR(__xludf.DUMMYFUNCTION("IF(REGEXMATCH($A121, ""(?i)"" &amp; JOIN(""|"", SPLIT($J$3, "" ""))), 1, 0)"),0.0)</f>
        <v>0</v>
      </c>
      <c r="K121" s="16">
        <f>IFERROR(__xludf.DUMMYFUNCTION("IF(REGEXMATCH($A121, ""(?i)"" &amp; JOIN(""|"", SPLIT($K$3, "" ""))), 1, 0)"),0.0)</f>
        <v>0</v>
      </c>
      <c r="L121" s="16">
        <f>if(vlookup(A121,'VMware Inventory'!A:E,5,0)="Workstation",1,0)</f>
        <v>0</v>
      </c>
      <c r="M121" s="105">
        <f t="shared" si="5"/>
        <v>0</v>
      </c>
      <c r="N121" s="105">
        <f t="shared" si="6"/>
        <v>1</v>
      </c>
      <c r="O121" s="105">
        <f t="shared" si="7"/>
        <v>0</v>
      </c>
      <c r="P121" s="105" t="str">
        <f t="shared" si="8"/>
        <v>No Lift &amp; Shift</v>
      </c>
      <c r="Q121" s="105">
        <f t="shared" si="9"/>
        <v>1</v>
      </c>
    </row>
    <row r="122">
      <c r="A122" s="61" t="s">
        <v>271</v>
      </c>
      <c r="B122" s="16">
        <f t="shared" si="2"/>
        <v>0</v>
      </c>
      <c r="C122" s="16">
        <f>IFERROR(__xludf.DUMMYFUNCTION("IF(OR(REGEXMATCH($A122, ""(?i)"" &amp; JOIN(""|"", SPLIT($C$3, "" ""))),vlookup(A122,'VMware Inventory'!A:E,5,0)=""VMWare""), 1, 0)"),0.0)</f>
        <v>0</v>
      </c>
      <c r="D122" s="16">
        <f>IFERROR(__xludf.DUMMYFUNCTION("IF(REGEXMATCH($A122, ""(?i)"" &amp; JOIN(""|"", SPLIT($D$3, "" ""))), 1, 0)"),0.0)</f>
        <v>0</v>
      </c>
      <c r="E122" s="16">
        <f t="shared" si="3"/>
        <v>0</v>
      </c>
      <c r="F122" s="16">
        <f t="shared" si="4"/>
        <v>0</v>
      </c>
      <c r="G122" s="16">
        <f>IFERROR(__xludf.DUMMYFUNCTION("IF(REGEXMATCH($A122, ""(?i)"" &amp; JOIN(""|"", SPLIT($G$3, "" ""))), 1, 0)"),0.0)</f>
        <v>0</v>
      </c>
      <c r="H122" s="16">
        <f>IFERROR(__xludf.DUMMYFUNCTION("IF(REGEXMATCH($A122, ""(?i)"" &amp; JOIN(""|"", SPLIT($H$3, "" ""))), 1, 0)"),0.0)</f>
        <v>0</v>
      </c>
      <c r="I122" s="16">
        <f>IFERROR(__xludf.DUMMYFUNCTION("IF(REGEXMATCH($A122, ""(?i)"" &amp; JOIN(""|"", SPLIT($I$3, "" ""))), 1, 0)"),0.0)</f>
        <v>0</v>
      </c>
      <c r="J122" s="16">
        <f>IFERROR(__xludf.DUMMYFUNCTION("IF(REGEXMATCH($A122, ""(?i)"" &amp; JOIN(""|"", SPLIT($J$3, "" ""))), 1, 0)"),0.0)</f>
        <v>0</v>
      </c>
      <c r="K122" s="16">
        <f>IFERROR(__xludf.DUMMYFUNCTION("IF(REGEXMATCH($A122, ""(?i)"" &amp; JOIN(""|"", SPLIT($K$3, "" ""))), 1, 0)"),0.0)</f>
        <v>0</v>
      </c>
      <c r="L122" s="16">
        <f>if(vlookup(A122,'VMware Inventory'!A:E,5,0)="Workstation",1,0)</f>
        <v>0</v>
      </c>
      <c r="M122" s="105">
        <f t="shared" si="5"/>
        <v>0</v>
      </c>
      <c r="N122" s="105">
        <f t="shared" si="6"/>
        <v>0</v>
      </c>
      <c r="O122" s="105">
        <f t="shared" si="7"/>
        <v>0</v>
      </c>
      <c r="P122" s="105" t="str">
        <f t="shared" si="8"/>
        <v>No Infra</v>
      </c>
      <c r="Q122" s="105">
        <f t="shared" si="9"/>
        <v>0</v>
      </c>
    </row>
    <row r="123">
      <c r="A123" s="61" t="s">
        <v>272</v>
      </c>
      <c r="B123" s="16">
        <f t="shared" si="2"/>
        <v>0</v>
      </c>
      <c r="C123" s="16">
        <f>IFERROR(__xludf.DUMMYFUNCTION("IF(OR(REGEXMATCH($A123, ""(?i)"" &amp; JOIN(""|"", SPLIT($C$3, "" ""))),vlookup(A123,'VMware Inventory'!A:E,5,0)=""VMWare""), 1, 0)"),0.0)</f>
        <v>0</v>
      </c>
      <c r="D123" s="16">
        <f>IFERROR(__xludf.DUMMYFUNCTION("IF(REGEXMATCH($A123, ""(?i)"" &amp; JOIN(""|"", SPLIT($D$3, "" ""))), 1, 0)"),0.0)</f>
        <v>0</v>
      </c>
      <c r="E123" s="16">
        <f t="shared" si="3"/>
        <v>0</v>
      </c>
      <c r="F123" s="16">
        <f t="shared" si="4"/>
        <v>0</v>
      </c>
      <c r="G123" s="16">
        <f>IFERROR(__xludf.DUMMYFUNCTION("IF(REGEXMATCH($A123, ""(?i)"" &amp; JOIN(""|"", SPLIT($G$3, "" ""))), 1, 0)"),0.0)</f>
        <v>0</v>
      </c>
      <c r="H123" s="16">
        <f>IFERROR(__xludf.DUMMYFUNCTION("IF(REGEXMATCH($A123, ""(?i)"" &amp; JOIN(""|"", SPLIT($H$3, "" ""))), 1, 0)"),0.0)</f>
        <v>0</v>
      </c>
      <c r="I123" s="16">
        <f>IFERROR(__xludf.DUMMYFUNCTION("IF(REGEXMATCH($A123, ""(?i)"" &amp; JOIN(""|"", SPLIT($I$3, "" ""))), 1, 0)"),0.0)</f>
        <v>0</v>
      </c>
      <c r="J123" s="16">
        <f>IFERROR(__xludf.DUMMYFUNCTION("IF(REGEXMATCH($A123, ""(?i)"" &amp; JOIN(""|"", SPLIT($J$3, "" ""))), 1, 0)"),0.0)</f>
        <v>0</v>
      </c>
      <c r="K123" s="16">
        <f>IFERROR(__xludf.DUMMYFUNCTION("IF(REGEXMATCH($A123, ""(?i)"" &amp; JOIN(""|"", SPLIT($K$3, "" ""))), 1, 0)"),0.0)</f>
        <v>0</v>
      </c>
      <c r="L123" s="16">
        <f>if(vlookup(A123,'VMware Inventory'!A:E,5,0)="Workstation",1,0)</f>
        <v>0</v>
      </c>
      <c r="M123" s="105">
        <f t="shared" si="5"/>
        <v>0</v>
      </c>
      <c r="N123" s="105">
        <f t="shared" si="6"/>
        <v>0</v>
      </c>
      <c r="O123" s="105">
        <f t="shared" si="7"/>
        <v>0</v>
      </c>
      <c r="P123" s="105" t="str">
        <f t="shared" si="8"/>
        <v>No Infra</v>
      </c>
      <c r="Q123" s="105">
        <f t="shared" si="9"/>
        <v>0</v>
      </c>
    </row>
    <row r="124">
      <c r="A124" s="61" t="s">
        <v>273</v>
      </c>
      <c r="B124" s="16">
        <f t="shared" si="2"/>
        <v>0</v>
      </c>
      <c r="C124" s="16">
        <f>IFERROR(__xludf.DUMMYFUNCTION("IF(OR(REGEXMATCH($A124, ""(?i)"" &amp; JOIN(""|"", SPLIT($C$3, "" ""))),vlookup(A124,'VMware Inventory'!A:E,5,0)=""VMWare""), 1, 0)"),0.0)</f>
        <v>0</v>
      </c>
      <c r="D124" s="16">
        <f>IFERROR(__xludf.DUMMYFUNCTION("IF(REGEXMATCH($A124, ""(?i)"" &amp; JOIN(""|"", SPLIT($D$3, "" ""))), 1, 0)"),0.0)</f>
        <v>0</v>
      </c>
      <c r="E124" s="16">
        <f t="shared" si="3"/>
        <v>0</v>
      </c>
      <c r="F124" s="16">
        <f t="shared" si="4"/>
        <v>0</v>
      </c>
      <c r="G124" s="16">
        <f>IFERROR(__xludf.DUMMYFUNCTION("IF(REGEXMATCH($A124, ""(?i)"" &amp; JOIN(""|"", SPLIT($G$3, "" ""))), 1, 0)"),0.0)</f>
        <v>0</v>
      </c>
      <c r="H124" s="16">
        <f>IFERROR(__xludf.DUMMYFUNCTION("IF(REGEXMATCH($A124, ""(?i)"" &amp; JOIN(""|"", SPLIT($H$3, "" ""))), 1, 0)"),0.0)</f>
        <v>0</v>
      </c>
      <c r="I124" s="16">
        <f>IFERROR(__xludf.DUMMYFUNCTION("IF(REGEXMATCH($A124, ""(?i)"" &amp; JOIN(""|"", SPLIT($I$3, "" ""))), 1, 0)"),0.0)</f>
        <v>0</v>
      </c>
      <c r="J124" s="16">
        <f>IFERROR(__xludf.DUMMYFUNCTION("IF(REGEXMATCH($A124, ""(?i)"" &amp; JOIN(""|"", SPLIT($J$3, "" ""))), 1, 0)"),0.0)</f>
        <v>0</v>
      </c>
      <c r="K124" s="16">
        <f>IFERROR(__xludf.DUMMYFUNCTION("IF(REGEXMATCH($A124, ""(?i)"" &amp; JOIN(""|"", SPLIT($K$3, "" ""))), 1, 0)"),0.0)</f>
        <v>0</v>
      </c>
      <c r="L124" s="16">
        <f>if(vlookup(A124,'VMware Inventory'!A:E,5,0)="Workstation",1,0)</f>
        <v>0</v>
      </c>
      <c r="M124" s="105">
        <f t="shared" si="5"/>
        <v>0</v>
      </c>
      <c r="N124" s="105">
        <f t="shared" si="6"/>
        <v>0</v>
      </c>
      <c r="O124" s="105">
        <f t="shared" si="7"/>
        <v>0</v>
      </c>
      <c r="P124" s="105" t="str">
        <f t="shared" si="8"/>
        <v>No Infra</v>
      </c>
      <c r="Q124" s="105">
        <f t="shared" si="9"/>
        <v>0</v>
      </c>
    </row>
    <row r="125">
      <c r="A125" s="61" t="s">
        <v>274</v>
      </c>
      <c r="B125" s="16">
        <f t="shared" si="2"/>
        <v>0</v>
      </c>
      <c r="C125" s="16">
        <f>IFERROR(__xludf.DUMMYFUNCTION("IF(OR(REGEXMATCH($A125, ""(?i)"" &amp; JOIN(""|"", SPLIT($C$3, "" ""))),vlookup(A125,'VMware Inventory'!A:E,5,0)=""VMWare""), 1, 0)"),0.0)</f>
        <v>0</v>
      </c>
      <c r="D125" s="16">
        <f>IFERROR(__xludf.DUMMYFUNCTION("IF(REGEXMATCH($A125, ""(?i)"" &amp; JOIN(""|"", SPLIT($D$3, "" ""))), 1, 0)"),0.0)</f>
        <v>0</v>
      </c>
      <c r="E125" s="16">
        <f t="shared" si="3"/>
        <v>0</v>
      </c>
      <c r="F125" s="16">
        <f t="shared" si="4"/>
        <v>0</v>
      </c>
      <c r="G125" s="16">
        <f>IFERROR(__xludf.DUMMYFUNCTION("IF(REGEXMATCH($A125, ""(?i)"" &amp; JOIN(""|"", SPLIT($G$3, "" ""))), 1, 0)"),0.0)</f>
        <v>0</v>
      </c>
      <c r="H125" s="16">
        <f>IFERROR(__xludf.DUMMYFUNCTION("IF(REGEXMATCH($A125, ""(?i)"" &amp; JOIN(""|"", SPLIT($H$3, "" ""))), 1, 0)"),0.0)</f>
        <v>0</v>
      </c>
      <c r="I125" s="16">
        <f>IFERROR(__xludf.DUMMYFUNCTION("IF(REGEXMATCH($A125, ""(?i)"" &amp; JOIN(""|"", SPLIT($I$3, "" ""))), 1, 0)"),0.0)</f>
        <v>0</v>
      </c>
      <c r="J125" s="16">
        <f>IFERROR(__xludf.DUMMYFUNCTION("IF(REGEXMATCH($A125, ""(?i)"" &amp; JOIN(""|"", SPLIT($J$3, "" ""))), 1, 0)"),0.0)</f>
        <v>0</v>
      </c>
      <c r="K125" s="16">
        <f>IFERROR(__xludf.DUMMYFUNCTION("IF(REGEXMATCH($A125, ""(?i)"" &amp; JOIN(""|"", SPLIT($K$3, "" ""))), 1, 0)"),0.0)</f>
        <v>0</v>
      </c>
      <c r="L125" s="16">
        <f>if(vlookup(A125,'VMware Inventory'!A:E,5,0)="Workstation",1,0)</f>
        <v>0</v>
      </c>
      <c r="M125" s="105">
        <f t="shared" si="5"/>
        <v>0</v>
      </c>
      <c r="N125" s="105">
        <f t="shared" si="6"/>
        <v>0</v>
      </c>
      <c r="O125" s="105">
        <f t="shared" si="7"/>
        <v>0</v>
      </c>
      <c r="P125" s="105" t="str">
        <f t="shared" si="8"/>
        <v>No Infra</v>
      </c>
      <c r="Q125" s="105">
        <f t="shared" si="9"/>
        <v>0</v>
      </c>
    </row>
    <row r="126">
      <c r="A126" s="61" t="s">
        <v>275</v>
      </c>
      <c r="B126" s="16">
        <f t="shared" si="2"/>
        <v>0</v>
      </c>
      <c r="C126" s="16">
        <f>IFERROR(__xludf.DUMMYFUNCTION("IF(OR(REGEXMATCH($A126, ""(?i)"" &amp; JOIN(""|"", SPLIT($C$3, "" ""))),vlookup(A126,'VMware Inventory'!A:E,5,0)=""VMWare""), 1, 0)"),0.0)</f>
        <v>0</v>
      </c>
      <c r="D126" s="16">
        <f>IFERROR(__xludf.DUMMYFUNCTION("IF(REGEXMATCH($A126, ""(?i)"" &amp; JOIN(""|"", SPLIT($D$3, "" ""))), 1, 0)"),0.0)</f>
        <v>0</v>
      </c>
      <c r="E126" s="16">
        <f t="shared" si="3"/>
        <v>0</v>
      </c>
      <c r="F126" s="16">
        <f t="shared" si="4"/>
        <v>0</v>
      </c>
      <c r="G126" s="16">
        <f>IFERROR(__xludf.DUMMYFUNCTION("IF(REGEXMATCH($A126, ""(?i)"" &amp; JOIN(""|"", SPLIT($G$3, "" ""))), 1, 0)"),0.0)</f>
        <v>0</v>
      </c>
      <c r="H126" s="16">
        <f>IFERROR(__xludf.DUMMYFUNCTION("IF(REGEXMATCH($A126, ""(?i)"" &amp; JOIN(""|"", SPLIT($H$3, "" ""))), 1, 0)"),0.0)</f>
        <v>0</v>
      </c>
      <c r="I126" s="16">
        <f>IFERROR(__xludf.DUMMYFUNCTION("IF(REGEXMATCH($A126, ""(?i)"" &amp; JOIN(""|"", SPLIT($I$3, "" ""))), 1, 0)"),0.0)</f>
        <v>0</v>
      </c>
      <c r="J126" s="16">
        <f>IFERROR(__xludf.DUMMYFUNCTION("IF(REGEXMATCH($A126, ""(?i)"" &amp; JOIN(""|"", SPLIT($J$3, "" ""))), 1, 0)"),0.0)</f>
        <v>0</v>
      </c>
      <c r="K126" s="16">
        <f>IFERROR(__xludf.DUMMYFUNCTION("IF(REGEXMATCH($A126, ""(?i)"" &amp; JOIN(""|"", SPLIT($K$3, "" ""))), 1, 0)"),0.0)</f>
        <v>0</v>
      </c>
      <c r="L126" s="16">
        <f>if(vlookup(A126,'VMware Inventory'!A:E,5,0)="Workstation",1,0)</f>
        <v>0</v>
      </c>
      <c r="M126" s="105">
        <f t="shared" si="5"/>
        <v>0</v>
      </c>
      <c r="N126" s="105">
        <f t="shared" si="6"/>
        <v>0</v>
      </c>
      <c r="O126" s="105">
        <f t="shared" si="7"/>
        <v>0</v>
      </c>
      <c r="P126" s="105" t="str">
        <f t="shared" si="8"/>
        <v>No Infra</v>
      </c>
      <c r="Q126" s="105">
        <f t="shared" si="9"/>
        <v>0</v>
      </c>
    </row>
    <row r="127">
      <c r="A127" s="61" t="s">
        <v>276</v>
      </c>
      <c r="B127" s="16">
        <f t="shared" si="2"/>
        <v>0</v>
      </c>
      <c r="C127" s="16">
        <f>IFERROR(__xludf.DUMMYFUNCTION("IF(OR(REGEXMATCH($A127, ""(?i)"" &amp; JOIN(""|"", SPLIT($C$3, "" ""))),vlookup(A127,'VMware Inventory'!A:E,5,0)=""VMWare""), 1, 0)"),0.0)</f>
        <v>0</v>
      </c>
      <c r="D127" s="16">
        <f>IFERROR(__xludf.DUMMYFUNCTION("IF(REGEXMATCH($A127, ""(?i)"" &amp; JOIN(""|"", SPLIT($D$3, "" ""))), 1, 0)"),0.0)</f>
        <v>0</v>
      </c>
      <c r="E127" s="16">
        <f t="shared" si="3"/>
        <v>0</v>
      </c>
      <c r="F127" s="16">
        <f t="shared" si="4"/>
        <v>0</v>
      </c>
      <c r="G127" s="16">
        <f>IFERROR(__xludf.DUMMYFUNCTION("IF(REGEXMATCH($A127, ""(?i)"" &amp; JOIN(""|"", SPLIT($G$3, "" ""))), 1, 0)"),0.0)</f>
        <v>0</v>
      </c>
      <c r="H127" s="16">
        <f>IFERROR(__xludf.DUMMYFUNCTION("IF(REGEXMATCH($A127, ""(?i)"" &amp; JOIN(""|"", SPLIT($H$3, "" ""))), 1, 0)"),0.0)</f>
        <v>0</v>
      </c>
      <c r="I127" s="16">
        <f>IFERROR(__xludf.DUMMYFUNCTION("IF(REGEXMATCH($A127, ""(?i)"" &amp; JOIN(""|"", SPLIT($I$3, "" ""))), 1, 0)"),0.0)</f>
        <v>0</v>
      </c>
      <c r="J127" s="16">
        <f>IFERROR(__xludf.DUMMYFUNCTION("IF(REGEXMATCH($A127, ""(?i)"" &amp; JOIN(""|"", SPLIT($J$3, "" ""))), 1, 0)"),0.0)</f>
        <v>0</v>
      </c>
      <c r="K127" s="16">
        <f>IFERROR(__xludf.DUMMYFUNCTION("IF(REGEXMATCH($A127, ""(?i)"" &amp; JOIN(""|"", SPLIT($K$3, "" ""))), 1, 0)"),0.0)</f>
        <v>0</v>
      </c>
      <c r="L127" s="16">
        <f>if(vlookup(A127,'VMware Inventory'!A:E,5,0)="Workstation",1,0)</f>
        <v>0</v>
      </c>
      <c r="M127" s="105">
        <f t="shared" si="5"/>
        <v>0</v>
      </c>
      <c r="N127" s="105">
        <f t="shared" si="6"/>
        <v>0</v>
      </c>
      <c r="O127" s="105">
        <f t="shared" si="7"/>
        <v>0</v>
      </c>
      <c r="P127" s="105" t="str">
        <f t="shared" si="8"/>
        <v>No Infra</v>
      </c>
      <c r="Q127" s="105">
        <f t="shared" si="9"/>
        <v>0</v>
      </c>
    </row>
    <row r="128">
      <c r="A128" s="61" t="s">
        <v>277</v>
      </c>
      <c r="B128" s="16">
        <f t="shared" si="2"/>
        <v>0</v>
      </c>
      <c r="C128" s="16">
        <f>IFERROR(__xludf.DUMMYFUNCTION("IF(OR(REGEXMATCH($A128, ""(?i)"" &amp; JOIN(""|"", SPLIT($C$3, "" ""))),vlookup(A128,'VMware Inventory'!A:E,5,0)=""VMWare""), 1, 0)"),0.0)</f>
        <v>0</v>
      </c>
      <c r="D128" s="16">
        <f>IFERROR(__xludf.DUMMYFUNCTION("IF(REGEXMATCH($A128, ""(?i)"" &amp; JOIN(""|"", SPLIT($D$3, "" ""))), 1, 0)"),0.0)</f>
        <v>0</v>
      </c>
      <c r="E128" s="16">
        <f t="shared" si="3"/>
        <v>0</v>
      </c>
      <c r="F128" s="16">
        <f t="shared" si="4"/>
        <v>0</v>
      </c>
      <c r="G128" s="16">
        <f>IFERROR(__xludf.DUMMYFUNCTION("IF(REGEXMATCH($A128, ""(?i)"" &amp; JOIN(""|"", SPLIT($G$3, "" ""))), 1, 0)"),0.0)</f>
        <v>0</v>
      </c>
      <c r="H128" s="16">
        <f>IFERROR(__xludf.DUMMYFUNCTION("IF(REGEXMATCH($A128, ""(?i)"" &amp; JOIN(""|"", SPLIT($H$3, "" ""))), 1, 0)"),0.0)</f>
        <v>0</v>
      </c>
      <c r="I128" s="16">
        <f>IFERROR(__xludf.DUMMYFUNCTION("IF(REGEXMATCH($A128, ""(?i)"" &amp; JOIN(""|"", SPLIT($I$3, "" ""))), 1, 0)"),0.0)</f>
        <v>0</v>
      </c>
      <c r="J128" s="16">
        <f>IFERROR(__xludf.DUMMYFUNCTION("IF(REGEXMATCH($A128, ""(?i)"" &amp; JOIN(""|"", SPLIT($J$3, "" ""))), 1, 0)"),0.0)</f>
        <v>0</v>
      </c>
      <c r="K128" s="16">
        <f>IFERROR(__xludf.DUMMYFUNCTION("IF(REGEXMATCH($A128, ""(?i)"" &amp; JOIN(""|"", SPLIT($K$3, "" ""))), 1, 0)"),0.0)</f>
        <v>0</v>
      </c>
      <c r="L128" s="16">
        <f>if(vlookup(A128,'VMware Inventory'!A:E,5,0)="Workstation",1,0)</f>
        <v>0</v>
      </c>
      <c r="M128" s="105">
        <f t="shared" si="5"/>
        <v>0</v>
      </c>
      <c r="N128" s="105">
        <f t="shared" si="6"/>
        <v>0</v>
      </c>
      <c r="O128" s="105">
        <f t="shared" si="7"/>
        <v>0</v>
      </c>
      <c r="P128" s="105" t="str">
        <f t="shared" si="8"/>
        <v>No Infra</v>
      </c>
      <c r="Q128" s="105">
        <f t="shared" si="9"/>
        <v>0</v>
      </c>
    </row>
    <row r="129">
      <c r="A129" s="61" t="s">
        <v>278</v>
      </c>
      <c r="B129" s="16">
        <f t="shared" si="2"/>
        <v>0</v>
      </c>
      <c r="C129" s="16">
        <f>IFERROR(__xludf.DUMMYFUNCTION("IF(OR(REGEXMATCH($A129, ""(?i)"" &amp; JOIN(""|"", SPLIT($C$3, "" ""))),vlookup(A129,'VMware Inventory'!A:E,5,0)=""VMWare""), 1, 0)"),0.0)</f>
        <v>0</v>
      </c>
      <c r="D129" s="16">
        <f>IFERROR(__xludf.DUMMYFUNCTION("IF(REGEXMATCH($A129, ""(?i)"" &amp; JOIN(""|"", SPLIT($D$3, "" ""))), 1, 0)"),0.0)</f>
        <v>0</v>
      </c>
      <c r="E129" s="16">
        <f t="shared" si="3"/>
        <v>0</v>
      </c>
      <c r="F129" s="16">
        <f t="shared" si="4"/>
        <v>0</v>
      </c>
      <c r="G129" s="16">
        <f>IFERROR(__xludf.DUMMYFUNCTION("IF(REGEXMATCH($A129, ""(?i)"" &amp; JOIN(""|"", SPLIT($G$3, "" ""))), 1, 0)"),0.0)</f>
        <v>0</v>
      </c>
      <c r="H129" s="16">
        <f>IFERROR(__xludf.DUMMYFUNCTION("IF(REGEXMATCH($A129, ""(?i)"" &amp; JOIN(""|"", SPLIT($H$3, "" ""))), 1, 0)"),0.0)</f>
        <v>0</v>
      </c>
      <c r="I129" s="16">
        <f>IFERROR(__xludf.DUMMYFUNCTION("IF(REGEXMATCH($A129, ""(?i)"" &amp; JOIN(""|"", SPLIT($I$3, "" ""))), 1, 0)"),0.0)</f>
        <v>0</v>
      </c>
      <c r="J129" s="16">
        <f>IFERROR(__xludf.DUMMYFUNCTION("IF(REGEXMATCH($A129, ""(?i)"" &amp; JOIN(""|"", SPLIT($J$3, "" ""))), 1, 0)"),0.0)</f>
        <v>0</v>
      </c>
      <c r="K129" s="16">
        <f>IFERROR(__xludf.DUMMYFUNCTION("IF(REGEXMATCH($A129, ""(?i)"" &amp; JOIN(""|"", SPLIT($K$3, "" ""))), 1, 0)"),0.0)</f>
        <v>0</v>
      </c>
      <c r="L129" s="16">
        <f>if(vlookup(A129,'VMware Inventory'!A:E,5,0)="Workstation",1,0)</f>
        <v>0</v>
      </c>
      <c r="M129" s="105">
        <f t="shared" si="5"/>
        <v>0</v>
      </c>
      <c r="N129" s="105">
        <f t="shared" si="6"/>
        <v>0</v>
      </c>
      <c r="O129" s="105">
        <f t="shared" si="7"/>
        <v>0</v>
      </c>
      <c r="P129" s="105" t="str">
        <f t="shared" si="8"/>
        <v>No Infra</v>
      </c>
      <c r="Q129" s="105">
        <f t="shared" si="9"/>
        <v>0</v>
      </c>
    </row>
    <row r="130">
      <c r="A130" s="61" t="s">
        <v>279</v>
      </c>
      <c r="B130" s="16">
        <f t="shared" si="2"/>
        <v>0</v>
      </c>
      <c r="C130" s="16">
        <f>IFERROR(__xludf.DUMMYFUNCTION("IF(OR(REGEXMATCH($A130, ""(?i)"" &amp; JOIN(""|"", SPLIT($C$3, "" ""))),vlookup(A130,'VMware Inventory'!A:E,5,0)=""VMWare""), 1, 0)"),0.0)</f>
        <v>0</v>
      </c>
      <c r="D130" s="16">
        <f>IFERROR(__xludf.DUMMYFUNCTION("IF(REGEXMATCH($A130, ""(?i)"" &amp; JOIN(""|"", SPLIT($D$3, "" ""))), 1, 0)"),0.0)</f>
        <v>0</v>
      </c>
      <c r="E130" s="16">
        <f t="shared" si="3"/>
        <v>0</v>
      </c>
      <c r="F130" s="16">
        <f t="shared" si="4"/>
        <v>0</v>
      </c>
      <c r="G130" s="16">
        <f>IFERROR(__xludf.DUMMYFUNCTION("IF(REGEXMATCH($A130, ""(?i)"" &amp; JOIN(""|"", SPLIT($G$3, "" ""))), 1, 0)"),0.0)</f>
        <v>0</v>
      </c>
      <c r="H130" s="16">
        <f>IFERROR(__xludf.DUMMYFUNCTION("IF(REGEXMATCH($A130, ""(?i)"" &amp; JOIN(""|"", SPLIT($H$3, "" ""))), 1, 0)"),0.0)</f>
        <v>0</v>
      </c>
      <c r="I130" s="16">
        <f>IFERROR(__xludf.DUMMYFUNCTION("IF(REGEXMATCH($A130, ""(?i)"" &amp; JOIN(""|"", SPLIT($I$3, "" ""))), 1, 0)"),0.0)</f>
        <v>0</v>
      </c>
      <c r="J130" s="16">
        <f>IFERROR(__xludf.DUMMYFUNCTION("IF(REGEXMATCH($A130, ""(?i)"" &amp; JOIN(""|"", SPLIT($J$3, "" ""))), 1, 0)"),0.0)</f>
        <v>0</v>
      </c>
      <c r="K130" s="16">
        <f>IFERROR(__xludf.DUMMYFUNCTION("IF(REGEXMATCH($A130, ""(?i)"" &amp; JOIN(""|"", SPLIT($K$3, "" ""))), 1, 0)"),0.0)</f>
        <v>0</v>
      </c>
      <c r="L130" s="16">
        <f>if(vlookup(A130,'VMware Inventory'!A:E,5,0)="Workstation",1,0)</f>
        <v>0</v>
      </c>
      <c r="M130" s="105">
        <f t="shared" si="5"/>
        <v>0</v>
      </c>
      <c r="N130" s="105">
        <f t="shared" si="6"/>
        <v>0</v>
      </c>
      <c r="O130" s="105">
        <f t="shared" si="7"/>
        <v>0</v>
      </c>
      <c r="P130" s="105" t="str">
        <f t="shared" si="8"/>
        <v>No Infra</v>
      </c>
      <c r="Q130" s="105">
        <f t="shared" si="9"/>
        <v>0</v>
      </c>
    </row>
    <row r="131">
      <c r="A131" s="61" t="s">
        <v>280</v>
      </c>
      <c r="B131" s="16">
        <f t="shared" si="2"/>
        <v>0</v>
      </c>
      <c r="C131" s="16">
        <f>IFERROR(__xludf.DUMMYFUNCTION("IF(OR(REGEXMATCH($A131, ""(?i)"" &amp; JOIN(""|"", SPLIT($C$3, "" ""))),vlookup(A131,'VMware Inventory'!A:E,5,0)=""VMWare""), 1, 0)"),0.0)</f>
        <v>0</v>
      </c>
      <c r="D131" s="16">
        <f>IFERROR(__xludf.DUMMYFUNCTION("IF(REGEXMATCH($A131, ""(?i)"" &amp; JOIN(""|"", SPLIT($D$3, "" ""))), 1, 0)"),0.0)</f>
        <v>0</v>
      </c>
      <c r="E131" s="16">
        <f t="shared" si="3"/>
        <v>0</v>
      </c>
      <c r="F131" s="16">
        <f t="shared" si="4"/>
        <v>0</v>
      </c>
      <c r="G131" s="16">
        <f>IFERROR(__xludf.DUMMYFUNCTION("IF(REGEXMATCH($A131, ""(?i)"" &amp; JOIN(""|"", SPLIT($G$3, "" ""))), 1, 0)"),0.0)</f>
        <v>0</v>
      </c>
      <c r="H131" s="16">
        <f>IFERROR(__xludf.DUMMYFUNCTION("IF(REGEXMATCH($A131, ""(?i)"" &amp; JOIN(""|"", SPLIT($H$3, "" ""))), 1, 0)"),0.0)</f>
        <v>0</v>
      </c>
      <c r="I131" s="16">
        <f>IFERROR(__xludf.DUMMYFUNCTION("IF(REGEXMATCH($A131, ""(?i)"" &amp; JOIN(""|"", SPLIT($I$3, "" ""))), 1, 0)"),0.0)</f>
        <v>0</v>
      </c>
      <c r="J131" s="16">
        <f>IFERROR(__xludf.DUMMYFUNCTION("IF(REGEXMATCH($A131, ""(?i)"" &amp; JOIN(""|"", SPLIT($J$3, "" ""))), 1, 0)"),0.0)</f>
        <v>0</v>
      </c>
      <c r="K131" s="16">
        <f>IFERROR(__xludf.DUMMYFUNCTION("IF(REGEXMATCH($A131, ""(?i)"" &amp; JOIN(""|"", SPLIT($K$3, "" ""))), 1, 0)"),0.0)</f>
        <v>0</v>
      </c>
      <c r="L131" s="16">
        <f>if(vlookup(A131,'VMware Inventory'!A:E,5,0)="Workstation",1,0)</f>
        <v>0</v>
      </c>
      <c r="M131" s="105">
        <f t="shared" si="5"/>
        <v>0</v>
      </c>
      <c r="N131" s="105">
        <f t="shared" si="6"/>
        <v>0</v>
      </c>
      <c r="O131" s="105">
        <f t="shared" si="7"/>
        <v>0</v>
      </c>
      <c r="P131" s="105" t="str">
        <f t="shared" si="8"/>
        <v>No Infra</v>
      </c>
      <c r="Q131" s="105">
        <f t="shared" si="9"/>
        <v>0</v>
      </c>
    </row>
    <row r="132">
      <c r="A132" s="61" t="s">
        <v>281</v>
      </c>
      <c r="B132" s="16">
        <f t="shared" si="2"/>
        <v>0</v>
      </c>
      <c r="C132" s="16">
        <f>IFERROR(__xludf.DUMMYFUNCTION("IF(OR(REGEXMATCH($A132, ""(?i)"" &amp; JOIN(""|"", SPLIT($C$3, "" ""))),vlookup(A132,'VMware Inventory'!A:E,5,0)=""VMWare""), 1, 0)"),0.0)</f>
        <v>0</v>
      </c>
      <c r="D132" s="16">
        <f>IFERROR(__xludf.DUMMYFUNCTION("IF(REGEXMATCH($A132, ""(?i)"" &amp; JOIN(""|"", SPLIT($D$3, "" ""))), 1, 0)"),0.0)</f>
        <v>0</v>
      </c>
      <c r="E132" s="16">
        <f t="shared" si="3"/>
        <v>0</v>
      </c>
      <c r="F132" s="16">
        <f t="shared" si="4"/>
        <v>0</v>
      </c>
      <c r="G132" s="16">
        <f>IFERROR(__xludf.DUMMYFUNCTION("IF(REGEXMATCH($A132, ""(?i)"" &amp; JOIN(""|"", SPLIT($G$3, "" ""))), 1, 0)"),0.0)</f>
        <v>0</v>
      </c>
      <c r="H132" s="16">
        <f>IFERROR(__xludf.DUMMYFUNCTION("IF(REGEXMATCH($A132, ""(?i)"" &amp; JOIN(""|"", SPLIT($H$3, "" ""))), 1, 0)"),0.0)</f>
        <v>0</v>
      </c>
      <c r="I132" s="16">
        <f>IFERROR(__xludf.DUMMYFUNCTION("IF(REGEXMATCH($A132, ""(?i)"" &amp; JOIN(""|"", SPLIT($I$3, "" ""))), 1, 0)"),0.0)</f>
        <v>0</v>
      </c>
      <c r="J132" s="16">
        <f>IFERROR(__xludf.DUMMYFUNCTION("IF(REGEXMATCH($A132, ""(?i)"" &amp; JOIN(""|"", SPLIT($J$3, "" ""))), 1, 0)"),0.0)</f>
        <v>0</v>
      </c>
      <c r="K132" s="16">
        <f>IFERROR(__xludf.DUMMYFUNCTION("IF(REGEXMATCH($A132, ""(?i)"" &amp; JOIN(""|"", SPLIT($K$3, "" ""))), 1, 0)"),0.0)</f>
        <v>0</v>
      </c>
      <c r="L132" s="16">
        <f>if(vlookup(A132,'VMware Inventory'!A:E,5,0)="Workstation",1,0)</f>
        <v>0</v>
      </c>
      <c r="M132" s="105">
        <f t="shared" si="5"/>
        <v>0</v>
      </c>
      <c r="N132" s="105">
        <f t="shared" si="6"/>
        <v>0</v>
      </c>
      <c r="O132" s="105">
        <f t="shared" si="7"/>
        <v>0</v>
      </c>
      <c r="P132" s="105" t="str">
        <f t="shared" si="8"/>
        <v>No Infra</v>
      </c>
      <c r="Q132" s="105">
        <f t="shared" si="9"/>
        <v>0</v>
      </c>
    </row>
    <row r="133">
      <c r="A133" s="61" t="s">
        <v>282</v>
      </c>
      <c r="B133" s="16">
        <f t="shared" si="2"/>
        <v>0</v>
      </c>
      <c r="C133" s="16">
        <f>IFERROR(__xludf.DUMMYFUNCTION("IF(OR(REGEXMATCH($A133, ""(?i)"" &amp; JOIN(""|"", SPLIT($C$3, "" ""))),vlookup(A133,'VMware Inventory'!A:E,5,0)=""VMWare""), 1, 0)"),0.0)</f>
        <v>0</v>
      </c>
      <c r="D133" s="16">
        <f>IFERROR(__xludf.DUMMYFUNCTION("IF(REGEXMATCH($A133, ""(?i)"" &amp; JOIN(""|"", SPLIT($D$3, "" ""))), 1, 0)"),0.0)</f>
        <v>0</v>
      </c>
      <c r="E133" s="16">
        <f t="shared" si="3"/>
        <v>0</v>
      </c>
      <c r="F133" s="16">
        <f t="shared" si="4"/>
        <v>0</v>
      </c>
      <c r="G133" s="16">
        <f>IFERROR(__xludf.DUMMYFUNCTION("IF(REGEXMATCH($A133, ""(?i)"" &amp; JOIN(""|"", SPLIT($G$3, "" ""))), 1, 0)"),0.0)</f>
        <v>0</v>
      </c>
      <c r="H133" s="16">
        <f>IFERROR(__xludf.DUMMYFUNCTION("IF(REGEXMATCH($A133, ""(?i)"" &amp; JOIN(""|"", SPLIT($H$3, "" ""))), 1, 0)"),0.0)</f>
        <v>0</v>
      </c>
      <c r="I133" s="16">
        <f>IFERROR(__xludf.DUMMYFUNCTION("IF(REGEXMATCH($A133, ""(?i)"" &amp; JOIN(""|"", SPLIT($I$3, "" ""))), 1, 0)"),0.0)</f>
        <v>0</v>
      </c>
      <c r="J133" s="16">
        <f>IFERROR(__xludf.DUMMYFUNCTION("IF(REGEXMATCH($A133, ""(?i)"" &amp; JOIN(""|"", SPLIT($J$3, "" ""))), 1, 0)"),0.0)</f>
        <v>0</v>
      </c>
      <c r="K133" s="16">
        <f>IFERROR(__xludf.DUMMYFUNCTION("IF(REGEXMATCH($A133, ""(?i)"" &amp; JOIN(""|"", SPLIT($K$3, "" ""))), 1, 0)"),0.0)</f>
        <v>0</v>
      </c>
      <c r="L133" s="16">
        <f>if(vlookup(A133,'VMware Inventory'!A:E,5,0)="Workstation",1,0)</f>
        <v>0</v>
      </c>
      <c r="M133" s="105">
        <f t="shared" si="5"/>
        <v>0</v>
      </c>
      <c r="N133" s="105">
        <f t="shared" si="6"/>
        <v>0</v>
      </c>
      <c r="O133" s="105">
        <f t="shared" si="7"/>
        <v>0</v>
      </c>
      <c r="P133" s="105" t="str">
        <f t="shared" si="8"/>
        <v>No Infra</v>
      </c>
      <c r="Q133" s="105">
        <f t="shared" si="9"/>
        <v>0</v>
      </c>
    </row>
    <row r="134">
      <c r="A134" s="61" t="s">
        <v>283</v>
      </c>
      <c r="B134" s="16">
        <f t="shared" si="2"/>
        <v>0</v>
      </c>
      <c r="C134" s="16">
        <f>IFERROR(__xludf.DUMMYFUNCTION("IF(OR(REGEXMATCH($A134, ""(?i)"" &amp; JOIN(""|"", SPLIT($C$3, "" ""))),vlookup(A134,'VMware Inventory'!A:E,5,0)=""VMWare""), 1, 0)"),0.0)</f>
        <v>0</v>
      </c>
      <c r="D134" s="16">
        <f>IFERROR(__xludf.DUMMYFUNCTION("IF(REGEXMATCH($A134, ""(?i)"" &amp; JOIN(""|"", SPLIT($D$3, "" ""))), 1, 0)"),0.0)</f>
        <v>0</v>
      </c>
      <c r="E134" s="16">
        <f t="shared" si="3"/>
        <v>0</v>
      </c>
      <c r="F134" s="16">
        <f t="shared" si="4"/>
        <v>0</v>
      </c>
      <c r="G134" s="16">
        <f>IFERROR(__xludf.DUMMYFUNCTION("IF(REGEXMATCH($A134, ""(?i)"" &amp; JOIN(""|"", SPLIT($G$3, "" ""))), 1, 0)"),0.0)</f>
        <v>0</v>
      </c>
      <c r="H134" s="16">
        <f>IFERROR(__xludf.DUMMYFUNCTION("IF(REGEXMATCH($A134, ""(?i)"" &amp; JOIN(""|"", SPLIT($H$3, "" ""))), 1, 0)"),0.0)</f>
        <v>0</v>
      </c>
      <c r="I134" s="16">
        <f>IFERROR(__xludf.DUMMYFUNCTION("IF(REGEXMATCH($A134, ""(?i)"" &amp; JOIN(""|"", SPLIT($I$3, "" ""))), 1, 0)"),0.0)</f>
        <v>0</v>
      </c>
      <c r="J134" s="16">
        <f>IFERROR(__xludf.DUMMYFUNCTION("IF(REGEXMATCH($A134, ""(?i)"" &amp; JOIN(""|"", SPLIT($J$3, "" ""))), 1, 0)"),0.0)</f>
        <v>0</v>
      </c>
      <c r="K134" s="16">
        <f>IFERROR(__xludf.DUMMYFUNCTION("IF(REGEXMATCH($A134, ""(?i)"" &amp; JOIN(""|"", SPLIT($K$3, "" ""))), 1, 0)"),0.0)</f>
        <v>0</v>
      </c>
      <c r="L134" s="16">
        <f>if(vlookup(A134,'VMware Inventory'!A:E,5,0)="Workstation",1,0)</f>
        <v>0</v>
      </c>
      <c r="M134" s="105">
        <f t="shared" si="5"/>
        <v>0</v>
      </c>
      <c r="N134" s="105">
        <f t="shared" si="6"/>
        <v>0</v>
      </c>
      <c r="O134" s="105">
        <f t="shared" si="7"/>
        <v>0</v>
      </c>
      <c r="P134" s="105" t="str">
        <f t="shared" si="8"/>
        <v>No Infra</v>
      </c>
      <c r="Q134" s="105">
        <f t="shared" si="9"/>
        <v>0</v>
      </c>
    </row>
    <row r="135">
      <c r="A135" s="61" t="s">
        <v>284</v>
      </c>
      <c r="B135" s="16">
        <f t="shared" si="2"/>
        <v>0</v>
      </c>
      <c r="C135" s="16">
        <f>IFERROR(__xludf.DUMMYFUNCTION("IF(OR(REGEXMATCH($A135, ""(?i)"" &amp; JOIN(""|"", SPLIT($C$3, "" ""))),vlookup(A135,'VMware Inventory'!A:E,5,0)=""VMWare""), 1, 0)"),0.0)</f>
        <v>0</v>
      </c>
      <c r="D135" s="16">
        <f>IFERROR(__xludf.DUMMYFUNCTION("IF(REGEXMATCH($A135, ""(?i)"" &amp; JOIN(""|"", SPLIT($D$3, "" ""))), 1, 0)"),0.0)</f>
        <v>0</v>
      </c>
      <c r="E135" s="16">
        <f t="shared" si="3"/>
        <v>0</v>
      </c>
      <c r="F135" s="16">
        <f t="shared" si="4"/>
        <v>0</v>
      </c>
      <c r="G135" s="16">
        <f>IFERROR(__xludf.DUMMYFUNCTION("IF(REGEXMATCH($A135, ""(?i)"" &amp; JOIN(""|"", SPLIT($G$3, "" ""))), 1, 0)"),0.0)</f>
        <v>0</v>
      </c>
      <c r="H135" s="16">
        <f>IFERROR(__xludf.DUMMYFUNCTION("IF(REGEXMATCH($A135, ""(?i)"" &amp; JOIN(""|"", SPLIT($H$3, "" ""))), 1, 0)"),0.0)</f>
        <v>0</v>
      </c>
      <c r="I135" s="16">
        <f>IFERROR(__xludf.DUMMYFUNCTION("IF(REGEXMATCH($A135, ""(?i)"" &amp; JOIN(""|"", SPLIT($I$3, "" ""))), 1, 0)"),0.0)</f>
        <v>0</v>
      </c>
      <c r="J135" s="16">
        <f>IFERROR(__xludf.DUMMYFUNCTION("IF(REGEXMATCH($A135, ""(?i)"" &amp; JOIN(""|"", SPLIT($J$3, "" ""))), 1, 0)"),0.0)</f>
        <v>0</v>
      </c>
      <c r="K135" s="16">
        <f>IFERROR(__xludf.DUMMYFUNCTION("IF(REGEXMATCH($A135, ""(?i)"" &amp; JOIN(""|"", SPLIT($K$3, "" ""))), 1, 0)"),0.0)</f>
        <v>0</v>
      </c>
      <c r="L135" s="16">
        <f>if(vlookup(A135,'VMware Inventory'!A:E,5,0)="Workstation",1,0)</f>
        <v>0</v>
      </c>
      <c r="M135" s="105">
        <f t="shared" si="5"/>
        <v>0</v>
      </c>
      <c r="N135" s="105">
        <f t="shared" si="6"/>
        <v>0</v>
      </c>
      <c r="O135" s="105">
        <f t="shared" si="7"/>
        <v>0</v>
      </c>
      <c r="P135" s="105" t="str">
        <f t="shared" si="8"/>
        <v>No Infra</v>
      </c>
      <c r="Q135" s="105">
        <f t="shared" si="9"/>
        <v>0</v>
      </c>
    </row>
    <row r="136">
      <c r="A136" s="61" t="s">
        <v>285</v>
      </c>
      <c r="B136" s="16">
        <f t="shared" si="2"/>
        <v>0</v>
      </c>
      <c r="C136" s="16">
        <f>IFERROR(__xludf.DUMMYFUNCTION("IF(OR(REGEXMATCH($A136, ""(?i)"" &amp; JOIN(""|"", SPLIT($C$3, "" ""))),vlookup(A136,'VMware Inventory'!A:E,5,0)=""VMWare""), 1, 0)"),0.0)</f>
        <v>0</v>
      </c>
      <c r="D136" s="16">
        <f>IFERROR(__xludf.DUMMYFUNCTION("IF(REGEXMATCH($A136, ""(?i)"" &amp; JOIN(""|"", SPLIT($D$3, "" ""))), 1, 0)"),0.0)</f>
        <v>0</v>
      </c>
      <c r="E136" s="16">
        <f t="shared" si="3"/>
        <v>0</v>
      </c>
      <c r="F136" s="16">
        <f t="shared" si="4"/>
        <v>0</v>
      </c>
      <c r="G136" s="16">
        <f>IFERROR(__xludf.DUMMYFUNCTION("IF(REGEXMATCH($A136, ""(?i)"" &amp; JOIN(""|"", SPLIT($G$3, "" ""))), 1, 0)"),0.0)</f>
        <v>0</v>
      </c>
      <c r="H136" s="16">
        <f>IFERROR(__xludf.DUMMYFUNCTION("IF(REGEXMATCH($A136, ""(?i)"" &amp; JOIN(""|"", SPLIT($H$3, "" ""))), 1, 0)"),0.0)</f>
        <v>0</v>
      </c>
      <c r="I136" s="16">
        <f>IFERROR(__xludf.DUMMYFUNCTION("IF(REGEXMATCH($A136, ""(?i)"" &amp; JOIN(""|"", SPLIT($I$3, "" ""))), 1, 0)"),0.0)</f>
        <v>0</v>
      </c>
      <c r="J136" s="16">
        <f>IFERROR(__xludf.DUMMYFUNCTION("IF(REGEXMATCH($A136, ""(?i)"" &amp; JOIN(""|"", SPLIT($J$3, "" ""))), 1, 0)"),0.0)</f>
        <v>0</v>
      </c>
      <c r="K136" s="16">
        <f>IFERROR(__xludf.DUMMYFUNCTION("IF(REGEXMATCH($A136, ""(?i)"" &amp; JOIN(""|"", SPLIT($K$3, "" ""))), 1, 0)"),0.0)</f>
        <v>0</v>
      </c>
      <c r="L136" s="16">
        <f>if(vlookup(A136,'VMware Inventory'!A:E,5,0)="Workstation",1,0)</f>
        <v>0</v>
      </c>
      <c r="M136" s="105">
        <f t="shared" si="5"/>
        <v>0</v>
      </c>
      <c r="N136" s="105">
        <f t="shared" si="6"/>
        <v>0</v>
      </c>
      <c r="O136" s="105">
        <f t="shared" si="7"/>
        <v>0</v>
      </c>
      <c r="P136" s="105" t="str">
        <f t="shared" si="8"/>
        <v>No Infra</v>
      </c>
      <c r="Q136" s="105">
        <f t="shared" si="9"/>
        <v>0</v>
      </c>
    </row>
    <row r="137">
      <c r="A137" s="61" t="s">
        <v>286</v>
      </c>
      <c r="B137" s="16">
        <f t="shared" si="2"/>
        <v>0</v>
      </c>
      <c r="C137" s="16">
        <f>IFERROR(__xludf.DUMMYFUNCTION("IF(OR(REGEXMATCH($A137, ""(?i)"" &amp; JOIN(""|"", SPLIT($C$3, "" ""))),vlookup(A137,'VMware Inventory'!A:E,5,0)=""VMWare""), 1, 0)"),0.0)</f>
        <v>0</v>
      </c>
      <c r="D137" s="16">
        <f>IFERROR(__xludf.DUMMYFUNCTION("IF(REGEXMATCH($A137, ""(?i)"" &amp; JOIN(""|"", SPLIT($D$3, "" ""))), 1, 0)"),0.0)</f>
        <v>0</v>
      </c>
      <c r="E137" s="16">
        <f t="shared" si="3"/>
        <v>0</v>
      </c>
      <c r="F137" s="16">
        <f t="shared" si="4"/>
        <v>0</v>
      </c>
      <c r="G137" s="16">
        <f>IFERROR(__xludf.DUMMYFUNCTION("IF(REGEXMATCH($A137, ""(?i)"" &amp; JOIN(""|"", SPLIT($G$3, "" ""))), 1, 0)"),0.0)</f>
        <v>0</v>
      </c>
      <c r="H137" s="16">
        <f>IFERROR(__xludf.DUMMYFUNCTION("IF(REGEXMATCH($A137, ""(?i)"" &amp; JOIN(""|"", SPLIT($H$3, "" ""))), 1, 0)"),0.0)</f>
        <v>0</v>
      </c>
      <c r="I137" s="16">
        <f>IFERROR(__xludf.DUMMYFUNCTION("IF(REGEXMATCH($A137, ""(?i)"" &amp; JOIN(""|"", SPLIT($I$3, "" ""))), 1, 0)"),0.0)</f>
        <v>0</v>
      </c>
      <c r="J137" s="16">
        <f>IFERROR(__xludf.DUMMYFUNCTION("IF(REGEXMATCH($A137, ""(?i)"" &amp; JOIN(""|"", SPLIT($J$3, "" ""))), 1, 0)"),0.0)</f>
        <v>0</v>
      </c>
      <c r="K137" s="16">
        <f>IFERROR(__xludf.DUMMYFUNCTION("IF(REGEXMATCH($A137, ""(?i)"" &amp; JOIN(""|"", SPLIT($K$3, "" ""))), 1, 0)"),0.0)</f>
        <v>0</v>
      </c>
      <c r="L137" s="16">
        <f>if(vlookup(A137,'VMware Inventory'!A:E,5,0)="Workstation",1,0)</f>
        <v>0</v>
      </c>
      <c r="M137" s="105">
        <f t="shared" si="5"/>
        <v>0</v>
      </c>
      <c r="N137" s="105">
        <f t="shared" si="6"/>
        <v>0</v>
      </c>
      <c r="O137" s="105">
        <f t="shared" si="7"/>
        <v>0</v>
      </c>
      <c r="P137" s="105" t="str">
        <f t="shared" si="8"/>
        <v>No Infra</v>
      </c>
      <c r="Q137" s="105">
        <f t="shared" si="9"/>
        <v>0</v>
      </c>
    </row>
    <row r="138">
      <c r="A138" s="61" t="s">
        <v>287</v>
      </c>
      <c r="B138" s="16">
        <f t="shared" si="2"/>
        <v>0</v>
      </c>
      <c r="C138" s="16">
        <f>IFERROR(__xludf.DUMMYFUNCTION("IF(OR(REGEXMATCH($A138, ""(?i)"" &amp; JOIN(""|"", SPLIT($C$3, "" ""))),vlookup(A138,'VMware Inventory'!A:E,5,0)=""VMWare""), 1, 0)"),0.0)</f>
        <v>0</v>
      </c>
      <c r="D138" s="16">
        <f>IFERROR(__xludf.DUMMYFUNCTION("IF(REGEXMATCH($A138, ""(?i)"" &amp; JOIN(""|"", SPLIT($D$3, "" ""))), 1, 0)"),0.0)</f>
        <v>0</v>
      </c>
      <c r="E138" s="16">
        <f t="shared" si="3"/>
        <v>0</v>
      </c>
      <c r="F138" s="16">
        <f t="shared" si="4"/>
        <v>0</v>
      </c>
      <c r="G138" s="16">
        <f>IFERROR(__xludf.DUMMYFUNCTION("IF(REGEXMATCH($A138, ""(?i)"" &amp; JOIN(""|"", SPLIT($G$3, "" ""))), 1, 0)"),0.0)</f>
        <v>0</v>
      </c>
      <c r="H138" s="16">
        <f>IFERROR(__xludf.DUMMYFUNCTION("IF(REGEXMATCH($A138, ""(?i)"" &amp; JOIN(""|"", SPLIT($H$3, "" ""))), 1, 0)"),0.0)</f>
        <v>0</v>
      </c>
      <c r="I138" s="16">
        <f>IFERROR(__xludf.DUMMYFUNCTION("IF(REGEXMATCH($A138, ""(?i)"" &amp; JOIN(""|"", SPLIT($I$3, "" ""))), 1, 0)"),0.0)</f>
        <v>0</v>
      </c>
      <c r="J138" s="16">
        <f>IFERROR(__xludf.DUMMYFUNCTION("IF(REGEXMATCH($A138, ""(?i)"" &amp; JOIN(""|"", SPLIT($J$3, "" ""))), 1, 0)"),0.0)</f>
        <v>0</v>
      </c>
      <c r="K138" s="16">
        <f>IFERROR(__xludf.DUMMYFUNCTION("IF(REGEXMATCH($A138, ""(?i)"" &amp; JOIN(""|"", SPLIT($K$3, "" ""))), 1, 0)"),0.0)</f>
        <v>0</v>
      </c>
      <c r="L138" s="16">
        <f>if(vlookup(A138,'VMware Inventory'!A:E,5,0)="Workstation",1,0)</f>
        <v>0</v>
      </c>
      <c r="M138" s="105">
        <f t="shared" si="5"/>
        <v>0</v>
      </c>
      <c r="N138" s="105">
        <f t="shared" si="6"/>
        <v>0</v>
      </c>
      <c r="O138" s="105">
        <f t="shared" si="7"/>
        <v>0</v>
      </c>
      <c r="P138" s="105" t="str">
        <f t="shared" si="8"/>
        <v>No Infra</v>
      </c>
      <c r="Q138" s="105">
        <f t="shared" si="9"/>
        <v>0</v>
      </c>
    </row>
    <row r="139">
      <c r="A139" s="61" t="s">
        <v>288</v>
      </c>
      <c r="B139" s="16">
        <f t="shared" si="2"/>
        <v>0</v>
      </c>
      <c r="C139" s="16">
        <f>IFERROR(__xludf.DUMMYFUNCTION("IF(OR(REGEXMATCH($A139, ""(?i)"" &amp; JOIN(""|"", SPLIT($C$3, "" ""))),vlookup(A139,'VMware Inventory'!A:E,5,0)=""VMWare""), 1, 0)"),0.0)</f>
        <v>0</v>
      </c>
      <c r="D139" s="16">
        <f>IFERROR(__xludf.DUMMYFUNCTION("IF(REGEXMATCH($A139, ""(?i)"" &amp; JOIN(""|"", SPLIT($D$3, "" ""))), 1, 0)"),0.0)</f>
        <v>0</v>
      </c>
      <c r="E139" s="16">
        <f t="shared" si="3"/>
        <v>0</v>
      </c>
      <c r="F139" s="16">
        <f t="shared" si="4"/>
        <v>0</v>
      </c>
      <c r="G139" s="16">
        <f>IFERROR(__xludf.DUMMYFUNCTION("IF(REGEXMATCH($A139, ""(?i)"" &amp; JOIN(""|"", SPLIT($G$3, "" ""))), 1, 0)"),0.0)</f>
        <v>0</v>
      </c>
      <c r="H139" s="16">
        <f>IFERROR(__xludf.DUMMYFUNCTION("IF(REGEXMATCH($A139, ""(?i)"" &amp; JOIN(""|"", SPLIT($H$3, "" ""))), 1, 0)"),0.0)</f>
        <v>0</v>
      </c>
      <c r="I139" s="16">
        <f>IFERROR(__xludf.DUMMYFUNCTION("IF(REGEXMATCH($A139, ""(?i)"" &amp; JOIN(""|"", SPLIT($I$3, "" ""))), 1, 0)"),0.0)</f>
        <v>0</v>
      </c>
      <c r="J139" s="16">
        <f>IFERROR(__xludf.DUMMYFUNCTION("IF(REGEXMATCH($A139, ""(?i)"" &amp; JOIN(""|"", SPLIT($J$3, "" ""))), 1, 0)"),0.0)</f>
        <v>0</v>
      </c>
      <c r="K139" s="16">
        <f>IFERROR(__xludf.DUMMYFUNCTION("IF(REGEXMATCH($A139, ""(?i)"" &amp; JOIN(""|"", SPLIT($K$3, "" ""))), 1, 0)"),0.0)</f>
        <v>0</v>
      </c>
      <c r="L139" s="16">
        <f>if(vlookup(A139,'VMware Inventory'!A:E,5,0)="Workstation",1,0)</f>
        <v>0</v>
      </c>
      <c r="M139" s="105">
        <f t="shared" si="5"/>
        <v>0</v>
      </c>
      <c r="N139" s="105">
        <f t="shared" si="6"/>
        <v>0</v>
      </c>
      <c r="O139" s="105">
        <f t="shared" si="7"/>
        <v>0</v>
      </c>
      <c r="P139" s="105" t="str">
        <f t="shared" si="8"/>
        <v>No Infra</v>
      </c>
      <c r="Q139" s="105">
        <f t="shared" si="9"/>
        <v>0</v>
      </c>
    </row>
    <row r="140">
      <c r="A140" s="61" t="s">
        <v>289</v>
      </c>
      <c r="B140" s="16">
        <f t="shared" si="2"/>
        <v>0</v>
      </c>
      <c r="C140" s="16">
        <f>IFERROR(__xludf.DUMMYFUNCTION("IF(OR(REGEXMATCH($A140, ""(?i)"" &amp; JOIN(""|"", SPLIT($C$3, "" ""))),vlookup(A140,'VMware Inventory'!A:E,5,0)=""VMWare""), 1, 0)"),0.0)</f>
        <v>0</v>
      </c>
      <c r="D140" s="16">
        <f>IFERROR(__xludf.DUMMYFUNCTION("IF(REGEXMATCH($A140, ""(?i)"" &amp; JOIN(""|"", SPLIT($D$3, "" ""))), 1, 0)"),0.0)</f>
        <v>0</v>
      </c>
      <c r="E140" s="16">
        <f t="shared" si="3"/>
        <v>0</v>
      </c>
      <c r="F140" s="16">
        <f t="shared" si="4"/>
        <v>0</v>
      </c>
      <c r="G140" s="16">
        <f>IFERROR(__xludf.DUMMYFUNCTION("IF(REGEXMATCH($A140, ""(?i)"" &amp; JOIN(""|"", SPLIT($G$3, "" ""))), 1, 0)"),0.0)</f>
        <v>0</v>
      </c>
      <c r="H140" s="16">
        <f>IFERROR(__xludf.DUMMYFUNCTION("IF(REGEXMATCH($A140, ""(?i)"" &amp; JOIN(""|"", SPLIT($H$3, "" ""))), 1, 0)"),0.0)</f>
        <v>0</v>
      </c>
      <c r="I140" s="16">
        <f>IFERROR(__xludf.DUMMYFUNCTION("IF(REGEXMATCH($A140, ""(?i)"" &amp; JOIN(""|"", SPLIT($I$3, "" ""))), 1, 0)"),0.0)</f>
        <v>0</v>
      </c>
      <c r="J140" s="16">
        <f>IFERROR(__xludf.DUMMYFUNCTION("IF(REGEXMATCH($A140, ""(?i)"" &amp; JOIN(""|"", SPLIT($J$3, "" ""))), 1, 0)"),0.0)</f>
        <v>0</v>
      </c>
      <c r="K140" s="16">
        <f>IFERROR(__xludf.DUMMYFUNCTION("IF(REGEXMATCH($A140, ""(?i)"" &amp; JOIN(""|"", SPLIT($K$3, "" ""))), 1, 0)"),0.0)</f>
        <v>0</v>
      </c>
      <c r="L140" s="16">
        <f>if(vlookup(A140,'VMware Inventory'!A:E,5,0)="Workstation",1,0)</f>
        <v>0</v>
      </c>
      <c r="M140" s="105">
        <f t="shared" si="5"/>
        <v>0</v>
      </c>
      <c r="N140" s="105">
        <f t="shared" si="6"/>
        <v>0</v>
      </c>
      <c r="O140" s="105">
        <f t="shared" si="7"/>
        <v>0</v>
      </c>
      <c r="P140" s="105" t="str">
        <f t="shared" si="8"/>
        <v>No Infra</v>
      </c>
      <c r="Q140" s="105">
        <f t="shared" si="9"/>
        <v>0</v>
      </c>
    </row>
    <row r="141">
      <c r="A141" s="61" t="s">
        <v>290</v>
      </c>
      <c r="B141" s="16">
        <f t="shared" si="2"/>
        <v>0</v>
      </c>
      <c r="C141" s="16">
        <f>IFERROR(__xludf.DUMMYFUNCTION("IF(OR(REGEXMATCH($A141, ""(?i)"" &amp; JOIN(""|"", SPLIT($C$3, "" ""))),vlookup(A141,'VMware Inventory'!A:E,5,0)=""VMWare""), 1, 0)"),0.0)</f>
        <v>0</v>
      </c>
      <c r="D141" s="16">
        <f>IFERROR(__xludf.DUMMYFUNCTION("IF(REGEXMATCH($A141, ""(?i)"" &amp; JOIN(""|"", SPLIT($D$3, "" ""))), 1, 0)"),0.0)</f>
        <v>0</v>
      </c>
      <c r="E141" s="16">
        <f t="shared" si="3"/>
        <v>0</v>
      </c>
      <c r="F141" s="16">
        <f t="shared" si="4"/>
        <v>0</v>
      </c>
      <c r="G141" s="16">
        <f>IFERROR(__xludf.DUMMYFUNCTION("IF(REGEXMATCH($A141, ""(?i)"" &amp; JOIN(""|"", SPLIT($G$3, "" ""))), 1, 0)"),0.0)</f>
        <v>0</v>
      </c>
      <c r="H141" s="16">
        <f>IFERROR(__xludf.DUMMYFUNCTION("IF(REGEXMATCH($A141, ""(?i)"" &amp; JOIN(""|"", SPLIT($H$3, "" ""))), 1, 0)"),0.0)</f>
        <v>0</v>
      </c>
      <c r="I141" s="16">
        <f>IFERROR(__xludf.DUMMYFUNCTION("IF(REGEXMATCH($A141, ""(?i)"" &amp; JOIN(""|"", SPLIT($I$3, "" ""))), 1, 0)"),0.0)</f>
        <v>0</v>
      </c>
      <c r="J141" s="16">
        <f>IFERROR(__xludf.DUMMYFUNCTION("IF(REGEXMATCH($A141, ""(?i)"" &amp; JOIN(""|"", SPLIT($J$3, "" ""))), 1, 0)"),0.0)</f>
        <v>0</v>
      </c>
      <c r="K141" s="16">
        <f>IFERROR(__xludf.DUMMYFUNCTION("IF(REGEXMATCH($A141, ""(?i)"" &amp; JOIN(""|"", SPLIT($K$3, "" ""))), 1, 0)"),0.0)</f>
        <v>0</v>
      </c>
      <c r="L141" s="16">
        <f>if(vlookup(A141,'VMware Inventory'!A:E,5,0)="Workstation",1,0)</f>
        <v>0</v>
      </c>
      <c r="M141" s="105">
        <f t="shared" si="5"/>
        <v>0</v>
      </c>
      <c r="N141" s="105">
        <f t="shared" si="6"/>
        <v>0</v>
      </c>
      <c r="O141" s="105">
        <f t="shared" si="7"/>
        <v>0</v>
      </c>
      <c r="P141" s="105" t="str">
        <f t="shared" si="8"/>
        <v>No Infra</v>
      </c>
      <c r="Q141" s="105">
        <f t="shared" si="9"/>
        <v>0</v>
      </c>
    </row>
    <row r="142">
      <c r="A142" s="61" t="s">
        <v>291</v>
      </c>
      <c r="B142" s="16">
        <f t="shared" si="2"/>
        <v>0</v>
      </c>
      <c r="C142" s="16">
        <f>IFERROR(__xludf.DUMMYFUNCTION("IF(OR(REGEXMATCH($A142, ""(?i)"" &amp; JOIN(""|"", SPLIT($C$3, "" ""))),vlookup(A142,'VMware Inventory'!A:E,5,0)=""VMWare""), 1, 0)"),0.0)</f>
        <v>0</v>
      </c>
      <c r="D142" s="16">
        <f>IFERROR(__xludf.DUMMYFUNCTION("IF(REGEXMATCH($A142, ""(?i)"" &amp; JOIN(""|"", SPLIT($D$3, "" ""))), 1, 0)"),0.0)</f>
        <v>0</v>
      </c>
      <c r="E142" s="16">
        <f t="shared" si="3"/>
        <v>0</v>
      </c>
      <c r="F142" s="16">
        <f t="shared" si="4"/>
        <v>0</v>
      </c>
      <c r="G142" s="16">
        <f>IFERROR(__xludf.DUMMYFUNCTION("IF(REGEXMATCH($A142, ""(?i)"" &amp; JOIN(""|"", SPLIT($G$3, "" ""))), 1, 0)"),0.0)</f>
        <v>0</v>
      </c>
      <c r="H142" s="16">
        <f>IFERROR(__xludf.DUMMYFUNCTION("IF(REGEXMATCH($A142, ""(?i)"" &amp; JOIN(""|"", SPLIT($H$3, "" ""))), 1, 0)"),0.0)</f>
        <v>0</v>
      </c>
      <c r="I142" s="16">
        <f>IFERROR(__xludf.DUMMYFUNCTION("IF(REGEXMATCH($A142, ""(?i)"" &amp; JOIN(""|"", SPLIT($I$3, "" ""))), 1, 0)"),0.0)</f>
        <v>0</v>
      </c>
      <c r="J142" s="16">
        <f>IFERROR(__xludf.DUMMYFUNCTION("IF(REGEXMATCH($A142, ""(?i)"" &amp; JOIN(""|"", SPLIT($J$3, "" ""))), 1, 0)"),0.0)</f>
        <v>0</v>
      </c>
      <c r="K142" s="16">
        <f>IFERROR(__xludf.DUMMYFUNCTION("IF(REGEXMATCH($A142, ""(?i)"" &amp; JOIN(""|"", SPLIT($K$3, "" ""))), 1, 0)"),0.0)</f>
        <v>0</v>
      </c>
      <c r="L142" s="16">
        <f>if(vlookup(A142,'VMware Inventory'!A:E,5,0)="Workstation",1,0)</f>
        <v>0</v>
      </c>
      <c r="M142" s="105">
        <f t="shared" si="5"/>
        <v>0</v>
      </c>
      <c r="N142" s="105">
        <f t="shared" si="6"/>
        <v>0</v>
      </c>
      <c r="O142" s="105">
        <f t="shared" si="7"/>
        <v>0</v>
      </c>
      <c r="P142" s="105" t="str">
        <f t="shared" si="8"/>
        <v>No Infra</v>
      </c>
      <c r="Q142" s="105">
        <f t="shared" si="9"/>
        <v>0</v>
      </c>
    </row>
    <row r="143">
      <c r="A143" s="61" t="s">
        <v>292</v>
      </c>
      <c r="B143" s="16">
        <f t="shared" si="2"/>
        <v>0</v>
      </c>
      <c r="C143" s="16">
        <f>IFERROR(__xludf.DUMMYFUNCTION("IF(OR(REGEXMATCH($A143, ""(?i)"" &amp; JOIN(""|"", SPLIT($C$3, "" ""))),vlookup(A143,'VMware Inventory'!A:E,5,0)=""VMWare""), 1, 0)"),0.0)</f>
        <v>0</v>
      </c>
      <c r="D143" s="16">
        <f>IFERROR(__xludf.DUMMYFUNCTION("IF(REGEXMATCH($A143, ""(?i)"" &amp; JOIN(""|"", SPLIT($D$3, "" ""))), 1, 0)"),0.0)</f>
        <v>0</v>
      </c>
      <c r="E143" s="16">
        <f t="shared" si="3"/>
        <v>0</v>
      </c>
      <c r="F143" s="16">
        <f t="shared" si="4"/>
        <v>0</v>
      </c>
      <c r="G143" s="16">
        <f>IFERROR(__xludf.DUMMYFUNCTION("IF(REGEXMATCH($A143, ""(?i)"" &amp; JOIN(""|"", SPLIT($G$3, "" ""))), 1, 0)"),0.0)</f>
        <v>0</v>
      </c>
      <c r="H143" s="16">
        <f>IFERROR(__xludf.DUMMYFUNCTION("IF(REGEXMATCH($A143, ""(?i)"" &amp; JOIN(""|"", SPLIT($H$3, "" ""))), 1, 0)"),0.0)</f>
        <v>0</v>
      </c>
      <c r="I143" s="16">
        <f>IFERROR(__xludf.DUMMYFUNCTION("IF(REGEXMATCH($A143, ""(?i)"" &amp; JOIN(""|"", SPLIT($I$3, "" ""))), 1, 0)"),0.0)</f>
        <v>0</v>
      </c>
      <c r="J143" s="16">
        <f>IFERROR(__xludf.DUMMYFUNCTION("IF(REGEXMATCH($A143, ""(?i)"" &amp; JOIN(""|"", SPLIT($J$3, "" ""))), 1, 0)"),0.0)</f>
        <v>0</v>
      </c>
      <c r="K143" s="16">
        <f>IFERROR(__xludf.DUMMYFUNCTION("IF(REGEXMATCH($A143, ""(?i)"" &amp; JOIN(""|"", SPLIT($K$3, "" ""))), 1, 0)"),0.0)</f>
        <v>0</v>
      </c>
      <c r="L143" s="16">
        <f>if(vlookup(A143,'VMware Inventory'!A:E,5,0)="Workstation",1,0)</f>
        <v>0</v>
      </c>
      <c r="M143" s="105">
        <f t="shared" si="5"/>
        <v>0</v>
      </c>
      <c r="N143" s="105">
        <f t="shared" si="6"/>
        <v>0</v>
      </c>
      <c r="O143" s="105">
        <f t="shared" si="7"/>
        <v>0</v>
      </c>
      <c r="P143" s="105" t="str">
        <f t="shared" si="8"/>
        <v>No Infra</v>
      </c>
      <c r="Q143" s="105">
        <f t="shared" si="9"/>
        <v>0</v>
      </c>
    </row>
    <row r="144">
      <c r="A144" s="61" t="s">
        <v>293</v>
      </c>
      <c r="B144" s="16">
        <f t="shared" si="2"/>
        <v>0</v>
      </c>
      <c r="C144" s="16">
        <f>IFERROR(__xludf.DUMMYFUNCTION("IF(OR(REGEXMATCH($A144, ""(?i)"" &amp; JOIN(""|"", SPLIT($C$3, "" ""))),vlookup(A144,'VMware Inventory'!A:E,5,0)=""VMWare""), 1, 0)"),0.0)</f>
        <v>0</v>
      </c>
      <c r="D144" s="16">
        <f>IFERROR(__xludf.DUMMYFUNCTION("IF(REGEXMATCH($A144, ""(?i)"" &amp; JOIN(""|"", SPLIT($D$3, "" ""))), 1, 0)"),0.0)</f>
        <v>0</v>
      </c>
      <c r="E144" s="16">
        <f t="shared" si="3"/>
        <v>0</v>
      </c>
      <c r="F144" s="16">
        <f t="shared" si="4"/>
        <v>0</v>
      </c>
      <c r="G144" s="16">
        <f>IFERROR(__xludf.DUMMYFUNCTION("IF(REGEXMATCH($A144, ""(?i)"" &amp; JOIN(""|"", SPLIT($G$3, "" ""))), 1, 0)"),0.0)</f>
        <v>0</v>
      </c>
      <c r="H144" s="16">
        <f>IFERROR(__xludf.DUMMYFUNCTION("IF(REGEXMATCH($A144, ""(?i)"" &amp; JOIN(""|"", SPLIT($H$3, "" ""))), 1, 0)"),0.0)</f>
        <v>0</v>
      </c>
      <c r="I144" s="16">
        <f>IFERROR(__xludf.DUMMYFUNCTION("IF(REGEXMATCH($A144, ""(?i)"" &amp; JOIN(""|"", SPLIT($I$3, "" ""))), 1, 0)"),0.0)</f>
        <v>0</v>
      </c>
      <c r="J144" s="16">
        <f>IFERROR(__xludf.DUMMYFUNCTION("IF(REGEXMATCH($A144, ""(?i)"" &amp; JOIN(""|"", SPLIT($J$3, "" ""))), 1, 0)"),0.0)</f>
        <v>0</v>
      </c>
      <c r="K144" s="16">
        <f>IFERROR(__xludf.DUMMYFUNCTION("IF(REGEXMATCH($A144, ""(?i)"" &amp; JOIN(""|"", SPLIT($K$3, "" ""))), 1, 0)"),0.0)</f>
        <v>0</v>
      </c>
      <c r="L144" s="16">
        <f>if(vlookup(A144,'VMware Inventory'!A:E,5,0)="Workstation",1,0)</f>
        <v>0</v>
      </c>
      <c r="M144" s="105">
        <f t="shared" si="5"/>
        <v>0</v>
      </c>
      <c r="N144" s="105">
        <f t="shared" si="6"/>
        <v>0</v>
      </c>
      <c r="O144" s="105">
        <f t="shared" si="7"/>
        <v>0</v>
      </c>
      <c r="P144" s="105" t="str">
        <f t="shared" si="8"/>
        <v>No Infra</v>
      </c>
      <c r="Q144" s="105">
        <f t="shared" si="9"/>
        <v>0</v>
      </c>
    </row>
    <row r="145">
      <c r="A145" s="61" t="s">
        <v>294</v>
      </c>
      <c r="B145" s="16">
        <f t="shared" si="2"/>
        <v>0</v>
      </c>
      <c r="C145" s="16">
        <f>IFERROR(__xludf.DUMMYFUNCTION("IF(OR(REGEXMATCH($A145, ""(?i)"" &amp; JOIN(""|"", SPLIT($C$3, "" ""))),vlookup(A145,'VMware Inventory'!A:E,5,0)=""VMWare""), 1, 0)"),0.0)</f>
        <v>0</v>
      </c>
      <c r="D145" s="16">
        <f>IFERROR(__xludf.DUMMYFUNCTION("IF(REGEXMATCH($A145, ""(?i)"" &amp; JOIN(""|"", SPLIT($D$3, "" ""))), 1, 0)"),0.0)</f>
        <v>0</v>
      </c>
      <c r="E145" s="16">
        <f t="shared" si="3"/>
        <v>0</v>
      </c>
      <c r="F145" s="16">
        <f t="shared" si="4"/>
        <v>0</v>
      </c>
      <c r="G145" s="16">
        <f>IFERROR(__xludf.DUMMYFUNCTION("IF(REGEXMATCH($A145, ""(?i)"" &amp; JOIN(""|"", SPLIT($G$3, "" ""))), 1, 0)"),0.0)</f>
        <v>0</v>
      </c>
      <c r="H145" s="16">
        <f>IFERROR(__xludf.DUMMYFUNCTION("IF(REGEXMATCH($A145, ""(?i)"" &amp; JOIN(""|"", SPLIT($H$3, "" ""))), 1, 0)"),0.0)</f>
        <v>0</v>
      </c>
      <c r="I145" s="16">
        <f>IFERROR(__xludf.DUMMYFUNCTION("IF(REGEXMATCH($A145, ""(?i)"" &amp; JOIN(""|"", SPLIT($I$3, "" ""))), 1, 0)"),0.0)</f>
        <v>0</v>
      </c>
      <c r="J145" s="16">
        <f>IFERROR(__xludf.DUMMYFUNCTION("IF(REGEXMATCH($A145, ""(?i)"" &amp; JOIN(""|"", SPLIT($J$3, "" ""))), 1, 0)"),0.0)</f>
        <v>0</v>
      </c>
      <c r="K145" s="16">
        <f>IFERROR(__xludf.DUMMYFUNCTION("IF(REGEXMATCH($A145, ""(?i)"" &amp; JOIN(""|"", SPLIT($K$3, "" ""))), 1, 0)"),0.0)</f>
        <v>0</v>
      </c>
      <c r="L145" s="16">
        <f>if(vlookup(A145,'VMware Inventory'!A:E,5,0)="Workstation",1,0)</f>
        <v>0</v>
      </c>
      <c r="M145" s="105">
        <f t="shared" si="5"/>
        <v>0</v>
      </c>
      <c r="N145" s="105">
        <f t="shared" si="6"/>
        <v>0</v>
      </c>
      <c r="O145" s="105">
        <f t="shared" si="7"/>
        <v>0</v>
      </c>
      <c r="P145" s="105" t="str">
        <f t="shared" si="8"/>
        <v>No Infra</v>
      </c>
      <c r="Q145" s="105">
        <f t="shared" si="9"/>
        <v>0</v>
      </c>
    </row>
    <row r="146">
      <c r="A146" s="61" t="s">
        <v>295</v>
      </c>
      <c r="B146" s="16">
        <f t="shared" si="2"/>
        <v>0</v>
      </c>
      <c r="C146" s="16">
        <f>IFERROR(__xludf.DUMMYFUNCTION("IF(OR(REGEXMATCH($A146, ""(?i)"" &amp; JOIN(""|"", SPLIT($C$3, "" ""))),vlookup(A146,'VMware Inventory'!A:E,5,0)=""VMWare""), 1, 0)"),0.0)</f>
        <v>0</v>
      </c>
      <c r="D146" s="16">
        <f>IFERROR(__xludf.DUMMYFUNCTION("IF(REGEXMATCH($A146, ""(?i)"" &amp; JOIN(""|"", SPLIT($D$3, "" ""))), 1, 0)"),0.0)</f>
        <v>0</v>
      </c>
      <c r="E146" s="16">
        <f t="shared" si="3"/>
        <v>0</v>
      </c>
      <c r="F146" s="16">
        <f t="shared" si="4"/>
        <v>0</v>
      </c>
      <c r="G146" s="16">
        <f>IFERROR(__xludf.DUMMYFUNCTION("IF(REGEXMATCH($A146, ""(?i)"" &amp; JOIN(""|"", SPLIT($G$3, "" ""))), 1, 0)"),0.0)</f>
        <v>0</v>
      </c>
      <c r="H146" s="16">
        <f>IFERROR(__xludf.DUMMYFUNCTION("IF(REGEXMATCH($A146, ""(?i)"" &amp; JOIN(""|"", SPLIT($H$3, "" ""))), 1, 0)"),0.0)</f>
        <v>0</v>
      </c>
      <c r="I146" s="16">
        <f>IFERROR(__xludf.DUMMYFUNCTION("IF(REGEXMATCH($A146, ""(?i)"" &amp; JOIN(""|"", SPLIT($I$3, "" ""))), 1, 0)"),0.0)</f>
        <v>0</v>
      </c>
      <c r="J146" s="16">
        <f>IFERROR(__xludf.DUMMYFUNCTION("IF(REGEXMATCH($A146, ""(?i)"" &amp; JOIN(""|"", SPLIT($J$3, "" ""))), 1, 0)"),0.0)</f>
        <v>0</v>
      </c>
      <c r="K146" s="16">
        <f>IFERROR(__xludf.DUMMYFUNCTION("IF(REGEXMATCH($A146, ""(?i)"" &amp; JOIN(""|"", SPLIT($K$3, "" ""))), 1, 0)"),0.0)</f>
        <v>0</v>
      </c>
      <c r="L146" s="16">
        <f>if(vlookup(A146,'VMware Inventory'!A:E,5,0)="Workstation",1,0)</f>
        <v>0</v>
      </c>
      <c r="M146" s="105">
        <f t="shared" si="5"/>
        <v>0</v>
      </c>
      <c r="N146" s="105">
        <f t="shared" si="6"/>
        <v>0</v>
      </c>
      <c r="O146" s="105">
        <f t="shared" si="7"/>
        <v>0</v>
      </c>
      <c r="P146" s="105" t="str">
        <f t="shared" si="8"/>
        <v>No Infra</v>
      </c>
      <c r="Q146" s="105">
        <f t="shared" si="9"/>
        <v>0</v>
      </c>
    </row>
    <row r="147">
      <c r="A147" s="61" t="s">
        <v>296</v>
      </c>
      <c r="B147" s="16">
        <f t="shared" si="2"/>
        <v>0</v>
      </c>
      <c r="C147" s="16">
        <f>IFERROR(__xludf.DUMMYFUNCTION("IF(OR(REGEXMATCH($A147, ""(?i)"" &amp; JOIN(""|"", SPLIT($C$3, "" ""))),vlookup(A147,'VMware Inventory'!A:E,5,0)=""VMWare""), 1, 0)"),0.0)</f>
        <v>0</v>
      </c>
      <c r="D147" s="16">
        <f>IFERROR(__xludf.DUMMYFUNCTION("IF(REGEXMATCH($A147, ""(?i)"" &amp; JOIN(""|"", SPLIT($D$3, "" ""))), 1, 0)"),0.0)</f>
        <v>0</v>
      </c>
      <c r="E147" s="16">
        <f t="shared" si="3"/>
        <v>0</v>
      </c>
      <c r="F147" s="16">
        <f t="shared" si="4"/>
        <v>0</v>
      </c>
      <c r="G147" s="16">
        <f>IFERROR(__xludf.DUMMYFUNCTION("IF(REGEXMATCH($A147, ""(?i)"" &amp; JOIN(""|"", SPLIT($G$3, "" ""))), 1, 0)"),0.0)</f>
        <v>0</v>
      </c>
      <c r="H147" s="16">
        <f>IFERROR(__xludf.DUMMYFUNCTION("IF(REGEXMATCH($A147, ""(?i)"" &amp; JOIN(""|"", SPLIT($H$3, "" ""))), 1, 0)"),0.0)</f>
        <v>0</v>
      </c>
      <c r="I147" s="16">
        <f>IFERROR(__xludf.DUMMYFUNCTION("IF(REGEXMATCH($A147, ""(?i)"" &amp; JOIN(""|"", SPLIT($I$3, "" ""))), 1, 0)"),0.0)</f>
        <v>0</v>
      </c>
      <c r="J147" s="16">
        <f>IFERROR(__xludf.DUMMYFUNCTION("IF(REGEXMATCH($A147, ""(?i)"" &amp; JOIN(""|"", SPLIT($J$3, "" ""))), 1, 0)"),0.0)</f>
        <v>0</v>
      </c>
      <c r="K147" s="16">
        <f>IFERROR(__xludf.DUMMYFUNCTION("IF(REGEXMATCH($A147, ""(?i)"" &amp; JOIN(""|"", SPLIT($K$3, "" ""))), 1, 0)"),0.0)</f>
        <v>0</v>
      </c>
      <c r="L147" s="16">
        <f>if(vlookup(A147,'VMware Inventory'!A:E,5,0)="Workstation",1,0)</f>
        <v>0</v>
      </c>
      <c r="M147" s="105">
        <f t="shared" si="5"/>
        <v>0</v>
      </c>
      <c r="N147" s="105">
        <f t="shared" si="6"/>
        <v>0</v>
      </c>
      <c r="O147" s="105">
        <f t="shared" si="7"/>
        <v>0</v>
      </c>
      <c r="P147" s="105" t="str">
        <f t="shared" si="8"/>
        <v>No Infra</v>
      </c>
      <c r="Q147" s="105">
        <f t="shared" si="9"/>
        <v>0</v>
      </c>
    </row>
    <row r="148">
      <c r="A148" s="61" t="s">
        <v>297</v>
      </c>
      <c r="B148" s="16">
        <f t="shared" si="2"/>
        <v>0</v>
      </c>
      <c r="C148" s="16">
        <f>IFERROR(__xludf.DUMMYFUNCTION("IF(OR(REGEXMATCH($A148, ""(?i)"" &amp; JOIN(""|"", SPLIT($C$3, "" ""))),vlookup(A148,'VMware Inventory'!A:E,5,0)=""VMWare""), 1, 0)"),0.0)</f>
        <v>0</v>
      </c>
      <c r="D148" s="16">
        <f>IFERROR(__xludf.DUMMYFUNCTION("IF(REGEXMATCH($A148, ""(?i)"" &amp; JOIN(""|"", SPLIT($D$3, "" ""))), 1, 0)"),0.0)</f>
        <v>0</v>
      </c>
      <c r="E148" s="16">
        <f t="shared" si="3"/>
        <v>0</v>
      </c>
      <c r="F148" s="16">
        <f t="shared" si="4"/>
        <v>0</v>
      </c>
      <c r="G148" s="16">
        <f>IFERROR(__xludf.DUMMYFUNCTION("IF(REGEXMATCH($A148, ""(?i)"" &amp; JOIN(""|"", SPLIT($G$3, "" ""))), 1, 0)"),0.0)</f>
        <v>0</v>
      </c>
      <c r="H148" s="16">
        <f>IFERROR(__xludf.DUMMYFUNCTION("IF(REGEXMATCH($A148, ""(?i)"" &amp; JOIN(""|"", SPLIT($H$3, "" ""))), 1, 0)"),0.0)</f>
        <v>0</v>
      </c>
      <c r="I148" s="16">
        <f>IFERROR(__xludf.DUMMYFUNCTION("IF(REGEXMATCH($A148, ""(?i)"" &amp; JOIN(""|"", SPLIT($I$3, "" ""))), 1, 0)"),0.0)</f>
        <v>0</v>
      </c>
      <c r="J148" s="16">
        <f>IFERROR(__xludf.DUMMYFUNCTION("IF(REGEXMATCH($A148, ""(?i)"" &amp; JOIN(""|"", SPLIT($J$3, "" ""))), 1, 0)"),0.0)</f>
        <v>0</v>
      </c>
      <c r="K148" s="16">
        <f>IFERROR(__xludf.DUMMYFUNCTION("IF(REGEXMATCH($A148, ""(?i)"" &amp; JOIN(""|"", SPLIT($K$3, "" ""))), 1, 0)"),0.0)</f>
        <v>0</v>
      </c>
      <c r="L148" s="16">
        <f>if(vlookup(A148,'VMware Inventory'!A:E,5,0)="Workstation",1,0)</f>
        <v>0</v>
      </c>
      <c r="M148" s="105">
        <f t="shared" si="5"/>
        <v>0</v>
      </c>
      <c r="N148" s="105">
        <f t="shared" si="6"/>
        <v>0</v>
      </c>
      <c r="O148" s="105">
        <f t="shared" si="7"/>
        <v>0</v>
      </c>
      <c r="P148" s="105" t="str">
        <f t="shared" si="8"/>
        <v>No Infra</v>
      </c>
      <c r="Q148" s="105">
        <f t="shared" si="9"/>
        <v>0</v>
      </c>
    </row>
    <row r="149">
      <c r="A149" s="61" t="s">
        <v>298</v>
      </c>
      <c r="B149" s="16">
        <f t="shared" si="2"/>
        <v>0</v>
      </c>
      <c r="C149" s="16">
        <f>IFERROR(__xludf.DUMMYFUNCTION("IF(OR(REGEXMATCH($A149, ""(?i)"" &amp; JOIN(""|"", SPLIT($C$3, "" ""))),vlookup(A149,'VMware Inventory'!A:E,5,0)=""VMWare""), 1, 0)"),0.0)</f>
        <v>0</v>
      </c>
      <c r="D149" s="16">
        <f>IFERROR(__xludf.DUMMYFUNCTION("IF(REGEXMATCH($A149, ""(?i)"" &amp; JOIN(""|"", SPLIT($D$3, "" ""))), 1, 0)"),0.0)</f>
        <v>0</v>
      </c>
      <c r="E149" s="16">
        <f t="shared" si="3"/>
        <v>0</v>
      </c>
      <c r="F149" s="16">
        <f t="shared" si="4"/>
        <v>0</v>
      </c>
      <c r="G149" s="16">
        <f>IFERROR(__xludf.DUMMYFUNCTION("IF(REGEXMATCH($A149, ""(?i)"" &amp; JOIN(""|"", SPLIT($G$3, "" ""))), 1, 0)"),0.0)</f>
        <v>0</v>
      </c>
      <c r="H149" s="16">
        <f>IFERROR(__xludf.DUMMYFUNCTION("IF(REGEXMATCH($A149, ""(?i)"" &amp; JOIN(""|"", SPLIT($H$3, "" ""))), 1, 0)"),0.0)</f>
        <v>0</v>
      </c>
      <c r="I149" s="16">
        <f>IFERROR(__xludf.DUMMYFUNCTION("IF(REGEXMATCH($A149, ""(?i)"" &amp; JOIN(""|"", SPLIT($I$3, "" ""))), 1, 0)"),0.0)</f>
        <v>0</v>
      </c>
      <c r="J149" s="16">
        <f>IFERROR(__xludf.DUMMYFUNCTION("IF(REGEXMATCH($A149, ""(?i)"" &amp; JOIN(""|"", SPLIT($J$3, "" ""))), 1, 0)"),0.0)</f>
        <v>0</v>
      </c>
      <c r="K149" s="16">
        <f>IFERROR(__xludf.DUMMYFUNCTION("IF(REGEXMATCH($A149, ""(?i)"" &amp; JOIN(""|"", SPLIT($K$3, "" ""))), 1, 0)"),0.0)</f>
        <v>0</v>
      </c>
      <c r="L149" s="16">
        <f>if(vlookup(A149,'VMware Inventory'!A:E,5,0)="Workstation",1,0)</f>
        <v>0</v>
      </c>
      <c r="M149" s="105">
        <f t="shared" si="5"/>
        <v>0</v>
      </c>
      <c r="N149" s="105">
        <f t="shared" si="6"/>
        <v>0</v>
      </c>
      <c r="O149" s="105">
        <f t="shared" si="7"/>
        <v>0</v>
      </c>
      <c r="P149" s="105" t="str">
        <f t="shared" si="8"/>
        <v>No Infra</v>
      </c>
      <c r="Q149" s="105">
        <f t="shared" si="9"/>
        <v>0</v>
      </c>
    </row>
    <row r="150">
      <c r="A150" s="61" t="s">
        <v>299</v>
      </c>
      <c r="B150" s="16">
        <f t="shared" si="2"/>
        <v>0</v>
      </c>
      <c r="C150" s="16">
        <f>IFERROR(__xludf.DUMMYFUNCTION("IF(OR(REGEXMATCH($A150, ""(?i)"" &amp; JOIN(""|"", SPLIT($C$3, "" ""))),vlookup(A150,'VMware Inventory'!A:E,5,0)=""VMWare""), 1, 0)"),0.0)</f>
        <v>0</v>
      </c>
      <c r="D150" s="16">
        <f>IFERROR(__xludf.DUMMYFUNCTION("IF(REGEXMATCH($A150, ""(?i)"" &amp; JOIN(""|"", SPLIT($D$3, "" ""))), 1, 0)"),0.0)</f>
        <v>0</v>
      </c>
      <c r="E150" s="16">
        <f t="shared" si="3"/>
        <v>0</v>
      </c>
      <c r="F150" s="16">
        <f t="shared" si="4"/>
        <v>0</v>
      </c>
      <c r="G150" s="16">
        <f>IFERROR(__xludf.DUMMYFUNCTION("IF(REGEXMATCH($A150, ""(?i)"" &amp; JOIN(""|"", SPLIT($G$3, "" ""))), 1, 0)"),0.0)</f>
        <v>0</v>
      </c>
      <c r="H150" s="16">
        <f>IFERROR(__xludf.DUMMYFUNCTION("IF(REGEXMATCH($A150, ""(?i)"" &amp; JOIN(""|"", SPLIT($H$3, "" ""))), 1, 0)"),0.0)</f>
        <v>0</v>
      </c>
      <c r="I150" s="16">
        <f>IFERROR(__xludf.DUMMYFUNCTION("IF(REGEXMATCH($A150, ""(?i)"" &amp; JOIN(""|"", SPLIT($I$3, "" ""))), 1, 0)"),0.0)</f>
        <v>0</v>
      </c>
      <c r="J150" s="16">
        <f>IFERROR(__xludf.DUMMYFUNCTION("IF(REGEXMATCH($A150, ""(?i)"" &amp; JOIN(""|"", SPLIT($J$3, "" ""))), 1, 0)"),0.0)</f>
        <v>0</v>
      </c>
      <c r="K150" s="16">
        <f>IFERROR(__xludf.DUMMYFUNCTION("IF(REGEXMATCH($A150, ""(?i)"" &amp; JOIN(""|"", SPLIT($K$3, "" ""))), 1, 0)"),0.0)</f>
        <v>0</v>
      </c>
      <c r="L150" s="16">
        <f>if(vlookup(A150,'VMware Inventory'!A:E,5,0)="Workstation",1,0)</f>
        <v>0</v>
      </c>
      <c r="M150" s="105">
        <f t="shared" si="5"/>
        <v>0</v>
      </c>
      <c r="N150" s="105">
        <f t="shared" si="6"/>
        <v>0</v>
      </c>
      <c r="O150" s="105">
        <f t="shared" si="7"/>
        <v>0</v>
      </c>
      <c r="P150" s="105" t="str">
        <f t="shared" si="8"/>
        <v>No Infra</v>
      </c>
      <c r="Q150" s="105">
        <f t="shared" si="9"/>
        <v>0</v>
      </c>
    </row>
    <row r="151">
      <c r="A151" s="61" t="s">
        <v>300</v>
      </c>
      <c r="B151" s="16">
        <f t="shared" si="2"/>
        <v>0</v>
      </c>
      <c r="C151" s="16">
        <f>IFERROR(__xludf.DUMMYFUNCTION("IF(OR(REGEXMATCH($A151, ""(?i)"" &amp; JOIN(""|"", SPLIT($C$3, "" ""))),vlookup(A151,'VMware Inventory'!A:E,5,0)=""VMWare""), 1, 0)"),0.0)</f>
        <v>0</v>
      </c>
      <c r="D151" s="16">
        <f>IFERROR(__xludf.DUMMYFUNCTION("IF(REGEXMATCH($A151, ""(?i)"" &amp; JOIN(""|"", SPLIT($D$3, "" ""))), 1, 0)"),0.0)</f>
        <v>0</v>
      </c>
      <c r="E151" s="16">
        <f t="shared" si="3"/>
        <v>0</v>
      </c>
      <c r="F151" s="16">
        <f t="shared" si="4"/>
        <v>0</v>
      </c>
      <c r="G151" s="16">
        <f>IFERROR(__xludf.DUMMYFUNCTION("IF(REGEXMATCH($A151, ""(?i)"" &amp; JOIN(""|"", SPLIT($G$3, "" ""))), 1, 0)"),0.0)</f>
        <v>0</v>
      </c>
      <c r="H151" s="16">
        <f>IFERROR(__xludf.DUMMYFUNCTION("IF(REGEXMATCH($A151, ""(?i)"" &amp; JOIN(""|"", SPLIT($H$3, "" ""))), 1, 0)"),0.0)</f>
        <v>0</v>
      </c>
      <c r="I151" s="16">
        <f>IFERROR(__xludf.DUMMYFUNCTION("IF(REGEXMATCH($A151, ""(?i)"" &amp; JOIN(""|"", SPLIT($I$3, "" ""))), 1, 0)"),0.0)</f>
        <v>0</v>
      </c>
      <c r="J151" s="16">
        <f>IFERROR(__xludf.DUMMYFUNCTION("IF(REGEXMATCH($A151, ""(?i)"" &amp; JOIN(""|"", SPLIT($J$3, "" ""))), 1, 0)"),0.0)</f>
        <v>0</v>
      </c>
      <c r="K151" s="16">
        <f>IFERROR(__xludf.DUMMYFUNCTION("IF(REGEXMATCH($A151, ""(?i)"" &amp; JOIN(""|"", SPLIT($K$3, "" ""))), 1, 0)"),0.0)</f>
        <v>0</v>
      </c>
      <c r="L151" s="16">
        <f>if(vlookup(A151,'VMware Inventory'!A:E,5,0)="Workstation",1,0)</f>
        <v>0</v>
      </c>
      <c r="M151" s="105">
        <f t="shared" si="5"/>
        <v>0</v>
      </c>
      <c r="N151" s="105">
        <f t="shared" si="6"/>
        <v>0</v>
      </c>
      <c r="O151" s="105">
        <f t="shared" si="7"/>
        <v>0</v>
      </c>
      <c r="P151" s="105" t="str">
        <f t="shared" si="8"/>
        <v>No Infra</v>
      </c>
      <c r="Q151" s="105">
        <f t="shared" si="9"/>
        <v>0</v>
      </c>
    </row>
    <row r="152">
      <c r="A152" s="61" t="s">
        <v>301</v>
      </c>
      <c r="B152" s="16">
        <f t="shared" si="2"/>
        <v>0</v>
      </c>
      <c r="C152" s="16">
        <f>IFERROR(__xludf.DUMMYFUNCTION("IF(OR(REGEXMATCH($A152, ""(?i)"" &amp; JOIN(""|"", SPLIT($C$3, "" ""))),vlookup(A152,'VMware Inventory'!A:E,5,0)=""VMWare""), 1, 0)"),0.0)</f>
        <v>0</v>
      </c>
      <c r="D152" s="16">
        <f>IFERROR(__xludf.DUMMYFUNCTION("IF(REGEXMATCH($A152, ""(?i)"" &amp; JOIN(""|"", SPLIT($D$3, "" ""))), 1, 0)"),0.0)</f>
        <v>0</v>
      </c>
      <c r="E152" s="16">
        <f t="shared" si="3"/>
        <v>0</v>
      </c>
      <c r="F152" s="16">
        <f t="shared" si="4"/>
        <v>0</v>
      </c>
      <c r="G152" s="16">
        <f>IFERROR(__xludf.DUMMYFUNCTION("IF(REGEXMATCH($A152, ""(?i)"" &amp; JOIN(""|"", SPLIT($G$3, "" ""))), 1, 0)"),0.0)</f>
        <v>0</v>
      </c>
      <c r="H152" s="16">
        <f>IFERROR(__xludf.DUMMYFUNCTION("IF(REGEXMATCH($A152, ""(?i)"" &amp; JOIN(""|"", SPLIT($H$3, "" ""))), 1, 0)"),0.0)</f>
        <v>0</v>
      </c>
      <c r="I152" s="16">
        <f>IFERROR(__xludf.DUMMYFUNCTION("IF(REGEXMATCH($A152, ""(?i)"" &amp; JOIN(""|"", SPLIT($I$3, "" ""))), 1, 0)"),0.0)</f>
        <v>0</v>
      </c>
      <c r="J152" s="16">
        <f>IFERROR(__xludf.DUMMYFUNCTION("IF(REGEXMATCH($A152, ""(?i)"" &amp; JOIN(""|"", SPLIT($J$3, "" ""))), 1, 0)"),0.0)</f>
        <v>0</v>
      </c>
      <c r="K152" s="16">
        <f>IFERROR(__xludf.DUMMYFUNCTION("IF(REGEXMATCH($A152, ""(?i)"" &amp; JOIN(""|"", SPLIT($K$3, "" ""))), 1, 0)"),0.0)</f>
        <v>0</v>
      </c>
      <c r="L152" s="16">
        <f>if(vlookup(A152,'VMware Inventory'!A:E,5,0)="Workstation",1,0)</f>
        <v>0</v>
      </c>
      <c r="M152" s="105">
        <f t="shared" si="5"/>
        <v>0</v>
      </c>
      <c r="N152" s="105">
        <f t="shared" si="6"/>
        <v>0</v>
      </c>
      <c r="O152" s="105">
        <f t="shared" si="7"/>
        <v>0</v>
      </c>
      <c r="P152" s="105" t="str">
        <f t="shared" si="8"/>
        <v>No Infra</v>
      </c>
      <c r="Q152" s="105">
        <f t="shared" si="9"/>
        <v>0</v>
      </c>
    </row>
    <row r="153">
      <c r="A153" s="61" t="s">
        <v>302</v>
      </c>
      <c r="B153" s="16">
        <f t="shared" si="2"/>
        <v>0</v>
      </c>
      <c r="C153" s="16">
        <f>IFERROR(__xludf.DUMMYFUNCTION("IF(OR(REGEXMATCH($A153, ""(?i)"" &amp; JOIN(""|"", SPLIT($C$3, "" ""))),vlookup(A153,'VMware Inventory'!A:E,5,0)=""VMWare""), 1, 0)"),0.0)</f>
        <v>0</v>
      </c>
      <c r="D153" s="16">
        <f>IFERROR(__xludf.DUMMYFUNCTION("IF(REGEXMATCH($A153, ""(?i)"" &amp; JOIN(""|"", SPLIT($D$3, "" ""))), 1, 0)"),0.0)</f>
        <v>0</v>
      </c>
      <c r="E153" s="16">
        <f t="shared" si="3"/>
        <v>0</v>
      </c>
      <c r="F153" s="16">
        <f t="shared" si="4"/>
        <v>0</v>
      </c>
      <c r="G153" s="16">
        <f>IFERROR(__xludf.DUMMYFUNCTION("IF(REGEXMATCH($A153, ""(?i)"" &amp; JOIN(""|"", SPLIT($G$3, "" ""))), 1, 0)"),0.0)</f>
        <v>0</v>
      </c>
      <c r="H153" s="16">
        <f>IFERROR(__xludf.DUMMYFUNCTION("IF(REGEXMATCH($A153, ""(?i)"" &amp; JOIN(""|"", SPLIT($H$3, "" ""))), 1, 0)"),0.0)</f>
        <v>0</v>
      </c>
      <c r="I153" s="16">
        <f>IFERROR(__xludf.DUMMYFUNCTION("IF(REGEXMATCH($A153, ""(?i)"" &amp; JOIN(""|"", SPLIT($I$3, "" ""))), 1, 0)"),0.0)</f>
        <v>0</v>
      </c>
      <c r="J153" s="16">
        <f>IFERROR(__xludf.DUMMYFUNCTION("IF(REGEXMATCH($A153, ""(?i)"" &amp; JOIN(""|"", SPLIT($J$3, "" ""))), 1, 0)"),0.0)</f>
        <v>0</v>
      </c>
      <c r="K153" s="16">
        <f>IFERROR(__xludf.DUMMYFUNCTION("IF(REGEXMATCH($A153, ""(?i)"" &amp; JOIN(""|"", SPLIT($K$3, "" ""))), 1, 0)"),0.0)</f>
        <v>0</v>
      </c>
      <c r="L153" s="16">
        <f>if(vlookup(A153,'VMware Inventory'!A:E,5,0)="Workstation",1,0)</f>
        <v>0</v>
      </c>
      <c r="M153" s="105">
        <f t="shared" si="5"/>
        <v>0</v>
      </c>
      <c r="N153" s="105">
        <f t="shared" si="6"/>
        <v>0</v>
      </c>
      <c r="O153" s="105">
        <f t="shared" si="7"/>
        <v>0</v>
      </c>
      <c r="P153" s="105" t="str">
        <f t="shared" si="8"/>
        <v>No Infra</v>
      </c>
      <c r="Q153" s="105">
        <f t="shared" si="9"/>
        <v>0</v>
      </c>
    </row>
    <row r="154">
      <c r="A154" s="61" t="s">
        <v>303</v>
      </c>
      <c r="B154" s="16">
        <f t="shared" si="2"/>
        <v>0</v>
      </c>
      <c r="C154" s="16">
        <f>IFERROR(__xludf.DUMMYFUNCTION("IF(OR(REGEXMATCH($A154, ""(?i)"" &amp; JOIN(""|"", SPLIT($C$3, "" ""))),vlookup(A154,'VMware Inventory'!A:E,5,0)=""VMWare""), 1, 0)"),0.0)</f>
        <v>0</v>
      </c>
      <c r="D154" s="16">
        <f>IFERROR(__xludf.DUMMYFUNCTION("IF(REGEXMATCH($A154, ""(?i)"" &amp; JOIN(""|"", SPLIT($D$3, "" ""))), 1, 0)"),0.0)</f>
        <v>0</v>
      </c>
      <c r="E154" s="16">
        <f t="shared" si="3"/>
        <v>0</v>
      </c>
      <c r="F154" s="16">
        <f t="shared" si="4"/>
        <v>0</v>
      </c>
      <c r="G154" s="16">
        <f>IFERROR(__xludf.DUMMYFUNCTION("IF(REGEXMATCH($A154, ""(?i)"" &amp; JOIN(""|"", SPLIT($G$3, "" ""))), 1, 0)"),0.0)</f>
        <v>0</v>
      </c>
      <c r="H154" s="16">
        <f>IFERROR(__xludf.DUMMYFUNCTION("IF(REGEXMATCH($A154, ""(?i)"" &amp; JOIN(""|"", SPLIT($H$3, "" ""))), 1, 0)"),0.0)</f>
        <v>0</v>
      </c>
      <c r="I154" s="16">
        <f>IFERROR(__xludf.DUMMYFUNCTION("IF(REGEXMATCH($A154, ""(?i)"" &amp; JOIN(""|"", SPLIT($I$3, "" ""))), 1, 0)"),0.0)</f>
        <v>0</v>
      </c>
      <c r="J154" s="16">
        <f>IFERROR(__xludf.DUMMYFUNCTION("IF(REGEXMATCH($A154, ""(?i)"" &amp; JOIN(""|"", SPLIT($J$3, "" ""))), 1, 0)"),0.0)</f>
        <v>0</v>
      </c>
      <c r="K154" s="16">
        <f>IFERROR(__xludf.DUMMYFUNCTION("IF(REGEXMATCH($A154, ""(?i)"" &amp; JOIN(""|"", SPLIT($K$3, "" ""))), 1, 0)"),0.0)</f>
        <v>0</v>
      </c>
      <c r="L154" s="16">
        <f>if(vlookup(A154,'VMware Inventory'!A:E,5,0)="Workstation",1,0)</f>
        <v>0</v>
      </c>
      <c r="M154" s="105">
        <f t="shared" si="5"/>
        <v>0</v>
      </c>
      <c r="N154" s="105">
        <f t="shared" si="6"/>
        <v>0</v>
      </c>
      <c r="O154" s="105">
        <f t="shared" si="7"/>
        <v>0</v>
      </c>
      <c r="P154" s="105" t="str">
        <f t="shared" si="8"/>
        <v>No Infra</v>
      </c>
      <c r="Q154" s="105">
        <f t="shared" si="9"/>
        <v>0</v>
      </c>
    </row>
    <row r="155">
      <c r="A155" s="61" t="s">
        <v>304</v>
      </c>
      <c r="B155" s="16">
        <f t="shared" si="2"/>
        <v>0</v>
      </c>
      <c r="C155" s="16">
        <f>IFERROR(__xludf.DUMMYFUNCTION("IF(OR(REGEXMATCH($A155, ""(?i)"" &amp; JOIN(""|"", SPLIT($C$3, "" ""))),vlookup(A155,'VMware Inventory'!A:E,5,0)=""VMWare""), 1, 0)"),0.0)</f>
        <v>0</v>
      </c>
      <c r="D155" s="16">
        <f>IFERROR(__xludf.DUMMYFUNCTION("IF(REGEXMATCH($A155, ""(?i)"" &amp; JOIN(""|"", SPLIT($D$3, "" ""))), 1, 0)"),0.0)</f>
        <v>0</v>
      </c>
      <c r="E155" s="16">
        <f t="shared" si="3"/>
        <v>0</v>
      </c>
      <c r="F155" s="16">
        <f t="shared" si="4"/>
        <v>0</v>
      </c>
      <c r="G155" s="16">
        <f>IFERROR(__xludf.DUMMYFUNCTION("IF(REGEXMATCH($A155, ""(?i)"" &amp; JOIN(""|"", SPLIT($G$3, "" ""))), 1, 0)"),0.0)</f>
        <v>0</v>
      </c>
      <c r="H155" s="16">
        <f>IFERROR(__xludf.DUMMYFUNCTION("IF(REGEXMATCH($A155, ""(?i)"" &amp; JOIN(""|"", SPLIT($H$3, "" ""))), 1, 0)"),0.0)</f>
        <v>0</v>
      </c>
      <c r="I155" s="16">
        <f>IFERROR(__xludf.DUMMYFUNCTION("IF(REGEXMATCH($A155, ""(?i)"" &amp; JOIN(""|"", SPLIT($I$3, "" ""))), 1, 0)"),0.0)</f>
        <v>0</v>
      </c>
      <c r="J155" s="16">
        <f>IFERROR(__xludf.DUMMYFUNCTION("IF(REGEXMATCH($A155, ""(?i)"" &amp; JOIN(""|"", SPLIT($J$3, "" ""))), 1, 0)"),0.0)</f>
        <v>0</v>
      </c>
      <c r="K155" s="16">
        <f>IFERROR(__xludf.DUMMYFUNCTION("IF(REGEXMATCH($A155, ""(?i)"" &amp; JOIN(""|"", SPLIT($K$3, "" ""))), 1, 0)"),0.0)</f>
        <v>0</v>
      </c>
      <c r="L155" s="16">
        <f>if(vlookup(A155,'VMware Inventory'!A:E,5,0)="Workstation",1,0)</f>
        <v>0</v>
      </c>
      <c r="M155" s="105">
        <f t="shared" si="5"/>
        <v>0</v>
      </c>
      <c r="N155" s="105">
        <f t="shared" si="6"/>
        <v>0</v>
      </c>
      <c r="O155" s="105">
        <f t="shared" si="7"/>
        <v>0</v>
      </c>
      <c r="P155" s="105" t="str">
        <f t="shared" si="8"/>
        <v>No Infra</v>
      </c>
      <c r="Q155" s="105">
        <f t="shared" si="9"/>
        <v>0</v>
      </c>
    </row>
    <row r="156">
      <c r="A156" s="61" t="s">
        <v>305</v>
      </c>
      <c r="B156" s="16">
        <f t="shared" si="2"/>
        <v>0</v>
      </c>
      <c r="C156" s="16">
        <f>IFERROR(__xludf.DUMMYFUNCTION("IF(OR(REGEXMATCH($A156, ""(?i)"" &amp; JOIN(""|"", SPLIT($C$3, "" ""))),vlookup(A156,'VMware Inventory'!A:E,5,0)=""VMWare""), 1, 0)"),0.0)</f>
        <v>0</v>
      </c>
      <c r="D156" s="16">
        <f>IFERROR(__xludf.DUMMYFUNCTION("IF(REGEXMATCH($A156, ""(?i)"" &amp; JOIN(""|"", SPLIT($D$3, "" ""))), 1, 0)"),0.0)</f>
        <v>0</v>
      </c>
      <c r="E156" s="16">
        <f t="shared" si="3"/>
        <v>0</v>
      </c>
      <c r="F156" s="16">
        <f t="shared" si="4"/>
        <v>0</v>
      </c>
      <c r="G156" s="16">
        <f>IFERROR(__xludf.DUMMYFUNCTION("IF(REGEXMATCH($A156, ""(?i)"" &amp; JOIN(""|"", SPLIT($G$3, "" ""))), 1, 0)"),0.0)</f>
        <v>0</v>
      </c>
      <c r="H156" s="16">
        <f>IFERROR(__xludf.DUMMYFUNCTION("IF(REGEXMATCH($A156, ""(?i)"" &amp; JOIN(""|"", SPLIT($H$3, "" ""))), 1, 0)"),0.0)</f>
        <v>0</v>
      </c>
      <c r="I156" s="16">
        <f>IFERROR(__xludf.DUMMYFUNCTION("IF(REGEXMATCH($A156, ""(?i)"" &amp; JOIN(""|"", SPLIT($I$3, "" ""))), 1, 0)"),0.0)</f>
        <v>0</v>
      </c>
      <c r="J156" s="16">
        <f>IFERROR(__xludf.DUMMYFUNCTION("IF(REGEXMATCH($A156, ""(?i)"" &amp; JOIN(""|"", SPLIT($J$3, "" ""))), 1, 0)"),0.0)</f>
        <v>0</v>
      </c>
      <c r="K156" s="16">
        <f>IFERROR(__xludf.DUMMYFUNCTION("IF(REGEXMATCH($A156, ""(?i)"" &amp; JOIN(""|"", SPLIT($K$3, "" ""))), 1, 0)"),0.0)</f>
        <v>0</v>
      </c>
      <c r="L156" s="16">
        <f>if(vlookup(A156,'VMware Inventory'!A:E,5,0)="Workstation",1,0)</f>
        <v>0</v>
      </c>
      <c r="M156" s="105">
        <f t="shared" si="5"/>
        <v>0</v>
      </c>
      <c r="N156" s="105">
        <f t="shared" si="6"/>
        <v>0</v>
      </c>
      <c r="O156" s="105">
        <f t="shared" si="7"/>
        <v>0</v>
      </c>
      <c r="P156" s="105" t="str">
        <f t="shared" si="8"/>
        <v>No Infra</v>
      </c>
      <c r="Q156" s="105">
        <f t="shared" si="9"/>
        <v>0</v>
      </c>
    </row>
    <row r="157">
      <c r="A157" s="61" t="s">
        <v>306</v>
      </c>
      <c r="B157" s="16">
        <f t="shared" si="2"/>
        <v>0</v>
      </c>
      <c r="C157" s="16">
        <f>IFERROR(__xludf.DUMMYFUNCTION("IF(OR(REGEXMATCH($A157, ""(?i)"" &amp; JOIN(""|"", SPLIT($C$3, "" ""))),vlookup(A157,'VMware Inventory'!A:E,5,0)=""VMWare""), 1, 0)"),0.0)</f>
        <v>0</v>
      </c>
      <c r="D157" s="16">
        <f>IFERROR(__xludf.DUMMYFUNCTION("IF(REGEXMATCH($A157, ""(?i)"" &amp; JOIN(""|"", SPLIT($D$3, "" ""))), 1, 0)"),0.0)</f>
        <v>0</v>
      </c>
      <c r="E157" s="16">
        <f t="shared" si="3"/>
        <v>0</v>
      </c>
      <c r="F157" s="16">
        <f t="shared" si="4"/>
        <v>0</v>
      </c>
      <c r="G157" s="16">
        <f>IFERROR(__xludf.DUMMYFUNCTION("IF(REGEXMATCH($A157, ""(?i)"" &amp; JOIN(""|"", SPLIT($G$3, "" ""))), 1, 0)"),0.0)</f>
        <v>0</v>
      </c>
      <c r="H157" s="16">
        <f>IFERROR(__xludf.DUMMYFUNCTION("IF(REGEXMATCH($A157, ""(?i)"" &amp; JOIN(""|"", SPLIT($H$3, "" ""))), 1, 0)"),0.0)</f>
        <v>0</v>
      </c>
      <c r="I157" s="16">
        <f>IFERROR(__xludf.DUMMYFUNCTION("IF(REGEXMATCH($A157, ""(?i)"" &amp; JOIN(""|"", SPLIT($I$3, "" ""))), 1, 0)"),0.0)</f>
        <v>0</v>
      </c>
      <c r="J157" s="16">
        <f>IFERROR(__xludf.DUMMYFUNCTION("IF(REGEXMATCH($A157, ""(?i)"" &amp; JOIN(""|"", SPLIT($J$3, "" ""))), 1, 0)"),0.0)</f>
        <v>0</v>
      </c>
      <c r="K157" s="16">
        <f>IFERROR(__xludf.DUMMYFUNCTION("IF(REGEXMATCH($A157, ""(?i)"" &amp; JOIN(""|"", SPLIT($K$3, "" ""))), 1, 0)"),0.0)</f>
        <v>0</v>
      </c>
      <c r="L157" s="16">
        <f>if(vlookup(A157,'VMware Inventory'!A:E,5,0)="Workstation",1,0)</f>
        <v>0</v>
      </c>
      <c r="M157" s="105">
        <f t="shared" si="5"/>
        <v>0</v>
      </c>
      <c r="N157" s="105">
        <f t="shared" si="6"/>
        <v>0</v>
      </c>
      <c r="O157" s="105">
        <f t="shared" si="7"/>
        <v>0</v>
      </c>
      <c r="P157" s="105" t="str">
        <f t="shared" si="8"/>
        <v>No Infra</v>
      </c>
      <c r="Q157" s="105">
        <f t="shared" si="9"/>
        <v>0</v>
      </c>
    </row>
    <row r="158">
      <c r="A158" s="61" t="s">
        <v>307</v>
      </c>
      <c r="B158" s="16">
        <f t="shared" si="2"/>
        <v>0</v>
      </c>
      <c r="C158" s="16">
        <f>IFERROR(__xludf.DUMMYFUNCTION("IF(OR(REGEXMATCH($A158, ""(?i)"" &amp; JOIN(""|"", SPLIT($C$3, "" ""))),vlookup(A158,'VMware Inventory'!A:E,5,0)=""VMWare""), 1, 0)"),0.0)</f>
        <v>0</v>
      </c>
      <c r="D158" s="16">
        <f>IFERROR(__xludf.DUMMYFUNCTION("IF(REGEXMATCH($A158, ""(?i)"" &amp; JOIN(""|"", SPLIT($D$3, "" ""))), 1, 0)"),0.0)</f>
        <v>0</v>
      </c>
      <c r="E158" s="16">
        <f t="shared" si="3"/>
        <v>0</v>
      </c>
      <c r="F158" s="16">
        <f t="shared" si="4"/>
        <v>0</v>
      </c>
      <c r="G158" s="16">
        <f>IFERROR(__xludf.DUMMYFUNCTION("IF(REGEXMATCH($A158, ""(?i)"" &amp; JOIN(""|"", SPLIT($G$3, "" ""))), 1, 0)"),0.0)</f>
        <v>0</v>
      </c>
      <c r="H158" s="16">
        <f>IFERROR(__xludf.DUMMYFUNCTION("IF(REGEXMATCH($A158, ""(?i)"" &amp; JOIN(""|"", SPLIT($H$3, "" ""))), 1, 0)"),0.0)</f>
        <v>0</v>
      </c>
      <c r="I158" s="16">
        <f>IFERROR(__xludf.DUMMYFUNCTION("IF(REGEXMATCH($A158, ""(?i)"" &amp; JOIN(""|"", SPLIT($I$3, "" ""))), 1, 0)"),0.0)</f>
        <v>0</v>
      </c>
      <c r="J158" s="16">
        <f>IFERROR(__xludf.DUMMYFUNCTION("IF(REGEXMATCH($A158, ""(?i)"" &amp; JOIN(""|"", SPLIT($J$3, "" ""))), 1, 0)"),0.0)</f>
        <v>0</v>
      </c>
      <c r="K158" s="16">
        <f>IFERROR(__xludf.DUMMYFUNCTION("IF(REGEXMATCH($A158, ""(?i)"" &amp; JOIN(""|"", SPLIT($K$3, "" ""))), 1, 0)"),0.0)</f>
        <v>0</v>
      </c>
      <c r="L158" s="16">
        <f>if(vlookup(A158,'VMware Inventory'!A:E,5,0)="Workstation",1,0)</f>
        <v>0</v>
      </c>
      <c r="M158" s="105">
        <f t="shared" si="5"/>
        <v>0</v>
      </c>
      <c r="N158" s="105">
        <f t="shared" si="6"/>
        <v>0</v>
      </c>
      <c r="O158" s="105">
        <f t="shared" si="7"/>
        <v>0</v>
      </c>
      <c r="P158" s="105" t="str">
        <f t="shared" si="8"/>
        <v>No Infra</v>
      </c>
      <c r="Q158" s="105">
        <f t="shared" si="9"/>
        <v>0</v>
      </c>
    </row>
    <row r="159">
      <c r="A159" s="61" t="s">
        <v>308</v>
      </c>
      <c r="B159" s="16">
        <f t="shared" si="2"/>
        <v>0</v>
      </c>
      <c r="C159" s="16">
        <f>IFERROR(__xludf.DUMMYFUNCTION("IF(OR(REGEXMATCH($A159, ""(?i)"" &amp; JOIN(""|"", SPLIT($C$3, "" ""))),vlookup(A159,'VMware Inventory'!A:E,5,0)=""VMWare""), 1, 0)"),0.0)</f>
        <v>0</v>
      </c>
      <c r="D159" s="16">
        <f>IFERROR(__xludf.DUMMYFUNCTION("IF(REGEXMATCH($A159, ""(?i)"" &amp; JOIN(""|"", SPLIT($D$3, "" ""))), 1, 0)"),0.0)</f>
        <v>0</v>
      </c>
      <c r="E159" s="16">
        <f t="shared" si="3"/>
        <v>0</v>
      </c>
      <c r="F159" s="16">
        <f t="shared" si="4"/>
        <v>0</v>
      </c>
      <c r="G159" s="16">
        <f>IFERROR(__xludf.DUMMYFUNCTION("IF(REGEXMATCH($A159, ""(?i)"" &amp; JOIN(""|"", SPLIT($G$3, "" ""))), 1, 0)"),0.0)</f>
        <v>0</v>
      </c>
      <c r="H159" s="16">
        <f>IFERROR(__xludf.DUMMYFUNCTION("IF(REGEXMATCH($A159, ""(?i)"" &amp; JOIN(""|"", SPLIT($H$3, "" ""))), 1, 0)"),0.0)</f>
        <v>0</v>
      </c>
      <c r="I159" s="16">
        <f>IFERROR(__xludf.DUMMYFUNCTION("IF(REGEXMATCH($A159, ""(?i)"" &amp; JOIN(""|"", SPLIT($I$3, "" ""))), 1, 0)"),0.0)</f>
        <v>0</v>
      </c>
      <c r="J159" s="16">
        <f>IFERROR(__xludf.DUMMYFUNCTION("IF(REGEXMATCH($A159, ""(?i)"" &amp; JOIN(""|"", SPLIT($J$3, "" ""))), 1, 0)"),0.0)</f>
        <v>0</v>
      </c>
      <c r="K159" s="16">
        <f>IFERROR(__xludf.DUMMYFUNCTION("IF(REGEXMATCH($A159, ""(?i)"" &amp; JOIN(""|"", SPLIT($K$3, "" ""))), 1, 0)"),0.0)</f>
        <v>0</v>
      </c>
      <c r="L159" s="16">
        <f>if(vlookup(A159,'VMware Inventory'!A:E,5,0)="Workstation",1,0)</f>
        <v>0</v>
      </c>
      <c r="M159" s="105">
        <f t="shared" si="5"/>
        <v>0</v>
      </c>
      <c r="N159" s="105">
        <f t="shared" si="6"/>
        <v>0</v>
      </c>
      <c r="O159" s="105">
        <f t="shared" si="7"/>
        <v>0</v>
      </c>
      <c r="P159" s="105" t="str">
        <f t="shared" si="8"/>
        <v>No Infra</v>
      </c>
      <c r="Q159" s="105">
        <f t="shared" si="9"/>
        <v>0</v>
      </c>
    </row>
    <row r="160">
      <c r="A160" s="61" t="s">
        <v>309</v>
      </c>
      <c r="B160" s="16">
        <f t="shared" si="2"/>
        <v>0</v>
      </c>
      <c r="C160" s="16">
        <f>IFERROR(__xludf.DUMMYFUNCTION("IF(OR(REGEXMATCH($A160, ""(?i)"" &amp; JOIN(""|"", SPLIT($C$3, "" ""))),vlookup(A160,'VMware Inventory'!A:E,5,0)=""VMWare""), 1, 0)"),0.0)</f>
        <v>0</v>
      </c>
      <c r="D160" s="16">
        <f>IFERROR(__xludf.DUMMYFUNCTION("IF(REGEXMATCH($A160, ""(?i)"" &amp; JOIN(""|"", SPLIT($D$3, "" ""))), 1, 0)"),0.0)</f>
        <v>0</v>
      </c>
      <c r="E160" s="16">
        <f t="shared" si="3"/>
        <v>0</v>
      </c>
      <c r="F160" s="16">
        <f t="shared" si="4"/>
        <v>0</v>
      </c>
      <c r="G160" s="16">
        <f>IFERROR(__xludf.DUMMYFUNCTION("IF(REGEXMATCH($A160, ""(?i)"" &amp; JOIN(""|"", SPLIT($G$3, "" ""))), 1, 0)"),0.0)</f>
        <v>0</v>
      </c>
      <c r="H160" s="16">
        <f>IFERROR(__xludf.DUMMYFUNCTION("IF(REGEXMATCH($A160, ""(?i)"" &amp; JOIN(""|"", SPLIT($H$3, "" ""))), 1, 0)"),0.0)</f>
        <v>0</v>
      </c>
      <c r="I160" s="16">
        <f>IFERROR(__xludf.DUMMYFUNCTION("IF(REGEXMATCH($A160, ""(?i)"" &amp; JOIN(""|"", SPLIT($I$3, "" ""))), 1, 0)"),0.0)</f>
        <v>0</v>
      </c>
      <c r="J160" s="16">
        <f>IFERROR(__xludf.DUMMYFUNCTION("IF(REGEXMATCH($A160, ""(?i)"" &amp; JOIN(""|"", SPLIT($J$3, "" ""))), 1, 0)"),0.0)</f>
        <v>0</v>
      </c>
      <c r="K160" s="16">
        <f>IFERROR(__xludf.DUMMYFUNCTION("IF(REGEXMATCH($A160, ""(?i)"" &amp; JOIN(""|"", SPLIT($K$3, "" ""))), 1, 0)"),0.0)</f>
        <v>0</v>
      </c>
      <c r="L160" s="16">
        <f>if(vlookup(A160,'VMware Inventory'!A:E,5,0)="Workstation",1,0)</f>
        <v>0</v>
      </c>
      <c r="M160" s="105">
        <f t="shared" si="5"/>
        <v>0</v>
      </c>
      <c r="N160" s="105">
        <f t="shared" si="6"/>
        <v>0</v>
      </c>
      <c r="O160" s="105">
        <f t="shared" si="7"/>
        <v>0</v>
      </c>
      <c r="P160" s="105" t="str">
        <f t="shared" si="8"/>
        <v>No Infra</v>
      </c>
      <c r="Q160" s="105">
        <f t="shared" si="9"/>
        <v>0</v>
      </c>
    </row>
    <row r="161">
      <c r="A161" s="61" t="s">
        <v>310</v>
      </c>
      <c r="B161" s="16">
        <f t="shared" si="2"/>
        <v>0</v>
      </c>
      <c r="C161" s="16">
        <f>IFERROR(__xludf.DUMMYFUNCTION("IF(OR(REGEXMATCH($A161, ""(?i)"" &amp; JOIN(""|"", SPLIT($C$3, "" ""))),vlookup(A161,'VMware Inventory'!A:E,5,0)=""VMWare""), 1, 0)"),0.0)</f>
        <v>0</v>
      </c>
      <c r="D161" s="16">
        <f>IFERROR(__xludf.DUMMYFUNCTION("IF(REGEXMATCH($A161, ""(?i)"" &amp; JOIN(""|"", SPLIT($D$3, "" ""))), 1, 0)"),0.0)</f>
        <v>0</v>
      </c>
      <c r="E161" s="16">
        <f t="shared" si="3"/>
        <v>0</v>
      </c>
      <c r="F161" s="16">
        <f t="shared" si="4"/>
        <v>0</v>
      </c>
      <c r="G161" s="16">
        <f>IFERROR(__xludf.DUMMYFUNCTION("IF(REGEXMATCH($A161, ""(?i)"" &amp; JOIN(""|"", SPLIT($G$3, "" ""))), 1, 0)"),0.0)</f>
        <v>0</v>
      </c>
      <c r="H161" s="16">
        <f>IFERROR(__xludf.DUMMYFUNCTION("IF(REGEXMATCH($A161, ""(?i)"" &amp; JOIN(""|"", SPLIT($H$3, "" ""))), 1, 0)"),0.0)</f>
        <v>0</v>
      </c>
      <c r="I161" s="16">
        <f>IFERROR(__xludf.DUMMYFUNCTION("IF(REGEXMATCH($A161, ""(?i)"" &amp; JOIN(""|"", SPLIT($I$3, "" ""))), 1, 0)"),0.0)</f>
        <v>0</v>
      </c>
      <c r="J161" s="16">
        <f>IFERROR(__xludf.DUMMYFUNCTION("IF(REGEXMATCH($A161, ""(?i)"" &amp; JOIN(""|"", SPLIT($J$3, "" ""))), 1, 0)"),0.0)</f>
        <v>0</v>
      </c>
      <c r="K161" s="16">
        <f>IFERROR(__xludf.DUMMYFUNCTION("IF(REGEXMATCH($A161, ""(?i)"" &amp; JOIN(""|"", SPLIT($K$3, "" ""))), 1, 0)"),0.0)</f>
        <v>0</v>
      </c>
      <c r="L161" s="16">
        <f>if(vlookup(A161,'VMware Inventory'!A:E,5,0)="Workstation",1,0)</f>
        <v>0</v>
      </c>
      <c r="M161" s="105">
        <f t="shared" si="5"/>
        <v>0</v>
      </c>
      <c r="N161" s="105">
        <f t="shared" si="6"/>
        <v>0</v>
      </c>
      <c r="O161" s="105">
        <f t="shared" si="7"/>
        <v>0</v>
      </c>
      <c r="P161" s="105" t="str">
        <f t="shared" si="8"/>
        <v>No Infra</v>
      </c>
      <c r="Q161" s="105">
        <f t="shared" si="9"/>
        <v>0</v>
      </c>
    </row>
    <row r="162">
      <c r="A162" s="61" t="s">
        <v>311</v>
      </c>
      <c r="B162" s="16">
        <f t="shared" si="2"/>
        <v>0</v>
      </c>
      <c r="C162" s="16">
        <f>IFERROR(__xludf.DUMMYFUNCTION("IF(OR(REGEXMATCH($A162, ""(?i)"" &amp; JOIN(""|"", SPLIT($C$3, "" ""))),vlookup(A162,'VMware Inventory'!A:E,5,0)=""VMWare""), 1, 0)"),0.0)</f>
        <v>0</v>
      </c>
      <c r="D162" s="16">
        <f>IFERROR(__xludf.DUMMYFUNCTION("IF(REGEXMATCH($A162, ""(?i)"" &amp; JOIN(""|"", SPLIT($D$3, "" ""))), 1, 0)"),0.0)</f>
        <v>0</v>
      </c>
      <c r="E162" s="16">
        <f t="shared" si="3"/>
        <v>0</v>
      </c>
      <c r="F162" s="16">
        <f t="shared" si="4"/>
        <v>0</v>
      </c>
      <c r="G162" s="16">
        <f>IFERROR(__xludf.DUMMYFUNCTION("IF(REGEXMATCH($A162, ""(?i)"" &amp; JOIN(""|"", SPLIT($G$3, "" ""))), 1, 0)"),0.0)</f>
        <v>0</v>
      </c>
      <c r="H162" s="16">
        <f>IFERROR(__xludf.DUMMYFUNCTION("IF(REGEXMATCH($A162, ""(?i)"" &amp; JOIN(""|"", SPLIT($H$3, "" ""))), 1, 0)"),0.0)</f>
        <v>0</v>
      </c>
      <c r="I162" s="16">
        <f>IFERROR(__xludf.DUMMYFUNCTION("IF(REGEXMATCH($A162, ""(?i)"" &amp; JOIN(""|"", SPLIT($I$3, "" ""))), 1, 0)"),0.0)</f>
        <v>0</v>
      </c>
      <c r="J162" s="16">
        <f>IFERROR(__xludf.DUMMYFUNCTION("IF(REGEXMATCH($A162, ""(?i)"" &amp; JOIN(""|"", SPLIT($J$3, "" ""))), 1, 0)"),0.0)</f>
        <v>0</v>
      </c>
      <c r="K162" s="16">
        <f>IFERROR(__xludf.DUMMYFUNCTION("IF(REGEXMATCH($A162, ""(?i)"" &amp; JOIN(""|"", SPLIT($K$3, "" ""))), 1, 0)"),0.0)</f>
        <v>0</v>
      </c>
      <c r="L162" s="16">
        <f>if(vlookup(A162,'VMware Inventory'!A:E,5,0)="Workstation",1,0)</f>
        <v>0</v>
      </c>
      <c r="M162" s="105">
        <f t="shared" si="5"/>
        <v>0</v>
      </c>
      <c r="N162" s="105">
        <f t="shared" si="6"/>
        <v>0</v>
      </c>
      <c r="O162" s="105">
        <f t="shared" si="7"/>
        <v>0</v>
      </c>
      <c r="P162" s="105" t="str">
        <f t="shared" si="8"/>
        <v>No Infra</v>
      </c>
      <c r="Q162" s="105">
        <f t="shared" si="9"/>
        <v>0</v>
      </c>
    </row>
    <row r="163">
      <c r="A163" s="61" t="s">
        <v>312</v>
      </c>
      <c r="B163" s="16">
        <f t="shared" si="2"/>
        <v>0</v>
      </c>
      <c r="C163" s="16">
        <f>IFERROR(__xludf.DUMMYFUNCTION("IF(OR(REGEXMATCH($A163, ""(?i)"" &amp; JOIN(""|"", SPLIT($C$3, "" ""))),vlookup(A163,'VMware Inventory'!A:E,5,0)=""VMWare""), 1, 0)"),0.0)</f>
        <v>0</v>
      </c>
      <c r="D163" s="16">
        <f>IFERROR(__xludf.DUMMYFUNCTION("IF(REGEXMATCH($A163, ""(?i)"" &amp; JOIN(""|"", SPLIT($D$3, "" ""))), 1, 0)"),0.0)</f>
        <v>0</v>
      </c>
      <c r="E163" s="16">
        <f t="shared" si="3"/>
        <v>0</v>
      </c>
      <c r="F163" s="16">
        <f t="shared" si="4"/>
        <v>0</v>
      </c>
      <c r="G163" s="16">
        <f>IFERROR(__xludf.DUMMYFUNCTION("IF(REGEXMATCH($A163, ""(?i)"" &amp; JOIN(""|"", SPLIT($G$3, "" ""))), 1, 0)"),0.0)</f>
        <v>0</v>
      </c>
      <c r="H163" s="16">
        <f>IFERROR(__xludf.DUMMYFUNCTION("IF(REGEXMATCH($A163, ""(?i)"" &amp; JOIN(""|"", SPLIT($H$3, "" ""))), 1, 0)"),0.0)</f>
        <v>0</v>
      </c>
      <c r="I163" s="16">
        <f>IFERROR(__xludf.DUMMYFUNCTION("IF(REGEXMATCH($A163, ""(?i)"" &amp; JOIN(""|"", SPLIT($I$3, "" ""))), 1, 0)"),0.0)</f>
        <v>0</v>
      </c>
      <c r="J163" s="16">
        <f>IFERROR(__xludf.DUMMYFUNCTION("IF(REGEXMATCH($A163, ""(?i)"" &amp; JOIN(""|"", SPLIT($J$3, "" ""))), 1, 0)"),0.0)</f>
        <v>0</v>
      </c>
      <c r="K163" s="16">
        <f>IFERROR(__xludf.DUMMYFUNCTION("IF(REGEXMATCH($A163, ""(?i)"" &amp; JOIN(""|"", SPLIT($K$3, "" ""))), 1, 0)"),0.0)</f>
        <v>0</v>
      </c>
      <c r="L163" s="16">
        <f>if(vlookup(A163,'VMware Inventory'!A:E,5,0)="Workstation",1,0)</f>
        <v>0</v>
      </c>
      <c r="M163" s="105">
        <f t="shared" si="5"/>
        <v>0</v>
      </c>
      <c r="N163" s="105">
        <f t="shared" si="6"/>
        <v>0</v>
      </c>
      <c r="O163" s="105">
        <f t="shared" si="7"/>
        <v>0</v>
      </c>
      <c r="P163" s="105" t="str">
        <f t="shared" si="8"/>
        <v>No Infra</v>
      </c>
      <c r="Q163" s="105">
        <f t="shared" si="9"/>
        <v>0</v>
      </c>
    </row>
    <row r="164">
      <c r="A164" s="61" t="s">
        <v>313</v>
      </c>
      <c r="B164" s="16">
        <f t="shared" si="2"/>
        <v>0</v>
      </c>
      <c r="C164" s="16">
        <f>IFERROR(__xludf.DUMMYFUNCTION("IF(OR(REGEXMATCH($A164, ""(?i)"" &amp; JOIN(""|"", SPLIT($C$3, "" ""))),vlookup(A164,'VMware Inventory'!A:E,5,0)=""VMWare""), 1, 0)"),0.0)</f>
        <v>0</v>
      </c>
      <c r="D164" s="16">
        <f>IFERROR(__xludf.DUMMYFUNCTION("IF(REGEXMATCH($A164, ""(?i)"" &amp; JOIN(""|"", SPLIT($D$3, "" ""))), 1, 0)"),0.0)</f>
        <v>0</v>
      </c>
      <c r="E164" s="16">
        <f t="shared" si="3"/>
        <v>0</v>
      </c>
      <c r="F164" s="16">
        <f t="shared" si="4"/>
        <v>0</v>
      </c>
      <c r="G164" s="16">
        <f>IFERROR(__xludf.DUMMYFUNCTION("IF(REGEXMATCH($A164, ""(?i)"" &amp; JOIN(""|"", SPLIT($G$3, "" ""))), 1, 0)"),0.0)</f>
        <v>0</v>
      </c>
      <c r="H164" s="16">
        <f>IFERROR(__xludf.DUMMYFUNCTION("IF(REGEXMATCH($A164, ""(?i)"" &amp; JOIN(""|"", SPLIT($H$3, "" ""))), 1, 0)"),0.0)</f>
        <v>0</v>
      </c>
      <c r="I164" s="16">
        <f>IFERROR(__xludf.DUMMYFUNCTION("IF(REGEXMATCH($A164, ""(?i)"" &amp; JOIN(""|"", SPLIT($I$3, "" ""))), 1, 0)"),0.0)</f>
        <v>0</v>
      </c>
      <c r="J164" s="16">
        <f>IFERROR(__xludf.DUMMYFUNCTION("IF(REGEXMATCH($A164, ""(?i)"" &amp; JOIN(""|"", SPLIT($J$3, "" ""))), 1, 0)"),0.0)</f>
        <v>0</v>
      </c>
      <c r="K164" s="16">
        <f>IFERROR(__xludf.DUMMYFUNCTION("IF(REGEXMATCH($A164, ""(?i)"" &amp; JOIN(""|"", SPLIT($K$3, "" ""))), 1, 0)"),0.0)</f>
        <v>0</v>
      </c>
      <c r="L164" s="16">
        <f>if(vlookup(A164,'VMware Inventory'!A:E,5,0)="Workstation",1,0)</f>
        <v>0</v>
      </c>
      <c r="M164" s="105">
        <f t="shared" si="5"/>
        <v>0</v>
      </c>
      <c r="N164" s="105">
        <f t="shared" si="6"/>
        <v>0</v>
      </c>
      <c r="O164" s="105">
        <f t="shared" si="7"/>
        <v>0</v>
      </c>
      <c r="P164" s="105" t="str">
        <f t="shared" si="8"/>
        <v>No Infra</v>
      </c>
      <c r="Q164" s="105">
        <f t="shared" si="9"/>
        <v>0</v>
      </c>
    </row>
    <row r="165">
      <c r="A165" s="61" t="s">
        <v>314</v>
      </c>
      <c r="B165" s="16">
        <f t="shared" si="2"/>
        <v>0</v>
      </c>
      <c r="C165" s="16">
        <f>IFERROR(__xludf.DUMMYFUNCTION("IF(OR(REGEXMATCH($A165, ""(?i)"" &amp; JOIN(""|"", SPLIT($C$3, "" ""))),vlookup(A165,'VMware Inventory'!A:E,5,0)=""VMWare""), 1, 0)"),0.0)</f>
        <v>0</v>
      </c>
      <c r="D165" s="16">
        <f>IFERROR(__xludf.DUMMYFUNCTION("IF(REGEXMATCH($A165, ""(?i)"" &amp; JOIN(""|"", SPLIT($D$3, "" ""))), 1, 0)"),0.0)</f>
        <v>0</v>
      </c>
      <c r="E165" s="16">
        <f t="shared" si="3"/>
        <v>0</v>
      </c>
      <c r="F165" s="16">
        <f t="shared" si="4"/>
        <v>0</v>
      </c>
      <c r="G165" s="16">
        <f>IFERROR(__xludf.DUMMYFUNCTION("IF(REGEXMATCH($A165, ""(?i)"" &amp; JOIN(""|"", SPLIT($G$3, "" ""))), 1, 0)"),0.0)</f>
        <v>0</v>
      </c>
      <c r="H165" s="16">
        <f>IFERROR(__xludf.DUMMYFUNCTION("IF(REGEXMATCH($A165, ""(?i)"" &amp; JOIN(""|"", SPLIT($H$3, "" ""))), 1, 0)"),0.0)</f>
        <v>0</v>
      </c>
      <c r="I165" s="16">
        <f>IFERROR(__xludf.DUMMYFUNCTION("IF(REGEXMATCH($A165, ""(?i)"" &amp; JOIN(""|"", SPLIT($I$3, "" ""))), 1, 0)"),0.0)</f>
        <v>0</v>
      </c>
      <c r="J165" s="16">
        <f>IFERROR(__xludf.DUMMYFUNCTION("IF(REGEXMATCH($A165, ""(?i)"" &amp; JOIN(""|"", SPLIT($J$3, "" ""))), 1, 0)"),0.0)</f>
        <v>0</v>
      </c>
      <c r="K165" s="16">
        <f>IFERROR(__xludf.DUMMYFUNCTION("IF(REGEXMATCH($A165, ""(?i)"" &amp; JOIN(""|"", SPLIT($K$3, "" ""))), 1, 0)"),0.0)</f>
        <v>0</v>
      </c>
      <c r="L165" s="16">
        <f>if(vlookup(A165,'VMware Inventory'!A:E,5,0)="Workstation",1,0)</f>
        <v>0</v>
      </c>
      <c r="M165" s="105">
        <f t="shared" si="5"/>
        <v>0</v>
      </c>
      <c r="N165" s="105">
        <f t="shared" si="6"/>
        <v>0</v>
      </c>
      <c r="O165" s="105">
        <f t="shared" si="7"/>
        <v>0</v>
      </c>
      <c r="P165" s="105" t="str">
        <f t="shared" si="8"/>
        <v>No Infra</v>
      </c>
      <c r="Q165" s="105">
        <f t="shared" si="9"/>
        <v>0</v>
      </c>
    </row>
    <row r="166">
      <c r="A166" s="61" t="s">
        <v>315</v>
      </c>
      <c r="B166" s="16">
        <f t="shared" si="2"/>
        <v>0</v>
      </c>
      <c r="C166" s="16">
        <f>IFERROR(__xludf.DUMMYFUNCTION("IF(OR(REGEXMATCH($A166, ""(?i)"" &amp; JOIN(""|"", SPLIT($C$3, "" ""))),vlookup(A166,'VMware Inventory'!A:E,5,0)=""VMWare""), 1, 0)"),0.0)</f>
        <v>0</v>
      </c>
      <c r="D166" s="16">
        <f>IFERROR(__xludf.DUMMYFUNCTION("IF(REGEXMATCH($A166, ""(?i)"" &amp; JOIN(""|"", SPLIT($D$3, "" ""))), 1, 0)"),0.0)</f>
        <v>0</v>
      </c>
      <c r="E166" s="16">
        <f t="shared" si="3"/>
        <v>0</v>
      </c>
      <c r="F166" s="16">
        <f t="shared" si="4"/>
        <v>0</v>
      </c>
      <c r="G166" s="16">
        <f>IFERROR(__xludf.DUMMYFUNCTION("IF(REGEXMATCH($A166, ""(?i)"" &amp; JOIN(""|"", SPLIT($G$3, "" ""))), 1, 0)"),0.0)</f>
        <v>0</v>
      </c>
      <c r="H166" s="16">
        <f>IFERROR(__xludf.DUMMYFUNCTION("IF(REGEXMATCH($A166, ""(?i)"" &amp; JOIN(""|"", SPLIT($H$3, "" ""))), 1, 0)"),0.0)</f>
        <v>0</v>
      </c>
      <c r="I166" s="16">
        <f>IFERROR(__xludf.DUMMYFUNCTION("IF(REGEXMATCH($A166, ""(?i)"" &amp; JOIN(""|"", SPLIT($I$3, "" ""))), 1, 0)"),0.0)</f>
        <v>0</v>
      </c>
      <c r="J166" s="16">
        <f>IFERROR(__xludf.DUMMYFUNCTION("IF(REGEXMATCH($A166, ""(?i)"" &amp; JOIN(""|"", SPLIT($J$3, "" ""))), 1, 0)"),0.0)</f>
        <v>0</v>
      </c>
      <c r="K166" s="16">
        <f>IFERROR(__xludf.DUMMYFUNCTION("IF(REGEXMATCH($A166, ""(?i)"" &amp; JOIN(""|"", SPLIT($K$3, "" ""))), 1, 0)"),0.0)</f>
        <v>0</v>
      </c>
      <c r="L166" s="16">
        <f>if(vlookup(A166,'VMware Inventory'!A:E,5,0)="Workstation",1,0)</f>
        <v>0</v>
      </c>
      <c r="M166" s="105">
        <f t="shared" si="5"/>
        <v>0</v>
      </c>
      <c r="N166" s="105">
        <f t="shared" si="6"/>
        <v>0</v>
      </c>
      <c r="O166" s="105">
        <f t="shared" si="7"/>
        <v>0</v>
      </c>
      <c r="P166" s="105" t="str">
        <f t="shared" si="8"/>
        <v>No Infra</v>
      </c>
      <c r="Q166" s="105">
        <f t="shared" si="9"/>
        <v>0</v>
      </c>
    </row>
    <row r="167">
      <c r="A167" s="61" t="s">
        <v>316</v>
      </c>
      <c r="B167" s="16">
        <f t="shared" si="2"/>
        <v>0</v>
      </c>
      <c r="C167" s="16">
        <f>IFERROR(__xludf.DUMMYFUNCTION("IF(OR(REGEXMATCH($A167, ""(?i)"" &amp; JOIN(""|"", SPLIT($C$3, "" ""))),vlookup(A167,'VMware Inventory'!A:E,5,0)=""VMWare""), 1, 0)"),0.0)</f>
        <v>0</v>
      </c>
      <c r="D167" s="16">
        <f>IFERROR(__xludf.DUMMYFUNCTION("IF(REGEXMATCH($A167, ""(?i)"" &amp; JOIN(""|"", SPLIT($D$3, "" ""))), 1, 0)"),0.0)</f>
        <v>0</v>
      </c>
      <c r="E167" s="16">
        <f t="shared" si="3"/>
        <v>0</v>
      </c>
      <c r="F167" s="16">
        <f t="shared" si="4"/>
        <v>0</v>
      </c>
      <c r="G167" s="16">
        <f>IFERROR(__xludf.DUMMYFUNCTION("IF(REGEXMATCH($A167, ""(?i)"" &amp; JOIN(""|"", SPLIT($G$3, "" ""))), 1, 0)"),0.0)</f>
        <v>0</v>
      </c>
      <c r="H167" s="16">
        <f>IFERROR(__xludf.DUMMYFUNCTION("IF(REGEXMATCH($A167, ""(?i)"" &amp; JOIN(""|"", SPLIT($H$3, "" ""))), 1, 0)"),0.0)</f>
        <v>0</v>
      </c>
      <c r="I167" s="16">
        <f>IFERROR(__xludf.DUMMYFUNCTION("IF(REGEXMATCH($A167, ""(?i)"" &amp; JOIN(""|"", SPLIT($I$3, "" ""))), 1, 0)"),0.0)</f>
        <v>0</v>
      </c>
      <c r="J167" s="16">
        <f>IFERROR(__xludf.DUMMYFUNCTION("IF(REGEXMATCH($A167, ""(?i)"" &amp; JOIN(""|"", SPLIT($J$3, "" ""))), 1, 0)"),0.0)</f>
        <v>0</v>
      </c>
      <c r="K167" s="16">
        <f>IFERROR(__xludf.DUMMYFUNCTION("IF(REGEXMATCH($A167, ""(?i)"" &amp; JOIN(""|"", SPLIT($K$3, "" ""))), 1, 0)"),0.0)</f>
        <v>0</v>
      </c>
      <c r="L167" s="16">
        <f>if(vlookup(A167,'VMware Inventory'!A:E,5,0)="Workstation",1,0)</f>
        <v>1</v>
      </c>
      <c r="M167" s="105">
        <f t="shared" si="5"/>
        <v>1</v>
      </c>
      <c r="N167" s="105">
        <f t="shared" si="6"/>
        <v>0</v>
      </c>
      <c r="O167" s="105">
        <f t="shared" si="7"/>
        <v>0</v>
      </c>
      <c r="P167" s="105" t="str">
        <f t="shared" si="8"/>
        <v>Consolidation</v>
      </c>
      <c r="Q167" s="105">
        <f t="shared" si="9"/>
        <v>1</v>
      </c>
    </row>
    <row r="168">
      <c r="A168" s="61" t="s">
        <v>317</v>
      </c>
      <c r="B168" s="16">
        <f t="shared" si="2"/>
        <v>0</v>
      </c>
      <c r="C168" s="16">
        <f>IFERROR(__xludf.DUMMYFUNCTION("IF(OR(REGEXMATCH($A168, ""(?i)"" &amp; JOIN(""|"", SPLIT($C$3, "" ""))),vlookup(A168,'VMware Inventory'!A:E,5,0)=""VMWare""), 1, 0)"),0.0)</f>
        <v>0</v>
      </c>
      <c r="D168" s="16">
        <f>IFERROR(__xludf.DUMMYFUNCTION("IF(REGEXMATCH($A168, ""(?i)"" &amp; JOIN(""|"", SPLIT($D$3, "" ""))), 1, 0)"),0.0)</f>
        <v>0</v>
      </c>
      <c r="E168" s="16">
        <f t="shared" si="3"/>
        <v>0</v>
      </c>
      <c r="F168" s="16">
        <f t="shared" si="4"/>
        <v>0</v>
      </c>
      <c r="G168" s="16">
        <f>IFERROR(__xludf.DUMMYFUNCTION("IF(REGEXMATCH($A168, ""(?i)"" &amp; JOIN(""|"", SPLIT($G$3, "" ""))), 1, 0)"),0.0)</f>
        <v>0</v>
      </c>
      <c r="H168" s="16">
        <f>IFERROR(__xludf.DUMMYFUNCTION("IF(REGEXMATCH($A168, ""(?i)"" &amp; JOIN(""|"", SPLIT($H$3, "" ""))), 1, 0)"),0.0)</f>
        <v>0</v>
      </c>
      <c r="I168" s="16">
        <f>IFERROR(__xludf.DUMMYFUNCTION("IF(REGEXMATCH($A168, ""(?i)"" &amp; JOIN(""|"", SPLIT($I$3, "" ""))), 1, 0)"),0.0)</f>
        <v>0</v>
      </c>
      <c r="J168" s="16">
        <f>IFERROR(__xludf.DUMMYFUNCTION("IF(REGEXMATCH($A168, ""(?i)"" &amp; JOIN(""|"", SPLIT($J$3, "" ""))), 1, 0)"),0.0)</f>
        <v>0</v>
      </c>
      <c r="K168" s="16">
        <f>IFERROR(__xludf.DUMMYFUNCTION("IF(REGEXMATCH($A168, ""(?i)"" &amp; JOIN(""|"", SPLIT($K$3, "" ""))), 1, 0)"),0.0)</f>
        <v>0</v>
      </c>
      <c r="L168" s="16">
        <f>if(vlookup(A168,'VMware Inventory'!A:E,5,0)="Workstation",1,0)</f>
        <v>0</v>
      </c>
      <c r="M168" s="105">
        <f t="shared" si="5"/>
        <v>0</v>
      </c>
      <c r="N168" s="105">
        <f t="shared" si="6"/>
        <v>0</v>
      </c>
      <c r="O168" s="105">
        <f t="shared" si="7"/>
        <v>0</v>
      </c>
      <c r="P168" s="105" t="str">
        <f t="shared" si="8"/>
        <v>No Infra</v>
      </c>
      <c r="Q168" s="105">
        <f t="shared" si="9"/>
        <v>0</v>
      </c>
    </row>
    <row r="169">
      <c r="A169" s="61" t="s">
        <v>318</v>
      </c>
      <c r="B169" s="16">
        <f t="shared" si="2"/>
        <v>0</v>
      </c>
      <c r="C169" s="16">
        <f>IFERROR(__xludf.DUMMYFUNCTION("IF(OR(REGEXMATCH($A169, ""(?i)"" &amp; JOIN(""|"", SPLIT($C$3, "" ""))),vlookup(A169,'VMware Inventory'!A:E,5,0)=""VMWare""), 1, 0)"),0.0)</f>
        <v>0</v>
      </c>
      <c r="D169" s="16">
        <f>IFERROR(__xludf.DUMMYFUNCTION("IF(REGEXMATCH($A169, ""(?i)"" &amp; JOIN(""|"", SPLIT($D$3, "" ""))), 1, 0)"),0.0)</f>
        <v>0</v>
      </c>
      <c r="E169" s="16">
        <f t="shared" si="3"/>
        <v>0</v>
      </c>
      <c r="F169" s="16">
        <f t="shared" si="4"/>
        <v>0</v>
      </c>
      <c r="G169" s="16">
        <f>IFERROR(__xludf.DUMMYFUNCTION("IF(REGEXMATCH($A169, ""(?i)"" &amp; JOIN(""|"", SPLIT($G$3, "" ""))), 1, 0)"),0.0)</f>
        <v>0</v>
      </c>
      <c r="H169" s="16">
        <f>IFERROR(__xludf.DUMMYFUNCTION("IF(REGEXMATCH($A169, ""(?i)"" &amp; JOIN(""|"", SPLIT($H$3, "" ""))), 1, 0)"),0.0)</f>
        <v>0</v>
      </c>
      <c r="I169" s="16">
        <f>IFERROR(__xludf.DUMMYFUNCTION("IF(REGEXMATCH($A169, ""(?i)"" &amp; JOIN(""|"", SPLIT($I$3, "" ""))), 1, 0)"),0.0)</f>
        <v>0</v>
      </c>
      <c r="J169" s="16">
        <f>IFERROR(__xludf.DUMMYFUNCTION("IF(REGEXMATCH($A169, ""(?i)"" &amp; JOIN(""|"", SPLIT($J$3, "" ""))), 1, 0)"),0.0)</f>
        <v>0</v>
      </c>
      <c r="K169" s="16">
        <f>IFERROR(__xludf.DUMMYFUNCTION("IF(REGEXMATCH($A169, ""(?i)"" &amp; JOIN(""|"", SPLIT($K$3, "" ""))), 1, 0)"),0.0)</f>
        <v>0</v>
      </c>
      <c r="L169" s="16">
        <f>if(vlookup(A169,'VMware Inventory'!A:E,5,0)="Workstation",1,0)</f>
        <v>0</v>
      </c>
      <c r="M169" s="105">
        <f t="shared" si="5"/>
        <v>0</v>
      </c>
      <c r="N169" s="105">
        <f t="shared" si="6"/>
        <v>0</v>
      </c>
      <c r="O169" s="105">
        <f t="shared" si="7"/>
        <v>0</v>
      </c>
      <c r="P169" s="105" t="str">
        <f t="shared" si="8"/>
        <v>No Infra</v>
      </c>
      <c r="Q169" s="105">
        <f t="shared" si="9"/>
        <v>0</v>
      </c>
    </row>
    <row r="170">
      <c r="A170" s="61" t="s">
        <v>319</v>
      </c>
      <c r="B170" s="16">
        <f t="shared" si="2"/>
        <v>0</v>
      </c>
      <c r="C170" s="16">
        <f>IFERROR(__xludf.DUMMYFUNCTION("IF(OR(REGEXMATCH($A170, ""(?i)"" &amp; JOIN(""|"", SPLIT($C$3, "" ""))),vlookup(A170,'VMware Inventory'!A:E,5,0)=""VMWare""), 1, 0)"),0.0)</f>
        <v>0</v>
      </c>
      <c r="D170" s="16">
        <f>IFERROR(__xludf.DUMMYFUNCTION("IF(REGEXMATCH($A170, ""(?i)"" &amp; JOIN(""|"", SPLIT($D$3, "" ""))), 1, 0)"),0.0)</f>
        <v>0</v>
      </c>
      <c r="E170" s="16">
        <f t="shared" si="3"/>
        <v>0</v>
      </c>
      <c r="F170" s="16">
        <f t="shared" si="4"/>
        <v>0</v>
      </c>
      <c r="G170" s="16">
        <f>IFERROR(__xludf.DUMMYFUNCTION("IF(REGEXMATCH($A170, ""(?i)"" &amp; JOIN(""|"", SPLIT($G$3, "" ""))), 1, 0)"),0.0)</f>
        <v>0</v>
      </c>
      <c r="H170" s="16">
        <f>IFERROR(__xludf.DUMMYFUNCTION("IF(REGEXMATCH($A170, ""(?i)"" &amp; JOIN(""|"", SPLIT($H$3, "" ""))), 1, 0)"),0.0)</f>
        <v>0</v>
      </c>
      <c r="I170" s="16">
        <f>IFERROR(__xludf.DUMMYFUNCTION("IF(REGEXMATCH($A170, ""(?i)"" &amp; JOIN(""|"", SPLIT($I$3, "" ""))), 1, 0)"),0.0)</f>
        <v>0</v>
      </c>
      <c r="J170" s="16">
        <f>IFERROR(__xludf.DUMMYFUNCTION("IF(REGEXMATCH($A170, ""(?i)"" &amp; JOIN(""|"", SPLIT($J$3, "" ""))), 1, 0)"),0.0)</f>
        <v>0</v>
      </c>
      <c r="K170" s="16">
        <f>IFERROR(__xludf.DUMMYFUNCTION("IF(REGEXMATCH($A170, ""(?i)"" &amp; JOIN(""|"", SPLIT($K$3, "" ""))), 1, 0)"),0.0)</f>
        <v>0</v>
      </c>
      <c r="L170" s="16">
        <f>if(vlookup(A170,'VMware Inventory'!A:E,5,0)="Workstation",1,0)</f>
        <v>0</v>
      </c>
      <c r="M170" s="105">
        <f t="shared" si="5"/>
        <v>0</v>
      </c>
      <c r="N170" s="105">
        <f t="shared" si="6"/>
        <v>0</v>
      </c>
      <c r="O170" s="105">
        <f t="shared" si="7"/>
        <v>0</v>
      </c>
      <c r="P170" s="105" t="str">
        <f t="shared" si="8"/>
        <v>No Infra</v>
      </c>
      <c r="Q170" s="105">
        <f t="shared" si="9"/>
        <v>0</v>
      </c>
    </row>
    <row r="171">
      <c r="A171" s="61" t="s">
        <v>320</v>
      </c>
      <c r="B171" s="16">
        <f t="shared" si="2"/>
        <v>0</v>
      </c>
      <c r="C171" s="16">
        <f>IFERROR(__xludf.DUMMYFUNCTION("IF(OR(REGEXMATCH($A171, ""(?i)"" &amp; JOIN(""|"", SPLIT($C$3, "" ""))),vlookup(A171,'VMware Inventory'!A:E,5,0)=""VMWare""), 1, 0)"),0.0)</f>
        <v>0</v>
      </c>
      <c r="D171" s="16">
        <f>IFERROR(__xludf.DUMMYFUNCTION("IF(REGEXMATCH($A171, ""(?i)"" &amp; JOIN(""|"", SPLIT($D$3, "" ""))), 1, 0)"),0.0)</f>
        <v>0</v>
      </c>
      <c r="E171" s="16">
        <f t="shared" si="3"/>
        <v>0</v>
      </c>
      <c r="F171" s="16">
        <f t="shared" si="4"/>
        <v>0</v>
      </c>
      <c r="G171" s="16">
        <f>IFERROR(__xludf.DUMMYFUNCTION("IF(REGEXMATCH($A171, ""(?i)"" &amp; JOIN(""|"", SPLIT($G$3, "" ""))), 1, 0)"),0.0)</f>
        <v>0</v>
      </c>
      <c r="H171" s="16">
        <f>IFERROR(__xludf.DUMMYFUNCTION("IF(REGEXMATCH($A171, ""(?i)"" &amp; JOIN(""|"", SPLIT($H$3, "" ""))), 1, 0)"),0.0)</f>
        <v>0</v>
      </c>
      <c r="I171" s="16">
        <f>IFERROR(__xludf.DUMMYFUNCTION("IF(REGEXMATCH($A171, ""(?i)"" &amp; JOIN(""|"", SPLIT($I$3, "" ""))), 1, 0)"),0.0)</f>
        <v>0</v>
      </c>
      <c r="J171" s="16">
        <f>IFERROR(__xludf.DUMMYFUNCTION("IF(REGEXMATCH($A171, ""(?i)"" &amp; JOIN(""|"", SPLIT($J$3, "" ""))), 1, 0)"),0.0)</f>
        <v>0</v>
      </c>
      <c r="K171" s="16">
        <f>IFERROR(__xludf.DUMMYFUNCTION("IF(REGEXMATCH($A171, ""(?i)"" &amp; JOIN(""|"", SPLIT($K$3, "" ""))), 1, 0)"),0.0)</f>
        <v>0</v>
      </c>
      <c r="L171" s="16">
        <f>if(vlookup(A171,'VMware Inventory'!A:E,5,0)="Workstation",1,0)</f>
        <v>0</v>
      </c>
      <c r="M171" s="105">
        <f t="shared" si="5"/>
        <v>0</v>
      </c>
      <c r="N171" s="105">
        <f t="shared" si="6"/>
        <v>0</v>
      </c>
      <c r="O171" s="105">
        <f t="shared" si="7"/>
        <v>0</v>
      </c>
      <c r="P171" s="105" t="str">
        <f t="shared" si="8"/>
        <v>No Infra</v>
      </c>
      <c r="Q171" s="105">
        <f t="shared" si="9"/>
        <v>0</v>
      </c>
    </row>
    <row r="172">
      <c r="A172" s="61" t="s">
        <v>321</v>
      </c>
      <c r="B172" s="16">
        <f t="shared" si="2"/>
        <v>0</v>
      </c>
      <c r="C172" s="16">
        <f>IFERROR(__xludf.DUMMYFUNCTION("IF(OR(REGEXMATCH($A172, ""(?i)"" &amp; JOIN(""|"", SPLIT($C$3, "" ""))),vlookup(A172,'VMware Inventory'!A:E,5,0)=""VMWare""), 1, 0)"),0.0)</f>
        <v>0</v>
      </c>
      <c r="D172" s="16">
        <f>IFERROR(__xludf.DUMMYFUNCTION("IF(REGEXMATCH($A172, ""(?i)"" &amp; JOIN(""|"", SPLIT($D$3, "" ""))), 1, 0)"),0.0)</f>
        <v>0</v>
      </c>
      <c r="E172" s="16">
        <f t="shared" si="3"/>
        <v>0</v>
      </c>
      <c r="F172" s="16">
        <f t="shared" si="4"/>
        <v>0</v>
      </c>
      <c r="G172" s="16">
        <f>IFERROR(__xludf.DUMMYFUNCTION("IF(REGEXMATCH($A172, ""(?i)"" &amp; JOIN(""|"", SPLIT($G$3, "" ""))), 1, 0)"),0.0)</f>
        <v>0</v>
      </c>
      <c r="H172" s="16">
        <f>IFERROR(__xludf.DUMMYFUNCTION("IF(REGEXMATCH($A172, ""(?i)"" &amp; JOIN(""|"", SPLIT($H$3, "" ""))), 1, 0)"),0.0)</f>
        <v>0</v>
      </c>
      <c r="I172" s="16">
        <f>IFERROR(__xludf.DUMMYFUNCTION("IF(REGEXMATCH($A172, ""(?i)"" &amp; JOIN(""|"", SPLIT($I$3, "" ""))), 1, 0)"),0.0)</f>
        <v>0</v>
      </c>
      <c r="J172" s="16">
        <f>IFERROR(__xludf.DUMMYFUNCTION("IF(REGEXMATCH($A172, ""(?i)"" &amp; JOIN(""|"", SPLIT($J$3, "" ""))), 1, 0)"),0.0)</f>
        <v>0</v>
      </c>
      <c r="K172" s="16">
        <f>IFERROR(__xludf.DUMMYFUNCTION("IF(REGEXMATCH($A172, ""(?i)"" &amp; JOIN(""|"", SPLIT($K$3, "" ""))), 1, 0)"),0.0)</f>
        <v>0</v>
      </c>
      <c r="L172" s="16">
        <f>if(vlookup(A172,'VMware Inventory'!A:E,5,0)="Workstation",1,0)</f>
        <v>0</v>
      </c>
      <c r="M172" s="105">
        <f t="shared" si="5"/>
        <v>0</v>
      </c>
      <c r="N172" s="105">
        <f t="shared" si="6"/>
        <v>0</v>
      </c>
      <c r="O172" s="105">
        <f t="shared" si="7"/>
        <v>0</v>
      </c>
      <c r="P172" s="105" t="str">
        <f t="shared" si="8"/>
        <v>No Infra</v>
      </c>
      <c r="Q172" s="105">
        <f t="shared" si="9"/>
        <v>0</v>
      </c>
    </row>
    <row r="173">
      <c r="A173" s="61" t="s">
        <v>322</v>
      </c>
      <c r="B173" s="16">
        <f t="shared" si="2"/>
        <v>0</v>
      </c>
      <c r="C173" s="16">
        <f>IFERROR(__xludf.DUMMYFUNCTION("IF(OR(REGEXMATCH($A173, ""(?i)"" &amp; JOIN(""|"", SPLIT($C$3, "" ""))),vlookup(A173,'VMware Inventory'!A:E,5,0)=""VMWare""), 1, 0)"),0.0)</f>
        <v>0</v>
      </c>
      <c r="D173" s="16">
        <f>IFERROR(__xludf.DUMMYFUNCTION("IF(REGEXMATCH($A173, ""(?i)"" &amp; JOIN(""|"", SPLIT($D$3, "" ""))), 1, 0)"),0.0)</f>
        <v>0</v>
      </c>
      <c r="E173" s="16">
        <f t="shared" si="3"/>
        <v>0</v>
      </c>
      <c r="F173" s="16">
        <f t="shared" si="4"/>
        <v>0</v>
      </c>
      <c r="G173" s="16">
        <f>IFERROR(__xludf.DUMMYFUNCTION("IF(REGEXMATCH($A173, ""(?i)"" &amp; JOIN(""|"", SPLIT($G$3, "" ""))), 1, 0)"),0.0)</f>
        <v>0</v>
      </c>
      <c r="H173" s="16">
        <f>IFERROR(__xludf.DUMMYFUNCTION("IF(REGEXMATCH($A173, ""(?i)"" &amp; JOIN(""|"", SPLIT($H$3, "" ""))), 1, 0)"),0.0)</f>
        <v>0</v>
      </c>
      <c r="I173" s="16">
        <f>IFERROR(__xludf.DUMMYFUNCTION("IF(REGEXMATCH($A173, ""(?i)"" &amp; JOIN(""|"", SPLIT($I$3, "" ""))), 1, 0)"),0.0)</f>
        <v>0</v>
      </c>
      <c r="J173" s="16">
        <f>IFERROR(__xludf.DUMMYFUNCTION("IF(REGEXMATCH($A173, ""(?i)"" &amp; JOIN(""|"", SPLIT($J$3, "" ""))), 1, 0)"),0.0)</f>
        <v>0</v>
      </c>
      <c r="K173" s="16">
        <f>IFERROR(__xludf.DUMMYFUNCTION("IF(REGEXMATCH($A173, ""(?i)"" &amp; JOIN(""|"", SPLIT($K$3, "" ""))), 1, 0)"),0.0)</f>
        <v>0</v>
      </c>
      <c r="L173" s="16">
        <f>if(vlookup(A173,'VMware Inventory'!A:E,5,0)="Workstation",1,0)</f>
        <v>0</v>
      </c>
      <c r="M173" s="105">
        <f t="shared" si="5"/>
        <v>0</v>
      </c>
      <c r="N173" s="105">
        <f t="shared" si="6"/>
        <v>0</v>
      </c>
      <c r="O173" s="105">
        <f t="shared" si="7"/>
        <v>0</v>
      </c>
      <c r="P173" s="105" t="str">
        <f t="shared" si="8"/>
        <v>No Infra</v>
      </c>
      <c r="Q173" s="105">
        <f t="shared" si="9"/>
        <v>0</v>
      </c>
    </row>
    <row r="174">
      <c r="A174" s="61" t="s">
        <v>323</v>
      </c>
      <c r="B174" s="16">
        <f t="shared" si="2"/>
        <v>0</v>
      </c>
      <c r="C174" s="16">
        <f>IFERROR(__xludf.DUMMYFUNCTION("IF(OR(REGEXMATCH($A174, ""(?i)"" &amp; JOIN(""|"", SPLIT($C$3, "" ""))),vlookup(A174,'VMware Inventory'!A:E,5,0)=""VMWare""), 1, 0)"),0.0)</f>
        <v>0</v>
      </c>
      <c r="D174" s="16">
        <f>IFERROR(__xludf.DUMMYFUNCTION("IF(REGEXMATCH($A174, ""(?i)"" &amp; JOIN(""|"", SPLIT($D$3, "" ""))), 1, 0)"),0.0)</f>
        <v>0</v>
      </c>
      <c r="E174" s="16">
        <f t="shared" si="3"/>
        <v>0</v>
      </c>
      <c r="F174" s="16">
        <f t="shared" si="4"/>
        <v>0</v>
      </c>
      <c r="G174" s="16">
        <f>IFERROR(__xludf.DUMMYFUNCTION("IF(REGEXMATCH($A174, ""(?i)"" &amp; JOIN(""|"", SPLIT($G$3, "" ""))), 1, 0)"),0.0)</f>
        <v>0</v>
      </c>
      <c r="H174" s="16">
        <f>IFERROR(__xludf.DUMMYFUNCTION("IF(REGEXMATCH($A174, ""(?i)"" &amp; JOIN(""|"", SPLIT($H$3, "" ""))), 1, 0)"),0.0)</f>
        <v>0</v>
      </c>
      <c r="I174" s="16">
        <f>IFERROR(__xludf.DUMMYFUNCTION("IF(REGEXMATCH($A174, ""(?i)"" &amp; JOIN(""|"", SPLIT($I$3, "" ""))), 1, 0)"),0.0)</f>
        <v>0</v>
      </c>
      <c r="J174" s="16">
        <f>IFERROR(__xludf.DUMMYFUNCTION("IF(REGEXMATCH($A174, ""(?i)"" &amp; JOIN(""|"", SPLIT($J$3, "" ""))), 1, 0)"),0.0)</f>
        <v>0</v>
      </c>
      <c r="K174" s="16">
        <f>IFERROR(__xludf.DUMMYFUNCTION("IF(REGEXMATCH($A174, ""(?i)"" &amp; JOIN(""|"", SPLIT($K$3, "" ""))), 1, 0)"),0.0)</f>
        <v>0</v>
      </c>
      <c r="L174" s="16">
        <f>if(vlookup(A174,'VMware Inventory'!A:E,5,0)="Workstation",1,0)</f>
        <v>0</v>
      </c>
      <c r="M174" s="105">
        <f t="shared" si="5"/>
        <v>0</v>
      </c>
      <c r="N174" s="105">
        <f t="shared" si="6"/>
        <v>0</v>
      </c>
      <c r="O174" s="105">
        <f t="shared" si="7"/>
        <v>0</v>
      </c>
      <c r="P174" s="105" t="str">
        <f t="shared" si="8"/>
        <v>No Infra</v>
      </c>
      <c r="Q174" s="105">
        <f t="shared" si="9"/>
        <v>0</v>
      </c>
    </row>
    <row r="175">
      <c r="A175" s="61" t="s">
        <v>324</v>
      </c>
      <c r="B175" s="16">
        <f t="shared" si="2"/>
        <v>0</v>
      </c>
      <c r="C175" s="16">
        <f>IFERROR(__xludf.DUMMYFUNCTION("IF(OR(REGEXMATCH($A175, ""(?i)"" &amp; JOIN(""|"", SPLIT($C$3, "" ""))),vlookup(A175,'VMware Inventory'!A:E,5,0)=""VMWare""), 1, 0)"),0.0)</f>
        <v>0</v>
      </c>
      <c r="D175" s="16">
        <f>IFERROR(__xludf.DUMMYFUNCTION("IF(REGEXMATCH($A175, ""(?i)"" &amp; JOIN(""|"", SPLIT($D$3, "" ""))), 1, 0)"),0.0)</f>
        <v>0</v>
      </c>
      <c r="E175" s="16">
        <f t="shared" si="3"/>
        <v>0</v>
      </c>
      <c r="F175" s="16">
        <f t="shared" si="4"/>
        <v>0</v>
      </c>
      <c r="G175" s="16">
        <f>IFERROR(__xludf.DUMMYFUNCTION("IF(REGEXMATCH($A175, ""(?i)"" &amp; JOIN(""|"", SPLIT($G$3, "" ""))), 1, 0)"),0.0)</f>
        <v>0</v>
      </c>
      <c r="H175" s="16">
        <f>IFERROR(__xludf.DUMMYFUNCTION("IF(REGEXMATCH($A175, ""(?i)"" &amp; JOIN(""|"", SPLIT($H$3, "" ""))), 1, 0)"),0.0)</f>
        <v>0</v>
      </c>
      <c r="I175" s="16">
        <f>IFERROR(__xludf.DUMMYFUNCTION("IF(REGEXMATCH($A175, ""(?i)"" &amp; JOIN(""|"", SPLIT($I$3, "" ""))), 1, 0)"),0.0)</f>
        <v>0</v>
      </c>
      <c r="J175" s="16">
        <f>IFERROR(__xludf.DUMMYFUNCTION("IF(REGEXMATCH($A175, ""(?i)"" &amp; JOIN(""|"", SPLIT($J$3, "" ""))), 1, 0)"),0.0)</f>
        <v>0</v>
      </c>
      <c r="K175" s="16">
        <f>IFERROR(__xludf.DUMMYFUNCTION("IF(REGEXMATCH($A175, ""(?i)"" &amp; JOIN(""|"", SPLIT($K$3, "" ""))), 1, 0)"),0.0)</f>
        <v>0</v>
      </c>
      <c r="L175" s="16">
        <f>if(vlookup(A175,'VMware Inventory'!A:E,5,0)="Workstation",1,0)</f>
        <v>0</v>
      </c>
      <c r="M175" s="105">
        <f t="shared" si="5"/>
        <v>0</v>
      </c>
      <c r="N175" s="105">
        <f t="shared" si="6"/>
        <v>0</v>
      </c>
      <c r="O175" s="105">
        <f t="shared" si="7"/>
        <v>0</v>
      </c>
      <c r="P175" s="105" t="str">
        <f t="shared" si="8"/>
        <v>No Infra</v>
      </c>
      <c r="Q175" s="105">
        <f t="shared" si="9"/>
        <v>0</v>
      </c>
    </row>
    <row r="176">
      <c r="A176" s="61" t="s">
        <v>325</v>
      </c>
      <c r="B176" s="16">
        <f t="shared" si="2"/>
        <v>0</v>
      </c>
      <c r="C176" s="16">
        <f>IFERROR(__xludf.DUMMYFUNCTION("IF(OR(REGEXMATCH($A176, ""(?i)"" &amp; JOIN(""|"", SPLIT($C$3, "" ""))),vlookup(A176,'VMware Inventory'!A:E,5,0)=""VMWare""), 1, 0)"),0.0)</f>
        <v>0</v>
      </c>
      <c r="D176" s="16">
        <f>IFERROR(__xludf.DUMMYFUNCTION("IF(REGEXMATCH($A176, ""(?i)"" &amp; JOIN(""|"", SPLIT($D$3, "" ""))), 1, 0)"),0.0)</f>
        <v>0</v>
      </c>
      <c r="E176" s="16">
        <f t="shared" si="3"/>
        <v>0</v>
      </c>
      <c r="F176" s="16">
        <f t="shared" si="4"/>
        <v>0</v>
      </c>
      <c r="G176" s="16">
        <f>IFERROR(__xludf.DUMMYFUNCTION("IF(REGEXMATCH($A176, ""(?i)"" &amp; JOIN(""|"", SPLIT($G$3, "" ""))), 1, 0)"),0.0)</f>
        <v>0</v>
      </c>
      <c r="H176" s="16">
        <f>IFERROR(__xludf.DUMMYFUNCTION("IF(REGEXMATCH($A176, ""(?i)"" &amp; JOIN(""|"", SPLIT($H$3, "" ""))), 1, 0)"),0.0)</f>
        <v>0</v>
      </c>
      <c r="I176" s="16">
        <f>IFERROR(__xludf.DUMMYFUNCTION("IF(REGEXMATCH($A176, ""(?i)"" &amp; JOIN(""|"", SPLIT($I$3, "" ""))), 1, 0)"),0.0)</f>
        <v>0</v>
      </c>
      <c r="J176" s="16">
        <f>IFERROR(__xludf.DUMMYFUNCTION("IF(REGEXMATCH($A176, ""(?i)"" &amp; JOIN(""|"", SPLIT($J$3, "" ""))), 1, 0)"),0.0)</f>
        <v>0</v>
      </c>
      <c r="K176" s="16">
        <f>IFERROR(__xludf.DUMMYFUNCTION("IF(REGEXMATCH($A176, ""(?i)"" &amp; JOIN(""|"", SPLIT($K$3, "" ""))), 1, 0)"),0.0)</f>
        <v>0</v>
      </c>
      <c r="L176" s="16">
        <f>if(vlookup(A176,'VMware Inventory'!A:E,5,0)="Workstation",1,0)</f>
        <v>0</v>
      </c>
      <c r="M176" s="105">
        <f t="shared" si="5"/>
        <v>0</v>
      </c>
      <c r="N176" s="105">
        <f t="shared" si="6"/>
        <v>0</v>
      </c>
      <c r="O176" s="105">
        <f t="shared" si="7"/>
        <v>0</v>
      </c>
      <c r="P176" s="105" t="str">
        <f t="shared" si="8"/>
        <v>No Infra</v>
      </c>
      <c r="Q176" s="105">
        <f t="shared" si="9"/>
        <v>0</v>
      </c>
    </row>
    <row r="177">
      <c r="A177" s="61" t="s">
        <v>326</v>
      </c>
      <c r="B177" s="16">
        <f t="shared" si="2"/>
        <v>0</v>
      </c>
      <c r="C177" s="16">
        <f>IFERROR(__xludf.DUMMYFUNCTION("IF(OR(REGEXMATCH($A177, ""(?i)"" &amp; JOIN(""|"", SPLIT($C$3, "" ""))),vlookup(A177,'VMware Inventory'!A:E,5,0)=""VMWare""), 1, 0)"),0.0)</f>
        <v>0</v>
      </c>
      <c r="D177" s="16">
        <f>IFERROR(__xludf.DUMMYFUNCTION("IF(REGEXMATCH($A177, ""(?i)"" &amp; JOIN(""|"", SPLIT($D$3, "" ""))), 1, 0)"),0.0)</f>
        <v>0</v>
      </c>
      <c r="E177" s="16">
        <f t="shared" si="3"/>
        <v>0</v>
      </c>
      <c r="F177" s="16">
        <f t="shared" si="4"/>
        <v>0</v>
      </c>
      <c r="G177" s="16">
        <f>IFERROR(__xludf.DUMMYFUNCTION("IF(REGEXMATCH($A177, ""(?i)"" &amp; JOIN(""|"", SPLIT($G$3, "" ""))), 1, 0)"),0.0)</f>
        <v>0</v>
      </c>
      <c r="H177" s="16">
        <f>IFERROR(__xludf.DUMMYFUNCTION("IF(REGEXMATCH($A177, ""(?i)"" &amp; JOIN(""|"", SPLIT($H$3, "" ""))), 1, 0)"),0.0)</f>
        <v>0</v>
      </c>
      <c r="I177" s="16">
        <f>IFERROR(__xludf.DUMMYFUNCTION("IF(REGEXMATCH($A177, ""(?i)"" &amp; JOIN(""|"", SPLIT($I$3, "" ""))), 1, 0)"),0.0)</f>
        <v>0</v>
      </c>
      <c r="J177" s="16">
        <f>IFERROR(__xludf.DUMMYFUNCTION("IF(REGEXMATCH($A177, ""(?i)"" &amp; JOIN(""|"", SPLIT($J$3, "" ""))), 1, 0)"),0.0)</f>
        <v>0</v>
      </c>
      <c r="K177" s="16">
        <f>IFERROR(__xludf.DUMMYFUNCTION("IF(REGEXMATCH($A177, ""(?i)"" &amp; JOIN(""|"", SPLIT($K$3, "" ""))), 1, 0)"),0.0)</f>
        <v>0</v>
      </c>
      <c r="L177" s="16">
        <f>if(vlookup(A177,'VMware Inventory'!A:E,5,0)="Workstation",1,0)</f>
        <v>0</v>
      </c>
      <c r="M177" s="105">
        <f t="shared" si="5"/>
        <v>0</v>
      </c>
      <c r="N177" s="105">
        <f t="shared" si="6"/>
        <v>0</v>
      </c>
      <c r="O177" s="105">
        <f t="shared" si="7"/>
        <v>0</v>
      </c>
      <c r="P177" s="105" t="str">
        <f t="shared" si="8"/>
        <v>No Infra</v>
      </c>
      <c r="Q177" s="105">
        <f t="shared" si="9"/>
        <v>0</v>
      </c>
    </row>
    <row r="178">
      <c r="A178" s="61" t="s">
        <v>327</v>
      </c>
      <c r="B178" s="16">
        <f t="shared" si="2"/>
        <v>0</v>
      </c>
      <c r="C178" s="16">
        <f>IFERROR(__xludf.DUMMYFUNCTION("IF(OR(REGEXMATCH($A178, ""(?i)"" &amp; JOIN(""|"", SPLIT($C$3, "" ""))),vlookup(A178,'VMware Inventory'!A:E,5,0)=""VMWare""), 1, 0)"),0.0)</f>
        <v>0</v>
      </c>
      <c r="D178" s="16">
        <f>IFERROR(__xludf.DUMMYFUNCTION("IF(REGEXMATCH($A178, ""(?i)"" &amp; JOIN(""|"", SPLIT($D$3, "" ""))), 1, 0)"),0.0)</f>
        <v>0</v>
      </c>
      <c r="E178" s="16">
        <f t="shared" si="3"/>
        <v>0</v>
      </c>
      <c r="F178" s="16">
        <f t="shared" si="4"/>
        <v>0</v>
      </c>
      <c r="G178" s="16">
        <f>IFERROR(__xludf.DUMMYFUNCTION("IF(REGEXMATCH($A178, ""(?i)"" &amp; JOIN(""|"", SPLIT($G$3, "" ""))), 1, 0)"),0.0)</f>
        <v>0</v>
      </c>
      <c r="H178" s="16">
        <f>IFERROR(__xludf.DUMMYFUNCTION("IF(REGEXMATCH($A178, ""(?i)"" &amp; JOIN(""|"", SPLIT($H$3, "" ""))), 1, 0)"),0.0)</f>
        <v>0</v>
      </c>
      <c r="I178" s="16">
        <f>IFERROR(__xludf.DUMMYFUNCTION("IF(REGEXMATCH($A178, ""(?i)"" &amp; JOIN(""|"", SPLIT($I$3, "" ""))), 1, 0)"),0.0)</f>
        <v>0</v>
      </c>
      <c r="J178" s="16">
        <f>IFERROR(__xludf.DUMMYFUNCTION("IF(REGEXMATCH($A178, ""(?i)"" &amp; JOIN(""|"", SPLIT($J$3, "" ""))), 1, 0)"),0.0)</f>
        <v>0</v>
      </c>
      <c r="K178" s="16">
        <f>IFERROR(__xludf.DUMMYFUNCTION("IF(REGEXMATCH($A178, ""(?i)"" &amp; JOIN(""|"", SPLIT($K$3, "" ""))), 1, 0)"),0.0)</f>
        <v>0</v>
      </c>
      <c r="L178" s="16">
        <f>if(vlookup(A178,'VMware Inventory'!A:E,5,0)="Workstation",1,0)</f>
        <v>0</v>
      </c>
      <c r="M178" s="105">
        <f t="shared" si="5"/>
        <v>0</v>
      </c>
      <c r="N178" s="105">
        <f t="shared" si="6"/>
        <v>0</v>
      </c>
      <c r="O178" s="105">
        <f t="shared" si="7"/>
        <v>0</v>
      </c>
      <c r="P178" s="105" t="str">
        <f t="shared" si="8"/>
        <v>No Infra</v>
      </c>
      <c r="Q178" s="105">
        <f t="shared" si="9"/>
        <v>0</v>
      </c>
    </row>
    <row r="179">
      <c r="A179" s="61" t="s">
        <v>328</v>
      </c>
      <c r="B179" s="16">
        <f t="shared" si="2"/>
        <v>0</v>
      </c>
      <c r="C179" s="16">
        <f>IFERROR(__xludf.DUMMYFUNCTION("IF(OR(REGEXMATCH($A179, ""(?i)"" &amp; JOIN(""|"", SPLIT($C$3, "" ""))),vlookup(A179,'VMware Inventory'!A:E,5,0)=""VMWare""), 1, 0)"),0.0)</f>
        <v>0</v>
      </c>
      <c r="D179" s="16">
        <f>IFERROR(__xludf.DUMMYFUNCTION("IF(REGEXMATCH($A179, ""(?i)"" &amp; JOIN(""|"", SPLIT($D$3, "" ""))), 1, 0)"),0.0)</f>
        <v>0</v>
      </c>
      <c r="E179" s="16">
        <f t="shared" si="3"/>
        <v>0</v>
      </c>
      <c r="F179" s="16">
        <f t="shared" si="4"/>
        <v>0</v>
      </c>
      <c r="G179" s="16">
        <f>IFERROR(__xludf.DUMMYFUNCTION("IF(REGEXMATCH($A179, ""(?i)"" &amp; JOIN(""|"", SPLIT($G$3, "" ""))), 1, 0)"),0.0)</f>
        <v>0</v>
      </c>
      <c r="H179" s="16">
        <f>IFERROR(__xludf.DUMMYFUNCTION("IF(REGEXMATCH($A179, ""(?i)"" &amp; JOIN(""|"", SPLIT($H$3, "" ""))), 1, 0)"),0.0)</f>
        <v>0</v>
      </c>
      <c r="I179" s="16">
        <f>IFERROR(__xludf.DUMMYFUNCTION("IF(REGEXMATCH($A179, ""(?i)"" &amp; JOIN(""|"", SPLIT($I$3, "" ""))), 1, 0)"),0.0)</f>
        <v>0</v>
      </c>
      <c r="J179" s="16">
        <f>IFERROR(__xludf.DUMMYFUNCTION("IF(REGEXMATCH($A179, ""(?i)"" &amp; JOIN(""|"", SPLIT($J$3, "" ""))), 1, 0)"),0.0)</f>
        <v>0</v>
      </c>
      <c r="K179" s="16">
        <f>IFERROR(__xludf.DUMMYFUNCTION("IF(REGEXMATCH($A179, ""(?i)"" &amp; JOIN(""|"", SPLIT($K$3, "" ""))), 1, 0)"),0.0)</f>
        <v>0</v>
      </c>
      <c r="L179" s="16">
        <f>if(vlookup(A179,'VMware Inventory'!A:E,5,0)="Workstation",1,0)</f>
        <v>0</v>
      </c>
      <c r="M179" s="105">
        <f t="shared" si="5"/>
        <v>0</v>
      </c>
      <c r="N179" s="105">
        <f t="shared" si="6"/>
        <v>0</v>
      </c>
      <c r="O179" s="105">
        <f t="shared" si="7"/>
        <v>0</v>
      </c>
      <c r="P179" s="105" t="str">
        <f t="shared" si="8"/>
        <v>No Infra</v>
      </c>
      <c r="Q179" s="105">
        <f t="shared" si="9"/>
        <v>0</v>
      </c>
    </row>
    <row r="180">
      <c r="A180" s="61" t="s">
        <v>329</v>
      </c>
      <c r="B180" s="16">
        <f t="shared" si="2"/>
        <v>0</v>
      </c>
      <c r="C180" s="16">
        <f>IFERROR(__xludf.DUMMYFUNCTION("IF(OR(REGEXMATCH($A180, ""(?i)"" &amp; JOIN(""|"", SPLIT($C$3, "" ""))),vlookup(A180,'VMware Inventory'!A:E,5,0)=""VMWare""), 1, 0)"),0.0)</f>
        <v>0</v>
      </c>
      <c r="D180" s="16">
        <f>IFERROR(__xludf.DUMMYFUNCTION("IF(REGEXMATCH($A180, ""(?i)"" &amp; JOIN(""|"", SPLIT($D$3, "" ""))), 1, 0)"),0.0)</f>
        <v>0</v>
      </c>
      <c r="E180" s="16">
        <f t="shared" si="3"/>
        <v>0</v>
      </c>
      <c r="F180" s="16">
        <f t="shared" si="4"/>
        <v>0</v>
      </c>
      <c r="G180" s="16">
        <f>IFERROR(__xludf.DUMMYFUNCTION("IF(REGEXMATCH($A180, ""(?i)"" &amp; JOIN(""|"", SPLIT($G$3, "" ""))), 1, 0)"),0.0)</f>
        <v>0</v>
      </c>
      <c r="H180" s="16">
        <f>IFERROR(__xludf.DUMMYFUNCTION("IF(REGEXMATCH($A180, ""(?i)"" &amp; JOIN(""|"", SPLIT($H$3, "" ""))), 1, 0)"),0.0)</f>
        <v>0</v>
      </c>
      <c r="I180" s="16">
        <f>IFERROR(__xludf.DUMMYFUNCTION("IF(REGEXMATCH($A180, ""(?i)"" &amp; JOIN(""|"", SPLIT($I$3, "" ""))), 1, 0)"),0.0)</f>
        <v>0</v>
      </c>
      <c r="J180" s="16">
        <f>IFERROR(__xludf.DUMMYFUNCTION("IF(REGEXMATCH($A180, ""(?i)"" &amp; JOIN(""|"", SPLIT($J$3, "" ""))), 1, 0)"),0.0)</f>
        <v>0</v>
      </c>
      <c r="K180" s="16">
        <f>IFERROR(__xludf.DUMMYFUNCTION("IF(REGEXMATCH($A180, ""(?i)"" &amp; JOIN(""|"", SPLIT($K$3, "" ""))), 1, 0)"),0.0)</f>
        <v>0</v>
      </c>
      <c r="L180" s="16">
        <f>if(vlookup(A180,'VMware Inventory'!A:E,5,0)="Workstation",1,0)</f>
        <v>0</v>
      </c>
      <c r="M180" s="105">
        <f t="shared" si="5"/>
        <v>0</v>
      </c>
      <c r="N180" s="105">
        <f t="shared" si="6"/>
        <v>0</v>
      </c>
      <c r="O180" s="105">
        <f t="shared" si="7"/>
        <v>0</v>
      </c>
      <c r="P180" s="105" t="str">
        <f t="shared" si="8"/>
        <v>No Infra</v>
      </c>
      <c r="Q180" s="105">
        <f t="shared" si="9"/>
        <v>0</v>
      </c>
    </row>
    <row r="181">
      <c r="A181" s="61" t="s">
        <v>330</v>
      </c>
      <c r="B181" s="16">
        <f t="shared" si="2"/>
        <v>0</v>
      </c>
      <c r="C181" s="16">
        <f>IFERROR(__xludf.DUMMYFUNCTION("IF(OR(REGEXMATCH($A181, ""(?i)"" &amp; JOIN(""|"", SPLIT($C$3, "" ""))),vlookup(A181,'VMware Inventory'!A:E,5,0)=""VMWare""), 1, 0)"),0.0)</f>
        <v>0</v>
      </c>
      <c r="D181" s="16">
        <f>IFERROR(__xludf.DUMMYFUNCTION("IF(REGEXMATCH($A181, ""(?i)"" &amp; JOIN(""|"", SPLIT($D$3, "" ""))), 1, 0)"),0.0)</f>
        <v>0</v>
      </c>
      <c r="E181" s="16">
        <f t="shared" si="3"/>
        <v>0</v>
      </c>
      <c r="F181" s="16">
        <f t="shared" si="4"/>
        <v>0</v>
      </c>
      <c r="G181" s="16">
        <f>IFERROR(__xludf.DUMMYFUNCTION("IF(REGEXMATCH($A181, ""(?i)"" &amp; JOIN(""|"", SPLIT($G$3, "" ""))), 1, 0)"),0.0)</f>
        <v>0</v>
      </c>
      <c r="H181" s="16">
        <f>IFERROR(__xludf.DUMMYFUNCTION("IF(REGEXMATCH($A181, ""(?i)"" &amp; JOIN(""|"", SPLIT($H$3, "" ""))), 1, 0)"),0.0)</f>
        <v>0</v>
      </c>
      <c r="I181" s="16">
        <f>IFERROR(__xludf.DUMMYFUNCTION("IF(REGEXMATCH($A181, ""(?i)"" &amp; JOIN(""|"", SPLIT($I$3, "" ""))), 1, 0)"),0.0)</f>
        <v>0</v>
      </c>
      <c r="J181" s="16">
        <f>IFERROR(__xludf.DUMMYFUNCTION("IF(REGEXMATCH($A181, ""(?i)"" &amp; JOIN(""|"", SPLIT($J$3, "" ""))), 1, 0)"),0.0)</f>
        <v>0</v>
      </c>
      <c r="K181" s="16">
        <f>IFERROR(__xludf.DUMMYFUNCTION("IF(REGEXMATCH($A181, ""(?i)"" &amp; JOIN(""|"", SPLIT($K$3, "" ""))), 1, 0)"),0.0)</f>
        <v>0</v>
      </c>
      <c r="L181" s="16">
        <f>if(vlookup(A181,'VMware Inventory'!A:E,5,0)="Workstation",1,0)</f>
        <v>0</v>
      </c>
      <c r="M181" s="105">
        <f t="shared" si="5"/>
        <v>0</v>
      </c>
      <c r="N181" s="105">
        <f t="shared" si="6"/>
        <v>0</v>
      </c>
      <c r="O181" s="105">
        <f t="shared" si="7"/>
        <v>0</v>
      </c>
      <c r="P181" s="105" t="str">
        <f t="shared" si="8"/>
        <v>No Infra</v>
      </c>
      <c r="Q181" s="105">
        <f t="shared" si="9"/>
        <v>0</v>
      </c>
    </row>
    <row r="182">
      <c r="A182" s="61" t="s">
        <v>331</v>
      </c>
      <c r="B182" s="16">
        <f t="shared" si="2"/>
        <v>0</v>
      </c>
      <c r="C182" s="16">
        <f>IFERROR(__xludf.DUMMYFUNCTION("IF(OR(REGEXMATCH($A182, ""(?i)"" &amp; JOIN(""|"", SPLIT($C$3, "" ""))),vlookup(A182,'VMware Inventory'!A:E,5,0)=""VMWare""), 1, 0)"),0.0)</f>
        <v>0</v>
      </c>
      <c r="D182" s="16">
        <f>IFERROR(__xludf.DUMMYFUNCTION("IF(REGEXMATCH($A182, ""(?i)"" &amp; JOIN(""|"", SPLIT($D$3, "" ""))), 1, 0)"),0.0)</f>
        <v>0</v>
      </c>
      <c r="E182" s="16">
        <f t="shared" si="3"/>
        <v>0</v>
      </c>
      <c r="F182" s="16">
        <f t="shared" si="4"/>
        <v>0</v>
      </c>
      <c r="G182" s="16">
        <f>IFERROR(__xludf.DUMMYFUNCTION("IF(REGEXMATCH($A182, ""(?i)"" &amp; JOIN(""|"", SPLIT($G$3, "" ""))), 1, 0)"),0.0)</f>
        <v>0</v>
      </c>
      <c r="H182" s="16">
        <f>IFERROR(__xludf.DUMMYFUNCTION("IF(REGEXMATCH($A182, ""(?i)"" &amp; JOIN(""|"", SPLIT($H$3, "" ""))), 1, 0)"),0.0)</f>
        <v>0</v>
      </c>
      <c r="I182" s="16">
        <f>IFERROR(__xludf.DUMMYFUNCTION("IF(REGEXMATCH($A182, ""(?i)"" &amp; JOIN(""|"", SPLIT($I$3, "" ""))), 1, 0)"),0.0)</f>
        <v>0</v>
      </c>
      <c r="J182" s="16">
        <f>IFERROR(__xludf.DUMMYFUNCTION("IF(REGEXMATCH($A182, ""(?i)"" &amp; JOIN(""|"", SPLIT($J$3, "" ""))), 1, 0)"),0.0)</f>
        <v>0</v>
      </c>
      <c r="K182" s="16">
        <f>IFERROR(__xludf.DUMMYFUNCTION("IF(REGEXMATCH($A182, ""(?i)"" &amp; JOIN(""|"", SPLIT($K$3, "" ""))), 1, 0)"),0.0)</f>
        <v>0</v>
      </c>
      <c r="L182" s="16">
        <f>if(vlookup(A182,'VMware Inventory'!A:E,5,0)="Workstation",1,0)</f>
        <v>0</v>
      </c>
      <c r="M182" s="105">
        <f t="shared" si="5"/>
        <v>0</v>
      </c>
      <c r="N182" s="105">
        <f t="shared" si="6"/>
        <v>0</v>
      </c>
      <c r="O182" s="105">
        <f t="shared" si="7"/>
        <v>0</v>
      </c>
      <c r="P182" s="105" t="str">
        <f t="shared" si="8"/>
        <v>No Infra</v>
      </c>
      <c r="Q182" s="105">
        <f t="shared" si="9"/>
        <v>0</v>
      </c>
    </row>
    <row r="183">
      <c r="A183" s="61" t="s">
        <v>332</v>
      </c>
      <c r="B183" s="16">
        <f t="shared" si="2"/>
        <v>0</v>
      </c>
      <c r="C183" s="16">
        <f>IFERROR(__xludf.DUMMYFUNCTION("IF(OR(REGEXMATCH($A183, ""(?i)"" &amp; JOIN(""|"", SPLIT($C$3, "" ""))),vlookup(A183,'VMware Inventory'!A:E,5,0)=""VMWare""), 1, 0)"),0.0)</f>
        <v>0</v>
      </c>
      <c r="D183" s="16">
        <f>IFERROR(__xludf.DUMMYFUNCTION("IF(REGEXMATCH($A183, ""(?i)"" &amp; JOIN(""|"", SPLIT($D$3, "" ""))), 1, 0)"),0.0)</f>
        <v>0</v>
      </c>
      <c r="E183" s="16">
        <f t="shared" si="3"/>
        <v>0</v>
      </c>
      <c r="F183" s="16">
        <f t="shared" si="4"/>
        <v>0</v>
      </c>
      <c r="G183" s="16">
        <f>IFERROR(__xludf.DUMMYFUNCTION("IF(REGEXMATCH($A183, ""(?i)"" &amp; JOIN(""|"", SPLIT($G$3, "" ""))), 1, 0)"),0.0)</f>
        <v>0</v>
      </c>
      <c r="H183" s="16">
        <f>IFERROR(__xludf.DUMMYFUNCTION("IF(REGEXMATCH($A183, ""(?i)"" &amp; JOIN(""|"", SPLIT($H$3, "" ""))), 1, 0)"),0.0)</f>
        <v>0</v>
      </c>
      <c r="I183" s="16">
        <f>IFERROR(__xludf.DUMMYFUNCTION("IF(REGEXMATCH($A183, ""(?i)"" &amp; JOIN(""|"", SPLIT($I$3, "" ""))), 1, 0)"),0.0)</f>
        <v>0</v>
      </c>
      <c r="J183" s="16">
        <f>IFERROR(__xludf.DUMMYFUNCTION("IF(REGEXMATCH($A183, ""(?i)"" &amp; JOIN(""|"", SPLIT($J$3, "" ""))), 1, 0)"),0.0)</f>
        <v>0</v>
      </c>
      <c r="K183" s="16">
        <f>IFERROR(__xludf.DUMMYFUNCTION("IF(REGEXMATCH($A183, ""(?i)"" &amp; JOIN(""|"", SPLIT($K$3, "" ""))), 1, 0)"),0.0)</f>
        <v>0</v>
      </c>
      <c r="L183" s="16">
        <f>if(vlookup(A183,'VMware Inventory'!A:E,5,0)="Workstation",1,0)</f>
        <v>0</v>
      </c>
      <c r="M183" s="105">
        <f t="shared" si="5"/>
        <v>0</v>
      </c>
      <c r="N183" s="105">
        <f t="shared" si="6"/>
        <v>0</v>
      </c>
      <c r="O183" s="105">
        <f t="shared" si="7"/>
        <v>0</v>
      </c>
      <c r="P183" s="105" t="str">
        <f t="shared" si="8"/>
        <v>No Infra</v>
      </c>
      <c r="Q183" s="105">
        <f t="shared" si="9"/>
        <v>0</v>
      </c>
    </row>
    <row r="184">
      <c r="A184" s="61" t="s">
        <v>333</v>
      </c>
      <c r="B184" s="16">
        <f t="shared" si="2"/>
        <v>0</v>
      </c>
      <c r="C184" s="16">
        <f>IFERROR(__xludf.DUMMYFUNCTION("IF(OR(REGEXMATCH($A184, ""(?i)"" &amp; JOIN(""|"", SPLIT($C$3, "" ""))),vlookup(A184,'VMware Inventory'!A:E,5,0)=""VMWare""), 1, 0)"),0.0)</f>
        <v>0</v>
      </c>
      <c r="D184" s="16">
        <f>IFERROR(__xludf.DUMMYFUNCTION("IF(REGEXMATCH($A184, ""(?i)"" &amp; JOIN(""|"", SPLIT($D$3, "" ""))), 1, 0)"),0.0)</f>
        <v>0</v>
      </c>
      <c r="E184" s="16">
        <f t="shared" si="3"/>
        <v>0</v>
      </c>
      <c r="F184" s="16">
        <f t="shared" si="4"/>
        <v>0</v>
      </c>
      <c r="G184" s="16">
        <f>IFERROR(__xludf.DUMMYFUNCTION("IF(REGEXMATCH($A184, ""(?i)"" &amp; JOIN(""|"", SPLIT($G$3, "" ""))), 1, 0)"),0.0)</f>
        <v>0</v>
      </c>
      <c r="H184" s="16">
        <f>IFERROR(__xludf.DUMMYFUNCTION("IF(REGEXMATCH($A184, ""(?i)"" &amp; JOIN(""|"", SPLIT($H$3, "" ""))), 1, 0)"),0.0)</f>
        <v>0</v>
      </c>
      <c r="I184" s="16">
        <f>IFERROR(__xludf.DUMMYFUNCTION("IF(REGEXMATCH($A184, ""(?i)"" &amp; JOIN(""|"", SPLIT($I$3, "" ""))), 1, 0)"),0.0)</f>
        <v>0</v>
      </c>
      <c r="J184" s="16">
        <f>IFERROR(__xludf.DUMMYFUNCTION("IF(REGEXMATCH($A184, ""(?i)"" &amp; JOIN(""|"", SPLIT($J$3, "" ""))), 1, 0)"),0.0)</f>
        <v>0</v>
      </c>
      <c r="K184" s="16">
        <f>IFERROR(__xludf.DUMMYFUNCTION("IF(REGEXMATCH($A184, ""(?i)"" &amp; JOIN(""|"", SPLIT($K$3, "" ""))), 1, 0)"),0.0)</f>
        <v>0</v>
      </c>
      <c r="L184" s="16">
        <f>if(vlookup(A184,'VMware Inventory'!A:E,5,0)="Workstation",1,0)</f>
        <v>0</v>
      </c>
      <c r="M184" s="105">
        <f t="shared" si="5"/>
        <v>0</v>
      </c>
      <c r="N184" s="105">
        <f t="shared" si="6"/>
        <v>0</v>
      </c>
      <c r="O184" s="105">
        <f t="shared" si="7"/>
        <v>0</v>
      </c>
      <c r="P184" s="105" t="str">
        <f t="shared" si="8"/>
        <v>No Infra</v>
      </c>
      <c r="Q184" s="105">
        <f t="shared" si="9"/>
        <v>0</v>
      </c>
    </row>
    <row r="185">
      <c r="A185" s="61" t="s">
        <v>334</v>
      </c>
      <c r="B185" s="16">
        <f t="shared" si="2"/>
        <v>0</v>
      </c>
      <c r="C185" s="16">
        <f>IFERROR(__xludf.DUMMYFUNCTION("IF(OR(REGEXMATCH($A185, ""(?i)"" &amp; JOIN(""|"", SPLIT($C$3, "" ""))),vlookup(A185,'VMware Inventory'!A:E,5,0)=""VMWare""), 1, 0)"),0.0)</f>
        <v>0</v>
      </c>
      <c r="D185" s="16">
        <f>IFERROR(__xludf.DUMMYFUNCTION("IF(REGEXMATCH($A185, ""(?i)"" &amp; JOIN(""|"", SPLIT($D$3, "" ""))), 1, 0)"),0.0)</f>
        <v>0</v>
      </c>
      <c r="E185" s="16">
        <f t="shared" si="3"/>
        <v>0</v>
      </c>
      <c r="F185" s="16">
        <f t="shared" si="4"/>
        <v>0</v>
      </c>
      <c r="G185" s="16">
        <f>IFERROR(__xludf.DUMMYFUNCTION("IF(REGEXMATCH($A185, ""(?i)"" &amp; JOIN(""|"", SPLIT($G$3, "" ""))), 1, 0)"),0.0)</f>
        <v>0</v>
      </c>
      <c r="H185" s="16">
        <f>IFERROR(__xludf.DUMMYFUNCTION("IF(REGEXMATCH($A185, ""(?i)"" &amp; JOIN(""|"", SPLIT($H$3, "" ""))), 1, 0)"),0.0)</f>
        <v>0</v>
      </c>
      <c r="I185" s="16">
        <f>IFERROR(__xludf.DUMMYFUNCTION("IF(REGEXMATCH($A185, ""(?i)"" &amp; JOIN(""|"", SPLIT($I$3, "" ""))), 1, 0)"),0.0)</f>
        <v>0</v>
      </c>
      <c r="J185" s="16">
        <f>IFERROR(__xludf.DUMMYFUNCTION("IF(REGEXMATCH($A185, ""(?i)"" &amp; JOIN(""|"", SPLIT($J$3, "" ""))), 1, 0)"),0.0)</f>
        <v>0</v>
      </c>
      <c r="K185" s="16">
        <f>IFERROR(__xludf.DUMMYFUNCTION("IF(REGEXMATCH($A185, ""(?i)"" &amp; JOIN(""|"", SPLIT($K$3, "" ""))), 1, 0)"),0.0)</f>
        <v>0</v>
      </c>
      <c r="L185" s="16">
        <f>if(vlookup(A185,'VMware Inventory'!A:E,5,0)="Workstation",1,0)</f>
        <v>0</v>
      </c>
      <c r="M185" s="105">
        <f t="shared" si="5"/>
        <v>0</v>
      </c>
      <c r="N185" s="105">
        <f t="shared" si="6"/>
        <v>0</v>
      </c>
      <c r="O185" s="105">
        <f t="shared" si="7"/>
        <v>0</v>
      </c>
      <c r="P185" s="105" t="str">
        <f t="shared" si="8"/>
        <v>No Infra</v>
      </c>
      <c r="Q185" s="105">
        <f t="shared" si="9"/>
        <v>0</v>
      </c>
    </row>
    <row r="186">
      <c r="A186" s="61" t="s">
        <v>335</v>
      </c>
      <c r="B186" s="16">
        <f t="shared" si="2"/>
        <v>0</v>
      </c>
      <c r="C186" s="16">
        <f>IFERROR(__xludf.DUMMYFUNCTION("IF(OR(REGEXMATCH($A186, ""(?i)"" &amp; JOIN(""|"", SPLIT($C$3, "" ""))),vlookup(A186,'VMware Inventory'!A:E,5,0)=""VMWare""), 1, 0)"),0.0)</f>
        <v>0</v>
      </c>
      <c r="D186" s="16">
        <f>IFERROR(__xludf.DUMMYFUNCTION("IF(REGEXMATCH($A186, ""(?i)"" &amp; JOIN(""|"", SPLIT($D$3, "" ""))), 1, 0)"),0.0)</f>
        <v>0</v>
      </c>
      <c r="E186" s="16">
        <f t="shared" si="3"/>
        <v>0</v>
      </c>
      <c r="F186" s="16">
        <f t="shared" si="4"/>
        <v>0</v>
      </c>
      <c r="G186" s="16">
        <f>IFERROR(__xludf.DUMMYFUNCTION("IF(REGEXMATCH($A186, ""(?i)"" &amp; JOIN(""|"", SPLIT($G$3, "" ""))), 1, 0)"),0.0)</f>
        <v>0</v>
      </c>
      <c r="H186" s="16">
        <f>IFERROR(__xludf.DUMMYFUNCTION("IF(REGEXMATCH($A186, ""(?i)"" &amp; JOIN(""|"", SPLIT($H$3, "" ""))), 1, 0)"),0.0)</f>
        <v>0</v>
      </c>
      <c r="I186" s="16">
        <f>IFERROR(__xludf.DUMMYFUNCTION("IF(REGEXMATCH($A186, ""(?i)"" &amp; JOIN(""|"", SPLIT($I$3, "" ""))), 1, 0)"),0.0)</f>
        <v>0</v>
      </c>
      <c r="J186" s="16">
        <f>IFERROR(__xludf.DUMMYFUNCTION("IF(REGEXMATCH($A186, ""(?i)"" &amp; JOIN(""|"", SPLIT($J$3, "" ""))), 1, 0)"),0.0)</f>
        <v>0</v>
      </c>
      <c r="K186" s="16">
        <f>IFERROR(__xludf.DUMMYFUNCTION("IF(REGEXMATCH($A186, ""(?i)"" &amp; JOIN(""|"", SPLIT($K$3, "" ""))), 1, 0)"),0.0)</f>
        <v>0</v>
      </c>
      <c r="L186" s="16">
        <f>if(vlookup(A186,'VMware Inventory'!A:E,5,0)="Workstation",1,0)</f>
        <v>0</v>
      </c>
      <c r="M186" s="105">
        <f t="shared" si="5"/>
        <v>0</v>
      </c>
      <c r="N186" s="105">
        <f t="shared" si="6"/>
        <v>0</v>
      </c>
      <c r="O186" s="105">
        <f t="shared" si="7"/>
        <v>0</v>
      </c>
      <c r="P186" s="105" t="str">
        <f t="shared" si="8"/>
        <v>No Infra</v>
      </c>
      <c r="Q186" s="105">
        <f t="shared" si="9"/>
        <v>0</v>
      </c>
    </row>
    <row r="187">
      <c r="A187" s="61" t="s">
        <v>336</v>
      </c>
      <c r="B187" s="16">
        <f t="shared" si="2"/>
        <v>0</v>
      </c>
      <c r="C187" s="16">
        <f>IFERROR(__xludf.DUMMYFUNCTION("IF(OR(REGEXMATCH($A187, ""(?i)"" &amp; JOIN(""|"", SPLIT($C$3, "" ""))),vlookup(A187,'VMware Inventory'!A:E,5,0)=""VMWare""), 1, 0)"),0.0)</f>
        <v>0</v>
      </c>
      <c r="D187" s="16">
        <f>IFERROR(__xludf.DUMMYFUNCTION("IF(REGEXMATCH($A187, ""(?i)"" &amp; JOIN(""|"", SPLIT($D$3, "" ""))), 1, 0)"),0.0)</f>
        <v>0</v>
      </c>
      <c r="E187" s="16">
        <f t="shared" si="3"/>
        <v>0</v>
      </c>
      <c r="F187" s="16">
        <f t="shared" si="4"/>
        <v>0</v>
      </c>
      <c r="G187" s="16">
        <f>IFERROR(__xludf.DUMMYFUNCTION("IF(REGEXMATCH($A187, ""(?i)"" &amp; JOIN(""|"", SPLIT($G$3, "" ""))), 1, 0)"),0.0)</f>
        <v>0</v>
      </c>
      <c r="H187" s="16">
        <f>IFERROR(__xludf.DUMMYFUNCTION("IF(REGEXMATCH($A187, ""(?i)"" &amp; JOIN(""|"", SPLIT($H$3, "" ""))), 1, 0)"),0.0)</f>
        <v>0</v>
      </c>
      <c r="I187" s="16">
        <f>IFERROR(__xludf.DUMMYFUNCTION("IF(REGEXMATCH($A187, ""(?i)"" &amp; JOIN(""|"", SPLIT($I$3, "" ""))), 1, 0)"),0.0)</f>
        <v>0</v>
      </c>
      <c r="J187" s="16">
        <f>IFERROR(__xludf.DUMMYFUNCTION("IF(REGEXMATCH($A187, ""(?i)"" &amp; JOIN(""|"", SPLIT($J$3, "" ""))), 1, 0)"),0.0)</f>
        <v>0</v>
      </c>
      <c r="K187" s="16">
        <f>IFERROR(__xludf.DUMMYFUNCTION("IF(REGEXMATCH($A187, ""(?i)"" &amp; JOIN(""|"", SPLIT($K$3, "" ""))), 1, 0)"),0.0)</f>
        <v>0</v>
      </c>
      <c r="L187" s="16">
        <f>if(vlookup(A187,'VMware Inventory'!A:E,5,0)="Workstation",1,0)</f>
        <v>0</v>
      </c>
      <c r="M187" s="105">
        <f t="shared" si="5"/>
        <v>0</v>
      </c>
      <c r="N187" s="105">
        <f t="shared" si="6"/>
        <v>0</v>
      </c>
      <c r="O187" s="105">
        <f t="shared" si="7"/>
        <v>0</v>
      </c>
      <c r="P187" s="105" t="str">
        <f t="shared" si="8"/>
        <v>No Infra</v>
      </c>
      <c r="Q187" s="105">
        <f t="shared" si="9"/>
        <v>0</v>
      </c>
    </row>
    <row r="188">
      <c r="A188" s="61" t="s">
        <v>337</v>
      </c>
      <c r="B188" s="16">
        <f t="shared" si="2"/>
        <v>0</v>
      </c>
      <c r="C188" s="16">
        <f>IFERROR(__xludf.DUMMYFUNCTION("IF(OR(REGEXMATCH($A188, ""(?i)"" &amp; JOIN(""|"", SPLIT($C$3, "" ""))),vlookup(A188,'VMware Inventory'!A:E,5,0)=""VMWare""), 1, 0)"),0.0)</f>
        <v>0</v>
      </c>
      <c r="D188" s="16">
        <f>IFERROR(__xludf.DUMMYFUNCTION("IF(REGEXMATCH($A188, ""(?i)"" &amp; JOIN(""|"", SPLIT($D$3, "" ""))), 1, 0)"),0.0)</f>
        <v>0</v>
      </c>
      <c r="E188" s="16">
        <f t="shared" si="3"/>
        <v>0</v>
      </c>
      <c r="F188" s="16">
        <f t="shared" si="4"/>
        <v>0</v>
      </c>
      <c r="G188" s="16">
        <f>IFERROR(__xludf.DUMMYFUNCTION("IF(REGEXMATCH($A188, ""(?i)"" &amp; JOIN(""|"", SPLIT($G$3, "" ""))), 1, 0)"),0.0)</f>
        <v>0</v>
      </c>
      <c r="H188" s="16">
        <f>IFERROR(__xludf.DUMMYFUNCTION("IF(REGEXMATCH($A188, ""(?i)"" &amp; JOIN(""|"", SPLIT($H$3, "" ""))), 1, 0)"),0.0)</f>
        <v>0</v>
      </c>
      <c r="I188" s="16">
        <f>IFERROR(__xludf.DUMMYFUNCTION("IF(REGEXMATCH($A188, ""(?i)"" &amp; JOIN(""|"", SPLIT($I$3, "" ""))), 1, 0)"),0.0)</f>
        <v>0</v>
      </c>
      <c r="J188" s="16">
        <f>IFERROR(__xludf.DUMMYFUNCTION("IF(REGEXMATCH($A188, ""(?i)"" &amp; JOIN(""|"", SPLIT($J$3, "" ""))), 1, 0)"),0.0)</f>
        <v>0</v>
      </c>
      <c r="K188" s="16">
        <f>IFERROR(__xludf.DUMMYFUNCTION("IF(REGEXMATCH($A188, ""(?i)"" &amp; JOIN(""|"", SPLIT($K$3, "" ""))), 1, 0)"),0.0)</f>
        <v>0</v>
      </c>
      <c r="L188" s="16">
        <f>if(vlookup(A188,'VMware Inventory'!A:E,5,0)="Workstation",1,0)</f>
        <v>0</v>
      </c>
      <c r="M188" s="105">
        <f t="shared" si="5"/>
        <v>0</v>
      </c>
      <c r="N188" s="105">
        <f t="shared" si="6"/>
        <v>0</v>
      </c>
      <c r="O188" s="105">
        <f t="shared" si="7"/>
        <v>0</v>
      </c>
      <c r="P188" s="105" t="str">
        <f t="shared" si="8"/>
        <v>No Infra</v>
      </c>
      <c r="Q188" s="105">
        <f t="shared" si="9"/>
        <v>0</v>
      </c>
    </row>
    <row r="189">
      <c r="A189" s="61" t="s">
        <v>338</v>
      </c>
      <c r="B189" s="16">
        <f t="shared" si="2"/>
        <v>0</v>
      </c>
      <c r="C189" s="16">
        <f>IFERROR(__xludf.DUMMYFUNCTION("IF(OR(REGEXMATCH($A189, ""(?i)"" &amp; JOIN(""|"", SPLIT($C$3, "" ""))),vlookup(A189,'VMware Inventory'!A:E,5,0)=""VMWare""), 1, 0)"),0.0)</f>
        <v>0</v>
      </c>
      <c r="D189" s="16">
        <f>IFERROR(__xludf.DUMMYFUNCTION("IF(REGEXMATCH($A189, ""(?i)"" &amp; JOIN(""|"", SPLIT($D$3, "" ""))), 1, 0)"),0.0)</f>
        <v>0</v>
      </c>
      <c r="E189" s="16">
        <f t="shared" si="3"/>
        <v>0</v>
      </c>
      <c r="F189" s="16">
        <f t="shared" si="4"/>
        <v>0</v>
      </c>
      <c r="G189" s="16">
        <f>IFERROR(__xludf.DUMMYFUNCTION("IF(REGEXMATCH($A189, ""(?i)"" &amp; JOIN(""|"", SPLIT($G$3, "" ""))), 1, 0)"),0.0)</f>
        <v>0</v>
      </c>
      <c r="H189" s="16">
        <f>IFERROR(__xludf.DUMMYFUNCTION("IF(REGEXMATCH($A189, ""(?i)"" &amp; JOIN(""|"", SPLIT($H$3, "" ""))), 1, 0)"),0.0)</f>
        <v>0</v>
      </c>
      <c r="I189" s="16">
        <f>IFERROR(__xludf.DUMMYFUNCTION("IF(REGEXMATCH($A189, ""(?i)"" &amp; JOIN(""|"", SPLIT($I$3, "" ""))), 1, 0)"),0.0)</f>
        <v>0</v>
      </c>
      <c r="J189" s="16">
        <f>IFERROR(__xludf.DUMMYFUNCTION("IF(REGEXMATCH($A189, ""(?i)"" &amp; JOIN(""|"", SPLIT($J$3, "" ""))), 1, 0)"),0.0)</f>
        <v>0</v>
      </c>
      <c r="K189" s="16">
        <f>IFERROR(__xludf.DUMMYFUNCTION("IF(REGEXMATCH($A189, ""(?i)"" &amp; JOIN(""|"", SPLIT($K$3, "" ""))), 1, 0)"),0.0)</f>
        <v>0</v>
      </c>
      <c r="L189" s="16">
        <f>if(vlookup(A189,'VMware Inventory'!A:E,5,0)="Workstation",1,0)</f>
        <v>0</v>
      </c>
      <c r="M189" s="105">
        <f t="shared" si="5"/>
        <v>0</v>
      </c>
      <c r="N189" s="105">
        <f t="shared" si="6"/>
        <v>0</v>
      </c>
      <c r="O189" s="105">
        <f t="shared" si="7"/>
        <v>0</v>
      </c>
      <c r="P189" s="105" t="str">
        <f t="shared" si="8"/>
        <v>No Infra</v>
      </c>
      <c r="Q189" s="105">
        <f t="shared" si="9"/>
        <v>0</v>
      </c>
    </row>
    <row r="190">
      <c r="A190" s="61" t="s">
        <v>339</v>
      </c>
      <c r="B190" s="16">
        <f t="shared" si="2"/>
        <v>0</v>
      </c>
      <c r="C190" s="16">
        <f>IFERROR(__xludf.DUMMYFUNCTION("IF(OR(REGEXMATCH($A190, ""(?i)"" &amp; JOIN(""|"", SPLIT($C$3, "" ""))),vlookup(A190,'VMware Inventory'!A:E,5,0)=""VMWare""), 1, 0)"),0.0)</f>
        <v>0</v>
      </c>
      <c r="D190" s="16">
        <f>IFERROR(__xludf.DUMMYFUNCTION("IF(REGEXMATCH($A190, ""(?i)"" &amp; JOIN(""|"", SPLIT($D$3, "" ""))), 1, 0)"),0.0)</f>
        <v>0</v>
      </c>
      <c r="E190" s="16">
        <f t="shared" si="3"/>
        <v>0</v>
      </c>
      <c r="F190" s="16">
        <f t="shared" si="4"/>
        <v>0</v>
      </c>
      <c r="G190" s="16">
        <f>IFERROR(__xludf.DUMMYFUNCTION("IF(REGEXMATCH($A190, ""(?i)"" &amp; JOIN(""|"", SPLIT($G$3, "" ""))), 1, 0)"),0.0)</f>
        <v>0</v>
      </c>
      <c r="H190" s="16">
        <f>IFERROR(__xludf.DUMMYFUNCTION("IF(REGEXMATCH($A190, ""(?i)"" &amp; JOIN(""|"", SPLIT($H$3, "" ""))), 1, 0)"),0.0)</f>
        <v>0</v>
      </c>
      <c r="I190" s="16">
        <f>IFERROR(__xludf.DUMMYFUNCTION("IF(REGEXMATCH($A190, ""(?i)"" &amp; JOIN(""|"", SPLIT($I$3, "" ""))), 1, 0)"),0.0)</f>
        <v>0</v>
      </c>
      <c r="J190" s="16">
        <f>IFERROR(__xludf.DUMMYFUNCTION("IF(REGEXMATCH($A190, ""(?i)"" &amp; JOIN(""|"", SPLIT($J$3, "" ""))), 1, 0)"),0.0)</f>
        <v>0</v>
      </c>
      <c r="K190" s="16">
        <f>IFERROR(__xludf.DUMMYFUNCTION("IF(REGEXMATCH($A190, ""(?i)"" &amp; JOIN(""|"", SPLIT($K$3, "" ""))), 1, 0)"),0.0)</f>
        <v>0</v>
      </c>
      <c r="L190" s="16">
        <f>if(vlookup(A190,'VMware Inventory'!A:E,5,0)="Workstation",1,0)</f>
        <v>0</v>
      </c>
      <c r="M190" s="105">
        <f t="shared" si="5"/>
        <v>0</v>
      </c>
      <c r="N190" s="105">
        <f t="shared" si="6"/>
        <v>0</v>
      </c>
      <c r="O190" s="105">
        <f t="shared" si="7"/>
        <v>0</v>
      </c>
      <c r="P190" s="105" t="str">
        <f t="shared" si="8"/>
        <v>No Infra</v>
      </c>
      <c r="Q190" s="105">
        <f t="shared" si="9"/>
        <v>0</v>
      </c>
    </row>
    <row r="191">
      <c r="A191" s="61" t="s">
        <v>340</v>
      </c>
      <c r="B191" s="16">
        <f t="shared" si="2"/>
        <v>0</v>
      </c>
      <c r="C191" s="16">
        <f>IFERROR(__xludf.DUMMYFUNCTION("IF(OR(REGEXMATCH($A191, ""(?i)"" &amp; JOIN(""|"", SPLIT($C$3, "" ""))),vlookup(A191,'VMware Inventory'!A:E,5,0)=""VMWare""), 1, 0)"),0.0)</f>
        <v>0</v>
      </c>
      <c r="D191" s="16">
        <f>IFERROR(__xludf.DUMMYFUNCTION("IF(REGEXMATCH($A191, ""(?i)"" &amp; JOIN(""|"", SPLIT($D$3, "" ""))), 1, 0)"),0.0)</f>
        <v>0</v>
      </c>
      <c r="E191" s="16">
        <f t="shared" si="3"/>
        <v>0</v>
      </c>
      <c r="F191" s="16">
        <f t="shared" si="4"/>
        <v>0</v>
      </c>
      <c r="G191" s="16">
        <f>IFERROR(__xludf.DUMMYFUNCTION("IF(REGEXMATCH($A191, ""(?i)"" &amp; JOIN(""|"", SPLIT($G$3, "" ""))), 1, 0)"),0.0)</f>
        <v>0</v>
      </c>
      <c r="H191" s="16">
        <f>IFERROR(__xludf.DUMMYFUNCTION("IF(REGEXMATCH($A191, ""(?i)"" &amp; JOIN(""|"", SPLIT($H$3, "" ""))), 1, 0)"),0.0)</f>
        <v>0</v>
      </c>
      <c r="I191" s="16">
        <f>IFERROR(__xludf.DUMMYFUNCTION("IF(REGEXMATCH($A191, ""(?i)"" &amp; JOIN(""|"", SPLIT($I$3, "" ""))), 1, 0)"),0.0)</f>
        <v>0</v>
      </c>
      <c r="J191" s="16">
        <f>IFERROR(__xludf.DUMMYFUNCTION("IF(REGEXMATCH($A191, ""(?i)"" &amp; JOIN(""|"", SPLIT($J$3, "" ""))), 1, 0)"),0.0)</f>
        <v>0</v>
      </c>
      <c r="K191" s="16">
        <f>IFERROR(__xludf.DUMMYFUNCTION("IF(REGEXMATCH($A191, ""(?i)"" &amp; JOIN(""|"", SPLIT($K$3, "" ""))), 1, 0)"),0.0)</f>
        <v>0</v>
      </c>
      <c r="L191" s="16">
        <f>if(vlookup(A191,'VMware Inventory'!A:E,5,0)="Workstation",1,0)</f>
        <v>0</v>
      </c>
      <c r="M191" s="105">
        <f t="shared" si="5"/>
        <v>0</v>
      </c>
      <c r="N191" s="105">
        <f t="shared" si="6"/>
        <v>0</v>
      </c>
      <c r="O191" s="105">
        <f t="shared" si="7"/>
        <v>0</v>
      </c>
      <c r="P191" s="105" t="str">
        <f t="shared" si="8"/>
        <v>No Infra</v>
      </c>
      <c r="Q191" s="105">
        <f t="shared" si="9"/>
        <v>0</v>
      </c>
    </row>
    <row r="192">
      <c r="A192" s="61" t="s">
        <v>341</v>
      </c>
      <c r="B192" s="16">
        <f t="shared" si="2"/>
        <v>0</v>
      </c>
      <c r="C192" s="16">
        <f>IFERROR(__xludf.DUMMYFUNCTION("IF(OR(REGEXMATCH($A192, ""(?i)"" &amp; JOIN(""|"", SPLIT($C$3, "" ""))),vlookup(A192,'VMware Inventory'!A:E,5,0)=""VMWare""), 1, 0)"),0.0)</f>
        <v>0</v>
      </c>
      <c r="D192" s="16">
        <f>IFERROR(__xludf.DUMMYFUNCTION("IF(REGEXMATCH($A192, ""(?i)"" &amp; JOIN(""|"", SPLIT($D$3, "" ""))), 1, 0)"),0.0)</f>
        <v>0</v>
      </c>
      <c r="E192" s="16">
        <f t="shared" si="3"/>
        <v>0</v>
      </c>
      <c r="F192" s="16">
        <f t="shared" si="4"/>
        <v>0</v>
      </c>
      <c r="G192" s="16">
        <f>IFERROR(__xludf.DUMMYFUNCTION("IF(REGEXMATCH($A192, ""(?i)"" &amp; JOIN(""|"", SPLIT($G$3, "" ""))), 1, 0)"),0.0)</f>
        <v>0</v>
      </c>
      <c r="H192" s="16">
        <f>IFERROR(__xludf.DUMMYFUNCTION("IF(REGEXMATCH($A192, ""(?i)"" &amp; JOIN(""|"", SPLIT($H$3, "" ""))), 1, 0)"),0.0)</f>
        <v>0</v>
      </c>
      <c r="I192" s="16">
        <f>IFERROR(__xludf.DUMMYFUNCTION("IF(REGEXMATCH($A192, ""(?i)"" &amp; JOIN(""|"", SPLIT($I$3, "" ""))), 1, 0)"),0.0)</f>
        <v>0</v>
      </c>
      <c r="J192" s="16">
        <f>IFERROR(__xludf.DUMMYFUNCTION("IF(REGEXMATCH($A192, ""(?i)"" &amp; JOIN(""|"", SPLIT($J$3, "" ""))), 1, 0)"),0.0)</f>
        <v>0</v>
      </c>
      <c r="K192" s="16">
        <f>IFERROR(__xludf.DUMMYFUNCTION("IF(REGEXMATCH($A192, ""(?i)"" &amp; JOIN(""|"", SPLIT($K$3, "" ""))), 1, 0)"),0.0)</f>
        <v>0</v>
      </c>
      <c r="L192" s="16">
        <f>if(vlookup(A192,'VMware Inventory'!A:E,5,0)="Workstation",1,0)</f>
        <v>0</v>
      </c>
      <c r="M192" s="105">
        <f t="shared" si="5"/>
        <v>0</v>
      </c>
      <c r="N192" s="105">
        <f t="shared" si="6"/>
        <v>0</v>
      </c>
      <c r="O192" s="105">
        <f t="shared" si="7"/>
        <v>0</v>
      </c>
      <c r="P192" s="105" t="str">
        <f t="shared" si="8"/>
        <v>No Infra</v>
      </c>
      <c r="Q192" s="105">
        <f t="shared" si="9"/>
        <v>0</v>
      </c>
    </row>
    <row r="193">
      <c r="A193" s="61" t="s">
        <v>342</v>
      </c>
      <c r="B193" s="16">
        <f t="shared" si="2"/>
        <v>0</v>
      </c>
      <c r="C193" s="16">
        <f>IFERROR(__xludf.DUMMYFUNCTION("IF(OR(REGEXMATCH($A193, ""(?i)"" &amp; JOIN(""|"", SPLIT($C$3, "" ""))),vlookup(A193,'VMware Inventory'!A:E,5,0)=""VMWare""), 1, 0)"),0.0)</f>
        <v>0</v>
      </c>
      <c r="D193" s="16">
        <f>IFERROR(__xludf.DUMMYFUNCTION("IF(REGEXMATCH($A193, ""(?i)"" &amp; JOIN(""|"", SPLIT($D$3, "" ""))), 1, 0)"),0.0)</f>
        <v>0</v>
      </c>
      <c r="E193" s="16">
        <f t="shared" si="3"/>
        <v>0</v>
      </c>
      <c r="F193" s="16">
        <f t="shared" si="4"/>
        <v>0</v>
      </c>
      <c r="G193" s="16">
        <f>IFERROR(__xludf.DUMMYFUNCTION("IF(REGEXMATCH($A193, ""(?i)"" &amp; JOIN(""|"", SPLIT($G$3, "" ""))), 1, 0)"),0.0)</f>
        <v>0</v>
      </c>
      <c r="H193" s="16">
        <f>IFERROR(__xludf.DUMMYFUNCTION("IF(REGEXMATCH($A193, ""(?i)"" &amp; JOIN(""|"", SPLIT($H$3, "" ""))), 1, 0)"),0.0)</f>
        <v>0</v>
      </c>
      <c r="I193" s="16">
        <f>IFERROR(__xludf.DUMMYFUNCTION("IF(REGEXMATCH($A193, ""(?i)"" &amp; JOIN(""|"", SPLIT($I$3, "" ""))), 1, 0)"),0.0)</f>
        <v>0</v>
      </c>
      <c r="J193" s="16">
        <f>IFERROR(__xludf.DUMMYFUNCTION("IF(REGEXMATCH($A193, ""(?i)"" &amp; JOIN(""|"", SPLIT($J$3, "" ""))), 1, 0)"),0.0)</f>
        <v>0</v>
      </c>
      <c r="K193" s="16">
        <f>IFERROR(__xludf.DUMMYFUNCTION("IF(REGEXMATCH($A193, ""(?i)"" &amp; JOIN(""|"", SPLIT($K$3, "" ""))), 1, 0)"),0.0)</f>
        <v>0</v>
      </c>
      <c r="L193" s="16">
        <f>if(vlookup(A193,'VMware Inventory'!A:E,5,0)="Workstation",1,0)</f>
        <v>0</v>
      </c>
      <c r="M193" s="105">
        <f t="shared" si="5"/>
        <v>0</v>
      </c>
      <c r="N193" s="105">
        <f t="shared" si="6"/>
        <v>0</v>
      </c>
      <c r="O193" s="105">
        <f t="shared" si="7"/>
        <v>0</v>
      </c>
      <c r="P193" s="105" t="str">
        <f t="shared" si="8"/>
        <v>No Infra</v>
      </c>
      <c r="Q193" s="105">
        <f t="shared" si="9"/>
        <v>0</v>
      </c>
    </row>
    <row r="194">
      <c r="A194" s="61" t="s">
        <v>343</v>
      </c>
      <c r="B194" s="16">
        <f t="shared" si="2"/>
        <v>0</v>
      </c>
      <c r="C194" s="16">
        <f>IFERROR(__xludf.DUMMYFUNCTION("IF(OR(REGEXMATCH($A194, ""(?i)"" &amp; JOIN(""|"", SPLIT($C$3, "" ""))),vlookup(A194,'VMware Inventory'!A:E,5,0)=""VMWare""), 1, 0)"),0.0)</f>
        <v>0</v>
      </c>
      <c r="D194" s="16">
        <f>IFERROR(__xludf.DUMMYFUNCTION("IF(REGEXMATCH($A194, ""(?i)"" &amp; JOIN(""|"", SPLIT($D$3, "" ""))), 1, 0)"),0.0)</f>
        <v>0</v>
      </c>
      <c r="E194" s="16">
        <f t="shared" si="3"/>
        <v>0</v>
      </c>
      <c r="F194" s="16">
        <f t="shared" si="4"/>
        <v>0</v>
      </c>
      <c r="G194" s="16">
        <f>IFERROR(__xludf.DUMMYFUNCTION("IF(REGEXMATCH($A194, ""(?i)"" &amp; JOIN(""|"", SPLIT($G$3, "" ""))), 1, 0)"),0.0)</f>
        <v>0</v>
      </c>
      <c r="H194" s="16">
        <f>IFERROR(__xludf.DUMMYFUNCTION("IF(REGEXMATCH($A194, ""(?i)"" &amp; JOIN(""|"", SPLIT($H$3, "" ""))), 1, 0)"),0.0)</f>
        <v>0</v>
      </c>
      <c r="I194" s="16">
        <f>IFERROR(__xludf.DUMMYFUNCTION("IF(REGEXMATCH($A194, ""(?i)"" &amp; JOIN(""|"", SPLIT($I$3, "" ""))), 1, 0)"),0.0)</f>
        <v>0</v>
      </c>
      <c r="J194" s="16">
        <f>IFERROR(__xludf.DUMMYFUNCTION("IF(REGEXMATCH($A194, ""(?i)"" &amp; JOIN(""|"", SPLIT($J$3, "" ""))), 1, 0)"),0.0)</f>
        <v>0</v>
      </c>
      <c r="K194" s="16">
        <f>IFERROR(__xludf.DUMMYFUNCTION("IF(REGEXMATCH($A194, ""(?i)"" &amp; JOIN(""|"", SPLIT($K$3, "" ""))), 1, 0)"),0.0)</f>
        <v>0</v>
      </c>
      <c r="L194" s="16">
        <f>if(vlookup(A194,'VMware Inventory'!A:E,5,0)="Workstation",1,0)</f>
        <v>0</v>
      </c>
      <c r="M194" s="105">
        <f t="shared" si="5"/>
        <v>0</v>
      </c>
      <c r="N194" s="105">
        <f t="shared" si="6"/>
        <v>0</v>
      </c>
      <c r="O194" s="105">
        <f t="shared" si="7"/>
        <v>0</v>
      </c>
      <c r="P194" s="105" t="str">
        <f t="shared" si="8"/>
        <v>No Infra</v>
      </c>
      <c r="Q194" s="105">
        <f t="shared" si="9"/>
        <v>0</v>
      </c>
    </row>
    <row r="195">
      <c r="A195" s="61" t="s">
        <v>344</v>
      </c>
      <c r="B195" s="16">
        <f t="shared" si="2"/>
        <v>0</v>
      </c>
      <c r="C195" s="16">
        <f>IFERROR(__xludf.DUMMYFUNCTION("IF(OR(REGEXMATCH($A195, ""(?i)"" &amp; JOIN(""|"", SPLIT($C$3, "" ""))),vlookup(A195,'VMware Inventory'!A:E,5,0)=""VMWare""), 1, 0)"),0.0)</f>
        <v>0</v>
      </c>
      <c r="D195" s="16">
        <f>IFERROR(__xludf.DUMMYFUNCTION("IF(REGEXMATCH($A195, ""(?i)"" &amp; JOIN(""|"", SPLIT($D$3, "" ""))), 1, 0)"),0.0)</f>
        <v>0</v>
      </c>
      <c r="E195" s="16">
        <f t="shared" si="3"/>
        <v>0</v>
      </c>
      <c r="F195" s="16">
        <f t="shared" si="4"/>
        <v>0</v>
      </c>
      <c r="G195" s="16">
        <f>IFERROR(__xludf.DUMMYFUNCTION("IF(REGEXMATCH($A195, ""(?i)"" &amp; JOIN(""|"", SPLIT($G$3, "" ""))), 1, 0)"),0.0)</f>
        <v>0</v>
      </c>
      <c r="H195" s="16">
        <f>IFERROR(__xludf.DUMMYFUNCTION("IF(REGEXMATCH($A195, ""(?i)"" &amp; JOIN(""|"", SPLIT($H$3, "" ""))), 1, 0)"),0.0)</f>
        <v>0</v>
      </c>
      <c r="I195" s="16">
        <f>IFERROR(__xludf.DUMMYFUNCTION("IF(REGEXMATCH($A195, ""(?i)"" &amp; JOIN(""|"", SPLIT($I$3, "" ""))), 1, 0)"),0.0)</f>
        <v>0</v>
      </c>
      <c r="J195" s="16">
        <f>IFERROR(__xludf.DUMMYFUNCTION("IF(REGEXMATCH($A195, ""(?i)"" &amp; JOIN(""|"", SPLIT($J$3, "" ""))), 1, 0)"),0.0)</f>
        <v>0</v>
      </c>
      <c r="K195" s="16">
        <f>IFERROR(__xludf.DUMMYFUNCTION("IF(REGEXMATCH($A195, ""(?i)"" &amp; JOIN(""|"", SPLIT($K$3, "" ""))), 1, 0)"),0.0)</f>
        <v>0</v>
      </c>
      <c r="L195" s="16">
        <f>if(vlookup(A195,'VMware Inventory'!A:E,5,0)="Workstation",1,0)</f>
        <v>0</v>
      </c>
      <c r="M195" s="105">
        <f t="shared" si="5"/>
        <v>0</v>
      </c>
      <c r="N195" s="105">
        <f t="shared" si="6"/>
        <v>0</v>
      </c>
      <c r="O195" s="105">
        <f t="shared" si="7"/>
        <v>0</v>
      </c>
      <c r="P195" s="105" t="str">
        <f t="shared" si="8"/>
        <v>No Infra</v>
      </c>
      <c r="Q195" s="105">
        <f t="shared" si="9"/>
        <v>0</v>
      </c>
    </row>
    <row r="196">
      <c r="A196" s="61" t="s">
        <v>345</v>
      </c>
      <c r="B196" s="16">
        <f t="shared" si="2"/>
        <v>0</v>
      </c>
      <c r="C196" s="16">
        <f>IFERROR(__xludf.DUMMYFUNCTION("IF(OR(REGEXMATCH($A196, ""(?i)"" &amp; JOIN(""|"", SPLIT($C$3, "" ""))),vlookup(A196,'VMware Inventory'!A:E,5,0)=""VMWare""), 1, 0)"),0.0)</f>
        <v>0</v>
      </c>
      <c r="D196" s="16">
        <f>IFERROR(__xludf.DUMMYFUNCTION("IF(REGEXMATCH($A196, ""(?i)"" &amp; JOIN(""|"", SPLIT($D$3, "" ""))), 1, 0)"),0.0)</f>
        <v>0</v>
      </c>
      <c r="E196" s="16">
        <f t="shared" si="3"/>
        <v>0</v>
      </c>
      <c r="F196" s="16">
        <f t="shared" si="4"/>
        <v>0</v>
      </c>
      <c r="G196" s="16">
        <f>IFERROR(__xludf.DUMMYFUNCTION("IF(REGEXMATCH($A196, ""(?i)"" &amp; JOIN(""|"", SPLIT($G$3, "" ""))), 1, 0)"),0.0)</f>
        <v>0</v>
      </c>
      <c r="H196" s="16">
        <f>IFERROR(__xludf.DUMMYFUNCTION("IF(REGEXMATCH($A196, ""(?i)"" &amp; JOIN(""|"", SPLIT($H$3, "" ""))), 1, 0)"),0.0)</f>
        <v>0</v>
      </c>
      <c r="I196" s="16">
        <f>IFERROR(__xludf.DUMMYFUNCTION("IF(REGEXMATCH($A196, ""(?i)"" &amp; JOIN(""|"", SPLIT($I$3, "" ""))), 1, 0)"),0.0)</f>
        <v>0</v>
      </c>
      <c r="J196" s="16">
        <f>IFERROR(__xludf.DUMMYFUNCTION("IF(REGEXMATCH($A196, ""(?i)"" &amp; JOIN(""|"", SPLIT($J$3, "" ""))), 1, 0)"),0.0)</f>
        <v>0</v>
      </c>
      <c r="K196" s="16">
        <f>IFERROR(__xludf.DUMMYFUNCTION("IF(REGEXMATCH($A196, ""(?i)"" &amp; JOIN(""|"", SPLIT($K$3, "" ""))), 1, 0)"),0.0)</f>
        <v>0</v>
      </c>
      <c r="L196" s="16">
        <f>if(vlookup(A196,'VMware Inventory'!A:E,5,0)="Workstation",1,0)</f>
        <v>0</v>
      </c>
      <c r="M196" s="105">
        <f t="shared" si="5"/>
        <v>0</v>
      </c>
      <c r="N196" s="105">
        <f t="shared" si="6"/>
        <v>0</v>
      </c>
      <c r="O196" s="105">
        <f t="shared" si="7"/>
        <v>0</v>
      </c>
      <c r="P196" s="105" t="str">
        <f t="shared" si="8"/>
        <v>No Infra</v>
      </c>
      <c r="Q196" s="105">
        <f t="shared" si="9"/>
        <v>0</v>
      </c>
    </row>
    <row r="197">
      <c r="A197" s="61" t="s">
        <v>346</v>
      </c>
      <c r="B197" s="16">
        <f t="shared" si="2"/>
        <v>0</v>
      </c>
      <c r="C197" s="16">
        <f>IFERROR(__xludf.DUMMYFUNCTION("IF(OR(REGEXMATCH($A197, ""(?i)"" &amp; JOIN(""|"", SPLIT($C$3, "" ""))),vlookup(A197,'VMware Inventory'!A:E,5,0)=""VMWare""), 1, 0)"),0.0)</f>
        <v>0</v>
      </c>
      <c r="D197" s="16">
        <f>IFERROR(__xludf.DUMMYFUNCTION("IF(REGEXMATCH($A197, ""(?i)"" &amp; JOIN(""|"", SPLIT($D$3, "" ""))), 1, 0)"),0.0)</f>
        <v>0</v>
      </c>
      <c r="E197" s="16">
        <f t="shared" si="3"/>
        <v>0</v>
      </c>
      <c r="F197" s="16">
        <f t="shared" si="4"/>
        <v>0</v>
      </c>
      <c r="G197" s="16">
        <f>IFERROR(__xludf.DUMMYFUNCTION("IF(REGEXMATCH($A197, ""(?i)"" &amp; JOIN(""|"", SPLIT($G$3, "" ""))), 1, 0)"),0.0)</f>
        <v>0</v>
      </c>
      <c r="H197" s="16">
        <f>IFERROR(__xludf.DUMMYFUNCTION("IF(REGEXMATCH($A197, ""(?i)"" &amp; JOIN(""|"", SPLIT($H$3, "" ""))), 1, 0)"),0.0)</f>
        <v>0</v>
      </c>
      <c r="I197" s="16">
        <f>IFERROR(__xludf.DUMMYFUNCTION("IF(REGEXMATCH($A197, ""(?i)"" &amp; JOIN(""|"", SPLIT($I$3, "" ""))), 1, 0)"),0.0)</f>
        <v>0</v>
      </c>
      <c r="J197" s="16">
        <f>IFERROR(__xludf.DUMMYFUNCTION("IF(REGEXMATCH($A197, ""(?i)"" &amp; JOIN(""|"", SPLIT($J$3, "" ""))), 1, 0)"),0.0)</f>
        <v>0</v>
      </c>
      <c r="K197" s="16">
        <f>IFERROR(__xludf.DUMMYFUNCTION("IF(REGEXMATCH($A197, ""(?i)"" &amp; JOIN(""|"", SPLIT($K$3, "" ""))), 1, 0)"),0.0)</f>
        <v>0</v>
      </c>
      <c r="L197" s="16">
        <f>if(vlookup(A197,'VMware Inventory'!A:E,5,0)="Workstation",1,0)</f>
        <v>0</v>
      </c>
      <c r="M197" s="105">
        <f t="shared" si="5"/>
        <v>0</v>
      </c>
      <c r="N197" s="105">
        <f t="shared" si="6"/>
        <v>0</v>
      </c>
      <c r="O197" s="105">
        <f t="shared" si="7"/>
        <v>0</v>
      </c>
      <c r="P197" s="105" t="str">
        <f t="shared" si="8"/>
        <v>No Infra</v>
      </c>
      <c r="Q197" s="105">
        <f t="shared" si="9"/>
        <v>0</v>
      </c>
    </row>
    <row r="198">
      <c r="A198" s="61" t="s">
        <v>347</v>
      </c>
      <c r="B198" s="16">
        <f t="shared" si="2"/>
        <v>0</v>
      </c>
      <c r="C198" s="16">
        <f>IFERROR(__xludf.DUMMYFUNCTION("IF(OR(REGEXMATCH($A198, ""(?i)"" &amp; JOIN(""|"", SPLIT($C$3, "" ""))),vlookup(A198,'VMware Inventory'!A:E,5,0)=""VMWare""), 1, 0)"),0.0)</f>
        <v>0</v>
      </c>
      <c r="D198" s="16">
        <f>IFERROR(__xludf.DUMMYFUNCTION("IF(REGEXMATCH($A198, ""(?i)"" &amp; JOIN(""|"", SPLIT($D$3, "" ""))), 1, 0)"),0.0)</f>
        <v>0</v>
      </c>
      <c r="E198" s="16">
        <f t="shared" si="3"/>
        <v>0</v>
      </c>
      <c r="F198" s="16">
        <f t="shared" si="4"/>
        <v>0</v>
      </c>
      <c r="G198" s="16">
        <f>IFERROR(__xludf.DUMMYFUNCTION("IF(REGEXMATCH($A198, ""(?i)"" &amp; JOIN(""|"", SPLIT($G$3, "" ""))), 1, 0)"),0.0)</f>
        <v>0</v>
      </c>
      <c r="H198" s="16">
        <f>IFERROR(__xludf.DUMMYFUNCTION("IF(REGEXMATCH($A198, ""(?i)"" &amp; JOIN(""|"", SPLIT($H$3, "" ""))), 1, 0)"),0.0)</f>
        <v>0</v>
      </c>
      <c r="I198" s="16">
        <f>IFERROR(__xludf.DUMMYFUNCTION("IF(REGEXMATCH($A198, ""(?i)"" &amp; JOIN(""|"", SPLIT($I$3, "" ""))), 1, 0)"),0.0)</f>
        <v>0</v>
      </c>
      <c r="J198" s="16">
        <f>IFERROR(__xludf.DUMMYFUNCTION("IF(REGEXMATCH($A198, ""(?i)"" &amp; JOIN(""|"", SPLIT($J$3, "" ""))), 1, 0)"),0.0)</f>
        <v>0</v>
      </c>
      <c r="K198" s="16">
        <f>IFERROR(__xludf.DUMMYFUNCTION("IF(REGEXMATCH($A198, ""(?i)"" &amp; JOIN(""|"", SPLIT($K$3, "" ""))), 1, 0)"),0.0)</f>
        <v>0</v>
      </c>
      <c r="L198" s="16">
        <f>if(vlookup(A198,'VMware Inventory'!A:E,5,0)="Workstation",1,0)</f>
        <v>0</v>
      </c>
      <c r="M198" s="105">
        <f t="shared" si="5"/>
        <v>0</v>
      </c>
      <c r="N198" s="105">
        <f t="shared" si="6"/>
        <v>0</v>
      </c>
      <c r="O198" s="105">
        <f t="shared" si="7"/>
        <v>0</v>
      </c>
      <c r="P198" s="105" t="str">
        <f t="shared" si="8"/>
        <v>No Infra</v>
      </c>
      <c r="Q198" s="105">
        <f t="shared" si="9"/>
        <v>0</v>
      </c>
    </row>
    <row r="199">
      <c r="A199" s="61" t="s">
        <v>348</v>
      </c>
      <c r="B199" s="16">
        <f t="shared" si="2"/>
        <v>0</v>
      </c>
      <c r="C199" s="16">
        <f>IFERROR(__xludf.DUMMYFUNCTION("IF(OR(REGEXMATCH($A199, ""(?i)"" &amp; JOIN(""|"", SPLIT($C$3, "" ""))),vlookup(A199,'VMware Inventory'!A:E,5,0)=""VMWare""), 1, 0)"),0.0)</f>
        <v>0</v>
      </c>
      <c r="D199" s="16">
        <f>IFERROR(__xludf.DUMMYFUNCTION("IF(REGEXMATCH($A199, ""(?i)"" &amp; JOIN(""|"", SPLIT($D$3, "" ""))), 1, 0)"),0.0)</f>
        <v>0</v>
      </c>
      <c r="E199" s="16">
        <f t="shared" si="3"/>
        <v>0</v>
      </c>
      <c r="F199" s="16">
        <f t="shared" si="4"/>
        <v>0</v>
      </c>
      <c r="G199" s="16">
        <f>IFERROR(__xludf.DUMMYFUNCTION("IF(REGEXMATCH($A199, ""(?i)"" &amp; JOIN(""|"", SPLIT($G$3, "" ""))), 1, 0)"),0.0)</f>
        <v>0</v>
      </c>
      <c r="H199" s="16">
        <f>IFERROR(__xludf.DUMMYFUNCTION("IF(REGEXMATCH($A199, ""(?i)"" &amp; JOIN(""|"", SPLIT($H$3, "" ""))), 1, 0)"),0.0)</f>
        <v>0</v>
      </c>
      <c r="I199" s="16">
        <f>IFERROR(__xludf.DUMMYFUNCTION("IF(REGEXMATCH($A199, ""(?i)"" &amp; JOIN(""|"", SPLIT($I$3, "" ""))), 1, 0)"),0.0)</f>
        <v>0</v>
      </c>
      <c r="J199" s="16">
        <f>IFERROR(__xludf.DUMMYFUNCTION("IF(REGEXMATCH($A199, ""(?i)"" &amp; JOIN(""|"", SPLIT($J$3, "" ""))), 1, 0)"),0.0)</f>
        <v>0</v>
      </c>
      <c r="K199" s="16">
        <f>IFERROR(__xludf.DUMMYFUNCTION("IF(REGEXMATCH($A199, ""(?i)"" &amp; JOIN(""|"", SPLIT($K$3, "" ""))), 1, 0)"),0.0)</f>
        <v>0</v>
      </c>
      <c r="L199" s="16">
        <f>if(vlookup(A199,'VMware Inventory'!A:E,5,0)="Workstation",1,0)</f>
        <v>0</v>
      </c>
      <c r="M199" s="105">
        <f t="shared" si="5"/>
        <v>0</v>
      </c>
      <c r="N199" s="105">
        <f t="shared" si="6"/>
        <v>0</v>
      </c>
      <c r="O199" s="105">
        <f t="shared" si="7"/>
        <v>0</v>
      </c>
      <c r="P199" s="105" t="str">
        <f t="shared" si="8"/>
        <v>No Infra</v>
      </c>
      <c r="Q199" s="105">
        <f t="shared" si="9"/>
        <v>0</v>
      </c>
    </row>
    <row r="200">
      <c r="A200" s="61" t="s">
        <v>349</v>
      </c>
      <c r="B200" s="16">
        <f t="shared" si="2"/>
        <v>0</v>
      </c>
      <c r="C200" s="16">
        <f>IFERROR(__xludf.DUMMYFUNCTION("IF(OR(REGEXMATCH($A200, ""(?i)"" &amp; JOIN(""|"", SPLIT($C$3, "" ""))),vlookup(A200,'VMware Inventory'!A:E,5,0)=""VMWare""), 1, 0)"),0.0)</f>
        <v>0</v>
      </c>
      <c r="D200" s="16">
        <f>IFERROR(__xludf.DUMMYFUNCTION("IF(REGEXMATCH($A200, ""(?i)"" &amp; JOIN(""|"", SPLIT($D$3, "" ""))), 1, 0)"),0.0)</f>
        <v>0</v>
      </c>
      <c r="E200" s="16">
        <f t="shared" si="3"/>
        <v>0</v>
      </c>
      <c r="F200" s="16">
        <f t="shared" si="4"/>
        <v>0</v>
      </c>
      <c r="G200" s="16">
        <f>IFERROR(__xludf.DUMMYFUNCTION("IF(REGEXMATCH($A200, ""(?i)"" &amp; JOIN(""|"", SPLIT($G$3, "" ""))), 1, 0)"),0.0)</f>
        <v>0</v>
      </c>
      <c r="H200" s="16">
        <f>IFERROR(__xludf.DUMMYFUNCTION("IF(REGEXMATCH($A200, ""(?i)"" &amp; JOIN(""|"", SPLIT($H$3, "" ""))), 1, 0)"),0.0)</f>
        <v>0</v>
      </c>
      <c r="I200" s="16">
        <f>IFERROR(__xludf.DUMMYFUNCTION("IF(REGEXMATCH($A200, ""(?i)"" &amp; JOIN(""|"", SPLIT($I$3, "" ""))), 1, 0)"),0.0)</f>
        <v>0</v>
      </c>
      <c r="J200" s="16">
        <f>IFERROR(__xludf.DUMMYFUNCTION("IF(REGEXMATCH($A200, ""(?i)"" &amp; JOIN(""|"", SPLIT($J$3, "" ""))), 1, 0)"),0.0)</f>
        <v>0</v>
      </c>
      <c r="K200" s="16">
        <f>IFERROR(__xludf.DUMMYFUNCTION("IF(REGEXMATCH($A200, ""(?i)"" &amp; JOIN(""|"", SPLIT($K$3, "" ""))), 1, 0)"),0.0)</f>
        <v>0</v>
      </c>
      <c r="L200" s="16">
        <f>if(vlookup(A200,'VMware Inventory'!A:E,5,0)="Workstation",1,0)</f>
        <v>0</v>
      </c>
      <c r="M200" s="105">
        <f t="shared" si="5"/>
        <v>0</v>
      </c>
      <c r="N200" s="105">
        <f t="shared" si="6"/>
        <v>0</v>
      </c>
      <c r="O200" s="105">
        <f t="shared" si="7"/>
        <v>0</v>
      </c>
      <c r="P200" s="105" t="str">
        <f t="shared" si="8"/>
        <v>No Infra</v>
      </c>
      <c r="Q200" s="105">
        <f t="shared" si="9"/>
        <v>0</v>
      </c>
    </row>
    <row r="201">
      <c r="A201" s="61" t="s">
        <v>350</v>
      </c>
      <c r="B201" s="16">
        <f t="shared" si="2"/>
        <v>0</v>
      </c>
      <c r="C201" s="16">
        <f>IFERROR(__xludf.DUMMYFUNCTION("IF(OR(REGEXMATCH($A201, ""(?i)"" &amp; JOIN(""|"", SPLIT($C$3, "" ""))),vlookup(A201,'VMware Inventory'!A:E,5,0)=""VMWare""), 1, 0)"),0.0)</f>
        <v>0</v>
      </c>
      <c r="D201" s="16">
        <f>IFERROR(__xludf.DUMMYFUNCTION("IF(REGEXMATCH($A201, ""(?i)"" &amp; JOIN(""|"", SPLIT($D$3, "" ""))), 1, 0)"),0.0)</f>
        <v>0</v>
      </c>
      <c r="E201" s="16">
        <f t="shared" si="3"/>
        <v>0</v>
      </c>
      <c r="F201" s="16">
        <f t="shared" si="4"/>
        <v>0</v>
      </c>
      <c r="G201" s="16">
        <f>IFERROR(__xludf.DUMMYFUNCTION("IF(REGEXMATCH($A201, ""(?i)"" &amp; JOIN(""|"", SPLIT($G$3, "" ""))), 1, 0)"),0.0)</f>
        <v>0</v>
      </c>
      <c r="H201" s="16">
        <f>IFERROR(__xludf.DUMMYFUNCTION("IF(REGEXMATCH($A201, ""(?i)"" &amp; JOIN(""|"", SPLIT($H$3, "" ""))), 1, 0)"),0.0)</f>
        <v>0</v>
      </c>
      <c r="I201" s="16">
        <f>IFERROR(__xludf.DUMMYFUNCTION("IF(REGEXMATCH($A201, ""(?i)"" &amp; JOIN(""|"", SPLIT($I$3, "" ""))), 1, 0)"),0.0)</f>
        <v>0</v>
      </c>
      <c r="J201" s="16">
        <f>IFERROR(__xludf.DUMMYFUNCTION("IF(REGEXMATCH($A201, ""(?i)"" &amp; JOIN(""|"", SPLIT($J$3, "" ""))), 1, 0)"),0.0)</f>
        <v>0</v>
      </c>
      <c r="K201" s="16">
        <f>IFERROR(__xludf.DUMMYFUNCTION("IF(REGEXMATCH($A201, ""(?i)"" &amp; JOIN(""|"", SPLIT($K$3, "" ""))), 1, 0)"),0.0)</f>
        <v>0</v>
      </c>
      <c r="L201" s="16">
        <f>if(vlookup(A201,'VMware Inventory'!A:E,5,0)="Workstation",1,0)</f>
        <v>0</v>
      </c>
      <c r="M201" s="105">
        <f t="shared" si="5"/>
        <v>0</v>
      </c>
      <c r="N201" s="105">
        <f t="shared" si="6"/>
        <v>0</v>
      </c>
      <c r="O201" s="105">
        <f t="shared" si="7"/>
        <v>0</v>
      </c>
      <c r="P201" s="105" t="str">
        <f t="shared" si="8"/>
        <v>No Infra</v>
      </c>
      <c r="Q201" s="105">
        <f t="shared" si="9"/>
        <v>0</v>
      </c>
    </row>
    <row r="202">
      <c r="A202" s="61" t="s">
        <v>351</v>
      </c>
      <c r="B202" s="16">
        <f t="shared" si="2"/>
        <v>0</v>
      </c>
      <c r="C202" s="16">
        <f>IFERROR(__xludf.DUMMYFUNCTION("IF(OR(REGEXMATCH($A202, ""(?i)"" &amp; JOIN(""|"", SPLIT($C$3, "" ""))),vlookup(A202,'VMware Inventory'!A:E,5,0)=""VMWare""), 1, 0)"),0.0)</f>
        <v>0</v>
      </c>
      <c r="D202" s="16">
        <f>IFERROR(__xludf.DUMMYFUNCTION("IF(REGEXMATCH($A202, ""(?i)"" &amp; JOIN(""|"", SPLIT($D$3, "" ""))), 1, 0)"),0.0)</f>
        <v>0</v>
      </c>
      <c r="E202" s="16">
        <f t="shared" si="3"/>
        <v>0</v>
      </c>
      <c r="F202" s="16">
        <f t="shared" si="4"/>
        <v>0</v>
      </c>
      <c r="G202" s="16">
        <f>IFERROR(__xludf.DUMMYFUNCTION("IF(REGEXMATCH($A202, ""(?i)"" &amp; JOIN(""|"", SPLIT($G$3, "" ""))), 1, 0)"),0.0)</f>
        <v>0</v>
      </c>
      <c r="H202" s="16">
        <f>IFERROR(__xludf.DUMMYFUNCTION("IF(REGEXMATCH($A202, ""(?i)"" &amp; JOIN(""|"", SPLIT($H$3, "" ""))), 1, 0)"),0.0)</f>
        <v>0</v>
      </c>
      <c r="I202" s="16">
        <f>IFERROR(__xludf.DUMMYFUNCTION("IF(REGEXMATCH($A202, ""(?i)"" &amp; JOIN(""|"", SPLIT($I$3, "" ""))), 1, 0)"),0.0)</f>
        <v>0</v>
      </c>
      <c r="J202" s="16">
        <f>IFERROR(__xludf.DUMMYFUNCTION("IF(REGEXMATCH($A202, ""(?i)"" &amp; JOIN(""|"", SPLIT($J$3, "" ""))), 1, 0)"),0.0)</f>
        <v>0</v>
      </c>
      <c r="K202" s="16">
        <f>IFERROR(__xludf.DUMMYFUNCTION("IF(REGEXMATCH($A202, ""(?i)"" &amp; JOIN(""|"", SPLIT($K$3, "" ""))), 1, 0)"),0.0)</f>
        <v>0</v>
      </c>
      <c r="L202" s="16">
        <f>if(vlookup(A202,'VMware Inventory'!A:E,5,0)="Workstation",1,0)</f>
        <v>0</v>
      </c>
      <c r="M202" s="105">
        <f t="shared" si="5"/>
        <v>0</v>
      </c>
      <c r="N202" s="105">
        <f t="shared" si="6"/>
        <v>0</v>
      </c>
      <c r="O202" s="105">
        <f t="shared" si="7"/>
        <v>0</v>
      </c>
      <c r="P202" s="105" t="str">
        <f t="shared" si="8"/>
        <v>No Infra</v>
      </c>
      <c r="Q202" s="105">
        <f t="shared" si="9"/>
        <v>0</v>
      </c>
    </row>
    <row r="203">
      <c r="A203" s="61" t="s">
        <v>352</v>
      </c>
      <c r="B203" s="16">
        <f t="shared" si="2"/>
        <v>0</v>
      </c>
      <c r="C203" s="16">
        <f>IFERROR(__xludf.DUMMYFUNCTION("IF(OR(REGEXMATCH($A203, ""(?i)"" &amp; JOIN(""|"", SPLIT($C$3, "" ""))),vlookup(A203,'VMware Inventory'!A:E,5,0)=""VMWare""), 1, 0)"),0.0)</f>
        <v>0</v>
      </c>
      <c r="D203" s="16">
        <f>IFERROR(__xludf.DUMMYFUNCTION("IF(REGEXMATCH($A203, ""(?i)"" &amp; JOIN(""|"", SPLIT($D$3, "" ""))), 1, 0)"),0.0)</f>
        <v>0</v>
      </c>
      <c r="E203" s="16">
        <f t="shared" si="3"/>
        <v>0</v>
      </c>
      <c r="F203" s="16">
        <f t="shared" si="4"/>
        <v>0</v>
      </c>
      <c r="G203" s="16">
        <f>IFERROR(__xludf.DUMMYFUNCTION("IF(REGEXMATCH($A203, ""(?i)"" &amp; JOIN(""|"", SPLIT($G$3, "" ""))), 1, 0)"),0.0)</f>
        <v>0</v>
      </c>
      <c r="H203" s="16">
        <f>IFERROR(__xludf.DUMMYFUNCTION("IF(REGEXMATCH($A203, ""(?i)"" &amp; JOIN(""|"", SPLIT($H$3, "" ""))), 1, 0)"),0.0)</f>
        <v>0</v>
      </c>
      <c r="I203" s="16">
        <f>IFERROR(__xludf.DUMMYFUNCTION("IF(REGEXMATCH($A203, ""(?i)"" &amp; JOIN(""|"", SPLIT($I$3, "" ""))), 1, 0)"),0.0)</f>
        <v>0</v>
      </c>
      <c r="J203" s="16">
        <f>IFERROR(__xludf.DUMMYFUNCTION("IF(REGEXMATCH($A203, ""(?i)"" &amp; JOIN(""|"", SPLIT($J$3, "" ""))), 1, 0)"),0.0)</f>
        <v>0</v>
      </c>
      <c r="K203" s="16">
        <f>IFERROR(__xludf.DUMMYFUNCTION("IF(REGEXMATCH($A203, ""(?i)"" &amp; JOIN(""|"", SPLIT($K$3, "" ""))), 1, 0)"),0.0)</f>
        <v>0</v>
      </c>
      <c r="L203" s="16">
        <f>if(vlookup(A203,'VMware Inventory'!A:E,5,0)="Workstation",1,0)</f>
        <v>0</v>
      </c>
      <c r="M203" s="105">
        <f t="shared" si="5"/>
        <v>0</v>
      </c>
      <c r="N203" s="105">
        <f t="shared" si="6"/>
        <v>0</v>
      </c>
      <c r="O203" s="105">
        <f t="shared" si="7"/>
        <v>0</v>
      </c>
      <c r="P203" s="105" t="str">
        <f t="shared" si="8"/>
        <v>No Infra</v>
      </c>
      <c r="Q203" s="105">
        <f t="shared" si="9"/>
        <v>0</v>
      </c>
    </row>
    <row r="204">
      <c r="A204" s="61" t="s">
        <v>353</v>
      </c>
      <c r="B204" s="16">
        <f t="shared" si="2"/>
        <v>0</v>
      </c>
      <c r="C204" s="16">
        <f>IFERROR(__xludf.DUMMYFUNCTION("IF(OR(REGEXMATCH($A204, ""(?i)"" &amp; JOIN(""|"", SPLIT($C$3, "" ""))),vlookup(A204,'VMware Inventory'!A:E,5,0)=""VMWare""), 1, 0)"),0.0)</f>
        <v>0</v>
      </c>
      <c r="D204" s="16">
        <f>IFERROR(__xludf.DUMMYFUNCTION("IF(REGEXMATCH($A204, ""(?i)"" &amp; JOIN(""|"", SPLIT($D$3, "" ""))), 1, 0)"),0.0)</f>
        <v>0</v>
      </c>
      <c r="E204" s="16">
        <f t="shared" si="3"/>
        <v>0</v>
      </c>
      <c r="F204" s="16">
        <f t="shared" si="4"/>
        <v>0</v>
      </c>
      <c r="G204" s="16">
        <f>IFERROR(__xludf.DUMMYFUNCTION("IF(REGEXMATCH($A204, ""(?i)"" &amp; JOIN(""|"", SPLIT($G$3, "" ""))), 1, 0)"),0.0)</f>
        <v>0</v>
      </c>
      <c r="H204" s="16">
        <f>IFERROR(__xludf.DUMMYFUNCTION("IF(REGEXMATCH($A204, ""(?i)"" &amp; JOIN(""|"", SPLIT($H$3, "" ""))), 1, 0)"),0.0)</f>
        <v>0</v>
      </c>
      <c r="I204" s="16">
        <f>IFERROR(__xludf.DUMMYFUNCTION("IF(REGEXMATCH($A204, ""(?i)"" &amp; JOIN(""|"", SPLIT($I$3, "" ""))), 1, 0)"),0.0)</f>
        <v>0</v>
      </c>
      <c r="J204" s="16">
        <f>IFERROR(__xludf.DUMMYFUNCTION("IF(REGEXMATCH($A204, ""(?i)"" &amp; JOIN(""|"", SPLIT($J$3, "" ""))), 1, 0)"),0.0)</f>
        <v>0</v>
      </c>
      <c r="K204" s="16">
        <f>IFERROR(__xludf.DUMMYFUNCTION("IF(REGEXMATCH($A204, ""(?i)"" &amp; JOIN(""|"", SPLIT($K$3, "" ""))), 1, 0)"),0.0)</f>
        <v>0</v>
      </c>
      <c r="L204" s="16">
        <f>if(vlookup(A204,'VMware Inventory'!A:E,5,0)="Workstation",1,0)</f>
        <v>0</v>
      </c>
      <c r="M204" s="105">
        <f t="shared" si="5"/>
        <v>0</v>
      </c>
      <c r="N204" s="105">
        <f t="shared" si="6"/>
        <v>0</v>
      </c>
      <c r="O204" s="105">
        <f t="shared" si="7"/>
        <v>0</v>
      </c>
      <c r="P204" s="105" t="str">
        <f t="shared" si="8"/>
        <v>No Infra</v>
      </c>
      <c r="Q204" s="105">
        <f t="shared" si="9"/>
        <v>0</v>
      </c>
    </row>
    <row r="205">
      <c r="A205" s="61" t="s">
        <v>354</v>
      </c>
      <c r="B205" s="16">
        <f t="shared" si="2"/>
        <v>0</v>
      </c>
      <c r="C205" s="16">
        <f>IFERROR(__xludf.DUMMYFUNCTION("IF(OR(REGEXMATCH($A205, ""(?i)"" &amp; JOIN(""|"", SPLIT($C$3, "" ""))),vlookup(A205,'VMware Inventory'!A:E,5,0)=""VMWare""), 1, 0)"),0.0)</f>
        <v>0</v>
      </c>
      <c r="D205" s="16">
        <f>IFERROR(__xludf.DUMMYFUNCTION("IF(REGEXMATCH($A205, ""(?i)"" &amp; JOIN(""|"", SPLIT($D$3, "" ""))), 1, 0)"),0.0)</f>
        <v>0</v>
      </c>
      <c r="E205" s="16">
        <f t="shared" si="3"/>
        <v>0</v>
      </c>
      <c r="F205" s="16">
        <f t="shared" si="4"/>
        <v>0</v>
      </c>
      <c r="G205" s="16">
        <f>IFERROR(__xludf.DUMMYFUNCTION("IF(REGEXMATCH($A205, ""(?i)"" &amp; JOIN(""|"", SPLIT($G$3, "" ""))), 1, 0)"),0.0)</f>
        <v>0</v>
      </c>
      <c r="H205" s="16">
        <f>IFERROR(__xludf.DUMMYFUNCTION("IF(REGEXMATCH($A205, ""(?i)"" &amp; JOIN(""|"", SPLIT($H$3, "" ""))), 1, 0)"),0.0)</f>
        <v>0</v>
      </c>
      <c r="I205" s="16">
        <f>IFERROR(__xludf.DUMMYFUNCTION("IF(REGEXMATCH($A205, ""(?i)"" &amp; JOIN(""|"", SPLIT($I$3, "" ""))), 1, 0)"),0.0)</f>
        <v>0</v>
      </c>
      <c r="J205" s="16">
        <f>IFERROR(__xludf.DUMMYFUNCTION("IF(REGEXMATCH($A205, ""(?i)"" &amp; JOIN(""|"", SPLIT($J$3, "" ""))), 1, 0)"),0.0)</f>
        <v>0</v>
      </c>
      <c r="K205" s="16">
        <f>IFERROR(__xludf.DUMMYFUNCTION("IF(REGEXMATCH($A205, ""(?i)"" &amp; JOIN(""|"", SPLIT($K$3, "" ""))), 1, 0)"),0.0)</f>
        <v>0</v>
      </c>
      <c r="L205" s="16">
        <f>if(vlookup(A205,'VMware Inventory'!A:E,5,0)="Workstation",1,0)</f>
        <v>0</v>
      </c>
      <c r="M205" s="105">
        <f t="shared" si="5"/>
        <v>0</v>
      </c>
      <c r="N205" s="105">
        <f t="shared" si="6"/>
        <v>0</v>
      </c>
      <c r="O205" s="105">
        <f t="shared" si="7"/>
        <v>0</v>
      </c>
      <c r="P205" s="105" t="str">
        <f t="shared" si="8"/>
        <v>No Infra</v>
      </c>
      <c r="Q205" s="105">
        <f t="shared" si="9"/>
        <v>0</v>
      </c>
    </row>
    <row r="206">
      <c r="A206" s="61" t="s">
        <v>355</v>
      </c>
      <c r="B206" s="16">
        <f t="shared" si="2"/>
        <v>0</v>
      </c>
      <c r="C206" s="16">
        <f>IFERROR(__xludf.DUMMYFUNCTION("IF(OR(REGEXMATCH($A206, ""(?i)"" &amp; JOIN(""|"", SPLIT($C$3, "" ""))),vlookup(A206,'VMware Inventory'!A:E,5,0)=""VMWare""), 1, 0)"),0.0)</f>
        <v>0</v>
      </c>
      <c r="D206" s="16">
        <f>IFERROR(__xludf.DUMMYFUNCTION("IF(REGEXMATCH($A206, ""(?i)"" &amp; JOIN(""|"", SPLIT($D$3, "" ""))), 1, 0)"),0.0)</f>
        <v>0</v>
      </c>
      <c r="E206" s="16">
        <f t="shared" si="3"/>
        <v>0</v>
      </c>
      <c r="F206" s="16">
        <f t="shared" si="4"/>
        <v>0</v>
      </c>
      <c r="G206" s="16">
        <f>IFERROR(__xludf.DUMMYFUNCTION("IF(REGEXMATCH($A206, ""(?i)"" &amp; JOIN(""|"", SPLIT($G$3, "" ""))), 1, 0)"),0.0)</f>
        <v>0</v>
      </c>
      <c r="H206" s="16">
        <f>IFERROR(__xludf.DUMMYFUNCTION("IF(REGEXMATCH($A206, ""(?i)"" &amp; JOIN(""|"", SPLIT($H$3, "" ""))), 1, 0)"),0.0)</f>
        <v>0</v>
      </c>
      <c r="I206" s="16">
        <f>IFERROR(__xludf.DUMMYFUNCTION("IF(REGEXMATCH($A206, ""(?i)"" &amp; JOIN(""|"", SPLIT($I$3, "" ""))), 1, 0)"),0.0)</f>
        <v>0</v>
      </c>
      <c r="J206" s="16">
        <f>IFERROR(__xludf.DUMMYFUNCTION("IF(REGEXMATCH($A206, ""(?i)"" &amp; JOIN(""|"", SPLIT($J$3, "" ""))), 1, 0)"),0.0)</f>
        <v>0</v>
      </c>
      <c r="K206" s="16">
        <f>IFERROR(__xludf.DUMMYFUNCTION("IF(REGEXMATCH($A206, ""(?i)"" &amp; JOIN(""|"", SPLIT($K$3, "" ""))), 1, 0)"),0.0)</f>
        <v>0</v>
      </c>
      <c r="L206" s="16">
        <f>if(vlookup(A206,'VMware Inventory'!A:E,5,0)="Workstation",1,0)</f>
        <v>0</v>
      </c>
      <c r="M206" s="105">
        <f t="shared" si="5"/>
        <v>0</v>
      </c>
      <c r="N206" s="105">
        <f t="shared" si="6"/>
        <v>0</v>
      </c>
      <c r="O206" s="105">
        <f t="shared" si="7"/>
        <v>0</v>
      </c>
      <c r="P206" s="105" t="str">
        <f t="shared" si="8"/>
        <v>No Infra</v>
      </c>
      <c r="Q206" s="105">
        <f t="shared" si="9"/>
        <v>0</v>
      </c>
    </row>
    <row r="207">
      <c r="A207" s="61" t="s">
        <v>356</v>
      </c>
      <c r="B207" s="16">
        <f t="shared" si="2"/>
        <v>0</v>
      </c>
      <c r="C207" s="16">
        <f>IFERROR(__xludf.DUMMYFUNCTION("IF(OR(REGEXMATCH($A207, ""(?i)"" &amp; JOIN(""|"", SPLIT($C$3, "" ""))),vlookup(A207,'VMware Inventory'!A:E,5,0)=""VMWare""), 1, 0)"),0.0)</f>
        <v>0</v>
      </c>
      <c r="D207" s="16">
        <f>IFERROR(__xludf.DUMMYFUNCTION("IF(REGEXMATCH($A207, ""(?i)"" &amp; JOIN(""|"", SPLIT($D$3, "" ""))), 1, 0)"),0.0)</f>
        <v>0</v>
      </c>
      <c r="E207" s="16">
        <f t="shared" si="3"/>
        <v>0</v>
      </c>
      <c r="F207" s="16">
        <f t="shared" si="4"/>
        <v>0</v>
      </c>
      <c r="G207" s="16">
        <f>IFERROR(__xludf.DUMMYFUNCTION("IF(REGEXMATCH($A207, ""(?i)"" &amp; JOIN(""|"", SPLIT($G$3, "" ""))), 1, 0)"),0.0)</f>
        <v>0</v>
      </c>
      <c r="H207" s="16">
        <f>IFERROR(__xludf.DUMMYFUNCTION("IF(REGEXMATCH($A207, ""(?i)"" &amp; JOIN(""|"", SPLIT($H$3, "" ""))), 1, 0)"),0.0)</f>
        <v>0</v>
      </c>
      <c r="I207" s="16">
        <f>IFERROR(__xludf.DUMMYFUNCTION("IF(REGEXMATCH($A207, ""(?i)"" &amp; JOIN(""|"", SPLIT($I$3, "" ""))), 1, 0)"),0.0)</f>
        <v>0</v>
      </c>
      <c r="J207" s="16">
        <f>IFERROR(__xludf.DUMMYFUNCTION("IF(REGEXMATCH($A207, ""(?i)"" &amp; JOIN(""|"", SPLIT($J$3, "" ""))), 1, 0)"),0.0)</f>
        <v>0</v>
      </c>
      <c r="K207" s="16">
        <f>IFERROR(__xludf.DUMMYFUNCTION("IF(REGEXMATCH($A207, ""(?i)"" &amp; JOIN(""|"", SPLIT($K$3, "" ""))), 1, 0)"),0.0)</f>
        <v>0</v>
      </c>
      <c r="L207" s="16">
        <f>if(vlookup(A207,'VMware Inventory'!A:E,5,0)="Workstation",1,0)</f>
        <v>0</v>
      </c>
      <c r="M207" s="105">
        <f t="shared" si="5"/>
        <v>0</v>
      </c>
      <c r="N207" s="105">
        <f t="shared" si="6"/>
        <v>0</v>
      </c>
      <c r="O207" s="105">
        <f t="shared" si="7"/>
        <v>0</v>
      </c>
      <c r="P207" s="105" t="str">
        <f t="shared" si="8"/>
        <v>No Infra</v>
      </c>
      <c r="Q207" s="105">
        <f t="shared" si="9"/>
        <v>0</v>
      </c>
    </row>
    <row r="208">
      <c r="A208" s="61" t="s">
        <v>357</v>
      </c>
      <c r="B208" s="16">
        <f t="shared" si="2"/>
        <v>0</v>
      </c>
      <c r="C208" s="16">
        <f>IFERROR(__xludf.DUMMYFUNCTION("IF(OR(REGEXMATCH($A208, ""(?i)"" &amp; JOIN(""|"", SPLIT($C$3, "" ""))),vlookup(A208,'VMware Inventory'!A:E,5,0)=""VMWare""), 1, 0)"),0.0)</f>
        <v>0</v>
      </c>
      <c r="D208" s="16">
        <f>IFERROR(__xludf.DUMMYFUNCTION("IF(REGEXMATCH($A208, ""(?i)"" &amp; JOIN(""|"", SPLIT($D$3, "" ""))), 1, 0)"),0.0)</f>
        <v>0</v>
      </c>
      <c r="E208" s="16">
        <f t="shared" si="3"/>
        <v>0</v>
      </c>
      <c r="F208" s="16">
        <f t="shared" si="4"/>
        <v>0</v>
      </c>
      <c r="G208" s="16">
        <f>IFERROR(__xludf.DUMMYFUNCTION("IF(REGEXMATCH($A208, ""(?i)"" &amp; JOIN(""|"", SPLIT($G$3, "" ""))), 1, 0)"),0.0)</f>
        <v>0</v>
      </c>
      <c r="H208" s="16">
        <f>IFERROR(__xludf.DUMMYFUNCTION("IF(REGEXMATCH($A208, ""(?i)"" &amp; JOIN(""|"", SPLIT($H$3, "" ""))), 1, 0)"),0.0)</f>
        <v>0</v>
      </c>
      <c r="I208" s="16">
        <f>IFERROR(__xludf.DUMMYFUNCTION("IF(REGEXMATCH($A208, ""(?i)"" &amp; JOIN(""|"", SPLIT($I$3, "" ""))), 1, 0)"),0.0)</f>
        <v>0</v>
      </c>
      <c r="J208" s="16">
        <f>IFERROR(__xludf.DUMMYFUNCTION("IF(REGEXMATCH($A208, ""(?i)"" &amp; JOIN(""|"", SPLIT($J$3, "" ""))), 1, 0)"),0.0)</f>
        <v>0</v>
      </c>
      <c r="K208" s="16">
        <f>IFERROR(__xludf.DUMMYFUNCTION("IF(REGEXMATCH($A208, ""(?i)"" &amp; JOIN(""|"", SPLIT($K$3, "" ""))), 1, 0)"),0.0)</f>
        <v>0</v>
      </c>
      <c r="L208" s="16">
        <f>if(vlookup(A208,'VMware Inventory'!A:E,5,0)="Workstation",1,0)</f>
        <v>0</v>
      </c>
      <c r="M208" s="105">
        <f t="shared" si="5"/>
        <v>0</v>
      </c>
      <c r="N208" s="105">
        <f t="shared" si="6"/>
        <v>0</v>
      </c>
      <c r="O208" s="105">
        <f t="shared" si="7"/>
        <v>0</v>
      </c>
      <c r="P208" s="105" t="str">
        <f t="shared" si="8"/>
        <v>No Infra</v>
      </c>
      <c r="Q208" s="105">
        <f t="shared" si="9"/>
        <v>0</v>
      </c>
    </row>
    <row r="209">
      <c r="A209" s="61" t="s">
        <v>358</v>
      </c>
      <c r="B209" s="16">
        <f t="shared" si="2"/>
        <v>0</v>
      </c>
      <c r="C209" s="16">
        <f>IFERROR(__xludf.DUMMYFUNCTION("IF(OR(REGEXMATCH($A209, ""(?i)"" &amp; JOIN(""|"", SPLIT($C$3, "" ""))),vlookup(A209,'VMware Inventory'!A:E,5,0)=""VMWare""), 1, 0)"),0.0)</f>
        <v>0</v>
      </c>
      <c r="D209" s="16">
        <f>IFERROR(__xludf.DUMMYFUNCTION("IF(REGEXMATCH($A209, ""(?i)"" &amp; JOIN(""|"", SPLIT($D$3, "" ""))), 1, 0)"),0.0)</f>
        <v>0</v>
      </c>
      <c r="E209" s="16">
        <f t="shared" si="3"/>
        <v>0</v>
      </c>
      <c r="F209" s="16">
        <f t="shared" si="4"/>
        <v>0</v>
      </c>
      <c r="G209" s="16">
        <f>IFERROR(__xludf.DUMMYFUNCTION("IF(REGEXMATCH($A209, ""(?i)"" &amp; JOIN(""|"", SPLIT($G$3, "" ""))), 1, 0)"),0.0)</f>
        <v>0</v>
      </c>
      <c r="H209" s="16">
        <f>IFERROR(__xludf.DUMMYFUNCTION("IF(REGEXMATCH($A209, ""(?i)"" &amp; JOIN(""|"", SPLIT($H$3, "" ""))), 1, 0)"),0.0)</f>
        <v>0</v>
      </c>
      <c r="I209" s="16">
        <f>IFERROR(__xludf.DUMMYFUNCTION("IF(REGEXMATCH($A209, ""(?i)"" &amp; JOIN(""|"", SPLIT($I$3, "" ""))), 1, 0)"),0.0)</f>
        <v>0</v>
      </c>
      <c r="J209" s="16">
        <f>IFERROR(__xludf.DUMMYFUNCTION("IF(REGEXMATCH($A209, ""(?i)"" &amp; JOIN(""|"", SPLIT($J$3, "" ""))), 1, 0)"),0.0)</f>
        <v>0</v>
      </c>
      <c r="K209" s="16">
        <f>IFERROR(__xludf.DUMMYFUNCTION("IF(REGEXMATCH($A209, ""(?i)"" &amp; JOIN(""|"", SPLIT($K$3, "" ""))), 1, 0)"),0.0)</f>
        <v>0</v>
      </c>
      <c r="L209" s="16">
        <f>if(vlookup(A209,'VMware Inventory'!A:E,5,0)="Workstation",1,0)</f>
        <v>0</v>
      </c>
      <c r="M209" s="105">
        <f t="shared" si="5"/>
        <v>0</v>
      </c>
      <c r="N209" s="105">
        <f t="shared" si="6"/>
        <v>0</v>
      </c>
      <c r="O209" s="105">
        <f t="shared" si="7"/>
        <v>0</v>
      </c>
      <c r="P209" s="105" t="str">
        <f t="shared" si="8"/>
        <v>No Infra</v>
      </c>
      <c r="Q209" s="105">
        <f t="shared" si="9"/>
        <v>0</v>
      </c>
    </row>
    <row r="210">
      <c r="A210" s="61" t="s">
        <v>359</v>
      </c>
      <c r="B210" s="16">
        <f t="shared" si="2"/>
        <v>0</v>
      </c>
      <c r="C210" s="16">
        <f>IFERROR(__xludf.DUMMYFUNCTION("IF(OR(REGEXMATCH($A210, ""(?i)"" &amp; JOIN(""|"", SPLIT($C$3, "" ""))),vlookup(A210,'VMware Inventory'!A:E,5,0)=""VMWare""), 1, 0)"),0.0)</f>
        <v>0</v>
      </c>
      <c r="D210" s="16">
        <f>IFERROR(__xludf.DUMMYFUNCTION("IF(REGEXMATCH($A210, ""(?i)"" &amp; JOIN(""|"", SPLIT($D$3, "" ""))), 1, 0)"),0.0)</f>
        <v>0</v>
      </c>
      <c r="E210" s="16">
        <f t="shared" si="3"/>
        <v>0</v>
      </c>
      <c r="F210" s="16">
        <f t="shared" si="4"/>
        <v>0</v>
      </c>
      <c r="G210" s="16">
        <f>IFERROR(__xludf.DUMMYFUNCTION("IF(REGEXMATCH($A210, ""(?i)"" &amp; JOIN(""|"", SPLIT($G$3, "" ""))), 1, 0)"),0.0)</f>
        <v>0</v>
      </c>
      <c r="H210" s="16">
        <f>IFERROR(__xludf.DUMMYFUNCTION("IF(REGEXMATCH($A210, ""(?i)"" &amp; JOIN(""|"", SPLIT($H$3, "" ""))), 1, 0)"),0.0)</f>
        <v>0</v>
      </c>
      <c r="I210" s="16">
        <f>IFERROR(__xludf.DUMMYFUNCTION("IF(REGEXMATCH($A210, ""(?i)"" &amp; JOIN(""|"", SPLIT($I$3, "" ""))), 1, 0)"),0.0)</f>
        <v>0</v>
      </c>
      <c r="J210" s="16">
        <f>IFERROR(__xludf.DUMMYFUNCTION("IF(REGEXMATCH($A210, ""(?i)"" &amp; JOIN(""|"", SPLIT($J$3, "" ""))), 1, 0)"),0.0)</f>
        <v>0</v>
      </c>
      <c r="K210" s="16">
        <f>IFERROR(__xludf.DUMMYFUNCTION("IF(REGEXMATCH($A210, ""(?i)"" &amp; JOIN(""|"", SPLIT($K$3, "" ""))), 1, 0)"),0.0)</f>
        <v>0</v>
      </c>
      <c r="L210" s="16">
        <f>if(vlookup(A210,'VMware Inventory'!A:E,5,0)="Workstation",1,0)</f>
        <v>0</v>
      </c>
      <c r="M210" s="105">
        <f t="shared" si="5"/>
        <v>0</v>
      </c>
      <c r="N210" s="105">
        <f t="shared" si="6"/>
        <v>0</v>
      </c>
      <c r="O210" s="105">
        <f t="shared" si="7"/>
        <v>0</v>
      </c>
      <c r="P210" s="105" t="str">
        <f t="shared" si="8"/>
        <v>No Infra</v>
      </c>
      <c r="Q210" s="105">
        <f t="shared" si="9"/>
        <v>0</v>
      </c>
    </row>
    <row r="211">
      <c r="A211" s="61" t="s">
        <v>360</v>
      </c>
      <c r="B211" s="16">
        <f t="shared" si="2"/>
        <v>0</v>
      </c>
      <c r="C211" s="16">
        <f>IFERROR(__xludf.DUMMYFUNCTION("IF(OR(REGEXMATCH($A211, ""(?i)"" &amp; JOIN(""|"", SPLIT($C$3, "" ""))),vlookup(A211,'VMware Inventory'!A:E,5,0)=""VMWare""), 1, 0)"),0.0)</f>
        <v>0</v>
      </c>
      <c r="D211" s="16">
        <f>IFERROR(__xludf.DUMMYFUNCTION("IF(REGEXMATCH($A211, ""(?i)"" &amp; JOIN(""|"", SPLIT($D$3, "" ""))), 1, 0)"),0.0)</f>
        <v>0</v>
      </c>
      <c r="E211" s="16">
        <f t="shared" si="3"/>
        <v>0</v>
      </c>
      <c r="F211" s="16">
        <f t="shared" si="4"/>
        <v>0</v>
      </c>
      <c r="G211" s="16">
        <f>IFERROR(__xludf.DUMMYFUNCTION("IF(REGEXMATCH($A211, ""(?i)"" &amp; JOIN(""|"", SPLIT($G$3, "" ""))), 1, 0)"),0.0)</f>
        <v>0</v>
      </c>
      <c r="H211" s="16">
        <f>IFERROR(__xludf.DUMMYFUNCTION("IF(REGEXMATCH($A211, ""(?i)"" &amp; JOIN(""|"", SPLIT($H$3, "" ""))), 1, 0)"),0.0)</f>
        <v>0</v>
      </c>
      <c r="I211" s="16">
        <f>IFERROR(__xludf.DUMMYFUNCTION("IF(REGEXMATCH($A211, ""(?i)"" &amp; JOIN(""|"", SPLIT($I$3, "" ""))), 1, 0)"),0.0)</f>
        <v>0</v>
      </c>
      <c r="J211" s="16">
        <f>IFERROR(__xludf.DUMMYFUNCTION("IF(REGEXMATCH($A211, ""(?i)"" &amp; JOIN(""|"", SPLIT($J$3, "" ""))), 1, 0)"),0.0)</f>
        <v>0</v>
      </c>
      <c r="K211" s="16">
        <f>IFERROR(__xludf.DUMMYFUNCTION("IF(REGEXMATCH($A211, ""(?i)"" &amp; JOIN(""|"", SPLIT($K$3, "" ""))), 1, 0)"),0.0)</f>
        <v>0</v>
      </c>
      <c r="L211" s="16">
        <f>if(vlookup(A211,'VMware Inventory'!A:E,5,0)="Workstation",1,0)</f>
        <v>0</v>
      </c>
      <c r="M211" s="105">
        <f t="shared" si="5"/>
        <v>0</v>
      </c>
      <c r="N211" s="105">
        <f t="shared" si="6"/>
        <v>0</v>
      </c>
      <c r="O211" s="105">
        <f t="shared" si="7"/>
        <v>0</v>
      </c>
      <c r="P211" s="105" t="str">
        <f t="shared" si="8"/>
        <v>No Infra</v>
      </c>
      <c r="Q211" s="105">
        <f t="shared" si="9"/>
        <v>0</v>
      </c>
    </row>
    <row r="212">
      <c r="A212" s="61" t="s">
        <v>361</v>
      </c>
      <c r="B212" s="16">
        <f t="shared" si="2"/>
        <v>0</v>
      </c>
      <c r="C212" s="16">
        <f>IFERROR(__xludf.DUMMYFUNCTION("IF(OR(REGEXMATCH($A212, ""(?i)"" &amp; JOIN(""|"", SPLIT($C$3, "" ""))),vlookup(A212,'VMware Inventory'!A:E,5,0)=""VMWare""), 1, 0)"),0.0)</f>
        <v>0</v>
      </c>
      <c r="D212" s="16">
        <f>IFERROR(__xludf.DUMMYFUNCTION("IF(REGEXMATCH($A212, ""(?i)"" &amp; JOIN(""|"", SPLIT($D$3, "" ""))), 1, 0)"),0.0)</f>
        <v>0</v>
      </c>
      <c r="E212" s="16">
        <f t="shared" si="3"/>
        <v>0</v>
      </c>
      <c r="F212" s="16">
        <f t="shared" si="4"/>
        <v>0</v>
      </c>
      <c r="G212" s="16">
        <f>IFERROR(__xludf.DUMMYFUNCTION("IF(REGEXMATCH($A212, ""(?i)"" &amp; JOIN(""|"", SPLIT($G$3, "" ""))), 1, 0)"),0.0)</f>
        <v>0</v>
      </c>
      <c r="H212" s="16">
        <f>IFERROR(__xludf.DUMMYFUNCTION("IF(REGEXMATCH($A212, ""(?i)"" &amp; JOIN(""|"", SPLIT($H$3, "" ""))), 1, 0)"),1.0)</f>
        <v>1</v>
      </c>
      <c r="I212" s="16">
        <f>IFERROR(__xludf.DUMMYFUNCTION("IF(REGEXMATCH($A212, ""(?i)"" &amp; JOIN(""|"", SPLIT($I$3, "" ""))), 1, 0)"),0.0)</f>
        <v>0</v>
      </c>
      <c r="J212" s="16">
        <f>IFERROR(__xludf.DUMMYFUNCTION("IF(REGEXMATCH($A212, ""(?i)"" &amp; JOIN(""|"", SPLIT($J$3, "" ""))), 1, 0)"),0.0)</f>
        <v>0</v>
      </c>
      <c r="K212" s="16">
        <f>IFERROR(__xludf.DUMMYFUNCTION("IF(REGEXMATCH($A212, ""(?i)"" &amp; JOIN(""|"", SPLIT($K$3, "" ""))), 1, 0)"),0.0)</f>
        <v>0</v>
      </c>
      <c r="L212" s="16">
        <f>if(vlookup(A212,'VMware Inventory'!A:E,5,0)="Workstation",1,0)</f>
        <v>0</v>
      </c>
      <c r="M212" s="105">
        <f t="shared" si="5"/>
        <v>1</v>
      </c>
      <c r="N212" s="105">
        <f t="shared" si="6"/>
        <v>0</v>
      </c>
      <c r="O212" s="105">
        <f t="shared" si="7"/>
        <v>0</v>
      </c>
      <c r="P212" s="105" t="str">
        <f t="shared" si="8"/>
        <v>Consolidation</v>
      </c>
      <c r="Q212" s="105">
        <f t="shared" si="9"/>
        <v>1</v>
      </c>
    </row>
    <row r="213">
      <c r="A213" s="61" t="s">
        <v>362</v>
      </c>
      <c r="B213" s="16">
        <f t="shared" si="2"/>
        <v>0</v>
      </c>
      <c r="C213" s="16">
        <f>IFERROR(__xludf.DUMMYFUNCTION("IF(OR(REGEXMATCH($A213, ""(?i)"" &amp; JOIN(""|"", SPLIT($C$3, "" ""))),vlookup(A213,'VMware Inventory'!A:E,5,0)=""VMWare""), 1, 0)"),0.0)</f>
        <v>0</v>
      </c>
      <c r="D213" s="16">
        <f>IFERROR(__xludf.DUMMYFUNCTION("IF(REGEXMATCH($A213, ""(?i)"" &amp; JOIN(""|"", SPLIT($D$3, "" ""))), 1, 0)"),0.0)</f>
        <v>0</v>
      </c>
      <c r="E213" s="16">
        <f t="shared" si="3"/>
        <v>0</v>
      </c>
      <c r="F213" s="16">
        <f t="shared" si="4"/>
        <v>0</v>
      </c>
      <c r="G213" s="16">
        <f>IFERROR(__xludf.DUMMYFUNCTION("IF(REGEXMATCH($A213, ""(?i)"" &amp; JOIN(""|"", SPLIT($G$3, "" ""))), 1, 0)"),0.0)</f>
        <v>0</v>
      </c>
      <c r="H213" s="16">
        <f>IFERROR(__xludf.DUMMYFUNCTION("IF(REGEXMATCH($A213, ""(?i)"" &amp; JOIN(""|"", SPLIT($H$3, "" ""))), 1, 0)"),0.0)</f>
        <v>0</v>
      </c>
      <c r="I213" s="16">
        <f>IFERROR(__xludf.DUMMYFUNCTION("IF(REGEXMATCH($A213, ""(?i)"" &amp; JOIN(""|"", SPLIT($I$3, "" ""))), 1, 0)"),0.0)</f>
        <v>0</v>
      </c>
      <c r="J213" s="16">
        <f>IFERROR(__xludf.DUMMYFUNCTION("IF(REGEXMATCH($A213, ""(?i)"" &amp; JOIN(""|"", SPLIT($J$3, "" ""))), 1, 0)"),0.0)</f>
        <v>0</v>
      </c>
      <c r="K213" s="16">
        <f>IFERROR(__xludf.DUMMYFUNCTION("IF(REGEXMATCH($A213, ""(?i)"" &amp; JOIN(""|"", SPLIT($K$3, "" ""))), 1, 0)"),0.0)</f>
        <v>0</v>
      </c>
      <c r="L213" s="16">
        <f>if(vlookup(A213,'VMware Inventory'!A:E,5,0)="Workstation",1,0)</f>
        <v>0</v>
      </c>
      <c r="M213" s="105">
        <f t="shared" si="5"/>
        <v>0</v>
      </c>
      <c r="N213" s="105">
        <f t="shared" si="6"/>
        <v>0</v>
      </c>
      <c r="O213" s="105">
        <f t="shared" si="7"/>
        <v>0</v>
      </c>
      <c r="P213" s="105" t="str">
        <f t="shared" si="8"/>
        <v>No Infra</v>
      </c>
      <c r="Q213" s="105">
        <f t="shared" si="9"/>
        <v>0</v>
      </c>
    </row>
    <row r="214">
      <c r="A214" s="61" t="s">
        <v>363</v>
      </c>
      <c r="B214" s="16">
        <f t="shared" si="2"/>
        <v>0</v>
      </c>
      <c r="C214" s="16">
        <f>IFERROR(__xludf.DUMMYFUNCTION("IF(OR(REGEXMATCH($A214, ""(?i)"" &amp; JOIN(""|"", SPLIT($C$3, "" ""))),vlookup(A214,'VMware Inventory'!A:E,5,0)=""VMWare""), 1, 0)"),0.0)</f>
        <v>0</v>
      </c>
      <c r="D214" s="16">
        <f>IFERROR(__xludf.DUMMYFUNCTION("IF(REGEXMATCH($A214, ""(?i)"" &amp; JOIN(""|"", SPLIT($D$3, "" ""))), 1, 0)"),0.0)</f>
        <v>0</v>
      </c>
      <c r="E214" s="16">
        <f t="shared" si="3"/>
        <v>0</v>
      </c>
      <c r="F214" s="16">
        <f t="shared" si="4"/>
        <v>0</v>
      </c>
      <c r="G214" s="16">
        <f>IFERROR(__xludf.DUMMYFUNCTION("IF(REGEXMATCH($A214, ""(?i)"" &amp; JOIN(""|"", SPLIT($G$3, "" ""))), 1, 0)"),0.0)</f>
        <v>0</v>
      </c>
      <c r="H214" s="16">
        <f>IFERROR(__xludf.DUMMYFUNCTION("IF(REGEXMATCH($A214, ""(?i)"" &amp; JOIN(""|"", SPLIT($H$3, "" ""))), 1, 0)"),1.0)</f>
        <v>1</v>
      </c>
      <c r="I214" s="16">
        <f>IFERROR(__xludf.DUMMYFUNCTION("IF(REGEXMATCH($A214, ""(?i)"" &amp; JOIN(""|"", SPLIT($I$3, "" ""))), 1, 0)"),0.0)</f>
        <v>0</v>
      </c>
      <c r="J214" s="16">
        <f>IFERROR(__xludf.DUMMYFUNCTION("IF(REGEXMATCH($A214, ""(?i)"" &amp; JOIN(""|"", SPLIT($J$3, "" ""))), 1, 0)"),0.0)</f>
        <v>0</v>
      </c>
      <c r="K214" s="16">
        <f>IFERROR(__xludf.DUMMYFUNCTION("IF(REGEXMATCH($A214, ""(?i)"" &amp; JOIN(""|"", SPLIT($K$3, "" ""))), 1, 0)"),0.0)</f>
        <v>0</v>
      </c>
      <c r="L214" s="16">
        <f>if(vlookup(A214,'VMware Inventory'!A:E,5,0)="Workstation",1,0)</f>
        <v>0</v>
      </c>
      <c r="M214" s="105">
        <f t="shared" si="5"/>
        <v>1</v>
      </c>
      <c r="N214" s="105">
        <f t="shared" si="6"/>
        <v>0</v>
      </c>
      <c r="O214" s="105">
        <f t="shared" si="7"/>
        <v>0</v>
      </c>
      <c r="P214" s="105" t="str">
        <f t="shared" si="8"/>
        <v>Consolidation</v>
      </c>
      <c r="Q214" s="105">
        <f t="shared" si="9"/>
        <v>1</v>
      </c>
    </row>
    <row r="215">
      <c r="A215" s="61" t="s">
        <v>364</v>
      </c>
      <c r="B215" s="16">
        <f t="shared" si="2"/>
        <v>0</v>
      </c>
      <c r="C215" s="16">
        <f>IFERROR(__xludf.DUMMYFUNCTION("IF(OR(REGEXMATCH($A215, ""(?i)"" &amp; JOIN(""|"", SPLIT($C$3, "" ""))),vlookup(A215,'VMware Inventory'!A:E,5,0)=""VMWare""), 1, 0)"),0.0)</f>
        <v>0</v>
      </c>
      <c r="D215" s="16">
        <f>IFERROR(__xludf.DUMMYFUNCTION("IF(REGEXMATCH($A215, ""(?i)"" &amp; JOIN(""|"", SPLIT($D$3, "" ""))), 1, 0)"),0.0)</f>
        <v>0</v>
      </c>
      <c r="E215" s="16">
        <f t="shared" si="3"/>
        <v>0</v>
      </c>
      <c r="F215" s="16">
        <f t="shared" si="4"/>
        <v>0</v>
      </c>
      <c r="G215" s="16">
        <f>IFERROR(__xludf.DUMMYFUNCTION("IF(REGEXMATCH($A215, ""(?i)"" &amp; JOIN(""|"", SPLIT($G$3, "" ""))), 1, 0)"),0.0)</f>
        <v>0</v>
      </c>
      <c r="H215" s="16">
        <f>IFERROR(__xludf.DUMMYFUNCTION("IF(REGEXMATCH($A215, ""(?i)"" &amp; JOIN(""|"", SPLIT($H$3, "" ""))), 1, 0)"),0.0)</f>
        <v>0</v>
      </c>
      <c r="I215" s="16">
        <f>IFERROR(__xludf.DUMMYFUNCTION("IF(REGEXMATCH($A215, ""(?i)"" &amp; JOIN(""|"", SPLIT($I$3, "" ""))), 1, 0)"),0.0)</f>
        <v>0</v>
      </c>
      <c r="J215" s="16">
        <f>IFERROR(__xludf.DUMMYFUNCTION("IF(REGEXMATCH($A215, ""(?i)"" &amp; JOIN(""|"", SPLIT($J$3, "" ""))), 1, 0)"),0.0)</f>
        <v>0</v>
      </c>
      <c r="K215" s="16">
        <f>IFERROR(__xludf.DUMMYFUNCTION("IF(REGEXMATCH($A215, ""(?i)"" &amp; JOIN(""|"", SPLIT($K$3, "" ""))), 1, 0)"),0.0)</f>
        <v>0</v>
      </c>
      <c r="L215" s="16">
        <f>if(vlookup(A215,'VMware Inventory'!A:E,5,0)="Workstation",1,0)</f>
        <v>0</v>
      </c>
      <c r="M215" s="105">
        <f t="shared" si="5"/>
        <v>0</v>
      </c>
      <c r="N215" s="105">
        <f t="shared" si="6"/>
        <v>0</v>
      </c>
      <c r="O215" s="105">
        <f t="shared" si="7"/>
        <v>0</v>
      </c>
      <c r="P215" s="105" t="str">
        <f t="shared" si="8"/>
        <v>No Infra</v>
      </c>
      <c r="Q215" s="105">
        <f t="shared" si="9"/>
        <v>0</v>
      </c>
    </row>
    <row r="216">
      <c r="A216" s="61" t="s">
        <v>365</v>
      </c>
      <c r="B216" s="16">
        <f t="shared" si="2"/>
        <v>0</v>
      </c>
      <c r="C216" s="16">
        <f>IFERROR(__xludf.DUMMYFUNCTION("IF(OR(REGEXMATCH($A216, ""(?i)"" &amp; JOIN(""|"", SPLIT($C$3, "" ""))),vlookup(A216,'VMware Inventory'!A:E,5,0)=""VMWare""), 1, 0)"),0.0)</f>
        <v>0</v>
      </c>
      <c r="D216" s="16">
        <f>IFERROR(__xludf.DUMMYFUNCTION("IF(REGEXMATCH($A216, ""(?i)"" &amp; JOIN(""|"", SPLIT($D$3, "" ""))), 1, 0)"),0.0)</f>
        <v>0</v>
      </c>
      <c r="E216" s="16">
        <f t="shared" si="3"/>
        <v>0</v>
      </c>
      <c r="F216" s="16">
        <f t="shared" si="4"/>
        <v>0</v>
      </c>
      <c r="G216" s="16">
        <f>IFERROR(__xludf.DUMMYFUNCTION("IF(REGEXMATCH($A216, ""(?i)"" &amp; JOIN(""|"", SPLIT($G$3, "" ""))), 1, 0)"),0.0)</f>
        <v>0</v>
      </c>
      <c r="H216" s="16">
        <f>IFERROR(__xludf.DUMMYFUNCTION("IF(REGEXMATCH($A216, ""(?i)"" &amp; JOIN(""|"", SPLIT($H$3, "" ""))), 1, 0)"),0.0)</f>
        <v>0</v>
      </c>
      <c r="I216" s="16">
        <f>IFERROR(__xludf.DUMMYFUNCTION("IF(REGEXMATCH($A216, ""(?i)"" &amp; JOIN(""|"", SPLIT($I$3, "" ""))), 1, 0)"),0.0)</f>
        <v>0</v>
      </c>
      <c r="J216" s="16">
        <f>IFERROR(__xludf.DUMMYFUNCTION("IF(REGEXMATCH($A216, ""(?i)"" &amp; JOIN(""|"", SPLIT($J$3, "" ""))), 1, 0)"),0.0)</f>
        <v>0</v>
      </c>
      <c r="K216" s="16">
        <f>IFERROR(__xludf.DUMMYFUNCTION("IF(REGEXMATCH($A216, ""(?i)"" &amp; JOIN(""|"", SPLIT($K$3, "" ""))), 1, 0)"),0.0)</f>
        <v>0</v>
      </c>
      <c r="L216" s="16">
        <f>if(vlookup(A216,'VMware Inventory'!A:E,5,0)="Workstation",1,0)</f>
        <v>0</v>
      </c>
      <c r="M216" s="105">
        <f t="shared" si="5"/>
        <v>0</v>
      </c>
      <c r="N216" s="105">
        <f t="shared" si="6"/>
        <v>0</v>
      </c>
      <c r="O216" s="105">
        <f t="shared" si="7"/>
        <v>0</v>
      </c>
      <c r="P216" s="105" t="str">
        <f t="shared" si="8"/>
        <v>No Infra</v>
      </c>
      <c r="Q216" s="105">
        <f t="shared" si="9"/>
        <v>0</v>
      </c>
    </row>
    <row r="217">
      <c r="A217" s="61" t="s">
        <v>366</v>
      </c>
      <c r="B217" s="16">
        <f t="shared" si="2"/>
        <v>0</v>
      </c>
      <c r="C217" s="16">
        <f>IFERROR(__xludf.DUMMYFUNCTION("IF(OR(REGEXMATCH($A217, ""(?i)"" &amp; JOIN(""|"", SPLIT($C$3, "" ""))),vlookup(A217,'VMware Inventory'!A:E,5,0)=""VMWare""), 1, 0)"),0.0)</f>
        <v>0</v>
      </c>
      <c r="D217" s="16">
        <f>IFERROR(__xludf.DUMMYFUNCTION("IF(REGEXMATCH($A217, ""(?i)"" &amp; JOIN(""|"", SPLIT($D$3, "" ""))), 1, 0)"),0.0)</f>
        <v>0</v>
      </c>
      <c r="E217" s="16">
        <f t="shared" si="3"/>
        <v>0</v>
      </c>
      <c r="F217" s="16">
        <f t="shared" si="4"/>
        <v>0</v>
      </c>
      <c r="G217" s="16">
        <f>IFERROR(__xludf.DUMMYFUNCTION("IF(REGEXMATCH($A217, ""(?i)"" &amp; JOIN(""|"", SPLIT($G$3, "" ""))), 1, 0)"),0.0)</f>
        <v>0</v>
      </c>
      <c r="H217" s="16">
        <f>IFERROR(__xludf.DUMMYFUNCTION("IF(REGEXMATCH($A217, ""(?i)"" &amp; JOIN(""|"", SPLIT($H$3, "" ""))), 1, 0)"),0.0)</f>
        <v>0</v>
      </c>
      <c r="I217" s="16">
        <f>IFERROR(__xludf.DUMMYFUNCTION("IF(REGEXMATCH($A217, ""(?i)"" &amp; JOIN(""|"", SPLIT($I$3, "" ""))), 1, 0)"),0.0)</f>
        <v>0</v>
      </c>
      <c r="J217" s="16">
        <f>IFERROR(__xludf.DUMMYFUNCTION("IF(REGEXMATCH($A217, ""(?i)"" &amp; JOIN(""|"", SPLIT($J$3, "" ""))), 1, 0)"),0.0)</f>
        <v>0</v>
      </c>
      <c r="K217" s="16">
        <f>IFERROR(__xludf.DUMMYFUNCTION("IF(REGEXMATCH($A217, ""(?i)"" &amp; JOIN(""|"", SPLIT($K$3, "" ""))), 1, 0)"),0.0)</f>
        <v>0</v>
      </c>
      <c r="L217" s="16">
        <f>if(vlookup(A217,'VMware Inventory'!A:E,5,0)="Workstation",1,0)</f>
        <v>0</v>
      </c>
      <c r="M217" s="105">
        <f t="shared" si="5"/>
        <v>0</v>
      </c>
      <c r="N217" s="105">
        <f t="shared" si="6"/>
        <v>0</v>
      </c>
      <c r="O217" s="105">
        <f t="shared" si="7"/>
        <v>0</v>
      </c>
      <c r="P217" s="105" t="str">
        <f t="shared" si="8"/>
        <v>No Infra</v>
      </c>
      <c r="Q217" s="105">
        <f t="shared" si="9"/>
        <v>0</v>
      </c>
    </row>
    <row r="218">
      <c r="A218" s="61" t="s">
        <v>367</v>
      </c>
      <c r="B218" s="16">
        <f t="shared" si="2"/>
        <v>0</v>
      </c>
      <c r="C218" s="16">
        <f>IFERROR(__xludf.DUMMYFUNCTION("IF(OR(REGEXMATCH($A218, ""(?i)"" &amp; JOIN(""|"", SPLIT($C$3, "" ""))),vlookup(A218,'VMware Inventory'!A:E,5,0)=""VMWare""), 1, 0)"),0.0)</f>
        <v>0</v>
      </c>
      <c r="D218" s="16">
        <f>IFERROR(__xludf.DUMMYFUNCTION("IF(REGEXMATCH($A218, ""(?i)"" &amp; JOIN(""|"", SPLIT($D$3, "" ""))), 1, 0)"),0.0)</f>
        <v>0</v>
      </c>
      <c r="E218" s="16">
        <f t="shared" si="3"/>
        <v>0</v>
      </c>
      <c r="F218" s="16">
        <f t="shared" si="4"/>
        <v>0</v>
      </c>
      <c r="G218" s="16">
        <f>IFERROR(__xludf.DUMMYFUNCTION("IF(REGEXMATCH($A218, ""(?i)"" &amp; JOIN(""|"", SPLIT($G$3, "" ""))), 1, 0)"),0.0)</f>
        <v>0</v>
      </c>
      <c r="H218" s="16">
        <f>IFERROR(__xludf.DUMMYFUNCTION("IF(REGEXMATCH($A218, ""(?i)"" &amp; JOIN(""|"", SPLIT($H$3, "" ""))), 1, 0)"),0.0)</f>
        <v>0</v>
      </c>
      <c r="I218" s="16">
        <f>IFERROR(__xludf.DUMMYFUNCTION("IF(REGEXMATCH($A218, ""(?i)"" &amp; JOIN(""|"", SPLIT($I$3, "" ""))), 1, 0)"),0.0)</f>
        <v>0</v>
      </c>
      <c r="J218" s="16">
        <f>IFERROR(__xludf.DUMMYFUNCTION("IF(REGEXMATCH($A218, ""(?i)"" &amp; JOIN(""|"", SPLIT($J$3, "" ""))), 1, 0)"),0.0)</f>
        <v>0</v>
      </c>
      <c r="K218" s="16">
        <f>IFERROR(__xludf.DUMMYFUNCTION("IF(REGEXMATCH($A218, ""(?i)"" &amp; JOIN(""|"", SPLIT($K$3, "" ""))), 1, 0)"),0.0)</f>
        <v>0</v>
      </c>
      <c r="L218" s="16">
        <f>if(vlookup(A218,'VMware Inventory'!A:E,5,0)="Workstation",1,0)</f>
        <v>0</v>
      </c>
      <c r="M218" s="105">
        <f t="shared" si="5"/>
        <v>0</v>
      </c>
      <c r="N218" s="105">
        <f t="shared" si="6"/>
        <v>0</v>
      </c>
      <c r="O218" s="105">
        <f t="shared" si="7"/>
        <v>0</v>
      </c>
      <c r="P218" s="105" t="str">
        <f t="shared" si="8"/>
        <v>No Infra</v>
      </c>
      <c r="Q218" s="105">
        <f t="shared" si="9"/>
        <v>0</v>
      </c>
    </row>
    <row r="219">
      <c r="A219" s="61" t="s">
        <v>368</v>
      </c>
      <c r="B219" s="16">
        <f t="shared" si="2"/>
        <v>0</v>
      </c>
      <c r="C219" s="16">
        <f>IFERROR(__xludf.DUMMYFUNCTION("IF(OR(REGEXMATCH($A219, ""(?i)"" &amp; JOIN(""|"", SPLIT($C$3, "" ""))),vlookup(A219,'VMware Inventory'!A:E,5,0)=""VMWare""), 1, 0)"),0.0)</f>
        <v>0</v>
      </c>
      <c r="D219" s="16">
        <f>IFERROR(__xludf.DUMMYFUNCTION("IF(REGEXMATCH($A219, ""(?i)"" &amp; JOIN(""|"", SPLIT($D$3, "" ""))), 1, 0)"),0.0)</f>
        <v>0</v>
      </c>
      <c r="E219" s="16">
        <f t="shared" si="3"/>
        <v>0</v>
      </c>
      <c r="F219" s="16">
        <f t="shared" si="4"/>
        <v>0</v>
      </c>
      <c r="G219" s="16">
        <f>IFERROR(__xludf.DUMMYFUNCTION("IF(REGEXMATCH($A219, ""(?i)"" &amp; JOIN(""|"", SPLIT($G$3, "" ""))), 1, 0)"),0.0)</f>
        <v>0</v>
      </c>
      <c r="H219" s="16">
        <f>IFERROR(__xludf.DUMMYFUNCTION("IF(REGEXMATCH($A219, ""(?i)"" &amp; JOIN(""|"", SPLIT($H$3, "" ""))), 1, 0)"),0.0)</f>
        <v>0</v>
      </c>
      <c r="I219" s="16">
        <f>IFERROR(__xludf.DUMMYFUNCTION("IF(REGEXMATCH($A219, ""(?i)"" &amp; JOIN(""|"", SPLIT($I$3, "" ""))), 1, 0)"),0.0)</f>
        <v>0</v>
      </c>
      <c r="J219" s="16">
        <f>IFERROR(__xludf.DUMMYFUNCTION("IF(REGEXMATCH($A219, ""(?i)"" &amp; JOIN(""|"", SPLIT($J$3, "" ""))), 1, 0)"),0.0)</f>
        <v>0</v>
      </c>
      <c r="K219" s="16">
        <f>IFERROR(__xludf.DUMMYFUNCTION("IF(REGEXMATCH($A219, ""(?i)"" &amp; JOIN(""|"", SPLIT($K$3, "" ""))), 1, 0)"),0.0)</f>
        <v>0</v>
      </c>
      <c r="L219" s="16">
        <f>if(vlookup(A219,'VMware Inventory'!A:E,5,0)="Workstation",1,0)</f>
        <v>0</v>
      </c>
      <c r="M219" s="105">
        <f t="shared" si="5"/>
        <v>0</v>
      </c>
      <c r="N219" s="105">
        <f t="shared" si="6"/>
        <v>0</v>
      </c>
      <c r="O219" s="105">
        <f t="shared" si="7"/>
        <v>0</v>
      </c>
      <c r="P219" s="105" t="str">
        <f t="shared" si="8"/>
        <v>No Infra</v>
      </c>
      <c r="Q219" s="105">
        <f t="shared" si="9"/>
        <v>0</v>
      </c>
    </row>
    <row r="220">
      <c r="A220" s="61" t="s">
        <v>369</v>
      </c>
      <c r="B220" s="16">
        <f t="shared" si="2"/>
        <v>0</v>
      </c>
      <c r="C220" s="16">
        <f>IFERROR(__xludf.DUMMYFUNCTION("IF(OR(REGEXMATCH($A220, ""(?i)"" &amp; JOIN(""|"", SPLIT($C$3, "" ""))),vlookup(A220,'VMware Inventory'!A:E,5,0)=""VMWare""), 1, 0)"),0.0)</f>
        <v>0</v>
      </c>
      <c r="D220" s="16">
        <f>IFERROR(__xludf.DUMMYFUNCTION("IF(REGEXMATCH($A220, ""(?i)"" &amp; JOIN(""|"", SPLIT($D$3, "" ""))), 1, 0)"),0.0)</f>
        <v>0</v>
      </c>
      <c r="E220" s="16">
        <f t="shared" si="3"/>
        <v>0</v>
      </c>
      <c r="F220" s="16">
        <f t="shared" si="4"/>
        <v>0</v>
      </c>
      <c r="G220" s="16">
        <f>IFERROR(__xludf.DUMMYFUNCTION("IF(REGEXMATCH($A220, ""(?i)"" &amp; JOIN(""|"", SPLIT($G$3, "" ""))), 1, 0)"),0.0)</f>
        <v>0</v>
      </c>
      <c r="H220" s="16">
        <f>IFERROR(__xludf.DUMMYFUNCTION("IF(REGEXMATCH($A220, ""(?i)"" &amp; JOIN(""|"", SPLIT($H$3, "" ""))), 1, 0)"),0.0)</f>
        <v>0</v>
      </c>
      <c r="I220" s="16">
        <f>IFERROR(__xludf.DUMMYFUNCTION("IF(REGEXMATCH($A220, ""(?i)"" &amp; JOIN(""|"", SPLIT($I$3, "" ""))), 1, 0)"),0.0)</f>
        <v>0</v>
      </c>
      <c r="J220" s="16">
        <f>IFERROR(__xludf.DUMMYFUNCTION("IF(REGEXMATCH($A220, ""(?i)"" &amp; JOIN(""|"", SPLIT($J$3, "" ""))), 1, 0)"),0.0)</f>
        <v>0</v>
      </c>
      <c r="K220" s="16">
        <f>IFERROR(__xludf.DUMMYFUNCTION("IF(REGEXMATCH($A220, ""(?i)"" &amp; JOIN(""|"", SPLIT($K$3, "" ""))), 1, 0)"),0.0)</f>
        <v>0</v>
      </c>
      <c r="L220" s="16">
        <f>if(vlookup(A220,'VMware Inventory'!A:E,5,0)="Workstation",1,0)</f>
        <v>0</v>
      </c>
      <c r="M220" s="105">
        <f t="shared" si="5"/>
        <v>0</v>
      </c>
      <c r="N220" s="105">
        <f t="shared" si="6"/>
        <v>0</v>
      </c>
      <c r="O220" s="105">
        <f t="shared" si="7"/>
        <v>0</v>
      </c>
      <c r="P220" s="105" t="str">
        <f t="shared" si="8"/>
        <v>No Infra</v>
      </c>
      <c r="Q220" s="105">
        <f t="shared" si="9"/>
        <v>0</v>
      </c>
    </row>
    <row r="221">
      <c r="A221" s="61" t="s">
        <v>370</v>
      </c>
      <c r="B221" s="16">
        <f t="shared" si="2"/>
        <v>0</v>
      </c>
      <c r="C221" s="16">
        <f>IFERROR(__xludf.DUMMYFUNCTION("IF(OR(REGEXMATCH($A221, ""(?i)"" &amp; JOIN(""|"", SPLIT($C$3, "" ""))),vlookup(A221,'VMware Inventory'!A:E,5,0)=""VMWare""), 1, 0)"),0.0)</f>
        <v>0</v>
      </c>
      <c r="D221" s="16">
        <f>IFERROR(__xludf.DUMMYFUNCTION("IF(REGEXMATCH($A221, ""(?i)"" &amp; JOIN(""|"", SPLIT($D$3, "" ""))), 1, 0)"),0.0)</f>
        <v>0</v>
      </c>
      <c r="E221" s="16">
        <f t="shared" si="3"/>
        <v>0</v>
      </c>
      <c r="F221" s="16">
        <f t="shared" si="4"/>
        <v>0</v>
      </c>
      <c r="G221" s="16">
        <f>IFERROR(__xludf.DUMMYFUNCTION("IF(REGEXMATCH($A221, ""(?i)"" &amp; JOIN(""|"", SPLIT($G$3, "" ""))), 1, 0)"),0.0)</f>
        <v>0</v>
      </c>
      <c r="H221" s="16">
        <f>IFERROR(__xludf.DUMMYFUNCTION("IF(REGEXMATCH($A221, ""(?i)"" &amp; JOIN(""|"", SPLIT($H$3, "" ""))), 1, 0)"),0.0)</f>
        <v>0</v>
      </c>
      <c r="I221" s="16">
        <f>IFERROR(__xludf.DUMMYFUNCTION("IF(REGEXMATCH($A221, ""(?i)"" &amp; JOIN(""|"", SPLIT($I$3, "" ""))), 1, 0)"),0.0)</f>
        <v>0</v>
      </c>
      <c r="J221" s="16">
        <f>IFERROR(__xludf.DUMMYFUNCTION("IF(REGEXMATCH($A221, ""(?i)"" &amp; JOIN(""|"", SPLIT($J$3, "" ""))), 1, 0)"),0.0)</f>
        <v>0</v>
      </c>
      <c r="K221" s="16">
        <f>IFERROR(__xludf.DUMMYFUNCTION("IF(REGEXMATCH($A221, ""(?i)"" &amp; JOIN(""|"", SPLIT($K$3, "" ""))), 1, 0)"),0.0)</f>
        <v>0</v>
      </c>
      <c r="L221" s="16">
        <f>if(vlookup(A221,'VMware Inventory'!A:E,5,0)="Workstation",1,0)</f>
        <v>0</v>
      </c>
      <c r="M221" s="105">
        <f t="shared" si="5"/>
        <v>0</v>
      </c>
      <c r="N221" s="105">
        <f t="shared" si="6"/>
        <v>0</v>
      </c>
      <c r="O221" s="105">
        <f t="shared" si="7"/>
        <v>0</v>
      </c>
      <c r="P221" s="105" t="str">
        <f t="shared" si="8"/>
        <v>No Infra</v>
      </c>
      <c r="Q221" s="105">
        <f t="shared" si="9"/>
        <v>0</v>
      </c>
    </row>
    <row r="222">
      <c r="A222" s="61" t="s">
        <v>371</v>
      </c>
      <c r="B222" s="16">
        <f t="shared" si="2"/>
        <v>0</v>
      </c>
      <c r="C222" s="16">
        <f>IFERROR(__xludf.DUMMYFUNCTION("IF(OR(REGEXMATCH($A222, ""(?i)"" &amp; JOIN(""|"", SPLIT($C$3, "" ""))),vlookup(A222,'VMware Inventory'!A:E,5,0)=""VMWare""), 1, 0)"),0.0)</f>
        <v>0</v>
      </c>
      <c r="D222" s="16">
        <f>IFERROR(__xludf.DUMMYFUNCTION("IF(REGEXMATCH($A222, ""(?i)"" &amp; JOIN(""|"", SPLIT($D$3, "" ""))), 1, 0)"),0.0)</f>
        <v>0</v>
      </c>
      <c r="E222" s="16">
        <f t="shared" si="3"/>
        <v>0</v>
      </c>
      <c r="F222" s="16">
        <f t="shared" si="4"/>
        <v>0</v>
      </c>
      <c r="G222" s="16">
        <f>IFERROR(__xludf.DUMMYFUNCTION("IF(REGEXMATCH($A222, ""(?i)"" &amp; JOIN(""|"", SPLIT($G$3, "" ""))), 1, 0)"),0.0)</f>
        <v>0</v>
      </c>
      <c r="H222" s="16">
        <f>IFERROR(__xludf.DUMMYFUNCTION("IF(REGEXMATCH($A222, ""(?i)"" &amp; JOIN(""|"", SPLIT($H$3, "" ""))), 1, 0)"),0.0)</f>
        <v>0</v>
      </c>
      <c r="I222" s="16">
        <f>IFERROR(__xludf.DUMMYFUNCTION("IF(REGEXMATCH($A222, ""(?i)"" &amp; JOIN(""|"", SPLIT($I$3, "" ""))), 1, 0)"),0.0)</f>
        <v>0</v>
      </c>
      <c r="J222" s="16">
        <f>IFERROR(__xludf.DUMMYFUNCTION("IF(REGEXMATCH($A222, ""(?i)"" &amp; JOIN(""|"", SPLIT($J$3, "" ""))), 1, 0)"),0.0)</f>
        <v>0</v>
      </c>
      <c r="K222" s="16">
        <f>IFERROR(__xludf.DUMMYFUNCTION("IF(REGEXMATCH($A222, ""(?i)"" &amp; JOIN(""|"", SPLIT($K$3, "" ""))), 1, 0)"),0.0)</f>
        <v>0</v>
      </c>
      <c r="L222" s="16">
        <f>if(vlookup(A222,'VMware Inventory'!A:E,5,0)="Workstation",1,0)</f>
        <v>0</v>
      </c>
      <c r="M222" s="105">
        <f t="shared" si="5"/>
        <v>0</v>
      </c>
      <c r="N222" s="105">
        <f t="shared" si="6"/>
        <v>0</v>
      </c>
      <c r="O222" s="105">
        <f t="shared" si="7"/>
        <v>0</v>
      </c>
      <c r="P222" s="105" t="str">
        <f t="shared" si="8"/>
        <v>No Infra</v>
      </c>
      <c r="Q222" s="105">
        <f t="shared" si="9"/>
        <v>0</v>
      </c>
    </row>
    <row r="223">
      <c r="A223" s="61" t="s">
        <v>372</v>
      </c>
      <c r="B223" s="16">
        <f t="shared" si="2"/>
        <v>0</v>
      </c>
      <c r="C223" s="16">
        <f>IFERROR(__xludf.DUMMYFUNCTION("IF(OR(REGEXMATCH($A223, ""(?i)"" &amp; JOIN(""|"", SPLIT($C$3, "" ""))),vlookup(A223,'VMware Inventory'!A:E,5,0)=""VMWare""), 1, 0)"),0.0)</f>
        <v>0</v>
      </c>
      <c r="D223" s="16">
        <f>IFERROR(__xludf.DUMMYFUNCTION("IF(REGEXMATCH($A223, ""(?i)"" &amp; JOIN(""|"", SPLIT($D$3, "" ""))), 1, 0)"),0.0)</f>
        <v>0</v>
      </c>
      <c r="E223" s="16">
        <f t="shared" si="3"/>
        <v>0</v>
      </c>
      <c r="F223" s="16">
        <f t="shared" si="4"/>
        <v>0</v>
      </c>
      <c r="G223" s="16">
        <f>IFERROR(__xludf.DUMMYFUNCTION("IF(REGEXMATCH($A223, ""(?i)"" &amp; JOIN(""|"", SPLIT($G$3, "" ""))), 1, 0)"),0.0)</f>
        <v>0</v>
      </c>
      <c r="H223" s="16">
        <f>IFERROR(__xludf.DUMMYFUNCTION("IF(REGEXMATCH($A223, ""(?i)"" &amp; JOIN(""|"", SPLIT($H$3, "" ""))), 1, 0)"),0.0)</f>
        <v>0</v>
      </c>
      <c r="I223" s="16">
        <f>IFERROR(__xludf.DUMMYFUNCTION("IF(REGEXMATCH($A223, ""(?i)"" &amp; JOIN(""|"", SPLIT($I$3, "" ""))), 1, 0)"),0.0)</f>
        <v>0</v>
      </c>
      <c r="J223" s="16">
        <f>IFERROR(__xludf.DUMMYFUNCTION("IF(REGEXMATCH($A223, ""(?i)"" &amp; JOIN(""|"", SPLIT($J$3, "" ""))), 1, 0)"),0.0)</f>
        <v>0</v>
      </c>
      <c r="K223" s="16">
        <f>IFERROR(__xludf.DUMMYFUNCTION("IF(REGEXMATCH($A223, ""(?i)"" &amp; JOIN(""|"", SPLIT($K$3, "" ""))), 1, 0)"),0.0)</f>
        <v>0</v>
      </c>
      <c r="L223" s="16">
        <f>if(vlookup(A223,'VMware Inventory'!A:E,5,0)="Workstation",1,0)</f>
        <v>0</v>
      </c>
      <c r="M223" s="105">
        <f t="shared" si="5"/>
        <v>0</v>
      </c>
      <c r="N223" s="105">
        <f t="shared" si="6"/>
        <v>0</v>
      </c>
      <c r="O223" s="105">
        <f t="shared" si="7"/>
        <v>0</v>
      </c>
      <c r="P223" s="105" t="str">
        <f t="shared" si="8"/>
        <v>No Infra</v>
      </c>
      <c r="Q223" s="105">
        <f t="shared" si="9"/>
        <v>0</v>
      </c>
    </row>
    <row r="224">
      <c r="A224" s="61" t="s">
        <v>373</v>
      </c>
      <c r="B224" s="16">
        <f t="shared" si="2"/>
        <v>0</v>
      </c>
      <c r="C224" s="16">
        <f>IFERROR(__xludf.DUMMYFUNCTION("IF(OR(REGEXMATCH($A224, ""(?i)"" &amp; JOIN(""|"", SPLIT($C$3, "" ""))),vlookup(A224,'VMware Inventory'!A:E,5,0)=""VMWare""), 1, 0)"),0.0)</f>
        <v>0</v>
      </c>
      <c r="D224" s="16">
        <f>IFERROR(__xludf.DUMMYFUNCTION("IF(REGEXMATCH($A224, ""(?i)"" &amp; JOIN(""|"", SPLIT($D$3, "" ""))), 1, 0)"),0.0)</f>
        <v>0</v>
      </c>
      <c r="E224" s="16">
        <f t="shared" si="3"/>
        <v>0</v>
      </c>
      <c r="F224" s="16">
        <f t="shared" si="4"/>
        <v>0</v>
      </c>
      <c r="G224" s="16">
        <f>IFERROR(__xludf.DUMMYFUNCTION("IF(REGEXMATCH($A224, ""(?i)"" &amp; JOIN(""|"", SPLIT($G$3, "" ""))), 1, 0)"),0.0)</f>
        <v>0</v>
      </c>
      <c r="H224" s="16">
        <f>IFERROR(__xludf.DUMMYFUNCTION("IF(REGEXMATCH($A224, ""(?i)"" &amp; JOIN(""|"", SPLIT($H$3, "" ""))), 1, 0)"),0.0)</f>
        <v>0</v>
      </c>
      <c r="I224" s="16">
        <f>IFERROR(__xludf.DUMMYFUNCTION("IF(REGEXMATCH($A224, ""(?i)"" &amp; JOIN(""|"", SPLIT($I$3, "" ""))), 1, 0)"),0.0)</f>
        <v>0</v>
      </c>
      <c r="J224" s="16">
        <f>IFERROR(__xludf.DUMMYFUNCTION("IF(REGEXMATCH($A224, ""(?i)"" &amp; JOIN(""|"", SPLIT($J$3, "" ""))), 1, 0)"),0.0)</f>
        <v>0</v>
      </c>
      <c r="K224" s="16">
        <f>IFERROR(__xludf.DUMMYFUNCTION("IF(REGEXMATCH($A224, ""(?i)"" &amp; JOIN(""|"", SPLIT($K$3, "" ""))), 1, 0)"),0.0)</f>
        <v>0</v>
      </c>
      <c r="L224" s="16">
        <f>if(vlookup(A224,'VMware Inventory'!A:E,5,0)="Workstation",1,0)</f>
        <v>0</v>
      </c>
      <c r="M224" s="105">
        <f t="shared" si="5"/>
        <v>0</v>
      </c>
      <c r="N224" s="105">
        <f t="shared" si="6"/>
        <v>0</v>
      </c>
      <c r="O224" s="105">
        <f t="shared" si="7"/>
        <v>0</v>
      </c>
      <c r="P224" s="105" t="str">
        <f t="shared" si="8"/>
        <v>No Infra</v>
      </c>
      <c r="Q224" s="105">
        <f t="shared" si="9"/>
        <v>0</v>
      </c>
    </row>
    <row r="225">
      <c r="A225" s="61" t="s">
        <v>374</v>
      </c>
      <c r="B225" s="16">
        <f t="shared" si="2"/>
        <v>0</v>
      </c>
      <c r="C225" s="16">
        <f>IFERROR(__xludf.DUMMYFUNCTION("IF(OR(REGEXMATCH($A225, ""(?i)"" &amp; JOIN(""|"", SPLIT($C$3, "" ""))),vlookup(A225,'VMware Inventory'!A:E,5,0)=""VMWare""), 1, 0)"),0.0)</f>
        <v>0</v>
      </c>
      <c r="D225" s="16">
        <f>IFERROR(__xludf.DUMMYFUNCTION("IF(REGEXMATCH($A225, ""(?i)"" &amp; JOIN(""|"", SPLIT($D$3, "" ""))), 1, 0)"),0.0)</f>
        <v>0</v>
      </c>
      <c r="E225" s="16">
        <f t="shared" si="3"/>
        <v>0</v>
      </c>
      <c r="F225" s="16">
        <f t="shared" si="4"/>
        <v>0</v>
      </c>
      <c r="G225" s="16">
        <f>IFERROR(__xludf.DUMMYFUNCTION("IF(REGEXMATCH($A225, ""(?i)"" &amp; JOIN(""|"", SPLIT($G$3, "" ""))), 1, 0)"),0.0)</f>
        <v>0</v>
      </c>
      <c r="H225" s="16">
        <f>IFERROR(__xludf.DUMMYFUNCTION("IF(REGEXMATCH($A225, ""(?i)"" &amp; JOIN(""|"", SPLIT($H$3, "" ""))), 1, 0)"),0.0)</f>
        <v>0</v>
      </c>
      <c r="I225" s="16">
        <f>IFERROR(__xludf.DUMMYFUNCTION("IF(REGEXMATCH($A225, ""(?i)"" &amp; JOIN(""|"", SPLIT($I$3, "" ""))), 1, 0)"),0.0)</f>
        <v>0</v>
      </c>
      <c r="J225" s="16">
        <f>IFERROR(__xludf.DUMMYFUNCTION("IF(REGEXMATCH($A225, ""(?i)"" &amp; JOIN(""|"", SPLIT($J$3, "" ""))), 1, 0)"),0.0)</f>
        <v>0</v>
      </c>
      <c r="K225" s="16">
        <f>IFERROR(__xludf.DUMMYFUNCTION("IF(REGEXMATCH($A225, ""(?i)"" &amp; JOIN(""|"", SPLIT($K$3, "" ""))), 1, 0)"),0.0)</f>
        <v>0</v>
      </c>
      <c r="L225" s="16">
        <f>if(vlookup(A225,'VMware Inventory'!A:E,5,0)="Workstation",1,0)</f>
        <v>0</v>
      </c>
      <c r="M225" s="105">
        <f t="shared" si="5"/>
        <v>0</v>
      </c>
      <c r="N225" s="105">
        <f t="shared" si="6"/>
        <v>0</v>
      </c>
      <c r="O225" s="105">
        <f t="shared" si="7"/>
        <v>0</v>
      </c>
      <c r="P225" s="105" t="str">
        <f t="shared" si="8"/>
        <v>No Infra</v>
      </c>
      <c r="Q225" s="105">
        <f t="shared" si="9"/>
        <v>0</v>
      </c>
    </row>
    <row r="226">
      <c r="A226" s="61" t="s">
        <v>375</v>
      </c>
      <c r="B226" s="16">
        <f t="shared" si="2"/>
        <v>0</v>
      </c>
      <c r="C226" s="16">
        <f>IFERROR(__xludf.DUMMYFUNCTION("IF(OR(REGEXMATCH($A226, ""(?i)"" &amp; JOIN(""|"", SPLIT($C$3, "" ""))),vlookup(A226,'VMware Inventory'!A:E,5,0)=""VMWare""), 1, 0)"),0.0)</f>
        <v>0</v>
      </c>
      <c r="D226" s="16">
        <f>IFERROR(__xludf.DUMMYFUNCTION("IF(REGEXMATCH($A226, ""(?i)"" &amp; JOIN(""|"", SPLIT($D$3, "" ""))), 1, 0)"),0.0)</f>
        <v>0</v>
      </c>
      <c r="E226" s="16">
        <f t="shared" si="3"/>
        <v>0</v>
      </c>
      <c r="F226" s="16">
        <f t="shared" si="4"/>
        <v>0</v>
      </c>
      <c r="G226" s="16">
        <f>IFERROR(__xludf.DUMMYFUNCTION("IF(REGEXMATCH($A226, ""(?i)"" &amp; JOIN(""|"", SPLIT($G$3, "" ""))), 1, 0)"),0.0)</f>
        <v>0</v>
      </c>
      <c r="H226" s="16">
        <f>IFERROR(__xludf.DUMMYFUNCTION("IF(REGEXMATCH($A226, ""(?i)"" &amp; JOIN(""|"", SPLIT($H$3, "" ""))), 1, 0)"),0.0)</f>
        <v>0</v>
      </c>
      <c r="I226" s="16">
        <f>IFERROR(__xludf.DUMMYFUNCTION("IF(REGEXMATCH($A226, ""(?i)"" &amp; JOIN(""|"", SPLIT($I$3, "" ""))), 1, 0)"),0.0)</f>
        <v>0</v>
      </c>
      <c r="J226" s="16">
        <f>IFERROR(__xludf.DUMMYFUNCTION("IF(REGEXMATCH($A226, ""(?i)"" &amp; JOIN(""|"", SPLIT($J$3, "" ""))), 1, 0)"),0.0)</f>
        <v>0</v>
      </c>
      <c r="K226" s="16">
        <f>IFERROR(__xludf.DUMMYFUNCTION("IF(REGEXMATCH($A226, ""(?i)"" &amp; JOIN(""|"", SPLIT($K$3, "" ""))), 1, 0)"),0.0)</f>
        <v>0</v>
      </c>
      <c r="L226" s="16">
        <f>if(vlookup(A226,'VMware Inventory'!A:E,5,0)="Workstation",1,0)</f>
        <v>0</v>
      </c>
      <c r="M226" s="105">
        <f t="shared" si="5"/>
        <v>0</v>
      </c>
      <c r="N226" s="105">
        <f t="shared" si="6"/>
        <v>0</v>
      </c>
      <c r="O226" s="105">
        <f t="shared" si="7"/>
        <v>0</v>
      </c>
      <c r="P226" s="105" t="str">
        <f t="shared" si="8"/>
        <v>No Infra</v>
      </c>
      <c r="Q226" s="105">
        <f t="shared" si="9"/>
        <v>0</v>
      </c>
    </row>
    <row r="227">
      <c r="A227" s="61" t="s">
        <v>376</v>
      </c>
      <c r="B227" s="16">
        <f t="shared" si="2"/>
        <v>0</v>
      </c>
      <c r="C227" s="16">
        <f>IFERROR(__xludf.DUMMYFUNCTION("IF(OR(REGEXMATCH($A227, ""(?i)"" &amp; JOIN(""|"", SPLIT($C$3, "" ""))),vlookup(A227,'VMware Inventory'!A:E,5,0)=""VMWare""), 1, 0)"),0.0)</f>
        <v>0</v>
      </c>
      <c r="D227" s="16">
        <f>IFERROR(__xludf.DUMMYFUNCTION("IF(REGEXMATCH($A227, ""(?i)"" &amp; JOIN(""|"", SPLIT($D$3, "" ""))), 1, 0)"),0.0)</f>
        <v>0</v>
      </c>
      <c r="E227" s="16">
        <f t="shared" si="3"/>
        <v>0</v>
      </c>
      <c r="F227" s="16">
        <f t="shared" si="4"/>
        <v>0</v>
      </c>
      <c r="G227" s="16">
        <f>IFERROR(__xludf.DUMMYFUNCTION("IF(REGEXMATCH($A227, ""(?i)"" &amp; JOIN(""|"", SPLIT($G$3, "" ""))), 1, 0)"),0.0)</f>
        <v>0</v>
      </c>
      <c r="H227" s="16">
        <f>IFERROR(__xludf.DUMMYFUNCTION("IF(REGEXMATCH($A227, ""(?i)"" &amp; JOIN(""|"", SPLIT($H$3, "" ""))), 1, 0)"),0.0)</f>
        <v>0</v>
      </c>
      <c r="I227" s="16">
        <f>IFERROR(__xludf.DUMMYFUNCTION("IF(REGEXMATCH($A227, ""(?i)"" &amp; JOIN(""|"", SPLIT($I$3, "" ""))), 1, 0)"),0.0)</f>
        <v>0</v>
      </c>
      <c r="J227" s="16">
        <f>IFERROR(__xludf.DUMMYFUNCTION("IF(REGEXMATCH($A227, ""(?i)"" &amp; JOIN(""|"", SPLIT($J$3, "" ""))), 1, 0)"),0.0)</f>
        <v>0</v>
      </c>
      <c r="K227" s="16">
        <f>IFERROR(__xludf.DUMMYFUNCTION("IF(REGEXMATCH($A227, ""(?i)"" &amp; JOIN(""|"", SPLIT($K$3, "" ""))), 1, 0)"),0.0)</f>
        <v>0</v>
      </c>
      <c r="L227" s="16">
        <f>if(vlookup(A227,'VMware Inventory'!A:E,5,0)="Workstation",1,0)</f>
        <v>0</v>
      </c>
      <c r="M227" s="105">
        <f t="shared" si="5"/>
        <v>0</v>
      </c>
      <c r="N227" s="105">
        <f t="shared" si="6"/>
        <v>0</v>
      </c>
      <c r="O227" s="105">
        <f t="shared" si="7"/>
        <v>0</v>
      </c>
      <c r="P227" s="105" t="str">
        <f t="shared" si="8"/>
        <v>No Infra</v>
      </c>
      <c r="Q227" s="105">
        <f t="shared" si="9"/>
        <v>0</v>
      </c>
    </row>
    <row r="228">
      <c r="A228" s="61" t="s">
        <v>377</v>
      </c>
      <c r="B228" s="16">
        <f t="shared" si="2"/>
        <v>0</v>
      </c>
      <c r="C228" s="16">
        <f>IFERROR(__xludf.DUMMYFUNCTION("IF(OR(REGEXMATCH($A228, ""(?i)"" &amp; JOIN(""|"", SPLIT($C$3, "" ""))),vlookup(A228,'VMware Inventory'!A:E,5,0)=""VMWare""), 1, 0)"),0.0)</f>
        <v>0</v>
      </c>
      <c r="D228" s="16">
        <f>IFERROR(__xludf.DUMMYFUNCTION("IF(REGEXMATCH($A228, ""(?i)"" &amp; JOIN(""|"", SPLIT($D$3, "" ""))), 1, 0)"),0.0)</f>
        <v>0</v>
      </c>
      <c r="E228" s="16">
        <f t="shared" si="3"/>
        <v>0</v>
      </c>
      <c r="F228" s="16">
        <f t="shared" si="4"/>
        <v>0</v>
      </c>
      <c r="G228" s="16">
        <f>IFERROR(__xludf.DUMMYFUNCTION("IF(REGEXMATCH($A228, ""(?i)"" &amp; JOIN(""|"", SPLIT($G$3, "" ""))), 1, 0)"),0.0)</f>
        <v>0</v>
      </c>
      <c r="H228" s="16">
        <f>IFERROR(__xludf.DUMMYFUNCTION("IF(REGEXMATCH($A228, ""(?i)"" &amp; JOIN(""|"", SPLIT($H$3, "" ""))), 1, 0)"),0.0)</f>
        <v>0</v>
      </c>
      <c r="I228" s="16">
        <f>IFERROR(__xludf.DUMMYFUNCTION("IF(REGEXMATCH($A228, ""(?i)"" &amp; JOIN(""|"", SPLIT($I$3, "" ""))), 1, 0)"),0.0)</f>
        <v>0</v>
      </c>
      <c r="J228" s="16">
        <f>IFERROR(__xludf.DUMMYFUNCTION("IF(REGEXMATCH($A228, ""(?i)"" &amp; JOIN(""|"", SPLIT($J$3, "" ""))), 1, 0)"),0.0)</f>
        <v>0</v>
      </c>
      <c r="K228" s="16">
        <f>IFERROR(__xludf.DUMMYFUNCTION("IF(REGEXMATCH($A228, ""(?i)"" &amp; JOIN(""|"", SPLIT($K$3, "" ""))), 1, 0)"),0.0)</f>
        <v>0</v>
      </c>
      <c r="L228" s="16">
        <f>if(vlookup(A228,'VMware Inventory'!A:E,5,0)="Workstation",1,0)</f>
        <v>0</v>
      </c>
      <c r="M228" s="105">
        <f t="shared" si="5"/>
        <v>0</v>
      </c>
      <c r="N228" s="105">
        <f t="shared" si="6"/>
        <v>0</v>
      </c>
      <c r="O228" s="105">
        <f t="shared" si="7"/>
        <v>0</v>
      </c>
      <c r="P228" s="105" t="str">
        <f t="shared" si="8"/>
        <v>No Infra</v>
      </c>
      <c r="Q228" s="105">
        <f t="shared" si="9"/>
        <v>0</v>
      </c>
    </row>
    <row r="229">
      <c r="A229" s="61" t="s">
        <v>378</v>
      </c>
      <c r="B229" s="16">
        <f t="shared" si="2"/>
        <v>0</v>
      </c>
      <c r="C229" s="16">
        <f>IFERROR(__xludf.DUMMYFUNCTION("IF(OR(REGEXMATCH($A229, ""(?i)"" &amp; JOIN(""|"", SPLIT($C$3, "" ""))),vlookup(A229,'VMware Inventory'!A:E,5,0)=""VMWare""), 1, 0)"),0.0)</f>
        <v>0</v>
      </c>
      <c r="D229" s="16">
        <f>IFERROR(__xludf.DUMMYFUNCTION("IF(REGEXMATCH($A229, ""(?i)"" &amp; JOIN(""|"", SPLIT($D$3, "" ""))), 1, 0)"),0.0)</f>
        <v>0</v>
      </c>
      <c r="E229" s="16">
        <f t="shared" si="3"/>
        <v>0</v>
      </c>
      <c r="F229" s="16">
        <f t="shared" si="4"/>
        <v>0</v>
      </c>
      <c r="G229" s="16">
        <f>IFERROR(__xludf.DUMMYFUNCTION("IF(REGEXMATCH($A229, ""(?i)"" &amp; JOIN(""|"", SPLIT($G$3, "" ""))), 1, 0)"),0.0)</f>
        <v>0</v>
      </c>
      <c r="H229" s="16">
        <f>IFERROR(__xludf.DUMMYFUNCTION("IF(REGEXMATCH($A229, ""(?i)"" &amp; JOIN(""|"", SPLIT($H$3, "" ""))), 1, 0)"),0.0)</f>
        <v>0</v>
      </c>
      <c r="I229" s="16">
        <f>IFERROR(__xludf.DUMMYFUNCTION("IF(REGEXMATCH($A229, ""(?i)"" &amp; JOIN(""|"", SPLIT($I$3, "" ""))), 1, 0)"),0.0)</f>
        <v>0</v>
      </c>
      <c r="J229" s="16">
        <f>IFERROR(__xludf.DUMMYFUNCTION("IF(REGEXMATCH($A229, ""(?i)"" &amp; JOIN(""|"", SPLIT($J$3, "" ""))), 1, 0)"),0.0)</f>
        <v>0</v>
      </c>
      <c r="K229" s="16">
        <f>IFERROR(__xludf.DUMMYFUNCTION("IF(REGEXMATCH($A229, ""(?i)"" &amp; JOIN(""|"", SPLIT($K$3, "" ""))), 1, 0)"),0.0)</f>
        <v>0</v>
      </c>
      <c r="L229" s="16">
        <f>if(vlookup(A229,'VMware Inventory'!A:E,5,0)="Workstation",1,0)</f>
        <v>0</v>
      </c>
      <c r="M229" s="105">
        <f t="shared" si="5"/>
        <v>0</v>
      </c>
      <c r="N229" s="105">
        <f t="shared" si="6"/>
        <v>0</v>
      </c>
      <c r="O229" s="105">
        <f t="shared" si="7"/>
        <v>0</v>
      </c>
      <c r="P229" s="105" t="str">
        <f t="shared" si="8"/>
        <v>No Infra</v>
      </c>
      <c r="Q229" s="105">
        <f t="shared" si="9"/>
        <v>0</v>
      </c>
    </row>
    <row r="230">
      <c r="A230" s="61" t="s">
        <v>379</v>
      </c>
      <c r="B230" s="16">
        <f t="shared" si="2"/>
        <v>0</v>
      </c>
      <c r="C230" s="16">
        <f>IFERROR(__xludf.DUMMYFUNCTION("IF(OR(REGEXMATCH($A230, ""(?i)"" &amp; JOIN(""|"", SPLIT($C$3, "" ""))),vlookup(A230,'VMware Inventory'!A:E,5,0)=""VMWare""), 1, 0)"),0.0)</f>
        <v>0</v>
      </c>
      <c r="D230" s="16">
        <f>IFERROR(__xludf.DUMMYFUNCTION("IF(REGEXMATCH($A230, ""(?i)"" &amp; JOIN(""|"", SPLIT($D$3, "" ""))), 1, 0)"),0.0)</f>
        <v>0</v>
      </c>
      <c r="E230" s="16">
        <f t="shared" si="3"/>
        <v>0</v>
      </c>
      <c r="F230" s="16">
        <f t="shared" si="4"/>
        <v>0</v>
      </c>
      <c r="G230" s="16">
        <f>IFERROR(__xludf.DUMMYFUNCTION("IF(REGEXMATCH($A230, ""(?i)"" &amp; JOIN(""|"", SPLIT($G$3, "" ""))), 1, 0)"),0.0)</f>
        <v>0</v>
      </c>
      <c r="H230" s="16">
        <f>IFERROR(__xludf.DUMMYFUNCTION("IF(REGEXMATCH($A230, ""(?i)"" &amp; JOIN(""|"", SPLIT($H$3, "" ""))), 1, 0)"),0.0)</f>
        <v>0</v>
      </c>
      <c r="I230" s="16">
        <f>IFERROR(__xludf.DUMMYFUNCTION("IF(REGEXMATCH($A230, ""(?i)"" &amp; JOIN(""|"", SPLIT($I$3, "" ""))), 1, 0)"),0.0)</f>
        <v>0</v>
      </c>
      <c r="J230" s="16">
        <f>IFERROR(__xludf.DUMMYFUNCTION("IF(REGEXMATCH($A230, ""(?i)"" &amp; JOIN(""|"", SPLIT($J$3, "" ""))), 1, 0)"),0.0)</f>
        <v>0</v>
      </c>
      <c r="K230" s="16">
        <f>IFERROR(__xludf.DUMMYFUNCTION("IF(REGEXMATCH($A230, ""(?i)"" &amp; JOIN(""|"", SPLIT($K$3, "" ""))), 1, 0)"),0.0)</f>
        <v>0</v>
      </c>
      <c r="L230" s="16">
        <f>if(vlookup(A230,'VMware Inventory'!A:E,5,0)="Workstation",1,0)</f>
        <v>0</v>
      </c>
      <c r="M230" s="105">
        <f t="shared" si="5"/>
        <v>0</v>
      </c>
      <c r="N230" s="105">
        <f t="shared" si="6"/>
        <v>0</v>
      </c>
      <c r="O230" s="105">
        <f t="shared" si="7"/>
        <v>0</v>
      </c>
      <c r="P230" s="105" t="str">
        <f t="shared" si="8"/>
        <v>No Infra</v>
      </c>
      <c r="Q230" s="105">
        <f t="shared" si="9"/>
        <v>0</v>
      </c>
    </row>
    <row r="231">
      <c r="A231" s="61" t="s">
        <v>380</v>
      </c>
      <c r="B231" s="16">
        <f t="shared" si="2"/>
        <v>0</v>
      </c>
      <c r="C231" s="16">
        <f>IFERROR(__xludf.DUMMYFUNCTION("IF(OR(REGEXMATCH($A231, ""(?i)"" &amp; JOIN(""|"", SPLIT($C$3, "" ""))),vlookup(A231,'VMware Inventory'!A:E,5,0)=""VMWare""), 1, 0)"),0.0)</f>
        <v>0</v>
      </c>
      <c r="D231" s="16">
        <f>IFERROR(__xludf.DUMMYFUNCTION("IF(REGEXMATCH($A231, ""(?i)"" &amp; JOIN(""|"", SPLIT($D$3, "" ""))), 1, 0)"),0.0)</f>
        <v>0</v>
      </c>
      <c r="E231" s="16">
        <f t="shared" si="3"/>
        <v>0</v>
      </c>
      <c r="F231" s="16">
        <f t="shared" si="4"/>
        <v>0</v>
      </c>
      <c r="G231" s="16">
        <f>IFERROR(__xludf.DUMMYFUNCTION("IF(REGEXMATCH($A231, ""(?i)"" &amp; JOIN(""|"", SPLIT($G$3, "" ""))), 1, 0)"),0.0)</f>
        <v>0</v>
      </c>
      <c r="H231" s="16">
        <f>IFERROR(__xludf.DUMMYFUNCTION("IF(REGEXMATCH($A231, ""(?i)"" &amp; JOIN(""|"", SPLIT($H$3, "" ""))), 1, 0)"),1.0)</f>
        <v>1</v>
      </c>
      <c r="I231" s="16">
        <f>IFERROR(__xludf.DUMMYFUNCTION("IF(REGEXMATCH($A231, ""(?i)"" &amp; JOIN(""|"", SPLIT($I$3, "" ""))), 1, 0)"),0.0)</f>
        <v>0</v>
      </c>
      <c r="J231" s="16">
        <f>IFERROR(__xludf.DUMMYFUNCTION("IF(REGEXMATCH($A231, ""(?i)"" &amp; JOIN(""|"", SPLIT($J$3, "" ""))), 1, 0)"),0.0)</f>
        <v>0</v>
      </c>
      <c r="K231" s="16">
        <f>IFERROR(__xludf.DUMMYFUNCTION("IF(REGEXMATCH($A231, ""(?i)"" &amp; JOIN(""|"", SPLIT($K$3, "" ""))), 1, 0)"),0.0)</f>
        <v>0</v>
      </c>
      <c r="L231" s="16">
        <f>if(vlookup(A231,'VMware Inventory'!A:E,5,0)="Workstation",1,0)</f>
        <v>0</v>
      </c>
      <c r="M231" s="105">
        <f t="shared" si="5"/>
        <v>1</v>
      </c>
      <c r="N231" s="105">
        <f t="shared" si="6"/>
        <v>0</v>
      </c>
      <c r="O231" s="105">
        <f t="shared" si="7"/>
        <v>0</v>
      </c>
      <c r="P231" s="105" t="str">
        <f t="shared" si="8"/>
        <v>Consolidation</v>
      </c>
      <c r="Q231" s="105">
        <f t="shared" si="9"/>
        <v>1</v>
      </c>
    </row>
    <row r="232">
      <c r="A232" s="61" t="s">
        <v>381</v>
      </c>
      <c r="B232" s="16">
        <f t="shared" si="2"/>
        <v>0</v>
      </c>
      <c r="C232" s="16">
        <f>IFERROR(__xludf.DUMMYFUNCTION("IF(OR(REGEXMATCH($A232, ""(?i)"" &amp; JOIN(""|"", SPLIT($C$3, "" ""))),vlookup(A232,'VMware Inventory'!A:E,5,0)=""VMWare""), 1, 0)"),0.0)</f>
        <v>0</v>
      </c>
      <c r="D232" s="16">
        <f>IFERROR(__xludf.DUMMYFUNCTION("IF(REGEXMATCH($A232, ""(?i)"" &amp; JOIN(""|"", SPLIT($D$3, "" ""))), 1, 0)"),0.0)</f>
        <v>0</v>
      </c>
      <c r="E232" s="16">
        <f t="shared" si="3"/>
        <v>0</v>
      </c>
      <c r="F232" s="16">
        <f t="shared" si="4"/>
        <v>0</v>
      </c>
      <c r="G232" s="16">
        <f>IFERROR(__xludf.DUMMYFUNCTION("IF(REGEXMATCH($A232, ""(?i)"" &amp; JOIN(""|"", SPLIT($G$3, "" ""))), 1, 0)"),0.0)</f>
        <v>0</v>
      </c>
      <c r="H232" s="16">
        <f>IFERROR(__xludf.DUMMYFUNCTION("IF(REGEXMATCH($A232, ""(?i)"" &amp; JOIN(""|"", SPLIT($H$3, "" ""))), 1, 0)"),0.0)</f>
        <v>0</v>
      </c>
      <c r="I232" s="16">
        <f>IFERROR(__xludf.DUMMYFUNCTION("IF(REGEXMATCH($A232, ""(?i)"" &amp; JOIN(""|"", SPLIT($I$3, "" ""))), 1, 0)"),0.0)</f>
        <v>0</v>
      </c>
      <c r="J232" s="16">
        <f>IFERROR(__xludf.DUMMYFUNCTION("IF(REGEXMATCH($A232, ""(?i)"" &amp; JOIN(""|"", SPLIT($J$3, "" ""))), 1, 0)"),0.0)</f>
        <v>0</v>
      </c>
      <c r="K232" s="16">
        <f>IFERROR(__xludf.DUMMYFUNCTION("IF(REGEXMATCH($A232, ""(?i)"" &amp; JOIN(""|"", SPLIT($K$3, "" ""))), 1, 0)"),0.0)</f>
        <v>0</v>
      </c>
      <c r="L232" s="16">
        <f>if(vlookup(A232,'VMware Inventory'!A:E,5,0)="Workstation",1,0)</f>
        <v>0</v>
      </c>
      <c r="M232" s="105">
        <f t="shared" si="5"/>
        <v>0</v>
      </c>
      <c r="N232" s="105">
        <f t="shared" si="6"/>
        <v>0</v>
      </c>
      <c r="O232" s="105">
        <f t="shared" si="7"/>
        <v>0</v>
      </c>
      <c r="P232" s="105" t="str">
        <f t="shared" si="8"/>
        <v>No Infra</v>
      </c>
      <c r="Q232" s="105">
        <f t="shared" si="9"/>
        <v>0</v>
      </c>
    </row>
    <row r="233">
      <c r="A233" s="61" t="s">
        <v>382</v>
      </c>
      <c r="B233" s="16">
        <f t="shared" si="2"/>
        <v>0</v>
      </c>
      <c r="C233" s="16">
        <f>IFERROR(__xludf.DUMMYFUNCTION("IF(OR(REGEXMATCH($A233, ""(?i)"" &amp; JOIN(""|"", SPLIT($C$3, "" ""))),vlookup(A233,'VMware Inventory'!A:E,5,0)=""VMWare""), 1, 0)"),0.0)</f>
        <v>0</v>
      </c>
      <c r="D233" s="16">
        <f>IFERROR(__xludf.DUMMYFUNCTION("IF(REGEXMATCH($A233, ""(?i)"" &amp; JOIN(""|"", SPLIT($D$3, "" ""))), 1, 0)"),0.0)</f>
        <v>0</v>
      </c>
      <c r="E233" s="16">
        <f t="shared" si="3"/>
        <v>0</v>
      </c>
      <c r="F233" s="16">
        <f t="shared" si="4"/>
        <v>0</v>
      </c>
      <c r="G233" s="16">
        <f>IFERROR(__xludf.DUMMYFUNCTION("IF(REGEXMATCH($A233, ""(?i)"" &amp; JOIN(""|"", SPLIT($G$3, "" ""))), 1, 0)"),0.0)</f>
        <v>0</v>
      </c>
      <c r="H233" s="16">
        <f>IFERROR(__xludf.DUMMYFUNCTION("IF(REGEXMATCH($A233, ""(?i)"" &amp; JOIN(""|"", SPLIT($H$3, "" ""))), 1, 0)"),0.0)</f>
        <v>0</v>
      </c>
      <c r="I233" s="16">
        <f>IFERROR(__xludf.DUMMYFUNCTION("IF(REGEXMATCH($A233, ""(?i)"" &amp; JOIN(""|"", SPLIT($I$3, "" ""))), 1, 0)"),0.0)</f>
        <v>0</v>
      </c>
      <c r="J233" s="16">
        <f>IFERROR(__xludf.DUMMYFUNCTION("IF(REGEXMATCH($A233, ""(?i)"" &amp; JOIN(""|"", SPLIT($J$3, "" ""))), 1, 0)"),0.0)</f>
        <v>0</v>
      </c>
      <c r="K233" s="16">
        <f>IFERROR(__xludf.DUMMYFUNCTION("IF(REGEXMATCH($A233, ""(?i)"" &amp; JOIN(""|"", SPLIT($K$3, "" ""))), 1, 0)"),0.0)</f>
        <v>0</v>
      </c>
      <c r="L233" s="16">
        <f>if(vlookup(A233,'VMware Inventory'!A:E,5,0)="Workstation",1,0)</f>
        <v>0</v>
      </c>
      <c r="M233" s="105">
        <f t="shared" si="5"/>
        <v>0</v>
      </c>
      <c r="N233" s="105">
        <f t="shared" si="6"/>
        <v>0</v>
      </c>
      <c r="O233" s="105">
        <f t="shared" si="7"/>
        <v>0</v>
      </c>
      <c r="P233" s="105" t="str">
        <f t="shared" si="8"/>
        <v>No Infra</v>
      </c>
      <c r="Q233" s="105">
        <f t="shared" si="9"/>
        <v>0</v>
      </c>
    </row>
    <row r="234">
      <c r="A234" s="61" t="s">
        <v>383</v>
      </c>
      <c r="B234" s="16">
        <f t="shared" si="2"/>
        <v>0</v>
      </c>
      <c r="C234" s="16">
        <f>IFERROR(__xludf.DUMMYFUNCTION("IF(OR(REGEXMATCH($A234, ""(?i)"" &amp; JOIN(""|"", SPLIT($C$3, "" ""))),vlookup(A234,'VMware Inventory'!A:E,5,0)=""VMWare""), 1, 0)"),0.0)</f>
        <v>0</v>
      </c>
      <c r="D234" s="16">
        <f>IFERROR(__xludf.DUMMYFUNCTION("IF(REGEXMATCH($A234, ""(?i)"" &amp; JOIN(""|"", SPLIT($D$3, "" ""))), 1, 0)"),0.0)</f>
        <v>0</v>
      </c>
      <c r="E234" s="16">
        <f t="shared" si="3"/>
        <v>0</v>
      </c>
      <c r="F234" s="16">
        <f t="shared" si="4"/>
        <v>0</v>
      </c>
      <c r="G234" s="16">
        <f>IFERROR(__xludf.DUMMYFUNCTION("IF(REGEXMATCH($A234, ""(?i)"" &amp; JOIN(""|"", SPLIT($G$3, "" ""))), 1, 0)"),0.0)</f>
        <v>0</v>
      </c>
      <c r="H234" s="16">
        <f>IFERROR(__xludf.DUMMYFUNCTION("IF(REGEXMATCH($A234, ""(?i)"" &amp; JOIN(""|"", SPLIT($H$3, "" ""))), 1, 0)"),0.0)</f>
        <v>0</v>
      </c>
      <c r="I234" s="16">
        <f>IFERROR(__xludf.DUMMYFUNCTION("IF(REGEXMATCH($A234, ""(?i)"" &amp; JOIN(""|"", SPLIT($I$3, "" ""))), 1, 0)"),0.0)</f>
        <v>0</v>
      </c>
      <c r="J234" s="16">
        <f>IFERROR(__xludf.DUMMYFUNCTION("IF(REGEXMATCH($A234, ""(?i)"" &amp; JOIN(""|"", SPLIT($J$3, "" ""))), 1, 0)"),0.0)</f>
        <v>0</v>
      </c>
      <c r="K234" s="16">
        <f>IFERROR(__xludf.DUMMYFUNCTION("IF(REGEXMATCH($A234, ""(?i)"" &amp; JOIN(""|"", SPLIT($K$3, "" ""))), 1, 0)"),0.0)</f>
        <v>0</v>
      </c>
      <c r="L234" s="16">
        <f>if(vlookup(A234,'VMware Inventory'!A:E,5,0)="Workstation",1,0)</f>
        <v>0</v>
      </c>
      <c r="M234" s="105">
        <f t="shared" si="5"/>
        <v>0</v>
      </c>
      <c r="N234" s="105">
        <f t="shared" si="6"/>
        <v>0</v>
      </c>
      <c r="O234" s="105">
        <f t="shared" si="7"/>
        <v>0</v>
      </c>
      <c r="P234" s="105" t="str">
        <f t="shared" si="8"/>
        <v>No Infra</v>
      </c>
      <c r="Q234" s="105">
        <f t="shared" si="9"/>
        <v>0</v>
      </c>
    </row>
    <row r="235">
      <c r="A235" s="61" t="s">
        <v>384</v>
      </c>
      <c r="B235" s="16">
        <f t="shared" si="2"/>
        <v>0</v>
      </c>
      <c r="C235" s="16">
        <f>IFERROR(__xludf.DUMMYFUNCTION("IF(OR(REGEXMATCH($A235, ""(?i)"" &amp; JOIN(""|"", SPLIT($C$3, "" ""))),vlookup(A235,'VMware Inventory'!A:E,5,0)=""VMWare""), 1, 0)"),0.0)</f>
        <v>0</v>
      </c>
      <c r="D235" s="16">
        <f>IFERROR(__xludf.DUMMYFUNCTION("IF(REGEXMATCH($A235, ""(?i)"" &amp; JOIN(""|"", SPLIT($D$3, "" ""))), 1, 0)"),0.0)</f>
        <v>0</v>
      </c>
      <c r="E235" s="16">
        <f t="shared" si="3"/>
        <v>0</v>
      </c>
      <c r="F235" s="16">
        <f t="shared" si="4"/>
        <v>0</v>
      </c>
      <c r="G235" s="16">
        <f>IFERROR(__xludf.DUMMYFUNCTION("IF(REGEXMATCH($A235, ""(?i)"" &amp; JOIN(""|"", SPLIT($G$3, "" ""))), 1, 0)"),0.0)</f>
        <v>0</v>
      </c>
      <c r="H235" s="16">
        <f>IFERROR(__xludf.DUMMYFUNCTION("IF(REGEXMATCH($A235, ""(?i)"" &amp; JOIN(""|"", SPLIT($H$3, "" ""))), 1, 0)"),1.0)</f>
        <v>1</v>
      </c>
      <c r="I235" s="16">
        <f>IFERROR(__xludf.DUMMYFUNCTION("IF(REGEXMATCH($A235, ""(?i)"" &amp; JOIN(""|"", SPLIT($I$3, "" ""))), 1, 0)"),0.0)</f>
        <v>0</v>
      </c>
      <c r="J235" s="16">
        <f>IFERROR(__xludf.DUMMYFUNCTION("IF(REGEXMATCH($A235, ""(?i)"" &amp; JOIN(""|"", SPLIT($J$3, "" ""))), 1, 0)"),0.0)</f>
        <v>0</v>
      </c>
      <c r="K235" s="16">
        <f>IFERROR(__xludf.DUMMYFUNCTION("IF(REGEXMATCH($A235, ""(?i)"" &amp; JOIN(""|"", SPLIT($K$3, "" ""))), 1, 0)"),0.0)</f>
        <v>0</v>
      </c>
      <c r="L235" s="16">
        <f>if(vlookup(A235,'VMware Inventory'!A:E,5,0)="Workstation",1,0)</f>
        <v>0</v>
      </c>
      <c r="M235" s="105">
        <f t="shared" si="5"/>
        <v>1</v>
      </c>
      <c r="N235" s="105">
        <f t="shared" si="6"/>
        <v>0</v>
      </c>
      <c r="O235" s="105">
        <f t="shared" si="7"/>
        <v>0</v>
      </c>
      <c r="P235" s="105" t="str">
        <f t="shared" si="8"/>
        <v>Consolidation</v>
      </c>
      <c r="Q235" s="105">
        <f t="shared" si="9"/>
        <v>1</v>
      </c>
    </row>
    <row r="236">
      <c r="A236" s="61" t="s">
        <v>385</v>
      </c>
      <c r="B236" s="16">
        <f t="shared" si="2"/>
        <v>0</v>
      </c>
      <c r="C236" s="16">
        <f>IFERROR(__xludf.DUMMYFUNCTION("IF(OR(REGEXMATCH($A236, ""(?i)"" &amp; JOIN(""|"", SPLIT($C$3, "" ""))),vlookup(A236,'VMware Inventory'!A:E,5,0)=""VMWare""), 1, 0)"),0.0)</f>
        <v>0</v>
      </c>
      <c r="D236" s="16">
        <f>IFERROR(__xludf.DUMMYFUNCTION("IF(REGEXMATCH($A236, ""(?i)"" &amp; JOIN(""|"", SPLIT($D$3, "" ""))), 1, 0)"),0.0)</f>
        <v>0</v>
      </c>
      <c r="E236" s="16">
        <f t="shared" si="3"/>
        <v>0</v>
      </c>
      <c r="F236" s="16">
        <f t="shared" si="4"/>
        <v>0</v>
      </c>
      <c r="G236" s="16">
        <f>IFERROR(__xludf.DUMMYFUNCTION("IF(REGEXMATCH($A236, ""(?i)"" &amp; JOIN(""|"", SPLIT($G$3, "" ""))), 1, 0)"),0.0)</f>
        <v>0</v>
      </c>
      <c r="H236" s="16">
        <f>IFERROR(__xludf.DUMMYFUNCTION("IF(REGEXMATCH($A236, ""(?i)"" &amp; JOIN(""|"", SPLIT($H$3, "" ""))), 1, 0)"),0.0)</f>
        <v>0</v>
      </c>
      <c r="I236" s="16">
        <f>IFERROR(__xludf.DUMMYFUNCTION("IF(REGEXMATCH($A236, ""(?i)"" &amp; JOIN(""|"", SPLIT($I$3, "" ""))), 1, 0)"),0.0)</f>
        <v>0</v>
      </c>
      <c r="J236" s="16">
        <f>IFERROR(__xludf.DUMMYFUNCTION("IF(REGEXMATCH($A236, ""(?i)"" &amp; JOIN(""|"", SPLIT($J$3, "" ""))), 1, 0)"),0.0)</f>
        <v>0</v>
      </c>
      <c r="K236" s="16">
        <f>IFERROR(__xludf.DUMMYFUNCTION("IF(REGEXMATCH($A236, ""(?i)"" &amp; JOIN(""|"", SPLIT($K$3, "" ""))), 1, 0)"),0.0)</f>
        <v>0</v>
      </c>
      <c r="L236" s="16">
        <f>if(vlookup(A236,'VMware Inventory'!A:E,5,0)="Workstation",1,0)</f>
        <v>0</v>
      </c>
      <c r="M236" s="105">
        <f t="shared" si="5"/>
        <v>0</v>
      </c>
      <c r="N236" s="105">
        <f t="shared" si="6"/>
        <v>0</v>
      </c>
      <c r="O236" s="105">
        <f t="shared" si="7"/>
        <v>0</v>
      </c>
      <c r="P236" s="105" t="str">
        <f t="shared" si="8"/>
        <v>No Infra</v>
      </c>
      <c r="Q236" s="105">
        <f t="shared" si="9"/>
        <v>0</v>
      </c>
    </row>
    <row r="237">
      <c r="A237" s="61" t="s">
        <v>386</v>
      </c>
      <c r="B237" s="16">
        <f t="shared" si="2"/>
        <v>0</v>
      </c>
      <c r="C237" s="16">
        <f>IFERROR(__xludf.DUMMYFUNCTION("IF(OR(REGEXMATCH($A237, ""(?i)"" &amp; JOIN(""|"", SPLIT($C$3, "" ""))),vlookup(A237,'VMware Inventory'!A:E,5,0)=""VMWare""), 1, 0)"),0.0)</f>
        <v>0</v>
      </c>
      <c r="D237" s="16">
        <f>IFERROR(__xludf.DUMMYFUNCTION("IF(REGEXMATCH($A237, ""(?i)"" &amp; JOIN(""|"", SPLIT($D$3, "" ""))), 1, 0)"),0.0)</f>
        <v>0</v>
      </c>
      <c r="E237" s="16">
        <f t="shared" si="3"/>
        <v>0</v>
      </c>
      <c r="F237" s="16">
        <f t="shared" si="4"/>
        <v>0</v>
      </c>
      <c r="G237" s="16">
        <f>IFERROR(__xludf.DUMMYFUNCTION("IF(REGEXMATCH($A237, ""(?i)"" &amp; JOIN(""|"", SPLIT($G$3, "" ""))), 1, 0)"),0.0)</f>
        <v>0</v>
      </c>
      <c r="H237" s="16">
        <f>IFERROR(__xludf.DUMMYFUNCTION("IF(REGEXMATCH($A237, ""(?i)"" &amp; JOIN(""|"", SPLIT($H$3, "" ""))), 1, 0)"),1.0)</f>
        <v>1</v>
      </c>
      <c r="I237" s="16">
        <f>IFERROR(__xludf.DUMMYFUNCTION("IF(REGEXMATCH($A237, ""(?i)"" &amp; JOIN(""|"", SPLIT($I$3, "" ""))), 1, 0)"),0.0)</f>
        <v>0</v>
      </c>
      <c r="J237" s="16">
        <f>IFERROR(__xludf.DUMMYFUNCTION("IF(REGEXMATCH($A237, ""(?i)"" &amp; JOIN(""|"", SPLIT($J$3, "" ""))), 1, 0)"),0.0)</f>
        <v>0</v>
      </c>
      <c r="K237" s="16">
        <f>IFERROR(__xludf.DUMMYFUNCTION("IF(REGEXMATCH($A237, ""(?i)"" &amp; JOIN(""|"", SPLIT($K$3, "" ""))), 1, 0)"),0.0)</f>
        <v>0</v>
      </c>
      <c r="L237" s="16">
        <f>if(vlookup(A237,'VMware Inventory'!A:E,5,0)="Workstation",1,0)</f>
        <v>0</v>
      </c>
      <c r="M237" s="105">
        <f t="shared" si="5"/>
        <v>1</v>
      </c>
      <c r="N237" s="105">
        <f t="shared" si="6"/>
        <v>0</v>
      </c>
      <c r="O237" s="105">
        <f t="shared" si="7"/>
        <v>0</v>
      </c>
      <c r="P237" s="105" t="str">
        <f t="shared" si="8"/>
        <v>Consolidation</v>
      </c>
      <c r="Q237" s="105">
        <f t="shared" si="9"/>
        <v>1</v>
      </c>
    </row>
    <row r="238">
      <c r="A238" s="61" t="s">
        <v>387</v>
      </c>
      <c r="B238" s="16">
        <f t="shared" si="2"/>
        <v>0</v>
      </c>
      <c r="C238" s="16">
        <f>IFERROR(__xludf.DUMMYFUNCTION("IF(OR(REGEXMATCH($A238, ""(?i)"" &amp; JOIN(""|"", SPLIT($C$3, "" ""))),vlookup(A238,'VMware Inventory'!A:E,5,0)=""VMWare""), 1, 0)"),0.0)</f>
        <v>0</v>
      </c>
      <c r="D238" s="16">
        <f>IFERROR(__xludf.DUMMYFUNCTION("IF(REGEXMATCH($A238, ""(?i)"" &amp; JOIN(""|"", SPLIT($D$3, "" ""))), 1, 0)"),0.0)</f>
        <v>0</v>
      </c>
      <c r="E238" s="16">
        <f t="shared" si="3"/>
        <v>0</v>
      </c>
      <c r="F238" s="16">
        <f t="shared" si="4"/>
        <v>0</v>
      </c>
      <c r="G238" s="16">
        <f>IFERROR(__xludf.DUMMYFUNCTION("IF(REGEXMATCH($A238, ""(?i)"" &amp; JOIN(""|"", SPLIT($G$3, "" ""))), 1, 0)"),0.0)</f>
        <v>0</v>
      </c>
      <c r="H238" s="16">
        <f>IFERROR(__xludf.DUMMYFUNCTION("IF(REGEXMATCH($A238, ""(?i)"" &amp; JOIN(""|"", SPLIT($H$3, "" ""))), 1, 0)"),0.0)</f>
        <v>0</v>
      </c>
      <c r="I238" s="16">
        <f>IFERROR(__xludf.DUMMYFUNCTION("IF(REGEXMATCH($A238, ""(?i)"" &amp; JOIN(""|"", SPLIT($I$3, "" ""))), 1, 0)"),0.0)</f>
        <v>0</v>
      </c>
      <c r="J238" s="16">
        <f>IFERROR(__xludf.DUMMYFUNCTION("IF(REGEXMATCH($A238, ""(?i)"" &amp; JOIN(""|"", SPLIT($J$3, "" ""))), 1, 0)"),0.0)</f>
        <v>0</v>
      </c>
      <c r="K238" s="16">
        <f>IFERROR(__xludf.DUMMYFUNCTION("IF(REGEXMATCH($A238, ""(?i)"" &amp; JOIN(""|"", SPLIT($K$3, "" ""))), 1, 0)"),0.0)</f>
        <v>0</v>
      </c>
      <c r="L238" s="16">
        <f>if(vlookup(A238,'VMware Inventory'!A:E,5,0)="Workstation",1,0)</f>
        <v>0</v>
      </c>
      <c r="M238" s="105">
        <f t="shared" si="5"/>
        <v>0</v>
      </c>
      <c r="N238" s="105">
        <f t="shared" si="6"/>
        <v>0</v>
      </c>
      <c r="O238" s="105">
        <f t="shared" si="7"/>
        <v>0</v>
      </c>
      <c r="P238" s="105" t="str">
        <f t="shared" si="8"/>
        <v>No Infra</v>
      </c>
      <c r="Q238" s="105">
        <f t="shared" si="9"/>
        <v>0</v>
      </c>
    </row>
    <row r="239">
      <c r="A239" s="61" t="s">
        <v>388</v>
      </c>
      <c r="B239" s="16">
        <f t="shared" si="2"/>
        <v>0</v>
      </c>
      <c r="C239" s="16">
        <f>IFERROR(__xludf.DUMMYFUNCTION("IF(OR(REGEXMATCH($A239, ""(?i)"" &amp; JOIN(""|"", SPLIT($C$3, "" ""))),vlookup(A239,'VMware Inventory'!A:E,5,0)=""VMWare""), 1, 0)"),0.0)</f>
        <v>0</v>
      </c>
      <c r="D239" s="16">
        <f>IFERROR(__xludf.DUMMYFUNCTION("IF(REGEXMATCH($A239, ""(?i)"" &amp; JOIN(""|"", SPLIT($D$3, "" ""))), 1, 0)"),0.0)</f>
        <v>0</v>
      </c>
      <c r="E239" s="16">
        <f t="shared" si="3"/>
        <v>0</v>
      </c>
      <c r="F239" s="16">
        <f t="shared" si="4"/>
        <v>0</v>
      </c>
      <c r="G239" s="16">
        <f>IFERROR(__xludf.DUMMYFUNCTION("IF(REGEXMATCH($A239, ""(?i)"" &amp; JOIN(""|"", SPLIT($G$3, "" ""))), 1, 0)"),0.0)</f>
        <v>0</v>
      </c>
      <c r="H239" s="16">
        <f>IFERROR(__xludf.DUMMYFUNCTION("IF(REGEXMATCH($A239, ""(?i)"" &amp; JOIN(""|"", SPLIT($H$3, "" ""))), 1, 0)"),1.0)</f>
        <v>1</v>
      </c>
      <c r="I239" s="16">
        <f>IFERROR(__xludf.DUMMYFUNCTION("IF(REGEXMATCH($A239, ""(?i)"" &amp; JOIN(""|"", SPLIT($I$3, "" ""))), 1, 0)"),0.0)</f>
        <v>0</v>
      </c>
      <c r="J239" s="16">
        <f>IFERROR(__xludf.DUMMYFUNCTION("IF(REGEXMATCH($A239, ""(?i)"" &amp; JOIN(""|"", SPLIT($J$3, "" ""))), 1, 0)"),0.0)</f>
        <v>0</v>
      </c>
      <c r="K239" s="16">
        <f>IFERROR(__xludf.DUMMYFUNCTION("IF(REGEXMATCH($A239, ""(?i)"" &amp; JOIN(""|"", SPLIT($K$3, "" ""))), 1, 0)"),0.0)</f>
        <v>0</v>
      </c>
      <c r="L239" s="16">
        <f>if(vlookup(A239,'VMware Inventory'!A:E,5,0)="Workstation",1,0)</f>
        <v>0</v>
      </c>
      <c r="M239" s="105">
        <f t="shared" si="5"/>
        <v>1</v>
      </c>
      <c r="N239" s="105">
        <f t="shared" si="6"/>
        <v>0</v>
      </c>
      <c r="O239" s="105">
        <f t="shared" si="7"/>
        <v>0</v>
      </c>
      <c r="P239" s="105" t="str">
        <f t="shared" si="8"/>
        <v>Consolidation</v>
      </c>
      <c r="Q239" s="105">
        <f t="shared" si="9"/>
        <v>1</v>
      </c>
    </row>
    <row r="240">
      <c r="A240" s="61" t="s">
        <v>389</v>
      </c>
      <c r="B240" s="16">
        <f t="shared" si="2"/>
        <v>0</v>
      </c>
      <c r="C240" s="16">
        <f>IFERROR(__xludf.DUMMYFUNCTION("IF(OR(REGEXMATCH($A240, ""(?i)"" &amp; JOIN(""|"", SPLIT($C$3, "" ""))),vlookup(A240,'VMware Inventory'!A:E,5,0)=""VMWare""), 1, 0)"),0.0)</f>
        <v>0</v>
      </c>
      <c r="D240" s="16">
        <f>IFERROR(__xludf.DUMMYFUNCTION("IF(REGEXMATCH($A240, ""(?i)"" &amp; JOIN(""|"", SPLIT($D$3, "" ""))), 1, 0)"),0.0)</f>
        <v>0</v>
      </c>
      <c r="E240" s="16">
        <f t="shared" si="3"/>
        <v>0</v>
      </c>
      <c r="F240" s="16">
        <f t="shared" si="4"/>
        <v>0</v>
      </c>
      <c r="G240" s="16">
        <f>IFERROR(__xludf.DUMMYFUNCTION("IF(REGEXMATCH($A240, ""(?i)"" &amp; JOIN(""|"", SPLIT($G$3, "" ""))), 1, 0)"),0.0)</f>
        <v>0</v>
      </c>
      <c r="H240" s="16">
        <f>IFERROR(__xludf.DUMMYFUNCTION("IF(REGEXMATCH($A240, ""(?i)"" &amp; JOIN(""|"", SPLIT($H$3, "" ""))), 1, 0)"),0.0)</f>
        <v>0</v>
      </c>
      <c r="I240" s="16">
        <f>IFERROR(__xludf.DUMMYFUNCTION("IF(REGEXMATCH($A240, ""(?i)"" &amp; JOIN(""|"", SPLIT($I$3, "" ""))), 1, 0)"),0.0)</f>
        <v>0</v>
      </c>
      <c r="J240" s="16">
        <f>IFERROR(__xludf.DUMMYFUNCTION("IF(REGEXMATCH($A240, ""(?i)"" &amp; JOIN(""|"", SPLIT($J$3, "" ""))), 1, 0)"),0.0)</f>
        <v>0</v>
      </c>
      <c r="K240" s="16">
        <f>IFERROR(__xludf.DUMMYFUNCTION("IF(REGEXMATCH($A240, ""(?i)"" &amp; JOIN(""|"", SPLIT($K$3, "" ""))), 1, 0)"),0.0)</f>
        <v>0</v>
      </c>
      <c r="L240" s="16">
        <f>if(vlookup(A240,'VMware Inventory'!A:E,5,0)="Workstation",1,0)</f>
        <v>0</v>
      </c>
      <c r="M240" s="105">
        <f t="shared" si="5"/>
        <v>0</v>
      </c>
      <c r="N240" s="105">
        <f t="shared" si="6"/>
        <v>0</v>
      </c>
      <c r="O240" s="105">
        <f t="shared" si="7"/>
        <v>0</v>
      </c>
      <c r="P240" s="105" t="str">
        <f t="shared" si="8"/>
        <v>No Infra</v>
      </c>
      <c r="Q240" s="105">
        <f t="shared" si="9"/>
        <v>0</v>
      </c>
    </row>
    <row r="241">
      <c r="A241" s="61" t="s">
        <v>390</v>
      </c>
      <c r="B241" s="16">
        <f t="shared" si="2"/>
        <v>0</v>
      </c>
      <c r="C241" s="16">
        <f>IFERROR(__xludf.DUMMYFUNCTION("IF(OR(REGEXMATCH($A241, ""(?i)"" &amp; JOIN(""|"", SPLIT($C$3, "" ""))),vlookup(A241,'VMware Inventory'!A:E,5,0)=""VMWare""), 1, 0)"),0.0)</f>
        <v>0</v>
      </c>
      <c r="D241" s="16">
        <f>IFERROR(__xludf.DUMMYFUNCTION("IF(REGEXMATCH($A241, ""(?i)"" &amp; JOIN(""|"", SPLIT($D$3, "" ""))), 1, 0)"),0.0)</f>
        <v>0</v>
      </c>
      <c r="E241" s="16">
        <f t="shared" si="3"/>
        <v>0</v>
      </c>
      <c r="F241" s="16">
        <f t="shared" si="4"/>
        <v>0</v>
      </c>
      <c r="G241" s="16">
        <f>IFERROR(__xludf.DUMMYFUNCTION("IF(REGEXMATCH($A241, ""(?i)"" &amp; JOIN(""|"", SPLIT($G$3, "" ""))), 1, 0)"),0.0)</f>
        <v>0</v>
      </c>
      <c r="H241" s="16">
        <f>IFERROR(__xludf.DUMMYFUNCTION("IF(REGEXMATCH($A241, ""(?i)"" &amp; JOIN(""|"", SPLIT($H$3, "" ""))), 1, 0)"),1.0)</f>
        <v>1</v>
      </c>
      <c r="I241" s="16">
        <f>IFERROR(__xludf.DUMMYFUNCTION("IF(REGEXMATCH($A241, ""(?i)"" &amp; JOIN(""|"", SPLIT($I$3, "" ""))), 1, 0)"),0.0)</f>
        <v>0</v>
      </c>
      <c r="J241" s="16">
        <f>IFERROR(__xludf.DUMMYFUNCTION("IF(REGEXMATCH($A241, ""(?i)"" &amp; JOIN(""|"", SPLIT($J$3, "" ""))), 1, 0)"),0.0)</f>
        <v>0</v>
      </c>
      <c r="K241" s="16">
        <f>IFERROR(__xludf.DUMMYFUNCTION("IF(REGEXMATCH($A241, ""(?i)"" &amp; JOIN(""|"", SPLIT($K$3, "" ""))), 1, 0)"),0.0)</f>
        <v>0</v>
      </c>
      <c r="L241" s="16">
        <f>if(vlookup(A241,'VMware Inventory'!A:E,5,0)="Workstation",1,0)</f>
        <v>0</v>
      </c>
      <c r="M241" s="105">
        <f t="shared" si="5"/>
        <v>1</v>
      </c>
      <c r="N241" s="105">
        <f t="shared" si="6"/>
        <v>0</v>
      </c>
      <c r="O241" s="105">
        <f t="shared" si="7"/>
        <v>0</v>
      </c>
      <c r="P241" s="105" t="str">
        <f t="shared" si="8"/>
        <v>Consolidation</v>
      </c>
      <c r="Q241" s="105">
        <f t="shared" si="9"/>
        <v>1</v>
      </c>
    </row>
    <row r="242">
      <c r="A242" s="61" t="s">
        <v>391</v>
      </c>
      <c r="B242" s="16">
        <f t="shared" si="2"/>
        <v>0</v>
      </c>
      <c r="C242" s="16">
        <f>IFERROR(__xludf.DUMMYFUNCTION("IF(OR(REGEXMATCH($A242, ""(?i)"" &amp; JOIN(""|"", SPLIT($C$3, "" ""))),vlookup(A242,'VMware Inventory'!A:E,5,0)=""VMWare""), 1, 0)"),0.0)</f>
        <v>0</v>
      </c>
      <c r="D242" s="16">
        <f>IFERROR(__xludf.DUMMYFUNCTION("IF(REGEXMATCH($A242, ""(?i)"" &amp; JOIN(""|"", SPLIT($D$3, "" ""))), 1, 0)"),0.0)</f>
        <v>0</v>
      </c>
      <c r="E242" s="16">
        <f t="shared" si="3"/>
        <v>0</v>
      </c>
      <c r="F242" s="16">
        <f t="shared" si="4"/>
        <v>0</v>
      </c>
      <c r="G242" s="16">
        <f>IFERROR(__xludf.DUMMYFUNCTION("IF(REGEXMATCH($A242, ""(?i)"" &amp; JOIN(""|"", SPLIT($G$3, "" ""))), 1, 0)"),0.0)</f>
        <v>0</v>
      </c>
      <c r="H242" s="16">
        <f>IFERROR(__xludf.DUMMYFUNCTION("IF(REGEXMATCH($A242, ""(?i)"" &amp; JOIN(""|"", SPLIT($H$3, "" ""))), 1, 0)"),0.0)</f>
        <v>0</v>
      </c>
      <c r="I242" s="16">
        <f>IFERROR(__xludf.DUMMYFUNCTION("IF(REGEXMATCH($A242, ""(?i)"" &amp; JOIN(""|"", SPLIT($I$3, "" ""))), 1, 0)"),0.0)</f>
        <v>0</v>
      </c>
      <c r="J242" s="16">
        <f>IFERROR(__xludf.DUMMYFUNCTION("IF(REGEXMATCH($A242, ""(?i)"" &amp; JOIN(""|"", SPLIT($J$3, "" ""))), 1, 0)"),0.0)</f>
        <v>0</v>
      </c>
      <c r="K242" s="16">
        <f>IFERROR(__xludf.DUMMYFUNCTION("IF(REGEXMATCH($A242, ""(?i)"" &amp; JOIN(""|"", SPLIT($K$3, "" ""))), 1, 0)"),0.0)</f>
        <v>0</v>
      </c>
      <c r="L242" s="16">
        <f>if(vlookup(A242,'VMware Inventory'!A:E,5,0)="Workstation",1,0)</f>
        <v>0</v>
      </c>
      <c r="M242" s="105">
        <f t="shared" si="5"/>
        <v>0</v>
      </c>
      <c r="N242" s="105">
        <f t="shared" si="6"/>
        <v>0</v>
      </c>
      <c r="O242" s="105">
        <f t="shared" si="7"/>
        <v>0</v>
      </c>
      <c r="P242" s="105" t="str">
        <f t="shared" si="8"/>
        <v>No Infra</v>
      </c>
      <c r="Q242" s="105">
        <f t="shared" si="9"/>
        <v>0</v>
      </c>
    </row>
    <row r="243">
      <c r="A243" s="61" t="s">
        <v>392</v>
      </c>
      <c r="B243" s="16">
        <f t="shared" si="2"/>
        <v>0</v>
      </c>
      <c r="C243" s="16">
        <f>IFERROR(__xludf.DUMMYFUNCTION("IF(OR(REGEXMATCH($A243, ""(?i)"" &amp; JOIN(""|"", SPLIT($C$3, "" ""))),vlookup(A243,'VMware Inventory'!A:E,5,0)=""VMWare""), 1, 0)"),0.0)</f>
        <v>0</v>
      </c>
      <c r="D243" s="16">
        <f>IFERROR(__xludf.DUMMYFUNCTION("IF(REGEXMATCH($A243, ""(?i)"" &amp; JOIN(""|"", SPLIT($D$3, "" ""))), 1, 0)"),0.0)</f>
        <v>0</v>
      </c>
      <c r="E243" s="16">
        <f t="shared" si="3"/>
        <v>0</v>
      </c>
      <c r="F243" s="16">
        <f t="shared" si="4"/>
        <v>0</v>
      </c>
      <c r="G243" s="16">
        <f>IFERROR(__xludf.DUMMYFUNCTION("IF(REGEXMATCH($A243, ""(?i)"" &amp; JOIN(""|"", SPLIT($G$3, "" ""))), 1, 0)"),0.0)</f>
        <v>0</v>
      </c>
      <c r="H243" s="16">
        <f>IFERROR(__xludf.DUMMYFUNCTION("IF(REGEXMATCH($A243, ""(?i)"" &amp; JOIN(""|"", SPLIT($H$3, "" ""))), 1, 0)"),0.0)</f>
        <v>0</v>
      </c>
      <c r="I243" s="16">
        <f>IFERROR(__xludf.DUMMYFUNCTION("IF(REGEXMATCH($A243, ""(?i)"" &amp; JOIN(""|"", SPLIT($I$3, "" ""))), 1, 0)"),0.0)</f>
        <v>0</v>
      </c>
      <c r="J243" s="16">
        <f>IFERROR(__xludf.DUMMYFUNCTION("IF(REGEXMATCH($A243, ""(?i)"" &amp; JOIN(""|"", SPLIT($J$3, "" ""))), 1, 0)"),0.0)</f>
        <v>0</v>
      </c>
      <c r="K243" s="16">
        <f>IFERROR(__xludf.DUMMYFUNCTION("IF(REGEXMATCH($A243, ""(?i)"" &amp; JOIN(""|"", SPLIT($K$3, "" ""))), 1, 0)"),0.0)</f>
        <v>0</v>
      </c>
      <c r="L243" s="16">
        <f>if(vlookup(A243,'VMware Inventory'!A:E,5,0)="Workstation",1,0)</f>
        <v>0</v>
      </c>
      <c r="M243" s="105">
        <f t="shared" si="5"/>
        <v>0</v>
      </c>
      <c r="N243" s="105">
        <f t="shared" si="6"/>
        <v>0</v>
      </c>
      <c r="O243" s="105">
        <f t="shared" si="7"/>
        <v>0</v>
      </c>
      <c r="P243" s="105" t="str">
        <f t="shared" si="8"/>
        <v>No Infra</v>
      </c>
      <c r="Q243" s="105">
        <f t="shared" si="9"/>
        <v>0</v>
      </c>
    </row>
    <row r="244">
      <c r="A244" s="61" t="s">
        <v>393</v>
      </c>
      <c r="B244" s="16">
        <f t="shared" si="2"/>
        <v>0</v>
      </c>
      <c r="C244" s="16">
        <f>IFERROR(__xludf.DUMMYFUNCTION("IF(OR(REGEXMATCH($A244, ""(?i)"" &amp; JOIN(""|"", SPLIT($C$3, "" ""))),vlookup(A244,'VMware Inventory'!A:E,5,0)=""VMWare""), 1, 0)"),0.0)</f>
        <v>0</v>
      </c>
      <c r="D244" s="16">
        <f>IFERROR(__xludf.DUMMYFUNCTION("IF(REGEXMATCH($A244, ""(?i)"" &amp; JOIN(""|"", SPLIT($D$3, "" ""))), 1, 0)"),0.0)</f>
        <v>0</v>
      </c>
      <c r="E244" s="16">
        <f t="shared" si="3"/>
        <v>0</v>
      </c>
      <c r="F244" s="16">
        <f t="shared" si="4"/>
        <v>0</v>
      </c>
      <c r="G244" s="16">
        <f>IFERROR(__xludf.DUMMYFUNCTION("IF(REGEXMATCH($A244, ""(?i)"" &amp; JOIN(""|"", SPLIT($G$3, "" ""))), 1, 0)"),0.0)</f>
        <v>0</v>
      </c>
      <c r="H244" s="16">
        <f>IFERROR(__xludf.DUMMYFUNCTION("IF(REGEXMATCH($A244, ""(?i)"" &amp; JOIN(""|"", SPLIT($H$3, "" ""))), 1, 0)"),0.0)</f>
        <v>0</v>
      </c>
      <c r="I244" s="16">
        <f>IFERROR(__xludf.DUMMYFUNCTION("IF(REGEXMATCH($A244, ""(?i)"" &amp; JOIN(""|"", SPLIT($I$3, "" ""))), 1, 0)"),0.0)</f>
        <v>0</v>
      </c>
      <c r="J244" s="16">
        <f>IFERROR(__xludf.DUMMYFUNCTION("IF(REGEXMATCH($A244, ""(?i)"" &amp; JOIN(""|"", SPLIT($J$3, "" ""))), 1, 0)"),0.0)</f>
        <v>0</v>
      </c>
      <c r="K244" s="16">
        <f>IFERROR(__xludf.DUMMYFUNCTION("IF(REGEXMATCH($A244, ""(?i)"" &amp; JOIN(""|"", SPLIT($K$3, "" ""))), 1, 0)"),0.0)</f>
        <v>0</v>
      </c>
      <c r="L244" s="16">
        <f>if(vlookup(A244,'VMware Inventory'!A:E,5,0)="Workstation",1,0)</f>
        <v>0</v>
      </c>
      <c r="M244" s="105">
        <f t="shared" si="5"/>
        <v>0</v>
      </c>
      <c r="N244" s="105">
        <f t="shared" si="6"/>
        <v>0</v>
      </c>
      <c r="O244" s="105">
        <f t="shared" si="7"/>
        <v>0</v>
      </c>
      <c r="P244" s="105" t="str">
        <f t="shared" si="8"/>
        <v>No Infra</v>
      </c>
      <c r="Q244" s="105">
        <f t="shared" si="9"/>
        <v>0</v>
      </c>
    </row>
    <row r="245">
      <c r="A245" s="61" t="s">
        <v>394</v>
      </c>
      <c r="B245" s="16">
        <f t="shared" si="2"/>
        <v>0</v>
      </c>
      <c r="C245" s="16">
        <f>IFERROR(__xludf.DUMMYFUNCTION("IF(OR(REGEXMATCH($A245, ""(?i)"" &amp; JOIN(""|"", SPLIT($C$3, "" ""))),vlookup(A245,'VMware Inventory'!A:E,5,0)=""VMWare""), 1, 0)"),0.0)</f>
        <v>0</v>
      </c>
      <c r="D245" s="16">
        <f>IFERROR(__xludf.DUMMYFUNCTION("IF(REGEXMATCH($A245, ""(?i)"" &amp; JOIN(""|"", SPLIT($D$3, "" ""))), 1, 0)"),0.0)</f>
        <v>0</v>
      </c>
      <c r="E245" s="16">
        <f t="shared" si="3"/>
        <v>0</v>
      </c>
      <c r="F245" s="16">
        <f t="shared" si="4"/>
        <v>0</v>
      </c>
      <c r="G245" s="16">
        <f>IFERROR(__xludf.DUMMYFUNCTION("IF(REGEXMATCH($A245, ""(?i)"" &amp; JOIN(""|"", SPLIT($G$3, "" ""))), 1, 0)"),0.0)</f>
        <v>0</v>
      </c>
      <c r="H245" s="16">
        <f>IFERROR(__xludf.DUMMYFUNCTION("IF(REGEXMATCH($A245, ""(?i)"" &amp; JOIN(""|"", SPLIT($H$3, "" ""))), 1, 0)"),0.0)</f>
        <v>0</v>
      </c>
      <c r="I245" s="16">
        <f>IFERROR(__xludf.DUMMYFUNCTION("IF(REGEXMATCH($A245, ""(?i)"" &amp; JOIN(""|"", SPLIT($I$3, "" ""))), 1, 0)"),0.0)</f>
        <v>0</v>
      </c>
      <c r="J245" s="16">
        <f>IFERROR(__xludf.DUMMYFUNCTION("IF(REGEXMATCH($A245, ""(?i)"" &amp; JOIN(""|"", SPLIT($J$3, "" ""))), 1, 0)"),0.0)</f>
        <v>0</v>
      </c>
      <c r="K245" s="16">
        <f>IFERROR(__xludf.DUMMYFUNCTION("IF(REGEXMATCH($A245, ""(?i)"" &amp; JOIN(""|"", SPLIT($K$3, "" ""))), 1, 0)"),0.0)</f>
        <v>0</v>
      </c>
      <c r="L245" s="16">
        <f>if(vlookup(A245,'VMware Inventory'!A:E,5,0)="Workstation",1,0)</f>
        <v>0</v>
      </c>
      <c r="M245" s="105">
        <f t="shared" si="5"/>
        <v>0</v>
      </c>
      <c r="N245" s="105">
        <f t="shared" si="6"/>
        <v>0</v>
      </c>
      <c r="O245" s="105">
        <f t="shared" si="7"/>
        <v>0</v>
      </c>
      <c r="P245" s="105" t="str">
        <f t="shared" si="8"/>
        <v>No Infra</v>
      </c>
      <c r="Q245" s="105">
        <f t="shared" si="9"/>
        <v>0</v>
      </c>
    </row>
    <row r="246">
      <c r="A246" s="61" t="s">
        <v>395</v>
      </c>
      <c r="B246" s="16">
        <f t="shared" si="2"/>
        <v>0</v>
      </c>
      <c r="C246" s="16">
        <f>IFERROR(__xludf.DUMMYFUNCTION("IF(OR(REGEXMATCH($A246, ""(?i)"" &amp; JOIN(""|"", SPLIT($C$3, "" ""))),vlookup(A246,'VMware Inventory'!A:E,5,0)=""VMWare""), 1, 0)"),0.0)</f>
        <v>0</v>
      </c>
      <c r="D246" s="16">
        <f>IFERROR(__xludf.DUMMYFUNCTION("IF(REGEXMATCH($A246, ""(?i)"" &amp; JOIN(""|"", SPLIT($D$3, "" ""))), 1, 0)"),0.0)</f>
        <v>0</v>
      </c>
      <c r="E246" s="16">
        <f t="shared" si="3"/>
        <v>0</v>
      </c>
      <c r="F246" s="16">
        <f t="shared" si="4"/>
        <v>0</v>
      </c>
      <c r="G246" s="16">
        <f>IFERROR(__xludf.DUMMYFUNCTION("IF(REGEXMATCH($A246, ""(?i)"" &amp; JOIN(""|"", SPLIT($G$3, "" ""))), 1, 0)"),0.0)</f>
        <v>0</v>
      </c>
      <c r="H246" s="16">
        <f>IFERROR(__xludf.DUMMYFUNCTION("IF(REGEXMATCH($A246, ""(?i)"" &amp; JOIN(""|"", SPLIT($H$3, "" ""))), 1, 0)"),0.0)</f>
        <v>0</v>
      </c>
      <c r="I246" s="16">
        <f>IFERROR(__xludf.DUMMYFUNCTION("IF(REGEXMATCH($A246, ""(?i)"" &amp; JOIN(""|"", SPLIT($I$3, "" ""))), 1, 0)"),0.0)</f>
        <v>0</v>
      </c>
      <c r="J246" s="16">
        <f>IFERROR(__xludf.DUMMYFUNCTION("IF(REGEXMATCH($A246, ""(?i)"" &amp; JOIN(""|"", SPLIT($J$3, "" ""))), 1, 0)"),0.0)</f>
        <v>0</v>
      </c>
      <c r="K246" s="16">
        <f>IFERROR(__xludf.DUMMYFUNCTION("IF(REGEXMATCH($A246, ""(?i)"" &amp; JOIN(""|"", SPLIT($K$3, "" ""))), 1, 0)"),0.0)</f>
        <v>0</v>
      </c>
      <c r="L246" s="16">
        <f>if(vlookup(A246,'VMware Inventory'!A:E,5,0)="Workstation",1,0)</f>
        <v>0</v>
      </c>
      <c r="M246" s="105">
        <f t="shared" si="5"/>
        <v>0</v>
      </c>
      <c r="N246" s="105">
        <f t="shared" si="6"/>
        <v>0</v>
      </c>
      <c r="O246" s="105">
        <f t="shared" si="7"/>
        <v>0</v>
      </c>
      <c r="P246" s="105" t="str">
        <f t="shared" si="8"/>
        <v>No Infra</v>
      </c>
      <c r="Q246" s="105">
        <f t="shared" si="9"/>
        <v>0</v>
      </c>
    </row>
    <row r="247">
      <c r="A247" s="61" t="s">
        <v>396</v>
      </c>
      <c r="B247" s="16">
        <f t="shared" si="2"/>
        <v>0</v>
      </c>
      <c r="C247" s="16">
        <f>IFERROR(__xludf.DUMMYFUNCTION("IF(OR(REGEXMATCH($A247, ""(?i)"" &amp; JOIN(""|"", SPLIT($C$3, "" ""))),vlookup(A247,'VMware Inventory'!A:E,5,0)=""VMWare""), 1, 0)"),0.0)</f>
        <v>0</v>
      </c>
      <c r="D247" s="16">
        <f>IFERROR(__xludf.DUMMYFUNCTION("IF(REGEXMATCH($A247, ""(?i)"" &amp; JOIN(""|"", SPLIT($D$3, "" ""))), 1, 0)"),0.0)</f>
        <v>0</v>
      </c>
      <c r="E247" s="16">
        <f t="shared" si="3"/>
        <v>0</v>
      </c>
      <c r="F247" s="16">
        <f t="shared" si="4"/>
        <v>0</v>
      </c>
      <c r="G247" s="16">
        <f>IFERROR(__xludf.DUMMYFUNCTION("IF(REGEXMATCH($A247, ""(?i)"" &amp; JOIN(""|"", SPLIT($G$3, "" ""))), 1, 0)"),0.0)</f>
        <v>0</v>
      </c>
      <c r="H247" s="16">
        <f>IFERROR(__xludf.DUMMYFUNCTION("IF(REGEXMATCH($A247, ""(?i)"" &amp; JOIN(""|"", SPLIT($H$3, "" ""))), 1, 0)"),0.0)</f>
        <v>0</v>
      </c>
      <c r="I247" s="16">
        <f>IFERROR(__xludf.DUMMYFUNCTION("IF(REGEXMATCH($A247, ""(?i)"" &amp; JOIN(""|"", SPLIT($I$3, "" ""))), 1, 0)"),0.0)</f>
        <v>0</v>
      </c>
      <c r="J247" s="16">
        <f>IFERROR(__xludf.DUMMYFUNCTION("IF(REGEXMATCH($A247, ""(?i)"" &amp; JOIN(""|"", SPLIT($J$3, "" ""))), 1, 0)"),0.0)</f>
        <v>0</v>
      </c>
      <c r="K247" s="16">
        <f>IFERROR(__xludf.DUMMYFUNCTION("IF(REGEXMATCH($A247, ""(?i)"" &amp; JOIN(""|"", SPLIT($K$3, "" ""))), 1, 0)"),0.0)</f>
        <v>0</v>
      </c>
      <c r="L247" s="16">
        <f>if(vlookup(A247,'VMware Inventory'!A:E,5,0)="Workstation",1,0)</f>
        <v>0</v>
      </c>
      <c r="M247" s="105">
        <f t="shared" si="5"/>
        <v>0</v>
      </c>
      <c r="N247" s="105">
        <f t="shared" si="6"/>
        <v>0</v>
      </c>
      <c r="O247" s="105">
        <f t="shared" si="7"/>
        <v>0</v>
      </c>
      <c r="P247" s="105" t="str">
        <f t="shared" si="8"/>
        <v>No Infra</v>
      </c>
      <c r="Q247" s="105">
        <f t="shared" si="9"/>
        <v>0</v>
      </c>
    </row>
    <row r="248">
      <c r="A248" s="61" t="s">
        <v>397</v>
      </c>
      <c r="B248" s="16">
        <f t="shared" si="2"/>
        <v>0</v>
      </c>
      <c r="C248" s="16">
        <f>IFERROR(__xludf.DUMMYFUNCTION("IF(OR(REGEXMATCH($A248, ""(?i)"" &amp; JOIN(""|"", SPLIT($C$3, "" ""))),vlookup(A248,'VMware Inventory'!A:E,5,0)=""VMWare""), 1, 0)"),0.0)</f>
        <v>0</v>
      </c>
      <c r="D248" s="16">
        <f>IFERROR(__xludf.DUMMYFUNCTION("IF(REGEXMATCH($A248, ""(?i)"" &amp; JOIN(""|"", SPLIT($D$3, "" ""))), 1, 0)"),0.0)</f>
        <v>0</v>
      </c>
      <c r="E248" s="16">
        <f t="shared" si="3"/>
        <v>0</v>
      </c>
      <c r="F248" s="16">
        <f t="shared" si="4"/>
        <v>0</v>
      </c>
      <c r="G248" s="16">
        <f>IFERROR(__xludf.DUMMYFUNCTION("IF(REGEXMATCH($A248, ""(?i)"" &amp; JOIN(""|"", SPLIT($G$3, "" ""))), 1, 0)"),0.0)</f>
        <v>0</v>
      </c>
      <c r="H248" s="16">
        <f>IFERROR(__xludf.DUMMYFUNCTION("IF(REGEXMATCH($A248, ""(?i)"" &amp; JOIN(""|"", SPLIT($H$3, "" ""))), 1, 0)"),0.0)</f>
        <v>0</v>
      </c>
      <c r="I248" s="16">
        <f>IFERROR(__xludf.DUMMYFUNCTION("IF(REGEXMATCH($A248, ""(?i)"" &amp; JOIN(""|"", SPLIT($I$3, "" ""))), 1, 0)"),0.0)</f>
        <v>0</v>
      </c>
      <c r="J248" s="16">
        <f>IFERROR(__xludf.DUMMYFUNCTION("IF(REGEXMATCH($A248, ""(?i)"" &amp; JOIN(""|"", SPLIT($J$3, "" ""))), 1, 0)"),0.0)</f>
        <v>0</v>
      </c>
      <c r="K248" s="16">
        <f>IFERROR(__xludf.DUMMYFUNCTION("IF(REGEXMATCH($A248, ""(?i)"" &amp; JOIN(""|"", SPLIT($K$3, "" ""))), 1, 0)"),0.0)</f>
        <v>0</v>
      </c>
      <c r="L248" s="16">
        <f>if(vlookup(A248,'VMware Inventory'!A:E,5,0)="Workstation",1,0)</f>
        <v>0</v>
      </c>
      <c r="M248" s="105">
        <f t="shared" si="5"/>
        <v>0</v>
      </c>
      <c r="N248" s="105">
        <f t="shared" si="6"/>
        <v>0</v>
      </c>
      <c r="O248" s="105">
        <f t="shared" si="7"/>
        <v>0</v>
      </c>
      <c r="P248" s="105" t="str">
        <f t="shared" si="8"/>
        <v>No Infra</v>
      </c>
      <c r="Q248" s="105">
        <f t="shared" si="9"/>
        <v>0</v>
      </c>
    </row>
    <row r="249">
      <c r="A249" s="61" t="s">
        <v>398</v>
      </c>
      <c r="B249" s="16">
        <f t="shared" si="2"/>
        <v>0</v>
      </c>
      <c r="C249" s="16">
        <f>IFERROR(__xludf.DUMMYFUNCTION("IF(OR(REGEXMATCH($A249, ""(?i)"" &amp; JOIN(""|"", SPLIT($C$3, "" ""))),vlookup(A249,'VMware Inventory'!A:E,5,0)=""VMWare""), 1, 0)"),0.0)</f>
        <v>0</v>
      </c>
      <c r="D249" s="16">
        <f>IFERROR(__xludf.DUMMYFUNCTION("IF(REGEXMATCH($A249, ""(?i)"" &amp; JOIN(""|"", SPLIT($D$3, "" ""))), 1, 0)"),0.0)</f>
        <v>0</v>
      </c>
      <c r="E249" s="16">
        <f t="shared" si="3"/>
        <v>0</v>
      </c>
      <c r="F249" s="16">
        <f t="shared" si="4"/>
        <v>0</v>
      </c>
      <c r="G249" s="16">
        <f>IFERROR(__xludf.DUMMYFUNCTION("IF(REGEXMATCH($A249, ""(?i)"" &amp; JOIN(""|"", SPLIT($G$3, "" ""))), 1, 0)"),0.0)</f>
        <v>0</v>
      </c>
      <c r="H249" s="16">
        <f>IFERROR(__xludf.DUMMYFUNCTION("IF(REGEXMATCH($A249, ""(?i)"" &amp; JOIN(""|"", SPLIT($H$3, "" ""))), 1, 0)"),0.0)</f>
        <v>0</v>
      </c>
      <c r="I249" s="16">
        <f>IFERROR(__xludf.DUMMYFUNCTION("IF(REGEXMATCH($A249, ""(?i)"" &amp; JOIN(""|"", SPLIT($I$3, "" ""))), 1, 0)"),0.0)</f>
        <v>0</v>
      </c>
      <c r="J249" s="16">
        <f>IFERROR(__xludf.DUMMYFUNCTION("IF(REGEXMATCH($A249, ""(?i)"" &amp; JOIN(""|"", SPLIT($J$3, "" ""))), 1, 0)"),0.0)</f>
        <v>0</v>
      </c>
      <c r="K249" s="16">
        <f>IFERROR(__xludf.DUMMYFUNCTION("IF(REGEXMATCH($A249, ""(?i)"" &amp; JOIN(""|"", SPLIT($K$3, "" ""))), 1, 0)"),0.0)</f>
        <v>0</v>
      </c>
      <c r="L249" s="16">
        <f>if(vlookup(A249,'VMware Inventory'!A:E,5,0)="Workstation",1,0)</f>
        <v>0</v>
      </c>
      <c r="M249" s="105">
        <f t="shared" si="5"/>
        <v>0</v>
      </c>
      <c r="N249" s="105">
        <f t="shared" si="6"/>
        <v>0</v>
      </c>
      <c r="O249" s="105">
        <f t="shared" si="7"/>
        <v>0</v>
      </c>
      <c r="P249" s="105" t="str">
        <f t="shared" si="8"/>
        <v>No Infra</v>
      </c>
      <c r="Q249" s="105">
        <f t="shared" si="9"/>
        <v>0</v>
      </c>
    </row>
    <row r="250">
      <c r="A250" s="61" t="s">
        <v>399</v>
      </c>
      <c r="B250" s="16">
        <f t="shared" si="2"/>
        <v>0</v>
      </c>
      <c r="C250" s="16">
        <f>IFERROR(__xludf.DUMMYFUNCTION("IF(OR(REGEXMATCH($A250, ""(?i)"" &amp; JOIN(""|"", SPLIT($C$3, "" ""))),vlookup(A250,'VMware Inventory'!A:E,5,0)=""VMWare""), 1, 0)"),0.0)</f>
        <v>0</v>
      </c>
      <c r="D250" s="16">
        <f>IFERROR(__xludf.DUMMYFUNCTION("IF(REGEXMATCH($A250, ""(?i)"" &amp; JOIN(""|"", SPLIT($D$3, "" ""))), 1, 0)"),0.0)</f>
        <v>0</v>
      </c>
      <c r="E250" s="16">
        <f t="shared" si="3"/>
        <v>0</v>
      </c>
      <c r="F250" s="16">
        <f t="shared" si="4"/>
        <v>0</v>
      </c>
      <c r="G250" s="16">
        <f>IFERROR(__xludf.DUMMYFUNCTION("IF(REGEXMATCH($A250, ""(?i)"" &amp; JOIN(""|"", SPLIT($G$3, "" ""))), 1, 0)"),0.0)</f>
        <v>0</v>
      </c>
      <c r="H250" s="16">
        <f>IFERROR(__xludf.DUMMYFUNCTION("IF(REGEXMATCH($A250, ""(?i)"" &amp; JOIN(""|"", SPLIT($H$3, "" ""))), 1, 0)"),0.0)</f>
        <v>0</v>
      </c>
      <c r="I250" s="16">
        <f>IFERROR(__xludf.DUMMYFUNCTION("IF(REGEXMATCH($A250, ""(?i)"" &amp; JOIN(""|"", SPLIT($I$3, "" ""))), 1, 0)"),0.0)</f>
        <v>0</v>
      </c>
      <c r="J250" s="16">
        <f>IFERROR(__xludf.DUMMYFUNCTION("IF(REGEXMATCH($A250, ""(?i)"" &amp; JOIN(""|"", SPLIT($J$3, "" ""))), 1, 0)"),0.0)</f>
        <v>0</v>
      </c>
      <c r="K250" s="16">
        <f>IFERROR(__xludf.DUMMYFUNCTION("IF(REGEXMATCH($A250, ""(?i)"" &amp; JOIN(""|"", SPLIT($K$3, "" ""))), 1, 0)"),0.0)</f>
        <v>0</v>
      </c>
      <c r="L250" s="16">
        <f>if(vlookup(A250,'VMware Inventory'!A:E,5,0)="Workstation",1,0)</f>
        <v>0</v>
      </c>
      <c r="M250" s="105">
        <f t="shared" si="5"/>
        <v>0</v>
      </c>
      <c r="N250" s="105">
        <f t="shared" si="6"/>
        <v>0</v>
      </c>
      <c r="O250" s="105">
        <f t="shared" si="7"/>
        <v>0</v>
      </c>
      <c r="P250" s="105" t="str">
        <f t="shared" si="8"/>
        <v>No Infra</v>
      </c>
      <c r="Q250" s="105">
        <f t="shared" si="9"/>
        <v>0</v>
      </c>
    </row>
    <row r="251">
      <c r="A251" s="61" t="s">
        <v>400</v>
      </c>
      <c r="B251" s="16">
        <f t="shared" si="2"/>
        <v>0</v>
      </c>
      <c r="C251" s="16">
        <f>IFERROR(__xludf.DUMMYFUNCTION("IF(OR(REGEXMATCH($A251, ""(?i)"" &amp; JOIN(""|"", SPLIT($C$3, "" ""))),vlookup(A251,'VMware Inventory'!A:E,5,0)=""VMWare""), 1, 0)"),0.0)</f>
        <v>0</v>
      </c>
      <c r="D251" s="16">
        <f>IFERROR(__xludf.DUMMYFUNCTION("IF(REGEXMATCH($A251, ""(?i)"" &amp; JOIN(""|"", SPLIT($D$3, "" ""))), 1, 0)"),0.0)</f>
        <v>0</v>
      </c>
      <c r="E251" s="16">
        <f t="shared" si="3"/>
        <v>0</v>
      </c>
      <c r="F251" s="16">
        <f t="shared" si="4"/>
        <v>0</v>
      </c>
      <c r="G251" s="16">
        <f>IFERROR(__xludf.DUMMYFUNCTION("IF(REGEXMATCH($A251, ""(?i)"" &amp; JOIN(""|"", SPLIT($G$3, "" ""))), 1, 0)"),0.0)</f>
        <v>0</v>
      </c>
      <c r="H251" s="16">
        <f>IFERROR(__xludf.DUMMYFUNCTION("IF(REGEXMATCH($A251, ""(?i)"" &amp; JOIN(""|"", SPLIT($H$3, "" ""))), 1, 0)"),0.0)</f>
        <v>0</v>
      </c>
      <c r="I251" s="16">
        <f>IFERROR(__xludf.DUMMYFUNCTION("IF(REGEXMATCH($A251, ""(?i)"" &amp; JOIN(""|"", SPLIT($I$3, "" ""))), 1, 0)"),0.0)</f>
        <v>0</v>
      </c>
      <c r="J251" s="16">
        <f>IFERROR(__xludf.DUMMYFUNCTION("IF(REGEXMATCH($A251, ""(?i)"" &amp; JOIN(""|"", SPLIT($J$3, "" ""))), 1, 0)"),0.0)</f>
        <v>0</v>
      </c>
      <c r="K251" s="16">
        <f>IFERROR(__xludf.DUMMYFUNCTION("IF(REGEXMATCH($A251, ""(?i)"" &amp; JOIN(""|"", SPLIT($K$3, "" ""))), 1, 0)"),0.0)</f>
        <v>0</v>
      </c>
      <c r="L251" s="16">
        <f>if(vlookup(A251,'VMware Inventory'!A:E,5,0)="Workstation",1,0)</f>
        <v>0</v>
      </c>
      <c r="M251" s="105">
        <f t="shared" si="5"/>
        <v>0</v>
      </c>
      <c r="N251" s="105">
        <f t="shared" si="6"/>
        <v>0</v>
      </c>
      <c r="O251" s="105">
        <f t="shared" si="7"/>
        <v>0</v>
      </c>
      <c r="P251" s="105" t="str">
        <f t="shared" si="8"/>
        <v>No Infra</v>
      </c>
      <c r="Q251" s="105">
        <f t="shared" si="9"/>
        <v>0</v>
      </c>
    </row>
    <row r="252">
      <c r="A252" s="61" t="s">
        <v>401</v>
      </c>
      <c r="B252" s="16">
        <f t="shared" si="2"/>
        <v>0</v>
      </c>
      <c r="C252" s="16">
        <f>IFERROR(__xludf.DUMMYFUNCTION("IF(OR(REGEXMATCH($A252, ""(?i)"" &amp; JOIN(""|"", SPLIT($C$3, "" ""))),vlookup(A252,'VMware Inventory'!A:E,5,0)=""VMWare""), 1, 0)"),0.0)</f>
        <v>0</v>
      </c>
      <c r="D252" s="16">
        <f>IFERROR(__xludf.DUMMYFUNCTION("IF(REGEXMATCH($A252, ""(?i)"" &amp; JOIN(""|"", SPLIT($D$3, "" ""))), 1, 0)"),0.0)</f>
        <v>0</v>
      </c>
      <c r="E252" s="16">
        <f t="shared" si="3"/>
        <v>0</v>
      </c>
      <c r="F252" s="16">
        <f t="shared" si="4"/>
        <v>0</v>
      </c>
      <c r="G252" s="16">
        <f>IFERROR(__xludf.DUMMYFUNCTION("IF(REGEXMATCH($A252, ""(?i)"" &amp; JOIN(""|"", SPLIT($G$3, "" ""))), 1, 0)"),0.0)</f>
        <v>0</v>
      </c>
      <c r="H252" s="16">
        <f>IFERROR(__xludf.DUMMYFUNCTION("IF(REGEXMATCH($A252, ""(?i)"" &amp; JOIN(""|"", SPLIT($H$3, "" ""))), 1, 0)"),0.0)</f>
        <v>0</v>
      </c>
      <c r="I252" s="16">
        <f>IFERROR(__xludf.DUMMYFUNCTION("IF(REGEXMATCH($A252, ""(?i)"" &amp; JOIN(""|"", SPLIT($I$3, "" ""))), 1, 0)"),0.0)</f>
        <v>0</v>
      </c>
      <c r="J252" s="16">
        <f>IFERROR(__xludf.DUMMYFUNCTION("IF(REGEXMATCH($A252, ""(?i)"" &amp; JOIN(""|"", SPLIT($J$3, "" ""))), 1, 0)"),0.0)</f>
        <v>0</v>
      </c>
      <c r="K252" s="16">
        <f>IFERROR(__xludf.DUMMYFUNCTION("IF(REGEXMATCH($A252, ""(?i)"" &amp; JOIN(""|"", SPLIT($K$3, "" ""))), 1, 0)"),0.0)</f>
        <v>0</v>
      </c>
      <c r="L252" s="16">
        <f>if(vlookup(A252,'VMware Inventory'!A:E,5,0)="Workstation",1,0)</f>
        <v>0</v>
      </c>
      <c r="M252" s="105">
        <f t="shared" si="5"/>
        <v>0</v>
      </c>
      <c r="N252" s="105">
        <f t="shared" si="6"/>
        <v>0</v>
      </c>
      <c r="O252" s="105">
        <f t="shared" si="7"/>
        <v>0</v>
      </c>
      <c r="P252" s="105" t="str">
        <f t="shared" si="8"/>
        <v>No Infra</v>
      </c>
      <c r="Q252" s="105">
        <f t="shared" si="9"/>
        <v>0</v>
      </c>
    </row>
    <row r="253">
      <c r="A253" s="61" t="s">
        <v>402</v>
      </c>
      <c r="B253" s="16">
        <f t="shared" si="2"/>
        <v>0</v>
      </c>
      <c r="C253" s="16">
        <f>IFERROR(__xludf.DUMMYFUNCTION("IF(OR(REGEXMATCH($A253, ""(?i)"" &amp; JOIN(""|"", SPLIT($C$3, "" ""))),vlookup(A253,'VMware Inventory'!A:E,5,0)=""VMWare""), 1, 0)"),0.0)</f>
        <v>0</v>
      </c>
      <c r="D253" s="16">
        <f>IFERROR(__xludf.DUMMYFUNCTION("IF(REGEXMATCH($A253, ""(?i)"" &amp; JOIN(""|"", SPLIT($D$3, "" ""))), 1, 0)"),0.0)</f>
        <v>0</v>
      </c>
      <c r="E253" s="16">
        <f t="shared" si="3"/>
        <v>0</v>
      </c>
      <c r="F253" s="16">
        <f t="shared" si="4"/>
        <v>0</v>
      </c>
      <c r="G253" s="16">
        <f>IFERROR(__xludf.DUMMYFUNCTION("IF(REGEXMATCH($A253, ""(?i)"" &amp; JOIN(""|"", SPLIT($G$3, "" ""))), 1, 0)"),0.0)</f>
        <v>0</v>
      </c>
      <c r="H253" s="16">
        <f>IFERROR(__xludf.DUMMYFUNCTION("IF(REGEXMATCH($A253, ""(?i)"" &amp; JOIN(""|"", SPLIT($H$3, "" ""))), 1, 0)"),0.0)</f>
        <v>0</v>
      </c>
      <c r="I253" s="16">
        <f>IFERROR(__xludf.DUMMYFUNCTION("IF(REGEXMATCH($A253, ""(?i)"" &amp; JOIN(""|"", SPLIT($I$3, "" ""))), 1, 0)"),0.0)</f>
        <v>0</v>
      </c>
      <c r="J253" s="16">
        <f>IFERROR(__xludf.DUMMYFUNCTION("IF(REGEXMATCH($A253, ""(?i)"" &amp; JOIN(""|"", SPLIT($J$3, "" ""))), 1, 0)"),0.0)</f>
        <v>0</v>
      </c>
      <c r="K253" s="16">
        <f>IFERROR(__xludf.DUMMYFUNCTION("IF(REGEXMATCH($A253, ""(?i)"" &amp; JOIN(""|"", SPLIT($K$3, "" ""))), 1, 0)"),0.0)</f>
        <v>0</v>
      </c>
      <c r="L253" s="16">
        <f>if(vlookup(A253,'VMware Inventory'!A:E,5,0)="Workstation",1,0)</f>
        <v>0</v>
      </c>
      <c r="M253" s="105">
        <f t="shared" si="5"/>
        <v>0</v>
      </c>
      <c r="N253" s="105">
        <f t="shared" si="6"/>
        <v>0</v>
      </c>
      <c r="O253" s="105">
        <f t="shared" si="7"/>
        <v>0</v>
      </c>
      <c r="P253" s="105" t="str">
        <f t="shared" si="8"/>
        <v>No Infra</v>
      </c>
      <c r="Q253" s="105">
        <f t="shared" si="9"/>
        <v>0</v>
      </c>
    </row>
    <row r="254">
      <c r="A254" s="61" t="s">
        <v>403</v>
      </c>
      <c r="B254" s="16">
        <f t="shared" si="2"/>
        <v>0</v>
      </c>
      <c r="C254" s="16">
        <f>IFERROR(__xludf.DUMMYFUNCTION("IF(OR(REGEXMATCH($A254, ""(?i)"" &amp; JOIN(""|"", SPLIT($C$3, "" ""))),vlookup(A254,'VMware Inventory'!A:E,5,0)=""VMWare""), 1, 0)"),0.0)</f>
        <v>0</v>
      </c>
      <c r="D254" s="16">
        <f>IFERROR(__xludf.DUMMYFUNCTION("IF(REGEXMATCH($A254, ""(?i)"" &amp; JOIN(""|"", SPLIT($D$3, "" ""))), 1, 0)"),0.0)</f>
        <v>0</v>
      </c>
      <c r="E254" s="16">
        <f t="shared" si="3"/>
        <v>0</v>
      </c>
      <c r="F254" s="16">
        <f t="shared" si="4"/>
        <v>0</v>
      </c>
      <c r="G254" s="16">
        <f>IFERROR(__xludf.DUMMYFUNCTION("IF(REGEXMATCH($A254, ""(?i)"" &amp; JOIN(""|"", SPLIT($G$3, "" ""))), 1, 0)"),0.0)</f>
        <v>0</v>
      </c>
      <c r="H254" s="16">
        <f>IFERROR(__xludf.DUMMYFUNCTION("IF(REGEXMATCH($A254, ""(?i)"" &amp; JOIN(""|"", SPLIT($H$3, "" ""))), 1, 0)"),0.0)</f>
        <v>0</v>
      </c>
      <c r="I254" s="16">
        <f>IFERROR(__xludf.DUMMYFUNCTION("IF(REGEXMATCH($A254, ""(?i)"" &amp; JOIN(""|"", SPLIT($I$3, "" ""))), 1, 0)"),0.0)</f>
        <v>0</v>
      </c>
      <c r="J254" s="16">
        <f>IFERROR(__xludf.DUMMYFUNCTION("IF(REGEXMATCH($A254, ""(?i)"" &amp; JOIN(""|"", SPLIT($J$3, "" ""))), 1, 0)"),0.0)</f>
        <v>0</v>
      </c>
      <c r="K254" s="16">
        <f>IFERROR(__xludf.DUMMYFUNCTION("IF(REGEXMATCH($A254, ""(?i)"" &amp; JOIN(""|"", SPLIT($K$3, "" ""))), 1, 0)"),0.0)</f>
        <v>0</v>
      </c>
      <c r="L254" s="16">
        <f>if(vlookup(A254,'VMware Inventory'!A:E,5,0)="Workstation",1,0)</f>
        <v>0</v>
      </c>
      <c r="M254" s="105">
        <f t="shared" si="5"/>
        <v>0</v>
      </c>
      <c r="N254" s="105">
        <f t="shared" si="6"/>
        <v>0</v>
      </c>
      <c r="O254" s="105">
        <f t="shared" si="7"/>
        <v>0</v>
      </c>
      <c r="P254" s="105" t="str">
        <f t="shared" si="8"/>
        <v>No Infra</v>
      </c>
      <c r="Q254" s="105">
        <f t="shared" si="9"/>
        <v>0</v>
      </c>
    </row>
    <row r="255">
      <c r="A255" s="61" t="s">
        <v>404</v>
      </c>
      <c r="B255" s="16">
        <f t="shared" si="2"/>
        <v>0</v>
      </c>
      <c r="C255" s="16">
        <f>IFERROR(__xludf.DUMMYFUNCTION("IF(OR(REGEXMATCH($A255, ""(?i)"" &amp; JOIN(""|"", SPLIT($C$3, "" ""))),vlookup(A255,'VMware Inventory'!A:E,5,0)=""VMWare""), 1, 0)"),0.0)</f>
        <v>0</v>
      </c>
      <c r="D255" s="16">
        <f>IFERROR(__xludf.DUMMYFUNCTION("IF(REGEXMATCH($A255, ""(?i)"" &amp; JOIN(""|"", SPLIT($D$3, "" ""))), 1, 0)"),0.0)</f>
        <v>0</v>
      </c>
      <c r="E255" s="16">
        <f t="shared" si="3"/>
        <v>0</v>
      </c>
      <c r="F255" s="16">
        <f t="shared" si="4"/>
        <v>0</v>
      </c>
      <c r="G255" s="16">
        <f>IFERROR(__xludf.DUMMYFUNCTION("IF(REGEXMATCH($A255, ""(?i)"" &amp; JOIN(""|"", SPLIT($G$3, "" ""))), 1, 0)"),0.0)</f>
        <v>0</v>
      </c>
      <c r="H255" s="16">
        <f>IFERROR(__xludf.DUMMYFUNCTION("IF(REGEXMATCH($A255, ""(?i)"" &amp; JOIN(""|"", SPLIT($H$3, "" ""))), 1, 0)"),0.0)</f>
        <v>0</v>
      </c>
      <c r="I255" s="16">
        <f>IFERROR(__xludf.DUMMYFUNCTION("IF(REGEXMATCH($A255, ""(?i)"" &amp; JOIN(""|"", SPLIT($I$3, "" ""))), 1, 0)"),0.0)</f>
        <v>0</v>
      </c>
      <c r="J255" s="16">
        <f>IFERROR(__xludf.DUMMYFUNCTION("IF(REGEXMATCH($A255, ""(?i)"" &amp; JOIN(""|"", SPLIT($J$3, "" ""))), 1, 0)"),0.0)</f>
        <v>0</v>
      </c>
      <c r="K255" s="16">
        <f>IFERROR(__xludf.DUMMYFUNCTION("IF(REGEXMATCH($A255, ""(?i)"" &amp; JOIN(""|"", SPLIT($K$3, "" ""))), 1, 0)"),0.0)</f>
        <v>0</v>
      </c>
      <c r="L255" s="16">
        <f>if(vlookup(A255,'VMware Inventory'!A:E,5,0)="Workstation",1,0)</f>
        <v>0</v>
      </c>
      <c r="M255" s="105">
        <f t="shared" si="5"/>
        <v>0</v>
      </c>
      <c r="N255" s="105">
        <f t="shared" si="6"/>
        <v>0</v>
      </c>
      <c r="O255" s="105">
        <f t="shared" si="7"/>
        <v>0</v>
      </c>
      <c r="P255" s="105" t="str">
        <f t="shared" si="8"/>
        <v>No Infra</v>
      </c>
      <c r="Q255" s="105">
        <f t="shared" si="9"/>
        <v>0</v>
      </c>
    </row>
    <row r="256">
      <c r="A256" s="61" t="s">
        <v>405</v>
      </c>
      <c r="B256" s="16">
        <f t="shared" si="2"/>
        <v>0</v>
      </c>
      <c r="C256" s="16">
        <f>IFERROR(__xludf.DUMMYFUNCTION("IF(OR(REGEXMATCH($A256, ""(?i)"" &amp; JOIN(""|"", SPLIT($C$3, "" ""))),vlookup(A256,'VMware Inventory'!A:E,5,0)=""VMWare""), 1, 0)"),0.0)</f>
        <v>0</v>
      </c>
      <c r="D256" s="16">
        <f>IFERROR(__xludf.DUMMYFUNCTION("IF(REGEXMATCH($A256, ""(?i)"" &amp; JOIN(""|"", SPLIT($D$3, "" ""))), 1, 0)"),0.0)</f>
        <v>0</v>
      </c>
      <c r="E256" s="16">
        <f t="shared" si="3"/>
        <v>0</v>
      </c>
      <c r="F256" s="16">
        <f t="shared" si="4"/>
        <v>0</v>
      </c>
      <c r="G256" s="16">
        <f>IFERROR(__xludf.DUMMYFUNCTION("IF(REGEXMATCH($A256, ""(?i)"" &amp; JOIN(""|"", SPLIT($G$3, "" ""))), 1, 0)"),0.0)</f>
        <v>0</v>
      </c>
      <c r="H256" s="16">
        <f>IFERROR(__xludf.DUMMYFUNCTION("IF(REGEXMATCH($A256, ""(?i)"" &amp; JOIN(""|"", SPLIT($H$3, "" ""))), 1, 0)"),0.0)</f>
        <v>0</v>
      </c>
      <c r="I256" s="16">
        <f>IFERROR(__xludf.DUMMYFUNCTION("IF(REGEXMATCH($A256, ""(?i)"" &amp; JOIN(""|"", SPLIT($I$3, "" ""))), 1, 0)"),0.0)</f>
        <v>0</v>
      </c>
      <c r="J256" s="16">
        <f>IFERROR(__xludf.DUMMYFUNCTION("IF(REGEXMATCH($A256, ""(?i)"" &amp; JOIN(""|"", SPLIT($J$3, "" ""))), 1, 0)"),0.0)</f>
        <v>0</v>
      </c>
      <c r="K256" s="16">
        <f>IFERROR(__xludf.DUMMYFUNCTION("IF(REGEXMATCH($A256, ""(?i)"" &amp; JOIN(""|"", SPLIT($K$3, "" ""))), 1, 0)"),0.0)</f>
        <v>0</v>
      </c>
      <c r="L256" s="16">
        <f>if(vlookup(A256,'VMware Inventory'!A:E,5,0)="Workstation",1,0)</f>
        <v>0</v>
      </c>
      <c r="M256" s="105">
        <f t="shared" si="5"/>
        <v>0</v>
      </c>
      <c r="N256" s="105">
        <f t="shared" si="6"/>
        <v>0</v>
      </c>
      <c r="O256" s="105">
        <f t="shared" si="7"/>
        <v>0</v>
      </c>
      <c r="P256" s="105" t="str">
        <f t="shared" si="8"/>
        <v>No Infra</v>
      </c>
      <c r="Q256" s="105">
        <f t="shared" si="9"/>
        <v>0</v>
      </c>
    </row>
    <row r="257">
      <c r="A257" s="61" t="s">
        <v>406</v>
      </c>
      <c r="B257" s="16">
        <f t="shared" si="2"/>
        <v>0</v>
      </c>
      <c r="C257" s="16">
        <f>IFERROR(__xludf.DUMMYFUNCTION("IF(OR(REGEXMATCH($A257, ""(?i)"" &amp; JOIN(""|"", SPLIT($C$3, "" ""))),vlookup(A257,'VMware Inventory'!A:E,5,0)=""VMWare""), 1, 0)"),0.0)</f>
        <v>0</v>
      </c>
      <c r="D257" s="16">
        <f>IFERROR(__xludf.DUMMYFUNCTION("IF(REGEXMATCH($A257, ""(?i)"" &amp; JOIN(""|"", SPLIT($D$3, "" ""))), 1, 0)"),0.0)</f>
        <v>0</v>
      </c>
      <c r="E257" s="16">
        <f t="shared" si="3"/>
        <v>0</v>
      </c>
      <c r="F257" s="16">
        <f t="shared" si="4"/>
        <v>0</v>
      </c>
      <c r="G257" s="16">
        <f>IFERROR(__xludf.DUMMYFUNCTION("IF(REGEXMATCH($A257, ""(?i)"" &amp; JOIN(""|"", SPLIT($G$3, "" ""))), 1, 0)"),0.0)</f>
        <v>0</v>
      </c>
      <c r="H257" s="16">
        <f>IFERROR(__xludf.DUMMYFUNCTION("IF(REGEXMATCH($A257, ""(?i)"" &amp; JOIN(""|"", SPLIT($H$3, "" ""))), 1, 0)"),0.0)</f>
        <v>0</v>
      </c>
      <c r="I257" s="16">
        <f>IFERROR(__xludf.DUMMYFUNCTION("IF(REGEXMATCH($A257, ""(?i)"" &amp; JOIN(""|"", SPLIT($I$3, "" ""))), 1, 0)"),0.0)</f>
        <v>0</v>
      </c>
      <c r="J257" s="16">
        <f>IFERROR(__xludf.DUMMYFUNCTION("IF(REGEXMATCH($A257, ""(?i)"" &amp; JOIN(""|"", SPLIT($J$3, "" ""))), 1, 0)"),0.0)</f>
        <v>0</v>
      </c>
      <c r="K257" s="16">
        <f>IFERROR(__xludf.DUMMYFUNCTION("IF(REGEXMATCH($A257, ""(?i)"" &amp; JOIN(""|"", SPLIT($K$3, "" ""))), 1, 0)"),0.0)</f>
        <v>0</v>
      </c>
      <c r="L257" s="16">
        <f>if(vlookup(A257,'VMware Inventory'!A:E,5,0)="Workstation",1,0)</f>
        <v>0</v>
      </c>
      <c r="M257" s="105">
        <f t="shared" si="5"/>
        <v>0</v>
      </c>
      <c r="N257" s="105">
        <f t="shared" si="6"/>
        <v>0</v>
      </c>
      <c r="O257" s="105">
        <f t="shared" si="7"/>
        <v>0</v>
      </c>
      <c r="P257" s="105" t="str">
        <f t="shared" si="8"/>
        <v>No Infra</v>
      </c>
      <c r="Q257" s="105">
        <f t="shared" si="9"/>
        <v>0</v>
      </c>
    </row>
    <row r="258">
      <c r="A258" s="61" t="s">
        <v>407</v>
      </c>
      <c r="B258" s="16">
        <f t="shared" si="2"/>
        <v>0</v>
      </c>
      <c r="C258" s="16">
        <f>IFERROR(__xludf.DUMMYFUNCTION("IF(OR(REGEXMATCH($A258, ""(?i)"" &amp; JOIN(""|"", SPLIT($C$3, "" ""))),vlookup(A258,'VMware Inventory'!A:E,5,0)=""VMWare""), 1, 0)"),0.0)</f>
        <v>0</v>
      </c>
      <c r="D258" s="16">
        <f>IFERROR(__xludf.DUMMYFUNCTION("IF(REGEXMATCH($A258, ""(?i)"" &amp; JOIN(""|"", SPLIT($D$3, "" ""))), 1, 0)"),0.0)</f>
        <v>0</v>
      </c>
      <c r="E258" s="16">
        <f t="shared" si="3"/>
        <v>0</v>
      </c>
      <c r="F258" s="16">
        <f t="shared" si="4"/>
        <v>0</v>
      </c>
      <c r="G258" s="16">
        <f>IFERROR(__xludf.DUMMYFUNCTION("IF(REGEXMATCH($A258, ""(?i)"" &amp; JOIN(""|"", SPLIT($G$3, "" ""))), 1, 0)"),0.0)</f>
        <v>0</v>
      </c>
      <c r="H258" s="16">
        <f>IFERROR(__xludf.DUMMYFUNCTION("IF(REGEXMATCH($A258, ""(?i)"" &amp; JOIN(""|"", SPLIT($H$3, "" ""))), 1, 0)"),0.0)</f>
        <v>0</v>
      </c>
      <c r="I258" s="16">
        <f>IFERROR(__xludf.DUMMYFUNCTION("IF(REGEXMATCH($A258, ""(?i)"" &amp; JOIN(""|"", SPLIT($I$3, "" ""))), 1, 0)"),0.0)</f>
        <v>0</v>
      </c>
      <c r="J258" s="16">
        <f>IFERROR(__xludf.DUMMYFUNCTION("IF(REGEXMATCH($A258, ""(?i)"" &amp; JOIN(""|"", SPLIT($J$3, "" ""))), 1, 0)"),0.0)</f>
        <v>0</v>
      </c>
      <c r="K258" s="16">
        <f>IFERROR(__xludf.DUMMYFUNCTION("IF(REGEXMATCH($A258, ""(?i)"" &amp; JOIN(""|"", SPLIT($K$3, "" ""))), 1, 0)"),0.0)</f>
        <v>0</v>
      </c>
      <c r="L258" s="16">
        <f>if(vlookup(A258,'VMware Inventory'!A:E,5,0)="Workstation",1,0)</f>
        <v>0</v>
      </c>
      <c r="M258" s="105">
        <f t="shared" si="5"/>
        <v>0</v>
      </c>
      <c r="N258" s="105">
        <f t="shared" si="6"/>
        <v>0</v>
      </c>
      <c r="O258" s="105">
        <f t="shared" si="7"/>
        <v>0</v>
      </c>
      <c r="P258" s="105" t="str">
        <f t="shared" si="8"/>
        <v>No Infra</v>
      </c>
      <c r="Q258" s="105">
        <f t="shared" si="9"/>
        <v>0</v>
      </c>
    </row>
    <row r="259">
      <c r="A259" s="61" t="s">
        <v>408</v>
      </c>
      <c r="B259" s="16">
        <f t="shared" si="2"/>
        <v>0</v>
      </c>
      <c r="C259" s="16">
        <f>IFERROR(__xludf.DUMMYFUNCTION("IF(OR(REGEXMATCH($A259, ""(?i)"" &amp; JOIN(""|"", SPLIT($C$3, "" ""))),vlookup(A259,'VMware Inventory'!A:E,5,0)=""VMWare""), 1, 0)"),0.0)</f>
        <v>0</v>
      </c>
      <c r="D259" s="16">
        <f>IFERROR(__xludf.DUMMYFUNCTION("IF(REGEXMATCH($A259, ""(?i)"" &amp; JOIN(""|"", SPLIT($D$3, "" ""))), 1, 0)"),0.0)</f>
        <v>0</v>
      </c>
      <c r="E259" s="16">
        <f t="shared" si="3"/>
        <v>0</v>
      </c>
      <c r="F259" s="16">
        <f t="shared" si="4"/>
        <v>0</v>
      </c>
      <c r="G259" s="16">
        <f>IFERROR(__xludf.DUMMYFUNCTION("IF(REGEXMATCH($A259, ""(?i)"" &amp; JOIN(""|"", SPLIT($G$3, "" ""))), 1, 0)"),0.0)</f>
        <v>0</v>
      </c>
      <c r="H259" s="16">
        <f>IFERROR(__xludf.DUMMYFUNCTION("IF(REGEXMATCH($A259, ""(?i)"" &amp; JOIN(""|"", SPLIT($H$3, "" ""))), 1, 0)"),0.0)</f>
        <v>0</v>
      </c>
      <c r="I259" s="16">
        <f>IFERROR(__xludf.DUMMYFUNCTION("IF(REGEXMATCH($A259, ""(?i)"" &amp; JOIN(""|"", SPLIT($I$3, "" ""))), 1, 0)"),0.0)</f>
        <v>0</v>
      </c>
      <c r="J259" s="16">
        <f>IFERROR(__xludf.DUMMYFUNCTION("IF(REGEXMATCH($A259, ""(?i)"" &amp; JOIN(""|"", SPLIT($J$3, "" ""))), 1, 0)"),0.0)</f>
        <v>0</v>
      </c>
      <c r="K259" s="16">
        <f>IFERROR(__xludf.DUMMYFUNCTION("IF(REGEXMATCH($A259, ""(?i)"" &amp; JOIN(""|"", SPLIT($K$3, "" ""))), 1, 0)"),0.0)</f>
        <v>0</v>
      </c>
      <c r="L259" s="16">
        <f>if(vlookup(A259,'VMware Inventory'!A:E,5,0)="Workstation",1,0)</f>
        <v>0</v>
      </c>
      <c r="M259" s="105">
        <f t="shared" si="5"/>
        <v>0</v>
      </c>
      <c r="N259" s="105">
        <f t="shared" si="6"/>
        <v>0</v>
      </c>
      <c r="O259" s="105">
        <f t="shared" si="7"/>
        <v>0</v>
      </c>
      <c r="P259" s="105" t="str">
        <f t="shared" si="8"/>
        <v>No Infra</v>
      </c>
      <c r="Q259" s="105">
        <f t="shared" si="9"/>
        <v>0</v>
      </c>
    </row>
    <row r="260">
      <c r="A260" s="61" t="s">
        <v>409</v>
      </c>
      <c r="B260" s="16">
        <f t="shared" si="2"/>
        <v>0</v>
      </c>
      <c r="C260" s="16">
        <f>IFERROR(__xludf.DUMMYFUNCTION("IF(OR(REGEXMATCH($A260, ""(?i)"" &amp; JOIN(""|"", SPLIT($C$3, "" ""))),vlookup(A260,'VMware Inventory'!A:E,5,0)=""VMWare""), 1, 0)"),0.0)</f>
        <v>0</v>
      </c>
      <c r="D260" s="16">
        <f>IFERROR(__xludf.DUMMYFUNCTION("IF(REGEXMATCH($A260, ""(?i)"" &amp; JOIN(""|"", SPLIT($D$3, "" ""))), 1, 0)"),0.0)</f>
        <v>0</v>
      </c>
      <c r="E260" s="16">
        <f t="shared" si="3"/>
        <v>0</v>
      </c>
      <c r="F260" s="16">
        <f t="shared" si="4"/>
        <v>0</v>
      </c>
      <c r="G260" s="16">
        <f>IFERROR(__xludf.DUMMYFUNCTION("IF(REGEXMATCH($A260, ""(?i)"" &amp; JOIN(""|"", SPLIT($G$3, "" ""))), 1, 0)"),0.0)</f>
        <v>0</v>
      </c>
      <c r="H260" s="16">
        <f>IFERROR(__xludf.DUMMYFUNCTION("IF(REGEXMATCH($A260, ""(?i)"" &amp; JOIN(""|"", SPLIT($H$3, "" ""))), 1, 0)"),0.0)</f>
        <v>0</v>
      </c>
      <c r="I260" s="16">
        <f>IFERROR(__xludf.DUMMYFUNCTION("IF(REGEXMATCH($A260, ""(?i)"" &amp; JOIN(""|"", SPLIT($I$3, "" ""))), 1, 0)"),0.0)</f>
        <v>0</v>
      </c>
      <c r="J260" s="16">
        <f>IFERROR(__xludf.DUMMYFUNCTION("IF(REGEXMATCH($A260, ""(?i)"" &amp; JOIN(""|"", SPLIT($J$3, "" ""))), 1, 0)"),0.0)</f>
        <v>0</v>
      </c>
      <c r="K260" s="16">
        <f>IFERROR(__xludf.DUMMYFUNCTION("IF(REGEXMATCH($A260, ""(?i)"" &amp; JOIN(""|"", SPLIT($K$3, "" ""))), 1, 0)"),0.0)</f>
        <v>0</v>
      </c>
      <c r="L260" s="16">
        <f>if(vlookup(A260,'VMware Inventory'!A:E,5,0)="Workstation",1,0)</f>
        <v>0</v>
      </c>
      <c r="M260" s="105">
        <f t="shared" si="5"/>
        <v>0</v>
      </c>
      <c r="N260" s="105">
        <f t="shared" si="6"/>
        <v>0</v>
      </c>
      <c r="O260" s="105">
        <f t="shared" si="7"/>
        <v>0</v>
      </c>
      <c r="P260" s="105" t="str">
        <f t="shared" si="8"/>
        <v>No Infra</v>
      </c>
      <c r="Q260" s="105">
        <f t="shared" si="9"/>
        <v>0</v>
      </c>
    </row>
    <row r="261">
      <c r="A261" s="61" t="s">
        <v>410</v>
      </c>
      <c r="B261" s="16">
        <f t="shared" si="2"/>
        <v>0</v>
      </c>
      <c r="C261" s="16">
        <f>IFERROR(__xludf.DUMMYFUNCTION("IF(OR(REGEXMATCH($A261, ""(?i)"" &amp; JOIN(""|"", SPLIT($C$3, "" ""))),vlookup(A261,'VMware Inventory'!A:E,5,0)=""VMWare""), 1, 0)"),0.0)</f>
        <v>0</v>
      </c>
      <c r="D261" s="16">
        <f>IFERROR(__xludf.DUMMYFUNCTION("IF(REGEXMATCH($A261, ""(?i)"" &amp; JOIN(""|"", SPLIT($D$3, "" ""))), 1, 0)"),0.0)</f>
        <v>0</v>
      </c>
      <c r="E261" s="16">
        <f t="shared" si="3"/>
        <v>0</v>
      </c>
      <c r="F261" s="16">
        <f t="shared" si="4"/>
        <v>0</v>
      </c>
      <c r="G261" s="16">
        <f>IFERROR(__xludf.DUMMYFUNCTION("IF(REGEXMATCH($A261, ""(?i)"" &amp; JOIN(""|"", SPLIT($G$3, "" ""))), 1, 0)"),0.0)</f>
        <v>0</v>
      </c>
      <c r="H261" s="16">
        <f>IFERROR(__xludf.DUMMYFUNCTION("IF(REGEXMATCH($A261, ""(?i)"" &amp; JOIN(""|"", SPLIT($H$3, "" ""))), 1, 0)"),0.0)</f>
        <v>0</v>
      </c>
      <c r="I261" s="16">
        <f>IFERROR(__xludf.DUMMYFUNCTION("IF(REGEXMATCH($A261, ""(?i)"" &amp; JOIN(""|"", SPLIT($I$3, "" ""))), 1, 0)"),0.0)</f>
        <v>0</v>
      </c>
      <c r="J261" s="16">
        <f>IFERROR(__xludf.DUMMYFUNCTION("IF(REGEXMATCH($A261, ""(?i)"" &amp; JOIN(""|"", SPLIT($J$3, "" ""))), 1, 0)"),0.0)</f>
        <v>0</v>
      </c>
      <c r="K261" s="16">
        <f>IFERROR(__xludf.DUMMYFUNCTION("IF(REGEXMATCH($A261, ""(?i)"" &amp; JOIN(""|"", SPLIT($K$3, "" ""))), 1, 0)"),0.0)</f>
        <v>0</v>
      </c>
      <c r="L261" s="16">
        <f>if(vlookup(A261,'VMware Inventory'!A:E,5,0)="Workstation",1,0)</f>
        <v>0</v>
      </c>
      <c r="M261" s="105">
        <f t="shared" si="5"/>
        <v>0</v>
      </c>
      <c r="N261" s="105">
        <f t="shared" si="6"/>
        <v>0</v>
      </c>
      <c r="O261" s="105">
        <f t="shared" si="7"/>
        <v>0</v>
      </c>
      <c r="P261" s="105" t="str">
        <f t="shared" si="8"/>
        <v>No Infra</v>
      </c>
      <c r="Q261" s="105">
        <f t="shared" si="9"/>
        <v>0</v>
      </c>
    </row>
    <row r="262">
      <c r="A262" s="61" t="s">
        <v>411</v>
      </c>
      <c r="B262" s="16">
        <f t="shared" si="2"/>
        <v>0</v>
      </c>
      <c r="C262" s="16">
        <f>IFERROR(__xludf.DUMMYFUNCTION("IF(OR(REGEXMATCH($A262, ""(?i)"" &amp; JOIN(""|"", SPLIT($C$3, "" ""))),vlookup(A262,'VMware Inventory'!A:E,5,0)=""VMWare""), 1, 0)"),0.0)</f>
        <v>0</v>
      </c>
      <c r="D262" s="16">
        <f>IFERROR(__xludf.DUMMYFUNCTION("IF(REGEXMATCH($A262, ""(?i)"" &amp; JOIN(""|"", SPLIT($D$3, "" ""))), 1, 0)"),0.0)</f>
        <v>0</v>
      </c>
      <c r="E262" s="16">
        <f t="shared" si="3"/>
        <v>0</v>
      </c>
      <c r="F262" s="16">
        <f t="shared" si="4"/>
        <v>0</v>
      </c>
      <c r="G262" s="16">
        <f>IFERROR(__xludf.DUMMYFUNCTION("IF(REGEXMATCH($A262, ""(?i)"" &amp; JOIN(""|"", SPLIT($G$3, "" ""))), 1, 0)"),0.0)</f>
        <v>0</v>
      </c>
      <c r="H262" s="16">
        <f>IFERROR(__xludf.DUMMYFUNCTION("IF(REGEXMATCH($A262, ""(?i)"" &amp; JOIN(""|"", SPLIT($H$3, "" ""))), 1, 0)"),0.0)</f>
        <v>0</v>
      </c>
      <c r="I262" s="16">
        <f>IFERROR(__xludf.DUMMYFUNCTION("IF(REGEXMATCH($A262, ""(?i)"" &amp; JOIN(""|"", SPLIT($I$3, "" ""))), 1, 0)"),0.0)</f>
        <v>0</v>
      </c>
      <c r="J262" s="16">
        <f>IFERROR(__xludf.DUMMYFUNCTION("IF(REGEXMATCH($A262, ""(?i)"" &amp; JOIN(""|"", SPLIT($J$3, "" ""))), 1, 0)"),0.0)</f>
        <v>0</v>
      </c>
      <c r="K262" s="16">
        <f>IFERROR(__xludf.DUMMYFUNCTION("IF(REGEXMATCH($A262, ""(?i)"" &amp; JOIN(""|"", SPLIT($K$3, "" ""))), 1, 0)"),0.0)</f>
        <v>0</v>
      </c>
      <c r="L262" s="16">
        <f>if(vlookup(A262,'VMware Inventory'!A:E,5,0)="Workstation",1,0)</f>
        <v>0</v>
      </c>
      <c r="M262" s="105">
        <f t="shared" si="5"/>
        <v>0</v>
      </c>
      <c r="N262" s="105">
        <f t="shared" si="6"/>
        <v>0</v>
      </c>
      <c r="O262" s="105">
        <f t="shared" si="7"/>
        <v>0</v>
      </c>
      <c r="P262" s="105" t="str">
        <f t="shared" si="8"/>
        <v>No Infra</v>
      </c>
      <c r="Q262" s="105">
        <f t="shared" si="9"/>
        <v>0</v>
      </c>
    </row>
    <row r="263">
      <c r="A263" s="61" t="s">
        <v>412</v>
      </c>
      <c r="B263" s="16">
        <f t="shared" si="2"/>
        <v>0</v>
      </c>
      <c r="C263" s="16">
        <f>IFERROR(__xludf.DUMMYFUNCTION("IF(OR(REGEXMATCH($A263, ""(?i)"" &amp; JOIN(""|"", SPLIT($C$3, "" ""))),vlookup(A263,'VMware Inventory'!A:E,5,0)=""VMWare""), 1, 0)"),0.0)</f>
        <v>0</v>
      </c>
      <c r="D263" s="16">
        <f>IFERROR(__xludf.DUMMYFUNCTION("IF(REGEXMATCH($A263, ""(?i)"" &amp; JOIN(""|"", SPLIT($D$3, "" ""))), 1, 0)"),0.0)</f>
        <v>0</v>
      </c>
      <c r="E263" s="16">
        <f t="shared" si="3"/>
        <v>0</v>
      </c>
      <c r="F263" s="16">
        <f t="shared" si="4"/>
        <v>0</v>
      </c>
      <c r="G263" s="16">
        <f>IFERROR(__xludf.DUMMYFUNCTION("IF(REGEXMATCH($A263, ""(?i)"" &amp; JOIN(""|"", SPLIT($G$3, "" ""))), 1, 0)"),0.0)</f>
        <v>0</v>
      </c>
      <c r="H263" s="16">
        <f>IFERROR(__xludf.DUMMYFUNCTION("IF(REGEXMATCH($A263, ""(?i)"" &amp; JOIN(""|"", SPLIT($H$3, "" ""))), 1, 0)"),0.0)</f>
        <v>0</v>
      </c>
      <c r="I263" s="16">
        <f>IFERROR(__xludf.DUMMYFUNCTION("IF(REGEXMATCH($A263, ""(?i)"" &amp; JOIN(""|"", SPLIT($I$3, "" ""))), 1, 0)"),0.0)</f>
        <v>0</v>
      </c>
      <c r="J263" s="16">
        <f>IFERROR(__xludf.DUMMYFUNCTION("IF(REGEXMATCH($A263, ""(?i)"" &amp; JOIN(""|"", SPLIT($J$3, "" ""))), 1, 0)"),0.0)</f>
        <v>0</v>
      </c>
      <c r="K263" s="16">
        <f>IFERROR(__xludf.DUMMYFUNCTION("IF(REGEXMATCH($A263, ""(?i)"" &amp; JOIN(""|"", SPLIT($K$3, "" ""))), 1, 0)"),0.0)</f>
        <v>0</v>
      </c>
      <c r="L263" s="16">
        <f>if(vlookup(A263,'VMware Inventory'!A:E,5,0)="Workstation",1,0)</f>
        <v>0</v>
      </c>
      <c r="M263" s="105">
        <f t="shared" si="5"/>
        <v>0</v>
      </c>
      <c r="N263" s="105">
        <f t="shared" si="6"/>
        <v>0</v>
      </c>
      <c r="O263" s="105">
        <f t="shared" si="7"/>
        <v>0</v>
      </c>
      <c r="P263" s="105" t="str">
        <f t="shared" si="8"/>
        <v>No Infra</v>
      </c>
      <c r="Q263" s="105">
        <f t="shared" si="9"/>
        <v>0</v>
      </c>
    </row>
    <row r="264">
      <c r="A264" s="61" t="s">
        <v>413</v>
      </c>
      <c r="B264" s="16">
        <f t="shared" si="2"/>
        <v>0</v>
      </c>
      <c r="C264" s="16">
        <f>IFERROR(__xludf.DUMMYFUNCTION("IF(OR(REGEXMATCH($A264, ""(?i)"" &amp; JOIN(""|"", SPLIT($C$3, "" ""))),vlookup(A264,'VMware Inventory'!A:E,5,0)=""VMWare""), 1, 0)"),0.0)</f>
        <v>0</v>
      </c>
      <c r="D264" s="16">
        <f>IFERROR(__xludf.DUMMYFUNCTION("IF(REGEXMATCH($A264, ""(?i)"" &amp; JOIN(""|"", SPLIT($D$3, "" ""))), 1, 0)"),0.0)</f>
        <v>0</v>
      </c>
      <c r="E264" s="16">
        <f t="shared" si="3"/>
        <v>0</v>
      </c>
      <c r="F264" s="16">
        <f t="shared" si="4"/>
        <v>0</v>
      </c>
      <c r="G264" s="16">
        <f>IFERROR(__xludf.DUMMYFUNCTION("IF(REGEXMATCH($A264, ""(?i)"" &amp; JOIN(""|"", SPLIT($G$3, "" ""))), 1, 0)"),0.0)</f>
        <v>0</v>
      </c>
      <c r="H264" s="16">
        <f>IFERROR(__xludf.DUMMYFUNCTION("IF(REGEXMATCH($A264, ""(?i)"" &amp; JOIN(""|"", SPLIT($H$3, "" ""))), 1, 0)"),0.0)</f>
        <v>0</v>
      </c>
      <c r="I264" s="16">
        <f>IFERROR(__xludf.DUMMYFUNCTION("IF(REGEXMATCH($A264, ""(?i)"" &amp; JOIN(""|"", SPLIT($I$3, "" ""))), 1, 0)"),0.0)</f>
        <v>0</v>
      </c>
      <c r="J264" s="16">
        <f>IFERROR(__xludf.DUMMYFUNCTION("IF(REGEXMATCH($A264, ""(?i)"" &amp; JOIN(""|"", SPLIT($J$3, "" ""))), 1, 0)"),0.0)</f>
        <v>0</v>
      </c>
      <c r="K264" s="16">
        <f>IFERROR(__xludf.DUMMYFUNCTION("IF(REGEXMATCH($A264, ""(?i)"" &amp; JOIN(""|"", SPLIT($K$3, "" ""))), 1, 0)"),0.0)</f>
        <v>0</v>
      </c>
      <c r="L264" s="16">
        <f>if(vlookup(A264,'VMware Inventory'!A:E,5,0)="Workstation",1,0)</f>
        <v>0</v>
      </c>
      <c r="M264" s="105">
        <f t="shared" si="5"/>
        <v>0</v>
      </c>
      <c r="N264" s="105">
        <f t="shared" si="6"/>
        <v>0</v>
      </c>
      <c r="O264" s="105">
        <f t="shared" si="7"/>
        <v>0</v>
      </c>
      <c r="P264" s="105" t="str">
        <f t="shared" si="8"/>
        <v>No Infra</v>
      </c>
      <c r="Q264" s="105">
        <f t="shared" si="9"/>
        <v>0</v>
      </c>
    </row>
    <row r="265">
      <c r="A265" s="61" t="s">
        <v>414</v>
      </c>
      <c r="B265" s="16">
        <f t="shared" si="2"/>
        <v>0</v>
      </c>
      <c r="C265" s="16">
        <f>IFERROR(__xludf.DUMMYFUNCTION("IF(OR(REGEXMATCH($A265, ""(?i)"" &amp; JOIN(""|"", SPLIT($C$3, "" ""))),vlookup(A265,'VMware Inventory'!A:E,5,0)=""VMWare""), 1, 0)"),0.0)</f>
        <v>0</v>
      </c>
      <c r="D265" s="16">
        <f>IFERROR(__xludf.DUMMYFUNCTION("IF(REGEXMATCH($A265, ""(?i)"" &amp; JOIN(""|"", SPLIT($D$3, "" ""))), 1, 0)"),0.0)</f>
        <v>0</v>
      </c>
      <c r="E265" s="16">
        <f t="shared" si="3"/>
        <v>0</v>
      </c>
      <c r="F265" s="16">
        <f t="shared" si="4"/>
        <v>0</v>
      </c>
      <c r="G265" s="16">
        <f>IFERROR(__xludf.DUMMYFUNCTION("IF(REGEXMATCH($A265, ""(?i)"" &amp; JOIN(""|"", SPLIT($G$3, "" ""))), 1, 0)"),0.0)</f>
        <v>0</v>
      </c>
      <c r="H265" s="16">
        <f>IFERROR(__xludf.DUMMYFUNCTION("IF(REGEXMATCH($A265, ""(?i)"" &amp; JOIN(""|"", SPLIT($H$3, "" ""))), 1, 0)"),0.0)</f>
        <v>0</v>
      </c>
      <c r="I265" s="16">
        <f>IFERROR(__xludf.DUMMYFUNCTION("IF(REGEXMATCH($A265, ""(?i)"" &amp; JOIN(""|"", SPLIT($I$3, "" ""))), 1, 0)"),0.0)</f>
        <v>0</v>
      </c>
      <c r="J265" s="16">
        <f>IFERROR(__xludf.DUMMYFUNCTION("IF(REGEXMATCH($A265, ""(?i)"" &amp; JOIN(""|"", SPLIT($J$3, "" ""))), 1, 0)"),0.0)</f>
        <v>0</v>
      </c>
      <c r="K265" s="16">
        <f>IFERROR(__xludf.DUMMYFUNCTION("IF(REGEXMATCH($A265, ""(?i)"" &amp; JOIN(""|"", SPLIT($K$3, "" ""))), 1, 0)"),0.0)</f>
        <v>0</v>
      </c>
      <c r="L265" s="16">
        <f>if(vlookup(A265,'VMware Inventory'!A:E,5,0)="Workstation",1,0)</f>
        <v>0</v>
      </c>
      <c r="M265" s="105">
        <f t="shared" si="5"/>
        <v>0</v>
      </c>
      <c r="N265" s="105">
        <f t="shared" si="6"/>
        <v>0</v>
      </c>
      <c r="O265" s="105">
        <f t="shared" si="7"/>
        <v>0</v>
      </c>
      <c r="P265" s="105" t="str">
        <f t="shared" si="8"/>
        <v>No Infra</v>
      </c>
      <c r="Q265" s="105">
        <f t="shared" si="9"/>
        <v>0</v>
      </c>
    </row>
    <row r="266">
      <c r="A266" s="61" t="s">
        <v>415</v>
      </c>
      <c r="B266" s="16">
        <f t="shared" si="2"/>
        <v>0</v>
      </c>
      <c r="C266" s="16">
        <f>IFERROR(__xludf.DUMMYFUNCTION("IF(OR(REGEXMATCH($A266, ""(?i)"" &amp; JOIN(""|"", SPLIT($C$3, "" ""))),vlookup(A266,'VMware Inventory'!A:E,5,0)=""VMWare""), 1, 0)"),0.0)</f>
        <v>0</v>
      </c>
      <c r="D266" s="16">
        <f>IFERROR(__xludf.DUMMYFUNCTION("IF(REGEXMATCH($A266, ""(?i)"" &amp; JOIN(""|"", SPLIT($D$3, "" ""))), 1, 0)"),0.0)</f>
        <v>0</v>
      </c>
      <c r="E266" s="16">
        <f t="shared" si="3"/>
        <v>0</v>
      </c>
      <c r="F266" s="16">
        <f t="shared" si="4"/>
        <v>0</v>
      </c>
      <c r="G266" s="16">
        <f>IFERROR(__xludf.DUMMYFUNCTION("IF(REGEXMATCH($A266, ""(?i)"" &amp; JOIN(""|"", SPLIT($G$3, "" ""))), 1, 0)"),0.0)</f>
        <v>0</v>
      </c>
      <c r="H266" s="16">
        <f>IFERROR(__xludf.DUMMYFUNCTION("IF(REGEXMATCH($A266, ""(?i)"" &amp; JOIN(""|"", SPLIT($H$3, "" ""))), 1, 0)"),0.0)</f>
        <v>0</v>
      </c>
      <c r="I266" s="16">
        <f>IFERROR(__xludf.DUMMYFUNCTION("IF(REGEXMATCH($A266, ""(?i)"" &amp; JOIN(""|"", SPLIT($I$3, "" ""))), 1, 0)"),0.0)</f>
        <v>0</v>
      </c>
      <c r="J266" s="16">
        <f>IFERROR(__xludf.DUMMYFUNCTION("IF(REGEXMATCH($A266, ""(?i)"" &amp; JOIN(""|"", SPLIT($J$3, "" ""))), 1, 0)"),0.0)</f>
        <v>0</v>
      </c>
      <c r="K266" s="16">
        <f>IFERROR(__xludf.DUMMYFUNCTION("IF(REGEXMATCH($A266, ""(?i)"" &amp; JOIN(""|"", SPLIT($K$3, "" ""))), 1, 0)"),0.0)</f>
        <v>0</v>
      </c>
      <c r="L266" s="16">
        <f>if(vlookup(A266,'VMware Inventory'!A:E,5,0)="Workstation",1,0)</f>
        <v>0</v>
      </c>
      <c r="M266" s="105">
        <f t="shared" si="5"/>
        <v>0</v>
      </c>
      <c r="N266" s="105">
        <f t="shared" si="6"/>
        <v>0</v>
      </c>
      <c r="O266" s="105">
        <f t="shared" si="7"/>
        <v>0</v>
      </c>
      <c r="P266" s="105" t="str">
        <f t="shared" si="8"/>
        <v>No Infra</v>
      </c>
      <c r="Q266" s="105">
        <f t="shared" si="9"/>
        <v>0</v>
      </c>
    </row>
    <row r="267">
      <c r="A267" s="61" t="s">
        <v>416</v>
      </c>
      <c r="B267" s="16">
        <f t="shared" si="2"/>
        <v>0</v>
      </c>
      <c r="C267" s="16">
        <f>IFERROR(__xludf.DUMMYFUNCTION("IF(OR(REGEXMATCH($A267, ""(?i)"" &amp; JOIN(""|"", SPLIT($C$3, "" ""))),vlookup(A267,'VMware Inventory'!A:E,5,0)=""VMWare""), 1, 0)"),0.0)</f>
        <v>0</v>
      </c>
      <c r="D267" s="16">
        <f>IFERROR(__xludf.DUMMYFUNCTION("IF(REGEXMATCH($A267, ""(?i)"" &amp; JOIN(""|"", SPLIT($D$3, "" ""))), 1, 0)"),0.0)</f>
        <v>0</v>
      </c>
      <c r="E267" s="16">
        <f t="shared" si="3"/>
        <v>0</v>
      </c>
      <c r="F267" s="16">
        <f t="shared" si="4"/>
        <v>0</v>
      </c>
      <c r="G267" s="16">
        <f>IFERROR(__xludf.DUMMYFUNCTION("IF(REGEXMATCH($A267, ""(?i)"" &amp; JOIN(""|"", SPLIT($G$3, "" ""))), 1, 0)"),0.0)</f>
        <v>0</v>
      </c>
      <c r="H267" s="16">
        <f>IFERROR(__xludf.DUMMYFUNCTION("IF(REGEXMATCH($A267, ""(?i)"" &amp; JOIN(""|"", SPLIT($H$3, "" ""))), 1, 0)"),0.0)</f>
        <v>0</v>
      </c>
      <c r="I267" s="16">
        <f>IFERROR(__xludf.DUMMYFUNCTION("IF(REGEXMATCH($A267, ""(?i)"" &amp; JOIN(""|"", SPLIT($I$3, "" ""))), 1, 0)"),0.0)</f>
        <v>0</v>
      </c>
      <c r="J267" s="16">
        <f>IFERROR(__xludf.DUMMYFUNCTION("IF(REGEXMATCH($A267, ""(?i)"" &amp; JOIN(""|"", SPLIT($J$3, "" ""))), 1, 0)"),0.0)</f>
        <v>0</v>
      </c>
      <c r="K267" s="16">
        <f>IFERROR(__xludf.DUMMYFUNCTION("IF(REGEXMATCH($A267, ""(?i)"" &amp; JOIN(""|"", SPLIT($K$3, "" ""))), 1, 0)"),0.0)</f>
        <v>0</v>
      </c>
      <c r="L267" s="16">
        <f>if(vlookup(A267,'VMware Inventory'!A:E,5,0)="Workstation",1,0)</f>
        <v>0</v>
      </c>
      <c r="M267" s="105">
        <f t="shared" si="5"/>
        <v>0</v>
      </c>
      <c r="N267" s="105">
        <f t="shared" si="6"/>
        <v>0</v>
      </c>
      <c r="O267" s="105">
        <f t="shared" si="7"/>
        <v>0</v>
      </c>
      <c r="P267" s="105" t="str">
        <f t="shared" si="8"/>
        <v>No Infra</v>
      </c>
      <c r="Q267" s="105">
        <f t="shared" si="9"/>
        <v>0</v>
      </c>
    </row>
    <row r="268">
      <c r="A268" s="61" t="s">
        <v>417</v>
      </c>
      <c r="B268" s="16">
        <f t="shared" si="2"/>
        <v>0</v>
      </c>
      <c r="C268" s="16">
        <f>IFERROR(__xludf.DUMMYFUNCTION("IF(OR(REGEXMATCH($A268, ""(?i)"" &amp; JOIN(""|"", SPLIT($C$3, "" ""))),vlookup(A268,'VMware Inventory'!A:E,5,0)=""VMWare""), 1, 0)"),0.0)</f>
        <v>0</v>
      </c>
      <c r="D268" s="16">
        <f>IFERROR(__xludf.DUMMYFUNCTION("IF(REGEXMATCH($A268, ""(?i)"" &amp; JOIN(""|"", SPLIT($D$3, "" ""))), 1, 0)"),0.0)</f>
        <v>0</v>
      </c>
      <c r="E268" s="16">
        <f t="shared" si="3"/>
        <v>0</v>
      </c>
      <c r="F268" s="16">
        <f t="shared" si="4"/>
        <v>0</v>
      </c>
      <c r="G268" s="16">
        <f>IFERROR(__xludf.DUMMYFUNCTION("IF(REGEXMATCH($A268, ""(?i)"" &amp; JOIN(""|"", SPLIT($G$3, "" ""))), 1, 0)"),0.0)</f>
        <v>0</v>
      </c>
      <c r="H268" s="16">
        <f>IFERROR(__xludf.DUMMYFUNCTION("IF(REGEXMATCH($A268, ""(?i)"" &amp; JOIN(""|"", SPLIT($H$3, "" ""))), 1, 0)"),0.0)</f>
        <v>0</v>
      </c>
      <c r="I268" s="16">
        <f>IFERROR(__xludf.DUMMYFUNCTION("IF(REGEXMATCH($A268, ""(?i)"" &amp; JOIN(""|"", SPLIT($I$3, "" ""))), 1, 0)"),0.0)</f>
        <v>0</v>
      </c>
      <c r="J268" s="16">
        <f>IFERROR(__xludf.DUMMYFUNCTION("IF(REGEXMATCH($A268, ""(?i)"" &amp; JOIN(""|"", SPLIT($J$3, "" ""))), 1, 0)"),0.0)</f>
        <v>0</v>
      </c>
      <c r="K268" s="16">
        <f>IFERROR(__xludf.DUMMYFUNCTION("IF(REGEXMATCH($A268, ""(?i)"" &amp; JOIN(""|"", SPLIT($K$3, "" ""))), 1, 0)"),0.0)</f>
        <v>0</v>
      </c>
      <c r="L268" s="16">
        <f>if(vlookup(A268,'VMware Inventory'!A:E,5,0)="Workstation",1,0)</f>
        <v>0</v>
      </c>
      <c r="M268" s="105">
        <f t="shared" si="5"/>
        <v>0</v>
      </c>
      <c r="N268" s="105">
        <f t="shared" si="6"/>
        <v>0</v>
      </c>
      <c r="O268" s="105">
        <f t="shared" si="7"/>
        <v>0</v>
      </c>
      <c r="P268" s="105" t="str">
        <f t="shared" si="8"/>
        <v>No Infra</v>
      </c>
      <c r="Q268" s="105">
        <f t="shared" si="9"/>
        <v>0</v>
      </c>
    </row>
    <row r="269">
      <c r="A269" s="61" t="s">
        <v>418</v>
      </c>
      <c r="B269" s="16">
        <f t="shared" si="2"/>
        <v>0</v>
      </c>
      <c r="C269" s="16">
        <f>IFERROR(__xludf.DUMMYFUNCTION("IF(OR(REGEXMATCH($A269, ""(?i)"" &amp; JOIN(""|"", SPLIT($C$3, "" ""))),vlookup(A269,'VMware Inventory'!A:E,5,0)=""VMWare""), 1, 0)"),0.0)</f>
        <v>0</v>
      </c>
      <c r="D269" s="16">
        <f>IFERROR(__xludf.DUMMYFUNCTION("IF(REGEXMATCH($A269, ""(?i)"" &amp; JOIN(""|"", SPLIT($D$3, "" ""))), 1, 0)"),0.0)</f>
        <v>0</v>
      </c>
      <c r="E269" s="16">
        <f t="shared" si="3"/>
        <v>0</v>
      </c>
      <c r="F269" s="16">
        <f t="shared" si="4"/>
        <v>0</v>
      </c>
      <c r="G269" s="16">
        <f>IFERROR(__xludf.DUMMYFUNCTION("IF(REGEXMATCH($A269, ""(?i)"" &amp; JOIN(""|"", SPLIT($G$3, "" ""))), 1, 0)"),0.0)</f>
        <v>0</v>
      </c>
      <c r="H269" s="16">
        <f>IFERROR(__xludf.DUMMYFUNCTION("IF(REGEXMATCH($A269, ""(?i)"" &amp; JOIN(""|"", SPLIT($H$3, "" ""))), 1, 0)"),0.0)</f>
        <v>0</v>
      </c>
      <c r="I269" s="16">
        <f>IFERROR(__xludf.DUMMYFUNCTION("IF(REGEXMATCH($A269, ""(?i)"" &amp; JOIN(""|"", SPLIT($I$3, "" ""))), 1, 0)"),0.0)</f>
        <v>0</v>
      </c>
      <c r="J269" s="16">
        <f>IFERROR(__xludf.DUMMYFUNCTION("IF(REGEXMATCH($A269, ""(?i)"" &amp; JOIN(""|"", SPLIT($J$3, "" ""))), 1, 0)"),0.0)</f>
        <v>0</v>
      </c>
      <c r="K269" s="16">
        <f>IFERROR(__xludf.DUMMYFUNCTION("IF(REGEXMATCH($A269, ""(?i)"" &amp; JOIN(""|"", SPLIT($K$3, "" ""))), 1, 0)"),0.0)</f>
        <v>0</v>
      </c>
      <c r="L269" s="16">
        <f>if(vlookup(A269,'VMware Inventory'!A:E,5,0)="Workstation",1,0)</f>
        <v>0</v>
      </c>
      <c r="M269" s="105">
        <f t="shared" si="5"/>
        <v>0</v>
      </c>
      <c r="N269" s="105">
        <f t="shared" si="6"/>
        <v>0</v>
      </c>
      <c r="O269" s="105">
        <f t="shared" si="7"/>
        <v>0</v>
      </c>
      <c r="P269" s="105" t="str">
        <f t="shared" si="8"/>
        <v>No Infra</v>
      </c>
      <c r="Q269" s="105">
        <f t="shared" si="9"/>
        <v>0</v>
      </c>
    </row>
    <row r="270">
      <c r="A270" s="61" t="s">
        <v>419</v>
      </c>
      <c r="B270" s="16">
        <f t="shared" si="2"/>
        <v>0</v>
      </c>
      <c r="C270" s="16">
        <f>IFERROR(__xludf.DUMMYFUNCTION("IF(OR(REGEXMATCH($A270, ""(?i)"" &amp; JOIN(""|"", SPLIT($C$3, "" ""))),vlookup(A270,'VMware Inventory'!A:E,5,0)=""VMWare""), 1, 0)"),0.0)</f>
        <v>0</v>
      </c>
      <c r="D270" s="16">
        <f>IFERROR(__xludf.DUMMYFUNCTION("IF(REGEXMATCH($A270, ""(?i)"" &amp; JOIN(""|"", SPLIT($D$3, "" ""))), 1, 0)"),0.0)</f>
        <v>0</v>
      </c>
      <c r="E270" s="16">
        <f t="shared" si="3"/>
        <v>0</v>
      </c>
      <c r="F270" s="16">
        <f t="shared" si="4"/>
        <v>0</v>
      </c>
      <c r="G270" s="16">
        <f>IFERROR(__xludf.DUMMYFUNCTION("IF(REGEXMATCH($A270, ""(?i)"" &amp; JOIN(""|"", SPLIT($G$3, "" ""))), 1, 0)"),0.0)</f>
        <v>0</v>
      </c>
      <c r="H270" s="16">
        <f>IFERROR(__xludf.DUMMYFUNCTION("IF(REGEXMATCH($A270, ""(?i)"" &amp; JOIN(""|"", SPLIT($H$3, "" ""))), 1, 0)"),0.0)</f>
        <v>0</v>
      </c>
      <c r="I270" s="16">
        <f>IFERROR(__xludf.DUMMYFUNCTION("IF(REGEXMATCH($A270, ""(?i)"" &amp; JOIN(""|"", SPLIT($I$3, "" ""))), 1, 0)"),0.0)</f>
        <v>0</v>
      </c>
      <c r="J270" s="16">
        <f>IFERROR(__xludf.DUMMYFUNCTION("IF(REGEXMATCH($A270, ""(?i)"" &amp; JOIN(""|"", SPLIT($J$3, "" ""))), 1, 0)"),0.0)</f>
        <v>0</v>
      </c>
      <c r="K270" s="16">
        <f>IFERROR(__xludf.DUMMYFUNCTION("IF(REGEXMATCH($A270, ""(?i)"" &amp; JOIN(""|"", SPLIT($K$3, "" ""))), 1, 0)"),0.0)</f>
        <v>0</v>
      </c>
      <c r="L270" s="16">
        <f>if(vlookup(A270,'VMware Inventory'!A:E,5,0)="Workstation",1,0)</f>
        <v>0</v>
      </c>
      <c r="M270" s="105">
        <f t="shared" si="5"/>
        <v>0</v>
      </c>
      <c r="N270" s="105">
        <f t="shared" si="6"/>
        <v>0</v>
      </c>
      <c r="O270" s="105">
        <f t="shared" si="7"/>
        <v>0</v>
      </c>
      <c r="P270" s="105" t="str">
        <f t="shared" si="8"/>
        <v>No Infra</v>
      </c>
      <c r="Q270" s="105">
        <f t="shared" si="9"/>
        <v>0</v>
      </c>
    </row>
    <row r="271">
      <c r="A271" s="61" t="s">
        <v>420</v>
      </c>
      <c r="B271" s="16">
        <f t="shared" si="2"/>
        <v>0</v>
      </c>
      <c r="C271" s="16">
        <f>IFERROR(__xludf.DUMMYFUNCTION("IF(OR(REGEXMATCH($A271, ""(?i)"" &amp; JOIN(""|"", SPLIT($C$3, "" ""))),vlookup(A271,'VMware Inventory'!A:E,5,0)=""VMWare""), 1, 0)"),0.0)</f>
        <v>0</v>
      </c>
      <c r="D271" s="16">
        <f>IFERROR(__xludf.DUMMYFUNCTION("IF(REGEXMATCH($A271, ""(?i)"" &amp; JOIN(""|"", SPLIT($D$3, "" ""))), 1, 0)"),0.0)</f>
        <v>0</v>
      </c>
      <c r="E271" s="16">
        <f t="shared" si="3"/>
        <v>0</v>
      </c>
      <c r="F271" s="16">
        <f t="shared" si="4"/>
        <v>0</v>
      </c>
      <c r="G271" s="16">
        <f>IFERROR(__xludf.DUMMYFUNCTION("IF(REGEXMATCH($A271, ""(?i)"" &amp; JOIN(""|"", SPLIT($G$3, "" ""))), 1, 0)"),0.0)</f>
        <v>0</v>
      </c>
      <c r="H271" s="16">
        <f>IFERROR(__xludf.DUMMYFUNCTION("IF(REGEXMATCH($A271, ""(?i)"" &amp; JOIN(""|"", SPLIT($H$3, "" ""))), 1, 0)"),0.0)</f>
        <v>0</v>
      </c>
      <c r="I271" s="16">
        <f>IFERROR(__xludf.DUMMYFUNCTION("IF(REGEXMATCH($A271, ""(?i)"" &amp; JOIN(""|"", SPLIT($I$3, "" ""))), 1, 0)"),0.0)</f>
        <v>0</v>
      </c>
      <c r="J271" s="16">
        <f>IFERROR(__xludf.DUMMYFUNCTION("IF(REGEXMATCH($A271, ""(?i)"" &amp; JOIN(""|"", SPLIT($J$3, "" ""))), 1, 0)"),0.0)</f>
        <v>0</v>
      </c>
      <c r="K271" s="16">
        <f>IFERROR(__xludf.DUMMYFUNCTION("IF(REGEXMATCH($A271, ""(?i)"" &amp; JOIN(""|"", SPLIT($K$3, "" ""))), 1, 0)"),0.0)</f>
        <v>0</v>
      </c>
      <c r="L271" s="16">
        <f>if(vlookup(A271,'VMware Inventory'!A:E,5,0)="Workstation",1,0)</f>
        <v>0</v>
      </c>
      <c r="M271" s="105">
        <f t="shared" si="5"/>
        <v>0</v>
      </c>
      <c r="N271" s="105">
        <f t="shared" si="6"/>
        <v>0</v>
      </c>
      <c r="O271" s="105">
        <f t="shared" si="7"/>
        <v>0</v>
      </c>
      <c r="P271" s="105" t="str">
        <f t="shared" si="8"/>
        <v>No Infra</v>
      </c>
      <c r="Q271" s="105">
        <f t="shared" si="9"/>
        <v>0</v>
      </c>
    </row>
    <row r="272">
      <c r="A272" s="61" t="s">
        <v>421</v>
      </c>
      <c r="B272" s="16">
        <f t="shared" si="2"/>
        <v>0</v>
      </c>
      <c r="C272" s="16">
        <f>IFERROR(__xludf.DUMMYFUNCTION("IF(OR(REGEXMATCH($A272, ""(?i)"" &amp; JOIN(""|"", SPLIT($C$3, "" ""))),vlookup(A272,'VMware Inventory'!A:E,5,0)=""VMWare""), 1, 0)"),0.0)</f>
        <v>0</v>
      </c>
      <c r="D272" s="16">
        <f>IFERROR(__xludf.DUMMYFUNCTION("IF(REGEXMATCH($A272, ""(?i)"" &amp; JOIN(""|"", SPLIT($D$3, "" ""))), 1, 0)"),0.0)</f>
        <v>0</v>
      </c>
      <c r="E272" s="16">
        <f t="shared" si="3"/>
        <v>0</v>
      </c>
      <c r="F272" s="16">
        <f t="shared" si="4"/>
        <v>0</v>
      </c>
      <c r="G272" s="16">
        <f>IFERROR(__xludf.DUMMYFUNCTION("IF(REGEXMATCH($A272, ""(?i)"" &amp; JOIN(""|"", SPLIT($G$3, "" ""))), 1, 0)"),0.0)</f>
        <v>0</v>
      </c>
      <c r="H272" s="16">
        <f>IFERROR(__xludf.DUMMYFUNCTION("IF(REGEXMATCH($A272, ""(?i)"" &amp; JOIN(""|"", SPLIT($H$3, "" ""))), 1, 0)"),0.0)</f>
        <v>0</v>
      </c>
      <c r="I272" s="16">
        <f>IFERROR(__xludf.DUMMYFUNCTION("IF(REGEXMATCH($A272, ""(?i)"" &amp; JOIN(""|"", SPLIT($I$3, "" ""))), 1, 0)"),0.0)</f>
        <v>0</v>
      </c>
      <c r="J272" s="16">
        <f>IFERROR(__xludf.DUMMYFUNCTION("IF(REGEXMATCH($A272, ""(?i)"" &amp; JOIN(""|"", SPLIT($J$3, "" ""))), 1, 0)"),0.0)</f>
        <v>0</v>
      </c>
      <c r="K272" s="16">
        <f>IFERROR(__xludf.DUMMYFUNCTION("IF(REGEXMATCH($A272, ""(?i)"" &amp; JOIN(""|"", SPLIT($K$3, "" ""))), 1, 0)"),0.0)</f>
        <v>0</v>
      </c>
      <c r="L272" s="16">
        <f>if(vlookup(A272,'VMware Inventory'!A:E,5,0)="Workstation",1,0)</f>
        <v>0</v>
      </c>
      <c r="M272" s="105">
        <f t="shared" si="5"/>
        <v>0</v>
      </c>
      <c r="N272" s="105">
        <f t="shared" si="6"/>
        <v>0</v>
      </c>
      <c r="O272" s="105">
        <f t="shared" si="7"/>
        <v>0</v>
      </c>
      <c r="P272" s="105" t="str">
        <f t="shared" si="8"/>
        <v>No Infra</v>
      </c>
      <c r="Q272" s="105">
        <f t="shared" si="9"/>
        <v>0</v>
      </c>
    </row>
    <row r="273">
      <c r="A273" s="61" t="s">
        <v>422</v>
      </c>
      <c r="B273" s="16">
        <f t="shared" si="2"/>
        <v>0</v>
      </c>
      <c r="C273" s="16">
        <f>IFERROR(__xludf.DUMMYFUNCTION("IF(OR(REGEXMATCH($A273, ""(?i)"" &amp; JOIN(""|"", SPLIT($C$3, "" ""))),vlookup(A273,'VMware Inventory'!A:E,5,0)=""VMWare""), 1, 0)"),0.0)</f>
        <v>0</v>
      </c>
      <c r="D273" s="16">
        <f>IFERROR(__xludf.DUMMYFUNCTION("IF(REGEXMATCH($A273, ""(?i)"" &amp; JOIN(""|"", SPLIT($D$3, "" ""))), 1, 0)"),0.0)</f>
        <v>0</v>
      </c>
      <c r="E273" s="16">
        <f t="shared" si="3"/>
        <v>0</v>
      </c>
      <c r="F273" s="16">
        <f t="shared" si="4"/>
        <v>0</v>
      </c>
      <c r="G273" s="16">
        <f>IFERROR(__xludf.DUMMYFUNCTION("IF(REGEXMATCH($A273, ""(?i)"" &amp; JOIN(""|"", SPLIT($G$3, "" ""))), 1, 0)"),0.0)</f>
        <v>0</v>
      </c>
      <c r="H273" s="16">
        <f>IFERROR(__xludf.DUMMYFUNCTION("IF(REGEXMATCH($A273, ""(?i)"" &amp; JOIN(""|"", SPLIT($H$3, "" ""))), 1, 0)"),0.0)</f>
        <v>0</v>
      </c>
      <c r="I273" s="16">
        <f>IFERROR(__xludf.DUMMYFUNCTION("IF(REGEXMATCH($A273, ""(?i)"" &amp; JOIN(""|"", SPLIT($I$3, "" ""))), 1, 0)"),0.0)</f>
        <v>0</v>
      </c>
      <c r="J273" s="16">
        <f>IFERROR(__xludf.DUMMYFUNCTION("IF(REGEXMATCH($A273, ""(?i)"" &amp; JOIN(""|"", SPLIT($J$3, "" ""))), 1, 0)"),0.0)</f>
        <v>0</v>
      </c>
      <c r="K273" s="16">
        <f>IFERROR(__xludf.DUMMYFUNCTION("IF(REGEXMATCH($A273, ""(?i)"" &amp; JOIN(""|"", SPLIT($K$3, "" ""))), 1, 0)"),0.0)</f>
        <v>0</v>
      </c>
      <c r="L273" s="16">
        <f>if(vlookup(A273,'VMware Inventory'!A:E,5,0)="Workstation",1,0)</f>
        <v>0</v>
      </c>
      <c r="M273" s="105">
        <f t="shared" si="5"/>
        <v>0</v>
      </c>
      <c r="N273" s="105">
        <f t="shared" si="6"/>
        <v>0</v>
      </c>
      <c r="O273" s="105">
        <f t="shared" si="7"/>
        <v>0</v>
      </c>
      <c r="P273" s="105" t="str">
        <f t="shared" si="8"/>
        <v>No Infra</v>
      </c>
      <c r="Q273" s="105">
        <f t="shared" si="9"/>
        <v>0</v>
      </c>
    </row>
    <row r="274">
      <c r="A274" s="61" t="s">
        <v>423</v>
      </c>
      <c r="B274" s="16">
        <f t="shared" si="2"/>
        <v>0</v>
      </c>
      <c r="C274" s="16">
        <f>IFERROR(__xludf.DUMMYFUNCTION("IF(OR(REGEXMATCH($A274, ""(?i)"" &amp; JOIN(""|"", SPLIT($C$3, "" ""))),vlookup(A274,'VMware Inventory'!A:E,5,0)=""VMWare""), 1, 0)"),0.0)</f>
        <v>0</v>
      </c>
      <c r="D274" s="16">
        <f>IFERROR(__xludf.DUMMYFUNCTION("IF(REGEXMATCH($A274, ""(?i)"" &amp; JOIN(""|"", SPLIT($D$3, "" ""))), 1, 0)"),0.0)</f>
        <v>0</v>
      </c>
      <c r="E274" s="16">
        <f t="shared" si="3"/>
        <v>0</v>
      </c>
      <c r="F274" s="16">
        <f t="shared" si="4"/>
        <v>0</v>
      </c>
      <c r="G274" s="16">
        <f>IFERROR(__xludf.DUMMYFUNCTION("IF(REGEXMATCH($A274, ""(?i)"" &amp; JOIN(""|"", SPLIT($G$3, "" ""))), 1, 0)"),0.0)</f>
        <v>0</v>
      </c>
      <c r="H274" s="16">
        <f>IFERROR(__xludf.DUMMYFUNCTION("IF(REGEXMATCH($A274, ""(?i)"" &amp; JOIN(""|"", SPLIT($H$3, "" ""))), 1, 0)"),0.0)</f>
        <v>0</v>
      </c>
      <c r="I274" s="16">
        <f>IFERROR(__xludf.DUMMYFUNCTION("IF(REGEXMATCH($A274, ""(?i)"" &amp; JOIN(""|"", SPLIT($I$3, "" ""))), 1, 0)"),0.0)</f>
        <v>0</v>
      </c>
      <c r="J274" s="16">
        <f>IFERROR(__xludf.DUMMYFUNCTION("IF(REGEXMATCH($A274, ""(?i)"" &amp; JOIN(""|"", SPLIT($J$3, "" ""))), 1, 0)"),0.0)</f>
        <v>0</v>
      </c>
      <c r="K274" s="16">
        <f>IFERROR(__xludf.DUMMYFUNCTION("IF(REGEXMATCH($A274, ""(?i)"" &amp; JOIN(""|"", SPLIT($K$3, "" ""))), 1, 0)"),0.0)</f>
        <v>0</v>
      </c>
      <c r="L274" s="16">
        <f>if(vlookup(A274,'VMware Inventory'!A:E,5,0)="Workstation",1,0)</f>
        <v>0</v>
      </c>
      <c r="M274" s="105">
        <f t="shared" si="5"/>
        <v>0</v>
      </c>
      <c r="N274" s="105">
        <f t="shared" si="6"/>
        <v>0</v>
      </c>
      <c r="O274" s="105">
        <f t="shared" si="7"/>
        <v>0</v>
      </c>
      <c r="P274" s="105" t="str">
        <f t="shared" si="8"/>
        <v>No Infra</v>
      </c>
      <c r="Q274" s="105">
        <f t="shared" si="9"/>
        <v>0</v>
      </c>
    </row>
    <row r="275">
      <c r="A275" s="61" t="s">
        <v>424</v>
      </c>
      <c r="B275" s="16">
        <f t="shared" si="2"/>
        <v>0</v>
      </c>
      <c r="C275" s="16">
        <f>IFERROR(__xludf.DUMMYFUNCTION("IF(OR(REGEXMATCH($A275, ""(?i)"" &amp; JOIN(""|"", SPLIT($C$3, "" ""))),vlookup(A275,'VMware Inventory'!A:E,5,0)=""VMWare""), 1, 0)"),0.0)</f>
        <v>0</v>
      </c>
      <c r="D275" s="16">
        <f>IFERROR(__xludf.DUMMYFUNCTION("IF(REGEXMATCH($A275, ""(?i)"" &amp; JOIN(""|"", SPLIT($D$3, "" ""))), 1, 0)"),0.0)</f>
        <v>0</v>
      </c>
      <c r="E275" s="16">
        <f t="shared" si="3"/>
        <v>0</v>
      </c>
      <c r="F275" s="16">
        <f t="shared" si="4"/>
        <v>0</v>
      </c>
      <c r="G275" s="16">
        <f>IFERROR(__xludf.DUMMYFUNCTION("IF(REGEXMATCH($A275, ""(?i)"" &amp; JOIN(""|"", SPLIT($G$3, "" ""))), 1, 0)"),0.0)</f>
        <v>0</v>
      </c>
      <c r="H275" s="16">
        <f>IFERROR(__xludf.DUMMYFUNCTION("IF(REGEXMATCH($A275, ""(?i)"" &amp; JOIN(""|"", SPLIT($H$3, "" ""))), 1, 0)"),0.0)</f>
        <v>0</v>
      </c>
      <c r="I275" s="16">
        <f>IFERROR(__xludf.DUMMYFUNCTION("IF(REGEXMATCH($A275, ""(?i)"" &amp; JOIN(""|"", SPLIT($I$3, "" ""))), 1, 0)"),0.0)</f>
        <v>0</v>
      </c>
      <c r="J275" s="16">
        <f>IFERROR(__xludf.DUMMYFUNCTION("IF(REGEXMATCH($A275, ""(?i)"" &amp; JOIN(""|"", SPLIT($J$3, "" ""))), 1, 0)"),0.0)</f>
        <v>0</v>
      </c>
      <c r="K275" s="16">
        <f>IFERROR(__xludf.DUMMYFUNCTION("IF(REGEXMATCH($A275, ""(?i)"" &amp; JOIN(""|"", SPLIT($K$3, "" ""))), 1, 0)"),0.0)</f>
        <v>0</v>
      </c>
      <c r="L275" s="16">
        <f>if(vlookup(A275,'VMware Inventory'!A:E,5,0)="Workstation",1,0)</f>
        <v>0</v>
      </c>
      <c r="M275" s="105">
        <f t="shared" si="5"/>
        <v>0</v>
      </c>
      <c r="N275" s="105">
        <f t="shared" si="6"/>
        <v>0</v>
      </c>
      <c r="O275" s="105">
        <f t="shared" si="7"/>
        <v>0</v>
      </c>
      <c r="P275" s="105" t="str">
        <f t="shared" si="8"/>
        <v>No Infra</v>
      </c>
      <c r="Q275" s="105">
        <f t="shared" si="9"/>
        <v>0</v>
      </c>
    </row>
    <row r="276">
      <c r="A276" s="61" t="s">
        <v>425</v>
      </c>
      <c r="B276" s="16">
        <f t="shared" si="2"/>
        <v>0</v>
      </c>
      <c r="C276" s="16">
        <f>IFERROR(__xludf.DUMMYFUNCTION("IF(OR(REGEXMATCH($A276, ""(?i)"" &amp; JOIN(""|"", SPLIT($C$3, "" ""))),vlookup(A276,'VMware Inventory'!A:E,5,0)=""VMWare""), 1, 0)"),0.0)</f>
        <v>0</v>
      </c>
      <c r="D276" s="16">
        <f>IFERROR(__xludf.DUMMYFUNCTION("IF(REGEXMATCH($A276, ""(?i)"" &amp; JOIN(""|"", SPLIT($D$3, "" ""))), 1, 0)"),0.0)</f>
        <v>0</v>
      </c>
      <c r="E276" s="16">
        <f t="shared" si="3"/>
        <v>0</v>
      </c>
      <c r="F276" s="16">
        <f t="shared" si="4"/>
        <v>0</v>
      </c>
      <c r="G276" s="16">
        <f>IFERROR(__xludf.DUMMYFUNCTION("IF(REGEXMATCH($A276, ""(?i)"" &amp; JOIN(""|"", SPLIT($G$3, "" ""))), 1, 0)"),0.0)</f>
        <v>0</v>
      </c>
      <c r="H276" s="16">
        <f>IFERROR(__xludf.DUMMYFUNCTION("IF(REGEXMATCH($A276, ""(?i)"" &amp; JOIN(""|"", SPLIT($H$3, "" ""))), 1, 0)"),0.0)</f>
        <v>0</v>
      </c>
      <c r="I276" s="16">
        <f>IFERROR(__xludf.DUMMYFUNCTION("IF(REGEXMATCH($A276, ""(?i)"" &amp; JOIN(""|"", SPLIT($I$3, "" ""))), 1, 0)"),0.0)</f>
        <v>0</v>
      </c>
      <c r="J276" s="16">
        <f>IFERROR(__xludf.DUMMYFUNCTION("IF(REGEXMATCH($A276, ""(?i)"" &amp; JOIN(""|"", SPLIT($J$3, "" ""))), 1, 0)"),0.0)</f>
        <v>0</v>
      </c>
      <c r="K276" s="16">
        <f>IFERROR(__xludf.DUMMYFUNCTION("IF(REGEXMATCH($A276, ""(?i)"" &amp; JOIN(""|"", SPLIT($K$3, "" ""))), 1, 0)"),0.0)</f>
        <v>0</v>
      </c>
      <c r="L276" s="16">
        <f>if(vlookup(A276,'VMware Inventory'!A:E,5,0)="Workstation",1,0)</f>
        <v>0</v>
      </c>
      <c r="M276" s="105">
        <f t="shared" si="5"/>
        <v>0</v>
      </c>
      <c r="N276" s="105">
        <f t="shared" si="6"/>
        <v>0</v>
      </c>
      <c r="O276" s="105">
        <f t="shared" si="7"/>
        <v>0</v>
      </c>
      <c r="P276" s="105" t="str">
        <f t="shared" si="8"/>
        <v>No Infra</v>
      </c>
      <c r="Q276" s="105">
        <f t="shared" si="9"/>
        <v>0</v>
      </c>
    </row>
    <row r="277">
      <c r="A277" s="61" t="s">
        <v>426</v>
      </c>
      <c r="B277" s="16">
        <f t="shared" si="2"/>
        <v>0</v>
      </c>
      <c r="C277" s="16">
        <f>IFERROR(__xludf.DUMMYFUNCTION("IF(OR(REGEXMATCH($A277, ""(?i)"" &amp; JOIN(""|"", SPLIT($C$3, "" ""))),vlookup(A277,'VMware Inventory'!A:E,5,0)=""VMWare""), 1, 0)"),0.0)</f>
        <v>0</v>
      </c>
      <c r="D277" s="16">
        <f>IFERROR(__xludf.DUMMYFUNCTION("IF(REGEXMATCH($A277, ""(?i)"" &amp; JOIN(""|"", SPLIT($D$3, "" ""))), 1, 0)"),0.0)</f>
        <v>0</v>
      </c>
      <c r="E277" s="16">
        <f t="shared" si="3"/>
        <v>0</v>
      </c>
      <c r="F277" s="16">
        <f t="shared" si="4"/>
        <v>0</v>
      </c>
      <c r="G277" s="16">
        <f>IFERROR(__xludf.DUMMYFUNCTION("IF(REGEXMATCH($A277, ""(?i)"" &amp; JOIN(""|"", SPLIT($G$3, "" ""))), 1, 0)"),0.0)</f>
        <v>0</v>
      </c>
      <c r="H277" s="16">
        <f>IFERROR(__xludf.DUMMYFUNCTION("IF(REGEXMATCH($A277, ""(?i)"" &amp; JOIN(""|"", SPLIT($H$3, "" ""))), 1, 0)"),0.0)</f>
        <v>0</v>
      </c>
      <c r="I277" s="16">
        <f>IFERROR(__xludf.DUMMYFUNCTION("IF(REGEXMATCH($A277, ""(?i)"" &amp; JOIN(""|"", SPLIT($I$3, "" ""))), 1, 0)"),0.0)</f>
        <v>0</v>
      </c>
      <c r="J277" s="16">
        <f>IFERROR(__xludf.DUMMYFUNCTION("IF(REGEXMATCH($A277, ""(?i)"" &amp; JOIN(""|"", SPLIT($J$3, "" ""))), 1, 0)"),0.0)</f>
        <v>0</v>
      </c>
      <c r="K277" s="16">
        <f>IFERROR(__xludf.DUMMYFUNCTION("IF(REGEXMATCH($A277, ""(?i)"" &amp; JOIN(""|"", SPLIT($K$3, "" ""))), 1, 0)"),0.0)</f>
        <v>0</v>
      </c>
      <c r="L277" s="16">
        <f>if(vlookup(A277,'VMware Inventory'!A:E,5,0)="Workstation",1,0)</f>
        <v>0</v>
      </c>
      <c r="M277" s="105">
        <f t="shared" si="5"/>
        <v>0</v>
      </c>
      <c r="N277" s="105">
        <f t="shared" si="6"/>
        <v>0</v>
      </c>
      <c r="O277" s="105">
        <f t="shared" si="7"/>
        <v>0</v>
      </c>
      <c r="P277" s="105" t="str">
        <f t="shared" si="8"/>
        <v>No Infra</v>
      </c>
      <c r="Q277" s="105">
        <f t="shared" si="9"/>
        <v>0</v>
      </c>
    </row>
    <row r="278">
      <c r="A278" s="61" t="s">
        <v>427</v>
      </c>
      <c r="B278" s="16">
        <f t="shared" si="2"/>
        <v>0</v>
      </c>
      <c r="C278" s="16">
        <f>IFERROR(__xludf.DUMMYFUNCTION("IF(OR(REGEXMATCH($A278, ""(?i)"" &amp; JOIN(""|"", SPLIT($C$3, "" ""))),vlookup(A278,'VMware Inventory'!A:E,5,0)=""VMWare""), 1, 0)"),0.0)</f>
        <v>0</v>
      </c>
      <c r="D278" s="16">
        <f>IFERROR(__xludf.DUMMYFUNCTION("IF(REGEXMATCH($A278, ""(?i)"" &amp; JOIN(""|"", SPLIT($D$3, "" ""))), 1, 0)"),0.0)</f>
        <v>0</v>
      </c>
      <c r="E278" s="16">
        <f t="shared" si="3"/>
        <v>0</v>
      </c>
      <c r="F278" s="16">
        <f t="shared" si="4"/>
        <v>0</v>
      </c>
      <c r="G278" s="16">
        <f>IFERROR(__xludf.DUMMYFUNCTION("IF(REGEXMATCH($A278, ""(?i)"" &amp; JOIN(""|"", SPLIT($G$3, "" ""))), 1, 0)"),0.0)</f>
        <v>0</v>
      </c>
      <c r="H278" s="16">
        <f>IFERROR(__xludf.DUMMYFUNCTION("IF(REGEXMATCH($A278, ""(?i)"" &amp; JOIN(""|"", SPLIT($H$3, "" ""))), 1, 0)"),0.0)</f>
        <v>0</v>
      </c>
      <c r="I278" s="16">
        <f>IFERROR(__xludf.DUMMYFUNCTION("IF(REGEXMATCH($A278, ""(?i)"" &amp; JOIN(""|"", SPLIT($I$3, "" ""))), 1, 0)"),0.0)</f>
        <v>0</v>
      </c>
      <c r="J278" s="16">
        <f>IFERROR(__xludf.DUMMYFUNCTION("IF(REGEXMATCH($A278, ""(?i)"" &amp; JOIN(""|"", SPLIT($J$3, "" ""))), 1, 0)"),0.0)</f>
        <v>0</v>
      </c>
      <c r="K278" s="16">
        <f>IFERROR(__xludf.DUMMYFUNCTION("IF(REGEXMATCH($A278, ""(?i)"" &amp; JOIN(""|"", SPLIT($K$3, "" ""))), 1, 0)"),0.0)</f>
        <v>0</v>
      </c>
      <c r="L278" s="16">
        <f>if(vlookup(A278,'VMware Inventory'!A:E,5,0)="Workstation",1,0)</f>
        <v>0</v>
      </c>
      <c r="M278" s="105">
        <f t="shared" si="5"/>
        <v>0</v>
      </c>
      <c r="N278" s="105">
        <f t="shared" si="6"/>
        <v>0</v>
      </c>
      <c r="O278" s="105">
        <f t="shared" si="7"/>
        <v>0</v>
      </c>
      <c r="P278" s="105" t="str">
        <f t="shared" si="8"/>
        <v>No Infra</v>
      </c>
      <c r="Q278" s="105">
        <f t="shared" si="9"/>
        <v>0</v>
      </c>
    </row>
    <row r="279">
      <c r="A279" s="61" t="s">
        <v>428</v>
      </c>
      <c r="B279" s="16">
        <f t="shared" si="2"/>
        <v>0</v>
      </c>
      <c r="C279" s="16">
        <f>IFERROR(__xludf.DUMMYFUNCTION("IF(OR(REGEXMATCH($A279, ""(?i)"" &amp; JOIN(""|"", SPLIT($C$3, "" ""))),vlookup(A279,'VMware Inventory'!A:E,5,0)=""VMWare""), 1, 0)"),0.0)</f>
        <v>0</v>
      </c>
      <c r="D279" s="16">
        <f>IFERROR(__xludf.DUMMYFUNCTION("IF(REGEXMATCH($A279, ""(?i)"" &amp; JOIN(""|"", SPLIT($D$3, "" ""))), 1, 0)"),0.0)</f>
        <v>0</v>
      </c>
      <c r="E279" s="16">
        <f t="shared" si="3"/>
        <v>0</v>
      </c>
      <c r="F279" s="16">
        <f t="shared" si="4"/>
        <v>0</v>
      </c>
      <c r="G279" s="16">
        <f>IFERROR(__xludf.DUMMYFUNCTION("IF(REGEXMATCH($A279, ""(?i)"" &amp; JOIN(""|"", SPLIT($G$3, "" ""))), 1, 0)"),0.0)</f>
        <v>0</v>
      </c>
      <c r="H279" s="16">
        <f>IFERROR(__xludf.DUMMYFUNCTION("IF(REGEXMATCH($A279, ""(?i)"" &amp; JOIN(""|"", SPLIT($H$3, "" ""))), 1, 0)"),0.0)</f>
        <v>0</v>
      </c>
      <c r="I279" s="16">
        <f>IFERROR(__xludf.DUMMYFUNCTION("IF(REGEXMATCH($A279, ""(?i)"" &amp; JOIN(""|"", SPLIT($I$3, "" ""))), 1, 0)"),0.0)</f>
        <v>0</v>
      </c>
      <c r="J279" s="16">
        <f>IFERROR(__xludf.DUMMYFUNCTION("IF(REGEXMATCH($A279, ""(?i)"" &amp; JOIN(""|"", SPLIT($J$3, "" ""))), 1, 0)"),0.0)</f>
        <v>0</v>
      </c>
      <c r="K279" s="16">
        <f>IFERROR(__xludf.DUMMYFUNCTION("IF(REGEXMATCH($A279, ""(?i)"" &amp; JOIN(""|"", SPLIT($K$3, "" ""))), 1, 0)"),0.0)</f>
        <v>0</v>
      </c>
      <c r="L279" s="16">
        <f>if(vlookup(A279,'VMware Inventory'!A:E,5,0)="Workstation",1,0)</f>
        <v>0</v>
      </c>
      <c r="M279" s="105">
        <f t="shared" si="5"/>
        <v>0</v>
      </c>
      <c r="N279" s="105">
        <f t="shared" si="6"/>
        <v>0</v>
      </c>
      <c r="O279" s="105">
        <f t="shared" si="7"/>
        <v>0</v>
      </c>
      <c r="P279" s="105" t="str">
        <f t="shared" si="8"/>
        <v>No Infra</v>
      </c>
      <c r="Q279" s="105">
        <f t="shared" si="9"/>
        <v>0</v>
      </c>
    </row>
    <row r="280">
      <c r="A280" s="61" t="s">
        <v>429</v>
      </c>
      <c r="B280" s="16">
        <f t="shared" si="2"/>
        <v>0</v>
      </c>
      <c r="C280" s="16">
        <f>IFERROR(__xludf.DUMMYFUNCTION("IF(OR(REGEXMATCH($A280, ""(?i)"" &amp; JOIN(""|"", SPLIT($C$3, "" ""))),vlookup(A280,'VMware Inventory'!A:E,5,0)=""VMWare""), 1, 0)"),0.0)</f>
        <v>0</v>
      </c>
      <c r="D280" s="16">
        <f>IFERROR(__xludf.DUMMYFUNCTION("IF(REGEXMATCH($A280, ""(?i)"" &amp; JOIN(""|"", SPLIT($D$3, "" ""))), 1, 0)"),0.0)</f>
        <v>0</v>
      </c>
      <c r="E280" s="16">
        <f t="shared" si="3"/>
        <v>0</v>
      </c>
      <c r="F280" s="16">
        <f t="shared" si="4"/>
        <v>0</v>
      </c>
      <c r="G280" s="16">
        <f>IFERROR(__xludf.DUMMYFUNCTION("IF(REGEXMATCH($A280, ""(?i)"" &amp; JOIN(""|"", SPLIT($G$3, "" ""))), 1, 0)"),0.0)</f>
        <v>0</v>
      </c>
      <c r="H280" s="16">
        <f>IFERROR(__xludf.DUMMYFUNCTION("IF(REGEXMATCH($A280, ""(?i)"" &amp; JOIN(""|"", SPLIT($H$3, "" ""))), 1, 0)"),0.0)</f>
        <v>0</v>
      </c>
      <c r="I280" s="16">
        <f>IFERROR(__xludf.DUMMYFUNCTION("IF(REGEXMATCH($A280, ""(?i)"" &amp; JOIN(""|"", SPLIT($I$3, "" ""))), 1, 0)"),0.0)</f>
        <v>0</v>
      </c>
      <c r="J280" s="16">
        <f>IFERROR(__xludf.DUMMYFUNCTION("IF(REGEXMATCH($A280, ""(?i)"" &amp; JOIN(""|"", SPLIT($J$3, "" ""))), 1, 0)"),0.0)</f>
        <v>0</v>
      </c>
      <c r="K280" s="16">
        <f>IFERROR(__xludf.DUMMYFUNCTION("IF(REGEXMATCH($A280, ""(?i)"" &amp; JOIN(""|"", SPLIT($K$3, "" ""))), 1, 0)"),0.0)</f>
        <v>0</v>
      </c>
      <c r="L280" s="16">
        <f>if(vlookup(A280,'VMware Inventory'!A:E,5,0)="Workstation",1,0)</f>
        <v>0</v>
      </c>
      <c r="M280" s="105">
        <f t="shared" si="5"/>
        <v>0</v>
      </c>
      <c r="N280" s="105">
        <f t="shared" si="6"/>
        <v>0</v>
      </c>
      <c r="O280" s="105">
        <f t="shared" si="7"/>
        <v>0</v>
      </c>
      <c r="P280" s="105" t="str">
        <f t="shared" si="8"/>
        <v>No Infra</v>
      </c>
      <c r="Q280" s="105">
        <f t="shared" si="9"/>
        <v>0</v>
      </c>
    </row>
    <row r="281">
      <c r="A281" s="61" t="s">
        <v>430</v>
      </c>
      <c r="B281" s="16">
        <f t="shared" si="2"/>
        <v>0</v>
      </c>
      <c r="C281" s="16">
        <f>IFERROR(__xludf.DUMMYFUNCTION("IF(OR(REGEXMATCH($A281, ""(?i)"" &amp; JOIN(""|"", SPLIT($C$3, "" ""))),vlookup(A281,'VMware Inventory'!A:E,5,0)=""VMWare""), 1, 0)"),0.0)</f>
        <v>0</v>
      </c>
      <c r="D281" s="16">
        <f>IFERROR(__xludf.DUMMYFUNCTION("IF(REGEXMATCH($A281, ""(?i)"" &amp; JOIN(""|"", SPLIT($D$3, "" ""))), 1, 0)"),0.0)</f>
        <v>0</v>
      </c>
      <c r="E281" s="16">
        <f t="shared" si="3"/>
        <v>0</v>
      </c>
      <c r="F281" s="16">
        <f t="shared" si="4"/>
        <v>0</v>
      </c>
      <c r="G281" s="16">
        <f>IFERROR(__xludf.DUMMYFUNCTION("IF(REGEXMATCH($A281, ""(?i)"" &amp; JOIN(""|"", SPLIT($G$3, "" ""))), 1, 0)"),0.0)</f>
        <v>0</v>
      </c>
      <c r="H281" s="16">
        <f>IFERROR(__xludf.DUMMYFUNCTION("IF(REGEXMATCH($A281, ""(?i)"" &amp; JOIN(""|"", SPLIT($H$3, "" ""))), 1, 0)"),0.0)</f>
        <v>0</v>
      </c>
      <c r="I281" s="16">
        <f>IFERROR(__xludf.DUMMYFUNCTION("IF(REGEXMATCH($A281, ""(?i)"" &amp; JOIN(""|"", SPLIT($I$3, "" ""))), 1, 0)"),0.0)</f>
        <v>0</v>
      </c>
      <c r="J281" s="16">
        <f>IFERROR(__xludf.DUMMYFUNCTION("IF(REGEXMATCH($A281, ""(?i)"" &amp; JOIN(""|"", SPLIT($J$3, "" ""))), 1, 0)"),0.0)</f>
        <v>0</v>
      </c>
      <c r="K281" s="16">
        <f>IFERROR(__xludf.DUMMYFUNCTION("IF(REGEXMATCH($A281, ""(?i)"" &amp; JOIN(""|"", SPLIT($K$3, "" ""))), 1, 0)"),0.0)</f>
        <v>0</v>
      </c>
      <c r="L281" s="16">
        <f>if(vlookup(A281,'VMware Inventory'!A:E,5,0)="Workstation",1,0)</f>
        <v>0</v>
      </c>
      <c r="M281" s="105">
        <f t="shared" si="5"/>
        <v>0</v>
      </c>
      <c r="N281" s="105">
        <f t="shared" si="6"/>
        <v>0</v>
      </c>
      <c r="O281" s="105">
        <f t="shared" si="7"/>
        <v>0</v>
      </c>
      <c r="P281" s="105" t="str">
        <f t="shared" si="8"/>
        <v>No Infra</v>
      </c>
      <c r="Q281" s="105">
        <f t="shared" si="9"/>
        <v>0</v>
      </c>
    </row>
    <row r="282">
      <c r="A282" s="61" t="s">
        <v>431</v>
      </c>
      <c r="B282" s="16">
        <f t="shared" si="2"/>
        <v>0</v>
      </c>
      <c r="C282" s="16">
        <f>IFERROR(__xludf.DUMMYFUNCTION("IF(OR(REGEXMATCH($A282, ""(?i)"" &amp; JOIN(""|"", SPLIT($C$3, "" ""))),vlookup(A282,'VMware Inventory'!A:E,5,0)=""VMWare""), 1, 0)"),0.0)</f>
        <v>0</v>
      </c>
      <c r="D282" s="16">
        <f>IFERROR(__xludf.DUMMYFUNCTION("IF(REGEXMATCH($A282, ""(?i)"" &amp; JOIN(""|"", SPLIT($D$3, "" ""))), 1, 0)"),0.0)</f>
        <v>0</v>
      </c>
      <c r="E282" s="16">
        <f t="shared" si="3"/>
        <v>0</v>
      </c>
      <c r="F282" s="16">
        <f t="shared" si="4"/>
        <v>0</v>
      </c>
      <c r="G282" s="16">
        <f>IFERROR(__xludf.DUMMYFUNCTION("IF(REGEXMATCH($A282, ""(?i)"" &amp; JOIN(""|"", SPLIT($G$3, "" ""))), 1, 0)"),0.0)</f>
        <v>0</v>
      </c>
      <c r="H282" s="16">
        <f>IFERROR(__xludf.DUMMYFUNCTION("IF(REGEXMATCH($A282, ""(?i)"" &amp; JOIN(""|"", SPLIT($H$3, "" ""))), 1, 0)"),0.0)</f>
        <v>0</v>
      </c>
      <c r="I282" s="16">
        <f>IFERROR(__xludf.DUMMYFUNCTION("IF(REGEXMATCH($A282, ""(?i)"" &amp; JOIN(""|"", SPLIT($I$3, "" ""))), 1, 0)"),0.0)</f>
        <v>0</v>
      </c>
      <c r="J282" s="16">
        <f>IFERROR(__xludf.DUMMYFUNCTION("IF(REGEXMATCH($A282, ""(?i)"" &amp; JOIN(""|"", SPLIT($J$3, "" ""))), 1, 0)"),0.0)</f>
        <v>0</v>
      </c>
      <c r="K282" s="16">
        <f>IFERROR(__xludf.DUMMYFUNCTION("IF(REGEXMATCH($A282, ""(?i)"" &amp; JOIN(""|"", SPLIT($K$3, "" ""))), 1, 0)"),0.0)</f>
        <v>0</v>
      </c>
      <c r="L282" s="16">
        <f>if(vlookup(A282,'VMware Inventory'!A:E,5,0)="Workstation",1,0)</f>
        <v>0</v>
      </c>
      <c r="M282" s="105">
        <f t="shared" si="5"/>
        <v>0</v>
      </c>
      <c r="N282" s="105">
        <f t="shared" si="6"/>
        <v>0</v>
      </c>
      <c r="O282" s="105">
        <f t="shared" si="7"/>
        <v>0</v>
      </c>
      <c r="P282" s="105" t="str">
        <f t="shared" si="8"/>
        <v>No Infra</v>
      </c>
      <c r="Q282" s="105">
        <f t="shared" si="9"/>
        <v>0</v>
      </c>
    </row>
    <row r="283">
      <c r="A283" s="61" t="s">
        <v>432</v>
      </c>
      <c r="B283" s="16">
        <f t="shared" si="2"/>
        <v>0</v>
      </c>
      <c r="C283" s="16">
        <f>IFERROR(__xludf.DUMMYFUNCTION("IF(OR(REGEXMATCH($A283, ""(?i)"" &amp; JOIN(""|"", SPLIT($C$3, "" ""))),vlookup(A283,'VMware Inventory'!A:E,5,0)=""VMWare""), 1, 0)"),0.0)</f>
        <v>0</v>
      </c>
      <c r="D283" s="16">
        <f>IFERROR(__xludf.DUMMYFUNCTION("IF(REGEXMATCH($A283, ""(?i)"" &amp; JOIN(""|"", SPLIT($D$3, "" ""))), 1, 0)"),0.0)</f>
        <v>0</v>
      </c>
      <c r="E283" s="16">
        <f t="shared" si="3"/>
        <v>0</v>
      </c>
      <c r="F283" s="16">
        <f t="shared" si="4"/>
        <v>0</v>
      </c>
      <c r="G283" s="16">
        <f>IFERROR(__xludf.DUMMYFUNCTION("IF(REGEXMATCH($A283, ""(?i)"" &amp; JOIN(""|"", SPLIT($G$3, "" ""))), 1, 0)"),0.0)</f>
        <v>0</v>
      </c>
      <c r="H283" s="16">
        <f>IFERROR(__xludf.DUMMYFUNCTION("IF(REGEXMATCH($A283, ""(?i)"" &amp; JOIN(""|"", SPLIT($H$3, "" ""))), 1, 0)"),0.0)</f>
        <v>0</v>
      </c>
      <c r="I283" s="16">
        <f>IFERROR(__xludf.DUMMYFUNCTION("IF(REGEXMATCH($A283, ""(?i)"" &amp; JOIN(""|"", SPLIT($I$3, "" ""))), 1, 0)"),0.0)</f>
        <v>0</v>
      </c>
      <c r="J283" s="16">
        <f>IFERROR(__xludf.DUMMYFUNCTION("IF(REGEXMATCH($A283, ""(?i)"" &amp; JOIN(""|"", SPLIT($J$3, "" ""))), 1, 0)"),0.0)</f>
        <v>0</v>
      </c>
      <c r="K283" s="16">
        <f>IFERROR(__xludf.DUMMYFUNCTION("IF(REGEXMATCH($A283, ""(?i)"" &amp; JOIN(""|"", SPLIT($K$3, "" ""))), 1, 0)"),0.0)</f>
        <v>0</v>
      </c>
      <c r="L283" s="16">
        <f>if(vlookup(A283,'VMware Inventory'!A:E,5,0)="Workstation",1,0)</f>
        <v>0</v>
      </c>
      <c r="M283" s="105">
        <f t="shared" si="5"/>
        <v>0</v>
      </c>
      <c r="N283" s="105">
        <f t="shared" si="6"/>
        <v>0</v>
      </c>
      <c r="O283" s="105">
        <f t="shared" si="7"/>
        <v>0</v>
      </c>
      <c r="P283" s="105" t="str">
        <f t="shared" si="8"/>
        <v>No Infra</v>
      </c>
      <c r="Q283" s="105">
        <f t="shared" si="9"/>
        <v>0</v>
      </c>
    </row>
    <row r="284">
      <c r="A284" s="61" t="s">
        <v>433</v>
      </c>
      <c r="B284" s="16">
        <f t="shared" si="2"/>
        <v>0</v>
      </c>
      <c r="C284" s="16">
        <f>IFERROR(__xludf.DUMMYFUNCTION("IF(OR(REGEXMATCH($A284, ""(?i)"" &amp; JOIN(""|"", SPLIT($C$3, "" ""))),vlookup(A284,'VMware Inventory'!A:E,5,0)=""VMWare""), 1, 0)"),0.0)</f>
        <v>0</v>
      </c>
      <c r="D284" s="16">
        <f>IFERROR(__xludf.DUMMYFUNCTION("IF(REGEXMATCH($A284, ""(?i)"" &amp; JOIN(""|"", SPLIT($D$3, "" ""))), 1, 0)"),0.0)</f>
        <v>0</v>
      </c>
      <c r="E284" s="16">
        <f t="shared" si="3"/>
        <v>0</v>
      </c>
      <c r="F284" s="16">
        <f t="shared" si="4"/>
        <v>0</v>
      </c>
      <c r="G284" s="16">
        <f>IFERROR(__xludf.DUMMYFUNCTION("IF(REGEXMATCH($A284, ""(?i)"" &amp; JOIN(""|"", SPLIT($G$3, "" ""))), 1, 0)"),0.0)</f>
        <v>0</v>
      </c>
      <c r="H284" s="16">
        <f>IFERROR(__xludf.DUMMYFUNCTION("IF(REGEXMATCH($A284, ""(?i)"" &amp; JOIN(""|"", SPLIT($H$3, "" ""))), 1, 0)"),0.0)</f>
        <v>0</v>
      </c>
      <c r="I284" s="16">
        <f>IFERROR(__xludf.DUMMYFUNCTION("IF(REGEXMATCH($A284, ""(?i)"" &amp; JOIN(""|"", SPLIT($I$3, "" ""))), 1, 0)"),0.0)</f>
        <v>0</v>
      </c>
      <c r="J284" s="16">
        <f>IFERROR(__xludf.DUMMYFUNCTION("IF(REGEXMATCH($A284, ""(?i)"" &amp; JOIN(""|"", SPLIT($J$3, "" ""))), 1, 0)"),0.0)</f>
        <v>0</v>
      </c>
      <c r="K284" s="16">
        <f>IFERROR(__xludf.DUMMYFUNCTION("IF(REGEXMATCH($A284, ""(?i)"" &amp; JOIN(""|"", SPLIT($K$3, "" ""))), 1, 0)"),0.0)</f>
        <v>0</v>
      </c>
      <c r="L284" s="16">
        <f>if(vlookup(A284,'VMware Inventory'!A:E,5,0)="Workstation",1,0)</f>
        <v>0</v>
      </c>
      <c r="M284" s="105">
        <f t="shared" si="5"/>
        <v>0</v>
      </c>
      <c r="N284" s="105">
        <f t="shared" si="6"/>
        <v>0</v>
      </c>
      <c r="O284" s="105">
        <f t="shared" si="7"/>
        <v>0</v>
      </c>
      <c r="P284" s="105" t="str">
        <f t="shared" si="8"/>
        <v>No Infra</v>
      </c>
      <c r="Q284" s="105">
        <f t="shared" si="9"/>
        <v>0</v>
      </c>
    </row>
    <row r="285">
      <c r="A285" s="61" t="s">
        <v>434</v>
      </c>
      <c r="B285" s="16">
        <f t="shared" si="2"/>
        <v>0</v>
      </c>
      <c r="C285" s="16">
        <f>IFERROR(__xludf.DUMMYFUNCTION("IF(OR(REGEXMATCH($A285, ""(?i)"" &amp; JOIN(""|"", SPLIT($C$3, "" ""))),vlookup(A285,'VMware Inventory'!A:E,5,0)=""VMWare""), 1, 0)"),0.0)</f>
        <v>0</v>
      </c>
      <c r="D285" s="16">
        <f>IFERROR(__xludf.DUMMYFUNCTION("IF(REGEXMATCH($A285, ""(?i)"" &amp; JOIN(""|"", SPLIT($D$3, "" ""))), 1, 0)"),0.0)</f>
        <v>0</v>
      </c>
      <c r="E285" s="16">
        <f t="shared" si="3"/>
        <v>0</v>
      </c>
      <c r="F285" s="16">
        <f t="shared" si="4"/>
        <v>0</v>
      </c>
      <c r="G285" s="16">
        <f>IFERROR(__xludf.DUMMYFUNCTION("IF(REGEXMATCH($A285, ""(?i)"" &amp; JOIN(""|"", SPLIT($G$3, "" ""))), 1, 0)"),0.0)</f>
        <v>0</v>
      </c>
      <c r="H285" s="16">
        <f>IFERROR(__xludf.DUMMYFUNCTION("IF(REGEXMATCH($A285, ""(?i)"" &amp; JOIN(""|"", SPLIT($H$3, "" ""))), 1, 0)"),0.0)</f>
        <v>0</v>
      </c>
      <c r="I285" s="16">
        <f>IFERROR(__xludf.DUMMYFUNCTION("IF(REGEXMATCH($A285, ""(?i)"" &amp; JOIN(""|"", SPLIT($I$3, "" ""))), 1, 0)"),0.0)</f>
        <v>0</v>
      </c>
      <c r="J285" s="16">
        <f>IFERROR(__xludf.DUMMYFUNCTION("IF(REGEXMATCH($A285, ""(?i)"" &amp; JOIN(""|"", SPLIT($J$3, "" ""))), 1, 0)"),0.0)</f>
        <v>0</v>
      </c>
      <c r="K285" s="16">
        <f>IFERROR(__xludf.DUMMYFUNCTION("IF(REGEXMATCH($A285, ""(?i)"" &amp; JOIN(""|"", SPLIT($K$3, "" ""))), 1, 0)"),0.0)</f>
        <v>0</v>
      </c>
      <c r="L285" s="16">
        <f>if(vlookup(A285,'VMware Inventory'!A:E,5,0)="Workstation",1,0)</f>
        <v>0</v>
      </c>
      <c r="M285" s="105">
        <f t="shared" si="5"/>
        <v>0</v>
      </c>
      <c r="N285" s="105">
        <f t="shared" si="6"/>
        <v>0</v>
      </c>
      <c r="O285" s="105">
        <f t="shared" si="7"/>
        <v>0</v>
      </c>
      <c r="P285" s="105" t="str">
        <f t="shared" si="8"/>
        <v>No Infra</v>
      </c>
      <c r="Q285" s="105">
        <f t="shared" si="9"/>
        <v>0</v>
      </c>
    </row>
    <row r="286">
      <c r="A286" s="61" t="s">
        <v>435</v>
      </c>
      <c r="B286" s="16">
        <f t="shared" si="2"/>
        <v>0</v>
      </c>
      <c r="C286" s="16">
        <f>IFERROR(__xludf.DUMMYFUNCTION("IF(OR(REGEXMATCH($A286, ""(?i)"" &amp; JOIN(""|"", SPLIT($C$3, "" ""))),vlookup(A286,'VMware Inventory'!A:E,5,0)=""VMWare""), 1, 0)"),0.0)</f>
        <v>0</v>
      </c>
      <c r="D286" s="16">
        <f>IFERROR(__xludf.DUMMYFUNCTION("IF(REGEXMATCH($A286, ""(?i)"" &amp; JOIN(""|"", SPLIT($D$3, "" ""))), 1, 0)"),0.0)</f>
        <v>0</v>
      </c>
      <c r="E286" s="16">
        <f t="shared" si="3"/>
        <v>0</v>
      </c>
      <c r="F286" s="16">
        <f t="shared" si="4"/>
        <v>0</v>
      </c>
      <c r="G286" s="16">
        <f>IFERROR(__xludf.DUMMYFUNCTION("IF(REGEXMATCH($A286, ""(?i)"" &amp; JOIN(""|"", SPLIT($G$3, "" ""))), 1, 0)"),0.0)</f>
        <v>0</v>
      </c>
      <c r="H286" s="16">
        <f>IFERROR(__xludf.DUMMYFUNCTION("IF(REGEXMATCH($A286, ""(?i)"" &amp; JOIN(""|"", SPLIT($H$3, "" ""))), 1, 0)"),0.0)</f>
        <v>0</v>
      </c>
      <c r="I286" s="16">
        <f>IFERROR(__xludf.DUMMYFUNCTION("IF(REGEXMATCH($A286, ""(?i)"" &amp; JOIN(""|"", SPLIT($I$3, "" ""))), 1, 0)"),0.0)</f>
        <v>0</v>
      </c>
      <c r="J286" s="16">
        <f>IFERROR(__xludf.DUMMYFUNCTION("IF(REGEXMATCH($A286, ""(?i)"" &amp; JOIN(""|"", SPLIT($J$3, "" ""))), 1, 0)"),0.0)</f>
        <v>0</v>
      </c>
      <c r="K286" s="16">
        <f>IFERROR(__xludf.DUMMYFUNCTION("IF(REGEXMATCH($A286, ""(?i)"" &amp; JOIN(""|"", SPLIT($K$3, "" ""))), 1, 0)"),0.0)</f>
        <v>0</v>
      </c>
      <c r="L286" s="16">
        <f>if(vlookup(A286,'VMware Inventory'!A:E,5,0)="Workstation",1,0)</f>
        <v>0</v>
      </c>
      <c r="M286" s="105">
        <f t="shared" si="5"/>
        <v>0</v>
      </c>
      <c r="N286" s="105">
        <f t="shared" si="6"/>
        <v>0</v>
      </c>
      <c r="O286" s="105">
        <f t="shared" si="7"/>
        <v>0</v>
      </c>
      <c r="P286" s="105" t="str">
        <f t="shared" si="8"/>
        <v>No Infra</v>
      </c>
      <c r="Q286" s="105">
        <f t="shared" si="9"/>
        <v>0</v>
      </c>
    </row>
    <row r="287">
      <c r="A287" s="61" t="s">
        <v>436</v>
      </c>
      <c r="B287" s="16">
        <f t="shared" si="2"/>
        <v>0</v>
      </c>
      <c r="C287" s="16">
        <f>IFERROR(__xludf.DUMMYFUNCTION("IF(OR(REGEXMATCH($A287, ""(?i)"" &amp; JOIN(""|"", SPLIT($C$3, "" ""))),vlookup(A287,'VMware Inventory'!A:E,5,0)=""VMWare""), 1, 0)"),0.0)</f>
        <v>0</v>
      </c>
      <c r="D287" s="16">
        <f>IFERROR(__xludf.DUMMYFUNCTION("IF(REGEXMATCH($A287, ""(?i)"" &amp; JOIN(""|"", SPLIT($D$3, "" ""))), 1, 0)"),0.0)</f>
        <v>0</v>
      </c>
      <c r="E287" s="16">
        <f t="shared" si="3"/>
        <v>0</v>
      </c>
      <c r="F287" s="16">
        <f t="shared" si="4"/>
        <v>0</v>
      </c>
      <c r="G287" s="16">
        <f>IFERROR(__xludf.DUMMYFUNCTION("IF(REGEXMATCH($A287, ""(?i)"" &amp; JOIN(""|"", SPLIT($G$3, "" ""))), 1, 0)"),0.0)</f>
        <v>0</v>
      </c>
      <c r="H287" s="16">
        <f>IFERROR(__xludf.DUMMYFUNCTION("IF(REGEXMATCH($A287, ""(?i)"" &amp; JOIN(""|"", SPLIT($H$3, "" ""))), 1, 0)"),0.0)</f>
        <v>0</v>
      </c>
      <c r="I287" s="16">
        <f>IFERROR(__xludf.DUMMYFUNCTION("IF(REGEXMATCH($A287, ""(?i)"" &amp; JOIN(""|"", SPLIT($I$3, "" ""))), 1, 0)"),0.0)</f>
        <v>0</v>
      </c>
      <c r="J287" s="16">
        <f>IFERROR(__xludf.DUMMYFUNCTION("IF(REGEXMATCH($A287, ""(?i)"" &amp; JOIN(""|"", SPLIT($J$3, "" ""))), 1, 0)"),0.0)</f>
        <v>0</v>
      </c>
      <c r="K287" s="16">
        <f>IFERROR(__xludf.DUMMYFUNCTION("IF(REGEXMATCH($A287, ""(?i)"" &amp; JOIN(""|"", SPLIT($K$3, "" ""))), 1, 0)"),0.0)</f>
        <v>0</v>
      </c>
      <c r="L287" s="16">
        <f>if(vlookup(A287,'VMware Inventory'!A:E,5,0)="Workstation",1,0)</f>
        <v>0</v>
      </c>
      <c r="M287" s="105">
        <f t="shared" si="5"/>
        <v>0</v>
      </c>
      <c r="N287" s="105">
        <f t="shared" si="6"/>
        <v>0</v>
      </c>
      <c r="O287" s="105">
        <f t="shared" si="7"/>
        <v>0</v>
      </c>
      <c r="P287" s="105" t="str">
        <f t="shared" si="8"/>
        <v>No Infra</v>
      </c>
      <c r="Q287" s="105">
        <f t="shared" si="9"/>
        <v>0</v>
      </c>
    </row>
    <row r="288">
      <c r="A288" s="61" t="s">
        <v>437</v>
      </c>
      <c r="B288" s="16">
        <f t="shared" si="2"/>
        <v>0</v>
      </c>
      <c r="C288" s="16">
        <f>IFERROR(__xludf.DUMMYFUNCTION("IF(OR(REGEXMATCH($A288, ""(?i)"" &amp; JOIN(""|"", SPLIT($C$3, "" ""))),vlookup(A288,'VMware Inventory'!A:E,5,0)=""VMWare""), 1, 0)"),0.0)</f>
        <v>0</v>
      </c>
      <c r="D288" s="16">
        <f>IFERROR(__xludf.DUMMYFUNCTION("IF(REGEXMATCH($A288, ""(?i)"" &amp; JOIN(""|"", SPLIT($D$3, "" ""))), 1, 0)"),0.0)</f>
        <v>0</v>
      </c>
      <c r="E288" s="16">
        <f t="shared" si="3"/>
        <v>0</v>
      </c>
      <c r="F288" s="16">
        <f t="shared" si="4"/>
        <v>0</v>
      </c>
      <c r="G288" s="16">
        <f>IFERROR(__xludf.DUMMYFUNCTION("IF(REGEXMATCH($A288, ""(?i)"" &amp; JOIN(""|"", SPLIT($G$3, "" ""))), 1, 0)"),0.0)</f>
        <v>0</v>
      </c>
      <c r="H288" s="16">
        <f>IFERROR(__xludf.DUMMYFUNCTION("IF(REGEXMATCH($A288, ""(?i)"" &amp; JOIN(""|"", SPLIT($H$3, "" ""))), 1, 0)"),0.0)</f>
        <v>0</v>
      </c>
      <c r="I288" s="16">
        <f>IFERROR(__xludf.DUMMYFUNCTION("IF(REGEXMATCH($A288, ""(?i)"" &amp; JOIN(""|"", SPLIT($I$3, "" ""))), 1, 0)"),0.0)</f>
        <v>0</v>
      </c>
      <c r="J288" s="16">
        <f>IFERROR(__xludf.DUMMYFUNCTION("IF(REGEXMATCH($A288, ""(?i)"" &amp; JOIN(""|"", SPLIT($J$3, "" ""))), 1, 0)"),0.0)</f>
        <v>0</v>
      </c>
      <c r="K288" s="16">
        <f>IFERROR(__xludf.DUMMYFUNCTION("IF(REGEXMATCH($A288, ""(?i)"" &amp; JOIN(""|"", SPLIT($K$3, "" ""))), 1, 0)"),0.0)</f>
        <v>0</v>
      </c>
      <c r="L288" s="16">
        <f>if(vlookup(A288,'VMware Inventory'!A:E,5,0)="Workstation",1,0)</f>
        <v>0</v>
      </c>
      <c r="M288" s="105">
        <f t="shared" si="5"/>
        <v>0</v>
      </c>
      <c r="N288" s="105">
        <f t="shared" si="6"/>
        <v>0</v>
      </c>
      <c r="O288" s="105">
        <f t="shared" si="7"/>
        <v>0</v>
      </c>
      <c r="P288" s="105" t="str">
        <f t="shared" si="8"/>
        <v>No Infra</v>
      </c>
      <c r="Q288" s="105">
        <f t="shared" si="9"/>
        <v>0</v>
      </c>
    </row>
    <row r="289">
      <c r="A289" s="61" t="s">
        <v>438</v>
      </c>
      <c r="B289" s="16">
        <f t="shared" si="2"/>
        <v>0</v>
      </c>
      <c r="C289" s="16">
        <f>IFERROR(__xludf.DUMMYFUNCTION("IF(OR(REGEXMATCH($A289, ""(?i)"" &amp; JOIN(""|"", SPLIT($C$3, "" ""))),vlookup(A289,'VMware Inventory'!A:E,5,0)=""VMWare""), 1, 0)"),0.0)</f>
        <v>0</v>
      </c>
      <c r="D289" s="16">
        <f>IFERROR(__xludf.DUMMYFUNCTION("IF(REGEXMATCH($A289, ""(?i)"" &amp; JOIN(""|"", SPLIT($D$3, "" ""))), 1, 0)"),0.0)</f>
        <v>0</v>
      </c>
      <c r="E289" s="16">
        <f t="shared" si="3"/>
        <v>0</v>
      </c>
      <c r="F289" s="16">
        <f t="shared" si="4"/>
        <v>0</v>
      </c>
      <c r="G289" s="16">
        <f>IFERROR(__xludf.DUMMYFUNCTION("IF(REGEXMATCH($A289, ""(?i)"" &amp; JOIN(""|"", SPLIT($G$3, "" ""))), 1, 0)"),0.0)</f>
        <v>0</v>
      </c>
      <c r="H289" s="16">
        <f>IFERROR(__xludf.DUMMYFUNCTION("IF(REGEXMATCH($A289, ""(?i)"" &amp; JOIN(""|"", SPLIT($H$3, "" ""))), 1, 0)"),0.0)</f>
        <v>0</v>
      </c>
      <c r="I289" s="16">
        <f>IFERROR(__xludf.DUMMYFUNCTION("IF(REGEXMATCH($A289, ""(?i)"" &amp; JOIN(""|"", SPLIT($I$3, "" ""))), 1, 0)"),0.0)</f>
        <v>0</v>
      </c>
      <c r="J289" s="16">
        <f>IFERROR(__xludf.DUMMYFUNCTION("IF(REGEXMATCH($A289, ""(?i)"" &amp; JOIN(""|"", SPLIT($J$3, "" ""))), 1, 0)"),0.0)</f>
        <v>0</v>
      </c>
      <c r="K289" s="16">
        <f>IFERROR(__xludf.DUMMYFUNCTION("IF(REGEXMATCH($A289, ""(?i)"" &amp; JOIN(""|"", SPLIT($K$3, "" ""))), 1, 0)"),0.0)</f>
        <v>0</v>
      </c>
      <c r="L289" s="16">
        <f>if(vlookup(A289,'VMware Inventory'!A:E,5,0)="Workstation",1,0)</f>
        <v>0</v>
      </c>
      <c r="M289" s="105">
        <f t="shared" si="5"/>
        <v>0</v>
      </c>
      <c r="N289" s="105">
        <f t="shared" si="6"/>
        <v>0</v>
      </c>
      <c r="O289" s="105">
        <f t="shared" si="7"/>
        <v>0</v>
      </c>
      <c r="P289" s="105" t="str">
        <f t="shared" si="8"/>
        <v>No Infra</v>
      </c>
      <c r="Q289" s="105">
        <f t="shared" si="9"/>
        <v>0</v>
      </c>
    </row>
    <row r="290">
      <c r="A290" s="61" t="s">
        <v>439</v>
      </c>
      <c r="B290" s="16">
        <f t="shared" si="2"/>
        <v>0</v>
      </c>
      <c r="C290" s="16">
        <f>IFERROR(__xludf.DUMMYFUNCTION("IF(OR(REGEXMATCH($A290, ""(?i)"" &amp; JOIN(""|"", SPLIT($C$3, "" ""))),vlookup(A290,'VMware Inventory'!A:E,5,0)=""VMWare""), 1, 0)"),0.0)</f>
        <v>0</v>
      </c>
      <c r="D290" s="16">
        <f>IFERROR(__xludf.DUMMYFUNCTION("IF(REGEXMATCH($A290, ""(?i)"" &amp; JOIN(""|"", SPLIT($D$3, "" ""))), 1, 0)"),0.0)</f>
        <v>0</v>
      </c>
      <c r="E290" s="16">
        <f t="shared" si="3"/>
        <v>0</v>
      </c>
      <c r="F290" s="16">
        <f t="shared" si="4"/>
        <v>0</v>
      </c>
      <c r="G290" s="16">
        <f>IFERROR(__xludf.DUMMYFUNCTION("IF(REGEXMATCH($A290, ""(?i)"" &amp; JOIN(""|"", SPLIT($G$3, "" ""))), 1, 0)"),0.0)</f>
        <v>0</v>
      </c>
      <c r="H290" s="16">
        <f>IFERROR(__xludf.DUMMYFUNCTION("IF(REGEXMATCH($A290, ""(?i)"" &amp; JOIN(""|"", SPLIT($H$3, "" ""))), 1, 0)"),0.0)</f>
        <v>0</v>
      </c>
      <c r="I290" s="16">
        <f>IFERROR(__xludf.DUMMYFUNCTION("IF(REGEXMATCH($A290, ""(?i)"" &amp; JOIN(""|"", SPLIT($I$3, "" ""))), 1, 0)"),0.0)</f>
        <v>0</v>
      </c>
      <c r="J290" s="16">
        <f>IFERROR(__xludf.DUMMYFUNCTION("IF(REGEXMATCH($A290, ""(?i)"" &amp; JOIN(""|"", SPLIT($J$3, "" ""))), 1, 0)"),0.0)</f>
        <v>0</v>
      </c>
      <c r="K290" s="16">
        <f>IFERROR(__xludf.DUMMYFUNCTION("IF(REGEXMATCH($A290, ""(?i)"" &amp; JOIN(""|"", SPLIT($K$3, "" ""))), 1, 0)"),0.0)</f>
        <v>0</v>
      </c>
      <c r="L290" s="16">
        <f>if(vlookup(A290,'VMware Inventory'!A:E,5,0)="Workstation",1,0)</f>
        <v>0</v>
      </c>
      <c r="M290" s="105">
        <f t="shared" si="5"/>
        <v>0</v>
      </c>
      <c r="N290" s="105">
        <f t="shared" si="6"/>
        <v>0</v>
      </c>
      <c r="O290" s="105">
        <f t="shared" si="7"/>
        <v>0</v>
      </c>
      <c r="P290" s="105" t="str">
        <f t="shared" si="8"/>
        <v>No Infra</v>
      </c>
      <c r="Q290" s="105">
        <f t="shared" si="9"/>
        <v>0</v>
      </c>
    </row>
    <row r="291">
      <c r="A291" s="61" t="s">
        <v>440</v>
      </c>
      <c r="B291" s="16">
        <f t="shared" si="2"/>
        <v>0</v>
      </c>
      <c r="C291" s="16">
        <f>IFERROR(__xludf.DUMMYFUNCTION("IF(OR(REGEXMATCH($A291, ""(?i)"" &amp; JOIN(""|"", SPLIT($C$3, "" ""))),vlookup(A291,'VMware Inventory'!A:E,5,0)=""VMWare""), 1, 0)"),0.0)</f>
        <v>0</v>
      </c>
      <c r="D291" s="16">
        <f>IFERROR(__xludf.DUMMYFUNCTION("IF(REGEXMATCH($A291, ""(?i)"" &amp; JOIN(""|"", SPLIT($D$3, "" ""))), 1, 0)"),0.0)</f>
        <v>0</v>
      </c>
      <c r="E291" s="16">
        <f t="shared" si="3"/>
        <v>0</v>
      </c>
      <c r="F291" s="16">
        <f t="shared" si="4"/>
        <v>0</v>
      </c>
      <c r="G291" s="16">
        <f>IFERROR(__xludf.DUMMYFUNCTION("IF(REGEXMATCH($A291, ""(?i)"" &amp; JOIN(""|"", SPLIT($G$3, "" ""))), 1, 0)"),0.0)</f>
        <v>0</v>
      </c>
      <c r="H291" s="16">
        <f>IFERROR(__xludf.DUMMYFUNCTION("IF(REGEXMATCH($A291, ""(?i)"" &amp; JOIN(""|"", SPLIT($H$3, "" ""))), 1, 0)"),0.0)</f>
        <v>0</v>
      </c>
      <c r="I291" s="16">
        <f>IFERROR(__xludf.DUMMYFUNCTION("IF(REGEXMATCH($A291, ""(?i)"" &amp; JOIN(""|"", SPLIT($I$3, "" ""))), 1, 0)"),0.0)</f>
        <v>0</v>
      </c>
      <c r="J291" s="16">
        <f>IFERROR(__xludf.DUMMYFUNCTION("IF(REGEXMATCH($A291, ""(?i)"" &amp; JOIN(""|"", SPLIT($J$3, "" ""))), 1, 0)"),0.0)</f>
        <v>0</v>
      </c>
      <c r="K291" s="16">
        <f>IFERROR(__xludf.DUMMYFUNCTION("IF(REGEXMATCH($A291, ""(?i)"" &amp; JOIN(""|"", SPLIT($K$3, "" ""))), 1, 0)"),0.0)</f>
        <v>0</v>
      </c>
      <c r="L291" s="16">
        <f>if(vlookup(A291,'VMware Inventory'!A:E,5,0)="Workstation",1,0)</f>
        <v>0</v>
      </c>
      <c r="M291" s="105">
        <f t="shared" si="5"/>
        <v>0</v>
      </c>
      <c r="N291" s="105">
        <f t="shared" si="6"/>
        <v>0</v>
      </c>
      <c r="O291" s="105">
        <f t="shared" si="7"/>
        <v>0</v>
      </c>
      <c r="P291" s="105" t="str">
        <f t="shared" si="8"/>
        <v>No Infra</v>
      </c>
      <c r="Q291" s="105">
        <f t="shared" si="9"/>
        <v>0</v>
      </c>
    </row>
    <row r="292">
      <c r="A292" s="61" t="s">
        <v>441</v>
      </c>
      <c r="B292" s="16">
        <f t="shared" si="2"/>
        <v>0</v>
      </c>
      <c r="C292" s="16">
        <f>IFERROR(__xludf.DUMMYFUNCTION("IF(OR(REGEXMATCH($A292, ""(?i)"" &amp; JOIN(""|"", SPLIT($C$3, "" ""))),vlookup(A292,'VMware Inventory'!A:E,5,0)=""VMWare""), 1, 0)"),0.0)</f>
        <v>0</v>
      </c>
      <c r="D292" s="16">
        <f>IFERROR(__xludf.DUMMYFUNCTION("IF(REGEXMATCH($A292, ""(?i)"" &amp; JOIN(""|"", SPLIT($D$3, "" ""))), 1, 0)"),0.0)</f>
        <v>0</v>
      </c>
      <c r="E292" s="16">
        <f t="shared" si="3"/>
        <v>0</v>
      </c>
      <c r="F292" s="16">
        <f t="shared" si="4"/>
        <v>0</v>
      </c>
      <c r="G292" s="16">
        <f>IFERROR(__xludf.DUMMYFUNCTION("IF(REGEXMATCH($A292, ""(?i)"" &amp; JOIN(""|"", SPLIT($G$3, "" ""))), 1, 0)"),0.0)</f>
        <v>0</v>
      </c>
      <c r="H292" s="16">
        <f>IFERROR(__xludf.DUMMYFUNCTION("IF(REGEXMATCH($A292, ""(?i)"" &amp; JOIN(""|"", SPLIT($H$3, "" ""))), 1, 0)"),0.0)</f>
        <v>0</v>
      </c>
      <c r="I292" s="16">
        <f>IFERROR(__xludf.DUMMYFUNCTION("IF(REGEXMATCH($A292, ""(?i)"" &amp; JOIN(""|"", SPLIT($I$3, "" ""))), 1, 0)"),0.0)</f>
        <v>0</v>
      </c>
      <c r="J292" s="16">
        <f>IFERROR(__xludf.DUMMYFUNCTION("IF(REGEXMATCH($A292, ""(?i)"" &amp; JOIN(""|"", SPLIT($J$3, "" ""))), 1, 0)"),0.0)</f>
        <v>0</v>
      </c>
      <c r="K292" s="16">
        <f>IFERROR(__xludf.DUMMYFUNCTION("IF(REGEXMATCH($A292, ""(?i)"" &amp; JOIN(""|"", SPLIT($K$3, "" ""))), 1, 0)"),0.0)</f>
        <v>0</v>
      </c>
      <c r="L292" s="16">
        <f>if(vlookup(A292,'VMware Inventory'!A:E,5,0)="Workstation",1,0)</f>
        <v>0</v>
      </c>
      <c r="M292" s="105">
        <f t="shared" si="5"/>
        <v>0</v>
      </c>
      <c r="N292" s="105">
        <f t="shared" si="6"/>
        <v>0</v>
      </c>
      <c r="O292" s="105">
        <f t="shared" si="7"/>
        <v>0</v>
      </c>
      <c r="P292" s="105" t="str">
        <f t="shared" si="8"/>
        <v>No Infra</v>
      </c>
      <c r="Q292" s="105">
        <f t="shared" si="9"/>
        <v>0</v>
      </c>
    </row>
    <row r="293">
      <c r="A293" s="61" t="s">
        <v>442</v>
      </c>
      <c r="B293" s="16">
        <f t="shared" si="2"/>
        <v>0</v>
      </c>
      <c r="C293" s="16">
        <f>IFERROR(__xludf.DUMMYFUNCTION("IF(OR(REGEXMATCH($A293, ""(?i)"" &amp; JOIN(""|"", SPLIT($C$3, "" ""))),vlookup(A293,'VMware Inventory'!A:E,5,0)=""VMWare""), 1, 0)"),0.0)</f>
        <v>0</v>
      </c>
      <c r="D293" s="16">
        <f>IFERROR(__xludf.DUMMYFUNCTION("IF(REGEXMATCH($A293, ""(?i)"" &amp; JOIN(""|"", SPLIT($D$3, "" ""))), 1, 0)"),0.0)</f>
        <v>0</v>
      </c>
      <c r="E293" s="16">
        <f t="shared" si="3"/>
        <v>0</v>
      </c>
      <c r="F293" s="16">
        <f t="shared" si="4"/>
        <v>0</v>
      </c>
      <c r="G293" s="16">
        <f>IFERROR(__xludf.DUMMYFUNCTION("IF(REGEXMATCH($A293, ""(?i)"" &amp; JOIN(""|"", SPLIT($G$3, "" ""))), 1, 0)"),0.0)</f>
        <v>0</v>
      </c>
      <c r="H293" s="16">
        <f>IFERROR(__xludf.DUMMYFUNCTION("IF(REGEXMATCH($A293, ""(?i)"" &amp; JOIN(""|"", SPLIT($H$3, "" ""))), 1, 0)"),0.0)</f>
        <v>0</v>
      </c>
      <c r="I293" s="16">
        <f>IFERROR(__xludf.DUMMYFUNCTION("IF(REGEXMATCH($A293, ""(?i)"" &amp; JOIN(""|"", SPLIT($I$3, "" ""))), 1, 0)"),0.0)</f>
        <v>0</v>
      </c>
      <c r="J293" s="16">
        <f>IFERROR(__xludf.DUMMYFUNCTION("IF(REGEXMATCH($A293, ""(?i)"" &amp; JOIN(""|"", SPLIT($J$3, "" ""))), 1, 0)"),0.0)</f>
        <v>0</v>
      </c>
      <c r="K293" s="16">
        <f>IFERROR(__xludf.DUMMYFUNCTION("IF(REGEXMATCH($A293, ""(?i)"" &amp; JOIN(""|"", SPLIT($K$3, "" ""))), 1, 0)"),0.0)</f>
        <v>0</v>
      </c>
      <c r="L293" s="16">
        <f>if(vlookup(A293,'VMware Inventory'!A:E,5,0)="Workstation",1,0)</f>
        <v>0</v>
      </c>
      <c r="M293" s="105">
        <f t="shared" si="5"/>
        <v>0</v>
      </c>
      <c r="N293" s="105">
        <f t="shared" si="6"/>
        <v>0</v>
      </c>
      <c r="O293" s="105">
        <f t="shared" si="7"/>
        <v>0</v>
      </c>
      <c r="P293" s="105" t="str">
        <f t="shared" si="8"/>
        <v>No Infra</v>
      </c>
      <c r="Q293" s="105">
        <f t="shared" si="9"/>
        <v>0</v>
      </c>
    </row>
    <row r="294">
      <c r="A294" s="61" t="s">
        <v>443</v>
      </c>
      <c r="B294" s="16">
        <f t="shared" si="2"/>
        <v>0</v>
      </c>
      <c r="C294" s="16">
        <f>IFERROR(__xludf.DUMMYFUNCTION("IF(OR(REGEXMATCH($A294, ""(?i)"" &amp; JOIN(""|"", SPLIT($C$3, "" ""))),vlookup(A294,'VMware Inventory'!A:E,5,0)=""VMWare""), 1, 0)"),0.0)</f>
        <v>0</v>
      </c>
      <c r="D294" s="16">
        <f>IFERROR(__xludf.DUMMYFUNCTION("IF(REGEXMATCH($A294, ""(?i)"" &amp; JOIN(""|"", SPLIT($D$3, "" ""))), 1, 0)"),0.0)</f>
        <v>0</v>
      </c>
      <c r="E294" s="16">
        <f t="shared" si="3"/>
        <v>0</v>
      </c>
      <c r="F294" s="16">
        <f t="shared" si="4"/>
        <v>0</v>
      </c>
      <c r="G294" s="16">
        <f>IFERROR(__xludf.DUMMYFUNCTION("IF(REGEXMATCH($A294, ""(?i)"" &amp; JOIN(""|"", SPLIT($G$3, "" ""))), 1, 0)"),0.0)</f>
        <v>0</v>
      </c>
      <c r="H294" s="16">
        <f>IFERROR(__xludf.DUMMYFUNCTION("IF(REGEXMATCH($A294, ""(?i)"" &amp; JOIN(""|"", SPLIT($H$3, "" ""))), 1, 0)"),0.0)</f>
        <v>0</v>
      </c>
      <c r="I294" s="16">
        <f>IFERROR(__xludf.DUMMYFUNCTION("IF(REGEXMATCH($A294, ""(?i)"" &amp; JOIN(""|"", SPLIT($I$3, "" ""))), 1, 0)"),0.0)</f>
        <v>0</v>
      </c>
      <c r="J294" s="16">
        <f>IFERROR(__xludf.DUMMYFUNCTION("IF(REGEXMATCH($A294, ""(?i)"" &amp; JOIN(""|"", SPLIT($J$3, "" ""))), 1, 0)"),0.0)</f>
        <v>0</v>
      </c>
      <c r="K294" s="16">
        <f>IFERROR(__xludf.DUMMYFUNCTION("IF(REGEXMATCH($A294, ""(?i)"" &amp; JOIN(""|"", SPLIT($K$3, "" ""))), 1, 0)"),0.0)</f>
        <v>0</v>
      </c>
      <c r="L294" s="16">
        <f>if(vlookup(A294,'VMware Inventory'!A:E,5,0)="Workstation",1,0)</f>
        <v>0</v>
      </c>
      <c r="M294" s="105">
        <f t="shared" si="5"/>
        <v>0</v>
      </c>
      <c r="N294" s="105">
        <f t="shared" si="6"/>
        <v>0</v>
      </c>
      <c r="O294" s="105">
        <f t="shared" si="7"/>
        <v>0</v>
      </c>
      <c r="P294" s="105" t="str">
        <f t="shared" si="8"/>
        <v>No Infra</v>
      </c>
      <c r="Q294" s="105">
        <f t="shared" si="9"/>
        <v>0</v>
      </c>
    </row>
    <row r="295">
      <c r="A295" s="61" t="s">
        <v>444</v>
      </c>
      <c r="B295" s="16">
        <f t="shared" si="2"/>
        <v>0</v>
      </c>
      <c r="C295" s="16">
        <f>IFERROR(__xludf.DUMMYFUNCTION("IF(OR(REGEXMATCH($A295, ""(?i)"" &amp; JOIN(""|"", SPLIT($C$3, "" ""))),vlookup(A295,'VMware Inventory'!A:E,5,0)=""VMWare""), 1, 0)"),0.0)</f>
        <v>0</v>
      </c>
      <c r="D295" s="16">
        <f>IFERROR(__xludf.DUMMYFUNCTION("IF(REGEXMATCH($A295, ""(?i)"" &amp; JOIN(""|"", SPLIT($D$3, "" ""))), 1, 0)"),0.0)</f>
        <v>0</v>
      </c>
      <c r="E295" s="16">
        <f t="shared" si="3"/>
        <v>0</v>
      </c>
      <c r="F295" s="16">
        <f t="shared" si="4"/>
        <v>0</v>
      </c>
      <c r="G295" s="16">
        <f>IFERROR(__xludf.DUMMYFUNCTION("IF(REGEXMATCH($A295, ""(?i)"" &amp; JOIN(""|"", SPLIT($G$3, "" ""))), 1, 0)"),0.0)</f>
        <v>0</v>
      </c>
      <c r="H295" s="16">
        <f>IFERROR(__xludf.DUMMYFUNCTION("IF(REGEXMATCH($A295, ""(?i)"" &amp; JOIN(""|"", SPLIT($H$3, "" ""))), 1, 0)"),0.0)</f>
        <v>0</v>
      </c>
      <c r="I295" s="16">
        <f>IFERROR(__xludf.DUMMYFUNCTION("IF(REGEXMATCH($A295, ""(?i)"" &amp; JOIN(""|"", SPLIT($I$3, "" ""))), 1, 0)"),0.0)</f>
        <v>0</v>
      </c>
      <c r="J295" s="16">
        <f>IFERROR(__xludf.DUMMYFUNCTION("IF(REGEXMATCH($A295, ""(?i)"" &amp; JOIN(""|"", SPLIT($J$3, "" ""))), 1, 0)"),0.0)</f>
        <v>0</v>
      </c>
      <c r="K295" s="16">
        <f>IFERROR(__xludf.DUMMYFUNCTION("IF(REGEXMATCH($A295, ""(?i)"" &amp; JOIN(""|"", SPLIT($K$3, "" ""))), 1, 0)"),0.0)</f>
        <v>0</v>
      </c>
      <c r="L295" s="16">
        <f>if(vlookup(A295,'VMware Inventory'!A:E,5,0)="Workstation",1,0)</f>
        <v>0</v>
      </c>
      <c r="M295" s="105">
        <f t="shared" si="5"/>
        <v>0</v>
      </c>
      <c r="N295" s="105">
        <f t="shared" si="6"/>
        <v>0</v>
      </c>
      <c r="O295" s="105">
        <f t="shared" si="7"/>
        <v>0</v>
      </c>
      <c r="P295" s="105" t="str">
        <f t="shared" si="8"/>
        <v>No Infra</v>
      </c>
      <c r="Q295" s="105">
        <f t="shared" si="9"/>
        <v>0</v>
      </c>
    </row>
    <row r="296">
      <c r="A296" s="61" t="s">
        <v>445</v>
      </c>
      <c r="B296" s="16">
        <f t="shared" si="2"/>
        <v>0</v>
      </c>
      <c r="C296" s="16">
        <f>IFERROR(__xludf.DUMMYFUNCTION("IF(OR(REGEXMATCH($A296, ""(?i)"" &amp; JOIN(""|"", SPLIT($C$3, "" ""))),vlookup(A296,'VMware Inventory'!A:E,5,0)=""VMWare""), 1, 0)"),0.0)</f>
        <v>0</v>
      </c>
      <c r="D296" s="16">
        <f>IFERROR(__xludf.DUMMYFUNCTION("IF(REGEXMATCH($A296, ""(?i)"" &amp; JOIN(""|"", SPLIT($D$3, "" ""))), 1, 0)"),0.0)</f>
        <v>0</v>
      </c>
      <c r="E296" s="16">
        <f t="shared" si="3"/>
        <v>0</v>
      </c>
      <c r="F296" s="16">
        <f t="shared" si="4"/>
        <v>0</v>
      </c>
      <c r="G296" s="16">
        <f>IFERROR(__xludf.DUMMYFUNCTION("IF(REGEXMATCH($A296, ""(?i)"" &amp; JOIN(""|"", SPLIT($G$3, "" ""))), 1, 0)"),0.0)</f>
        <v>0</v>
      </c>
      <c r="H296" s="16">
        <f>IFERROR(__xludf.DUMMYFUNCTION("IF(REGEXMATCH($A296, ""(?i)"" &amp; JOIN(""|"", SPLIT($H$3, "" ""))), 1, 0)"),0.0)</f>
        <v>0</v>
      </c>
      <c r="I296" s="16">
        <f>IFERROR(__xludf.DUMMYFUNCTION("IF(REGEXMATCH($A296, ""(?i)"" &amp; JOIN(""|"", SPLIT($I$3, "" ""))), 1, 0)"),0.0)</f>
        <v>0</v>
      </c>
      <c r="J296" s="16">
        <f>IFERROR(__xludf.DUMMYFUNCTION("IF(REGEXMATCH($A296, ""(?i)"" &amp; JOIN(""|"", SPLIT($J$3, "" ""))), 1, 0)"),1.0)</f>
        <v>1</v>
      </c>
      <c r="K296" s="16">
        <f>IFERROR(__xludf.DUMMYFUNCTION("IF(REGEXMATCH($A296, ""(?i)"" &amp; JOIN(""|"", SPLIT($K$3, "" ""))), 1, 0)"),0.0)</f>
        <v>0</v>
      </c>
      <c r="L296" s="16">
        <f>if(vlookup(A296,'VMware Inventory'!A:E,5,0)="Workstation",1,0)</f>
        <v>0</v>
      </c>
      <c r="M296" s="105">
        <f t="shared" si="5"/>
        <v>0</v>
      </c>
      <c r="N296" s="105">
        <f t="shared" si="6"/>
        <v>0</v>
      </c>
      <c r="O296" s="105">
        <f t="shared" si="7"/>
        <v>1</v>
      </c>
      <c r="P296" s="105" t="str">
        <f t="shared" si="8"/>
        <v>Lift &amp; Shift Prod</v>
      </c>
      <c r="Q296" s="105">
        <f t="shared" si="9"/>
        <v>1</v>
      </c>
    </row>
    <row r="297">
      <c r="A297" s="61" t="s">
        <v>446</v>
      </c>
      <c r="B297" s="16">
        <f t="shared" si="2"/>
        <v>0</v>
      </c>
      <c r="C297" s="16">
        <f>IFERROR(__xludf.DUMMYFUNCTION("IF(OR(REGEXMATCH($A297, ""(?i)"" &amp; JOIN(""|"", SPLIT($C$3, "" ""))),vlookup(A297,'VMware Inventory'!A:E,5,0)=""VMWare""), 1, 0)"),0.0)</f>
        <v>0</v>
      </c>
      <c r="D297" s="16">
        <f>IFERROR(__xludf.DUMMYFUNCTION("IF(REGEXMATCH($A297, ""(?i)"" &amp; JOIN(""|"", SPLIT($D$3, "" ""))), 1, 0)"),0.0)</f>
        <v>0</v>
      </c>
      <c r="E297" s="16">
        <f t="shared" si="3"/>
        <v>0</v>
      </c>
      <c r="F297" s="16">
        <f t="shared" si="4"/>
        <v>0</v>
      </c>
      <c r="G297" s="16">
        <f>IFERROR(__xludf.DUMMYFUNCTION("IF(REGEXMATCH($A297, ""(?i)"" &amp; JOIN(""|"", SPLIT($G$3, "" ""))), 1, 0)"),0.0)</f>
        <v>0</v>
      </c>
      <c r="H297" s="16">
        <f>IFERROR(__xludf.DUMMYFUNCTION("IF(REGEXMATCH($A297, ""(?i)"" &amp; JOIN(""|"", SPLIT($H$3, "" ""))), 1, 0)"),0.0)</f>
        <v>0</v>
      </c>
      <c r="I297" s="16">
        <f>IFERROR(__xludf.DUMMYFUNCTION("IF(REGEXMATCH($A297, ""(?i)"" &amp; JOIN(""|"", SPLIT($I$3, "" ""))), 1, 0)"),0.0)</f>
        <v>0</v>
      </c>
      <c r="J297" s="16">
        <f>IFERROR(__xludf.DUMMYFUNCTION("IF(REGEXMATCH($A297, ""(?i)"" &amp; JOIN(""|"", SPLIT($J$3, "" ""))), 1, 0)"),1.0)</f>
        <v>1</v>
      </c>
      <c r="K297" s="16">
        <f>IFERROR(__xludf.DUMMYFUNCTION("IF(REGEXMATCH($A297, ""(?i)"" &amp; JOIN(""|"", SPLIT($K$3, "" ""))), 1, 0)"),0.0)</f>
        <v>0</v>
      </c>
      <c r="L297" s="16">
        <f>if(vlookup(A297,'VMware Inventory'!A:E,5,0)="Workstation",1,0)</f>
        <v>0</v>
      </c>
      <c r="M297" s="105">
        <f t="shared" si="5"/>
        <v>0</v>
      </c>
      <c r="N297" s="105">
        <f t="shared" si="6"/>
        <v>0</v>
      </c>
      <c r="O297" s="105">
        <f t="shared" si="7"/>
        <v>1</v>
      </c>
      <c r="P297" s="105" t="str">
        <f t="shared" si="8"/>
        <v>Lift &amp; Shift Prod</v>
      </c>
      <c r="Q297" s="105">
        <f t="shared" si="9"/>
        <v>1</v>
      </c>
    </row>
    <row r="298">
      <c r="A298" s="61" t="s">
        <v>447</v>
      </c>
      <c r="B298" s="16">
        <f t="shared" si="2"/>
        <v>0</v>
      </c>
      <c r="C298" s="16">
        <f>IFERROR(__xludf.DUMMYFUNCTION("IF(OR(REGEXMATCH($A298, ""(?i)"" &amp; JOIN(""|"", SPLIT($C$3, "" ""))),vlookup(A298,'VMware Inventory'!A:E,5,0)=""VMWare""), 1, 0)"),0.0)</f>
        <v>0</v>
      </c>
      <c r="D298" s="16">
        <f>IFERROR(__xludf.DUMMYFUNCTION("IF(REGEXMATCH($A298, ""(?i)"" &amp; JOIN(""|"", SPLIT($D$3, "" ""))), 1, 0)"),0.0)</f>
        <v>0</v>
      </c>
      <c r="E298" s="16">
        <f t="shared" si="3"/>
        <v>0</v>
      </c>
      <c r="F298" s="16">
        <f t="shared" si="4"/>
        <v>0</v>
      </c>
      <c r="G298" s="16">
        <f>IFERROR(__xludf.DUMMYFUNCTION("IF(REGEXMATCH($A298, ""(?i)"" &amp; JOIN(""|"", SPLIT($G$3, "" ""))), 1, 0)"),0.0)</f>
        <v>0</v>
      </c>
      <c r="H298" s="16">
        <f>IFERROR(__xludf.DUMMYFUNCTION("IF(REGEXMATCH($A298, ""(?i)"" &amp; JOIN(""|"", SPLIT($H$3, "" ""))), 1, 0)"),0.0)</f>
        <v>0</v>
      </c>
      <c r="I298" s="16">
        <f>IFERROR(__xludf.DUMMYFUNCTION("IF(REGEXMATCH($A298, ""(?i)"" &amp; JOIN(""|"", SPLIT($I$3, "" ""))), 1, 0)"),0.0)</f>
        <v>0</v>
      </c>
      <c r="J298" s="16">
        <f>IFERROR(__xludf.DUMMYFUNCTION("IF(REGEXMATCH($A298, ""(?i)"" &amp; JOIN(""|"", SPLIT($J$3, "" ""))), 1, 0)"),1.0)</f>
        <v>1</v>
      </c>
      <c r="K298" s="16">
        <f>IFERROR(__xludf.DUMMYFUNCTION("IF(REGEXMATCH($A298, ""(?i)"" &amp; JOIN(""|"", SPLIT($K$3, "" ""))), 1, 0)"),0.0)</f>
        <v>0</v>
      </c>
      <c r="L298" s="16">
        <f>if(vlookup(A298,'VMware Inventory'!A:E,5,0)="Workstation",1,0)</f>
        <v>0</v>
      </c>
      <c r="M298" s="105">
        <f t="shared" si="5"/>
        <v>0</v>
      </c>
      <c r="N298" s="105">
        <f t="shared" si="6"/>
        <v>0</v>
      </c>
      <c r="O298" s="105">
        <f t="shared" si="7"/>
        <v>1</v>
      </c>
      <c r="P298" s="105" t="str">
        <f t="shared" si="8"/>
        <v>Lift &amp; Shift Prod</v>
      </c>
      <c r="Q298" s="105">
        <f t="shared" si="9"/>
        <v>1</v>
      </c>
    </row>
    <row r="299">
      <c r="A299" s="61" t="s">
        <v>448</v>
      </c>
      <c r="B299" s="16">
        <f t="shared" si="2"/>
        <v>0</v>
      </c>
      <c r="C299" s="16">
        <f>IFERROR(__xludf.DUMMYFUNCTION("IF(OR(REGEXMATCH($A299, ""(?i)"" &amp; JOIN(""|"", SPLIT($C$3, "" ""))),vlookup(A299,'VMware Inventory'!A:E,5,0)=""VMWare""), 1, 0)"),0.0)</f>
        <v>0</v>
      </c>
      <c r="D299" s="16">
        <f>IFERROR(__xludf.DUMMYFUNCTION("IF(REGEXMATCH($A299, ""(?i)"" &amp; JOIN(""|"", SPLIT($D$3, "" ""))), 1, 0)"),0.0)</f>
        <v>0</v>
      </c>
      <c r="E299" s="16">
        <f t="shared" si="3"/>
        <v>0</v>
      </c>
      <c r="F299" s="16">
        <f t="shared" si="4"/>
        <v>0</v>
      </c>
      <c r="G299" s="16">
        <f>IFERROR(__xludf.DUMMYFUNCTION("IF(REGEXMATCH($A299, ""(?i)"" &amp; JOIN(""|"", SPLIT($G$3, "" ""))), 1, 0)"),0.0)</f>
        <v>0</v>
      </c>
      <c r="H299" s="16">
        <f>IFERROR(__xludf.DUMMYFUNCTION("IF(REGEXMATCH($A299, ""(?i)"" &amp; JOIN(""|"", SPLIT($H$3, "" ""))), 1, 0)"),0.0)</f>
        <v>0</v>
      </c>
      <c r="I299" s="16">
        <f>IFERROR(__xludf.DUMMYFUNCTION("IF(REGEXMATCH($A299, ""(?i)"" &amp; JOIN(""|"", SPLIT($I$3, "" ""))), 1, 0)"),0.0)</f>
        <v>0</v>
      </c>
      <c r="J299" s="16">
        <f>IFERROR(__xludf.DUMMYFUNCTION("IF(REGEXMATCH($A299, ""(?i)"" &amp; JOIN(""|"", SPLIT($J$3, "" ""))), 1, 0)"),1.0)</f>
        <v>1</v>
      </c>
      <c r="K299" s="16">
        <f>IFERROR(__xludf.DUMMYFUNCTION("IF(REGEXMATCH($A299, ""(?i)"" &amp; JOIN(""|"", SPLIT($K$3, "" ""))), 1, 0)"),0.0)</f>
        <v>0</v>
      </c>
      <c r="L299" s="16">
        <f>if(vlookup(A299,'VMware Inventory'!A:E,5,0)="Workstation",1,0)</f>
        <v>0</v>
      </c>
      <c r="M299" s="105">
        <f t="shared" si="5"/>
        <v>0</v>
      </c>
      <c r="N299" s="105">
        <f t="shared" si="6"/>
        <v>0</v>
      </c>
      <c r="O299" s="105">
        <f t="shared" si="7"/>
        <v>1</v>
      </c>
      <c r="P299" s="105" t="str">
        <f t="shared" si="8"/>
        <v>Lift &amp; Shift Prod</v>
      </c>
      <c r="Q299" s="105">
        <f t="shared" si="9"/>
        <v>1</v>
      </c>
    </row>
    <row r="300">
      <c r="A300" s="61" t="s">
        <v>449</v>
      </c>
      <c r="B300" s="16">
        <f t="shared" si="2"/>
        <v>0</v>
      </c>
      <c r="C300" s="16">
        <f>IFERROR(__xludf.DUMMYFUNCTION("IF(OR(REGEXMATCH($A300, ""(?i)"" &amp; JOIN(""|"", SPLIT($C$3, "" ""))),vlookup(A300,'VMware Inventory'!A:E,5,0)=""VMWare""), 1, 0)"),0.0)</f>
        <v>0</v>
      </c>
      <c r="D300" s="16">
        <f>IFERROR(__xludf.DUMMYFUNCTION("IF(REGEXMATCH($A300, ""(?i)"" &amp; JOIN(""|"", SPLIT($D$3, "" ""))), 1, 0)"),0.0)</f>
        <v>0</v>
      </c>
      <c r="E300" s="16">
        <f t="shared" si="3"/>
        <v>0</v>
      </c>
      <c r="F300" s="16">
        <f t="shared" si="4"/>
        <v>0</v>
      </c>
      <c r="G300" s="16">
        <f>IFERROR(__xludf.DUMMYFUNCTION("IF(REGEXMATCH($A300, ""(?i)"" &amp; JOIN(""|"", SPLIT($G$3, "" ""))), 1, 0)"),0.0)</f>
        <v>0</v>
      </c>
      <c r="H300" s="16">
        <f>IFERROR(__xludf.DUMMYFUNCTION("IF(REGEXMATCH($A300, ""(?i)"" &amp; JOIN(""|"", SPLIT($H$3, "" ""))), 1, 0)"),0.0)</f>
        <v>0</v>
      </c>
      <c r="I300" s="16">
        <f>IFERROR(__xludf.DUMMYFUNCTION("IF(REGEXMATCH($A300, ""(?i)"" &amp; JOIN(""|"", SPLIT($I$3, "" ""))), 1, 0)"),0.0)</f>
        <v>0</v>
      </c>
      <c r="J300" s="16">
        <f>IFERROR(__xludf.DUMMYFUNCTION("IF(REGEXMATCH($A300, ""(?i)"" &amp; JOIN(""|"", SPLIT($J$3, "" ""))), 1, 0)"),1.0)</f>
        <v>1</v>
      </c>
      <c r="K300" s="16">
        <f>IFERROR(__xludf.DUMMYFUNCTION("IF(REGEXMATCH($A300, ""(?i)"" &amp; JOIN(""|"", SPLIT($K$3, "" ""))), 1, 0)"),0.0)</f>
        <v>0</v>
      </c>
      <c r="L300" s="16">
        <f>if(vlookup(A300,'VMware Inventory'!A:E,5,0)="Workstation",1,0)</f>
        <v>0</v>
      </c>
      <c r="M300" s="105">
        <f t="shared" si="5"/>
        <v>0</v>
      </c>
      <c r="N300" s="105">
        <f t="shared" si="6"/>
        <v>0</v>
      </c>
      <c r="O300" s="105">
        <f t="shared" si="7"/>
        <v>1</v>
      </c>
      <c r="P300" s="105" t="str">
        <f t="shared" si="8"/>
        <v>Lift &amp; Shift Prod</v>
      </c>
      <c r="Q300" s="105">
        <f t="shared" si="9"/>
        <v>1</v>
      </c>
    </row>
    <row r="301">
      <c r="A301" s="61" t="s">
        <v>450</v>
      </c>
      <c r="B301" s="16">
        <f t="shared" si="2"/>
        <v>0</v>
      </c>
      <c r="C301" s="16">
        <f>IFERROR(__xludf.DUMMYFUNCTION("IF(OR(REGEXMATCH($A301, ""(?i)"" &amp; JOIN(""|"", SPLIT($C$3, "" ""))),vlookup(A301,'VMware Inventory'!A:E,5,0)=""VMWare""), 1, 0)"),0.0)</f>
        <v>0</v>
      </c>
      <c r="D301" s="16">
        <f>IFERROR(__xludf.DUMMYFUNCTION("IF(REGEXMATCH($A301, ""(?i)"" &amp; JOIN(""|"", SPLIT($D$3, "" ""))), 1, 0)"),0.0)</f>
        <v>0</v>
      </c>
      <c r="E301" s="16">
        <f t="shared" si="3"/>
        <v>0</v>
      </c>
      <c r="F301" s="16">
        <f t="shared" si="4"/>
        <v>0</v>
      </c>
      <c r="G301" s="16">
        <f>IFERROR(__xludf.DUMMYFUNCTION("IF(REGEXMATCH($A301, ""(?i)"" &amp; JOIN(""|"", SPLIT($G$3, "" ""))), 1, 0)"),0.0)</f>
        <v>0</v>
      </c>
      <c r="H301" s="16">
        <f>IFERROR(__xludf.DUMMYFUNCTION("IF(REGEXMATCH($A301, ""(?i)"" &amp; JOIN(""|"", SPLIT($H$3, "" ""))), 1, 0)"),0.0)</f>
        <v>0</v>
      </c>
      <c r="I301" s="16">
        <f>IFERROR(__xludf.DUMMYFUNCTION("IF(REGEXMATCH($A301, ""(?i)"" &amp; JOIN(""|"", SPLIT($I$3, "" ""))), 1, 0)"),0.0)</f>
        <v>0</v>
      </c>
      <c r="J301" s="16">
        <f>IFERROR(__xludf.DUMMYFUNCTION("IF(REGEXMATCH($A301, ""(?i)"" &amp; JOIN(""|"", SPLIT($J$3, "" ""))), 1, 0)"),1.0)</f>
        <v>1</v>
      </c>
      <c r="K301" s="16">
        <f>IFERROR(__xludf.DUMMYFUNCTION("IF(REGEXMATCH($A301, ""(?i)"" &amp; JOIN(""|"", SPLIT($K$3, "" ""))), 1, 0)"),0.0)</f>
        <v>0</v>
      </c>
      <c r="L301" s="16">
        <f>if(vlookup(A301,'VMware Inventory'!A:E,5,0)="Workstation",1,0)</f>
        <v>0</v>
      </c>
      <c r="M301" s="105">
        <f t="shared" si="5"/>
        <v>0</v>
      </c>
      <c r="N301" s="105">
        <f t="shared" si="6"/>
        <v>0</v>
      </c>
      <c r="O301" s="105">
        <f t="shared" si="7"/>
        <v>1</v>
      </c>
      <c r="P301" s="105" t="str">
        <f t="shared" si="8"/>
        <v>Lift &amp; Shift Prod</v>
      </c>
      <c r="Q301" s="105">
        <f t="shared" si="9"/>
        <v>1</v>
      </c>
    </row>
    <row r="302">
      <c r="A302" s="61" t="s">
        <v>451</v>
      </c>
      <c r="B302" s="16">
        <f t="shared" si="2"/>
        <v>0</v>
      </c>
      <c r="C302" s="16">
        <f>IFERROR(__xludf.DUMMYFUNCTION("IF(OR(REGEXMATCH($A302, ""(?i)"" &amp; JOIN(""|"", SPLIT($C$3, "" ""))),vlookup(A302,'VMware Inventory'!A:E,5,0)=""VMWare""), 1, 0)"),0.0)</f>
        <v>0</v>
      </c>
      <c r="D302" s="16">
        <f>IFERROR(__xludf.DUMMYFUNCTION("IF(REGEXMATCH($A302, ""(?i)"" &amp; JOIN(""|"", SPLIT($D$3, "" ""))), 1, 0)"),0.0)</f>
        <v>0</v>
      </c>
      <c r="E302" s="16">
        <f t="shared" si="3"/>
        <v>0</v>
      </c>
      <c r="F302" s="16">
        <f t="shared" si="4"/>
        <v>0</v>
      </c>
      <c r="G302" s="16">
        <f>IFERROR(__xludf.DUMMYFUNCTION("IF(REGEXMATCH($A302, ""(?i)"" &amp; JOIN(""|"", SPLIT($G$3, "" ""))), 1, 0)"),0.0)</f>
        <v>0</v>
      </c>
      <c r="H302" s="16">
        <f>IFERROR(__xludf.DUMMYFUNCTION("IF(REGEXMATCH($A302, ""(?i)"" &amp; JOIN(""|"", SPLIT($H$3, "" ""))), 1, 0)"),0.0)</f>
        <v>0</v>
      </c>
      <c r="I302" s="16">
        <f>IFERROR(__xludf.DUMMYFUNCTION("IF(REGEXMATCH($A302, ""(?i)"" &amp; JOIN(""|"", SPLIT($I$3, "" ""))), 1, 0)"),0.0)</f>
        <v>0</v>
      </c>
      <c r="J302" s="16">
        <f>IFERROR(__xludf.DUMMYFUNCTION("IF(REGEXMATCH($A302, ""(?i)"" &amp; JOIN(""|"", SPLIT($J$3, "" ""))), 1, 0)"),1.0)</f>
        <v>1</v>
      </c>
      <c r="K302" s="16">
        <f>IFERROR(__xludf.DUMMYFUNCTION("IF(REGEXMATCH($A302, ""(?i)"" &amp; JOIN(""|"", SPLIT($K$3, "" ""))), 1, 0)"),0.0)</f>
        <v>0</v>
      </c>
      <c r="L302" s="16">
        <f>if(vlookup(A302,'VMware Inventory'!A:E,5,0)="Workstation",1,0)</f>
        <v>0</v>
      </c>
      <c r="M302" s="105">
        <f t="shared" si="5"/>
        <v>0</v>
      </c>
      <c r="N302" s="105">
        <f t="shared" si="6"/>
        <v>0</v>
      </c>
      <c r="O302" s="105">
        <f t="shared" si="7"/>
        <v>1</v>
      </c>
      <c r="P302" s="105" t="str">
        <f t="shared" si="8"/>
        <v>Lift &amp; Shift Prod</v>
      </c>
      <c r="Q302" s="105">
        <f t="shared" si="9"/>
        <v>1</v>
      </c>
    </row>
    <row r="303">
      <c r="A303" s="61" t="s">
        <v>452</v>
      </c>
      <c r="B303" s="16">
        <f t="shared" si="2"/>
        <v>0</v>
      </c>
      <c r="C303" s="16">
        <f>IFERROR(__xludf.DUMMYFUNCTION("IF(OR(REGEXMATCH($A303, ""(?i)"" &amp; JOIN(""|"", SPLIT($C$3, "" ""))),vlookup(A303,'VMware Inventory'!A:E,5,0)=""VMWare""), 1, 0)"),0.0)</f>
        <v>0</v>
      </c>
      <c r="D303" s="16">
        <f>IFERROR(__xludf.DUMMYFUNCTION("IF(REGEXMATCH($A303, ""(?i)"" &amp; JOIN(""|"", SPLIT($D$3, "" ""))), 1, 0)"),0.0)</f>
        <v>0</v>
      </c>
      <c r="E303" s="16">
        <f t="shared" si="3"/>
        <v>0</v>
      </c>
      <c r="F303" s="16">
        <f t="shared" si="4"/>
        <v>0</v>
      </c>
      <c r="G303" s="16">
        <f>IFERROR(__xludf.DUMMYFUNCTION("IF(REGEXMATCH($A303, ""(?i)"" &amp; JOIN(""|"", SPLIT($G$3, "" ""))), 1, 0)"),0.0)</f>
        <v>0</v>
      </c>
      <c r="H303" s="16">
        <f>IFERROR(__xludf.DUMMYFUNCTION("IF(REGEXMATCH($A303, ""(?i)"" &amp; JOIN(""|"", SPLIT($H$3, "" ""))), 1, 0)"),0.0)</f>
        <v>0</v>
      </c>
      <c r="I303" s="16">
        <f>IFERROR(__xludf.DUMMYFUNCTION("IF(REGEXMATCH($A303, ""(?i)"" &amp; JOIN(""|"", SPLIT($I$3, "" ""))), 1, 0)"),0.0)</f>
        <v>0</v>
      </c>
      <c r="J303" s="16">
        <f>IFERROR(__xludf.DUMMYFUNCTION("IF(REGEXMATCH($A303, ""(?i)"" &amp; JOIN(""|"", SPLIT($J$3, "" ""))), 1, 0)"),0.0)</f>
        <v>0</v>
      </c>
      <c r="K303" s="16">
        <f>IFERROR(__xludf.DUMMYFUNCTION("IF(REGEXMATCH($A303, ""(?i)"" &amp; JOIN(""|"", SPLIT($K$3, "" ""))), 1, 0)"),0.0)</f>
        <v>0</v>
      </c>
      <c r="L303" s="16">
        <f>if(vlookup(A303,'VMware Inventory'!A:E,5,0)="Workstation",1,0)</f>
        <v>0</v>
      </c>
      <c r="M303" s="105">
        <f t="shared" si="5"/>
        <v>0</v>
      </c>
      <c r="N303" s="105">
        <f t="shared" si="6"/>
        <v>0</v>
      </c>
      <c r="O303" s="105">
        <f t="shared" si="7"/>
        <v>0</v>
      </c>
      <c r="P303" s="105" t="str">
        <f t="shared" si="8"/>
        <v>No Infra</v>
      </c>
      <c r="Q303" s="105">
        <f t="shared" si="9"/>
        <v>0</v>
      </c>
    </row>
    <row r="304">
      <c r="A304" s="61" t="s">
        <v>453</v>
      </c>
      <c r="B304" s="16">
        <f t="shared" si="2"/>
        <v>0</v>
      </c>
      <c r="C304" s="16">
        <f>IFERROR(__xludf.DUMMYFUNCTION("IF(OR(REGEXMATCH($A304, ""(?i)"" &amp; JOIN(""|"", SPLIT($C$3, "" ""))),vlookup(A304,'VMware Inventory'!A:E,5,0)=""VMWare""), 1, 0)"),0.0)</f>
        <v>0</v>
      </c>
      <c r="D304" s="16">
        <f>IFERROR(__xludf.DUMMYFUNCTION("IF(REGEXMATCH($A304, ""(?i)"" &amp; JOIN(""|"", SPLIT($D$3, "" ""))), 1, 0)"),0.0)</f>
        <v>0</v>
      </c>
      <c r="E304" s="16">
        <f t="shared" si="3"/>
        <v>0</v>
      </c>
      <c r="F304" s="16">
        <f t="shared" si="4"/>
        <v>0</v>
      </c>
      <c r="G304" s="16">
        <f>IFERROR(__xludf.DUMMYFUNCTION("IF(REGEXMATCH($A304, ""(?i)"" &amp; JOIN(""|"", SPLIT($G$3, "" ""))), 1, 0)"),0.0)</f>
        <v>0</v>
      </c>
      <c r="H304" s="16">
        <f>IFERROR(__xludf.DUMMYFUNCTION("IF(REGEXMATCH($A304, ""(?i)"" &amp; JOIN(""|"", SPLIT($H$3, "" ""))), 1, 0)"),0.0)</f>
        <v>0</v>
      </c>
      <c r="I304" s="16">
        <f>IFERROR(__xludf.DUMMYFUNCTION("IF(REGEXMATCH($A304, ""(?i)"" &amp; JOIN(""|"", SPLIT($I$3, "" ""))), 1, 0)"),0.0)</f>
        <v>0</v>
      </c>
      <c r="J304" s="16">
        <f>IFERROR(__xludf.DUMMYFUNCTION("IF(REGEXMATCH($A304, ""(?i)"" &amp; JOIN(""|"", SPLIT($J$3, "" ""))), 1, 0)"),0.0)</f>
        <v>0</v>
      </c>
      <c r="K304" s="16">
        <f>IFERROR(__xludf.DUMMYFUNCTION("IF(REGEXMATCH($A304, ""(?i)"" &amp; JOIN(""|"", SPLIT($K$3, "" ""))), 1, 0)"),0.0)</f>
        <v>0</v>
      </c>
      <c r="L304" s="16">
        <f>if(vlookup(A304,'VMware Inventory'!A:E,5,0)="Workstation",1,0)</f>
        <v>0</v>
      </c>
      <c r="M304" s="105">
        <f t="shared" si="5"/>
        <v>0</v>
      </c>
      <c r="N304" s="105">
        <f t="shared" si="6"/>
        <v>0</v>
      </c>
      <c r="O304" s="105">
        <f t="shared" si="7"/>
        <v>0</v>
      </c>
      <c r="P304" s="105" t="str">
        <f t="shared" si="8"/>
        <v>No Infra</v>
      </c>
      <c r="Q304" s="105">
        <f t="shared" si="9"/>
        <v>0</v>
      </c>
    </row>
    <row r="305">
      <c r="A305" s="61" t="s">
        <v>454</v>
      </c>
      <c r="B305" s="16">
        <f t="shared" si="2"/>
        <v>0</v>
      </c>
      <c r="C305" s="16">
        <f>IFERROR(__xludf.DUMMYFUNCTION("IF(OR(REGEXMATCH($A305, ""(?i)"" &amp; JOIN(""|"", SPLIT($C$3, "" ""))),vlookup(A305,'VMware Inventory'!A:E,5,0)=""VMWare""), 1, 0)"),0.0)</f>
        <v>0</v>
      </c>
      <c r="D305" s="16">
        <f>IFERROR(__xludf.DUMMYFUNCTION("IF(REGEXMATCH($A305, ""(?i)"" &amp; JOIN(""|"", SPLIT($D$3, "" ""))), 1, 0)"),0.0)</f>
        <v>0</v>
      </c>
      <c r="E305" s="16">
        <f t="shared" si="3"/>
        <v>0</v>
      </c>
      <c r="F305" s="16">
        <f t="shared" si="4"/>
        <v>0</v>
      </c>
      <c r="G305" s="16">
        <f>IFERROR(__xludf.DUMMYFUNCTION("IF(REGEXMATCH($A305, ""(?i)"" &amp; JOIN(""|"", SPLIT($G$3, "" ""))), 1, 0)"),0.0)</f>
        <v>0</v>
      </c>
      <c r="H305" s="16">
        <f>IFERROR(__xludf.DUMMYFUNCTION("IF(REGEXMATCH($A305, ""(?i)"" &amp; JOIN(""|"", SPLIT($H$3, "" ""))), 1, 0)"),0.0)</f>
        <v>0</v>
      </c>
      <c r="I305" s="16">
        <f>IFERROR(__xludf.DUMMYFUNCTION("IF(REGEXMATCH($A305, ""(?i)"" &amp; JOIN(""|"", SPLIT($I$3, "" ""))), 1, 0)"),0.0)</f>
        <v>0</v>
      </c>
      <c r="J305" s="16">
        <f>IFERROR(__xludf.DUMMYFUNCTION("IF(REGEXMATCH($A305, ""(?i)"" &amp; JOIN(""|"", SPLIT($J$3, "" ""))), 1, 0)"),0.0)</f>
        <v>0</v>
      </c>
      <c r="K305" s="16">
        <f>IFERROR(__xludf.DUMMYFUNCTION("IF(REGEXMATCH($A305, ""(?i)"" &amp; JOIN(""|"", SPLIT($K$3, "" ""))), 1, 0)"),0.0)</f>
        <v>0</v>
      </c>
      <c r="L305" s="16">
        <f>if(vlookup(A305,'VMware Inventory'!A:E,5,0)="Workstation",1,0)</f>
        <v>0</v>
      </c>
      <c r="M305" s="105">
        <f t="shared" si="5"/>
        <v>0</v>
      </c>
      <c r="N305" s="105">
        <f t="shared" si="6"/>
        <v>0</v>
      </c>
      <c r="O305" s="105">
        <f t="shared" si="7"/>
        <v>0</v>
      </c>
      <c r="P305" s="105" t="str">
        <f t="shared" si="8"/>
        <v>No Infra</v>
      </c>
      <c r="Q305" s="105">
        <f t="shared" si="9"/>
        <v>0</v>
      </c>
    </row>
    <row r="306">
      <c r="A306" s="61" t="s">
        <v>455</v>
      </c>
      <c r="B306" s="16">
        <f t="shared" si="2"/>
        <v>0</v>
      </c>
      <c r="C306" s="16">
        <f>IFERROR(__xludf.DUMMYFUNCTION("IF(OR(REGEXMATCH($A306, ""(?i)"" &amp; JOIN(""|"", SPLIT($C$3, "" ""))),vlookup(A306,'VMware Inventory'!A:E,5,0)=""VMWare""), 1, 0)"),0.0)</f>
        <v>0</v>
      </c>
      <c r="D306" s="16">
        <f>IFERROR(__xludf.DUMMYFUNCTION("IF(REGEXMATCH($A306, ""(?i)"" &amp; JOIN(""|"", SPLIT($D$3, "" ""))), 1, 0)"),0.0)</f>
        <v>0</v>
      </c>
      <c r="E306" s="16">
        <f t="shared" si="3"/>
        <v>0</v>
      </c>
      <c r="F306" s="16">
        <f t="shared" si="4"/>
        <v>0</v>
      </c>
      <c r="G306" s="16">
        <f>IFERROR(__xludf.DUMMYFUNCTION("IF(REGEXMATCH($A306, ""(?i)"" &amp; JOIN(""|"", SPLIT($G$3, "" ""))), 1, 0)"),0.0)</f>
        <v>0</v>
      </c>
      <c r="H306" s="16">
        <f>IFERROR(__xludf.DUMMYFUNCTION("IF(REGEXMATCH($A306, ""(?i)"" &amp; JOIN(""|"", SPLIT($H$3, "" ""))), 1, 0)"),0.0)</f>
        <v>0</v>
      </c>
      <c r="I306" s="16">
        <f>IFERROR(__xludf.DUMMYFUNCTION("IF(REGEXMATCH($A306, ""(?i)"" &amp; JOIN(""|"", SPLIT($I$3, "" ""))), 1, 0)"),0.0)</f>
        <v>0</v>
      </c>
      <c r="J306" s="16">
        <f>IFERROR(__xludf.DUMMYFUNCTION("IF(REGEXMATCH($A306, ""(?i)"" &amp; JOIN(""|"", SPLIT($J$3, "" ""))), 1, 0)"),0.0)</f>
        <v>0</v>
      </c>
      <c r="K306" s="16">
        <f>IFERROR(__xludf.DUMMYFUNCTION("IF(REGEXMATCH($A306, ""(?i)"" &amp; JOIN(""|"", SPLIT($K$3, "" ""))), 1, 0)"),0.0)</f>
        <v>0</v>
      </c>
      <c r="L306" s="16">
        <f>if(vlookup(A306,'VMware Inventory'!A:E,5,0)="Workstation",1,0)</f>
        <v>0</v>
      </c>
      <c r="M306" s="105">
        <f t="shared" si="5"/>
        <v>0</v>
      </c>
      <c r="N306" s="105">
        <f t="shared" si="6"/>
        <v>0</v>
      </c>
      <c r="O306" s="105">
        <f t="shared" si="7"/>
        <v>0</v>
      </c>
      <c r="P306" s="105" t="str">
        <f t="shared" si="8"/>
        <v>No Infra</v>
      </c>
      <c r="Q306" s="105">
        <f t="shared" si="9"/>
        <v>0</v>
      </c>
    </row>
    <row r="307">
      <c r="A307" s="61" t="s">
        <v>456</v>
      </c>
      <c r="B307" s="16">
        <f t="shared" si="2"/>
        <v>0</v>
      </c>
      <c r="C307" s="16">
        <f>IFERROR(__xludf.DUMMYFUNCTION("IF(OR(REGEXMATCH($A307, ""(?i)"" &amp; JOIN(""|"", SPLIT($C$3, "" ""))),vlookup(A307,'VMware Inventory'!A:E,5,0)=""VMWare""), 1, 0)"),0.0)</f>
        <v>0</v>
      </c>
      <c r="D307" s="16">
        <f>IFERROR(__xludf.DUMMYFUNCTION("IF(REGEXMATCH($A307, ""(?i)"" &amp; JOIN(""|"", SPLIT($D$3, "" ""))), 1, 0)"),0.0)</f>
        <v>0</v>
      </c>
      <c r="E307" s="16">
        <f t="shared" si="3"/>
        <v>0</v>
      </c>
      <c r="F307" s="16">
        <f t="shared" si="4"/>
        <v>0</v>
      </c>
      <c r="G307" s="16">
        <f>IFERROR(__xludf.DUMMYFUNCTION("IF(REGEXMATCH($A307, ""(?i)"" &amp; JOIN(""|"", SPLIT($G$3, "" ""))), 1, 0)"),0.0)</f>
        <v>0</v>
      </c>
      <c r="H307" s="16">
        <f>IFERROR(__xludf.DUMMYFUNCTION("IF(REGEXMATCH($A307, ""(?i)"" &amp; JOIN(""|"", SPLIT($H$3, "" ""))), 1, 0)"),0.0)</f>
        <v>0</v>
      </c>
      <c r="I307" s="16">
        <f>IFERROR(__xludf.DUMMYFUNCTION("IF(REGEXMATCH($A307, ""(?i)"" &amp; JOIN(""|"", SPLIT($I$3, "" ""))), 1, 0)"),0.0)</f>
        <v>0</v>
      </c>
      <c r="J307" s="16">
        <f>IFERROR(__xludf.DUMMYFUNCTION("IF(REGEXMATCH($A307, ""(?i)"" &amp; JOIN(""|"", SPLIT($J$3, "" ""))), 1, 0)"),0.0)</f>
        <v>0</v>
      </c>
      <c r="K307" s="16">
        <f>IFERROR(__xludf.DUMMYFUNCTION("IF(REGEXMATCH($A307, ""(?i)"" &amp; JOIN(""|"", SPLIT($K$3, "" ""))), 1, 0)"),0.0)</f>
        <v>0</v>
      </c>
      <c r="L307" s="16">
        <f>if(vlookup(A307,'VMware Inventory'!A:E,5,0)="Workstation",1,0)</f>
        <v>0</v>
      </c>
      <c r="M307" s="105">
        <f t="shared" si="5"/>
        <v>0</v>
      </c>
      <c r="N307" s="105">
        <f t="shared" si="6"/>
        <v>0</v>
      </c>
      <c r="O307" s="105">
        <f t="shared" si="7"/>
        <v>0</v>
      </c>
      <c r="P307" s="105" t="str">
        <f t="shared" si="8"/>
        <v>No Infra</v>
      </c>
      <c r="Q307" s="105">
        <f t="shared" si="9"/>
        <v>0</v>
      </c>
    </row>
    <row r="308">
      <c r="A308" s="61" t="s">
        <v>457</v>
      </c>
      <c r="B308" s="16">
        <f t="shared" si="2"/>
        <v>0</v>
      </c>
      <c r="C308" s="16">
        <f>IFERROR(__xludf.DUMMYFUNCTION("IF(OR(REGEXMATCH($A308, ""(?i)"" &amp; JOIN(""|"", SPLIT($C$3, "" ""))),vlookup(A308,'VMware Inventory'!A:E,5,0)=""VMWare""), 1, 0)"),0.0)</f>
        <v>0</v>
      </c>
      <c r="D308" s="16">
        <f>IFERROR(__xludf.DUMMYFUNCTION("IF(REGEXMATCH($A308, ""(?i)"" &amp; JOIN(""|"", SPLIT($D$3, "" ""))), 1, 0)"),0.0)</f>
        <v>0</v>
      </c>
      <c r="E308" s="16">
        <f t="shared" si="3"/>
        <v>0</v>
      </c>
      <c r="F308" s="16">
        <f t="shared" si="4"/>
        <v>0</v>
      </c>
      <c r="G308" s="16">
        <f>IFERROR(__xludf.DUMMYFUNCTION("IF(REGEXMATCH($A308, ""(?i)"" &amp; JOIN(""|"", SPLIT($G$3, "" ""))), 1, 0)"),0.0)</f>
        <v>0</v>
      </c>
      <c r="H308" s="16">
        <f>IFERROR(__xludf.DUMMYFUNCTION("IF(REGEXMATCH($A308, ""(?i)"" &amp; JOIN(""|"", SPLIT($H$3, "" ""))), 1, 0)"),0.0)</f>
        <v>0</v>
      </c>
      <c r="I308" s="16">
        <f>IFERROR(__xludf.DUMMYFUNCTION("IF(REGEXMATCH($A308, ""(?i)"" &amp; JOIN(""|"", SPLIT($I$3, "" ""))), 1, 0)"),0.0)</f>
        <v>0</v>
      </c>
      <c r="J308" s="16">
        <f>IFERROR(__xludf.DUMMYFUNCTION("IF(REGEXMATCH($A308, ""(?i)"" &amp; JOIN(""|"", SPLIT($J$3, "" ""))), 1, 0)"),0.0)</f>
        <v>0</v>
      </c>
      <c r="K308" s="16">
        <f>IFERROR(__xludf.DUMMYFUNCTION("IF(REGEXMATCH($A308, ""(?i)"" &amp; JOIN(""|"", SPLIT($K$3, "" ""))), 1, 0)"),0.0)</f>
        <v>0</v>
      </c>
      <c r="L308" s="16">
        <f>if(vlookup(A308,'VMware Inventory'!A:E,5,0)="Workstation",1,0)</f>
        <v>0</v>
      </c>
      <c r="M308" s="105">
        <f t="shared" si="5"/>
        <v>0</v>
      </c>
      <c r="N308" s="105">
        <f t="shared" si="6"/>
        <v>0</v>
      </c>
      <c r="O308" s="105">
        <f t="shared" si="7"/>
        <v>0</v>
      </c>
      <c r="P308" s="105" t="str">
        <f t="shared" si="8"/>
        <v>No Infra</v>
      </c>
      <c r="Q308" s="105">
        <f t="shared" si="9"/>
        <v>0</v>
      </c>
    </row>
    <row r="309">
      <c r="A309" s="61" t="s">
        <v>458</v>
      </c>
      <c r="B309" s="16">
        <f t="shared" si="2"/>
        <v>0</v>
      </c>
      <c r="C309" s="16">
        <f>IFERROR(__xludf.DUMMYFUNCTION("IF(OR(REGEXMATCH($A309, ""(?i)"" &amp; JOIN(""|"", SPLIT($C$3, "" ""))),vlookup(A309,'VMware Inventory'!A:E,5,0)=""VMWare""), 1, 0)"),0.0)</f>
        <v>0</v>
      </c>
      <c r="D309" s="16">
        <f>IFERROR(__xludf.DUMMYFUNCTION("IF(REGEXMATCH($A309, ""(?i)"" &amp; JOIN(""|"", SPLIT($D$3, "" ""))), 1, 0)"),0.0)</f>
        <v>0</v>
      </c>
      <c r="E309" s="16">
        <f t="shared" si="3"/>
        <v>0</v>
      </c>
      <c r="F309" s="16">
        <f t="shared" si="4"/>
        <v>0</v>
      </c>
      <c r="G309" s="16">
        <f>IFERROR(__xludf.DUMMYFUNCTION("IF(REGEXMATCH($A309, ""(?i)"" &amp; JOIN(""|"", SPLIT($G$3, "" ""))), 1, 0)"),0.0)</f>
        <v>0</v>
      </c>
      <c r="H309" s="16">
        <f>IFERROR(__xludf.DUMMYFUNCTION("IF(REGEXMATCH($A309, ""(?i)"" &amp; JOIN(""|"", SPLIT($H$3, "" ""))), 1, 0)"),0.0)</f>
        <v>0</v>
      </c>
      <c r="I309" s="16">
        <f>IFERROR(__xludf.DUMMYFUNCTION("IF(REGEXMATCH($A309, ""(?i)"" &amp; JOIN(""|"", SPLIT($I$3, "" ""))), 1, 0)"),0.0)</f>
        <v>0</v>
      </c>
      <c r="J309" s="16">
        <f>IFERROR(__xludf.DUMMYFUNCTION("IF(REGEXMATCH($A309, ""(?i)"" &amp; JOIN(""|"", SPLIT($J$3, "" ""))), 1, 0)"),0.0)</f>
        <v>0</v>
      </c>
      <c r="K309" s="16">
        <f>IFERROR(__xludf.DUMMYFUNCTION("IF(REGEXMATCH($A309, ""(?i)"" &amp; JOIN(""|"", SPLIT($K$3, "" ""))), 1, 0)"),0.0)</f>
        <v>0</v>
      </c>
      <c r="L309" s="16">
        <f>if(vlookup(A309,'VMware Inventory'!A:E,5,0)="Workstation",1,0)</f>
        <v>0</v>
      </c>
      <c r="M309" s="105">
        <f t="shared" si="5"/>
        <v>0</v>
      </c>
      <c r="N309" s="105">
        <f t="shared" si="6"/>
        <v>0</v>
      </c>
      <c r="O309" s="105">
        <f t="shared" si="7"/>
        <v>0</v>
      </c>
      <c r="P309" s="105" t="str">
        <f t="shared" si="8"/>
        <v>No Infra</v>
      </c>
      <c r="Q309" s="105">
        <f t="shared" si="9"/>
        <v>0</v>
      </c>
    </row>
    <row r="310">
      <c r="A310" s="61" t="s">
        <v>459</v>
      </c>
      <c r="B310" s="16">
        <f t="shared" si="2"/>
        <v>0</v>
      </c>
      <c r="C310" s="16">
        <f>IFERROR(__xludf.DUMMYFUNCTION("IF(OR(REGEXMATCH($A310, ""(?i)"" &amp; JOIN(""|"", SPLIT($C$3, "" ""))),vlookup(A310,'VMware Inventory'!A:E,5,0)=""VMWare""), 1, 0)"),0.0)</f>
        <v>0</v>
      </c>
      <c r="D310" s="16">
        <f>IFERROR(__xludf.DUMMYFUNCTION("IF(REGEXMATCH($A310, ""(?i)"" &amp; JOIN(""|"", SPLIT($D$3, "" ""))), 1, 0)"),0.0)</f>
        <v>0</v>
      </c>
      <c r="E310" s="16">
        <f t="shared" si="3"/>
        <v>0</v>
      </c>
      <c r="F310" s="16">
        <f t="shared" si="4"/>
        <v>0</v>
      </c>
      <c r="G310" s="16">
        <f>IFERROR(__xludf.DUMMYFUNCTION("IF(REGEXMATCH($A310, ""(?i)"" &amp; JOIN(""|"", SPLIT($G$3, "" ""))), 1, 0)"),0.0)</f>
        <v>0</v>
      </c>
      <c r="H310" s="16">
        <f>IFERROR(__xludf.DUMMYFUNCTION("IF(REGEXMATCH($A310, ""(?i)"" &amp; JOIN(""|"", SPLIT($H$3, "" ""))), 1, 0)"),0.0)</f>
        <v>0</v>
      </c>
      <c r="I310" s="16">
        <f>IFERROR(__xludf.DUMMYFUNCTION("IF(REGEXMATCH($A310, ""(?i)"" &amp; JOIN(""|"", SPLIT($I$3, "" ""))), 1, 0)"),0.0)</f>
        <v>0</v>
      </c>
      <c r="J310" s="16">
        <f>IFERROR(__xludf.DUMMYFUNCTION("IF(REGEXMATCH($A310, ""(?i)"" &amp; JOIN(""|"", SPLIT($J$3, "" ""))), 1, 0)"),0.0)</f>
        <v>0</v>
      </c>
      <c r="K310" s="16">
        <f>IFERROR(__xludf.DUMMYFUNCTION("IF(REGEXMATCH($A310, ""(?i)"" &amp; JOIN(""|"", SPLIT($K$3, "" ""))), 1, 0)"),0.0)</f>
        <v>0</v>
      </c>
      <c r="L310" s="16">
        <f>if(vlookup(A310,'VMware Inventory'!A:E,5,0)="Workstation",1,0)</f>
        <v>0</v>
      </c>
      <c r="M310" s="105">
        <f t="shared" si="5"/>
        <v>0</v>
      </c>
      <c r="N310" s="105">
        <f t="shared" si="6"/>
        <v>0</v>
      </c>
      <c r="O310" s="105">
        <f t="shared" si="7"/>
        <v>0</v>
      </c>
      <c r="P310" s="105" t="str">
        <f t="shared" si="8"/>
        <v>No Infra</v>
      </c>
      <c r="Q310" s="105">
        <f t="shared" si="9"/>
        <v>0</v>
      </c>
    </row>
    <row r="311">
      <c r="A311" s="61" t="s">
        <v>460</v>
      </c>
      <c r="B311" s="16">
        <f t="shared" si="2"/>
        <v>0</v>
      </c>
      <c r="C311" s="16">
        <f>IFERROR(__xludf.DUMMYFUNCTION("IF(OR(REGEXMATCH($A311, ""(?i)"" &amp; JOIN(""|"", SPLIT($C$3, "" ""))),vlookup(A311,'VMware Inventory'!A:E,5,0)=""VMWare""), 1, 0)"),0.0)</f>
        <v>0</v>
      </c>
      <c r="D311" s="16">
        <f>IFERROR(__xludf.DUMMYFUNCTION("IF(REGEXMATCH($A311, ""(?i)"" &amp; JOIN(""|"", SPLIT($D$3, "" ""))), 1, 0)"),0.0)</f>
        <v>0</v>
      </c>
      <c r="E311" s="16">
        <f t="shared" si="3"/>
        <v>0</v>
      </c>
      <c r="F311" s="16">
        <f t="shared" si="4"/>
        <v>0</v>
      </c>
      <c r="G311" s="16">
        <f>IFERROR(__xludf.DUMMYFUNCTION("IF(REGEXMATCH($A311, ""(?i)"" &amp; JOIN(""|"", SPLIT($G$3, "" ""))), 1, 0)"),0.0)</f>
        <v>0</v>
      </c>
      <c r="H311" s="16">
        <f>IFERROR(__xludf.DUMMYFUNCTION("IF(REGEXMATCH($A311, ""(?i)"" &amp; JOIN(""|"", SPLIT($H$3, "" ""))), 1, 0)"),0.0)</f>
        <v>0</v>
      </c>
      <c r="I311" s="16">
        <f>IFERROR(__xludf.DUMMYFUNCTION("IF(REGEXMATCH($A311, ""(?i)"" &amp; JOIN(""|"", SPLIT($I$3, "" ""))), 1, 0)"),0.0)</f>
        <v>0</v>
      </c>
      <c r="J311" s="16">
        <f>IFERROR(__xludf.DUMMYFUNCTION("IF(REGEXMATCH($A311, ""(?i)"" &amp; JOIN(""|"", SPLIT($J$3, "" ""))), 1, 0)"),0.0)</f>
        <v>0</v>
      </c>
      <c r="K311" s="16">
        <f>IFERROR(__xludf.DUMMYFUNCTION("IF(REGEXMATCH($A311, ""(?i)"" &amp; JOIN(""|"", SPLIT($K$3, "" ""))), 1, 0)"),0.0)</f>
        <v>0</v>
      </c>
      <c r="L311" s="16">
        <f>if(vlookup(A311,'VMware Inventory'!A:E,5,0)="Workstation",1,0)</f>
        <v>0</v>
      </c>
      <c r="M311" s="105">
        <f t="shared" si="5"/>
        <v>0</v>
      </c>
      <c r="N311" s="105">
        <f t="shared" si="6"/>
        <v>0</v>
      </c>
      <c r="O311" s="105">
        <f t="shared" si="7"/>
        <v>0</v>
      </c>
      <c r="P311" s="105" t="str">
        <f t="shared" si="8"/>
        <v>No Infra</v>
      </c>
      <c r="Q311" s="105">
        <f t="shared" si="9"/>
        <v>0</v>
      </c>
    </row>
    <row r="312">
      <c r="A312" s="61" t="s">
        <v>461</v>
      </c>
      <c r="B312" s="16">
        <f t="shared" si="2"/>
        <v>0</v>
      </c>
      <c r="C312" s="16">
        <f>IFERROR(__xludf.DUMMYFUNCTION("IF(OR(REGEXMATCH($A312, ""(?i)"" &amp; JOIN(""|"", SPLIT($C$3, "" ""))),vlookup(A312,'VMware Inventory'!A:E,5,0)=""VMWare""), 1, 0)"),0.0)</f>
        <v>0</v>
      </c>
      <c r="D312" s="16">
        <f>IFERROR(__xludf.DUMMYFUNCTION("IF(REGEXMATCH($A312, ""(?i)"" &amp; JOIN(""|"", SPLIT($D$3, "" ""))), 1, 0)"),0.0)</f>
        <v>0</v>
      </c>
      <c r="E312" s="16">
        <f t="shared" si="3"/>
        <v>0</v>
      </c>
      <c r="F312" s="16">
        <f t="shared" si="4"/>
        <v>0</v>
      </c>
      <c r="G312" s="16">
        <f>IFERROR(__xludf.DUMMYFUNCTION("IF(REGEXMATCH($A312, ""(?i)"" &amp; JOIN(""|"", SPLIT($G$3, "" ""))), 1, 0)"),0.0)</f>
        <v>0</v>
      </c>
      <c r="H312" s="16">
        <f>IFERROR(__xludf.DUMMYFUNCTION("IF(REGEXMATCH($A312, ""(?i)"" &amp; JOIN(""|"", SPLIT($H$3, "" ""))), 1, 0)"),0.0)</f>
        <v>0</v>
      </c>
      <c r="I312" s="16">
        <f>IFERROR(__xludf.DUMMYFUNCTION("IF(REGEXMATCH($A312, ""(?i)"" &amp; JOIN(""|"", SPLIT($I$3, "" ""))), 1, 0)"),0.0)</f>
        <v>0</v>
      </c>
      <c r="J312" s="16">
        <f>IFERROR(__xludf.DUMMYFUNCTION("IF(REGEXMATCH($A312, ""(?i)"" &amp; JOIN(""|"", SPLIT($J$3, "" ""))), 1, 0)"),0.0)</f>
        <v>0</v>
      </c>
      <c r="K312" s="16">
        <f>IFERROR(__xludf.DUMMYFUNCTION("IF(REGEXMATCH($A312, ""(?i)"" &amp; JOIN(""|"", SPLIT($K$3, "" ""))), 1, 0)"),0.0)</f>
        <v>0</v>
      </c>
      <c r="L312" s="16">
        <f>if(vlookup(A312,'VMware Inventory'!A:E,5,0)="Workstation",1,0)</f>
        <v>0</v>
      </c>
      <c r="M312" s="105">
        <f t="shared" si="5"/>
        <v>0</v>
      </c>
      <c r="N312" s="105">
        <f t="shared" si="6"/>
        <v>0</v>
      </c>
      <c r="O312" s="105">
        <f t="shared" si="7"/>
        <v>0</v>
      </c>
      <c r="P312" s="105" t="str">
        <f t="shared" si="8"/>
        <v>No Infra</v>
      </c>
      <c r="Q312" s="105">
        <f t="shared" si="9"/>
        <v>0</v>
      </c>
    </row>
    <row r="313">
      <c r="A313" s="61" t="s">
        <v>459</v>
      </c>
      <c r="B313" s="16">
        <f t="shared" si="2"/>
        <v>0</v>
      </c>
      <c r="C313" s="16">
        <f>IFERROR(__xludf.DUMMYFUNCTION("IF(OR(REGEXMATCH($A313, ""(?i)"" &amp; JOIN(""|"", SPLIT($C$3, "" ""))),vlookup(A313,'VMware Inventory'!A:E,5,0)=""VMWare""), 1, 0)"),0.0)</f>
        <v>0</v>
      </c>
      <c r="D313" s="16">
        <f>IFERROR(__xludf.DUMMYFUNCTION("IF(REGEXMATCH($A313, ""(?i)"" &amp; JOIN(""|"", SPLIT($D$3, "" ""))), 1, 0)"),0.0)</f>
        <v>0</v>
      </c>
      <c r="E313" s="16">
        <f t="shared" si="3"/>
        <v>0</v>
      </c>
      <c r="F313" s="16">
        <f t="shared" si="4"/>
        <v>0</v>
      </c>
      <c r="G313" s="16">
        <f>IFERROR(__xludf.DUMMYFUNCTION("IF(REGEXMATCH($A313, ""(?i)"" &amp; JOIN(""|"", SPLIT($G$3, "" ""))), 1, 0)"),0.0)</f>
        <v>0</v>
      </c>
      <c r="H313" s="16">
        <f>IFERROR(__xludf.DUMMYFUNCTION("IF(REGEXMATCH($A313, ""(?i)"" &amp; JOIN(""|"", SPLIT($H$3, "" ""))), 1, 0)"),0.0)</f>
        <v>0</v>
      </c>
      <c r="I313" s="16">
        <f>IFERROR(__xludf.DUMMYFUNCTION("IF(REGEXMATCH($A313, ""(?i)"" &amp; JOIN(""|"", SPLIT($I$3, "" ""))), 1, 0)"),0.0)</f>
        <v>0</v>
      </c>
      <c r="J313" s="16">
        <f>IFERROR(__xludf.DUMMYFUNCTION("IF(REGEXMATCH($A313, ""(?i)"" &amp; JOIN(""|"", SPLIT($J$3, "" ""))), 1, 0)"),0.0)</f>
        <v>0</v>
      </c>
      <c r="K313" s="16">
        <f>IFERROR(__xludf.DUMMYFUNCTION("IF(REGEXMATCH($A313, ""(?i)"" &amp; JOIN(""|"", SPLIT($K$3, "" ""))), 1, 0)"),0.0)</f>
        <v>0</v>
      </c>
      <c r="L313" s="16">
        <f>if(vlookup(A313,'VMware Inventory'!A:E,5,0)="Workstation",1,0)</f>
        <v>0</v>
      </c>
      <c r="M313" s="105">
        <f t="shared" si="5"/>
        <v>0</v>
      </c>
      <c r="N313" s="105">
        <f t="shared" si="6"/>
        <v>0</v>
      </c>
      <c r="O313" s="105">
        <f t="shared" si="7"/>
        <v>0</v>
      </c>
      <c r="P313" s="105" t="str">
        <f t="shared" si="8"/>
        <v>No Infra</v>
      </c>
      <c r="Q313" s="105">
        <f t="shared" si="9"/>
        <v>0</v>
      </c>
    </row>
    <row r="314">
      <c r="A314" s="61" t="s">
        <v>462</v>
      </c>
      <c r="B314" s="16">
        <f t="shared" si="2"/>
        <v>0</v>
      </c>
      <c r="C314" s="16">
        <f>IFERROR(__xludf.DUMMYFUNCTION("IF(OR(REGEXMATCH($A314, ""(?i)"" &amp; JOIN(""|"", SPLIT($C$3, "" ""))),vlookup(A314,'VMware Inventory'!A:E,5,0)=""VMWare""), 1, 0)"),0.0)</f>
        <v>0</v>
      </c>
      <c r="D314" s="16">
        <f>IFERROR(__xludf.DUMMYFUNCTION("IF(REGEXMATCH($A314, ""(?i)"" &amp; JOIN(""|"", SPLIT($D$3, "" ""))), 1, 0)"),0.0)</f>
        <v>0</v>
      </c>
      <c r="E314" s="16">
        <f t="shared" si="3"/>
        <v>0</v>
      </c>
      <c r="F314" s="16">
        <f t="shared" si="4"/>
        <v>0</v>
      </c>
      <c r="G314" s="16">
        <f>IFERROR(__xludf.DUMMYFUNCTION("IF(REGEXMATCH($A314, ""(?i)"" &amp; JOIN(""|"", SPLIT($G$3, "" ""))), 1, 0)"),0.0)</f>
        <v>0</v>
      </c>
      <c r="H314" s="16">
        <f>IFERROR(__xludf.DUMMYFUNCTION("IF(REGEXMATCH($A314, ""(?i)"" &amp; JOIN(""|"", SPLIT($H$3, "" ""))), 1, 0)"),0.0)</f>
        <v>0</v>
      </c>
      <c r="I314" s="16">
        <f>IFERROR(__xludf.DUMMYFUNCTION("IF(REGEXMATCH($A314, ""(?i)"" &amp; JOIN(""|"", SPLIT($I$3, "" ""))), 1, 0)"),0.0)</f>
        <v>0</v>
      </c>
      <c r="J314" s="16">
        <f>IFERROR(__xludf.DUMMYFUNCTION("IF(REGEXMATCH($A314, ""(?i)"" &amp; JOIN(""|"", SPLIT($J$3, "" ""))), 1, 0)"),0.0)</f>
        <v>0</v>
      </c>
      <c r="K314" s="16">
        <f>IFERROR(__xludf.DUMMYFUNCTION("IF(REGEXMATCH($A314, ""(?i)"" &amp; JOIN(""|"", SPLIT($K$3, "" ""))), 1, 0)"),0.0)</f>
        <v>0</v>
      </c>
      <c r="L314" s="16">
        <f>if(vlookup(A314,'VMware Inventory'!A:E,5,0)="Workstation",1,0)</f>
        <v>0</v>
      </c>
      <c r="M314" s="105">
        <f t="shared" si="5"/>
        <v>0</v>
      </c>
      <c r="N314" s="105">
        <f t="shared" si="6"/>
        <v>0</v>
      </c>
      <c r="O314" s="105">
        <f t="shared" si="7"/>
        <v>0</v>
      </c>
      <c r="P314" s="105" t="str">
        <f t="shared" si="8"/>
        <v>No Infra</v>
      </c>
      <c r="Q314" s="105">
        <f t="shared" si="9"/>
        <v>0</v>
      </c>
    </row>
    <row r="315">
      <c r="A315" s="61" t="s">
        <v>463</v>
      </c>
      <c r="B315" s="16">
        <f t="shared" si="2"/>
        <v>0</v>
      </c>
      <c r="C315" s="16">
        <f>IFERROR(__xludf.DUMMYFUNCTION("IF(OR(REGEXMATCH($A315, ""(?i)"" &amp; JOIN(""|"", SPLIT($C$3, "" ""))),vlookup(A315,'VMware Inventory'!A:E,5,0)=""VMWare""), 1, 0)"),0.0)</f>
        <v>0</v>
      </c>
      <c r="D315" s="16">
        <f>IFERROR(__xludf.DUMMYFUNCTION("IF(REGEXMATCH($A315, ""(?i)"" &amp; JOIN(""|"", SPLIT($D$3, "" ""))), 1, 0)"),0.0)</f>
        <v>0</v>
      </c>
      <c r="E315" s="16">
        <f t="shared" si="3"/>
        <v>0</v>
      </c>
      <c r="F315" s="16">
        <f t="shared" si="4"/>
        <v>0</v>
      </c>
      <c r="G315" s="16">
        <f>IFERROR(__xludf.DUMMYFUNCTION("IF(REGEXMATCH($A315, ""(?i)"" &amp; JOIN(""|"", SPLIT($G$3, "" ""))), 1, 0)"),0.0)</f>
        <v>0</v>
      </c>
      <c r="H315" s="16">
        <f>IFERROR(__xludf.DUMMYFUNCTION("IF(REGEXMATCH($A315, ""(?i)"" &amp; JOIN(""|"", SPLIT($H$3, "" ""))), 1, 0)"),0.0)</f>
        <v>0</v>
      </c>
      <c r="I315" s="16">
        <f>IFERROR(__xludf.DUMMYFUNCTION("IF(REGEXMATCH($A315, ""(?i)"" &amp; JOIN(""|"", SPLIT($I$3, "" ""))), 1, 0)"),0.0)</f>
        <v>0</v>
      </c>
      <c r="J315" s="16">
        <f>IFERROR(__xludf.DUMMYFUNCTION("IF(REGEXMATCH($A315, ""(?i)"" &amp; JOIN(""|"", SPLIT($J$3, "" ""))), 1, 0)"),0.0)</f>
        <v>0</v>
      </c>
      <c r="K315" s="16">
        <f>IFERROR(__xludf.DUMMYFUNCTION("IF(REGEXMATCH($A315, ""(?i)"" &amp; JOIN(""|"", SPLIT($K$3, "" ""))), 1, 0)"),0.0)</f>
        <v>0</v>
      </c>
      <c r="L315" s="16">
        <f>if(vlookup(A315,'VMware Inventory'!A:E,5,0)="Workstation",1,0)</f>
        <v>0</v>
      </c>
      <c r="M315" s="105">
        <f t="shared" si="5"/>
        <v>0</v>
      </c>
      <c r="N315" s="105">
        <f t="shared" si="6"/>
        <v>0</v>
      </c>
      <c r="O315" s="105">
        <f t="shared" si="7"/>
        <v>0</v>
      </c>
      <c r="P315" s="105" t="str">
        <f t="shared" si="8"/>
        <v>No Infra</v>
      </c>
      <c r="Q315" s="105">
        <f t="shared" si="9"/>
        <v>0</v>
      </c>
    </row>
    <row r="316">
      <c r="A316" s="61" t="s">
        <v>464</v>
      </c>
      <c r="B316" s="16">
        <f t="shared" si="2"/>
        <v>0</v>
      </c>
      <c r="C316" s="16">
        <f>IFERROR(__xludf.DUMMYFUNCTION("IF(OR(REGEXMATCH($A316, ""(?i)"" &amp; JOIN(""|"", SPLIT($C$3, "" ""))),vlookup(A316,'VMware Inventory'!A:E,5,0)=""VMWare""), 1, 0)"),0.0)</f>
        <v>0</v>
      </c>
      <c r="D316" s="16">
        <f>IFERROR(__xludf.DUMMYFUNCTION("IF(REGEXMATCH($A316, ""(?i)"" &amp; JOIN(""|"", SPLIT($D$3, "" ""))), 1, 0)"),0.0)</f>
        <v>0</v>
      </c>
      <c r="E316" s="16">
        <f t="shared" si="3"/>
        <v>0</v>
      </c>
      <c r="F316" s="16">
        <f t="shared" si="4"/>
        <v>0</v>
      </c>
      <c r="G316" s="16">
        <f>IFERROR(__xludf.DUMMYFUNCTION("IF(REGEXMATCH($A316, ""(?i)"" &amp; JOIN(""|"", SPLIT($G$3, "" ""))), 1, 0)"),0.0)</f>
        <v>0</v>
      </c>
      <c r="H316" s="16">
        <f>IFERROR(__xludf.DUMMYFUNCTION("IF(REGEXMATCH($A316, ""(?i)"" &amp; JOIN(""|"", SPLIT($H$3, "" ""))), 1, 0)"),0.0)</f>
        <v>0</v>
      </c>
      <c r="I316" s="16">
        <f>IFERROR(__xludf.DUMMYFUNCTION("IF(REGEXMATCH($A316, ""(?i)"" &amp; JOIN(""|"", SPLIT($I$3, "" ""))), 1, 0)"),0.0)</f>
        <v>0</v>
      </c>
      <c r="J316" s="16">
        <f>IFERROR(__xludf.DUMMYFUNCTION("IF(REGEXMATCH($A316, ""(?i)"" &amp; JOIN(""|"", SPLIT($J$3, "" ""))), 1, 0)"),0.0)</f>
        <v>0</v>
      </c>
      <c r="K316" s="16">
        <f>IFERROR(__xludf.DUMMYFUNCTION("IF(REGEXMATCH($A316, ""(?i)"" &amp; JOIN(""|"", SPLIT($K$3, "" ""))), 1, 0)"),0.0)</f>
        <v>0</v>
      </c>
      <c r="L316" s="16">
        <f>if(vlookup(A316,'VMware Inventory'!A:E,5,0)="Workstation",1,0)</f>
        <v>0</v>
      </c>
      <c r="M316" s="105">
        <f t="shared" si="5"/>
        <v>0</v>
      </c>
      <c r="N316" s="105">
        <f t="shared" si="6"/>
        <v>0</v>
      </c>
      <c r="O316" s="105">
        <f t="shared" si="7"/>
        <v>0</v>
      </c>
      <c r="P316" s="105" t="str">
        <f t="shared" si="8"/>
        <v>No Infra</v>
      </c>
      <c r="Q316" s="105">
        <f t="shared" si="9"/>
        <v>0</v>
      </c>
    </row>
    <row r="317">
      <c r="A317" s="61" t="s">
        <v>465</v>
      </c>
      <c r="B317" s="16">
        <f t="shared" si="2"/>
        <v>0</v>
      </c>
      <c r="C317" s="16">
        <f>IFERROR(__xludf.DUMMYFUNCTION("IF(OR(REGEXMATCH($A317, ""(?i)"" &amp; JOIN(""|"", SPLIT($C$3, "" ""))),vlookup(A317,'VMware Inventory'!A:E,5,0)=""VMWare""), 1, 0)"),0.0)</f>
        <v>0</v>
      </c>
      <c r="D317" s="16">
        <f>IFERROR(__xludf.DUMMYFUNCTION("IF(REGEXMATCH($A317, ""(?i)"" &amp; JOIN(""|"", SPLIT($D$3, "" ""))), 1, 0)"),0.0)</f>
        <v>0</v>
      </c>
      <c r="E317" s="16">
        <f t="shared" si="3"/>
        <v>0</v>
      </c>
      <c r="F317" s="16">
        <f t="shared" si="4"/>
        <v>0</v>
      </c>
      <c r="G317" s="16">
        <f>IFERROR(__xludf.DUMMYFUNCTION("IF(REGEXMATCH($A317, ""(?i)"" &amp; JOIN(""|"", SPLIT($G$3, "" ""))), 1, 0)"),0.0)</f>
        <v>0</v>
      </c>
      <c r="H317" s="16">
        <f>IFERROR(__xludf.DUMMYFUNCTION("IF(REGEXMATCH($A317, ""(?i)"" &amp; JOIN(""|"", SPLIT($H$3, "" ""))), 1, 0)"),0.0)</f>
        <v>0</v>
      </c>
      <c r="I317" s="16">
        <f>IFERROR(__xludf.DUMMYFUNCTION("IF(REGEXMATCH($A317, ""(?i)"" &amp; JOIN(""|"", SPLIT($I$3, "" ""))), 1, 0)"),0.0)</f>
        <v>0</v>
      </c>
      <c r="J317" s="16">
        <f>IFERROR(__xludf.DUMMYFUNCTION("IF(REGEXMATCH($A317, ""(?i)"" &amp; JOIN(""|"", SPLIT($J$3, "" ""))), 1, 0)"),0.0)</f>
        <v>0</v>
      </c>
      <c r="K317" s="16">
        <f>IFERROR(__xludf.DUMMYFUNCTION("IF(REGEXMATCH($A317, ""(?i)"" &amp; JOIN(""|"", SPLIT($K$3, "" ""))), 1, 0)"),0.0)</f>
        <v>0</v>
      </c>
      <c r="L317" s="16">
        <f>if(vlookup(A317,'VMware Inventory'!A:E,5,0)="Workstation",1,0)</f>
        <v>0</v>
      </c>
      <c r="M317" s="105">
        <f t="shared" si="5"/>
        <v>0</v>
      </c>
      <c r="N317" s="105">
        <f t="shared" si="6"/>
        <v>0</v>
      </c>
      <c r="O317" s="105">
        <f t="shared" si="7"/>
        <v>0</v>
      </c>
      <c r="P317" s="105" t="str">
        <f t="shared" si="8"/>
        <v>No Infra</v>
      </c>
      <c r="Q317" s="105">
        <f t="shared" si="9"/>
        <v>0</v>
      </c>
    </row>
    <row r="318">
      <c r="A318" s="61" t="s">
        <v>466</v>
      </c>
      <c r="B318" s="16">
        <f t="shared" si="2"/>
        <v>0</v>
      </c>
      <c r="C318" s="16">
        <f>IFERROR(__xludf.DUMMYFUNCTION("IF(OR(REGEXMATCH($A318, ""(?i)"" &amp; JOIN(""|"", SPLIT($C$3, "" ""))),vlookup(A318,'VMware Inventory'!A:E,5,0)=""VMWare""), 1, 0)"),0.0)</f>
        <v>0</v>
      </c>
      <c r="D318" s="16">
        <f>IFERROR(__xludf.DUMMYFUNCTION("IF(REGEXMATCH($A318, ""(?i)"" &amp; JOIN(""|"", SPLIT($D$3, "" ""))), 1, 0)"),0.0)</f>
        <v>0</v>
      </c>
      <c r="E318" s="16">
        <f t="shared" si="3"/>
        <v>0</v>
      </c>
      <c r="F318" s="16">
        <f t="shared" si="4"/>
        <v>0</v>
      </c>
      <c r="G318" s="16">
        <f>IFERROR(__xludf.DUMMYFUNCTION("IF(REGEXMATCH($A318, ""(?i)"" &amp; JOIN(""|"", SPLIT($G$3, "" ""))), 1, 0)"),0.0)</f>
        <v>0</v>
      </c>
      <c r="H318" s="16">
        <f>IFERROR(__xludf.DUMMYFUNCTION("IF(REGEXMATCH($A318, ""(?i)"" &amp; JOIN(""|"", SPLIT($H$3, "" ""))), 1, 0)"),0.0)</f>
        <v>0</v>
      </c>
      <c r="I318" s="16">
        <f>IFERROR(__xludf.DUMMYFUNCTION("IF(REGEXMATCH($A318, ""(?i)"" &amp; JOIN(""|"", SPLIT($I$3, "" ""))), 1, 0)"),0.0)</f>
        <v>0</v>
      </c>
      <c r="J318" s="16">
        <f>IFERROR(__xludf.DUMMYFUNCTION("IF(REGEXMATCH($A318, ""(?i)"" &amp; JOIN(""|"", SPLIT($J$3, "" ""))), 1, 0)"),0.0)</f>
        <v>0</v>
      </c>
      <c r="K318" s="16">
        <f>IFERROR(__xludf.DUMMYFUNCTION("IF(REGEXMATCH($A318, ""(?i)"" &amp; JOIN(""|"", SPLIT($K$3, "" ""))), 1, 0)"),0.0)</f>
        <v>0</v>
      </c>
      <c r="L318" s="16">
        <f>if(vlookup(A318,'VMware Inventory'!A:E,5,0)="Workstation",1,0)</f>
        <v>0</v>
      </c>
      <c r="M318" s="105">
        <f t="shared" si="5"/>
        <v>0</v>
      </c>
      <c r="N318" s="105">
        <f t="shared" si="6"/>
        <v>0</v>
      </c>
      <c r="O318" s="105">
        <f t="shared" si="7"/>
        <v>0</v>
      </c>
      <c r="P318" s="105" t="str">
        <f t="shared" si="8"/>
        <v>No Infra</v>
      </c>
      <c r="Q318" s="105">
        <f t="shared" si="9"/>
        <v>0</v>
      </c>
    </row>
    <row r="319">
      <c r="A319" s="61" t="s">
        <v>467</v>
      </c>
      <c r="B319" s="16">
        <f t="shared" si="2"/>
        <v>0</v>
      </c>
      <c r="C319" s="16">
        <f>IFERROR(__xludf.DUMMYFUNCTION("IF(OR(REGEXMATCH($A319, ""(?i)"" &amp; JOIN(""|"", SPLIT($C$3, "" ""))),vlookup(A319,'VMware Inventory'!A:E,5,0)=""VMWare""), 1, 0)"),0.0)</f>
        <v>0</v>
      </c>
      <c r="D319" s="16">
        <f>IFERROR(__xludf.DUMMYFUNCTION("IF(REGEXMATCH($A319, ""(?i)"" &amp; JOIN(""|"", SPLIT($D$3, "" ""))), 1, 0)"),0.0)</f>
        <v>0</v>
      </c>
      <c r="E319" s="16">
        <f t="shared" si="3"/>
        <v>0</v>
      </c>
      <c r="F319" s="16">
        <f t="shared" si="4"/>
        <v>0</v>
      </c>
      <c r="G319" s="16">
        <f>IFERROR(__xludf.DUMMYFUNCTION("IF(REGEXMATCH($A319, ""(?i)"" &amp; JOIN(""|"", SPLIT($G$3, "" ""))), 1, 0)"),0.0)</f>
        <v>0</v>
      </c>
      <c r="H319" s="16">
        <f>IFERROR(__xludf.DUMMYFUNCTION("IF(REGEXMATCH($A319, ""(?i)"" &amp; JOIN(""|"", SPLIT($H$3, "" ""))), 1, 0)"),0.0)</f>
        <v>0</v>
      </c>
      <c r="I319" s="16">
        <f>IFERROR(__xludf.DUMMYFUNCTION("IF(REGEXMATCH($A319, ""(?i)"" &amp; JOIN(""|"", SPLIT($I$3, "" ""))), 1, 0)"),0.0)</f>
        <v>0</v>
      </c>
      <c r="J319" s="16">
        <f>IFERROR(__xludf.DUMMYFUNCTION("IF(REGEXMATCH($A319, ""(?i)"" &amp; JOIN(""|"", SPLIT($J$3, "" ""))), 1, 0)"),0.0)</f>
        <v>0</v>
      </c>
      <c r="K319" s="16">
        <f>IFERROR(__xludf.DUMMYFUNCTION("IF(REGEXMATCH($A319, ""(?i)"" &amp; JOIN(""|"", SPLIT($K$3, "" ""))), 1, 0)"),0.0)</f>
        <v>0</v>
      </c>
      <c r="L319" s="16">
        <f>if(vlookup(A319,'VMware Inventory'!A:E,5,0)="Workstation",1,0)</f>
        <v>0</v>
      </c>
      <c r="M319" s="105">
        <f t="shared" si="5"/>
        <v>0</v>
      </c>
      <c r="N319" s="105">
        <f t="shared" si="6"/>
        <v>0</v>
      </c>
      <c r="O319" s="105">
        <f t="shared" si="7"/>
        <v>0</v>
      </c>
      <c r="P319" s="105" t="str">
        <f t="shared" si="8"/>
        <v>No Infra</v>
      </c>
      <c r="Q319" s="105">
        <f t="shared" si="9"/>
        <v>0</v>
      </c>
    </row>
    <row r="320">
      <c r="A320" s="61" t="s">
        <v>468</v>
      </c>
      <c r="B320" s="16">
        <f t="shared" si="2"/>
        <v>0</v>
      </c>
      <c r="C320" s="16">
        <f>IFERROR(__xludf.DUMMYFUNCTION("IF(OR(REGEXMATCH($A320, ""(?i)"" &amp; JOIN(""|"", SPLIT($C$3, "" ""))),vlookup(A320,'VMware Inventory'!A:E,5,0)=""VMWare""), 1, 0)"),0.0)</f>
        <v>0</v>
      </c>
      <c r="D320" s="16">
        <f>IFERROR(__xludf.DUMMYFUNCTION("IF(REGEXMATCH($A320, ""(?i)"" &amp; JOIN(""|"", SPLIT($D$3, "" ""))), 1, 0)"),0.0)</f>
        <v>0</v>
      </c>
      <c r="E320" s="16">
        <f t="shared" si="3"/>
        <v>0</v>
      </c>
      <c r="F320" s="16">
        <f t="shared" si="4"/>
        <v>0</v>
      </c>
      <c r="G320" s="16">
        <f>IFERROR(__xludf.DUMMYFUNCTION("IF(REGEXMATCH($A320, ""(?i)"" &amp; JOIN(""|"", SPLIT($G$3, "" ""))), 1, 0)"),0.0)</f>
        <v>0</v>
      </c>
      <c r="H320" s="16">
        <f>IFERROR(__xludf.DUMMYFUNCTION("IF(REGEXMATCH($A320, ""(?i)"" &amp; JOIN(""|"", SPLIT($H$3, "" ""))), 1, 0)"),0.0)</f>
        <v>0</v>
      </c>
      <c r="I320" s="16">
        <f>IFERROR(__xludf.DUMMYFUNCTION("IF(REGEXMATCH($A320, ""(?i)"" &amp; JOIN(""|"", SPLIT($I$3, "" ""))), 1, 0)"),0.0)</f>
        <v>0</v>
      </c>
      <c r="J320" s="16">
        <f>IFERROR(__xludf.DUMMYFUNCTION("IF(REGEXMATCH($A320, ""(?i)"" &amp; JOIN(""|"", SPLIT($J$3, "" ""))), 1, 0)"),0.0)</f>
        <v>0</v>
      </c>
      <c r="K320" s="16">
        <f>IFERROR(__xludf.DUMMYFUNCTION("IF(REGEXMATCH($A320, ""(?i)"" &amp; JOIN(""|"", SPLIT($K$3, "" ""))), 1, 0)"),0.0)</f>
        <v>0</v>
      </c>
      <c r="L320" s="16">
        <f>if(vlookup(A320,'VMware Inventory'!A:E,5,0)="Workstation",1,0)</f>
        <v>0</v>
      </c>
      <c r="M320" s="105">
        <f t="shared" si="5"/>
        <v>0</v>
      </c>
      <c r="N320" s="105">
        <f t="shared" si="6"/>
        <v>0</v>
      </c>
      <c r="O320" s="105">
        <f t="shared" si="7"/>
        <v>0</v>
      </c>
      <c r="P320" s="105" t="str">
        <f t="shared" si="8"/>
        <v>No Infra</v>
      </c>
      <c r="Q320" s="105">
        <f t="shared" si="9"/>
        <v>0</v>
      </c>
    </row>
    <row r="321">
      <c r="A321" s="61" t="s">
        <v>469</v>
      </c>
      <c r="B321" s="16">
        <f t="shared" si="2"/>
        <v>0</v>
      </c>
      <c r="C321" s="16">
        <f>IFERROR(__xludf.DUMMYFUNCTION("IF(OR(REGEXMATCH($A321, ""(?i)"" &amp; JOIN(""|"", SPLIT($C$3, "" ""))),vlookup(A321,'VMware Inventory'!A:E,5,0)=""VMWare""), 1, 0)"),0.0)</f>
        <v>0</v>
      </c>
      <c r="D321" s="16">
        <f>IFERROR(__xludf.DUMMYFUNCTION("IF(REGEXMATCH($A321, ""(?i)"" &amp; JOIN(""|"", SPLIT($D$3, "" ""))), 1, 0)"),0.0)</f>
        <v>0</v>
      </c>
      <c r="E321" s="16">
        <f t="shared" si="3"/>
        <v>0</v>
      </c>
      <c r="F321" s="16">
        <f t="shared" si="4"/>
        <v>0</v>
      </c>
      <c r="G321" s="16">
        <f>IFERROR(__xludf.DUMMYFUNCTION("IF(REGEXMATCH($A321, ""(?i)"" &amp; JOIN(""|"", SPLIT($G$3, "" ""))), 1, 0)"),0.0)</f>
        <v>0</v>
      </c>
      <c r="H321" s="16">
        <f>IFERROR(__xludf.DUMMYFUNCTION("IF(REGEXMATCH($A321, ""(?i)"" &amp; JOIN(""|"", SPLIT($H$3, "" ""))), 1, 0)"),0.0)</f>
        <v>0</v>
      </c>
      <c r="I321" s="16">
        <f>IFERROR(__xludf.DUMMYFUNCTION("IF(REGEXMATCH($A321, ""(?i)"" &amp; JOIN(""|"", SPLIT($I$3, "" ""))), 1, 0)"),0.0)</f>
        <v>0</v>
      </c>
      <c r="J321" s="16">
        <f>IFERROR(__xludf.DUMMYFUNCTION("IF(REGEXMATCH($A321, ""(?i)"" &amp; JOIN(""|"", SPLIT($J$3, "" ""))), 1, 0)"),0.0)</f>
        <v>0</v>
      </c>
      <c r="K321" s="16">
        <f>IFERROR(__xludf.DUMMYFUNCTION("IF(REGEXMATCH($A321, ""(?i)"" &amp; JOIN(""|"", SPLIT($K$3, "" ""))), 1, 0)"),0.0)</f>
        <v>0</v>
      </c>
      <c r="L321" s="16">
        <f>if(vlookup(A321,'VMware Inventory'!A:E,5,0)="Workstation",1,0)</f>
        <v>0</v>
      </c>
      <c r="M321" s="105">
        <f t="shared" si="5"/>
        <v>0</v>
      </c>
      <c r="N321" s="105">
        <f t="shared" si="6"/>
        <v>0</v>
      </c>
      <c r="O321" s="105">
        <f t="shared" si="7"/>
        <v>0</v>
      </c>
      <c r="P321" s="105" t="str">
        <f t="shared" si="8"/>
        <v>No Infra</v>
      </c>
      <c r="Q321" s="105">
        <f t="shared" si="9"/>
        <v>0</v>
      </c>
    </row>
    <row r="322">
      <c r="A322" s="61" t="s">
        <v>470</v>
      </c>
      <c r="B322" s="16">
        <f t="shared" si="2"/>
        <v>0</v>
      </c>
      <c r="C322" s="16">
        <f>IFERROR(__xludf.DUMMYFUNCTION("IF(OR(REGEXMATCH($A322, ""(?i)"" &amp; JOIN(""|"", SPLIT($C$3, "" ""))),vlookup(A322,'VMware Inventory'!A:E,5,0)=""VMWare""), 1, 0)"),0.0)</f>
        <v>0</v>
      </c>
      <c r="D322" s="16">
        <f>IFERROR(__xludf.DUMMYFUNCTION("IF(REGEXMATCH($A322, ""(?i)"" &amp; JOIN(""|"", SPLIT($D$3, "" ""))), 1, 0)"),0.0)</f>
        <v>0</v>
      </c>
      <c r="E322" s="16">
        <f t="shared" si="3"/>
        <v>0</v>
      </c>
      <c r="F322" s="16">
        <f t="shared" si="4"/>
        <v>0</v>
      </c>
      <c r="G322" s="16">
        <f>IFERROR(__xludf.DUMMYFUNCTION("IF(REGEXMATCH($A322, ""(?i)"" &amp; JOIN(""|"", SPLIT($G$3, "" ""))), 1, 0)"),0.0)</f>
        <v>0</v>
      </c>
      <c r="H322" s="16">
        <f>IFERROR(__xludf.DUMMYFUNCTION("IF(REGEXMATCH($A322, ""(?i)"" &amp; JOIN(""|"", SPLIT($H$3, "" ""))), 1, 0)"),0.0)</f>
        <v>0</v>
      </c>
      <c r="I322" s="16">
        <f>IFERROR(__xludf.DUMMYFUNCTION("IF(REGEXMATCH($A322, ""(?i)"" &amp; JOIN(""|"", SPLIT($I$3, "" ""))), 1, 0)"),0.0)</f>
        <v>0</v>
      </c>
      <c r="J322" s="16">
        <f>IFERROR(__xludf.DUMMYFUNCTION("IF(REGEXMATCH($A322, ""(?i)"" &amp; JOIN(""|"", SPLIT($J$3, "" ""))), 1, 0)"),0.0)</f>
        <v>0</v>
      </c>
      <c r="K322" s="16">
        <f>IFERROR(__xludf.DUMMYFUNCTION("IF(REGEXMATCH($A322, ""(?i)"" &amp; JOIN(""|"", SPLIT($K$3, "" ""))), 1, 0)"),0.0)</f>
        <v>0</v>
      </c>
      <c r="L322" s="16">
        <f>if(vlookup(A322,'VMware Inventory'!A:E,5,0)="Workstation",1,0)</f>
        <v>0</v>
      </c>
      <c r="M322" s="105">
        <f t="shared" si="5"/>
        <v>0</v>
      </c>
      <c r="N322" s="105">
        <f t="shared" si="6"/>
        <v>0</v>
      </c>
      <c r="O322" s="105">
        <f t="shared" si="7"/>
        <v>0</v>
      </c>
      <c r="P322" s="105" t="str">
        <f t="shared" si="8"/>
        <v>No Infra</v>
      </c>
      <c r="Q322" s="105">
        <f t="shared" si="9"/>
        <v>0</v>
      </c>
    </row>
    <row r="323">
      <c r="A323" s="61" t="s">
        <v>471</v>
      </c>
      <c r="B323" s="16">
        <f t="shared" si="2"/>
        <v>0</v>
      </c>
      <c r="C323" s="16">
        <f>IFERROR(__xludf.DUMMYFUNCTION("IF(OR(REGEXMATCH($A323, ""(?i)"" &amp; JOIN(""|"", SPLIT($C$3, "" ""))),vlookup(A323,'VMware Inventory'!A:E,5,0)=""VMWare""), 1, 0)"),0.0)</f>
        <v>0</v>
      </c>
      <c r="D323" s="16">
        <f>IFERROR(__xludf.DUMMYFUNCTION("IF(REGEXMATCH($A323, ""(?i)"" &amp; JOIN(""|"", SPLIT($D$3, "" ""))), 1, 0)"),0.0)</f>
        <v>0</v>
      </c>
      <c r="E323" s="16">
        <f t="shared" si="3"/>
        <v>0</v>
      </c>
      <c r="F323" s="16">
        <f t="shared" si="4"/>
        <v>0</v>
      </c>
      <c r="G323" s="16">
        <f>IFERROR(__xludf.DUMMYFUNCTION("IF(REGEXMATCH($A323, ""(?i)"" &amp; JOIN(""|"", SPLIT($G$3, "" ""))), 1, 0)"),0.0)</f>
        <v>0</v>
      </c>
      <c r="H323" s="16">
        <f>IFERROR(__xludf.DUMMYFUNCTION("IF(REGEXMATCH($A323, ""(?i)"" &amp; JOIN(""|"", SPLIT($H$3, "" ""))), 1, 0)"),0.0)</f>
        <v>0</v>
      </c>
      <c r="I323" s="16">
        <f>IFERROR(__xludf.DUMMYFUNCTION("IF(REGEXMATCH($A323, ""(?i)"" &amp; JOIN(""|"", SPLIT($I$3, "" ""))), 1, 0)"),0.0)</f>
        <v>0</v>
      </c>
      <c r="J323" s="16">
        <f>IFERROR(__xludf.DUMMYFUNCTION("IF(REGEXMATCH($A323, ""(?i)"" &amp; JOIN(""|"", SPLIT($J$3, "" ""))), 1, 0)"),0.0)</f>
        <v>0</v>
      </c>
      <c r="K323" s="16">
        <f>IFERROR(__xludf.DUMMYFUNCTION("IF(REGEXMATCH($A323, ""(?i)"" &amp; JOIN(""|"", SPLIT($K$3, "" ""))), 1, 0)"),0.0)</f>
        <v>0</v>
      </c>
      <c r="L323" s="16">
        <f>if(vlookup(A323,'VMware Inventory'!A:E,5,0)="Workstation",1,0)</f>
        <v>0</v>
      </c>
      <c r="M323" s="105">
        <f t="shared" si="5"/>
        <v>0</v>
      </c>
      <c r="N323" s="105">
        <f t="shared" si="6"/>
        <v>0</v>
      </c>
      <c r="O323" s="105">
        <f t="shared" si="7"/>
        <v>0</v>
      </c>
      <c r="P323" s="105" t="str">
        <f t="shared" si="8"/>
        <v>No Infra</v>
      </c>
      <c r="Q323" s="105">
        <f t="shared" si="9"/>
        <v>0</v>
      </c>
    </row>
    <row r="324">
      <c r="A324" s="61" t="s">
        <v>472</v>
      </c>
      <c r="B324" s="16">
        <f t="shared" si="2"/>
        <v>0</v>
      </c>
      <c r="C324" s="16">
        <f>IFERROR(__xludf.DUMMYFUNCTION("IF(OR(REGEXMATCH($A324, ""(?i)"" &amp; JOIN(""|"", SPLIT($C$3, "" ""))),vlookup(A324,'VMware Inventory'!A:E,5,0)=""VMWare""), 1, 0)"),0.0)</f>
        <v>0</v>
      </c>
      <c r="D324" s="16">
        <f>IFERROR(__xludf.DUMMYFUNCTION("IF(REGEXMATCH($A324, ""(?i)"" &amp; JOIN(""|"", SPLIT($D$3, "" ""))), 1, 0)"),0.0)</f>
        <v>0</v>
      </c>
      <c r="E324" s="16">
        <f t="shared" si="3"/>
        <v>0</v>
      </c>
      <c r="F324" s="16">
        <f t="shared" si="4"/>
        <v>0</v>
      </c>
      <c r="G324" s="16">
        <f>IFERROR(__xludf.DUMMYFUNCTION("IF(REGEXMATCH($A324, ""(?i)"" &amp; JOIN(""|"", SPLIT($G$3, "" ""))), 1, 0)"),0.0)</f>
        <v>0</v>
      </c>
      <c r="H324" s="16">
        <f>IFERROR(__xludf.DUMMYFUNCTION("IF(REGEXMATCH($A324, ""(?i)"" &amp; JOIN(""|"", SPLIT($H$3, "" ""))), 1, 0)"),0.0)</f>
        <v>0</v>
      </c>
      <c r="I324" s="16">
        <f>IFERROR(__xludf.DUMMYFUNCTION("IF(REGEXMATCH($A324, ""(?i)"" &amp; JOIN(""|"", SPLIT($I$3, "" ""))), 1, 0)"),0.0)</f>
        <v>0</v>
      </c>
      <c r="J324" s="16">
        <f>IFERROR(__xludf.DUMMYFUNCTION("IF(REGEXMATCH($A324, ""(?i)"" &amp; JOIN(""|"", SPLIT($J$3, "" ""))), 1, 0)"),0.0)</f>
        <v>0</v>
      </c>
      <c r="K324" s="16">
        <f>IFERROR(__xludf.DUMMYFUNCTION("IF(REGEXMATCH($A324, ""(?i)"" &amp; JOIN(""|"", SPLIT($K$3, "" ""))), 1, 0)"),0.0)</f>
        <v>0</v>
      </c>
      <c r="L324" s="16">
        <f>if(vlookup(A324,'VMware Inventory'!A:E,5,0)="Workstation",1,0)</f>
        <v>0</v>
      </c>
      <c r="M324" s="105">
        <f t="shared" si="5"/>
        <v>0</v>
      </c>
      <c r="N324" s="105">
        <f t="shared" si="6"/>
        <v>0</v>
      </c>
      <c r="O324" s="105">
        <f t="shared" si="7"/>
        <v>0</v>
      </c>
      <c r="P324" s="105" t="str">
        <f t="shared" si="8"/>
        <v>No Infra</v>
      </c>
      <c r="Q324" s="105">
        <f t="shared" si="9"/>
        <v>0</v>
      </c>
    </row>
    <row r="325">
      <c r="A325" s="61" t="s">
        <v>473</v>
      </c>
      <c r="B325" s="16">
        <f t="shared" si="2"/>
        <v>0</v>
      </c>
      <c r="C325" s="16">
        <f>IFERROR(__xludf.DUMMYFUNCTION("IF(OR(REGEXMATCH($A325, ""(?i)"" &amp; JOIN(""|"", SPLIT($C$3, "" ""))),vlookup(A325,'VMware Inventory'!A:E,5,0)=""VMWare""), 1, 0)"),0.0)</f>
        <v>0</v>
      </c>
      <c r="D325" s="16">
        <f>IFERROR(__xludf.DUMMYFUNCTION("IF(REGEXMATCH($A325, ""(?i)"" &amp; JOIN(""|"", SPLIT($D$3, "" ""))), 1, 0)"),0.0)</f>
        <v>0</v>
      </c>
      <c r="E325" s="16">
        <f t="shared" si="3"/>
        <v>0</v>
      </c>
      <c r="F325" s="16">
        <f t="shared" si="4"/>
        <v>0</v>
      </c>
      <c r="G325" s="16">
        <f>IFERROR(__xludf.DUMMYFUNCTION("IF(REGEXMATCH($A325, ""(?i)"" &amp; JOIN(""|"", SPLIT($G$3, "" ""))), 1, 0)"),0.0)</f>
        <v>0</v>
      </c>
      <c r="H325" s="16">
        <f>IFERROR(__xludf.DUMMYFUNCTION("IF(REGEXMATCH($A325, ""(?i)"" &amp; JOIN(""|"", SPLIT($H$3, "" ""))), 1, 0)"),0.0)</f>
        <v>0</v>
      </c>
      <c r="I325" s="16">
        <f>IFERROR(__xludf.DUMMYFUNCTION("IF(REGEXMATCH($A325, ""(?i)"" &amp; JOIN(""|"", SPLIT($I$3, "" ""))), 1, 0)"),0.0)</f>
        <v>0</v>
      </c>
      <c r="J325" s="16">
        <f>IFERROR(__xludf.DUMMYFUNCTION("IF(REGEXMATCH($A325, ""(?i)"" &amp; JOIN(""|"", SPLIT($J$3, "" ""))), 1, 0)"),0.0)</f>
        <v>0</v>
      </c>
      <c r="K325" s="16">
        <f>IFERROR(__xludf.DUMMYFUNCTION("IF(REGEXMATCH($A325, ""(?i)"" &amp; JOIN(""|"", SPLIT($K$3, "" ""))), 1, 0)"),0.0)</f>
        <v>0</v>
      </c>
      <c r="L325" s="16">
        <f>if(vlookup(A325,'VMware Inventory'!A:E,5,0)="Workstation",1,0)</f>
        <v>0</v>
      </c>
      <c r="M325" s="105">
        <f t="shared" si="5"/>
        <v>0</v>
      </c>
      <c r="N325" s="105">
        <f t="shared" si="6"/>
        <v>0</v>
      </c>
      <c r="O325" s="105">
        <f t="shared" si="7"/>
        <v>0</v>
      </c>
      <c r="P325" s="105" t="str">
        <f t="shared" si="8"/>
        <v>No Infra</v>
      </c>
      <c r="Q325" s="105">
        <f t="shared" si="9"/>
        <v>0</v>
      </c>
    </row>
    <row r="326">
      <c r="A326" s="61" t="s">
        <v>474</v>
      </c>
      <c r="B326" s="16">
        <f t="shared" si="2"/>
        <v>0</v>
      </c>
      <c r="C326" s="16">
        <f>IFERROR(__xludf.DUMMYFUNCTION("IF(OR(REGEXMATCH($A326, ""(?i)"" &amp; JOIN(""|"", SPLIT($C$3, "" ""))),vlookup(A326,'VMware Inventory'!A:E,5,0)=""VMWare""), 1, 0)"),0.0)</f>
        <v>0</v>
      </c>
      <c r="D326" s="16">
        <f>IFERROR(__xludf.DUMMYFUNCTION("IF(REGEXMATCH($A326, ""(?i)"" &amp; JOIN(""|"", SPLIT($D$3, "" ""))), 1, 0)"),0.0)</f>
        <v>0</v>
      </c>
      <c r="E326" s="16">
        <f t="shared" si="3"/>
        <v>0</v>
      </c>
      <c r="F326" s="16">
        <f t="shared" si="4"/>
        <v>0</v>
      </c>
      <c r="G326" s="16">
        <f>IFERROR(__xludf.DUMMYFUNCTION("IF(REGEXMATCH($A326, ""(?i)"" &amp; JOIN(""|"", SPLIT($G$3, "" ""))), 1, 0)"),0.0)</f>
        <v>0</v>
      </c>
      <c r="H326" s="16">
        <f>IFERROR(__xludf.DUMMYFUNCTION("IF(REGEXMATCH($A326, ""(?i)"" &amp; JOIN(""|"", SPLIT($H$3, "" ""))), 1, 0)"),0.0)</f>
        <v>0</v>
      </c>
      <c r="I326" s="16">
        <f>IFERROR(__xludf.DUMMYFUNCTION("IF(REGEXMATCH($A326, ""(?i)"" &amp; JOIN(""|"", SPLIT($I$3, "" ""))), 1, 0)"),0.0)</f>
        <v>0</v>
      </c>
      <c r="J326" s="16">
        <f>IFERROR(__xludf.DUMMYFUNCTION("IF(REGEXMATCH($A326, ""(?i)"" &amp; JOIN(""|"", SPLIT($J$3, "" ""))), 1, 0)"),0.0)</f>
        <v>0</v>
      </c>
      <c r="K326" s="16">
        <f>IFERROR(__xludf.DUMMYFUNCTION("IF(REGEXMATCH($A326, ""(?i)"" &amp; JOIN(""|"", SPLIT($K$3, "" ""))), 1, 0)"),0.0)</f>
        <v>0</v>
      </c>
      <c r="L326" s="16">
        <f>if(vlookup(A326,'VMware Inventory'!A:E,5,0)="Workstation",1,0)</f>
        <v>0</v>
      </c>
      <c r="M326" s="105">
        <f t="shared" si="5"/>
        <v>0</v>
      </c>
      <c r="N326" s="105">
        <f t="shared" si="6"/>
        <v>0</v>
      </c>
      <c r="O326" s="105">
        <f t="shared" si="7"/>
        <v>0</v>
      </c>
      <c r="P326" s="105" t="str">
        <f t="shared" si="8"/>
        <v>No Infra</v>
      </c>
      <c r="Q326" s="105">
        <f t="shared" si="9"/>
        <v>0</v>
      </c>
    </row>
    <row r="327">
      <c r="A327" s="61" t="s">
        <v>475</v>
      </c>
      <c r="B327" s="16">
        <f t="shared" si="2"/>
        <v>0</v>
      </c>
      <c r="C327" s="16">
        <f>IFERROR(__xludf.DUMMYFUNCTION("IF(OR(REGEXMATCH($A327, ""(?i)"" &amp; JOIN(""|"", SPLIT($C$3, "" ""))),vlookup(A327,'VMware Inventory'!A:E,5,0)=""VMWare""), 1, 0)"),0.0)</f>
        <v>0</v>
      </c>
      <c r="D327" s="16">
        <f>IFERROR(__xludf.DUMMYFUNCTION("IF(REGEXMATCH($A327, ""(?i)"" &amp; JOIN(""|"", SPLIT($D$3, "" ""))), 1, 0)"),0.0)</f>
        <v>0</v>
      </c>
      <c r="E327" s="16">
        <f t="shared" si="3"/>
        <v>0</v>
      </c>
      <c r="F327" s="16">
        <f t="shared" si="4"/>
        <v>0</v>
      </c>
      <c r="G327" s="16">
        <f>IFERROR(__xludf.DUMMYFUNCTION("IF(REGEXMATCH($A327, ""(?i)"" &amp; JOIN(""|"", SPLIT($G$3, "" ""))), 1, 0)"),0.0)</f>
        <v>0</v>
      </c>
      <c r="H327" s="16">
        <f>IFERROR(__xludf.DUMMYFUNCTION("IF(REGEXMATCH($A327, ""(?i)"" &amp; JOIN(""|"", SPLIT($H$3, "" ""))), 1, 0)"),0.0)</f>
        <v>0</v>
      </c>
      <c r="I327" s="16">
        <f>IFERROR(__xludf.DUMMYFUNCTION("IF(REGEXMATCH($A327, ""(?i)"" &amp; JOIN(""|"", SPLIT($I$3, "" ""))), 1, 0)"),0.0)</f>
        <v>0</v>
      </c>
      <c r="J327" s="16">
        <f>IFERROR(__xludf.DUMMYFUNCTION("IF(REGEXMATCH($A327, ""(?i)"" &amp; JOIN(""|"", SPLIT($J$3, "" ""))), 1, 0)"),0.0)</f>
        <v>0</v>
      </c>
      <c r="K327" s="16">
        <f>IFERROR(__xludf.DUMMYFUNCTION("IF(REGEXMATCH($A327, ""(?i)"" &amp; JOIN(""|"", SPLIT($K$3, "" ""))), 1, 0)"),0.0)</f>
        <v>0</v>
      </c>
      <c r="L327" s="16">
        <f>if(vlookup(A327,'VMware Inventory'!A:E,5,0)="Workstation",1,0)</f>
        <v>0</v>
      </c>
      <c r="M327" s="105">
        <f t="shared" si="5"/>
        <v>0</v>
      </c>
      <c r="N327" s="105">
        <f t="shared" si="6"/>
        <v>0</v>
      </c>
      <c r="O327" s="105">
        <f t="shared" si="7"/>
        <v>0</v>
      </c>
      <c r="P327" s="105" t="str">
        <f t="shared" si="8"/>
        <v>No Infra</v>
      </c>
      <c r="Q327" s="105">
        <f t="shared" si="9"/>
        <v>0</v>
      </c>
    </row>
    <row r="328">
      <c r="A328" s="61" t="s">
        <v>476</v>
      </c>
      <c r="B328" s="16">
        <f t="shared" si="2"/>
        <v>0</v>
      </c>
      <c r="C328" s="16">
        <f>IFERROR(__xludf.DUMMYFUNCTION("IF(OR(REGEXMATCH($A328, ""(?i)"" &amp; JOIN(""|"", SPLIT($C$3, "" ""))),vlookup(A328,'VMware Inventory'!A:E,5,0)=""VMWare""), 1, 0)"),0.0)</f>
        <v>0</v>
      </c>
      <c r="D328" s="16">
        <f>IFERROR(__xludf.DUMMYFUNCTION("IF(REGEXMATCH($A328, ""(?i)"" &amp; JOIN(""|"", SPLIT($D$3, "" ""))), 1, 0)"),0.0)</f>
        <v>0</v>
      </c>
      <c r="E328" s="16">
        <f t="shared" si="3"/>
        <v>0</v>
      </c>
      <c r="F328" s="16">
        <f t="shared" si="4"/>
        <v>0</v>
      </c>
      <c r="G328" s="16">
        <f>IFERROR(__xludf.DUMMYFUNCTION("IF(REGEXMATCH($A328, ""(?i)"" &amp; JOIN(""|"", SPLIT($G$3, "" ""))), 1, 0)"),0.0)</f>
        <v>0</v>
      </c>
      <c r="H328" s="16">
        <f>IFERROR(__xludf.DUMMYFUNCTION("IF(REGEXMATCH($A328, ""(?i)"" &amp; JOIN(""|"", SPLIT($H$3, "" ""))), 1, 0)"),0.0)</f>
        <v>0</v>
      </c>
      <c r="I328" s="16">
        <f>IFERROR(__xludf.DUMMYFUNCTION("IF(REGEXMATCH($A328, ""(?i)"" &amp; JOIN(""|"", SPLIT($I$3, "" ""))), 1, 0)"),0.0)</f>
        <v>0</v>
      </c>
      <c r="J328" s="16">
        <f>IFERROR(__xludf.DUMMYFUNCTION("IF(REGEXMATCH($A328, ""(?i)"" &amp; JOIN(""|"", SPLIT($J$3, "" ""))), 1, 0)"),0.0)</f>
        <v>0</v>
      </c>
      <c r="K328" s="16">
        <f>IFERROR(__xludf.DUMMYFUNCTION("IF(REGEXMATCH($A328, ""(?i)"" &amp; JOIN(""|"", SPLIT($K$3, "" ""))), 1, 0)"),0.0)</f>
        <v>0</v>
      </c>
      <c r="L328" s="16">
        <f>if(vlookup(A328,'VMware Inventory'!A:E,5,0)="Workstation",1,0)</f>
        <v>0</v>
      </c>
      <c r="M328" s="105">
        <f t="shared" si="5"/>
        <v>0</v>
      </c>
      <c r="N328" s="105">
        <f t="shared" si="6"/>
        <v>0</v>
      </c>
      <c r="O328" s="105">
        <f t="shared" si="7"/>
        <v>0</v>
      </c>
      <c r="P328" s="105" t="str">
        <f t="shared" si="8"/>
        <v>No Infra</v>
      </c>
      <c r="Q328" s="105">
        <f t="shared" si="9"/>
        <v>0</v>
      </c>
    </row>
    <row r="329">
      <c r="A329" s="61" t="s">
        <v>477</v>
      </c>
      <c r="B329" s="16">
        <f t="shared" si="2"/>
        <v>0</v>
      </c>
      <c r="C329" s="16">
        <f>IFERROR(__xludf.DUMMYFUNCTION("IF(OR(REGEXMATCH($A329, ""(?i)"" &amp; JOIN(""|"", SPLIT($C$3, "" ""))),vlookup(A329,'VMware Inventory'!A:E,5,0)=""VMWare""), 1, 0)"),0.0)</f>
        <v>0</v>
      </c>
      <c r="D329" s="16">
        <f>IFERROR(__xludf.DUMMYFUNCTION("IF(REGEXMATCH($A329, ""(?i)"" &amp; JOIN(""|"", SPLIT($D$3, "" ""))), 1, 0)"),0.0)</f>
        <v>0</v>
      </c>
      <c r="E329" s="16">
        <f t="shared" si="3"/>
        <v>0</v>
      </c>
      <c r="F329" s="16">
        <f t="shared" si="4"/>
        <v>0</v>
      </c>
      <c r="G329" s="16">
        <f>IFERROR(__xludf.DUMMYFUNCTION("IF(REGEXMATCH($A329, ""(?i)"" &amp; JOIN(""|"", SPLIT($G$3, "" ""))), 1, 0)"),0.0)</f>
        <v>0</v>
      </c>
      <c r="H329" s="16">
        <f>IFERROR(__xludf.DUMMYFUNCTION("IF(REGEXMATCH($A329, ""(?i)"" &amp; JOIN(""|"", SPLIT($H$3, "" ""))), 1, 0)"),0.0)</f>
        <v>0</v>
      </c>
      <c r="I329" s="16">
        <f>IFERROR(__xludf.DUMMYFUNCTION("IF(REGEXMATCH($A329, ""(?i)"" &amp; JOIN(""|"", SPLIT($I$3, "" ""))), 1, 0)"),0.0)</f>
        <v>0</v>
      </c>
      <c r="J329" s="16">
        <f>IFERROR(__xludf.DUMMYFUNCTION("IF(REGEXMATCH($A329, ""(?i)"" &amp; JOIN(""|"", SPLIT($J$3, "" ""))), 1, 0)"),0.0)</f>
        <v>0</v>
      </c>
      <c r="K329" s="16">
        <f>IFERROR(__xludf.DUMMYFUNCTION("IF(REGEXMATCH($A329, ""(?i)"" &amp; JOIN(""|"", SPLIT($K$3, "" ""))), 1, 0)"),0.0)</f>
        <v>0</v>
      </c>
      <c r="L329" s="16">
        <f>if(vlookup(A329,'VMware Inventory'!A:E,5,0)="Workstation",1,0)</f>
        <v>0</v>
      </c>
      <c r="M329" s="105">
        <f t="shared" si="5"/>
        <v>0</v>
      </c>
      <c r="N329" s="105">
        <f t="shared" si="6"/>
        <v>0</v>
      </c>
      <c r="O329" s="105">
        <f t="shared" si="7"/>
        <v>0</v>
      </c>
      <c r="P329" s="105" t="str">
        <f t="shared" si="8"/>
        <v>No Infra</v>
      </c>
      <c r="Q329" s="105">
        <f t="shared" si="9"/>
        <v>0</v>
      </c>
    </row>
    <row r="330">
      <c r="A330" s="61" t="s">
        <v>478</v>
      </c>
      <c r="B330" s="16">
        <f t="shared" si="2"/>
        <v>0</v>
      </c>
      <c r="C330" s="16">
        <f>IFERROR(__xludf.DUMMYFUNCTION("IF(OR(REGEXMATCH($A330, ""(?i)"" &amp; JOIN(""|"", SPLIT($C$3, "" ""))),vlookup(A330,'VMware Inventory'!A:E,5,0)=""VMWare""), 1, 0)"),0.0)</f>
        <v>0</v>
      </c>
      <c r="D330" s="16">
        <f>IFERROR(__xludf.DUMMYFUNCTION("IF(REGEXMATCH($A330, ""(?i)"" &amp; JOIN(""|"", SPLIT($D$3, "" ""))), 1, 0)"),0.0)</f>
        <v>0</v>
      </c>
      <c r="E330" s="16">
        <f t="shared" si="3"/>
        <v>0</v>
      </c>
      <c r="F330" s="16">
        <f t="shared" si="4"/>
        <v>0</v>
      </c>
      <c r="G330" s="16">
        <f>IFERROR(__xludf.DUMMYFUNCTION("IF(REGEXMATCH($A330, ""(?i)"" &amp; JOIN(""|"", SPLIT($G$3, "" ""))), 1, 0)"),0.0)</f>
        <v>0</v>
      </c>
      <c r="H330" s="16">
        <f>IFERROR(__xludf.DUMMYFUNCTION("IF(REGEXMATCH($A330, ""(?i)"" &amp; JOIN(""|"", SPLIT($H$3, "" ""))), 1, 0)"),0.0)</f>
        <v>0</v>
      </c>
      <c r="I330" s="16">
        <f>IFERROR(__xludf.DUMMYFUNCTION("IF(REGEXMATCH($A330, ""(?i)"" &amp; JOIN(""|"", SPLIT($I$3, "" ""))), 1, 0)"),0.0)</f>
        <v>0</v>
      </c>
      <c r="J330" s="16">
        <f>IFERROR(__xludf.DUMMYFUNCTION("IF(REGEXMATCH($A330, ""(?i)"" &amp; JOIN(""|"", SPLIT($J$3, "" ""))), 1, 0)"),0.0)</f>
        <v>0</v>
      </c>
      <c r="K330" s="16">
        <f>IFERROR(__xludf.DUMMYFUNCTION("IF(REGEXMATCH($A330, ""(?i)"" &amp; JOIN(""|"", SPLIT($K$3, "" ""))), 1, 0)"),0.0)</f>
        <v>0</v>
      </c>
      <c r="L330" s="16">
        <f>if(vlookup(A330,'VMware Inventory'!A:E,5,0)="Workstation",1,0)</f>
        <v>0</v>
      </c>
      <c r="M330" s="105">
        <f t="shared" si="5"/>
        <v>0</v>
      </c>
      <c r="N330" s="105">
        <f t="shared" si="6"/>
        <v>0</v>
      </c>
      <c r="O330" s="105">
        <f t="shared" si="7"/>
        <v>0</v>
      </c>
      <c r="P330" s="105" t="str">
        <f t="shared" si="8"/>
        <v>No Infra</v>
      </c>
      <c r="Q330" s="105">
        <f t="shared" si="9"/>
        <v>0</v>
      </c>
    </row>
    <row r="331">
      <c r="A331" s="61" t="s">
        <v>479</v>
      </c>
      <c r="B331" s="16">
        <f t="shared" si="2"/>
        <v>0</v>
      </c>
      <c r="C331" s="16">
        <f>IFERROR(__xludf.DUMMYFUNCTION("IF(OR(REGEXMATCH($A331, ""(?i)"" &amp; JOIN(""|"", SPLIT($C$3, "" ""))),vlookup(A331,'VMware Inventory'!A:E,5,0)=""VMWare""), 1, 0)"),0.0)</f>
        <v>0</v>
      </c>
      <c r="D331" s="16">
        <f>IFERROR(__xludf.DUMMYFUNCTION("IF(REGEXMATCH($A331, ""(?i)"" &amp; JOIN(""|"", SPLIT($D$3, "" ""))), 1, 0)"),0.0)</f>
        <v>0</v>
      </c>
      <c r="E331" s="16">
        <f t="shared" si="3"/>
        <v>0</v>
      </c>
      <c r="F331" s="16">
        <f t="shared" si="4"/>
        <v>0</v>
      </c>
      <c r="G331" s="16">
        <f>IFERROR(__xludf.DUMMYFUNCTION("IF(REGEXMATCH($A331, ""(?i)"" &amp; JOIN(""|"", SPLIT($G$3, "" ""))), 1, 0)"),0.0)</f>
        <v>0</v>
      </c>
      <c r="H331" s="16">
        <f>IFERROR(__xludf.DUMMYFUNCTION("IF(REGEXMATCH($A331, ""(?i)"" &amp; JOIN(""|"", SPLIT($H$3, "" ""))), 1, 0)"),0.0)</f>
        <v>0</v>
      </c>
      <c r="I331" s="16">
        <f>IFERROR(__xludf.DUMMYFUNCTION("IF(REGEXMATCH($A331, ""(?i)"" &amp; JOIN(""|"", SPLIT($I$3, "" ""))), 1, 0)"),0.0)</f>
        <v>0</v>
      </c>
      <c r="J331" s="16">
        <f>IFERROR(__xludf.DUMMYFUNCTION("IF(REGEXMATCH($A331, ""(?i)"" &amp; JOIN(""|"", SPLIT($J$3, "" ""))), 1, 0)"),0.0)</f>
        <v>0</v>
      </c>
      <c r="K331" s="16">
        <f>IFERROR(__xludf.DUMMYFUNCTION("IF(REGEXMATCH($A331, ""(?i)"" &amp; JOIN(""|"", SPLIT($K$3, "" ""))), 1, 0)"),0.0)</f>
        <v>0</v>
      </c>
      <c r="L331" s="16">
        <f>if(vlookup(A331,'VMware Inventory'!A:E,5,0)="Workstation",1,0)</f>
        <v>0</v>
      </c>
      <c r="M331" s="105">
        <f t="shared" si="5"/>
        <v>0</v>
      </c>
      <c r="N331" s="105">
        <f t="shared" si="6"/>
        <v>0</v>
      </c>
      <c r="O331" s="105">
        <f t="shared" si="7"/>
        <v>0</v>
      </c>
      <c r="P331" s="105" t="str">
        <f t="shared" si="8"/>
        <v>No Infra</v>
      </c>
      <c r="Q331" s="105">
        <f t="shared" si="9"/>
        <v>0</v>
      </c>
    </row>
    <row r="332">
      <c r="A332" s="61" t="s">
        <v>480</v>
      </c>
      <c r="B332" s="16">
        <f t="shared" si="2"/>
        <v>0</v>
      </c>
      <c r="C332" s="16">
        <f>IFERROR(__xludf.DUMMYFUNCTION("IF(OR(REGEXMATCH($A332, ""(?i)"" &amp; JOIN(""|"", SPLIT($C$3, "" ""))),vlookup(A332,'VMware Inventory'!A:E,5,0)=""VMWare""), 1, 0)"),0.0)</f>
        <v>0</v>
      </c>
      <c r="D332" s="16">
        <f>IFERROR(__xludf.DUMMYFUNCTION("IF(REGEXMATCH($A332, ""(?i)"" &amp; JOIN(""|"", SPLIT($D$3, "" ""))), 1, 0)"),0.0)</f>
        <v>0</v>
      </c>
      <c r="E332" s="16">
        <f t="shared" si="3"/>
        <v>0</v>
      </c>
      <c r="F332" s="16">
        <f t="shared" si="4"/>
        <v>0</v>
      </c>
      <c r="G332" s="16">
        <f>IFERROR(__xludf.DUMMYFUNCTION("IF(REGEXMATCH($A332, ""(?i)"" &amp; JOIN(""|"", SPLIT($G$3, "" ""))), 1, 0)"),0.0)</f>
        <v>0</v>
      </c>
      <c r="H332" s="16">
        <f>IFERROR(__xludf.DUMMYFUNCTION("IF(REGEXMATCH($A332, ""(?i)"" &amp; JOIN(""|"", SPLIT($H$3, "" ""))), 1, 0)"),0.0)</f>
        <v>0</v>
      </c>
      <c r="I332" s="16">
        <f>IFERROR(__xludf.DUMMYFUNCTION("IF(REGEXMATCH($A332, ""(?i)"" &amp; JOIN(""|"", SPLIT($I$3, "" ""))), 1, 0)"),0.0)</f>
        <v>0</v>
      </c>
      <c r="J332" s="16">
        <f>IFERROR(__xludf.DUMMYFUNCTION("IF(REGEXMATCH($A332, ""(?i)"" &amp; JOIN(""|"", SPLIT($J$3, "" ""))), 1, 0)"),0.0)</f>
        <v>0</v>
      </c>
      <c r="K332" s="16">
        <f>IFERROR(__xludf.DUMMYFUNCTION("IF(REGEXMATCH($A332, ""(?i)"" &amp; JOIN(""|"", SPLIT($K$3, "" ""))), 1, 0)"),0.0)</f>
        <v>0</v>
      </c>
      <c r="L332" s="16">
        <f>if(vlookup(A332,'VMware Inventory'!A:E,5,0)="Workstation",1,0)</f>
        <v>0</v>
      </c>
      <c r="M332" s="105">
        <f t="shared" si="5"/>
        <v>0</v>
      </c>
      <c r="N332" s="105">
        <f t="shared" si="6"/>
        <v>0</v>
      </c>
      <c r="O332" s="105">
        <f t="shared" si="7"/>
        <v>0</v>
      </c>
      <c r="P332" s="105" t="str">
        <f t="shared" si="8"/>
        <v>No Infra</v>
      </c>
      <c r="Q332" s="105">
        <f t="shared" si="9"/>
        <v>0</v>
      </c>
    </row>
    <row r="333">
      <c r="A333" s="61" t="s">
        <v>481</v>
      </c>
      <c r="B333" s="16">
        <f t="shared" si="2"/>
        <v>0</v>
      </c>
      <c r="C333" s="16">
        <f>IFERROR(__xludf.DUMMYFUNCTION("IF(OR(REGEXMATCH($A333, ""(?i)"" &amp; JOIN(""|"", SPLIT($C$3, "" ""))),vlookup(A333,'VMware Inventory'!A:E,5,0)=""VMWare""), 1, 0)"),0.0)</f>
        <v>0</v>
      </c>
      <c r="D333" s="16">
        <f>IFERROR(__xludf.DUMMYFUNCTION("IF(REGEXMATCH($A333, ""(?i)"" &amp; JOIN(""|"", SPLIT($D$3, "" ""))), 1, 0)"),0.0)</f>
        <v>0</v>
      </c>
      <c r="E333" s="16">
        <f t="shared" si="3"/>
        <v>0</v>
      </c>
      <c r="F333" s="16">
        <f t="shared" si="4"/>
        <v>0</v>
      </c>
      <c r="G333" s="16">
        <f>IFERROR(__xludf.DUMMYFUNCTION("IF(REGEXMATCH($A333, ""(?i)"" &amp; JOIN(""|"", SPLIT($G$3, "" ""))), 1, 0)"),0.0)</f>
        <v>0</v>
      </c>
      <c r="H333" s="16">
        <f>IFERROR(__xludf.DUMMYFUNCTION("IF(REGEXMATCH($A333, ""(?i)"" &amp; JOIN(""|"", SPLIT($H$3, "" ""))), 1, 0)"),0.0)</f>
        <v>0</v>
      </c>
      <c r="I333" s="16">
        <f>IFERROR(__xludf.DUMMYFUNCTION("IF(REGEXMATCH($A333, ""(?i)"" &amp; JOIN(""|"", SPLIT($I$3, "" ""))), 1, 0)"),0.0)</f>
        <v>0</v>
      </c>
      <c r="J333" s="16">
        <f>IFERROR(__xludf.DUMMYFUNCTION("IF(REGEXMATCH($A333, ""(?i)"" &amp; JOIN(""|"", SPLIT($J$3, "" ""))), 1, 0)"),0.0)</f>
        <v>0</v>
      </c>
      <c r="K333" s="16">
        <f>IFERROR(__xludf.DUMMYFUNCTION("IF(REGEXMATCH($A333, ""(?i)"" &amp; JOIN(""|"", SPLIT($K$3, "" ""))), 1, 0)"),0.0)</f>
        <v>0</v>
      </c>
      <c r="L333" s="16">
        <f>if(vlookup(A333,'VMware Inventory'!A:E,5,0)="Workstation",1,0)</f>
        <v>0</v>
      </c>
      <c r="M333" s="105">
        <f t="shared" si="5"/>
        <v>0</v>
      </c>
      <c r="N333" s="105">
        <f t="shared" si="6"/>
        <v>0</v>
      </c>
      <c r="O333" s="105">
        <f t="shared" si="7"/>
        <v>0</v>
      </c>
      <c r="P333" s="105" t="str">
        <f t="shared" si="8"/>
        <v>No Infra</v>
      </c>
      <c r="Q333" s="105">
        <f t="shared" si="9"/>
        <v>0</v>
      </c>
    </row>
    <row r="334">
      <c r="A334" s="61" t="s">
        <v>482</v>
      </c>
      <c r="B334" s="16">
        <f t="shared" si="2"/>
        <v>0</v>
      </c>
      <c r="C334" s="16">
        <f>IFERROR(__xludf.DUMMYFUNCTION("IF(OR(REGEXMATCH($A334, ""(?i)"" &amp; JOIN(""|"", SPLIT($C$3, "" ""))),vlookup(A334,'VMware Inventory'!A:E,5,0)=""VMWare""), 1, 0)"),0.0)</f>
        <v>0</v>
      </c>
      <c r="D334" s="16">
        <f>IFERROR(__xludf.DUMMYFUNCTION("IF(REGEXMATCH($A334, ""(?i)"" &amp; JOIN(""|"", SPLIT($D$3, "" ""))), 1, 0)"),0.0)</f>
        <v>0</v>
      </c>
      <c r="E334" s="16">
        <f t="shared" si="3"/>
        <v>0</v>
      </c>
      <c r="F334" s="16">
        <f t="shared" si="4"/>
        <v>0</v>
      </c>
      <c r="G334" s="16">
        <f>IFERROR(__xludf.DUMMYFUNCTION("IF(REGEXMATCH($A334, ""(?i)"" &amp; JOIN(""|"", SPLIT($G$3, "" ""))), 1, 0)"),0.0)</f>
        <v>0</v>
      </c>
      <c r="H334" s="16">
        <f>IFERROR(__xludf.DUMMYFUNCTION("IF(REGEXMATCH($A334, ""(?i)"" &amp; JOIN(""|"", SPLIT($H$3, "" ""))), 1, 0)"),0.0)</f>
        <v>0</v>
      </c>
      <c r="I334" s="16">
        <f>IFERROR(__xludf.DUMMYFUNCTION("IF(REGEXMATCH($A334, ""(?i)"" &amp; JOIN(""|"", SPLIT($I$3, "" ""))), 1, 0)"),0.0)</f>
        <v>0</v>
      </c>
      <c r="J334" s="16">
        <f>IFERROR(__xludf.DUMMYFUNCTION("IF(REGEXMATCH($A334, ""(?i)"" &amp; JOIN(""|"", SPLIT($J$3, "" ""))), 1, 0)"),0.0)</f>
        <v>0</v>
      </c>
      <c r="K334" s="16">
        <f>IFERROR(__xludf.DUMMYFUNCTION("IF(REGEXMATCH($A334, ""(?i)"" &amp; JOIN(""|"", SPLIT($K$3, "" ""))), 1, 0)"),0.0)</f>
        <v>0</v>
      </c>
      <c r="L334" s="16">
        <f>if(vlookup(A334,'VMware Inventory'!A:E,5,0)="Workstation",1,0)</f>
        <v>0</v>
      </c>
      <c r="M334" s="105">
        <f t="shared" si="5"/>
        <v>0</v>
      </c>
      <c r="N334" s="105">
        <f t="shared" si="6"/>
        <v>0</v>
      </c>
      <c r="O334" s="105">
        <f t="shared" si="7"/>
        <v>0</v>
      </c>
      <c r="P334" s="105" t="str">
        <f t="shared" si="8"/>
        <v>No Infra</v>
      </c>
      <c r="Q334" s="105">
        <f t="shared" si="9"/>
        <v>0</v>
      </c>
    </row>
    <row r="335">
      <c r="A335" s="61" t="s">
        <v>483</v>
      </c>
      <c r="B335" s="16">
        <f t="shared" si="2"/>
        <v>0</v>
      </c>
      <c r="C335" s="16">
        <f>IFERROR(__xludf.DUMMYFUNCTION("IF(OR(REGEXMATCH($A335, ""(?i)"" &amp; JOIN(""|"", SPLIT($C$3, "" ""))),vlookup(A335,'VMware Inventory'!A:E,5,0)=""VMWare""), 1, 0)"),0.0)</f>
        <v>0</v>
      </c>
      <c r="D335" s="16">
        <f>IFERROR(__xludf.DUMMYFUNCTION("IF(REGEXMATCH($A335, ""(?i)"" &amp; JOIN(""|"", SPLIT($D$3, "" ""))), 1, 0)"),0.0)</f>
        <v>0</v>
      </c>
      <c r="E335" s="16">
        <f t="shared" si="3"/>
        <v>0</v>
      </c>
      <c r="F335" s="16">
        <f t="shared" si="4"/>
        <v>0</v>
      </c>
      <c r="G335" s="16">
        <f>IFERROR(__xludf.DUMMYFUNCTION("IF(REGEXMATCH($A335, ""(?i)"" &amp; JOIN(""|"", SPLIT($G$3, "" ""))), 1, 0)"),0.0)</f>
        <v>0</v>
      </c>
      <c r="H335" s="16">
        <f>IFERROR(__xludf.DUMMYFUNCTION("IF(REGEXMATCH($A335, ""(?i)"" &amp; JOIN(""|"", SPLIT($H$3, "" ""))), 1, 0)"),0.0)</f>
        <v>0</v>
      </c>
      <c r="I335" s="16">
        <f>IFERROR(__xludf.DUMMYFUNCTION("IF(REGEXMATCH($A335, ""(?i)"" &amp; JOIN(""|"", SPLIT($I$3, "" ""))), 1, 0)"),0.0)</f>
        <v>0</v>
      </c>
      <c r="J335" s="16">
        <f>IFERROR(__xludf.DUMMYFUNCTION("IF(REGEXMATCH($A335, ""(?i)"" &amp; JOIN(""|"", SPLIT($J$3, "" ""))), 1, 0)"),0.0)</f>
        <v>0</v>
      </c>
      <c r="K335" s="16">
        <f>IFERROR(__xludf.DUMMYFUNCTION("IF(REGEXMATCH($A335, ""(?i)"" &amp; JOIN(""|"", SPLIT($K$3, "" ""))), 1, 0)"),0.0)</f>
        <v>0</v>
      </c>
      <c r="L335" s="16">
        <f>if(vlookup(A335,'VMware Inventory'!A:E,5,0)="Workstation",1,0)</f>
        <v>0</v>
      </c>
      <c r="M335" s="105">
        <f t="shared" si="5"/>
        <v>0</v>
      </c>
      <c r="N335" s="105">
        <f t="shared" si="6"/>
        <v>0</v>
      </c>
      <c r="O335" s="105">
        <f t="shared" si="7"/>
        <v>0</v>
      </c>
      <c r="P335" s="105" t="str">
        <f t="shared" si="8"/>
        <v>No Infra</v>
      </c>
      <c r="Q335" s="105">
        <f t="shared" si="9"/>
        <v>0</v>
      </c>
    </row>
    <row r="336">
      <c r="A336" s="61" t="s">
        <v>484</v>
      </c>
      <c r="B336" s="16">
        <f t="shared" si="2"/>
        <v>0</v>
      </c>
      <c r="C336" s="16">
        <f>IFERROR(__xludf.DUMMYFUNCTION("IF(OR(REGEXMATCH($A336, ""(?i)"" &amp; JOIN(""|"", SPLIT($C$3, "" ""))),vlookup(A336,'VMware Inventory'!A:E,5,0)=""VMWare""), 1, 0)"),0.0)</f>
        <v>0</v>
      </c>
      <c r="D336" s="16">
        <f>IFERROR(__xludf.DUMMYFUNCTION("IF(REGEXMATCH($A336, ""(?i)"" &amp; JOIN(""|"", SPLIT($D$3, "" ""))), 1, 0)"),0.0)</f>
        <v>0</v>
      </c>
      <c r="E336" s="16">
        <f t="shared" si="3"/>
        <v>0</v>
      </c>
      <c r="F336" s="16">
        <f t="shared" si="4"/>
        <v>0</v>
      </c>
      <c r="G336" s="16">
        <f>IFERROR(__xludf.DUMMYFUNCTION("IF(REGEXMATCH($A336, ""(?i)"" &amp; JOIN(""|"", SPLIT($G$3, "" ""))), 1, 0)"),0.0)</f>
        <v>0</v>
      </c>
      <c r="H336" s="16">
        <f>IFERROR(__xludf.DUMMYFUNCTION("IF(REGEXMATCH($A336, ""(?i)"" &amp; JOIN(""|"", SPLIT($H$3, "" ""))), 1, 0)"),0.0)</f>
        <v>0</v>
      </c>
      <c r="I336" s="16">
        <f>IFERROR(__xludf.DUMMYFUNCTION("IF(REGEXMATCH($A336, ""(?i)"" &amp; JOIN(""|"", SPLIT($I$3, "" ""))), 1, 0)"),0.0)</f>
        <v>0</v>
      </c>
      <c r="J336" s="16">
        <f>IFERROR(__xludf.DUMMYFUNCTION("IF(REGEXMATCH($A336, ""(?i)"" &amp; JOIN(""|"", SPLIT($J$3, "" ""))), 1, 0)"),0.0)</f>
        <v>0</v>
      </c>
      <c r="K336" s="16">
        <f>IFERROR(__xludf.DUMMYFUNCTION("IF(REGEXMATCH($A336, ""(?i)"" &amp; JOIN(""|"", SPLIT($K$3, "" ""))), 1, 0)"),0.0)</f>
        <v>0</v>
      </c>
      <c r="L336" s="16">
        <f>if(vlookup(A336,'VMware Inventory'!A:E,5,0)="Workstation",1,0)</f>
        <v>0</v>
      </c>
      <c r="M336" s="105">
        <f t="shared" si="5"/>
        <v>0</v>
      </c>
      <c r="N336" s="105">
        <f t="shared" si="6"/>
        <v>0</v>
      </c>
      <c r="O336" s="105">
        <f t="shared" si="7"/>
        <v>0</v>
      </c>
      <c r="P336" s="105" t="str">
        <f t="shared" si="8"/>
        <v>No Infra</v>
      </c>
      <c r="Q336" s="105">
        <f t="shared" si="9"/>
        <v>0</v>
      </c>
    </row>
    <row r="337">
      <c r="A337" s="61" t="s">
        <v>485</v>
      </c>
      <c r="B337" s="16">
        <f t="shared" si="2"/>
        <v>0</v>
      </c>
      <c r="C337" s="16">
        <f>IFERROR(__xludf.DUMMYFUNCTION("IF(OR(REGEXMATCH($A337, ""(?i)"" &amp; JOIN(""|"", SPLIT($C$3, "" ""))),vlookup(A337,'VMware Inventory'!A:E,5,0)=""VMWare""), 1, 0)"),0.0)</f>
        <v>0</v>
      </c>
      <c r="D337" s="16">
        <f>IFERROR(__xludf.DUMMYFUNCTION("IF(REGEXMATCH($A337, ""(?i)"" &amp; JOIN(""|"", SPLIT($D$3, "" ""))), 1, 0)"),0.0)</f>
        <v>0</v>
      </c>
      <c r="E337" s="16">
        <f t="shared" si="3"/>
        <v>0</v>
      </c>
      <c r="F337" s="16">
        <f t="shared" si="4"/>
        <v>0</v>
      </c>
      <c r="G337" s="16">
        <f>IFERROR(__xludf.DUMMYFUNCTION("IF(REGEXMATCH($A337, ""(?i)"" &amp; JOIN(""|"", SPLIT($G$3, "" ""))), 1, 0)"),0.0)</f>
        <v>0</v>
      </c>
      <c r="H337" s="16">
        <f>IFERROR(__xludf.DUMMYFUNCTION("IF(REGEXMATCH($A337, ""(?i)"" &amp; JOIN(""|"", SPLIT($H$3, "" ""))), 1, 0)"),0.0)</f>
        <v>0</v>
      </c>
      <c r="I337" s="16">
        <f>IFERROR(__xludf.DUMMYFUNCTION("IF(REGEXMATCH($A337, ""(?i)"" &amp; JOIN(""|"", SPLIT($I$3, "" ""))), 1, 0)"),0.0)</f>
        <v>0</v>
      </c>
      <c r="J337" s="16">
        <f>IFERROR(__xludf.DUMMYFUNCTION("IF(REGEXMATCH($A337, ""(?i)"" &amp; JOIN(""|"", SPLIT($J$3, "" ""))), 1, 0)"),0.0)</f>
        <v>0</v>
      </c>
      <c r="K337" s="16">
        <f>IFERROR(__xludf.DUMMYFUNCTION("IF(REGEXMATCH($A337, ""(?i)"" &amp; JOIN(""|"", SPLIT($K$3, "" ""))), 1, 0)"),0.0)</f>
        <v>0</v>
      </c>
      <c r="L337" s="16">
        <f>if(vlookup(A337,'VMware Inventory'!A:E,5,0)="Workstation",1,0)</f>
        <v>0</v>
      </c>
      <c r="M337" s="105">
        <f t="shared" si="5"/>
        <v>0</v>
      </c>
      <c r="N337" s="105">
        <f t="shared" si="6"/>
        <v>0</v>
      </c>
      <c r="O337" s="105">
        <f t="shared" si="7"/>
        <v>0</v>
      </c>
      <c r="P337" s="105" t="str">
        <f t="shared" si="8"/>
        <v>No Infra</v>
      </c>
      <c r="Q337" s="105">
        <f t="shared" si="9"/>
        <v>0</v>
      </c>
    </row>
    <row r="338">
      <c r="A338" s="61" t="s">
        <v>486</v>
      </c>
      <c r="B338" s="16">
        <f t="shared" si="2"/>
        <v>0</v>
      </c>
      <c r="C338" s="16">
        <f>IFERROR(__xludf.DUMMYFUNCTION("IF(OR(REGEXMATCH($A338, ""(?i)"" &amp; JOIN(""|"", SPLIT($C$3, "" ""))),vlookup(A338,'VMware Inventory'!A:E,5,0)=""VMWare""), 1, 0)"),0.0)</f>
        <v>0</v>
      </c>
      <c r="D338" s="16">
        <f>IFERROR(__xludf.DUMMYFUNCTION("IF(REGEXMATCH($A338, ""(?i)"" &amp; JOIN(""|"", SPLIT($D$3, "" ""))), 1, 0)"),0.0)</f>
        <v>0</v>
      </c>
      <c r="E338" s="16">
        <f t="shared" si="3"/>
        <v>0</v>
      </c>
      <c r="F338" s="16">
        <f t="shared" si="4"/>
        <v>0</v>
      </c>
      <c r="G338" s="16">
        <f>IFERROR(__xludf.DUMMYFUNCTION("IF(REGEXMATCH($A338, ""(?i)"" &amp; JOIN(""|"", SPLIT($G$3, "" ""))), 1, 0)"),0.0)</f>
        <v>0</v>
      </c>
      <c r="H338" s="16">
        <f>IFERROR(__xludf.DUMMYFUNCTION("IF(REGEXMATCH($A338, ""(?i)"" &amp; JOIN(""|"", SPLIT($H$3, "" ""))), 1, 0)"),0.0)</f>
        <v>0</v>
      </c>
      <c r="I338" s="16">
        <f>IFERROR(__xludf.DUMMYFUNCTION("IF(REGEXMATCH($A338, ""(?i)"" &amp; JOIN(""|"", SPLIT($I$3, "" ""))), 1, 0)"),0.0)</f>
        <v>0</v>
      </c>
      <c r="J338" s="16">
        <f>IFERROR(__xludf.DUMMYFUNCTION("IF(REGEXMATCH($A338, ""(?i)"" &amp; JOIN(""|"", SPLIT($J$3, "" ""))), 1, 0)"),0.0)</f>
        <v>0</v>
      </c>
      <c r="K338" s="16">
        <f>IFERROR(__xludf.DUMMYFUNCTION("IF(REGEXMATCH($A338, ""(?i)"" &amp; JOIN(""|"", SPLIT($K$3, "" ""))), 1, 0)"),0.0)</f>
        <v>0</v>
      </c>
      <c r="L338" s="16">
        <f>if(vlookup(A338,'VMware Inventory'!A:E,5,0)="Workstation",1,0)</f>
        <v>0</v>
      </c>
      <c r="M338" s="105">
        <f t="shared" si="5"/>
        <v>0</v>
      </c>
      <c r="N338" s="105">
        <f t="shared" si="6"/>
        <v>0</v>
      </c>
      <c r="O338" s="105">
        <f t="shared" si="7"/>
        <v>0</v>
      </c>
      <c r="P338" s="105" t="str">
        <f t="shared" si="8"/>
        <v>No Infra</v>
      </c>
      <c r="Q338" s="105">
        <f t="shared" si="9"/>
        <v>0</v>
      </c>
    </row>
    <row r="339">
      <c r="A339" s="61" t="s">
        <v>487</v>
      </c>
      <c r="B339" s="16">
        <f t="shared" si="2"/>
        <v>0</v>
      </c>
      <c r="C339" s="16">
        <f>IFERROR(__xludf.DUMMYFUNCTION("IF(OR(REGEXMATCH($A339, ""(?i)"" &amp; JOIN(""|"", SPLIT($C$3, "" ""))),vlookup(A339,'VMware Inventory'!A:E,5,0)=""VMWare""), 1, 0)"),0.0)</f>
        <v>0</v>
      </c>
      <c r="D339" s="16">
        <f>IFERROR(__xludf.DUMMYFUNCTION("IF(REGEXMATCH($A339, ""(?i)"" &amp; JOIN(""|"", SPLIT($D$3, "" ""))), 1, 0)"),0.0)</f>
        <v>0</v>
      </c>
      <c r="E339" s="16">
        <f t="shared" si="3"/>
        <v>0</v>
      </c>
      <c r="F339" s="16">
        <f t="shared" si="4"/>
        <v>0</v>
      </c>
      <c r="G339" s="16">
        <f>IFERROR(__xludf.DUMMYFUNCTION("IF(REGEXMATCH($A339, ""(?i)"" &amp; JOIN(""|"", SPLIT($G$3, "" ""))), 1, 0)"),0.0)</f>
        <v>0</v>
      </c>
      <c r="H339" s="16">
        <f>IFERROR(__xludf.DUMMYFUNCTION("IF(REGEXMATCH($A339, ""(?i)"" &amp; JOIN(""|"", SPLIT($H$3, "" ""))), 1, 0)"),0.0)</f>
        <v>0</v>
      </c>
      <c r="I339" s="16">
        <f>IFERROR(__xludf.DUMMYFUNCTION("IF(REGEXMATCH($A339, ""(?i)"" &amp; JOIN(""|"", SPLIT($I$3, "" ""))), 1, 0)"),0.0)</f>
        <v>0</v>
      </c>
      <c r="J339" s="16">
        <f>IFERROR(__xludf.DUMMYFUNCTION("IF(REGEXMATCH($A339, ""(?i)"" &amp; JOIN(""|"", SPLIT($J$3, "" ""))), 1, 0)"),0.0)</f>
        <v>0</v>
      </c>
      <c r="K339" s="16">
        <f>IFERROR(__xludf.DUMMYFUNCTION("IF(REGEXMATCH($A339, ""(?i)"" &amp; JOIN(""|"", SPLIT($K$3, "" ""))), 1, 0)"),0.0)</f>
        <v>0</v>
      </c>
      <c r="L339" s="16">
        <f>if(vlookup(A339,'VMware Inventory'!A:E,5,0)="Workstation",1,0)</f>
        <v>0</v>
      </c>
      <c r="M339" s="105">
        <f t="shared" si="5"/>
        <v>0</v>
      </c>
      <c r="N339" s="105">
        <f t="shared" si="6"/>
        <v>0</v>
      </c>
      <c r="O339" s="105">
        <f t="shared" si="7"/>
        <v>0</v>
      </c>
      <c r="P339" s="105" t="str">
        <f t="shared" si="8"/>
        <v>No Infra</v>
      </c>
      <c r="Q339" s="105">
        <f t="shared" si="9"/>
        <v>0</v>
      </c>
    </row>
    <row r="340">
      <c r="A340" s="61" t="s">
        <v>488</v>
      </c>
      <c r="B340" s="16">
        <f t="shared" si="2"/>
        <v>0</v>
      </c>
      <c r="C340" s="16">
        <f>IFERROR(__xludf.DUMMYFUNCTION("IF(OR(REGEXMATCH($A340, ""(?i)"" &amp; JOIN(""|"", SPLIT($C$3, "" ""))),vlookup(A340,'VMware Inventory'!A:E,5,0)=""VMWare""), 1, 0)"),0.0)</f>
        <v>0</v>
      </c>
      <c r="D340" s="16">
        <f>IFERROR(__xludf.DUMMYFUNCTION("IF(REGEXMATCH($A340, ""(?i)"" &amp; JOIN(""|"", SPLIT($D$3, "" ""))), 1, 0)"),0.0)</f>
        <v>0</v>
      </c>
      <c r="E340" s="16">
        <f t="shared" si="3"/>
        <v>0</v>
      </c>
      <c r="F340" s="16">
        <f t="shared" si="4"/>
        <v>0</v>
      </c>
      <c r="G340" s="16">
        <f>IFERROR(__xludf.DUMMYFUNCTION("IF(REGEXMATCH($A340, ""(?i)"" &amp; JOIN(""|"", SPLIT($G$3, "" ""))), 1, 0)"),0.0)</f>
        <v>0</v>
      </c>
      <c r="H340" s="16">
        <f>IFERROR(__xludf.DUMMYFUNCTION("IF(REGEXMATCH($A340, ""(?i)"" &amp; JOIN(""|"", SPLIT($H$3, "" ""))), 1, 0)"),0.0)</f>
        <v>0</v>
      </c>
      <c r="I340" s="16">
        <f>IFERROR(__xludf.DUMMYFUNCTION("IF(REGEXMATCH($A340, ""(?i)"" &amp; JOIN(""|"", SPLIT($I$3, "" ""))), 1, 0)"),0.0)</f>
        <v>0</v>
      </c>
      <c r="J340" s="16">
        <f>IFERROR(__xludf.DUMMYFUNCTION("IF(REGEXMATCH($A340, ""(?i)"" &amp; JOIN(""|"", SPLIT($J$3, "" ""))), 1, 0)"),0.0)</f>
        <v>0</v>
      </c>
      <c r="K340" s="16">
        <f>IFERROR(__xludf.DUMMYFUNCTION("IF(REGEXMATCH($A340, ""(?i)"" &amp; JOIN(""|"", SPLIT($K$3, "" ""))), 1, 0)"),0.0)</f>
        <v>0</v>
      </c>
      <c r="L340" s="16">
        <f>if(vlookup(A340,'VMware Inventory'!A:E,5,0)="Workstation",1,0)</f>
        <v>0</v>
      </c>
      <c r="M340" s="105">
        <f t="shared" si="5"/>
        <v>0</v>
      </c>
      <c r="N340" s="105">
        <f t="shared" si="6"/>
        <v>0</v>
      </c>
      <c r="O340" s="105">
        <f t="shared" si="7"/>
        <v>0</v>
      </c>
      <c r="P340" s="105" t="str">
        <f t="shared" si="8"/>
        <v>No Infra</v>
      </c>
      <c r="Q340" s="105">
        <f t="shared" si="9"/>
        <v>0</v>
      </c>
    </row>
    <row r="341">
      <c r="A341" s="61" t="s">
        <v>489</v>
      </c>
      <c r="B341" s="16">
        <f t="shared" si="2"/>
        <v>0</v>
      </c>
      <c r="C341" s="16">
        <f>IFERROR(__xludf.DUMMYFUNCTION("IF(OR(REGEXMATCH($A341, ""(?i)"" &amp; JOIN(""|"", SPLIT($C$3, "" ""))),vlookup(A341,'VMware Inventory'!A:E,5,0)=""VMWare""), 1, 0)"),0.0)</f>
        <v>0</v>
      </c>
      <c r="D341" s="16">
        <f>IFERROR(__xludf.DUMMYFUNCTION("IF(REGEXMATCH($A341, ""(?i)"" &amp; JOIN(""|"", SPLIT($D$3, "" ""))), 1, 0)"),0.0)</f>
        <v>0</v>
      </c>
      <c r="E341" s="16">
        <f t="shared" si="3"/>
        <v>0</v>
      </c>
      <c r="F341" s="16">
        <f t="shared" si="4"/>
        <v>0</v>
      </c>
      <c r="G341" s="16">
        <f>IFERROR(__xludf.DUMMYFUNCTION("IF(REGEXMATCH($A341, ""(?i)"" &amp; JOIN(""|"", SPLIT($G$3, "" ""))), 1, 0)"),0.0)</f>
        <v>0</v>
      </c>
      <c r="H341" s="16">
        <f>IFERROR(__xludf.DUMMYFUNCTION("IF(REGEXMATCH($A341, ""(?i)"" &amp; JOIN(""|"", SPLIT($H$3, "" ""))), 1, 0)"),0.0)</f>
        <v>0</v>
      </c>
      <c r="I341" s="16">
        <f>IFERROR(__xludf.DUMMYFUNCTION("IF(REGEXMATCH($A341, ""(?i)"" &amp; JOIN(""|"", SPLIT($I$3, "" ""))), 1, 0)"),0.0)</f>
        <v>0</v>
      </c>
      <c r="J341" s="16">
        <f>IFERROR(__xludf.DUMMYFUNCTION("IF(REGEXMATCH($A341, ""(?i)"" &amp; JOIN(""|"", SPLIT($J$3, "" ""))), 1, 0)"),0.0)</f>
        <v>0</v>
      </c>
      <c r="K341" s="16">
        <f>IFERROR(__xludf.DUMMYFUNCTION("IF(REGEXMATCH($A341, ""(?i)"" &amp; JOIN(""|"", SPLIT($K$3, "" ""))), 1, 0)"),0.0)</f>
        <v>0</v>
      </c>
      <c r="L341" s="16">
        <f>if(vlookup(A341,'VMware Inventory'!A:E,5,0)="Workstation",1,0)</f>
        <v>0</v>
      </c>
      <c r="M341" s="105">
        <f t="shared" si="5"/>
        <v>0</v>
      </c>
      <c r="N341" s="105">
        <f t="shared" si="6"/>
        <v>0</v>
      </c>
      <c r="O341" s="105">
        <f t="shared" si="7"/>
        <v>0</v>
      </c>
      <c r="P341" s="105" t="str">
        <f t="shared" si="8"/>
        <v>No Infra</v>
      </c>
      <c r="Q341" s="105">
        <f t="shared" si="9"/>
        <v>0</v>
      </c>
    </row>
    <row r="342">
      <c r="A342" s="61" t="s">
        <v>490</v>
      </c>
      <c r="B342" s="16">
        <f t="shared" si="2"/>
        <v>0</v>
      </c>
      <c r="C342" s="16">
        <f>IFERROR(__xludf.DUMMYFUNCTION("IF(OR(REGEXMATCH($A342, ""(?i)"" &amp; JOIN(""|"", SPLIT($C$3, "" ""))),vlookup(A342,'VMware Inventory'!A:E,5,0)=""VMWare""), 1, 0)"),0.0)</f>
        <v>0</v>
      </c>
      <c r="D342" s="16">
        <f>IFERROR(__xludf.DUMMYFUNCTION("IF(REGEXMATCH($A342, ""(?i)"" &amp; JOIN(""|"", SPLIT($D$3, "" ""))), 1, 0)"),0.0)</f>
        <v>0</v>
      </c>
      <c r="E342" s="16">
        <f t="shared" si="3"/>
        <v>0</v>
      </c>
      <c r="F342" s="16">
        <f t="shared" si="4"/>
        <v>0</v>
      </c>
      <c r="G342" s="16">
        <f>IFERROR(__xludf.DUMMYFUNCTION("IF(REGEXMATCH($A342, ""(?i)"" &amp; JOIN(""|"", SPLIT($G$3, "" ""))), 1, 0)"),0.0)</f>
        <v>0</v>
      </c>
      <c r="H342" s="16">
        <f>IFERROR(__xludf.DUMMYFUNCTION("IF(REGEXMATCH($A342, ""(?i)"" &amp; JOIN(""|"", SPLIT($H$3, "" ""))), 1, 0)"),0.0)</f>
        <v>0</v>
      </c>
      <c r="I342" s="16">
        <f>IFERROR(__xludf.DUMMYFUNCTION("IF(REGEXMATCH($A342, ""(?i)"" &amp; JOIN(""|"", SPLIT($I$3, "" ""))), 1, 0)"),0.0)</f>
        <v>0</v>
      </c>
      <c r="J342" s="16">
        <f>IFERROR(__xludf.DUMMYFUNCTION("IF(REGEXMATCH($A342, ""(?i)"" &amp; JOIN(""|"", SPLIT($J$3, "" ""))), 1, 0)"),0.0)</f>
        <v>0</v>
      </c>
      <c r="K342" s="16">
        <f>IFERROR(__xludf.DUMMYFUNCTION("IF(REGEXMATCH($A342, ""(?i)"" &amp; JOIN(""|"", SPLIT($K$3, "" ""))), 1, 0)"),0.0)</f>
        <v>0</v>
      </c>
      <c r="L342" s="16">
        <f>if(vlookup(A342,'VMware Inventory'!A:E,5,0)="Workstation",1,0)</f>
        <v>0</v>
      </c>
      <c r="M342" s="105">
        <f t="shared" si="5"/>
        <v>0</v>
      </c>
      <c r="N342" s="105">
        <f t="shared" si="6"/>
        <v>0</v>
      </c>
      <c r="O342" s="105">
        <f t="shared" si="7"/>
        <v>0</v>
      </c>
      <c r="P342" s="105" t="str">
        <f t="shared" si="8"/>
        <v>No Infra</v>
      </c>
      <c r="Q342" s="105">
        <f t="shared" si="9"/>
        <v>0</v>
      </c>
    </row>
    <row r="343">
      <c r="A343" s="61" t="s">
        <v>491</v>
      </c>
      <c r="B343" s="16">
        <f t="shared" si="2"/>
        <v>0</v>
      </c>
      <c r="C343" s="16">
        <f>IFERROR(__xludf.DUMMYFUNCTION("IF(OR(REGEXMATCH($A343, ""(?i)"" &amp; JOIN(""|"", SPLIT($C$3, "" ""))),vlookup(A343,'VMware Inventory'!A:E,5,0)=""VMWare""), 1, 0)"),0.0)</f>
        <v>0</v>
      </c>
      <c r="D343" s="16">
        <f>IFERROR(__xludf.DUMMYFUNCTION("IF(REGEXMATCH($A343, ""(?i)"" &amp; JOIN(""|"", SPLIT($D$3, "" ""))), 1, 0)"),0.0)</f>
        <v>0</v>
      </c>
      <c r="E343" s="16">
        <f t="shared" si="3"/>
        <v>0</v>
      </c>
      <c r="F343" s="16">
        <f t="shared" si="4"/>
        <v>0</v>
      </c>
      <c r="G343" s="16">
        <f>IFERROR(__xludf.DUMMYFUNCTION("IF(REGEXMATCH($A343, ""(?i)"" &amp; JOIN(""|"", SPLIT($G$3, "" ""))), 1, 0)"),0.0)</f>
        <v>0</v>
      </c>
      <c r="H343" s="16">
        <f>IFERROR(__xludf.DUMMYFUNCTION("IF(REGEXMATCH($A343, ""(?i)"" &amp; JOIN(""|"", SPLIT($H$3, "" ""))), 1, 0)"),0.0)</f>
        <v>0</v>
      </c>
      <c r="I343" s="16">
        <f>IFERROR(__xludf.DUMMYFUNCTION("IF(REGEXMATCH($A343, ""(?i)"" &amp; JOIN(""|"", SPLIT($I$3, "" ""))), 1, 0)"),0.0)</f>
        <v>0</v>
      </c>
      <c r="J343" s="16">
        <f>IFERROR(__xludf.DUMMYFUNCTION("IF(REGEXMATCH($A343, ""(?i)"" &amp; JOIN(""|"", SPLIT($J$3, "" ""))), 1, 0)"),0.0)</f>
        <v>0</v>
      </c>
      <c r="K343" s="16">
        <f>IFERROR(__xludf.DUMMYFUNCTION("IF(REGEXMATCH($A343, ""(?i)"" &amp; JOIN(""|"", SPLIT($K$3, "" ""))), 1, 0)"),0.0)</f>
        <v>0</v>
      </c>
      <c r="L343" s="16">
        <f>if(vlookup(A343,'VMware Inventory'!A:E,5,0)="Workstation",1,0)</f>
        <v>0</v>
      </c>
      <c r="M343" s="105">
        <f t="shared" si="5"/>
        <v>0</v>
      </c>
      <c r="N343" s="105">
        <f t="shared" si="6"/>
        <v>0</v>
      </c>
      <c r="O343" s="105">
        <f t="shared" si="7"/>
        <v>0</v>
      </c>
      <c r="P343" s="105" t="str">
        <f t="shared" si="8"/>
        <v>No Infra</v>
      </c>
      <c r="Q343" s="105">
        <f t="shared" si="9"/>
        <v>0</v>
      </c>
    </row>
    <row r="344">
      <c r="A344" s="61" t="s">
        <v>492</v>
      </c>
      <c r="B344" s="16">
        <f t="shared" si="2"/>
        <v>0</v>
      </c>
      <c r="C344" s="16">
        <f>IFERROR(__xludf.DUMMYFUNCTION("IF(OR(REGEXMATCH($A344, ""(?i)"" &amp; JOIN(""|"", SPLIT($C$3, "" ""))),vlookup(A344,'VMware Inventory'!A:E,5,0)=""VMWare""), 1, 0)"),0.0)</f>
        <v>0</v>
      </c>
      <c r="D344" s="16">
        <f>IFERROR(__xludf.DUMMYFUNCTION("IF(REGEXMATCH($A344, ""(?i)"" &amp; JOIN(""|"", SPLIT($D$3, "" ""))), 1, 0)"),0.0)</f>
        <v>0</v>
      </c>
      <c r="E344" s="16">
        <f t="shared" si="3"/>
        <v>0</v>
      </c>
      <c r="F344" s="16">
        <f t="shared" si="4"/>
        <v>0</v>
      </c>
      <c r="G344" s="16">
        <f>IFERROR(__xludf.DUMMYFUNCTION("IF(REGEXMATCH($A344, ""(?i)"" &amp; JOIN(""|"", SPLIT($G$3, "" ""))), 1, 0)"),0.0)</f>
        <v>0</v>
      </c>
      <c r="H344" s="16">
        <f>IFERROR(__xludf.DUMMYFUNCTION("IF(REGEXMATCH($A344, ""(?i)"" &amp; JOIN(""|"", SPLIT($H$3, "" ""))), 1, 0)"),0.0)</f>
        <v>0</v>
      </c>
      <c r="I344" s="16">
        <f>IFERROR(__xludf.DUMMYFUNCTION("IF(REGEXMATCH($A344, ""(?i)"" &amp; JOIN(""|"", SPLIT($I$3, "" ""))), 1, 0)"),0.0)</f>
        <v>0</v>
      </c>
      <c r="J344" s="16">
        <f>IFERROR(__xludf.DUMMYFUNCTION("IF(REGEXMATCH($A344, ""(?i)"" &amp; JOIN(""|"", SPLIT($J$3, "" ""))), 1, 0)"),0.0)</f>
        <v>0</v>
      </c>
      <c r="K344" s="16">
        <f>IFERROR(__xludf.DUMMYFUNCTION("IF(REGEXMATCH($A344, ""(?i)"" &amp; JOIN(""|"", SPLIT($K$3, "" ""))), 1, 0)"),0.0)</f>
        <v>0</v>
      </c>
      <c r="L344" s="16">
        <f>if(vlookup(A344,'VMware Inventory'!A:E,5,0)="Workstation",1,0)</f>
        <v>0</v>
      </c>
      <c r="M344" s="105">
        <f t="shared" si="5"/>
        <v>0</v>
      </c>
      <c r="N344" s="105">
        <f t="shared" si="6"/>
        <v>0</v>
      </c>
      <c r="O344" s="105">
        <f t="shared" si="7"/>
        <v>0</v>
      </c>
      <c r="P344" s="105" t="str">
        <f t="shared" si="8"/>
        <v>No Infra</v>
      </c>
      <c r="Q344" s="105">
        <f t="shared" si="9"/>
        <v>0</v>
      </c>
    </row>
    <row r="345">
      <c r="A345" s="61" t="s">
        <v>493</v>
      </c>
      <c r="B345" s="16">
        <f t="shared" si="2"/>
        <v>0</v>
      </c>
      <c r="C345" s="16">
        <f>IFERROR(__xludf.DUMMYFUNCTION("IF(OR(REGEXMATCH($A345, ""(?i)"" &amp; JOIN(""|"", SPLIT($C$3, "" ""))),vlookup(A345,'VMware Inventory'!A:E,5,0)=""VMWare""), 1, 0)"),0.0)</f>
        <v>0</v>
      </c>
      <c r="D345" s="16">
        <f>IFERROR(__xludf.DUMMYFUNCTION("IF(REGEXMATCH($A345, ""(?i)"" &amp; JOIN(""|"", SPLIT($D$3, "" ""))), 1, 0)"),0.0)</f>
        <v>0</v>
      </c>
      <c r="E345" s="16">
        <f t="shared" si="3"/>
        <v>0</v>
      </c>
      <c r="F345" s="16">
        <f t="shared" si="4"/>
        <v>0</v>
      </c>
      <c r="G345" s="16">
        <f>IFERROR(__xludf.DUMMYFUNCTION("IF(REGEXMATCH($A345, ""(?i)"" &amp; JOIN(""|"", SPLIT($G$3, "" ""))), 1, 0)"),0.0)</f>
        <v>0</v>
      </c>
      <c r="H345" s="16">
        <f>IFERROR(__xludf.DUMMYFUNCTION("IF(REGEXMATCH($A345, ""(?i)"" &amp; JOIN(""|"", SPLIT($H$3, "" ""))), 1, 0)"),0.0)</f>
        <v>0</v>
      </c>
      <c r="I345" s="16">
        <f>IFERROR(__xludf.DUMMYFUNCTION("IF(REGEXMATCH($A345, ""(?i)"" &amp; JOIN(""|"", SPLIT($I$3, "" ""))), 1, 0)"),0.0)</f>
        <v>0</v>
      </c>
      <c r="J345" s="16">
        <f>IFERROR(__xludf.DUMMYFUNCTION("IF(REGEXMATCH($A345, ""(?i)"" &amp; JOIN(""|"", SPLIT($J$3, "" ""))), 1, 0)"),0.0)</f>
        <v>0</v>
      </c>
      <c r="K345" s="16">
        <f>IFERROR(__xludf.DUMMYFUNCTION("IF(REGEXMATCH($A345, ""(?i)"" &amp; JOIN(""|"", SPLIT($K$3, "" ""))), 1, 0)"),0.0)</f>
        <v>0</v>
      </c>
      <c r="L345" s="16">
        <f>if(vlookup(A345,'VMware Inventory'!A:E,5,0)="Workstation",1,0)</f>
        <v>0</v>
      </c>
      <c r="M345" s="105">
        <f t="shared" si="5"/>
        <v>0</v>
      </c>
      <c r="N345" s="105">
        <f t="shared" si="6"/>
        <v>0</v>
      </c>
      <c r="O345" s="105">
        <f t="shared" si="7"/>
        <v>0</v>
      </c>
      <c r="P345" s="105" t="str">
        <f t="shared" si="8"/>
        <v>No Infra</v>
      </c>
      <c r="Q345" s="105">
        <f t="shared" si="9"/>
        <v>0</v>
      </c>
    </row>
    <row r="346">
      <c r="A346" s="61" t="s">
        <v>494</v>
      </c>
      <c r="B346" s="16">
        <f t="shared" si="2"/>
        <v>0</v>
      </c>
      <c r="C346" s="16">
        <f>IFERROR(__xludf.DUMMYFUNCTION("IF(OR(REGEXMATCH($A346, ""(?i)"" &amp; JOIN(""|"", SPLIT($C$3, "" ""))),vlookup(A346,'VMware Inventory'!A:E,5,0)=""VMWare""), 1, 0)"),0.0)</f>
        <v>0</v>
      </c>
      <c r="D346" s="16">
        <f>IFERROR(__xludf.DUMMYFUNCTION("IF(REGEXMATCH($A346, ""(?i)"" &amp; JOIN(""|"", SPLIT($D$3, "" ""))), 1, 0)"),0.0)</f>
        <v>0</v>
      </c>
      <c r="E346" s="16">
        <f t="shared" si="3"/>
        <v>0</v>
      </c>
      <c r="F346" s="16">
        <f t="shared" si="4"/>
        <v>0</v>
      </c>
      <c r="G346" s="16">
        <f>IFERROR(__xludf.DUMMYFUNCTION("IF(REGEXMATCH($A346, ""(?i)"" &amp; JOIN(""|"", SPLIT($G$3, "" ""))), 1, 0)"),0.0)</f>
        <v>0</v>
      </c>
      <c r="H346" s="16">
        <f>IFERROR(__xludf.DUMMYFUNCTION("IF(REGEXMATCH($A346, ""(?i)"" &amp; JOIN(""|"", SPLIT($H$3, "" ""))), 1, 0)"),0.0)</f>
        <v>0</v>
      </c>
      <c r="I346" s="16">
        <f>IFERROR(__xludf.DUMMYFUNCTION("IF(REGEXMATCH($A346, ""(?i)"" &amp; JOIN(""|"", SPLIT($I$3, "" ""))), 1, 0)"),0.0)</f>
        <v>0</v>
      </c>
      <c r="J346" s="16">
        <f>IFERROR(__xludf.DUMMYFUNCTION("IF(REGEXMATCH($A346, ""(?i)"" &amp; JOIN(""|"", SPLIT($J$3, "" ""))), 1, 0)"),0.0)</f>
        <v>0</v>
      </c>
      <c r="K346" s="16">
        <f>IFERROR(__xludf.DUMMYFUNCTION("IF(REGEXMATCH($A346, ""(?i)"" &amp; JOIN(""|"", SPLIT($K$3, "" ""))), 1, 0)"),0.0)</f>
        <v>0</v>
      </c>
      <c r="L346" s="16">
        <f>if(vlookup(A346,'VMware Inventory'!A:E,5,0)="Workstation",1,0)</f>
        <v>0</v>
      </c>
      <c r="M346" s="105">
        <f t="shared" si="5"/>
        <v>0</v>
      </c>
      <c r="N346" s="105">
        <f t="shared" si="6"/>
        <v>0</v>
      </c>
      <c r="O346" s="105">
        <f t="shared" si="7"/>
        <v>0</v>
      </c>
      <c r="P346" s="105" t="str">
        <f t="shared" si="8"/>
        <v>No Infra</v>
      </c>
      <c r="Q346" s="105">
        <f t="shared" si="9"/>
        <v>0</v>
      </c>
    </row>
    <row r="347">
      <c r="A347" s="61" t="s">
        <v>495</v>
      </c>
      <c r="B347" s="16">
        <f t="shared" si="2"/>
        <v>0</v>
      </c>
      <c r="C347" s="16">
        <f>IFERROR(__xludf.DUMMYFUNCTION("IF(OR(REGEXMATCH($A347, ""(?i)"" &amp; JOIN(""|"", SPLIT($C$3, "" ""))),vlookup(A347,'VMware Inventory'!A:E,5,0)=""VMWare""), 1, 0)"),0.0)</f>
        <v>0</v>
      </c>
      <c r="D347" s="16">
        <f>IFERROR(__xludf.DUMMYFUNCTION("IF(REGEXMATCH($A347, ""(?i)"" &amp; JOIN(""|"", SPLIT($D$3, "" ""))), 1, 0)"),0.0)</f>
        <v>0</v>
      </c>
      <c r="E347" s="16">
        <f t="shared" si="3"/>
        <v>0</v>
      </c>
      <c r="F347" s="16">
        <f t="shared" si="4"/>
        <v>0</v>
      </c>
      <c r="G347" s="16">
        <f>IFERROR(__xludf.DUMMYFUNCTION("IF(REGEXMATCH($A347, ""(?i)"" &amp; JOIN(""|"", SPLIT($G$3, "" ""))), 1, 0)"),0.0)</f>
        <v>0</v>
      </c>
      <c r="H347" s="16">
        <f>IFERROR(__xludf.DUMMYFUNCTION("IF(REGEXMATCH($A347, ""(?i)"" &amp; JOIN(""|"", SPLIT($H$3, "" ""))), 1, 0)"),0.0)</f>
        <v>0</v>
      </c>
      <c r="I347" s="16">
        <f>IFERROR(__xludf.DUMMYFUNCTION("IF(REGEXMATCH($A347, ""(?i)"" &amp; JOIN(""|"", SPLIT($I$3, "" ""))), 1, 0)"),0.0)</f>
        <v>0</v>
      </c>
      <c r="J347" s="16">
        <f>IFERROR(__xludf.DUMMYFUNCTION("IF(REGEXMATCH($A347, ""(?i)"" &amp; JOIN(""|"", SPLIT($J$3, "" ""))), 1, 0)"),0.0)</f>
        <v>0</v>
      </c>
      <c r="K347" s="16">
        <f>IFERROR(__xludf.DUMMYFUNCTION("IF(REGEXMATCH($A347, ""(?i)"" &amp; JOIN(""|"", SPLIT($K$3, "" ""))), 1, 0)"),0.0)</f>
        <v>0</v>
      </c>
      <c r="L347" s="16">
        <f>if(vlookup(A347,'VMware Inventory'!A:E,5,0)="Workstation",1,0)</f>
        <v>0</v>
      </c>
      <c r="M347" s="105">
        <f t="shared" si="5"/>
        <v>0</v>
      </c>
      <c r="N347" s="105">
        <f t="shared" si="6"/>
        <v>0</v>
      </c>
      <c r="O347" s="105">
        <f t="shared" si="7"/>
        <v>0</v>
      </c>
      <c r="P347" s="105" t="str">
        <f t="shared" si="8"/>
        <v>No Infra</v>
      </c>
      <c r="Q347" s="105">
        <f t="shared" si="9"/>
        <v>0</v>
      </c>
    </row>
    <row r="348">
      <c r="A348" s="61" t="s">
        <v>496</v>
      </c>
      <c r="B348" s="16">
        <f t="shared" si="2"/>
        <v>0</v>
      </c>
      <c r="C348" s="16">
        <f>IFERROR(__xludf.DUMMYFUNCTION("IF(OR(REGEXMATCH($A348, ""(?i)"" &amp; JOIN(""|"", SPLIT($C$3, "" ""))),vlookup(A348,'VMware Inventory'!A:E,5,0)=""VMWare""), 1, 0)"),0.0)</f>
        <v>0</v>
      </c>
      <c r="D348" s="16">
        <f>IFERROR(__xludf.DUMMYFUNCTION("IF(REGEXMATCH($A348, ""(?i)"" &amp; JOIN(""|"", SPLIT($D$3, "" ""))), 1, 0)"),0.0)</f>
        <v>0</v>
      </c>
      <c r="E348" s="16">
        <f t="shared" si="3"/>
        <v>0</v>
      </c>
      <c r="F348" s="16">
        <f t="shared" si="4"/>
        <v>0</v>
      </c>
      <c r="G348" s="16">
        <f>IFERROR(__xludf.DUMMYFUNCTION("IF(REGEXMATCH($A348, ""(?i)"" &amp; JOIN(""|"", SPLIT($G$3, "" ""))), 1, 0)"),0.0)</f>
        <v>0</v>
      </c>
      <c r="H348" s="16">
        <f>IFERROR(__xludf.DUMMYFUNCTION("IF(REGEXMATCH($A348, ""(?i)"" &amp; JOIN(""|"", SPLIT($H$3, "" ""))), 1, 0)"),0.0)</f>
        <v>0</v>
      </c>
      <c r="I348" s="16">
        <f>IFERROR(__xludf.DUMMYFUNCTION("IF(REGEXMATCH($A348, ""(?i)"" &amp; JOIN(""|"", SPLIT($I$3, "" ""))), 1, 0)"),0.0)</f>
        <v>0</v>
      </c>
      <c r="J348" s="16">
        <f>IFERROR(__xludf.DUMMYFUNCTION("IF(REGEXMATCH($A348, ""(?i)"" &amp; JOIN(""|"", SPLIT($J$3, "" ""))), 1, 0)"),0.0)</f>
        <v>0</v>
      </c>
      <c r="K348" s="16">
        <f>IFERROR(__xludf.DUMMYFUNCTION("IF(REGEXMATCH($A348, ""(?i)"" &amp; JOIN(""|"", SPLIT($K$3, "" ""))), 1, 0)"),0.0)</f>
        <v>0</v>
      </c>
      <c r="L348" s="16">
        <f>if(vlookup(A348,'VMware Inventory'!A:E,5,0)="Workstation",1,0)</f>
        <v>0</v>
      </c>
      <c r="M348" s="105">
        <f t="shared" si="5"/>
        <v>0</v>
      </c>
      <c r="N348" s="105">
        <f t="shared" si="6"/>
        <v>0</v>
      </c>
      <c r="O348" s="105">
        <f t="shared" si="7"/>
        <v>0</v>
      </c>
      <c r="P348" s="105" t="str">
        <f t="shared" si="8"/>
        <v>No Infra</v>
      </c>
      <c r="Q348" s="105">
        <f t="shared" si="9"/>
        <v>0</v>
      </c>
    </row>
    <row r="349">
      <c r="A349" s="61" t="s">
        <v>497</v>
      </c>
      <c r="B349" s="16">
        <f t="shared" si="2"/>
        <v>0</v>
      </c>
      <c r="C349" s="16">
        <f>IFERROR(__xludf.DUMMYFUNCTION("IF(OR(REGEXMATCH($A349, ""(?i)"" &amp; JOIN(""|"", SPLIT($C$3, "" ""))),vlookup(A349,'VMware Inventory'!A:E,5,0)=""VMWare""), 1, 0)"),0.0)</f>
        <v>0</v>
      </c>
      <c r="D349" s="16">
        <f>IFERROR(__xludf.DUMMYFUNCTION("IF(REGEXMATCH($A349, ""(?i)"" &amp; JOIN(""|"", SPLIT($D$3, "" ""))), 1, 0)"),0.0)</f>
        <v>0</v>
      </c>
      <c r="E349" s="16">
        <f t="shared" si="3"/>
        <v>0</v>
      </c>
      <c r="F349" s="16">
        <f t="shared" si="4"/>
        <v>0</v>
      </c>
      <c r="G349" s="16">
        <f>IFERROR(__xludf.DUMMYFUNCTION("IF(REGEXMATCH($A349, ""(?i)"" &amp; JOIN(""|"", SPLIT($G$3, "" ""))), 1, 0)"),0.0)</f>
        <v>0</v>
      </c>
      <c r="H349" s="16">
        <f>IFERROR(__xludf.DUMMYFUNCTION("IF(REGEXMATCH($A349, ""(?i)"" &amp; JOIN(""|"", SPLIT($H$3, "" ""))), 1, 0)"),0.0)</f>
        <v>0</v>
      </c>
      <c r="I349" s="16">
        <f>IFERROR(__xludf.DUMMYFUNCTION("IF(REGEXMATCH($A349, ""(?i)"" &amp; JOIN(""|"", SPLIT($I$3, "" ""))), 1, 0)"),0.0)</f>
        <v>0</v>
      </c>
      <c r="J349" s="16">
        <f>IFERROR(__xludf.DUMMYFUNCTION("IF(REGEXMATCH($A349, ""(?i)"" &amp; JOIN(""|"", SPLIT($J$3, "" ""))), 1, 0)"),0.0)</f>
        <v>0</v>
      </c>
      <c r="K349" s="16">
        <f>IFERROR(__xludf.DUMMYFUNCTION("IF(REGEXMATCH($A349, ""(?i)"" &amp; JOIN(""|"", SPLIT($K$3, "" ""))), 1, 0)"),0.0)</f>
        <v>0</v>
      </c>
      <c r="L349" s="16">
        <f>if(vlookup(A349,'VMware Inventory'!A:E,5,0)="Workstation",1,0)</f>
        <v>0</v>
      </c>
      <c r="M349" s="105">
        <f t="shared" si="5"/>
        <v>0</v>
      </c>
      <c r="N349" s="105">
        <f t="shared" si="6"/>
        <v>0</v>
      </c>
      <c r="O349" s="105">
        <f t="shared" si="7"/>
        <v>0</v>
      </c>
      <c r="P349" s="105" t="str">
        <f t="shared" si="8"/>
        <v>No Infra</v>
      </c>
      <c r="Q349" s="105">
        <f t="shared" si="9"/>
        <v>0</v>
      </c>
    </row>
    <row r="350">
      <c r="A350" s="61" t="s">
        <v>498</v>
      </c>
      <c r="B350" s="16">
        <f t="shared" si="2"/>
        <v>0</v>
      </c>
      <c r="C350" s="16">
        <f>IFERROR(__xludf.DUMMYFUNCTION("IF(OR(REGEXMATCH($A350, ""(?i)"" &amp; JOIN(""|"", SPLIT($C$3, "" ""))),vlookup(A350,'VMware Inventory'!A:E,5,0)=""VMWare""), 1, 0)"),0.0)</f>
        <v>0</v>
      </c>
      <c r="D350" s="16">
        <f>IFERROR(__xludf.DUMMYFUNCTION("IF(REGEXMATCH($A350, ""(?i)"" &amp; JOIN(""|"", SPLIT($D$3, "" ""))), 1, 0)"),0.0)</f>
        <v>0</v>
      </c>
      <c r="E350" s="16">
        <f t="shared" si="3"/>
        <v>0</v>
      </c>
      <c r="F350" s="16">
        <f t="shared" si="4"/>
        <v>0</v>
      </c>
      <c r="G350" s="16">
        <f>IFERROR(__xludf.DUMMYFUNCTION("IF(REGEXMATCH($A350, ""(?i)"" &amp; JOIN(""|"", SPLIT($G$3, "" ""))), 1, 0)"),0.0)</f>
        <v>0</v>
      </c>
      <c r="H350" s="16">
        <f>IFERROR(__xludf.DUMMYFUNCTION("IF(REGEXMATCH($A350, ""(?i)"" &amp; JOIN(""|"", SPLIT($H$3, "" ""))), 1, 0)"),0.0)</f>
        <v>0</v>
      </c>
      <c r="I350" s="16">
        <f>IFERROR(__xludf.DUMMYFUNCTION("IF(REGEXMATCH($A350, ""(?i)"" &amp; JOIN(""|"", SPLIT($I$3, "" ""))), 1, 0)"),0.0)</f>
        <v>0</v>
      </c>
      <c r="J350" s="16">
        <f>IFERROR(__xludf.DUMMYFUNCTION("IF(REGEXMATCH($A350, ""(?i)"" &amp; JOIN(""|"", SPLIT($J$3, "" ""))), 1, 0)"),0.0)</f>
        <v>0</v>
      </c>
      <c r="K350" s="16">
        <f>IFERROR(__xludf.DUMMYFUNCTION("IF(REGEXMATCH($A350, ""(?i)"" &amp; JOIN(""|"", SPLIT($K$3, "" ""))), 1, 0)"),0.0)</f>
        <v>0</v>
      </c>
      <c r="L350" s="16">
        <f>if(vlookup(A350,'VMware Inventory'!A:E,5,0)="Workstation",1,0)</f>
        <v>0</v>
      </c>
      <c r="M350" s="105">
        <f t="shared" si="5"/>
        <v>0</v>
      </c>
      <c r="N350" s="105">
        <f t="shared" si="6"/>
        <v>0</v>
      </c>
      <c r="O350" s="105">
        <f t="shared" si="7"/>
        <v>0</v>
      </c>
      <c r="P350" s="105" t="str">
        <f t="shared" si="8"/>
        <v>No Infra</v>
      </c>
      <c r="Q350" s="105">
        <f t="shared" si="9"/>
        <v>0</v>
      </c>
    </row>
    <row r="351">
      <c r="A351" s="61" t="s">
        <v>499</v>
      </c>
      <c r="B351" s="16">
        <f t="shared" si="2"/>
        <v>0</v>
      </c>
      <c r="C351" s="16">
        <f>IFERROR(__xludf.DUMMYFUNCTION("IF(OR(REGEXMATCH($A351, ""(?i)"" &amp; JOIN(""|"", SPLIT($C$3, "" ""))),vlookup(A351,'VMware Inventory'!A:E,5,0)=""VMWare""), 1, 0)"),0.0)</f>
        <v>0</v>
      </c>
      <c r="D351" s="16">
        <f>IFERROR(__xludf.DUMMYFUNCTION("IF(REGEXMATCH($A351, ""(?i)"" &amp; JOIN(""|"", SPLIT($D$3, "" ""))), 1, 0)"),0.0)</f>
        <v>0</v>
      </c>
      <c r="E351" s="16">
        <f t="shared" si="3"/>
        <v>0</v>
      </c>
      <c r="F351" s="16">
        <f t="shared" si="4"/>
        <v>0</v>
      </c>
      <c r="G351" s="16">
        <f>IFERROR(__xludf.DUMMYFUNCTION("IF(REGEXMATCH($A351, ""(?i)"" &amp; JOIN(""|"", SPLIT($G$3, "" ""))), 1, 0)"),0.0)</f>
        <v>0</v>
      </c>
      <c r="H351" s="16">
        <f>IFERROR(__xludf.DUMMYFUNCTION("IF(REGEXMATCH($A351, ""(?i)"" &amp; JOIN(""|"", SPLIT($H$3, "" ""))), 1, 0)"),0.0)</f>
        <v>0</v>
      </c>
      <c r="I351" s="16">
        <f>IFERROR(__xludf.DUMMYFUNCTION("IF(REGEXMATCH($A351, ""(?i)"" &amp; JOIN(""|"", SPLIT($I$3, "" ""))), 1, 0)"),0.0)</f>
        <v>0</v>
      </c>
      <c r="J351" s="16">
        <f>IFERROR(__xludf.DUMMYFUNCTION("IF(REGEXMATCH($A351, ""(?i)"" &amp; JOIN(""|"", SPLIT($J$3, "" ""))), 1, 0)"),0.0)</f>
        <v>0</v>
      </c>
      <c r="K351" s="16">
        <f>IFERROR(__xludf.DUMMYFUNCTION("IF(REGEXMATCH($A351, ""(?i)"" &amp; JOIN(""|"", SPLIT($K$3, "" ""))), 1, 0)"),0.0)</f>
        <v>0</v>
      </c>
      <c r="L351" s="16">
        <f>if(vlookup(A351,'VMware Inventory'!A:E,5,0)="Workstation",1,0)</f>
        <v>0</v>
      </c>
      <c r="M351" s="105">
        <f t="shared" si="5"/>
        <v>0</v>
      </c>
      <c r="N351" s="105">
        <f t="shared" si="6"/>
        <v>0</v>
      </c>
      <c r="O351" s="105">
        <f t="shared" si="7"/>
        <v>0</v>
      </c>
      <c r="P351" s="105" t="str">
        <f t="shared" si="8"/>
        <v>No Infra</v>
      </c>
      <c r="Q351" s="105">
        <f t="shared" si="9"/>
        <v>0</v>
      </c>
    </row>
    <row r="352">
      <c r="A352" s="61" t="s">
        <v>500</v>
      </c>
      <c r="B352" s="16">
        <f t="shared" si="2"/>
        <v>0</v>
      </c>
      <c r="C352" s="16">
        <f>IFERROR(__xludf.DUMMYFUNCTION("IF(OR(REGEXMATCH($A352, ""(?i)"" &amp; JOIN(""|"", SPLIT($C$3, "" ""))),vlookup(A352,'VMware Inventory'!A:E,5,0)=""VMWare""), 1, 0)"),0.0)</f>
        <v>0</v>
      </c>
      <c r="D352" s="16">
        <f>IFERROR(__xludf.DUMMYFUNCTION("IF(REGEXMATCH($A352, ""(?i)"" &amp; JOIN(""|"", SPLIT($D$3, "" ""))), 1, 0)"),0.0)</f>
        <v>0</v>
      </c>
      <c r="E352" s="16">
        <f t="shared" si="3"/>
        <v>0</v>
      </c>
      <c r="F352" s="16">
        <f t="shared" si="4"/>
        <v>0</v>
      </c>
      <c r="G352" s="16">
        <f>IFERROR(__xludf.DUMMYFUNCTION("IF(REGEXMATCH($A352, ""(?i)"" &amp; JOIN(""|"", SPLIT($G$3, "" ""))), 1, 0)"),0.0)</f>
        <v>0</v>
      </c>
      <c r="H352" s="16">
        <f>IFERROR(__xludf.DUMMYFUNCTION("IF(REGEXMATCH($A352, ""(?i)"" &amp; JOIN(""|"", SPLIT($H$3, "" ""))), 1, 0)"),0.0)</f>
        <v>0</v>
      </c>
      <c r="I352" s="16">
        <f>IFERROR(__xludf.DUMMYFUNCTION("IF(REGEXMATCH($A352, ""(?i)"" &amp; JOIN(""|"", SPLIT($I$3, "" ""))), 1, 0)"),0.0)</f>
        <v>0</v>
      </c>
      <c r="J352" s="16">
        <f>IFERROR(__xludf.DUMMYFUNCTION("IF(REGEXMATCH($A352, ""(?i)"" &amp; JOIN(""|"", SPLIT($J$3, "" ""))), 1, 0)"),0.0)</f>
        <v>0</v>
      </c>
      <c r="K352" s="16">
        <f>IFERROR(__xludf.DUMMYFUNCTION("IF(REGEXMATCH($A352, ""(?i)"" &amp; JOIN(""|"", SPLIT($K$3, "" ""))), 1, 0)"),0.0)</f>
        <v>0</v>
      </c>
      <c r="L352" s="16">
        <f>if(vlookup(A352,'VMware Inventory'!A:E,5,0)="Workstation",1,0)</f>
        <v>0</v>
      </c>
      <c r="M352" s="105">
        <f t="shared" si="5"/>
        <v>0</v>
      </c>
      <c r="N352" s="105">
        <f t="shared" si="6"/>
        <v>0</v>
      </c>
      <c r="O352" s="105">
        <f t="shared" si="7"/>
        <v>0</v>
      </c>
      <c r="P352" s="105" t="str">
        <f t="shared" si="8"/>
        <v>No Infra</v>
      </c>
      <c r="Q352" s="105">
        <f t="shared" si="9"/>
        <v>0</v>
      </c>
    </row>
    <row r="353">
      <c r="A353" s="61" t="s">
        <v>501</v>
      </c>
      <c r="B353" s="16">
        <f t="shared" si="2"/>
        <v>0</v>
      </c>
      <c r="C353" s="16">
        <f>IFERROR(__xludf.DUMMYFUNCTION("IF(OR(REGEXMATCH($A353, ""(?i)"" &amp; JOIN(""|"", SPLIT($C$3, "" ""))),vlookup(A353,'VMware Inventory'!A:E,5,0)=""VMWare""), 1, 0)"),0.0)</f>
        <v>0</v>
      </c>
      <c r="D353" s="16">
        <f>IFERROR(__xludf.DUMMYFUNCTION("IF(REGEXMATCH($A353, ""(?i)"" &amp; JOIN(""|"", SPLIT($D$3, "" ""))), 1, 0)"),0.0)</f>
        <v>0</v>
      </c>
      <c r="E353" s="16">
        <f t="shared" si="3"/>
        <v>0</v>
      </c>
      <c r="F353" s="16">
        <f t="shared" si="4"/>
        <v>0</v>
      </c>
      <c r="G353" s="16">
        <f>IFERROR(__xludf.DUMMYFUNCTION("IF(REGEXMATCH($A353, ""(?i)"" &amp; JOIN(""|"", SPLIT($G$3, "" ""))), 1, 0)"),0.0)</f>
        <v>0</v>
      </c>
      <c r="H353" s="16">
        <f>IFERROR(__xludf.DUMMYFUNCTION("IF(REGEXMATCH($A353, ""(?i)"" &amp; JOIN(""|"", SPLIT($H$3, "" ""))), 1, 0)"),0.0)</f>
        <v>0</v>
      </c>
      <c r="I353" s="16">
        <f>IFERROR(__xludf.DUMMYFUNCTION("IF(REGEXMATCH($A353, ""(?i)"" &amp; JOIN(""|"", SPLIT($I$3, "" ""))), 1, 0)"),0.0)</f>
        <v>0</v>
      </c>
      <c r="J353" s="16">
        <f>IFERROR(__xludf.DUMMYFUNCTION("IF(REGEXMATCH($A353, ""(?i)"" &amp; JOIN(""|"", SPLIT($J$3, "" ""))), 1, 0)"),0.0)</f>
        <v>0</v>
      </c>
      <c r="K353" s="16">
        <f>IFERROR(__xludf.DUMMYFUNCTION("IF(REGEXMATCH($A353, ""(?i)"" &amp; JOIN(""|"", SPLIT($K$3, "" ""))), 1, 0)"),0.0)</f>
        <v>0</v>
      </c>
      <c r="L353" s="16">
        <f>if(vlookup(A353,'VMware Inventory'!A:E,5,0)="Workstation",1,0)</f>
        <v>0</v>
      </c>
      <c r="M353" s="105">
        <f t="shared" si="5"/>
        <v>0</v>
      </c>
      <c r="N353" s="105">
        <f t="shared" si="6"/>
        <v>0</v>
      </c>
      <c r="O353" s="105">
        <f t="shared" si="7"/>
        <v>0</v>
      </c>
      <c r="P353" s="105" t="str">
        <f t="shared" si="8"/>
        <v>No Infra</v>
      </c>
      <c r="Q353" s="105">
        <f t="shared" si="9"/>
        <v>0</v>
      </c>
    </row>
    <row r="354">
      <c r="A354" s="61" t="s">
        <v>502</v>
      </c>
      <c r="B354" s="16">
        <f t="shared" si="2"/>
        <v>0</v>
      </c>
      <c r="C354" s="16">
        <f>IFERROR(__xludf.DUMMYFUNCTION("IF(OR(REGEXMATCH($A354, ""(?i)"" &amp; JOIN(""|"", SPLIT($C$3, "" ""))),vlookup(A354,'VMware Inventory'!A:E,5,0)=""VMWare""), 1, 0)"),0.0)</f>
        <v>0</v>
      </c>
      <c r="D354" s="16">
        <f>IFERROR(__xludf.DUMMYFUNCTION("IF(REGEXMATCH($A354, ""(?i)"" &amp; JOIN(""|"", SPLIT($D$3, "" ""))), 1, 0)"),0.0)</f>
        <v>0</v>
      </c>
      <c r="E354" s="16">
        <f t="shared" si="3"/>
        <v>0</v>
      </c>
      <c r="F354" s="16">
        <f t="shared" si="4"/>
        <v>0</v>
      </c>
      <c r="G354" s="16">
        <f>IFERROR(__xludf.DUMMYFUNCTION("IF(REGEXMATCH($A354, ""(?i)"" &amp; JOIN(""|"", SPLIT($G$3, "" ""))), 1, 0)"),0.0)</f>
        <v>0</v>
      </c>
      <c r="H354" s="16">
        <f>IFERROR(__xludf.DUMMYFUNCTION("IF(REGEXMATCH($A354, ""(?i)"" &amp; JOIN(""|"", SPLIT($H$3, "" ""))), 1, 0)"),0.0)</f>
        <v>0</v>
      </c>
      <c r="I354" s="16">
        <f>IFERROR(__xludf.DUMMYFUNCTION("IF(REGEXMATCH($A354, ""(?i)"" &amp; JOIN(""|"", SPLIT($I$3, "" ""))), 1, 0)"),0.0)</f>
        <v>0</v>
      </c>
      <c r="J354" s="16">
        <f>IFERROR(__xludf.DUMMYFUNCTION("IF(REGEXMATCH($A354, ""(?i)"" &amp; JOIN(""|"", SPLIT($J$3, "" ""))), 1, 0)"),0.0)</f>
        <v>0</v>
      </c>
      <c r="K354" s="16">
        <f>IFERROR(__xludf.DUMMYFUNCTION("IF(REGEXMATCH($A354, ""(?i)"" &amp; JOIN(""|"", SPLIT($K$3, "" ""))), 1, 0)"),0.0)</f>
        <v>0</v>
      </c>
      <c r="L354" s="16">
        <f>if(vlookup(A354,'VMware Inventory'!A:E,5,0)="Workstation",1,0)</f>
        <v>0</v>
      </c>
      <c r="M354" s="105">
        <f t="shared" si="5"/>
        <v>0</v>
      </c>
      <c r="N354" s="105">
        <f t="shared" si="6"/>
        <v>0</v>
      </c>
      <c r="O354" s="105">
        <f t="shared" si="7"/>
        <v>0</v>
      </c>
      <c r="P354" s="105" t="str">
        <f t="shared" si="8"/>
        <v>No Infra</v>
      </c>
      <c r="Q354" s="105">
        <f t="shared" si="9"/>
        <v>0</v>
      </c>
    </row>
    <row r="355">
      <c r="A355" s="61" t="s">
        <v>503</v>
      </c>
      <c r="B355" s="16">
        <f t="shared" si="2"/>
        <v>0</v>
      </c>
      <c r="C355" s="16">
        <f>IFERROR(__xludf.DUMMYFUNCTION("IF(OR(REGEXMATCH($A355, ""(?i)"" &amp; JOIN(""|"", SPLIT($C$3, "" ""))),vlookup(A355,'VMware Inventory'!A:E,5,0)=""VMWare""), 1, 0)"),0.0)</f>
        <v>0</v>
      </c>
      <c r="D355" s="16">
        <f>IFERROR(__xludf.DUMMYFUNCTION("IF(REGEXMATCH($A355, ""(?i)"" &amp; JOIN(""|"", SPLIT($D$3, "" ""))), 1, 0)"),0.0)</f>
        <v>0</v>
      </c>
      <c r="E355" s="16">
        <f t="shared" si="3"/>
        <v>0</v>
      </c>
      <c r="F355" s="16">
        <f t="shared" si="4"/>
        <v>0</v>
      </c>
      <c r="G355" s="16">
        <f>IFERROR(__xludf.DUMMYFUNCTION("IF(REGEXMATCH($A355, ""(?i)"" &amp; JOIN(""|"", SPLIT($G$3, "" ""))), 1, 0)"),0.0)</f>
        <v>0</v>
      </c>
      <c r="H355" s="16">
        <f>IFERROR(__xludf.DUMMYFUNCTION("IF(REGEXMATCH($A355, ""(?i)"" &amp; JOIN(""|"", SPLIT($H$3, "" ""))), 1, 0)"),0.0)</f>
        <v>0</v>
      </c>
      <c r="I355" s="16">
        <f>IFERROR(__xludf.DUMMYFUNCTION("IF(REGEXMATCH($A355, ""(?i)"" &amp; JOIN(""|"", SPLIT($I$3, "" ""))), 1, 0)"),0.0)</f>
        <v>0</v>
      </c>
      <c r="J355" s="16">
        <f>IFERROR(__xludf.DUMMYFUNCTION("IF(REGEXMATCH($A355, ""(?i)"" &amp; JOIN(""|"", SPLIT($J$3, "" ""))), 1, 0)"),0.0)</f>
        <v>0</v>
      </c>
      <c r="K355" s="16">
        <f>IFERROR(__xludf.DUMMYFUNCTION("IF(REGEXMATCH($A355, ""(?i)"" &amp; JOIN(""|"", SPLIT($K$3, "" ""))), 1, 0)"),0.0)</f>
        <v>0</v>
      </c>
      <c r="L355" s="16">
        <f>if(vlookup(A355,'VMware Inventory'!A:E,5,0)="Workstation",1,0)</f>
        <v>0</v>
      </c>
      <c r="M355" s="105">
        <f t="shared" si="5"/>
        <v>0</v>
      </c>
      <c r="N355" s="105">
        <f t="shared" si="6"/>
        <v>0</v>
      </c>
      <c r="O355" s="105">
        <f t="shared" si="7"/>
        <v>0</v>
      </c>
      <c r="P355" s="105" t="str">
        <f t="shared" si="8"/>
        <v>No Infra</v>
      </c>
      <c r="Q355" s="105">
        <f t="shared" si="9"/>
        <v>0</v>
      </c>
    </row>
    <row r="356">
      <c r="A356" s="61" t="s">
        <v>504</v>
      </c>
      <c r="B356" s="16">
        <f t="shared" si="2"/>
        <v>0</v>
      </c>
      <c r="C356" s="16">
        <f>IFERROR(__xludf.DUMMYFUNCTION("IF(OR(REGEXMATCH($A356, ""(?i)"" &amp; JOIN(""|"", SPLIT($C$3, "" ""))),vlookup(A356,'VMware Inventory'!A:E,5,0)=""VMWare""), 1, 0)"),0.0)</f>
        <v>0</v>
      </c>
      <c r="D356" s="16">
        <f>IFERROR(__xludf.DUMMYFUNCTION("IF(REGEXMATCH($A356, ""(?i)"" &amp; JOIN(""|"", SPLIT($D$3, "" ""))), 1, 0)"),0.0)</f>
        <v>0</v>
      </c>
      <c r="E356" s="16">
        <f t="shared" si="3"/>
        <v>0</v>
      </c>
      <c r="F356" s="16">
        <f t="shared" si="4"/>
        <v>0</v>
      </c>
      <c r="G356" s="16">
        <f>IFERROR(__xludf.DUMMYFUNCTION("IF(REGEXMATCH($A356, ""(?i)"" &amp; JOIN(""|"", SPLIT($G$3, "" ""))), 1, 0)"),0.0)</f>
        <v>0</v>
      </c>
      <c r="H356" s="16">
        <f>IFERROR(__xludf.DUMMYFUNCTION("IF(REGEXMATCH($A356, ""(?i)"" &amp; JOIN(""|"", SPLIT($H$3, "" ""))), 1, 0)"),0.0)</f>
        <v>0</v>
      </c>
      <c r="I356" s="16">
        <f>IFERROR(__xludf.DUMMYFUNCTION("IF(REGEXMATCH($A356, ""(?i)"" &amp; JOIN(""|"", SPLIT($I$3, "" ""))), 1, 0)"),0.0)</f>
        <v>0</v>
      </c>
      <c r="J356" s="16">
        <f>IFERROR(__xludf.DUMMYFUNCTION("IF(REGEXMATCH($A356, ""(?i)"" &amp; JOIN(""|"", SPLIT($J$3, "" ""))), 1, 0)"),0.0)</f>
        <v>0</v>
      </c>
      <c r="K356" s="16">
        <f>IFERROR(__xludf.DUMMYFUNCTION("IF(REGEXMATCH($A356, ""(?i)"" &amp; JOIN(""|"", SPLIT($K$3, "" ""))), 1, 0)"),0.0)</f>
        <v>0</v>
      </c>
      <c r="L356" s="16">
        <f>if(vlookup(A356,'VMware Inventory'!A:E,5,0)="Workstation",1,0)</f>
        <v>0</v>
      </c>
      <c r="M356" s="105">
        <f t="shared" si="5"/>
        <v>0</v>
      </c>
      <c r="N356" s="105">
        <f t="shared" si="6"/>
        <v>0</v>
      </c>
      <c r="O356" s="105">
        <f t="shared" si="7"/>
        <v>0</v>
      </c>
      <c r="P356" s="105" t="str">
        <f t="shared" si="8"/>
        <v>No Infra</v>
      </c>
      <c r="Q356" s="105">
        <f t="shared" si="9"/>
        <v>0</v>
      </c>
    </row>
    <row r="357">
      <c r="A357" s="61" t="s">
        <v>505</v>
      </c>
      <c r="B357" s="16">
        <f t="shared" si="2"/>
        <v>0</v>
      </c>
      <c r="C357" s="16">
        <f>IFERROR(__xludf.DUMMYFUNCTION("IF(OR(REGEXMATCH($A357, ""(?i)"" &amp; JOIN(""|"", SPLIT($C$3, "" ""))),vlookup(A357,'VMware Inventory'!A:E,5,0)=""VMWare""), 1, 0)"),0.0)</f>
        <v>0</v>
      </c>
      <c r="D357" s="16">
        <f>IFERROR(__xludf.DUMMYFUNCTION("IF(REGEXMATCH($A357, ""(?i)"" &amp; JOIN(""|"", SPLIT($D$3, "" ""))), 1, 0)"),0.0)</f>
        <v>0</v>
      </c>
      <c r="E357" s="16">
        <f t="shared" si="3"/>
        <v>0</v>
      </c>
      <c r="F357" s="16">
        <f t="shared" si="4"/>
        <v>0</v>
      </c>
      <c r="G357" s="16">
        <f>IFERROR(__xludf.DUMMYFUNCTION("IF(REGEXMATCH($A357, ""(?i)"" &amp; JOIN(""|"", SPLIT($G$3, "" ""))), 1, 0)"),0.0)</f>
        <v>0</v>
      </c>
      <c r="H357" s="16">
        <f>IFERROR(__xludf.DUMMYFUNCTION("IF(REGEXMATCH($A357, ""(?i)"" &amp; JOIN(""|"", SPLIT($H$3, "" ""))), 1, 0)"),0.0)</f>
        <v>0</v>
      </c>
      <c r="I357" s="16">
        <f>IFERROR(__xludf.DUMMYFUNCTION("IF(REGEXMATCH($A357, ""(?i)"" &amp; JOIN(""|"", SPLIT($I$3, "" ""))), 1, 0)"),0.0)</f>
        <v>0</v>
      </c>
      <c r="J357" s="16">
        <f>IFERROR(__xludf.DUMMYFUNCTION("IF(REGEXMATCH($A357, ""(?i)"" &amp; JOIN(""|"", SPLIT($J$3, "" ""))), 1, 0)"),0.0)</f>
        <v>0</v>
      </c>
      <c r="K357" s="16">
        <f>IFERROR(__xludf.DUMMYFUNCTION("IF(REGEXMATCH($A357, ""(?i)"" &amp; JOIN(""|"", SPLIT($K$3, "" ""))), 1, 0)"),0.0)</f>
        <v>0</v>
      </c>
      <c r="L357" s="16">
        <f>if(vlookup(A357,'VMware Inventory'!A:E,5,0)="Workstation",1,0)</f>
        <v>0</v>
      </c>
      <c r="M357" s="105">
        <f t="shared" si="5"/>
        <v>0</v>
      </c>
      <c r="N357" s="105">
        <f t="shared" si="6"/>
        <v>0</v>
      </c>
      <c r="O357" s="105">
        <f t="shared" si="7"/>
        <v>0</v>
      </c>
      <c r="P357" s="105" t="str">
        <f t="shared" si="8"/>
        <v>No Infra</v>
      </c>
      <c r="Q357" s="105">
        <f t="shared" si="9"/>
        <v>0</v>
      </c>
    </row>
    <row r="358">
      <c r="A358" s="61" t="s">
        <v>506</v>
      </c>
      <c r="B358" s="16">
        <f t="shared" si="2"/>
        <v>0</v>
      </c>
      <c r="C358" s="16">
        <f>IFERROR(__xludf.DUMMYFUNCTION("IF(OR(REGEXMATCH($A358, ""(?i)"" &amp; JOIN(""|"", SPLIT($C$3, "" ""))),vlookup(A358,'VMware Inventory'!A:E,5,0)=""VMWare""), 1, 0)"),0.0)</f>
        <v>0</v>
      </c>
      <c r="D358" s="16">
        <f>IFERROR(__xludf.DUMMYFUNCTION("IF(REGEXMATCH($A358, ""(?i)"" &amp; JOIN(""|"", SPLIT($D$3, "" ""))), 1, 0)"),0.0)</f>
        <v>0</v>
      </c>
      <c r="E358" s="16">
        <f t="shared" si="3"/>
        <v>0</v>
      </c>
      <c r="F358" s="16">
        <f t="shared" si="4"/>
        <v>0</v>
      </c>
      <c r="G358" s="16">
        <f>IFERROR(__xludf.DUMMYFUNCTION("IF(REGEXMATCH($A358, ""(?i)"" &amp; JOIN(""|"", SPLIT($G$3, "" ""))), 1, 0)"),0.0)</f>
        <v>0</v>
      </c>
      <c r="H358" s="16">
        <f>IFERROR(__xludf.DUMMYFUNCTION("IF(REGEXMATCH($A358, ""(?i)"" &amp; JOIN(""|"", SPLIT($H$3, "" ""))), 1, 0)"),0.0)</f>
        <v>0</v>
      </c>
      <c r="I358" s="16">
        <f>IFERROR(__xludf.DUMMYFUNCTION("IF(REGEXMATCH($A358, ""(?i)"" &amp; JOIN(""|"", SPLIT($I$3, "" ""))), 1, 0)"),0.0)</f>
        <v>0</v>
      </c>
      <c r="J358" s="16">
        <f>IFERROR(__xludf.DUMMYFUNCTION("IF(REGEXMATCH($A358, ""(?i)"" &amp; JOIN(""|"", SPLIT($J$3, "" ""))), 1, 0)"),0.0)</f>
        <v>0</v>
      </c>
      <c r="K358" s="16">
        <f>IFERROR(__xludf.DUMMYFUNCTION("IF(REGEXMATCH($A358, ""(?i)"" &amp; JOIN(""|"", SPLIT($K$3, "" ""))), 1, 0)"),0.0)</f>
        <v>0</v>
      </c>
      <c r="L358" s="16">
        <f>if(vlookup(A358,'VMware Inventory'!A:E,5,0)="Workstation",1,0)</f>
        <v>0</v>
      </c>
      <c r="M358" s="105">
        <f t="shared" si="5"/>
        <v>0</v>
      </c>
      <c r="N358" s="105">
        <f t="shared" si="6"/>
        <v>0</v>
      </c>
      <c r="O358" s="105">
        <f t="shared" si="7"/>
        <v>0</v>
      </c>
      <c r="P358" s="105" t="str">
        <f t="shared" si="8"/>
        <v>No Infra</v>
      </c>
      <c r="Q358" s="105">
        <f t="shared" si="9"/>
        <v>0</v>
      </c>
    </row>
    <row r="359">
      <c r="A359" s="61" t="s">
        <v>507</v>
      </c>
      <c r="B359" s="16">
        <f t="shared" si="2"/>
        <v>0</v>
      </c>
      <c r="C359" s="16">
        <f>IFERROR(__xludf.DUMMYFUNCTION("IF(OR(REGEXMATCH($A359, ""(?i)"" &amp; JOIN(""|"", SPLIT($C$3, "" ""))),vlookup(A359,'VMware Inventory'!A:E,5,0)=""VMWare""), 1, 0)"),0.0)</f>
        <v>0</v>
      </c>
      <c r="D359" s="16">
        <f>IFERROR(__xludf.DUMMYFUNCTION("IF(REGEXMATCH($A359, ""(?i)"" &amp; JOIN(""|"", SPLIT($D$3, "" ""))), 1, 0)"),0.0)</f>
        <v>0</v>
      </c>
      <c r="E359" s="16">
        <f t="shared" si="3"/>
        <v>0</v>
      </c>
      <c r="F359" s="16">
        <f t="shared" si="4"/>
        <v>0</v>
      </c>
      <c r="G359" s="16">
        <f>IFERROR(__xludf.DUMMYFUNCTION("IF(REGEXMATCH($A359, ""(?i)"" &amp; JOIN(""|"", SPLIT($G$3, "" ""))), 1, 0)"),0.0)</f>
        <v>0</v>
      </c>
      <c r="H359" s="16">
        <f>IFERROR(__xludf.DUMMYFUNCTION("IF(REGEXMATCH($A359, ""(?i)"" &amp; JOIN(""|"", SPLIT($H$3, "" ""))), 1, 0)"),0.0)</f>
        <v>0</v>
      </c>
      <c r="I359" s="16">
        <f>IFERROR(__xludf.DUMMYFUNCTION("IF(REGEXMATCH($A359, ""(?i)"" &amp; JOIN(""|"", SPLIT($I$3, "" ""))), 1, 0)"),0.0)</f>
        <v>0</v>
      </c>
      <c r="J359" s="16">
        <f>IFERROR(__xludf.DUMMYFUNCTION("IF(REGEXMATCH($A359, ""(?i)"" &amp; JOIN(""|"", SPLIT($J$3, "" ""))), 1, 0)"),0.0)</f>
        <v>0</v>
      </c>
      <c r="K359" s="16">
        <f>IFERROR(__xludf.DUMMYFUNCTION("IF(REGEXMATCH($A359, ""(?i)"" &amp; JOIN(""|"", SPLIT($K$3, "" ""))), 1, 0)"),0.0)</f>
        <v>0</v>
      </c>
      <c r="L359" s="16">
        <f>if(vlookup(A359,'VMware Inventory'!A:E,5,0)="Workstation",1,0)</f>
        <v>0</v>
      </c>
      <c r="M359" s="105">
        <f t="shared" si="5"/>
        <v>0</v>
      </c>
      <c r="N359" s="105">
        <f t="shared" si="6"/>
        <v>0</v>
      </c>
      <c r="O359" s="105">
        <f t="shared" si="7"/>
        <v>0</v>
      </c>
      <c r="P359" s="105" t="str">
        <f t="shared" si="8"/>
        <v>No Infra</v>
      </c>
      <c r="Q359" s="105">
        <f t="shared" si="9"/>
        <v>0</v>
      </c>
    </row>
    <row r="360">
      <c r="A360" s="61" t="s">
        <v>508</v>
      </c>
      <c r="B360" s="16">
        <f t="shared" si="2"/>
        <v>0</v>
      </c>
      <c r="C360" s="16">
        <f>IFERROR(__xludf.DUMMYFUNCTION("IF(OR(REGEXMATCH($A360, ""(?i)"" &amp; JOIN(""|"", SPLIT($C$3, "" ""))),vlookup(A360,'VMware Inventory'!A:E,5,0)=""VMWare""), 1, 0)"),0.0)</f>
        <v>0</v>
      </c>
      <c r="D360" s="16">
        <f>IFERROR(__xludf.DUMMYFUNCTION("IF(REGEXMATCH($A360, ""(?i)"" &amp; JOIN(""|"", SPLIT($D$3, "" ""))), 1, 0)"),0.0)</f>
        <v>0</v>
      </c>
      <c r="E360" s="16">
        <f t="shared" si="3"/>
        <v>0</v>
      </c>
      <c r="F360" s="16">
        <f t="shared" si="4"/>
        <v>0</v>
      </c>
      <c r="G360" s="16">
        <f>IFERROR(__xludf.DUMMYFUNCTION("IF(REGEXMATCH($A360, ""(?i)"" &amp; JOIN(""|"", SPLIT($G$3, "" ""))), 1, 0)"),0.0)</f>
        <v>0</v>
      </c>
      <c r="H360" s="16">
        <f>IFERROR(__xludf.DUMMYFUNCTION("IF(REGEXMATCH($A360, ""(?i)"" &amp; JOIN(""|"", SPLIT($H$3, "" ""))), 1, 0)"),0.0)</f>
        <v>0</v>
      </c>
      <c r="I360" s="16">
        <f>IFERROR(__xludf.DUMMYFUNCTION("IF(REGEXMATCH($A360, ""(?i)"" &amp; JOIN(""|"", SPLIT($I$3, "" ""))), 1, 0)"),0.0)</f>
        <v>0</v>
      </c>
      <c r="J360" s="16">
        <f>IFERROR(__xludf.DUMMYFUNCTION("IF(REGEXMATCH($A360, ""(?i)"" &amp; JOIN(""|"", SPLIT($J$3, "" ""))), 1, 0)"),0.0)</f>
        <v>0</v>
      </c>
      <c r="K360" s="16">
        <f>IFERROR(__xludf.DUMMYFUNCTION("IF(REGEXMATCH($A360, ""(?i)"" &amp; JOIN(""|"", SPLIT($K$3, "" ""))), 1, 0)"),0.0)</f>
        <v>0</v>
      </c>
      <c r="L360" s="16">
        <f>if(vlookup(A360,'VMware Inventory'!A:E,5,0)="Workstation",1,0)</f>
        <v>0</v>
      </c>
      <c r="M360" s="105">
        <f t="shared" si="5"/>
        <v>0</v>
      </c>
      <c r="N360" s="105">
        <f t="shared" si="6"/>
        <v>0</v>
      </c>
      <c r="O360" s="105">
        <f t="shared" si="7"/>
        <v>0</v>
      </c>
      <c r="P360" s="105" t="str">
        <f t="shared" si="8"/>
        <v>No Infra</v>
      </c>
      <c r="Q360" s="105">
        <f t="shared" si="9"/>
        <v>0</v>
      </c>
    </row>
    <row r="361">
      <c r="A361" s="61" t="s">
        <v>509</v>
      </c>
      <c r="B361" s="16">
        <f t="shared" si="2"/>
        <v>0</v>
      </c>
      <c r="C361" s="16">
        <f>IFERROR(__xludf.DUMMYFUNCTION("IF(OR(REGEXMATCH($A361, ""(?i)"" &amp; JOIN(""|"", SPLIT($C$3, "" ""))),vlookup(A361,'VMware Inventory'!A:E,5,0)=""VMWare""), 1, 0)"),0.0)</f>
        <v>0</v>
      </c>
      <c r="D361" s="16">
        <f>IFERROR(__xludf.DUMMYFUNCTION("IF(REGEXMATCH($A361, ""(?i)"" &amp; JOIN(""|"", SPLIT($D$3, "" ""))), 1, 0)"),0.0)</f>
        <v>0</v>
      </c>
      <c r="E361" s="16">
        <f t="shared" si="3"/>
        <v>0</v>
      </c>
      <c r="F361" s="16">
        <f t="shared" si="4"/>
        <v>0</v>
      </c>
      <c r="G361" s="16">
        <f>IFERROR(__xludf.DUMMYFUNCTION("IF(REGEXMATCH($A361, ""(?i)"" &amp; JOIN(""|"", SPLIT($G$3, "" ""))), 1, 0)"),0.0)</f>
        <v>0</v>
      </c>
      <c r="H361" s="16">
        <f>IFERROR(__xludf.DUMMYFUNCTION("IF(REGEXMATCH($A361, ""(?i)"" &amp; JOIN(""|"", SPLIT($H$3, "" ""))), 1, 0)"),0.0)</f>
        <v>0</v>
      </c>
      <c r="I361" s="16">
        <f>IFERROR(__xludf.DUMMYFUNCTION("IF(REGEXMATCH($A361, ""(?i)"" &amp; JOIN(""|"", SPLIT($I$3, "" ""))), 1, 0)"),0.0)</f>
        <v>0</v>
      </c>
      <c r="J361" s="16">
        <f>IFERROR(__xludf.DUMMYFUNCTION("IF(REGEXMATCH($A361, ""(?i)"" &amp; JOIN(""|"", SPLIT($J$3, "" ""))), 1, 0)"),0.0)</f>
        <v>0</v>
      </c>
      <c r="K361" s="16">
        <f>IFERROR(__xludf.DUMMYFUNCTION("IF(REGEXMATCH($A361, ""(?i)"" &amp; JOIN(""|"", SPLIT($K$3, "" ""))), 1, 0)"),0.0)</f>
        <v>0</v>
      </c>
      <c r="L361" s="16">
        <f>if(vlookup(A361,'VMware Inventory'!A:E,5,0)="Workstation",1,0)</f>
        <v>0</v>
      </c>
      <c r="M361" s="105">
        <f t="shared" si="5"/>
        <v>0</v>
      </c>
      <c r="N361" s="105">
        <f t="shared" si="6"/>
        <v>0</v>
      </c>
      <c r="O361" s="105">
        <f t="shared" si="7"/>
        <v>0</v>
      </c>
      <c r="P361" s="105" t="str">
        <f t="shared" si="8"/>
        <v>No Infra</v>
      </c>
      <c r="Q361" s="105">
        <f t="shared" si="9"/>
        <v>0</v>
      </c>
    </row>
    <row r="362">
      <c r="A362" s="61" t="s">
        <v>510</v>
      </c>
      <c r="B362" s="16">
        <f t="shared" si="2"/>
        <v>0</v>
      </c>
      <c r="C362" s="16">
        <f>IFERROR(__xludf.DUMMYFUNCTION("IF(OR(REGEXMATCH($A362, ""(?i)"" &amp; JOIN(""|"", SPLIT($C$3, "" ""))),vlookup(A362,'VMware Inventory'!A:E,5,0)=""VMWare""), 1, 0)"),0.0)</f>
        <v>0</v>
      </c>
      <c r="D362" s="16">
        <f>IFERROR(__xludf.DUMMYFUNCTION("IF(REGEXMATCH($A362, ""(?i)"" &amp; JOIN(""|"", SPLIT($D$3, "" ""))), 1, 0)"),0.0)</f>
        <v>0</v>
      </c>
      <c r="E362" s="16">
        <f t="shared" si="3"/>
        <v>0</v>
      </c>
      <c r="F362" s="16">
        <f t="shared" si="4"/>
        <v>0</v>
      </c>
      <c r="G362" s="16">
        <f>IFERROR(__xludf.DUMMYFUNCTION("IF(REGEXMATCH($A362, ""(?i)"" &amp; JOIN(""|"", SPLIT($G$3, "" ""))), 1, 0)"),0.0)</f>
        <v>0</v>
      </c>
      <c r="H362" s="16">
        <f>IFERROR(__xludf.DUMMYFUNCTION("IF(REGEXMATCH($A362, ""(?i)"" &amp; JOIN(""|"", SPLIT($H$3, "" ""))), 1, 0)"),0.0)</f>
        <v>0</v>
      </c>
      <c r="I362" s="16">
        <f>IFERROR(__xludf.DUMMYFUNCTION("IF(REGEXMATCH($A362, ""(?i)"" &amp; JOIN(""|"", SPLIT($I$3, "" ""))), 1, 0)"),0.0)</f>
        <v>0</v>
      </c>
      <c r="J362" s="16">
        <f>IFERROR(__xludf.DUMMYFUNCTION("IF(REGEXMATCH($A362, ""(?i)"" &amp; JOIN(""|"", SPLIT($J$3, "" ""))), 1, 0)"),0.0)</f>
        <v>0</v>
      </c>
      <c r="K362" s="16">
        <f>IFERROR(__xludf.DUMMYFUNCTION("IF(REGEXMATCH($A362, ""(?i)"" &amp; JOIN(""|"", SPLIT($K$3, "" ""))), 1, 0)"),0.0)</f>
        <v>0</v>
      </c>
      <c r="L362" s="16">
        <f>if(vlookup(A362,'VMware Inventory'!A:E,5,0)="Workstation",1,0)</f>
        <v>0</v>
      </c>
      <c r="M362" s="105">
        <f t="shared" si="5"/>
        <v>0</v>
      </c>
      <c r="N362" s="105">
        <f t="shared" si="6"/>
        <v>0</v>
      </c>
      <c r="O362" s="105">
        <f t="shared" si="7"/>
        <v>0</v>
      </c>
      <c r="P362" s="105" t="str">
        <f t="shared" si="8"/>
        <v>No Infra</v>
      </c>
      <c r="Q362" s="105">
        <f t="shared" si="9"/>
        <v>0</v>
      </c>
    </row>
    <row r="363">
      <c r="A363" s="61" t="s">
        <v>511</v>
      </c>
      <c r="B363" s="16">
        <f t="shared" si="2"/>
        <v>0</v>
      </c>
      <c r="C363" s="16">
        <f>IFERROR(__xludf.DUMMYFUNCTION("IF(OR(REGEXMATCH($A363, ""(?i)"" &amp; JOIN(""|"", SPLIT($C$3, "" ""))),vlookup(A363,'VMware Inventory'!A:E,5,0)=""VMWare""), 1, 0)"),0.0)</f>
        <v>0</v>
      </c>
      <c r="D363" s="16">
        <f>IFERROR(__xludf.DUMMYFUNCTION("IF(REGEXMATCH($A363, ""(?i)"" &amp; JOIN(""|"", SPLIT($D$3, "" ""))), 1, 0)"),0.0)</f>
        <v>0</v>
      </c>
      <c r="E363" s="16">
        <f t="shared" si="3"/>
        <v>0</v>
      </c>
      <c r="F363" s="16">
        <f t="shared" si="4"/>
        <v>0</v>
      </c>
      <c r="G363" s="16">
        <f>IFERROR(__xludf.DUMMYFUNCTION("IF(REGEXMATCH($A363, ""(?i)"" &amp; JOIN(""|"", SPLIT($G$3, "" ""))), 1, 0)"),0.0)</f>
        <v>0</v>
      </c>
      <c r="H363" s="16">
        <f>IFERROR(__xludf.DUMMYFUNCTION("IF(REGEXMATCH($A363, ""(?i)"" &amp; JOIN(""|"", SPLIT($H$3, "" ""))), 1, 0)"),0.0)</f>
        <v>0</v>
      </c>
      <c r="I363" s="16">
        <f>IFERROR(__xludf.DUMMYFUNCTION("IF(REGEXMATCH($A363, ""(?i)"" &amp; JOIN(""|"", SPLIT($I$3, "" ""))), 1, 0)"),0.0)</f>
        <v>0</v>
      </c>
      <c r="J363" s="16">
        <f>IFERROR(__xludf.DUMMYFUNCTION("IF(REGEXMATCH($A363, ""(?i)"" &amp; JOIN(""|"", SPLIT($J$3, "" ""))), 1, 0)"),0.0)</f>
        <v>0</v>
      </c>
      <c r="K363" s="16">
        <f>IFERROR(__xludf.DUMMYFUNCTION("IF(REGEXMATCH($A363, ""(?i)"" &amp; JOIN(""|"", SPLIT($K$3, "" ""))), 1, 0)"),0.0)</f>
        <v>0</v>
      </c>
      <c r="L363" s="16">
        <f>if(vlookup(A363,'VMware Inventory'!A:E,5,0)="Workstation",1,0)</f>
        <v>0</v>
      </c>
      <c r="M363" s="105">
        <f t="shared" si="5"/>
        <v>0</v>
      </c>
      <c r="N363" s="105">
        <f t="shared" si="6"/>
        <v>0</v>
      </c>
      <c r="O363" s="105">
        <f t="shared" si="7"/>
        <v>0</v>
      </c>
      <c r="P363" s="105" t="str">
        <f t="shared" si="8"/>
        <v>No Infra</v>
      </c>
      <c r="Q363" s="105">
        <f t="shared" si="9"/>
        <v>0</v>
      </c>
    </row>
    <row r="364">
      <c r="A364" s="61" t="s">
        <v>512</v>
      </c>
      <c r="B364" s="16">
        <f t="shared" si="2"/>
        <v>0</v>
      </c>
      <c r="C364" s="16">
        <f>IFERROR(__xludf.DUMMYFUNCTION("IF(OR(REGEXMATCH($A364, ""(?i)"" &amp; JOIN(""|"", SPLIT($C$3, "" ""))),vlookup(A364,'VMware Inventory'!A:E,5,0)=""VMWare""), 1, 0)"),0.0)</f>
        <v>0</v>
      </c>
      <c r="D364" s="16">
        <f>IFERROR(__xludf.DUMMYFUNCTION("IF(REGEXMATCH($A364, ""(?i)"" &amp; JOIN(""|"", SPLIT($D$3, "" ""))), 1, 0)"),0.0)</f>
        <v>0</v>
      </c>
      <c r="E364" s="16">
        <f t="shared" si="3"/>
        <v>0</v>
      </c>
      <c r="F364" s="16">
        <f t="shared" si="4"/>
        <v>0</v>
      </c>
      <c r="G364" s="16">
        <f>IFERROR(__xludf.DUMMYFUNCTION("IF(REGEXMATCH($A364, ""(?i)"" &amp; JOIN(""|"", SPLIT($G$3, "" ""))), 1, 0)"),0.0)</f>
        <v>0</v>
      </c>
      <c r="H364" s="16">
        <f>IFERROR(__xludf.DUMMYFUNCTION("IF(REGEXMATCH($A364, ""(?i)"" &amp; JOIN(""|"", SPLIT($H$3, "" ""))), 1, 0)"),0.0)</f>
        <v>0</v>
      </c>
      <c r="I364" s="16">
        <f>IFERROR(__xludf.DUMMYFUNCTION("IF(REGEXMATCH($A364, ""(?i)"" &amp; JOIN(""|"", SPLIT($I$3, "" ""))), 1, 0)"),0.0)</f>
        <v>0</v>
      </c>
      <c r="J364" s="16">
        <f>IFERROR(__xludf.DUMMYFUNCTION("IF(REGEXMATCH($A364, ""(?i)"" &amp; JOIN(""|"", SPLIT($J$3, "" ""))), 1, 0)"),0.0)</f>
        <v>0</v>
      </c>
      <c r="K364" s="16">
        <f>IFERROR(__xludf.DUMMYFUNCTION("IF(REGEXMATCH($A364, ""(?i)"" &amp; JOIN(""|"", SPLIT($K$3, "" ""))), 1, 0)"),0.0)</f>
        <v>0</v>
      </c>
      <c r="L364" s="16">
        <f>if(vlookup(A364,'VMware Inventory'!A:E,5,0)="Workstation",1,0)</f>
        <v>0</v>
      </c>
      <c r="M364" s="105">
        <f t="shared" si="5"/>
        <v>0</v>
      </c>
      <c r="N364" s="105">
        <f t="shared" si="6"/>
        <v>0</v>
      </c>
      <c r="O364" s="105">
        <f t="shared" si="7"/>
        <v>0</v>
      </c>
      <c r="P364" s="105" t="str">
        <f t="shared" si="8"/>
        <v>No Infra</v>
      </c>
      <c r="Q364" s="105">
        <f t="shared" si="9"/>
        <v>0</v>
      </c>
    </row>
    <row r="365">
      <c r="A365" s="61" t="s">
        <v>513</v>
      </c>
      <c r="B365" s="16">
        <f t="shared" si="2"/>
        <v>0</v>
      </c>
      <c r="C365" s="16">
        <f>IFERROR(__xludf.DUMMYFUNCTION("IF(OR(REGEXMATCH($A365, ""(?i)"" &amp; JOIN(""|"", SPLIT($C$3, "" ""))),vlookup(A365,'VMware Inventory'!A:E,5,0)=""VMWare""), 1, 0)"),0.0)</f>
        <v>0</v>
      </c>
      <c r="D365" s="16">
        <f>IFERROR(__xludf.DUMMYFUNCTION("IF(REGEXMATCH($A365, ""(?i)"" &amp; JOIN(""|"", SPLIT($D$3, "" ""))), 1, 0)"),0.0)</f>
        <v>0</v>
      </c>
      <c r="E365" s="16">
        <f t="shared" si="3"/>
        <v>0</v>
      </c>
      <c r="F365" s="16">
        <f t="shared" si="4"/>
        <v>0</v>
      </c>
      <c r="G365" s="16">
        <f>IFERROR(__xludf.DUMMYFUNCTION("IF(REGEXMATCH($A365, ""(?i)"" &amp; JOIN(""|"", SPLIT($G$3, "" ""))), 1, 0)"),0.0)</f>
        <v>0</v>
      </c>
      <c r="H365" s="16">
        <f>IFERROR(__xludf.DUMMYFUNCTION("IF(REGEXMATCH($A365, ""(?i)"" &amp; JOIN(""|"", SPLIT($H$3, "" ""))), 1, 0)"),0.0)</f>
        <v>0</v>
      </c>
      <c r="I365" s="16">
        <f>IFERROR(__xludf.DUMMYFUNCTION("IF(REGEXMATCH($A365, ""(?i)"" &amp; JOIN(""|"", SPLIT($I$3, "" ""))), 1, 0)"),0.0)</f>
        <v>0</v>
      </c>
      <c r="J365" s="16">
        <f>IFERROR(__xludf.DUMMYFUNCTION("IF(REGEXMATCH($A365, ""(?i)"" &amp; JOIN(""|"", SPLIT($J$3, "" ""))), 1, 0)"),0.0)</f>
        <v>0</v>
      </c>
      <c r="K365" s="16">
        <f>IFERROR(__xludf.DUMMYFUNCTION("IF(REGEXMATCH($A365, ""(?i)"" &amp; JOIN(""|"", SPLIT($K$3, "" ""))), 1, 0)"),0.0)</f>
        <v>0</v>
      </c>
      <c r="L365" s="16">
        <f>if(vlookup(A365,'VMware Inventory'!A:E,5,0)="Workstation",1,0)</f>
        <v>0</v>
      </c>
      <c r="M365" s="105">
        <f t="shared" si="5"/>
        <v>0</v>
      </c>
      <c r="N365" s="105">
        <f t="shared" si="6"/>
        <v>0</v>
      </c>
      <c r="O365" s="105">
        <f t="shared" si="7"/>
        <v>0</v>
      </c>
      <c r="P365" s="105" t="str">
        <f t="shared" si="8"/>
        <v>No Infra</v>
      </c>
      <c r="Q365" s="105">
        <f t="shared" si="9"/>
        <v>0</v>
      </c>
    </row>
    <row r="366">
      <c r="A366" s="61" t="s">
        <v>514</v>
      </c>
      <c r="B366" s="16">
        <f t="shared" si="2"/>
        <v>0</v>
      </c>
      <c r="C366" s="16">
        <f>IFERROR(__xludf.DUMMYFUNCTION("IF(OR(REGEXMATCH($A366, ""(?i)"" &amp; JOIN(""|"", SPLIT($C$3, "" ""))),vlookup(A366,'VMware Inventory'!A:E,5,0)=""VMWare""), 1, 0)"),0.0)</f>
        <v>0</v>
      </c>
      <c r="D366" s="16">
        <f>IFERROR(__xludf.DUMMYFUNCTION("IF(REGEXMATCH($A366, ""(?i)"" &amp; JOIN(""|"", SPLIT($D$3, "" ""))), 1, 0)"),0.0)</f>
        <v>0</v>
      </c>
      <c r="E366" s="16">
        <f t="shared" si="3"/>
        <v>0</v>
      </c>
      <c r="F366" s="16">
        <f t="shared" si="4"/>
        <v>0</v>
      </c>
      <c r="G366" s="16">
        <f>IFERROR(__xludf.DUMMYFUNCTION("IF(REGEXMATCH($A366, ""(?i)"" &amp; JOIN(""|"", SPLIT($G$3, "" ""))), 1, 0)"),0.0)</f>
        <v>0</v>
      </c>
      <c r="H366" s="16">
        <f>IFERROR(__xludf.DUMMYFUNCTION("IF(REGEXMATCH($A366, ""(?i)"" &amp; JOIN(""|"", SPLIT($H$3, "" ""))), 1, 0)"),0.0)</f>
        <v>0</v>
      </c>
      <c r="I366" s="16">
        <f>IFERROR(__xludf.DUMMYFUNCTION("IF(REGEXMATCH($A366, ""(?i)"" &amp; JOIN(""|"", SPLIT($I$3, "" ""))), 1, 0)"),0.0)</f>
        <v>0</v>
      </c>
      <c r="J366" s="16">
        <f>IFERROR(__xludf.DUMMYFUNCTION("IF(REGEXMATCH($A366, ""(?i)"" &amp; JOIN(""|"", SPLIT($J$3, "" ""))), 1, 0)"),0.0)</f>
        <v>0</v>
      </c>
      <c r="K366" s="16">
        <f>IFERROR(__xludf.DUMMYFUNCTION("IF(REGEXMATCH($A366, ""(?i)"" &amp; JOIN(""|"", SPLIT($K$3, "" ""))), 1, 0)"),0.0)</f>
        <v>0</v>
      </c>
      <c r="L366" s="16">
        <f>if(vlookup(A366,'VMware Inventory'!A:E,5,0)="Workstation",1,0)</f>
        <v>0</v>
      </c>
      <c r="M366" s="105">
        <f t="shared" si="5"/>
        <v>0</v>
      </c>
      <c r="N366" s="105">
        <f t="shared" si="6"/>
        <v>0</v>
      </c>
      <c r="O366" s="105">
        <f t="shared" si="7"/>
        <v>0</v>
      </c>
      <c r="P366" s="105" t="str">
        <f t="shared" si="8"/>
        <v>No Infra</v>
      </c>
      <c r="Q366" s="105">
        <f t="shared" si="9"/>
        <v>0</v>
      </c>
    </row>
    <row r="367">
      <c r="A367" s="61" t="s">
        <v>515</v>
      </c>
      <c r="B367" s="16">
        <f t="shared" si="2"/>
        <v>0</v>
      </c>
      <c r="C367" s="16">
        <f>IFERROR(__xludf.DUMMYFUNCTION("IF(OR(REGEXMATCH($A367, ""(?i)"" &amp; JOIN(""|"", SPLIT($C$3, "" ""))),vlookup(A367,'VMware Inventory'!A:E,5,0)=""VMWare""), 1, 0)"),0.0)</f>
        <v>0</v>
      </c>
      <c r="D367" s="16">
        <f>IFERROR(__xludf.DUMMYFUNCTION("IF(REGEXMATCH($A367, ""(?i)"" &amp; JOIN(""|"", SPLIT($D$3, "" ""))), 1, 0)"),0.0)</f>
        <v>0</v>
      </c>
      <c r="E367" s="16">
        <f t="shared" si="3"/>
        <v>0</v>
      </c>
      <c r="F367" s="16">
        <f t="shared" si="4"/>
        <v>0</v>
      </c>
      <c r="G367" s="16">
        <f>IFERROR(__xludf.DUMMYFUNCTION("IF(REGEXMATCH($A367, ""(?i)"" &amp; JOIN(""|"", SPLIT($G$3, "" ""))), 1, 0)"),0.0)</f>
        <v>0</v>
      </c>
      <c r="H367" s="16">
        <f>IFERROR(__xludf.DUMMYFUNCTION("IF(REGEXMATCH($A367, ""(?i)"" &amp; JOIN(""|"", SPLIT($H$3, "" ""))), 1, 0)"),0.0)</f>
        <v>0</v>
      </c>
      <c r="I367" s="16">
        <f>IFERROR(__xludf.DUMMYFUNCTION("IF(REGEXMATCH($A367, ""(?i)"" &amp; JOIN(""|"", SPLIT($I$3, "" ""))), 1, 0)"),0.0)</f>
        <v>0</v>
      </c>
      <c r="J367" s="16">
        <f>IFERROR(__xludf.DUMMYFUNCTION("IF(REGEXMATCH($A367, ""(?i)"" &amp; JOIN(""|"", SPLIT($J$3, "" ""))), 1, 0)"),0.0)</f>
        <v>0</v>
      </c>
      <c r="K367" s="16">
        <f>IFERROR(__xludf.DUMMYFUNCTION("IF(REGEXMATCH($A367, ""(?i)"" &amp; JOIN(""|"", SPLIT($K$3, "" ""))), 1, 0)"),0.0)</f>
        <v>0</v>
      </c>
      <c r="L367" s="16">
        <f>if(vlookup(A367,'VMware Inventory'!A:E,5,0)="Workstation",1,0)</f>
        <v>0</v>
      </c>
      <c r="M367" s="105">
        <f t="shared" si="5"/>
        <v>0</v>
      </c>
      <c r="N367" s="105">
        <f t="shared" si="6"/>
        <v>0</v>
      </c>
      <c r="O367" s="105">
        <f t="shared" si="7"/>
        <v>0</v>
      </c>
      <c r="P367" s="105" t="str">
        <f t="shared" si="8"/>
        <v>No Infra</v>
      </c>
      <c r="Q367" s="105">
        <f t="shared" si="9"/>
        <v>0</v>
      </c>
    </row>
    <row r="368">
      <c r="A368" s="61" t="s">
        <v>516</v>
      </c>
      <c r="B368" s="16">
        <f t="shared" si="2"/>
        <v>0</v>
      </c>
      <c r="C368" s="16">
        <f>IFERROR(__xludf.DUMMYFUNCTION("IF(OR(REGEXMATCH($A368, ""(?i)"" &amp; JOIN(""|"", SPLIT($C$3, "" ""))),vlookup(A368,'VMware Inventory'!A:E,5,0)=""VMWare""), 1, 0)"),0.0)</f>
        <v>0</v>
      </c>
      <c r="D368" s="16">
        <f>IFERROR(__xludf.DUMMYFUNCTION("IF(REGEXMATCH($A368, ""(?i)"" &amp; JOIN(""|"", SPLIT($D$3, "" ""))), 1, 0)"),0.0)</f>
        <v>0</v>
      </c>
      <c r="E368" s="16">
        <f t="shared" si="3"/>
        <v>0</v>
      </c>
      <c r="F368" s="16">
        <f t="shared" si="4"/>
        <v>0</v>
      </c>
      <c r="G368" s="16">
        <f>IFERROR(__xludf.DUMMYFUNCTION("IF(REGEXMATCH($A368, ""(?i)"" &amp; JOIN(""|"", SPLIT($G$3, "" ""))), 1, 0)"),0.0)</f>
        <v>0</v>
      </c>
      <c r="H368" s="16">
        <f>IFERROR(__xludf.DUMMYFUNCTION("IF(REGEXMATCH($A368, ""(?i)"" &amp; JOIN(""|"", SPLIT($H$3, "" ""))), 1, 0)"),0.0)</f>
        <v>0</v>
      </c>
      <c r="I368" s="16">
        <f>IFERROR(__xludf.DUMMYFUNCTION("IF(REGEXMATCH($A368, ""(?i)"" &amp; JOIN(""|"", SPLIT($I$3, "" ""))), 1, 0)"),0.0)</f>
        <v>0</v>
      </c>
      <c r="J368" s="16">
        <f>IFERROR(__xludf.DUMMYFUNCTION("IF(REGEXMATCH($A368, ""(?i)"" &amp; JOIN(""|"", SPLIT($J$3, "" ""))), 1, 0)"),0.0)</f>
        <v>0</v>
      </c>
      <c r="K368" s="16">
        <f>IFERROR(__xludf.DUMMYFUNCTION("IF(REGEXMATCH($A368, ""(?i)"" &amp; JOIN(""|"", SPLIT($K$3, "" ""))), 1, 0)"),0.0)</f>
        <v>0</v>
      </c>
      <c r="L368" s="16">
        <f>if(vlookup(A368,'VMware Inventory'!A:E,5,0)="Workstation",1,0)</f>
        <v>0</v>
      </c>
      <c r="M368" s="105">
        <f t="shared" si="5"/>
        <v>0</v>
      </c>
      <c r="N368" s="105">
        <f t="shared" si="6"/>
        <v>0</v>
      </c>
      <c r="O368" s="105">
        <f t="shared" si="7"/>
        <v>0</v>
      </c>
      <c r="P368" s="105" t="str">
        <f t="shared" si="8"/>
        <v>No Infra</v>
      </c>
      <c r="Q368" s="105">
        <f t="shared" si="9"/>
        <v>0</v>
      </c>
    </row>
    <row r="369">
      <c r="A369" s="61" t="s">
        <v>517</v>
      </c>
      <c r="B369" s="16">
        <f t="shared" si="2"/>
        <v>0</v>
      </c>
      <c r="C369" s="16">
        <f>IFERROR(__xludf.DUMMYFUNCTION("IF(OR(REGEXMATCH($A369, ""(?i)"" &amp; JOIN(""|"", SPLIT($C$3, "" ""))),vlookup(A369,'VMware Inventory'!A:E,5,0)=""VMWare""), 1, 0)"),0.0)</f>
        <v>0</v>
      </c>
      <c r="D369" s="16">
        <f>IFERROR(__xludf.DUMMYFUNCTION("IF(REGEXMATCH($A369, ""(?i)"" &amp; JOIN(""|"", SPLIT($D$3, "" ""))), 1, 0)"),0.0)</f>
        <v>0</v>
      </c>
      <c r="E369" s="16">
        <f t="shared" si="3"/>
        <v>0</v>
      </c>
      <c r="F369" s="16">
        <f t="shared" si="4"/>
        <v>0</v>
      </c>
      <c r="G369" s="16">
        <f>IFERROR(__xludf.DUMMYFUNCTION("IF(REGEXMATCH($A369, ""(?i)"" &amp; JOIN(""|"", SPLIT($G$3, "" ""))), 1, 0)"),0.0)</f>
        <v>0</v>
      </c>
      <c r="H369" s="16">
        <f>IFERROR(__xludf.DUMMYFUNCTION("IF(REGEXMATCH($A369, ""(?i)"" &amp; JOIN(""|"", SPLIT($H$3, "" ""))), 1, 0)"),0.0)</f>
        <v>0</v>
      </c>
      <c r="I369" s="16">
        <f>IFERROR(__xludf.DUMMYFUNCTION("IF(REGEXMATCH($A369, ""(?i)"" &amp; JOIN(""|"", SPLIT($I$3, "" ""))), 1, 0)"),0.0)</f>
        <v>0</v>
      </c>
      <c r="J369" s="16">
        <f>IFERROR(__xludf.DUMMYFUNCTION("IF(REGEXMATCH($A369, ""(?i)"" &amp; JOIN(""|"", SPLIT($J$3, "" ""))), 1, 0)"),0.0)</f>
        <v>0</v>
      </c>
      <c r="K369" s="16">
        <f>IFERROR(__xludf.DUMMYFUNCTION("IF(REGEXMATCH($A369, ""(?i)"" &amp; JOIN(""|"", SPLIT($K$3, "" ""))), 1, 0)"),0.0)</f>
        <v>0</v>
      </c>
      <c r="L369" s="16">
        <f>if(vlookup(A369,'VMware Inventory'!A:E,5,0)="Workstation",1,0)</f>
        <v>0</v>
      </c>
      <c r="M369" s="105">
        <f t="shared" si="5"/>
        <v>0</v>
      </c>
      <c r="N369" s="105">
        <f t="shared" si="6"/>
        <v>0</v>
      </c>
      <c r="O369" s="105">
        <f t="shared" si="7"/>
        <v>0</v>
      </c>
      <c r="P369" s="105" t="str">
        <f t="shared" si="8"/>
        <v>No Infra</v>
      </c>
      <c r="Q369" s="105">
        <f t="shared" si="9"/>
        <v>0</v>
      </c>
    </row>
    <row r="370">
      <c r="A370" s="61" t="s">
        <v>518</v>
      </c>
      <c r="B370" s="16">
        <f t="shared" si="2"/>
        <v>0</v>
      </c>
      <c r="C370" s="16">
        <f>IFERROR(__xludf.DUMMYFUNCTION("IF(OR(REGEXMATCH($A370, ""(?i)"" &amp; JOIN(""|"", SPLIT($C$3, "" ""))),vlookup(A370,'VMware Inventory'!A:E,5,0)=""VMWare""), 1, 0)"),0.0)</f>
        <v>0</v>
      </c>
      <c r="D370" s="16">
        <f>IFERROR(__xludf.DUMMYFUNCTION("IF(REGEXMATCH($A370, ""(?i)"" &amp; JOIN(""|"", SPLIT($D$3, "" ""))), 1, 0)"),0.0)</f>
        <v>0</v>
      </c>
      <c r="E370" s="16">
        <f t="shared" si="3"/>
        <v>0</v>
      </c>
      <c r="F370" s="16">
        <f t="shared" si="4"/>
        <v>0</v>
      </c>
      <c r="G370" s="16">
        <f>IFERROR(__xludf.DUMMYFUNCTION("IF(REGEXMATCH($A370, ""(?i)"" &amp; JOIN(""|"", SPLIT($G$3, "" ""))), 1, 0)"),0.0)</f>
        <v>0</v>
      </c>
      <c r="H370" s="16">
        <f>IFERROR(__xludf.DUMMYFUNCTION("IF(REGEXMATCH($A370, ""(?i)"" &amp; JOIN(""|"", SPLIT($H$3, "" ""))), 1, 0)"),0.0)</f>
        <v>0</v>
      </c>
      <c r="I370" s="16">
        <f>IFERROR(__xludf.DUMMYFUNCTION("IF(REGEXMATCH($A370, ""(?i)"" &amp; JOIN(""|"", SPLIT($I$3, "" ""))), 1, 0)"),0.0)</f>
        <v>0</v>
      </c>
      <c r="J370" s="16">
        <f>IFERROR(__xludf.DUMMYFUNCTION("IF(REGEXMATCH($A370, ""(?i)"" &amp; JOIN(""|"", SPLIT($J$3, "" ""))), 1, 0)"),0.0)</f>
        <v>0</v>
      </c>
      <c r="K370" s="16">
        <f>IFERROR(__xludf.DUMMYFUNCTION("IF(REGEXMATCH($A370, ""(?i)"" &amp; JOIN(""|"", SPLIT($K$3, "" ""))), 1, 0)"),0.0)</f>
        <v>0</v>
      </c>
      <c r="L370" s="16">
        <f>if(vlookup(A370,'VMware Inventory'!A:E,5,0)="Workstation",1,0)</f>
        <v>0</v>
      </c>
      <c r="M370" s="105">
        <f t="shared" si="5"/>
        <v>0</v>
      </c>
      <c r="N370" s="105">
        <f t="shared" si="6"/>
        <v>0</v>
      </c>
      <c r="O370" s="105">
        <f t="shared" si="7"/>
        <v>0</v>
      </c>
      <c r="P370" s="105" t="str">
        <f t="shared" si="8"/>
        <v>No Infra</v>
      </c>
      <c r="Q370" s="105">
        <f t="shared" si="9"/>
        <v>0</v>
      </c>
    </row>
    <row r="371">
      <c r="A371" s="61" t="s">
        <v>519</v>
      </c>
      <c r="B371" s="16">
        <f t="shared" si="2"/>
        <v>0</v>
      </c>
      <c r="C371" s="16">
        <f>IFERROR(__xludf.DUMMYFUNCTION("IF(OR(REGEXMATCH($A371, ""(?i)"" &amp; JOIN(""|"", SPLIT($C$3, "" ""))),vlookup(A371,'VMware Inventory'!A:E,5,0)=""VMWare""), 1, 0)"),0.0)</f>
        <v>0</v>
      </c>
      <c r="D371" s="16">
        <f>IFERROR(__xludf.DUMMYFUNCTION("IF(REGEXMATCH($A371, ""(?i)"" &amp; JOIN(""|"", SPLIT($D$3, "" ""))), 1, 0)"),0.0)</f>
        <v>0</v>
      </c>
      <c r="E371" s="16">
        <f t="shared" si="3"/>
        <v>0</v>
      </c>
      <c r="F371" s="16">
        <f t="shared" si="4"/>
        <v>0</v>
      </c>
      <c r="G371" s="16">
        <f>IFERROR(__xludf.DUMMYFUNCTION("IF(REGEXMATCH($A371, ""(?i)"" &amp; JOIN(""|"", SPLIT($G$3, "" ""))), 1, 0)"),0.0)</f>
        <v>0</v>
      </c>
      <c r="H371" s="16">
        <f>IFERROR(__xludf.DUMMYFUNCTION("IF(REGEXMATCH($A371, ""(?i)"" &amp; JOIN(""|"", SPLIT($H$3, "" ""))), 1, 0)"),0.0)</f>
        <v>0</v>
      </c>
      <c r="I371" s="16">
        <f>IFERROR(__xludf.DUMMYFUNCTION("IF(REGEXMATCH($A371, ""(?i)"" &amp; JOIN(""|"", SPLIT($I$3, "" ""))), 1, 0)"),0.0)</f>
        <v>0</v>
      </c>
      <c r="J371" s="16">
        <f>IFERROR(__xludf.DUMMYFUNCTION("IF(REGEXMATCH($A371, ""(?i)"" &amp; JOIN(""|"", SPLIT($J$3, "" ""))), 1, 0)"),0.0)</f>
        <v>0</v>
      </c>
      <c r="K371" s="16">
        <f>IFERROR(__xludf.DUMMYFUNCTION("IF(REGEXMATCH($A371, ""(?i)"" &amp; JOIN(""|"", SPLIT($K$3, "" ""))), 1, 0)"),0.0)</f>
        <v>0</v>
      </c>
      <c r="L371" s="16">
        <f>if(vlookup(A371,'VMware Inventory'!A:E,5,0)="Workstation",1,0)</f>
        <v>0</v>
      </c>
      <c r="M371" s="105">
        <f t="shared" si="5"/>
        <v>0</v>
      </c>
      <c r="N371" s="105">
        <f t="shared" si="6"/>
        <v>0</v>
      </c>
      <c r="O371" s="105">
        <f t="shared" si="7"/>
        <v>0</v>
      </c>
      <c r="P371" s="105" t="str">
        <f t="shared" si="8"/>
        <v>No Infra</v>
      </c>
      <c r="Q371" s="105">
        <f t="shared" si="9"/>
        <v>0</v>
      </c>
    </row>
    <row r="372">
      <c r="A372" s="61" t="s">
        <v>520</v>
      </c>
      <c r="B372" s="16">
        <f t="shared" si="2"/>
        <v>0</v>
      </c>
      <c r="C372" s="16">
        <f>IFERROR(__xludf.DUMMYFUNCTION("IF(OR(REGEXMATCH($A372, ""(?i)"" &amp; JOIN(""|"", SPLIT($C$3, "" ""))),vlookup(A372,'VMware Inventory'!A:E,5,0)=""VMWare""), 1, 0)"),0.0)</f>
        <v>0</v>
      </c>
      <c r="D372" s="16">
        <f>IFERROR(__xludf.DUMMYFUNCTION("IF(REGEXMATCH($A372, ""(?i)"" &amp; JOIN(""|"", SPLIT($D$3, "" ""))), 1, 0)"),0.0)</f>
        <v>0</v>
      </c>
      <c r="E372" s="16">
        <f t="shared" si="3"/>
        <v>0</v>
      </c>
      <c r="F372" s="16">
        <f t="shared" si="4"/>
        <v>0</v>
      </c>
      <c r="G372" s="16">
        <f>IFERROR(__xludf.DUMMYFUNCTION("IF(REGEXMATCH($A372, ""(?i)"" &amp; JOIN(""|"", SPLIT($G$3, "" ""))), 1, 0)"),0.0)</f>
        <v>0</v>
      </c>
      <c r="H372" s="16">
        <f>IFERROR(__xludf.DUMMYFUNCTION("IF(REGEXMATCH($A372, ""(?i)"" &amp; JOIN(""|"", SPLIT($H$3, "" ""))), 1, 0)"),0.0)</f>
        <v>0</v>
      </c>
      <c r="I372" s="16">
        <f>IFERROR(__xludf.DUMMYFUNCTION("IF(REGEXMATCH($A372, ""(?i)"" &amp; JOIN(""|"", SPLIT($I$3, "" ""))), 1, 0)"),0.0)</f>
        <v>0</v>
      </c>
      <c r="J372" s="16">
        <f>IFERROR(__xludf.DUMMYFUNCTION("IF(REGEXMATCH($A372, ""(?i)"" &amp; JOIN(""|"", SPLIT($J$3, "" ""))), 1, 0)"),0.0)</f>
        <v>0</v>
      </c>
      <c r="K372" s="16">
        <f>IFERROR(__xludf.DUMMYFUNCTION("IF(REGEXMATCH($A372, ""(?i)"" &amp; JOIN(""|"", SPLIT($K$3, "" ""))), 1, 0)"),0.0)</f>
        <v>0</v>
      </c>
      <c r="L372" s="16">
        <f>if(vlookup(A372,'VMware Inventory'!A:E,5,0)="Workstation",1,0)</f>
        <v>0</v>
      </c>
      <c r="M372" s="105">
        <f t="shared" si="5"/>
        <v>0</v>
      </c>
      <c r="N372" s="105">
        <f t="shared" si="6"/>
        <v>0</v>
      </c>
      <c r="O372" s="105">
        <f t="shared" si="7"/>
        <v>0</v>
      </c>
      <c r="P372" s="105" t="str">
        <f t="shared" si="8"/>
        <v>No Infra</v>
      </c>
      <c r="Q372" s="105">
        <f t="shared" si="9"/>
        <v>0</v>
      </c>
    </row>
    <row r="373">
      <c r="A373" s="61" t="s">
        <v>521</v>
      </c>
      <c r="B373" s="16">
        <f t="shared" si="2"/>
        <v>0</v>
      </c>
      <c r="C373" s="16">
        <f>IFERROR(__xludf.DUMMYFUNCTION("IF(OR(REGEXMATCH($A373, ""(?i)"" &amp; JOIN(""|"", SPLIT($C$3, "" ""))),vlookup(A373,'VMware Inventory'!A:E,5,0)=""VMWare""), 1, 0)"),0.0)</f>
        <v>0</v>
      </c>
      <c r="D373" s="16">
        <f>IFERROR(__xludf.DUMMYFUNCTION("IF(REGEXMATCH($A373, ""(?i)"" &amp; JOIN(""|"", SPLIT($D$3, "" ""))), 1, 0)"),0.0)</f>
        <v>0</v>
      </c>
      <c r="E373" s="16">
        <f t="shared" si="3"/>
        <v>0</v>
      </c>
      <c r="F373" s="16">
        <f t="shared" si="4"/>
        <v>0</v>
      </c>
      <c r="G373" s="16">
        <f>IFERROR(__xludf.DUMMYFUNCTION("IF(REGEXMATCH($A373, ""(?i)"" &amp; JOIN(""|"", SPLIT($G$3, "" ""))), 1, 0)"),0.0)</f>
        <v>0</v>
      </c>
      <c r="H373" s="16">
        <f>IFERROR(__xludf.DUMMYFUNCTION("IF(REGEXMATCH($A373, ""(?i)"" &amp; JOIN(""|"", SPLIT($H$3, "" ""))), 1, 0)"),0.0)</f>
        <v>0</v>
      </c>
      <c r="I373" s="16">
        <f>IFERROR(__xludf.DUMMYFUNCTION("IF(REGEXMATCH($A373, ""(?i)"" &amp; JOIN(""|"", SPLIT($I$3, "" ""))), 1, 0)"),0.0)</f>
        <v>0</v>
      </c>
      <c r="J373" s="16">
        <f>IFERROR(__xludf.DUMMYFUNCTION("IF(REGEXMATCH($A373, ""(?i)"" &amp; JOIN(""|"", SPLIT($J$3, "" ""))), 1, 0)"),0.0)</f>
        <v>0</v>
      </c>
      <c r="K373" s="16">
        <f>IFERROR(__xludf.DUMMYFUNCTION("IF(REGEXMATCH($A373, ""(?i)"" &amp; JOIN(""|"", SPLIT($K$3, "" ""))), 1, 0)"),0.0)</f>
        <v>0</v>
      </c>
      <c r="L373" s="16">
        <f>if(vlookup(A373,'VMware Inventory'!A:E,5,0)="Workstation",1,0)</f>
        <v>0</v>
      </c>
      <c r="M373" s="105">
        <f t="shared" si="5"/>
        <v>0</v>
      </c>
      <c r="N373" s="105">
        <f t="shared" si="6"/>
        <v>0</v>
      </c>
      <c r="O373" s="105">
        <f t="shared" si="7"/>
        <v>0</v>
      </c>
      <c r="P373" s="105" t="str">
        <f t="shared" si="8"/>
        <v>No Infra</v>
      </c>
      <c r="Q373" s="105">
        <f t="shared" si="9"/>
        <v>0</v>
      </c>
    </row>
    <row r="374">
      <c r="A374" s="61" t="s">
        <v>522</v>
      </c>
      <c r="B374" s="16">
        <f t="shared" si="2"/>
        <v>1</v>
      </c>
      <c r="C374" s="16">
        <f>IFERROR(__xludf.DUMMYFUNCTION("IF(OR(REGEXMATCH($A374, ""(?i)"" &amp; JOIN(""|"", SPLIT($C$3, "" ""))),vlookup(A374,'VMware Inventory'!A:E,5,0)=""VMWare""), 1, 0)"),0.0)</f>
        <v>0</v>
      </c>
      <c r="D374" s="16">
        <f>IFERROR(__xludf.DUMMYFUNCTION("IF(REGEXMATCH($A374, ""(?i)"" &amp; JOIN(""|"", SPLIT($D$3, "" ""))), 1, 0)"),0.0)</f>
        <v>0</v>
      </c>
      <c r="E374" s="16">
        <f t="shared" si="3"/>
        <v>0</v>
      </c>
      <c r="F374" s="16">
        <f t="shared" si="4"/>
        <v>0</v>
      </c>
      <c r="G374" s="16">
        <f>IFERROR(__xludf.DUMMYFUNCTION("IF(REGEXMATCH($A374, ""(?i)"" &amp; JOIN(""|"", SPLIT($G$3, "" ""))), 1, 0)"),0.0)</f>
        <v>0</v>
      </c>
      <c r="H374" s="16">
        <f>IFERROR(__xludf.DUMMYFUNCTION("IF(REGEXMATCH($A374, ""(?i)"" &amp; JOIN(""|"", SPLIT($H$3, "" ""))), 1, 0)"),0.0)</f>
        <v>0</v>
      </c>
      <c r="I374" s="16">
        <f>IFERROR(__xludf.DUMMYFUNCTION("IF(REGEXMATCH($A374, ""(?i)"" &amp; JOIN(""|"", SPLIT($I$3, "" ""))), 1, 0)"),0.0)</f>
        <v>0</v>
      </c>
      <c r="J374" s="16">
        <f>IFERROR(__xludf.DUMMYFUNCTION("IF(REGEXMATCH($A374, ""(?i)"" &amp; JOIN(""|"", SPLIT($J$3, "" ""))), 1, 0)"),0.0)</f>
        <v>0</v>
      </c>
      <c r="K374" s="16">
        <f>IFERROR(__xludf.DUMMYFUNCTION("IF(REGEXMATCH($A374, ""(?i)"" &amp; JOIN(""|"", SPLIT($K$3, "" ""))), 1, 0)"),0.0)</f>
        <v>0</v>
      </c>
      <c r="L374" s="16">
        <f>if(vlookup(A374,'VMware Inventory'!A:E,5,0)="Workstation",1,0)</f>
        <v>0</v>
      </c>
      <c r="M374" s="105">
        <f t="shared" si="5"/>
        <v>0</v>
      </c>
      <c r="N374" s="105">
        <f t="shared" si="6"/>
        <v>1</v>
      </c>
      <c r="O374" s="105">
        <f t="shared" si="7"/>
        <v>0</v>
      </c>
      <c r="P374" s="105" t="str">
        <f t="shared" si="8"/>
        <v>No Lift &amp; Shift</v>
      </c>
      <c r="Q374" s="105">
        <f t="shared" si="9"/>
        <v>1</v>
      </c>
    </row>
    <row r="375">
      <c r="A375" s="61" t="s">
        <v>523</v>
      </c>
      <c r="B375" s="16">
        <f t="shared" si="2"/>
        <v>1</v>
      </c>
      <c r="C375" s="16">
        <f>IFERROR(__xludf.DUMMYFUNCTION("IF(OR(REGEXMATCH($A375, ""(?i)"" &amp; JOIN(""|"", SPLIT($C$3, "" ""))),vlookup(A375,'VMware Inventory'!A:E,5,0)=""VMWare""), 1, 0)"),0.0)</f>
        <v>0</v>
      </c>
      <c r="D375" s="16">
        <f>IFERROR(__xludf.DUMMYFUNCTION("IF(REGEXMATCH($A375, ""(?i)"" &amp; JOIN(""|"", SPLIT($D$3, "" ""))), 1, 0)"),0.0)</f>
        <v>0</v>
      </c>
      <c r="E375" s="16">
        <f t="shared" si="3"/>
        <v>0</v>
      </c>
      <c r="F375" s="16">
        <f t="shared" si="4"/>
        <v>0</v>
      </c>
      <c r="G375" s="16">
        <f>IFERROR(__xludf.DUMMYFUNCTION("IF(REGEXMATCH($A375, ""(?i)"" &amp; JOIN(""|"", SPLIT($G$3, "" ""))), 1, 0)"),0.0)</f>
        <v>0</v>
      </c>
      <c r="H375" s="16">
        <f>IFERROR(__xludf.DUMMYFUNCTION("IF(REGEXMATCH($A375, ""(?i)"" &amp; JOIN(""|"", SPLIT($H$3, "" ""))), 1, 0)"),0.0)</f>
        <v>0</v>
      </c>
      <c r="I375" s="16">
        <f>IFERROR(__xludf.DUMMYFUNCTION("IF(REGEXMATCH($A375, ""(?i)"" &amp; JOIN(""|"", SPLIT($I$3, "" ""))), 1, 0)"),0.0)</f>
        <v>0</v>
      </c>
      <c r="J375" s="16">
        <f>IFERROR(__xludf.DUMMYFUNCTION("IF(REGEXMATCH($A375, ""(?i)"" &amp; JOIN(""|"", SPLIT($J$3, "" ""))), 1, 0)"),0.0)</f>
        <v>0</v>
      </c>
      <c r="K375" s="16">
        <f>IFERROR(__xludf.DUMMYFUNCTION("IF(REGEXMATCH($A375, ""(?i)"" &amp; JOIN(""|"", SPLIT($K$3, "" ""))), 1, 0)"),0.0)</f>
        <v>0</v>
      </c>
      <c r="L375" s="16">
        <f>if(vlookup(A375,'VMware Inventory'!A:E,5,0)="Workstation",1,0)</f>
        <v>0</v>
      </c>
      <c r="M375" s="105">
        <f t="shared" si="5"/>
        <v>0</v>
      </c>
      <c r="N375" s="105">
        <f t="shared" si="6"/>
        <v>1</v>
      </c>
      <c r="O375" s="105">
        <f t="shared" si="7"/>
        <v>0</v>
      </c>
      <c r="P375" s="105" t="str">
        <f t="shared" si="8"/>
        <v>No Lift &amp; Shift</v>
      </c>
      <c r="Q375" s="105">
        <f t="shared" si="9"/>
        <v>1</v>
      </c>
    </row>
    <row r="376">
      <c r="A376" s="61" t="s">
        <v>524</v>
      </c>
      <c r="B376" s="16">
        <f t="shared" si="2"/>
        <v>1</v>
      </c>
      <c r="C376" s="16">
        <f>IFERROR(__xludf.DUMMYFUNCTION("IF(OR(REGEXMATCH($A376, ""(?i)"" &amp; JOIN(""|"", SPLIT($C$3, "" ""))),vlookup(A376,'VMware Inventory'!A:E,5,0)=""VMWare""), 1, 0)"),0.0)</f>
        <v>0</v>
      </c>
      <c r="D376" s="16">
        <f>IFERROR(__xludf.DUMMYFUNCTION("IF(REGEXMATCH($A376, ""(?i)"" &amp; JOIN(""|"", SPLIT($D$3, "" ""))), 1, 0)"),0.0)</f>
        <v>0</v>
      </c>
      <c r="E376" s="16">
        <f t="shared" si="3"/>
        <v>0</v>
      </c>
      <c r="F376" s="16">
        <f t="shared" si="4"/>
        <v>0</v>
      </c>
      <c r="G376" s="16">
        <f>IFERROR(__xludf.DUMMYFUNCTION("IF(REGEXMATCH($A376, ""(?i)"" &amp; JOIN(""|"", SPLIT($G$3, "" ""))), 1, 0)"),0.0)</f>
        <v>0</v>
      </c>
      <c r="H376" s="16">
        <f>IFERROR(__xludf.DUMMYFUNCTION("IF(REGEXMATCH($A376, ""(?i)"" &amp; JOIN(""|"", SPLIT($H$3, "" ""))), 1, 0)"),0.0)</f>
        <v>0</v>
      </c>
      <c r="I376" s="16">
        <f>IFERROR(__xludf.DUMMYFUNCTION("IF(REGEXMATCH($A376, ""(?i)"" &amp; JOIN(""|"", SPLIT($I$3, "" ""))), 1, 0)"),0.0)</f>
        <v>0</v>
      </c>
      <c r="J376" s="16">
        <f>IFERROR(__xludf.DUMMYFUNCTION("IF(REGEXMATCH($A376, ""(?i)"" &amp; JOIN(""|"", SPLIT($J$3, "" ""))), 1, 0)"),0.0)</f>
        <v>0</v>
      </c>
      <c r="K376" s="16">
        <f>IFERROR(__xludf.DUMMYFUNCTION("IF(REGEXMATCH($A376, ""(?i)"" &amp; JOIN(""|"", SPLIT($K$3, "" ""))), 1, 0)"),0.0)</f>
        <v>0</v>
      </c>
      <c r="L376" s="16">
        <f>if(vlookup(A376,'VMware Inventory'!A:E,5,0)="Workstation",1,0)</f>
        <v>0</v>
      </c>
      <c r="M376" s="105">
        <f t="shared" si="5"/>
        <v>0</v>
      </c>
      <c r="N376" s="105">
        <f t="shared" si="6"/>
        <v>1</v>
      </c>
      <c r="O376" s="105">
        <f t="shared" si="7"/>
        <v>0</v>
      </c>
      <c r="P376" s="105" t="str">
        <f t="shared" si="8"/>
        <v>No Lift &amp; Shift</v>
      </c>
      <c r="Q376" s="105">
        <f t="shared" si="9"/>
        <v>1</v>
      </c>
    </row>
    <row r="377">
      <c r="A377" s="61" t="s">
        <v>525</v>
      </c>
      <c r="B377" s="16">
        <f t="shared" si="2"/>
        <v>1</v>
      </c>
      <c r="C377" s="16">
        <f>IFERROR(__xludf.DUMMYFUNCTION("IF(OR(REGEXMATCH($A377, ""(?i)"" &amp; JOIN(""|"", SPLIT($C$3, "" ""))),vlookup(A377,'VMware Inventory'!A:E,5,0)=""VMWare""), 1, 0)"),0.0)</f>
        <v>0</v>
      </c>
      <c r="D377" s="16">
        <f>IFERROR(__xludf.DUMMYFUNCTION("IF(REGEXMATCH($A377, ""(?i)"" &amp; JOIN(""|"", SPLIT($D$3, "" ""))), 1, 0)"),0.0)</f>
        <v>0</v>
      </c>
      <c r="E377" s="16">
        <f t="shared" si="3"/>
        <v>0</v>
      </c>
      <c r="F377" s="16">
        <f t="shared" si="4"/>
        <v>0</v>
      </c>
      <c r="G377" s="16">
        <f>IFERROR(__xludf.DUMMYFUNCTION("IF(REGEXMATCH($A377, ""(?i)"" &amp; JOIN(""|"", SPLIT($G$3, "" ""))), 1, 0)"),0.0)</f>
        <v>0</v>
      </c>
      <c r="H377" s="16">
        <f>IFERROR(__xludf.DUMMYFUNCTION("IF(REGEXMATCH($A377, ""(?i)"" &amp; JOIN(""|"", SPLIT($H$3, "" ""))), 1, 0)"),0.0)</f>
        <v>0</v>
      </c>
      <c r="I377" s="16">
        <f>IFERROR(__xludf.DUMMYFUNCTION("IF(REGEXMATCH($A377, ""(?i)"" &amp; JOIN(""|"", SPLIT($I$3, "" ""))), 1, 0)"),0.0)</f>
        <v>0</v>
      </c>
      <c r="J377" s="16">
        <f>IFERROR(__xludf.DUMMYFUNCTION("IF(REGEXMATCH($A377, ""(?i)"" &amp; JOIN(""|"", SPLIT($J$3, "" ""))), 1, 0)"),0.0)</f>
        <v>0</v>
      </c>
      <c r="K377" s="16">
        <f>IFERROR(__xludf.DUMMYFUNCTION("IF(REGEXMATCH($A377, ""(?i)"" &amp; JOIN(""|"", SPLIT($K$3, "" ""))), 1, 0)"),0.0)</f>
        <v>0</v>
      </c>
      <c r="L377" s="16">
        <f>if(vlookup(A377,'VMware Inventory'!A:E,5,0)="Workstation",1,0)</f>
        <v>0</v>
      </c>
      <c r="M377" s="105">
        <f t="shared" si="5"/>
        <v>0</v>
      </c>
      <c r="N377" s="105">
        <f t="shared" si="6"/>
        <v>1</v>
      </c>
      <c r="O377" s="105">
        <f t="shared" si="7"/>
        <v>0</v>
      </c>
      <c r="P377" s="105" t="str">
        <f t="shared" si="8"/>
        <v>No Lift &amp; Shift</v>
      </c>
      <c r="Q377" s="105">
        <f t="shared" si="9"/>
        <v>1</v>
      </c>
    </row>
    <row r="378">
      <c r="A378" s="61" t="s">
        <v>526</v>
      </c>
      <c r="B378" s="16">
        <f t="shared" si="2"/>
        <v>1</v>
      </c>
      <c r="C378" s="16">
        <f>IFERROR(__xludf.DUMMYFUNCTION("IF(OR(REGEXMATCH($A378, ""(?i)"" &amp; JOIN(""|"", SPLIT($C$3, "" ""))),vlookup(A378,'VMware Inventory'!A:E,5,0)=""VMWare""), 1, 0)"),0.0)</f>
        <v>0</v>
      </c>
      <c r="D378" s="16">
        <f>IFERROR(__xludf.DUMMYFUNCTION("IF(REGEXMATCH($A378, ""(?i)"" &amp; JOIN(""|"", SPLIT($D$3, "" ""))), 1, 0)"),0.0)</f>
        <v>0</v>
      </c>
      <c r="E378" s="16">
        <f t="shared" si="3"/>
        <v>0</v>
      </c>
      <c r="F378" s="16">
        <f t="shared" si="4"/>
        <v>0</v>
      </c>
      <c r="G378" s="16">
        <f>IFERROR(__xludf.DUMMYFUNCTION("IF(REGEXMATCH($A378, ""(?i)"" &amp; JOIN(""|"", SPLIT($G$3, "" ""))), 1, 0)"),0.0)</f>
        <v>0</v>
      </c>
      <c r="H378" s="16">
        <f>IFERROR(__xludf.DUMMYFUNCTION("IF(REGEXMATCH($A378, ""(?i)"" &amp; JOIN(""|"", SPLIT($H$3, "" ""))), 1, 0)"),0.0)</f>
        <v>0</v>
      </c>
      <c r="I378" s="16">
        <f>IFERROR(__xludf.DUMMYFUNCTION("IF(REGEXMATCH($A378, ""(?i)"" &amp; JOIN(""|"", SPLIT($I$3, "" ""))), 1, 0)"),0.0)</f>
        <v>0</v>
      </c>
      <c r="J378" s="16">
        <f>IFERROR(__xludf.DUMMYFUNCTION("IF(REGEXMATCH($A378, ""(?i)"" &amp; JOIN(""|"", SPLIT($J$3, "" ""))), 1, 0)"),0.0)</f>
        <v>0</v>
      </c>
      <c r="K378" s="16">
        <f>IFERROR(__xludf.DUMMYFUNCTION("IF(REGEXMATCH($A378, ""(?i)"" &amp; JOIN(""|"", SPLIT($K$3, "" ""))), 1, 0)"),0.0)</f>
        <v>0</v>
      </c>
      <c r="L378" s="16">
        <f>if(vlookup(A378,'VMware Inventory'!A:E,5,0)="Workstation",1,0)</f>
        <v>0</v>
      </c>
      <c r="M378" s="105">
        <f t="shared" si="5"/>
        <v>0</v>
      </c>
      <c r="N378" s="105">
        <f t="shared" si="6"/>
        <v>1</v>
      </c>
      <c r="O378" s="105">
        <f t="shared" si="7"/>
        <v>0</v>
      </c>
      <c r="P378" s="105" t="str">
        <f t="shared" si="8"/>
        <v>No Lift &amp; Shift</v>
      </c>
      <c r="Q378" s="105">
        <f t="shared" si="9"/>
        <v>1</v>
      </c>
    </row>
    <row r="379">
      <c r="A379" s="61" t="s">
        <v>527</v>
      </c>
      <c r="B379" s="16">
        <f t="shared" si="2"/>
        <v>1</v>
      </c>
      <c r="C379" s="16">
        <f>IFERROR(__xludf.DUMMYFUNCTION("IF(OR(REGEXMATCH($A379, ""(?i)"" &amp; JOIN(""|"", SPLIT($C$3, "" ""))),vlookup(A379,'VMware Inventory'!A:E,5,0)=""VMWare""), 1, 0)"),0.0)</f>
        <v>0</v>
      </c>
      <c r="D379" s="16">
        <f>IFERROR(__xludf.DUMMYFUNCTION("IF(REGEXMATCH($A379, ""(?i)"" &amp; JOIN(""|"", SPLIT($D$3, "" ""))), 1, 0)"),0.0)</f>
        <v>0</v>
      </c>
      <c r="E379" s="16">
        <f t="shared" si="3"/>
        <v>0</v>
      </c>
      <c r="F379" s="16">
        <f t="shared" si="4"/>
        <v>0</v>
      </c>
      <c r="G379" s="16">
        <f>IFERROR(__xludf.DUMMYFUNCTION("IF(REGEXMATCH($A379, ""(?i)"" &amp; JOIN(""|"", SPLIT($G$3, "" ""))), 1, 0)"),0.0)</f>
        <v>0</v>
      </c>
      <c r="H379" s="16">
        <f>IFERROR(__xludf.DUMMYFUNCTION("IF(REGEXMATCH($A379, ""(?i)"" &amp; JOIN(""|"", SPLIT($H$3, "" ""))), 1, 0)"),0.0)</f>
        <v>0</v>
      </c>
      <c r="I379" s="16">
        <f>IFERROR(__xludf.DUMMYFUNCTION("IF(REGEXMATCH($A379, ""(?i)"" &amp; JOIN(""|"", SPLIT($I$3, "" ""))), 1, 0)"),0.0)</f>
        <v>0</v>
      </c>
      <c r="J379" s="16">
        <f>IFERROR(__xludf.DUMMYFUNCTION("IF(REGEXMATCH($A379, ""(?i)"" &amp; JOIN(""|"", SPLIT($J$3, "" ""))), 1, 0)"),0.0)</f>
        <v>0</v>
      </c>
      <c r="K379" s="16">
        <f>IFERROR(__xludf.DUMMYFUNCTION("IF(REGEXMATCH($A379, ""(?i)"" &amp; JOIN(""|"", SPLIT($K$3, "" ""))), 1, 0)"),0.0)</f>
        <v>0</v>
      </c>
      <c r="L379" s="16">
        <f>if(vlookup(A379,'VMware Inventory'!A:E,5,0)="Workstation",1,0)</f>
        <v>0</v>
      </c>
      <c r="M379" s="105">
        <f t="shared" si="5"/>
        <v>0</v>
      </c>
      <c r="N379" s="105">
        <f t="shared" si="6"/>
        <v>1</v>
      </c>
      <c r="O379" s="105">
        <f t="shared" si="7"/>
        <v>0</v>
      </c>
      <c r="P379" s="105" t="str">
        <f t="shared" si="8"/>
        <v>No Lift &amp; Shift</v>
      </c>
      <c r="Q379" s="105">
        <f t="shared" si="9"/>
        <v>1</v>
      </c>
    </row>
    <row r="380">
      <c r="A380" s="61" t="s">
        <v>528</v>
      </c>
      <c r="B380" s="16">
        <f t="shared" si="2"/>
        <v>1</v>
      </c>
      <c r="C380" s="16">
        <f>IFERROR(__xludf.DUMMYFUNCTION("IF(OR(REGEXMATCH($A380, ""(?i)"" &amp; JOIN(""|"", SPLIT($C$3, "" ""))),vlookup(A380,'VMware Inventory'!A:E,5,0)=""VMWare""), 1, 0)"),0.0)</f>
        <v>0</v>
      </c>
      <c r="D380" s="16">
        <f>IFERROR(__xludf.DUMMYFUNCTION("IF(REGEXMATCH($A380, ""(?i)"" &amp; JOIN(""|"", SPLIT($D$3, "" ""))), 1, 0)"),0.0)</f>
        <v>0</v>
      </c>
      <c r="E380" s="16">
        <f t="shared" si="3"/>
        <v>0</v>
      </c>
      <c r="F380" s="16">
        <f t="shared" si="4"/>
        <v>0</v>
      </c>
      <c r="G380" s="16">
        <f>IFERROR(__xludf.DUMMYFUNCTION("IF(REGEXMATCH($A380, ""(?i)"" &amp; JOIN(""|"", SPLIT($G$3, "" ""))), 1, 0)"),0.0)</f>
        <v>0</v>
      </c>
      <c r="H380" s="16">
        <f>IFERROR(__xludf.DUMMYFUNCTION("IF(REGEXMATCH($A380, ""(?i)"" &amp; JOIN(""|"", SPLIT($H$3, "" ""))), 1, 0)"),0.0)</f>
        <v>0</v>
      </c>
      <c r="I380" s="16">
        <f>IFERROR(__xludf.DUMMYFUNCTION("IF(REGEXMATCH($A380, ""(?i)"" &amp; JOIN(""|"", SPLIT($I$3, "" ""))), 1, 0)"),0.0)</f>
        <v>0</v>
      </c>
      <c r="J380" s="16">
        <f>IFERROR(__xludf.DUMMYFUNCTION("IF(REGEXMATCH($A380, ""(?i)"" &amp; JOIN(""|"", SPLIT($J$3, "" ""))), 1, 0)"),0.0)</f>
        <v>0</v>
      </c>
      <c r="K380" s="16">
        <f>IFERROR(__xludf.DUMMYFUNCTION("IF(REGEXMATCH($A380, ""(?i)"" &amp; JOIN(""|"", SPLIT($K$3, "" ""))), 1, 0)"),0.0)</f>
        <v>0</v>
      </c>
      <c r="L380" s="16">
        <f>if(vlookup(A380,'VMware Inventory'!A:E,5,0)="Workstation",1,0)</f>
        <v>0</v>
      </c>
      <c r="M380" s="105">
        <f t="shared" si="5"/>
        <v>0</v>
      </c>
      <c r="N380" s="105">
        <f t="shared" si="6"/>
        <v>1</v>
      </c>
      <c r="O380" s="105">
        <f t="shared" si="7"/>
        <v>0</v>
      </c>
      <c r="P380" s="105" t="str">
        <f t="shared" si="8"/>
        <v>No Lift &amp; Shift</v>
      </c>
      <c r="Q380" s="105">
        <f t="shared" si="9"/>
        <v>1</v>
      </c>
    </row>
    <row r="381">
      <c r="A381" s="61" t="s">
        <v>529</v>
      </c>
      <c r="B381" s="16">
        <f t="shared" si="2"/>
        <v>1</v>
      </c>
      <c r="C381" s="16">
        <f>IFERROR(__xludf.DUMMYFUNCTION("IF(OR(REGEXMATCH($A381, ""(?i)"" &amp; JOIN(""|"", SPLIT($C$3, "" ""))),vlookup(A381,'VMware Inventory'!A:E,5,0)=""VMWare""), 1, 0)"),0.0)</f>
        <v>0</v>
      </c>
      <c r="D381" s="16">
        <f>IFERROR(__xludf.DUMMYFUNCTION("IF(REGEXMATCH($A381, ""(?i)"" &amp; JOIN(""|"", SPLIT($D$3, "" ""))), 1, 0)"),0.0)</f>
        <v>0</v>
      </c>
      <c r="E381" s="16">
        <f t="shared" si="3"/>
        <v>0</v>
      </c>
      <c r="F381" s="16">
        <f t="shared" si="4"/>
        <v>0</v>
      </c>
      <c r="G381" s="16">
        <f>IFERROR(__xludf.DUMMYFUNCTION("IF(REGEXMATCH($A381, ""(?i)"" &amp; JOIN(""|"", SPLIT($G$3, "" ""))), 1, 0)"),0.0)</f>
        <v>0</v>
      </c>
      <c r="H381" s="16">
        <f>IFERROR(__xludf.DUMMYFUNCTION("IF(REGEXMATCH($A381, ""(?i)"" &amp; JOIN(""|"", SPLIT($H$3, "" ""))), 1, 0)"),0.0)</f>
        <v>0</v>
      </c>
      <c r="I381" s="16">
        <f>IFERROR(__xludf.DUMMYFUNCTION("IF(REGEXMATCH($A381, ""(?i)"" &amp; JOIN(""|"", SPLIT($I$3, "" ""))), 1, 0)"),0.0)</f>
        <v>0</v>
      </c>
      <c r="J381" s="16">
        <f>IFERROR(__xludf.DUMMYFUNCTION("IF(REGEXMATCH($A381, ""(?i)"" &amp; JOIN(""|"", SPLIT($J$3, "" ""))), 1, 0)"),0.0)</f>
        <v>0</v>
      </c>
      <c r="K381" s="16">
        <f>IFERROR(__xludf.DUMMYFUNCTION("IF(REGEXMATCH($A381, ""(?i)"" &amp; JOIN(""|"", SPLIT($K$3, "" ""))), 1, 0)"),0.0)</f>
        <v>0</v>
      </c>
      <c r="L381" s="16">
        <f>if(vlookup(A381,'VMware Inventory'!A:E,5,0)="Workstation",1,0)</f>
        <v>0</v>
      </c>
      <c r="M381" s="105">
        <f t="shared" si="5"/>
        <v>0</v>
      </c>
      <c r="N381" s="105">
        <f t="shared" si="6"/>
        <v>1</v>
      </c>
      <c r="O381" s="105">
        <f t="shared" si="7"/>
        <v>0</v>
      </c>
      <c r="P381" s="105" t="str">
        <f t="shared" si="8"/>
        <v>No Lift &amp; Shift</v>
      </c>
      <c r="Q381" s="105">
        <f t="shared" si="9"/>
        <v>1</v>
      </c>
    </row>
    <row r="382">
      <c r="A382" s="61" t="s">
        <v>530</v>
      </c>
      <c r="B382" s="16">
        <f t="shared" si="2"/>
        <v>1</v>
      </c>
      <c r="C382" s="16">
        <f>IFERROR(__xludf.DUMMYFUNCTION("IF(OR(REGEXMATCH($A382, ""(?i)"" &amp; JOIN(""|"", SPLIT($C$3, "" ""))),vlookup(A382,'VMware Inventory'!A:E,5,0)=""VMWare""), 1, 0)"),0.0)</f>
        <v>0</v>
      </c>
      <c r="D382" s="16">
        <f>IFERROR(__xludf.DUMMYFUNCTION("IF(REGEXMATCH($A382, ""(?i)"" &amp; JOIN(""|"", SPLIT($D$3, "" ""))), 1, 0)"),0.0)</f>
        <v>0</v>
      </c>
      <c r="E382" s="16">
        <f t="shared" si="3"/>
        <v>0</v>
      </c>
      <c r="F382" s="16">
        <f t="shared" si="4"/>
        <v>0</v>
      </c>
      <c r="G382" s="16">
        <f>IFERROR(__xludf.DUMMYFUNCTION("IF(REGEXMATCH($A382, ""(?i)"" &amp; JOIN(""|"", SPLIT($G$3, "" ""))), 1, 0)"),0.0)</f>
        <v>0</v>
      </c>
      <c r="H382" s="16">
        <f>IFERROR(__xludf.DUMMYFUNCTION("IF(REGEXMATCH($A382, ""(?i)"" &amp; JOIN(""|"", SPLIT($H$3, "" ""))), 1, 0)"),0.0)</f>
        <v>0</v>
      </c>
      <c r="I382" s="16">
        <f>IFERROR(__xludf.DUMMYFUNCTION("IF(REGEXMATCH($A382, ""(?i)"" &amp; JOIN(""|"", SPLIT($I$3, "" ""))), 1, 0)"),0.0)</f>
        <v>0</v>
      </c>
      <c r="J382" s="16">
        <f>IFERROR(__xludf.DUMMYFUNCTION("IF(REGEXMATCH($A382, ""(?i)"" &amp; JOIN(""|"", SPLIT($J$3, "" ""))), 1, 0)"),0.0)</f>
        <v>0</v>
      </c>
      <c r="K382" s="16">
        <f>IFERROR(__xludf.DUMMYFUNCTION("IF(REGEXMATCH($A382, ""(?i)"" &amp; JOIN(""|"", SPLIT($K$3, "" ""))), 1, 0)"),0.0)</f>
        <v>0</v>
      </c>
      <c r="L382" s="16">
        <f>if(vlookup(A382,'VMware Inventory'!A:E,5,0)="Workstation",1,0)</f>
        <v>0</v>
      </c>
      <c r="M382" s="105">
        <f t="shared" si="5"/>
        <v>0</v>
      </c>
      <c r="N382" s="105">
        <f t="shared" si="6"/>
        <v>1</v>
      </c>
      <c r="O382" s="105">
        <f t="shared" si="7"/>
        <v>0</v>
      </c>
      <c r="P382" s="105" t="str">
        <f t="shared" si="8"/>
        <v>No Lift &amp; Shift</v>
      </c>
      <c r="Q382" s="105">
        <f t="shared" si="9"/>
        <v>1</v>
      </c>
    </row>
    <row r="383">
      <c r="A383" s="61" t="s">
        <v>531</v>
      </c>
      <c r="B383" s="16">
        <f t="shared" si="2"/>
        <v>1</v>
      </c>
      <c r="C383" s="16">
        <f>IFERROR(__xludf.DUMMYFUNCTION("IF(OR(REGEXMATCH($A383, ""(?i)"" &amp; JOIN(""|"", SPLIT($C$3, "" ""))),vlookup(A383,'VMware Inventory'!A:E,5,0)=""VMWare""), 1, 0)"),0.0)</f>
        <v>0</v>
      </c>
      <c r="D383" s="16">
        <f>IFERROR(__xludf.DUMMYFUNCTION("IF(REGEXMATCH($A383, ""(?i)"" &amp; JOIN(""|"", SPLIT($D$3, "" ""))), 1, 0)"),0.0)</f>
        <v>0</v>
      </c>
      <c r="E383" s="16">
        <f t="shared" si="3"/>
        <v>0</v>
      </c>
      <c r="F383" s="16">
        <f t="shared" si="4"/>
        <v>0</v>
      </c>
      <c r="G383" s="16">
        <f>IFERROR(__xludf.DUMMYFUNCTION("IF(REGEXMATCH($A383, ""(?i)"" &amp; JOIN(""|"", SPLIT($G$3, "" ""))), 1, 0)"),0.0)</f>
        <v>0</v>
      </c>
      <c r="H383" s="16">
        <f>IFERROR(__xludf.DUMMYFUNCTION("IF(REGEXMATCH($A383, ""(?i)"" &amp; JOIN(""|"", SPLIT($H$3, "" ""))), 1, 0)"),0.0)</f>
        <v>0</v>
      </c>
      <c r="I383" s="16">
        <f>IFERROR(__xludf.DUMMYFUNCTION("IF(REGEXMATCH($A383, ""(?i)"" &amp; JOIN(""|"", SPLIT($I$3, "" ""))), 1, 0)"),0.0)</f>
        <v>0</v>
      </c>
      <c r="J383" s="16">
        <f>IFERROR(__xludf.DUMMYFUNCTION("IF(REGEXMATCH($A383, ""(?i)"" &amp; JOIN(""|"", SPLIT($J$3, "" ""))), 1, 0)"),0.0)</f>
        <v>0</v>
      </c>
      <c r="K383" s="16">
        <f>IFERROR(__xludf.DUMMYFUNCTION("IF(REGEXMATCH($A383, ""(?i)"" &amp; JOIN(""|"", SPLIT($K$3, "" ""))), 1, 0)"),0.0)</f>
        <v>0</v>
      </c>
      <c r="L383" s="16">
        <f>if(vlookup(A383,'VMware Inventory'!A:E,5,0)="Workstation",1,0)</f>
        <v>0</v>
      </c>
      <c r="M383" s="105">
        <f t="shared" si="5"/>
        <v>0</v>
      </c>
      <c r="N383" s="105">
        <f t="shared" si="6"/>
        <v>1</v>
      </c>
      <c r="O383" s="105">
        <f t="shared" si="7"/>
        <v>0</v>
      </c>
      <c r="P383" s="105" t="str">
        <f t="shared" si="8"/>
        <v>No Lift &amp; Shift</v>
      </c>
      <c r="Q383" s="105">
        <f t="shared" si="9"/>
        <v>1</v>
      </c>
    </row>
    <row r="384">
      <c r="A384" s="61" t="s">
        <v>532</v>
      </c>
      <c r="B384" s="16">
        <f t="shared" si="2"/>
        <v>1</v>
      </c>
      <c r="C384" s="16">
        <f>IFERROR(__xludf.DUMMYFUNCTION("IF(OR(REGEXMATCH($A384, ""(?i)"" &amp; JOIN(""|"", SPLIT($C$3, "" ""))),vlookup(A384,'VMware Inventory'!A:E,5,0)=""VMWare""), 1, 0)"),0.0)</f>
        <v>0</v>
      </c>
      <c r="D384" s="16">
        <f>IFERROR(__xludf.DUMMYFUNCTION("IF(REGEXMATCH($A384, ""(?i)"" &amp; JOIN(""|"", SPLIT($D$3, "" ""))), 1, 0)"),0.0)</f>
        <v>0</v>
      </c>
      <c r="E384" s="16">
        <f t="shared" si="3"/>
        <v>0</v>
      </c>
      <c r="F384" s="16">
        <f t="shared" si="4"/>
        <v>0</v>
      </c>
      <c r="G384" s="16">
        <f>IFERROR(__xludf.DUMMYFUNCTION("IF(REGEXMATCH($A384, ""(?i)"" &amp; JOIN(""|"", SPLIT($G$3, "" ""))), 1, 0)"),0.0)</f>
        <v>0</v>
      </c>
      <c r="H384" s="16">
        <f>IFERROR(__xludf.DUMMYFUNCTION("IF(REGEXMATCH($A384, ""(?i)"" &amp; JOIN(""|"", SPLIT($H$3, "" ""))), 1, 0)"),0.0)</f>
        <v>0</v>
      </c>
      <c r="I384" s="16">
        <f>IFERROR(__xludf.DUMMYFUNCTION("IF(REGEXMATCH($A384, ""(?i)"" &amp; JOIN(""|"", SPLIT($I$3, "" ""))), 1, 0)"),0.0)</f>
        <v>0</v>
      </c>
      <c r="J384" s="16">
        <f>IFERROR(__xludf.DUMMYFUNCTION("IF(REGEXMATCH($A384, ""(?i)"" &amp; JOIN(""|"", SPLIT($J$3, "" ""))), 1, 0)"),0.0)</f>
        <v>0</v>
      </c>
      <c r="K384" s="16">
        <f>IFERROR(__xludf.DUMMYFUNCTION("IF(REGEXMATCH($A384, ""(?i)"" &amp; JOIN(""|"", SPLIT($K$3, "" ""))), 1, 0)"),0.0)</f>
        <v>0</v>
      </c>
      <c r="L384" s="16">
        <f>if(vlookup(A384,'VMware Inventory'!A:E,5,0)="Workstation",1,0)</f>
        <v>0</v>
      </c>
      <c r="M384" s="105">
        <f t="shared" si="5"/>
        <v>0</v>
      </c>
      <c r="N384" s="105">
        <f t="shared" si="6"/>
        <v>1</v>
      </c>
      <c r="O384" s="105">
        <f t="shared" si="7"/>
        <v>0</v>
      </c>
      <c r="P384" s="105" t="str">
        <f t="shared" si="8"/>
        <v>No Lift &amp; Shift</v>
      </c>
      <c r="Q384" s="105">
        <f t="shared" si="9"/>
        <v>1</v>
      </c>
    </row>
    <row r="385">
      <c r="A385" s="61" t="s">
        <v>533</v>
      </c>
      <c r="B385" s="16">
        <f t="shared" si="2"/>
        <v>1</v>
      </c>
      <c r="C385" s="16">
        <f>IFERROR(__xludf.DUMMYFUNCTION("IF(OR(REGEXMATCH($A385, ""(?i)"" &amp; JOIN(""|"", SPLIT($C$3, "" ""))),vlookup(A385,'VMware Inventory'!A:E,5,0)=""VMWare""), 1, 0)"),0.0)</f>
        <v>0</v>
      </c>
      <c r="D385" s="16">
        <f>IFERROR(__xludf.DUMMYFUNCTION("IF(REGEXMATCH($A385, ""(?i)"" &amp; JOIN(""|"", SPLIT($D$3, "" ""))), 1, 0)"),0.0)</f>
        <v>0</v>
      </c>
      <c r="E385" s="16">
        <f t="shared" si="3"/>
        <v>0</v>
      </c>
      <c r="F385" s="16">
        <f t="shared" si="4"/>
        <v>0</v>
      </c>
      <c r="G385" s="16">
        <f>IFERROR(__xludf.DUMMYFUNCTION("IF(REGEXMATCH($A385, ""(?i)"" &amp; JOIN(""|"", SPLIT($G$3, "" ""))), 1, 0)"),0.0)</f>
        <v>0</v>
      </c>
      <c r="H385" s="16">
        <f>IFERROR(__xludf.DUMMYFUNCTION("IF(REGEXMATCH($A385, ""(?i)"" &amp; JOIN(""|"", SPLIT($H$3, "" ""))), 1, 0)"),0.0)</f>
        <v>0</v>
      </c>
      <c r="I385" s="16">
        <f>IFERROR(__xludf.DUMMYFUNCTION("IF(REGEXMATCH($A385, ""(?i)"" &amp; JOIN(""|"", SPLIT($I$3, "" ""))), 1, 0)"),0.0)</f>
        <v>0</v>
      </c>
      <c r="J385" s="16">
        <f>IFERROR(__xludf.DUMMYFUNCTION("IF(REGEXMATCH($A385, ""(?i)"" &amp; JOIN(""|"", SPLIT($J$3, "" ""))), 1, 0)"),0.0)</f>
        <v>0</v>
      </c>
      <c r="K385" s="16">
        <f>IFERROR(__xludf.DUMMYFUNCTION("IF(REGEXMATCH($A385, ""(?i)"" &amp; JOIN(""|"", SPLIT($K$3, "" ""))), 1, 0)"),0.0)</f>
        <v>0</v>
      </c>
      <c r="L385" s="16">
        <f>if(vlookup(A385,'VMware Inventory'!A:E,5,0)="Workstation",1,0)</f>
        <v>0</v>
      </c>
      <c r="M385" s="105">
        <f t="shared" si="5"/>
        <v>0</v>
      </c>
      <c r="N385" s="105">
        <f t="shared" si="6"/>
        <v>1</v>
      </c>
      <c r="O385" s="105">
        <f t="shared" si="7"/>
        <v>0</v>
      </c>
      <c r="P385" s="105" t="str">
        <f t="shared" si="8"/>
        <v>No Lift &amp; Shift</v>
      </c>
      <c r="Q385" s="105">
        <f t="shared" si="9"/>
        <v>1</v>
      </c>
    </row>
    <row r="386">
      <c r="A386" s="61" t="s">
        <v>534</v>
      </c>
      <c r="B386" s="16">
        <f t="shared" si="2"/>
        <v>1</v>
      </c>
      <c r="C386" s="16">
        <f>IFERROR(__xludf.DUMMYFUNCTION("IF(OR(REGEXMATCH($A386, ""(?i)"" &amp; JOIN(""|"", SPLIT($C$3, "" ""))),vlookup(A386,'VMware Inventory'!A:E,5,0)=""VMWare""), 1, 0)"),0.0)</f>
        <v>0</v>
      </c>
      <c r="D386" s="16">
        <f>IFERROR(__xludf.DUMMYFUNCTION("IF(REGEXMATCH($A386, ""(?i)"" &amp; JOIN(""|"", SPLIT($D$3, "" ""))), 1, 0)"),0.0)</f>
        <v>0</v>
      </c>
      <c r="E386" s="16">
        <f t="shared" si="3"/>
        <v>0</v>
      </c>
      <c r="F386" s="16">
        <f t="shared" si="4"/>
        <v>0</v>
      </c>
      <c r="G386" s="16">
        <f>IFERROR(__xludf.DUMMYFUNCTION("IF(REGEXMATCH($A386, ""(?i)"" &amp; JOIN(""|"", SPLIT($G$3, "" ""))), 1, 0)"),0.0)</f>
        <v>0</v>
      </c>
      <c r="H386" s="16">
        <f>IFERROR(__xludf.DUMMYFUNCTION("IF(REGEXMATCH($A386, ""(?i)"" &amp; JOIN(""|"", SPLIT($H$3, "" ""))), 1, 0)"),0.0)</f>
        <v>0</v>
      </c>
      <c r="I386" s="16">
        <f>IFERROR(__xludf.DUMMYFUNCTION("IF(REGEXMATCH($A386, ""(?i)"" &amp; JOIN(""|"", SPLIT($I$3, "" ""))), 1, 0)"),0.0)</f>
        <v>0</v>
      </c>
      <c r="J386" s="16">
        <f>IFERROR(__xludf.DUMMYFUNCTION("IF(REGEXMATCH($A386, ""(?i)"" &amp; JOIN(""|"", SPLIT($J$3, "" ""))), 1, 0)"),0.0)</f>
        <v>0</v>
      </c>
      <c r="K386" s="16">
        <f>IFERROR(__xludf.DUMMYFUNCTION("IF(REGEXMATCH($A386, ""(?i)"" &amp; JOIN(""|"", SPLIT($K$3, "" ""))), 1, 0)"),0.0)</f>
        <v>0</v>
      </c>
      <c r="L386" s="16">
        <f>if(vlookup(A386,'VMware Inventory'!A:E,5,0)="Workstation",1,0)</f>
        <v>0</v>
      </c>
      <c r="M386" s="105">
        <f t="shared" si="5"/>
        <v>0</v>
      </c>
      <c r="N386" s="105">
        <f t="shared" si="6"/>
        <v>1</v>
      </c>
      <c r="O386" s="105">
        <f t="shared" si="7"/>
        <v>0</v>
      </c>
      <c r="P386" s="105" t="str">
        <f t="shared" si="8"/>
        <v>No Lift &amp; Shift</v>
      </c>
      <c r="Q386" s="105">
        <f t="shared" si="9"/>
        <v>1</v>
      </c>
    </row>
    <row r="387">
      <c r="A387" s="61" t="s">
        <v>535</v>
      </c>
      <c r="B387" s="16">
        <f t="shared" si="2"/>
        <v>1</v>
      </c>
      <c r="C387" s="16">
        <f>IFERROR(__xludf.DUMMYFUNCTION("IF(OR(REGEXMATCH($A387, ""(?i)"" &amp; JOIN(""|"", SPLIT($C$3, "" ""))),vlookup(A387,'VMware Inventory'!A:E,5,0)=""VMWare""), 1, 0)"),0.0)</f>
        <v>0</v>
      </c>
      <c r="D387" s="16">
        <f>IFERROR(__xludf.DUMMYFUNCTION("IF(REGEXMATCH($A387, ""(?i)"" &amp; JOIN(""|"", SPLIT($D$3, "" ""))), 1, 0)"),0.0)</f>
        <v>0</v>
      </c>
      <c r="E387" s="16">
        <f t="shared" si="3"/>
        <v>0</v>
      </c>
      <c r="F387" s="16">
        <f t="shared" si="4"/>
        <v>0</v>
      </c>
      <c r="G387" s="16">
        <f>IFERROR(__xludf.DUMMYFUNCTION("IF(REGEXMATCH($A387, ""(?i)"" &amp; JOIN(""|"", SPLIT($G$3, "" ""))), 1, 0)"),0.0)</f>
        <v>0</v>
      </c>
      <c r="H387" s="16">
        <f>IFERROR(__xludf.DUMMYFUNCTION("IF(REGEXMATCH($A387, ""(?i)"" &amp; JOIN(""|"", SPLIT($H$3, "" ""))), 1, 0)"),0.0)</f>
        <v>0</v>
      </c>
      <c r="I387" s="16">
        <f>IFERROR(__xludf.DUMMYFUNCTION("IF(REGEXMATCH($A387, ""(?i)"" &amp; JOIN(""|"", SPLIT($I$3, "" ""))), 1, 0)"),0.0)</f>
        <v>0</v>
      </c>
      <c r="J387" s="16">
        <f>IFERROR(__xludf.DUMMYFUNCTION("IF(REGEXMATCH($A387, ""(?i)"" &amp; JOIN(""|"", SPLIT($J$3, "" ""))), 1, 0)"),0.0)</f>
        <v>0</v>
      </c>
      <c r="K387" s="16">
        <f>IFERROR(__xludf.DUMMYFUNCTION("IF(REGEXMATCH($A387, ""(?i)"" &amp; JOIN(""|"", SPLIT($K$3, "" ""))), 1, 0)"),0.0)</f>
        <v>0</v>
      </c>
      <c r="L387" s="16">
        <f>if(vlookup(A387,'VMware Inventory'!A:E,5,0)="Workstation",1,0)</f>
        <v>0</v>
      </c>
      <c r="M387" s="105">
        <f t="shared" si="5"/>
        <v>0</v>
      </c>
      <c r="N387" s="105">
        <f t="shared" si="6"/>
        <v>1</v>
      </c>
      <c r="O387" s="105">
        <f t="shared" si="7"/>
        <v>0</v>
      </c>
      <c r="P387" s="105" t="str">
        <f t="shared" si="8"/>
        <v>No Lift &amp; Shift</v>
      </c>
      <c r="Q387" s="105">
        <f t="shared" si="9"/>
        <v>1</v>
      </c>
    </row>
    <row r="388">
      <c r="A388" s="61" t="s">
        <v>536</v>
      </c>
      <c r="B388" s="16">
        <f t="shared" si="2"/>
        <v>1</v>
      </c>
      <c r="C388" s="16">
        <f>IFERROR(__xludf.DUMMYFUNCTION("IF(OR(REGEXMATCH($A388, ""(?i)"" &amp; JOIN(""|"", SPLIT($C$3, "" ""))),vlookup(A388,'VMware Inventory'!A:E,5,0)=""VMWare""), 1, 0)"),0.0)</f>
        <v>0</v>
      </c>
      <c r="D388" s="16">
        <f>IFERROR(__xludf.DUMMYFUNCTION("IF(REGEXMATCH($A388, ""(?i)"" &amp; JOIN(""|"", SPLIT($D$3, "" ""))), 1, 0)"),0.0)</f>
        <v>0</v>
      </c>
      <c r="E388" s="16">
        <f t="shared" si="3"/>
        <v>0</v>
      </c>
      <c r="F388" s="16">
        <f t="shared" si="4"/>
        <v>0</v>
      </c>
      <c r="G388" s="16">
        <f>IFERROR(__xludf.DUMMYFUNCTION("IF(REGEXMATCH($A388, ""(?i)"" &amp; JOIN(""|"", SPLIT($G$3, "" ""))), 1, 0)"),0.0)</f>
        <v>0</v>
      </c>
      <c r="H388" s="16">
        <f>IFERROR(__xludf.DUMMYFUNCTION("IF(REGEXMATCH($A388, ""(?i)"" &amp; JOIN(""|"", SPLIT($H$3, "" ""))), 1, 0)"),0.0)</f>
        <v>0</v>
      </c>
      <c r="I388" s="16">
        <f>IFERROR(__xludf.DUMMYFUNCTION("IF(REGEXMATCH($A388, ""(?i)"" &amp; JOIN(""|"", SPLIT($I$3, "" ""))), 1, 0)"),0.0)</f>
        <v>0</v>
      </c>
      <c r="J388" s="16">
        <f>IFERROR(__xludf.DUMMYFUNCTION("IF(REGEXMATCH($A388, ""(?i)"" &amp; JOIN(""|"", SPLIT($J$3, "" ""))), 1, 0)"),0.0)</f>
        <v>0</v>
      </c>
      <c r="K388" s="16">
        <f>IFERROR(__xludf.DUMMYFUNCTION("IF(REGEXMATCH($A388, ""(?i)"" &amp; JOIN(""|"", SPLIT($K$3, "" ""))), 1, 0)"),0.0)</f>
        <v>0</v>
      </c>
      <c r="L388" s="16">
        <f>if(vlookup(A388,'VMware Inventory'!A:E,5,0)="Workstation",1,0)</f>
        <v>0</v>
      </c>
      <c r="M388" s="105">
        <f t="shared" si="5"/>
        <v>0</v>
      </c>
      <c r="N388" s="105">
        <f t="shared" si="6"/>
        <v>1</v>
      </c>
      <c r="O388" s="105">
        <f t="shared" si="7"/>
        <v>0</v>
      </c>
      <c r="P388" s="105" t="str">
        <f t="shared" si="8"/>
        <v>No Lift &amp; Shift</v>
      </c>
      <c r="Q388" s="105">
        <f t="shared" si="9"/>
        <v>1</v>
      </c>
    </row>
    <row r="389">
      <c r="A389" s="61" t="s">
        <v>537</v>
      </c>
      <c r="B389" s="16">
        <f t="shared" si="2"/>
        <v>1</v>
      </c>
      <c r="C389" s="16">
        <f>IFERROR(__xludf.DUMMYFUNCTION("IF(OR(REGEXMATCH($A389, ""(?i)"" &amp; JOIN(""|"", SPLIT($C$3, "" ""))),vlookup(A389,'VMware Inventory'!A:E,5,0)=""VMWare""), 1, 0)"),0.0)</f>
        <v>0</v>
      </c>
      <c r="D389" s="16">
        <f>IFERROR(__xludf.DUMMYFUNCTION("IF(REGEXMATCH($A389, ""(?i)"" &amp; JOIN(""|"", SPLIT($D$3, "" ""))), 1, 0)"),0.0)</f>
        <v>0</v>
      </c>
      <c r="E389" s="16">
        <f t="shared" si="3"/>
        <v>0</v>
      </c>
      <c r="F389" s="16">
        <f t="shared" si="4"/>
        <v>0</v>
      </c>
      <c r="G389" s="16">
        <f>IFERROR(__xludf.DUMMYFUNCTION("IF(REGEXMATCH($A389, ""(?i)"" &amp; JOIN(""|"", SPLIT($G$3, "" ""))), 1, 0)"),0.0)</f>
        <v>0</v>
      </c>
      <c r="H389" s="16">
        <f>IFERROR(__xludf.DUMMYFUNCTION("IF(REGEXMATCH($A389, ""(?i)"" &amp; JOIN(""|"", SPLIT($H$3, "" ""))), 1, 0)"),0.0)</f>
        <v>0</v>
      </c>
      <c r="I389" s="16">
        <f>IFERROR(__xludf.DUMMYFUNCTION("IF(REGEXMATCH($A389, ""(?i)"" &amp; JOIN(""|"", SPLIT($I$3, "" ""))), 1, 0)"),0.0)</f>
        <v>0</v>
      </c>
      <c r="J389" s="16">
        <f>IFERROR(__xludf.DUMMYFUNCTION("IF(REGEXMATCH($A389, ""(?i)"" &amp; JOIN(""|"", SPLIT($J$3, "" ""))), 1, 0)"),0.0)</f>
        <v>0</v>
      </c>
      <c r="K389" s="16">
        <f>IFERROR(__xludf.DUMMYFUNCTION("IF(REGEXMATCH($A389, ""(?i)"" &amp; JOIN(""|"", SPLIT($K$3, "" ""))), 1, 0)"),0.0)</f>
        <v>0</v>
      </c>
      <c r="L389" s="16">
        <f>if(vlookup(A389,'VMware Inventory'!A:E,5,0)="Workstation",1,0)</f>
        <v>0</v>
      </c>
      <c r="M389" s="105">
        <f t="shared" si="5"/>
        <v>0</v>
      </c>
      <c r="N389" s="105">
        <f t="shared" si="6"/>
        <v>1</v>
      </c>
      <c r="O389" s="105">
        <f t="shared" si="7"/>
        <v>0</v>
      </c>
      <c r="P389" s="105" t="str">
        <f t="shared" si="8"/>
        <v>No Lift &amp; Shift</v>
      </c>
      <c r="Q389" s="105">
        <f t="shared" si="9"/>
        <v>1</v>
      </c>
    </row>
    <row r="390">
      <c r="A390" s="61" t="s">
        <v>538</v>
      </c>
      <c r="B390" s="16">
        <f t="shared" si="2"/>
        <v>1</v>
      </c>
      <c r="C390" s="16">
        <f>IFERROR(__xludf.DUMMYFUNCTION("IF(OR(REGEXMATCH($A390, ""(?i)"" &amp; JOIN(""|"", SPLIT($C$3, "" ""))),vlookup(A390,'VMware Inventory'!A:E,5,0)=""VMWare""), 1, 0)"),0.0)</f>
        <v>0</v>
      </c>
      <c r="D390" s="16">
        <f>IFERROR(__xludf.DUMMYFUNCTION("IF(REGEXMATCH($A390, ""(?i)"" &amp; JOIN(""|"", SPLIT($D$3, "" ""))), 1, 0)"),0.0)</f>
        <v>0</v>
      </c>
      <c r="E390" s="16">
        <f t="shared" si="3"/>
        <v>0</v>
      </c>
      <c r="F390" s="16">
        <f t="shared" si="4"/>
        <v>0</v>
      </c>
      <c r="G390" s="16">
        <f>IFERROR(__xludf.DUMMYFUNCTION("IF(REGEXMATCH($A390, ""(?i)"" &amp; JOIN(""|"", SPLIT($G$3, "" ""))), 1, 0)"),0.0)</f>
        <v>0</v>
      </c>
      <c r="H390" s="16">
        <f>IFERROR(__xludf.DUMMYFUNCTION("IF(REGEXMATCH($A390, ""(?i)"" &amp; JOIN(""|"", SPLIT($H$3, "" ""))), 1, 0)"),0.0)</f>
        <v>0</v>
      </c>
      <c r="I390" s="16">
        <f>IFERROR(__xludf.DUMMYFUNCTION("IF(REGEXMATCH($A390, ""(?i)"" &amp; JOIN(""|"", SPLIT($I$3, "" ""))), 1, 0)"),0.0)</f>
        <v>0</v>
      </c>
      <c r="J390" s="16">
        <f>IFERROR(__xludf.DUMMYFUNCTION("IF(REGEXMATCH($A390, ""(?i)"" &amp; JOIN(""|"", SPLIT($J$3, "" ""))), 1, 0)"),0.0)</f>
        <v>0</v>
      </c>
      <c r="K390" s="16">
        <f>IFERROR(__xludf.DUMMYFUNCTION("IF(REGEXMATCH($A390, ""(?i)"" &amp; JOIN(""|"", SPLIT($K$3, "" ""))), 1, 0)"),0.0)</f>
        <v>0</v>
      </c>
      <c r="L390" s="16">
        <f>if(vlookup(A390,'VMware Inventory'!A:E,5,0)="Workstation",1,0)</f>
        <v>0</v>
      </c>
      <c r="M390" s="105">
        <f t="shared" si="5"/>
        <v>0</v>
      </c>
      <c r="N390" s="105">
        <f t="shared" si="6"/>
        <v>1</v>
      </c>
      <c r="O390" s="105">
        <f t="shared" si="7"/>
        <v>0</v>
      </c>
      <c r="P390" s="105" t="str">
        <f t="shared" si="8"/>
        <v>No Lift &amp; Shift</v>
      </c>
      <c r="Q390" s="105">
        <f t="shared" si="9"/>
        <v>1</v>
      </c>
    </row>
    <row r="391">
      <c r="A391" s="61" t="s">
        <v>539</v>
      </c>
      <c r="B391" s="16">
        <f t="shared" si="2"/>
        <v>1</v>
      </c>
      <c r="C391" s="16">
        <f>IFERROR(__xludf.DUMMYFUNCTION("IF(OR(REGEXMATCH($A391, ""(?i)"" &amp; JOIN(""|"", SPLIT($C$3, "" ""))),vlookup(A391,'VMware Inventory'!A:E,5,0)=""VMWare""), 1, 0)"),0.0)</f>
        <v>0</v>
      </c>
      <c r="D391" s="16">
        <f>IFERROR(__xludf.DUMMYFUNCTION("IF(REGEXMATCH($A391, ""(?i)"" &amp; JOIN(""|"", SPLIT($D$3, "" ""))), 1, 0)"),0.0)</f>
        <v>0</v>
      </c>
      <c r="E391" s="16">
        <f t="shared" si="3"/>
        <v>0</v>
      </c>
      <c r="F391" s="16">
        <f t="shared" si="4"/>
        <v>0</v>
      </c>
      <c r="G391" s="16">
        <f>IFERROR(__xludf.DUMMYFUNCTION("IF(REGEXMATCH($A391, ""(?i)"" &amp; JOIN(""|"", SPLIT($G$3, "" ""))), 1, 0)"),0.0)</f>
        <v>0</v>
      </c>
      <c r="H391" s="16">
        <f>IFERROR(__xludf.DUMMYFUNCTION("IF(REGEXMATCH($A391, ""(?i)"" &amp; JOIN(""|"", SPLIT($H$3, "" ""))), 1, 0)"),0.0)</f>
        <v>0</v>
      </c>
      <c r="I391" s="16">
        <f>IFERROR(__xludf.DUMMYFUNCTION("IF(REGEXMATCH($A391, ""(?i)"" &amp; JOIN(""|"", SPLIT($I$3, "" ""))), 1, 0)"),0.0)</f>
        <v>0</v>
      </c>
      <c r="J391" s="16">
        <f>IFERROR(__xludf.DUMMYFUNCTION("IF(REGEXMATCH($A391, ""(?i)"" &amp; JOIN(""|"", SPLIT($J$3, "" ""))), 1, 0)"),0.0)</f>
        <v>0</v>
      </c>
      <c r="K391" s="16">
        <f>IFERROR(__xludf.DUMMYFUNCTION("IF(REGEXMATCH($A391, ""(?i)"" &amp; JOIN(""|"", SPLIT($K$3, "" ""))), 1, 0)"),0.0)</f>
        <v>0</v>
      </c>
      <c r="L391" s="16">
        <f>if(vlookup(A391,'VMware Inventory'!A:E,5,0)="Workstation",1,0)</f>
        <v>0</v>
      </c>
      <c r="M391" s="105">
        <f t="shared" si="5"/>
        <v>0</v>
      </c>
      <c r="N391" s="105">
        <f t="shared" si="6"/>
        <v>1</v>
      </c>
      <c r="O391" s="105">
        <f t="shared" si="7"/>
        <v>0</v>
      </c>
      <c r="P391" s="105" t="str">
        <f t="shared" si="8"/>
        <v>No Lift &amp; Shift</v>
      </c>
      <c r="Q391" s="105">
        <f t="shared" si="9"/>
        <v>1</v>
      </c>
    </row>
    <row r="392">
      <c r="A392" s="61" t="s">
        <v>540</v>
      </c>
      <c r="B392" s="16">
        <f t="shared" si="2"/>
        <v>1</v>
      </c>
      <c r="C392" s="16">
        <f>IFERROR(__xludf.DUMMYFUNCTION("IF(OR(REGEXMATCH($A392, ""(?i)"" &amp; JOIN(""|"", SPLIT($C$3, "" ""))),vlookup(A392,'VMware Inventory'!A:E,5,0)=""VMWare""), 1, 0)"),0.0)</f>
        <v>0</v>
      </c>
      <c r="D392" s="16">
        <f>IFERROR(__xludf.DUMMYFUNCTION("IF(REGEXMATCH($A392, ""(?i)"" &amp; JOIN(""|"", SPLIT($D$3, "" ""))), 1, 0)"),0.0)</f>
        <v>0</v>
      </c>
      <c r="E392" s="16">
        <f t="shared" si="3"/>
        <v>0</v>
      </c>
      <c r="F392" s="16">
        <f t="shared" si="4"/>
        <v>0</v>
      </c>
      <c r="G392" s="16">
        <f>IFERROR(__xludf.DUMMYFUNCTION("IF(REGEXMATCH($A392, ""(?i)"" &amp; JOIN(""|"", SPLIT($G$3, "" ""))), 1, 0)"),0.0)</f>
        <v>0</v>
      </c>
      <c r="H392" s="16">
        <f>IFERROR(__xludf.DUMMYFUNCTION("IF(REGEXMATCH($A392, ""(?i)"" &amp; JOIN(""|"", SPLIT($H$3, "" ""))), 1, 0)"),0.0)</f>
        <v>0</v>
      </c>
      <c r="I392" s="16">
        <f>IFERROR(__xludf.DUMMYFUNCTION("IF(REGEXMATCH($A392, ""(?i)"" &amp; JOIN(""|"", SPLIT($I$3, "" ""))), 1, 0)"),0.0)</f>
        <v>0</v>
      </c>
      <c r="J392" s="16">
        <f>IFERROR(__xludf.DUMMYFUNCTION("IF(REGEXMATCH($A392, ""(?i)"" &amp; JOIN(""|"", SPLIT($J$3, "" ""))), 1, 0)"),0.0)</f>
        <v>0</v>
      </c>
      <c r="K392" s="16">
        <f>IFERROR(__xludf.DUMMYFUNCTION("IF(REGEXMATCH($A392, ""(?i)"" &amp; JOIN(""|"", SPLIT($K$3, "" ""))), 1, 0)"),0.0)</f>
        <v>0</v>
      </c>
      <c r="L392" s="16">
        <f>if(vlookup(A392,'VMware Inventory'!A:E,5,0)="Workstation",1,0)</f>
        <v>0</v>
      </c>
      <c r="M392" s="105">
        <f t="shared" si="5"/>
        <v>0</v>
      </c>
      <c r="N392" s="105">
        <f t="shared" si="6"/>
        <v>1</v>
      </c>
      <c r="O392" s="105">
        <f t="shared" si="7"/>
        <v>0</v>
      </c>
      <c r="P392" s="105" t="str">
        <f t="shared" si="8"/>
        <v>No Lift &amp; Shift</v>
      </c>
      <c r="Q392" s="105">
        <f t="shared" si="9"/>
        <v>1</v>
      </c>
    </row>
    <row r="393">
      <c r="A393" s="61" t="s">
        <v>541</v>
      </c>
      <c r="B393" s="16">
        <f t="shared" si="2"/>
        <v>1</v>
      </c>
      <c r="C393" s="16">
        <f>IFERROR(__xludf.DUMMYFUNCTION("IF(OR(REGEXMATCH($A393, ""(?i)"" &amp; JOIN(""|"", SPLIT($C$3, "" ""))),vlookup(A393,'VMware Inventory'!A:E,5,0)=""VMWare""), 1, 0)"),0.0)</f>
        <v>0</v>
      </c>
      <c r="D393" s="16">
        <f>IFERROR(__xludf.DUMMYFUNCTION("IF(REGEXMATCH($A393, ""(?i)"" &amp; JOIN(""|"", SPLIT($D$3, "" ""))), 1, 0)"),0.0)</f>
        <v>0</v>
      </c>
      <c r="E393" s="16">
        <f t="shared" si="3"/>
        <v>0</v>
      </c>
      <c r="F393" s="16">
        <f t="shared" si="4"/>
        <v>0</v>
      </c>
      <c r="G393" s="16">
        <f>IFERROR(__xludf.DUMMYFUNCTION("IF(REGEXMATCH($A393, ""(?i)"" &amp; JOIN(""|"", SPLIT($G$3, "" ""))), 1, 0)"),0.0)</f>
        <v>0</v>
      </c>
      <c r="H393" s="16">
        <f>IFERROR(__xludf.DUMMYFUNCTION("IF(REGEXMATCH($A393, ""(?i)"" &amp; JOIN(""|"", SPLIT($H$3, "" ""))), 1, 0)"),0.0)</f>
        <v>0</v>
      </c>
      <c r="I393" s="16">
        <f>IFERROR(__xludf.DUMMYFUNCTION("IF(REGEXMATCH($A393, ""(?i)"" &amp; JOIN(""|"", SPLIT($I$3, "" ""))), 1, 0)"),0.0)</f>
        <v>0</v>
      </c>
      <c r="J393" s="16">
        <f>IFERROR(__xludf.DUMMYFUNCTION("IF(REGEXMATCH($A393, ""(?i)"" &amp; JOIN(""|"", SPLIT($J$3, "" ""))), 1, 0)"),0.0)</f>
        <v>0</v>
      </c>
      <c r="K393" s="16">
        <f>IFERROR(__xludf.DUMMYFUNCTION("IF(REGEXMATCH($A393, ""(?i)"" &amp; JOIN(""|"", SPLIT($K$3, "" ""))), 1, 0)"),0.0)</f>
        <v>0</v>
      </c>
      <c r="L393" s="16">
        <f>if(vlookup(A393,'VMware Inventory'!A:E,5,0)="Workstation",1,0)</f>
        <v>0</v>
      </c>
      <c r="M393" s="105">
        <f t="shared" si="5"/>
        <v>0</v>
      </c>
      <c r="N393" s="105">
        <f t="shared" si="6"/>
        <v>1</v>
      </c>
      <c r="O393" s="105">
        <f t="shared" si="7"/>
        <v>0</v>
      </c>
      <c r="P393" s="105" t="str">
        <f t="shared" si="8"/>
        <v>No Lift &amp; Shift</v>
      </c>
      <c r="Q393" s="105">
        <f t="shared" si="9"/>
        <v>1</v>
      </c>
    </row>
    <row r="394">
      <c r="A394" s="61" t="s">
        <v>542</v>
      </c>
      <c r="B394" s="16">
        <f t="shared" si="2"/>
        <v>1</v>
      </c>
      <c r="C394" s="16">
        <f>IFERROR(__xludf.DUMMYFUNCTION("IF(OR(REGEXMATCH($A394, ""(?i)"" &amp; JOIN(""|"", SPLIT($C$3, "" ""))),vlookup(A394,'VMware Inventory'!A:E,5,0)=""VMWare""), 1, 0)"),0.0)</f>
        <v>0</v>
      </c>
      <c r="D394" s="16">
        <f>IFERROR(__xludf.DUMMYFUNCTION("IF(REGEXMATCH($A394, ""(?i)"" &amp; JOIN(""|"", SPLIT($D$3, "" ""))), 1, 0)"),0.0)</f>
        <v>0</v>
      </c>
      <c r="E394" s="16">
        <f t="shared" si="3"/>
        <v>0</v>
      </c>
      <c r="F394" s="16">
        <f t="shared" si="4"/>
        <v>0</v>
      </c>
      <c r="G394" s="16">
        <f>IFERROR(__xludf.DUMMYFUNCTION("IF(REGEXMATCH($A394, ""(?i)"" &amp; JOIN(""|"", SPLIT($G$3, "" ""))), 1, 0)"),0.0)</f>
        <v>0</v>
      </c>
      <c r="H394" s="16">
        <f>IFERROR(__xludf.DUMMYFUNCTION("IF(REGEXMATCH($A394, ""(?i)"" &amp; JOIN(""|"", SPLIT($H$3, "" ""))), 1, 0)"),0.0)</f>
        <v>0</v>
      </c>
      <c r="I394" s="16">
        <f>IFERROR(__xludf.DUMMYFUNCTION("IF(REGEXMATCH($A394, ""(?i)"" &amp; JOIN(""|"", SPLIT($I$3, "" ""))), 1, 0)"),0.0)</f>
        <v>0</v>
      </c>
      <c r="J394" s="16">
        <f>IFERROR(__xludf.DUMMYFUNCTION("IF(REGEXMATCH($A394, ""(?i)"" &amp; JOIN(""|"", SPLIT($J$3, "" ""))), 1, 0)"),0.0)</f>
        <v>0</v>
      </c>
      <c r="K394" s="16">
        <f>IFERROR(__xludf.DUMMYFUNCTION("IF(REGEXMATCH($A394, ""(?i)"" &amp; JOIN(""|"", SPLIT($K$3, "" ""))), 1, 0)"),0.0)</f>
        <v>0</v>
      </c>
      <c r="L394" s="16">
        <f>if(vlookup(A394,'VMware Inventory'!A:E,5,0)="Workstation",1,0)</f>
        <v>0</v>
      </c>
      <c r="M394" s="105">
        <f t="shared" si="5"/>
        <v>0</v>
      </c>
      <c r="N394" s="105">
        <f t="shared" si="6"/>
        <v>1</v>
      </c>
      <c r="O394" s="105">
        <f t="shared" si="7"/>
        <v>0</v>
      </c>
      <c r="P394" s="105" t="str">
        <f t="shared" si="8"/>
        <v>No Lift &amp; Shift</v>
      </c>
      <c r="Q394" s="105">
        <f t="shared" si="9"/>
        <v>1</v>
      </c>
    </row>
    <row r="395">
      <c r="A395" s="61" t="s">
        <v>543</v>
      </c>
      <c r="B395" s="16">
        <f t="shared" si="2"/>
        <v>1</v>
      </c>
      <c r="C395" s="16">
        <f>IFERROR(__xludf.DUMMYFUNCTION("IF(OR(REGEXMATCH($A395, ""(?i)"" &amp; JOIN(""|"", SPLIT($C$3, "" ""))),vlookup(A395,'VMware Inventory'!A:E,5,0)=""VMWare""), 1, 0)"),0.0)</f>
        <v>0</v>
      </c>
      <c r="D395" s="16">
        <f>IFERROR(__xludf.DUMMYFUNCTION("IF(REGEXMATCH($A395, ""(?i)"" &amp; JOIN(""|"", SPLIT($D$3, "" ""))), 1, 0)"),0.0)</f>
        <v>0</v>
      </c>
      <c r="E395" s="16">
        <f t="shared" si="3"/>
        <v>0</v>
      </c>
      <c r="F395" s="16">
        <f t="shared" si="4"/>
        <v>0</v>
      </c>
      <c r="G395" s="16">
        <f>IFERROR(__xludf.DUMMYFUNCTION("IF(REGEXMATCH($A395, ""(?i)"" &amp; JOIN(""|"", SPLIT($G$3, "" ""))), 1, 0)"),0.0)</f>
        <v>0</v>
      </c>
      <c r="H395" s="16">
        <f>IFERROR(__xludf.DUMMYFUNCTION("IF(REGEXMATCH($A395, ""(?i)"" &amp; JOIN(""|"", SPLIT($H$3, "" ""))), 1, 0)"),0.0)</f>
        <v>0</v>
      </c>
      <c r="I395" s="16">
        <f>IFERROR(__xludf.DUMMYFUNCTION("IF(REGEXMATCH($A395, ""(?i)"" &amp; JOIN(""|"", SPLIT($I$3, "" ""))), 1, 0)"),0.0)</f>
        <v>0</v>
      </c>
      <c r="J395" s="16">
        <f>IFERROR(__xludf.DUMMYFUNCTION("IF(REGEXMATCH($A395, ""(?i)"" &amp; JOIN(""|"", SPLIT($J$3, "" ""))), 1, 0)"),0.0)</f>
        <v>0</v>
      </c>
      <c r="K395" s="16">
        <f>IFERROR(__xludf.DUMMYFUNCTION("IF(REGEXMATCH($A395, ""(?i)"" &amp; JOIN(""|"", SPLIT($K$3, "" ""))), 1, 0)"),0.0)</f>
        <v>0</v>
      </c>
      <c r="L395" s="16">
        <f>if(vlookup(A395,'VMware Inventory'!A:E,5,0)="Workstation",1,0)</f>
        <v>0</v>
      </c>
      <c r="M395" s="105">
        <f t="shared" si="5"/>
        <v>0</v>
      </c>
      <c r="N395" s="105">
        <f t="shared" si="6"/>
        <v>1</v>
      </c>
      <c r="O395" s="105">
        <f t="shared" si="7"/>
        <v>0</v>
      </c>
      <c r="P395" s="105" t="str">
        <f t="shared" si="8"/>
        <v>No Lift &amp; Shift</v>
      </c>
      <c r="Q395" s="105">
        <f t="shared" si="9"/>
        <v>1</v>
      </c>
    </row>
    <row r="396">
      <c r="A396" s="61" t="s">
        <v>544</v>
      </c>
      <c r="B396" s="16">
        <f t="shared" si="2"/>
        <v>1</v>
      </c>
      <c r="C396" s="16">
        <f>IFERROR(__xludf.DUMMYFUNCTION("IF(OR(REGEXMATCH($A396, ""(?i)"" &amp; JOIN(""|"", SPLIT($C$3, "" ""))),vlookup(A396,'VMware Inventory'!A:E,5,0)=""VMWare""), 1, 0)"),0.0)</f>
        <v>0</v>
      </c>
      <c r="D396" s="16">
        <f>IFERROR(__xludf.DUMMYFUNCTION("IF(REGEXMATCH($A396, ""(?i)"" &amp; JOIN(""|"", SPLIT($D$3, "" ""))), 1, 0)"),0.0)</f>
        <v>0</v>
      </c>
      <c r="E396" s="16">
        <f t="shared" si="3"/>
        <v>0</v>
      </c>
      <c r="F396" s="16">
        <f t="shared" si="4"/>
        <v>0</v>
      </c>
      <c r="G396" s="16">
        <f>IFERROR(__xludf.DUMMYFUNCTION("IF(REGEXMATCH($A396, ""(?i)"" &amp; JOIN(""|"", SPLIT($G$3, "" ""))), 1, 0)"),0.0)</f>
        <v>0</v>
      </c>
      <c r="H396" s="16">
        <f>IFERROR(__xludf.DUMMYFUNCTION("IF(REGEXMATCH($A396, ""(?i)"" &amp; JOIN(""|"", SPLIT($H$3, "" ""))), 1, 0)"),0.0)</f>
        <v>0</v>
      </c>
      <c r="I396" s="16">
        <f>IFERROR(__xludf.DUMMYFUNCTION("IF(REGEXMATCH($A396, ""(?i)"" &amp; JOIN(""|"", SPLIT($I$3, "" ""))), 1, 0)"),0.0)</f>
        <v>0</v>
      </c>
      <c r="J396" s="16">
        <f>IFERROR(__xludf.DUMMYFUNCTION("IF(REGEXMATCH($A396, ""(?i)"" &amp; JOIN(""|"", SPLIT($J$3, "" ""))), 1, 0)"),0.0)</f>
        <v>0</v>
      </c>
      <c r="K396" s="16">
        <f>IFERROR(__xludf.DUMMYFUNCTION("IF(REGEXMATCH($A396, ""(?i)"" &amp; JOIN(""|"", SPLIT($K$3, "" ""))), 1, 0)"),0.0)</f>
        <v>0</v>
      </c>
      <c r="L396" s="16">
        <f>if(vlookup(A396,'VMware Inventory'!A:E,5,0)="Workstation",1,0)</f>
        <v>0</v>
      </c>
      <c r="M396" s="105">
        <f t="shared" si="5"/>
        <v>0</v>
      </c>
      <c r="N396" s="105">
        <f t="shared" si="6"/>
        <v>1</v>
      </c>
      <c r="O396" s="105">
        <f t="shared" si="7"/>
        <v>0</v>
      </c>
      <c r="P396" s="105" t="str">
        <f t="shared" si="8"/>
        <v>No Lift &amp; Shift</v>
      </c>
      <c r="Q396" s="105">
        <f t="shared" si="9"/>
        <v>1</v>
      </c>
    </row>
    <row r="397">
      <c r="A397" s="61" t="s">
        <v>545</v>
      </c>
      <c r="B397" s="16">
        <f t="shared" si="2"/>
        <v>0</v>
      </c>
      <c r="C397" s="16">
        <f>IFERROR(__xludf.DUMMYFUNCTION("IF(OR(REGEXMATCH($A397, ""(?i)"" &amp; JOIN(""|"", SPLIT($C$3, "" ""))),vlookup(A397,'VMware Inventory'!A:E,5,0)=""VMWare""), 1, 0)"),0.0)</f>
        <v>0</v>
      </c>
      <c r="D397" s="16">
        <f>IFERROR(__xludf.DUMMYFUNCTION("IF(REGEXMATCH($A397, ""(?i)"" &amp; JOIN(""|"", SPLIT($D$3, "" ""))), 1, 0)"),0.0)</f>
        <v>0</v>
      </c>
      <c r="E397" s="16">
        <f t="shared" si="3"/>
        <v>0</v>
      </c>
      <c r="F397" s="16">
        <f t="shared" si="4"/>
        <v>0</v>
      </c>
      <c r="G397" s="16">
        <f>IFERROR(__xludf.DUMMYFUNCTION("IF(REGEXMATCH($A397, ""(?i)"" &amp; JOIN(""|"", SPLIT($G$3, "" ""))), 1, 0)"),0.0)</f>
        <v>0</v>
      </c>
      <c r="H397" s="16">
        <f>IFERROR(__xludf.DUMMYFUNCTION("IF(REGEXMATCH($A397, ""(?i)"" &amp; JOIN(""|"", SPLIT($H$3, "" ""))), 1, 0)"),0.0)</f>
        <v>0</v>
      </c>
      <c r="I397" s="16">
        <f>IFERROR(__xludf.DUMMYFUNCTION("IF(REGEXMATCH($A397, ""(?i)"" &amp; JOIN(""|"", SPLIT($I$3, "" ""))), 1, 0)"),0.0)</f>
        <v>0</v>
      </c>
      <c r="J397" s="16">
        <f>IFERROR(__xludf.DUMMYFUNCTION("IF(REGEXMATCH($A397, ""(?i)"" &amp; JOIN(""|"", SPLIT($J$3, "" ""))), 1, 0)"),0.0)</f>
        <v>0</v>
      </c>
      <c r="K397" s="16">
        <f>IFERROR(__xludf.DUMMYFUNCTION("IF(REGEXMATCH($A397, ""(?i)"" &amp; JOIN(""|"", SPLIT($K$3, "" ""))), 1, 0)"),0.0)</f>
        <v>0</v>
      </c>
      <c r="L397" s="16">
        <f>if(vlookup(A397,'VMware Inventory'!A:E,5,0)="Workstation",1,0)</f>
        <v>0</v>
      </c>
      <c r="M397" s="105">
        <f t="shared" si="5"/>
        <v>0</v>
      </c>
      <c r="N397" s="105">
        <f t="shared" si="6"/>
        <v>0</v>
      </c>
      <c r="O397" s="105">
        <f t="shared" si="7"/>
        <v>0</v>
      </c>
      <c r="P397" s="105" t="str">
        <f t="shared" si="8"/>
        <v>No Infra</v>
      </c>
      <c r="Q397" s="105">
        <f t="shared" si="9"/>
        <v>0</v>
      </c>
    </row>
    <row r="398">
      <c r="A398" s="61" t="s">
        <v>546</v>
      </c>
      <c r="B398" s="16">
        <f t="shared" si="2"/>
        <v>0</v>
      </c>
      <c r="C398" s="16">
        <f>IFERROR(__xludf.DUMMYFUNCTION("IF(OR(REGEXMATCH($A398, ""(?i)"" &amp; JOIN(""|"", SPLIT($C$3, "" ""))),vlookup(A398,'VMware Inventory'!A:E,5,0)=""VMWare""), 1, 0)"),0.0)</f>
        <v>0</v>
      </c>
      <c r="D398" s="16">
        <f>IFERROR(__xludf.DUMMYFUNCTION("IF(REGEXMATCH($A398, ""(?i)"" &amp; JOIN(""|"", SPLIT($D$3, "" ""))), 1, 0)"),0.0)</f>
        <v>0</v>
      </c>
      <c r="E398" s="16">
        <f t="shared" si="3"/>
        <v>0</v>
      </c>
      <c r="F398" s="16">
        <f t="shared" si="4"/>
        <v>0</v>
      </c>
      <c r="G398" s="16">
        <f>IFERROR(__xludf.DUMMYFUNCTION("IF(REGEXMATCH($A398, ""(?i)"" &amp; JOIN(""|"", SPLIT($G$3, "" ""))), 1, 0)"),0.0)</f>
        <v>0</v>
      </c>
      <c r="H398" s="16">
        <f>IFERROR(__xludf.DUMMYFUNCTION("IF(REGEXMATCH($A398, ""(?i)"" &amp; JOIN(""|"", SPLIT($H$3, "" ""))), 1, 0)"),0.0)</f>
        <v>0</v>
      </c>
      <c r="I398" s="16">
        <f>IFERROR(__xludf.DUMMYFUNCTION("IF(REGEXMATCH($A398, ""(?i)"" &amp; JOIN(""|"", SPLIT($I$3, "" ""))), 1, 0)"),0.0)</f>
        <v>0</v>
      </c>
      <c r="J398" s="16">
        <f>IFERROR(__xludf.DUMMYFUNCTION("IF(REGEXMATCH($A398, ""(?i)"" &amp; JOIN(""|"", SPLIT($J$3, "" ""))), 1, 0)"),0.0)</f>
        <v>0</v>
      </c>
      <c r="K398" s="16">
        <f>IFERROR(__xludf.DUMMYFUNCTION("IF(REGEXMATCH($A398, ""(?i)"" &amp; JOIN(""|"", SPLIT($K$3, "" ""))), 1, 0)"),0.0)</f>
        <v>0</v>
      </c>
      <c r="L398" s="16">
        <f>if(vlookup(A398,'VMware Inventory'!A:E,5,0)="Workstation",1,0)</f>
        <v>0</v>
      </c>
      <c r="M398" s="105">
        <f t="shared" si="5"/>
        <v>0</v>
      </c>
      <c r="N398" s="105">
        <f t="shared" si="6"/>
        <v>0</v>
      </c>
      <c r="O398" s="105">
        <f t="shared" si="7"/>
        <v>0</v>
      </c>
      <c r="P398" s="105" t="str">
        <f t="shared" si="8"/>
        <v>No Infra</v>
      </c>
      <c r="Q398" s="105">
        <f t="shared" si="9"/>
        <v>0</v>
      </c>
    </row>
    <row r="399">
      <c r="A399" s="61" t="s">
        <v>547</v>
      </c>
      <c r="B399" s="16">
        <f t="shared" si="2"/>
        <v>0</v>
      </c>
      <c r="C399" s="16">
        <f>IFERROR(__xludf.DUMMYFUNCTION("IF(OR(REGEXMATCH($A399, ""(?i)"" &amp; JOIN(""|"", SPLIT($C$3, "" ""))),vlookup(A399,'VMware Inventory'!A:E,5,0)=""VMWare""), 1, 0)"),0.0)</f>
        <v>0</v>
      </c>
      <c r="D399" s="16">
        <f>IFERROR(__xludf.DUMMYFUNCTION("IF(REGEXMATCH($A399, ""(?i)"" &amp; JOIN(""|"", SPLIT($D$3, "" ""))), 1, 0)"),0.0)</f>
        <v>0</v>
      </c>
      <c r="E399" s="16">
        <f t="shared" si="3"/>
        <v>0</v>
      </c>
      <c r="F399" s="16">
        <f t="shared" si="4"/>
        <v>0</v>
      </c>
      <c r="G399" s="16">
        <f>IFERROR(__xludf.DUMMYFUNCTION("IF(REGEXMATCH($A399, ""(?i)"" &amp; JOIN(""|"", SPLIT($G$3, "" ""))), 1, 0)"),0.0)</f>
        <v>0</v>
      </c>
      <c r="H399" s="16">
        <f>IFERROR(__xludf.DUMMYFUNCTION("IF(REGEXMATCH($A399, ""(?i)"" &amp; JOIN(""|"", SPLIT($H$3, "" ""))), 1, 0)"),0.0)</f>
        <v>0</v>
      </c>
      <c r="I399" s="16">
        <f>IFERROR(__xludf.DUMMYFUNCTION("IF(REGEXMATCH($A399, ""(?i)"" &amp; JOIN(""|"", SPLIT($I$3, "" ""))), 1, 0)"),0.0)</f>
        <v>0</v>
      </c>
      <c r="J399" s="16">
        <f>IFERROR(__xludf.DUMMYFUNCTION("IF(REGEXMATCH($A399, ""(?i)"" &amp; JOIN(""|"", SPLIT($J$3, "" ""))), 1, 0)"),0.0)</f>
        <v>0</v>
      </c>
      <c r="K399" s="16">
        <f>IFERROR(__xludf.DUMMYFUNCTION("IF(REGEXMATCH($A399, ""(?i)"" &amp; JOIN(""|"", SPLIT($K$3, "" ""))), 1, 0)"),0.0)</f>
        <v>0</v>
      </c>
      <c r="L399" s="16">
        <f>if(vlookup(A399,'VMware Inventory'!A:E,5,0)="Workstation",1,0)</f>
        <v>0</v>
      </c>
      <c r="M399" s="105">
        <f t="shared" si="5"/>
        <v>0</v>
      </c>
      <c r="N399" s="105">
        <f t="shared" si="6"/>
        <v>0</v>
      </c>
      <c r="O399" s="105">
        <f t="shared" si="7"/>
        <v>0</v>
      </c>
      <c r="P399" s="105" t="str">
        <f t="shared" si="8"/>
        <v>No Infra</v>
      </c>
      <c r="Q399" s="105">
        <f t="shared" si="9"/>
        <v>0</v>
      </c>
    </row>
    <row r="400">
      <c r="A400" s="61" t="s">
        <v>548</v>
      </c>
      <c r="B400" s="16">
        <f t="shared" si="2"/>
        <v>0</v>
      </c>
      <c r="C400" s="16">
        <f>IFERROR(__xludf.DUMMYFUNCTION("IF(OR(REGEXMATCH($A400, ""(?i)"" &amp; JOIN(""|"", SPLIT($C$3, "" ""))),vlookup(A400,'VMware Inventory'!A:E,5,0)=""VMWare""), 1, 0)"),0.0)</f>
        <v>0</v>
      </c>
      <c r="D400" s="16">
        <f>IFERROR(__xludf.DUMMYFUNCTION("IF(REGEXMATCH($A400, ""(?i)"" &amp; JOIN(""|"", SPLIT($D$3, "" ""))), 1, 0)"),0.0)</f>
        <v>0</v>
      </c>
      <c r="E400" s="16">
        <f t="shared" si="3"/>
        <v>0</v>
      </c>
      <c r="F400" s="16">
        <f t="shared" si="4"/>
        <v>0</v>
      </c>
      <c r="G400" s="16">
        <f>IFERROR(__xludf.DUMMYFUNCTION("IF(REGEXMATCH($A400, ""(?i)"" &amp; JOIN(""|"", SPLIT($G$3, "" ""))), 1, 0)"),0.0)</f>
        <v>0</v>
      </c>
      <c r="H400" s="16">
        <f>IFERROR(__xludf.DUMMYFUNCTION("IF(REGEXMATCH($A400, ""(?i)"" &amp; JOIN(""|"", SPLIT($H$3, "" ""))), 1, 0)"),0.0)</f>
        <v>0</v>
      </c>
      <c r="I400" s="16">
        <f>IFERROR(__xludf.DUMMYFUNCTION("IF(REGEXMATCH($A400, ""(?i)"" &amp; JOIN(""|"", SPLIT($I$3, "" ""))), 1, 0)"),0.0)</f>
        <v>0</v>
      </c>
      <c r="J400" s="16">
        <f>IFERROR(__xludf.DUMMYFUNCTION("IF(REGEXMATCH($A400, ""(?i)"" &amp; JOIN(""|"", SPLIT($J$3, "" ""))), 1, 0)"),0.0)</f>
        <v>0</v>
      </c>
      <c r="K400" s="16">
        <f>IFERROR(__xludf.DUMMYFUNCTION("IF(REGEXMATCH($A400, ""(?i)"" &amp; JOIN(""|"", SPLIT($K$3, "" ""))), 1, 0)"),0.0)</f>
        <v>0</v>
      </c>
      <c r="L400" s="16">
        <f>if(vlookup(A400,'VMware Inventory'!A:E,5,0)="Workstation",1,0)</f>
        <v>0</v>
      </c>
      <c r="M400" s="105">
        <f t="shared" si="5"/>
        <v>0</v>
      </c>
      <c r="N400" s="105">
        <f t="shared" si="6"/>
        <v>0</v>
      </c>
      <c r="O400" s="105">
        <f t="shared" si="7"/>
        <v>0</v>
      </c>
      <c r="P400" s="105" t="str">
        <f t="shared" si="8"/>
        <v>No Infra</v>
      </c>
      <c r="Q400" s="105">
        <f t="shared" si="9"/>
        <v>0</v>
      </c>
    </row>
    <row r="401">
      <c r="A401" s="61" t="s">
        <v>549</v>
      </c>
      <c r="B401" s="16">
        <f t="shared" si="2"/>
        <v>0</v>
      </c>
      <c r="C401" s="16">
        <f>IFERROR(__xludf.DUMMYFUNCTION("IF(OR(REGEXMATCH($A401, ""(?i)"" &amp; JOIN(""|"", SPLIT($C$3, "" ""))),vlookup(A401,'VMware Inventory'!A:E,5,0)=""VMWare""), 1, 0)"),0.0)</f>
        <v>0</v>
      </c>
      <c r="D401" s="16">
        <f>IFERROR(__xludf.DUMMYFUNCTION("IF(REGEXMATCH($A401, ""(?i)"" &amp; JOIN(""|"", SPLIT($D$3, "" ""))), 1, 0)"),0.0)</f>
        <v>0</v>
      </c>
      <c r="E401" s="16">
        <f t="shared" si="3"/>
        <v>0</v>
      </c>
      <c r="F401" s="16">
        <f t="shared" si="4"/>
        <v>0</v>
      </c>
      <c r="G401" s="16">
        <f>IFERROR(__xludf.DUMMYFUNCTION("IF(REGEXMATCH($A401, ""(?i)"" &amp; JOIN(""|"", SPLIT($G$3, "" ""))), 1, 0)"),0.0)</f>
        <v>0</v>
      </c>
      <c r="H401" s="16">
        <f>IFERROR(__xludf.DUMMYFUNCTION("IF(REGEXMATCH($A401, ""(?i)"" &amp; JOIN(""|"", SPLIT($H$3, "" ""))), 1, 0)"),0.0)</f>
        <v>0</v>
      </c>
      <c r="I401" s="16">
        <f>IFERROR(__xludf.DUMMYFUNCTION("IF(REGEXMATCH($A401, ""(?i)"" &amp; JOIN(""|"", SPLIT($I$3, "" ""))), 1, 0)"),0.0)</f>
        <v>0</v>
      </c>
      <c r="J401" s="16">
        <f>IFERROR(__xludf.DUMMYFUNCTION("IF(REGEXMATCH($A401, ""(?i)"" &amp; JOIN(""|"", SPLIT($J$3, "" ""))), 1, 0)"),0.0)</f>
        <v>0</v>
      </c>
      <c r="K401" s="16">
        <f>IFERROR(__xludf.DUMMYFUNCTION("IF(REGEXMATCH($A401, ""(?i)"" &amp; JOIN(""|"", SPLIT($K$3, "" ""))), 1, 0)"),0.0)</f>
        <v>0</v>
      </c>
      <c r="L401" s="16">
        <f>if(vlookup(A401,'VMware Inventory'!A:E,5,0)="Workstation",1,0)</f>
        <v>0</v>
      </c>
      <c r="M401" s="105">
        <f t="shared" si="5"/>
        <v>0</v>
      </c>
      <c r="N401" s="105">
        <f t="shared" si="6"/>
        <v>0</v>
      </c>
      <c r="O401" s="105">
        <f t="shared" si="7"/>
        <v>0</v>
      </c>
      <c r="P401" s="105" t="str">
        <f t="shared" si="8"/>
        <v>No Infra</v>
      </c>
      <c r="Q401" s="105">
        <f t="shared" si="9"/>
        <v>0</v>
      </c>
    </row>
    <row r="402">
      <c r="A402" s="61" t="s">
        <v>550</v>
      </c>
      <c r="B402" s="16">
        <f t="shared" si="2"/>
        <v>0</v>
      </c>
      <c r="C402" s="16">
        <f>IFERROR(__xludf.DUMMYFUNCTION("IF(OR(REGEXMATCH($A402, ""(?i)"" &amp; JOIN(""|"", SPLIT($C$3, "" ""))),vlookup(A402,'VMware Inventory'!A:E,5,0)=""VMWare""), 1, 0)"),0.0)</f>
        <v>0</v>
      </c>
      <c r="D402" s="16">
        <f>IFERROR(__xludf.DUMMYFUNCTION("IF(REGEXMATCH($A402, ""(?i)"" &amp; JOIN(""|"", SPLIT($D$3, "" ""))), 1, 0)"),0.0)</f>
        <v>0</v>
      </c>
      <c r="E402" s="16">
        <f t="shared" si="3"/>
        <v>0</v>
      </c>
      <c r="F402" s="16">
        <f t="shared" si="4"/>
        <v>0</v>
      </c>
      <c r="G402" s="16">
        <f>IFERROR(__xludf.DUMMYFUNCTION("IF(REGEXMATCH($A402, ""(?i)"" &amp; JOIN(""|"", SPLIT($G$3, "" ""))), 1, 0)"),0.0)</f>
        <v>0</v>
      </c>
      <c r="H402" s="16">
        <f>IFERROR(__xludf.DUMMYFUNCTION("IF(REGEXMATCH($A402, ""(?i)"" &amp; JOIN(""|"", SPLIT($H$3, "" ""))), 1, 0)"),0.0)</f>
        <v>0</v>
      </c>
      <c r="I402" s="16">
        <f>IFERROR(__xludf.DUMMYFUNCTION("IF(REGEXMATCH($A402, ""(?i)"" &amp; JOIN(""|"", SPLIT($I$3, "" ""))), 1, 0)"),0.0)</f>
        <v>0</v>
      </c>
      <c r="J402" s="16">
        <f>IFERROR(__xludf.DUMMYFUNCTION("IF(REGEXMATCH($A402, ""(?i)"" &amp; JOIN(""|"", SPLIT($J$3, "" ""))), 1, 0)"),0.0)</f>
        <v>0</v>
      </c>
      <c r="K402" s="16">
        <f>IFERROR(__xludf.DUMMYFUNCTION("IF(REGEXMATCH($A402, ""(?i)"" &amp; JOIN(""|"", SPLIT($K$3, "" ""))), 1, 0)"),0.0)</f>
        <v>0</v>
      </c>
      <c r="L402" s="16">
        <f>if(vlookup(A402,'VMware Inventory'!A:E,5,0)="Workstation",1,0)</f>
        <v>0</v>
      </c>
      <c r="M402" s="105">
        <f t="shared" si="5"/>
        <v>0</v>
      </c>
      <c r="N402" s="105">
        <f t="shared" si="6"/>
        <v>0</v>
      </c>
      <c r="O402" s="105">
        <f t="shared" si="7"/>
        <v>0</v>
      </c>
      <c r="P402" s="105" t="str">
        <f t="shared" si="8"/>
        <v>No Infra</v>
      </c>
      <c r="Q402" s="105">
        <f t="shared" si="9"/>
        <v>0</v>
      </c>
    </row>
    <row r="403">
      <c r="A403" s="61" t="s">
        <v>551</v>
      </c>
      <c r="B403" s="16">
        <f t="shared" si="2"/>
        <v>0</v>
      </c>
      <c r="C403" s="16">
        <f>IFERROR(__xludf.DUMMYFUNCTION("IF(OR(REGEXMATCH($A403, ""(?i)"" &amp; JOIN(""|"", SPLIT($C$3, "" ""))),vlookup(A403,'VMware Inventory'!A:E,5,0)=""VMWare""), 1, 0)"),0.0)</f>
        <v>0</v>
      </c>
      <c r="D403" s="16">
        <f>IFERROR(__xludf.DUMMYFUNCTION("IF(REGEXMATCH($A403, ""(?i)"" &amp; JOIN(""|"", SPLIT($D$3, "" ""))), 1, 0)"),0.0)</f>
        <v>0</v>
      </c>
      <c r="E403" s="16">
        <f t="shared" si="3"/>
        <v>0</v>
      </c>
      <c r="F403" s="16">
        <f t="shared" si="4"/>
        <v>0</v>
      </c>
      <c r="G403" s="16">
        <f>IFERROR(__xludf.DUMMYFUNCTION("IF(REGEXMATCH($A403, ""(?i)"" &amp; JOIN(""|"", SPLIT($G$3, "" ""))), 1, 0)"),0.0)</f>
        <v>0</v>
      </c>
      <c r="H403" s="16">
        <f>IFERROR(__xludf.DUMMYFUNCTION("IF(REGEXMATCH($A403, ""(?i)"" &amp; JOIN(""|"", SPLIT($H$3, "" ""))), 1, 0)"),0.0)</f>
        <v>0</v>
      </c>
      <c r="I403" s="16">
        <f>IFERROR(__xludf.DUMMYFUNCTION("IF(REGEXMATCH($A403, ""(?i)"" &amp; JOIN(""|"", SPLIT($I$3, "" ""))), 1, 0)"),0.0)</f>
        <v>0</v>
      </c>
      <c r="J403" s="16">
        <f>IFERROR(__xludf.DUMMYFUNCTION("IF(REGEXMATCH($A403, ""(?i)"" &amp; JOIN(""|"", SPLIT($J$3, "" ""))), 1, 0)"),0.0)</f>
        <v>0</v>
      </c>
      <c r="K403" s="16">
        <f>IFERROR(__xludf.DUMMYFUNCTION("IF(REGEXMATCH($A403, ""(?i)"" &amp; JOIN(""|"", SPLIT($K$3, "" ""))), 1, 0)"),0.0)</f>
        <v>0</v>
      </c>
      <c r="L403" s="16">
        <f>if(vlookup(A403,'VMware Inventory'!A:E,5,0)="Workstation",1,0)</f>
        <v>0</v>
      </c>
      <c r="M403" s="105">
        <f t="shared" si="5"/>
        <v>0</v>
      </c>
      <c r="N403" s="105">
        <f t="shared" si="6"/>
        <v>0</v>
      </c>
      <c r="O403" s="105">
        <f t="shared" si="7"/>
        <v>0</v>
      </c>
      <c r="P403" s="105" t="str">
        <f t="shared" si="8"/>
        <v>No Infra</v>
      </c>
      <c r="Q403" s="105">
        <f t="shared" si="9"/>
        <v>0</v>
      </c>
    </row>
    <row r="404">
      <c r="A404" s="61" t="s">
        <v>552</v>
      </c>
      <c r="B404" s="16">
        <f t="shared" si="2"/>
        <v>0</v>
      </c>
      <c r="C404" s="16">
        <f>IFERROR(__xludf.DUMMYFUNCTION("IF(OR(REGEXMATCH($A404, ""(?i)"" &amp; JOIN(""|"", SPLIT($C$3, "" ""))),vlookup(A404,'VMware Inventory'!A:E,5,0)=""VMWare""), 1, 0)"),0.0)</f>
        <v>0</v>
      </c>
      <c r="D404" s="16">
        <f>IFERROR(__xludf.DUMMYFUNCTION("IF(REGEXMATCH($A404, ""(?i)"" &amp; JOIN(""|"", SPLIT($D$3, "" ""))), 1, 0)"),0.0)</f>
        <v>0</v>
      </c>
      <c r="E404" s="16">
        <f t="shared" si="3"/>
        <v>0</v>
      </c>
      <c r="F404" s="16">
        <f t="shared" si="4"/>
        <v>0</v>
      </c>
      <c r="G404" s="16">
        <f>IFERROR(__xludf.DUMMYFUNCTION("IF(REGEXMATCH($A404, ""(?i)"" &amp; JOIN(""|"", SPLIT($G$3, "" ""))), 1, 0)"),0.0)</f>
        <v>0</v>
      </c>
      <c r="H404" s="16">
        <f>IFERROR(__xludf.DUMMYFUNCTION("IF(REGEXMATCH($A404, ""(?i)"" &amp; JOIN(""|"", SPLIT($H$3, "" ""))), 1, 0)"),0.0)</f>
        <v>0</v>
      </c>
      <c r="I404" s="16">
        <f>IFERROR(__xludf.DUMMYFUNCTION("IF(REGEXMATCH($A404, ""(?i)"" &amp; JOIN(""|"", SPLIT($I$3, "" ""))), 1, 0)"),0.0)</f>
        <v>0</v>
      </c>
      <c r="J404" s="16">
        <f>IFERROR(__xludf.DUMMYFUNCTION("IF(REGEXMATCH($A404, ""(?i)"" &amp; JOIN(""|"", SPLIT($J$3, "" ""))), 1, 0)"),0.0)</f>
        <v>0</v>
      </c>
      <c r="K404" s="16">
        <f>IFERROR(__xludf.DUMMYFUNCTION("IF(REGEXMATCH($A404, ""(?i)"" &amp; JOIN(""|"", SPLIT($K$3, "" ""))), 1, 0)"),0.0)</f>
        <v>0</v>
      </c>
      <c r="L404" s="16">
        <f>if(vlookup(A404,'VMware Inventory'!A:E,5,0)="Workstation",1,0)</f>
        <v>0</v>
      </c>
      <c r="M404" s="105">
        <f t="shared" si="5"/>
        <v>0</v>
      </c>
      <c r="N404" s="105">
        <f t="shared" si="6"/>
        <v>0</v>
      </c>
      <c r="O404" s="105">
        <f t="shared" si="7"/>
        <v>0</v>
      </c>
      <c r="P404" s="105" t="str">
        <f t="shared" si="8"/>
        <v>No Infra</v>
      </c>
      <c r="Q404" s="105">
        <f t="shared" si="9"/>
        <v>0</v>
      </c>
    </row>
    <row r="405">
      <c r="A405" s="61" t="s">
        <v>553</v>
      </c>
      <c r="B405" s="16">
        <f t="shared" si="2"/>
        <v>0</v>
      </c>
      <c r="C405" s="16">
        <f>IFERROR(__xludf.DUMMYFUNCTION("IF(OR(REGEXMATCH($A405, ""(?i)"" &amp; JOIN(""|"", SPLIT($C$3, "" ""))),vlookup(A405,'VMware Inventory'!A:E,5,0)=""VMWare""), 1, 0)"),0.0)</f>
        <v>0</v>
      </c>
      <c r="D405" s="16">
        <f>IFERROR(__xludf.DUMMYFUNCTION("IF(REGEXMATCH($A405, ""(?i)"" &amp; JOIN(""|"", SPLIT($D$3, "" ""))), 1, 0)"),0.0)</f>
        <v>0</v>
      </c>
      <c r="E405" s="16">
        <f t="shared" si="3"/>
        <v>0</v>
      </c>
      <c r="F405" s="16">
        <f t="shared" si="4"/>
        <v>0</v>
      </c>
      <c r="G405" s="16">
        <f>IFERROR(__xludf.DUMMYFUNCTION("IF(REGEXMATCH($A405, ""(?i)"" &amp; JOIN(""|"", SPLIT($G$3, "" ""))), 1, 0)"),0.0)</f>
        <v>0</v>
      </c>
      <c r="H405" s="16">
        <f>IFERROR(__xludf.DUMMYFUNCTION("IF(REGEXMATCH($A405, ""(?i)"" &amp; JOIN(""|"", SPLIT($H$3, "" ""))), 1, 0)"),0.0)</f>
        <v>0</v>
      </c>
      <c r="I405" s="16">
        <f>IFERROR(__xludf.DUMMYFUNCTION("IF(REGEXMATCH($A405, ""(?i)"" &amp; JOIN(""|"", SPLIT($I$3, "" ""))), 1, 0)"),0.0)</f>
        <v>0</v>
      </c>
      <c r="J405" s="16">
        <f>IFERROR(__xludf.DUMMYFUNCTION("IF(REGEXMATCH($A405, ""(?i)"" &amp; JOIN(""|"", SPLIT($J$3, "" ""))), 1, 0)"),0.0)</f>
        <v>0</v>
      </c>
      <c r="K405" s="16">
        <f>IFERROR(__xludf.DUMMYFUNCTION("IF(REGEXMATCH($A405, ""(?i)"" &amp; JOIN(""|"", SPLIT($K$3, "" ""))), 1, 0)"),0.0)</f>
        <v>0</v>
      </c>
      <c r="L405" s="16">
        <f>if(vlookup(A405,'VMware Inventory'!A:E,5,0)="Workstation",1,0)</f>
        <v>0</v>
      </c>
      <c r="M405" s="105">
        <f t="shared" si="5"/>
        <v>0</v>
      </c>
      <c r="N405" s="105">
        <f t="shared" si="6"/>
        <v>0</v>
      </c>
      <c r="O405" s="105">
        <f t="shared" si="7"/>
        <v>0</v>
      </c>
      <c r="P405" s="105" t="str">
        <f t="shared" si="8"/>
        <v>No Infra</v>
      </c>
      <c r="Q405" s="105">
        <f t="shared" si="9"/>
        <v>0</v>
      </c>
    </row>
    <row r="406">
      <c r="A406" s="61" t="s">
        <v>554</v>
      </c>
      <c r="B406" s="16">
        <f t="shared" si="2"/>
        <v>0</v>
      </c>
      <c r="C406" s="16">
        <f>IFERROR(__xludf.DUMMYFUNCTION("IF(OR(REGEXMATCH($A406, ""(?i)"" &amp; JOIN(""|"", SPLIT($C$3, "" ""))),vlookup(A406,'VMware Inventory'!A:E,5,0)=""VMWare""), 1, 0)"),0.0)</f>
        <v>0</v>
      </c>
      <c r="D406" s="16">
        <f>IFERROR(__xludf.DUMMYFUNCTION("IF(REGEXMATCH($A406, ""(?i)"" &amp; JOIN(""|"", SPLIT($D$3, "" ""))), 1, 0)"),0.0)</f>
        <v>0</v>
      </c>
      <c r="E406" s="16">
        <f t="shared" si="3"/>
        <v>0</v>
      </c>
      <c r="F406" s="16">
        <f t="shared" si="4"/>
        <v>0</v>
      </c>
      <c r="G406" s="16">
        <f>IFERROR(__xludf.DUMMYFUNCTION("IF(REGEXMATCH($A406, ""(?i)"" &amp; JOIN(""|"", SPLIT($G$3, "" ""))), 1, 0)"),0.0)</f>
        <v>0</v>
      </c>
      <c r="H406" s="16">
        <f>IFERROR(__xludf.DUMMYFUNCTION("IF(REGEXMATCH($A406, ""(?i)"" &amp; JOIN(""|"", SPLIT($H$3, "" ""))), 1, 0)"),0.0)</f>
        <v>0</v>
      </c>
      <c r="I406" s="16">
        <f>IFERROR(__xludf.DUMMYFUNCTION("IF(REGEXMATCH($A406, ""(?i)"" &amp; JOIN(""|"", SPLIT($I$3, "" ""))), 1, 0)"),0.0)</f>
        <v>0</v>
      </c>
      <c r="J406" s="16">
        <f>IFERROR(__xludf.DUMMYFUNCTION("IF(REGEXMATCH($A406, ""(?i)"" &amp; JOIN(""|"", SPLIT($J$3, "" ""))), 1, 0)"),0.0)</f>
        <v>0</v>
      </c>
      <c r="K406" s="16">
        <f>IFERROR(__xludf.DUMMYFUNCTION("IF(REGEXMATCH($A406, ""(?i)"" &amp; JOIN(""|"", SPLIT($K$3, "" ""))), 1, 0)"),0.0)</f>
        <v>0</v>
      </c>
      <c r="L406" s="16">
        <f>if(vlookup(A406,'VMware Inventory'!A:E,5,0)="Workstation",1,0)</f>
        <v>0</v>
      </c>
      <c r="M406" s="105">
        <f t="shared" si="5"/>
        <v>0</v>
      </c>
      <c r="N406" s="105">
        <f t="shared" si="6"/>
        <v>0</v>
      </c>
      <c r="O406" s="105">
        <f t="shared" si="7"/>
        <v>0</v>
      </c>
      <c r="P406" s="105" t="str">
        <f t="shared" si="8"/>
        <v>No Infra</v>
      </c>
      <c r="Q406" s="105">
        <f t="shared" si="9"/>
        <v>0</v>
      </c>
    </row>
    <row r="407">
      <c r="A407" s="61" t="s">
        <v>555</v>
      </c>
      <c r="B407" s="16">
        <f t="shared" si="2"/>
        <v>0</v>
      </c>
      <c r="C407" s="16">
        <f>IFERROR(__xludf.DUMMYFUNCTION("IF(OR(REGEXMATCH($A407, ""(?i)"" &amp; JOIN(""|"", SPLIT($C$3, "" ""))),vlookup(A407,'VMware Inventory'!A:E,5,0)=""VMWare""), 1, 0)"),1.0)</f>
        <v>1</v>
      </c>
      <c r="D407" s="16">
        <f>IFERROR(__xludf.DUMMYFUNCTION("IF(REGEXMATCH($A407, ""(?i)"" &amp; JOIN(""|"", SPLIT($D$3, "" ""))), 1, 0)"),0.0)</f>
        <v>0</v>
      </c>
      <c r="E407" s="16">
        <f t="shared" si="3"/>
        <v>0</v>
      </c>
      <c r="F407" s="16">
        <f t="shared" si="4"/>
        <v>0</v>
      </c>
      <c r="G407" s="16">
        <f>IFERROR(__xludf.DUMMYFUNCTION("IF(REGEXMATCH($A407, ""(?i)"" &amp; JOIN(""|"", SPLIT($G$3, "" ""))), 1, 0)"),0.0)</f>
        <v>0</v>
      </c>
      <c r="H407" s="16">
        <f>IFERROR(__xludf.DUMMYFUNCTION("IF(REGEXMATCH($A407, ""(?i)"" &amp; JOIN(""|"", SPLIT($H$3, "" ""))), 1, 0)"),0.0)</f>
        <v>0</v>
      </c>
      <c r="I407" s="16">
        <f>IFERROR(__xludf.DUMMYFUNCTION("IF(REGEXMATCH($A407, ""(?i)"" &amp; JOIN(""|"", SPLIT($I$3, "" ""))), 1, 0)"),0.0)</f>
        <v>0</v>
      </c>
      <c r="J407" s="16">
        <f>IFERROR(__xludf.DUMMYFUNCTION("IF(REGEXMATCH($A407, ""(?i)"" &amp; JOIN(""|"", SPLIT($J$3, "" ""))), 1, 0)"),0.0)</f>
        <v>0</v>
      </c>
      <c r="K407" s="16">
        <f>IFERROR(__xludf.DUMMYFUNCTION("IF(REGEXMATCH($A407, ""(?i)"" &amp; JOIN(""|"", SPLIT($K$3, "" ""))), 1, 0)"),0.0)</f>
        <v>0</v>
      </c>
      <c r="L407" s="16">
        <f>if(vlookup(A407,'VMware Inventory'!A:E,5,0)="Workstation",1,0)</f>
        <v>0</v>
      </c>
      <c r="M407" s="105">
        <f t="shared" si="5"/>
        <v>0</v>
      </c>
      <c r="N407" s="105">
        <f t="shared" si="6"/>
        <v>1</v>
      </c>
      <c r="O407" s="105">
        <f t="shared" si="7"/>
        <v>0</v>
      </c>
      <c r="P407" s="105" t="str">
        <f t="shared" si="8"/>
        <v>No Lift &amp; Shift</v>
      </c>
      <c r="Q407" s="105">
        <f t="shared" si="9"/>
        <v>1</v>
      </c>
    </row>
    <row r="408">
      <c r="A408" s="61" t="s">
        <v>556</v>
      </c>
      <c r="B408" s="16">
        <f t="shared" si="2"/>
        <v>0</v>
      </c>
      <c r="C408" s="16">
        <f>IFERROR(__xludf.DUMMYFUNCTION("IF(OR(REGEXMATCH($A408, ""(?i)"" &amp; JOIN(""|"", SPLIT($C$3, "" ""))),vlookup(A408,'VMware Inventory'!A:E,5,0)=""VMWare""), 1, 0)"),0.0)</f>
        <v>0</v>
      </c>
      <c r="D408" s="16">
        <f>IFERROR(__xludf.DUMMYFUNCTION("IF(REGEXMATCH($A408, ""(?i)"" &amp; JOIN(""|"", SPLIT($D$3, "" ""))), 1, 0)"),1.0)</f>
        <v>1</v>
      </c>
      <c r="E408" s="16">
        <f t="shared" si="3"/>
        <v>0</v>
      </c>
      <c r="F408" s="16">
        <f t="shared" si="4"/>
        <v>0</v>
      </c>
      <c r="G408" s="16">
        <f>IFERROR(__xludf.DUMMYFUNCTION("IF(REGEXMATCH($A408, ""(?i)"" &amp; JOIN(""|"", SPLIT($G$3, "" ""))), 1, 0)"),0.0)</f>
        <v>0</v>
      </c>
      <c r="H408" s="16">
        <f>IFERROR(__xludf.DUMMYFUNCTION("IF(REGEXMATCH($A408, ""(?i)"" &amp; JOIN(""|"", SPLIT($H$3, "" ""))), 1, 0)"),0.0)</f>
        <v>0</v>
      </c>
      <c r="I408" s="16">
        <f>IFERROR(__xludf.DUMMYFUNCTION("IF(REGEXMATCH($A408, ""(?i)"" &amp; JOIN(""|"", SPLIT($I$3, "" ""))), 1, 0)"),0.0)</f>
        <v>0</v>
      </c>
      <c r="J408" s="16">
        <f>IFERROR(__xludf.DUMMYFUNCTION("IF(REGEXMATCH($A408, ""(?i)"" &amp; JOIN(""|"", SPLIT($J$3, "" ""))), 1, 0)"),0.0)</f>
        <v>0</v>
      </c>
      <c r="K408" s="16">
        <f>IFERROR(__xludf.DUMMYFUNCTION("IF(REGEXMATCH($A408, ""(?i)"" &amp; JOIN(""|"", SPLIT($K$3, "" ""))), 1, 0)"),0.0)</f>
        <v>0</v>
      </c>
      <c r="L408" s="16">
        <f>if(vlookup(A408,'VMware Inventory'!A:E,5,0)="Workstation",1,0)</f>
        <v>0</v>
      </c>
      <c r="M408" s="105">
        <f t="shared" si="5"/>
        <v>0</v>
      </c>
      <c r="N408" s="105">
        <f t="shared" si="6"/>
        <v>1</v>
      </c>
      <c r="O408" s="105">
        <f t="shared" si="7"/>
        <v>0</v>
      </c>
      <c r="P408" s="105" t="str">
        <f t="shared" si="8"/>
        <v>No Lift &amp; Shift</v>
      </c>
      <c r="Q408" s="105">
        <f t="shared" si="9"/>
        <v>1</v>
      </c>
    </row>
    <row r="409">
      <c r="A409" s="61" t="s">
        <v>557</v>
      </c>
      <c r="B409" s="16">
        <f t="shared" si="2"/>
        <v>0</v>
      </c>
      <c r="C409" s="16">
        <f>IFERROR(__xludf.DUMMYFUNCTION("IF(OR(REGEXMATCH($A409, ""(?i)"" &amp; JOIN(""|"", SPLIT($C$3, "" ""))),vlookup(A409,'VMware Inventory'!A:E,5,0)=""VMWare""), 1, 0)"),0.0)</f>
        <v>0</v>
      </c>
      <c r="D409" s="16">
        <f>IFERROR(__xludf.DUMMYFUNCTION("IF(REGEXMATCH($A409, ""(?i)"" &amp; JOIN(""|"", SPLIT($D$3, "" ""))), 1, 0)"),1.0)</f>
        <v>1</v>
      </c>
      <c r="E409" s="16">
        <f t="shared" si="3"/>
        <v>0</v>
      </c>
      <c r="F409" s="16">
        <f t="shared" si="4"/>
        <v>0</v>
      </c>
      <c r="G409" s="16">
        <f>IFERROR(__xludf.DUMMYFUNCTION("IF(REGEXMATCH($A409, ""(?i)"" &amp; JOIN(""|"", SPLIT($G$3, "" ""))), 1, 0)"),0.0)</f>
        <v>0</v>
      </c>
      <c r="H409" s="16">
        <f>IFERROR(__xludf.DUMMYFUNCTION("IF(REGEXMATCH($A409, ""(?i)"" &amp; JOIN(""|"", SPLIT($H$3, "" ""))), 1, 0)"),0.0)</f>
        <v>0</v>
      </c>
      <c r="I409" s="16">
        <f>IFERROR(__xludf.DUMMYFUNCTION("IF(REGEXMATCH($A409, ""(?i)"" &amp; JOIN(""|"", SPLIT($I$3, "" ""))), 1, 0)"),0.0)</f>
        <v>0</v>
      </c>
      <c r="J409" s="16">
        <f>IFERROR(__xludf.DUMMYFUNCTION("IF(REGEXMATCH($A409, ""(?i)"" &amp; JOIN(""|"", SPLIT($J$3, "" ""))), 1, 0)"),0.0)</f>
        <v>0</v>
      </c>
      <c r="K409" s="16">
        <f>IFERROR(__xludf.DUMMYFUNCTION("IF(REGEXMATCH($A409, ""(?i)"" &amp; JOIN(""|"", SPLIT($K$3, "" ""))), 1, 0)"),0.0)</f>
        <v>0</v>
      </c>
      <c r="L409" s="16">
        <f>if(vlookup(A409,'VMware Inventory'!A:E,5,0)="Workstation",1,0)</f>
        <v>0</v>
      </c>
      <c r="M409" s="105">
        <f t="shared" si="5"/>
        <v>0</v>
      </c>
      <c r="N409" s="105">
        <f t="shared" si="6"/>
        <v>1</v>
      </c>
      <c r="O409" s="105">
        <f t="shared" si="7"/>
        <v>0</v>
      </c>
      <c r="P409" s="105" t="str">
        <f t="shared" si="8"/>
        <v>No Lift &amp; Shift</v>
      </c>
      <c r="Q409" s="105">
        <f t="shared" si="9"/>
        <v>1</v>
      </c>
    </row>
    <row r="410">
      <c r="A410" s="61" t="s">
        <v>558</v>
      </c>
      <c r="B410" s="16">
        <f t="shared" si="2"/>
        <v>0</v>
      </c>
      <c r="C410" s="16">
        <f>IFERROR(__xludf.DUMMYFUNCTION("IF(OR(REGEXMATCH($A410, ""(?i)"" &amp; JOIN(""|"", SPLIT($C$3, "" ""))),vlookup(A410,'VMware Inventory'!A:E,5,0)=""VMWare""), 1, 0)"),0.0)</f>
        <v>0</v>
      </c>
      <c r="D410" s="16">
        <f>IFERROR(__xludf.DUMMYFUNCTION("IF(REGEXMATCH($A410, ""(?i)"" &amp; JOIN(""|"", SPLIT($D$3, "" ""))), 1, 0)"),1.0)</f>
        <v>1</v>
      </c>
      <c r="E410" s="16">
        <f t="shared" si="3"/>
        <v>0</v>
      </c>
      <c r="F410" s="16">
        <f t="shared" si="4"/>
        <v>0</v>
      </c>
      <c r="G410" s="16">
        <f>IFERROR(__xludf.DUMMYFUNCTION("IF(REGEXMATCH($A410, ""(?i)"" &amp; JOIN(""|"", SPLIT($G$3, "" ""))), 1, 0)"),0.0)</f>
        <v>0</v>
      </c>
      <c r="H410" s="16">
        <f>IFERROR(__xludf.DUMMYFUNCTION("IF(REGEXMATCH($A410, ""(?i)"" &amp; JOIN(""|"", SPLIT($H$3, "" ""))), 1, 0)"),0.0)</f>
        <v>0</v>
      </c>
      <c r="I410" s="16">
        <f>IFERROR(__xludf.DUMMYFUNCTION("IF(REGEXMATCH($A410, ""(?i)"" &amp; JOIN(""|"", SPLIT($I$3, "" ""))), 1, 0)"),0.0)</f>
        <v>0</v>
      </c>
      <c r="J410" s="16">
        <f>IFERROR(__xludf.DUMMYFUNCTION("IF(REGEXMATCH($A410, ""(?i)"" &amp; JOIN(""|"", SPLIT($J$3, "" ""))), 1, 0)"),0.0)</f>
        <v>0</v>
      </c>
      <c r="K410" s="16">
        <f>IFERROR(__xludf.DUMMYFUNCTION("IF(REGEXMATCH($A410, ""(?i)"" &amp; JOIN(""|"", SPLIT($K$3, "" ""))), 1, 0)"),0.0)</f>
        <v>0</v>
      </c>
      <c r="L410" s="16">
        <f>if(vlookup(A410,'VMware Inventory'!A:E,5,0)="Workstation",1,0)</f>
        <v>0</v>
      </c>
      <c r="M410" s="105">
        <f t="shared" si="5"/>
        <v>0</v>
      </c>
      <c r="N410" s="105">
        <f t="shared" si="6"/>
        <v>1</v>
      </c>
      <c r="O410" s="105">
        <f t="shared" si="7"/>
        <v>0</v>
      </c>
      <c r="P410" s="105" t="str">
        <f t="shared" si="8"/>
        <v>No Lift &amp; Shift</v>
      </c>
      <c r="Q410" s="105">
        <f t="shared" si="9"/>
        <v>1</v>
      </c>
    </row>
    <row r="411">
      <c r="A411" s="61" t="s">
        <v>559</v>
      </c>
      <c r="B411" s="16">
        <f t="shared" si="2"/>
        <v>0</v>
      </c>
      <c r="C411" s="16">
        <f>IFERROR(__xludf.DUMMYFUNCTION("IF(OR(REGEXMATCH($A411, ""(?i)"" &amp; JOIN(""|"", SPLIT($C$3, "" ""))),vlookup(A411,'VMware Inventory'!A:E,5,0)=""VMWare""), 1, 0)"),0.0)</f>
        <v>0</v>
      </c>
      <c r="D411" s="16">
        <f>IFERROR(__xludf.DUMMYFUNCTION("IF(REGEXMATCH($A411, ""(?i)"" &amp; JOIN(""|"", SPLIT($D$3, "" ""))), 1, 0)"),0.0)</f>
        <v>0</v>
      </c>
      <c r="E411" s="16">
        <f t="shared" si="3"/>
        <v>1</v>
      </c>
      <c r="F411" s="16">
        <f t="shared" si="4"/>
        <v>0</v>
      </c>
      <c r="G411" s="16">
        <f>IFERROR(__xludf.DUMMYFUNCTION("IF(REGEXMATCH($A411, ""(?i)"" &amp; JOIN(""|"", SPLIT($G$3, "" ""))), 1, 0)"),0.0)</f>
        <v>0</v>
      </c>
      <c r="H411" s="16">
        <f>IFERROR(__xludf.DUMMYFUNCTION("IF(REGEXMATCH($A411, ""(?i)"" &amp; JOIN(""|"", SPLIT($H$3, "" ""))), 1, 0)"),0.0)</f>
        <v>0</v>
      </c>
      <c r="I411" s="16">
        <f>IFERROR(__xludf.DUMMYFUNCTION("IF(REGEXMATCH($A411, ""(?i)"" &amp; JOIN(""|"", SPLIT($I$3, "" ""))), 1, 0)"),0.0)</f>
        <v>0</v>
      </c>
      <c r="J411" s="16">
        <f>IFERROR(__xludf.DUMMYFUNCTION("IF(REGEXMATCH($A411, ""(?i)"" &amp; JOIN(""|"", SPLIT($J$3, "" ""))), 1, 0)"),0.0)</f>
        <v>0</v>
      </c>
      <c r="K411" s="16">
        <f>IFERROR(__xludf.DUMMYFUNCTION("IF(REGEXMATCH($A411, ""(?i)"" &amp; JOIN(""|"", SPLIT($K$3, "" ""))), 1, 0)"),0.0)</f>
        <v>0</v>
      </c>
      <c r="L411" s="16">
        <f>if(vlookup(A411,'VMware Inventory'!A:E,5,0)="Workstation",1,0)</f>
        <v>0</v>
      </c>
      <c r="M411" s="105">
        <f t="shared" si="5"/>
        <v>0</v>
      </c>
      <c r="N411" s="105">
        <f t="shared" si="6"/>
        <v>1</v>
      </c>
      <c r="O411" s="105">
        <f t="shared" si="7"/>
        <v>0</v>
      </c>
      <c r="P411" s="105" t="str">
        <f t="shared" si="8"/>
        <v>No Lift &amp; Shift</v>
      </c>
      <c r="Q411" s="105">
        <f t="shared" si="9"/>
        <v>1</v>
      </c>
    </row>
    <row r="412">
      <c r="A412" s="61" t="s">
        <v>560</v>
      </c>
      <c r="B412" s="16">
        <f t="shared" si="2"/>
        <v>0</v>
      </c>
      <c r="C412" s="16">
        <f>IFERROR(__xludf.DUMMYFUNCTION("IF(OR(REGEXMATCH($A412, ""(?i)"" &amp; JOIN(""|"", SPLIT($C$3, "" ""))),vlookup(A412,'VMware Inventory'!A:E,5,0)=""VMWare""), 1, 0)"),0.0)</f>
        <v>0</v>
      </c>
      <c r="D412" s="16">
        <f>IFERROR(__xludf.DUMMYFUNCTION("IF(REGEXMATCH($A412, ""(?i)"" &amp; JOIN(""|"", SPLIT($D$3, "" ""))), 1, 0)"),0.0)</f>
        <v>0</v>
      </c>
      <c r="E412" s="16">
        <f t="shared" si="3"/>
        <v>1</v>
      </c>
      <c r="F412" s="16">
        <f t="shared" si="4"/>
        <v>0</v>
      </c>
      <c r="G412" s="16">
        <f>IFERROR(__xludf.DUMMYFUNCTION("IF(REGEXMATCH($A412, ""(?i)"" &amp; JOIN(""|"", SPLIT($G$3, "" ""))), 1, 0)"),0.0)</f>
        <v>0</v>
      </c>
      <c r="H412" s="16">
        <f>IFERROR(__xludf.DUMMYFUNCTION("IF(REGEXMATCH($A412, ""(?i)"" &amp; JOIN(""|"", SPLIT($H$3, "" ""))), 1, 0)"),0.0)</f>
        <v>0</v>
      </c>
      <c r="I412" s="16">
        <f>IFERROR(__xludf.DUMMYFUNCTION("IF(REGEXMATCH($A412, ""(?i)"" &amp; JOIN(""|"", SPLIT($I$3, "" ""))), 1, 0)"),0.0)</f>
        <v>0</v>
      </c>
      <c r="J412" s="16">
        <f>IFERROR(__xludf.DUMMYFUNCTION("IF(REGEXMATCH($A412, ""(?i)"" &amp; JOIN(""|"", SPLIT($J$3, "" ""))), 1, 0)"),0.0)</f>
        <v>0</v>
      </c>
      <c r="K412" s="16">
        <f>IFERROR(__xludf.DUMMYFUNCTION("IF(REGEXMATCH($A412, ""(?i)"" &amp; JOIN(""|"", SPLIT($K$3, "" ""))), 1, 0)"),0.0)</f>
        <v>0</v>
      </c>
      <c r="L412" s="16">
        <f>if(vlookup(A412,'VMware Inventory'!A:E,5,0)="Workstation",1,0)</f>
        <v>0</v>
      </c>
      <c r="M412" s="105">
        <f t="shared" si="5"/>
        <v>0</v>
      </c>
      <c r="N412" s="105">
        <f t="shared" si="6"/>
        <v>1</v>
      </c>
      <c r="O412" s="105">
        <f t="shared" si="7"/>
        <v>0</v>
      </c>
      <c r="P412" s="105" t="str">
        <f t="shared" si="8"/>
        <v>No Lift &amp; Shift</v>
      </c>
      <c r="Q412" s="105">
        <f t="shared" si="9"/>
        <v>1</v>
      </c>
    </row>
    <row r="413">
      <c r="A413" s="61" t="s">
        <v>561</v>
      </c>
      <c r="B413" s="16">
        <f t="shared" si="2"/>
        <v>0</v>
      </c>
      <c r="C413" s="16">
        <f>IFERROR(__xludf.DUMMYFUNCTION("IF(OR(REGEXMATCH($A413, ""(?i)"" &amp; JOIN(""|"", SPLIT($C$3, "" ""))),vlookup(A413,'VMware Inventory'!A:E,5,0)=""VMWare""), 1, 0)"),0.0)</f>
        <v>0</v>
      </c>
      <c r="D413" s="16">
        <f>IFERROR(__xludf.DUMMYFUNCTION("IF(REGEXMATCH($A413, ""(?i)"" &amp; JOIN(""|"", SPLIT($D$3, "" ""))), 1, 0)"),0.0)</f>
        <v>0</v>
      </c>
      <c r="E413" s="16">
        <f t="shared" si="3"/>
        <v>1</v>
      </c>
      <c r="F413" s="16">
        <f t="shared" si="4"/>
        <v>0</v>
      </c>
      <c r="G413" s="16">
        <f>IFERROR(__xludf.DUMMYFUNCTION("IF(REGEXMATCH($A413, ""(?i)"" &amp; JOIN(""|"", SPLIT($G$3, "" ""))), 1, 0)"),0.0)</f>
        <v>0</v>
      </c>
      <c r="H413" s="16">
        <f>IFERROR(__xludf.DUMMYFUNCTION("IF(REGEXMATCH($A413, ""(?i)"" &amp; JOIN(""|"", SPLIT($H$3, "" ""))), 1, 0)"),0.0)</f>
        <v>0</v>
      </c>
      <c r="I413" s="16">
        <f>IFERROR(__xludf.DUMMYFUNCTION("IF(REGEXMATCH($A413, ""(?i)"" &amp; JOIN(""|"", SPLIT($I$3, "" ""))), 1, 0)"),0.0)</f>
        <v>0</v>
      </c>
      <c r="J413" s="16">
        <f>IFERROR(__xludf.DUMMYFUNCTION("IF(REGEXMATCH($A413, ""(?i)"" &amp; JOIN(""|"", SPLIT($J$3, "" ""))), 1, 0)"),0.0)</f>
        <v>0</v>
      </c>
      <c r="K413" s="16">
        <f>IFERROR(__xludf.DUMMYFUNCTION("IF(REGEXMATCH($A413, ""(?i)"" &amp; JOIN(""|"", SPLIT($K$3, "" ""))), 1, 0)"),0.0)</f>
        <v>0</v>
      </c>
      <c r="L413" s="16">
        <f>if(vlookup(A413,'VMware Inventory'!A:E,5,0)="Workstation",1,0)</f>
        <v>0</v>
      </c>
      <c r="M413" s="105">
        <f t="shared" si="5"/>
        <v>0</v>
      </c>
      <c r="N413" s="105">
        <f t="shared" si="6"/>
        <v>1</v>
      </c>
      <c r="O413" s="105">
        <f t="shared" si="7"/>
        <v>0</v>
      </c>
      <c r="P413" s="105" t="str">
        <f t="shared" si="8"/>
        <v>No Lift &amp; Shift</v>
      </c>
      <c r="Q413" s="105">
        <f t="shared" si="9"/>
        <v>1</v>
      </c>
    </row>
    <row r="414">
      <c r="A414" s="61" t="s">
        <v>562</v>
      </c>
      <c r="B414" s="16">
        <f t="shared" si="2"/>
        <v>0</v>
      </c>
      <c r="C414" s="16">
        <f>IFERROR(__xludf.DUMMYFUNCTION("IF(OR(REGEXMATCH($A414, ""(?i)"" &amp; JOIN(""|"", SPLIT($C$3, "" ""))),vlookup(A414,'VMware Inventory'!A:E,5,0)=""VMWare""), 1, 0)"),0.0)</f>
        <v>0</v>
      </c>
      <c r="D414" s="16">
        <f>IFERROR(__xludf.DUMMYFUNCTION("IF(REGEXMATCH($A414, ""(?i)"" &amp; JOIN(""|"", SPLIT($D$3, "" ""))), 1, 0)"),0.0)</f>
        <v>0</v>
      </c>
      <c r="E414" s="16">
        <f t="shared" si="3"/>
        <v>1</v>
      </c>
      <c r="F414" s="16">
        <f t="shared" si="4"/>
        <v>0</v>
      </c>
      <c r="G414" s="16">
        <f>IFERROR(__xludf.DUMMYFUNCTION("IF(REGEXMATCH($A414, ""(?i)"" &amp; JOIN(""|"", SPLIT($G$3, "" ""))), 1, 0)"),0.0)</f>
        <v>0</v>
      </c>
      <c r="H414" s="16">
        <f>IFERROR(__xludf.DUMMYFUNCTION("IF(REGEXMATCH($A414, ""(?i)"" &amp; JOIN(""|"", SPLIT($H$3, "" ""))), 1, 0)"),0.0)</f>
        <v>0</v>
      </c>
      <c r="I414" s="16">
        <f>IFERROR(__xludf.DUMMYFUNCTION("IF(REGEXMATCH($A414, ""(?i)"" &amp; JOIN(""|"", SPLIT($I$3, "" ""))), 1, 0)"),0.0)</f>
        <v>0</v>
      </c>
      <c r="J414" s="16">
        <f>IFERROR(__xludf.DUMMYFUNCTION("IF(REGEXMATCH($A414, ""(?i)"" &amp; JOIN(""|"", SPLIT($J$3, "" ""))), 1, 0)"),0.0)</f>
        <v>0</v>
      </c>
      <c r="K414" s="16">
        <f>IFERROR(__xludf.DUMMYFUNCTION("IF(REGEXMATCH($A414, ""(?i)"" &amp; JOIN(""|"", SPLIT($K$3, "" ""))), 1, 0)"),0.0)</f>
        <v>0</v>
      </c>
      <c r="L414" s="16">
        <f>if(vlookup(A414,'VMware Inventory'!A:E,5,0)="Workstation",1,0)</f>
        <v>0</v>
      </c>
      <c r="M414" s="105">
        <f t="shared" si="5"/>
        <v>0</v>
      </c>
      <c r="N414" s="105">
        <f t="shared" si="6"/>
        <v>1</v>
      </c>
      <c r="O414" s="105">
        <f t="shared" si="7"/>
        <v>0</v>
      </c>
      <c r="P414" s="105" t="str">
        <f t="shared" si="8"/>
        <v>No Lift &amp; Shift</v>
      </c>
      <c r="Q414" s="105">
        <f t="shared" si="9"/>
        <v>1</v>
      </c>
    </row>
    <row r="415">
      <c r="A415" s="61" t="s">
        <v>563</v>
      </c>
      <c r="B415" s="16">
        <f t="shared" si="2"/>
        <v>0</v>
      </c>
      <c r="C415" s="16">
        <f>IFERROR(__xludf.DUMMYFUNCTION("IF(OR(REGEXMATCH($A415, ""(?i)"" &amp; JOIN(""|"", SPLIT($C$3, "" ""))),vlookup(A415,'VMware Inventory'!A:E,5,0)=""VMWare""), 1, 0)"),0.0)</f>
        <v>0</v>
      </c>
      <c r="D415" s="16">
        <f>IFERROR(__xludf.DUMMYFUNCTION("IF(REGEXMATCH($A415, ""(?i)"" &amp; JOIN(""|"", SPLIT($D$3, "" ""))), 1, 0)"),0.0)</f>
        <v>0</v>
      </c>
      <c r="E415" s="16">
        <f t="shared" si="3"/>
        <v>0</v>
      </c>
      <c r="F415" s="16">
        <f t="shared" si="4"/>
        <v>0</v>
      </c>
      <c r="G415" s="16">
        <f>IFERROR(__xludf.DUMMYFUNCTION("IF(REGEXMATCH($A415, ""(?i)"" &amp; JOIN(""|"", SPLIT($G$3, "" ""))), 1, 0)"),0.0)</f>
        <v>0</v>
      </c>
      <c r="H415" s="16">
        <f>IFERROR(__xludf.DUMMYFUNCTION("IF(REGEXMATCH($A415, ""(?i)"" &amp; JOIN(""|"", SPLIT($H$3, "" ""))), 1, 0)"),0.0)</f>
        <v>0</v>
      </c>
      <c r="I415" s="16">
        <f>IFERROR(__xludf.DUMMYFUNCTION("IF(REGEXMATCH($A415, ""(?i)"" &amp; JOIN(""|"", SPLIT($I$3, "" ""))), 1, 0)"),0.0)</f>
        <v>0</v>
      </c>
      <c r="J415" s="16">
        <f>IFERROR(__xludf.DUMMYFUNCTION("IF(REGEXMATCH($A415, ""(?i)"" &amp; JOIN(""|"", SPLIT($J$3, "" ""))), 1, 0)"),0.0)</f>
        <v>0</v>
      </c>
      <c r="K415" s="16">
        <f>IFERROR(__xludf.DUMMYFUNCTION("IF(REGEXMATCH($A415, ""(?i)"" &amp; JOIN(""|"", SPLIT($K$3, "" ""))), 1, 0)"),0.0)</f>
        <v>0</v>
      </c>
      <c r="L415" s="16">
        <f>if(vlookup(A415,'VMware Inventory'!A:E,5,0)="Workstation",1,0)</f>
        <v>0</v>
      </c>
      <c r="M415" s="105">
        <f t="shared" si="5"/>
        <v>0</v>
      </c>
      <c r="N415" s="105">
        <f t="shared" si="6"/>
        <v>0</v>
      </c>
      <c r="O415" s="105">
        <f t="shared" si="7"/>
        <v>0</v>
      </c>
      <c r="P415" s="105" t="str">
        <f t="shared" si="8"/>
        <v>No Infra</v>
      </c>
      <c r="Q415" s="105">
        <f t="shared" si="9"/>
        <v>0</v>
      </c>
    </row>
    <row r="416">
      <c r="A416" s="61" t="s">
        <v>564</v>
      </c>
      <c r="B416" s="16">
        <f t="shared" si="2"/>
        <v>0</v>
      </c>
      <c r="C416" s="16">
        <f>IFERROR(__xludf.DUMMYFUNCTION("IF(OR(REGEXMATCH($A416, ""(?i)"" &amp; JOIN(""|"", SPLIT($C$3, "" ""))),vlookup(A416,'VMware Inventory'!A:E,5,0)=""VMWare""), 1, 0)"),0.0)</f>
        <v>0</v>
      </c>
      <c r="D416" s="16">
        <f>IFERROR(__xludf.DUMMYFUNCTION("IF(REGEXMATCH($A416, ""(?i)"" &amp; JOIN(""|"", SPLIT($D$3, "" ""))), 1, 0)"),0.0)</f>
        <v>0</v>
      </c>
      <c r="E416" s="16">
        <f t="shared" si="3"/>
        <v>0</v>
      </c>
      <c r="F416" s="16">
        <f t="shared" si="4"/>
        <v>0</v>
      </c>
      <c r="G416" s="16">
        <f>IFERROR(__xludf.DUMMYFUNCTION("IF(REGEXMATCH($A416, ""(?i)"" &amp; JOIN(""|"", SPLIT($G$3, "" ""))), 1, 0)"),0.0)</f>
        <v>0</v>
      </c>
      <c r="H416" s="16">
        <f>IFERROR(__xludf.DUMMYFUNCTION("IF(REGEXMATCH($A416, ""(?i)"" &amp; JOIN(""|"", SPLIT($H$3, "" ""))), 1, 0)"),0.0)</f>
        <v>0</v>
      </c>
      <c r="I416" s="16">
        <f>IFERROR(__xludf.DUMMYFUNCTION("IF(REGEXMATCH($A416, ""(?i)"" &amp; JOIN(""|"", SPLIT($I$3, "" ""))), 1, 0)"),0.0)</f>
        <v>0</v>
      </c>
      <c r="J416" s="16">
        <f>IFERROR(__xludf.DUMMYFUNCTION("IF(REGEXMATCH($A416, ""(?i)"" &amp; JOIN(""|"", SPLIT($J$3, "" ""))), 1, 0)"),0.0)</f>
        <v>0</v>
      </c>
      <c r="K416" s="16">
        <f>IFERROR(__xludf.DUMMYFUNCTION("IF(REGEXMATCH($A416, ""(?i)"" &amp; JOIN(""|"", SPLIT($K$3, "" ""))), 1, 0)"),0.0)</f>
        <v>0</v>
      </c>
      <c r="L416" s="16">
        <f>if(vlookup(A416,'VMware Inventory'!A:E,5,0)="Workstation",1,0)</f>
        <v>0</v>
      </c>
      <c r="M416" s="105">
        <f t="shared" si="5"/>
        <v>0</v>
      </c>
      <c r="N416" s="105">
        <f t="shared" si="6"/>
        <v>0</v>
      </c>
      <c r="O416" s="105">
        <f t="shared" si="7"/>
        <v>0</v>
      </c>
      <c r="P416" s="105" t="str">
        <f t="shared" si="8"/>
        <v>No Infra</v>
      </c>
      <c r="Q416" s="105">
        <f t="shared" si="9"/>
        <v>0</v>
      </c>
    </row>
    <row r="417">
      <c r="A417" s="61" t="s">
        <v>565</v>
      </c>
      <c r="B417" s="16">
        <f t="shared" si="2"/>
        <v>0</v>
      </c>
      <c r="C417" s="16">
        <f>IFERROR(__xludf.DUMMYFUNCTION("IF(OR(REGEXMATCH($A417, ""(?i)"" &amp; JOIN(""|"", SPLIT($C$3, "" ""))),vlookup(A417,'VMware Inventory'!A:E,5,0)=""VMWare""), 1, 0)"),0.0)</f>
        <v>0</v>
      </c>
      <c r="D417" s="16">
        <f>IFERROR(__xludf.DUMMYFUNCTION("IF(REGEXMATCH($A417, ""(?i)"" &amp; JOIN(""|"", SPLIT($D$3, "" ""))), 1, 0)"),0.0)</f>
        <v>0</v>
      </c>
      <c r="E417" s="16">
        <f t="shared" si="3"/>
        <v>0</v>
      </c>
      <c r="F417" s="16">
        <f t="shared" si="4"/>
        <v>0</v>
      </c>
      <c r="G417" s="16">
        <f>IFERROR(__xludf.DUMMYFUNCTION("IF(REGEXMATCH($A417, ""(?i)"" &amp; JOIN(""|"", SPLIT($G$3, "" ""))), 1, 0)"),0.0)</f>
        <v>0</v>
      </c>
      <c r="H417" s="16">
        <f>IFERROR(__xludf.DUMMYFUNCTION("IF(REGEXMATCH($A417, ""(?i)"" &amp; JOIN(""|"", SPLIT($H$3, "" ""))), 1, 0)"),0.0)</f>
        <v>0</v>
      </c>
      <c r="I417" s="16">
        <f>IFERROR(__xludf.DUMMYFUNCTION("IF(REGEXMATCH($A417, ""(?i)"" &amp; JOIN(""|"", SPLIT($I$3, "" ""))), 1, 0)"),0.0)</f>
        <v>0</v>
      </c>
      <c r="J417" s="16">
        <f>IFERROR(__xludf.DUMMYFUNCTION("IF(REGEXMATCH($A417, ""(?i)"" &amp; JOIN(""|"", SPLIT($J$3, "" ""))), 1, 0)"),0.0)</f>
        <v>0</v>
      </c>
      <c r="K417" s="16">
        <f>IFERROR(__xludf.DUMMYFUNCTION("IF(REGEXMATCH($A417, ""(?i)"" &amp; JOIN(""|"", SPLIT($K$3, "" ""))), 1, 0)"),0.0)</f>
        <v>0</v>
      </c>
      <c r="L417" s="16">
        <f>if(vlookup(A417,'VMware Inventory'!A:E,5,0)="Workstation",1,0)</f>
        <v>0</v>
      </c>
      <c r="M417" s="105">
        <f t="shared" si="5"/>
        <v>0</v>
      </c>
      <c r="N417" s="105">
        <f t="shared" si="6"/>
        <v>0</v>
      </c>
      <c r="O417" s="105">
        <f t="shared" si="7"/>
        <v>0</v>
      </c>
      <c r="P417" s="105" t="str">
        <f t="shared" si="8"/>
        <v>No Infra</v>
      </c>
      <c r="Q417" s="105">
        <f t="shared" si="9"/>
        <v>0</v>
      </c>
    </row>
    <row r="418">
      <c r="A418" s="61" t="s">
        <v>566</v>
      </c>
      <c r="B418" s="16">
        <f t="shared" si="2"/>
        <v>0</v>
      </c>
      <c r="C418" s="16">
        <f>IFERROR(__xludf.DUMMYFUNCTION("IF(OR(REGEXMATCH($A418, ""(?i)"" &amp; JOIN(""|"", SPLIT($C$3, "" ""))),vlookup(A418,'VMware Inventory'!A:E,5,0)=""VMWare""), 1, 0)"),0.0)</f>
        <v>0</v>
      </c>
      <c r="D418" s="16">
        <f>IFERROR(__xludf.DUMMYFUNCTION("IF(REGEXMATCH($A418, ""(?i)"" &amp; JOIN(""|"", SPLIT($D$3, "" ""))), 1, 0)"),0.0)</f>
        <v>0</v>
      </c>
      <c r="E418" s="16">
        <f t="shared" si="3"/>
        <v>0</v>
      </c>
      <c r="F418" s="16">
        <f t="shared" si="4"/>
        <v>0</v>
      </c>
      <c r="G418" s="16">
        <f>IFERROR(__xludf.DUMMYFUNCTION("IF(REGEXMATCH($A418, ""(?i)"" &amp; JOIN(""|"", SPLIT($G$3, "" ""))), 1, 0)"),0.0)</f>
        <v>0</v>
      </c>
      <c r="H418" s="16">
        <f>IFERROR(__xludf.DUMMYFUNCTION("IF(REGEXMATCH($A418, ""(?i)"" &amp; JOIN(""|"", SPLIT($H$3, "" ""))), 1, 0)"),0.0)</f>
        <v>0</v>
      </c>
      <c r="I418" s="16">
        <f>IFERROR(__xludf.DUMMYFUNCTION("IF(REGEXMATCH($A418, ""(?i)"" &amp; JOIN(""|"", SPLIT($I$3, "" ""))), 1, 0)"),0.0)</f>
        <v>0</v>
      </c>
      <c r="J418" s="16">
        <f>IFERROR(__xludf.DUMMYFUNCTION("IF(REGEXMATCH($A418, ""(?i)"" &amp; JOIN(""|"", SPLIT($J$3, "" ""))), 1, 0)"),0.0)</f>
        <v>0</v>
      </c>
      <c r="K418" s="16">
        <f>IFERROR(__xludf.DUMMYFUNCTION("IF(REGEXMATCH($A418, ""(?i)"" &amp; JOIN(""|"", SPLIT($K$3, "" ""))), 1, 0)"),0.0)</f>
        <v>0</v>
      </c>
      <c r="L418" s="16">
        <f>if(vlookup(A418,'VMware Inventory'!A:E,5,0)="Workstation",1,0)</f>
        <v>0</v>
      </c>
      <c r="M418" s="105">
        <f t="shared" si="5"/>
        <v>0</v>
      </c>
      <c r="N418" s="105">
        <f t="shared" si="6"/>
        <v>0</v>
      </c>
      <c r="O418" s="105">
        <f t="shared" si="7"/>
        <v>0</v>
      </c>
      <c r="P418" s="105" t="str">
        <f t="shared" si="8"/>
        <v>No Infra</v>
      </c>
      <c r="Q418" s="105">
        <f t="shared" si="9"/>
        <v>0</v>
      </c>
    </row>
    <row r="419">
      <c r="A419" s="61" t="s">
        <v>567</v>
      </c>
      <c r="B419" s="16">
        <f t="shared" si="2"/>
        <v>0</v>
      </c>
      <c r="C419" s="16">
        <f>IFERROR(__xludf.DUMMYFUNCTION("IF(OR(REGEXMATCH($A419, ""(?i)"" &amp; JOIN(""|"", SPLIT($C$3, "" ""))),vlookup(A419,'VMware Inventory'!A:E,5,0)=""VMWare""), 1, 0)"),0.0)</f>
        <v>0</v>
      </c>
      <c r="D419" s="16">
        <f>IFERROR(__xludf.DUMMYFUNCTION("IF(REGEXMATCH($A419, ""(?i)"" &amp; JOIN(""|"", SPLIT($D$3, "" ""))), 1, 0)"),0.0)</f>
        <v>0</v>
      </c>
      <c r="E419" s="16">
        <f t="shared" si="3"/>
        <v>0</v>
      </c>
      <c r="F419" s="16">
        <f t="shared" si="4"/>
        <v>0</v>
      </c>
      <c r="G419" s="16">
        <f>IFERROR(__xludf.DUMMYFUNCTION("IF(REGEXMATCH($A419, ""(?i)"" &amp; JOIN(""|"", SPLIT($G$3, "" ""))), 1, 0)"),0.0)</f>
        <v>0</v>
      </c>
      <c r="H419" s="16">
        <f>IFERROR(__xludf.DUMMYFUNCTION("IF(REGEXMATCH($A419, ""(?i)"" &amp; JOIN(""|"", SPLIT($H$3, "" ""))), 1, 0)"),0.0)</f>
        <v>0</v>
      </c>
      <c r="I419" s="16">
        <f>IFERROR(__xludf.DUMMYFUNCTION("IF(REGEXMATCH($A419, ""(?i)"" &amp; JOIN(""|"", SPLIT($I$3, "" ""))), 1, 0)"),0.0)</f>
        <v>0</v>
      </c>
      <c r="J419" s="16">
        <f>IFERROR(__xludf.DUMMYFUNCTION("IF(REGEXMATCH($A419, ""(?i)"" &amp; JOIN(""|"", SPLIT($J$3, "" ""))), 1, 0)"),0.0)</f>
        <v>0</v>
      </c>
      <c r="K419" s="16">
        <f>IFERROR(__xludf.DUMMYFUNCTION("IF(REGEXMATCH($A419, ""(?i)"" &amp; JOIN(""|"", SPLIT($K$3, "" ""))), 1, 0)"),0.0)</f>
        <v>0</v>
      </c>
      <c r="L419" s="16">
        <f>if(vlookup(A419,'VMware Inventory'!A:E,5,0)="Workstation",1,0)</f>
        <v>0</v>
      </c>
      <c r="M419" s="105">
        <f t="shared" si="5"/>
        <v>0</v>
      </c>
      <c r="N419" s="105">
        <f t="shared" si="6"/>
        <v>0</v>
      </c>
      <c r="O419" s="105">
        <f t="shared" si="7"/>
        <v>0</v>
      </c>
      <c r="P419" s="105" t="str">
        <f t="shared" si="8"/>
        <v>No Infra</v>
      </c>
      <c r="Q419" s="105">
        <f t="shared" si="9"/>
        <v>0</v>
      </c>
    </row>
    <row r="420">
      <c r="A420" s="61" t="s">
        <v>568</v>
      </c>
      <c r="B420" s="16">
        <f t="shared" si="2"/>
        <v>0</v>
      </c>
      <c r="C420" s="16">
        <f>IFERROR(__xludf.DUMMYFUNCTION("IF(OR(REGEXMATCH($A420, ""(?i)"" &amp; JOIN(""|"", SPLIT($C$3, "" ""))),vlookup(A420,'VMware Inventory'!A:E,5,0)=""VMWare""), 1, 0)"),0.0)</f>
        <v>0</v>
      </c>
      <c r="D420" s="16">
        <f>IFERROR(__xludf.DUMMYFUNCTION("IF(REGEXMATCH($A420, ""(?i)"" &amp; JOIN(""|"", SPLIT($D$3, "" ""))), 1, 0)"),0.0)</f>
        <v>0</v>
      </c>
      <c r="E420" s="16">
        <f t="shared" si="3"/>
        <v>0</v>
      </c>
      <c r="F420" s="16">
        <f t="shared" si="4"/>
        <v>0</v>
      </c>
      <c r="G420" s="16">
        <f>IFERROR(__xludf.DUMMYFUNCTION("IF(REGEXMATCH($A420, ""(?i)"" &amp; JOIN(""|"", SPLIT($G$3, "" ""))), 1, 0)"),0.0)</f>
        <v>0</v>
      </c>
      <c r="H420" s="16">
        <f>IFERROR(__xludf.DUMMYFUNCTION("IF(REGEXMATCH($A420, ""(?i)"" &amp; JOIN(""|"", SPLIT($H$3, "" ""))), 1, 0)"),0.0)</f>
        <v>0</v>
      </c>
      <c r="I420" s="16">
        <f>IFERROR(__xludf.DUMMYFUNCTION("IF(REGEXMATCH($A420, ""(?i)"" &amp; JOIN(""|"", SPLIT($I$3, "" ""))), 1, 0)"),0.0)</f>
        <v>0</v>
      </c>
      <c r="J420" s="16">
        <f>IFERROR(__xludf.DUMMYFUNCTION("IF(REGEXMATCH($A420, ""(?i)"" &amp; JOIN(""|"", SPLIT($J$3, "" ""))), 1, 0)"),0.0)</f>
        <v>0</v>
      </c>
      <c r="K420" s="16">
        <f>IFERROR(__xludf.DUMMYFUNCTION("IF(REGEXMATCH($A420, ""(?i)"" &amp; JOIN(""|"", SPLIT($K$3, "" ""))), 1, 0)"),0.0)</f>
        <v>0</v>
      </c>
      <c r="L420" s="16">
        <f>if(vlookup(A420,'VMware Inventory'!A:E,5,0)="Workstation",1,0)</f>
        <v>0</v>
      </c>
      <c r="M420" s="105">
        <f t="shared" si="5"/>
        <v>0</v>
      </c>
      <c r="N420" s="105">
        <f t="shared" si="6"/>
        <v>0</v>
      </c>
      <c r="O420" s="105">
        <f t="shared" si="7"/>
        <v>0</v>
      </c>
      <c r="P420" s="105" t="str">
        <f t="shared" si="8"/>
        <v>No Infra</v>
      </c>
      <c r="Q420" s="105">
        <f t="shared" si="9"/>
        <v>0</v>
      </c>
    </row>
    <row r="421">
      <c r="A421" s="61" t="s">
        <v>569</v>
      </c>
      <c r="B421" s="16">
        <f t="shared" si="2"/>
        <v>0</v>
      </c>
      <c r="C421" s="16">
        <f>IFERROR(__xludf.DUMMYFUNCTION("IF(OR(REGEXMATCH($A421, ""(?i)"" &amp; JOIN(""|"", SPLIT($C$3, "" ""))),vlookup(A421,'VMware Inventory'!A:E,5,0)=""VMWare""), 1, 0)"),0.0)</f>
        <v>0</v>
      </c>
      <c r="D421" s="16">
        <f>IFERROR(__xludf.DUMMYFUNCTION("IF(REGEXMATCH($A421, ""(?i)"" &amp; JOIN(""|"", SPLIT($D$3, "" ""))), 1, 0)"),0.0)</f>
        <v>0</v>
      </c>
      <c r="E421" s="16">
        <f t="shared" si="3"/>
        <v>0</v>
      </c>
      <c r="F421" s="16">
        <f t="shared" si="4"/>
        <v>0</v>
      </c>
      <c r="G421" s="16">
        <f>IFERROR(__xludf.DUMMYFUNCTION("IF(REGEXMATCH($A421, ""(?i)"" &amp; JOIN(""|"", SPLIT($G$3, "" ""))), 1, 0)"),0.0)</f>
        <v>0</v>
      </c>
      <c r="H421" s="16">
        <f>IFERROR(__xludf.DUMMYFUNCTION("IF(REGEXMATCH($A421, ""(?i)"" &amp; JOIN(""|"", SPLIT($H$3, "" ""))), 1, 0)"),0.0)</f>
        <v>0</v>
      </c>
      <c r="I421" s="16">
        <f>IFERROR(__xludf.DUMMYFUNCTION("IF(REGEXMATCH($A421, ""(?i)"" &amp; JOIN(""|"", SPLIT($I$3, "" ""))), 1, 0)"),0.0)</f>
        <v>0</v>
      </c>
      <c r="J421" s="16">
        <f>IFERROR(__xludf.DUMMYFUNCTION("IF(REGEXMATCH($A421, ""(?i)"" &amp; JOIN(""|"", SPLIT($J$3, "" ""))), 1, 0)"),0.0)</f>
        <v>0</v>
      </c>
      <c r="K421" s="16">
        <f>IFERROR(__xludf.DUMMYFUNCTION("IF(REGEXMATCH($A421, ""(?i)"" &amp; JOIN(""|"", SPLIT($K$3, "" ""))), 1, 0)"),0.0)</f>
        <v>0</v>
      </c>
      <c r="L421" s="16">
        <f>if(vlookup(A421,'VMware Inventory'!A:E,5,0)="Workstation",1,0)</f>
        <v>0</v>
      </c>
      <c r="M421" s="105">
        <f t="shared" si="5"/>
        <v>0</v>
      </c>
      <c r="N421" s="105">
        <f t="shared" si="6"/>
        <v>0</v>
      </c>
      <c r="O421" s="105">
        <f t="shared" si="7"/>
        <v>0</v>
      </c>
      <c r="P421" s="105" t="str">
        <f t="shared" si="8"/>
        <v>No Infra</v>
      </c>
      <c r="Q421" s="105">
        <f t="shared" si="9"/>
        <v>0</v>
      </c>
    </row>
    <row r="422">
      <c r="A422" s="61" t="s">
        <v>570</v>
      </c>
      <c r="B422" s="16">
        <f t="shared" si="2"/>
        <v>0</v>
      </c>
      <c r="C422" s="16">
        <f>IFERROR(__xludf.DUMMYFUNCTION("IF(OR(REGEXMATCH($A422, ""(?i)"" &amp; JOIN(""|"", SPLIT($C$3, "" ""))),vlookup(A422,'VMware Inventory'!A:E,5,0)=""VMWare""), 1, 0)"),0.0)</f>
        <v>0</v>
      </c>
      <c r="D422" s="16">
        <f>IFERROR(__xludf.DUMMYFUNCTION("IF(REGEXMATCH($A422, ""(?i)"" &amp; JOIN(""|"", SPLIT($D$3, "" ""))), 1, 0)"),0.0)</f>
        <v>0</v>
      </c>
      <c r="E422" s="16">
        <f t="shared" si="3"/>
        <v>0</v>
      </c>
      <c r="F422" s="16">
        <f t="shared" si="4"/>
        <v>0</v>
      </c>
      <c r="G422" s="16">
        <f>IFERROR(__xludf.DUMMYFUNCTION("IF(REGEXMATCH($A422, ""(?i)"" &amp; JOIN(""|"", SPLIT($G$3, "" ""))), 1, 0)"),0.0)</f>
        <v>0</v>
      </c>
      <c r="H422" s="16">
        <f>IFERROR(__xludf.DUMMYFUNCTION("IF(REGEXMATCH($A422, ""(?i)"" &amp; JOIN(""|"", SPLIT($H$3, "" ""))), 1, 0)"),0.0)</f>
        <v>0</v>
      </c>
      <c r="I422" s="16">
        <f>IFERROR(__xludf.DUMMYFUNCTION("IF(REGEXMATCH($A422, ""(?i)"" &amp; JOIN(""|"", SPLIT($I$3, "" ""))), 1, 0)"),0.0)</f>
        <v>0</v>
      </c>
      <c r="J422" s="16">
        <f>IFERROR(__xludf.DUMMYFUNCTION("IF(REGEXMATCH($A422, ""(?i)"" &amp; JOIN(""|"", SPLIT($J$3, "" ""))), 1, 0)"),0.0)</f>
        <v>0</v>
      </c>
      <c r="K422" s="16">
        <f>IFERROR(__xludf.DUMMYFUNCTION("IF(REGEXMATCH($A422, ""(?i)"" &amp; JOIN(""|"", SPLIT($K$3, "" ""))), 1, 0)"),0.0)</f>
        <v>0</v>
      </c>
      <c r="L422" s="16">
        <f>if(vlookup(A422,'VMware Inventory'!A:E,5,0)="Workstation",1,0)</f>
        <v>0</v>
      </c>
      <c r="M422" s="105">
        <f t="shared" si="5"/>
        <v>0</v>
      </c>
      <c r="N422" s="105">
        <f t="shared" si="6"/>
        <v>0</v>
      </c>
      <c r="O422" s="105">
        <f t="shared" si="7"/>
        <v>0</v>
      </c>
      <c r="P422" s="105" t="str">
        <f t="shared" si="8"/>
        <v>No Infra</v>
      </c>
      <c r="Q422" s="105">
        <f t="shared" si="9"/>
        <v>0</v>
      </c>
    </row>
    <row r="423">
      <c r="A423" s="61" t="s">
        <v>571</v>
      </c>
      <c r="B423" s="16">
        <f t="shared" si="2"/>
        <v>0</v>
      </c>
      <c r="C423" s="16">
        <f>IFERROR(__xludf.DUMMYFUNCTION("IF(OR(REGEXMATCH($A423, ""(?i)"" &amp; JOIN(""|"", SPLIT($C$3, "" ""))),vlookup(A423,'VMware Inventory'!A:E,5,0)=""VMWare""), 1, 0)"),0.0)</f>
        <v>0</v>
      </c>
      <c r="D423" s="16">
        <f>IFERROR(__xludf.DUMMYFUNCTION("IF(REGEXMATCH($A423, ""(?i)"" &amp; JOIN(""|"", SPLIT($D$3, "" ""))), 1, 0)"),0.0)</f>
        <v>0</v>
      </c>
      <c r="E423" s="16">
        <f t="shared" si="3"/>
        <v>0</v>
      </c>
      <c r="F423" s="16">
        <f t="shared" si="4"/>
        <v>0</v>
      </c>
      <c r="G423" s="16">
        <f>IFERROR(__xludf.DUMMYFUNCTION("IF(REGEXMATCH($A423, ""(?i)"" &amp; JOIN(""|"", SPLIT($G$3, "" ""))), 1, 0)"),0.0)</f>
        <v>0</v>
      </c>
      <c r="H423" s="16">
        <f>IFERROR(__xludf.DUMMYFUNCTION("IF(REGEXMATCH($A423, ""(?i)"" &amp; JOIN(""|"", SPLIT($H$3, "" ""))), 1, 0)"),0.0)</f>
        <v>0</v>
      </c>
      <c r="I423" s="16">
        <f>IFERROR(__xludf.DUMMYFUNCTION("IF(REGEXMATCH($A423, ""(?i)"" &amp; JOIN(""|"", SPLIT($I$3, "" ""))), 1, 0)"),0.0)</f>
        <v>0</v>
      </c>
      <c r="J423" s="16">
        <f>IFERROR(__xludf.DUMMYFUNCTION("IF(REGEXMATCH($A423, ""(?i)"" &amp; JOIN(""|"", SPLIT($J$3, "" ""))), 1, 0)"),0.0)</f>
        <v>0</v>
      </c>
      <c r="K423" s="16">
        <f>IFERROR(__xludf.DUMMYFUNCTION("IF(REGEXMATCH($A423, ""(?i)"" &amp; JOIN(""|"", SPLIT($K$3, "" ""))), 1, 0)"),0.0)</f>
        <v>0</v>
      </c>
      <c r="L423" s="16">
        <f>if(vlookup(A423,'VMware Inventory'!A:E,5,0)="Workstation",1,0)</f>
        <v>0</v>
      </c>
      <c r="M423" s="105">
        <f t="shared" si="5"/>
        <v>0</v>
      </c>
      <c r="N423" s="105">
        <f t="shared" si="6"/>
        <v>0</v>
      </c>
      <c r="O423" s="105">
        <f t="shared" si="7"/>
        <v>0</v>
      </c>
      <c r="P423" s="105" t="str">
        <f t="shared" si="8"/>
        <v>No Infra</v>
      </c>
      <c r="Q423" s="105">
        <f t="shared" si="9"/>
        <v>0</v>
      </c>
    </row>
    <row r="424">
      <c r="A424" s="61" t="s">
        <v>572</v>
      </c>
      <c r="B424" s="16">
        <f t="shared" si="2"/>
        <v>0</v>
      </c>
      <c r="C424" s="16">
        <f>IFERROR(__xludf.DUMMYFUNCTION("IF(OR(REGEXMATCH($A424, ""(?i)"" &amp; JOIN(""|"", SPLIT($C$3, "" ""))),vlookup(A424,'VMware Inventory'!A:E,5,0)=""VMWare""), 1, 0)"),0.0)</f>
        <v>0</v>
      </c>
      <c r="D424" s="16">
        <f>IFERROR(__xludf.DUMMYFUNCTION("IF(REGEXMATCH($A424, ""(?i)"" &amp; JOIN(""|"", SPLIT($D$3, "" ""))), 1, 0)"),0.0)</f>
        <v>0</v>
      </c>
      <c r="E424" s="16">
        <f t="shared" si="3"/>
        <v>0</v>
      </c>
      <c r="F424" s="16">
        <f t="shared" si="4"/>
        <v>0</v>
      </c>
      <c r="G424" s="16">
        <f>IFERROR(__xludf.DUMMYFUNCTION("IF(REGEXMATCH($A424, ""(?i)"" &amp; JOIN(""|"", SPLIT($G$3, "" ""))), 1, 0)"),0.0)</f>
        <v>0</v>
      </c>
      <c r="H424" s="16">
        <f>IFERROR(__xludf.DUMMYFUNCTION("IF(REGEXMATCH($A424, ""(?i)"" &amp; JOIN(""|"", SPLIT($H$3, "" ""))), 1, 0)"),0.0)</f>
        <v>0</v>
      </c>
      <c r="I424" s="16">
        <f>IFERROR(__xludf.DUMMYFUNCTION("IF(REGEXMATCH($A424, ""(?i)"" &amp; JOIN(""|"", SPLIT($I$3, "" ""))), 1, 0)"),0.0)</f>
        <v>0</v>
      </c>
      <c r="J424" s="16">
        <f>IFERROR(__xludf.DUMMYFUNCTION("IF(REGEXMATCH($A424, ""(?i)"" &amp; JOIN(""|"", SPLIT($J$3, "" ""))), 1, 0)"),0.0)</f>
        <v>0</v>
      </c>
      <c r="K424" s="16">
        <f>IFERROR(__xludf.DUMMYFUNCTION("IF(REGEXMATCH($A424, ""(?i)"" &amp; JOIN(""|"", SPLIT($K$3, "" ""))), 1, 0)"),0.0)</f>
        <v>0</v>
      </c>
      <c r="L424" s="16">
        <f>if(vlookup(A424,'VMware Inventory'!A:E,5,0)="Workstation",1,0)</f>
        <v>0</v>
      </c>
      <c r="M424" s="105">
        <f t="shared" si="5"/>
        <v>0</v>
      </c>
      <c r="N424" s="105">
        <f t="shared" si="6"/>
        <v>0</v>
      </c>
      <c r="O424" s="105">
        <f t="shared" si="7"/>
        <v>0</v>
      </c>
      <c r="P424" s="105" t="str">
        <f t="shared" si="8"/>
        <v>No Infra</v>
      </c>
      <c r="Q424" s="105">
        <f t="shared" si="9"/>
        <v>0</v>
      </c>
    </row>
    <row r="425">
      <c r="A425" s="61" t="s">
        <v>573</v>
      </c>
      <c r="B425" s="16">
        <f t="shared" si="2"/>
        <v>0</v>
      </c>
      <c r="C425" s="16">
        <f>IFERROR(__xludf.DUMMYFUNCTION("IF(OR(REGEXMATCH($A425, ""(?i)"" &amp; JOIN(""|"", SPLIT($C$3, "" ""))),vlookup(A425,'VMware Inventory'!A:E,5,0)=""VMWare""), 1, 0)"),0.0)</f>
        <v>0</v>
      </c>
      <c r="D425" s="16">
        <f>IFERROR(__xludf.DUMMYFUNCTION("IF(REGEXMATCH($A425, ""(?i)"" &amp; JOIN(""|"", SPLIT($D$3, "" ""))), 1, 0)"),0.0)</f>
        <v>0</v>
      </c>
      <c r="E425" s="16">
        <f t="shared" si="3"/>
        <v>0</v>
      </c>
      <c r="F425" s="16">
        <f t="shared" si="4"/>
        <v>0</v>
      </c>
      <c r="G425" s="16">
        <f>IFERROR(__xludf.DUMMYFUNCTION("IF(REGEXMATCH($A425, ""(?i)"" &amp; JOIN(""|"", SPLIT($G$3, "" ""))), 1, 0)"),0.0)</f>
        <v>0</v>
      </c>
      <c r="H425" s="16">
        <f>IFERROR(__xludf.DUMMYFUNCTION("IF(REGEXMATCH($A425, ""(?i)"" &amp; JOIN(""|"", SPLIT($H$3, "" ""))), 1, 0)"),0.0)</f>
        <v>0</v>
      </c>
      <c r="I425" s="16">
        <f>IFERROR(__xludf.DUMMYFUNCTION("IF(REGEXMATCH($A425, ""(?i)"" &amp; JOIN(""|"", SPLIT($I$3, "" ""))), 1, 0)"),0.0)</f>
        <v>0</v>
      </c>
      <c r="J425" s="16">
        <f>IFERROR(__xludf.DUMMYFUNCTION("IF(REGEXMATCH($A425, ""(?i)"" &amp; JOIN(""|"", SPLIT($J$3, "" ""))), 1, 0)"),0.0)</f>
        <v>0</v>
      </c>
      <c r="K425" s="16">
        <f>IFERROR(__xludf.DUMMYFUNCTION("IF(REGEXMATCH($A425, ""(?i)"" &amp; JOIN(""|"", SPLIT($K$3, "" ""))), 1, 0)"),0.0)</f>
        <v>0</v>
      </c>
      <c r="L425" s="16">
        <f>if(vlookup(A425,'VMware Inventory'!A:E,5,0)="Workstation",1,0)</f>
        <v>0</v>
      </c>
      <c r="M425" s="105">
        <f t="shared" si="5"/>
        <v>0</v>
      </c>
      <c r="N425" s="105">
        <f t="shared" si="6"/>
        <v>0</v>
      </c>
      <c r="O425" s="105">
        <f t="shared" si="7"/>
        <v>0</v>
      </c>
      <c r="P425" s="105" t="str">
        <f t="shared" si="8"/>
        <v>No Infra</v>
      </c>
      <c r="Q425" s="105">
        <f t="shared" si="9"/>
        <v>0</v>
      </c>
    </row>
    <row r="426">
      <c r="A426" s="61" t="s">
        <v>574</v>
      </c>
      <c r="B426" s="16">
        <f t="shared" si="2"/>
        <v>0</v>
      </c>
      <c r="C426" s="16">
        <f>IFERROR(__xludf.DUMMYFUNCTION("IF(OR(REGEXMATCH($A426, ""(?i)"" &amp; JOIN(""|"", SPLIT($C$3, "" ""))),vlookup(A426,'VMware Inventory'!A:E,5,0)=""VMWare""), 1, 0)"),1.0)</f>
        <v>1</v>
      </c>
      <c r="D426" s="16">
        <f>IFERROR(__xludf.DUMMYFUNCTION("IF(REGEXMATCH($A426, ""(?i)"" &amp; JOIN(""|"", SPLIT($D$3, "" ""))), 1, 0)"),0.0)</f>
        <v>0</v>
      </c>
      <c r="E426" s="16">
        <f t="shared" si="3"/>
        <v>0</v>
      </c>
      <c r="F426" s="16">
        <f t="shared" si="4"/>
        <v>0</v>
      </c>
      <c r="G426" s="16">
        <f>IFERROR(__xludf.DUMMYFUNCTION("IF(REGEXMATCH($A426, ""(?i)"" &amp; JOIN(""|"", SPLIT($G$3, "" ""))), 1, 0)"),0.0)</f>
        <v>0</v>
      </c>
      <c r="H426" s="16">
        <f>IFERROR(__xludf.DUMMYFUNCTION("IF(REGEXMATCH($A426, ""(?i)"" &amp; JOIN(""|"", SPLIT($H$3, "" ""))), 1, 0)"),0.0)</f>
        <v>0</v>
      </c>
      <c r="I426" s="16">
        <f>IFERROR(__xludf.DUMMYFUNCTION("IF(REGEXMATCH($A426, ""(?i)"" &amp; JOIN(""|"", SPLIT($I$3, "" ""))), 1, 0)"),0.0)</f>
        <v>0</v>
      </c>
      <c r="J426" s="16">
        <f>IFERROR(__xludf.DUMMYFUNCTION("IF(REGEXMATCH($A426, ""(?i)"" &amp; JOIN(""|"", SPLIT($J$3, "" ""))), 1, 0)"),0.0)</f>
        <v>0</v>
      </c>
      <c r="K426" s="16">
        <f>IFERROR(__xludf.DUMMYFUNCTION("IF(REGEXMATCH($A426, ""(?i)"" &amp; JOIN(""|"", SPLIT($K$3, "" ""))), 1, 0)"),0.0)</f>
        <v>0</v>
      </c>
      <c r="L426" s="16">
        <f>if(vlookup(A426,'VMware Inventory'!A:E,5,0)="Workstation",1,0)</f>
        <v>0</v>
      </c>
      <c r="M426" s="105">
        <f t="shared" si="5"/>
        <v>0</v>
      </c>
      <c r="N426" s="105">
        <f t="shared" si="6"/>
        <v>1</v>
      </c>
      <c r="O426" s="105">
        <f t="shared" si="7"/>
        <v>0</v>
      </c>
      <c r="P426" s="105" t="str">
        <f t="shared" si="8"/>
        <v>No Lift &amp; Shift</v>
      </c>
      <c r="Q426" s="105">
        <f t="shared" si="9"/>
        <v>1</v>
      </c>
    </row>
    <row r="427">
      <c r="A427" s="61" t="s">
        <v>575</v>
      </c>
      <c r="B427" s="16">
        <f t="shared" si="2"/>
        <v>0</v>
      </c>
      <c r="C427" s="16">
        <f>IFERROR(__xludf.DUMMYFUNCTION("IF(OR(REGEXMATCH($A427, ""(?i)"" &amp; JOIN(""|"", SPLIT($C$3, "" ""))),vlookup(A427,'VMware Inventory'!A:E,5,0)=""VMWare""), 1, 0)"),1.0)</f>
        <v>1</v>
      </c>
      <c r="D427" s="16">
        <f>IFERROR(__xludf.DUMMYFUNCTION("IF(REGEXMATCH($A427, ""(?i)"" &amp; JOIN(""|"", SPLIT($D$3, "" ""))), 1, 0)"),0.0)</f>
        <v>0</v>
      </c>
      <c r="E427" s="16">
        <f t="shared" si="3"/>
        <v>0</v>
      </c>
      <c r="F427" s="16">
        <f t="shared" si="4"/>
        <v>0</v>
      </c>
      <c r="G427" s="16">
        <f>IFERROR(__xludf.DUMMYFUNCTION("IF(REGEXMATCH($A427, ""(?i)"" &amp; JOIN(""|"", SPLIT($G$3, "" ""))), 1, 0)"),0.0)</f>
        <v>0</v>
      </c>
      <c r="H427" s="16">
        <f>IFERROR(__xludf.DUMMYFUNCTION("IF(REGEXMATCH($A427, ""(?i)"" &amp; JOIN(""|"", SPLIT($H$3, "" ""))), 1, 0)"),0.0)</f>
        <v>0</v>
      </c>
      <c r="I427" s="16">
        <f>IFERROR(__xludf.DUMMYFUNCTION("IF(REGEXMATCH($A427, ""(?i)"" &amp; JOIN(""|"", SPLIT($I$3, "" ""))), 1, 0)"),0.0)</f>
        <v>0</v>
      </c>
      <c r="J427" s="16">
        <f>IFERROR(__xludf.DUMMYFUNCTION("IF(REGEXMATCH($A427, ""(?i)"" &amp; JOIN(""|"", SPLIT($J$3, "" ""))), 1, 0)"),0.0)</f>
        <v>0</v>
      </c>
      <c r="K427" s="16">
        <f>IFERROR(__xludf.DUMMYFUNCTION("IF(REGEXMATCH($A427, ""(?i)"" &amp; JOIN(""|"", SPLIT($K$3, "" ""))), 1, 0)"),0.0)</f>
        <v>0</v>
      </c>
      <c r="L427" s="16">
        <f>if(vlookup(A427,'VMware Inventory'!A:E,5,0)="Workstation",1,0)</f>
        <v>0</v>
      </c>
      <c r="M427" s="105">
        <f t="shared" si="5"/>
        <v>0</v>
      </c>
      <c r="N427" s="105">
        <f t="shared" si="6"/>
        <v>1</v>
      </c>
      <c r="O427" s="105">
        <f t="shared" si="7"/>
        <v>0</v>
      </c>
      <c r="P427" s="105" t="str">
        <f t="shared" si="8"/>
        <v>No Lift &amp; Shift</v>
      </c>
      <c r="Q427" s="105">
        <f t="shared" si="9"/>
        <v>1</v>
      </c>
    </row>
    <row r="428">
      <c r="A428" s="61" t="s">
        <v>576</v>
      </c>
      <c r="B428" s="16">
        <f t="shared" si="2"/>
        <v>0</v>
      </c>
      <c r="C428" s="16">
        <f>IFERROR(__xludf.DUMMYFUNCTION("IF(OR(REGEXMATCH($A428, ""(?i)"" &amp; JOIN(""|"", SPLIT($C$3, "" ""))),vlookup(A428,'VMware Inventory'!A:E,5,0)=""VMWare""), 1, 0)"),1.0)</f>
        <v>1</v>
      </c>
      <c r="D428" s="16">
        <f>IFERROR(__xludf.DUMMYFUNCTION("IF(REGEXMATCH($A428, ""(?i)"" &amp; JOIN(""|"", SPLIT($D$3, "" ""))), 1, 0)"),0.0)</f>
        <v>0</v>
      </c>
      <c r="E428" s="16">
        <f t="shared" si="3"/>
        <v>0</v>
      </c>
      <c r="F428" s="16">
        <f t="shared" si="4"/>
        <v>0</v>
      </c>
      <c r="G428" s="16">
        <f>IFERROR(__xludf.DUMMYFUNCTION("IF(REGEXMATCH($A428, ""(?i)"" &amp; JOIN(""|"", SPLIT($G$3, "" ""))), 1, 0)"),0.0)</f>
        <v>0</v>
      </c>
      <c r="H428" s="16">
        <f>IFERROR(__xludf.DUMMYFUNCTION("IF(REGEXMATCH($A428, ""(?i)"" &amp; JOIN(""|"", SPLIT($H$3, "" ""))), 1, 0)"),0.0)</f>
        <v>0</v>
      </c>
      <c r="I428" s="16">
        <f>IFERROR(__xludf.DUMMYFUNCTION("IF(REGEXMATCH($A428, ""(?i)"" &amp; JOIN(""|"", SPLIT($I$3, "" ""))), 1, 0)"),0.0)</f>
        <v>0</v>
      </c>
      <c r="J428" s="16">
        <f>IFERROR(__xludf.DUMMYFUNCTION("IF(REGEXMATCH($A428, ""(?i)"" &amp; JOIN(""|"", SPLIT($J$3, "" ""))), 1, 0)"),0.0)</f>
        <v>0</v>
      </c>
      <c r="K428" s="16">
        <f>IFERROR(__xludf.DUMMYFUNCTION("IF(REGEXMATCH($A428, ""(?i)"" &amp; JOIN(""|"", SPLIT($K$3, "" ""))), 1, 0)"),0.0)</f>
        <v>0</v>
      </c>
      <c r="L428" s="16">
        <f>if(vlookup(A428,'VMware Inventory'!A:E,5,0)="Workstation",1,0)</f>
        <v>0</v>
      </c>
      <c r="M428" s="105">
        <f t="shared" si="5"/>
        <v>0</v>
      </c>
      <c r="N428" s="105">
        <f t="shared" si="6"/>
        <v>1</v>
      </c>
      <c r="O428" s="105">
        <f t="shared" si="7"/>
        <v>0</v>
      </c>
      <c r="P428" s="105" t="str">
        <f t="shared" si="8"/>
        <v>No Lift &amp; Shift</v>
      </c>
      <c r="Q428" s="105">
        <f t="shared" si="9"/>
        <v>1</v>
      </c>
    </row>
    <row r="429">
      <c r="A429" s="61" t="s">
        <v>577</v>
      </c>
      <c r="B429" s="16">
        <f t="shared" si="2"/>
        <v>0</v>
      </c>
      <c r="C429" s="16">
        <f>IFERROR(__xludf.DUMMYFUNCTION("IF(OR(REGEXMATCH($A429, ""(?i)"" &amp; JOIN(""|"", SPLIT($C$3, "" ""))),vlookup(A429,'VMware Inventory'!A:E,5,0)=""VMWare""), 1, 0)"),1.0)</f>
        <v>1</v>
      </c>
      <c r="D429" s="16">
        <f>IFERROR(__xludf.DUMMYFUNCTION("IF(REGEXMATCH($A429, ""(?i)"" &amp; JOIN(""|"", SPLIT($D$3, "" ""))), 1, 0)"),0.0)</f>
        <v>0</v>
      </c>
      <c r="E429" s="16">
        <f t="shared" si="3"/>
        <v>0</v>
      </c>
      <c r="F429" s="16">
        <f t="shared" si="4"/>
        <v>0</v>
      </c>
      <c r="G429" s="16">
        <f>IFERROR(__xludf.DUMMYFUNCTION("IF(REGEXMATCH($A429, ""(?i)"" &amp; JOIN(""|"", SPLIT($G$3, "" ""))), 1, 0)"),0.0)</f>
        <v>0</v>
      </c>
      <c r="H429" s="16">
        <f>IFERROR(__xludf.DUMMYFUNCTION("IF(REGEXMATCH($A429, ""(?i)"" &amp; JOIN(""|"", SPLIT($H$3, "" ""))), 1, 0)"),0.0)</f>
        <v>0</v>
      </c>
      <c r="I429" s="16">
        <f>IFERROR(__xludf.DUMMYFUNCTION("IF(REGEXMATCH($A429, ""(?i)"" &amp; JOIN(""|"", SPLIT($I$3, "" ""))), 1, 0)"),0.0)</f>
        <v>0</v>
      </c>
      <c r="J429" s="16">
        <f>IFERROR(__xludf.DUMMYFUNCTION("IF(REGEXMATCH($A429, ""(?i)"" &amp; JOIN(""|"", SPLIT($J$3, "" ""))), 1, 0)"),0.0)</f>
        <v>0</v>
      </c>
      <c r="K429" s="16">
        <f>IFERROR(__xludf.DUMMYFUNCTION("IF(REGEXMATCH($A429, ""(?i)"" &amp; JOIN(""|"", SPLIT($K$3, "" ""))), 1, 0)"),0.0)</f>
        <v>0</v>
      </c>
      <c r="L429" s="16">
        <f>if(vlookup(A429,'VMware Inventory'!A:E,5,0)="Workstation",1,0)</f>
        <v>0</v>
      </c>
      <c r="M429" s="105">
        <f t="shared" si="5"/>
        <v>0</v>
      </c>
      <c r="N429" s="105">
        <f t="shared" si="6"/>
        <v>1</v>
      </c>
      <c r="O429" s="105">
        <f t="shared" si="7"/>
        <v>0</v>
      </c>
      <c r="P429" s="105" t="str">
        <f t="shared" si="8"/>
        <v>No Lift &amp; Shift</v>
      </c>
      <c r="Q429" s="105">
        <f t="shared" si="9"/>
        <v>1</v>
      </c>
    </row>
    <row r="430">
      <c r="A430" s="61" t="s">
        <v>578</v>
      </c>
      <c r="B430" s="16">
        <f t="shared" si="2"/>
        <v>0</v>
      </c>
      <c r="C430" s="16">
        <f>IFERROR(__xludf.DUMMYFUNCTION("IF(OR(REGEXMATCH($A430, ""(?i)"" &amp; JOIN(""|"", SPLIT($C$3, "" ""))),vlookup(A430,'VMware Inventory'!A:E,5,0)=""VMWare""), 1, 0)"),1.0)</f>
        <v>1</v>
      </c>
      <c r="D430" s="16">
        <f>IFERROR(__xludf.DUMMYFUNCTION("IF(REGEXMATCH($A430, ""(?i)"" &amp; JOIN(""|"", SPLIT($D$3, "" ""))), 1, 0)"),0.0)</f>
        <v>0</v>
      </c>
      <c r="E430" s="16">
        <f t="shared" si="3"/>
        <v>0</v>
      </c>
      <c r="F430" s="16">
        <f t="shared" si="4"/>
        <v>0</v>
      </c>
      <c r="G430" s="16">
        <f>IFERROR(__xludf.DUMMYFUNCTION("IF(REGEXMATCH($A430, ""(?i)"" &amp; JOIN(""|"", SPLIT($G$3, "" ""))), 1, 0)"),0.0)</f>
        <v>0</v>
      </c>
      <c r="H430" s="16">
        <f>IFERROR(__xludf.DUMMYFUNCTION("IF(REGEXMATCH($A430, ""(?i)"" &amp; JOIN(""|"", SPLIT($H$3, "" ""))), 1, 0)"),0.0)</f>
        <v>0</v>
      </c>
      <c r="I430" s="16">
        <f>IFERROR(__xludf.DUMMYFUNCTION("IF(REGEXMATCH($A430, ""(?i)"" &amp; JOIN(""|"", SPLIT($I$3, "" ""))), 1, 0)"),0.0)</f>
        <v>0</v>
      </c>
      <c r="J430" s="16">
        <f>IFERROR(__xludf.DUMMYFUNCTION("IF(REGEXMATCH($A430, ""(?i)"" &amp; JOIN(""|"", SPLIT($J$3, "" ""))), 1, 0)"),0.0)</f>
        <v>0</v>
      </c>
      <c r="K430" s="16">
        <f>IFERROR(__xludf.DUMMYFUNCTION("IF(REGEXMATCH($A430, ""(?i)"" &amp; JOIN(""|"", SPLIT($K$3, "" ""))), 1, 0)"),0.0)</f>
        <v>0</v>
      </c>
      <c r="L430" s="16">
        <f>if(vlookup(A430,'VMware Inventory'!A:E,5,0)="Workstation",1,0)</f>
        <v>0</v>
      </c>
      <c r="M430" s="105">
        <f t="shared" si="5"/>
        <v>0</v>
      </c>
      <c r="N430" s="105">
        <f t="shared" si="6"/>
        <v>1</v>
      </c>
      <c r="O430" s="105">
        <f t="shared" si="7"/>
        <v>0</v>
      </c>
      <c r="P430" s="105" t="str">
        <f t="shared" si="8"/>
        <v>No Lift &amp; Shift</v>
      </c>
      <c r="Q430" s="105">
        <f t="shared" si="9"/>
        <v>1</v>
      </c>
    </row>
    <row r="431">
      <c r="A431" s="61" t="s">
        <v>579</v>
      </c>
      <c r="B431" s="16">
        <f t="shared" si="2"/>
        <v>0</v>
      </c>
      <c r="C431" s="16">
        <f>IFERROR(__xludf.DUMMYFUNCTION("IF(OR(REGEXMATCH($A431, ""(?i)"" &amp; JOIN(""|"", SPLIT($C$3, "" ""))),vlookup(A431,'VMware Inventory'!A:E,5,0)=""VMWare""), 1, 0)"),1.0)</f>
        <v>1</v>
      </c>
      <c r="D431" s="16">
        <f>IFERROR(__xludf.DUMMYFUNCTION("IF(REGEXMATCH($A431, ""(?i)"" &amp; JOIN(""|"", SPLIT($D$3, "" ""))), 1, 0)"),0.0)</f>
        <v>0</v>
      </c>
      <c r="E431" s="16">
        <f t="shared" si="3"/>
        <v>0</v>
      </c>
      <c r="F431" s="16">
        <f t="shared" si="4"/>
        <v>0</v>
      </c>
      <c r="G431" s="16">
        <f>IFERROR(__xludf.DUMMYFUNCTION("IF(REGEXMATCH($A431, ""(?i)"" &amp; JOIN(""|"", SPLIT($G$3, "" ""))), 1, 0)"),0.0)</f>
        <v>0</v>
      </c>
      <c r="H431" s="16">
        <f>IFERROR(__xludf.DUMMYFUNCTION("IF(REGEXMATCH($A431, ""(?i)"" &amp; JOIN(""|"", SPLIT($H$3, "" ""))), 1, 0)"),0.0)</f>
        <v>0</v>
      </c>
      <c r="I431" s="16">
        <f>IFERROR(__xludf.DUMMYFUNCTION("IF(REGEXMATCH($A431, ""(?i)"" &amp; JOIN(""|"", SPLIT($I$3, "" ""))), 1, 0)"),0.0)</f>
        <v>0</v>
      </c>
      <c r="J431" s="16">
        <f>IFERROR(__xludf.DUMMYFUNCTION("IF(REGEXMATCH($A431, ""(?i)"" &amp; JOIN(""|"", SPLIT($J$3, "" ""))), 1, 0)"),0.0)</f>
        <v>0</v>
      </c>
      <c r="K431" s="16">
        <f>IFERROR(__xludf.DUMMYFUNCTION("IF(REGEXMATCH($A431, ""(?i)"" &amp; JOIN(""|"", SPLIT($K$3, "" ""))), 1, 0)"),0.0)</f>
        <v>0</v>
      </c>
      <c r="L431" s="16">
        <f>if(vlookup(A431,'VMware Inventory'!A:E,5,0)="Workstation",1,0)</f>
        <v>0</v>
      </c>
      <c r="M431" s="105">
        <f t="shared" si="5"/>
        <v>0</v>
      </c>
      <c r="N431" s="105">
        <f t="shared" si="6"/>
        <v>1</v>
      </c>
      <c r="O431" s="105">
        <f t="shared" si="7"/>
        <v>0</v>
      </c>
      <c r="P431" s="105" t="str">
        <f t="shared" si="8"/>
        <v>No Lift &amp; Shift</v>
      </c>
      <c r="Q431" s="105">
        <f t="shared" si="9"/>
        <v>1</v>
      </c>
    </row>
    <row r="432">
      <c r="A432" s="61" t="s">
        <v>580</v>
      </c>
      <c r="B432" s="16">
        <f t="shared" si="2"/>
        <v>0</v>
      </c>
      <c r="C432" s="16">
        <f>IFERROR(__xludf.DUMMYFUNCTION("IF(OR(REGEXMATCH($A432, ""(?i)"" &amp; JOIN(""|"", SPLIT($C$3, "" ""))),vlookup(A432,'VMware Inventory'!A:E,5,0)=""VMWare""), 1, 0)"),1.0)</f>
        <v>1</v>
      </c>
      <c r="D432" s="16">
        <f>IFERROR(__xludf.DUMMYFUNCTION("IF(REGEXMATCH($A432, ""(?i)"" &amp; JOIN(""|"", SPLIT($D$3, "" ""))), 1, 0)"),0.0)</f>
        <v>0</v>
      </c>
      <c r="E432" s="16">
        <f t="shared" si="3"/>
        <v>0</v>
      </c>
      <c r="F432" s="16">
        <f t="shared" si="4"/>
        <v>0</v>
      </c>
      <c r="G432" s="16">
        <f>IFERROR(__xludf.DUMMYFUNCTION("IF(REGEXMATCH($A432, ""(?i)"" &amp; JOIN(""|"", SPLIT($G$3, "" ""))), 1, 0)"),0.0)</f>
        <v>0</v>
      </c>
      <c r="H432" s="16">
        <f>IFERROR(__xludf.DUMMYFUNCTION("IF(REGEXMATCH($A432, ""(?i)"" &amp; JOIN(""|"", SPLIT($H$3, "" ""))), 1, 0)"),0.0)</f>
        <v>0</v>
      </c>
      <c r="I432" s="16">
        <f>IFERROR(__xludf.DUMMYFUNCTION("IF(REGEXMATCH($A432, ""(?i)"" &amp; JOIN(""|"", SPLIT($I$3, "" ""))), 1, 0)"),0.0)</f>
        <v>0</v>
      </c>
      <c r="J432" s="16">
        <f>IFERROR(__xludf.DUMMYFUNCTION("IF(REGEXMATCH($A432, ""(?i)"" &amp; JOIN(""|"", SPLIT($J$3, "" ""))), 1, 0)"),0.0)</f>
        <v>0</v>
      </c>
      <c r="K432" s="16">
        <f>IFERROR(__xludf.DUMMYFUNCTION("IF(REGEXMATCH($A432, ""(?i)"" &amp; JOIN(""|"", SPLIT($K$3, "" ""))), 1, 0)"),0.0)</f>
        <v>0</v>
      </c>
      <c r="L432" s="16">
        <f>if(vlookup(A432,'VMware Inventory'!A:E,5,0)="Workstation",1,0)</f>
        <v>0</v>
      </c>
      <c r="M432" s="105">
        <f t="shared" si="5"/>
        <v>0</v>
      </c>
      <c r="N432" s="105">
        <f t="shared" si="6"/>
        <v>1</v>
      </c>
      <c r="O432" s="105">
        <f t="shared" si="7"/>
        <v>0</v>
      </c>
      <c r="P432" s="105" t="str">
        <f t="shared" si="8"/>
        <v>No Lift &amp; Shift</v>
      </c>
      <c r="Q432" s="105">
        <f t="shared" si="9"/>
        <v>1</v>
      </c>
    </row>
    <row r="433">
      <c r="A433" s="61" t="s">
        <v>581</v>
      </c>
      <c r="B433" s="16">
        <f t="shared" si="2"/>
        <v>0</v>
      </c>
      <c r="C433" s="16">
        <f>IFERROR(__xludf.DUMMYFUNCTION("IF(OR(REGEXMATCH($A433, ""(?i)"" &amp; JOIN(""|"", SPLIT($C$3, "" ""))),vlookup(A433,'VMware Inventory'!A:E,5,0)=""VMWare""), 1, 0)"),1.0)</f>
        <v>1</v>
      </c>
      <c r="D433" s="16">
        <f>IFERROR(__xludf.DUMMYFUNCTION("IF(REGEXMATCH($A433, ""(?i)"" &amp; JOIN(""|"", SPLIT($D$3, "" ""))), 1, 0)"),0.0)</f>
        <v>0</v>
      </c>
      <c r="E433" s="16">
        <f t="shared" si="3"/>
        <v>0</v>
      </c>
      <c r="F433" s="16">
        <f t="shared" si="4"/>
        <v>0</v>
      </c>
      <c r="G433" s="16">
        <f>IFERROR(__xludf.DUMMYFUNCTION("IF(REGEXMATCH($A433, ""(?i)"" &amp; JOIN(""|"", SPLIT($G$3, "" ""))), 1, 0)"),0.0)</f>
        <v>0</v>
      </c>
      <c r="H433" s="16">
        <f>IFERROR(__xludf.DUMMYFUNCTION("IF(REGEXMATCH($A433, ""(?i)"" &amp; JOIN(""|"", SPLIT($H$3, "" ""))), 1, 0)"),0.0)</f>
        <v>0</v>
      </c>
      <c r="I433" s="16">
        <f>IFERROR(__xludf.DUMMYFUNCTION("IF(REGEXMATCH($A433, ""(?i)"" &amp; JOIN(""|"", SPLIT($I$3, "" ""))), 1, 0)"),0.0)</f>
        <v>0</v>
      </c>
      <c r="J433" s="16">
        <f>IFERROR(__xludf.DUMMYFUNCTION("IF(REGEXMATCH($A433, ""(?i)"" &amp; JOIN(""|"", SPLIT($J$3, "" ""))), 1, 0)"),0.0)</f>
        <v>0</v>
      </c>
      <c r="K433" s="16">
        <f>IFERROR(__xludf.DUMMYFUNCTION("IF(REGEXMATCH($A433, ""(?i)"" &amp; JOIN(""|"", SPLIT($K$3, "" ""))), 1, 0)"),0.0)</f>
        <v>0</v>
      </c>
      <c r="L433" s="16">
        <f>if(vlookup(A433,'VMware Inventory'!A:E,5,0)="Workstation",1,0)</f>
        <v>0</v>
      </c>
      <c r="M433" s="105">
        <f t="shared" si="5"/>
        <v>0</v>
      </c>
      <c r="N433" s="105">
        <f t="shared" si="6"/>
        <v>1</v>
      </c>
      <c r="O433" s="105">
        <f t="shared" si="7"/>
        <v>0</v>
      </c>
      <c r="P433" s="105" t="str">
        <f t="shared" si="8"/>
        <v>No Lift &amp; Shift</v>
      </c>
      <c r="Q433" s="105">
        <f t="shared" si="9"/>
        <v>1</v>
      </c>
    </row>
    <row r="434">
      <c r="A434" s="61" t="s">
        <v>582</v>
      </c>
      <c r="B434" s="16">
        <f t="shared" si="2"/>
        <v>0</v>
      </c>
      <c r="C434" s="16">
        <f>IFERROR(__xludf.DUMMYFUNCTION("IF(OR(REGEXMATCH($A434, ""(?i)"" &amp; JOIN(""|"", SPLIT($C$3, "" ""))),vlookup(A434,'VMware Inventory'!A:E,5,0)=""VMWare""), 1, 0)"),1.0)</f>
        <v>1</v>
      </c>
      <c r="D434" s="16">
        <f>IFERROR(__xludf.DUMMYFUNCTION("IF(REGEXMATCH($A434, ""(?i)"" &amp; JOIN(""|"", SPLIT($D$3, "" ""))), 1, 0)"),0.0)</f>
        <v>0</v>
      </c>
      <c r="E434" s="16">
        <f t="shared" si="3"/>
        <v>0</v>
      </c>
      <c r="F434" s="16">
        <f t="shared" si="4"/>
        <v>0</v>
      </c>
      <c r="G434" s="16">
        <f>IFERROR(__xludf.DUMMYFUNCTION("IF(REGEXMATCH($A434, ""(?i)"" &amp; JOIN(""|"", SPLIT($G$3, "" ""))), 1, 0)"),0.0)</f>
        <v>0</v>
      </c>
      <c r="H434" s="16">
        <f>IFERROR(__xludf.DUMMYFUNCTION("IF(REGEXMATCH($A434, ""(?i)"" &amp; JOIN(""|"", SPLIT($H$3, "" ""))), 1, 0)"),0.0)</f>
        <v>0</v>
      </c>
      <c r="I434" s="16">
        <f>IFERROR(__xludf.DUMMYFUNCTION("IF(REGEXMATCH($A434, ""(?i)"" &amp; JOIN(""|"", SPLIT($I$3, "" ""))), 1, 0)"),0.0)</f>
        <v>0</v>
      </c>
      <c r="J434" s="16">
        <f>IFERROR(__xludf.DUMMYFUNCTION("IF(REGEXMATCH($A434, ""(?i)"" &amp; JOIN(""|"", SPLIT($J$3, "" ""))), 1, 0)"),0.0)</f>
        <v>0</v>
      </c>
      <c r="K434" s="16">
        <f>IFERROR(__xludf.DUMMYFUNCTION("IF(REGEXMATCH($A434, ""(?i)"" &amp; JOIN(""|"", SPLIT($K$3, "" ""))), 1, 0)"),0.0)</f>
        <v>0</v>
      </c>
      <c r="L434" s="16">
        <f>if(vlookup(A434,'VMware Inventory'!A:E,5,0)="Workstation",1,0)</f>
        <v>0</v>
      </c>
      <c r="M434" s="105">
        <f t="shared" si="5"/>
        <v>0</v>
      </c>
      <c r="N434" s="105">
        <f t="shared" si="6"/>
        <v>1</v>
      </c>
      <c r="O434" s="105">
        <f t="shared" si="7"/>
        <v>0</v>
      </c>
      <c r="P434" s="105" t="str">
        <f t="shared" si="8"/>
        <v>No Lift &amp; Shift</v>
      </c>
      <c r="Q434" s="105">
        <f t="shared" si="9"/>
        <v>1</v>
      </c>
    </row>
    <row r="435">
      <c r="A435" s="61" t="s">
        <v>583</v>
      </c>
      <c r="B435" s="16">
        <f t="shared" si="2"/>
        <v>0</v>
      </c>
      <c r="C435" s="16">
        <f>IFERROR(__xludf.DUMMYFUNCTION("IF(OR(REGEXMATCH($A435, ""(?i)"" &amp; JOIN(""|"", SPLIT($C$3, "" ""))),vlookup(A435,'VMware Inventory'!A:E,5,0)=""VMWare""), 1, 0)"),1.0)</f>
        <v>1</v>
      </c>
      <c r="D435" s="16">
        <f>IFERROR(__xludf.DUMMYFUNCTION("IF(REGEXMATCH($A435, ""(?i)"" &amp; JOIN(""|"", SPLIT($D$3, "" ""))), 1, 0)"),0.0)</f>
        <v>0</v>
      </c>
      <c r="E435" s="16">
        <f t="shared" si="3"/>
        <v>0</v>
      </c>
      <c r="F435" s="16">
        <f t="shared" si="4"/>
        <v>0</v>
      </c>
      <c r="G435" s="16">
        <f>IFERROR(__xludf.DUMMYFUNCTION("IF(REGEXMATCH($A435, ""(?i)"" &amp; JOIN(""|"", SPLIT($G$3, "" ""))), 1, 0)"),0.0)</f>
        <v>0</v>
      </c>
      <c r="H435" s="16">
        <f>IFERROR(__xludf.DUMMYFUNCTION("IF(REGEXMATCH($A435, ""(?i)"" &amp; JOIN(""|"", SPLIT($H$3, "" ""))), 1, 0)"),0.0)</f>
        <v>0</v>
      </c>
      <c r="I435" s="16">
        <f>IFERROR(__xludf.DUMMYFUNCTION("IF(REGEXMATCH($A435, ""(?i)"" &amp; JOIN(""|"", SPLIT($I$3, "" ""))), 1, 0)"),0.0)</f>
        <v>0</v>
      </c>
      <c r="J435" s="16">
        <f>IFERROR(__xludf.DUMMYFUNCTION("IF(REGEXMATCH($A435, ""(?i)"" &amp; JOIN(""|"", SPLIT($J$3, "" ""))), 1, 0)"),0.0)</f>
        <v>0</v>
      </c>
      <c r="K435" s="16">
        <f>IFERROR(__xludf.DUMMYFUNCTION("IF(REGEXMATCH($A435, ""(?i)"" &amp; JOIN(""|"", SPLIT($K$3, "" ""))), 1, 0)"),0.0)</f>
        <v>0</v>
      </c>
      <c r="L435" s="16">
        <f>if(vlookup(A435,'VMware Inventory'!A:E,5,0)="Workstation",1,0)</f>
        <v>0</v>
      </c>
      <c r="M435" s="105">
        <f t="shared" si="5"/>
        <v>0</v>
      </c>
      <c r="N435" s="105">
        <f t="shared" si="6"/>
        <v>1</v>
      </c>
      <c r="O435" s="105">
        <f t="shared" si="7"/>
        <v>0</v>
      </c>
      <c r="P435" s="105" t="str">
        <f t="shared" si="8"/>
        <v>No Lift &amp; Shift</v>
      </c>
      <c r="Q435" s="105">
        <f t="shared" si="9"/>
        <v>1</v>
      </c>
    </row>
    <row r="436">
      <c r="A436" s="61" t="s">
        <v>584</v>
      </c>
      <c r="B436" s="16">
        <f t="shared" si="2"/>
        <v>0</v>
      </c>
      <c r="C436" s="16">
        <f>IFERROR(__xludf.DUMMYFUNCTION("IF(OR(REGEXMATCH($A436, ""(?i)"" &amp; JOIN(""|"", SPLIT($C$3, "" ""))),vlookup(A436,'VMware Inventory'!A:E,5,0)=""VMWare""), 1, 0)"),1.0)</f>
        <v>1</v>
      </c>
      <c r="D436" s="16">
        <f>IFERROR(__xludf.DUMMYFUNCTION("IF(REGEXMATCH($A436, ""(?i)"" &amp; JOIN(""|"", SPLIT($D$3, "" ""))), 1, 0)"),0.0)</f>
        <v>0</v>
      </c>
      <c r="E436" s="16">
        <f t="shared" si="3"/>
        <v>0</v>
      </c>
      <c r="F436" s="16">
        <f t="shared" si="4"/>
        <v>0</v>
      </c>
      <c r="G436" s="16">
        <f>IFERROR(__xludf.DUMMYFUNCTION("IF(REGEXMATCH($A436, ""(?i)"" &amp; JOIN(""|"", SPLIT($G$3, "" ""))), 1, 0)"),0.0)</f>
        <v>0</v>
      </c>
      <c r="H436" s="16">
        <f>IFERROR(__xludf.DUMMYFUNCTION("IF(REGEXMATCH($A436, ""(?i)"" &amp; JOIN(""|"", SPLIT($H$3, "" ""))), 1, 0)"),0.0)</f>
        <v>0</v>
      </c>
      <c r="I436" s="16">
        <f>IFERROR(__xludf.DUMMYFUNCTION("IF(REGEXMATCH($A436, ""(?i)"" &amp; JOIN(""|"", SPLIT($I$3, "" ""))), 1, 0)"),0.0)</f>
        <v>0</v>
      </c>
      <c r="J436" s="16">
        <f>IFERROR(__xludf.DUMMYFUNCTION("IF(REGEXMATCH($A436, ""(?i)"" &amp; JOIN(""|"", SPLIT($J$3, "" ""))), 1, 0)"),0.0)</f>
        <v>0</v>
      </c>
      <c r="K436" s="16">
        <f>IFERROR(__xludf.DUMMYFUNCTION("IF(REGEXMATCH($A436, ""(?i)"" &amp; JOIN(""|"", SPLIT($K$3, "" ""))), 1, 0)"),0.0)</f>
        <v>0</v>
      </c>
      <c r="L436" s="16">
        <f>if(vlookup(A436,'VMware Inventory'!A:E,5,0)="Workstation",1,0)</f>
        <v>0</v>
      </c>
      <c r="M436" s="105">
        <f t="shared" si="5"/>
        <v>0</v>
      </c>
      <c r="N436" s="105">
        <f t="shared" si="6"/>
        <v>1</v>
      </c>
      <c r="O436" s="105">
        <f t="shared" si="7"/>
        <v>0</v>
      </c>
      <c r="P436" s="105" t="str">
        <f t="shared" si="8"/>
        <v>No Lift &amp; Shift</v>
      </c>
      <c r="Q436" s="105">
        <f t="shared" si="9"/>
        <v>1</v>
      </c>
    </row>
    <row r="437">
      <c r="A437" s="61" t="s">
        <v>580</v>
      </c>
      <c r="B437" s="16">
        <f t="shared" si="2"/>
        <v>0</v>
      </c>
      <c r="C437" s="16">
        <f>IFERROR(__xludf.DUMMYFUNCTION("IF(OR(REGEXMATCH($A437, ""(?i)"" &amp; JOIN(""|"", SPLIT($C$3, "" ""))),vlookup(A437,'VMware Inventory'!A:E,5,0)=""VMWare""), 1, 0)"),1.0)</f>
        <v>1</v>
      </c>
      <c r="D437" s="16">
        <f>IFERROR(__xludf.DUMMYFUNCTION("IF(REGEXMATCH($A437, ""(?i)"" &amp; JOIN(""|"", SPLIT($D$3, "" ""))), 1, 0)"),0.0)</f>
        <v>0</v>
      </c>
      <c r="E437" s="16">
        <f t="shared" si="3"/>
        <v>0</v>
      </c>
      <c r="F437" s="16">
        <f t="shared" si="4"/>
        <v>0</v>
      </c>
      <c r="G437" s="16">
        <f>IFERROR(__xludf.DUMMYFUNCTION("IF(REGEXMATCH($A437, ""(?i)"" &amp; JOIN(""|"", SPLIT($G$3, "" ""))), 1, 0)"),0.0)</f>
        <v>0</v>
      </c>
      <c r="H437" s="16">
        <f>IFERROR(__xludf.DUMMYFUNCTION("IF(REGEXMATCH($A437, ""(?i)"" &amp; JOIN(""|"", SPLIT($H$3, "" ""))), 1, 0)"),0.0)</f>
        <v>0</v>
      </c>
      <c r="I437" s="16">
        <f>IFERROR(__xludf.DUMMYFUNCTION("IF(REGEXMATCH($A437, ""(?i)"" &amp; JOIN(""|"", SPLIT($I$3, "" ""))), 1, 0)"),0.0)</f>
        <v>0</v>
      </c>
      <c r="J437" s="16">
        <f>IFERROR(__xludf.DUMMYFUNCTION("IF(REGEXMATCH($A437, ""(?i)"" &amp; JOIN(""|"", SPLIT($J$3, "" ""))), 1, 0)"),0.0)</f>
        <v>0</v>
      </c>
      <c r="K437" s="16">
        <f>IFERROR(__xludf.DUMMYFUNCTION("IF(REGEXMATCH($A437, ""(?i)"" &amp; JOIN(""|"", SPLIT($K$3, "" ""))), 1, 0)"),0.0)</f>
        <v>0</v>
      </c>
      <c r="L437" s="16">
        <f>if(vlookup(A437,'VMware Inventory'!A:E,5,0)="Workstation",1,0)</f>
        <v>0</v>
      </c>
      <c r="M437" s="105">
        <f t="shared" si="5"/>
        <v>0</v>
      </c>
      <c r="N437" s="105">
        <f t="shared" si="6"/>
        <v>1</v>
      </c>
      <c r="O437" s="105">
        <f t="shared" si="7"/>
        <v>0</v>
      </c>
      <c r="P437" s="105" t="str">
        <f t="shared" si="8"/>
        <v>No Lift &amp; Shift</v>
      </c>
      <c r="Q437" s="105">
        <f t="shared" si="9"/>
        <v>1</v>
      </c>
    </row>
    <row r="438">
      <c r="A438" s="61" t="s">
        <v>585</v>
      </c>
      <c r="B438" s="16">
        <f t="shared" si="2"/>
        <v>0</v>
      </c>
      <c r="C438" s="16">
        <f>IFERROR(__xludf.DUMMYFUNCTION("IF(OR(REGEXMATCH($A438, ""(?i)"" &amp; JOIN(""|"", SPLIT($C$3, "" ""))),vlookup(A438,'VMware Inventory'!A:E,5,0)=""VMWare""), 1, 0)"),1.0)</f>
        <v>1</v>
      </c>
      <c r="D438" s="16">
        <f>IFERROR(__xludf.DUMMYFUNCTION("IF(REGEXMATCH($A438, ""(?i)"" &amp; JOIN(""|"", SPLIT($D$3, "" ""))), 1, 0)"),0.0)</f>
        <v>0</v>
      </c>
      <c r="E438" s="16">
        <f t="shared" si="3"/>
        <v>0</v>
      </c>
      <c r="F438" s="16">
        <f t="shared" si="4"/>
        <v>0</v>
      </c>
      <c r="G438" s="16">
        <f>IFERROR(__xludf.DUMMYFUNCTION("IF(REGEXMATCH($A438, ""(?i)"" &amp; JOIN(""|"", SPLIT($G$3, "" ""))), 1, 0)"),0.0)</f>
        <v>0</v>
      </c>
      <c r="H438" s="16">
        <f>IFERROR(__xludf.DUMMYFUNCTION("IF(REGEXMATCH($A438, ""(?i)"" &amp; JOIN(""|"", SPLIT($H$3, "" ""))), 1, 0)"),0.0)</f>
        <v>0</v>
      </c>
      <c r="I438" s="16">
        <f>IFERROR(__xludf.DUMMYFUNCTION("IF(REGEXMATCH($A438, ""(?i)"" &amp; JOIN(""|"", SPLIT($I$3, "" ""))), 1, 0)"),0.0)</f>
        <v>0</v>
      </c>
      <c r="J438" s="16">
        <f>IFERROR(__xludf.DUMMYFUNCTION("IF(REGEXMATCH($A438, ""(?i)"" &amp; JOIN(""|"", SPLIT($J$3, "" ""))), 1, 0)"),0.0)</f>
        <v>0</v>
      </c>
      <c r="K438" s="16">
        <f>IFERROR(__xludf.DUMMYFUNCTION("IF(REGEXMATCH($A438, ""(?i)"" &amp; JOIN(""|"", SPLIT($K$3, "" ""))), 1, 0)"),0.0)</f>
        <v>0</v>
      </c>
      <c r="L438" s="16">
        <f>if(vlookup(A438,'VMware Inventory'!A:E,5,0)="Workstation",1,0)</f>
        <v>0</v>
      </c>
      <c r="M438" s="105">
        <f t="shared" si="5"/>
        <v>0</v>
      </c>
      <c r="N438" s="105">
        <f t="shared" si="6"/>
        <v>1</v>
      </c>
      <c r="O438" s="105">
        <f t="shared" si="7"/>
        <v>0</v>
      </c>
      <c r="P438" s="105" t="str">
        <f t="shared" si="8"/>
        <v>No Lift &amp; Shift</v>
      </c>
      <c r="Q438" s="105">
        <f t="shared" si="9"/>
        <v>1</v>
      </c>
    </row>
    <row r="439">
      <c r="A439" s="61" t="s">
        <v>586</v>
      </c>
      <c r="B439" s="16">
        <f t="shared" si="2"/>
        <v>0</v>
      </c>
      <c r="C439" s="16">
        <f>IFERROR(__xludf.DUMMYFUNCTION("IF(OR(REGEXMATCH($A439, ""(?i)"" &amp; JOIN(""|"", SPLIT($C$3, "" ""))),vlookup(A439,'VMware Inventory'!A:E,5,0)=""VMWare""), 1, 0)"),1.0)</f>
        <v>1</v>
      </c>
      <c r="D439" s="16">
        <f>IFERROR(__xludf.DUMMYFUNCTION("IF(REGEXMATCH($A439, ""(?i)"" &amp; JOIN(""|"", SPLIT($D$3, "" ""))), 1, 0)"),0.0)</f>
        <v>0</v>
      </c>
      <c r="E439" s="16">
        <f t="shared" si="3"/>
        <v>0</v>
      </c>
      <c r="F439" s="16">
        <f t="shared" si="4"/>
        <v>0</v>
      </c>
      <c r="G439" s="16">
        <f>IFERROR(__xludf.DUMMYFUNCTION("IF(REGEXMATCH($A439, ""(?i)"" &amp; JOIN(""|"", SPLIT($G$3, "" ""))), 1, 0)"),0.0)</f>
        <v>0</v>
      </c>
      <c r="H439" s="16">
        <f>IFERROR(__xludf.DUMMYFUNCTION("IF(REGEXMATCH($A439, ""(?i)"" &amp; JOIN(""|"", SPLIT($H$3, "" ""))), 1, 0)"),0.0)</f>
        <v>0</v>
      </c>
      <c r="I439" s="16">
        <f>IFERROR(__xludf.DUMMYFUNCTION("IF(REGEXMATCH($A439, ""(?i)"" &amp; JOIN(""|"", SPLIT($I$3, "" ""))), 1, 0)"),0.0)</f>
        <v>0</v>
      </c>
      <c r="J439" s="16">
        <f>IFERROR(__xludf.DUMMYFUNCTION("IF(REGEXMATCH($A439, ""(?i)"" &amp; JOIN(""|"", SPLIT($J$3, "" ""))), 1, 0)"),0.0)</f>
        <v>0</v>
      </c>
      <c r="K439" s="16">
        <f>IFERROR(__xludf.DUMMYFUNCTION("IF(REGEXMATCH($A439, ""(?i)"" &amp; JOIN(""|"", SPLIT($K$3, "" ""))), 1, 0)"),0.0)</f>
        <v>0</v>
      </c>
      <c r="L439" s="16">
        <f>if(vlookup(A439,'VMware Inventory'!A:E,5,0)="Workstation",1,0)</f>
        <v>0</v>
      </c>
      <c r="M439" s="105">
        <f t="shared" si="5"/>
        <v>0</v>
      </c>
      <c r="N439" s="105">
        <f t="shared" si="6"/>
        <v>1</v>
      </c>
      <c r="O439" s="105">
        <f t="shared" si="7"/>
        <v>0</v>
      </c>
      <c r="P439" s="105" t="str">
        <f t="shared" si="8"/>
        <v>No Lift &amp; Shift</v>
      </c>
      <c r="Q439" s="105">
        <f t="shared" si="9"/>
        <v>1</v>
      </c>
    </row>
    <row r="440">
      <c r="A440" s="61" t="s">
        <v>587</v>
      </c>
      <c r="B440" s="16">
        <f t="shared" si="2"/>
        <v>0</v>
      </c>
      <c r="C440" s="16">
        <f>IFERROR(__xludf.DUMMYFUNCTION("IF(OR(REGEXMATCH($A440, ""(?i)"" &amp; JOIN(""|"", SPLIT($C$3, "" ""))),vlookup(A440,'VMware Inventory'!A:E,5,0)=""VMWare""), 1, 0)"),1.0)</f>
        <v>1</v>
      </c>
      <c r="D440" s="16">
        <f>IFERROR(__xludf.DUMMYFUNCTION("IF(REGEXMATCH($A440, ""(?i)"" &amp; JOIN(""|"", SPLIT($D$3, "" ""))), 1, 0)"),0.0)</f>
        <v>0</v>
      </c>
      <c r="E440" s="16">
        <f t="shared" si="3"/>
        <v>0</v>
      </c>
      <c r="F440" s="16">
        <f t="shared" si="4"/>
        <v>0</v>
      </c>
      <c r="G440" s="16">
        <f>IFERROR(__xludf.DUMMYFUNCTION("IF(REGEXMATCH($A440, ""(?i)"" &amp; JOIN(""|"", SPLIT($G$3, "" ""))), 1, 0)"),0.0)</f>
        <v>0</v>
      </c>
      <c r="H440" s="16">
        <f>IFERROR(__xludf.DUMMYFUNCTION("IF(REGEXMATCH($A440, ""(?i)"" &amp; JOIN(""|"", SPLIT($H$3, "" ""))), 1, 0)"),0.0)</f>
        <v>0</v>
      </c>
      <c r="I440" s="16">
        <f>IFERROR(__xludf.DUMMYFUNCTION("IF(REGEXMATCH($A440, ""(?i)"" &amp; JOIN(""|"", SPLIT($I$3, "" ""))), 1, 0)"),0.0)</f>
        <v>0</v>
      </c>
      <c r="J440" s="16">
        <f>IFERROR(__xludf.DUMMYFUNCTION("IF(REGEXMATCH($A440, ""(?i)"" &amp; JOIN(""|"", SPLIT($J$3, "" ""))), 1, 0)"),0.0)</f>
        <v>0</v>
      </c>
      <c r="K440" s="16">
        <f>IFERROR(__xludf.DUMMYFUNCTION("IF(REGEXMATCH($A440, ""(?i)"" &amp; JOIN(""|"", SPLIT($K$3, "" ""))), 1, 0)"),0.0)</f>
        <v>0</v>
      </c>
      <c r="L440" s="16">
        <f>if(vlookup(A440,'VMware Inventory'!A:E,5,0)="Workstation",1,0)</f>
        <v>0</v>
      </c>
      <c r="M440" s="105">
        <f t="shared" si="5"/>
        <v>0</v>
      </c>
      <c r="N440" s="105">
        <f t="shared" si="6"/>
        <v>1</v>
      </c>
      <c r="O440" s="105">
        <f t="shared" si="7"/>
        <v>0</v>
      </c>
      <c r="P440" s="105" t="str">
        <f t="shared" si="8"/>
        <v>No Lift &amp; Shift</v>
      </c>
      <c r="Q440" s="105">
        <f t="shared" si="9"/>
        <v>1</v>
      </c>
    </row>
    <row r="441">
      <c r="A441" s="61" t="s">
        <v>588</v>
      </c>
      <c r="B441" s="16">
        <f t="shared" si="2"/>
        <v>0</v>
      </c>
      <c r="C441" s="16">
        <f>IFERROR(__xludf.DUMMYFUNCTION("IF(OR(REGEXMATCH($A441, ""(?i)"" &amp; JOIN(""|"", SPLIT($C$3, "" ""))),vlookup(A441,'VMware Inventory'!A:E,5,0)=""VMWare""), 1, 0)"),1.0)</f>
        <v>1</v>
      </c>
      <c r="D441" s="16">
        <f>IFERROR(__xludf.DUMMYFUNCTION("IF(REGEXMATCH($A441, ""(?i)"" &amp; JOIN(""|"", SPLIT($D$3, "" ""))), 1, 0)"),0.0)</f>
        <v>0</v>
      </c>
      <c r="E441" s="16">
        <f t="shared" si="3"/>
        <v>0</v>
      </c>
      <c r="F441" s="16">
        <f t="shared" si="4"/>
        <v>0</v>
      </c>
      <c r="G441" s="16">
        <f>IFERROR(__xludf.DUMMYFUNCTION("IF(REGEXMATCH($A441, ""(?i)"" &amp; JOIN(""|"", SPLIT($G$3, "" ""))), 1, 0)"),0.0)</f>
        <v>0</v>
      </c>
      <c r="H441" s="16">
        <f>IFERROR(__xludf.DUMMYFUNCTION("IF(REGEXMATCH($A441, ""(?i)"" &amp; JOIN(""|"", SPLIT($H$3, "" ""))), 1, 0)"),0.0)</f>
        <v>0</v>
      </c>
      <c r="I441" s="16">
        <f>IFERROR(__xludf.DUMMYFUNCTION("IF(REGEXMATCH($A441, ""(?i)"" &amp; JOIN(""|"", SPLIT($I$3, "" ""))), 1, 0)"),0.0)</f>
        <v>0</v>
      </c>
      <c r="J441" s="16">
        <f>IFERROR(__xludf.DUMMYFUNCTION("IF(REGEXMATCH($A441, ""(?i)"" &amp; JOIN(""|"", SPLIT($J$3, "" ""))), 1, 0)"),0.0)</f>
        <v>0</v>
      </c>
      <c r="K441" s="16">
        <f>IFERROR(__xludf.DUMMYFUNCTION("IF(REGEXMATCH($A441, ""(?i)"" &amp; JOIN(""|"", SPLIT($K$3, "" ""))), 1, 0)"),0.0)</f>
        <v>0</v>
      </c>
      <c r="L441" s="16">
        <f>if(vlookup(A441,'VMware Inventory'!A:E,5,0)="Workstation",1,0)</f>
        <v>0</v>
      </c>
      <c r="M441" s="105">
        <f t="shared" si="5"/>
        <v>0</v>
      </c>
      <c r="N441" s="105">
        <f t="shared" si="6"/>
        <v>1</v>
      </c>
      <c r="O441" s="105">
        <f t="shared" si="7"/>
        <v>0</v>
      </c>
      <c r="P441" s="105" t="str">
        <f t="shared" si="8"/>
        <v>No Lift &amp; Shift</v>
      </c>
      <c r="Q441" s="105">
        <f t="shared" si="9"/>
        <v>1</v>
      </c>
    </row>
    <row r="442">
      <c r="A442" s="61" t="s">
        <v>589</v>
      </c>
      <c r="B442" s="16">
        <f t="shared" si="2"/>
        <v>0</v>
      </c>
      <c r="C442" s="16">
        <f>IFERROR(__xludf.DUMMYFUNCTION("IF(OR(REGEXMATCH($A442, ""(?i)"" &amp; JOIN(""|"", SPLIT($C$3, "" ""))),vlookup(A442,'VMware Inventory'!A:E,5,0)=""VMWare""), 1, 0)"),1.0)</f>
        <v>1</v>
      </c>
      <c r="D442" s="16">
        <f>IFERROR(__xludf.DUMMYFUNCTION("IF(REGEXMATCH($A442, ""(?i)"" &amp; JOIN(""|"", SPLIT($D$3, "" ""))), 1, 0)"),0.0)</f>
        <v>0</v>
      </c>
      <c r="E442" s="16">
        <f t="shared" si="3"/>
        <v>0</v>
      </c>
      <c r="F442" s="16">
        <f t="shared" si="4"/>
        <v>0</v>
      </c>
      <c r="G442" s="16">
        <f>IFERROR(__xludf.DUMMYFUNCTION("IF(REGEXMATCH($A442, ""(?i)"" &amp; JOIN(""|"", SPLIT($G$3, "" ""))), 1, 0)"),0.0)</f>
        <v>0</v>
      </c>
      <c r="H442" s="16">
        <f>IFERROR(__xludf.DUMMYFUNCTION("IF(REGEXMATCH($A442, ""(?i)"" &amp; JOIN(""|"", SPLIT($H$3, "" ""))), 1, 0)"),0.0)</f>
        <v>0</v>
      </c>
      <c r="I442" s="16">
        <f>IFERROR(__xludf.DUMMYFUNCTION("IF(REGEXMATCH($A442, ""(?i)"" &amp; JOIN(""|"", SPLIT($I$3, "" ""))), 1, 0)"),0.0)</f>
        <v>0</v>
      </c>
      <c r="J442" s="16">
        <f>IFERROR(__xludf.DUMMYFUNCTION("IF(REGEXMATCH($A442, ""(?i)"" &amp; JOIN(""|"", SPLIT($J$3, "" ""))), 1, 0)"),0.0)</f>
        <v>0</v>
      </c>
      <c r="K442" s="16">
        <f>IFERROR(__xludf.DUMMYFUNCTION("IF(REGEXMATCH($A442, ""(?i)"" &amp; JOIN(""|"", SPLIT($K$3, "" ""))), 1, 0)"),0.0)</f>
        <v>0</v>
      </c>
      <c r="L442" s="16">
        <f>if(vlookup(A442,'VMware Inventory'!A:E,5,0)="Workstation",1,0)</f>
        <v>0</v>
      </c>
      <c r="M442" s="105">
        <f t="shared" si="5"/>
        <v>0</v>
      </c>
      <c r="N442" s="105">
        <f t="shared" si="6"/>
        <v>1</v>
      </c>
      <c r="O442" s="105">
        <f t="shared" si="7"/>
        <v>0</v>
      </c>
      <c r="P442" s="105" t="str">
        <f t="shared" si="8"/>
        <v>No Lift &amp; Shift</v>
      </c>
      <c r="Q442" s="105">
        <f t="shared" si="9"/>
        <v>1</v>
      </c>
    </row>
    <row r="443">
      <c r="A443" s="61" t="s">
        <v>590</v>
      </c>
      <c r="B443" s="16">
        <f t="shared" si="2"/>
        <v>0</v>
      </c>
      <c r="C443" s="16">
        <f>IFERROR(__xludf.DUMMYFUNCTION("IF(OR(REGEXMATCH($A443, ""(?i)"" &amp; JOIN(""|"", SPLIT($C$3, "" ""))),vlookup(A443,'VMware Inventory'!A:E,5,0)=""VMWare""), 1, 0)"),1.0)</f>
        <v>1</v>
      </c>
      <c r="D443" s="16">
        <f>IFERROR(__xludf.DUMMYFUNCTION("IF(REGEXMATCH($A443, ""(?i)"" &amp; JOIN(""|"", SPLIT($D$3, "" ""))), 1, 0)"),0.0)</f>
        <v>0</v>
      </c>
      <c r="E443" s="16">
        <f t="shared" si="3"/>
        <v>0</v>
      </c>
      <c r="F443" s="16">
        <f t="shared" si="4"/>
        <v>0</v>
      </c>
      <c r="G443" s="16">
        <f>IFERROR(__xludf.DUMMYFUNCTION("IF(REGEXMATCH($A443, ""(?i)"" &amp; JOIN(""|"", SPLIT($G$3, "" ""))), 1, 0)"),0.0)</f>
        <v>0</v>
      </c>
      <c r="H443" s="16">
        <f>IFERROR(__xludf.DUMMYFUNCTION("IF(REGEXMATCH($A443, ""(?i)"" &amp; JOIN(""|"", SPLIT($H$3, "" ""))), 1, 0)"),0.0)</f>
        <v>0</v>
      </c>
      <c r="I443" s="16">
        <f>IFERROR(__xludf.DUMMYFUNCTION("IF(REGEXMATCH($A443, ""(?i)"" &amp; JOIN(""|"", SPLIT($I$3, "" ""))), 1, 0)"),0.0)</f>
        <v>0</v>
      </c>
      <c r="J443" s="16">
        <f>IFERROR(__xludf.DUMMYFUNCTION("IF(REGEXMATCH($A443, ""(?i)"" &amp; JOIN(""|"", SPLIT($J$3, "" ""))), 1, 0)"),0.0)</f>
        <v>0</v>
      </c>
      <c r="K443" s="16">
        <f>IFERROR(__xludf.DUMMYFUNCTION("IF(REGEXMATCH($A443, ""(?i)"" &amp; JOIN(""|"", SPLIT($K$3, "" ""))), 1, 0)"),0.0)</f>
        <v>0</v>
      </c>
      <c r="L443" s="16">
        <f>if(vlookup(A443,'VMware Inventory'!A:E,5,0)="Workstation",1,0)</f>
        <v>0</v>
      </c>
      <c r="M443" s="105">
        <f t="shared" si="5"/>
        <v>0</v>
      </c>
      <c r="N443" s="105">
        <f t="shared" si="6"/>
        <v>1</v>
      </c>
      <c r="O443" s="105">
        <f t="shared" si="7"/>
        <v>0</v>
      </c>
      <c r="P443" s="105" t="str">
        <f t="shared" si="8"/>
        <v>No Lift &amp; Shift</v>
      </c>
      <c r="Q443" s="105">
        <f t="shared" si="9"/>
        <v>1</v>
      </c>
    </row>
    <row r="444">
      <c r="A444" s="61" t="s">
        <v>591</v>
      </c>
      <c r="B444" s="16">
        <f t="shared" si="2"/>
        <v>0</v>
      </c>
      <c r="C444" s="16">
        <f>IFERROR(__xludf.DUMMYFUNCTION("IF(OR(REGEXMATCH($A444, ""(?i)"" &amp; JOIN(""|"", SPLIT($C$3, "" ""))),vlookup(A444,'VMware Inventory'!A:E,5,0)=""VMWare""), 1, 0)"),1.0)</f>
        <v>1</v>
      </c>
      <c r="D444" s="16">
        <f>IFERROR(__xludf.DUMMYFUNCTION("IF(REGEXMATCH($A444, ""(?i)"" &amp; JOIN(""|"", SPLIT($D$3, "" ""))), 1, 0)"),0.0)</f>
        <v>0</v>
      </c>
      <c r="E444" s="16">
        <f t="shared" si="3"/>
        <v>0</v>
      </c>
      <c r="F444" s="16">
        <f t="shared" si="4"/>
        <v>0</v>
      </c>
      <c r="G444" s="16">
        <f>IFERROR(__xludf.DUMMYFUNCTION("IF(REGEXMATCH($A444, ""(?i)"" &amp; JOIN(""|"", SPLIT($G$3, "" ""))), 1, 0)"),0.0)</f>
        <v>0</v>
      </c>
      <c r="H444" s="16">
        <f>IFERROR(__xludf.DUMMYFUNCTION("IF(REGEXMATCH($A444, ""(?i)"" &amp; JOIN(""|"", SPLIT($H$3, "" ""))), 1, 0)"),0.0)</f>
        <v>0</v>
      </c>
      <c r="I444" s="16">
        <f>IFERROR(__xludf.DUMMYFUNCTION("IF(REGEXMATCH($A444, ""(?i)"" &amp; JOIN(""|"", SPLIT($I$3, "" ""))), 1, 0)"),0.0)</f>
        <v>0</v>
      </c>
      <c r="J444" s="16">
        <f>IFERROR(__xludf.DUMMYFUNCTION("IF(REGEXMATCH($A444, ""(?i)"" &amp; JOIN(""|"", SPLIT($J$3, "" ""))), 1, 0)"),0.0)</f>
        <v>0</v>
      </c>
      <c r="K444" s="16">
        <f>IFERROR(__xludf.DUMMYFUNCTION("IF(REGEXMATCH($A444, ""(?i)"" &amp; JOIN(""|"", SPLIT($K$3, "" ""))), 1, 0)"),0.0)</f>
        <v>0</v>
      </c>
      <c r="L444" s="16">
        <f>if(vlookup(A444,'VMware Inventory'!A:E,5,0)="Workstation",1,0)</f>
        <v>0</v>
      </c>
      <c r="M444" s="105">
        <f t="shared" si="5"/>
        <v>0</v>
      </c>
      <c r="N444" s="105">
        <f t="shared" si="6"/>
        <v>1</v>
      </c>
      <c r="O444" s="105">
        <f t="shared" si="7"/>
        <v>0</v>
      </c>
      <c r="P444" s="105" t="str">
        <f t="shared" si="8"/>
        <v>No Lift &amp; Shift</v>
      </c>
      <c r="Q444" s="105">
        <f t="shared" si="9"/>
        <v>1</v>
      </c>
    </row>
    <row r="445">
      <c r="A445" s="61" t="s">
        <v>592</v>
      </c>
      <c r="B445" s="16">
        <f t="shared" si="2"/>
        <v>0</v>
      </c>
      <c r="C445" s="16">
        <f>IFERROR(__xludf.DUMMYFUNCTION("IF(OR(REGEXMATCH($A445, ""(?i)"" &amp; JOIN(""|"", SPLIT($C$3, "" ""))),vlookup(A445,'VMware Inventory'!A:E,5,0)=""VMWare""), 1, 0)"),1.0)</f>
        <v>1</v>
      </c>
      <c r="D445" s="16">
        <f>IFERROR(__xludf.DUMMYFUNCTION("IF(REGEXMATCH($A445, ""(?i)"" &amp; JOIN(""|"", SPLIT($D$3, "" ""))), 1, 0)"),0.0)</f>
        <v>0</v>
      </c>
      <c r="E445" s="16">
        <f t="shared" si="3"/>
        <v>0</v>
      </c>
      <c r="F445" s="16">
        <f t="shared" si="4"/>
        <v>0</v>
      </c>
      <c r="G445" s="16">
        <f>IFERROR(__xludf.DUMMYFUNCTION("IF(REGEXMATCH($A445, ""(?i)"" &amp; JOIN(""|"", SPLIT($G$3, "" ""))), 1, 0)"),0.0)</f>
        <v>0</v>
      </c>
      <c r="H445" s="16">
        <f>IFERROR(__xludf.DUMMYFUNCTION("IF(REGEXMATCH($A445, ""(?i)"" &amp; JOIN(""|"", SPLIT($H$3, "" ""))), 1, 0)"),0.0)</f>
        <v>0</v>
      </c>
      <c r="I445" s="16">
        <f>IFERROR(__xludf.DUMMYFUNCTION("IF(REGEXMATCH($A445, ""(?i)"" &amp; JOIN(""|"", SPLIT($I$3, "" ""))), 1, 0)"),0.0)</f>
        <v>0</v>
      </c>
      <c r="J445" s="16">
        <f>IFERROR(__xludf.DUMMYFUNCTION("IF(REGEXMATCH($A445, ""(?i)"" &amp; JOIN(""|"", SPLIT($J$3, "" ""))), 1, 0)"),0.0)</f>
        <v>0</v>
      </c>
      <c r="K445" s="16">
        <f>IFERROR(__xludf.DUMMYFUNCTION("IF(REGEXMATCH($A445, ""(?i)"" &amp; JOIN(""|"", SPLIT($K$3, "" ""))), 1, 0)"),0.0)</f>
        <v>0</v>
      </c>
      <c r="L445" s="16">
        <f>if(vlookup(A445,'VMware Inventory'!A:E,5,0)="Workstation",1,0)</f>
        <v>0</v>
      </c>
      <c r="M445" s="105">
        <f t="shared" si="5"/>
        <v>0</v>
      </c>
      <c r="N445" s="105">
        <f t="shared" si="6"/>
        <v>1</v>
      </c>
      <c r="O445" s="105">
        <f t="shared" si="7"/>
        <v>0</v>
      </c>
      <c r="P445" s="105" t="str">
        <f t="shared" si="8"/>
        <v>No Lift &amp; Shift</v>
      </c>
      <c r="Q445" s="105">
        <f t="shared" si="9"/>
        <v>1</v>
      </c>
    </row>
    <row r="446">
      <c r="A446" s="61" t="s">
        <v>593</v>
      </c>
      <c r="B446" s="16">
        <f t="shared" si="2"/>
        <v>0</v>
      </c>
      <c r="C446" s="16">
        <f>IFERROR(__xludf.DUMMYFUNCTION("IF(OR(REGEXMATCH($A446, ""(?i)"" &amp; JOIN(""|"", SPLIT($C$3, "" ""))),vlookup(A446,'VMware Inventory'!A:E,5,0)=""VMWare""), 1, 0)"),0.0)</f>
        <v>0</v>
      </c>
      <c r="D446" s="16">
        <f>IFERROR(__xludf.DUMMYFUNCTION("IF(REGEXMATCH($A446, ""(?i)"" &amp; JOIN(""|"", SPLIT($D$3, "" ""))), 1, 0)"),0.0)</f>
        <v>0</v>
      </c>
      <c r="E446" s="16">
        <f t="shared" si="3"/>
        <v>0</v>
      </c>
      <c r="F446" s="16">
        <f t="shared" si="4"/>
        <v>0</v>
      </c>
      <c r="G446" s="16">
        <f>IFERROR(__xludf.DUMMYFUNCTION("IF(REGEXMATCH($A446, ""(?i)"" &amp; JOIN(""|"", SPLIT($G$3, "" ""))), 1, 0)"),0.0)</f>
        <v>0</v>
      </c>
      <c r="H446" s="16">
        <f>IFERROR(__xludf.DUMMYFUNCTION("IF(REGEXMATCH($A446, ""(?i)"" &amp; JOIN(""|"", SPLIT($H$3, "" ""))), 1, 0)"),0.0)</f>
        <v>0</v>
      </c>
      <c r="I446" s="16">
        <f>IFERROR(__xludf.DUMMYFUNCTION("IF(REGEXMATCH($A446, ""(?i)"" &amp; JOIN(""|"", SPLIT($I$3, "" ""))), 1, 0)"),0.0)</f>
        <v>0</v>
      </c>
      <c r="J446" s="16">
        <f>IFERROR(__xludf.DUMMYFUNCTION("IF(REGEXMATCH($A446, ""(?i)"" &amp; JOIN(""|"", SPLIT($J$3, "" ""))), 1, 0)"),0.0)</f>
        <v>0</v>
      </c>
      <c r="K446" s="16">
        <f>IFERROR(__xludf.DUMMYFUNCTION("IF(REGEXMATCH($A446, ""(?i)"" &amp; JOIN(""|"", SPLIT($K$3, "" ""))), 1, 0)"),0.0)</f>
        <v>0</v>
      </c>
      <c r="L446" s="16">
        <f>if(vlookup(A446,'VMware Inventory'!A:E,5,0)="Workstation",1,0)</f>
        <v>0</v>
      </c>
      <c r="M446" s="105">
        <f t="shared" si="5"/>
        <v>0</v>
      </c>
      <c r="N446" s="105">
        <f t="shared" si="6"/>
        <v>0</v>
      </c>
      <c r="O446" s="105">
        <f t="shared" si="7"/>
        <v>0</v>
      </c>
      <c r="P446" s="105" t="str">
        <f t="shared" si="8"/>
        <v>No Infra</v>
      </c>
      <c r="Q446" s="105">
        <f t="shared" si="9"/>
        <v>0</v>
      </c>
    </row>
    <row r="447">
      <c r="A447" s="61" t="s">
        <v>594</v>
      </c>
      <c r="B447" s="16">
        <f t="shared" si="2"/>
        <v>0</v>
      </c>
      <c r="C447" s="16">
        <f>IFERROR(__xludf.DUMMYFUNCTION("IF(OR(REGEXMATCH($A447, ""(?i)"" &amp; JOIN(""|"", SPLIT($C$3, "" ""))),vlookup(A447,'VMware Inventory'!A:E,5,0)=""VMWare""), 1, 0)"),0.0)</f>
        <v>0</v>
      </c>
      <c r="D447" s="16">
        <f>IFERROR(__xludf.DUMMYFUNCTION("IF(REGEXMATCH($A447, ""(?i)"" &amp; JOIN(""|"", SPLIT($D$3, "" ""))), 1, 0)"),0.0)</f>
        <v>0</v>
      </c>
      <c r="E447" s="16">
        <f t="shared" si="3"/>
        <v>0</v>
      </c>
      <c r="F447" s="16">
        <f t="shared" si="4"/>
        <v>0</v>
      </c>
      <c r="G447" s="16">
        <f>IFERROR(__xludf.DUMMYFUNCTION("IF(REGEXMATCH($A447, ""(?i)"" &amp; JOIN(""|"", SPLIT($G$3, "" ""))), 1, 0)"),0.0)</f>
        <v>0</v>
      </c>
      <c r="H447" s="16">
        <f>IFERROR(__xludf.DUMMYFUNCTION("IF(REGEXMATCH($A447, ""(?i)"" &amp; JOIN(""|"", SPLIT($H$3, "" ""))), 1, 0)"),0.0)</f>
        <v>0</v>
      </c>
      <c r="I447" s="16">
        <f>IFERROR(__xludf.DUMMYFUNCTION("IF(REGEXMATCH($A447, ""(?i)"" &amp; JOIN(""|"", SPLIT($I$3, "" ""))), 1, 0)"),0.0)</f>
        <v>0</v>
      </c>
      <c r="J447" s="16">
        <f>IFERROR(__xludf.DUMMYFUNCTION("IF(REGEXMATCH($A447, ""(?i)"" &amp; JOIN(""|"", SPLIT($J$3, "" ""))), 1, 0)"),0.0)</f>
        <v>0</v>
      </c>
      <c r="K447" s="16">
        <f>IFERROR(__xludf.DUMMYFUNCTION("IF(REGEXMATCH($A447, ""(?i)"" &amp; JOIN(""|"", SPLIT($K$3, "" ""))), 1, 0)"),0.0)</f>
        <v>0</v>
      </c>
      <c r="L447" s="16">
        <f>if(vlookup(A447,'VMware Inventory'!A:E,5,0)="Workstation",1,0)</f>
        <v>0</v>
      </c>
      <c r="M447" s="105">
        <f t="shared" si="5"/>
        <v>0</v>
      </c>
      <c r="N447" s="105">
        <f t="shared" si="6"/>
        <v>0</v>
      </c>
      <c r="O447" s="105">
        <f t="shared" si="7"/>
        <v>0</v>
      </c>
      <c r="P447" s="105" t="str">
        <f t="shared" si="8"/>
        <v>No Infra</v>
      </c>
      <c r="Q447" s="105">
        <f t="shared" si="9"/>
        <v>0</v>
      </c>
    </row>
    <row r="448">
      <c r="A448" s="61" t="s">
        <v>595</v>
      </c>
      <c r="B448" s="16">
        <f t="shared" si="2"/>
        <v>0</v>
      </c>
      <c r="C448" s="16">
        <f>IFERROR(__xludf.DUMMYFUNCTION("IF(OR(REGEXMATCH($A448, ""(?i)"" &amp; JOIN(""|"", SPLIT($C$3, "" ""))),vlookup(A448,'VMware Inventory'!A:E,5,0)=""VMWare""), 1, 0)"),0.0)</f>
        <v>0</v>
      </c>
      <c r="D448" s="16">
        <f>IFERROR(__xludf.DUMMYFUNCTION("IF(REGEXMATCH($A448, ""(?i)"" &amp; JOIN(""|"", SPLIT($D$3, "" ""))), 1, 0)"),0.0)</f>
        <v>0</v>
      </c>
      <c r="E448" s="16">
        <f t="shared" si="3"/>
        <v>0</v>
      </c>
      <c r="F448" s="16">
        <f t="shared" si="4"/>
        <v>0</v>
      </c>
      <c r="G448" s="16">
        <f>IFERROR(__xludf.DUMMYFUNCTION("IF(REGEXMATCH($A448, ""(?i)"" &amp; JOIN(""|"", SPLIT($G$3, "" ""))), 1, 0)"),0.0)</f>
        <v>0</v>
      </c>
      <c r="H448" s="16">
        <f>IFERROR(__xludf.DUMMYFUNCTION("IF(REGEXMATCH($A448, ""(?i)"" &amp; JOIN(""|"", SPLIT($H$3, "" ""))), 1, 0)"),0.0)</f>
        <v>0</v>
      </c>
      <c r="I448" s="16">
        <f>IFERROR(__xludf.DUMMYFUNCTION("IF(REGEXMATCH($A448, ""(?i)"" &amp; JOIN(""|"", SPLIT($I$3, "" ""))), 1, 0)"),0.0)</f>
        <v>0</v>
      </c>
      <c r="J448" s="16">
        <f>IFERROR(__xludf.DUMMYFUNCTION("IF(REGEXMATCH($A448, ""(?i)"" &amp; JOIN(""|"", SPLIT($J$3, "" ""))), 1, 0)"),0.0)</f>
        <v>0</v>
      </c>
      <c r="K448" s="16">
        <f>IFERROR(__xludf.DUMMYFUNCTION("IF(REGEXMATCH($A448, ""(?i)"" &amp; JOIN(""|"", SPLIT($K$3, "" ""))), 1, 0)"),0.0)</f>
        <v>0</v>
      </c>
      <c r="L448" s="16">
        <f>if(vlookup(A448,'VMware Inventory'!A:E,5,0)="Workstation",1,0)</f>
        <v>0</v>
      </c>
      <c r="M448" s="105">
        <f t="shared" si="5"/>
        <v>0</v>
      </c>
      <c r="N448" s="105">
        <f t="shared" si="6"/>
        <v>0</v>
      </c>
      <c r="O448" s="105">
        <f t="shared" si="7"/>
        <v>0</v>
      </c>
      <c r="P448" s="105" t="str">
        <f t="shared" si="8"/>
        <v>No Infra</v>
      </c>
      <c r="Q448" s="105">
        <f t="shared" si="9"/>
        <v>0</v>
      </c>
    </row>
    <row r="449">
      <c r="A449" s="61" t="s">
        <v>596</v>
      </c>
      <c r="B449" s="16">
        <f t="shared" si="2"/>
        <v>0</v>
      </c>
      <c r="C449" s="16">
        <f>IFERROR(__xludf.DUMMYFUNCTION("IF(OR(REGEXMATCH($A449, ""(?i)"" &amp; JOIN(""|"", SPLIT($C$3, "" ""))),vlookup(A449,'VMware Inventory'!A:E,5,0)=""VMWare""), 1, 0)"),0.0)</f>
        <v>0</v>
      </c>
      <c r="D449" s="16">
        <f>IFERROR(__xludf.DUMMYFUNCTION("IF(REGEXMATCH($A449, ""(?i)"" &amp; JOIN(""|"", SPLIT($D$3, "" ""))), 1, 0)"),0.0)</f>
        <v>0</v>
      </c>
      <c r="E449" s="16">
        <f t="shared" si="3"/>
        <v>0</v>
      </c>
      <c r="F449" s="16">
        <f t="shared" si="4"/>
        <v>0</v>
      </c>
      <c r="G449" s="16">
        <f>IFERROR(__xludf.DUMMYFUNCTION("IF(REGEXMATCH($A449, ""(?i)"" &amp; JOIN(""|"", SPLIT($G$3, "" ""))), 1, 0)"),0.0)</f>
        <v>0</v>
      </c>
      <c r="H449" s="16">
        <f>IFERROR(__xludf.DUMMYFUNCTION("IF(REGEXMATCH($A449, ""(?i)"" &amp; JOIN(""|"", SPLIT($H$3, "" ""))), 1, 0)"),0.0)</f>
        <v>0</v>
      </c>
      <c r="I449" s="16">
        <f>IFERROR(__xludf.DUMMYFUNCTION("IF(REGEXMATCH($A449, ""(?i)"" &amp; JOIN(""|"", SPLIT($I$3, "" ""))), 1, 0)"),0.0)</f>
        <v>0</v>
      </c>
      <c r="J449" s="16">
        <f>IFERROR(__xludf.DUMMYFUNCTION("IF(REGEXMATCH($A449, ""(?i)"" &amp; JOIN(""|"", SPLIT($J$3, "" ""))), 1, 0)"),0.0)</f>
        <v>0</v>
      </c>
      <c r="K449" s="16">
        <f>IFERROR(__xludf.DUMMYFUNCTION("IF(REGEXMATCH($A449, ""(?i)"" &amp; JOIN(""|"", SPLIT($K$3, "" ""))), 1, 0)"),0.0)</f>
        <v>0</v>
      </c>
      <c r="L449" s="16">
        <f>if(vlookup(A449,'VMware Inventory'!A:E,5,0)="Workstation",1,0)</f>
        <v>0</v>
      </c>
      <c r="M449" s="105">
        <f t="shared" si="5"/>
        <v>0</v>
      </c>
      <c r="N449" s="105">
        <f t="shared" si="6"/>
        <v>0</v>
      </c>
      <c r="O449" s="105">
        <f t="shared" si="7"/>
        <v>0</v>
      </c>
      <c r="P449" s="105" t="str">
        <f t="shared" si="8"/>
        <v>No Infra</v>
      </c>
      <c r="Q449" s="105">
        <f t="shared" si="9"/>
        <v>0</v>
      </c>
    </row>
    <row r="450">
      <c r="A450" s="61" t="s">
        <v>597</v>
      </c>
      <c r="B450" s="16">
        <f t="shared" si="2"/>
        <v>0</v>
      </c>
      <c r="C450" s="16">
        <f>IFERROR(__xludf.DUMMYFUNCTION("IF(OR(REGEXMATCH($A450, ""(?i)"" &amp; JOIN(""|"", SPLIT($C$3, "" ""))),vlookup(A450,'VMware Inventory'!A:E,5,0)=""VMWare""), 1, 0)"),0.0)</f>
        <v>0</v>
      </c>
      <c r="D450" s="16">
        <f>IFERROR(__xludf.DUMMYFUNCTION("IF(REGEXMATCH($A450, ""(?i)"" &amp; JOIN(""|"", SPLIT($D$3, "" ""))), 1, 0)"),0.0)</f>
        <v>0</v>
      </c>
      <c r="E450" s="16">
        <f t="shared" si="3"/>
        <v>0</v>
      </c>
      <c r="F450" s="16">
        <f t="shared" si="4"/>
        <v>0</v>
      </c>
      <c r="G450" s="16">
        <f>IFERROR(__xludf.DUMMYFUNCTION("IF(REGEXMATCH($A450, ""(?i)"" &amp; JOIN(""|"", SPLIT($G$3, "" ""))), 1, 0)"),0.0)</f>
        <v>0</v>
      </c>
      <c r="H450" s="16">
        <f>IFERROR(__xludf.DUMMYFUNCTION("IF(REGEXMATCH($A450, ""(?i)"" &amp; JOIN(""|"", SPLIT($H$3, "" ""))), 1, 0)"),0.0)</f>
        <v>0</v>
      </c>
      <c r="I450" s="16">
        <f>IFERROR(__xludf.DUMMYFUNCTION("IF(REGEXMATCH($A450, ""(?i)"" &amp; JOIN(""|"", SPLIT($I$3, "" ""))), 1, 0)"),0.0)</f>
        <v>0</v>
      </c>
      <c r="J450" s="16">
        <f>IFERROR(__xludf.DUMMYFUNCTION("IF(REGEXMATCH($A450, ""(?i)"" &amp; JOIN(""|"", SPLIT($J$3, "" ""))), 1, 0)"),0.0)</f>
        <v>0</v>
      </c>
      <c r="K450" s="16">
        <f>IFERROR(__xludf.DUMMYFUNCTION("IF(REGEXMATCH($A450, ""(?i)"" &amp; JOIN(""|"", SPLIT($K$3, "" ""))), 1, 0)"),0.0)</f>
        <v>0</v>
      </c>
      <c r="L450" s="16">
        <f>if(vlookup(A450,'VMware Inventory'!A:E,5,0)="Workstation",1,0)</f>
        <v>0</v>
      </c>
      <c r="M450" s="105">
        <f t="shared" si="5"/>
        <v>0</v>
      </c>
      <c r="N450" s="105">
        <f t="shared" si="6"/>
        <v>0</v>
      </c>
      <c r="O450" s="105">
        <f t="shared" si="7"/>
        <v>0</v>
      </c>
      <c r="P450" s="105" t="str">
        <f t="shared" si="8"/>
        <v>No Infra</v>
      </c>
      <c r="Q450" s="105">
        <f t="shared" si="9"/>
        <v>0</v>
      </c>
    </row>
    <row r="451">
      <c r="A451" s="61" t="s">
        <v>598</v>
      </c>
      <c r="B451" s="16">
        <f t="shared" si="2"/>
        <v>0</v>
      </c>
      <c r="C451" s="16">
        <f>IFERROR(__xludf.DUMMYFUNCTION("IF(OR(REGEXMATCH($A451, ""(?i)"" &amp; JOIN(""|"", SPLIT($C$3, "" ""))),vlookup(A451,'VMware Inventory'!A:E,5,0)=""VMWare""), 1, 0)"),0.0)</f>
        <v>0</v>
      </c>
      <c r="D451" s="16">
        <f>IFERROR(__xludf.DUMMYFUNCTION("IF(REGEXMATCH($A451, ""(?i)"" &amp; JOIN(""|"", SPLIT($D$3, "" ""))), 1, 0)"),0.0)</f>
        <v>0</v>
      </c>
      <c r="E451" s="16">
        <f t="shared" si="3"/>
        <v>0</v>
      </c>
      <c r="F451" s="16">
        <f t="shared" si="4"/>
        <v>0</v>
      </c>
      <c r="G451" s="16">
        <f>IFERROR(__xludf.DUMMYFUNCTION("IF(REGEXMATCH($A451, ""(?i)"" &amp; JOIN(""|"", SPLIT($G$3, "" ""))), 1, 0)"),0.0)</f>
        <v>0</v>
      </c>
      <c r="H451" s="16">
        <f>IFERROR(__xludf.DUMMYFUNCTION("IF(REGEXMATCH($A451, ""(?i)"" &amp; JOIN(""|"", SPLIT($H$3, "" ""))), 1, 0)"),0.0)</f>
        <v>0</v>
      </c>
      <c r="I451" s="16">
        <f>IFERROR(__xludf.DUMMYFUNCTION("IF(REGEXMATCH($A451, ""(?i)"" &amp; JOIN(""|"", SPLIT($I$3, "" ""))), 1, 0)"),0.0)</f>
        <v>0</v>
      </c>
      <c r="J451" s="16">
        <f>IFERROR(__xludf.DUMMYFUNCTION("IF(REGEXMATCH($A451, ""(?i)"" &amp; JOIN(""|"", SPLIT($J$3, "" ""))), 1, 0)"),0.0)</f>
        <v>0</v>
      </c>
      <c r="K451" s="16">
        <f>IFERROR(__xludf.DUMMYFUNCTION("IF(REGEXMATCH($A451, ""(?i)"" &amp; JOIN(""|"", SPLIT($K$3, "" ""))), 1, 0)"),0.0)</f>
        <v>0</v>
      </c>
      <c r="L451" s="16">
        <f>if(vlookup(A451,'VMware Inventory'!A:E,5,0)="Workstation",1,0)</f>
        <v>0</v>
      </c>
      <c r="M451" s="105">
        <f t="shared" si="5"/>
        <v>0</v>
      </c>
      <c r="N451" s="105">
        <f t="shared" si="6"/>
        <v>0</v>
      </c>
      <c r="O451" s="105">
        <f t="shared" si="7"/>
        <v>0</v>
      </c>
      <c r="P451" s="105" t="str">
        <f t="shared" si="8"/>
        <v>No Infra</v>
      </c>
      <c r="Q451" s="105">
        <f t="shared" si="9"/>
        <v>0</v>
      </c>
    </row>
    <row r="452">
      <c r="A452" s="61" t="s">
        <v>599</v>
      </c>
      <c r="B452" s="16">
        <f t="shared" si="2"/>
        <v>0</v>
      </c>
      <c r="C452" s="16">
        <f>IFERROR(__xludf.DUMMYFUNCTION("IF(OR(REGEXMATCH($A452, ""(?i)"" &amp; JOIN(""|"", SPLIT($C$3, "" ""))),vlookup(A452,'VMware Inventory'!A:E,5,0)=""VMWare""), 1, 0)"),1.0)</f>
        <v>1</v>
      </c>
      <c r="D452" s="16">
        <f>IFERROR(__xludf.DUMMYFUNCTION("IF(REGEXMATCH($A452, ""(?i)"" &amp; JOIN(""|"", SPLIT($D$3, "" ""))), 1, 0)"),0.0)</f>
        <v>0</v>
      </c>
      <c r="E452" s="16">
        <f t="shared" si="3"/>
        <v>0</v>
      </c>
      <c r="F452" s="16">
        <f t="shared" si="4"/>
        <v>0</v>
      </c>
      <c r="G452" s="16">
        <f>IFERROR(__xludf.DUMMYFUNCTION("IF(REGEXMATCH($A452, ""(?i)"" &amp; JOIN(""|"", SPLIT($G$3, "" ""))), 1, 0)"),0.0)</f>
        <v>0</v>
      </c>
      <c r="H452" s="16">
        <f>IFERROR(__xludf.DUMMYFUNCTION("IF(REGEXMATCH($A452, ""(?i)"" &amp; JOIN(""|"", SPLIT($H$3, "" ""))), 1, 0)"),0.0)</f>
        <v>0</v>
      </c>
      <c r="I452" s="16">
        <f>IFERROR(__xludf.DUMMYFUNCTION("IF(REGEXMATCH($A452, ""(?i)"" &amp; JOIN(""|"", SPLIT($I$3, "" ""))), 1, 0)"),0.0)</f>
        <v>0</v>
      </c>
      <c r="J452" s="16">
        <f>IFERROR(__xludf.DUMMYFUNCTION("IF(REGEXMATCH($A452, ""(?i)"" &amp; JOIN(""|"", SPLIT($J$3, "" ""))), 1, 0)"),0.0)</f>
        <v>0</v>
      </c>
      <c r="K452" s="16">
        <f>IFERROR(__xludf.DUMMYFUNCTION("IF(REGEXMATCH($A452, ""(?i)"" &amp; JOIN(""|"", SPLIT($K$3, "" ""))), 1, 0)"),0.0)</f>
        <v>0</v>
      </c>
      <c r="L452" s="16">
        <f>if(vlookup(A452,'VMware Inventory'!A:E,5,0)="Workstation",1,0)</f>
        <v>0</v>
      </c>
      <c r="M452" s="105">
        <f t="shared" si="5"/>
        <v>0</v>
      </c>
      <c r="N452" s="105">
        <f t="shared" si="6"/>
        <v>1</v>
      </c>
      <c r="O452" s="105">
        <f t="shared" si="7"/>
        <v>0</v>
      </c>
      <c r="P452" s="105" t="str">
        <f t="shared" si="8"/>
        <v>No Lift &amp; Shift</v>
      </c>
      <c r="Q452" s="105">
        <f t="shared" si="9"/>
        <v>1</v>
      </c>
    </row>
    <row r="453">
      <c r="A453" s="61" t="s">
        <v>600</v>
      </c>
      <c r="B453" s="16">
        <f t="shared" si="2"/>
        <v>0</v>
      </c>
      <c r="C453" s="16">
        <f>IFERROR(__xludf.DUMMYFUNCTION("IF(OR(REGEXMATCH($A453, ""(?i)"" &amp; JOIN(""|"", SPLIT($C$3, "" ""))),vlookup(A453,'VMware Inventory'!A:E,5,0)=""VMWare""), 1, 0)"),1.0)</f>
        <v>1</v>
      </c>
      <c r="D453" s="16">
        <f>IFERROR(__xludf.DUMMYFUNCTION("IF(REGEXMATCH($A453, ""(?i)"" &amp; JOIN(""|"", SPLIT($D$3, "" ""))), 1, 0)"),0.0)</f>
        <v>0</v>
      </c>
      <c r="E453" s="16">
        <f t="shared" si="3"/>
        <v>0</v>
      </c>
      <c r="F453" s="16">
        <f t="shared" si="4"/>
        <v>0</v>
      </c>
      <c r="G453" s="16">
        <f>IFERROR(__xludf.DUMMYFUNCTION("IF(REGEXMATCH($A453, ""(?i)"" &amp; JOIN(""|"", SPLIT($G$3, "" ""))), 1, 0)"),0.0)</f>
        <v>0</v>
      </c>
      <c r="H453" s="16">
        <f>IFERROR(__xludf.DUMMYFUNCTION("IF(REGEXMATCH($A453, ""(?i)"" &amp; JOIN(""|"", SPLIT($H$3, "" ""))), 1, 0)"),0.0)</f>
        <v>0</v>
      </c>
      <c r="I453" s="16">
        <f>IFERROR(__xludf.DUMMYFUNCTION("IF(REGEXMATCH($A453, ""(?i)"" &amp; JOIN(""|"", SPLIT($I$3, "" ""))), 1, 0)"),0.0)</f>
        <v>0</v>
      </c>
      <c r="J453" s="16">
        <f>IFERROR(__xludf.DUMMYFUNCTION("IF(REGEXMATCH($A453, ""(?i)"" &amp; JOIN(""|"", SPLIT($J$3, "" ""))), 1, 0)"),0.0)</f>
        <v>0</v>
      </c>
      <c r="K453" s="16">
        <f>IFERROR(__xludf.DUMMYFUNCTION("IF(REGEXMATCH($A453, ""(?i)"" &amp; JOIN(""|"", SPLIT($K$3, "" ""))), 1, 0)"),0.0)</f>
        <v>0</v>
      </c>
      <c r="L453" s="16">
        <f>if(vlookup(A453,'VMware Inventory'!A:E,5,0)="Workstation",1,0)</f>
        <v>0</v>
      </c>
      <c r="M453" s="105">
        <f t="shared" si="5"/>
        <v>0</v>
      </c>
      <c r="N453" s="105">
        <f t="shared" si="6"/>
        <v>1</v>
      </c>
      <c r="O453" s="105">
        <f t="shared" si="7"/>
        <v>0</v>
      </c>
      <c r="P453" s="105" t="str">
        <f t="shared" si="8"/>
        <v>No Lift &amp; Shift</v>
      </c>
      <c r="Q453" s="105">
        <f t="shared" si="9"/>
        <v>1</v>
      </c>
    </row>
    <row r="454">
      <c r="A454" s="61" t="s">
        <v>601</v>
      </c>
      <c r="B454" s="16">
        <f t="shared" si="2"/>
        <v>0</v>
      </c>
      <c r="C454" s="16">
        <f>IFERROR(__xludf.DUMMYFUNCTION("IF(OR(REGEXMATCH($A454, ""(?i)"" &amp; JOIN(""|"", SPLIT($C$3, "" ""))),vlookup(A454,'VMware Inventory'!A:E,5,0)=""VMWare""), 1, 0)"),1.0)</f>
        <v>1</v>
      </c>
      <c r="D454" s="16">
        <f>IFERROR(__xludf.DUMMYFUNCTION("IF(REGEXMATCH($A454, ""(?i)"" &amp; JOIN(""|"", SPLIT($D$3, "" ""))), 1, 0)"),0.0)</f>
        <v>0</v>
      </c>
      <c r="E454" s="16">
        <f t="shared" si="3"/>
        <v>0</v>
      </c>
      <c r="F454" s="16">
        <f t="shared" si="4"/>
        <v>0</v>
      </c>
      <c r="G454" s="16">
        <f>IFERROR(__xludf.DUMMYFUNCTION("IF(REGEXMATCH($A454, ""(?i)"" &amp; JOIN(""|"", SPLIT($G$3, "" ""))), 1, 0)"),0.0)</f>
        <v>0</v>
      </c>
      <c r="H454" s="16">
        <f>IFERROR(__xludf.DUMMYFUNCTION("IF(REGEXMATCH($A454, ""(?i)"" &amp; JOIN(""|"", SPLIT($H$3, "" ""))), 1, 0)"),0.0)</f>
        <v>0</v>
      </c>
      <c r="I454" s="16">
        <f>IFERROR(__xludf.DUMMYFUNCTION("IF(REGEXMATCH($A454, ""(?i)"" &amp; JOIN(""|"", SPLIT($I$3, "" ""))), 1, 0)"),0.0)</f>
        <v>0</v>
      </c>
      <c r="J454" s="16">
        <f>IFERROR(__xludf.DUMMYFUNCTION("IF(REGEXMATCH($A454, ""(?i)"" &amp; JOIN(""|"", SPLIT($J$3, "" ""))), 1, 0)"),0.0)</f>
        <v>0</v>
      </c>
      <c r="K454" s="16">
        <f>IFERROR(__xludf.DUMMYFUNCTION("IF(REGEXMATCH($A454, ""(?i)"" &amp; JOIN(""|"", SPLIT($K$3, "" ""))), 1, 0)"),0.0)</f>
        <v>0</v>
      </c>
      <c r="L454" s="16">
        <f>if(vlookup(A454,'VMware Inventory'!A:E,5,0)="Workstation",1,0)</f>
        <v>0</v>
      </c>
      <c r="M454" s="105">
        <f t="shared" si="5"/>
        <v>0</v>
      </c>
      <c r="N454" s="105">
        <f t="shared" si="6"/>
        <v>1</v>
      </c>
      <c r="O454" s="105">
        <f t="shared" si="7"/>
        <v>0</v>
      </c>
      <c r="P454" s="105" t="str">
        <f t="shared" si="8"/>
        <v>No Lift &amp; Shift</v>
      </c>
      <c r="Q454" s="105">
        <f t="shared" si="9"/>
        <v>1</v>
      </c>
    </row>
    <row r="455">
      <c r="A455" s="61" t="s">
        <v>602</v>
      </c>
      <c r="B455" s="16">
        <f t="shared" si="2"/>
        <v>0</v>
      </c>
      <c r="C455" s="16">
        <f>IFERROR(__xludf.DUMMYFUNCTION("IF(OR(REGEXMATCH($A455, ""(?i)"" &amp; JOIN(""|"", SPLIT($C$3, "" ""))),vlookup(A455,'VMware Inventory'!A:E,5,0)=""VMWare""), 1, 0)"),1.0)</f>
        <v>1</v>
      </c>
      <c r="D455" s="16">
        <f>IFERROR(__xludf.DUMMYFUNCTION("IF(REGEXMATCH($A455, ""(?i)"" &amp; JOIN(""|"", SPLIT($D$3, "" ""))), 1, 0)"),0.0)</f>
        <v>0</v>
      </c>
      <c r="E455" s="16">
        <f t="shared" si="3"/>
        <v>0</v>
      </c>
      <c r="F455" s="16">
        <f t="shared" si="4"/>
        <v>0</v>
      </c>
      <c r="G455" s="16">
        <f>IFERROR(__xludf.DUMMYFUNCTION("IF(REGEXMATCH($A455, ""(?i)"" &amp; JOIN(""|"", SPLIT($G$3, "" ""))), 1, 0)"),0.0)</f>
        <v>0</v>
      </c>
      <c r="H455" s="16">
        <f>IFERROR(__xludf.DUMMYFUNCTION("IF(REGEXMATCH($A455, ""(?i)"" &amp; JOIN(""|"", SPLIT($H$3, "" ""))), 1, 0)"),0.0)</f>
        <v>0</v>
      </c>
      <c r="I455" s="16">
        <f>IFERROR(__xludf.DUMMYFUNCTION("IF(REGEXMATCH($A455, ""(?i)"" &amp; JOIN(""|"", SPLIT($I$3, "" ""))), 1, 0)"),0.0)</f>
        <v>0</v>
      </c>
      <c r="J455" s="16">
        <f>IFERROR(__xludf.DUMMYFUNCTION("IF(REGEXMATCH($A455, ""(?i)"" &amp; JOIN(""|"", SPLIT($J$3, "" ""))), 1, 0)"),0.0)</f>
        <v>0</v>
      </c>
      <c r="K455" s="16">
        <f>IFERROR(__xludf.DUMMYFUNCTION("IF(REGEXMATCH($A455, ""(?i)"" &amp; JOIN(""|"", SPLIT($K$3, "" ""))), 1, 0)"),0.0)</f>
        <v>0</v>
      </c>
      <c r="L455" s="16">
        <f>if(vlookup(A455,'VMware Inventory'!A:E,5,0)="Workstation",1,0)</f>
        <v>0</v>
      </c>
      <c r="M455" s="105">
        <f t="shared" si="5"/>
        <v>0</v>
      </c>
      <c r="N455" s="105">
        <f t="shared" si="6"/>
        <v>1</v>
      </c>
      <c r="O455" s="105">
        <f t="shared" si="7"/>
        <v>0</v>
      </c>
      <c r="P455" s="105" t="str">
        <f t="shared" si="8"/>
        <v>No Lift &amp; Shift</v>
      </c>
      <c r="Q455" s="105">
        <f t="shared" si="9"/>
        <v>1</v>
      </c>
    </row>
    <row r="456">
      <c r="A456" s="61" t="s">
        <v>603</v>
      </c>
      <c r="B456" s="16">
        <f t="shared" si="2"/>
        <v>0</v>
      </c>
      <c r="C456" s="16">
        <f>IFERROR(__xludf.DUMMYFUNCTION("IF(OR(REGEXMATCH($A456, ""(?i)"" &amp; JOIN(""|"", SPLIT($C$3, "" ""))),vlookup(A456,'VMware Inventory'!A:E,5,0)=""VMWare""), 1, 0)"),1.0)</f>
        <v>1</v>
      </c>
      <c r="D456" s="16">
        <f>IFERROR(__xludf.DUMMYFUNCTION("IF(REGEXMATCH($A456, ""(?i)"" &amp; JOIN(""|"", SPLIT($D$3, "" ""))), 1, 0)"),0.0)</f>
        <v>0</v>
      </c>
      <c r="E456" s="16">
        <f t="shared" si="3"/>
        <v>0</v>
      </c>
      <c r="F456" s="16">
        <f t="shared" si="4"/>
        <v>0</v>
      </c>
      <c r="G456" s="16">
        <f>IFERROR(__xludf.DUMMYFUNCTION("IF(REGEXMATCH($A456, ""(?i)"" &amp; JOIN(""|"", SPLIT($G$3, "" ""))), 1, 0)"),0.0)</f>
        <v>0</v>
      </c>
      <c r="H456" s="16">
        <f>IFERROR(__xludf.DUMMYFUNCTION("IF(REGEXMATCH($A456, ""(?i)"" &amp; JOIN(""|"", SPLIT($H$3, "" ""))), 1, 0)"),0.0)</f>
        <v>0</v>
      </c>
      <c r="I456" s="16">
        <f>IFERROR(__xludf.DUMMYFUNCTION("IF(REGEXMATCH($A456, ""(?i)"" &amp; JOIN(""|"", SPLIT($I$3, "" ""))), 1, 0)"),0.0)</f>
        <v>0</v>
      </c>
      <c r="J456" s="16">
        <f>IFERROR(__xludf.DUMMYFUNCTION("IF(REGEXMATCH($A456, ""(?i)"" &amp; JOIN(""|"", SPLIT($J$3, "" ""))), 1, 0)"),0.0)</f>
        <v>0</v>
      </c>
      <c r="K456" s="16">
        <f>IFERROR(__xludf.DUMMYFUNCTION("IF(REGEXMATCH($A456, ""(?i)"" &amp; JOIN(""|"", SPLIT($K$3, "" ""))), 1, 0)"),0.0)</f>
        <v>0</v>
      </c>
      <c r="L456" s="16">
        <f>if(vlookup(A456,'VMware Inventory'!A:E,5,0)="Workstation",1,0)</f>
        <v>0</v>
      </c>
      <c r="M456" s="105">
        <f t="shared" si="5"/>
        <v>0</v>
      </c>
      <c r="N456" s="105">
        <f t="shared" si="6"/>
        <v>1</v>
      </c>
      <c r="O456" s="105">
        <f t="shared" si="7"/>
        <v>0</v>
      </c>
      <c r="P456" s="105" t="str">
        <f t="shared" si="8"/>
        <v>No Lift &amp; Shift</v>
      </c>
      <c r="Q456" s="105">
        <f t="shared" si="9"/>
        <v>1</v>
      </c>
    </row>
    <row r="457">
      <c r="A457" s="61" t="s">
        <v>604</v>
      </c>
      <c r="B457" s="16">
        <f t="shared" si="2"/>
        <v>0</v>
      </c>
      <c r="C457" s="16">
        <f>IFERROR(__xludf.DUMMYFUNCTION("IF(OR(REGEXMATCH($A457, ""(?i)"" &amp; JOIN(""|"", SPLIT($C$3, "" ""))),vlookup(A457,'VMware Inventory'!A:E,5,0)=""VMWare""), 1, 0)"),1.0)</f>
        <v>1</v>
      </c>
      <c r="D457" s="16">
        <f>IFERROR(__xludf.DUMMYFUNCTION("IF(REGEXMATCH($A457, ""(?i)"" &amp; JOIN(""|"", SPLIT($D$3, "" ""))), 1, 0)"),0.0)</f>
        <v>0</v>
      </c>
      <c r="E457" s="16">
        <f t="shared" si="3"/>
        <v>0</v>
      </c>
      <c r="F457" s="16">
        <f t="shared" si="4"/>
        <v>0</v>
      </c>
      <c r="G457" s="16">
        <f>IFERROR(__xludf.DUMMYFUNCTION("IF(REGEXMATCH($A457, ""(?i)"" &amp; JOIN(""|"", SPLIT($G$3, "" ""))), 1, 0)"),0.0)</f>
        <v>0</v>
      </c>
      <c r="H457" s="16">
        <f>IFERROR(__xludf.DUMMYFUNCTION("IF(REGEXMATCH($A457, ""(?i)"" &amp; JOIN(""|"", SPLIT($H$3, "" ""))), 1, 0)"),0.0)</f>
        <v>0</v>
      </c>
      <c r="I457" s="16">
        <f>IFERROR(__xludf.DUMMYFUNCTION("IF(REGEXMATCH($A457, ""(?i)"" &amp; JOIN(""|"", SPLIT($I$3, "" ""))), 1, 0)"),0.0)</f>
        <v>0</v>
      </c>
      <c r="J457" s="16">
        <f>IFERROR(__xludf.DUMMYFUNCTION("IF(REGEXMATCH($A457, ""(?i)"" &amp; JOIN(""|"", SPLIT($J$3, "" ""))), 1, 0)"),0.0)</f>
        <v>0</v>
      </c>
      <c r="K457" s="16">
        <f>IFERROR(__xludf.DUMMYFUNCTION("IF(REGEXMATCH($A457, ""(?i)"" &amp; JOIN(""|"", SPLIT($K$3, "" ""))), 1, 0)"),0.0)</f>
        <v>0</v>
      </c>
      <c r="L457" s="16">
        <f>if(vlookup(A457,'VMware Inventory'!A:E,5,0)="Workstation",1,0)</f>
        <v>0</v>
      </c>
      <c r="M457" s="105">
        <f t="shared" si="5"/>
        <v>0</v>
      </c>
      <c r="N457" s="105">
        <f t="shared" si="6"/>
        <v>1</v>
      </c>
      <c r="O457" s="105">
        <f t="shared" si="7"/>
        <v>0</v>
      </c>
      <c r="P457" s="105" t="str">
        <f t="shared" si="8"/>
        <v>No Lift &amp; Shift</v>
      </c>
      <c r="Q457" s="105">
        <f t="shared" si="9"/>
        <v>1</v>
      </c>
    </row>
    <row r="458">
      <c r="A458" s="61" t="s">
        <v>605</v>
      </c>
      <c r="B458" s="16">
        <f t="shared" si="2"/>
        <v>0</v>
      </c>
      <c r="C458" s="16">
        <f>IFERROR(__xludf.DUMMYFUNCTION("IF(OR(REGEXMATCH($A458, ""(?i)"" &amp; JOIN(""|"", SPLIT($C$3, "" ""))),vlookup(A458,'VMware Inventory'!A:E,5,0)=""VMWare""), 1, 0)"),1.0)</f>
        <v>1</v>
      </c>
      <c r="D458" s="16">
        <f>IFERROR(__xludf.DUMMYFUNCTION("IF(REGEXMATCH($A458, ""(?i)"" &amp; JOIN(""|"", SPLIT($D$3, "" ""))), 1, 0)"),0.0)</f>
        <v>0</v>
      </c>
      <c r="E458" s="16">
        <f t="shared" si="3"/>
        <v>0</v>
      </c>
      <c r="F458" s="16">
        <f t="shared" si="4"/>
        <v>0</v>
      </c>
      <c r="G458" s="16">
        <f>IFERROR(__xludf.DUMMYFUNCTION("IF(REGEXMATCH($A458, ""(?i)"" &amp; JOIN(""|"", SPLIT($G$3, "" ""))), 1, 0)"),0.0)</f>
        <v>0</v>
      </c>
      <c r="H458" s="16">
        <f>IFERROR(__xludf.DUMMYFUNCTION("IF(REGEXMATCH($A458, ""(?i)"" &amp; JOIN(""|"", SPLIT($H$3, "" ""))), 1, 0)"),0.0)</f>
        <v>0</v>
      </c>
      <c r="I458" s="16">
        <f>IFERROR(__xludf.DUMMYFUNCTION("IF(REGEXMATCH($A458, ""(?i)"" &amp; JOIN(""|"", SPLIT($I$3, "" ""))), 1, 0)"),0.0)</f>
        <v>0</v>
      </c>
      <c r="J458" s="16">
        <f>IFERROR(__xludf.DUMMYFUNCTION("IF(REGEXMATCH($A458, ""(?i)"" &amp; JOIN(""|"", SPLIT($J$3, "" ""))), 1, 0)"),0.0)</f>
        <v>0</v>
      </c>
      <c r="K458" s="16">
        <f>IFERROR(__xludf.DUMMYFUNCTION("IF(REGEXMATCH($A458, ""(?i)"" &amp; JOIN(""|"", SPLIT($K$3, "" ""))), 1, 0)"),0.0)</f>
        <v>0</v>
      </c>
      <c r="L458" s="16">
        <f>if(vlookup(A458,'VMware Inventory'!A:E,5,0)="Workstation",1,0)</f>
        <v>0</v>
      </c>
      <c r="M458" s="105">
        <f t="shared" si="5"/>
        <v>0</v>
      </c>
      <c r="N458" s="105">
        <f t="shared" si="6"/>
        <v>1</v>
      </c>
      <c r="O458" s="105">
        <f t="shared" si="7"/>
        <v>0</v>
      </c>
      <c r="P458" s="105" t="str">
        <f t="shared" si="8"/>
        <v>No Lift &amp; Shift</v>
      </c>
      <c r="Q458" s="105">
        <f t="shared" si="9"/>
        <v>1</v>
      </c>
    </row>
    <row r="459">
      <c r="A459" s="61" t="s">
        <v>606</v>
      </c>
      <c r="B459" s="16">
        <f t="shared" si="2"/>
        <v>0</v>
      </c>
      <c r="C459" s="16">
        <f>IFERROR(__xludf.DUMMYFUNCTION("IF(OR(REGEXMATCH($A459, ""(?i)"" &amp; JOIN(""|"", SPLIT($C$3, "" ""))),vlookup(A459,'VMware Inventory'!A:E,5,0)=""VMWare""), 1, 0)"),1.0)</f>
        <v>1</v>
      </c>
      <c r="D459" s="16">
        <f>IFERROR(__xludf.DUMMYFUNCTION("IF(REGEXMATCH($A459, ""(?i)"" &amp; JOIN(""|"", SPLIT($D$3, "" ""))), 1, 0)"),0.0)</f>
        <v>0</v>
      </c>
      <c r="E459" s="16">
        <f t="shared" si="3"/>
        <v>0</v>
      </c>
      <c r="F459" s="16">
        <f t="shared" si="4"/>
        <v>0</v>
      </c>
      <c r="G459" s="16">
        <f>IFERROR(__xludf.DUMMYFUNCTION("IF(REGEXMATCH($A459, ""(?i)"" &amp; JOIN(""|"", SPLIT($G$3, "" ""))), 1, 0)"),0.0)</f>
        <v>0</v>
      </c>
      <c r="H459" s="16">
        <f>IFERROR(__xludf.DUMMYFUNCTION("IF(REGEXMATCH($A459, ""(?i)"" &amp; JOIN(""|"", SPLIT($H$3, "" ""))), 1, 0)"),0.0)</f>
        <v>0</v>
      </c>
      <c r="I459" s="16">
        <f>IFERROR(__xludf.DUMMYFUNCTION("IF(REGEXMATCH($A459, ""(?i)"" &amp; JOIN(""|"", SPLIT($I$3, "" ""))), 1, 0)"),0.0)</f>
        <v>0</v>
      </c>
      <c r="J459" s="16">
        <f>IFERROR(__xludf.DUMMYFUNCTION("IF(REGEXMATCH($A459, ""(?i)"" &amp; JOIN(""|"", SPLIT($J$3, "" ""))), 1, 0)"),0.0)</f>
        <v>0</v>
      </c>
      <c r="K459" s="16">
        <f>IFERROR(__xludf.DUMMYFUNCTION("IF(REGEXMATCH($A459, ""(?i)"" &amp; JOIN(""|"", SPLIT($K$3, "" ""))), 1, 0)"),0.0)</f>
        <v>0</v>
      </c>
      <c r="L459" s="16">
        <f>if(vlookup(A459,'VMware Inventory'!A:E,5,0)="Workstation",1,0)</f>
        <v>0</v>
      </c>
      <c r="M459" s="105">
        <f t="shared" si="5"/>
        <v>0</v>
      </c>
      <c r="N459" s="105">
        <f t="shared" si="6"/>
        <v>1</v>
      </c>
      <c r="O459" s="105">
        <f t="shared" si="7"/>
        <v>0</v>
      </c>
      <c r="P459" s="105" t="str">
        <f t="shared" si="8"/>
        <v>No Lift &amp; Shift</v>
      </c>
      <c r="Q459" s="105">
        <f t="shared" si="9"/>
        <v>1</v>
      </c>
    </row>
    <row r="460">
      <c r="A460" s="61" t="s">
        <v>607</v>
      </c>
      <c r="B460" s="16">
        <f t="shared" si="2"/>
        <v>0</v>
      </c>
      <c r="C460" s="16">
        <f>IFERROR(__xludf.DUMMYFUNCTION("IF(OR(REGEXMATCH($A460, ""(?i)"" &amp; JOIN(""|"", SPLIT($C$3, "" ""))),vlookup(A460,'VMware Inventory'!A:E,5,0)=""VMWare""), 1, 0)"),1.0)</f>
        <v>1</v>
      </c>
      <c r="D460" s="16">
        <f>IFERROR(__xludf.DUMMYFUNCTION("IF(REGEXMATCH($A460, ""(?i)"" &amp; JOIN(""|"", SPLIT($D$3, "" ""))), 1, 0)"),0.0)</f>
        <v>0</v>
      </c>
      <c r="E460" s="16">
        <f t="shared" si="3"/>
        <v>0</v>
      </c>
      <c r="F460" s="16">
        <f t="shared" si="4"/>
        <v>0</v>
      </c>
      <c r="G460" s="16">
        <f>IFERROR(__xludf.DUMMYFUNCTION("IF(REGEXMATCH($A460, ""(?i)"" &amp; JOIN(""|"", SPLIT($G$3, "" ""))), 1, 0)"),0.0)</f>
        <v>0</v>
      </c>
      <c r="H460" s="16">
        <f>IFERROR(__xludf.DUMMYFUNCTION("IF(REGEXMATCH($A460, ""(?i)"" &amp; JOIN(""|"", SPLIT($H$3, "" ""))), 1, 0)"),0.0)</f>
        <v>0</v>
      </c>
      <c r="I460" s="16">
        <f>IFERROR(__xludf.DUMMYFUNCTION("IF(REGEXMATCH($A460, ""(?i)"" &amp; JOIN(""|"", SPLIT($I$3, "" ""))), 1, 0)"),0.0)</f>
        <v>0</v>
      </c>
      <c r="J460" s="16">
        <f>IFERROR(__xludf.DUMMYFUNCTION("IF(REGEXMATCH($A460, ""(?i)"" &amp; JOIN(""|"", SPLIT($J$3, "" ""))), 1, 0)"),0.0)</f>
        <v>0</v>
      </c>
      <c r="K460" s="16">
        <f>IFERROR(__xludf.DUMMYFUNCTION("IF(REGEXMATCH($A460, ""(?i)"" &amp; JOIN(""|"", SPLIT($K$3, "" ""))), 1, 0)"),0.0)</f>
        <v>0</v>
      </c>
      <c r="L460" s="16">
        <f>if(vlookup(A460,'VMware Inventory'!A:E,5,0)="Workstation",1,0)</f>
        <v>0</v>
      </c>
      <c r="M460" s="105">
        <f t="shared" si="5"/>
        <v>0</v>
      </c>
      <c r="N460" s="105">
        <f t="shared" si="6"/>
        <v>1</v>
      </c>
      <c r="O460" s="105">
        <f t="shared" si="7"/>
        <v>0</v>
      </c>
      <c r="P460" s="105" t="str">
        <f t="shared" si="8"/>
        <v>No Lift &amp; Shift</v>
      </c>
      <c r="Q460" s="105">
        <f t="shared" si="9"/>
        <v>1</v>
      </c>
    </row>
    <row r="461">
      <c r="A461" s="61" t="s">
        <v>608</v>
      </c>
      <c r="B461" s="16">
        <f t="shared" si="2"/>
        <v>0</v>
      </c>
      <c r="C461" s="16">
        <f>IFERROR(__xludf.DUMMYFUNCTION("IF(OR(REGEXMATCH($A461, ""(?i)"" &amp; JOIN(""|"", SPLIT($C$3, "" ""))),vlookup(A461,'VMware Inventory'!A:E,5,0)=""VMWare""), 1, 0)"),1.0)</f>
        <v>1</v>
      </c>
      <c r="D461" s="16">
        <f>IFERROR(__xludf.DUMMYFUNCTION("IF(REGEXMATCH($A461, ""(?i)"" &amp; JOIN(""|"", SPLIT($D$3, "" ""))), 1, 0)"),0.0)</f>
        <v>0</v>
      </c>
      <c r="E461" s="16">
        <f t="shared" si="3"/>
        <v>0</v>
      </c>
      <c r="F461" s="16">
        <f t="shared" si="4"/>
        <v>0</v>
      </c>
      <c r="G461" s="16">
        <f>IFERROR(__xludf.DUMMYFUNCTION("IF(REGEXMATCH($A461, ""(?i)"" &amp; JOIN(""|"", SPLIT($G$3, "" ""))), 1, 0)"),0.0)</f>
        <v>0</v>
      </c>
      <c r="H461" s="16">
        <f>IFERROR(__xludf.DUMMYFUNCTION("IF(REGEXMATCH($A461, ""(?i)"" &amp; JOIN(""|"", SPLIT($H$3, "" ""))), 1, 0)"),0.0)</f>
        <v>0</v>
      </c>
      <c r="I461" s="16">
        <f>IFERROR(__xludf.DUMMYFUNCTION("IF(REGEXMATCH($A461, ""(?i)"" &amp; JOIN(""|"", SPLIT($I$3, "" ""))), 1, 0)"),0.0)</f>
        <v>0</v>
      </c>
      <c r="J461" s="16">
        <f>IFERROR(__xludf.DUMMYFUNCTION("IF(REGEXMATCH($A461, ""(?i)"" &amp; JOIN(""|"", SPLIT($J$3, "" ""))), 1, 0)"),0.0)</f>
        <v>0</v>
      </c>
      <c r="K461" s="16">
        <f>IFERROR(__xludf.DUMMYFUNCTION("IF(REGEXMATCH($A461, ""(?i)"" &amp; JOIN(""|"", SPLIT($K$3, "" ""))), 1, 0)"),0.0)</f>
        <v>0</v>
      </c>
      <c r="L461" s="16">
        <f>if(vlookup(A461,'VMware Inventory'!A:E,5,0)="Workstation",1,0)</f>
        <v>0</v>
      </c>
      <c r="M461" s="105">
        <f t="shared" si="5"/>
        <v>0</v>
      </c>
      <c r="N461" s="105">
        <f t="shared" si="6"/>
        <v>1</v>
      </c>
      <c r="O461" s="105">
        <f t="shared" si="7"/>
        <v>0</v>
      </c>
      <c r="P461" s="105" t="str">
        <f t="shared" si="8"/>
        <v>No Lift &amp; Shift</v>
      </c>
      <c r="Q461" s="105">
        <f t="shared" si="9"/>
        <v>1</v>
      </c>
    </row>
    <row r="462">
      <c r="A462" s="61" t="s">
        <v>609</v>
      </c>
      <c r="B462" s="16">
        <f t="shared" si="2"/>
        <v>0</v>
      </c>
      <c r="C462" s="16">
        <f>IFERROR(__xludf.DUMMYFUNCTION("IF(OR(REGEXMATCH($A462, ""(?i)"" &amp; JOIN(""|"", SPLIT($C$3, "" ""))),vlookup(A462,'VMware Inventory'!A:E,5,0)=""VMWare""), 1, 0)"),1.0)</f>
        <v>1</v>
      </c>
      <c r="D462" s="16">
        <f>IFERROR(__xludf.DUMMYFUNCTION("IF(REGEXMATCH($A462, ""(?i)"" &amp; JOIN(""|"", SPLIT($D$3, "" ""))), 1, 0)"),0.0)</f>
        <v>0</v>
      </c>
      <c r="E462" s="16">
        <f t="shared" si="3"/>
        <v>0</v>
      </c>
      <c r="F462" s="16">
        <f t="shared" si="4"/>
        <v>0</v>
      </c>
      <c r="G462" s="16">
        <f>IFERROR(__xludf.DUMMYFUNCTION("IF(REGEXMATCH($A462, ""(?i)"" &amp; JOIN(""|"", SPLIT($G$3, "" ""))), 1, 0)"),0.0)</f>
        <v>0</v>
      </c>
      <c r="H462" s="16">
        <f>IFERROR(__xludf.DUMMYFUNCTION("IF(REGEXMATCH($A462, ""(?i)"" &amp; JOIN(""|"", SPLIT($H$3, "" ""))), 1, 0)"),0.0)</f>
        <v>0</v>
      </c>
      <c r="I462" s="16">
        <f>IFERROR(__xludf.DUMMYFUNCTION("IF(REGEXMATCH($A462, ""(?i)"" &amp; JOIN(""|"", SPLIT($I$3, "" ""))), 1, 0)"),0.0)</f>
        <v>0</v>
      </c>
      <c r="J462" s="16">
        <f>IFERROR(__xludf.DUMMYFUNCTION("IF(REGEXMATCH($A462, ""(?i)"" &amp; JOIN(""|"", SPLIT($J$3, "" ""))), 1, 0)"),0.0)</f>
        <v>0</v>
      </c>
      <c r="K462" s="16">
        <f>IFERROR(__xludf.DUMMYFUNCTION("IF(REGEXMATCH($A462, ""(?i)"" &amp; JOIN(""|"", SPLIT($K$3, "" ""))), 1, 0)"),0.0)</f>
        <v>0</v>
      </c>
      <c r="L462" s="16">
        <f>if(vlookup(A462,'VMware Inventory'!A:E,5,0)="Workstation",1,0)</f>
        <v>0</v>
      </c>
      <c r="M462" s="105">
        <f t="shared" si="5"/>
        <v>0</v>
      </c>
      <c r="N462" s="105">
        <f t="shared" si="6"/>
        <v>1</v>
      </c>
      <c r="O462" s="105">
        <f t="shared" si="7"/>
        <v>0</v>
      </c>
      <c r="P462" s="105" t="str">
        <f t="shared" si="8"/>
        <v>No Lift &amp; Shift</v>
      </c>
      <c r="Q462" s="105">
        <f t="shared" si="9"/>
        <v>1</v>
      </c>
    </row>
    <row r="463">
      <c r="A463" s="61" t="s">
        <v>610</v>
      </c>
      <c r="B463" s="16">
        <f t="shared" si="2"/>
        <v>0</v>
      </c>
      <c r="C463" s="16">
        <f>IFERROR(__xludf.DUMMYFUNCTION("IF(OR(REGEXMATCH($A463, ""(?i)"" &amp; JOIN(""|"", SPLIT($C$3, "" ""))),vlookup(A463,'VMware Inventory'!A:E,5,0)=""VMWare""), 1, 0)"),1.0)</f>
        <v>1</v>
      </c>
      <c r="D463" s="16">
        <f>IFERROR(__xludf.DUMMYFUNCTION("IF(REGEXMATCH($A463, ""(?i)"" &amp; JOIN(""|"", SPLIT($D$3, "" ""))), 1, 0)"),0.0)</f>
        <v>0</v>
      </c>
      <c r="E463" s="16">
        <f t="shared" si="3"/>
        <v>0</v>
      </c>
      <c r="F463" s="16">
        <f t="shared" si="4"/>
        <v>0</v>
      </c>
      <c r="G463" s="16">
        <f>IFERROR(__xludf.DUMMYFUNCTION("IF(REGEXMATCH($A463, ""(?i)"" &amp; JOIN(""|"", SPLIT($G$3, "" ""))), 1, 0)"),0.0)</f>
        <v>0</v>
      </c>
      <c r="H463" s="16">
        <f>IFERROR(__xludf.DUMMYFUNCTION("IF(REGEXMATCH($A463, ""(?i)"" &amp; JOIN(""|"", SPLIT($H$3, "" ""))), 1, 0)"),0.0)</f>
        <v>0</v>
      </c>
      <c r="I463" s="16">
        <f>IFERROR(__xludf.DUMMYFUNCTION("IF(REGEXMATCH($A463, ""(?i)"" &amp; JOIN(""|"", SPLIT($I$3, "" ""))), 1, 0)"),0.0)</f>
        <v>0</v>
      </c>
      <c r="J463" s="16">
        <f>IFERROR(__xludf.DUMMYFUNCTION("IF(REGEXMATCH($A463, ""(?i)"" &amp; JOIN(""|"", SPLIT($J$3, "" ""))), 1, 0)"),0.0)</f>
        <v>0</v>
      </c>
      <c r="K463" s="16">
        <f>IFERROR(__xludf.DUMMYFUNCTION("IF(REGEXMATCH($A463, ""(?i)"" &amp; JOIN(""|"", SPLIT($K$3, "" ""))), 1, 0)"),0.0)</f>
        <v>0</v>
      </c>
      <c r="L463" s="16">
        <f>if(vlookup(A463,'VMware Inventory'!A:E,5,0)="Workstation",1,0)</f>
        <v>0</v>
      </c>
      <c r="M463" s="105">
        <f t="shared" si="5"/>
        <v>0</v>
      </c>
      <c r="N463" s="105">
        <f t="shared" si="6"/>
        <v>1</v>
      </c>
      <c r="O463" s="105">
        <f t="shared" si="7"/>
        <v>0</v>
      </c>
      <c r="P463" s="105" t="str">
        <f t="shared" si="8"/>
        <v>No Lift &amp; Shift</v>
      </c>
      <c r="Q463" s="105">
        <f t="shared" si="9"/>
        <v>1</v>
      </c>
    </row>
    <row r="464">
      <c r="A464" s="61" t="s">
        <v>611</v>
      </c>
      <c r="B464" s="16">
        <f t="shared" si="2"/>
        <v>0</v>
      </c>
      <c r="C464" s="16">
        <f>IFERROR(__xludf.DUMMYFUNCTION("IF(OR(REGEXMATCH($A464, ""(?i)"" &amp; JOIN(""|"", SPLIT($C$3, "" ""))),vlookup(A464,'VMware Inventory'!A:E,5,0)=""VMWare""), 1, 0)"),1.0)</f>
        <v>1</v>
      </c>
      <c r="D464" s="16">
        <f>IFERROR(__xludf.DUMMYFUNCTION("IF(REGEXMATCH($A464, ""(?i)"" &amp; JOIN(""|"", SPLIT($D$3, "" ""))), 1, 0)"),0.0)</f>
        <v>0</v>
      </c>
      <c r="E464" s="16">
        <f t="shared" si="3"/>
        <v>0</v>
      </c>
      <c r="F464" s="16">
        <f t="shared" si="4"/>
        <v>0</v>
      </c>
      <c r="G464" s="16">
        <f>IFERROR(__xludf.DUMMYFUNCTION("IF(REGEXMATCH($A464, ""(?i)"" &amp; JOIN(""|"", SPLIT($G$3, "" ""))), 1, 0)"),0.0)</f>
        <v>0</v>
      </c>
      <c r="H464" s="16">
        <f>IFERROR(__xludf.DUMMYFUNCTION("IF(REGEXMATCH($A464, ""(?i)"" &amp; JOIN(""|"", SPLIT($H$3, "" ""))), 1, 0)"),0.0)</f>
        <v>0</v>
      </c>
      <c r="I464" s="16">
        <f>IFERROR(__xludf.DUMMYFUNCTION("IF(REGEXMATCH($A464, ""(?i)"" &amp; JOIN(""|"", SPLIT($I$3, "" ""))), 1, 0)"),0.0)</f>
        <v>0</v>
      </c>
      <c r="J464" s="16">
        <f>IFERROR(__xludf.DUMMYFUNCTION("IF(REGEXMATCH($A464, ""(?i)"" &amp; JOIN(""|"", SPLIT($J$3, "" ""))), 1, 0)"),0.0)</f>
        <v>0</v>
      </c>
      <c r="K464" s="16">
        <f>IFERROR(__xludf.DUMMYFUNCTION("IF(REGEXMATCH($A464, ""(?i)"" &amp; JOIN(""|"", SPLIT($K$3, "" ""))), 1, 0)"),0.0)</f>
        <v>0</v>
      </c>
      <c r="L464" s="16">
        <f>if(vlookup(A464,'VMware Inventory'!A:E,5,0)="Workstation",1,0)</f>
        <v>0</v>
      </c>
      <c r="M464" s="105">
        <f t="shared" si="5"/>
        <v>0</v>
      </c>
      <c r="N464" s="105">
        <f t="shared" si="6"/>
        <v>1</v>
      </c>
      <c r="O464" s="105">
        <f t="shared" si="7"/>
        <v>0</v>
      </c>
      <c r="P464" s="105" t="str">
        <f t="shared" si="8"/>
        <v>No Lift &amp; Shift</v>
      </c>
      <c r="Q464" s="105">
        <f t="shared" si="9"/>
        <v>1</v>
      </c>
    </row>
    <row r="465">
      <c r="A465" s="61" t="s">
        <v>612</v>
      </c>
      <c r="B465" s="16">
        <f t="shared" si="2"/>
        <v>0</v>
      </c>
      <c r="C465" s="16">
        <f>IFERROR(__xludf.DUMMYFUNCTION("IF(OR(REGEXMATCH($A465, ""(?i)"" &amp; JOIN(""|"", SPLIT($C$3, "" ""))),vlookup(A465,'VMware Inventory'!A:E,5,0)=""VMWare""), 1, 0)"),0.0)</f>
        <v>0</v>
      </c>
      <c r="D465" s="16">
        <f>IFERROR(__xludf.DUMMYFUNCTION("IF(REGEXMATCH($A465, ""(?i)"" &amp; JOIN(""|"", SPLIT($D$3, "" ""))), 1, 0)"),0.0)</f>
        <v>0</v>
      </c>
      <c r="E465" s="16">
        <f t="shared" si="3"/>
        <v>0</v>
      </c>
      <c r="F465" s="16">
        <f t="shared" si="4"/>
        <v>0</v>
      </c>
      <c r="G465" s="16">
        <f>IFERROR(__xludf.DUMMYFUNCTION("IF(REGEXMATCH($A465, ""(?i)"" &amp; JOIN(""|"", SPLIT($G$3, "" ""))), 1, 0)"),0.0)</f>
        <v>0</v>
      </c>
      <c r="H465" s="16">
        <f>IFERROR(__xludf.DUMMYFUNCTION("IF(REGEXMATCH($A465, ""(?i)"" &amp; JOIN(""|"", SPLIT($H$3, "" ""))), 1, 0)"),0.0)</f>
        <v>0</v>
      </c>
      <c r="I465" s="16">
        <f>IFERROR(__xludf.DUMMYFUNCTION("IF(REGEXMATCH($A465, ""(?i)"" &amp; JOIN(""|"", SPLIT($I$3, "" ""))), 1, 0)"),0.0)</f>
        <v>0</v>
      </c>
      <c r="J465" s="16">
        <f>IFERROR(__xludf.DUMMYFUNCTION("IF(REGEXMATCH($A465, ""(?i)"" &amp; JOIN(""|"", SPLIT($J$3, "" ""))), 1, 0)"),0.0)</f>
        <v>0</v>
      </c>
      <c r="K465" s="16">
        <f>IFERROR(__xludf.DUMMYFUNCTION("IF(REGEXMATCH($A465, ""(?i)"" &amp; JOIN(""|"", SPLIT($K$3, "" ""))), 1, 0)"),0.0)</f>
        <v>0</v>
      </c>
      <c r="L465" s="16">
        <f>if(vlookup(A465,'VMware Inventory'!A:E,5,0)="Workstation",1,0)</f>
        <v>0</v>
      </c>
      <c r="M465" s="105">
        <f t="shared" si="5"/>
        <v>0</v>
      </c>
      <c r="N465" s="105">
        <f t="shared" si="6"/>
        <v>0</v>
      </c>
      <c r="O465" s="105">
        <f t="shared" si="7"/>
        <v>0</v>
      </c>
      <c r="P465" s="105" t="str">
        <f t="shared" si="8"/>
        <v>No Infra</v>
      </c>
      <c r="Q465" s="105">
        <f t="shared" si="9"/>
        <v>0</v>
      </c>
    </row>
    <row r="466">
      <c r="A466" s="61" t="s">
        <v>613</v>
      </c>
      <c r="B466" s="16">
        <f t="shared" si="2"/>
        <v>0</v>
      </c>
      <c r="C466" s="16">
        <f>IFERROR(__xludf.DUMMYFUNCTION("IF(OR(REGEXMATCH($A466, ""(?i)"" &amp; JOIN(""|"", SPLIT($C$3, "" ""))),vlookup(A466,'VMware Inventory'!A:E,5,0)=""VMWare""), 1, 0)"),0.0)</f>
        <v>0</v>
      </c>
      <c r="D466" s="16">
        <f>IFERROR(__xludf.DUMMYFUNCTION("IF(REGEXMATCH($A466, ""(?i)"" &amp; JOIN(""|"", SPLIT($D$3, "" ""))), 1, 0)"),0.0)</f>
        <v>0</v>
      </c>
      <c r="E466" s="16">
        <f t="shared" si="3"/>
        <v>0</v>
      </c>
      <c r="F466" s="16">
        <f t="shared" si="4"/>
        <v>0</v>
      </c>
      <c r="G466" s="16">
        <f>IFERROR(__xludf.DUMMYFUNCTION("IF(REGEXMATCH($A466, ""(?i)"" &amp; JOIN(""|"", SPLIT($G$3, "" ""))), 1, 0)"),0.0)</f>
        <v>0</v>
      </c>
      <c r="H466" s="16">
        <f>IFERROR(__xludf.DUMMYFUNCTION("IF(REGEXMATCH($A466, ""(?i)"" &amp; JOIN(""|"", SPLIT($H$3, "" ""))), 1, 0)"),0.0)</f>
        <v>0</v>
      </c>
      <c r="I466" s="16">
        <f>IFERROR(__xludf.DUMMYFUNCTION("IF(REGEXMATCH($A466, ""(?i)"" &amp; JOIN(""|"", SPLIT($I$3, "" ""))), 1, 0)"),0.0)</f>
        <v>0</v>
      </c>
      <c r="J466" s="16">
        <f>IFERROR(__xludf.DUMMYFUNCTION("IF(REGEXMATCH($A466, ""(?i)"" &amp; JOIN(""|"", SPLIT($J$3, "" ""))), 1, 0)"),0.0)</f>
        <v>0</v>
      </c>
      <c r="K466" s="16">
        <f>IFERROR(__xludf.DUMMYFUNCTION("IF(REGEXMATCH($A466, ""(?i)"" &amp; JOIN(""|"", SPLIT($K$3, "" ""))), 1, 0)"),0.0)</f>
        <v>0</v>
      </c>
      <c r="L466" s="16">
        <f>if(vlookup(A466,'VMware Inventory'!A:E,5,0)="Workstation",1,0)</f>
        <v>0</v>
      </c>
      <c r="M466" s="105">
        <f t="shared" si="5"/>
        <v>0</v>
      </c>
      <c r="N466" s="105">
        <f t="shared" si="6"/>
        <v>0</v>
      </c>
      <c r="O466" s="105">
        <f t="shared" si="7"/>
        <v>0</v>
      </c>
      <c r="P466" s="105" t="str">
        <f t="shared" si="8"/>
        <v>No Infra</v>
      </c>
      <c r="Q466" s="105">
        <f t="shared" si="9"/>
        <v>0</v>
      </c>
    </row>
    <row r="467">
      <c r="A467" s="61" t="s">
        <v>614</v>
      </c>
      <c r="B467" s="16">
        <f t="shared" si="2"/>
        <v>0</v>
      </c>
      <c r="C467" s="16">
        <f>IFERROR(__xludf.DUMMYFUNCTION("IF(OR(REGEXMATCH($A467, ""(?i)"" &amp; JOIN(""|"", SPLIT($C$3, "" ""))),vlookup(A467,'VMware Inventory'!A:E,5,0)=""VMWare""), 1, 0)"),0.0)</f>
        <v>0</v>
      </c>
      <c r="D467" s="16">
        <f>IFERROR(__xludf.DUMMYFUNCTION("IF(REGEXMATCH($A467, ""(?i)"" &amp; JOIN(""|"", SPLIT($D$3, "" ""))), 1, 0)"),0.0)</f>
        <v>0</v>
      </c>
      <c r="E467" s="16">
        <f t="shared" si="3"/>
        <v>0</v>
      </c>
      <c r="F467" s="16">
        <f t="shared" si="4"/>
        <v>0</v>
      </c>
      <c r="G467" s="16">
        <f>IFERROR(__xludf.DUMMYFUNCTION("IF(REGEXMATCH($A467, ""(?i)"" &amp; JOIN(""|"", SPLIT($G$3, "" ""))), 1, 0)"),0.0)</f>
        <v>0</v>
      </c>
      <c r="H467" s="16">
        <f>IFERROR(__xludf.DUMMYFUNCTION("IF(REGEXMATCH($A467, ""(?i)"" &amp; JOIN(""|"", SPLIT($H$3, "" ""))), 1, 0)"),0.0)</f>
        <v>0</v>
      </c>
      <c r="I467" s="16">
        <f>IFERROR(__xludf.DUMMYFUNCTION("IF(REGEXMATCH($A467, ""(?i)"" &amp; JOIN(""|"", SPLIT($I$3, "" ""))), 1, 0)"),0.0)</f>
        <v>0</v>
      </c>
      <c r="J467" s="16">
        <f>IFERROR(__xludf.DUMMYFUNCTION("IF(REGEXMATCH($A467, ""(?i)"" &amp; JOIN(""|"", SPLIT($J$3, "" ""))), 1, 0)"),0.0)</f>
        <v>0</v>
      </c>
      <c r="K467" s="16">
        <f>IFERROR(__xludf.DUMMYFUNCTION("IF(REGEXMATCH($A467, ""(?i)"" &amp; JOIN(""|"", SPLIT($K$3, "" ""))), 1, 0)"),0.0)</f>
        <v>0</v>
      </c>
      <c r="L467" s="16">
        <f>if(vlookup(A467,'VMware Inventory'!A:E,5,0)="Workstation",1,0)</f>
        <v>0</v>
      </c>
      <c r="M467" s="105">
        <f t="shared" si="5"/>
        <v>0</v>
      </c>
      <c r="N467" s="105">
        <f t="shared" si="6"/>
        <v>0</v>
      </c>
      <c r="O467" s="105">
        <f t="shared" si="7"/>
        <v>0</v>
      </c>
      <c r="P467" s="105" t="str">
        <f t="shared" si="8"/>
        <v>No Infra</v>
      </c>
      <c r="Q467" s="105">
        <f t="shared" si="9"/>
        <v>0</v>
      </c>
    </row>
    <row r="468">
      <c r="A468" s="61" t="s">
        <v>615</v>
      </c>
      <c r="B468" s="16">
        <f t="shared" si="2"/>
        <v>0</v>
      </c>
      <c r="C468" s="16">
        <f>IFERROR(__xludf.DUMMYFUNCTION("IF(OR(REGEXMATCH($A468, ""(?i)"" &amp; JOIN(""|"", SPLIT($C$3, "" ""))),vlookup(A468,'VMware Inventory'!A:E,5,0)=""VMWare""), 1, 0)"),0.0)</f>
        <v>0</v>
      </c>
      <c r="D468" s="16">
        <f>IFERROR(__xludf.DUMMYFUNCTION("IF(REGEXMATCH($A468, ""(?i)"" &amp; JOIN(""|"", SPLIT($D$3, "" ""))), 1, 0)"),0.0)</f>
        <v>0</v>
      </c>
      <c r="E468" s="16">
        <f t="shared" si="3"/>
        <v>0</v>
      </c>
      <c r="F468" s="16">
        <f t="shared" si="4"/>
        <v>0</v>
      </c>
      <c r="G468" s="16">
        <f>IFERROR(__xludf.DUMMYFUNCTION("IF(REGEXMATCH($A468, ""(?i)"" &amp; JOIN(""|"", SPLIT($G$3, "" ""))), 1, 0)"),0.0)</f>
        <v>0</v>
      </c>
      <c r="H468" s="16">
        <f>IFERROR(__xludf.DUMMYFUNCTION("IF(REGEXMATCH($A468, ""(?i)"" &amp; JOIN(""|"", SPLIT($H$3, "" ""))), 1, 0)"),0.0)</f>
        <v>0</v>
      </c>
      <c r="I468" s="16">
        <f>IFERROR(__xludf.DUMMYFUNCTION("IF(REGEXMATCH($A468, ""(?i)"" &amp; JOIN(""|"", SPLIT($I$3, "" ""))), 1, 0)"),0.0)</f>
        <v>0</v>
      </c>
      <c r="J468" s="16">
        <f>IFERROR(__xludf.DUMMYFUNCTION("IF(REGEXMATCH($A468, ""(?i)"" &amp; JOIN(""|"", SPLIT($J$3, "" ""))), 1, 0)"),0.0)</f>
        <v>0</v>
      </c>
      <c r="K468" s="16">
        <f>IFERROR(__xludf.DUMMYFUNCTION("IF(REGEXMATCH($A468, ""(?i)"" &amp; JOIN(""|"", SPLIT($K$3, "" ""))), 1, 0)"),0.0)</f>
        <v>0</v>
      </c>
      <c r="L468" s="16">
        <f>if(vlookup(A468,'VMware Inventory'!A:E,5,0)="Workstation",1,0)</f>
        <v>0</v>
      </c>
      <c r="M468" s="105">
        <f t="shared" si="5"/>
        <v>0</v>
      </c>
      <c r="N468" s="105">
        <f t="shared" si="6"/>
        <v>0</v>
      </c>
      <c r="O468" s="105">
        <f t="shared" si="7"/>
        <v>0</v>
      </c>
      <c r="P468" s="105" t="str">
        <f t="shared" si="8"/>
        <v>No Infra</v>
      </c>
      <c r="Q468" s="105">
        <f t="shared" si="9"/>
        <v>0</v>
      </c>
    </row>
    <row r="469">
      <c r="A469" s="61" t="s">
        <v>616</v>
      </c>
      <c r="B469" s="16">
        <f t="shared" si="2"/>
        <v>0</v>
      </c>
      <c r="C469" s="16">
        <f>IFERROR(__xludf.DUMMYFUNCTION("IF(OR(REGEXMATCH($A469, ""(?i)"" &amp; JOIN(""|"", SPLIT($C$3, "" ""))),vlookup(A469,'VMware Inventory'!A:E,5,0)=""VMWare""), 1, 0)"),0.0)</f>
        <v>0</v>
      </c>
      <c r="D469" s="16">
        <f>IFERROR(__xludf.DUMMYFUNCTION("IF(REGEXMATCH($A469, ""(?i)"" &amp; JOIN(""|"", SPLIT($D$3, "" ""))), 1, 0)"),0.0)</f>
        <v>0</v>
      </c>
      <c r="E469" s="16">
        <f t="shared" si="3"/>
        <v>0</v>
      </c>
      <c r="F469" s="16">
        <f t="shared" si="4"/>
        <v>0</v>
      </c>
      <c r="G469" s="16">
        <f>IFERROR(__xludf.DUMMYFUNCTION("IF(REGEXMATCH($A469, ""(?i)"" &amp; JOIN(""|"", SPLIT($G$3, "" ""))), 1, 0)"),0.0)</f>
        <v>0</v>
      </c>
      <c r="H469" s="16">
        <f>IFERROR(__xludf.DUMMYFUNCTION("IF(REGEXMATCH($A469, ""(?i)"" &amp; JOIN(""|"", SPLIT($H$3, "" ""))), 1, 0)"),0.0)</f>
        <v>0</v>
      </c>
      <c r="I469" s="16">
        <f>IFERROR(__xludf.DUMMYFUNCTION("IF(REGEXMATCH($A469, ""(?i)"" &amp; JOIN(""|"", SPLIT($I$3, "" ""))), 1, 0)"),0.0)</f>
        <v>0</v>
      </c>
      <c r="J469" s="16">
        <f>IFERROR(__xludf.DUMMYFUNCTION("IF(REGEXMATCH($A469, ""(?i)"" &amp; JOIN(""|"", SPLIT($J$3, "" ""))), 1, 0)"),0.0)</f>
        <v>0</v>
      </c>
      <c r="K469" s="16">
        <f>IFERROR(__xludf.DUMMYFUNCTION("IF(REGEXMATCH($A469, ""(?i)"" &amp; JOIN(""|"", SPLIT($K$3, "" ""))), 1, 0)"),0.0)</f>
        <v>0</v>
      </c>
      <c r="L469" s="16">
        <f>if(vlookup(A469,'VMware Inventory'!A:E,5,0)="Workstation",1,0)</f>
        <v>0</v>
      </c>
      <c r="M469" s="105">
        <f t="shared" si="5"/>
        <v>0</v>
      </c>
      <c r="N469" s="105">
        <f t="shared" si="6"/>
        <v>0</v>
      </c>
      <c r="O469" s="105">
        <f t="shared" si="7"/>
        <v>0</v>
      </c>
      <c r="P469" s="105" t="str">
        <f t="shared" si="8"/>
        <v>No Infra</v>
      </c>
      <c r="Q469" s="105">
        <f t="shared" si="9"/>
        <v>0</v>
      </c>
    </row>
    <row r="470">
      <c r="A470" s="61" t="s">
        <v>617</v>
      </c>
      <c r="B470" s="16">
        <f t="shared" si="2"/>
        <v>0</v>
      </c>
      <c r="C470" s="16">
        <f>IFERROR(__xludf.DUMMYFUNCTION("IF(OR(REGEXMATCH($A470, ""(?i)"" &amp; JOIN(""|"", SPLIT($C$3, "" ""))),vlookup(A470,'VMware Inventory'!A:E,5,0)=""VMWare""), 1, 0)"),0.0)</f>
        <v>0</v>
      </c>
      <c r="D470" s="16">
        <f>IFERROR(__xludf.DUMMYFUNCTION("IF(REGEXMATCH($A470, ""(?i)"" &amp; JOIN(""|"", SPLIT($D$3, "" ""))), 1, 0)"),0.0)</f>
        <v>0</v>
      </c>
      <c r="E470" s="16">
        <f t="shared" si="3"/>
        <v>0</v>
      </c>
      <c r="F470" s="16">
        <f t="shared" si="4"/>
        <v>0</v>
      </c>
      <c r="G470" s="16">
        <f>IFERROR(__xludf.DUMMYFUNCTION("IF(REGEXMATCH($A470, ""(?i)"" &amp; JOIN(""|"", SPLIT($G$3, "" ""))), 1, 0)"),0.0)</f>
        <v>0</v>
      </c>
      <c r="H470" s="16">
        <f>IFERROR(__xludf.DUMMYFUNCTION("IF(REGEXMATCH($A470, ""(?i)"" &amp; JOIN(""|"", SPLIT($H$3, "" ""))), 1, 0)"),0.0)</f>
        <v>0</v>
      </c>
      <c r="I470" s="16">
        <f>IFERROR(__xludf.DUMMYFUNCTION("IF(REGEXMATCH($A470, ""(?i)"" &amp; JOIN(""|"", SPLIT($I$3, "" ""))), 1, 0)"),0.0)</f>
        <v>0</v>
      </c>
      <c r="J470" s="16">
        <f>IFERROR(__xludf.DUMMYFUNCTION("IF(REGEXMATCH($A470, ""(?i)"" &amp; JOIN(""|"", SPLIT($J$3, "" ""))), 1, 0)"),0.0)</f>
        <v>0</v>
      </c>
      <c r="K470" s="16">
        <f>IFERROR(__xludf.DUMMYFUNCTION("IF(REGEXMATCH($A470, ""(?i)"" &amp; JOIN(""|"", SPLIT($K$3, "" ""))), 1, 0)"),0.0)</f>
        <v>0</v>
      </c>
      <c r="L470" s="16">
        <f>if(vlookup(A470,'VMware Inventory'!A:E,5,0)="Workstation",1,0)</f>
        <v>0</v>
      </c>
      <c r="M470" s="105">
        <f t="shared" si="5"/>
        <v>0</v>
      </c>
      <c r="N470" s="105">
        <f t="shared" si="6"/>
        <v>0</v>
      </c>
      <c r="O470" s="105">
        <f t="shared" si="7"/>
        <v>0</v>
      </c>
      <c r="P470" s="105" t="str">
        <f t="shared" si="8"/>
        <v>No Infra</v>
      </c>
      <c r="Q470" s="105">
        <f t="shared" si="9"/>
        <v>0</v>
      </c>
    </row>
    <row r="471">
      <c r="A471" s="61" t="s">
        <v>618</v>
      </c>
      <c r="B471" s="16">
        <f t="shared" si="2"/>
        <v>0</v>
      </c>
      <c r="C471" s="16">
        <f>IFERROR(__xludf.DUMMYFUNCTION("IF(OR(REGEXMATCH($A471, ""(?i)"" &amp; JOIN(""|"", SPLIT($C$3, "" ""))),vlookup(A471,'VMware Inventory'!A:E,5,0)=""VMWare""), 1, 0)"),0.0)</f>
        <v>0</v>
      </c>
      <c r="D471" s="16">
        <f>IFERROR(__xludf.DUMMYFUNCTION("IF(REGEXMATCH($A471, ""(?i)"" &amp; JOIN(""|"", SPLIT($D$3, "" ""))), 1, 0)"),0.0)</f>
        <v>0</v>
      </c>
      <c r="E471" s="16">
        <f t="shared" si="3"/>
        <v>0</v>
      </c>
      <c r="F471" s="16">
        <f t="shared" si="4"/>
        <v>0</v>
      </c>
      <c r="G471" s="16">
        <f>IFERROR(__xludf.DUMMYFUNCTION("IF(REGEXMATCH($A471, ""(?i)"" &amp; JOIN(""|"", SPLIT($G$3, "" ""))), 1, 0)"),0.0)</f>
        <v>0</v>
      </c>
      <c r="H471" s="16">
        <f>IFERROR(__xludf.DUMMYFUNCTION("IF(REGEXMATCH($A471, ""(?i)"" &amp; JOIN(""|"", SPLIT($H$3, "" ""))), 1, 0)"),0.0)</f>
        <v>0</v>
      </c>
      <c r="I471" s="16">
        <f>IFERROR(__xludf.DUMMYFUNCTION("IF(REGEXMATCH($A471, ""(?i)"" &amp; JOIN(""|"", SPLIT($I$3, "" ""))), 1, 0)"),0.0)</f>
        <v>0</v>
      </c>
      <c r="J471" s="16">
        <f>IFERROR(__xludf.DUMMYFUNCTION("IF(REGEXMATCH($A471, ""(?i)"" &amp; JOIN(""|"", SPLIT($J$3, "" ""))), 1, 0)"),0.0)</f>
        <v>0</v>
      </c>
      <c r="K471" s="16">
        <f>IFERROR(__xludf.DUMMYFUNCTION("IF(REGEXMATCH($A471, ""(?i)"" &amp; JOIN(""|"", SPLIT($K$3, "" ""))), 1, 0)"),0.0)</f>
        <v>0</v>
      </c>
      <c r="L471" s="16">
        <f>if(vlookup(A471,'VMware Inventory'!A:E,5,0)="Workstation",1,0)</f>
        <v>0</v>
      </c>
      <c r="M471" s="105">
        <f t="shared" si="5"/>
        <v>0</v>
      </c>
      <c r="N471" s="105">
        <f t="shared" si="6"/>
        <v>0</v>
      </c>
      <c r="O471" s="105">
        <f t="shared" si="7"/>
        <v>0</v>
      </c>
      <c r="P471" s="105" t="str">
        <f t="shared" si="8"/>
        <v>No Infra</v>
      </c>
      <c r="Q471" s="105">
        <f t="shared" si="9"/>
        <v>0</v>
      </c>
    </row>
    <row r="472">
      <c r="A472" s="61" t="s">
        <v>619</v>
      </c>
      <c r="B472" s="16">
        <f t="shared" si="2"/>
        <v>0</v>
      </c>
      <c r="C472" s="16">
        <f>IFERROR(__xludf.DUMMYFUNCTION("IF(OR(REGEXMATCH($A472, ""(?i)"" &amp; JOIN(""|"", SPLIT($C$3, "" ""))),vlookup(A472,'VMware Inventory'!A:E,5,0)=""VMWare""), 1, 0)"),0.0)</f>
        <v>0</v>
      </c>
      <c r="D472" s="16">
        <f>IFERROR(__xludf.DUMMYFUNCTION("IF(REGEXMATCH($A472, ""(?i)"" &amp; JOIN(""|"", SPLIT($D$3, "" ""))), 1, 0)"),0.0)</f>
        <v>0</v>
      </c>
      <c r="E472" s="16">
        <f t="shared" si="3"/>
        <v>0</v>
      </c>
      <c r="F472" s="16">
        <f t="shared" si="4"/>
        <v>0</v>
      </c>
      <c r="G472" s="16">
        <f>IFERROR(__xludf.DUMMYFUNCTION("IF(REGEXMATCH($A472, ""(?i)"" &amp; JOIN(""|"", SPLIT($G$3, "" ""))), 1, 0)"),0.0)</f>
        <v>0</v>
      </c>
      <c r="H472" s="16">
        <f>IFERROR(__xludf.DUMMYFUNCTION("IF(REGEXMATCH($A472, ""(?i)"" &amp; JOIN(""|"", SPLIT($H$3, "" ""))), 1, 0)"),0.0)</f>
        <v>0</v>
      </c>
      <c r="I472" s="16">
        <f>IFERROR(__xludf.DUMMYFUNCTION("IF(REGEXMATCH($A472, ""(?i)"" &amp; JOIN(""|"", SPLIT($I$3, "" ""))), 1, 0)"),0.0)</f>
        <v>0</v>
      </c>
      <c r="J472" s="16">
        <f>IFERROR(__xludf.DUMMYFUNCTION("IF(REGEXMATCH($A472, ""(?i)"" &amp; JOIN(""|"", SPLIT($J$3, "" ""))), 1, 0)"),0.0)</f>
        <v>0</v>
      </c>
      <c r="K472" s="16">
        <f>IFERROR(__xludf.DUMMYFUNCTION("IF(REGEXMATCH($A472, ""(?i)"" &amp; JOIN(""|"", SPLIT($K$3, "" ""))), 1, 0)"),0.0)</f>
        <v>0</v>
      </c>
      <c r="L472" s="16">
        <f>if(vlookup(A472,'VMware Inventory'!A:E,5,0)="Workstation",1,0)</f>
        <v>0</v>
      </c>
      <c r="M472" s="105">
        <f t="shared" si="5"/>
        <v>0</v>
      </c>
      <c r="N472" s="105">
        <f t="shared" si="6"/>
        <v>0</v>
      </c>
      <c r="O472" s="105">
        <f t="shared" si="7"/>
        <v>0</v>
      </c>
      <c r="P472" s="105" t="str">
        <f t="shared" si="8"/>
        <v>No Infra</v>
      </c>
      <c r="Q472" s="105">
        <f t="shared" si="9"/>
        <v>0</v>
      </c>
    </row>
    <row r="473">
      <c r="A473" s="61" t="s">
        <v>620</v>
      </c>
      <c r="B473" s="16">
        <f t="shared" si="2"/>
        <v>0</v>
      </c>
      <c r="C473" s="16">
        <f>IFERROR(__xludf.DUMMYFUNCTION("IF(OR(REGEXMATCH($A473, ""(?i)"" &amp; JOIN(""|"", SPLIT($C$3, "" ""))),vlookup(A473,'VMware Inventory'!A:E,5,0)=""VMWare""), 1, 0)"),0.0)</f>
        <v>0</v>
      </c>
      <c r="D473" s="16">
        <f>IFERROR(__xludf.DUMMYFUNCTION("IF(REGEXMATCH($A473, ""(?i)"" &amp; JOIN(""|"", SPLIT($D$3, "" ""))), 1, 0)"),0.0)</f>
        <v>0</v>
      </c>
      <c r="E473" s="16">
        <f t="shared" si="3"/>
        <v>0</v>
      </c>
      <c r="F473" s="16">
        <f t="shared" si="4"/>
        <v>0</v>
      </c>
      <c r="G473" s="16">
        <f>IFERROR(__xludf.DUMMYFUNCTION("IF(REGEXMATCH($A473, ""(?i)"" &amp; JOIN(""|"", SPLIT($G$3, "" ""))), 1, 0)"),0.0)</f>
        <v>0</v>
      </c>
      <c r="H473" s="16">
        <f>IFERROR(__xludf.DUMMYFUNCTION("IF(REGEXMATCH($A473, ""(?i)"" &amp; JOIN(""|"", SPLIT($H$3, "" ""))), 1, 0)"),0.0)</f>
        <v>0</v>
      </c>
      <c r="I473" s="16">
        <f>IFERROR(__xludf.DUMMYFUNCTION("IF(REGEXMATCH($A473, ""(?i)"" &amp; JOIN(""|"", SPLIT($I$3, "" ""))), 1, 0)"),0.0)</f>
        <v>0</v>
      </c>
      <c r="J473" s="16">
        <f>IFERROR(__xludf.DUMMYFUNCTION("IF(REGEXMATCH($A473, ""(?i)"" &amp; JOIN(""|"", SPLIT($J$3, "" ""))), 1, 0)"),0.0)</f>
        <v>0</v>
      </c>
      <c r="K473" s="16">
        <f>IFERROR(__xludf.DUMMYFUNCTION("IF(REGEXMATCH($A473, ""(?i)"" &amp; JOIN(""|"", SPLIT($K$3, "" ""))), 1, 0)"),0.0)</f>
        <v>0</v>
      </c>
      <c r="L473" s="16">
        <f>if(vlookup(A473,'VMware Inventory'!A:E,5,0)="Workstation",1,0)</f>
        <v>0</v>
      </c>
      <c r="M473" s="105">
        <f t="shared" si="5"/>
        <v>0</v>
      </c>
      <c r="N473" s="105">
        <f t="shared" si="6"/>
        <v>0</v>
      </c>
      <c r="O473" s="105">
        <f t="shared" si="7"/>
        <v>0</v>
      </c>
      <c r="P473" s="105" t="str">
        <f t="shared" si="8"/>
        <v>No Infra</v>
      </c>
      <c r="Q473" s="105">
        <f t="shared" si="9"/>
        <v>0</v>
      </c>
    </row>
    <row r="474">
      <c r="A474" s="61" t="s">
        <v>621</v>
      </c>
      <c r="B474" s="16">
        <f t="shared" si="2"/>
        <v>0</v>
      </c>
      <c r="C474" s="16">
        <f>IFERROR(__xludf.DUMMYFUNCTION("IF(OR(REGEXMATCH($A474, ""(?i)"" &amp; JOIN(""|"", SPLIT($C$3, "" ""))),vlookup(A474,'VMware Inventory'!A:E,5,0)=""VMWare""), 1, 0)"),0.0)</f>
        <v>0</v>
      </c>
      <c r="D474" s="16">
        <f>IFERROR(__xludf.DUMMYFUNCTION("IF(REGEXMATCH($A474, ""(?i)"" &amp; JOIN(""|"", SPLIT($D$3, "" ""))), 1, 0)"),0.0)</f>
        <v>0</v>
      </c>
      <c r="E474" s="16">
        <f t="shared" si="3"/>
        <v>0</v>
      </c>
      <c r="F474" s="16">
        <f t="shared" si="4"/>
        <v>0</v>
      </c>
      <c r="G474" s="16">
        <f>IFERROR(__xludf.DUMMYFUNCTION("IF(REGEXMATCH($A474, ""(?i)"" &amp; JOIN(""|"", SPLIT($G$3, "" ""))), 1, 0)"),0.0)</f>
        <v>0</v>
      </c>
      <c r="H474" s="16">
        <f>IFERROR(__xludf.DUMMYFUNCTION("IF(REGEXMATCH($A474, ""(?i)"" &amp; JOIN(""|"", SPLIT($H$3, "" ""))), 1, 0)"),0.0)</f>
        <v>0</v>
      </c>
      <c r="I474" s="16">
        <f>IFERROR(__xludf.DUMMYFUNCTION("IF(REGEXMATCH($A474, ""(?i)"" &amp; JOIN(""|"", SPLIT($I$3, "" ""))), 1, 0)"),0.0)</f>
        <v>0</v>
      </c>
      <c r="J474" s="16">
        <f>IFERROR(__xludf.DUMMYFUNCTION("IF(REGEXMATCH($A474, ""(?i)"" &amp; JOIN(""|"", SPLIT($J$3, "" ""))), 1, 0)"),0.0)</f>
        <v>0</v>
      </c>
      <c r="K474" s="16">
        <f>IFERROR(__xludf.DUMMYFUNCTION("IF(REGEXMATCH($A474, ""(?i)"" &amp; JOIN(""|"", SPLIT($K$3, "" ""))), 1, 0)"),0.0)</f>
        <v>0</v>
      </c>
      <c r="L474" s="16">
        <f>if(vlookup(A474,'VMware Inventory'!A:E,5,0)="Workstation",1,0)</f>
        <v>0</v>
      </c>
      <c r="M474" s="105">
        <f t="shared" si="5"/>
        <v>0</v>
      </c>
      <c r="N474" s="105">
        <f t="shared" si="6"/>
        <v>0</v>
      </c>
      <c r="O474" s="105">
        <f t="shared" si="7"/>
        <v>0</v>
      </c>
      <c r="P474" s="105" t="str">
        <f t="shared" si="8"/>
        <v>No Infra</v>
      </c>
      <c r="Q474" s="105">
        <f t="shared" si="9"/>
        <v>0</v>
      </c>
    </row>
    <row r="475">
      <c r="A475" s="61" t="s">
        <v>622</v>
      </c>
      <c r="B475" s="16">
        <f t="shared" si="2"/>
        <v>0</v>
      </c>
      <c r="C475" s="16">
        <f>IFERROR(__xludf.DUMMYFUNCTION("IF(OR(REGEXMATCH($A475, ""(?i)"" &amp; JOIN(""|"", SPLIT($C$3, "" ""))),vlookup(A475,'VMware Inventory'!A:E,5,0)=""VMWare""), 1, 0)"),0.0)</f>
        <v>0</v>
      </c>
      <c r="D475" s="16">
        <f>IFERROR(__xludf.DUMMYFUNCTION("IF(REGEXMATCH($A475, ""(?i)"" &amp; JOIN(""|"", SPLIT($D$3, "" ""))), 1, 0)"),0.0)</f>
        <v>0</v>
      </c>
      <c r="E475" s="16">
        <f t="shared" si="3"/>
        <v>0</v>
      </c>
      <c r="F475" s="16">
        <f t="shared" si="4"/>
        <v>0</v>
      </c>
      <c r="G475" s="16">
        <f>IFERROR(__xludf.DUMMYFUNCTION("IF(REGEXMATCH($A475, ""(?i)"" &amp; JOIN(""|"", SPLIT($G$3, "" ""))), 1, 0)"),0.0)</f>
        <v>0</v>
      </c>
      <c r="H475" s="16">
        <f>IFERROR(__xludf.DUMMYFUNCTION("IF(REGEXMATCH($A475, ""(?i)"" &amp; JOIN(""|"", SPLIT($H$3, "" ""))), 1, 0)"),0.0)</f>
        <v>0</v>
      </c>
      <c r="I475" s="16">
        <f>IFERROR(__xludf.DUMMYFUNCTION("IF(REGEXMATCH($A475, ""(?i)"" &amp; JOIN(""|"", SPLIT($I$3, "" ""))), 1, 0)"),0.0)</f>
        <v>0</v>
      </c>
      <c r="J475" s="16">
        <f>IFERROR(__xludf.DUMMYFUNCTION("IF(REGEXMATCH($A475, ""(?i)"" &amp; JOIN(""|"", SPLIT($J$3, "" ""))), 1, 0)"),0.0)</f>
        <v>0</v>
      </c>
      <c r="K475" s="16">
        <f>IFERROR(__xludf.DUMMYFUNCTION("IF(REGEXMATCH($A475, ""(?i)"" &amp; JOIN(""|"", SPLIT($K$3, "" ""))), 1, 0)"),0.0)</f>
        <v>0</v>
      </c>
      <c r="L475" s="16">
        <f>if(vlookup(A475,'VMware Inventory'!A:E,5,0)="Workstation",1,0)</f>
        <v>0</v>
      </c>
      <c r="M475" s="105">
        <f t="shared" si="5"/>
        <v>0</v>
      </c>
      <c r="N475" s="105">
        <f t="shared" si="6"/>
        <v>0</v>
      </c>
      <c r="O475" s="105">
        <f t="shared" si="7"/>
        <v>0</v>
      </c>
      <c r="P475" s="105" t="str">
        <f t="shared" si="8"/>
        <v>No Infra</v>
      </c>
      <c r="Q475" s="105">
        <f t="shared" si="9"/>
        <v>0</v>
      </c>
    </row>
    <row r="476">
      <c r="A476" s="61" t="s">
        <v>623</v>
      </c>
      <c r="B476" s="16">
        <f t="shared" si="2"/>
        <v>0</v>
      </c>
      <c r="C476" s="16">
        <f>IFERROR(__xludf.DUMMYFUNCTION("IF(OR(REGEXMATCH($A476, ""(?i)"" &amp; JOIN(""|"", SPLIT($C$3, "" ""))),vlookup(A476,'VMware Inventory'!A:E,5,0)=""VMWare""), 1, 0)"),0.0)</f>
        <v>0</v>
      </c>
      <c r="D476" s="16">
        <f>IFERROR(__xludf.DUMMYFUNCTION("IF(REGEXMATCH($A476, ""(?i)"" &amp; JOIN(""|"", SPLIT($D$3, "" ""))), 1, 0)"),0.0)</f>
        <v>0</v>
      </c>
      <c r="E476" s="16">
        <f t="shared" si="3"/>
        <v>0</v>
      </c>
      <c r="F476" s="16">
        <f t="shared" si="4"/>
        <v>0</v>
      </c>
      <c r="G476" s="16">
        <f>IFERROR(__xludf.DUMMYFUNCTION("IF(REGEXMATCH($A476, ""(?i)"" &amp; JOIN(""|"", SPLIT($G$3, "" ""))), 1, 0)"),0.0)</f>
        <v>0</v>
      </c>
      <c r="H476" s="16">
        <f>IFERROR(__xludf.DUMMYFUNCTION("IF(REGEXMATCH($A476, ""(?i)"" &amp; JOIN(""|"", SPLIT($H$3, "" ""))), 1, 0)"),0.0)</f>
        <v>0</v>
      </c>
      <c r="I476" s="16">
        <f>IFERROR(__xludf.DUMMYFUNCTION("IF(REGEXMATCH($A476, ""(?i)"" &amp; JOIN(""|"", SPLIT($I$3, "" ""))), 1, 0)"),0.0)</f>
        <v>0</v>
      </c>
      <c r="J476" s="16">
        <f>IFERROR(__xludf.DUMMYFUNCTION("IF(REGEXMATCH($A476, ""(?i)"" &amp; JOIN(""|"", SPLIT($J$3, "" ""))), 1, 0)"),0.0)</f>
        <v>0</v>
      </c>
      <c r="K476" s="16">
        <f>IFERROR(__xludf.DUMMYFUNCTION("IF(REGEXMATCH($A476, ""(?i)"" &amp; JOIN(""|"", SPLIT($K$3, "" ""))), 1, 0)"),0.0)</f>
        <v>0</v>
      </c>
      <c r="L476" s="16">
        <f>if(vlookup(A476,'VMware Inventory'!A:E,5,0)="Workstation",1,0)</f>
        <v>0</v>
      </c>
      <c r="M476" s="105">
        <f t="shared" si="5"/>
        <v>0</v>
      </c>
      <c r="N476" s="105">
        <f t="shared" si="6"/>
        <v>0</v>
      </c>
      <c r="O476" s="105">
        <f t="shared" si="7"/>
        <v>0</v>
      </c>
      <c r="P476" s="105" t="str">
        <f t="shared" si="8"/>
        <v>No Infra</v>
      </c>
      <c r="Q476" s="105">
        <f t="shared" si="9"/>
        <v>0</v>
      </c>
    </row>
    <row r="477">
      <c r="A477" s="61" t="s">
        <v>624</v>
      </c>
      <c r="B477" s="16">
        <f t="shared" si="2"/>
        <v>0</v>
      </c>
      <c r="C477" s="16">
        <f>IFERROR(__xludf.DUMMYFUNCTION("IF(OR(REGEXMATCH($A477, ""(?i)"" &amp; JOIN(""|"", SPLIT($C$3, "" ""))),vlookup(A477,'VMware Inventory'!A:E,5,0)=""VMWare""), 1, 0)"),0.0)</f>
        <v>0</v>
      </c>
      <c r="D477" s="16">
        <f>IFERROR(__xludf.DUMMYFUNCTION("IF(REGEXMATCH($A477, ""(?i)"" &amp; JOIN(""|"", SPLIT($D$3, "" ""))), 1, 0)"),0.0)</f>
        <v>0</v>
      </c>
      <c r="E477" s="16">
        <f t="shared" si="3"/>
        <v>0</v>
      </c>
      <c r="F477" s="16">
        <f t="shared" si="4"/>
        <v>0</v>
      </c>
      <c r="G477" s="16">
        <f>IFERROR(__xludf.DUMMYFUNCTION("IF(REGEXMATCH($A477, ""(?i)"" &amp; JOIN(""|"", SPLIT($G$3, "" ""))), 1, 0)"),0.0)</f>
        <v>0</v>
      </c>
      <c r="H477" s="16">
        <f>IFERROR(__xludf.DUMMYFUNCTION("IF(REGEXMATCH($A477, ""(?i)"" &amp; JOIN(""|"", SPLIT($H$3, "" ""))), 1, 0)"),0.0)</f>
        <v>0</v>
      </c>
      <c r="I477" s="16">
        <f>IFERROR(__xludf.DUMMYFUNCTION("IF(REGEXMATCH($A477, ""(?i)"" &amp; JOIN(""|"", SPLIT($I$3, "" ""))), 1, 0)"),0.0)</f>
        <v>0</v>
      </c>
      <c r="J477" s="16">
        <f>IFERROR(__xludf.DUMMYFUNCTION("IF(REGEXMATCH($A477, ""(?i)"" &amp; JOIN(""|"", SPLIT($J$3, "" ""))), 1, 0)"),0.0)</f>
        <v>0</v>
      </c>
      <c r="K477" s="16">
        <f>IFERROR(__xludf.DUMMYFUNCTION("IF(REGEXMATCH($A477, ""(?i)"" &amp; JOIN(""|"", SPLIT($K$3, "" ""))), 1, 0)"),0.0)</f>
        <v>0</v>
      </c>
      <c r="L477" s="16">
        <f>if(vlookup(A477,'VMware Inventory'!A:E,5,0)="Workstation",1,0)</f>
        <v>0</v>
      </c>
      <c r="M477" s="105">
        <f t="shared" si="5"/>
        <v>0</v>
      </c>
      <c r="N477" s="105">
        <f t="shared" si="6"/>
        <v>0</v>
      </c>
      <c r="O477" s="105">
        <f t="shared" si="7"/>
        <v>0</v>
      </c>
      <c r="P477" s="105" t="str">
        <f t="shared" si="8"/>
        <v>No Infra</v>
      </c>
      <c r="Q477" s="105">
        <f t="shared" si="9"/>
        <v>0</v>
      </c>
    </row>
    <row r="478">
      <c r="A478" s="61" t="s">
        <v>625</v>
      </c>
      <c r="B478" s="16">
        <f t="shared" si="2"/>
        <v>0</v>
      </c>
      <c r="C478" s="16">
        <f>IFERROR(__xludf.DUMMYFUNCTION("IF(OR(REGEXMATCH($A478, ""(?i)"" &amp; JOIN(""|"", SPLIT($C$3, "" ""))),vlookup(A478,'VMware Inventory'!A:E,5,0)=""VMWare""), 1, 0)"),1.0)</f>
        <v>1</v>
      </c>
      <c r="D478" s="16">
        <f>IFERROR(__xludf.DUMMYFUNCTION("IF(REGEXMATCH($A478, ""(?i)"" &amp; JOIN(""|"", SPLIT($D$3, "" ""))), 1, 0)"),0.0)</f>
        <v>0</v>
      </c>
      <c r="E478" s="16">
        <f t="shared" si="3"/>
        <v>0</v>
      </c>
      <c r="F478" s="16">
        <f t="shared" si="4"/>
        <v>0</v>
      </c>
      <c r="G478" s="16">
        <f>IFERROR(__xludf.DUMMYFUNCTION("IF(REGEXMATCH($A478, ""(?i)"" &amp; JOIN(""|"", SPLIT($G$3, "" ""))), 1, 0)"),0.0)</f>
        <v>0</v>
      </c>
      <c r="H478" s="16">
        <f>IFERROR(__xludf.DUMMYFUNCTION("IF(REGEXMATCH($A478, ""(?i)"" &amp; JOIN(""|"", SPLIT($H$3, "" ""))), 1, 0)"),0.0)</f>
        <v>0</v>
      </c>
      <c r="I478" s="16">
        <f>IFERROR(__xludf.DUMMYFUNCTION("IF(REGEXMATCH($A478, ""(?i)"" &amp; JOIN(""|"", SPLIT($I$3, "" ""))), 1, 0)"),0.0)</f>
        <v>0</v>
      </c>
      <c r="J478" s="16">
        <f>IFERROR(__xludf.DUMMYFUNCTION("IF(REGEXMATCH($A478, ""(?i)"" &amp; JOIN(""|"", SPLIT($J$3, "" ""))), 1, 0)"),0.0)</f>
        <v>0</v>
      </c>
      <c r="K478" s="16">
        <f>IFERROR(__xludf.DUMMYFUNCTION("IF(REGEXMATCH($A478, ""(?i)"" &amp; JOIN(""|"", SPLIT($K$3, "" ""))), 1, 0)"),0.0)</f>
        <v>0</v>
      </c>
      <c r="L478" s="16">
        <f>if(vlookup(A478,'VMware Inventory'!A:E,5,0)="Workstation",1,0)</f>
        <v>0</v>
      </c>
      <c r="M478" s="105">
        <f t="shared" si="5"/>
        <v>0</v>
      </c>
      <c r="N478" s="105">
        <f t="shared" si="6"/>
        <v>1</v>
      </c>
      <c r="O478" s="105">
        <f t="shared" si="7"/>
        <v>0</v>
      </c>
      <c r="P478" s="105" t="str">
        <f t="shared" si="8"/>
        <v>No Lift &amp; Shift</v>
      </c>
      <c r="Q478" s="105">
        <f t="shared" si="9"/>
        <v>1</v>
      </c>
    </row>
    <row r="479">
      <c r="A479" s="61" t="s">
        <v>626</v>
      </c>
      <c r="B479" s="16">
        <f t="shared" si="2"/>
        <v>0</v>
      </c>
      <c r="C479" s="16">
        <f>IFERROR(__xludf.DUMMYFUNCTION("IF(OR(REGEXMATCH($A479, ""(?i)"" &amp; JOIN(""|"", SPLIT($C$3, "" ""))),vlookup(A479,'VMware Inventory'!A:E,5,0)=""VMWare""), 1, 0)"),1.0)</f>
        <v>1</v>
      </c>
      <c r="D479" s="16">
        <f>IFERROR(__xludf.DUMMYFUNCTION("IF(REGEXMATCH($A479, ""(?i)"" &amp; JOIN(""|"", SPLIT($D$3, "" ""))), 1, 0)"),0.0)</f>
        <v>0</v>
      </c>
      <c r="E479" s="16">
        <f t="shared" si="3"/>
        <v>0</v>
      </c>
      <c r="F479" s="16">
        <f t="shared" si="4"/>
        <v>0</v>
      </c>
      <c r="G479" s="16">
        <f>IFERROR(__xludf.DUMMYFUNCTION("IF(REGEXMATCH($A479, ""(?i)"" &amp; JOIN(""|"", SPLIT($G$3, "" ""))), 1, 0)"),0.0)</f>
        <v>0</v>
      </c>
      <c r="H479" s="16">
        <f>IFERROR(__xludf.DUMMYFUNCTION("IF(REGEXMATCH($A479, ""(?i)"" &amp; JOIN(""|"", SPLIT($H$3, "" ""))), 1, 0)"),0.0)</f>
        <v>0</v>
      </c>
      <c r="I479" s="16">
        <f>IFERROR(__xludf.DUMMYFUNCTION("IF(REGEXMATCH($A479, ""(?i)"" &amp; JOIN(""|"", SPLIT($I$3, "" ""))), 1, 0)"),0.0)</f>
        <v>0</v>
      </c>
      <c r="J479" s="16">
        <f>IFERROR(__xludf.DUMMYFUNCTION("IF(REGEXMATCH($A479, ""(?i)"" &amp; JOIN(""|"", SPLIT($J$3, "" ""))), 1, 0)"),0.0)</f>
        <v>0</v>
      </c>
      <c r="K479" s="16">
        <f>IFERROR(__xludf.DUMMYFUNCTION("IF(REGEXMATCH($A479, ""(?i)"" &amp; JOIN(""|"", SPLIT($K$3, "" ""))), 1, 0)"),0.0)</f>
        <v>0</v>
      </c>
      <c r="L479" s="16">
        <f>if(vlookup(A479,'VMware Inventory'!A:E,5,0)="Workstation",1,0)</f>
        <v>0</v>
      </c>
      <c r="M479" s="105">
        <f t="shared" si="5"/>
        <v>0</v>
      </c>
      <c r="N479" s="105">
        <f t="shared" si="6"/>
        <v>1</v>
      </c>
      <c r="O479" s="105">
        <f t="shared" si="7"/>
        <v>0</v>
      </c>
      <c r="P479" s="105" t="str">
        <f t="shared" si="8"/>
        <v>No Lift &amp; Shift</v>
      </c>
      <c r="Q479" s="105">
        <f t="shared" si="9"/>
        <v>1</v>
      </c>
    </row>
    <row r="480">
      <c r="A480" s="61" t="s">
        <v>627</v>
      </c>
      <c r="B480" s="16">
        <f t="shared" si="2"/>
        <v>0</v>
      </c>
      <c r="C480" s="16">
        <f>IFERROR(__xludf.DUMMYFUNCTION("IF(OR(REGEXMATCH($A480, ""(?i)"" &amp; JOIN(""|"", SPLIT($C$3, "" ""))),vlookup(A480,'VMware Inventory'!A:E,5,0)=""VMWare""), 1, 0)"),1.0)</f>
        <v>1</v>
      </c>
      <c r="D480" s="16">
        <f>IFERROR(__xludf.DUMMYFUNCTION("IF(REGEXMATCH($A480, ""(?i)"" &amp; JOIN(""|"", SPLIT($D$3, "" ""))), 1, 0)"),0.0)</f>
        <v>0</v>
      </c>
      <c r="E480" s="16">
        <f t="shared" si="3"/>
        <v>0</v>
      </c>
      <c r="F480" s="16">
        <f t="shared" si="4"/>
        <v>0</v>
      </c>
      <c r="G480" s="16">
        <f>IFERROR(__xludf.DUMMYFUNCTION("IF(REGEXMATCH($A480, ""(?i)"" &amp; JOIN(""|"", SPLIT($G$3, "" ""))), 1, 0)"),0.0)</f>
        <v>0</v>
      </c>
      <c r="H480" s="16">
        <f>IFERROR(__xludf.DUMMYFUNCTION("IF(REGEXMATCH($A480, ""(?i)"" &amp; JOIN(""|"", SPLIT($H$3, "" ""))), 1, 0)"),0.0)</f>
        <v>0</v>
      </c>
      <c r="I480" s="16">
        <f>IFERROR(__xludf.DUMMYFUNCTION("IF(REGEXMATCH($A480, ""(?i)"" &amp; JOIN(""|"", SPLIT($I$3, "" ""))), 1, 0)"),0.0)</f>
        <v>0</v>
      </c>
      <c r="J480" s="16">
        <f>IFERROR(__xludf.DUMMYFUNCTION("IF(REGEXMATCH($A480, ""(?i)"" &amp; JOIN(""|"", SPLIT($J$3, "" ""))), 1, 0)"),0.0)</f>
        <v>0</v>
      </c>
      <c r="K480" s="16">
        <f>IFERROR(__xludf.DUMMYFUNCTION("IF(REGEXMATCH($A480, ""(?i)"" &amp; JOIN(""|"", SPLIT($K$3, "" ""))), 1, 0)"),0.0)</f>
        <v>0</v>
      </c>
      <c r="L480" s="16">
        <f>if(vlookup(A480,'VMware Inventory'!A:E,5,0)="Workstation",1,0)</f>
        <v>0</v>
      </c>
      <c r="M480" s="105">
        <f t="shared" si="5"/>
        <v>0</v>
      </c>
      <c r="N480" s="105">
        <f t="shared" si="6"/>
        <v>1</v>
      </c>
      <c r="O480" s="105">
        <f t="shared" si="7"/>
        <v>0</v>
      </c>
      <c r="P480" s="105" t="str">
        <f t="shared" si="8"/>
        <v>No Lift &amp; Shift</v>
      </c>
      <c r="Q480" s="105">
        <f t="shared" si="9"/>
        <v>1</v>
      </c>
    </row>
    <row r="481">
      <c r="A481" s="61" t="s">
        <v>628</v>
      </c>
      <c r="B481" s="16">
        <f t="shared" si="2"/>
        <v>0</v>
      </c>
      <c r="C481" s="16">
        <f>IFERROR(__xludf.DUMMYFUNCTION("IF(OR(REGEXMATCH($A481, ""(?i)"" &amp; JOIN(""|"", SPLIT($C$3, "" ""))),vlookup(A481,'VMware Inventory'!A:E,5,0)=""VMWare""), 1, 0)"),1.0)</f>
        <v>1</v>
      </c>
      <c r="D481" s="16">
        <f>IFERROR(__xludf.DUMMYFUNCTION("IF(REGEXMATCH($A481, ""(?i)"" &amp; JOIN(""|"", SPLIT($D$3, "" ""))), 1, 0)"),0.0)</f>
        <v>0</v>
      </c>
      <c r="E481" s="16">
        <f t="shared" si="3"/>
        <v>0</v>
      </c>
      <c r="F481" s="16">
        <f t="shared" si="4"/>
        <v>0</v>
      </c>
      <c r="G481" s="16">
        <f>IFERROR(__xludf.DUMMYFUNCTION("IF(REGEXMATCH($A481, ""(?i)"" &amp; JOIN(""|"", SPLIT($G$3, "" ""))), 1, 0)"),0.0)</f>
        <v>0</v>
      </c>
      <c r="H481" s="16">
        <f>IFERROR(__xludf.DUMMYFUNCTION("IF(REGEXMATCH($A481, ""(?i)"" &amp; JOIN(""|"", SPLIT($H$3, "" ""))), 1, 0)"),0.0)</f>
        <v>0</v>
      </c>
      <c r="I481" s="16">
        <f>IFERROR(__xludf.DUMMYFUNCTION("IF(REGEXMATCH($A481, ""(?i)"" &amp; JOIN(""|"", SPLIT($I$3, "" ""))), 1, 0)"),0.0)</f>
        <v>0</v>
      </c>
      <c r="J481" s="16">
        <f>IFERROR(__xludf.DUMMYFUNCTION("IF(REGEXMATCH($A481, ""(?i)"" &amp; JOIN(""|"", SPLIT($J$3, "" ""))), 1, 0)"),0.0)</f>
        <v>0</v>
      </c>
      <c r="K481" s="16">
        <f>IFERROR(__xludf.DUMMYFUNCTION("IF(REGEXMATCH($A481, ""(?i)"" &amp; JOIN(""|"", SPLIT($K$3, "" ""))), 1, 0)"),0.0)</f>
        <v>0</v>
      </c>
      <c r="L481" s="16">
        <f>if(vlookup(A481,'VMware Inventory'!A:E,5,0)="Workstation",1,0)</f>
        <v>0</v>
      </c>
      <c r="M481" s="105">
        <f t="shared" si="5"/>
        <v>0</v>
      </c>
      <c r="N481" s="105">
        <f t="shared" si="6"/>
        <v>1</v>
      </c>
      <c r="O481" s="105">
        <f t="shared" si="7"/>
        <v>0</v>
      </c>
      <c r="P481" s="105" t="str">
        <f t="shared" si="8"/>
        <v>No Lift &amp; Shift</v>
      </c>
      <c r="Q481" s="105">
        <f t="shared" si="9"/>
        <v>1</v>
      </c>
    </row>
    <row r="482">
      <c r="A482" s="61" t="s">
        <v>629</v>
      </c>
      <c r="B482" s="16">
        <f t="shared" si="2"/>
        <v>0</v>
      </c>
      <c r="C482" s="16">
        <f>IFERROR(__xludf.DUMMYFUNCTION("IF(OR(REGEXMATCH($A482, ""(?i)"" &amp; JOIN(""|"", SPLIT($C$3, "" ""))),vlookup(A482,'VMware Inventory'!A:E,5,0)=""VMWare""), 1, 0)"),1.0)</f>
        <v>1</v>
      </c>
      <c r="D482" s="16">
        <f>IFERROR(__xludf.DUMMYFUNCTION("IF(REGEXMATCH($A482, ""(?i)"" &amp; JOIN(""|"", SPLIT($D$3, "" ""))), 1, 0)"),0.0)</f>
        <v>0</v>
      </c>
      <c r="E482" s="16">
        <f t="shared" si="3"/>
        <v>0</v>
      </c>
      <c r="F482" s="16">
        <f t="shared" si="4"/>
        <v>0</v>
      </c>
      <c r="G482" s="16">
        <f>IFERROR(__xludf.DUMMYFUNCTION("IF(REGEXMATCH($A482, ""(?i)"" &amp; JOIN(""|"", SPLIT($G$3, "" ""))), 1, 0)"),0.0)</f>
        <v>0</v>
      </c>
      <c r="H482" s="16">
        <f>IFERROR(__xludf.DUMMYFUNCTION("IF(REGEXMATCH($A482, ""(?i)"" &amp; JOIN(""|"", SPLIT($H$3, "" ""))), 1, 0)"),0.0)</f>
        <v>0</v>
      </c>
      <c r="I482" s="16">
        <f>IFERROR(__xludf.DUMMYFUNCTION("IF(REGEXMATCH($A482, ""(?i)"" &amp; JOIN(""|"", SPLIT($I$3, "" ""))), 1, 0)"),0.0)</f>
        <v>0</v>
      </c>
      <c r="J482" s="16">
        <f>IFERROR(__xludf.DUMMYFUNCTION("IF(REGEXMATCH($A482, ""(?i)"" &amp; JOIN(""|"", SPLIT($J$3, "" ""))), 1, 0)"),0.0)</f>
        <v>0</v>
      </c>
      <c r="K482" s="16">
        <f>IFERROR(__xludf.DUMMYFUNCTION("IF(REGEXMATCH($A482, ""(?i)"" &amp; JOIN(""|"", SPLIT($K$3, "" ""))), 1, 0)"),0.0)</f>
        <v>0</v>
      </c>
      <c r="L482" s="16">
        <f>if(vlookup(A482,'VMware Inventory'!A:E,5,0)="Workstation",1,0)</f>
        <v>0</v>
      </c>
      <c r="M482" s="105">
        <f t="shared" si="5"/>
        <v>0</v>
      </c>
      <c r="N482" s="105">
        <f t="shared" si="6"/>
        <v>1</v>
      </c>
      <c r="O482" s="105">
        <f t="shared" si="7"/>
        <v>0</v>
      </c>
      <c r="P482" s="105" t="str">
        <f t="shared" si="8"/>
        <v>No Lift &amp; Shift</v>
      </c>
      <c r="Q482" s="105">
        <f t="shared" si="9"/>
        <v>1</v>
      </c>
    </row>
    <row r="483">
      <c r="A483" s="61" t="s">
        <v>630</v>
      </c>
      <c r="B483" s="16">
        <f t="shared" si="2"/>
        <v>0</v>
      </c>
      <c r="C483" s="16">
        <f>IFERROR(__xludf.DUMMYFUNCTION("IF(OR(REGEXMATCH($A483, ""(?i)"" &amp; JOIN(""|"", SPLIT($C$3, "" ""))),vlookup(A483,'VMware Inventory'!A:E,5,0)=""VMWare""), 1, 0)"),0.0)</f>
        <v>0</v>
      </c>
      <c r="D483" s="16">
        <f>IFERROR(__xludf.DUMMYFUNCTION("IF(REGEXMATCH($A483, ""(?i)"" &amp; JOIN(""|"", SPLIT($D$3, "" ""))), 1, 0)"),0.0)</f>
        <v>0</v>
      </c>
      <c r="E483" s="16">
        <f t="shared" si="3"/>
        <v>0</v>
      </c>
      <c r="F483" s="16">
        <f t="shared" si="4"/>
        <v>0</v>
      </c>
      <c r="G483" s="16">
        <f>IFERROR(__xludf.DUMMYFUNCTION("IF(REGEXMATCH($A483, ""(?i)"" &amp; JOIN(""|"", SPLIT($G$3, "" ""))), 1, 0)"),0.0)</f>
        <v>0</v>
      </c>
      <c r="H483" s="16">
        <f>IFERROR(__xludf.DUMMYFUNCTION("IF(REGEXMATCH($A483, ""(?i)"" &amp; JOIN(""|"", SPLIT($H$3, "" ""))), 1, 0)"),0.0)</f>
        <v>0</v>
      </c>
      <c r="I483" s="16">
        <f>IFERROR(__xludf.DUMMYFUNCTION("IF(REGEXMATCH($A483, ""(?i)"" &amp; JOIN(""|"", SPLIT($I$3, "" ""))), 1, 0)"),0.0)</f>
        <v>0</v>
      </c>
      <c r="J483" s="16">
        <f>IFERROR(__xludf.DUMMYFUNCTION("IF(REGEXMATCH($A483, ""(?i)"" &amp; JOIN(""|"", SPLIT($J$3, "" ""))), 1, 0)"),0.0)</f>
        <v>0</v>
      </c>
      <c r="K483" s="16">
        <f>IFERROR(__xludf.DUMMYFUNCTION("IF(REGEXMATCH($A483, ""(?i)"" &amp; JOIN(""|"", SPLIT($K$3, "" ""))), 1, 0)"),0.0)</f>
        <v>0</v>
      </c>
      <c r="L483" s="16">
        <f>if(vlookup(A483,'VMware Inventory'!A:E,5,0)="Workstation",1,0)</f>
        <v>0</v>
      </c>
      <c r="M483" s="105">
        <f t="shared" si="5"/>
        <v>0</v>
      </c>
      <c r="N483" s="105">
        <f t="shared" si="6"/>
        <v>0</v>
      </c>
      <c r="O483" s="105">
        <f t="shared" si="7"/>
        <v>0</v>
      </c>
      <c r="P483" s="105" t="str">
        <f t="shared" si="8"/>
        <v>No Infra</v>
      </c>
      <c r="Q483" s="105">
        <f t="shared" si="9"/>
        <v>0</v>
      </c>
    </row>
    <row r="484">
      <c r="A484" s="61" t="s">
        <v>631</v>
      </c>
      <c r="B484" s="16">
        <f t="shared" si="2"/>
        <v>0</v>
      </c>
      <c r="C484" s="16">
        <f>IFERROR(__xludf.DUMMYFUNCTION("IF(OR(REGEXMATCH($A484, ""(?i)"" &amp; JOIN(""|"", SPLIT($C$3, "" ""))),vlookup(A484,'VMware Inventory'!A:E,5,0)=""VMWare""), 1, 0)"),1.0)</f>
        <v>1</v>
      </c>
      <c r="D484" s="16">
        <f>IFERROR(__xludf.DUMMYFUNCTION("IF(REGEXMATCH($A484, ""(?i)"" &amp; JOIN(""|"", SPLIT($D$3, "" ""))), 1, 0)"),0.0)</f>
        <v>0</v>
      </c>
      <c r="E484" s="16">
        <f t="shared" si="3"/>
        <v>0</v>
      </c>
      <c r="F484" s="16">
        <f t="shared" si="4"/>
        <v>0</v>
      </c>
      <c r="G484" s="16">
        <f>IFERROR(__xludf.DUMMYFUNCTION("IF(REGEXMATCH($A484, ""(?i)"" &amp; JOIN(""|"", SPLIT($G$3, "" ""))), 1, 0)"),0.0)</f>
        <v>0</v>
      </c>
      <c r="H484" s="16">
        <f>IFERROR(__xludf.DUMMYFUNCTION("IF(REGEXMATCH($A484, ""(?i)"" &amp; JOIN(""|"", SPLIT($H$3, "" ""))), 1, 0)"),0.0)</f>
        <v>0</v>
      </c>
      <c r="I484" s="16">
        <f>IFERROR(__xludf.DUMMYFUNCTION("IF(REGEXMATCH($A484, ""(?i)"" &amp; JOIN(""|"", SPLIT($I$3, "" ""))), 1, 0)"),0.0)</f>
        <v>0</v>
      </c>
      <c r="J484" s="16">
        <f>IFERROR(__xludf.DUMMYFUNCTION("IF(REGEXMATCH($A484, ""(?i)"" &amp; JOIN(""|"", SPLIT($J$3, "" ""))), 1, 0)"),0.0)</f>
        <v>0</v>
      </c>
      <c r="K484" s="16">
        <f>IFERROR(__xludf.DUMMYFUNCTION("IF(REGEXMATCH($A484, ""(?i)"" &amp; JOIN(""|"", SPLIT($K$3, "" ""))), 1, 0)"),0.0)</f>
        <v>0</v>
      </c>
      <c r="L484" s="16">
        <f>if(vlookup(A484,'VMware Inventory'!A:E,5,0)="Workstation",1,0)</f>
        <v>0</v>
      </c>
      <c r="M484" s="105">
        <f t="shared" si="5"/>
        <v>0</v>
      </c>
      <c r="N484" s="105">
        <f t="shared" si="6"/>
        <v>1</v>
      </c>
      <c r="O484" s="105">
        <f t="shared" si="7"/>
        <v>0</v>
      </c>
      <c r="P484" s="105" t="str">
        <f t="shared" si="8"/>
        <v>No Lift &amp; Shift</v>
      </c>
      <c r="Q484" s="105">
        <f t="shared" si="9"/>
        <v>1</v>
      </c>
    </row>
    <row r="485">
      <c r="A485" s="61" t="s">
        <v>632</v>
      </c>
      <c r="B485" s="16">
        <f t="shared" si="2"/>
        <v>0</v>
      </c>
      <c r="C485" s="16">
        <f>IFERROR(__xludf.DUMMYFUNCTION("IF(OR(REGEXMATCH($A485, ""(?i)"" &amp; JOIN(""|"", SPLIT($C$3, "" ""))),vlookup(A485,'VMware Inventory'!A:E,5,0)=""VMWare""), 1, 0)"),1.0)</f>
        <v>1</v>
      </c>
      <c r="D485" s="16">
        <f>IFERROR(__xludf.DUMMYFUNCTION("IF(REGEXMATCH($A485, ""(?i)"" &amp; JOIN(""|"", SPLIT($D$3, "" ""))), 1, 0)"),0.0)</f>
        <v>0</v>
      </c>
      <c r="E485" s="16">
        <f t="shared" si="3"/>
        <v>0</v>
      </c>
      <c r="F485" s="16">
        <f t="shared" si="4"/>
        <v>0</v>
      </c>
      <c r="G485" s="16">
        <f>IFERROR(__xludf.DUMMYFUNCTION("IF(REGEXMATCH($A485, ""(?i)"" &amp; JOIN(""|"", SPLIT($G$3, "" ""))), 1, 0)"),0.0)</f>
        <v>0</v>
      </c>
      <c r="H485" s="16">
        <f>IFERROR(__xludf.DUMMYFUNCTION("IF(REGEXMATCH($A485, ""(?i)"" &amp; JOIN(""|"", SPLIT($H$3, "" ""))), 1, 0)"),0.0)</f>
        <v>0</v>
      </c>
      <c r="I485" s="16">
        <f>IFERROR(__xludf.DUMMYFUNCTION("IF(REGEXMATCH($A485, ""(?i)"" &amp; JOIN(""|"", SPLIT($I$3, "" ""))), 1, 0)"),0.0)</f>
        <v>0</v>
      </c>
      <c r="J485" s="16">
        <f>IFERROR(__xludf.DUMMYFUNCTION("IF(REGEXMATCH($A485, ""(?i)"" &amp; JOIN(""|"", SPLIT($J$3, "" ""))), 1, 0)"),0.0)</f>
        <v>0</v>
      </c>
      <c r="K485" s="16">
        <f>IFERROR(__xludf.DUMMYFUNCTION("IF(REGEXMATCH($A485, ""(?i)"" &amp; JOIN(""|"", SPLIT($K$3, "" ""))), 1, 0)"),0.0)</f>
        <v>0</v>
      </c>
      <c r="L485" s="16">
        <f>if(vlookup(A485,'VMware Inventory'!A:E,5,0)="Workstation",1,0)</f>
        <v>0</v>
      </c>
      <c r="M485" s="105">
        <f t="shared" si="5"/>
        <v>0</v>
      </c>
      <c r="N485" s="105">
        <f t="shared" si="6"/>
        <v>1</v>
      </c>
      <c r="O485" s="105">
        <f t="shared" si="7"/>
        <v>0</v>
      </c>
      <c r="P485" s="105" t="str">
        <f t="shared" si="8"/>
        <v>No Lift &amp; Shift</v>
      </c>
      <c r="Q485" s="105">
        <f t="shared" si="9"/>
        <v>1</v>
      </c>
    </row>
    <row r="486">
      <c r="A486" s="61" t="s">
        <v>633</v>
      </c>
      <c r="B486" s="16">
        <f t="shared" si="2"/>
        <v>0</v>
      </c>
      <c r="C486" s="16">
        <f>IFERROR(__xludf.DUMMYFUNCTION("IF(OR(REGEXMATCH($A486, ""(?i)"" &amp; JOIN(""|"", SPLIT($C$3, "" ""))),vlookup(A486,'VMware Inventory'!A:E,5,0)=""VMWare""), 1, 0)"),1.0)</f>
        <v>1</v>
      </c>
      <c r="D486" s="16">
        <f>IFERROR(__xludf.DUMMYFUNCTION("IF(REGEXMATCH($A486, ""(?i)"" &amp; JOIN(""|"", SPLIT($D$3, "" ""))), 1, 0)"),0.0)</f>
        <v>0</v>
      </c>
      <c r="E486" s="16">
        <f t="shared" si="3"/>
        <v>0</v>
      </c>
      <c r="F486" s="16">
        <f t="shared" si="4"/>
        <v>0</v>
      </c>
      <c r="G486" s="16">
        <f>IFERROR(__xludf.DUMMYFUNCTION("IF(REGEXMATCH($A486, ""(?i)"" &amp; JOIN(""|"", SPLIT($G$3, "" ""))), 1, 0)"),0.0)</f>
        <v>0</v>
      </c>
      <c r="H486" s="16">
        <f>IFERROR(__xludf.DUMMYFUNCTION("IF(REGEXMATCH($A486, ""(?i)"" &amp; JOIN(""|"", SPLIT($H$3, "" ""))), 1, 0)"),0.0)</f>
        <v>0</v>
      </c>
      <c r="I486" s="16">
        <f>IFERROR(__xludf.DUMMYFUNCTION("IF(REGEXMATCH($A486, ""(?i)"" &amp; JOIN(""|"", SPLIT($I$3, "" ""))), 1, 0)"),0.0)</f>
        <v>0</v>
      </c>
      <c r="J486" s="16">
        <f>IFERROR(__xludf.DUMMYFUNCTION("IF(REGEXMATCH($A486, ""(?i)"" &amp; JOIN(""|"", SPLIT($J$3, "" ""))), 1, 0)"),0.0)</f>
        <v>0</v>
      </c>
      <c r="K486" s="16">
        <f>IFERROR(__xludf.DUMMYFUNCTION("IF(REGEXMATCH($A486, ""(?i)"" &amp; JOIN(""|"", SPLIT($K$3, "" ""))), 1, 0)"),0.0)</f>
        <v>0</v>
      </c>
      <c r="L486" s="16">
        <f>if(vlookup(A486,'VMware Inventory'!A:E,5,0)="Workstation",1,0)</f>
        <v>0</v>
      </c>
      <c r="M486" s="105">
        <f t="shared" si="5"/>
        <v>0</v>
      </c>
      <c r="N486" s="105">
        <f t="shared" si="6"/>
        <v>1</v>
      </c>
      <c r="O486" s="105">
        <f t="shared" si="7"/>
        <v>0</v>
      </c>
      <c r="P486" s="105" t="str">
        <f t="shared" si="8"/>
        <v>No Lift &amp; Shift</v>
      </c>
      <c r="Q486" s="105">
        <f t="shared" si="9"/>
        <v>1</v>
      </c>
    </row>
    <row r="487">
      <c r="A487" s="61" t="s">
        <v>634</v>
      </c>
      <c r="B487" s="16">
        <f t="shared" si="2"/>
        <v>0</v>
      </c>
      <c r="C487" s="16">
        <f>IFERROR(__xludf.DUMMYFUNCTION("IF(OR(REGEXMATCH($A487, ""(?i)"" &amp; JOIN(""|"", SPLIT($C$3, "" ""))),vlookup(A487,'VMware Inventory'!A:E,5,0)=""VMWare""), 1, 0)"),1.0)</f>
        <v>1</v>
      </c>
      <c r="D487" s="16">
        <f>IFERROR(__xludf.DUMMYFUNCTION("IF(REGEXMATCH($A487, ""(?i)"" &amp; JOIN(""|"", SPLIT($D$3, "" ""))), 1, 0)"),0.0)</f>
        <v>0</v>
      </c>
      <c r="E487" s="16">
        <f t="shared" si="3"/>
        <v>0</v>
      </c>
      <c r="F487" s="16">
        <f t="shared" si="4"/>
        <v>0</v>
      </c>
      <c r="G487" s="16">
        <f>IFERROR(__xludf.DUMMYFUNCTION("IF(REGEXMATCH($A487, ""(?i)"" &amp; JOIN(""|"", SPLIT($G$3, "" ""))), 1, 0)"),0.0)</f>
        <v>0</v>
      </c>
      <c r="H487" s="16">
        <f>IFERROR(__xludf.DUMMYFUNCTION("IF(REGEXMATCH($A487, ""(?i)"" &amp; JOIN(""|"", SPLIT($H$3, "" ""))), 1, 0)"),0.0)</f>
        <v>0</v>
      </c>
      <c r="I487" s="16">
        <f>IFERROR(__xludf.DUMMYFUNCTION("IF(REGEXMATCH($A487, ""(?i)"" &amp; JOIN(""|"", SPLIT($I$3, "" ""))), 1, 0)"),0.0)</f>
        <v>0</v>
      </c>
      <c r="J487" s="16">
        <f>IFERROR(__xludf.DUMMYFUNCTION("IF(REGEXMATCH($A487, ""(?i)"" &amp; JOIN(""|"", SPLIT($J$3, "" ""))), 1, 0)"),0.0)</f>
        <v>0</v>
      </c>
      <c r="K487" s="16">
        <f>IFERROR(__xludf.DUMMYFUNCTION("IF(REGEXMATCH($A487, ""(?i)"" &amp; JOIN(""|"", SPLIT($K$3, "" ""))), 1, 0)"),0.0)</f>
        <v>0</v>
      </c>
      <c r="L487" s="16">
        <f>if(vlookup(A487,'VMware Inventory'!A:E,5,0)="Workstation",1,0)</f>
        <v>0</v>
      </c>
      <c r="M487" s="105">
        <f t="shared" si="5"/>
        <v>0</v>
      </c>
      <c r="N487" s="105">
        <f t="shared" si="6"/>
        <v>1</v>
      </c>
      <c r="O487" s="105">
        <f t="shared" si="7"/>
        <v>0</v>
      </c>
      <c r="P487" s="105" t="str">
        <f t="shared" si="8"/>
        <v>No Lift &amp; Shift</v>
      </c>
      <c r="Q487" s="105">
        <f t="shared" si="9"/>
        <v>1</v>
      </c>
    </row>
    <row r="488">
      <c r="A488" s="61" t="s">
        <v>635</v>
      </c>
      <c r="B488" s="16">
        <f t="shared" si="2"/>
        <v>0</v>
      </c>
      <c r="C488" s="16">
        <f>IFERROR(__xludf.DUMMYFUNCTION("IF(OR(REGEXMATCH($A488, ""(?i)"" &amp; JOIN(""|"", SPLIT($C$3, "" ""))),vlookup(A488,'VMware Inventory'!A:E,5,0)=""VMWare""), 1, 0)"),1.0)</f>
        <v>1</v>
      </c>
      <c r="D488" s="16">
        <f>IFERROR(__xludf.DUMMYFUNCTION("IF(REGEXMATCH($A488, ""(?i)"" &amp; JOIN(""|"", SPLIT($D$3, "" ""))), 1, 0)"),0.0)</f>
        <v>0</v>
      </c>
      <c r="E488" s="16">
        <f t="shared" si="3"/>
        <v>0</v>
      </c>
      <c r="F488" s="16">
        <f t="shared" si="4"/>
        <v>0</v>
      </c>
      <c r="G488" s="16">
        <f>IFERROR(__xludf.DUMMYFUNCTION("IF(REGEXMATCH($A488, ""(?i)"" &amp; JOIN(""|"", SPLIT($G$3, "" ""))), 1, 0)"),0.0)</f>
        <v>0</v>
      </c>
      <c r="H488" s="16">
        <f>IFERROR(__xludf.DUMMYFUNCTION("IF(REGEXMATCH($A488, ""(?i)"" &amp; JOIN(""|"", SPLIT($H$3, "" ""))), 1, 0)"),0.0)</f>
        <v>0</v>
      </c>
      <c r="I488" s="16">
        <f>IFERROR(__xludf.DUMMYFUNCTION("IF(REGEXMATCH($A488, ""(?i)"" &amp; JOIN(""|"", SPLIT($I$3, "" ""))), 1, 0)"),0.0)</f>
        <v>0</v>
      </c>
      <c r="J488" s="16">
        <f>IFERROR(__xludf.DUMMYFUNCTION("IF(REGEXMATCH($A488, ""(?i)"" &amp; JOIN(""|"", SPLIT($J$3, "" ""))), 1, 0)"),0.0)</f>
        <v>0</v>
      </c>
      <c r="K488" s="16">
        <f>IFERROR(__xludf.DUMMYFUNCTION("IF(REGEXMATCH($A488, ""(?i)"" &amp; JOIN(""|"", SPLIT($K$3, "" ""))), 1, 0)"),0.0)</f>
        <v>0</v>
      </c>
      <c r="L488" s="16">
        <f>if(vlookup(A488,'VMware Inventory'!A:E,5,0)="Workstation",1,0)</f>
        <v>0</v>
      </c>
      <c r="M488" s="105">
        <f t="shared" si="5"/>
        <v>0</v>
      </c>
      <c r="N488" s="105">
        <f t="shared" si="6"/>
        <v>1</v>
      </c>
      <c r="O488" s="105">
        <f t="shared" si="7"/>
        <v>0</v>
      </c>
      <c r="P488" s="105" t="str">
        <f t="shared" si="8"/>
        <v>No Lift &amp; Shift</v>
      </c>
      <c r="Q488" s="105">
        <f t="shared" si="9"/>
        <v>1</v>
      </c>
    </row>
    <row r="489">
      <c r="A489" s="61" t="s">
        <v>636</v>
      </c>
      <c r="B489" s="16">
        <f t="shared" si="2"/>
        <v>0</v>
      </c>
      <c r="C489" s="16">
        <f>IFERROR(__xludf.DUMMYFUNCTION("IF(OR(REGEXMATCH($A489, ""(?i)"" &amp; JOIN(""|"", SPLIT($C$3, "" ""))),vlookup(A489,'VMware Inventory'!A:E,5,0)=""VMWare""), 1, 0)"),1.0)</f>
        <v>1</v>
      </c>
      <c r="D489" s="16">
        <f>IFERROR(__xludf.DUMMYFUNCTION("IF(REGEXMATCH($A489, ""(?i)"" &amp; JOIN(""|"", SPLIT($D$3, "" ""))), 1, 0)"),0.0)</f>
        <v>0</v>
      </c>
      <c r="E489" s="16">
        <f t="shared" si="3"/>
        <v>0</v>
      </c>
      <c r="F489" s="16">
        <f t="shared" si="4"/>
        <v>0</v>
      </c>
      <c r="G489" s="16">
        <f>IFERROR(__xludf.DUMMYFUNCTION("IF(REGEXMATCH($A489, ""(?i)"" &amp; JOIN(""|"", SPLIT($G$3, "" ""))), 1, 0)"),0.0)</f>
        <v>0</v>
      </c>
      <c r="H489" s="16">
        <f>IFERROR(__xludf.DUMMYFUNCTION("IF(REGEXMATCH($A489, ""(?i)"" &amp; JOIN(""|"", SPLIT($H$3, "" ""))), 1, 0)"),0.0)</f>
        <v>0</v>
      </c>
      <c r="I489" s="16">
        <f>IFERROR(__xludf.DUMMYFUNCTION("IF(REGEXMATCH($A489, ""(?i)"" &amp; JOIN(""|"", SPLIT($I$3, "" ""))), 1, 0)"),0.0)</f>
        <v>0</v>
      </c>
      <c r="J489" s="16">
        <f>IFERROR(__xludf.DUMMYFUNCTION("IF(REGEXMATCH($A489, ""(?i)"" &amp; JOIN(""|"", SPLIT($J$3, "" ""))), 1, 0)"),0.0)</f>
        <v>0</v>
      </c>
      <c r="K489" s="16">
        <f>IFERROR(__xludf.DUMMYFUNCTION("IF(REGEXMATCH($A489, ""(?i)"" &amp; JOIN(""|"", SPLIT($K$3, "" ""))), 1, 0)"),0.0)</f>
        <v>0</v>
      </c>
      <c r="L489" s="16">
        <f>if(vlookup(A489,'VMware Inventory'!A:E,5,0)="Workstation",1,0)</f>
        <v>0</v>
      </c>
      <c r="M489" s="105">
        <f t="shared" si="5"/>
        <v>0</v>
      </c>
      <c r="N489" s="105">
        <f t="shared" si="6"/>
        <v>1</v>
      </c>
      <c r="O489" s="105">
        <f t="shared" si="7"/>
        <v>0</v>
      </c>
      <c r="P489" s="105" t="str">
        <f t="shared" si="8"/>
        <v>No Lift &amp; Shift</v>
      </c>
      <c r="Q489" s="105">
        <f t="shared" si="9"/>
        <v>1</v>
      </c>
    </row>
    <row r="490">
      <c r="A490" s="61" t="s">
        <v>637</v>
      </c>
      <c r="B490" s="16">
        <f t="shared" si="2"/>
        <v>0</v>
      </c>
      <c r="C490" s="16">
        <f>IFERROR(__xludf.DUMMYFUNCTION("IF(OR(REGEXMATCH($A490, ""(?i)"" &amp; JOIN(""|"", SPLIT($C$3, "" ""))),vlookup(A490,'VMware Inventory'!A:E,5,0)=""VMWare""), 1, 0)"),0.0)</f>
        <v>0</v>
      </c>
      <c r="D490" s="16">
        <f>IFERROR(__xludf.DUMMYFUNCTION("IF(REGEXMATCH($A490, ""(?i)"" &amp; JOIN(""|"", SPLIT($D$3, "" ""))), 1, 0)"),0.0)</f>
        <v>0</v>
      </c>
      <c r="E490" s="16">
        <f t="shared" si="3"/>
        <v>0</v>
      </c>
      <c r="F490" s="16">
        <f t="shared" si="4"/>
        <v>0</v>
      </c>
      <c r="G490" s="16">
        <f>IFERROR(__xludf.DUMMYFUNCTION("IF(REGEXMATCH($A490, ""(?i)"" &amp; JOIN(""|"", SPLIT($G$3, "" ""))), 1, 0)"),0.0)</f>
        <v>0</v>
      </c>
      <c r="H490" s="16">
        <f>IFERROR(__xludf.DUMMYFUNCTION("IF(REGEXMATCH($A490, ""(?i)"" &amp; JOIN(""|"", SPLIT($H$3, "" ""))), 1, 0)"),0.0)</f>
        <v>0</v>
      </c>
      <c r="I490" s="16">
        <f>IFERROR(__xludf.DUMMYFUNCTION("IF(REGEXMATCH($A490, ""(?i)"" &amp; JOIN(""|"", SPLIT($I$3, "" ""))), 1, 0)"),0.0)</f>
        <v>0</v>
      </c>
      <c r="J490" s="16">
        <f>IFERROR(__xludf.DUMMYFUNCTION("IF(REGEXMATCH($A490, ""(?i)"" &amp; JOIN(""|"", SPLIT($J$3, "" ""))), 1, 0)"),0.0)</f>
        <v>0</v>
      </c>
      <c r="K490" s="16">
        <f>IFERROR(__xludf.DUMMYFUNCTION("IF(REGEXMATCH($A490, ""(?i)"" &amp; JOIN(""|"", SPLIT($K$3, "" ""))), 1, 0)"),0.0)</f>
        <v>0</v>
      </c>
      <c r="L490" s="16">
        <f>if(vlookup(A490,'VMware Inventory'!A:E,5,0)="Workstation",1,0)</f>
        <v>0</v>
      </c>
      <c r="M490" s="105">
        <f t="shared" si="5"/>
        <v>0</v>
      </c>
      <c r="N490" s="105">
        <f t="shared" si="6"/>
        <v>0</v>
      </c>
      <c r="O490" s="105">
        <f t="shared" si="7"/>
        <v>0</v>
      </c>
      <c r="P490" s="105" t="str">
        <f t="shared" si="8"/>
        <v>No Infra</v>
      </c>
      <c r="Q490" s="105">
        <f t="shared" si="9"/>
        <v>0</v>
      </c>
    </row>
    <row r="491">
      <c r="A491" s="61" t="s">
        <v>638</v>
      </c>
      <c r="B491" s="16">
        <f t="shared" si="2"/>
        <v>0</v>
      </c>
      <c r="C491" s="16">
        <f>IFERROR(__xludf.DUMMYFUNCTION("IF(OR(REGEXMATCH($A491, ""(?i)"" &amp; JOIN(""|"", SPLIT($C$3, "" ""))),vlookup(A491,'VMware Inventory'!A:E,5,0)=""VMWare""), 1, 0)"),0.0)</f>
        <v>0</v>
      </c>
      <c r="D491" s="16">
        <f>IFERROR(__xludf.DUMMYFUNCTION("IF(REGEXMATCH($A491, ""(?i)"" &amp; JOIN(""|"", SPLIT($D$3, "" ""))), 1, 0)"),0.0)</f>
        <v>0</v>
      </c>
      <c r="E491" s="16">
        <f t="shared" si="3"/>
        <v>0</v>
      </c>
      <c r="F491" s="16">
        <f t="shared" si="4"/>
        <v>0</v>
      </c>
      <c r="G491" s="16">
        <f>IFERROR(__xludf.DUMMYFUNCTION("IF(REGEXMATCH($A491, ""(?i)"" &amp; JOIN(""|"", SPLIT($G$3, "" ""))), 1, 0)"),0.0)</f>
        <v>0</v>
      </c>
      <c r="H491" s="16">
        <f>IFERROR(__xludf.DUMMYFUNCTION("IF(REGEXMATCH($A491, ""(?i)"" &amp; JOIN(""|"", SPLIT($H$3, "" ""))), 1, 0)"),0.0)</f>
        <v>0</v>
      </c>
      <c r="I491" s="16">
        <f>IFERROR(__xludf.DUMMYFUNCTION("IF(REGEXMATCH($A491, ""(?i)"" &amp; JOIN(""|"", SPLIT($I$3, "" ""))), 1, 0)"),0.0)</f>
        <v>0</v>
      </c>
      <c r="J491" s="16">
        <f>IFERROR(__xludf.DUMMYFUNCTION("IF(REGEXMATCH($A491, ""(?i)"" &amp; JOIN(""|"", SPLIT($J$3, "" ""))), 1, 0)"),0.0)</f>
        <v>0</v>
      </c>
      <c r="K491" s="16">
        <f>IFERROR(__xludf.DUMMYFUNCTION("IF(REGEXMATCH($A491, ""(?i)"" &amp; JOIN(""|"", SPLIT($K$3, "" ""))), 1, 0)"),0.0)</f>
        <v>0</v>
      </c>
      <c r="L491" s="16">
        <f>if(vlookup(A491,'VMware Inventory'!A:E,5,0)="Workstation",1,0)</f>
        <v>0</v>
      </c>
      <c r="M491" s="105">
        <f t="shared" si="5"/>
        <v>0</v>
      </c>
      <c r="N491" s="105">
        <f t="shared" si="6"/>
        <v>0</v>
      </c>
      <c r="O491" s="105">
        <f t="shared" si="7"/>
        <v>0</v>
      </c>
      <c r="P491" s="105" t="str">
        <f t="shared" si="8"/>
        <v>No Infra</v>
      </c>
      <c r="Q491" s="105">
        <f t="shared" si="9"/>
        <v>0</v>
      </c>
    </row>
    <row r="492">
      <c r="A492" s="61" t="s">
        <v>639</v>
      </c>
      <c r="B492" s="16">
        <f t="shared" si="2"/>
        <v>0</v>
      </c>
      <c r="C492" s="16">
        <f>IFERROR(__xludf.DUMMYFUNCTION("IF(OR(REGEXMATCH($A492, ""(?i)"" &amp; JOIN(""|"", SPLIT($C$3, "" ""))),vlookup(A492,'VMware Inventory'!A:E,5,0)=""VMWare""), 1, 0)"),0.0)</f>
        <v>0</v>
      </c>
      <c r="D492" s="16">
        <f>IFERROR(__xludf.DUMMYFUNCTION("IF(REGEXMATCH($A492, ""(?i)"" &amp; JOIN(""|"", SPLIT($D$3, "" ""))), 1, 0)"),0.0)</f>
        <v>0</v>
      </c>
      <c r="E492" s="16">
        <f t="shared" si="3"/>
        <v>0</v>
      </c>
      <c r="F492" s="16">
        <f t="shared" si="4"/>
        <v>0</v>
      </c>
      <c r="G492" s="16">
        <f>IFERROR(__xludf.DUMMYFUNCTION("IF(REGEXMATCH($A492, ""(?i)"" &amp; JOIN(""|"", SPLIT($G$3, "" ""))), 1, 0)"),0.0)</f>
        <v>0</v>
      </c>
      <c r="H492" s="16">
        <f>IFERROR(__xludf.DUMMYFUNCTION("IF(REGEXMATCH($A492, ""(?i)"" &amp; JOIN(""|"", SPLIT($H$3, "" ""))), 1, 0)"),0.0)</f>
        <v>0</v>
      </c>
      <c r="I492" s="16">
        <f>IFERROR(__xludf.DUMMYFUNCTION("IF(REGEXMATCH($A492, ""(?i)"" &amp; JOIN(""|"", SPLIT($I$3, "" ""))), 1, 0)"),0.0)</f>
        <v>0</v>
      </c>
      <c r="J492" s="16">
        <f>IFERROR(__xludf.DUMMYFUNCTION("IF(REGEXMATCH($A492, ""(?i)"" &amp; JOIN(""|"", SPLIT($J$3, "" ""))), 1, 0)"),0.0)</f>
        <v>0</v>
      </c>
      <c r="K492" s="16">
        <f>IFERROR(__xludf.DUMMYFUNCTION("IF(REGEXMATCH($A492, ""(?i)"" &amp; JOIN(""|"", SPLIT($K$3, "" ""))), 1, 0)"),0.0)</f>
        <v>0</v>
      </c>
      <c r="L492" s="16">
        <f>if(vlookup(A492,'VMware Inventory'!A:E,5,0)="Workstation",1,0)</f>
        <v>0</v>
      </c>
      <c r="M492" s="105">
        <f t="shared" si="5"/>
        <v>0</v>
      </c>
      <c r="N492" s="105">
        <f t="shared" si="6"/>
        <v>0</v>
      </c>
      <c r="O492" s="105">
        <f t="shared" si="7"/>
        <v>0</v>
      </c>
      <c r="P492" s="105" t="str">
        <f t="shared" si="8"/>
        <v>No Infra</v>
      </c>
      <c r="Q492" s="105">
        <f t="shared" si="9"/>
        <v>0</v>
      </c>
    </row>
    <row r="493">
      <c r="A493" s="61" t="s">
        <v>640</v>
      </c>
      <c r="B493" s="16">
        <f t="shared" si="2"/>
        <v>0</v>
      </c>
      <c r="C493" s="16">
        <f>IFERROR(__xludf.DUMMYFUNCTION("IF(OR(REGEXMATCH($A493, ""(?i)"" &amp; JOIN(""|"", SPLIT($C$3, "" ""))),vlookup(A493,'VMware Inventory'!A:E,5,0)=""VMWare""), 1, 0)"),0.0)</f>
        <v>0</v>
      </c>
      <c r="D493" s="16">
        <f>IFERROR(__xludf.DUMMYFUNCTION("IF(REGEXMATCH($A493, ""(?i)"" &amp; JOIN(""|"", SPLIT($D$3, "" ""))), 1, 0)"),0.0)</f>
        <v>0</v>
      </c>
      <c r="E493" s="16">
        <f t="shared" si="3"/>
        <v>0</v>
      </c>
      <c r="F493" s="16">
        <f t="shared" si="4"/>
        <v>0</v>
      </c>
      <c r="G493" s="16">
        <f>IFERROR(__xludf.DUMMYFUNCTION("IF(REGEXMATCH($A493, ""(?i)"" &amp; JOIN(""|"", SPLIT($G$3, "" ""))), 1, 0)"),0.0)</f>
        <v>0</v>
      </c>
      <c r="H493" s="16">
        <f>IFERROR(__xludf.DUMMYFUNCTION("IF(REGEXMATCH($A493, ""(?i)"" &amp; JOIN(""|"", SPLIT($H$3, "" ""))), 1, 0)"),0.0)</f>
        <v>0</v>
      </c>
      <c r="I493" s="16">
        <f>IFERROR(__xludf.DUMMYFUNCTION("IF(REGEXMATCH($A493, ""(?i)"" &amp; JOIN(""|"", SPLIT($I$3, "" ""))), 1, 0)"),0.0)</f>
        <v>0</v>
      </c>
      <c r="J493" s="16">
        <f>IFERROR(__xludf.DUMMYFUNCTION("IF(REGEXMATCH($A493, ""(?i)"" &amp; JOIN(""|"", SPLIT($J$3, "" ""))), 1, 0)"),0.0)</f>
        <v>0</v>
      </c>
      <c r="K493" s="16">
        <f>IFERROR(__xludf.DUMMYFUNCTION("IF(REGEXMATCH($A493, ""(?i)"" &amp; JOIN(""|"", SPLIT($K$3, "" ""))), 1, 0)"),0.0)</f>
        <v>0</v>
      </c>
      <c r="L493" s="16">
        <f>if(vlookup(A493,'VMware Inventory'!A:E,5,0)="Workstation",1,0)</f>
        <v>0</v>
      </c>
      <c r="M493" s="105">
        <f t="shared" si="5"/>
        <v>0</v>
      </c>
      <c r="N493" s="105">
        <f t="shared" si="6"/>
        <v>0</v>
      </c>
      <c r="O493" s="105">
        <f t="shared" si="7"/>
        <v>0</v>
      </c>
      <c r="P493" s="105" t="str">
        <f t="shared" si="8"/>
        <v>No Infra</v>
      </c>
      <c r="Q493" s="105">
        <f t="shared" si="9"/>
        <v>0</v>
      </c>
    </row>
    <row r="494">
      <c r="A494" s="61" t="s">
        <v>641</v>
      </c>
      <c r="B494" s="16">
        <f t="shared" si="2"/>
        <v>0</v>
      </c>
      <c r="C494" s="16">
        <f>IFERROR(__xludf.DUMMYFUNCTION("IF(OR(REGEXMATCH($A494, ""(?i)"" &amp; JOIN(""|"", SPLIT($C$3, "" ""))),vlookup(A494,'VMware Inventory'!A:E,5,0)=""VMWare""), 1, 0)"),0.0)</f>
        <v>0</v>
      </c>
      <c r="D494" s="16">
        <f>IFERROR(__xludf.DUMMYFUNCTION("IF(REGEXMATCH($A494, ""(?i)"" &amp; JOIN(""|"", SPLIT($D$3, "" ""))), 1, 0)"),0.0)</f>
        <v>0</v>
      </c>
      <c r="E494" s="16">
        <f t="shared" si="3"/>
        <v>0</v>
      </c>
      <c r="F494" s="16">
        <f t="shared" si="4"/>
        <v>0</v>
      </c>
      <c r="G494" s="16">
        <f>IFERROR(__xludf.DUMMYFUNCTION("IF(REGEXMATCH($A494, ""(?i)"" &amp; JOIN(""|"", SPLIT($G$3, "" ""))), 1, 0)"),0.0)</f>
        <v>0</v>
      </c>
      <c r="H494" s="16">
        <f>IFERROR(__xludf.DUMMYFUNCTION("IF(REGEXMATCH($A494, ""(?i)"" &amp; JOIN(""|"", SPLIT($H$3, "" ""))), 1, 0)"),0.0)</f>
        <v>0</v>
      </c>
      <c r="I494" s="16">
        <f>IFERROR(__xludf.DUMMYFUNCTION("IF(REGEXMATCH($A494, ""(?i)"" &amp; JOIN(""|"", SPLIT($I$3, "" ""))), 1, 0)"),0.0)</f>
        <v>0</v>
      </c>
      <c r="J494" s="16">
        <f>IFERROR(__xludf.DUMMYFUNCTION("IF(REGEXMATCH($A494, ""(?i)"" &amp; JOIN(""|"", SPLIT($J$3, "" ""))), 1, 0)"),0.0)</f>
        <v>0</v>
      </c>
      <c r="K494" s="16">
        <f>IFERROR(__xludf.DUMMYFUNCTION("IF(REGEXMATCH($A494, ""(?i)"" &amp; JOIN(""|"", SPLIT($K$3, "" ""))), 1, 0)"),0.0)</f>
        <v>0</v>
      </c>
      <c r="L494" s="16">
        <f>if(vlookup(A494,'VMware Inventory'!A:E,5,0)="Workstation",1,0)</f>
        <v>0</v>
      </c>
      <c r="M494" s="105">
        <f t="shared" si="5"/>
        <v>0</v>
      </c>
      <c r="N494" s="105">
        <f t="shared" si="6"/>
        <v>0</v>
      </c>
      <c r="O494" s="105">
        <f t="shared" si="7"/>
        <v>0</v>
      </c>
      <c r="P494" s="105" t="str">
        <f t="shared" si="8"/>
        <v>No Infra</v>
      </c>
      <c r="Q494" s="105">
        <f t="shared" si="9"/>
        <v>0</v>
      </c>
    </row>
    <row r="495">
      <c r="A495" s="61" t="s">
        <v>642</v>
      </c>
      <c r="B495" s="16">
        <f t="shared" si="2"/>
        <v>0</v>
      </c>
      <c r="C495" s="16">
        <f>IFERROR(__xludf.DUMMYFUNCTION("IF(OR(REGEXMATCH($A495, ""(?i)"" &amp; JOIN(""|"", SPLIT($C$3, "" ""))),vlookup(A495,'VMware Inventory'!A:E,5,0)=""VMWare""), 1, 0)"),0.0)</f>
        <v>0</v>
      </c>
      <c r="D495" s="16">
        <f>IFERROR(__xludf.DUMMYFUNCTION("IF(REGEXMATCH($A495, ""(?i)"" &amp; JOIN(""|"", SPLIT($D$3, "" ""))), 1, 0)"),0.0)</f>
        <v>0</v>
      </c>
      <c r="E495" s="16">
        <f t="shared" si="3"/>
        <v>0</v>
      </c>
      <c r="F495" s="16">
        <f t="shared" si="4"/>
        <v>0</v>
      </c>
      <c r="G495" s="16">
        <f>IFERROR(__xludf.DUMMYFUNCTION("IF(REGEXMATCH($A495, ""(?i)"" &amp; JOIN(""|"", SPLIT($G$3, "" ""))), 1, 0)"),0.0)</f>
        <v>0</v>
      </c>
      <c r="H495" s="16">
        <f>IFERROR(__xludf.DUMMYFUNCTION("IF(REGEXMATCH($A495, ""(?i)"" &amp; JOIN(""|"", SPLIT($H$3, "" ""))), 1, 0)"),0.0)</f>
        <v>0</v>
      </c>
      <c r="I495" s="16">
        <f>IFERROR(__xludf.DUMMYFUNCTION("IF(REGEXMATCH($A495, ""(?i)"" &amp; JOIN(""|"", SPLIT($I$3, "" ""))), 1, 0)"),0.0)</f>
        <v>0</v>
      </c>
      <c r="J495" s="16">
        <f>IFERROR(__xludf.DUMMYFUNCTION("IF(REGEXMATCH($A495, ""(?i)"" &amp; JOIN(""|"", SPLIT($J$3, "" ""))), 1, 0)"),0.0)</f>
        <v>0</v>
      </c>
      <c r="K495" s="16">
        <f>IFERROR(__xludf.DUMMYFUNCTION("IF(REGEXMATCH($A495, ""(?i)"" &amp; JOIN(""|"", SPLIT($K$3, "" ""))), 1, 0)"),0.0)</f>
        <v>0</v>
      </c>
      <c r="L495" s="16">
        <f>if(vlookup(A495,'VMware Inventory'!A:E,5,0)="Workstation",1,0)</f>
        <v>0</v>
      </c>
      <c r="M495" s="105">
        <f t="shared" si="5"/>
        <v>0</v>
      </c>
      <c r="N495" s="105">
        <f t="shared" si="6"/>
        <v>0</v>
      </c>
      <c r="O495" s="105">
        <f t="shared" si="7"/>
        <v>0</v>
      </c>
      <c r="P495" s="105" t="str">
        <f t="shared" si="8"/>
        <v>No Infra</v>
      </c>
      <c r="Q495" s="105">
        <f t="shared" si="9"/>
        <v>0</v>
      </c>
    </row>
    <row r="496">
      <c r="A496" s="61" t="s">
        <v>643</v>
      </c>
      <c r="B496" s="16">
        <f t="shared" si="2"/>
        <v>0</v>
      </c>
      <c r="C496" s="16">
        <f>IFERROR(__xludf.DUMMYFUNCTION("IF(OR(REGEXMATCH($A496, ""(?i)"" &amp; JOIN(""|"", SPLIT($C$3, "" ""))),vlookup(A496,'VMware Inventory'!A:E,5,0)=""VMWare""), 1, 0)"),0.0)</f>
        <v>0</v>
      </c>
      <c r="D496" s="16">
        <f>IFERROR(__xludf.DUMMYFUNCTION("IF(REGEXMATCH($A496, ""(?i)"" &amp; JOIN(""|"", SPLIT($D$3, "" ""))), 1, 0)"),0.0)</f>
        <v>0</v>
      </c>
      <c r="E496" s="16">
        <f t="shared" si="3"/>
        <v>0</v>
      </c>
      <c r="F496" s="16">
        <f t="shared" si="4"/>
        <v>0</v>
      </c>
      <c r="G496" s="16">
        <f>IFERROR(__xludf.DUMMYFUNCTION("IF(REGEXMATCH($A496, ""(?i)"" &amp; JOIN(""|"", SPLIT($G$3, "" ""))), 1, 0)"),0.0)</f>
        <v>0</v>
      </c>
      <c r="H496" s="16">
        <f>IFERROR(__xludf.DUMMYFUNCTION("IF(REGEXMATCH($A496, ""(?i)"" &amp; JOIN(""|"", SPLIT($H$3, "" ""))), 1, 0)"),0.0)</f>
        <v>0</v>
      </c>
      <c r="I496" s="16">
        <f>IFERROR(__xludf.DUMMYFUNCTION("IF(REGEXMATCH($A496, ""(?i)"" &amp; JOIN(""|"", SPLIT($I$3, "" ""))), 1, 0)"),0.0)</f>
        <v>0</v>
      </c>
      <c r="J496" s="16">
        <f>IFERROR(__xludf.DUMMYFUNCTION("IF(REGEXMATCH($A496, ""(?i)"" &amp; JOIN(""|"", SPLIT($J$3, "" ""))), 1, 0)"),0.0)</f>
        <v>0</v>
      </c>
      <c r="K496" s="16">
        <f>IFERROR(__xludf.DUMMYFUNCTION("IF(REGEXMATCH($A496, ""(?i)"" &amp; JOIN(""|"", SPLIT($K$3, "" ""))), 1, 0)"),0.0)</f>
        <v>0</v>
      </c>
      <c r="L496" s="16">
        <f>if(vlookup(A496,'VMware Inventory'!A:E,5,0)="Workstation",1,0)</f>
        <v>0</v>
      </c>
      <c r="M496" s="105">
        <f t="shared" si="5"/>
        <v>0</v>
      </c>
      <c r="N496" s="105">
        <f t="shared" si="6"/>
        <v>0</v>
      </c>
      <c r="O496" s="105">
        <f t="shared" si="7"/>
        <v>0</v>
      </c>
      <c r="P496" s="105" t="str">
        <f t="shared" si="8"/>
        <v>No Infra</v>
      </c>
      <c r="Q496" s="105">
        <f t="shared" si="9"/>
        <v>0</v>
      </c>
    </row>
    <row r="497">
      <c r="A497" s="61" t="s">
        <v>644</v>
      </c>
      <c r="B497" s="16">
        <f t="shared" si="2"/>
        <v>0</v>
      </c>
      <c r="C497" s="16">
        <f>IFERROR(__xludf.DUMMYFUNCTION("IF(OR(REGEXMATCH($A497, ""(?i)"" &amp; JOIN(""|"", SPLIT($C$3, "" ""))),vlookup(A497,'VMware Inventory'!A:E,5,0)=""VMWare""), 1, 0)"),0.0)</f>
        <v>0</v>
      </c>
      <c r="D497" s="16">
        <f>IFERROR(__xludf.DUMMYFUNCTION("IF(REGEXMATCH($A497, ""(?i)"" &amp; JOIN(""|"", SPLIT($D$3, "" ""))), 1, 0)"),0.0)</f>
        <v>0</v>
      </c>
      <c r="E497" s="16">
        <f t="shared" si="3"/>
        <v>0</v>
      </c>
      <c r="F497" s="16">
        <f t="shared" si="4"/>
        <v>0</v>
      </c>
      <c r="G497" s="16">
        <f>IFERROR(__xludf.DUMMYFUNCTION("IF(REGEXMATCH($A497, ""(?i)"" &amp; JOIN(""|"", SPLIT($G$3, "" ""))), 1, 0)"),0.0)</f>
        <v>0</v>
      </c>
      <c r="H497" s="16">
        <f>IFERROR(__xludf.DUMMYFUNCTION("IF(REGEXMATCH($A497, ""(?i)"" &amp; JOIN(""|"", SPLIT($H$3, "" ""))), 1, 0)"),0.0)</f>
        <v>0</v>
      </c>
      <c r="I497" s="16">
        <f>IFERROR(__xludf.DUMMYFUNCTION("IF(REGEXMATCH($A497, ""(?i)"" &amp; JOIN(""|"", SPLIT($I$3, "" ""))), 1, 0)"),0.0)</f>
        <v>0</v>
      </c>
      <c r="J497" s="16">
        <f>IFERROR(__xludf.DUMMYFUNCTION("IF(REGEXMATCH($A497, ""(?i)"" &amp; JOIN(""|"", SPLIT($J$3, "" ""))), 1, 0)"),0.0)</f>
        <v>0</v>
      </c>
      <c r="K497" s="16">
        <f>IFERROR(__xludf.DUMMYFUNCTION("IF(REGEXMATCH($A497, ""(?i)"" &amp; JOIN(""|"", SPLIT($K$3, "" ""))), 1, 0)"),0.0)</f>
        <v>0</v>
      </c>
      <c r="L497" s="16">
        <f>if(vlookup(A497,'VMware Inventory'!A:E,5,0)="Workstation",1,0)</f>
        <v>0</v>
      </c>
      <c r="M497" s="105">
        <f t="shared" si="5"/>
        <v>0</v>
      </c>
      <c r="N497" s="105">
        <f t="shared" si="6"/>
        <v>0</v>
      </c>
      <c r="O497" s="105">
        <f t="shared" si="7"/>
        <v>0</v>
      </c>
      <c r="P497" s="105" t="str">
        <f t="shared" si="8"/>
        <v>No Infra</v>
      </c>
      <c r="Q497" s="105">
        <f t="shared" si="9"/>
        <v>0</v>
      </c>
    </row>
    <row r="498">
      <c r="A498" s="61" t="s">
        <v>645</v>
      </c>
      <c r="B498" s="16">
        <f t="shared" si="2"/>
        <v>0</v>
      </c>
      <c r="C498" s="16">
        <f>IFERROR(__xludf.DUMMYFUNCTION("IF(OR(REGEXMATCH($A498, ""(?i)"" &amp; JOIN(""|"", SPLIT($C$3, "" ""))),vlookup(A498,'VMware Inventory'!A:E,5,0)=""VMWare""), 1, 0)"),0.0)</f>
        <v>0</v>
      </c>
      <c r="D498" s="16">
        <f>IFERROR(__xludf.DUMMYFUNCTION("IF(REGEXMATCH($A498, ""(?i)"" &amp; JOIN(""|"", SPLIT($D$3, "" ""))), 1, 0)"),0.0)</f>
        <v>0</v>
      </c>
      <c r="E498" s="16">
        <f t="shared" si="3"/>
        <v>0</v>
      </c>
      <c r="F498" s="16">
        <f t="shared" si="4"/>
        <v>0</v>
      </c>
      <c r="G498" s="16">
        <f>IFERROR(__xludf.DUMMYFUNCTION("IF(REGEXMATCH($A498, ""(?i)"" &amp; JOIN(""|"", SPLIT($G$3, "" ""))), 1, 0)"),0.0)</f>
        <v>0</v>
      </c>
      <c r="H498" s="16">
        <f>IFERROR(__xludf.DUMMYFUNCTION("IF(REGEXMATCH($A498, ""(?i)"" &amp; JOIN(""|"", SPLIT($H$3, "" ""))), 1, 0)"),0.0)</f>
        <v>0</v>
      </c>
      <c r="I498" s="16">
        <f>IFERROR(__xludf.DUMMYFUNCTION("IF(REGEXMATCH($A498, ""(?i)"" &amp; JOIN(""|"", SPLIT($I$3, "" ""))), 1, 0)"),0.0)</f>
        <v>0</v>
      </c>
      <c r="J498" s="16">
        <f>IFERROR(__xludf.DUMMYFUNCTION("IF(REGEXMATCH($A498, ""(?i)"" &amp; JOIN(""|"", SPLIT($J$3, "" ""))), 1, 0)"),0.0)</f>
        <v>0</v>
      </c>
      <c r="K498" s="16">
        <f>IFERROR(__xludf.DUMMYFUNCTION("IF(REGEXMATCH($A498, ""(?i)"" &amp; JOIN(""|"", SPLIT($K$3, "" ""))), 1, 0)"),0.0)</f>
        <v>0</v>
      </c>
      <c r="L498" s="16">
        <f>if(vlookup(A498,'VMware Inventory'!A:E,5,0)="Workstation",1,0)</f>
        <v>0</v>
      </c>
      <c r="M498" s="105">
        <f t="shared" si="5"/>
        <v>0</v>
      </c>
      <c r="N498" s="105">
        <f t="shared" si="6"/>
        <v>0</v>
      </c>
      <c r="O498" s="105">
        <f t="shared" si="7"/>
        <v>0</v>
      </c>
      <c r="P498" s="105" t="str">
        <f t="shared" si="8"/>
        <v>No Infra</v>
      </c>
      <c r="Q498" s="105">
        <f t="shared" si="9"/>
        <v>0</v>
      </c>
    </row>
    <row r="499">
      <c r="A499" s="61" t="s">
        <v>646</v>
      </c>
      <c r="B499" s="16">
        <f t="shared" si="2"/>
        <v>0</v>
      </c>
      <c r="C499" s="16">
        <f>IFERROR(__xludf.DUMMYFUNCTION("IF(OR(REGEXMATCH($A499, ""(?i)"" &amp; JOIN(""|"", SPLIT($C$3, "" ""))),vlookup(A499,'VMware Inventory'!A:E,5,0)=""VMWare""), 1, 0)"),0.0)</f>
        <v>0</v>
      </c>
      <c r="D499" s="16">
        <f>IFERROR(__xludf.DUMMYFUNCTION("IF(REGEXMATCH($A499, ""(?i)"" &amp; JOIN(""|"", SPLIT($D$3, "" ""))), 1, 0)"),0.0)</f>
        <v>0</v>
      </c>
      <c r="E499" s="16">
        <f t="shared" si="3"/>
        <v>0</v>
      </c>
      <c r="F499" s="16">
        <f t="shared" si="4"/>
        <v>0</v>
      </c>
      <c r="G499" s="16">
        <f>IFERROR(__xludf.DUMMYFUNCTION("IF(REGEXMATCH($A499, ""(?i)"" &amp; JOIN(""|"", SPLIT($G$3, "" ""))), 1, 0)"),0.0)</f>
        <v>0</v>
      </c>
      <c r="H499" s="16">
        <f>IFERROR(__xludf.DUMMYFUNCTION("IF(REGEXMATCH($A499, ""(?i)"" &amp; JOIN(""|"", SPLIT($H$3, "" ""))), 1, 0)"),0.0)</f>
        <v>0</v>
      </c>
      <c r="I499" s="16">
        <f>IFERROR(__xludf.DUMMYFUNCTION("IF(REGEXMATCH($A499, ""(?i)"" &amp; JOIN(""|"", SPLIT($I$3, "" ""))), 1, 0)"),0.0)</f>
        <v>0</v>
      </c>
      <c r="J499" s="16">
        <f>IFERROR(__xludf.DUMMYFUNCTION("IF(REGEXMATCH($A499, ""(?i)"" &amp; JOIN(""|"", SPLIT($J$3, "" ""))), 1, 0)"),0.0)</f>
        <v>0</v>
      </c>
      <c r="K499" s="16">
        <f>IFERROR(__xludf.DUMMYFUNCTION("IF(REGEXMATCH($A499, ""(?i)"" &amp; JOIN(""|"", SPLIT($K$3, "" ""))), 1, 0)"),0.0)</f>
        <v>0</v>
      </c>
      <c r="L499" s="16">
        <f>if(vlookup(A499,'VMware Inventory'!A:E,5,0)="Workstation",1,0)</f>
        <v>0</v>
      </c>
      <c r="M499" s="105">
        <f t="shared" si="5"/>
        <v>0</v>
      </c>
      <c r="N499" s="105">
        <f t="shared" si="6"/>
        <v>0</v>
      </c>
      <c r="O499" s="105">
        <f t="shared" si="7"/>
        <v>0</v>
      </c>
      <c r="P499" s="105" t="str">
        <f t="shared" si="8"/>
        <v>No Infra</v>
      </c>
      <c r="Q499" s="105">
        <f t="shared" si="9"/>
        <v>0</v>
      </c>
    </row>
    <row r="500">
      <c r="A500" s="61" t="s">
        <v>647</v>
      </c>
      <c r="B500" s="16">
        <f t="shared" si="2"/>
        <v>0</v>
      </c>
      <c r="C500" s="16">
        <f>IFERROR(__xludf.DUMMYFUNCTION("IF(OR(REGEXMATCH($A500, ""(?i)"" &amp; JOIN(""|"", SPLIT($C$3, "" ""))),vlookup(A500,'VMware Inventory'!A:E,5,0)=""VMWare""), 1, 0)"),1.0)</f>
        <v>1</v>
      </c>
      <c r="D500" s="16">
        <f>IFERROR(__xludf.DUMMYFUNCTION("IF(REGEXMATCH($A500, ""(?i)"" &amp; JOIN(""|"", SPLIT($D$3, "" ""))), 1, 0)"),0.0)</f>
        <v>0</v>
      </c>
      <c r="E500" s="16">
        <f t="shared" si="3"/>
        <v>0</v>
      </c>
      <c r="F500" s="16">
        <f t="shared" si="4"/>
        <v>0</v>
      </c>
      <c r="G500" s="16">
        <f>IFERROR(__xludf.DUMMYFUNCTION("IF(REGEXMATCH($A500, ""(?i)"" &amp; JOIN(""|"", SPLIT($G$3, "" ""))), 1, 0)"),0.0)</f>
        <v>0</v>
      </c>
      <c r="H500" s="16">
        <f>IFERROR(__xludf.DUMMYFUNCTION("IF(REGEXMATCH($A500, ""(?i)"" &amp; JOIN(""|"", SPLIT($H$3, "" ""))), 1, 0)"),0.0)</f>
        <v>0</v>
      </c>
      <c r="I500" s="16">
        <f>IFERROR(__xludf.DUMMYFUNCTION("IF(REGEXMATCH($A500, ""(?i)"" &amp; JOIN(""|"", SPLIT($I$3, "" ""))), 1, 0)"),0.0)</f>
        <v>0</v>
      </c>
      <c r="J500" s="16">
        <f>IFERROR(__xludf.DUMMYFUNCTION("IF(REGEXMATCH($A500, ""(?i)"" &amp; JOIN(""|"", SPLIT($J$3, "" ""))), 1, 0)"),0.0)</f>
        <v>0</v>
      </c>
      <c r="K500" s="16">
        <f>IFERROR(__xludf.DUMMYFUNCTION("IF(REGEXMATCH($A500, ""(?i)"" &amp; JOIN(""|"", SPLIT($K$3, "" ""))), 1, 0)"),0.0)</f>
        <v>0</v>
      </c>
      <c r="L500" s="16">
        <f>if(vlookup(A500,'VMware Inventory'!A:E,5,0)="Workstation",1,0)</f>
        <v>0</v>
      </c>
      <c r="M500" s="105">
        <f t="shared" si="5"/>
        <v>0</v>
      </c>
      <c r="N500" s="105">
        <f t="shared" si="6"/>
        <v>1</v>
      </c>
      <c r="O500" s="105">
        <f t="shared" si="7"/>
        <v>0</v>
      </c>
      <c r="P500" s="105" t="str">
        <f t="shared" si="8"/>
        <v>No Lift &amp; Shift</v>
      </c>
      <c r="Q500" s="105">
        <f t="shared" si="9"/>
        <v>1</v>
      </c>
    </row>
    <row r="501">
      <c r="A501" s="61" t="s">
        <v>648</v>
      </c>
      <c r="B501" s="16">
        <f t="shared" si="2"/>
        <v>0</v>
      </c>
      <c r="C501" s="16">
        <f>IFERROR(__xludf.DUMMYFUNCTION("IF(OR(REGEXMATCH($A501, ""(?i)"" &amp; JOIN(""|"", SPLIT($C$3, "" ""))),vlookup(A501,'VMware Inventory'!A:E,5,0)=""VMWare""), 1, 0)"),0.0)</f>
        <v>0</v>
      </c>
      <c r="D501" s="16">
        <f>IFERROR(__xludf.DUMMYFUNCTION("IF(REGEXMATCH($A501, ""(?i)"" &amp; JOIN(""|"", SPLIT($D$3, "" ""))), 1, 0)"),0.0)</f>
        <v>0</v>
      </c>
      <c r="E501" s="16">
        <f t="shared" si="3"/>
        <v>0</v>
      </c>
      <c r="F501" s="16">
        <f t="shared" si="4"/>
        <v>0</v>
      </c>
      <c r="G501" s="16">
        <f>IFERROR(__xludf.DUMMYFUNCTION("IF(REGEXMATCH($A501, ""(?i)"" &amp; JOIN(""|"", SPLIT($G$3, "" ""))), 1, 0)"),0.0)</f>
        <v>0</v>
      </c>
      <c r="H501" s="16">
        <f>IFERROR(__xludf.DUMMYFUNCTION("IF(REGEXMATCH($A501, ""(?i)"" &amp; JOIN(""|"", SPLIT($H$3, "" ""))), 1, 0)"),0.0)</f>
        <v>0</v>
      </c>
      <c r="I501" s="16">
        <f>IFERROR(__xludf.DUMMYFUNCTION("IF(REGEXMATCH($A501, ""(?i)"" &amp; JOIN(""|"", SPLIT($I$3, "" ""))), 1, 0)"),0.0)</f>
        <v>0</v>
      </c>
      <c r="J501" s="16">
        <f>IFERROR(__xludf.DUMMYFUNCTION("IF(REGEXMATCH($A501, ""(?i)"" &amp; JOIN(""|"", SPLIT($J$3, "" ""))), 1, 0)"),0.0)</f>
        <v>0</v>
      </c>
      <c r="K501" s="16">
        <f>IFERROR(__xludf.DUMMYFUNCTION("IF(REGEXMATCH($A501, ""(?i)"" &amp; JOIN(""|"", SPLIT($K$3, "" ""))), 1, 0)"),0.0)</f>
        <v>0</v>
      </c>
      <c r="L501" s="16">
        <f>if(vlookup(A501,'VMware Inventory'!A:E,5,0)="Workstation",1,0)</f>
        <v>0</v>
      </c>
      <c r="M501" s="105">
        <f t="shared" si="5"/>
        <v>0</v>
      </c>
      <c r="N501" s="105">
        <f t="shared" si="6"/>
        <v>0</v>
      </c>
      <c r="O501" s="105">
        <f t="shared" si="7"/>
        <v>0</v>
      </c>
      <c r="P501" s="105" t="str">
        <f t="shared" si="8"/>
        <v>No Infra</v>
      </c>
      <c r="Q501" s="105">
        <f t="shared" si="9"/>
        <v>0</v>
      </c>
    </row>
    <row r="502">
      <c r="A502" s="61" t="s">
        <v>649</v>
      </c>
      <c r="B502" s="16">
        <f t="shared" si="2"/>
        <v>0</v>
      </c>
      <c r="C502" s="16">
        <f>IFERROR(__xludf.DUMMYFUNCTION("IF(OR(REGEXMATCH($A502, ""(?i)"" &amp; JOIN(""|"", SPLIT($C$3, "" ""))),vlookup(A502,'VMware Inventory'!A:E,5,0)=""VMWare""), 1, 0)"),0.0)</f>
        <v>0</v>
      </c>
      <c r="D502" s="16">
        <f>IFERROR(__xludf.DUMMYFUNCTION("IF(REGEXMATCH($A502, ""(?i)"" &amp; JOIN(""|"", SPLIT($D$3, "" ""))), 1, 0)"),0.0)</f>
        <v>0</v>
      </c>
      <c r="E502" s="16">
        <f t="shared" si="3"/>
        <v>0</v>
      </c>
      <c r="F502" s="16">
        <f t="shared" si="4"/>
        <v>0</v>
      </c>
      <c r="G502" s="16">
        <f>IFERROR(__xludf.DUMMYFUNCTION("IF(REGEXMATCH($A502, ""(?i)"" &amp; JOIN(""|"", SPLIT($G$3, "" ""))), 1, 0)"),0.0)</f>
        <v>0</v>
      </c>
      <c r="H502" s="16">
        <f>IFERROR(__xludf.DUMMYFUNCTION("IF(REGEXMATCH($A502, ""(?i)"" &amp; JOIN(""|"", SPLIT($H$3, "" ""))), 1, 0)"),0.0)</f>
        <v>0</v>
      </c>
      <c r="I502" s="16">
        <f>IFERROR(__xludf.DUMMYFUNCTION("IF(REGEXMATCH($A502, ""(?i)"" &amp; JOIN(""|"", SPLIT($I$3, "" ""))), 1, 0)"),0.0)</f>
        <v>0</v>
      </c>
      <c r="J502" s="16">
        <f>IFERROR(__xludf.DUMMYFUNCTION("IF(REGEXMATCH($A502, ""(?i)"" &amp; JOIN(""|"", SPLIT($J$3, "" ""))), 1, 0)"),0.0)</f>
        <v>0</v>
      </c>
      <c r="K502" s="16">
        <f>IFERROR(__xludf.DUMMYFUNCTION("IF(REGEXMATCH($A502, ""(?i)"" &amp; JOIN(""|"", SPLIT($K$3, "" ""))), 1, 0)"),0.0)</f>
        <v>0</v>
      </c>
      <c r="L502" s="16">
        <f>if(vlookup(A502,'VMware Inventory'!A:E,5,0)="Workstation",1,0)</f>
        <v>0</v>
      </c>
      <c r="M502" s="105">
        <f t="shared" si="5"/>
        <v>0</v>
      </c>
      <c r="N502" s="105">
        <f t="shared" si="6"/>
        <v>0</v>
      </c>
      <c r="O502" s="105">
        <f t="shared" si="7"/>
        <v>0</v>
      </c>
      <c r="P502" s="105" t="str">
        <f t="shared" si="8"/>
        <v>No Infra</v>
      </c>
      <c r="Q502" s="105">
        <f t="shared" si="9"/>
        <v>0</v>
      </c>
    </row>
    <row r="503">
      <c r="A503" s="61" t="s">
        <v>650</v>
      </c>
      <c r="B503" s="16">
        <f t="shared" si="2"/>
        <v>0</v>
      </c>
      <c r="C503" s="16">
        <f>IFERROR(__xludf.DUMMYFUNCTION("IF(OR(REGEXMATCH($A503, ""(?i)"" &amp; JOIN(""|"", SPLIT($C$3, "" ""))),vlookup(A503,'VMware Inventory'!A:E,5,0)=""VMWare""), 1, 0)"),0.0)</f>
        <v>0</v>
      </c>
      <c r="D503" s="16">
        <f>IFERROR(__xludf.DUMMYFUNCTION("IF(REGEXMATCH($A503, ""(?i)"" &amp; JOIN(""|"", SPLIT($D$3, "" ""))), 1, 0)"),0.0)</f>
        <v>0</v>
      </c>
      <c r="E503" s="16">
        <f t="shared" si="3"/>
        <v>0</v>
      </c>
      <c r="F503" s="16">
        <f t="shared" si="4"/>
        <v>0</v>
      </c>
      <c r="G503" s="16">
        <f>IFERROR(__xludf.DUMMYFUNCTION("IF(REGEXMATCH($A503, ""(?i)"" &amp; JOIN(""|"", SPLIT($G$3, "" ""))), 1, 0)"),0.0)</f>
        <v>0</v>
      </c>
      <c r="H503" s="16">
        <f>IFERROR(__xludf.DUMMYFUNCTION("IF(REGEXMATCH($A503, ""(?i)"" &amp; JOIN(""|"", SPLIT($H$3, "" ""))), 1, 0)"),0.0)</f>
        <v>0</v>
      </c>
      <c r="I503" s="16">
        <f>IFERROR(__xludf.DUMMYFUNCTION("IF(REGEXMATCH($A503, ""(?i)"" &amp; JOIN(""|"", SPLIT($I$3, "" ""))), 1, 0)"),0.0)</f>
        <v>0</v>
      </c>
      <c r="J503" s="16">
        <f>IFERROR(__xludf.DUMMYFUNCTION("IF(REGEXMATCH($A503, ""(?i)"" &amp; JOIN(""|"", SPLIT($J$3, "" ""))), 1, 0)"),0.0)</f>
        <v>0</v>
      </c>
      <c r="K503" s="16">
        <f>IFERROR(__xludf.DUMMYFUNCTION("IF(REGEXMATCH($A503, ""(?i)"" &amp; JOIN(""|"", SPLIT($K$3, "" ""))), 1, 0)"),0.0)</f>
        <v>0</v>
      </c>
      <c r="L503" s="16">
        <f>if(vlookup(A503,'VMware Inventory'!A:E,5,0)="Workstation",1,0)</f>
        <v>0</v>
      </c>
      <c r="M503" s="105">
        <f t="shared" si="5"/>
        <v>0</v>
      </c>
      <c r="N503" s="105">
        <f t="shared" si="6"/>
        <v>0</v>
      </c>
      <c r="O503" s="105">
        <f t="shared" si="7"/>
        <v>0</v>
      </c>
      <c r="P503" s="105" t="str">
        <f t="shared" si="8"/>
        <v>No Infra</v>
      </c>
      <c r="Q503" s="105">
        <f t="shared" si="9"/>
        <v>0</v>
      </c>
    </row>
    <row r="504">
      <c r="A504" s="61" t="s">
        <v>651</v>
      </c>
      <c r="B504" s="16">
        <f t="shared" si="2"/>
        <v>0</v>
      </c>
      <c r="C504" s="16">
        <f>IFERROR(__xludf.DUMMYFUNCTION("IF(OR(REGEXMATCH($A504, ""(?i)"" &amp; JOIN(""|"", SPLIT($C$3, "" ""))),vlookup(A504,'VMware Inventory'!A:E,5,0)=""VMWare""), 1, 0)"),1.0)</f>
        <v>1</v>
      </c>
      <c r="D504" s="16">
        <f>IFERROR(__xludf.DUMMYFUNCTION("IF(REGEXMATCH($A504, ""(?i)"" &amp; JOIN(""|"", SPLIT($D$3, "" ""))), 1, 0)"),0.0)</f>
        <v>0</v>
      </c>
      <c r="E504" s="16">
        <f t="shared" si="3"/>
        <v>0</v>
      </c>
      <c r="F504" s="16">
        <f t="shared" si="4"/>
        <v>0</v>
      </c>
      <c r="G504" s="16">
        <f>IFERROR(__xludf.DUMMYFUNCTION("IF(REGEXMATCH($A504, ""(?i)"" &amp; JOIN(""|"", SPLIT($G$3, "" ""))), 1, 0)"),0.0)</f>
        <v>0</v>
      </c>
      <c r="H504" s="16">
        <f>IFERROR(__xludf.DUMMYFUNCTION("IF(REGEXMATCH($A504, ""(?i)"" &amp; JOIN(""|"", SPLIT($H$3, "" ""))), 1, 0)"),0.0)</f>
        <v>0</v>
      </c>
      <c r="I504" s="16">
        <f>IFERROR(__xludf.DUMMYFUNCTION("IF(REGEXMATCH($A504, ""(?i)"" &amp; JOIN(""|"", SPLIT($I$3, "" ""))), 1, 0)"),0.0)</f>
        <v>0</v>
      </c>
      <c r="J504" s="16">
        <f>IFERROR(__xludf.DUMMYFUNCTION("IF(REGEXMATCH($A504, ""(?i)"" &amp; JOIN(""|"", SPLIT($J$3, "" ""))), 1, 0)"),0.0)</f>
        <v>0</v>
      </c>
      <c r="K504" s="16">
        <f>IFERROR(__xludf.DUMMYFUNCTION("IF(REGEXMATCH($A504, ""(?i)"" &amp; JOIN(""|"", SPLIT($K$3, "" ""))), 1, 0)"),0.0)</f>
        <v>0</v>
      </c>
      <c r="L504" s="16">
        <f>if(vlookup(A504,'VMware Inventory'!A:E,5,0)="Workstation",1,0)</f>
        <v>0</v>
      </c>
      <c r="M504" s="105">
        <f t="shared" si="5"/>
        <v>0</v>
      </c>
      <c r="N504" s="105">
        <f t="shared" si="6"/>
        <v>1</v>
      </c>
      <c r="O504" s="105">
        <f t="shared" si="7"/>
        <v>0</v>
      </c>
      <c r="P504" s="105" t="str">
        <f t="shared" si="8"/>
        <v>No Lift &amp; Shift</v>
      </c>
      <c r="Q504" s="105">
        <f t="shared" si="9"/>
        <v>1</v>
      </c>
    </row>
    <row r="505">
      <c r="A505" s="61" t="s">
        <v>652</v>
      </c>
      <c r="B505" s="16">
        <f t="shared" si="2"/>
        <v>0</v>
      </c>
      <c r="C505" s="16">
        <f>IFERROR(__xludf.DUMMYFUNCTION("IF(OR(REGEXMATCH($A505, ""(?i)"" &amp; JOIN(""|"", SPLIT($C$3, "" ""))),vlookup(A505,'VMware Inventory'!A:E,5,0)=""VMWare""), 1, 0)"),0.0)</f>
        <v>0</v>
      </c>
      <c r="D505" s="16">
        <f>IFERROR(__xludf.DUMMYFUNCTION("IF(REGEXMATCH($A505, ""(?i)"" &amp; JOIN(""|"", SPLIT($D$3, "" ""))), 1, 0)"),0.0)</f>
        <v>0</v>
      </c>
      <c r="E505" s="16">
        <f t="shared" si="3"/>
        <v>0</v>
      </c>
      <c r="F505" s="16">
        <f t="shared" si="4"/>
        <v>0</v>
      </c>
      <c r="G505" s="16">
        <f>IFERROR(__xludf.DUMMYFUNCTION("IF(REGEXMATCH($A505, ""(?i)"" &amp; JOIN(""|"", SPLIT($G$3, "" ""))), 1, 0)"),0.0)</f>
        <v>0</v>
      </c>
      <c r="H505" s="16">
        <f>IFERROR(__xludf.DUMMYFUNCTION("IF(REGEXMATCH($A505, ""(?i)"" &amp; JOIN(""|"", SPLIT($H$3, "" ""))), 1, 0)"),0.0)</f>
        <v>0</v>
      </c>
      <c r="I505" s="16">
        <f>IFERROR(__xludf.DUMMYFUNCTION("IF(REGEXMATCH($A505, ""(?i)"" &amp; JOIN(""|"", SPLIT($I$3, "" ""))), 1, 0)"),0.0)</f>
        <v>0</v>
      </c>
      <c r="J505" s="16">
        <f>IFERROR(__xludf.DUMMYFUNCTION("IF(REGEXMATCH($A505, ""(?i)"" &amp; JOIN(""|"", SPLIT($J$3, "" ""))), 1, 0)"),0.0)</f>
        <v>0</v>
      </c>
      <c r="K505" s="16">
        <f>IFERROR(__xludf.DUMMYFUNCTION("IF(REGEXMATCH($A505, ""(?i)"" &amp; JOIN(""|"", SPLIT($K$3, "" ""))), 1, 0)"),0.0)</f>
        <v>0</v>
      </c>
      <c r="L505" s="16">
        <f>if(vlookup(A505,'VMware Inventory'!A:E,5,0)="Workstation",1,0)</f>
        <v>0</v>
      </c>
      <c r="M505" s="105">
        <f t="shared" si="5"/>
        <v>0</v>
      </c>
      <c r="N505" s="105">
        <f t="shared" si="6"/>
        <v>0</v>
      </c>
      <c r="O505" s="105">
        <f t="shared" si="7"/>
        <v>0</v>
      </c>
      <c r="P505" s="105" t="str">
        <f t="shared" si="8"/>
        <v>No Infra</v>
      </c>
      <c r="Q505" s="105">
        <f t="shared" si="9"/>
        <v>0</v>
      </c>
    </row>
    <row r="506">
      <c r="A506" s="61" t="s">
        <v>653</v>
      </c>
      <c r="B506" s="16">
        <f t="shared" si="2"/>
        <v>0</v>
      </c>
      <c r="C506" s="16">
        <f>IFERROR(__xludf.DUMMYFUNCTION("IF(OR(REGEXMATCH($A506, ""(?i)"" &amp; JOIN(""|"", SPLIT($C$3, "" ""))),vlookup(A506,'VMware Inventory'!A:E,5,0)=""VMWare""), 1, 0)"),0.0)</f>
        <v>0</v>
      </c>
      <c r="D506" s="16">
        <f>IFERROR(__xludf.DUMMYFUNCTION("IF(REGEXMATCH($A506, ""(?i)"" &amp; JOIN(""|"", SPLIT($D$3, "" ""))), 1, 0)"),0.0)</f>
        <v>0</v>
      </c>
      <c r="E506" s="16">
        <f t="shared" si="3"/>
        <v>0</v>
      </c>
      <c r="F506" s="16">
        <f t="shared" si="4"/>
        <v>0</v>
      </c>
      <c r="G506" s="16">
        <f>IFERROR(__xludf.DUMMYFUNCTION("IF(REGEXMATCH($A506, ""(?i)"" &amp; JOIN(""|"", SPLIT($G$3, "" ""))), 1, 0)"),0.0)</f>
        <v>0</v>
      </c>
      <c r="H506" s="16">
        <f>IFERROR(__xludf.DUMMYFUNCTION("IF(REGEXMATCH($A506, ""(?i)"" &amp; JOIN(""|"", SPLIT($H$3, "" ""))), 1, 0)"),0.0)</f>
        <v>0</v>
      </c>
      <c r="I506" s="16">
        <f>IFERROR(__xludf.DUMMYFUNCTION("IF(REGEXMATCH($A506, ""(?i)"" &amp; JOIN(""|"", SPLIT($I$3, "" ""))), 1, 0)"),0.0)</f>
        <v>0</v>
      </c>
      <c r="J506" s="16">
        <f>IFERROR(__xludf.DUMMYFUNCTION("IF(REGEXMATCH($A506, ""(?i)"" &amp; JOIN(""|"", SPLIT($J$3, "" ""))), 1, 0)"),0.0)</f>
        <v>0</v>
      </c>
      <c r="K506" s="16">
        <f>IFERROR(__xludf.DUMMYFUNCTION("IF(REGEXMATCH($A506, ""(?i)"" &amp; JOIN(""|"", SPLIT($K$3, "" ""))), 1, 0)"),0.0)</f>
        <v>0</v>
      </c>
      <c r="L506" s="16">
        <f>if(vlookup(A506,'VMware Inventory'!A:E,5,0)="Workstation",1,0)</f>
        <v>0</v>
      </c>
      <c r="M506" s="105">
        <f t="shared" si="5"/>
        <v>0</v>
      </c>
      <c r="N506" s="105">
        <f t="shared" si="6"/>
        <v>0</v>
      </c>
      <c r="O506" s="105">
        <f t="shared" si="7"/>
        <v>0</v>
      </c>
      <c r="P506" s="105" t="str">
        <f t="shared" si="8"/>
        <v>No Infra</v>
      </c>
      <c r="Q506" s="105">
        <f t="shared" si="9"/>
        <v>0</v>
      </c>
    </row>
    <row r="507">
      <c r="A507" s="61" t="s">
        <v>654</v>
      </c>
      <c r="B507" s="16">
        <f t="shared" si="2"/>
        <v>0</v>
      </c>
      <c r="C507" s="16">
        <f>IFERROR(__xludf.DUMMYFUNCTION("IF(OR(REGEXMATCH($A507, ""(?i)"" &amp; JOIN(""|"", SPLIT($C$3, "" ""))),vlookup(A507,'VMware Inventory'!A:E,5,0)=""VMWare""), 1, 0)"),0.0)</f>
        <v>0</v>
      </c>
      <c r="D507" s="16">
        <f>IFERROR(__xludf.DUMMYFUNCTION("IF(REGEXMATCH($A507, ""(?i)"" &amp; JOIN(""|"", SPLIT($D$3, "" ""))), 1, 0)"),0.0)</f>
        <v>0</v>
      </c>
      <c r="E507" s="16">
        <f t="shared" si="3"/>
        <v>0</v>
      </c>
      <c r="F507" s="16">
        <f t="shared" si="4"/>
        <v>0</v>
      </c>
      <c r="G507" s="16">
        <f>IFERROR(__xludf.DUMMYFUNCTION("IF(REGEXMATCH($A507, ""(?i)"" &amp; JOIN(""|"", SPLIT($G$3, "" ""))), 1, 0)"),0.0)</f>
        <v>0</v>
      </c>
      <c r="H507" s="16">
        <f>IFERROR(__xludf.DUMMYFUNCTION("IF(REGEXMATCH($A507, ""(?i)"" &amp; JOIN(""|"", SPLIT($H$3, "" ""))), 1, 0)"),0.0)</f>
        <v>0</v>
      </c>
      <c r="I507" s="16">
        <f>IFERROR(__xludf.DUMMYFUNCTION("IF(REGEXMATCH($A507, ""(?i)"" &amp; JOIN(""|"", SPLIT($I$3, "" ""))), 1, 0)"),0.0)</f>
        <v>0</v>
      </c>
      <c r="J507" s="16">
        <f>IFERROR(__xludf.DUMMYFUNCTION("IF(REGEXMATCH($A507, ""(?i)"" &amp; JOIN(""|"", SPLIT($J$3, "" ""))), 1, 0)"),0.0)</f>
        <v>0</v>
      </c>
      <c r="K507" s="16">
        <f>IFERROR(__xludf.DUMMYFUNCTION("IF(REGEXMATCH($A507, ""(?i)"" &amp; JOIN(""|"", SPLIT($K$3, "" ""))), 1, 0)"),0.0)</f>
        <v>0</v>
      </c>
      <c r="L507" s="16">
        <f>if(vlookup(A507,'VMware Inventory'!A:E,5,0)="Workstation",1,0)</f>
        <v>0</v>
      </c>
      <c r="M507" s="105">
        <f t="shared" si="5"/>
        <v>0</v>
      </c>
      <c r="N507" s="105">
        <f t="shared" si="6"/>
        <v>0</v>
      </c>
      <c r="O507" s="105">
        <f t="shared" si="7"/>
        <v>0</v>
      </c>
      <c r="P507" s="105" t="str">
        <f t="shared" si="8"/>
        <v>No Infra</v>
      </c>
      <c r="Q507" s="105">
        <f t="shared" si="9"/>
        <v>0</v>
      </c>
    </row>
    <row r="508">
      <c r="A508" s="61" t="s">
        <v>655</v>
      </c>
      <c r="B508" s="16">
        <f t="shared" si="2"/>
        <v>0</v>
      </c>
      <c r="C508" s="16">
        <f>IFERROR(__xludf.DUMMYFUNCTION("IF(OR(REGEXMATCH($A508, ""(?i)"" &amp; JOIN(""|"", SPLIT($C$3, "" ""))),vlookup(A508,'VMware Inventory'!A:E,5,0)=""VMWare""), 1, 0)"),1.0)</f>
        <v>1</v>
      </c>
      <c r="D508" s="16">
        <f>IFERROR(__xludf.DUMMYFUNCTION("IF(REGEXMATCH($A508, ""(?i)"" &amp; JOIN(""|"", SPLIT($D$3, "" ""))), 1, 0)"),0.0)</f>
        <v>0</v>
      </c>
      <c r="E508" s="16">
        <f t="shared" si="3"/>
        <v>0</v>
      </c>
      <c r="F508" s="16">
        <f t="shared" si="4"/>
        <v>0</v>
      </c>
      <c r="G508" s="16">
        <f>IFERROR(__xludf.DUMMYFUNCTION("IF(REGEXMATCH($A508, ""(?i)"" &amp; JOIN(""|"", SPLIT($G$3, "" ""))), 1, 0)"),0.0)</f>
        <v>0</v>
      </c>
      <c r="H508" s="16">
        <f>IFERROR(__xludf.DUMMYFUNCTION("IF(REGEXMATCH($A508, ""(?i)"" &amp; JOIN(""|"", SPLIT($H$3, "" ""))), 1, 0)"),0.0)</f>
        <v>0</v>
      </c>
      <c r="I508" s="16">
        <f>IFERROR(__xludf.DUMMYFUNCTION("IF(REGEXMATCH($A508, ""(?i)"" &amp; JOIN(""|"", SPLIT($I$3, "" ""))), 1, 0)"),0.0)</f>
        <v>0</v>
      </c>
      <c r="J508" s="16">
        <f>IFERROR(__xludf.DUMMYFUNCTION("IF(REGEXMATCH($A508, ""(?i)"" &amp; JOIN(""|"", SPLIT($J$3, "" ""))), 1, 0)"),0.0)</f>
        <v>0</v>
      </c>
      <c r="K508" s="16">
        <f>IFERROR(__xludf.DUMMYFUNCTION("IF(REGEXMATCH($A508, ""(?i)"" &amp; JOIN(""|"", SPLIT($K$3, "" ""))), 1, 0)"),0.0)</f>
        <v>0</v>
      </c>
      <c r="L508" s="16">
        <f>if(vlookup(A508,'VMware Inventory'!A:E,5,0)="Workstation",1,0)</f>
        <v>0</v>
      </c>
      <c r="M508" s="105">
        <f t="shared" si="5"/>
        <v>0</v>
      </c>
      <c r="N508" s="105">
        <f t="shared" si="6"/>
        <v>1</v>
      </c>
      <c r="O508" s="105">
        <f t="shared" si="7"/>
        <v>0</v>
      </c>
      <c r="P508" s="105" t="str">
        <f t="shared" si="8"/>
        <v>No Lift &amp; Shift</v>
      </c>
      <c r="Q508" s="105">
        <f t="shared" si="9"/>
        <v>1</v>
      </c>
    </row>
    <row r="509">
      <c r="A509" s="61" t="s">
        <v>656</v>
      </c>
      <c r="B509" s="16">
        <f t="shared" si="2"/>
        <v>0</v>
      </c>
      <c r="C509" s="16">
        <f>IFERROR(__xludf.DUMMYFUNCTION("IF(OR(REGEXMATCH($A509, ""(?i)"" &amp; JOIN(""|"", SPLIT($C$3, "" ""))),vlookup(A509,'VMware Inventory'!A:E,5,0)=""VMWare""), 1, 0)"),1.0)</f>
        <v>1</v>
      </c>
      <c r="D509" s="16">
        <f>IFERROR(__xludf.DUMMYFUNCTION("IF(REGEXMATCH($A509, ""(?i)"" &amp; JOIN(""|"", SPLIT($D$3, "" ""))), 1, 0)"),0.0)</f>
        <v>0</v>
      </c>
      <c r="E509" s="16">
        <f t="shared" si="3"/>
        <v>0</v>
      </c>
      <c r="F509" s="16">
        <f t="shared" si="4"/>
        <v>0</v>
      </c>
      <c r="G509" s="16">
        <f>IFERROR(__xludf.DUMMYFUNCTION("IF(REGEXMATCH($A509, ""(?i)"" &amp; JOIN(""|"", SPLIT($G$3, "" ""))), 1, 0)"),0.0)</f>
        <v>0</v>
      </c>
      <c r="H509" s="16">
        <f>IFERROR(__xludf.DUMMYFUNCTION("IF(REGEXMATCH($A509, ""(?i)"" &amp; JOIN(""|"", SPLIT($H$3, "" ""))), 1, 0)"),0.0)</f>
        <v>0</v>
      </c>
      <c r="I509" s="16">
        <f>IFERROR(__xludf.DUMMYFUNCTION("IF(REGEXMATCH($A509, ""(?i)"" &amp; JOIN(""|"", SPLIT($I$3, "" ""))), 1, 0)"),0.0)</f>
        <v>0</v>
      </c>
      <c r="J509" s="16">
        <f>IFERROR(__xludf.DUMMYFUNCTION("IF(REGEXMATCH($A509, ""(?i)"" &amp; JOIN(""|"", SPLIT($J$3, "" ""))), 1, 0)"),0.0)</f>
        <v>0</v>
      </c>
      <c r="K509" s="16">
        <f>IFERROR(__xludf.DUMMYFUNCTION("IF(REGEXMATCH($A509, ""(?i)"" &amp; JOIN(""|"", SPLIT($K$3, "" ""))), 1, 0)"),0.0)</f>
        <v>0</v>
      </c>
      <c r="L509" s="16">
        <f>if(vlookup(A509,'VMware Inventory'!A:E,5,0)="Workstation",1,0)</f>
        <v>0</v>
      </c>
      <c r="M509" s="105">
        <f t="shared" si="5"/>
        <v>0</v>
      </c>
      <c r="N509" s="105">
        <f t="shared" si="6"/>
        <v>1</v>
      </c>
      <c r="O509" s="105">
        <f t="shared" si="7"/>
        <v>0</v>
      </c>
      <c r="P509" s="105" t="str">
        <f t="shared" si="8"/>
        <v>No Lift &amp; Shift</v>
      </c>
      <c r="Q509" s="105">
        <f t="shared" si="9"/>
        <v>1</v>
      </c>
    </row>
    <row r="510">
      <c r="A510" s="61" t="s">
        <v>657</v>
      </c>
      <c r="B510" s="16">
        <f t="shared" si="2"/>
        <v>0</v>
      </c>
      <c r="C510" s="16">
        <f>IFERROR(__xludf.DUMMYFUNCTION("IF(OR(REGEXMATCH($A510, ""(?i)"" &amp; JOIN(""|"", SPLIT($C$3, "" ""))),vlookup(A510,'VMware Inventory'!A:E,5,0)=""VMWare""), 1, 0)"),0.0)</f>
        <v>0</v>
      </c>
      <c r="D510" s="16">
        <f>IFERROR(__xludf.DUMMYFUNCTION("IF(REGEXMATCH($A510, ""(?i)"" &amp; JOIN(""|"", SPLIT($D$3, "" ""))), 1, 0)"),0.0)</f>
        <v>0</v>
      </c>
      <c r="E510" s="16">
        <f t="shared" si="3"/>
        <v>0</v>
      </c>
      <c r="F510" s="16">
        <f t="shared" si="4"/>
        <v>0</v>
      </c>
      <c r="G510" s="16">
        <f>IFERROR(__xludf.DUMMYFUNCTION("IF(REGEXMATCH($A510, ""(?i)"" &amp; JOIN(""|"", SPLIT($G$3, "" ""))), 1, 0)"),0.0)</f>
        <v>0</v>
      </c>
      <c r="H510" s="16">
        <f>IFERROR(__xludf.DUMMYFUNCTION("IF(REGEXMATCH($A510, ""(?i)"" &amp; JOIN(""|"", SPLIT($H$3, "" ""))), 1, 0)"),0.0)</f>
        <v>0</v>
      </c>
      <c r="I510" s="16">
        <f>IFERROR(__xludf.DUMMYFUNCTION("IF(REGEXMATCH($A510, ""(?i)"" &amp; JOIN(""|"", SPLIT($I$3, "" ""))), 1, 0)"),0.0)</f>
        <v>0</v>
      </c>
      <c r="J510" s="16">
        <f>IFERROR(__xludf.DUMMYFUNCTION("IF(REGEXMATCH($A510, ""(?i)"" &amp; JOIN(""|"", SPLIT($J$3, "" ""))), 1, 0)"),0.0)</f>
        <v>0</v>
      </c>
      <c r="K510" s="16">
        <f>IFERROR(__xludf.DUMMYFUNCTION("IF(REGEXMATCH($A510, ""(?i)"" &amp; JOIN(""|"", SPLIT($K$3, "" ""))), 1, 0)"),0.0)</f>
        <v>0</v>
      </c>
      <c r="L510" s="16">
        <f>if(vlookup(A510,'VMware Inventory'!A:E,5,0)="Workstation",1,0)</f>
        <v>0</v>
      </c>
      <c r="M510" s="105">
        <f t="shared" si="5"/>
        <v>0</v>
      </c>
      <c r="N510" s="105">
        <f t="shared" si="6"/>
        <v>0</v>
      </c>
      <c r="O510" s="105">
        <f t="shared" si="7"/>
        <v>0</v>
      </c>
      <c r="P510" s="105" t="str">
        <f t="shared" si="8"/>
        <v>No Infra</v>
      </c>
      <c r="Q510" s="105">
        <f t="shared" si="9"/>
        <v>0</v>
      </c>
    </row>
    <row r="511">
      <c r="A511" s="61" t="s">
        <v>658</v>
      </c>
      <c r="B511" s="16">
        <f t="shared" si="2"/>
        <v>0</v>
      </c>
      <c r="C511" s="16">
        <f>IFERROR(__xludf.DUMMYFUNCTION("IF(OR(REGEXMATCH($A511, ""(?i)"" &amp; JOIN(""|"", SPLIT($C$3, "" ""))),vlookup(A511,'VMware Inventory'!A:E,5,0)=""VMWare""), 1, 0)"),0.0)</f>
        <v>0</v>
      </c>
      <c r="D511" s="16">
        <f>IFERROR(__xludf.DUMMYFUNCTION("IF(REGEXMATCH($A511, ""(?i)"" &amp; JOIN(""|"", SPLIT($D$3, "" ""))), 1, 0)"),0.0)</f>
        <v>0</v>
      </c>
      <c r="E511" s="16">
        <f t="shared" si="3"/>
        <v>0</v>
      </c>
      <c r="F511" s="16">
        <f t="shared" si="4"/>
        <v>0</v>
      </c>
      <c r="G511" s="16">
        <f>IFERROR(__xludf.DUMMYFUNCTION("IF(REGEXMATCH($A511, ""(?i)"" &amp; JOIN(""|"", SPLIT($G$3, "" ""))), 1, 0)"),0.0)</f>
        <v>0</v>
      </c>
      <c r="H511" s="16">
        <f>IFERROR(__xludf.DUMMYFUNCTION("IF(REGEXMATCH($A511, ""(?i)"" &amp; JOIN(""|"", SPLIT($H$3, "" ""))), 1, 0)"),0.0)</f>
        <v>0</v>
      </c>
      <c r="I511" s="16">
        <f>IFERROR(__xludf.DUMMYFUNCTION("IF(REGEXMATCH($A511, ""(?i)"" &amp; JOIN(""|"", SPLIT($I$3, "" ""))), 1, 0)"),0.0)</f>
        <v>0</v>
      </c>
      <c r="J511" s="16">
        <f>IFERROR(__xludf.DUMMYFUNCTION("IF(REGEXMATCH($A511, ""(?i)"" &amp; JOIN(""|"", SPLIT($J$3, "" ""))), 1, 0)"),0.0)</f>
        <v>0</v>
      </c>
      <c r="K511" s="16">
        <f>IFERROR(__xludf.DUMMYFUNCTION("IF(REGEXMATCH($A511, ""(?i)"" &amp; JOIN(""|"", SPLIT($K$3, "" ""))), 1, 0)"),0.0)</f>
        <v>0</v>
      </c>
      <c r="L511" s="16">
        <f>if(vlookup(A511,'VMware Inventory'!A:E,5,0)="Workstation",1,0)</f>
        <v>0</v>
      </c>
      <c r="M511" s="105">
        <f t="shared" si="5"/>
        <v>0</v>
      </c>
      <c r="N511" s="105">
        <f t="shared" si="6"/>
        <v>0</v>
      </c>
      <c r="O511" s="105">
        <f t="shared" si="7"/>
        <v>0</v>
      </c>
      <c r="P511" s="105" t="str">
        <f t="shared" si="8"/>
        <v>No Infra</v>
      </c>
      <c r="Q511" s="105">
        <f t="shared" si="9"/>
        <v>0</v>
      </c>
    </row>
    <row r="512">
      <c r="A512" s="61" t="s">
        <v>659</v>
      </c>
      <c r="B512" s="16">
        <f t="shared" si="2"/>
        <v>0</v>
      </c>
      <c r="C512" s="16">
        <f>IFERROR(__xludf.DUMMYFUNCTION("IF(OR(REGEXMATCH($A512, ""(?i)"" &amp; JOIN(""|"", SPLIT($C$3, "" ""))),vlookup(A512,'VMware Inventory'!A:E,5,0)=""VMWare""), 1, 0)"),0.0)</f>
        <v>0</v>
      </c>
      <c r="D512" s="16">
        <f>IFERROR(__xludf.DUMMYFUNCTION("IF(REGEXMATCH($A512, ""(?i)"" &amp; JOIN(""|"", SPLIT($D$3, "" ""))), 1, 0)"),0.0)</f>
        <v>0</v>
      </c>
      <c r="E512" s="16">
        <f t="shared" si="3"/>
        <v>0</v>
      </c>
      <c r="F512" s="16">
        <f t="shared" si="4"/>
        <v>0</v>
      </c>
      <c r="G512" s="16">
        <f>IFERROR(__xludf.DUMMYFUNCTION("IF(REGEXMATCH($A512, ""(?i)"" &amp; JOIN(""|"", SPLIT($G$3, "" ""))), 1, 0)"),0.0)</f>
        <v>0</v>
      </c>
      <c r="H512" s="16">
        <f>IFERROR(__xludf.DUMMYFUNCTION("IF(REGEXMATCH($A512, ""(?i)"" &amp; JOIN(""|"", SPLIT($H$3, "" ""))), 1, 0)"),0.0)</f>
        <v>0</v>
      </c>
      <c r="I512" s="16">
        <f>IFERROR(__xludf.DUMMYFUNCTION("IF(REGEXMATCH($A512, ""(?i)"" &amp; JOIN(""|"", SPLIT($I$3, "" ""))), 1, 0)"),0.0)</f>
        <v>0</v>
      </c>
      <c r="J512" s="16">
        <f>IFERROR(__xludf.DUMMYFUNCTION("IF(REGEXMATCH($A512, ""(?i)"" &amp; JOIN(""|"", SPLIT($J$3, "" ""))), 1, 0)"),0.0)</f>
        <v>0</v>
      </c>
      <c r="K512" s="16">
        <f>IFERROR(__xludf.DUMMYFUNCTION("IF(REGEXMATCH($A512, ""(?i)"" &amp; JOIN(""|"", SPLIT($K$3, "" ""))), 1, 0)"),0.0)</f>
        <v>0</v>
      </c>
      <c r="L512" s="16">
        <f>if(vlookup(A512,'VMware Inventory'!A:E,5,0)="Workstation",1,0)</f>
        <v>0</v>
      </c>
      <c r="M512" s="105">
        <f t="shared" si="5"/>
        <v>0</v>
      </c>
      <c r="N512" s="105">
        <f t="shared" si="6"/>
        <v>0</v>
      </c>
      <c r="O512" s="105">
        <f t="shared" si="7"/>
        <v>0</v>
      </c>
      <c r="P512" s="105" t="str">
        <f t="shared" si="8"/>
        <v>No Infra</v>
      </c>
      <c r="Q512" s="105">
        <f t="shared" si="9"/>
        <v>0</v>
      </c>
    </row>
    <row r="513">
      <c r="A513" s="61" t="s">
        <v>660</v>
      </c>
      <c r="B513" s="16">
        <f t="shared" si="2"/>
        <v>0</v>
      </c>
      <c r="C513" s="16">
        <f>IFERROR(__xludf.DUMMYFUNCTION("IF(OR(REGEXMATCH($A513, ""(?i)"" &amp; JOIN(""|"", SPLIT($C$3, "" ""))),vlookup(A513,'VMware Inventory'!A:E,5,0)=""VMWare""), 1, 0)"),0.0)</f>
        <v>0</v>
      </c>
      <c r="D513" s="16">
        <f>IFERROR(__xludf.DUMMYFUNCTION("IF(REGEXMATCH($A513, ""(?i)"" &amp; JOIN(""|"", SPLIT($D$3, "" ""))), 1, 0)"),0.0)</f>
        <v>0</v>
      </c>
      <c r="E513" s="16">
        <f t="shared" si="3"/>
        <v>0</v>
      </c>
      <c r="F513" s="16">
        <f t="shared" si="4"/>
        <v>0</v>
      </c>
      <c r="G513" s="16">
        <f>IFERROR(__xludf.DUMMYFUNCTION("IF(REGEXMATCH($A513, ""(?i)"" &amp; JOIN(""|"", SPLIT($G$3, "" ""))), 1, 0)"),0.0)</f>
        <v>0</v>
      </c>
      <c r="H513" s="16">
        <f>IFERROR(__xludf.DUMMYFUNCTION("IF(REGEXMATCH($A513, ""(?i)"" &amp; JOIN(""|"", SPLIT($H$3, "" ""))), 1, 0)"),0.0)</f>
        <v>0</v>
      </c>
      <c r="I513" s="16">
        <f>IFERROR(__xludf.DUMMYFUNCTION("IF(REGEXMATCH($A513, ""(?i)"" &amp; JOIN(""|"", SPLIT($I$3, "" ""))), 1, 0)"),0.0)</f>
        <v>0</v>
      </c>
      <c r="J513" s="16">
        <f>IFERROR(__xludf.DUMMYFUNCTION("IF(REGEXMATCH($A513, ""(?i)"" &amp; JOIN(""|"", SPLIT($J$3, "" ""))), 1, 0)"),0.0)</f>
        <v>0</v>
      </c>
      <c r="K513" s="16">
        <f>IFERROR(__xludf.DUMMYFUNCTION("IF(REGEXMATCH($A513, ""(?i)"" &amp; JOIN(""|"", SPLIT($K$3, "" ""))), 1, 0)"),0.0)</f>
        <v>0</v>
      </c>
      <c r="L513" s="16">
        <f>if(vlookup(A513,'VMware Inventory'!A:E,5,0)="Workstation",1,0)</f>
        <v>0</v>
      </c>
      <c r="M513" s="105">
        <f t="shared" si="5"/>
        <v>0</v>
      </c>
      <c r="N513" s="105">
        <f t="shared" si="6"/>
        <v>0</v>
      </c>
      <c r="O513" s="105">
        <f t="shared" si="7"/>
        <v>0</v>
      </c>
      <c r="P513" s="105" t="str">
        <f t="shared" si="8"/>
        <v>No Infra</v>
      </c>
      <c r="Q513" s="105">
        <f t="shared" si="9"/>
        <v>0</v>
      </c>
    </row>
    <row r="514">
      <c r="A514" s="61" t="s">
        <v>661</v>
      </c>
      <c r="B514" s="16">
        <f t="shared" si="2"/>
        <v>0</v>
      </c>
      <c r="C514" s="16">
        <f>IFERROR(__xludf.DUMMYFUNCTION("IF(OR(REGEXMATCH($A514, ""(?i)"" &amp; JOIN(""|"", SPLIT($C$3, "" ""))),vlookup(A514,'VMware Inventory'!A:E,5,0)=""VMWare""), 1, 0)"),0.0)</f>
        <v>0</v>
      </c>
      <c r="D514" s="16">
        <f>IFERROR(__xludf.DUMMYFUNCTION("IF(REGEXMATCH($A514, ""(?i)"" &amp; JOIN(""|"", SPLIT($D$3, "" ""))), 1, 0)"),0.0)</f>
        <v>0</v>
      </c>
      <c r="E514" s="16">
        <f t="shared" si="3"/>
        <v>0</v>
      </c>
      <c r="F514" s="16">
        <f t="shared" si="4"/>
        <v>0</v>
      </c>
      <c r="G514" s="16">
        <f>IFERROR(__xludf.DUMMYFUNCTION("IF(REGEXMATCH($A514, ""(?i)"" &amp; JOIN(""|"", SPLIT($G$3, "" ""))), 1, 0)"),0.0)</f>
        <v>0</v>
      </c>
      <c r="H514" s="16">
        <f>IFERROR(__xludf.DUMMYFUNCTION("IF(REGEXMATCH($A514, ""(?i)"" &amp; JOIN(""|"", SPLIT($H$3, "" ""))), 1, 0)"),0.0)</f>
        <v>0</v>
      </c>
      <c r="I514" s="16">
        <f>IFERROR(__xludf.DUMMYFUNCTION("IF(REGEXMATCH($A514, ""(?i)"" &amp; JOIN(""|"", SPLIT($I$3, "" ""))), 1, 0)"),0.0)</f>
        <v>0</v>
      </c>
      <c r="J514" s="16">
        <f>IFERROR(__xludf.DUMMYFUNCTION("IF(REGEXMATCH($A514, ""(?i)"" &amp; JOIN(""|"", SPLIT($J$3, "" ""))), 1, 0)"),0.0)</f>
        <v>0</v>
      </c>
      <c r="K514" s="16">
        <f>IFERROR(__xludf.DUMMYFUNCTION("IF(REGEXMATCH($A514, ""(?i)"" &amp; JOIN(""|"", SPLIT($K$3, "" ""))), 1, 0)"),0.0)</f>
        <v>0</v>
      </c>
      <c r="L514" s="16">
        <f>if(vlookup(A514,'VMware Inventory'!A:E,5,0)="Workstation",1,0)</f>
        <v>0</v>
      </c>
      <c r="M514" s="105">
        <f t="shared" si="5"/>
        <v>0</v>
      </c>
      <c r="N514" s="105">
        <f t="shared" si="6"/>
        <v>0</v>
      </c>
      <c r="O514" s="105">
        <f t="shared" si="7"/>
        <v>0</v>
      </c>
      <c r="P514" s="105" t="str">
        <f t="shared" si="8"/>
        <v>No Infra</v>
      </c>
      <c r="Q514" s="105">
        <f t="shared" si="9"/>
        <v>0</v>
      </c>
    </row>
    <row r="515">
      <c r="A515" s="61" t="s">
        <v>662</v>
      </c>
      <c r="B515" s="16">
        <f t="shared" si="2"/>
        <v>0</v>
      </c>
      <c r="C515" s="16">
        <f>IFERROR(__xludf.DUMMYFUNCTION("IF(OR(REGEXMATCH($A515, ""(?i)"" &amp; JOIN(""|"", SPLIT($C$3, "" ""))),vlookup(A515,'VMware Inventory'!A:E,5,0)=""VMWare""), 1, 0)"),1.0)</f>
        <v>1</v>
      </c>
      <c r="D515" s="16">
        <f>IFERROR(__xludf.DUMMYFUNCTION("IF(REGEXMATCH($A515, ""(?i)"" &amp; JOIN(""|"", SPLIT($D$3, "" ""))), 1, 0)"),0.0)</f>
        <v>0</v>
      </c>
      <c r="E515" s="16">
        <f t="shared" si="3"/>
        <v>0</v>
      </c>
      <c r="F515" s="16">
        <f t="shared" si="4"/>
        <v>0</v>
      </c>
      <c r="G515" s="16">
        <f>IFERROR(__xludf.DUMMYFUNCTION("IF(REGEXMATCH($A515, ""(?i)"" &amp; JOIN(""|"", SPLIT($G$3, "" ""))), 1, 0)"),0.0)</f>
        <v>0</v>
      </c>
      <c r="H515" s="16">
        <f>IFERROR(__xludf.DUMMYFUNCTION("IF(REGEXMATCH($A515, ""(?i)"" &amp; JOIN(""|"", SPLIT($H$3, "" ""))), 1, 0)"),0.0)</f>
        <v>0</v>
      </c>
      <c r="I515" s="16">
        <f>IFERROR(__xludf.DUMMYFUNCTION("IF(REGEXMATCH($A515, ""(?i)"" &amp; JOIN(""|"", SPLIT($I$3, "" ""))), 1, 0)"),0.0)</f>
        <v>0</v>
      </c>
      <c r="J515" s="16">
        <f>IFERROR(__xludf.DUMMYFUNCTION("IF(REGEXMATCH($A515, ""(?i)"" &amp; JOIN(""|"", SPLIT($J$3, "" ""))), 1, 0)"),0.0)</f>
        <v>0</v>
      </c>
      <c r="K515" s="16">
        <f>IFERROR(__xludf.DUMMYFUNCTION("IF(REGEXMATCH($A515, ""(?i)"" &amp; JOIN(""|"", SPLIT($K$3, "" ""))), 1, 0)"),0.0)</f>
        <v>0</v>
      </c>
      <c r="L515" s="16">
        <f>if(vlookup(A515,'VMware Inventory'!A:E,5,0)="Workstation",1,0)</f>
        <v>0</v>
      </c>
      <c r="M515" s="105">
        <f t="shared" si="5"/>
        <v>0</v>
      </c>
      <c r="N515" s="105">
        <f t="shared" si="6"/>
        <v>1</v>
      </c>
      <c r="O515" s="105">
        <f t="shared" si="7"/>
        <v>0</v>
      </c>
      <c r="P515" s="105" t="str">
        <f t="shared" si="8"/>
        <v>No Lift &amp; Shift</v>
      </c>
      <c r="Q515" s="105">
        <f t="shared" si="9"/>
        <v>1</v>
      </c>
    </row>
    <row r="516">
      <c r="A516" s="61" t="s">
        <v>663</v>
      </c>
      <c r="B516" s="16">
        <f t="shared" si="2"/>
        <v>0</v>
      </c>
      <c r="C516" s="16">
        <f>IFERROR(__xludf.DUMMYFUNCTION("IF(OR(REGEXMATCH($A516, ""(?i)"" &amp; JOIN(""|"", SPLIT($C$3, "" ""))),vlookup(A516,'VMware Inventory'!A:E,5,0)=""VMWare""), 1, 0)"),0.0)</f>
        <v>0</v>
      </c>
      <c r="D516" s="16">
        <f>IFERROR(__xludf.DUMMYFUNCTION("IF(REGEXMATCH($A516, ""(?i)"" &amp; JOIN(""|"", SPLIT($D$3, "" ""))), 1, 0)"),0.0)</f>
        <v>0</v>
      </c>
      <c r="E516" s="16">
        <f t="shared" si="3"/>
        <v>0</v>
      </c>
      <c r="F516" s="16">
        <f t="shared" si="4"/>
        <v>0</v>
      </c>
      <c r="G516" s="16">
        <f>IFERROR(__xludf.DUMMYFUNCTION("IF(REGEXMATCH($A516, ""(?i)"" &amp; JOIN(""|"", SPLIT($G$3, "" ""))), 1, 0)"),0.0)</f>
        <v>0</v>
      </c>
      <c r="H516" s="16">
        <f>IFERROR(__xludf.DUMMYFUNCTION("IF(REGEXMATCH($A516, ""(?i)"" &amp; JOIN(""|"", SPLIT($H$3, "" ""))), 1, 0)"),0.0)</f>
        <v>0</v>
      </c>
      <c r="I516" s="16">
        <f>IFERROR(__xludf.DUMMYFUNCTION("IF(REGEXMATCH($A516, ""(?i)"" &amp; JOIN(""|"", SPLIT($I$3, "" ""))), 1, 0)"),0.0)</f>
        <v>0</v>
      </c>
      <c r="J516" s="16">
        <f>IFERROR(__xludf.DUMMYFUNCTION("IF(REGEXMATCH($A516, ""(?i)"" &amp; JOIN(""|"", SPLIT($J$3, "" ""))), 1, 0)"),0.0)</f>
        <v>0</v>
      </c>
      <c r="K516" s="16">
        <f>IFERROR(__xludf.DUMMYFUNCTION("IF(REGEXMATCH($A516, ""(?i)"" &amp; JOIN(""|"", SPLIT($K$3, "" ""))), 1, 0)"),0.0)</f>
        <v>0</v>
      </c>
      <c r="L516" s="16">
        <f>if(vlookup(A516,'VMware Inventory'!A:E,5,0)="Workstation",1,0)</f>
        <v>0</v>
      </c>
      <c r="M516" s="105">
        <f t="shared" si="5"/>
        <v>0</v>
      </c>
      <c r="N516" s="105">
        <f t="shared" si="6"/>
        <v>0</v>
      </c>
      <c r="O516" s="105">
        <f t="shared" si="7"/>
        <v>0</v>
      </c>
      <c r="P516" s="105" t="str">
        <f t="shared" si="8"/>
        <v>No Infra</v>
      </c>
      <c r="Q516" s="105">
        <f t="shared" si="9"/>
        <v>0</v>
      </c>
    </row>
    <row r="517">
      <c r="A517" s="61" t="s">
        <v>664</v>
      </c>
      <c r="B517" s="16">
        <f t="shared" si="2"/>
        <v>0</v>
      </c>
      <c r="C517" s="16">
        <f>IFERROR(__xludf.DUMMYFUNCTION("IF(OR(REGEXMATCH($A517, ""(?i)"" &amp; JOIN(""|"", SPLIT($C$3, "" ""))),vlookup(A517,'VMware Inventory'!A:E,5,0)=""VMWare""), 1, 0)"),0.0)</f>
        <v>0</v>
      </c>
      <c r="D517" s="16">
        <f>IFERROR(__xludf.DUMMYFUNCTION("IF(REGEXMATCH($A517, ""(?i)"" &amp; JOIN(""|"", SPLIT($D$3, "" ""))), 1, 0)"),0.0)</f>
        <v>0</v>
      </c>
      <c r="E517" s="16">
        <f t="shared" si="3"/>
        <v>0</v>
      </c>
      <c r="F517" s="16">
        <f t="shared" si="4"/>
        <v>0</v>
      </c>
      <c r="G517" s="16">
        <f>IFERROR(__xludf.DUMMYFUNCTION("IF(REGEXMATCH($A517, ""(?i)"" &amp; JOIN(""|"", SPLIT($G$3, "" ""))), 1, 0)"),0.0)</f>
        <v>0</v>
      </c>
      <c r="H517" s="16">
        <f>IFERROR(__xludf.DUMMYFUNCTION("IF(REGEXMATCH($A517, ""(?i)"" &amp; JOIN(""|"", SPLIT($H$3, "" ""))), 1, 0)"),0.0)</f>
        <v>0</v>
      </c>
      <c r="I517" s="16">
        <f>IFERROR(__xludf.DUMMYFUNCTION("IF(REGEXMATCH($A517, ""(?i)"" &amp; JOIN(""|"", SPLIT($I$3, "" ""))), 1, 0)"),0.0)</f>
        <v>0</v>
      </c>
      <c r="J517" s="16">
        <f>IFERROR(__xludf.DUMMYFUNCTION("IF(REGEXMATCH($A517, ""(?i)"" &amp; JOIN(""|"", SPLIT($J$3, "" ""))), 1, 0)"),0.0)</f>
        <v>0</v>
      </c>
      <c r="K517" s="16">
        <f>IFERROR(__xludf.DUMMYFUNCTION("IF(REGEXMATCH($A517, ""(?i)"" &amp; JOIN(""|"", SPLIT($K$3, "" ""))), 1, 0)"),0.0)</f>
        <v>0</v>
      </c>
      <c r="L517" s="16">
        <f>if(vlookup(A517,'VMware Inventory'!A:E,5,0)="Workstation",1,0)</f>
        <v>0</v>
      </c>
      <c r="M517" s="105">
        <f t="shared" si="5"/>
        <v>0</v>
      </c>
      <c r="N517" s="105">
        <f t="shared" si="6"/>
        <v>0</v>
      </c>
      <c r="O517" s="105">
        <f t="shared" si="7"/>
        <v>0</v>
      </c>
      <c r="P517" s="105" t="str">
        <f t="shared" si="8"/>
        <v>No Infra</v>
      </c>
      <c r="Q517" s="105">
        <f t="shared" si="9"/>
        <v>0</v>
      </c>
    </row>
    <row r="518">
      <c r="A518" s="61" t="s">
        <v>665</v>
      </c>
      <c r="B518" s="16">
        <f t="shared" si="2"/>
        <v>0</v>
      </c>
      <c r="C518" s="16">
        <f>IFERROR(__xludf.DUMMYFUNCTION("IF(OR(REGEXMATCH($A518, ""(?i)"" &amp; JOIN(""|"", SPLIT($C$3, "" ""))),vlookup(A518,'VMware Inventory'!A:E,5,0)=""VMWare""), 1, 0)"),0.0)</f>
        <v>0</v>
      </c>
      <c r="D518" s="16">
        <f>IFERROR(__xludf.DUMMYFUNCTION("IF(REGEXMATCH($A518, ""(?i)"" &amp; JOIN(""|"", SPLIT($D$3, "" ""))), 1, 0)"),0.0)</f>
        <v>0</v>
      </c>
      <c r="E518" s="16">
        <f t="shared" si="3"/>
        <v>0</v>
      </c>
      <c r="F518" s="16">
        <f t="shared" si="4"/>
        <v>0</v>
      </c>
      <c r="G518" s="16">
        <f>IFERROR(__xludf.DUMMYFUNCTION("IF(REGEXMATCH($A518, ""(?i)"" &amp; JOIN(""|"", SPLIT($G$3, "" ""))), 1, 0)"),0.0)</f>
        <v>0</v>
      </c>
      <c r="H518" s="16">
        <f>IFERROR(__xludf.DUMMYFUNCTION("IF(REGEXMATCH($A518, ""(?i)"" &amp; JOIN(""|"", SPLIT($H$3, "" ""))), 1, 0)"),0.0)</f>
        <v>0</v>
      </c>
      <c r="I518" s="16">
        <f>IFERROR(__xludf.DUMMYFUNCTION("IF(REGEXMATCH($A518, ""(?i)"" &amp; JOIN(""|"", SPLIT($I$3, "" ""))), 1, 0)"),0.0)</f>
        <v>0</v>
      </c>
      <c r="J518" s="16">
        <f>IFERROR(__xludf.DUMMYFUNCTION("IF(REGEXMATCH($A518, ""(?i)"" &amp; JOIN(""|"", SPLIT($J$3, "" ""))), 1, 0)"),0.0)</f>
        <v>0</v>
      </c>
      <c r="K518" s="16">
        <f>IFERROR(__xludf.DUMMYFUNCTION("IF(REGEXMATCH($A518, ""(?i)"" &amp; JOIN(""|"", SPLIT($K$3, "" ""))), 1, 0)"),0.0)</f>
        <v>0</v>
      </c>
      <c r="L518" s="16">
        <f>if(vlookup(A518,'VMware Inventory'!A:E,5,0)="Workstation",1,0)</f>
        <v>0</v>
      </c>
      <c r="M518" s="105">
        <f t="shared" si="5"/>
        <v>0</v>
      </c>
      <c r="N518" s="105">
        <f t="shared" si="6"/>
        <v>0</v>
      </c>
      <c r="O518" s="105">
        <f t="shared" si="7"/>
        <v>0</v>
      </c>
      <c r="P518" s="105" t="str">
        <f t="shared" si="8"/>
        <v>No Infra</v>
      </c>
      <c r="Q518" s="105">
        <f t="shared" si="9"/>
        <v>0</v>
      </c>
    </row>
    <row r="519">
      <c r="A519" s="61" t="s">
        <v>666</v>
      </c>
      <c r="B519" s="16">
        <f t="shared" si="2"/>
        <v>0</v>
      </c>
      <c r="C519" s="16">
        <f>IFERROR(__xludf.DUMMYFUNCTION("IF(OR(REGEXMATCH($A519, ""(?i)"" &amp; JOIN(""|"", SPLIT($C$3, "" ""))),vlookup(A519,'VMware Inventory'!A:E,5,0)=""VMWare""), 1, 0)"),0.0)</f>
        <v>0</v>
      </c>
      <c r="D519" s="16">
        <f>IFERROR(__xludf.DUMMYFUNCTION("IF(REGEXMATCH($A519, ""(?i)"" &amp; JOIN(""|"", SPLIT($D$3, "" ""))), 1, 0)"),0.0)</f>
        <v>0</v>
      </c>
      <c r="E519" s="16">
        <f t="shared" si="3"/>
        <v>0</v>
      </c>
      <c r="F519" s="16">
        <f t="shared" si="4"/>
        <v>0</v>
      </c>
      <c r="G519" s="16">
        <f>IFERROR(__xludf.DUMMYFUNCTION("IF(REGEXMATCH($A519, ""(?i)"" &amp; JOIN(""|"", SPLIT($G$3, "" ""))), 1, 0)"),0.0)</f>
        <v>0</v>
      </c>
      <c r="H519" s="16">
        <f>IFERROR(__xludf.DUMMYFUNCTION("IF(REGEXMATCH($A519, ""(?i)"" &amp; JOIN(""|"", SPLIT($H$3, "" ""))), 1, 0)"),0.0)</f>
        <v>0</v>
      </c>
      <c r="I519" s="16">
        <f>IFERROR(__xludf.DUMMYFUNCTION("IF(REGEXMATCH($A519, ""(?i)"" &amp; JOIN(""|"", SPLIT($I$3, "" ""))), 1, 0)"),0.0)</f>
        <v>0</v>
      </c>
      <c r="J519" s="16">
        <f>IFERROR(__xludf.DUMMYFUNCTION("IF(REGEXMATCH($A519, ""(?i)"" &amp; JOIN(""|"", SPLIT($J$3, "" ""))), 1, 0)"),0.0)</f>
        <v>0</v>
      </c>
      <c r="K519" s="16">
        <f>IFERROR(__xludf.DUMMYFUNCTION("IF(REGEXMATCH($A519, ""(?i)"" &amp; JOIN(""|"", SPLIT($K$3, "" ""))), 1, 0)"),0.0)</f>
        <v>0</v>
      </c>
      <c r="L519" s="16">
        <f>if(vlookup(A519,'VMware Inventory'!A:E,5,0)="Workstation",1,0)</f>
        <v>0</v>
      </c>
      <c r="M519" s="105">
        <f t="shared" si="5"/>
        <v>0</v>
      </c>
      <c r="N519" s="105">
        <f t="shared" si="6"/>
        <v>0</v>
      </c>
      <c r="O519" s="105">
        <f t="shared" si="7"/>
        <v>0</v>
      </c>
      <c r="P519" s="105" t="str">
        <f t="shared" si="8"/>
        <v>No Infra</v>
      </c>
      <c r="Q519" s="105">
        <f t="shared" si="9"/>
        <v>0</v>
      </c>
    </row>
    <row r="520">
      <c r="A520" s="61" t="s">
        <v>667</v>
      </c>
      <c r="B520" s="16">
        <f t="shared" si="2"/>
        <v>0</v>
      </c>
      <c r="C520" s="16">
        <f>IFERROR(__xludf.DUMMYFUNCTION("IF(OR(REGEXMATCH($A520, ""(?i)"" &amp; JOIN(""|"", SPLIT($C$3, "" ""))),vlookup(A520,'VMware Inventory'!A:E,5,0)=""VMWare""), 1, 0)"),0.0)</f>
        <v>0</v>
      </c>
      <c r="D520" s="16">
        <f>IFERROR(__xludf.DUMMYFUNCTION("IF(REGEXMATCH($A520, ""(?i)"" &amp; JOIN(""|"", SPLIT($D$3, "" ""))), 1, 0)"),0.0)</f>
        <v>0</v>
      </c>
      <c r="E520" s="16">
        <f t="shared" si="3"/>
        <v>0</v>
      </c>
      <c r="F520" s="16">
        <f t="shared" si="4"/>
        <v>0</v>
      </c>
      <c r="G520" s="16">
        <f>IFERROR(__xludf.DUMMYFUNCTION("IF(REGEXMATCH($A520, ""(?i)"" &amp; JOIN(""|"", SPLIT($G$3, "" ""))), 1, 0)"),0.0)</f>
        <v>0</v>
      </c>
      <c r="H520" s="16">
        <f>IFERROR(__xludf.DUMMYFUNCTION("IF(REGEXMATCH($A520, ""(?i)"" &amp; JOIN(""|"", SPLIT($H$3, "" ""))), 1, 0)"),0.0)</f>
        <v>0</v>
      </c>
      <c r="I520" s="16">
        <f>IFERROR(__xludf.DUMMYFUNCTION("IF(REGEXMATCH($A520, ""(?i)"" &amp; JOIN(""|"", SPLIT($I$3, "" ""))), 1, 0)"),0.0)</f>
        <v>0</v>
      </c>
      <c r="J520" s="16">
        <f>IFERROR(__xludf.DUMMYFUNCTION("IF(REGEXMATCH($A520, ""(?i)"" &amp; JOIN(""|"", SPLIT($J$3, "" ""))), 1, 0)"),0.0)</f>
        <v>0</v>
      </c>
      <c r="K520" s="16">
        <f>IFERROR(__xludf.DUMMYFUNCTION("IF(REGEXMATCH($A520, ""(?i)"" &amp; JOIN(""|"", SPLIT($K$3, "" ""))), 1, 0)"),0.0)</f>
        <v>0</v>
      </c>
      <c r="L520" s="16">
        <f>if(vlookup(A520,'VMware Inventory'!A:E,5,0)="Workstation",1,0)</f>
        <v>0</v>
      </c>
      <c r="M520" s="105">
        <f t="shared" si="5"/>
        <v>0</v>
      </c>
      <c r="N520" s="105">
        <f t="shared" si="6"/>
        <v>0</v>
      </c>
      <c r="O520" s="105">
        <f t="shared" si="7"/>
        <v>0</v>
      </c>
      <c r="P520" s="105" t="str">
        <f t="shared" si="8"/>
        <v>No Infra</v>
      </c>
      <c r="Q520" s="105">
        <f t="shared" si="9"/>
        <v>0</v>
      </c>
    </row>
    <row r="521">
      <c r="A521" s="61" t="s">
        <v>668</v>
      </c>
      <c r="B521" s="16">
        <f t="shared" si="2"/>
        <v>0</v>
      </c>
      <c r="C521" s="16">
        <f>IFERROR(__xludf.DUMMYFUNCTION("IF(OR(REGEXMATCH($A521, ""(?i)"" &amp; JOIN(""|"", SPLIT($C$3, "" ""))),vlookup(A521,'VMware Inventory'!A:E,5,0)=""VMWare""), 1, 0)"),1.0)</f>
        <v>1</v>
      </c>
      <c r="D521" s="16">
        <f>IFERROR(__xludf.DUMMYFUNCTION("IF(REGEXMATCH($A521, ""(?i)"" &amp; JOIN(""|"", SPLIT($D$3, "" ""))), 1, 0)"),0.0)</f>
        <v>0</v>
      </c>
      <c r="E521" s="16">
        <f t="shared" si="3"/>
        <v>0</v>
      </c>
      <c r="F521" s="16">
        <f t="shared" si="4"/>
        <v>0</v>
      </c>
      <c r="G521" s="16">
        <f>IFERROR(__xludf.DUMMYFUNCTION("IF(REGEXMATCH($A521, ""(?i)"" &amp; JOIN(""|"", SPLIT($G$3, "" ""))), 1, 0)"),0.0)</f>
        <v>0</v>
      </c>
      <c r="H521" s="16">
        <f>IFERROR(__xludf.DUMMYFUNCTION("IF(REGEXMATCH($A521, ""(?i)"" &amp; JOIN(""|"", SPLIT($H$3, "" ""))), 1, 0)"),0.0)</f>
        <v>0</v>
      </c>
      <c r="I521" s="16">
        <f>IFERROR(__xludf.DUMMYFUNCTION("IF(REGEXMATCH($A521, ""(?i)"" &amp; JOIN(""|"", SPLIT($I$3, "" ""))), 1, 0)"),0.0)</f>
        <v>0</v>
      </c>
      <c r="J521" s="16">
        <f>IFERROR(__xludf.DUMMYFUNCTION("IF(REGEXMATCH($A521, ""(?i)"" &amp; JOIN(""|"", SPLIT($J$3, "" ""))), 1, 0)"),0.0)</f>
        <v>0</v>
      </c>
      <c r="K521" s="16">
        <f>IFERROR(__xludf.DUMMYFUNCTION("IF(REGEXMATCH($A521, ""(?i)"" &amp; JOIN(""|"", SPLIT($K$3, "" ""))), 1, 0)"),0.0)</f>
        <v>0</v>
      </c>
      <c r="L521" s="16">
        <f>if(vlookup(A521,'VMware Inventory'!A:E,5,0)="Workstation",1,0)</f>
        <v>0</v>
      </c>
      <c r="M521" s="105">
        <f t="shared" si="5"/>
        <v>0</v>
      </c>
      <c r="N521" s="105">
        <f t="shared" si="6"/>
        <v>1</v>
      </c>
      <c r="O521" s="105">
        <f t="shared" si="7"/>
        <v>0</v>
      </c>
      <c r="P521" s="105" t="str">
        <f t="shared" si="8"/>
        <v>No Lift &amp; Shift</v>
      </c>
      <c r="Q521" s="105">
        <f t="shared" si="9"/>
        <v>1</v>
      </c>
    </row>
    <row r="522">
      <c r="A522" s="61" t="s">
        <v>669</v>
      </c>
      <c r="B522" s="16">
        <f t="shared" si="2"/>
        <v>0</v>
      </c>
      <c r="C522" s="16">
        <f>IFERROR(__xludf.DUMMYFUNCTION("IF(OR(REGEXMATCH($A522, ""(?i)"" &amp; JOIN(""|"", SPLIT($C$3, "" ""))),vlookup(A522,'VMware Inventory'!A:E,5,0)=""VMWare""), 1, 0)"),0.0)</f>
        <v>0</v>
      </c>
      <c r="D522" s="16">
        <f>IFERROR(__xludf.DUMMYFUNCTION("IF(REGEXMATCH($A522, ""(?i)"" &amp; JOIN(""|"", SPLIT($D$3, "" ""))), 1, 0)"),0.0)</f>
        <v>0</v>
      </c>
      <c r="E522" s="16">
        <f t="shared" si="3"/>
        <v>0</v>
      </c>
      <c r="F522" s="16">
        <f t="shared" si="4"/>
        <v>0</v>
      </c>
      <c r="G522" s="16">
        <f>IFERROR(__xludf.DUMMYFUNCTION("IF(REGEXMATCH($A522, ""(?i)"" &amp; JOIN(""|"", SPLIT($G$3, "" ""))), 1, 0)"),0.0)</f>
        <v>0</v>
      </c>
      <c r="H522" s="16">
        <f>IFERROR(__xludf.DUMMYFUNCTION("IF(REGEXMATCH($A522, ""(?i)"" &amp; JOIN(""|"", SPLIT($H$3, "" ""))), 1, 0)"),0.0)</f>
        <v>0</v>
      </c>
      <c r="I522" s="16">
        <f>IFERROR(__xludf.DUMMYFUNCTION("IF(REGEXMATCH($A522, ""(?i)"" &amp; JOIN(""|"", SPLIT($I$3, "" ""))), 1, 0)"),0.0)</f>
        <v>0</v>
      </c>
      <c r="J522" s="16">
        <f>IFERROR(__xludf.DUMMYFUNCTION("IF(REGEXMATCH($A522, ""(?i)"" &amp; JOIN(""|"", SPLIT($J$3, "" ""))), 1, 0)"),0.0)</f>
        <v>0</v>
      </c>
      <c r="K522" s="16">
        <f>IFERROR(__xludf.DUMMYFUNCTION("IF(REGEXMATCH($A522, ""(?i)"" &amp; JOIN(""|"", SPLIT($K$3, "" ""))), 1, 0)"),0.0)</f>
        <v>0</v>
      </c>
      <c r="L522" s="16">
        <f>if(vlookup(A522,'VMware Inventory'!A:E,5,0)="Workstation",1,0)</f>
        <v>0</v>
      </c>
      <c r="M522" s="105">
        <f t="shared" si="5"/>
        <v>0</v>
      </c>
      <c r="N522" s="105">
        <f t="shared" si="6"/>
        <v>0</v>
      </c>
      <c r="O522" s="105">
        <f t="shared" si="7"/>
        <v>0</v>
      </c>
      <c r="P522" s="105" t="str">
        <f t="shared" si="8"/>
        <v>No Infra</v>
      </c>
      <c r="Q522" s="105">
        <f t="shared" si="9"/>
        <v>0</v>
      </c>
    </row>
    <row r="523">
      <c r="A523" s="61" t="s">
        <v>670</v>
      </c>
      <c r="B523" s="16">
        <f t="shared" si="2"/>
        <v>0</v>
      </c>
      <c r="C523" s="16">
        <f>IFERROR(__xludf.DUMMYFUNCTION("IF(OR(REGEXMATCH($A523, ""(?i)"" &amp; JOIN(""|"", SPLIT($C$3, "" ""))),vlookup(A523,'VMware Inventory'!A:E,5,0)=""VMWare""), 1, 0)"),0.0)</f>
        <v>0</v>
      </c>
      <c r="D523" s="16">
        <f>IFERROR(__xludf.DUMMYFUNCTION("IF(REGEXMATCH($A523, ""(?i)"" &amp; JOIN(""|"", SPLIT($D$3, "" ""))), 1, 0)"),0.0)</f>
        <v>0</v>
      </c>
      <c r="E523" s="16">
        <f t="shared" si="3"/>
        <v>0</v>
      </c>
      <c r="F523" s="16">
        <f t="shared" si="4"/>
        <v>0</v>
      </c>
      <c r="G523" s="16">
        <f>IFERROR(__xludf.DUMMYFUNCTION("IF(REGEXMATCH($A523, ""(?i)"" &amp; JOIN(""|"", SPLIT($G$3, "" ""))), 1, 0)"),0.0)</f>
        <v>0</v>
      </c>
      <c r="H523" s="16">
        <f>IFERROR(__xludf.DUMMYFUNCTION("IF(REGEXMATCH($A523, ""(?i)"" &amp; JOIN(""|"", SPLIT($H$3, "" ""))), 1, 0)"),0.0)</f>
        <v>0</v>
      </c>
      <c r="I523" s="16">
        <f>IFERROR(__xludf.DUMMYFUNCTION("IF(REGEXMATCH($A523, ""(?i)"" &amp; JOIN(""|"", SPLIT($I$3, "" ""))), 1, 0)"),0.0)</f>
        <v>0</v>
      </c>
      <c r="J523" s="16">
        <f>IFERROR(__xludf.DUMMYFUNCTION("IF(REGEXMATCH($A523, ""(?i)"" &amp; JOIN(""|"", SPLIT($J$3, "" ""))), 1, 0)"),0.0)</f>
        <v>0</v>
      </c>
      <c r="K523" s="16">
        <f>IFERROR(__xludf.DUMMYFUNCTION("IF(REGEXMATCH($A523, ""(?i)"" &amp; JOIN(""|"", SPLIT($K$3, "" ""))), 1, 0)"),0.0)</f>
        <v>0</v>
      </c>
      <c r="L523" s="16">
        <f>if(vlookup(A523,'VMware Inventory'!A:E,5,0)="Workstation",1,0)</f>
        <v>0</v>
      </c>
      <c r="M523" s="105">
        <f t="shared" si="5"/>
        <v>0</v>
      </c>
      <c r="N523" s="105">
        <f t="shared" si="6"/>
        <v>0</v>
      </c>
      <c r="O523" s="105">
        <f t="shared" si="7"/>
        <v>0</v>
      </c>
      <c r="P523" s="105" t="str">
        <f t="shared" si="8"/>
        <v>No Infra</v>
      </c>
      <c r="Q523" s="105">
        <f t="shared" si="9"/>
        <v>0</v>
      </c>
    </row>
    <row r="524">
      <c r="A524" s="61" t="s">
        <v>671</v>
      </c>
      <c r="B524" s="16">
        <f t="shared" si="2"/>
        <v>0</v>
      </c>
      <c r="C524" s="16">
        <f>IFERROR(__xludf.DUMMYFUNCTION("IF(OR(REGEXMATCH($A524, ""(?i)"" &amp; JOIN(""|"", SPLIT($C$3, "" ""))),vlookup(A524,'VMware Inventory'!A:E,5,0)=""VMWare""), 1, 0)"),0.0)</f>
        <v>0</v>
      </c>
      <c r="D524" s="16">
        <f>IFERROR(__xludf.DUMMYFUNCTION("IF(REGEXMATCH($A524, ""(?i)"" &amp; JOIN(""|"", SPLIT($D$3, "" ""))), 1, 0)"),0.0)</f>
        <v>0</v>
      </c>
      <c r="E524" s="16">
        <f t="shared" si="3"/>
        <v>0</v>
      </c>
      <c r="F524" s="16">
        <f t="shared" si="4"/>
        <v>0</v>
      </c>
      <c r="G524" s="16">
        <f>IFERROR(__xludf.DUMMYFUNCTION("IF(REGEXMATCH($A524, ""(?i)"" &amp; JOIN(""|"", SPLIT($G$3, "" ""))), 1, 0)"),0.0)</f>
        <v>0</v>
      </c>
      <c r="H524" s="16">
        <f>IFERROR(__xludf.DUMMYFUNCTION("IF(REGEXMATCH($A524, ""(?i)"" &amp; JOIN(""|"", SPLIT($H$3, "" ""))), 1, 0)"),0.0)</f>
        <v>0</v>
      </c>
      <c r="I524" s="16">
        <f>IFERROR(__xludf.DUMMYFUNCTION("IF(REGEXMATCH($A524, ""(?i)"" &amp; JOIN(""|"", SPLIT($I$3, "" ""))), 1, 0)"),0.0)</f>
        <v>0</v>
      </c>
      <c r="J524" s="16">
        <f>IFERROR(__xludf.DUMMYFUNCTION("IF(REGEXMATCH($A524, ""(?i)"" &amp; JOIN(""|"", SPLIT($J$3, "" ""))), 1, 0)"),0.0)</f>
        <v>0</v>
      </c>
      <c r="K524" s="16">
        <f>IFERROR(__xludf.DUMMYFUNCTION("IF(REGEXMATCH($A524, ""(?i)"" &amp; JOIN(""|"", SPLIT($K$3, "" ""))), 1, 0)"),0.0)</f>
        <v>0</v>
      </c>
      <c r="L524" s="16">
        <f>if(vlookup(A524,'VMware Inventory'!A:E,5,0)="Workstation",1,0)</f>
        <v>0</v>
      </c>
      <c r="M524" s="105">
        <f t="shared" si="5"/>
        <v>0</v>
      </c>
      <c r="N524" s="105">
        <f t="shared" si="6"/>
        <v>0</v>
      </c>
      <c r="O524" s="105">
        <f t="shared" si="7"/>
        <v>0</v>
      </c>
      <c r="P524" s="105" t="str">
        <f t="shared" si="8"/>
        <v>No Infra</v>
      </c>
      <c r="Q524" s="105">
        <f t="shared" si="9"/>
        <v>0</v>
      </c>
    </row>
    <row r="525">
      <c r="A525" s="61" t="s">
        <v>672</v>
      </c>
      <c r="B525" s="16">
        <f t="shared" si="2"/>
        <v>0</v>
      </c>
      <c r="C525" s="16">
        <f>IFERROR(__xludf.DUMMYFUNCTION("IF(OR(REGEXMATCH($A525, ""(?i)"" &amp; JOIN(""|"", SPLIT($C$3, "" ""))),vlookup(A525,'VMware Inventory'!A:E,5,0)=""VMWare""), 1, 0)"),0.0)</f>
        <v>0</v>
      </c>
      <c r="D525" s="16">
        <f>IFERROR(__xludf.DUMMYFUNCTION("IF(REGEXMATCH($A525, ""(?i)"" &amp; JOIN(""|"", SPLIT($D$3, "" ""))), 1, 0)"),0.0)</f>
        <v>0</v>
      </c>
      <c r="E525" s="16">
        <f t="shared" si="3"/>
        <v>0</v>
      </c>
      <c r="F525" s="16">
        <f t="shared" si="4"/>
        <v>0</v>
      </c>
      <c r="G525" s="16">
        <f>IFERROR(__xludf.DUMMYFUNCTION("IF(REGEXMATCH($A525, ""(?i)"" &amp; JOIN(""|"", SPLIT($G$3, "" ""))), 1, 0)"),0.0)</f>
        <v>0</v>
      </c>
      <c r="H525" s="16">
        <f>IFERROR(__xludf.DUMMYFUNCTION("IF(REGEXMATCH($A525, ""(?i)"" &amp; JOIN(""|"", SPLIT($H$3, "" ""))), 1, 0)"),0.0)</f>
        <v>0</v>
      </c>
      <c r="I525" s="16">
        <f>IFERROR(__xludf.DUMMYFUNCTION("IF(REGEXMATCH($A525, ""(?i)"" &amp; JOIN(""|"", SPLIT($I$3, "" ""))), 1, 0)"),0.0)</f>
        <v>0</v>
      </c>
      <c r="J525" s="16">
        <f>IFERROR(__xludf.DUMMYFUNCTION("IF(REGEXMATCH($A525, ""(?i)"" &amp; JOIN(""|"", SPLIT($J$3, "" ""))), 1, 0)"),0.0)</f>
        <v>0</v>
      </c>
      <c r="K525" s="16">
        <f>IFERROR(__xludf.DUMMYFUNCTION("IF(REGEXMATCH($A525, ""(?i)"" &amp; JOIN(""|"", SPLIT($K$3, "" ""))), 1, 0)"),0.0)</f>
        <v>0</v>
      </c>
      <c r="L525" s="16">
        <f>if(vlookup(A525,'VMware Inventory'!A:E,5,0)="Workstation",1,0)</f>
        <v>0</v>
      </c>
      <c r="M525" s="105">
        <f t="shared" si="5"/>
        <v>0</v>
      </c>
      <c r="N525" s="105">
        <f t="shared" si="6"/>
        <v>0</v>
      </c>
      <c r="O525" s="105">
        <f t="shared" si="7"/>
        <v>0</v>
      </c>
      <c r="P525" s="105" t="str">
        <f t="shared" si="8"/>
        <v>No Infra</v>
      </c>
      <c r="Q525" s="105">
        <f t="shared" si="9"/>
        <v>0</v>
      </c>
    </row>
    <row r="526">
      <c r="A526" s="61" t="s">
        <v>673</v>
      </c>
      <c r="B526" s="16">
        <f t="shared" si="2"/>
        <v>0</v>
      </c>
      <c r="C526" s="16">
        <f>IFERROR(__xludf.DUMMYFUNCTION("IF(OR(REGEXMATCH($A526, ""(?i)"" &amp; JOIN(""|"", SPLIT($C$3, "" ""))),vlookup(A526,'VMware Inventory'!A:E,5,0)=""VMWare""), 1, 0)"),0.0)</f>
        <v>0</v>
      </c>
      <c r="D526" s="16">
        <f>IFERROR(__xludf.DUMMYFUNCTION("IF(REGEXMATCH($A526, ""(?i)"" &amp; JOIN(""|"", SPLIT($D$3, "" ""))), 1, 0)"),0.0)</f>
        <v>0</v>
      </c>
      <c r="E526" s="16">
        <f t="shared" si="3"/>
        <v>0</v>
      </c>
      <c r="F526" s="16">
        <f t="shared" si="4"/>
        <v>0</v>
      </c>
      <c r="G526" s="16">
        <f>IFERROR(__xludf.DUMMYFUNCTION("IF(REGEXMATCH($A526, ""(?i)"" &amp; JOIN(""|"", SPLIT($G$3, "" ""))), 1, 0)"),0.0)</f>
        <v>0</v>
      </c>
      <c r="H526" s="16">
        <f>IFERROR(__xludf.DUMMYFUNCTION("IF(REGEXMATCH($A526, ""(?i)"" &amp; JOIN(""|"", SPLIT($H$3, "" ""))), 1, 0)"),0.0)</f>
        <v>0</v>
      </c>
      <c r="I526" s="16">
        <f>IFERROR(__xludf.DUMMYFUNCTION("IF(REGEXMATCH($A526, ""(?i)"" &amp; JOIN(""|"", SPLIT($I$3, "" ""))), 1, 0)"),0.0)</f>
        <v>0</v>
      </c>
      <c r="J526" s="16">
        <f>IFERROR(__xludf.DUMMYFUNCTION("IF(REGEXMATCH($A526, ""(?i)"" &amp; JOIN(""|"", SPLIT($J$3, "" ""))), 1, 0)"),0.0)</f>
        <v>0</v>
      </c>
      <c r="K526" s="16">
        <f>IFERROR(__xludf.DUMMYFUNCTION("IF(REGEXMATCH($A526, ""(?i)"" &amp; JOIN(""|"", SPLIT($K$3, "" ""))), 1, 0)"),0.0)</f>
        <v>0</v>
      </c>
      <c r="L526" s="16">
        <f>if(vlookup(A526,'VMware Inventory'!A:E,5,0)="Workstation",1,0)</f>
        <v>0</v>
      </c>
      <c r="M526" s="105">
        <f t="shared" si="5"/>
        <v>0</v>
      </c>
      <c r="N526" s="105">
        <f t="shared" si="6"/>
        <v>0</v>
      </c>
      <c r="O526" s="105">
        <f t="shared" si="7"/>
        <v>0</v>
      </c>
      <c r="P526" s="105" t="str">
        <f t="shared" si="8"/>
        <v>No Infra</v>
      </c>
      <c r="Q526" s="105">
        <f t="shared" si="9"/>
        <v>0</v>
      </c>
    </row>
    <row r="527">
      <c r="A527" s="61" t="s">
        <v>674</v>
      </c>
      <c r="B527" s="16">
        <f t="shared" si="2"/>
        <v>0</v>
      </c>
      <c r="C527" s="16">
        <f>IFERROR(__xludf.DUMMYFUNCTION("IF(OR(REGEXMATCH($A527, ""(?i)"" &amp; JOIN(""|"", SPLIT($C$3, "" ""))),vlookup(A527,'VMware Inventory'!A:E,5,0)=""VMWare""), 1, 0)"),0.0)</f>
        <v>0</v>
      </c>
      <c r="D527" s="16">
        <f>IFERROR(__xludf.DUMMYFUNCTION("IF(REGEXMATCH($A527, ""(?i)"" &amp; JOIN(""|"", SPLIT($D$3, "" ""))), 1, 0)"),0.0)</f>
        <v>0</v>
      </c>
      <c r="E527" s="16">
        <f t="shared" si="3"/>
        <v>0</v>
      </c>
      <c r="F527" s="16">
        <f t="shared" si="4"/>
        <v>0</v>
      </c>
      <c r="G527" s="16">
        <f>IFERROR(__xludf.DUMMYFUNCTION("IF(REGEXMATCH($A527, ""(?i)"" &amp; JOIN(""|"", SPLIT($G$3, "" ""))), 1, 0)"),0.0)</f>
        <v>0</v>
      </c>
      <c r="H527" s="16">
        <f>IFERROR(__xludf.DUMMYFUNCTION("IF(REGEXMATCH($A527, ""(?i)"" &amp; JOIN(""|"", SPLIT($H$3, "" ""))), 1, 0)"),0.0)</f>
        <v>0</v>
      </c>
      <c r="I527" s="16">
        <f>IFERROR(__xludf.DUMMYFUNCTION("IF(REGEXMATCH($A527, ""(?i)"" &amp; JOIN(""|"", SPLIT($I$3, "" ""))), 1, 0)"),0.0)</f>
        <v>0</v>
      </c>
      <c r="J527" s="16">
        <f>IFERROR(__xludf.DUMMYFUNCTION("IF(REGEXMATCH($A527, ""(?i)"" &amp; JOIN(""|"", SPLIT($J$3, "" ""))), 1, 0)"),0.0)</f>
        <v>0</v>
      </c>
      <c r="K527" s="16">
        <f>IFERROR(__xludf.DUMMYFUNCTION("IF(REGEXMATCH($A527, ""(?i)"" &amp; JOIN(""|"", SPLIT($K$3, "" ""))), 1, 0)"),0.0)</f>
        <v>0</v>
      </c>
      <c r="L527" s="16">
        <f>if(vlookup(A527,'VMware Inventory'!A:E,5,0)="Workstation",1,0)</f>
        <v>0</v>
      </c>
      <c r="M527" s="105">
        <f t="shared" si="5"/>
        <v>0</v>
      </c>
      <c r="N527" s="105">
        <f t="shared" si="6"/>
        <v>0</v>
      </c>
      <c r="O527" s="105">
        <f t="shared" si="7"/>
        <v>0</v>
      </c>
      <c r="P527" s="105" t="str">
        <f t="shared" si="8"/>
        <v>No Infra</v>
      </c>
      <c r="Q527" s="105">
        <f t="shared" si="9"/>
        <v>0</v>
      </c>
    </row>
    <row r="528">
      <c r="A528" s="61" t="s">
        <v>675</v>
      </c>
      <c r="B528" s="16">
        <f t="shared" si="2"/>
        <v>0</v>
      </c>
      <c r="C528" s="16">
        <f>IFERROR(__xludf.DUMMYFUNCTION("IF(OR(REGEXMATCH($A528, ""(?i)"" &amp; JOIN(""|"", SPLIT($C$3, "" ""))),vlookup(A528,'VMware Inventory'!A:E,5,0)=""VMWare""), 1, 0)"),1.0)</f>
        <v>1</v>
      </c>
      <c r="D528" s="16">
        <f>IFERROR(__xludf.DUMMYFUNCTION("IF(REGEXMATCH($A528, ""(?i)"" &amp; JOIN(""|"", SPLIT($D$3, "" ""))), 1, 0)"),0.0)</f>
        <v>0</v>
      </c>
      <c r="E528" s="16">
        <f t="shared" si="3"/>
        <v>0</v>
      </c>
      <c r="F528" s="16">
        <f t="shared" si="4"/>
        <v>0</v>
      </c>
      <c r="G528" s="16">
        <f>IFERROR(__xludf.DUMMYFUNCTION("IF(REGEXMATCH($A528, ""(?i)"" &amp; JOIN(""|"", SPLIT($G$3, "" ""))), 1, 0)"),0.0)</f>
        <v>0</v>
      </c>
      <c r="H528" s="16">
        <f>IFERROR(__xludf.DUMMYFUNCTION("IF(REGEXMATCH($A528, ""(?i)"" &amp; JOIN(""|"", SPLIT($H$3, "" ""))), 1, 0)"),0.0)</f>
        <v>0</v>
      </c>
      <c r="I528" s="16">
        <f>IFERROR(__xludf.DUMMYFUNCTION("IF(REGEXMATCH($A528, ""(?i)"" &amp; JOIN(""|"", SPLIT($I$3, "" ""))), 1, 0)"),0.0)</f>
        <v>0</v>
      </c>
      <c r="J528" s="16">
        <f>IFERROR(__xludf.DUMMYFUNCTION("IF(REGEXMATCH($A528, ""(?i)"" &amp; JOIN(""|"", SPLIT($J$3, "" ""))), 1, 0)"),0.0)</f>
        <v>0</v>
      </c>
      <c r="K528" s="16">
        <f>IFERROR(__xludf.DUMMYFUNCTION("IF(REGEXMATCH($A528, ""(?i)"" &amp; JOIN(""|"", SPLIT($K$3, "" ""))), 1, 0)"),0.0)</f>
        <v>0</v>
      </c>
      <c r="L528" s="16">
        <f>if(vlookup(A528,'VMware Inventory'!A:E,5,0)="Workstation",1,0)</f>
        <v>0</v>
      </c>
      <c r="M528" s="105">
        <f t="shared" si="5"/>
        <v>0</v>
      </c>
      <c r="N528" s="105">
        <f t="shared" si="6"/>
        <v>1</v>
      </c>
      <c r="O528" s="105">
        <f t="shared" si="7"/>
        <v>0</v>
      </c>
      <c r="P528" s="105" t="str">
        <f t="shared" si="8"/>
        <v>No Lift &amp; Shift</v>
      </c>
      <c r="Q528" s="105">
        <f t="shared" si="9"/>
        <v>1</v>
      </c>
    </row>
    <row r="529">
      <c r="A529" s="61" t="s">
        <v>676</v>
      </c>
      <c r="B529" s="16">
        <f t="shared" si="2"/>
        <v>0</v>
      </c>
      <c r="C529" s="16">
        <f>IFERROR(__xludf.DUMMYFUNCTION("IF(OR(REGEXMATCH($A529, ""(?i)"" &amp; JOIN(""|"", SPLIT($C$3, "" ""))),vlookup(A529,'VMware Inventory'!A:E,5,0)=""VMWare""), 1, 0)"),1.0)</f>
        <v>1</v>
      </c>
      <c r="D529" s="16">
        <f>IFERROR(__xludf.DUMMYFUNCTION("IF(REGEXMATCH($A529, ""(?i)"" &amp; JOIN(""|"", SPLIT($D$3, "" ""))), 1, 0)"),0.0)</f>
        <v>0</v>
      </c>
      <c r="E529" s="16">
        <f t="shared" si="3"/>
        <v>0</v>
      </c>
      <c r="F529" s="16">
        <f t="shared" si="4"/>
        <v>0</v>
      </c>
      <c r="G529" s="16">
        <f>IFERROR(__xludf.DUMMYFUNCTION("IF(REGEXMATCH($A529, ""(?i)"" &amp; JOIN(""|"", SPLIT($G$3, "" ""))), 1, 0)"),0.0)</f>
        <v>0</v>
      </c>
      <c r="H529" s="16">
        <f>IFERROR(__xludf.DUMMYFUNCTION("IF(REGEXMATCH($A529, ""(?i)"" &amp; JOIN(""|"", SPLIT($H$3, "" ""))), 1, 0)"),0.0)</f>
        <v>0</v>
      </c>
      <c r="I529" s="16">
        <f>IFERROR(__xludf.DUMMYFUNCTION("IF(REGEXMATCH($A529, ""(?i)"" &amp; JOIN(""|"", SPLIT($I$3, "" ""))), 1, 0)"),0.0)</f>
        <v>0</v>
      </c>
      <c r="J529" s="16">
        <f>IFERROR(__xludf.DUMMYFUNCTION("IF(REGEXMATCH($A529, ""(?i)"" &amp; JOIN(""|"", SPLIT($J$3, "" ""))), 1, 0)"),0.0)</f>
        <v>0</v>
      </c>
      <c r="K529" s="16">
        <f>IFERROR(__xludf.DUMMYFUNCTION("IF(REGEXMATCH($A529, ""(?i)"" &amp; JOIN(""|"", SPLIT($K$3, "" ""))), 1, 0)"),0.0)</f>
        <v>0</v>
      </c>
      <c r="L529" s="16">
        <f>if(vlookup(A529,'VMware Inventory'!A:E,5,0)="Workstation",1,0)</f>
        <v>0</v>
      </c>
      <c r="M529" s="105">
        <f t="shared" si="5"/>
        <v>0</v>
      </c>
      <c r="N529" s="105">
        <f t="shared" si="6"/>
        <v>1</v>
      </c>
      <c r="O529" s="105">
        <f t="shared" si="7"/>
        <v>0</v>
      </c>
      <c r="P529" s="105" t="str">
        <f t="shared" si="8"/>
        <v>No Lift &amp; Shift</v>
      </c>
      <c r="Q529" s="105">
        <f t="shared" si="9"/>
        <v>1</v>
      </c>
    </row>
    <row r="530">
      <c r="A530" s="61" t="s">
        <v>677</v>
      </c>
      <c r="B530" s="16">
        <f t="shared" si="2"/>
        <v>0</v>
      </c>
      <c r="C530" s="16">
        <f>IFERROR(__xludf.DUMMYFUNCTION("IF(OR(REGEXMATCH($A530, ""(?i)"" &amp; JOIN(""|"", SPLIT($C$3, "" ""))),vlookup(A530,'VMware Inventory'!A:E,5,0)=""VMWare""), 1, 0)"),0.0)</f>
        <v>0</v>
      </c>
      <c r="D530" s="16">
        <f>IFERROR(__xludf.DUMMYFUNCTION("IF(REGEXMATCH($A530, ""(?i)"" &amp; JOIN(""|"", SPLIT($D$3, "" ""))), 1, 0)"),0.0)</f>
        <v>0</v>
      </c>
      <c r="E530" s="16">
        <f t="shared" si="3"/>
        <v>0</v>
      </c>
      <c r="F530" s="16">
        <f t="shared" si="4"/>
        <v>0</v>
      </c>
      <c r="G530" s="16">
        <f>IFERROR(__xludf.DUMMYFUNCTION("IF(REGEXMATCH($A530, ""(?i)"" &amp; JOIN(""|"", SPLIT($G$3, "" ""))), 1, 0)"),0.0)</f>
        <v>0</v>
      </c>
      <c r="H530" s="16">
        <f>IFERROR(__xludf.DUMMYFUNCTION("IF(REGEXMATCH($A530, ""(?i)"" &amp; JOIN(""|"", SPLIT($H$3, "" ""))), 1, 0)"),0.0)</f>
        <v>0</v>
      </c>
      <c r="I530" s="16">
        <f>IFERROR(__xludf.DUMMYFUNCTION("IF(REGEXMATCH($A530, ""(?i)"" &amp; JOIN(""|"", SPLIT($I$3, "" ""))), 1, 0)"),0.0)</f>
        <v>0</v>
      </c>
      <c r="J530" s="16">
        <f>IFERROR(__xludf.DUMMYFUNCTION("IF(REGEXMATCH($A530, ""(?i)"" &amp; JOIN(""|"", SPLIT($J$3, "" ""))), 1, 0)"),0.0)</f>
        <v>0</v>
      </c>
      <c r="K530" s="16">
        <f>IFERROR(__xludf.DUMMYFUNCTION("IF(REGEXMATCH($A530, ""(?i)"" &amp; JOIN(""|"", SPLIT($K$3, "" ""))), 1, 0)"),0.0)</f>
        <v>0</v>
      </c>
      <c r="L530" s="16">
        <f>if(vlookup(A530,'VMware Inventory'!A:E,5,0)="Workstation",1,0)</f>
        <v>0</v>
      </c>
      <c r="M530" s="105">
        <f t="shared" si="5"/>
        <v>0</v>
      </c>
      <c r="N530" s="105">
        <f t="shared" si="6"/>
        <v>0</v>
      </c>
      <c r="O530" s="105">
        <f t="shared" si="7"/>
        <v>0</v>
      </c>
      <c r="P530" s="105" t="str">
        <f t="shared" si="8"/>
        <v>No Infra</v>
      </c>
      <c r="Q530" s="105">
        <f t="shared" si="9"/>
        <v>0</v>
      </c>
    </row>
    <row r="531">
      <c r="A531" s="61" t="s">
        <v>678</v>
      </c>
      <c r="B531" s="16">
        <f t="shared" si="2"/>
        <v>0</v>
      </c>
      <c r="C531" s="16">
        <f>IFERROR(__xludf.DUMMYFUNCTION("IF(OR(REGEXMATCH($A531, ""(?i)"" &amp; JOIN(""|"", SPLIT($C$3, "" ""))),vlookup(A531,'VMware Inventory'!A:E,5,0)=""VMWare""), 1, 0)"),0.0)</f>
        <v>0</v>
      </c>
      <c r="D531" s="16">
        <f>IFERROR(__xludf.DUMMYFUNCTION("IF(REGEXMATCH($A531, ""(?i)"" &amp; JOIN(""|"", SPLIT($D$3, "" ""))), 1, 0)"),0.0)</f>
        <v>0</v>
      </c>
      <c r="E531" s="16">
        <f t="shared" si="3"/>
        <v>0</v>
      </c>
      <c r="F531" s="16">
        <f t="shared" si="4"/>
        <v>0</v>
      </c>
      <c r="G531" s="16">
        <f>IFERROR(__xludf.DUMMYFUNCTION("IF(REGEXMATCH($A531, ""(?i)"" &amp; JOIN(""|"", SPLIT($G$3, "" ""))), 1, 0)"),0.0)</f>
        <v>0</v>
      </c>
      <c r="H531" s="16">
        <f>IFERROR(__xludf.DUMMYFUNCTION("IF(REGEXMATCH($A531, ""(?i)"" &amp; JOIN(""|"", SPLIT($H$3, "" ""))), 1, 0)"),0.0)</f>
        <v>0</v>
      </c>
      <c r="I531" s="16">
        <f>IFERROR(__xludf.DUMMYFUNCTION("IF(REGEXMATCH($A531, ""(?i)"" &amp; JOIN(""|"", SPLIT($I$3, "" ""))), 1, 0)"),0.0)</f>
        <v>0</v>
      </c>
      <c r="J531" s="16">
        <f>IFERROR(__xludf.DUMMYFUNCTION("IF(REGEXMATCH($A531, ""(?i)"" &amp; JOIN(""|"", SPLIT($J$3, "" ""))), 1, 0)"),0.0)</f>
        <v>0</v>
      </c>
      <c r="K531" s="16">
        <f>IFERROR(__xludf.DUMMYFUNCTION("IF(REGEXMATCH($A531, ""(?i)"" &amp; JOIN(""|"", SPLIT($K$3, "" ""))), 1, 0)"),0.0)</f>
        <v>0</v>
      </c>
      <c r="L531" s="16">
        <f>if(vlookup(A531,'VMware Inventory'!A:E,5,0)="Workstation",1,0)</f>
        <v>0</v>
      </c>
      <c r="M531" s="105">
        <f t="shared" si="5"/>
        <v>0</v>
      </c>
      <c r="N531" s="105">
        <f t="shared" si="6"/>
        <v>0</v>
      </c>
      <c r="O531" s="105">
        <f t="shared" si="7"/>
        <v>0</v>
      </c>
      <c r="P531" s="105" t="str">
        <f t="shared" si="8"/>
        <v>No Infra</v>
      </c>
      <c r="Q531" s="105">
        <f t="shared" si="9"/>
        <v>0</v>
      </c>
    </row>
    <row r="532">
      <c r="A532" s="61" t="s">
        <v>679</v>
      </c>
      <c r="B532" s="16">
        <f t="shared" si="2"/>
        <v>0</v>
      </c>
      <c r="C532" s="16">
        <f>IFERROR(__xludf.DUMMYFUNCTION("IF(OR(REGEXMATCH($A532, ""(?i)"" &amp; JOIN(""|"", SPLIT($C$3, "" ""))),vlookup(A532,'VMware Inventory'!A:E,5,0)=""VMWare""), 1, 0)"),0.0)</f>
        <v>0</v>
      </c>
      <c r="D532" s="16">
        <f>IFERROR(__xludf.DUMMYFUNCTION("IF(REGEXMATCH($A532, ""(?i)"" &amp; JOIN(""|"", SPLIT($D$3, "" ""))), 1, 0)"),0.0)</f>
        <v>0</v>
      </c>
      <c r="E532" s="16">
        <f t="shared" si="3"/>
        <v>0</v>
      </c>
      <c r="F532" s="16">
        <f t="shared" si="4"/>
        <v>0</v>
      </c>
      <c r="G532" s="16">
        <f>IFERROR(__xludf.DUMMYFUNCTION("IF(REGEXMATCH($A532, ""(?i)"" &amp; JOIN(""|"", SPLIT($G$3, "" ""))), 1, 0)"),0.0)</f>
        <v>0</v>
      </c>
      <c r="H532" s="16">
        <f>IFERROR(__xludf.DUMMYFUNCTION("IF(REGEXMATCH($A532, ""(?i)"" &amp; JOIN(""|"", SPLIT($H$3, "" ""))), 1, 0)"),0.0)</f>
        <v>0</v>
      </c>
      <c r="I532" s="16">
        <f>IFERROR(__xludf.DUMMYFUNCTION("IF(REGEXMATCH($A532, ""(?i)"" &amp; JOIN(""|"", SPLIT($I$3, "" ""))), 1, 0)"),0.0)</f>
        <v>0</v>
      </c>
      <c r="J532" s="16">
        <f>IFERROR(__xludf.DUMMYFUNCTION("IF(REGEXMATCH($A532, ""(?i)"" &amp; JOIN(""|"", SPLIT($J$3, "" ""))), 1, 0)"),0.0)</f>
        <v>0</v>
      </c>
      <c r="K532" s="16">
        <f>IFERROR(__xludf.DUMMYFUNCTION("IF(REGEXMATCH($A532, ""(?i)"" &amp; JOIN(""|"", SPLIT($K$3, "" ""))), 1, 0)"),0.0)</f>
        <v>0</v>
      </c>
      <c r="L532" s="16">
        <f>if(vlookup(A532,'VMware Inventory'!A:E,5,0)="Workstation",1,0)</f>
        <v>0</v>
      </c>
      <c r="M532" s="105">
        <f t="shared" si="5"/>
        <v>0</v>
      </c>
      <c r="N532" s="105">
        <f t="shared" si="6"/>
        <v>0</v>
      </c>
      <c r="O532" s="105">
        <f t="shared" si="7"/>
        <v>0</v>
      </c>
      <c r="P532" s="105" t="str">
        <f t="shared" si="8"/>
        <v>No Infra</v>
      </c>
      <c r="Q532" s="105">
        <f t="shared" si="9"/>
        <v>0</v>
      </c>
    </row>
    <row r="533">
      <c r="A533" s="61" t="s">
        <v>680</v>
      </c>
      <c r="B533" s="16">
        <f t="shared" si="2"/>
        <v>0</v>
      </c>
      <c r="C533" s="16">
        <f>IFERROR(__xludf.DUMMYFUNCTION("IF(OR(REGEXMATCH($A533, ""(?i)"" &amp; JOIN(""|"", SPLIT($C$3, "" ""))),vlookup(A533,'VMware Inventory'!A:E,5,0)=""VMWare""), 1, 0)"),1.0)</f>
        <v>1</v>
      </c>
      <c r="D533" s="16">
        <f>IFERROR(__xludf.DUMMYFUNCTION("IF(REGEXMATCH($A533, ""(?i)"" &amp; JOIN(""|"", SPLIT($D$3, "" ""))), 1, 0)"),0.0)</f>
        <v>0</v>
      </c>
      <c r="E533" s="16">
        <f t="shared" si="3"/>
        <v>0</v>
      </c>
      <c r="F533" s="16">
        <f t="shared" si="4"/>
        <v>0</v>
      </c>
      <c r="G533" s="16">
        <f>IFERROR(__xludf.DUMMYFUNCTION("IF(REGEXMATCH($A533, ""(?i)"" &amp; JOIN(""|"", SPLIT($G$3, "" ""))), 1, 0)"),0.0)</f>
        <v>0</v>
      </c>
      <c r="H533" s="16">
        <f>IFERROR(__xludf.DUMMYFUNCTION("IF(REGEXMATCH($A533, ""(?i)"" &amp; JOIN(""|"", SPLIT($H$3, "" ""))), 1, 0)"),0.0)</f>
        <v>0</v>
      </c>
      <c r="I533" s="16">
        <f>IFERROR(__xludf.DUMMYFUNCTION("IF(REGEXMATCH($A533, ""(?i)"" &amp; JOIN(""|"", SPLIT($I$3, "" ""))), 1, 0)"),0.0)</f>
        <v>0</v>
      </c>
      <c r="J533" s="16">
        <f>IFERROR(__xludf.DUMMYFUNCTION("IF(REGEXMATCH($A533, ""(?i)"" &amp; JOIN(""|"", SPLIT($J$3, "" ""))), 1, 0)"),0.0)</f>
        <v>0</v>
      </c>
      <c r="K533" s="16">
        <f>IFERROR(__xludf.DUMMYFUNCTION("IF(REGEXMATCH($A533, ""(?i)"" &amp; JOIN(""|"", SPLIT($K$3, "" ""))), 1, 0)"),0.0)</f>
        <v>0</v>
      </c>
      <c r="L533" s="16">
        <f>if(vlookup(A533,'VMware Inventory'!A:E,5,0)="Workstation",1,0)</f>
        <v>0</v>
      </c>
      <c r="M533" s="105">
        <f t="shared" si="5"/>
        <v>0</v>
      </c>
      <c r="N533" s="105">
        <f t="shared" si="6"/>
        <v>1</v>
      </c>
      <c r="O533" s="105">
        <f t="shared" si="7"/>
        <v>0</v>
      </c>
      <c r="P533" s="105" t="str">
        <f t="shared" si="8"/>
        <v>No Lift &amp; Shift</v>
      </c>
      <c r="Q533" s="105">
        <f t="shared" si="9"/>
        <v>1</v>
      </c>
    </row>
    <row r="534">
      <c r="A534" s="61" t="s">
        <v>681</v>
      </c>
      <c r="B534" s="16">
        <f t="shared" si="2"/>
        <v>0</v>
      </c>
      <c r="C534" s="16">
        <f>IFERROR(__xludf.DUMMYFUNCTION("IF(OR(REGEXMATCH($A534, ""(?i)"" &amp; JOIN(""|"", SPLIT($C$3, "" ""))),vlookup(A534,'VMware Inventory'!A:E,5,0)=""VMWare""), 1, 0)"),1.0)</f>
        <v>1</v>
      </c>
      <c r="D534" s="16">
        <f>IFERROR(__xludf.DUMMYFUNCTION("IF(REGEXMATCH($A534, ""(?i)"" &amp; JOIN(""|"", SPLIT($D$3, "" ""))), 1, 0)"),0.0)</f>
        <v>0</v>
      </c>
      <c r="E534" s="16">
        <f t="shared" si="3"/>
        <v>0</v>
      </c>
      <c r="F534" s="16">
        <f t="shared" si="4"/>
        <v>0</v>
      </c>
      <c r="G534" s="16">
        <f>IFERROR(__xludf.DUMMYFUNCTION("IF(REGEXMATCH($A534, ""(?i)"" &amp; JOIN(""|"", SPLIT($G$3, "" ""))), 1, 0)"),0.0)</f>
        <v>0</v>
      </c>
      <c r="H534" s="16">
        <f>IFERROR(__xludf.DUMMYFUNCTION("IF(REGEXMATCH($A534, ""(?i)"" &amp; JOIN(""|"", SPLIT($H$3, "" ""))), 1, 0)"),0.0)</f>
        <v>0</v>
      </c>
      <c r="I534" s="16">
        <f>IFERROR(__xludf.DUMMYFUNCTION("IF(REGEXMATCH($A534, ""(?i)"" &amp; JOIN(""|"", SPLIT($I$3, "" ""))), 1, 0)"),0.0)</f>
        <v>0</v>
      </c>
      <c r="J534" s="16">
        <f>IFERROR(__xludf.DUMMYFUNCTION("IF(REGEXMATCH($A534, ""(?i)"" &amp; JOIN(""|"", SPLIT($J$3, "" ""))), 1, 0)"),0.0)</f>
        <v>0</v>
      </c>
      <c r="K534" s="16">
        <f>IFERROR(__xludf.DUMMYFUNCTION("IF(REGEXMATCH($A534, ""(?i)"" &amp; JOIN(""|"", SPLIT($K$3, "" ""))), 1, 0)"),0.0)</f>
        <v>0</v>
      </c>
      <c r="L534" s="16">
        <f>if(vlookup(A534,'VMware Inventory'!A:E,5,0)="Workstation",1,0)</f>
        <v>0</v>
      </c>
      <c r="M534" s="105">
        <f t="shared" si="5"/>
        <v>0</v>
      </c>
      <c r="N534" s="105">
        <f t="shared" si="6"/>
        <v>1</v>
      </c>
      <c r="O534" s="105">
        <f t="shared" si="7"/>
        <v>0</v>
      </c>
      <c r="P534" s="105" t="str">
        <f t="shared" si="8"/>
        <v>No Lift &amp; Shift</v>
      </c>
      <c r="Q534" s="105">
        <f t="shared" si="9"/>
        <v>1</v>
      </c>
    </row>
    <row r="535">
      <c r="A535" s="61" t="s">
        <v>682</v>
      </c>
      <c r="B535" s="16">
        <f t="shared" si="2"/>
        <v>0</v>
      </c>
      <c r="C535" s="16">
        <f>IFERROR(__xludf.DUMMYFUNCTION("IF(OR(REGEXMATCH($A535, ""(?i)"" &amp; JOIN(""|"", SPLIT($C$3, "" ""))),vlookup(A535,'VMware Inventory'!A:E,5,0)=""VMWare""), 1, 0)"),0.0)</f>
        <v>0</v>
      </c>
      <c r="D535" s="16">
        <f>IFERROR(__xludf.DUMMYFUNCTION("IF(REGEXMATCH($A535, ""(?i)"" &amp; JOIN(""|"", SPLIT($D$3, "" ""))), 1, 0)"),0.0)</f>
        <v>0</v>
      </c>
      <c r="E535" s="16">
        <f t="shared" si="3"/>
        <v>0</v>
      </c>
      <c r="F535" s="16">
        <f t="shared" si="4"/>
        <v>0</v>
      </c>
      <c r="G535" s="16">
        <f>IFERROR(__xludf.DUMMYFUNCTION("IF(REGEXMATCH($A535, ""(?i)"" &amp; JOIN(""|"", SPLIT($G$3, "" ""))), 1, 0)"),0.0)</f>
        <v>0</v>
      </c>
      <c r="H535" s="16">
        <f>IFERROR(__xludf.DUMMYFUNCTION("IF(REGEXMATCH($A535, ""(?i)"" &amp; JOIN(""|"", SPLIT($H$3, "" ""))), 1, 0)"),0.0)</f>
        <v>0</v>
      </c>
      <c r="I535" s="16">
        <f>IFERROR(__xludf.DUMMYFUNCTION("IF(REGEXMATCH($A535, ""(?i)"" &amp; JOIN(""|"", SPLIT($I$3, "" ""))), 1, 0)"),0.0)</f>
        <v>0</v>
      </c>
      <c r="J535" s="16">
        <f>IFERROR(__xludf.DUMMYFUNCTION("IF(REGEXMATCH($A535, ""(?i)"" &amp; JOIN(""|"", SPLIT($J$3, "" ""))), 1, 0)"),0.0)</f>
        <v>0</v>
      </c>
      <c r="K535" s="16">
        <f>IFERROR(__xludf.DUMMYFUNCTION("IF(REGEXMATCH($A535, ""(?i)"" &amp; JOIN(""|"", SPLIT($K$3, "" ""))), 1, 0)"),0.0)</f>
        <v>0</v>
      </c>
      <c r="L535" s="16">
        <f>if(vlookup(A535,'VMware Inventory'!A:E,5,0)="Workstation",1,0)</f>
        <v>0</v>
      </c>
      <c r="M535" s="105">
        <f t="shared" si="5"/>
        <v>0</v>
      </c>
      <c r="N535" s="105">
        <f t="shared" si="6"/>
        <v>0</v>
      </c>
      <c r="O535" s="105">
        <f t="shared" si="7"/>
        <v>0</v>
      </c>
      <c r="P535" s="105" t="str">
        <f t="shared" si="8"/>
        <v>No Infra</v>
      </c>
      <c r="Q535" s="105">
        <f t="shared" si="9"/>
        <v>0</v>
      </c>
    </row>
    <row r="536">
      <c r="A536" s="61" t="s">
        <v>683</v>
      </c>
      <c r="B536" s="16">
        <f t="shared" si="2"/>
        <v>0</v>
      </c>
      <c r="C536" s="16">
        <f>IFERROR(__xludf.DUMMYFUNCTION("IF(OR(REGEXMATCH($A536, ""(?i)"" &amp; JOIN(""|"", SPLIT($C$3, "" ""))),vlookup(A536,'VMware Inventory'!A:E,5,0)=""VMWare""), 1, 0)"),0.0)</f>
        <v>0</v>
      </c>
      <c r="D536" s="16">
        <f>IFERROR(__xludf.DUMMYFUNCTION("IF(REGEXMATCH($A536, ""(?i)"" &amp; JOIN(""|"", SPLIT($D$3, "" ""))), 1, 0)"),0.0)</f>
        <v>0</v>
      </c>
      <c r="E536" s="16">
        <f t="shared" si="3"/>
        <v>0</v>
      </c>
      <c r="F536" s="16">
        <f t="shared" si="4"/>
        <v>0</v>
      </c>
      <c r="G536" s="16">
        <f>IFERROR(__xludf.DUMMYFUNCTION("IF(REGEXMATCH($A536, ""(?i)"" &amp; JOIN(""|"", SPLIT($G$3, "" ""))), 1, 0)"),0.0)</f>
        <v>0</v>
      </c>
      <c r="H536" s="16">
        <f>IFERROR(__xludf.DUMMYFUNCTION("IF(REGEXMATCH($A536, ""(?i)"" &amp; JOIN(""|"", SPLIT($H$3, "" ""))), 1, 0)"),0.0)</f>
        <v>0</v>
      </c>
      <c r="I536" s="16">
        <f>IFERROR(__xludf.DUMMYFUNCTION("IF(REGEXMATCH($A536, ""(?i)"" &amp; JOIN(""|"", SPLIT($I$3, "" ""))), 1, 0)"),0.0)</f>
        <v>0</v>
      </c>
      <c r="J536" s="16">
        <f>IFERROR(__xludf.DUMMYFUNCTION("IF(REGEXMATCH($A536, ""(?i)"" &amp; JOIN(""|"", SPLIT($J$3, "" ""))), 1, 0)"),0.0)</f>
        <v>0</v>
      </c>
      <c r="K536" s="16">
        <f>IFERROR(__xludf.DUMMYFUNCTION("IF(REGEXMATCH($A536, ""(?i)"" &amp; JOIN(""|"", SPLIT($K$3, "" ""))), 1, 0)"),0.0)</f>
        <v>0</v>
      </c>
      <c r="L536" s="16">
        <f>if(vlookup(A536,'VMware Inventory'!A:E,5,0)="Workstation",1,0)</f>
        <v>0</v>
      </c>
      <c r="M536" s="105">
        <f t="shared" si="5"/>
        <v>0</v>
      </c>
      <c r="N536" s="105">
        <f t="shared" si="6"/>
        <v>0</v>
      </c>
      <c r="O536" s="105">
        <f t="shared" si="7"/>
        <v>0</v>
      </c>
      <c r="P536" s="105" t="str">
        <f t="shared" si="8"/>
        <v>No Infra</v>
      </c>
      <c r="Q536" s="105">
        <f t="shared" si="9"/>
        <v>0</v>
      </c>
    </row>
    <row r="537">
      <c r="A537" s="61" t="s">
        <v>684</v>
      </c>
      <c r="B537" s="16">
        <f t="shared" si="2"/>
        <v>0</v>
      </c>
      <c r="C537" s="16">
        <f>IFERROR(__xludf.DUMMYFUNCTION("IF(OR(REGEXMATCH($A537, ""(?i)"" &amp; JOIN(""|"", SPLIT($C$3, "" ""))),vlookup(A537,'VMware Inventory'!A:E,5,0)=""VMWare""), 1, 0)"),0.0)</f>
        <v>0</v>
      </c>
      <c r="D537" s="16">
        <f>IFERROR(__xludf.DUMMYFUNCTION("IF(REGEXMATCH($A537, ""(?i)"" &amp; JOIN(""|"", SPLIT($D$3, "" ""))), 1, 0)"),0.0)</f>
        <v>0</v>
      </c>
      <c r="E537" s="16">
        <f t="shared" si="3"/>
        <v>0</v>
      </c>
      <c r="F537" s="16">
        <f t="shared" si="4"/>
        <v>0</v>
      </c>
      <c r="G537" s="16">
        <f>IFERROR(__xludf.DUMMYFUNCTION("IF(REGEXMATCH($A537, ""(?i)"" &amp; JOIN(""|"", SPLIT($G$3, "" ""))), 1, 0)"),0.0)</f>
        <v>0</v>
      </c>
      <c r="H537" s="16">
        <f>IFERROR(__xludf.DUMMYFUNCTION("IF(REGEXMATCH($A537, ""(?i)"" &amp; JOIN(""|"", SPLIT($H$3, "" ""))), 1, 0)"),0.0)</f>
        <v>0</v>
      </c>
      <c r="I537" s="16">
        <f>IFERROR(__xludf.DUMMYFUNCTION("IF(REGEXMATCH($A537, ""(?i)"" &amp; JOIN(""|"", SPLIT($I$3, "" ""))), 1, 0)"),0.0)</f>
        <v>0</v>
      </c>
      <c r="J537" s="16">
        <f>IFERROR(__xludf.DUMMYFUNCTION("IF(REGEXMATCH($A537, ""(?i)"" &amp; JOIN(""|"", SPLIT($J$3, "" ""))), 1, 0)"),0.0)</f>
        <v>0</v>
      </c>
      <c r="K537" s="16">
        <f>IFERROR(__xludf.DUMMYFUNCTION("IF(REGEXMATCH($A537, ""(?i)"" &amp; JOIN(""|"", SPLIT($K$3, "" ""))), 1, 0)"),0.0)</f>
        <v>0</v>
      </c>
      <c r="L537" s="16">
        <f>if(vlookup(A537,'VMware Inventory'!A:E,5,0)="Workstation",1,0)</f>
        <v>0</v>
      </c>
      <c r="M537" s="105">
        <f t="shared" si="5"/>
        <v>0</v>
      </c>
      <c r="N537" s="105">
        <f t="shared" si="6"/>
        <v>0</v>
      </c>
      <c r="O537" s="105">
        <f t="shared" si="7"/>
        <v>0</v>
      </c>
      <c r="P537" s="105" t="str">
        <f t="shared" si="8"/>
        <v>No Infra</v>
      </c>
      <c r="Q537" s="105">
        <f t="shared" si="9"/>
        <v>0</v>
      </c>
    </row>
    <row r="538">
      <c r="A538" s="61" t="s">
        <v>685</v>
      </c>
      <c r="B538" s="16">
        <f t="shared" si="2"/>
        <v>0</v>
      </c>
      <c r="C538" s="16">
        <f>IFERROR(__xludf.DUMMYFUNCTION("IF(OR(REGEXMATCH($A538, ""(?i)"" &amp; JOIN(""|"", SPLIT($C$3, "" ""))),vlookup(A538,'VMware Inventory'!A:E,5,0)=""VMWare""), 1, 0)"),0.0)</f>
        <v>0</v>
      </c>
      <c r="D538" s="16">
        <f>IFERROR(__xludf.DUMMYFUNCTION("IF(REGEXMATCH($A538, ""(?i)"" &amp; JOIN(""|"", SPLIT($D$3, "" ""))), 1, 0)"),0.0)</f>
        <v>0</v>
      </c>
      <c r="E538" s="16">
        <f t="shared" si="3"/>
        <v>0</v>
      </c>
      <c r="F538" s="16">
        <f t="shared" si="4"/>
        <v>0</v>
      </c>
      <c r="G538" s="16">
        <f>IFERROR(__xludf.DUMMYFUNCTION("IF(REGEXMATCH($A538, ""(?i)"" &amp; JOIN(""|"", SPLIT($G$3, "" ""))), 1, 0)"),0.0)</f>
        <v>0</v>
      </c>
      <c r="H538" s="16">
        <f>IFERROR(__xludf.DUMMYFUNCTION("IF(REGEXMATCH($A538, ""(?i)"" &amp; JOIN(""|"", SPLIT($H$3, "" ""))), 1, 0)"),0.0)</f>
        <v>0</v>
      </c>
      <c r="I538" s="16">
        <f>IFERROR(__xludf.DUMMYFUNCTION("IF(REGEXMATCH($A538, ""(?i)"" &amp; JOIN(""|"", SPLIT($I$3, "" ""))), 1, 0)"),0.0)</f>
        <v>0</v>
      </c>
      <c r="J538" s="16">
        <f>IFERROR(__xludf.DUMMYFUNCTION("IF(REGEXMATCH($A538, ""(?i)"" &amp; JOIN(""|"", SPLIT($J$3, "" ""))), 1, 0)"),0.0)</f>
        <v>0</v>
      </c>
      <c r="K538" s="16">
        <f>IFERROR(__xludf.DUMMYFUNCTION("IF(REGEXMATCH($A538, ""(?i)"" &amp; JOIN(""|"", SPLIT($K$3, "" ""))), 1, 0)"),0.0)</f>
        <v>0</v>
      </c>
      <c r="L538" s="16">
        <f>if(vlookup(A538,'VMware Inventory'!A:E,5,0)="Workstation",1,0)</f>
        <v>0</v>
      </c>
      <c r="M538" s="105">
        <f t="shared" si="5"/>
        <v>0</v>
      </c>
      <c r="N538" s="105">
        <f t="shared" si="6"/>
        <v>0</v>
      </c>
      <c r="O538" s="105">
        <f t="shared" si="7"/>
        <v>0</v>
      </c>
      <c r="P538" s="105" t="str">
        <f t="shared" si="8"/>
        <v>No Infra</v>
      </c>
      <c r="Q538" s="105">
        <f t="shared" si="9"/>
        <v>0</v>
      </c>
    </row>
    <row r="539">
      <c r="A539" s="61" t="s">
        <v>686</v>
      </c>
      <c r="B539" s="16">
        <f t="shared" si="2"/>
        <v>0</v>
      </c>
      <c r="C539" s="16">
        <f>IFERROR(__xludf.DUMMYFUNCTION("IF(OR(REGEXMATCH($A539, ""(?i)"" &amp; JOIN(""|"", SPLIT($C$3, "" ""))),vlookup(A539,'VMware Inventory'!A:E,5,0)=""VMWare""), 1, 0)"),1.0)</f>
        <v>1</v>
      </c>
      <c r="D539" s="16">
        <f>IFERROR(__xludf.DUMMYFUNCTION("IF(REGEXMATCH($A539, ""(?i)"" &amp; JOIN(""|"", SPLIT($D$3, "" ""))), 1, 0)"),0.0)</f>
        <v>0</v>
      </c>
      <c r="E539" s="16">
        <f t="shared" si="3"/>
        <v>0</v>
      </c>
      <c r="F539" s="16">
        <f t="shared" si="4"/>
        <v>0</v>
      </c>
      <c r="G539" s="16">
        <f>IFERROR(__xludf.DUMMYFUNCTION("IF(REGEXMATCH($A539, ""(?i)"" &amp; JOIN(""|"", SPLIT($G$3, "" ""))), 1, 0)"),0.0)</f>
        <v>0</v>
      </c>
      <c r="H539" s="16">
        <f>IFERROR(__xludf.DUMMYFUNCTION("IF(REGEXMATCH($A539, ""(?i)"" &amp; JOIN(""|"", SPLIT($H$3, "" ""))), 1, 0)"),0.0)</f>
        <v>0</v>
      </c>
      <c r="I539" s="16">
        <f>IFERROR(__xludf.DUMMYFUNCTION("IF(REGEXMATCH($A539, ""(?i)"" &amp; JOIN(""|"", SPLIT($I$3, "" ""))), 1, 0)"),0.0)</f>
        <v>0</v>
      </c>
      <c r="J539" s="16">
        <f>IFERROR(__xludf.DUMMYFUNCTION("IF(REGEXMATCH($A539, ""(?i)"" &amp; JOIN(""|"", SPLIT($J$3, "" ""))), 1, 0)"),0.0)</f>
        <v>0</v>
      </c>
      <c r="K539" s="16">
        <f>IFERROR(__xludf.DUMMYFUNCTION("IF(REGEXMATCH($A539, ""(?i)"" &amp; JOIN(""|"", SPLIT($K$3, "" ""))), 1, 0)"),0.0)</f>
        <v>0</v>
      </c>
      <c r="L539" s="16">
        <f>if(vlookup(A539,'VMware Inventory'!A:E,5,0)="Workstation",1,0)</f>
        <v>0</v>
      </c>
      <c r="M539" s="105">
        <f t="shared" si="5"/>
        <v>0</v>
      </c>
      <c r="N539" s="105">
        <f t="shared" si="6"/>
        <v>1</v>
      </c>
      <c r="O539" s="105">
        <f t="shared" si="7"/>
        <v>0</v>
      </c>
      <c r="P539" s="105" t="str">
        <f t="shared" si="8"/>
        <v>No Lift &amp; Shift</v>
      </c>
      <c r="Q539" s="105">
        <f t="shared" si="9"/>
        <v>1</v>
      </c>
    </row>
    <row r="540">
      <c r="A540" s="61" t="s">
        <v>687</v>
      </c>
      <c r="B540" s="16">
        <f t="shared" si="2"/>
        <v>0</v>
      </c>
      <c r="C540" s="16">
        <f>IFERROR(__xludf.DUMMYFUNCTION("IF(OR(REGEXMATCH($A540, ""(?i)"" &amp; JOIN(""|"", SPLIT($C$3, "" ""))),vlookup(A540,'VMware Inventory'!A:E,5,0)=""VMWare""), 1, 0)"),1.0)</f>
        <v>1</v>
      </c>
      <c r="D540" s="16">
        <f>IFERROR(__xludf.DUMMYFUNCTION("IF(REGEXMATCH($A540, ""(?i)"" &amp; JOIN(""|"", SPLIT($D$3, "" ""))), 1, 0)"),0.0)</f>
        <v>0</v>
      </c>
      <c r="E540" s="16">
        <f t="shared" si="3"/>
        <v>0</v>
      </c>
      <c r="F540" s="16">
        <f t="shared" si="4"/>
        <v>0</v>
      </c>
      <c r="G540" s="16">
        <f>IFERROR(__xludf.DUMMYFUNCTION("IF(REGEXMATCH($A540, ""(?i)"" &amp; JOIN(""|"", SPLIT($G$3, "" ""))), 1, 0)"),0.0)</f>
        <v>0</v>
      </c>
      <c r="H540" s="16">
        <f>IFERROR(__xludf.DUMMYFUNCTION("IF(REGEXMATCH($A540, ""(?i)"" &amp; JOIN(""|"", SPLIT($H$3, "" ""))), 1, 0)"),0.0)</f>
        <v>0</v>
      </c>
      <c r="I540" s="16">
        <f>IFERROR(__xludf.DUMMYFUNCTION("IF(REGEXMATCH($A540, ""(?i)"" &amp; JOIN(""|"", SPLIT($I$3, "" ""))), 1, 0)"),0.0)</f>
        <v>0</v>
      </c>
      <c r="J540" s="16">
        <f>IFERROR(__xludf.DUMMYFUNCTION("IF(REGEXMATCH($A540, ""(?i)"" &amp; JOIN(""|"", SPLIT($J$3, "" ""))), 1, 0)"),0.0)</f>
        <v>0</v>
      </c>
      <c r="K540" s="16">
        <f>IFERROR(__xludf.DUMMYFUNCTION("IF(REGEXMATCH($A540, ""(?i)"" &amp; JOIN(""|"", SPLIT($K$3, "" ""))), 1, 0)"),0.0)</f>
        <v>0</v>
      </c>
      <c r="L540" s="16">
        <f>if(vlookup(A540,'VMware Inventory'!A:E,5,0)="Workstation",1,0)</f>
        <v>0</v>
      </c>
      <c r="M540" s="105">
        <f t="shared" si="5"/>
        <v>0</v>
      </c>
      <c r="N540" s="105">
        <f t="shared" si="6"/>
        <v>1</v>
      </c>
      <c r="O540" s="105">
        <f t="shared" si="7"/>
        <v>0</v>
      </c>
      <c r="P540" s="105" t="str">
        <f t="shared" si="8"/>
        <v>No Lift &amp; Shift</v>
      </c>
      <c r="Q540" s="105">
        <f t="shared" si="9"/>
        <v>1</v>
      </c>
    </row>
    <row r="541">
      <c r="A541" s="61" t="s">
        <v>688</v>
      </c>
      <c r="B541" s="16">
        <f t="shared" si="2"/>
        <v>0</v>
      </c>
      <c r="C541" s="16">
        <f>IFERROR(__xludf.DUMMYFUNCTION("IF(OR(REGEXMATCH($A541, ""(?i)"" &amp; JOIN(""|"", SPLIT($C$3, "" ""))),vlookup(A541,'VMware Inventory'!A:E,5,0)=""VMWare""), 1, 0)"),1.0)</f>
        <v>1</v>
      </c>
      <c r="D541" s="16">
        <f>IFERROR(__xludf.DUMMYFUNCTION("IF(REGEXMATCH($A541, ""(?i)"" &amp; JOIN(""|"", SPLIT($D$3, "" ""))), 1, 0)"),0.0)</f>
        <v>0</v>
      </c>
      <c r="E541" s="16">
        <f t="shared" si="3"/>
        <v>0</v>
      </c>
      <c r="F541" s="16">
        <f t="shared" si="4"/>
        <v>0</v>
      </c>
      <c r="G541" s="16">
        <f>IFERROR(__xludf.DUMMYFUNCTION("IF(REGEXMATCH($A541, ""(?i)"" &amp; JOIN(""|"", SPLIT($G$3, "" ""))), 1, 0)"),0.0)</f>
        <v>0</v>
      </c>
      <c r="H541" s="16">
        <f>IFERROR(__xludf.DUMMYFUNCTION("IF(REGEXMATCH($A541, ""(?i)"" &amp; JOIN(""|"", SPLIT($H$3, "" ""))), 1, 0)"),0.0)</f>
        <v>0</v>
      </c>
      <c r="I541" s="16">
        <f>IFERROR(__xludf.DUMMYFUNCTION("IF(REGEXMATCH($A541, ""(?i)"" &amp; JOIN(""|"", SPLIT($I$3, "" ""))), 1, 0)"),0.0)</f>
        <v>0</v>
      </c>
      <c r="J541" s="16">
        <f>IFERROR(__xludf.DUMMYFUNCTION("IF(REGEXMATCH($A541, ""(?i)"" &amp; JOIN(""|"", SPLIT($J$3, "" ""))), 1, 0)"),0.0)</f>
        <v>0</v>
      </c>
      <c r="K541" s="16">
        <f>IFERROR(__xludf.DUMMYFUNCTION("IF(REGEXMATCH($A541, ""(?i)"" &amp; JOIN(""|"", SPLIT($K$3, "" ""))), 1, 0)"),0.0)</f>
        <v>0</v>
      </c>
      <c r="L541" s="16">
        <f>if(vlookup(A541,'VMware Inventory'!A:E,5,0)="Workstation",1,0)</f>
        <v>0</v>
      </c>
      <c r="M541" s="105">
        <f t="shared" si="5"/>
        <v>0</v>
      </c>
      <c r="N541" s="105">
        <f t="shared" si="6"/>
        <v>1</v>
      </c>
      <c r="O541" s="105">
        <f t="shared" si="7"/>
        <v>0</v>
      </c>
      <c r="P541" s="105" t="str">
        <f t="shared" si="8"/>
        <v>No Lift &amp; Shift</v>
      </c>
      <c r="Q541" s="105">
        <f t="shared" si="9"/>
        <v>1</v>
      </c>
    </row>
    <row r="542">
      <c r="A542" s="61" t="s">
        <v>689</v>
      </c>
      <c r="B542" s="16">
        <f t="shared" si="2"/>
        <v>0</v>
      </c>
      <c r="C542" s="16">
        <f>IFERROR(__xludf.DUMMYFUNCTION("IF(OR(REGEXMATCH($A542, ""(?i)"" &amp; JOIN(""|"", SPLIT($C$3, "" ""))),vlookup(A542,'VMware Inventory'!A:E,5,0)=""VMWare""), 1, 0)"),1.0)</f>
        <v>1</v>
      </c>
      <c r="D542" s="16">
        <f>IFERROR(__xludf.DUMMYFUNCTION("IF(REGEXMATCH($A542, ""(?i)"" &amp; JOIN(""|"", SPLIT($D$3, "" ""))), 1, 0)"),0.0)</f>
        <v>0</v>
      </c>
      <c r="E542" s="16">
        <f t="shared" si="3"/>
        <v>0</v>
      </c>
      <c r="F542" s="16">
        <f t="shared" si="4"/>
        <v>0</v>
      </c>
      <c r="G542" s="16">
        <f>IFERROR(__xludf.DUMMYFUNCTION("IF(REGEXMATCH($A542, ""(?i)"" &amp; JOIN(""|"", SPLIT($G$3, "" ""))), 1, 0)"),0.0)</f>
        <v>0</v>
      </c>
      <c r="H542" s="16">
        <f>IFERROR(__xludf.DUMMYFUNCTION("IF(REGEXMATCH($A542, ""(?i)"" &amp; JOIN(""|"", SPLIT($H$3, "" ""))), 1, 0)"),0.0)</f>
        <v>0</v>
      </c>
      <c r="I542" s="16">
        <f>IFERROR(__xludf.DUMMYFUNCTION("IF(REGEXMATCH($A542, ""(?i)"" &amp; JOIN(""|"", SPLIT($I$3, "" ""))), 1, 0)"),0.0)</f>
        <v>0</v>
      </c>
      <c r="J542" s="16">
        <f>IFERROR(__xludf.DUMMYFUNCTION("IF(REGEXMATCH($A542, ""(?i)"" &amp; JOIN(""|"", SPLIT($J$3, "" ""))), 1, 0)"),0.0)</f>
        <v>0</v>
      </c>
      <c r="K542" s="16">
        <f>IFERROR(__xludf.DUMMYFUNCTION("IF(REGEXMATCH($A542, ""(?i)"" &amp; JOIN(""|"", SPLIT($K$3, "" ""))), 1, 0)"),0.0)</f>
        <v>0</v>
      </c>
      <c r="L542" s="16">
        <f>if(vlookup(A542,'VMware Inventory'!A:E,5,0)="Workstation",1,0)</f>
        <v>0</v>
      </c>
      <c r="M542" s="105">
        <f t="shared" si="5"/>
        <v>0</v>
      </c>
      <c r="N542" s="105">
        <f t="shared" si="6"/>
        <v>1</v>
      </c>
      <c r="O542" s="105">
        <f t="shared" si="7"/>
        <v>0</v>
      </c>
      <c r="P542" s="105" t="str">
        <f t="shared" si="8"/>
        <v>No Lift &amp; Shift</v>
      </c>
      <c r="Q542" s="105">
        <f t="shared" si="9"/>
        <v>1</v>
      </c>
    </row>
    <row r="543">
      <c r="A543" s="61" t="s">
        <v>690</v>
      </c>
      <c r="B543" s="16">
        <f t="shared" si="2"/>
        <v>0</v>
      </c>
      <c r="C543" s="16">
        <f>IFERROR(__xludf.DUMMYFUNCTION("IF(OR(REGEXMATCH($A543, ""(?i)"" &amp; JOIN(""|"", SPLIT($C$3, "" ""))),vlookup(A543,'VMware Inventory'!A:E,5,0)=""VMWare""), 1, 0)"),1.0)</f>
        <v>1</v>
      </c>
      <c r="D543" s="16">
        <f>IFERROR(__xludf.DUMMYFUNCTION("IF(REGEXMATCH($A543, ""(?i)"" &amp; JOIN(""|"", SPLIT($D$3, "" ""))), 1, 0)"),0.0)</f>
        <v>0</v>
      </c>
      <c r="E543" s="16">
        <f t="shared" si="3"/>
        <v>0</v>
      </c>
      <c r="F543" s="16">
        <f t="shared" si="4"/>
        <v>0</v>
      </c>
      <c r="G543" s="16">
        <f>IFERROR(__xludf.DUMMYFUNCTION("IF(REGEXMATCH($A543, ""(?i)"" &amp; JOIN(""|"", SPLIT($G$3, "" ""))), 1, 0)"),0.0)</f>
        <v>0</v>
      </c>
      <c r="H543" s="16">
        <f>IFERROR(__xludf.DUMMYFUNCTION("IF(REGEXMATCH($A543, ""(?i)"" &amp; JOIN(""|"", SPLIT($H$3, "" ""))), 1, 0)"),0.0)</f>
        <v>0</v>
      </c>
      <c r="I543" s="16">
        <f>IFERROR(__xludf.DUMMYFUNCTION("IF(REGEXMATCH($A543, ""(?i)"" &amp; JOIN(""|"", SPLIT($I$3, "" ""))), 1, 0)"),0.0)</f>
        <v>0</v>
      </c>
      <c r="J543" s="16">
        <f>IFERROR(__xludf.DUMMYFUNCTION("IF(REGEXMATCH($A543, ""(?i)"" &amp; JOIN(""|"", SPLIT($J$3, "" ""))), 1, 0)"),0.0)</f>
        <v>0</v>
      </c>
      <c r="K543" s="16">
        <f>IFERROR(__xludf.DUMMYFUNCTION("IF(REGEXMATCH($A543, ""(?i)"" &amp; JOIN(""|"", SPLIT($K$3, "" ""))), 1, 0)"),0.0)</f>
        <v>0</v>
      </c>
      <c r="L543" s="16">
        <f>if(vlookup(A543,'VMware Inventory'!A:E,5,0)="Workstation",1,0)</f>
        <v>0</v>
      </c>
      <c r="M543" s="105">
        <f t="shared" si="5"/>
        <v>0</v>
      </c>
      <c r="N543" s="105">
        <f t="shared" si="6"/>
        <v>1</v>
      </c>
      <c r="O543" s="105">
        <f t="shared" si="7"/>
        <v>0</v>
      </c>
      <c r="P543" s="105" t="str">
        <f t="shared" si="8"/>
        <v>No Lift &amp; Shift</v>
      </c>
      <c r="Q543" s="105">
        <f t="shared" si="9"/>
        <v>1</v>
      </c>
    </row>
    <row r="544">
      <c r="A544" s="61" t="s">
        <v>691</v>
      </c>
      <c r="B544" s="16">
        <f t="shared" si="2"/>
        <v>0</v>
      </c>
      <c r="C544" s="16">
        <f>IFERROR(__xludf.DUMMYFUNCTION("IF(OR(REGEXMATCH($A544, ""(?i)"" &amp; JOIN(""|"", SPLIT($C$3, "" ""))),vlookup(A544,'VMware Inventory'!A:E,5,0)=""VMWare""), 1, 0)"),1.0)</f>
        <v>1</v>
      </c>
      <c r="D544" s="16">
        <f>IFERROR(__xludf.DUMMYFUNCTION("IF(REGEXMATCH($A544, ""(?i)"" &amp; JOIN(""|"", SPLIT($D$3, "" ""))), 1, 0)"),0.0)</f>
        <v>0</v>
      </c>
      <c r="E544" s="16">
        <f t="shared" si="3"/>
        <v>0</v>
      </c>
      <c r="F544" s="16">
        <f t="shared" si="4"/>
        <v>0</v>
      </c>
      <c r="G544" s="16">
        <f>IFERROR(__xludf.DUMMYFUNCTION("IF(REGEXMATCH($A544, ""(?i)"" &amp; JOIN(""|"", SPLIT($G$3, "" ""))), 1, 0)"),0.0)</f>
        <v>0</v>
      </c>
      <c r="H544" s="16">
        <f>IFERROR(__xludf.DUMMYFUNCTION("IF(REGEXMATCH($A544, ""(?i)"" &amp; JOIN(""|"", SPLIT($H$3, "" ""))), 1, 0)"),0.0)</f>
        <v>0</v>
      </c>
      <c r="I544" s="16">
        <f>IFERROR(__xludf.DUMMYFUNCTION("IF(REGEXMATCH($A544, ""(?i)"" &amp; JOIN(""|"", SPLIT($I$3, "" ""))), 1, 0)"),0.0)</f>
        <v>0</v>
      </c>
      <c r="J544" s="16">
        <f>IFERROR(__xludf.DUMMYFUNCTION("IF(REGEXMATCH($A544, ""(?i)"" &amp; JOIN(""|"", SPLIT($J$3, "" ""))), 1, 0)"),0.0)</f>
        <v>0</v>
      </c>
      <c r="K544" s="16">
        <f>IFERROR(__xludf.DUMMYFUNCTION("IF(REGEXMATCH($A544, ""(?i)"" &amp; JOIN(""|"", SPLIT($K$3, "" ""))), 1, 0)"),0.0)</f>
        <v>0</v>
      </c>
      <c r="L544" s="16">
        <f>if(vlookup(A544,'VMware Inventory'!A:E,5,0)="Workstation",1,0)</f>
        <v>0</v>
      </c>
      <c r="M544" s="105">
        <f t="shared" si="5"/>
        <v>0</v>
      </c>
      <c r="N544" s="105">
        <f t="shared" si="6"/>
        <v>1</v>
      </c>
      <c r="O544" s="105">
        <f t="shared" si="7"/>
        <v>0</v>
      </c>
      <c r="P544" s="105" t="str">
        <f t="shared" si="8"/>
        <v>No Lift &amp; Shift</v>
      </c>
      <c r="Q544" s="105">
        <f t="shared" si="9"/>
        <v>1</v>
      </c>
    </row>
    <row r="545">
      <c r="A545" s="61" t="s">
        <v>692</v>
      </c>
      <c r="B545" s="16">
        <f t="shared" si="2"/>
        <v>0</v>
      </c>
      <c r="C545" s="16">
        <f>IFERROR(__xludf.DUMMYFUNCTION("IF(OR(REGEXMATCH($A545, ""(?i)"" &amp; JOIN(""|"", SPLIT($C$3, "" ""))),vlookup(A545,'VMware Inventory'!A:E,5,0)=""VMWare""), 1, 0)"),1.0)</f>
        <v>1</v>
      </c>
      <c r="D545" s="16">
        <f>IFERROR(__xludf.DUMMYFUNCTION("IF(REGEXMATCH($A545, ""(?i)"" &amp; JOIN(""|"", SPLIT($D$3, "" ""))), 1, 0)"),0.0)</f>
        <v>0</v>
      </c>
      <c r="E545" s="16">
        <f t="shared" si="3"/>
        <v>0</v>
      </c>
      <c r="F545" s="16">
        <f t="shared" si="4"/>
        <v>0</v>
      </c>
      <c r="G545" s="16">
        <f>IFERROR(__xludf.DUMMYFUNCTION("IF(REGEXMATCH($A545, ""(?i)"" &amp; JOIN(""|"", SPLIT($G$3, "" ""))), 1, 0)"),0.0)</f>
        <v>0</v>
      </c>
      <c r="H545" s="16">
        <f>IFERROR(__xludf.DUMMYFUNCTION("IF(REGEXMATCH($A545, ""(?i)"" &amp; JOIN(""|"", SPLIT($H$3, "" ""))), 1, 0)"),0.0)</f>
        <v>0</v>
      </c>
      <c r="I545" s="16">
        <f>IFERROR(__xludf.DUMMYFUNCTION("IF(REGEXMATCH($A545, ""(?i)"" &amp; JOIN(""|"", SPLIT($I$3, "" ""))), 1, 0)"),0.0)</f>
        <v>0</v>
      </c>
      <c r="J545" s="16">
        <f>IFERROR(__xludf.DUMMYFUNCTION("IF(REGEXMATCH($A545, ""(?i)"" &amp; JOIN(""|"", SPLIT($J$3, "" ""))), 1, 0)"),0.0)</f>
        <v>0</v>
      </c>
      <c r="K545" s="16">
        <f>IFERROR(__xludf.DUMMYFUNCTION("IF(REGEXMATCH($A545, ""(?i)"" &amp; JOIN(""|"", SPLIT($K$3, "" ""))), 1, 0)"),0.0)</f>
        <v>0</v>
      </c>
      <c r="L545" s="16">
        <f>if(vlookup(A545,'VMware Inventory'!A:E,5,0)="Workstation",1,0)</f>
        <v>0</v>
      </c>
      <c r="M545" s="105">
        <f t="shared" si="5"/>
        <v>0</v>
      </c>
      <c r="N545" s="105">
        <f t="shared" si="6"/>
        <v>1</v>
      </c>
      <c r="O545" s="105">
        <f t="shared" si="7"/>
        <v>0</v>
      </c>
      <c r="P545" s="105" t="str">
        <f t="shared" si="8"/>
        <v>No Lift &amp; Shift</v>
      </c>
      <c r="Q545" s="105">
        <f t="shared" si="9"/>
        <v>1</v>
      </c>
    </row>
    <row r="546">
      <c r="A546" s="61" t="s">
        <v>693</v>
      </c>
      <c r="B546" s="16">
        <f t="shared" si="2"/>
        <v>0</v>
      </c>
      <c r="C546" s="16">
        <f>IFERROR(__xludf.DUMMYFUNCTION("IF(OR(REGEXMATCH($A546, ""(?i)"" &amp; JOIN(""|"", SPLIT($C$3, "" ""))),vlookup(A546,'VMware Inventory'!A:E,5,0)=""VMWare""), 1, 0)"),1.0)</f>
        <v>1</v>
      </c>
      <c r="D546" s="16">
        <f>IFERROR(__xludf.DUMMYFUNCTION("IF(REGEXMATCH($A546, ""(?i)"" &amp; JOIN(""|"", SPLIT($D$3, "" ""))), 1, 0)"),0.0)</f>
        <v>0</v>
      </c>
      <c r="E546" s="16">
        <f t="shared" si="3"/>
        <v>0</v>
      </c>
      <c r="F546" s="16">
        <f t="shared" si="4"/>
        <v>0</v>
      </c>
      <c r="G546" s="16">
        <f>IFERROR(__xludf.DUMMYFUNCTION("IF(REGEXMATCH($A546, ""(?i)"" &amp; JOIN(""|"", SPLIT($G$3, "" ""))), 1, 0)"),0.0)</f>
        <v>0</v>
      </c>
      <c r="H546" s="16">
        <f>IFERROR(__xludf.DUMMYFUNCTION("IF(REGEXMATCH($A546, ""(?i)"" &amp; JOIN(""|"", SPLIT($H$3, "" ""))), 1, 0)"),0.0)</f>
        <v>0</v>
      </c>
      <c r="I546" s="16">
        <f>IFERROR(__xludf.DUMMYFUNCTION("IF(REGEXMATCH($A546, ""(?i)"" &amp; JOIN(""|"", SPLIT($I$3, "" ""))), 1, 0)"),0.0)</f>
        <v>0</v>
      </c>
      <c r="J546" s="16">
        <f>IFERROR(__xludf.DUMMYFUNCTION("IF(REGEXMATCH($A546, ""(?i)"" &amp; JOIN(""|"", SPLIT($J$3, "" ""))), 1, 0)"),0.0)</f>
        <v>0</v>
      </c>
      <c r="K546" s="16">
        <f>IFERROR(__xludf.DUMMYFUNCTION("IF(REGEXMATCH($A546, ""(?i)"" &amp; JOIN(""|"", SPLIT($K$3, "" ""))), 1, 0)"),0.0)</f>
        <v>0</v>
      </c>
      <c r="L546" s="16">
        <f>if(vlookup(A546,'VMware Inventory'!A:E,5,0)="Workstation",1,0)</f>
        <v>0</v>
      </c>
      <c r="M546" s="105">
        <f t="shared" si="5"/>
        <v>0</v>
      </c>
      <c r="N546" s="105">
        <f t="shared" si="6"/>
        <v>1</v>
      </c>
      <c r="O546" s="105">
        <f t="shared" si="7"/>
        <v>0</v>
      </c>
      <c r="P546" s="105" t="str">
        <f t="shared" si="8"/>
        <v>No Lift &amp; Shift</v>
      </c>
      <c r="Q546" s="105">
        <f t="shared" si="9"/>
        <v>1</v>
      </c>
    </row>
    <row r="547">
      <c r="A547" s="61" t="s">
        <v>694</v>
      </c>
      <c r="B547" s="16">
        <f t="shared" si="2"/>
        <v>0</v>
      </c>
      <c r="C547" s="16">
        <f>IFERROR(__xludf.DUMMYFUNCTION("IF(OR(REGEXMATCH($A547, ""(?i)"" &amp; JOIN(""|"", SPLIT($C$3, "" ""))),vlookup(A547,'VMware Inventory'!A:E,5,0)=""VMWare""), 1, 0)"),1.0)</f>
        <v>1</v>
      </c>
      <c r="D547" s="16">
        <f>IFERROR(__xludf.DUMMYFUNCTION("IF(REGEXMATCH($A547, ""(?i)"" &amp; JOIN(""|"", SPLIT($D$3, "" ""))), 1, 0)"),0.0)</f>
        <v>0</v>
      </c>
      <c r="E547" s="16">
        <f t="shared" si="3"/>
        <v>0</v>
      </c>
      <c r="F547" s="16">
        <f t="shared" si="4"/>
        <v>0</v>
      </c>
      <c r="G547" s="16">
        <f>IFERROR(__xludf.DUMMYFUNCTION("IF(REGEXMATCH($A547, ""(?i)"" &amp; JOIN(""|"", SPLIT($G$3, "" ""))), 1, 0)"),0.0)</f>
        <v>0</v>
      </c>
      <c r="H547" s="16">
        <f>IFERROR(__xludf.DUMMYFUNCTION("IF(REGEXMATCH($A547, ""(?i)"" &amp; JOIN(""|"", SPLIT($H$3, "" ""))), 1, 0)"),0.0)</f>
        <v>0</v>
      </c>
      <c r="I547" s="16">
        <f>IFERROR(__xludf.DUMMYFUNCTION("IF(REGEXMATCH($A547, ""(?i)"" &amp; JOIN(""|"", SPLIT($I$3, "" ""))), 1, 0)"),0.0)</f>
        <v>0</v>
      </c>
      <c r="J547" s="16">
        <f>IFERROR(__xludf.DUMMYFUNCTION("IF(REGEXMATCH($A547, ""(?i)"" &amp; JOIN(""|"", SPLIT($J$3, "" ""))), 1, 0)"),0.0)</f>
        <v>0</v>
      </c>
      <c r="K547" s="16">
        <f>IFERROR(__xludf.DUMMYFUNCTION("IF(REGEXMATCH($A547, ""(?i)"" &amp; JOIN(""|"", SPLIT($K$3, "" ""))), 1, 0)"),0.0)</f>
        <v>0</v>
      </c>
      <c r="L547" s="16">
        <f>if(vlookup(A547,'VMware Inventory'!A:E,5,0)="Workstation",1,0)</f>
        <v>0</v>
      </c>
      <c r="M547" s="105">
        <f t="shared" si="5"/>
        <v>0</v>
      </c>
      <c r="N547" s="105">
        <f t="shared" si="6"/>
        <v>1</v>
      </c>
      <c r="O547" s="105">
        <f t="shared" si="7"/>
        <v>0</v>
      </c>
      <c r="P547" s="105" t="str">
        <f t="shared" si="8"/>
        <v>No Lift &amp; Shift</v>
      </c>
      <c r="Q547" s="105">
        <f t="shared" si="9"/>
        <v>1</v>
      </c>
    </row>
    <row r="548">
      <c r="A548" s="61" t="s">
        <v>695</v>
      </c>
      <c r="B548" s="16">
        <f t="shared" si="2"/>
        <v>0</v>
      </c>
      <c r="C548" s="16">
        <f>IFERROR(__xludf.DUMMYFUNCTION("IF(OR(REGEXMATCH($A548, ""(?i)"" &amp; JOIN(""|"", SPLIT($C$3, "" ""))),vlookup(A548,'VMware Inventory'!A:E,5,0)=""VMWare""), 1, 0)"),1.0)</f>
        <v>1</v>
      </c>
      <c r="D548" s="16">
        <f>IFERROR(__xludf.DUMMYFUNCTION("IF(REGEXMATCH($A548, ""(?i)"" &amp; JOIN(""|"", SPLIT($D$3, "" ""))), 1, 0)"),0.0)</f>
        <v>0</v>
      </c>
      <c r="E548" s="16">
        <f t="shared" si="3"/>
        <v>0</v>
      </c>
      <c r="F548" s="16">
        <f t="shared" si="4"/>
        <v>0</v>
      </c>
      <c r="G548" s="16">
        <f>IFERROR(__xludf.DUMMYFUNCTION("IF(REGEXMATCH($A548, ""(?i)"" &amp; JOIN(""|"", SPLIT($G$3, "" ""))), 1, 0)"),0.0)</f>
        <v>0</v>
      </c>
      <c r="H548" s="16">
        <f>IFERROR(__xludf.DUMMYFUNCTION("IF(REGEXMATCH($A548, ""(?i)"" &amp; JOIN(""|"", SPLIT($H$3, "" ""))), 1, 0)"),0.0)</f>
        <v>0</v>
      </c>
      <c r="I548" s="16">
        <f>IFERROR(__xludf.DUMMYFUNCTION("IF(REGEXMATCH($A548, ""(?i)"" &amp; JOIN(""|"", SPLIT($I$3, "" ""))), 1, 0)"),0.0)</f>
        <v>0</v>
      </c>
      <c r="J548" s="16">
        <f>IFERROR(__xludf.DUMMYFUNCTION("IF(REGEXMATCH($A548, ""(?i)"" &amp; JOIN(""|"", SPLIT($J$3, "" ""))), 1, 0)"),0.0)</f>
        <v>0</v>
      </c>
      <c r="K548" s="16">
        <f>IFERROR(__xludf.DUMMYFUNCTION("IF(REGEXMATCH($A548, ""(?i)"" &amp; JOIN(""|"", SPLIT($K$3, "" ""))), 1, 0)"),0.0)</f>
        <v>0</v>
      </c>
      <c r="L548" s="16">
        <f>if(vlookup(A548,'VMware Inventory'!A:E,5,0)="Workstation",1,0)</f>
        <v>0</v>
      </c>
      <c r="M548" s="105">
        <f t="shared" si="5"/>
        <v>0</v>
      </c>
      <c r="N548" s="105">
        <f t="shared" si="6"/>
        <v>1</v>
      </c>
      <c r="O548" s="105">
        <f t="shared" si="7"/>
        <v>0</v>
      </c>
      <c r="P548" s="105" t="str">
        <f t="shared" si="8"/>
        <v>No Lift &amp; Shift</v>
      </c>
      <c r="Q548" s="105">
        <f t="shared" si="9"/>
        <v>1</v>
      </c>
    </row>
    <row r="549">
      <c r="A549" s="61" t="s">
        <v>696</v>
      </c>
      <c r="B549" s="16">
        <f t="shared" si="2"/>
        <v>0</v>
      </c>
      <c r="C549" s="16">
        <f>IFERROR(__xludf.DUMMYFUNCTION("IF(OR(REGEXMATCH($A549, ""(?i)"" &amp; JOIN(""|"", SPLIT($C$3, "" ""))),vlookup(A549,'VMware Inventory'!A:E,5,0)=""VMWare""), 1, 0)"),1.0)</f>
        <v>1</v>
      </c>
      <c r="D549" s="16">
        <f>IFERROR(__xludf.DUMMYFUNCTION("IF(REGEXMATCH($A549, ""(?i)"" &amp; JOIN(""|"", SPLIT($D$3, "" ""))), 1, 0)"),0.0)</f>
        <v>0</v>
      </c>
      <c r="E549" s="16">
        <f t="shared" si="3"/>
        <v>0</v>
      </c>
      <c r="F549" s="16">
        <f t="shared" si="4"/>
        <v>0</v>
      </c>
      <c r="G549" s="16">
        <f>IFERROR(__xludf.DUMMYFUNCTION("IF(REGEXMATCH($A549, ""(?i)"" &amp; JOIN(""|"", SPLIT($G$3, "" ""))), 1, 0)"),0.0)</f>
        <v>0</v>
      </c>
      <c r="H549" s="16">
        <f>IFERROR(__xludf.DUMMYFUNCTION("IF(REGEXMATCH($A549, ""(?i)"" &amp; JOIN(""|"", SPLIT($H$3, "" ""))), 1, 0)"),0.0)</f>
        <v>0</v>
      </c>
      <c r="I549" s="16">
        <f>IFERROR(__xludf.DUMMYFUNCTION("IF(REGEXMATCH($A549, ""(?i)"" &amp; JOIN(""|"", SPLIT($I$3, "" ""))), 1, 0)"),0.0)</f>
        <v>0</v>
      </c>
      <c r="J549" s="16">
        <f>IFERROR(__xludf.DUMMYFUNCTION("IF(REGEXMATCH($A549, ""(?i)"" &amp; JOIN(""|"", SPLIT($J$3, "" ""))), 1, 0)"),0.0)</f>
        <v>0</v>
      </c>
      <c r="K549" s="16">
        <f>IFERROR(__xludf.DUMMYFUNCTION("IF(REGEXMATCH($A549, ""(?i)"" &amp; JOIN(""|"", SPLIT($K$3, "" ""))), 1, 0)"),0.0)</f>
        <v>0</v>
      </c>
      <c r="L549" s="16">
        <f>if(vlookup(A549,'VMware Inventory'!A:E,5,0)="Workstation",1,0)</f>
        <v>0</v>
      </c>
      <c r="M549" s="105">
        <f t="shared" si="5"/>
        <v>0</v>
      </c>
      <c r="N549" s="105">
        <f t="shared" si="6"/>
        <v>1</v>
      </c>
      <c r="O549" s="105">
        <f t="shared" si="7"/>
        <v>0</v>
      </c>
      <c r="P549" s="105" t="str">
        <f t="shared" si="8"/>
        <v>No Lift &amp; Shift</v>
      </c>
      <c r="Q549" s="105">
        <f t="shared" si="9"/>
        <v>1</v>
      </c>
    </row>
    <row r="550">
      <c r="A550" s="61" t="s">
        <v>697</v>
      </c>
      <c r="B550" s="16">
        <f t="shared" si="2"/>
        <v>0</v>
      </c>
      <c r="C550" s="16">
        <f>IFERROR(__xludf.DUMMYFUNCTION("IF(OR(REGEXMATCH($A550, ""(?i)"" &amp; JOIN(""|"", SPLIT($C$3, "" ""))),vlookup(A550,'VMware Inventory'!A:E,5,0)=""VMWare""), 1, 0)"),1.0)</f>
        <v>1</v>
      </c>
      <c r="D550" s="16">
        <f>IFERROR(__xludf.DUMMYFUNCTION("IF(REGEXMATCH($A550, ""(?i)"" &amp; JOIN(""|"", SPLIT($D$3, "" ""))), 1, 0)"),0.0)</f>
        <v>0</v>
      </c>
      <c r="E550" s="16">
        <f t="shared" si="3"/>
        <v>0</v>
      </c>
      <c r="F550" s="16">
        <f t="shared" si="4"/>
        <v>0</v>
      </c>
      <c r="G550" s="16">
        <f>IFERROR(__xludf.DUMMYFUNCTION("IF(REGEXMATCH($A550, ""(?i)"" &amp; JOIN(""|"", SPLIT($G$3, "" ""))), 1, 0)"),0.0)</f>
        <v>0</v>
      </c>
      <c r="H550" s="16">
        <f>IFERROR(__xludf.DUMMYFUNCTION("IF(REGEXMATCH($A550, ""(?i)"" &amp; JOIN(""|"", SPLIT($H$3, "" ""))), 1, 0)"),0.0)</f>
        <v>0</v>
      </c>
      <c r="I550" s="16">
        <f>IFERROR(__xludf.DUMMYFUNCTION("IF(REGEXMATCH($A550, ""(?i)"" &amp; JOIN(""|"", SPLIT($I$3, "" ""))), 1, 0)"),0.0)</f>
        <v>0</v>
      </c>
      <c r="J550" s="16">
        <f>IFERROR(__xludf.DUMMYFUNCTION("IF(REGEXMATCH($A550, ""(?i)"" &amp; JOIN(""|"", SPLIT($J$3, "" ""))), 1, 0)"),0.0)</f>
        <v>0</v>
      </c>
      <c r="K550" s="16">
        <f>IFERROR(__xludf.DUMMYFUNCTION("IF(REGEXMATCH($A550, ""(?i)"" &amp; JOIN(""|"", SPLIT($K$3, "" ""))), 1, 0)"),0.0)</f>
        <v>0</v>
      </c>
      <c r="L550" s="16">
        <f>if(vlookup(A550,'VMware Inventory'!A:E,5,0)="Workstation",1,0)</f>
        <v>0</v>
      </c>
      <c r="M550" s="105">
        <f t="shared" si="5"/>
        <v>0</v>
      </c>
      <c r="N550" s="105">
        <f t="shared" si="6"/>
        <v>1</v>
      </c>
      <c r="O550" s="105">
        <f t="shared" si="7"/>
        <v>0</v>
      </c>
      <c r="P550" s="105" t="str">
        <f t="shared" si="8"/>
        <v>No Lift &amp; Shift</v>
      </c>
      <c r="Q550" s="105">
        <f t="shared" si="9"/>
        <v>1</v>
      </c>
    </row>
    <row r="551">
      <c r="A551" s="61" t="s">
        <v>698</v>
      </c>
      <c r="B551" s="16">
        <f t="shared" si="2"/>
        <v>0</v>
      </c>
      <c r="C551" s="16">
        <f>IFERROR(__xludf.DUMMYFUNCTION("IF(OR(REGEXMATCH($A551, ""(?i)"" &amp; JOIN(""|"", SPLIT($C$3, "" ""))),vlookup(A551,'VMware Inventory'!A:E,5,0)=""VMWare""), 1, 0)"),1.0)</f>
        <v>1</v>
      </c>
      <c r="D551" s="16">
        <f>IFERROR(__xludf.DUMMYFUNCTION("IF(REGEXMATCH($A551, ""(?i)"" &amp; JOIN(""|"", SPLIT($D$3, "" ""))), 1, 0)"),0.0)</f>
        <v>0</v>
      </c>
      <c r="E551" s="16">
        <f t="shared" si="3"/>
        <v>0</v>
      </c>
      <c r="F551" s="16">
        <f t="shared" si="4"/>
        <v>0</v>
      </c>
      <c r="G551" s="16">
        <f>IFERROR(__xludf.DUMMYFUNCTION("IF(REGEXMATCH($A551, ""(?i)"" &amp; JOIN(""|"", SPLIT($G$3, "" ""))), 1, 0)"),0.0)</f>
        <v>0</v>
      </c>
      <c r="H551" s="16">
        <f>IFERROR(__xludf.DUMMYFUNCTION("IF(REGEXMATCH($A551, ""(?i)"" &amp; JOIN(""|"", SPLIT($H$3, "" ""))), 1, 0)"),0.0)</f>
        <v>0</v>
      </c>
      <c r="I551" s="16">
        <f>IFERROR(__xludf.DUMMYFUNCTION("IF(REGEXMATCH($A551, ""(?i)"" &amp; JOIN(""|"", SPLIT($I$3, "" ""))), 1, 0)"),0.0)</f>
        <v>0</v>
      </c>
      <c r="J551" s="16">
        <f>IFERROR(__xludf.DUMMYFUNCTION("IF(REGEXMATCH($A551, ""(?i)"" &amp; JOIN(""|"", SPLIT($J$3, "" ""))), 1, 0)"),0.0)</f>
        <v>0</v>
      </c>
      <c r="K551" s="16">
        <f>IFERROR(__xludf.DUMMYFUNCTION("IF(REGEXMATCH($A551, ""(?i)"" &amp; JOIN(""|"", SPLIT($K$3, "" ""))), 1, 0)"),0.0)</f>
        <v>0</v>
      </c>
      <c r="L551" s="16">
        <f>if(vlookup(A551,'VMware Inventory'!A:E,5,0)="Workstation",1,0)</f>
        <v>0</v>
      </c>
      <c r="M551" s="105">
        <f t="shared" si="5"/>
        <v>0</v>
      </c>
      <c r="N551" s="105">
        <f t="shared" si="6"/>
        <v>1</v>
      </c>
      <c r="O551" s="105">
        <f t="shared" si="7"/>
        <v>0</v>
      </c>
      <c r="P551" s="105" t="str">
        <f t="shared" si="8"/>
        <v>No Lift &amp; Shift</v>
      </c>
      <c r="Q551" s="105">
        <f t="shared" si="9"/>
        <v>1</v>
      </c>
    </row>
    <row r="552">
      <c r="A552" s="61" t="s">
        <v>699</v>
      </c>
      <c r="B552" s="16">
        <f t="shared" si="2"/>
        <v>0</v>
      </c>
      <c r="C552" s="16">
        <f>IFERROR(__xludf.DUMMYFUNCTION("IF(OR(REGEXMATCH($A552, ""(?i)"" &amp; JOIN(""|"", SPLIT($C$3, "" ""))),vlookup(A552,'VMware Inventory'!A:E,5,0)=""VMWare""), 1, 0)"),0.0)</f>
        <v>0</v>
      </c>
      <c r="D552" s="16">
        <f>IFERROR(__xludf.DUMMYFUNCTION("IF(REGEXMATCH($A552, ""(?i)"" &amp; JOIN(""|"", SPLIT($D$3, "" ""))), 1, 0)"),0.0)</f>
        <v>0</v>
      </c>
      <c r="E552" s="16">
        <f t="shared" si="3"/>
        <v>0</v>
      </c>
      <c r="F552" s="16">
        <f t="shared" si="4"/>
        <v>0</v>
      </c>
      <c r="G552" s="16">
        <f>IFERROR(__xludf.DUMMYFUNCTION("IF(REGEXMATCH($A552, ""(?i)"" &amp; JOIN(""|"", SPLIT($G$3, "" ""))), 1, 0)"),0.0)</f>
        <v>0</v>
      </c>
      <c r="H552" s="16">
        <f>IFERROR(__xludf.DUMMYFUNCTION("IF(REGEXMATCH($A552, ""(?i)"" &amp; JOIN(""|"", SPLIT($H$3, "" ""))), 1, 0)"),0.0)</f>
        <v>0</v>
      </c>
      <c r="I552" s="16">
        <f>IFERROR(__xludf.DUMMYFUNCTION("IF(REGEXMATCH($A552, ""(?i)"" &amp; JOIN(""|"", SPLIT($I$3, "" ""))), 1, 0)"),0.0)</f>
        <v>0</v>
      </c>
      <c r="J552" s="16">
        <f>IFERROR(__xludf.DUMMYFUNCTION("IF(REGEXMATCH($A552, ""(?i)"" &amp; JOIN(""|"", SPLIT($J$3, "" ""))), 1, 0)"),0.0)</f>
        <v>0</v>
      </c>
      <c r="K552" s="16">
        <f>IFERROR(__xludf.DUMMYFUNCTION("IF(REGEXMATCH($A552, ""(?i)"" &amp; JOIN(""|"", SPLIT($K$3, "" ""))), 1, 0)"),0.0)</f>
        <v>0</v>
      </c>
      <c r="L552" s="16">
        <f>if(vlookup(A552,'VMware Inventory'!A:E,5,0)="Workstation",1,0)</f>
        <v>0</v>
      </c>
      <c r="M552" s="105">
        <f t="shared" si="5"/>
        <v>0</v>
      </c>
      <c r="N552" s="105">
        <f t="shared" si="6"/>
        <v>0</v>
      </c>
      <c r="O552" s="105">
        <f t="shared" si="7"/>
        <v>0</v>
      </c>
      <c r="P552" s="105" t="str">
        <f t="shared" si="8"/>
        <v>No Infra</v>
      </c>
      <c r="Q552" s="105">
        <f t="shared" si="9"/>
        <v>0</v>
      </c>
    </row>
    <row r="553">
      <c r="A553" s="61" t="s">
        <v>700</v>
      </c>
      <c r="B553" s="16">
        <f t="shared" si="2"/>
        <v>0</v>
      </c>
      <c r="C553" s="16">
        <f>IFERROR(__xludf.DUMMYFUNCTION("IF(OR(REGEXMATCH($A553, ""(?i)"" &amp; JOIN(""|"", SPLIT($C$3, "" ""))),vlookup(A553,'VMware Inventory'!A:E,5,0)=""VMWare""), 1, 0)"),0.0)</f>
        <v>0</v>
      </c>
      <c r="D553" s="16">
        <f>IFERROR(__xludf.DUMMYFUNCTION("IF(REGEXMATCH($A553, ""(?i)"" &amp; JOIN(""|"", SPLIT($D$3, "" ""))), 1, 0)"),0.0)</f>
        <v>0</v>
      </c>
      <c r="E553" s="16">
        <f t="shared" si="3"/>
        <v>0</v>
      </c>
      <c r="F553" s="16">
        <f t="shared" si="4"/>
        <v>0</v>
      </c>
      <c r="G553" s="16">
        <f>IFERROR(__xludf.DUMMYFUNCTION("IF(REGEXMATCH($A553, ""(?i)"" &amp; JOIN(""|"", SPLIT($G$3, "" ""))), 1, 0)"),0.0)</f>
        <v>0</v>
      </c>
      <c r="H553" s="16">
        <f>IFERROR(__xludf.DUMMYFUNCTION("IF(REGEXMATCH($A553, ""(?i)"" &amp; JOIN(""|"", SPLIT($H$3, "" ""))), 1, 0)"),0.0)</f>
        <v>0</v>
      </c>
      <c r="I553" s="16">
        <f>IFERROR(__xludf.DUMMYFUNCTION("IF(REGEXMATCH($A553, ""(?i)"" &amp; JOIN(""|"", SPLIT($I$3, "" ""))), 1, 0)"),0.0)</f>
        <v>0</v>
      </c>
      <c r="J553" s="16">
        <f>IFERROR(__xludf.DUMMYFUNCTION("IF(REGEXMATCH($A553, ""(?i)"" &amp; JOIN(""|"", SPLIT($J$3, "" ""))), 1, 0)"),0.0)</f>
        <v>0</v>
      </c>
      <c r="K553" s="16">
        <f>IFERROR(__xludf.DUMMYFUNCTION("IF(REGEXMATCH($A553, ""(?i)"" &amp; JOIN(""|"", SPLIT($K$3, "" ""))), 1, 0)"),0.0)</f>
        <v>0</v>
      </c>
      <c r="L553" s="16">
        <f>if(vlookup(A553,'VMware Inventory'!A:E,5,0)="Workstation",1,0)</f>
        <v>0</v>
      </c>
      <c r="M553" s="105">
        <f t="shared" si="5"/>
        <v>0</v>
      </c>
      <c r="N553" s="105">
        <f t="shared" si="6"/>
        <v>0</v>
      </c>
      <c r="O553" s="105">
        <f t="shared" si="7"/>
        <v>0</v>
      </c>
      <c r="P553" s="105" t="str">
        <f t="shared" si="8"/>
        <v>No Infra</v>
      </c>
      <c r="Q553" s="105">
        <f t="shared" si="9"/>
        <v>0</v>
      </c>
    </row>
    <row r="554">
      <c r="A554" s="61" t="s">
        <v>701</v>
      </c>
      <c r="B554" s="16">
        <f t="shared" si="2"/>
        <v>0</v>
      </c>
      <c r="C554" s="16">
        <f>IFERROR(__xludf.DUMMYFUNCTION("IF(OR(REGEXMATCH($A554, ""(?i)"" &amp; JOIN(""|"", SPLIT($C$3, "" ""))),vlookup(A554,'VMware Inventory'!A:E,5,0)=""VMWare""), 1, 0)"),0.0)</f>
        <v>0</v>
      </c>
      <c r="D554" s="16">
        <f>IFERROR(__xludf.DUMMYFUNCTION("IF(REGEXMATCH($A554, ""(?i)"" &amp; JOIN(""|"", SPLIT($D$3, "" ""))), 1, 0)"),0.0)</f>
        <v>0</v>
      </c>
      <c r="E554" s="16">
        <f t="shared" si="3"/>
        <v>0</v>
      </c>
      <c r="F554" s="16">
        <f t="shared" si="4"/>
        <v>0</v>
      </c>
      <c r="G554" s="16">
        <f>IFERROR(__xludf.DUMMYFUNCTION("IF(REGEXMATCH($A554, ""(?i)"" &amp; JOIN(""|"", SPLIT($G$3, "" ""))), 1, 0)"),0.0)</f>
        <v>0</v>
      </c>
      <c r="H554" s="16">
        <f>IFERROR(__xludf.DUMMYFUNCTION("IF(REGEXMATCH($A554, ""(?i)"" &amp; JOIN(""|"", SPLIT($H$3, "" ""))), 1, 0)"),0.0)</f>
        <v>0</v>
      </c>
      <c r="I554" s="16">
        <f>IFERROR(__xludf.DUMMYFUNCTION("IF(REGEXMATCH($A554, ""(?i)"" &amp; JOIN(""|"", SPLIT($I$3, "" ""))), 1, 0)"),0.0)</f>
        <v>0</v>
      </c>
      <c r="J554" s="16">
        <f>IFERROR(__xludf.DUMMYFUNCTION("IF(REGEXMATCH($A554, ""(?i)"" &amp; JOIN(""|"", SPLIT($J$3, "" ""))), 1, 0)"),0.0)</f>
        <v>0</v>
      </c>
      <c r="K554" s="16">
        <f>IFERROR(__xludf.DUMMYFUNCTION("IF(REGEXMATCH($A554, ""(?i)"" &amp; JOIN(""|"", SPLIT($K$3, "" ""))), 1, 0)"),0.0)</f>
        <v>0</v>
      </c>
      <c r="L554" s="16">
        <f>if(vlookup(A554,'VMware Inventory'!A:E,5,0)="Workstation",1,0)</f>
        <v>0</v>
      </c>
      <c r="M554" s="105">
        <f t="shared" si="5"/>
        <v>0</v>
      </c>
      <c r="N554" s="105">
        <f t="shared" si="6"/>
        <v>0</v>
      </c>
      <c r="O554" s="105">
        <f t="shared" si="7"/>
        <v>0</v>
      </c>
      <c r="P554" s="105" t="str">
        <f t="shared" si="8"/>
        <v>No Infra</v>
      </c>
      <c r="Q554" s="105">
        <f t="shared" si="9"/>
        <v>0</v>
      </c>
    </row>
    <row r="555">
      <c r="A555" s="61" t="s">
        <v>702</v>
      </c>
      <c r="B555" s="16">
        <f t="shared" si="2"/>
        <v>0</v>
      </c>
      <c r="C555" s="16">
        <f>IFERROR(__xludf.DUMMYFUNCTION("IF(OR(REGEXMATCH($A555, ""(?i)"" &amp; JOIN(""|"", SPLIT($C$3, "" ""))),vlookup(A555,'VMware Inventory'!A:E,5,0)=""VMWare""), 1, 0)"),1.0)</f>
        <v>1</v>
      </c>
      <c r="D555" s="16">
        <f>IFERROR(__xludf.DUMMYFUNCTION("IF(REGEXMATCH($A555, ""(?i)"" &amp; JOIN(""|"", SPLIT($D$3, "" ""))), 1, 0)"),0.0)</f>
        <v>0</v>
      </c>
      <c r="E555" s="16">
        <f t="shared" si="3"/>
        <v>0</v>
      </c>
      <c r="F555" s="16">
        <f t="shared" si="4"/>
        <v>0</v>
      </c>
      <c r="G555" s="16">
        <f>IFERROR(__xludf.DUMMYFUNCTION("IF(REGEXMATCH($A555, ""(?i)"" &amp; JOIN(""|"", SPLIT($G$3, "" ""))), 1, 0)"),0.0)</f>
        <v>0</v>
      </c>
      <c r="H555" s="16">
        <f>IFERROR(__xludf.DUMMYFUNCTION("IF(REGEXMATCH($A555, ""(?i)"" &amp; JOIN(""|"", SPLIT($H$3, "" ""))), 1, 0)"),0.0)</f>
        <v>0</v>
      </c>
      <c r="I555" s="16">
        <f>IFERROR(__xludf.DUMMYFUNCTION("IF(REGEXMATCH($A555, ""(?i)"" &amp; JOIN(""|"", SPLIT($I$3, "" ""))), 1, 0)"),0.0)</f>
        <v>0</v>
      </c>
      <c r="J555" s="16">
        <f>IFERROR(__xludf.DUMMYFUNCTION("IF(REGEXMATCH($A555, ""(?i)"" &amp; JOIN(""|"", SPLIT($J$3, "" ""))), 1, 0)"),0.0)</f>
        <v>0</v>
      </c>
      <c r="K555" s="16">
        <f>IFERROR(__xludf.DUMMYFUNCTION("IF(REGEXMATCH($A555, ""(?i)"" &amp; JOIN(""|"", SPLIT($K$3, "" ""))), 1, 0)"),0.0)</f>
        <v>0</v>
      </c>
      <c r="L555" s="16">
        <f>if(vlookup(A555,'VMware Inventory'!A:E,5,0)="Workstation",1,0)</f>
        <v>0</v>
      </c>
      <c r="M555" s="105">
        <f t="shared" si="5"/>
        <v>0</v>
      </c>
      <c r="N555" s="105">
        <f t="shared" si="6"/>
        <v>1</v>
      </c>
      <c r="O555" s="105">
        <f t="shared" si="7"/>
        <v>0</v>
      </c>
      <c r="P555" s="105" t="str">
        <f t="shared" si="8"/>
        <v>No Lift &amp; Shift</v>
      </c>
      <c r="Q555" s="105">
        <f t="shared" si="9"/>
        <v>1</v>
      </c>
    </row>
    <row r="556">
      <c r="A556" s="61" t="s">
        <v>703</v>
      </c>
      <c r="B556" s="16">
        <f t="shared" si="2"/>
        <v>0</v>
      </c>
      <c r="C556" s="16">
        <f>IFERROR(__xludf.DUMMYFUNCTION("IF(OR(REGEXMATCH($A556, ""(?i)"" &amp; JOIN(""|"", SPLIT($C$3, "" ""))),vlookup(A556,'VMware Inventory'!A:E,5,0)=""VMWare""), 1, 0)"),0.0)</f>
        <v>0</v>
      </c>
      <c r="D556" s="16">
        <f>IFERROR(__xludf.DUMMYFUNCTION("IF(REGEXMATCH($A556, ""(?i)"" &amp; JOIN(""|"", SPLIT($D$3, "" ""))), 1, 0)"),0.0)</f>
        <v>0</v>
      </c>
      <c r="E556" s="16">
        <f t="shared" si="3"/>
        <v>0</v>
      </c>
      <c r="F556" s="16">
        <f t="shared" si="4"/>
        <v>0</v>
      </c>
      <c r="G556" s="16">
        <f>IFERROR(__xludf.DUMMYFUNCTION("IF(REGEXMATCH($A556, ""(?i)"" &amp; JOIN(""|"", SPLIT($G$3, "" ""))), 1, 0)"),0.0)</f>
        <v>0</v>
      </c>
      <c r="H556" s="16">
        <f>IFERROR(__xludf.DUMMYFUNCTION("IF(REGEXMATCH($A556, ""(?i)"" &amp; JOIN(""|"", SPLIT($H$3, "" ""))), 1, 0)"),0.0)</f>
        <v>0</v>
      </c>
      <c r="I556" s="16">
        <f>IFERROR(__xludf.DUMMYFUNCTION("IF(REGEXMATCH($A556, ""(?i)"" &amp; JOIN(""|"", SPLIT($I$3, "" ""))), 1, 0)"),0.0)</f>
        <v>0</v>
      </c>
      <c r="J556" s="16">
        <f>IFERROR(__xludf.DUMMYFUNCTION("IF(REGEXMATCH($A556, ""(?i)"" &amp; JOIN(""|"", SPLIT($J$3, "" ""))), 1, 0)"),0.0)</f>
        <v>0</v>
      </c>
      <c r="K556" s="16">
        <f>IFERROR(__xludf.DUMMYFUNCTION("IF(REGEXMATCH($A556, ""(?i)"" &amp; JOIN(""|"", SPLIT($K$3, "" ""))), 1, 0)"),0.0)</f>
        <v>0</v>
      </c>
      <c r="L556" s="16">
        <f>if(vlookup(A556,'VMware Inventory'!A:E,5,0)="Workstation",1,0)</f>
        <v>0</v>
      </c>
      <c r="M556" s="105">
        <f t="shared" si="5"/>
        <v>0</v>
      </c>
      <c r="N556" s="105">
        <f t="shared" si="6"/>
        <v>0</v>
      </c>
      <c r="O556" s="105">
        <f t="shared" si="7"/>
        <v>0</v>
      </c>
      <c r="P556" s="105" t="str">
        <f t="shared" si="8"/>
        <v>No Infra</v>
      </c>
      <c r="Q556" s="105">
        <f t="shared" si="9"/>
        <v>0</v>
      </c>
    </row>
    <row r="557">
      <c r="A557" s="61" t="s">
        <v>704</v>
      </c>
      <c r="B557" s="16">
        <f t="shared" si="2"/>
        <v>0</v>
      </c>
      <c r="C557" s="16">
        <f>IFERROR(__xludf.DUMMYFUNCTION("IF(OR(REGEXMATCH($A557, ""(?i)"" &amp; JOIN(""|"", SPLIT($C$3, "" ""))),vlookup(A557,'VMware Inventory'!A:E,5,0)=""VMWare""), 1, 0)"),0.0)</f>
        <v>0</v>
      </c>
      <c r="D557" s="16">
        <f>IFERROR(__xludf.DUMMYFUNCTION("IF(REGEXMATCH($A557, ""(?i)"" &amp; JOIN(""|"", SPLIT($D$3, "" ""))), 1, 0)"),0.0)</f>
        <v>0</v>
      </c>
      <c r="E557" s="16">
        <f t="shared" si="3"/>
        <v>0</v>
      </c>
      <c r="F557" s="16">
        <f t="shared" si="4"/>
        <v>0</v>
      </c>
      <c r="G557" s="16">
        <f>IFERROR(__xludf.DUMMYFUNCTION("IF(REGEXMATCH($A557, ""(?i)"" &amp; JOIN(""|"", SPLIT($G$3, "" ""))), 1, 0)"),0.0)</f>
        <v>0</v>
      </c>
      <c r="H557" s="16">
        <f>IFERROR(__xludf.DUMMYFUNCTION("IF(REGEXMATCH($A557, ""(?i)"" &amp; JOIN(""|"", SPLIT($H$3, "" ""))), 1, 0)"),0.0)</f>
        <v>0</v>
      </c>
      <c r="I557" s="16">
        <f>IFERROR(__xludf.DUMMYFUNCTION("IF(REGEXMATCH($A557, ""(?i)"" &amp; JOIN(""|"", SPLIT($I$3, "" ""))), 1, 0)"),0.0)</f>
        <v>0</v>
      </c>
      <c r="J557" s="16">
        <f>IFERROR(__xludf.DUMMYFUNCTION("IF(REGEXMATCH($A557, ""(?i)"" &amp; JOIN(""|"", SPLIT($J$3, "" ""))), 1, 0)"),0.0)</f>
        <v>0</v>
      </c>
      <c r="K557" s="16">
        <f>IFERROR(__xludf.DUMMYFUNCTION("IF(REGEXMATCH($A557, ""(?i)"" &amp; JOIN(""|"", SPLIT($K$3, "" ""))), 1, 0)"),0.0)</f>
        <v>0</v>
      </c>
      <c r="L557" s="16">
        <f>if(vlookup(A557,'VMware Inventory'!A:E,5,0)="Workstation",1,0)</f>
        <v>0</v>
      </c>
      <c r="M557" s="105">
        <f t="shared" si="5"/>
        <v>0</v>
      </c>
      <c r="N557" s="105">
        <f t="shared" si="6"/>
        <v>0</v>
      </c>
      <c r="O557" s="105">
        <f t="shared" si="7"/>
        <v>0</v>
      </c>
      <c r="P557" s="105" t="str">
        <f t="shared" si="8"/>
        <v>No Infra</v>
      </c>
      <c r="Q557" s="105">
        <f t="shared" si="9"/>
        <v>0</v>
      </c>
    </row>
    <row r="558">
      <c r="A558" s="61" t="s">
        <v>705</v>
      </c>
      <c r="B558" s="16">
        <f t="shared" si="2"/>
        <v>0</v>
      </c>
      <c r="C558" s="16">
        <f>IFERROR(__xludf.DUMMYFUNCTION("IF(OR(REGEXMATCH($A558, ""(?i)"" &amp; JOIN(""|"", SPLIT($C$3, "" ""))),vlookup(A558,'VMware Inventory'!A:E,5,0)=""VMWare""), 1, 0)"),0.0)</f>
        <v>0</v>
      </c>
      <c r="D558" s="16">
        <f>IFERROR(__xludf.DUMMYFUNCTION("IF(REGEXMATCH($A558, ""(?i)"" &amp; JOIN(""|"", SPLIT($D$3, "" ""))), 1, 0)"),0.0)</f>
        <v>0</v>
      </c>
      <c r="E558" s="16">
        <f t="shared" si="3"/>
        <v>0</v>
      </c>
      <c r="F558" s="16">
        <f t="shared" si="4"/>
        <v>0</v>
      </c>
      <c r="G558" s="16">
        <f>IFERROR(__xludf.DUMMYFUNCTION("IF(REGEXMATCH($A558, ""(?i)"" &amp; JOIN(""|"", SPLIT($G$3, "" ""))), 1, 0)"),0.0)</f>
        <v>0</v>
      </c>
      <c r="H558" s="16">
        <f>IFERROR(__xludf.DUMMYFUNCTION("IF(REGEXMATCH($A558, ""(?i)"" &amp; JOIN(""|"", SPLIT($H$3, "" ""))), 1, 0)"),0.0)</f>
        <v>0</v>
      </c>
      <c r="I558" s="16">
        <f>IFERROR(__xludf.DUMMYFUNCTION("IF(REGEXMATCH($A558, ""(?i)"" &amp; JOIN(""|"", SPLIT($I$3, "" ""))), 1, 0)"),0.0)</f>
        <v>0</v>
      </c>
      <c r="J558" s="16">
        <f>IFERROR(__xludf.DUMMYFUNCTION("IF(REGEXMATCH($A558, ""(?i)"" &amp; JOIN(""|"", SPLIT($J$3, "" ""))), 1, 0)"),0.0)</f>
        <v>0</v>
      </c>
      <c r="K558" s="16">
        <f>IFERROR(__xludf.DUMMYFUNCTION("IF(REGEXMATCH($A558, ""(?i)"" &amp; JOIN(""|"", SPLIT($K$3, "" ""))), 1, 0)"),0.0)</f>
        <v>0</v>
      </c>
      <c r="L558" s="16">
        <f>if(vlookup(A558,'VMware Inventory'!A:E,5,0)="Workstation",1,0)</f>
        <v>0</v>
      </c>
      <c r="M558" s="105">
        <f t="shared" si="5"/>
        <v>0</v>
      </c>
      <c r="N558" s="105">
        <f t="shared" si="6"/>
        <v>0</v>
      </c>
      <c r="O558" s="105">
        <f t="shared" si="7"/>
        <v>0</v>
      </c>
      <c r="P558" s="105" t="str">
        <f t="shared" si="8"/>
        <v>No Infra</v>
      </c>
      <c r="Q558" s="105">
        <f t="shared" si="9"/>
        <v>0</v>
      </c>
    </row>
    <row r="559">
      <c r="A559" s="61" t="s">
        <v>706</v>
      </c>
      <c r="B559" s="16">
        <f t="shared" si="2"/>
        <v>0</v>
      </c>
      <c r="C559" s="16">
        <f>IFERROR(__xludf.DUMMYFUNCTION("IF(OR(REGEXMATCH($A559, ""(?i)"" &amp; JOIN(""|"", SPLIT($C$3, "" ""))),vlookup(A559,'VMware Inventory'!A:E,5,0)=""VMWare""), 1, 0)"),0.0)</f>
        <v>0</v>
      </c>
      <c r="D559" s="16">
        <f>IFERROR(__xludf.DUMMYFUNCTION("IF(REGEXMATCH($A559, ""(?i)"" &amp; JOIN(""|"", SPLIT($D$3, "" ""))), 1, 0)"),0.0)</f>
        <v>0</v>
      </c>
      <c r="E559" s="16">
        <f t="shared" si="3"/>
        <v>0</v>
      </c>
      <c r="F559" s="16">
        <f t="shared" si="4"/>
        <v>0</v>
      </c>
      <c r="G559" s="16">
        <f>IFERROR(__xludf.DUMMYFUNCTION("IF(REGEXMATCH($A559, ""(?i)"" &amp; JOIN(""|"", SPLIT($G$3, "" ""))), 1, 0)"),0.0)</f>
        <v>0</v>
      </c>
      <c r="H559" s="16">
        <f>IFERROR(__xludf.DUMMYFUNCTION("IF(REGEXMATCH($A559, ""(?i)"" &amp; JOIN(""|"", SPLIT($H$3, "" ""))), 1, 0)"),0.0)</f>
        <v>0</v>
      </c>
      <c r="I559" s="16">
        <f>IFERROR(__xludf.DUMMYFUNCTION("IF(REGEXMATCH($A559, ""(?i)"" &amp; JOIN(""|"", SPLIT($I$3, "" ""))), 1, 0)"),0.0)</f>
        <v>0</v>
      </c>
      <c r="J559" s="16">
        <f>IFERROR(__xludf.DUMMYFUNCTION("IF(REGEXMATCH($A559, ""(?i)"" &amp; JOIN(""|"", SPLIT($J$3, "" ""))), 1, 0)"),0.0)</f>
        <v>0</v>
      </c>
      <c r="K559" s="16">
        <f>IFERROR(__xludf.DUMMYFUNCTION("IF(REGEXMATCH($A559, ""(?i)"" &amp; JOIN(""|"", SPLIT($K$3, "" ""))), 1, 0)"),0.0)</f>
        <v>0</v>
      </c>
      <c r="L559" s="16">
        <f>if(vlookup(A559,'VMware Inventory'!A:E,5,0)="Workstation",1,0)</f>
        <v>0</v>
      </c>
      <c r="M559" s="105">
        <f t="shared" si="5"/>
        <v>0</v>
      </c>
      <c r="N559" s="105">
        <f t="shared" si="6"/>
        <v>0</v>
      </c>
      <c r="O559" s="105">
        <f t="shared" si="7"/>
        <v>0</v>
      </c>
      <c r="P559" s="105" t="str">
        <f t="shared" si="8"/>
        <v>No Infra</v>
      </c>
      <c r="Q559" s="105">
        <f t="shared" si="9"/>
        <v>0</v>
      </c>
    </row>
    <row r="560">
      <c r="A560" s="61" t="s">
        <v>707</v>
      </c>
      <c r="B560" s="16">
        <f t="shared" si="2"/>
        <v>0</v>
      </c>
      <c r="C560" s="16">
        <f>IFERROR(__xludf.DUMMYFUNCTION("IF(OR(REGEXMATCH($A560, ""(?i)"" &amp; JOIN(""|"", SPLIT($C$3, "" ""))),vlookup(A560,'VMware Inventory'!A:E,5,0)=""VMWare""), 1, 0)"),1.0)</f>
        <v>1</v>
      </c>
      <c r="D560" s="16">
        <f>IFERROR(__xludf.DUMMYFUNCTION("IF(REGEXMATCH($A560, ""(?i)"" &amp; JOIN(""|"", SPLIT($D$3, "" ""))), 1, 0)"),0.0)</f>
        <v>0</v>
      </c>
      <c r="E560" s="16">
        <f t="shared" si="3"/>
        <v>0</v>
      </c>
      <c r="F560" s="16">
        <f t="shared" si="4"/>
        <v>0</v>
      </c>
      <c r="G560" s="16">
        <f>IFERROR(__xludf.DUMMYFUNCTION("IF(REGEXMATCH($A560, ""(?i)"" &amp; JOIN(""|"", SPLIT($G$3, "" ""))), 1, 0)"),0.0)</f>
        <v>0</v>
      </c>
      <c r="H560" s="16">
        <f>IFERROR(__xludf.DUMMYFUNCTION("IF(REGEXMATCH($A560, ""(?i)"" &amp; JOIN(""|"", SPLIT($H$3, "" ""))), 1, 0)"),0.0)</f>
        <v>0</v>
      </c>
      <c r="I560" s="16">
        <f>IFERROR(__xludf.DUMMYFUNCTION("IF(REGEXMATCH($A560, ""(?i)"" &amp; JOIN(""|"", SPLIT($I$3, "" ""))), 1, 0)"),0.0)</f>
        <v>0</v>
      </c>
      <c r="J560" s="16">
        <f>IFERROR(__xludf.DUMMYFUNCTION("IF(REGEXMATCH($A560, ""(?i)"" &amp; JOIN(""|"", SPLIT($J$3, "" ""))), 1, 0)"),0.0)</f>
        <v>0</v>
      </c>
      <c r="K560" s="16">
        <f>IFERROR(__xludf.DUMMYFUNCTION("IF(REGEXMATCH($A560, ""(?i)"" &amp; JOIN(""|"", SPLIT($K$3, "" ""))), 1, 0)"),0.0)</f>
        <v>0</v>
      </c>
      <c r="L560" s="16">
        <f>if(vlookup(A560,'VMware Inventory'!A:E,5,0)="Workstation",1,0)</f>
        <v>0</v>
      </c>
      <c r="M560" s="105">
        <f t="shared" si="5"/>
        <v>0</v>
      </c>
      <c r="N560" s="105">
        <f t="shared" si="6"/>
        <v>1</v>
      </c>
      <c r="O560" s="105">
        <f t="shared" si="7"/>
        <v>0</v>
      </c>
      <c r="P560" s="105" t="str">
        <f t="shared" si="8"/>
        <v>No Lift &amp; Shift</v>
      </c>
      <c r="Q560" s="105">
        <f t="shared" si="9"/>
        <v>1</v>
      </c>
    </row>
    <row r="561">
      <c r="A561" s="61" t="s">
        <v>708</v>
      </c>
      <c r="B561" s="16">
        <f t="shared" si="2"/>
        <v>0</v>
      </c>
      <c r="C561" s="16">
        <f>IFERROR(__xludf.DUMMYFUNCTION("IF(OR(REGEXMATCH($A561, ""(?i)"" &amp; JOIN(""|"", SPLIT($C$3, "" ""))),vlookup(A561,'VMware Inventory'!A:E,5,0)=""VMWare""), 1, 0)"),0.0)</f>
        <v>0</v>
      </c>
      <c r="D561" s="16">
        <f>IFERROR(__xludf.DUMMYFUNCTION("IF(REGEXMATCH($A561, ""(?i)"" &amp; JOIN(""|"", SPLIT($D$3, "" ""))), 1, 0)"),0.0)</f>
        <v>0</v>
      </c>
      <c r="E561" s="16">
        <f t="shared" si="3"/>
        <v>0</v>
      </c>
      <c r="F561" s="16">
        <f t="shared" si="4"/>
        <v>0</v>
      </c>
      <c r="G561" s="16">
        <f>IFERROR(__xludf.DUMMYFUNCTION("IF(REGEXMATCH($A561, ""(?i)"" &amp; JOIN(""|"", SPLIT($G$3, "" ""))), 1, 0)"),0.0)</f>
        <v>0</v>
      </c>
      <c r="H561" s="16">
        <f>IFERROR(__xludf.DUMMYFUNCTION("IF(REGEXMATCH($A561, ""(?i)"" &amp; JOIN(""|"", SPLIT($H$3, "" ""))), 1, 0)"),0.0)</f>
        <v>0</v>
      </c>
      <c r="I561" s="16">
        <f>IFERROR(__xludf.DUMMYFUNCTION("IF(REGEXMATCH($A561, ""(?i)"" &amp; JOIN(""|"", SPLIT($I$3, "" ""))), 1, 0)"),0.0)</f>
        <v>0</v>
      </c>
      <c r="J561" s="16">
        <f>IFERROR(__xludf.DUMMYFUNCTION("IF(REGEXMATCH($A561, ""(?i)"" &amp; JOIN(""|"", SPLIT($J$3, "" ""))), 1, 0)"),0.0)</f>
        <v>0</v>
      </c>
      <c r="K561" s="16">
        <f>IFERROR(__xludf.DUMMYFUNCTION("IF(REGEXMATCH($A561, ""(?i)"" &amp; JOIN(""|"", SPLIT($K$3, "" ""))), 1, 0)"),0.0)</f>
        <v>0</v>
      </c>
      <c r="L561" s="16">
        <f>if(vlookup(A561,'VMware Inventory'!A:E,5,0)="Workstation",1,0)</f>
        <v>0</v>
      </c>
      <c r="M561" s="105">
        <f t="shared" si="5"/>
        <v>0</v>
      </c>
      <c r="N561" s="105">
        <f t="shared" si="6"/>
        <v>0</v>
      </c>
      <c r="O561" s="105">
        <f t="shared" si="7"/>
        <v>0</v>
      </c>
      <c r="P561" s="105" t="str">
        <f t="shared" si="8"/>
        <v>No Infra</v>
      </c>
      <c r="Q561" s="105">
        <f t="shared" si="9"/>
        <v>0</v>
      </c>
    </row>
    <row r="562">
      <c r="A562" s="61" t="s">
        <v>709</v>
      </c>
      <c r="B562" s="16">
        <f t="shared" si="2"/>
        <v>0</v>
      </c>
      <c r="C562" s="16">
        <f>IFERROR(__xludf.DUMMYFUNCTION("IF(OR(REGEXMATCH($A562, ""(?i)"" &amp; JOIN(""|"", SPLIT($C$3, "" ""))),vlookup(A562,'VMware Inventory'!A:E,5,0)=""VMWare""), 1, 0)"),0.0)</f>
        <v>0</v>
      </c>
      <c r="D562" s="16">
        <f>IFERROR(__xludf.DUMMYFUNCTION("IF(REGEXMATCH($A562, ""(?i)"" &amp; JOIN(""|"", SPLIT($D$3, "" ""))), 1, 0)"),0.0)</f>
        <v>0</v>
      </c>
      <c r="E562" s="16">
        <f t="shared" si="3"/>
        <v>0</v>
      </c>
      <c r="F562" s="16">
        <f t="shared" si="4"/>
        <v>0</v>
      </c>
      <c r="G562" s="16">
        <f>IFERROR(__xludf.DUMMYFUNCTION("IF(REGEXMATCH($A562, ""(?i)"" &amp; JOIN(""|"", SPLIT($G$3, "" ""))), 1, 0)"),0.0)</f>
        <v>0</v>
      </c>
      <c r="H562" s="16">
        <f>IFERROR(__xludf.DUMMYFUNCTION("IF(REGEXMATCH($A562, ""(?i)"" &amp; JOIN(""|"", SPLIT($H$3, "" ""))), 1, 0)"),0.0)</f>
        <v>0</v>
      </c>
      <c r="I562" s="16">
        <f>IFERROR(__xludf.DUMMYFUNCTION("IF(REGEXMATCH($A562, ""(?i)"" &amp; JOIN(""|"", SPLIT($I$3, "" ""))), 1, 0)"),0.0)</f>
        <v>0</v>
      </c>
      <c r="J562" s="16">
        <f>IFERROR(__xludf.DUMMYFUNCTION("IF(REGEXMATCH($A562, ""(?i)"" &amp; JOIN(""|"", SPLIT($J$3, "" ""))), 1, 0)"),0.0)</f>
        <v>0</v>
      </c>
      <c r="K562" s="16">
        <f>IFERROR(__xludf.DUMMYFUNCTION("IF(REGEXMATCH($A562, ""(?i)"" &amp; JOIN(""|"", SPLIT($K$3, "" ""))), 1, 0)"),0.0)</f>
        <v>0</v>
      </c>
      <c r="L562" s="16">
        <f>if(vlookup(A562,'VMware Inventory'!A:E,5,0)="Workstation",1,0)</f>
        <v>0</v>
      </c>
      <c r="M562" s="105">
        <f t="shared" si="5"/>
        <v>0</v>
      </c>
      <c r="N562" s="105">
        <f t="shared" si="6"/>
        <v>0</v>
      </c>
      <c r="O562" s="105">
        <f t="shared" si="7"/>
        <v>0</v>
      </c>
      <c r="P562" s="105" t="str">
        <f t="shared" si="8"/>
        <v>No Infra</v>
      </c>
      <c r="Q562" s="105">
        <f t="shared" si="9"/>
        <v>0</v>
      </c>
    </row>
    <row r="563">
      <c r="A563" s="61" t="s">
        <v>710</v>
      </c>
      <c r="B563" s="16">
        <f t="shared" si="2"/>
        <v>0</v>
      </c>
      <c r="C563" s="16">
        <f>IFERROR(__xludf.DUMMYFUNCTION("IF(OR(REGEXMATCH($A563, ""(?i)"" &amp; JOIN(""|"", SPLIT($C$3, "" ""))),vlookup(A563,'VMware Inventory'!A:E,5,0)=""VMWare""), 1, 0)"),0.0)</f>
        <v>0</v>
      </c>
      <c r="D563" s="16">
        <f>IFERROR(__xludf.DUMMYFUNCTION("IF(REGEXMATCH($A563, ""(?i)"" &amp; JOIN(""|"", SPLIT($D$3, "" ""))), 1, 0)"),0.0)</f>
        <v>0</v>
      </c>
      <c r="E563" s="16">
        <f t="shared" si="3"/>
        <v>0</v>
      </c>
      <c r="F563" s="16">
        <f t="shared" si="4"/>
        <v>0</v>
      </c>
      <c r="G563" s="16">
        <f>IFERROR(__xludf.DUMMYFUNCTION("IF(REGEXMATCH($A563, ""(?i)"" &amp; JOIN(""|"", SPLIT($G$3, "" ""))), 1, 0)"),0.0)</f>
        <v>0</v>
      </c>
      <c r="H563" s="16">
        <f>IFERROR(__xludf.DUMMYFUNCTION("IF(REGEXMATCH($A563, ""(?i)"" &amp; JOIN(""|"", SPLIT($H$3, "" ""))), 1, 0)"),0.0)</f>
        <v>0</v>
      </c>
      <c r="I563" s="16">
        <f>IFERROR(__xludf.DUMMYFUNCTION("IF(REGEXMATCH($A563, ""(?i)"" &amp; JOIN(""|"", SPLIT($I$3, "" ""))), 1, 0)"),0.0)</f>
        <v>0</v>
      </c>
      <c r="J563" s="16">
        <f>IFERROR(__xludf.DUMMYFUNCTION("IF(REGEXMATCH($A563, ""(?i)"" &amp; JOIN(""|"", SPLIT($J$3, "" ""))), 1, 0)"),0.0)</f>
        <v>0</v>
      </c>
      <c r="K563" s="16">
        <f>IFERROR(__xludf.DUMMYFUNCTION("IF(REGEXMATCH($A563, ""(?i)"" &amp; JOIN(""|"", SPLIT($K$3, "" ""))), 1, 0)"),0.0)</f>
        <v>0</v>
      </c>
      <c r="L563" s="16">
        <f>if(vlookup(A563,'VMware Inventory'!A:E,5,0)="Workstation",1,0)</f>
        <v>0</v>
      </c>
      <c r="M563" s="105">
        <f t="shared" si="5"/>
        <v>0</v>
      </c>
      <c r="N563" s="105">
        <f t="shared" si="6"/>
        <v>0</v>
      </c>
      <c r="O563" s="105">
        <f t="shared" si="7"/>
        <v>0</v>
      </c>
      <c r="P563" s="105" t="str">
        <f t="shared" si="8"/>
        <v>No Infra</v>
      </c>
      <c r="Q563" s="105">
        <f t="shared" si="9"/>
        <v>0</v>
      </c>
    </row>
    <row r="564">
      <c r="A564" s="61" t="s">
        <v>711</v>
      </c>
      <c r="B564" s="16">
        <f t="shared" si="2"/>
        <v>0</v>
      </c>
      <c r="C564" s="16">
        <f>IFERROR(__xludf.DUMMYFUNCTION("IF(OR(REGEXMATCH($A564, ""(?i)"" &amp; JOIN(""|"", SPLIT($C$3, "" ""))),vlookup(A564,'VMware Inventory'!A:E,5,0)=""VMWare""), 1, 0)"),1.0)</f>
        <v>1</v>
      </c>
      <c r="D564" s="16">
        <f>IFERROR(__xludf.DUMMYFUNCTION("IF(REGEXMATCH($A564, ""(?i)"" &amp; JOIN(""|"", SPLIT($D$3, "" ""))), 1, 0)"),0.0)</f>
        <v>0</v>
      </c>
      <c r="E564" s="16">
        <f t="shared" si="3"/>
        <v>0</v>
      </c>
      <c r="F564" s="16">
        <f t="shared" si="4"/>
        <v>0</v>
      </c>
      <c r="G564" s="16">
        <f>IFERROR(__xludf.DUMMYFUNCTION("IF(REGEXMATCH($A564, ""(?i)"" &amp; JOIN(""|"", SPLIT($G$3, "" ""))), 1, 0)"),0.0)</f>
        <v>0</v>
      </c>
      <c r="H564" s="16">
        <f>IFERROR(__xludf.DUMMYFUNCTION("IF(REGEXMATCH($A564, ""(?i)"" &amp; JOIN(""|"", SPLIT($H$3, "" ""))), 1, 0)"),0.0)</f>
        <v>0</v>
      </c>
      <c r="I564" s="16">
        <f>IFERROR(__xludf.DUMMYFUNCTION("IF(REGEXMATCH($A564, ""(?i)"" &amp; JOIN(""|"", SPLIT($I$3, "" ""))), 1, 0)"),0.0)</f>
        <v>0</v>
      </c>
      <c r="J564" s="16">
        <f>IFERROR(__xludf.DUMMYFUNCTION("IF(REGEXMATCH($A564, ""(?i)"" &amp; JOIN(""|"", SPLIT($J$3, "" ""))), 1, 0)"),0.0)</f>
        <v>0</v>
      </c>
      <c r="K564" s="16">
        <f>IFERROR(__xludf.DUMMYFUNCTION("IF(REGEXMATCH($A564, ""(?i)"" &amp; JOIN(""|"", SPLIT($K$3, "" ""))), 1, 0)"),0.0)</f>
        <v>0</v>
      </c>
      <c r="L564" s="16">
        <f>if(vlookup(A564,'VMware Inventory'!A:E,5,0)="Workstation",1,0)</f>
        <v>0</v>
      </c>
      <c r="M564" s="105">
        <f t="shared" si="5"/>
        <v>0</v>
      </c>
      <c r="N564" s="105">
        <f t="shared" si="6"/>
        <v>1</v>
      </c>
      <c r="O564" s="105">
        <f t="shared" si="7"/>
        <v>0</v>
      </c>
      <c r="P564" s="105" t="str">
        <f t="shared" si="8"/>
        <v>No Lift &amp; Shift</v>
      </c>
      <c r="Q564" s="105">
        <f t="shared" si="9"/>
        <v>1</v>
      </c>
    </row>
    <row r="565">
      <c r="A565" s="61" t="s">
        <v>712</v>
      </c>
      <c r="B565" s="16">
        <f t="shared" si="2"/>
        <v>0</v>
      </c>
      <c r="C565" s="16">
        <f>IFERROR(__xludf.DUMMYFUNCTION("IF(OR(REGEXMATCH($A565, ""(?i)"" &amp; JOIN(""|"", SPLIT($C$3, "" ""))),vlookup(A565,'VMware Inventory'!A:E,5,0)=""VMWare""), 1, 0)"),1.0)</f>
        <v>1</v>
      </c>
      <c r="D565" s="16">
        <f>IFERROR(__xludf.DUMMYFUNCTION("IF(REGEXMATCH($A565, ""(?i)"" &amp; JOIN(""|"", SPLIT($D$3, "" ""))), 1, 0)"),0.0)</f>
        <v>0</v>
      </c>
      <c r="E565" s="16">
        <f t="shared" si="3"/>
        <v>0</v>
      </c>
      <c r="F565" s="16">
        <f t="shared" si="4"/>
        <v>0</v>
      </c>
      <c r="G565" s="16">
        <f>IFERROR(__xludf.DUMMYFUNCTION("IF(REGEXMATCH($A565, ""(?i)"" &amp; JOIN(""|"", SPLIT($G$3, "" ""))), 1, 0)"),0.0)</f>
        <v>0</v>
      </c>
      <c r="H565" s="16">
        <f>IFERROR(__xludf.DUMMYFUNCTION("IF(REGEXMATCH($A565, ""(?i)"" &amp; JOIN(""|"", SPLIT($H$3, "" ""))), 1, 0)"),0.0)</f>
        <v>0</v>
      </c>
      <c r="I565" s="16">
        <f>IFERROR(__xludf.DUMMYFUNCTION("IF(REGEXMATCH($A565, ""(?i)"" &amp; JOIN(""|"", SPLIT($I$3, "" ""))), 1, 0)"),0.0)</f>
        <v>0</v>
      </c>
      <c r="J565" s="16">
        <f>IFERROR(__xludf.DUMMYFUNCTION("IF(REGEXMATCH($A565, ""(?i)"" &amp; JOIN(""|"", SPLIT($J$3, "" ""))), 1, 0)"),0.0)</f>
        <v>0</v>
      </c>
      <c r="K565" s="16">
        <f>IFERROR(__xludf.DUMMYFUNCTION("IF(REGEXMATCH($A565, ""(?i)"" &amp; JOIN(""|"", SPLIT($K$3, "" ""))), 1, 0)"),0.0)</f>
        <v>0</v>
      </c>
      <c r="L565" s="16">
        <f>if(vlookup(A565,'VMware Inventory'!A:E,5,0)="Workstation",1,0)</f>
        <v>0</v>
      </c>
      <c r="M565" s="105">
        <f t="shared" si="5"/>
        <v>0</v>
      </c>
      <c r="N565" s="105">
        <f t="shared" si="6"/>
        <v>1</v>
      </c>
      <c r="O565" s="105">
        <f t="shared" si="7"/>
        <v>0</v>
      </c>
      <c r="P565" s="105" t="str">
        <f t="shared" si="8"/>
        <v>No Lift &amp; Shift</v>
      </c>
      <c r="Q565" s="105">
        <f t="shared" si="9"/>
        <v>1</v>
      </c>
    </row>
    <row r="566">
      <c r="A566" s="61" t="s">
        <v>713</v>
      </c>
      <c r="B566" s="16">
        <f t="shared" si="2"/>
        <v>0</v>
      </c>
      <c r="C566" s="16">
        <f>IFERROR(__xludf.DUMMYFUNCTION("IF(OR(REGEXMATCH($A566, ""(?i)"" &amp; JOIN(""|"", SPLIT($C$3, "" ""))),vlookup(A566,'VMware Inventory'!A:E,5,0)=""VMWare""), 1, 0)"),0.0)</f>
        <v>0</v>
      </c>
      <c r="D566" s="16">
        <f>IFERROR(__xludf.DUMMYFUNCTION("IF(REGEXMATCH($A566, ""(?i)"" &amp; JOIN(""|"", SPLIT($D$3, "" ""))), 1, 0)"),0.0)</f>
        <v>0</v>
      </c>
      <c r="E566" s="16">
        <f t="shared" si="3"/>
        <v>0</v>
      </c>
      <c r="F566" s="16">
        <f t="shared" si="4"/>
        <v>0</v>
      </c>
      <c r="G566" s="16">
        <f>IFERROR(__xludf.DUMMYFUNCTION("IF(REGEXMATCH($A566, ""(?i)"" &amp; JOIN(""|"", SPLIT($G$3, "" ""))), 1, 0)"),0.0)</f>
        <v>0</v>
      </c>
      <c r="H566" s="16">
        <f>IFERROR(__xludf.DUMMYFUNCTION("IF(REGEXMATCH($A566, ""(?i)"" &amp; JOIN(""|"", SPLIT($H$3, "" ""))), 1, 0)"),0.0)</f>
        <v>0</v>
      </c>
      <c r="I566" s="16">
        <f>IFERROR(__xludf.DUMMYFUNCTION("IF(REGEXMATCH($A566, ""(?i)"" &amp; JOIN(""|"", SPLIT($I$3, "" ""))), 1, 0)"),0.0)</f>
        <v>0</v>
      </c>
      <c r="J566" s="16">
        <f>IFERROR(__xludf.DUMMYFUNCTION("IF(REGEXMATCH($A566, ""(?i)"" &amp; JOIN(""|"", SPLIT($J$3, "" ""))), 1, 0)"),0.0)</f>
        <v>0</v>
      </c>
      <c r="K566" s="16">
        <f>IFERROR(__xludf.DUMMYFUNCTION("IF(REGEXMATCH($A566, ""(?i)"" &amp; JOIN(""|"", SPLIT($K$3, "" ""))), 1, 0)"),0.0)</f>
        <v>0</v>
      </c>
      <c r="L566" s="16">
        <f>if(vlookup(A566,'VMware Inventory'!A:E,5,0)="Workstation",1,0)</f>
        <v>0</v>
      </c>
      <c r="M566" s="105">
        <f t="shared" si="5"/>
        <v>0</v>
      </c>
      <c r="N566" s="105">
        <f t="shared" si="6"/>
        <v>0</v>
      </c>
      <c r="O566" s="105">
        <f t="shared" si="7"/>
        <v>0</v>
      </c>
      <c r="P566" s="105" t="str">
        <f t="shared" si="8"/>
        <v>No Infra</v>
      </c>
      <c r="Q566" s="105">
        <f t="shared" si="9"/>
        <v>0</v>
      </c>
    </row>
    <row r="567">
      <c r="A567" s="61" t="s">
        <v>714</v>
      </c>
      <c r="B567" s="16">
        <f t="shared" si="2"/>
        <v>0</v>
      </c>
      <c r="C567" s="16">
        <f>IFERROR(__xludf.DUMMYFUNCTION("IF(OR(REGEXMATCH($A567, ""(?i)"" &amp; JOIN(""|"", SPLIT($C$3, "" ""))),vlookup(A567,'VMware Inventory'!A:E,5,0)=""VMWare""), 1, 0)"),0.0)</f>
        <v>0</v>
      </c>
      <c r="D567" s="16">
        <f>IFERROR(__xludf.DUMMYFUNCTION("IF(REGEXMATCH($A567, ""(?i)"" &amp; JOIN(""|"", SPLIT($D$3, "" ""))), 1, 0)"),0.0)</f>
        <v>0</v>
      </c>
      <c r="E567" s="16">
        <f t="shared" si="3"/>
        <v>0</v>
      </c>
      <c r="F567" s="16">
        <f t="shared" si="4"/>
        <v>0</v>
      </c>
      <c r="G567" s="16">
        <f>IFERROR(__xludf.DUMMYFUNCTION("IF(REGEXMATCH($A567, ""(?i)"" &amp; JOIN(""|"", SPLIT($G$3, "" ""))), 1, 0)"),0.0)</f>
        <v>0</v>
      </c>
      <c r="H567" s="16">
        <f>IFERROR(__xludf.DUMMYFUNCTION("IF(REGEXMATCH($A567, ""(?i)"" &amp; JOIN(""|"", SPLIT($H$3, "" ""))), 1, 0)"),0.0)</f>
        <v>0</v>
      </c>
      <c r="I567" s="16">
        <f>IFERROR(__xludf.DUMMYFUNCTION("IF(REGEXMATCH($A567, ""(?i)"" &amp; JOIN(""|"", SPLIT($I$3, "" ""))), 1, 0)"),0.0)</f>
        <v>0</v>
      </c>
      <c r="J567" s="16">
        <f>IFERROR(__xludf.DUMMYFUNCTION("IF(REGEXMATCH($A567, ""(?i)"" &amp; JOIN(""|"", SPLIT($J$3, "" ""))), 1, 0)"),0.0)</f>
        <v>0</v>
      </c>
      <c r="K567" s="16">
        <f>IFERROR(__xludf.DUMMYFUNCTION("IF(REGEXMATCH($A567, ""(?i)"" &amp; JOIN(""|"", SPLIT($K$3, "" ""))), 1, 0)"),0.0)</f>
        <v>0</v>
      </c>
      <c r="L567" s="16">
        <f>if(vlookup(A567,'VMware Inventory'!A:E,5,0)="Workstation",1,0)</f>
        <v>0</v>
      </c>
      <c r="M567" s="105">
        <f t="shared" si="5"/>
        <v>0</v>
      </c>
      <c r="N567" s="105">
        <f t="shared" si="6"/>
        <v>0</v>
      </c>
      <c r="O567" s="105">
        <f t="shared" si="7"/>
        <v>0</v>
      </c>
      <c r="P567" s="105" t="str">
        <f t="shared" si="8"/>
        <v>No Infra</v>
      </c>
      <c r="Q567" s="105">
        <f t="shared" si="9"/>
        <v>0</v>
      </c>
    </row>
    <row r="568">
      <c r="A568" s="61" t="s">
        <v>715</v>
      </c>
      <c r="B568" s="16">
        <f t="shared" si="2"/>
        <v>0</v>
      </c>
      <c r="C568" s="16">
        <f>IFERROR(__xludf.DUMMYFUNCTION("IF(OR(REGEXMATCH($A568, ""(?i)"" &amp; JOIN(""|"", SPLIT($C$3, "" ""))),vlookup(A568,'VMware Inventory'!A:E,5,0)=""VMWare""), 1, 0)"),0.0)</f>
        <v>0</v>
      </c>
      <c r="D568" s="16">
        <f>IFERROR(__xludf.DUMMYFUNCTION("IF(REGEXMATCH($A568, ""(?i)"" &amp; JOIN(""|"", SPLIT($D$3, "" ""))), 1, 0)"),0.0)</f>
        <v>0</v>
      </c>
      <c r="E568" s="16">
        <f t="shared" si="3"/>
        <v>0</v>
      </c>
      <c r="F568" s="16">
        <f t="shared" si="4"/>
        <v>0</v>
      </c>
      <c r="G568" s="16">
        <f>IFERROR(__xludf.DUMMYFUNCTION("IF(REGEXMATCH($A568, ""(?i)"" &amp; JOIN(""|"", SPLIT($G$3, "" ""))), 1, 0)"),0.0)</f>
        <v>0</v>
      </c>
      <c r="H568" s="16">
        <f>IFERROR(__xludf.DUMMYFUNCTION("IF(REGEXMATCH($A568, ""(?i)"" &amp; JOIN(""|"", SPLIT($H$3, "" ""))), 1, 0)"),0.0)</f>
        <v>0</v>
      </c>
      <c r="I568" s="16">
        <f>IFERROR(__xludf.DUMMYFUNCTION("IF(REGEXMATCH($A568, ""(?i)"" &amp; JOIN(""|"", SPLIT($I$3, "" ""))), 1, 0)"),0.0)</f>
        <v>0</v>
      </c>
      <c r="J568" s="16">
        <f>IFERROR(__xludf.DUMMYFUNCTION("IF(REGEXMATCH($A568, ""(?i)"" &amp; JOIN(""|"", SPLIT($J$3, "" ""))), 1, 0)"),0.0)</f>
        <v>0</v>
      </c>
      <c r="K568" s="16">
        <f>IFERROR(__xludf.DUMMYFUNCTION("IF(REGEXMATCH($A568, ""(?i)"" &amp; JOIN(""|"", SPLIT($K$3, "" ""))), 1, 0)"),0.0)</f>
        <v>0</v>
      </c>
      <c r="L568" s="16">
        <f>if(vlookup(A568,'VMware Inventory'!A:E,5,0)="Workstation",1,0)</f>
        <v>0</v>
      </c>
      <c r="M568" s="105">
        <f t="shared" si="5"/>
        <v>0</v>
      </c>
      <c r="N568" s="105">
        <f t="shared" si="6"/>
        <v>0</v>
      </c>
      <c r="O568" s="105">
        <f t="shared" si="7"/>
        <v>0</v>
      </c>
      <c r="P568" s="105" t="str">
        <f t="shared" si="8"/>
        <v>No Infra</v>
      </c>
      <c r="Q568" s="105">
        <f t="shared" si="9"/>
        <v>0</v>
      </c>
    </row>
    <row r="569">
      <c r="A569" s="61" t="s">
        <v>716</v>
      </c>
      <c r="B569" s="16">
        <f t="shared" si="2"/>
        <v>0</v>
      </c>
      <c r="C569" s="16">
        <f>IFERROR(__xludf.DUMMYFUNCTION("IF(OR(REGEXMATCH($A569, ""(?i)"" &amp; JOIN(""|"", SPLIT($C$3, "" ""))),vlookup(A569,'VMware Inventory'!A:E,5,0)=""VMWare""), 1, 0)"),0.0)</f>
        <v>0</v>
      </c>
      <c r="D569" s="16">
        <f>IFERROR(__xludf.DUMMYFUNCTION("IF(REGEXMATCH($A569, ""(?i)"" &amp; JOIN(""|"", SPLIT($D$3, "" ""))), 1, 0)"),0.0)</f>
        <v>0</v>
      </c>
      <c r="E569" s="16">
        <f t="shared" si="3"/>
        <v>0</v>
      </c>
      <c r="F569" s="16">
        <f t="shared" si="4"/>
        <v>0</v>
      </c>
      <c r="G569" s="16">
        <f>IFERROR(__xludf.DUMMYFUNCTION("IF(REGEXMATCH($A569, ""(?i)"" &amp; JOIN(""|"", SPLIT($G$3, "" ""))), 1, 0)"),0.0)</f>
        <v>0</v>
      </c>
      <c r="H569" s="16">
        <f>IFERROR(__xludf.DUMMYFUNCTION("IF(REGEXMATCH($A569, ""(?i)"" &amp; JOIN(""|"", SPLIT($H$3, "" ""))), 1, 0)"),0.0)</f>
        <v>0</v>
      </c>
      <c r="I569" s="16">
        <f>IFERROR(__xludf.DUMMYFUNCTION("IF(REGEXMATCH($A569, ""(?i)"" &amp; JOIN(""|"", SPLIT($I$3, "" ""))), 1, 0)"),0.0)</f>
        <v>0</v>
      </c>
      <c r="J569" s="16">
        <f>IFERROR(__xludf.DUMMYFUNCTION("IF(REGEXMATCH($A569, ""(?i)"" &amp; JOIN(""|"", SPLIT($J$3, "" ""))), 1, 0)"),0.0)</f>
        <v>0</v>
      </c>
      <c r="K569" s="16">
        <f>IFERROR(__xludf.DUMMYFUNCTION("IF(REGEXMATCH($A569, ""(?i)"" &amp; JOIN(""|"", SPLIT($K$3, "" ""))), 1, 0)"),0.0)</f>
        <v>0</v>
      </c>
      <c r="L569" s="16">
        <f>if(vlookup(A569,'VMware Inventory'!A:E,5,0)="Workstation",1,0)</f>
        <v>0</v>
      </c>
      <c r="M569" s="105">
        <f t="shared" si="5"/>
        <v>0</v>
      </c>
      <c r="N569" s="105">
        <f t="shared" si="6"/>
        <v>0</v>
      </c>
      <c r="O569" s="105">
        <f t="shared" si="7"/>
        <v>0</v>
      </c>
      <c r="P569" s="105" t="str">
        <f t="shared" si="8"/>
        <v>No Infra</v>
      </c>
      <c r="Q569" s="105">
        <f t="shared" si="9"/>
        <v>0</v>
      </c>
    </row>
    <row r="570">
      <c r="A570" s="61" t="s">
        <v>717</v>
      </c>
      <c r="B570" s="16">
        <f t="shared" si="2"/>
        <v>0</v>
      </c>
      <c r="C570" s="16">
        <f>IFERROR(__xludf.DUMMYFUNCTION("IF(OR(REGEXMATCH($A570, ""(?i)"" &amp; JOIN(""|"", SPLIT($C$3, "" ""))),vlookup(A570,'VMware Inventory'!A:E,5,0)=""VMWare""), 1, 0)"),0.0)</f>
        <v>0</v>
      </c>
      <c r="D570" s="16">
        <f>IFERROR(__xludf.DUMMYFUNCTION("IF(REGEXMATCH($A570, ""(?i)"" &amp; JOIN(""|"", SPLIT($D$3, "" ""))), 1, 0)"),0.0)</f>
        <v>0</v>
      </c>
      <c r="E570" s="16">
        <f t="shared" si="3"/>
        <v>0</v>
      </c>
      <c r="F570" s="16">
        <f t="shared" si="4"/>
        <v>0</v>
      </c>
      <c r="G570" s="16">
        <f>IFERROR(__xludf.DUMMYFUNCTION("IF(REGEXMATCH($A570, ""(?i)"" &amp; JOIN(""|"", SPLIT($G$3, "" ""))), 1, 0)"),0.0)</f>
        <v>0</v>
      </c>
      <c r="H570" s="16">
        <f>IFERROR(__xludf.DUMMYFUNCTION("IF(REGEXMATCH($A570, ""(?i)"" &amp; JOIN(""|"", SPLIT($H$3, "" ""))), 1, 0)"),0.0)</f>
        <v>0</v>
      </c>
      <c r="I570" s="16">
        <f>IFERROR(__xludf.DUMMYFUNCTION("IF(REGEXMATCH($A570, ""(?i)"" &amp; JOIN(""|"", SPLIT($I$3, "" ""))), 1, 0)"),0.0)</f>
        <v>0</v>
      </c>
      <c r="J570" s="16">
        <f>IFERROR(__xludf.DUMMYFUNCTION("IF(REGEXMATCH($A570, ""(?i)"" &amp; JOIN(""|"", SPLIT($J$3, "" ""))), 1, 0)"),0.0)</f>
        <v>0</v>
      </c>
      <c r="K570" s="16">
        <f>IFERROR(__xludf.DUMMYFUNCTION("IF(REGEXMATCH($A570, ""(?i)"" &amp; JOIN(""|"", SPLIT($K$3, "" ""))), 1, 0)"),0.0)</f>
        <v>0</v>
      </c>
      <c r="L570" s="16">
        <f>if(vlookup(A570,'VMware Inventory'!A:E,5,0)="Workstation",1,0)</f>
        <v>0</v>
      </c>
      <c r="M570" s="105">
        <f t="shared" si="5"/>
        <v>0</v>
      </c>
      <c r="N570" s="105">
        <f t="shared" si="6"/>
        <v>0</v>
      </c>
      <c r="O570" s="105">
        <f t="shared" si="7"/>
        <v>0</v>
      </c>
      <c r="P570" s="105" t="str">
        <f t="shared" si="8"/>
        <v>No Infra</v>
      </c>
      <c r="Q570" s="105">
        <f t="shared" si="9"/>
        <v>0</v>
      </c>
    </row>
    <row r="571">
      <c r="A571" s="61" t="s">
        <v>718</v>
      </c>
      <c r="B571" s="16">
        <f t="shared" si="2"/>
        <v>0</v>
      </c>
      <c r="C571" s="16">
        <f>IFERROR(__xludf.DUMMYFUNCTION("IF(OR(REGEXMATCH($A571, ""(?i)"" &amp; JOIN(""|"", SPLIT($C$3, "" ""))),vlookup(A571,'VMware Inventory'!A:E,5,0)=""VMWare""), 1, 0)"),0.0)</f>
        <v>0</v>
      </c>
      <c r="D571" s="16">
        <f>IFERROR(__xludf.DUMMYFUNCTION("IF(REGEXMATCH($A571, ""(?i)"" &amp; JOIN(""|"", SPLIT($D$3, "" ""))), 1, 0)"),0.0)</f>
        <v>0</v>
      </c>
      <c r="E571" s="16">
        <f t="shared" si="3"/>
        <v>0</v>
      </c>
      <c r="F571" s="16">
        <f t="shared" si="4"/>
        <v>0</v>
      </c>
      <c r="G571" s="16">
        <f>IFERROR(__xludf.DUMMYFUNCTION("IF(REGEXMATCH($A571, ""(?i)"" &amp; JOIN(""|"", SPLIT($G$3, "" ""))), 1, 0)"),0.0)</f>
        <v>0</v>
      </c>
      <c r="H571" s="16">
        <f>IFERROR(__xludf.DUMMYFUNCTION("IF(REGEXMATCH($A571, ""(?i)"" &amp; JOIN(""|"", SPLIT($H$3, "" ""))), 1, 0)"),0.0)</f>
        <v>0</v>
      </c>
      <c r="I571" s="16">
        <f>IFERROR(__xludf.DUMMYFUNCTION("IF(REGEXMATCH($A571, ""(?i)"" &amp; JOIN(""|"", SPLIT($I$3, "" ""))), 1, 0)"),0.0)</f>
        <v>0</v>
      </c>
      <c r="J571" s="16">
        <f>IFERROR(__xludf.DUMMYFUNCTION("IF(REGEXMATCH($A571, ""(?i)"" &amp; JOIN(""|"", SPLIT($J$3, "" ""))), 1, 0)"),0.0)</f>
        <v>0</v>
      </c>
      <c r="K571" s="16">
        <f>IFERROR(__xludf.DUMMYFUNCTION("IF(REGEXMATCH($A571, ""(?i)"" &amp; JOIN(""|"", SPLIT($K$3, "" ""))), 1, 0)"),0.0)</f>
        <v>0</v>
      </c>
      <c r="L571" s="16">
        <f>if(vlookup(A571,'VMware Inventory'!A:E,5,0)="Workstation",1,0)</f>
        <v>0</v>
      </c>
      <c r="M571" s="105">
        <f t="shared" si="5"/>
        <v>0</v>
      </c>
      <c r="N571" s="105">
        <f t="shared" si="6"/>
        <v>0</v>
      </c>
      <c r="O571" s="105">
        <f t="shared" si="7"/>
        <v>0</v>
      </c>
      <c r="P571" s="105" t="str">
        <f t="shared" si="8"/>
        <v>No Infra</v>
      </c>
      <c r="Q571" s="105">
        <f t="shared" si="9"/>
        <v>0</v>
      </c>
    </row>
    <row r="572">
      <c r="A572" s="61" t="s">
        <v>719</v>
      </c>
      <c r="B572" s="16">
        <f t="shared" si="2"/>
        <v>0</v>
      </c>
      <c r="C572" s="16">
        <f>IFERROR(__xludf.DUMMYFUNCTION("IF(OR(REGEXMATCH($A572, ""(?i)"" &amp; JOIN(""|"", SPLIT($C$3, "" ""))),vlookup(A572,'VMware Inventory'!A:E,5,0)=""VMWare""), 1, 0)"),0.0)</f>
        <v>0</v>
      </c>
      <c r="D572" s="16">
        <f>IFERROR(__xludf.DUMMYFUNCTION("IF(REGEXMATCH($A572, ""(?i)"" &amp; JOIN(""|"", SPLIT($D$3, "" ""))), 1, 0)"),0.0)</f>
        <v>0</v>
      </c>
      <c r="E572" s="16">
        <f t="shared" si="3"/>
        <v>0</v>
      </c>
      <c r="F572" s="16">
        <f t="shared" si="4"/>
        <v>0</v>
      </c>
      <c r="G572" s="16">
        <f>IFERROR(__xludf.DUMMYFUNCTION("IF(REGEXMATCH($A572, ""(?i)"" &amp; JOIN(""|"", SPLIT($G$3, "" ""))), 1, 0)"),0.0)</f>
        <v>0</v>
      </c>
      <c r="H572" s="16">
        <f>IFERROR(__xludf.DUMMYFUNCTION("IF(REGEXMATCH($A572, ""(?i)"" &amp; JOIN(""|"", SPLIT($H$3, "" ""))), 1, 0)"),0.0)</f>
        <v>0</v>
      </c>
      <c r="I572" s="16">
        <f>IFERROR(__xludf.DUMMYFUNCTION("IF(REGEXMATCH($A572, ""(?i)"" &amp; JOIN(""|"", SPLIT($I$3, "" ""))), 1, 0)"),0.0)</f>
        <v>0</v>
      </c>
      <c r="J572" s="16">
        <f>IFERROR(__xludf.DUMMYFUNCTION("IF(REGEXMATCH($A572, ""(?i)"" &amp; JOIN(""|"", SPLIT($J$3, "" ""))), 1, 0)"),0.0)</f>
        <v>0</v>
      </c>
      <c r="K572" s="16">
        <f>IFERROR(__xludf.DUMMYFUNCTION("IF(REGEXMATCH($A572, ""(?i)"" &amp; JOIN(""|"", SPLIT($K$3, "" ""))), 1, 0)"),0.0)</f>
        <v>0</v>
      </c>
      <c r="L572" s="16">
        <f>if(vlookup(A572,'VMware Inventory'!A:E,5,0)="Workstation",1,0)</f>
        <v>0</v>
      </c>
      <c r="M572" s="105">
        <f t="shared" si="5"/>
        <v>0</v>
      </c>
      <c r="N572" s="105">
        <f t="shared" si="6"/>
        <v>0</v>
      </c>
      <c r="O572" s="105">
        <f t="shared" si="7"/>
        <v>0</v>
      </c>
      <c r="P572" s="105" t="str">
        <f t="shared" si="8"/>
        <v>No Infra</v>
      </c>
      <c r="Q572" s="105">
        <f t="shared" si="9"/>
        <v>0</v>
      </c>
    </row>
    <row r="573">
      <c r="A573" s="61" t="s">
        <v>720</v>
      </c>
      <c r="B573" s="16">
        <f t="shared" si="2"/>
        <v>0</v>
      </c>
      <c r="C573" s="16">
        <f>IFERROR(__xludf.DUMMYFUNCTION("IF(OR(REGEXMATCH($A573, ""(?i)"" &amp; JOIN(""|"", SPLIT($C$3, "" ""))),vlookup(A573,'VMware Inventory'!A:E,5,0)=""VMWare""), 1, 0)"),0.0)</f>
        <v>0</v>
      </c>
      <c r="D573" s="16">
        <f>IFERROR(__xludf.DUMMYFUNCTION("IF(REGEXMATCH($A573, ""(?i)"" &amp; JOIN(""|"", SPLIT($D$3, "" ""))), 1, 0)"),0.0)</f>
        <v>0</v>
      </c>
      <c r="E573" s="16">
        <f t="shared" si="3"/>
        <v>0</v>
      </c>
      <c r="F573" s="16">
        <f t="shared" si="4"/>
        <v>0</v>
      </c>
      <c r="G573" s="16">
        <f>IFERROR(__xludf.DUMMYFUNCTION("IF(REGEXMATCH($A573, ""(?i)"" &amp; JOIN(""|"", SPLIT($G$3, "" ""))), 1, 0)"),0.0)</f>
        <v>0</v>
      </c>
      <c r="H573" s="16">
        <f>IFERROR(__xludf.DUMMYFUNCTION("IF(REGEXMATCH($A573, ""(?i)"" &amp; JOIN(""|"", SPLIT($H$3, "" ""))), 1, 0)"),0.0)</f>
        <v>0</v>
      </c>
      <c r="I573" s="16">
        <f>IFERROR(__xludf.DUMMYFUNCTION("IF(REGEXMATCH($A573, ""(?i)"" &amp; JOIN(""|"", SPLIT($I$3, "" ""))), 1, 0)"),0.0)</f>
        <v>0</v>
      </c>
      <c r="J573" s="16">
        <f>IFERROR(__xludf.DUMMYFUNCTION("IF(REGEXMATCH($A573, ""(?i)"" &amp; JOIN(""|"", SPLIT($J$3, "" ""))), 1, 0)"),0.0)</f>
        <v>0</v>
      </c>
      <c r="K573" s="16">
        <f>IFERROR(__xludf.DUMMYFUNCTION("IF(REGEXMATCH($A573, ""(?i)"" &amp; JOIN(""|"", SPLIT($K$3, "" ""))), 1, 0)"),0.0)</f>
        <v>0</v>
      </c>
      <c r="L573" s="16">
        <f>if(vlookup(A573,'VMware Inventory'!A:E,5,0)="Workstation",1,0)</f>
        <v>0</v>
      </c>
      <c r="M573" s="105">
        <f t="shared" si="5"/>
        <v>0</v>
      </c>
      <c r="N573" s="105">
        <f t="shared" si="6"/>
        <v>0</v>
      </c>
      <c r="O573" s="105">
        <f t="shared" si="7"/>
        <v>0</v>
      </c>
      <c r="P573" s="105" t="str">
        <f t="shared" si="8"/>
        <v>No Infra</v>
      </c>
      <c r="Q573" s="105">
        <f t="shared" si="9"/>
        <v>0</v>
      </c>
    </row>
    <row r="574">
      <c r="A574" s="61" t="s">
        <v>721</v>
      </c>
      <c r="B574" s="16">
        <f t="shared" si="2"/>
        <v>0</v>
      </c>
      <c r="C574" s="16">
        <f>IFERROR(__xludf.DUMMYFUNCTION("IF(OR(REGEXMATCH($A574, ""(?i)"" &amp; JOIN(""|"", SPLIT($C$3, "" ""))),vlookup(A574,'VMware Inventory'!A:E,5,0)=""VMWare""), 1, 0)"),0.0)</f>
        <v>0</v>
      </c>
      <c r="D574" s="16">
        <f>IFERROR(__xludf.DUMMYFUNCTION("IF(REGEXMATCH($A574, ""(?i)"" &amp; JOIN(""|"", SPLIT($D$3, "" ""))), 1, 0)"),0.0)</f>
        <v>0</v>
      </c>
      <c r="E574" s="16">
        <f t="shared" si="3"/>
        <v>0</v>
      </c>
      <c r="F574" s="16">
        <f t="shared" si="4"/>
        <v>0</v>
      </c>
      <c r="G574" s="16">
        <f>IFERROR(__xludf.DUMMYFUNCTION("IF(REGEXMATCH($A574, ""(?i)"" &amp; JOIN(""|"", SPLIT($G$3, "" ""))), 1, 0)"),0.0)</f>
        <v>0</v>
      </c>
      <c r="H574" s="16">
        <f>IFERROR(__xludf.DUMMYFUNCTION("IF(REGEXMATCH($A574, ""(?i)"" &amp; JOIN(""|"", SPLIT($H$3, "" ""))), 1, 0)"),0.0)</f>
        <v>0</v>
      </c>
      <c r="I574" s="16">
        <f>IFERROR(__xludf.DUMMYFUNCTION("IF(REGEXMATCH($A574, ""(?i)"" &amp; JOIN(""|"", SPLIT($I$3, "" ""))), 1, 0)"),0.0)</f>
        <v>0</v>
      </c>
      <c r="J574" s="16">
        <f>IFERROR(__xludf.DUMMYFUNCTION("IF(REGEXMATCH($A574, ""(?i)"" &amp; JOIN(""|"", SPLIT($J$3, "" ""))), 1, 0)"),0.0)</f>
        <v>0</v>
      </c>
      <c r="K574" s="16">
        <f>IFERROR(__xludf.DUMMYFUNCTION("IF(REGEXMATCH($A574, ""(?i)"" &amp; JOIN(""|"", SPLIT($K$3, "" ""))), 1, 0)"),0.0)</f>
        <v>0</v>
      </c>
      <c r="L574" s="16">
        <f>if(vlookup(A574,'VMware Inventory'!A:E,5,0)="Workstation",1,0)</f>
        <v>0</v>
      </c>
      <c r="M574" s="105">
        <f t="shared" si="5"/>
        <v>0</v>
      </c>
      <c r="N574" s="105">
        <f t="shared" si="6"/>
        <v>0</v>
      </c>
      <c r="O574" s="105">
        <f t="shared" si="7"/>
        <v>0</v>
      </c>
      <c r="P574" s="105" t="str">
        <f t="shared" si="8"/>
        <v>No Infra</v>
      </c>
      <c r="Q574" s="105">
        <f t="shared" si="9"/>
        <v>0</v>
      </c>
    </row>
    <row r="575">
      <c r="A575" s="61" t="s">
        <v>722</v>
      </c>
      <c r="B575" s="16">
        <f t="shared" si="2"/>
        <v>0</v>
      </c>
      <c r="C575" s="16">
        <f>IFERROR(__xludf.DUMMYFUNCTION("IF(OR(REGEXMATCH($A575, ""(?i)"" &amp; JOIN(""|"", SPLIT($C$3, "" ""))),vlookup(A575,'VMware Inventory'!A:E,5,0)=""VMWare""), 1, 0)"),0.0)</f>
        <v>0</v>
      </c>
      <c r="D575" s="16">
        <f>IFERROR(__xludf.DUMMYFUNCTION("IF(REGEXMATCH($A575, ""(?i)"" &amp; JOIN(""|"", SPLIT($D$3, "" ""))), 1, 0)"),0.0)</f>
        <v>0</v>
      </c>
      <c r="E575" s="16">
        <f t="shared" si="3"/>
        <v>0</v>
      </c>
      <c r="F575" s="16">
        <f t="shared" si="4"/>
        <v>0</v>
      </c>
      <c r="G575" s="16">
        <f>IFERROR(__xludf.DUMMYFUNCTION("IF(REGEXMATCH($A575, ""(?i)"" &amp; JOIN(""|"", SPLIT($G$3, "" ""))), 1, 0)"),0.0)</f>
        <v>0</v>
      </c>
      <c r="H575" s="16">
        <f>IFERROR(__xludf.DUMMYFUNCTION("IF(REGEXMATCH($A575, ""(?i)"" &amp; JOIN(""|"", SPLIT($H$3, "" ""))), 1, 0)"),0.0)</f>
        <v>0</v>
      </c>
      <c r="I575" s="16">
        <f>IFERROR(__xludf.DUMMYFUNCTION("IF(REGEXMATCH($A575, ""(?i)"" &amp; JOIN(""|"", SPLIT($I$3, "" ""))), 1, 0)"),0.0)</f>
        <v>0</v>
      </c>
      <c r="J575" s="16">
        <f>IFERROR(__xludf.DUMMYFUNCTION("IF(REGEXMATCH($A575, ""(?i)"" &amp; JOIN(""|"", SPLIT($J$3, "" ""))), 1, 0)"),0.0)</f>
        <v>0</v>
      </c>
      <c r="K575" s="16">
        <f>IFERROR(__xludf.DUMMYFUNCTION("IF(REGEXMATCH($A575, ""(?i)"" &amp; JOIN(""|"", SPLIT($K$3, "" ""))), 1, 0)"),0.0)</f>
        <v>0</v>
      </c>
      <c r="L575" s="16">
        <f>if(vlookup(A575,'VMware Inventory'!A:E,5,0)="Workstation",1,0)</f>
        <v>0</v>
      </c>
      <c r="M575" s="105">
        <f t="shared" si="5"/>
        <v>0</v>
      </c>
      <c r="N575" s="105">
        <f t="shared" si="6"/>
        <v>0</v>
      </c>
      <c r="O575" s="105">
        <f t="shared" si="7"/>
        <v>0</v>
      </c>
      <c r="P575" s="105" t="str">
        <f t="shared" si="8"/>
        <v>No Infra</v>
      </c>
      <c r="Q575" s="105">
        <f t="shared" si="9"/>
        <v>0</v>
      </c>
    </row>
    <row r="576">
      <c r="A576" s="61" t="s">
        <v>723</v>
      </c>
      <c r="B576" s="16">
        <f t="shared" si="2"/>
        <v>0</v>
      </c>
      <c r="C576" s="16">
        <f>IFERROR(__xludf.DUMMYFUNCTION("IF(OR(REGEXMATCH($A576, ""(?i)"" &amp; JOIN(""|"", SPLIT($C$3, "" ""))),vlookup(A576,'VMware Inventory'!A:E,5,0)=""VMWare""), 1, 0)"),0.0)</f>
        <v>0</v>
      </c>
      <c r="D576" s="16">
        <f>IFERROR(__xludf.DUMMYFUNCTION("IF(REGEXMATCH($A576, ""(?i)"" &amp; JOIN(""|"", SPLIT($D$3, "" ""))), 1, 0)"),0.0)</f>
        <v>0</v>
      </c>
      <c r="E576" s="16">
        <f t="shared" si="3"/>
        <v>0</v>
      </c>
      <c r="F576" s="16">
        <f t="shared" si="4"/>
        <v>0</v>
      </c>
      <c r="G576" s="16">
        <f>IFERROR(__xludf.DUMMYFUNCTION("IF(REGEXMATCH($A576, ""(?i)"" &amp; JOIN(""|"", SPLIT($G$3, "" ""))), 1, 0)"),0.0)</f>
        <v>0</v>
      </c>
      <c r="H576" s="16">
        <f>IFERROR(__xludf.DUMMYFUNCTION("IF(REGEXMATCH($A576, ""(?i)"" &amp; JOIN(""|"", SPLIT($H$3, "" ""))), 1, 0)"),0.0)</f>
        <v>0</v>
      </c>
      <c r="I576" s="16">
        <f>IFERROR(__xludf.DUMMYFUNCTION("IF(REGEXMATCH($A576, ""(?i)"" &amp; JOIN(""|"", SPLIT($I$3, "" ""))), 1, 0)"),0.0)</f>
        <v>0</v>
      </c>
      <c r="J576" s="16">
        <f>IFERROR(__xludf.DUMMYFUNCTION("IF(REGEXMATCH($A576, ""(?i)"" &amp; JOIN(""|"", SPLIT($J$3, "" ""))), 1, 0)"),0.0)</f>
        <v>0</v>
      </c>
      <c r="K576" s="16">
        <f>IFERROR(__xludf.DUMMYFUNCTION("IF(REGEXMATCH($A576, ""(?i)"" &amp; JOIN(""|"", SPLIT($K$3, "" ""))), 1, 0)"),0.0)</f>
        <v>0</v>
      </c>
      <c r="L576" s="16">
        <f>if(vlookup(A576,'VMware Inventory'!A:E,5,0)="Workstation",1,0)</f>
        <v>0</v>
      </c>
      <c r="M576" s="105">
        <f t="shared" si="5"/>
        <v>0</v>
      </c>
      <c r="N576" s="105">
        <f t="shared" si="6"/>
        <v>0</v>
      </c>
      <c r="O576" s="105">
        <f t="shared" si="7"/>
        <v>0</v>
      </c>
      <c r="P576" s="105" t="str">
        <f t="shared" si="8"/>
        <v>No Infra</v>
      </c>
      <c r="Q576" s="105">
        <f t="shared" si="9"/>
        <v>0</v>
      </c>
    </row>
    <row r="577">
      <c r="A577" s="61" t="s">
        <v>724</v>
      </c>
      <c r="B577" s="16">
        <f t="shared" si="2"/>
        <v>0</v>
      </c>
      <c r="C577" s="16">
        <f>IFERROR(__xludf.DUMMYFUNCTION("IF(OR(REGEXMATCH($A577, ""(?i)"" &amp; JOIN(""|"", SPLIT($C$3, "" ""))),vlookup(A577,'VMware Inventory'!A:E,5,0)=""VMWare""), 1, 0)"),0.0)</f>
        <v>0</v>
      </c>
      <c r="D577" s="16">
        <f>IFERROR(__xludf.DUMMYFUNCTION("IF(REGEXMATCH($A577, ""(?i)"" &amp; JOIN(""|"", SPLIT($D$3, "" ""))), 1, 0)"),0.0)</f>
        <v>0</v>
      </c>
      <c r="E577" s="16">
        <f t="shared" si="3"/>
        <v>0</v>
      </c>
      <c r="F577" s="16">
        <f t="shared" si="4"/>
        <v>0</v>
      </c>
      <c r="G577" s="16">
        <f>IFERROR(__xludf.DUMMYFUNCTION("IF(REGEXMATCH($A577, ""(?i)"" &amp; JOIN(""|"", SPLIT($G$3, "" ""))), 1, 0)"),0.0)</f>
        <v>0</v>
      </c>
      <c r="H577" s="16">
        <f>IFERROR(__xludf.DUMMYFUNCTION("IF(REGEXMATCH($A577, ""(?i)"" &amp; JOIN(""|"", SPLIT($H$3, "" ""))), 1, 0)"),0.0)</f>
        <v>0</v>
      </c>
      <c r="I577" s="16">
        <f>IFERROR(__xludf.DUMMYFUNCTION("IF(REGEXMATCH($A577, ""(?i)"" &amp; JOIN(""|"", SPLIT($I$3, "" ""))), 1, 0)"),0.0)</f>
        <v>0</v>
      </c>
      <c r="J577" s="16">
        <f>IFERROR(__xludf.DUMMYFUNCTION("IF(REGEXMATCH($A577, ""(?i)"" &amp; JOIN(""|"", SPLIT($J$3, "" ""))), 1, 0)"),0.0)</f>
        <v>0</v>
      </c>
      <c r="K577" s="16">
        <f>IFERROR(__xludf.DUMMYFUNCTION("IF(REGEXMATCH($A577, ""(?i)"" &amp; JOIN(""|"", SPLIT($K$3, "" ""))), 1, 0)"),0.0)</f>
        <v>0</v>
      </c>
      <c r="L577" s="16">
        <f>if(vlookup(A577,'VMware Inventory'!A:E,5,0)="Workstation",1,0)</f>
        <v>0</v>
      </c>
      <c r="M577" s="105">
        <f t="shared" si="5"/>
        <v>0</v>
      </c>
      <c r="N577" s="105">
        <f t="shared" si="6"/>
        <v>0</v>
      </c>
      <c r="O577" s="105">
        <f t="shared" si="7"/>
        <v>0</v>
      </c>
      <c r="P577" s="105" t="str">
        <f t="shared" si="8"/>
        <v>No Infra</v>
      </c>
      <c r="Q577" s="105">
        <f t="shared" si="9"/>
        <v>0</v>
      </c>
    </row>
    <row r="578">
      <c r="A578" s="61" t="s">
        <v>725</v>
      </c>
      <c r="B578" s="16">
        <f t="shared" si="2"/>
        <v>0</v>
      </c>
      <c r="C578" s="16">
        <f>IFERROR(__xludf.DUMMYFUNCTION("IF(OR(REGEXMATCH($A578, ""(?i)"" &amp; JOIN(""|"", SPLIT($C$3, "" ""))),vlookup(A578,'VMware Inventory'!A:E,5,0)=""VMWare""), 1, 0)"),0.0)</f>
        <v>0</v>
      </c>
      <c r="D578" s="16">
        <f>IFERROR(__xludf.DUMMYFUNCTION("IF(REGEXMATCH($A578, ""(?i)"" &amp; JOIN(""|"", SPLIT($D$3, "" ""))), 1, 0)"),0.0)</f>
        <v>0</v>
      </c>
      <c r="E578" s="16">
        <f t="shared" si="3"/>
        <v>0</v>
      </c>
      <c r="F578" s="16">
        <f t="shared" si="4"/>
        <v>0</v>
      </c>
      <c r="G578" s="16">
        <f>IFERROR(__xludf.DUMMYFUNCTION("IF(REGEXMATCH($A578, ""(?i)"" &amp; JOIN(""|"", SPLIT($G$3, "" ""))), 1, 0)"),0.0)</f>
        <v>0</v>
      </c>
      <c r="H578" s="16">
        <f>IFERROR(__xludf.DUMMYFUNCTION("IF(REGEXMATCH($A578, ""(?i)"" &amp; JOIN(""|"", SPLIT($H$3, "" ""))), 1, 0)"),0.0)</f>
        <v>0</v>
      </c>
      <c r="I578" s="16">
        <f>IFERROR(__xludf.DUMMYFUNCTION("IF(REGEXMATCH($A578, ""(?i)"" &amp; JOIN(""|"", SPLIT($I$3, "" ""))), 1, 0)"),0.0)</f>
        <v>0</v>
      </c>
      <c r="J578" s="16">
        <f>IFERROR(__xludf.DUMMYFUNCTION("IF(REGEXMATCH($A578, ""(?i)"" &amp; JOIN(""|"", SPLIT($J$3, "" ""))), 1, 0)"),0.0)</f>
        <v>0</v>
      </c>
      <c r="K578" s="16">
        <f>IFERROR(__xludf.DUMMYFUNCTION("IF(REGEXMATCH($A578, ""(?i)"" &amp; JOIN(""|"", SPLIT($K$3, "" ""))), 1, 0)"),0.0)</f>
        <v>0</v>
      </c>
      <c r="L578" s="16">
        <f>if(vlookup(A578,'VMware Inventory'!A:E,5,0)="Workstation",1,0)</f>
        <v>0</v>
      </c>
      <c r="M578" s="105">
        <f t="shared" si="5"/>
        <v>0</v>
      </c>
      <c r="N578" s="105">
        <f t="shared" si="6"/>
        <v>0</v>
      </c>
      <c r="O578" s="105">
        <f t="shared" si="7"/>
        <v>0</v>
      </c>
      <c r="P578" s="105" t="str">
        <f t="shared" si="8"/>
        <v>No Infra</v>
      </c>
      <c r="Q578" s="105">
        <f t="shared" si="9"/>
        <v>0</v>
      </c>
    </row>
    <row r="579">
      <c r="A579" s="61" t="s">
        <v>726</v>
      </c>
      <c r="B579" s="16">
        <f t="shared" si="2"/>
        <v>0</v>
      </c>
      <c r="C579" s="16">
        <f>IFERROR(__xludf.DUMMYFUNCTION("IF(OR(REGEXMATCH($A579, ""(?i)"" &amp; JOIN(""|"", SPLIT($C$3, "" ""))),vlookup(A579,'VMware Inventory'!A:E,5,0)=""VMWare""), 1, 0)"),0.0)</f>
        <v>0</v>
      </c>
      <c r="D579" s="16">
        <f>IFERROR(__xludf.DUMMYFUNCTION("IF(REGEXMATCH($A579, ""(?i)"" &amp; JOIN(""|"", SPLIT($D$3, "" ""))), 1, 0)"),0.0)</f>
        <v>0</v>
      </c>
      <c r="E579" s="16">
        <f t="shared" si="3"/>
        <v>0</v>
      </c>
      <c r="F579" s="16">
        <f t="shared" si="4"/>
        <v>0</v>
      </c>
      <c r="G579" s="16">
        <f>IFERROR(__xludf.DUMMYFUNCTION("IF(REGEXMATCH($A579, ""(?i)"" &amp; JOIN(""|"", SPLIT($G$3, "" ""))), 1, 0)"),0.0)</f>
        <v>0</v>
      </c>
      <c r="H579" s="16">
        <f>IFERROR(__xludf.DUMMYFUNCTION("IF(REGEXMATCH($A579, ""(?i)"" &amp; JOIN(""|"", SPLIT($H$3, "" ""))), 1, 0)"),0.0)</f>
        <v>0</v>
      </c>
      <c r="I579" s="16">
        <f>IFERROR(__xludf.DUMMYFUNCTION("IF(REGEXMATCH($A579, ""(?i)"" &amp; JOIN(""|"", SPLIT($I$3, "" ""))), 1, 0)"),0.0)</f>
        <v>0</v>
      </c>
      <c r="J579" s="16">
        <f>IFERROR(__xludf.DUMMYFUNCTION("IF(REGEXMATCH($A579, ""(?i)"" &amp; JOIN(""|"", SPLIT($J$3, "" ""))), 1, 0)"),0.0)</f>
        <v>0</v>
      </c>
      <c r="K579" s="16">
        <f>IFERROR(__xludf.DUMMYFUNCTION("IF(REGEXMATCH($A579, ""(?i)"" &amp; JOIN(""|"", SPLIT($K$3, "" ""))), 1, 0)"),0.0)</f>
        <v>0</v>
      </c>
      <c r="L579" s="16">
        <f>if(vlookup(A579,'VMware Inventory'!A:E,5,0)="Workstation",1,0)</f>
        <v>0</v>
      </c>
      <c r="M579" s="105">
        <f t="shared" si="5"/>
        <v>0</v>
      </c>
      <c r="N579" s="105">
        <f t="shared" si="6"/>
        <v>0</v>
      </c>
      <c r="O579" s="105">
        <f t="shared" si="7"/>
        <v>0</v>
      </c>
      <c r="P579" s="105" t="str">
        <f t="shared" si="8"/>
        <v>No Infra</v>
      </c>
      <c r="Q579" s="105">
        <f t="shared" si="9"/>
        <v>0</v>
      </c>
    </row>
    <row r="580">
      <c r="A580" s="61" t="s">
        <v>727</v>
      </c>
      <c r="B580" s="16">
        <f t="shared" si="2"/>
        <v>0</v>
      </c>
      <c r="C580" s="16">
        <f>IFERROR(__xludf.DUMMYFUNCTION("IF(OR(REGEXMATCH($A580, ""(?i)"" &amp; JOIN(""|"", SPLIT($C$3, "" ""))),vlookup(A580,'VMware Inventory'!A:E,5,0)=""VMWare""), 1, 0)"),0.0)</f>
        <v>0</v>
      </c>
      <c r="D580" s="16">
        <f>IFERROR(__xludf.DUMMYFUNCTION("IF(REGEXMATCH($A580, ""(?i)"" &amp; JOIN(""|"", SPLIT($D$3, "" ""))), 1, 0)"),0.0)</f>
        <v>0</v>
      </c>
      <c r="E580" s="16">
        <f t="shared" si="3"/>
        <v>0</v>
      </c>
      <c r="F580" s="16">
        <f t="shared" si="4"/>
        <v>0</v>
      </c>
      <c r="G580" s="16">
        <f>IFERROR(__xludf.DUMMYFUNCTION("IF(REGEXMATCH($A580, ""(?i)"" &amp; JOIN(""|"", SPLIT($G$3, "" ""))), 1, 0)"),0.0)</f>
        <v>0</v>
      </c>
      <c r="H580" s="16">
        <f>IFERROR(__xludf.DUMMYFUNCTION("IF(REGEXMATCH($A580, ""(?i)"" &amp; JOIN(""|"", SPLIT($H$3, "" ""))), 1, 0)"),0.0)</f>
        <v>0</v>
      </c>
      <c r="I580" s="16">
        <f>IFERROR(__xludf.DUMMYFUNCTION("IF(REGEXMATCH($A580, ""(?i)"" &amp; JOIN(""|"", SPLIT($I$3, "" ""))), 1, 0)"),0.0)</f>
        <v>0</v>
      </c>
      <c r="J580" s="16">
        <f>IFERROR(__xludf.DUMMYFUNCTION("IF(REGEXMATCH($A580, ""(?i)"" &amp; JOIN(""|"", SPLIT($J$3, "" ""))), 1, 0)"),0.0)</f>
        <v>0</v>
      </c>
      <c r="K580" s="16">
        <f>IFERROR(__xludf.DUMMYFUNCTION("IF(REGEXMATCH($A580, ""(?i)"" &amp; JOIN(""|"", SPLIT($K$3, "" ""))), 1, 0)"),0.0)</f>
        <v>0</v>
      </c>
      <c r="L580" s="16">
        <f>if(vlookup(A580,'VMware Inventory'!A:E,5,0)="Workstation",1,0)</f>
        <v>0</v>
      </c>
      <c r="M580" s="105">
        <f t="shared" si="5"/>
        <v>0</v>
      </c>
      <c r="N580" s="105">
        <f t="shared" si="6"/>
        <v>0</v>
      </c>
      <c r="O580" s="105">
        <f t="shared" si="7"/>
        <v>0</v>
      </c>
      <c r="P580" s="105" t="str">
        <f t="shared" si="8"/>
        <v>No Infra</v>
      </c>
      <c r="Q580" s="105">
        <f t="shared" si="9"/>
        <v>0</v>
      </c>
    </row>
    <row r="581">
      <c r="A581" s="61" t="s">
        <v>725</v>
      </c>
      <c r="B581" s="16">
        <f t="shared" si="2"/>
        <v>0</v>
      </c>
      <c r="C581" s="16">
        <f>IFERROR(__xludf.DUMMYFUNCTION("IF(OR(REGEXMATCH($A581, ""(?i)"" &amp; JOIN(""|"", SPLIT($C$3, "" ""))),vlookup(A581,'VMware Inventory'!A:E,5,0)=""VMWare""), 1, 0)"),0.0)</f>
        <v>0</v>
      </c>
      <c r="D581" s="16">
        <f>IFERROR(__xludf.DUMMYFUNCTION("IF(REGEXMATCH($A581, ""(?i)"" &amp; JOIN(""|"", SPLIT($D$3, "" ""))), 1, 0)"),0.0)</f>
        <v>0</v>
      </c>
      <c r="E581" s="16">
        <f t="shared" si="3"/>
        <v>0</v>
      </c>
      <c r="F581" s="16">
        <f t="shared" si="4"/>
        <v>0</v>
      </c>
      <c r="G581" s="16">
        <f>IFERROR(__xludf.DUMMYFUNCTION("IF(REGEXMATCH($A581, ""(?i)"" &amp; JOIN(""|"", SPLIT($G$3, "" ""))), 1, 0)"),0.0)</f>
        <v>0</v>
      </c>
      <c r="H581" s="16">
        <f>IFERROR(__xludf.DUMMYFUNCTION("IF(REGEXMATCH($A581, ""(?i)"" &amp; JOIN(""|"", SPLIT($H$3, "" ""))), 1, 0)"),0.0)</f>
        <v>0</v>
      </c>
      <c r="I581" s="16">
        <f>IFERROR(__xludf.DUMMYFUNCTION("IF(REGEXMATCH($A581, ""(?i)"" &amp; JOIN(""|"", SPLIT($I$3, "" ""))), 1, 0)"),0.0)</f>
        <v>0</v>
      </c>
      <c r="J581" s="16">
        <f>IFERROR(__xludf.DUMMYFUNCTION("IF(REGEXMATCH($A581, ""(?i)"" &amp; JOIN(""|"", SPLIT($J$3, "" ""))), 1, 0)"),0.0)</f>
        <v>0</v>
      </c>
      <c r="K581" s="16">
        <f>IFERROR(__xludf.DUMMYFUNCTION("IF(REGEXMATCH($A581, ""(?i)"" &amp; JOIN(""|"", SPLIT($K$3, "" ""))), 1, 0)"),0.0)</f>
        <v>0</v>
      </c>
      <c r="L581" s="16">
        <f>if(vlookup(A581,'VMware Inventory'!A:E,5,0)="Workstation",1,0)</f>
        <v>0</v>
      </c>
      <c r="M581" s="105">
        <f t="shared" si="5"/>
        <v>0</v>
      </c>
      <c r="N581" s="105">
        <f t="shared" si="6"/>
        <v>0</v>
      </c>
      <c r="O581" s="105">
        <f t="shared" si="7"/>
        <v>0</v>
      </c>
      <c r="P581" s="105" t="str">
        <f t="shared" si="8"/>
        <v>No Infra</v>
      </c>
      <c r="Q581" s="105">
        <f t="shared" si="9"/>
        <v>0</v>
      </c>
    </row>
    <row r="582">
      <c r="A582" s="61" t="s">
        <v>721</v>
      </c>
      <c r="B582" s="16">
        <f t="shared" si="2"/>
        <v>0</v>
      </c>
      <c r="C582" s="16">
        <f>IFERROR(__xludf.DUMMYFUNCTION("IF(OR(REGEXMATCH($A582, ""(?i)"" &amp; JOIN(""|"", SPLIT($C$3, "" ""))),vlookup(A582,'VMware Inventory'!A:E,5,0)=""VMWare""), 1, 0)"),0.0)</f>
        <v>0</v>
      </c>
      <c r="D582" s="16">
        <f>IFERROR(__xludf.DUMMYFUNCTION("IF(REGEXMATCH($A582, ""(?i)"" &amp; JOIN(""|"", SPLIT($D$3, "" ""))), 1, 0)"),0.0)</f>
        <v>0</v>
      </c>
      <c r="E582" s="16">
        <f t="shared" si="3"/>
        <v>0</v>
      </c>
      <c r="F582" s="16">
        <f t="shared" si="4"/>
        <v>0</v>
      </c>
      <c r="G582" s="16">
        <f>IFERROR(__xludf.DUMMYFUNCTION("IF(REGEXMATCH($A582, ""(?i)"" &amp; JOIN(""|"", SPLIT($G$3, "" ""))), 1, 0)"),0.0)</f>
        <v>0</v>
      </c>
      <c r="H582" s="16">
        <f>IFERROR(__xludf.DUMMYFUNCTION("IF(REGEXMATCH($A582, ""(?i)"" &amp; JOIN(""|"", SPLIT($H$3, "" ""))), 1, 0)"),0.0)</f>
        <v>0</v>
      </c>
      <c r="I582" s="16">
        <f>IFERROR(__xludf.DUMMYFUNCTION("IF(REGEXMATCH($A582, ""(?i)"" &amp; JOIN(""|"", SPLIT($I$3, "" ""))), 1, 0)"),0.0)</f>
        <v>0</v>
      </c>
      <c r="J582" s="16">
        <f>IFERROR(__xludf.DUMMYFUNCTION("IF(REGEXMATCH($A582, ""(?i)"" &amp; JOIN(""|"", SPLIT($J$3, "" ""))), 1, 0)"),0.0)</f>
        <v>0</v>
      </c>
      <c r="K582" s="16">
        <f>IFERROR(__xludf.DUMMYFUNCTION("IF(REGEXMATCH($A582, ""(?i)"" &amp; JOIN(""|"", SPLIT($K$3, "" ""))), 1, 0)"),0.0)</f>
        <v>0</v>
      </c>
      <c r="L582" s="16">
        <f>if(vlookup(A582,'VMware Inventory'!A:E,5,0)="Workstation",1,0)</f>
        <v>0</v>
      </c>
      <c r="M582" s="105">
        <f t="shared" si="5"/>
        <v>0</v>
      </c>
      <c r="N582" s="105">
        <f t="shared" si="6"/>
        <v>0</v>
      </c>
      <c r="O582" s="105">
        <f t="shared" si="7"/>
        <v>0</v>
      </c>
      <c r="P582" s="105" t="str">
        <f t="shared" si="8"/>
        <v>No Infra</v>
      </c>
      <c r="Q582" s="105">
        <f t="shared" si="9"/>
        <v>0</v>
      </c>
    </row>
    <row r="583">
      <c r="A583" s="61" t="s">
        <v>722</v>
      </c>
      <c r="B583" s="16">
        <f t="shared" si="2"/>
        <v>0</v>
      </c>
      <c r="C583" s="16">
        <f>IFERROR(__xludf.DUMMYFUNCTION("IF(OR(REGEXMATCH($A583, ""(?i)"" &amp; JOIN(""|"", SPLIT($C$3, "" ""))),vlookup(A583,'VMware Inventory'!A:E,5,0)=""VMWare""), 1, 0)"),0.0)</f>
        <v>0</v>
      </c>
      <c r="D583" s="16">
        <f>IFERROR(__xludf.DUMMYFUNCTION("IF(REGEXMATCH($A583, ""(?i)"" &amp; JOIN(""|"", SPLIT($D$3, "" ""))), 1, 0)"),0.0)</f>
        <v>0</v>
      </c>
      <c r="E583" s="16">
        <f t="shared" si="3"/>
        <v>0</v>
      </c>
      <c r="F583" s="16">
        <f t="shared" si="4"/>
        <v>0</v>
      </c>
      <c r="G583" s="16">
        <f>IFERROR(__xludf.DUMMYFUNCTION("IF(REGEXMATCH($A583, ""(?i)"" &amp; JOIN(""|"", SPLIT($G$3, "" ""))), 1, 0)"),0.0)</f>
        <v>0</v>
      </c>
      <c r="H583" s="16">
        <f>IFERROR(__xludf.DUMMYFUNCTION("IF(REGEXMATCH($A583, ""(?i)"" &amp; JOIN(""|"", SPLIT($H$3, "" ""))), 1, 0)"),0.0)</f>
        <v>0</v>
      </c>
      <c r="I583" s="16">
        <f>IFERROR(__xludf.DUMMYFUNCTION("IF(REGEXMATCH($A583, ""(?i)"" &amp; JOIN(""|"", SPLIT($I$3, "" ""))), 1, 0)"),0.0)</f>
        <v>0</v>
      </c>
      <c r="J583" s="16">
        <f>IFERROR(__xludf.DUMMYFUNCTION("IF(REGEXMATCH($A583, ""(?i)"" &amp; JOIN(""|"", SPLIT($J$3, "" ""))), 1, 0)"),0.0)</f>
        <v>0</v>
      </c>
      <c r="K583" s="16">
        <f>IFERROR(__xludf.DUMMYFUNCTION("IF(REGEXMATCH($A583, ""(?i)"" &amp; JOIN(""|"", SPLIT($K$3, "" ""))), 1, 0)"),0.0)</f>
        <v>0</v>
      </c>
      <c r="L583" s="16">
        <f>if(vlookup(A583,'VMware Inventory'!A:E,5,0)="Workstation",1,0)</f>
        <v>0</v>
      </c>
      <c r="M583" s="105">
        <f t="shared" si="5"/>
        <v>0</v>
      </c>
      <c r="N583" s="105">
        <f t="shared" si="6"/>
        <v>0</v>
      </c>
      <c r="O583" s="105">
        <f t="shared" si="7"/>
        <v>0</v>
      </c>
      <c r="P583" s="105" t="str">
        <f t="shared" si="8"/>
        <v>No Infra</v>
      </c>
      <c r="Q583" s="105">
        <f t="shared" si="9"/>
        <v>0</v>
      </c>
    </row>
    <row r="584">
      <c r="A584" s="61" t="s">
        <v>728</v>
      </c>
      <c r="B584" s="16">
        <f t="shared" si="2"/>
        <v>0</v>
      </c>
      <c r="C584" s="16">
        <f>IFERROR(__xludf.DUMMYFUNCTION("IF(OR(REGEXMATCH($A584, ""(?i)"" &amp; JOIN(""|"", SPLIT($C$3, "" ""))),vlookup(A584,'VMware Inventory'!A:E,5,0)=""VMWare""), 1, 0)"),0.0)</f>
        <v>0</v>
      </c>
      <c r="D584" s="16">
        <f>IFERROR(__xludf.DUMMYFUNCTION("IF(REGEXMATCH($A584, ""(?i)"" &amp; JOIN(""|"", SPLIT($D$3, "" ""))), 1, 0)"),0.0)</f>
        <v>0</v>
      </c>
      <c r="E584" s="16">
        <f t="shared" si="3"/>
        <v>0</v>
      </c>
      <c r="F584" s="16">
        <f t="shared" si="4"/>
        <v>0</v>
      </c>
      <c r="G584" s="16">
        <f>IFERROR(__xludf.DUMMYFUNCTION("IF(REGEXMATCH($A584, ""(?i)"" &amp; JOIN(""|"", SPLIT($G$3, "" ""))), 1, 0)"),0.0)</f>
        <v>0</v>
      </c>
      <c r="H584" s="16">
        <f>IFERROR(__xludf.DUMMYFUNCTION("IF(REGEXMATCH($A584, ""(?i)"" &amp; JOIN(""|"", SPLIT($H$3, "" ""))), 1, 0)"),0.0)</f>
        <v>0</v>
      </c>
      <c r="I584" s="16">
        <f>IFERROR(__xludf.DUMMYFUNCTION("IF(REGEXMATCH($A584, ""(?i)"" &amp; JOIN(""|"", SPLIT($I$3, "" ""))), 1, 0)"),0.0)</f>
        <v>0</v>
      </c>
      <c r="J584" s="16">
        <f>IFERROR(__xludf.DUMMYFUNCTION("IF(REGEXMATCH($A584, ""(?i)"" &amp; JOIN(""|"", SPLIT($J$3, "" ""))), 1, 0)"),0.0)</f>
        <v>0</v>
      </c>
      <c r="K584" s="16">
        <f>IFERROR(__xludf.DUMMYFUNCTION("IF(REGEXMATCH($A584, ""(?i)"" &amp; JOIN(""|"", SPLIT($K$3, "" ""))), 1, 0)"),0.0)</f>
        <v>0</v>
      </c>
      <c r="L584" s="16">
        <f>if(vlookup(A584,'VMware Inventory'!A:E,5,0)="Workstation",1,0)</f>
        <v>0</v>
      </c>
      <c r="M584" s="105">
        <f t="shared" si="5"/>
        <v>0</v>
      </c>
      <c r="N584" s="105">
        <f t="shared" si="6"/>
        <v>0</v>
      </c>
      <c r="O584" s="105">
        <f t="shared" si="7"/>
        <v>0</v>
      </c>
      <c r="P584" s="105" t="str">
        <f t="shared" si="8"/>
        <v>No Infra</v>
      </c>
      <c r="Q584" s="105">
        <f t="shared" si="9"/>
        <v>0</v>
      </c>
    </row>
    <row r="585">
      <c r="A585" s="61" t="s">
        <v>729</v>
      </c>
      <c r="B585" s="16">
        <f t="shared" si="2"/>
        <v>0</v>
      </c>
      <c r="C585" s="16">
        <f>IFERROR(__xludf.DUMMYFUNCTION("IF(OR(REGEXMATCH($A585, ""(?i)"" &amp; JOIN(""|"", SPLIT($C$3, "" ""))),vlookup(A585,'VMware Inventory'!A:E,5,0)=""VMWare""), 1, 0)"),0.0)</f>
        <v>0</v>
      </c>
      <c r="D585" s="16">
        <f>IFERROR(__xludf.DUMMYFUNCTION("IF(REGEXMATCH($A585, ""(?i)"" &amp; JOIN(""|"", SPLIT($D$3, "" ""))), 1, 0)"),0.0)</f>
        <v>0</v>
      </c>
      <c r="E585" s="16">
        <f t="shared" si="3"/>
        <v>0</v>
      </c>
      <c r="F585" s="16">
        <f t="shared" si="4"/>
        <v>0</v>
      </c>
      <c r="G585" s="16">
        <f>IFERROR(__xludf.DUMMYFUNCTION("IF(REGEXMATCH($A585, ""(?i)"" &amp; JOIN(""|"", SPLIT($G$3, "" ""))), 1, 0)"),0.0)</f>
        <v>0</v>
      </c>
      <c r="H585" s="16">
        <f>IFERROR(__xludf.DUMMYFUNCTION("IF(REGEXMATCH($A585, ""(?i)"" &amp; JOIN(""|"", SPLIT($H$3, "" ""))), 1, 0)"),0.0)</f>
        <v>0</v>
      </c>
      <c r="I585" s="16">
        <f>IFERROR(__xludf.DUMMYFUNCTION("IF(REGEXMATCH($A585, ""(?i)"" &amp; JOIN(""|"", SPLIT($I$3, "" ""))), 1, 0)"),0.0)</f>
        <v>0</v>
      </c>
      <c r="J585" s="16">
        <f>IFERROR(__xludf.DUMMYFUNCTION("IF(REGEXMATCH($A585, ""(?i)"" &amp; JOIN(""|"", SPLIT($J$3, "" ""))), 1, 0)"),0.0)</f>
        <v>0</v>
      </c>
      <c r="K585" s="16">
        <f>IFERROR(__xludf.DUMMYFUNCTION("IF(REGEXMATCH($A585, ""(?i)"" &amp; JOIN(""|"", SPLIT($K$3, "" ""))), 1, 0)"),0.0)</f>
        <v>0</v>
      </c>
      <c r="L585" s="16">
        <f>if(vlookup(A585,'VMware Inventory'!A:E,5,0)="Workstation",1,0)</f>
        <v>0</v>
      </c>
      <c r="M585" s="105">
        <f t="shared" si="5"/>
        <v>0</v>
      </c>
      <c r="N585" s="105">
        <f t="shared" si="6"/>
        <v>0</v>
      </c>
      <c r="O585" s="105">
        <f t="shared" si="7"/>
        <v>0</v>
      </c>
      <c r="P585" s="105" t="str">
        <f t="shared" si="8"/>
        <v>No Infra</v>
      </c>
      <c r="Q585" s="105">
        <f t="shared" si="9"/>
        <v>0</v>
      </c>
    </row>
    <row r="586">
      <c r="A586" s="61" t="s">
        <v>730</v>
      </c>
      <c r="B586" s="16">
        <f t="shared" si="2"/>
        <v>0</v>
      </c>
      <c r="C586" s="16">
        <f>IFERROR(__xludf.DUMMYFUNCTION("IF(OR(REGEXMATCH($A586, ""(?i)"" &amp; JOIN(""|"", SPLIT($C$3, "" ""))),vlookup(A586,'VMware Inventory'!A:E,5,0)=""VMWare""), 1, 0)"),0.0)</f>
        <v>0</v>
      </c>
      <c r="D586" s="16">
        <f>IFERROR(__xludf.DUMMYFUNCTION("IF(REGEXMATCH($A586, ""(?i)"" &amp; JOIN(""|"", SPLIT($D$3, "" ""))), 1, 0)"),0.0)</f>
        <v>0</v>
      </c>
      <c r="E586" s="16">
        <f t="shared" si="3"/>
        <v>0</v>
      </c>
      <c r="F586" s="16">
        <f t="shared" si="4"/>
        <v>0</v>
      </c>
      <c r="G586" s="16">
        <f>IFERROR(__xludf.DUMMYFUNCTION("IF(REGEXMATCH($A586, ""(?i)"" &amp; JOIN(""|"", SPLIT($G$3, "" ""))), 1, 0)"),0.0)</f>
        <v>0</v>
      </c>
      <c r="H586" s="16">
        <f>IFERROR(__xludf.DUMMYFUNCTION("IF(REGEXMATCH($A586, ""(?i)"" &amp; JOIN(""|"", SPLIT($H$3, "" ""))), 1, 0)"),0.0)</f>
        <v>0</v>
      </c>
      <c r="I586" s="16">
        <f>IFERROR(__xludf.DUMMYFUNCTION("IF(REGEXMATCH($A586, ""(?i)"" &amp; JOIN(""|"", SPLIT($I$3, "" ""))), 1, 0)"),0.0)</f>
        <v>0</v>
      </c>
      <c r="J586" s="16">
        <f>IFERROR(__xludf.DUMMYFUNCTION("IF(REGEXMATCH($A586, ""(?i)"" &amp; JOIN(""|"", SPLIT($J$3, "" ""))), 1, 0)"),0.0)</f>
        <v>0</v>
      </c>
      <c r="K586" s="16">
        <f>IFERROR(__xludf.DUMMYFUNCTION("IF(REGEXMATCH($A586, ""(?i)"" &amp; JOIN(""|"", SPLIT($K$3, "" ""))), 1, 0)"),0.0)</f>
        <v>0</v>
      </c>
      <c r="L586" s="16">
        <f>if(vlookup(A586,'VMware Inventory'!A:E,5,0)="Workstation",1,0)</f>
        <v>0</v>
      </c>
      <c r="M586" s="105">
        <f t="shared" si="5"/>
        <v>0</v>
      </c>
      <c r="N586" s="105">
        <f t="shared" si="6"/>
        <v>0</v>
      </c>
      <c r="O586" s="105">
        <f t="shared" si="7"/>
        <v>0</v>
      </c>
      <c r="P586" s="105" t="str">
        <f t="shared" si="8"/>
        <v>No Infra</v>
      </c>
      <c r="Q586" s="105">
        <f t="shared" si="9"/>
        <v>0</v>
      </c>
    </row>
    <row r="587">
      <c r="A587" s="61" t="s">
        <v>731</v>
      </c>
      <c r="B587" s="16">
        <f t="shared" si="2"/>
        <v>0</v>
      </c>
      <c r="C587" s="16">
        <f>IFERROR(__xludf.DUMMYFUNCTION("IF(OR(REGEXMATCH($A587, ""(?i)"" &amp; JOIN(""|"", SPLIT($C$3, "" ""))),vlookup(A587,'VMware Inventory'!A:E,5,0)=""VMWare""), 1, 0)"),0.0)</f>
        <v>0</v>
      </c>
      <c r="D587" s="16">
        <f>IFERROR(__xludf.DUMMYFUNCTION("IF(REGEXMATCH($A587, ""(?i)"" &amp; JOIN(""|"", SPLIT($D$3, "" ""))), 1, 0)"),0.0)</f>
        <v>0</v>
      </c>
      <c r="E587" s="16">
        <f t="shared" si="3"/>
        <v>0</v>
      </c>
      <c r="F587" s="16">
        <f t="shared" si="4"/>
        <v>0</v>
      </c>
      <c r="G587" s="16">
        <f>IFERROR(__xludf.DUMMYFUNCTION("IF(REGEXMATCH($A587, ""(?i)"" &amp; JOIN(""|"", SPLIT($G$3, "" ""))), 1, 0)"),0.0)</f>
        <v>0</v>
      </c>
      <c r="H587" s="16">
        <f>IFERROR(__xludf.DUMMYFUNCTION("IF(REGEXMATCH($A587, ""(?i)"" &amp; JOIN(""|"", SPLIT($H$3, "" ""))), 1, 0)"),0.0)</f>
        <v>0</v>
      </c>
      <c r="I587" s="16">
        <f>IFERROR(__xludf.DUMMYFUNCTION("IF(REGEXMATCH($A587, ""(?i)"" &amp; JOIN(""|"", SPLIT($I$3, "" ""))), 1, 0)"),0.0)</f>
        <v>0</v>
      </c>
      <c r="J587" s="16">
        <f>IFERROR(__xludf.DUMMYFUNCTION("IF(REGEXMATCH($A587, ""(?i)"" &amp; JOIN(""|"", SPLIT($J$3, "" ""))), 1, 0)"),0.0)</f>
        <v>0</v>
      </c>
      <c r="K587" s="16">
        <f>IFERROR(__xludf.DUMMYFUNCTION("IF(REGEXMATCH($A587, ""(?i)"" &amp; JOIN(""|"", SPLIT($K$3, "" ""))), 1, 0)"),0.0)</f>
        <v>0</v>
      </c>
      <c r="L587" s="16">
        <f>if(vlookup(A587,'VMware Inventory'!A:E,5,0)="Workstation",1,0)</f>
        <v>0</v>
      </c>
      <c r="M587" s="105">
        <f t="shared" si="5"/>
        <v>0</v>
      </c>
      <c r="N587" s="105">
        <f t="shared" si="6"/>
        <v>0</v>
      </c>
      <c r="O587" s="105">
        <f t="shared" si="7"/>
        <v>0</v>
      </c>
      <c r="P587" s="105" t="str">
        <f t="shared" si="8"/>
        <v>No Infra</v>
      </c>
      <c r="Q587" s="105">
        <f t="shared" si="9"/>
        <v>0</v>
      </c>
    </row>
    <row r="588">
      <c r="A588" s="61" t="s">
        <v>732</v>
      </c>
      <c r="B588" s="16">
        <f t="shared" si="2"/>
        <v>0</v>
      </c>
      <c r="C588" s="16">
        <f>IFERROR(__xludf.DUMMYFUNCTION("IF(OR(REGEXMATCH($A588, ""(?i)"" &amp; JOIN(""|"", SPLIT($C$3, "" ""))),vlookup(A588,'VMware Inventory'!A:E,5,0)=""VMWare""), 1, 0)"),0.0)</f>
        <v>0</v>
      </c>
      <c r="D588" s="16">
        <f>IFERROR(__xludf.DUMMYFUNCTION("IF(REGEXMATCH($A588, ""(?i)"" &amp; JOIN(""|"", SPLIT($D$3, "" ""))), 1, 0)"),0.0)</f>
        <v>0</v>
      </c>
      <c r="E588" s="16">
        <f t="shared" si="3"/>
        <v>0</v>
      </c>
      <c r="F588" s="16">
        <f t="shared" si="4"/>
        <v>0</v>
      </c>
      <c r="G588" s="16">
        <f>IFERROR(__xludf.DUMMYFUNCTION("IF(REGEXMATCH($A588, ""(?i)"" &amp; JOIN(""|"", SPLIT($G$3, "" ""))), 1, 0)"),0.0)</f>
        <v>0</v>
      </c>
      <c r="H588" s="16">
        <f>IFERROR(__xludf.DUMMYFUNCTION("IF(REGEXMATCH($A588, ""(?i)"" &amp; JOIN(""|"", SPLIT($H$3, "" ""))), 1, 0)"),0.0)</f>
        <v>0</v>
      </c>
      <c r="I588" s="16">
        <f>IFERROR(__xludf.DUMMYFUNCTION("IF(REGEXMATCH($A588, ""(?i)"" &amp; JOIN(""|"", SPLIT($I$3, "" ""))), 1, 0)"),0.0)</f>
        <v>0</v>
      </c>
      <c r="J588" s="16">
        <f>IFERROR(__xludf.DUMMYFUNCTION("IF(REGEXMATCH($A588, ""(?i)"" &amp; JOIN(""|"", SPLIT($J$3, "" ""))), 1, 0)"),0.0)</f>
        <v>0</v>
      </c>
      <c r="K588" s="16">
        <f>IFERROR(__xludf.DUMMYFUNCTION("IF(REGEXMATCH($A588, ""(?i)"" &amp; JOIN(""|"", SPLIT($K$3, "" ""))), 1, 0)"),0.0)</f>
        <v>0</v>
      </c>
      <c r="L588" s="16">
        <f>if(vlookup(A588,'VMware Inventory'!A:E,5,0)="Workstation",1,0)</f>
        <v>0</v>
      </c>
      <c r="M588" s="105">
        <f t="shared" si="5"/>
        <v>0</v>
      </c>
      <c r="N588" s="105">
        <f t="shared" si="6"/>
        <v>0</v>
      </c>
      <c r="O588" s="105">
        <f t="shared" si="7"/>
        <v>0</v>
      </c>
      <c r="P588" s="105" t="str">
        <f t="shared" si="8"/>
        <v>No Infra</v>
      </c>
      <c r="Q588" s="105">
        <f t="shared" si="9"/>
        <v>0</v>
      </c>
    </row>
    <row r="589">
      <c r="A589" s="61" t="s">
        <v>733</v>
      </c>
      <c r="B589" s="16">
        <f t="shared" si="2"/>
        <v>0</v>
      </c>
      <c r="C589" s="16">
        <f>IFERROR(__xludf.DUMMYFUNCTION("IF(OR(REGEXMATCH($A589, ""(?i)"" &amp; JOIN(""|"", SPLIT($C$3, "" ""))),vlookup(A589,'VMware Inventory'!A:E,5,0)=""VMWare""), 1, 0)"),0.0)</f>
        <v>0</v>
      </c>
      <c r="D589" s="16">
        <f>IFERROR(__xludf.DUMMYFUNCTION("IF(REGEXMATCH($A589, ""(?i)"" &amp; JOIN(""|"", SPLIT($D$3, "" ""))), 1, 0)"),0.0)</f>
        <v>0</v>
      </c>
      <c r="E589" s="16">
        <f t="shared" si="3"/>
        <v>0</v>
      </c>
      <c r="F589" s="16">
        <f t="shared" si="4"/>
        <v>0</v>
      </c>
      <c r="G589" s="16">
        <f>IFERROR(__xludf.DUMMYFUNCTION("IF(REGEXMATCH($A589, ""(?i)"" &amp; JOIN(""|"", SPLIT($G$3, "" ""))), 1, 0)"),0.0)</f>
        <v>0</v>
      </c>
      <c r="H589" s="16">
        <f>IFERROR(__xludf.DUMMYFUNCTION("IF(REGEXMATCH($A589, ""(?i)"" &amp; JOIN(""|"", SPLIT($H$3, "" ""))), 1, 0)"),0.0)</f>
        <v>0</v>
      </c>
      <c r="I589" s="16">
        <f>IFERROR(__xludf.DUMMYFUNCTION("IF(REGEXMATCH($A589, ""(?i)"" &amp; JOIN(""|"", SPLIT($I$3, "" ""))), 1, 0)"),0.0)</f>
        <v>0</v>
      </c>
      <c r="J589" s="16">
        <f>IFERROR(__xludf.DUMMYFUNCTION("IF(REGEXMATCH($A589, ""(?i)"" &amp; JOIN(""|"", SPLIT($J$3, "" ""))), 1, 0)"),0.0)</f>
        <v>0</v>
      </c>
      <c r="K589" s="16">
        <f>IFERROR(__xludf.DUMMYFUNCTION("IF(REGEXMATCH($A589, ""(?i)"" &amp; JOIN(""|"", SPLIT($K$3, "" ""))), 1, 0)"),0.0)</f>
        <v>0</v>
      </c>
      <c r="L589" s="16">
        <f>if(vlookup(A589,'VMware Inventory'!A:E,5,0)="Workstation",1,0)</f>
        <v>0</v>
      </c>
      <c r="M589" s="105">
        <f t="shared" si="5"/>
        <v>0</v>
      </c>
      <c r="N589" s="105">
        <f t="shared" si="6"/>
        <v>0</v>
      </c>
      <c r="O589" s="105">
        <f t="shared" si="7"/>
        <v>0</v>
      </c>
      <c r="P589" s="105" t="str">
        <f t="shared" si="8"/>
        <v>No Infra</v>
      </c>
      <c r="Q589" s="105">
        <f t="shared" si="9"/>
        <v>0</v>
      </c>
    </row>
    <row r="590">
      <c r="A590" s="61" t="s">
        <v>734</v>
      </c>
      <c r="B590" s="16">
        <f t="shared" si="2"/>
        <v>0</v>
      </c>
      <c r="C590" s="16">
        <f>IFERROR(__xludf.DUMMYFUNCTION("IF(OR(REGEXMATCH($A590, ""(?i)"" &amp; JOIN(""|"", SPLIT($C$3, "" ""))),vlookup(A590,'VMware Inventory'!A:E,5,0)=""VMWare""), 1, 0)"),0.0)</f>
        <v>0</v>
      </c>
      <c r="D590" s="16">
        <f>IFERROR(__xludf.DUMMYFUNCTION("IF(REGEXMATCH($A590, ""(?i)"" &amp; JOIN(""|"", SPLIT($D$3, "" ""))), 1, 0)"),0.0)</f>
        <v>0</v>
      </c>
      <c r="E590" s="16">
        <f t="shared" si="3"/>
        <v>0</v>
      </c>
      <c r="F590" s="16">
        <f t="shared" si="4"/>
        <v>0</v>
      </c>
      <c r="G590" s="16">
        <f>IFERROR(__xludf.DUMMYFUNCTION("IF(REGEXMATCH($A590, ""(?i)"" &amp; JOIN(""|"", SPLIT($G$3, "" ""))), 1, 0)"),0.0)</f>
        <v>0</v>
      </c>
      <c r="H590" s="16">
        <f>IFERROR(__xludf.DUMMYFUNCTION("IF(REGEXMATCH($A590, ""(?i)"" &amp; JOIN(""|"", SPLIT($H$3, "" ""))), 1, 0)"),0.0)</f>
        <v>0</v>
      </c>
      <c r="I590" s="16">
        <f>IFERROR(__xludf.DUMMYFUNCTION("IF(REGEXMATCH($A590, ""(?i)"" &amp; JOIN(""|"", SPLIT($I$3, "" ""))), 1, 0)"),0.0)</f>
        <v>0</v>
      </c>
      <c r="J590" s="16">
        <f>IFERROR(__xludf.DUMMYFUNCTION("IF(REGEXMATCH($A590, ""(?i)"" &amp; JOIN(""|"", SPLIT($J$3, "" ""))), 1, 0)"),0.0)</f>
        <v>0</v>
      </c>
      <c r="K590" s="16">
        <f>IFERROR(__xludf.DUMMYFUNCTION("IF(REGEXMATCH($A590, ""(?i)"" &amp; JOIN(""|"", SPLIT($K$3, "" ""))), 1, 0)"),0.0)</f>
        <v>0</v>
      </c>
      <c r="L590" s="16">
        <f>if(vlookup(A590,'VMware Inventory'!A:E,5,0)="Workstation",1,0)</f>
        <v>0</v>
      </c>
      <c r="M590" s="105">
        <f t="shared" si="5"/>
        <v>0</v>
      </c>
      <c r="N590" s="105">
        <f t="shared" si="6"/>
        <v>0</v>
      </c>
      <c r="O590" s="105">
        <f t="shared" si="7"/>
        <v>0</v>
      </c>
      <c r="P590" s="105" t="str">
        <f t="shared" si="8"/>
        <v>No Infra</v>
      </c>
      <c r="Q590" s="105">
        <f t="shared" si="9"/>
        <v>0</v>
      </c>
    </row>
    <row r="591">
      <c r="A591" s="61" t="s">
        <v>735</v>
      </c>
      <c r="B591" s="16">
        <f t="shared" si="2"/>
        <v>0</v>
      </c>
      <c r="C591" s="16">
        <f>IFERROR(__xludf.DUMMYFUNCTION("IF(OR(REGEXMATCH($A591, ""(?i)"" &amp; JOIN(""|"", SPLIT($C$3, "" ""))),vlookup(A591,'VMware Inventory'!A:E,5,0)=""VMWare""), 1, 0)"),0.0)</f>
        <v>0</v>
      </c>
      <c r="D591" s="16">
        <f>IFERROR(__xludf.DUMMYFUNCTION("IF(REGEXMATCH($A591, ""(?i)"" &amp; JOIN(""|"", SPLIT($D$3, "" ""))), 1, 0)"),0.0)</f>
        <v>0</v>
      </c>
      <c r="E591" s="16">
        <f t="shared" si="3"/>
        <v>0</v>
      </c>
      <c r="F591" s="16">
        <f t="shared" si="4"/>
        <v>0</v>
      </c>
      <c r="G591" s="16">
        <f>IFERROR(__xludf.DUMMYFUNCTION("IF(REGEXMATCH($A591, ""(?i)"" &amp; JOIN(""|"", SPLIT($G$3, "" ""))), 1, 0)"),0.0)</f>
        <v>0</v>
      </c>
      <c r="H591" s="16">
        <f>IFERROR(__xludf.DUMMYFUNCTION("IF(REGEXMATCH($A591, ""(?i)"" &amp; JOIN(""|"", SPLIT($H$3, "" ""))), 1, 0)"),0.0)</f>
        <v>0</v>
      </c>
      <c r="I591" s="16">
        <f>IFERROR(__xludf.DUMMYFUNCTION("IF(REGEXMATCH($A591, ""(?i)"" &amp; JOIN(""|"", SPLIT($I$3, "" ""))), 1, 0)"),0.0)</f>
        <v>0</v>
      </c>
      <c r="J591" s="16">
        <f>IFERROR(__xludf.DUMMYFUNCTION("IF(REGEXMATCH($A591, ""(?i)"" &amp; JOIN(""|"", SPLIT($J$3, "" ""))), 1, 0)"),0.0)</f>
        <v>0</v>
      </c>
      <c r="K591" s="16">
        <f>IFERROR(__xludf.DUMMYFUNCTION("IF(REGEXMATCH($A591, ""(?i)"" &amp; JOIN(""|"", SPLIT($K$3, "" ""))), 1, 0)"),0.0)</f>
        <v>0</v>
      </c>
      <c r="L591" s="16">
        <f>if(vlookup(A591,'VMware Inventory'!A:E,5,0)="Workstation",1,0)</f>
        <v>0</v>
      </c>
      <c r="M591" s="105">
        <f t="shared" si="5"/>
        <v>0</v>
      </c>
      <c r="N591" s="105">
        <f t="shared" si="6"/>
        <v>0</v>
      </c>
      <c r="O591" s="105">
        <f t="shared" si="7"/>
        <v>0</v>
      </c>
      <c r="P591" s="105" t="str">
        <f t="shared" si="8"/>
        <v>No Infra</v>
      </c>
      <c r="Q591" s="105">
        <f t="shared" si="9"/>
        <v>0</v>
      </c>
    </row>
    <row r="592">
      <c r="A592" s="61" t="s">
        <v>736</v>
      </c>
      <c r="B592" s="16">
        <f t="shared" si="2"/>
        <v>0</v>
      </c>
      <c r="C592" s="16">
        <f>IFERROR(__xludf.DUMMYFUNCTION("IF(OR(REGEXMATCH($A592, ""(?i)"" &amp; JOIN(""|"", SPLIT($C$3, "" ""))),vlookup(A592,'VMware Inventory'!A:E,5,0)=""VMWare""), 1, 0)"),0.0)</f>
        <v>0</v>
      </c>
      <c r="D592" s="16">
        <f>IFERROR(__xludf.DUMMYFUNCTION("IF(REGEXMATCH($A592, ""(?i)"" &amp; JOIN(""|"", SPLIT($D$3, "" ""))), 1, 0)"),0.0)</f>
        <v>0</v>
      </c>
      <c r="E592" s="16">
        <f t="shared" si="3"/>
        <v>0</v>
      </c>
      <c r="F592" s="16">
        <f t="shared" si="4"/>
        <v>0</v>
      </c>
      <c r="G592" s="16">
        <f>IFERROR(__xludf.DUMMYFUNCTION("IF(REGEXMATCH($A592, ""(?i)"" &amp; JOIN(""|"", SPLIT($G$3, "" ""))), 1, 0)"),0.0)</f>
        <v>0</v>
      </c>
      <c r="H592" s="16">
        <f>IFERROR(__xludf.DUMMYFUNCTION("IF(REGEXMATCH($A592, ""(?i)"" &amp; JOIN(""|"", SPLIT($H$3, "" ""))), 1, 0)"),0.0)</f>
        <v>0</v>
      </c>
      <c r="I592" s="16">
        <f>IFERROR(__xludf.DUMMYFUNCTION("IF(REGEXMATCH($A592, ""(?i)"" &amp; JOIN(""|"", SPLIT($I$3, "" ""))), 1, 0)"),0.0)</f>
        <v>0</v>
      </c>
      <c r="J592" s="16">
        <f>IFERROR(__xludf.DUMMYFUNCTION("IF(REGEXMATCH($A592, ""(?i)"" &amp; JOIN(""|"", SPLIT($J$3, "" ""))), 1, 0)"),0.0)</f>
        <v>0</v>
      </c>
      <c r="K592" s="16">
        <f>IFERROR(__xludf.DUMMYFUNCTION("IF(REGEXMATCH($A592, ""(?i)"" &amp; JOIN(""|"", SPLIT($K$3, "" ""))), 1, 0)"),0.0)</f>
        <v>0</v>
      </c>
      <c r="L592" s="16">
        <f>if(vlookup(A592,'VMware Inventory'!A:E,5,0)="Workstation",1,0)</f>
        <v>0</v>
      </c>
      <c r="M592" s="105">
        <f t="shared" si="5"/>
        <v>0</v>
      </c>
      <c r="N592" s="105">
        <f t="shared" si="6"/>
        <v>0</v>
      </c>
      <c r="O592" s="105">
        <f t="shared" si="7"/>
        <v>0</v>
      </c>
      <c r="P592" s="105" t="str">
        <f t="shared" si="8"/>
        <v>No Infra</v>
      </c>
      <c r="Q592" s="105">
        <f t="shared" si="9"/>
        <v>0</v>
      </c>
    </row>
    <row r="593">
      <c r="A593" s="61" t="s">
        <v>737</v>
      </c>
      <c r="B593" s="16">
        <f t="shared" si="2"/>
        <v>0</v>
      </c>
      <c r="C593" s="16">
        <f>IFERROR(__xludf.DUMMYFUNCTION("IF(OR(REGEXMATCH($A593, ""(?i)"" &amp; JOIN(""|"", SPLIT($C$3, "" ""))),vlookup(A593,'VMware Inventory'!A:E,5,0)=""VMWare""), 1, 0)"),0.0)</f>
        <v>0</v>
      </c>
      <c r="D593" s="16">
        <f>IFERROR(__xludf.DUMMYFUNCTION("IF(REGEXMATCH($A593, ""(?i)"" &amp; JOIN(""|"", SPLIT($D$3, "" ""))), 1, 0)"),0.0)</f>
        <v>0</v>
      </c>
      <c r="E593" s="16">
        <f t="shared" si="3"/>
        <v>0</v>
      </c>
      <c r="F593" s="16">
        <f t="shared" si="4"/>
        <v>0</v>
      </c>
      <c r="G593" s="16">
        <f>IFERROR(__xludf.DUMMYFUNCTION("IF(REGEXMATCH($A593, ""(?i)"" &amp; JOIN(""|"", SPLIT($G$3, "" ""))), 1, 0)"),0.0)</f>
        <v>0</v>
      </c>
      <c r="H593" s="16">
        <f>IFERROR(__xludf.DUMMYFUNCTION("IF(REGEXMATCH($A593, ""(?i)"" &amp; JOIN(""|"", SPLIT($H$3, "" ""))), 1, 0)"),0.0)</f>
        <v>0</v>
      </c>
      <c r="I593" s="16">
        <f>IFERROR(__xludf.DUMMYFUNCTION("IF(REGEXMATCH($A593, ""(?i)"" &amp; JOIN(""|"", SPLIT($I$3, "" ""))), 1, 0)"),0.0)</f>
        <v>0</v>
      </c>
      <c r="J593" s="16">
        <f>IFERROR(__xludf.DUMMYFUNCTION("IF(REGEXMATCH($A593, ""(?i)"" &amp; JOIN(""|"", SPLIT($J$3, "" ""))), 1, 0)"),0.0)</f>
        <v>0</v>
      </c>
      <c r="K593" s="16">
        <f>IFERROR(__xludf.DUMMYFUNCTION("IF(REGEXMATCH($A593, ""(?i)"" &amp; JOIN(""|"", SPLIT($K$3, "" ""))), 1, 0)"),0.0)</f>
        <v>0</v>
      </c>
      <c r="L593" s="16">
        <f>if(vlookup(A593,'VMware Inventory'!A:E,5,0)="Workstation",1,0)</f>
        <v>0</v>
      </c>
      <c r="M593" s="105">
        <f t="shared" si="5"/>
        <v>0</v>
      </c>
      <c r="N593" s="105">
        <f t="shared" si="6"/>
        <v>0</v>
      </c>
      <c r="O593" s="105">
        <f t="shared" si="7"/>
        <v>0</v>
      </c>
      <c r="P593" s="105" t="str">
        <f t="shared" si="8"/>
        <v>No Infra</v>
      </c>
      <c r="Q593" s="105">
        <f t="shared" si="9"/>
        <v>0</v>
      </c>
    </row>
    <row r="594">
      <c r="A594" s="61" t="s">
        <v>738</v>
      </c>
      <c r="B594" s="16">
        <f t="shared" si="2"/>
        <v>0</v>
      </c>
      <c r="C594" s="16">
        <f>IFERROR(__xludf.DUMMYFUNCTION("IF(OR(REGEXMATCH($A594, ""(?i)"" &amp; JOIN(""|"", SPLIT($C$3, "" ""))),vlookup(A594,'VMware Inventory'!A:E,5,0)=""VMWare""), 1, 0)"),0.0)</f>
        <v>0</v>
      </c>
      <c r="D594" s="16">
        <f>IFERROR(__xludf.DUMMYFUNCTION("IF(REGEXMATCH($A594, ""(?i)"" &amp; JOIN(""|"", SPLIT($D$3, "" ""))), 1, 0)"),0.0)</f>
        <v>0</v>
      </c>
      <c r="E594" s="16">
        <f t="shared" si="3"/>
        <v>0</v>
      </c>
      <c r="F594" s="16">
        <f t="shared" si="4"/>
        <v>0</v>
      </c>
      <c r="G594" s="16">
        <f>IFERROR(__xludf.DUMMYFUNCTION("IF(REGEXMATCH($A594, ""(?i)"" &amp; JOIN(""|"", SPLIT($G$3, "" ""))), 1, 0)"),0.0)</f>
        <v>0</v>
      </c>
      <c r="H594" s="16">
        <f>IFERROR(__xludf.DUMMYFUNCTION("IF(REGEXMATCH($A594, ""(?i)"" &amp; JOIN(""|"", SPLIT($H$3, "" ""))), 1, 0)"),0.0)</f>
        <v>0</v>
      </c>
      <c r="I594" s="16">
        <f>IFERROR(__xludf.DUMMYFUNCTION("IF(REGEXMATCH($A594, ""(?i)"" &amp; JOIN(""|"", SPLIT($I$3, "" ""))), 1, 0)"),0.0)</f>
        <v>0</v>
      </c>
      <c r="J594" s="16">
        <f>IFERROR(__xludf.DUMMYFUNCTION("IF(REGEXMATCH($A594, ""(?i)"" &amp; JOIN(""|"", SPLIT($J$3, "" ""))), 1, 0)"),0.0)</f>
        <v>0</v>
      </c>
      <c r="K594" s="16">
        <f>IFERROR(__xludf.DUMMYFUNCTION("IF(REGEXMATCH($A594, ""(?i)"" &amp; JOIN(""|"", SPLIT($K$3, "" ""))), 1, 0)"),0.0)</f>
        <v>0</v>
      </c>
      <c r="L594" s="16">
        <f>if(vlookup(A594,'VMware Inventory'!A:E,5,0)="Workstation",1,0)</f>
        <v>0</v>
      </c>
      <c r="M594" s="105">
        <f t="shared" si="5"/>
        <v>0</v>
      </c>
      <c r="N594" s="105">
        <f t="shared" si="6"/>
        <v>0</v>
      </c>
      <c r="O594" s="105">
        <f t="shared" si="7"/>
        <v>0</v>
      </c>
      <c r="P594" s="105" t="str">
        <f t="shared" si="8"/>
        <v>No Infra</v>
      </c>
      <c r="Q594" s="105">
        <f t="shared" si="9"/>
        <v>0</v>
      </c>
    </row>
    <row r="595">
      <c r="A595" s="61" t="s">
        <v>739</v>
      </c>
      <c r="B595" s="16">
        <f t="shared" si="2"/>
        <v>0</v>
      </c>
      <c r="C595" s="16">
        <f>IFERROR(__xludf.DUMMYFUNCTION("IF(OR(REGEXMATCH($A595, ""(?i)"" &amp; JOIN(""|"", SPLIT($C$3, "" ""))),vlookup(A595,'VMware Inventory'!A:E,5,0)=""VMWare""), 1, 0)"),0.0)</f>
        <v>0</v>
      </c>
      <c r="D595" s="16">
        <f>IFERROR(__xludf.DUMMYFUNCTION("IF(REGEXMATCH($A595, ""(?i)"" &amp; JOIN(""|"", SPLIT($D$3, "" ""))), 1, 0)"),0.0)</f>
        <v>0</v>
      </c>
      <c r="E595" s="16">
        <f t="shared" si="3"/>
        <v>0</v>
      </c>
      <c r="F595" s="16">
        <f t="shared" si="4"/>
        <v>0</v>
      </c>
      <c r="G595" s="16">
        <f>IFERROR(__xludf.DUMMYFUNCTION("IF(REGEXMATCH($A595, ""(?i)"" &amp; JOIN(""|"", SPLIT($G$3, "" ""))), 1, 0)"),0.0)</f>
        <v>0</v>
      </c>
      <c r="H595" s="16">
        <f>IFERROR(__xludf.DUMMYFUNCTION("IF(REGEXMATCH($A595, ""(?i)"" &amp; JOIN(""|"", SPLIT($H$3, "" ""))), 1, 0)"),0.0)</f>
        <v>0</v>
      </c>
      <c r="I595" s="16">
        <f>IFERROR(__xludf.DUMMYFUNCTION("IF(REGEXMATCH($A595, ""(?i)"" &amp; JOIN(""|"", SPLIT($I$3, "" ""))), 1, 0)"),0.0)</f>
        <v>0</v>
      </c>
      <c r="J595" s="16">
        <f>IFERROR(__xludf.DUMMYFUNCTION("IF(REGEXMATCH($A595, ""(?i)"" &amp; JOIN(""|"", SPLIT($J$3, "" ""))), 1, 0)"),0.0)</f>
        <v>0</v>
      </c>
      <c r="K595" s="16">
        <f>IFERROR(__xludf.DUMMYFUNCTION("IF(REGEXMATCH($A595, ""(?i)"" &amp; JOIN(""|"", SPLIT($K$3, "" ""))), 1, 0)"),0.0)</f>
        <v>0</v>
      </c>
      <c r="L595" s="16">
        <f>if(vlookup(A595,'VMware Inventory'!A:E,5,0)="Workstation",1,0)</f>
        <v>0</v>
      </c>
      <c r="M595" s="105">
        <f t="shared" si="5"/>
        <v>0</v>
      </c>
      <c r="N595" s="105">
        <f t="shared" si="6"/>
        <v>0</v>
      </c>
      <c r="O595" s="105">
        <f t="shared" si="7"/>
        <v>0</v>
      </c>
      <c r="P595" s="105" t="str">
        <f t="shared" si="8"/>
        <v>No Infra</v>
      </c>
      <c r="Q595" s="105">
        <f t="shared" si="9"/>
        <v>0</v>
      </c>
    </row>
    <row r="596">
      <c r="A596" s="61" t="s">
        <v>740</v>
      </c>
      <c r="B596" s="16">
        <f t="shared" si="2"/>
        <v>0</v>
      </c>
      <c r="C596" s="16">
        <f>IFERROR(__xludf.DUMMYFUNCTION("IF(OR(REGEXMATCH($A596, ""(?i)"" &amp; JOIN(""|"", SPLIT($C$3, "" ""))),vlookup(A596,'VMware Inventory'!A:E,5,0)=""VMWare""), 1, 0)"),0.0)</f>
        <v>0</v>
      </c>
      <c r="D596" s="16">
        <f>IFERROR(__xludf.DUMMYFUNCTION("IF(REGEXMATCH($A596, ""(?i)"" &amp; JOIN(""|"", SPLIT($D$3, "" ""))), 1, 0)"),0.0)</f>
        <v>0</v>
      </c>
      <c r="E596" s="16">
        <f t="shared" si="3"/>
        <v>0</v>
      </c>
      <c r="F596" s="16">
        <f t="shared" si="4"/>
        <v>0</v>
      </c>
      <c r="G596" s="16">
        <f>IFERROR(__xludf.DUMMYFUNCTION("IF(REGEXMATCH($A596, ""(?i)"" &amp; JOIN(""|"", SPLIT($G$3, "" ""))), 1, 0)"),0.0)</f>
        <v>0</v>
      </c>
      <c r="H596" s="16">
        <f>IFERROR(__xludf.DUMMYFUNCTION("IF(REGEXMATCH($A596, ""(?i)"" &amp; JOIN(""|"", SPLIT($H$3, "" ""))), 1, 0)"),0.0)</f>
        <v>0</v>
      </c>
      <c r="I596" s="16">
        <f>IFERROR(__xludf.DUMMYFUNCTION("IF(REGEXMATCH($A596, ""(?i)"" &amp; JOIN(""|"", SPLIT($I$3, "" ""))), 1, 0)"),0.0)</f>
        <v>0</v>
      </c>
      <c r="J596" s="16">
        <f>IFERROR(__xludf.DUMMYFUNCTION("IF(REGEXMATCH($A596, ""(?i)"" &amp; JOIN(""|"", SPLIT($J$3, "" ""))), 1, 0)"),0.0)</f>
        <v>0</v>
      </c>
      <c r="K596" s="16">
        <f>IFERROR(__xludf.DUMMYFUNCTION("IF(REGEXMATCH($A596, ""(?i)"" &amp; JOIN(""|"", SPLIT($K$3, "" ""))), 1, 0)"),0.0)</f>
        <v>0</v>
      </c>
      <c r="L596" s="16">
        <f>if(vlookup(A596,'VMware Inventory'!A:E,5,0)="Workstation",1,0)</f>
        <v>0</v>
      </c>
      <c r="M596" s="105">
        <f t="shared" si="5"/>
        <v>0</v>
      </c>
      <c r="N596" s="105">
        <f t="shared" si="6"/>
        <v>0</v>
      </c>
      <c r="O596" s="105">
        <f t="shared" si="7"/>
        <v>0</v>
      </c>
      <c r="P596" s="105" t="str">
        <f t="shared" si="8"/>
        <v>No Infra</v>
      </c>
      <c r="Q596" s="105">
        <f t="shared" si="9"/>
        <v>0</v>
      </c>
    </row>
    <row r="597">
      <c r="A597" s="61" t="s">
        <v>741</v>
      </c>
      <c r="B597" s="16">
        <f t="shared" si="2"/>
        <v>0</v>
      </c>
      <c r="C597" s="16">
        <f>IFERROR(__xludf.DUMMYFUNCTION("IF(OR(REGEXMATCH($A597, ""(?i)"" &amp; JOIN(""|"", SPLIT($C$3, "" ""))),vlookup(A597,'VMware Inventory'!A:E,5,0)=""VMWare""), 1, 0)"),0.0)</f>
        <v>0</v>
      </c>
      <c r="D597" s="16">
        <f>IFERROR(__xludf.DUMMYFUNCTION("IF(REGEXMATCH($A597, ""(?i)"" &amp; JOIN(""|"", SPLIT($D$3, "" ""))), 1, 0)"),0.0)</f>
        <v>0</v>
      </c>
      <c r="E597" s="16">
        <f t="shared" si="3"/>
        <v>0</v>
      </c>
      <c r="F597" s="16">
        <f t="shared" si="4"/>
        <v>0</v>
      </c>
      <c r="G597" s="16">
        <f>IFERROR(__xludf.DUMMYFUNCTION("IF(REGEXMATCH($A597, ""(?i)"" &amp; JOIN(""|"", SPLIT($G$3, "" ""))), 1, 0)"),0.0)</f>
        <v>0</v>
      </c>
      <c r="H597" s="16">
        <f>IFERROR(__xludf.DUMMYFUNCTION("IF(REGEXMATCH($A597, ""(?i)"" &amp; JOIN(""|"", SPLIT($H$3, "" ""))), 1, 0)"),0.0)</f>
        <v>0</v>
      </c>
      <c r="I597" s="16">
        <f>IFERROR(__xludf.DUMMYFUNCTION("IF(REGEXMATCH($A597, ""(?i)"" &amp; JOIN(""|"", SPLIT($I$3, "" ""))), 1, 0)"),0.0)</f>
        <v>0</v>
      </c>
      <c r="J597" s="16">
        <f>IFERROR(__xludf.DUMMYFUNCTION("IF(REGEXMATCH($A597, ""(?i)"" &amp; JOIN(""|"", SPLIT($J$3, "" ""))), 1, 0)"),0.0)</f>
        <v>0</v>
      </c>
      <c r="K597" s="16">
        <f>IFERROR(__xludf.DUMMYFUNCTION("IF(REGEXMATCH($A597, ""(?i)"" &amp; JOIN(""|"", SPLIT($K$3, "" ""))), 1, 0)"),0.0)</f>
        <v>0</v>
      </c>
      <c r="L597" s="16">
        <f>if(vlookup(A597,'VMware Inventory'!A:E,5,0)="Workstation",1,0)</f>
        <v>0</v>
      </c>
      <c r="M597" s="105">
        <f t="shared" si="5"/>
        <v>0</v>
      </c>
      <c r="N597" s="105">
        <f t="shared" si="6"/>
        <v>0</v>
      </c>
      <c r="O597" s="105">
        <f t="shared" si="7"/>
        <v>0</v>
      </c>
      <c r="P597" s="105" t="str">
        <f t="shared" si="8"/>
        <v>No Infra</v>
      </c>
      <c r="Q597" s="105">
        <f t="shared" si="9"/>
        <v>0</v>
      </c>
    </row>
    <row r="598">
      <c r="A598" s="61" t="s">
        <v>742</v>
      </c>
      <c r="B598" s="16">
        <f t="shared" si="2"/>
        <v>0</v>
      </c>
      <c r="C598" s="16">
        <f>IFERROR(__xludf.DUMMYFUNCTION("IF(OR(REGEXMATCH($A598, ""(?i)"" &amp; JOIN(""|"", SPLIT($C$3, "" ""))),vlookup(A598,'VMware Inventory'!A:E,5,0)=""VMWare""), 1, 0)"),0.0)</f>
        <v>0</v>
      </c>
      <c r="D598" s="16">
        <f>IFERROR(__xludf.DUMMYFUNCTION("IF(REGEXMATCH($A598, ""(?i)"" &amp; JOIN(""|"", SPLIT($D$3, "" ""))), 1, 0)"),0.0)</f>
        <v>0</v>
      </c>
      <c r="E598" s="16">
        <f t="shared" si="3"/>
        <v>0</v>
      </c>
      <c r="F598" s="16">
        <f t="shared" si="4"/>
        <v>0</v>
      </c>
      <c r="G598" s="16">
        <f>IFERROR(__xludf.DUMMYFUNCTION("IF(REGEXMATCH($A598, ""(?i)"" &amp; JOIN(""|"", SPLIT($G$3, "" ""))), 1, 0)"),0.0)</f>
        <v>0</v>
      </c>
      <c r="H598" s="16">
        <f>IFERROR(__xludf.DUMMYFUNCTION("IF(REGEXMATCH($A598, ""(?i)"" &amp; JOIN(""|"", SPLIT($H$3, "" ""))), 1, 0)"),0.0)</f>
        <v>0</v>
      </c>
      <c r="I598" s="16">
        <f>IFERROR(__xludf.DUMMYFUNCTION("IF(REGEXMATCH($A598, ""(?i)"" &amp; JOIN(""|"", SPLIT($I$3, "" ""))), 1, 0)"),0.0)</f>
        <v>0</v>
      </c>
      <c r="J598" s="16">
        <f>IFERROR(__xludf.DUMMYFUNCTION("IF(REGEXMATCH($A598, ""(?i)"" &amp; JOIN(""|"", SPLIT($J$3, "" ""))), 1, 0)"),0.0)</f>
        <v>0</v>
      </c>
      <c r="K598" s="16">
        <f>IFERROR(__xludf.DUMMYFUNCTION("IF(REGEXMATCH($A598, ""(?i)"" &amp; JOIN(""|"", SPLIT($K$3, "" ""))), 1, 0)"),0.0)</f>
        <v>0</v>
      </c>
      <c r="L598" s="16">
        <f>if(vlookup(A598,'VMware Inventory'!A:E,5,0)="Workstation",1,0)</f>
        <v>0</v>
      </c>
      <c r="M598" s="105">
        <f t="shared" si="5"/>
        <v>0</v>
      </c>
      <c r="N598" s="105">
        <f t="shared" si="6"/>
        <v>0</v>
      </c>
      <c r="O598" s="105">
        <f t="shared" si="7"/>
        <v>0</v>
      </c>
      <c r="P598" s="105" t="str">
        <f t="shared" si="8"/>
        <v>No Infra</v>
      </c>
      <c r="Q598" s="105">
        <f t="shared" si="9"/>
        <v>0</v>
      </c>
    </row>
    <row r="599">
      <c r="A599" s="61" t="s">
        <v>743</v>
      </c>
      <c r="B599" s="16">
        <f t="shared" si="2"/>
        <v>0</v>
      </c>
      <c r="C599" s="16">
        <f>IFERROR(__xludf.DUMMYFUNCTION("IF(OR(REGEXMATCH($A599, ""(?i)"" &amp; JOIN(""|"", SPLIT($C$3, "" ""))),vlookup(A599,'VMware Inventory'!A:E,5,0)=""VMWare""), 1, 0)"),0.0)</f>
        <v>0</v>
      </c>
      <c r="D599" s="16">
        <f>IFERROR(__xludf.DUMMYFUNCTION("IF(REGEXMATCH($A599, ""(?i)"" &amp; JOIN(""|"", SPLIT($D$3, "" ""))), 1, 0)"),0.0)</f>
        <v>0</v>
      </c>
      <c r="E599" s="16">
        <f t="shared" si="3"/>
        <v>0</v>
      </c>
      <c r="F599" s="16">
        <f t="shared" si="4"/>
        <v>0</v>
      </c>
      <c r="G599" s="16">
        <f>IFERROR(__xludf.DUMMYFUNCTION("IF(REGEXMATCH($A599, ""(?i)"" &amp; JOIN(""|"", SPLIT($G$3, "" ""))), 1, 0)"),0.0)</f>
        <v>0</v>
      </c>
      <c r="H599" s="16">
        <f>IFERROR(__xludf.DUMMYFUNCTION("IF(REGEXMATCH($A599, ""(?i)"" &amp; JOIN(""|"", SPLIT($H$3, "" ""))), 1, 0)"),0.0)</f>
        <v>0</v>
      </c>
      <c r="I599" s="16">
        <f>IFERROR(__xludf.DUMMYFUNCTION("IF(REGEXMATCH($A599, ""(?i)"" &amp; JOIN(""|"", SPLIT($I$3, "" ""))), 1, 0)"),0.0)</f>
        <v>0</v>
      </c>
      <c r="J599" s="16">
        <f>IFERROR(__xludf.DUMMYFUNCTION("IF(REGEXMATCH($A599, ""(?i)"" &amp; JOIN(""|"", SPLIT($J$3, "" ""))), 1, 0)"),0.0)</f>
        <v>0</v>
      </c>
      <c r="K599" s="16">
        <f>IFERROR(__xludf.DUMMYFUNCTION("IF(REGEXMATCH($A599, ""(?i)"" &amp; JOIN(""|"", SPLIT($K$3, "" ""))), 1, 0)"),0.0)</f>
        <v>0</v>
      </c>
      <c r="L599" s="16">
        <f>if(vlookup(A599,'VMware Inventory'!A:E,5,0)="Workstation",1,0)</f>
        <v>0</v>
      </c>
      <c r="M599" s="105">
        <f t="shared" si="5"/>
        <v>0</v>
      </c>
      <c r="N599" s="105">
        <f t="shared" si="6"/>
        <v>0</v>
      </c>
      <c r="O599" s="105">
        <f t="shared" si="7"/>
        <v>0</v>
      </c>
      <c r="P599" s="105" t="str">
        <f t="shared" si="8"/>
        <v>No Infra</v>
      </c>
      <c r="Q599" s="105">
        <f t="shared" si="9"/>
        <v>0</v>
      </c>
    </row>
    <row r="600">
      <c r="A600" s="61" t="s">
        <v>744</v>
      </c>
      <c r="B600" s="16">
        <f t="shared" si="2"/>
        <v>0</v>
      </c>
      <c r="C600" s="16">
        <f>IFERROR(__xludf.DUMMYFUNCTION("IF(OR(REGEXMATCH($A600, ""(?i)"" &amp; JOIN(""|"", SPLIT($C$3, "" ""))),vlookup(A600,'VMware Inventory'!A:E,5,0)=""VMWare""), 1, 0)"),0.0)</f>
        <v>0</v>
      </c>
      <c r="D600" s="16">
        <f>IFERROR(__xludf.DUMMYFUNCTION("IF(REGEXMATCH($A600, ""(?i)"" &amp; JOIN(""|"", SPLIT($D$3, "" ""))), 1, 0)"),0.0)</f>
        <v>0</v>
      </c>
      <c r="E600" s="16">
        <f t="shared" si="3"/>
        <v>0</v>
      </c>
      <c r="F600" s="16">
        <f t="shared" si="4"/>
        <v>0</v>
      </c>
      <c r="G600" s="16">
        <f>IFERROR(__xludf.DUMMYFUNCTION("IF(REGEXMATCH($A600, ""(?i)"" &amp; JOIN(""|"", SPLIT($G$3, "" ""))), 1, 0)"),0.0)</f>
        <v>0</v>
      </c>
      <c r="H600" s="16">
        <f>IFERROR(__xludf.DUMMYFUNCTION("IF(REGEXMATCH($A600, ""(?i)"" &amp; JOIN(""|"", SPLIT($H$3, "" ""))), 1, 0)"),0.0)</f>
        <v>0</v>
      </c>
      <c r="I600" s="16">
        <f>IFERROR(__xludf.DUMMYFUNCTION("IF(REGEXMATCH($A600, ""(?i)"" &amp; JOIN(""|"", SPLIT($I$3, "" ""))), 1, 0)"),0.0)</f>
        <v>0</v>
      </c>
      <c r="J600" s="16">
        <f>IFERROR(__xludf.DUMMYFUNCTION("IF(REGEXMATCH($A600, ""(?i)"" &amp; JOIN(""|"", SPLIT($J$3, "" ""))), 1, 0)"),0.0)</f>
        <v>0</v>
      </c>
      <c r="K600" s="16">
        <f>IFERROR(__xludf.DUMMYFUNCTION("IF(REGEXMATCH($A600, ""(?i)"" &amp; JOIN(""|"", SPLIT($K$3, "" ""))), 1, 0)"),0.0)</f>
        <v>0</v>
      </c>
      <c r="L600" s="16">
        <f>if(vlookup(A600,'VMware Inventory'!A:E,5,0)="Workstation",1,0)</f>
        <v>0</v>
      </c>
      <c r="M600" s="105">
        <f t="shared" si="5"/>
        <v>0</v>
      </c>
      <c r="N600" s="105">
        <f t="shared" si="6"/>
        <v>0</v>
      </c>
      <c r="O600" s="105">
        <f t="shared" si="7"/>
        <v>0</v>
      </c>
      <c r="P600" s="105" t="str">
        <f t="shared" si="8"/>
        <v>No Infra</v>
      </c>
      <c r="Q600" s="105">
        <f t="shared" si="9"/>
        <v>0</v>
      </c>
    </row>
    <row r="601">
      <c r="A601" s="61" t="s">
        <v>745</v>
      </c>
      <c r="B601" s="16">
        <f t="shared" si="2"/>
        <v>0</v>
      </c>
      <c r="C601" s="16">
        <f>IFERROR(__xludf.DUMMYFUNCTION("IF(OR(REGEXMATCH($A601, ""(?i)"" &amp; JOIN(""|"", SPLIT($C$3, "" ""))),vlookup(A601,'VMware Inventory'!A:E,5,0)=""VMWare""), 1, 0)"),0.0)</f>
        <v>0</v>
      </c>
      <c r="D601" s="16">
        <f>IFERROR(__xludf.DUMMYFUNCTION("IF(REGEXMATCH($A601, ""(?i)"" &amp; JOIN(""|"", SPLIT($D$3, "" ""))), 1, 0)"),0.0)</f>
        <v>0</v>
      </c>
      <c r="E601" s="16">
        <f t="shared" si="3"/>
        <v>0</v>
      </c>
      <c r="F601" s="16">
        <f t="shared" si="4"/>
        <v>0</v>
      </c>
      <c r="G601" s="16">
        <f>IFERROR(__xludf.DUMMYFUNCTION("IF(REGEXMATCH($A601, ""(?i)"" &amp; JOIN(""|"", SPLIT($G$3, "" ""))), 1, 0)"),0.0)</f>
        <v>0</v>
      </c>
      <c r="H601" s="16">
        <f>IFERROR(__xludf.DUMMYFUNCTION("IF(REGEXMATCH($A601, ""(?i)"" &amp; JOIN(""|"", SPLIT($H$3, "" ""))), 1, 0)"),0.0)</f>
        <v>0</v>
      </c>
      <c r="I601" s="16">
        <f>IFERROR(__xludf.DUMMYFUNCTION("IF(REGEXMATCH($A601, ""(?i)"" &amp; JOIN(""|"", SPLIT($I$3, "" ""))), 1, 0)"),0.0)</f>
        <v>0</v>
      </c>
      <c r="J601" s="16">
        <f>IFERROR(__xludf.DUMMYFUNCTION("IF(REGEXMATCH($A601, ""(?i)"" &amp; JOIN(""|"", SPLIT($J$3, "" ""))), 1, 0)"),0.0)</f>
        <v>0</v>
      </c>
      <c r="K601" s="16">
        <f>IFERROR(__xludf.DUMMYFUNCTION("IF(REGEXMATCH($A601, ""(?i)"" &amp; JOIN(""|"", SPLIT($K$3, "" ""))), 1, 0)"),0.0)</f>
        <v>0</v>
      </c>
      <c r="L601" s="16">
        <f>if(vlookup(A601,'VMware Inventory'!A:E,5,0)="Workstation",1,0)</f>
        <v>0</v>
      </c>
      <c r="M601" s="105">
        <f t="shared" si="5"/>
        <v>0</v>
      </c>
      <c r="N601" s="105">
        <f t="shared" si="6"/>
        <v>0</v>
      </c>
      <c r="O601" s="105">
        <f t="shared" si="7"/>
        <v>0</v>
      </c>
      <c r="P601" s="105" t="str">
        <f t="shared" si="8"/>
        <v>No Infra</v>
      </c>
      <c r="Q601" s="105">
        <f t="shared" si="9"/>
        <v>0</v>
      </c>
    </row>
    <row r="602">
      <c r="A602" s="61" t="s">
        <v>746</v>
      </c>
      <c r="B602" s="16">
        <f t="shared" si="2"/>
        <v>0</v>
      </c>
      <c r="C602" s="16">
        <f>IFERROR(__xludf.DUMMYFUNCTION("IF(OR(REGEXMATCH($A602, ""(?i)"" &amp; JOIN(""|"", SPLIT($C$3, "" ""))),vlookup(A602,'VMware Inventory'!A:E,5,0)=""VMWare""), 1, 0)"),0.0)</f>
        <v>0</v>
      </c>
      <c r="D602" s="16">
        <f>IFERROR(__xludf.DUMMYFUNCTION("IF(REGEXMATCH($A602, ""(?i)"" &amp; JOIN(""|"", SPLIT($D$3, "" ""))), 1, 0)"),0.0)</f>
        <v>0</v>
      </c>
      <c r="E602" s="16">
        <f t="shared" si="3"/>
        <v>0</v>
      </c>
      <c r="F602" s="16">
        <f t="shared" si="4"/>
        <v>0</v>
      </c>
      <c r="G602" s="16">
        <f>IFERROR(__xludf.DUMMYFUNCTION("IF(REGEXMATCH($A602, ""(?i)"" &amp; JOIN(""|"", SPLIT($G$3, "" ""))), 1, 0)"),0.0)</f>
        <v>0</v>
      </c>
      <c r="H602" s="16">
        <f>IFERROR(__xludf.DUMMYFUNCTION("IF(REGEXMATCH($A602, ""(?i)"" &amp; JOIN(""|"", SPLIT($H$3, "" ""))), 1, 0)"),0.0)</f>
        <v>0</v>
      </c>
      <c r="I602" s="16">
        <f>IFERROR(__xludf.DUMMYFUNCTION("IF(REGEXMATCH($A602, ""(?i)"" &amp; JOIN(""|"", SPLIT($I$3, "" ""))), 1, 0)"),0.0)</f>
        <v>0</v>
      </c>
      <c r="J602" s="16">
        <f>IFERROR(__xludf.DUMMYFUNCTION("IF(REGEXMATCH($A602, ""(?i)"" &amp; JOIN(""|"", SPLIT($J$3, "" ""))), 1, 0)"),0.0)</f>
        <v>0</v>
      </c>
      <c r="K602" s="16">
        <f>IFERROR(__xludf.DUMMYFUNCTION("IF(REGEXMATCH($A602, ""(?i)"" &amp; JOIN(""|"", SPLIT($K$3, "" ""))), 1, 0)"),0.0)</f>
        <v>0</v>
      </c>
      <c r="L602" s="16">
        <f>if(vlookup(A602,'VMware Inventory'!A:E,5,0)="Workstation",1,0)</f>
        <v>0</v>
      </c>
      <c r="M602" s="105">
        <f t="shared" si="5"/>
        <v>0</v>
      </c>
      <c r="N602" s="105">
        <f t="shared" si="6"/>
        <v>0</v>
      </c>
      <c r="O602" s="105">
        <f t="shared" si="7"/>
        <v>0</v>
      </c>
      <c r="P602" s="105" t="str">
        <f t="shared" si="8"/>
        <v>No Infra</v>
      </c>
      <c r="Q602" s="105">
        <f t="shared" si="9"/>
        <v>0</v>
      </c>
    </row>
    <row r="603">
      <c r="A603" s="61" t="s">
        <v>747</v>
      </c>
      <c r="B603" s="16">
        <f t="shared" si="2"/>
        <v>0</v>
      </c>
      <c r="C603" s="16">
        <f>IFERROR(__xludf.DUMMYFUNCTION("IF(OR(REGEXMATCH($A603, ""(?i)"" &amp; JOIN(""|"", SPLIT($C$3, "" ""))),vlookup(A603,'VMware Inventory'!A:E,5,0)=""VMWare""), 1, 0)"),0.0)</f>
        <v>0</v>
      </c>
      <c r="D603" s="16">
        <f>IFERROR(__xludf.DUMMYFUNCTION("IF(REGEXMATCH($A603, ""(?i)"" &amp; JOIN(""|"", SPLIT($D$3, "" ""))), 1, 0)"),0.0)</f>
        <v>0</v>
      </c>
      <c r="E603" s="16">
        <f t="shared" si="3"/>
        <v>0</v>
      </c>
      <c r="F603" s="16">
        <f t="shared" si="4"/>
        <v>0</v>
      </c>
      <c r="G603" s="16">
        <f>IFERROR(__xludf.DUMMYFUNCTION("IF(REGEXMATCH($A603, ""(?i)"" &amp; JOIN(""|"", SPLIT($G$3, "" ""))), 1, 0)"),0.0)</f>
        <v>0</v>
      </c>
      <c r="H603" s="16">
        <f>IFERROR(__xludf.DUMMYFUNCTION("IF(REGEXMATCH($A603, ""(?i)"" &amp; JOIN(""|"", SPLIT($H$3, "" ""))), 1, 0)"),0.0)</f>
        <v>0</v>
      </c>
      <c r="I603" s="16">
        <f>IFERROR(__xludf.DUMMYFUNCTION("IF(REGEXMATCH($A603, ""(?i)"" &amp; JOIN(""|"", SPLIT($I$3, "" ""))), 1, 0)"),0.0)</f>
        <v>0</v>
      </c>
      <c r="J603" s="16">
        <f>IFERROR(__xludf.DUMMYFUNCTION("IF(REGEXMATCH($A603, ""(?i)"" &amp; JOIN(""|"", SPLIT($J$3, "" ""))), 1, 0)"),0.0)</f>
        <v>0</v>
      </c>
      <c r="K603" s="16">
        <f>IFERROR(__xludf.DUMMYFUNCTION("IF(REGEXMATCH($A603, ""(?i)"" &amp; JOIN(""|"", SPLIT($K$3, "" ""))), 1, 0)"),0.0)</f>
        <v>0</v>
      </c>
      <c r="L603" s="16">
        <f>if(vlookup(A603,'VMware Inventory'!A:E,5,0)="Workstation",1,0)</f>
        <v>0</v>
      </c>
      <c r="M603" s="105">
        <f t="shared" si="5"/>
        <v>0</v>
      </c>
      <c r="N603" s="105">
        <f t="shared" si="6"/>
        <v>0</v>
      </c>
      <c r="O603" s="105">
        <f t="shared" si="7"/>
        <v>0</v>
      </c>
      <c r="P603" s="105" t="str">
        <f t="shared" si="8"/>
        <v>No Infra</v>
      </c>
      <c r="Q603" s="105">
        <f t="shared" si="9"/>
        <v>0</v>
      </c>
    </row>
    <row r="604">
      <c r="A604" s="61" t="s">
        <v>748</v>
      </c>
      <c r="B604" s="16">
        <f t="shared" si="2"/>
        <v>0</v>
      </c>
      <c r="C604" s="16">
        <f>IFERROR(__xludf.DUMMYFUNCTION("IF(OR(REGEXMATCH($A604, ""(?i)"" &amp; JOIN(""|"", SPLIT($C$3, "" ""))),vlookup(A604,'VMware Inventory'!A:E,5,0)=""VMWare""), 1, 0)"),0.0)</f>
        <v>0</v>
      </c>
      <c r="D604" s="16">
        <f>IFERROR(__xludf.DUMMYFUNCTION("IF(REGEXMATCH($A604, ""(?i)"" &amp; JOIN(""|"", SPLIT($D$3, "" ""))), 1, 0)"),0.0)</f>
        <v>0</v>
      </c>
      <c r="E604" s="16">
        <f t="shared" si="3"/>
        <v>0</v>
      </c>
      <c r="F604" s="16">
        <f t="shared" si="4"/>
        <v>0</v>
      </c>
      <c r="G604" s="16">
        <f>IFERROR(__xludf.DUMMYFUNCTION("IF(REGEXMATCH($A604, ""(?i)"" &amp; JOIN(""|"", SPLIT($G$3, "" ""))), 1, 0)"),0.0)</f>
        <v>0</v>
      </c>
      <c r="H604" s="16">
        <f>IFERROR(__xludf.DUMMYFUNCTION("IF(REGEXMATCH($A604, ""(?i)"" &amp; JOIN(""|"", SPLIT($H$3, "" ""))), 1, 0)"),0.0)</f>
        <v>0</v>
      </c>
      <c r="I604" s="16">
        <f>IFERROR(__xludf.DUMMYFUNCTION("IF(REGEXMATCH($A604, ""(?i)"" &amp; JOIN(""|"", SPLIT($I$3, "" ""))), 1, 0)"),0.0)</f>
        <v>0</v>
      </c>
      <c r="J604" s="16">
        <f>IFERROR(__xludf.DUMMYFUNCTION("IF(REGEXMATCH($A604, ""(?i)"" &amp; JOIN(""|"", SPLIT($J$3, "" ""))), 1, 0)"),0.0)</f>
        <v>0</v>
      </c>
      <c r="K604" s="16">
        <f>IFERROR(__xludf.DUMMYFUNCTION("IF(REGEXMATCH($A604, ""(?i)"" &amp; JOIN(""|"", SPLIT($K$3, "" ""))), 1, 0)"),0.0)</f>
        <v>0</v>
      </c>
      <c r="L604" s="16">
        <f>if(vlookup(A604,'VMware Inventory'!A:E,5,0)="Workstation",1,0)</f>
        <v>0</v>
      </c>
      <c r="M604" s="105">
        <f t="shared" si="5"/>
        <v>0</v>
      </c>
      <c r="N604" s="105">
        <f t="shared" si="6"/>
        <v>0</v>
      </c>
      <c r="O604" s="105">
        <f t="shared" si="7"/>
        <v>0</v>
      </c>
      <c r="P604" s="105" t="str">
        <f t="shared" si="8"/>
        <v>No Infra</v>
      </c>
      <c r="Q604" s="105">
        <f t="shared" si="9"/>
        <v>0</v>
      </c>
    </row>
    <row r="605">
      <c r="A605" s="61" t="s">
        <v>749</v>
      </c>
      <c r="B605" s="16">
        <f t="shared" si="2"/>
        <v>0</v>
      </c>
      <c r="C605" s="16">
        <f>IFERROR(__xludf.DUMMYFUNCTION("IF(OR(REGEXMATCH($A605, ""(?i)"" &amp; JOIN(""|"", SPLIT($C$3, "" ""))),vlookup(A605,'VMware Inventory'!A:E,5,0)=""VMWare""), 1, 0)"),0.0)</f>
        <v>0</v>
      </c>
      <c r="D605" s="16">
        <f>IFERROR(__xludf.DUMMYFUNCTION("IF(REGEXMATCH($A605, ""(?i)"" &amp; JOIN(""|"", SPLIT($D$3, "" ""))), 1, 0)"),0.0)</f>
        <v>0</v>
      </c>
      <c r="E605" s="16">
        <f t="shared" si="3"/>
        <v>0</v>
      </c>
      <c r="F605" s="16">
        <f t="shared" si="4"/>
        <v>0</v>
      </c>
      <c r="G605" s="16">
        <f>IFERROR(__xludf.DUMMYFUNCTION("IF(REGEXMATCH($A605, ""(?i)"" &amp; JOIN(""|"", SPLIT($G$3, "" ""))), 1, 0)"),0.0)</f>
        <v>0</v>
      </c>
      <c r="H605" s="16">
        <f>IFERROR(__xludf.DUMMYFUNCTION("IF(REGEXMATCH($A605, ""(?i)"" &amp; JOIN(""|"", SPLIT($H$3, "" ""))), 1, 0)"),0.0)</f>
        <v>0</v>
      </c>
      <c r="I605" s="16">
        <f>IFERROR(__xludf.DUMMYFUNCTION("IF(REGEXMATCH($A605, ""(?i)"" &amp; JOIN(""|"", SPLIT($I$3, "" ""))), 1, 0)"),0.0)</f>
        <v>0</v>
      </c>
      <c r="J605" s="16">
        <f>IFERROR(__xludf.DUMMYFUNCTION("IF(REGEXMATCH($A605, ""(?i)"" &amp; JOIN(""|"", SPLIT($J$3, "" ""))), 1, 0)"),0.0)</f>
        <v>0</v>
      </c>
      <c r="K605" s="16">
        <f>IFERROR(__xludf.DUMMYFUNCTION("IF(REGEXMATCH($A605, ""(?i)"" &amp; JOIN(""|"", SPLIT($K$3, "" ""))), 1, 0)"),0.0)</f>
        <v>0</v>
      </c>
      <c r="L605" s="16">
        <f>if(vlookup(A605,'VMware Inventory'!A:E,5,0)="Workstation",1,0)</f>
        <v>0</v>
      </c>
      <c r="M605" s="105">
        <f t="shared" si="5"/>
        <v>0</v>
      </c>
      <c r="N605" s="105">
        <f t="shared" si="6"/>
        <v>0</v>
      </c>
      <c r="O605" s="105">
        <f t="shared" si="7"/>
        <v>0</v>
      </c>
      <c r="P605" s="105" t="str">
        <f t="shared" si="8"/>
        <v>No Infra</v>
      </c>
      <c r="Q605" s="105">
        <f t="shared" si="9"/>
        <v>0</v>
      </c>
    </row>
    <row r="606">
      <c r="A606" s="61" t="s">
        <v>750</v>
      </c>
      <c r="B606" s="16">
        <f t="shared" si="2"/>
        <v>0</v>
      </c>
      <c r="C606" s="16">
        <f>IFERROR(__xludf.DUMMYFUNCTION("IF(OR(REGEXMATCH($A606, ""(?i)"" &amp; JOIN(""|"", SPLIT($C$3, "" ""))),vlookup(A606,'VMware Inventory'!A:E,5,0)=""VMWare""), 1, 0)"),0.0)</f>
        <v>0</v>
      </c>
      <c r="D606" s="16">
        <f>IFERROR(__xludf.DUMMYFUNCTION("IF(REGEXMATCH($A606, ""(?i)"" &amp; JOIN(""|"", SPLIT($D$3, "" ""))), 1, 0)"),0.0)</f>
        <v>0</v>
      </c>
      <c r="E606" s="16">
        <f t="shared" si="3"/>
        <v>0</v>
      </c>
      <c r="F606" s="16">
        <f t="shared" si="4"/>
        <v>0</v>
      </c>
      <c r="G606" s="16">
        <f>IFERROR(__xludf.DUMMYFUNCTION("IF(REGEXMATCH($A606, ""(?i)"" &amp; JOIN(""|"", SPLIT($G$3, "" ""))), 1, 0)"),0.0)</f>
        <v>0</v>
      </c>
      <c r="H606" s="16">
        <f>IFERROR(__xludf.DUMMYFUNCTION("IF(REGEXMATCH($A606, ""(?i)"" &amp; JOIN(""|"", SPLIT($H$3, "" ""))), 1, 0)"),0.0)</f>
        <v>0</v>
      </c>
      <c r="I606" s="16">
        <f>IFERROR(__xludf.DUMMYFUNCTION("IF(REGEXMATCH($A606, ""(?i)"" &amp; JOIN(""|"", SPLIT($I$3, "" ""))), 1, 0)"),0.0)</f>
        <v>0</v>
      </c>
      <c r="J606" s="16">
        <f>IFERROR(__xludf.DUMMYFUNCTION("IF(REGEXMATCH($A606, ""(?i)"" &amp; JOIN(""|"", SPLIT($J$3, "" ""))), 1, 0)"),0.0)</f>
        <v>0</v>
      </c>
      <c r="K606" s="16">
        <f>IFERROR(__xludf.DUMMYFUNCTION("IF(REGEXMATCH($A606, ""(?i)"" &amp; JOIN(""|"", SPLIT($K$3, "" ""))), 1, 0)"),0.0)</f>
        <v>0</v>
      </c>
      <c r="L606" s="16">
        <f>if(vlookup(A606,'VMware Inventory'!A:E,5,0)="Workstation",1,0)</f>
        <v>0</v>
      </c>
      <c r="M606" s="105">
        <f t="shared" si="5"/>
        <v>0</v>
      </c>
      <c r="N606" s="105">
        <f t="shared" si="6"/>
        <v>0</v>
      </c>
      <c r="O606" s="105">
        <f t="shared" si="7"/>
        <v>0</v>
      </c>
      <c r="P606" s="105" t="str">
        <f t="shared" si="8"/>
        <v>No Infra</v>
      </c>
      <c r="Q606" s="105">
        <f t="shared" si="9"/>
        <v>0</v>
      </c>
    </row>
    <row r="607">
      <c r="A607" s="61" t="s">
        <v>751</v>
      </c>
      <c r="B607" s="16">
        <f t="shared" si="2"/>
        <v>0</v>
      </c>
      <c r="C607" s="16">
        <f>IFERROR(__xludf.DUMMYFUNCTION("IF(OR(REGEXMATCH($A607, ""(?i)"" &amp; JOIN(""|"", SPLIT($C$3, "" ""))),vlookup(A607,'VMware Inventory'!A:E,5,0)=""VMWare""), 1, 0)"),0.0)</f>
        <v>0</v>
      </c>
      <c r="D607" s="16">
        <f>IFERROR(__xludf.DUMMYFUNCTION("IF(REGEXMATCH($A607, ""(?i)"" &amp; JOIN(""|"", SPLIT($D$3, "" ""))), 1, 0)"),0.0)</f>
        <v>0</v>
      </c>
      <c r="E607" s="16">
        <f t="shared" si="3"/>
        <v>0</v>
      </c>
      <c r="F607" s="16">
        <f t="shared" si="4"/>
        <v>0</v>
      </c>
      <c r="G607" s="16">
        <f>IFERROR(__xludf.DUMMYFUNCTION("IF(REGEXMATCH($A607, ""(?i)"" &amp; JOIN(""|"", SPLIT($G$3, "" ""))), 1, 0)"),0.0)</f>
        <v>0</v>
      </c>
      <c r="H607" s="16">
        <f>IFERROR(__xludf.DUMMYFUNCTION("IF(REGEXMATCH($A607, ""(?i)"" &amp; JOIN(""|"", SPLIT($H$3, "" ""))), 1, 0)"),0.0)</f>
        <v>0</v>
      </c>
      <c r="I607" s="16">
        <f>IFERROR(__xludf.DUMMYFUNCTION("IF(REGEXMATCH($A607, ""(?i)"" &amp; JOIN(""|"", SPLIT($I$3, "" ""))), 1, 0)"),0.0)</f>
        <v>0</v>
      </c>
      <c r="J607" s="16">
        <f>IFERROR(__xludf.DUMMYFUNCTION("IF(REGEXMATCH($A607, ""(?i)"" &amp; JOIN(""|"", SPLIT($J$3, "" ""))), 1, 0)"),0.0)</f>
        <v>0</v>
      </c>
      <c r="K607" s="16">
        <f>IFERROR(__xludf.DUMMYFUNCTION("IF(REGEXMATCH($A607, ""(?i)"" &amp; JOIN(""|"", SPLIT($K$3, "" ""))), 1, 0)"),0.0)</f>
        <v>0</v>
      </c>
      <c r="L607" s="16">
        <f>if(vlookup(A607,'VMware Inventory'!A:E,5,0)="Workstation",1,0)</f>
        <v>0</v>
      </c>
      <c r="M607" s="105">
        <f t="shared" si="5"/>
        <v>0</v>
      </c>
      <c r="N607" s="105">
        <f t="shared" si="6"/>
        <v>0</v>
      </c>
      <c r="O607" s="105">
        <f t="shared" si="7"/>
        <v>0</v>
      </c>
      <c r="P607" s="105" t="str">
        <f t="shared" si="8"/>
        <v>No Infra</v>
      </c>
      <c r="Q607" s="105">
        <f t="shared" si="9"/>
        <v>0</v>
      </c>
    </row>
    <row r="608">
      <c r="A608" s="61" t="s">
        <v>752</v>
      </c>
      <c r="B608" s="16">
        <f t="shared" si="2"/>
        <v>0</v>
      </c>
      <c r="C608" s="16">
        <f>IFERROR(__xludf.DUMMYFUNCTION("IF(OR(REGEXMATCH($A608, ""(?i)"" &amp; JOIN(""|"", SPLIT($C$3, "" ""))),vlookup(A608,'VMware Inventory'!A:E,5,0)=""VMWare""), 1, 0)"),0.0)</f>
        <v>0</v>
      </c>
      <c r="D608" s="16">
        <f>IFERROR(__xludf.DUMMYFUNCTION("IF(REGEXMATCH($A608, ""(?i)"" &amp; JOIN(""|"", SPLIT($D$3, "" ""))), 1, 0)"),0.0)</f>
        <v>0</v>
      </c>
      <c r="E608" s="16">
        <f t="shared" si="3"/>
        <v>0</v>
      </c>
      <c r="F608" s="16">
        <f t="shared" si="4"/>
        <v>0</v>
      </c>
      <c r="G608" s="16">
        <f>IFERROR(__xludf.DUMMYFUNCTION("IF(REGEXMATCH($A608, ""(?i)"" &amp; JOIN(""|"", SPLIT($G$3, "" ""))), 1, 0)"),0.0)</f>
        <v>0</v>
      </c>
      <c r="H608" s="16">
        <f>IFERROR(__xludf.DUMMYFUNCTION("IF(REGEXMATCH($A608, ""(?i)"" &amp; JOIN(""|"", SPLIT($H$3, "" ""))), 1, 0)"),0.0)</f>
        <v>0</v>
      </c>
      <c r="I608" s="16">
        <f>IFERROR(__xludf.DUMMYFUNCTION("IF(REGEXMATCH($A608, ""(?i)"" &amp; JOIN(""|"", SPLIT($I$3, "" ""))), 1, 0)"),0.0)</f>
        <v>0</v>
      </c>
      <c r="J608" s="16">
        <f>IFERROR(__xludf.DUMMYFUNCTION("IF(REGEXMATCH($A608, ""(?i)"" &amp; JOIN(""|"", SPLIT($J$3, "" ""))), 1, 0)"),0.0)</f>
        <v>0</v>
      </c>
      <c r="K608" s="16">
        <f>IFERROR(__xludf.DUMMYFUNCTION("IF(REGEXMATCH($A608, ""(?i)"" &amp; JOIN(""|"", SPLIT($K$3, "" ""))), 1, 0)"),0.0)</f>
        <v>0</v>
      </c>
      <c r="L608" s="16">
        <f>if(vlookup(A608,'VMware Inventory'!A:E,5,0)="Workstation",1,0)</f>
        <v>0</v>
      </c>
      <c r="M608" s="105">
        <f t="shared" si="5"/>
        <v>0</v>
      </c>
      <c r="N608" s="105">
        <f t="shared" si="6"/>
        <v>0</v>
      </c>
      <c r="O608" s="105">
        <f t="shared" si="7"/>
        <v>0</v>
      </c>
      <c r="P608" s="105" t="str">
        <f t="shared" si="8"/>
        <v>No Infra</v>
      </c>
      <c r="Q608" s="105">
        <f t="shared" si="9"/>
        <v>0</v>
      </c>
    </row>
    <row r="609">
      <c r="A609" s="61" t="s">
        <v>753</v>
      </c>
      <c r="B609" s="16">
        <f t="shared" si="2"/>
        <v>0</v>
      </c>
      <c r="C609" s="16">
        <f>IFERROR(__xludf.DUMMYFUNCTION("IF(OR(REGEXMATCH($A609, ""(?i)"" &amp; JOIN(""|"", SPLIT($C$3, "" ""))),vlookup(A609,'VMware Inventory'!A:E,5,0)=""VMWare""), 1, 0)"),0.0)</f>
        <v>0</v>
      </c>
      <c r="D609" s="16">
        <f>IFERROR(__xludf.DUMMYFUNCTION("IF(REGEXMATCH($A609, ""(?i)"" &amp; JOIN(""|"", SPLIT($D$3, "" ""))), 1, 0)"),0.0)</f>
        <v>0</v>
      </c>
      <c r="E609" s="16">
        <f t="shared" si="3"/>
        <v>0</v>
      </c>
      <c r="F609" s="16">
        <f t="shared" si="4"/>
        <v>0</v>
      </c>
      <c r="G609" s="16">
        <f>IFERROR(__xludf.DUMMYFUNCTION("IF(REGEXMATCH($A609, ""(?i)"" &amp; JOIN(""|"", SPLIT($G$3, "" ""))), 1, 0)"),0.0)</f>
        <v>0</v>
      </c>
      <c r="H609" s="16">
        <f>IFERROR(__xludf.DUMMYFUNCTION("IF(REGEXMATCH($A609, ""(?i)"" &amp; JOIN(""|"", SPLIT($H$3, "" ""))), 1, 0)"),0.0)</f>
        <v>0</v>
      </c>
      <c r="I609" s="16">
        <f>IFERROR(__xludf.DUMMYFUNCTION("IF(REGEXMATCH($A609, ""(?i)"" &amp; JOIN(""|"", SPLIT($I$3, "" ""))), 1, 0)"),0.0)</f>
        <v>0</v>
      </c>
      <c r="J609" s="16">
        <f>IFERROR(__xludf.DUMMYFUNCTION("IF(REGEXMATCH($A609, ""(?i)"" &amp; JOIN(""|"", SPLIT($J$3, "" ""))), 1, 0)"),0.0)</f>
        <v>0</v>
      </c>
      <c r="K609" s="16">
        <f>IFERROR(__xludf.DUMMYFUNCTION("IF(REGEXMATCH($A609, ""(?i)"" &amp; JOIN(""|"", SPLIT($K$3, "" ""))), 1, 0)"),0.0)</f>
        <v>0</v>
      </c>
      <c r="L609" s="16">
        <f>if(vlookup(A609,'VMware Inventory'!A:E,5,0)="Workstation",1,0)</f>
        <v>0</v>
      </c>
      <c r="M609" s="105">
        <f t="shared" si="5"/>
        <v>0</v>
      </c>
      <c r="N609" s="105">
        <f t="shared" si="6"/>
        <v>0</v>
      </c>
      <c r="O609" s="105">
        <f t="shared" si="7"/>
        <v>0</v>
      </c>
      <c r="P609" s="105" t="str">
        <f t="shared" si="8"/>
        <v>No Infra</v>
      </c>
      <c r="Q609" s="105">
        <f t="shared" si="9"/>
        <v>0</v>
      </c>
    </row>
    <row r="610">
      <c r="A610" s="61" t="s">
        <v>754</v>
      </c>
      <c r="B610" s="16">
        <f t="shared" si="2"/>
        <v>0</v>
      </c>
      <c r="C610" s="16">
        <f>IFERROR(__xludf.DUMMYFUNCTION("IF(OR(REGEXMATCH($A610, ""(?i)"" &amp; JOIN(""|"", SPLIT($C$3, "" ""))),vlookup(A610,'VMware Inventory'!A:E,5,0)=""VMWare""), 1, 0)"),0.0)</f>
        <v>0</v>
      </c>
      <c r="D610" s="16">
        <f>IFERROR(__xludf.DUMMYFUNCTION("IF(REGEXMATCH($A610, ""(?i)"" &amp; JOIN(""|"", SPLIT($D$3, "" ""))), 1, 0)"),0.0)</f>
        <v>0</v>
      </c>
      <c r="E610" s="16">
        <f t="shared" si="3"/>
        <v>0</v>
      </c>
      <c r="F610" s="16">
        <f t="shared" si="4"/>
        <v>0</v>
      </c>
      <c r="G610" s="16">
        <f>IFERROR(__xludf.DUMMYFUNCTION("IF(REGEXMATCH($A610, ""(?i)"" &amp; JOIN(""|"", SPLIT($G$3, "" ""))), 1, 0)"),0.0)</f>
        <v>0</v>
      </c>
      <c r="H610" s="16">
        <f>IFERROR(__xludf.DUMMYFUNCTION("IF(REGEXMATCH($A610, ""(?i)"" &amp; JOIN(""|"", SPLIT($H$3, "" ""))), 1, 0)"),0.0)</f>
        <v>0</v>
      </c>
      <c r="I610" s="16">
        <f>IFERROR(__xludf.DUMMYFUNCTION("IF(REGEXMATCH($A610, ""(?i)"" &amp; JOIN(""|"", SPLIT($I$3, "" ""))), 1, 0)"),0.0)</f>
        <v>0</v>
      </c>
      <c r="J610" s="16">
        <f>IFERROR(__xludf.DUMMYFUNCTION("IF(REGEXMATCH($A610, ""(?i)"" &amp; JOIN(""|"", SPLIT($J$3, "" ""))), 1, 0)"),0.0)</f>
        <v>0</v>
      </c>
      <c r="K610" s="16">
        <f>IFERROR(__xludf.DUMMYFUNCTION("IF(REGEXMATCH($A610, ""(?i)"" &amp; JOIN(""|"", SPLIT($K$3, "" ""))), 1, 0)"),0.0)</f>
        <v>0</v>
      </c>
      <c r="L610" s="16">
        <f>if(vlookup(A610,'VMware Inventory'!A:E,5,0)="Workstation",1,0)</f>
        <v>0</v>
      </c>
      <c r="M610" s="105">
        <f t="shared" si="5"/>
        <v>0</v>
      </c>
      <c r="N610" s="105">
        <f t="shared" si="6"/>
        <v>0</v>
      </c>
      <c r="O610" s="105">
        <f t="shared" si="7"/>
        <v>0</v>
      </c>
      <c r="P610" s="105" t="str">
        <f t="shared" si="8"/>
        <v>No Infra</v>
      </c>
      <c r="Q610" s="105">
        <f t="shared" si="9"/>
        <v>0</v>
      </c>
    </row>
    <row r="611">
      <c r="A611" s="61" t="s">
        <v>755</v>
      </c>
      <c r="B611" s="16">
        <f t="shared" si="2"/>
        <v>0</v>
      </c>
      <c r="C611" s="16">
        <f>IFERROR(__xludf.DUMMYFUNCTION("IF(OR(REGEXMATCH($A611, ""(?i)"" &amp; JOIN(""|"", SPLIT($C$3, "" ""))),vlookup(A611,'VMware Inventory'!A:E,5,0)=""VMWare""), 1, 0)"),1.0)</f>
        <v>1</v>
      </c>
      <c r="D611" s="16">
        <f>IFERROR(__xludf.DUMMYFUNCTION("IF(REGEXMATCH($A611, ""(?i)"" &amp; JOIN(""|"", SPLIT($D$3, "" ""))), 1, 0)"),0.0)</f>
        <v>0</v>
      </c>
      <c r="E611" s="16">
        <f t="shared" si="3"/>
        <v>0</v>
      </c>
      <c r="F611" s="16">
        <f t="shared" si="4"/>
        <v>0</v>
      </c>
      <c r="G611" s="16">
        <f>IFERROR(__xludf.DUMMYFUNCTION("IF(REGEXMATCH($A611, ""(?i)"" &amp; JOIN(""|"", SPLIT($G$3, "" ""))), 1, 0)"),0.0)</f>
        <v>0</v>
      </c>
      <c r="H611" s="16">
        <f>IFERROR(__xludf.DUMMYFUNCTION("IF(REGEXMATCH($A611, ""(?i)"" &amp; JOIN(""|"", SPLIT($H$3, "" ""))), 1, 0)"),0.0)</f>
        <v>0</v>
      </c>
      <c r="I611" s="16">
        <f>IFERROR(__xludf.DUMMYFUNCTION("IF(REGEXMATCH($A611, ""(?i)"" &amp; JOIN(""|"", SPLIT($I$3, "" ""))), 1, 0)"),0.0)</f>
        <v>0</v>
      </c>
      <c r="J611" s="16">
        <f>IFERROR(__xludf.DUMMYFUNCTION("IF(REGEXMATCH($A611, ""(?i)"" &amp; JOIN(""|"", SPLIT($J$3, "" ""))), 1, 0)"),0.0)</f>
        <v>0</v>
      </c>
      <c r="K611" s="16">
        <f>IFERROR(__xludf.DUMMYFUNCTION("IF(REGEXMATCH($A611, ""(?i)"" &amp; JOIN(""|"", SPLIT($K$3, "" ""))), 1, 0)"),0.0)</f>
        <v>0</v>
      </c>
      <c r="L611" s="16">
        <f>if(vlookup(A611,'VMware Inventory'!A:E,5,0)="Workstation",1,0)</f>
        <v>0</v>
      </c>
      <c r="M611" s="105">
        <f t="shared" si="5"/>
        <v>0</v>
      </c>
      <c r="N611" s="105">
        <f t="shared" si="6"/>
        <v>1</v>
      </c>
      <c r="O611" s="105">
        <f t="shared" si="7"/>
        <v>0</v>
      </c>
      <c r="P611" s="105" t="str">
        <f t="shared" si="8"/>
        <v>No Lift &amp; Shift</v>
      </c>
      <c r="Q611" s="105">
        <f t="shared" si="9"/>
        <v>1</v>
      </c>
    </row>
    <row r="612">
      <c r="A612" s="61" t="s">
        <v>756</v>
      </c>
      <c r="B612" s="16">
        <f t="shared" si="2"/>
        <v>0</v>
      </c>
      <c r="C612" s="16">
        <f>IFERROR(__xludf.DUMMYFUNCTION("IF(OR(REGEXMATCH($A612, ""(?i)"" &amp; JOIN(""|"", SPLIT($C$3, "" ""))),vlookup(A612,'VMware Inventory'!A:E,5,0)=""VMWare""), 1, 0)"),1.0)</f>
        <v>1</v>
      </c>
      <c r="D612" s="16">
        <f>IFERROR(__xludf.DUMMYFUNCTION("IF(REGEXMATCH($A612, ""(?i)"" &amp; JOIN(""|"", SPLIT($D$3, "" ""))), 1, 0)"),0.0)</f>
        <v>0</v>
      </c>
      <c r="E612" s="16">
        <f t="shared" si="3"/>
        <v>0</v>
      </c>
      <c r="F612" s="16">
        <f t="shared" si="4"/>
        <v>0</v>
      </c>
      <c r="G612" s="16">
        <f>IFERROR(__xludf.DUMMYFUNCTION("IF(REGEXMATCH($A612, ""(?i)"" &amp; JOIN(""|"", SPLIT($G$3, "" ""))), 1, 0)"),0.0)</f>
        <v>0</v>
      </c>
      <c r="H612" s="16">
        <f>IFERROR(__xludf.DUMMYFUNCTION("IF(REGEXMATCH($A612, ""(?i)"" &amp; JOIN(""|"", SPLIT($H$3, "" ""))), 1, 0)"),0.0)</f>
        <v>0</v>
      </c>
      <c r="I612" s="16">
        <f>IFERROR(__xludf.DUMMYFUNCTION("IF(REGEXMATCH($A612, ""(?i)"" &amp; JOIN(""|"", SPLIT($I$3, "" ""))), 1, 0)"),0.0)</f>
        <v>0</v>
      </c>
      <c r="J612" s="16">
        <f>IFERROR(__xludf.DUMMYFUNCTION("IF(REGEXMATCH($A612, ""(?i)"" &amp; JOIN(""|"", SPLIT($J$3, "" ""))), 1, 0)"),0.0)</f>
        <v>0</v>
      </c>
      <c r="K612" s="16">
        <f>IFERROR(__xludf.DUMMYFUNCTION("IF(REGEXMATCH($A612, ""(?i)"" &amp; JOIN(""|"", SPLIT($K$3, "" ""))), 1, 0)"),0.0)</f>
        <v>0</v>
      </c>
      <c r="L612" s="16">
        <f>if(vlookup(A612,'VMware Inventory'!A:E,5,0)="Workstation",1,0)</f>
        <v>0</v>
      </c>
      <c r="M612" s="105">
        <f t="shared" si="5"/>
        <v>0</v>
      </c>
      <c r="N612" s="105">
        <f t="shared" si="6"/>
        <v>1</v>
      </c>
      <c r="O612" s="105">
        <f t="shared" si="7"/>
        <v>0</v>
      </c>
      <c r="P612" s="105" t="str">
        <f t="shared" si="8"/>
        <v>No Lift &amp; Shift</v>
      </c>
      <c r="Q612" s="105">
        <f t="shared" si="9"/>
        <v>1</v>
      </c>
    </row>
    <row r="613">
      <c r="A613" s="61" t="s">
        <v>757</v>
      </c>
      <c r="B613" s="16">
        <f t="shared" si="2"/>
        <v>0</v>
      </c>
      <c r="C613" s="16">
        <f>IFERROR(__xludf.DUMMYFUNCTION("IF(OR(REGEXMATCH($A613, ""(?i)"" &amp; JOIN(""|"", SPLIT($C$3, "" ""))),vlookup(A613,'VMware Inventory'!A:E,5,0)=""VMWare""), 1, 0)"),0.0)</f>
        <v>0</v>
      </c>
      <c r="D613" s="16">
        <f>IFERROR(__xludf.DUMMYFUNCTION("IF(REGEXMATCH($A613, ""(?i)"" &amp; JOIN(""|"", SPLIT($D$3, "" ""))), 1, 0)"),0.0)</f>
        <v>0</v>
      </c>
      <c r="E613" s="16">
        <f t="shared" si="3"/>
        <v>0</v>
      </c>
      <c r="F613" s="16">
        <f t="shared" si="4"/>
        <v>0</v>
      </c>
      <c r="G613" s="16">
        <f>IFERROR(__xludf.DUMMYFUNCTION("IF(REGEXMATCH($A613, ""(?i)"" &amp; JOIN(""|"", SPLIT($G$3, "" ""))), 1, 0)"),0.0)</f>
        <v>0</v>
      </c>
      <c r="H613" s="16">
        <f>IFERROR(__xludf.DUMMYFUNCTION("IF(REGEXMATCH($A613, ""(?i)"" &amp; JOIN(""|"", SPLIT($H$3, "" ""))), 1, 0)"),0.0)</f>
        <v>0</v>
      </c>
      <c r="I613" s="16">
        <f>IFERROR(__xludf.DUMMYFUNCTION("IF(REGEXMATCH($A613, ""(?i)"" &amp; JOIN(""|"", SPLIT($I$3, "" ""))), 1, 0)"),0.0)</f>
        <v>0</v>
      </c>
      <c r="J613" s="16">
        <f>IFERROR(__xludf.DUMMYFUNCTION("IF(REGEXMATCH($A613, ""(?i)"" &amp; JOIN(""|"", SPLIT($J$3, "" ""))), 1, 0)"),0.0)</f>
        <v>0</v>
      </c>
      <c r="K613" s="16">
        <f>IFERROR(__xludf.DUMMYFUNCTION("IF(REGEXMATCH($A613, ""(?i)"" &amp; JOIN(""|"", SPLIT($K$3, "" ""))), 1, 0)"),0.0)</f>
        <v>0</v>
      </c>
      <c r="L613" s="16">
        <f>if(vlookup(A613,'VMware Inventory'!A:E,5,0)="Workstation",1,0)</f>
        <v>0</v>
      </c>
      <c r="M613" s="105">
        <f t="shared" si="5"/>
        <v>0</v>
      </c>
      <c r="N613" s="105">
        <f t="shared" si="6"/>
        <v>0</v>
      </c>
      <c r="O613" s="105">
        <f t="shared" si="7"/>
        <v>0</v>
      </c>
      <c r="P613" s="105" t="str">
        <f t="shared" si="8"/>
        <v>No Infra</v>
      </c>
      <c r="Q613" s="105">
        <f t="shared" si="9"/>
        <v>0</v>
      </c>
    </row>
    <row r="614">
      <c r="A614" s="61" t="s">
        <v>758</v>
      </c>
      <c r="B614" s="16">
        <f t="shared" si="2"/>
        <v>0</v>
      </c>
      <c r="C614" s="16">
        <f>IFERROR(__xludf.DUMMYFUNCTION("IF(OR(REGEXMATCH($A614, ""(?i)"" &amp; JOIN(""|"", SPLIT($C$3, "" ""))),vlookup(A614,'VMware Inventory'!A:E,5,0)=""VMWare""), 1, 0)"),1.0)</f>
        <v>1</v>
      </c>
      <c r="D614" s="16">
        <f>IFERROR(__xludf.DUMMYFUNCTION("IF(REGEXMATCH($A614, ""(?i)"" &amp; JOIN(""|"", SPLIT($D$3, "" ""))), 1, 0)"),0.0)</f>
        <v>0</v>
      </c>
      <c r="E614" s="16">
        <f t="shared" si="3"/>
        <v>0</v>
      </c>
      <c r="F614" s="16">
        <f t="shared" si="4"/>
        <v>0</v>
      </c>
      <c r="G614" s="16">
        <f>IFERROR(__xludf.DUMMYFUNCTION("IF(REGEXMATCH($A614, ""(?i)"" &amp; JOIN(""|"", SPLIT($G$3, "" ""))), 1, 0)"),0.0)</f>
        <v>0</v>
      </c>
      <c r="H614" s="16">
        <f>IFERROR(__xludf.DUMMYFUNCTION("IF(REGEXMATCH($A614, ""(?i)"" &amp; JOIN(""|"", SPLIT($H$3, "" ""))), 1, 0)"),0.0)</f>
        <v>0</v>
      </c>
      <c r="I614" s="16">
        <f>IFERROR(__xludf.DUMMYFUNCTION("IF(REGEXMATCH($A614, ""(?i)"" &amp; JOIN(""|"", SPLIT($I$3, "" ""))), 1, 0)"),0.0)</f>
        <v>0</v>
      </c>
      <c r="J614" s="16">
        <f>IFERROR(__xludf.DUMMYFUNCTION("IF(REGEXMATCH($A614, ""(?i)"" &amp; JOIN(""|"", SPLIT($J$3, "" ""))), 1, 0)"),0.0)</f>
        <v>0</v>
      </c>
      <c r="K614" s="16">
        <f>IFERROR(__xludf.DUMMYFUNCTION("IF(REGEXMATCH($A614, ""(?i)"" &amp; JOIN(""|"", SPLIT($K$3, "" ""))), 1, 0)"),0.0)</f>
        <v>0</v>
      </c>
      <c r="L614" s="16">
        <f>if(vlookup(A614,'VMware Inventory'!A:E,5,0)="Workstation",1,0)</f>
        <v>0</v>
      </c>
      <c r="M614" s="105">
        <f t="shared" si="5"/>
        <v>0</v>
      </c>
      <c r="N614" s="105">
        <f t="shared" si="6"/>
        <v>1</v>
      </c>
      <c r="O614" s="105">
        <f t="shared" si="7"/>
        <v>0</v>
      </c>
      <c r="P614" s="105" t="str">
        <f t="shared" si="8"/>
        <v>No Lift &amp; Shift</v>
      </c>
      <c r="Q614" s="105">
        <f t="shared" si="9"/>
        <v>1</v>
      </c>
    </row>
    <row r="615">
      <c r="A615" s="61" t="s">
        <v>759</v>
      </c>
      <c r="B615" s="16">
        <f t="shared" si="2"/>
        <v>0</v>
      </c>
      <c r="C615" s="16">
        <f>IFERROR(__xludf.DUMMYFUNCTION("IF(OR(REGEXMATCH($A615, ""(?i)"" &amp; JOIN(""|"", SPLIT($C$3, "" ""))),vlookup(A615,'VMware Inventory'!A:E,5,0)=""VMWare""), 1, 0)"),1.0)</f>
        <v>1</v>
      </c>
      <c r="D615" s="16">
        <f>IFERROR(__xludf.DUMMYFUNCTION("IF(REGEXMATCH($A615, ""(?i)"" &amp; JOIN(""|"", SPLIT($D$3, "" ""))), 1, 0)"),0.0)</f>
        <v>0</v>
      </c>
      <c r="E615" s="16">
        <f t="shared" si="3"/>
        <v>0</v>
      </c>
      <c r="F615" s="16">
        <f t="shared" si="4"/>
        <v>0</v>
      </c>
      <c r="G615" s="16">
        <f>IFERROR(__xludf.DUMMYFUNCTION("IF(REGEXMATCH($A615, ""(?i)"" &amp; JOIN(""|"", SPLIT($G$3, "" ""))), 1, 0)"),0.0)</f>
        <v>0</v>
      </c>
      <c r="H615" s="16">
        <f>IFERROR(__xludf.DUMMYFUNCTION("IF(REGEXMATCH($A615, ""(?i)"" &amp; JOIN(""|"", SPLIT($H$3, "" ""))), 1, 0)"),0.0)</f>
        <v>0</v>
      </c>
      <c r="I615" s="16">
        <f>IFERROR(__xludf.DUMMYFUNCTION("IF(REGEXMATCH($A615, ""(?i)"" &amp; JOIN(""|"", SPLIT($I$3, "" ""))), 1, 0)"),0.0)</f>
        <v>0</v>
      </c>
      <c r="J615" s="16">
        <f>IFERROR(__xludf.DUMMYFUNCTION("IF(REGEXMATCH($A615, ""(?i)"" &amp; JOIN(""|"", SPLIT($J$3, "" ""))), 1, 0)"),0.0)</f>
        <v>0</v>
      </c>
      <c r="K615" s="16">
        <f>IFERROR(__xludf.DUMMYFUNCTION("IF(REGEXMATCH($A615, ""(?i)"" &amp; JOIN(""|"", SPLIT($K$3, "" ""))), 1, 0)"),0.0)</f>
        <v>0</v>
      </c>
      <c r="L615" s="16">
        <f>if(vlookup(A615,'VMware Inventory'!A:E,5,0)="Workstation",1,0)</f>
        <v>0</v>
      </c>
      <c r="M615" s="105">
        <f t="shared" si="5"/>
        <v>0</v>
      </c>
      <c r="N615" s="105">
        <f t="shared" si="6"/>
        <v>1</v>
      </c>
      <c r="O615" s="105">
        <f t="shared" si="7"/>
        <v>0</v>
      </c>
      <c r="P615" s="105" t="str">
        <f t="shared" si="8"/>
        <v>No Lift &amp; Shift</v>
      </c>
      <c r="Q615" s="105">
        <f t="shared" si="9"/>
        <v>1</v>
      </c>
    </row>
    <row r="616">
      <c r="A616" s="61" t="s">
        <v>760</v>
      </c>
      <c r="B616" s="16">
        <f t="shared" si="2"/>
        <v>0</v>
      </c>
      <c r="C616" s="16">
        <f>IFERROR(__xludf.DUMMYFUNCTION("IF(OR(REGEXMATCH($A616, ""(?i)"" &amp; JOIN(""|"", SPLIT($C$3, "" ""))),vlookup(A616,'VMware Inventory'!A:E,5,0)=""VMWare""), 1, 0)"),1.0)</f>
        <v>1</v>
      </c>
      <c r="D616" s="16">
        <f>IFERROR(__xludf.DUMMYFUNCTION("IF(REGEXMATCH($A616, ""(?i)"" &amp; JOIN(""|"", SPLIT($D$3, "" ""))), 1, 0)"),0.0)</f>
        <v>0</v>
      </c>
      <c r="E616" s="16">
        <f t="shared" si="3"/>
        <v>0</v>
      </c>
      <c r="F616" s="16">
        <f t="shared" si="4"/>
        <v>0</v>
      </c>
      <c r="G616" s="16">
        <f>IFERROR(__xludf.DUMMYFUNCTION("IF(REGEXMATCH($A616, ""(?i)"" &amp; JOIN(""|"", SPLIT($G$3, "" ""))), 1, 0)"),0.0)</f>
        <v>0</v>
      </c>
      <c r="H616" s="16">
        <f>IFERROR(__xludf.DUMMYFUNCTION("IF(REGEXMATCH($A616, ""(?i)"" &amp; JOIN(""|"", SPLIT($H$3, "" ""))), 1, 0)"),0.0)</f>
        <v>0</v>
      </c>
      <c r="I616" s="16">
        <f>IFERROR(__xludf.DUMMYFUNCTION("IF(REGEXMATCH($A616, ""(?i)"" &amp; JOIN(""|"", SPLIT($I$3, "" ""))), 1, 0)"),0.0)</f>
        <v>0</v>
      </c>
      <c r="J616" s="16">
        <f>IFERROR(__xludf.DUMMYFUNCTION("IF(REGEXMATCH($A616, ""(?i)"" &amp; JOIN(""|"", SPLIT($J$3, "" ""))), 1, 0)"),0.0)</f>
        <v>0</v>
      </c>
      <c r="K616" s="16">
        <f>IFERROR(__xludf.DUMMYFUNCTION("IF(REGEXMATCH($A616, ""(?i)"" &amp; JOIN(""|"", SPLIT($K$3, "" ""))), 1, 0)"),0.0)</f>
        <v>0</v>
      </c>
      <c r="L616" s="16">
        <f>if(vlookup(A616,'VMware Inventory'!A:E,5,0)="Workstation",1,0)</f>
        <v>0</v>
      </c>
      <c r="M616" s="105">
        <f t="shared" si="5"/>
        <v>0</v>
      </c>
      <c r="N616" s="105">
        <f t="shared" si="6"/>
        <v>1</v>
      </c>
      <c r="O616" s="105">
        <f t="shared" si="7"/>
        <v>0</v>
      </c>
      <c r="P616" s="105" t="str">
        <f t="shared" si="8"/>
        <v>No Lift &amp; Shift</v>
      </c>
      <c r="Q616" s="105">
        <f t="shared" si="9"/>
        <v>1</v>
      </c>
    </row>
    <row r="617">
      <c r="A617" s="61" t="s">
        <v>761</v>
      </c>
      <c r="B617" s="16">
        <f t="shared" si="2"/>
        <v>0</v>
      </c>
      <c r="C617" s="16">
        <f>IFERROR(__xludf.DUMMYFUNCTION("IF(OR(REGEXMATCH($A617, ""(?i)"" &amp; JOIN(""|"", SPLIT($C$3, "" ""))),vlookup(A617,'VMware Inventory'!A:E,5,0)=""VMWare""), 1, 0)"),1.0)</f>
        <v>1</v>
      </c>
      <c r="D617" s="16">
        <f>IFERROR(__xludf.DUMMYFUNCTION("IF(REGEXMATCH($A617, ""(?i)"" &amp; JOIN(""|"", SPLIT($D$3, "" ""))), 1, 0)"),0.0)</f>
        <v>0</v>
      </c>
      <c r="E617" s="16">
        <f t="shared" si="3"/>
        <v>0</v>
      </c>
      <c r="F617" s="16">
        <f t="shared" si="4"/>
        <v>0</v>
      </c>
      <c r="G617" s="16">
        <f>IFERROR(__xludf.DUMMYFUNCTION("IF(REGEXMATCH($A617, ""(?i)"" &amp; JOIN(""|"", SPLIT($G$3, "" ""))), 1, 0)"),0.0)</f>
        <v>0</v>
      </c>
      <c r="H617" s="16">
        <f>IFERROR(__xludf.DUMMYFUNCTION("IF(REGEXMATCH($A617, ""(?i)"" &amp; JOIN(""|"", SPLIT($H$3, "" ""))), 1, 0)"),0.0)</f>
        <v>0</v>
      </c>
      <c r="I617" s="16">
        <f>IFERROR(__xludf.DUMMYFUNCTION("IF(REGEXMATCH($A617, ""(?i)"" &amp; JOIN(""|"", SPLIT($I$3, "" ""))), 1, 0)"),0.0)</f>
        <v>0</v>
      </c>
      <c r="J617" s="16">
        <f>IFERROR(__xludf.DUMMYFUNCTION("IF(REGEXMATCH($A617, ""(?i)"" &amp; JOIN(""|"", SPLIT($J$3, "" ""))), 1, 0)"),0.0)</f>
        <v>0</v>
      </c>
      <c r="K617" s="16">
        <f>IFERROR(__xludf.DUMMYFUNCTION("IF(REGEXMATCH($A617, ""(?i)"" &amp; JOIN(""|"", SPLIT($K$3, "" ""))), 1, 0)"),0.0)</f>
        <v>0</v>
      </c>
      <c r="L617" s="16">
        <f>if(vlookup(A617,'VMware Inventory'!A:E,5,0)="Workstation",1,0)</f>
        <v>0</v>
      </c>
      <c r="M617" s="105">
        <f t="shared" si="5"/>
        <v>0</v>
      </c>
      <c r="N617" s="105">
        <f t="shared" si="6"/>
        <v>1</v>
      </c>
      <c r="O617" s="105">
        <f t="shared" si="7"/>
        <v>0</v>
      </c>
      <c r="P617" s="105" t="str">
        <f t="shared" si="8"/>
        <v>No Lift &amp; Shift</v>
      </c>
      <c r="Q617" s="105">
        <f t="shared" si="9"/>
        <v>1</v>
      </c>
    </row>
    <row r="618">
      <c r="A618" s="61" t="s">
        <v>762</v>
      </c>
      <c r="B618" s="16">
        <f t="shared" si="2"/>
        <v>0</v>
      </c>
      <c r="C618" s="16">
        <f>IFERROR(__xludf.DUMMYFUNCTION("IF(OR(REGEXMATCH($A618, ""(?i)"" &amp; JOIN(""|"", SPLIT($C$3, "" ""))),vlookup(A618,'VMware Inventory'!A:E,5,0)=""VMWare""), 1, 0)"),1.0)</f>
        <v>1</v>
      </c>
      <c r="D618" s="16">
        <f>IFERROR(__xludf.DUMMYFUNCTION("IF(REGEXMATCH($A618, ""(?i)"" &amp; JOIN(""|"", SPLIT($D$3, "" ""))), 1, 0)"),0.0)</f>
        <v>0</v>
      </c>
      <c r="E618" s="16">
        <f t="shared" si="3"/>
        <v>0</v>
      </c>
      <c r="F618" s="16">
        <f t="shared" si="4"/>
        <v>0</v>
      </c>
      <c r="G618" s="16">
        <f>IFERROR(__xludf.DUMMYFUNCTION("IF(REGEXMATCH($A618, ""(?i)"" &amp; JOIN(""|"", SPLIT($G$3, "" ""))), 1, 0)"),0.0)</f>
        <v>0</v>
      </c>
      <c r="H618" s="16">
        <f>IFERROR(__xludf.DUMMYFUNCTION("IF(REGEXMATCH($A618, ""(?i)"" &amp; JOIN(""|"", SPLIT($H$3, "" ""))), 1, 0)"),0.0)</f>
        <v>0</v>
      </c>
      <c r="I618" s="16">
        <f>IFERROR(__xludf.DUMMYFUNCTION("IF(REGEXMATCH($A618, ""(?i)"" &amp; JOIN(""|"", SPLIT($I$3, "" ""))), 1, 0)"),0.0)</f>
        <v>0</v>
      </c>
      <c r="J618" s="16">
        <f>IFERROR(__xludf.DUMMYFUNCTION("IF(REGEXMATCH($A618, ""(?i)"" &amp; JOIN(""|"", SPLIT($J$3, "" ""))), 1, 0)"),0.0)</f>
        <v>0</v>
      </c>
      <c r="K618" s="16">
        <f>IFERROR(__xludf.DUMMYFUNCTION("IF(REGEXMATCH($A618, ""(?i)"" &amp; JOIN(""|"", SPLIT($K$3, "" ""))), 1, 0)"),0.0)</f>
        <v>0</v>
      </c>
      <c r="L618" s="16">
        <f>if(vlookup(A618,'VMware Inventory'!A:E,5,0)="Workstation",1,0)</f>
        <v>0</v>
      </c>
      <c r="M618" s="105">
        <f t="shared" si="5"/>
        <v>0</v>
      </c>
      <c r="N618" s="105">
        <f t="shared" si="6"/>
        <v>1</v>
      </c>
      <c r="O618" s="105">
        <f t="shared" si="7"/>
        <v>0</v>
      </c>
      <c r="P618" s="105" t="str">
        <f t="shared" si="8"/>
        <v>No Lift &amp; Shift</v>
      </c>
      <c r="Q618" s="105">
        <f t="shared" si="9"/>
        <v>1</v>
      </c>
    </row>
    <row r="619">
      <c r="A619" s="61" t="s">
        <v>763</v>
      </c>
      <c r="B619" s="16">
        <f t="shared" si="2"/>
        <v>0</v>
      </c>
      <c r="C619" s="16">
        <f>IFERROR(__xludf.DUMMYFUNCTION("IF(OR(REGEXMATCH($A619, ""(?i)"" &amp; JOIN(""|"", SPLIT($C$3, "" ""))),vlookup(A619,'VMware Inventory'!A:E,5,0)=""VMWare""), 1, 0)"),1.0)</f>
        <v>1</v>
      </c>
      <c r="D619" s="16">
        <f>IFERROR(__xludf.DUMMYFUNCTION("IF(REGEXMATCH($A619, ""(?i)"" &amp; JOIN(""|"", SPLIT($D$3, "" ""))), 1, 0)"),0.0)</f>
        <v>0</v>
      </c>
      <c r="E619" s="16">
        <f t="shared" si="3"/>
        <v>0</v>
      </c>
      <c r="F619" s="16">
        <f t="shared" si="4"/>
        <v>0</v>
      </c>
      <c r="G619" s="16">
        <f>IFERROR(__xludf.DUMMYFUNCTION("IF(REGEXMATCH($A619, ""(?i)"" &amp; JOIN(""|"", SPLIT($G$3, "" ""))), 1, 0)"),0.0)</f>
        <v>0</v>
      </c>
      <c r="H619" s="16">
        <f>IFERROR(__xludf.DUMMYFUNCTION("IF(REGEXMATCH($A619, ""(?i)"" &amp; JOIN(""|"", SPLIT($H$3, "" ""))), 1, 0)"),0.0)</f>
        <v>0</v>
      </c>
      <c r="I619" s="16">
        <f>IFERROR(__xludf.DUMMYFUNCTION("IF(REGEXMATCH($A619, ""(?i)"" &amp; JOIN(""|"", SPLIT($I$3, "" ""))), 1, 0)"),0.0)</f>
        <v>0</v>
      </c>
      <c r="J619" s="16">
        <f>IFERROR(__xludf.DUMMYFUNCTION("IF(REGEXMATCH($A619, ""(?i)"" &amp; JOIN(""|"", SPLIT($J$3, "" ""))), 1, 0)"),0.0)</f>
        <v>0</v>
      </c>
      <c r="K619" s="16">
        <f>IFERROR(__xludf.DUMMYFUNCTION("IF(REGEXMATCH($A619, ""(?i)"" &amp; JOIN(""|"", SPLIT($K$3, "" ""))), 1, 0)"),0.0)</f>
        <v>0</v>
      </c>
      <c r="L619" s="16">
        <f>if(vlookup(A619,'VMware Inventory'!A:E,5,0)="Workstation",1,0)</f>
        <v>0</v>
      </c>
      <c r="M619" s="105">
        <f t="shared" si="5"/>
        <v>0</v>
      </c>
      <c r="N619" s="105">
        <f t="shared" si="6"/>
        <v>1</v>
      </c>
      <c r="O619" s="105">
        <f t="shared" si="7"/>
        <v>0</v>
      </c>
      <c r="P619" s="105" t="str">
        <f t="shared" si="8"/>
        <v>No Lift &amp; Shift</v>
      </c>
      <c r="Q619" s="105">
        <f t="shared" si="9"/>
        <v>1</v>
      </c>
    </row>
    <row r="620">
      <c r="A620" s="61" t="s">
        <v>764</v>
      </c>
      <c r="B620" s="16">
        <f t="shared" si="2"/>
        <v>0</v>
      </c>
      <c r="C620" s="16">
        <f>IFERROR(__xludf.DUMMYFUNCTION("IF(OR(REGEXMATCH($A620, ""(?i)"" &amp; JOIN(""|"", SPLIT($C$3, "" ""))),vlookup(A620,'VMware Inventory'!A:E,5,0)=""VMWare""), 1, 0)"),1.0)</f>
        <v>1</v>
      </c>
      <c r="D620" s="16">
        <f>IFERROR(__xludf.DUMMYFUNCTION("IF(REGEXMATCH($A620, ""(?i)"" &amp; JOIN(""|"", SPLIT($D$3, "" ""))), 1, 0)"),0.0)</f>
        <v>0</v>
      </c>
      <c r="E620" s="16">
        <f t="shared" si="3"/>
        <v>0</v>
      </c>
      <c r="F620" s="16">
        <f t="shared" si="4"/>
        <v>0</v>
      </c>
      <c r="G620" s="16">
        <f>IFERROR(__xludf.DUMMYFUNCTION("IF(REGEXMATCH($A620, ""(?i)"" &amp; JOIN(""|"", SPLIT($G$3, "" ""))), 1, 0)"),0.0)</f>
        <v>0</v>
      </c>
      <c r="H620" s="16">
        <f>IFERROR(__xludf.DUMMYFUNCTION("IF(REGEXMATCH($A620, ""(?i)"" &amp; JOIN(""|"", SPLIT($H$3, "" ""))), 1, 0)"),0.0)</f>
        <v>0</v>
      </c>
      <c r="I620" s="16">
        <f>IFERROR(__xludf.DUMMYFUNCTION("IF(REGEXMATCH($A620, ""(?i)"" &amp; JOIN(""|"", SPLIT($I$3, "" ""))), 1, 0)"),0.0)</f>
        <v>0</v>
      </c>
      <c r="J620" s="16">
        <f>IFERROR(__xludf.DUMMYFUNCTION("IF(REGEXMATCH($A620, ""(?i)"" &amp; JOIN(""|"", SPLIT($J$3, "" ""))), 1, 0)"),0.0)</f>
        <v>0</v>
      </c>
      <c r="K620" s="16">
        <f>IFERROR(__xludf.DUMMYFUNCTION("IF(REGEXMATCH($A620, ""(?i)"" &amp; JOIN(""|"", SPLIT($K$3, "" ""))), 1, 0)"),0.0)</f>
        <v>0</v>
      </c>
      <c r="L620" s="16">
        <f>if(vlookup(A620,'VMware Inventory'!A:E,5,0)="Workstation",1,0)</f>
        <v>0</v>
      </c>
      <c r="M620" s="105">
        <f t="shared" si="5"/>
        <v>0</v>
      </c>
      <c r="N620" s="105">
        <f t="shared" si="6"/>
        <v>1</v>
      </c>
      <c r="O620" s="105">
        <f t="shared" si="7"/>
        <v>0</v>
      </c>
      <c r="P620" s="105" t="str">
        <f t="shared" si="8"/>
        <v>No Lift &amp; Shift</v>
      </c>
      <c r="Q620" s="105">
        <f t="shared" si="9"/>
        <v>1</v>
      </c>
    </row>
    <row r="621">
      <c r="A621" s="61" t="s">
        <v>765</v>
      </c>
      <c r="B621" s="16">
        <f t="shared" si="2"/>
        <v>0</v>
      </c>
      <c r="C621" s="16">
        <f>IFERROR(__xludf.DUMMYFUNCTION("IF(OR(REGEXMATCH($A621, ""(?i)"" &amp; JOIN(""|"", SPLIT($C$3, "" ""))),vlookup(A621,'VMware Inventory'!A:E,5,0)=""VMWare""), 1, 0)"),1.0)</f>
        <v>1</v>
      </c>
      <c r="D621" s="16">
        <f>IFERROR(__xludf.DUMMYFUNCTION("IF(REGEXMATCH($A621, ""(?i)"" &amp; JOIN(""|"", SPLIT($D$3, "" ""))), 1, 0)"),0.0)</f>
        <v>0</v>
      </c>
      <c r="E621" s="16">
        <f t="shared" si="3"/>
        <v>0</v>
      </c>
      <c r="F621" s="16">
        <f t="shared" si="4"/>
        <v>0</v>
      </c>
      <c r="G621" s="16">
        <f>IFERROR(__xludf.DUMMYFUNCTION("IF(REGEXMATCH($A621, ""(?i)"" &amp; JOIN(""|"", SPLIT($G$3, "" ""))), 1, 0)"),0.0)</f>
        <v>0</v>
      </c>
      <c r="H621" s="16">
        <f>IFERROR(__xludf.DUMMYFUNCTION("IF(REGEXMATCH($A621, ""(?i)"" &amp; JOIN(""|"", SPLIT($H$3, "" ""))), 1, 0)"),0.0)</f>
        <v>0</v>
      </c>
      <c r="I621" s="16">
        <f>IFERROR(__xludf.DUMMYFUNCTION("IF(REGEXMATCH($A621, ""(?i)"" &amp; JOIN(""|"", SPLIT($I$3, "" ""))), 1, 0)"),0.0)</f>
        <v>0</v>
      </c>
      <c r="J621" s="16">
        <f>IFERROR(__xludf.DUMMYFUNCTION("IF(REGEXMATCH($A621, ""(?i)"" &amp; JOIN(""|"", SPLIT($J$3, "" ""))), 1, 0)"),0.0)</f>
        <v>0</v>
      </c>
      <c r="K621" s="16">
        <f>IFERROR(__xludf.DUMMYFUNCTION("IF(REGEXMATCH($A621, ""(?i)"" &amp; JOIN(""|"", SPLIT($K$3, "" ""))), 1, 0)"),0.0)</f>
        <v>0</v>
      </c>
      <c r="L621" s="16">
        <f>if(vlookup(A621,'VMware Inventory'!A:E,5,0)="Workstation",1,0)</f>
        <v>0</v>
      </c>
      <c r="M621" s="105">
        <f t="shared" si="5"/>
        <v>0</v>
      </c>
      <c r="N621" s="105">
        <f t="shared" si="6"/>
        <v>1</v>
      </c>
      <c r="O621" s="105">
        <f t="shared" si="7"/>
        <v>0</v>
      </c>
      <c r="P621" s="105" t="str">
        <f t="shared" si="8"/>
        <v>No Lift &amp; Shift</v>
      </c>
      <c r="Q621" s="105">
        <f t="shared" si="9"/>
        <v>1</v>
      </c>
    </row>
    <row r="622">
      <c r="A622" s="61" t="s">
        <v>766</v>
      </c>
      <c r="B622" s="16">
        <f t="shared" si="2"/>
        <v>0</v>
      </c>
      <c r="C622" s="16">
        <f>IFERROR(__xludf.DUMMYFUNCTION("IF(OR(REGEXMATCH($A622, ""(?i)"" &amp; JOIN(""|"", SPLIT($C$3, "" ""))),vlookup(A622,'VMware Inventory'!A:E,5,0)=""VMWare""), 1, 0)"),1.0)</f>
        <v>1</v>
      </c>
      <c r="D622" s="16">
        <f>IFERROR(__xludf.DUMMYFUNCTION("IF(REGEXMATCH($A622, ""(?i)"" &amp; JOIN(""|"", SPLIT($D$3, "" ""))), 1, 0)"),0.0)</f>
        <v>0</v>
      </c>
      <c r="E622" s="16">
        <f t="shared" si="3"/>
        <v>0</v>
      </c>
      <c r="F622" s="16">
        <f t="shared" si="4"/>
        <v>0</v>
      </c>
      <c r="G622" s="16">
        <f>IFERROR(__xludf.DUMMYFUNCTION("IF(REGEXMATCH($A622, ""(?i)"" &amp; JOIN(""|"", SPLIT($G$3, "" ""))), 1, 0)"),0.0)</f>
        <v>0</v>
      </c>
      <c r="H622" s="16">
        <f>IFERROR(__xludf.DUMMYFUNCTION("IF(REGEXMATCH($A622, ""(?i)"" &amp; JOIN(""|"", SPLIT($H$3, "" ""))), 1, 0)"),0.0)</f>
        <v>0</v>
      </c>
      <c r="I622" s="16">
        <f>IFERROR(__xludf.DUMMYFUNCTION("IF(REGEXMATCH($A622, ""(?i)"" &amp; JOIN(""|"", SPLIT($I$3, "" ""))), 1, 0)"),0.0)</f>
        <v>0</v>
      </c>
      <c r="J622" s="16">
        <f>IFERROR(__xludf.DUMMYFUNCTION("IF(REGEXMATCH($A622, ""(?i)"" &amp; JOIN(""|"", SPLIT($J$3, "" ""))), 1, 0)"),0.0)</f>
        <v>0</v>
      </c>
      <c r="K622" s="16">
        <f>IFERROR(__xludf.DUMMYFUNCTION("IF(REGEXMATCH($A622, ""(?i)"" &amp; JOIN(""|"", SPLIT($K$3, "" ""))), 1, 0)"),0.0)</f>
        <v>0</v>
      </c>
      <c r="L622" s="16">
        <f>if(vlookup(A622,'VMware Inventory'!A:E,5,0)="Workstation",1,0)</f>
        <v>0</v>
      </c>
      <c r="M622" s="105">
        <f t="shared" si="5"/>
        <v>0</v>
      </c>
      <c r="N622" s="105">
        <f t="shared" si="6"/>
        <v>1</v>
      </c>
      <c r="O622" s="105">
        <f t="shared" si="7"/>
        <v>0</v>
      </c>
      <c r="P622" s="105" t="str">
        <f t="shared" si="8"/>
        <v>No Lift &amp; Shift</v>
      </c>
      <c r="Q622" s="105">
        <f t="shared" si="9"/>
        <v>1</v>
      </c>
    </row>
    <row r="623">
      <c r="A623" s="61" t="s">
        <v>767</v>
      </c>
      <c r="B623" s="16">
        <f t="shared" si="2"/>
        <v>0</v>
      </c>
      <c r="C623" s="16">
        <f>IFERROR(__xludf.DUMMYFUNCTION("IF(OR(REGEXMATCH($A623, ""(?i)"" &amp; JOIN(""|"", SPLIT($C$3, "" ""))),vlookup(A623,'VMware Inventory'!A:E,5,0)=""VMWare""), 1, 0)"),1.0)</f>
        <v>1</v>
      </c>
      <c r="D623" s="16">
        <f>IFERROR(__xludf.DUMMYFUNCTION("IF(REGEXMATCH($A623, ""(?i)"" &amp; JOIN(""|"", SPLIT($D$3, "" ""))), 1, 0)"),0.0)</f>
        <v>0</v>
      </c>
      <c r="E623" s="16">
        <f t="shared" si="3"/>
        <v>0</v>
      </c>
      <c r="F623" s="16">
        <f t="shared" si="4"/>
        <v>0</v>
      </c>
      <c r="G623" s="16">
        <f>IFERROR(__xludf.DUMMYFUNCTION("IF(REGEXMATCH($A623, ""(?i)"" &amp; JOIN(""|"", SPLIT($G$3, "" ""))), 1, 0)"),0.0)</f>
        <v>0</v>
      </c>
      <c r="H623" s="16">
        <f>IFERROR(__xludf.DUMMYFUNCTION("IF(REGEXMATCH($A623, ""(?i)"" &amp; JOIN(""|"", SPLIT($H$3, "" ""))), 1, 0)"),0.0)</f>
        <v>0</v>
      </c>
      <c r="I623" s="16">
        <f>IFERROR(__xludf.DUMMYFUNCTION("IF(REGEXMATCH($A623, ""(?i)"" &amp; JOIN(""|"", SPLIT($I$3, "" ""))), 1, 0)"),0.0)</f>
        <v>0</v>
      </c>
      <c r="J623" s="16">
        <f>IFERROR(__xludf.DUMMYFUNCTION("IF(REGEXMATCH($A623, ""(?i)"" &amp; JOIN(""|"", SPLIT($J$3, "" ""))), 1, 0)"),0.0)</f>
        <v>0</v>
      </c>
      <c r="K623" s="16">
        <f>IFERROR(__xludf.DUMMYFUNCTION("IF(REGEXMATCH($A623, ""(?i)"" &amp; JOIN(""|"", SPLIT($K$3, "" ""))), 1, 0)"),0.0)</f>
        <v>0</v>
      </c>
      <c r="L623" s="16">
        <f>if(vlookup(A623,'VMware Inventory'!A:E,5,0)="Workstation",1,0)</f>
        <v>0</v>
      </c>
      <c r="M623" s="105">
        <f t="shared" si="5"/>
        <v>0</v>
      </c>
      <c r="N623" s="105">
        <f t="shared" si="6"/>
        <v>1</v>
      </c>
      <c r="O623" s="105">
        <f t="shared" si="7"/>
        <v>0</v>
      </c>
      <c r="P623" s="105" t="str">
        <f t="shared" si="8"/>
        <v>No Lift &amp; Shift</v>
      </c>
      <c r="Q623" s="105">
        <f t="shared" si="9"/>
        <v>1</v>
      </c>
    </row>
    <row r="624">
      <c r="A624" s="61" t="s">
        <v>768</v>
      </c>
      <c r="B624" s="16">
        <f t="shared" si="2"/>
        <v>0</v>
      </c>
      <c r="C624" s="16">
        <f>IFERROR(__xludf.DUMMYFUNCTION("IF(OR(REGEXMATCH($A624, ""(?i)"" &amp; JOIN(""|"", SPLIT($C$3, "" ""))),vlookup(A624,'VMware Inventory'!A:E,5,0)=""VMWare""), 1, 0)"),1.0)</f>
        <v>1</v>
      </c>
      <c r="D624" s="16">
        <f>IFERROR(__xludf.DUMMYFUNCTION("IF(REGEXMATCH($A624, ""(?i)"" &amp; JOIN(""|"", SPLIT($D$3, "" ""))), 1, 0)"),0.0)</f>
        <v>0</v>
      </c>
      <c r="E624" s="16">
        <f t="shared" si="3"/>
        <v>0</v>
      </c>
      <c r="F624" s="16">
        <f t="shared" si="4"/>
        <v>0</v>
      </c>
      <c r="G624" s="16">
        <f>IFERROR(__xludf.DUMMYFUNCTION("IF(REGEXMATCH($A624, ""(?i)"" &amp; JOIN(""|"", SPLIT($G$3, "" ""))), 1, 0)"),0.0)</f>
        <v>0</v>
      </c>
      <c r="H624" s="16">
        <f>IFERROR(__xludf.DUMMYFUNCTION("IF(REGEXMATCH($A624, ""(?i)"" &amp; JOIN(""|"", SPLIT($H$3, "" ""))), 1, 0)"),0.0)</f>
        <v>0</v>
      </c>
      <c r="I624" s="16">
        <f>IFERROR(__xludf.DUMMYFUNCTION("IF(REGEXMATCH($A624, ""(?i)"" &amp; JOIN(""|"", SPLIT($I$3, "" ""))), 1, 0)"),0.0)</f>
        <v>0</v>
      </c>
      <c r="J624" s="16">
        <f>IFERROR(__xludf.DUMMYFUNCTION("IF(REGEXMATCH($A624, ""(?i)"" &amp; JOIN(""|"", SPLIT($J$3, "" ""))), 1, 0)"),0.0)</f>
        <v>0</v>
      </c>
      <c r="K624" s="16">
        <f>IFERROR(__xludf.DUMMYFUNCTION("IF(REGEXMATCH($A624, ""(?i)"" &amp; JOIN(""|"", SPLIT($K$3, "" ""))), 1, 0)"),0.0)</f>
        <v>0</v>
      </c>
      <c r="L624" s="16">
        <f>if(vlookup(A624,'VMware Inventory'!A:E,5,0)="Workstation",1,0)</f>
        <v>0</v>
      </c>
      <c r="M624" s="105">
        <f t="shared" si="5"/>
        <v>0</v>
      </c>
      <c r="N624" s="105">
        <f t="shared" si="6"/>
        <v>1</v>
      </c>
      <c r="O624" s="105">
        <f t="shared" si="7"/>
        <v>0</v>
      </c>
      <c r="P624" s="105" t="str">
        <f t="shared" si="8"/>
        <v>No Lift &amp; Shift</v>
      </c>
      <c r="Q624" s="105">
        <f t="shared" si="9"/>
        <v>1</v>
      </c>
    </row>
    <row r="625">
      <c r="A625" s="61" t="s">
        <v>769</v>
      </c>
      <c r="B625" s="16">
        <f t="shared" si="2"/>
        <v>0</v>
      </c>
      <c r="C625" s="16">
        <f>IFERROR(__xludf.DUMMYFUNCTION("IF(OR(REGEXMATCH($A625, ""(?i)"" &amp; JOIN(""|"", SPLIT($C$3, "" ""))),vlookup(A625,'VMware Inventory'!A:E,5,0)=""VMWare""), 1, 0)"),1.0)</f>
        <v>1</v>
      </c>
      <c r="D625" s="16">
        <f>IFERROR(__xludf.DUMMYFUNCTION("IF(REGEXMATCH($A625, ""(?i)"" &amp; JOIN(""|"", SPLIT($D$3, "" ""))), 1, 0)"),0.0)</f>
        <v>0</v>
      </c>
      <c r="E625" s="16">
        <f t="shared" si="3"/>
        <v>0</v>
      </c>
      <c r="F625" s="16">
        <f t="shared" si="4"/>
        <v>0</v>
      </c>
      <c r="G625" s="16">
        <f>IFERROR(__xludf.DUMMYFUNCTION("IF(REGEXMATCH($A625, ""(?i)"" &amp; JOIN(""|"", SPLIT($G$3, "" ""))), 1, 0)"),0.0)</f>
        <v>0</v>
      </c>
      <c r="H625" s="16">
        <f>IFERROR(__xludf.DUMMYFUNCTION("IF(REGEXMATCH($A625, ""(?i)"" &amp; JOIN(""|"", SPLIT($H$3, "" ""))), 1, 0)"),0.0)</f>
        <v>0</v>
      </c>
      <c r="I625" s="16">
        <f>IFERROR(__xludf.DUMMYFUNCTION("IF(REGEXMATCH($A625, ""(?i)"" &amp; JOIN(""|"", SPLIT($I$3, "" ""))), 1, 0)"),0.0)</f>
        <v>0</v>
      </c>
      <c r="J625" s="16">
        <f>IFERROR(__xludf.DUMMYFUNCTION("IF(REGEXMATCH($A625, ""(?i)"" &amp; JOIN(""|"", SPLIT($J$3, "" ""))), 1, 0)"),0.0)</f>
        <v>0</v>
      </c>
      <c r="K625" s="16">
        <f>IFERROR(__xludf.DUMMYFUNCTION("IF(REGEXMATCH($A625, ""(?i)"" &amp; JOIN(""|"", SPLIT($K$3, "" ""))), 1, 0)"),0.0)</f>
        <v>0</v>
      </c>
      <c r="L625" s="16">
        <f>if(vlookup(A625,'VMware Inventory'!A:E,5,0)="Workstation",1,0)</f>
        <v>0</v>
      </c>
      <c r="M625" s="105">
        <f t="shared" si="5"/>
        <v>0</v>
      </c>
      <c r="N625" s="105">
        <f t="shared" si="6"/>
        <v>1</v>
      </c>
      <c r="O625" s="105">
        <f t="shared" si="7"/>
        <v>0</v>
      </c>
      <c r="P625" s="105" t="str">
        <f t="shared" si="8"/>
        <v>No Lift &amp; Shift</v>
      </c>
      <c r="Q625" s="105">
        <f t="shared" si="9"/>
        <v>1</v>
      </c>
    </row>
    <row r="626">
      <c r="A626" s="61" t="s">
        <v>770</v>
      </c>
      <c r="B626" s="16">
        <f t="shared" si="2"/>
        <v>0</v>
      </c>
      <c r="C626" s="16">
        <f>IFERROR(__xludf.DUMMYFUNCTION("IF(OR(REGEXMATCH($A626, ""(?i)"" &amp; JOIN(""|"", SPLIT($C$3, "" ""))),vlookup(A626,'VMware Inventory'!A:E,5,0)=""VMWare""), 1, 0)"),1.0)</f>
        <v>1</v>
      </c>
      <c r="D626" s="16">
        <f>IFERROR(__xludf.DUMMYFUNCTION("IF(REGEXMATCH($A626, ""(?i)"" &amp; JOIN(""|"", SPLIT($D$3, "" ""))), 1, 0)"),0.0)</f>
        <v>0</v>
      </c>
      <c r="E626" s="16">
        <f t="shared" si="3"/>
        <v>0</v>
      </c>
      <c r="F626" s="16">
        <f t="shared" si="4"/>
        <v>0</v>
      </c>
      <c r="G626" s="16">
        <f>IFERROR(__xludf.DUMMYFUNCTION("IF(REGEXMATCH($A626, ""(?i)"" &amp; JOIN(""|"", SPLIT($G$3, "" ""))), 1, 0)"),0.0)</f>
        <v>0</v>
      </c>
      <c r="H626" s="16">
        <f>IFERROR(__xludf.DUMMYFUNCTION("IF(REGEXMATCH($A626, ""(?i)"" &amp; JOIN(""|"", SPLIT($H$3, "" ""))), 1, 0)"),0.0)</f>
        <v>0</v>
      </c>
      <c r="I626" s="16">
        <f>IFERROR(__xludf.DUMMYFUNCTION("IF(REGEXMATCH($A626, ""(?i)"" &amp; JOIN(""|"", SPLIT($I$3, "" ""))), 1, 0)"),0.0)</f>
        <v>0</v>
      </c>
      <c r="J626" s="16">
        <f>IFERROR(__xludf.DUMMYFUNCTION("IF(REGEXMATCH($A626, ""(?i)"" &amp; JOIN(""|"", SPLIT($J$3, "" ""))), 1, 0)"),0.0)</f>
        <v>0</v>
      </c>
      <c r="K626" s="16">
        <f>IFERROR(__xludf.DUMMYFUNCTION("IF(REGEXMATCH($A626, ""(?i)"" &amp; JOIN(""|"", SPLIT($K$3, "" ""))), 1, 0)"),0.0)</f>
        <v>0</v>
      </c>
      <c r="L626" s="16">
        <f>if(vlookup(A626,'VMware Inventory'!A:E,5,0)="Workstation",1,0)</f>
        <v>0</v>
      </c>
      <c r="M626" s="105">
        <f t="shared" si="5"/>
        <v>0</v>
      </c>
      <c r="N626" s="105">
        <f t="shared" si="6"/>
        <v>1</v>
      </c>
      <c r="O626" s="105">
        <f t="shared" si="7"/>
        <v>0</v>
      </c>
      <c r="P626" s="105" t="str">
        <f t="shared" si="8"/>
        <v>No Lift &amp; Shift</v>
      </c>
      <c r="Q626" s="105">
        <f t="shared" si="9"/>
        <v>1</v>
      </c>
    </row>
    <row r="627">
      <c r="A627" s="61" t="s">
        <v>771</v>
      </c>
      <c r="B627" s="16">
        <f t="shared" si="2"/>
        <v>0</v>
      </c>
      <c r="C627" s="16">
        <f>IFERROR(__xludf.DUMMYFUNCTION("IF(OR(REGEXMATCH($A627, ""(?i)"" &amp; JOIN(""|"", SPLIT($C$3, "" ""))),vlookup(A627,'VMware Inventory'!A:E,5,0)=""VMWare""), 1, 0)"),1.0)</f>
        <v>1</v>
      </c>
      <c r="D627" s="16">
        <f>IFERROR(__xludf.DUMMYFUNCTION("IF(REGEXMATCH($A627, ""(?i)"" &amp; JOIN(""|"", SPLIT($D$3, "" ""))), 1, 0)"),0.0)</f>
        <v>0</v>
      </c>
      <c r="E627" s="16">
        <f t="shared" si="3"/>
        <v>0</v>
      </c>
      <c r="F627" s="16">
        <f t="shared" si="4"/>
        <v>0</v>
      </c>
      <c r="G627" s="16">
        <f>IFERROR(__xludf.DUMMYFUNCTION("IF(REGEXMATCH($A627, ""(?i)"" &amp; JOIN(""|"", SPLIT($G$3, "" ""))), 1, 0)"),0.0)</f>
        <v>0</v>
      </c>
      <c r="H627" s="16">
        <f>IFERROR(__xludf.DUMMYFUNCTION("IF(REGEXMATCH($A627, ""(?i)"" &amp; JOIN(""|"", SPLIT($H$3, "" ""))), 1, 0)"),0.0)</f>
        <v>0</v>
      </c>
      <c r="I627" s="16">
        <f>IFERROR(__xludf.DUMMYFUNCTION("IF(REGEXMATCH($A627, ""(?i)"" &amp; JOIN(""|"", SPLIT($I$3, "" ""))), 1, 0)"),0.0)</f>
        <v>0</v>
      </c>
      <c r="J627" s="16">
        <f>IFERROR(__xludf.DUMMYFUNCTION("IF(REGEXMATCH($A627, ""(?i)"" &amp; JOIN(""|"", SPLIT($J$3, "" ""))), 1, 0)"),0.0)</f>
        <v>0</v>
      </c>
      <c r="K627" s="16">
        <f>IFERROR(__xludf.DUMMYFUNCTION("IF(REGEXMATCH($A627, ""(?i)"" &amp; JOIN(""|"", SPLIT($K$3, "" ""))), 1, 0)"),0.0)</f>
        <v>0</v>
      </c>
      <c r="L627" s="16">
        <f>if(vlookup(A627,'VMware Inventory'!A:E,5,0)="Workstation",1,0)</f>
        <v>0</v>
      </c>
      <c r="M627" s="105">
        <f t="shared" si="5"/>
        <v>0</v>
      </c>
      <c r="N627" s="105">
        <f t="shared" si="6"/>
        <v>1</v>
      </c>
      <c r="O627" s="105">
        <f t="shared" si="7"/>
        <v>0</v>
      </c>
      <c r="P627" s="105" t="str">
        <f t="shared" si="8"/>
        <v>No Lift &amp; Shift</v>
      </c>
      <c r="Q627" s="105">
        <f t="shared" si="9"/>
        <v>1</v>
      </c>
    </row>
    <row r="628">
      <c r="A628" s="61" t="s">
        <v>772</v>
      </c>
      <c r="B628" s="16">
        <f t="shared" si="2"/>
        <v>0</v>
      </c>
      <c r="C628" s="16">
        <f>IFERROR(__xludf.DUMMYFUNCTION("IF(OR(REGEXMATCH($A628, ""(?i)"" &amp; JOIN(""|"", SPLIT($C$3, "" ""))),vlookup(A628,'VMware Inventory'!A:E,5,0)=""VMWare""), 1, 0)"),1.0)</f>
        <v>1</v>
      </c>
      <c r="D628" s="16">
        <f>IFERROR(__xludf.DUMMYFUNCTION("IF(REGEXMATCH($A628, ""(?i)"" &amp; JOIN(""|"", SPLIT($D$3, "" ""))), 1, 0)"),0.0)</f>
        <v>0</v>
      </c>
      <c r="E628" s="16">
        <f t="shared" si="3"/>
        <v>0</v>
      </c>
      <c r="F628" s="16">
        <f t="shared" si="4"/>
        <v>0</v>
      </c>
      <c r="G628" s="16">
        <f>IFERROR(__xludf.DUMMYFUNCTION("IF(REGEXMATCH($A628, ""(?i)"" &amp; JOIN(""|"", SPLIT($G$3, "" ""))), 1, 0)"),0.0)</f>
        <v>0</v>
      </c>
      <c r="H628" s="16">
        <f>IFERROR(__xludf.DUMMYFUNCTION("IF(REGEXMATCH($A628, ""(?i)"" &amp; JOIN(""|"", SPLIT($H$3, "" ""))), 1, 0)"),0.0)</f>
        <v>0</v>
      </c>
      <c r="I628" s="16">
        <f>IFERROR(__xludf.DUMMYFUNCTION("IF(REGEXMATCH($A628, ""(?i)"" &amp; JOIN(""|"", SPLIT($I$3, "" ""))), 1, 0)"),0.0)</f>
        <v>0</v>
      </c>
      <c r="J628" s="16">
        <f>IFERROR(__xludf.DUMMYFUNCTION("IF(REGEXMATCH($A628, ""(?i)"" &amp; JOIN(""|"", SPLIT($J$3, "" ""))), 1, 0)"),0.0)</f>
        <v>0</v>
      </c>
      <c r="K628" s="16">
        <f>IFERROR(__xludf.DUMMYFUNCTION("IF(REGEXMATCH($A628, ""(?i)"" &amp; JOIN(""|"", SPLIT($K$3, "" ""))), 1, 0)"),0.0)</f>
        <v>0</v>
      </c>
      <c r="L628" s="16">
        <f>if(vlookup(A628,'VMware Inventory'!A:E,5,0)="Workstation",1,0)</f>
        <v>0</v>
      </c>
      <c r="M628" s="105">
        <f t="shared" si="5"/>
        <v>0</v>
      </c>
      <c r="N628" s="105">
        <f t="shared" si="6"/>
        <v>1</v>
      </c>
      <c r="O628" s="105">
        <f t="shared" si="7"/>
        <v>0</v>
      </c>
      <c r="P628" s="105" t="str">
        <f t="shared" si="8"/>
        <v>No Lift &amp; Shift</v>
      </c>
      <c r="Q628" s="105">
        <f t="shared" si="9"/>
        <v>1</v>
      </c>
    </row>
    <row r="629">
      <c r="A629" s="61" t="s">
        <v>763</v>
      </c>
      <c r="B629" s="16">
        <f t="shared" si="2"/>
        <v>0</v>
      </c>
      <c r="C629" s="16">
        <f>IFERROR(__xludf.DUMMYFUNCTION("IF(OR(REGEXMATCH($A629, ""(?i)"" &amp; JOIN(""|"", SPLIT($C$3, "" ""))),vlookup(A629,'VMware Inventory'!A:E,5,0)=""VMWare""), 1, 0)"),1.0)</f>
        <v>1</v>
      </c>
      <c r="D629" s="16">
        <f>IFERROR(__xludf.DUMMYFUNCTION("IF(REGEXMATCH($A629, ""(?i)"" &amp; JOIN(""|"", SPLIT($D$3, "" ""))), 1, 0)"),0.0)</f>
        <v>0</v>
      </c>
      <c r="E629" s="16">
        <f t="shared" si="3"/>
        <v>0</v>
      </c>
      <c r="F629" s="16">
        <f t="shared" si="4"/>
        <v>0</v>
      </c>
      <c r="G629" s="16">
        <f>IFERROR(__xludf.DUMMYFUNCTION("IF(REGEXMATCH($A629, ""(?i)"" &amp; JOIN(""|"", SPLIT($G$3, "" ""))), 1, 0)"),0.0)</f>
        <v>0</v>
      </c>
      <c r="H629" s="16">
        <f>IFERROR(__xludf.DUMMYFUNCTION("IF(REGEXMATCH($A629, ""(?i)"" &amp; JOIN(""|"", SPLIT($H$3, "" ""))), 1, 0)"),0.0)</f>
        <v>0</v>
      </c>
      <c r="I629" s="16">
        <f>IFERROR(__xludf.DUMMYFUNCTION("IF(REGEXMATCH($A629, ""(?i)"" &amp; JOIN(""|"", SPLIT($I$3, "" ""))), 1, 0)"),0.0)</f>
        <v>0</v>
      </c>
      <c r="J629" s="16">
        <f>IFERROR(__xludf.DUMMYFUNCTION("IF(REGEXMATCH($A629, ""(?i)"" &amp; JOIN(""|"", SPLIT($J$3, "" ""))), 1, 0)"),0.0)</f>
        <v>0</v>
      </c>
      <c r="K629" s="16">
        <f>IFERROR(__xludf.DUMMYFUNCTION("IF(REGEXMATCH($A629, ""(?i)"" &amp; JOIN(""|"", SPLIT($K$3, "" ""))), 1, 0)"),0.0)</f>
        <v>0</v>
      </c>
      <c r="L629" s="16">
        <f>if(vlookup(A629,'VMware Inventory'!A:E,5,0)="Workstation",1,0)</f>
        <v>0</v>
      </c>
      <c r="M629" s="105">
        <f t="shared" si="5"/>
        <v>0</v>
      </c>
      <c r="N629" s="105">
        <f t="shared" si="6"/>
        <v>1</v>
      </c>
      <c r="O629" s="105">
        <f t="shared" si="7"/>
        <v>0</v>
      </c>
      <c r="P629" s="105" t="str">
        <f t="shared" si="8"/>
        <v>No Lift &amp; Shift</v>
      </c>
      <c r="Q629" s="105">
        <f t="shared" si="9"/>
        <v>1</v>
      </c>
    </row>
    <row r="630">
      <c r="A630" s="61" t="s">
        <v>773</v>
      </c>
      <c r="B630" s="16">
        <f t="shared" si="2"/>
        <v>0</v>
      </c>
      <c r="C630" s="16">
        <f>IFERROR(__xludf.DUMMYFUNCTION("IF(OR(REGEXMATCH($A630, ""(?i)"" &amp; JOIN(""|"", SPLIT($C$3, "" ""))),vlookup(A630,'VMware Inventory'!A:E,5,0)=""VMWare""), 1, 0)"),1.0)</f>
        <v>1</v>
      </c>
      <c r="D630" s="16">
        <f>IFERROR(__xludf.DUMMYFUNCTION("IF(REGEXMATCH($A630, ""(?i)"" &amp; JOIN(""|"", SPLIT($D$3, "" ""))), 1, 0)"),0.0)</f>
        <v>0</v>
      </c>
      <c r="E630" s="16">
        <f t="shared" si="3"/>
        <v>0</v>
      </c>
      <c r="F630" s="16">
        <f t="shared" si="4"/>
        <v>0</v>
      </c>
      <c r="G630" s="16">
        <f>IFERROR(__xludf.DUMMYFUNCTION("IF(REGEXMATCH($A630, ""(?i)"" &amp; JOIN(""|"", SPLIT($G$3, "" ""))), 1, 0)"),0.0)</f>
        <v>0</v>
      </c>
      <c r="H630" s="16">
        <f>IFERROR(__xludf.DUMMYFUNCTION("IF(REGEXMATCH($A630, ""(?i)"" &amp; JOIN(""|"", SPLIT($H$3, "" ""))), 1, 0)"),0.0)</f>
        <v>0</v>
      </c>
      <c r="I630" s="16">
        <f>IFERROR(__xludf.DUMMYFUNCTION("IF(REGEXMATCH($A630, ""(?i)"" &amp; JOIN(""|"", SPLIT($I$3, "" ""))), 1, 0)"),0.0)</f>
        <v>0</v>
      </c>
      <c r="J630" s="16">
        <f>IFERROR(__xludf.DUMMYFUNCTION("IF(REGEXMATCH($A630, ""(?i)"" &amp; JOIN(""|"", SPLIT($J$3, "" ""))), 1, 0)"),0.0)</f>
        <v>0</v>
      </c>
      <c r="K630" s="16">
        <f>IFERROR(__xludf.DUMMYFUNCTION("IF(REGEXMATCH($A630, ""(?i)"" &amp; JOIN(""|"", SPLIT($K$3, "" ""))), 1, 0)"),0.0)</f>
        <v>0</v>
      </c>
      <c r="L630" s="16">
        <f>if(vlookup(A630,'VMware Inventory'!A:E,5,0)="Workstation",1,0)</f>
        <v>0</v>
      </c>
      <c r="M630" s="105">
        <f t="shared" si="5"/>
        <v>0</v>
      </c>
      <c r="N630" s="105">
        <f t="shared" si="6"/>
        <v>1</v>
      </c>
      <c r="O630" s="105">
        <f t="shared" si="7"/>
        <v>0</v>
      </c>
      <c r="P630" s="105" t="str">
        <f t="shared" si="8"/>
        <v>No Lift &amp; Shift</v>
      </c>
      <c r="Q630" s="105">
        <f t="shared" si="9"/>
        <v>1</v>
      </c>
    </row>
    <row r="631">
      <c r="A631" s="61" t="s">
        <v>774</v>
      </c>
      <c r="B631" s="16">
        <f t="shared" si="2"/>
        <v>0</v>
      </c>
      <c r="C631" s="16">
        <f>IFERROR(__xludf.DUMMYFUNCTION("IF(OR(REGEXMATCH($A631, ""(?i)"" &amp; JOIN(""|"", SPLIT($C$3, "" ""))),vlookup(A631,'VMware Inventory'!A:E,5,0)=""VMWare""), 1, 0)"),1.0)</f>
        <v>1</v>
      </c>
      <c r="D631" s="16">
        <f>IFERROR(__xludf.DUMMYFUNCTION("IF(REGEXMATCH($A631, ""(?i)"" &amp; JOIN(""|"", SPLIT($D$3, "" ""))), 1, 0)"),0.0)</f>
        <v>0</v>
      </c>
      <c r="E631" s="16">
        <f t="shared" si="3"/>
        <v>0</v>
      </c>
      <c r="F631" s="16">
        <f t="shared" si="4"/>
        <v>0</v>
      </c>
      <c r="G631" s="16">
        <f>IFERROR(__xludf.DUMMYFUNCTION("IF(REGEXMATCH($A631, ""(?i)"" &amp; JOIN(""|"", SPLIT($G$3, "" ""))), 1, 0)"),0.0)</f>
        <v>0</v>
      </c>
      <c r="H631" s="16">
        <f>IFERROR(__xludf.DUMMYFUNCTION("IF(REGEXMATCH($A631, ""(?i)"" &amp; JOIN(""|"", SPLIT($H$3, "" ""))), 1, 0)"),0.0)</f>
        <v>0</v>
      </c>
      <c r="I631" s="16">
        <f>IFERROR(__xludf.DUMMYFUNCTION("IF(REGEXMATCH($A631, ""(?i)"" &amp; JOIN(""|"", SPLIT($I$3, "" ""))), 1, 0)"),0.0)</f>
        <v>0</v>
      </c>
      <c r="J631" s="16">
        <f>IFERROR(__xludf.DUMMYFUNCTION("IF(REGEXMATCH($A631, ""(?i)"" &amp; JOIN(""|"", SPLIT($J$3, "" ""))), 1, 0)"),0.0)</f>
        <v>0</v>
      </c>
      <c r="K631" s="16">
        <f>IFERROR(__xludf.DUMMYFUNCTION("IF(REGEXMATCH($A631, ""(?i)"" &amp; JOIN(""|"", SPLIT($K$3, "" ""))), 1, 0)"),0.0)</f>
        <v>0</v>
      </c>
      <c r="L631" s="16">
        <f>if(vlookup(A631,'VMware Inventory'!A:E,5,0)="Workstation",1,0)</f>
        <v>0</v>
      </c>
      <c r="M631" s="105">
        <f t="shared" si="5"/>
        <v>0</v>
      </c>
      <c r="N631" s="105">
        <f t="shared" si="6"/>
        <v>1</v>
      </c>
      <c r="O631" s="105">
        <f t="shared" si="7"/>
        <v>0</v>
      </c>
      <c r="P631" s="105" t="str">
        <f t="shared" si="8"/>
        <v>No Lift &amp; Shift</v>
      </c>
      <c r="Q631" s="105">
        <f t="shared" si="9"/>
        <v>1</v>
      </c>
    </row>
    <row r="632">
      <c r="A632" s="61" t="s">
        <v>763</v>
      </c>
      <c r="B632" s="16">
        <f t="shared" si="2"/>
        <v>0</v>
      </c>
      <c r="C632" s="16">
        <f>IFERROR(__xludf.DUMMYFUNCTION("IF(OR(REGEXMATCH($A632, ""(?i)"" &amp; JOIN(""|"", SPLIT($C$3, "" ""))),vlookup(A632,'VMware Inventory'!A:E,5,0)=""VMWare""), 1, 0)"),1.0)</f>
        <v>1</v>
      </c>
      <c r="D632" s="16">
        <f>IFERROR(__xludf.DUMMYFUNCTION("IF(REGEXMATCH($A632, ""(?i)"" &amp; JOIN(""|"", SPLIT($D$3, "" ""))), 1, 0)"),0.0)</f>
        <v>0</v>
      </c>
      <c r="E632" s="16">
        <f t="shared" si="3"/>
        <v>0</v>
      </c>
      <c r="F632" s="16">
        <f t="shared" si="4"/>
        <v>0</v>
      </c>
      <c r="G632" s="16">
        <f>IFERROR(__xludf.DUMMYFUNCTION("IF(REGEXMATCH($A632, ""(?i)"" &amp; JOIN(""|"", SPLIT($G$3, "" ""))), 1, 0)"),0.0)</f>
        <v>0</v>
      </c>
      <c r="H632" s="16">
        <f>IFERROR(__xludf.DUMMYFUNCTION("IF(REGEXMATCH($A632, ""(?i)"" &amp; JOIN(""|"", SPLIT($H$3, "" ""))), 1, 0)"),0.0)</f>
        <v>0</v>
      </c>
      <c r="I632" s="16">
        <f>IFERROR(__xludf.DUMMYFUNCTION("IF(REGEXMATCH($A632, ""(?i)"" &amp; JOIN(""|"", SPLIT($I$3, "" ""))), 1, 0)"),0.0)</f>
        <v>0</v>
      </c>
      <c r="J632" s="16">
        <f>IFERROR(__xludf.DUMMYFUNCTION("IF(REGEXMATCH($A632, ""(?i)"" &amp; JOIN(""|"", SPLIT($J$3, "" ""))), 1, 0)"),0.0)</f>
        <v>0</v>
      </c>
      <c r="K632" s="16">
        <f>IFERROR(__xludf.DUMMYFUNCTION("IF(REGEXMATCH($A632, ""(?i)"" &amp; JOIN(""|"", SPLIT($K$3, "" ""))), 1, 0)"),0.0)</f>
        <v>0</v>
      </c>
      <c r="L632" s="16">
        <f>if(vlookup(A632,'VMware Inventory'!A:E,5,0)="Workstation",1,0)</f>
        <v>0</v>
      </c>
      <c r="M632" s="105">
        <f t="shared" si="5"/>
        <v>0</v>
      </c>
      <c r="N632" s="105">
        <f t="shared" si="6"/>
        <v>1</v>
      </c>
      <c r="O632" s="105">
        <f t="shared" si="7"/>
        <v>0</v>
      </c>
      <c r="P632" s="105" t="str">
        <f t="shared" si="8"/>
        <v>No Lift &amp; Shift</v>
      </c>
      <c r="Q632" s="105">
        <f t="shared" si="9"/>
        <v>1</v>
      </c>
    </row>
    <row r="633">
      <c r="A633" s="61" t="s">
        <v>775</v>
      </c>
      <c r="B633" s="16">
        <f t="shared" si="2"/>
        <v>0</v>
      </c>
      <c r="C633" s="16">
        <f>IFERROR(__xludf.DUMMYFUNCTION("IF(OR(REGEXMATCH($A633, ""(?i)"" &amp; JOIN(""|"", SPLIT($C$3, "" ""))),vlookup(A633,'VMware Inventory'!A:E,5,0)=""VMWare""), 1, 0)"),1.0)</f>
        <v>1</v>
      </c>
      <c r="D633" s="16">
        <f>IFERROR(__xludf.DUMMYFUNCTION("IF(REGEXMATCH($A633, ""(?i)"" &amp; JOIN(""|"", SPLIT($D$3, "" ""))), 1, 0)"),0.0)</f>
        <v>0</v>
      </c>
      <c r="E633" s="16">
        <f t="shared" si="3"/>
        <v>0</v>
      </c>
      <c r="F633" s="16">
        <f t="shared" si="4"/>
        <v>0</v>
      </c>
      <c r="G633" s="16">
        <f>IFERROR(__xludf.DUMMYFUNCTION("IF(REGEXMATCH($A633, ""(?i)"" &amp; JOIN(""|"", SPLIT($G$3, "" ""))), 1, 0)"),0.0)</f>
        <v>0</v>
      </c>
      <c r="H633" s="16">
        <f>IFERROR(__xludf.DUMMYFUNCTION("IF(REGEXMATCH($A633, ""(?i)"" &amp; JOIN(""|"", SPLIT($H$3, "" ""))), 1, 0)"),0.0)</f>
        <v>0</v>
      </c>
      <c r="I633" s="16">
        <f>IFERROR(__xludf.DUMMYFUNCTION("IF(REGEXMATCH($A633, ""(?i)"" &amp; JOIN(""|"", SPLIT($I$3, "" ""))), 1, 0)"),0.0)</f>
        <v>0</v>
      </c>
      <c r="J633" s="16">
        <f>IFERROR(__xludf.DUMMYFUNCTION("IF(REGEXMATCH($A633, ""(?i)"" &amp; JOIN(""|"", SPLIT($J$3, "" ""))), 1, 0)"),0.0)</f>
        <v>0</v>
      </c>
      <c r="K633" s="16">
        <f>IFERROR(__xludf.DUMMYFUNCTION("IF(REGEXMATCH($A633, ""(?i)"" &amp; JOIN(""|"", SPLIT($K$3, "" ""))), 1, 0)"),0.0)</f>
        <v>0</v>
      </c>
      <c r="L633" s="16">
        <f>if(vlookup(A633,'VMware Inventory'!A:E,5,0)="Workstation",1,0)</f>
        <v>0</v>
      </c>
      <c r="M633" s="105">
        <f t="shared" si="5"/>
        <v>0</v>
      </c>
      <c r="N633" s="105">
        <f t="shared" si="6"/>
        <v>1</v>
      </c>
      <c r="O633" s="105">
        <f t="shared" si="7"/>
        <v>0</v>
      </c>
      <c r="P633" s="105" t="str">
        <f t="shared" si="8"/>
        <v>No Lift &amp; Shift</v>
      </c>
      <c r="Q633" s="105">
        <f t="shared" si="9"/>
        <v>1</v>
      </c>
    </row>
    <row r="634">
      <c r="A634" s="61" t="s">
        <v>776</v>
      </c>
      <c r="B634" s="16">
        <f t="shared" si="2"/>
        <v>0</v>
      </c>
      <c r="C634" s="16">
        <f>IFERROR(__xludf.DUMMYFUNCTION("IF(OR(REGEXMATCH($A634, ""(?i)"" &amp; JOIN(""|"", SPLIT($C$3, "" ""))),vlookup(A634,'VMware Inventory'!A:E,5,0)=""VMWare""), 1, 0)"),0.0)</f>
        <v>0</v>
      </c>
      <c r="D634" s="16">
        <f>IFERROR(__xludf.DUMMYFUNCTION("IF(REGEXMATCH($A634, ""(?i)"" &amp; JOIN(""|"", SPLIT($D$3, "" ""))), 1, 0)"),0.0)</f>
        <v>0</v>
      </c>
      <c r="E634" s="16">
        <f t="shared" si="3"/>
        <v>0</v>
      </c>
      <c r="F634" s="16">
        <f t="shared" si="4"/>
        <v>0</v>
      </c>
      <c r="G634" s="16">
        <f>IFERROR(__xludf.DUMMYFUNCTION("IF(REGEXMATCH($A634, ""(?i)"" &amp; JOIN(""|"", SPLIT($G$3, "" ""))), 1, 0)"),0.0)</f>
        <v>0</v>
      </c>
      <c r="H634" s="16">
        <f>IFERROR(__xludf.DUMMYFUNCTION("IF(REGEXMATCH($A634, ""(?i)"" &amp; JOIN(""|"", SPLIT($H$3, "" ""))), 1, 0)"),0.0)</f>
        <v>0</v>
      </c>
      <c r="I634" s="16">
        <f>IFERROR(__xludf.DUMMYFUNCTION("IF(REGEXMATCH($A634, ""(?i)"" &amp; JOIN(""|"", SPLIT($I$3, "" ""))), 1, 0)"),0.0)</f>
        <v>0</v>
      </c>
      <c r="J634" s="16">
        <f>IFERROR(__xludf.DUMMYFUNCTION("IF(REGEXMATCH($A634, ""(?i)"" &amp; JOIN(""|"", SPLIT($J$3, "" ""))), 1, 0)"),0.0)</f>
        <v>0</v>
      </c>
      <c r="K634" s="16">
        <f>IFERROR(__xludf.DUMMYFUNCTION("IF(REGEXMATCH($A634, ""(?i)"" &amp; JOIN(""|"", SPLIT($K$3, "" ""))), 1, 0)"),0.0)</f>
        <v>0</v>
      </c>
      <c r="L634" s="16">
        <f>if(vlookup(A634,'VMware Inventory'!A:E,5,0)="Workstation",1,0)</f>
        <v>0</v>
      </c>
      <c r="M634" s="105">
        <f t="shared" si="5"/>
        <v>0</v>
      </c>
      <c r="N634" s="105">
        <f t="shared" si="6"/>
        <v>0</v>
      </c>
      <c r="O634" s="105">
        <f t="shared" si="7"/>
        <v>0</v>
      </c>
      <c r="P634" s="105" t="str">
        <f t="shared" si="8"/>
        <v>No Infra</v>
      </c>
      <c r="Q634" s="105">
        <f t="shared" si="9"/>
        <v>0</v>
      </c>
    </row>
    <row r="635">
      <c r="A635" s="61" t="s">
        <v>777</v>
      </c>
      <c r="B635" s="16">
        <f t="shared" si="2"/>
        <v>0</v>
      </c>
      <c r="C635" s="16">
        <f>IFERROR(__xludf.DUMMYFUNCTION("IF(OR(REGEXMATCH($A635, ""(?i)"" &amp; JOIN(""|"", SPLIT($C$3, "" ""))),vlookup(A635,'VMware Inventory'!A:E,5,0)=""VMWare""), 1, 0)"),0.0)</f>
        <v>0</v>
      </c>
      <c r="D635" s="16">
        <f>IFERROR(__xludf.DUMMYFUNCTION("IF(REGEXMATCH($A635, ""(?i)"" &amp; JOIN(""|"", SPLIT($D$3, "" ""))), 1, 0)"),0.0)</f>
        <v>0</v>
      </c>
      <c r="E635" s="16">
        <f t="shared" si="3"/>
        <v>0</v>
      </c>
      <c r="F635" s="16">
        <f t="shared" si="4"/>
        <v>0</v>
      </c>
      <c r="G635" s="16">
        <f>IFERROR(__xludf.DUMMYFUNCTION("IF(REGEXMATCH($A635, ""(?i)"" &amp; JOIN(""|"", SPLIT($G$3, "" ""))), 1, 0)"),0.0)</f>
        <v>0</v>
      </c>
      <c r="H635" s="16">
        <f>IFERROR(__xludf.DUMMYFUNCTION("IF(REGEXMATCH($A635, ""(?i)"" &amp; JOIN(""|"", SPLIT($H$3, "" ""))), 1, 0)"),0.0)</f>
        <v>0</v>
      </c>
      <c r="I635" s="16">
        <f>IFERROR(__xludf.DUMMYFUNCTION("IF(REGEXMATCH($A635, ""(?i)"" &amp; JOIN(""|"", SPLIT($I$3, "" ""))), 1, 0)"),0.0)</f>
        <v>0</v>
      </c>
      <c r="J635" s="16">
        <f>IFERROR(__xludf.DUMMYFUNCTION("IF(REGEXMATCH($A635, ""(?i)"" &amp; JOIN(""|"", SPLIT($J$3, "" ""))), 1, 0)"),0.0)</f>
        <v>0</v>
      </c>
      <c r="K635" s="16">
        <f>IFERROR(__xludf.DUMMYFUNCTION("IF(REGEXMATCH($A635, ""(?i)"" &amp; JOIN(""|"", SPLIT($K$3, "" ""))), 1, 0)"),0.0)</f>
        <v>0</v>
      </c>
      <c r="L635" s="16">
        <f>if(vlookup(A635,'VMware Inventory'!A:E,5,0)="Workstation",1,0)</f>
        <v>0</v>
      </c>
      <c r="M635" s="105">
        <f t="shared" si="5"/>
        <v>0</v>
      </c>
      <c r="N635" s="105">
        <f t="shared" si="6"/>
        <v>0</v>
      </c>
      <c r="O635" s="105">
        <f t="shared" si="7"/>
        <v>0</v>
      </c>
      <c r="P635" s="105" t="str">
        <f t="shared" si="8"/>
        <v>No Infra</v>
      </c>
      <c r="Q635" s="105">
        <f t="shared" si="9"/>
        <v>0</v>
      </c>
    </row>
    <row r="636">
      <c r="A636" s="61" t="s">
        <v>778</v>
      </c>
      <c r="B636" s="16">
        <f t="shared" si="2"/>
        <v>0</v>
      </c>
      <c r="C636" s="16">
        <f>IFERROR(__xludf.DUMMYFUNCTION("IF(OR(REGEXMATCH($A636, ""(?i)"" &amp; JOIN(""|"", SPLIT($C$3, "" ""))),vlookup(A636,'VMware Inventory'!A:E,5,0)=""VMWare""), 1, 0)"),0.0)</f>
        <v>0</v>
      </c>
      <c r="D636" s="16">
        <f>IFERROR(__xludf.DUMMYFUNCTION("IF(REGEXMATCH($A636, ""(?i)"" &amp; JOIN(""|"", SPLIT($D$3, "" ""))), 1, 0)"),0.0)</f>
        <v>0</v>
      </c>
      <c r="E636" s="16">
        <f t="shared" si="3"/>
        <v>0</v>
      </c>
      <c r="F636" s="16">
        <f t="shared" si="4"/>
        <v>0</v>
      </c>
      <c r="G636" s="16">
        <f>IFERROR(__xludf.DUMMYFUNCTION("IF(REGEXMATCH($A636, ""(?i)"" &amp; JOIN(""|"", SPLIT($G$3, "" ""))), 1, 0)"),0.0)</f>
        <v>0</v>
      </c>
      <c r="H636" s="16">
        <f>IFERROR(__xludf.DUMMYFUNCTION("IF(REGEXMATCH($A636, ""(?i)"" &amp; JOIN(""|"", SPLIT($H$3, "" ""))), 1, 0)"),0.0)</f>
        <v>0</v>
      </c>
      <c r="I636" s="16">
        <f>IFERROR(__xludf.DUMMYFUNCTION("IF(REGEXMATCH($A636, ""(?i)"" &amp; JOIN(""|"", SPLIT($I$3, "" ""))), 1, 0)"),0.0)</f>
        <v>0</v>
      </c>
      <c r="J636" s="16">
        <f>IFERROR(__xludf.DUMMYFUNCTION("IF(REGEXMATCH($A636, ""(?i)"" &amp; JOIN(""|"", SPLIT($J$3, "" ""))), 1, 0)"),0.0)</f>
        <v>0</v>
      </c>
      <c r="K636" s="16">
        <f>IFERROR(__xludf.DUMMYFUNCTION("IF(REGEXMATCH($A636, ""(?i)"" &amp; JOIN(""|"", SPLIT($K$3, "" ""))), 1, 0)"),0.0)</f>
        <v>0</v>
      </c>
      <c r="L636" s="16">
        <f>if(vlookup(A636,'VMware Inventory'!A:E,5,0)="Workstation",1,0)</f>
        <v>0</v>
      </c>
      <c r="M636" s="105">
        <f t="shared" si="5"/>
        <v>0</v>
      </c>
      <c r="N636" s="105">
        <f t="shared" si="6"/>
        <v>0</v>
      </c>
      <c r="O636" s="105">
        <f t="shared" si="7"/>
        <v>0</v>
      </c>
      <c r="P636" s="105" t="str">
        <f t="shared" si="8"/>
        <v>No Infra</v>
      </c>
      <c r="Q636" s="105">
        <f t="shared" si="9"/>
        <v>0</v>
      </c>
    </row>
    <row r="637">
      <c r="A637" s="61" t="s">
        <v>779</v>
      </c>
      <c r="B637" s="16">
        <f t="shared" si="2"/>
        <v>0</v>
      </c>
      <c r="C637" s="16">
        <f>IFERROR(__xludf.DUMMYFUNCTION("IF(OR(REGEXMATCH($A637, ""(?i)"" &amp; JOIN(""|"", SPLIT($C$3, "" ""))),vlookup(A637,'VMware Inventory'!A:E,5,0)=""VMWare""), 1, 0)"),0.0)</f>
        <v>0</v>
      </c>
      <c r="D637" s="16">
        <f>IFERROR(__xludf.DUMMYFUNCTION("IF(REGEXMATCH($A637, ""(?i)"" &amp; JOIN(""|"", SPLIT($D$3, "" ""))), 1, 0)"),0.0)</f>
        <v>0</v>
      </c>
      <c r="E637" s="16">
        <f t="shared" si="3"/>
        <v>0</v>
      </c>
      <c r="F637" s="16">
        <f t="shared" si="4"/>
        <v>1</v>
      </c>
      <c r="G637" s="16">
        <f>IFERROR(__xludf.DUMMYFUNCTION("IF(REGEXMATCH($A637, ""(?i)"" &amp; JOIN(""|"", SPLIT($G$3, "" ""))), 1, 0)"),0.0)</f>
        <v>0</v>
      </c>
      <c r="H637" s="16">
        <f>IFERROR(__xludf.DUMMYFUNCTION("IF(REGEXMATCH($A637, ""(?i)"" &amp; JOIN(""|"", SPLIT($H$3, "" ""))), 1, 0)"),0.0)</f>
        <v>0</v>
      </c>
      <c r="I637" s="16">
        <f>IFERROR(__xludf.DUMMYFUNCTION("IF(REGEXMATCH($A637, ""(?i)"" &amp; JOIN(""|"", SPLIT($I$3, "" ""))), 1, 0)"),0.0)</f>
        <v>0</v>
      </c>
      <c r="J637" s="16">
        <f>IFERROR(__xludf.DUMMYFUNCTION("IF(REGEXMATCH($A637, ""(?i)"" &amp; JOIN(""|"", SPLIT($J$3, "" ""))), 1, 0)"),0.0)</f>
        <v>0</v>
      </c>
      <c r="K637" s="16">
        <f>IFERROR(__xludf.DUMMYFUNCTION("IF(REGEXMATCH($A637, ""(?i)"" &amp; JOIN(""|"", SPLIT($K$3, "" ""))), 1, 0)"),0.0)</f>
        <v>0</v>
      </c>
      <c r="L637" s="16">
        <f>if(vlookup(A637,'VMware Inventory'!A:E,5,0)="Workstation",1,0)</f>
        <v>0</v>
      </c>
      <c r="M637" s="105">
        <f t="shared" si="5"/>
        <v>0</v>
      </c>
      <c r="N637" s="105">
        <f t="shared" si="6"/>
        <v>1</v>
      </c>
      <c r="O637" s="105">
        <f t="shared" si="7"/>
        <v>0</v>
      </c>
      <c r="P637" s="105" t="str">
        <f t="shared" si="8"/>
        <v>No Lift &amp; Shift</v>
      </c>
      <c r="Q637" s="105">
        <f t="shared" si="9"/>
        <v>1</v>
      </c>
    </row>
    <row r="638">
      <c r="A638" s="61" t="s">
        <v>780</v>
      </c>
      <c r="B638" s="16">
        <f t="shared" si="2"/>
        <v>0</v>
      </c>
      <c r="C638" s="16">
        <f>IFERROR(__xludf.DUMMYFUNCTION("IF(OR(REGEXMATCH($A638, ""(?i)"" &amp; JOIN(""|"", SPLIT($C$3, "" ""))),vlookup(A638,'VMware Inventory'!A:E,5,0)=""VMWare""), 1, 0)"),0.0)</f>
        <v>0</v>
      </c>
      <c r="D638" s="16">
        <f>IFERROR(__xludf.DUMMYFUNCTION("IF(REGEXMATCH($A638, ""(?i)"" &amp; JOIN(""|"", SPLIT($D$3, "" ""))), 1, 0)"),0.0)</f>
        <v>0</v>
      </c>
      <c r="E638" s="16">
        <f t="shared" si="3"/>
        <v>0</v>
      </c>
      <c r="F638" s="16">
        <f t="shared" si="4"/>
        <v>1</v>
      </c>
      <c r="G638" s="16">
        <f>IFERROR(__xludf.DUMMYFUNCTION("IF(REGEXMATCH($A638, ""(?i)"" &amp; JOIN(""|"", SPLIT($G$3, "" ""))), 1, 0)"),0.0)</f>
        <v>0</v>
      </c>
      <c r="H638" s="16">
        <f>IFERROR(__xludf.DUMMYFUNCTION("IF(REGEXMATCH($A638, ""(?i)"" &amp; JOIN(""|"", SPLIT($H$3, "" ""))), 1, 0)"),0.0)</f>
        <v>0</v>
      </c>
      <c r="I638" s="16">
        <f>IFERROR(__xludf.DUMMYFUNCTION("IF(REGEXMATCH($A638, ""(?i)"" &amp; JOIN(""|"", SPLIT($I$3, "" ""))), 1, 0)"),0.0)</f>
        <v>0</v>
      </c>
      <c r="J638" s="16">
        <f>IFERROR(__xludf.DUMMYFUNCTION("IF(REGEXMATCH($A638, ""(?i)"" &amp; JOIN(""|"", SPLIT($J$3, "" ""))), 1, 0)"),0.0)</f>
        <v>0</v>
      </c>
      <c r="K638" s="16">
        <f>IFERROR(__xludf.DUMMYFUNCTION("IF(REGEXMATCH($A638, ""(?i)"" &amp; JOIN(""|"", SPLIT($K$3, "" ""))), 1, 0)"),0.0)</f>
        <v>0</v>
      </c>
      <c r="L638" s="16">
        <f>if(vlookup(A638,'VMware Inventory'!A:E,5,0)="Workstation",1,0)</f>
        <v>0</v>
      </c>
      <c r="M638" s="105">
        <f t="shared" si="5"/>
        <v>0</v>
      </c>
      <c r="N638" s="105">
        <f t="shared" si="6"/>
        <v>1</v>
      </c>
      <c r="O638" s="105">
        <f t="shared" si="7"/>
        <v>0</v>
      </c>
      <c r="P638" s="105" t="str">
        <f t="shared" si="8"/>
        <v>No Lift &amp; Shift</v>
      </c>
      <c r="Q638" s="105">
        <f t="shared" si="9"/>
        <v>1</v>
      </c>
    </row>
    <row r="639">
      <c r="A639" s="61" t="s">
        <v>781</v>
      </c>
      <c r="B639" s="16">
        <f t="shared" si="2"/>
        <v>0</v>
      </c>
      <c r="C639" s="16">
        <f>IFERROR(__xludf.DUMMYFUNCTION("IF(OR(REGEXMATCH($A639, ""(?i)"" &amp; JOIN(""|"", SPLIT($C$3, "" ""))),vlookup(A639,'VMware Inventory'!A:E,5,0)=""VMWare""), 1, 0)"),0.0)</f>
        <v>0</v>
      </c>
      <c r="D639" s="16">
        <f>IFERROR(__xludf.DUMMYFUNCTION("IF(REGEXMATCH($A639, ""(?i)"" &amp; JOIN(""|"", SPLIT($D$3, "" ""))), 1, 0)"),0.0)</f>
        <v>0</v>
      </c>
      <c r="E639" s="16">
        <f t="shared" si="3"/>
        <v>0</v>
      </c>
      <c r="F639" s="16">
        <f t="shared" si="4"/>
        <v>1</v>
      </c>
      <c r="G639" s="16">
        <f>IFERROR(__xludf.DUMMYFUNCTION("IF(REGEXMATCH($A639, ""(?i)"" &amp; JOIN(""|"", SPLIT($G$3, "" ""))), 1, 0)"),0.0)</f>
        <v>0</v>
      </c>
      <c r="H639" s="16">
        <f>IFERROR(__xludf.DUMMYFUNCTION("IF(REGEXMATCH($A639, ""(?i)"" &amp; JOIN(""|"", SPLIT($H$3, "" ""))), 1, 0)"),0.0)</f>
        <v>0</v>
      </c>
      <c r="I639" s="16">
        <f>IFERROR(__xludf.DUMMYFUNCTION("IF(REGEXMATCH($A639, ""(?i)"" &amp; JOIN(""|"", SPLIT($I$3, "" ""))), 1, 0)"),0.0)</f>
        <v>0</v>
      </c>
      <c r="J639" s="16">
        <f>IFERROR(__xludf.DUMMYFUNCTION("IF(REGEXMATCH($A639, ""(?i)"" &amp; JOIN(""|"", SPLIT($J$3, "" ""))), 1, 0)"),0.0)</f>
        <v>0</v>
      </c>
      <c r="K639" s="16">
        <f>IFERROR(__xludf.DUMMYFUNCTION("IF(REGEXMATCH($A639, ""(?i)"" &amp; JOIN(""|"", SPLIT($K$3, "" ""))), 1, 0)"),0.0)</f>
        <v>0</v>
      </c>
      <c r="L639" s="16">
        <f>if(vlookup(A639,'VMware Inventory'!A:E,5,0)="Workstation",1,0)</f>
        <v>0</v>
      </c>
      <c r="M639" s="105">
        <f t="shared" si="5"/>
        <v>0</v>
      </c>
      <c r="N639" s="105">
        <f t="shared" si="6"/>
        <v>1</v>
      </c>
      <c r="O639" s="105">
        <f t="shared" si="7"/>
        <v>0</v>
      </c>
      <c r="P639" s="105" t="str">
        <f t="shared" si="8"/>
        <v>No Lift &amp; Shift</v>
      </c>
      <c r="Q639" s="105">
        <f t="shared" si="9"/>
        <v>1</v>
      </c>
    </row>
    <row r="640">
      <c r="A640" s="61" t="s">
        <v>782</v>
      </c>
      <c r="B640" s="16">
        <f t="shared" si="2"/>
        <v>0</v>
      </c>
      <c r="C640" s="16">
        <f>IFERROR(__xludf.DUMMYFUNCTION("IF(OR(REGEXMATCH($A640, ""(?i)"" &amp; JOIN(""|"", SPLIT($C$3, "" ""))),vlookup(A640,'VMware Inventory'!A:E,5,0)=""VMWare""), 1, 0)"),0.0)</f>
        <v>0</v>
      </c>
      <c r="D640" s="16">
        <f>IFERROR(__xludf.DUMMYFUNCTION("IF(REGEXMATCH($A640, ""(?i)"" &amp; JOIN(""|"", SPLIT($D$3, "" ""))), 1, 0)"),0.0)</f>
        <v>0</v>
      </c>
      <c r="E640" s="16">
        <f t="shared" si="3"/>
        <v>0</v>
      </c>
      <c r="F640" s="16">
        <f t="shared" si="4"/>
        <v>1</v>
      </c>
      <c r="G640" s="16">
        <f>IFERROR(__xludf.DUMMYFUNCTION("IF(REGEXMATCH($A640, ""(?i)"" &amp; JOIN(""|"", SPLIT($G$3, "" ""))), 1, 0)"),0.0)</f>
        <v>0</v>
      </c>
      <c r="H640" s="16">
        <f>IFERROR(__xludf.DUMMYFUNCTION("IF(REGEXMATCH($A640, ""(?i)"" &amp; JOIN(""|"", SPLIT($H$3, "" ""))), 1, 0)"),0.0)</f>
        <v>0</v>
      </c>
      <c r="I640" s="16">
        <f>IFERROR(__xludf.DUMMYFUNCTION("IF(REGEXMATCH($A640, ""(?i)"" &amp; JOIN(""|"", SPLIT($I$3, "" ""))), 1, 0)"),0.0)</f>
        <v>0</v>
      </c>
      <c r="J640" s="16">
        <f>IFERROR(__xludf.DUMMYFUNCTION("IF(REGEXMATCH($A640, ""(?i)"" &amp; JOIN(""|"", SPLIT($J$3, "" ""))), 1, 0)"),0.0)</f>
        <v>0</v>
      </c>
      <c r="K640" s="16">
        <f>IFERROR(__xludf.DUMMYFUNCTION("IF(REGEXMATCH($A640, ""(?i)"" &amp; JOIN(""|"", SPLIT($K$3, "" ""))), 1, 0)"),0.0)</f>
        <v>0</v>
      </c>
      <c r="L640" s="16">
        <f>if(vlookup(A640,'VMware Inventory'!A:E,5,0)="Workstation",1,0)</f>
        <v>0</v>
      </c>
      <c r="M640" s="105">
        <f t="shared" si="5"/>
        <v>0</v>
      </c>
      <c r="N640" s="105">
        <f t="shared" si="6"/>
        <v>1</v>
      </c>
      <c r="O640" s="105">
        <f t="shared" si="7"/>
        <v>0</v>
      </c>
      <c r="P640" s="105" t="str">
        <f t="shared" si="8"/>
        <v>No Lift &amp; Shift</v>
      </c>
      <c r="Q640" s="105">
        <f t="shared" si="9"/>
        <v>1</v>
      </c>
    </row>
    <row r="641">
      <c r="A641" s="61" t="s">
        <v>783</v>
      </c>
      <c r="B641" s="16">
        <f t="shared" si="2"/>
        <v>0</v>
      </c>
      <c r="C641" s="16">
        <f>IFERROR(__xludf.DUMMYFUNCTION("IF(OR(REGEXMATCH($A641, ""(?i)"" &amp; JOIN(""|"", SPLIT($C$3, "" ""))),vlookup(A641,'VMware Inventory'!A:E,5,0)=""VMWare""), 1, 0)"),0.0)</f>
        <v>0</v>
      </c>
      <c r="D641" s="16">
        <f>IFERROR(__xludf.DUMMYFUNCTION("IF(REGEXMATCH($A641, ""(?i)"" &amp; JOIN(""|"", SPLIT($D$3, "" ""))), 1, 0)"),0.0)</f>
        <v>0</v>
      </c>
      <c r="E641" s="16">
        <f t="shared" si="3"/>
        <v>0</v>
      </c>
      <c r="F641" s="16">
        <f t="shared" si="4"/>
        <v>1</v>
      </c>
      <c r="G641" s="16">
        <f>IFERROR(__xludf.DUMMYFUNCTION("IF(REGEXMATCH($A641, ""(?i)"" &amp; JOIN(""|"", SPLIT($G$3, "" ""))), 1, 0)"),0.0)</f>
        <v>0</v>
      </c>
      <c r="H641" s="16">
        <f>IFERROR(__xludf.DUMMYFUNCTION("IF(REGEXMATCH($A641, ""(?i)"" &amp; JOIN(""|"", SPLIT($H$3, "" ""))), 1, 0)"),0.0)</f>
        <v>0</v>
      </c>
      <c r="I641" s="16">
        <f>IFERROR(__xludf.DUMMYFUNCTION("IF(REGEXMATCH($A641, ""(?i)"" &amp; JOIN(""|"", SPLIT($I$3, "" ""))), 1, 0)"),0.0)</f>
        <v>0</v>
      </c>
      <c r="J641" s="16">
        <f>IFERROR(__xludf.DUMMYFUNCTION("IF(REGEXMATCH($A641, ""(?i)"" &amp; JOIN(""|"", SPLIT($J$3, "" ""))), 1, 0)"),0.0)</f>
        <v>0</v>
      </c>
      <c r="K641" s="16">
        <f>IFERROR(__xludf.DUMMYFUNCTION("IF(REGEXMATCH($A641, ""(?i)"" &amp; JOIN(""|"", SPLIT($K$3, "" ""))), 1, 0)"),0.0)</f>
        <v>0</v>
      </c>
      <c r="L641" s="16">
        <f>if(vlookup(A641,'VMware Inventory'!A:E,5,0)="Workstation",1,0)</f>
        <v>0</v>
      </c>
      <c r="M641" s="105">
        <f t="shared" si="5"/>
        <v>0</v>
      </c>
      <c r="N641" s="105">
        <f t="shared" si="6"/>
        <v>1</v>
      </c>
      <c r="O641" s="105">
        <f t="shared" si="7"/>
        <v>0</v>
      </c>
      <c r="P641" s="105" t="str">
        <f t="shared" si="8"/>
        <v>No Lift &amp; Shift</v>
      </c>
      <c r="Q641" s="105">
        <f t="shared" si="9"/>
        <v>1</v>
      </c>
    </row>
    <row r="642">
      <c r="A642" s="61" t="s">
        <v>784</v>
      </c>
      <c r="B642" s="16">
        <f t="shared" si="2"/>
        <v>0</v>
      </c>
      <c r="C642" s="16">
        <f>IFERROR(__xludf.DUMMYFUNCTION("IF(OR(REGEXMATCH($A642, ""(?i)"" &amp; JOIN(""|"", SPLIT($C$3, "" ""))),vlookup(A642,'VMware Inventory'!A:E,5,0)=""VMWare""), 1, 0)"),0.0)</f>
        <v>0</v>
      </c>
      <c r="D642" s="16">
        <f>IFERROR(__xludf.DUMMYFUNCTION("IF(REGEXMATCH($A642, ""(?i)"" &amp; JOIN(""|"", SPLIT($D$3, "" ""))), 1, 0)"),0.0)</f>
        <v>0</v>
      </c>
      <c r="E642" s="16">
        <f t="shared" si="3"/>
        <v>0</v>
      </c>
      <c r="F642" s="16">
        <f t="shared" si="4"/>
        <v>1</v>
      </c>
      <c r="G642" s="16">
        <f>IFERROR(__xludf.DUMMYFUNCTION("IF(REGEXMATCH($A642, ""(?i)"" &amp; JOIN(""|"", SPLIT($G$3, "" ""))), 1, 0)"),0.0)</f>
        <v>0</v>
      </c>
      <c r="H642" s="16">
        <f>IFERROR(__xludf.DUMMYFUNCTION("IF(REGEXMATCH($A642, ""(?i)"" &amp; JOIN(""|"", SPLIT($H$3, "" ""))), 1, 0)"),0.0)</f>
        <v>0</v>
      </c>
      <c r="I642" s="16">
        <f>IFERROR(__xludf.DUMMYFUNCTION("IF(REGEXMATCH($A642, ""(?i)"" &amp; JOIN(""|"", SPLIT($I$3, "" ""))), 1, 0)"),0.0)</f>
        <v>0</v>
      </c>
      <c r="J642" s="16">
        <f>IFERROR(__xludf.DUMMYFUNCTION("IF(REGEXMATCH($A642, ""(?i)"" &amp; JOIN(""|"", SPLIT($J$3, "" ""))), 1, 0)"),0.0)</f>
        <v>0</v>
      </c>
      <c r="K642" s="16">
        <f>IFERROR(__xludf.DUMMYFUNCTION("IF(REGEXMATCH($A642, ""(?i)"" &amp; JOIN(""|"", SPLIT($K$3, "" ""))), 1, 0)"),0.0)</f>
        <v>0</v>
      </c>
      <c r="L642" s="16">
        <f>if(vlookup(A642,'VMware Inventory'!A:E,5,0)="Workstation",1,0)</f>
        <v>0</v>
      </c>
      <c r="M642" s="105">
        <f t="shared" si="5"/>
        <v>0</v>
      </c>
      <c r="N642" s="105">
        <f t="shared" si="6"/>
        <v>1</v>
      </c>
      <c r="O642" s="105">
        <f t="shared" si="7"/>
        <v>0</v>
      </c>
      <c r="P642" s="105" t="str">
        <f t="shared" si="8"/>
        <v>No Lift &amp; Shift</v>
      </c>
      <c r="Q642" s="105">
        <f t="shared" si="9"/>
        <v>1</v>
      </c>
    </row>
    <row r="643">
      <c r="A643" s="61" t="s">
        <v>785</v>
      </c>
      <c r="B643" s="16">
        <f t="shared" si="2"/>
        <v>0</v>
      </c>
      <c r="C643" s="16">
        <f>IFERROR(__xludf.DUMMYFUNCTION("IF(OR(REGEXMATCH($A643, ""(?i)"" &amp; JOIN(""|"", SPLIT($C$3, "" ""))),vlookup(A643,'VMware Inventory'!A:E,5,0)=""VMWare""), 1, 0)"),0.0)</f>
        <v>0</v>
      </c>
      <c r="D643" s="16">
        <f>IFERROR(__xludf.DUMMYFUNCTION("IF(REGEXMATCH($A643, ""(?i)"" &amp; JOIN(""|"", SPLIT($D$3, "" ""))), 1, 0)"),0.0)</f>
        <v>0</v>
      </c>
      <c r="E643" s="16">
        <f t="shared" si="3"/>
        <v>0</v>
      </c>
      <c r="F643" s="16">
        <f t="shared" si="4"/>
        <v>1</v>
      </c>
      <c r="G643" s="16">
        <f>IFERROR(__xludf.DUMMYFUNCTION("IF(REGEXMATCH($A643, ""(?i)"" &amp; JOIN(""|"", SPLIT($G$3, "" ""))), 1, 0)"),0.0)</f>
        <v>0</v>
      </c>
      <c r="H643" s="16">
        <f>IFERROR(__xludf.DUMMYFUNCTION("IF(REGEXMATCH($A643, ""(?i)"" &amp; JOIN(""|"", SPLIT($H$3, "" ""))), 1, 0)"),0.0)</f>
        <v>0</v>
      </c>
      <c r="I643" s="16">
        <f>IFERROR(__xludf.DUMMYFUNCTION("IF(REGEXMATCH($A643, ""(?i)"" &amp; JOIN(""|"", SPLIT($I$3, "" ""))), 1, 0)"),0.0)</f>
        <v>0</v>
      </c>
      <c r="J643" s="16">
        <f>IFERROR(__xludf.DUMMYFUNCTION("IF(REGEXMATCH($A643, ""(?i)"" &amp; JOIN(""|"", SPLIT($J$3, "" ""))), 1, 0)"),0.0)</f>
        <v>0</v>
      </c>
      <c r="K643" s="16">
        <f>IFERROR(__xludf.DUMMYFUNCTION("IF(REGEXMATCH($A643, ""(?i)"" &amp; JOIN(""|"", SPLIT($K$3, "" ""))), 1, 0)"),0.0)</f>
        <v>0</v>
      </c>
      <c r="L643" s="16">
        <f>if(vlookup(A643,'VMware Inventory'!A:E,5,0)="Workstation",1,0)</f>
        <v>0</v>
      </c>
      <c r="M643" s="105">
        <f t="shared" si="5"/>
        <v>0</v>
      </c>
      <c r="N643" s="105">
        <f t="shared" si="6"/>
        <v>1</v>
      </c>
      <c r="O643" s="105">
        <f t="shared" si="7"/>
        <v>0</v>
      </c>
      <c r="P643" s="105" t="str">
        <f t="shared" si="8"/>
        <v>No Lift &amp; Shift</v>
      </c>
      <c r="Q643" s="105">
        <f t="shared" si="9"/>
        <v>1</v>
      </c>
    </row>
    <row r="644">
      <c r="A644" s="61" t="s">
        <v>786</v>
      </c>
      <c r="B644" s="16">
        <f t="shared" si="2"/>
        <v>0</v>
      </c>
      <c r="C644" s="16">
        <f>IFERROR(__xludf.DUMMYFUNCTION("IF(OR(REGEXMATCH($A644, ""(?i)"" &amp; JOIN(""|"", SPLIT($C$3, "" ""))),vlookup(A644,'VMware Inventory'!A:E,5,0)=""VMWare""), 1, 0)"),0.0)</f>
        <v>0</v>
      </c>
      <c r="D644" s="16">
        <f>IFERROR(__xludf.DUMMYFUNCTION("IF(REGEXMATCH($A644, ""(?i)"" &amp; JOIN(""|"", SPLIT($D$3, "" ""))), 1, 0)"),0.0)</f>
        <v>0</v>
      </c>
      <c r="E644" s="16">
        <f t="shared" si="3"/>
        <v>0</v>
      </c>
      <c r="F644" s="16">
        <f t="shared" si="4"/>
        <v>1</v>
      </c>
      <c r="G644" s="16">
        <f>IFERROR(__xludf.DUMMYFUNCTION("IF(REGEXMATCH($A644, ""(?i)"" &amp; JOIN(""|"", SPLIT($G$3, "" ""))), 1, 0)"),0.0)</f>
        <v>0</v>
      </c>
      <c r="H644" s="16">
        <f>IFERROR(__xludf.DUMMYFUNCTION("IF(REGEXMATCH($A644, ""(?i)"" &amp; JOIN(""|"", SPLIT($H$3, "" ""))), 1, 0)"),0.0)</f>
        <v>0</v>
      </c>
      <c r="I644" s="16">
        <f>IFERROR(__xludf.DUMMYFUNCTION("IF(REGEXMATCH($A644, ""(?i)"" &amp; JOIN(""|"", SPLIT($I$3, "" ""))), 1, 0)"),0.0)</f>
        <v>0</v>
      </c>
      <c r="J644" s="16">
        <f>IFERROR(__xludf.DUMMYFUNCTION("IF(REGEXMATCH($A644, ""(?i)"" &amp; JOIN(""|"", SPLIT($J$3, "" ""))), 1, 0)"),0.0)</f>
        <v>0</v>
      </c>
      <c r="K644" s="16">
        <f>IFERROR(__xludf.DUMMYFUNCTION("IF(REGEXMATCH($A644, ""(?i)"" &amp; JOIN(""|"", SPLIT($K$3, "" ""))), 1, 0)"),0.0)</f>
        <v>0</v>
      </c>
      <c r="L644" s="16">
        <f>if(vlookup(A644,'VMware Inventory'!A:E,5,0)="Workstation",1,0)</f>
        <v>0</v>
      </c>
      <c r="M644" s="105">
        <f t="shared" si="5"/>
        <v>0</v>
      </c>
      <c r="N644" s="105">
        <f t="shared" si="6"/>
        <v>1</v>
      </c>
      <c r="O644" s="105">
        <f t="shared" si="7"/>
        <v>0</v>
      </c>
      <c r="P644" s="105" t="str">
        <f t="shared" si="8"/>
        <v>No Lift &amp; Shift</v>
      </c>
      <c r="Q644" s="105">
        <f t="shared" si="9"/>
        <v>1</v>
      </c>
    </row>
    <row r="645">
      <c r="A645" s="61" t="s">
        <v>787</v>
      </c>
      <c r="B645" s="16">
        <f t="shared" si="2"/>
        <v>0</v>
      </c>
      <c r="C645" s="16">
        <f>IFERROR(__xludf.DUMMYFUNCTION("IF(OR(REGEXMATCH($A645, ""(?i)"" &amp; JOIN(""|"", SPLIT($C$3, "" ""))),vlookup(A645,'VMware Inventory'!A:E,5,0)=""VMWare""), 1, 0)"),0.0)</f>
        <v>0</v>
      </c>
      <c r="D645" s="16">
        <f>IFERROR(__xludf.DUMMYFUNCTION("IF(REGEXMATCH($A645, ""(?i)"" &amp; JOIN(""|"", SPLIT($D$3, "" ""))), 1, 0)"),0.0)</f>
        <v>0</v>
      </c>
      <c r="E645" s="16">
        <f t="shared" si="3"/>
        <v>0</v>
      </c>
      <c r="F645" s="16">
        <f t="shared" si="4"/>
        <v>1</v>
      </c>
      <c r="G645" s="16">
        <f>IFERROR(__xludf.DUMMYFUNCTION("IF(REGEXMATCH($A645, ""(?i)"" &amp; JOIN(""|"", SPLIT($G$3, "" ""))), 1, 0)"),0.0)</f>
        <v>0</v>
      </c>
      <c r="H645" s="16">
        <f>IFERROR(__xludf.DUMMYFUNCTION("IF(REGEXMATCH($A645, ""(?i)"" &amp; JOIN(""|"", SPLIT($H$3, "" ""))), 1, 0)"),0.0)</f>
        <v>0</v>
      </c>
      <c r="I645" s="16">
        <f>IFERROR(__xludf.DUMMYFUNCTION("IF(REGEXMATCH($A645, ""(?i)"" &amp; JOIN(""|"", SPLIT($I$3, "" ""))), 1, 0)"),0.0)</f>
        <v>0</v>
      </c>
      <c r="J645" s="16">
        <f>IFERROR(__xludf.DUMMYFUNCTION("IF(REGEXMATCH($A645, ""(?i)"" &amp; JOIN(""|"", SPLIT($J$3, "" ""))), 1, 0)"),0.0)</f>
        <v>0</v>
      </c>
      <c r="K645" s="16">
        <f>IFERROR(__xludf.DUMMYFUNCTION("IF(REGEXMATCH($A645, ""(?i)"" &amp; JOIN(""|"", SPLIT($K$3, "" ""))), 1, 0)"),0.0)</f>
        <v>0</v>
      </c>
      <c r="L645" s="16">
        <f>if(vlookup(A645,'VMware Inventory'!A:E,5,0)="Workstation",1,0)</f>
        <v>0</v>
      </c>
      <c r="M645" s="105">
        <f t="shared" si="5"/>
        <v>0</v>
      </c>
      <c r="N645" s="105">
        <f t="shared" si="6"/>
        <v>1</v>
      </c>
      <c r="O645" s="105">
        <f t="shared" si="7"/>
        <v>0</v>
      </c>
      <c r="P645" s="105" t="str">
        <f t="shared" si="8"/>
        <v>No Lift &amp; Shift</v>
      </c>
      <c r="Q645" s="105">
        <f t="shared" si="9"/>
        <v>1</v>
      </c>
    </row>
    <row r="646">
      <c r="A646" s="61" t="s">
        <v>788</v>
      </c>
      <c r="B646" s="16">
        <f t="shared" si="2"/>
        <v>0</v>
      </c>
      <c r="C646" s="16">
        <f>IFERROR(__xludf.DUMMYFUNCTION("IF(OR(REGEXMATCH($A646, ""(?i)"" &amp; JOIN(""|"", SPLIT($C$3, "" ""))),vlookup(A646,'VMware Inventory'!A:E,5,0)=""VMWare""), 1, 0)"),0.0)</f>
        <v>0</v>
      </c>
      <c r="D646" s="16">
        <f>IFERROR(__xludf.DUMMYFUNCTION("IF(REGEXMATCH($A646, ""(?i)"" &amp; JOIN(""|"", SPLIT($D$3, "" ""))), 1, 0)"),0.0)</f>
        <v>0</v>
      </c>
      <c r="E646" s="16">
        <f t="shared" si="3"/>
        <v>0</v>
      </c>
      <c r="F646" s="16">
        <f t="shared" si="4"/>
        <v>1</v>
      </c>
      <c r="G646" s="16">
        <f>IFERROR(__xludf.DUMMYFUNCTION("IF(REGEXMATCH($A646, ""(?i)"" &amp; JOIN(""|"", SPLIT($G$3, "" ""))), 1, 0)"),0.0)</f>
        <v>0</v>
      </c>
      <c r="H646" s="16">
        <f>IFERROR(__xludf.DUMMYFUNCTION("IF(REGEXMATCH($A646, ""(?i)"" &amp; JOIN(""|"", SPLIT($H$3, "" ""))), 1, 0)"),0.0)</f>
        <v>0</v>
      </c>
      <c r="I646" s="16">
        <f>IFERROR(__xludf.DUMMYFUNCTION("IF(REGEXMATCH($A646, ""(?i)"" &amp; JOIN(""|"", SPLIT($I$3, "" ""))), 1, 0)"),0.0)</f>
        <v>0</v>
      </c>
      <c r="J646" s="16">
        <f>IFERROR(__xludf.DUMMYFUNCTION("IF(REGEXMATCH($A646, ""(?i)"" &amp; JOIN(""|"", SPLIT($J$3, "" ""))), 1, 0)"),0.0)</f>
        <v>0</v>
      </c>
      <c r="K646" s="16">
        <f>IFERROR(__xludf.DUMMYFUNCTION("IF(REGEXMATCH($A646, ""(?i)"" &amp; JOIN(""|"", SPLIT($K$3, "" ""))), 1, 0)"),0.0)</f>
        <v>0</v>
      </c>
      <c r="L646" s="16">
        <f>if(vlookup(A646,'VMware Inventory'!A:E,5,0)="Workstation",1,0)</f>
        <v>0</v>
      </c>
      <c r="M646" s="105">
        <f t="shared" si="5"/>
        <v>0</v>
      </c>
      <c r="N646" s="105">
        <f t="shared" si="6"/>
        <v>1</v>
      </c>
      <c r="O646" s="105">
        <f t="shared" si="7"/>
        <v>0</v>
      </c>
      <c r="P646" s="105" t="str">
        <f t="shared" si="8"/>
        <v>No Lift &amp; Shift</v>
      </c>
      <c r="Q646" s="105">
        <f t="shared" si="9"/>
        <v>1</v>
      </c>
    </row>
    <row r="647">
      <c r="A647" s="61" t="s">
        <v>789</v>
      </c>
      <c r="B647" s="16">
        <f t="shared" si="2"/>
        <v>0</v>
      </c>
      <c r="C647" s="16">
        <f>IFERROR(__xludf.DUMMYFUNCTION("IF(OR(REGEXMATCH($A647, ""(?i)"" &amp; JOIN(""|"", SPLIT($C$3, "" ""))),vlookup(A647,'VMware Inventory'!A:E,5,0)=""VMWare""), 1, 0)"),0.0)</f>
        <v>0</v>
      </c>
      <c r="D647" s="16">
        <f>IFERROR(__xludf.DUMMYFUNCTION("IF(REGEXMATCH($A647, ""(?i)"" &amp; JOIN(""|"", SPLIT($D$3, "" ""))), 1, 0)"),0.0)</f>
        <v>0</v>
      </c>
      <c r="E647" s="16">
        <f t="shared" si="3"/>
        <v>0</v>
      </c>
      <c r="F647" s="16">
        <f t="shared" si="4"/>
        <v>1</v>
      </c>
      <c r="G647" s="16">
        <f>IFERROR(__xludf.DUMMYFUNCTION("IF(REGEXMATCH($A647, ""(?i)"" &amp; JOIN(""|"", SPLIT($G$3, "" ""))), 1, 0)"),0.0)</f>
        <v>0</v>
      </c>
      <c r="H647" s="16">
        <f>IFERROR(__xludf.DUMMYFUNCTION("IF(REGEXMATCH($A647, ""(?i)"" &amp; JOIN(""|"", SPLIT($H$3, "" ""))), 1, 0)"),0.0)</f>
        <v>0</v>
      </c>
      <c r="I647" s="16">
        <f>IFERROR(__xludf.DUMMYFUNCTION("IF(REGEXMATCH($A647, ""(?i)"" &amp; JOIN(""|"", SPLIT($I$3, "" ""))), 1, 0)"),0.0)</f>
        <v>0</v>
      </c>
      <c r="J647" s="16">
        <f>IFERROR(__xludf.DUMMYFUNCTION("IF(REGEXMATCH($A647, ""(?i)"" &amp; JOIN(""|"", SPLIT($J$3, "" ""))), 1, 0)"),0.0)</f>
        <v>0</v>
      </c>
      <c r="K647" s="16">
        <f>IFERROR(__xludf.DUMMYFUNCTION("IF(REGEXMATCH($A647, ""(?i)"" &amp; JOIN(""|"", SPLIT($K$3, "" ""))), 1, 0)"),0.0)</f>
        <v>0</v>
      </c>
      <c r="L647" s="16">
        <f>if(vlookup(A647,'VMware Inventory'!A:E,5,0)="Workstation",1,0)</f>
        <v>0</v>
      </c>
      <c r="M647" s="105">
        <f t="shared" si="5"/>
        <v>0</v>
      </c>
      <c r="N647" s="105">
        <f t="shared" si="6"/>
        <v>1</v>
      </c>
      <c r="O647" s="105">
        <f t="shared" si="7"/>
        <v>0</v>
      </c>
      <c r="P647" s="105" t="str">
        <f t="shared" si="8"/>
        <v>No Lift &amp; Shift</v>
      </c>
      <c r="Q647" s="105">
        <f t="shared" si="9"/>
        <v>1</v>
      </c>
    </row>
    <row r="648">
      <c r="A648" s="61" t="s">
        <v>790</v>
      </c>
      <c r="B648" s="16">
        <f t="shared" si="2"/>
        <v>0</v>
      </c>
      <c r="C648" s="16">
        <f>IFERROR(__xludf.DUMMYFUNCTION("IF(OR(REGEXMATCH($A648, ""(?i)"" &amp; JOIN(""|"", SPLIT($C$3, "" ""))),vlookup(A648,'VMware Inventory'!A:E,5,0)=""VMWare""), 1, 0)"),0.0)</f>
        <v>0</v>
      </c>
      <c r="D648" s="16">
        <f>IFERROR(__xludf.DUMMYFUNCTION("IF(REGEXMATCH($A648, ""(?i)"" &amp; JOIN(""|"", SPLIT($D$3, "" ""))), 1, 0)"),0.0)</f>
        <v>0</v>
      </c>
      <c r="E648" s="16">
        <f t="shared" si="3"/>
        <v>0</v>
      </c>
      <c r="F648" s="16">
        <f t="shared" si="4"/>
        <v>1</v>
      </c>
      <c r="G648" s="16">
        <f>IFERROR(__xludf.DUMMYFUNCTION("IF(REGEXMATCH($A648, ""(?i)"" &amp; JOIN(""|"", SPLIT($G$3, "" ""))), 1, 0)"),0.0)</f>
        <v>0</v>
      </c>
      <c r="H648" s="16">
        <f>IFERROR(__xludf.DUMMYFUNCTION("IF(REGEXMATCH($A648, ""(?i)"" &amp; JOIN(""|"", SPLIT($H$3, "" ""))), 1, 0)"),0.0)</f>
        <v>0</v>
      </c>
      <c r="I648" s="16">
        <f>IFERROR(__xludf.DUMMYFUNCTION("IF(REGEXMATCH($A648, ""(?i)"" &amp; JOIN(""|"", SPLIT($I$3, "" ""))), 1, 0)"),0.0)</f>
        <v>0</v>
      </c>
      <c r="J648" s="16">
        <f>IFERROR(__xludf.DUMMYFUNCTION("IF(REGEXMATCH($A648, ""(?i)"" &amp; JOIN(""|"", SPLIT($J$3, "" ""))), 1, 0)"),0.0)</f>
        <v>0</v>
      </c>
      <c r="K648" s="16">
        <f>IFERROR(__xludf.DUMMYFUNCTION("IF(REGEXMATCH($A648, ""(?i)"" &amp; JOIN(""|"", SPLIT($K$3, "" ""))), 1, 0)"),0.0)</f>
        <v>0</v>
      </c>
      <c r="L648" s="16">
        <f>if(vlookup(A648,'VMware Inventory'!A:E,5,0)="Workstation",1,0)</f>
        <v>0</v>
      </c>
      <c r="M648" s="105">
        <f t="shared" si="5"/>
        <v>0</v>
      </c>
      <c r="N648" s="105">
        <f t="shared" si="6"/>
        <v>1</v>
      </c>
      <c r="O648" s="105">
        <f t="shared" si="7"/>
        <v>0</v>
      </c>
      <c r="P648" s="105" t="str">
        <f t="shared" si="8"/>
        <v>No Lift &amp; Shift</v>
      </c>
      <c r="Q648" s="105">
        <f t="shared" si="9"/>
        <v>1</v>
      </c>
    </row>
    <row r="649">
      <c r="A649" s="61" t="s">
        <v>791</v>
      </c>
      <c r="B649" s="16">
        <f t="shared" si="2"/>
        <v>0</v>
      </c>
      <c r="C649" s="16">
        <f>IFERROR(__xludf.DUMMYFUNCTION("IF(OR(REGEXMATCH($A649, ""(?i)"" &amp; JOIN(""|"", SPLIT($C$3, "" ""))),vlookup(A649,'VMware Inventory'!A:E,5,0)=""VMWare""), 1, 0)"),0.0)</f>
        <v>0</v>
      </c>
      <c r="D649" s="16">
        <f>IFERROR(__xludf.DUMMYFUNCTION("IF(REGEXMATCH($A649, ""(?i)"" &amp; JOIN(""|"", SPLIT($D$3, "" ""))), 1, 0)"),0.0)</f>
        <v>0</v>
      </c>
      <c r="E649" s="16">
        <f t="shared" si="3"/>
        <v>0</v>
      </c>
      <c r="F649" s="16">
        <f t="shared" si="4"/>
        <v>1</v>
      </c>
      <c r="G649" s="16">
        <f>IFERROR(__xludf.DUMMYFUNCTION("IF(REGEXMATCH($A649, ""(?i)"" &amp; JOIN(""|"", SPLIT($G$3, "" ""))), 1, 0)"),0.0)</f>
        <v>0</v>
      </c>
      <c r="H649" s="16">
        <f>IFERROR(__xludf.DUMMYFUNCTION("IF(REGEXMATCH($A649, ""(?i)"" &amp; JOIN(""|"", SPLIT($H$3, "" ""))), 1, 0)"),0.0)</f>
        <v>0</v>
      </c>
      <c r="I649" s="16">
        <f>IFERROR(__xludf.DUMMYFUNCTION("IF(REGEXMATCH($A649, ""(?i)"" &amp; JOIN(""|"", SPLIT($I$3, "" ""))), 1, 0)"),0.0)</f>
        <v>0</v>
      </c>
      <c r="J649" s="16">
        <f>IFERROR(__xludf.DUMMYFUNCTION("IF(REGEXMATCH($A649, ""(?i)"" &amp; JOIN(""|"", SPLIT($J$3, "" ""))), 1, 0)"),0.0)</f>
        <v>0</v>
      </c>
      <c r="K649" s="16">
        <f>IFERROR(__xludf.DUMMYFUNCTION("IF(REGEXMATCH($A649, ""(?i)"" &amp; JOIN(""|"", SPLIT($K$3, "" ""))), 1, 0)"),0.0)</f>
        <v>0</v>
      </c>
      <c r="L649" s="16">
        <f>if(vlookup(A649,'VMware Inventory'!A:E,5,0)="Workstation",1,0)</f>
        <v>0</v>
      </c>
      <c r="M649" s="105">
        <f t="shared" si="5"/>
        <v>0</v>
      </c>
      <c r="N649" s="105">
        <f t="shared" si="6"/>
        <v>1</v>
      </c>
      <c r="O649" s="105">
        <f t="shared" si="7"/>
        <v>0</v>
      </c>
      <c r="P649" s="105" t="str">
        <f t="shared" si="8"/>
        <v>No Lift &amp; Shift</v>
      </c>
      <c r="Q649" s="105">
        <f t="shared" si="9"/>
        <v>1</v>
      </c>
    </row>
    <row r="650">
      <c r="A650" s="61" t="s">
        <v>792</v>
      </c>
      <c r="B650" s="16">
        <f t="shared" si="2"/>
        <v>0</v>
      </c>
      <c r="C650" s="16">
        <f>IFERROR(__xludf.DUMMYFUNCTION("IF(OR(REGEXMATCH($A650, ""(?i)"" &amp; JOIN(""|"", SPLIT($C$3, "" ""))),vlookup(A650,'VMware Inventory'!A:E,5,0)=""VMWare""), 1, 0)"),0.0)</f>
        <v>0</v>
      </c>
      <c r="D650" s="16">
        <f>IFERROR(__xludf.DUMMYFUNCTION("IF(REGEXMATCH($A650, ""(?i)"" &amp; JOIN(""|"", SPLIT($D$3, "" ""))), 1, 0)"),0.0)</f>
        <v>0</v>
      </c>
      <c r="E650" s="16">
        <f t="shared" si="3"/>
        <v>0</v>
      </c>
      <c r="F650" s="16">
        <f t="shared" si="4"/>
        <v>0</v>
      </c>
      <c r="G650" s="16">
        <f>IFERROR(__xludf.DUMMYFUNCTION("IF(REGEXMATCH($A650, ""(?i)"" &amp; JOIN(""|"", SPLIT($G$3, "" ""))), 1, 0)"),0.0)</f>
        <v>0</v>
      </c>
      <c r="H650" s="16">
        <f>IFERROR(__xludf.DUMMYFUNCTION("IF(REGEXMATCH($A650, ""(?i)"" &amp; JOIN(""|"", SPLIT($H$3, "" ""))), 1, 0)"),0.0)</f>
        <v>0</v>
      </c>
      <c r="I650" s="16">
        <f>IFERROR(__xludf.DUMMYFUNCTION("IF(REGEXMATCH($A650, ""(?i)"" &amp; JOIN(""|"", SPLIT($I$3, "" ""))), 1, 0)"),0.0)</f>
        <v>0</v>
      </c>
      <c r="J650" s="16">
        <f>IFERROR(__xludf.DUMMYFUNCTION("IF(REGEXMATCH($A650, ""(?i)"" &amp; JOIN(""|"", SPLIT($J$3, "" ""))), 1, 0)"),0.0)</f>
        <v>0</v>
      </c>
      <c r="K650" s="16">
        <f>IFERROR(__xludf.DUMMYFUNCTION("IF(REGEXMATCH($A650, ""(?i)"" &amp; JOIN(""|"", SPLIT($K$3, "" ""))), 1, 0)"),0.0)</f>
        <v>0</v>
      </c>
      <c r="L650" s="16">
        <f>if(vlookup(A650,'VMware Inventory'!A:E,5,0)="Workstation",1,0)</f>
        <v>0</v>
      </c>
      <c r="M650" s="105">
        <f t="shared" si="5"/>
        <v>0</v>
      </c>
      <c r="N650" s="105">
        <f t="shared" si="6"/>
        <v>0</v>
      </c>
      <c r="O650" s="105">
        <f t="shared" si="7"/>
        <v>0</v>
      </c>
      <c r="P650" s="105" t="str">
        <f t="shared" si="8"/>
        <v>No Infra</v>
      </c>
      <c r="Q650" s="105">
        <f t="shared" si="9"/>
        <v>0</v>
      </c>
    </row>
    <row r="651">
      <c r="A651" s="61" t="s">
        <v>793</v>
      </c>
      <c r="B651" s="16">
        <f t="shared" si="2"/>
        <v>0</v>
      </c>
      <c r="C651" s="16">
        <f>IFERROR(__xludf.DUMMYFUNCTION("IF(OR(REGEXMATCH($A651, ""(?i)"" &amp; JOIN(""|"", SPLIT($C$3, "" ""))),vlookup(A651,'VMware Inventory'!A:E,5,0)=""VMWare""), 1, 0)"),0.0)</f>
        <v>0</v>
      </c>
      <c r="D651" s="16">
        <f>IFERROR(__xludf.DUMMYFUNCTION("IF(REGEXMATCH($A651, ""(?i)"" &amp; JOIN(""|"", SPLIT($D$3, "" ""))), 1, 0)"),0.0)</f>
        <v>0</v>
      </c>
      <c r="E651" s="16">
        <f t="shared" si="3"/>
        <v>0</v>
      </c>
      <c r="F651" s="16">
        <f t="shared" si="4"/>
        <v>0</v>
      </c>
      <c r="G651" s="16">
        <f>IFERROR(__xludf.DUMMYFUNCTION("IF(REGEXMATCH($A651, ""(?i)"" &amp; JOIN(""|"", SPLIT($G$3, "" ""))), 1, 0)"),0.0)</f>
        <v>0</v>
      </c>
      <c r="H651" s="16">
        <f>IFERROR(__xludf.DUMMYFUNCTION("IF(REGEXMATCH($A651, ""(?i)"" &amp; JOIN(""|"", SPLIT($H$3, "" ""))), 1, 0)"),0.0)</f>
        <v>0</v>
      </c>
      <c r="I651" s="16">
        <f>IFERROR(__xludf.DUMMYFUNCTION("IF(REGEXMATCH($A651, ""(?i)"" &amp; JOIN(""|"", SPLIT($I$3, "" ""))), 1, 0)"),0.0)</f>
        <v>0</v>
      </c>
      <c r="J651" s="16">
        <f>IFERROR(__xludf.DUMMYFUNCTION("IF(REGEXMATCH($A651, ""(?i)"" &amp; JOIN(""|"", SPLIT($J$3, "" ""))), 1, 0)"),0.0)</f>
        <v>0</v>
      </c>
      <c r="K651" s="16">
        <f>IFERROR(__xludf.DUMMYFUNCTION("IF(REGEXMATCH($A651, ""(?i)"" &amp; JOIN(""|"", SPLIT($K$3, "" ""))), 1, 0)"),1.0)</f>
        <v>1</v>
      </c>
      <c r="L651" s="16">
        <f>if(vlookup(A651,'VMware Inventory'!A:E,5,0)="Workstation",1,0)</f>
        <v>0</v>
      </c>
      <c r="M651" s="105">
        <f t="shared" si="5"/>
        <v>1</v>
      </c>
      <c r="N651" s="105">
        <f t="shared" si="6"/>
        <v>0</v>
      </c>
      <c r="O651" s="105">
        <f t="shared" si="7"/>
        <v>0</v>
      </c>
      <c r="P651" s="105" t="str">
        <f t="shared" si="8"/>
        <v>Consolidation</v>
      </c>
      <c r="Q651" s="105">
        <f t="shared" si="9"/>
        <v>1</v>
      </c>
    </row>
    <row r="652">
      <c r="A652" s="61" t="s">
        <v>794</v>
      </c>
      <c r="B652" s="16">
        <f t="shared" si="2"/>
        <v>0</v>
      </c>
      <c r="C652" s="16">
        <f>IFERROR(__xludf.DUMMYFUNCTION("IF(OR(REGEXMATCH($A652, ""(?i)"" &amp; JOIN(""|"", SPLIT($C$3, "" ""))),vlookup(A652,'VMware Inventory'!A:E,5,0)=""VMWare""), 1, 0)"),0.0)</f>
        <v>0</v>
      </c>
      <c r="D652" s="16">
        <f>IFERROR(__xludf.DUMMYFUNCTION("IF(REGEXMATCH($A652, ""(?i)"" &amp; JOIN(""|"", SPLIT($D$3, "" ""))), 1, 0)"),0.0)</f>
        <v>0</v>
      </c>
      <c r="E652" s="16">
        <f t="shared" si="3"/>
        <v>0</v>
      </c>
      <c r="F652" s="16">
        <f t="shared" si="4"/>
        <v>0</v>
      </c>
      <c r="G652" s="16">
        <f>IFERROR(__xludf.DUMMYFUNCTION("IF(REGEXMATCH($A652, ""(?i)"" &amp; JOIN(""|"", SPLIT($G$3, "" ""))), 1, 0)"),0.0)</f>
        <v>0</v>
      </c>
      <c r="H652" s="16">
        <f>IFERROR(__xludf.DUMMYFUNCTION("IF(REGEXMATCH($A652, ""(?i)"" &amp; JOIN(""|"", SPLIT($H$3, "" ""))), 1, 0)"),0.0)</f>
        <v>0</v>
      </c>
      <c r="I652" s="16">
        <f>IFERROR(__xludf.DUMMYFUNCTION("IF(REGEXMATCH($A652, ""(?i)"" &amp; JOIN(""|"", SPLIT($I$3, "" ""))), 1, 0)"),0.0)</f>
        <v>0</v>
      </c>
      <c r="J652" s="16">
        <f>IFERROR(__xludf.DUMMYFUNCTION("IF(REGEXMATCH($A652, ""(?i)"" &amp; JOIN(""|"", SPLIT($J$3, "" ""))), 1, 0)"),0.0)</f>
        <v>0</v>
      </c>
      <c r="K652" s="16">
        <f>IFERROR(__xludf.DUMMYFUNCTION("IF(REGEXMATCH($A652, ""(?i)"" &amp; JOIN(""|"", SPLIT($K$3, "" ""))), 1, 0)"),1.0)</f>
        <v>1</v>
      </c>
      <c r="L652" s="16">
        <f>if(vlookup(A652,'VMware Inventory'!A:E,5,0)="Workstation",1,0)</f>
        <v>0</v>
      </c>
      <c r="M652" s="105">
        <f t="shared" si="5"/>
        <v>1</v>
      </c>
      <c r="N652" s="105">
        <f t="shared" si="6"/>
        <v>0</v>
      </c>
      <c r="O652" s="105">
        <f t="shared" si="7"/>
        <v>0</v>
      </c>
      <c r="P652" s="105" t="str">
        <f t="shared" si="8"/>
        <v>Consolidation</v>
      </c>
      <c r="Q652" s="105">
        <f t="shared" si="9"/>
        <v>1</v>
      </c>
    </row>
    <row r="653">
      <c r="A653" s="61" t="s">
        <v>795</v>
      </c>
      <c r="B653" s="16">
        <f t="shared" si="2"/>
        <v>0</v>
      </c>
      <c r="C653" s="16">
        <f>IFERROR(__xludf.DUMMYFUNCTION("IF(OR(REGEXMATCH($A653, ""(?i)"" &amp; JOIN(""|"", SPLIT($C$3, "" ""))),vlookup(A653,'VMware Inventory'!A:E,5,0)=""VMWare""), 1, 0)"),0.0)</f>
        <v>0</v>
      </c>
      <c r="D653" s="16">
        <f>IFERROR(__xludf.DUMMYFUNCTION("IF(REGEXMATCH($A653, ""(?i)"" &amp; JOIN(""|"", SPLIT($D$3, "" ""))), 1, 0)"),0.0)</f>
        <v>0</v>
      </c>
      <c r="E653" s="16">
        <f t="shared" si="3"/>
        <v>0</v>
      </c>
      <c r="F653" s="16">
        <f t="shared" si="4"/>
        <v>0</v>
      </c>
      <c r="G653" s="16">
        <f>IFERROR(__xludf.DUMMYFUNCTION("IF(REGEXMATCH($A653, ""(?i)"" &amp; JOIN(""|"", SPLIT($G$3, "" ""))), 1, 0)"),0.0)</f>
        <v>0</v>
      </c>
      <c r="H653" s="16">
        <f>IFERROR(__xludf.DUMMYFUNCTION("IF(REGEXMATCH($A653, ""(?i)"" &amp; JOIN(""|"", SPLIT($H$3, "" ""))), 1, 0)"),0.0)</f>
        <v>0</v>
      </c>
      <c r="I653" s="16">
        <f>IFERROR(__xludf.DUMMYFUNCTION("IF(REGEXMATCH($A653, ""(?i)"" &amp; JOIN(""|"", SPLIT($I$3, "" ""))), 1, 0)"),0.0)</f>
        <v>0</v>
      </c>
      <c r="J653" s="16">
        <f>IFERROR(__xludf.DUMMYFUNCTION("IF(REGEXMATCH($A653, ""(?i)"" &amp; JOIN(""|"", SPLIT($J$3, "" ""))), 1, 0)"),0.0)</f>
        <v>0</v>
      </c>
      <c r="K653" s="16">
        <f>IFERROR(__xludf.DUMMYFUNCTION("IF(REGEXMATCH($A653, ""(?i)"" &amp; JOIN(""|"", SPLIT($K$3, "" ""))), 1, 0)"),0.0)</f>
        <v>0</v>
      </c>
      <c r="L653" s="16">
        <f>if(vlookup(A653,'VMware Inventory'!A:E,5,0)="Workstation",1,0)</f>
        <v>0</v>
      </c>
      <c r="M653" s="105">
        <f t="shared" si="5"/>
        <v>0</v>
      </c>
      <c r="N653" s="105">
        <f t="shared" si="6"/>
        <v>0</v>
      </c>
      <c r="O653" s="105">
        <f t="shared" si="7"/>
        <v>0</v>
      </c>
      <c r="P653" s="105" t="str">
        <f t="shared" si="8"/>
        <v>No Infra</v>
      </c>
      <c r="Q653" s="105">
        <f t="shared" si="9"/>
        <v>0</v>
      </c>
    </row>
    <row r="654">
      <c r="A654" s="61" t="s">
        <v>796</v>
      </c>
      <c r="B654" s="16">
        <f t="shared" si="2"/>
        <v>0</v>
      </c>
      <c r="C654" s="16">
        <f>IFERROR(__xludf.DUMMYFUNCTION("IF(OR(REGEXMATCH($A654, ""(?i)"" &amp; JOIN(""|"", SPLIT($C$3, "" ""))),vlookup(A654,'VMware Inventory'!A:E,5,0)=""VMWare""), 1, 0)"),0.0)</f>
        <v>0</v>
      </c>
      <c r="D654" s="16">
        <f>IFERROR(__xludf.DUMMYFUNCTION("IF(REGEXMATCH($A654, ""(?i)"" &amp; JOIN(""|"", SPLIT($D$3, "" ""))), 1, 0)"),0.0)</f>
        <v>0</v>
      </c>
      <c r="E654" s="16">
        <f t="shared" si="3"/>
        <v>0</v>
      </c>
      <c r="F654" s="16">
        <f t="shared" si="4"/>
        <v>0</v>
      </c>
      <c r="G654" s="16">
        <f>IFERROR(__xludf.DUMMYFUNCTION("IF(REGEXMATCH($A654, ""(?i)"" &amp; JOIN(""|"", SPLIT($G$3, "" ""))), 1, 0)"),0.0)</f>
        <v>0</v>
      </c>
      <c r="H654" s="16">
        <f>IFERROR(__xludf.DUMMYFUNCTION("IF(REGEXMATCH($A654, ""(?i)"" &amp; JOIN(""|"", SPLIT($H$3, "" ""))), 1, 0)"),0.0)</f>
        <v>0</v>
      </c>
      <c r="I654" s="16">
        <f>IFERROR(__xludf.DUMMYFUNCTION("IF(REGEXMATCH($A654, ""(?i)"" &amp; JOIN(""|"", SPLIT($I$3, "" ""))), 1, 0)"),0.0)</f>
        <v>0</v>
      </c>
      <c r="J654" s="16">
        <f>IFERROR(__xludf.DUMMYFUNCTION("IF(REGEXMATCH($A654, ""(?i)"" &amp; JOIN(""|"", SPLIT($J$3, "" ""))), 1, 0)"),0.0)</f>
        <v>0</v>
      </c>
      <c r="K654" s="16">
        <f>IFERROR(__xludf.DUMMYFUNCTION("IF(REGEXMATCH($A654, ""(?i)"" &amp; JOIN(""|"", SPLIT($K$3, "" ""))), 1, 0)"),0.0)</f>
        <v>0</v>
      </c>
      <c r="L654" s="16">
        <f>if(vlookup(A654,'VMware Inventory'!A:E,5,0)="Workstation",1,0)</f>
        <v>0</v>
      </c>
      <c r="M654" s="105">
        <f t="shared" si="5"/>
        <v>0</v>
      </c>
      <c r="N654" s="105">
        <f t="shared" si="6"/>
        <v>0</v>
      </c>
      <c r="O654" s="105">
        <f t="shared" si="7"/>
        <v>0</v>
      </c>
      <c r="P654" s="105" t="str">
        <f t="shared" si="8"/>
        <v>No Infra</v>
      </c>
      <c r="Q654" s="105">
        <f t="shared" si="9"/>
        <v>0</v>
      </c>
    </row>
    <row r="655">
      <c r="A655" s="61" t="s">
        <v>797</v>
      </c>
      <c r="B655" s="16">
        <f t="shared" si="2"/>
        <v>0</v>
      </c>
      <c r="C655" s="16">
        <f>IFERROR(__xludf.DUMMYFUNCTION("IF(OR(REGEXMATCH($A655, ""(?i)"" &amp; JOIN(""|"", SPLIT($C$3, "" ""))),vlookup(A655,'VMware Inventory'!A:E,5,0)=""VMWare""), 1, 0)"),0.0)</f>
        <v>0</v>
      </c>
      <c r="D655" s="16">
        <f>IFERROR(__xludf.DUMMYFUNCTION("IF(REGEXMATCH($A655, ""(?i)"" &amp; JOIN(""|"", SPLIT($D$3, "" ""))), 1, 0)"),0.0)</f>
        <v>0</v>
      </c>
      <c r="E655" s="16">
        <f t="shared" si="3"/>
        <v>0</v>
      </c>
      <c r="F655" s="16">
        <f t="shared" si="4"/>
        <v>0</v>
      </c>
      <c r="G655" s="16">
        <f>IFERROR(__xludf.DUMMYFUNCTION("IF(REGEXMATCH($A655, ""(?i)"" &amp; JOIN(""|"", SPLIT($G$3, "" ""))), 1, 0)"),0.0)</f>
        <v>0</v>
      </c>
      <c r="H655" s="16">
        <f>IFERROR(__xludf.DUMMYFUNCTION("IF(REGEXMATCH($A655, ""(?i)"" &amp; JOIN(""|"", SPLIT($H$3, "" ""))), 1, 0)"),0.0)</f>
        <v>0</v>
      </c>
      <c r="I655" s="16">
        <f>IFERROR(__xludf.DUMMYFUNCTION("IF(REGEXMATCH($A655, ""(?i)"" &amp; JOIN(""|"", SPLIT($I$3, "" ""))), 1, 0)"),0.0)</f>
        <v>0</v>
      </c>
      <c r="J655" s="16">
        <f>IFERROR(__xludf.DUMMYFUNCTION("IF(REGEXMATCH($A655, ""(?i)"" &amp; JOIN(""|"", SPLIT($J$3, "" ""))), 1, 0)"),0.0)</f>
        <v>0</v>
      </c>
      <c r="K655" s="16">
        <f>IFERROR(__xludf.DUMMYFUNCTION("IF(REGEXMATCH($A655, ""(?i)"" &amp; JOIN(""|"", SPLIT($K$3, "" ""))), 1, 0)"),0.0)</f>
        <v>0</v>
      </c>
      <c r="L655" s="16">
        <f>if(vlookup(A655,'VMware Inventory'!A:E,5,0)="Workstation",1,0)</f>
        <v>0</v>
      </c>
      <c r="M655" s="105">
        <f t="shared" si="5"/>
        <v>0</v>
      </c>
      <c r="N655" s="105">
        <f t="shared" si="6"/>
        <v>0</v>
      </c>
      <c r="O655" s="105">
        <f t="shared" si="7"/>
        <v>0</v>
      </c>
      <c r="P655" s="105" t="str">
        <f t="shared" si="8"/>
        <v>No Infra</v>
      </c>
      <c r="Q655" s="105">
        <f t="shared" si="9"/>
        <v>0</v>
      </c>
    </row>
    <row r="656">
      <c r="A656" s="61" t="s">
        <v>798</v>
      </c>
      <c r="B656" s="16">
        <f t="shared" si="2"/>
        <v>0</v>
      </c>
      <c r="C656" s="16">
        <f>IFERROR(__xludf.DUMMYFUNCTION("IF(OR(REGEXMATCH($A656, ""(?i)"" &amp; JOIN(""|"", SPLIT($C$3, "" ""))),vlookup(A656,'VMware Inventory'!A:E,5,0)=""VMWare""), 1, 0)"),0.0)</f>
        <v>0</v>
      </c>
      <c r="D656" s="16">
        <f>IFERROR(__xludf.DUMMYFUNCTION("IF(REGEXMATCH($A656, ""(?i)"" &amp; JOIN(""|"", SPLIT($D$3, "" ""))), 1, 0)"),0.0)</f>
        <v>0</v>
      </c>
      <c r="E656" s="16">
        <f t="shared" si="3"/>
        <v>0</v>
      </c>
      <c r="F656" s="16">
        <f t="shared" si="4"/>
        <v>0</v>
      </c>
      <c r="G656" s="16">
        <f>IFERROR(__xludf.DUMMYFUNCTION("IF(REGEXMATCH($A656, ""(?i)"" &amp; JOIN(""|"", SPLIT($G$3, "" ""))), 1, 0)"),0.0)</f>
        <v>0</v>
      </c>
      <c r="H656" s="16">
        <f>IFERROR(__xludf.DUMMYFUNCTION("IF(REGEXMATCH($A656, ""(?i)"" &amp; JOIN(""|"", SPLIT($H$3, "" ""))), 1, 0)"),0.0)</f>
        <v>0</v>
      </c>
      <c r="I656" s="16">
        <f>IFERROR(__xludf.DUMMYFUNCTION("IF(REGEXMATCH($A656, ""(?i)"" &amp; JOIN(""|"", SPLIT($I$3, "" ""))), 1, 0)"),0.0)</f>
        <v>0</v>
      </c>
      <c r="J656" s="16">
        <f>IFERROR(__xludf.DUMMYFUNCTION("IF(REGEXMATCH($A656, ""(?i)"" &amp; JOIN(""|"", SPLIT($J$3, "" ""))), 1, 0)"),0.0)</f>
        <v>0</v>
      </c>
      <c r="K656" s="16">
        <f>IFERROR(__xludf.DUMMYFUNCTION("IF(REGEXMATCH($A656, ""(?i)"" &amp; JOIN(""|"", SPLIT($K$3, "" ""))), 1, 0)"),0.0)</f>
        <v>0</v>
      </c>
      <c r="L656" s="16">
        <f>if(vlookup(A656,'VMware Inventory'!A:E,5,0)="Workstation",1,0)</f>
        <v>0</v>
      </c>
      <c r="M656" s="105">
        <f t="shared" si="5"/>
        <v>0</v>
      </c>
      <c r="N656" s="105">
        <f t="shared" si="6"/>
        <v>0</v>
      </c>
      <c r="O656" s="105">
        <f t="shared" si="7"/>
        <v>0</v>
      </c>
      <c r="P656" s="105" t="str">
        <f t="shared" si="8"/>
        <v>No Infra</v>
      </c>
      <c r="Q656" s="105">
        <f t="shared" si="9"/>
        <v>0</v>
      </c>
    </row>
    <row r="657">
      <c r="A657" s="61" t="s">
        <v>799</v>
      </c>
      <c r="B657" s="16">
        <f t="shared" si="2"/>
        <v>0</v>
      </c>
      <c r="C657" s="16">
        <f>IFERROR(__xludf.DUMMYFUNCTION("IF(OR(REGEXMATCH($A657, ""(?i)"" &amp; JOIN(""|"", SPLIT($C$3, "" ""))),vlookup(A657,'VMware Inventory'!A:E,5,0)=""VMWare""), 1, 0)"),0.0)</f>
        <v>0</v>
      </c>
      <c r="D657" s="16">
        <f>IFERROR(__xludf.DUMMYFUNCTION("IF(REGEXMATCH($A657, ""(?i)"" &amp; JOIN(""|"", SPLIT($D$3, "" ""))), 1, 0)"),0.0)</f>
        <v>0</v>
      </c>
      <c r="E657" s="16">
        <f t="shared" si="3"/>
        <v>0</v>
      </c>
      <c r="F657" s="16">
        <f t="shared" si="4"/>
        <v>0</v>
      </c>
      <c r="G657" s="16">
        <f>IFERROR(__xludf.DUMMYFUNCTION("IF(REGEXMATCH($A657, ""(?i)"" &amp; JOIN(""|"", SPLIT($G$3, "" ""))), 1, 0)"),0.0)</f>
        <v>0</v>
      </c>
      <c r="H657" s="16">
        <f>IFERROR(__xludf.DUMMYFUNCTION("IF(REGEXMATCH($A657, ""(?i)"" &amp; JOIN(""|"", SPLIT($H$3, "" ""))), 1, 0)"),0.0)</f>
        <v>0</v>
      </c>
      <c r="I657" s="16">
        <f>IFERROR(__xludf.DUMMYFUNCTION("IF(REGEXMATCH($A657, ""(?i)"" &amp; JOIN(""|"", SPLIT($I$3, "" ""))), 1, 0)"),0.0)</f>
        <v>0</v>
      </c>
      <c r="J657" s="16">
        <f>IFERROR(__xludf.DUMMYFUNCTION("IF(REGEXMATCH($A657, ""(?i)"" &amp; JOIN(""|"", SPLIT($J$3, "" ""))), 1, 0)"),0.0)</f>
        <v>0</v>
      </c>
      <c r="K657" s="16">
        <f>IFERROR(__xludf.DUMMYFUNCTION("IF(REGEXMATCH($A657, ""(?i)"" &amp; JOIN(""|"", SPLIT($K$3, "" ""))), 1, 0)"),0.0)</f>
        <v>0</v>
      </c>
      <c r="L657" s="16">
        <f>if(vlookup(A657,'VMware Inventory'!A:E,5,0)="Workstation",1,0)</f>
        <v>0</v>
      </c>
      <c r="M657" s="105">
        <f t="shared" si="5"/>
        <v>0</v>
      </c>
      <c r="N657" s="105">
        <f t="shared" si="6"/>
        <v>0</v>
      </c>
      <c r="O657" s="105">
        <f t="shared" si="7"/>
        <v>0</v>
      </c>
      <c r="P657" s="105" t="str">
        <f t="shared" si="8"/>
        <v>No Infra</v>
      </c>
      <c r="Q657" s="105">
        <f t="shared" si="9"/>
        <v>0</v>
      </c>
    </row>
    <row r="658">
      <c r="A658" s="61" t="s">
        <v>800</v>
      </c>
      <c r="B658" s="16">
        <f t="shared" si="2"/>
        <v>0</v>
      </c>
      <c r="C658" s="16">
        <f>IFERROR(__xludf.DUMMYFUNCTION("IF(OR(REGEXMATCH($A658, ""(?i)"" &amp; JOIN(""|"", SPLIT($C$3, "" ""))),vlookup(A658,'VMware Inventory'!A:E,5,0)=""VMWare""), 1, 0)"),0.0)</f>
        <v>0</v>
      </c>
      <c r="D658" s="16">
        <f>IFERROR(__xludf.DUMMYFUNCTION("IF(REGEXMATCH($A658, ""(?i)"" &amp; JOIN(""|"", SPLIT($D$3, "" ""))), 1, 0)"),0.0)</f>
        <v>0</v>
      </c>
      <c r="E658" s="16">
        <f t="shared" si="3"/>
        <v>0</v>
      </c>
      <c r="F658" s="16">
        <f t="shared" si="4"/>
        <v>0</v>
      </c>
      <c r="G658" s="16">
        <f>IFERROR(__xludf.DUMMYFUNCTION("IF(REGEXMATCH($A658, ""(?i)"" &amp; JOIN(""|"", SPLIT($G$3, "" ""))), 1, 0)"),0.0)</f>
        <v>0</v>
      </c>
      <c r="H658" s="16">
        <f>IFERROR(__xludf.DUMMYFUNCTION("IF(REGEXMATCH($A658, ""(?i)"" &amp; JOIN(""|"", SPLIT($H$3, "" ""))), 1, 0)"),0.0)</f>
        <v>0</v>
      </c>
      <c r="I658" s="16">
        <f>IFERROR(__xludf.DUMMYFUNCTION("IF(REGEXMATCH($A658, ""(?i)"" &amp; JOIN(""|"", SPLIT($I$3, "" ""))), 1, 0)"),0.0)</f>
        <v>0</v>
      </c>
      <c r="J658" s="16">
        <f>IFERROR(__xludf.DUMMYFUNCTION("IF(REGEXMATCH($A658, ""(?i)"" &amp; JOIN(""|"", SPLIT($J$3, "" ""))), 1, 0)"),0.0)</f>
        <v>0</v>
      </c>
      <c r="K658" s="16">
        <f>IFERROR(__xludf.DUMMYFUNCTION("IF(REGEXMATCH($A658, ""(?i)"" &amp; JOIN(""|"", SPLIT($K$3, "" ""))), 1, 0)"),0.0)</f>
        <v>0</v>
      </c>
      <c r="L658" s="16">
        <f>if(vlookup(A658,'VMware Inventory'!A:E,5,0)="Workstation",1,0)</f>
        <v>0</v>
      </c>
      <c r="M658" s="105">
        <f t="shared" si="5"/>
        <v>0</v>
      </c>
      <c r="N658" s="105">
        <f t="shared" si="6"/>
        <v>0</v>
      </c>
      <c r="O658" s="105">
        <f t="shared" si="7"/>
        <v>0</v>
      </c>
      <c r="P658" s="105" t="str">
        <f t="shared" si="8"/>
        <v>No Infra</v>
      </c>
      <c r="Q658" s="105">
        <f t="shared" si="9"/>
        <v>0</v>
      </c>
    </row>
    <row r="659">
      <c r="A659" s="61" t="s">
        <v>801</v>
      </c>
      <c r="B659" s="16">
        <f t="shared" si="2"/>
        <v>0</v>
      </c>
      <c r="C659" s="16">
        <f>IFERROR(__xludf.DUMMYFUNCTION("IF(OR(REGEXMATCH($A659, ""(?i)"" &amp; JOIN(""|"", SPLIT($C$3, "" ""))),vlookup(A659,'VMware Inventory'!A:E,5,0)=""VMWare""), 1, 0)"),0.0)</f>
        <v>0</v>
      </c>
      <c r="D659" s="16">
        <f>IFERROR(__xludf.DUMMYFUNCTION("IF(REGEXMATCH($A659, ""(?i)"" &amp; JOIN(""|"", SPLIT($D$3, "" ""))), 1, 0)"),0.0)</f>
        <v>0</v>
      </c>
      <c r="E659" s="16">
        <f t="shared" si="3"/>
        <v>0</v>
      </c>
      <c r="F659" s="16">
        <f t="shared" si="4"/>
        <v>0</v>
      </c>
      <c r="G659" s="16">
        <f>IFERROR(__xludf.DUMMYFUNCTION("IF(REGEXMATCH($A659, ""(?i)"" &amp; JOIN(""|"", SPLIT($G$3, "" ""))), 1, 0)"),0.0)</f>
        <v>0</v>
      </c>
      <c r="H659" s="16">
        <f>IFERROR(__xludf.DUMMYFUNCTION("IF(REGEXMATCH($A659, ""(?i)"" &amp; JOIN(""|"", SPLIT($H$3, "" ""))), 1, 0)"),0.0)</f>
        <v>0</v>
      </c>
      <c r="I659" s="16">
        <f>IFERROR(__xludf.DUMMYFUNCTION("IF(REGEXMATCH($A659, ""(?i)"" &amp; JOIN(""|"", SPLIT($I$3, "" ""))), 1, 0)"),0.0)</f>
        <v>0</v>
      </c>
      <c r="J659" s="16">
        <f>IFERROR(__xludf.DUMMYFUNCTION("IF(REGEXMATCH($A659, ""(?i)"" &amp; JOIN(""|"", SPLIT($J$3, "" ""))), 1, 0)"),0.0)</f>
        <v>0</v>
      </c>
      <c r="K659" s="16">
        <f>IFERROR(__xludf.DUMMYFUNCTION("IF(REGEXMATCH($A659, ""(?i)"" &amp; JOIN(""|"", SPLIT($K$3, "" ""))), 1, 0)"),1.0)</f>
        <v>1</v>
      </c>
      <c r="L659" s="16">
        <f>if(vlookup(A659,'VMware Inventory'!A:E,5,0)="Workstation",1,0)</f>
        <v>0</v>
      </c>
      <c r="M659" s="105">
        <f t="shared" si="5"/>
        <v>1</v>
      </c>
      <c r="N659" s="105">
        <f t="shared" si="6"/>
        <v>0</v>
      </c>
      <c r="O659" s="105">
        <f t="shared" si="7"/>
        <v>0</v>
      </c>
      <c r="P659" s="105" t="str">
        <f t="shared" si="8"/>
        <v>Consolidation</v>
      </c>
      <c r="Q659" s="105">
        <f t="shared" si="9"/>
        <v>1</v>
      </c>
    </row>
    <row r="660">
      <c r="A660" s="61" t="s">
        <v>802</v>
      </c>
      <c r="B660" s="16">
        <f t="shared" si="2"/>
        <v>0</v>
      </c>
      <c r="C660" s="16">
        <f>IFERROR(__xludf.DUMMYFUNCTION("IF(OR(REGEXMATCH($A660, ""(?i)"" &amp; JOIN(""|"", SPLIT($C$3, "" ""))),vlookup(A660,'VMware Inventory'!A:E,5,0)=""VMWare""), 1, 0)"),0.0)</f>
        <v>0</v>
      </c>
      <c r="D660" s="16">
        <f>IFERROR(__xludf.DUMMYFUNCTION("IF(REGEXMATCH($A660, ""(?i)"" &amp; JOIN(""|"", SPLIT($D$3, "" ""))), 1, 0)"),0.0)</f>
        <v>0</v>
      </c>
      <c r="E660" s="16">
        <f t="shared" si="3"/>
        <v>0</v>
      </c>
      <c r="F660" s="16">
        <f t="shared" si="4"/>
        <v>0</v>
      </c>
      <c r="G660" s="16">
        <f>IFERROR(__xludf.DUMMYFUNCTION("IF(REGEXMATCH($A660, ""(?i)"" &amp; JOIN(""|"", SPLIT($G$3, "" ""))), 1, 0)"),0.0)</f>
        <v>0</v>
      </c>
      <c r="H660" s="16">
        <f>IFERROR(__xludf.DUMMYFUNCTION("IF(REGEXMATCH($A660, ""(?i)"" &amp; JOIN(""|"", SPLIT($H$3, "" ""))), 1, 0)"),0.0)</f>
        <v>0</v>
      </c>
      <c r="I660" s="16">
        <f>IFERROR(__xludf.DUMMYFUNCTION("IF(REGEXMATCH($A660, ""(?i)"" &amp; JOIN(""|"", SPLIT($I$3, "" ""))), 1, 0)"),0.0)</f>
        <v>0</v>
      </c>
      <c r="J660" s="16">
        <f>IFERROR(__xludf.DUMMYFUNCTION("IF(REGEXMATCH($A660, ""(?i)"" &amp; JOIN(""|"", SPLIT($J$3, "" ""))), 1, 0)"),0.0)</f>
        <v>0</v>
      </c>
      <c r="K660" s="16">
        <f>IFERROR(__xludf.DUMMYFUNCTION("IF(REGEXMATCH($A660, ""(?i)"" &amp; JOIN(""|"", SPLIT($K$3, "" ""))), 1, 0)"),1.0)</f>
        <v>1</v>
      </c>
      <c r="L660" s="16">
        <f>if(vlookup(A660,'VMware Inventory'!A:E,5,0)="Workstation",1,0)</f>
        <v>0</v>
      </c>
      <c r="M660" s="105">
        <f t="shared" si="5"/>
        <v>1</v>
      </c>
      <c r="N660" s="105">
        <f t="shared" si="6"/>
        <v>0</v>
      </c>
      <c r="O660" s="105">
        <f t="shared" si="7"/>
        <v>0</v>
      </c>
      <c r="P660" s="105" t="str">
        <f t="shared" si="8"/>
        <v>Consolidation</v>
      </c>
      <c r="Q660" s="105">
        <f t="shared" si="9"/>
        <v>1</v>
      </c>
    </row>
    <row r="661">
      <c r="A661" s="61" t="s">
        <v>803</v>
      </c>
      <c r="B661" s="16">
        <f t="shared" si="2"/>
        <v>0</v>
      </c>
      <c r="C661" s="16">
        <f>IFERROR(__xludf.DUMMYFUNCTION("IF(OR(REGEXMATCH($A661, ""(?i)"" &amp; JOIN(""|"", SPLIT($C$3, "" ""))),vlookup(A661,'VMware Inventory'!A:E,5,0)=""VMWare""), 1, 0)"),0.0)</f>
        <v>0</v>
      </c>
      <c r="D661" s="16">
        <f>IFERROR(__xludf.DUMMYFUNCTION("IF(REGEXMATCH($A661, ""(?i)"" &amp; JOIN(""|"", SPLIT($D$3, "" ""))), 1, 0)"),0.0)</f>
        <v>0</v>
      </c>
      <c r="E661" s="16">
        <f t="shared" si="3"/>
        <v>0</v>
      </c>
      <c r="F661" s="16">
        <f t="shared" si="4"/>
        <v>0</v>
      </c>
      <c r="G661" s="16">
        <f>IFERROR(__xludf.DUMMYFUNCTION("IF(REGEXMATCH($A661, ""(?i)"" &amp; JOIN(""|"", SPLIT($G$3, "" ""))), 1, 0)"),0.0)</f>
        <v>0</v>
      </c>
      <c r="H661" s="16">
        <f>IFERROR(__xludf.DUMMYFUNCTION("IF(REGEXMATCH($A661, ""(?i)"" &amp; JOIN(""|"", SPLIT($H$3, "" ""))), 1, 0)"),0.0)</f>
        <v>0</v>
      </c>
      <c r="I661" s="16">
        <f>IFERROR(__xludf.DUMMYFUNCTION("IF(REGEXMATCH($A661, ""(?i)"" &amp; JOIN(""|"", SPLIT($I$3, "" ""))), 1, 0)"),0.0)</f>
        <v>0</v>
      </c>
      <c r="J661" s="16">
        <f>IFERROR(__xludf.DUMMYFUNCTION("IF(REGEXMATCH($A661, ""(?i)"" &amp; JOIN(""|"", SPLIT($J$3, "" ""))), 1, 0)"),0.0)</f>
        <v>0</v>
      </c>
      <c r="K661" s="16">
        <f>IFERROR(__xludf.DUMMYFUNCTION("IF(REGEXMATCH($A661, ""(?i)"" &amp; JOIN(""|"", SPLIT($K$3, "" ""))), 1, 0)"),1.0)</f>
        <v>1</v>
      </c>
      <c r="L661" s="16">
        <f>if(vlookup(A661,'VMware Inventory'!A:E,5,0)="Workstation",1,0)</f>
        <v>0</v>
      </c>
      <c r="M661" s="105">
        <f t="shared" si="5"/>
        <v>1</v>
      </c>
      <c r="N661" s="105">
        <f t="shared" si="6"/>
        <v>0</v>
      </c>
      <c r="O661" s="105">
        <f t="shared" si="7"/>
        <v>0</v>
      </c>
      <c r="P661" s="105" t="str">
        <f t="shared" si="8"/>
        <v>Consolidation</v>
      </c>
      <c r="Q661" s="105">
        <f t="shared" si="9"/>
        <v>1</v>
      </c>
    </row>
    <row r="662">
      <c r="A662" s="61" t="s">
        <v>804</v>
      </c>
      <c r="B662" s="16">
        <f t="shared" si="2"/>
        <v>0</v>
      </c>
      <c r="C662" s="16">
        <f>IFERROR(__xludf.DUMMYFUNCTION("IF(OR(REGEXMATCH($A662, ""(?i)"" &amp; JOIN(""|"", SPLIT($C$3, "" ""))),vlookup(A662,'VMware Inventory'!A:E,5,0)=""VMWare""), 1, 0)"),0.0)</f>
        <v>0</v>
      </c>
      <c r="D662" s="16">
        <f>IFERROR(__xludf.DUMMYFUNCTION("IF(REGEXMATCH($A662, ""(?i)"" &amp; JOIN(""|"", SPLIT($D$3, "" ""))), 1, 0)"),0.0)</f>
        <v>0</v>
      </c>
      <c r="E662" s="16">
        <f t="shared" si="3"/>
        <v>0</v>
      </c>
      <c r="F662" s="16">
        <f t="shared" si="4"/>
        <v>0</v>
      </c>
      <c r="G662" s="16">
        <f>IFERROR(__xludf.DUMMYFUNCTION("IF(REGEXMATCH($A662, ""(?i)"" &amp; JOIN(""|"", SPLIT($G$3, "" ""))), 1, 0)"),0.0)</f>
        <v>0</v>
      </c>
      <c r="H662" s="16">
        <f>IFERROR(__xludf.DUMMYFUNCTION("IF(REGEXMATCH($A662, ""(?i)"" &amp; JOIN(""|"", SPLIT($H$3, "" ""))), 1, 0)"),0.0)</f>
        <v>0</v>
      </c>
      <c r="I662" s="16">
        <f>IFERROR(__xludf.DUMMYFUNCTION("IF(REGEXMATCH($A662, ""(?i)"" &amp; JOIN(""|"", SPLIT($I$3, "" ""))), 1, 0)"),0.0)</f>
        <v>0</v>
      </c>
      <c r="J662" s="16">
        <f>IFERROR(__xludf.DUMMYFUNCTION("IF(REGEXMATCH($A662, ""(?i)"" &amp; JOIN(""|"", SPLIT($J$3, "" ""))), 1, 0)"),0.0)</f>
        <v>0</v>
      </c>
      <c r="K662" s="16">
        <f>IFERROR(__xludf.DUMMYFUNCTION("IF(REGEXMATCH($A662, ""(?i)"" &amp; JOIN(""|"", SPLIT($K$3, "" ""))), 1, 0)"),1.0)</f>
        <v>1</v>
      </c>
      <c r="L662" s="16">
        <f>if(vlookup(A662,'VMware Inventory'!A:E,5,0)="Workstation",1,0)</f>
        <v>0</v>
      </c>
      <c r="M662" s="105">
        <f t="shared" si="5"/>
        <v>1</v>
      </c>
      <c r="N662" s="105">
        <f t="shared" si="6"/>
        <v>0</v>
      </c>
      <c r="O662" s="105">
        <f t="shared" si="7"/>
        <v>0</v>
      </c>
      <c r="P662" s="105" t="str">
        <f t="shared" si="8"/>
        <v>Consolidation</v>
      </c>
      <c r="Q662" s="105">
        <f t="shared" si="9"/>
        <v>1</v>
      </c>
    </row>
    <row r="663">
      <c r="A663" s="61" t="s">
        <v>805</v>
      </c>
      <c r="B663" s="16">
        <f t="shared" si="2"/>
        <v>0</v>
      </c>
      <c r="C663" s="16">
        <f>IFERROR(__xludf.DUMMYFUNCTION("IF(OR(REGEXMATCH($A663, ""(?i)"" &amp; JOIN(""|"", SPLIT($C$3, "" ""))),vlookup(A663,'VMware Inventory'!A:E,5,0)=""VMWare""), 1, 0)"),0.0)</f>
        <v>0</v>
      </c>
      <c r="D663" s="16">
        <f>IFERROR(__xludf.DUMMYFUNCTION("IF(REGEXMATCH($A663, ""(?i)"" &amp; JOIN(""|"", SPLIT($D$3, "" ""))), 1, 0)"),0.0)</f>
        <v>0</v>
      </c>
      <c r="E663" s="16">
        <f t="shared" si="3"/>
        <v>0</v>
      </c>
      <c r="F663" s="16">
        <f t="shared" si="4"/>
        <v>0</v>
      </c>
      <c r="G663" s="16">
        <f>IFERROR(__xludf.DUMMYFUNCTION("IF(REGEXMATCH($A663, ""(?i)"" &amp; JOIN(""|"", SPLIT($G$3, "" ""))), 1, 0)"),0.0)</f>
        <v>0</v>
      </c>
      <c r="H663" s="16">
        <f>IFERROR(__xludf.DUMMYFUNCTION("IF(REGEXMATCH($A663, ""(?i)"" &amp; JOIN(""|"", SPLIT($H$3, "" ""))), 1, 0)"),0.0)</f>
        <v>0</v>
      </c>
      <c r="I663" s="16">
        <f>IFERROR(__xludf.DUMMYFUNCTION("IF(REGEXMATCH($A663, ""(?i)"" &amp; JOIN(""|"", SPLIT($I$3, "" ""))), 1, 0)"),0.0)</f>
        <v>0</v>
      </c>
      <c r="J663" s="16">
        <f>IFERROR(__xludf.DUMMYFUNCTION("IF(REGEXMATCH($A663, ""(?i)"" &amp; JOIN(""|"", SPLIT($J$3, "" ""))), 1, 0)"),0.0)</f>
        <v>0</v>
      </c>
      <c r="K663" s="16">
        <f>IFERROR(__xludf.DUMMYFUNCTION("IF(REGEXMATCH($A663, ""(?i)"" &amp; JOIN(""|"", SPLIT($K$3, "" ""))), 1, 0)"),1.0)</f>
        <v>1</v>
      </c>
      <c r="L663" s="16">
        <f>if(vlookup(A663,'VMware Inventory'!A:E,5,0)="Workstation",1,0)</f>
        <v>0</v>
      </c>
      <c r="M663" s="105">
        <f t="shared" si="5"/>
        <v>1</v>
      </c>
      <c r="N663" s="105">
        <f t="shared" si="6"/>
        <v>0</v>
      </c>
      <c r="O663" s="105">
        <f t="shared" si="7"/>
        <v>0</v>
      </c>
      <c r="P663" s="105" t="str">
        <f t="shared" si="8"/>
        <v>Consolidation</v>
      </c>
      <c r="Q663" s="105">
        <f t="shared" si="9"/>
        <v>1</v>
      </c>
    </row>
    <row r="664">
      <c r="A664" s="61" t="s">
        <v>806</v>
      </c>
      <c r="B664" s="16">
        <f t="shared" si="2"/>
        <v>0</v>
      </c>
      <c r="C664" s="16">
        <f>IFERROR(__xludf.DUMMYFUNCTION("IF(OR(REGEXMATCH($A664, ""(?i)"" &amp; JOIN(""|"", SPLIT($C$3, "" ""))),vlookup(A664,'VMware Inventory'!A:E,5,0)=""VMWare""), 1, 0)"),0.0)</f>
        <v>0</v>
      </c>
      <c r="D664" s="16">
        <f>IFERROR(__xludf.DUMMYFUNCTION("IF(REGEXMATCH($A664, ""(?i)"" &amp; JOIN(""|"", SPLIT($D$3, "" ""))), 1, 0)"),0.0)</f>
        <v>0</v>
      </c>
      <c r="E664" s="16">
        <f t="shared" si="3"/>
        <v>0</v>
      </c>
      <c r="F664" s="16">
        <f t="shared" si="4"/>
        <v>0</v>
      </c>
      <c r="G664" s="16">
        <f>IFERROR(__xludf.DUMMYFUNCTION("IF(REGEXMATCH($A664, ""(?i)"" &amp; JOIN(""|"", SPLIT($G$3, "" ""))), 1, 0)"),0.0)</f>
        <v>0</v>
      </c>
      <c r="H664" s="16">
        <f>IFERROR(__xludf.DUMMYFUNCTION("IF(REGEXMATCH($A664, ""(?i)"" &amp; JOIN(""|"", SPLIT($H$3, "" ""))), 1, 0)"),0.0)</f>
        <v>0</v>
      </c>
      <c r="I664" s="16">
        <f>IFERROR(__xludf.DUMMYFUNCTION("IF(REGEXMATCH($A664, ""(?i)"" &amp; JOIN(""|"", SPLIT($I$3, "" ""))), 1, 0)"),0.0)</f>
        <v>0</v>
      </c>
      <c r="J664" s="16">
        <f>IFERROR(__xludf.DUMMYFUNCTION("IF(REGEXMATCH($A664, ""(?i)"" &amp; JOIN(""|"", SPLIT($J$3, "" ""))), 1, 0)"),0.0)</f>
        <v>0</v>
      </c>
      <c r="K664" s="16">
        <f>IFERROR(__xludf.DUMMYFUNCTION("IF(REGEXMATCH($A664, ""(?i)"" &amp; JOIN(""|"", SPLIT($K$3, "" ""))), 1, 0)"),1.0)</f>
        <v>1</v>
      </c>
      <c r="L664" s="16">
        <f>if(vlookup(A664,'VMware Inventory'!A:E,5,0)="Workstation",1,0)</f>
        <v>0</v>
      </c>
      <c r="M664" s="105">
        <f t="shared" si="5"/>
        <v>1</v>
      </c>
      <c r="N664" s="105">
        <f t="shared" si="6"/>
        <v>0</v>
      </c>
      <c r="O664" s="105">
        <f t="shared" si="7"/>
        <v>0</v>
      </c>
      <c r="P664" s="105" t="str">
        <f t="shared" si="8"/>
        <v>Consolidation</v>
      </c>
      <c r="Q664" s="105">
        <f t="shared" si="9"/>
        <v>1</v>
      </c>
    </row>
    <row r="665">
      <c r="A665" s="61" t="s">
        <v>807</v>
      </c>
      <c r="B665" s="16">
        <f t="shared" si="2"/>
        <v>0</v>
      </c>
      <c r="C665" s="16">
        <f>IFERROR(__xludf.DUMMYFUNCTION("IF(OR(REGEXMATCH($A665, ""(?i)"" &amp; JOIN(""|"", SPLIT($C$3, "" ""))),vlookup(A665,'VMware Inventory'!A:E,5,0)=""VMWare""), 1, 0)"),0.0)</f>
        <v>0</v>
      </c>
      <c r="D665" s="16">
        <f>IFERROR(__xludf.DUMMYFUNCTION("IF(REGEXMATCH($A665, ""(?i)"" &amp; JOIN(""|"", SPLIT($D$3, "" ""))), 1, 0)"),0.0)</f>
        <v>0</v>
      </c>
      <c r="E665" s="16">
        <f t="shared" si="3"/>
        <v>0</v>
      </c>
      <c r="F665" s="16">
        <f t="shared" si="4"/>
        <v>0</v>
      </c>
      <c r="G665" s="16">
        <f>IFERROR(__xludf.DUMMYFUNCTION("IF(REGEXMATCH($A665, ""(?i)"" &amp; JOIN(""|"", SPLIT($G$3, "" ""))), 1, 0)"),0.0)</f>
        <v>0</v>
      </c>
      <c r="H665" s="16">
        <f>IFERROR(__xludf.DUMMYFUNCTION("IF(REGEXMATCH($A665, ""(?i)"" &amp; JOIN(""|"", SPLIT($H$3, "" ""))), 1, 0)"),0.0)</f>
        <v>0</v>
      </c>
      <c r="I665" s="16">
        <f>IFERROR(__xludf.DUMMYFUNCTION("IF(REGEXMATCH($A665, ""(?i)"" &amp; JOIN(""|"", SPLIT($I$3, "" ""))), 1, 0)"),0.0)</f>
        <v>0</v>
      </c>
      <c r="J665" s="16">
        <f>IFERROR(__xludf.DUMMYFUNCTION("IF(REGEXMATCH($A665, ""(?i)"" &amp; JOIN(""|"", SPLIT($J$3, "" ""))), 1, 0)"),0.0)</f>
        <v>0</v>
      </c>
      <c r="K665" s="16">
        <f>IFERROR(__xludf.DUMMYFUNCTION("IF(REGEXMATCH($A665, ""(?i)"" &amp; JOIN(""|"", SPLIT($K$3, "" ""))), 1, 0)"),1.0)</f>
        <v>1</v>
      </c>
      <c r="L665" s="16">
        <f>if(vlookup(A665,'VMware Inventory'!A:E,5,0)="Workstation",1,0)</f>
        <v>0</v>
      </c>
      <c r="M665" s="105">
        <f t="shared" si="5"/>
        <v>1</v>
      </c>
      <c r="N665" s="105">
        <f t="shared" si="6"/>
        <v>0</v>
      </c>
      <c r="O665" s="105">
        <f t="shared" si="7"/>
        <v>0</v>
      </c>
      <c r="P665" s="105" t="str">
        <f t="shared" si="8"/>
        <v>Consolidation</v>
      </c>
      <c r="Q665" s="105">
        <f t="shared" si="9"/>
        <v>1</v>
      </c>
    </row>
    <row r="666">
      <c r="A666" s="61" t="s">
        <v>808</v>
      </c>
      <c r="B666" s="16">
        <f t="shared" si="2"/>
        <v>0</v>
      </c>
      <c r="C666" s="16">
        <f>IFERROR(__xludf.DUMMYFUNCTION("IF(OR(REGEXMATCH($A666, ""(?i)"" &amp; JOIN(""|"", SPLIT($C$3, "" ""))),vlookup(A666,'VMware Inventory'!A:E,5,0)=""VMWare""), 1, 0)"),0.0)</f>
        <v>0</v>
      </c>
      <c r="D666" s="16">
        <f>IFERROR(__xludf.DUMMYFUNCTION("IF(REGEXMATCH($A666, ""(?i)"" &amp; JOIN(""|"", SPLIT($D$3, "" ""))), 1, 0)"),0.0)</f>
        <v>0</v>
      </c>
      <c r="E666" s="16">
        <f t="shared" si="3"/>
        <v>0</v>
      </c>
      <c r="F666" s="16">
        <f t="shared" si="4"/>
        <v>0</v>
      </c>
      <c r="G666" s="16">
        <f>IFERROR(__xludf.DUMMYFUNCTION("IF(REGEXMATCH($A666, ""(?i)"" &amp; JOIN(""|"", SPLIT($G$3, "" ""))), 1, 0)"),0.0)</f>
        <v>0</v>
      </c>
      <c r="H666" s="16">
        <f>IFERROR(__xludf.DUMMYFUNCTION("IF(REGEXMATCH($A666, ""(?i)"" &amp; JOIN(""|"", SPLIT($H$3, "" ""))), 1, 0)"),0.0)</f>
        <v>0</v>
      </c>
      <c r="I666" s="16">
        <f>IFERROR(__xludf.DUMMYFUNCTION("IF(REGEXMATCH($A666, ""(?i)"" &amp; JOIN(""|"", SPLIT($I$3, "" ""))), 1, 0)"),0.0)</f>
        <v>0</v>
      </c>
      <c r="J666" s="16">
        <f>IFERROR(__xludf.DUMMYFUNCTION("IF(REGEXMATCH($A666, ""(?i)"" &amp; JOIN(""|"", SPLIT($J$3, "" ""))), 1, 0)"),0.0)</f>
        <v>0</v>
      </c>
      <c r="K666" s="16">
        <f>IFERROR(__xludf.DUMMYFUNCTION("IF(REGEXMATCH($A666, ""(?i)"" &amp; JOIN(""|"", SPLIT($K$3, "" ""))), 1, 0)"),0.0)</f>
        <v>0</v>
      </c>
      <c r="L666" s="16">
        <f>if(vlookup(A666,'VMware Inventory'!A:E,5,0)="Workstation",1,0)</f>
        <v>0</v>
      </c>
      <c r="M666" s="105">
        <f t="shared" si="5"/>
        <v>0</v>
      </c>
      <c r="N666" s="105">
        <f t="shared" si="6"/>
        <v>0</v>
      </c>
      <c r="O666" s="105">
        <f t="shared" si="7"/>
        <v>0</v>
      </c>
      <c r="P666" s="105" t="str">
        <f t="shared" si="8"/>
        <v>No Infra</v>
      </c>
      <c r="Q666" s="105">
        <f t="shared" si="9"/>
        <v>0</v>
      </c>
    </row>
    <row r="667">
      <c r="A667" s="61" t="s">
        <v>809</v>
      </c>
      <c r="B667" s="16">
        <f t="shared" si="2"/>
        <v>0</v>
      </c>
      <c r="C667" s="16">
        <f>IFERROR(__xludf.DUMMYFUNCTION("IF(OR(REGEXMATCH($A667, ""(?i)"" &amp; JOIN(""|"", SPLIT($C$3, "" ""))),vlookup(A667,'VMware Inventory'!A:E,5,0)=""VMWare""), 1, 0)"),0.0)</f>
        <v>0</v>
      </c>
      <c r="D667" s="16">
        <f>IFERROR(__xludf.DUMMYFUNCTION("IF(REGEXMATCH($A667, ""(?i)"" &amp; JOIN(""|"", SPLIT($D$3, "" ""))), 1, 0)"),0.0)</f>
        <v>0</v>
      </c>
      <c r="E667" s="16">
        <f t="shared" si="3"/>
        <v>0</v>
      </c>
      <c r="F667" s="16">
        <f t="shared" si="4"/>
        <v>0</v>
      </c>
      <c r="G667" s="16">
        <f>IFERROR(__xludf.DUMMYFUNCTION("IF(REGEXMATCH($A667, ""(?i)"" &amp; JOIN(""|"", SPLIT($G$3, "" ""))), 1, 0)"),0.0)</f>
        <v>0</v>
      </c>
      <c r="H667" s="16">
        <f>IFERROR(__xludf.DUMMYFUNCTION("IF(REGEXMATCH($A667, ""(?i)"" &amp; JOIN(""|"", SPLIT($H$3, "" ""))), 1, 0)"),0.0)</f>
        <v>0</v>
      </c>
      <c r="I667" s="16">
        <f>IFERROR(__xludf.DUMMYFUNCTION("IF(REGEXMATCH($A667, ""(?i)"" &amp; JOIN(""|"", SPLIT($I$3, "" ""))), 1, 0)"),0.0)</f>
        <v>0</v>
      </c>
      <c r="J667" s="16">
        <f>IFERROR(__xludf.DUMMYFUNCTION("IF(REGEXMATCH($A667, ""(?i)"" &amp; JOIN(""|"", SPLIT($J$3, "" ""))), 1, 0)"),0.0)</f>
        <v>0</v>
      </c>
      <c r="K667" s="16">
        <f>IFERROR(__xludf.DUMMYFUNCTION("IF(REGEXMATCH($A667, ""(?i)"" &amp; JOIN(""|"", SPLIT($K$3, "" ""))), 1, 0)"),1.0)</f>
        <v>1</v>
      </c>
      <c r="L667" s="16">
        <f>if(vlookup(A667,'VMware Inventory'!A:E,5,0)="Workstation",1,0)</f>
        <v>0</v>
      </c>
      <c r="M667" s="105">
        <f t="shared" si="5"/>
        <v>1</v>
      </c>
      <c r="N667" s="105">
        <f t="shared" si="6"/>
        <v>0</v>
      </c>
      <c r="O667" s="105">
        <f t="shared" si="7"/>
        <v>0</v>
      </c>
      <c r="P667" s="105" t="str">
        <f t="shared" si="8"/>
        <v>Consolidation</v>
      </c>
      <c r="Q667" s="105">
        <f t="shared" si="9"/>
        <v>1</v>
      </c>
    </row>
    <row r="668">
      <c r="A668" s="61" t="s">
        <v>810</v>
      </c>
      <c r="B668" s="16">
        <f t="shared" si="2"/>
        <v>0</v>
      </c>
      <c r="C668" s="16">
        <f>IFERROR(__xludf.DUMMYFUNCTION("IF(OR(REGEXMATCH($A668, ""(?i)"" &amp; JOIN(""|"", SPLIT($C$3, "" ""))),vlookup(A668,'VMware Inventory'!A:E,5,0)=""VMWare""), 1, 0)"),0.0)</f>
        <v>0</v>
      </c>
      <c r="D668" s="16">
        <f>IFERROR(__xludf.DUMMYFUNCTION("IF(REGEXMATCH($A668, ""(?i)"" &amp; JOIN(""|"", SPLIT($D$3, "" ""))), 1, 0)"),0.0)</f>
        <v>0</v>
      </c>
      <c r="E668" s="16">
        <f t="shared" si="3"/>
        <v>0</v>
      </c>
      <c r="F668" s="16">
        <f t="shared" si="4"/>
        <v>0</v>
      </c>
      <c r="G668" s="16">
        <f>IFERROR(__xludf.DUMMYFUNCTION("IF(REGEXMATCH($A668, ""(?i)"" &amp; JOIN(""|"", SPLIT($G$3, "" ""))), 1, 0)"),0.0)</f>
        <v>0</v>
      </c>
      <c r="H668" s="16">
        <f>IFERROR(__xludf.DUMMYFUNCTION("IF(REGEXMATCH($A668, ""(?i)"" &amp; JOIN(""|"", SPLIT($H$3, "" ""))), 1, 0)"),0.0)</f>
        <v>0</v>
      </c>
      <c r="I668" s="16">
        <f>IFERROR(__xludf.DUMMYFUNCTION("IF(REGEXMATCH($A668, ""(?i)"" &amp; JOIN(""|"", SPLIT($I$3, "" ""))), 1, 0)"),0.0)</f>
        <v>0</v>
      </c>
      <c r="J668" s="16">
        <f>IFERROR(__xludf.DUMMYFUNCTION("IF(REGEXMATCH($A668, ""(?i)"" &amp; JOIN(""|"", SPLIT($J$3, "" ""))), 1, 0)"),0.0)</f>
        <v>0</v>
      </c>
      <c r="K668" s="16">
        <f>IFERROR(__xludf.DUMMYFUNCTION("IF(REGEXMATCH($A668, ""(?i)"" &amp; JOIN(""|"", SPLIT($K$3, "" ""))), 1, 0)"),1.0)</f>
        <v>1</v>
      </c>
      <c r="L668" s="16">
        <f>if(vlookup(A668,'VMware Inventory'!A:E,5,0)="Workstation",1,0)</f>
        <v>0</v>
      </c>
      <c r="M668" s="105">
        <f t="shared" si="5"/>
        <v>1</v>
      </c>
      <c r="N668" s="105">
        <f t="shared" si="6"/>
        <v>0</v>
      </c>
      <c r="O668" s="105">
        <f t="shared" si="7"/>
        <v>0</v>
      </c>
      <c r="P668" s="105" t="str">
        <f t="shared" si="8"/>
        <v>Consolidation</v>
      </c>
      <c r="Q668" s="105">
        <f t="shared" si="9"/>
        <v>1</v>
      </c>
    </row>
    <row r="669">
      <c r="A669" s="61" t="s">
        <v>811</v>
      </c>
      <c r="B669" s="16">
        <f t="shared" si="2"/>
        <v>0</v>
      </c>
      <c r="C669" s="16">
        <f>IFERROR(__xludf.DUMMYFUNCTION("IF(OR(REGEXMATCH($A669, ""(?i)"" &amp; JOIN(""|"", SPLIT($C$3, "" ""))),vlookup(A669,'VMware Inventory'!A:E,5,0)=""VMWare""), 1, 0)"),0.0)</f>
        <v>0</v>
      </c>
      <c r="D669" s="16">
        <f>IFERROR(__xludf.DUMMYFUNCTION("IF(REGEXMATCH($A669, ""(?i)"" &amp; JOIN(""|"", SPLIT($D$3, "" ""))), 1, 0)"),0.0)</f>
        <v>0</v>
      </c>
      <c r="E669" s="16">
        <f t="shared" si="3"/>
        <v>0</v>
      </c>
      <c r="F669" s="16">
        <f t="shared" si="4"/>
        <v>0</v>
      </c>
      <c r="G669" s="16">
        <f>IFERROR(__xludf.DUMMYFUNCTION("IF(REGEXMATCH($A669, ""(?i)"" &amp; JOIN(""|"", SPLIT($G$3, "" ""))), 1, 0)"),0.0)</f>
        <v>0</v>
      </c>
      <c r="H669" s="16">
        <f>IFERROR(__xludf.DUMMYFUNCTION("IF(REGEXMATCH($A669, ""(?i)"" &amp; JOIN(""|"", SPLIT($H$3, "" ""))), 1, 0)"),0.0)</f>
        <v>0</v>
      </c>
      <c r="I669" s="16">
        <f>IFERROR(__xludf.DUMMYFUNCTION("IF(REGEXMATCH($A669, ""(?i)"" &amp; JOIN(""|"", SPLIT($I$3, "" ""))), 1, 0)"),0.0)</f>
        <v>0</v>
      </c>
      <c r="J669" s="16">
        <f>IFERROR(__xludf.DUMMYFUNCTION("IF(REGEXMATCH($A669, ""(?i)"" &amp; JOIN(""|"", SPLIT($J$3, "" ""))), 1, 0)"),0.0)</f>
        <v>0</v>
      </c>
      <c r="K669" s="16">
        <f>IFERROR(__xludf.DUMMYFUNCTION("IF(REGEXMATCH($A669, ""(?i)"" &amp; JOIN(""|"", SPLIT($K$3, "" ""))), 1, 0)"),1.0)</f>
        <v>1</v>
      </c>
      <c r="L669" s="16">
        <f>if(vlookup(A669,'VMware Inventory'!A:E,5,0)="Workstation",1,0)</f>
        <v>0</v>
      </c>
      <c r="M669" s="105">
        <f t="shared" si="5"/>
        <v>1</v>
      </c>
      <c r="N669" s="105">
        <f t="shared" si="6"/>
        <v>0</v>
      </c>
      <c r="O669" s="105">
        <f t="shared" si="7"/>
        <v>0</v>
      </c>
      <c r="P669" s="105" t="str">
        <f t="shared" si="8"/>
        <v>Consolidation</v>
      </c>
      <c r="Q669" s="105">
        <f t="shared" si="9"/>
        <v>1</v>
      </c>
    </row>
    <row r="670">
      <c r="A670" s="61" t="s">
        <v>812</v>
      </c>
      <c r="B670" s="16">
        <f t="shared" si="2"/>
        <v>0</v>
      </c>
      <c r="C670" s="16">
        <f>IFERROR(__xludf.DUMMYFUNCTION("IF(OR(REGEXMATCH($A670, ""(?i)"" &amp; JOIN(""|"", SPLIT($C$3, "" ""))),vlookup(A670,'VMware Inventory'!A:E,5,0)=""VMWare""), 1, 0)"),0.0)</f>
        <v>0</v>
      </c>
      <c r="D670" s="16">
        <f>IFERROR(__xludf.DUMMYFUNCTION("IF(REGEXMATCH($A670, ""(?i)"" &amp; JOIN(""|"", SPLIT($D$3, "" ""))), 1, 0)"),0.0)</f>
        <v>0</v>
      </c>
      <c r="E670" s="16">
        <f t="shared" si="3"/>
        <v>0</v>
      </c>
      <c r="F670" s="16">
        <f t="shared" si="4"/>
        <v>0</v>
      </c>
      <c r="G670" s="16">
        <f>IFERROR(__xludf.DUMMYFUNCTION("IF(REGEXMATCH($A670, ""(?i)"" &amp; JOIN(""|"", SPLIT($G$3, "" ""))), 1, 0)"),0.0)</f>
        <v>0</v>
      </c>
      <c r="H670" s="16">
        <f>IFERROR(__xludf.DUMMYFUNCTION("IF(REGEXMATCH($A670, ""(?i)"" &amp; JOIN(""|"", SPLIT($H$3, "" ""))), 1, 0)"),0.0)</f>
        <v>0</v>
      </c>
      <c r="I670" s="16">
        <f>IFERROR(__xludf.DUMMYFUNCTION("IF(REGEXMATCH($A670, ""(?i)"" &amp; JOIN(""|"", SPLIT($I$3, "" ""))), 1, 0)"),0.0)</f>
        <v>0</v>
      </c>
      <c r="J670" s="16">
        <f>IFERROR(__xludf.DUMMYFUNCTION("IF(REGEXMATCH($A670, ""(?i)"" &amp; JOIN(""|"", SPLIT($J$3, "" ""))), 1, 0)"),0.0)</f>
        <v>0</v>
      </c>
      <c r="K670" s="16">
        <f>IFERROR(__xludf.DUMMYFUNCTION("IF(REGEXMATCH($A670, ""(?i)"" &amp; JOIN(""|"", SPLIT($K$3, "" ""))), 1, 0)"),0.0)</f>
        <v>0</v>
      </c>
      <c r="L670" s="16">
        <f>if(vlookup(A670,'VMware Inventory'!A:E,5,0)="Workstation",1,0)</f>
        <v>0</v>
      </c>
      <c r="M670" s="105">
        <f t="shared" si="5"/>
        <v>0</v>
      </c>
      <c r="N670" s="105">
        <f t="shared" si="6"/>
        <v>0</v>
      </c>
      <c r="O670" s="105">
        <f t="shared" si="7"/>
        <v>0</v>
      </c>
      <c r="P670" s="105" t="str">
        <f t="shared" si="8"/>
        <v>No Infra</v>
      </c>
      <c r="Q670" s="105">
        <f t="shared" si="9"/>
        <v>0</v>
      </c>
    </row>
    <row r="671">
      <c r="A671" s="61" t="s">
        <v>813</v>
      </c>
      <c r="B671" s="16">
        <f t="shared" si="2"/>
        <v>0</v>
      </c>
      <c r="C671" s="16">
        <f>IFERROR(__xludf.DUMMYFUNCTION("IF(OR(REGEXMATCH($A671, ""(?i)"" &amp; JOIN(""|"", SPLIT($C$3, "" ""))),vlookup(A671,'VMware Inventory'!A:E,5,0)=""VMWare""), 1, 0)"),0.0)</f>
        <v>0</v>
      </c>
      <c r="D671" s="16">
        <f>IFERROR(__xludf.DUMMYFUNCTION("IF(REGEXMATCH($A671, ""(?i)"" &amp; JOIN(""|"", SPLIT($D$3, "" ""))), 1, 0)"),0.0)</f>
        <v>0</v>
      </c>
      <c r="E671" s="16">
        <f t="shared" si="3"/>
        <v>0</v>
      </c>
      <c r="F671" s="16">
        <f t="shared" si="4"/>
        <v>0</v>
      </c>
      <c r="G671" s="16">
        <f>IFERROR(__xludf.DUMMYFUNCTION("IF(REGEXMATCH($A671, ""(?i)"" &amp; JOIN(""|"", SPLIT($G$3, "" ""))), 1, 0)"),0.0)</f>
        <v>0</v>
      </c>
      <c r="H671" s="16">
        <f>IFERROR(__xludf.DUMMYFUNCTION("IF(REGEXMATCH($A671, ""(?i)"" &amp; JOIN(""|"", SPLIT($H$3, "" ""))), 1, 0)"),0.0)</f>
        <v>0</v>
      </c>
      <c r="I671" s="16">
        <f>IFERROR(__xludf.DUMMYFUNCTION("IF(REGEXMATCH($A671, ""(?i)"" &amp; JOIN(""|"", SPLIT($I$3, "" ""))), 1, 0)"),0.0)</f>
        <v>0</v>
      </c>
      <c r="J671" s="16">
        <f>IFERROR(__xludf.DUMMYFUNCTION("IF(REGEXMATCH($A671, ""(?i)"" &amp; JOIN(""|"", SPLIT($J$3, "" ""))), 1, 0)"),0.0)</f>
        <v>0</v>
      </c>
      <c r="K671" s="16">
        <f>IFERROR(__xludf.DUMMYFUNCTION("IF(REGEXMATCH($A671, ""(?i)"" &amp; JOIN(""|"", SPLIT($K$3, "" ""))), 1, 0)"),1.0)</f>
        <v>1</v>
      </c>
      <c r="L671" s="16">
        <f>if(vlookup(A671,'VMware Inventory'!A:E,5,0)="Workstation",1,0)</f>
        <v>0</v>
      </c>
      <c r="M671" s="105">
        <f t="shared" si="5"/>
        <v>1</v>
      </c>
      <c r="N671" s="105">
        <f t="shared" si="6"/>
        <v>0</v>
      </c>
      <c r="O671" s="105">
        <f t="shared" si="7"/>
        <v>0</v>
      </c>
      <c r="P671" s="105" t="str">
        <f t="shared" si="8"/>
        <v>Consolidation</v>
      </c>
      <c r="Q671" s="105">
        <f t="shared" si="9"/>
        <v>1</v>
      </c>
    </row>
    <row r="672">
      <c r="A672" s="61" t="s">
        <v>814</v>
      </c>
      <c r="B672" s="16">
        <f t="shared" si="2"/>
        <v>0</v>
      </c>
      <c r="C672" s="16">
        <f>IFERROR(__xludf.DUMMYFUNCTION("IF(OR(REGEXMATCH($A672, ""(?i)"" &amp; JOIN(""|"", SPLIT($C$3, "" ""))),vlookup(A672,'VMware Inventory'!A:E,5,0)=""VMWare""), 1, 0)"),0.0)</f>
        <v>0</v>
      </c>
      <c r="D672" s="16">
        <f>IFERROR(__xludf.DUMMYFUNCTION("IF(REGEXMATCH($A672, ""(?i)"" &amp; JOIN(""|"", SPLIT($D$3, "" ""))), 1, 0)"),0.0)</f>
        <v>0</v>
      </c>
      <c r="E672" s="16">
        <f t="shared" si="3"/>
        <v>0</v>
      </c>
      <c r="F672" s="16">
        <f t="shared" si="4"/>
        <v>0</v>
      </c>
      <c r="G672" s="16">
        <f>IFERROR(__xludf.DUMMYFUNCTION("IF(REGEXMATCH($A672, ""(?i)"" &amp; JOIN(""|"", SPLIT($G$3, "" ""))), 1, 0)"),0.0)</f>
        <v>0</v>
      </c>
      <c r="H672" s="16">
        <f>IFERROR(__xludf.DUMMYFUNCTION("IF(REGEXMATCH($A672, ""(?i)"" &amp; JOIN(""|"", SPLIT($H$3, "" ""))), 1, 0)"),0.0)</f>
        <v>0</v>
      </c>
      <c r="I672" s="16">
        <f>IFERROR(__xludf.DUMMYFUNCTION("IF(REGEXMATCH($A672, ""(?i)"" &amp; JOIN(""|"", SPLIT($I$3, "" ""))), 1, 0)"),0.0)</f>
        <v>0</v>
      </c>
      <c r="J672" s="16">
        <f>IFERROR(__xludf.DUMMYFUNCTION("IF(REGEXMATCH($A672, ""(?i)"" &amp; JOIN(""|"", SPLIT($J$3, "" ""))), 1, 0)"),0.0)</f>
        <v>0</v>
      </c>
      <c r="K672" s="16">
        <f>IFERROR(__xludf.DUMMYFUNCTION("IF(REGEXMATCH($A672, ""(?i)"" &amp; JOIN(""|"", SPLIT($K$3, "" ""))), 1, 0)"),1.0)</f>
        <v>1</v>
      </c>
      <c r="L672" s="16">
        <f>if(vlookup(A672,'VMware Inventory'!A:E,5,0)="Workstation",1,0)</f>
        <v>0</v>
      </c>
      <c r="M672" s="105">
        <f t="shared" si="5"/>
        <v>1</v>
      </c>
      <c r="N672" s="105">
        <f t="shared" si="6"/>
        <v>0</v>
      </c>
      <c r="O672" s="105">
        <f t="shared" si="7"/>
        <v>0</v>
      </c>
      <c r="P672" s="105" t="str">
        <f t="shared" si="8"/>
        <v>Consolidation</v>
      </c>
      <c r="Q672" s="105">
        <f t="shared" si="9"/>
        <v>1</v>
      </c>
    </row>
    <row r="673">
      <c r="A673" s="61" t="s">
        <v>815</v>
      </c>
      <c r="B673" s="16">
        <f t="shared" si="2"/>
        <v>0</v>
      </c>
      <c r="C673" s="16">
        <f>IFERROR(__xludf.DUMMYFUNCTION("IF(OR(REGEXMATCH($A673, ""(?i)"" &amp; JOIN(""|"", SPLIT($C$3, "" ""))),vlookup(A673,'VMware Inventory'!A:E,5,0)=""VMWare""), 1, 0)"),0.0)</f>
        <v>0</v>
      </c>
      <c r="D673" s="16">
        <f>IFERROR(__xludf.DUMMYFUNCTION("IF(REGEXMATCH($A673, ""(?i)"" &amp; JOIN(""|"", SPLIT($D$3, "" ""))), 1, 0)"),0.0)</f>
        <v>0</v>
      </c>
      <c r="E673" s="16">
        <f t="shared" si="3"/>
        <v>0</v>
      </c>
      <c r="F673" s="16">
        <f t="shared" si="4"/>
        <v>0</v>
      </c>
      <c r="G673" s="16">
        <f>IFERROR(__xludf.DUMMYFUNCTION("IF(REGEXMATCH($A673, ""(?i)"" &amp; JOIN(""|"", SPLIT($G$3, "" ""))), 1, 0)"),0.0)</f>
        <v>0</v>
      </c>
      <c r="H673" s="16">
        <f>IFERROR(__xludf.DUMMYFUNCTION("IF(REGEXMATCH($A673, ""(?i)"" &amp; JOIN(""|"", SPLIT($H$3, "" ""))), 1, 0)"),0.0)</f>
        <v>0</v>
      </c>
      <c r="I673" s="16">
        <f>IFERROR(__xludf.DUMMYFUNCTION("IF(REGEXMATCH($A673, ""(?i)"" &amp; JOIN(""|"", SPLIT($I$3, "" ""))), 1, 0)"),0.0)</f>
        <v>0</v>
      </c>
      <c r="J673" s="16">
        <f>IFERROR(__xludf.DUMMYFUNCTION("IF(REGEXMATCH($A673, ""(?i)"" &amp; JOIN(""|"", SPLIT($J$3, "" ""))), 1, 0)"),0.0)</f>
        <v>0</v>
      </c>
      <c r="K673" s="16">
        <f>IFERROR(__xludf.DUMMYFUNCTION("IF(REGEXMATCH($A673, ""(?i)"" &amp; JOIN(""|"", SPLIT($K$3, "" ""))), 1, 0)"),1.0)</f>
        <v>1</v>
      </c>
      <c r="L673" s="16">
        <f>if(vlookup(A673,'VMware Inventory'!A:E,5,0)="Workstation",1,0)</f>
        <v>0</v>
      </c>
      <c r="M673" s="105">
        <f t="shared" si="5"/>
        <v>1</v>
      </c>
      <c r="N673" s="105">
        <f t="shared" si="6"/>
        <v>0</v>
      </c>
      <c r="O673" s="105">
        <f t="shared" si="7"/>
        <v>0</v>
      </c>
      <c r="P673" s="105" t="str">
        <f t="shared" si="8"/>
        <v>Consolidation</v>
      </c>
      <c r="Q673" s="105">
        <f t="shared" si="9"/>
        <v>1</v>
      </c>
    </row>
    <row r="674">
      <c r="A674" s="61" t="s">
        <v>816</v>
      </c>
      <c r="B674" s="16">
        <f t="shared" si="2"/>
        <v>0</v>
      </c>
      <c r="C674" s="16">
        <f>IFERROR(__xludf.DUMMYFUNCTION("IF(OR(REGEXMATCH($A674, ""(?i)"" &amp; JOIN(""|"", SPLIT($C$3, "" ""))),vlookup(A674,'VMware Inventory'!A:E,5,0)=""VMWare""), 1, 0)"),0.0)</f>
        <v>0</v>
      </c>
      <c r="D674" s="16">
        <f>IFERROR(__xludf.DUMMYFUNCTION("IF(REGEXMATCH($A674, ""(?i)"" &amp; JOIN(""|"", SPLIT($D$3, "" ""))), 1, 0)"),0.0)</f>
        <v>0</v>
      </c>
      <c r="E674" s="16">
        <f t="shared" si="3"/>
        <v>0</v>
      </c>
      <c r="F674" s="16">
        <f t="shared" si="4"/>
        <v>0</v>
      </c>
      <c r="G674" s="16">
        <f>IFERROR(__xludf.DUMMYFUNCTION("IF(REGEXMATCH($A674, ""(?i)"" &amp; JOIN(""|"", SPLIT($G$3, "" ""))), 1, 0)"),0.0)</f>
        <v>0</v>
      </c>
      <c r="H674" s="16">
        <f>IFERROR(__xludf.DUMMYFUNCTION("IF(REGEXMATCH($A674, ""(?i)"" &amp; JOIN(""|"", SPLIT($H$3, "" ""))), 1, 0)"),0.0)</f>
        <v>0</v>
      </c>
      <c r="I674" s="16">
        <f>IFERROR(__xludf.DUMMYFUNCTION("IF(REGEXMATCH($A674, ""(?i)"" &amp; JOIN(""|"", SPLIT($I$3, "" ""))), 1, 0)"),0.0)</f>
        <v>0</v>
      </c>
      <c r="J674" s="16">
        <f>IFERROR(__xludf.DUMMYFUNCTION("IF(REGEXMATCH($A674, ""(?i)"" &amp; JOIN(""|"", SPLIT($J$3, "" ""))), 1, 0)"),0.0)</f>
        <v>0</v>
      </c>
      <c r="K674" s="16">
        <f>IFERROR(__xludf.DUMMYFUNCTION("IF(REGEXMATCH($A674, ""(?i)"" &amp; JOIN(""|"", SPLIT($K$3, "" ""))), 1, 0)"),1.0)</f>
        <v>1</v>
      </c>
      <c r="L674" s="16">
        <f>if(vlookup(A674,'VMware Inventory'!A:E,5,0)="Workstation",1,0)</f>
        <v>0</v>
      </c>
      <c r="M674" s="105">
        <f t="shared" si="5"/>
        <v>1</v>
      </c>
      <c r="N674" s="105">
        <f t="shared" si="6"/>
        <v>0</v>
      </c>
      <c r="O674" s="105">
        <f t="shared" si="7"/>
        <v>0</v>
      </c>
      <c r="P674" s="105" t="str">
        <f t="shared" si="8"/>
        <v>Consolidation</v>
      </c>
      <c r="Q674" s="105">
        <f t="shared" si="9"/>
        <v>1</v>
      </c>
    </row>
    <row r="675">
      <c r="A675" s="61" t="s">
        <v>817</v>
      </c>
      <c r="B675" s="16">
        <f t="shared" si="2"/>
        <v>0</v>
      </c>
      <c r="C675" s="16">
        <f>IFERROR(__xludf.DUMMYFUNCTION("IF(OR(REGEXMATCH($A675, ""(?i)"" &amp; JOIN(""|"", SPLIT($C$3, "" ""))),vlookup(A675,'VMware Inventory'!A:E,5,0)=""VMWare""), 1, 0)"),0.0)</f>
        <v>0</v>
      </c>
      <c r="D675" s="16">
        <f>IFERROR(__xludf.DUMMYFUNCTION("IF(REGEXMATCH($A675, ""(?i)"" &amp; JOIN(""|"", SPLIT($D$3, "" ""))), 1, 0)"),0.0)</f>
        <v>0</v>
      </c>
      <c r="E675" s="16">
        <f t="shared" si="3"/>
        <v>0</v>
      </c>
      <c r="F675" s="16">
        <f t="shared" si="4"/>
        <v>0</v>
      </c>
      <c r="G675" s="16">
        <f>IFERROR(__xludf.DUMMYFUNCTION("IF(REGEXMATCH($A675, ""(?i)"" &amp; JOIN(""|"", SPLIT($G$3, "" ""))), 1, 0)"),0.0)</f>
        <v>0</v>
      </c>
      <c r="H675" s="16">
        <f>IFERROR(__xludf.DUMMYFUNCTION("IF(REGEXMATCH($A675, ""(?i)"" &amp; JOIN(""|"", SPLIT($H$3, "" ""))), 1, 0)"),0.0)</f>
        <v>0</v>
      </c>
      <c r="I675" s="16">
        <f>IFERROR(__xludf.DUMMYFUNCTION("IF(REGEXMATCH($A675, ""(?i)"" &amp; JOIN(""|"", SPLIT($I$3, "" ""))), 1, 0)"),0.0)</f>
        <v>0</v>
      </c>
      <c r="J675" s="16">
        <f>IFERROR(__xludf.DUMMYFUNCTION("IF(REGEXMATCH($A675, ""(?i)"" &amp; JOIN(""|"", SPLIT($J$3, "" ""))), 1, 0)"),0.0)</f>
        <v>0</v>
      </c>
      <c r="K675" s="16">
        <f>IFERROR(__xludf.DUMMYFUNCTION("IF(REGEXMATCH($A675, ""(?i)"" &amp; JOIN(""|"", SPLIT($K$3, "" ""))), 1, 0)"),1.0)</f>
        <v>1</v>
      </c>
      <c r="L675" s="16">
        <f>if(vlookup(A675,'VMware Inventory'!A:E,5,0)="Workstation",1,0)</f>
        <v>0</v>
      </c>
      <c r="M675" s="105">
        <f t="shared" si="5"/>
        <v>1</v>
      </c>
      <c r="N675" s="105">
        <f t="shared" si="6"/>
        <v>0</v>
      </c>
      <c r="O675" s="105">
        <f t="shared" si="7"/>
        <v>0</v>
      </c>
      <c r="P675" s="105" t="str">
        <f t="shared" si="8"/>
        <v>Consolidation</v>
      </c>
      <c r="Q675" s="105">
        <f t="shared" si="9"/>
        <v>1</v>
      </c>
    </row>
    <row r="676">
      <c r="A676" s="61" t="s">
        <v>818</v>
      </c>
      <c r="B676" s="16">
        <f t="shared" si="2"/>
        <v>0</v>
      </c>
      <c r="C676" s="16">
        <f>IFERROR(__xludf.DUMMYFUNCTION("IF(OR(REGEXMATCH($A676, ""(?i)"" &amp; JOIN(""|"", SPLIT($C$3, "" ""))),vlookup(A676,'VMware Inventory'!A:E,5,0)=""VMWare""), 1, 0)"),0.0)</f>
        <v>0</v>
      </c>
      <c r="D676" s="16">
        <f>IFERROR(__xludf.DUMMYFUNCTION("IF(REGEXMATCH($A676, ""(?i)"" &amp; JOIN(""|"", SPLIT($D$3, "" ""))), 1, 0)"),0.0)</f>
        <v>0</v>
      </c>
      <c r="E676" s="16">
        <f t="shared" si="3"/>
        <v>0</v>
      </c>
      <c r="F676" s="16">
        <f t="shared" si="4"/>
        <v>0</v>
      </c>
      <c r="G676" s="16">
        <f>IFERROR(__xludf.DUMMYFUNCTION("IF(REGEXMATCH($A676, ""(?i)"" &amp; JOIN(""|"", SPLIT($G$3, "" ""))), 1, 0)"),0.0)</f>
        <v>0</v>
      </c>
      <c r="H676" s="16">
        <f>IFERROR(__xludf.DUMMYFUNCTION("IF(REGEXMATCH($A676, ""(?i)"" &amp; JOIN(""|"", SPLIT($H$3, "" ""))), 1, 0)"),0.0)</f>
        <v>0</v>
      </c>
      <c r="I676" s="16">
        <f>IFERROR(__xludf.DUMMYFUNCTION("IF(REGEXMATCH($A676, ""(?i)"" &amp; JOIN(""|"", SPLIT($I$3, "" ""))), 1, 0)"),0.0)</f>
        <v>0</v>
      </c>
      <c r="J676" s="16">
        <f>IFERROR(__xludf.DUMMYFUNCTION("IF(REGEXMATCH($A676, ""(?i)"" &amp; JOIN(""|"", SPLIT($J$3, "" ""))), 1, 0)"),0.0)</f>
        <v>0</v>
      </c>
      <c r="K676" s="16">
        <f>IFERROR(__xludf.DUMMYFUNCTION("IF(REGEXMATCH($A676, ""(?i)"" &amp; JOIN(""|"", SPLIT($K$3, "" ""))), 1, 0)"),1.0)</f>
        <v>1</v>
      </c>
      <c r="L676" s="16">
        <f>if(vlookup(A676,'VMware Inventory'!A:E,5,0)="Workstation",1,0)</f>
        <v>0</v>
      </c>
      <c r="M676" s="105">
        <f t="shared" si="5"/>
        <v>1</v>
      </c>
      <c r="N676" s="105">
        <f t="shared" si="6"/>
        <v>0</v>
      </c>
      <c r="O676" s="105">
        <f t="shared" si="7"/>
        <v>0</v>
      </c>
      <c r="P676" s="105" t="str">
        <f t="shared" si="8"/>
        <v>Consolidation</v>
      </c>
      <c r="Q676" s="105">
        <f t="shared" si="9"/>
        <v>1</v>
      </c>
    </row>
    <row r="677">
      <c r="A677" s="61" t="s">
        <v>819</v>
      </c>
      <c r="B677" s="16">
        <f t="shared" si="2"/>
        <v>0</v>
      </c>
      <c r="C677" s="16">
        <f>IFERROR(__xludf.DUMMYFUNCTION("IF(OR(REGEXMATCH($A677, ""(?i)"" &amp; JOIN(""|"", SPLIT($C$3, "" ""))),vlookup(A677,'VMware Inventory'!A:E,5,0)=""VMWare""), 1, 0)"),0.0)</f>
        <v>0</v>
      </c>
      <c r="D677" s="16">
        <f>IFERROR(__xludf.DUMMYFUNCTION("IF(REGEXMATCH($A677, ""(?i)"" &amp; JOIN(""|"", SPLIT($D$3, "" ""))), 1, 0)"),0.0)</f>
        <v>0</v>
      </c>
      <c r="E677" s="16">
        <f t="shared" si="3"/>
        <v>0</v>
      </c>
      <c r="F677" s="16">
        <f t="shared" si="4"/>
        <v>0</v>
      </c>
      <c r="G677" s="16">
        <f>IFERROR(__xludf.DUMMYFUNCTION("IF(REGEXMATCH($A677, ""(?i)"" &amp; JOIN(""|"", SPLIT($G$3, "" ""))), 1, 0)"),0.0)</f>
        <v>0</v>
      </c>
      <c r="H677" s="16">
        <f>IFERROR(__xludf.DUMMYFUNCTION("IF(REGEXMATCH($A677, ""(?i)"" &amp; JOIN(""|"", SPLIT($H$3, "" ""))), 1, 0)"),0.0)</f>
        <v>0</v>
      </c>
      <c r="I677" s="16">
        <f>IFERROR(__xludf.DUMMYFUNCTION("IF(REGEXMATCH($A677, ""(?i)"" &amp; JOIN(""|"", SPLIT($I$3, "" ""))), 1, 0)"),0.0)</f>
        <v>0</v>
      </c>
      <c r="J677" s="16">
        <f>IFERROR(__xludf.DUMMYFUNCTION("IF(REGEXMATCH($A677, ""(?i)"" &amp; JOIN(""|"", SPLIT($J$3, "" ""))), 1, 0)"),0.0)</f>
        <v>0</v>
      </c>
      <c r="K677" s="16">
        <f>IFERROR(__xludf.DUMMYFUNCTION("IF(REGEXMATCH($A677, ""(?i)"" &amp; JOIN(""|"", SPLIT($K$3, "" ""))), 1, 0)"),1.0)</f>
        <v>1</v>
      </c>
      <c r="L677" s="16">
        <f>if(vlookup(A677,'VMware Inventory'!A:E,5,0)="Workstation",1,0)</f>
        <v>0</v>
      </c>
      <c r="M677" s="105">
        <f t="shared" si="5"/>
        <v>1</v>
      </c>
      <c r="N677" s="105">
        <f t="shared" si="6"/>
        <v>0</v>
      </c>
      <c r="O677" s="105">
        <f t="shared" si="7"/>
        <v>0</v>
      </c>
      <c r="P677" s="105" t="str">
        <f t="shared" si="8"/>
        <v>Consolidation</v>
      </c>
      <c r="Q677" s="105">
        <f t="shared" si="9"/>
        <v>1</v>
      </c>
    </row>
    <row r="678">
      <c r="A678" s="61" t="s">
        <v>820</v>
      </c>
      <c r="B678" s="16">
        <f t="shared" si="2"/>
        <v>0</v>
      </c>
      <c r="C678" s="16">
        <f>IFERROR(__xludf.DUMMYFUNCTION("IF(OR(REGEXMATCH($A678, ""(?i)"" &amp; JOIN(""|"", SPLIT($C$3, "" ""))),vlookup(A678,'VMware Inventory'!A:E,5,0)=""VMWare""), 1, 0)"),0.0)</f>
        <v>0</v>
      </c>
      <c r="D678" s="16">
        <f>IFERROR(__xludf.DUMMYFUNCTION("IF(REGEXMATCH($A678, ""(?i)"" &amp; JOIN(""|"", SPLIT($D$3, "" ""))), 1, 0)"),0.0)</f>
        <v>0</v>
      </c>
      <c r="E678" s="16">
        <f t="shared" si="3"/>
        <v>0</v>
      </c>
      <c r="F678" s="16">
        <f t="shared" si="4"/>
        <v>0</v>
      </c>
      <c r="G678" s="16">
        <f>IFERROR(__xludf.DUMMYFUNCTION("IF(REGEXMATCH($A678, ""(?i)"" &amp; JOIN(""|"", SPLIT($G$3, "" ""))), 1, 0)"),0.0)</f>
        <v>0</v>
      </c>
      <c r="H678" s="16">
        <f>IFERROR(__xludf.DUMMYFUNCTION("IF(REGEXMATCH($A678, ""(?i)"" &amp; JOIN(""|"", SPLIT($H$3, "" ""))), 1, 0)"),0.0)</f>
        <v>0</v>
      </c>
      <c r="I678" s="16">
        <f>IFERROR(__xludf.DUMMYFUNCTION("IF(REGEXMATCH($A678, ""(?i)"" &amp; JOIN(""|"", SPLIT($I$3, "" ""))), 1, 0)"),0.0)</f>
        <v>0</v>
      </c>
      <c r="J678" s="16">
        <f>IFERROR(__xludf.DUMMYFUNCTION("IF(REGEXMATCH($A678, ""(?i)"" &amp; JOIN(""|"", SPLIT($J$3, "" ""))), 1, 0)"),0.0)</f>
        <v>0</v>
      </c>
      <c r="K678" s="16">
        <f>IFERROR(__xludf.DUMMYFUNCTION("IF(REGEXMATCH($A678, ""(?i)"" &amp; JOIN(""|"", SPLIT($K$3, "" ""))), 1, 0)"),1.0)</f>
        <v>1</v>
      </c>
      <c r="L678" s="16">
        <f>if(vlookup(A678,'VMware Inventory'!A:E,5,0)="Workstation",1,0)</f>
        <v>0</v>
      </c>
      <c r="M678" s="105">
        <f t="shared" si="5"/>
        <v>1</v>
      </c>
      <c r="N678" s="105">
        <f t="shared" si="6"/>
        <v>0</v>
      </c>
      <c r="O678" s="105">
        <f t="shared" si="7"/>
        <v>0</v>
      </c>
      <c r="P678" s="105" t="str">
        <f t="shared" si="8"/>
        <v>Consolidation</v>
      </c>
      <c r="Q678" s="105">
        <f t="shared" si="9"/>
        <v>1</v>
      </c>
    </row>
    <row r="679">
      <c r="A679" s="61" t="s">
        <v>821</v>
      </c>
      <c r="B679" s="16">
        <f t="shared" si="2"/>
        <v>0</v>
      </c>
      <c r="C679" s="16">
        <f>IFERROR(__xludf.DUMMYFUNCTION("IF(OR(REGEXMATCH($A679, ""(?i)"" &amp; JOIN(""|"", SPLIT($C$3, "" ""))),vlookup(A679,'VMware Inventory'!A:E,5,0)=""VMWare""), 1, 0)"),0.0)</f>
        <v>0</v>
      </c>
      <c r="D679" s="16">
        <f>IFERROR(__xludf.DUMMYFUNCTION("IF(REGEXMATCH($A679, ""(?i)"" &amp; JOIN(""|"", SPLIT($D$3, "" ""))), 1, 0)"),0.0)</f>
        <v>0</v>
      </c>
      <c r="E679" s="16">
        <f t="shared" si="3"/>
        <v>0</v>
      </c>
      <c r="F679" s="16">
        <f t="shared" si="4"/>
        <v>0</v>
      </c>
      <c r="G679" s="16">
        <f>IFERROR(__xludf.DUMMYFUNCTION("IF(REGEXMATCH($A679, ""(?i)"" &amp; JOIN(""|"", SPLIT($G$3, "" ""))), 1, 0)"),0.0)</f>
        <v>0</v>
      </c>
      <c r="H679" s="16">
        <f>IFERROR(__xludf.DUMMYFUNCTION("IF(REGEXMATCH($A679, ""(?i)"" &amp; JOIN(""|"", SPLIT($H$3, "" ""))), 1, 0)"),0.0)</f>
        <v>0</v>
      </c>
      <c r="I679" s="16">
        <f>IFERROR(__xludf.DUMMYFUNCTION("IF(REGEXMATCH($A679, ""(?i)"" &amp; JOIN(""|"", SPLIT($I$3, "" ""))), 1, 0)"),0.0)</f>
        <v>0</v>
      </c>
      <c r="J679" s="16">
        <f>IFERROR(__xludf.DUMMYFUNCTION("IF(REGEXMATCH($A679, ""(?i)"" &amp; JOIN(""|"", SPLIT($J$3, "" ""))), 1, 0)"),0.0)</f>
        <v>0</v>
      </c>
      <c r="K679" s="16">
        <f>IFERROR(__xludf.DUMMYFUNCTION("IF(REGEXMATCH($A679, ""(?i)"" &amp; JOIN(""|"", SPLIT($K$3, "" ""))), 1, 0)"),1.0)</f>
        <v>1</v>
      </c>
      <c r="L679" s="16">
        <f>if(vlookup(A679,'VMware Inventory'!A:E,5,0)="Workstation",1,0)</f>
        <v>0</v>
      </c>
      <c r="M679" s="105">
        <f t="shared" si="5"/>
        <v>1</v>
      </c>
      <c r="N679" s="105">
        <f t="shared" si="6"/>
        <v>0</v>
      </c>
      <c r="O679" s="105">
        <f t="shared" si="7"/>
        <v>0</v>
      </c>
      <c r="P679" s="105" t="str">
        <f t="shared" si="8"/>
        <v>Consolidation</v>
      </c>
      <c r="Q679" s="105">
        <f t="shared" si="9"/>
        <v>1</v>
      </c>
    </row>
    <row r="680">
      <c r="A680" s="61" t="s">
        <v>822</v>
      </c>
      <c r="B680" s="16">
        <f t="shared" si="2"/>
        <v>0</v>
      </c>
      <c r="C680" s="16">
        <f>IFERROR(__xludf.DUMMYFUNCTION("IF(OR(REGEXMATCH($A680, ""(?i)"" &amp; JOIN(""|"", SPLIT($C$3, "" ""))),vlookup(A680,'VMware Inventory'!A:E,5,0)=""VMWare""), 1, 0)"),0.0)</f>
        <v>0</v>
      </c>
      <c r="D680" s="16">
        <f>IFERROR(__xludf.DUMMYFUNCTION("IF(REGEXMATCH($A680, ""(?i)"" &amp; JOIN(""|"", SPLIT($D$3, "" ""))), 1, 0)"),0.0)</f>
        <v>0</v>
      </c>
      <c r="E680" s="16">
        <f t="shared" si="3"/>
        <v>0</v>
      </c>
      <c r="F680" s="16">
        <f t="shared" si="4"/>
        <v>0</v>
      </c>
      <c r="G680" s="16">
        <f>IFERROR(__xludf.DUMMYFUNCTION("IF(REGEXMATCH($A680, ""(?i)"" &amp; JOIN(""|"", SPLIT($G$3, "" ""))), 1, 0)"),0.0)</f>
        <v>0</v>
      </c>
      <c r="H680" s="16">
        <f>IFERROR(__xludf.DUMMYFUNCTION("IF(REGEXMATCH($A680, ""(?i)"" &amp; JOIN(""|"", SPLIT($H$3, "" ""))), 1, 0)"),0.0)</f>
        <v>0</v>
      </c>
      <c r="I680" s="16">
        <f>IFERROR(__xludf.DUMMYFUNCTION("IF(REGEXMATCH($A680, ""(?i)"" &amp; JOIN(""|"", SPLIT($I$3, "" ""))), 1, 0)"),0.0)</f>
        <v>0</v>
      </c>
      <c r="J680" s="16">
        <f>IFERROR(__xludf.DUMMYFUNCTION("IF(REGEXMATCH($A680, ""(?i)"" &amp; JOIN(""|"", SPLIT($J$3, "" ""))), 1, 0)"),0.0)</f>
        <v>0</v>
      </c>
      <c r="K680" s="16">
        <f>IFERROR(__xludf.DUMMYFUNCTION("IF(REGEXMATCH($A680, ""(?i)"" &amp; JOIN(""|"", SPLIT($K$3, "" ""))), 1, 0)"),1.0)</f>
        <v>1</v>
      </c>
      <c r="L680" s="16">
        <f>if(vlookup(A680,'VMware Inventory'!A:E,5,0)="Workstation",1,0)</f>
        <v>0</v>
      </c>
      <c r="M680" s="105">
        <f t="shared" si="5"/>
        <v>1</v>
      </c>
      <c r="N680" s="105">
        <f t="shared" si="6"/>
        <v>0</v>
      </c>
      <c r="O680" s="105">
        <f t="shared" si="7"/>
        <v>0</v>
      </c>
      <c r="P680" s="105" t="str">
        <f t="shared" si="8"/>
        <v>Consolidation</v>
      </c>
      <c r="Q680" s="105">
        <f t="shared" si="9"/>
        <v>1</v>
      </c>
    </row>
    <row r="681">
      <c r="A681" s="61" t="s">
        <v>823</v>
      </c>
      <c r="B681" s="16">
        <f t="shared" si="2"/>
        <v>0</v>
      </c>
      <c r="C681" s="16">
        <f>IFERROR(__xludf.DUMMYFUNCTION("IF(OR(REGEXMATCH($A681, ""(?i)"" &amp; JOIN(""|"", SPLIT($C$3, "" ""))),vlookup(A681,'VMware Inventory'!A:E,5,0)=""VMWare""), 1, 0)"),0.0)</f>
        <v>0</v>
      </c>
      <c r="D681" s="16">
        <f>IFERROR(__xludf.DUMMYFUNCTION("IF(REGEXMATCH($A681, ""(?i)"" &amp; JOIN(""|"", SPLIT($D$3, "" ""))), 1, 0)"),0.0)</f>
        <v>0</v>
      </c>
      <c r="E681" s="16">
        <f t="shared" si="3"/>
        <v>0</v>
      </c>
      <c r="F681" s="16">
        <f t="shared" si="4"/>
        <v>0</v>
      </c>
      <c r="G681" s="16">
        <f>IFERROR(__xludf.DUMMYFUNCTION("IF(REGEXMATCH($A681, ""(?i)"" &amp; JOIN(""|"", SPLIT($G$3, "" ""))), 1, 0)"),0.0)</f>
        <v>0</v>
      </c>
      <c r="H681" s="16">
        <f>IFERROR(__xludf.DUMMYFUNCTION("IF(REGEXMATCH($A681, ""(?i)"" &amp; JOIN(""|"", SPLIT($H$3, "" ""))), 1, 0)"),0.0)</f>
        <v>0</v>
      </c>
      <c r="I681" s="16">
        <f>IFERROR(__xludf.DUMMYFUNCTION("IF(REGEXMATCH($A681, ""(?i)"" &amp; JOIN(""|"", SPLIT($I$3, "" ""))), 1, 0)"),0.0)</f>
        <v>0</v>
      </c>
      <c r="J681" s="16">
        <f>IFERROR(__xludf.DUMMYFUNCTION("IF(REGEXMATCH($A681, ""(?i)"" &amp; JOIN(""|"", SPLIT($J$3, "" ""))), 1, 0)"),0.0)</f>
        <v>0</v>
      </c>
      <c r="K681" s="16">
        <f>IFERROR(__xludf.DUMMYFUNCTION("IF(REGEXMATCH($A681, ""(?i)"" &amp; JOIN(""|"", SPLIT($K$3, "" ""))), 1, 0)"),0.0)</f>
        <v>0</v>
      </c>
      <c r="L681" s="16">
        <f>if(vlookup(A681,'VMware Inventory'!A:E,5,0)="Workstation",1,0)</f>
        <v>0</v>
      </c>
      <c r="M681" s="105">
        <f t="shared" si="5"/>
        <v>0</v>
      </c>
      <c r="N681" s="105">
        <f t="shared" si="6"/>
        <v>0</v>
      </c>
      <c r="O681" s="105">
        <f t="shared" si="7"/>
        <v>0</v>
      </c>
      <c r="P681" s="105" t="str">
        <f t="shared" si="8"/>
        <v>No Infra</v>
      </c>
      <c r="Q681" s="105">
        <f t="shared" si="9"/>
        <v>0</v>
      </c>
    </row>
    <row r="682">
      <c r="A682" s="61" t="s">
        <v>824</v>
      </c>
      <c r="B682" s="16">
        <f t="shared" si="2"/>
        <v>0</v>
      </c>
      <c r="C682" s="16">
        <f>IFERROR(__xludf.DUMMYFUNCTION("IF(OR(REGEXMATCH($A682, ""(?i)"" &amp; JOIN(""|"", SPLIT($C$3, "" ""))),vlookup(A682,'VMware Inventory'!A:E,5,0)=""VMWare""), 1, 0)"),0.0)</f>
        <v>0</v>
      </c>
      <c r="D682" s="16">
        <f>IFERROR(__xludf.DUMMYFUNCTION("IF(REGEXMATCH($A682, ""(?i)"" &amp; JOIN(""|"", SPLIT($D$3, "" ""))), 1, 0)"),0.0)</f>
        <v>0</v>
      </c>
      <c r="E682" s="16">
        <f t="shared" si="3"/>
        <v>0</v>
      </c>
      <c r="F682" s="16">
        <f t="shared" si="4"/>
        <v>0</v>
      </c>
      <c r="G682" s="16">
        <f>IFERROR(__xludf.DUMMYFUNCTION("IF(REGEXMATCH($A682, ""(?i)"" &amp; JOIN(""|"", SPLIT($G$3, "" ""))), 1, 0)"),0.0)</f>
        <v>0</v>
      </c>
      <c r="H682" s="16">
        <f>IFERROR(__xludf.DUMMYFUNCTION("IF(REGEXMATCH($A682, ""(?i)"" &amp; JOIN(""|"", SPLIT($H$3, "" ""))), 1, 0)"),0.0)</f>
        <v>0</v>
      </c>
      <c r="I682" s="16">
        <f>IFERROR(__xludf.DUMMYFUNCTION("IF(REGEXMATCH($A682, ""(?i)"" &amp; JOIN(""|"", SPLIT($I$3, "" ""))), 1, 0)"),0.0)</f>
        <v>0</v>
      </c>
      <c r="J682" s="16">
        <f>IFERROR(__xludf.DUMMYFUNCTION("IF(REGEXMATCH($A682, ""(?i)"" &amp; JOIN(""|"", SPLIT($J$3, "" ""))), 1, 0)"),0.0)</f>
        <v>0</v>
      </c>
      <c r="K682" s="16">
        <f>IFERROR(__xludf.DUMMYFUNCTION("IF(REGEXMATCH($A682, ""(?i)"" &amp; JOIN(""|"", SPLIT($K$3, "" ""))), 1, 0)"),1.0)</f>
        <v>1</v>
      </c>
      <c r="L682" s="16">
        <f>if(vlookup(A682,'VMware Inventory'!A:E,5,0)="Workstation",1,0)</f>
        <v>0</v>
      </c>
      <c r="M682" s="105">
        <f t="shared" si="5"/>
        <v>1</v>
      </c>
      <c r="N682" s="105">
        <f t="shared" si="6"/>
        <v>0</v>
      </c>
      <c r="O682" s="105">
        <f t="shared" si="7"/>
        <v>0</v>
      </c>
      <c r="P682" s="105" t="str">
        <f t="shared" si="8"/>
        <v>Consolidation</v>
      </c>
      <c r="Q682" s="105">
        <f t="shared" si="9"/>
        <v>1</v>
      </c>
    </row>
    <row r="683">
      <c r="A683" s="61" t="s">
        <v>825</v>
      </c>
      <c r="B683" s="16">
        <f t="shared" si="2"/>
        <v>0</v>
      </c>
      <c r="C683" s="16">
        <f>IFERROR(__xludf.DUMMYFUNCTION("IF(OR(REGEXMATCH($A683, ""(?i)"" &amp; JOIN(""|"", SPLIT($C$3, "" ""))),vlookup(A683,'VMware Inventory'!A:E,5,0)=""VMWare""), 1, 0)"),0.0)</f>
        <v>0</v>
      </c>
      <c r="D683" s="16">
        <f>IFERROR(__xludf.DUMMYFUNCTION("IF(REGEXMATCH($A683, ""(?i)"" &amp; JOIN(""|"", SPLIT($D$3, "" ""))), 1, 0)"),0.0)</f>
        <v>0</v>
      </c>
      <c r="E683" s="16">
        <f t="shared" si="3"/>
        <v>0</v>
      </c>
      <c r="F683" s="16">
        <f t="shared" si="4"/>
        <v>0</v>
      </c>
      <c r="G683" s="16">
        <f>IFERROR(__xludf.DUMMYFUNCTION("IF(REGEXMATCH($A683, ""(?i)"" &amp; JOIN(""|"", SPLIT($G$3, "" ""))), 1, 0)"),0.0)</f>
        <v>0</v>
      </c>
      <c r="H683" s="16">
        <f>IFERROR(__xludf.DUMMYFUNCTION("IF(REGEXMATCH($A683, ""(?i)"" &amp; JOIN(""|"", SPLIT($H$3, "" ""))), 1, 0)"),0.0)</f>
        <v>0</v>
      </c>
      <c r="I683" s="16">
        <f>IFERROR(__xludf.DUMMYFUNCTION("IF(REGEXMATCH($A683, ""(?i)"" &amp; JOIN(""|"", SPLIT($I$3, "" ""))), 1, 0)"),0.0)</f>
        <v>0</v>
      </c>
      <c r="J683" s="16">
        <f>IFERROR(__xludf.DUMMYFUNCTION("IF(REGEXMATCH($A683, ""(?i)"" &amp; JOIN(""|"", SPLIT($J$3, "" ""))), 1, 0)"),0.0)</f>
        <v>0</v>
      </c>
      <c r="K683" s="16">
        <f>IFERROR(__xludf.DUMMYFUNCTION("IF(REGEXMATCH($A683, ""(?i)"" &amp; JOIN(""|"", SPLIT($K$3, "" ""))), 1, 0)"),1.0)</f>
        <v>1</v>
      </c>
      <c r="L683" s="16">
        <f>if(vlookup(A683,'VMware Inventory'!A:E,5,0)="Workstation",1,0)</f>
        <v>0</v>
      </c>
      <c r="M683" s="105">
        <f t="shared" si="5"/>
        <v>1</v>
      </c>
      <c r="N683" s="105">
        <f t="shared" si="6"/>
        <v>0</v>
      </c>
      <c r="O683" s="105">
        <f t="shared" si="7"/>
        <v>0</v>
      </c>
      <c r="P683" s="105" t="str">
        <f t="shared" si="8"/>
        <v>Consolidation</v>
      </c>
      <c r="Q683" s="105">
        <f t="shared" si="9"/>
        <v>1</v>
      </c>
    </row>
    <row r="684">
      <c r="A684" s="61" t="s">
        <v>826</v>
      </c>
      <c r="B684" s="16">
        <f t="shared" si="2"/>
        <v>0</v>
      </c>
      <c r="C684" s="16">
        <f>IFERROR(__xludf.DUMMYFUNCTION("IF(OR(REGEXMATCH($A684, ""(?i)"" &amp; JOIN(""|"", SPLIT($C$3, "" ""))),vlookup(A684,'VMware Inventory'!A:E,5,0)=""VMWare""), 1, 0)"),0.0)</f>
        <v>0</v>
      </c>
      <c r="D684" s="16">
        <f>IFERROR(__xludf.DUMMYFUNCTION("IF(REGEXMATCH($A684, ""(?i)"" &amp; JOIN(""|"", SPLIT($D$3, "" ""))), 1, 0)"),0.0)</f>
        <v>0</v>
      </c>
      <c r="E684" s="16">
        <f t="shared" si="3"/>
        <v>0</v>
      </c>
      <c r="F684" s="16">
        <f t="shared" si="4"/>
        <v>0</v>
      </c>
      <c r="G684" s="16">
        <f>IFERROR(__xludf.DUMMYFUNCTION("IF(REGEXMATCH($A684, ""(?i)"" &amp; JOIN(""|"", SPLIT($G$3, "" ""))), 1, 0)"),0.0)</f>
        <v>0</v>
      </c>
      <c r="H684" s="16">
        <f>IFERROR(__xludf.DUMMYFUNCTION("IF(REGEXMATCH($A684, ""(?i)"" &amp; JOIN(""|"", SPLIT($H$3, "" ""))), 1, 0)"),0.0)</f>
        <v>0</v>
      </c>
      <c r="I684" s="16">
        <f>IFERROR(__xludf.DUMMYFUNCTION("IF(REGEXMATCH($A684, ""(?i)"" &amp; JOIN(""|"", SPLIT($I$3, "" ""))), 1, 0)"),0.0)</f>
        <v>0</v>
      </c>
      <c r="J684" s="16">
        <f>IFERROR(__xludf.DUMMYFUNCTION("IF(REGEXMATCH($A684, ""(?i)"" &amp; JOIN(""|"", SPLIT($J$3, "" ""))), 1, 0)"),0.0)</f>
        <v>0</v>
      </c>
      <c r="K684" s="16">
        <f>IFERROR(__xludf.DUMMYFUNCTION("IF(REGEXMATCH($A684, ""(?i)"" &amp; JOIN(""|"", SPLIT($K$3, "" ""))), 1, 0)"),1.0)</f>
        <v>1</v>
      </c>
      <c r="L684" s="16">
        <f>if(vlookup(A684,'VMware Inventory'!A:E,5,0)="Workstation",1,0)</f>
        <v>0</v>
      </c>
      <c r="M684" s="105">
        <f t="shared" si="5"/>
        <v>1</v>
      </c>
      <c r="N684" s="105">
        <f t="shared" si="6"/>
        <v>0</v>
      </c>
      <c r="O684" s="105">
        <f t="shared" si="7"/>
        <v>0</v>
      </c>
      <c r="P684" s="105" t="str">
        <f t="shared" si="8"/>
        <v>Consolidation</v>
      </c>
      <c r="Q684" s="105">
        <f t="shared" si="9"/>
        <v>1</v>
      </c>
    </row>
    <row r="685">
      <c r="A685" s="61" t="s">
        <v>827</v>
      </c>
      <c r="B685" s="16">
        <f t="shared" si="2"/>
        <v>0</v>
      </c>
      <c r="C685" s="16">
        <f>IFERROR(__xludf.DUMMYFUNCTION("IF(OR(REGEXMATCH($A685, ""(?i)"" &amp; JOIN(""|"", SPLIT($C$3, "" ""))),vlookup(A685,'VMware Inventory'!A:E,5,0)=""VMWare""), 1, 0)"),0.0)</f>
        <v>0</v>
      </c>
      <c r="D685" s="16">
        <f>IFERROR(__xludf.DUMMYFUNCTION("IF(REGEXMATCH($A685, ""(?i)"" &amp; JOIN(""|"", SPLIT($D$3, "" ""))), 1, 0)"),0.0)</f>
        <v>0</v>
      </c>
      <c r="E685" s="16">
        <f t="shared" si="3"/>
        <v>0</v>
      </c>
      <c r="F685" s="16">
        <f t="shared" si="4"/>
        <v>0</v>
      </c>
      <c r="G685" s="16">
        <f>IFERROR(__xludf.DUMMYFUNCTION("IF(REGEXMATCH($A685, ""(?i)"" &amp; JOIN(""|"", SPLIT($G$3, "" ""))), 1, 0)"),0.0)</f>
        <v>0</v>
      </c>
      <c r="H685" s="16">
        <f>IFERROR(__xludf.DUMMYFUNCTION("IF(REGEXMATCH($A685, ""(?i)"" &amp; JOIN(""|"", SPLIT($H$3, "" ""))), 1, 0)"),0.0)</f>
        <v>0</v>
      </c>
      <c r="I685" s="16">
        <f>IFERROR(__xludf.DUMMYFUNCTION("IF(REGEXMATCH($A685, ""(?i)"" &amp; JOIN(""|"", SPLIT($I$3, "" ""))), 1, 0)"),0.0)</f>
        <v>0</v>
      </c>
      <c r="J685" s="16">
        <f>IFERROR(__xludf.DUMMYFUNCTION("IF(REGEXMATCH($A685, ""(?i)"" &amp; JOIN(""|"", SPLIT($J$3, "" ""))), 1, 0)"),0.0)</f>
        <v>0</v>
      </c>
      <c r="K685" s="16">
        <f>IFERROR(__xludf.DUMMYFUNCTION("IF(REGEXMATCH($A685, ""(?i)"" &amp; JOIN(""|"", SPLIT($K$3, "" ""))), 1, 0)"),1.0)</f>
        <v>1</v>
      </c>
      <c r="L685" s="16">
        <f>if(vlookup(A685,'VMware Inventory'!A:E,5,0)="Workstation",1,0)</f>
        <v>0</v>
      </c>
      <c r="M685" s="105">
        <f t="shared" si="5"/>
        <v>1</v>
      </c>
      <c r="N685" s="105">
        <f t="shared" si="6"/>
        <v>0</v>
      </c>
      <c r="O685" s="105">
        <f t="shared" si="7"/>
        <v>0</v>
      </c>
      <c r="P685" s="105" t="str">
        <f t="shared" si="8"/>
        <v>Consolidation</v>
      </c>
      <c r="Q685" s="105">
        <f t="shared" si="9"/>
        <v>1</v>
      </c>
    </row>
    <row r="686">
      <c r="A686" s="61" t="s">
        <v>828</v>
      </c>
      <c r="B686" s="16">
        <f t="shared" si="2"/>
        <v>0</v>
      </c>
      <c r="C686" s="16">
        <f>IFERROR(__xludf.DUMMYFUNCTION("IF(OR(REGEXMATCH($A686, ""(?i)"" &amp; JOIN(""|"", SPLIT($C$3, "" ""))),vlookup(A686,'VMware Inventory'!A:E,5,0)=""VMWare""), 1, 0)"),0.0)</f>
        <v>0</v>
      </c>
      <c r="D686" s="16">
        <f>IFERROR(__xludf.DUMMYFUNCTION("IF(REGEXMATCH($A686, ""(?i)"" &amp; JOIN(""|"", SPLIT($D$3, "" ""))), 1, 0)"),0.0)</f>
        <v>0</v>
      </c>
      <c r="E686" s="16">
        <f t="shared" si="3"/>
        <v>0</v>
      </c>
      <c r="F686" s="16">
        <f t="shared" si="4"/>
        <v>0</v>
      </c>
      <c r="G686" s="16">
        <f>IFERROR(__xludf.DUMMYFUNCTION("IF(REGEXMATCH($A686, ""(?i)"" &amp; JOIN(""|"", SPLIT($G$3, "" ""))), 1, 0)"),0.0)</f>
        <v>0</v>
      </c>
      <c r="H686" s="16">
        <f>IFERROR(__xludf.DUMMYFUNCTION("IF(REGEXMATCH($A686, ""(?i)"" &amp; JOIN(""|"", SPLIT($H$3, "" ""))), 1, 0)"),0.0)</f>
        <v>0</v>
      </c>
      <c r="I686" s="16">
        <f>IFERROR(__xludf.DUMMYFUNCTION("IF(REGEXMATCH($A686, ""(?i)"" &amp; JOIN(""|"", SPLIT($I$3, "" ""))), 1, 0)"),0.0)</f>
        <v>0</v>
      </c>
      <c r="J686" s="16">
        <f>IFERROR(__xludf.DUMMYFUNCTION("IF(REGEXMATCH($A686, ""(?i)"" &amp; JOIN(""|"", SPLIT($J$3, "" ""))), 1, 0)"),0.0)</f>
        <v>0</v>
      </c>
      <c r="K686" s="16">
        <f>IFERROR(__xludf.DUMMYFUNCTION("IF(REGEXMATCH($A686, ""(?i)"" &amp; JOIN(""|"", SPLIT($K$3, "" ""))), 1, 0)"),1.0)</f>
        <v>1</v>
      </c>
      <c r="L686" s="16">
        <f>if(vlookup(A686,'VMware Inventory'!A:E,5,0)="Workstation",1,0)</f>
        <v>0</v>
      </c>
      <c r="M686" s="105">
        <f t="shared" si="5"/>
        <v>1</v>
      </c>
      <c r="N686" s="105">
        <f t="shared" si="6"/>
        <v>0</v>
      </c>
      <c r="O686" s="105">
        <f t="shared" si="7"/>
        <v>0</v>
      </c>
      <c r="P686" s="105" t="str">
        <f t="shared" si="8"/>
        <v>Consolidation</v>
      </c>
      <c r="Q686" s="105">
        <f t="shared" si="9"/>
        <v>1</v>
      </c>
    </row>
    <row r="687">
      <c r="A687" s="61" t="s">
        <v>829</v>
      </c>
      <c r="B687" s="16">
        <f t="shared" si="2"/>
        <v>0</v>
      </c>
      <c r="C687" s="16">
        <f>IFERROR(__xludf.DUMMYFUNCTION("IF(OR(REGEXMATCH($A687, ""(?i)"" &amp; JOIN(""|"", SPLIT($C$3, "" ""))),vlookup(A687,'VMware Inventory'!A:E,5,0)=""VMWare""), 1, 0)"),0.0)</f>
        <v>0</v>
      </c>
      <c r="D687" s="16">
        <f>IFERROR(__xludf.DUMMYFUNCTION("IF(REGEXMATCH($A687, ""(?i)"" &amp; JOIN(""|"", SPLIT($D$3, "" ""))), 1, 0)"),0.0)</f>
        <v>0</v>
      </c>
      <c r="E687" s="16">
        <f t="shared" si="3"/>
        <v>0</v>
      </c>
      <c r="F687" s="16">
        <f t="shared" si="4"/>
        <v>0</v>
      </c>
      <c r="G687" s="16">
        <f>IFERROR(__xludf.DUMMYFUNCTION("IF(REGEXMATCH($A687, ""(?i)"" &amp; JOIN(""|"", SPLIT($G$3, "" ""))), 1, 0)"),0.0)</f>
        <v>0</v>
      </c>
      <c r="H687" s="16">
        <f>IFERROR(__xludf.DUMMYFUNCTION("IF(REGEXMATCH($A687, ""(?i)"" &amp; JOIN(""|"", SPLIT($H$3, "" ""))), 1, 0)"),0.0)</f>
        <v>0</v>
      </c>
      <c r="I687" s="16">
        <f>IFERROR(__xludf.DUMMYFUNCTION("IF(REGEXMATCH($A687, ""(?i)"" &amp; JOIN(""|"", SPLIT($I$3, "" ""))), 1, 0)"),0.0)</f>
        <v>0</v>
      </c>
      <c r="J687" s="16">
        <f>IFERROR(__xludf.DUMMYFUNCTION("IF(REGEXMATCH($A687, ""(?i)"" &amp; JOIN(""|"", SPLIT($J$3, "" ""))), 1, 0)"),0.0)</f>
        <v>0</v>
      </c>
      <c r="K687" s="16">
        <f>IFERROR(__xludf.DUMMYFUNCTION("IF(REGEXMATCH($A687, ""(?i)"" &amp; JOIN(""|"", SPLIT($K$3, "" ""))), 1, 0)"),1.0)</f>
        <v>1</v>
      </c>
      <c r="L687" s="16">
        <f>if(vlookup(A687,'VMware Inventory'!A:E,5,0)="Workstation",1,0)</f>
        <v>0</v>
      </c>
      <c r="M687" s="105">
        <f t="shared" si="5"/>
        <v>1</v>
      </c>
      <c r="N687" s="105">
        <f t="shared" si="6"/>
        <v>0</v>
      </c>
      <c r="O687" s="105">
        <f t="shared" si="7"/>
        <v>0</v>
      </c>
      <c r="P687" s="105" t="str">
        <f t="shared" si="8"/>
        <v>Consolidation</v>
      </c>
      <c r="Q687" s="105">
        <f t="shared" si="9"/>
        <v>1</v>
      </c>
    </row>
    <row r="688">
      <c r="A688" s="61" t="s">
        <v>830</v>
      </c>
      <c r="B688" s="16">
        <f t="shared" si="2"/>
        <v>0</v>
      </c>
      <c r="C688" s="16">
        <f>IFERROR(__xludf.DUMMYFUNCTION("IF(OR(REGEXMATCH($A688, ""(?i)"" &amp; JOIN(""|"", SPLIT($C$3, "" ""))),vlookup(A688,'VMware Inventory'!A:E,5,0)=""VMWare""), 1, 0)"),0.0)</f>
        <v>0</v>
      </c>
      <c r="D688" s="16">
        <f>IFERROR(__xludf.DUMMYFUNCTION("IF(REGEXMATCH($A688, ""(?i)"" &amp; JOIN(""|"", SPLIT($D$3, "" ""))), 1, 0)"),0.0)</f>
        <v>0</v>
      </c>
      <c r="E688" s="16">
        <f t="shared" si="3"/>
        <v>0</v>
      </c>
      <c r="F688" s="16">
        <f t="shared" si="4"/>
        <v>0</v>
      </c>
      <c r="G688" s="16">
        <f>IFERROR(__xludf.DUMMYFUNCTION("IF(REGEXMATCH($A688, ""(?i)"" &amp; JOIN(""|"", SPLIT($G$3, "" ""))), 1, 0)"),0.0)</f>
        <v>0</v>
      </c>
      <c r="H688" s="16">
        <f>IFERROR(__xludf.DUMMYFUNCTION("IF(REGEXMATCH($A688, ""(?i)"" &amp; JOIN(""|"", SPLIT($H$3, "" ""))), 1, 0)"),0.0)</f>
        <v>0</v>
      </c>
      <c r="I688" s="16">
        <f>IFERROR(__xludf.DUMMYFUNCTION("IF(REGEXMATCH($A688, ""(?i)"" &amp; JOIN(""|"", SPLIT($I$3, "" ""))), 1, 0)"),0.0)</f>
        <v>0</v>
      </c>
      <c r="J688" s="16">
        <f>IFERROR(__xludf.DUMMYFUNCTION("IF(REGEXMATCH($A688, ""(?i)"" &amp; JOIN(""|"", SPLIT($J$3, "" ""))), 1, 0)"),0.0)</f>
        <v>0</v>
      </c>
      <c r="K688" s="16">
        <f>IFERROR(__xludf.DUMMYFUNCTION("IF(REGEXMATCH($A688, ""(?i)"" &amp; JOIN(""|"", SPLIT($K$3, "" ""))), 1, 0)"),1.0)</f>
        <v>1</v>
      </c>
      <c r="L688" s="16">
        <f>if(vlookup(A688,'VMware Inventory'!A:E,5,0)="Workstation",1,0)</f>
        <v>0</v>
      </c>
      <c r="M688" s="105">
        <f t="shared" si="5"/>
        <v>1</v>
      </c>
      <c r="N688" s="105">
        <f t="shared" si="6"/>
        <v>0</v>
      </c>
      <c r="O688" s="105">
        <f t="shared" si="7"/>
        <v>0</v>
      </c>
      <c r="P688" s="105" t="str">
        <f t="shared" si="8"/>
        <v>Consolidation</v>
      </c>
      <c r="Q688" s="105">
        <f t="shared" si="9"/>
        <v>1</v>
      </c>
    </row>
    <row r="689">
      <c r="A689" s="61" t="s">
        <v>831</v>
      </c>
      <c r="B689" s="16">
        <f t="shared" si="2"/>
        <v>0</v>
      </c>
      <c r="C689" s="16">
        <f>IFERROR(__xludf.DUMMYFUNCTION("IF(OR(REGEXMATCH($A689, ""(?i)"" &amp; JOIN(""|"", SPLIT($C$3, "" ""))),vlookup(A689,'VMware Inventory'!A:E,5,0)=""VMWare""), 1, 0)"),0.0)</f>
        <v>0</v>
      </c>
      <c r="D689" s="16">
        <f>IFERROR(__xludf.DUMMYFUNCTION("IF(REGEXMATCH($A689, ""(?i)"" &amp; JOIN(""|"", SPLIT($D$3, "" ""))), 1, 0)"),0.0)</f>
        <v>0</v>
      </c>
      <c r="E689" s="16">
        <f t="shared" si="3"/>
        <v>0</v>
      </c>
      <c r="F689" s="16">
        <f t="shared" si="4"/>
        <v>0</v>
      </c>
      <c r="G689" s="16">
        <f>IFERROR(__xludf.DUMMYFUNCTION("IF(REGEXMATCH($A689, ""(?i)"" &amp; JOIN(""|"", SPLIT($G$3, "" ""))), 1, 0)"),0.0)</f>
        <v>0</v>
      </c>
      <c r="H689" s="16">
        <f>IFERROR(__xludf.DUMMYFUNCTION("IF(REGEXMATCH($A689, ""(?i)"" &amp; JOIN(""|"", SPLIT($H$3, "" ""))), 1, 0)"),0.0)</f>
        <v>0</v>
      </c>
      <c r="I689" s="16">
        <f>IFERROR(__xludf.DUMMYFUNCTION("IF(REGEXMATCH($A689, ""(?i)"" &amp; JOIN(""|"", SPLIT($I$3, "" ""))), 1, 0)"),0.0)</f>
        <v>0</v>
      </c>
      <c r="J689" s="16">
        <f>IFERROR(__xludf.DUMMYFUNCTION("IF(REGEXMATCH($A689, ""(?i)"" &amp; JOIN(""|"", SPLIT($J$3, "" ""))), 1, 0)"),0.0)</f>
        <v>0</v>
      </c>
      <c r="K689" s="16">
        <f>IFERROR(__xludf.DUMMYFUNCTION("IF(REGEXMATCH($A689, ""(?i)"" &amp; JOIN(""|"", SPLIT($K$3, "" ""))), 1, 0)"),0.0)</f>
        <v>0</v>
      </c>
      <c r="L689" s="16">
        <f>if(vlookup(A689,'VMware Inventory'!A:E,5,0)="Workstation",1,0)</f>
        <v>0</v>
      </c>
      <c r="M689" s="105">
        <f t="shared" si="5"/>
        <v>0</v>
      </c>
      <c r="N689" s="105">
        <f t="shared" si="6"/>
        <v>0</v>
      </c>
      <c r="O689" s="105">
        <f t="shared" si="7"/>
        <v>0</v>
      </c>
      <c r="P689" s="105" t="str">
        <f t="shared" si="8"/>
        <v>No Infra</v>
      </c>
      <c r="Q689" s="105">
        <f t="shared" si="9"/>
        <v>0</v>
      </c>
    </row>
    <row r="690">
      <c r="A690" s="61" t="s">
        <v>832</v>
      </c>
      <c r="B690" s="16">
        <f t="shared" si="2"/>
        <v>0</v>
      </c>
      <c r="C690" s="16">
        <f>IFERROR(__xludf.DUMMYFUNCTION("IF(OR(REGEXMATCH($A690, ""(?i)"" &amp; JOIN(""|"", SPLIT($C$3, "" ""))),vlookup(A690,'VMware Inventory'!A:E,5,0)=""VMWare""), 1, 0)"),0.0)</f>
        <v>0</v>
      </c>
      <c r="D690" s="16">
        <f>IFERROR(__xludf.DUMMYFUNCTION("IF(REGEXMATCH($A690, ""(?i)"" &amp; JOIN(""|"", SPLIT($D$3, "" ""))), 1, 0)"),0.0)</f>
        <v>0</v>
      </c>
      <c r="E690" s="16">
        <f t="shared" si="3"/>
        <v>0</v>
      </c>
      <c r="F690" s="16">
        <f t="shared" si="4"/>
        <v>0</v>
      </c>
      <c r="G690" s="16">
        <f>IFERROR(__xludf.DUMMYFUNCTION("IF(REGEXMATCH($A690, ""(?i)"" &amp; JOIN(""|"", SPLIT($G$3, "" ""))), 1, 0)"),0.0)</f>
        <v>0</v>
      </c>
      <c r="H690" s="16">
        <f>IFERROR(__xludf.DUMMYFUNCTION("IF(REGEXMATCH($A690, ""(?i)"" &amp; JOIN(""|"", SPLIT($H$3, "" ""))), 1, 0)"),0.0)</f>
        <v>0</v>
      </c>
      <c r="I690" s="16">
        <f>IFERROR(__xludf.DUMMYFUNCTION("IF(REGEXMATCH($A690, ""(?i)"" &amp; JOIN(""|"", SPLIT($I$3, "" ""))), 1, 0)"),0.0)</f>
        <v>0</v>
      </c>
      <c r="J690" s="16">
        <f>IFERROR(__xludf.DUMMYFUNCTION("IF(REGEXMATCH($A690, ""(?i)"" &amp; JOIN(""|"", SPLIT($J$3, "" ""))), 1, 0)"),0.0)</f>
        <v>0</v>
      </c>
      <c r="K690" s="16">
        <f>IFERROR(__xludf.DUMMYFUNCTION("IF(REGEXMATCH($A690, ""(?i)"" &amp; JOIN(""|"", SPLIT($K$3, "" ""))), 1, 0)"),1.0)</f>
        <v>1</v>
      </c>
      <c r="L690" s="16">
        <f>if(vlookup(A690,'VMware Inventory'!A:E,5,0)="Workstation",1,0)</f>
        <v>0</v>
      </c>
      <c r="M690" s="105">
        <f t="shared" si="5"/>
        <v>1</v>
      </c>
      <c r="N690" s="105">
        <f t="shared" si="6"/>
        <v>0</v>
      </c>
      <c r="O690" s="105">
        <f t="shared" si="7"/>
        <v>0</v>
      </c>
      <c r="P690" s="105" t="str">
        <f t="shared" si="8"/>
        <v>Consolidation</v>
      </c>
      <c r="Q690" s="105">
        <f t="shared" si="9"/>
        <v>1</v>
      </c>
    </row>
    <row r="691">
      <c r="A691" s="61" t="s">
        <v>833</v>
      </c>
      <c r="B691" s="16">
        <f t="shared" si="2"/>
        <v>0</v>
      </c>
      <c r="C691" s="16">
        <f>IFERROR(__xludf.DUMMYFUNCTION("IF(OR(REGEXMATCH($A691, ""(?i)"" &amp; JOIN(""|"", SPLIT($C$3, "" ""))),vlookup(A691,'VMware Inventory'!A:E,5,0)=""VMWare""), 1, 0)"),0.0)</f>
        <v>0</v>
      </c>
      <c r="D691" s="16">
        <f>IFERROR(__xludf.DUMMYFUNCTION("IF(REGEXMATCH($A691, ""(?i)"" &amp; JOIN(""|"", SPLIT($D$3, "" ""))), 1, 0)"),0.0)</f>
        <v>0</v>
      </c>
      <c r="E691" s="16">
        <f t="shared" si="3"/>
        <v>0</v>
      </c>
      <c r="F691" s="16">
        <f t="shared" si="4"/>
        <v>0</v>
      </c>
      <c r="G691" s="16">
        <f>IFERROR(__xludf.DUMMYFUNCTION("IF(REGEXMATCH($A691, ""(?i)"" &amp; JOIN(""|"", SPLIT($G$3, "" ""))), 1, 0)"),0.0)</f>
        <v>0</v>
      </c>
      <c r="H691" s="16">
        <f>IFERROR(__xludf.DUMMYFUNCTION("IF(REGEXMATCH($A691, ""(?i)"" &amp; JOIN(""|"", SPLIT($H$3, "" ""))), 1, 0)"),0.0)</f>
        <v>0</v>
      </c>
      <c r="I691" s="16">
        <f>IFERROR(__xludf.DUMMYFUNCTION("IF(REGEXMATCH($A691, ""(?i)"" &amp; JOIN(""|"", SPLIT($I$3, "" ""))), 1, 0)"),0.0)</f>
        <v>0</v>
      </c>
      <c r="J691" s="16">
        <f>IFERROR(__xludf.DUMMYFUNCTION("IF(REGEXMATCH($A691, ""(?i)"" &amp; JOIN(""|"", SPLIT($J$3, "" ""))), 1, 0)"),0.0)</f>
        <v>0</v>
      </c>
      <c r="K691" s="16">
        <f>IFERROR(__xludf.DUMMYFUNCTION("IF(REGEXMATCH($A691, ""(?i)"" &amp; JOIN(""|"", SPLIT($K$3, "" ""))), 1, 0)"),1.0)</f>
        <v>1</v>
      </c>
      <c r="L691" s="16">
        <f>if(vlookup(A691,'VMware Inventory'!A:E,5,0)="Workstation",1,0)</f>
        <v>0</v>
      </c>
      <c r="M691" s="105">
        <f t="shared" si="5"/>
        <v>1</v>
      </c>
      <c r="N691" s="105">
        <f t="shared" si="6"/>
        <v>0</v>
      </c>
      <c r="O691" s="105">
        <f t="shared" si="7"/>
        <v>0</v>
      </c>
      <c r="P691" s="105" t="str">
        <f t="shared" si="8"/>
        <v>Consolidation</v>
      </c>
      <c r="Q691" s="105">
        <f t="shared" si="9"/>
        <v>1</v>
      </c>
    </row>
    <row r="692">
      <c r="A692" s="61" t="s">
        <v>834</v>
      </c>
      <c r="B692" s="16">
        <f t="shared" si="2"/>
        <v>0</v>
      </c>
      <c r="C692" s="16">
        <f>IFERROR(__xludf.DUMMYFUNCTION("IF(OR(REGEXMATCH($A692, ""(?i)"" &amp; JOIN(""|"", SPLIT($C$3, "" ""))),vlookup(A692,'VMware Inventory'!A:E,5,0)=""VMWare""), 1, 0)"),0.0)</f>
        <v>0</v>
      </c>
      <c r="D692" s="16">
        <f>IFERROR(__xludf.DUMMYFUNCTION("IF(REGEXMATCH($A692, ""(?i)"" &amp; JOIN(""|"", SPLIT($D$3, "" ""))), 1, 0)"),0.0)</f>
        <v>0</v>
      </c>
      <c r="E692" s="16">
        <f t="shared" si="3"/>
        <v>0</v>
      </c>
      <c r="F692" s="16">
        <f t="shared" si="4"/>
        <v>0</v>
      </c>
      <c r="G692" s="16">
        <f>IFERROR(__xludf.DUMMYFUNCTION("IF(REGEXMATCH($A692, ""(?i)"" &amp; JOIN(""|"", SPLIT($G$3, "" ""))), 1, 0)"),0.0)</f>
        <v>0</v>
      </c>
      <c r="H692" s="16">
        <f>IFERROR(__xludf.DUMMYFUNCTION("IF(REGEXMATCH($A692, ""(?i)"" &amp; JOIN(""|"", SPLIT($H$3, "" ""))), 1, 0)"),0.0)</f>
        <v>0</v>
      </c>
      <c r="I692" s="16">
        <f>IFERROR(__xludf.DUMMYFUNCTION("IF(REGEXMATCH($A692, ""(?i)"" &amp; JOIN(""|"", SPLIT($I$3, "" ""))), 1, 0)"),0.0)</f>
        <v>0</v>
      </c>
      <c r="J692" s="16">
        <f>IFERROR(__xludf.DUMMYFUNCTION("IF(REGEXMATCH($A692, ""(?i)"" &amp; JOIN(""|"", SPLIT($J$3, "" ""))), 1, 0)"),0.0)</f>
        <v>0</v>
      </c>
      <c r="K692" s="16">
        <f>IFERROR(__xludf.DUMMYFUNCTION("IF(REGEXMATCH($A692, ""(?i)"" &amp; JOIN(""|"", SPLIT($K$3, "" ""))), 1, 0)"),1.0)</f>
        <v>1</v>
      </c>
      <c r="L692" s="16">
        <f>if(vlookup(A692,'VMware Inventory'!A:E,5,0)="Workstation",1,0)</f>
        <v>0</v>
      </c>
      <c r="M692" s="105">
        <f t="shared" si="5"/>
        <v>1</v>
      </c>
      <c r="N692" s="105">
        <f t="shared" si="6"/>
        <v>0</v>
      </c>
      <c r="O692" s="105">
        <f t="shared" si="7"/>
        <v>0</v>
      </c>
      <c r="P692" s="105" t="str">
        <f t="shared" si="8"/>
        <v>Consolidation</v>
      </c>
      <c r="Q692" s="105">
        <f t="shared" si="9"/>
        <v>1</v>
      </c>
    </row>
    <row r="693">
      <c r="A693" s="61" t="s">
        <v>835</v>
      </c>
      <c r="B693" s="16">
        <f t="shared" si="2"/>
        <v>0</v>
      </c>
      <c r="C693" s="16">
        <f>IFERROR(__xludf.DUMMYFUNCTION("IF(OR(REGEXMATCH($A693, ""(?i)"" &amp; JOIN(""|"", SPLIT($C$3, "" ""))),vlookup(A693,'VMware Inventory'!A:E,5,0)=""VMWare""), 1, 0)"),0.0)</f>
        <v>0</v>
      </c>
      <c r="D693" s="16">
        <f>IFERROR(__xludf.DUMMYFUNCTION("IF(REGEXMATCH($A693, ""(?i)"" &amp; JOIN(""|"", SPLIT($D$3, "" ""))), 1, 0)"),0.0)</f>
        <v>0</v>
      </c>
      <c r="E693" s="16">
        <f t="shared" si="3"/>
        <v>0</v>
      </c>
      <c r="F693" s="16">
        <f t="shared" si="4"/>
        <v>0</v>
      </c>
      <c r="G693" s="16">
        <f>IFERROR(__xludf.DUMMYFUNCTION("IF(REGEXMATCH($A693, ""(?i)"" &amp; JOIN(""|"", SPLIT($G$3, "" ""))), 1, 0)"),0.0)</f>
        <v>0</v>
      </c>
      <c r="H693" s="16">
        <f>IFERROR(__xludf.DUMMYFUNCTION("IF(REGEXMATCH($A693, ""(?i)"" &amp; JOIN(""|"", SPLIT($H$3, "" ""))), 1, 0)"),0.0)</f>
        <v>0</v>
      </c>
      <c r="I693" s="16">
        <f>IFERROR(__xludf.DUMMYFUNCTION("IF(REGEXMATCH($A693, ""(?i)"" &amp; JOIN(""|"", SPLIT($I$3, "" ""))), 1, 0)"),0.0)</f>
        <v>0</v>
      </c>
      <c r="J693" s="16">
        <f>IFERROR(__xludf.DUMMYFUNCTION("IF(REGEXMATCH($A693, ""(?i)"" &amp; JOIN(""|"", SPLIT($J$3, "" ""))), 1, 0)"),0.0)</f>
        <v>0</v>
      </c>
      <c r="K693" s="16">
        <f>IFERROR(__xludf.DUMMYFUNCTION("IF(REGEXMATCH($A693, ""(?i)"" &amp; JOIN(""|"", SPLIT($K$3, "" ""))), 1, 0)"),1.0)</f>
        <v>1</v>
      </c>
      <c r="L693" s="16">
        <f>if(vlookup(A693,'VMware Inventory'!A:E,5,0)="Workstation",1,0)</f>
        <v>0</v>
      </c>
      <c r="M693" s="105">
        <f t="shared" si="5"/>
        <v>1</v>
      </c>
      <c r="N693" s="105">
        <f t="shared" si="6"/>
        <v>0</v>
      </c>
      <c r="O693" s="105">
        <f t="shared" si="7"/>
        <v>0</v>
      </c>
      <c r="P693" s="105" t="str">
        <f t="shared" si="8"/>
        <v>Consolidation</v>
      </c>
      <c r="Q693" s="105">
        <f t="shared" si="9"/>
        <v>1</v>
      </c>
    </row>
    <row r="694">
      <c r="A694" s="61" t="s">
        <v>826</v>
      </c>
      <c r="B694" s="16">
        <f t="shared" si="2"/>
        <v>0</v>
      </c>
      <c r="C694" s="16">
        <f>IFERROR(__xludf.DUMMYFUNCTION("IF(OR(REGEXMATCH($A694, ""(?i)"" &amp; JOIN(""|"", SPLIT($C$3, "" ""))),vlookup(A694,'VMware Inventory'!A:E,5,0)=""VMWare""), 1, 0)"),0.0)</f>
        <v>0</v>
      </c>
      <c r="D694" s="16">
        <f>IFERROR(__xludf.DUMMYFUNCTION("IF(REGEXMATCH($A694, ""(?i)"" &amp; JOIN(""|"", SPLIT($D$3, "" ""))), 1, 0)"),0.0)</f>
        <v>0</v>
      </c>
      <c r="E694" s="16">
        <f t="shared" si="3"/>
        <v>0</v>
      </c>
      <c r="F694" s="16">
        <f t="shared" si="4"/>
        <v>0</v>
      </c>
      <c r="G694" s="16">
        <f>IFERROR(__xludf.DUMMYFUNCTION("IF(REGEXMATCH($A694, ""(?i)"" &amp; JOIN(""|"", SPLIT($G$3, "" ""))), 1, 0)"),0.0)</f>
        <v>0</v>
      </c>
      <c r="H694" s="16">
        <f>IFERROR(__xludf.DUMMYFUNCTION("IF(REGEXMATCH($A694, ""(?i)"" &amp; JOIN(""|"", SPLIT($H$3, "" ""))), 1, 0)"),0.0)</f>
        <v>0</v>
      </c>
      <c r="I694" s="16">
        <f>IFERROR(__xludf.DUMMYFUNCTION("IF(REGEXMATCH($A694, ""(?i)"" &amp; JOIN(""|"", SPLIT($I$3, "" ""))), 1, 0)"),0.0)</f>
        <v>0</v>
      </c>
      <c r="J694" s="16">
        <f>IFERROR(__xludf.DUMMYFUNCTION("IF(REGEXMATCH($A694, ""(?i)"" &amp; JOIN(""|"", SPLIT($J$3, "" ""))), 1, 0)"),0.0)</f>
        <v>0</v>
      </c>
      <c r="K694" s="16">
        <f>IFERROR(__xludf.DUMMYFUNCTION("IF(REGEXMATCH($A694, ""(?i)"" &amp; JOIN(""|"", SPLIT($K$3, "" ""))), 1, 0)"),1.0)</f>
        <v>1</v>
      </c>
      <c r="L694" s="16">
        <f>if(vlookup(A694,'VMware Inventory'!A:E,5,0)="Workstation",1,0)</f>
        <v>0</v>
      </c>
      <c r="M694" s="105">
        <f t="shared" si="5"/>
        <v>1</v>
      </c>
      <c r="N694" s="105">
        <f t="shared" si="6"/>
        <v>0</v>
      </c>
      <c r="O694" s="105">
        <f t="shared" si="7"/>
        <v>0</v>
      </c>
      <c r="P694" s="105" t="str">
        <f t="shared" si="8"/>
        <v>Consolidation</v>
      </c>
      <c r="Q694" s="105">
        <f t="shared" si="9"/>
        <v>1</v>
      </c>
    </row>
    <row r="695">
      <c r="A695" s="61" t="s">
        <v>828</v>
      </c>
      <c r="B695" s="16">
        <f t="shared" si="2"/>
        <v>0</v>
      </c>
      <c r="C695" s="16">
        <f>IFERROR(__xludf.DUMMYFUNCTION("IF(OR(REGEXMATCH($A695, ""(?i)"" &amp; JOIN(""|"", SPLIT($C$3, "" ""))),vlookup(A695,'VMware Inventory'!A:E,5,0)=""VMWare""), 1, 0)"),0.0)</f>
        <v>0</v>
      </c>
      <c r="D695" s="16">
        <f>IFERROR(__xludf.DUMMYFUNCTION("IF(REGEXMATCH($A695, ""(?i)"" &amp; JOIN(""|"", SPLIT($D$3, "" ""))), 1, 0)"),0.0)</f>
        <v>0</v>
      </c>
      <c r="E695" s="16">
        <f t="shared" si="3"/>
        <v>0</v>
      </c>
      <c r="F695" s="16">
        <f t="shared" si="4"/>
        <v>0</v>
      </c>
      <c r="G695" s="16">
        <f>IFERROR(__xludf.DUMMYFUNCTION("IF(REGEXMATCH($A695, ""(?i)"" &amp; JOIN(""|"", SPLIT($G$3, "" ""))), 1, 0)"),0.0)</f>
        <v>0</v>
      </c>
      <c r="H695" s="16">
        <f>IFERROR(__xludf.DUMMYFUNCTION("IF(REGEXMATCH($A695, ""(?i)"" &amp; JOIN(""|"", SPLIT($H$3, "" ""))), 1, 0)"),0.0)</f>
        <v>0</v>
      </c>
      <c r="I695" s="16">
        <f>IFERROR(__xludf.DUMMYFUNCTION("IF(REGEXMATCH($A695, ""(?i)"" &amp; JOIN(""|"", SPLIT($I$3, "" ""))), 1, 0)"),0.0)</f>
        <v>0</v>
      </c>
      <c r="J695" s="16">
        <f>IFERROR(__xludf.DUMMYFUNCTION("IF(REGEXMATCH($A695, ""(?i)"" &amp; JOIN(""|"", SPLIT($J$3, "" ""))), 1, 0)"),0.0)</f>
        <v>0</v>
      </c>
      <c r="K695" s="16">
        <f>IFERROR(__xludf.DUMMYFUNCTION("IF(REGEXMATCH($A695, ""(?i)"" &amp; JOIN(""|"", SPLIT($K$3, "" ""))), 1, 0)"),1.0)</f>
        <v>1</v>
      </c>
      <c r="L695" s="16">
        <f>if(vlookup(A695,'VMware Inventory'!A:E,5,0)="Workstation",1,0)</f>
        <v>0</v>
      </c>
      <c r="M695" s="105">
        <f t="shared" si="5"/>
        <v>1</v>
      </c>
      <c r="N695" s="105">
        <f t="shared" si="6"/>
        <v>0</v>
      </c>
      <c r="O695" s="105">
        <f t="shared" si="7"/>
        <v>0</v>
      </c>
      <c r="P695" s="105" t="str">
        <f t="shared" si="8"/>
        <v>Consolidation</v>
      </c>
      <c r="Q695" s="105">
        <f t="shared" si="9"/>
        <v>1</v>
      </c>
    </row>
    <row r="696">
      <c r="A696" s="61" t="s">
        <v>836</v>
      </c>
      <c r="B696" s="16">
        <f t="shared" si="2"/>
        <v>0</v>
      </c>
      <c r="C696" s="16">
        <f>IFERROR(__xludf.DUMMYFUNCTION("IF(OR(REGEXMATCH($A696, ""(?i)"" &amp; JOIN(""|"", SPLIT($C$3, "" ""))),vlookup(A696,'VMware Inventory'!A:E,5,0)=""VMWare""), 1, 0)"),0.0)</f>
        <v>0</v>
      </c>
      <c r="D696" s="16">
        <f>IFERROR(__xludf.DUMMYFUNCTION("IF(REGEXMATCH($A696, ""(?i)"" &amp; JOIN(""|"", SPLIT($D$3, "" ""))), 1, 0)"),0.0)</f>
        <v>0</v>
      </c>
      <c r="E696" s="16">
        <f t="shared" si="3"/>
        <v>0</v>
      </c>
      <c r="F696" s="16">
        <f t="shared" si="4"/>
        <v>0</v>
      </c>
      <c r="G696" s="16">
        <f>IFERROR(__xludf.DUMMYFUNCTION("IF(REGEXMATCH($A696, ""(?i)"" &amp; JOIN(""|"", SPLIT($G$3, "" ""))), 1, 0)"),0.0)</f>
        <v>0</v>
      </c>
      <c r="H696" s="16">
        <f>IFERROR(__xludf.DUMMYFUNCTION("IF(REGEXMATCH($A696, ""(?i)"" &amp; JOIN(""|"", SPLIT($H$3, "" ""))), 1, 0)"),0.0)</f>
        <v>0</v>
      </c>
      <c r="I696" s="16">
        <f>IFERROR(__xludf.DUMMYFUNCTION("IF(REGEXMATCH($A696, ""(?i)"" &amp; JOIN(""|"", SPLIT($I$3, "" ""))), 1, 0)"),0.0)</f>
        <v>0</v>
      </c>
      <c r="J696" s="16">
        <f>IFERROR(__xludf.DUMMYFUNCTION("IF(REGEXMATCH($A696, ""(?i)"" &amp; JOIN(""|"", SPLIT($J$3, "" ""))), 1, 0)"),0.0)</f>
        <v>0</v>
      </c>
      <c r="K696" s="16">
        <f>IFERROR(__xludf.DUMMYFUNCTION("IF(REGEXMATCH($A696, ""(?i)"" &amp; JOIN(""|"", SPLIT($K$3, "" ""))), 1, 0)"),1.0)</f>
        <v>1</v>
      </c>
      <c r="L696" s="16">
        <f>if(vlookup(A696,'VMware Inventory'!A:E,5,0)="Workstation",1,0)</f>
        <v>0</v>
      </c>
      <c r="M696" s="105">
        <f t="shared" si="5"/>
        <v>1</v>
      </c>
      <c r="N696" s="105">
        <f t="shared" si="6"/>
        <v>0</v>
      </c>
      <c r="O696" s="105">
        <f t="shared" si="7"/>
        <v>0</v>
      </c>
      <c r="P696" s="105" t="str">
        <f t="shared" si="8"/>
        <v>Consolidation</v>
      </c>
      <c r="Q696" s="105">
        <f t="shared" si="9"/>
        <v>1</v>
      </c>
    </row>
    <row r="697">
      <c r="A697" s="61" t="s">
        <v>837</v>
      </c>
      <c r="B697" s="16">
        <f t="shared" si="2"/>
        <v>0</v>
      </c>
      <c r="C697" s="16">
        <f>IFERROR(__xludf.DUMMYFUNCTION("IF(OR(REGEXMATCH($A697, ""(?i)"" &amp; JOIN(""|"", SPLIT($C$3, "" ""))),vlookup(A697,'VMware Inventory'!A:E,5,0)=""VMWare""), 1, 0)"),0.0)</f>
        <v>0</v>
      </c>
      <c r="D697" s="16">
        <f>IFERROR(__xludf.DUMMYFUNCTION("IF(REGEXMATCH($A697, ""(?i)"" &amp; JOIN(""|"", SPLIT($D$3, "" ""))), 1, 0)"),0.0)</f>
        <v>0</v>
      </c>
      <c r="E697" s="16">
        <f t="shared" si="3"/>
        <v>0</v>
      </c>
      <c r="F697" s="16">
        <f t="shared" si="4"/>
        <v>0</v>
      </c>
      <c r="G697" s="16">
        <f>IFERROR(__xludf.DUMMYFUNCTION("IF(REGEXMATCH($A697, ""(?i)"" &amp; JOIN(""|"", SPLIT($G$3, "" ""))), 1, 0)"),0.0)</f>
        <v>0</v>
      </c>
      <c r="H697" s="16">
        <f>IFERROR(__xludf.DUMMYFUNCTION("IF(REGEXMATCH($A697, ""(?i)"" &amp; JOIN(""|"", SPLIT($H$3, "" ""))), 1, 0)"),0.0)</f>
        <v>0</v>
      </c>
      <c r="I697" s="16">
        <f>IFERROR(__xludf.DUMMYFUNCTION("IF(REGEXMATCH($A697, ""(?i)"" &amp; JOIN(""|"", SPLIT($I$3, "" ""))), 1, 0)"),0.0)</f>
        <v>0</v>
      </c>
      <c r="J697" s="16">
        <f>IFERROR(__xludf.DUMMYFUNCTION("IF(REGEXMATCH($A697, ""(?i)"" &amp; JOIN(""|"", SPLIT($J$3, "" ""))), 1, 0)"),0.0)</f>
        <v>0</v>
      </c>
      <c r="K697" s="16">
        <f>IFERROR(__xludf.DUMMYFUNCTION("IF(REGEXMATCH($A697, ""(?i)"" &amp; JOIN(""|"", SPLIT($K$3, "" ""))), 1, 0)"),0.0)</f>
        <v>0</v>
      </c>
      <c r="L697" s="16">
        <f>if(vlookup(A697,'VMware Inventory'!A:E,5,0)="Workstation",1,0)</f>
        <v>0</v>
      </c>
      <c r="M697" s="105">
        <f t="shared" si="5"/>
        <v>0</v>
      </c>
      <c r="N697" s="105">
        <f t="shared" si="6"/>
        <v>0</v>
      </c>
      <c r="O697" s="105">
        <f t="shared" si="7"/>
        <v>0</v>
      </c>
      <c r="P697" s="105" t="str">
        <f t="shared" si="8"/>
        <v>No Infra</v>
      </c>
      <c r="Q697" s="105">
        <f t="shared" si="9"/>
        <v>0</v>
      </c>
    </row>
    <row r="698">
      <c r="A698" s="61" t="s">
        <v>838</v>
      </c>
      <c r="B698" s="16">
        <f t="shared" si="2"/>
        <v>0</v>
      </c>
      <c r="C698" s="16">
        <f>IFERROR(__xludf.DUMMYFUNCTION("IF(OR(REGEXMATCH($A698, ""(?i)"" &amp; JOIN(""|"", SPLIT($C$3, "" ""))),vlookup(A698,'VMware Inventory'!A:E,5,0)=""VMWare""), 1, 0)"),0.0)</f>
        <v>0</v>
      </c>
      <c r="D698" s="16">
        <f>IFERROR(__xludf.DUMMYFUNCTION("IF(REGEXMATCH($A698, ""(?i)"" &amp; JOIN(""|"", SPLIT($D$3, "" ""))), 1, 0)"),0.0)</f>
        <v>0</v>
      </c>
      <c r="E698" s="16">
        <f t="shared" si="3"/>
        <v>0</v>
      </c>
      <c r="F698" s="16">
        <f t="shared" si="4"/>
        <v>0</v>
      </c>
      <c r="G698" s="16">
        <f>IFERROR(__xludf.DUMMYFUNCTION("IF(REGEXMATCH($A698, ""(?i)"" &amp; JOIN(""|"", SPLIT($G$3, "" ""))), 1, 0)"),0.0)</f>
        <v>0</v>
      </c>
      <c r="H698" s="16">
        <f>IFERROR(__xludf.DUMMYFUNCTION("IF(REGEXMATCH($A698, ""(?i)"" &amp; JOIN(""|"", SPLIT($H$3, "" ""))), 1, 0)"),0.0)</f>
        <v>0</v>
      </c>
      <c r="I698" s="16">
        <f>IFERROR(__xludf.DUMMYFUNCTION("IF(REGEXMATCH($A698, ""(?i)"" &amp; JOIN(""|"", SPLIT($I$3, "" ""))), 1, 0)"),0.0)</f>
        <v>0</v>
      </c>
      <c r="J698" s="16">
        <f>IFERROR(__xludf.DUMMYFUNCTION("IF(REGEXMATCH($A698, ""(?i)"" &amp; JOIN(""|"", SPLIT($J$3, "" ""))), 1, 0)"),0.0)</f>
        <v>0</v>
      </c>
      <c r="K698" s="16">
        <f>IFERROR(__xludf.DUMMYFUNCTION("IF(REGEXMATCH($A698, ""(?i)"" &amp; JOIN(""|"", SPLIT($K$3, "" ""))), 1, 0)"),1.0)</f>
        <v>1</v>
      </c>
      <c r="L698" s="16">
        <f>if(vlookup(A698,'VMware Inventory'!A:E,5,0)="Workstation",1,0)</f>
        <v>0</v>
      </c>
      <c r="M698" s="105">
        <f t="shared" si="5"/>
        <v>1</v>
      </c>
      <c r="N698" s="105">
        <f t="shared" si="6"/>
        <v>0</v>
      </c>
      <c r="O698" s="105">
        <f t="shared" si="7"/>
        <v>0</v>
      </c>
      <c r="P698" s="105" t="str">
        <f t="shared" si="8"/>
        <v>Consolidation</v>
      </c>
      <c r="Q698" s="105">
        <f t="shared" si="9"/>
        <v>1</v>
      </c>
    </row>
    <row r="699">
      <c r="A699" s="61" t="s">
        <v>839</v>
      </c>
      <c r="B699" s="16">
        <f t="shared" si="2"/>
        <v>0</v>
      </c>
      <c r="C699" s="16">
        <f>IFERROR(__xludf.DUMMYFUNCTION("IF(OR(REGEXMATCH($A699, ""(?i)"" &amp; JOIN(""|"", SPLIT($C$3, "" ""))),vlookup(A699,'VMware Inventory'!A:E,5,0)=""VMWare""), 1, 0)"),0.0)</f>
        <v>0</v>
      </c>
      <c r="D699" s="16">
        <f>IFERROR(__xludf.DUMMYFUNCTION("IF(REGEXMATCH($A699, ""(?i)"" &amp; JOIN(""|"", SPLIT($D$3, "" ""))), 1, 0)"),0.0)</f>
        <v>0</v>
      </c>
      <c r="E699" s="16">
        <f t="shared" si="3"/>
        <v>0</v>
      </c>
      <c r="F699" s="16">
        <f t="shared" si="4"/>
        <v>0</v>
      </c>
      <c r="G699" s="16">
        <f>IFERROR(__xludf.DUMMYFUNCTION("IF(REGEXMATCH($A699, ""(?i)"" &amp; JOIN(""|"", SPLIT($G$3, "" ""))), 1, 0)"),0.0)</f>
        <v>0</v>
      </c>
      <c r="H699" s="16">
        <f>IFERROR(__xludf.DUMMYFUNCTION("IF(REGEXMATCH($A699, ""(?i)"" &amp; JOIN(""|"", SPLIT($H$3, "" ""))), 1, 0)"),0.0)</f>
        <v>0</v>
      </c>
      <c r="I699" s="16">
        <f>IFERROR(__xludf.DUMMYFUNCTION("IF(REGEXMATCH($A699, ""(?i)"" &amp; JOIN(""|"", SPLIT($I$3, "" ""))), 1, 0)"),0.0)</f>
        <v>0</v>
      </c>
      <c r="J699" s="16">
        <f>IFERROR(__xludf.DUMMYFUNCTION("IF(REGEXMATCH($A699, ""(?i)"" &amp; JOIN(""|"", SPLIT($J$3, "" ""))), 1, 0)"),0.0)</f>
        <v>0</v>
      </c>
      <c r="K699" s="16">
        <f>IFERROR(__xludf.DUMMYFUNCTION("IF(REGEXMATCH($A699, ""(?i)"" &amp; JOIN(""|"", SPLIT($K$3, "" ""))), 1, 0)"),1.0)</f>
        <v>1</v>
      </c>
      <c r="L699" s="16">
        <f>if(vlookup(A699,'VMware Inventory'!A:E,5,0)="Workstation",1,0)</f>
        <v>0</v>
      </c>
      <c r="M699" s="105">
        <f t="shared" si="5"/>
        <v>1</v>
      </c>
      <c r="N699" s="105">
        <f t="shared" si="6"/>
        <v>0</v>
      </c>
      <c r="O699" s="105">
        <f t="shared" si="7"/>
        <v>0</v>
      </c>
      <c r="P699" s="105" t="str">
        <f t="shared" si="8"/>
        <v>Consolidation</v>
      </c>
      <c r="Q699" s="105">
        <f t="shared" si="9"/>
        <v>1</v>
      </c>
    </row>
    <row r="700">
      <c r="A700" s="61" t="s">
        <v>840</v>
      </c>
      <c r="B700" s="16">
        <f t="shared" si="2"/>
        <v>0</v>
      </c>
      <c r="C700" s="16">
        <f>IFERROR(__xludf.DUMMYFUNCTION("IF(OR(REGEXMATCH($A700, ""(?i)"" &amp; JOIN(""|"", SPLIT($C$3, "" ""))),vlookup(A700,'VMware Inventory'!A:E,5,0)=""VMWare""), 1, 0)"),0.0)</f>
        <v>0</v>
      </c>
      <c r="D700" s="16">
        <f>IFERROR(__xludf.DUMMYFUNCTION("IF(REGEXMATCH($A700, ""(?i)"" &amp; JOIN(""|"", SPLIT($D$3, "" ""))), 1, 0)"),0.0)</f>
        <v>0</v>
      </c>
      <c r="E700" s="16">
        <f t="shared" si="3"/>
        <v>0</v>
      </c>
      <c r="F700" s="16">
        <f t="shared" si="4"/>
        <v>0</v>
      </c>
      <c r="G700" s="16">
        <f>IFERROR(__xludf.DUMMYFUNCTION("IF(REGEXMATCH($A700, ""(?i)"" &amp; JOIN(""|"", SPLIT($G$3, "" ""))), 1, 0)"),0.0)</f>
        <v>0</v>
      </c>
      <c r="H700" s="16">
        <f>IFERROR(__xludf.DUMMYFUNCTION("IF(REGEXMATCH($A700, ""(?i)"" &amp; JOIN(""|"", SPLIT($H$3, "" ""))), 1, 0)"),0.0)</f>
        <v>0</v>
      </c>
      <c r="I700" s="16">
        <f>IFERROR(__xludf.DUMMYFUNCTION("IF(REGEXMATCH($A700, ""(?i)"" &amp; JOIN(""|"", SPLIT($I$3, "" ""))), 1, 0)"),0.0)</f>
        <v>0</v>
      </c>
      <c r="J700" s="16">
        <f>IFERROR(__xludf.DUMMYFUNCTION("IF(REGEXMATCH($A700, ""(?i)"" &amp; JOIN(""|"", SPLIT($J$3, "" ""))), 1, 0)"),0.0)</f>
        <v>0</v>
      </c>
      <c r="K700" s="16">
        <f>IFERROR(__xludf.DUMMYFUNCTION("IF(REGEXMATCH($A700, ""(?i)"" &amp; JOIN(""|"", SPLIT($K$3, "" ""))), 1, 0)"),0.0)</f>
        <v>0</v>
      </c>
      <c r="L700" s="16">
        <f>if(vlookup(A700,'VMware Inventory'!A:E,5,0)="Workstation",1,0)</f>
        <v>0</v>
      </c>
      <c r="M700" s="105">
        <f t="shared" si="5"/>
        <v>0</v>
      </c>
      <c r="N700" s="105">
        <f t="shared" si="6"/>
        <v>0</v>
      </c>
      <c r="O700" s="105">
        <f t="shared" si="7"/>
        <v>0</v>
      </c>
      <c r="P700" s="105" t="str">
        <f t="shared" si="8"/>
        <v>No Infra</v>
      </c>
      <c r="Q700" s="105">
        <f t="shared" si="9"/>
        <v>0</v>
      </c>
    </row>
    <row r="701">
      <c r="A701" s="61" t="s">
        <v>841</v>
      </c>
      <c r="B701" s="16">
        <f t="shared" si="2"/>
        <v>0</v>
      </c>
      <c r="C701" s="16">
        <f>IFERROR(__xludf.DUMMYFUNCTION("IF(OR(REGEXMATCH($A701, ""(?i)"" &amp; JOIN(""|"", SPLIT($C$3, "" ""))),vlookup(A701,'VMware Inventory'!A:E,5,0)=""VMWare""), 1, 0)"),0.0)</f>
        <v>0</v>
      </c>
      <c r="D701" s="16">
        <f>IFERROR(__xludf.DUMMYFUNCTION("IF(REGEXMATCH($A701, ""(?i)"" &amp; JOIN(""|"", SPLIT($D$3, "" ""))), 1, 0)"),0.0)</f>
        <v>0</v>
      </c>
      <c r="E701" s="16">
        <f t="shared" si="3"/>
        <v>0</v>
      </c>
      <c r="F701" s="16">
        <f t="shared" si="4"/>
        <v>0</v>
      </c>
      <c r="G701" s="16">
        <f>IFERROR(__xludf.DUMMYFUNCTION("IF(REGEXMATCH($A701, ""(?i)"" &amp; JOIN(""|"", SPLIT($G$3, "" ""))), 1, 0)"),0.0)</f>
        <v>0</v>
      </c>
      <c r="H701" s="16">
        <f>IFERROR(__xludf.DUMMYFUNCTION("IF(REGEXMATCH($A701, ""(?i)"" &amp; JOIN(""|"", SPLIT($H$3, "" ""))), 1, 0)"),0.0)</f>
        <v>0</v>
      </c>
      <c r="I701" s="16">
        <f>IFERROR(__xludf.DUMMYFUNCTION("IF(REGEXMATCH($A701, ""(?i)"" &amp; JOIN(""|"", SPLIT($I$3, "" ""))), 1, 0)"),0.0)</f>
        <v>0</v>
      </c>
      <c r="J701" s="16">
        <f>IFERROR(__xludf.DUMMYFUNCTION("IF(REGEXMATCH($A701, ""(?i)"" &amp; JOIN(""|"", SPLIT($J$3, "" ""))), 1, 0)"),0.0)</f>
        <v>0</v>
      </c>
      <c r="K701" s="16">
        <f>IFERROR(__xludf.DUMMYFUNCTION("IF(REGEXMATCH($A701, ""(?i)"" &amp; JOIN(""|"", SPLIT($K$3, "" ""))), 1, 0)"),0.0)</f>
        <v>0</v>
      </c>
      <c r="L701" s="16">
        <f>if(vlookup(A701,'VMware Inventory'!A:E,5,0)="Workstation",1,0)</f>
        <v>0</v>
      </c>
      <c r="M701" s="105">
        <f t="shared" si="5"/>
        <v>0</v>
      </c>
      <c r="N701" s="105">
        <f t="shared" si="6"/>
        <v>0</v>
      </c>
      <c r="O701" s="105">
        <f t="shared" si="7"/>
        <v>0</v>
      </c>
      <c r="P701" s="105" t="str">
        <f t="shared" si="8"/>
        <v>No Infra</v>
      </c>
      <c r="Q701" s="105">
        <f t="shared" si="9"/>
        <v>0</v>
      </c>
    </row>
    <row r="702">
      <c r="A702" s="61" t="s">
        <v>842</v>
      </c>
      <c r="B702" s="16">
        <f t="shared" si="2"/>
        <v>0</v>
      </c>
      <c r="C702" s="16">
        <f>IFERROR(__xludf.DUMMYFUNCTION("IF(OR(REGEXMATCH($A702, ""(?i)"" &amp; JOIN(""|"", SPLIT($C$3, "" ""))),vlookup(A702,'VMware Inventory'!A:E,5,0)=""VMWare""), 1, 0)"),0.0)</f>
        <v>0</v>
      </c>
      <c r="D702" s="16">
        <f>IFERROR(__xludf.DUMMYFUNCTION("IF(REGEXMATCH($A702, ""(?i)"" &amp; JOIN(""|"", SPLIT($D$3, "" ""))), 1, 0)"),0.0)</f>
        <v>0</v>
      </c>
      <c r="E702" s="16">
        <f t="shared" si="3"/>
        <v>0</v>
      </c>
      <c r="F702" s="16">
        <f t="shared" si="4"/>
        <v>0</v>
      </c>
      <c r="G702" s="16">
        <f>IFERROR(__xludf.DUMMYFUNCTION("IF(REGEXMATCH($A702, ""(?i)"" &amp; JOIN(""|"", SPLIT($G$3, "" ""))), 1, 0)"),0.0)</f>
        <v>0</v>
      </c>
      <c r="H702" s="16">
        <f>IFERROR(__xludf.DUMMYFUNCTION("IF(REGEXMATCH($A702, ""(?i)"" &amp; JOIN(""|"", SPLIT($H$3, "" ""))), 1, 0)"),0.0)</f>
        <v>0</v>
      </c>
      <c r="I702" s="16">
        <f>IFERROR(__xludf.DUMMYFUNCTION("IF(REGEXMATCH($A702, ""(?i)"" &amp; JOIN(""|"", SPLIT($I$3, "" ""))), 1, 0)"),0.0)</f>
        <v>0</v>
      </c>
      <c r="J702" s="16">
        <f>IFERROR(__xludf.DUMMYFUNCTION("IF(REGEXMATCH($A702, ""(?i)"" &amp; JOIN(""|"", SPLIT($J$3, "" ""))), 1, 0)"),0.0)</f>
        <v>0</v>
      </c>
      <c r="K702" s="16">
        <f>IFERROR(__xludf.DUMMYFUNCTION("IF(REGEXMATCH($A702, ""(?i)"" &amp; JOIN(""|"", SPLIT($K$3, "" ""))), 1, 0)"),0.0)</f>
        <v>0</v>
      </c>
      <c r="L702" s="16">
        <f>if(vlookup(A702,'VMware Inventory'!A:E,5,0)="Workstation",1,0)</f>
        <v>0</v>
      </c>
      <c r="M702" s="105">
        <f t="shared" si="5"/>
        <v>0</v>
      </c>
      <c r="N702" s="105">
        <f t="shared" si="6"/>
        <v>0</v>
      </c>
      <c r="O702" s="105">
        <f t="shared" si="7"/>
        <v>0</v>
      </c>
      <c r="P702" s="105" t="str">
        <f t="shared" si="8"/>
        <v>No Infra</v>
      </c>
      <c r="Q702" s="105">
        <f t="shared" si="9"/>
        <v>0</v>
      </c>
    </row>
    <row r="703">
      <c r="A703" s="61" t="s">
        <v>843</v>
      </c>
      <c r="B703" s="16">
        <f t="shared" si="2"/>
        <v>0</v>
      </c>
      <c r="C703" s="16">
        <f>IFERROR(__xludf.DUMMYFUNCTION("IF(OR(REGEXMATCH($A703, ""(?i)"" &amp; JOIN(""|"", SPLIT($C$3, "" ""))),vlookup(A703,'VMware Inventory'!A:E,5,0)=""VMWare""), 1, 0)"),0.0)</f>
        <v>0</v>
      </c>
      <c r="D703" s="16">
        <f>IFERROR(__xludf.DUMMYFUNCTION("IF(REGEXMATCH($A703, ""(?i)"" &amp; JOIN(""|"", SPLIT($D$3, "" ""))), 1, 0)"),0.0)</f>
        <v>0</v>
      </c>
      <c r="E703" s="16">
        <f t="shared" si="3"/>
        <v>0</v>
      </c>
      <c r="F703" s="16">
        <f t="shared" si="4"/>
        <v>0</v>
      </c>
      <c r="G703" s="16">
        <f>IFERROR(__xludf.DUMMYFUNCTION("IF(REGEXMATCH($A703, ""(?i)"" &amp; JOIN(""|"", SPLIT($G$3, "" ""))), 1, 0)"),0.0)</f>
        <v>0</v>
      </c>
      <c r="H703" s="16">
        <f>IFERROR(__xludf.DUMMYFUNCTION("IF(REGEXMATCH($A703, ""(?i)"" &amp; JOIN(""|"", SPLIT($H$3, "" ""))), 1, 0)"),0.0)</f>
        <v>0</v>
      </c>
      <c r="I703" s="16">
        <f>IFERROR(__xludf.DUMMYFUNCTION("IF(REGEXMATCH($A703, ""(?i)"" &amp; JOIN(""|"", SPLIT($I$3, "" ""))), 1, 0)"),0.0)</f>
        <v>0</v>
      </c>
      <c r="J703" s="16">
        <f>IFERROR(__xludf.DUMMYFUNCTION("IF(REGEXMATCH($A703, ""(?i)"" &amp; JOIN(""|"", SPLIT($J$3, "" ""))), 1, 0)"),0.0)</f>
        <v>0</v>
      </c>
      <c r="K703" s="16">
        <f>IFERROR(__xludf.DUMMYFUNCTION("IF(REGEXMATCH($A703, ""(?i)"" &amp; JOIN(""|"", SPLIT($K$3, "" ""))), 1, 0)"),0.0)</f>
        <v>0</v>
      </c>
      <c r="L703" s="16">
        <f>if(vlookup(A703,'VMware Inventory'!A:E,5,0)="Workstation",1,0)</f>
        <v>0</v>
      </c>
      <c r="M703" s="105">
        <f t="shared" si="5"/>
        <v>0</v>
      </c>
      <c r="N703" s="105">
        <f t="shared" si="6"/>
        <v>0</v>
      </c>
      <c r="O703" s="105">
        <f t="shared" si="7"/>
        <v>0</v>
      </c>
      <c r="P703" s="105" t="str">
        <f t="shared" si="8"/>
        <v>No Infra</v>
      </c>
      <c r="Q703" s="105">
        <f t="shared" si="9"/>
        <v>0</v>
      </c>
    </row>
    <row r="704">
      <c r="A704" s="61" t="s">
        <v>844</v>
      </c>
      <c r="B704" s="16">
        <f t="shared" si="2"/>
        <v>0</v>
      </c>
      <c r="C704" s="16">
        <f>IFERROR(__xludf.DUMMYFUNCTION("IF(OR(REGEXMATCH($A704, ""(?i)"" &amp; JOIN(""|"", SPLIT($C$3, "" ""))),vlookup(A704,'VMware Inventory'!A:E,5,0)=""VMWare""), 1, 0)"),0.0)</f>
        <v>0</v>
      </c>
      <c r="D704" s="16">
        <f>IFERROR(__xludf.DUMMYFUNCTION("IF(REGEXMATCH($A704, ""(?i)"" &amp; JOIN(""|"", SPLIT($D$3, "" ""))), 1, 0)"),0.0)</f>
        <v>0</v>
      </c>
      <c r="E704" s="16">
        <f t="shared" si="3"/>
        <v>0</v>
      </c>
      <c r="F704" s="16">
        <f t="shared" si="4"/>
        <v>0</v>
      </c>
      <c r="G704" s="16">
        <f>IFERROR(__xludf.DUMMYFUNCTION("IF(REGEXMATCH($A704, ""(?i)"" &amp; JOIN(""|"", SPLIT($G$3, "" ""))), 1, 0)"),0.0)</f>
        <v>0</v>
      </c>
      <c r="H704" s="16">
        <f>IFERROR(__xludf.DUMMYFUNCTION("IF(REGEXMATCH($A704, ""(?i)"" &amp; JOIN(""|"", SPLIT($H$3, "" ""))), 1, 0)"),0.0)</f>
        <v>0</v>
      </c>
      <c r="I704" s="16">
        <f>IFERROR(__xludf.DUMMYFUNCTION("IF(REGEXMATCH($A704, ""(?i)"" &amp; JOIN(""|"", SPLIT($I$3, "" ""))), 1, 0)"),0.0)</f>
        <v>0</v>
      </c>
      <c r="J704" s="16">
        <f>IFERROR(__xludf.DUMMYFUNCTION("IF(REGEXMATCH($A704, ""(?i)"" &amp; JOIN(""|"", SPLIT($J$3, "" ""))), 1, 0)"),0.0)</f>
        <v>0</v>
      </c>
      <c r="K704" s="16">
        <f>IFERROR(__xludf.DUMMYFUNCTION("IF(REGEXMATCH($A704, ""(?i)"" &amp; JOIN(""|"", SPLIT($K$3, "" ""))), 1, 0)"),0.0)</f>
        <v>0</v>
      </c>
      <c r="L704" s="16">
        <f>if(vlookup(A704,'VMware Inventory'!A:E,5,0)="Workstation",1,0)</f>
        <v>0</v>
      </c>
      <c r="M704" s="105">
        <f t="shared" si="5"/>
        <v>0</v>
      </c>
      <c r="N704" s="105">
        <f t="shared" si="6"/>
        <v>0</v>
      </c>
      <c r="O704" s="105">
        <f t="shared" si="7"/>
        <v>0</v>
      </c>
      <c r="P704" s="105" t="str">
        <f t="shared" si="8"/>
        <v>No Infra</v>
      </c>
      <c r="Q704" s="105">
        <f t="shared" si="9"/>
        <v>0</v>
      </c>
    </row>
    <row r="705">
      <c r="A705" s="61" t="s">
        <v>845</v>
      </c>
      <c r="B705" s="16">
        <f t="shared" si="2"/>
        <v>0</v>
      </c>
      <c r="C705" s="16">
        <f>IFERROR(__xludf.DUMMYFUNCTION("IF(OR(REGEXMATCH($A705, ""(?i)"" &amp; JOIN(""|"", SPLIT($C$3, "" ""))),vlookup(A705,'VMware Inventory'!A:E,5,0)=""VMWare""), 1, 0)"),0.0)</f>
        <v>0</v>
      </c>
      <c r="D705" s="16">
        <f>IFERROR(__xludf.DUMMYFUNCTION("IF(REGEXMATCH($A705, ""(?i)"" &amp; JOIN(""|"", SPLIT($D$3, "" ""))), 1, 0)"),0.0)</f>
        <v>0</v>
      </c>
      <c r="E705" s="16">
        <f t="shared" si="3"/>
        <v>0</v>
      </c>
      <c r="F705" s="16">
        <f t="shared" si="4"/>
        <v>0</v>
      </c>
      <c r="G705" s="16">
        <f>IFERROR(__xludf.DUMMYFUNCTION("IF(REGEXMATCH($A705, ""(?i)"" &amp; JOIN(""|"", SPLIT($G$3, "" ""))), 1, 0)"),0.0)</f>
        <v>0</v>
      </c>
      <c r="H705" s="16">
        <f>IFERROR(__xludf.DUMMYFUNCTION("IF(REGEXMATCH($A705, ""(?i)"" &amp; JOIN(""|"", SPLIT($H$3, "" ""))), 1, 0)"),0.0)</f>
        <v>0</v>
      </c>
      <c r="I705" s="16">
        <f>IFERROR(__xludf.DUMMYFUNCTION("IF(REGEXMATCH($A705, ""(?i)"" &amp; JOIN(""|"", SPLIT($I$3, "" ""))), 1, 0)"),0.0)</f>
        <v>0</v>
      </c>
      <c r="J705" s="16">
        <f>IFERROR(__xludf.DUMMYFUNCTION("IF(REGEXMATCH($A705, ""(?i)"" &amp; JOIN(""|"", SPLIT($J$3, "" ""))), 1, 0)"),0.0)</f>
        <v>0</v>
      </c>
      <c r="K705" s="16">
        <f>IFERROR(__xludf.DUMMYFUNCTION("IF(REGEXMATCH($A705, ""(?i)"" &amp; JOIN(""|"", SPLIT($K$3, "" ""))), 1, 0)"),0.0)</f>
        <v>0</v>
      </c>
      <c r="L705" s="16">
        <f>if(vlookup(A705,'VMware Inventory'!A:E,5,0)="Workstation",1,0)</f>
        <v>0</v>
      </c>
      <c r="M705" s="105">
        <f t="shared" si="5"/>
        <v>0</v>
      </c>
      <c r="N705" s="105">
        <f t="shared" si="6"/>
        <v>0</v>
      </c>
      <c r="O705" s="105">
        <f t="shared" si="7"/>
        <v>0</v>
      </c>
      <c r="P705" s="105" t="str">
        <f t="shared" si="8"/>
        <v>No Infra</v>
      </c>
      <c r="Q705" s="105">
        <f t="shared" si="9"/>
        <v>0</v>
      </c>
    </row>
    <row r="706">
      <c r="A706" s="61" t="s">
        <v>846</v>
      </c>
      <c r="B706" s="16">
        <f t="shared" si="2"/>
        <v>0</v>
      </c>
      <c r="C706" s="16">
        <f>IFERROR(__xludf.DUMMYFUNCTION("IF(OR(REGEXMATCH($A706, ""(?i)"" &amp; JOIN(""|"", SPLIT($C$3, "" ""))),vlookup(A706,'VMware Inventory'!A:E,5,0)=""VMWare""), 1, 0)"),0.0)</f>
        <v>0</v>
      </c>
      <c r="D706" s="16">
        <f>IFERROR(__xludf.DUMMYFUNCTION("IF(REGEXMATCH($A706, ""(?i)"" &amp; JOIN(""|"", SPLIT($D$3, "" ""))), 1, 0)"),0.0)</f>
        <v>0</v>
      </c>
      <c r="E706" s="16">
        <f t="shared" si="3"/>
        <v>0</v>
      </c>
      <c r="F706" s="16">
        <f t="shared" si="4"/>
        <v>0</v>
      </c>
      <c r="G706" s="16">
        <f>IFERROR(__xludf.DUMMYFUNCTION("IF(REGEXMATCH($A706, ""(?i)"" &amp; JOIN(""|"", SPLIT($G$3, "" ""))), 1, 0)"),0.0)</f>
        <v>0</v>
      </c>
      <c r="H706" s="16">
        <f>IFERROR(__xludf.DUMMYFUNCTION("IF(REGEXMATCH($A706, ""(?i)"" &amp; JOIN(""|"", SPLIT($H$3, "" ""))), 1, 0)"),0.0)</f>
        <v>0</v>
      </c>
      <c r="I706" s="16">
        <f>IFERROR(__xludf.DUMMYFUNCTION("IF(REGEXMATCH($A706, ""(?i)"" &amp; JOIN(""|"", SPLIT($I$3, "" ""))), 1, 0)"),0.0)</f>
        <v>0</v>
      </c>
      <c r="J706" s="16">
        <f>IFERROR(__xludf.DUMMYFUNCTION("IF(REGEXMATCH($A706, ""(?i)"" &amp; JOIN(""|"", SPLIT($J$3, "" ""))), 1, 0)"),0.0)</f>
        <v>0</v>
      </c>
      <c r="K706" s="16">
        <f>IFERROR(__xludf.DUMMYFUNCTION("IF(REGEXMATCH($A706, ""(?i)"" &amp; JOIN(""|"", SPLIT($K$3, "" ""))), 1, 0)"),0.0)</f>
        <v>0</v>
      </c>
      <c r="L706" s="16">
        <f>if(vlookup(A706,'VMware Inventory'!A:E,5,0)="Workstation",1,0)</f>
        <v>0</v>
      </c>
      <c r="M706" s="105">
        <f t="shared" si="5"/>
        <v>0</v>
      </c>
      <c r="N706" s="105">
        <f t="shared" si="6"/>
        <v>0</v>
      </c>
      <c r="O706" s="105">
        <f t="shared" si="7"/>
        <v>0</v>
      </c>
      <c r="P706" s="105" t="str">
        <f t="shared" si="8"/>
        <v>No Infra</v>
      </c>
      <c r="Q706" s="105">
        <f t="shared" si="9"/>
        <v>0</v>
      </c>
    </row>
    <row r="707">
      <c r="A707" s="61" t="s">
        <v>847</v>
      </c>
      <c r="B707" s="16">
        <f t="shared" si="2"/>
        <v>0</v>
      </c>
      <c r="C707" s="16">
        <f>IFERROR(__xludf.DUMMYFUNCTION("IF(OR(REGEXMATCH($A707, ""(?i)"" &amp; JOIN(""|"", SPLIT($C$3, "" ""))),vlookup(A707,'VMware Inventory'!A:E,5,0)=""VMWare""), 1, 0)"),0.0)</f>
        <v>0</v>
      </c>
      <c r="D707" s="16">
        <f>IFERROR(__xludf.DUMMYFUNCTION("IF(REGEXMATCH($A707, ""(?i)"" &amp; JOIN(""|"", SPLIT($D$3, "" ""))), 1, 0)"),0.0)</f>
        <v>0</v>
      </c>
      <c r="E707" s="16">
        <f t="shared" si="3"/>
        <v>0</v>
      </c>
      <c r="F707" s="16">
        <f t="shared" si="4"/>
        <v>0</v>
      </c>
      <c r="G707" s="16">
        <f>IFERROR(__xludf.DUMMYFUNCTION("IF(REGEXMATCH($A707, ""(?i)"" &amp; JOIN(""|"", SPLIT($G$3, "" ""))), 1, 0)"),0.0)</f>
        <v>0</v>
      </c>
      <c r="H707" s="16">
        <f>IFERROR(__xludf.DUMMYFUNCTION("IF(REGEXMATCH($A707, ""(?i)"" &amp; JOIN(""|"", SPLIT($H$3, "" ""))), 1, 0)"),0.0)</f>
        <v>0</v>
      </c>
      <c r="I707" s="16">
        <f>IFERROR(__xludf.DUMMYFUNCTION("IF(REGEXMATCH($A707, ""(?i)"" &amp; JOIN(""|"", SPLIT($I$3, "" ""))), 1, 0)"),0.0)</f>
        <v>0</v>
      </c>
      <c r="J707" s="16">
        <f>IFERROR(__xludf.DUMMYFUNCTION("IF(REGEXMATCH($A707, ""(?i)"" &amp; JOIN(""|"", SPLIT($J$3, "" ""))), 1, 0)"),0.0)</f>
        <v>0</v>
      </c>
      <c r="K707" s="16">
        <f>IFERROR(__xludf.DUMMYFUNCTION("IF(REGEXMATCH($A707, ""(?i)"" &amp; JOIN(""|"", SPLIT($K$3, "" ""))), 1, 0)"),0.0)</f>
        <v>0</v>
      </c>
      <c r="L707" s="16">
        <f>if(vlookup(A707,'VMware Inventory'!A:E,5,0)="Workstation",1,0)</f>
        <v>0</v>
      </c>
      <c r="M707" s="105">
        <f t="shared" si="5"/>
        <v>0</v>
      </c>
      <c r="N707" s="105">
        <f t="shared" si="6"/>
        <v>0</v>
      </c>
      <c r="O707" s="105">
        <f t="shared" si="7"/>
        <v>0</v>
      </c>
      <c r="P707" s="105" t="str">
        <f t="shared" si="8"/>
        <v>No Infra</v>
      </c>
      <c r="Q707" s="105">
        <f t="shared" si="9"/>
        <v>0</v>
      </c>
    </row>
    <row r="708">
      <c r="A708" s="61" t="s">
        <v>848</v>
      </c>
      <c r="B708" s="16">
        <f t="shared" si="2"/>
        <v>0</v>
      </c>
      <c r="C708" s="16">
        <f>IFERROR(__xludf.DUMMYFUNCTION("IF(OR(REGEXMATCH($A708, ""(?i)"" &amp; JOIN(""|"", SPLIT($C$3, "" ""))),vlookup(A708,'VMware Inventory'!A:E,5,0)=""VMWare""), 1, 0)"),0.0)</f>
        <v>0</v>
      </c>
      <c r="D708" s="16">
        <f>IFERROR(__xludf.DUMMYFUNCTION("IF(REGEXMATCH($A708, ""(?i)"" &amp; JOIN(""|"", SPLIT($D$3, "" ""))), 1, 0)"),0.0)</f>
        <v>0</v>
      </c>
      <c r="E708" s="16">
        <f t="shared" si="3"/>
        <v>0</v>
      </c>
      <c r="F708" s="16">
        <f t="shared" si="4"/>
        <v>0</v>
      </c>
      <c r="G708" s="16">
        <f>IFERROR(__xludf.DUMMYFUNCTION("IF(REGEXMATCH($A708, ""(?i)"" &amp; JOIN(""|"", SPLIT($G$3, "" ""))), 1, 0)"),0.0)</f>
        <v>0</v>
      </c>
      <c r="H708" s="16">
        <f>IFERROR(__xludf.DUMMYFUNCTION("IF(REGEXMATCH($A708, ""(?i)"" &amp; JOIN(""|"", SPLIT($H$3, "" ""))), 1, 0)"),0.0)</f>
        <v>0</v>
      </c>
      <c r="I708" s="16">
        <f>IFERROR(__xludf.DUMMYFUNCTION("IF(REGEXMATCH($A708, ""(?i)"" &amp; JOIN(""|"", SPLIT($I$3, "" ""))), 1, 0)"),0.0)</f>
        <v>0</v>
      </c>
      <c r="J708" s="16">
        <f>IFERROR(__xludf.DUMMYFUNCTION("IF(REGEXMATCH($A708, ""(?i)"" &amp; JOIN(""|"", SPLIT($J$3, "" ""))), 1, 0)"),0.0)</f>
        <v>0</v>
      </c>
      <c r="K708" s="16">
        <f>IFERROR(__xludf.DUMMYFUNCTION("IF(REGEXMATCH($A708, ""(?i)"" &amp; JOIN(""|"", SPLIT($K$3, "" ""))), 1, 0)"),0.0)</f>
        <v>0</v>
      </c>
      <c r="L708" s="16">
        <f>if(vlookup(A708,'VMware Inventory'!A:E,5,0)="Workstation",1,0)</f>
        <v>0</v>
      </c>
      <c r="M708" s="105">
        <f t="shared" si="5"/>
        <v>0</v>
      </c>
      <c r="N708" s="105">
        <f t="shared" si="6"/>
        <v>0</v>
      </c>
      <c r="O708" s="105">
        <f t="shared" si="7"/>
        <v>0</v>
      </c>
      <c r="P708" s="105" t="str">
        <f t="shared" si="8"/>
        <v>No Infra</v>
      </c>
      <c r="Q708" s="105">
        <f t="shared" si="9"/>
        <v>0</v>
      </c>
    </row>
    <row r="709">
      <c r="A709" s="61" t="s">
        <v>849</v>
      </c>
      <c r="B709" s="16">
        <f t="shared" si="2"/>
        <v>0</v>
      </c>
      <c r="C709" s="16">
        <f>IFERROR(__xludf.DUMMYFUNCTION("IF(OR(REGEXMATCH($A709, ""(?i)"" &amp; JOIN(""|"", SPLIT($C$3, "" ""))),vlookup(A709,'VMware Inventory'!A:E,5,0)=""VMWare""), 1, 0)"),0.0)</f>
        <v>0</v>
      </c>
      <c r="D709" s="16">
        <f>IFERROR(__xludf.DUMMYFUNCTION("IF(REGEXMATCH($A709, ""(?i)"" &amp; JOIN(""|"", SPLIT($D$3, "" ""))), 1, 0)"),0.0)</f>
        <v>0</v>
      </c>
      <c r="E709" s="16">
        <f t="shared" si="3"/>
        <v>0</v>
      </c>
      <c r="F709" s="16">
        <f t="shared" si="4"/>
        <v>0</v>
      </c>
      <c r="G709" s="16">
        <f>IFERROR(__xludf.DUMMYFUNCTION("IF(REGEXMATCH($A709, ""(?i)"" &amp; JOIN(""|"", SPLIT($G$3, "" ""))), 1, 0)"),0.0)</f>
        <v>0</v>
      </c>
      <c r="H709" s="16">
        <f>IFERROR(__xludf.DUMMYFUNCTION("IF(REGEXMATCH($A709, ""(?i)"" &amp; JOIN(""|"", SPLIT($H$3, "" ""))), 1, 0)"),0.0)</f>
        <v>0</v>
      </c>
      <c r="I709" s="16">
        <f>IFERROR(__xludf.DUMMYFUNCTION("IF(REGEXMATCH($A709, ""(?i)"" &amp; JOIN(""|"", SPLIT($I$3, "" ""))), 1, 0)"),0.0)</f>
        <v>0</v>
      </c>
      <c r="J709" s="16">
        <f>IFERROR(__xludf.DUMMYFUNCTION("IF(REGEXMATCH($A709, ""(?i)"" &amp; JOIN(""|"", SPLIT($J$3, "" ""))), 1, 0)"),0.0)</f>
        <v>0</v>
      </c>
      <c r="K709" s="16">
        <f>IFERROR(__xludf.DUMMYFUNCTION("IF(REGEXMATCH($A709, ""(?i)"" &amp; JOIN(""|"", SPLIT($K$3, "" ""))), 1, 0)"),0.0)</f>
        <v>0</v>
      </c>
      <c r="L709" s="16">
        <f>if(vlookup(A709,'VMware Inventory'!A:E,5,0)="Workstation",1,0)</f>
        <v>0</v>
      </c>
      <c r="M709" s="105">
        <f t="shared" si="5"/>
        <v>0</v>
      </c>
      <c r="N709" s="105">
        <f t="shared" si="6"/>
        <v>0</v>
      </c>
      <c r="O709" s="105">
        <f t="shared" si="7"/>
        <v>0</v>
      </c>
      <c r="P709" s="105" t="str">
        <f t="shared" si="8"/>
        <v>No Infra</v>
      </c>
      <c r="Q709" s="105">
        <f t="shared" si="9"/>
        <v>0</v>
      </c>
    </row>
    <row r="710">
      <c r="A710" s="61" t="s">
        <v>850</v>
      </c>
      <c r="B710" s="16">
        <f t="shared" si="2"/>
        <v>0</v>
      </c>
      <c r="C710" s="16">
        <f>IFERROR(__xludf.DUMMYFUNCTION("IF(OR(REGEXMATCH($A710, ""(?i)"" &amp; JOIN(""|"", SPLIT($C$3, "" ""))),vlookup(A710,'VMware Inventory'!A:E,5,0)=""VMWare""), 1, 0)"),0.0)</f>
        <v>0</v>
      </c>
      <c r="D710" s="16">
        <f>IFERROR(__xludf.DUMMYFUNCTION("IF(REGEXMATCH($A710, ""(?i)"" &amp; JOIN(""|"", SPLIT($D$3, "" ""))), 1, 0)"),0.0)</f>
        <v>0</v>
      </c>
      <c r="E710" s="16">
        <f t="shared" si="3"/>
        <v>0</v>
      </c>
      <c r="F710" s="16">
        <f t="shared" si="4"/>
        <v>0</v>
      </c>
      <c r="G710" s="16">
        <f>IFERROR(__xludf.DUMMYFUNCTION("IF(REGEXMATCH($A710, ""(?i)"" &amp; JOIN(""|"", SPLIT($G$3, "" ""))), 1, 0)"),0.0)</f>
        <v>0</v>
      </c>
      <c r="H710" s="16">
        <f>IFERROR(__xludf.DUMMYFUNCTION("IF(REGEXMATCH($A710, ""(?i)"" &amp; JOIN(""|"", SPLIT($H$3, "" ""))), 1, 0)"),0.0)</f>
        <v>0</v>
      </c>
      <c r="I710" s="16">
        <f>IFERROR(__xludf.DUMMYFUNCTION("IF(REGEXMATCH($A710, ""(?i)"" &amp; JOIN(""|"", SPLIT($I$3, "" ""))), 1, 0)"),0.0)</f>
        <v>0</v>
      </c>
      <c r="J710" s="16">
        <f>IFERROR(__xludf.DUMMYFUNCTION("IF(REGEXMATCH($A710, ""(?i)"" &amp; JOIN(""|"", SPLIT($J$3, "" ""))), 1, 0)"),0.0)</f>
        <v>0</v>
      </c>
      <c r="K710" s="16">
        <f>IFERROR(__xludf.DUMMYFUNCTION("IF(REGEXMATCH($A710, ""(?i)"" &amp; JOIN(""|"", SPLIT($K$3, "" ""))), 1, 0)"),0.0)</f>
        <v>0</v>
      </c>
      <c r="L710" s="16">
        <f>if(vlookup(A710,'VMware Inventory'!A:E,5,0)="Workstation",1,0)</f>
        <v>0</v>
      </c>
      <c r="M710" s="105">
        <f t="shared" si="5"/>
        <v>0</v>
      </c>
      <c r="N710" s="105">
        <f t="shared" si="6"/>
        <v>0</v>
      </c>
      <c r="O710" s="105">
        <f t="shared" si="7"/>
        <v>0</v>
      </c>
      <c r="P710" s="105" t="str">
        <f t="shared" si="8"/>
        <v>No Infra</v>
      </c>
      <c r="Q710" s="105">
        <f t="shared" si="9"/>
        <v>0</v>
      </c>
    </row>
    <row r="711">
      <c r="A711" s="61" t="s">
        <v>851</v>
      </c>
      <c r="B711" s="16">
        <f t="shared" si="2"/>
        <v>0</v>
      </c>
      <c r="C711" s="16">
        <f>IFERROR(__xludf.DUMMYFUNCTION("IF(OR(REGEXMATCH($A711, ""(?i)"" &amp; JOIN(""|"", SPLIT($C$3, "" ""))),vlookup(A711,'VMware Inventory'!A:E,5,0)=""VMWare""), 1, 0)"),0.0)</f>
        <v>0</v>
      </c>
      <c r="D711" s="16">
        <f>IFERROR(__xludf.DUMMYFUNCTION("IF(REGEXMATCH($A711, ""(?i)"" &amp; JOIN(""|"", SPLIT($D$3, "" ""))), 1, 0)"),0.0)</f>
        <v>0</v>
      </c>
      <c r="E711" s="16">
        <f t="shared" si="3"/>
        <v>0</v>
      </c>
      <c r="F711" s="16">
        <f t="shared" si="4"/>
        <v>0</v>
      </c>
      <c r="G711" s="16">
        <f>IFERROR(__xludf.DUMMYFUNCTION("IF(REGEXMATCH($A711, ""(?i)"" &amp; JOIN(""|"", SPLIT($G$3, "" ""))), 1, 0)"),0.0)</f>
        <v>0</v>
      </c>
      <c r="H711" s="16">
        <f>IFERROR(__xludf.DUMMYFUNCTION("IF(REGEXMATCH($A711, ""(?i)"" &amp; JOIN(""|"", SPLIT($H$3, "" ""))), 1, 0)"),0.0)</f>
        <v>0</v>
      </c>
      <c r="I711" s="16">
        <f>IFERROR(__xludf.DUMMYFUNCTION("IF(REGEXMATCH($A711, ""(?i)"" &amp; JOIN(""|"", SPLIT($I$3, "" ""))), 1, 0)"),0.0)</f>
        <v>0</v>
      </c>
      <c r="J711" s="16">
        <f>IFERROR(__xludf.DUMMYFUNCTION("IF(REGEXMATCH($A711, ""(?i)"" &amp; JOIN(""|"", SPLIT($J$3, "" ""))), 1, 0)"),0.0)</f>
        <v>0</v>
      </c>
      <c r="K711" s="16">
        <f>IFERROR(__xludf.DUMMYFUNCTION("IF(REGEXMATCH($A711, ""(?i)"" &amp; JOIN(""|"", SPLIT($K$3, "" ""))), 1, 0)"),0.0)</f>
        <v>0</v>
      </c>
      <c r="L711" s="16">
        <f>if(vlookup(A711,'VMware Inventory'!A:E,5,0)="Workstation",1,0)</f>
        <v>0</v>
      </c>
      <c r="M711" s="105">
        <f t="shared" si="5"/>
        <v>0</v>
      </c>
      <c r="N711" s="105">
        <f t="shared" si="6"/>
        <v>0</v>
      </c>
      <c r="O711" s="105">
        <f t="shared" si="7"/>
        <v>0</v>
      </c>
      <c r="P711" s="105" t="str">
        <f t="shared" si="8"/>
        <v>No Infra</v>
      </c>
      <c r="Q711" s="105">
        <f t="shared" si="9"/>
        <v>0</v>
      </c>
    </row>
    <row r="712">
      <c r="A712" s="61" t="s">
        <v>852</v>
      </c>
      <c r="B712" s="16">
        <f t="shared" si="2"/>
        <v>0</v>
      </c>
      <c r="C712" s="16">
        <f>IFERROR(__xludf.DUMMYFUNCTION("IF(OR(REGEXMATCH($A712, ""(?i)"" &amp; JOIN(""|"", SPLIT($C$3, "" ""))),vlookup(A712,'VMware Inventory'!A:E,5,0)=""VMWare""), 1, 0)"),0.0)</f>
        <v>0</v>
      </c>
      <c r="D712" s="16">
        <f>IFERROR(__xludf.DUMMYFUNCTION("IF(REGEXMATCH($A712, ""(?i)"" &amp; JOIN(""|"", SPLIT($D$3, "" ""))), 1, 0)"),0.0)</f>
        <v>0</v>
      </c>
      <c r="E712" s="16">
        <f t="shared" si="3"/>
        <v>0</v>
      </c>
      <c r="F712" s="16">
        <f t="shared" si="4"/>
        <v>0</v>
      </c>
      <c r="G712" s="16">
        <f>IFERROR(__xludf.DUMMYFUNCTION("IF(REGEXMATCH($A712, ""(?i)"" &amp; JOIN(""|"", SPLIT($G$3, "" ""))), 1, 0)"),0.0)</f>
        <v>0</v>
      </c>
      <c r="H712" s="16">
        <f>IFERROR(__xludf.DUMMYFUNCTION("IF(REGEXMATCH($A712, ""(?i)"" &amp; JOIN(""|"", SPLIT($H$3, "" ""))), 1, 0)"),0.0)</f>
        <v>0</v>
      </c>
      <c r="I712" s="16">
        <f>IFERROR(__xludf.DUMMYFUNCTION("IF(REGEXMATCH($A712, ""(?i)"" &amp; JOIN(""|"", SPLIT($I$3, "" ""))), 1, 0)"),0.0)</f>
        <v>0</v>
      </c>
      <c r="J712" s="16">
        <f>IFERROR(__xludf.DUMMYFUNCTION("IF(REGEXMATCH($A712, ""(?i)"" &amp; JOIN(""|"", SPLIT($J$3, "" ""))), 1, 0)"),0.0)</f>
        <v>0</v>
      </c>
      <c r="K712" s="16">
        <f>IFERROR(__xludf.DUMMYFUNCTION("IF(REGEXMATCH($A712, ""(?i)"" &amp; JOIN(""|"", SPLIT($K$3, "" ""))), 1, 0)"),0.0)</f>
        <v>0</v>
      </c>
      <c r="L712" s="16">
        <f>if(vlookup(A712,'VMware Inventory'!A:E,5,0)="Workstation",1,0)</f>
        <v>0</v>
      </c>
      <c r="M712" s="105">
        <f t="shared" si="5"/>
        <v>0</v>
      </c>
      <c r="N712" s="105">
        <f t="shared" si="6"/>
        <v>0</v>
      </c>
      <c r="O712" s="105">
        <f t="shared" si="7"/>
        <v>0</v>
      </c>
      <c r="P712" s="105" t="str">
        <f t="shared" si="8"/>
        <v>No Infra</v>
      </c>
      <c r="Q712" s="105">
        <f t="shared" si="9"/>
        <v>0</v>
      </c>
    </row>
    <row r="713">
      <c r="A713" s="61" t="s">
        <v>853</v>
      </c>
      <c r="B713" s="16">
        <f t="shared" si="2"/>
        <v>0</v>
      </c>
      <c r="C713" s="16">
        <f>IFERROR(__xludf.DUMMYFUNCTION("IF(OR(REGEXMATCH($A713, ""(?i)"" &amp; JOIN(""|"", SPLIT($C$3, "" ""))),vlookup(A713,'VMware Inventory'!A:E,5,0)=""VMWare""), 1, 0)"),0.0)</f>
        <v>0</v>
      </c>
      <c r="D713" s="16">
        <f>IFERROR(__xludf.DUMMYFUNCTION("IF(REGEXMATCH($A713, ""(?i)"" &amp; JOIN(""|"", SPLIT($D$3, "" ""))), 1, 0)"),0.0)</f>
        <v>0</v>
      </c>
      <c r="E713" s="16">
        <f t="shared" si="3"/>
        <v>0</v>
      </c>
      <c r="F713" s="16">
        <f t="shared" si="4"/>
        <v>0</v>
      </c>
      <c r="G713" s="16">
        <f>IFERROR(__xludf.DUMMYFUNCTION("IF(REGEXMATCH($A713, ""(?i)"" &amp; JOIN(""|"", SPLIT($G$3, "" ""))), 1, 0)"),0.0)</f>
        <v>0</v>
      </c>
      <c r="H713" s="16">
        <f>IFERROR(__xludf.DUMMYFUNCTION("IF(REGEXMATCH($A713, ""(?i)"" &amp; JOIN(""|"", SPLIT($H$3, "" ""))), 1, 0)"),0.0)</f>
        <v>0</v>
      </c>
      <c r="I713" s="16">
        <f>IFERROR(__xludf.DUMMYFUNCTION("IF(REGEXMATCH($A713, ""(?i)"" &amp; JOIN(""|"", SPLIT($I$3, "" ""))), 1, 0)"),0.0)</f>
        <v>0</v>
      </c>
      <c r="J713" s="16">
        <f>IFERROR(__xludf.DUMMYFUNCTION("IF(REGEXMATCH($A713, ""(?i)"" &amp; JOIN(""|"", SPLIT($J$3, "" ""))), 1, 0)"),0.0)</f>
        <v>0</v>
      </c>
      <c r="K713" s="16">
        <f>IFERROR(__xludf.DUMMYFUNCTION("IF(REGEXMATCH($A713, ""(?i)"" &amp; JOIN(""|"", SPLIT($K$3, "" ""))), 1, 0)"),0.0)</f>
        <v>0</v>
      </c>
      <c r="L713" s="16">
        <f>if(vlookup(A713,'VMware Inventory'!A:E,5,0)="Workstation",1,0)</f>
        <v>0</v>
      </c>
      <c r="M713" s="105">
        <f t="shared" si="5"/>
        <v>0</v>
      </c>
      <c r="N713" s="105">
        <f t="shared" si="6"/>
        <v>0</v>
      </c>
      <c r="O713" s="105">
        <f t="shared" si="7"/>
        <v>0</v>
      </c>
      <c r="P713" s="105" t="str">
        <f t="shared" si="8"/>
        <v>No Infra</v>
      </c>
      <c r="Q713" s="105">
        <f t="shared" si="9"/>
        <v>0</v>
      </c>
    </row>
    <row r="714">
      <c r="A714" s="61" t="s">
        <v>854</v>
      </c>
      <c r="B714" s="16">
        <f t="shared" si="2"/>
        <v>0</v>
      </c>
      <c r="C714" s="16">
        <f>IFERROR(__xludf.DUMMYFUNCTION("IF(OR(REGEXMATCH($A714, ""(?i)"" &amp; JOIN(""|"", SPLIT($C$3, "" ""))),vlookup(A714,'VMware Inventory'!A:E,5,0)=""VMWare""), 1, 0)"),0.0)</f>
        <v>0</v>
      </c>
      <c r="D714" s="16">
        <f>IFERROR(__xludf.DUMMYFUNCTION("IF(REGEXMATCH($A714, ""(?i)"" &amp; JOIN(""|"", SPLIT($D$3, "" ""))), 1, 0)"),0.0)</f>
        <v>0</v>
      </c>
      <c r="E714" s="16">
        <f t="shared" si="3"/>
        <v>0</v>
      </c>
      <c r="F714" s="16">
        <f t="shared" si="4"/>
        <v>0</v>
      </c>
      <c r="G714" s="16">
        <f>IFERROR(__xludf.DUMMYFUNCTION("IF(REGEXMATCH($A714, ""(?i)"" &amp; JOIN(""|"", SPLIT($G$3, "" ""))), 1, 0)"),0.0)</f>
        <v>0</v>
      </c>
      <c r="H714" s="16">
        <f>IFERROR(__xludf.DUMMYFUNCTION("IF(REGEXMATCH($A714, ""(?i)"" &amp; JOIN(""|"", SPLIT($H$3, "" ""))), 1, 0)"),0.0)</f>
        <v>0</v>
      </c>
      <c r="I714" s="16">
        <f>IFERROR(__xludf.DUMMYFUNCTION("IF(REGEXMATCH($A714, ""(?i)"" &amp; JOIN(""|"", SPLIT($I$3, "" ""))), 1, 0)"),0.0)</f>
        <v>0</v>
      </c>
      <c r="J714" s="16">
        <f>IFERROR(__xludf.DUMMYFUNCTION("IF(REGEXMATCH($A714, ""(?i)"" &amp; JOIN(""|"", SPLIT($J$3, "" ""))), 1, 0)"),0.0)</f>
        <v>0</v>
      </c>
      <c r="K714" s="16">
        <f>IFERROR(__xludf.DUMMYFUNCTION("IF(REGEXMATCH($A714, ""(?i)"" &amp; JOIN(""|"", SPLIT($K$3, "" ""))), 1, 0)"),0.0)</f>
        <v>0</v>
      </c>
      <c r="L714" s="16">
        <f>if(vlookup(A714,'VMware Inventory'!A:E,5,0)="Workstation",1,0)</f>
        <v>0</v>
      </c>
      <c r="M714" s="105">
        <f t="shared" si="5"/>
        <v>0</v>
      </c>
      <c r="N714" s="105">
        <f t="shared" si="6"/>
        <v>0</v>
      </c>
      <c r="O714" s="105">
        <f t="shared" si="7"/>
        <v>0</v>
      </c>
      <c r="P714" s="105" t="str">
        <f t="shared" si="8"/>
        <v>No Infra</v>
      </c>
      <c r="Q714" s="105">
        <f t="shared" si="9"/>
        <v>0</v>
      </c>
    </row>
    <row r="715">
      <c r="A715" s="61" t="s">
        <v>855</v>
      </c>
      <c r="B715" s="16">
        <f t="shared" si="2"/>
        <v>0</v>
      </c>
      <c r="C715" s="16">
        <f>IFERROR(__xludf.DUMMYFUNCTION("IF(OR(REGEXMATCH($A715, ""(?i)"" &amp; JOIN(""|"", SPLIT($C$3, "" ""))),vlookup(A715,'VMware Inventory'!A:E,5,0)=""VMWare""), 1, 0)"),0.0)</f>
        <v>0</v>
      </c>
      <c r="D715" s="16">
        <f>IFERROR(__xludf.DUMMYFUNCTION("IF(REGEXMATCH($A715, ""(?i)"" &amp; JOIN(""|"", SPLIT($D$3, "" ""))), 1, 0)"),0.0)</f>
        <v>0</v>
      </c>
      <c r="E715" s="16">
        <f t="shared" si="3"/>
        <v>0</v>
      </c>
      <c r="F715" s="16">
        <f t="shared" si="4"/>
        <v>0</v>
      </c>
      <c r="G715" s="16">
        <f>IFERROR(__xludf.DUMMYFUNCTION("IF(REGEXMATCH($A715, ""(?i)"" &amp; JOIN(""|"", SPLIT($G$3, "" ""))), 1, 0)"),0.0)</f>
        <v>0</v>
      </c>
      <c r="H715" s="16">
        <f>IFERROR(__xludf.DUMMYFUNCTION("IF(REGEXMATCH($A715, ""(?i)"" &amp; JOIN(""|"", SPLIT($H$3, "" ""))), 1, 0)"),0.0)</f>
        <v>0</v>
      </c>
      <c r="I715" s="16">
        <f>IFERROR(__xludf.DUMMYFUNCTION("IF(REGEXMATCH($A715, ""(?i)"" &amp; JOIN(""|"", SPLIT($I$3, "" ""))), 1, 0)"),0.0)</f>
        <v>0</v>
      </c>
      <c r="J715" s="16">
        <f>IFERROR(__xludf.DUMMYFUNCTION("IF(REGEXMATCH($A715, ""(?i)"" &amp; JOIN(""|"", SPLIT($J$3, "" ""))), 1, 0)"),0.0)</f>
        <v>0</v>
      </c>
      <c r="K715" s="16">
        <f>IFERROR(__xludf.DUMMYFUNCTION("IF(REGEXMATCH($A715, ""(?i)"" &amp; JOIN(""|"", SPLIT($K$3, "" ""))), 1, 0)"),0.0)</f>
        <v>0</v>
      </c>
      <c r="L715" s="16">
        <f>if(vlookup(A715,'VMware Inventory'!A:E,5,0)="Workstation",1,0)</f>
        <v>0</v>
      </c>
      <c r="M715" s="105">
        <f t="shared" si="5"/>
        <v>0</v>
      </c>
      <c r="N715" s="105">
        <f t="shared" si="6"/>
        <v>0</v>
      </c>
      <c r="O715" s="105">
        <f t="shared" si="7"/>
        <v>0</v>
      </c>
      <c r="P715" s="105" t="str">
        <f t="shared" si="8"/>
        <v>No Infra</v>
      </c>
      <c r="Q715" s="105">
        <f t="shared" si="9"/>
        <v>0</v>
      </c>
    </row>
    <row r="716">
      <c r="A716" s="61" t="s">
        <v>856</v>
      </c>
      <c r="B716" s="16">
        <f t="shared" si="2"/>
        <v>0</v>
      </c>
      <c r="C716" s="16">
        <f>IFERROR(__xludf.DUMMYFUNCTION("IF(OR(REGEXMATCH($A716, ""(?i)"" &amp; JOIN(""|"", SPLIT($C$3, "" ""))),vlookup(A716,'VMware Inventory'!A:E,5,0)=""VMWare""), 1, 0)"),0.0)</f>
        <v>0</v>
      </c>
      <c r="D716" s="16">
        <f>IFERROR(__xludf.DUMMYFUNCTION("IF(REGEXMATCH($A716, ""(?i)"" &amp; JOIN(""|"", SPLIT($D$3, "" ""))), 1, 0)"),0.0)</f>
        <v>0</v>
      </c>
      <c r="E716" s="16">
        <f t="shared" si="3"/>
        <v>0</v>
      </c>
      <c r="F716" s="16">
        <f t="shared" si="4"/>
        <v>0</v>
      </c>
      <c r="G716" s="16">
        <f>IFERROR(__xludf.DUMMYFUNCTION("IF(REGEXMATCH($A716, ""(?i)"" &amp; JOIN(""|"", SPLIT($G$3, "" ""))), 1, 0)"),0.0)</f>
        <v>0</v>
      </c>
      <c r="H716" s="16">
        <f>IFERROR(__xludf.DUMMYFUNCTION("IF(REGEXMATCH($A716, ""(?i)"" &amp; JOIN(""|"", SPLIT($H$3, "" ""))), 1, 0)"),0.0)</f>
        <v>0</v>
      </c>
      <c r="I716" s="16">
        <f>IFERROR(__xludf.DUMMYFUNCTION("IF(REGEXMATCH($A716, ""(?i)"" &amp; JOIN(""|"", SPLIT($I$3, "" ""))), 1, 0)"),0.0)</f>
        <v>0</v>
      </c>
      <c r="J716" s="16">
        <f>IFERROR(__xludf.DUMMYFUNCTION("IF(REGEXMATCH($A716, ""(?i)"" &amp; JOIN(""|"", SPLIT($J$3, "" ""))), 1, 0)"),0.0)</f>
        <v>0</v>
      </c>
      <c r="K716" s="16">
        <f>IFERROR(__xludf.DUMMYFUNCTION("IF(REGEXMATCH($A716, ""(?i)"" &amp; JOIN(""|"", SPLIT($K$3, "" ""))), 1, 0)"),0.0)</f>
        <v>0</v>
      </c>
      <c r="L716" s="16">
        <f>if(vlookup(A716,'VMware Inventory'!A:E,5,0)="Workstation",1,0)</f>
        <v>0</v>
      </c>
      <c r="M716" s="105">
        <f t="shared" si="5"/>
        <v>0</v>
      </c>
      <c r="N716" s="105">
        <f t="shared" si="6"/>
        <v>0</v>
      </c>
      <c r="O716" s="105">
        <f t="shared" si="7"/>
        <v>0</v>
      </c>
      <c r="P716" s="105" t="str">
        <f t="shared" si="8"/>
        <v>No Infra</v>
      </c>
      <c r="Q716" s="105">
        <f t="shared" si="9"/>
        <v>0</v>
      </c>
    </row>
    <row r="717">
      <c r="A717" s="61" t="s">
        <v>857</v>
      </c>
      <c r="B717" s="16">
        <f t="shared" si="2"/>
        <v>0</v>
      </c>
      <c r="C717" s="16">
        <f>IFERROR(__xludf.DUMMYFUNCTION("IF(OR(REGEXMATCH($A717, ""(?i)"" &amp; JOIN(""|"", SPLIT($C$3, "" ""))),vlookup(A717,'VMware Inventory'!A:E,5,0)=""VMWare""), 1, 0)"),0.0)</f>
        <v>0</v>
      </c>
      <c r="D717" s="16">
        <f>IFERROR(__xludf.DUMMYFUNCTION("IF(REGEXMATCH($A717, ""(?i)"" &amp; JOIN(""|"", SPLIT($D$3, "" ""))), 1, 0)"),0.0)</f>
        <v>0</v>
      </c>
      <c r="E717" s="16">
        <f t="shared" si="3"/>
        <v>0</v>
      </c>
      <c r="F717" s="16">
        <f t="shared" si="4"/>
        <v>0</v>
      </c>
      <c r="G717" s="16">
        <f>IFERROR(__xludf.DUMMYFUNCTION("IF(REGEXMATCH($A717, ""(?i)"" &amp; JOIN(""|"", SPLIT($G$3, "" ""))), 1, 0)"),0.0)</f>
        <v>0</v>
      </c>
      <c r="H717" s="16">
        <f>IFERROR(__xludf.DUMMYFUNCTION("IF(REGEXMATCH($A717, ""(?i)"" &amp; JOIN(""|"", SPLIT($H$3, "" ""))), 1, 0)"),0.0)</f>
        <v>0</v>
      </c>
      <c r="I717" s="16">
        <f>IFERROR(__xludf.DUMMYFUNCTION("IF(REGEXMATCH($A717, ""(?i)"" &amp; JOIN(""|"", SPLIT($I$3, "" ""))), 1, 0)"),0.0)</f>
        <v>0</v>
      </c>
      <c r="J717" s="16">
        <f>IFERROR(__xludf.DUMMYFUNCTION("IF(REGEXMATCH($A717, ""(?i)"" &amp; JOIN(""|"", SPLIT($J$3, "" ""))), 1, 0)"),0.0)</f>
        <v>0</v>
      </c>
      <c r="K717" s="16">
        <f>IFERROR(__xludf.DUMMYFUNCTION("IF(REGEXMATCH($A717, ""(?i)"" &amp; JOIN(""|"", SPLIT($K$3, "" ""))), 1, 0)"),0.0)</f>
        <v>0</v>
      </c>
      <c r="L717" s="16">
        <f>if(vlookup(A717,'VMware Inventory'!A:E,5,0)="Workstation",1,0)</f>
        <v>0</v>
      </c>
      <c r="M717" s="105">
        <f t="shared" si="5"/>
        <v>0</v>
      </c>
      <c r="N717" s="105">
        <f t="shared" si="6"/>
        <v>0</v>
      </c>
      <c r="O717" s="105">
        <f t="shared" si="7"/>
        <v>0</v>
      </c>
      <c r="P717" s="105" t="str">
        <f t="shared" si="8"/>
        <v>No Infra</v>
      </c>
      <c r="Q717" s="105">
        <f t="shared" si="9"/>
        <v>0</v>
      </c>
    </row>
    <row r="718">
      <c r="A718" s="61" t="s">
        <v>858</v>
      </c>
      <c r="B718" s="16">
        <f t="shared" si="2"/>
        <v>0</v>
      </c>
      <c r="C718" s="16">
        <f>IFERROR(__xludf.DUMMYFUNCTION("IF(OR(REGEXMATCH($A718, ""(?i)"" &amp; JOIN(""|"", SPLIT($C$3, "" ""))),vlookup(A718,'VMware Inventory'!A:E,5,0)=""VMWare""), 1, 0)"),0.0)</f>
        <v>0</v>
      </c>
      <c r="D718" s="16">
        <f>IFERROR(__xludf.DUMMYFUNCTION("IF(REGEXMATCH($A718, ""(?i)"" &amp; JOIN(""|"", SPLIT($D$3, "" ""))), 1, 0)"),0.0)</f>
        <v>0</v>
      </c>
      <c r="E718" s="16">
        <f t="shared" si="3"/>
        <v>0</v>
      </c>
      <c r="F718" s="16">
        <f t="shared" si="4"/>
        <v>0</v>
      </c>
      <c r="G718" s="16">
        <f>IFERROR(__xludf.DUMMYFUNCTION("IF(REGEXMATCH($A718, ""(?i)"" &amp; JOIN(""|"", SPLIT($G$3, "" ""))), 1, 0)"),0.0)</f>
        <v>0</v>
      </c>
      <c r="H718" s="16">
        <f>IFERROR(__xludf.DUMMYFUNCTION("IF(REGEXMATCH($A718, ""(?i)"" &amp; JOIN(""|"", SPLIT($H$3, "" ""))), 1, 0)"),0.0)</f>
        <v>0</v>
      </c>
      <c r="I718" s="16">
        <f>IFERROR(__xludf.DUMMYFUNCTION("IF(REGEXMATCH($A718, ""(?i)"" &amp; JOIN(""|"", SPLIT($I$3, "" ""))), 1, 0)"),0.0)</f>
        <v>0</v>
      </c>
      <c r="J718" s="16">
        <f>IFERROR(__xludf.DUMMYFUNCTION("IF(REGEXMATCH($A718, ""(?i)"" &amp; JOIN(""|"", SPLIT($J$3, "" ""))), 1, 0)"),0.0)</f>
        <v>0</v>
      </c>
      <c r="K718" s="16">
        <f>IFERROR(__xludf.DUMMYFUNCTION("IF(REGEXMATCH($A718, ""(?i)"" &amp; JOIN(""|"", SPLIT($K$3, "" ""))), 1, 0)"),0.0)</f>
        <v>0</v>
      </c>
      <c r="L718" s="16">
        <f>if(vlookup(A718,'VMware Inventory'!A:E,5,0)="Workstation",1,0)</f>
        <v>0</v>
      </c>
      <c r="M718" s="105">
        <f t="shared" si="5"/>
        <v>0</v>
      </c>
      <c r="N718" s="105">
        <f t="shared" si="6"/>
        <v>0</v>
      </c>
      <c r="O718" s="105">
        <f t="shared" si="7"/>
        <v>0</v>
      </c>
      <c r="P718" s="105" t="str">
        <f t="shared" si="8"/>
        <v>No Infra</v>
      </c>
      <c r="Q718" s="105">
        <f t="shared" si="9"/>
        <v>0</v>
      </c>
    </row>
    <row r="719">
      <c r="A719" s="61" t="s">
        <v>859</v>
      </c>
      <c r="B719" s="16">
        <f t="shared" si="2"/>
        <v>0</v>
      </c>
      <c r="C719" s="16">
        <f>IFERROR(__xludf.DUMMYFUNCTION("IF(OR(REGEXMATCH($A719, ""(?i)"" &amp; JOIN(""|"", SPLIT($C$3, "" ""))),vlookup(A719,'VMware Inventory'!A:E,5,0)=""VMWare""), 1, 0)"),0.0)</f>
        <v>0</v>
      </c>
      <c r="D719" s="16">
        <f>IFERROR(__xludf.DUMMYFUNCTION("IF(REGEXMATCH($A719, ""(?i)"" &amp; JOIN(""|"", SPLIT($D$3, "" ""))), 1, 0)"),0.0)</f>
        <v>0</v>
      </c>
      <c r="E719" s="16">
        <f t="shared" si="3"/>
        <v>0</v>
      </c>
      <c r="F719" s="16">
        <f t="shared" si="4"/>
        <v>0</v>
      </c>
      <c r="G719" s="16">
        <f>IFERROR(__xludf.DUMMYFUNCTION("IF(REGEXMATCH($A719, ""(?i)"" &amp; JOIN(""|"", SPLIT($G$3, "" ""))), 1, 0)"),0.0)</f>
        <v>0</v>
      </c>
      <c r="H719" s="16">
        <f>IFERROR(__xludf.DUMMYFUNCTION("IF(REGEXMATCH($A719, ""(?i)"" &amp; JOIN(""|"", SPLIT($H$3, "" ""))), 1, 0)"),0.0)</f>
        <v>0</v>
      </c>
      <c r="I719" s="16">
        <f>IFERROR(__xludf.DUMMYFUNCTION("IF(REGEXMATCH($A719, ""(?i)"" &amp; JOIN(""|"", SPLIT($I$3, "" ""))), 1, 0)"),0.0)</f>
        <v>0</v>
      </c>
      <c r="J719" s="16">
        <f>IFERROR(__xludf.DUMMYFUNCTION("IF(REGEXMATCH($A719, ""(?i)"" &amp; JOIN(""|"", SPLIT($J$3, "" ""))), 1, 0)"),0.0)</f>
        <v>0</v>
      </c>
      <c r="K719" s="16">
        <f>IFERROR(__xludf.DUMMYFUNCTION("IF(REGEXMATCH($A719, ""(?i)"" &amp; JOIN(""|"", SPLIT($K$3, "" ""))), 1, 0)"),0.0)</f>
        <v>0</v>
      </c>
      <c r="L719" s="16">
        <f>if(vlookup(A719,'VMware Inventory'!A:E,5,0)="Workstation",1,0)</f>
        <v>0</v>
      </c>
      <c r="M719" s="105">
        <f t="shared" si="5"/>
        <v>0</v>
      </c>
      <c r="N719" s="105">
        <f t="shared" si="6"/>
        <v>0</v>
      </c>
      <c r="O719" s="105">
        <f t="shared" si="7"/>
        <v>0</v>
      </c>
      <c r="P719" s="105" t="str">
        <f t="shared" si="8"/>
        <v>No Infra</v>
      </c>
      <c r="Q719" s="105">
        <f t="shared" si="9"/>
        <v>0</v>
      </c>
    </row>
    <row r="720">
      <c r="A720" s="61" t="s">
        <v>860</v>
      </c>
      <c r="B720" s="16">
        <f t="shared" si="2"/>
        <v>0</v>
      </c>
      <c r="C720" s="16">
        <f>IFERROR(__xludf.DUMMYFUNCTION("IF(OR(REGEXMATCH($A720, ""(?i)"" &amp; JOIN(""|"", SPLIT($C$3, "" ""))),vlookup(A720,'VMware Inventory'!A:E,5,0)=""VMWare""), 1, 0)"),0.0)</f>
        <v>0</v>
      </c>
      <c r="D720" s="16">
        <f>IFERROR(__xludf.DUMMYFUNCTION("IF(REGEXMATCH($A720, ""(?i)"" &amp; JOIN(""|"", SPLIT($D$3, "" ""))), 1, 0)"),0.0)</f>
        <v>0</v>
      </c>
      <c r="E720" s="16">
        <f t="shared" si="3"/>
        <v>0</v>
      </c>
      <c r="F720" s="16">
        <f t="shared" si="4"/>
        <v>0</v>
      </c>
      <c r="G720" s="16">
        <f>IFERROR(__xludf.DUMMYFUNCTION("IF(REGEXMATCH($A720, ""(?i)"" &amp; JOIN(""|"", SPLIT($G$3, "" ""))), 1, 0)"),0.0)</f>
        <v>0</v>
      </c>
      <c r="H720" s="16">
        <f>IFERROR(__xludf.DUMMYFUNCTION("IF(REGEXMATCH($A720, ""(?i)"" &amp; JOIN(""|"", SPLIT($H$3, "" ""))), 1, 0)"),0.0)</f>
        <v>0</v>
      </c>
      <c r="I720" s="16">
        <f>IFERROR(__xludf.DUMMYFUNCTION("IF(REGEXMATCH($A720, ""(?i)"" &amp; JOIN(""|"", SPLIT($I$3, "" ""))), 1, 0)"),0.0)</f>
        <v>0</v>
      </c>
      <c r="J720" s="16">
        <f>IFERROR(__xludf.DUMMYFUNCTION("IF(REGEXMATCH($A720, ""(?i)"" &amp; JOIN(""|"", SPLIT($J$3, "" ""))), 1, 0)"),0.0)</f>
        <v>0</v>
      </c>
      <c r="K720" s="16">
        <f>IFERROR(__xludf.DUMMYFUNCTION("IF(REGEXMATCH($A720, ""(?i)"" &amp; JOIN(""|"", SPLIT($K$3, "" ""))), 1, 0)"),0.0)</f>
        <v>0</v>
      </c>
      <c r="L720" s="16">
        <f>if(vlookup(A720,'VMware Inventory'!A:E,5,0)="Workstation",1,0)</f>
        <v>0</v>
      </c>
      <c r="M720" s="105">
        <f t="shared" si="5"/>
        <v>0</v>
      </c>
      <c r="N720" s="105">
        <f t="shared" si="6"/>
        <v>0</v>
      </c>
      <c r="O720" s="105">
        <f t="shared" si="7"/>
        <v>0</v>
      </c>
      <c r="P720" s="105" t="str">
        <f t="shared" si="8"/>
        <v>No Infra</v>
      </c>
      <c r="Q720" s="105">
        <f t="shared" si="9"/>
        <v>0</v>
      </c>
    </row>
    <row r="721">
      <c r="A721" s="61" t="s">
        <v>861</v>
      </c>
      <c r="B721" s="16">
        <f t="shared" si="2"/>
        <v>0</v>
      </c>
      <c r="C721" s="16">
        <f>IFERROR(__xludf.DUMMYFUNCTION("IF(OR(REGEXMATCH($A721, ""(?i)"" &amp; JOIN(""|"", SPLIT($C$3, "" ""))),vlookup(A721,'VMware Inventory'!A:E,5,0)=""VMWare""), 1, 0)"),0.0)</f>
        <v>0</v>
      </c>
      <c r="D721" s="16">
        <f>IFERROR(__xludf.DUMMYFUNCTION("IF(REGEXMATCH($A721, ""(?i)"" &amp; JOIN(""|"", SPLIT($D$3, "" ""))), 1, 0)"),0.0)</f>
        <v>0</v>
      </c>
      <c r="E721" s="16">
        <f t="shared" si="3"/>
        <v>0</v>
      </c>
      <c r="F721" s="16">
        <f t="shared" si="4"/>
        <v>0</v>
      </c>
      <c r="G721" s="16">
        <f>IFERROR(__xludf.DUMMYFUNCTION("IF(REGEXMATCH($A721, ""(?i)"" &amp; JOIN(""|"", SPLIT($G$3, "" ""))), 1, 0)"),0.0)</f>
        <v>0</v>
      </c>
      <c r="H721" s="16">
        <f>IFERROR(__xludf.DUMMYFUNCTION("IF(REGEXMATCH($A721, ""(?i)"" &amp; JOIN(""|"", SPLIT($H$3, "" ""))), 1, 0)"),0.0)</f>
        <v>0</v>
      </c>
      <c r="I721" s="16">
        <f>IFERROR(__xludf.DUMMYFUNCTION("IF(REGEXMATCH($A721, ""(?i)"" &amp; JOIN(""|"", SPLIT($I$3, "" ""))), 1, 0)"),0.0)</f>
        <v>0</v>
      </c>
      <c r="J721" s="16">
        <f>IFERROR(__xludf.DUMMYFUNCTION("IF(REGEXMATCH($A721, ""(?i)"" &amp; JOIN(""|"", SPLIT($J$3, "" ""))), 1, 0)"),0.0)</f>
        <v>0</v>
      </c>
      <c r="K721" s="16">
        <f>IFERROR(__xludf.DUMMYFUNCTION("IF(REGEXMATCH($A721, ""(?i)"" &amp; JOIN(""|"", SPLIT($K$3, "" ""))), 1, 0)"),0.0)</f>
        <v>0</v>
      </c>
      <c r="L721" s="16">
        <f>if(vlookup(A721,'VMware Inventory'!A:E,5,0)="Workstation",1,0)</f>
        <v>0</v>
      </c>
      <c r="M721" s="105">
        <f t="shared" si="5"/>
        <v>0</v>
      </c>
      <c r="N721" s="105">
        <f t="shared" si="6"/>
        <v>0</v>
      </c>
      <c r="O721" s="105">
        <f t="shared" si="7"/>
        <v>0</v>
      </c>
      <c r="P721" s="105" t="str">
        <f t="shared" si="8"/>
        <v>No Infra</v>
      </c>
      <c r="Q721" s="105">
        <f t="shared" si="9"/>
        <v>0</v>
      </c>
    </row>
    <row r="722">
      <c r="A722" s="61" t="s">
        <v>862</v>
      </c>
      <c r="B722" s="16">
        <f t="shared" si="2"/>
        <v>0</v>
      </c>
      <c r="C722" s="16">
        <f>IFERROR(__xludf.DUMMYFUNCTION("IF(OR(REGEXMATCH($A722, ""(?i)"" &amp; JOIN(""|"", SPLIT($C$3, "" ""))),vlookup(A722,'VMware Inventory'!A:E,5,0)=""VMWare""), 1, 0)"),0.0)</f>
        <v>0</v>
      </c>
      <c r="D722" s="16">
        <f>IFERROR(__xludf.DUMMYFUNCTION("IF(REGEXMATCH($A722, ""(?i)"" &amp; JOIN(""|"", SPLIT($D$3, "" ""))), 1, 0)"),0.0)</f>
        <v>0</v>
      </c>
      <c r="E722" s="16">
        <f t="shared" si="3"/>
        <v>0</v>
      </c>
      <c r="F722" s="16">
        <f t="shared" si="4"/>
        <v>0</v>
      </c>
      <c r="G722" s="16">
        <f>IFERROR(__xludf.DUMMYFUNCTION("IF(REGEXMATCH($A722, ""(?i)"" &amp; JOIN(""|"", SPLIT($G$3, "" ""))), 1, 0)"),0.0)</f>
        <v>0</v>
      </c>
      <c r="H722" s="16">
        <f>IFERROR(__xludf.DUMMYFUNCTION("IF(REGEXMATCH($A722, ""(?i)"" &amp; JOIN(""|"", SPLIT($H$3, "" ""))), 1, 0)"),0.0)</f>
        <v>0</v>
      </c>
      <c r="I722" s="16">
        <f>IFERROR(__xludf.DUMMYFUNCTION("IF(REGEXMATCH($A722, ""(?i)"" &amp; JOIN(""|"", SPLIT($I$3, "" ""))), 1, 0)"),0.0)</f>
        <v>0</v>
      </c>
      <c r="J722" s="16">
        <f>IFERROR(__xludf.DUMMYFUNCTION("IF(REGEXMATCH($A722, ""(?i)"" &amp; JOIN(""|"", SPLIT($J$3, "" ""))), 1, 0)"),0.0)</f>
        <v>0</v>
      </c>
      <c r="K722" s="16">
        <f>IFERROR(__xludf.DUMMYFUNCTION("IF(REGEXMATCH($A722, ""(?i)"" &amp; JOIN(""|"", SPLIT($K$3, "" ""))), 1, 0)"),0.0)</f>
        <v>0</v>
      </c>
      <c r="L722" s="16">
        <f>if(vlookup(A722,'VMware Inventory'!A:E,5,0)="Workstation",1,0)</f>
        <v>0</v>
      </c>
      <c r="M722" s="105">
        <f t="shared" si="5"/>
        <v>0</v>
      </c>
      <c r="N722" s="105">
        <f t="shared" si="6"/>
        <v>0</v>
      </c>
      <c r="O722" s="105">
        <f t="shared" si="7"/>
        <v>0</v>
      </c>
      <c r="P722" s="105" t="str">
        <f t="shared" si="8"/>
        <v>No Infra</v>
      </c>
      <c r="Q722" s="105">
        <f t="shared" si="9"/>
        <v>0</v>
      </c>
    </row>
    <row r="723">
      <c r="A723" s="61" t="s">
        <v>863</v>
      </c>
      <c r="B723" s="16">
        <f t="shared" si="2"/>
        <v>0</v>
      </c>
      <c r="C723" s="16">
        <f>IFERROR(__xludf.DUMMYFUNCTION("IF(OR(REGEXMATCH($A723, ""(?i)"" &amp; JOIN(""|"", SPLIT($C$3, "" ""))),vlookup(A723,'VMware Inventory'!A:E,5,0)=""VMWare""), 1, 0)"),0.0)</f>
        <v>0</v>
      </c>
      <c r="D723" s="16">
        <f>IFERROR(__xludf.DUMMYFUNCTION("IF(REGEXMATCH($A723, ""(?i)"" &amp; JOIN(""|"", SPLIT($D$3, "" ""))), 1, 0)"),0.0)</f>
        <v>0</v>
      </c>
      <c r="E723" s="16">
        <f t="shared" si="3"/>
        <v>0</v>
      </c>
      <c r="F723" s="16">
        <f t="shared" si="4"/>
        <v>0</v>
      </c>
      <c r="G723" s="16">
        <f>IFERROR(__xludf.DUMMYFUNCTION("IF(REGEXMATCH($A723, ""(?i)"" &amp; JOIN(""|"", SPLIT($G$3, "" ""))), 1, 0)"),0.0)</f>
        <v>0</v>
      </c>
      <c r="H723" s="16">
        <f>IFERROR(__xludf.DUMMYFUNCTION("IF(REGEXMATCH($A723, ""(?i)"" &amp; JOIN(""|"", SPLIT($H$3, "" ""))), 1, 0)"),0.0)</f>
        <v>0</v>
      </c>
      <c r="I723" s="16">
        <f>IFERROR(__xludf.DUMMYFUNCTION("IF(REGEXMATCH($A723, ""(?i)"" &amp; JOIN(""|"", SPLIT($I$3, "" ""))), 1, 0)"),0.0)</f>
        <v>0</v>
      </c>
      <c r="J723" s="16">
        <f>IFERROR(__xludf.DUMMYFUNCTION("IF(REGEXMATCH($A723, ""(?i)"" &amp; JOIN(""|"", SPLIT($J$3, "" ""))), 1, 0)"),0.0)</f>
        <v>0</v>
      </c>
      <c r="K723" s="16">
        <f>IFERROR(__xludf.DUMMYFUNCTION("IF(REGEXMATCH($A723, ""(?i)"" &amp; JOIN(""|"", SPLIT($K$3, "" ""))), 1, 0)"),0.0)</f>
        <v>0</v>
      </c>
      <c r="L723" s="16">
        <f>if(vlookup(A723,'VMware Inventory'!A:E,5,0)="Workstation",1,0)</f>
        <v>0</v>
      </c>
      <c r="M723" s="105">
        <f t="shared" si="5"/>
        <v>0</v>
      </c>
      <c r="N723" s="105">
        <f t="shared" si="6"/>
        <v>0</v>
      </c>
      <c r="O723" s="105">
        <f t="shared" si="7"/>
        <v>0</v>
      </c>
      <c r="P723" s="105" t="str">
        <f t="shared" si="8"/>
        <v>No Infra</v>
      </c>
      <c r="Q723" s="105">
        <f t="shared" si="9"/>
        <v>0</v>
      </c>
    </row>
    <row r="724">
      <c r="A724" s="61" t="s">
        <v>864</v>
      </c>
      <c r="B724" s="16">
        <f t="shared" si="2"/>
        <v>0</v>
      </c>
      <c r="C724" s="16">
        <f>IFERROR(__xludf.DUMMYFUNCTION("IF(OR(REGEXMATCH($A724, ""(?i)"" &amp; JOIN(""|"", SPLIT($C$3, "" ""))),vlookup(A724,'VMware Inventory'!A:E,5,0)=""VMWare""), 1, 0)"),0.0)</f>
        <v>0</v>
      </c>
      <c r="D724" s="16">
        <f>IFERROR(__xludf.DUMMYFUNCTION("IF(REGEXMATCH($A724, ""(?i)"" &amp; JOIN(""|"", SPLIT($D$3, "" ""))), 1, 0)"),0.0)</f>
        <v>0</v>
      </c>
      <c r="E724" s="16">
        <f t="shared" si="3"/>
        <v>0</v>
      </c>
      <c r="F724" s="16">
        <f t="shared" si="4"/>
        <v>0</v>
      </c>
      <c r="G724" s="16">
        <f>IFERROR(__xludf.DUMMYFUNCTION("IF(REGEXMATCH($A724, ""(?i)"" &amp; JOIN(""|"", SPLIT($G$3, "" ""))), 1, 0)"),0.0)</f>
        <v>0</v>
      </c>
      <c r="H724" s="16">
        <f>IFERROR(__xludf.DUMMYFUNCTION("IF(REGEXMATCH($A724, ""(?i)"" &amp; JOIN(""|"", SPLIT($H$3, "" ""))), 1, 0)"),0.0)</f>
        <v>0</v>
      </c>
      <c r="I724" s="16">
        <f>IFERROR(__xludf.DUMMYFUNCTION("IF(REGEXMATCH($A724, ""(?i)"" &amp; JOIN(""|"", SPLIT($I$3, "" ""))), 1, 0)"),0.0)</f>
        <v>0</v>
      </c>
      <c r="J724" s="16">
        <f>IFERROR(__xludf.DUMMYFUNCTION("IF(REGEXMATCH($A724, ""(?i)"" &amp; JOIN(""|"", SPLIT($J$3, "" ""))), 1, 0)"),0.0)</f>
        <v>0</v>
      </c>
      <c r="K724" s="16">
        <f>IFERROR(__xludf.DUMMYFUNCTION("IF(REGEXMATCH($A724, ""(?i)"" &amp; JOIN(""|"", SPLIT($K$3, "" ""))), 1, 0)"),0.0)</f>
        <v>0</v>
      </c>
      <c r="L724" s="16">
        <f>if(vlookup(A724,'VMware Inventory'!A:E,5,0)="Workstation",1,0)</f>
        <v>0</v>
      </c>
      <c r="M724" s="105">
        <f t="shared" si="5"/>
        <v>0</v>
      </c>
      <c r="N724" s="105">
        <f t="shared" si="6"/>
        <v>0</v>
      </c>
      <c r="O724" s="105">
        <f t="shared" si="7"/>
        <v>0</v>
      </c>
      <c r="P724" s="105" t="str">
        <f t="shared" si="8"/>
        <v>No Infra</v>
      </c>
      <c r="Q724" s="105">
        <f t="shared" si="9"/>
        <v>0</v>
      </c>
    </row>
    <row r="725">
      <c r="A725" s="61" t="s">
        <v>865</v>
      </c>
      <c r="B725" s="16">
        <f t="shared" si="2"/>
        <v>0</v>
      </c>
      <c r="C725" s="16">
        <f>IFERROR(__xludf.DUMMYFUNCTION("IF(OR(REGEXMATCH($A725, ""(?i)"" &amp; JOIN(""|"", SPLIT($C$3, "" ""))),vlookup(A725,'VMware Inventory'!A:E,5,0)=""VMWare""), 1, 0)"),0.0)</f>
        <v>0</v>
      </c>
      <c r="D725" s="16">
        <f>IFERROR(__xludf.DUMMYFUNCTION("IF(REGEXMATCH($A725, ""(?i)"" &amp; JOIN(""|"", SPLIT($D$3, "" ""))), 1, 0)"),0.0)</f>
        <v>0</v>
      </c>
      <c r="E725" s="16">
        <f t="shared" si="3"/>
        <v>0</v>
      </c>
      <c r="F725" s="16">
        <f t="shared" si="4"/>
        <v>0</v>
      </c>
      <c r="G725" s="16">
        <f>IFERROR(__xludf.DUMMYFUNCTION("IF(REGEXMATCH($A725, ""(?i)"" &amp; JOIN(""|"", SPLIT($G$3, "" ""))), 1, 0)"),0.0)</f>
        <v>0</v>
      </c>
      <c r="H725" s="16">
        <f>IFERROR(__xludf.DUMMYFUNCTION("IF(REGEXMATCH($A725, ""(?i)"" &amp; JOIN(""|"", SPLIT($H$3, "" ""))), 1, 0)"),0.0)</f>
        <v>0</v>
      </c>
      <c r="I725" s="16">
        <f>IFERROR(__xludf.DUMMYFUNCTION("IF(REGEXMATCH($A725, ""(?i)"" &amp; JOIN(""|"", SPLIT($I$3, "" ""))), 1, 0)"),0.0)</f>
        <v>0</v>
      </c>
      <c r="J725" s="16">
        <f>IFERROR(__xludf.DUMMYFUNCTION("IF(REGEXMATCH($A725, ""(?i)"" &amp; JOIN(""|"", SPLIT($J$3, "" ""))), 1, 0)"),0.0)</f>
        <v>0</v>
      </c>
      <c r="K725" s="16">
        <f>IFERROR(__xludf.DUMMYFUNCTION("IF(REGEXMATCH($A725, ""(?i)"" &amp; JOIN(""|"", SPLIT($K$3, "" ""))), 1, 0)"),0.0)</f>
        <v>0</v>
      </c>
      <c r="L725" s="16">
        <f>if(vlookup(A725,'VMware Inventory'!A:E,5,0)="Workstation",1,0)</f>
        <v>0</v>
      </c>
      <c r="M725" s="105">
        <f t="shared" si="5"/>
        <v>0</v>
      </c>
      <c r="N725" s="105">
        <f t="shared" si="6"/>
        <v>0</v>
      </c>
      <c r="O725" s="105">
        <f t="shared" si="7"/>
        <v>0</v>
      </c>
      <c r="P725" s="105" t="str">
        <f t="shared" si="8"/>
        <v>No Infra</v>
      </c>
      <c r="Q725" s="105">
        <f t="shared" si="9"/>
        <v>0</v>
      </c>
    </row>
    <row r="726">
      <c r="A726" s="61" t="s">
        <v>866</v>
      </c>
      <c r="B726" s="16">
        <f t="shared" si="2"/>
        <v>0</v>
      </c>
      <c r="C726" s="16">
        <f>IFERROR(__xludf.DUMMYFUNCTION("IF(OR(REGEXMATCH($A726, ""(?i)"" &amp; JOIN(""|"", SPLIT($C$3, "" ""))),vlookup(A726,'VMware Inventory'!A:E,5,0)=""VMWare""), 1, 0)"),0.0)</f>
        <v>0</v>
      </c>
      <c r="D726" s="16">
        <f>IFERROR(__xludf.DUMMYFUNCTION("IF(REGEXMATCH($A726, ""(?i)"" &amp; JOIN(""|"", SPLIT($D$3, "" ""))), 1, 0)"),0.0)</f>
        <v>0</v>
      </c>
      <c r="E726" s="16">
        <f t="shared" si="3"/>
        <v>0</v>
      </c>
      <c r="F726" s="16">
        <f t="shared" si="4"/>
        <v>0</v>
      </c>
      <c r="G726" s="16">
        <f>IFERROR(__xludf.DUMMYFUNCTION("IF(REGEXMATCH($A726, ""(?i)"" &amp; JOIN(""|"", SPLIT($G$3, "" ""))), 1, 0)"),0.0)</f>
        <v>0</v>
      </c>
      <c r="H726" s="16">
        <f>IFERROR(__xludf.DUMMYFUNCTION("IF(REGEXMATCH($A726, ""(?i)"" &amp; JOIN(""|"", SPLIT($H$3, "" ""))), 1, 0)"),0.0)</f>
        <v>0</v>
      </c>
      <c r="I726" s="16">
        <f>IFERROR(__xludf.DUMMYFUNCTION("IF(REGEXMATCH($A726, ""(?i)"" &amp; JOIN(""|"", SPLIT($I$3, "" ""))), 1, 0)"),0.0)</f>
        <v>0</v>
      </c>
      <c r="J726" s="16">
        <f>IFERROR(__xludf.DUMMYFUNCTION("IF(REGEXMATCH($A726, ""(?i)"" &amp; JOIN(""|"", SPLIT($J$3, "" ""))), 1, 0)"),0.0)</f>
        <v>0</v>
      </c>
      <c r="K726" s="16">
        <f>IFERROR(__xludf.DUMMYFUNCTION("IF(REGEXMATCH($A726, ""(?i)"" &amp; JOIN(""|"", SPLIT($K$3, "" ""))), 1, 0)"),0.0)</f>
        <v>0</v>
      </c>
      <c r="L726" s="16">
        <f>if(vlookup(A726,'VMware Inventory'!A:E,5,0)="Workstation",1,0)</f>
        <v>0</v>
      </c>
      <c r="M726" s="105">
        <f t="shared" si="5"/>
        <v>0</v>
      </c>
      <c r="N726" s="105">
        <f t="shared" si="6"/>
        <v>0</v>
      </c>
      <c r="O726" s="105">
        <f t="shared" si="7"/>
        <v>0</v>
      </c>
      <c r="P726" s="105" t="str">
        <f t="shared" si="8"/>
        <v>No Infra</v>
      </c>
      <c r="Q726" s="105">
        <f t="shared" si="9"/>
        <v>0</v>
      </c>
    </row>
    <row r="727">
      <c r="A727" s="61" t="s">
        <v>867</v>
      </c>
      <c r="B727" s="16">
        <f t="shared" si="2"/>
        <v>0</v>
      </c>
      <c r="C727" s="16">
        <f>IFERROR(__xludf.DUMMYFUNCTION("IF(OR(REGEXMATCH($A727, ""(?i)"" &amp; JOIN(""|"", SPLIT($C$3, "" ""))),vlookup(A727,'VMware Inventory'!A:E,5,0)=""VMWare""), 1, 0)"),0.0)</f>
        <v>0</v>
      </c>
      <c r="D727" s="16">
        <f>IFERROR(__xludf.DUMMYFUNCTION("IF(REGEXMATCH($A727, ""(?i)"" &amp; JOIN(""|"", SPLIT($D$3, "" ""))), 1, 0)"),0.0)</f>
        <v>0</v>
      </c>
      <c r="E727" s="16">
        <f t="shared" si="3"/>
        <v>0</v>
      </c>
      <c r="F727" s="16">
        <f t="shared" si="4"/>
        <v>0</v>
      </c>
      <c r="G727" s="16">
        <f>IFERROR(__xludf.DUMMYFUNCTION("IF(REGEXMATCH($A727, ""(?i)"" &amp; JOIN(""|"", SPLIT($G$3, "" ""))), 1, 0)"),0.0)</f>
        <v>0</v>
      </c>
      <c r="H727" s="16">
        <f>IFERROR(__xludf.DUMMYFUNCTION("IF(REGEXMATCH($A727, ""(?i)"" &amp; JOIN(""|"", SPLIT($H$3, "" ""))), 1, 0)"),0.0)</f>
        <v>0</v>
      </c>
      <c r="I727" s="16">
        <f>IFERROR(__xludf.DUMMYFUNCTION("IF(REGEXMATCH($A727, ""(?i)"" &amp; JOIN(""|"", SPLIT($I$3, "" ""))), 1, 0)"),0.0)</f>
        <v>0</v>
      </c>
      <c r="J727" s="16">
        <f>IFERROR(__xludf.DUMMYFUNCTION("IF(REGEXMATCH($A727, ""(?i)"" &amp; JOIN(""|"", SPLIT($J$3, "" ""))), 1, 0)"),0.0)</f>
        <v>0</v>
      </c>
      <c r="K727" s="16">
        <f>IFERROR(__xludf.DUMMYFUNCTION("IF(REGEXMATCH($A727, ""(?i)"" &amp; JOIN(""|"", SPLIT($K$3, "" ""))), 1, 0)"),0.0)</f>
        <v>0</v>
      </c>
      <c r="L727" s="16">
        <f>if(vlookup(A727,'VMware Inventory'!A:E,5,0)="Workstation",1,0)</f>
        <v>0</v>
      </c>
      <c r="M727" s="105">
        <f t="shared" si="5"/>
        <v>0</v>
      </c>
      <c r="N727" s="105">
        <f t="shared" si="6"/>
        <v>0</v>
      </c>
      <c r="O727" s="105">
        <f t="shared" si="7"/>
        <v>0</v>
      </c>
      <c r="P727" s="105" t="str">
        <f t="shared" si="8"/>
        <v>No Infra</v>
      </c>
      <c r="Q727" s="105">
        <f t="shared" si="9"/>
        <v>0</v>
      </c>
    </row>
    <row r="728">
      <c r="A728" s="61" t="s">
        <v>868</v>
      </c>
      <c r="B728" s="16">
        <f t="shared" si="2"/>
        <v>0</v>
      </c>
      <c r="C728" s="16">
        <f>IFERROR(__xludf.DUMMYFUNCTION("IF(OR(REGEXMATCH($A728, ""(?i)"" &amp; JOIN(""|"", SPLIT($C$3, "" ""))),vlookup(A728,'VMware Inventory'!A:E,5,0)=""VMWare""), 1, 0)"),0.0)</f>
        <v>0</v>
      </c>
      <c r="D728" s="16">
        <f>IFERROR(__xludf.DUMMYFUNCTION("IF(REGEXMATCH($A728, ""(?i)"" &amp; JOIN(""|"", SPLIT($D$3, "" ""))), 1, 0)"),0.0)</f>
        <v>0</v>
      </c>
      <c r="E728" s="16">
        <f t="shared" si="3"/>
        <v>0</v>
      </c>
      <c r="F728" s="16">
        <f t="shared" si="4"/>
        <v>0</v>
      </c>
      <c r="G728" s="16">
        <f>IFERROR(__xludf.DUMMYFUNCTION("IF(REGEXMATCH($A728, ""(?i)"" &amp; JOIN(""|"", SPLIT($G$3, "" ""))), 1, 0)"),0.0)</f>
        <v>0</v>
      </c>
      <c r="H728" s="16">
        <f>IFERROR(__xludf.DUMMYFUNCTION("IF(REGEXMATCH($A728, ""(?i)"" &amp; JOIN(""|"", SPLIT($H$3, "" ""))), 1, 0)"),0.0)</f>
        <v>0</v>
      </c>
      <c r="I728" s="16">
        <f>IFERROR(__xludf.DUMMYFUNCTION("IF(REGEXMATCH($A728, ""(?i)"" &amp; JOIN(""|"", SPLIT($I$3, "" ""))), 1, 0)"),0.0)</f>
        <v>0</v>
      </c>
      <c r="J728" s="16">
        <f>IFERROR(__xludf.DUMMYFUNCTION("IF(REGEXMATCH($A728, ""(?i)"" &amp; JOIN(""|"", SPLIT($J$3, "" ""))), 1, 0)"),0.0)</f>
        <v>0</v>
      </c>
      <c r="K728" s="16">
        <f>IFERROR(__xludf.DUMMYFUNCTION("IF(REGEXMATCH($A728, ""(?i)"" &amp; JOIN(""|"", SPLIT($K$3, "" ""))), 1, 0)"),0.0)</f>
        <v>0</v>
      </c>
      <c r="L728" s="16">
        <f>if(vlookup(A728,'VMware Inventory'!A:E,5,0)="Workstation",1,0)</f>
        <v>0</v>
      </c>
      <c r="M728" s="105">
        <f t="shared" si="5"/>
        <v>0</v>
      </c>
      <c r="N728" s="105">
        <f t="shared" si="6"/>
        <v>0</v>
      </c>
      <c r="O728" s="105">
        <f t="shared" si="7"/>
        <v>0</v>
      </c>
      <c r="P728" s="105" t="str">
        <f t="shared" si="8"/>
        <v>No Infra</v>
      </c>
      <c r="Q728" s="105">
        <f t="shared" si="9"/>
        <v>0</v>
      </c>
    </row>
    <row r="729">
      <c r="A729" s="61" t="s">
        <v>869</v>
      </c>
      <c r="B729" s="16">
        <f t="shared" si="2"/>
        <v>0</v>
      </c>
      <c r="C729" s="16">
        <f>IFERROR(__xludf.DUMMYFUNCTION("IF(OR(REGEXMATCH($A729, ""(?i)"" &amp; JOIN(""|"", SPLIT($C$3, "" ""))),vlookup(A729,'VMware Inventory'!A:E,5,0)=""VMWare""), 1, 0)"),0.0)</f>
        <v>0</v>
      </c>
      <c r="D729" s="16">
        <f>IFERROR(__xludf.DUMMYFUNCTION("IF(REGEXMATCH($A729, ""(?i)"" &amp; JOIN(""|"", SPLIT($D$3, "" ""))), 1, 0)"),0.0)</f>
        <v>0</v>
      </c>
      <c r="E729" s="16">
        <f t="shared" si="3"/>
        <v>0</v>
      </c>
      <c r="F729" s="16">
        <f t="shared" si="4"/>
        <v>0</v>
      </c>
      <c r="G729" s="16">
        <f>IFERROR(__xludf.DUMMYFUNCTION("IF(REGEXMATCH($A729, ""(?i)"" &amp; JOIN(""|"", SPLIT($G$3, "" ""))), 1, 0)"),0.0)</f>
        <v>0</v>
      </c>
      <c r="H729" s="16">
        <f>IFERROR(__xludf.DUMMYFUNCTION("IF(REGEXMATCH($A729, ""(?i)"" &amp; JOIN(""|"", SPLIT($H$3, "" ""))), 1, 0)"),0.0)</f>
        <v>0</v>
      </c>
      <c r="I729" s="16">
        <f>IFERROR(__xludf.DUMMYFUNCTION("IF(REGEXMATCH($A729, ""(?i)"" &amp; JOIN(""|"", SPLIT($I$3, "" ""))), 1, 0)"),0.0)</f>
        <v>0</v>
      </c>
      <c r="J729" s="16">
        <f>IFERROR(__xludf.DUMMYFUNCTION("IF(REGEXMATCH($A729, ""(?i)"" &amp; JOIN(""|"", SPLIT($J$3, "" ""))), 1, 0)"),0.0)</f>
        <v>0</v>
      </c>
      <c r="K729" s="16">
        <f>IFERROR(__xludf.DUMMYFUNCTION("IF(REGEXMATCH($A729, ""(?i)"" &amp; JOIN(""|"", SPLIT($K$3, "" ""))), 1, 0)"),0.0)</f>
        <v>0</v>
      </c>
      <c r="L729" s="16">
        <f>if(vlookup(A729,'VMware Inventory'!A:E,5,0)="Workstation",1,0)</f>
        <v>0</v>
      </c>
      <c r="M729" s="105">
        <f t="shared" si="5"/>
        <v>0</v>
      </c>
      <c r="N729" s="105">
        <f t="shared" si="6"/>
        <v>0</v>
      </c>
      <c r="O729" s="105">
        <f t="shared" si="7"/>
        <v>0</v>
      </c>
      <c r="P729" s="105" t="str">
        <f t="shared" si="8"/>
        <v>No Infra</v>
      </c>
      <c r="Q729" s="105">
        <f t="shared" si="9"/>
        <v>0</v>
      </c>
    </row>
    <row r="730">
      <c r="A730" s="61" t="s">
        <v>870</v>
      </c>
      <c r="B730" s="16">
        <f t="shared" si="2"/>
        <v>0</v>
      </c>
      <c r="C730" s="16">
        <f>IFERROR(__xludf.DUMMYFUNCTION("IF(OR(REGEXMATCH($A730, ""(?i)"" &amp; JOIN(""|"", SPLIT($C$3, "" ""))),vlookup(A730,'VMware Inventory'!A:E,5,0)=""VMWare""), 1, 0)"),0.0)</f>
        <v>0</v>
      </c>
      <c r="D730" s="16">
        <f>IFERROR(__xludf.DUMMYFUNCTION("IF(REGEXMATCH($A730, ""(?i)"" &amp; JOIN(""|"", SPLIT($D$3, "" ""))), 1, 0)"),0.0)</f>
        <v>0</v>
      </c>
      <c r="E730" s="16">
        <f t="shared" si="3"/>
        <v>0</v>
      </c>
      <c r="F730" s="16">
        <f t="shared" si="4"/>
        <v>0</v>
      </c>
      <c r="G730" s="16">
        <f>IFERROR(__xludf.DUMMYFUNCTION("IF(REGEXMATCH($A730, ""(?i)"" &amp; JOIN(""|"", SPLIT($G$3, "" ""))), 1, 0)"),0.0)</f>
        <v>0</v>
      </c>
      <c r="H730" s="16">
        <f>IFERROR(__xludf.DUMMYFUNCTION("IF(REGEXMATCH($A730, ""(?i)"" &amp; JOIN(""|"", SPLIT($H$3, "" ""))), 1, 0)"),0.0)</f>
        <v>0</v>
      </c>
      <c r="I730" s="16">
        <f>IFERROR(__xludf.DUMMYFUNCTION("IF(REGEXMATCH($A730, ""(?i)"" &amp; JOIN(""|"", SPLIT($I$3, "" ""))), 1, 0)"),0.0)</f>
        <v>0</v>
      </c>
      <c r="J730" s="16">
        <f>IFERROR(__xludf.DUMMYFUNCTION("IF(REGEXMATCH($A730, ""(?i)"" &amp; JOIN(""|"", SPLIT($J$3, "" ""))), 1, 0)"),0.0)</f>
        <v>0</v>
      </c>
      <c r="K730" s="16">
        <f>IFERROR(__xludf.DUMMYFUNCTION("IF(REGEXMATCH($A730, ""(?i)"" &amp; JOIN(""|"", SPLIT($K$3, "" ""))), 1, 0)"),0.0)</f>
        <v>0</v>
      </c>
      <c r="L730" s="16">
        <f>if(vlookup(A730,'VMware Inventory'!A:E,5,0)="Workstation",1,0)</f>
        <v>0</v>
      </c>
      <c r="M730" s="105">
        <f t="shared" si="5"/>
        <v>0</v>
      </c>
      <c r="N730" s="105">
        <f t="shared" si="6"/>
        <v>0</v>
      </c>
      <c r="O730" s="105">
        <f t="shared" si="7"/>
        <v>0</v>
      </c>
      <c r="P730" s="105" t="str">
        <f t="shared" si="8"/>
        <v>No Infra</v>
      </c>
      <c r="Q730" s="105">
        <f t="shared" si="9"/>
        <v>0</v>
      </c>
    </row>
    <row r="731">
      <c r="A731" s="61" t="s">
        <v>871</v>
      </c>
      <c r="B731" s="16">
        <f t="shared" si="2"/>
        <v>0</v>
      </c>
      <c r="C731" s="16">
        <f>IFERROR(__xludf.DUMMYFUNCTION("IF(OR(REGEXMATCH($A731, ""(?i)"" &amp; JOIN(""|"", SPLIT($C$3, "" ""))),vlookup(A731,'VMware Inventory'!A:E,5,0)=""VMWare""), 1, 0)"),0.0)</f>
        <v>0</v>
      </c>
      <c r="D731" s="16">
        <f>IFERROR(__xludf.DUMMYFUNCTION("IF(REGEXMATCH($A731, ""(?i)"" &amp; JOIN(""|"", SPLIT($D$3, "" ""))), 1, 0)"),0.0)</f>
        <v>0</v>
      </c>
      <c r="E731" s="16">
        <f t="shared" si="3"/>
        <v>0</v>
      </c>
      <c r="F731" s="16">
        <f t="shared" si="4"/>
        <v>0</v>
      </c>
      <c r="G731" s="16">
        <f>IFERROR(__xludf.DUMMYFUNCTION("IF(REGEXMATCH($A731, ""(?i)"" &amp; JOIN(""|"", SPLIT($G$3, "" ""))), 1, 0)"),0.0)</f>
        <v>0</v>
      </c>
      <c r="H731" s="16">
        <f>IFERROR(__xludf.DUMMYFUNCTION("IF(REGEXMATCH($A731, ""(?i)"" &amp; JOIN(""|"", SPLIT($H$3, "" ""))), 1, 0)"),0.0)</f>
        <v>0</v>
      </c>
      <c r="I731" s="16">
        <f>IFERROR(__xludf.DUMMYFUNCTION("IF(REGEXMATCH($A731, ""(?i)"" &amp; JOIN(""|"", SPLIT($I$3, "" ""))), 1, 0)"),0.0)</f>
        <v>0</v>
      </c>
      <c r="J731" s="16">
        <f>IFERROR(__xludf.DUMMYFUNCTION("IF(REGEXMATCH($A731, ""(?i)"" &amp; JOIN(""|"", SPLIT($J$3, "" ""))), 1, 0)"),0.0)</f>
        <v>0</v>
      </c>
      <c r="K731" s="16">
        <f>IFERROR(__xludf.DUMMYFUNCTION("IF(REGEXMATCH($A731, ""(?i)"" &amp; JOIN(""|"", SPLIT($K$3, "" ""))), 1, 0)"),0.0)</f>
        <v>0</v>
      </c>
      <c r="L731" s="16">
        <f>if(vlookup(A731,'VMware Inventory'!A:E,5,0)="Workstation",1,0)</f>
        <v>0</v>
      </c>
      <c r="M731" s="105">
        <f t="shared" si="5"/>
        <v>0</v>
      </c>
      <c r="N731" s="105">
        <f t="shared" si="6"/>
        <v>0</v>
      </c>
      <c r="O731" s="105">
        <f t="shared" si="7"/>
        <v>0</v>
      </c>
      <c r="P731" s="105" t="str">
        <f t="shared" si="8"/>
        <v>No Infra</v>
      </c>
      <c r="Q731" s="105">
        <f t="shared" si="9"/>
        <v>0</v>
      </c>
    </row>
    <row r="732">
      <c r="A732" s="61" t="s">
        <v>872</v>
      </c>
      <c r="B732" s="16">
        <f t="shared" si="2"/>
        <v>0</v>
      </c>
      <c r="C732" s="16">
        <f>IFERROR(__xludf.DUMMYFUNCTION("IF(OR(REGEXMATCH($A732, ""(?i)"" &amp; JOIN(""|"", SPLIT($C$3, "" ""))),vlookup(A732,'VMware Inventory'!A:E,5,0)=""VMWare""), 1, 0)"),0.0)</f>
        <v>0</v>
      </c>
      <c r="D732" s="16">
        <f>IFERROR(__xludf.DUMMYFUNCTION("IF(REGEXMATCH($A732, ""(?i)"" &amp; JOIN(""|"", SPLIT($D$3, "" ""))), 1, 0)"),0.0)</f>
        <v>0</v>
      </c>
      <c r="E732" s="16">
        <f t="shared" si="3"/>
        <v>0</v>
      </c>
      <c r="F732" s="16">
        <f t="shared" si="4"/>
        <v>0</v>
      </c>
      <c r="G732" s="16">
        <f>IFERROR(__xludf.DUMMYFUNCTION("IF(REGEXMATCH($A732, ""(?i)"" &amp; JOIN(""|"", SPLIT($G$3, "" ""))), 1, 0)"),0.0)</f>
        <v>0</v>
      </c>
      <c r="H732" s="16">
        <f>IFERROR(__xludf.DUMMYFUNCTION("IF(REGEXMATCH($A732, ""(?i)"" &amp; JOIN(""|"", SPLIT($H$3, "" ""))), 1, 0)"),0.0)</f>
        <v>0</v>
      </c>
      <c r="I732" s="16">
        <f>IFERROR(__xludf.DUMMYFUNCTION("IF(REGEXMATCH($A732, ""(?i)"" &amp; JOIN(""|"", SPLIT($I$3, "" ""))), 1, 0)"),0.0)</f>
        <v>0</v>
      </c>
      <c r="J732" s="16">
        <f>IFERROR(__xludf.DUMMYFUNCTION("IF(REGEXMATCH($A732, ""(?i)"" &amp; JOIN(""|"", SPLIT($J$3, "" ""))), 1, 0)"),0.0)</f>
        <v>0</v>
      </c>
      <c r="K732" s="16">
        <f>IFERROR(__xludf.DUMMYFUNCTION("IF(REGEXMATCH($A732, ""(?i)"" &amp; JOIN(""|"", SPLIT($K$3, "" ""))), 1, 0)"),0.0)</f>
        <v>0</v>
      </c>
      <c r="L732" s="16">
        <f>if(vlookup(A732,'VMware Inventory'!A:E,5,0)="Workstation",1,0)</f>
        <v>0</v>
      </c>
      <c r="M732" s="105">
        <f t="shared" si="5"/>
        <v>0</v>
      </c>
      <c r="N732" s="105">
        <f t="shared" si="6"/>
        <v>0</v>
      </c>
      <c r="O732" s="105">
        <f t="shared" si="7"/>
        <v>0</v>
      </c>
      <c r="P732" s="105" t="str">
        <f t="shared" si="8"/>
        <v>No Infra</v>
      </c>
      <c r="Q732" s="105">
        <f t="shared" si="9"/>
        <v>0</v>
      </c>
    </row>
    <row r="733">
      <c r="A733" s="61" t="s">
        <v>873</v>
      </c>
      <c r="B733" s="16">
        <f t="shared" si="2"/>
        <v>0</v>
      </c>
      <c r="C733" s="16">
        <f>IFERROR(__xludf.DUMMYFUNCTION("IF(OR(REGEXMATCH($A733, ""(?i)"" &amp; JOIN(""|"", SPLIT($C$3, "" ""))),vlookup(A733,'VMware Inventory'!A:E,5,0)=""VMWare""), 1, 0)"),0.0)</f>
        <v>0</v>
      </c>
      <c r="D733" s="16">
        <f>IFERROR(__xludf.DUMMYFUNCTION("IF(REGEXMATCH($A733, ""(?i)"" &amp; JOIN(""|"", SPLIT($D$3, "" ""))), 1, 0)"),0.0)</f>
        <v>0</v>
      </c>
      <c r="E733" s="16">
        <f t="shared" si="3"/>
        <v>0</v>
      </c>
      <c r="F733" s="16">
        <f t="shared" si="4"/>
        <v>0</v>
      </c>
      <c r="G733" s="16">
        <f>IFERROR(__xludf.DUMMYFUNCTION("IF(REGEXMATCH($A733, ""(?i)"" &amp; JOIN(""|"", SPLIT($G$3, "" ""))), 1, 0)"),0.0)</f>
        <v>0</v>
      </c>
      <c r="H733" s="16">
        <f>IFERROR(__xludf.DUMMYFUNCTION("IF(REGEXMATCH($A733, ""(?i)"" &amp; JOIN(""|"", SPLIT($H$3, "" ""))), 1, 0)"),0.0)</f>
        <v>0</v>
      </c>
      <c r="I733" s="16">
        <f>IFERROR(__xludf.DUMMYFUNCTION("IF(REGEXMATCH($A733, ""(?i)"" &amp; JOIN(""|"", SPLIT($I$3, "" ""))), 1, 0)"),0.0)</f>
        <v>0</v>
      </c>
      <c r="J733" s="16">
        <f>IFERROR(__xludf.DUMMYFUNCTION("IF(REGEXMATCH($A733, ""(?i)"" &amp; JOIN(""|"", SPLIT($J$3, "" ""))), 1, 0)"),0.0)</f>
        <v>0</v>
      </c>
      <c r="K733" s="16">
        <f>IFERROR(__xludf.DUMMYFUNCTION("IF(REGEXMATCH($A733, ""(?i)"" &amp; JOIN(""|"", SPLIT($K$3, "" ""))), 1, 0)"),0.0)</f>
        <v>0</v>
      </c>
      <c r="L733" s="16">
        <f>if(vlookup(A733,'VMware Inventory'!A:E,5,0)="Workstation",1,0)</f>
        <v>0</v>
      </c>
      <c r="M733" s="105">
        <f t="shared" si="5"/>
        <v>0</v>
      </c>
      <c r="N733" s="105">
        <f t="shared" si="6"/>
        <v>0</v>
      </c>
      <c r="O733" s="105">
        <f t="shared" si="7"/>
        <v>0</v>
      </c>
      <c r="P733" s="105" t="str">
        <f t="shared" si="8"/>
        <v>No Infra</v>
      </c>
      <c r="Q733" s="105">
        <f t="shared" si="9"/>
        <v>0</v>
      </c>
    </row>
    <row r="734">
      <c r="A734" s="61" t="s">
        <v>874</v>
      </c>
      <c r="B734" s="16">
        <f t="shared" si="2"/>
        <v>0</v>
      </c>
      <c r="C734" s="16">
        <f>IFERROR(__xludf.DUMMYFUNCTION("IF(OR(REGEXMATCH($A734, ""(?i)"" &amp; JOIN(""|"", SPLIT($C$3, "" ""))),vlookup(A734,'VMware Inventory'!A:E,5,0)=""VMWare""), 1, 0)"),0.0)</f>
        <v>0</v>
      </c>
      <c r="D734" s="16">
        <f>IFERROR(__xludf.DUMMYFUNCTION("IF(REGEXMATCH($A734, ""(?i)"" &amp; JOIN(""|"", SPLIT($D$3, "" ""))), 1, 0)"),0.0)</f>
        <v>0</v>
      </c>
      <c r="E734" s="16">
        <f t="shared" si="3"/>
        <v>0</v>
      </c>
      <c r="F734" s="16">
        <f t="shared" si="4"/>
        <v>0</v>
      </c>
      <c r="G734" s="16">
        <f>IFERROR(__xludf.DUMMYFUNCTION("IF(REGEXMATCH($A734, ""(?i)"" &amp; JOIN(""|"", SPLIT($G$3, "" ""))), 1, 0)"),0.0)</f>
        <v>0</v>
      </c>
      <c r="H734" s="16">
        <f>IFERROR(__xludf.DUMMYFUNCTION("IF(REGEXMATCH($A734, ""(?i)"" &amp; JOIN(""|"", SPLIT($H$3, "" ""))), 1, 0)"),0.0)</f>
        <v>0</v>
      </c>
      <c r="I734" s="16">
        <f>IFERROR(__xludf.DUMMYFUNCTION("IF(REGEXMATCH($A734, ""(?i)"" &amp; JOIN(""|"", SPLIT($I$3, "" ""))), 1, 0)"),0.0)</f>
        <v>0</v>
      </c>
      <c r="J734" s="16">
        <f>IFERROR(__xludf.DUMMYFUNCTION("IF(REGEXMATCH($A734, ""(?i)"" &amp; JOIN(""|"", SPLIT($J$3, "" ""))), 1, 0)"),0.0)</f>
        <v>0</v>
      </c>
      <c r="K734" s="16">
        <f>IFERROR(__xludf.DUMMYFUNCTION("IF(REGEXMATCH($A734, ""(?i)"" &amp; JOIN(""|"", SPLIT($K$3, "" ""))), 1, 0)"),0.0)</f>
        <v>0</v>
      </c>
      <c r="L734" s="16">
        <f>if(vlookup(A734,'VMware Inventory'!A:E,5,0)="Workstation",1,0)</f>
        <v>0</v>
      </c>
      <c r="M734" s="105">
        <f t="shared" si="5"/>
        <v>0</v>
      </c>
      <c r="N734" s="105">
        <f t="shared" si="6"/>
        <v>0</v>
      </c>
      <c r="O734" s="105">
        <f t="shared" si="7"/>
        <v>0</v>
      </c>
      <c r="P734" s="105" t="str">
        <f t="shared" si="8"/>
        <v>No Infra</v>
      </c>
      <c r="Q734" s="105">
        <f t="shared" si="9"/>
        <v>0</v>
      </c>
    </row>
    <row r="735">
      <c r="A735" s="61" t="s">
        <v>875</v>
      </c>
      <c r="B735" s="16">
        <f t="shared" si="2"/>
        <v>0</v>
      </c>
      <c r="C735" s="16">
        <f>IFERROR(__xludf.DUMMYFUNCTION("IF(OR(REGEXMATCH($A735, ""(?i)"" &amp; JOIN(""|"", SPLIT($C$3, "" ""))),vlookup(A735,'VMware Inventory'!A:E,5,0)=""VMWare""), 1, 0)"),0.0)</f>
        <v>0</v>
      </c>
      <c r="D735" s="16">
        <f>IFERROR(__xludf.DUMMYFUNCTION("IF(REGEXMATCH($A735, ""(?i)"" &amp; JOIN(""|"", SPLIT($D$3, "" ""))), 1, 0)"),0.0)</f>
        <v>0</v>
      </c>
      <c r="E735" s="16">
        <f t="shared" si="3"/>
        <v>0</v>
      </c>
      <c r="F735" s="16">
        <f t="shared" si="4"/>
        <v>0</v>
      </c>
      <c r="G735" s="16">
        <f>IFERROR(__xludf.DUMMYFUNCTION("IF(REGEXMATCH($A735, ""(?i)"" &amp; JOIN(""|"", SPLIT($G$3, "" ""))), 1, 0)"),0.0)</f>
        <v>0</v>
      </c>
      <c r="H735" s="16">
        <f>IFERROR(__xludf.DUMMYFUNCTION("IF(REGEXMATCH($A735, ""(?i)"" &amp; JOIN(""|"", SPLIT($H$3, "" ""))), 1, 0)"),0.0)</f>
        <v>0</v>
      </c>
      <c r="I735" s="16">
        <f>IFERROR(__xludf.DUMMYFUNCTION("IF(REGEXMATCH($A735, ""(?i)"" &amp; JOIN(""|"", SPLIT($I$3, "" ""))), 1, 0)"),0.0)</f>
        <v>0</v>
      </c>
      <c r="J735" s="16">
        <f>IFERROR(__xludf.DUMMYFUNCTION("IF(REGEXMATCH($A735, ""(?i)"" &amp; JOIN(""|"", SPLIT($J$3, "" ""))), 1, 0)"),0.0)</f>
        <v>0</v>
      </c>
      <c r="K735" s="16">
        <f>IFERROR(__xludf.DUMMYFUNCTION("IF(REGEXMATCH($A735, ""(?i)"" &amp; JOIN(""|"", SPLIT($K$3, "" ""))), 1, 0)"),0.0)</f>
        <v>0</v>
      </c>
      <c r="L735" s="16">
        <f>if(vlookup(A735,'VMware Inventory'!A:E,5,0)="Workstation",1,0)</f>
        <v>0</v>
      </c>
      <c r="M735" s="105">
        <f t="shared" si="5"/>
        <v>0</v>
      </c>
      <c r="N735" s="105">
        <f t="shared" si="6"/>
        <v>0</v>
      </c>
      <c r="O735" s="105">
        <f t="shared" si="7"/>
        <v>0</v>
      </c>
      <c r="P735" s="105" t="str">
        <f t="shared" si="8"/>
        <v>No Infra</v>
      </c>
      <c r="Q735" s="105">
        <f t="shared" si="9"/>
        <v>0</v>
      </c>
    </row>
    <row r="736">
      <c r="A736" s="61" t="s">
        <v>876</v>
      </c>
      <c r="B736" s="16">
        <f t="shared" si="2"/>
        <v>0</v>
      </c>
      <c r="C736" s="16">
        <f>IFERROR(__xludf.DUMMYFUNCTION("IF(OR(REGEXMATCH($A736, ""(?i)"" &amp; JOIN(""|"", SPLIT($C$3, "" ""))),vlookup(A736,'VMware Inventory'!A:E,5,0)=""VMWare""), 1, 0)"),0.0)</f>
        <v>0</v>
      </c>
      <c r="D736" s="16">
        <f>IFERROR(__xludf.DUMMYFUNCTION("IF(REGEXMATCH($A736, ""(?i)"" &amp; JOIN(""|"", SPLIT($D$3, "" ""))), 1, 0)"),0.0)</f>
        <v>0</v>
      </c>
      <c r="E736" s="16">
        <f t="shared" si="3"/>
        <v>0</v>
      </c>
      <c r="F736" s="16">
        <f t="shared" si="4"/>
        <v>0</v>
      </c>
      <c r="G736" s="16">
        <f>IFERROR(__xludf.DUMMYFUNCTION("IF(REGEXMATCH($A736, ""(?i)"" &amp; JOIN(""|"", SPLIT($G$3, "" ""))), 1, 0)"),0.0)</f>
        <v>0</v>
      </c>
      <c r="H736" s="16">
        <f>IFERROR(__xludf.DUMMYFUNCTION("IF(REGEXMATCH($A736, ""(?i)"" &amp; JOIN(""|"", SPLIT($H$3, "" ""))), 1, 0)"),0.0)</f>
        <v>0</v>
      </c>
      <c r="I736" s="16">
        <f>IFERROR(__xludf.DUMMYFUNCTION("IF(REGEXMATCH($A736, ""(?i)"" &amp; JOIN(""|"", SPLIT($I$3, "" ""))), 1, 0)"),0.0)</f>
        <v>0</v>
      </c>
      <c r="J736" s="16">
        <f>IFERROR(__xludf.DUMMYFUNCTION("IF(REGEXMATCH($A736, ""(?i)"" &amp; JOIN(""|"", SPLIT($J$3, "" ""))), 1, 0)"),0.0)</f>
        <v>0</v>
      </c>
      <c r="K736" s="16">
        <f>IFERROR(__xludf.DUMMYFUNCTION("IF(REGEXMATCH($A736, ""(?i)"" &amp; JOIN(""|"", SPLIT($K$3, "" ""))), 1, 0)"),0.0)</f>
        <v>0</v>
      </c>
      <c r="L736" s="16">
        <f>if(vlookup(A736,'VMware Inventory'!A:E,5,0)="Workstation",1,0)</f>
        <v>0</v>
      </c>
      <c r="M736" s="105">
        <f t="shared" si="5"/>
        <v>0</v>
      </c>
      <c r="N736" s="105">
        <f t="shared" si="6"/>
        <v>0</v>
      </c>
      <c r="O736" s="105">
        <f t="shared" si="7"/>
        <v>0</v>
      </c>
      <c r="P736" s="105" t="str">
        <f t="shared" si="8"/>
        <v>No Infra</v>
      </c>
      <c r="Q736" s="105">
        <f t="shared" si="9"/>
        <v>0</v>
      </c>
    </row>
    <row r="737">
      <c r="A737" s="61" t="s">
        <v>877</v>
      </c>
      <c r="B737" s="16">
        <f t="shared" si="2"/>
        <v>0</v>
      </c>
      <c r="C737" s="16">
        <f>IFERROR(__xludf.DUMMYFUNCTION("IF(OR(REGEXMATCH($A737, ""(?i)"" &amp; JOIN(""|"", SPLIT($C$3, "" ""))),vlookup(A737,'VMware Inventory'!A:E,5,0)=""VMWare""), 1, 0)"),0.0)</f>
        <v>0</v>
      </c>
      <c r="D737" s="16">
        <f>IFERROR(__xludf.DUMMYFUNCTION("IF(REGEXMATCH($A737, ""(?i)"" &amp; JOIN(""|"", SPLIT($D$3, "" ""))), 1, 0)"),0.0)</f>
        <v>0</v>
      </c>
      <c r="E737" s="16">
        <f t="shared" si="3"/>
        <v>0</v>
      </c>
      <c r="F737" s="16">
        <f t="shared" si="4"/>
        <v>0</v>
      </c>
      <c r="G737" s="16">
        <f>IFERROR(__xludf.DUMMYFUNCTION("IF(REGEXMATCH($A737, ""(?i)"" &amp; JOIN(""|"", SPLIT($G$3, "" ""))), 1, 0)"),0.0)</f>
        <v>0</v>
      </c>
      <c r="H737" s="16">
        <f>IFERROR(__xludf.DUMMYFUNCTION("IF(REGEXMATCH($A737, ""(?i)"" &amp; JOIN(""|"", SPLIT($H$3, "" ""))), 1, 0)"),0.0)</f>
        <v>0</v>
      </c>
      <c r="I737" s="16">
        <f>IFERROR(__xludf.DUMMYFUNCTION("IF(REGEXMATCH($A737, ""(?i)"" &amp; JOIN(""|"", SPLIT($I$3, "" ""))), 1, 0)"),0.0)</f>
        <v>0</v>
      </c>
      <c r="J737" s="16">
        <f>IFERROR(__xludf.DUMMYFUNCTION("IF(REGEXMATCH($A737, ""(?i)"" &amp; JOIN(""|"", SPLIT($J$3, "" ""))), 1, 0)"),0.0)</f>
        <v>0</v>
      </c>
      <c r="K737" s="16">
        <f>IFERROR(__xludf.DUMMYFUNCTION("IF(REGEXMATCH($A737, ""(?i)"" &amp; JOIN(""|"", SPLIT($K$3, "" ""))), 1, 0)"),0.0)</f>
        <v>0</v>
      </c>
      <c r="L737" s="16">
        <f>if(vlookup(A737,'VMware Inventory'!A:E,5,0)="Workstation",1,0)</f>
        <v>0</v>
      </c>
      <c r="M737" s="105">
        <f t="shared" si="5"/>
        <v>0</v>
      </c>
      <c r="N737" s="105">
        <f t="shared" si="6"/>
        <v>0</v>
      </c>
      <c r="O737" s="105">
        <f t="shared" si="7"/>
        <v>0</v>
      </c>
      <c r="P737" s="105" t="str">
        <f t="shared" si="8"/>
        <v>No Infra</v>
      </c>
      <c r="Q737" s="105">
        <f t="shared" si="9"/>
        <v>0</v>
      </c>
    </row>
    <row r="738">
      <c r="A738" s="61" t="s">
        <v>878</v>
      </c>
      <c r="B738" s="16">
        <f t="shared" si="2"/>
        <v>0</v>
      </c>
      <c r="C738" s="16">
        <f>IFERROR(__xludf.DUMMYFUNCTION("IF(OR(REGEXMATCH($A738, ""(?i)"" &amp; JOIN(""|"", SPLIT($C$3, "" ""))),vlookup(A738,'VMware Inventory'!A:E,5,0)=""VMWare""), 1, 0)"),0.0)</f>
        <v>0</v>
      </c>
      <c r="D738" s="16">
        <f>IFERROR(__xludf.DUMMYFUNCTION("IF(REGEXMATCH($A738, ""(?i)"" &amp; JOIN(""|"", SPLIT($D$3, "" ""))), 1, 0)"),0.0)</f>
        <v>0</v>
      </c>
      <c r="E738" s="16">
        <f t="shared" si="3"/>
        <v>0</v>
      </c>
      <c r="F738" s="16">
        <f t="shared" si="4"/>
        <v>0</v>
      </c>
      <c r="G738" s="16">
        <f>IFERROR(__xludf.DUMMYFUNCTION("IF(REGEXMATCH($A738, ""(?i)"" &amp; JOIN(""|"", SPLIT($G$3, "" ""))), 1, 0)"),0.0)</f>
        <v>0</v>
      </c>
      <c r="H738" s="16">
        <f>IFERROR(__xludf.DUMMYFUNCTION("IF(REGEXMATCH($A738, ""(?i)"" &amp; JOIN(""|"", SPLIT($H$3, "" ""))), 1, 0)"),0.0)</f>
        <v>0</v>
      </c>
      <c r="I738" s="16">
        <f>IFERROR(__xludf.DUMMYFUNCTION("IF(REGEXMATCH($A738, ""(?i)"" &amp; JOIN(""|"", SPLIT($I$3, "" ""))), 1, 0)"),0.0)</f>
        <v>0</v>
      </c>
      <c r="J738" s="16">
        <f>IFERROR(__xludf.DUMMYFUNCTION("IF(REGEXMATCH($A738, ""(?i)"" &amp; JOIN(""|"", SPLIT($J$3, "" ""))), 1, 0)"),0.0)</f>
        <v>0</v>
      </c>
      <c r="K738" s="16">
        <f>IFERROR(__xludf.DUMMYFUNCTION("IF(REGEXMATCH($A738, ""(?i)"" &amp; JOIN(""|"", SPLIT($K$3, "" ""))), 1, 0)"),0.0)</f>
        <v>0</v>
      </c>
      <c r="L738" s="16">
        <f>if(vlookup(A738,'VMware Inventory'!A:E,5,0)="Workstation",1,0)</f>
        <v>0</v>
      </c>
      <c r="M738" s="105">
        <f t="shared" si="5"/>
        <v>0</v>
      </c>
      <c r="N738" s="105">
        <f t="shared" si="6"/>
        <v>0</v>
      </c>
      <c r="O738" s="105">
        <f t="shared" si="7"/>
        <v>0</v>
      </c>
      <c r="P738" s="105" t="str">
        <f t="shared" si="8"/>
        <v>No Infra</v>
      </c>
      <c r="Q738" s="105">
        <f t="shared" si="9"/>
        <v>0</v>
      </c>
    </row>
    <row r="739">
      <c r="A739" s="61" t="s">
        <v>879</v>
      </c>
      <c r="B739" s="16">
        <f t="shared" si="2"/>
        <v>0</v>
      </c>
      <c r="C739" s="16">
        <f>IFERROR(__xludf.DUMMYFUNCTION("IF(OR(REGEXMATCH($A739, ""(?i)"" &amp; JOIN(""|"", SPLIT($C$3, "" ""))),vlookup(A739,'VMware Inventory'!A:E,5,0)=""VMWare""), 1, 0)"),0.0)</f>
        <v>0</v>
      </c>
      <c r="D739" s="16">
        <f>IFERROR(__xludf.DUMMYFUNCTION("IF(REGEXMATCH($A739, ""(?i)"" &amp; JOIN(""|"", SPLIT($D$3, "" ""))), 1, 0)"),0.0)</f>
        <v>0</v>
      </c>
      <c r="E739" s="16">
        <f t="shared" si="3"/>
        <v>0</v>
      </c>
      <c r="F739" s="16">
        <f t="shared" si="4"/>
        <v>0</v>
      </c>
      <c r="G739" s="16">
        <f>IFERROR(__xludf.DUMMYFUNCTION("IF(REGEXMATCH($A739, ""(?i)"" &amp; JOIN(""|"", SPLIT($G$3, "" ""))), 1, 0)"),0.0)</f>
        <v>0</v>
      </c>
      <c r="H739" s="16">
        <f>IFERROR(__xludf.DUMMYFUNCTION("IF(REGEXMATCH($A739, ""(?i)"" &amp; JOIN(""|"", SPLIT($H$3, "" ""))), 1, 0)"),0.0)</f>
        <v>0</v>
      </c>
      <c r="I739" s="16">
        <f>IFERROR(__xludf.DUMMYFUNCTION("IF(REGEXMATCH($A739, ""(?i)"" &amp; JOIN(""|"", SPLIT($I$3, "" ""))), 1, 0)"),0.0)</f>
        <v>0</v>
      </c>
      <c r="J739" s="16">
        <f>IFERROR(__xludf.DUMMYFUNCTION("IF(REGEXMATCH($A739, ""(?i)"" &amp; JOIN(""|"", SPLIT($J$3, "" ""))), 1, 0)"),0.0)</f>
        <v>0</v>
      </c>
      <c r="K739" s="16">
        <f>IFERROR(__xludf.DUMMYFUNCTION("IF(REGEXMATCH($A739, ""(?i)"" &amp; JOIN(""|"", SPLIT($K$3, "" ""))), 1, 0)"),0.0)</f>
        <v>0</v>
      </c>
      <c r="L739" s="16">
        <f>if(vlookup(A739,'VMware Inventory'!A:E,5,0)="Workstation",1,0)</f>
        <v>0</v>
      </c>
      <c r="M739" s="105">
        <f t="shared" si="5"/>
        <v>0</v>
      </c>
      <c r="N739" s="105">
        <f t="shared" si="6"/>
        <v>0</v>
      </c>
      <c r="O739" s="105">
        <f t="shared" si="7"/>
        <v>0</v>
      </c>
      <c r="P739" s="105" t="str">
        <f t="shared" si="8"/>
        <v>No Infra</v>
      </c>
      <c r="Q739" s="105">
        <f t="shared" si="9"/>
        <v>0</v>
      </c>
    </row>
    <row r="740">
      <c r="A740" s="61" t="s">
        <v>880</v>
      </c>
      <c r="B740" s="16">
        <f t="shared" si="2"/>
        <v>0</v>
      </c>
      <c r="C740" s="16">
        <f>IFERROR(__xludf.DUMMYFUNCTION("IF(OR(REGEXMATCH($A740, ""(?i)"" &amp; JOIN(""|"", SPLIT($C$3, "" ""))),vlookup(A740,'VMware Inventory'!A:E,5,0)=""VMWare""), 1, 0)"),0.0)</f>
        <v>0</v>
      </c>
      <c r="D740" s="16">
        <f>IFERROR(__xludf.DUMMYFUNCTION("IF(REGEXMATCH($A740, ""(?i)"" &amp; JOIN(""|"", SPLIT($D$3, "" ""))), 1, 0)"),0.0)</f>
        <v>0</v>
      </c>
      <c r="E740" s="16">
        <f t="shared" si="3"/>
        <v>0</v>
      </c>
      <c r="F740" s="16">
        <f t="shared" si="4"/>
        <v>0</v>
      </c>
      <c r="G740" s="16">
        <f>IFERROR(__xludf.DUMMYFUNCTION("IF(REGEXMATCH($A740, ""(?i)"" &amp; JOIN(""|"", SPLIT($G$3, "" ""))), 1, 0)"),0.0)</f>
        <v>0</v>
      </c>
      <c r="H740" s="16">
        <f>IFERROR(__xludf.DUMMYFUNCTION("IF(REGEXMATCH($A740, ""(?i)"" &amp; JOIN(""|"", SPLIT($H$3, "" ""))), 1, 0)"),0.0)</f>
        <v>0</v>
      </c>
      <c r="I740" s="16">
        <f>IFERROR(__xludf.DUMMYFUNCTION("IF(REGEXMATCH($A740, ""(?i)"" &amp; JOIN(""|"", SPLIT($I$3, "" ""))), 1, 0)"),0.0)</f>
        <v>0</v>
      </c>
      <c r="J740" s="16">
        <f>IFERROR(__xludf.DUMMYFUNCTION("IF(REGEXMATCH($A740, ""(?i)"" &amp; JOIN(""|"", SPLIT($J$3, "" ""))), 1, 0)"),0.0)</f>
        <v>0</v>
      </c>
      <c r="K740" s="16">
        <f>IFERROR(__xludf.DUMMYFUNCTION("IF(REGEXMATCH($A740, ""(?i)"" &amp; JOIN(""|"", SPLIT($K$3, "" ""))), 1, 0)"),0.0)</f>
        <v>0</v>
      </c>
      <c r="L740" s="16">
        <f>if(vlookup(A740,'VMware Inventory'!A:E,5,0)="Workstation",1,0)</f>
        <v>0</v>
      </c>
      <c r="M740" s="105">
        <f t="shared" si="5"/>
        <v>0</v>
      </c>
      <c r="N740" s="105">
        <f t="shared" si="6"/>
        <v>0</v>
      </c>
      <c r="O740" s="105">
        <f t="shared" si="7"/>
        <v>0</v>
      </c>
      <c r="P740" s="105" t="str">
        <f t="shared" si="8"/>
        <v>No Infra</v>
      </c>
      <c r="Q740" s="105">
        <f t="shared" si="9"/>
        <v>0</v>
      </c>
    </row>
    <row r="741">
      <c r="A741" s="61" t="s">
        <v>881</v>
      </c>
      <c r="B741" s="16">
        <f t="shared" si="2"/>
        <v>0</v>
      </c>
      <c r="C741" s="16">
        <f>IFERROR(__xludf.DUMMYFUNCTION("IF(OR(REGEXMATCH($A741, ""(?i)"" &amp; JOIN(""|"", SPLIT($C$3, "" ""))),vlookup(A741,'VMware Inventory'!A:E,5,0)=""VMWare""), 1, 0)"),0.0)</f>
        <v>0</v>
      </c>
      <c r="D741" s="16">
        <f>IFERROR(__xludf.DUMMYFUNCTION("IF(REGEXMATCH($A741, ""(?i)"" &amp; JOIN(""|"", SPLIT($D$3, "" ""))), 1, 0)"),0.0)</f>
        <v>0</v>
      </c>
      <c r="E741" s="16">
        <f t="shared" si="3"/>
        <v>0</v>
      </c>
      <c r="F741" s="16">
        <f t="shared" si="4"/>
        <v>0</v>
      </c>
      <c r="G741" s="16">
        <f>IFERROR(__xludf.DUMMYFUNCTION("IF(REGEXMATCH($A741, ""(?i)"" &amp; JOIN(""|"", SPLIT($G$3, "" ""))), 1, 0)"),0.0)</f>
        <v>0</v>
      </c>
      <c r="H741" s="16">
        <f>IFERROR(__xludf.DUMMYFUNCTION("IF(REGEXMATCH($A741, ""(?i)"" &amp; JOIN(""|"", SPLIT($H$3, "" ""))), 1, 0)"),0.0)</f>
        <v>0</v>
      </c>
      <c r="I741" s="16">
        <f>IFERROR(__xludf.DUMMYFUNCTION("IF(REGEXMATCH($A741, ""(?i)"" &amp; JOIN(""|"", SPLIT($I$3, "" ""))), 1, 0)"),0.0)</f>
        <v>0</v>
      </c>
      <c r="J741" s="16">
        <f>IFERROR(__xludf.DUMMYFUNCTION("IF(REGEXMATCH($A741, ""(?i)"" &amp; JOIN(""|"", SPLIT($J$3, "" ""))), 1, 0)"),0.0)</f>
        <v>0</v>
      </c>
      <c r="K741" s="16">
        <f>IFERROR(__xludf.DUMMYFUNCTION("IF(REGEXMATCH($A741, ""(?i)"" &amp; JOIN(""|"", SPLIT($K$3, "" ""))), 1, 0)"),0.0)</f>
        <v>0</v>
      </c>
      <c r="L741" s="16">
        <f>if(vlookup(A741,'VMware Inventory'!A:E,5,0)="Workstation",1,0)</f>
        <v>0</v>
      </c>
      <c r="M741" s="105">
        <f t="shared" si="5"/>
        <v>0</v>
      </c>
      <c r="N741" s="105">
        <f t="shared" si="6"/>
        <v>0</v>
      </c>
      <c r="O741" s="105">
        <f t="shared" si="7"/>
        <v>0</v>
      </c>
      <c r="P741" s="105" t="str">
        <f t="shared" si="8"/>
        <v>No Infra</v>
      </c>
      <c r="Q741" s="105">
        <f t="shared" si="9"/>
        <v>0</v>
      </c>
    </row>
    <row r="742">
      <c r="A742" s="61" t="s">
        <v>882</v>
      </c>
      <c r="B742" s="16">
        <f t="shared" si="2"/>
        <v>0</v>
      </c>
      <c r="C742" s="16">
        <f>IFERROR(__xludf.DUMMYFUNCTION("IF(OR(REGEXMATCH($A742, ""(?i)"" &amp; JOIN(""|"", SPLIT($C$3, "" ""))),vlookup(A742,'VMware Inventory'!A:E,5,0)=""VMWare""), 1, 0)"),0.0)</f>
        <v>0</v>
      </c>
      <c r="D742" s="16">
        <f>IFERROR(__xludf.DUMMYFUNCTION("IF(REGEXMATCH($A742, ""(?i)"" &amp; JOIN(""|"", SPLIT($D$3, "" ""))), 1, 0)"),0.0)</f>
        <v>0</v>
      </c>
      <c r="E742" s="16">
        <f t="shared" si="3"/>
        <v>0</v>
      </c>
      <c r="F742" s="16">
        <f t="shared" si="4"/>
        <v>0</v>
      </c>
      <c r="G742" s="16">
        <f>IFERROR(__xludf.DUMMYFUNCTION("IF(REGEXMATCH($A742, ""(?i)"" &amp; JOIN(""|"", SPLIT($G$3, "" ""))), 1, 0)"),0.0)</f>
        <v>0</v>
      </c>
      <c r="H742" s="16">
        <f>IFERROR(__xludf.DUMMYFUNCTION("IF(REGEXMATCH($A742, ""(?i)"" &amp; JOIN(""|"", SPLIT($H$3, "" ""))), 1, 0)"),0.0)</f>
        <v>0</v>
      </c>
      <c r="I742" s="16">
        <f>IFERROR(__xludf.DUMMYFUNCTION("IF(REGEXMATCH($A742, ""(?i)"" &amp; JOIN(""|"", SPLIT($I$3, "" ""))), 1, 0)"),0.0)</f>
        <v>0</v>
      </c>
      <c r="J742" s="16">
        <f>IFERROR(__xludf.DUMMYFUNCTION("IF(REGEXMATCH($A742, ""(?i)"" &amp; JOIN(""|"", SPLIT($J$3, "" ""))), 1, 0)"),0.0)</f>
        <v>0</v>
      </c>
      <c r="K742" s="16">
        <f>IFERROR(__xludf.DUMMYFUNCTION("IF(REGEXMATCH($A742, ""(?i)"" &amp; JOIN(""|"", SPLIT($K$3, "" ""))), 1, 0)"),0.0)</f>
        <v>0</v>
      </c>
      <c r="L742" s="16">
        <f>if(vlookup(A742,'VMware Inventory'!A:E,5,0)="Workstation",1,0)</f>
        <v>0</v>
      </c>
      <c r="M742" s="105">
        <f t="shared" si="5"/>
        <v>0</v>
      </c>
      <c r="N742" s="105">
        <f t="shared" si="6"/>
        <v>0</v>
      </c>
      <c r="O742" s="105">
        <f t="shared" si="7"/>
        <v>0</v>
      </c>
      <c r="P742" s="105" t="str">
        <f t="shared" si="8"/>
        <v>No Infra</v>
      </c>
      <c r="Q742" s="105">
        <f t="shared" si="9"/>
        <v>0</v>
      </c>
    </row>
    <row r="743">
      <c r="A743" s="61" t="s">
        <v>883</v>
      </c>
      <c r="B743" s="16">
        <f t="shared" si="2"/>
        <v>0</v>
      </c>
      <c r="C743" s="16">
        <f>IFERROR(__xludf.DUMMYFUNCTION("IF(OR(REGEXMATCH($A743, ""(?i)"" &amp; JOIN(""|"", SPLIT($C$3, "" ""))),vlookup(A743,'VMware Inventory'!A:E,5,0)=""VMWare""), 1, 0)"),0.0)</f>
        <v>0</v>
      </c>
      <c r="D743" s="16">
        <f>IFERROR(__xludf.DUMMYFUNCTION("IF(REGEXMATCH($A743, ""(?i)"" &amp; JOIN(""|"", SPLIT($D$3, "" ""))), 1, 0)"),0.0)</f>
        <v>0</v>
      </c>
      <c r="E743" s="16">
        <f t="shared" si="3"/>
        <v>0</v>
      </c>
      <c r="F743" s="16">
        <f t="shared" si="4"/>
        <v>0</v>
      </c>
      <c r="G743" s="16">
        <f>IFERROR(__xludf.DUMMYFUNCTION("IF(REGEXMATCH($A743, ""(?i)"" &amp; JOIN(""|"", SPLIT($G$3, "" ""))), 1, 0)"),0.0)</f>
        <v>0</v>
      </c>
      <c r="H743" s="16">
        <f>IFERROR(__xludf.DUMMYFUNCTION("IF(REGEXMATCH($A743, ""(?i)"" &amp; JOIN(""|"", SPLIT($H$3, "" ""))), 1, 0)"),0.0)</f>
        <v>0</v>
      </c>
      <c r="I743" s="16">
        <f>IFERROR(__xludf.DUMMYFUNCTION("IF(REGEXMATCH($A743, ""(?i)"" &amp; JOIN(""|"", SPLIT($I$3, "" ""))), 1, 0)"),0.0)</f>
        <v>0</v>
      </c>
      <c r="J743" s="16">
        <f>IFERROR(__xludf.DUMMYFUNCTION("IF(REGEXMATCH($A743, ""(?i)"" &amp; JOIN(""|"", SPLIT($J$3, "" ""))), 1, 0)"),0.0)</f>
        <v>0</v>
      </c>
      <c r="K743" s="16">
        <f>IFERROR(__xludf.DUMMYFUNCTION("IF(REGEXMATCH($A743, ""(?i)"" &amp; JOIN(""|"", SPLIT($K$3, "" ""))), 1, 0)"),0.0)</f>
        <v>0</v>
      </c>
      <c r="L743" s="16">
        <f>if(vlookup(A743,'VMware Inventory'!A:E,5,0)="Workstation",1,0)</f>
        <v>0</v>
      </c>
      <c r="M743" s="105">
        <f t="shared" si="5"/>
        <v>0</v>
      </c>
      <c r="N743" s="105">
        <f t="shared" si="6"/>
        <v>0</v>
      </c>
      <c r="O743" s="105">
        <f t="shared" si="7"/>
        <v>0</v>
      </c>
      <c r="P743" s="105" t="str">
        <f t="shared" si="8"/>
        <v>No Infra</v>
      </c>
      <c r="Q743" s="105">
        <f t="shared" si="9"/>
        <v>0</v>
      </c>
    </row>
    <row r="744">
      <c r="A744" s="61" t="s">
        <v>884</v>
      </c>
      <c r="B744" s="16">
        <f t="shared" si="2"/>
        <v>0</v>
      </c>
      <c r="C744" s="16">
        <f>IFERROR(__xludf.DUMMYFUNCTION("IF(OR(REGEXMATCH($A744, ""(?i)"" &amp; JOIN(""|"", SPLIT($C$3, "" ""))),vlookup(A744,'VMware Inventory'!A:E,5,0)=""VMWare""), 1, 0)"),0.0)</f>
        <v>0</v>
      </c>
      <c r="D744" s="16">
        <f>IFERROR(__xludf.DUMMYFUNCTION("IF(REGEXMATCH($A744, ""(?i)"" &amp; JOIN(""|"", SPLIT($D$3, "" ""))), 1, 0)"),0.0)</f>
        <v>0</v>
      </c>
      <c r="E744" s="16">
        <f t="shared" si="3"/>
        <v>0</v>
      </c>
      <c r="F744" s="16">
        <f t="shared" si="4"/>
        <v>0</v>
      </c>
      <c r="G744" s="16">
        <f>IFERROR(__xludf.DUMMYFUNCTION("IF(REGEXMATCH($A744, ""(?i)"" &amp; JOIN(""|"", SPLIT($G$3, "" ""))), 1, 0)"),0.0)</f>
        <v>0</v>
      </c>
      <c r="H744" s="16">
        <f>IFERROR(__xludf.DUMMYFUNCTION("IF(REGEXMATCH($A744, ""(?i)"" &amp; JOIN(""|"", SPLIT($H$3, "" ""))), 1, 0)"),0.0)</f>
        <v>0</v>
      </c>
      <c r="I744" s="16">
        <f>IFERROR(__xludf.DUMMYFUNCTION("IF(REGEXMATCH($A744, ""(?i)"" &amp; JOIN(""|"", SPLIT($I$3, "" ""))), 1, 0)"),0.0)</f>
        <v>0</v>
      </c>
      <c r="J744" s="16">
        <f>IFERROR(__xludf.DUMMYFUNCTION("IF(REGEXMATCH($A744, ""(?i)"" &amp; JOIN(""|"", SPLIT($J$3, "" ""))), 1, 0)"),0.0)</f>
        <v>0</v>
      </c>
      <c r="K744" s="16">
        <f>IFERROR(__xludf.DUMMYFUNCTION("IF(REGEXMATCH($A744, ""(?i)"" &amp; JOIN(""|"", SPLIT($K$3, "" ""))), 1, 0)"),0.0)</f>
        <v>0</v>
      </c>
      <c r="L744" s="16">
        <f>if(vlookup(A744,'VMware Inventory'!A:E,5,0)="Workstation",1,0)</f>
        <v>0</v>
      </c>
      <c r="M744" s="105">
        <f t="shared" si="5"/>
        <v>0</v>
      </c>
      <c r="N744" s="105">
        <f t="shared" si="6"/>
        <v>0</v>
      </c>
      <c r="O744" s="105">
        <f t="shared" si="7"/>
        <v>0</v>
      </c>
      <c r="P744" s="105" t="str">
        <f t="shared" si="8"/>
        <v>No Infra</v>
      </c>
      <c r="Q744" s="105">
        <f t="shared" si="9"/>
        <v>0</v>
      </c>
    </row>
    <row r="745">
      <c r="A745" s="61" t="s">
        <v>885</v>
      </c>
      <c r="B745" s="16">
        <f t="shared" si="2"/>
        <v>0</v>
      </c>
      <c r="C745" s="16">
        <f>IFERROR(__xludf.DUMMYFUNCTION("IF(OR(REGEXMATCH($A745, ""(?i)"" &amp; JOIN(""|"", SPLIT($C$3, "" ""))),vlookup(A745,'VMware Inventory'!A:E,5,0)=""VMWare""), 1, 0)"),0.0)</f>
        <v>0</v>
      </c>
      <c r="D745" s="16">
        <f>IFERROR(__xludf.DUMMYFUNCTION("IF(REGEXMATCH($A745, ""(?i)"" &amp; JOIN(""|"", SPLIT($D$3, "" ""))), 1, 0)"),0.0)</f>
        <v>0</v>
      </c>
      <c r="E745" s="16">
        <f t="shared" si="3"/>
        <v>0</v>
      </c>
      <c r="F745" s="16">
        <f t="shared" si="4"/>
        <v>0</v>
      </c>
      <c r="G745" s="16">
        <f>IFERROR(__xludf.DUMMYFUNCTION("IF(REGEXMATCH($A745, ""(?i)"" &amp; JOIN(""|"", SPLIT($G$3, "" ""))), 1, 0)"),0.0)</f>
        <v>0</v>
      </c>
      <c r="H745" s="16">
        <f>IFERROR(__xludf.DUMMYFUNCTION("IF(REGEXMATCH($A745, ""(?i)"" &amp; JOIN(""|"", SPLIT($H$3, "" ""))), 1, 0)"),0.0)</f>
        <v>0</v>
      </c>
      <c r="I745" s="16">
        <f>IFERROR(__xludf.DUMMYFUNCTION("IF(REGEXMATCH($A745, ""(?i)"" &amp; JOIN(""|"", SPLIT($I$3, "" ""))), 1, 0)"),0.0)</f>
        <v>0</v>
      </c>
      <c r="J745" s="16">
        <f>IFERROR(__xludf.DUMMYFUNCTION("IF(REGEXMATCH($A745, ""(?i)"" &amp; JOIN(""|"", SPLIT($J$3, "" ""))), 1, 0)"),0.0)</f>
        <v>0</v>
      </c>
      <c r="K745" s="16">
        <f>IFERROR(__xludf.DUMMYFUNCTION("IF(REGEXMATCH($A745, ""(?i)"" &amp; JOIN(""|"", SPLIT($K$3, "" ""))), 1, 0)"),0.0)</f>
        <v>0</v>
      </c>
      <c r="L745" s="16">
        <f>if(vlookup(A745,'VMware Inventory'!A:E,5,0)="Workstation",1,0)</f>
        <v>0</v>
      </c>
      <c r="M745" s="105">
        <f t="shared" si="5"/>
        <v>0</v>
      </c>
      <c r="N745" s="105">
        <f t="shared" si="6"/>
        <v>0</v>
      </c>
      <c r="O745" s="105">
        <f t="shared" si="7"/>
        <v>0</v>
      </c>
      <c r="P745" s="105" t="str">
        <f t="shared" si="8"/>
        <v>No Infra</v>
      </c>
      <c r="Q745" s="105">
        <f t="shared" si="9"/>
        <v>0</v>
      </c>
    </row>
    <row r="746">
      <c r="A746" s="61" t="s">
        <v>886</v>
      </c>
      <c r="B746" s="16">
        <f t="shared" si="2"/>
        <v>0</v>
      </c>
      <c r="C746" s="16">
        <f>IFERROR(__xludf.DUMMYFUNCTION("IF(OR(REGEXMATCH($A746, ""(?i)"" &amp; JOIN(""|"", SPLIT($C$3, "" ""))),vlookup(A746,'VMware Inventory'!A:E,5,0)=""VMWare""), 1, 0)"),0.0)</f>
        <v>0</v>
      </c>
      <c r="D746" s="16">
        <f>IFERROR(__xludf.DUMMYFUNCTION("IF(REGEXMATCH($A746, ""(?i)"" &amp; JOIN(""|"", SPLIT($D$3, "" ""))), 1, 0)"),0.0)</f>
        <v>0</v>
      </c>
      <c r="E746" s="16">
        <f t="shared" si="3"/>
        <v>0</v>
      </c>
      <c r="F746" s="16">
        <f t="shared" si="4"/>
        <v>0</v>
      </c>
      <c r="G746" s="16">
        <f>IFERROR(__xludf.DUMMYFUNCTION("IF(REGEXMATCH($A746, ""(?i)"" &amp; JOIN(""|"", SPLIT($G$3, "" ""))), 1, 0)"),0.0)</f>
        <v>0</v>
      </c>
      <c r="H746" s="16">
        <f>IFERROR(__xludf.DUMMYFUNCTION("IF(REGEXMATCH($A746, ""(?i)"" &amp; JOIN(""|"", SPLIT($H$3, "" ""))), 1, 0)"),0.0)</f>
        <v>0</v>
      </c>
      <c r="I746" s="16">
        <f>IFERROR(__xludf.DUMMYFUNCTION("IF(REGEXMATCH($A746, ""(?i)"" &amp; JOIN(""|"", SPLIT($I$3, "" ""))), 1, 0)"),0.0)</f>
        <v>0</v>
      </c>
      <c r="J746" s="16">
        <f>IFERROR(__xludf.DUMMYFUNCTION("IF(REGEXMATCH($A746, ""(?i)"" &amp; JOIN(""|"", SPLIT($J$3, "" ""))), 1, 0)"),0.0)</f>
        <v>0</v>
      </c>
      <c r="K746" s="16">
        <f>IFERROR(__xludf.DUMMYFUNCTION("IF(REGEXMATCH($A746, ""(?i)"" &amp; JOIN(""|"", SPLIT($K$3, "" ""))), 1, 0)"),0.0)</f>
        <v>0</v>
      </c>
      <c r="L746" s="16">
        <f>if(vlookup(A746,'VMware Inventory'!A:E,5,0)="Workstation",1,0)</f>
        <v>0</v>
      </c>
      <c r="M746" s="105">
        <f t="shared" si="5"/>
        <v>0</v>
      </c>
      <c r="N746" s="105">
        <f t="shared" si="6"/>
        <v>0</v>
      </c>
      <c r="O746" s="105">
        <f t="shared" si="7"/>
        <v>0</v>
      </c>
      <c r="P746" s="105" t="str">
        <f t="shared" si="8"/>
        <v>No Infra</v>
      </c>
      <c r="Q746" s="105">
        <f t="shared" si="9"/>
        <v>0</v>
      </c>
    </row>
    <row r="747">
      <c r="A747" s="61" t="s">
        <v>887</v>
      </c>
      <c r="B747" s="16">
        <f t="shared" si="2"/>
        <v>0</v>
      </c>
      <c r="C747" s="16">
        <f>IFERROR(__xludf.DUMMYFUNCTION("IF(OR(REGEXMATCH($A747, ""(?i)"" &amp; JOIN(""|"", SPLIT($C$3, "" ""))),vlookup(A747,'VMware Inventory'!A:E,5,0)=""VMWare""), 1, 0)"),0.0)</f>
        <v>0</v>
      </c>
      <c r="D747" s="16">
        <f>IFERROR(__xludf.DUMMYFUNCTION("IF(REGEXMATCH($A747, ""(?i)"" &amp; JOIN(""|"", SPLIT($D$3, "" ""))), 1, 0)"),0.0)</f>
        <v>0</v>
      </c>
      <c r="E747" s="16">
        <f t="shared" si="3"/>
        <v>0</v>
      </c>
      <c r="F747" s="16">
        <f t="shared" si="4"/>
        <v>0</v>
      </c>
      <c r="G747" s="16">
        <f>IFERROR(__xludf.DUMMYFUNCTION("IF(REGEXMATCH($A747, ""(?i)"" &amp; JOIN(""|"", SPLIT($G$3, "" ""))), 1, 0)"),0.0)</f>
        <v>0</v>
      </c>
      <c r="H747" s="16">
        <f>IFERROR(__xludf.DUMMYFUNCTION("IF(REGEXMATCH($A747, ""(?i)"" &amp; JOIN(""|"", SPLIT($H$3, "" ""))), 1, 0)"),0.0)</f>
        <v>0</v>
      </c>
      <c r="I747" s="16">
        <f>IFERROR(__xludf.DUMMYFUNCTION("IF(REGEXMATCH($A747, ""(?i)"" &amp; JOIN(""|"", SPLIT($I$3, "" ""))), 1, 0)"),0.0)</f>
        <v>0</v>
      </c>
      <c r="J747" s="16">
        <f>IFERROR(__xludf.DUMMYFUNCTION("IF(REGEXMATCH($A747, ""(?i)"" &amp; JOIN(""|"", SPLIT($J$3, "" ""))), 1, 0)"),0.0)</f>
        <v>0</v>
      </c>
      <c r="K747" s="16">
        <f>IFERROR(__xludf.DUMMYFUNCTION("IF(REGEXMATCH($A747, ""(?i)"" &amp; JOIN(""|"", SPLIT($K$3, "" ""))), 1, 0)"),0.0)</f>
        <v>0</v>
      </c>
      <c r="L747" s="16">
        <f>if(vlookup(A747,'VMware Inventory'!A:E,5,0)="Workstation",1,0)</f>
        <v>0</v>
      </c>
      <c r="M747" s="105">
        <f t="shared" si="5"/>
        <v>0</v>
      </c>
      <c r="N747" s="105">
        <f t="shared" si="6"/>
        <v>0</v>
      </c>
      <c r="O747" s="105">
        <f t="shared" si="7"/>
        <v>0</v>
      </c>
      <c r="P747" s="105" t="str">
        <f t="shared" si="8"/>
        <v>No Infra</v>
      </c>
      <c r="Q747" s="105">
        <f t="shared" si="9"/>
        <v>0</v>
      </c>
    </row>
    <row r="748">
      <c r="A748" s="61" t="s">
        <v>888</v>
      </c>
      <c r="B748" s="16">
        <f t="shared" si="2"/>
        <v>0</v>
      </c>
      <c r="C748" s="16">
        <f>IFERROR(__xludf.DUMMYFUNCTION("IF(OR(REGEXMATCH($A748, ""(?i)"" &amp; JOIN(""|"", SPLIT($C$3, "" ""))),vlookup(A748,'VMware Inventory'!A:E,5,0)=""VMWare""), 1, 0)"),0.0)</f>
        <v>0</v>
      </c>
      <c r="D748" s="16">
        <f>IFERROR(__xludf.DUMMYFUNCTION("IF(REGEXMATCH($A748, ""(?i)"" &amp; JOIN(""|"", SPLIT($D$3, "" ""))), 1, 0)"),0.0)</f>
        <v>0</v>
      </c>
      <c r="E748" s="16">
        <f t="shared" si="3"/>
        <v>0</v>
      </c>
      <c r="F748" s="16">
        <f t="shared" si="4"/>
        <v>0</v>
      </c>
      <c r="G748" s="16">
        <f>IFERROR(__xludf.DUMMYFUNCTION("IF(REGEXMATCH($A748, ""(?i)"" &amp; JOIN(""|"", SPLIT($G$3, "" ""))), 1, 0)"),0.0)</f>
        <v>0</v>
      </c>
      <c r="H748" s="16">
        <f>IFERROR(__xludf.DUMMYFUNCTION("IF(REGEXMATCH($A748, ""(?i)"" &amp; JOIN(""|"", SPLIT($H$3, "" ""))), 1, 0)"),0.0)</f>
        <v>0</v>
      </c>
      <c r="I748" s="16">
        <f>IFERROR(__xludf.DUMMYFUNCTION("IF(REGEXMATCH($A748, ""(?i)"" &amp; JOIN(""|"", SPLIT($I$3, "" ""))), 1, 0)"),0.0)</f>
        <v>0</v>
      </c>
      <c r="J748" s="16">
        <f>IFERROR(__xludf.DUMMYFUNCTION("IF(REGEXMATCH($A748, ""(?i)"" &amp; JOIN(""|"", SPLIT($J$3, "" ""))), 1, 0)"),0.0)</f>
        <v>0</v>
      </c>
      <c r="K748" s="16">
        <f>IFERROR(__xludf.DUMMYFUNCTION("IF(REGEXMATCH($A748, ""(?i)"" &amp; JOIN(""|"", SPLIT($K$3, "" ""))), 1, 0)"),0.0)</f>
        <v>0</v>
      </c>
      <c r="L748" s="16">
        <f>if(vlookup(A748,'VMware Inventory'!A:E,5,0)="Workstation",1,0)</f>
        <v>0</v>
      </c>
      <c r="M748" s="105">
        <f t="shared" si="5"/>
        <v>0</v>
      </c>
      <c r="N748" s="105">
        <f t="shared" si="6"/>
        <v>0</v>
      </c>
      <c r="O748" s="105">
        <f t="shared" si="7"/>
        <v>0</v>
      </c>
      <c r="P748" s="105" t="str">
        <f t="shared" si="8"/>
        <v>No Infra</v>
      </c>
      <c r="Q748" s="105">
        <f t="shared" si="9"/>
        <v>0</v>
      </c>
    </row>
    <row r="749">
      <c r="A749" s="61" t="s">
        <v>889</v>
      </c>
      <c r="B749" s="16">
        <f t="shared" si="2"/>
        <v>0</v>
      </c>
      <c r="C749" s="16">
        <f>IFERROR(__xludf.DUMMYFUNCTION("IF(OR(REGEXMATCH($A749, ""(?i)"" &amp; JOIN(""|"", SPLIT($C$3, "" ""))),vlookup(A749,'VMware Inventory'!A:E,5,0)=""VMWare""), 1, 0)"),0.0)</f>
        <v>0</v>
      </c>
      <c r="D749" s="16">
        <f>IFERROR(__xludf.DUMMYFUNCTION("IF(REGEXMATCH($A749, ""(?i)"" &amp; JOIN(""|"", SPLIT($D$3, "" ""))), 1, 0)"),0.0)</f>
        <v>0</v>
      </c>
      <c r="E749" s="16">
        <f t="shared" si="3"/>
        <v>0</v>
      </c>
      <c r="F749" s="16">
        <f t="shared" si="4"/>
        <v>0</v>
      </c>
      <c r="G749" s="16">
        <f>IFERROR(__xludf.DUMMYFUNCTION("IF(REGEXMATCH($A749, ""(?i)"" &amp; JOIN(""|"", SPLIT($G$3, "" ""))), 1, 0)"),0.0)</f>
        <v>0</v>
      </c>
      <c r="H749" s="16">
        <f>IFERROR(__xludf.DUMMYFUNCTION("IF(REGEXMATCH($A749, ""(?i)"" &amp; JOIN(""|"", SPLIT($H$3, "" ""))), 1, 0)"),0.0)</f>
        <v>0</v>
      </c>
      <c r="I749" s="16">
        <f>IFERROR(__xludf.DUMMYFUNCTION("IF(REGEXMATCH($A749, ""(?i)"" &amp; JOIN(""|"", SPLIT($I$3, "" ""))), 1, 0)"),0.0)</f>
        <v>0</v>
      </c>
      <c r="J749" s="16">
        <f>IFERROR(__xludf.DUMMYFUNCTION("IF(REGEXMATCH($A749, ""(?i)"" &amp; JOIN(""|"", SPLIT($J$3, "" ""))), 1, 0)"),0.0)</f>
        <v>0</v>
      </c>
      <c r="K749" s="16">
        <f>IFERROR(__xludf.DUMMYFUNCTION("IF(REGEXMATCH($A749, ""(?i)"" &amp; JOIN(""|"", SPLIT($K$3, "" ""))), 1, 0)"),0.0)</f>
        <v>0</v>
      </c>
      <c r="L749" s="16">
        <f>if(vlookup(A749,'VMware Inventory'!A:E,5,0)="Workstation",1,0)</f>
        <v>0</v>
      </c>
      <c r="M749" s="105">
        <f t="shared" si="5"/>
        <v>0</v>
      </c>
      <c r="N749" s="105">
        <f t="shared" si="6"/>
        <v>0</v>
      </c>
      <c r="O749" s="105">
        <f t="shared" si="7"/>
        <v>0</v>
      </c>
      <c r="P749" s="105" t="str">
        <f t="shared" si="8"/>
        <v>No Infra</v>
      </c>
      <c r="Q749" s="105">
        <f t="shared" si="9"/>
        <v>0</v>
      </c>
    </row>
    <row r="750">
      <c r="A750" s="61" t="s">
        <v>890</v>
      </c>
      <c r="B750" s="16">
        <f t="shared" si="2"/>
        <v>0</v>
      </c>
      <c r="C750" s="16">
        <f>IFERROR(__xludf.DUMMYFUNCTION("IF(OR(REGEXMATCH($A750, ""(?i)"" &amp; JOIN(""|"", SPLIT($C$3, "" ""))),vlookup(A750,'VMware Inventory'!A:E,5,0)=""VMWare""), 1, 0)"),0.0)</f>
        <v>0</v>
      </c>
      <c r="D750" s="16">
        <f>IFERROR(__xludf.DUMMYFUNCTION("IF(REGEXMATCH($A750, ""(?i)"" &amp; JOIN(""|"", SPLIT($D$3, "" ""))), 1, 0)"),0.0)</f>
        <v>0</v>
      </c>
      <c r="E750" s="16">
        <f t="shared" si="3"/>
        <v>0</v>
      </c>
      <c r="F750" s="16">
        <f t="shared" si="4"/>
        <v>0</v>
      </c>
      <c r="G750" s="16">
        <f>IFERROR(__xludf.DUMMYFUNCTION("IF(REGEXMATCH($A750, ""(?i)"" &amp; JOIN(""|"", SPLIT($G$3, "" ""))), 1, 0)"),0.0)</f>
        <v>0</v>
      </c>
      <c r="H750" s="16">
        <f>IFERROR(__xludf.DUMMYFUNCTION("IF(REGEXMATCH($A750, ""(?i)"" &amp; JOIN(""|"", SPLIT($H$3, "" ""))), 1, 0)"),0.0)</f>
        <v>0</v>
      </c>
      <c r="I750" s="16">
        <f>IFERROR(__xludf.DUMMYFUNCTION("IF(REGEXMATCH($A750, ""(?i)"" &amp; JOIN(""|"", SPLIT($I$3, "" ""))), 1, 0)"),0.0)</f>
        <v>0</v>
      </c>
      <c r="J750" s="16">
        <f>IFERROR(__xludf.DUMMYFUNCTION("IF(REGEXMATCH($A750, ""(?i)"" &amp; JOIN(""|"", SPLIT($J$3, "" ""))), 1, 0)"),0.0)</f>
        <v>0</v>
      </c>
      <c r="K750" s="16">
        <f>IFERROR(__xludf.DUMMYFUNCTION("IF(REGEXMATCH($A750, ""(?i)"" &amp; JOIN(""|"", SPLIT($K$3, "" ""))), 1, 0)"),0.0)</f>
        <v>0</v>
      </c>
      <c r="L750" s="16">
        <f>if(vlookup(A750,'VMware Inventory'!A:E,5,0)="Workstation",1,0)</f>
        <v>0</v>
      </c>
      <c r="M750" s="105">
        <f t="shared" si="5"/>
        <v>0</v>
      </c>
      <c r="N750" s="105">
        <f t="shared" si="6"/>
        <v>0</v>
      </c>
      <c r="O750" s="105">
        <f t="shared" si="7"/>
        <v>0</v>
      </c>
      <c r="P750" s="105" t="str">
        <f t="shared" si="8"/>
        <v>No Infra</v>
      </c>
      <c r="Q750" s="105">
        <f t="shared" si="9"/>
        <v>0</v>
      </c>
    </row>
    <row r="751">
      <c r="A751" s="61" t="s">
        <v>891</v>
      </c>
      <c r="B751" s="16">
        <f t="shared" si="2"/>
        <v>0</v>
      </c>
      <c r="C751" s="16">
        <f>IFERROR(__xludf.DUMMYFUNCTION("IF(OR(REGEXMATCH($A751, ""(?i)"" &amp; JOIN(""|"", SPLIT($C$3, "" ""))),vlookup(A751,'VMware Inventory'!A:E,5,0)=""VMWare""), 1, 0)"),0.0)</f>
        <v>0</v>
      </c>
      <c r="D751" s="16">
        <f>IFERROR(__xludf.DUMMYFUNCTION("IF(REGEXMATCH($A751, ""(?i)"" &amp; JOIN(""|"", SPLIT($D$3, "" ""))), 1, 0)"),0.0)</f>
        <v>0</v>
      </c>
      <c r="E751" s="16">
        <f t="shared" si="3"/>
        <v>0</v>
      </c>
      <c r="F751" s="16">
        <f t="shared" si="4"/>
        <v>0</v>
      </c>
      <c r="G751" s="16">
        <f>IFERROR(__xludf.DUMMYFUNCTION("IF(REGEXMATCH($A751, ""(?i)"" &amp; JOIN(""|"", SPLIT($G$3, "" ""))), 1, 0)"),0.0)</f>
        <v>0</v>
      </c>
      <c r="H751" s="16">
        <f>IFERROR(__xludf.DUMMYFUNCTION("IF(REGEXMATCH($A751, ""(?i)"" &amp; JOIN(""|"", SPLIT($H$3, "" ""))), 1, 0)"),0.0)</f>
        <v>0</v>
      </c>
      <c r="I751" s="16">
        <f>IFERROR(__xludf.DUMMYFUNCTION("IF(REGEXMATCH($A751, ""(?i)"" &amp; JOIN(""|"", SPLIT($I$3, "" ""))), 1, 0)"),0.0)</f>
        <v>0</v>
      </c>
      <c r="J751" s="16">
        <f>IFERROR(__xludf.DUMMYFUNCTION("IF(REGEXMATCH($A751, ""(?i)"" &amp; JOIN(""|"", SPLIT($J$3, "" ""))), 1, 0)"),0.0)</f>
        <v>0</v>
      </c>
      <c r="K751" s="16">
        <f>IFERROR(__xludf.DUMMYFUNCTION("IF(REGEXMATCH($A751, ""(?i)"" &amp; JOIN(""|"", SPLIT($K$3, "" ""))), 1, 0)"),0.0)</f>
        <v>0</v>
      </c>
      <c r="L751" s="16">
        <f>if(vlookup(A751,'VMware Inventory'!A:E,5,0)="Workstation",1,0)</f>
        <v>0</v>
      </c>
      <c r="M751" s="105">
        <f t="shared" si="5"/>
        <v>0</v>
      </c>
      <c r="N751" s="105">
        <f t="shared" si="6"/>
        <v>0</v>
      </c>
      <c r="O751" s="105">
        <f t="shared" si="7"/>
        <v>0</v>
      </c>
      <c r="P751" s="105" t="str">
        <f t="shared" si="8"/>
        <v>No Infra</v>
      </c>
      <c r="Q751" s="105">
        <f t="shared" si="9"/>
        <v>0</v>
      </c>
    </row>
    <row r="752">
      <c r="A752" s="61" t="s">
        <v>892</v>
      </c>
      <c r="B752" s="16">
        <f t="shared" si="2"/>
        <v>0</v>
      </c>
      <c r="C752" s="16">
        <f>IFERROR(__xludf.DUMMYFUNCTION("IF(OR(REGEXMATCH($A752, ""(?i)"" &amp; JOIN(""|"", SPLIT($C$3, "" ""))),vlookup(A752,'VMware Inventory'!A:E,5,0)=""VMWare""), 1, 0)"),0.0)</f>
        <v>0</v>
      </c>
      <c r="D752" s="16">
        <f>IFERROR(__xludf.DUMMYFUNCTION("IF(REGEXMATCH($A752, ""(?i)"" &amp; JOIN(""|"", SPLIT($D$3, "" ""))), 1, 0)"),0.0)</f>
        <v>0</v>
      </c>
      <c r="E752" s="16">
        <f t="shared" si="3"/>
        <v>0</v>
      </c>
      <c r="F752" s="16">
        <f t="shared" si="4"/>
        <v>0</v>
      </c>
      <c r="G752" s="16">
        <f>IFERROR(__xludf.DUMMYFUNCTION("IF(REGEXMATCH($A752, ""(?i)"" &amp; JOIN(""|"", SPLIT($G$3, "" ""))), 1, 0)"),0.0)</f>
        <v>0</v>
      </c>
      <c r="H752" s="16">
        <f>IFERROR(__xludf.DUMMYFUNCTION("IF(REGEXMATCH($A752, ""(?i)"" &amp; JOIN(""|"", SPLIT($H$3, "" ""))), 1, 0)"),0.0)</f>
        <v>0</v>
      </c>
      <c r="I752" s="16">
        <f>IFERROR(__xludf.DUMMYFUNCTION("IF(REGEXMATCH($A752, ""(?i)"" &amp; JOIN(""|"", SPLIT($I$3, "" ""))), 1, 0)"),0.0)</f>
        <v>0</v>
      </c>
      <c r="J752" s="16">
        <f>IFERROR(__xludf.DUMMYFUNCTION("IF(REGEXMATCH($A752, ""(?i)"" &amp; JOIN(""|"", SPLIT($J$3, "" ""))), 1, 0)"),0.0)</f>
        <v>0</v>
      </c>
      <c r="K752" s="16">
        <f>IFERROR(__xludf.DUMMYFUNCTION("IF(REGEXMATCH($A752, ""(?i)"" &amp; JOIN(""|"", SPLIT($K$3, "" ""))), 1, 0)"),0.0)</f>
        <v>0</v>
      </c>
      <c r="L752" s="16">
        <f>if(vlookup(A752,'VMware Inventory'!A:E,5,0)="Workstation",1,0)</f>
        <v>0</v>
      </c>
      <c r="M752" s="105">
        <f t="shared" si="5"/>
        <v>0</v>
      </c>
      <c r="N752" s="105">
        <f t="shared" si="6"/>
        <v>0</v>
      </c>
      <c r="O752" s="105">
        <f t="shared" si="7"/>
        <v>0</v>
      </c>
      <c r="P752" s="105" t="str">
        <f t="shared" si="8"/>
        <v>No Infra</v>
      </c>
      <c r="Q752" s="105">
        <f t="shared" si="9"/>
        <v>0</v>
      </c>
    </row>
    <row r="753">
      <c r="A753" s="61" t="s">
        <v>893</v>
      </c>
      <c r="B753" s="16">
        <f t="shared" si="2"/>
        <v>0</v>
      </c>
      <c r="C753" s="16">
        <f>IFERROR(__xludf.DUMMYFUNCTION("IF(OR(REGEXMATCH($A753, ""(?i)"" &amp; JOIN(""|"", SPLIT($C$3, "" ""))),vlookup(A753,'VMware Inventory'!A:E,5,0)=""VMWare""), 1, 0)"),0.0)</f>
        <v>0</v>
      </c>
      <c r="D753" s="16">
        <f>IFERROR(__xludf.DUMMYFUNCTION("IF(REGEXMATCH($A753, ""(?i)"" &amp; JOIN(""|"", SPLIT($D$3, "" ""))), 1, 0)"),0.0)</f>
        <v>0</v>
      </c>
      <c r="E753" s="16">
        <f t="shared" si="3"/>
        <v>0</v>
      </c>
      <c r="F753" s="16">
        <f t="shared" si="4"/>
        <v>0</v>
      </c>
      <c r="G753" s="16">
        <f>IFERROR(__xludf.DUMMYFUNCTION("IF(REGEXMATCH($A753, ""(?i)"" &amp; JOIN(""|"", SPLIT($G$3, "" ""))), 1, 0)"),0.0)</f>
        <v>0</v>
      </c>
      <c r="H753" s="16">
        <f>IFERROR(__xludf.DUMMYFUNCTION("IF(REGEXMATCH($A753, ""(?i)"" &amp; JOIN(""|"", SPLIT($H$3, "" ""))), 1, 0)"),0.0)</f>
        <v>0</v>
      </c>
      <c r="I753" s="16">
        <f>IFERROR(__xludf.DUMMYFUNCTION("IF(REGEXMATCH($A753, ""(?i)"" &amp; JOIN(""|"", SPLIT($I$3, "" ""))), 1, 0)"),0.0)</f>
        <v>0</v>
      </c>
      <c r="J753" s="16">
        <f>IFERROR(__xludf.DUMMYFUNCTION("IF(REGEXMATCH($A753, ""(?i)"" &amp; JOIN(""|"", SPLIT($J$3, "" ""))), 1, 0)"),0.0)</f>
        <v>0</v>
      </c>
      <c r="K753" s="16">
        <f>IFERROR(__xludf.DUMMYFUNCTION("IF(REGEXMATCH($A753, ""(?i)"" &amp; JOIN(""|"", SPLIT($K$3, "" ""))), 1, 0)"),0.0)</f>
        <v>0</v>
      </c>
      <c r="L753" s="16">
        <f>if(vlookup(A753,'VMware Inventory'!A:E,5,0)="Workstation",1,0)</f>
        <v>0</v>
      </c>
      <c r="M753" s="105">
        <f t="shared" si="5"/>
        <v>0</v>
      </c>
      <c r="N753" s="105">
        <f t="shared" si="6"/>
        <v>0</v>
      </c>
      <c r="O753" s="105">
        <f t="shared" si="7"/>
        <v>0</v>
      </c>
      <c r="P753" s="105" t="str">
        <f t="shared" si="8"/>
        <v>No Infra</v>
      </c>
      <c r="Q753" s="105">
        <f t="shared" si="9"/>
        <v>0</v>
      </c>
    </row>
    <row r="754">
      <c r="A754" s="61" t="s">
        <v>894</v>
      </c>
      <c r="B754" s="16">
        <f t="shared" si="2"/>
        <v>0</v>
      </c>
      <c r="C754" s="16">
        <f>IFERROR(__xludf.DUMMYFUNCTION("IF(OR(REGEXMATCH($A754, ""(?i)"" &amp; JOIN(""|"", SPLIT($C$3, "" ""))),vlookup(A754,'VMware Inventory'!A:E,5,0)=""VMWare""), 1, 0)"),0.0)</f>
        <v>0</v>
      </c>
      <c r="D754" s="16">
        <f>IFERROR(__xludf.DUMMYFUNCTION("IF(REGEXMATCH($A754, ""(?i)"" &amp; JOIN(""|"", SPLIT($D$3, "" ""))), 1, 0)"),0.0)</f>
        <v>0</v>
      </c>
      <c r="E754" s="16">
        <f t="shared" si="3"/>
        <v>0</v>
      </c>
      <c r="F754" s="16">
        <f t="shared" si="4"/>
        <v>0</v>
      </c>
      <c r="G754" s="16">
        <f>IFERROR(__xludf.DUMMYFUNCTION("IF(REGEXMATCH($A754, ""(?i)"" &amp; JOIN(""|"", SPLIT($G$3, "" ""))), 1, 0)"),0.0)</f>
        <v>0</v>
      </c>
      <c r="H754" s="16">
        <f>IFERROR(__xludf.DUMMYFUNCTION("IF(REGEXMATCH($A754, ""(?i)"" &amp; JOIN(""|"", SPLIT($H$3, "" ""))), 1, 0)"),0.0)</f>
        <v>0</v>
      </c>
      <c r="I754" s="16">
        <f>IFERROR(__xludf.DUMMYFUNCTION("IF(REGEXMATCH($A754, ""(?i)"" &amp; JOIN(""|"", SPLIT($I$3, "" ""))), 1, 0)"),0.0)</f>
        <v>0</v>
      </c>
      <c r="J754" s="16">
        <f>IFERROR(__xludf.DUMMYFUNCTION("IF(REGEXMATCH($A754, ""(?i)"" &amp; JOIN(""|"", SPLIT($J$3, "" ""))), 1, 0)"),0.0)</f>
        <v>0</v>
      </c>
      <c r="K754" s="16">
        <f>IFERROR(__xludf.DUMMYFUNCTION("IF(REGEXMATCH($A754, ""(?i)"" &amp; JOIN(""|"", SPLIT($K$3, "" ""))), 1, 0)"),0.0)</f>
        <v>0</v>
      </c>
      <c r="L754" s="16">
        <f>if(vlookup(A754,'VMware Inventory'!A:E,5,0)="Workstation",1,0)</f>
        <v>0</v>
      </c>
      <c r="M754" s="105">
        <f t="shared" si="5"/>
        <v>0</v>
      </c>
      <c r="N754" s="105">
        <f t="shared" si="6"/>
        <v>0</v>
      </c>
      <c r="O754" s="105">
        <f t="shared" si="7"/>
        <v>0</v>
      </c>
      <c r="P754" s="105" t="str">
        <f t="shared" si="8"/>
        <v>No Infra</v>
      </c>
      <c r="Q754" s="105">
        <f t="shared" si="9"/>
        <v>0</v>
      </c>
    </row>
    <row r="755">
      <c r="A755" s="61" t="s">
        <v>895</v>
      </c>
      <c r="B755" s="16">
        <f t="shared" si="2"/>
        <v>0</v>
      </c>
      <c r="C755" s="16">
        <f>IFERROR(__xludf.DUMMYFUNCTION("IF(OR(REGEXMATCH($A755, ""(?i)"" &amp; JOIN(""|"", SPLIT($C$3, "" ""))),vlookup(A755,'VMware Inventory'!A:E,5,0)=""VMWare""), 1, 0)"),0.0)</f>
        <v>0</v>
      </c>
      <c r="D755" s="16">
        <f>IFERROR(__xludf.DUMMYFUNCTION("IF(REGEXMATCH($A755, ""(?i)"" &amp; JOIN(""|"", SPLIT($D$3, "" ""))), 1, 0)"),0.0)</f>
        <v>0</v>
      </c>
      <c r="E755" s="16">
        <f t="shared" si="3"/>
        <v>0</v>
      </c>
      <c r="F755" s="16">
        <f t="shared" si="4"/>
        <v>0</v>
      </c>
      <c r="G755" s="16">
        <f>IFERROR(__xludf.DUMMYFUNCTION("IF(REGEXMATCH($A755, ""(?i)"" &amp; JOIN(""|"", SPLIT($G$3, "" ""))), 1, 0)"),0.0)</f>
        <v>0</v>
      </c>
      <c r="H755" s="16">
        <f>IFERROR(__xludf.DUMMYFUNCTION("IF(REGEXMATCH($A755, ""(?i)"" &amp; JOIN(""|"", SPLIT($H$3, "" ""))), 1, 0)"),0.0)</f>
        <v>0</v>
      </c>
      <c r="I755" s="16">
        <f>IFERROR(__xludf.DUMMYFUNCTION("IF(REGEXMATCH($A755, ""(?i)"" &amp; JOIN(""|"", SPLIT($I$3, "" ""))), 1, 0)"),0.0)</f>
        <v>0</v>
      </c>
      <c r="J755" s="16">
        <f>IFERROR(__xludf.DUMMYFUNCTION("IF(REGEXMATCH($A755, ""(?i)"" &amp; JOIN(""|"", SPLIT($J$3, "" ""))), 1, 0)"),0.0)</f>
        <v>0</v>
      </c>
      <c r="K755" s="16">
        <f>IFERROR(__xludf.DUMMYFUNCTION("IF(REGEXMATCH($A755, ""(?i)"" &amp; JOIN(""|"", SPLIT($K$3, "" ""))), 1, 0)"),0.0)</f>
        <v>0</v>
      </c>
      <c r="L755" s="16">
        <f>if(vlookup(A755,'VMware Inventory'!A:E,5,0)="Workstation",1,0)</f>
        <v>0</v>
      </c>
      <c r="M755" s="105">
        <f t="shared" si="5"/>
        <v>0</v>
      </c>
      <c r="N755" s="105">
        <f t="shared" si="6"/>
        <v>0</v>
      </c>
      <c r="O755" s="105">
        <f t="shared" si="7"/>
        <v>0</v>
      </c>
      <c r="P755" s="105" t="str">
        <f t="shared" si="8"/>
        <v>No Infra</v>
      </c>
      <c r="Q755" s="105">
        <f t="shared" si="9"/>
        <v>0</v>
      </c>
    </row>
    <row r="756">
      <c r="A756" s="61" t="s">
        <v>896</v>
      </c>
      <c r="B756" s="16">
        <f t="shared" si="2"/>
        <v>0</v>
      </c>
      <c r="C756" s="16">
        <f>IFERROR(__xludf.DUMMYFUNCTION("IF(OR(REGEXMATCH($A756, ""(?i)"" &amp; JOIN(""|"", SPLIT($C$3, "" ""))),vlookup(A756,'VMware Inventory'!A:E,5,0)=""VMWare""), 1, 0)"),0.0)</f>
        <v>0</v>
      </c>
      <c r="D756" s="16">
        <f>IFERROR(__xludf.DUMMYFUNCTION("IF(REGEXMATCH($A756, ""(?i)"" &amp; JOIN(""|"", SPLIT($D$3, "" ""))), 1, 0)"),0.0)</f>
        <v>0</v>
      </c>
      <c r="E756" s="16">
        <f t="shared" si="3"/>
        <v>0</v>
      </c>
      <c r="F756" s="16">
        <f t="shared" si="4"/>
        <v>0</v>
      </c>
      <c r="G756" s="16">
        <f>IFERROR(__xludf.DUMMYFUNCTION("IF(REGEXMATCH($A756, ""(?i)"" &amp; JOIN(""|"", SPLIT($G$3, "" ""))), 1, 0)"),0.0)</f>
        <v>0</v>
      </c>
      <c r="H756" s="16">
        <f>IFERROR(__xludf.DUMMYFUNCTION("IF(REGEXMATCH($A756, ""(?i)"" &amp; JOIN(""|"", SPLIT($H$3, "" ""))), 1, 0)"),0.0)</f>
        <v>0</v>
      </c>
      <c r="I756" s="16">
        <f>IFERROR(__xludf.DUMMYFUNCTION("IF(REGEXMATCH($A756, ""(?i)"" &amp; JOIN(""|"", SPLIT($I$3, "" ""))), 1, 0)"),0.0)</f>
        <v>0</v>
      </c>
      <c r="J756" s="16">
        <f>IFERROR(__xludf.DUMMYFUNCTION("IF(REGEXMATCH($A756, ""(?i)"" &amp; JOIN(""|"", SPLIT($J$3, "" ""))), 1, 0)"),0.0)</f>
        <v>0</v>
      </c>
      <c r="K756" s="16">
        <f>IFERROR(__xludf.DUMMYFUNCTION("IF(REGEXMATCH($A756, ""(?i)"" &amp; JOIN(""|"", SPLIT($K$3, "" ""))), 1, 0)"),0.0)</f>
        <v>0</v>
      </c>
      <c r="L756" s="16">
        <f>if(vlookup(A756,'VMware Inventory'!A:E,5,0)="Workstation",1,0)</f>
        <v>0</v>
      </c>
      <c r="M756" s="105">
        <f t="shared" si="5"/>
        <v>0</v>
      </c>
      <c r="N756" s="105">
        <f t="shared" si="6"/>
        <v>0</v>
      </c>
      <c r="O756" s="105">
        <f t="shared" si="7"/>
        <v>0</v>
      </c>
      <c r="P756" s="105" t="str">
        <f t="shared" si="8"/>
        <v>No Infra</v>
      </c>
      <c r="Q756" s="105">
        <f t="shared" si="9"/>
        <v>0</v>
      </c>
    </row>
    <row r="757">
      <c r="A757" s="61" t="s">
        <v>897</v>
      </c>
      <c r="B757" s="16">
        <f t="shared" si="2"/>
        <v>0</v>
      </c>
      <c r="C757" s="16">
        <f>IFERROR(__xludf.DUMMYFUNCTION("IF(OR(REGEXMATCH($A757, ""(?i)"" &amp; JOIN(""|"", SPLIT($C$3, "" ""))),vlookup(A757,'VMware Inventory'!A:E,5,0)=""VMWare""), 1, 0)"),0.0)</f>
        <v>0</v>
      </c>
      <c r="D757" s="16">
        <f>IFERROR(__xludf.DUMMYFUNCTION("IF(REGEXMATCH($A757, ""(?i)"" &amp; JOIN(""|"", SPLIT($D$3, "" ""))), 1, 0)"),0.0)</f>
        <v>0</v>
      </c>
      <c r="E757" s="16">
        <f t="shared" si="3"/>
        <v>0</v>
      </c>
      <c r="F757" s="16">
        <f t="shared" si="4"/>
        <v>0</v>
      </c>
      <c r="G757" s="16">
        <f>IFERROR(__xludf.DUMMYFUNCTION("IF(REGEXMATCH($A757, ""(?i)"" &amp; JOIN(""|"", SPLIT($G$3, "" ""))), 1, 0)"),0.0)</f>
        <v>0</v>
      </c>
      <c r="H757" s="16">
        <f>IFERROR(__xludf.DUMMYFUNCTION("IF(REGEXMATCH($A757, ""(?i)"" &amp; JOIN(""|"", SPLIT($H$3, "" ""))), 1, 0)"),0.0)</f>
        <v>0</v>
      </c>
      <c r="I757" s="16">
        <f>IFERROR(__xludf.DUMMYFUNCTION("IF(REGEXMATCH($A757, ""(?i)"" &amp; JOIN(""|"", SPLIT($I$3, "" ""))), 1, 0)"),0.0)</f>
        <v>0</v>
      </c>
      <c r="J757" s="16">
        <f>IFERROR(__xludf.DUMMYFUNCTION("IF(REGEXMATCH($A757, ""(?i)"" &amp; JOIN(""|"", SPLIT($J$3, "" ""))), 1, 0)"),0.0)</f>
        <v>0</v>
      </c>
      <c r="K757" s="16">
        <f>IFERROR(__xludf.DUMMYFUNCTION("IF(REGEXMATCH($A757, ""(?i)"" &amp; JOIN(""|"", SPLIT($K$3, "" ""))), 1, 0)"),0.0)</f>
        <v>0</v>
      </c>
      <c r="L757" s="16">
        <f>if(vlookup(A757,'VMware Inventory'!A:E,5,0)="Workstation",1,0)</f>
        <v>0</v>
      </c>
      <c r="M757" s="105">
        <f t="shared" si="5"/>
        <v>0</v>
      </c>
      <c r="N757" s="105">
        <f t="shared" si="6"/>
        <v>0</v>
      </c>
      <c r="O757" s="105">
        <f t="shared" si="7"/>
        <v>0</v>
      </c>
      <c r="P757" s="105" t="str">
        <f t="shared" si="8"/>
        <v>No Infra</v>
      </c>
      <c r="Q757" s="105">
        <f t="shared" si="9"/>
        <v>0</v>
      </c>
    </row>
    <row r="758">
      <c r="A758" s="61" t="s">
        <v>898</v>
      </c>
      <c r="B758" s="16">
        <f t="shared" si="2"/>
        <v>0</v>
      </c>
      <c r="C758" s="16">
        <f>IFERROR(__xludf.DUMMYFUNCTION("IF(OR(REGEXMATCH($A758, ""(?i)"" &amp; JOIN(""|"", SPLIT($C$3, "" ""))),vlookup(A758,'VMware Inventory'!A:E,5,0)=""VMWare""), 1, 0)"),0.0)</f>
        <v>0</v>
      </c>
      <c r="D758" s="16">
        <f>IFERROR(__xludf.DUMMYFUNCTION("IF(REGEXMATCH($A758, ""(?i)"" &amp; JOIN(""|"", SPLIT($D$3, "" ""))), 1, 0)"),0.0)</f>
        <v>0</v>
      </c>
      <c r="E758" s="16">
        <f t="shared" si="3"/>
        <v>0</v>
      </c>
      <c r="F758" s="16">
        <f t="shared" si="4"/>
        <v>0</v>
      </c>
      <c r="G758" s="16">
        <f>IFERROR(__xludf.DUMMYFUNCTION("IF(REGEXMATCH($A758, ""(?i)"" &amp; JOIN(""|"", SPLIT($G$3, "" ""))), 1, 0)"),0.0)</f>
        <v>0</v>
      </c>
      <c r="H758" s="16">
        <f>IFERROR(__xludf.DUMMYFUNCTION("IF(REGEXMATCH($A758, ""(?i)"" &amp; JOIN(""|"", SPLIT($H$3, "" ""))), 1, 0)"),0.0)</f>
        <v>0</v>
      </c>
      <c r="I758" s="16">
        <f>IFERROR(__xludf.DUMMYFUNCTION("IF(REGEXMATCH($A758, ""(?i)"" &amp; JOIN(""|"", SPLIT($I$3, "" ""))), 1, 0)"),0.0)</f>
        <v>0</v>
      </c>
      <c r="J758" s="16">
        <f>IFERROR(__xludf.DUMMYFUNCTION("IF(REGEXMATCH($A758, ""(?i)"" &amp; JOIN(""|"", SPLIT($J$3, "" ""))), 1, 0)"),0.0)</f>
        <v>0</v>
      </c>
      <c r="K758" s="16">
        <f>IFERROR(__xludf.DUMMYFUNCTION("IF(REGEXMATCH($A758, ""(?i)"" &amp; JOIN(""|"", SPLIT($K$3, "" ""))), 1, 0)"),0.0)</f>
        <v>0</v>
      </c>
      <c r="L758" s="16">
        <f>if(vlookup(A758,'VMware Inventory'!A:E,5,0)="Workstation",1,0)</f>
        <v>0</v>
      </c>
      <c r="M758" s="105">
        <f t="shared" si="5"/>
        <v>0</v>
      </c>
      <c r="N758" s="105">
        <f t="shared" si="6"/>
        <v>0</v>
      </c>
      <c r="O758" s="105">
        <f t="shared" si="7"/>
        <v>0</v>
      </c>
      <c r="P758" s="105" t="str">
        <f t="shared" si="8"/>
        <v>No Infra</v>
      </c>
      <c r="Q758" s="105">
        <f t="shared" si="9"/>
        <v>0</v>
      </c>
    </row>
    <row r="759">
      <c r="A759" s="61" t="s">
        <v>899</v>
      </c>
      <c r="B759" s="16">
        <f t="shared" si="2"/>
        <v>0</v>
      </c>
      <c r="C759" s="16">
        <f>IFERROR(__xludf.DUMMYFUNCTION("IF(OR(REGEXMATCH($A759, ""(?i)"" &amp; JOIN(""|"", SPLIT($C$3, "" ""))),vlookup(A759,'VMware Inventory'!A:E,5,0)=""VMWare""), 1, 0)"),0.0)</f>
        <v>0</v>
      </c>
      <c r="D759" s="16">
        <f>IFERROR(__xludf.DUMMYFUNCTION("IF(REGEXMATCH($A759, ""(?i)"" &amp; JOIN(""|"", SPLIT($D$3, "" ""))), 1, 0)"),0.0)</f>
        <v>0</v>
      </c>
      <c r="E759" s="16">
        <f t="shared" si="3"/>
        <v>0</v>
      </c>
      <c r="F759" s="16">
        <f t="shared" si="4"/>
        <v>0</v>
      </c>
      <c r="G759" s="16">
        <f>IFERROR(__xludf.DUMMYFUNCTION("IF(REGEXMATCH($A759, ""(?i)"" &amp; JOIN(""|"", SPLIT($G$3, "" ""))), 1, 0)"),0.0)</f>
        <v>0</v>
      </c>
      <c r="H759" s="16">
        <f>IFERROR(__xludf.DUMMYFUNCTION("IF(REGEXMATCH($A759, ""(?i)"" &amp; JOIN(""|"", SPLIT($H$3, "" ""))), 1, 0)"),0.0)</f>
        <v>0</v>
      </c>
      <c r="I759" s="16">
        <f>IFERROR(__xludf.DUMMYFUNCTION("IF(REGEXMATCH($A759, ""(?i)"" &amp; JOIN(""|"", SPLIT($I$3, "" ""))), 1, 0)"),0.0)</f>
        <v>0</v>
      </c>
      <c r="J759" s="16">
        <f>IFERROR(__xludf.DUMMYFUNCTION("IF(REGEXMATCH($A759, ""(?i)"" &amp; JOIN(""|"", SPLIT($J$3, "" ""))), 1, 0)"),0.0)</f>
        <v>0</v>
      </c>
      <c r="K759" s="16">
        <f>IFERROR(__xludf.DUMMYFUNCTION("IF(REGEXMATCH($A759, ""(?i)"" &amp; JOIN(""|"", SPLIT($K$3, "" ""))), 1, 0)"),0.0)</f>
        <v>0</v>
      </c>
      <c r="L759" s="16">
        <f>if(vlookup(A759,'VMware Inventory'!A:E,5,0)="Workstation",1,0)</f>
        <v>0</v>
      </c>
      <c r="M759" s="105">
        <f t="shared" si="5"/>
        <v>0</v>
      </c>
      <c r="N759" s="105">
        <f t="shared" si="6"/>
        <v>0</v>
      </c>
      <c r="O759" s="105">
        <f t="shared" si="7"/>
        <v>0</v>
      </c>
      <c r="P759" s="105" t="str">
        <f t="shared" si="8"/>
        <v>No Infra</v>
      </c>
      <c r="Q759" s="105">
        <f t="shared" si="9"/>
        <v>0</v>
      </c>
    </row>
    <row r="760">
      <c r="A760" s="61" t="s">
        <v>900</v>
      </c>
      <c r="B760" s="16">
        <f t="shared" si="2"/>
        <v>0</v>
      </c>
      <c r="C760" s="16">
        <f>IFERROR(__xludf.DUMMYFUNCTION("IF(OR(REGEXMATCH($A760, ""(?i)"" &amp; JOIN(""|"", SPLIT($C$3, "" ""))),vlookup(A760,'VMware Inventory'!A:E,5,0)=""VMWare""), 1, 0)"),0.0)</f>
        <v>0</v>
      </c>
      <c r="D760" s="16">
        <f>IFERROR(__xludf.DUMMYFUNCTION("IF(REGEXMATCH($A760, ""(?i)"" &amp; JOIN(""|"", SPLIT($D$3, "" ""))), 1, 0)"),0.0)</f>
        <v>0</v>
      </c>
      <c r="E760" s="16">
        <f t="shared" si="3"/>
        <v>0</v>
      </c>
      <c r="F760" s="16">
        <f t="shared" si="4"/>
        <v>0</v>
      </c>
      <c r="G760" s="16">
        <f>IFERROR(__xludf.DUMMYFUNCTION("IF(REGEXMATCH($A760, ""(?i)"" &amp; JOIN(""|"", SPLIT($G$3, "" ""))), 1, 0)"),0.0)</f>
        <v>0</v>
      </c>
      <c r="H760" s="16">
        <f>IFERROR(__xludf.DUMMYFUNCTION("IF(REGEXMATCH($A760, ""(?i)"" &amp; JOIN(""|"", SPLIT($H$3, "" ""))), 1, 0)"),0.0)</f>
        <v>0</v>
      </c>
      <c r="I760" s="16">
        <f>IFERROR(__xludf.DUMMYFUNCTION("IF(REGEXMATCH($A760, ""(?i)"" &amp; JOIN(""|"", SPLIT($I$3, "" ""))), 1, 0)"),0.0)</f>
        <v>0</v>
      </c>
      <c r="J760" s="16">
        <f>IFERROR(__xludf.DUMMYFUNCTION("IF(REGEXMATCH($A760, ""(?i)"" &amp; JOIN(""|"", SPLIT($J$3, "" ""))), 1, 0)"),0.0)</f>
        <v>0</v>
      </c>
      <c r="K760" s="16">
        <f>IFERROR(__xludf.DUMMYFUNCTION("IF(REGEXMATCH($A760, ""(?i)"" &amp; JOIN(""|"", SPLIT($K$3, "" ""))), 1, 0)"),0.0)</f>
        <v>0</v>
      </c>
      <c r="L760" s="16">
        <f>if(vlookup(A760,'VMware Inventory'!A:E,5,0)="Workstation",1,0)</f>
        <v>0</v>
      </c>
      <c r="M760" s="105">
        <f t="shared" si="5"/>
        <v>0</v>
      </c>
      <c r="N760" s="105">
        <f t="shared" si="6"/>
        <v>0</v>
      </c>
      <c r="O760" s="105">
        <f t="shared" si="7"/>
        <v>0</v>
      </c>
      <c r="P760" s="105" t="str">
        <f t="shared" si="8"/>
        <v>No Infra</v>
      </c>
      <c r="Q760" s="105">
        <f t="shared" si="9"/>
        <v>0</v>
      </c>
    </row>
    <row r="761">
      <c r="A761" s="61" t="s">
        <v>901</v>
      </c>
      <c r="B761" s="16">
        <f t="shared" si="2"/>
        <v>0</v>
      </c>
      <c r="C761" s="16">
        <f>IFERROR(__xludf.DUMMYFUNCTION("IF(OR(REGEXMATCH($A761, ""(?i)"" &amp; JOIN(""|"", SPLIT($C$3, "" ""))),vlookup(A761,'VMware Inventory'!A:E,5,0)=""VMWare""), 1, 0)"),0.0)</f>
        <v>0</v>
      </c>
      <c r="D761" s="16">
        <f>IFERROR(__xludf.DUMMYFUNCTION("IF(REGEXMATCH($A761, ""(?i)"" &amp; JOIN(""|"", SPLIT($D$3, "" ""))), 1, 0)"),0.0)</f>
        <v>0</v>
      </c>
      <c r="E761" s="16">
        <f t="shared" si="3"/>
        <v>0</v>
      </c>
      <c r="F761" s="16">
        <f t="shared" si="4"/>
        <v>0</v>
      </c>
      <c r="G761" s="16">
        <f>IFERROR(__xludf.DUMMYFUNCTION("IF(REGEXMATCH($A761, ""(?i)"" &amp; JOIN(""|"", SPLIT($G$3, "" ""))), 1, 0)"),0.0)</f>
        <v>0</v>
      </c>
      <c r="H761" s="16">
        <f>IFERROR(__xludf.DUMMYFUNCTION("IF(REGEXMATCH($A761, ""(?i)"" &amp; JOIN(""|"", SPLIT($H$3, "" ""))), 1, 0)"),0.0)</f>
        <v>0</v>
      </c>
      <c r="I761" s="16">
        <f>IFERROR(__xludf.DUMMYFUNCTION("IF(REGEXMATCH($A761, ""(?i)"" &amp; JOIN(""|"", SPLIT($I$3, "" ""))), 1, 0)"),0.0)</f>
        <v>0</v>
      </c>
      <c r="J761" s="16">
        <f>IFERROR(__xludf.DUMMYFUNCTION("IF(REGEXMATCH($A761, ""(?i)"" &amp; JOIN(""|"", SPLIT($J$3, "" ""))), 1, 0)"),0.0)</f>
        <v>0</v>
      </c>
      <c r="K761" s="16">
        <f>IFERROR(__xludf.DUMMYFUNCTION("IF(REGEXMATCH($A761, ""(?i)"" &amp; JOIN(""|"", SPLIT($K$3, "" ""))), 1, 0)"),0.0)</f>
        <v>0</v>
      </c>
      <c r="L761" s="16">
        <f>if(vlookup(A761,'VMware Inventory'!A:E,5,0)="Workstation",1,0)</f>
        <v>0</v>
      </c>
      <c r="M761" s="105">
        <f t="shared" si="5"/>
        <v>0</v>
      </c>
      <c r="N761" s="105">
        <f t="shared" si="6"/>
        <v>0</v>
      </c>
      <c r="O761" s="105">
        <f t="shared" si="7"/>
        <v>0</v>
      </c>
      <c r="P761" s="105" t="str">
        <f t="shared" si="8"/>
        <v>No Infra</v>
      </c>
      <c r="Q761" s="105">
        <f t="shared" si="9"/>
        <v>0</v>
      </c>
    </row>
    <row r="762">
      <c r="A762" s="61" t="s">
        <v>902</v>
      </c>
      <c r="B762" s="16">
        <f t="shared" si="2"/>
        <v>0</v>
      </c>
      <c r="C762" s="16">
        <f>IFERROR(__xludf.DUMMYFUNCTION("IF(OR(REGEXMATCH($A762, ""(?i)"" &amp; JOIN(""|"", SPLIT($C$3, "" ""))),vlookup(A762,'VMware Inventory'!A:E,5,0)=""VMWare""), 1, 0)"),0.0)</f>
        <v>0</v>
      </c>
      <c r="D762" s="16">
        <f>IFERROR(__xludf.DUMMYFUNCTION("IF(REGEXMATCH($A762, ""(?i)"" &amp; JOIN(""|"", SPLIT($D$3, "" ""))), 1, 0)"),0.0)</f>
        <v>0</v>
      </c>
      <c r="E762" s="16">
        <f t="shared" si="3"/>
        <v>0</v>
      </c>
      <c r="F762" s="16">
        <f t="shared" si="4"/>
        <v>0</v>
      </c>
      <c r="G762" s="16">
        <f>IFERROR(__xludf.DUMMYFUNCTION("IF(REGEXMATCH($A762, ""(?i)"" &amp; JOIN(""|"", SPLIT($G$3, "" ""))), 1, 0)"),0.0)</f>
        <v>0</v>
      </c>
      <c r="H762" s="16">
        <f>IFERROR(__xludf.DUMMYFUNCTION("IF(REGEXMATCH($A762, ""(?i)"" &amp; JOIN(""|"", SPLIT($H$3, "" ""))), 1, 0)"),0.0)</f>
        <v>0</v>
      </c>
      <c r="I762" s="16">
        <f>IFERROR(__xludf.DUMMYFUNCTION("IF(REGEXMATCH($A762, ""(?i)"" &amp; JOIN(""|"", SPLIT($I$3, "" ""))), 1, 0)"),0.0)</f>
        <v>0</v>
      </c>
      <c r="J762" s="16">
        <f>IFERROR(__xludf.DUMMYFUNCTION("IF(REGEXMATCH($A762, ""(?i)"" &amp; JOIN(""|"", SPLIT($J$3, "" ""))), 1, 0)"),0.0)</f>
        <v>0</v>
      </c>
      <c r="K762" s="16">
        <f>IFERROR(__xludf.DUMMYFUNCTION("IF(REGEXMATCH($A762, ""(?i)"" &amp; JOIN(""|"", SPLIT($K$3, "" ""))), 1, 0)"),0.0)</f>
        <v>0</v>
      </c>
      <c r="L762" s="16">
        <f>if(vlookup(A762,'VMware Inventory'!A:E,5,0)="Workstation",1,0)</f>
        <v>0</v>
      </c>
      <c r="M762" s="105">
        <f t="shared" si="5"/>
        <v>0</v>
      </c>
      <c r="N762" s="105">
        <f t="shared" si="6"/>
        <v>0</v>
      </c>
      <c r="O762" s="105">
        <f t="shared" si="7"/>
        <v>0</v>
      </c>
      <c r="P762" s="105" t="str">
        <f t="shared" si="8"/>
        <v>No Infra</v>
      </c>
      <c r="Q762" s="105">
        <f t="shared" si="9"/>
        <v>0</v>
      </c>
    </row>
    <row r="763">
      <c r="A763" s="61" t="s">
        <v>903</v>
      </c>
      <c r="B763" s="16">
        <f t="shared" si="2"/>
        <v>0</v>
      </c>
      <c r="C763" s="16">
        <f>IFERROR(__xludf.DUMMYFUNCTION("IF(OR(REGEXMATCH($A763, ""(?i)"" &amp; JOIN(""|"", SPLIT($C$3, "" ""))),vlookup(A763,'VMware Inventory'!A:E,5,0)=""VMWare""), 1, 0)"),0.0)</f>
        <v>0</v>
      </c>
      <c r="D763" s="16">
        <f>IFERROR(__xludf.DUMMYFUNCTION("IF(REGEXMATCH($A763, ""(?i)"" &amp; JOIN(""|"", SPLIT($D$3, "" ""))), 1, 0)"),0.0)</f>
        <v>0</v>
      </c>
      <c r="E763" s="16">
        <f t="shared" si="3"/>
        <v>0</v>
      </c>
      <c r="F763" s="16">
        <f t="shared" si="4"/>
        <v>0</v>
      </c>
      <c r="G763" s="16">
        <f>IFERROR(__xludf.DUMMYFUNCTION("IF(REGEXMATCH($A763, ""(?i)"" &amp; JOIN(""|"", SPLIT($G$3, "" ""))), 1, 0)"),0.0)</f>
        <v>0</v>
      </c>
      <c r="H763" s="16">
        <f>IFERROR(__xludf.DUMMYFUNCTION("IF(REGEXMATCH($A763, ""(?i)"" &amp; JOIN(""|"", SPLIT($H$3, "" ""))), 1, 0)"),0.0)</f>
        <v>0</v>
      </c>
      <c r="I763" s="16">
        <f>IFERROR(__xludf.DUMMYFUNCTION("IF(REGEXMATCH($A763, ""(?i)"" &amp; JOIN(""|"", SPLIT($I$3, "" ""))), 1, 0)"),0.0)</f>
        <v>0</v>
      </c>
      <c r="J763" s="16">
        <f>IFERROR(__xludf.DUMMYFUNCTION("IF(REGEXMATCH($A763, ""(?i)"" &amp; JOIN(""|"", SPLIT($J$3, "" ""))), 1, 0)"),0.0)</f>
        <v>0</v>
      </c>
      <c r="K763" s="16">
        <f>IFERROR(__xludf.DUMMYFUNCTION("IF(REGEXMATCH($A763, ""(?i)"" &amp; JOIN(""|"", SPLIT($K$3, "" ""))), 1, 0)"),0.0)</f>
        <v>0</v>
      </c>
      <c r="L763" s="16">
        <f>if(vlookup(A763,'VMware Inventory'!A:E,5,0)="Workstation",1,0)</f>
        <v>0</v>
      </c>
      <c r="M763" s="105">
        <f t="shared" si="5"/>
        <v>0</v>
      </c>
      <c r="N763" s="105">
        <f t="shared" si="6"/>
        <v>0</v>
      </c>
      <c r="O763" s="105">
        <f t="shared" si="7"/>
        <v>0</v>
      </c>
      <c r="P763" s="105" t="str">
        <f t="shared" si="8"/>
        <v>No Infra</v>
      </c>
      <c r="Q763" s="105">
        <f t="shared" si="9"/>
        <v>0</v>
      </c>
    </row>
    <row r="764">
      <c r="A764" s="61" t="s">
        <v>904</v>
      </c>
      <c r="B764" s="16">
        <f t="shared" si="2"/>
        <v>0</v>
      </c>
      <c r="C764" s="16">
        <f>IFERROR(__xludf.DUMMYFUNCTION("IF(OR(REGEXMATCH($A764, ""(?i)"" &amp; JOIN(""|"", SPLIT($C$3, "" ""))),vlookup(A764,'VMware Inventory'!A:E,5,0)=""VMWare""), 1, 0)"),0.0)</f>
        <v>0</v>
      </c>
      <c r="D764" s="16">
        <f>IFERROR(__xludf.DUMMYFUNCTION("IF(REGEXMATCH($A764, ""(?i)"" &amp; JOIN(""|"", SPLIT($D$3, "" ""))), 1, 0)"),0.0)</f>
        <v>0</v>
      </c>
      <c r="E764" s="16">
        <f t="shared" si="3"/>
        <v>0</v>
      </c>
      <c r="F764" s="16">
        <f t="shared" si="4"/>
        <v>0</v>
      </c>
      <c r="G764" s="16">
        <f>IFERROR(__xludf.DUMMYFUNCTION("IF(REGEXMATCH($A764, ""(?i)"" &amp; JOIN(""|"", SPLIT($G$3, "" ""))), 1, 0)"),0.0)</f>
        <v>0</v>
      </c>
      <c r="H764" s="16">
        <f>IFERROR(__xludf.DUMMYFUNCTION("IF(REGEXMATCH($A764, ""(?i)"" &amp; JOIN(""|"", SPLIT($H$3, "" ""))), 1, 0)"),0.0)</f>
        <v>0</v>
      </c>
      <c r="I764" s="16">
        <f>IFERROR(__xludf.DUMMYFUNCTION("IF(REGEXMATCH($A764, ""(?i)"" &amp; JOIN(""|"", SPLIT($I$3, "" ""))), 1, 0)"),0.0)</f>
        <v>0</v>
      </c>
      <c r="J764" s="16">
        <f>IFERROR(__xludf.DUMMYFUNCTION("IF(REGEXMATCH($A764, ""(?i)"" &amp; JOIN(""|"", SPLIT($J$3, "" ""))), 1, 0)"),0.0)</f>
        <v>0</v>
      </c>
      <c r="K764" s="16">
        <f>IFERROR(__xludf.DUMMYFUNCTION("IF(REGEXMATCH($A764, ""(?i)"" &amp; JOIN(""|"", SPLIT($K$3, "" ""))), 1, 0)"),0.0)</f>
        <v>0</v>
      </c>
      <c r="L764" s="16">
        <f>if(vlookup(A764,'VMware Inventory'!A:E,5,0)="Workstation",1,0)</f>
        <v>0</v>
      </c>
      <c r="M764" s="105">
        <f t="shared" si="5"/>
        <v>0</v>
      </c>
      <c r="N764" s="105">
        <f t="shared" si="6"/>
        <v>0</v>
      </c>
      <c r="O764" s="105">
        <f t="shared" si="7"/>
        <v>0</v>
      </c>
      <c r="P764" s="105" t="str">
        <f t="shared" si="8"/>
        <v>No Infra</v>
      </c>
      <c r="Q764" s="105">
        <f t="shared" si="9"/>
        <v>0</v>
      </c>
    </row>
    <row r="765">
      <c r="A765" s="61" t="s">
        <v>905</v>
      </c>
      <c r="B765" s="16">
        <f t="shared" si="2"/>
        <v>0</v>
      </c>
      <c r="C765" s="16">
        <f>IFERROR(__xludf.DUMMYFUNCTION("IF(OR(REGEXMATCH($A765, ""(?i)"" &amp; JOIN(""|"", SPLIT($C$3, "" ""))),vlookup(A765,'VMware Inventory'!A:E,5,0)=""VMWare""), 1, 0)"),0.0)</f>
        <v>0</v>
      </c>
      <c r="D765" s="16">
        <f>IFERROR(__xludf.DUMMYFUNCTION("IF(REGEXMATCH($A765, ""(?i)"" &amp; JOIN(""|"", SPLIT($D$3, "" ""))), 1, 0)"),0.0)</f>
        <v>0</v>
      </c>
      <c r="E765" s="16">
        <f t="shared" si="3"/>
        <v>0</v>
      </c>
      <c r="F765" s="16">
        <f t="shared" si="4"/>
        <v>0</v>
      </c>
      <c r="G765" s="16">
        <f>IFERROR(__xludf.DUMMYFUNCTION("IF(REGEXMATCH($A765, ""(?i)"" &amp; JOIN(""|"", SPLIT($G$3, "" ""))), 1, 0)"),0.0)</f>
        <v>0</v>
      </c>
      <c r="H765" s="16">
        <f>IFERROR(__xludf.DUMMYFUNCTION("IF(REGEXMATCH($A765, ""(?i)"" &amp; JOIN(""|"", SPLIT($H$3, "" ""))), 1, 0)"),0.0)</f>
        <v>0</v>
      </c>
      <c r="I765" s="16">
        <f>IFERROR(__xludf.DUMMYFUNCTION("IF(REGEXMATCH($A765, ""(?i)"" &amp; JOIN(""|"", SPLIT($I$3, "" ""))), 1, 0)"),0.0)</f>
        <v>0</v>
      </c>
      <c r="J765" s="16">
        <f>IFERROR(__xludf.DUMMYFUNCTION("IF(REGEXMATCH($A765, ""(?i)"" &amp; JOIN(""|"", SPLIT($J$3, "" ""))), 1, 0)"),0.0)</f>
        <v>0</v>
      </c>
      <c r="K765" s="16">
        <f>IFERROR(__xludf.DUMMYFUNCTION("IF(REGEXMATCH($A765, ""(?i)"" &amp; JOIN(""|"", SPLIT($K$3, "" ""))), 1, 0)"),0.0)</f>
        <v>0</v>
      </c>
      <c r="L765" s="16">
        <f>if(vlookup(A765,'VMware Inventory'!A:E,5,0)="Workstation",1,0)</f>
        <v>0</v>
      </c>
      <c r="M765" s="105">
        <f t="shared" si="5"/>
        <v>0</v>
      </c>
      <c r="N765" s="105">
        <f t="shared" si="6"/>
        <v>0</v>
      </c>
      <c r="O765" s="105">
        <f t="shared" si="7"/>
        <v>0</v>
      </c>
      <c r="P765" s="105" t="str">
        <f t="shared" si="8"/>
        <v>No Infra</v>
      </c>
      <c r="Q765" s="105">
        <f t="shared" si="9"/>
        <v>0</v>
      </c>
    </row>
    <row r="766">
      <c r="A766" s="61" t="s">
        <v>906</v>
      </c>
      <c r="B766" s="16">
        <f t="shared" si="2"/>
        <v>0</v>
      </c>
      <c r="C766" s="16">
        <f>IFERROR(__xludf.DUMMYFUNCTION("IF(OR(REGEXMATCH($A766, ""(?i)"" &amp; JOIN(""|"", SPLIT($C$3, "" ""))),vlookup(A766,'VMware Inventory'!A:E,5,0)=""VMWare""), 1, 0)"),0.0)</f>
        <v>0</v>
      </c>
      <c r="D766" s="16">
        <f>IFERROR(__xludf.DUMMYFUNCTION("IF(REGEXMATCH($A766, ""(?i)"" &amp; JOIN(""|"", SPLIT($D$3, "" ""))), 1, 0)"),0.0)</f>
        <v>0</v>
      </c>
      <c r="E766" s="16">
        <f t="shared" si="3"/>
        <v>0</v>
      </c>
      <c r="F766" s="16">
        <f t="shared" si="4"/>
        <v>0</v>
      </c>
      <c r="G766" s="16">
        <f>IFERROR(__xludf.DUMMYFUNCTION("IF(REGEXMATCH($A766, ""(?i)"" &amp; JOIN(""|"", SPLIT($G$3, "" ""))), 1, 0)"),0.0)</f>
        <v>0</v>
      </c>
      <c r="H766" s="16">
        <f>IFERROR(__xludf.DUMMYFUNCTION("IF(REGEXMATCH($A766, ""(?i)"" &amp; JOIN(""|"", SPLIT($H$3, "" ""))), 1, 0)"),0.0)</f>
        <v>0</v>
      </c>
      <c r="I766" s="16">
        <f>IFERROR(__xludf.DUMMYFUNCTION("IF(REGEXMATCH($A766, ""(?i)"" &amp; JOIN(""|"", SPLIT($I$3, "" ""))), 1, 0)"),0.0)</f>
        <v>0</v>
      </c>
      <c r="J766" s="16">
        <f>IFERROR(__xludf.DUMMYFUNCTION("IF(REGEXMATCH($A766, ""(?i)"" &amp; JOIN(""|"", SPLIT($J$3, "" ""))), 1, 0)"),0.0)</f>
        <v>0</v>
      </c>
      <c r="K766" s="16">
        <f>IFERROR(__xludf.DUMMYFUNCTION("IF(REGEXMATCH($A766, ""(?i)"" &amp; JOIN(""|"", SPLIT($K$3, "" ""))), 1, 0)"),0.0)</f>
        <v>0</v>
      </c>
      <c r="L766" s="16">
        <f>if(vlookup(A766,'VMware Inventory'!A:E,5,0)="Workstation",1,0)</f>
        <v>0</v>
      </c>
      <c r="M766" s="105">
        <f t="shared" si="5"/>
        <v>0</v>
      </c>
      <c r="N766" s="105">
        <f t="shared" si="6"/>
        <v>0</v>
      </c>
      <c r="O766" s="105">
        <f t="shared" si="7"/>
        <v>0</v>
      </c>
      <c r="P766" s="105" t="str">
        <f t="shared" si="8"/>
        <v>No Infra</v>
      </c>
      <c r="Q766" s="105">
        <f t="shared" si="9"/>
        <v>0</v>
      </c>
    </row>
    <row r="767">
      <c r="A767" s="61" t="s">
        <v>907</v>
      </c>
      <c r="B767" s="16">
        <f t="shared" si="2"/>
        <v>0</v>
      </c>
      <c r="C767" s="16">
        <f>IFERROR(__xludf.DUMMYFUNCTION("IF(OR(REGEXMATCH($A767, ""(?i)"" &amp; JOIN(""|"", SPLIT($C$3, "" ""))),vlookup(A767,'VMware Inventory'!A:E,5,0)=""VMWare""), 1, 0)"),0.0)</f>
        <v>0</v>
      </c>
      <c r="D767" s="16">
        <f>IFERROR(__xludf.DUMMYFUNCTION("IF(REGEXMATCH($A767, ""(?i)"" &amp; JOIN(""|"", SPLIT($D$3, "" ""))), 1, 0)"),0.0)</f>
        <v>0</v>
      </c>
      <c r="E767" s="16">
        <f t="shared" si="3"/>
        <v>0</v>
      </c>
      <c r="F767" s="16">
        <f t="shared" si="4"/>
        <v>0</v>
      </c>
      <c r="G767" s="16">
        <f>IFERROR(__xludf.DUMMYFUNCTION("IF(REGEXMATCH($A767, ""(?i)"" &amp; JOIN(""|"", SPLIT($G$3, "" ""))), 1, 0)"),0.0)</f>
        <v>0</v>
      </c>
      <c r="H767" s="16">
        <f>IFERROR(__xludf.DUMMYFUNCTION("IF(REGEXMATCH($A767, ""(?i)"" &amp; JOIN(""|"", SPLIT($H$3, "" ""))), 1, 0)"),0.0)</f>
        <v>0</v>
      </c>
      <c r="I767" s="16">
        <f>IFERROR(__xludf.DUMMYFUNCTION("IF(REGEXMATCH($A767, ""(?i)"" &amp; JOIN(""|"", SPLIT($I$3, "" ""))), 1, 0)"),0.0)</f>
        <v>0</v>
      </c>
      <c r="J767" s="16">
        <f>IFERROR(__xludf.DUMMYFUNCTION("IF(REGEXMATCH($A767, ""(?i)"" &amp; JOIN(""|"", SPLIT($J$3, "" ""))), 1, 0)"),0.0)</f>
        <v>0</v>
      </c>
      <c r="K767" s="16">
        <f>IFERROR(__xludf.DUMMYFUNCTION("IF(REGEXMATCH($A767, ""(?i)"" &amp; JOIN(""|"", SPLIT($K$3, "" ""))), 1, 0)"),0.0)</f>
        <v>0</v>
      </c>
      <c r="L767" s="16">
        <f>if(vlookup(A767,'VMware Inventory'!A:E,5,0)="Workstation",1,0)</f>
        <v>0</v>
      </c>
      <c r="M767" s="105">
        <f t="shared" si="5"/>
        <v>0</v>
      </c>
      <c r="N767" s="105">
        <f t="shared" si="6"/>
        <v>0</v>
      </c>
      <c r="O767" s="105">
        <f t="shared" si="7"/>
        <v>0</v>
      </c>
      <c r="P767" s="105" t="str">
        <f t="shared" si="8"/>
        <v>No Infra</v>
      </c>
      <c r="Q767" s="105">
        <f t="shared" si="9"/>
        <v>0</v>
      </c>
    </row>
    <row r="768">
      <c r="A768" s="61" t="s">
        <v>908</v>
      </c>
      <c r="B768" s="16">
        <f t="shared" si="2"/>
        <v>0</v>
      </c>
      <c r="C768" s="16">
        <f>IFERROR(__xludf.DUMMYFUNCTION("IF(OR(REGEXMATCH($A768, ""(?i)"" &amp; JOIN(""|"", SPLIT($C$3, "" ""))),vlookup(A768,'VMware Inventory'!A:E,5,0)=""VMWare""), 1, 0)"),0.0)</f>
        <v>0</v>
      </c>
      <c r="D768" s="16">
        <f>IFERROR(__xludf.DUMMYFUNCTION("IF(REGEXMATCH($A768, ""(?i)"" &amp; JOIN(""|"", SPLIT($D$3, "" ""))), 1, 0)"),0.0)</f>
        <v>0</v>
      </c>
      <c r="E768" s="16">
        <f t="shared" si="3"/>
        <v>0</v>
      </c>
      <c r="F768" s="16">
        <f t="shared" si="4"/>
        <v>0</v>
      </c>
      <c r="G768" s="16">
        <f>IFERROR(__xludf.DUMMYFUNCTION("IF(REGEXMATCH($A768, ""(?i)"" &amp; JOIN(""|"", SPLIT($G$3, "" ""))), 1, 0)"),0.0)</f>
        <v>0</v>
      </c>
      <c r="H768" s="16">
        <f>IFERROR(__xludf.DUMMYFUNCTION("IF(REGEXMATCH($A768, ""(?i)"" &amp; JOIN(""|"", SPLIT($H$3, "" ""))), 1, 0)"),0.0)</f>
        <v>0</v>
      </c>
      <c r="I768" s="16">
        <f>IFERROR(__xludf.DUMMYFUNCTION("IF(REGEXMATCH($A768, ""(?i)"" &amp; JOIN(""|"", SPLIT($I$3, "" ""))), 1, 0)"),0.0)</f>
        <v>0</v>
      </c>
      <c r="J768" s="16">
        <f>IFERROR(__xludf.DUMMYFUNCTION("IF(REGEXMATCH($A768, ""(?i)"" &amp; JOIN(""|"", SPLIT($J$3, "" ""))), 1, 0)"),0.0)</f>
        <v>0</v>
      </c>
      <c r="K768" s="16">
        <f>IFERROR(__xludf.DUMMYFUNCTION("IF(REGEXMATCH($A768, ""(?i)"" &amp; JOIN(""|"", SPLIT($K$3, "" ""))), 1, 0)"),0.0)</f>
        <v>0</v>
      </c>
      <c r="L768" s="16">
        <f>if(vlookup(A768,'VMware Inventory'!A:E,5,0)="Workstation",1,0)</f>
        <v>0</v>
      </c>
      <c r="M768" s="105">
        <f t="shared" si="5"/>
        <v>0</v>
      </c>
      <c r="N768" s="105">
        <f t="shared" si="6"/>
        <v>0</v>
      </c>
      <c r="O768" s="105">
        <f t="shared" si="7"/>
        <v>0</v>
      </c>
      <c r="P768" s="105" t="str">
        <f t="shared" si="8"/>
        <v>No Infra</v>
      </c>
      <c r="Q768" s="105">
        <f t="shared" si="9"/>
        <v>0</v>
      </c>
    </row>
    <row r="769">
      <c r="A769" s="61" t="s">
        <v>909</v>
      </c>
      <c r="B769" s="16">
        <f t="shared" si="2"/>
        <v>0</v>
      </c>
      <c r="C769" s="16">
        <f>IFERROR(__xludf.DUMMYFUNCTION("IF(OR(REGEXMATCH($A769, ""(?i)"" &amp; JOIN(""|"", SPLIT($C$3, "" ""))),vlookup(A769,'VMware Inventory'!A:E,5,0)=""VMWare""), 1, 0)"),0.0)</f>
        <v>0</v>
      </c>
      <c r="D769" s="16">
        <f>IFERROR(__xludf.DUMMYFUNCTION("IF(REGEXMATCH($A769, ""(?i)"" &amp; JOIN(""|"", SPLIT($D$3, "" ""))), 1, 0)"),0.0)</f>
        <v>0</v>
      </c>
      <c r="E769" s="16">
        <f t="shared" si="3"/>
        <v>0</v>
      </c>
      <c r="F769" s="16">
        <f t="shared" si="4"/>
        <v>0</v>
      </c>
      <c r="G769" s="16">
        <f>IFERROR(__xludf.DUMMYFUNCTION("IF(REGEXMATCH($A769, ""(?i)"" &amp; JOIN(""|"", SPLIT($G$3, "" ""))), 1, 0)"),0.0)</f>
        <v>0</v>
      </c>
      <c r="H769" s="16">
        <f>IFERROR(__xludf.DUMMYFUNCTION("IF(REGEXMATCH($A769, ""(?i)"" &amp; JOIN(""|"", SPLIT($H$3, "" ""))), 1, 0)"),0.0)</f>
        <v>0</v>
      </c>
      <c r="I769" s="16">
        <f>IFERROR(__xludf.DUMMYFUNCTION("IF(REGEXMATCH($A769, ""(?i)"" &amp; JOIN(""|"", SPLIT($I$3, "" ""))), 1, 0)"),0.0)</f>
        <v>0</v>
      </c>
      <c r="J769" s="16">
        <f>IFERROR(__xludf.DUMMYFUNCTION("IF(REGEXMATCH($A769, ""(?i)"" &amp; JOIN(""|"", SPLIT($J$3, "" ""))), 1, 0)"),0.0)</f>
        <v>0</v>
      </c>
      <c r="K769" s="16">
        <f>IFERROR(__xludf.DUMMYFUNCTION("IF(REGEXMATCH($A769, ""(?i)"" &amp; JOIN(""|"", SPLIT($K$3, "" ""))), 1, 0)"),0.0)</f>
        <v>0</v>
      </c>
      <c r="L769" s="16">
        <f>if(vlookup(A769,'VMware Inventory'!A:E,5,0)="Workstation",1,0)</f>
        <v>0</v>
      </c>
      <c r="M769" s="105">
        <f t="shared" si="5"/>
        <v>0</v>
      </c>
      <c r="N769" s="105">
        <f t="shared" si="6"/>
        <v>0</v>
      </c>
      <c r="O769" s="105">
        <f t="shared" si="7"/>
        <v>0</v>
      </c>
      <c r="P769" s="105" t="str">
        <f t="shared" si="8"/>
        <v>No Infra</v>
      </c>
      <c r="Q769" s="105">
        <f t="shared" si="9"/>
        <v>0</v>
      </c>
    </row>
    <row r="770">
      <c r="A770" s="61" t="s">
        <v>910</v>
      </c>
      <c r="B770" s="16">
        <f t="shared" si="2"/>
        <v>0</v>
      </c>
      <c r="C770" s="16">
        <f>IFERROR(__xludf.DUMMYFUNCTION("IF(OR(REGEXMATCH($A770, ""(?i)"" &amp; JOIN(""|"", SPLIT($C$3, "" ""))),vlookup(A770,'VMware Inventory'!A:E,5,0)=""VMWare""), 1, 0)"),0.0)</f>
        <v>0</v>
      </c>
      <c r="D770" s="16">
        <f>IFERROR(__xludf.DUMMYFUNCTION("IF(REGEXMATCH($A770, ""(?i)"" &amp; JOIN(""|"", SPLIT($D$3, "" ""))), 1, 0)"),0.0)</f>
        <v>0</v>
      </c>
      <c r="E770" s="16">
        <f t="shared" si="3"/>
        <v>0</v>
      </c>
      <c r="F770" s="16">
        <f t="shared" si="4"/>
        <v>0</v>
      </c>
      <c r="G770" s="16">
        <f>IFERROR(__xludf.DUMMYFUNCTION("IF(REGEXMATCH($A770, ""(?i)"" &amp; JOIN(""|"", SPLIT($G$3, "" ""))), 1, 0)"),0.0)</f>
        <v>0</v>
      </c>
      <c r="H770" s="16">
        <f>IFERROR(__xludf.DUMMYFUNCTION("IF(REGEXMATCH($A770, ""(?i)"" &amp; JOIN(""|"", SPLIT($H$3, "" ""))), 1, 0)"),0.0)</f>
        <v>0</v>
      </c>
      <c r="I770" s="16">
        <f>IFERROR(__xludf.DUMMYFUNCTION("IF(REGEXMATCH($A770, ""(?i)"" &amp; JOIN(""|"", SPLIT($I$3, "" ""))), 1, 0)"),0.0)</f>
        <v>0</v>
      </c>
      <c r="J770" s="16">
        <f>IFERROR(__xludf.DUMMYFUNCTION("IF(REGEXMATCH($A770, ""(?i)"" &amp; JOIN(""|"", SPLIT($J$3, "" ""))), 1, 0)"),0.0)</f>
        <v>0</v>
      </c>
      <c r="K770" s="16">
        <f>IFERROR(__xludf.DUMMYFUNCTION("IF(REGEXMATCH($A770, ""(?i)"" &amp; JOIN(""|"", SPLIT($K$3, "" ""))), 1, 0)"),0.0)</f>
        <v>0</v>
      </c>
      <c r="L770" s="16">
        <f>if(vlookup(A770,'VMware Inventory'!A:E,5,0)="Workstation",1,0)</f>
        <v>0</v>
      </c>
      <c r="M770" s="105">
        <f t="shared" si="5"/>
        <v>0</v>
      </c>
      <c r="N770" s="105">
        <f t="shared" si="6"/>
        <v>0</v>
      </c>
      <c r="O770" s="105">
        <f t="shared" si="7"/>
        <v>0</v>
      </c>
      <c r="P770" s="105" t="str">
        <f t="shared" si="8"/>
        <v>No Infra</v>
      </c>
      <c r="Q770" s="105">
        <f t="shared" si="9"/>
        <v>0</v>
      </c>
    </row>
    <row r="771">
      <c r="A771" s="61" t="s">
        <v>911</v>
      </c>
      <c r="B771" s="16">
        <f t="shared" si="2"/>
        <v>0</v>
      </c>
      <c r="C771" s="16">
        <f>IFERROR(__xludf.DUMMYFUNCTION("IF(OR(REGEXMATCH($A771, ""(?i)"" &amp; JOIN(""|"", SPLIT($C$3, "" ""))),vlookup(A771,'VMware Inventory'!A:E,5,0)=""VMWare""), 1, 0)"),0.0)</f>
        <v>0</v>
      </c>
      <c r="D771" s="16">
        <f>IFERROR(__xludf.DUMMYFUNCTION("IF(REGEXMATCH($A771, ""(?i)"" &amp; JOIN(""|"", SPLIT($D$3, "" ""))), 1, 0)"),0.0)</f>
        <v>0</v>
      </c>
      <c r="E771" s="16">
        <f t="shared" si="3"/>
        <v>0</v>
      </c>
      <c r="F771" s="16">
        <f t="shared" si="4"/>
        <v>0</v>
      </c>
      <c r="G771" s="16">
        <f>IFERROR(__xludf.DUMMYFUNCTION("IF(REGEXMATCH($A771, ""(?i)"" &amp; JOIN(""|"", SPLIT($G$3, "" ""))), 1, 0)"),0.0)</f>
        <v>0</v>
      </c>
      <c r="H771" s="16">
        <f>IFERROR(__xludf.DUMMYFUNCTION("IF(REGEXMATCH($A771, ""(?i)"" &amp; JOIN(""|"", SPLIT($H$3, "" ""))), 1, 0)"),0.0)</f>
        <v>0</v>
      </c>
      <c r="I771" s="16">
        <f>IFERROR(__xludf.DUMMYFUNCTION("IF(REGEXMATCH($A771, ""(?i)"" &amp; JOIN(""|"", SPLIT($I$3, "" ""))), 1, 0)"),0.0)</f>
        <v>0</v>
      </c>
      <c r="J771" s="16">
        <f>IFERROR(__xludf.DUMMYFUNCTION("IF(REGEXMATCH($A771, ""(?i)"" &amp; JOIN(""|"", SPLIT($J$3, "" ""))), 1, 0)"),0.0)</f>
        <v>0</v>
      </c>
      <c r="K771" s="16">
        <f>IFERROR(__xludf.DUMMYFUNCTION("IF(REGEXMATCH($A771, ""(?i)"" &amp; JOIN(""|"", SPLIT($K$3, "" ""))), 1, 0)"),0.0)</f>
        <v>0</v>
      </c>
      <c r="L771" s="16">
        <f>if(vlookup(A771,'VMware Inventory'!A:E,5,0)="Workstation",1,0)</f>
        <v>0</v>
      </c>
      <c r="M771" s="105">
        <f t="shared" si="5"/>
        <v>0</v>
      </c>
      <c r="N771" s="105">
        <f t="shared" si="6"/>
        <v>0</v>
      </c>
      <c r="O771" s="105">
        <f t="shared" si="7"/>
        <v>0</v>
      </c>
      <c r="P771" s="105" t="str">
        <f t="shared" si="8"/>
        <v>No Infra</v>
      </c>
      <c r="Q771" s="105">
        <f t="shared" si="9"/>
        <v>0</v>
      </c>
    </row>
    <row r="772">
      <c r="A772" s="61" t="s">
        <v>912</v>
      </c>
      <c r="B772" s="16">
        <f t="shared" si="2"/>
        <v>0</v>
      </c>
      <c r="C772" s="16">
        <f>IFERROR(__xludf.DUMMYFUNCTION("IF(OR(REGEXMATCH($A772, ""(?i)"" &amp; JOIN(""|"", SPLIT($C$3, "" ""))),vlookup(A772,'VMware Inventory'!A:E,5,0)=""VMWare""), 1, 0)"),0.0)</f>
        <v>0</v>
      </c>
      <c r="D772" s="16">
        <f>IFERROR(__xludf.DUMMYFUNCTION("IF(REGEXMATCH($A772, ""(?i)"" &amp; JOIN(""|"", SPLIT($D$3, "" ""))), 1, 0)"),0.0)</f>
        <v>0</v>
      </c>
      <c r="E772" s="16">
        <f t="shared" si="3"/>
        <v>0</v>
      </c>
      <c r="F772" s="16">
        <f t="shared" si="4"/>
        <v>0</v>
      </c>
      <c r="G772" s="16">
        <f>IFERROR(__xludf.DUMMYFUNCTION("IF(REGEXMATCH($A772, ""(?i)"" &amp; JOIN(""|"", SPLIT($G$3, "" ""))), 1, 0)"),0.0)</f>
        <v>0</v>
      </c>
      <c r="H772" s="16">
        <f>IFERROR(__xludf.DUMMYFUNCTION("IF(REGEXMATCH($A772, ""(?i)"" &amp; JOIN(""|"", SPLIT($H$3, "" ""))), 1, 0)"),0.0)</f>
        <v>0</v>
      </c>
      <c r="I772" s="16">
        <f>IFERROR(__xludf.DUMMYFUNCTION("IF(REGEXMATCH($A772, ""(?i)"" &amp; JOIN(""|"", SPLIT($I$3, "" ""))), 1, 0)"),0.0)</f>
        <v>0</v>
      </c>
      <c r="J772" s="16">
        <f>IFERROR(__xludf.DUMMYFUNCTION("IF(REGEXMATCH($A772, ""(?i)"" &amp; JOIN(""|"", SPLIT($J$3, "" ""))), 1, 0)"),0.0)</f>
        <v>0</v>
      </c>
      <c r="K772" s="16">
        <f>IFERROR(__xludf.DUMMYFUNCTION("IF(REGEXMATCH($A772, ""(?i)"" &amp; JOIN(""|"", SPLIT($K$3, "" ""))), 1, 0)"),0.0)</f>
        <v>0</v>
      </c>
      <c r="L772" s="16">
        <f>if(vlookup(A772,'VMware Inventory'!A:E,5,0)="Workstation",1,0)</f>
        <v>0</v>
      </c>
      <c r="M772" s="105">
        <f t="shared" si="5"/>
        <v>0</v>
      </c>
      <c r="N772" s="105">
        <f t="shared" si="6"/>
        <v>0</v>
      </c>
      <c r="O772" s="105">
        <f t="shared" si="7"/>
        <v>0</v>
      </c>
      <c r="P772" s="105" t="str">
        <f t="shared" si="8"/>
        <v>No Infra</v>
      </c>
      <c r="Q772" s="105">
        <f t="shared" si="9"/>
        <v>0</v>
      </c>
    </row>
    <row r="773">
      <c r="A773" s="61" t="s">
        <v>913</v>
      </c>
      <c r="B773" s="16">
        <f t="shared" si="2"/>
        <v>0</v>
      </c>
      <c r="C773" s="16">
        <f>IFERROR(__xludf.DUMMYFUNCTION("IF(OR(REGEXMATCH($A773, ""(?i)"" &amp; JOIN(""|"", SPLIT($C$3, "" ""))),vlookup(A773,'VMware Inventory'!A:E,5,0)=""VMWare""), 1, 0)"),0.0)</f>
        <v>0</v>
      </c>
      <c r="D773" s="16">
        <f>IFERROR(__xludf.DUMMYFUNCTION("IF(REGEXMATCH($A773, ""(?i)"" &amp; JOIN(""|"", SPLIT($D$3, "" ""))), 1, 0)"),0.0)</f>
        <v>0</v>
      </c>
      <c r="E773" s="16">
        <f t="shared" si="3"/>
        <v>0</v>
      </c>
      <c r="F773" s="16">
        <f t="shared" si="4"/>
        <v>0</v>
      </c>
      <c r="G773" s="16">
        <f>IFERROR(__xludf.DUMMYFUNCTION("IF(REGEXMATCH($A773, ""(?i)"" &amp; JOIN(""|"", SPLIT($G$3, "" ""))), 1, 0)"),0.0)</f>
        <v>0</v>
      </c>
      <c r="H773" s="16">
        <f>IFERROR(__xludf.DUMMYFUNCTION("IF(REGEXMATCH($A773, ""(?i)"" &amp; JOIN(""|"", SPLIT($H$3, "" ""))), 1, 0)"),0.0)</f>
        <v>0</v>
      </c>
      <c r="I773" s="16">
        <f>IFERROR(__xludf.DUMMYFUNCTION("IF(REGEXMATCH($A773, ""(?i)"" &amp; JOIN(""|"", SPLIT($I$3, "" ""))), 1, 0)"),0.0)</f>
        <v>0</v>
      </c>
      <c r="J773" s="16">
        <f>IFERROR(__xludf.DUMMYFUNCTION("IF(REGEXMATCH($A773, ""(?i)"" &amp; JOIN(""|"", SPLIT($J$3, "" ""))), 1, 0)"),0.0)</f>
        <v>0</v>
      </c>
      <c r="K773" s="16">
        <f>IFERROR(__xludf.DUMMYFUNCTION("IF(REGEXMATCH($A773, ""(?i)"" &amp; JOIN(""|"", SPLIT($K$3, "" ""))), 1, 0)"),0.0)</f>
        <v>0</v>
      </c>
      <c r="L773" s="16">
        <f>if(vlookup(A773,'VMware Inventory'!A:E,5,0)="Workstation",1,0)</f>
        <v>0</v>
      </c>
      <c r="M773" s="105">
        <f t="shared" si="5"/>
        <v>0</v>
      </c>
      <c r="N773" s="105">
        <f t="shared" si="6"/>
        <v>0</v>
      </c>
      <c r="O773" s="105">
        <f t="shared" si="7"/>
        <v>0</v>
      </c>
      <c r="P773" s="105" t="str">
        <f t="shared" si="8"/>
        <v>No Infra</v>
      </c>
      <c r="Q773" s="105">
        <f t="shared" si="9"/>
        <v>0</v>
      </c>
    </row>
    <row r="774">
      <c r="A774" s="61" t="s">
        <v>914</v>
      </c>
      <c r="B774" s="16">
        <f t="shared" si="2"/>
        <v>0</v>
      </c>
      <c r="C774" s="16">
        <f>IFERROR(__xludf.DUMMYFUNCTION("IF(OR(REGEXMATCH($A774, ""(?i)"" &amp; JOIN(""|"", SPLIT($C$3, "" ""))),vlookup(A774,'VMware Inventory'!A:E,5,0)=""VMWare""), 1, 0)"),0.0)</f>
        <v>0</v>
      </c>
      <c r="D774" s="16">
        <f>IFERROR(__xludf.DUMMYFUNCTION("IF(REGEXMATCH($A774, ""(?i)"" &amp; JOIN(""|"", SPLIT($D$3, "" ""))), 1, 0)"),0.0)</f>
        <v>0</v>
      </c>
      <c r="E774" s="16">
        <f t="shared" si="3"/>
        <v>0</v>
      </c>
      <c r="F774" s="16">
        <f t="shared" si="4"/>
        <v>0</v>
      </c>
      <c r="G774" s="16">
        <f>IFERROR(__xludf.DUMMYFUNCTION("IF(REGEXMATCH($A774, ""(?i)"" &amp; JOIN(""|"", SPLIT($G$3, "" ""))), 1, 0)"),0.0)</f>
        <v>0</v>
      </c>
      <c r="H774" s="16">
        <f>IFERROR(__xludf.DUMMYFUNCTION("IF(REGEXMATCH($A774, ""(?i)"" &amp; JOIN(""|"", SPLIT($H$3, "" ""))), 1, 0)"),0.0)</f>
        <v>0</v>
      </c>
      <c r="I774" s="16">
        <f>IFERROR(__xludf.DUMMYFUNCTION("IF(REGEXMATCH($A774, ""(?i)"" &amp; JOIN(""|"", SPLIT($I$3, "" ""))), 1, 0)"),0.0)</f>
        <v>0</v>
      </c>
      <c r="J774" s="16">
        <f>IFERROR(__xludf.DUMMYFUNCTION("IF(REGEXMATCH($A774, ""(?i)"" &amp; JOIN(""|"", SPLIT($J$3, "" ""))), 1, 0)"),0.0)</f>
        <v>0</v>
      </c>
      <c r="K774" s="16">
        <f>IFERROR(__xludf.DUMMYFUNCTION("IF(REGEXMATCH($A774, ""(?i)"" &amp; JOIN(""|"", SPLIT($K$3, "" ""))), 1, 0)"),0.0)</f>
        <v>0</v>
      </c>
      <c r="L774" s="16">
        <f>if(vlookup(A774,'VMware Inventory'!A:E,5,0)="Workstation",1,0)</f>
        <v>0</v>
      </c>
      <c r="M774" s="105">
        <f t="shared" si="5"/>
        <v>0</v>
      </c>
      <c r="N774" s="105">
        <f t="shared" si="6"/>
        <v>0</v>
      </c>
      <c r="O774" s="105">
        <f t="shared" si="7"/>
        <v>0</v>
      </c>
      <c r="P774" s="105" t="str">
        <f t="shared" si="8"/>
        <v>No Infra</v>
      </c>
      <c r="Q774" s="105">
        <f t="shared" si="9"/>
        <v>0</v>
      </c>
    </row>
    <row r="775">
      <c r="A775" s="61" t="s">
        <v>915</v>
      </c>
      <c r="B775" s="16">
        <f t="shared" si="2"/>
        <v>0</v>
      </c>
      <c r="C775" s="16">
        <f>IFERROR(__xludf.DUMMYFUNCTION("IF(OR(REGEXMATCH($A775, ""(?i)"" &amp; JOIN(""|"", SPLIT($C$3, "" ""))),vlookup(A775,'VMware Inventory'!A:E,5,0)=""VMWare""), 1, 0)"),0.0)</f>
        <v>0</v>
      </c>
      <c r="D775" s="16">
        <f>IFERROR(__xludf.DUMMYFUNCTION("IF(REGEXMATCH($A775, ""(?i)"" &amp; JOIN(""|"", SPLIT($D$3, "" ""))), 1, 0)"),0.0)</f>
        <v>0</v>
      </c>
      <c r="E775" s="16">
        <f t="shared" si="3"/>
        <v>0</v>
      </c>
      <c r="F775" s="16">
        <f t="shared" si="4"/>
        <v>0</v>
      </c>
      <c r="G775" s="16">
        <f>IFERROR(__xludf.DUMMYFUNCTION("IF(REGEXMATCH($A775, ""(?i)"" &amp; JOIN(""|"", SPLIT($G$3, "" ""))), 1, 0)"),0.0)</f>
        <v>0</v>
      </c>
      <c r="H775" s="16">
        <f>IFERROR(__xludf.DUMMYFUNCTION("IF(REGEXMATCH($A775, ""(?i)"" &amp; JOIN(""|"", SPLIT($H$3, "" ""))), 1, 0)"),0.0)</f>
        <v>0</v>
      </c>
      <c r="I775" s="16">
        <f>IFERROR(__xludf.DUMMYFUNCTION("IF(REGEXMATCH($A775, ""(?i)"" &amp; JOIN(""|"", SPLIT($I$3, "" ""))), 1, 0)"),0.0)</f>
        <v>0</v>
      </c>
      <c r="J775" s="16">
        <f>IFERROR(__xludf.DUMMYFUNCTION("IF(REGEXMATCH($A775, ""(?i)"" &amp; JOIN(""|"", SPLIT($J$3, "" ""))), 1, 0)"),0.0)</f>
        <v>0</v>
      </c>
      <c r="K775" s="16">
        <f>IFERROR(__xludf.DUMMYFUNCTION("IF(REGEXMATCH($A775, ""(?i)"" &amp; JOIN(""|"", SPLIT($K$3, "" ""))), 1, 0)"),0.0)</f>
        <v>0</v>
      </c>
      <c r="L775" s="16">
        <f>if(vlookup(A775,'VMware Inventory'!A:E,5,0)="Workstation",1,0)</f>
        <v>0</v>
      </c>
      <c r="M775" s="105">
        <f t="shared" si="5"/>
        <v>0</v>
      </c>
      <c r="N775" s="105">
        <f t="shared" si="6"/>
        <v>0</v>
      </c>
      <c r="O775" s="105">
        <f t="shared" si="7"/>
        <v>0</v>
      </c>
      <c r="P775" s="105" t="str">
        <f t="shared" si="8"/>
        <v>No Infra</v>
      </c>
      <c r="Q775" s="105">
        <f t="shared" si="9"/>
        <v>0</v>
      </c>
    </row>
    <row r="776">
      <c r="A776" s="61" t="s">
        <v>916</v>
      </c>
      <c r="B776" s="16">
        <f t="shared" si="2"/>
        <v>0</v>
      </c>
      <c r="C776" s="16">
        <f>IFERROR(__xludf.DUMMYFUNCTION("IF(OR(REGEXMATCH($A776, ""(?i)"" &amp; JOIN(""|"", SPLIT($C$3, "" ""))),vlookup(A776,'VMware Inventory'!A:E,5,0)=""VMWare""), 1, 0)"),0.0)</f>
        <v>0</v>
      </c>
      <c r="D776" s="16">
        <f>IFERROR(__xludf.DUMMYFUNCTION("IF(REGEXMATCH($A776, ""(?i)"" &amp; JOIN(""|"", SPLIT($D$3, "" ""))), 1, 0)"),0.0)</f>
        <v>0</v>
      </c>
      <c r="E776" s="16">
        <f t="shared" si="3"/>
        <v>0</v>
      </c>
      <c r="F776" s="16">
        <f t="shared" si="4"/>
        <v>0</v>
      </c>
      <c r="G776" s="16">
        <f>IFERROR(__xludf.DUMMYFUNCTION("IF(REGEXMATCH($A776, ""(?i)"" &amp; JOIN(""|"", SPLIT($G$3, "" ""))), 1, 0)"),0.0)</f>
        <v>0</v>
      </c>
      <c r="H776" s="16">
        <f>IFERROR(__xludf.DUMMYFUNCTION("IF(REGEXMATCH($A776, ""(?i)"" &amp; JOIN(""|"", SPLIT($H$3, "" ""))), 1, 0)"),0.0)</f>
        <v>0</v>
      </c>
      <c r="I776" s="16">
        <f>IFERROR(__xludf.DUMMYFUNCTION("IF(REGEXMATCH($A776, ""(?i)"" &amp; JOIN(""|"", SPLIT($I$3, "" ""))), 1, 0)"),0.0)</f>
        <v>0</v>
      </c>
      <c r="J776" s="16">
        <f>IFERROR(__xludf.DUMMYFUNCTION("IF(REGEXMATCH($A776, ""(?i)"" &amp; JOIN(""|"", SPLIT($J$3, "" ""))), 1, 0)"),0.0)</f>
        <v>0</v>
      </c>
      <c r="K776" s="16">
        <f>IFERROR(__xludf.DUMMYFUNCTION("IF(REGEXMATCH($A776, ""(?i)"" &amp; JOIN(""|"", SPLIT($K$3, "" ""))), 1, 0)"),0.0)</f>
        <v>0</v>
      </c>
      <c r="L776" s="16">
        <f>if(vlookup(A776,'VMware Inventory'!A:E,5,0)="Workstation",1,0)</f>
        <v>0</v>
      </c>
      <c r="M776" s="105">
        <f t="shared" si="5"/>
        <v>0</v>
      </c>
      <c r="N776" s="105">
        <f t="shared" si="6"/>
        <v>0</v>
      </c>
      <c r="O776" s="105">
        <f t="shared" si="7"/>
        <v>0</v>
      </c>
      <c r="P776" s="105" t="str">
        <f t="shared" si="8"/>
        <v>No Infra</v>
      </c>
      <c r="Q776" s="105">
        <f t="shared" si="9"/>
        <v>0</v>
      </c>
    </row>
    <row r="777">
      <c r="A777" s="61" t="s">
        <v>917</v>
      </c>
      <c r="B777" s="16">
        <f t="shared" si="2"/>
        <v>0</v>
      </c>
      <c r="C777" s="16">
        <f>IFERROR(__xludf.DUMMYFUNCTION("IF(OR(REGEXMATCH($A777, ""(?i)"" &amp; JOIN(""|"", SPLIT($C$3, "" ""))),vlookup(A777,'VMware Inventory'!A:E,5,0)=""VMWare""), 1, 0)"),0.0)</f>
        <v>0</v>
      </c>
      <c r="D777" s="16">
        <f>IFERROR(__xludf.DUMMYFUNCTION("IF(REGEXMATCH($A777, ""(?i)"" &amp; JOIN(""|"", SPLIT($D$3, "" ""))), 1, 0)"),0.0)</f>
        <v>0</v>
      </c>
      <c r="E777" s="16">
        <f t="shared" si="3"/>
        <v>0</v>
      </c>
      <c r="F777" s="16">
        <f t="shared" si="4"/>
        <v>0</v>
      </c>
      <c r="G777" s="16">
        <f>IFERROR(__xludf.DUMMYFUNCTION("IF(REGEXMATCH($A777, ""(?i)"" &amp; JOIN(""|"", SPLIT($G$3, "" ""))), 1, 0)"),0.0)</f>
        <v>0</v>
      </c>
      <c r="H777" s="16">
        <f>IFERROR(__xludf.DUMMYFUNCTION("IF(REGEXMATCH($A777, ""(?i)"" &amp; JOIN(""|"", SPLIT($H$3, "" ""))), 1, 0)"),0.0)</f>
        <v>0</v>
      </c>
      <c r="I777" s="16">
        <f>IFERROR(__xludf.DUMMYFUNCTION("IF(REGEXMATCH($A777, ""(?i)"" &amp; JOIN(""|"", SPLIT($I$3, "" ""))), 1, 0)"),0.0)</f>
        <v>0</v>
      </c>
      <c r="J777" s="16">
        <f>IFERROR(__xludf.DUMMYFUNCTION("IF(REGEXMATCH($A777, ""(?i)"" &amp; JOIN(""|"", SPLIT($J$3, "" ""))), 1, 0)"),0.0)</f>
        <v>0</v>
      </c>
      <c r="K777" s="16">
        <f>IFERROR(__xludf.DUMMYFUNCTION("IF(REGEXMATCH($A777, ""(?i)"" &amp; JOIN(""|"", SPLIT($K$3, "" ""))), 1, 0)"),0.0)</f>
        <v>0</v>
      </c>
      <c r="L777" s="16">
        <f>if(vlookup(A777,'VMware Inventory'!A:E,5,0)="Workstation",1,0)</f>
        <v>0</v>
      </c>
      <c r="M777" s="105">
        <f t="shared" si="5"/>
        <v>0</v>
      </c>
      <c r="N777" s="105">
        <f t="shared" si="6"/>
        <v>0</v>
      </c>
      <c r="O777" s="105">
        <f t="shared" si="7"/>
        <v>0</v>
      </c>
      <c r="P777" s="105" t="str">
        <f t="shared" si="8"/>
        <v>No Infra</v>
      </c>
      <c r="Q777" s="105">
        <f t="shared" si="9"/>
        <v>0</v>
      </c>
    </row>
    <row r="778">
      <c r="A778" s="61" t="s">
        <v>918</v>
      </c>
      <c r="B778" s="16">
        <f t="shared" si="2"/>
        <v>0</v>
      </c>
      <c r="C778" s="16">
        <f>IFERROR(__xludf.DUMMYFUNCTION("IF(OR(REGEXMATCH($A778, ""(?i)"" &amp; JOIN(""|"", SPLIT($C$3, "" ""))),vlookup(A778,'VMware Inventory'!A:E,5,0)=""VMWare""), 1, 0)"),0.0)</f>
        <v>0</v>
      </c>
      <c r="D778" s="16">
        <f>IFERROR(__xludf.DUMMYFUNCTION("IF(REGEXMATCH($A778, ""(?i)"" &amp; JOIN(""|"", SPLIT($D$3, "" ""))), 1, 0)"),0.0)</f>
        <v>0</v>
      </c>
      <c r="E778" s="16">
        <f t="shared" si="3"/>
        <v>0</v>
      </c>
      <c r="F778" s="16">
        <f t="shared" si="4"/>
        <v>0</v>
      </c>
      <c r="G778" s="16">
        <f>IFERROR(__xludf.DUMMYFUNCTION("IF(REGEXMATCH($A778, ""(?i)"" &amp; JOIN(""|"", SPLIT($G$3, "" ""))), 1, 0)"),0.0)</f>
        <v>0</v>
      </c>
      <c r="H778" s="16">
        <f>IFERROR(__xludf.DUMMYFUNCTION("IF(REGEXMATCH($A778, ""(?i)"" &amp; JOIN(""|"", SPLIT($H$3, "" ""))), 1, 0)"),0.0)</f>
        <v>0</v>
      </c>
      <c r="I778" s="16">
        <f>IFERROR(__xludf.DUMMYFUNCTION("IF(REGEXMATCH($A778, ""(?i)"" &amp; JOIN(""|"", SPLIT($I$3, "" ""))), 1, 0)"),0.0)</f>
        <v>0</v>
      </c>
      <c r="J778" s="16">
        <f>IFERROR(__xludf.DUMMYFUNCTION("IF(REGEXMATCH($A778, ""(?i)"" &amp; JOIN(""|"", SPLIT($J$3, "" ""))), 1, 0)"),0.0)</f>
        <v>0</v>
      </c>
      <c r="K778" s="16">
        <f>IFERROR(__xludf.DUMMYFUNCTION("IF(REGEXMATCH($A778, ""(?i)"" &amp; JOIN(""|"", SPLIT($K$3, "" ""))), 1, 0)"),0.0)</f>
        <v>0</v>
      </c>
      <c r="L778" s="16">
        <f>if(vlookup(A778,'VMware Inventory'!A:E,5,0)="Workstation",1,0)</f>
        <v>0</v>
      </c>
      <c r="M778" s="105">
        <f t="shared" si="5"/>
        <v>0</v>
      </c>
      <c r="N778" s="105">
        <f t="shared" si="6"/>
        <v>0</v>
      </c>
      <c r="O778" s="105">
        <f t="shared" si="7"/>
        <v>0</v>
      </c>
      <c r="P778" s="105" t="str">
        <f t="shared" si="8"/>
        <v>No Infra</v>
      </c>
      <c r="Q778" s="105">
        <f t="shared" si="9"/>
        <v>0</v>
      </c>
    </row>
    <row r="779">
      <c r="A779" s="61" t="s">
        <v>919</v>
      </c>
      <c r="B779" s="16">
        <f t="shared" si="2"/>
        <v>0</v>
      </c>
      <c r="C779" s="16">
        <f>IFERROR(__xludf.DUMMYFUNCTION("IF(OR(REGEXMATCH($A779, ""(?i)"" &amp; JOIN(""|"", SPLIT($C$3, "" ""))),vlookup(A779,'VMware Inventory'!A:E,5,0)=""VMWare""), 1, 0)"),0.0)</f>
        <v>0</v>
      </c>
      <c r="D779" s="16">
        <f>IFERROR(__xludf.DUMMYFUNCTION("IF(REGEXMATCH($A779, ""(?i)"" &amp; JOIN(""|"", SPLIT($D$3, "" ""))), 1, 0)"),0.0)</f>
        <v>0</v>
      </c>
      <c r="E779" s="16">
        <f t="shared" si="3"/>
        <v>0</v>
      </c>
      <c r="F779" s="16">
        <f t="shared" si="4"/>
        <v>0</v>
      </c>
      <c r="G779" s="16">
        <f>IFERROR(__xludf.DUMMYFUNCTION("IF(REGEXMATCH($A779, ""(?i)"" &amp; JOIN(""|"", SPLIT($G$3, "" ""))), 1, 0)"),0.0)</f>
        <v>0</v>
      </c>
      <c r="H779" s="16">
        <f>IFERROR(__xludf.DUMMYFUNCTION("IF(REGEXMATCH($A779, ""(?i)"" &amp; JOIN(""|"", SPLIT($H$3, "" ""))), 1, 0)"),0.0)</f>
        <v>0</v>
      </c>
      <c r="I779" s="16">
        <f>IFERROR(__xludf.DUMMYFUNCTION("IF(REGEXMATCH($A779, ""(?i)"" &amp; JOIN(""|"", SPLIT($I$3, "" ""))), 1, 0)"),0.0)</f>
        <v>0</v>
      </c>
      <c r="J779" s="16">
        <f>IFERROR(__xludf.DUMMYFUNCTION("IF(REGEXMATCH($A779, ""(?i)"" &amp; JOIN(""|"", SPLIT($J$3, "" ""))), 1, 0)"),0.0)</f>
        <v>0</v>
      </c>
      <c r="K779" s="16">
        <f>IFERROR(__xludf.DUMMYFUNCTION("IF(REGEXMATCH($A779, ""(?i)"" &amp; JOIN(""|"", SPLIT($K$3, "" ""))), 1, 0)"),0.0)</f>
        <v>0</v>
      </c>
      <c r="L779" s="16">
        <f>if(vlookup(A779,'VMware Inventory'!A:E,5,0)="Workstation",1,0)</f>
        <v>0</v>
      </c>
      <c r="M779" s="105">
        <f t="shared" si="5"/>
        <v>0</v>
      </c>
      <c r="N779" s="105">
        <f t="shared" si="6"/>
        <v>0</v>
      </c>
      <c r="O779" s="105">
        <f t="shared" si="7"/>
        <v>0</v>
      </c>
      <c r="P779" s="105" t="str">
        <f t="shared" si="8"/>
        <v>No Infra</v>
      </c>
      <c r="Q779" s="105">
        <f t="shared" si="9"/>
        <v>0</v>
      </c>
    </row>
    <row r="780">
      <c r="A780" s="61" t="s">
        <v>920</v>
      </c>
      <c r="B780" s="16">
        <f t="shared" si="2"/>
        <v>0</v>
      </c>
      <c r="C780" s="16">
        <f>IFERROR(__xludf.DUMMYFUNCTION("IF(OR(REGEXMATCH($A780, ""(?i)"" &amp; JOIN(""|"", SPLIT($C$3, "" ""))),vlookup(A780,'VMware Inventory'!A:E,5,0)=""VMWare""), 1, 0)"),0.0)</f>
        <v>0</v>
      </c>
      <c r="D780" s="16">
        <f>IFERROR(__xludf.DUMMYFUNCTION("IF(REGEXMATCH($A780, ""(?i)"" &amp; JOIN(""|"", SPLIT($D$3, "" ""))), 1, 0)"),0.0)</f>
        <v>0</v>
      </c>
      <c r="E780" s="16">
        <f t="shared" si="3"/>
        <v>0</v>
      </c>
      <c r="F780" s="16">
        <f t="shared" si="4"/>
        <v>0</v>
      </c>
      <c r="G780" s="16">
        <f>IFERROR(__xludf.DUMMYFUNCTION("IF(REGEXMATCH($A780, ""(?i)"" &amp; JOIN(""|"", SPLIT($G$3, "" ""))), 1, 0)"),0.0)</f>
        <v>0</v>
      </c>
      <c r="H780" s="16">
        <f>IFERROR(__xludf.DUMMYFUNCTION("IF(REGEXMATCH($A780, ""(?i)"" &amp; JOIN(""|"", SPLIT($H$3, "" ""))), 1, 0)"),0.0)</f>
        <v>0</v>
      </c>
      <c r="I780" s="16">
        <f>IFERROR(__xludf.DUMMYFUNCTION("IF(REGEXMATCH($A780, ""(?i)"" &amp; JOIN(""|"", SPLIT($I$3, "" ""))), 1, 0)"),0.0)</f>
        <v>0</v>
      </c>
      <c r="J780" s="16">
        <f>IFERROR(__xludf.DUMMYFUNCTION("IF(REGEXMATCH($A780, ""(?i)"" &amp; JOIN(""|"", SPLIT($J$3, "" ""))), 1, 0)"),0.0)</f>
        <v>0</v>
      </c>
      <c r="K780" s="16">
        <f>IFERROR(__xludf.DUMMYFUNCTION("IF(REGEXMATCH($A780, ""(?i)"" &amp; JOIN(""|"", SPLIT($K$3, "" ""))), 1, 0)"),0.0)</f>
        <v>0</v>
      </c>
      <c r="L780" s="16">
        <f>if(vlookup(A780,'VMware Inventory'!A:E,5,0)="Workstation",1,0)</f>
        <v>0</v>
      </c>
      <c r="M780" s="105">
        <f t="shared" si="5"/>
        <v>0</v>
      </c>
      <c r="N780" s="105">
        <f t="shared" si="6"/>
        <v>0</v>
      </c>
      <c r="O780" s="105">
        <f t="shared" si="7"/>
        <v>0</v>
      </c>
      <c r="P780" s="105" t="str">
        <f t="shared" si="8"/>
        <v>No Infra</v>
      </c>
      <c r="Q780" s="105">
        <f t="shared" si="9"/>
        <v>0</v>
      </c>
    </row>
    <row r="781">
      <c r="A781" s="61" t="s">
        <v>921</v>
      </c>
      <c r="B781" s="16">
        <f t="shared" si="2"/>
        <v>0</v>
      </c>
      <c r="C781" s="16">
        <f>IFERROR(__xludf.DUMMYFUNCTION("IF(OR(REGEXMATCH($A781, ""(?i)"" &amp; JOIN(""|"", SPLIT($C$3, "" ""))),vlookup(A781,'VMware Inventory'!A:E,5,0)=""VMWare""), 1, 0)"),0.0)</f>
        <v>0</v>
      </c>
      <c r="D781" s="16">
        <f>IFERROR(__xludf.DUMMYFUNCTION("IF(REGEXMATCH($A781, ""(?i)"" &amp; JOIN(""|"", SPLIT($D$3, "" ""))), 1, 0)"),0.0)</f>
        <v>0</v>
      </c>
      <c r="E781" s="16">
        <f t="shared" si="3"/>
        <v>0</v>
      </c>
      <c r="F781" s="16">
        <f t="shared" si="4"/>
        <v>0</v>
      </c>
      <c r="G781" s="16">
        <f>IFERROR(__xludf.DUMMYFUNCTION("IF(REGEXMATCH($A781, ""(?i)"" &amp; JOIN(""|"", SPLIT($G$3, "" ""))), 1, 0)"),0.0)</f>
        <v>0</v>
      </c>
      <c r="H781" s="16">
        <f>IFERROR(__xludf.DUMMYFUNCTION("IF(REGEXMATCH($A781, ""(?i)"" &amp; JOIN(""|"", SPLIT($H$3, "" ""))), 1, 0)"),0.0)</f>
        <v>0</v>
      </c>
      <c r="I781" s="16">
        <f>IFERROR(__xludf.DUMMYFUNCTION("IF(REGEXMATCH($A781, ""(?i)"" &amp; JOIN(""|"", SPLIT($I$3, "" ""))), 1, 0)"),0.0)</f>
        <v>0</v>
      </c>
      <c r="J781" s="16">
        <f>IFERROR(__xludf.DUMMYFUNCTION("IF(REGEXMATCH($A781, ""(?i)"" &amp; JOIN(""|"", SPLIT($J$3, "" ""))), 1, 0)"),0.0)</f>
        <v>0</v>
      </c>
      <c r="K781" s="16">
        <f>IFERROR(__xludf.DUMMYFUNCTION("IF(REGEXMATCH($A781, ""(?i)"" &amp; JOIN(""|"", SPLIT($K$3, "" ""))), 1, 0)"),0.0)</f>
        <v>0</v>
      </c>
      <c r="L781" s="16">
        <f>if(vlookup(A781,'VMware Inventory'!A:E,5,0)="Workstation",1,0)</f>
        <v>0</v>
      </c>
      <c r="M781" s="105">
        <f t="shared" si="5"/>
        <v>0</v>
      </c>
      <c r="N781" s="105">
        <f t="shared" si="6"/>
        <v>0</v>
      </c>
      <c r="O781" s="105">
        <f t="shared" si="7"/>
        <v>0</v>
      </c>
      <c r="P781" s="105" t="str">
        <f t="shared" si="8"/>
        <v>No Infra</v>
      </c>
      <c r="Q781" s="105">
        <f t="shared" si="9"/>
        <v>0</v>
      </c>
    </row>
    <row r="782">
      <c r="A782" s="61" t="s">
        <v>922</v>
      </c>
      <c r="B782" s="16">
        <f t="shared" si="2"/>
        <v>0</v>
      </c>
      <c r="C782" s="16">
        <f>IFERROR(__xludf.DUMMYFUNCTION("IF(OR(REGEXMATCH($A782, ""(?i)"" &amp; JOIN(""|"", SPLIT($C$3, "" ""))),vlookup(A782,'VMware Inventory'!A:E,5,0)=""VMWare""), 1, 0)"),0.0)</f>
        <v>0</v>
      </c>
      <c r="D782" s="16">
        <f>IFERROR(__xludf.DUMMYFUNCTION("IF(REGEXMATCH($A782, ""(?i)"" &amp; JOIN(""|"", SPLIT($D$3, "" ""))), 1, 0)"),0.0)</f>
        <v>0</v>
      </c>
      <c r="E782" s="16">
        <f t="shared" si="3"/>
        <v>0</v>
      </c>
      <c r="F782" s="16">
        <f t="shared" si="4"/>
        <v>0</v>
      </c>
      <c r="G782" s="16">
        <f>IFERROR(__xludf.DUMMYFUNCTION("IF(REGEXMATCH($A782, ""(?i)"" &amp; JOIN(""|"", SPLIT($G$3, "" ""))), 1, 0)"),0.0)</f>
        <v>0</v>
      </c>
      <c r="H782" s="16">
        <f>IFERROR(__xludf.DUMMYFUNCTION("IF(REGEXMATCH($A782, ""(?i)"" &amp; JOIN(""|"", SPLIT($H$3, "" ""))), 1, 0)"),0.0)</f>
        <v>0</v>
      </c>
      <c r="I782" s="16">
        <f>IFERROR(__xludf.DUMMYFUNCTION("IF(REGEXMATCH($A782, ""(?i)"" &amp; JOIN(""|"", SPLIT($I$3, "" ""))), 1, 0)"),0.0)</f>
        <v>0</v>
      </c>
      <c r="J782" s="16">
        <f>IFERROR(__xludf.DUMMYFUNCTION("IF(REGEXMATCH($A782, ""(?i)"" &amp; JOIN(""|"", SPLIT($J$3, "" ""))), 1, 0)"),0.0)</f>
        <v>0</v>
      </c>
      <c r="K782" s="16">
        <f>IFERROR(__xludf.DUMMYFUNCTION("IF(REGEXMATCH($A782, ""(?i)"" &amp; JOIN(""|"", SPLIT($K$3, "" ""))), 1, 0)"),0.0)</f>
        <v>0</v>
      </c>
      <c r="L782" s="16">
        <f>if(vlookup(A782,'VMware Inventory'!A:E,5,0)="Workstation",1,0)</f>
        <v>0</v>
      </c>
      <c r="M782" s="105">
        <f t="shared" si="5"/>
        <v>0</v>
      </c>
      <c r="N782" s="105">
        <f t="shared" si="6"/>
        <v>0</v>
      </c>
      <c r="O782" s="105">
        <f t="shared" si="7"/>
        <v>0</v>
      </c>
      <c r="P782" s="105" t="str">
        <f t="shared" si="8"/>
        <v>No Infra</v>
      </c>
      <c r="Q782" s="105">
        <f t="shared" si="9"/>
        <v>0</v>
      </c>
    </row>
    <row r="783">
      <c r="A783" s="61" t="s">
        <v>923</v>
      </c>
      <c r="B783" s="16">
        <f t="shared" si="2"/>
        <v>0</v>
      </c>
      <c r="C783" s="16">
        <f>IFERROR(__xludf.DUMMYFUNCTION("IF(OR(REGEXMATCH($A783, ""(?i)"" &amp; JOIN(""|"", SPLIT($C$3, "" ""))),vlookup(A783,'VMware Inventory'!A:E,5,0)=""VMWare""), 1, 0)"),0.0)</f>
        <v>0</v>
      </c>
      <c r="D783" s="16">
        <f>IFERROR(__xludf.DUMMYFUNCTION("IF(REGEXMATCH($A783, ""(?i)"" &amp; JOIN(""|"", SPLIT($D$3, "" ""))), 1, 0)"),0.0)</f>
        <v>0</v>
      </c>
      <c r="E783" s="16">
        <f t="shared" si="3"/>
        <v>0</v>
      </c>
      <c r="F783" s="16">
        <f t="shared" si="4"/>
        <v>0</v>
      </c>
      <c r="G783" s="16">
        <f>IFERROR(__xludf.DUMMYFUNCTION("IF(REGEXMATCH($A783, ""(?i)"" &amp; JOIN(""|"", SPLIT($G$3, "" ""))), 1, 0)"),0.0)</f>
        <v>0</v>
      </c>
      <c r="H783" s="16">
        <f>IFERROR(__xludf.DUMMYFUNCTION("IF(REGEXMATCH($A783, ""(?i)"" &amp; JOIN(""|"", SPLIT($H$3, "" ""))), 1, 0)"),0.0)</f>
        <v>0</v>
      </c>
      <c r="I783" s="16">
        <f>IFERROR(__xludf.DUMMYFUNCTION("IF(REGEXMATCH($A783, ""(?i)"" &amp; JOIN(""|"", SPLIT($I$3, "" ""))), 1, 0)"),0.0)</f>
        <v>0</v>
      </c>
      <c r="J783" s="16">
        <f>IFERROR(__xludf.DUMMYFUNCTION("IF(REGEXMATCH($A783, ""(?i)"" &amp; JOIN(""|"", SPLIT($J$3, "" ""))), 1, 0)"),0.0)</f>
        <v>0</v>
      </c>
      <c r="K783" s="16">
        <f>IFERROR(__xludf.DUMMYFUNCTION("IF(REGEXMATCH($A783, ""(?i)"" &amp; JOIN(""|"", SPLIT($K$3, "" ""))), 1, 0)"),0.0)</f>
        <v>0</v>
      </c>
      <c r="L783" s="16">
        <f>if(vlookup(A783,'VMware Inventory'!A:E,5,0)="Workstation",1,0)</f>
        <v>0</v>
      </c>
      <c r="M783" s="105">
        <f t="shared" si="5"/>
        <v>0</v>
      </c>
      <c r="N783" s="105">
        <f t="shared" si="6"/>
        <v>0</v>
      </c>
      <c r="O783" s="105">
        <f t="shared" si="7"/>
        <v>0</v>
      </c>
      <c r="P783" s="105" t="str">
        <f t="shared" si="8"/>
        <v>No Infra</v>
      </c>
      <c r="Q783" s="105">
        <f t="shared" si="9"/>
        <v>0</v>
      </c>
    </row>
    <row r="784">
      <c r="A784" s="61" t="s">
        <v>924</v>
      </c>
      <c r="B784" s="16">
        <f t="shared" si="2"/>
        <v>0</v>
      </c>
      <c r="C784" s="16">
        <f>IFERROR(__xludf.DUMMYFUNCTION("IF(OR(REGEXMATCH($A784, ""(?i)"" &amp; JOIN(""|"", SPLIT($C$3, "" ""))),vlookup(A784,'VMware Inventory'!A:E,5,0)=""VMWare""), 1, 0)"),0.0)</f>
        <v>0</v>
      </c>
      <c r="D784" s="16">
        <f>IFERROR(__xludf.DUMMYFUNCTION("IF(REGEXMATCH($A784, ""(?i)"" &amp; JOIN(""|"", SPLIT($D$3, "" ""))), 1, 0)"),0.0)</f>
        <v>0</v>
      </c>
      <c r="E784" s="16">
        <f t="shared" si="3"/>
        <v>0</v>
      </c>
      <c r="F784" s="16">
        <f t="shared" si="4"/>
        <v>0</v>
      </c>
      <c r="G784" s="16">
        <f>IFERROR(__xludf.DUMMYFUNCTION("IF(REGEXMATCH($A784, ""(?i)"" &amp; JOIN(""|"", SPLIT($G$3, "" ""))), 1, 0)"),0.0)</f>
        <v>0</v>
      </c>
      <c r="H784" s="16">
        <f>IFERROR(__xludf.DUMMYFUNCTION("IF(REGEXMATCH($A784, ""(?i)"" &amp; JOIN(""|"", SPLIT($H$3, "" ""))), 1, 0)"),0.0)</f>
        <v>0</v>
      </c>
      <c r="I784" s="16">
        <f>IFERROR(__xludf.DUMMYFUNCTION("IF(REGEXMATCH($A784, ""(?i)"" &amp; JOIN(""|"", SPLIT($I$3, "" ""))), 1, 0)"),0.0)</f>
        <v>0</v>
      </c>
      <c r="J784" s="16">
        <f>IFERROR(__xludf.DUMMYFUNCTION("IF(REGEXMATCH($A784, ""(?i)"" &amp; JOIN(""|"", SPLIT($J$3, "" ""))), 1, 0)"),0.0)</f>
        <v>0</v>
      </c>
      <c r="K784" s="16">
        <f>IFERROR(__xludf.DUMMYFUNCTION("IF(REGEXMATCH($A784, ""(?i)"" &amp; JOIN(""|"", SPLIT($K$3, "" ""))), 1, 0)"),0.0)</f>
        <v>0</v>
      </c>
      <c r="L784" s="16">
        <f>if(vlookup(A784,'VMware Inventory'!A:E,5,0)="Workstation",1,0)</f>
        <v>0</v>
      </c>
      <c r="M784" s="105">
        <f t="shared" si="5"/>
        <v>0</v>
      </c>
      <c r="N784" s="105">
        <f t="shared" si="6"/>
        <v>0</v>
      </c>
      <c r="O784" s="105">
        <f t="shared" si="7"/>
        <v>0</v>
      </c>
      <c r="P784" s="105" t="str">
        <f t="shared" si="8"/>
        <v>No Infra</v>
      </c>
      <c r="Q784" s="105">
        <f t="shared" si="9"/>
        <v>0</v>
      </c>
    </row>
    <row r="785">
      <c r="A785" s="61" t="s">
        <v>925</v>
      </c>
      <c r="B785" s="16">
        <f t="shared" si="2"/>
        <v>0</v>
      </c>
      <c r="C785" s="16">
        <f>IFERROR(__xludf.DUMMYFUNCTION("IF(OR(REGEXMATCH($A785, ""(?i)"" &amp; JOIN(""|"", SPLIT($C$3, "" ""))),vlookup(A785,'VMware Inventory'!A:E,5,0)=""VMWare""), 1, 0)"),0.0)</f>
        <v>0</v>
      </c>
      <c r="D785" s="16">
        <f>IFERROR(__xludf.DUMMYFUNCTION("IF(REGEXMATCH($A785, ""(?i)"" &amp; JOIN(""|"", SPLIT($D$3, "" ""))), 1, 0)"),0.0)</f>
        <v>0</v>
      </c>
      <c r="E785" s="16">
        <f t="shared" si="3"/>
        <v>0</v>
      </c>
      <c r="F785" s="16">
        <f t="shared" si="4"/>
        <v>0</v>
      </c>
      <c r="G785" s="16">
        <f>IFERROR(__xludf.DUMMYFUNCTION("IF(REGEXMATCH($A785, ""(?i)"" &amp; JOIN(""|"", SPLIT($G$3, "" ""))), 1, 0)"),0.0)</f>
        <v>0</v>
      </c>
      <c r="H785" s="16">
        <f>IFERROR(__xludf.DUMMYFUNCTION("IF(REGEXMATCH($A785, ""(?i)"" &amp; JOIN(""|"", SPLIT($H$3, "" ""))), 1, 0)"),0.0)</f>
        <v>0</v>
      </c>
      <c r="I785" s="16">
        <f>IFERROR(__xludf.DUMMYFUNCTION("IF(REGEXMATCH($A785, ""(?i)"" &amp; JOIN(""|"", SPLIT($I$3, "" ""))), 1, 0)"),0.0)</f>
        <v>0</v>
      </c>
      <c r="J785" s="16">
        <f>IFERROR(__xludf.DUMMYFUNCTION("IF(REGEXMATCH($A785, ""(?i)"" &amp; JOIN(""|"", SPLIT($J$3, "" ""))), 1, 0)"),0.0)</f>
        <v>0</v>
      </c>
      <c r="K785" s="16">
        <f>IFERROR(__xludf.DUMMYFUNCTION("IF(REGEXMATCH($A785, ""(?i)"" &amp; JOIN(""|"", SPLIT($K$3, "" ""))), 1, 0)"),0.0)</f>
        <v>0</v>
      </c>
      <c r="L785" s="16">
        <f>if(vlookup(A785,'VMware Inventory'!A:E,5,0)="Workstation",1,0)</f>
        <v>0</v>
      </c>
      <c r="M785" s="105">
        <f t="shared" si="5"/>
        <v>0</v>
      </c>
      <c r="N785" s="105">
        <f t="shared" si="6"/>
        <v>0</v>
      </c>
      <c r="O785" s="105">
        <f t="shared" si="7"/>
        <v>0</v>
      </c>
      <c r="P785" s="105" t="str">
        <f t="shared" si="8"/>
        <v>No Infra</v>
      </c>
      <c r="Q785" s="105">
        <f t="shared" si="9"/>
        <v>0</v>
      </c>
    </row>
    <row r="786">
      <c r="A786" s="61" t="s">
        <v>926</v>
      </c>
      <c r="B786" s="16">
        <f t="shared" si="2"/>
        <v>0</v>
      </c>
      <c r="C786" s="16">
        <f>IFERROR(__xludf.DUMMYFUNCTION("IF(OR(REGEXMATCH($A786, ""(?i)"" &amp; JOIN(""|"", SPLIT($C$3, "" ""))),vlookup(A786,'VMware Inventory'!A:E,5,0)=""VMWare""), 1, 0)"),0.0)</f>
        <v>0</v>
      </c>
      <c r="D786" s="16">
        <f>IFERROR(__xludf.DUMMYFUNCTION("IF(REGEXMATCH($A786, ""(?i)"" &amp; JOIN(""|"", SPLIT($D$3, "" ""))), 1, 0)"),0.0)</f>
        <v>0</v>
      </c>
      <c r="E786" s="16">
        <f t="shared" si="3"/>
        <v>0</v>
      </c>
      <c r="F786" s="16">
        <f t="shared" si="4"/>
        <v>0</v>
      </c>
      <c r="G786" s="16">
        <f>IFERROR(__xludf.DUMMYFUNCTION("IF(REGEXMATCH($A786, ""(?i)"" &amp; JOIN(""|"", SPLIT($G$3, "" ""))), 1, 0)"),0.0)</f>
        <v>0</v>
      </c>
      <c r="H786" s="16">
        <f>IFERROR(__xludf.DUMMYFUNCTION("IF(REGEXMATCH($A786, ""(?i)"" &amp; JOIN(""|"", SPLIT($H$3, "" ""))), 1, 0)"),0.0)</f>
        <v>0</v>
      </c>
      <c r="I786" s="16">
        <f>IFERROR(__xludf.DUMMYFUNCTION("IF(REGEXMATCH($A786, ""(?i)"" &amp; JOIN(""|"", SPLIT($I$3, "" ""))), 1, 0)"),0.0)</f>
        <v>0</v>
      </c>
      <c r="J786" s="16">
        <f>IFERROR(__xludf.DUMMYFUNCTION("IF(REGEXMATCH($A786, ""(?i)"" &amp; JOIN(""|"", SPLIT($J$3, "" ""))), 1, 0)"),0.0)</f>
        <v>0</v>
      </c>
      <c r="K786" s="16">
        <f>IFERROR(__xludf.DUMMYFUNCTION("IF(REGEXMATCH($A786, ""(?i)"" &amp; JOIN(""|"", SPLIT($K$3, "" ""))), 1, 0)"),0.0)</f>
        <v>0</v>
      </c>
      <c r="L786" s="16">
        <f>if(vlookup(A786,'VMware Inventory'!A:E,5,0)="Workstation",1,0)</f>
        <v>0</v>
      </c>
      <c r="M786" s="105">
        <f t="shared" si="5"/>
        <v>0</v>
      </c>
      <c r="N786" s="105">
        <f t="shared" si="6"/>
        <v>0</v>
      </c>
      <c r="O786" s="105">
        <f t="shared" si="7"/>
        <v>0</v>
      </c>
      <c r="P786" s="105" t="str">
        <f t="shared" si="8"/>
        <v>No Infra</v>
      </c>
      <c r="Q786" s="105">
        <f t="shared" si="9"/>
        <v>0</v>
      </c>
    </row>
    <row r="787">
      <c r="A787" s="61" t="s">
        <v>927</v>
      </c>
      <c r="B787" s="16">
        <f t="shared" si="2"/>
        <v>0</v>
      </c>
      <c r="C787" s="16">
        <f>IFERROR(__xludf.DUMMYFUNCTION("IF(OR(REGEXMATCH($A787, ""(?i)"" &amp; JOIN(""|"", SPLIT($C$3, "" ""))),vlookup(A787,'VMware Inventory'!A:E,5,0)=""VMWare""), 1, 0)"),0.0)</f>
        <v>0</v>
      </c>
      <c r="D787" s="16">
        <f>IFERROR(__xludf.DUMMYFUNCTION("IF(REGEXMATCH($A787, ""(?i)"" &amp; JOIN(""|"", SPLIT($D$3, "" ""))), 1, 0)"),0.0)</f>
        <v>0</v>
      </c>
      <c r="E787" s="16">
        <f t="shared" si="3"/>
        <v>0</v>
      </c>
      <c r="F787" s="16">
        <f t="shared" si="4"/>
        <v>0</v>
      </c>
      <c r="G787" s="16">
        <f>IFERROR(__xludf.DUMMYFUNCTION("IF(REGEXMATCH($A787, ""(?i)"" &amp; JOIN(""|"", SPLIT($G$3, "" ""))), 1, 0)"),0.0)</f>
        <v>0</v>
      </c>
      <c r="H787" s="16">
        <f>IFERROR(__xludf.DUMMYFUNCTION("IF(REGEXMATCH($A787, ""(?i)"" &amp; JOIN(""|"", SPLIT($H$3, "" ""))), 1, 0)"),0.0)</f>
        <v>0</v>
      </c>
      <c r="I787" s="16">
        <f>IFERROR(__xludf.DUMMYFUNCTION("IF(REGEXMATCH($A787, ""(?i)"" &amp; JOIN(""|"", SPLIT($I$3, "" ""))), 1, 0)"),0.0)</f>
        <v>0</v>
      </c>
      <c r="J787" s="16">
        <f>IFERROR(__xludf.DUMMYFUNCTION("IF(REGEXMATCH($A787, ""(?i)"" &amp; JOIN(""|"", SPLIT($J$3, "" ""))), 1, 0)"),0.0)</f>
        <v>0</v>
      </c>
      <c r="K787" s="16">
        <f>IFERROR(__xludf.DUMMYFUNCTION("IF(REGEXMATCH($A787, ""(?i)"" &amp; JOIN(""|"", SPLIT($K$3, "" ""))), 1, 0)"),0.0)</f>
        <v>0</v>
      </c>
      <c r="L787" s="16">
        <f>if(vlookup(A787,'VMware Inventory'!A:E,5,0)="Workstation",1,0)</f>
        <v>0</v>
      </c>
      <c r="M787" s="105">
        <f t="shared" si="5"/>
        <v>0</v>
      </c>
      <c r="N787" s="105">
        <f t="shared" si="6"/>
        <v>0</v>
      </c>
      <c r="O787" s="105">
        <f t="shared" si="7"/>
        <v>0</v>
      </c>
      <c r="P787" s="105" t="str">
        <f t="shared" si="8"/>
        <v>No Infra</v>
      </c>
      <c r="Q787" s="105">
        <f t="shared" si="9"/>
        <v>0</v>
      </c>
    </row>
    <row r="788">
      <c r="A788" s="61" t="s">
        <v>928</v>
      </c>
      <c r="B788" s="16">
        <f t="shared" si="2"/>
        <v>0</v>
      </c>
      <c r="C788" s="16">
        <f>IFERROR(__xludf.DUMMYFUNCTION("IF(OR(REGEXMATCH($A788, ""(?i)"" &amp; JOIN(""|"", SPLIT($C$3, "" ""))),vlookup(A788,'VMware Inventory'!A:E,5,0)=""VMWare""), 1, 0)"),0.0)</f>
        <v>0</v>
      </c>
      <c r="D788" s="16">
        <f>IFERROR(__xludf.DUMMYFUNCTION("IF(REGEXMATCH($A788, ""(?i)"" &amp; JOIN(""|"", SPLIT($D$3, "" ""))), 1, 0)"),0.0)</f>
        <v>0</v>
      </c>
      <c r="E788" s="16">
        <f t="shared" si="3"/>
        <v>0</v>
      </c>
      <c r="F788" s="16">
        <f t="shared" si="4"/>
        <v>0</v>
      </c>
      <c r="G788" s="16">
        <f>IFERROR(__xludf.DUMMYFUNCTION("IF(REGEXMATCH($A788, ""(?i)"" &amp; JOIN(""|"", SPLIT($G$3, "" ""))), 1, 0)"),0.0)</f>
        <v>0</v>
      </c>
      <c r="H788" s="16">
        <f>IFERROR(__xludf.DUMMYFUNCTION("IF(REGEXMATCH($A788, ""(?i)"" &amp; JOIN(""|"", SPLIT($H$3, "" ""))), 1, 0)"),0.0)</f>
        <v>0</v>
      </c>
      <c r="I788" s="16">
        <f>IFERROR(__xludf.DUMMYFUNCTION("IF(REGEXMATCH($A788, ""(?i)"" &amp; JOIN(""|"", SPLIT($I$3, "" ""))), 1, 0)"),0.0)</f>
        <v>0</v>
      </c>
      <c r="J788" s="16">
        <f>IFERROR(__xludf.DUMMYFUNCTION("IF(REGEXMATCH($A788, ""(?i)"" &amp; JOIN(""|"", SPLIT($J$3, "" ""))), 1, 0)"),0.0)</f>
        <v>0</v>
      </c>
      <c r="K788" s="16">
        <f>IFERROR(__xludf.DUMMYFUNCTION("IF(REGEXMATCH($A788, ""(?i)"" &amp; JOIN(""|"", SPLIT($K$3, "" ""))), 1, 0)"),0.0)</f>
        <v>0</v>
      </c>
      <c r="L788" s="16">
        <f>if(vlookup(A788,'VMware Inventory'!A:E,5,0)="Workstation",1,0)</f>
        <v>0</v>
      </c>
      <c r="M788" s="105">
        <f t="shared" si="5"/>
        <v>0</v>
      </c>
      <c r="N788" s="105">
        <f t="shared" si="6"/>
        <v>0</v>
      </c>
      <c r="O788" s="105">
        <f t="shared" si="7"/>
        <v>0</v>
      </c>
      <c r="P788" s="105" t="str">
        <f t="shared" si="8"/>
        <v>No Infra</v>
      </c>
      <c r="Q788" s="105">
        <f t="shared" si="9"/>
        <v>0</v>
      </c>
    </row>
    <row r="789">
      <c r="A789" s="61" t="s">
        <v>929</v>
      </c>
      <c r="B789" s="16">
        <f t="shared" si="2"/>
        <v>0</v>
      </c>
      <c r="C789" s="16">
        <f>IFERROR(__xludf.DUMMYFUNCTION("IF(OR(REGEXMATCH($A789, ""(?i)"" &amp; JOIN(""|"", SPLIT($C$3, "" ""))),vlookup(A789,'VMware Inventory'!A:E,5,0)=""VMWare""), 1, 0)"),0.0)</f>
        <v>0</v>
      </c>
      <c r="D789" s="16">
        <f>IFERROR(__xludf.DUMMYFUNCTION("IF(REGEXMATCH($A789, ""(?i)"" &amp; JOIN(""|"", SPLIT($D$3, "" ""))), 1, 0)"),0.0)</f>
        <v>0</v>
      </c>
      <c r="E789" s="16">
        <f t="shared" si="3"/>
        <v>0</v>
      </c>
      <c r="F789" s="16">
        <f t="shared" si="4"/>
        <v>0</v>
      </c>
      <c r="G789" s="16">
        <f>IFERROR(__xludf.DUMMYFUNCTION("IF(REGEXMATCH($A789, ""(?i)"" &amp; JOIN(""|"", SPLIT($G$3, "" ""))), 1, 0)"),0.0)</f>
        <v>0</v>
      </c>
      <c r="H789" s="16">
        <f>IFERROR(__xludf.DUMMYFUNCTION("IF(REGEXMATCH($A789, ""(?i)"" &amp; JOIN(""|"", SPLIT($H$3, "" ""))), 1, 0)"),0.0)</f>
        <v>0</v>
      </c>
      <c r="I789" s="16">
        <f>IFERROR(__xludf.DUMMYFUNCTION("IF(REGEXMATCH($A789, ""(?i)"" &amp; JOIN(""|"", SPLIT($I$3, "" ""))), 1, 0)"),0.0)</f>
        <v>0</v>
      </c>
      <c r="J789" s="16">
        <f>IFERROR(__xludf.DUMMYFUNCTION("IF(REGEXMATCH($A789, ""(?i)"" &amp; JOIN(""|"", SPLIT($J$3, "" ""))), 1, 0)"),0.0)</f>
        <v>0</v>
      </c>
      <c r="K789" s="16">
        <f>IFERROR(__xludf.DUMMYFUNCTION("IF(REGEXMATCH($A789, ""(?i)"" &amp; JOIN(""|"", SPLIT($K$3, "" ""))), 1, 0)"),0.0)</f>
        <v>0</v>
      </c>
      <c r="L789" s="16">
        <f>if(vlookup(A789,'VMware Inventory'!A:E,5,0)="Workstation",1,0)</f>
        <v>0</v>
      </c>
      <c r="M789" s="105">
        <f t="shared" si="5"/>
        <v>0</v>
      </c>
      <c r="N789" s="105">
        <f t="shared" si="6"/>
        <v>0</v>
      </c>
      <c r="O789" s="105">
        <f t="shared" si="7"/>
        <v>0</v>
      </c>
      <c r="P789" s="105" t="str">
        <f t="shared" si="8"/>
        <v>No Infra</v>
      </c>
      <c r="Q789" s="105">
        <f t="shared" si="9"/>
        <v>0</v>
      </c>
    </row>
    <row r="790">
      <c r="A790" s="61" t="s">
        <v>930</v>
      </c>
      <c r="B790" s="16">
        <f t="shared" si="2"/>
        <v>0</v>
      </c>
      <c r="C790" s="16">
        <f>IFERROR(__xludf.DUMMYFUNCTION("IF(OR(REGEXMATCH($A790, ""(?i)"" &amp; JOIN(""|"", SPLIT($C$3, "" ""))),vlookup(A790,'VMware Inventory'!A:E,5,0)=""VMWare""), 1, 0)"),0.0)</f>
        <v>0</v>
      </c>
      <c r="D790" s="16">
        <f>IFERROR(__xludf.DUMMYFUNCTION("IF(REGEXMATCH($A790, ""(?i)"" &amp; JOIN(""|"", SPLIT($D$3, "" ""))), 1, 0)"),0.0)</f>
        <v>0</v>
      </c>
      <c r="E790" s="16">
        <f t="shared" si="3"/>
        <v>0</v>
      </c>
      <c r="F790" s="16">
        <f t="shared" si="4"/>
        <v>0</v>
      </c>
      <c r="G790" s="16">
        <f>IFERROR(__xludf.DUMMYFUNCTION("IF(REGEXMATCH($A790, ""(?i)"" &amp; JOIN(""|"", SPLIT($G$3, "" ""))), 1, 0)"),0.0)</f>
        <v>0</v>
      </c>
      <c r="H790" s="16">
        <f>IFERROR(__xludf.DUMMYFUNCTION("IF(REGEXMATCH($A790, ""(?i)"" &amp; JOIN(""|"", SPLIT($H$3, "" ""))), 1, 0)"),0.0)</f>
        <v>0</v>
      </c>
      <c r="I790" s="16">
        <f>IFERROR(__xludf.DUMMYFUNCTION("IF(REGEXMATCH($A790, ""(?i)"" &amp; JOIN(""|"", SPLIT($I$3, "" ""))), 1, 0)"),0.0)</f>
        <v>0</v>
      </c>
      <c r="J790" s="16">
        <f>IFERROR(__xludf.DUMMYFUNCTION("IF(REGEXMATCH($A790, ""(?i)"" &amp; JOIN(""|"", SPLIT($J$3, "" ""))), 1, 0)"),0.0)</f>
        <v>0</v>
      </c>
      <c r="K790" s="16">
        <f>IFERROR(__xludf.DUMMYFUNCTION("IF(REGEXMATCH($A790, ""(?i)"" &amp; JOIN(""|"", SPLIT($K$3, "" ""))), 1, 0)"),0.0)</f>
        <v>0</v>
      </c>
      <c r="L790" s="16">
        <f>if(vlookup(A790,'VMware Inventory'!A:E,5,0)="Workstation",1,0)</f>
        <v>0</v>
      </c>
      <c r="M790" s="105">
        <f t="shared" si="5"/>
        <v>0</v>
      </c>
      <c r="N790" s="105">
        <f t="shared" si="6"/>
        <v>0</v>
      </c>
      <c r="O790" s="105">
        <f t="shared" si="7"/>
        <v>0</v>
      </c>
      <c r="P790" s="105" t="str">
        <f t="shared" si="8"/>
        <v>No Infra</v>
      </c>
      <c r="Q790" s="105">
        <f t="shared" si="9"/>
        <v>0</v>
      </c>
    </row>
    <row r="791">
      <c r="A791" s="61" t="s">
        <v>931</v>
      </c>
      <c r="B791" s="16">
        <f t="shared" si="2"/>
        <v>0</v>
      </c>
      <c r="C791" s="16">
        <f>IFERROR(__xludf.DUMMYFUNCTION("IF(OR(REGEXMATCH($A791, ""(?i)"" &amp; JOIN(""|"", SPLIT($C$3, "" ""))),vlookup(A791,'VMware Inventory'!A:E,5,0)=""VMWare""), 1, 0)"),0.0)</f>
        <v>0</v>
      </c>
      <c r="D791" s="16">
        <f>IFERROR(__xludf.DUMMYFUNCTION("IF(REGEXMATCH($A791, ""(?i)"" &amp; JOIN(""|"", SPLIT($D$3, "" ""))), 1, 0)"),0.0)</f>
        <v>0</v>
      </c>
      <c r="E791" s="16">
        <f t="shared" si="3"/>
        <v>0</v>
      </c>
      <c r="F791" s="16">
        <f t="shared" si="4"/>
        <v>0</v>
      </c>
      <c r="G791" s="16">
        <f>IFERROR(__xludf.DUMMYFUNCTION("IF(REGEXMATCH($A791, ""(?i)"" &amp; JOIN(""|"", SPLIT($G$3, "" ""))), 1, 0)"),0.0)</f>
        <v>0</v>
      </c>
      <c r="H791" s="16">
        <f>IFERROR(__xludf.DUMMYFUNCTION("IF(REGEXMATCH($A791, ""(?i)"" &amp; JOIN(""|"", SPLIT($H$3, "" ""))), 1, 0)"),0.0)</f>
        <v>0</v>
      </c>
      <c r="I791" s="16">
        <f>IFERROR(__xludf.DUMMYFUNCTION("IF(REGEXMATCH($A791, ""(?i)"" &amp; JOIN(""|"", SPLIT($I$3, "" ""))), 1, 0)"),0.0)</f>
        <v>0</v>
      </c>
      <c r="J791" s="16">
        <f>IFERROR(__xludf.DUMMYFUNCTION("IF(REGEXMATCH($A791, ""(?i)"" &amp; JOIN(""|"", SPLIT($J$3, "" ""))), 1, 0)"),0.0)</f>
        <v>0</v>
      </c>
      <c r="K791" s="16">
        <f>IFERROR(__xludf.DUMMYFUNCTION("IF(REGEXMATCH($A791, ""(?i)"" &amp; JOIN(""|"", SPLIT($K$3, "" ""))), 1, 0)"),0.0)</f>
        <v>0</v>
      </c>
      <c r="L791" s="16">
        <f>if(vlookup(A791,'VMware Inventory'!A:E,5,0)="Workstation",1,0)</f>
        <v>0</v>
      </c>
      <c r="M791" s="105">
        <f t="shared" si="5"/>
        <v>0</v>
      </c>
      <c r="N791" s="105">
        <f t="shared" si="6"/>
        <v>0</v>
      </c>
      <c r="O791" s="105">
        <f t="shared" si="7"/>
        <v>0</v>
      </c>
      <c r="P791" s="105" t="str">
        <f t="shared" si="8"/>
        <v>No Infra</v>
      </c>
      <c r="Q791" s="105">
        <f t="shared" si="9"/>
        <v>0</v>
      </c>
    </row>
    <row r="792">
      <c r="A792" s="61" t="s">
        <v>932</v>
      </c>
      <c r="B792" s="16">
        <f t="shared" si="2"/>
        <v>0</v>
      </c>
      <c r="C792" s="16">
        <f>IFERROR(__xludf.DUMMYFUNCTION("IF(OR(REGEXMATCH($A792, ""(?i)"" &amp; JOIN(""|"", SPLIT($C$3, "" ""))),vlookup(A792,'VMware Inventory'!A:E,5,0)=""VMWare""), 1, 0)"),0.0)</f>
        <v>0</v>
      </c>
      <c r="D792" s="16">
        <f>IFERROR(__xludf.DUMMYFUNCTION("IF(REGEXMATCH($A792, ""(?i)"" &amp; JOIN(""|"", SPLIT($D$3, "" ""))), 1, 0)"),0.0)</f>
        <v>0</v>
      </c>
      <c r="E792" s="16">
        <f t="shared" si="3"/>
        <v>0</v>
      </c>
      <c r="F792" s="16">
        <f t="shared" si="4"/>
        <v>0</v>
      </c>
      <c r="G792" s="16">
        <f>IFERROR(__xludf.DUMMYFUNCTION("IF(REGEXMATCH($A792, ""(?i)"" &amp; JOIN(""|"", SPLIT($G$3, "" ""))), 1, 0)"),0.0)</f>
        <v>0</v>
      </c>
      <c r="H792" s="16">
        <f>IFERROR(__xludf.DUMMYFUNCTION("IF(REGEXMATCH($A792, ""(?i)"" &amp; JOIN(""|"", SPLIT($H$3, "" ""))), 1, 0)"),0.0)</f>
        <v>0</v>
      </c>
      <c r="I792" s="16">
        <f>IFERROR(__xludf.DUMMYFUNCTION("IF(REGEXMATCH($A792, ""(?i)"" &amp; JOIN(""|"", SPLIT($I$3, "" ""))), 1, 0)"),0.0)</f>
        <v>0</v>
      </c>
      <c r="J792" s="16">
        <f>IFERROR(__xludf.DUMMYFUNCTION("IF(REGEXMATCH($A792, ""(?i)"" &amp; JOIN(""|"", SPLIT($J$3, "" ""))), 1, 0)"),0.0)</f>
        <v>0</v>
      </c>
      <c r="K792" s="16">
        <f>IFERROR(__xludf.DUMMYFUNCTION("IF(REGEXMATCH($A792, ""(?i)"" &amp; JOIN(""|"", SPLIT($K$3, "" ""))), 1, 0)"),0.0)</f>
        <v>0</v>
      </c>
      <c r="L792" s="16">
        <f>if(vlookup(A792,'VMware Inventory'!A:E,5,0)="Workstation",1,0)</f>
        <v>0</v>
      </c>
      <c r="M792" s="105">
        <f t="shared" si="5"/>
        <v>0</v>
      </c>
      <c r="N792" s="105">
        <f t="shared" si="6"/>
        <v>0</v>
      </c>
      <c r="O792" s="105">
        <f t="shared" si="7"/>
        <v>0</v>
      </c>
      <c r="P792" s="105" t="str">
        <f t="shared" si="8"/>
        <v>No Infra</v>
      </c>
      <c r="Q792" s="105">
        <f t="shared" si="9"/>
        <v>0</v>
      </c>
    </row>
    <row r="793">
      <c r="A793" s="61" t="s">
        <v>933</v>
      </c>
      <c r="B793" s="16">
        <f t="shared" si="2"/>
        <v>0</v>
      </c>
      <c r="C793" s="16">
        <f>IFERROR(__xludf.DUMMYFUNCTION("IF(OR(REGEXMATCH($A793, ""(?i)"" &amp; JOIN(""|"", SPLIT($C$3, "" ""))),vlookup(A793,'VMware Inventory'!A:E,5,0)=""VMWare""), 1, 0)"),0.0)</f>
        <v>0</v>
      </c>
      <c r="D793" s="16">
        <f>IFERROR(__xludf.DUMMYFUNCTION("IF(REGEXMATCH($A793, ""(?i)"" &amp; JOIN(""|"", SPLIT($D$3, "" ""))), 1, 0)"),0.0)</f>
        <v>0</v>
      </c>
      <c r="E793" s="16">
        <f t="shared" si="3"/>
        <v>0</v>
      </c>
      <c r="F793" s="16">
        <f t="shared" si="4"/>
        <v>0</v>
      </c>
      <c r="G793" s="16">
        <f>IFERROR(__xludf.DUMMYFUNCTION("IF(REGEXMATCH($A793, ""(?i)"" &amp; JOIN(""|"", SPLIT($G$3, "" ""))), 1, 0)"),0.0)</f>
        <v>0</v>
      </c>
      <c r="H793" s="16">
        <f>IFERROR(__xludf.DUMMYFUNCTION("IF(REGEXMATCH($A793, ""(?i)"" &amp; JOIN(""|"", SPLIT($H$3, "" ""))), 1, 0)"),0.0)</f>
        <v>0</v>
      </c>
      <c r="I793" s="16">
        <f>IFERROR(__xludf.DUMMYFUNCTION("IF(REGEXMATCH($A793, ""(?i)"" &amp; JOIN(""|"", SPLIT($I$3, "" ""))), 1, 0)"),0.0)</f>
        <v>0</v>
      </c>
      <c r="J793" s="16">
        <f>IFERROR(__xludf.DUMMYFUNCTION("IF(REGEXMATCH($A793, ""(?i)"" &amp; JOIN(""|"", SPLIT($J$3, "" ""))), 1, 0)"),0.0)</f>
        <v>0</v>
      </c>
      <c r="K793" s="16">
        <f>IFERROR(__xludf.DUMMYFUNCTION("IF(REGEXMATCH($A793, ""(?i)"" &amp; JOIN(""|"", SPLIT($K$3, "" ""))), 1, 0)"),0.0)</f>
        <v>0</v>
      </c>
      <c r="L793" s="16">
        <f>if(vlookup(A793,'VMware Inventory'!A:E,5,0)="Workstation",1,0)</f>
        <v>0</v>
      </c>
      <c r="M793" s="105">
        <f t="shared" si="5"/>
        <v>0</v>
      </c>
      <c r="N793" s="105">
        <f t="shared" si="6"/>
        <v>0</v>
      </c>
      <c r="O793" s="105">
        <f t="shared" si="7"/>
        <v>0</v>
      </c>
      <c r="P793" s="105" t="str">
        <f t="shared" si="8"/>
        <v>No Infra</v>
      </c>
      <c r="Q793" s="105">
        <f t="shared" si="9"/>
        <v>0</v>
      </c>
    </row>
    <row r="794">
      <c r="A794" s="61" t="s">
        <v>934</v>
      </c>
      <c r="B794" s="16">
        <f t="shared" si="2"/>
        <v>0</v>
      </c>
      <c r="C794" s="16">
        <f>IFERROR(__xludf.DUMMYFUNCTION("IF(OR(REGEXMATCH($A794, ""(?i)"" &amp; JOIN(""|"", SPLIT($C$3, "" ""))),vlookup(A794,'VMware Inventory'!A:E,5,0)=""VMWare""), 1, 0)"),0.0)</f>
        <v>0</v>
      </c>
      <c r="D794" s="16">
        <f>IFERROR(__xludf.DUMMYFUNCTION("IF(REGEXMATCH($A794, ""(?i)"" &amp; JOIN(""|"", SPLIT($D$3, "" ""))), 1, 0)"),0.0)</f>
        <v>0</v>
      </c>
      <c r="E794" s="16">
        <f t="shared" si="3"/>
        <v>0</v>
      </c>
      <c r="F794" s="16">
        <f t="shared" si="4"/>
        <v>0</v>
      </c>
      <c r="G794" s="16">
        <f>IFERROR(__xludf.DUMMYFUNCTION("IF(REGEXMATCH($A794, ""(?i)"" &amp; JOIN(""|"", SPLIT($G$3, "" ""))), 1, 0)"),0.0)</f>
        <v>0</v>
      </c>
      <c r="H794" s="16">
        <f>IFERROR(__xludf.DUMMYFUNCTION("IF(REGEXMATCH($A794, ""(?i)"" &amp; JOIN(""|"", SPLIT($H$3, "" ""))), 1, 0)"),0.0)</f>
        <v>0</v>
      </c>
      <c r="I794" s="16">
        <f>IFERROR(__xludf.DUMMYFUNCTION("IF(REGEXMATCH($A794, ""(?i)"" &amp; JOIN(""|"", SPLIT($I$3, "" ""))), 1, 0)"),0.0)</f>
        <v>0</v>
      </c>
      <c r="J794" s="16">
        <f>IFERROR(__xludf.DUMMYFUNCTION("IF(REGEXMATCH($A794, ""(?i)"" &amp; JOIN(""|"", SPLIT($J$3, "" ""))), 1, 0)"),0.0)</f>
        <v>0</v>
      </c>
      <c r="K794" s="16">
        <f>IFERROR(__xludf.DUMMYFUNCTION("IF(REGEXMATCH($A794, ""(?i)"" &amp; JOIN(""|"", SPLIT($K$3, "" ""))), 1, 0)"),0.0)</f>
        <v>0</v>
      </c>
      <c r="L794" s="16">
        <f>if(vlookup(A794,'VMware Inventory'!A:E,5,0)="Workstation",1,0)</f>
        <v>0</v>
      </c>
      <c r="M794" s="105">
        <f t="shared" si="5"/>
        <v>0</v>
      </c>
      <c r="N794" s="105">
        <f t="shared" si="6"/>
        <v>0</v>
      </c>
      <c r="O794" s="105">
        <f t="shared" si="7"/>
        <v>0</v>
      </c>
      <c r="P794" s="105" t="str">
        <f t="shared" si="8"/>
        <v>No Infra</v>
      </c>
      <c r="Q794" s="105">
        <f t="shared" si="9"/>
        <v>0</v>
      </c>
    </row>
    <row r="795">
      <c r="A795" s="61" t="s">
        <v>935</v>
      </c>
      <c r="B795" s="16">
        <f t="shared" si="2"/>
        <v>0</v>
      </c>
      <c r="C795" s="16">
        <f>IFERROR(__xludf.DUMMYFUNCTION("IF(OR(REGEXMATCH($A795, ""(?i)"" &amp; JOIN(""|"", SPLIT($C$3, "" ""))),vlookup(A795,'VMware Inventory'!A:E,5,0)=""VMWare""), 1, 0)"),0.0)</f>
        <v>0</v>
      </c>
      <c r="D795" s="16">
        <f>IFERROR(__xludf.DUMMYFUNCTION("IF(REGEXMATCH($A795, ""(?i)"" &amp; JOIN(""|"", SPLIT($D$3, "" ""))), 1, 0)"),0.0)</f>
        <v>0</v>
      </c>
      <c r="E795" s="16">
        <f t="shared" si="3"/>
        <v>0</v>
      </c>
      <c r="F795" s="16">
        <f t="shared" si="4"/>
        <v>0</v>
      </c>
      <c r="G795" s="16">
        <f>IFERROR(__xludf.DUMMYFUNCTION("IF(REGEXMATCH($A795, ""(?i)"" &amp; JOIN(""|"", SPLIT($G$3, "" ""))), 1, 0)"),0.0)</f>
        <v>0</v>
      </c>
      <c r="H795" s="16">
        <f>IFERROR(__xludf.DUMMYFUNCTION("IF(REGEXMATCH($A795, ""(?i)"" &amp; JOIN(""|"", SPLIT($H$3, "" ""))), 1, 0)"),0.0)</f>
        <v>0</v>
      </c>
      <c r="I795" s="16">
        <f>IFERROR(__xludf.DUMMYFUNCTION("IF(REGEXMATCH($A795, ""(?i)"" &amp; JOIN(""|"", SPLIT($I$3, "" ""))), 1, 0)"),0.0)</f>
        <v>0</v>
      </c>
      <c r="J795" s="16">
        <f>IFERROR(__xludf.DUMMYFUNCTION("IF(REGEXMATCH($A795, ""(?i)"" &amp; JOIN(""|"", SPLIT($J$3, "" ""))), 1, 0)"),0.0)</f>
        <v>0</v>
      </c>
      <c r="K795" s="16">
        <f>IFERROR(__xludf.DUMMYFUNCTION("IF(REGEXMATCH($A795, ""(?i)"" &amp; JOIN(""|"", SPLIT($K$3, "" ""))), 1, 0)"),0.0)</f>
        <v>0</v>
      </c>
      <c r="L795" s="16">
        <f>if(vlookup(A795,'VMware Inventory'!A:E,5,0)="Workstation",1,0)</f>
        <v>1</v>
      </c>
      <c r="M795" s="105">
        <f t="shared" si="5"/>
        <v>1</v>
      </c>
      <c r="N795" s="105">
        <f t="shared" si="6"/>
        <v>0</v>
      </c>
      <c r="O795" s="105">
        <f t="shared" si="7"/>
        <v>0</v>
      </c>
      <c r="P795" s="105" t="str">
        <f t="shared" si="8"/>
        <v>Consolidation</v>
      </c>
      <c r="Q795" s="105">
        <f t="shared" si="9"/>
        <v>1</v>
      </c>
    </row>
    <row r="796">
      <c r="A796" s="61" t="s">
        <v>936</v>
      </c>
      <c r="B796" s="16">
        <f t="shared" si="2"/>
        <v>0</v>
      </c>
      <c r="C796" s="16">
        <f>IFERROR(__xludf.DUMMYFUNCTION("IF(OR(REGEXMATCH($A796, ""(?i)"" &amp; JOIN(""|"", SPLIT($C$3, "" ""))),vlookup(A796,'VMware Inventory'!A:E,5,0)=""VMWare""), 1, 0)"),0.0)</f>
        <v>0</v>
      </c>
      <c r="D796" s="16">
        <f>IFERROR(__xludf.DUMMYFUNCTION("IF(REGEXMATCH($A796, ""(?i)"" &amp; JOIN(""|"", SPLIT($D$3, "" ""))), 1, 0)"),0.0)</f>
        <v>0</v>
      </c>
      <c r="E796" s="16">
        <f t="shared" si="3"/>
        <v>0</v>
      </c>
      <c r="F796" s="16">
        <f t="shared" si="4"/>
        <v>0</v>
      </c>
      <c r="G796" s="16">
        <f>IFERROR(__xludf.DUMMYFUNCTION("IF(REGEXMATCH($A796, ""(?i)"" &amp; JOIN(""|"", SPLIT($G$3, "" ""))), 1, 0)"),0.0)</f>
        <v>0</v>
      </c>
      <c r="H796" s="16">
        <f>IFERROR(__xludf.DUMMYFUNCTION("IF(REGEXMATCH($A796, ""(?i)"" &amp; JOIN(""|"", SPLIT($H$3, "" ""))), 1, 0)"),0.0)</f>
        <v>0</v>
      </c>
      <c r="I796" s="16">
        <f>IFERROR(__xludf.DUMMYFUNCTION("IF(REGEXMATCH($A796, ""(?i)"" &amp; JOIN(""|"", SPLIT($I$3, "" ""))), 1, 0)"),0.0)</f>
        <v>0</v>
      </c>
      <c r="J796" s="16">
        <f>IFERROR(__xludf.DUMMYFUNCTION("IF(REGEXMATCH($A796, ""(?i)"" &amp; JOIN(""|"", SPLIT($J$3, "" ""))), 1, 0)"),0.0)</f>
        <v>0</v>
      </c>
      <c r="K796" s="16">
        <f>IFERROR(__xludf.DUMMYFUNCTION("IF(REGEXMATCH($A796, ""(?i)"" &amp; JOIN(""|"", SPLIT($K$3, "" ""))), 1, 0)"),0.0)</f>
        <v>0</v>
      </c>
      <c r="L796" s="16">
        <f>if(vlookup(A796,'VMware Inventory'!A:E,5,0)="Workstation",1,0)</f>
        <v>0</v>
      </c>
      <c r="M796" s="105">
        <f t="shared" si="5"/>
        <v>0</v>
      </c>
      <c r="N796" s="105">
        <f t="shared" si="6"/>
        <v>0</v>
      </c>
      <c r="O796" s="105">
        <f t="shared" si="7"/>
        <v>0</v>
      </c>
      <c r="P796" s="105" t="str">
        <f t="shared" si="8"/>
        <v>No Infra</v>
      </c>
      <c r="Q796" s="105">
        <f t="shared" si="9"/>
        <v>0</v>
      </c>
    </row>
    <row r="797">
      <c r="A797" s="61" t="s">
        <v>937</v>
      </c>
      <c r="B797" s="16">
        <f t="shared" si="2"/>
        <v>0</v>
      </c>
      <c r="C797" s="16">
        <f>IFERROR(__xludf.DUMMYFUNCTION("IF(OR(REGEXMATCH($A797, ""(?i)"" &amp; JOIN(""|"", SPLIT($C$3, "" ""))),vlookup(A797,'VMware Inventory'!A:E,5,0)=""VMWare""), 1, 0)"),0.0)</f>
        <v>0</v>
      </c>
      <c r="D797" s="16">
        <f>IFERROR(__xludf.DUMMYFUNCTION("IF(REGEXMATCH($A797, ""(?i)"" &amp; JOIN(""|"", SPLIT($D$3, "" ""))), 1, 0)"),0.0)</f>
        <v>0</v>
      </c>
      <c r="E797" s="16">
        <f t="shared" si="3"/>
        <v>0</v>
      </c>
      <c r="F797" s="16">
        <f t="shared" si="4"/>
        <v>0</v>
      </c>
      <c r="G797" s="16">
        <f>IFERROR(__xludf.DUMMYFUNCTION("IF(REGEXMATCH($A797, ""(?i)"" &amp; JOIN(""|"", SPLIT($G$3, "" ""))), 1, 0)"),0.0)</f>
        <v>0</v>
      </c>
      <c r="H797" s="16">
        <f>IFERROR(__xludf.DUMMYFUNCTION("IF(REGEXMATCH($A797, ""(?i)"" &amp; JOIN(""|"", SPLIT($H$3, "" ""))), 1, 0)"),0.0)</f>
        <v>0</v>
      </c>
      <c r="I797" s="16">
        <f>IFERROR(__xludf.DUMMYFUNCTION("IF(REGEXMATCH($A797, ""(?i)"" &amp; JOIN(""|"", SPLIT($I$3, "" ""))), 1, 0)"),0.0)</f>
        <v>0</v>
      </c>
      <c r="J797" s="16">
        <f>IFERROR(__xludf.DUMMYFUNCTION("IF(REGEXMATCH($A797, ""(?i)"" &amp; JOIN(""|"", SPLIT($J$3, "" ""))), 1, 0)"),0.0)</f>
        <v>0</v>
      </c>
      <c r="K797" s="16">
        <f>IFERROR(__xludf.DUMMYFUNCTION("IF(REGEXMATCH($A797, ""(?i)"" &amp; JOIN(""|"", SPLIT($K$3, "" ""))), 1, 0)"),0.0)</f>
        <v>0</v>
      </c>
      <c r="L797" s="16">
        <f>if(vlookup(A797,'VMware Inventory'!A:E,5,0)="Workstation",1,0)</f>
        <v>0</v>
      </c>
      <c r="M797" s="105">
        <f t="shared" si="5"/>
        <v>0</v>
      </c>
      <c r="N797" s="105">
        <f t="shared" si="6"/>
        <v>0</v>
      </c>
      <c r="O797" s="105">
        <f t="shared" si="7"/>
        <v>0</v>
      </c>
      <c r="P797" s="105" t="str">
        <f t="shared" si="8"/>
        <v>No Infra</v>
      </c>
      <c r="Q797" s="105">
        <f t="shared" si="9"/>
        <v>0</v>
      </c>
    </row>
    <row r="798">
      <c r="A798" s="61" t="s">
        <v>938</v>
      </c>
      <c r="B798" s="16">
        <f t="shared" si="2"/>
        <v>0</v>
      </c>
      <c r="C798" s="16">
        <f>IFERROR(__xludf.DUMMYFUNCTION("IF(OR(REGEXMATCH($A798, ""(?i)"" &amp; JOIN(""|"", SPLIT($C$3, "" ""))),vlookup(A798,'VMware Inventory'!A:E,5,0)=""VMWare""), 1, 0)"),0.0)</f>
        <v>0</v>
      </c>
      <c r="D798" s="16">
        <f>IFERROR(__xludf.DUMMYFUNCTION("IF(REGEXMATCH($A798, ""(?i)"" &amp; JOIN(""|"", SPLIT($D$3, "" ""))), 1, 0)"),0.0)</f>
        <v>0</v>
      </c>
      <c r="E798" s="16">
        <f t="shared" si="3"/>
        <v>0</v>
      </c>
      <c r="F798" s="16">
        <f t="shared" si="4"/>
        <v>0</v>
      </c>
      <c r="G798" s="16">
        <f>IFERROR(__xludf.DUMMYFUNCTION("IF(REGEXMATCH($A798, ""(?i)"" &amp; JOIN(""|"", SPLIT($G$3, "" ""))), 1, 0)"),0.0)</f>
        <v>0</v>
      </c>
      <c r="H798" s="16">
        <f>IFERROR(__xludf.DUMMYFUNCTION("IF(REGEXMATCH($A798, ""(?i)"" &amp; JOIN(""|"", SPLIT($H$3, "" ""))), 1, 0)"),0.0)</f>
        <v>0</v>
      </c>
      <c r="I798" s="16">
        <f>IFERROR(__xludf.DUMMYFUNCTION("IF(REGEXMATCH($A798, ""(?i)"" &amp; JOIN(""|"", SPLIT($I$3, "" ""))), 1, 0)"),0.0)</f>
        <v>0</v>
      </c>
      <c r="J798" s="16">
        <f>IFERROR(__xludf.DUMMYFUNCTION("IF(REGEXMATCH($A798, ""(?i)"" &amp; JOIN(""|"", SPLIT($J$3, "" ""))), 1, 0)"),0.0)</f>
        <v>0</v>
      </c>
      <c r="K798" s="16">
        <f>IFERROR(__xludf.DUMMYFUNCTION("IF(REGEXMATCH($A798, ""(?i)"" &amp; JOIN(""|"", SPLIT($K$3, "" ""))), 1, 0)"),0.0)</f>
        <v>0</v>
      </c>
      <c r="L798" s="16">
        <f>if(vlookup(A798,'VMware Inventory'!A:E,5,0)="Workstation",1,0)</f>
        <v>0</v>
      </c>
      <c r="M798" s="105">
        <f t="shared" si="5"/>
        <v>0</v>
      </c>
      <c r="N798" s="105">
        <f t="shared" si="6"/>
        <v>0</v>
      </c>
      <c r="O798" s="105">
        <f t="shared" si="7"/>
        <v>0</v>
      </c>
      <c r="P798" s="105" t="str">
        <f t="shared" si="8"/>
        <v>No Infra</v>
      </c>
      <c r="Q798" s="105">
        <f t="shared" si="9"/>
        <v>0</v>
      </c>
    </row>
    <row r="799">
      <c r="A799" s="61" t="s">
        <v>939</v>
      </c>
      <c r="B799" s="16">
        <f t="shared" si="2"/>
        <v>0</v>
      </c>
      <c r="C799" s="16">
        <f>IFERROR(__xludf.DUMMYFUNCTION("IF(OR(REGEXMATCH($A799, ""(?i)"" &amp; JOIN(""|"", SPLIT($C$3, "" ""))),vlookup(A799,'VMware Inventory'!A:E,5,0)=""VMWare""), 1, 0)"),0.0)</f>
        <v>0</v>
      </c>
      <c r="D799" s="16">
        <f>IFERROR(__xludf.DUMMYFUNCTION("IF(REGEXMATCH($A799, ""(?i)"" &amp; JOIN(""|"", SPLIT($D$3, "" ""))), 1, 0)"),0.0)</f>
        <v>0</v>
      </c>
      <c r="E799" s="16">
        <f t="shared" si="3"/>
        <v>0</v>
      </c>
      <c r="F799" s="16">
        <f t="shared" si="4"/>
        <v>0</v>
      </c>
      <c r="G799" s="16">
        <f>IFERROR(__xludf.DUMMYFUNCTION("IF(REGEXMATCH($A799, ""(?i)"" &amp; JOIN(""|"", SPLIT($G$3, "" ""))), 1, 0)"),0.0)</f>
        <v>0</v>
      </c>
      <c r="H799" s="16">
        <f>IFERROR(__xludf.DUMMYFUNCTION("IF(REGEXMATCH($A799, ""(?i)"" &amp; JOIN(""|"", SPLIT($H$3, "" ""))), 1, 0)"),0.0)</f>
        <v>0</v>
      </c>
      <c r="I799" s="16">
        <f>IFERROR(__xludf.DUMMYFUNCTION("IF(REGEXMATCH($A799, ""(?i)"" &amp; JOIN(""|"", SPLIT($I$3, "" ""))), 1, 0)"),0.0)</f>
        <v>0</v>
      </c>
      <c r="J799" s="16">
        <f>IFERROR(__xludf.DUMMYFUNCTION("IF(REGEXMATCH($A799, ""(?i)"" &amp; JOIN(""|"", SPLIT($J$3, "" ""))), 1, 0)"),0.0)</f>
        <v>0</v>
      </c>
      <c r="K799" s="16">
        <f>IFERROR(__xludf.DUMMYFUNCTION("IF(REGEXMATCH($A799, ""(?i)"" &amp; JOIN(""|"", SPLIT($K$3, "" ""))), 1, 0)"),0.0)</f>
        <v>0</v>
      </c>
      <c r="L799" s="16">
        <f>if(vlookup(A799,'VMware Inventory'!A:E,5,0)="Workstation",1,0)</f>
        <v>0</v>
      </c>
      <c r="M799" s="105">
        <f t="shared" si="5"/>
        <v>0</v>
      </c>
      <c r="N799" s="105">
        <f t="shared" si="6"/>
        <v>0</v>
      </c>
      <c r="O799" s="105">
        <f t="shared" si="7"/>
        <v>0</v>
      </c>
      <c r="P799" s="105" t="str">
        <f t="shared" si="8"/>
        <v>No Infra</v>
      </c>
      <c r="Q799" s="105">
        <f t="shared" si="9"/>
        <v>0</v>
      </c>
    </row>
    <row r="800">
      <c r="A800" s="61" t="s">
        <v>940</v>
      </c>
      <c r="B800" s="16">
        <f t="shared" si="2"/>
        <v>0</v>
      </c>
      <c r="C800" s="16">
        <f>IFERROR(__xludf.DUMMYFUNCTION("IF(OR(REGEXMATCH($A800, ""(?i)"" &amp; JOIN(""|"", SPLIT($C$3, "" ""))),vlookup(A800,'VMware Inventory'!A:E,5,0)=""VMWare""), 1, 0)"),0.0)</f>
        <v>0</v>
      </c>
      <c r="D800" s="16">
        <f>IFERROR(__xludf.DUMMYFUNCTION("IF(REGEXMATCH($A800, ""(?i)"" &amp; JOIN(""|"", SPLIT($D$3, "" ""))), 1, 0)"),0.0)</f>
        <v>0</v>
      </c>
      <c r="E800" s="16">
        <f t="shared" si="3"/>
        <v>0</v>
      </c>
      <c r="F800" s="16">
        <f t="shared" si="4"/>
        <v>0</v>
      </c>
      <c r="G800" s="16">
        <f>IFERROR(__xludf.DUMMYFUNCTION("IF(REGEXMATCH($A800, ""(?i)"" &amp; JOIN(""|"", SPLIT($G$3, "" ""))), 1, 0)"),0.0)</f>
        <v>0</v>
      </c>
      <c r="H800" s="16">
        <f>IFERROR(__xludf.DUMMYFUNCTION("IF(REGEXMATCH($A800, ""(?i)"" &amp; JOIN(""|"", SPLIT($H$3, "" ""))), 1, 0)"),0.0)</f>
        <v>0</v>
      </c>
      <c r="I800" s="16">
        <f>IFERROR(__xludf.DUMMYFUNCTION("IF(REGEXMATCH($A800, ""(?i)"" &amp; JOIN(""|"", SPLIT($I$3, "" ""))), 1, 0)"),0.0)</f>
        <v>0</v>
      </c>
      <c r="J800" s="16">
        <f>IFERROR(__xludf.DUMMYFUNCTION("IF(REGEXMATCH($A800, ""(?i)"" &amp; JOIN(""|"", SPLIT($J$3, "" ""))), 1, 0)"),0.0)</f>
        <v>0</v>
      </c>
      <c r="K800" s="16">
        <f>IFERROR(__xludf.DUMMYFUNCTION("IF(REGEXMATCH($A800, ""(?i)"" &amp; JOIN(""|"", SPLIT($K$3, "" ""))), 1, 0)"),0.0)</f>
        <v>0</v>
      </c>
      <c r="L800" s="16">
        <f>if(vlookup(A800,'VMware Inventory'!A:E,5,0)="Workstation",1,0)</f>
        <v>0</v>
      </c>
      <c r="M800" s="105">
        <f t="shared" si="5"/>
        <v>0</v>
      </c>
      <c r="N800" s="105">
        <f t="shared" si="6"/>
        <v>0</v>
      </c>
      <c r="O800" s="105">
        <f t="shared" si="7"/>
        <v>0</v>
      </c>
      <c r="P800" s="105" t="str">
        <f t="shared" si="8"/>
        <v>No Infra</v>
      </c>
      <c r="Q800" s="105">
        <f t="shared" si="9"/>
        <v>0</v>
      </c>
    </row>
    <row r="801">
      <c r="A801" s="61" t="s">
        <v>941</v>
      </c>
      <c r="B801" s="16">
        <f t="shared" si="2"/>
        <v>0</v>
      </c>
      <c r="C801" s="16">
        <f>IFERROR(__xludf.DUMMYFUNCTION("IF(OR(REGEXMATCH($A801, ""(?i)"" &amp; JOIN(""|"", SPLIT($C$3, "" ""))),vlookup(A801,'VMware Inventory'!A:E,5,0)=""VMWare""), 1, 0)"),0.0)</f>
        <v>0</v>
      </c>
      <c r="D801" s="16">
        <f>IFERROR(__xludf.DUMMYFUNCTION("IF(REGEXMATCH($A801, ""(?i)"" &amp; JOIN(""|"", SPLIT($D$3, "" ""))), 1, 0)"),0.0)</f>
        <v>0</v>
      </c>
      <c r="E801" s="16">
        <f t="shared" si="3"/>
        <v>0</v>
      </c>
      <c r="F801" s="16">
        <f t="shared" si="4"/>
        <v>0</v>
      </c>
      <c r="G801" s="16">
        <f>IFERROR(__xludf.DUMMYFUNCTION("IF(REGEXMATCH($A801, ""(?i)"" &amp; JOIN(""|"", SPLIT($G$3, "" ""))), 1, 0)"),0.0)</f>
        <v>0</v>
      </c>
      <c r="H801" s="16">
        <f>IFERROR(__xludf.DUMMYFUNCTION("IF(REGEXMATCH($A801, ""(?i)"" &amp; JOIN(""|"", SPLIT($H$3, "" ""))), 1, 0)"),0.0)</f>
        <v>0</v>
      </c>
      <c r="I801" s="16">
        <f>IFERROR(__xludf.DUMMYFUNCTION("IF(REGEXMATCH($A801, ""(?i)"" &amp; JOIN(""|"", SPLIT($I$3, "" ""))), 1, 0)"),0.0)</f>
        <v>0</v>
      </c>
      <c r="J801" s="16">
        <f>IFERROR(__xludf.DUMMYFUNCTION("IF(REGEXMATCH($A801, ""(?i)"" &amp; JOIN(""|"", SPLIT($J$3, "" ""))), 1, 0)"),0.0)</f>
        <v>0</v>
      </c>
      <c r="K801" s="16">
        <f>IFERROR(__xludf.DUMMYFUNCTION("IF(REGEXMATCH($A801, ""(?i)"" &amp; JOIN(""|"", SPLIT($K$3, "" ""))), 1, 0)"),0.0)</f>
        <v>0</v>
      </c>
      <c r="L801" s="16">
        <f>if(vlookup(A801,'VMware Inventory'!A:E,5,0)="Workstation",1,0)</f>
        <v>0</v>
      </c>
      <c r="M801" s="105">
        <f t="shared" si="5"/>
        <v>0</v>
      </c>
      <c r="N801" s="105">
        <f t="shared" si="6"/>
        <v>0</v>
      </c>
      <c r="O801" s="105">
        <f t="shared" si="7"/>
        <v>0</v>
      </c>
      <c r="P801" s="105" t="str">
        <f t="shared" si="8"/>
        <v>No Infra</v>
      </c>
      <c r="Q801" s="105">
        <f t="shared" si="9"/>
        <v>0</v>
      </c>
    </row>
    <row r="802">
      <c r="A802" s="61" t="s">
        <v>942</v>
      </c>
      <c r="B802" s="16">
        <f t="shared" si="2"/>
        <v>0</v>
      </c>
      <c r="C802" s="16">
        <f>IFERROR(__xludf.DUMMYFUNCTION("IF(OR(REGEXMATCH($A802, ""(?i)"" &amp; JOIN(""|"", SPLIT($C$3, "" ""))),vlookup(A802,'VMware Inventory'!A:E,5,0)=""VMWare""), 1, 0)"),0.0)</f>
        <v>0</v>
      </c>
      <c r="D802" s="16">
        <f>IFERROR(__xludf.DUMMYFUNCTION("IF(REGEXMATCH($A802, ""(?i)"" &amp; JOIN(""|"", SPLIT($D$3, "" ""))), 1, 0)"),0.0)</f>
        <v>0</v>
      </c>
      <c r="E802" s="16">
        <f t="shared" si="3"/>
        <v>0</v>
      </c>
      <c r="F802" s="16">
        <f t="shared" si="4"/>
        <v>0</v>
      </c>
      <c r="G802" s="16">
        <f>IFERROR(__xludf.DUMMYFUNCTION("IF(REGEXMATCH($A802, ""(?i)"" &amp; JOIN(""|"", SPLIT($G$3, "" ""))), 1, 0)"),0.0)</f>
        <v>0</v>
      </c>
      <c r="H802" s="16">
        <f>IFERROR(__xludf.DUMMYFUNCTION("IF(REGEXMATCH($A802, ""(?i)"" &amp; JOIN(""|"", SPLIT($H$3, "" ""))), 1, 0)"),0.0)</f>
        <v>0</v>
      </c>
      <c r="I802" s="16">
        <f>IFERROR(__xludf.DUMMYFUNCTION("IF(REGEXMATCH($A802, ""(?i)"" &amp; JOIN(""|"", SPLIT($I$3, "" ""))), 1, 0)"),0.0)</f>
        <v>0</v>
      </c>
      <c r="J802" s="16">
        <f>IFERROR(__xludf.DUMMYFUNCTION("IF(REGEXMATCH($A802, ""(?i)"" &amp; JOIN(""|"", SPLIT($J$3, "" ""))), 1, 0)"),0.0)</f>
        <v>0</v>
      </c>
      <c r="K802" s="16">
        <f>IFERROR(__xludf.DUMMYFUNCTION("IF(REGEXMATCH($A802, ""(?i)"" &amp; JOIN(""|"", SPLIT($K$3, "" ""))), 1, 0)"),0.0)</f>
        <v>0</v>
      </c>
      <c r="L802" s="16">
        <f>if(vlookup(A802,'VMware Inventory'!A:E,5,0)="Workstation",1,0)</f>
        <v>0</v>
      </c>
      <c r="M802" s="105">
        <f t="shared" si="5"/>
        <v>0</v>
      </c>
      <c r="N802" s="105">
        <f t="shared" si="6"/>
        <v>0</v>
      </c>
      <c r="O802" s="105">
        <f t="shared" si="7"/>
        <v>0</v>
      </c>
      <c r="P802" s="105" t="str">
        <f t="shared" si="8"/>
        <v>No Infra</v>
      </c>
      <c r="Q802" s="105">
        <f t="shared" si="9"/>
        <v>0</v>
      </c>
    </row>
    <row r="803">
      <c r="A803" s="61" t="s">
        <v>943</v>
      </c>
      <c r="B803" s="16">
        <f t="shared" si="2"/>
        <v>0</v>
      </c>
      <c r="C803" s="16">
        <f>IFERROR(__xludf.DUMMYFUNCTION("IF(OR(REGEXMATCH($A803, ""(?i)"" &amp; JOIN(""|"", SPLIT($C$3, "" ""))),vlookup(A803,'VMware Inventory'!A:E,5,0)=""VMWare""), 1, 0)"),0.0)</f>
        <v>0</v>
      </c>
      <c r="D803" s="16">
        <f>IFERROR(__xludf.DUMMYFUNCTION("IF(REGEXMATCH($A803, ""(?i)"" &amp; JOIN(""|"", SPLIT($D$3, "" ""))), 1, 0)"),0.0)</f>
        <v>0</v>
      </c>
      <c r="E803" s="16">
        <f t="shared" si="3"/>
        <v>0</v>
      </c>
      <c r="F803" s="16">
        <f t="shared" si="4"/>
        <v>0</v>
      </c>
      <c r="G803" s="16">
        <f>IFERROR(__xludf.DUMMYFUNCTION("IF(REGEXMATCH($A803, ""(?i)"" &amp; JOIN(""|"", SPLIT($G$3, "" ""))), 1, 0)"),0.0)</f>
        <v>0</v>
      </c>
      <c r="H803" s="16">
        <f>IFERROR(__xludf.DUMMYFUNCTION("IF(REGEXMATCH($A803, ""(?i)"" &amp; JOIN(""|"", SPLIT($H$3, "" ""))), 1, 0)"),0.0)</f>
        <v>0</v>
      </c>
      <c r="I803" s="16">
        <f>IFERROR(__xludf.DUMMYFUNCTION("IF(REGEXMATCH($A803, ""(?i)"" &amp; JOIN(""|"", SPLIT($I$3, "" ""))), 1, 0)"),0.0)</f>
        <v>0</v>
      </c>
      <c r="J803" s="16">
        <f>IFERROR(__xludf.DUMMYFUNCTION("IF(REGEXMATCH($A803, ""(?i)"" &amp; JOIN(""|"", SPLIT($J$3, "" ""))), 1, 0)"),0.0)</f>
        <v>0</v>
      </c>
      <c r="K803" s="16">
        <f>IFERROR(__xludf.DUMMYFUNCTION("IF(REGEXMATCH($A803, ""(?i)"" &amp; JOIN(""|"", SPLIT($K$3, "" ""))), 1, 0)"),0.0)</f>
        <v>0</v>
      </c>
      <c r="L803" s="16">
        <f>if(vlookup(A803,'VMware Inventory'!A:E,5,0)="Workstation",1,0)</f>
        <v>0</v>
      </c>
      <c r="M803" s="105">
        <f t="shared" si="5"/>
        <v>0</v>
      </c>
      <c r="N803" s="105">
        <f t="shared" si="6"/>
        <v>0</v>
      </c>
      <c r="O803" s="105">
        <f t="shared" si="7"/>
        <v>0</v>
      </c>
      <c r="P803" s="105" t="str">
        <f t="shared" si="8"/>
        <v>No Infra</v>
      </c>
      <c r="Q803" s="105">
        <f t="shared" si="9"/>
        <v>0</v>
      </c>
    </row>
    <row r="804">
      <c r="A804" s="61" t="s">
        <v>944</v>
      </c>
      <c r="B804" s="16">
        <f t="shared" si="2"/>
        <v>0</v>
      </c>
      <c r="C804" s="16">
        <f>IFERROR(__xludf.DUMMYFUNCTION("IF(OR(REGEXMATCH($A804, ""(?i)"" &amp; JOIN(""|"", SPLIT($C$3, "" ""))),vlookup(A804,'VMware Inventory'!A:E,5,0)=""VMWare""), 1, 0)"),0.0)</f>
        <v>0</v>
      </c>
      <c r="D804" s="16">
        <f>IFERROR(__xludf.DUMMYFUNCTION("IF(REGEXMATCH($A804, ""(?i)"" &amp; JOIN(""|"", SPLIT($D$3, "" ""))), 1, 0)"),0.0)</f>
        <v>0</v>
      </c>
      <c r="E804" s="16">
        <f t="shared" si="3"/>
        <v>0</v>
      </c>
      <c r="F804" s="16">
        <f t="shared" si="4"/>
        <v>0</v>
      </c>
      <c r="G804" s="16">
        <f>IFERROR(__xludf.DUMMYFUNCTION("IF(REGEXMATCH($A804, ""(?i)"" &amp; JOIN(""|"", SPLIT($G$3, "" ""))), 1, 0)"),0.0)</f>
        <v>0</v>
      </c>
      <c r="H804" s="16">
        <f>IFERROR(__xludf.DUMMYFUNCTION("IF(REGEXMATCH($A804, ""(?i)"" &amp; JOIN(""|"", SPLIT($H$3, "" ""))), 1, 0)"),0.0)</f>
        <v>0</v>
      </c>
      <c r="I804" s="16">
        <f>IFERROR(__xludf.DUMMYFUNCTION("IF(REGEXMATCH($A804, ""(?i)"" &amp; JOIN(""|"", SPLIT($I$3, "" ""))), 1, 0)"),0.0)</f>
        <v>0</v>
      </c>
      <c r="J804" s="16">
        <f>IFERROR(__xludf.DUMMYFUNCTION("IF(REGEXMATCH($A804, ""(?i)"" &amp; JOIN(""|"", SPLIT($J$3, "" ""))), 1, 0)"),0.0)</f>
        <v>0</v>
      </c>
      <c r="K804" s="16">
        <f>IFERROR(__xludf.DUMMYFUNCTION("IF(REGEXMATCH($A804, ""(?i)"" &amp; JOIN(""|"", SPLIT($K$3, "" ""))), 1, 0)"),0.0)</f>
        <v>0</v>
      </c>
      <c r="L804" s="16">
        <f>if(vlookup(A804,'VMware Inventory'!A:E,5,0)="Workstation",1,0)</f>
        <v>0</v>
      </c>
      <c r="M804" s="105">
        <f t="shared" si="5"/>
        <v>0</v>
      </c>
      <c r="N804" s="105">
        <f t="shared" si="6"/>
        <v>0</v>
      </c>
      <c r="O804" s="105">
        <f t="shared" si="7"/>
        <v>0</v>
      </c>
      <c r="P804" s="105" t="str">
        <f t="shared" si="8"/>
        <v>No Infra</v>
      </c>
      <c r="Q804" s="105">
        <f t="shared" si="9"/>
        <v>0</v>
      </c>
    </row>
    <row r="805">
      <c r="A805" s="61" t="s">
        <v>945</v>
      </c>
      <c r="B805" s="16">
        <f t="shared" si="2"/>
        <v>0</v>
      </c>
      <c r="C805" s="16">
        <f>IFERROR(__xludf.DUMMYFUNCTION("IF(OR(REGEXMATCH($A805, ""(?i)"" &amp; JOIN(""|"", SPLIT($C$3, "" ""))),vlookup(A805,'VMware Inventory'!A:E,5,0)=""VMWare""), 1, 0)"),0.0)</f>
        <v>0</v>
      </c>
      <c r="D805" s="16">
        <f>IFERROR(__xludf.DUMMYFUNCTION("IF(REGEXMATCH($A805, ""(?i)"" &amp; JOIN(""|"", SPLIT($D$3, "" ""))), 1, 0)"),0.0)</f>
        <v>0</v>
      </c>
      <c r="E805" s="16">
        <f t="shared" si="3"/>
        <v>0</v>
      </c>
      <c r="F805" s="16">
        <f t="shared" si="4"/>
        <v>0</v>
      </c>
      <c r="G805" s="16">
        <f>IFERROR(__xludf.DUMMYFUNCTION("IF(REGEXMATCH($A805, ""(?i)"" &amp; JOIN(""|"", SPLIT($G$3, "" ""))), 1, 0)"),0.0)</f>
        <v>0</v>
      </c>
      <c r="H805" s="16">
        <f>IFERROR(__xludf.DUMMYFUNCTION("IF(REGEXMATCH($A805, ""(?i)"" &amp; JOIN(""|"", SPLIT($H$3, "" ""))), 1, 0)"),0.0)</f>
        <v>0</v>
      </c>
      <c r="I805" s="16">
        <f>IFERROR(__xludf.DUMMYFUNCTION("IF(REGEXMATCH($A805, ""(?i)"" &amp; JOIN(""|"", SPLIT($I$3, "" ""))), 1, 0)"),0.0)</f>
        <v>0</v>
      </c>
      <c r="J805" s="16">
        <f>IFERROR(__xludf.DUMMYFUNCTION("IF(REGEXMATCH($A805, ""(?i)"" &amp; JOIN(""|"", SPLIT($J$3, "" ""))), 1, 0)"),0.0)</f>
        <v>0</v>
      </c>
      <c r="K805" s="16">
        <f>IFERROR(__xludf.DUMMYFUNCTION("IF(REGEXMATCH($A805, ""(?i)"" &amp; JOIN(""|"", SPLIT($K$3, "" ""))), 1, 0)"),0.0)</f>
        <v>0</v>
      </c>
      <c r="L805" s="16">
        <f>if(vlookup(A805,'VMware Inventory'!A:E,5,0)="Workstation",1,0)</f>
        <v>0</v>
      </c>
      <c r="M805" s="105">
        <f t="shared" si="5"/>
        <v>0</v>
      </c>
      <c r="N805" s="105">
        <f t="shared" si="6"/>
        <v>0</v>
      </c>
      <c r="O805" s="105">
        <f t="shared" si="7"/>
        <v>0</v>
      </c>
      <c r="P805" s="105" t="str">
        <f t="shared" si="8"/>
        <v>No Infra</v>
      </c>
      <c r="Q805" s="105">
        <f t="shared" si="9"/>
        <v>0</v>
      </c>
    </row>
    <row r="806">
      <c r="A806" s="61" t="s">
        <v>946</v>
      </c>
      <c r="B806" s="16">
        <f t="shared" si="2"/>
        <v>0</v>
      </c>
      <c r="C806" s="16">
        <f>IFERROR(__xludf.DUMMYFUNCTION("IF(OR(REGEXMATCH($A806, ""(?i)"" &amp; JOIN(""|"", SPLIT($C$3, "" ""))),vlookup(A806,'VMware Inventory'!A:E,5,0)=""VMWare""), 1, 0)"),0.0)</f>
        <v>0</v>
      </c>
      <c r="D806" s="16">
        <f>IFERROR(__xludf.DUMMYFUNCTION("IF(REGEXMATCH($A806, ""(?i)"" &amp; JOIN(""|"", SPLIT($D$3, "" ""))), 1, 0)"),0.0)</f>
        <v>0</v>
      </c>
      <c r="E806" s="16">
        <f t="shared" si="3"/>
        <v>0</v>
      </c>
      <c r="F806" s="16">
        <f t="shared" si="4"/>
        <v>0</v>
      </c>
      <c r="G806" s="16">
        <f>IFERROR(__xludf.DUMMYFUNCTION("IF(REGEXMATCH($A806, ""(?i)"" &amp; JOIN(""|"", SPLIT($G$3, "" ""))), 1, 0)"),0.0)</f>
        <v>0</v>
      </c>
      <c r="H806" s="16">
        <f>IFERROR(__xludf.DUMMYFUNCTION("IF(REGEXMATCH($A806, ""(?i)"" &amp; JOIN(""|"", SPLIT($H$3, "" ""))), 1, 0)"),0.0)</f>
        <v>0</v>
      </c>
      <c r="I806" s="16">
        <f>IFERROR(__xludf.DUMMYFUNCTION("IF(REGEXMATCH($A806, ""(?i)"" &amp; JOIN(""|"", SPLIT($I$3, "" ""))), 1, 0)"),0.0)</f>
        <v>0</v>
      </c>
      <c r="J806" s="16">
        <f>IFERROR(__xludf.DUMMYFUNCTION("IF(REGEXMATCH($A806, ""(?i)"" &amp; JOIN(""|"", SPLIT($J$3, "" ""))), 1, 0)"),0.0)</f>
        <v>0</v>
      </c>
      <c r="K806" s="16">
        <f>IFERROR(__xludf.DUMMYFUNCTION("IF(REGEXMATCH($A806, ""(?i)"" &amp; JOIN(""|"", SPLIT($K$3, "" ""))), 1, 0)"),0.0)</f>
        <v>0</v>
      </c>
      <c r="L806" s="16">
        <f>if(vlookup(A806,'VMware Inventory'!A:E,5,0)="Workstation",1,0)</f>
        <v>0</v>
      </c>
      <c r="M806" s="105">
        <f t="shared" si="5"/>
        <v>0</v>
      </c>
      <c r="N806" s="105">
        <f t="shared" si="6"/>
        <v>0</v>
      </c>
      <c r="O806" s="105">
        <f t="shared" si="7"/>
        <v>0</v>
      </c>
      <c r="P806" s="105" t="str">
        <f t="shared" si="8"/>
        <v>No Infra</v>
      </c>
      <c r="Q806" s="105">
        <f t="shared" si="9"/>
        <v>0</v>
      </c>
    </row>
    <row r="807">
      <c r="A807" s="61" t="s">
        <v>947</v>
      </c>
      <c r="B807" s="16">
        <f t="shared" si="2"/>
        <v>0</v>
      </c>
      <c r="C807" s="16">
        <f>IFERROR(__xludf.DUMMYFUNCTION("IF(OR(REGEXMATCH($A807, ""(?i)"" &amp; JOIN(""|"", SPLIT($C$3, "" ""))),vlookup(A807,'VMware Inventory'!A:E,5,0)=""VMWare""), 1, 0)"),0.0)</f>
        <v>0</v>
      </c>
      <c r="D807" s="16">
        <f>IFERROR(__xludf.DUMMYFUNCTION("IF(REGEXMATCH($A807, ""(?i)"" &amp; JOIN(""|"", SPLIT($D$3, "" ""))), 1, 0)"),0.0)</f>
        <v>0</v>
      </c>
      <c r="E807" s="16">
        <f t="shared" si="3"/>
        <v>0</v>
      </c>
      <c r="F807" s="16">
        <f t="shared" si="4"/>
        <v>0</v>
      </c>
      <c r="G807" s="16">
        <f>IFERROR(__xludf.DUMMYFUNCTION("IF(REGEXMATCH($A807, ""(?i)"" &amp; JOIN(""|"", SPLIT($G$3, "" ""))), 1, 0)"),0.0)</f>
        <v>0</v>
      </c>
      <c r="H807" s="16">
        <f>IFERROR(__xludf.DUMMYFUNCTION("IF(REGEXMATCH($A807, ""(?i)"" &amp; JOIN(""|"", SPLIT($H$3, "" ""))), 1, 0)"),0.0)</f>
        <v>0</v>
      </c>
      <c r="I807" s="16">
        <f>IFERROR(__xludf.DUMMYFUNCTION("IF(REGEXMATCH($A807, ""(?i)"" &amp; JOIN(""|"", SPLIT($I$3, "" ""))), 1, 0)"),0.0)</f>
        <v>0</v>
      </c>
      <c r="J807" s="16">
        <f>IFERROR(__xludf.DUMMYFUNCTION("IF(REGEXMATCH($A807, ""(?i)"" &amp; JOIN(""|"", SPLIT($J$3, "" ""))), 1, 0)"),0.0)</f>
        <v>0</v>
      </c>
      <c r="K807" s="16">
        <f>IFERROR(__xludf.DUMMYFUNCTION("IF(REGEXMATCH($A807, ""(?i)"" &amp; JOIN(""|"", SPLIT($K$3, "" ""))), 1, 0)"),0.0)</f>
        <v>0</v>
      </c>
      <c r="L807" s="16">
        <f>if(vlookup(A807,'VMware Inventory'!A:E,5,0)="Workstation",1,0)</f>
        <v>0</v>
      </c>
      <c r="M807" s="105">
        <f t="shared" si="5"/>
        <v>0</v>
      </c>
      <c r="N807" s="105">
        <f t="shared" si="6"/>
        <v>0</v>
      </c>
      <c r="O807" s="105">
        <f t="shared" si="7"/>
        <v>0</v>
      </c>
      <c r="P807" s="105" t="str">
        <f t="shared" si="8"/>
        <v>No Infra</v>
      </c>
      <c r="Q807" s="105">
        <f t="shared" si="9"/>
        <v>0</v>
      </c>
    </row>
    <row r="808">
      <c r="A808" s="61" t="s">
        <v>948</v>
      </c>
      <c r="B808" s="16">
        <f t="shared" si="2"/>
        <v>0</v>
      </c>
      <c r="C808" s="16">
        <f>IFERROR(__xludf.DUMMYFUNCTION("IF(OR(REGEXMATCH($A808, ""(?i)"" &amp; JOIN(""|"", SPLIT($C$3, "" ""))),vlookup(A808,'VMware Inventory'!A:E,5,0)=""VMWare""), 1, 0)"),0.0)</f>
        <v>0</v>
      </c>
      <c r="D808" s="16">
        <f>IFERROR(__xludf.DUMMYFUNCTION("IF(REGEXMATCH($A808, ""(?i)"" &amp; JOIN(""|"", SPLIT($D$3, "" ""))), 1, 0)"),0.0)</f>
        <v>0</v>
      </c>
      <c r="E808" s="16">
        <f t="shared" si="3"/>
        <v>0</v>
      </c>
      <c r="F808" s="16">
        <f t="shared" si="4"/>
        <v>0</v>
      </c>
      <c r="G808" s="16">
        <f>IFERROR(__xludf.DUMMYFUNCTION("IF(REGEXMATCH($A808, ""(?i)"" &amp; JOIN(""|"", SPLIT($G$3, "" ""))), 1, 0)"),0.0)</f>
        <v>0</v>
      </c>
      <c r="H808" s="16">
        <f>IFERROR(__xludf.DUMMYFUNCTION("IF(REGEXMATCH($A808, ""(?i)"" &amp; JOIN(""|"", SPLIT($H$3, "" ""))), 1, 0)"),0.0)</f>
        <v>0</v>
      </c>
      <c r="I808" s="16">
        <f>IFERROR(__xludf.DUMMYFUNCTION("IF(REGEXMATCH($A808, ""(?i)"" &amp; JOIN(""|"", SPLIT($I$3, "" ""))), 1, 0)"),0.0)</f>
        <v>0</v>
      </c>
      <c r="J808" s="16">
        <f>IFERROR(__xludf.DUMMYFUNCTION("IF(REGEXMATCH($A808, ""(?i)"" &amp; JOIN(""|"", SPLIT($J$3, "" ""))), 1, 0)"),0.0)</f>
        <v>0</v>
      </c>
      <c r="K808" s="16">
        <f>IFERROR(__xludf.DUMMYFUNCTION("IF(REGEXMATCH($A808, ""(?i)"" &amp; JOIN(""|"", SPLIT($K$3, "" ""))), 1, 0)"),0.0)</f>
        <v>0</v>
      </c>
      <c r="L808" s="16">
        <f>if(vlookup(A808,'VMware Inventory'!A:E,5,0)="Workstation",1,0)</f>
        <v>0</v>
      </c>
      <c r="M808" s="105">
        <f t="shared" si="5"/>
        <v>0</v>
      </c>
      <c r="N808" s="105">
        <f t="shared" si="6"/>
        <v>0</v>
      </c>
      <c r="O808" s="105">
        <f t="shared" si="7"/>
        <v>0</v>
      </c>
      <c r="P808" s="105" t="str">
        <f t="shared" si="8"/>
        <v>No Infra</v>
      </c>
      <c r="Q808" s="105">
        <f t="shared" si="9"/>
        <v>0</v>
      </c>
    </row>
    <row r="809">
      <c r="A809" s="61" t="s">
        <v>949</v>
      </c>
      <c r="B809" s="16">
        <f t="shared" si="2"/>
        <v>0</v>
      </c>
      <c r="C809" s="16">
        <f>IFERROR(__xludf.DUMMYFUNCTION("IF(OR(REGEXMATCH($A809, ""(?i)"" &amp; JOIN(""|"", SPLIT($C$3, "" ""))),vlookup(A809,'VMware Inventory'!A:E,5,0)=""VMWare""), 1, 0)"),0.0)</f>
        <v>0</v>
      </c>
      <c r="D809" s="16">
        <f>IFERROR(__xludf.DUMMYFUNCTION("IF(REGEXMATCH($A809, ""(?i)"" &amp; JOIN(""|"", SPLIT($D$3, "" ""))), 1, 0)"),0.0)</f>
        <v>0</v>
      </c>
      <c r="E809" s="16">
        <f t="shared" si="3"/>
        <v>0</v>
      </c>
      <c r="F809" s="16">
        <f t="shared" si="4"/>
        <v>0</v>
      </c>
      <c r="G809" s="16">
        <f>IFERROR(__xludf.DUMMYFUNCTION("IF(REGEXMATCH($A809, ""(?i)"" &amp; JOIN(""|"", SPLIT($G$3, "" ""))), 1, 0)"),0.0)</f>
        <v>0</v>
      </c>
      <c r="H809" s="16">
        <f>IFERROR(__xludf.DUMMYFUNCTION("IF(REGEXMATCH($A809, ""(?i)"" &amp; JOIN(""|"", SPLIT($H$3, "" ""))), 1, 0)"),0.0)</f>
        <v>0</v>
      </c>
      <c r="I809" s="16">
        <f>IFERROR(__xludf.DUMMYFUNCTION("IF(REGEXMATCH($A809, ""(?i)"" &amp; JOIN(""|"", SPLIT($I$3, "" ""))), 1, 0)"),0.0)</f>
        <v>0</v>
      </c>
      <c r="J809" s="16">
        <f>IFERROR(__xludf.DUMMYFUNCTION("IF(REGEXMATCH($A809, ""(?i)"" &amp; JOIN(""|"", SPLIT($J$3, "" ""))), 1, 0)"),0.0)</f>
        <v>0</v>
      </c>
      <c r="K809" s="16">
        <f>IFERROR(__xludf.DUMMYFUNCTION("IF(REGEXMATCH($A809, ""(?i)"" &amp; JOIN(""|"", SPLIT($K$3, "" ""))), 1, 0)"),0.0)</f>
        <v>0</v>
      </c>
      <c r="L809" s="16">
        <f>if(vlookup(A809,'VMware Inventory'!A:E,5,0)="Workstation",1,0)</f>
        <v>0</v>
      </c>
      <c r="M809" s="105">
        <f t="shared" si="5"/>
        <v>0</v>
      </c>
      <c r="N809" s="105">
        <f t="shared" si="6"/>
        <v>0</v>
      </c>
      <c r="O809" s="105">
        <f t="shared" si="7"/>
        <v>0</v>
      </c>
      <c r="P809" s="105" t="str">
        <f t="shared" si="8"/>
        <v>No Infra</v>
      </c>
      <c r="Q809" s="105">
        <f t="shared" si="9"/>
        <v>0</v>
      </c>
    </row>
    <row r="810">
      <c r="A810" s="61" t="s">
        <v>950</v>
      </c>
      <c r="B810" s="16">
        <f t="shared" si="2"/>
        <v>0</v>
      </c>
      <c r="C810" s="16">
        <f>IFERROR(__xludf.DUMMYFUNCTION("IF(OR(REGEXMATCH($A810, ""(?i)"" &amp; JOIN(""|"", SPLIT($C$3, "" ""))),vlookup(A810,'VMware Inventory'!A:E,5,0)=""VMWare""), 1, 0)"),0.0)</f>
        <v>0</v>
      </c>
      <c r="D810" s="16">
        <f>IFERROR(__xludf.DUMMYFUNCTION("IF(REGEXMATCH($A810, ""(?i)"" &amp; JOIN(""|"", SPLIT($D$3, "" ""))), 1, 0)"),0.0)</f>
        <v>0</v>
      </c>
      <c r="E810" s="16">
        <f t="shared" si="3"/>
        <v>0</v>
      </c>
      <c r="F810" s="16">
        <f t="shared" si="4"/>
        <v>0</v>
      </c>
      <c r="G810" s="16">
        <f>IFERROR(__xludf.DUMMYFUNCTION("IF(REGEXMATCH($A810, ""(?i)"" &amp; JOIN(""|"", SPLIT($G$3, "" ""))), 1, 0)"),0.0)</f>
        <v>0</v>
      </c>
      <c r="H810" s="16">
        <f>IFERROR(__xludf.DUMMYFUNCTION("IF(REGEXMATCH($A810, ""(?i)"" &amp; JOIN(""|"", SPLIT($H$3, "" ""))), 1, 0)"),0.0)</f>
        <v>0</v>
      </c>
      <c r="I810" s="16">
        <f>IFERROR(__xludf.DUMMYFUNCTION("IF(REGEXMATCH($A810, ""(?i)"" &amp; JOIN(""|"", SPLIT($I$3, "" ""))), 1, 0)"),0.0)</f>
        <v>0</v>
      </c>
      <c r="J810" s="16">
        <f>IFERROR(__xludf.DUMMYFUNCTION("IF(REGEXMATCH($A810, ""(?i)"" &amp; JOIN(""|"", SPLIT($J$3, "" ""))), 1, 0)"),0.0)</f>
        <v>0</v>
      </c>
      <c r="K810" s="16">
        <f>IFERROR(__xludf.DUMMYFUNCTION("IF(REGEXMATCH($A810, ""(?i)"" &amp; JOIN(""|"", SPLIT($K$3, "" ""))), 1, 0)"),0.0)</f>
        <v>0</v>
      </c>
      <c r="L810" s="16">
        <f>if(vlookup(A810,'VMware Inventory'!A:E,5,0)="Workstation",1,0)</f>
        <v>0</v>
      </c>
      <c r="M810" s="105">
        <f t="shared" si="5"/>
        <v>0</v>
      </c>
      <c r="N810" s="105">
        <f t="shared" si="6"/>
        <v>0</v>
      </c>
      <c r="O810" s="105">
        <f t="shared" si="7"/>
        <v>0</v>
      </c>
      <c r="P810" s="105" t="str">
        <f t="shared" si="8"/>
        <v>No Infra</v>
      </c>
      <c r="Q810" s="105">
        <f t="shared" si="9"/>
        <v>0</v>
      </c>
    </row>
    <row r="811">
      <c r="A811" s="61" t="s">
        <v>951</v>
      </c>
      <c r="B811" s="16">
        <f t="shared" si="2"/>
        <v>0</v>
      </c>
      <c r="C811" s="16">
        <f>IFERROR(__xludf.DUMMYFUNCTION("IF(OR(REGEXMATCH($A811, ""(?i)"" &amp; JOIN(""|"", SPLIT($C$3, "" ""))),vlookup(A811,'VMware Inventory'!A:E,5,0)=""VMWare""), 1, 0)"),0.0)</f>
        <v>0</v>
      </c>
      <c r="D811" s="16">
        <f>IFERROR(__xludf.DUMMYFUNCTION("IF(REGEXMATCH($A811, ""(?i)"" &amp; JOIN(""|"", SPLIT($D$3, "" ""))), 1, 0)"),0.0)</f>
        <v>0</v>
      </c>
      <c r="E811" s="16">
        <f t="shared" si="3"/>
        <v>0</v>
      </c>
      <c r="F811" s="16">
        <f t="shared" si="4"/>
        <v>0</v>
      </c>
      <c r="G811" s="16">
        <f>IFERROR(__xludf.DUMMYFUNCTION("IF(REGEXMATCH($A811, ""(?i)"" &amp; JOIN(""|"", SPLIT($G$3, "" ""))), 1, 0)"),0.0)</f>
        <v>0</v>
      </c>
      <c r="H811" s="16">
        <f>IFERROR(__xludf.DUMMYFUNCTION("IF(REGEXMATCH($A811, ""(?i)"" &amp; JOIN(""|"", SPLIT($H$3, "" ""))), 1, 0)"),0.0)</f>
        <v>0</v>
      </c>
      <c r="I811" s="16">
        <f>IFERROR(__xludf.DUMMYFUNCTION("IF(REGEXMATCH($A811, ""(?i)"" &amp; JOIN(""|"", SPLIT($I$3, "" ""))), 1, 0)"),0.0)</f>
        <v>0</v>
      </c>
      <c r="J811" s="16">
        <f>IFERROR(__xludf.DUMMYFUNCTION("IF(REGEXMATCH($A811, ""(?i)"" &amp; JOIN(""|"", SPLIT($J$3, "" ""))), 1, 0)"),0.0)</f>
        <v>0</v>
      </c>
      <c r="K811" s="16">
        <f>IFERROR(__xludf.DUMMYFUNCTION("IF(REGEXMATCH($A811, ""(?i)"" &amp; JOIN(""|"", SPLIT($K$3, "" ""))), 1, 0)"),0.0)</f>
        <v>0</v>
      </c>
      <c r="L811" s="16">
        <f>if(vlookup(A811,'VMware Inventory'!A:E,5,0)="Workstation",1,0)</f>
        <v>0</v>
      </c>
      <c r="M811" s="105">
        <f t="shared" si="5"/>
        <v>0</v>
      </c>
      <c r="N811" s="105">
        <f t="shared" si="6"/>
        <v>0</v>
      </c>
      <c r="O811" s="105">
        <f t="shared" si="7"/>
        <v>0</v>
      </c>
      <c r="P811" s="105" t="str">
        <f t="shared" si="8"/>
        <v>No Infra</v>
      </c>
      <c r="Q811" s="105">
        <f t="shared" si="9"/>
        <v>0</v>
      </c>
    </row>
    <row r="812">
      <c r="A812" s="61" t="s">
        <v>952</v>
      </c>
      <c r="B812" s="16">
        <f t="shared" si="2"/>
        <v>0</v>
      </c>
      <c r="C812" s="16">
        <f>IFERROR(__xludf.DUMMYFUNCTION("IF(OR(REGEXMATCH($A812, ""(?i)"" &amp; JOIN(""|"", SPLIT($C$3, "" ""))),vlookup(A812,'VMware Inventory'!A:E,5,0)=""VMWare""), 1, 0)"),0.0)</f>
        <v>0</v>
      </c>
      <c r="D812" s="16">
        <f>IFERROR(__xludf.DUMMYFUNCTION("IF(REGEXMATCH($A812, ""(?i)"" &amp; JOIN(""|"", SPLIT($D$3, "" ""))), 1, 0)"),0.0)</f>
        <v>0</v>
      </c>
      <c r="E812" s="16">
        <f t="shared" si="3"/>
        <v>0</v>
      </c>
      <c r="F812" s="16">
        <f t="shared" si="4"/>
        <v>0</v>
      </c>
      <c r="G812" s="16">
        <f>IFERROR(__xludf.DUMMYFUNCTION("IF(REGEXMATCH($A812, ""(?i)"" &amp; JOIN(""|"", SPLIT($G$3, "" ""))), 1, 0)"),0.0)</f>
        <v>0</v>
      </c>
      <c r="H812" s="16">
        <f>IFERROR(__xludf.DUMMYFUNCTION("IF(REGEXMATCH($A812, ""(?i)"" &amp; JOIN(""|"", SPLIT($H$3, "" ""))), 1, 0)"),0.0)</f>
        <v>0</v>
      </c>
      <c r="I812" s="16">
        <f>IFERROR(__xludf.DUMMYFUNCTION("IF(REGEXMATCH($A812, ""(?i)"" &amp; JOIN(""|"", SPLIT($I$3, "" ""))), 1, 0)"),0.0)</f>
        <v>0</v>
      </c>
      <c r="J812" s="16">
        <f>IFERROR(__xludf.DUMMYFUNCTION("IF(REGEXMATCH($A812, ""(?i)"" &amp; JOIN(""|"", SPLIT($J$3, "" ""))), 1, 0)"),0.0)</f>
        <v>0</v>
      </c>
      <c r="K812" s="16">
        <f>IFERROR(__xludf.DUMMYFUNCTION("IF(REGEXMATCH($A812, ""(?i)"" &amp; JOIN(""|"", SPLIT($K$3, "" ""))), 1, 0)"),0.0)</f>
        <v>0</v>
      </c>
      <c r="L812" s="16">
        <f>if(vlookup(A812,'VMware Inventory'!A:E,5,0)="Workstation",1,0)</f>
        <v>0</v>
      </c>
      <c r="M812" s="105">
        <f t="shared" si="5"/>
        <v>0</v>
      </c>
      <c r="N812" s="105">
        <f t="shared" si="6"/>
        <v>0</v>
      </c>
      <c r="O812" s="105">
        <f t="shared" si="7"/>
        <v>0</v>
      </c>
      <c r="P812" s="105" t="str">
        <f t="shared" si="8"/>
        <v>No Infra</v>
      </c>
      <c r="Q812" s="105">
        <f t="shared" si="9"/>
        <v>0</v>
      </c>
    </row>
    <row r="813">
      <c r="A813" s="61" t="s">
        <v>953</v>
      </c>
      <c r="B813" s="16">
        <f t="shared" si="2"/>
        <v>0</v>
      </c>
      <c r="C813" s="16">
        <f>IFERROR(__xludf.DUMMYFUNCTION("IF(OR(REGEXMATCH($A813, ""(?i)"" &amp; JOIN(""|"", SPLIT($C$3, "" ""))),vlookup(A813,'VMware Inventory'!A:E,5,0)=""VMWare""), 1, 0)"),0.0)</f>
        <v>0</v>
      </c>
      <c r="D813" s="16">
        <f>IFERROR(__xludf.DUMMYFUNCTION("IF(REGEXMATCH($A813, ""(?i)"" &amp; JOIN(""|"", SPLIT($D$3, "" ""))), 1, 0)"),0.0)</f>
        <v>0</v>
      </c>
      <c r="E813" s="16">
        <f t="shared" si="3"/>
        <v>0</v>
      </c>
      <c r="F813" s="16">
        <f t="shared" si="4"/>
        <v>0</v>
      </c>
      <c r="G813" s="16">
        <f>IFERROR(__xludf.DUMMYFUNCTION("IF(REGEXMATCH($A813, ""(?i)"" &amp; JOIN(""|"", SPLIT($G$3, "" ""))), 1, 0)"),0.0)</f>
        <v>0</v>
      </c>
      <c r="H813" s="16">
        <f>IFERROR(__xludf.DUMMYFUNCTION("IF(REGEXMATCH($A813, ""(?i)"" &amp; JOIN(""|"", SPLIT($H$3, "" ""))), 1, 0)"),0.0)</f>
        <v>0</v>
      </c>
      <c r="I813" s="16">
        <f>IFERROR(__xludf.DUMMYFUNCTION("IF(REGEXMATCH($A813, ""(?i)"" &amp; JOIN(""|"", SPLIT($I$3, "" ""))), 1, 0)"),0.0)</f>
        <v>0</v>
      </c>
      <c r="J813" s="16">
        <f>IFERROR(__xludf.DUMMYFUNCTION("IF(REGEXMATCH($A813, ""(?i)"" &amp; JOIN(""|"", SPLIT($J$3, "" ""))), 1, 0)"),0.0)</f>
        <v>0</v>
      </c>
      <c r="K813" s="16">
        <f>IFERROR(__xludf.DUMMYFUNCTION("IF(REGEXMATCH($A813, ""(?i)"" &amp; JOIN(""|"", SPLIT($K$3, "" ""))), 1, 0)"),0.0)</f>
        <v>0</v>
      </c>
      <c r="L813" s="16">
        <f>if(vlookup(A813,'VMware Inventory'!A:E,5,0)="Workstation",1,0)</f>
        <v>0</v>
      </c>
      <c r="M813" s="105">
        <f t="shared" si="5"/>
        <v>0</v>
      </c>
      <c r="N813" s="105">
        <f t="shared" si="6"/>
        <v>0</v>
      </c>
      <c r="O813" s="105">
        <f t="shared" si="7"/>
        <v>0</v>
      </c>
      <c r="P813" s="105" t="str">
        <f t="shared" si="8"/>
        <v>No Infra</v>
      </c>
      <c r="Q813" s="105">
        <f t="shared" si="9"/>
        <v>0</v>
      </c>
    </row>
    <row r="814">
      <c r="A814" s="61" t="s">
        <v>954</v>
      </c>
      <c r="B814" s="16">
        <f t="shared" si="2"/>
        <v>0</v>
      </c>
      <c r="C814" s="16">
        <f>IFERROR(__xludf.DUMMYFUNCTION("IF(OR(REGEXMATCH($A814, ""(?i)"" &amp; JOIN(""|"", SPLIT($C$3, "" ""))),vlookup(A814,'VMware Inventory'!A:E,5,0)=""VMWare""), 1, 0)"),0.0)</f>
        <v>0</v>
      </c>
      <c r="D814" s="16">
        <f>IFERROR(__xludf.DUMMYFUNCTION("IF(REGEXMATCH($A814, ""(?i)"" &amp; JOIN(""|"", SPLIT($D$3, "" ""))), 1, 0)"),0.0)</f>
        <v>0</v>
      </c>
      <c r="E814" s="16">
        <f t="shared" si="3"/>
        <v>0</v>
      </c>
      <c r="F814" s="16">
        <f t="shared" si="4"/>
        <v>0</v>
      </c>
      <c r="G814" s="16">
        <f>IFERROR(__xludf.DUMMYFUNCTION("IF(REGEXMATCH($A814, ""(?i)"" &amp; JOIN(""|"", SPLIT($G$3, "" ""))), 1, 0)"),0.0)</f>
        <v>0</v>
      </c>
      <c r="H814" s="16">
        <f>IFERROR(__xludf.DUMMYFUNCTION("IF(REGEXMATCH($A814, ""(?i)"" &amp; JOIN(""|"", SPLIT($H$3, "" ""))), 1, 0)"),0.0)</f>
        <v>0</v>
      </c>
      <c r="I814" s="16">
        <f>IFERROR(__xludf.DUMMYFUNCTION("IF(REGEXMATCH($A814, ""(?i)"" &amp; JOIN(""|"", SPLIT($I$3, "" ""))), 1, 0)"),0.0)</f>
        <v>0</v>
      </c>
      <c r="J814" s="16">
        <f>IFERROR(__xludf.DUMMYFUNCTION("IF(REGEXMATCH($A814, ""(?i)"" &amp; JOIN(""|"", SPLIT($J$3, "" ""))), 1, 0)"),0.0)</f>
        <v>0</v>
      </c>
      <c r="K814" s="16">
        <f>IFERROR(__xludf.DUMMYFUNCTION("IF(REGEXMATCH($A814, ""(?i)"" &amp; JOIN(""|"", SPLIT($K$3, "" ""))), 1, 0)"),0.0)</f>
        <v>0</v>
      </c>
      <c r="L814" s="16">
        <f>if(vlookup(A814,'VMware Inventory'!A:E,5,0)="Workstation",1,0)</f>
        <v>0</v>
      </c>
      <c r="M814" s="105">
        <f t="shared" si="5"/>
        <v>0</v>
      </c>
      <c r="N814" s="105">
        <f t="shared" si="6"/>
        <v>0</v>
      </c>
      <c r="O814" s="105">
        <f t="shared" si="7"/>
        <v>0</v>
      </c>
      <c r="P814" s="105" t="str">
        <f t="shared" si="8"/>
        <v>No Infra</v>
      </c>
      <c r="Q814" s="105">
        <f t="shared" si="9"/>
        <v>0</v>
      </c>
    </row>
    <row r="815">
      <c r="A815" s="61" t="s">
        <v>955</v>
      </c>
      <c r="B815" s="16">
        <f t="shared" si="2"/>
        <v>0</v>
      </c>
      <c r="C815" s="16">
        <f>IFERROR(__xludf.DUMMYFUNCTION("IF(OR(REGEXMATCH($A815, ""(?i)"" &amp; JOIN(""|"", SPLIT($C$3, "" ""))),vlookup(A815,'VMware Inventory'!A:E,5,0)=""VMWare""), 1, 0)"),0.0)</f>
        <v>0</v>
      </c>
      <c r="D815" s="16">
        <f>IFERROR(__xludf.DUMMYFUNCTION("IF(REGEXMATCH($A815, ""(?i)"" &amp; JOIN(""|"", SPLIT($D$3, "" ""))), 1, 0)"),0.0)</f>
        <v>0</v>
      </c>
      <c r="E815" s="16">
        <f t="shared" si="3"/>
        <v>0</v>
      </c>
      <c r="F815" s="16">
        <f t="shared" si="4"/>
        <v>0</v>
      </c>
      <c r="G815" s="16">
        <f>IFERROR(__xludf.DUMMYFUNCTION("IF(REGEXMATCH($A815, ""(?i)"" &amp; JOIN(""|"", SPLIT($G$3, "" ""))), 1, 0)"),0.0)</f>
        <v>0</v>
      </c>
      <c r="H815" s="16">
        <f>IFERROR(__xludf.DUMMYFUNCTION("IF(REGEXMATCH($A815, ""(?i)"" &amp; JOIN(""|"", SPLIT($H$3, "" ""))), 1, 0)"),0.0)</f>
        <v>0</v>
      </c>
      <c r="I815" s="16">
        <f>IFERROR(__xludf.DUMMYFUNCTION("IF(REGEXMATCH($A815, ""(?i)"" &amp; JOIN(""|"", SPLIT($I$3, "" ""))), 1, 0)"),0.0)</f>
        <v>0</v>
      </c>
      <c r="J815" s="16">
        <f>IFERROR(__xludf.DUMMYFUNCTION("IF(REGEXMATCH($A815, ""(?i)"" &amp; JOIN(""|"", SPLIT($J$3, "" ""))), 1, 0)"),0.0)</f>
        <v>0</v>
      </c>
      <c r="K815" s="16">
        <f>IFERROR(__xludf.DUMMYFUNCTION("IF(REGEXMATCH($A815, ""(?i)"" &amp; JOIN(""|"", SPLIT($K$3, "" ""))), 1, 0)"),0.0)</f>
        <v>0</v>
      </c>
      <c r="L815" s="16">
        <f>if(vlookup(A815,'VMware Inventory'!A:E,5,0)="Workstation",1,0)</f>
        <v>0</v>
      </c>
      <c r="M815" s="105">
        <f t="shared" si="5"/>
        <v>0</v>
      </c>
      <c r="N815" s="105">
        <f t="shared" si="6"/>
        <v>0</v>
      </c>
      <c r="O815" s="105">
        <f t="shared" si="7"/>
        <v>0</v>
      </c>
      <c r="P815" s="105" t="str">
        <f t="shared" si="8"/>
        <v>No Infra</v>
      </c>
      <c r="Q815" s="105">
        <f t="shared" si="9"/>
        <v>0</v>
      </c>
    </row>
    <row r="816">
      <c r="A816" s="61" t="s">
        <v>956</v>
      </c>
      <c r="B816" s="16">
        <f t="shared" si="2"/>
        <v>0</v>
      </c>
      <c r="C816" s="16">
        <f>IFERROR(__xludf.DUMMYFUNCTION("IF(OR(REGEXMATCH($A816, ""(?i)"" &amp; JOIN(""|"", SPLIT($C$3, "" ""))),vlookup(A816,'VMware Inventory'!A:E,5,0)=""VMWare""), 1, 0)"),0.0)</f>
        <v>0</v>
      </c>
      <c r="D816" s="16">
        <f>IFERROR(__xludf.DUMMYFUNCTION("IF(REGEXMATCH($A816, ""(?i)"" &amp; JOIN(""|"", SPLIT($D$3, "" ""))), 1, 0)"),0.0)</f>
        <v>0</v>
      </c>
      <c r="E816" s="16">
        <f t="shared" si="3"/>
        <v>0</v>
      </c>
      <c r="F816" s="16">
        <f t="shared" si="4"/>
        <v>0</v>
      </c>
      <c r="G816" s="16">
        <f>IFERROR(__xludf.DUMMYFUNCTION("IF(REGEXMATCH($A816, ""(?i)"" &amp; JOIN(""|"", SPLIT($G$3, "" ""))), 1, 0)"),0.0)</f>
        <v>0</v>
      </c>
      <c r="H816" s="16">
        <f>IFERROR(__xludf.DUMMYFUNCTION("IF(REGEXMATCH($A816, ""(?i)"" &amp; JOIN(""|"", SPLIT($H$3, "" ""))), 1, 0)"),0.0)</f>
        <v>0</v>
      </c>
      <c r="I816" s="16">
        <f>IFERROR(__xludf.DUMMYFUNCTION("IF(REGEXMATCH($A816, ""(?i)"" &amp; JOIN(""|"", SPLIT($I$3, "" ""))), 1, 0)"),0.0)</f>
        <v>0</v>
      </c>
      <c r="J816" s="16">
        <f>IFERROR(__xludf.DUMMYFUNCTION("IF(REGEXMATCH($A816, ""(?i)"" &amp; JOIN(""|"", SPLIT($J$3, "" ""))), 1, 0)"),0.0)</f>
        <v>0</v>
      </c>
      <c r="K816" s="16">
        <f>IFERROR(__xludf.DUMMYFUNCTION("IF(REGEXMATCH($A816, ""(?i)"" &amp; JOIN(""|"", SPLIT($K$3, "" ""))), 1, 0)"),0.0)</f>
        <v>0</v>
      </c>
      <c r="L816" s="16">
        <f>if(vlookup(A816,'VMware Inventory'!A:E,5,0)="Workstation",1,0)</f>
        <v>0</v>
      </c>
      <c r="M816" s="105">
        <f t="shared" si="5"/>
        <v>0</v>
      </c>
      <c r="N816" s="105">
        <f t="shared" si="6"/>
        <v>0</v>
      </c>
      <c r="O816" s="105">
        <f t="shared" si="7"/>
        <v>0</v>
      </c>
      <c r="P816" s="105" t="str">
        <f t="shared" si="8"/>
        <v>No Infra</v>
      </c>
      <c r="Q816" s="105">
        <f t="shared" si="9"/>
        <v>0</v>
      </c>
    </row>
    <row r="817">
      <c r="A817" s="61" t="s">
        <v>957</v>
      </c>
      <c r="B817" s="16">
        <f t="shared" si="2"/>
        <v>0</v>
      </c>
      <c r="C817" s="16">
        <f>IFERROR(__xludf.DUMMYFUNCTION("IF(OR(REGEXMATCH($A817, ""(?i)"" &amp; JOIN(""|"", SPLIT($C$3, "" ""))),vlookup(A817,'VMware Inventory'!A:E,5,0)=""VMWare""), 1, 0)"),0.0)</f>
        <v>0</v>
      </c>
      <c r="D817" s="16">
        <f>IFERROR(__xludf.DUMMYFUNCTION("IF(REGEXMATCH($A817, ""(?i)"" &amp; JOIN(""|"", SPLIT($D$3, "" ""))), 1, 0)"),0.0)</f>
        <v>0</v>
      </c>
      <c r="E817" s="16">
        <f t="shared" si="3"/>
        <v>0</v>
      </c>
      <c r="F817" s="16">
        <f t="shared" si="4"/>
        <v>0</v>
      </c>
      <c r="G817" s="16">
        <f>IFERROR(__xludf.DUMMYFUNCTION("IF(REGEXMATCH($A817, ""(?i)"" &amp; JOIN(""|"", SPLIT($G$3, "" ""))), 1, 0)"),0.0)</f>
        <v>0</v>
      </c>
      <c r="H817" s="16">
        <f>IFERROR(__xludf.DUMMYFUNCTION("IF(REGEXMATCH($A817, ""(?i)"" &amp; JOIN(""|"", SPLIT($H$3, "" ""))), 1, 0)"),0.0)</f>
        <v>0</v>
      </c>
      <c r="I817" s="16">
        <f>IFERROR(__xludf.DUMMYFUNCTION("IF(REGEXMATCH($A817, ""(?i)"" &amp; JOIN(""|"", SPLIT($I$3, "" ""))), 1, 0)"),0.0)</f>
        <v>0</v>
      </c>
      <c r="J817" s="16">
        <f>IFERROR(__xludf.DUMMYFUNCTION("IF(REGEXMATCH($A817, ""(?i)"" &amp; JOIN(""|"", SPLIT($J$3, "" ""))), 1, 0)"),0.0)</f>
        <v>0</v>
      </c>
      <c r="K817" s="16">
        <f>IFERROR(__xludf.DUMMYFUNCTION("IF(REGEXMATCH($A817, ""(?i)"" &amp; JOIN(""|"", SPLIT($K$3, "" ""))), 1, 0)"),0.0)</f>
        <v>0</v>
      </c>
      <c r="L817" s="16">
        <f>if(vlookup(A817,'VMware Inventory'!A:E,5,0)="Workstation",1,0)</f>
        <v>0</v>
      </c>
      <c r="M817" s="105">
        <f t="shared" si="5"/>
        <v>0</v>
      </c>
      <c r="N817" s="105">
        <f t="shared" si="6"/>
        <v>0</v>
      </c>
      <c r="O817" s="105">
        <f t="shared" si="7"/>
        <v>0</v>
      </c>
      <c r="P817" s="105" t="str">
        <f t="shared" si="8"/>
        <v>No Infra</v>
      </c>
      <c r="Q817" s="105">
        <f t="shared" si="9"/>
        <v>0</v>
      </c>
    </row>
    <row r="818">
      <c r="A818" s="61" t="s">
        <v>958</v>
      </c>
      <c r="B818" s="16">
        <f t="shared" si="2"/>
        <v>0</v>
      </c>
      <c r="C818" s="16">
        <f>IFERROR(__xludf.DUMMYFUNCTION("IF(OR(REGEXMATCH($A818, ""(?i)"" &amp; JOIN(""|"", SPLIT($C$3, "" ""))),vlookup(A818,'VMware Inventory'!A:E,5,0)=""VMWare""), 1, 0)"),0.0)</f>
        <v>0</v>
      </c>
      <c r="D818" s="16">
        <f>IFERROR(__xludf.DUMMYFUNCTION("IF(REGEXMATCH($A818, ""(?i)"" &amp; JOIN(""|"", SPLIT($D$3, "" ""))), 1, 0)"),0.0)</f>
        <v>0</v>
      </c>
      <c r="E818" s="16">
        <f t="shared" si="3"/>
        <v>0</v>
      </c>
      <c r="F818" s="16">
        <f t="shared" si="4"/>
        <v>0</v>
      </c>
      <c r="G818" s="16">
        <f>IFERROR(__xludf.DUMMYFUNCTION("IF(REGEXMATCH($A818, ""(?i)"" &amp; JOIN(""|"", SPLIT($G$3, "" ""))), 1, 0)"),0.0)</f>
        <v>0</v>
      </c>
      <c r="H818" s="16">
        <f>IFERROR(__xludf.DUMMYFUNCTION("IF(REGEXMATCH($A818, ""(?i)"" &amp; JOIN(""|"", SPLIT($H$3, "" ""))), 1, 0)"),0.0)</f>
        <v>0</v>
      </c>
      <c r="I818" s="16">
        <f>IFERROR(__xludf.DUMMYFUNCTION("IF(REGEXMATCH($A818, ""(?i)"" &amp; JOIN(""|"", SPLIT($I$3, "" ""))), 1, 0)"),0.0)</f>
        <v>0</v>
      </c>
      <c r="J818" s="16">
        <f>IFERROR(__xludf.DUMMYFUNCTION("IF(REGEXMATCH($A818, ""(?i)"" &amp; JOIN(""|"", SPLIT($J$3, "" ""))), 1, 0)"),0.0)</f>
        <v>0</v>
      </c>
      <c r="K818" s="16">
        <f>IFERROR(__xludf.DUMMYFUNCTION("IF(REGEXMATCH($A818, ""(?i)"" &amp; JOIN(""|"", SPLIT($K$3, "" ""))), 1, 0)"),0.0)</f>
        <v>0</v>
      </c>
      <c r="L818" s="16">
        <f>if(vlookup(A818,'VMware Inventory'!A:E,5,0)="Workstation",1,0)</f>
        <v>0</v>
      </c>
      <c r="M818" s="105">
        <f t="shared" si="5"/>
        <v>0</v>
      </c>
      <c r="N818" s="105">
        <f t="shared" si="6"/>
        <v>0</v>
      </c>
      <c r="O818" s="105">
        <f t="shared" si="7"/>
        <v>0</v>
      </c>
      <c r="P818" s="105" t="str">
        <f t="shared" si="8"/>
        <v>No Infra</v>
      </c>
      <c r="Q818" s="105">
        <f t="shared" si="9"/>
        <v>0</v>
      </c>
    </row>
    <row r="819">
      <c r="A819" s="61" t="s">
        <v>959</v>
      </c>
      <c r="B819" s="16">
        <f t="shared" si="2"/>
        <v>0</v>
      </c>
      <c r="C819" s="16">
        <f>IFERROR(__xludf.DUMMYFUNCTION("IF(OR(REGEXMATCH($A819, ""(?i)"" &amp; JOIN(""|"", SPLIT($C$3, "" ""))),vlookup(A819,'VMware Inventory'!A:E,5,0)=""VMWare""), 1, 0)"),0.0)</f>
        <v>0</v>
      </c>
      <c r="D819" s="16">
        <f>IFERROR(__xludf.DUMMYFUNCTION("IF(REGEXMATCH($A819, ""(?i)"" &amp; JOIN(""|"", SPLIT($D$3, "" ""))), 1, 0)"),0.0)</f>
        <v>0</v>
      </c>
      <c r="E819" s="16">
        <f t="shared" si="3"/>
        <v>0</v>
      </c>
      <c r="F819" s="16">
        <f t="shared" si="4"/>
        <v>0</v>
      </c>
      <c r="G819" s="16">
        <f>IFERROR(__xludf.DUMMYFUNCTION("IF(REGEXMATCH($A819, ""(?i)"" &amp; JOIN(""|"", SPLIT($G$3, "" ""))), 1, 0)"),0.0)</f>
        <v>0</v>
      </c>
      <c r="H819" s="16">
        <f>IFERROR(__xludf.DUMMYFUNCTION("IF(REGEXMATCH($A819, ""(?i)"" &amp; JOIN(""|"", SPLIT($H$3, "" ""))), 1, 0)"),0.0)</f>
        <v>0</v>
      </c>
      <c r="I819" s="16">
        <f>IFERROR(__xludf.DUMMYFUNCTION("IF(REGEXMATCH($A819, ""(?i)"" &amp; JOIN(""|"", SPLIT($I$3, "" ""))), 1, 0)"),0.0)</f>
        <v>0</v>
      </c>
      <c r="J819" s="16">
        <f>IFERROR(__xludf.DUMMYFUNCTION("IF(REGEXMATCH($A819, ""(?i)"" &amp; JOIN(""|"", SPLIT($J$3, "" ""))), 1, 0)"),0.0)</f>
        <v>0</v>
      </c>
      <c r="K819" s="16">
        <f>IFERROR(__xludf.DUMMYFUNCTION("IF(REGEXMATCH($A819, ""(?i)"" &amp; JOIN(""|"", SPLIT($K$3, "" ""))), 1, 0)"),0.0)</f>
        <v>0</v>
      </c>
      <c r="L819" s="16">
        <f>if(vlookup(A819,'VMware Inventory'!A:E,5,0)="Workstation",1,0)</f>
        <v>0</v>
      </c>
      <c r="M819" s="105">
        <f t="shared" si="5"/>
        <v>0</v>
      </c>
      <c r="N819" s="105">
        <f t="shared" si="6"/>
        <v>0</v>
      </c>
      <c r="O819" s="105">
        <f t="shared" si="7"/>
        <v>0</v>
      </c>
      <c r="P819" s="105" t="str">
        <f t="shared" si="8"/>
        <v>No Infra</v>
      </c>
      <c r="Q819" s="105">
        <f t="shared" si="9"/>
        <v>0</v>
      </c>
    </row>
    <row r="820">
      <c r="A820" s="61" t="s">
        <v>960</v>
      </c>
      <c r="B820" s="16">
        <f t="shared" si="2"/>
        <v>0</v>
      </c>
      <c r="C820" s="16">
        <f>IFERROR(__xludf.DUMMYFUNCTION("IF(OR(REGEXMATCH($A820, ""(?i)"" &amp; JOIN(""|"", SPLIT($C$3, "" ""))),vlookup(A820,'VMware Inventory'!A:E,5,0)=""VMWare""), 1, 0)"),0.0)</f>
        <v>0</v>
      </c>
      <c r="D820" s="16">
        <f>IFERROR(__xludf.DUMMYFUNCTION("IF(REGEXMATCH($A820, ""(?i)"" &amp; JOIN(""|"", SPLIT($D$3, "" ""))), 1, 0)"),0.0)</f>
        <v>0</v>
      </c>
      <c r="E820" s="16">
        <f t="shared" si="3"/>
        <v>0</v>
      </c>
      <c r="F820" s="16">
        <f t="shared" si="4"/>
        <v>0</v>
      </c>
      <c r="G820" s="16">
        <f>IFERROR(__xludf.DUMMYFUNCTION("IF(REGEXMATCH($A820, ""(?i)"" &amp; JOIN(""|"", SPLIT($G$3, "" ""))), 1, 0)"),0.0)</f>
        <v>0</v>
      </c>
      <c r="H820" s="16">
        <f>IFERROR(__xludf.DUMMYFUNCTION("IF(REGEXMATCH($A820, ""(?i)"" &amp; JOIN(""|"", SPLIT($H$3, "" ""))), 1, 0)"),0.0)</f>
        <v>0</v>
      </c>
      <c r="I820" s="16">
        <f>IFERROR(__xludf.DUMMYFUNCTION("IF(REGEXMATCH($A820, ""(?i)"" &amp; JOIN(""|"", SPLIT($I$3, "" ""))), 1, 0)"),0.0)</f>
        <v>0</v>
      </c>
      <c r="J820" s="16">
        <f>IFERROR(__xludf.DUMMYFUNCTION("IF(REGEXMATCH($A820, ""(?i)"" &amp; JOIN(""|"", SPLIT($J$3, "" ""))), 1, 0)"),0.0)</f>
        <v>0</v>
      </c>
      <c r="K820" s="16">
        <f>IFERROR(__xludf.DUMMYFUNCTION("IF(REGEXMATCH($A820, ""(?i)"" &amp; JOIN(""|"", SPLIT($K$3, "" ""))), 1, 0)"),0.0)</f>
        <v>0</v>
      </c>
      <c r="L820" s="16">
        <f>if(vlookup(A820,'VMware Inventory'!A:E,5,0)="Workstation",1,0)</f>
        <v>0</v>
      </c>
      <c r="M820" s="105">
        <f t="shared" si="5"/>
        <v>0</v>
      </c>
      <c r="N820" s="105">
        <f t="shared" si="6"/>
        <v>0</v>
      </c>
      <c r="O820" s="105">
        <f t="shared" si="7"/>
        <v>0</v>
      </c>
      <c r="P820" s="105" t="str">
        <f t="shared" si="8"/>
        <v>No Infra</v>
      </c>
      <c r="Q820" s="105">
        <f t="shared" si="9"/>
        <v>0</v>
      </c>
    </row>
    <row r="821">
      <c r="A821" s="61" t="s">
        <v>961</v>
      </c>
      <c r="B821" s="16">
        <f t="shared" si="2"/>
        <v>0</v>
      </c>
      <c r="C821" s="16">
        <f>IFERROR(__xludf.DUMMYFUNCTION("IF(OR(REGEXMATCH($A821, ""(?i)"" &amp; JOIN(""|"", SPLIT($C$3, "" ""))),vlookup(A821,'VMware Inventory'!A:E,5,0)=""VMWare""), 1, 0)"),0.0)</f>
        <v>0</v>
      </c>
      <c r="D821" s="16">
        <f>IFERROR(__xludf.DUMMYFUNCTION("IF(REGEXMATCH($A821, ""(?i)"" &amp; JOIN(""|"", SPLIT($D$3, "" ""))), 1, 0)"),0.0)</f>
        <v>0</v>
      </c>
      <c r="E821" s="16">
        <f t="shared" si="3"/>
        <v>0</v>
      </c>
      <c r="F821" s="16">
        <f t="shared" si="4"/>
        <v>0</v>
      </c>
      <c r="G821" s="16">
        <f>IFERROR(__xludf.DUMMYFUNCTION("IF(REGEXMATCH($A821, ""(?i)"" &amp; JOIN(""|"", SPLIT($G$3, "" ""))), 1, 0)"),0.0)</f>
        <v>0</v>
      </c>
      <c r="H821" s="16">
        <f>IFERROR(__xludf.DUMMYFUNCTION("IF(REGEXMATCH($A821, ""(?i)"" &amp; JOIN(""|"", SPLIT($H$3, "" ""))), 1, 0)"),0.0)</f>
        <v>0</v>
      </c>
      <c r="I821" s="16">
        <f>IFERROR(__xludf.DUMMYFUNCTION("IF(REGEXMATCH($A821, ""(?i)"" &amp; JOIN(""|"", SPLIT($I$3, "" ""))), 1, 0)"),0.0)</f>
        <v>0</v>
      </c>
      <c r="J821" s="16">
        <f>IFERROR(__xludf.DUMMYFUNCTION("IF(REGEXMATCH($A821, ""(?i)"" &amp; JOIN(""|"", SPLIT($J$3, "" ""))), 1, 0)"),0.0)</f>
        <v>0</v>
      </c>
      <c r="K821" s="16">
        <f>IFERROR(__xludf.DUMMYFUNCTION("IF(REGEXMATCH($A821, ""(?i)"" &amp; JOIN(""|"", SPLIT($K$3, "" ""))), 1, 0)"),0.0)</f>
        <v>0</v>
      </c>
      <c r="L821" s="16">
        <f>if(vlookup(A821,'VMware Inventory'!A:E,5,0)="Workstation",1,0)</f>
        <v>0</v>
      </c>
      <c r="M821" s="105">
        <f t="shared" si="5"/>
        <v>0</v>
      </c>
      <c r="N821" s="105">
        <f t="shared" si="6"/>
        <v>0</v>
      </c>
      <c r="O821" s="105">
        <f t="shared" si="7"/>
        <v>0</v>
      </c>
      <c r="P821" s="105" t="str">
        <f t="shared" si="8"/>
        <v>No Infra</v>
      </c>
      <c r="Q821" s="105">
        <f t="shared" si="9"/>
        <v>0</v>
      </c>
    </row>
    <row r="822">
      <c r="A822" s="61" t="s">
        <v>962</v>
      </c>
      <c r="B822" s="16">
        <f t="shared" si="2"/>
        <v>0</v>
      </c>
      <c r="C822" s="16">
        <f>IFERROR(__xludf.DUMMYFUNCTION("IF(OR(REGEXMATCH($A822, ""(?i)"" &amp; JOIN(""|"", SPLIT($C$3, "" ""))),vlookup(A822,'VMware Inventory'!A:E,5,0)=""VMWare""), 1, 0)"),0.0)</f>
        <v>0</v>
      </c>
      <c r="D822" s="16">
        <f>IFERROR(__xludf.DUMMYFUNCTION("IF(REGEXMATCH($A822, ""(?i)"" &amp; JOIN(""|"", SPLIT($D$3, "" ""))), 1, 0)"),0.0)</f>
        <v>0</v>
      </c>
      <c r="E822" s="16">
        <f t="shared" si="3"/>
        <v>0</v>
      </c>
      <c r="F822" s="16">
        <f t="shared" si="4"/>
        <v>0</v>
      </c>
      <c r="G822" s="16">
        <f>IFERROR(__xludf.DUMMYFUNCTION("IF(REGEXMATCH($A822, ""(?i)"" &amp; JOIN(""|"", SPLIT($G$3, "" ""))), 1, 0)"),0.0)</f>
        <v>0</v>
      </c>
      <c r="H822" s="16">
        <f>IFERROR(__xludf.DUMMYFUNCTION("IF(REGEXMATCH($A822, ""(?i)"" &amp; JOIN(""|"", SPLIT($H$3, "" ""))), 1, 0)"),0.0)</f>
        <v>0</v>
      </c>
      <c r="I822" s="16">
        <f>IFERROR(__xludf.DUMMYFUNCTION("IF(REGEXMATCH($A822, ""(?i)"" &amp; JOIN(""|"", SPLIT($I$3, "" ""))), 1, 0)"),0.0)</f>
        <v>0</v>
      </c>
      <c r="J822" s="16">
        <f>IFERROR(__xludf.DUMMYFUNCTION("IF(REGEXMATCH($A822, ""(?i)"" &amp; JOIN(""|"", SPLIT($J$3, "" ""))), 1, 0)"),0.0)</f>
        <v>0</v>
      </c>
      <c r="K822" s="16">
        <f>IFERROR(__xludf.DUMMYFUNCTION("IF(REGEXMATCH($A822, ""(?i)"" &amp; JOIN(""|"", SPLIT($K$3, "" ""))), 1, 0)"),0.0)</f>
        <v>0</v>
      </c>
      <c r="L822" s="16">
        <f>if(vlookup(A822,'VMware Inventory'!A:E,5,0)="Workstation",1,0)</f>
        <v>0</v>
      </c>
      <c r="M822" s="105">
        <f t="shared" si="5"/>
        <v>0</v>
      </c>
      <c r="N822" s="105">
        <f t="shared" si="6"/>
        <v>0</v>
      </c>
      <c r="O822" s="105">
        <f t="shared" si="7"/>
        <v>0</v>
      </c>
      <c r="P822" s="105" t="str">
        <f t="shared" si="8"/>
        <v>No Infra</v>
      </c>
      <c r="Q822" s="105">
        <f t="shared" si="9"/>
        <v>0</v>
      </c>
    </row>
    <row r="823">
      <c r="A823" s="61" t="s">
        <v>963</v>
      </c>
      <c r="B823" s="16">
        <f t="shared" si="2"/>
        <v>0</v>
      </c>
      <c r="C823" s="16">
        <f>IFERROR(__xludf.DUMMYFUNCTION("IF(OR(REGEXMATCH($A823, ""(?i)"" &amp; JOIN(""|"", SPLIT($C$3, "" ""))),vlookup(A823,'VMware Inventory'!A:E,5,0)=""VMWare""), 1, 0)"),0.0)</f>
        <v>0</v>
      </c>
      <c r="D823" s="16">
        <f>IFERROR(__xludf.DUMMYFUNCTION("IF(REGEXMATCH($A823, ""(?i)"" &amp; JOIN(""|"", SPLIT($D$3, "" ""))), 1, 0)"),0.0)</f>
        <v>0</v>
      </c>
      <c r="E823" s="16">
        <f t="shared" si="3"/>
        <v>0</v>
      </c>
      <c r="F823" s="16">
        <f t="shared" si="4"/>
        <v>0</v>
      </c>
      <c r="G823" s="16">
        <f>IFERROR(__xludf.DUMMYFUNCTION("IF(REGEXMATCH($A823, ""(?i)"" &amp; JOIN(""|"", SPLIT($G$3, "" ""))), 1, 0)"),0.0)</f>
        <v>0</v>
      </c>
      <c r="H823" s="16">
        <f>IFERROR(__xludf.DUMMYFUNCTION("IF(REGEXMATCH($A823, ""(?i)"" &amp; JOIN(""|"", SPLIT($H$3, "" ""))), 1, 0)"),0.0)</f>
        <v>0</v>
      </c>
      <c r="I823" s="16">
        <f>IFERROR(__xludf.DUMMYFUNCTION("IF(REGEXMATCH($A823, ""(?i)"" &amp; JOIN(""|"", SPLIT($I$3, "" ""))), 1, 0)"),0.0)</f>
        <v>0</v>
      </c>
      <c r="J823" s="16">
        <f>IFERROR(__xludf.DUMMYFUNCTION("IF(REGEXMATCH($A823, ""(?i)"" &amp; JOIN(""|"", SPLIT($J$3, "" ""))), 1, 0)"),0.0)</f>
        <v>0</v>
      </c>
      <c r="K823" s="16">
        <f>IFERROR(__xludf.DUMMYFUNCTION("IF(REGEXMATCH($A823, ""(?i)"" &amp; JOIN(""|"", SPLIT($K$3, "" ""))), 1, 0)"),0.0)</f>
        <v>0</v>
      </c>
      <c r="L823" s="16">
        <f>if(vlookup(A823,'VMware Inventory'!A:E,5,0)="Workstation",1,0)</f>
        <v>0</v>
      </c>
      <c r="M823" s="105">
        <f t="shared" si="5"/>
        <v>0</v>
      </c>
      <c r="N823" s="105">
        <f t="shared" si="6"/>
        <v>0</v>
      </c>
      <c r="O823" s="105">
        <f t="shared" si="7"/>
        <v>0</v>
      </c>
      <c r="P823" s="105" t="str">
        <f t="shared" si="8"/>
        <v>No Infra</v>
      </c>
      <c r="Q823" s="105">
        <f t="shared" si="9"/>
        <v>0</v>
      </c>
    </row>
    <row r="824">
      <c r="A824" s="61" t="s">
        <v>964</v>
      </c>
      <c r="B824" s="16">
        <f t="shared" si="2"/>
        <v>0</v>
      </c>
      <c r="C824" s="16">
        <f>IFERROR(__xludf.DUMMYFUNCTION("IF(OR(REGEXMATCH($A824, ""(?i)"" &amp; JOIN(""|"", SPLIT($C$3, "" ""))),vlookup(A824,'VMware Inventory'!A:E,5,0)=""VMWare""), 1, 0)"),0.0)</f>
        <v>0</v>
      </c>
      <c r="D824" s="16">
        <f>IFERROR(__xludf.DUMMYFUNCTION("IF(REGEXMATCH($A824, ""(?i)"" &amp; JOIN(""|"", SPLIT($D$3, "" ""))), 1, 0)"),0.0)</f>
        <v>0</v>
      </c>
      <c r="E824" s="16">
        <f t="shared" si="3"/>
        <v>0</v>
      </c>
      <c r="F824" s="16">
        <f t="shared" si="4"/>
        <v>0</v>
      </c>
      <c r="G824" s="16">
        <f>IFERROR(__xludf.DUMMYFUNCTION("IF(REGEXMATCH($A824, ""(?i)"" &amp; JOIN(""|"", SPLIT($G$3, "" ""))), 1, 0)"),0.0)</f>
        <v>0</v>
      </c>
      <c r="H824" s="16">
        <f>IFERROR(__xludf.DUMMYFUNCTION("IF(REGEXMATCH($A824, ""(?i)"" &amp; JOIN(""|"", SPLIT($H$3, "" ""))), 1, 0)"),0.0)</f>
        <v>0</v>
      </c>
      <c r="I824" s="16">
        <f>IFERROR(__xludf.DUMMYFUNCTION("IF(REGEXMATCH($A824, ""(?i)"" &amp; JOIN(""|"", SPLIT($I$3, "" ""))), 1, 0)"),0.0)</f>
        <v>0</v>
      </c>
      <c r="J824" s="16">
        <f>IFERROR(__xludf.DUMMYFUNCTION("IF(REGEXMATCH($A824, ""(?i)"" &amp; JOIN(""|"", SPLIT($J$3, "" ""))), 1, 0)"),0.0)</f>
        <v>0</v>
      </c>
      <c r="K824" s="16">
        <f>IFERROR(__xludf.DUMMYFUNCTION("IF(REGEXMATCH($A824, ""(?i)"" &amp; JOIN(""|"", SPLIT($K$3, "" ""))), 1, 0)"),0.0)</f>
        <v>0</v>
      </c>
      <c r="L824" s="16">
        <f>if(vlookup(A824,'VMware Inventory'!A:E,5,0)="Workstation",1,0)</f>
        <v>0</v>
      </c>
      <c r="M824" s="105">
        <f t="shared" si="5"/>
        <v>0</v>
      </c>
      <c r="N824" s="105">
        <f t="shared" si="6"/>
        <v>0</v>
      </c>
      <c r="O824" s="105">
        <f t="shared" si="7"/>
        <v>0</v>
      </c>
      <c r="P824" s="105" t="str">
        <f t="shared" si="8"/>
        <v>No Infra</v>
      </c>
      <c r="Q824" s="105">
        <f t="shared" si="9"/>
        <v>0</v>
      </c>
    </row>
    <row r="825">
      <c r="A825" s="61" t="s">
        <v>965</v>
      </c>
      <c r="B825" s="16">
        <f t="shared" si="2"/>
        <v>0</v>
      </c>
      <c r="C825" s="16">
        <f>IFERROR(__xludf.DUMMYFUNCTION("IF(OR(REGEXMATCH($A825, ""(?i)"" &amp; JOIN(""|"", SPLIT($C$3, "" ""))),vlookup(A825,'VMware Inventory'!A:E,5,0)=""VMWare""), 1, 0)"),0.0)</f>
        <v>0</v>
      </c>
      <c r="D825" s="16">
        <f>IFERROR(__xludf.DUMMYFUNCTION("IF(REGEXMATCH($A825, ""(?i)"" &amp; JOIN(""|"", SPLIT($D$3, "" ""))), 1, 0)"),0.0)</f>
        <v>0</v>
      </c>
      <c r="E825" s="16">
        <f t="shared" si="3"/>
        <v>0</v>
      </c>
      <c r="F825" s="16">
        <f t="shared" si="4"/>
        <v>0</v>
      </c>
      <c r="G825" s="16">
        <f>IFERROR(__xludf.DUMMYFUNCTION("IF(REGEXMATCH($A825, ""(?i)"" &amp; JOIN(""|"", SPLIT($G$3, "" ""))), 1, 0)"),0.0)</f>
        <v>0</v>
      </c>
      <c r="H825" s="16">
        <f>IFERROR(__xludf.DUMMYFUNCTION("IF(REGEXMATCH($A825, ""(?i)"" &amp; JOIN(""|"", SPLIT($H$3, "" ""))), 1, 0)"),0.0)</f>
        <v>0</v>
      </c>
      <c r="I825" s="16">
        <f>IFERROR(__xludf.DUMMYFUNCTION("IF(REGEXMATCH($A825, ""(?i)"" &amp; JOIN(""|"", SPLIT($I$3, "" ""))), 1, 0)"),0.0)</f>
        <v>0</v>
      </c>
      <c r="J825" s="16">
        <f>IFERROR(__xludf.DUMMYFUNCTION("IF(REGEXMATCH($A825, ""(?i)"" &amp; JOIN(""|"", SPLIT($J$3, "" ""))), 1, 0)"),0.0)</f>
        <v>0</v>
      </c>
      <c r="K825" s="16">
        <f>IFERROR(__xludf.DUMMYFUNCTION("IF(REGEXMATCH($A825, ""(?i)"" &amp; JOIN(""|"", SPLIT($K$3, "" ""))), 1, 0)"),0.0)</f>
        <v>0</v>
      </c>
      <c r="L825" s="16">
        <f>if(vlookup(A825,'VMware Inventory'!A:E,5,0)="Workstation",1,0)</f>
        <v>0</v>
      </c>
      <c r="M825" s="105">
        <f t="shared" si="5"/>
        <v>0</v>
      </c>
      <c r="N825" s="105">
        <f t="shared" si="6"/>
        <v>0</v>
      </c>
      <c r="O825" s="105">
        <f t="shared" si="7"/>
        <v>0</v>
      </c>
      <c r="P825" s="105" t="str">
        <f t="shared" si="8"/>
        <v>No Infra</v>
      </c>
      <c r="Q825" s="105">
        <f t="shared" si="9"/>
        <v>0</v>
      </c>
    </row>
    <row r="826">
      <c r="A826" s="61" t="s">
        <v>966</v>
      </c>
      <c r="B826" s="16">
        <f t="shared" si="2"/>
        <v>0</v>
      </c>
      <c r="C826" s="16">
        <f>IFERROR(__xludf.DUMMYFUNCTION("IF(OR(REGEXMATCH($A826, ""(?i)"" &amp; JOIN(""|"", SPLIT($C$3, "" ""))),vlookup(A826,'VMware Inventory'!A:E,5,0)=""VMWare""), 1, 0)"),0.0)</f>
        <v>0</v>
      </c>
      <c r="D826" s="16">
        <f>IFERROR(__xludf.DUMMYFUNCTION("IF(REGEXMATCH($A826, ""(?i)"" &amp; JOIN(""|"", SPLIT($D$3, "" ""))), 1, 0)"),0.0)</f>
        <v>0</v>
      </c>
      <c r="E826" s="16">
        <f t="shared" si="3"/>
        <v>0</v>
      </c>
      <c r="F826" s="16">
        <f t="shared" si="4"/>
        <v>0</v>
      </c>
      <c r="G826" s="16">
        <f>IFERROR(__xludf.DUMMYFUNCTION("IF(REGEXMATCH($A826, ""(?i)"" &amp; JOIN(""|"", SPLIT($G$3, "" ""))), 1, 0)"),0.0)</f>
        <v>0</v>
      </c>
      <c r="H826" s="16">
        <f>IFERROR(__xludf.DUMMYFUNCTION("IF(REGEXMATCH($A826, ""(?i)"" &amp; JOIN(""|"", SPLIT($H$3, "" ""))), 1, 0)"),0.0)</f>
        <v>0</v>
      </c>
      <c r="I826" s="16">
        <f>IFERROR(__xludf.DUMMYFUNCTION("IF(REGEXMATCH($A826, ""(?i)"" &amp; JOIN(""|"", SPLIT($I$3, "" ""))), 1, 0)"),0.0)</f>
        <v>0</v>
      </c>
      <c r="J826" s="16">
        <f>IFERROR(__xludf.DUMMYFUNCTION("IF(REGEXMATCH($A826, ""(?i)"" &amp; JOIN(""|"", SPLIT($J$3, "" ""))), 1, 0)"),0.0)</f>
        <v>0</v>
      </c>
      <c r="K826" s="16">
        <f>IFERROR(__xludf.DUMMYFUNCTION("IF(REGEXMATCH($A826, ""(?i)"" &amp; JOIN(""|"", SPLIT($K$3, "" ""))), 1, 0)"),0.0)</f>
        <v>0</v>
      </c>
      <c r="L826" s="16">
        <f>if(vlookup(A826,'VMware Inventory'!A:E,5,0)="Workstation",1,0)</f>
        <v>0</v>
      </c>
      <c r="M826" s="105">
        <f t="shared" si="5"/>
        <v>0</v>
      </c>
      <c r="N826" s="105">
        <f t="shared" si="6"/>
        <v>0</v>
      </c>
      <c r="O826" s="105">
        <f t="shared" si="7"/>
        <v>0</v>
      </c>
      <c r="P826" s="105" t="str">
        <f t="shared" si="8"/>
        <v>No Infra</v>
      </c>
      <c r="Q826" s="105">
        <f t="shared" si="9"/>
        <v>0</v>
      </c>
    </row>
    <row r="827">
      <c r="A827" s="61" t="s">
        <v>967</v>
      </c>
      <c r="B827" s="16">
        <f t="shared" si="2"/>
        <v>0</v>
      </c>
      <c r="C827" s="16">
        <f>IFERROR(__xludf.DUMMYFUNCTION("IF(OR(REGEXMATCH($A827, ""(?i)"" &amp; JOIN(""|"", SPLIT($C$3, "" ""))),vlookup(A827,'VMware Inventory'!A:E,5,0)=""VMWare""), 1, 0)"),0.0)</f>
        <v>0</v>
      </c>
      <c r="D827" s="16">
        <f>IFERROR(__xludf.DUMMYFUNCTION("IF(REGEXMATCH($A827, ""(?i)"" &amp; JOIN(""|"", SPLIT($D$3, "" ""))), 1, 0)"),0.0)</f>
        <v>0</v>
      </c>
      <c r="E827" s="16">
        <f t="shared" si="3"/>
        <v>0</v>
      </c>
      <c r="F827" s="16">
        <f t="shared" si="4"/>
        <v>0</v>
      </c>
      <c r="G827" s="16">
        <f>IFERROR(__xludf.DUMMYFUNCTION("IF(REGEXMATCH($A827, ""(?i)"" &amp; JOIN(""|"", SPLIT($G$3, "" ""))), 1, 0)"),0.0)</f>
        <v>0</v>
      </c>
      <c r="H827" s="16">
        <f>IFERROR(__xludf.DUMMYFUNCTION("IF(REGEXMATCH($A827, ""(?i)"" &amp; JOIN(""|"", SPLIT($H$3, "" ""))), 1, 0)"),0.0)</f>
        <v>0</v>
      </c>
      <c r="I827" s="16">
        <f>IFERROR(__xludf.DUMMYFUNCTION("IF(REGEXMATCH($A827, ""(?i)"" &amp; JOIN(""|"", SPLIT($I$3, "" ""))), 1, 0)"),0.0)</f>
        <v>0</v>
      </c>
      <c r="J827" s="16">
        <f>IFERROR(__xludf.DUMMYFUNCTION("IF(REGEXMATCH($A827, ""(?i)"" &amp; JOIN(""|"", SPLIT($J$3, "" ""))), 1, 0)"),0.0)</f>
        <v>0</v>
      </c>
      <c r="K827" s="16">
        <f>IFERROR(__xludf.DUMMYFUNCTION("IF(REGEXMATCH($A827, ""(?i)"" &amp; JOIN(""|"", SPLIT($K$3, "" ""))), 1, 0)"),0.0)</f>
        <v>0</v>
      </c>
      <c r="L827" s="16">
        <f>if(vlookup(A827,'VMware Inventory'!A:E,5,0)="Workstation",1,0)</f>
        <v>0</v>
      </c>
      <c r="M827" s="105">
        <f t="shared" si="5"/>
        <v>0</v>
      </c>
      <c r="N827" s="105">
        <f t="shared" si="6"/>
        <v>0</v>
      </c>
      <c r="O827" s="105">
        <f t="shared" si="7"/>
        <v>0</v>
      </c>
      <c r="P827" s="105" t="str">
        <f t="shared" si="8"/>
        <v>No Infra</v>
      </c>
      <c r="Q827" s="105">
        <f t="shared" si="9"/>
        <v>0</v>
      </c>
    </row>
    <row r="828">
      <c r="A828" s="61" t="s">
        <v>968</v>
      </c>
      <c r="B828" s="16">
        <f t="shared" si="2"/>
        <v>0</v>
      </c>
      <c r="C828" s="16">
        <f>IFERROR(__xludf.DUMMYFUNCTION("IF(OR(REGEXMATCH($A828, ""(?i)"" &amp; JOIN(""|"", SPLIT($C$3, "" ""))),vlookup(A828,'VMware Inventory'!A:E,5,0)=""VMWare""), 1, 0)"),0.0)</f>
        <v>0</v>
      </c>
      <c r="D828" s="16">
        <f>IFERROR(__xludf.DUMMYFUNCTION("IF(REGEXMATCH($A828, ""(?i)"" &amp; JOIN(""|"", SPLIT($D$3, "" ""))), 1, 0)"),0.0)</f>
        <v>0</v>
      </c>
      <c r="E828" s="16">
        <f t="shared" si="3"/>
        <v>0</v>
      </c>
      <c r="F828" s="16">
        <f t="shared" si="4"/>
        <v>0</v>
      </c>
      <c r="G828" s="16">
        <f>IFERROR(__xludf.DUMMYFUNCTION("IF(REGEXMATCH($A828, ""(?i)"" &amp; JOIN(""|"", SPLIT($G$3, "" ""))), 1, 0)"),0.0)</f>
        <v>0</v>
      </c>
      <c r="H828" s="16">
        <f>IFERROR(__xludf.DUMMYFUNCTION("IF(REGEXMATCH($A828, ""(?i)"" &amp; JOIN(""|"", SPLIT($H$3, "" ""))), 1, 0)"),0.0)</f>
        <v>0</v>
      </c>
      <c r="I828" s="16">
        <f>IFERROR(__xludf.DUMMYFUNCTION("IF(REGEXMATCH($A828, ""(?i)"" &amp; JOIN(""|"", SPLIT($I$3, "" ""))), 1, 0)"),0.0)</f>
        <v>0</v>
      </c>
      <c r="J828" s="16">
        <f>IFERROR(__xludf.DUMMYFUNCTION("IF(REGEXMATCH($A828, ""(?i)"" &amp; JOIN(""|"", SPLIT($J$3, "" ""))), 1, 0)"),0.0)</f>
        <v>0</v>
      </c>
      <c r="K828" s="16">
        <f>IFERROR(__xludf.DUMMYFUNCTION("IF(REGEXMATCH($A828, ""(?i)"" &amp; JOIN(""|"", SPLIT($K$3, "" ""))), 1, 0)"),0.0)</f>
        <v>0</v>
      </c>
      <c r="L828" s="16">
        <f>if(vlookup(A828,'VMware Inventory'!A:E,5,0)="Workstation",1,0)</f>
        <v>0</v>
      </c>
      <c r="M828" s="105">
        <f t="shared" si="5"/>
        <v>0</v>
      </c>
      <c r="N828" s="105">
        <f t="shared" si="6"/>
        <v>0</v>
      </c>
      <c r="O828" s="105">
        <f t="shared" si="7"/>
        <v>0</v>
      </c>
      <c r="P828" s="105" t="str">
        <f t="shared" si="8"/>
        <v>No Infra</v>
      </c>
      <c r="Q828" s="105">
        <f t="shared" si="9"/>
        <v>0</v>
      </c>
    </row>
    <row r="829">
      <c r="A829" s="61" t="s">
        <v>969</v>
      </c>
      <c r="B829" s="16">
        <f t="shared" si="2"/>
        <v>0</v>
      </c>
      <c r="C829" s="16">
        <f>IFERROR(__xludf.DUMMYFUNCTION("IF(OR(REGEXMATCH($A829, ""(?i)"" &amp; JOIN(""|"", SPLIT($C$3, "" ""))),vlookup(A829,'VMware Inventory'!A:E,5,0)=""VMWare""), 1, 0)"),0.0)</f>
        <v>0</v>
      </c>
      <c r="D829" s="16">
        <f>IFERROR(__xludf.DUMMYFUNCTION("IF(REGEXMATCH($A829, ""(?i)"" &amp; JOIN(""|"", SPLIT($D$3, "" ""))), 1, 0)"),0.0)</f>
        <v>0</v>
      </c>
      <c r="E829" s="16">
        <f t="shared" si="3"/>
        <v>0</v>
      </c>
      <c r="F829" s="16">
        <f t="shared" si="4"/>
        <v>0</v>
      </c>
      <c r="G829" s="16">
        <f>IFERROR(__xludf.DUMMYFUNCTION("IF(REGEXMATCH($A829, ""(?i)"" &amp; JOIN(""|"", SPLIT($G$3, "" ""))), 1, 0)"),0.0)</f>
        <v>0</v>
      </c>
      <c r="H829" s="16">
        <f>IFERROR(__xludf.DUMMYFUNCTION("IF(REGEXMATCH($A829, ""(?i)"" &amp; JOIN(""|"", SPLIT($H$3, "" ""))), 1, 0)"),0.0)</f>
        <v>0</v>
      </c>
      <c r="I829" s="16">
        <f>IFERROR(__xludf.DUMMYFUNCTION("IF(REGEXMATCH($A829, ""(?i)"" &amp; JOIN(""|"", SPLIT($I$3, "" ""))), 1, 0)"),0.0)</f>
        <v>0</v>
      </c>
      <c r="J829" s="16">
        <f>IFERROR(__xludf.DUMMYFUNCTION("IF(REGEXMATCH($A829, ""(?i)"" &amp; JOIN(""|"", SPLIT($J$3, "" ""))), 1, 0)"),0.0)</f>
        <v>0</v>
      </c>
      <c r="K829" s="16">
        <f>IFERROR(__xludf.DUMMYFUNCTION("IF(REGEXMATCH($A829, ""(?i)"" &amp; JOIN(""|"", SPLIT($K$3, "" ""))), 1, 0)"),0.0)</f>
        <v>0</v>
      </c>
      <c r="L829" s="16">
        <f>if(vlookup(A829,'VMware Inventory'!A:E,5,0)="Workstation",1,0)</f>
        <v>0</v>
      </c>
      <c r="M829" s="105">
        <f t="shared" si="5"/>
        <v>0</v>
      </c>
      <c r="N829" s="105">
        <f t="shared" si="6"/>
        <v>0</v>
      </c>
      <c r="O829" s="105">
        <f t="shared" si="7"/>
        <v>0</v>
      </c>
      <c r="P829" s="105" t="str">
        <f t="shared" si="8"/>
        <v>No Infra</v>
      </c>
      <c r="Q829" s="105">
        <f t="shared" si="9"/>
        <v>0</v>
      </c>
    </row>
    <row r="830">
      <c r="A830" s="61" t="s">
        <v>970</v>
      </c>
      <c r="B830" s="16">
        <f t="shared" si="2"/>
        <v>0</v>
      </c>
      <c r="C830" s="16">
        <f>IFERROR(__xludf.DUMMYFUNCTION("IF(OR(REGEXMATCH($A830, ""(?i)"" &amp; JOIN(""|"", SPLIT($C$3, "" ""))),vlookup(A830,'VMware Inventory'!A:E,5,0)=""VMWare""), 1, 0)"),0.0)</f>
        <v>0</v>
      </c>
      <c r="D830" s="16">
        <f>IFERROR(__xludf.DUMMYFUNCTION("IF(REGEXMATCH($A830, ""(?i)"" &amp; JOIN(""|"", SPLIT($D$3, "" ""))), 1, 0)"),0.0)</f>
        <v>0</v>
      </c>
      <c r="E830" s="16">
        <f t="shared" si="3"/>
        <v>0</v>
      </c>
      <c r="F830" s="16">
        <f t="shared" si="4"/>
        <v>0</v>
      </c>
      <c r="G830" s="16">
        <f>IFERROR(__xludf.DUMMYFUNCTION("IF(REGEXMATCH($A830, ""(?i)"" &amp; JOIN(""|"", SPLIT($G$3, "" ""))), 1, 0)"),0.0)</f>
        <v>0</v>
      </c>
      <c r="H830" s="16">
        <f>IFERROR(__xludf.DUMMYFUNCTION("IF(REGEXMATCH($A830, ""(?i)"" &amp; JOIN(""|"", SPLIT($H$3, "" ""))), 1, 0)"),0.0)</f>
        <v>0</v>
      </c>
      <c r="I830" s="16">
        <f>IFERROR(__xludf.DUMMYFUNCTION("IF(REGEXMATCH($A830, ""(?i)"" &amp; JOIN(""|"", SPLIT($I$3, "" ""))), 1, 0)"),0.0)</f>
        <v>0</v>
      </c>
      <c r="J830" s="16">
        <f>IFERROR(__xludf.DUMMYFUNCTION("IF(REGEXMATCH($A830, ""(?i)"" &amp; JOIN(""|"", SPLIT($J$3, "" ""))), 1, 0)"),0.0)</f>
        <v>0</v>
      </c>
      <c r="K830" s="16">
        <f>IFERROR(__xludf.DUMMYFUNCTION("IF(REGEXMATCH($A830, ""(?i)"" &amp; JOIN(""|"", SPLIT($K$3, "" ""))), 1, 0)"),0.0)</f>
        <v>0</v>
      </c>
      <c r="L830" s="16">
        <f>if(vlookup(A830,'VMware Inventory'!A:E,5,0)="Workstation",1,0)</f>
        <v>0</v>
      </c>
      <c r="M830" s="105">
        <f t="shared" si="5"/>
        <v>0</v>
      </c>
      <c r="N830" s="105">
        <f t="shared" si="6"/>
        <v>0</v>
      </c>
      <c r="O830" s="105">
        <f t="shared" si="7"/>
        <v>0</v>
      </c>
      <c r="P830" s="105" t="str">
        <f t="shared" si="8"/>
        <v>No Infra</v>
      </c>
      <c r="Q830" s="105">
        <f t="shared" si="9"/>
        <v>0</v>
      </c>
    </row>
    <row r="831">
      <c r="A831" s="61" t="s">
        <v>971</v>
      </c>
      <c r="B831" s="16">
        <f t="shared" si="2"/>
        <v>0</v>
      </c>
      <c r="C831" s="16">
        <f>IFERROR(__xludf.DUMMYFUNCTION("IF(OR(REGEXMATCH($A831, ""(?i)"" &amp; JOIN(""|"", SPLIT($C$3, "" ""))),vlookup(A831,'VMware Inventory'!A:E,5,0)=""VMWare""), 1, 0)"),0.0)</f>
        <v>0</v>
      </c>
      <c r="D831" s="16">
        <f>IFERROR(__xludf.DUMMYFUNCTION("IF(REGEXMATCH($A831, ""(?i)"" &amp; JOIN(""|"", SPLIT($D$3, "" ""))), 1, 0)"),0.0)</f>
        <v>0</v>
      </c>
      <c r="E831" s="16">
        <f t="shared" si="3"/>
        <v>0</v>
      </c>
      <c r="F831" s="16">
        <f t="shared" si="4"/>
        <v>0</v>
      </c>
      <c r="G831" s="16">
        <f>IFERROR(__xludf.DUMMYFUNCTION("IF(REGEXMATCH($A831, ""(?i)"" &amp; JOIN(""|"", SPLIT($G$3, "" ""))), 1, 0)"),0.0)</f>
        <v>0</v>
      </c>
      <c r="H831" s="16">
        <f>IFERROR(__xludf.DUMMYFUNCTION("IF(REGEXMATCH($A831, ""(?i)"" &amp; JOIN(""|"", SPLIT($H$3, "" ""))), 1, 0)"),0.0)</f>
        <v>0</v>
      </c>
      <c r="I831" s="16">
        <f>IFERROR(__xludf.DUMMYFUNCTION("IF(REGEXMATCH($A831, ""(?i)"" &amp; JOIN(""|"", SPLIT($I$3, "" ""))), 1, 0)"),0.0)</f>
        <v>0</v>
      </c>
      <c r="J831" s="16">
        <f>IFERROR(__xludf.DUMMYFUNCTION("IF(REGEXMATCH($A831, ""(?i)"" &amp; JOIN(""|"", SPLIT($J$3, "" ""))), 1, 0)"),0.0)</f>
        <v>0</v>
      </c>
      <c r="K831" s="16">
        <f>IFERROR(__xludf.DUMMYFUNCTION("IF(REGEXMATCH($A831, ""(?i)"" &amp; JOIN(""|"", SPLIT($K$3, "" ""))), 1, 0)"),0.0)</f>
        <v>0</v>
      </c>
      <c r="L831" s="16">
        <f>if(vlookup(A831,'VMware Inventory'!A:E,5,0)="Workstation",1,0)</f>
        <v>0</v>
      </c>
      <c r="M831" s="105">
        <f t="shared" si="5"/>
        <v>0</v>
      </c>
      <c r="N831" s="105">
        <f t="shared" si="6"/>
        <v>0</v>
      </c>
      <c r="O831" s="105">
        <f t="shared" si="7"/>
        <v>0</v>
      </c>
      <c r="P831" s="105" t="str">
        <f t="shared" si="8"/>
        <v>No Infra</v>
      </c>
      <c r="Q831" s="105">
        <f t="shared" si="9"/>
        <v>0</v>
      </c>
    </row>
    <row r="832">
      <c r="A832" s="61" t="s">
        <v>972</v>
      </c>
      <c r="B832" s="16">
        <f t="shared" si="2"/>
        <v>0</v>
      </c>
      <c r="C832" s="16">
        <f>IFERROR(__xludf.DUMMYFUNCTION("IF(OR(REGEXMATCH($A832, ""(?i)"" &amp; JOIN(""|"", SPLIT($C$3, "" ""))),vlookup(A832,'VMware Inventory'!A:E,5,0)=""VMWare""), 1, 0)"),0.0)</f>
        <v>0</v>
      </c>
      <c r="D832" s="16">
        <f>IFERROR(__xludf.DUMMYFUNCTION("IF(REGEXMATCH($A832, ""(?i)"" &amp; JOIN(""|"", SPLIT($D$3, "" ""))), 1, 0)"),0.0)</f>
        <v>0</v>
      </c>
      <c r="E832" s="16">
        <f t="shared" si="3"/>
        <v>0</v>
      </c>
      <c r="F832" s="16">
        <f t="shared" si="4"/>
        <v>0</v>
      </c>
      <c r="G832" s="16">
        <f>IFERROR(__xludf.DUMMYFUNCTION("IF(REGEXMATCH($A832, ""(?i)"" &amp; JOIN(""|"", SPLIT($G$3, "" ""))), 1, 0)"),0.0)</f>
        <v>0</v>
      </c>
      <c r="H832" s="16">
        <f>IFERROR(__xludf.DUMMYFUNCTION("IF(REGEXMATCH($A832, ""(?i)"" &amp; JOIN(""|"", SPLIT($H$3, "" ""))), 1, 0)"),0.0)</f>
        <v>0</v>
      </c>
      <c r="I832" s="16">
        <f>IFERROR(__xludf.DUMMYFUNCTION("IF(REGEXMATCH($A832, ""(?i)"" &amp; JOIN(""|"", SPLIT($I$3, "" ""))), 1, 0)"),0.0)</f>
        <v>0</v>
      </c>
      <c r="J832" s="16">
        <f>IFERROR(__xludf.DUMMYFUNCTION("IF(REGEXMATCH($A832, ""(?i)"" &amp; JOIN(""|"", SPLIT($J$3, "" ""))), 1, 0)"),0.0)</f>
        <v>0</v>
      </c>
      <c r="K832" s="16">
        <f>IFERROR(__xludf.DUMMYFUNCTION("IF(REGEXMATCH($A832, ""(?i)"" &amp; JOIN(""|"", SPLIT($K$3, "" ""))), 1, 0)"),0.0)</f>
        <v>0</v>
      </c>
      <c r="L832" s="16">
        <f>if(vlookup(A832,'VMware Inventory'!A:E,5,0)="Workstation",1,0)</f>
        <v>0</v>
      </c>
      <c r="M832" s="105">
        <f t="shared" si="5"/>
        <v>0</v>
      </c>
      <c r="N832" s="105">
        <f t="shared" si="6"/>
        <v>0</v>
      </c>
      <c r="O832" s="105">
        <f t="shared" si="7"/>
        <v>0</v>
      </c>
      <c r="P832" s="105" t="str">
        <f t="shared" si="8"/>
        <v>No Infra</v>
      </c>
      <c r="Q832" s="105">
        <f t="shared" si="9"/>
        <v>0</v>
      </c>
    </row>
    <row r="833">
      <c r="A833" s="61" t="s">
        <v>973</v>
      </c>
      <c r="B833" s="16">
        <f t="shared" si="2"/>
        <v>0</v>
      </c>
      <c r="C833" s="16">
        <f>IFERROR(__xludf.DUMMYFUNCTION("IF(OR(REGEXMATCH($A833, ""(?i)"" &amp; JOIN(""|"", SPLIT($C$3, "" ""))),vlookup(A833,'VMware Inventory'!A:E,5,0)=""VMWare""), 1, 0)"),0.0)</f>
        <v>0</v>
      </c>
      <c r="D833" s="16">
        <f>IFERROR(__xludf.DUMMYFUNCTION("IF(REGEXMATCH($A833, ""(?i)"" &amp; JOIN(""|"", SPLIT($D$3, "" ""))), 1, 0)"),0.0)</f>
        <v>0</v>
      </c>
      <c r="E833" s="16">
        <f t="shared" si="3"/>
        <v>0</v>
      </c>
      <c r="F833" s="16">
        <f t="shared" si="4"/>
        <v>0</v>
      </c>
      <c r="G833" s="16">
        <f>IFERROR(__xludf.DUMMYFUNCTION("IF(REGEXMATCH($A833, ""(?i)"" &amp; JOIN(""|"", SPLIT($G$3, "" ""))), 1, 0)"),0.0)</f>
        <v>0</v>
      </c>
      <c r="H833" s="16">
        <f>IFERROR(__xludf.DUMMYFUNCTION("IF(REGEXMATCH($A833, ""(?i)"" &amp; JOIN(""|"", SPLIT($H$3, "" ""))), 1, 0)"),0.0)</f>
        <v>0</v>
      </c>
      <c r="I833" s="16">
        <f>IFERROR(__xludf.DUMMYFUNCTION("IF(REGEXMATCH($A833, ""(?i)"" &amp; JOIN(""|"", SPLIT($I$3, "" ""))), 1, 0)"),0.0)</f>
        <v>0</v>
      </c>
      <c r="J833" s="16">
        <f>IFERROR(__xludf.DUMMYFUNCTION("IF(REGEXMATCH($A833, ""(?i)"" &amp; JOIN(""|"", SPLIT($J$3, "" ""))), 1, 0)"),0.0)</f>
        <v>0</v>
      </c>
      <c r="K833" s="16">
        <f>IFERROR(__xludf.DUMMYFUNCTION("IF(REGEXMATCH($A833, ""(?i)"" &amp; JOIN(""|"", SPLIT($K$3, "" ""))), 1, 0)"),0.0)</f>
        <v>0</v>
      </c>
      <c r="L833" s="16">
        <f>if(vlookup(A833,'VMware Inventory'!A:E,5,0)="Workstation",1,0)</f>
        <v>0</v>
      </c>
      <c r="M833" s="105">
        <f t="shared" si="5"/>
        <v>0</v>
      </c>
      <c r="N833" s="105">
        <f t="shared" si="6"/>
        <v>0</v>
      </c>
      <c r="O833" s="105">
        <f t="shared" si="7"/>
        <v>0</v>
      </c>
      <c r="P833" s="105" t="str">
        <f t="shared" si="8"/>
        <v>No Infra</v>
      </c>
      <c r="Q833" s="105">
        <f t="shared" si="9"/>
        <v>0</v>
      </c>
    </row>
    <row r="834">
      <c r="A834" s="61" t="s">
        <v>974</v>
      </c>
      <c r="B834" s="16">
        <f t="shared" si="2"/>
        <v>0</v>
      </c>
      <c r="C834" s="16">
        <f>IFERROR(__xludf.DUMMYFUNCTION("IF(OR(REGEXMATCH($A834, ""(?i)"" &amp; JOIN(""|"", SPLIT($C$3, "" ""))),vlookup(A834,'VMware Inventory'!A:E,5,0)=""VMWare""), 1, 0)"),0.0)</f>
        <v>0</v>
      </c>
      <c r="D834" s="16">
        <f>IFERROR(__xludf.DUMMYFUNCTION("IF(REGEXMATCH($A834, ""(?i)"" &amp; JOIN(""|"", SPLIT($D$3, "" ""))), 1, 0)"),0.0)</f>
        <v>0</v>
      </c>
      <c r="E834" s="16">
        <f t="shared" si="3"/>
        <v>0</v>
      </c>
      <c r="F834" s="16">
        <f t="shared" si="4"/>
        <v>0</v>
      </c>
      <c r="G834" s="16">
        <f>IFERROR(__xludf.DUMMYFUNCTION("IF(REGEXMATCH($A834, ""(?i)"" &amp; JOIN(""|"", SPLIT($G$3, "" ""))), 1, 0)"),0.0)</f>
        <v>0</v>
      </c>
      <c r="H834" s="16">
        <f>IFERROR(__xludf.DUMMYFUNCTION("IF(REGEXMATCH($A834, ""(?i)"" &amp; JOIN(""|"", SPLIT($H$3, "" ""))), 1, 0)"),0.0)</f>
        <v>0</v>
      </c>
      <c r="I834" s="16">
        <f>IFERROR(__xludf.DUMMYFUNCTION("IF(REGEXMATCH($A834, ""(?i)"" &amp; JOIN(""|"", SPLIT($I$3, "" ""))), 1, 0)"),0.0)</f>
        <v>0</v>
      </c>
      <c r="J834" s="16">
        <f>IFERROR(__xludf.DUMMYFUNCTION("IF(REGEXMATCH($A834, ""(?i)"" &amp; JOIN(""|"", SPLIT($J$3, "" ""))), 1, 0)"),0.0)</f>
        <v>0</v>
      </c>
      <c r="K834" s="16">
        <f>IFERROR(__xludf.DUMMYFUNCTION("IF(REGEXMATCH($A834, ""(?i)"" &amp; JOIN(""|"", SPLIT($K$3, "" ""))), 1, 0)"),0.0)</f>
        <v>0</v>
      </c>
      <c r="L834" s="16">
        <f>if(vlookup(A834,'VMware Inventory'!A:E,5,0)="Workstation",1,0)</f>
        <v>0</v>
      </c>
      <c r="M834" s="105">
        <f t="shared" si="5"/>
        <v>0</v>
      </c>
      <c r="N834" s="105">
        <f t="shared" si="6"/>
        <v>0</v>
      </c>
      <c r="O834" s="105">
        <f t="shared" si="7"/>
        <v>0</v>
      </c>
      <c r="P834" s="105" t="str">
        <f t="shared" si="8"/>
        <v>No Infra</v>
      </c>
      <c r="Q834" s="105">
        <f t="shared" si="9"/>
        <v>0</v>
      </c>
    </row>
    <row r="835">
      <c r="A835" s="61" t="s">
        <v>975</v>
      </c>
      <c r="B835" s="16">
        <f t="shared" si="2"/>
        <v>0</v>
      </c>
      <c r="C835" s="16">
        <f>IFERROR(__xludf.DUMMYFUNCTION("IF(OR(REGEXMATCH($A835, ""(?i)"" &amp; JOIN(""|"", SPLIT($C$3, "" ""))),vlookup(A835,'VMware Inventory'!A:E,5,0)=""VMWare""), 1, 0)"),0.0)</f>
        <v>0</v>
      </c>
      <c r="D835" s="16">
        <f>IFERROR(__xludf.DUMMYFUNCTION("IF(REGEXMATCH($A835, ""(?i)"" &amp; JOIN(""|"", SPLIT($D$3, "" ""))), 1, 0)"),0.0)</f>
        <v>0</v>
      </c>
      <c r="E835" s="16">
        <f t="shared" si="3"/>
        <v>0</v>
      </c>
      <c r="F835" s="16">
        <f t="shared" si="4"/>
        <v>0</v>
      </c>
      <c r="G835" s="16">
        <f>IFERROR(__xludf.DUMMYFUNCTION("IF(REGEXMATCH($A835, ""(?i)"" &amp; JOIN(""|"", SPLIT($G$3, "" ""))), 1, 0)"),0.0)</f>
        <v>0</v>
      </c>
      <c r="H835" s="16">
        <f>IFERROR(__xludf.DUMMYFUNCTION("IF(REGEXMATCH($A835, ""(?i)"" &amp; JOIN(""|"", SPLIT($H$3, "" ""))), 1, 0)"),0.0)</f>
        <v>0</v>
      </c>
      <c r="I835" s="16">
        <f>IFERROR(__xludf.DUMMYFUNCTION("IF(REGEXMATCH($A835, ""(?i)"" &amp; JOIN(""|"", SPLIT($I$3, "" ""))), 1, 0)"),0.0)</f>
        <v>0</v>
      </c>
      <c r="J835" s="16">
        <f>IFERROR(__xludf.DUMMYFUNCTION("IF(REGEXMATCH($A835, ""(?i)"" &amp; JOIN(""|"", SPLIT($J$3, "" ""))), 1, 0)"),0.0)</f>
        <v>0</v>
      </c>
      <c r="K835" s="16">
        <f>IFERROR(__xludf.DUMMYFUNCTION("IF(REGEXMATCH($A835, ""(?i)"" &amp; JOIN(""|"", SPLIT($K$3, "" ""))), 1, 0)"),0.0)</f>
        <v>0</v>
      </c>
      <c r="L835" s="16">
        <f>if(vlookup(A835,'VMware Inventory'!A:E,5,0)="Workstation",1,0)</f>
        <v>0</v>
      </c>
      <c r="M835" s="105">
        <f t="shared" si="5"/>
        <v>0</v>
      </c>
      <c r="N835" s="105">
        <f t="shared" si="6"/>
        <v>0</v>
      </c>
      <c r="O835" s="105">
        <f t="shared" si="7"/>
        <v>0</v>
      </c>
      <c r="P835" s="105" t="str">
        <f t="shared" si="8"/>
        <v>No Infra</v>
      </c>
      <c r="Q835" s="105">
        <f t="shared" si="9"/>
        <v>0</v>
      </c>
    </row>
    <row r="836">
      <c r="A836" s="61" t="s">
        <v>976</v>
      </c>
      <c r="B836" s="16">
        <f t="shared" si="2"/>
        <v>0</v>
      </c>
      <c r="C836" s="16">
        <f>IFERROR(__xludf.DUMMYFUNCTION("IF(OR(REGEXMATCH($A836, ""(?i)"" &amp; JOIN(""|"", SPLIT($C$3, "" ""))),vlookup(A836,'VMware Inventory'!A:E,5,0)=""VMWare""), 1, 0)"),0.0)</f>
        <v>0</v>
      </c>
      <c r="D836" s="16">
        <f>IFERROR(__xludf.DUMMYFUNCTION("IF(REGEXMATCH($A836, ""(?i)"" &amp; JOIN(""|"", SPLIT($D$3, "" ""))), 1, 0)"),0.0)</f>
        <v>0</v>
      </c>
      <c r="E836" s="16">
        <f t="shared" si="3"/>
        <v>0</v>
      </c>
      <c r="F836" s="16">
        <f t="shared" si="4"/>
        <v>0</v>
      </c>
      <c r="G836" s="16">
        <f>IFERROR(__xludf.DUMMYFUNCTION("IF(REGEXMATCH($A836, ""(?i)"" &amp; JOIN(""|"", SPLIT($G$3, "" ""))), 1, 0)"),0.0)</f>
        <v>0</v>
      </c>
      <c r="H836" s="16">
        <f>IFERROR(__xludf.DUMMYFUNCTION("IF(REGEXMATCH($A836, ""(?i)"" &amp; JOIN(""|"", SPLIT($H$3, "" ""))), 1, 0)"),0.0)</f>
        <v>0</v>
      </c>
      <c r="I836" s="16">
        <f>IFERROR(__xludf.DUMMYFUNCTION("IF(REGEXMATCH($A836, ""(?i)"" &amp; JOIN(""|"", SPLIT($I$3, "" ""))), 1, 0)"),0.0)</f>
        <v>0</v>
      </c>
      <c r="J836" s="16">
        <f>IFERROR(__xludf.DUMMYFUNCTION("IF(REGEXMATCH($A836, ""(?i)"" &amp; JOIN(""|"", SPLIT($J$3, "" ""))), 1, 0)"),0.0)</f>
        <v>0</v>
      </c>
      <c r="K836" s="16">
        <f>IFERROR(__xludf.DUMMYFUNCTION("IF(REGEXMATCH($A836, ""(?i)"" &amp; JOIN(""|"", SPLIT($K$3, "" ""))), 1, 0)"),0.0)</f>
        <v>0</v>
      </c>
      <c r="L836" s="16">
        <f>if(vlookup(A836,'VMware Inventory'!A:E,5,0)="Workstation",1,0)</f>
        <v>0</v>
      </c>
      <c r="M836" s="105">
        <f t="shared" si="5"/>
        <v>0</v>
      </c>
      <c r="N836" s="105">
        <f t="shared" si="6"/>
        <v>0</v>
      </c>
      <c r="O836" s="105">
        <f t="shared" si="7"/>
        <v>0</v>
      </c>
      <c r="P836" s="105" t="str">
        <f t="shared" si="8"/>
        <v>No Infra</v>
      </c>
      <c r="Q836" s="105">
        <f t="shared" si="9"/>
        <v>0</v>
      </c>
    </row>
    <row r="837">
      <c r="A837" s="61" t="s">
        <v>977</v>
      </c>
      <c r="B837" s="16">
        <f t="shared" si="2"/>
        <v>0</v>
      </c>
      <c r="C837" s="16">
        <f>IFERROR(__xludf.DUMMYFUNCTION("IF(OR(REGEXMATCH($A837, ""(?i)"" &amp; JOIN(""|"", SPLIT($C$3, "" ""))),vlookup(A837,'VMware Inventory'!A:E,5,0)=""VMWare""), 1, 0)"),0.0)</f>
        <v>0</v>
      </c>
      <c r="D837" s="16">
        <f>IFERROR(__xludf.DUMMYFUNCTION("IF(REGEXMATCH($A837, ""(?i)"" &amp; JOIN(""|"", SPLIT($D$3, "" ""))), 1, 0)"),0.0)</f>
        <v>0</v>
      </c>
      <c r="E837" s="16">
        <f t="shared" si="3"/>
        <v>0</v>
      </c>
      <c r="F837" s="16">
        <f t="shared" si="4"/>
        <v>0</v>
      </c>
      <c r="G837" s="16">
        <f>IFERROR(__xludf.DUMMYFUNCTION("IF(REGEXMATCH($A837, ""(?i)"" &amp; JOIN(""|"", SPLIT($G$3, "" ""))), 1, 0)"),0.0)</f>
        <v>0</v>
      </c>
      <c r="H837" s="16">
        <f>IFERROR(__xludf.DUMMYFUNCTION("IF(REGEXMATCH($A837, ""(?i)"" &amp; JOIN(""|"", SPLIT($H$3, "" ""))), 1, 0)"),0.0)</f>
        <v>0</v>
      </c>
      <c r="I837" s="16">
        <f>IFERROR(__xludf.DUMMYFUNCTION("IF(REGEXMATCH($A837, ""(?i)"" &amp; JOIN(""|"", SPLIT($I$3, "" ""))), 1, 0)"),0.0)</f>
        <v>0</v>
      </c>
      <c r="J837" s="16">
        <f>IFERROR(__xludf.DUMMYFUNCTION("IF(REGEXMATCH($A837, ""(?i)"" &amp; JOIN(""|"", SPLIT($J$3, "" ""))), 1, 0)"),0.0)</f>
        <v>0</v>
      </c>
      <c r="K837" s="16">
        <f>IFERROR(__xludf.DUMMYFUNCTION("IF(REGEXMATCH($A837, ""(?i)"" &amp; JOIN(""|"", SPLIT($K$3, "" ""))), 1, 0)"),0.0)</f>
        <v>0</v>
      </c>
      <c r="L837" s="16">
        <f>if(vlookup(A837,'VMware Inventory'!A:E,5,0)="Workstation",1,0)</f>
        <v>0</v>
      </c>
      <c r="M837" s="105">
        <f t="shared" si="5"/>
        <v>0</v>
      </c>
      <c r="N837" s="105">
        <f t="shared" si="6"/>
        <v>0</v>
      </c>
      <c r="O837" s="105">
        <f t="shared" si="7"/>
        <v>0</v>
      </c>
      <c r="P837" s="105" t="str">
        <f t="shared" si="8"/>
        <v>No Infra</v>
      </c>
      <c r="Q837" s="105">
        <f t="shared" si="9"/>
        <v>0</v>
      </c>
    </row>
    <row r="838">
      <c r="A838" s="61" t="s">
        <v>978</v>
      </c>
      <c r="B838" s="16">
        <f t="shared" si="2"/>
        <v>0</v>
      </c>
      <c r="C838" s="16">
        <f>IFERROR(__xludf.DUMMYFUNCTION("IF(OR(REGEXMATCH($A838, ""(?i)"" &amp; JOIN(""|"", SPLIT($C$3, "" ""))),vlookup(A838,'VMware Inventory'!A:E,5,0)=""VMWare""), 1, 0)"),0.0)</f>
        <v>0</v>
      </c>
      <c r="D838" s="16">
        <f>IFERROR(__xludf.DUMMYFUNCTION("IF(REGEXMATCH($A838, ""(?i)"" &amp; JOIN(""|"", SPLIT($D$3, "" ""))), 1, 0)"),0.0)</f>
        <v>0</v>
      </c>
      <c r="E838" s="16">
        <f t="shared" si="3"/>
        <v>0</v>
      </c>
      <c r="F838" s="16">
        <f t="shared" si="4"/>
        <v>0</v>
      </c>
      <c r="G838" s="16">
        <f>IFERROR(__xludf.DUMMYFUNCTION("IF(REGEXMATCH($A838, ""(?i)"" &amp; JOIN(""|"", SPLIT($G$3, "" ""))), 1, 0)"),0.0)</f>
        <v>0</v>
      </c>
      <c r="H838" s="16">
        <f>IFERROR(__xludf.DUMMYFUNCTION("IF(REGEXMATCH($A838, ""(?i)"" &amp; JOIN(""|"", SPLIT($H$3, "" ""))), 1, 0)"),0.0)</f>
        <v>0</v>
      </c>
      <c r="I838" s="16">
        <f>IFERROR(__xludf.DUMMYFUNCTION("IF(REGEXMATCH($A838, ""(?i)"" &amp; JOIN(""|"", SPLIT($I$3, "" ""))), 1, 0)"),0.0)</f>
        <v>0</v>
      </c>
      <c r="J838" s="16">
        <f>IFERROR(__xludf.DUMMYFUNCTION("IF(REGEXMATCH($A838, ""(?i)"" &amp; JOIN(""|"", SPLIT($J$3, "" ""))), 1, 0)"),0.0)</f>
        <v>0</v>
      </c>
      <c r="K838" s="16">
        <f>IFERROR(__xludf.DUMMYFUNCTION("IF(REGEXMATCH($A838, ""(?i)"" &amp; JOIN(""|"", SPLIT($K$3, "" ""))), 1, 0)"),0.0)</f>
        <v>0</v>
      </c>
      <c r="L838" s="16">
        <f>if(vlookup(A838,'VMware Inventory'!A:E,5,0)="Workstation",1,0)</f>
        <v>0</v>
      </c>
      <c r="M838" s="105">
        <f t="shared" si="5"/>
        <v>0</v>
      </c>
      <c r="N838" s="105">
        <f t="shared" si="6"/>
        <v>0</v>
      </c>
      <c r="O838" s="105">
        <f t="shared" si="7"/>
        <v>0</v>
      </c>
      <c r="P838" s="105" t="str">
        <f t="shared" si="8"/>
        <v>No Infra</v>
      </c>
      <c r="Q838" s="105">
        <f t="shared" si="9"/>
        <v>0</v>
      </c>
    </row>
    <row r="839">
      <c r="A839" s="61" t="s">
        <v>979</v>
      </c>
      <c r="B839" s="16">
        <f t="shared" si="2"/>
        <v>0</v>
      </c>
      <c r="C839" s="16">
        <f>IFERROR(__xludf.DUMMYFUNCTION("IF(OR(REGEXMATCH($A839, ""(?i)"" &amp; JOIN(""|"", SPLIT($C$3, "" ""))),vlookup(A839,'VMware Inventory'!A:E,5,0)=""VMWare""), 1, 0)"),0.0)</f>
        <v>0</v>
      </c>
      <c r="D839" s="16">
        <f>IFERROR(__xludf.DUMMYFUNCTION("IF(REGEXMATCH($A839, ""(?i)"" &amp; JOIN(""|"", SPLIT($D$3, "" ""))), 1, 0)"),0.0)</f>
        <v>0</v>
      </c>
      <c r="E839" s="16">
        <f t="shared" si="3"/>
        <v>0</v>
      </c>
      <c r="F839" s="16">
        <f t="shared" si="4"/>
        <v>0</v>
      </c>
      <c r="G839" s="16">
        <f>IFERROR(__xludf.DUMMYFUNCTION("IF(REGEXMATCH($A839, ""(?i)"" &amp; JOIN(""|"", SPLIT($G$3, "" ""))), 1, 0)"),0.0)</f>
        <v>0</v>
      </c>
      <c r="H839" s="16">
        <f>IFERROR(__xludf.DUMMYFUNCTION("IF(REGEXMATCH($A839, ""(?i)"" &amp; JOIN(""|"", SPLIT($H$3, "" ""))), 1, 0)"),0.0)</f>
        <v>0</v>
      </c>
      <c r="I839" s="16">
        <f>IFERROR(__xludf.DUMMYFUNCTION("IF(REGEXMATCH($A839, ""(?i)"" &amp; JOIN(""|"", SPLIT($I$3, "" ""))), 1, 0)"),0.0)</f>
        <v>0</v>
      </c>
      <c r="J839" s="16">
        <f>IFERROR(__xludf.DUMMYFUNCTION("IF(REGEXMATCH($A839, ""(?i)"" &amp; JOIN(""|"", SPLIT($J$3, "" ""))), 1, 0)"),0.0)</f>
        <v>0</v>
      </c>
      <c r="K839" s="16">
        <f>IFERROR(__xludf.DUMMYFUNCTION("IF(REGEXMATCH($A839, ""(?i)"" &amp; JOIN(""|"", SPLIT($K$3, "" ""))), 1, 0)"),0.0)</f>
        <v>0</v>
      </c>
      <c r="L839" s="16">
        <f>if(vlookup(A839,'VMware Inventory'!A:E,5,0)="Workstation",1,0)</f>
        <v>0</v>
      </c>
      <c r="M839" s="105">
        <f t="shared" si="5"/>
        <v>0</v>
      </c>
      <c r="N839" s="105">
        <f t="shared" si="6"/>
        <v>0</v>
      </c>
      <c r="O839" s="105">
        <f t="shared" si="7"/>
        <v>0</v>
      </c>
      <c r="P839" s="105" t="str">
        <f t="shared" si="8"/>
        <v>No Infra</v>
      </c>
      <c r="Q839" s="105">
        <f t="shared" si="9"/>
        <v>0</v>
      </c>
    </row>
    <row r="840">
      <c r="A840" s="61" t="s">
        <v>980</v>
      </c>
      <c r="B840" s="16">
        <f t="shared" si="2"/>
        <v>0</v>
      </c>
      <c r="C840" s="16">
        <f>IFERROR(__xludf.DUMMYFUNCTION("IF(OR(REGEXMATCH($A840, ""(?i)"" &amp; JOIN(""|"", SPLIT($C$3, "" ""))),vlookup(A840,'VMware Inventory'!A:E,5,0)=""VMWare""), 1, 0)"),0.0)</f>
        <v>0</v>
      </c>
      <c r="D840" s="16">
        <f>IFERROR(__xludf.DUMMYFUNCTION("IF(REGEXMATCH($A840, ""(?i)"" &amp; JOIN(""|"", SPLIT($D$3, "" ""))), 1, 0)"),0.0)</f>
        <v>0</v>
      </c>
      <c r="E840" s="16">
        <f t="shared" si="3"/>
        <v>0</v>
      </c>
      <c r="F840" s="16">
        <f t="shared" si="4"/>
        <v>0</v>
      </c>
      <c r="G840" s="16">
        <f>IFERROR(__xludf.DUMMYFUNCTION("IF(REGEXMATCH($A840, ""(?i)"" &amp; JOIN(""|"", SPLIT($G$3, "" ""))), 1, 0)"),0.0)</f>
        <v>0</v>
      </c>
      <c r="H840" s="16">
        <f>IFERROR(__xludf.DUMMYFUNCTION("IF(REGEXMATCH($A840, ""(?i)"" &amp; JOIN(""|"", SPLIT($H$3, "" ""))), 1, 0)"),0.0)</f>
        <v>0</v>
      </c>
      <c r="I840" s="16">
        <f>IFERROR(__xludf.DUMMYFUNCTION("IF(REGEXMATCH($A840, ""(?i)"" &amp; JOIN(""|"", SPLIT($I$3, "" ""))), 1, 0)"),0.0)</f>
        <v>0</v>
      </c>
      <c r="J840" s="16">
        <f>IFERROR(__xludf.DUMMYFUNCTION("IF(REGEXMATCH($A840, ""(?i)"" &amp; JOIN(""|"", SPLIT($J$3, "" ""))), 1, 0)"),0.0)</f>
        <v>0</v>
      </c>
      <c r="K840" s="16">
        <f>IFERROR(__xludf.DUMMYFUNCTION("IF(REGEXMATCH($A840, ""(?i)"" &amp; JOIN(""|"", SPLIT($K$3, "" ""))), 1, 0)"),0.0)</f>
        <v>0</v>
      </c>
      <c r="L840" s="16">
        <f>if(vlookup(A840,'VMware Inventory'!A:E,5,0)="Workstation",1,0)</f>
        <v>0</v>
      </c>
      <c r="M840" s="105">
        <f t="shared" si="5"/>
        <v>0</v>
      </c>
      <c r="N840" s="105">
        <f t="shared" si="6"/>
        <v>0</v>
      </c>
      <c r="O840" s="105">
        <f t="shared" si="7"/>
        <v>0</v>
      </c>
      <c r="P840" s="105" t="str">
        <f t="shared" si="8"/>
        <v>No Infra</v>
      </c>
      <c r="Q840" s="105">
        <f t="shared" si="9"/>
        <v>0</v>
      </c>
    </row>
    <row r="841">
      <c r="A841" s="61" t="s">
        <v>981</v>
      </c>
      <c r="B841" s="16">
        <f t="shared" si="2"/>
        <v>0</v>
      </c>
      <c r="C841" s="16">
        <f>IFERROR(__xludf.DUMMYFUNCTION("IF(OR(REGEXMATCH($A841, ""(?i)"" &amp; JOIN(""|"", SPLIT($C$3, "" ""))),vlookup(A841,'VMware Inventory'!A:E,5,0)=""VMWare""), 1, 0)"),0.0)</f>
        <v>0</v>
      </c>
      <c r="D841" s="16">
        <f>IFERROR(__xludf.DUMMYFUNCTION("IF(REGEXMATCH($A841, ""(?i)"" &amp; JOIN(""|"", SPLIT($D$3, "" ""))), 1, 0)"),0.0)</f>
        <v>0</v>
      </c>
      <c r="E841" s="16">
        <f t="shared" si="3"/>
        <v>0</v>
      </c>
      <c r="F841" s="16">
        <f t="shared" si="4"/>
        <v>0</v>
      </c>
      <c r="G841" s="16">
        <f>IFERROR(__xludf.DUMMYFUNCTION("IF(REGEXMATCH($A841, ""(?i)"" &amp; JOIN(""|"", SPLIT($G$3, "" ""))), 1, 0)"),0.0)</f>
        <v>0</v>
      </c>
      <c r="H841" s="16">
        <f>IFERROR(__xludf.DUMMYFUNCTION("IF(REGEXMATCH($A841, ""(?i)"" &amp; JOIN(""|"", SPLIT($H$3, "" ""))), 1, 0)"),0.0)</f>
        <v>0</v>
      </c>
      <c r="I841" s="16">
        <f>IFERROR(__xludf.DUMMYFUNCTION("IF(REGEXMATCH($A841, ""(?i)"" &amp; JOIN(""|"", SPLIT($I$3, "" ""))), 1, 0)"),0.0)</f>
        <v>0</v>
      </c>
      <c r="J841" s="16">
        <f>IFERROR(__xludf.DUMMYFUNCTION("IF(REGEXMATCH($A841, ""(?i)"" &amp; JOIN(""|"", SPLIT($J$3, "" ""))), 1, 0)"),0.0)</f>
        <v>0</v>
      </c>
      <c r="K841" s="16">
        <f>IFERROR(__xludf.DUMMYFUNCTION("IF(REGEXMATCH($A841, ""(?i)"" &amp; JOIN(""|"", SPLIT($K$3, "" ""))), 1, 0)"),0.0)</f>
        <v>0</v>
      </c>
      <c r="L841" s="16">
        <f>if(vlookup(A841,'VMware Inventory'!A:E,5,0)="Workstation",1,0)</f>
        <v>0</v>
      </c>
      <c r="M841" s="105">
        <f t="shared" si="5"/>
        <v>0</v>
      </c>
      <c r="N841" s="105">
        <f t="shared" si="6"/>
        <v>0</v>
      </c>
      <c r="O841" s="105">
        <f t="shared" si="7"/>
        <v>0</v>
      </c>
      <c r="P841" s="105" t="str">
        <f t="shared" si="8"/>
        <v>No Infra</v>
      </c>
      <c r="Q841" s="105">
        <f t="shared" si="9"/>
        <v>0</v>
      </c>
    </row>
    <row r="842">
      <c r="A842" s="61" t="s">
        <v>982</v>
      </c>
      <c r="B842" s="16">
        <f t="shared" si="2"/>
        <v>0</v>
      </c>
      <c r="C842" s="16">
        <f>IFERROR(__xludf.DUMMYFUNCTION("IF(OR(REGEXMATCH($A842, ""(?i)"" &amp; JOIN(""|"", SPLIT($C$3, "" ""))),vlookup(A842,'VMware Inventory'!A:E,5,0)=""VMWare""), 1, 0)"),0.0)</f>
        <v>0</v>
      </c>
      <c r="D842" s="16">
        <f>IFERROR(__xludf.DUMMYFUNCTION("IF(REGEXMATCH($A842, ""(?i)"" &amp; JOIN(""|"", SPLIT($D$3, "" ""))), 1, 0)"),0.0)</f>
        <v>0</v>
      </c>
      <c r="E842" s="16">
        <f t="shared" si="3"/>
        <v>0</v>
      </c>
      <c r="F842" s="16">
        <f t="shared" si="4"/>
        <v>0</v>
      </c>
      <c r="G842" s="16">
        <f>IFERROR(__xludf.DUMMYFUNCTION("IF(REGEXMATCH($A842, ""(?i)"" &amp; JOIN(""|"", SPLIT($G$3, "" ""))), 1, 0)"),0.0)</f>
        <v>0</v>
      </c>
      <c r="H842" s="16">
        <f>IFERROR(__xludf.DUMMYFUNCTION("IF(REGEXMATCH($A842, ""(?i)"" &amp; JOIN(""|"", SPLIT($H$3, "" ""))), 1, 0)"),0.0)</f>
        <v>0</v>
      </c>
      <c r="I842" s="16">
        <f>IFERROR(__xludf.DUMMYFUNCTION("IF(REGEXMATCH($A842, ""(?i)"" &amp; JOIN(""|"", SPLIT($I$3, "" ""))), 1, 0)"),0.0)</f>
        <v>0</v>
      </c>
      <c r="J842" s="16">
        <f>IFERROR(__xludf.DUMMYFUNCTION("IF(REGEXMATCH($A842, ""(?i)"" &amp; JOIN(""|"", SPLIT($J$3, "" ""))), 1, 0)"),0.0)</f>
        <v>0</v>
      </c>
      <c r="K842" s="16">
        <f>IFERROR(__xludf.DUMMYFUNCTION("IF(REGEXMATCH($A842, ""(?i)"" &amp; JOIN(""|"", SPLIT($K$3, "" ""))), 1, 0)"),0.0)</f>
        <v>0</v>
      </c>
      <c r="L842" s="16">
        <f>if(vlookup(A842,'VMware Inventory'!A:E,5,0)="Workstation",1,0)</f>
        <v>0</v>
      </c>
      <c r="M842" s="105">
        <f t="shared" si="5"/>
        <v>0</v>
      </c>
      <c r="N842" s="105">
        <f t="shared" si="6"/>
        <v>0</v>
      </c>
      <c r="O842" s="105">
        <f t="shared" si="7"/>
        <v>0</v>
      </c>
      <c r="P842" s="105" t="str">
        <f t="shared" si="8"/>
        <v>No Infra</v>
      </c>
      <c r="Q842" s="105">
        <f t="shared" si="9"/>
        <v>0</v>
      </c>
    </row>
    <row r="843">
      <c r="A843" s="61" t="s">
        <v>983</v>
      </c>
      <c r="B843" s="16">
        <f t="shared" si="2"/>
        <v>0</v>
      </c>
      <c r="C843" s="16">
        <f>IFERROR(__xludf.DUMMYFUNCTION("IF(OR(REGEXMATCH($A843, ""(?i)"" &amp; JOIN(""|"", SPLIT($C$3, "" ""))),vlookup(A843,'VMware Inventory'!A:E,5,0)=""VMWare""), 1, 0)"),0.0)</f>
        <v>0</v>
      </c>
      <c r="D843" s="16">
        <f>IFERROR(__xludf.DUMMYFUNCTION("IF(REGEXMATCH($A843, ""(?i)"" &amp; JOIN(""|"", SPLIT($D$3, "" ""))), 1, 0)"),0.0)</f>
        <v>0</v>
      </c>
      <c r="E843" s="16">
        <f t="shared" si="3"/>
        <v>0</v>
      </c>
      <c r="F843" s="16">
        <f t="shared" si="4"/>
        <v>0</v>
      </c>
      <c r="G843" s="16">
        <f>IFERROR(__xludf.DUMMYFUNCTION("IF(REGEXMATCH($A843, ""(?i)"" &amp; JOIN(""|"", SPLIT($G$3, "" ""))), 1, 0)"),0.0)</f>
        <v>0</v>
      </c>
      <c r="H843" s="16">
        <f>IFERROR(__xludf.DUMMYFUNCTION("IF(REGEXMATCH($A843, ""(?i)"" &amp; JOIN(""|"", SPLIT($H$3, "" ""))), 1, 0)"),0.0)</f>
        <v>0</v>
      </c>
      <c r="I843" s="16">
        <f>IFERROR(__xludf.DUMMYFUNCTION("IF(REGEXMATCH($A843, ""(?i)"" &amp; JOIN(""|"", SPLIT($I$3, "" ""))), 1, 0)"),0.0)</f>
        <v>0</v>
      </c>
      <c r="J843" s="16">
        <f>IFERROR(__xludf.DUMMYFUNCTION("IF(REGEXMATCH($A843, ""(?i)"" &amp; JOIN(""|"", SPLIT($J$3, "" ""))), 1, 0)"),0.0)</f>
        <v>0</v>
      </c>
      <c r="K843" s="16">
        <f>IFERROR(__xludf.DUMMYFUNCTION("IF(REGEXMATCH($A843, ""(?i)"" &amp; JOIN(""|"", SPLIT($K$3, "" ""))), 1, 0)"),0.0)</f>
        <v>0</v>
      </c>
      <c r="L843" s="16">
        <f>if(vlookup(A843,'VMware Inventory'!A:E,5,0)="Workstation",1,0)</f>
        <v>0</v>
      </c>
      <c r="M843" s="105">
        <f t="shared" si="5"/>
        <v>0</v>
      </c>
      <c r="N843" s="105">
        <f t="shared" si="6"/>
        <v>0</v>
      </c>
      <c r="O843" s="105">
        <f t="shared" si="7"/>
        <v>0</v>
      </c>
      <c r="P843" s="105" t="str">
        <f t="shared" si="8"/>
        <v>No Infra</v>
      </c>
      <c r="Q843" s="105">
        <f t="shared" si="9"/>
        <v>0</v>
      </c>
    </row>
    <row r="844">
      <c r="A844" s="61" t="s">
        <v>984</v>
      </c>
      <c r="B844" s="16">
        <f t="shared" si="2"/>
        <v>0</v>
      </c>
      <c r="C844" s="16">
        <f>IFERROR(__xludf.DUMMYFUNCTION("IF(OR(REGEXMATCH($A844, ""(?i)"" &amp; JOIN(""|"", SPLIT($C$3, "" ""))),vlookup(A844,'VMware Inventory'!A:E,5,0)=""VMWare""), 1, 0)"),0.0)</f>
        <v>0</v>
      </c>
      <c r="D844" s="16">
        <f>IFERROR(__xludf.DUMMYFUNCTION("IF(REGEXMATCH($A844, ""(?i)"" &amp; JOIN(""|"", SPLIT($D$3, "" ""))), 1, 0)"),0.0)</f>
        <v>0</v>
      </c>
      <c r="E844" s="16">
        <f t="shared" si="3"/>
        <v>0</v>
      </c>
      <c r="F844" s="16">
        <f t="shared" si="4"/>
        <v>0</v>
      </c>
      <c r="G844" s="16">
        <f>IFERROR(__xludf.DUMMYFUNCTION("IF(REGEXMATCH($A844, ""(?i)"" &amp; JOIN(""|"", SPLIT($G$3, "" ""))), 1, 0)"),0.0)</f>
        <v>0</v>
      </c>
      <c r="H844" s="16">
        <f>IFERROR(__xludf.DUMMYFUNCTION("IF(REGEXMATCH($A844, ""(?i)"" &amp; JOIN(""|"", SPLIT($H$3, "" ""))), 1, 0)"),0.0)</f>
        <v>0</v>
      </c>
      <c r="I844" s="16">
        <f>IFERROR(__xludf.DUMMYFUNCTION("IF(REGEXMATCH($A844, ""(?i)"" &amp; JOIN(""|"", SPLIT($I$3, "" ""))), 1, 0)"),0.0)</f>
        <v>0</v>
      </c>
      <c r="J844" s="16">
        <f>IFERROR(__xludf.DUMMYFUNCTION("IF(REGEXMATCH($A844, ""(?i)"" &amp; JOIN(""|"", SPLIT($J$3, "" ""))), 1, 0)"),0.0)</f>
        <v>0</v>
      </c>
      <c r="K844" s="16">
        <f>IFERROR(__xludf.DUMMYFUNCTION("IF(REGEXMATCH($A844, ""(?i)"" &amp; JOIN(""|"", SPLIT($K$3, "" ""))), 1, 0)"),0.0)</f>
        <v>0</v>
      </c>
      <c r="L844" s="16">
        <f>if(vlookup(A844,'VMware Inventory'!A:E,5,0)="Workstation",1,0)</f>
        <v>0</v>
      </c>
      <c r="M844" s="105">
        <f t="shared" si="5"/>
        <v>0</v>
      </c>
      <c r="N844" s="105">
        <f t="shared" si="6"/>
        <v>0</v>
      </c>
      <c r="O844" s="105">
        <f t="shared" si="7"/>
        <v>0</v>
      </c>
      <c r="P844" s="105" t="str">
        <f t="shared" si="8"/>
        <v>No Infra</v>
      </c>
      <c r="Q844" s="105">
        <f t="shared" si="9"/>
        <v>0</v>
      </c>
    </row>
    <row r="845">
      <c r="A845" s="61" t="s">
        <v>985</v>
      </c>
      <c r="B845" s="16">
        <f t="shared" si="2"/>
        <v>0</v>
      </c>
      <c r="C845" s="16">
        <f>IFERROR(__xludf.DUMMYFUNCTION("IF(OR(REGEXMATCH($A845, ""(?i)"" &amp; JOIN(""|"", SPLIT($C$3, "" ""))),vlookup(A845,'VMware Inventory'!A:E,5,0)=""VMWare""), 1, 0)"),0.0)</f>
        <v>0</v>
      </c>
      <c r="D845" s="16">
        <f>IFERROR(__xludf.DUMMYFUNCTION("IF(REGEXMATCH($A845, ""(?i)"" &amp; JOIN(""|"", SPLIT($D$3, "" ""))), 1, 0)"),0.0)</f>
        <v>0</v>
      </c>
      <c r="E845" s="16">
        <f t="shared" si="3"/>
        <v>0</v>
      </c>
      <c r="F845" s="16">
        <f t="shared" si="4"/>
        <v>0</v>
      </c>
      <c r="G845" s="16">
        <f>IFERROR(__xludf.DUMMYFUNCTION("IF(REGEXMATCH($A845, ""(?i)"" &amp; JOIN(""|"", SPLIT($G$3, "" ""))), 1, 0)"),0.0)</f>
        <v>0</v>
      </c>
      <c r="H845" s="16">
        <f>IFERROR(__xludf.DUMMYFUNCTION("IF(REGEXMATCH($A845, ""(?i)"" &amp; JOIN(""|"", SPLIT($H$3, "" ""))), 1, 0)"),0.0)</f>
        <v>0</v>
      </c>
      <c r="I845" s="16">
        <f>IFERROR(__xludf.DUMMYFUNCTION("IF(REGEXMATCH($A845, ""(?i)"" &amp; JOIN(""|"", SPLIT($I$3, "" ""))), 1, 0)"),0.0)</f>
        <v>0</v>
      </c>
      <c r="J845" s="16">
        <f>IFERROR(__xludf.DUMMYFUNCTION("IF(REGEXMATCH($A845, ""(?i)"" &amp; JOIN(""|"", SPLIT($J$3, "" ""))), 1, 0)"),0.0)</f>
        <v>0</v>
      </c>
      <c r="K845" s="16">
        <f>IFERROR(__xludf.DUMMYFUNCTION("IF(REGEXMATCH($A845, ""(?i)"" &amp; JOIN(""|"", SPLIT($K$3, "" ""))), 1, 0)"),0.0)</f>
        <v>0</v>
      </c>
      <c r="L845" s="16">
        <f>if(vlookup(A845,'VMware Inventory'!A:E,5,0)="Workstation",1,0)</f>
        <v>0</v>
      </c>
      <c r="M845" s="105">
        <f t="shared" si="5"/>
        <v>0</v>
      </c>
      <c r="N845" s="105">
        <f t="shared" si="6"/>
        <v>0</v>
      </c>
      <c r="O845" s="105">
        <f t="shared" si="7"/>
        <v>0</v>
      </c>
      <c r="P845" s="105" t="str">
        <f t="shared" si="8"/>
        <v>No Infra</v>
      </c>
      <c r="Q845" s="105">
        <f t="shared" si="9"/>
        <v>0</v>
      </c>
    </row>
    <row r="846">
      <c r="A846" s="61" t="s">
        <v>986</v>
      </c>
      <c r="B846" s="16">
        <f t="shared" si="2"/>
        <v>0</v>
      </c>
      <c r="C846" s="16">
        <f>IFERROR(__xludf.DUMMYFUNCTION("IF(OR(REGEXMATCH($A846, ""(?i)"" &amp; JOIN(""|"", SPLIT($C$3, "" ""))),vlookup(A846,'VMware Inventory'!A:E,5,0)=""VMWare""), 1, 0)"),0.0)</f>
        <v>0</v>
      </c>
      <c r="D846" s="16">
        <f>IFERROR(__xludf.DUMMYFUNCTION("IF(REGEXMATCH($A846, ""(?i)"" &amp; JOIN(""|"", SPLIT($D$3, "" ""))), 1, 0)"),0.0)</f>
        <v>0</v>
      </c>
      <c r="E846" s="16">
        <f t="shared" si="3"/>
        <v>0</v>
      </c>
      <c r="F846" s="16">
        <f t="shared" si="4"/>
        <v>0</v>
      </c>
      <c r="G846" s="16">
        <f>IFERROR(__xludf.DUMMYFUNCTION("IF(REGEXMATCH($A846, ""(?i)"" &amp; JOIN(""|"", SPLIT($G$3, "" ""))), 1, 0)"),0.0)</f>
        <v>0</v>
      </c>
      <c r="H846" s="16">
        <f>IFERROR(__xludf.DUMMYFUNCTION("IF(REGEXMATCH($A846, ""(?i)"" &amp; JOIN(""|"", SPLIT($H$3, "" ""))), 1, 0)"),0.0)</f>
        <v>0</v>
      </c>
      <c r="I846" s="16">
        <f>IFERROR(__xludf.DUMMYFUNCTION("IF(REGEXMATCH($A846, ""(?i)"" &amp; JOIN(""|"", SPLIT($I$3, "" ""))), 1, 0)"),0.0)</f>
        <v>0</v>
      </c>
      <c r="J846" s="16">
        <f>IFERROR(__xludf.DUMMYFUNCTION("IF(REGEXMATCH($A846, ""(?i)"" &amp; JOIN(""|"", SPLIT($J$3, "" ""))), 1, 0)"),0.0)</f>
        <v>0</v>
      </c>
      <c r="K846" s="16">
        <f>IFERROR(__xludf.DUMMYFUNCTION("IF(REGEXMATCH($A846, ""(?i)"" &amp; JOIN(""|"", SPLIT($K$3, "" ""))), 1, 0)"),0.0)</f>
        <v>0</v>
      </c>
      <c r="L846" s="16">
        <f>if(vlookup(A846,'VMware Inventory'!A:E,5,0)="Workstation",1,0)</f>
        <v>0</v>
      </c>
      <c r="M846" s="105">
        <f t="shared" si="5"/>
        <v>0</v>
      </c>
      <c r="N846" s="105">
        <f t="shared" si="6"/>
        <v>0</v>
      </c>
      <c r="O846" s="105">
        <f t="shared" si="7"/>
        <v>0</v>
      </c>
      <c r="P846" s="105" t="str">
        <f t="shared" si="8"/>
        <v>No Infra</v>
      </c>
      <c r="Q846" s="105">
        <f t="shared" si="9"/>
        <v>0</v>
      </c>
    </row>
    <row r="847">
      <c r="A847" s="61" t="s">
        <v>987</v>
      </c>
      <c r="B847" s="16">
        <f t="shared" si="2"/>
        <v>0</v>
      </c>
      <c r="C847" s="16">
        <f>IFERROR(__xludf.DUMMYFUNCTION("IF(OR(REGEXMATCH($A847, ""(?i)"" &amp; JOIN(""|"", SPLIT($C$3, "" ""))),vlookup(A847,'VMware Inventory'!A:E,5,0)=""VMWare""), 1, 0)"),0.0)</f>
        <v>0</v>
      </c>
      <c r="D847" s="16">
        <f>IFERROR(__xludf.DUMMYFUNCTION("IF(REGEXMATCH($A847, ""(?i)"" &amp; JOIN(""|"", SPLIT($D$3, "" ""))), 1, 0)"),0.0)</f>
        <v>0</v>
      </c>
      <c r="E847" s="16">
        <f t="shared" si="3"/>
        <v>0</v>
      </c>
      <c r="F847" s="16">
        <f t="shared" si="4"/>
        <v>0</v>
      </c>
      <c r="G847" s="16">
        <f>IFERROR(__xludf.DUMMYFUNCTION("IF(REGEXMATCH($A847, ""(?i)"" &amp; JOIN(""|"", SPLIT($G$3, "" ""))), 1, 0)"),0.0)</f>
        <v>0</v>
      </c>
      <c r="H847" s="16">
        <f>IFERROR(__xludf.DUMMYFUNCTION("IF(REGEXMATCH($A847, ""(?i)"" &amp; JOIN(""|"", SPLIT($H$3, "" ""))), 1, 0)"),0.0)</f>
        <v>0</v>
      </c>
      <c r="I847" s="16">
        <f>IFERROR(__xludf.DUMMYFUNCTION("IF(REGEXMATCH($A847, ""(?i)"" &amp; JOIN(""|"", SPLIT($I$3, "" ""))), 1, 0)"),0.0)</f>
        <v>0</v>
      </c>
      <c r="J847" s="16">
        <f>IFERROR(__xludf.DUMMYFUNCTION("IF(REGEXMATCH($A847, ""(?i)"" &amp; JOIN(""|"", SPLIT($J$3, "" ""))), 1, 0)"),0.0)</f>
        <v>0</v>
      </c>
      <c r="K847" s="16">
        <f>IFERROR(__xludf.DUMMYFUNCTION("IF(REGEXMATCH($A847, ""(?i)"" &amp; JOIN(""|"", SPLIT($K$3, "" ""))), 1, 0)"),0.0)</f>
        <v>0</v>
      </c>
      <c r="L847" s="16">
        <f>if(vlookup(A847,'VMware Inventory'!A:E,5,0)="Workstation",1,0)</f>
        <v>0</v>
      </c>
      <c r="M847" s="105">
        <f t="shared" si="5"/>
        <v>0</v>
      </c>
      <c r="N847" s="105">
        <f t="shared" si="6"/>
        <v>0</v>
      </c>
      <c r="O847" s="105">
        <f t="shared" si="7"/>
        <v>0</v>
      </c>
      <c r="P847" s="105" t="str">
        <f t="shared" si="8"/>
        <v>No Infra</v>
      </c>
      <c r="Q847" s="105">
        <f t="shared" si="9"/>
        <v>0</v>
      </c>
    </row>
    <row r="848">
      <c r="A848" s="61" t="s">
        <v>988</v>
      </c>
      <c r="B848" s="16">
        <f t="shared" si="2"/>
        <v>0</v>
      </c>
      <c r="C848" s="16">
        <f>IFERROR(__xludf.DUMMYFUNCTION("IF(OR(REGEXMATCH($A848, ""(?i)"" &amp; JOIN(""|"", SPLIT($C$3, "" ""))),vlookup(A848,'VMware Inventory'!A:E,5,0)=""VMWare""), 1, 0)"),0.0)</f>
        <v>0</v>
      </c>
      <c r="D848" s="16">
        <f>IFERROR(__xludf.DUMMYFUNCTION("IF(REGEXMATCH($A848, ""(?i)"" &amp; JOIN(""|"", SPLIT($D$3, "" ""))), 1, 0)"),0.0)</f>
        <v>0</v>
      </c>
      <c r="E848" s="16">
        <f t="shared" si="3"/>
        <v>0</v>
      </c>
      <c r="F848" s="16">
        <f t="shared" si="4"/>
        <v>0</v>
      </c>
      <c r="G848" s="16">
        <f>IFERROR(__xludf.DUMMYFUNCTION("IF(REGEXMATCH($A848, ""(?i)"" &amp; JOIN(""|"", SPLIT($G$3, "" ""))), 1, 0)"),0.0)</f>
        <v>0</v>
      </c>
      <c r="H848" s="16">
        <f>IFERROR(__xludf.DUMMYFUNCTION("IF(REGEXMATCH($A848, ""(?i)"" &amp; JOIN(""|"", SPLIT($H$3, "" ""))), 1, 0)"),0.0)</f>
        <v>0</v>
      </c>
      <c r="I848" s="16">
        <f>IFERROR(__xludf.DUMMYFUNCTION("IF(REGEXMATCH($A848, ""(?i)"" &amp; JOIN(""|"", SPLIT($I$3, "" ""))), 1, 0)"),0.0)</f>
        <v>0</v>
      </c>
      <c r="J848" s="16">
        <f>IFERROR(__xludf.DUMMYFUNCTION("IF(REGEXMATCH($A848, ""(?i)"" &amp; JOIN(""|"", SPLIT($J$3, "" ""))), 1, 0)"),0.0)</f>
        <v>0</v>
      </c>
      <c r="K848" s="16">
        <f>IFERROR(__xludf.DUMMYFUNCTION("IF(REGEXMATCH($A848, ""(?i)"" &amp; JOIN(""|"", SPLIT($K$3, "" ""))), 1, 0)"),0.0)</f>
        <v>0</v>
      </c>
      <c r="L848" s="16">
        <f>if(vlookup(A848,'VMware Inventory'!A:E,5,0)="Workstation",1,0)</f>
        <v>0</v>
      </c>
      <c r="M848" s="105">
        <f t="shared" si="5"/>
        <v>0</v>
      </c>
      <c r="N848" s="105">
        <f t="shared" si="6"/>
        <v>0</v>
      </c>
      <c r="O848" s="105">
        <f t="shared" si="7"/>
        <v>0</v>
      </c>
      <c r="P848" s="105" t="str">
        <f t="shared" si="8"/>
        <v>No Infra</v>
      </c>
      <c r="Q848" s="105">
        <f t="shared" si="9"/>
        <v>0</v>
      </c>
    </row>
    <row r="849">
      <c r="A849" s="61" t="s">
        <v>989</v>
      </c>
      <c r="B849" s="16">
        <f t="shared" si="2"/>
        <v>0</v>
      </c>
      <c r="C849" s="16">
        <f>IFERROR(__xludf.DUMMYFUNCTION("IF(OR(REGEXMATCH($A849, ""(?i)"" &amp; JOIN(""|"", SPLIT($C$3, "" ""))),vlookup(A849,'VMware Inventory'!A:E,5,0)=""VMWare""), 1, 0)"),0.0)</f>
        <v>0</v>
      </c>
      <c r="D849" s="16">
        <f>IFERROR(__xludf.DUMMYFUNCTION("IF(REGEXMATCH($A849, ""(?i)"" &amp; JOIN(""|"", SPLIT($D$3, "" ""))), 1, 0)"),0.0)</f>
        <v>0</v>
      </c>
      <c r="E849" s="16">
        <f t="shared" si="3"/>
        <v>0</v>
      </c>
      <c r="F849" s="16">
        <f t="shared" si="4"/>
        <v>0</v>
      </c>
      <c r="G849" s="16">
        <f>IFERROR(__xludf.DUMMYFUNCTION("IF(REGEXMATCH($A849, ""(?i)"" &amp; JOIN(""|"", SPLIT($G$3, "" ""))), 1, 0)"),0.0)</f>
        <v>0</v>
      </c>
      <c r="H849" s="16">
        <f>IFERROR(__xludf.DUMMYFUNCTION("IF(REGEXMATCH($A849, ""(?i)"" &amp; JOIN(""|"", SPLIT($H$3, "" ""))), 1, 0)"),0.0)</f>
        <v>0</v>
      </c>
      <c r="I849" s="16">
        <f>IFERROR(__xludf.DUMMYFUNCTION("IF(REGEXMATCH($A849, ""(?i)"" &amp; JOIN(""|"", SPLIT($I$3, "" ""))), 1, 0)"),0.0)</f>
        <v>0</v>
      </c>
      <c r="J849" s="16">
        <f>IFERROR(__xludf.DUMMYFUNCTION("IF(REGEXMATCH($A849, ""(?i)"" &amp; JOIN(""|"", SPLIT($J$3, "" ""))), 1, 0)"),0.0)</f>
        <v>0</v>
      </c>
      <c r="K849" s="16">
        <f>IFERROR(__xludf.DUMMYFUNCTION("IF(REGEXMATCH($A849, ""(?i)"" &amp; JOIN(""|"", SPLIT($K$3, "" ""))), 1, 0)"),0.0)</f>
        <v>0</v>
      </c>
      <c r="L849" s="16">
        <f>if(vlookup(A849,'VMware Inventory'!A:E,5,0)="Workstation",1,0)</f>
        <v>0</v>
      </c>
      <c r="M849" s="105">
        <f t="shared" si="5"/>
        <v>0</v>
      </c>
      <c r="N849" s="105">
        <f t="shared" si="6"/>
        <v>0</v>
      </c>
      <c r="O849" s="105">
        <f t="shared" si="7"/>
        <v>0</v>
      </c>
      <c r="P849" s="105" t="str">
        <f t="shared" si="8"/>
        <v>No Infra</v>
      </c>
      <c r="Q849" s="105">
        <f t="shared" si="9"/>
        <v>0</v>
      </c>
    </row>
    <row r="850">
      <c r="A850" s="61" t="s">
        <v>990</v>
      </c>
      <c r="B850" s="16">
        <f t="shared" si="2"/>
        <v>0</v>
      </c>
      <c r="C850" s="16">
        <f>IFERROR(__xludf.DUMMYFUNCTION("IF(OR(REGEXMATCH($A850, ""(?i)"" &amp; JOIN(""|"", SPLIT($C$3, "" ""))),vlookup(A850,'VMware Inventory'!A:E,5,0)=""VMWare""), 1, 0)"),0.0)</f>
        <v>0</v>
      </c>
      <c r="D850" s="16">
        <f>IFERROR(__xludf.DUMMYFUNCTION("IF(REGEXMATCH($A850, ""(?i)"" &amp; JOIN(""|"", SPLIT($D$3, "" ""))), 1, 0)"),0.0)</f>
        <v>0</v>
      </c>
      <c r="E850" s="16">
        <f t="shared" si="3"/>
        <v>0</v>
      </c>
      <c r="F850" s="16">
        <f t="shared" si="4"/>
        <v>0</v>
      </c>
      <c r="G850" s="16">
        <f>IFERROR(__xludf.DUMMYFUNCTION("IF(REGEXMATCH($A850, ""(?i)"" &amp; JOIN(""|"", SPLIT($G$3, "" ""))), 1, 0)"),0.0)</f>
        <v>0</v>
      </c>
      <c r="H850" s="16">
        <f>IFERROR(__xludf.DUMMYFUNCTION("IF(REGEXMATCH($A850, ""(?i)"" &amp; JOIN(""|"", SPLIT($H$3, "" ""))), 1, 0)"),0.0)</f>
        <v>0</v>
      </c>
      <c r="I850" s="16">
        <f>IFERROR(__xludf.DUMMYFUNCTION("IF(REGEXMATCH($A850, ""(?i)"" &amp; JOIN(""|"", SPLIT($I$3, "" ""))), 1, 0)"),0.0)</f>
        <v>0</v>
      </c>
      <c r="J850" s="16">
        <f>IFERROR(__xludf.DUMMYFUNCTION("IF(REGEXMATCH($A850, ""(?i)"" &amp; JOIN(""|"", SPLIT($J$3, "" ""))), 1, 0)"),0.0)</f>
        <v>0</v>
      </c>
      <c r="K850" s="16">
        <f>IFERROR(__xludf.DUMMYFUNCTION("IF(REGEXMATCH($A850, ""(?i)"" &amp; JOIN(""|"", SPLIT($K$3, "" ""))), 1, 0)"),0.0)</f>
        <v>0</v>
      </c>
      <c r="L850" s="16">
        <f>if(vlookup(A850,'VMware Inventory'!A:E,5,0)="Workstation",1,0)</f>
        <v>0</v>
      </c>
      <c r="M850" s="105">
        <f t="shared" si="5"/>
        <v>0</v>
      </c>
      <c r="N850" s="105">
        <f t="shared" si="6"/>
        <v>0</v>
      </c>
      <c r="O850" s="105">
        <f t="shared" si="7"/>
        <v>0</v>
      </c>
      <c r="P850" s="105" t="str">
        <f t="shared" si="8"/>
        <v>No Infra</v>
      </c>
      <c r="Q850" s="105">
        <f t="shared" si="9"/>
        <v>0</v>
      </c>
    </row>
    <row r="851">
      <c r="A851" s="61" t="s">
        <v>991</v>
      </c>
      <c r="B851" s="16">
        <f t="shared" si="2"/>
        <v>0</v>
      </c>
      <c r="C851" s="16">
        <f>IFERROR(__xludf.DUMMYFUNCTION("IF(OR(REGEXMATCH($A851, ""(?i)"" &amp; JOIN(""|"", SPLIT($C$3, "" ""))),vlookup(A851,'VMware Inventory'!A:E,5,0)=""VMWare""), 1, 0)"),0.0)</f>
        <v>0</v>
      </c>
      <c r="D851" s="16">
        <f>IFERROR(__xludf.DUMMYFUNCTION("IF(REGEXMATCH($A851, ""(?i)"" &amp; JOIN(""|"", SPLIT($D$3, "" ""))), 1, 0)"),0.0)</f>
        <v>0</v>
      </c>
      <c r="E851" s="16">
        <f t="shared" si="3"/>
        <v>0</v>
      </c>
      <c r="F851" s="16">
        <f t="shared" si="4"/>
        <v>0</v>
      </c>
      <c r="G851" s="16">
        <f>IFERROR(__xludf.DUMMYFUNCTION("IF(REGEXMATCH($A851, ""(?i)"" &amp; JOIN(""|"", SPLIT($G$3, "" ""))), 1, 0)"),0.0)</f>
        <v>0</v>
      </c>
      <c r="H851" s="16">
        <f>IFERROR(__xludf.DUMMYFUNCTION("IF(REGEXMATCH($A851, ""(?i)"" &amp; JOIN(""|"", SPLIT($H$3, "" ""))), 1, 0)"),0.0)</f>
        <v>0</v>
      </c>
      <c r="I851" s="16">
        <f>IFERROR(__xludf.DUMMYFUNCTION("IF(REGEXMATCH($A851, ""(?i)"" &amp; JOIN(""|"", SPLIT($I$3, "" ""))), 1, 0)"),0.0)</f>
        <v>0</v>
      </c>
      <c r="J851" s="16">
        <f>IFERROR(__xludf.DUMMYFUNCTION("IF(REGEXMATCH($A851, ""(?i)"" &amp; JOIN(""|"", SPLIT($J$3, "" ""))), 1, 0)"),0.0)</f>
        <v>0</v>
      </c>
      <c r="K851" s="16">
        <f>IFERROR(__xludf.DUMMYFUNCTION("IF(REGEXMATCH($A851, ""(?i)"" &amp; JOIN(""|"", SPLIT($K$3, "" ""))), 1, 0)"),0.0)</f>
        <v>0</v>
      </c>
      <c r="L851" s="16">
        <f>if(vlookup(A851,'VMware Inventory'!A:E,5,0)="Workstation",1,0)</f>
        <v>0</v>
      </c>
      <c r="M851" s="105">
        <f t="shared" si="5"/>
        <v>0</v>
      </c>
      <c r="N851" s="105">
        <f t="shared" si="6"/>
        <v>0</v>
      </c>
      <c r="O851" s="105">
        <f t="shared" si="7"/>
        <v>0</v>
      </c>
      <c r="P851" s="105" t="str">
        <f t="shared" si="8"/>
        <v>No Infra</v>
      </c>
      <c r="Q851" s="105">
        <f t="shared" si="9"/>
        <v>0</v>
      </c>
    </row>
    <row r="852">
      <c r="A852" s="61" t="s">
        <v>992</v>
      </c>
      <c r="B852" s="16">
        <f t="shared" si="2"/>
        <v>0</v>
      </c>
      <c r="C852" s="16">
        <f>IFERROR(__xludf.DUMMYFUNCTION("IF(OR(REGEXMATCH($A852, ""(?i)"" &amp; JOIN(""|"", SPLIT($C$3, "" ""))),vlookup(A852,'VMware Inventory'!A:E,5,0)=""VMWare""), 1, 0)"),0.0)</f>
        <v>0</v>
      </c>
      <c r="D852" s="16">
        <f>IFERROR(__xludf.DUMMYFUNCTION("IF(REGEXMATCH($A852, ""(?i)"" &amp; JOIN(""|"", SPLIT($D$3, "" ""))), 1, 0)"),0.0)</f>
        <v>0</v>
      </c>
      <c r="E852" s="16">
        <f t="shared" si="3"/>
        <v>0</v>
      </c>
      <c r="F852" s="16">
        <f t="shared" si="4"/>
        <v>0</v>
      </c>
      <c r="G852" s="16">
        <f>IFERROR(__xludf.DUMMYFUNCTION("IF(REGEXMATCH($A852, ""(?i)"" &amp; JOIN(""|"", SPLIT($G$3, "" ""))), 1, 0)"),0.0)</f>
        <v>0</v>
      </c>
      <c r="H852" s="16">
        <f>IFERROR(__xludf.DUMMYFUNCTION("IF(REGEXMATCH($A852, ""(?i)"" &amp; JOIN(""|"", SPLIT($H$3, "" ""))), 1, 0)"),0.0)</f>
        <v>0</v>
      </c>
      <c r="I852" s="16">
        <f>IFERROR(__xludf.DUMMYFUNCTION("IF(REGEXMATCH($A852, ""(?i)"" &amp; JOIN(""|"", SPLIT($I$3, "" ""))), 1, 0)"),0.0)</f>
        <v>0</v>
      </c>
      <c r="J852" s="16">
        <f>IFERROR(__xludf.DUMMYFUNCTION("IF(REGEXMATCH($A852, ""(?i)"" &amp; JOIN(""|"", SPLIT($J$3, "" ""))), 1, 0)"),0.0)</f>
        <v>0</v>
      </c>
      <c r="K852" s="16">
        <f>IFERROR(__xludf.DUMMYFUNCTION("IF(REGEXMATCH($A852, ""(?i)"" &amp; JOIN(""|"", SPLIT($K$3, "" ""))), 1, 0)"),0.0)</f>
        <v>0</v>
      </c>
      <c r="L852" s="16">
        <f>if(vlookup(A852,'VMware Inventory'!A:E,5,0)="Workstation",1,0)</f>
        <v>0</v>
      </c>
      <c r="M852" s="105">
        <f t="shared" si="5"/>
        <v>0</v>
      </c>
      <c r="N852" s="105">
        <f t="shared" si="6"/>
        <v>0</v>
      </c>
      <c r="O852" s="105">
        <f t="shared" si="7"/>
        <v>0</v>
      </c>
      <c r="P852" s="105" t="str">
        <f t="shared" si="8"/>
        <v>No Infra</v>
      </c>
      <c r="Q852" s="105">
        <f t="shared" si="9"/>
        <v>0</v>
      </c>
    </row>
    <row r="853">
      <c r="A853" s="61" t="s">
        <v>993</v>
      </c>
      <c r="B853" s="16">
        <f t="shared" si="2"/>
        <v>0</v>
      </c>
      <c r="C853" s="16">
        <f>IFERROR(__xludf.DUMMYFUNCTION("IF(OR(REGEXMATCH($A853, ""(?i)"" &amp; JOIN(""|"", SPLIT($C$3, "" ""))),vlookup(A853,'VMware Inventory'!A:E,5,0)=""VMWare""), 1, 0)"),0.0)</f>
        <v>0</v>
      </c>
      <c r="D853" s="16">
        <f>IFERROR(__xludf.DUMMYFUNCTION("IF(REGEXMATCH($A853, ""(?i)"" &amp; JOIN(""|"", SPLIT($D$3, "" ""))), 1, 0)"),0.0)</f>
        <v>0</v>
      </c>
      <c r="E853" s="16">
        <f t="shared" si="3"/>
        <v>0</v>
      </c>
      <c r="F853" s="16">
        <f t="shared" si="4"/>
        <v>0</v>
      </c>
      <c r="G853" s="16">
        <f>IFERROR(__xludf.DUMMYFUNCTION("IF(REGEXMATCH($A853, ""(?i)"" &amp; JOIN(""|"", SPLIT($G$3, "" ""))), 1, 0)"),0.0)</f>
        <v>0</v>
      </c>
      <c r="H853" s="16">
        <f>IFERROR(__xludf.DUMMYFUNCTION("IF(REGEXMATCH($A853, ""(?i)"" &amp; JOIN(""|"", SPLIT($H$3, "" ""))), 1, 0)"),0.0)</f>
        <v>0</v>
      </c>
      <c r="I853" s="16">
        <f>IFERROR(__xludf.DUMMYFUNCTION("IF(REGEXMATCH($A853, ""(?i)"" &amp; JOIN(""|"", SPLIT($I$3, "" ""))), 1, 0)"),0.0)</f>
        <v>0</v>
      </c>
      <c r="J853" s="16">
        <f>IFERROR(__xludf.DUMMYFUNCTION("IF(REGEXMATCH($A853, ""(?i)"" &amp; JOIN(""|"", SPLIT($J$3, "" ""))), 1, 0)"),0.0)</f>
        <v>0</v>
      </c>
      <c r="K853" s="16">
        <f>IFERROR(__xludf.DUMMYFUNCTION("IF(REGEXMATCH($A853, ""(?i)"" &amp; JOIN(""|"", SPLIT($K$3, "" ""))), 1, 0)"),0.0)</f>
        <v>0</v>
      </c>
      <c r="L853" s="16">
        <f>if(vlookup(A853,'VMware Inventory'!A:E,5,0)="Workstation",1,0)</f>
        <v>0</v>
      </c>
      <c r="M853" s="105">
        <f t="shared" si="5"/>
        <v>0</v>
      </c>
      <c r="N853" s="105">
        <f t="shared" si="6"/>
        <v>0</v>
      </c>
      <c r="O853" s="105">
        <f t="shared" si="7"/>
        <v>0</v>
      </c>
      <c r="P853" s="105" t="str">
        <f t="shared" si="8"/>
        <v>No Infra</v>
      </c>
      <c r="Q853" s="105">
        <f t="shared" si="9"/>
        <v>0</v>
      </c>
    </row>
    <row r="854">
      <c r="A854" s="61" t="s">
        <v>994</v>
      </c>
      <c r="B854" s="16">
        <f t="shared" si="2"/>
        <v>0</v>
      </c>
      <c r="C854" s="16">
        <f>IFERROR(__xludf.DUMMYFUNCTION("IF(OR(REGEXMATCH($A854, ""(?i)"" &amp; JOIN(""|"", SPLIT($C$3, "" ""))),vlookup(A854,'VMware Inventory'!A:E,5,0)=""VMWare""), 1, 0)"),0.0)</f>
        <v>0</v>
      </c>
      <c r="D854" s="16">
        <f>IFERROR(__xludf.DUMMYFUNCTION("IF(REGEXMATCH($A854, ""(?i)"" &amp; JOIN(""|"", SPLIT($D$3, "" ""))), 1, 0)"),0.0)</f>
        <v>0</v>
      </c>
      <c r="E854" s="16">
        <f t="shared" si="3"/>
        <v>0</v>
      </c>
      <c r="F854" s="16">
        <f t="shared" si="4"/>
        <v>0</v>
      </c>
      <c r="G854" s="16">
        <f>IFERROR(__xludf.DUMMYFUNCTION("IF(REGEXMATCH($A854, ""(?i)"" &amp; JOIN(""|"", SPLIT($G$3, "" ""))), 1, 0)"),0.0)</f>
        <v>0</v>
      </c>
      <c r="H854" s="16">
        <f>IFERROR(__xludf.DUMMYFUNCTION("IF(REGEXMATCH($A854, ""(?i)"" &amp; JOIN(""|"", SPLIT($H$3, "" ""))), 1, 0)"),0.0)</f>
        <v>0</v>
      </c>
      <c r="I854" s="16">
        <f>IFERROR(__xludf.DUMMYFUNCTION("IF(REGEXMATCH($A854, ""(?i)"" &amp; JOIN(""|"", SPLIT($I$3, "" ""))), 1, 0)"),0.0)</f>
        <v>0</v>
      </c>
      <c r="J854" s="16">
        <f>IFERROR(__xludf.DUMMYFUNCTION("IF(REGEXMATCH($A854, ""(?i)"" &amp; JOIN(""|"", SPLIT($J$3, "" ""))), 1, 0)"),0.0)</f>
        <v>0</v>
      </c>
      <c r="K854" s="16">
        <f>IFERROR(__xludf.DUMMYFUNCTION("IF(REGEXMATCH($A854, ""(?i)"" &amp; JOIN(""|"", SPLIT($K$3, "" ""))), 1, 0)"),0.0)</f>
        <v>0</v>
      </c>
      <c r="L854" s="16">
        <f>if(vlookup(A854,'VMware Inventory'!A:E,5,0)="Workstation",1,0)</f>
        <v>0</v>
      </c>
      <c r="M854" s="105">
        <f t="shared" si="5"/>
        <v>0</v>
      </c>
      <c r="N854" s="105">
        <f t="shared" si="6"/>
        <v>0</v>
      </c>
      <c r="O854" s="105">
        <f t="shared" si="7"/>
        <v>0</v>
      </c>
      <c r="P854" s="105" t="str">
        <f t="shared" si="8"/>
        <v>No Infra</v>
      </c>
      <c r="Q854" s="105">
        <f t="shared" si="9"/>
        <v>0</v>
      </c>
    </row>
    <row r="855">
      <c r="A855" s="61" t="s">
        <v>995</v>
      </c>
      <c r="B855" s="16">
        <f t="shared" si="2"/>
        <v>0</v>
      </c>
      <c r="C855" s="16">
        <f>IFERROR(__xludf.DUMMYFUNCTION("IF(OR(REGEXMATCH($A855, ""(?i)"" &amp; JOIN(""|"", SPLIT($C$3, "" ""))),vlookup(A855,'VMware Inventory'!A:E,5,0)=""VMWare""), 1, 0)"),0.0)</f>
        <v>0</v>
      </c>
      <c r="D855" s="16">
        <f>IFERROR(__xludf.DUMMYFUNCTION("IF(REGEXMATCH($A855, ""(?i)"" &amp; JOIN(""|"", SPLIT($D$3, "" ""))), 1, 0)"),0.0)</f>
        <v>0</v>
      </c>
      <c r="E855" s="16">
        <f t="shared" si="3"/>
        <v>0</v>
      </c>
      <c r="F855" s="16">
        <f t="shared" si="4"/>
        <v>0</v>
      </c>
      <c r="G855" s="16">
        <f>IFERROR(__xludf.DUMMYFUNCTION("IF(REGEXMATCH($A855, ""(?i)"" &amp; JOIN(""|"", SPLIT($G$3, "" ""))), 1, 0)"),0.0)</f>
        <v>0</v>
      </c>
      <c r="H855" s="16">
        <f>IFERROR(__xludf.DUMMYFUNCTION("IF(REGEXMATCH($A855, ""(?i)"" &amp; JOIN(""|"", SPLIT($H$3, "" ""))), 1, 0)"),0.0)</f>
        <v>0</v>
      </c>
      <c r="I855" s="16">
        <f>IFERROR(__xludf.DUMMYFUNCTION("IF(REGEXMATCH($A855, ""(?i)"" &amp; JOIN(""|"", SPLIT($I$3, "" ""))), 1, 0)"),0.0)</f>
        <v>0</v>
      </c>
      <c r="J855" s="16">
        <f>IFERROR(__xludf.DUMMYFUNCTION("IF(REGEXMATCH($A855, ""(?i)"" &amp; JOIN(""|"", SPLIT($J$3, "" ""))), 1, 0)"),0.0)</f>
        <v>0</v>
      </c>
      <c r="K855" s="16">
        <f>IFERROR(__xludf.DUMMYFUNCTION("IF(REGEXMATCH($A855, ""(?i)"" &amp; JOIN(""|"", SPLIT($K$3, "" ""))), 1, 0)"),0.0)</f>
        <v>0</v>
      </c>
      <c r="L855" s="16">
        <f>if(vlookup(A855,'VMware Inventory'!A:E,5,0)="Workstation",1,0)</f>
        <v>0</v>
      </c>
      <c r="M855" s="105">
        <f t="shared" si="5"/>
        <v>0</v>
      </c>
      <c r="N855" s="105">
        <f t="shared" si="6"/>
        <v>0</v>
      </c>
      <c r="O855" s="105">
        <f t="shared" si="7"/>
        <v>0</v>
      </c>
      <c r="P855" s="105" t="str">
        <f t="shared" si="8"/>
        <v>No Infra</v>
      </c>
      <c r="Q855" s="105">
        <f t="shared" si="9"/>
        <v>0</v>
      </c>
    </row>
    <row r="856">
      <c r="A856" s="61" t="s">
        <v>996</v>
      </c>
      <c r="B856" s="16">
        <f t="shared" si="2"/>
        <v>0</v>
      </c>
      <c r="C856" s="16">
        <f>IFERROR(__xludf.DUMMYFUNCTION("IF(OR(REGEXMATCH($A856, ""(?i)"" &amp; JOIN(""|"", SPLIT($C$3, "" ""))),vlookup(A856,'VMware Inventory'!A:E,5,0)=""VMWare""), 1, 0)"),0.0)</f>
        <v>0</v>
      </c>
      <c r="D856" s="16">
        <f>IFERROR(__xludf.DUMMYFUNCTION("IF(REGEXMATCH($A856, ""(?i)"" &amp; JOIN(""|"", SPLIT($D$3, "" ""))), 1, 0)"),0.0)</f>
        <v>0</v>
      </c>
      <c r="E856" s="16">
        <f t="shared" si="3"/>
        <v>0</v>
      </c>
      <c r="F856" s="16">
        <f t="shared" si="4"/>
        <v>0</v>
      </c>
      <c r="G856" s="16">
        <f>IFERROR(__xludf.DUMMYFUNCTION("IF(REGEXMATCH($A856, ""(?i)"" &amp; JOIN(""|"", SPLIT($G$3, "" ""))), 1, 0)"),0.0)</f>
        <v>0</v>
      </c>
      <c r="H856" s="16">
        <f>IFERROR(__xludf.DUMMYFUNCTION("IF(REGEXMATCH($A856, ""(?i)"" &amp; JOIN(""|"", SPLIT($H$3, "" ""))), 1, 0)"),0.0)</f>
        <v>0</v>
      </c>
      <c r="I856" s="16">
        <f>IFERROR(__xludf.DUMMYFUNCTION("IF(REGEXMATCH($A856, ""(?i)"" &amp; JOIN(""|"", SPLIT($I$3, "" ""))), 1, 0)"),0.0)</f>
        <v>0</v>
      </c>
      <c r="J856" s="16">
        <f>IFERROR(__xludf.DUMMYFUNCTION("IF(REGEXMATCH($A856, ""(?i)"" &amp; JOIN(""|"", SPLIT($J$3, "" ""))), 1, 0)"),0.0)</f>
        <v>0</v>
      </c>
      <c r="K856" s="16">
        <f>IFERROR(__xludf.DUMMYFUNCTION("IF(REGEXMATCH($A856, ""(?i)"" &amp; JOIN(""|"", SPLIT($K$3, "" ""))), 1, 0)"),0.0)</f>
        <v>0</v>
      </c>
      <c r="L856" s="16">
        <f>if(vlookup(A856,'VMware Inventory'!A:E,5,0)="Workstation",1,0)</f>
        <v>0</v>
      </c>
      <c r="M856" s="105">
        <f t="shared" si="5"/>
        <v>0</v>
      </c>
      <c r="N856" s="105">
        <f t="shared" si="6"/>
        <v>0</v>
      </c>
      <c r="O856" s="105">
        <f t="shared" si="7"/>
        <v>0</v>
      </c>
      <c r="P856" s="105" t="str">
        <f t="shared" si="8"/>
        <v>No Infra</v>
      </c>
      <c r="Q856" s="105">
        <f t="shared" si="9"/>
        <v>0</v>
      </c>
    </row>
    <row r="857">
      <c r="A857" s="61" t="s">
        <v>997</v>
      </c>
      <c r="B857" s="16">
        <f t="shared" si="2"/>
        <v>0</v>
      </c>
      <c r="C857" s="16">
        <f>IFERROR(__xludf.DUMMYFUNCTION("IF(OR(REGEXMATCH($A857, ""(?i)"" &amp; JOIN(""|"", SPLIT($C$3, "" ""))),vlookup(A857,'VMware Inventory'!A:E,5,0)=""VMWare""), 1, 0)"),0.0)</f>
        <v>0</v>
      </c>
      <c r="D857" s="16">
        <f>IFERROR(__xludf.DUMMYFUNCTION("IF(REGEXMATCH($A857, ""(?i)"" &amp; JOIN(""|"", SPLIT($D$3, "" ""))), 1, 0)"),0.0)</f>
        <v>0</v>
      </c>
      <c r="E857" s="16">
        <f t="shared" si="3"/>
        <v>0</v>
      </c>
      <c r="F857" s="16">
        <f t="shared" si="4"/>
        <v>0</v>
      </c>
      <c r="G857" s="16">
        <f>IFERROR(__xludf.DUMMYFUNCTION("IF(REGEXMATCH($A857, ""(?i)"" &amp; JOIN(""|"", SPLIT($G$3, "" ""))), 1, 0)"),0.0)</f>
        <v>0</v>
      </c>
      <c r="H857" s="16">
        <f>IFERROR(__xludf.DUMMYFUNCTION("IF(REGEXMATCH($A857, ""(?i)"" &amp; JOIN(""|"", SPLIT($H$3, "" ""))), 1, 0)"),0.0)</f>
        <v>0</v>
      </c>
      <c r="I857" s="16">
        <f>IFERROR(__xludf.DUMMYFUNCTION("IF(REGEXMATCH($A857, ""(?i)"" &amp; JOIN(""|"", SPLIT($I$3, "" ""))), 1, 0)"),0.0)</f>
        <v>0</v>
      </c>
      <c r="J857" s="16">
        <f>IFERROR(__xludf.DUMMYFUNCTION("IF(REGEXMATCH($A857, ""(?i)"" &amp; JOIN(""|"", SPLIT($J$3, "" ""))), 1, 0)"),0.0)</f>
        <v>0</v>
      </c>
      <c r="K857" s="16">
        <f>IFERROR(__xludf.DUMMYFUNCTION("IF(REGEXMATCH($A857, ""(?i)"" &amp; JOIN(""|"", SPLIT($K$3, "" ""))), 1, 0)"),0.0)</f>
        <v>0</v>
      </c>
      <c r="L857" s="16">
        <f>if(vlookup(A857,'VMware Inventory'!A:E,5,0)="Workstation",1,0)</f>
        <v>0</v>
      </c>
      <c r="M857" s="105">
        <f t="shared" si="5"/>
        <v>0</v>
      </c>
      <c r="N857" s="105">
        <f t="shared" si="6"/>
        <v>0</v>
      </c>
      <c r="O857" s="105">
        <f t="shared" si="7"/>
        <v>0</v>
      </c>
      <c r="P857" s="105" t="str">
        <f t="shared" si="8"/>
        <v>No Infra</v>
      </c>
      <c r="Q857" s="105">
        <f t="shared" si="9"/>
        <v>0</v>
      </c>
    </row>
    <row r="858">
      <c r="A858" s="61" t="s">
        <v>998</v>
      </c>
      <c r="B858" s="16">
        <f t="shared" si="2"/>
        <v>0</v>
      </c>
      <c r="C858" s="16">
        <f>IFERROR(__xludf.DUMMYFUNCTION("IF(OR(REGEXMATCH($A858, ""(?i)"" &amp; JOIN(""|"", SPLIT($C$3, "" ""))),vlookup(A858,'VMware Inventory'!A:E,5,0)=""VMWare""), 1, 0)"),0.0)</f>
        <v>0</v>
      </c>
      <c r="D858" s="16">
        <f>IFERROR(__xludf.DUMMYFUNCTION("IF(REGEXMATCH($A858, ""(?i)"" &amp; JOIN(""|"", SPLIT($D$3, "" ""))), 1, 0)"),0.0)</f>
        <v>0</v>
      </c>
      <c r="E858" s="16">
        <f t="shared" si="3"/>
        <v>0</v>
      </c>
      <c r="F858" s="16">
        <f t="shared" si="4"/>
        <v>0</v>
      </c>
      <c r="G858" s="16">
        <f>IFERROR(__xludf.DUMMYFUNCTION("IF(REGEXMATCH($A858, ""(?i)"" &amp; JOIN(""|"", SPLIT($G$3, "" ""))), 1, 0)"),0.0)</f>
        <v>0</v>
      </c>
      <c r="H858" s="16">
        <f>IFERROR(__xludf.DUMMYFUNCTION("IF(REGEXMATCH($A858, ""(?i)"" &amp; JOIN(""|"", SPLIT($H$3, "" ""))), 1, 0)"),0.0)</f>
        <v>0</v>
      </c>
      <c r="I858" s="16">
        <f>IFERROR(__xludf.DUMMYFUNCTION("IF(REGEXMATCH($A858, ""(?i)"" &amp; JOIN(""|"", SPLIT($I$3, "" ""))), 1, 0)"),0.0)</f>
        <v>0</v>
      </c>
      <c r="J858" s="16">
        <f>IFERROR(__xludf.DUMMYFUNCTION("IF(REGEXMATCH($A858, ""(?i)"" &amp; JOIN(""|"", SPLIT($J$3, "" ""))), 1, 0)"),0.0)</f>
        <v>0</v>
      </c>
      <c r="K858" s="16">
        <f>IFERROR(__xludf.DUMMYFUNCTION("IF(REGEXMATCH($A858, ""(?i)"" &amp; JOIN(""|"", SPLIT($K$3, "" ""))), 1, 0)"),0.0)</f>
        <v>0</v>
      </c>
      <c r="L858" s="16">
        <f>if(vlookup(A858,'VMware Inventory'!A:E,5,0)="Workstation",1,0)</f>
        <v>0</v>
      </c>
      <c r="M858" s="105">
        <f t="shared" si="5"/>
        <v>0</v>
      </c>
      <c r="N858" s="105">
        <f t="shared" si="6"/>
        <v>0</v>
      </c>
      <c r="O858" s="105">
        <f t="shared" si="7"/>
        <v>0</v>
      </c>
      <c r="P858" s="105" t="str">
        <f t="shared" si="8"/>
        <v>No Infra</v>
      </c>
      <c r="Q858" s="105">
        <f t="shared" si="9"/>
        <v>0</v>
      </c>
    </row>
    <row r="859">
      <c r="A859" s="61" t="s">
        <v>999</v>
      </c>
      <c r="B859" s="16">
        <f t="shared" si="2"/>
        <v>0</v>
      </c>
      <c r="C859" s="16">
        <f>IFERROR(__xludf.DUMMYFUNCTION("IF(OR(REGEXMATCH($A859, ""(?i)"" &amp; JOIN(""|"", SPLIT($C$3, "" ""))),vlookup(A859,'VMware Inventory'!A:E,5,0)=""VMWare""), 1, 0)"),0.0)</f>
        <v>0</v>
      </c>
      <c r="D859" s="16">
        <f>IFERROR(__xludf.DUMMYFUNCTION("IF(REGEXMATCH($A859, ""(?i)"" &amp; JOIN(""|"", SPLIT($D$3, "" ""))), 1, 0)"),0.0)</f>
        <v>0</v>
      </c>
      <c r="E859" s="16">
        <f t="shared" si="3"/>
        <v>0</v>
      </c>
      <c r="F859" s="16">
        <f t="shared" si="4"/>
        <v>0</v>
      </c>
      <c r="G859" s="16">
        <f>IFERROR(__xludf.DUMMYFUNCTION("IF(REGEXMATCH($A859, ""(?i)"" &amp; JOIN(""|"", SPLIT($G$3, "" ""))), 1, 0)"),0.0)</f>
        <v>0</v>
      </c>
      <c r="H859" s="16">
        <f>IFERROR(__xludf.DUMMYFUNCTION("IF(REGEXMATCH($A859, ""(?i)"" &amp; JOIN(""|"", SPLIT($H$3, "" ""))), 1, 0)"),0.0)</f>
        <v>0</v>
      </c>
      <c r="I859" s="16">
        <f>IFERROR(__xludf.DUMMYFUNCTION("IF(REGEXMATCH($A859, ""(?i)"" &amp; JOIN(""|"", SPLIT($I$3, "" ""))), 1, 0)"),0.0)</f>
        <v>0</v>
      </c>
      <c r="J859" s="16">
        <f>IFERROR(__xludf.DUMMYFUNCTION("IF(REGEXMATCH($A859, ""(?i)"" &amp; JOIN(""|"", SPLIT($J$3, "" ""))), 1, 0)"),0.0)</f>
        <v>0</v>
      </c>
      <c r="K859" s="16">
        <f>IFERROR(__xludf.DUMMYFUNCTION("IF(REGEXMATCH($A859, ""(?i)"" &amp; JOIN(""|"", SPLIT($K$3, "" ""))), 1, 0)"),0.0)</f>
        <v>0</v>
      </c>
      <c r="L859" s="16">
        <f>if(vlookup(A859,'VMware Inventory'!A:E,5,0)="Workstation",1,0)</f>
        <v>0</v>
      </c>
      <c r="M859" s="105">
        <f t="shared" si="5"/>
        <v>0</v>
      </c>
      <c r="N859" s="105">
        <f t="shared" si="6"/>
        <v>0</v>
      </c>
      <c r="O859" s="105">
        <f t="shared" si="7"/>
        <v>0</v>
      </c>
      <c r="P859" s="105" t="str">
        <f t="shared" si="8"/>
        <v>No Infra</v>
      </c>
      <c r="Q859" s="105">
        <f t="shared" si="9"/>
        <v>0</v>
      </c>
    </row>
    <row r="860">
      <c r="A860" s="61" t="s">
        <v>1000</v>
      </c>
      <c r="B860" s="16">
        <f t="shared" si="2"/>
        <v>0</v>
      </c>
      <c r="C860" s="16">
        <f>IFERROR(__xludf.DUMMYFUNCTION("IF(OR(REGEXMATCH($A860, ""(?i)"" &amp; JOIN(""|"", SPLIT($C$3, "" ""))),vlookup(A860,'VMware Inventory'!A:E,5,0)=""VMWare""), 1, 0)"),0.0)</f>
        <v>0</v>
      </c>
      <c r="D860" s="16">
        <f>IFERROR(__xludf.DUMMYFUNCTION("IF(REGEXMATCH($A860, ""(?i)"" &amp; JOIN(""|"", SPLIT($D$3, "" ""))), 1, 0)"),0.0)</f>
        <v>0</v>
      </c>
      <c r="E860" s="16">
        <f t="shared" si="3"/>
        <v>0</v>
      </c>
      <c r="F860" s="16">
        <f t="shared" si="4"/>
        <v>0</v>
      </c>
      <c r="G860" s="16">
        <f>IFERROR(__xludf.DUMMYFUNCTION("IF(REGEXMATCH($A860, ""(?i)"" &amp; JOIN(""|"", SPLIT($G$3, "" ""))), 1, 0)"),0.0)</f>
        <v>0</v>
      </c>
      <c r="H860" s="16">
        <f>IFERROR(__xludf.DUMMYFUNCTION("IF(REGEXMATCH($A860, ""(?i)"" &amp; JOIN(""|"", SPLIT($H$3, "" ""))), 1, 0)"),0.0)</f>
        <v>0</v>
      </c>
      <c r="I860" s="16">
        <f>IFERROR(__xludf.DUMMYFUNCTION("IF(REGEXMATCH($A860, ""(?i)"" &amp; JOIN(""|"", SPLIT($I$3, "" ""))), 1, 0)"),0.0)</f>
        <v>0</v>
      </c>
      <c r="J860" s="16">
        <f>IFERROR(__xludf.DUMMYFUNCTION("IF(REGEXMATCH($A860, ""(?i)"" &amp; JOIN(""|"", SPLIT($J$3, "" ""))), 1, 0)"),0.0)</f>
        <v>0</v>
      </c>
      <c r="K860" s="16">
        <f>IFERROR(__xludf.DUMMYFUNCTION("IF(REGEXMATCH($A860, ""(?i)"" &amp; JOIN(""|"", SPLIT($K$3, "" ""))), 1, 0)"),0.0)</f>
        <v>0</v>
      </c>
      <c r="L860" s="16">
        <f>if(vlookup(A860,'VMware Inventory'!A:E,5,0)="Workstation",1,0)</f>
        <v>0</v>
      </c>
      <c r="M860" s="105">
        <f t="shared" si="5"/>
        <v>0</v>
      </c>
      <c r="N860" s="105">
        <f t="shared" si="6"/>
        <v>0</v>
      </c>
      <c r="O860" s="105">
        <f t="shared" si="7"/>
        <v>0</v>
      </c>
      <c r="P860" s="105" t="str">
        <f t="shared" si="8"/>
        <v>No Infra</v>
      </c>
      <c r="Q860" s="105">
        <f t="shared" si="9"/>
        <v>0</v>
      </c>
    </row>
    <row r="861">
      <c r="A861" s="61" t="s">
        <v>1001</v>
      </c>
      <c r="B861" s="16">
        <f t="shared" si="2"/>
        <v>0</v>
      </c>
      <c r="C861" s="16">
        <f>IFERROR(__xludf.DUMMYFUNCTION("IF(OR(REGEXMATCH($A861, ""(?i)"" &amp; JOIN(""|"", SPLIT($C$3, "" ""))),vlookup(A861,'VMware Inventory'!A:E,5,0)=""VMWare""), 1, 0)"),0.0)</f>
        <v>0</v>
      </c>
      <c r="D861" s="16">
        <f>IFERROR(__xludf.DUMMYFUNCTION("IF(REGEXMATCH($A861, ""(?i)"" &amp; JOIN(""|"", SPLIT($D$3, "" ""))), 1, 0)"),0.0)</f>
        <v>0</v>
      </c>
      <c r="E861" s="16">
        <f t="shared" si="3"/>
        <v>0</v>
      </c>
      <c r="F861" s="16">
        <f t="shared" si="4"/>
        <v>0</v>
      </c>
      <c r="G861" s="16">
        <f>IFERROR(__xludf.DUMMYFUNCTION("IF(REGEXMATCH($A861, ""(?i)"" &amp; JOIN(""|"", SPLIT($G$3, "" ""))), 1, 0)"),0.0)</f>
        <v>0</v>
      </c>
      <c r="H861" s="16">
        <f>IFERROR(__xludf.DUMMYFUNCTION("IF(REGEXMATCH($A861, ""(?i)"" &amp; JOIN(""|"", SPLIT($H$3, "" ""))), 1, 0)"),0.0)</f>
        <v>0</v>
      </c>
      <c r="I861" s="16">
        <f>IFERROR(__xludf.DUMMYFUNCTION("IF(REGEXMATCH($A861, ""(?i)"" &amp; JOIN(""|"", SPLIT($I$3, "" ""))), 1, 0)"),0.0)</f>
        <v>0</v>
      </c>
      <c r="J861" s="16">
        <f>IFERROR(__xludf.DUMMYFUNCTION("IF(REGEXMATCH($A861, ""(?i)"" &amp; JOIN(""|"", SPLIT($J$3, "" ""))), 1, 0)"),0.0)</f>
        <v>0</v>
      </c>
      <c r="K861" s="16">
        <f>IFERROR(__xludf.DUMMYFUNCTION("IF(REGEXMATCH($A861, ""(?i)"" &amp; JOIN(""|"", SPLIT($K$3, "" ""))), 1, 0)"),0.0)</f>
        <v>0</v>
      </c>
      <c r="L861" s="16">
        <f>if(vlookup(A861,'VMware Inventory'!A:E,5,0)="Workstation",1,0)</f>
        <v>0</v>
      </c>
      <c r="M861" s="105">
        <f t="shared" si="5"/>
        <v>0</v>
      </c>
      <c r="N861" s="105">
        <f t="shared" si="6"/>
        <v>0</v>
      </c>
      <c r="O861" s="105">
        <f t="shared" si="7"/>
        <v>0</v>
      </c>
      <c r="P861" s="105" t="str">
        <f t="shared" si="8"/>
        <v>No Infra</v>
      </c>
      <c r="Q861" s="105">
        <f t="shared" si="9"/>
        <v>0</v>
      </c>
    </row>
    <row r="862">
      <c r="A862" s="61" t="s">
        <v>1002</v>
      </c>
      <c r="B862" s="16">
        <f t="shared" si="2"/>
        <v>0</v>
      </c>
      <c r="C862" s="16">
        <f>IFERROR(__xludf.DUMMYFUNCTION("IF(OR(REGEXMATCH($A862, ""(?i)"" &amp; JOIN(""|"", SPLIT($C$3, "" ""))),vlookup(A862,'VMware Inventory'!A:E,5,0)=""VMWare""), 1, 0)"),0.0)</f>
        <v>0</v>
      </c>
      <c r="D862" s="16">
        <f>IFERROR(__xludf.DUMMYFUNCTION("IF(REGEXMATCH($A862, ""(?i)"" &amp; JOIN(""|"", SPLIT($D$3, "" ""))), 1, 0)"),0.0)</f>
        <v>0</v>
      </c>
      <c r="E862" s="16">
        <f t="shared" si="3"/>
        <v>0</v>
      </c>
      <c r="F862" s="16">
        <f t="shared" si="4"/>
        <v>0</v>
      </c>
      <c r="G862" s="16">
        <f>IFERROR(__xludf.DUMMYFUNCTION("IF(REGEXMATCH($A862, ""(?i)"" &amp; JOIN(""|"", SPLIT($G$3, "" ""))), 1, 0)"),0.0)</f>
        <v>0</v>
      </c>
      <c r="H862" s="16">
        <f>IFERROR(__xludf.DUMMYFUNCTION("IF(REGEXMATCH($A862, ""(?i)"" &amp; JOIN(""|"", SPLIT($H$3, "" ""))), 1, 0)"),0.0)</f>
        <v>0</v>
      </c>
      <c r="I862" s="16">
        <f>IFERROR(__xludf.DUMMYFUNCTION("IF(REGEXMATCH($A862, ""(?i)"" &amp; JOIN(""|"", SPLIT($I$3, "" ""))), 1, 0)"),0.0)</f>
        <v>0</v>
      </c>
      <c r="J862" s="16">
        <f>IFERROR(__xludf.DUMMYFUNCTION("IF(REGEXMATCH($A862, ""(?i)"" &amp; JOIN(""|"", SPLIT($J$3, "" ""))), 1, 0)"),0.0)</f>
        <v>0</v>
      </c>
      <c r="K862" s="16">
        <f>IFERROR(__xludf.DUMMYFUNCTION("IF(REGEXMATCH($A862, ""(?i)"" &amp; JOIN(""|"", SPLIT($K$3, "" ""))), 1, 0)"),0.0)</f>
        <v>0</v>
      </c>
      <c r="L862" s="16">
        <f>if(vlookup(A862,'VMware Inventory'!A:E,5,0)="Workstation",1,0)</f>
        <v>0</v>
      </c>
      <c r="M862" s="105">
        <f t="shared" si="5"/>
        <v>0</v>
      </c>
      <c r="N862" s="105">
        <f t="shared" si="6"/>
        <v>0</v>
      </c>
      <c r="O862" s="105">
        <f t="shared" si="7"/>
        <v>0</v>
      </c>
      <c r="P862" s="105" t="str">
        <f t="shared" si="8"/>
        <v>No Infra</v>
      </c>
      <c r="Q862" s="105">
        <f t="shared" si="9"/>
        <v>0</v>
      </c>
    </row>
    <row r="863">
      <c r="A863" s="61" t="s">
        <v>1003</v>
      </c>
      <c r="B863" s="16">
        <f t="shared" si="2"/>
        <v>0</v>
      </c>
      <c r="C863" s="16">
        <f>IFERROR(__xludf.DUMMYFUNCTION("IF(OR(REGEXMATCH($A863, ""(?i)"" &amp; JOIN(""|"", SPLIT($C$3, "" ""))),vlookup(A863,'VMware Inventory'!A:E,5,0)=""VMWare""), 1, 0)"),0.0)</f>
        <v>0</v>
      </c>
      <c r="D863" s="16">
        <f>IFERROR(__xludf.DUMMYFUNCTION("IF(REGEXMATCH($A863, ""(?i)"" &amp; JOIN(""|"", SPLIT($D$3, "" ""))), 1, 0)"),0.0)</f>
        <v>0</v>
      </c>
      <c r="E863" s="16">
        <f t="shared" si="3"/>
        <v>0</v>
      </c>
      <c r="F863" s="16">
        <f t="shared" si="4"/>
        <v>0</v>
      </c>
      <c r="G863" s="16">
        <f>IFERROR(__xludf.DUMMYFUNCTION("IF(REGEXMATCH($A863, ""(?i)"" &amp; JOIN(""|"", SPLIT($G$3, "" ""))), 1, 0)"),0.0)</f>
        <v>0</v>
      </c>
      <c r="H863" s="16">
        <f>IFERROR(__xludf.DUMMYFUNCTION("IF(REGEXMATCH($A863, ""(?i)"" &amp; JOIN(""|"", SPLIT($H$3, "" ""))), 1, 0)"),0.0)</f>
        <v>0</v>
      </c>
      <c r="I863" s="16">
        <f>IFERROR(__xludf.DUMMYFUNCTION("IF(REGEXMATCH($A863, ""(?i)"" &amp; JOIN(""|"", SPLIT($I$3, "" ""))), 1, 0)"),0.0)</f>
        <v>0</v>
      </c>
      <c r="J863" s="16">
        <f>IFERROR(__xludf.DUMMYFUNCTION("IF(REGEXMATCH($A863, ""(?i)"" &amp; JOIN(""|"", SPLIT($J$3, "" ""))), 1, 0)"),0.0)</f>
        <v>0</v>
      </c>
      <c r="K863" s="16">
        <f>IFERROR(__xludf.DUMMYFUNCTION("IF(REGEXMATCH($A863, ""(?i)"" &amp; JOIN(""|"", SPLIT($K$3, "" ""))), 1, 0)"),0.0)</f>
        <v>0</v>
      </c>
      <c r="L863" s="16">
        <f>if(vlookup(A863,'VMware Inventory'!A:E,5,0)="Workstation",1,0)</f>
        <v>0</v>
      </c>
      <c r="M863" s="105">
        <f t="shared" si="5"/>
        <v>0</v>
      </c>
      <c r="N863" s="105">
        <f t="shared" si="6"/>
        <v>0</v>
      </c>
      <c r="O863" s="105">
        <f t="shared" si="7"/>
        <v>0</v>
      </c>
      <c r="P863" s="105" t="str">
        <f t="shared" si="8"/>
        <v>No Infra</v>
      </c>
      <c r="Q863" s="105">
        <f t="shared" si="9"/>
        <v>0</v>
      </c>
    </row>
    <row r="864">
      <c r="A864" s="61" t="s">
        <v>1004</v>
      </c>
      <c r="B864" s="16">
        <f t="shared" si="2"/>
        <v>0</v>
      </c>
      <c r="C864" s="16">
        <f>IFERROR(__xludf.DUMMYFUNCTION("IF(OR(REGEXMATCH($A864, ""(?i)"" &amp; JOIN(""|"", SPLIT($C$3, "" ""))),vlookup(A864,'VMware Inventory'!A:E,5,0)=""VMWare""), 1, 0)"),0.0)</f>
        <v>0</v>
      </c>
      <c r="D864" s="16">
        <f>IFERROR(__xludf.DUMMYFUNCTION("IF(REGEXMATCH($A864, ""(?i)"" &amp; JOIN(""|"", SPLIT($D$3, "" ""))), 1, 0)"),0.0)</f>
        <v>0</v>
      </c>
      <c r="E864" s="16">
        <f t="shared" si="3"/>
        <v>0</v>
      </c>
      <c r="F864" s="16">
        <f t="shared" si="4"/>
        <v>0</v>
      </c>
      <c r="G864" s="16">
        <f>IFERROR(__xludf.DUMMYFUNCTION("IF(REGEXMATCH($A864, ""(?i)"" &amp; JOIN(""|"", SPLIT($G$3, "" ""))), 1, 0)"),0.0)</f>
        <v>0</v>
      </c>
      <c r="H864" s="16">
        <f>IFERROR(__xludf.DUMMYFUNCTION("IF(REGEXMATCH($A864, ""(?i)"" &amp; JOIN(""|"", SPLIT($H$3, "" ""))), 1, 0)"),0.0)</f>
        <v>0</v>
      </c>
      <c r="I864" s="16">
        <f>IFERROR(__xludf.DUMMYFUNCTION("IF(REGEXMATCH($A864, ""(?i)"" &amp; JOIN(""|"", SPLIT($I$3, "" ""))), 1, 0)"),0.0)</f>
        <v>0</v>
      </c>
      <c r="J864" s="16">
        <f>IFERROR(__xludf.DUMMYFUNCTION("IF(REGEXMATCH($A864, ""(?i)"" &amp; JOIN(""|"", SPLIT($J$3, "" ""))), 1, 0)"),0.0)</f>
        <v>0</v>
      </c>
      <c r="K864" s="16">
        <f>IFERROR(__xludf.DUMMYFUNCTION("IF(REGEXMATCH($A864, ""(?i)"" &amp; JOIN(""|"", SPLIT($K$3, "" ""))), 1, 0)"),0.0)</f>
        <v>0</v>
      </c>
      <c r="L864" s="16">
        <f>if(vlookup(A864,'VMware Inventory'!A:E,5,0)="Workstation",1,0)</f>
        <v>0</v>
      </c>
      <c r="M864" s="105">
        <f t="shared" si="5"/>
        <v>0</v>
      </c>
      <c r="N864" s="105">
        <f t="shared" si="6"/>
        <v>0</v>
      </c>
      <c r="O864" s="105">
        <f t="shared" si="7"/>
        <v>0</v>
      </c>
      <c r="P864" s="105" t="str">
        <f t="shared" si="8"/>
        <v>No Infra</v>
      </c>
      <c r="Q864" s="105">
        <f t="shared" si="9"/>
        <v>0</v>
      </c>
    </row>
    <row r="865">
      <c r="A865" s="61" t="s">
        <v>1005</v>
      </c>
      <c r="B865" s="16">
        <f t="shared" si="2"/>
        <v>0</v>
      </c>
      <c r="C865" s="16">
        <f>IFERROR(__xludf.DUMMYFUNCTION("IF(OR(REGEXMATCH($A865, ""(?i)"" &amp; JOIN(""|"", SPLIT($C$3, "" ""))),vlookup(A865,'VMware Inventory'!A:E,5,0)=""VMWare""), 1, 0)"),0.0)</f>
        <v>0</v>
      </c>
      <c r="D865" s="16">
        <f>IFERROR(__xludf.DUMMYFUNCTION("IF(REGEXMATCH($A865, ""(?i)"" &amp; JOIN(""|"", SPLIT($D$3, "" ""))), 1, 0)"),0.0)</f>
        <v>0</v>
      </c>
      <c r="E865" s="16">
        <f t="shared" si="3"/>
        <v>0</v>
      </c>
      <c r="F865" s="16">
        <f t="shared" si="4"/>
        <v>0</v>
      </c>
      <c r="G865" s="16">
        <f>IFERROR(__xludf.DUMMYFUNCTION("IF(REGEXMATCH($A865, ""(?i)"" &amp; JOIN(""|"", SPLIT($G$3, "" ""))), 1, 0)"),0.0)</f>
        <v>0</v>
      </c>
      <c r="H865" s="16">
        <f>IFERROR(__xludf.DUMMYFUNCTION("IF(REGEXMATCH($A865, ""(?i)"" &amp; JOIN(""|"", SPLIT($H$3, "" ""))), 1, 0)"),0.0)</f>
        <v>0</v>
      </c>
      <c r="I865" s="16">
        <f>IFERROR(__xludf.DUMMYFUNCTION("IF(REGEXMATCH($A865, ""(?i)"" &amp; JOIN(""|"", SPLIT($I$3, "" ""))), 1, 0)"),0.0)</f>
        <v>0</v>
      </c>
      <c r="J865" s="16">
        <f>IFERROR(__xludf.DUMMYFUNCTION("IF(REGEXMATCH($A865, ""(?i)"" &amp; JOIN(""|"", SPLIT($J$3, "" ""))), 1, 0)"),0.0)</f>
        <v>0</v>
      </c>
      <c r="K865" s="16">
        <f>IFERROR(__xludf.DUMMYFUNCTION("IF(REGEXMATCH($A865, ""(?i)"" &amp; JOIN(""|"", SPLIT($K$3, "" ""))), 1, 0)"),0.0)</f>
        <v>0</v>
      </c>
      <c r="L865" s="16">
        <f>if(vlookup(A865,'VMware Inventory'!A:E,5,0)="Workstation",1,0)</f>
        <v>0</v>
      </c>
      <c r="M865" s="105">
        <f t="shared" si="5"/>
        <v>0</v>
      </c>
      <c r="N865" s="105">
        <f t="shared" si="6"/>
        <v>0</v>
      </c>
      <c r="O865" s="105">
        <f t="shared" si="7"/>
        <v>0</v>
      </c>
      <c r="P865" s="105" t="str">
        <f t="shared" si="8"/>
        <v>No Infra</v>
      </c>
      <c r="Q865" s="105">
        <f t="shared" si="9"/>
        <v>0</v>
      </c>
    </row>
    <row r="866">
      <c r="A866" s="61" t="s">
        <v>1006</v>
      </c>
      <c r="B866" s="16">
        <f t="shared" si="2"/>
        <v>0</v>
      </c>
      <c r="C866" s="16">
        <f>IFERROR(__xludf.DUMMYFUNCTION("IF(OR(REGEXMATCH($A866, ""(?i)"" &amp; JOIN(""|"", SPLIT($C$3, "" ""))),vlookup(A866,'VMware Inventory'!A:E,5,0)=""VMWare""), 1, 0)"),0.0)</f>
        <v>0</v>
      </c>
      <c r="D866" s="16">
        <f>IFERROR(__xludf.DUMMYFUNCTION("IF(REGEXMATCH($A866, ""(?i)"" &amp; JOIN(""|"", SPLIT($D$3, "" ""))), 1, 0)"),0.0)</f>
        <v>0</v>
      </c>
      <c r="E866" s="16">
        <f t="shared" si="3"/>
        <v>0</v>
      </c>
      <c r="F866" s="16">
        <f t="shared" si="4"/>
        <v>0</v>
      </c>
      <c r="G866" s="16">
        <f>IFERROR(__xludf.DUMMYFUNCTION("IF(REGEXMATCH($A866, ""(?i)"" &amp; JOIN(""|"", SPLIT($G$3, "" ""))), 1, 0)"),0.0)</f>
        <v>0</v>
      </c>
      <c r="H866" s="16">
        <f>IFERROR(__xludf.DUMMYFUNCTION("IF(REGEXMATCH($A866, ""(?i)"" &amp; JOIN(""|"", SPLIT($H$3, "" ""))), 1, 0)"),0.0)</f>
        <v>0</v>
      </c>
      <c r="I866" s="16">
        <f>IFERROR(__xludf.DUMMYFUNCTION("IF(REGEXMATCH($A866, ""(?i)"" &amp; JOIN(""|"", SPLIT($I$3, "" ""))), 1, 0)"),0.0)</f>
        <v>0</v>
      </c>
      <c r="J866" s="16">
        <f>IFERROR(__xludf.DUMMYFUNCTION("IF(REGEXMATCH($A866, ""(?i)"" &amp; JOIN(""|"", SPLIT($J$3, "" ""))), 1, 0)"),0.0)</f>
        <v>0</v>
      </c>
      <c r="K866" s="16">
        <f>IFERROR(__xludf.DUMMYFUNCTION("IF(REGEXMATCH($A866, ""(?i)"" &amp; JOIN(""|"", SPLIT($K$3, "" ""))), 1, 0)"),0.0)</f>
        <v>0</v>
      </c>
      <c r="L866" s="16">
        <f>if(vlookup(A866,'VMware Inventory'!A:E,5,0)="Workstation",1,0)</f>
        <v>0</v>
      </c>
      <c r="M866" s="105">
        <f t="shared" si="5"/>
        <v>0</v>
      </c>
      <c r="N866" s="105">
        <f t="shared" si="6"/>
        <v>0</v>
      </c>
      <c r="O866" s="105">
        <f t="shared" si="7"/>
        <v>0</v>
      </c>
      <c r="P866" s="105" t="str">
        <f t="shared" si="8"/>
        <v>No Infra</v>
      </c>
      <c r="Q866" s="105">
        <f t="shared" si="9"/>
        <v>0</v>
      </c>
    </row>
    <row r="867">
      <c r="A867" s="61" t="s">
        <v>1007</v>
      </c>
      <c r="B867" s="16">
        <f t="shared" si="2"/>
        <v>0</v>
      </c>
      <c r="C867" s="16">
        <f>IFERROR(__xludf.DUMMYFUNCTION("IF(OR(REGEXMATCH($A867, ""(?i)"" &amp; JOIN(""|"", SPLIT($C$3, "" ""))),vlookup(A867,'VMware Inventory'!A:E,5,0)=""VMWare""), 1, 0)"),0.0)</f>
        <v>0</v>
      </c>
      <c r="D867" s="16">
        <f>IFERROR(__xludf.DUMMYFUNCTION("IF(REGEXMATCH($A867, ""(?i)"" &amp; JOIN(""|"", SPLIT($D$3, "" ""))), 1, 0)"),0.0)</f>
        <v>0</v>
      </c>
      <c r="E867" s="16">
        <f t="shared" si="3"/>
        <v>0</v>
      </c>
      <c r="F867" s="16">
        <f t="shared" si="4"/>
        <v>0</v>
      </c>
      <c r="G867" s="16">
        <f>IFERROR(__xludf.DUMMYFUNCTION("IF(REGEXMATCH($A867, ""(?i)"" &amp; JOIN(""|"", SPLIT($G$3, "" ""))), 1, 0)"),0.0)</f>
        <v>0</v>
      </c>
      <c r="H867" s="16">
        <f>IFERROR(__xludf.DUMMYFUNCTION("IF(REGEXMATCH($A867, ""(?i)"" &amp; JOIN(""|"", SPLIT($H$3, "" ""))), 1, 0)"),0.0)</f>
        <v>0</v>
      </c>
      <c r="I867" s="16">
        <f>IFERROR(__xludf.DUMMYFUNCTION("IF(REGEXMATCH($A867, ""(?i)"" &amp; JOIN(""|"", SPLIT($I$3, "" ""))), 1, 0)"),0.0)</f>
        <v>0</v>
      </c>
      <c r="J867" s="16">
        <f>IFERROR(__xludf.DUMMYFUNCTION("IF(REGEXMATCH($A867, ""(?i)"" &amp; JOIN(""|"", SPLIT($J$3, "" ""))), 1, 0)"),0.0)</f>
        <v>0</v>
      </c>
      <c r="K867" s="16">
        <f>IFERROR(__xludf.DUMMYFUNCTION("IF(REGEXMATCH($A867, ""(?i)"" &amp; JOIN(""|"", SPLIT($K$3, "" ""))), 1, 0)"),0.0)</f>
        <v>0</v>
      </c>
      <c r="L867" s="16">
        <f>if(vlookup(A867,'VMware Inventory'!A:E,5,0)="Workstation",1,0)</f>
        <v>0</v>
      </c>
      <c r="M867" s="105">
        <f t="shared" si="5"/>
        <v>0</v>
      </c>
      <c r="N867" s="105">
        <f t="shared" si="6"/>
        <v>0</v>
      </c>
      <c r="O867" s="105">
        <f t="shared" si="7"/>
        <v>0</v>
      </c>
      <c r="P867" s="105" t="str">
        <f t="shared" si="8"/>
        <v>No Infra</v>
      </c>
      <c r="Q867" s="105">
        <f t="shared" si="9"/>
        <v>0</v>
      </c>
    </row>
    <row r="868">
      <c r="A868" s="61" t="s">
        <v>1008</v>
      </c>
      <c r="B868" s="16">
        <f t="shared" si="2"/>
        <v>0</v>
      </c>
      <c r="C868" s="16">
        <f>IFERROR(__xludf.DUMMYFUNCTION("IF(OR(REGEXMATCH($A868, ""(?i)"" &amp; JOIN(""|"", SPLIT($C$3, "" ""))),vlookup(A868,'VMware Inventory'!A:E,5,0)=""VMWare""), 1, 0)"),0.0)</f>
        <v>0</v>
      </c>
      <c r="D868" s="16">
        <f>IFERROR(__xludf.DUMMYFUNCTION("IF(REGEXMATCH($A868, ""(?i)"" &amp; JOIN(""|"", SPLIT($D$3, "" ""))), 1, 0)"),0.0)</f>
        <v>0</v>
      </c>
      <c r="E868" s="16">
        <f t="shared" si="3"/>
        <v>0</v>
      </c>
      <c r="F868" s="16">
        <f t="shared" si="4"/>
        <v>0</v>
      </c>
      <c r="G868" s="16">
        <f>IFERROR(__xludf.DUMMYFUNCTION("IF(REGEXMATCH($A868, ""(?i)"" &amp; JOIN(""|"", SPLIT($G$3, "" ""))), 1, 0)"),0.0)</f>
        <v>0</v>
      </c>
      <c r="H868" s="16">
        <f>IFERROR(__xludf.DUMMYFUNCTION("IF(REGEXMATCH($A868, ""(?i)"" &amp; JOIN(""|"", SPLIT($H$3, "" ""))), 1, 0)"),0.0)</f>
        <v>0</v>
      </c>
      <c r="I868" s="16">
        <f>IFERROR(__xludf.DUMMYFUNCTION("IF(REGEXMATCH($A868, ""(?i)"" &amp; JOIN(""|"", SPLIT($I$3, "" ""))), 1, 0)"),0.0)</f>
        <v>0</v>
      </c>
      <c r="J868" s="16">
        <f>IFERROR(__xludf.DUMMYFUNCTION("IF(REGEXMATCH($A868, ""(?i)"" &amp; JOIN(""|"", SPLIT($J$3, "" ""))), 1, 0)"),0.0)</f>
        <v>0</v>
      </c>
      <c r="K868" s="16">
        <f>IFERROR(__xludf.DUMMYFUNCTION("IF(REGEXMATCH($A868, ""(?i)"" &amp; JOIN(""|"", SPLIT($K$3, "" ""))), 1, 0)"),0.0)</f>
        <v>0</v>
      </c>
      <c r="L868" s="16">
        <f>if(vlookup(A868,'VMware Inventory'!A:E,5,0)="Workstation",1,0)</f>
        <v>0</v>
      </c>
      <c r="M868" s="105">
        <f t="shared" si="5"/>
        <v>0</v>
      </c>
      <c r="N868" s="105">
        <f t="shared" si="6"/>
        <v>0</v>
      </c>
      <c r="O868" s="105">
        <f t="shared" si="7"/>
        <v>0</v>
      </c>
      <c r="P868" s="105" t="str">
        <f t="shared" si="8"/>
        <v>No Infra</v>
      </c>
      <c r="Q868" s="105">
        <f t="shared" si="9"/>
        <v>0</v>
      </c>
    </row>
    <row r="869">
      <c r="A869" s="61" t="s">
        <v>1009</v>
      </c>
      <c r="B869" s="16">
        <f t="shared" si="2"/>
        <v>0</v>
      </c>
      <c r="C869" s="16">
        <f>IFERROR(__xludf.DUMMYFUNCTION("IF(OR(REGEXMATCH($A869, ""(?i)"" &amp; JOIN(""|"", SPLIT($C$3, "" ""))),vlookup(A869,'VMware Inventory'!A:E,5,0)=""VMWare""), 1, 0)"),0.0)</f>
        <v>0</v>
      </c>
      <c r="D869" s="16">
        <f>IFERROR(__xludf.DUMMYFUNCTION("IF(REGEXMATCH($A869, ""(?i)"" &amp; JOIN(""|"", SPLIT($D$3, "" ""))), 1, 0)"),0.0)</f>
        <v>0</v>
      </c>
      <c r="E869" s="16">
        <f t="shared" si="3"/>
        <v>0</v>
      </c>
      <c r="F869" s="16">
        <f t="shared" si="4"/>
        <v>0</v>
      </c>
      <c r="G869" s="16">
        <f>IFERROR(__xludf.DUMMYFUNCTION("IF(REGEXMATCH($A869, ""(?i)"" &amp; JOIN(""|"", SPLIT($G$3, "" ""))), 1, 0)"),0.0)</f>
        <v>0</v>
      </c>
      <c r="H869" s="16">
        <f>IFERROR(__xludf.DUMMYFUNCTION("IF(REGEXMATCH($A869, ""(?i)"" &amp; JOIN(""|"", SPLIT($H$3, "" ""))), 1, 0)"),0.0)</f>
        <v>0</v>
      </c>
      <c r="I869" s="16">
        <f>IFERROR(__xludf.DUMMYFUNCTION("IF(REGEXMATCH($A869, ""(?i)"" &amp; JOIN(""|"", SPLIT($I$3, "" ""))), 1, 0)"),0.0)</f>
        <v>0</v>
      </c>
      <c r="J869" s="16">
        <f>IFERROR(__xludf.DUMMYFUNCTION("IF(REGEXMATCH($A869, ""(?i)"" &amp; JOIN(""|"", SPLIT($J$3, "" ""))), 1, 0)"),0.0)</f>
        <v>0</v>
      </c>
      <c r="K869" s="16">
        <f>IFERROR(__xludf.DUMMYFUNCTION("IF(REGEXMATCH($A869, ""(?i)"" &amp; JOIN(""|"", SPLIT($K$3, "" ""))), 1, 0)"),0.0)</f>
        <v>0</v>
      </c>
      <c r="L869" s="16">
        <f>if(vlookup(A869,'VMware Inventory'!A:E,5,0)="Workstation",1,0)</f>
        <v>0</v>
      </c>
      <c r="M869" s="105">
        <f t="shared" si="5"/>
        <v>0</v>
      </c>
      <c r="N869" s="105">
        <f t="shared" si="6"/>
        <v>0</v>
      </c>
      <c r="O869" s="105">
        <f t="shared" si="7"/>
        <v>0</v>
      </c>
      <c r="P869" s="105" t="str">
        <f t="shared" si="8"/>
        <v>No Infra</v>
      </c>
      <c r="Q869" s="105">
        <f t="shared" si="9"/>
        <v>0</v>
      </c>
    </row>
    <row r="870">
      <c r="A870" s="61" t="s">
        <v>1010</v>
      </c>
      <c r="B870" s="16">
        <f t="shared" si="2"/>
        <v>0</v>
      </c>
      <c r="C870" s="16">
        <f>IFERROR(__xludf.DUMMYFUNCTION("IF(OR(REGEXMATCH($A870, ""(?i)"" &amp; JOIN(""|"", SPLIT($C$3, "" ""))),vlookup(A870,'VMware Inventory'!A:E,5,0)=""VMWare""), 1, 0)"),0.0)</f>
        <v>0</v>
      </c>
      <c r="D870" s="16">
        <f>IFERROR(__xludf.DUMMYFUNCTION("IF(REGEXMATCH($A870, ""(?i)"" &amp; JOIN(""|"", SPLIT($D$3, "" ""))), 1, 0)"),0.0)</f>
        <v>0</v>
      </c>
      <c r="E870" s="16">
        <f t="shared" si="3"/>
        <v>0</v>
      </c>
      <c r="F870" s="16">
        <f t="shared" si="4"/>
        <v>0</v>
      </c>
      <c r="G870" s="16">
        <f>IFERROR(__xludf.DUMMYFUNCTION("IF(REGEXMATCH($A870, ""(?i)"" &amp; JOIN(""|"", SPLIT($G$3, "" ""))), 1, 0)"),0.0)</f>
        <v>0</v>
      </c>
      <c r="H870" s="16">
        <f>IFERROR(__xludf.DUMMYFUNCTION("IF(REGEXMATCH($A870, ""(?i)"" &amp; JOIN(""|"", SPLIT($H$3, "" ""))), 1, 0)"),0.0)</f>
        <v>0</v>
      </c>
      <c r="I870" s="16">
        <f>IFERROR(__xludf.DUMMYFUNCTION("IF(REGEXMATCH($A870, ""(?i)"" &amp; JOIN(""|"", SPLIT($I$3, "" ""))), 1, 0)"),0.0)</f>
        <v>0</v>
      </c>
      <c r="J870" s="16">
        <f>IFERROR(__xludf.DUMMYFUNCTION("IF(REGEXMATCH($A870, ""(?i)"" &amp; JOIN(""|"", SPLIT($J$3, "" ""))), 1, 0)"),0.0)</f>
        <v>0</v>
      </c>
      <c r="K870" s="16">
        <f>IFERROR(__xludf.DUMMYFUNCTION("IF(REGEXMATCH($A870, ""(?i)"" &amp; JOIN(""|"", SPLIT($K$3, "" ""))), 1, 0)"),0.0)</f>
        <v>0</v>
      </c>
      <c r="L870" s="16">
        <f>if(vlookup(A870,'VMware Inventory'!A:E,5,0)="Workstation",1,0)</f>
        <v>0</v>
      </c>
      <c r="M870" s="105">
        <f t="shared" si="5"/>
        <v>0</v>
      </c>
      <c r="N870" s="105">
        <f t="shared" si="6"/>
        <v>0</v>
      </c>
      <c r="O870" s="105">
        <f t="shared" si="7"/>
        <v>0</v>
      </c>
      <c r="P870" s="105" t="str">
        <f t="shared" si="8"/>
        <v>No Infra</v>
      </c>
      <c r="Q870" s="105">
        <f t="shared" si="9"/>
        <v>0</v>
      </c>
    </row>
    <row r="871">
      <c r="A871" s="61" t="s">
        <v>1011</v>
      </c>
      <c r="B871" s="16">
        <f t="shared" si="2"/>
        <v>0</v>
      </c>
      <c r="C871" s="16">
        <f>IFERROR(__xludf.DUMMYFUNCTION("IF(OR(REGEXMATCH($A871, ""(?i)"" &amp; JOIN(""|"", SPLIT($C$3, "" ""))),vlookup(A871,'VMware Inventory'!A:E,5,0)=""VMWare""), 1, 0)"),0.0)</f>
        <v>0</v>
      </c>
      <c r="D871" s="16">
        <f>IFERROR(__xludf.DUMMYFUNCTION("IF(REGEXMATCH($A871, ""(?i)"" &amp; JOIN(""|"", SPLIT($D$3, "" ""))), 1, 0)"),0.0)</f>
        <v>0</v>
      </c>
      <c r="E871" s="16">
        <f t="shared" si="3"/>
        <v>0</v>
      </c>
      <c r="F871" s="16">
        <f t="shared" si="4"/>
        <v>0</v>
      </c>
      <c r="G871" s="16">
        <f>IFERROR(__xludf.DUMMYFUNCTION("IF(REGEXMATCH($A871, ""(?i)"" &amp; JOIN(""|"", SPLIT($G$3, "" ""))), 1, 0)"),0.0)</f>
        <v>0</v>
      </c>
      <c r="H871" s="16">
        <f>IFERROR(__xludf.DUMMYFUNCTION("IF(REGEXMATCH($A871, ""(?i)"" &amp; JOIN(""|"", SPLIT($H$3, "" ""))), 1, 0)"),0.0)</f>
        <v>0</v>
      </c>
      <c r="I871" s="16">
        <f>IFERROR(__xludf.DUMMYFUNCTION("IF(REGEXMATCH($A871, ""(?i)"" &amp; JOIN(""|"", SPLIT($I$3, "" ""))), 1, 0)"),0.0)</f>
        <v>0</v>
      </c>
      <c r="J871" s="16">
        <f>IFERROR(__xludf.DUMMYFUNCTION("IF(REGEXMATCH($A871, ""(?i)"" &amp; JOIN(""|"", SPLIT($J$3, "" ""))), 1, 0)"),0.0)</f>
        <v>0</v>
      </c>
      <c r="K871" s="16">
        <f>IFERROR(__xludf.DUMMYFUNCTION("IF(REGEXMATCH($A871, ""(?i)"" &amp; JOIN(""|"", SPLIT($K$3, "" ""))), 1, 0)"),0.0)</f>
        <v>0</v>
      </c>
      <c r="L871" s="16">
        <f>if(vlookup(A871,'VMware Inventory'!A:E,5,0)="Workstation",1,0)</f>
        <v>0</v>
      </c>
      <c r="M871" s="105">
        <f t="shared" si="5"/>
        <v>0</v>
      </c>
      <c r="N871" s="105">
        <f t="shared" si="6"/>
        <v>0</v>
      </c>
      <c r="O871" s="105">
        <f t="shared" si="7"/>
        <v>0</v>
      </c>
      <c r="P871" s="105" t="str">
        <f t="shared" si="8"/>
        <v>No Infra</v>
      </c>
      <c r="Q871" s="105">
        <f t="shared" si="9"/>
        <v>0</v>
      </c>
    </row>
    <row r="872">
      <c r="A872" s="61" t="s">
        <v>1012</v>
      </c>
      <c r="B872" s="16">
        <f t="shared" si="2"/>
        <v>0</v>
      </c>
      <c r="C872" s="16">
        <f>IFERROR(__xludf.DUMMYFUNCTION("IF(OR(REGEXMATCH($A872, ""(?i)"" &amp; JOIN(""|"", SPLIT($C$3, "" ""))),vlookup(A872,'VMware Inventory'!A:E,5,0)=""VMWare""), 1, 0)"),0.0)</f>
        <v>0</v>
      </c>
      <c r="D872" s="16">
        <f>IFERROR(__xludf.DUMMYFUNCTION("IF(REGEXMATCH($A872, ""(?i)"" &amp; JOIN(""|"", SPLIT($D$3, "" ""))), 1, 0)"),0.0)</f>
        <v>0</v>
      </c>
      <c r="E872" s="16">
        <f t="shared" si="3"/>
        <v>0</v>
      </c>
      <c r="F872" s="16">
        <f t="shared" si="4"/>
        <v>0</v>
      </c>
      <c r="G872" s="16">
        <f>IFERROR(__xludf.DUMMYFUNCTION("IF(REGEXMATCH($A872, ""(?i)"" &amp; JOIN(""|"", SPLIT($G$3, "" ""))), 1, 0)"),0.0)</f>
        <v>0</v>
      </c>
      <c r="H872" s="16">
        <f>IFERROR(__xludf.DUMMYFUNCTION("IF(REGEXMATCH($A872, ""(?i)"" &amp; JOIN(""|"", SPLIT($H$3, "" ""))), 1, 0)"),0.0)</f>
        <v>0</v>
      </c>
      <c r="I872" s="16">
        <f>IFERROR(__xludf.DUMMYFUNCTION("IF(REGEXMATCH($A872, ""(?i)"" &amp; JOIN(""|"", SPLIT($I$3, "" ""))), 1, 0)"),0.0)</f>
        <v>0</v>
      </c>
      <c r="J872" s="16">
        <f>IFERROR(__xludf.DUMMYFUNCTION("IF(REGEXMATCH($A872, ""(?i)"" &amp; JOIN(""|"", SPLIT($J$3, "" ""))), 1, 0)"),0.0)</f>
        <v>0</v>
      </c>
      <c r="K872" s="16">
        <f>IFERROR(__xludf.DUMMYFUNCTION("IF(REGEXMATCH($A872, ""(?i)"" &amp; JOIN(""|"", SPLIT($K$3, "" ""))), 1, 0)"),0.0)</f>
        <v>0</v>
      </c>
      <c r="L872" s="16">
        <f>if(vlookup(A872,'VMware Inventory'!A:E,5,0)="Workstation",1,0)</f>
        <v>0</v>
      </c>
      <c r="M872" s="105">
        <f t="shared" si="5"/>
        <v>0</v>
      </c>
      <c r="N872" s="105">
        <f t="shared" si="6"/>
        <v>0</v>
      </c>
      <c r="O872" s="105">
        <f t="shared" si="7"/>
        <v>0</v>
      </c>
      <c r="P872" s="105" t="str">
        <f t="shared" si="8"/>
        <v>No Infra</v>
      </c>
      <c r="Q872" s="105">
        <f t="shared" si="9"/>
        <v>0</v>
      </c>
    </row>
    <row r="873">
      <c r="A873" s="61" t="s">
        <v>1013</v>
      </c>
      <c r="B873" s="16">
        <f t="shared" si="2"/>
        <v>0</v>
      </c>
      <c r="C873" s="16">
        <f>IFERROR(__xludf.DUMMYFUNCTION("IF(OR(REGEXMATCH($A873, ""(?i)"" &amp; JOIN(""|"", SPLIT($C$3, "" ""))),vlookup(A873,'VMware Inventory'!A:E,5,0)=""VMWare""), 1, 0)"),0.0)</f>
        <v>0</v>
      </c>
      <c r="D873" s="16">
        <f>IFERROR(__xludf.DUMMYFUNCTION("IF(REGEXMATCH($A873, ""(?i)"" &amp; JOIN(""|"", SPLIT($D$3, "" ""))), 1, 0)"),0.0)</f>
        <v>0</v>
      </c>
      <c r="E873" s="16">
        <f t="shared" si="3"/>
        <v>0</v>
      </c>
      <c r="F873" s="16">
        <f t="shared" si="4"/>
        <v>0</v>
      </c>
      <c r="G873" s="16">
        <f>IFERROR(__xludf.DUMMYFUNCTION("IF(REGEXMATCH($A873, ""(?i)"" &amp; JOIN(""|"", SPLIT($G$3, "" ""))), 1, 0)"),0.0)</f>
        <v>0</v>
      </c>
      <c r="H873" s="16">
        <f>IFERROR(__xludf.DUMMYFUNCTION("IF(REGEXMATCH($A873, ""(?i)"" &amp; JOIN(""|"", SPLIT($H$3, "" ""))), 1, 0)"),0.0)</f>
        <v>0</v>
      </c>
      <c r="I873" s="16">
        <f>IFERROR(__xludf.DUMMYFUNCTION("IF(REGEXMATCH($A873, ""(?i)"" &amp; JOIN(""|"", SPLIT($I$3, "" ""))), 1, 0)"),0.0)</f>
        <v>0</v>
      </c>
      <c r="J873" s="16">
        <f>IFERROR(__xludf.DUMMYFUNCTION("IF(REGEXMATCH($A873, ""(?i)"" &amp; JOIN(""|"", SPLIT($J$3, "" ""))), 1, 0)"),0.0)</f>
        <v>0</v>
      </c>
      <c r="K873" s="16">
        <f>IFERROR(__xludf.DUMMYFUNCTION("IF(REGEXMATCH($A873, ""(?i)"" &amp; JOIN(""|"", SPLIT($K$3, "" ""))), 1, 0)"),0.0)</f>
        <v>0</v>
      </c>
      <c r="L873" s="16">
        <f>if(vlookup(A873,'VMware Inventory'!A:E,5,0)="Workstation",1,0)</f>
        <v>0</v>
      </c>
      <c r="M873" s="105">
        <f t="shared" si="5"/>
        <v>0</v>
      </c>
      <c r="N873" s="105">
        <f t="shared" si="6"/>
        <v>0</v>
      </c>
      <c r="O873" s="105">
        <f t="shared" si="7"/>
        <v>0</v>
      </c>
      <c r="P873" s="105" t="str">
        <f t="shared" si="8"/>
        <v>No Infra</v>
      </c>
      <c r="Q873" s="105">
        <f t="shared" si="9"/>
        <v>0</v>
      </c>
    </row>
    <row r="874">
      <c r="A874" s="61" t="s">
        <v>1014</v>
      </c>
      <c r="B874" s="16">
        <f t="shared" si="2"/>
        <v>0</v>
      </c>
      <c r="C874" s="16">
        <f>IFERROR(__xludf.DUMMYFUNCTION("IF(OR(REGEXMATCH($A874, ""(?i)"" &amp; JOIN(""|"", SPLIT($C$3, "" ""))),vlookup(A874,'VMware Inventory'!A:E,5,0)=""VMWare""), 1, 0)"),0.0)</f>
        <v>0</v>
      </c>
      <c r="D874" s="16">
        <f>IFERROR(__xludf.DUMMYFUNCTION("IF(REGEXMATCH($A874, ""(?i)"" &amp; JOIN(""|"", SPLIT($D$3, "" ""))), 1, 0)"),0.0)</f>
        <v>0</v>
      </c>
      <c r="E874" s="16">
        <f t="shared" si="3"/>
        <v>0</v>
      </c>
      <c r="F874" s="16">
        <f t="shared" si="4"/>
        <v>0</v>
      </c>
      <c r="G874" s="16">
        <f>IFERROR(__xludf.DUMMYFUNCTION("IF(REGEXMATCH($A874, ""(?i)"" &amp; JOIN(""|"", SPLIT($G$3, "" ""))), 1, 0)"),0.0)</f>
        <v>0</v>
      </c>
      <c r="H874" s="16">
        <f>IFERROR(__xludf.DUMMYFUNCTION("IF(REGEXMATCH($A874, ""(?i)"" &amp; JOIN(""|"", SPLIT($H$3, "" ""))), 1, 0)"),0.0)</f>
        <v>0</v>
      </c>
      <c r="I874" s="16">
        <f>IFERROR(__xludf.DUMMYFUNCTION("IF(REGEXMATCH($A874, ""(?i)"" &amp; JOIN(""|"", SPLIT($I$3, "" ""))), 1, 0)"),0.0)</f>
        <v>0</v>
      </c>
      <c r="J874" s="16">
        <f>IFERROR(__xludf.DUMMYFUNCTION("IF(REGEXMATCH($A874, ""(?i)"" &amp; JOIN(""|"", SPLIT($J$3, "" ""))), 1, 0)"),0.0)</f>
        <v>0</v>
      </c>
      <c r="K874" s="16">
        <f>IFERROR(__xludf.DUMMYFUNCTION("IF(REGEXMATCH($A874, ""(?i)"" &amp; JOIN(""|"", SPLIT($K$3, "" ""))), 1, 0)"),0.0)</f>
        <v>0</v>
      </c>
      <c r="L874" s="16">
        <f>if(vlookup(A874,'VMware Inventory'!A:E,5,0)="Workstation",1,0)</f>
        <v>0</v>
      </c>
      <c r="M874" s="105">
        <f t="shared" si="5"/>
        <v>0</v>
      </c>
      <c r="N874" s="105">
        <f t="shared" si="6"/>
        <v>0</v>
      </c>
      <c r="O874" s="105">
        <f t="shared" si="7"/>
        <v>0</v>
      </c>
      <c r="P874" s="105" t="str">
        <f t="shared" si="8"/>
        <v>No Infra</v>
      </c>
      <c r="Q874" s="105">
        <f t="shared" si="9"/>
        <v>0</v>
      </c>
    </row>
    <row r="875">
      <c r="A875" s="61" t="s">
        <v>1015</v>
      </c>
      <c r="B875" s="16">
        <f t="shared" si="2"/>
        <v>0</v>
      </c>
      <c r="C875" s="16">
        <f>IFERROR(__xludf.DUMMYFUNCTION("IF(OR(REGEXMATCH($A875, ""(?i)"" &amp; JOIN(""|"", SPLIT($C$3, "" ""))),vlookup(A875,'VMware Inventory'!A:E,5,0)=""VMWare""), 1, 0)"),0.0)</f>
        <v>0</v>
      </c>
      <c r="D875" s="16">
        <f>IFERROR(__xludf.DUMMYFUNCTION("IF(REGEXMATCH($A875, ""(?i)"" &amp; JOIN(""|"", SPLIT($D$3, "" ""))), 1, 0)"),0.0)</f>
        <v>0</v>
      </c>
      <c r="E875" s="16">
        <f t="shared" si="3"/>
        <v>0</v>
      </c>
      <c r="F875" s="16">
        <f t="shared" si="4"/>
        <v>0</v>
      </c>
      <c r="G875" s="16">
        <f>IFERROR(__xludf.DUMMYFUNCTION("IF(REGEXMATCH($A875, ""(?i)"" &amp; JOIN(""|"", SPLIT($G$3, "" ""))), 1, 0)"),0.0)</f>
        <v>0</v>
      </c>
      <c r="H875" s="16">
        <f>IFERROR(__xludf.DUMMYFUNCTION("IF(REGEXMATCH($A875, ""(?i)"" &amp; JOIN(""|"", SPLIT($H$3, "" ""))), 1, 0)"),0.0)</f>
        <v>0</v>
      </c>
      <c r="I875" s="16">
        <f>IFERROR(__xludf.DUMMYFUNCTION("IF(REGEXMATCH($A875, ""(?i)"" &amp; JOIN(""|"", SPLIT($I$3, "" ""))), 1, 0)"),0.0)</f>
        <v>0</v>
      </c>
      <c r="J875" s="16">
        <f>IFERROR(__xludf.DUMMYFUNCTION("IF(REGEXMATCH($A875, ""(?i)"" &amp; JOIN(""|"", SPLIT($J$3, "" ""))), 1, 0)"),0.0)</f>
        <v>0</v>
      </c>
      <c r="K875" s="16">
        <f>IFERROR(__xludf.DUMMYFUNCTION("IF(REGEXMATCH($A875, ""(?i)"" &amp; JOIN(""|"", SPLIT($K$3, "" ""))), 1, 0)"),0.0)</f>
        <v>0</v>
      </c>
      <c r="L875" s="16">
        <f>if(vlookup(A875,'VMware Inventory'!A:E,5,0)="Workstation",1,0)</f>
        <v>0</v>
      </c>
      <c r="M875" s="105">
        <f t="shared" si="5"/>
        <v>0</v>
      </c>
      <c r="N875" s="105">
        <f t="shared" si="6"/>
        <v>0</v>
      </c>
      <c r="O875" s="105">
        <f t="shared" si="7"/>
        <v>0</v>
      </c>
      <c r="P875" s="105" t="str">
        <f t="shared" si="8"/>
        <v>No Infra</v>
      </c>
      <c r="Q875" s="105">
        <f t="shared" si="9"/>
        <v>0</v>
      </c>
    </row>
    <row r="876">
      <c r="A876" s="61" t="s">
        <v>1016</v>
      </c>
      <c r="B876" s="16">
        <f t="shared" si="2"/>
        <v>0</v>
      </c>
      <c r="C876" s="16">
        <f>IFERROR(__xludf.DUMMYFUNCTION("IF(OR(REGEXMATCH($A876, ""(?i)"" &amp; JOIN(""|"", SPLIT($C$3, "" ""))),vlookup(A876,'VMware Inventory'!A:E,5,0)=""VMWare""), 1, 0)"),0.0)</f>
        <v>0</v>
      </c>
      <c r="D876" s="16">
        <f>IFERROR(__xludf.DUMMYFUNCTION("IF(REGEXMATCH($A876, ""(?i)"" &amp; JOIN(""|"", SPLIT($D$3, "" ""))), 1, 0)"),0.0)</f>
        <v>0</v>
      </c>
      <c r="E876" s="16">
        <f t="shared" si="3"/>
        <v>0</v>
      </c>
      <c r="F876" s="16">
        <f t="shared" si="4"/>
        <v>0</v>
      </c>
      <c r="G876" s="16">
        <f>IFERROR(__xludf.DUMMYFUNCTION("IF(REGEXMATCH($A876, ""(?i)"" &amp; JOIN(""|"", SPLIT($G$3, "" ""))), 1, 0)"),0.0)</f>
        <v>0</v>
      </c>
      <c r="H876" s="16">
        <f>IFERROR(__xludf.DUMMYFUNCTION("IF(REGEXMATCH($A876, ""(?i)"" &amp; JOIN(""|"", SPLIT($H$3, "" ""))), 1, 0)"),0.0)</f>
        <v>0</v>
      </c>
      <c r="I876" s="16">
        <f>IFERROR(__xludf.DUMMYFUNCTION("IF(REGEXMATCH($A876, ""(?i)"" &amp; JOIN(""|"", SPLIT($I$3, "" ""))), 1, 0)"),0.0)</f>
        <v>0</v>
      </c>
      <c r="J876" s="16">
        <f>IFERROR(__xludf.DUMMYFUNCTION("IF(REGEXMATCH($A876, ""(?i)"" &amp; JOIN(""|"", SPLIT($J$3, "" ""))), 1, 0)"),0.0)</f>
        <v>0</v>
      </c>
      <c r="K876" s="16">
        <f>IFERROR(__xludf.DUMMYFUNCTION("IF(REGEXMATCH($A876, ""(?i)"" &amp; JOIN(""|"", SPLIT($K$3, "" ""))), 1, 0)"),0.0)</f>
        <v>0</v>
      </c>
      <c r="L876" s="16">
        <f>if(vlookup(A876,'VMware Inventory'!A:E,5,0)="Workstation",1,0)</f>
        <v>0</v>
      </c>
      <c r="M876" s="105">
        <f t="shared" si="5"/>
        <v>0</v>
      </c>
      <c r="N876" s="105">
        <f t="shared" si="6"/>
        <v>0</v>
      </c>
      <c r="O876" s="105">
        <f t="shared" si="7"/>
        <v>0</v>
      </c>
      <c r="P876" s="105" t="str">
        <f t="shared" si="8"/>
        <v>No Infra</v>
      </c>
      <c r="Q876" s="105">
        <f t="shared" si="9"/>
        <v>0</v>
      </c>
    </row>
    <row r="877">
      <c r="A877" s="61" t="s">
        <v>1017</v>
      </c>
      <c r="B877" s="16">
        <f t="shared" si="2"/>
        <v>0</v>
      </c>
      <c r="C877" s="16">
        <f>IFERROR(__xludf.DUMMYFUNCTION("IF(OR(REGEXMATCH($A877, ""(?i)"" &amp; JOIN(""|"", SPLIT($C$3, "" ""))),vlookup(A877,'VMware Inventory'!A:E,5,0)=""VMWare""), 1, 0)"),0.0)</f>
        <v>0</v>
      </c>
      <c r="D877" s="16">
        <f>IFERROR(__xludf.DUMMYFUNCTION("IF(REGEXMATCH($A877, ""(?i)"" &amp; JOIN(""|"", SPLIT($D$3, "" ""))), 1, 0)"),0.0)</f>
        <v>0</v>
      </c>
      <c r="E877" s="16">
        <f t="shared" si="3"/>
        <v>0</v>
      </c>
      <c r="F877" s="16">
        <f t="shared" si="4"/>
        <v>0</v>
      </c>
      <c r="G877" s="16">
        <f>IFERROR(__xludf.DUMMYFUNCTION("IF(REGEXMATCH($A877, ""(?i)"" &amp; JOIN(""|"", SPLIT($G$3, "" ""))), 1, 0)"),0.0)</f>
        <v>0</v>
      </c>
      <c r="H877" s="16">
        <f>IFERROR(__xludf.DUMMYFUNCTION("IF(REGEXMATCH($A877, ""(?i)"" &amp; JOIN(""|"", SPLIT($H$3, "" ""))), 1, 0)"),0.0)</f>
        <v>0</v>
      </c>
      <c r="I877" s="16">
        <f>IFERROR(__xludf.DUMMYFUNCTION("IF(REGEXMATCH($A877, ""(?i)"" &amp; JOIN(""|"", SPLIT($I$3, "" ""))), 1, 0)"),0.0)</f>
        <v>0</v>
      </c>
      <c r="J877" s="16">
        <f>IFERROR(__xludf.DUMMYFUNCTION("IF(REGEXMATCH($A877, ""(?i)"" &amp; JOIN(""|"", SPLIT($J$3, "" ""))), 1, 0)"),0.0)</f>
        <v>0</v>
      </c>
      <c r="K877" s="16">
        <f>IFERROR(__xludf.DUMMYFUNCTION("IF(REGEXMATCH($A877, ""(?i)"" &amp; JOIN(""|"", SPLIT($K$3, "" ""))), 1, 0)"),0.0)</f>
        <v>0</v>
      </c>
      <c r="L877" s="16">
        <f>if(vlookup(A877,'VMware Inventory'!A:E,5,0)="Workstation",1,0)</f>
        <v>0</v>
      </c>
      <c r="M877" s="105">
        <f t="shared" si="5"/>
        <v>0</v>
      </c>
      <c r="N877" s="105">
        <f t="shared" si="6"/>
        <v>0</v>
      </c>
      <c r="O877" s="105">
        <f t="shared" si="7"/>
        <v>0</v>
      </c>
      <c r="P877" s="105" t="str">
        <f t="shared" si="8"/>
        <v>No Infra</v>
      </c>
      <c r="Q877" s="105">
        <f t="shared" si="9"/>
        <v>0</v>
      </c>
    </row>
    <row r="878">
      <c r="A878" s="61" t="s">
        <v>1018</v>
      </c>
      <c r="B878" s="16">
        <f t="shared" si="2"/>
        <v>0</v>
      </c>
      <c r="C878" s="16">
        <f>IFERROR(__xludf.DUMMYFUNCTION("IF(OR(REGEXMATCH($A878, ""(?i)"" &amp; JOIN(""|"", SPLIT($C$3, "" ""))),vlookup(A878,'VMware Inventory'!A:E,5,0)=""VMWare""), 1, 0)"),0.0)</f>
        <v>0</v>
      </c>
      <c r="D878" s="16">
        <f>IFERROR(__xludf.DUMMYFUNCTION("IF(REGEXMATCH($A878, ""(?i)"" &amp; JOIN(""|"", SPLIT($D$3, "" ""))), 1, 0)"),0.0)</f>
        <v>0</v>
      </c>
      <c r="E878" s="16">
        <f t="shared" si="3"/>
        <v>0</v>
      </c>
      <c r="F878" s="16">
        <f t="shared" si="4"/>
        <v>0</v>
      </c>
      <c r="G878" s="16">
        <f>IFERROR(__xludf.DUMMYFUNCTION("IF(REGEXMATCH($A878, ""(?i)"" &amp; JOIN(""|"", SPLIT($G$3, "" ""))), 1, 0)"),0.0)</f>
        <v>0</v>
      </c>
      <c r="H878" s="16">
        <f>IFERROR(__xludf.DUMMYFUNCTION("IF(REGEXMATCH($A878, ""(?i)"" &amp; JOIN(""|"", SPLIT($H$3, "" ""))), 1, 0)"),0.0)</f>
        <v>0</v>
      </c>
      <c r="I878" s="16">
        <f>IFERROR(__xludf.DUMMYFUNCTION("IF(REGEXMATCH($A878, ""(?i)"" &amp; JOIN(""|"", SPLIT($I$3, "" ""))), 1, 0)"),0.0)</f>
        <v>0</v>
      </c>
      <c r="J878" s="16">
        <f>IFERROR(__xludf.DUMMYFUNCTION("IF(REGEXMATCH($A878, ""(?i)"" &amp; JOIN(""|"", SPLIT($J$3, "" ""))), 1, 0)"),0.0)</f>
        <v>0</v>
      </c>
      <c r="K878" s="16">
        <f>IFERROR(__xludf.DUMMYFUNCTION("IF(REGEXMATCH($A878, ""(?i)"" &amp; JOIN(""|"", SPLIT($K$3, "" ""))), 1, 0)"),0.0)</f>
        <v>0</v>
      </c>
      <c r="L878" s="16">
        <f>if(vlookup(A878,'VMware Inventory'!A:E,5,0)="Workstation",1,0)</f>
        <v>0</v>
      </c>
      <c r="M878" s="105">
        <f t="shared" si="5"/>
        <v>0</v>
      </c>
      <c r="N878" s="105">
        <f t="shared" si="6"/>
        <v>0</v>
      </c>
      <c r="O878" s="105">
        <f t="shared" si="7"/>
        <v>0</v>
      </c>
      <c r="P878" s="105" t="str">
        <f t="shared" si="8"/>
        <v>No Infra</v>
      </c>
      <c r="Q878" s="105">
        <f t="shared" si="9"/>
        <v>0</v>
      </c>
    </row>
    <row r="879">
      <c r="A879" s="61" t="s">
        <v>1019</v>
      </c>
      <c r="B879" s="16">
        <f t="shared" si="2"/>
        <v>0</v>
      </c>
      <c r="C879" s="16">
        <f>IFERROR(__xludf.DUMMYFUNCTION("IF(OR(REGEXMATCH($A879, ""(?i)"" &amp; JOIN(""|"", SPLIT($C$3, "" ""))),vlookup(A879,'VMware Inventory'!A:E,5,0)=""VMWare""), 1, 0)"),0.0)</f>
        <v>0</v>
      </c>
      <c r="D879" s="16">
        <f>IFERROR(__xludf.DUMMYFUNCTION("IF(REGEXMATCH($A879, ""(?i)"" &amp; JOIN(""|"", SPLIT($D$3, "" ""))), 1, 0)"),0.0)</f>
        <v>0</v>
      </c>
      <c r="E879" s="16">
        <f t="shared" si="3"/>
        <v>0</v>
      </c>
      <c r="F879" s="16">
        <f t="shared" si="4"/>
        <v>0</v>
      </c>
      <c r="G879" s="16">
        <f>IFERROR(__xludf.DUMMYFUNCTION("IF(REGEXMATCH($A879, ""(?i)"" &amp; JOIN(""|"", SPLIT($G$3, "" ""))), 1, 0)"),0.0)</f>
        <v>0</v>
      </c>
      <c r="H879" s="16">
        <f>IFERROR(__xludf.DUMMYFUNCTION("IF(REGEXMATCH($A879, ""(?i)"" &amp; JOIN(""|"", SPLIT($H$3, "" ""))), 1, 0)"),0.0)</f>
        <v>0</v>
      </c>
      <c r="I879" s="16">
        <f>IFERROR(__xludf.DUMMYFUNCTION("IF(REGEXMATCH($A879, ""(?i)"" &amp; JOIN(""|"", SPLIT($I$3, "" ""))), 1, 0)"),0.0)</f>
        <v>0</v>
      </c>
      <c r="J879" s="16">
        <f>IFERROR(__xludf.DUMMYFUNCTION("IF(REGEXMATCH($A879, ""(?i)"" &amp; JOIN(""|"", SPLIT($J$3, "" ""))), 1, 0)"),0.0)</f>
        <v>0</v>
      </c>
      <c r="K879" s="16">
        <f>IFERROR(__xludf.DUMMYFUNCTION("IF(REGEXMATCH($A879, ""(?i)"" &amp; JOIN(""|"", SPLIT($K$3, "" ""))), 1, 0)"),0.0)</f>
        <v>0</v>
      </c>
      <c r="L879" s="16">
        <f>if(vlookup(A879,'VMware Inventory'!A:E,5,0)="Workstation",1,0)</f>
        <v>0</v>
      </c>
      <c r="M879" s="105">
        <f t="shared" si="5"/>
        <v>0</v>
      </c>
      <c r="N879" s="105">
        <f t="shared" si="6"/>
        <v>0</v>
      </c>
      <c r="O879" s="105">
        <f t="shared" si="7"/>
        <v>0</v>
      </c>
      <c r="P879" s="105" t="str">
        <f t="shared" si="8"/>
        <v>No Infra</v>
      </c>
      <c r="Q879" s="105">
        <f t="shared" si="9"/>
        <v>0</v>
      </c>
    </row>
    <row r="880">
      <c r="A880" s="61" t="s">
        <v>1020</v>
      </c>
      <c r="B880" s="16">
        <f t="shared" si="2"/>
        <v>0</v>
      </c>
      <c r="C880" s="16">
        <f>IFERROR(__xludf.DUMMYFUNCTION("IF(OR(REGEXMATCH($A880, ""(?i)"" &amp; JOIN(""|"", SPLIT($C$3, "" ""))),vlookup(A880,'VMware Inventory'!A:E,5,0)=""VMWare""), 1, 0)"),0.0)</f>
        <v>0</v>
      </c>
      <c r="D880" s="16">
        <f>IFERROR(__xludf.DUMMYFUNCTION("IF(REGEXMATCH($A880, ""(?i)"" &amp; JOIN(""|"", SPLIT($D$3, "" ""))), 1, 0)"),0.0)</f>
        <v>0</v>
      </c>
      <c r="E880" s="16">
        <f t="shared" si="3"/>
        <v>0</v>
      </c>
      <c r="F880" s="16">
        <f t="shared" si="4"/>
        <v>0</v>
      </c>
      <c r="G880" s="16">
        <f>IFERROR(__xludf.DUMMYFUNCTION("IF(REGEXMATCH($A880, ""(?i)"" &amp; JOIN(""|"", SPLIT($G$3, "" ""))), 1, 0)"),0.0)</f>
        <v>0</v>
      </c>
      <c r="H880" s="16">
        <f>IFERROR(__xludf.DUMMYFUNCTION("IF(REGEXMATCH($A880, ""(?i)"" &amp; JOIN(""|"", SPLIT($H$3, "" ""))), 1, 0)"),0.0)</f>
        <v>0</v>
      </c>
      <c r="I880" s="16">
        <f>IFERROR(__xludf.DUMMYFUNCTION("IF(REGEXMATCH($A880, ""(?i)"" &amp; JOIN(""|"", SPLIT($I$3, "" ""))), 1, 0)"),0.0)</f>
        <v>0</v>
      </c>
      <c r="J880" s="16">
        <f>IFERROR(__xludf.DUMMYFUNCTION("IF(REGEXMATCH($A880, ""(?i)"" &amp; JOIN(""|"", SPLIT($J$3, "" ""))), 1, 0)"),0.0)</f>
        <v>0</v>
      </c>
      <c r="K880" s="16">
        <f>IFERROR(__xludf.DUMMYFUNCTION("IF(REGEXMATCH($A880, ""(?i)"" &amp; JOIN(""|"", SPLIT($K$3, "" ""))), 1, 0)"),0.0)</f>
        <v>0</v>
      </c>
      <c r="L880" s="16">
        <f>if(vlookup(A880,'VMware Inventory'!A:E,5,0)="Workstation",1,0)</f>
        <v>0</v>
      </c>
      <c r="M880" s="105">
        <f t="shared" si="5"/>
        <v>0</v>
      </c>
      <c r="N880" s="105">
        <f t="shared" si="6"/>
        <v>0</v>
      </c>
      <c r="O880" s="105">
        <f t="shared" si="7"/>
        <v>0</v>
      </c>
      <c r="P880" s="105" t="str">
        <f t="shared" si="8"/>
        <v>No Infra</v>
      </c>
      <c r="Q880" s="105">
        <f t="shared" si="9"/>
        <v>0</v>
      </c>
    </row>
    <row r="881">
      <c r="A881" s="61" t="s">
        <v>1021</v>
      </c>
      <c r="B881" s="16">
        <f t="shared" si="2"/>
        <v>0</v>
      </c>
      <c r="C881" s="16">
        <f>IFERROR(__xludf.DUMMYFUNCTION("IF(OR(REGEXMATCH($A881, ""(?i)"" &amp; JOIN(""|"", SPLIT($C$3, "" ""))),vlookup(A881,'VMware Inventory'!A:E,5,0)=""VMWare""), 1, 0)"),0.0)</f>
        <v>0</v>
      </c>
      <c r="D881" s="16">
        <f>IFERROR(__xludf.DUMMYFUNCTION("IF(REGEXMATCH($A881, ""(?i)"" &amp; JOIN(""|"", SPLIT($D$3, "" ""))), 1, 0)"),0.0)</f>
        <v>0</v>
      </c>
      <c r="E881" s="16">
        <f t="shared" si="3"/>
        <v>0</v>
      </c>
      <c r="F881" s="16">
        <f t="shared" si="4"/>
        <v>0</v>
      </c>
      <c r="G881" s="16">
        <f>IFERROR(__xludf.DUMMYFUNCTION("IF(REGEXMATCH($A881, ""(?i)"" &amp; JOIN(""|"", SPLIT($G$3, "" ""))), 1, 0)"),0.0)</f>
        <v>0</v>
      </c>
      <c r="H881" s="16">
        <f>IFERROR(__xludf.DUMMYFUNCTION("IF(REGEXMATCH($A881, ""(?i)"" &amp; JOIN(""|"", SPLIT($H$3, "" ""))), 1, 0)"),0.0)</f>
        <v>0</v>
      </c>
      <c r="I881" s="16">
        <f>IFERROR(__xludf.DUMMYFUNCTION("IF(REGEXMATCH($A881, ""(?i)"" &amp; JOIN(""|"", SPLIT($I$3, "" ""))), 1, 0)"),0.0)</f>
        <v>0</v>
      </c>
      <c r="J881" s="16">
        <f>IFERROR(__xludf.DUMMYFUNCTION("IF(REGEXMATCH($A881, ""(?i)"" &amp; JOIN(""|"", SPLIT($J$3, "" ""))), 1, 0)"),0.0)</f>
        <v>0</v>
      </c>
      <c r="K881" s="16">
        <f>IFERROR(__xludf.DUMMYFUNCTION("IF(REGEXMATCH($A881, ""(?i)"" &amp; JOIN(""|"", SPLIT($K$3, "" ""))), 1, 0)"),0.0)</f>
        <v>0</v>
      </c>
      <c r="L881" s="16">
        <f>if(vlookup(A881,'VMware Inventory'!A:E,5,0)="Workstation",1,0)</f>
        <v>0</v>
      </c>
      <c r="M881" s="105">
        <f t="shared" si="5"/>
        <v>0</v>
      </c>
      <c r="N881" s="105">
        <f t="shared" si="6"/>
        <v>0</v>
      </c>
      <c r="O881" s="105">
        <f t="shared" si="7"/>
        <v>0</v>
      </c>
      <c r="P881" s="105" t="str">
        <f t="shared" si="8"/>
        <v>No Infra</v>
      </c>
      <c r="Q881" s="105">
        <f t="shared" si="9"/>
        <v>0</v>
      </c>
    </row>
    <row r="882">
      <c r="A882" s="61" t="s">
        <v>1022</v>
      </c>
      <c r="B882" s="16">
        <f t="shared" si="2"/>
        <v>0</v>
      </c>
      <c r="C882" s="16">
        <f>IFERROR(__xludf.DUMMYFUNCTION("IF(OR(REGEXMATCH($A882, ""(?i)"" &amp; JOIN(""|"", SPLIT($C$3, "" ""))),vlookup(A882,'VMware Inventory'!A:E,5,0)=""VMWare""), 1, 0)"),0.0)</f>
        <v>0</v>
      </c>
      <c r="D882" s="16">
        <f>IFERROR(__xludf.DUMMYFUNCTION("IF(REGEXMATCH($A882, ""(?i)"" &amp; JOIN(""|"", SPLIT($D$3, "" ""))), 1, 0)"),0.0)</f>
        <v>0</v>
      </c>
      <c r="E882" s="16">
        <f t="shared" si="3"/>
        <v>0</v>
      </c>
      <c r="F882" s="16">
        <f t="shared" si="4"/>
        <v>0</v>
      </c>
      <c r="G882" s="16">
        <f>IFERROR(__xludf.DUMMYFUNCTION("IF(REGEXMATCH($A882, ""(?i)"" &amp; JOIN(""|"", SPLIT($G$3, "" ""))), 1, 0)"),0.0)</f>
        <v>0</v>
      </c>
      <c r="H882" s="16">
        <f>IFERROR(__xludf.DUMMYFUNCTION("IF(REGEXMATCH($A882, ""(?i)"" &amp; JOIN(""|"", SPLIT($H$3, "" ""))), 1, 0)"),0.0)</f>
        <v>0</v>
      </c>
      <c r="I882" s="16">
        <f>IFERROR(__xludf.DUMMYFUNCTION("IF(REGEXMATCH($A882, ""(?i)"" &amp; JOIN(""|"", SPLIT($I$3, "" ""))), 1, 0)"),0.0)</f>
        <v>0</v>
      </c>
      <c r="J882" s="16">
        <f>IFERROR(__xludf.DUMMYFUNCTION("IF(REGEXMATCH($A882, ""(?i)"" &amp; JOIN(""|"", SPLIT($J$3, "" ""))), 1, 0)"),0.0)</f>
        <v>0</v>
      </c>
      <c r="K882" s="16">
        <f>IFERROR(__xludf.DUMMYFUNCTION("IF(REGEXMATCH($A882, ""(?i)"" &amp; JOIN(""|"", SPLIT($K$3, "" ""))), 1, 0)"),0.0)</f>
        <v>0</v>
      </c>
      <c r="L882" s="16">
        <f>if(vlookup(A882,'VMware Inventory'!A:E,5,0)="Workstation",1,0)</f>
        <v>0</v>
      </c>
      <c r="M882" s="105">
        <f t="shared" si="5"/>
        <v>0</v>
      </c>
      <c r="N882" s="105">
        <f t="shared" si="6"/>
        <v>0</v>
      </c>
      <c r="O882" s="105">
        <f t="shared" si="7"/>
        <v>0</v>
      </c>
      <c r="P882" s="105" t="str">
        <f t="shared" si="8"/>
        <v>No Infra</v>
      </c>
      <c r="Q882" s="105">
        <f t="shared" si="9"/>
        <v>0</v>
      </c>
    </row>
    <row r="883">
      <c r="A883" s="61" t="s">
        <v>1023</v>
      </c>
      <c r="B883" s="16">
        <f t="shared" si="2"/>
        <v>0</v>
      </c>
      <c r="C883" s="16">
        <f>IFERROR(__xludf.DUMMYFUNCTION("IF(OR(REGEXMATCH($A883, ""(?i)"" &amp; JOIN(""|"", SPLIT($C$3, "" ""))),vlookup(A883,'VMware Inventory'!A:E,5,0)=""VMWare""), 1, 0)"),0.0)</f>
        <v>0</v>
      </c>
      <c r="D883" s="16">
        <f>IFERROR(__xludf.DUMMYFUNCTION("IF(REGEXMATCH($A883, ""(?i)"" &amp; JOIN(""|"", SPLIT($D$3, "" ""))), 1, 0)"),0.0)</f>
        <v>0</v>
      </c>
      <c r="E883" s="16">
        <f t="shared" si="3"/>
        <v>0</v>
      </c>
      <c r="F883" s="16">
        <f t="shared" si="4"/>
        <v>0</v>
      </c>
      <c r="G883" s="16">
        <f>IFERROR(__xludf.DUMMYFUNCTION("IF(REGEXMATCH($A883, ""(?i)"" &amp; JOIN(""|"", SPLIT($G$3, "" ""))), 1, 0)"),0.0)</f>
        <v>0</v>
      </c>
      <c r="H883" s="16">
        <f>IFERROR(__xludf.DUMMYFUNCTION("IF(REGEXMATCH($A883, ""(?i)"" &amp; JOIN(""|"", SPLIT($H$3, "" ""))), 1, 0)"),0.0)</f>
        <v>0</v>
      </c>
      <c r="I883" s="16">
        <f>IFERROR(__xludf.DUMMYFUNCTION("IF(REGEXMATCH($A883, ""(?i)"" &amp; JOIN(""|"", SPLIT($I$3, "" ""))), 1, 0)"),0.0)</f>
        <v>0</v>
      </c>
      <c r="J883" s="16">
        <f>IFERROR(__xludf.DUMMYFUNCTION("IF(REGEXMATCH($A883, ""(?i)"" &amp; JOIN(""|"", SPLIT($J$3, "" ""))), 1, 0)"),0.0)</f>
        <v>0</v>
      </c>
      <c r="K883" s="16">
        <f>IFERROR(__xludf.DUMMYFUNCTION("IF(REGEXMATCH($A883, ""(?i)"" &amp; JOIN(""|"", SPLIT($K$3, "" ""))), 1, 0)"),0.0)</f>
        <v>0</v>
      </c>
      <c r="L883" s="16">
        <f>if(vlookup(A883,'VMware Inventory'!A:E,5,0)="Workstation",1,0)</f>
        <v>0</v>
      </c>
      <c r="M883" s="105">
        <f t="shared" si="5"/>
        <v>0</v>
      </c>
      <c r="N883" s="105">
        <f t="shared" si="6"/>
        <v>0</v>
      </c>
      <c r="O883" s="105">
        <f t="shared" si="7"/>
        <v>0</v>
      </c>
      <c r="P883" s="105" t="str">
        <f t="shared" si="8"/>
        <v>No Infra</v>
      </c>
      <c r="Q883" s="105">
        <f t="shared" si="9"/>
        <v>0</v>
      </c>
    </row>
    <row r="884">
      <c r="A884" s="61" t="s">
        <v>1024</v>
      </c>
      <c r="B884" s="16">
        <f t="shared" si="2"/>
        <v>0</v>
      </c>
      <c r="C884" s="16">
        <f>IFERROR(__xludf.DUMMYFUNCTION("IF(OR(REGEXMATCH($A884, ""(?i)"" &amp; JOIN(""|"", SPLIT($C$3, "" ""))),vlookup(A884,'VMware Inventory'!A:E,5,0)=""VMWare""), 1, 0)"),0.0)</f>
        <v>0</v>
      </c>
      <c r="D884" s="16">
        <f>IFERROR(__xludf.DUMMYFUNCTION("IF(REGEXMATCH($A884, ""(?i)"" &amp; JOIN(""|"", SPLIT($D$3, "" ""))), 1, 0)"),0.0)</f>
        <v>0</v>
      </c>
      <c r="E884" s="16">
        <f t="shared" si="3"/>
        <v>0</v>
      </c>
      <c r="F884" s="16">
        <f t="shared" si="4"/>
        <v>0</v>
      </c>
      <c r="G884" s="16">
        <f>IFERROR(__xludf.DUMMYFUNCTION("IF(REGEXMATCH($A884, ""(?i)"" &amp; JOIN(""|"", SPLIT($G$3, "" ""))), 1, 0)"),0.0)</f>
        <v>0</v>
      </c>
      <c r="H884" s="16">
        <f>IFERROR(__xludf.DUMMYFUNCTION("IF(REGEXMATCH($A884, ""(?i)"" &amp; JOIN(""|"", SPLIT($H$3, "" ""))), 1, 0)"),0.0)</f>
        <v>0</v>
      </c>
      <c r="I884" s="16">
        <f>IFERROR(__xludf.DUMMYFUNCTION("IF(REGEXMATCH($A884, ""(?i)"" &amp; JOIN(""|"", SPLIT($I$3, "" ""))), 1, 0)"),0.0)</f>
        <v>0</v>
      </c>
      <c r="J884" s="16">
        <f>IFERROR(__xludf.DUMMYFUNCTION("IF(REGEXMATCH($A884, ""(?i)"" &amp; JOIN(""|"", SPLIT($J$3, "" ""))), 1, 0)"),0.0)</f>
        <v>0</v>
      </c>
      <c r="K884" s="16">
        <f>IFERROR(__xludf.DUMMYFUNCTION("IF(REGEXMATCH($A884, ""(?i)"" &amp; JOIN(""|"", SPLIT($K$3, "" ""))), 1, 0)"),0.0)</f>
        <v>0</v>
      </c>
      <c r="L884" s="16">
        <f>if(vlookup(A884,'VMware Inventory'!A:E,5,0)="Workstation",1,0)</f>
        <v>0</v>
      </c>
      <c r="M884" s="105">
        <f t="shared" si="5"/>
        <v>0</v>
      </c>
      <c r="N884" s="105">
        <f t="shared" si="6"/>
        <v>0</v>
      </c>
      <c r="O884" s="105">
        <f t="shared" si="7"/>
        <v>0</v>
      </c>
      <c r="P884" s="105" t="str">
        <f t="shared" si="8"/>
        <v>No Infra</v>
      </c>
      <c r="Q884" s="105">
        <f t="shared" si="9"/>
        <v>0</v>
      </c>
    </row>
    <row r="885">
      <c r="A885" s="61" t="s">
        <v>1025</v>
      </c>
      <c r="B885" s="16">
        <f t="shared" si="2"/>
        <v>0</v>
      </c>
      <c r="C885" s="16">
        <f>IFERROR(__xludf.DUMMYFUNCTION("IF(OR(REGEXMATCH($A885, ""(?i)"" &amp; JOIN(""|"", SPLIT($C$3, "" ""))),vlookup(A885,'VMware Inventory'!A:E,5,0)=""VMWare""), 1, 0)"),0.0)</f>
        <v>0</v>
      </c>
      <c r="D885" s="16">
        <f>IFERROR(__xludf.DUMMYFUNCTION("IF(REGEXMATCH($A885, ""(?i)"" &amp; JOIN(""|"", SPLIT($D$3, "" ""))), 1, 0)"),0.0)</f>
        <v>0</v>
      </c>
      <c r="E885" s="16">
        <f t="shared" si="3"/>
        <v>0</v>
      </c>
      <c r="F885" s="16">
        <f t="shared" si="4"/>
        <v>0</v>
      </c>
      <c r="G885" s="16">
        <f>IFERROR(__xludf.DUMMYFUNCTION("IF(REGEXMATCH($A885, ""(?i)"" &amp; JOIN(""|"", SPLIT($G$3, "" ""))), 1, 0)"),0.0)</f>
        <v>0</v>
      </c>
      <c r="H885" s="16">
        <f>IFERROR(__xludf.DUMMYFUNCTION("IF(REGEXMATCH($A885, ""(?i)"" &amp; JOIN(""|"", SPLIT($H$3, "" ""))), 1, 0)"),0.0)</f>
        <v>0</v>
      </c>
      <c r="I885" s="16">
        <f>IFERROR(__xludf.DUMMYFUNCTION("IF(REGEXMATCH($A885, ""(?i)"" &amp; JOIN(""|"", SPLIT($I$3, "" ""))), 1, 0)"),0.0)</f>
        <v>0</v>
      </c>
      <c r="J885" s="16">
        <f>IFERROR(__xludf.DUMMYFUNCTION("IF(REGEXMATCH($A885, ""(?i)"" &amp; JOIN(""|"", SPLIT($J$3, "" ""))), 1, 0)"),0.0)</f>
        <v>0</v>
      </c>
      <c r="K885" s="16">
        <f>IFERROR(__xludf.DUMMYFUNCTION("IF(REGEXMATCH($A885, ""(?i)"" &amp; JOIN(""|"", SPLIT($K$3, "" ""))), 1, 0)"),0.0)</f>
        <v>0</v>
      </c>
      <c r="L885" s="16">
        <f>if(vlookup(A885,'VMware Inventory'!A:E,5,0)="Workstation",1,0)</f>
        <v>0</v>
      </c>
      <c r="M885" s="105">
        <f t="shared" si="5"/>
        <v>0</v>
      </c>
      <c r="N885" s="105">
        <f t="shared" si="6"/>
        <v>0</v>
      </c>
      <c r="O885" s="105">
        <f t="shared" si="7"/>
        <v>0</v>
      </c>
      <c r="P885" s="105" t="str">
        <f t="shared" si="8"/>
        <v>No Infra</v>
      </c>
      <c r="Q885" s="105">
        <f t="shared" si="9"/>
        <v>0</v>
      </c>
    </row>
    <row r="886">
      <c r="A886" s="61" t="s">
        <v>1026</v>
      </c>
      <c r="B886" s="16">
        <f t="shared" si="2"/>
        <v>0</v>
      </c>
      <c r="C886" s="16">
        <f>IFERROR(__xludf.DUMMYFUNCTION("IF(OR(REGEXMATCH($A886, ""(?i)"" &amp; JOIN(""|"", SPLIT($C$3, "" ""))),vlookup(A886,'VMware Inventory'!A:E,5,0)=""VMWare""), 1, 0)"),0.0)</f>
        <v>0</v>
      </c>
      <c r="D886" s="16">
        <f>IFERROR(__xludf.DUMMYFUNCTION("IF(REGEXMATCH($A886, ""(?i)"" &amp; JOIN(""|"", SPLIT($D$3, "" ""))), 1, 0)"),0.0)</f>
        <v>0</v>
      </c>
      <c r="E886" s="16">
        <f t="shared" si="3"/>
        <v>0</v>
      </c>
      <c r="F886" s="16">
        <f t="shared" si="4"/>
        <v>0</v>
      </c>
      <c r="G886" s="16">
        <f>IFERROR(__xludf.DUMMYFUNCTION("IF(REGEXMATCH($A886, ""(?i)"" &amp; JOIN(""|"", SPLIT($G$3, "" ""))), 1, 0)"),0.0)</f>
        <v>0</v>
      </c>
      <c r="H886" s="16">
        <f>IFERROR(__xludf.DUMMYFUNCTION("IF(REGEXMATCH($A886, ""(?i)"" &amp; JOIN(""|"", SPLIT($H$3, "" ""))), 1, 0)"),0.0)</f>
        <v>0</v>
      </c>
      <c r="I886" s="16">
        <f>IFERROR(__xludf.DUMMYFUNCTION("IF(REGEXMATCH($A886, ""(?i)"" &amp; JOIN(""|"", SPLIT($I$3, "" ""))), 1, 0)"),0.0)</f>
        <v>0</v>
      </c>
      <c r="J886" s="16">
        <f>IFERROR(__xludf.DUMMYFUNCTION("IF(REGEXMATCH($A886, ""(?i)"" &amp; JOIN(""|"", SPLIT($J$3, "" ""))), 1, 0)"),0.0)</f>
        <v>0</v>
      </c>
      <c r="K886" s="16">
        <f>IFERROR(__xludf.DUMMYFUNCTION("IF(REGEXMATCH($A886, ""(?i)"" &amp; JOIN(""|"", SPLIT($K$3, "" ""))), 1, 0)"),0.0)</f>
        <v>0</v>
      </c>
      <c r="L886" s="16">
        <f>if(vlookup(A886,'VMware Inventory'!A:E,5,0)="Workstation",1,0)</f>
        <v>0</v>
      </c>
      <c r="M886" s="105">
        <f t="shared" si="5"/>
        <v>0</v>
      </c>
      <c r="N886" s="105">
        <f t="shared" si="6"/>
        <v>0</v>
      </c>
      <c r="O886" s="105">
        <f t="shared" si="7"/>
        <v>0</v>
      </c>
      <c r="P886" s="105" t="str">
        <f t="shared" si="8"/>
        <v>No Infra</v>
      </c>
      <c r="Q886" s="105">
        <f t="shared" si="9"/>
        <v>0</v>
      </c>
    </row>
    <row r="887">
      <c r="A887" s="61" t="s">
        <v>1027</v>
      </c>
      <c r="B887" s="16">
        <f t="shared" si="2"/>
        <v>0</v>
      </c>
      <c r="C887" s="16">
        <f>IFERROR(__xludf.DUMMYFUNCTION("IF(OR(REGEXMATCH($A887, ""(?i)"" &amp; JOIN(""|"", SPLIT($C$3, "" ""))),vlookup(A887,'VMware Inventory'!A:E,5,0)=""VMWare""), 1, 0)"),0.0)</f>
        <v>0</v>
      </c>
      <c r="D887" s="16">
        <f>IFERROR(__xludf.DUMMYFUNCTION("IF(REGEXMATCH($A887, ""(?i)"" &amp; JOIN(""|"", SPLIT($D$3, "" ""))), 1, 0)"),0.0)</f>
        <v>0</v>
      </c>
      <c r="E887" s="16">
        <f t="shared" si="3"/>
        <v>0</v>
      </c>
      <c r="F887" s="16">
        <f t="shared" si="4"/>
        <v>0</v>
      </c>
      <c r="G887" s="16">
        <f>IFERROR(__xludf.DUMMYFUNCTION("IF(REGEXMATCH($A887, ""(?i)"" &amp; JOIN(""|"", SPLIT($G$3, "" ""))), 1, 0)"),0.0)</f>
        <v>0</v>
      </c>
      <c r="H887" s="16">
        <f>IFERROR(__xludf.DUMMYFUNCTION("IF(REGEXMATCH($A887, ""(?i)"" &amp; JOIN(""|"", SPLIT($H$3, "" ""))), 1, 0)"),0.0)</f>
        <v>0</v>
      </c>
      <c r="I887" s="16">
        <f>IFERROR(__xludf.DUMMYFUNCTION("IF(REGEXMATCH($A887, ""(?i)"" &amp; JOIN(""|"", SPLIT($I$3, "" ""))), 1, 0)"),0.0)</f>
        <v>0</v>
      </c>
      <c r="J887" s="16">
        <f>IFERROR(__xludf.DUMMYFUNCTION("IF(REGEXMATCH($A887, ""(?i)"" &amp; JOIN(""|"", SPLIT($J$3, "" ""))), 1, 0)"),0.0)</f>
        <v>0</v>
      </c>
      <c r="K887" s="16">
        <f>IFERROR(__xludf.DUMMYFUNCTION("IF(REGEXMATCH($A887, ""(?i)"" &amp; JOIN(""|"", SPLIT($K$3, "" ""))), 1, 0)"),0.0)</f>
        <v>0</v>
      </c>
      <c r="L887" s="16">
        <f>if(vlookup(A887,'VMware Inventory'!A:E,5,0)="Workstation",1,0)</f>
        <v>0</v>
      </c>
      <c r="M887" s="105">
        <f t="shared" si="5"/>
        <v>0</v>
      </c>
      <c r="N887" s="105">
        <f t="shared" si="6"/>
        <v>0</v>
      </c>
      <c r="O887" s="105">
        <f t="shared" si="7"/>
        <v>0</v>
      </c>
      <c r="P887" s="105" t="str">
        <f t="shared" si="8"/>
        <v>No Infra</v>
      </c>
      <c r="Q887" s="105">
        <f t="shared" si="9"/>
        <v>0</v>
      </c>
    </row>
    <row r="888">
      <c r="A888" s="61" t="s">
        <v>1028</v>
      </c>
      <c r="B888" s="16">
        <f t="shared" si="2"/>
        <v>0</v>
      </c>
      <c r="C888" s="16">
        <f>IFERROR(__xludf.DUMMYFUNCTION("IF(OR(REGEXMATCH($A888, ""(?i)"" &amp; JOIN(""|"", SPLIT($C$3, "" ""))),vlookup(A888,'VMware Inventory'!A:E,5,0)=""VMWare""), 1, 0)"),0.0)</f>
        <v>0</v>
      </c>
      <c r="D888" s="16">
        <f>IFERROR(__xludf.DUMMYFUNCTION("IF(REGEXMATCH($A888, ""(?i)"" &amp; JOIN(""|"", SPLIT($D$3, "" ""))), 1, 0)"),0.0)</f>
        <v>0</v>
      </c>
      <c r="E888" s="16">
        <f t="shared" si="3"/>
        <v>0</v>
      </c>
      <c r="F888" s="16">
        <f t="shared" si="4"/>
        <v>0</v>
      </c>
      <c r="G888" s="16">
        <f>IFERROR(__xludf.DUMMYFUNCTION("IF(REGEXMATCH($A888, ""(?i)"" &amp; JOIN(""|"", SPLIT($G$3, "" ""))), 1, 0)"),0.0)</f>
        <v>0</v>
      </c>
      <c r="H888" s="16">
        <f>IFERROR(__xludf.DUMMYFUNCTION("IF(REGEXMATCH($A888, ""(?i)"" &amp; JOIN(""|"", SPLIT($H$3, "" ""))), 1, 0)"),0.0)</f>
        <v>0</v>
      </c>
      <c r="I888" s="16">
        <f>IFERROR(__xludf.DUMMYFUNCTION("IF(REGEXMATCH($A888, ""(?i)"" &amp; JOIN(""|"", SPLIT($I$3, "" ""))), 1, 0)"),0.0)</f>
        <v>0</v>
      </c>
      <c r="J888" s="16">
        <f>IFERROR(__xludf.DUMMYFUNCTION("IF(REGEXMATCH($A888, ""(?i)"" &amp; JOIN(""|"", SPLIT($J$3, "" ""))), 1, 0)"),0.0)</f>
        <v>0</v>
      </c>
      <c r="K888" s="16">
        <f>IFERROR(__xludf.DUMMYFUNCTION("IF(REGEXMATCH($A888, ""(?i)"" &amp; JOIN(""|"", SPLIT($K$3, "" ""))), 1, 0)"),0.0)</f>
        <v>0</v>
      </c>
      <c r="L888" s="16">
        <f>if(vlookup(A888,'VMware Inventory'!A:E,5,0)="Workstation",1,0)</f>
        <v>0</v>
      </c>
      <c r="M888" s="105">
        <f t="shared" si="5"/>
        <v>0</v>
      </c>
      <c r="N888" s="105">
        <f t="shared" si="6"/>
        <v>0</v>
      </c>
      <c r="O888" s="105">
        <f t="shared" si="7"/>
        <v>0</v>
      </c>
      <c r="P888" s="105" t="str">
        <f t="shared" si="8"/>
        <v>No Infra</v>
      </c>
      <c r="Q888" s="105">
        <f t="shared" si="9"/>
        <v>0</v>
      </c>
    </row>
    <row r="889">
      <c r="A889" s="61" t="s">
        <v>1029</v>
      </c>
      <c r="B889" s="16">
        <f t="shared" si="2"/>
        <v>0</v>
      </c>
      <c r="C889" s="16">
        <f>IFERROR(__xludf.DUMMYFUNCTION("IF(OR(REGEXMATCH($A889, ""(?i)"" &amp; JOIN(""|"", SPLIT($C$3, "" ""))),vlookup(A889,'VMware Inventory'!A:E,5,0)=""VMWare""), 1, 0)"),0.0)</f>
        <v>0</v>
      </c>
      <c r="D889" s="16">
        <f>IFERROR(__xludf.DUMMYFUNCTION("IF(REGEXMATCH($A889, ""(?i)"" &amp; JOIN(""|"", SPLIT($D$3, "" ""))), 1, 0)"),0.0)</f>
        <v>0</v>
      </c>
      <c r="E889" s="16">
        <f t="shared" si="3"/>
        <v>0</v>
      </c>
      <c r="F889" s="16">
        <f t="shared" si="4"/>
        <v>0</v>
      </c>
      <c r="G889" s="16">
        <f>IFERROR(__xludf.DUMMYFUNCTION("IF(REGEXMATCH($A889, ""(?i)"" &amp; JOIN(""|"", SPLIT($G$3, "" ""))), 1, 0)"),0.0)</f>
        <v>0</v>
      </c>
      <c r="H889" s="16">
        <f>IFERROR(__xludf.DUMMYFUNCTION("IF(REGEXMATCH($A889, ""(?i)"" &amp; JOIN(""|"", SPLIT($H$3, "" ""))), 1, 0)"),0.0)</f>
        <v>0</v>
      </c>
      <c r="I889" s="16">
        <f>IFERROR(__xludf.DUMMYFUNCTION("IF(REGEXMATCH($A889, ""(?i)"" &amp; JOIN(""|"", SPLIT($I$3, "" ""))), 1, 0)"),0.0)</f>
        <v>0</v>
      </c>
      <c r="J889" s="16">
        <f>IFERROR(__xludf.DUMMYFUNCTION("IF(REGEXMATCH($A889, ""(?i)"" &amp; JOIN(""|"", SPLIT($J$3, "" ""))), 1, 0)"),0.0)</f>
        <v>0</v>
      </c>
      <c r="K889" s="16">
        <f>IFERROR(__xludf.DUMMYFUNCTION("IF(REGEXMATCH($A889, ""(?i)"" &amp; JOIN(""|"", SPLIT($K$3, "" ""))), 1, 0)"),0.0)</f>
        <v>0</v>
      </c>
      <c r="L889" s="16">
        <f>if(vlookup(A889,'VMware Inventory'!A:E,5,0)="Workstation",1,0)</f>
        <v>0</v>
      </c>
      <c r="M889" s="105">
        <f t="shared" si="5"/>
        <v>0</v>
      </c>
      <c r="N889" s="105">
        <f t="shared" si="6"/>
        <v>0</v>
      </c>
      <c r="O889" s="105">
        <f t="shared" si="7"/>
        <v>0</v>
      </c>
      <c r="P889" s="105" t="str">
        <f t="shared" si="8"/>
        <v>No Infra</v>
      </c>
      <c r="Q889" s="105">
        <f t="shared" si="9"/>
        <v>0</v>
      </c>
    </row>
    <row r="890">
      <c r="A890" s="61" t="s">
        <v>1030</v>
      </c>
      <c r="B890" s="16">
        <f t="shared" si="2"/>
        <v>0</v>
      </c>
      <c r="C890" s="16">
        <f>IFERROR(__xludf.DUMMYFUNCTION("IF(OR(REGEXMATCH($A890, ""(?i)"" &amp; JOIN(""|"", SPLIT($C$3, "" ""))),vlookup(A890,'VMware Inventory'!A:E,5,0)=""VMWare""), 1, 0)"),0.0)</f>
        <v>0</v>
      </c>
      <c r="D890" s="16">
        <f>IFERROR(__xludf.DUMMYFUNCTION("IF(REGEXMATCH($A890, ""(?i)"" &amp; JOIN(""|"", SPLIT($D$3, "" ""))), 1, 0)"),0.0)</f>
        <v>0</v>
      </c>
      <c r="E890" s="16">
        <f t="shared" si="3"/>
        <v>0</v>
      </c>
      <c r="F890" s="16">
        <f t="shared" si="4"/>
        <v>0</v>
      </c>
      <c r="G890" s="16">
        <f>IFERROR(__xludf.DUMMYFUNCTION("IF(REGEXMATCH($A890, ""(?i)"" &amp; JOIN(""|"", SPLIT($G$3, "" ""))), 1, 0)"),0.0)</f>
        <v>0</v>
      </c>
      <c r="H890" s="16">
        <f>IFERROR(__xludf.DUMMYFUNCTION("IF(REGEXMATCH($A890, ""(?i)"" &amp; JOIN(""|"", SPLIT($H$3, "" ""))), 1, 0)"),0.0)</f>
        <v>0</v>
      </c>
      <c r="I890" s="16">
        <f>IFERROR(__xludf.DUMMYFUNCTION("IF(REGEXMATCH($A890, ""(?i)"" &amp; JOIN(""|"", SPLIT($I$3, "" ""))), 1, 0)"),0.0)</f>
        <v>0</v>
      </c>
      <c r="J890" s="16">
        <f>IFERROR(__xludf.DUMMYFUNCTION("IF(REGEXMATCH($A890, ""(?i)"" &amp; JOIN(""|"", SPLIT($J$3, "" ""))), 1, 0)"),0.0)</f>
        <v>0</v>
      </c>
      <c r="K890" s="16">
        <f>IFERROR(__xludf.DUMMYFUNCTION("IF(REGEXMATCH($A890, ""(?i)"" &amp; JOIN(""|"", SPLIT($K$3, "" ""))), 1, 0)"),0.0)</f>
        <v>0</v>
      </c>
      <c r="L890" s="16">
        <f>if(vlookup(A890,'VMware Inventory'!A:E,5,0)="Workstation",1,0)</f>
        <v>0</v>
      </c>
      <c r="M890" s="105">
        <f t="shared" si="5"/>
        <v>0</v>
      </c>
      <c r="N890" s="105">
        <f t="shared" si="6"/>
        <v>0</v>
      </c>
      <c r="O890" s="105">
        <f t="shared" si="7"/>
        <v>0</v>
      </c>
      <c r="P890" s="105" t="str">
        <f t="shared" si="8"/>
        <v>No Infra</v>
      </c>
      <c r="Q890" s="105">
        <f t="shared" si="9"/>
        <v>0</v>
      </c>
    </row>
    <row r="891">
      <c r="A891" s="61" t="s">
        <v>1031</v>
      </c>
      <c r="B891" s="16">
        <f t="shared" si="2"/>
        <v>0</v>
      </c>
      <c r="C891" s="16">
        <f>IFERROR(__xludf.DUMMYFUNCTION("IF(OR(REGEXMATCH($A891, ""(?i)"" &amp; JOIN(""|"", SPLIT($C$3, "" ""))),vlookup(A891,'VMware Inventory'!A:E,5,0)=""VMWare""), 1, 0)"),0.0)</f>
        <v>0</v>
      </c>
      <c r="D891" s="16">
        <f>IFERROR(__xludf.DUMMYFUNCTION("IF(REGEXMATCH($A891, ""(?i)"" &amp; JOIN(""|"", SPLIT($D$3, "" ""))), 1, 0)"),0.0)</f>
        <v>0</v>
      </c>
      <c r="E891" s="16">
        <f t="shared" si="3"/>
        <v>0</v>
      </c>
      <c r="F891" s="16">
        <f t="shared" si="4"/>
        <v>0</v>
      </c>
      <c r="G891" s="16">
        <f>IFERROR(__xludf.DUMMYFUNCTION("IF(REGEXMATCH($A891, ""(?i)"" &amp; JOIN(""|"", SPLIT($G$3, "" ""))), 1, 0)"),0.0)</f>
        <v>0</v>
      </c>
      <c r="H891" s="16">
        <f>IFERROR(__xludf.DUMMYFUNCTION("IF(REGEXMATCH($A891, ""(?i)"" &amp; JOIN(""|"", SPLIT($H$3, "" ""))), 1, 0)"),0.0)</f>
        <v>0</v>
      </c>
      <c r="I891" s="16">
        <f>IFERROR(__xludf.DUMMYFUNCTION("IF(REGEXMATCH($A891, ""(?i)"" &amp; JOIN(""|"", SPLIT($I$3, "" ""))), 1, 0)"),0.0)</f>
        <v>0</v>
      </c>
      <c r="J891" s="16">
        <f>IFERROR(__xludf.DUMMYFUNCTION("IF(REGEXMATCH($A891, ""(?i)"" &amp; JOIN(""|"", SPLIT($J$3, "" ""))), 1, 0)"),0.0)</f>
        <v>0</v>
      </c>
      <c r="K891" s="16">
        <f>IFERROR(__xludf.DUMMYFUNCTION("IF(REGEXMATCH($A891, ""(?i)"" &amp; JOIN(""|"", SPLIT($K$3, "" ""))), 1, 0)"),0.0)</f>
        <v>0</v>
      </c>
      <c r="L891" s="16">
        <f>if(vlookup(A891,'VMware Inventory'!A:E,5,0)="Workstation",1,0)</f>
        <v>0</v>
      </c>
      <c r="M891" s="105">
        <f t="shared" si="5"/>
        <v>0</v>
      </c>
      <c r="N891" s="105">
        <f t="shared" si="6"/>
        <v>0</v>
      </c>
      <c r="O891" s="105">
        <f t="shared" si="7"/>
        <v>0</v>
      </c>
      <c r="P891" s="105" t="str">
        <f t="shared" si="8"/>
        <v>No Infra</v>
      </c>
      <c r="Q891" s="105">
        <f t="shared" si="9"/>
        <v>0</v>
      </c>
    </row>
    <row r="892">
      <c r="A892" s="61" t="s">
        <v>1032</v>
      </c>
      <c r="B892" s="16">
        <f t="shared" si="2"/>
        <v>0</v>
      </c>
      <c r="C892" s="16">
        <f>IFERROR(__xludf.DUMMYFUNCTION("IF(OR(REGEXMATCH($A892, ""(?i)"" &amp; JOIN(""|"", SPLIT($C$3, "" ""))),vlookup(A892,'VMware Inventory'!A:E,5,0)=""VMWare""), 1, 0)"),0.0)</f>
        <v>0</v>
      </c>
      <c r="D892" s="16">
        <f>IFERROR(__xludf.DUMMYFUNCTION("IF(REGEXMATCH($A892, ""(?i)"" &amp; JOIN(""|"", SPLIT($D$3, "" ""))), 1, 0)"),0.0)</f>
        <v>0</v>
      </c>
      <c r="E892" s="16">
        <f t="shared" si="3"/>
        <v>0</v>
      </c>
      <c r="F892" s="16">
        <f t="shared" si="4"/>
        <v>0</v>
      </c>
      <c r="G892" s="16">
        <f>IFERROR(__xludf.DUMMYFUNCTION("IF(REGEXMATCH($A892, ""(?i)"" &amp; JOIN(""|"", SPLIT($G$3, "" ""))), 1, 0)"),0.0)</f>
        <v>0</v>
      </c>
      <c r="H892" s="16">
        <f>IFERROR(__xludf.DUMMYFUNCTION("IF(REGEXMATCH($A892, ""(?i)"" &amp; JOIN(""|"", SPLIT($H$3, "" ""))), 1, 0)"),0.0)</f>
        <v>0</v>
      </c>
      <c r="I892" s="16">
        <f>IFERROR(__xludf.DUMMYFUNCTION("IF(REGEXMATCH($A892, ""(?i)"" &amp; JOIN(""|"", SPLIT($I$3, "" ""))), 1, 0)"),0.0)</f>
        <v>0</v>
      </c>
      <c r="J892" s="16">
        <f>IFERROR(__xludf.DUMMYFUNCTION("IF(REGEXMATCH($A892, ""(?i)"" &amp; JOIN(""|"", SPLIT($J$3, "" ""))), 1, 0)"),0.0)</f>
        <v>0</v>
      </c>
      <c r="K892" s="16">
        <f>IFERROR(__xludf.DUMMYFUNCTION("IF(REGEXMATCH($A892, ""(?i)"" &amp; JOIN(""|"", SPLIT($K$3, "" ""))), 1, 0)"),0.0)</f>
        <v>0</v>
      </c>
      <c r="L892" s="16">
        <f>if(vlookup(A892,'VMware Inventory'!A:E,5,0)="Workstation",1,0)</f>
        <v>0</v>
      </c>
      <c r="M892" s="105">
        <f t="shared" si="5"/>
        <v>0</v>
      </c>
      <c r="N892" s="105">
        <f t="shared" si="6"/>
        <v>0</v>
      </c>
      <c r="O892" s="105">
        <f t="shared" si="7"/>
        <v>0</v>
      </c>
      <c r="P892" s="105" t="str">
        <f t="shared" si="8"/>
        <v>No Infra</v>
      </c>
      <c r="Q892" s="105">
        <f t="shared" si="9"/>
        <v>0</v>
      </c>
    </row>
    <row r="893">
      <c r="A893" s="61" t="s">
        <v>1033</v>
      </c>
      <c r="B893" s="16">
        <f t="shared" si="2"/>
        <v>0</v>
      </c>
      <c r="C893" s="16">
        <f>IFERROR(__xludf.DUMMYFUNCTION("IF(OR(REGEXMATCH($A893, ""(?i)"" &amp; JOIN(""|"", SPLIT($C$3, "" ""))),vlookup(A893,'VMware Inventory'!A:E,5,0)=""VMWare""), 1, 0)"),0.0)</f>
        <v>0</v>
      </c>
      <c r="D893" s="16">
        <f>IFERROR(__xludf.DUMMYFUNCTION("IF(REGEXMATCH($A893, ""(?i)"" &amp; JOIN(""|"", SPLIT($D$3, "" ""))), 1, 0)"),0.0)</f>
        <v>0</v>
      </c>
      <c r="E893" s="16">
        <f t="shared" si="3"/>
        <v>0</v>
      </c>
      <c r="F893" s="16">
        <f t="shared" si="4"/>
        <v>0</v>
      </c>
      <c r="G893" s="16">
        <f>IFERROR(__xludf.DUMMYFUNCTION("IF(REGEXMATCH($A893, ""(?i)"" &amp; JOIN(""|"", SPLIT($G$3, "" ""))), 1, 0)"),0.0)</f>
        <v>0</v>
      </c>
      <c r="H893" s="16">
        <f>IFERROR(__xludf.DUMMYFUNCTION("IF(REGEXMATCH($A893, ""(?i)"" &amp; JOIN(""|"", SPLIT($H$3, "" ""))), 1, 0)"),0.0)</f>
        <v>0</v>
      </c>
      <c r="I893" s="16">
        <f>IFERROR(__xludf.DUMMYFUNCTION("IF(REGEXMATCH($A893, ""(?i)"" &amp; JOIN(""|"", SPLIT($I$3, "" ""))), 1, 0)"),0.0)</f>
        <v>0</v>
      </c>
      <c r="J893" s="16">
        <f>IFERROR(__xludf.DUMMYFUNCTION("IF(REGEXMATCH($A893, ""(?i)"" &amp; JOIN(""|"", SPLIT($J$3, "" ""))), 1, 0)"),0.0)</f>
        <v>0</v>
      </c>
      <c r="K893" s="16">
        <f>IFERROR(__xludf.DUMMYFUNCTION("IF(REGEXMATCH($A893, ""(?i)"" &amp; JOIN(""|"", SPLIT($K$3, "" ""))), 1, 0)"),0.0)</f>
        <v>0</v>
      </c>
      <c r="L893" s="16">
        <f>if(vlookup(A893,'VMware Inventory'!A:E,5,0)="Workstation",1,0)</f>
        <v>0</v>
      </c>
      <c r="M893" s="105">
        <f t="shared" si="5"/>
        <v>0</v>
      </c>
      <c r="N893" s="105">
        <f t="shared" si="6"/>
        <v>0</v>
      </c>
      <c r="O893" s="105">
        <f t="shared" si="7"/>
        <v>0</v>
      </c>
      <c r="P893" s="105" t="str">
        <f t="shared" si="8"/>
        <v>No Infra</v>
      </c>
      <c r="Q893" s="105">
        <f t="shared" si="9"/>
        <v>0</v>
      </c>
    </row>
    <row r="894">
      <c r="A894" s="61" t="s">
        <v>1034</v>
      </c>
      <c r="B894" s="16">
        <f t="shared" si="2"/>
        <v>0</v>
      </c>
      <c r="C894" s="16">
        <f>IFERROR(__xludf.DUMMYFUNCTION("IF(OR(REGEXMATCH($A894, ""(?i)"" &amp; JOIN(""|"", SPLIT($C$3, "" ""))),vlookup(A894,'VMware Inventory'!A:E,5,0)=""VMWare""), 1, 0)"),0.0)</f>
        <v>0</v>
      </c>
      <c r="D894" s="16">
        <f>IFERROR(__xludf.DUMMYFUNCTION("IF(REGEXMATCH($A894, ""(?i)"" &amp; JOIN(""|"", SPLIT($D$3, "" ""))), 1, 0)"),0.0)</f>
        <v>0</v>
      </c>
      <c r="E894" s="16">
        <f t="shared" si="3"/>
        <v>0</v>
      </c>
      <c r="F894" s="16">
        <f t="shared" si="4"/>
        <v>0</v>
      </c>
      <c r="G894" s="16">
        <f>IFERROR(__xludf.DUMMYFUNCTION("IF(REGEXMATCH($A894, ""(?i)"" &amp; JOIN(""|"", SPLIT($G$3, "" ""))), 1, 0)"),0.0)</f>
        <v>0</v>
      </c>
      <c r="H894" s="16">
        <f>IFERROR(__xludf.DUMMYFUNCTION("IF(REGEXMATCH($A894, ""(?i)"" &amp; JOIN(""|"", SPLIT($H$3, "" ""))), 1, 0)"),0.0)</f>
        <v>0</v>
      </c>
      <c r="I894" s="16">
        <f>IFERROR(__xludf.DUMMYFUNCTION("IF(REGEXMATCH($A894, ""(?i)"" &amp; JOIN(""|"", SPLIT($I$3, "" ""))), 1, 0)"),0.0)</f>
        <v>0</v>
      </c>
      <c r="J894" s="16">
        <f>IFERROR(__xludf.DUMMYFUNCTION("IF(REGEXMATCH($A894, ""(?i)"" &amp; JOIN(""|"", SPLIT($J$3, "" ""))), 1, 0)"),0.0)</f>
        <v>0</v>
      </c>
      <c r="K894" s="16">
        <f>IFERROR(__xludf.DUMMYFUNCTION("IF(REGEXMATCH($A894, ""(?i)"" &amp; JOIN(""|"", SPLIT($K$3, "" ""))), 1, 0)"),0.0)</f>
        <v>0</v>
      </c>
      <c r="L894" s="16">
        <f>if(vlookup(A894,'VMware Inventory'!A:E,5,0)="Workstation",1,0)</f>
        <v>0</v>
      </c>
      <c r="M894" s="105">
        <f t="shared" si="5"/>
        <v>0</v>
      </c>
      <c r="N894" s="105">
        <f t="shared" si="6"/>
        <v>0</v>
      </c>
      <c r="O894" s="105">
        <f t="shared" si="7"/>
        <v>0</v>
      </c>
      <c r="P894" s="105" t="str">
        <f t="shared" si="8"/>
        <v>No Infra</v>
      </c>
      <c r="Q894" s="105">
        <f t="shared" si="9"/>
        <v>0</v>
      </c>
    </row>
    <row r="895">
      <c r="A895" s="61" t="s">
        <v>1035</v>
      </c>
      <c r="B895" s="16">
        <f t="shared" si="2"/>
        <v>0</v>
      </c>
      <c r="C895" s="16">
        <f>IFERROR(__xludf.DUMMYFUNCTION("IF(OR(REGEXMATCH($A895, ""(?i)"" &amp; JOIN(""|"", SPLIT($C$3, "" ""))),vlookup(A895,'VMware Inventory'!A:E,5,0)=""VMWare""), 1, 0)"),0.0)</f>
        <v>0</v>
      </c>
      <c r="D895" s="16">
        <f>IFERROR(__xludf.DUMMYFUNCTION("IF(REGEXMATCH($A895, ""(?i)"" &amp; JOIN(""|"", SPLIT($D$3, "" ""))), 1, 0)"),0.0)</f>
        <v>0</v>
      </c>
      <c r="E895" s="16">
        <f t="shared" si="3"/>
        <v>0</v>
      </c>
      <c r="F895" s="16">
        <f t="shared" si="4"/>
        <v>0</v>
      </c>
      <c r="G895" s="16">
        <f>IFERROR(__xludf.DUMMYFUNCTION("IF(REGEXMATCH($A895, ""(?i)"" &amp; JOIN(""|"", SPLIT($G$3, "" ""))), 1, 0)"),0.0)</f>
        <v>0</v>
      </c>
      <c r="H895" s="16">
        <f>IFERROR(__xludf.DUMMYFUNCTION("IF(REGEXMATCH($A895, ""(?i)"" &amp; JOIN(""|"", SPLIT($H$3, "" ""))), 1, 0)"),0.0)</f>
        <v>0</v>
      </c>
      <c r="I895" s="16">
        <f>IFERROR(__xludf.DUMMYFUNCTION("IF(REGEXMATCH($A895, ""(?i)"" &amp; JOIN(""|"", SPLIT($I$3, "" ""))), 1, 0)"),0.0)</f>
        <v>0</v>
      </c>
      <c r="J895" s="16">
        <f>IFERROR(__xludf.DUMMYFUNCTION("IF(REGEXMATCH($A895, ""(?i)"" &amp; JOIN(""|"", SPLIT($J$3, "" ""))), 1, 0)"),0.0)</f>
        <v>0</v>
      </c>
      <c r="K895" s="16">
        <f>IFERROR(__xludf.DUMMYFUNCTION("IF(REGEXMATCH($A895, ""(?i)"" &amp; JOIN(""|"", SPLIT($K$3, "" ""))), 1, 0)"),0.0)</f>
        <v>0</v>
      </c>
      <c r="L895" s="16">
        <f>if(vlookup(A895,'VMware Inventory'!A:E,5,0)="Workstation",1,0)</f>
        <v>0</v>
      </c>
      <c r="M895" s="105">
        <f t="shared" si="5"/>
        <v>0</v>
      </c>
      <c r="N895" s="105">
        <f t="shared" si="6"/>
        <v>0</v>
      </c>
      <c r="O895" s="105">
        <f t="shared" si="7"/>
        <v>0</v>
      </c>
      <c r="P895" s="105" t="str">
        <f t="shared" si="8"/>
        <v>No Infra</v>
      </c>
      <c r="Q895" s="105">
        <f t="shared" si="9"/>
        <v>0</v>
      </c>
    </row>
    <row r="896">
      <c r="A896" s="61" t="s">
        <v>1036</v>
      </c>
      <c r="B896" s="16">
        <f t="shared" si="2"/>
        <v>0</v>
      </c>
      <c r="C896" s="16">
        <f>IFERROR(__xludf.DUMMYFUNCTION("IF(OR(REGEXMATCH($A896, ""(?i)"" &amp; JOIN(""|"", SPLIT($C$3, "" ""))),vlookup(A896,'VMware Inventory'!A:E,5,0)=""VMWare""), 1, 0)"),0.0)</f>
        <v>0</v>
      </c>
      <c r="D896" s="16">
        <f>IFERROR(__xludf.DUMMYFUNCTION("IF(REGEXMATCH($A896, ""(?i)"" &amp; JOIN(""|"", SPLIT($D$3, "" ""))), 1, 0)"),0.0)</f>
        <v>0</v>
      </c>
      <c r="E896" s="16">
        <f t="shared" si="3"/>
        <v>0</v>
      </c>
      <c r="F896" s="16">
        <f t="shared" si="4"/>
        <v>0</v>
      </c>
      <c r="G896" s="16">
        <f>IFERROR(__xludf.DUMMYFUNCTION("IF(REGEXMATCH($A896, ""(?i)"" &amp; JOIN(""|"", SPLIT($G$3, "" ""))), 1, 0)"),0.0)</f>
        <v>0</v>
      </c>
      <c r="H896" s="16">
        <f>IFERROR(__xludf.DUMMYFUNCTION("IF(REGEXMATCH($A896, ""(?i)"" &amp; JOIN(""|"", SPLIT($H$3, "" ""))), 1, 0)"),0.0)</f>
        <v>0</v>
      </c>
      <c r="I896" s="16">
        <f>IFERROR(__xludf.DUMMYFUNCTION("IF(REGEXMATCH($A896, ""(?i)"" &amp; JOIN(""|"", SPLIT($I$3, "" ""))), 1, 0)"),0.0)</f>
        <v>0</v>
      </c>
      <c r="J896" s="16">
        <f>IFERROR(__xludf.DUMMYFUNCTION("IF(REGEXMATCH($A896, ""(?i)"" &amp; JOIN(""|"", SPLIT($J$3, "" ""))), 1, 0)"),0.0)</f>
        <v>0</v>
      </c>
      <c r="K896" s="16">
        <f>IFERROR(__xludf.DUMMYFUNCTION("IF(REGEXMATCH($A896, ""(?i)"" &amp; JOIN(""|"", SPLIT($K$3, "" ""))), 1, 0)"),0.0)</f>
        <v>0</v>
      </c>
      <c r="L896" s="16">
        <f>if(vlookup(A896,'VMware Inventory'!A:E,5,0)="Workstation",1,0)</f>
        <v>0</v>
      </c>
      <c r="M896" s="105">
        <f t="shared" si="5"/>
        <v>0</v>
      </c>
      <c r="N896" s="105">
        <f t="shared" si="6"/>
        <v>0</v>
      </c>
      <c r="O896" s="105">
        <f t="shared" si="7"/>
        <v>0</v>
      </c>
      <c r="P896" s="105" t="str">
        <f t="shared" si="8"/>
        <v>No Infra</v>
      </c>
      <c r="Q896" s="105">
        <f t="shared" si="9"/>
        <v>0</v>
      </c>
    </row>
    <row r="897">
      <c r="A897" s="61" t="s">
        <v>1037</v>
      </c>
      <c r="B897" s="16">
        <f t="shared" si="2"/>
        <v>0</v>
      </c>
      <c r="C897" s="16">
        <f>IFERROR(__xludf.DUMMYFUNCTION("IF(OR(REGEXMATCH($A897, ""(?i)"" &amp; JOIN(""|"", SPLIT($C$3, "" ""))),vlookup(A897,'VMware Inventory'!A:E,5,0)=""VMWare""), 1, 0)"),0.0)</f>
        <v>0</v>
      </c>
      <c r="D897" s="16">
        <f>IFERROR(__xludf.DUMMYFUNCTION("IF(REGEXMATCH($A897, ""(?i)"" &amp; JOIN(""|"", SPLIT($D$3, "" ""))), 1, 0)"),0.0)</f>
        <v>0</v>
      </c>
      <c r="E897" s="16">
        <f t="shared" si="3"/>
        <v>0</v>
      </c>
      <c r="F897" s="16">
        <f t="shared" si="4"/>
        <v>0</v>
      </c>
      <c r="G897" s="16">
        <f>IFERROR(__xludf.DUMMYFUNCTION("IF(REGEXMATCH($A897, ""(?i)"" &amp; JOIN(""|"", SPLIT($G$3, "" ""))), 1, 0)"),0.0)</f>
        <v>0</v>
      </c>
      <c r="H897" s="16">
        <f>IFERROR(__xludf.DUMMYFUNCTION("IF(REGEXMATCH($A897, ""(?i)"" &amp; JOIN(""|"", SPLIT($H$3, "" ""))), 1, 0)"),0.0)</f>
        <v>0</v>
      </c>
      <c r="I897" s="16">
        <f>IFERROR(__xludf.DUMMYFUNCTION("IF(REGEXMATCH($A897, ""(?i)"" &amp; JOIN(""|"", SPLIT($I$3, "" ""))), 1, 0)"),0.0)</f>
        <v>0</v>
      </c>
      <c r="J897" s="16">
        <f>IFERROR(__xludf.DUMMYFUNCTION("IF(REGEXMATCH($A897, ""(?i)"" &amp; JOIN(""|"", SPLIT($J$3, "" ""))), 1, 0)"),0.0)</f>
        <v>0</v>
      </c>
      <c r="K897" s="16">
        <f>IFERROR(__xludf.DUMMYFUNCTION("IF(REGEXMATCH($A897, ""(?i)"" &amp; JOIN(""|"", SPLIT($K$3, "" ""))), 1, 0)"),0.0)</f>
        <v>0</v>
      </c>
      <c r="L897" s="16">
        <f>if(vlookup(A897,'VMware Inventory'!A:E,5,0)="Workstation",1,0)</f>
        <v>0</v>
      </c>
      <c r="M897" s="105">
        <f t="shared" si="5"/>
        <v>0</v>
      </c>
      <c r="N897" s="105">
        <f t="shared" si="6"/>
        <v>0</v>
      </c>
      <c r="O897" s="105">
        <f t="shared" si="7"/>
        <v>0</v>
      </c>
      <c r="P897" s="105" t="str">
        <f t="shared" si="8"/>
        <v>No Infra</v>
      </c>
      <c r="Q897" s="105">
        <f t="shared" si="9"/>
        <v>0</v>
      </c>
    </row>
    <row r="898">
      <c r="A898" s="61" t="s">
        <v>1038</v>
      </c>
      <c r="B898" s="16">
        <f t="shared" si="2"/>
        <v>0</v>
      </c>
      <c r="C898" s="16">
        <f>IFERROR(__xludf.DUMMYFUNCTION("IF(OR(REGEXMATCH($A898, ""(?i)"" &amp; JOIN(""|"", SPLIT($C$3, "" ""))),vlookup(A898,'VMware Inventory'!A:E,5,0)=""VMWare""), 1, 0)"),0.0)</f>
        <v>0</v>
      </c>
      <c r="D898" s="16">
        <f>IFERROR(__xludf.DUMMYFUNCTION("IF(REGEXMATCH($A898, ""(?i)"" &amp; JOIN(""|"", SPLIT($D$3, "" ""))), 1, 0)"),0.0)</f>
        <v>0</v>
      </c>
      <c r="E898" s="16">
        <f t="shared" si="3"/>
        <v>0</v>
      </c>
      <c r="F898" s="16">
        <f t="shared" si="4"/>
        <v>0</v>
      </c>
      <c r="G898" s="16">
        <f>IFERROR(__xludf.DUMMYFUNCTION("IF(REGEXMATCH($A898, ""(?i)"" &amp; JOIN(""|"", SPLIT($G$3, "" ""))), 1, 0)"),0.0)</f>
        <v>0</v>
      </c>
      <c r="H898" s="16">
        <f>IFERROR(__xludf.DUMMYFUNCTION("IF(REGEXMATCH($A898, ""(?i)"" &amp; JOIN(""|"", SPLIT($H$3, "" ""))), 1, 0)"),0.0)</f>
        <v>0</v>
      </c>
      <c r="I898" s="16">
        <f>IFERROR(__xludf.DUMMYFUNCTION("IF(REGEXMATCH($A898, ""(?i)"" &amp; JOIN(""|"", SPLIT($I$3, "" ""))), 1, 0)"),0.0)</f>
        <v>0</v>
      </c>
      <c r="J898" s="16">
        <f>IFERROR(__xludf.DUMMYFUNCTION("IF(REGEXMATCH($A898, ""(?i)"" &amp; JOIN(""|"", SPLIT($J$3, "" ""))), 1, 0)"),0.0)</f>
        <v>0</v>
      </c>
      <c r="K898" s="16">
        <f>IFERROR(__xludf.DUMMYFUNCTION("IF(REGEXMATCH($A898, ""(?i)"" &amp; JOIN(""|"", SPLIT($K$3, "" ""))), 1, 0)"),0.0)</f>
        <v>0</v>
      </c>
      <c r="L898" s="16">
        <f>if(vlookup(A898,'VMware Inventory'!A:E,5,0)="Workstation",1,0)</f>
        <v>0</v>
      </c>
      <c r="M898" s="105">
        <f t="shared" si="5"/>
        <v>0</v>
      </c>
      <c r="N898" s="105">
        <f t="shared" si="6"/>
        <v>0</v>
      </c>
      <c r="O898" s="105">
        <f t="shared" si="7"/>
        <v>0</v>
      </c>
      <c r="P898" s="105" t="str">
        <f t="shared" si="8"/>
        <v>No Infra</v>
      </c>
      <c r="Q898" s="105">
        <f t="shared" si="9"/>
        <v>0</v>
      </c>
    </row>
    <row r="899">
      <c r="A899" s="61" t="s">
        <v>1039</v>
      </c>
      <c r="B899" s="16">
        <f t="shared" si="2"/>
        <v>0</v>
      </c>
      <c r="C899" s="16">
        <f>IFERROR(__xludf.DUMMYFUNCTION("IF(OR(REGEXMATCH($A899, ""(?i)"" &amp; JOIN(""|"", SPLIT($C$3, "" ""))),vlookup(A899,'VMware Inventory'!A:E,5,0)=""VMWare""), 1, 0)"),0.0)</f>
        <v>0</v>
      </c>
      <c r="D899" s="16">
        <f>IFERROR(__xludf.DUMMYFUNCTION("IF(REGEXMATCH($A899, ""(?i)"" &amp; JOIN(""|"", SPLIT($D$3, "" ""))), 1, 0)"),0.0)</f>
        <v>0</v>
      </c>
      <c r="E899" s="16">
        <f t="shared" si="3"/>
        <v>0</v>
      </c>
      <c r="F899" s="16">
        <f t="shared" si="4"/>
        <v>0</v>
      </c>
      <c r="G899" s="16">
        <f>IFERROR(__xludf.DUMMYFUNCTION("IF(REGEXMATCH($A899, ""(?i)"" &amp; JOIN(""|"", SPLIT($G$3, "" ""))), 1, 0)"),0.0)</f>
        <v>0</v>
      </c>
      <c r="H899" s="16">
        <f>IFERROR(__xludf.DUMMYFUNCTION("IF(REGEXMATCH($A899, ""(?i)"" &amp; JOIN(""|"", SPLIT($H$3, "" ""))), 1, 0)"),0.0)</f>
        <v>0</v>
      </c>
      <c r="I899" s="16">
        <f>IFERROR(__xludf.DUMMYFUNCTION("IF(REGEXMATCH($A899, ""(?i)"" &amp; JOIN(""|"", SPLIT($I$3, "" ""))), 1, 0)"),0.0)</f>
        <v>0</v>
      </c>
      <c r="J899" s="16">
        <f>IFERROR(__xludf.DUMMYFUNCTION("IF(REGEXMATCH($A899, ""(?i)"" &amp; JOIN(""|"", SPLIT($J$3, "" ""))), 1, 0)"),0.0)</f>
        <v>0</v>
      </c>
      <c r="K899" s="16">
        <f>IFERROR(__xludf.DUMMYFUNCTION("IF(REGEXMATCH($A899, ""(?i)"" &amp; JOIN(""|"", SPLIT($K$3, "" ""))), 1, 0)"),0.0)</f>
        <v>0</v>
      </c>
      <c r="L899" s="16">
        <f>if(vlookup(A899,'VMware Inventory'!A:E,5,0)="Workstation",1,0)</f>
        <v>0</v>
      </c>
      <c r="M899" s="105">
        <f t="shared" si="5"/>
        <v>0</v>
      </c>
      <c r="N899" s="105">
        <f t="shared" si="6"/>
        <v>0</v>
      </c>
      <c r="O899" s="105">
        <f t="shared" si="7"/>
        <v>0</v>
      </c>
      <c r="P899" s="105" t="str">
        <f t="shared" si="8"/>
        <v>No Infra</v>
      </c>
      <c r="Q899" s="105">
        <f t="shared" si="9"/>
        <v>0</v>
      </c>
    </row>
    <row r="900">
      <c r="A900" s="61" t="s">
        <v>1040</v>
      </c>
      <c r="B900" s="16">
        <f t="shared" si="2"/>
        <v>0</v>
      </c>
      <c r="C900" s="16">
        <f>IFERROR(__xludf.DUMMYFUNCTION("IF(OR(REGEXMATCH($A900, ""(?i)"" &amp; JOIN(""|"", SPLIT($C$3, "" ""))),vlookup(A900,'VMware Inventory'!A:E,5,0)=""VMWare""), 1, 0)"),0.0)</f>
        <v>0</v>
      </c>
      <c r="D900" s="16">
        <f>IFERROR(__xludf.DUMMYFUNCTION("IF(REGEXMATCH($A900, ""(?i)"" &amp; JOIN(""|"", SPLIT($D$3, "" ""))), 1, 0)"),0.0)</f>
        <v>0</v>
      </c>
      <c r="E900" s="16">
        <f t="shared" si="3"/>
        <v>0</v>
      </c>
      <c r="F900" s="16">
        <f t="shared" si="4"/>
        <v>0</v>
      </c>
      <c r="G900" s="16">
        <f>IFERROR(__xludf.DUMMYFUNCTION("IF(REGEXMATCH($A900, ""(?i)"" &amp; JOIN(""|"", SPLIT($G$3, "" ""))), 1, 0)"),0.0)</f>
        <v>0</v>
      </c>
      <c r="H900" s="16">
        <f>IFERROR(__xludf.DUMMYFUNCTION("IF(REGEXMATCH($A900, ""(?i)"" &amp; JOIN(""|"", SPLIT($H$3, "" ""))), 1, 0)"),0.0)</f>
        <v>0</v>
      </c>
      <c r="I900" s="16">
        <f>IFERROR(__xludf.DUMMYFUNCTION("IF(REGEXMATCH($A900, ""(?i)"" &amp; JOIN(""|"", SPLIT($I$3, "" ""))), 1, 0)"),0.0)</f>
        <v>0</v>
      </c>
      <c r="J900" s="16">
        <f>IFERROR(__xludf.DUMMYFUNCTION("IF(REGEXMATCH($A900, ""(?i)"" &amp; JOIN(""|"", SPLIT($J$3, "" ""))), 1, 0)"),0.0)</f>
        <v>0</v>
      </c>
      <c r="K900" s="16">
        <f>IFERROR(__xludf.DUMMYFUNCTION("IF(REGEXMATCH($A900, ""(?i)"" &amp; JOIN(""|"", SPLIT($K$3, "" ""))), 1, 0)"),0.0)</f>
        <v>0</v>
      </c>
      <c r="L900" s="16">
        <f>if(vlookup(A900,'VMware Inventory'!A:E,5,0)="Workstation",1,0)</f>
        <v>0</v>
      </c>
      <c r="M900" s="105">
        <f t="shared" si="5"/>
        <v>0</v>
      </c>
      <c r="N900" s="105">
        <f t="shared" si="6"/>
        <v>0</v>
      </c>
      <c r="O900" s="105">
        <f t="shared" si="7"/>
        <v>0</v>
      </c>
      <c r="P900" s="105" t="str">
        <f t="shared" si="8"/>
        <v>No Infra</v>
      </c>
      <c r="Q900" s="105">
        <f t="shared" si="9"/>
        <v>0</v>
      </c>
    </row>
    <row r="901">
      <c r="A901" s="61" t="s">
        <v>1041</v>
      </c>
      <c r="B901" s="16">
        <f t="shared" si="2"/>
        <v>0</v>
      </c>
      <c r="C901" s="16">
        <f>IFERROR(__xludf.DUMMYFUNCTION("IF(OR(REGEXMATCH($A901, ""(?i)"" &amp; JOIN(""|"", SPLIT($C$3, "" ""))),vlookup(A901,'VMware Inventory'!A:E,5,0)=""VMWare""), 1, 0)"),0.0)</f>
        <v>0</v>
      </c>
      <c r="D901" s="16">
        <f>IFERROR(__xludf.DUMMYFUNCTION("IF(REGEXMATCH($A901, ""(?i)"" &amp; JOIN(""|"", SPLIT($D$3, "" ""))), 1, 0)"),0.0)</f>
        <v>0</v>
      </c>
      <c r="E901" s="16">
        <f t="shared" si="3"/>
        <v>0</v>
      </c>
      <c r="F901" s="16">
        <f t="shared" si="4"/>
        <v>0</v>
      </c>
      <c r="G901" s="16">
        <f>IFERROR(__xludf.DUMMYFUNCTION("IF(REGEXMATCH($A901, ""(?i)"" &amp; JOIN(""|"", SPLIT($G$3, "" ""))), 1, 0)"),0.0)</f>
        <v>0</v>
      </c>
      <c r="H901" s="16">
        <f>IFERROR(__xludf.DUMMYFUNCTION("IF(REGEXMATCH($A901, ""(?i)"" &amp; JOIN(""|"", SPLIT($H$3, "" ""))), 1, 0)"),0.0)</f>
        <v>0</v>
      </c>
      <c r="I901" s="16">
        <f>IFERROR(__xludf.DUMMYFUNCTION("IF(REGEXMATCH($A901, ""(?i)"" &amp; JOIN(""|"", SPLIT($I$3, "" ""))), 1, 0)"),0.0)</f>
        <v>0</v>
      </c>
      <c r="J901" s="16">
        <f>IFERROR(__xludf.DUMMYFUNCTION("IF(REGEXMATCH($A901, ""(?i)"" &amp; JOIN(""|"", SPLIT($J$3, "" ""))), 1, 0)"),0.0)</f>
        <v>0</v>
      </c>
      <c r="K901" s="16">
        <f>IFERROR(__xludf.DUMMYFUNCTION("IF(REGEXMATCH($A901, ""(?i)"" &amp; JOIN(""|"", SPLIT($K$3, "" ""))), 1, 0)"),0.0)</f>
        <v>0</v>
      </c>
      <c r="L901" s="16">
        <f>if(vlookup(A901,'VMware Inventory'!A:E,5,0)="Workstation",1,0)</f>
        <v>0</v>
      </c>
      <c r="M901" s="105">
        <f t="shared" si="5"/>
        <v>0</v>
      </c>
      <c r="N901" s="105">
        <f t="shared" si="6"/>
        <v>0</v>
      </c>
      <c r="O901" s="105">
        <f t="shared" si="7"/>
        <v>0</v>
      </c>
      <c r="P901" s="105" t="str">
        <f t="shared" si="8"/>
        <v>No Infra</v>
      </c>
      <c r="Q901" s="105">
        <f t="shared" si="9"/>
        <v>0</v>
      </c>
    </row>
    <row r="902">
      <c r="A902" s="61" t="s">
        <v>1042</v>
      </c>
      <c r="B902" s="16">
        <f t="shared" si="2"/>
        <v>0</v>
      </c>
      <c r="C902" s="16">
        <f>IFERROR(__xludf.DUMMYFUNCTION("IF(OR(REGEXMATCH($A902, ""(?i)"" &amp; JOIN(""|"", SPLIT($C$3, "" ""))),vlookup(A902,'VMware Inventory'!A:E,5,0)=""VMWare""), 1, 0)"),0.0)</f>
        <v>0</v>
      </c>
      <c r="D902" s="16">
        <f>IFERROR(__xludf.DUMMYFUNCTION("IF(REGEXMATCH($A902, ""(?i)"" &amp; JOIN(""|"", SPLIT($D$3, "" ""))), 1, 0)"),0.0)</f>
        <v>0</v>
      </c>
      <c r="E902" s="16">
        <f t="shared" si="3"/>
        <v>0</v>
      </c>
      <c r="F902" s="16">
        <f t="shared" si="4"/>
        <v>0</v>
      </c>
      <c r="G902" s="16">
        <f>IFERROR(__xludf.DUMMYFUNCTION("IF(REGEXMATCH($A902, ""(?i)"" &amp; JOIN(""|"", SPLIT($G$3, "" ""))), 1, 0)"),0.0)</f>
        <v>0</v>
      </c>
      <c r="H902" s="16">
        <f>IFERROR(__xludf.DUMMYFUNCTION("IF(REGEXMATCH($A902, ""(?i)"" &amp; JOIN(""|"", SPLIT($H$3, "" ""))), 1, 0)"),0.0)</f>
        <v>0</v>
      </c>
      <c r="I902" s="16">
        <f>IFERROR(__xludf.DUMMYFUNCTION("IF(REGEXMATCH($A902, ""(?i)"" &amp; JOIN(""|"", SPLIT($I$3, "" ""))), 1, 0)"),0.0)</f>
        <v>0</v>
      </c>
      <c r="J902" s="16">
        <f>IFERROR(__xludf.DUMMYFUNCTION("IF(REGEXMATCH($A902, ""(?i)"" &amp; JOIN(""|"", SPLIT($J$3, "" ""))), 1, 0)"),0.0)</f>
        <v>0</v>
      </c>
      <c r="K902" s="16">
        <f>IFERROR(__xludf.DUMMYFUNCTION("IF(REGEXMATCH($A902, ""(?i)"" &amp; JOIN(""|"", SPLIT($K$3, "" ""))), 1, 0)"),0.0)</f>
        <v>0</v>
      </c>
      <c r="L902" s="16">
        <f>if(vlookup(A902,'VMware Inventory'!A:E,5,0)="Workstation",1,0)</f>
        <v>0</v>
      </c>
      <c r="M902" s="105">
        <f t="shared" si="5"/>
        <v>0</v>
      </c>
      <c r="N902" s="105">
        <f t="shared" si="6"/>
        <v>0</v>
      </c>
      <c r="O902" s="105">
        <f t="shared" si="7"/>
        <v>0</v>
      </c>
      <c r="P902" s="105" t="str">
        <f t="shared" si="8"/>
        <v>No Infra</v>
      </c>
      <c r="Q902" s="105">
        <f t="shared" si="9"/>
        <v>0</v>
      </c>
    </row>
    <row r="903">
      <c r="A903" s="61" t="s">
        <v>1043</v>
      </c>
      <c r="B903" s="16">
        <f t="shared" si="2"/>
        <v>0</v>
      </c>
      <c r="C903" s="16">
        <f>IFERROR(__xludf.DUMMYFUNCTION("IF(OR(REGEXMATCH($A903, ""(?i)"" &amp; JOIN(""|"", SPLIT($C$3, "" ""))),vlookup(A903,'VMware Inventory'!A:E,5,0)=""VMWare""), 1, 0)"),0.0)</f>
        <v>0</v>
      </c>
      <c r="D903" s="16">
        <f>IFERROR(__xludf.DUMMYFUNCTION("IF(REGEXMATCH($A903, ""(?i)"" &amp; JOIN(""|"", SPLIT($D$3, "" ""))), 1, 0)"),0.0)</f>
        <v>0</v>
      </c>
      <c r="E903" s="16">
        <f t="shared" si="3"/>
        <v>0</v>
      </c>
      <c r="F903" s="16">
        <f t="shared" si="4"/>
        <v>0</v>
      </c>
      <c r="G903" s="16">
        <f>IFERROR(__xludf.DUMMYFUNCTION("IF(REGEXMATCH($A903, ""(?i)"" &amp; JOIN(""|"", SPLIT($G$3, "" ""))), 1, 0)"),0.0)</f>
        <v>0</v>
      </c>
      <c r="H903" s="16">
        <f>IFERROR(__xludf.DUMMYFUNCTION("IF(REGEXMATCH($A903, ""(?i)"" &amp; JOIN(""|"", SPLIT($H$3, "" ""))), 1, 0)"),0.0)</f>
        <v>0</v>
      </c>
      <c r="I903" s="16">
        <f>IFERROR(__xludf.DUMMYFUNCTION("IF(REGEXMATCH($A903, ""(?i)"" &amp; JOIN(""|"", SPLIT($I$3, "" ""))), 1, 0)"),0.0)</f>
        <v>0</v>
      </c>
      <c r="J903" s="16">
        <f>IFERROR(__xludf.DUMMYFUNCTION("IF(REGEXMATCH($A903, ""(?i)"" &amp; JOIN(""|"", SPLIT($J$3, "" ""))), 1, 0)"),0.0)</f>
        <v>0</v>
      </c>
      <c r="K903" s="16">
        <f>IFERROR(__xludf.DUMMYFUNCTION("IF(REGEXMATCH($A903, ""(?i)"" &amp; JOIN(""|"", SPLIT($K$3, "" ""))), 1, 0)"),0.0)</f>
        <v>0</v>
      </c>
      <c r="L903" s="16">
        <f>if(vlookup(A903,'VMware Inventory'!A:E,5,0)="Workstation",1,0)</f>
        <v>0</v>
      </c>
      <c r="M903" s="105">
        <f t="shared" si="5"/>
        <v>0</v>
      </c>
      <c r="N903" s="105">
        <f t="shared" si="6"/>
        <v>0</v>
      </c>
      <c r="O903" s="105">
        <f t="shared" si="7"/>
        <v>0</v>
      </c>
      <c r="P903" s="105" t="str">
        <f t="shared" si="8"/>
        <v>No Infra</v>
      </c>
      <c r="Q903" s="105">
        <f t="shared" si="9"/>
        <v>0</v>
      </c>
    </row>
    <row r="904">
      <c r="A904" s="61" t="s">
        <v>1044</v>
      </c>
      <c r="B904" s="16">
        <f t="shared" si="2"/>
        <v>0</v>
      </c>
      <c r="C904" s="16">
        <f>IFERROR(__xludf.DUMMYFUNCTION("IF(OR(REGEXMATCH($A904, ""(?i)"" &amp; JOIN(""|"", SPLIT($C$3, "" ""))),vlookup(A904,'VMware Inventory'!A:E,5,0)=""VMWare""), 1, 0)"),0.0)</f>
        <v>0</v>
      </c>
      <c r="D904" s="16">
        <f>IFERROR(__xludf.DUMMYFUNCTION("IF(REGEXMATCH($A904, ""(?i)"" &amp; JOIN(""|"", SPLIT($D$3, "" ""))), 1, 0)"),0.0)</f>
        <v>0</v>
      </c>
      <c r="E904" s="16">
        <f t="shared" si="3"/>
        <v>0</v>
      </c>
      <c r="F904" s="16">
        <f t="shared" si="4"/>
        <v>0</v>
      </c>
      <c r="G904" s="16">
        <f>IFERROR(__xludf.DUMMYFUNCTION("IF(REGEXMATCH($A904, ""(?i)"" &amp; JOIN(""|"", SPLIT($G$3, "" ""))), 1, 0)"),0.0)</f>
        <v>0</v>
      </c>
      <c r="H904" s="16">
        <f>IFERROR(__xludf.DUMMYFUNCTION("IF(REGEXMATCH($A904, ""(?i)"" &amp; JOIN(""|"", SPLIT($H$3, "" ""))), 1, 0)"),0.0)</f>
        <v>0</v>
      </c>
      <c r="I904" s="16">
        <f>IFERROR(__xludf.DUMMYFUNCTION("IF(REGEXMATCH($A904, ""(?i)"" &amp; JOIN(""|"", SPLIT($I$3, "" ""))), 1, 0)"),0.0)</f>
        <v>0</v>
      </c>
      <c r="J904" s="16">
        <f>IFERROR(__xludf.DUMMYFUNCTION("IF(REGEXMATCH($A904, ""(?i)"" &amp; JOIN(""|"", SPLIT($J$3, "" ""))), 1, 0)"),0.0)</f>
        <v>0</v>
      </c>
      <c r="K904" s="16">
        <f>IFERROR(__xludf.DUMMYFUNCTION("IF(REGEXMATCH($A904, ""(?i)"" &amp; JOIN(""|"", SPLIT($K$3, "" ""))), 1, 0)"),0.0)</f>
        <v>0</v>
      </c>
      <c r="L904" s="16">
        <f>if(vlookup(A904,'VMware Inventory'!A:E,5,0)="Workstation",1,0)</f>
        <v>0</v>
      </c>
      <c r="M904" s="105">
        <f t="shared" si="5"/>
        <v>0</v>
      </c>
      <c r="N904" s="105">
        <f t="shared" si="6"/>
        <v>0</v>
      </c>
      <c r="O904" s="105">
        <f t="shared" si="7"/>
        <v>0</v>
      </c>
      <c r="P904" s="105" t="str">
        <f t="shared" si="8"/>
        <v>No Infra</v>
      </c>
      <c r="Q904" s="105">
        <f t="shared" si="9"/>
        <v>0</v>
      </c>
    </row>
    <row r="905">
      <c r="A905" s="61" t="s">
        <v>1045</v>
      </c>
      <c r="B905" s="16">
        <f t="shared" si="2"/>
        <v>0</v>
      </c>
      <c r="C905" s="16">
        <f>IFERROR(__xludf.DUMMYFUNCTION("IF(OR(REGEXMATCH($A905, ""(?i)"" &amp; JOIN(""|"", SPLIT($C$3, "" ""))),vlookup(A905,'VMware Inventory'!A:E,5,0)=""VMWare""), 1, 0)"),0.0)</f>
        <v>0</v>
      </c>
      <c r="D905" s="16">
        <f>IFERROR(__xludf.DUMMYFUNCTION("IF(REGEXMATCH($A905, ""(?i)"" &amp; JOIN(""|"", SPLIT($D$3, "" ""))), 1, 0)"),0.0)</f>
        <v>0</v>
      </c>
      <c r="E905" s="16">
        <f t="shared" si="3"/>
        <v>0</v>
      </c>
      <c r="F905" s="16">
        <f t="shared" si="4"/>
        <v>0</v>
      </c>
      <c r="G905" s="16">
        <f>IFERROR(__xludf.DUMMYFUNCTION("IF(REGEXMATCH($A905, ""(?i)"" &amp; JOIN(""|"", SPLIT($G$3, "" ""))), 1, 0)"),0.0)</f>
        <v>0</v>
      </c>
      <c r="H905" s="16">
        <f>IFERROR(__xludf.DUMMYFUNCTION("IF(REGEXMATCH($A905, ""(?i)"" &amp; JOIN(""|"", SPLIT($H$3, "" ""))), 1, 0)"),0.0)</f>
        <v>0</v>
      </c>
      <c r="I905" s="16">
        <f>IFERROR(__xludf.DUMMYFUNCTION("IF(REGEXMATCH($A905, ""(?i)"" &amp; JOIN(""|"", SPLIT($I$3, "" ""))), 1, 0)"),0.0)</f>
        <v>0</v>
      </c>
      <c r="J905" s="16">
        <f>IFERROR(__xludf.DUMMYFUNCTION("IF(REGEXMATCH($A905, ""(?i)"" &amp; JOIN(""|"", SPLIT($J$3, "" ""))), 1, 0)"),0.0)</f>
        <v>0</v>
      </c>
      <c r="K905" s="16">
        <f>IFERROR(__xludf.DUMMYFUNCTION("IF(REGEXMATCH($A905, ""(?i)"" &amp; JOIN(""|"", SPLIT($K$3, "" ""))), 1, 0)"),0.0)</f>
        <v>0</v>
      </c>
      <c r="L905" s="16">
        <f>if(vlookup(A905,'VMware Inventory'!A:E,5,0)="Workstation",1,0)</f>
        <v>0</v>
      </c>
      <c r="M905" s="105">
        <f t="shared" si="5"/>
        <v>0</v>
      </c>
      <c r="N905" s="105">
        <f t="shared" si="6"/>
        <v>0</v>
      </c>
      <c r="O905" s="105">
        <f t="shared" si="7"/>
        <v>0</v>
      </c>
      <c r="P905" s="105" t="str">
        <f t="shared" si="8"/>
        <v>No Infra</v>
      </c>
      <c r="Q905" s="105">
        <f t="shared" si="9"/>
        <v>0</v>
      </c>
    </row>
    <row r="906">
      <c r="A906" s="61" t="s">
        <v>1046</v>
      </c>
      <c r="B906" s="16">
        <f t="shared" si="2"/>
        <v>0</v>
      </c>
      <c r="C906" s="16">
        <f>IFERROR(__xludf.DUMMYFUNCTION("IF(OR(REGEXMATCH($A906, ""(?i)"" &amp; JOIN(""|"", SPLIT($C$3, "" ""))),vlookup(A906,'VMware Inventory'!A:E,5,0)=""VMWare""), 1, 0)"),0.0)</f>
        <v>0</v>
      </c>
      <c r="D906" s="16">
        <f>IFERROR(__xludf.DUMMYFUNCTION("IF(REGEXMATCH($A906, ""(?i)"" &amp; JOIN(""|"", SPLIT($D$3, "" ""))), 1, 0)"),0.0)</f>
        <v>0</v>
      </c>
      <c r="E906" s="16">
        <f t="shared" si="3"/>
        <v>0</v>
      </c>
      <c r="F906" s="16">
        <f t="shared" si="4"/>
        <v>0</v>
      </c>
      <c r="G906" s="16">
        <f>IFERROR(__xludf.DUMMYFUNCTION("IF(REGEXMATCH($A906, ""(?i)"" &amp; JOIN(""|"", SPLIT($G$3, "" ""))), 1, 0)"),0.0)</f>
        <v>0</v>
      </c>
      <c r="H906" s="16">
        <f>IFERROR(__xludf.DUMMYFUNCTION("IF(REGEXMATCH($A906, ""(?i)"" &amp; JOIN(""|"", SPLIT($H$3, "" ""))), 1, 0)"),0.0)</f>
        <v>0</v>
      </c>
      <c r="I906" s="16">
        <f>IFERROR(__xludf.DUMMYFUNCTION("IF(REGEXMATCH($A906, ""(?i)"" &amp; JOIN(""|"", SPLIT($I$3, "" ""))), 1, 0)"),0.0)</f>
        <v>0</v>
      </c>
      <c r="J906" s="16">
        <f>IFERROR(__xludf.DUMMYFUNCTION("IF(REGEXMATCH($A906, ""(?i)"" &amp; JOIN(""|"", SPLIT($J$3, "" ""))), 1, 0)"),0.0)</f>
        <v>0</v>
      </c>
      <c r="K906" s="16">
        <f>IFERROR(__xludf.DUMMYFUNCTION("IF(REGEXMATCH($A906, ""(?i)"" &amp; JOIN(""|"", SPLIT($K$3, "" ""))), 1, 0)"),0.0)</f>
        <v>0</v>
      </c>
      <c r="L906" s="16">
        <f>if(vlookup(A906,'VMware Inventory'!A:E,5,0)="Workstation",1,0)</f>
        <v>0</v>
      </c>
      <c r="M906" s="105">
        <f t="shared" si="5"/>
        <v>0</v>
      </c>
      <c r="N906" s="105">
        <f t="shared" si="6"/>
        <v>0</v>
      </c>
      <c r="O906" s="105">
        <f t="shared" si="7"/>
        <v>0</v>
      </c>
      <c r="P906" s="105" t="str">
        <f t="shared" si="8"/>
        <v>No Infra</v>
      </c>
      <c r="Q906" s="105">
        <f t="shared" si="9"/>
        <v>0</v>
      </c>
    </row>
    <row r="907">
      <c r="A907" s="61" t="s">
        <v>1047</v>
      </c>
      <c r="B907" s="16">
        <f t="shared" si="2"/>
        <v>0</v>
      </c>
      <c r="C907" s="16">
        <f>IFERROR(__xludf.DUMMYFUNCTION("IF(OR(REGEXMATCH($A907, ""(?i)"" &amp; JOIN(""|"", SPLIT($C$3, "" ""))),vlookup(A907,'VMware Inventory'!A:E,5,0)=""VMWare""), 1, 0)"),0.0)</f>
        <v>0</v>
      </c>
      <c r="D907" s="16">
        <f>IFERROR(__xludf.DUMMYFUNCTION("IF(REGEXMATCH($A907, ""(?i)"" &amp; JOIN(""|"", SPLIT($D$3, "" ""))), 1, 0)"),0.0)</f>
        <v>0</v>
      </c>
      <c r="E907" s="16">
        <f t="shared" si="3"/>
        <v>0</v>
      </c>
      <c r="F907" s="16">
        <f t="shared" si="4"/>
        <v>0</v>
      </c>
      <c r="G907" s="16">
        <f>IFERROR(__xludf.DUMMYFUNCTION("IF(REGEXMATCH($A907, ""(?i)"" &amp; JOIN(""|"", SPLIT($G$3, "" ""))), 1, 0)"),0.0)</f>
        <v>0</v>
      </c>
      <c r="H907" s="16">
        <f>IFERROR(__xludf.DUMMYFUNCTION("IF(REGEXMATCH($A907, ""(?i)"" &amp; JOIN(""|"", SPLIT($H$3, "" ""))), 1, 0)"),0.0)</f>
        <v>0</v>
      </c>
      <c r="I907" s="16">
        <f>IFERROR(__xludf.DUMMYFUNCTION("IF(REGEXMATCH($A907, ""(?i)"" &amp; JOIN(""|"", SPLIT($I$3, "" ""))), 1, 0)"),0.0)</f>
        <v>0</v>
      </c>
      <c r="J907" s="16">
        <f>IFERROR(__xludf.DUMMYFUNCTION("IF(REGEXMATCH($A907, ""(?i)"" &amp; JOIN(""|"", SPLIT($J$3, "" ""))), 1, 0)"),0.0)</f>
        <v>0</v>
      </c>
      <c r="K907" s="16">
        <f>IFERROR(__xludf.DUMMYFUNCTION("IF(REGEXMATCH($A907, ""(?i)"" &amp; JOIN(""|"", SPLIT($K$3, "" ""))), 1, 0)"),0.0)</f>
        <v>0</v>
      </c>
      <c r="L907" s="16">
        <f>if(vlookup(A907,'VMware Inventory'!A:E,5,0)="Workstation",1,0)</f>
        <v>0</v>
      </c>
      <c r="M907" s="105">
        <f t="shared" si="5"/>
        <v>0</v>
      </c>
      <c r="N907" s="105">
        <f t="shared" si="6"/>
        <v>0</v>
      </c>
      <c r="O907" s="105">
        <f t="shared" si="7"/>
        <v>0</v>
      </c>
      <c r="P907" s="105" t="str">
        <f t="shared" si="8"/>
        <v>No Infra</v>
      </c>
      <c r="Q907" s="105">
        <f t="shared" si="9"/>
        <v>0</v>
      </c>
    </row>
    <row r="908">
      <c r="A908" s="61" t="s">
        <v>1048</v>
      </c>
      <c r="B908" s="16">
        <f t="shared" si="2"/>
        <v>0</v>
      </c>
      <c r="C908" s="16">
        <f>IFERROR(__xludf.DUMMYFUNCTION("IF(OR(REGEXMATCH($A908, ""(?i)"" &amp; JOIN(""|"", SPLIT($C$3, "" ""))),vlookup(A908,'VMware Inventory'!A:E,5,0)=""VMWare""), 1, 0)"),0.0)</f>
        <v>0</v>
      </c>
      <c r="D908" s="16">
        <f>IFERROR(__xludf.DUMMYFUNCTION("IF(REGEXMATCH($A908, ""(?i)"" &amp; JOIN(""|"", SPLIT($D$3, "" ""))), 1, 0)"),0.0)</f>
        <v>0</v>
      </c>
      <c r="E908" s="16">
        <f t="shared" si="3"/>
        <v>0</v>
      </c>
      <c r="F908" s="16">
        <f t="shared" si="4"/>
        <v>0</v>
      </c>
      <c r="G908" s="16">
        <f>IFERROR(__xludf.DUMMYFUNCTION("IF(REGEXMATCH($A908, ""(?i)"" &amp; JOIN(""|"", SPLIT($G$3, "" ""))), 1, 0)"),0.0)</f>
        <v>0</v>
      </c>
      <c r="H908" s="16">
        <f>IFERROR(__xludf.DUMMYFUNCTION("IF(REGEXMATCH($A908, ""(?i)"" &amp; JOIN(""|"", SPLIT($H$3, "" ""))), 1, 0)"),0.0)</f>
        <v>0</v>
      </c>
      <c r="I908" s="16">
        <f>IFERROR(__xludf.DUMMYFUNCTION("IF(REGEXMATCH($A908, ""(?i)"" &amp; JOIN(""|"", SPLIT($I$3, "" ""))), 1, 0)"),0.0)</f>
        <v>0</v>
      </c>
      <c r="J908" s="16">
        <f>IFERROR(__xludf.DUMMYFUNCTION("IF(REGEXMATCH($A908, ""(?i)"" &amp; JOIN(""|"", SPLIT($J$3, "" ""))), 1, 0)"),0.0)</f>
        <v>0</v>
      </c>
      <c r="K908" s="16">
        <f>IFERROR(__xludf.DUMMYFUNCTION("IF(REGEXMATCH($A908, ""(?i)"" &amp; JOIN(""|"", SPLIT($K$3, "" ""))), 1, 0)"),0.0)</f>
        <v>0</v>
      </c>
      <c r="L908" s="16">
        <f>if(vlookup(A908,'VMware Inventory'!A:E,5,0)="Workstation",1,0)</f>
        <v>0</v>
      </c>
      <c r="M908" s="105">
        <f t="shared" si="5"/>
        <v>0</v>
      </c>
      <c r="N908" s="105">
        <f t="shared" si="6"/>
        <v>0</v>
      </c>
      <c r="O908" s="105">
        <f t="shared" si="7"/>
        <v>0</v>
      </c>
      <c r="P908" s="105" t="str">
        <f t="shared" si="8"/>
        <v>No Infra</v>
      </c>
      <c r="Q908" s="105">
        <f t="shared" si="9"/>
        <v>0</v>
      </c>
    </row>
    <row r="909">
      <c r="A909" s="61" t="s">
        <v>1049</v>
      </c>
      <c r="B909" s="16">
        <f t="shared" si="2"/>
        <v>0</v>
      </c>
      <c r="C909" s="16">
        <f>IFERROR(__xludf.DUMMYFUNCTION("IF(OR(REGEXMATCH($A909, ""(?i)"" &amp; JOIN(""|"", SPLIT($C$3, "" ""))),vlookup(A909,'VMware Inventory'!A:E,5,0)=""VMWare""), 1, 0)"),0.0)</f>
        <v>0</v>
      </c>
      <c r="D909" s="16">
        <f>IFERROR(__xludf.DUMMYFUNCTION("IF(REGEXMATCH($A909, ""(?i)"" &amp; JOIN(""|"", SPLIT($D$3, "" ""))), 1, 0)"),0.0)</f>
        <v>0</v>
      </c>
      <c r="E909" s="16">
        <f t="shared" si="3"/>
        <v>0</v>
      </c>
      <c r="F909" s="16">
        <f t="shared" si="4"/>
        <v>0</v>
      </c>
      <c r="G909" s="16">
        <f>IFERROR(__xludf.DUMMYFUNCTION("IF(REGEXMATCH($A909, ""(?i)"" &amp; JOIN(""|"", SPLIT($G$3, "" ""))), 1, 0)"),0.0)</f>
        <v>0</v>
      </c>
      <c r="H909" s="16">
        <f>IFERROR(__xludf.DUMMYFUNCTION("IF(REGEXMATCH($A909, ""(?i)"" &amp; JOIN(""|"", SPLIT($H$3, "" ""))), 1, 0)"),0.0)</f>
        <v>0</v>
      </c>
      <c r="I909" s="16">
        <f>IFERROR(__xludf.DUMMYFUNCTION("IF(REGEXMATCH($A909, ""(?i)"" &amp; JOIN(""|"", SPLIT($I$3, "" ""))), 1, 0)"),0.0)</f>
        <v>0</v>
      </c>
      <c r="J909" s="16">
        <f>IFERROR(__xludf.DUMMYFUNCTION("IF(REGEXMATCH($A909, ""(?i)"" &amp; JOIN(""|"", SPLIT($J$3, "" ""))), 1, 0)"),0.0)</f>
        <v>0</v>
      </c>
      <c r="K909" s="16">
        <f>IFERROR(__xludf.DUMMYFUNCTION("IF(REGEXMATCH($A909, ""(?i)"" &amp; JOIN(""|"", SPLIT($K$3, "" ""))), 1, 0)"),0.0)</f>
        <v>0</v>
      </c>
      <c r="L909" s="16">
        <f>if(vlookup(A909,'VMware Inventory'!A:E,5,0)="Workstation",1,0)</f>
        <v>0</v>
      </c>
      <c r="M909" s="105">
        <f t="shared" si="5"/>
        <v>0</v>
      </c>
      <c r="N909" s="105">
        <f t="shared" si="6"/>
        <v>0</v>
      </c>
      <c r="O909" s="105">
        <f t="shared" si="7"/>
        <v>0</v>
      </c>
      <c r="P909" s="105" t="str">
        <f t="shared" si="8"/>
        <v>No Infra</v>
      </c>
      <c r="Q909" s="105">
        <f t="shared" si="9"/>
        <v>0</v>
      </c>
    </row>
    <row r="910">
      <c r="A910" s="61" t="s">
        <v>1050</v>
      </c>
      <c r="B910" s="16">
        <f t="shared" si="2"/>
        <v>0</v>
      </c>
      <c r="C910" s="16">
        <f>IFERROR(__xludf.DUMMYFUNCTION("IF(OR(REGEXMATCH($A910, ""(?i)"" &amp; JOIN(""|"", SPLIT($C$3, "" ""))),vlookup(A910,'VMware Inventory'!A:E,5,0)=""VMWare""), 1, 0)"),0.0)</f>
        <v>0</v>
      </c>
      <c r="D910" s="16">
        <f>IFERROR(__xludf.DUMMYFUNCTION("IF(REGEXMATCH($A910, ""(?i)"" &amp; JOIN(""|"", SPLIT($D$3, "" ""))), 1, 0)"),0.0)</f>
        <v>0</v>
      </c>
      <c r="E910" s="16">
        <f t="shared" si="3"/>
        <v>0</v>
      </c>
      <c r="F910" s="16">
        <f t="shared" si="4"/>
        <v>0</v>
      </c>
      <c r="G910" s="16">
        <f>IFERROR(__xludf.DUMMYFUNCTION("IF(REGEXMATCH($A910, ""(?i)"" &amp; JOIN(""|"", SPLIT($G$3, "" ""))), 1, 0)"),0.0)</f>
        <v>0</v>
      </c>
      <c r="H910" s="16">
        <f>IFERROR(__xludf.DUMMYFUNCTION("IF(REGEXMATCH($A910, ""(?i)"" &amp; JOIN(""|"", SPLIT($H$3, "" ""))), 1, 0)"),0.0)</f>
        <v>0</v>
      </c>
      <c r="I910" s="16">
        <f>IFERROR(__xludf.DUMMYFUNCTION("IF(REGEXMATCH($A910, ""(?i)"" &amp; JOIN(""|"", SPLIT($I$3, "" ""))), 1, 0)"),0.0)</f>
        <v>0</v>
      </c>
      <c r="J910" s="16">
        <f>IFERROR(__xludf.DUMMYFUNCTION("IF(REGEXMATCH($A910, ""(?i)"" &amp; JOIN(""|"", SPLIT($J$3, "" ""))), 1, 0)"),0.0)</f>
        <v>0</v>
      </c>
      <c r="K910" s="16">
        <f>IFERROR(__xludf.DUMMYFUNCTION("IF(REGEXMATCH($A910, ""(?i)"" &amp; JOIN(""|"", SPLIT($K$3, "" ""))), 1, 0)"),0.0)</f>
        <v>0</v>
      </c>
      <c r="L910" s="16">
        <f>if(vlookup(A910,'VMware Inventory'!A:E,5,0)="Workstation",1,0)</f>
        <v>0</v>
      </c>
      <c r="M910" s="105">
        <f t="shared" si="5"/>
        <v>0</v>
      </c>
      <c r="N910" s="105">
        <f t="shared" si="6"/>
        <v>0</v>
      </c>
      <c r="O910" s="105">
        <f t="shared" si="7"/>
        <v>0</v>
      </c>
      <c r="P910" s="105" t="str">
        <f t="shared" si="8"/>
        <v>No Infra</v>
      </c>
      <c r="Q910" s="105">
        <f t="shared" si="9"/>
        <v>0</v>
      </c>
    </row>
    <row r="911">
      <c r="A911" s="61" t="s">
        <v>1051</v>
      </c>
      <c r="B911" s="16">
        <f t="shared" si="2"/>
        <v>0</v>
      </c>
      <c r="C911" s="16">
        <f>IFERROR(__xludf.DUMMYFUNCTION("IF(OR(REGEXMATCH($A911, ""(?i)"" &amp; JOIN(""|"", SPLIT($C$3, "" ""))),vlookup(A911,'VMware Inventory'!A:E,5,0)=""VMWare""), 1, 0)"),0.0)</f>
        <v>0</v>
      </c>
      <c r="D911" s="16">
        <f>IFERROR(__xludf.DUMMYFUNCTION("IF(REGEXMATCH($A911, ""(?i)"" &amp; JOIN(""|"", SPLIT($D$3, "" ""))), 1, 0)"),0.0)</f>
        <v>0</v>
      </c>
      <c r="E911" s="16">
        <f t="shared" si="3"/>
        <v>0</v>
      </c>
      <c r="F911" s="16">
        <f t="shared" si="4"/>
        <v>0</v>
      </c>
      <c r="G911" s="16">
        <f>IFERROR(__xludf.DUMMYFUNCTION("IF(REGEXMATCH($A911, ""(?i)"" &amp; JOIN(""|"", SPLIT($G$3, "" ""))), 1, 0)"),0.0)</f>
        <v>0</v>
      </c>
      <c r="H911" s="16">
        <f>IFERROR(__xludf.DUMMYFUNCTION("IF(REGEXMATCH($A911, ""(?i)"" &amp; JOIN(""|"", SPLIT($H$3, "" ""))), 1, 0)"),0.0)</f>
        <v>0</v>
      </c>
      <c r="I911" s="16">
        <f>IFERROR(__xludf.DUMMYFUNCTION("IF(REGEXMATCH($A911, ""(?i)"" &amp; JOIN(""|"", SPLIT($I$3, "" ""))), 1, 0)"),0.0)</f>
        <v>0</v>
      </c>
      <c r="J911" s="16">
        <f>IFERROR(__xludf.DUMMYFUNCTION("IF(REGEXMATCH($A911, ""(?i)"" &amp; JOIN(""|"", SPLIT($J$3, "" ""))), 1, 0)"),0.0)</f>
        <v>0</v>
      </c>
      <c r="K911" s="16">
        <f>IFERROR(__xludf.DUMMYFUNCTION("IF(REGEXMATCH($A911, ""(?i)"" &amp; JOIN(""|"", SPLIT($K$3, "" ""))), 1, 0)"),0.0)</f>
        <v>0</v>
      </c>
      <c r="L911" s="16">
        <f>if(vlookup(A911,'VMware Inventory'!A:E,5,0)="Workstation",1,0)</f>
        <v>0</v>
      </c>
      <c r="M911" s="105">
        <f t="shared" si="5"/>
        <v>0</v>
      </c>
      <c r="N911" s="105">
        <f t="shared" si="6"/>
        <v>0</v>
      </c>
      <c r="O911" s="105">
        <f t="shared" si="7"/>
        <v>0</v>
      </c>
      <c r="P911" s="105" t="str">
        <f t="shared" si="8"/>
        <v>No Infra</v>
      </c>
      <c r="Q911" s="105">
        <f t="shared" si="9"/>
        <v>0</v>
      </c>
    </row>
    <row r="912">
      <c r="A912" s="61" t="s">
        <v>1052</v>
      </c>
      <c r="B912" s="16">
        <f t="shared" si="2"/>
        <v>0</v>
      </c>
      <c r="C912" s="16">
        <f>IFERROR(__xludf.DUMMYFUNCTION("IF(OR(REGEXMATCH($A912, ""(?i)"" &amp; JOIN(""|"", SPLIT($C$3, "" ""))),vlookup(A912,'VMware Inventory'!A:E,5,0)=""VMWare""), 1, 0)"),0.0)</f>
        <v>0</v>
      </c>
      <c r="D912" s="16">
        <f>IFERROR(__xludf.DUMMYFUNCTION("IF(REGEXMATCH($A912, ""(?i)"" &amp; JOIN(""|"", SPLIT($D$3, "" ""))), 1, 0)"),0.0)</f>
        <v>0</v>
      </c>
      <c r="E912" s="16">
        <f t="shared" si="3"/>
        <v>0</v>
      </c>
      <c r="F912" s="16">
        <f t="shared" si="4"/>
        <v>0</v>
      </c>
      <c r="G912" s="16">
        <f>IFERROR(__xludf.DUMMYFUNCTION("IF(REGEXMATCH($A912, ""(?i)"" &amp; JOIN(""|"", SPLIT($G$3, "" ""))), 1, 0)"),0.0)</f>
        <v>0</v>
      </c>
      <c r="H912" s="16">
        <f>IFERROR(__xludf.DUMMYFUNCTION("IF(REGEXMATCH($A912, ""(?i)"" &amp; JOIN(""|"", SPLIT($H$3, "" ""))), 1, 0)"),0.0)</f>
        <v>0</v>
      </c>
      <c r="I912" s="16">
        <f>IFERROR(__xludf.DUMMYFUNCTION("IF(REGEXMATCH($A912, ""(?i)"" &amp; JOIN(""|"", SPLIT($I$3, "" ""))), 1, 0)"),0.0)</f>
        <v>0</v>
      </c>
      <c r="J912" s="16">
        <f>IFERROR(__xludf.DUMMYFUNCTION("IF(REGEXMATCH($A912, ""(?i)"" &amp; JOIN(""|"", SPLIT($J$3, "" ""))), 1, 0)"),0.0)</f>
        <v>0</v>
      </c>
      <c r="K912" s="16">
        <f>IFERROR(__xludf.DUMMYFUNCTION("IF(REGEXMATCH($A912, ""(?i)"" &amp; JOIN(""|"", SPLIT($K$3, "" ""))), 1, 0)"),0.0)</f>
        <v>0</v>
      </c>
      <c r="L912" s="16">
        <f>if(vlookup(A912,'VMware Inventory'!A:E,5,0)="Workstation",1,0)</f>
        <v>0</v>
      </c>
      <c r="M912" s="105">
        <f t="shared" si="5"/>
        <v>0</v>
      </c>
      <c r="N912" s="105">
        <f t="shared" si="6"/>
        <v>0</v>
      </c>
      <c r="O912" s="105">
        <f t="shared" si="7"/>
        <v>0</v>
      </c>
      <c r="P912" s="105" t="str">
        <f t="shared" si="8"/>
        <v>No Infra</v>
      </c>
      <c r="Q912" s="105">
        <f t="shared" si="9"/>
        <v>0</v>
      </c>
    </row>
    <row r="913">
      <c r="A913" s="61" t="s">
        <v>1053</v>
      </c>
      <c r="B913" s="16">
        <f t="shared" si="2"/>
        <v>0</v>
      </c>
      <c r="C913" s="16">
        <f>IFERROR(__xludf.DUMMYFUNCTION("IF(OR(REGEXMATCH($A913, ""(?i)"" &amp; JOIN(""|"", SPLIT($C$3, "" ""))),vlookup(A913,'VMware Inventory'!A:E,5,0)=""VMWare""), 1, 0)"),0.0)</f>
        <v>0</v>
      </c>
      <c r="D913" s="16">
        <f>IFERROR(__xludf.DUMMYFUNCTION("IF(REGEXMATCH($A913, ""(?i)"" &amp; JOIN(""|"", SPLIT($D$3, "" ""))), 1, 0)"),0.0)</f>
        <v>0</v>
      </c>
      <c r="E913" s="16">
        <f t="shared" si="3"/>
        <v>0</v>
      </c>
      <c r="F913" s="16">
        <f t="shared" si="4"/>
        <v>0</v>
      </c>
      <c r="G913" s="16">
        <f>IFERROR(__xludf.DUMMYFUNCTION("IF(REGEXMATCH($A913, ""(?i)"" &amp; JOIN(""|"", SPLIT($G$3, "" ""))), 1, 0)"),0.0)</f>
        <v>0</v>
      </c>
      <c r="H913" s="16">
        <f>IFERROR(__xludf.DUMMYFUNCTION("IF(REGEXMATCH($A913, ""(?i)"" &amp; JOIN(""|"", SPLIT($H$3, "" ""))), 1, 0)"),0.0)</f>
        <v>0</v>
      </c>
      <c r="I913" s="16">
        <f>IFERROR(__xludf.DUMMYFUNCTION("IF(REGEXMATCH($A913, ""(?i)"" &amp; JOIN(""|"", SPLIT($I$3, "" ""))), 1, 0)"),0.0)</f>
        <v>0</v>
      </c>
      <c r="J913" s="16">
        <f>IFERROR(__xludf.DUMMYFUNCTION("IF(REGEXMATCH($A913, ""(?i)"" &amp; JOIN(""|"", SPLIT($J$3, "" ""))), 1, 0)"),0.0)</f>
        <v>0</v>
      </c>
      <c r="K913" s="16">
        <f>IFERROR(__xludf.DUMMYFUNCTION("IF(REGEXMATCH($A913, ""(?i)"" &amp; JOIN(""|"", SPLIT($K$3, "" ""))), 1, 0)"),0.0)</f>
        <v>0</v>
      </c>
      <c r="L913" s="16">
        <f>if(vlookup(A913,'VMware Inventory'!A:E,5,0)="Workstation",1,0)</f>
        <v>0</v>
      </c>
      <c r="M913" s="105">
        <f t="shared" si="5"/>
        <v>0</v>
      </c>
      <c r="N913" s="105">
        <f t="shared" si="6"/>
        <v>0</v>
      </c>
      <c r="O913" s="105">
        <f t="shared" si="7"/>
        <v>0</v>
      </c>
      <c r="P913" s="105" t="str">
        <f t="shared" si="8"/>
        <v>No Infra</v>
      </c>
      <c r="Q913" s="105">
        <f t="shared" si="9"/>
        <v>0</v>
      </c>
    </row>
    <row r="914">
      <c r="A914" s="61" t="s">
        <v>1054</v>
      </c>
      <c r="B914" s="16">
        <f t="shared" si="2"/>
        <v>0</v>
      </c>
      <c r="C914" s="16">
        <f>IFERROR(__xludf.DUMMYFUNCTION("IF(OR(REGEXMATCH($A914, ""(?i)"" &amp; JOIN(""|"", SPLIT($C$3, "" ""))),vlookup(A914,'VMware Inventory'!A:E,5,0)=""VMWare""), 1, 0)"),0.0)</f>
        <v>0</v>
      </c>
      <c r="D914" s="16">
        <f>IFERROR(__xludf.DUMMYFUNCTION("IF(REGEXMATCH($A914, ""(?i)"" &amp; JOIN(""|"", SPLIT($D$3, "" ""))), 1, 0)"),0.0)</f>
        <v>0</v>
      </c>
      <c r="E914" s="16">
        <f t="shared" si="3"/>
        <v>0</v>
      </c>
      <c r="F914" s="16">
        <f t="shared" si="4"/>
        <v>0</v>
      </c>
      <c r="G914" s="16">
        <f>IFERROR(__xludf.DUMMYFUNCTION("IF(REGEXMATCH($A914, ""(?i)"" &amp; JOIN(""|"", SPLIT($G$3, "" ""))), 1, 0)"),0.0)</f>
        <v>0</v>
      </c>
      <c r="H914" s="16">
        <f>IFERROR(__xludf.DUMMYFUNCTION("IF(REGEXMATCH($A914, ""(?i)"" &amp; JOIN(""|"", SPLIT($H$3, "" ""))), 1, 0)"),0.0)</f>
        <v>0</v>
      </c>
      <c r="I914" s="16">
        <f>IFERROR(__xludf.DUMMYFUNCTION("IF(REGEXMATCH($A914, ""(?i)"" &amp; JOIN(""|"", SPLIT($I$3, "" ""))), 1, 0)"),0.0)</f>
        <v>0</v>
      </c>
      <c r="J914" s="16">
        <f>IFERROR(__xludf.DUMMYFUNCTION("IF(REGEXMATCH($A914, ""(?i)"" &amp; JOIN(""|"", SPLIT($J$3, "" ""))), 1, 0)"),0.0)</f>
        <v>0</v>
      </c>
      <c r="K914" s="16">
        <f>IFERROR(__xludf.DUMMYFUNCTION("IF(REGEXMATCH($A914, ""(?i)"" &amp; JOIN(""|"", SPLIT($K$3, "" ""))), 1, 0)"),0.0)</f>
        <v>0</v>
      </c>
      <c r="L914" s="16">
        <f>if(vlookup(A914,'VMware Inventory'!A:E,5,0)="Workstation",1,0)</f>
        <v>0</v>
      </c>
      <c r="M914" s="105">
        <f t="shared" si="5"/>
        <v>0</v>
      </c>
      <c r="N914" s="105">
        <f t="shared" si="6"/>
        <v>0</v>
      </c>
      <c r="O914" s="105">
        <f t="shared" si="7"/>
        <v>0</v>
      </c>
      <c r="P914" s="105" t="str">
        <f t="shared" si="8"/>
        <v>No Infra</v>
      </c>
      <c r="Q914" s="105">
        <f t="shared" si="9"/>
        <v>0</v>
      </c>
    </row>
    <row r="915">
      <c r="A915" s="61" t="s">
        <v>1055</v>
      </c>
      <c r="B915" s="16">
        <f t="shared" si="2"/>
        <v>0</v>
      </c>
      <c r="C915" s="16">
        <f>IFERROR(__xludf.DUMMYFUNCTION("IF(OR(REGEXMATCH($A915, ""(?i)"" &amp; JOIN(""|"", SPLIT($C$3, "" ""))),vlookup(A915,'VMware Inventory'!A:E,5,0)=""VMWare""), 1, 0)"),0.0)</f>
        <v>0</v>
      </c>
      <c r="D915" s="16">
        <f>IFERROR(__xludf.DUMMYFUNCTION("IF(REGEXMATCH($A915, ""(?i)"" &amp; JOIN(""|"", SPLIT($D$3, "" ""))), 1, 0)"),0.0)</f>
        <v>0</v>
      </c>
      <c r="E915" s="16">
        <f t="shared" si="3"/>
        <v>0</v>
      </c>
      <c r="F915" s="16">
        <f t="shared" si="4"/>
        <v>0</v>
      </c>
      <c r="G915" s="16">
        <f>IFERROR(__xludf.DUMMYFUNCTION("IF(REGEXMATCH($A915, ""(?i)"" &amp; JOIN(""|"", SPLIT($G$3, "" ""))), 1, 0)"),0.0)</f>
        <v>0</v>
      </c>
      <c r="H915" s="16">
        <f>IFERROR(__xludf.DUMMYFUNCTION("IF(REGEXMATCH($A915, ""(?i)"" &amp; JOIN(""|"", SPLIT($H$3, "" ""))), 1, 0)"),0.0)</f>
        <v>0</v>
      </c>
      <c r="I915" s="16">
        <f>IFERROR(__xludf.DUMMYFUNCTION("IF(REGEXMATCH($A915, ""(?i)"" &amp; JOIN(""|"", SPLIT($I$3, "" ""))), 1, 0)"),0.0)</f>
        <v>0</v>
      </c>
      <c r="J915" s="16">
        <f>IFERROR(__xludf.DUMMYFUNCTION("IF(REGEXMATCH($A915, ""(?i)"" &amp; JOIN(""|"", SPLIT($J$3, "" ""))), 1, 0)"),0.0)</f>
        <v>0</v>
      </c>
      <c r="K915" s="16">
        <f>IFERROR(__xludf.DUMMYFUNCTION("IF(REGEXMATCH($A915, ""(?i)"" &amp; JOIN(""|"", SPLIT($K$3, "" ""))), 1, 0)"),0.0)</f>
        <v>0</v>
      </c>
      <c r="L915" s="16">
        <f>if(vlookup(A915,'VMware Inventory'!A:E,5,0)="Workstation",1,0)</f>
        <v>0</v>
      </c>
      <c r="M915" s="105">
        <f t="shared" si="5"/>
        <v>0</v>
      </c>
      <c r="N915" s="105">
        <f t="shared" si="6"/>
        <v>0</v>
      </c>
      <c r="O915" s="105">
        <f t="shared" si="7"/>
        <v>0</v>
      </c>
      <c r="P915" s="105" t="str">
        <f t="shared" si="8"/>
        <v>No Infra</v>
      </c>
      <c r="Q915" s="105">
        <f t="shared" si="9"/>
        <v>0</v>
      </c>
    </row>
    <row r="916">
      <c r="A916" s="61" t="s">
        <v>1056</v>
      </c>
      <c r="B916" s="16">
        <f t="shared" si="2"/>
        <v>0</v>
      </c>
      <c r="C916" s="16">
        <f>IFERROR(__xludf.DUMMYFUNCTION("IF(OR(REGEXMATCH($A916, ""(?i)"" &amp; JOIN(""|"", SPLIT($C$3, "" ""))),vlookup(A916,'VMware Inventory'!A:E,5,0)=""VMWare""), 1, 0)"),0.0)</f>
        <v>0</v>
      </c>
      <c r="D916" s="16">
        <f>IFERROR(__xludf.DUMMYFUNCTION("IF(REGEXMATCH($A916, ""(?i)"" &amp; JOIN(""|"", SPLIT($D$3, "" ""))), 1, 0)"),0.0)</f>
        <v>0</v>
      </c>
      <c r="E916" s="16">
        <f t="shared" si="3"/>
        <v>0</v>
      </c>
      <c r="F916" s="16">
        <f t="shared" si="4"/>
        <v>0</v>
      </c>
      <c r="G916" s="16">
        <f>IFERROR(__xludf.DUMMYFUNCTION("IF(REGEXMATCH($A916, ""(?i)"" &amp; JOIN(""|"", SPLIT($G$3, "" ""))), 1, 0)"),0.0)</f>
        <v>0</v>
      </c>
      <c r="H916" s="16">
        <f>IFERROR(__xludf.DUMMYFUNCTION("IF(REGEXMATCH($A916, ""(?i)"" &amp; JOIN(""|"", SPLIT($H$3, "" ""))), 1, 0)"),0.0)</f>
        <v>0</v>
      </c>
      <c r="I916" s="16">
        <f>IFERROR(__xludf.DUMMYFUNCTION("IF(REGEXMATCH($A916, ""(?i)"" &amp; JOIN(""|"", SPLIT($I$3, "" ""))), 1, 0)"),0.0)</f>
        <v>0</v>
      </c>
      <c r="J916" s="16">
        <f>IFERROR(__xludf.DUMMYFUNCTION("IF(REGEXMATCH($A916, ""(?i)"" &amp; JOIN(""|"", SPLIT($J$3, "" ""))), 1, 0)"),0.0)</f>
        <v>0</v>
      </c>
      <c r="K916" s="16">
        <f>IFERROR(__xludf.DUMMYFUNCTION("IF(REGEXMATCH($A916, ""(?i)"" &amp; JOIN(""|"", SPLIT($K$3, "" ""))), 1, 0)"),0.0)</f>
        <v>0</v>
      </c>
      <c r="L916" s="16">
        <f>if(vlookup(A916,'VMware Inventory'!A:E,5,0)="Workstation",1,0)</f>
        <v>0</v>
      </c>
      <c r="M916" s="105">
        <f t="shared" si="5"/>
        <v>0</v>
      </c>
      <c r="N916" s="105">
        <f t="shared" si="6"/>
        <v>0</v>
      </c>
      <c r="O916" s="105">
        <f t="shared" si="7"/>
        <v>0</v>
      </c>
      <c r="P916" s="105" t="str">
        <f t="shared" si="8"/>
        <v>No Infra</v>
      </c>
      <c r="Q916" s="105">
        <f t="shared" si="9"/>
        <v>0</v>
      </c>
    </row>
    <row r="917">
      <c r="A917" s="61" t="s">
        <v>1057</v>
      </c>
      <c r="B917" s="16">
        <f t="shared" si="2"/>
        <v>0</v>
      </c>
      <c r="C917" s="16">
        <f>IFERROR(__xludf.DUMMYFUNCTION("IF(OR(REGEXMATCH($A917, ""(?i)"" &amp; JOIN(""|"", SPLIT($C$3, "" ""))),vlookup(A917,'VMware Inventory'!A:E,5,0)=""VMWare""), 1, 0)"),0.0)</f>
        <v>0</v>
      </c>
      <c r="D917" s="16">
        <f>IFERROR(__xludf.DUMMYFUNCTION("IF(REGEXMATCH($A917, ""(?i)"" &amp; JOIN(""|"", SPLIT($D$3, "" ""))), 1, 0)"),0.0)</f>
        <v>0</v>
      </c>
      <c r="E917" s="16">
        <f t="shared" si="3"/>
        <v>0</v>
      </c>
      <c r="F917" s="16">
        <f t="shared" si="4"/>
        <v>0</v>
      </c>
      <c r="G917" s="16">
        <f>IFERROR(__xludf.DUMMYFUNCTION("IF(REGEXMATCH($A917, ""(?i)"" &amp; JOIN(""|"", SPLIT($G$3, "" ""))), 1, 0)"),0.0)</f>
        <v>0</v>
      </c>
      <c r="H917" s="16">
        <f>IFERROR(__xludf.DUMMYFUNCTION("IF(REGEXMATCH($A917, ""(?i)"" &amp; JOIN(""|"", SPLIT($H$3, "" ""))), 1, 0)"),0.0)</f>
        <v>0</v>
      </c>
      <c r="I917" s="16">
        <f>IFERROR(__xludf.DUMMYFUNCTION("IF(REGEXMATCH($A917, ""(?i)"" &amp; JOIN(""|"", SPLIT($I$3, "" ""))), 1, 0)"),0.0)</f>
        <v>0</v>
      </c>
      <c r="J917" s="16">
        <f>IFERROR(__xludf.DUMMYFUNCTION("IF(REGEXMATCH($A917, ""(?i)"" &amp; JOIN(""|"", SPLIT($J$3, "" ""))), 1, 0)"),0.0)</f>
        <v>0</v>
      </c>
      <c r="K917" s="16">
        <f>IFERROR(__xludf.DUMMYFUNCTION("IF(REGEXMATCH($A917, ""(?i)"" &amp; JOIN(""|"", SPLIT($K$3, "" ""))), 1, 0)"),0.0)</f>
        <v>0</v>
      </c>
      <c r="L917" s="16">
        <f>if(vlookup(A917,'VMware Inventory'!A:E,5,0)="Workstation",1,0)</f>
        <v>0</v>
      </c>
      <c r="M917" s="105">
        <f t="shared" si="5"/>
        <v>0</v>
      </c>
      <c r="N917" s="105">
        <f t="shared" si="6"/>
        <v>0</v>
      </c>
      <c r="O917" s="105">
        <f t="shared" si="7"/>
        <v>0</v>
      </c>
      <c r="P917" s="105" t="str">
        <f t="shared" si="8"/>
        <v>No Infra</v>
      </c>
      <c r="Q917" s="105">
        <f t="shared" si="9"/>
        <v>0</v>
      </c>
    </row>
    <row r="918">
      <c r="A918" s="61" t="s">
        <v>1058</v>
      </c>
      <c r="B918" s="16">
        <f t="shared" si="2"/>
        <v>0</v>
      </c>
      <c r="C918" s="16">
        <f>IFERROR(__xludf.DUMMYFUNCTION("IF(OR(REGEXMATCH($A918, ""(?i)"" &amp; JOIN(""|"", SPLIT($C$3, "" ""))),vlookup(A918,'VMware Inventory'!A:E,5,0)=""VMWare""), 1, 0)"),0.0)</f>
        <v>0</v>
      </c>
      <c r="D918" s="16">
        <f>IFERROR(__xludf.DUMMYFUNCTION("IF(REGEXMATCH($A918, ""(?i)"" &amp; JOIN(""|"", SPLIT($D$3, "" ""))), 1, 0)"),0.0)</f>
        <v>0</v>
      </c>
      <c r="E918" s="16">
        <f t="shared" si="3"/>
        <v>0</v>
      </c>
      <c r="F918" s="16">
        <f t="shared" si="4"/>
        <v>0</v>
      </c>
      <c r="G918" s="16">
        <f>IFERROR(__xludf.DUMMYFUNCTION("IF(REGEXMATCH($A918, ""(?i)"" &amp; JOIN(""|"", SPLIT($G$3, "" ""))), 1, 0)"),0.0)</f>
        <v>0</v>
      </c>
      <c r="H918" s="16">
        <f>IFERROR(__xludf.DUMMYFUNCTION("IF(REGEXMATCH($A918, ""(?i)"" &amp; JOIN(""|"", SPLIT($H$3, "" ""))), 1, 0)"),0.0)</f>
        <v>0</v>
      </c>
      <c r="I918" s="16">
        <f>IFERROR(__xludf.DUMMYFUNCTION("IF(REGEXMATCH($A918, ""(?i)"" &amp; JOIN(""|"", SPLIT($I$3, "" ""))), 1, 0)"),0.0)</f>
        <v>0</v>
      </c>
      <c r="J918" s="16">
        <f>IFERROR(__xludf.DUMMYFUNCTION("IF(REGEXMATCH($A918, ""(?i)"" &amp; JOIN(""|"", SPLIT($J$3, "" ""))), 1, 0)"),0.0)</f>
        <v>0</v>
      </c>
      <c r="K918" s="16">
        <f>IFERROR(__xludf.DUMMYFUNCTION("IF(REGEXMATCH($A918, ""(?i)"" &amp; JOIN(""|"", SPLIT($K$3, "" ""))), 1, 0)"),0.0)</f>
        <v>0</v>
      </c>
      <c r="L918" s="16">
        <f>if(vlookup(A918,'VMware Inventory'!A:E,5,0)="Workstation",1,0)</f>
        <v>0</v>
      </c>
      <c r="M918" s="105">
        <f t="shared" si="5"/>
        <v>0</v>
      </c>
      <c r="N918" s="105">
        <f t="shared" si="6"/>
        <v>0</v>
      </c>
      <c r="O918" s="105">
        <f t="shared" si="7"/>
        <v>0</v>
      </c>
      <c r="P918" s="105" t="str">
        <f t="shared" si="8"/>
        <v>No Infra</v>
      </c>
      <c r="Q918" s="105">
        <f t="shared" si="9"/>
        <v>0</v>
      </c>
    </row>
    <row r="919">
      <c r="A919" s="61" t="s">
        <v>1059</v>
      </c>
      <c r="B919" s="16">
        <f t="shared" si="2"/>
        <v>0</v>
      </c>
      <c r="C919" s="16">
        <f>IFERROR(__xludf.DUMMYFUNCTION("IF(OR(REGEXMATCH($A919, ""(?i)"" &amp; JOIN(""|"", SPLIT($C$3, "" ""))),vlookup(A919,'VMware Inventory'!A:E,5,0)=""VMWare""), 1, 0)"),0.0)</f>
        <v>0</v>
      </c>
      <c r="D919" s="16">
        <f>IFERROR(__xludf.DUMMYFUNCTION("IF(REGEXMATCH($A919, ""(?i)"" &amp; JOIN(""|"", SPLIT($D$3, "" ""))), 1, 0)"),0.0)</f>
        <v>0</v>
      </c>
      <c r="E919" s="16">
        <f t="shared" si="3"/>
        <v>0</v>
      </c>
      <c r="F919" s="16">
        <f t="shared" si="4"/>
        <v>0</v>
      </c>
      <c r="G919" s="16">
        <f>IFERROR(__xludf.DUMMYFUNCTION("IF(REGEXMATCH($A919, ""(?i)"" &amp; JOIN(""|"", SPLIT($G$3, "" ""))), 1, 0)"),0.0)</f>
        <v>0</v>
      </c>
      <c r="H919" s="16">
        <f>IFERROR(__xludf.DUMMYFUNCTION("IF(REGEXMATCH($A919, ""(?i)"" &amp; JOIN(""|"", SPLIT($H$3, "" ""))), 1, 0)"),0.0)</f>
        <v>0</v>
      </c>
      <c r="I919" s="16">
        <f>IFERROR(__xludf.DUMMYFUNCTION("IF(REGEXMATCH($A919, ""(?i)"" &amp; JOIN(""|"", SPLIT($I$3, "" ""))), 1, 0)"),0.0)</f>
        <v>0</v>
      </c>
      <c r="J919" s="16">
        <f>IFERROR(__xludf.DUMMYFUNCTION("IF(REGEXMATCH($A919, ""(?i)"" &amp; JOIN(""|"", SPLIT($J$3, "" ""))), 1, 0)"),0.0)</f>
        <v>0</v>
      </c>
      <c r="K919" s="16">
        <f>IFERROR(__xludf.DUMMYFUNCTION("IF(REGEXMATCH($A919, ""(?i)"" &amp; JOIN(""|"", SPLIT($K$3, "" ""))), 1, 0)"),0.0)</f>
        <v>0</v>
      </c>
      <c r="L919" s="16">
        <f>if(vlookup(A919,'VMware Inventory'!A:E,5,0)="Workstation",1,0)</f>
        <v>0</v>
      </c>
      <c r="M919" s="105">
        <f t="shared" si="5"/>
        <v>0</v>
      </c>
      <c r="N919" s="105">
        <f t="shared" si="6"/>
        <v>0</v>
      </c>
      <c r="O919" s="105">
        <f t="shared" si="7"/>
        <v>0</v>
      </c>
      <c r="P919" s="105" t="str">
        <f t="shared" si="8"/>
        <v>No Infra</v>
      </c>
      <c r="Q919" s="105">
        <f t="shared" si="9"/>
        <v>0</v>
      </c>
    </row>
    <row r="920">
      <c r="A920" s="61" t="s">
        <v>1060</v>
      </c>
      <c r="B920" s="16">
        <f t="shared" si="2"/>
        <v>0</v>
      </c>
      <c r="C920" s="16">
        <f>IFERROR(__xludf.DUMMYFUNCTION("IF(OR(REGEXMATCH($A920, ""(?i)"" &amp; JOIN(""|"", SPLIT($C$3, "" ""))),vlookup(A920,'VMware Inventory'!A:E,5,0)=""VMWare""), 1, 0)"),0.0)</f>
        <v>0</v>
      </c>
      <c r="D920" s="16">
        <f>IFERROR(__xludf.DUMMYFUNCTION("IF(REGEXMATCH($A920, ""(?i)"" &amp; JOIN(""|"", SPLIT($D$3, "" ""))), 1, 0)"),0.0)</f>
        <v>0</v>
      </c>
      <c r="E920" s="16">
        <f t="shared" si="3"/>
        <v>0</v>
      </c>
      <c r="F920" s="16">
        <f t="shared" si="4"/>
        <v>0</v>
      </c>
      <c r="G920" s="16">
        <f>IFERROR(__xludf.DUMMYFUNCTION("IF(REGEXMATCH($A920, ""(?i)"" &amp; JOIN(""|"", SPLIT($G$3, "" ""))), 1, 0)"),0.0)</f>
        <v>0</v>
      </c>
      <c r="H920" s="16">
        <f>IFERROR(__xludf.DUMMYFUNCTION("IF(REGEXMATCH($A920, ""(?i)"" &amp; JOIN(""|"", SPLIT($H$3, "" ""))), 1, 0)"),0.0)</f>
        <v>0</v>
      </c>
      <c r="I920" s="16">
        <f>IFERROR(__xludf.DUMMYFUNCTION("IF(REGEXMATCH($A920, ""(?i)"" &amp; JOIN(""|"", SPLIT($I$3, "" ""))), 1, 0)"),0.0)</f>
        <v>0</v>
      </c>
      <c r="J920" s="16">
        <f>IFERROR(__xludf.DUMMYFUNCTION("IF(REGEXMATCH($A920, ""(?i)"" &amp; JOIN(""|"", SPLIT($J$3, "" ""))), 1, 0)"),0.0)</f>
        <v>0</v>
      </c>
      <c r="K920" s="16">
        <f>IFERROR(__xludf.DUMMYFUNCTION("IF(REGEXMATCH($A920, ""(?i)"" &amp; JOIN(""|"", SPLIT($K$3, "" ""))), 1, 0)"),0.0)</f>
        <v>0</v>
      </c>
      <c r="L920" s="16">
        <f>if(vlookup(A920,'VMware Inventory'!A:E,5,0)="Workstation",1,0)</f>
        <v>0</v>
      </c>
      <c r="M920" s="105">
        <f t="shared" si="5"/>
        <v>0</v>
      </c>
      <c r="N920" s="105">
        <f t="shared" si="6"/>
        <v>0</v>
      </c>
      <c r="O920" s="105">
        <f t="shared" si="7"/>
        <v>0</v>
      </c>
      <c r="P920" s="105" t="str">
        <f t="shared" si="8"/>
        <v>No Infra</v>
      </c>
      <c r="Q920" s="105">
        <f t="shared" si="9"/>
        <v>0</v>
      </c>
    </row>
    <row r="921">
      <c r="A921" s="61" t="s">
        <v>1061</v>
      </c>
      <c r="B921" s="16">
        <f t="shared" si="2"/>
        <v>0</v>
      </c>
      <c r="C921" s="16">
        <f>IFERROR(__xludf.DUMMYFUNCTION("IF(OR(REGEXMATCH($A921, ""(?i)"" &amp; JOIN(""|"", SPLIT($C$3, "" ""))),vlookup(A921,'VMware Inventory'!A:E,5,0)=""VMWare""), 1, 0)"),0.0)</f>
        <v>0</v>
      </c>
      <c r="D921" s="16">
        <f>IFERROR(__xludf.DUMMYFUNCTION("IF(REGEXMATCH($A921, ""(?i)"" &amp; JOIN(""|"", SPLIT($D$3, "" ""))), 1, 0)"),0.0)</f>
        <v>0</v>
      </c>
      <c r="E921" s="16">
        <f t="shared" si="3"/>
        <v>0</v>
      </c>
      <c r="F921" s="16">
        <f t="shared" si="4"/>
        <v>0</v>
      </c>
      <c r="G921" s="16">
        <f>IFERROR(__xludf.DUMMYFUNCTION("IF(REGEXMATCH($A921, ""(?i)"" &amp; JOIN(""|"", SPLIT($G$3, "" ""))), 1, 0)"),0.0)</f>
        <v>0</v>
      </c>
      <c r="H921" s="16">
        <f>IFERROR(__xludf.DUMMYFUNCTION("IF(REGEXMATCH($A921, ""(?i)"" &amp; JOIN(""|"", SPLIT($H$3, "" ""))), 1, 0)"),0.0)</f>
        <v>0</v>
      </c>
      <c r="I921" s="16">
        <f>IFERROR(__xludf.DUMMYFUNCTION("IF(REGEXMATCH($A921, ""(?i)"" &amp; JOIN(""|"", SPLIT($I$3, "" ""))), 1, 0)"),0.0)</f>
        <v>0</v>
      </c>
      <c r="J921" s="16">
        <f>IFERROR(__xludf.DUMMYFUNCTION("IF(REGEXMATCH($A921, ""(?i)"" &amp; JOIN(""|"", SPLIT($J$3, "" ""))), 1, 0)"),0.0)</f>
        <v>0</v>
      </c>
      <c r="K921" s="16">
        <f>IFERROR(__xludf.DUMMYFUNCTION("IF(REGEXMATCH($A921, ""(?i)"" &amp; JOIN(""|"", SPLIT($K$3, "" ""))), 1, 0)"),0.0)</f>
        <v>0</v>
      </c>
      <c r="L921" s="16">
        <f>if(vlookup(A921,'VMware Inventory'!A:E,5,0)="Workstation",1,0)</f>
        <v>0</v>
      </c>
      <c r="M921" s="105">
        <f t="shared" si="5"/>
        <v>0</v>
      </c>
      <c r="N921" s="105">
        <f t="shared" si="6"/>
        <v>0</v>
      </c>
      <c r="O921" s="105">
        <f t="shared" si="7"/>
        <v>0</v>
      </c>
      <c r="P921" s="105" t="str">
        <f t="shared" si="8"/>
        <v>No Infra</v>
      </c>
      <c r="Q921" s="105">
        <f t="shared" si="9"/>
        <v>0</v>
      </c>
    </row>
    <row r="922">
      <c r="A922" s="61" t="s">
        <v>1062</v>
      </c>
      <c r="B922" s="16">
        <f t="shared" si="2"/>
        <v>0</v>
      </c>
      <c r="C922" s="16">
        <f>IFERROR(__xludf.DUMMYFUNCTION("IF(OR(REGEXMATCH($A922, ""(?i)"" &amp; JOIN(""|"", SPLIT($C$3, "" ""))),vlookup(A922,'VMware Inventory'!A:E,5,0)=""VMWare""), 1, 0)"),0.0)</f>
        <v>0</v>
      </c>
      <c r="D922" s="16">
        <f>IFERROR(__xludf.DUMMYFUNCTION("IF(REGEXMATCH($A922, ""(?i)"" &amp; JOIN(""|"", SPLIT($D$3, "" ""))), 1, 0)"),0.0)</f>
        <v>0</v>
      </c>
      <c r="E922" s="16">
        <f t="shared" si="3"/>
        <v>0</v>
      </c>
      <c r="F922" s="16">
        <f t="shared" si="4"/>
        <v>0</v>
      </c>
      <c r="G922" s="16">
        <f>IFERROR(__xludf.DUMMYFUNCTION("IF(REGEXMATCH($A922, ""(?i)"" &amp; JOIN(""|"", SPLIT($G$3, "" ""))), 1, 0)"),0.0)</f>
        <v>0</v>
      </c>
      <c r="H922" s="16">
        <f>IFERROR(__xludf.DUMMYFUNCTION("IF(REGEXMATCH($A922, ""(?i)"" &amp; JOIN(""|"", SPLIT($H$3, "" ""))), 1, 0)"),0.0)</f>
        <v>0</v>
      </c>
      <c r="I922" s="16">
        <f>IFERROR(__xludf.DUMMYFUNCTION("IF(REGEXMATCH($A922, ""(?i)"" &amp; JOIN(""|"", SPLIT($I$3, "" ""))), 1, 0)"),0.0)</f>
        <v>0</v>
      </c>
      <c r="J922" s="16">
        <f>IFERROR(__xludf.DUMMYFUNCTION("IF(REGEXMATCH($A922, ""(?i)"" &amp; JOIN(""|"", SPLIT($J$3, "" ""))), 1, 0)"),0.0)</f>
        <v>0</v>
      </c>
      <c r="K922" s="16">
        <f>IFERROR(__xludf.DUMMYFUNCTION("IF(REGEXMATCH($A922, ""(?i)"" &amp; JOIN(""|"", SPLIT($K$3, "" ""))), 1, 0)"),0.0)</f>
        <v>0</v>
      </c>
      <c r="L922" s="16">
        <f>if(vlookup(A922,'VMware Inventory'!A:E,5,0)="Workstation",1,0)</f>
        <v>0</v>
      </c>
      <c r="M922" s="105">
        <f t="shared" si="5"/>
        <v>0</v>
      </c>
      <c r="N922" s="105">
        <f t="shared" si="6"/>
        <v>0</v>
      </c>
      <c r="O922" s="105">
        <f t="shared" si="7"/>
        <v>0</v>
      </c>
      <c r="P922" s="105" t="str">
        <f t="shared" si="8"/>
        <v>No Infra</v>
      </c>
      <c r="Q922" s="105">
        <f t="shared" si="9"/>
        <v>0</v>
      </c>
    </row>
    <row r="923">
      <c r="A923" s="61" t="s">
        <v>1063</v>
      </c>
      <c r="B923" s="16">
        <f t="shared" si="2"/>
        <v>0</v>
      </c>
      <c r="C923" s="16">
        <f>IFERROR(__xludf.DUMMYFUNCTION("IF(OR(REGEXMATCH($A923, ""(?i)"" &amp; JOIN(""|"", SPLIT($C$3, "" ""))),vlookup(A923,'VMware Inventory'!A:E,5,0)=""VMWare""), 1, 0)"),0.0)</f>
        <v>0</v>
      </c>
      <c r="D923" s="16">
        <f>IFERROR(__xludf.DUMMYFUNCTION("IF(REGEXMATCH($A923, ""(?i)"" &amp; JOIN(""|"", SPLIT($D$3, "" ""))), 1, 0)"),0.0)</f>
        <v>0</v>
      </c>
      <c r="E923" s="16">
        <f t="shared" si="3"/>
        <v>0</v>
      </c>
      <c r="F923" s="16">
        <f t="shared" si="4"/>
        <v>0</v>
      </c>
      <c r="G923" s="16">
        <f>IFERROR(__xludf.DUMMYFUNCTION("IF(REGEXMATCH($A923, ""(?i)"" &amp; JOIN(""|"", SPLIT($G$3, "" ""))), 1, 0)"),0.0)</f>
        <v>0</v>
      </c>
      <c r="H923" s="16">
        <f>IFERROR(__xludf.DUMMYFUNCTION("IF(REGEXMATCH($A923, ""(?i)"" &amp; JOIN(""|"", SPLIT($H$3, "" ""))), 1, 0)"),0.0)</f>
        <v>0</v>
      </c>
      <c r="I923" s="16">
        <f>IFERROR(__xludf.DUMMYFUNCTION("IF(REGEXMATCH($A923, ""(?i)"" &amp; JOIN(""|"", SPLIT($I$3, "" ""))), 1, 0)"),0.0)</f>
        <v>0</v>
      </c>
      <c r="J923" s="16">
        <f>IFERROR(__xludf.DUMMYFUNCTION("IF(REGEXMATCH($A923, ""(?i)"" &amp; JOIN(""|"", SPLIT($J$3, "" ""))), 1, 0)"),0.0)</f>
        <v>0</v>
      </c>
      <c r="K923" s="16">
        <f>IFERROR(__xludf.DUMMYFUNCTION("IF(REGEXMATCH($A923, ""(?i)"" &amp; JOIN(""|"", SPLIT($K$3, "" ""))), 1, 0)"),0.0)</f>
        <v>0</v>
      </c>
      <c r="L923" s="16">
        <f>if(vlookup(A923,'VMware Inventory'!A:E,5,0)="Workstation",1,0)</f>
        <v>0</v>
      </c>
      <c r="M923" s="105">
        <f t="shared" si="5"/>
        <v>0</v>
      </c>
      <c r="N923" s="105">
        <f t="shared" si="6"/>
        <v>0</v>
      </c>
      <c r="O923" s="105">
        <f t="shared" si="7"/>
        <v>0</v>
      </c>
      <c r="P923" s="105" t="str">
        <f t="shared" si="8"/>
        <v>No Infra</v>
      </c>
      <c r="Q923" s="105">
        <f t="shared" si="9"/>
        <v>0</v>
      </c>
    </row>
    <row r="924">
      <c r="A924" s="61" t="s">
        <v>1064</v>
      </c>
      <c r="B924" s="16">
        <f t="shared" si="2"/>
        <v>0</v>
      </c>
      <c r="C924" s="16">
        <f>IFERROR(__xludf.DUMMYFUNCTION("IF(OR(REGEXMATCH($A924, ""(?i)"" &amp; JOIN(""|"", SPLIT($C$3, "" ""))),vlookup(A924,'VMware Inventory'!A:E,5,0)=""VMWare""), 1, 0)"),0.0)</f>
        <v>0</v>
      </c>
      <c r="D924" s="16">
        <f>IFERROR(__xludf.DUMMYFUNCTION("IF(REGEXMATCH($A924, ""(?i)"" &amp; JOIN(""|"", SPLIT($D$3, "" ""))), 1, 0)"),0.0)</f>
        <v>0</v>
      </c>
      <c r="E924" s="16">
        <f t="shared" si="3"/>
        <v>0</v>
      </c>
      <c r="F924" s="16">
        <f t="shared" si="4"/>
        <v>0</v>
      </c>
      <c r="G924" s="16">
        <f>IFERROR(__xludf.DUMMYFUNCTION("IF(REGEXMATCH($A924, ""(?i)"" &amp; JOIN(""|"", SPLIT($G$3, "" ""))), 1, 0)"),0.0)</f>
        <v>0</v>
      </c>
      <c r="H924" s="16">
        <f>IFERROR(__xludf.DUMMYFUNCTION("IF(REGEXMATCH($A924, ""(?i)"" &amp; JOIN(""|"", SPLIT($H$3, "" ""))), 1, 0)"),0.0)</f>
        <v>0</v>
      </c>
      <c r="I924" s="16">
        <f>IFERROR(__xludf.DUMMYFUNCTION("IF(REGEXMATCH($A924, ""(?i)"" &amp; JOIN(""|"", SPLIT($I$3, "" ""))), 1, 0)"),0.0)</f>
        <v>0</v>
      </c>
      <c r="J924" s="16">
        <f>IFERROR(__xludf.DUMMYFUNCTION("IF(REGEXMATCH($A924, ""(?i)"" &amp; JOIN(""|"", SPLIT($J$3, "" ""))), 1, 0)"),0.0)</f>
        <v>0</v>
      </c>
      <c r="K924" s="16">
        <f>IFERROR(__xludf.DUMMYFUNCTION("IF(REGEXMATCH($A924, ""(?i)"" &amp; JOIN(""|"", SPLIT($K$3, "" ""))), 1, 0)"),0.0)</f>
        <v>0</v>
      </c>
      <c r="L924" s="16">
        <f>if(vlookup(A924,'VMware Inventory'!A:E,5,0)="Workstation",1,0)</f>
        <v>0</v>
      </c>
      <c r="M924" s="105">
        <f t="shared" si="5"/>
        <v>0</v>
      </c>
      <c r="N924" s="105">
        <f t="shared" si="6"/>
        <v>0</v>
      </c>
      <c r="O924" s="105">
        <f t="shared" si="7"/>
        <v>0</v>
      </c>
      <c r="P924" s="105" t="str">
        <f t="shared" si="8"/>
        <v>No Infra</v>
      </c>
      <c r="Q924" s="105">
        <f t="shared" si="9"/>
        <v>0</v>
      </c>
    </row>
    <row r="925">
      <c r="A925" s="61" t="s">
        <v>1065</v>
      </c>
      <c r="B925" s="16">
        <f t="shared" si="2"/>
        <v>0</v>
      </c>
      <c r="C925" s="16">
        <f>IFERROR(__xludf.DUMMYFUNCTION("IF(OR(REGEXMATCH($A925, ""(?i)"" &amp; JOIN(""|"", SPLIT($C$3, "" ""))),vlookup(A925,'VMware Inventory'!A:E,5,0)=""VMWare""), 1, 0)"),0.0)</f>
        <v>0</v>
      </c>
      <c r="D925" s="16">
        <f>IFERROR(__xludf.DUMMYFUNCTION("IF(REGEXMATCH($A925, ""(?i)"" &amp; JOIN(""|"", SPLIT($D$3, "" ""))), 1, 0)"),0.0)</f>
        <v>0</v>
      </c>
      <c r="E925" s="16">
        <f t="shared" si="3"/>
        <v>0</v>
      </c>
      <c r="F925" s="16">
        <f t="shared" si="4"/>
        <v>0</v>
      </c>
      <c r="G925" s="16">
        <f>IFERROR(__xludf.DUMMYFUNCTION("IF(REGEXMATCH($A925, ""(?i)"" &amp; JOIN(""|"", SPLIT($G$3, "" ""))), 1, 0)"),0.0)</f>
        <v>0</v>
      </c>
      <c r="H925" s="16">
        <f>IFERROR(__xludf.DUMMYFUNCTION("IF(REGEXMATCH($A925, ""(?i)"" &amp; JOIN(""|"", SPLIT($H$3, "" ""))), 1, 0)"),0.0)</f>
        <v>0</v>
      </c>
      <c r="I925" s="16">
        <f>IFERROR(__xludf.DUMMYFUNCTION("IF(REGEXMATCH($A925, ""(?i)"" &amp; JOIN(""|"", SPLIT($I$3, "" ""))), 1, 0)"),0.0)</f>
        <v>0</v>
      </c>
      <c r="J925" s="16">
        <f>IFERROR(__xludf.DUMMYFUNCTION("IF(REGEXMATCH($A925, ""(?i)"" &amp; JOIN(""|"", SPLIT($J$3, "" ""))), 1, 0)"),0.0)</f>
        <v>0</v>
      </c>
      <c r="K925" s="16">
        <f>IFERROR(__xludf.DUMMYFUNCTION("IF(REGEXMATCH($A925, ""(?i)"" &amp; JOIN(""|"", SPLIT($K$3, "" ""))), 1, 0)"),0.0)</f>
        <v>0</v>
      </c>
      <c r="L925" s="16">
        <f>if(vlookup(A925,'VMware Inventory'!A:E,5,0)="Workstation",1,0)</f>
        <v>0</v>
      </c>
      <c r="M925" s="105">
        <f t="shared" si="5"/>
        <v>0</v>
      </c>
      <c r="N925" s="105">
        <f t="shared" si="6"/>
        <v>0</v>
      </c>
      <c r="O925" s="105">
        <f t="shared" si="7"/>
        <v>0</v>
      </c>
      <c r="P925" s="105" t="str">
        <f t="shared" si="8"/>
        <v>No Infra</v>
      </c>
      <c r="Q925" s="105">
        <f t="shared" si="9"/>
        <v>0</v>
      </c>
    </row>
    <row r="926">
      <c r="A926" s="61" t="s">
        <v>1066</v>
      </c>
      <c r="B926" s="16">
        <f t="shared" si="2"/>
        <v>0</v>
      </c>
      <c r="C926" s="16">
        <f>IFERROR(__xludf.DUMMYFUNCTION("IF(OR(REGEXMATCH($A926, ""(?i)"" &amp; JOIN(""|"", SPLIT($C$3, "" ""))),vlookup(A926,'VMware Inventory'!A:E,5,0)=""VMWare""), 1, 0)"),0.0)</f>
        <v>0</v>
      </c>
      <c r="D926" s="16">
        <f>IFERROR(__xludf.DUMMYFUNCTION("IF(REGEXMATCH($A926, ""(?i)"" &amp; JOIN(""|"", SPLIT($D$3, "" ""))), 1, 0)"),0.0)</f>
        <v>0</v>
      </c>
      <c r="E926" s="16">
        <f t="shared" si="3"/>
        <v>0</v>
      </c>
      <c r="F926" s="16">
        <f t="shared" si="4"/>
        <v>0</v>
      </c>
      <c r="G926" s="16">
        <f>IFERROR(__xludf.DUMMYFUNCTION("IF(REGEXMATCH($A926, ""(?i)"" &amp; JOIN(""|"", SPLIT($G$3, "" ""))), 1, 0)"),0.0)</f>
        <v>0</v>
      </c>
      <c r="H926" s="16">
        <f>IFERROR(__xludf.DUMMYFUNCTION("IF(REGEXMATCH($A926, ""(?i)"" &amp; JOIN(""|"", SPLIT($H$3, "" ""))), 1, 0)"),0.0)</f>
        <v>0</v>
      </c>
      <c r="I926" s="16">
        <f>IFERROR(__xludf.DUMMYFUNCTION("IF(REGEXMATCH($A926, ""(?i)"" &amp; JOIN(""|"", SPLIT($I$3, "" ""))), 1, 0)"),0.0)</f>
        <v>0</v>
      </c>
      <c r="J926" s="16">
        <f>IFERROR(__xludf.DUMMYFUNCTION("IF(REGEXMATCH($A926, ""(?i)"" &amp; JOIN(""|"", SPLIT($J$3, "" ""))), 1, 0)"),0.0)</f>
        <v>0</v>
      </c>
      <c r="K926" s="16">
        <f>IFERROR(__xludf.DUMMYFUNCTION("IF(REGEXMATCH($A926, ""(?i)"" &amp; JOIN(""|"", SPLIT($K$3, "" ""))), 1, 0)"),0.0)</f>
        <v>0</v>
      </c>
      <c r="L926" s="16">
        <f>if(vlookup(A926,'VMware Inventory'!A:E,5,0)="Workstation",1,0)</f>
        <v>0</v>
      </c>
      <c r="M926" s="105">
        <f t="shared" si="5"/>
        <v>0</v>
      </c>
      <c r="N926" s="105">
        <f t="shared" si="6"/>
        <v>0</v>
      </c>
      <c r="O926" s="105">
        <f t="shared" si="7"/>
        <v>0</v>
      </c>
      <c r="P926" s="105" t="str">
        <f t="shared" si="8"/>
        <v>No Infra</v>
      </c>
      <c r="Q926" s="105">
        <f t="shared" si="9"/>
        <v>0</v>
      </c>
    </row>
    <row r="927">
      <c r="A927" s="61" t="s">
        <v>1067</v>
      </c>
      <c r="B927" s="16">
        <f t="shared" si="2"/>
        <v>0</v>
      </c>
      <c r="C927" s="16">
        <f>IFERROR(__xludf.DUMMYFUNCTION("IF(OR(REGEXMATCH($A927, ""(?i)"" &amp; JOIN(""|"", SPLIT($C$3, "" ""))),vlookup(A927,'VMware Inventory'!A:E,5,0)=""VMWare""), 1, 0)"),0.0)</f>
        <v>0</v>
      </c>
      <c r="D927" s="16">
        <f>IFERROR(__xludf.DUMMYFUNCTION("IF(REGEXMATCH($A927, ""(?i)"" &amp; JOIN(""|"", SPLIT($D$3, "" ""))), 1, 0)"),0.0)</f>
        <v>0</v>
      </c>
      <c r="E927" s="16">
        <f t="shared" si="3"/>
        <v>0</v>
      </c>
      <c r="F927" s="16">
        <f t="shared" si="4"/>
        <v>0</v>
      </c>
      <c r="G927" s="16">
        <f>IFERROR(__xludf.DUMMYFUNCTION("IF(REGEXMATCH($A927, ""(?i)"" &amp; JOIN(""|"", SPLIT($G$3, "" ""))), 1, 0)"),0.0)</f>
        <v>0</v>
      </c>
      <c r="H927" s="16">
        <f>IFERROR(__xludf.DUMMYFUNCTION("IF(REGEXMATCH($A927, ""(?i)"" &amp; JOIN(""|"", SPLIT($H$3, "" ""))), 1, 0)"),0.0)</f>
        <v>0</v>
      </c>
      <c r="I927" s="16">
        <f>IFERROR(__xludf.DUMMYFUNCTION("IF(REGEXMATCH($A927, ""(?i)"" &amp; JOIN(""|"", SPLIT($I$3, "" ""))), 1, 0)"),0.0)</f>
        <v>0</v>
      </c>
      <c r="J927" s="16">
        <f>IFERROR(__xludf.DUMMYFUNCTION("IF(REGEXMATCH($A927, ""(?i)"" &amp; JOIN(""|"", SPLIT($J$3, "" ""))), 1, 0)"),0.0)</f>
        <v>0</v>
      </c>
      <c r="K927" s="16">
        <f>IFERROR(__xludf.DUMMYFUNCTION("IF(REGEXMATCH($A927, ""(?i)"" &amp; JOIN(""|"", SPLIT($K$3, "" ""))), 1, 0)"),0.0)</f>
        <v>0</v>
      </c>
      <c r="L927" s="16">
        <f>if(vlookup(A927,'VMware Inventory'!A:E,5,0)="Workstation",1,0)</f>
        <v>0</v>
      </c>
      <c r="M927" s="105">
        <f t="shared" si="5"/>
        <v>0</v>
      </c>
      <c r="N927" s="105">
        <f t="shared" si="6"/>
        <v>0</v>
      </c>
      <c r="O927" s="105">
        <f t="shared" si="7"/>
        <v>0</v>
      </c>
      <c r="P927" s="105" t="str">
        <f t="shared" si="8"/>
        <v>No Infra</v>
      </c>
      <c r="Q927" s="105">
        <f t="shared" si="9"/>
        <v>0</v>
      </c>
    </row>
    <row r="928">
      <c r="A928" s="61" t="s">
        <v>1068</v>
      </c>
      <c r="B928" s="16">
        <f t="shared" si="2"/>
        <v>0</v>
      </c>
      <c r="C928" s="16">
        <f>IFERROR(__xludf.DUMMYFUNCTION("IF(OR(REGEXMATCH($A928, ""(?i)"" &amp; JOIN(""|"", SPLIT($C$3, "" ""))),vlookup(A928,'VMware Inventory'!A:E,5,0)=""VMWare""), 1, 0)"),0.0)</f>
        <v>0</v>
      </c>
      <c r="D928" s="16">
        <f>IFERROR(__xludf.DUMMYFUNCTION("IF(REGEXMATCH($A928, ""(?i)"" &amp; JOIN(""|"", SPLIT($D$3, "" ""))), 1, 0)"),0.0)</f>
        <v>0</v>
      </c>
      <c r="E928" s="16">
        <f t="shared" si="3"/>
        <v>0</v>
      </c>
      <c r="F928" s="16">
        <f t="shared" si="4"/>
        <v>0</v>
      </c>
      <c r="G928" s="16">
        <f>IFERROR(__xludf.DUMMYFUNCTION("IF(REGEXMATCH($A928, ""(?i)"" &amp; JOIN(""|"", SPLIT($G$3, "" ""))), 1, 0)"),0.0)</f>
        <v>0</v>
      </c>
      <c r="H928" s="16">
        <f>IFERROR(__xludf.DUMMYFUNCTION("IF(REGEXMATCH($A928, ""(?i)"" &amp; JOIN(""|"", SPLIT($H$3, "" ""))), 1, 0)"),0.0)</f>
        <v>0</v>
      </c>
      <c r="I928" s="16">
        <f>IFERROR(__xludf.DUMMYFUNCTION("IF(REGEXMATCH($A928, ""(?i)"" &amp; JOIN(""|"", SPLIT($I$3, "" ""))), 1, 0)"),0.0)</f>
        <v>0</v>
      </c>
      <c r="J928" s="16">
        <f>IFERROR(__xludf.DUMMYFUNCTION("IF(REGEXMATCH($A928, ""(?i)"" &amp; JOIN(""|"", SPLIT($J$3, "" ""))), 1, 0)"),0.0)</f>
        <v>0</v>
      </c>
      <c r="K928" s="16">
        <f>IFERROR(__xludf.DUMMYFUNCTION("IF(REGEXMATCH($A928, ""(?i)"" &amp; JOIN(""|"", SPLIT($K$3, "" ""))), 1, 0)"),0.0)</f>
        <v>0</v>
      </c>
      <c r="L928" s="16">
        <f>if(vlookup(A928,'VMware Inventory'!A:E,5,0)="Workstation",1,0)</f>
        <v>0</v>
      </c>
      <c r="M928" s="105">
        <f t="shared" si="5"/>
        <v>0</v>
      </c>
      <c r="N928" s="105">
        <f t="shared" si="6"/>
        <v>0</v>
      </c>
      <c r="O928" s="105">
        <f t="shared" si="7"/>
        <v>0</v>
      </c>
      <c r="P928" s="105" t="str">
        <f t="shared" si="8"/>
        <v>No Infra</v>
      </c>
      <c r="Q928" s="105">
        <f t="shared" si="9"/>
        <v>0</v>
      </c>
    </row>
    <row r="929">
      <c r="A929" s="61" t="s">
        <v>1069</v>
      </c>
      <c r="B929" s="16">
        <f t="shared" si="2"/>
        <v>0</v>
      </c>
      <c r="C929" s="16">
        <f>IFERROR(__xludf.DUMMYFUNCTION("IF(OR(REGEXMATCH($A929, ""(?i)"" &amp; JOIN(""|"", SPLIT($C$3, "" ""))),vlookup(A929,'VMware Inventory'!A:E,5,0)=""VMWare""), 1, 0)"),0.0)</f>
        <v>0</v>
      </c>
      <c r="D929" s="16">
        <f>IFERROR(__xludf.DUMMYFUNCTION("IF(REGEXMATCH($A929, ""(?i)"" &amp; JOIN(""|"", SPLIT($D$3, "" ""))), 1, 0)"),0.0)</f>
        <v>0</v>
      </c>
      <c r="E929" s="16">
        <f t="shared" si="3"/>
        <v>0</v>
      </c>
      <c r="F929" s="16">
        <f t="shared" si="4"/>
        <v>0</v>
      </c>
      <c r="G929" s="16">
        <f>IFERROR(__xludf.DUMMYFUNCTION("IF(REGEXMATCH($A929, ""(?i)"" &amp; JOIN(""|"", SPLIT($G$3, "" ""))), 1, 0)"),0.0)</f>
        <v>0</v>
      </c>
      <c r="H929" s="16">
        <f>IFERROR(__xludf.DUMMYFUNCTION("IF(REGEXMATCH($A929, ""(?i)"" &amp; JOIN(""|"", SPLIT($H$3, "" ""))), 1, 0)"),0.0)</f>
        <v>0</v>
      </c>
      <c r="I929" s="16">
        <f>IFERROR(__xludf.DUMMYFUNCTION("IF(REGEXMATCH($A929, ""(?i)"" &amp; JOIN(""|"", SPLIT($I$3, "" ""))), 1, 0)"),0.0)</f>
        <v>0</v>
      </c>
      <c r="J929" s="16">
        <f>IFERROR(__xludf.DUMMYFUNCTION("IF(REGEXMATCH($A929, ""(?i)"" &amp; JOIN(""|"", SPLIT($J$3, "" ""))), 1, 0)"),0.0)</f>
        <v>0</v>
      </c>
      <c r="K929" s="16">
        <f>IFERROR(__xludf.DUMMYFUNCTION("IF(REGEXMATCH($A929, ""(?i)"" &amp; JOIN(""|"", SPLIT($K$3, "" ""))), 1, 0)"),0.0)</f>
        <v>0</v>
      </c>
      <c r="L929" s="16">
        <f>if(vlookup(A929,'VMware Inventory'!A:E,5,0)="Workstation",1,0)</f>
        <v>0</v>
      </c>
      <c r="M929" s="105">
        <f t="shared" si="5"/>
        <v>0</v>
      </c>
      <c r="N929" s="105">
        <f t="shared" si="6"/>
        <v>0</v>
      </c>
      <c r="O929" s="105">
        <f t="shared" si="7"/>
        <v>0</v>
      </c>
      <c r="P929" s="105" t="str">
        <f t="shared" si="8"/>
        <v>No Infra</v>
      </c>
      <c r="Q929" s="105">
        <f t="shared" si="9"/>
        <v>0</v>
      </c>
    </row>
    <row r="930">
      <c r="A930" s="61" t="s">
        <v>1070</v>
      </c>
      <c r="B930" s="16">
        <f t="shared" si="2"/>
        <v>0</v>
      </c>
      <c r="C930" s="16">
        <f>IFERROR(__xludf.DUMMYFUNCTION("IF(OR(REGEXMATCH($A930, ""(?i)"" &amp; JOIN(""|"", SPLIT($C$3, "" ""))),vlookup(A930,'VMware Inventory'!A:E,5,0)=""VMWare""), 1, 0)"),0.0)</f>
        <v>0</v>
      </c>
      <c r="D930" s="16">
        <f>IFERROR(__xludf.DUMMYFUNCTION("IF(REGEXMATCH($A930, ""(?i)"" &amp; JOIN(""|"", SPLIT($D$3, "" ""))), 1, 0)"),0.0)</f>
        <v>0</v>
      </c>
      <c r="E930" s="16">
        <f t="shared" si="3"/>
        <v>0</v>
      </c>
      <c r="F930" s="16">
        <f t="shared" si="4"/>
        <v>0</v>
      </c>
      <c r="G930" s="16">
        <f>IFERROR(__xludf.DUMMYFUNCTION("IF(REGEXMATCH($A930, ""(?i)"" &amp; JOIN(""|"", SPLIT($G$3, "" ""))), 1, 0)"),0.0)</f>
        <v>0</v>
      </c>
      <c r="H930" s="16">
        <f>IFERROR(__xludf.DUMMYFUNCTION("IF(REGEXMATCH($A930, ""(?i)"" &amp; JOIN(""|"", SPLIT($H$3, "" ""))), 1, 0)"),0.0)</f>
        <v>0</v>
      </c>
      <c r="I930" s="16">
        <f>IFERROR(__xludf.DUMMYFUNCTION("IF(REGEXMATCH($A930, ""(?i)"" &amp; JOIN(""|"", SPLIT($I$3, "" ""))), 1, 0)"),0.0)</f>
        <v>0</v>
      </c>
      <c r="J930" s="16">
        <f>IFERROR(__xludf.DUMMYFUNCTION("IF(REGEXMATCH($A930, ""(?i)"" &amp; JOIN(""|"", SPLIT($J$3, "" ""))), 1, 0)"),0.0)</f>
        <v>0</v>
      </c>
      <c r="K930" s="16">
        <f>IFERROR(__xludf.DUMMYFUNCTION("IF(REGEXMATCH($A930, ""(?i)"" &amp; JOIN(""|"", SPLIT($K$3, "" ""))), 1, 0)"),0.0)</f>
        <v>0</v>
      </c>
      <c r="L930" s="16">
        <f>if(vlookup(A930,'VMware Inventory'!A:E,5,0)="Workstation",1,0)</f>
        <v>0</v>
      </c>
      <c r="M930" s="105">
        <f t="shared" si="5"/>
        <v>0</v>
      </c>
      <c r="N930" s="105">
        <f t="shared" si="6"/>
        <v>0</v>
      </c>
      <c r="O930" s="105">
        <f t="shared" si="7"/>
        <v>0</v>
      </c>
      <c r="P930" s="105" t="str">
        <f t="shared" si="8"/>
        <v>No Infra</v>
      </c>
      <c r="Q930" s="105">
        <f t="shared" si="9"/>
        <v>0</v>
      </c>
    </row>
    <row r="931">
      <c r="A931" s="61" t="s">
        <v>1071</v>
      </c>
      <c r="B931" s="16">
        <f t="shared" si="2"/>
        <v>0</v>
      </c>
      <c r="C931" s="16">
        <f>IFERROR(__xludf.DUMMYFUNCTION("IF(OR(REGEXMATCH($A931, ""(?i)"" &amp; JOIN(""|"", SPLIT($C$3, "" ""))),vlookup(A931,'VMware Inventory'!A:E,5,0)=""VMWare""), 1, 0)"),0.0)</f>
        <v>0</v>
      </c>
      <c r="D931" s="16">
        <f>IFERROR(__xludf.DUMMYFUNCTION("IF(REGEXMATCH($A931, ""(?i)"" &amp; JOIN(""|"", SPLIT($D$3, "" ""))), 1, 0)"),0.0)</f>
        <v>0</v>
      </c>
      <c r="E931" s="16">
        <f t="shared" si="3"/>
        <v>0</v>
      </c>
      <c r="F931" s="16">
        <f t="shared" si="4"/>
        <v>0</v>
      </c>
      <c r="G931" s="16">
        <f>IFERROR(__xludf.DUMMYFUNCTION("IF(REGEXMATCH($A931, ""(?i)"" &amp; JOIN(""|"", SPLIT($G$3, "" ""))), 1, 0)"),0.0)</f>
        <v>0</v>
      </c>
      <c r="H931" s="16">
        <f>IFERROR(__xludf.DUMMYFUNCTION("IF(REGEXMATCH($A931, ""(?i)"" &amp; JOIN(""|"", SPLIT($H$3, "" ""))), 1, 0)"),0.0)</f>
        <v>0</v>
      </c>
      <c r="I931" s="16">
        <f>IFERROR(__xludf.DUMMYFUNCTION("IF(REGEXMATCH($A931, ""(?i)"" &amp; JOIN(""|"", SPLIT($I$3, "" ""))), 1, 0)"),0.0)</f>
        <v>0</v>
      </c>
      <c r="J931" s="16">
        <f>IFERROR(__xludf.DUMMYFUNCTION("IF(REGEXMATCH($A931, ""(?i)"" &amp; JOIN(""|"", SPLIT($J$3, "" ""))), 1, 0)"),0.0)</f>
        <v>0</v>
      </c>
      <c r="K931" s="16">
        <f>IFERROR(__xludf.DUMMYFUNCTION("IF(REGEXMATCH($A931, ""(?i)"" &amp; JOIN(""|"", SPLIT($K$3, "" ""))), 1, 0)"),0.0)</f>
        <v>0</v>
      </c>
      <c r="L931" s="16">
        <f>if(vlookup(A931,'VMware Inventory'!A:E,5,0)="Workstation",1,0)</f>
        <v>0</v>
      </c>
      <c r="M931" s="105">
        <f t="shared" si="5"/>
        <v>0</v>
      </c>
      <c r="N931" s="105">
        <f t="shared" si="6"/>
        <v>0</v>
      </c>
      <c r="O931" s="105">
        <f t="shared" si="7"/>
        <v>0</v>
      </c>
      <c r="P931" s="105" t="str">
        <f t="shared" si="8"/>
        <v>No Infra</v>
      </c>
      <c r="Q931" s="105">
        <f t="shared" si="9"/>
        <v>0</v>
      </c>
    </row>
    <row r="932">
      <c r="A932" s="61" t="s">
        <v>1072</v>
      </c>
      <c r="B932" s="16">
        <f t="shared" si="2"/>
        <v>0</v>
      </c>
      <c r="C932" s="16">
        <f>IFERROR(__xludf.DUMMYFUNCTION("IF(OR(REGEXMATCH($A932, ""(?i)"" &amp; JOIN(""|"", SPLIT($C$3, "" ""))),vlookup(A932,'VMware Inventory'!A:E,5,0)=""VMWare""), 1, 0)"),0.0)</f>
        <v>0</v>
      </c>
      <c r="D932" s="16">
        <f>IFERROR(__xludf.DUMMYFUNCTION("IF(REGEXMATCH($A932, ""(?i)"" &amp; JOIN(""|"", SPLIT($D$3, "" ""))), 1, 0)"),0.0)</f>
        <v>0</v>
      </c>
      <c r="E932" s="16">
        <f t="shared" si="3"/>
        <v>0</v>
      </c>
      <c r="F932" s="16">
        <f t="shared" si="4"/>
        <v>0</v>
      </c>
      <c r="G932" s="16">
        <f>IFERROR(__xludf.DUMMYFUNCTION("IF(REGEXMATCH($A932, ""(?i)"" &amp; JOIN(""|"", SPLIT($G$3, "" ""))), 1, 0)"),0.0)</f>
        <v>0</v>
      </c>
      <c r="H932" s="16">
        <f>IFERROR(__xludf.DUMMYFUNCTION("IF(REGEXMATCH($A932, ""(?i)"" &amp; JOIN(""|"", SPLIT($H$3, "" ""))), 1, 0)"),0.0)</f>
        <v>0</v>
      </c>
      <c r="I932" s="16">
        <f>IFERROR(__xludf.DUMMYFUNCTION("IF(REGEXMATCH($A932, ""(?i)"" &amp; JOIN(""|"", SPLIT($I$3, "" ""))), 1, 0)"),0.0)</f>
        <v>0</v>
      </c>
      <c r="J932" s="16">
        <f>IFERROR(__xludf.DUMMYFUNCTION("IF(REGEXMATCH($A932, ""(?i)"" &amp; JOIN(""|"", SPLIT($J$3, "" ""))), 1, 0)"),0.0)</f>
        <v>0</v>
      </c>
      <c r="K932" s="16">
        <f>IFERROR(__xludf.DUMMYFUNCTION("IF(REGEXMATCH($A932, ""(?i)"" &amp; JOIN(""|"", SPLIT($K$3, "" ""))), 1, 0)"),0.0)</f>
        <v>0</v>
      </c>
      <c r="L932" s="16">
        <f>if(vlookup(A932,'VMware Inventory'!A:E,5,0)="Workstation",1,0)</f>
        <v>0</v>
      </c>
      <c r="M932" s="105">
        <f t="shared" si="5"/>
        <v>0</v>
      </c>
      <c r="N932" s="105">
        <f t="shared" si="6"/>
        <v>0</v>
      </c>
      <c r="O932" s="105">
        <f t="shared" si="7"/>
        <v>0</v>
      </c>
      <c r="P932" s="105" t="str">
        <f t="shared" si="8"/>
        <v>No Infra</v>
      </c>
      <c r="Q932" s="105">
        <f t="shared" si="9"/>
        <v>0</v>
      </c>
    </row>
    <row r="933">
      <c r="A933" s="61" t="s">
        <v>1073</v>
      </c>
      <c r="B933" s="16">
        <f t="shared" si="2"/>
        <v>0</v>
      </c>
      <c r="C933" s="16">
        <f>IFERROR(__xludf.DUMMYFUNCTION("IF(OR(REGEXMATCH($A933, ""(?i)"" &amp; JOIN(""|"", SPLIT($C$3, "" ""))),vlookup(A933,'VMware Inventory'!A:E,5,0)=""VMWare""), 1, 0)"),0.0)</f>
        <v>0</v>
      </c>
      <c r="D933" s="16">
        <f>IFERROR(__xludf.DUMMYFUNCTION("IF(REGEXMATCH($A933, ""(?i)"" &amp; JOIN(""|"", SPLIT($D$3, "" ""))), 1, 0)"),0.0)</f>
        <v>0</v>
      </c>
      <c r="E933" s="16">
        <f t="shared" si="3"/>
        <v>0</v>
      </c>
      <c r="F933" s="16">
        <f t="shared" si="4"/>
        <v>0</v>
      </c>
      <c r="G933" s="16">
        <f>IFERROR(__xludf.DUMMYFUNCTION("IF(REGEXMATCH($A933, ""(?i)"" &amp; JOIN(""|"", SPLIT($G$3, "" ""))), 1, 0)"),0.0)</f>
        <v>0</v>
      </c>
      <c r="H933" s="16">
        <f>IFERROR(__xludf.DUMMYFUNCTION("IF(REGEXMATCH($A933, ""(?i)"" &amp; JOIN(""|"", SPLIT($H$3, "" ""))), 1, 0)"),0.0)</f>
        <v>0</v>
      </c>
      <c r="I933" s="16">
        <f>IFERROR(__xludf.DUMMYFUNCTION("IF(REGEXMATCH($A933, ""(?i)"" &amp; JOIN(""|"", SPLIT($I$3, "" ""))), 1, 0)"),0.0)</f>
        <v>0</v>
      </c>
      <c r="J933" s="16">
        <f>IFERROR(__xludf.DUMMYFUNCTION("IF(REGEXMATCH($A933, ""(?i)"" &amp; JOIN(""|"", SPLIT($J$3, "" ""))), 1, 0)"),0.0)</f>
        <v>0</v>
      </c>
      <c r="K933" s="16">
        <f>IFERROR(__xludf.DUMMYFUNCTION("IF(REGEXMATCH($A933, ""(?i)"" &amp; JOIN(""|"", SPLIT($K$3, "" ""))), 1, 0)"),0.0)</f>
        <v>0</v>
      </c>
      <c r="L933" s="16">
        <f>if(vlookup(A933,'VMware Inventory'!A:E,5,0)="Workstation",1,0)</f>
        <v>0</v>
      </c>
      <c r="M933" s="105">
        <f t="shared" si="5"/>
        <v>0</v>
      </c>
      <c r="N933" s="105">
        <f t="shared" si="6"/>
        <v>0</v>
      </c>
      <c r="O933" s="105">
        <f t="shared" si="7"/>
        <v>0</v>
      </c>
      <c r="P933" s="105" t="str">
        <f t="shared" si="8"/>
        <v>No Infra</v>
      </c>
      <c r="Q933" s="105">
        <f t="shared" si="9"/>
        <v>0</v>
      </c>
    </row>
    <row r="934">
      <c r="A934" s="61" t="s">
        <v>1074</v>
      </c>
      <c r="B934" s="16">
        <f t="shared" si="2"/>
        <v>0</v>
      </c>
      <c r="C934" s="16">
        <f>IFERROR(__xludf.DUMMYFUNCTION("IF(OR(REGEXMATCH($A934, ""(?i)"" &amp; JOIN(""|"", SPLIT($C$3, "" ""))),vlookup(A934,'VMware Inventory'!A:E,5,0)=""VMWare""), 1, 0)"),0.0)</f>
        <v>0</v>
      </c>
      <c r="D934" s="16">
        <f>IFERROR(__xludf.DUMMYFUNCTION("IF(REGEXMATCH($A934, ""(?i)"" &amp; JOIN(""|"", SPLIT($D$3, "" ""))), 1, 0)"),0.0)</f>
        <v>0</v>
      </c>
      <c r="E934" s="16">
        <f t="shared" si="3"/>
        <v>0</v>
      </c>
      <c r="F934" s="16">
        <f t="shared" si="4"/>
        <v>0</v>
      </c>
      <c r="G934" s="16">
        <f>IFERROR(__xludf.DUMMYFUNCTION("IF(REGEXMATCH($A934, ""(?i)"" &amp; JOIN(""|"", SPLIT($G$3, "" ""))), 1, 0)"),0.0)</f>
        <v>0</v>
      </c>
      <c r="H934" s="16">
        <f>IFERROR(__xludf.DUMMYFUNCTION("IF(REGEXMATCH($A934, ""(?i)"" &amp; JOIN(""|"", SPLIT($H$3, "" ""))), 1, 0)"),0.0)</f>
        <v>0</v>
      </c>
      <c r="I934" s="16">
        <f>IFERROR(__xludf.DUMMYFUNCTION("IF(REGEXMATCH($A934, ""(?i)"" &amp; JOIN(""|"", SPLIT($I$3, "" ""))), 1, 0)"),0.0)</f>
        <v>0</v>
      </c>
      <c r="J934" s="16">
        <f>IFERROR(__xludf.DUMMYFUNCTION("IF(REGEXMATCH($A934, ""(?i)"" &amp; JOIN(""|"", SPLIT($J$3, "" ""))), 1, 0)"),0.0)</f>
        <v>0</v>
      </c>
      <c r="K934" s="16">
        <f>IFERROR(__xludf.DUMMYFUNCTION("IF(REGEXMATCH($A934, ""(?i)"" &amp; JOIN(""|"", SPLIT($K$3, "" ""))), 1, 0)"),0.0)</f>
        <v>0</v>
      </c>
      <c r="L934" s="16">
        <f>if(vlookup(A934,'VMware Inventory'!A:E,5,0)="Workstation",1,0)</f>
        <v>0</v>
      </c>
      <c r="M934" s="105">
        <f t="shared" si="5"/>
        <v>0</v>
      </c>
      <c r="N934" s="105">
        <f t="shared" si="6"/>
        <v>0</v>
      </c>
      <c r="O934" s="105">
        <f t="shared" si="7"/>
        <v>0</v>
      </c>
      <c r="P934" s="105" t="str">
        <f t="shared" si="8"/>
        <v>No Infra</v>
      </c>
      <c r="Q934" s="105">
        <f t="shared" si="9"/>
        <v>0</v>
      </c>
    </row>
    <row r="935">
      <c r="A935" s="61" t="s">
        <v>1075</v>
      </c>
      <c r="B935" s="16">
        <f t="shared" si="2"/>
        <v>0</v>
      </c>
      <c r="C935" s="16">
        <f>IFERROR(__xludf.DUMMYFUNCTION("IF(OR(REGEXMATCH($A935, ""(?i)"" &amp; JOIN(""|"", SPLIT($C$3, "" ""))),vlookup(A935,'VMware Inventory'!A:E,5,0)=""VMWare""), 1, 0)"),0.0)</f>
        <v>0</v>
      </c>
      <c r="D935" s="16">
        <f>IFERROR(__xludf.DUMMYFUNCTION("IF(REGEXMATCH($A935, ""(?i)"" &amp; JOIN(""|"", SPLIT($D$3, "" ""))), 1, 0)"),0.0)</f>
        <v>0</v>
      </c>
      <c r="E935" s="16">
        <f t="shared" si="3"/>
        <v>0</v>
      </c>
      <c r="F935" s="16">
        <f t="shared" si="4"/>
        <v>0</v>
      </c>
      <c r="G935" s="16">
        <f>IFERROR(__xludf.DUMMYFUNCTION("IF(REGEXMATCH($A935, ""(?i)"" &amp; JOIN(""|"", SPLIT($G$3, "" ""))), 1, 0)"),0.0)</f>
        <v>0</v>
      </c>
      <c r="H935" s="16">
        <f>IFERROR(__xludf.DUMMYFUNCTION("IF(REGEXMATCH($A935, ""(?i)"" &amp; JOIN(""|"", SPLIT($H$3, "" ""))), 1, 0)"),0.0)</f>
        <v>0</v>
      </c>
      <c r="I935" s="16">
        <f>IFERROR(__xludf.DUMMYFUNCTION("IF(REGEXMATCH($A935, ""(?i)"" &amp; JOIN(""|"", SPLIT($I$3, "" ""))), 1, 0)"),0.0)</f>
        <v>0</v>
      </c>
      <c r="J935" s="16">
        <f>IFERROR(__xludf.DUMMYFUNCTION("IF(REGEXMATCH($A935, ""(?i)"" &amp; JOIN(""|"", SPLIT($J$3, "" ""))), 1, 0)"),0.0)</f>
        <v>0</v>
      </c>
      <c r="K935" s="16">
        <f>IFERROR(__xludf.DUMMYFUNCTION("IF(REGEXMATCH($A935, ""(?i)"" &amp; JOIN(""|"", SPLIT($K$3, "" ""))), 1, 0)"),0.0)</f>
        <v>0</v>
      </c>
      <c r="L935" s="16">
        <f>if(vlookup(A935,'VMware Inventory'!A:E,5,0)="Workstation",1,0)</f>
        <v>0</v>
      </c>
      <c r="M935" s="105">
        <f t="shared" si="5"/>
        <v>0</v>
      </c>
      <c r="N935" s="105">
        <f t="shared" si="6"/>
        <v>0</v>
      </c>
      <c r="O935" s="105">
        <f t="shared" si="7"/>
        <v>0</v>
      </c>
      <c r="P935" s="105" t="str">
        <f t="shared" si="8"/>
        <v>No Infra</v>
      </c>
      <c r="Q935" s="105">
        <f t="shared" si="9"/>
        <v>0</v>
      </c>
    </row>
    <row r="936">
      <c r="A936" s="61" t="s">
        <v>1076</v>
      </c>
      <c r="B936" s="16">
        <f t="shared" si="2"/>
        <v>0</v>
      </c>
      <c r="C936" s="16">
        <f>IFERROR(__xludf.DUMMYFUNCTION("IF(OR(REGEXMATCH($A936, ""(?i)"" &amp; JOIN(""|"", SPLIT($C$3, "" ""))),vlookup(A936,'VMware Inventory'!A:E,5,0)=""VMWare""), 1, 0)"),0.0)</f>
        <v>0</v>
      </c>
      <c r="D936" s="16">
        <f>IFERROR(__xludf.DUMMYFUNCTION("IF(REGEXMATCH($A936, ""(?i)"" &amp; JOIN(""|"", SPLIT($D$3, "" ""))), 1, 0)"),0.0)</f>
        <v>0</v>
      </c>
      <c r="E936" s="16">
        <f t="shared" si="3"/>
        <v>0</v>
      </c>
      <c r="F936" s="16">
        <f t="shared" si="4"/>
        <v>0</v>
      </c>
      <c r="G936" s="16">
        <f>IFERROR(__xludf.DUMMYFUNCTION("IF(REGEXMATCH($A936, ""(?i)"" &amp; JOIN(""|"", SPLIT($G$3, "" ""))), 1, 0)"),0.0)</f>
        <v>0</v>
      </c>
      <c r="H936" s="16">
        <f>IFERROR(__xludf.DUMMYFUNCTION("IF(REGEXMATCH($A936, ""(?i)"" &amp; JOIN(""|"", SPLIT($H$3, "" ""))), 1, 0)"),0.0)</f>
        <v>0</v>
      </c>
      <c r="I936" s="16">
        <f>IFERROR(__xludf.DUMMYFUNCTION("IF(REGEXMATCH($A936, ""(?i)"" &amp; JOIN(""|"", SPLIT($I$3, "" ""))), 1, 0)"),0.0)</f>
        <v>0</v>
      </c>
      <c r="J936" s="16">
        <f>IFERROR(__xludf.DUMMYFUNCTION("IF(REGEXMATCH($A936, ""(?i)"" &amp; JOIN(""|"", SPLIT($J$3, "" ""))), 1, 0)"),0.0)</f>
        <v>0</v>
      </c>
      <c r="K936" s="16">
        <f>IFERROR(__xludf.DUMMYFUNCTION("IF(REGEXMATCH($A936, ""(?i)"" &amp; JOIN(""|"", SPLIT($K$3, "" ""))), 1, 0)"),0.0)</f>
        <v>0</v>
      </c>
      <c r="L936" s="16">
        <f>if(vlookup(A936,'VMware Inventory'!A:E,5,0)="Workstation",1,0)</f>
        <v>0</v>
      </c>
      <c r="M936" s="105">
        <f t="shared" si="5"/>
        <v>0</v>
      </c>
      <c r="N936" s="105">
        <f t="shared" si="6"/>
        <v>0</v>
      </c>
      <c r="O936" s="105">
        <f t="shared" si="7"/>
        <v>0</v>
      </c>
      <c r="P936" s="105" t="str">
        <f t="shared" si="8"/>
        <v>No Infra</v>
      </c>
      <c r="Q936" s="105">
        <f t="shared" si="9"/>
        <v>0</v>
      </c>
    </row>
    <row r="937">
      <c r="A937" s="61" t="s">
        <v>1077</v>
      </c>
      <c r="B937" s="16">
        <f t="shared" si="2"/>
        <v>0</v>
      </c>
      <c r="C937" s="16">
        <f>IFERROR(__xludf.DUMMYFUNCTION("IF(OR(REGEXMATCH($A937, ""(?i)"" &amp; JOIN(""|"", SPLIT($C$3, "" ""))),vlookup(A937,'VMware Inventory'!A:E,5,0)=""VMWare""), 1, 0)"),0.0)</f>
        <v>0</v>
      </c>
      <c r="D937" s="16">
        <f>IFERROR(__xludf.DUMMYFUNCTION("IF(REGEXMATCH($A937, ""(?i)"" &amp; JOIN(""|"", SPLIT($D$3, "" ""))), 1, 0)"),0.0)</f>
        <v>0</v>
      </c>
      <c r="E937" s="16">
        <f t="shared" si="3"/>
        <v>0</v>
      </c>
      <c r="F937" s="16">
        <f t="shared" si="4"/>
        <v>0</v>
      </c>
      <c r="G937" s="16">
        <f>IFERROR(__xludf.DUMMYFUNCTION("IF(REGEXMATCH($A937, ""(?i)"" &amp; JOIN(""|"", SPLIT($G$3, "" ""))), 1, 0)"),0.0)</f>
        <v>0</v>
      </c>
      <c r="H937" s="16">
        <f>IFERROR(__xludf.DUMMYFUNCTION("IF(REGEXMATCH($A937, ""(?i)"" &amp; JOIN(""|"", SPLIT($H$3, "" ""))), 1, 0)"),0.0)</f>
        <v>0</v>
      </c>
      <c r="I937" s="16">
        <f>IFERROR(__xludf.DUMMYFUNCTION("IF(REGEXMATCH($A937, ""(?i)"" &amp; JOIN(""|"", SPLIT($I$3, "" ""))), 1, 0)"),0.0)</f>
        <v>0</v>
      </c>
      <c r="J937" s="16">
        <f>IFERROR(__xludf.DUMMYFUNCTION("IF(REGEXMATCH($A937, ""(?i)"" &amp; JOIN(""|"", SPLIT($J$3, "" ""))), 1, 0)"),0.0)</f>
        <v>0</v>
      </c>
      <c r="K937" s="16">
        <f>IFERROR(__xludf.DUMMYFUNCTION("IF(REGEXMATCH($A937, ""(?i)"" &amp; JOIN(""|"", SPLIT($K$3, "" ""))), 1, 0)"),0.0)</f>
        <v>0</v>
      </c>
      <c r="L937" s="16">
        <f>if(vlookup(A937,'VMware Inventory'!A:E,5,0)="Workstation",1,0)</f>
        <v>0</v>
      </c>
      <c r="M937" s="105">
        <f t="shared" si="5"/>
        <v>0</v>
      </c>
      <c r="N937" s="105">
        <f t="shared" si="6"/>
        <v>0</v>
      </c>
      <c r="O937" s="105">
        <f t="shared" si="7"/>
        <v>0</v>
      </c>
      <c r="P937" s="105" t="str">
        <f t="shared" si="8"/>
        <v>No Infra</v>
      </c>
      <c r="Q937" s="105">
        <f t="shared" si="9"/>
        <v>0</v>
      </c>
    </row>
    <row r="938">
      <c r="A938" s="61" t="s">
        <v>1078</v>
      </c>
      <c r="B938" s="16">
        <f t="shared" si="2"/>
        <v>0</v>
      </c>
      <c r="C938" s="16">
        <f>IFERROR(__xludf.DUMMYFUNCTION("IF(OR(REGEXMATCH($A938, ""(?i)"" &amp; JOIN(""|"", SPLIT($C$3, "" ""))),vlookup(A938,'VMware Inventory'!A:E,5,0)=""VMWare""), 1, 0)"),0.0)</f>
        <v>0</v>
      </c>
      <c r="D938" s="16">
        <f>IFERROR(__xludf.DUMMYFUNCTION("IF(REGEXMATCH($A938, ""(?i)"" &amp; JOIN(""|"", SPLIT($D$3, "" ""))), 1, 0)"),0.0)</f>
        <v>0</v>
      </c>
      <c r="E938" s="16">
        <f t="shared" si="3"/>
        <v>0</v>
      </c>
      <c r="F938" s="16">
        <f t="shared" si="4"/>
        <v>0</v>
      </c>
      <c r="G938" s="16">
        <f>IFERROR(__xludf.DUMMYFUNCTION("IF(REGEXMATCH($A938, ""(?i)"" &amp; JOIN(""|"", SPLIT($G$3, "" ""))), 1, 0)"),0.0)</f>
        <v>0</v>
      </c>
      <c r="H938" s="16">
        <f>IFERROR(__xludf.DUMMYFUNCTION("IF(REGEXMATCH($A938, ""(?i)"" &amp; JOIN(""|"", SPLIT($H$3, "" ""))), 1, 0)"),0.0)</f>
        <v>0</v>
      </c>
      <c r="I938" s="16">
        <f>IFERROR(__xludf.DUMMYFUNCTION("IF(REGEXMATCH($A938, ""(?i)"" &amp; JOIN(""|"", SPLIT($I$3, "" ""))), 1, 0)"),0.0)</f>
        <v>0</v>
      </c>
      <c r="J938" s="16">
        <f>IFERROR(__xludf.DUMMYFUNCTION("IF(REGEXMATCH($A938, ""(?i)"" &amp; JOIN(""|"", SPLIT($J$3, "" ""))), 1, 0)"),0.0)</f>
        <v>0</v>
      </c>
      <c r="K938" s="16">
        <f>IFERROR(__xludf.DUMMYFUNCTION("IF(REGEXMATCH($A938, ""(?i)"" &amp; JOIN(""|"", SPLIT($K$3, "" ""))), 1, 0)"),0.0)</f>
        <v>0</v>
      </c>
      <c r="L938" s="16">
        <f>if(vlookup(A938,'VMware Inventory'!A:E,5,0)="Workstation",1,0)</f>
        <v>0</v>
      </c>
      <c r="M938" s="105">
        <f t="shared" si="5"/>
        <v>0</v>
      </c>
      <c r="N938" s="105">
        <f t="shared" si="6"/>
        <v>0</v>
      </c>
      <c r="O938" s="105">
        <f t="shared" si="7"/>
        <v>0</v>
      </c>
      <c r="P938" s="105" t="str">
        <f t="shared" si="8"/>
        <v>No Infra</v>
      </c>
      <c r="Q938" s="105">
        <f t="shared" si="9"/>
        <v>0</v>
      </c>
    </row>
    <row r="939">
      <c r="A939" s="61" t="s">
        <v>1079</v>
      </c>
      <c r="B939" s="16">
        <f t="shared" si="2"/>
        <v>0</v>
      </c>
      <c r="C939" s="16">
        <f>IFERROR(__xludf.DUMMYFUNCTION("IF(OR(REGEXMATCH($A939, ""(?i)"" &amp; JOIN(""|"", SPLIT($C$3, "" ""))),vlookup(A939,'VMware Inventory'!A:E,5,0)=""VMWare""), 1, 0)"),0.0)</f>
        <v>0</v>
      </c>
      <c r="D939" s="16">
        <f>IFERROR(__xludf.DUMMYFUNCTION("IF(REGEXMATCH($A939, ""(?i)"" &amp; JOIN(""|"", SPLIT($D$3, "" ""))), 1, 0)"),0.0)</f>
        <v>0</v>
      </c>
      <c r="E939" s="16">
        <f t="shared" si="3"/>
        <v>0</v>
      </c>
      <c r="F939" s="16">
        <f t="shared" si="4"/>
        <v>0</v>
      </c>
      <c r="G939" s="16">
        <f>IFERROR(__xludf.DUMMYFUNCTION("IF(REGEXMATCH($A939, ""(?i)"" &amp; JOIN(""|"", SPLIT($G$3, "" ""))), 1, 0)"),0.0)</f>
        <v>0</v>
      </c>
      <c r="H939" s="16">
        <f>IFERROR(__xludf.DUMMYFUNCTION("IF(REGEXMATCH($A939, ""(?i)"" &amp; JOIN(""|"", SPLIT($H$3, "" ""))), 1, 0)"),0.0)</f>
        <v>0</v>
      </c>
      <c r="I939" s="16">
        <f>IFERROR(__xludf.DUMMYFUNCTION("IF(REGEXMATCH($A939, ""(?i)"" &amp; JOIN(""|"", SPLIT($I$3, "" ""))), 1, 0)"),0.0)</f>
        <v>0</v>
      </c>
      <c r="J939" s="16">
        <f>IFERROR(__xludf.DUMMYFUNCTION("IF(REGEXMATCH($A939, ""(?i)"" &amp; JOIN(""|"", SPLIT($J$3, "" ""))), 1, 0)"),0.0)</f>
        <v>0</v>
      </c>
      <c r="K939" s="16">
        <f>IFERROR(__xludf.DUMMYFUNCTION("IF(REGEXMATCH($A939, ""(?i)"" &amp; JOIN(""|"", SPLIT($K$3, "" ""))), 1, 0)"),0.0)</f>
        <v>0</v>
      </c>
      <c r="L939" s="16">
        <f>if(vlookup(A939,'VMware Inventory'!A:E,5,0)="Workstation",1,0)</f>
        <v>0</v>
      </c>
      <c r="M939" s="105">
        <f t="shared" si="5"/>
        <v>0</v>
      </c>
      <c r="N939" s="105">
        <f t="shared" si="6"/>
        <v>0</v>
      </c>
      <c r="O939" s="105">
        <f t="shared" si="7"/>
        <v>0</v>
      </c>
      <c r="P939" s="105" t="str">
        <f t="shared" si="8"/>
        <v>No Infra</v>
      </c>
      <c r="Q939" s="105">
        <f t="shared" si="9"/>
        <v>0</v>
      </c>
    </row>
    <row r="940">
      <c r="A940" s="61" t="s">
        <v>1080</v>
      </c>
      <c r="B940" s="16">
        <f t="shared" si="2"/>
        <v>0</v>
      </c>
      <c r="C940" s="16">
        <f>IFERROR(__xludf.DUMMYFUNCTION("IF(OR(REGEXMATCH($A940, ""(?i)"" &amp; JOIN(""|"", SPLIT($C$3, "" ""))),vlookup(A940,'VMware Inventory'!A:E,5,0)=""VMWare""), 1, 0)"),0.0)</f>
        <v>0</v>
      </c>
      <c r="D940" s="16">
        <f>IFERROR(__xludf.DUMMYFUNCTION("IF(REGEXMATCH($A940, ""(?i)"" &amp; JOIN(""|"", SPLIT($D$3, "" ""))), 1, 0)"),0.0)</f>
        <v>0</v>
      </c>
      <c r="E940" s="16">
        <f t="shared" si="3"/>
        <v>0</v>
      </c>
      <c r="F940" s="16">
        <f t="shared" si="4"/>
        <v>0</v>
      </c>
      <c r="G940" s="16">
        <f>IFERROR(__xludf.DUMMYFUNCTION("IF(REGEXMATCH($A940, ""(?i)"" &amp; JOIN(""|"", SPLIT($G$3, "" ""))), 1, 0)"),0.0)</f>
        <v>0</v>
      </c>
      <c r="H940" s="16">
        <f>IFERROR(__xludf.DUMMYFUNCTION("IF(REGEXMATCH($A940, ""(?i)"" &amp; JOIN(""|"", SPLIT($H$3, "" ""))), 1, 0)"),0.0)</f>
        <v>0</v>
      </c>
      <c r="I940" s="16">
        <f>IFERROR(__xludf.DUMMYFUNCTION("IF(REGEXMATCH($A940, ""(?i)"" &amp; JOIN(""|"", SPLIT($I$3, "" ""))), 1, 0)"),0.0)</f>
        <v>0</v>
      </c>
      <c r="J940" s="16">
        <f>IFERROR(__xludf.DUMMYFUNCTION("IF(REGEXMATCH($A940, ""(?i)"" &amp; JOIN(""|"", SPLIT($J$3, "" ""))), 1, 0)"),0.0)</f>
        <v>0</v>
      </c>
      <c r="K940" s="16">
        <f>IFERROR(__xludf.DUMMYFUNCTION("IF(REGEXMATCH($A940, ""(?i)"" &amp; JOIN(""|"", SPLIT($K$3, "" ""))), 1, 0)"),0.0)</f>
        <v>0</v>
      </c>
      <c r="L940" s="16">
        <f>if(vlookup(A940,'VMware Inventory'!A:E,5,0)="Workstation",1,0)</f>
        <v>0</v>
      </c>
      <c r="M940" s="105">
        <f t="shared" si="5"/>
        <v>0</v>
      </c>
      <c r="N940" s="105">
        <f t="shared" si="6"/>
        <v>0</v>
      </c>
      <c r="O940" s="105">
        <f t="shared" si="7"/>
        <v>0</v>
      </c>
      <c r="P940" s="105" t="str">
        <f t="shared" si="8"/>
        <v>No Infra</v>
      </c>
      <c r="Q940" s="105">
        <f t="shared" si="9"/>
        <v>0</v>
      </c>
    </row>
    <row r="941">
      <c r="A941" s="61" t="s">
        <v>1081</v>
      </c>
      <c r="B941" s="16">
        <f t="shared" si="2"/>
        <v>0</v>
      </c>
      <c r="C941" s="16">
        <f>IFERROR(__xludf.DUMMYFUNCTION("IF(OR(REGEXMATCH($A941, ""(?i)"" &amp; JOIN(""|"", SPLIT($C$3, "" ""))),vlookup(A941,'VMware Inventory'!A:E,5,0)=""VMWare""), 1, 0)"),0.0)</f>
        <v>0</v>
      </c>
      <c r="D941" s="16">
        <f>IFERROR(__xludf.DUMMYFUNCTION("IF(REGEXMATCH($A941, ""(?i)"" &amp; JOIN(""|"", SPLIT($D$3, "" ""))), 1, 0)"),0.0)</f>
        <v>0</v>
      </c>
      <c r="E941" s="16">
        <f t="shared" si="3"/>
        <v>0</v>
      </c>
      <c r="F941" s="16">
        <f t="shared" si="4"/>
        <v>0</v>
      </c>
      <c r="G941" s="16">
        <f>IFERROR(__xludf.DUMMYFUNCTION("IF(REGEXMATCH($A941, ""(?i)"" &amp; JOIN(""|"", SPLIT($G$3, "" ""))), 1, 0)"),0.0)</f>
        <v>0</v>
      </c>
      <c r="H941" s="16">
        <f>IFERROR(__xludf.DUMMYFUNCTION("IF(REGEXMATCH($A941, ""(?i)"" &amp; JOIN(""|"", SPLIT($H$3, "" ""))), 1, 0)"),0.0)</f>
        <v>0</v>
      </c>
      <c r="I941" s="16">
        <f>IFERROR(__xludf.DUMMYFUNCTION("IF(REGEXMATCH($A941, ""(?i)"" &amp; JOIN(""|"", SPLIT($I$3, "" ""))), 1, 0)"),0.0)</f>
        <v>0</v>
      </c>
      <c r="J941" s="16">
        <f>IFERROR(__xludf.DUMMYFUNCTION("IF(REGEXMATCH($A941, ""(?i)"" &amp; JOIN(""|"", SPLIT($J$3, "" ""))), 1, 0)"),0.0)</f>
        <v>0</v>
      </c>
      <c r="K941" s="16">
        <f>IFERROR(__xludf.DUMMYFUNCTION("IF(REGEXMATCH($A941, ""(?i)"" &amp; JOIN(""|"", SPLIT($K$3, "" ""))), 1, 0)"),0.0)</f>
        <v>0</v>
      </c>
      <c r="L941" s="16">
        <f>if(vlookup(A941,'VMware Inventory'!A:E,5,0)="Workstation",1,0)</f>
        <v>1</v>
      </c>
      <c r="M941" s="105">
        <f t="shared" si="5"/>
        <v>1</v>
      </c>
      <c r="N941" s="105">
        <f t="shared" si="6"/>
        <v>0</v>
      </c>
      <c r="O941" s="105">
        <f t="shared" si="7"/>
        <v>0</v>
      </c>
      <c r="P941" s="105" t="str">
        <f t="shared" si="8"/>
        <v>Consolidation</v>
      </c>
      <c r="Q941" s="105">
        <f t="shared" si="9"/>
        <v>1</v>
      </c>
    </row>
    <row r="942">
      <c r="A942" s="61" t="s">
        <v>1082</v>
      </c>
      <c r="B942" s="16">
        <f t="shared" si="2"/>
        <v>0</v>
      </c>
      <c r="C942" s="16">
        <f>IFERROR(__xludf.DUMMYFUNCTION("IF(OR(REGEXMATCH($A942, ""(?i)"" &amp; JOIN(""|"", SPLIT($C$3, "" ""))),vlookup(A942,'VMware Inventory'!A:E,5,0)=""VMWare""), 1, 0)"),0.0)</f>
        <v>0</v>
      </c>
      <c r="D942" s="16">
        <f>IFERROR(__xludf.DUMMYFUNCTION("IF(REGEXMATCH($A942, ""(?i)"" &amp; JOIN(""|"", SPLIT($D$3, "" ""))), 1, 0)"),0.0)</f>
        <v>0</v>
      </c>
      <c r="E942" s="16">
        <f t="shared" si="3"/>
        <v>0</v>
      </c>
      <c r="F942" s="16">
        <f t="shared" si="4"/>
        <v>0</v>
      </c>
      <c r="G942" s="16">
        <f>IFERROR(__xludf.DUMMYFUNCTION("IF(REGEXMATCH($A942, ""(?i)"" &amp; JOIN(""|"", SPLIT($G$3, "" ""))), 1, 0)"),0.0)</f>
        <v>0</v>
      </c>
      <c r="H942" s="16">
        <f>IFERROR(__xludf.DUMMYFUNCTION("IF(REGEXMATCH($A942, ""(?i)"" &amp; JOIN(""|"", SPLIT($H$3, "" ""))), 1, 0)"),0.0)</f>
        <v>0</v>
      </c>
      <c r="I942" s="16">
        <f>IFERROR(__xludf.DUMMYFUNCTION("IF(REGEXMATCH($A942, ""(?i)"" &amp; JOIN(""|"", SPLIT($I$3, "" ""))), 1, 0)"),0.0)</f>
        <v>0</v>
      </c>
      <c r="J942" s="16">
        <f>IFERROR(__xludf.DUMMYFUNCTION("IF(REGEXMATCH($A942, ""(?i)"" &amp; JOIN(""|"", SPLIT($J$3, "" ""))), 1, 0)"),0.0)</f>
        <v>0</v>
      </c>
      <c r="K942" s="16">
        <f>IFERROR(__xludf.DUMMYFUNCTION("IF(REGEXMATCH($A942, ""(?i)"" &amp; JOIN(""|"", SPLIT($K$3, "" ""))), 1, 0)"),0.0)</f>
        <v>0</v>
      </c>
      <c r="L942" s="16">
        <f>if(vlookup(A942,'VMware Inventory'!A:E,5,0)="Workstation",1,0)</f>
        <v>1</v>
      </c>
      <c r="M942" s="105">
        <f t="shared" si="5"/>
        <v>1</v>
      </c>
      <c r="N942" s="105">
        <f t="shared" si="6"/>
        <v>0</v>
      </c>
      <c r="O942" s="105">
        <f t="shared" si="7"/>
        <v>0</v>
      </c>
      <c r="P942" s="105" t="str">
        <f t="shared" si="8"/>
        <v>Consolidation</v>
      </c>
      <c r="Q942" s="105">
        <f t="shared" si="9"/>
        <v>1</v>
      </c>
    </row>
    <row r="943">
      <c r="A943" s="61" t="s">
        <v>1083</v>
      </c>
      <c r="B943" s="16">
        <f t="shared" si="2"/>
        <v>0</v>
      </c>
      <c r="C943" s="16">
        <f>IFERROR(__xludf.DUMMYFUNCTION("IF(OR(REGEXMATCH($A943, ""(?i)"" &amp; JOIN(""|"", SPLIT($C$3, "" ""))),vlookup(A943,'VMware Inventory'!A:E,5,0)=""VMWare""), 1, 0)"),0.0)</f>
        <v>0</v>
      </c>
      <c r="D943" s="16">
        <f>IFERROR(__xludf.DUMMYFUNCTION("IF(REGEXMATCH($A943, ""(?i)"" &amp; JOIN(""|"", SPLIT($D$3, "" ""))), 1, 0)"),0.0)</f>
        <v>0</v>
      </c>
      <c r="E943" s="16">
        <f t="shared" si="3"/>
        <v>0</v>
      </c>
      <c r="F943" s="16">
        <f t="shared" si="4"/>
        <v>0</v>
      </c>
      <c r="G943" s="16">
        <f>IFERROR(__xludf.DUMMYFUNCTION("IF(REGEXMATCH($A943, ""(?i)"" &amp; JOIN(""|"", SPLIT($G$3, "" ""))), 1, 0)"),0.0)</f>
        <v>0</v>
      </c>
      <c r="H943" s="16">
        <f>IFERROR(__xludf.DUMMYFUNCTION("IF(REGEXMATCH($A943, ""(?i)"" &amp; JOIN(""|"", SPLIT($H$3, "" ""))), 1, 0)"),0.0)</f>
        <v>0</v>
      </c>
      <c r="I943" s="16">
        <f>IFERROR(__xludf.DUMMYFUNCTION("IF(REGEXMATCH($A943, ""(?i)"" &amp; JOIN(""|"", SPLIT($I$3, "" ""))), 1, 0)"),0.0)</f>
        <v>0</v>
      </c>
      <c r="J943" s="16">
        <f>IFERROR(__xludf.DUMMYFUNCTION("IF(REGEXMATCH($A943, ""(?i)"" &amp; JOIN(""|"", SPLIT($J$3, "" ""))), 1, 0)"),0.0)</f>
        <v>0</v>
      </c>
      <c r="K943" s="16">
        <f>IFERROR(__xludf.DUMMYFUNCTION("IF(REGEXMATCH($A943, ""(?i)"" &amp; JOIN(""|"", SPLIT($K$3, "" ""))), 1, 0)"),0.0)</f>
        <v>0</v>
      </c>
      <c r="L943" s="16">
        <f>if(vlookup(A943,'VMware Inventory'!A:E,5,0)="Workstation",1,0)</f>
        <v>0</v>
      </c>
      <c r="M943" s="105">
        <f t="shared" si="5"/>
        <v>0</v>
      </c>
      <c r="N943" s="105">
        <f t="shared" si="6"/>
        <v>0</v>
      </c>
      <c r="O943" s="105">
        <f t="shared" si="7"/>
        <v>0</v>
      </c>
      <c r="P943" s="105" t="str">
        <f t="shared" si="8"/>
        <v>No Infra</v>
      </c>
      <c r="Q943" s="105">
        <f t="shared" si="9"/>
        <v>0</v>
      </c>
    </row>
    <row r="944">
      <c r="A944" s="61" t="s">
        <v>1084</v>
      </c>
      <c r="B944" s="16">
        <f t="shared" si="2"/>
        <v>0</v>
      </c>
      <c r="C944" s="16">
        <f>IFERROR(__xludf.DUMMYFUNCTION("IF(OR(REGEXMATCH($A944, ""(?i)"" &amp; JOIN(""|"", SPLIT($C$3, "" ""))),vlookup(A944,'VMware Inventory'!A:E,5,0)=""VMWare""), 1, 0)"),0.0)</f>
        <v>0</v>
      </c>
      <c r="D944" s="16">
        <f>IFERROR(__xludf.DUMMYFUNCTION("IF(REGEXMATCH($A944, ""(?i)"" &amp; JOIN(""|"", SPLIT($D$3, "" ""))), 1, 0)"),0.0)</f>
        <v>0</v>
      </c>
      <c r="E944" s="16">
        <f t="shared" si="3"/>
        <v>0</v>
      </c>
      <c r="F944" s="16">
        <f t="shared" si="4"/>
        <v>0</v>
      </c>
      <c r="G944" s="16">
        <f>IFERROR(__xludf.DUMMYFUNCTION("IF(REGEXMATCH($A944, ""(?i)"" &amp; JOIN(""|"", SPLIT($G$3, "" ""))), 1, 0)"),0.0)</f>
        <v>0</v>
      </c>
      <c r="H944" s="16">
        <f>IFERROR(__xludf.DUMMYFUNCTION("IF(REGEXMATCH($A944, ""(?i)"" &amp; JOIN(""|"", SPLIT($H$3, "" ""))), 1, 0)"),0.0)</f>
        <v>0</v>
      </c>
      <c r="I944" s="16">
        <f>IFERROR(__xludf.DUMMYFUNCTION("IF(REGEXMATCH($A944, ""(?i)"" &amp; JOIN(""|"", SPLIT($I$3, "" ""))), 1, 0)"),0.0)</f>
        <v>0</v>
      </c>
      <c r="J944" s="16">
        <f>IFERROR(__xludf.DUMMYFUNCTION("IF(REGEXMATCH($A944, ""(?i)"" &amp; JOIN(""|"", SPLIT($J$3, "" ""))), 1, 0)"),0.0)</f>
        <v>0</v>
      </c>
      <c r="K944" s="16">
        <f>IFERROR(__xludf.DUMMYFUNCTION("IF(REGEXMATCH($A944, ""(?i)"" &amp; JOIN(""|"", SPLIT($K$3, "" ""))), 1, 0)"),0.0)</f>
        <v>0</v>
      </c>
      <c r="L944" s="16">
        <f>if(vlookup(A944,'VMware Inventory'!A:E,5,0)="Workstation",1,0)</f>
        <v>0</v>
      </c>
      <c r="M944" s="105">
        <f t="shared" si="5"/>
        <v>0</v>
      </c>
      <c r="N944" s="105">
        <f t="shared" si="6"/>
        <v>0</v>
      </c>
      <c r="O944" s="105">
        <f t="shared" si="7"/>
        <v>0</v>
      </c>
      <c r="P944" s="105" t="str">
        <f t="shared" si="8"/>
        <v>No Infra</v>
      </c>
      <c r="Q944" s="105">
        <f t="shared" si="9"/>
        <v>0</v>
      </c>
    </row>
    <row r="945">
      <c r="A945" s="61" t="s">
        <v>1085</v>
      </c>
      <c r="B945" s="16">
        <f t="shared" si="2"/>
        <v>0</v>
      </c>
      <c r="C945" s="16">
        <f>IFERROR(__xludf.DUMMYFUNCTION("IF(OR(REGEXMATCH($A945, ""(?i)"" &amp; JOIN(""|"", SPLIT($C$3, "" ""))),vlookup(A945,'VMware Inventory'!A:E,5,0)=""VMWare""), 1, 0)"),0.0)</f>
        <v>0</v>
      </c>
      <c r="D945" s="16">
        <f>IFERROR(__xludf.DUMMYFUNCTION("IF(REGEXMATCH($A945, ""(?i)"" &amp; JOIN(""|"", SPLIT($D$3, "" ""))), 1, 0)"),0.0)</f>
        <v>0</v>
      </c>
      <c r="E945" s="16">
        <f t="shared" si="3"/>
        <v>0</v>
      </c>
      <c r="F945" s="16">
        <f t="shared" si="4"/>
        <v>0</v>
      </c>
      <c r="G945" s="16">
        <f>IFERROR(__xludf.DUMMYFUNCTION("IF(REGEXMATCH($A945, ""(?i)"" &amp; JOIN(""|"", SPLIT($G$3, "" ""))), 1, 0)"),0.0)</f>
        <v>0</v>
      </c>
      <c r="H945" s="16">
        <f>IFERROR(__xludf.DUMMYFUNCTION("IF(REGEXMATCH($A945, ""(?i)"" &amp; JOIN(""|"", SPLIT($H$3, "" ""))), 1, 0)"),0.0)</f>
        <v>0</v>
      </c>
      <c r="I945" s="16">
        <f>IFERROR(__xludf.DUMMYFUNCTION("IF(REGEXMATCH($A945, ""(?i)"" &amp; JOIN(""|"", SPLIT($I$3, "" ""))), 1, 0)"),0.0)</f>
        <v>0</v>
      </c>
      <c r="J945" s="16">
        <f>IFERROR(__xludf.DUMMYFUNCTION("IF(REGEXMATCH($A945, ""(?i)"" &amp; JOIN(""|"", SPLIT($J$3, "" ""))), 1, 0)"),0.0)</f>
        <v>0</v>
      </c>
      <c r="K945" s="16">
        <f>IFERROR(__xludf.DUMMYFUNCTION("IF(REGEXMATCH($A945, ""(?i)"" &amp; JOIN(""|"", SPLIT($K$3, "" ""))), 1, 0)"),0.0)</f>
        <v>0</v>
      </c>
      <c r="L945" s="16">
        <f>if(vlookup(A945,'VMware Inventory'!A:E,5,0)="Workstation",1,0)</f>
        <v>0</v>
      </c>
      <c r="M945" s="105">
        <f t="shared" si="5"/>
        <v>0</v>
      </c>
      <c r="N945" s="105">
        <f t="shared" si="6"/>
        <v>0</v>
      </c>
      <c r="O945" s="105">
        <f t="shared" si="7"/>
        <v>0</v>
      </c>
      <c r="P945" s="105" t="str">
        <f t="shared" si="8"/>
        <v>No Infra</v>
      </c>
      <c r="Q945" s="105">
        <f t="shared" si="9"/>
        <v>0</v>
      </c>
    </row>
    <row r="946">
      <c r="A946" s="61" t="s">
        <v>1086</v>
      </c>
      <c r="B946" s="16">
        <f t="shared" si="2"/>
        <v>0</v>
      </c>
      <c r="C946" s="16">
        <f>IFERROR(__xludf.DUMMYFUNCTION("IF(OR(REGEXMATCH($A946, ""(?i)"" &amp; JOIN(""|"", SPLIT($C$3, "" ""))),vlookup(A946,'VMware Inventory'!A:E,5,0)=""VMWare""), 1, 0)"),0.0)</f>
        <v>0</v>
      </c>
      <c r="D946" s="16">
        <f>IFERROR(__xludf.DUMMYFUNCTION("IF(REGEXMATCH($A946, ""(?i)"" &amp; JOIN(""|"", SPLIT($D$3, "" ""))), 1, 0)"),0.0)</f>
        <v>0</v>
      </c>
      <c r="E946" s="16">
        <f t="shared" si="3"/>
        <v>0</v>
      </c>
      <c r="F946" s="16">
        <f t="shared" si="4"/>
        <v>0</v>
      </c>
      <c r="G946" s="16">
        <f>IFERROR(__xludf.DUMMYFUNCTION("IF(REGEXMATCH($A946, ""(?i)"" &amp; JOIN(""|"", SPLIT($G$3, "" ""))), 1, 0)"),0.0)</f>
        <v>0</v>
      </c>
      <c r="H946" s="16">
        <f>IFERROR(__xludf.DUMMYFUNCTION("IF(REGEXMATCH($A946, ""(?i)"" &amp; JOIN(""|"", SPLIT($H$3, "" ""))), 1, 0)"),0.0)</f>
        <v>0</v>
      </c>
      <c r="I946" s="16">
        <f>IFERROR(__xludf.DUMMYFUNCTION("IF(REGEXMATCH($A946, ""(?i)"" &amp; JOIN(""|"", SPLIT($I$3, "" ""))), 1, 0)"),0.0)</f>
        <v>0</v>
      </c>
      <c r="J946" s="16">
        <f>IFERROR(__xludf.DUMMYFUNCTION("IF(REGEXMATCH($A946, ""(?i)"" &amp; JOIN(""|"", SPLIT($J$3, "" ""))), 1, 0)"),0.0)</f>
        <v>0</v>
      </c>
      <c r="K946" s="16">
        <f>IFERROR(__xludf.DUMMYFUNCTION("IF(REGEXMATCH($A946, ""(?i)"" &amp; JOIN(""|"", SPLIT($K$3, "" ""))), 1, 0)"),0.0)</f>
        <v>0</v>
      </c>
      <c r="L946" s="16">
        <f>if(vlookup(A946,'VMware Inventory'!A:E,5,0)="Workstation",1,0)</f>
        <v>1</v>
      </c>
      <c r="M946" s="105">
        <f t="shared" si="5"/>
        <v>1</v>
      </c>
      <c r="N946" s="105">
        <f t="shared" si="6"/>
        <v>0</v>
      </c>
      <c r="O946" s="105">
        <f t="shared" si="7"/>
        <v>0</v>
      </c>
      <c r="P946" s="105" t="str">
        <f t="shared" si="8"/>
        <v>Consolidation</v>
      </c>
      <c r="Q946" s="105">
        <f t="shared" si="9"/>
        <v>1</v>
      </c>
    </row>
    <row r="947">
      <c r="A947" s="61" t="s">
        <v>1087</v>
      </c>
      <c r="B947" s="16">
        <f t="shared" si="2"/>
        <v>0</v>
      </c>
      <c r="C947" s="16">
        <f>IFERROR(__xludf.DUMMYFUNCTION("IF(OR(REGEXMATCH($A947, ""(?i)"" &amp; JOIN(""|"", SPLIT($C$3, "" ""))),vlookup(A947,'VMware Inventory'!A:E,5,0)=""VMWare""), 1, 0)"),0.0)</f>
        <v>0</v>
      </c>
      <c r="D947" s="16">
        <f>IFERROR(__xludf.DUMMYFUNCTION("IF(REGEXMATCH($A947, ""(?i)"" &amp; JOIN(""|"", SPLIT($D$3, "" ""))), 1, 0)"),0.0)</f>
        <v>0</v>
      </c>
      <c r="E947" s="16">
        <f t="shared" si="3"/>
        <v>0</v>
      </c>
      <c r="F947" s="16">
        <f t="shared" si="4"/>
        <v>0</v>
      </c>
      <c r="G947" s="16">
        <f>IFERROR(__xludf.DUMMYFUNCTION("IF(REGEXMATCH($A947, ""(?i)"" &amp; JOIN(""|"", SPLIT($G$3, "" ""))), 1, 0)"),0.0)</f>
        <v>0</v>
      </c>
      <c r="H947" s="16">
        <f>IFERROR(__xludf.DUMMYFUNCTION("IF(REGEXMATCH($A947, ""(?i)"" &amp; JOIN(""|"", SPLIT($H$3, "" ""))), 1, 0)"),0.0)</f>
        <v>0</v>
      </c>
      <c r="I947" s="16">
        <f>IFERROR(__xludf.DUMMYFUNCTION("IF(REGEXMATCH($A947, ""(?i)"" &amp; JOIN(""|"", SPLIT($I$3, "" ""))), 1, 0)"),0.0)</f>
        <v>0</v>
      </c>
      <c r="J947" s="16">
        <f>IFERROR(__xludf.DUMMYFUNCTION("IF(REGEXMATCH($A947, ""(?i)"" &amp; JOIN(""|"", SPLIT($J$3, "" ""))), 1, 0)"),0.0)</f>
        <v>0</v>
      </c>
      <c r="K947" s="16">
        <f>IFERROR(__xludf.DUMMYFUNCTION("IF(REGEXMATCH($A947, ""(?i)"" &amp; JOIN(""|"", SPLIT($K$3, "" ""))), 1, 0)"),0.0)</f>
        <v>0</v>
      </c>
      <c r="L947" s="16">
        <f>if(vlookup(A947,'VMware Inventory'!A:E,5,0)="Workstation",1,0)</f>
        <v>1</v>
      </c>
      <c r="M947" s="105">
        <f t="shared" si="5"/>
        <v>1</v>
      </c>
      <c r="N947" s="105">
        <f t="shared" si="6"/>
        <v>0</v>
      </c>
      <c r="O947" s="105">
        <f t="shared" si="7"/>
        <v>0</v>
      </c>
      <c r="P947" s="105" t="str">
        <f t="shared" si="8"/>
        <v>Consolidation</v>
      </c>
      <c r="Q947" s="105">
        <f t="shared" si="9"/>
        <v>1</v>
      </c>
    </row>
    <row r="948">
      <c r="A948" s="61" t="s">
        <v>1088</v>
      </c>
      <c r="B948" s="16">
        <f t="shared" si="2"/>
        <v>0</v>
      </c>
      <c r="C948" s="16">
        <f>IFERROR(__xludf.DUMMYFUNCTION("IF(OR(REGEXMATCH($A948, ""(?i)"" &amp; JOIN(""|"", SPLIT($C$3, "" ""))),vlookup(A948,'VMware Inventory'!A:E,5,0)=""VMWare""), 1, 0)"),0.0)</f>
        <v>0</v>
      </c>
      <c r="D948" s="16">
        <f>IFERROR(__xludf.DUMMYFUNCTION("IF(REGEXMATCH($A948, ""(?i)"" &amp; JOIN(""|"", SPLIT($D$3, "" ""))), 1, 0)"),0.0)</f>
        <v>0</v>
      </c>
      <c r="E948" s="16">
        <f t="shared" si="3"/>
        <v>0</v>
      </c>
      <c r="F948" s="16">
        <f t="shared" si="4"/>
        <v>0</v>
      </c>
      <c r="G948" s="16">
        <f>IFERROR(__xludf.DUMMYFUNCTION("IF(REGEXMATCH($A948, ""(?i)"" &amp; JOIN(""|"", SPLIT($G$3, "" ""))), 1, 0)"),0.0)</f>
        <v>0</v>
      </c>
      <c r="H948" s="16">
        <f>IFERROR(__xludf.DUMMYFUNCTION("IF(REGEXMATCH($A948, ""(?i)"" &amp; JOIN(""|"", SPLIT($H$3, "" ""))), 1, 0)"),0.0)</f>
        <v>0</v>
      </c>
      <c r="I948" s="16">
        <f>IFERROR(__xludf.DUMMYFUNCTION("IF(REGEXMATCH($A948, ""(?i)"" &amp; JOIN(""|"", SPLIT($I$3, "" ""))), 1, 0)"),0.0)</f>
        <v>0</v>
      </c>
      <c r="J948" s="16">
        <f>IFERROR(__xludf.DUMMYFUNCTION("IF(REGEXMATCH($A948, ""(?i)"" &amp; JOIN(""|"", SPLIT($J$3, "" ""))), 1, 0)"),0.0)</f>
        <v>0</v>
      </c>
      <c r="K948" s="16">
        <f>IFERROR(__xludf.DUMMYFUNCTION("IF(REGEXMATCH($A948, ""(?i)"" &amp; JOIN(""|"", SPLIT($K$3, "" ""))), 1, 0)"),0.0)</f>
        <v>0</v>
      </c>
      <c r="L948" s="16">
        <f>if(vlookup(A948,'VMware Inventory'!A:E,5,0)="Workstation",1,0)</f>
        <v>1</v>
      </c>
      <c r="M948" s="105">
        <f t="shared" si="5"/>
        <v>1</v>
      </c>
      <c r="N948" s="105">
        <f t="shared" si="6"/>
        <v>0</v>
      </c>
      <c r="O948" s="105">
        <f t="shared" si="7"/>
        <v>0</v>
      </c>
      <c r="P948" s="105" t="str">
        <f t="shared" si="8"/>
        <v>Consolidation</v>
      </c>
      <c r="Q948" s="105">
        <f t="shared" si="9"/>
        <v>1</v>
      </c>
    </row>
    <row r="949">
      <c r="A949" s="61" t="s">
        <v>1089</v>
      </c>
      <c r="B949" s="16">
        <f t="shared" si="2"/>
        <v>0</v>
      </c>
      <c r="C949" s="16">
        <f>IFERROR(__xludf.DUMMYFUNCTION("IF(OR(REGEXMATCH($A949, ""(?i)"" &amp; JOIN(""|"", SPLIT($C$3, "" ""))),vlookup(A949,'VMware Inventory'!A:E,5,0)=""VMWare""), 1, 0)"),0.0)</f>
        <v>0</v>
      </c>
      <c r="D949" s="16">
        <f>IFERROR(__xludf.DUMMYFUNCTION("IF(REGEXMATCH($A949, ""(?i)"" &amp; JOIN(""|"", SPLIT($D$3, "" ""))), 1, 0)"),0.0)</f>
        <v>0</v>
      </c>
      <c r="E949" s="16">
        <f t="shared" si="3"/>
        <v>0</v>
      </c>
      <c r="F949" s="16">
        <f t="shared" si="4"/>
        <v>0</v>
      </c>
      <c r="G949" s="16">
        <f>IFERROR(__xludf.DUMMYFUNCTION("IF(REGEXMATCH($A949, ""(?i)"" &amp; JOIN(""|"", SPLIT($G$3, "" ""))), 1, 0)"),0.0)</f>
        <v>0</v>
      </c>
      <c r="H949" s="16">
        <f>IFERROR(__xludf.DUMMYFUNCTION("IF(REGEXMATCH($A949, ""(?i)"" &amp; JOIN(""|"", SPLIT($H$3, "" ""))), 1, 0)"),0.0)</f>
        <v>0</v>
      </c>
      <c r="I949" s="16">
        <f>IFERROR(__xludf.DUMMYFUNCTION("IF(REGEXMATCH($A949, ""(?i)"" &amp; JOIN(""|"", SPLIT($I$3, "" ""))), 1, 0)"),0.0)</f>
        <v>0</v>
      </c>
      <c r="J949" s="16">
        <f>IFERROR(__xludf.DUMMYFUNCTION("IF(REGEXMATCH($A949, ""(?i)"" &amp; JOIN(""|"", SPLIT($J$3, "" ""))), 1, 0)"),0.0)</f>
        <v>0</v>
      </c>
      <c r="K949" s="16">
        <f>IFERROR(__xludf.DUMMYFUNCTION("IF(REGEXMATCH($A949, ""(?i)"" &amp; JOIN(""|"", SPLIT($K$3, "" ""))), 1, 0)"),0.0)</f>
        <v>0</v>
      </c>
      <c r="L949" s="16">
        <f>if(vlookup(A949,'VMware Inventory'!A:E,5,0)="Workstation",1,0)</f>
        <v>1</v>
      </c>
      <c r="M949" s="105">
        <f t="shared" si="5"/>
        <v>1</v>
      </c>
      <c r="N949" s="105">
        <f t="shared" si="6"/>
        <v>0</v>
      </c>
      <c r="O949" s="105">
        <f t="shared" si="7"/>
        <v>0</v>
      </c>
      <c r="P949" s="105" t="str">
        <f t="shared" si="8"/>
        <v>Consolidation</v>
      </c>
      <c r="Q949" s="105">
        <f t="shared" si="9"/>
        <v>1</v>
      </c>
    </row>
    <row r="950">
      <c r="A950" s="61" t="s">
        <v>1090</v>
      </c>
      <c r="B950" s="16">
        <f t="shared" si="2"/>
        <v>0</v>
      </c>
      <c r="C950" s="16">
        <f>IFERROR(__xludf.DUMMYFUNCTION("IF(OR(REGEXMATCH($A950, ""(?i)"" &amp; JOIN(""|"", SPLIT($C$3, "" ""))),vlookup(A950,'VMware Inventory'!A:E,5,0)=""VMWare""), 1, 0)"),0.0)</f>
        <v>0</v>
      </c>
      <c r="D950" s="16">
        <f>IFERROR(__xludf.DUMMYFUNCTION("IF(REGEXMATCH($A950, ""(?i)"" &amp; JOIN(""|"", SPLIT($D$3, "" ""))), 1, 0)"),0.0)</f>
        <v>0</v>
      </c>
      <c r="E950" s="16">
        <f t="shared" si="3"/>
        <v>0</v>
      </c>
      <c r="F950" s="16">
        <f t="shared" si="4"/>
        <v>0</v>
      </c>
      <c r="G950" s="16">
        <f>IFERROR(__xludf.DUMMYFUNCTION("IF(REGEXMATCH($A950, ""(?i)"" &amp; JOIN(""|"", SPLIT($G$3, "" ""))), 1, 0)"),0.0)</f>
        <v>0</v>
      </c>
      <c r="H950" s="16">
        <f>IFERROR(__xludf.DUMMYFUNCTION("IF(REGEXMATCH($A950, ""(?i)"" &amp; JOIN(""|"", SPLIT($H$3, "" ""))), 1, 0)"),0.0)</f>
        <v>0</v>
      </c>
      <c r="I950" s="16">
        <f>IFERROR(__xludf.DUMMYFUNCTION("IF(REGEXMATCH($A950, ""(?i)"" &amp; JOIN(""|"", SPLIT($I$3, "" ""))), 1, 0)"),0.0)</f>
        <v>0</v>
      </c>
      <c r="J950" s="16">
        <f>IFERROR(__xludf.DUMMYFUNCTION("IF(REGEXMATCH($A950, ""(?i)"" &amp; JOIN(""|"", SPLIT($J$3, "" ""))), 1, 0)"),0.0)</f>
        <v>0</v>
      </c>
      <c r="K950" s="16">
        <f>IFERROR(__xludf.DUMMYFUNCTION("IF(REGEXMATCH($A950, ""(?i)"" &amp; JOIN(""|"", SPLIT($K$3, "" ""))), 1, 0)"),0.0)</f>
        <v>0</v>
      </c>
      <c r="L950" s="16">
        <f>if(vlookup(A950,'VMware Inventory'!A:E,5,0)="Workstation",1,0)</f>
        <v>1</v>
      </c>
      <c r="M950" s="105">
        <f t="shared" si="5"/>
        <v>1</v>
      </c>
      <c r="N950" s="105">
        <f t="shared" si="6"/>
        <v>0</v>
      </c>
      <c r="O950" s="105">
        <f t="shared" si="7"/>
        <v>0</v>
      </c>
      <c r="P950" s="105" t="str">
        <f t="shared" si="8"/>
        <v>Consolidation</v>
      </c>
      <c r="Q950" s="105">
        <f t="shared" si="9"/>
        <v>1</v>
      </c>
    </row>
    <row r="951">
      <c r="A951" s="61" t="s">
        <v>1091</v>
      </c>
      <c r="B951" s="16">
        <f t="shared" si="2"/>
        <v>0</v>
      </c>
      <c r="C951" s="16">
        <f>IFERROR(__xludf.DUMMYFUNCTION("IF(OR(REGEXMATCH($A951, ""(?i)"" &amp; JOIN(""|"", SPLIT($C$3, "" ""))),vlookup(A951,'VMware Inventory'!A:E,5,0)=""VMWare""), 1, 0)"),0.0)</f>
        <v>0</v>
      </c>
      <c r="D951" s="16">
        <f>IFERROR(__xludf.DUMMYFUNCTION("IF(REGEXMATCH($A951, ""(?i)"" &amp; JOIN(""|"", SPLIT($D$3, "" ""))), 1, 0)"),0.0)</f>
        <v>0</v>
      </c>
      <c r="E951" s="16">
        <f t="shared" si="3"/>
        <v>0</v>
      </c>
      <c r="F951" s="16">
        <f t="shared" si="4"/>
        <v>0</v>
      </c>
      <c r="G951" s="16">
        <f>IFERROR(__xludf.DUMMYFUNCTION("IF(REGEXMATCH($A951, ""(?i)"" &amp; JOIN(""|"", SPLIT($G$3, "" ""))), 1, 0)"),0.0)</f>
        <v>0</v>
      </c>
      <c r="H951" s="16">
        <f>IFERROR(__xludf.DUMMYFUNCTION("IF(REGEXMATCH($A951, ""(?i)"" &amp; JOIN(""|"", SPLIT($H$3, "" ""))), 1, 0)"),0.0)</f>
        <v>0</v>
      </c>
      <c r="I951" s="16">
        <f>IFERROR(__xludf.DUMMYFUNCTION("IF(REGEXMATCH($A951, ""(?i)"" &amp; JOIN(""|"", SPLIT($I$3, "" ""))), 1, 0)"),0.0)</f>
        <v>0</v>
      </c>
      <c r="J951" s="16">
        <f>IFERROR(__xludf.DUMMYFUNCTION("IF(REGEXMATCH($A951, ""(?i)"" &amp; JOIN(""|"", SPLIT($J$3, "" ""))), 1, 0)"),0.0)</f>
        <v>0</v>
      </c>
      <c r="K951" s="16">
        <f>IFERROR(__xludf.DUMMYFUNCTION("IF(REGEXMATCH($A951, ""(?i)"" &amp; JOIN(""|"", SPLIT($K$3, "" ""))), 1, 0)"),0.0)</f>
        <v>0</v>
      </c>
      <c r="L951" s="16">
        <f>if(vlookup(A951,'VMware Inventory'!A:E,5,0)="Workstation",1,0)</f>
        <v>0</v>
      </c>
      <c r="M951" s="105">
        <f t="shared" si="5"/>
        <v>0</v>
      </c>
      <c r="N951" s="105">
        <f t="shared" si="6"/>
        <v>0</v>
      </c>
      <c r="O951" s="105">
        <f t="shared" si="7"/>
        <v>0</v>
      </c>
      <c r="P951" s="105" t="str">
        <f t="shared" si="8"/>
        <v>No Infra</v>
      </c>
      <c r="Q951" s="105">
        <f t="shared" si="9"/>
        <v>0</v>
      </c>
    </row>
    <row r="952">
      <c r="A952" s="61" t="s">
        <v>1092</v>
      </c>
      <c r="B952" s="16">
        <f t="shared" si="2"/>
        <v>0</v>
      </c>
      <c r="C952" s="16">
        <f>IFERROR(__xludf.DUMMYFUNCTION("IF(OR(REGEXMATCH($A952, ""(?i)"" &amp; JOIN(""|"", SPLIT($C$3, "" ""))),vlookup(A952,'VMware Inventory'!A:E,5,0)=""VMWare""), 1, 0)"),0.0)</f>
        <v>0</v>
      </c>
      <c r="D952" s="16">
        <f>IFERROR(__xludf.DUMMYFUNCTION("IF(REGEXMATCH($A952, ""(?i)"" &amp; JOIN(""|"", SPLIT($D$3, "" ""))), 1, 0)"),0.0)</f>
        <v>0</v>
      </c>
      <c r="E952" s="16">
        <f t="shared" si="3"/>
        <v>0</v>
      </c>
      <c r="F952" s="16">
        <f t="shared" si="4"/>
        <v>0</v>
      </c>
      <c r="G952" s="16">
        <f>IFERROR(__xludf.DUMMYFUNCTION("IF(REGEXMATCH($A952, ""(?i)"" &amp; JOIN(""|"", SPLIT($G$3, "" ""))), 1, 0)"),0.0)</f>
        <v>0</v>
      </c>
      <c r="H952" s="16">
        <f>IFERROR(__xludf.DUMMYFUNCTION("IF(REGEXMATCH($A952, ""(?i)"" &amp; JOIN(""|"", SPLIT($H$3, "" ""))), 1, 0)"),0.0)</f>
        <v>0</v>
      </c>
      <c r="I952" s="16">
        <f>IFERROR(__xludf.DUMMYFUNCTION("IF(REGEXMATCH($A952, ""(?i)"" &amp; JOIN(""|"", SPLIT($I$3, "" ""))), 1, 0)"),0.0)</f>
        <v>0</v>
      </c>
      <c r="J952" s="16">
        <f>IFERROR(__xludf.DUMMYFUNCTION("IF(REGEXMATCH($A952, ""(?i)"" &amp; JOIN(""|"", SPLIT($J$3, "" ""))), 1, 0)"),0.0)</f>
        <v>0</v>
      </c>
      <c r="K952" s="16">
        <f>IFERROR(__xludf.DUMMYFUNCTION("IF(REGEXMATCH($A952, ""(?i)"" &amp; JOIN(""|"", SPLIT($K$3, "" ""))), 1, 0)"),0.0)</f>
        <v>0</v>
      </c>
      <c r="L952" s="16">
        <f>if(vlookup(A952,'VMware Inventory'!A:E,5,0)="Workstation",1,0)</f>
        <v>0</v>
      </c>
      <c r="M952" s="105">
        <f t="shared" si="5"/>
        <v>0</v>
      </c>
      <c r="N952" s="105">
        <f t="shared" si="6"/>
        <v>0</v>
      </c>
      <c r="O952" s="105">
        <f t="shared" si="7"/>
        <v>0</v>
      </c>
      <c r="P952" s="105" t="str">
        <f t="shared" si="8"/>
        <v>No Infra</v>
      </c>
      <c r="Q952" s="105">
        <f t="shared" si="9"/>
        <v>0</v>
      </c>
    </row>
    <row r="953">
      <c r="A953" s="61" t="s">
        <v>1093</v>
      </c>
      <c r="B953" s="16">
        <f t="shared" si="2"/>
        <v>0</v>
      </c>
      <c r="C953" s="16">
        <f>IFERROR(__xludf.DUMMYFUNCTION("IF(OR(REGEXMATCH($A953, ""(?i)"" &amp; JOIN(""|"", SPLIT($C$3, "" ""))),vlookup(A953,'VMware Inventory'!A:E,5,0)=""VMWare""), 1, 0)"),0.0)</f>
        <v>0</v>
      </c>
      <c r="D953" s="16">
        <f>IFERROR(__xludf.DUMMYFUNCTION("IF(REGEXMATCH($A953, ""(?i)"" &amp; JOIN(""|"", SPLIT($D$3, "" ""))), 1, 0)"),0.0)</f>
        <v>0</v>
      </c>
      <c r="E953" s="16">
        <f t="shared" si="3"/>
        <v>0</v>
      </c>
      <c r="F953" s="16">
        <f t="shared" si="4"/>
        <v>0</v>
      </c>
      <c r="G953" s="16">
        <f>IFERROR(__xludf.DUMMYFUNCTION("IF(REGEXMATCH($A953, ""(?i)"" &amp; JOIN(""|"", SPLIT($G$3, "" ""))), 1, 0)"),0.0)</f>
        <v>0</v>
      </c>
      <c r="H953" s="16">
        <f>IFERROR(__xludf.DUMMYFUNCTION("IF(REGEXMATCH($A953, ""(?i)"" &amp; JOIN(""|"", SPLIT($H$3, "" ""))), 1, 0)"),0.0)</f>
        <v>0</v>
      </c>
      <c r="I953" s="16">
        <f>IFERROR(__xludf.DUMMYFUNCTION("IF(REGEXMATCH($A953, ""(?i)"" &amp; JOIN(""|"", SPLIT($I$3, "" ""))), 1, 0)"),0.0)</f>
        <v>0</v>
      </c>
      <c r="J953" s="16">
        <f>IFERROR(__xludf.DUMMYFUNCTION("IF(REGEXMATCH($A953, ""(?i)"" &amp; JOIN(""|"", SPLIT($J$3, "" ""))), 1, 0)"),0.0)</f>
        <v>0</v>
      </c>
      <c r="K953" s="16">
        <f>IFERROR(__xludf.DUMMYFUNCTION("IF(REGEXMATCH($A953, ""(?i)"" &amp; JOIN(""|"", SPLIT($K$3, "" ""))), 1, 0)"),0.0)</f>
        <v>0</v>
      </c>
      <c r="L953" s="16">
        <f>if(vlookup(A953,'VMware Inventory'!A:E,5,0)="Workstation",1,0)</f>
        <v>1</v>
      </c>
      <c r="M953" s="105">
        <f t="shared" si="5"/>
        <v>1</v>
      </c>
      <c r="N953" s="105">
        <f t="shared" si="6"/>
        <v>0</v>
      </c>
      <c r="O953" s="105">
        <f t="shared" si="7"/>
        <v>0</v>
      </c>
      <c r="P953" s="105" t="str">
        <f t="shared" si="8"/>
        <v>Consolidation</v>
      </c>
      <c r="Q953" s="105">
        <f t="shared" si="9"/>
        <v>1</v>
      </c>
    </row>
    <row r="954">
      <c r="A954" s="61" t="s">
        <v>1094</v>
      </c>
      <c r="B954" s="16">
        <f t="shared" si="2"/>
        <v>0</v>
      </c>
      <c r="C954" s="16">
        <f>IFERROR(__xludf.DUMMYFUNCTION("IF(OR(REGEXMATCH($A954, ""(?i)"" &amp; JOIN(""|"", SPLIT($C$3, "" ""))),vlookup(A954,'VMware Inventory'!A:E,5,0)=""VMWare""), 1, 0)"),0.0)</f>
        <v>0</v>
      </c>
      <c r="D954" s="16">
        <f>IFERROR(__xludf.DUMMYFUNCTION("IF(REGEXMATCH($A954, ""(?i)"" &amp; JOIN(""|"", SPLIT($D$3, "" ""))), 1, 0)"),0.0)</f>
        <v>0</v>
      </c>
      <c r="E954" s="16">
        <f t="shared" si="3"/>
        <v>0</v>
      </c>
      <c r="F954" s="16">
        <f t="shared" si="4"/>
        <v>0</v>
      </c>
      <c r="G954" s="16">
        <f>IFERROR(__xludf.DUMMYFUNCTION("IF(REGEXMATCH($A954, ""(?i)"" &amp; JOIN(""|"", SPLIT($G$3, "" ""))), 1, 0)"),0.0)</f>
        <v>0</v>
      </c>
      <c r="H954" s="16">
        <f>IFERROR(__xludf.DUMMYFUNCTION("IF(REGEXMATCH($A954, ""(?i)"" &amp; JOIN(""|"", SPLIT($H$3, "" ""))), 1, 0)"),0.0)</f>
        <v>0</v>
      </c>
      <c r="I954" s="16">
        <f>IFERROR(__xludf.DUMMYFUNCTION("IF(REGEXMATCH($A954, ""(?i)"" &amp; JOIN(""|"", SPLIT($I$3, "" ""))), 1, 0)"),0.0)</f>
        <v>0</v>
      </c>
      <c r="J954" s="16">
        <f>IFERROR(__xludf.DUMMYFUNCTION("IF(REGEXMATCH($A954, ""(?i)"" &amp; JOIN(""|"", SPLIT($J$3, "" ""))), 1, 0)"),0.0)</f>
        <v>0</v>
      </c>
      <c r="K954" s="16">
        <f>IFERROR(__xludf.DUMMYFUNCTION("IF(REGEXMATCH($A954, ""(?i)"" &amp; JOIN(""|"", SPLIT($K$3, "" ""))), 1, 0)"),0.0)</f>
        <v>0</v>
      </c>
      <c r="L954" s="16">
        <f>if(vlookup(A954,'VMware Inventory'!A:E,5,0)="Workstation",1,0)</f>
        <v>0</v>
      </c>
      <c r="M954" s="105">
        <f t="shared" si="5"/>
        <v>0</v>
      </c>
      <c r="N954" s="105">
        <f t="shared" si="6"/>
        <v>0</v>
      </c>
      <c r="O954" s="105">
        <f t="shared" si="7"/>
        <v>0</v>
      </c>
      <c r="P954" s="105" t="str">
        <f t="shared" si="8"/>
        <v>No Infra</v>
      </c>
      <c r="Q954" s="105">
        <f t="shared" si="9"/>
        <v>0</v>
      </c>
    </row>
    <row r="955">
      <c r="A955" s="61" t="s">
        <v>1095</v>
      </c>
      <c r="B955" s="16">
        <f t="shared" si="2"/>
        <v>0</v>
      </c>
      <c r="C955" s="16">
        <f>IFERROR(__xludf.DUMMYFUNCTION("IF(OR(REGEXMATCH($A955, ""(?i)"" &amp; JOIN(""|"", SPLIT($C$3, "" ""))),vlookup(A955,'VMware Inventory'!A:E,5,0)=""VMWare""), 1, 0)"),0.0)</f>
        <v>0</v>
      </c>
      <c r="D955" s="16">
        <f>IFERROR(__xludf.DUMMYFUNCTION("IF(REGEXMATCH($A955, ""(?i)"" &amp; JOIN(""|"", SPLIT($D$3, "" ""))), 1, 0)"),0.0)</f>
        <v>0</v>
      </c>
      <c r="E955" s="16">
        <f t="shared" si="3"/>
        <v>0</v>
      </c>
      <c r="F955" s="16">
        <f t="shared" si="4"/>
        <v>0</v>
      </c>
      <c r="G955" s="16">
        <f>IFERROR(__xludf.DUMMYFUNCTION("IF(REGEXMATCH($A955, ""(?i)"" &amp; JOIN(""|"", SPLIT($G$3, "" ""))), 1, 0)"),0.0)</f>
        <v>0</v>
      </c>
      <c r="H955" s="16">
        <f>IFERROR(__xludf.DUMMYFUNCTION("IF(REGEXMATCH($A955, ""(?i)"" &amp; JOIN(""|"", SPLIT($H$3, "" ""))), 1, 0)"),0.0)</f>
        <v>0</v>
      </c>
      <c r="I955" s="16">
        <f>IFERROR(__xludf.DUMMYFUNCTION("IF(REGEXMATCH($A955, ""(?i)"" &amp; JOIN(""|"", SPLIT($I$3, "" ""))), 1, 0)"),0.0)</f>
        <v>0</v>
      </c>
      <c r="J955" s="16">
        <f>IFERROR(__xludf.DUMMYFUNCTION("IF(REGEXMATCH($A955, ""(?i)"" &amp; JOIN(""|"", SPLIT($J$3, "" ""))), 1, 0)"),0.0)</f>
        <v>0</v>
      </c>
      <c r="K955" s="16">
        <f>IFERROR(__xludf.DUMMYFUNCTION("IF(REGEXMATCH($A955, ""(?i)"" &amp; JOIN(""|"", SPLIT($K$3, "" ""))), 1, 0)"),0.0)</f>
        <v>0</v>
      </c>
      <c r="L955" s="16">
        <f>if(vlookup(A955,'VMware Inventory'!A:E,5,0)="Workstation",1,0)</f>
        <v>0</v>
      </c>
      <c r="M955" s="105">
        <f t="shared" si="5"/>
        <v>0</v>
      </c>
      <c r="N955" s="105">
        <f t="shared" si="6"/>
        <v>0</v>
      </c>
      <c r="O955" s="105">
        <f t="shared" si="7"/>
        <v>0</v>
      </c>
      <c r="P955" s="105" t="str">
        <f t="shared" si="8"/>
        <v>No Infra</v>
      </c>
      <c r="Q955" s="105">
        <f t="shared" si="9"/>
        <v>0</v>
      </c>
    </row>
    <row r="956">
      <c r="A956" s="61" t="s">
        <v>1096</v>
      </c>
      <c r="B956" s="16">
        <f t="shared" si="2"/>
        <v>0</v>
      </c>
      <c r="C956" s="16">
        <f>IFERROR(__xludf.DUMMYFUNCTION("IF(OR(REGEXMATCH($A956, ""(?i)"" &amp; JOIN(""|"", SPLIT($C$3, "" ""))),vlookup(A956,'VMware Inventory'!A:E,5,0)=""VMWare""), 1, 0)"),0.0)</f>
        <v>0</v>
      </c>
      <c r="D956" s="16">
        <f>IFERROR(__xludf.DUMMYFUNCTION("IF(REGEXMATCH($A956, ""(?i)"" &amp; JOIN(""|"", SPLIT($D$3, "" ""))), 1, 0)"),0.0)</f>
        <v>0</v>
      </c>
      <c r="E956" s="16">
        <f t="shared" si="3"/>
        <v>0</v>
      </c>
      <c r="F956" s="16">
        <f t="shared" si="4"/>
        <v>0</v>
      </c>
      <c r="G956" s="16">
        <f>IFERROR(__xludf.DUMMYFUNCTION("IF(REGEXMATCH($A956, ""(?i)"" &amp; JOIN(""|"", SPLIT($G$3, "" ""))), 1, 0)"),0.0)</f>
        <v>0</v>
      </c>
      <c r="H956" s="16">
        <f>IFERROR(__xludf.DUMMYFUNCTION("IF(REGEXMATCH($A956, ""(?i)"" &amp; JOIN(""|"", SPLIT($H$3, "" ""))), 1, 0)"),0.0)</f>
        <v>0</v>
      </c>
      <c r="I956" s="16">
        <f>IFERROR(__xludf.DUMMYFUNCTION("IF(REGEXMATCH($A956, ""(?i)"" &amp; JOIN(""|"", SPLIT($I$3, "" ""))), 1, 0)"),0.0)</f>
        <v>0</v>
      </c>
      <c r="J956" s="16">
        <f>IFERROR(__xludf.DUMMYFUNCTION("IF(REGEXMATCH($A956, ""(?i)"" &amp; JOIN(""|"", SPLIT($J$3, "" ""))), 1, 0)"),0.0)</f>
        <v>0</v>
      </c>
      <c r="K956" s="16">
        <f>IFERROR(__xludf.DUMMYFUNCTION("IF(REGEXMATCH($A956, ""(?i)"" &amp; JOIN(""|"", SPLIT($K$3, "" ""))), 1, 0)"),0.0)</f>
        <v>0</v>
      </c>
      <c r="L956" s="16">
        <f>if(vlookup(A956,'VMware Inventory'!A:E,5,0)="Workstation",1,0)</f>
        <v>0</v>
      </c>
      <c r="M956" s="105">
        <f t="shared" si="5"/>
        <v>0</v>
      </c>
      <c r="N956" s="105">
        <f t="shared" si="6"/>
        <v>0</v>
      </c>
      <c r="O956" s="105">
        <f t="shared" si="7"/>
        <v>0</v>
      </c>
      <c r="P956" s="105" t="str">
        <f t="shared" si="8"/>
        <v>No Infra</v>
      </c>
      <c r="Q956" s="105">
        <f t="shared" si="9"/>
        <v>0</v>
      </c>
    </row>
    <row r="957">
      <c r="A957" s="61" t="s">
        <v>1097</v>
      </c>
      <c r="B957" s="16">
        <f t="shared" si="2"/>
        <v>0</v>
      </c>
      <c r="C957" s="16">
        <f>IFERROR(__xludf.DUMMYFUNCTION("IF(OR(REGEXMATCH($A957, ""(?i)"" &amp; JOIN(""|"", SPLIT($C$3, "" ""))),vlookup(A957,'VMware Inventory'!A:E,5,0)=""VMWare""), 1, 0)"),0.0)</f>
        <v>0</v>
      </c>
      <c r="D957" s="16">
        <f>IFERROR(__xludf.DUMMYFUNCTION("IF(REGEXMATCH($A957, ""(?i)"" &amp; JOIN(""|"", SPLIT($D$3, "" ""))), 1, 0)"),0.0)</f>
        <v>0</v>
      </c>
      <c r="E957" s="16">
        <f t="shared" si="3"/>
        <v>0</v>
      </c>
      <c r="F957" s="16">
        <f t="shared" si="4"/>
        <v>0</v>
      </c>
      <c r="G957" s="16">
        <f>IFERROR(__xludf.DUMMYFUNCTION("IF(REGEXMATCH($A957, ""(?i)"" &amp; JOIN(""|"", SPLIT($G$3, "" ""))), 1, 0)"),0.0)</f>
        <v>0</v>
      </c>
      <c r="H957" s="16">
        <f>IFERROR(__xludf.DUMMYFUNCTION("IF(REGEXMATCH($A957, ""(?i)"" &amp; JOIN(""|"", SPLIT($H$3, "" ""))), 1, 0)"),0.0)</f>
        <v>0</v>
      </c>
      <c r="I957" s="16">
        <f>IFERROR(__xludf.DUMMYFUNCTION("IF(REGEXMATCH($A957, ""(?i)"" &amp; JOIN(""|"", SPLIT($I$3, "" ""))), 1, 0)"),0.0)</f>
        <v>0</v>
      </c>
      <c r="J957" s="16">
        <f>IFERROR(__xludf.DUMMYFUNCTION("IF(REGEXMATCH($A957, ""(?i)"" &amp; JOIN(""|"", SPLIT($J$3, "" ""))), 1, 0)"),0.0)</f>
        <v>0</v>
      </c>
      <c r="K957" s="16">
        <f>IFERROR(__xludf.DUMMYFUNCTION("IF(REGEXMATCH($A957, ""(?i)"" &amp; JOIN(""|"", SPLIT($K$3, "" ""))), 1, 0)"),0.0)</f>
        <v>0</v>
      </c>
      <c r="L957" s="16">
        <f>if(vlookup(A957,'VMware Inventory'!A:E,5,0)="Workstation",1,0)</f>
        <v>0</v>
      </c>
      <c r="M957" s="105">
        <f t="shared" si="5"/>
        <v>0</v>
      </c>
      <c r="N957" s="105">
        <f t="shared" si="6"/>
        <v>0</v>
      </c>
      <c r="O957" s="105">
        <f t="shared" si="7"/>
        <v>0</v>
      </c>
      <c r="P957" s="105" t="str">
        <f t="shared" si="8"/>
        <v>No Infra</v>
      </c>
      <c r="Q957" s="105">
        <f t="shared" si="9"/>
        <v>0</v>
      </c>
    </row>
    <row r="958">
      <c r="A958" s="61" t="s">
        <v>1098</v>
      </c>
      <c r="B958" s="16">
        <f t="shared" si="2"/>
        <v>0</v>
      </c>
      <c r="C958" s="16">
        <f>IFERROR(__xludf.DUMMYFUNCTION("IF(OR(REGEXMATCH($A958, ""(?i)"" &amp; JOIN(""|"", SPLIT($C$3, "" ""))),vlookup(A958,'VMware Inventory'!A:E,5,0)=""VMWare""), 1, 0)"),0.0)</f>
        <v>0</v>
      </c>
      <c r="D958" s="16">
        <f>IFERROR(__xludf.DUMMYFUNCTION("IF(REGEXMATCH($A958, ""(?i)"" &amp; JOIN(""|"", SPLIT($D$3, "" ""))), 1, 0)"),0.0)</f>
        <v>0</v>
      </c>
      <c r="E958" s="16">
        <f t="shared" si="3"/>
        <v>0</v>
      </c>
      <c r="F958" s="16">
        <f t="shared" si="4"/>
        <v>0</v>
      </c>
      <c r="G958" s="16">
        <f>IFERROR(__xludf.DUMMYFUNCTION("IF(REGEXMATCH($A958, ""(?i)"" &amp; JOIN(""|"", SPLIT($G$3, "" ""))), 1, 0)"),0.0)</f>
        <v>0</v>
      </c>
      <c r="H958" s="16">
        <f>IFERROR(__xludf.DUMMYFUNCTION("IF(REGEXMATCH($A958, ""(?i)"" &amp; JOIN(""|"", SPLIT($H$3, "" ""))), 1, 0)"),0.0)</f>
        <v>0</v>
      </c>
      <c r="I958" s="16">
        <f>IFERROR(__xludf.DUMMYFUNCTION("IF(REGEXMATCH($A958, ""(?i)"" &amp; JOIN(""|"", SPLIT($I$3, "" ""))), 1, 0)"),0.0)</f>
        <v>0</v>
      </c>
      <c r="J958" s="16">
        <f>IFERROR(__xludf.DUMMYFUNCTION("IF(REGEXMATCH($A958, ""(?i)"" &amp; JOIN(""|"", SPLIT($J$3, "" ""))), 1, 0)"),0.0)</f>
        <v>0</v>
      </c>
      <c r="K958" s="16">
        <f>IFERROR(__xludf.DUMMYFUNCTION("IF(REGEXMATCH($A958, ""(?i)"" &amp; JOIN(""|"", SPLIT($K$3, "" ""))), 1, 0)"),0.0)</f>
        <v>0</v>
      </c>
      <c r="L958" s="16">
        <f>if(vlookup(A958,'VMware Inventory'!A:E,5,0)="Workstation",1,0)</f>
        <v>0</v>
      </c>
      <c r="M958" s="105">
        <f t="shared" si="5"/>
        <v>0</v>
      </c>
      <c r="N958" s="105">
        <f t="shared" si="6"/>
        <v>0</v>
      </c>
      <c r="O958" s="105">
        <f t="shared" si="7"/>
        <v>0</v>
      </c>
      <c r="P958" s="105" t="str">
        <f t="shared" si="8"/>
        <v>No Infra</v>
      </c>
      <c r="Q958" s="105">
        <f t="shared" si="9"/>
        <v>0</v>
      </c>
    </row>
    <row r="959">
      <c r="A959" s="61" t="s">
        <v>1099</v>
      </c>
      <c r="B959" s="16">
        <f t="shared" si="2"/>
        <v>0</v>
      </c>
      <c r="C959" s="16">
        <f>IFERROR(__xludf.DUMMYFUNCTION("IF(OR(REGEXMATCH($A959, ""(?i)"" &amp; JOIN(""|"", SPLIT($C$3, "" ""))),vlookup(A959,'VMware Inventory'!A:E,5,0)=""VMWare""), 1, 0)"),0.0)</f>
        <v>0</v>
      </c>
      <c r="D959" s="16">
        <f>IFERROR(__xludf.DUMMYFUNCTION("IF(REGEXMATCH($A959, ""(?i)"" &amp; JOIN(""|"", SPLIT($D$3, "" ""))), 1, 0)"),0.0)</f>
        <v>0</v>
      </c>
      <c r="E959" s="16">
        <f t="shared" si="3"/>
        <v>0</v>
      </c>
      <c r="F959" s="16">
        <f t="shared" si="4"/>
        <v>0</v>
      </c>
      <c r="G959" s="16">
        <f>IFERROR(__xludf.DUMMYFUNCTION("IF(REGEXMATCH($A959, ""(?i)"" &amp; JOIN(""|"", SPLIT($G$3, "" ""))), 1, 0)"),0.0)</f>
        <v>0</v>
      </c>
      <c r="H959" s="16">
        <f>IFERROR(__xludf.DUMMYFUNCTION("IF(REGEXMATCH($A959, ""(?i)"" &amp; JOIN(""|"", SPLIT($H$3, "" ""))), 1, 0)"),0.0)</f>
        <v>0</v>
      </c>
      <c r="I959" s="16">
        <f>IFERROR(__xludf.DUMMYFUNCTION("IF(REGEXMATCH($A959, ""(?i)"" &amp; JOIN(""|"", SPLIT($I$3, "" ""))), 1, 0)"),0.0)</f>
        <v>0</v>
      </c>
      <c r="J959" s="16">
        <f>IFERROR(__xludf.DUMMYFUNCTION("IF(REGEXMATCH($A959, ""(?i)"" &amp; JOIN(""|"", SPLIT($J$3, "" ""))), 1, 0)"),0.0)</f>
        <v>0</v>
      </c>
      <c r="K959" s="16">
        <f>IFERROR(__xludf.DUMMYFUNCTION("IF(REGEXMATCH($A959, ""(?i)"" &amp; JOIN(""|"", SPLIT($K$3, "" ""))), 1, 0)"),0.0)</f>
        <v>0</v>
      </c>
      <c r="L959" s="16">
        <f>if(vlookup(A959,'VMware Inventory'!A:E,5,0)="Workstation",1,0)</f>
        <v>0</v>
      </c>
      <c r="M959" s="105">
        <f t="shared" si="5"/>
        <v>0</v>
      </c>
      <c r="N959" s="105">
        <f t="shared" si="6"/>
        <v>0</v>
      </c>
      <c r="O959" s="105">
        <f t="shared" si="7"/>
        <v>0</v>
      </c>
      <c r="P959" s="105" t="str">
        <f t="shared" si="8"/>
        <v>No Infra</v>
      </c>
      <c r="Q959" s="105">
        <f t="shared" si="9"/>
        <v>0</v>
      </c>
    </row>
    <row r="960">
      <c r="A960" s="61" t="s">
        <v>1100</v>
      </c>
      <c r="B960" s="16">
        <f t="shared" si="2"/>
        <v>0</v>
      </c>
      <c r="C960" s="16">
        <f>IFERROR(__xludf.DUMMYFUNCTION("IF(OR(REGEXMATCH($A960, ""(?i)"" &amp; JOIN(""|"", SPLIT($C$3, "" ""))),vlookup(A960,'VMware Inventory'!A:E,5,0)=""VMWare""), 1, 0)"),0.0)</f>
        <v>0</v>
      </c>
      <c r="D960" s="16">
        <f>IFERROR(__xludf.DUMMYFUNCTION("IF(REGEXMATCH($A960, ""(?i)"" &amp; JOIN(""|"", SPLIT($D$3, "" ""))), 1, 0)"),0.0)</f>
        <v>0</v>
      </c>
      <c r="E960" s="16">
        <f t="shared" si="3"/>
        <v>0</v>
      </c>
      <c r="F960" s="16">
        <f t="shared" si="4"/>
        <v>0</v>
      </c>
      <c r="G960" s="16">
        <f>IFERROR(__xludf.DUMMYFUNCTION("IF(REGEXMATCH($A960, ""(?i)"" &amp; JOIN(""|"", SPLIT($G$3, "" ""))), 1, 0)"),0.0)</f>
        <v>0</v>
      </c>
      <c r="H960" s="16">
        <f>IFERROR(__xludf.DUMMYFUNCTION("IF(REGEXMATCH($A960, ""(?i)"" &amp; JOIN(""|"", SPLIT($H$3, "" ""))), 1, 0)"),0.0)</f>
        <v>0</v>
      </c>
      <c r="I960" s="16">
        <f>IFERROR(__xludf.DUMMYFUNCTION("IF(REGEXMATCH($A960, ""(?i)"" &amp; JOIN(""|"", SPLIT($I$3, "" ""))), 1, 0)"),0.0)</f>
        <v>0</v>
      </c>
      <c r="J960" s="16">
        <f>IFERROR(__xludf.DUMMYFUNCTION("IF(REGEXMATCH($A960, ""(?i)"" &amp; JOIN(""|"", SPLIT($J$3, "" ""))), 1, 0)"),0.0)</f>
        <v>0</v>
      </c>
      <c r="K960" s="16">
        <f>IFERROR(__xludf.DUMMYFUNCTION("IF(REGEXMATCH($A960, ""(?i)"" &amp; JOIN(""|"", SPLIT($K$3, "" ""))), 1, 0)"),0.0)</f>
        <v>0</v>
      </c>
      <c r="L960" s="16">
        <f>if(vlookup(A960,'VMware Inventory'!A:E,5,0)="Workstation",1,0)</f>
        <v>0</v>
      </c>
      <c r="M960" s="105">
        <f t="shared" si="5"/>
        <v>0</v>
      </c>
      <c r="N960" s="105">
        <f t="shared" si="6"/>
        <v>0</v>
      </c>
      <c r="O960" s="105">
        <f t="shared" si="7"/>
        <v>0</v>
      </c>
      <c r="P960" s="105" t="str">
        <f t="shared" si="8"/>
        <v>No Infra</v>
      </c>
      <c r="Q960" s="105">
        <f t="shared" si="9"/>
        <v>0</v>
      </c>
    </row>
    <row r="961">
      <c r="A961" s="61" t="s">
        <v>1101</v>
      </c>
      <c r="B961" s="16">
        <f t="shared" si="2"/>
        <v>0</v>
      </c>
      <c r="C961" s="16">
        <f>IFERROR(__xludf.DUMMYFUNCTION("IF(OR(REGEXMATCH($A961, ""(?i)"" &amp; JOIN(""|"", SPLIT($C$3, "" ""))),vlookup(A961,'VMware Inventory'!A:E,5,0)=""VMWare""), 1, 0)"),0.0)</f>
        <v>0</v>
      </c>
      <c r="D961" s="16">
        <f>IFERROR(__xludf.DUMMYFUNCTION("IF(REGEXMATCH($A961, ""(?i)"" &amp; JOIN(""|"", SPLIT($D$3, "" ""))), 1, 0)"),0.0)</f>
        <v>0</v>
      </c>
      <c r="E961" s="16">
        <f t="shared" si="3"/>
        <v>0</v>
      </c>
      <c r="F961" s="16">
        <f t="shared" si="4"/>
        <v>0</v>
      </c>
      <c r="G961" s="16">
        <f>IFERROR(__xludf.DUMMYFUNCTION("IF(REGEXMATCH($A961, ""(?i)"" &amp; JOIN(""|"", SPLIT($G$3, "" ""))), 1, 0)"),0.0)</f>
        <v>0</v>
      </c>
      <c r="H961" s="16">
        <f>IFERROR(__xludf.DUMMYFUNCTION("IF(REGEXMATCH($A961, ""(?i)"" &amp; JOIN(""|"", SPLIT($H$3, "" ""))), 1, 0)"),0.0)</f>
        <v>0</v>
      </c>
      <c r="I961" s="16">
        <f>IFERROR(__xludf.DUMMYFUNCTION("IF(REGEXMATCH($A961, ""(?i)"" &amp; JOIN(""|"", SPLIT($I$3, "" ""))), 1, 0)"),0.0)</f>
        <v>0</v>
      </c>
      <c r="J961" s="16">
        <f>IFERROR(__xludf.DUMMYFUNCTION("IF(REGEXMATCH($A961, ""(?i)"" &amp; JOIN(""|"", SPLIT($J$3, "" ""))), 1, 0)"),0.0)</f>
        <v>0</v>
      </c>
      <c r="K961" s="16">
        <f>IFERROR(__xludf.DUMMYFUNCTION("IF(REGEXMATCH($A961, ""(?i)"" &amp; JOIN(""|"", SPLIT($K$3, "" ""))), 1, 0)"),0.0)</f>
        <v>0</v>
      </c>
      <c r="L961" s="16">
        <f>if(vlookup(A961,'VMware Inventory'!A:E,5,0)="Workstation",1,0)</f>
        <v>0</v>
      </c>
      <c r="M961" s="105">
        <f t="shared" si="5"/>
        <v>0</v>
      </c>
      <c r="N961" s="105">
        <f t="shared" si="6"/>
        <v>0</v>
      </c>
      <c r="O961" s="105">
        <f t="shared" si="7"/>
        <v>0</v>
      </c>
      <c r="P961" s="105" t="str">
        <f t="shared" si="8"/>
        <v>No Infra</v>
      </c>
      <c r="Q961" s="105">
        <f t="shared" si="9"/>
        <v>0</v>
      </c>
    </row>
    <row r="962">
      <c r="A962" s="61" t="s">
        <v>1102</v>
      </c>
      <c r="B962" s="16">
        <f t="shared" si="2"/>
        <v>0</v>
      </c>
      <c r="C962" s="16">
        <f>IFERROR(__xludf.DUMMYFUNCTION("IF(OR(REGEXMATCH($A962, ""(?i)"" &amp; JOIN(""|"", SPLIT($C$3, "" ""))),vlookup(A962,'VMware Inventory'!A:E,5,0)=""VMWare""), 1, 0)"),0.0)</f>
        <v>0</v>
      </c>
      <c r="D962" s="16">
        <f>IFERROR(__xludf.DUMMYFUNCTION("IF(REGEXMATCH($A962, ""(?i)"" &amp; JOIN(""|"", SPLIT($D$3, "" ""))), 1, 0)"),0.0)</f>
        <v>0</v>
      </c>
      <c r="E962" s="16">
        <f t="shared" si="3"/>
        <v>0</v>
      </c>
      <c r="F962" s="16">
        <f t="shared" si="4"/>
        <v>0</v>
      </c>
      <c r="G962" s="16">
        <f>IFERROR(__xludf.DUMMYFUNCTION("IF(REGEXMATCH($A962, ""(?i)"" &amp; JOIN(""|"", SPLIT($G$3, "" ""))), 1, 0)"),0.0)</f>
        <v>0</v>
      </c>
      <c r="H962" s="16">
        <f>IFERROR(__xludf.DUMMYFUNCTION("IF(REGEXMATCH($A962, ""(?i)"" &amp; JOIN(""|"", SPLIT($H$3, "" ""))), 1, 0)"),0.0)</f>
        <v>0</v>
      </c>
      <c r="I962" s="16">
        <f>IFERROR(__xludf.DUMMYFUNCTION("IF(REGEXMATCH($A962, ""(?i)"" &amp; JOIN(""|"", SPLIT($I$3, "" ""))), 1, 0)"),0.0)</f>
        <v>0</v>
      </c>
      <c r="J962" s="16">
        <f>IFERROR(__xludf.DUMMYFUNCTION("IF(REGEXMATCH($A962, ""(?i)"" &amp; JOIN(""|"", SPLIT($J$3, "" ""))), 1, 0)"),0.0)</f>
        <v>0</v>
      </c>
      <c r="K962" s="16">
        <f>IFERROR(__xludf.DUMMYFUNCTION("IF(REGEXMATCH($A962, ""(?i)"" &amp; JOIN(""|"", SPLIT($K$3, "" ""))), 1, 0)"),0.0)</f>
        <v>0</v>
      </c>
      <c r="L962" s="16">
        <f>if(vlookup(A962,'VMware Inventory'!A:E,5,0)="Workstation",1,0)</f>
        <v>0</v>
      </c>
      <c r="M962" s="105">
        <f t="shared" si="5"/>
        <v>0</v>
      </c>
      <c r="N962" s="105">
        <f t="shared" si="6"/>
        <v>0</v>
      </c>
      <c r="O962" s="105">
        <f t="shared" si="7"/>
        <v>0</v>
      </c>
      <c r="P962" s="105" t="str">
        <f t="shared" si="8"/>
        <v>No Infra</v>
      </c>
      <c r="Q962" s="105">
        <f t="shared" si="9"/>
        <v>0</v>
      </c>
    </row>
    <row r="963">
      <c r="A963" s="61" t="s">
        <v>1103</v>
      </c>
      <c r="B963" s="16">
        <f t="shared" si="2"/>
        <v>0</v>
      </c>
      <c r="C963" s="16">
        <f>IFERROR(__xludf.DUMMYFUNCTION("IF(OR(REGEXMATCH($A963, ""(?i)"" &amp; JOIN(""|"", SPLIT($C$3, "" ""))),vlookup(A963,'VMware Inventory'!A:E,5,0)=""VMWare""), 1, 0)"),0.0)</f>
        <v>0</v>
      </c>
      <c r="D963" s="16">
        <f>IFERROR(__xludf.DUMMYFUNCTION("IF(REGEXMATCH($A963, ""(?i)"" &amp; JOIN(""|"", SPLIT($D$3, "" ""))), 1, 0)"),0.0)</f>
        <v>0</v>
      </c>
      <c r="E963" s="16">
        <f t="shared" si="3"/>
        <v>0</v>
      </c>
      <c r="F963" s="16">
        <f t="shared" si="4"/>
        <v>0</v>
      </c>
      <c r="G963" s="16">
        <f>IFERROR(__xludf.DUMMYFUNCTION("IF(REGEXMATCH($A963, ""(?i)"" &amp; JOIN(""|"", SPLIT($G$3, "" ""))), 1, 0)"),0.0)</f>
        <v>0</v>
      </c>
      <c r="H963" s="16">
        <f>IFERROR(__xludf.DUMMYFUNCTION("IF(REGEXMATCH($A963, ""(?i)"" &amp; JOIN(""|"", SPLIT($H$3, "" ""))), 1, 0)"),0.0)</f>
        <v>0</v>
      </c>
      <c r="I963" s="16">
        <f>IFERROR(__xludf.DUMMYFUNCTION("IF(REGEXMATCH($A963, ""(?i)"" &amp; JOIN(""|"", SPLIT($I$3, "" ""))), 1, 0)"),0.0)</f>
        <v>0</v>
      </c>
      <c r="J963" s="16">
        <f>IFERROR(__xludf.DUMMYFUNCTION("IF(REGEXMATCH($A963, ""(?i)"" &amp; JOIN(""|"", SPLIT($J$3, "" ""))), 1, 0)"),0.0)</f>
        <v>0</v>
      </c>
      <c r="K963" s="16">
        <f>IFERROR(__xludf.DUMMYFUNCTION("IF(REGEXMATCH($A963, ""(?i)"" &amp; JOIN(""|"", SPLIT($K$3, "" ""))), 1, 0)"),0.0)</f>
        <v>0</v>
      </c>
      <c r="L963" s="16">
        <f>if(vlookup(A963,'VMware Inventory'!A:E,5,0)="Workstation",1,0)</f>
        <v>0</v>
      </c>
      <c r="M963" s="105">
        <f t="shared" si="5"/>
        <v>0</v>
      </c>
      <c r="N963" s="105">
        <f t="shared" si="6"/>
        <v>0</v>
      </c>
      <c r="O963" s="105">
        <f t="shared" si="7"/>
        <v>0</v>
      </c>
      <c r="P963" s="105" t="str">
        <f t="shared" si="8"/>
        <v>No Infra</v>
      </c>
      <c r="Q963" s="105">
        <f t="shared" si="9"/>
        <v>0</v>
      </c>
    </row>
    <row r="964">
      <c r="A964" s="61" t="s">
        <v>1104</v>
      </c>
      <c r="B964" s="16">
        <f t="shared" si="2"/>
        <v>0</v>
      </c>
      <c r="C964" s="16">
        <f>IFERROR(__xludf.DUMMYFUNCTION("IF(OR(REGEXMATCH($A964, ""(?i)"" &amp; JOIN(""|"", SPLIT($C$3, "" ""))),vlookup(A964,'VMware Inventory'!A:E,5,0)=""VMWare""), 1, 0)"),0.0)</f>
        <v>0</v>
      </c>
      <c r="D964" s="16">
        <f>IFERROR(__xludf.DUMMYFUNCTION("IF(REGEXMATCH($A964, ""(?i)"" &amp; JOIN(""|"", SPLIT($D$3, "" ""))), 1, 0)"),0.0)</f>
        <v>0</v>
      </c>
      <c r="E964" s="16">
        <f t="shared" si="3"/>
        <v>0</v>
      </c>
      <c r="F964" s="16">
        <f t="shared" si="4"/>
        <v>0</v>
      </c>
      <c r="G964" s="16">
        <f>IFERROR(__xludf.DUMMYFUNCTION("IF(REGEXMATCH($A964, ""(?i)"" &amp; JOIN(""|"", SPLIT($G$3, "" ""))), 1, 0)"),0.0)</f>
        <v>0</v>
      </c>
      <c r="H964" s="16">
        <f>IFERROR(__xludf.DUMMYFUNCTION("IF(REGEXMATCH($A964, ""(?i)"" &amp; JOIN(""|"", SPLIT($H$3, "" ""))), 1, 0)"),0.0)</f>
        <v>0</v>
      </c>
      <c r="I964" s="16">
        <f>IFERROR(__xludf.DUMMYFUNCTION("IF(REGEXMATCH($A964, ""(?i)"" &amp; JOIN(""|"", SPLIT($I$3, "" ""))), 1, 0)"),0.0)</f>
        <v>0</v>
      </c>
      <c r="J964" s="16">
        <f>IFERROR(__xludf.DUMMYFUNCTION("IF(REGEXMATCH($A964, ""(?i)"" &amp; JOIN(""|"", SPLIT($J$3, "" ""))), 1, 0)"),0.0)</f>
        <v>0</v>
      </c>
      <c r="K964" s="16">
        <f>IFERROR(__xludf.DUMMYFUNCTION("IF(REGEXMATCH($A964, ""(?i)"" &amp; JOIN(""|"", SPLIT($K$3, "" ""))), 1, 0)"),0.0)</f>
        <v>0</v>
      </c>
      <c r="L964" s="16">
        <f>if(vlookup(A964,'VMware Inventory'!A:E,5,0)="Workstation",1,0)</f>
        <v>0</v>
      </c>
      <c r="M964" s="105">
        <f t="shared" si="5"/>
        <v>0</v>
      </c>
      <c r="N964" s="105">
        <f t="shared" si="6"/>
        <v>0</v>
      </c>
      <c r="O964" s="105">
        <f t="shared" si="7"/>
        <v>0</v>
      </c>
      <c r="P964" s="105" t="str">
        <f t="shared" si="8"/>
        <v>No Infra</v>
      </c>
      <c r="Q964" s="105">
        <f t="shared" si="9"/>
        <v>0</v>
      </c>
    </row>
    <row r="965">
      <c r="A965" s="61" t="s">
        <v>1105</v>
      </c>
      <c r="B965" s="16">
        <f t="shared" si="2"/>
        <v>0</v>
      </c>
      <c r="C965" s="16">
        <f>IFERROR(__xludf.DUMMYFUNCTION("IF(OR(REGEXMATCH($A965, ""(?i)"" &amp; JOIN(""|"", SPLIT($C$3, "" ""))),vlookup(A965,'VMware Inventory'!A:E,5,0)=""VMWare""), 1, 0)"),0.0)</f>
        <v>0</v>
      </c>
      <c r="D965" s="16">
        <f>IFERROR(__xludf.DUMMYFUNCTION("IF(REGEXMATCH($A965, ""(?i)"" &amp; JOIN(""|"", SPLIT($D$3, "" ""))), 1, 0)"),0.0)</f>
        <v>0</v>
      </c>
      <c r="E965" s="16">
        <f t="shared" si="3"/>
        <v>0</v>
      </c>
      <c r="F965" s="16">
        <f t="shared" si="4"/>
        <v>0</v>
      </c>
      <c r="G965" s="16">
        <f>IFERROR(__xludf.DUMMYFUNCTION("IF(REGEXMATCH($A965, ""(?i)"" &amp; JOIN(""|"", SPLIT($G$3, "" ""))), 1, 0)"),0.0)</f>
        <v>0</v>
      </c>
      <c r="H965" s="16">
        <f>IFERROR(__xludf.DUMMYFUNCTION("IF(REGEXMATCH($A965, ""(?i)"" &amp; JOIN(""|"", SPLIT($H$3, "" ""))), 1, 0)"),0.0)</f>
        <v>0</v>
      </c>
      <c r="I965" s="16">
        <f>IFERROR(__xludf.DUMMYFUNCTION("IF(REGEXMATCH($A965, ""(?i)"" &amp; JOIN(""|"", SPLIT($I$3, "" ""))), 1, 0)"),0.0)</f>
        <v>0</v>
      </c>
      <c r="J965" s="16">
        <f>IFERROR(__xludf.DUMMYFUNCTION("IF(REGEXMATCH($A965, ""(?i)"" &amp; JOIN(""|"", SPLIT($J$3, "" ""))), 1, 0)"),0.0)</f>
        <v>0</v>
      </c>
      <c r="K965" s="16">
        <f>IFERROR(__xludf.DUMMYFUNCTION("IF(REGEXMATCH($A965, ""(?i)"" &amp; JOIN(""|"", SPLIT($K$3, "" ""))), 1, 0)"),0.0)</f>
        <v>0</v>
      </c>
      <c r="L965" s="16">
        <f>if(vlookup(A965,'VMware Inventory'!A:E,5,0)="Workstation",1,0)</f>
        <v>1</v>
      </c>
      <c r="M965" s="105">
        <f t="shared" si="5"/>
        <v>1</v>
      </c>
      <c r="N965" s="105">
        <f t="shared" si="6"/>
        <v>0</v>
      </c>
      <c r="O965" s="105">
        <f t="shared" si="7"/>
        <v>0</v>
      </c>
      <c r="P965" s="105" t="str">
        <f t="shared" si="8"/>
        <v>Consolidation</v>
      </c>
      <c r="Q965" s="105">
        <f t="shared" si="9"/>
        <v>1</v>
      </c>
    </row>
    <row r="966">
      <c r="A966" s="61" t="s">
        <v>1106</v>
      </c>
      <c r="B966" s="16">
        <f t="shared" si="2"/>
        <v>0</v>
      </c>
      <c r="C966" s="16">
        <f>IFERROR(__xludf.DUMMYFUNCTION("IF(OR(REGEXMATCH($A966, ""(?i)"" &amp; JOIN(""|"", SPLIT($C$3, "" ""))),vlookup(A966,'VMware Inventory'!A:E,5,0)=""VMWare""), 1, 0)"),0.0)</f>
        <v>0</v>
      </c>
      <c r="D966" s="16">
        <f>IFERROR(__xludf.DUMMYFUNCTION("IF(REGEXMATCH($A966, ""(?i)"" &amp; JOIN(""|"", SPLIT($D$3, "" ""))), 1, 0)"),0.0)</f>
        <v>0</v>
      </c>
      <c r="E966" s="16">
        <f t="shared" si="3"/>
        <v>0</v>
      </c>
      <c r="F966" s="16">
        <f t="shared" si="4"/>
        <v>0</v>
      </c>
      <c r="G966" s="16">
        <f>IFERROR(__xludf.DUMMYFUNCTION("IF(REGEXMATCH($A966, ""(?i)"" &amp; JOIN(""|"", SPLIT($G$3, "" ""))), 1, 0)"),0.0)</f>
        <v>0</v>
      </c>
      <c r="H966" s="16">
        <f>IFERROR(__xludf.DUMMYFUNCTION("IF(REGEXMATCH($A966, ""(?i)"" &amp; JOIN(""|"", SPLIT($H$3, "" ""))), 1, 0)"),0.0)</f>
        <v>0</v>
      </c>
      <c r="I966" s="16">
        <f>IFERROR(__xludf.DUMMYFUNCTION("IF(REGEXMATCH($A966, ""(?i)"" &amp; JOIN(""|"", SPLIT($I$3, "" ""))), 1, 0)"),0.0)</f>
        <v>0</v>
      </c>
      <c r="J966" s="16">
        <f>IFERROR(__xludf.DUMMYFUNCTION("IF(REGEXMATCH($A966, ""(?i)"" &amp; JOIN(""|"", SPLIT($J$3, "" ""))), 1, 0)"),0.0)</f>
        <v>0</v>
      </c>
      <c r="K966" s="16">
        <f>IFERROR(__xludf.DUMMYFUNCTION("IF(REGEXMATCH($A966, ""(?i)"" &amp; JOIN(""|"", SPLIT($K$3, "" ""))), 1, 0)"),0.0)</f>
        <v>0</v>
      </c>
      <c r="L966" s="16">
        <f>if(vlookup(A966,'VMware Inventory'!A:E,5,0)="Workstation",1,0)</f>
        <v>1</v>
      </c>
      <c r="M966" s="105">
        <f t="shared" si="5"/>
        <v>1</v>
      </c>
      <c r="N966" s="105">
        <f t="shared" si="6"/>
        <v>0</v>
      </c>
      <c r="O966" s="105">
        <f t="shared" si="7"/>
        <v>0</v>
      </c>
      <c r="P966" s="105" t="str">
        <f t="shared" si="8"/>
        <v>Consolidation</v>
      </c>
      <c r="Q966" s="105">
        <f t="shared" si="9"/>
        <v>1</v>
      </c>
    </row>
    <row r="967">
      <c r="A967" s="61" t="s">
        <v>1107</v>
      </c>
      <c r="B967" s="16">
        <f t="shared" si="2"/>
        <v>0</v>
      </c>
      <c r="C967" s="16">
        <f>IFERROR(__xludf.DUMMYFUNCTION("IF(OR(REGEXMATCH($A967, ""(?i)"" &amp; JOIN(""|"", SPLIT($C$3, "" ""))),vlookup(A967,'VMware Inventory'!A:E,5,0)=""VMWare""), 1, 0)"),0.0)</f>
        <v>0</v>
      </c>
      <c r="D967" s="16">
        <f>IFERROR(__xludf.DUMMYFUNCTION("IF(REGEXMATCH($A967, ""(?i)"" &amp; JOIN(""|"", SPLIT($D$3, "" ""))), 1, 0)"),0.0)</f>
        <v>0</v>
      </c>
      <c r="E967" s="16">
        <f t="shared" si="3"/>
        <v>0</v>
      </c>
      <c r="F967" s="16">
        <f t="shared" si="4"/>
        <v>0</v>
      </c>
      <c r="G967" s="16">
        <f>IFERROR(__xludf.DUMMYFUNCTION("IF(REGEXMATCH($A967, ""(?i)"" &amp; JOIN(""|"", SPLIT($G$3, "" ""))), 1, 0)"),0.0)</f>
        <v>0</v>
      </c>
      <c r="H967" s="16">
        <f>IFERROR(__xludf.DUMMYFUNCTION("IF(REGEXMATCH($A967, ""(?i)"" &amp; JOIN(""|"", SPLIT($H$3, "" ""))), 1, 0)"),0.0)</f>
        <v>0</v>
      </c>
      <c r="I967" s="16">
        <f>IFERROR(__xludf.DUMMYFUNCTION("IF(REGEXMATCH($A967, ""(?i)"" &amp; JOIN(""|"", SPLIT($I$3, "" ""))), 1, 0)"),0.0)</f>
        <v>0</v>
      </c>
      <c r="J967" s="16">
        <f>IFERROR(__xludf.DUMMYFUNCTION("IF(REGEXMATCH($A967, ""(?i)"" &amp; JOIN(""|"", SPLIT($J$3, "" ""))), 1, 0)"),0.0)</f>
        <v>0</v>
      </c>
      <c r="K967" s="16">
        <f>IFERROR(__xludf.DUMMYFUNCTION("IF(REGEXMATCH($A967, ""(?i)"" &amp; JOIN(""|"", SPLIT($K$3, "" ""))), 1, 0)"),0.0)</f>
        <v>0</v>
      </c>
      <c r="L967" s="16">
        <f>if(vlookup(A967,'VMware Inventory'!A:E,5,0)="Workstation",1,0)</f>
        <v>0</v>
      </c>
      <c r="M967" s="105">
        <f t="shared" si="5"/>
        <v>0</v>
      </c>
      <c r="N967" s="105">
        <f t="shared" si="6"/>
        <v>0</v>
      </c>
      <c r="O967" s="105">
        <f t="shared" si="7"/>
        <v>0</v>
      </c>
      <c r="P967" s="105" t="str">
        <f t="shared" si="8"/>
        <v>No Infra</v>
      </c>
      <c r="Q967" s="105">
        <f t="shared" si="9"/>
        <v>0</v>
      </c>
    </row>
    <row r="968">
      <c r="A968" s="61" t="s">
        <v>1108</v>
      </c>
      <c r="B968" s="16">
        <f t="shared" si="2"/>
        <v>0</v>
      </c>
      <c r="C968" s="16">
        <f>IFERROR(__xludf.DUMMYFUNCTION("IF(OR(REGEXMATCH($A968, ""(?i)"" &amp; JOIN(""|"", SPLIT($C$3, "" ""))),vlookup(A968,'VMware Inventory'!A:E,5,0)=""VMWare""), 1, 0)"),0.0)</f>
        <v>0</v>
      </c>
      <c r="D968" s="16">
        <f>IFERROR(__xludf.DUMMYFUNCTION("IF(REGEXMATCH($A968, ""(?i)"" &amp; JOIN(""|"", SPLIT($D$3, "" ""))), 1, 0)"),0.0)</f>
        <v>0</v>
      </c>
      <c r="E968" s="16">
        <f t="shared" si="3"/>
        <v>0</v>
      </c>
      <c r="F968" s="16">
        <f t="shared" si="4"/>
        <v>0</v>
      </c>
      <c r="G968" s="16">
        <f>IFERROR(__xludf.DUMMYFUNCTION("IF(REGEXMATCH($A968, ""(?i)"" &amp; JOIN(""|"", SPLIT($G$3, "" ""))), 1, 0)"),0.0)</f>
        <v>0</v>
      </c>
      <c r="H968" s="16">
        <f>IFERROR(__xludf.DUMMYFUNCTION("IF(REGEXMATCH($A968, ""(?i)"" &amp; JOIN(""|"", SPLIT($H$3, "" ""))), 1, 0)"),0.0)</f>
        <v>0</v>
      </c>
      <c r="I968" s="16">
        <f>IFERROR(__xludf.DUMMYFUNCTION("IF(REGEXMATCH($A968, ""(?i)"" &amp; JOIN(""|"", SPLIT($I$3, "" ""))), 1, 0)"),0.0)</f>
        <v>0</v>
      </c>
      <c r="J968" s="16">
        <f>IFERROR(__xludf.DUMMYFUNCTION("IF(REGEXMATCH($A968, ""(?i)"" &amp; JOIN(""|"", SPLIT($J$3, "" ""))), 1, 0)"),0.0)</f>
        <v>0</v>
      </c>
      <c r="K968" s="16">
        <f>IFERROR(__xludf.DUMMYFUNCTION("IF(REGEXMATCH($A968, ""(?i)"" &amp; JOIN(""|"", SPLIT($K$3, "" ""))), 1, 0)"),0.0)</f>
        <v>0</v>
      </c>
      <c r="L968" s="16">
        <f>if(vlookup(A968,'VMware Inventory'!A:E,5,0)="Workstation",1,0)</f>
        <v>0</v>
      </c>
      <c r="M968" s="105">
        <f t="shared" si="5"/>
        <v>0</v>
      </c>
      <c r="N968" s="105">
        <f t="shared" si="6"/>
        <v>0</v>
      </c>
      <c r="O968" s="105">
        <f t="shared" si="7"/>
        <v>0</v>
      </c>
      <c r="P968" s="105" t="str">
        <f t="shared" si="8"/>
        <v>No Infra</v>
      </c>
      <c r="Q968" s="105">
        <f t="shared" si="9"/>
        <v>0</v>
      </c>
    </row>
    <row r="969">
      <c r="A969" s="61" t="s">
        <v>1109</v>
      </c>
      <c r="B969" s="16">
        <f t="shared" si="2"/>
        <v>0</v>
      </c>
      <c r="C969" s="16">
        <f>IFERROR(__xludf.DUMMYFUNCTION("IF(OR(REGEXMATCH($A969, ""(?i)"" &amp; JOIN(""|"", SPLIT($C$3, "" ""))),vlookup(A969,'VMware Inventory'!A:E,5,0)=""VMWare""), 1, 0)"),0.0)</f>
        <v>0</v>
      </c>
      <c r="D969" s="16">
        <f>IFERROR(__xludf.DUMMYFUNCTION("IF(REGEXMATCH($A969, ""(?i)"" &amp; JOIN(""|"", SPLIT($D$3, "" ""))), 1, 0)"),0.0)</f>
        <v>0</v>
      </c>
      <c r="E969" s="16">
        <f t="shared" si="3"/>
        <v>0</v>
      </c>
      <c r="F969" s="16">
        <f t="shared" si="4"/>
        <v>0</v>
      </c>
      <c r="G969" s="16">
        <f>IFERROR(__xludf.DUMMYFUNCTION("IF(REGEXMATCH($A969, ""(?i)"" &amp; JOIN(""|"", SPLIT($G$3, "" ""))), 1, 0)"),0.0)</f>
        <v>0</v>
      </c>
      <c r="H969" s="16">
        <f>IFERROR(__xludf.DUMMYFUNCTION("IF(REGEXMATCH($A969, ""(?i)"" &amp; JOIN(""|"", SPLIT($H$3, "" ""))), 1, 0)"),0.0)</f>
        <v>0</v>
      </c>
      <c r="I969" s="16">
        <f>IFERROR(__xludf.DUMMYFUNCTION("IF(REGEXMATCH($A969, ""(?i)"" &amp; JOIN(""|"", SPLIT($I$3, "" ""))), 1, 0)"),0.0)</f>
        <v>0</v>
      </c>
      <c r="J969" s="16">
        <f>IFERROR(__xludf.DUMMYFUNCTION("IF(REGEXMATCH($A969, ""(?i)"" &amp; JOIN(""|"", SPLIT($J$3, "" ""))), 1, 0)"),0.0)</f>
        <v>0</v>
      </c>
      <c r="K969" s="16">
        <f>IFERROR(__xludf.DUMMYFUNCTION("IF(REGEXMATCH($A969, ""(?i)"" &amp; JOIN(""|"", SPLIT($K$3, "" ""))), 1, 0)"),0.0)</f>
        <v>0</v>
      </c>
      <c r="L969" s="16">
        <f>if(vlookup(A969,'VMware Inventory'!A:E,5,0)="Workstation",1,0)</f>
        <v>0</v>
      </c>
      <c r="M969" s="105">
        <f t="shared" si="5"/>
        <v>0</v>
      </c>
      <c r="N969" s="105">
        <f t="shared" si="6"/>
        <v>0</v>
      </c>
      <c r="O969" s="105">
        <f t="shared" si="7"/>
        <v>0</v>
      </c>
      <c r="P969" s="105" t="str">
        <f t="shared" si="8"/>
        <v>No Infra</v>
      </c>
      <c r="Q969" s="105">
        <f t="shared" si="9"/>
        <v>0</v>
      </c>
    </row>
    <row r="970">
      <c r="A970" s="61" t="s">
        <v>1110</v>
      </c>
      <c r="B970" s="16">
        <f t="shared" si="2"/>
        <v>0</v>
      </c>
      <c r="C970" s="16">
        <f>IFERROR(__xludf.DUMMYFUNCTION("IF(OR(REGEXMATCH($A970, ""(?i)"" &amp; JOIN(""|"", SPLIT($C$3, "" ""))),vlookup(A970,'VMware Inventory'!A:E,5,0)=""VMWare""), 1, 0)"),0.0)</f>
        <v>0</v>
      </c>
      <c r="D970" s="16">
        <f>IFERROR(__xludf.DUMMYFUNCTION("IF(REGEXMATCH($A970, ""(?i)"" &amp; JOIN(""|"", SPLIT($D$3, "" ""))), 1, 0)"),0.0)</f>
        <v>0</v>
      </c>
      <c r="E970" s="16">
        <f t="shared" si="3"/>
        <v>0</v>
      </c>
      <c r="F970" s="16">
        <f t="shared" si="4"/>
        <v>0</v>
      </c>
      <c r="G970" s="16">
        <f>IFERROR(__xludf.DUMMYFUNCTION("IF(REGEXMATCH($A970, ""(?i)"" &amp; JOIN(""|"", SPLIT($G$3, "" ""))), 1, 0)"),0.0)</f>
        <v>0</v>
      </c>
      <c r="H970" s="16">
        <f>IFERROR(__xludf.DUMMYFUNCTION("IF(REGEXMATCH($A970, ""(?i)"" &amp; JOIN(""|"", SPLIT($H$3, "" ""))), 1, 0)"),0.0)</f>
        <v>0</v>
      </c>
      <c r="I970" s="16">
        <f>IFERROR(__xludf.DUMMYFUNCTION("IF(REGEXMATCH($A970, ""(?i)"" &amp; JOIN(""|"", SPLIT($I$3, "" ""))), 1, 0)"),0.0)</f>
        <v>0</v>
      </c>
      <c r="J970" s="16">
        <f>IFERROR(__xludf.DUMMYFUNCTION("IF(REGEXMATCH($A970, ""(?i)"" &amp; JOIN(""|"", SPLIT($J$3, "" ""))), 1, 0)"),0.0)</f>
        <v>0</v>
      </c>
      <c r="K970" s="16">
        <f>IFERROR(__xludf.DUMMYFUNCTION("IF(REGEXMATCH($A970, ""(?i)"" &amp; JOIN(""|"", SPLIT($K$3, "" ""))), 1, 0)"),0.0)</f>
        <v>0</v>
      </c>
      <c r="L970" s="16">
        <f>if(vlookup(A970,'VMware Inventory'!A:E,5,0)="Workstation",1,0)</f>
        <v>1</v>
      </c>
      <c r="M970" s="105">
        <f t="shared" si="5"/>
        <v>1</v>
      </c>
      <c r="N970" s="105">
        <f t="shared" si="6"/>
        <v>0</v>
      </c>
      <c r="O970" s="105">
        <f t="shared" si="7"/>
        <v>0</v>
      </c>
      <c r="P970" s="105" t="str">
        <f t="shared" si="8"/>
        <v>Consolidation</v>
      </c>
      <c r="Q970" s="105">
        <f t="shared" si="9"/>
        <v>1</v>
      </c>
    </row>
    <row r="971">
      <c r="A971" s="61" t="s">
        <v>1111</v>
      </c>
      <c r="B971" s="16">
        <f t="shared" si="2"/>
        <v>0</v>
      </c>
      <c r="C971" s="16">
        <f>IFERROR(__xludf.DUMMYFUNCTION("IF(OR(REGEXMATCH($A971, ""(?i)"" &amp; JOIN(""|"", SPLIT($C$3, "" ""))),vlookup(A971,'VMware Inventory'!A:E,5,0)=""VMWare""), 1, 0)"),0.0)</f>
        <v>0</v>
      </c>
      <c r="D971" s="16">
        <f>IFERROR(__xludf.DUMMYFUNCTION("IF(REGEXMATCH($A971, ""(?i)"" &amp; JOIN(""|"", SPLIT($D$3, "" ""))), 1, 0)"),0.0)</f>
        <v>0</v>
      </c>
      <c r="E971" s="16">
        <f t="shared" si="3"/>
        <v>0</v>
      </c>
      <c r="F971" s="16">
        <f t="shared" si="4"/>
        <v>0</v>
      </c>
      <c r="G971" s="16">
        <f>IFERROR(__xludf.DUMMYFUNCTION("IF(REGEXMATCH($A971, ""(?i)"" &amp; JOIN(""|"", SPLIT($G$3, "" ""))), 1, 0)"),0.0)</f>
        <v>0</v>
      </c>
      <c r="H971" s="16">
        <f>IFERROR(__xludf.DUMMYFUNCTION("IF(REGEXMATCH($A971, ""(?i)"" &amp; JOIN(""|"", SPLIT($H$3, "" ""))), 1, 0)"),0.0)</f>
        <v>0</v>
      </c>
      <c r="I971" s="16">
        <f>IFERROR(__xludf.DUMMYFUNCTION("IF(REGEXMATCH($A971, ""(?i)"" &amp; JOIN(""|"", SPLIT($I$3, "" ""))), 1, 0)"),0.0)</f>
        <v>0</v>
      </c>
      <c r="J971" s="16">
        <f>IFERROR(__xludf.DUMMYFUNCTION("IF(REGEXMATCH($A971, ""(?i)"" &amp; JOIN(""|"", SPLIT($J$3, "" ""))), 1, 0)"),0.0)</f>
        <v>0</v>
      </c>
      <c r="K971" s="16">
        <f>IFERROR(__xludf.DUMMYFUNCTION("IF(REGEXMATCH($A971, ""(?i)"" &amp; JOIN(""|"", SPLIT($K$3, "" ""))), 1, 0)"),0.0)</f>
        <v>0</v>
      </c>
      <c r="L971" s="16">
        <f>if(vlookup(A971,'VMware Inventory'!A:E,5,0)="Workstation",1,0)</f>
        <v>1</v>
      </c>
      <c r="M971" s="105">
        <f t="shared" si="5"/>
        <v>1</v>
      </c>
      <c r="N971" s="105">
        <f t="shared" si="6"/>
        <v>0</v>
      </c>
      <c r="O971" s="105">
        <f t="shared" si="7"/>
        <v>0</v>
      </c>
      <c r="P971" s="105" t="str">
        <f t="shared" si="8"/>
        <v>Consolidation</v>
      </c>
      <c r="Q971" s="105">
        <f t="shared" si="9"/>
        <v>1</v>
      </c>
    </row>
    <row r="972">
      <c r="A972" s="61" t="s">
        <v>1112</v>
      </c>
      <c r="B972" s="16">
        <f t="shared" si="2"/>
        <v>0</v>
      </c>
      <c r="C972" s="16">
        <f>IFERROR(__xludf.DUMMYFUNCTION("IF(OR(REGEXMATCH($A972, ""(?i)"" &amp; JOIN(""|"", SPLIT($C$3, "" ""))),vlookup(A972,'VMware Inventory'!A:E,5,0)=""VMWare""), 1, 0)"),0.0)</f>
        <v>0</v>
      </c>
      <c r="D972" s="16">
        <f>IFERROR(__xludf.DUMMYFUNCTION("IF(REGEXMATCH($A972, ""(?i)"" &amp; JOIN(""|"", SPLIT($D$3, "" ""))), 1, 0)"),0.0)</f>
        <v>0</v>
      </c>
      <c r="E972" s="16">
        <f t="shared" si="3"/>
        <v>0</v>
      </c>
      <c r="F972" s="16">
        <f t="shared" si="4"/>
        <v>0</v>
      </c>
      <c r="G972" s="16">
        <f>IFERROR(__xludf.DUMMYFUNCTION("IF(REGEXMATCH($A972, ""(?i)"" &amp; JOIN(""|"", SPLIT($G$3, "" ""))), 1, 0)"),0.0)</f>
        <v>0</v>
      </c>
      <c r="H972" s="16">
        <f>IFERROR(__xludf.DUMMYFUNCTION("IF(REGEXMATCH($A972, ""(?i)"" &amp; JOIN(""|"", SPLIT($H$3, "" ""))), 1, 0)"),0.0)</f>
        <v>0</v>
      </c>
      <c r="I972" s="16">
        <f>IFERROR(__xludf.DUMMYFUNCTION("IF(REGEXMATCH($A972, ""(?i)"" &amp; JOIN(""|"", SPLIT($I$3, "" ""))), 1, 0)"),0.0)</f>
        <v>0</v>
      </c>
      <c r="J972" s="16">
        <f>IFERROR(__xludf.DUMMYFUNCTION("IF(REGEXMATCH($A972, ""(?i)"" &amp; JOIN(""|"", SPLIT($J$3, "" ""))), 1, 0)"),0.0)</f>
        <v>0</v>
      </c>
      <c r="K972" s="16">
        <f>IFERROR(__xludf.DUMMYFUNCTION("IF(REGEXMATCH($A972, ""(?i)"" &amp; JOIN(""|"", SPLIT($K$3, "" ""))), 1, 0)"),0.0)</f>
        <v>0</v>
      </c>
      <c r="L972" s="16">
        <f>if(vlookup(A972,'VMware Inventory'!A:E,5,0)="Workstation",1,0)</f>
        <v>1</v>
      </c>
      <c r="M972" s="105">
        <f t="shared" si="5"/>
        <v>1</v>
      </c>
      <c r="N972" s="105">
        <f t="shared" si="6"/>
        <v>0</v>
      </c>
      <c r="O972" s="105">
        <f t="shared" si="7"/>
        <v>0</v>
      </c>
      <c r="P972" s="105" t="str">
        <f t="shared" si="8"/>
        <v>Consolidation</v>
      </c>
      <c r="Q972" s="105">
        <f t="shared" si="9"/>
        <v>1</v>
      </c>
    </row>
    <row r="973">
      <c r="A973" s="61" t="s">
        <v>1113</v>
      </c>
      <c r="B973" s="16">
        <f t="shared" si="2"/>
        <v>0</v>
      </c>
      <c r="C973" s="16">
        <f>IFERROR(__xludf.DUMMYFUNCTION("IF(OR(REGEXMATCH($A973, ""(?i)"" &amp; JOIN(""|"", SPLIT($C$3, "" ""))),vlookup(A973,'VMware Inventory'!A:E,5,0)=""VMWare""), 1, 0)"),0.0)</f>
        <v>0</v>
      </c>
      <c r="D973" s="16">
        <f>IFERROR(__xludf.DUMMYFUNCTION("IF(REGEXMATCH($A973, ""(?i)"" &amp; JOIN(""|"", SPLIT($D$3, "" ""))), 1, 0)"),0.0)</f>
        <v>0</v>
      </c>
      <c r="E973" s="16">
        <f t="shared" si="3"/>
        <v>0</v>
      </c>
      <c r="F973" s="16">
        <f t="shared" si="4"/>
        <v>0</v>
      </c>
      <c r="G973" s="16">
        <f>IFERROR(__xludf.DUMMYFUNCTION("IF(REGEXMATCH($A973, ""(?i)"" &amp; JOIN(""|"", SPLIT($G$3, "" ""))), 1, 0)"),0.0)</f>
        <v>0</v>
      </c>
      <c r="H973" s="16">
        <f>IFERROR(__xludf.DUMMYFUNCTION("IF(REGEXMATCH($A973, ""(?i)"" &amp; JOIN(""|"", SPLIT($H$3, "" ""))), 1, 0)"),0.0)</f>
        <v>0</v>
      </c>
      <c r="I973" s="16">
        <f>IFERROR(__xludf.DUMMYFUNCTION("IF(REGEXMATCH($A973, ""(?i)"" &amp; JOIN(""|"", SPLIT($I$3, "" ""))), 1, 0)"),0.0)</f>
        <v>0</v>
      </c>
      <c r="J973" s="16">
        <f>IFERROR(__xludf.DUMMYFUNCTION("IF(REGEXMATCH($A973, ""(?i)"" &amp; JOIN(""|"", SPLIT($J$3, "" ""))), 1, 0)"),0.0)</f>
        <v>0</v>
      </c>
      <c r="K973" s="16">
        <f>IFERROR(__xludf.DUMMYFUNCTION("IF(REGEXMATCH($A973, ""(?i)"" &amp; JOIN(""|"", SPLIT($K$3, "" ""))), 1, 0)"),0.0)</f>
        <v>0</v>
      </c>
      <c r="L973" s="16">
        <f>if(vlookup(A973,'VMware Inventory'!A:E,5,0)="Workstation",1,0)</f>
        <v>1</v>
      </c>
      <c r="M973" s="105">
        <f t="shared" si="5"/>
        <v>1</v>
      </c>
      <c r="N973" s="105">
        <f t="shared" si="6"/>
        <v>0</v>
      </c>
      <c r="O973" s="105">
        <f t="shared" si="7"/>
        <v>0</v>
      </c>
      <c r="P973" s="105" t="str">
        <f t="shared" si="8"/>
        <v>Consolidation</v>
      </c>
      <c r="Q973" s="105">
        <f t="shared" si="9"/>
        <v>1</v>
      </c>
    </row>
    <row r="974">
      <c r="A974" s="61" t="s">
        <v>1114</v>
      </c>
      <c r="B974" s="16">
        <f t="shared" si="2"/>
        <v>0</v>
      </c>
      <c r="C974" s="16">
        <f>IFERROR(__xludf.DUMMYFUNCTION("IF(OR(REGEXMATCH($A974, ""(?i)"" &amp; JOIN(""|"", SPLIT($C$3, "" ""))),vlookup(A974,'VMware Inventory'!A:E,5,0)=""VMWare""), 1, 0)"),0.0)</f>
        <v>0</v>
      </c>
      <c r="D974" s="16">
        <f>IFERROR(__xludf.DUMMYFUNCTION("IF(REGEXMATCH($A974, ""(?i)"" &amp; JOIN(""|"", SPLIT($D$3, "" ""))), 1, 0)"),0.0)</f>
        <v>0</v>
      </c>
      <c r="E974" s="16">
        <f t="shared" si="3"/>
        <v>0</v>
      </c>
      <c r="F974" s="16">
        <f t="shared" si="4"/>
        <v>0</v>
      </c>
      <c r="G974" s="16">
        <f>IFERROR(__xludf.DUMMYFUNCTION("IF(REGEXMATCH($A974, ""(?i)"" &amp; JOIN(""|"", SPLIT($G$3, "" ""))), 1, 0)"),0.0)</f>
        <v>0</v>
      </c>
      <c r="H974" s="16">
        <f>IFERROR(__xludf.DUMMYFUNCTION("IF(REGEXMATCH($A974, ""(?i)"" &amp; JOIN(""|"", SPLIT($H$3, "" ""))), 1, 0)"),0.0)</f>
        <v>0</v>
      </c>
      <c r="I974" s="16">
        <f>IFERROR(__xludf.DUMMYFUNCTION("IF(REGEXMATCH($A974, ""(?i)"" &amp; JOIN(""|"", SPLIT($I$3, "" ""))), 1, 0)"),0.0)</f>
        <v>0</v>
      </c>
      <c r="J974" s="16">
        <f>IFERROR(__xludf.DUMMYFUNCTION("IF(REGEXMATCH($A974, ""(?i)"" &amp; JOIN(""|"", SPLIT($J$3, "" ""))), 1, 0)"),0.0)</f>
        <v>0</v>
      </c>
      <c r="K974" s="16">
        <f>IFERROR(__xludf.DUMMYFUNCTION("IF(REGEXMATCH($A974, ""(?i)"" &amp; JOIN(""|"", SPLIT($K$3, "" ""))), 1, 0)"),0.0)</f>
        <v>0</v>
      </c>
      <c r="L974" s="16">
        <f>if(vlookup(A974,'VMware Inventory'!A:E,5,0)="Workstation",1,0)</f>
        <v>1</v>
      </c>
      <c r="M974" s="105">
        <f t="shared" si="5"/>
        <v>1</v>
      </c>
      <c r="N974" s="105">
        <f t="shared" si="6"/>
        <v>0</v>
      </c>
      <c r="O974" s="105">
        <f t="shared" si="7"/>
        <v>0</v>
      </c>
      <c r="P974" s="105" t="str">
        <f t="shared" si="8"/>
        <v>Consolidation</v>
      </c>
      <c r="Q974" s="105">
        <f t="shared" si="9"/>
        <v>1</v>
      </c>
    </row>
    <row r="975">
      <c r="A975" s="61" t="s">
        <v>1115</v>
      </c>
      <c r="B975" s="16">
        <f t="shared" si="2"/>
        <v>0</v>
      </c>
      <c r="C975" s="16">
        <f>IFERROR(__xludf.DUMMYFUNCTION("IF(OR(REGEXMATCH($A975, ""(?i)"" &amp; JOIN(""|"", SPLIT($C$3, "" ""))),vlookup(A975,'VMware Inventory'!A:E,5,0)=""VMWare""), 1, 0)"),0.0)</f>
        <v>0</v>
      </c>
      <c r="D975" s="16">
        <f>IFERROR(__xludf.DUMMYFUNCTION("IF(REGEXMATCH($A975, ""(?i)"" &amp; JOIN(""|"", SPLIT($D$3, "" ""))), 1, 0)"),0.0)</f>
        <v>0</v>
      </c>
      <c r="E975" s="16">
        <f t="shared" si="3"/>
        <v>0</v>
      </c>
      <c r="F975" s="16">
        <f t="shared" si="4"/>
        <v>0</v>
      </c>
      <c r="G975" s="16">
        <f>IFERROR(__xludf.DUMMYFUNCTION("IF(REGEXMATCH($A975, ""(?i)"" &amp; JOIN(""|"", SPLIT($G$3, "" ""))), 1, 0)"),0.0)</f>
        <v>0</v>
      </c>
      <c r="H975" s="16">
        <f>IFERROR(__xludf.DUMMYFUNCTION("IF(REGEXMATCH($A975, ""(?i)"" &amp; JOIN(""|"", SPLIT($H$3, "" ""))), 1, 0)"),0.0)</f>
        <v>0</v>
      </c>
      <c r="I975" s="16">
        <f>IFERROR(__xludf.DUMMYFUNCTION("IF(REGEXMATCH($A975, ""(?i)"" &amp; JOIN(""|"", SPLIT($I$3, "" ""))), 1, 0)"),0.0)</f>
        <v>0</v>
      </c>
      <c r="J975" s="16">
        <f>IFERROR(__xludf.DUMMYFUNCTION("IF(REGEXMATCH($A975, ""(?i)"" &amp; JOIN(""|"", SPLIT($J$3, "" ""))), 1, 0)"),0.0)</f>
        <v>0</v>
      </c>
      <c r="K975" s="16">
        <f>IFERROR(__xludf.DUMMYFUNCTION("IF(REGEXMATCH($A975, ""(?i)"" &amp; JOIN(""|"", SPLIT($K$3, "" ""))), 1, 0)"),0.0)</f>
        <v>0</v>
      </c>
      <c r="L975" s="16">
        <f>if(vlookup(A975,'VMware Inventory'!A:E,5,0)="Workstation",1,0)</f>
        <v>1</v>
      </c>
      <c r="M975" s="105">
        <f t="shared" si="5"/>
        <v>1</v>
      </c>
      <c r="N975" s="105">
        <f t="shared" si="6"/>
        <v>0</v>
      </c>
      <c r="O975" s="105">
        <f t="shared" si="7"/>
        <v>0</v>
      </c>
      <c r="P975" s="105" t="str">
        <f t="shared" si="8"/>
        <v>Consolidation</v>
      </c>
      <c r="Q975" s="105">
        <f t="shared" si="9"/>
        <v>1</v>
      </c>
    </row>
    <row r="976">
      <c r="A976" s="61" t="s">
        <v>1116</v>
      </c>
      <c r="B976" s="16">
        <f t="shared" si="2"/>
        <v>0</v>
      </c>
      <c r="C976" s="16">
        <f>IFERROR(__xludf.DUMMYFUNCTION("IF(OR(REGEXMATCH($A976, ""(?i)"" &amp; JOIN(""|"", SPLIT($C$3, "" ""))),vlookup(A976,'VMware Inventory'!A:E,5,0)=""VMWare""), 1, 0)"),0.0)</f>
        <v>0</v>
      </c>
      <c r="D976" s="16">
        <f>IFERROR(__xludf.DUMMYFUNCTION("IF(REGEXMATCH($A976, ""(?i)"" &amp; JOIN(""|"", SPLIT($D$3, "" ""))), 1, 0)"),0.0)</f>
        <v>0</v>
      </c>
      <c r="E976" s="16">
        <f t="shared" si="3"/>
        <v>0</v>
      </c>
      <c r="F976" s="16">
        <f t="shared" si="4"/>
        <v>0</v>
      </c>
      <c r="G976" s="16">
        <f>IFERROR(__xludf.DUMMYFUNCTION("IF(REGEXMATCH($A976, ""(?i)"" &amp; JOIN(""|"", SPLIT($G$3, "" ""))), 1, 0)"),0.0)</f>
        <v>0</v>
      </c>
      <c r="H976" s="16">
        <f>IFERROR(__xludf.DUMMYFUNCTION("IF(REGEXMATCH($A976, ""(?i)"" &amp; JOIN(""|"", SPLIT($H$3, "" ""))), 1, 0)"),0.0)</f>
        <v>0</v>
      </c>
      <c r="I976" s="16">
        <f>IFERROR(__xludf.DUMMYFUNCTION("IF(REGEXMATCH($A976, ""(?i)"" &amp; JOIN(""|"", SPLIT($I$3, "" ""))), 1, 0)"),0.0)</f>
        <v>0</v>
      </c>
      <c r="J976" s="16">
        <f>IFERROR(__xludf.DUMMYFUNCTION("IF(REGEXMATCH($A976, ""(?i)"" &amp; JOIN(""|"", SPLIT($J$3, "" ""))), 1, 0)"),0.0)</f>
        <v>0</v>
      </c>
      <c r="K976" s="16">
        <f>IFERROR(__xludf.DUMMYFUNCTION("IF(REGEXMATCH($A976, ""(?i)"" &amp; JOIN(""|"", SPLIT($K$3, "" ""))), 1, 0)"),0.0)</f>
        <v>0</v>
      </c>
      <c r="L976" s="16">
        <f>if(vlookup(A976,'VMware Inventory'!A:E,5,0)="Workstation",1,0)</f>
        <v>1</v>
      </c>
      <c r="M976" s="105">
        <f t="shared" si="5"/>
        <v>1</v>
      </c>
      <c r="N976" s="105">
        <f t="shared" si="6"/>
        <v>0</v>
      </c>
      <c r="O976" s="105">
        <f t="shared" si="7"/>
        <v>0</v>
      </c>
      <c r="P976" s="105" t="str">
        <f t="shared" si="8"/>
        <v>Consolidation</v>
      </c>
      <c r="Q976" s="105">
        <f t="shared" si="9"/>
        <v>1</v>
      </c>
    </row>
    <row r="977">
      <c r="A977" s="61" t="s">
        <v>1117</v>
      </c>
      <c r="B977" s="16">
        <f t="shared" si="2"/>
        <v>0</v>
      </c>
      <c r="C977" s="16">
        <f>IFERROR(__xludf.DUMMYFUNCTION("IF(OR(REGEXMATCH($A977, ""(?i)"" &amp; JOIN(""|"", SPLIT($C$3, "" ""))),vlookup(A977,'VMware Inventory'!A:E,5,0)=""VMWare""), 1, 0)"),0.0)</f>
        <v>0</v>
      </c>
      <c r="D977" s="16">
        <f>IFERROR(__xludf.DUMMYFUNCTION("IF(REGEXMATCH($A977, ""(?i)"" &amp; JOIN(""|"", SPLIT($D$3, "" ""))), 1, 0)"),0.0)</f>
        <v>0</v>
      </c>
      <c r="E977" s="16">
        <f t="shared" si="3"/>
        <v>0</v>
      </c>
      <c r="F977" s="16">
        <f t="shared" si="4"/>
        <v>0</v>
      </c>
      <c r="G977" s="16">
        <f>IFERROR(__xludf.DUMMYFUNCTION("IF(REGEXMATCH($A977, ""(?i)"" &amp; JOIN(""|"", SPLIT($G$3, "" ""))), 1, 0)"),0.0)</f>
        <v>0</v>
      </c>
      <c r="H977" s="16">
        <f>IFERROR(__xludf.DUMMYFUNCTION("IF(REGEXMATCH($A977, ""(?i)"" &amp; JOIN(""|"", SPLIT($H$3, "" ""))), 1, 0)"),0.0)</f>
        <v>0</v>
      </c>
      <c r="I977" s="16">
        <f>IFERROR(__xludf.DUMMYFUNCTION("IF(REGEXMATCH($A977, ""(?i)"" &amp; JOIN(""|"", SPLIT($I$3, "" ""))), 1, 0)"),0.0)</f>
        <v>0</v>
      </c>
      <c r="J977" s="16">
        <f>IFERROR(__xludf.DUMMYFUNCTION("IF(REGEXMATCH($A977, ""(?i)"" &amp; JOIN(""|"", SPLIT($J$3, "" ""))), 1, 0)"),0.0)</f>
        <v>0</v>
      </c>
      <c r="K977" s="16">
        <f>IFERROR(__xludf.DUMMYFUNCTION("IF(REGEXMATCH($A977, ""(?i)"" &amp; JOIN(""|"", SPLIT($K$3, "" ""))), 1, 0)"),0.0)</f>
        <v>0</v>
      </c>
      <c r="L977" s="16">
        <f>if(vlookup(A977,'VMware Inventory'!A:E,5,0)="Workstation",1,0)</f>
        <v>1</v>
      </c>
      <c r="M977" s="105">
        <f t="shared" si="5"/>
        <v>1</v>
      </c>
      <c r="N977" s="105">
        <f t="shared" si="6"/>
        <v>0</v>
      </c>
      <c r="O977" s="105">
        <f t="shared" si="7"/>
        <v>0</v>
      </c>
      <c r="P977" s="105" t="str">
        <f t="shared" si="8"/>
        <v>Consolidation</v>
      </c>
      <c r="Q977" s="105">
        <f t="shared" si="9"/>
        <v>1</v>
      </c>
    </row>
    <row r="978">
      <c r="A978" s="61" t="s">
        <v>1118</v>
      </c>
      <c r="B978" s="16">
        <f t="shared" si="2"/>
        <v>0</v>
      </c>
      <c r="C978" s="16">
        <f>IFERROR(__xludf.DUMMYFUNCTION("IF(OR(REGEXMATCH($A978, ""(?i)"" &amp; JOIN(""|"", SPLIT($C$3, "" ""))),vlookup(A978,'VMware Inventory'!A:E,5,0)=""VMWare""), 1, 0)"),0.0)</f>
        <v>0</v>
      </c>
      <c r="D978" s="16">
        <f>IFERROR(__xludf.DUMMYFUNCTION("IF(REGEXMATCH($A978, ""(?i)"" &amp; JOIN(""|"", SPLIT($D$3, "" ""))), 1, 0)"),0.0)</f>
        <v>0</v>
      </c>
      <c r="E978" s="16">
        <f t="shared" si="3"/>
        <v>0</v>
      </c>
      <c r="F978" s="16">
        <f t="shared" si="4"/>
        <v>0</v>
      </c>
      <c r="G978" s="16">
        <f>IFERROR(__xludf.DUMMYFUNCTION("IF(REGEXMATCH($A978, ""(?i)"" &amp; JOIN(""|"", SPLIT($G$3, "" ""))), 1, 0)"),0.0)</f>
        <v>0</v>
      </c>
      <c r="H978" s="16">
        <f>IFERROR(__xludf.DUMMYFUNCTION("IF(REGEXMATCH($A978, ""(?i)"" &amp; JOIN(""|"", SPLIT($H$3, "" ""))), 1, 0)"),0.0)</f>
        <v>0</v>
      </c>
      <c r="I978" s="16">
        <f>IFERROR(__xludf.DUMMYFUNCTION("IF(REGEXMATCH($A978, ""(?i)"" &amp; JOIN(""|"", SPLIT($I$3, "" ""))), 1, 0)"),0.0)</f>
        <v>0</v>
      </c>
      <c r="J978" s="16">
        <f>IFERROR(__xludf.DUMMYFUNCTION("IF(REGEXMATCH($A978, ""(?i)"" &amp; JOIN(""|"", SPLIT($J$3, "" ""))), 1, 0)"),0.0)</f>
        <v>0</v>
      </c>
      <c r="K978" s="16">
        <f>IFERROR(__xludf.DUMMYFUNCTION("IF(REGEXMATCH($A978, ""(?i)"" &amp; JOIN(""|"", SPLIT($K$3, "" ""))), 1, 0)"),0.0)</f>
        <v>0</v>
      </c>
      <c r="L978" s="16">
        <f>if(vlookup(A978,'VMware Inventory'!A:E,5,0)="Workstation",1,0)</f>
        <v>1</v>
      </c>
      <c r="M978" s="105">
        <f t="shared" si="5"/>
        <v>1</v>
      </c>
      <c r="N978" s="105">
        <f t="shared" si="6"/>
        <v>0</v>
      </c>
      <c r="O978" s="105">
        <f t="shared" si="7"/>
        <v>0</v>
      </c>
      <c r="P978" s="105" t="str">
        <f t="shared" si="8"/>
        <v>Consolidation</v>
      </c>
      <c r="Q978" s="105">
        <f t="shared" si="9"/>
        <v>1</v>
      </c>
    </row>
    <row r="979">
      <c r="A979" s="61" t="s">
        <v>1119</v>
      </c>
      <c r="B979" s="16">
        <f t="shared" si="2"/>
        <v>0</v>
      </c>
      <c r="C979" s="16">
        <f>IFERROR(__xludf.DUMMYFUNCTION("IF(OR(REGEXMATCH($A979, ""(?i)"" &amp; JOIN(""|"", SPLIT($C$3, "" ""))),vlookup(A979,'VMware Inventory'!A:E,5,0)=""VMWare""), 1, 0)"),0.0)</f>
        <v>0</v>
      </c>
      <c r="D979" s="16">
        <f>IFERROR(__xludf.DUMMYFUNCTION("IF(REGEXMATCH($A979, ""(?i)"" &amp; JOIN(""|"", SPLIT($D$3, "" ""))), 1, 0)"),0.0)</f>
        <v>0</v>
      </c>
      <c r="E979" s="16">
        <f t="shared" si="3"/>
        <v>0</v>
      </c>
      <c r="F979" s="16">
        <f t="shared" si="4"/>
        <v>0</v>
      </c>
      <c r="G979" s="16">
        <f>IFERROR(__xludf.DUMMYFUNCTION("IF(REGEXMATCH($A979, ""(?i)"" &amp; JOIN(""|"", SPLIT($G$3, "" ""))), 1, 0)"),0.0)</f>
        <v>0</v>
      </c>
      <c r="H979" s="16">
        <f>IFERROR(__xludf.DUMMYFUNCTION("IF(REGEXMATCH($A979, ""(?i)"" &amp; JOIN(""|"", SPLIT($H$3, "" ""))), 1, 0)"),0.0)</f>
        <v>0</v>
      </c>
      <c r="I979" s="16">
        <f>IFERROR(__xludf.DUMMYFUNCTION("IF(REGEXMATCH($A979, ""(?i)"" &amp; JOIN(""|"", SPLIT($I$3, "" ""))), 1, 0)"),0.0)</f>
        <v>0</v>
      </c>
      <c r="J979" s="16">
        <f>IFERROR(__xludf.DUMMYFUNCTION("IF(REGEXMATCH($A979, ""(?i)"" &amp; JOIN(""|"", SPLIT($J$3, "" ""))), 1, 0)"),0.0)</f>
        <v>0</v>
      </c>
      <c r="K979" s="16">
        <f>IFERROR(__xludf.DUMMYFUNCTION("IF(REGEXMATCH($A979, ""(?i)"" &amp; JOIN(""|"", SPLIT($K$3, "" ""))), 1, 0)"),0.0)</f>
        <v>0</v>
      </c>
      <c r="L979" s="16">
        <f>if(vlookup(A979,'VMware Inventory'!A:E,5,0)="Workstation",1,0)</f>
        <v>1</v>
      </c>
      <c r="M979" s="105">
        <f t="shared" si="5"/>
        <v>1</v>
      </c>
      <c r="N979" s="105">
        <f t="shared" si="6"/>
        <v>0</v>
      </c>
      <c r="O979" s="105">
        <f t="shared" si="7"/>
        <v>0</v>
      </c>
      <c r="P979" s="105" t="str">
        <f t="shared" si="8"/>
        <v>Consolidation</v>
      </c>
      <c r="Q979" s="105">
        <f t="shared" si="9"/>
        <v>1</v>
      </c>
    </row>
    <row r="980">
      <c r="A980" s="61" t="s">
        <v>1120</v>
      </c>
      <c r="B980" s="16">
        <f t="shared" si="2"/>
        <v>0</v>
      </c>
      <c r="C980" s="16">
        <f>IFERROR(__xludf.DUMMYFUNCTION("IF(OR(REGEXMATCH($A980, ""(?i)"" &amp; JOIN(""|"", SPLIT($C$3, "" ""))),vlookup(A980,'VMware Inventory'!A:E,5,0)=""VMWare""), 1, 0)"),0.0)</f>
        <v>0</v>
      </c>
      <c r="D980" s="16">
        <f>IFERROR(__xludf.DUMMYFUNCTION("IF(REGEXMATCH($A980, ""(?i)"" &amp; JOIN(""|"", SPLIT($D$3, "" ""))), 1, 0)"),0.0)</f>
        <v>0</v>
      </c>
      <c r="E980" s="16">
        <f t="shared" si="3"/>
        <v>0</v>
      </c>
      <c r="F980" s="16">
        <f t="shared" si="4"/>
        <v>0</v>
      </c>
      <c r="G980" s="16">
        <f>IFERROR(__xludf.DUMMYFUNCTION("IF(REGEXMATCH($A980, ""(?i)"" &amp; JOIN(""|"", SPLIT($G$3, "" ""))), 1, 0)"),0.0)</f>
        <v>0</v>
      </c>
      <c r="H980" s="16">
        <f>IFERROR(__xludf.DUMMYFUNCTION("IF(REGEXMATCH($A980, ""(?i)"" &amp; JOIN(""|"", SPLIT($H$3, "" ""))), 1, 0)"),0.0)</f>
        <v>0</v>
      </c>
      <c r="I980" s="16">
        <f>IFERROR(__xludf.DUMMYFUNCTION("IF(REGEXMATCH($A980, ""(?i)"" &amp; JOIN(""|"", SPLIT($I$3, "" ""))), 1, 0)"),0.0)</f>
        <v>0</v>
      </c>
      <c r="J980" s="16">
        <f>IFERROR(__xludf.DUMMYFUNCTION("IF(REGEXMATCH($A980, ""(?i)"" &amp; JOIN(""|"", SPLIT($J$3, "" ""))), 1, 0)"),0.0)</f>
        <v>0</v>
      </c>
      <c r="K980" s="16">
        <f>IFERROR(__xludf.DUMMYFUNCTION("IF(REGEXMATCH($A980, ""(?i)"" &amp; JOIN(""|"", SPLIT($K$3, "" ""))), 1, 0)"),0.0)</f>
        <v>0</v>
      </c>
      <c r="L980" s="16">
        <f>if(vlookup(A980,'VMware Inventory'!A:E,5,0)="Workstation",1,0)</f>
        <v>1</v>
      </c>
      <c r="M980" s="105">
        <f t="shared" si="5"/>
        <v>1</v>
      </c>
      <c r="N980" s="105">
        <f t="shared" si="6"/>
        <v>0</v>
      </c>
      <c r="O980" s="105">
        <f t="shared" si="7"/>
        <v>0</v>
      </c>
      <c r="P980" s="105" t="str">
        <f t="shared" si="8"/>
        <v>Consolidation</v>
      </c>
      <c r="Q980" s="105">
        <f t="shared" si="9"/>
        <v>1</v>
      </c>
    </row>
    <row r="981">
      <c r="A981" s="61" t="s">
        <v>1121</v>
      </c>
      <c r="B981" s="16">
        <f t="shared" si="2"/>
        <v>0</v>
      </c>
      <c r="C981" s="16">
        <f>IFERROR(__xludf.DUMMYFUNCTION("IF(OR(REGEXMATCH($A981, ""(?i)"" &amp; JOIN(""|"", SPLIT($C$3, "" ""))),vlookup(A981,'VMware Inventory'!A:E,5,0)=""VMWare""), 1, 0)"),0.0)</f>
        <v>0</v>
      </c>
      <c r="D981" s="16">
        <f>IFERROR(__xludf.DUMMYFUNCTION("IF(REGEXMATCH($A981, ""(?i)"" &amp; JOIN(""|"", SPLIT($D$3, "" ""))), 1, 0)"),0.0)</f>
        <v>0</v>
      </c>
      <c r="E981" s="16">
        <f t="shared" si="3"/>
        <v>0</v>
      </c>
      <c r="F981" s="16">
        <f t="shared" si="4"/>
        <v>0</v>
      </c>
      <c r="G981" s="16">
        <f>IFERROR(__xludf.DUMMYFUNCTION("IF(REGEXMATCH($A981, ""(?i)"" &amp; JOIN(""|"", SPLIT($G$3, "" ""))), 1, 0)"),0.0)</f>
        <v>0</v>
      </c>
      <c r="H981" s="16">
        <f>IFERROR(__xludf.DUMMYFUNCTION("IF(REGEXMATCH($A981, ""(?i)"" &amp; JOIN(""|"", SPLIT($H$3, "" ""))), 1, 0)"),0.0)</f>
        <v>0</v>
      </c>
      <c r="I981" s="16">
        <f>IFERROR(__xludf.DUMMYFUNCTION("IF(REGEXMATCH($A981, ""(?i)"" &amp; JOIN(""|"", SPLIT($I$3, "" ""))), 1, 0)"),0.0)</f>
        <v>0</v>
      </c>
      <c r="J981" s="16">
        <f>IFERROR(__xludf.DUMMYFUNCTION("IF(REGEXMATCH($A981, ""(?i)"" &amp; JOIN(""|"", SPLIT($J$3, "" ""))), 1, 0)"),0.0)</f>
        <v>0</v>
      </c>
      <c r="K981" s="16">
        <f>IFERROR(__xludf.DUMMYFUNCTION("IF(REGEXMATCH($A981, ""(?i)"" &amp; JOIN(""|"", SPLIT($K$3, "" ""))), 1, 0)"),0.0)</f>
        <v>0</v>
      </c>
      <c r="L981" s="16">
        <f>if(vlookup(A981,'VMware Inventory'!A:E,5,0)="Workstation",1,0)</f>
        <v>1</v>
      </c>
      <c r="M981" s="105">
        <f t="shared" si="5"/>
        <v>1</v>
      </c>
      <c r="N981" s="105">
        <f t="shared" si="6"/>
        <v>0</v>
      </c>
      <c r="O981" s="105">
        <f t="shared" si="7"/>
        <v>0</v>
      </c>
      <c r="P981" s="105" t="str">
        <f t="shared" si="8"/>
        <v>Consolidation</v>
      </c>
      <c r="Q981" s="105">
        <f t="shared" si="9"/>
        <v>1</v>
      </c>
    </row>
    <row r="982">
      <c r="A982" s="61" t="s">
        <v>1122</v>
      </c>
      <c r="B982" s="16">
        <f t="shared" si="2"/>
        <v>0</v>
      </c>
      <c r="C982" s="16">
        <f>IFERROR(__xludf.DUMMYFUNCTION("IF(OR(REGEXMATCH($A982, ""(?i)"" &amp; JOIN(""|"", SPLIT($C$3, "" ""))),vlookup(A982,'VMware Inventory'!A:E,5,0)=""VMWare""), 1, 0)"),0.0)</f>
        <v>0</v>
      </c>
      <c r="D982" s="16">
        <f>IFERROR(__xludf.DUMMYFUNCTION("IF(REGEXMATCH($A982, ""(?i)"" &amp; JOIN(""|"", SPLIT($D$3, "" ""))), 1, 0)"),0.0)</f>
        <v>0</v>
      </c>
      <c r="E982" s="16">
        <f t="shared" si="3"/>
        <v>0</v>
      </c>
      <c r="F982" s="16">
        <f t="shared" si="4"/>
        <v>0</v>
      </c>
      <c r="G982" s="16">
        <f>IFERROR(__xludf.DUMMYFUNCTION("IF(REGEXMATCH($A982, ""(?i)"" &amp; JOIN(""|"", SPLIT($G$3, "" ""))), 1, 0)"),0.0)</f>
        <v>0</v>
      </c>
      <c r="H982" s="16">
        <f>IFERROR(__xludf.DUMMYFUNCTION("IF(REGEXMATCH($A982, ""(?i)"" &amp; JOIN(""|"", SPLIT($H$3, "" ""))), 1, 0)"),0.0)</f>
        <v>0</v>
      </c>
      <c r="I982" s="16">
        <f>IFERROR(__xludf.DUMMYFUNCTION("IF(REGEXMATCH($A982, ""(?i)"" &amp; JOIN(""|"", SPLIT($I$3, "" ""))), 1, 0)"),0.0)</f>
        <v>0</v>
      </c>
      <c r="J982" s="16">
        <f>IFERROR(__xludf.DUMMYFUNCTION("IF(REGEXMATCH($A982, ""(?i)"" &amp; JOIN(""|"", SPLIT($J$3, "" ""))), 1, 0)"),0.0)</f>
        <v>0</v>
      </c>
      <c r="K982" s="16">
        <f>IFERROR(__xludf.DUMMYFUNCTION("IF(REGEXMATCH($A982, ""(?i)"" &amp; JOIN(""|"", SPLIT($K$3, "" ""))), 1, 0)"),0.0)</f>
        <v>0</v>
      </c>
      <c r="L982" s="16">
        <f>if(vlookup(A982,'VMware Inventory'!A:E,5,0)="Workstation",1,0)</f>
        <v>1</v>
      </c>
      <c r="M982" s="105">
        <f t="shared" si="5"/>
        <v>1</v>
      </c>
      <c r="N982" s="105">
        <f t="shared" si="6"/>
        <v>0</v>
      </c>
      <c r="O982" s="105">
        <f t="shared" si="7"/>
        <v>0</v>
      </c>
      <c r="P982" s="105" t="str">
        <f t="shared" si="8"/>
        <v>Consolidation</v>
      </c>
      <c r="Q982" s="105">
        <f t="shared" si="9"/>
        <v>1</v>
      </c>
    </row>
    <row r="983">
      <c r="A983" s="61" t="s">
        <v>1123</v>
      </c>
      <c r="B983" s="16">
        <f t="shared" si="2"/>
        <v>0</v>
      </c>
      <c r="C983" s="16">
        <f>IFERROR(__xludf.DUMMYFUNCTION("IF(OR(REGEXMATCH($A983, ""(?i)"" &amp; JOIN(""|"", SPLIT($C$3, "" ""))),vlookup(A983,'VMware Inventory'!A:E,5,0)=""VMWare""), 1, 0)"),0.0)</f>
        <v>0</v>
      </c>
      <c r="D983" s="16">
        <f>IFERROR(__xludf.DUMMYFUNCTION("IF(REGEXMATCH($A983, ""(?i)"" &amp; JOIN(""|"", SPLIT($D$3, "" ""))), 1, 0)"),0.0)</f>
        <v>0</v>
      </c>
      <c r="E983" s="16">
        <f t="shared" si="3"/>
        <v>0</v>
      </c>
      <c r="F983" s="16">
        <f t="shared" si="4"/>
        <v>0</v>
      </c>
      <c r="G983" s="16">
        <f>IFERROR(__xludf.DUMMYFUNCTION("IF(REGEXMATCH($A983, ""(?i)"" &amp; JOIN(""|"", SPLIT($G$3, "" ""))), 1, 0)"),0.0)</f>
        <v>0</v>
      </c>
      <c r="H983" s="16">
        <f>IFERROR(__xludf.DUMMYFUNCTION("IF(REGEXMATCH($A983, ""(?i)"" &amp; JOIN(""|"", SPLIT($H$3, "" ""))), 1, 0)"),0.0)</f>
        <v>0</v>
      </c>
      <c r="I983" s="16">
        <f>IFERROR(__xludf.DUMMYFUNCTION("IF(REGEXMATCH($A983, ""(?i)"" &amp; JOIN(""|"", SPLIT($I$3, "" ""))), 1, 0)"),0.0)</f>
        <v>0</v>
      </c>
      <c r="J983" s="16">
        <f>IFERROR(__xludf.DUMMYFUNCTION("IF(REGEXMATCH($A983, ""(?i)"" &amp; JOIN(""|"", SPLIT($J$3, "" ""))), 1, 0)"),0.0)</f>
        <v>0</v>
      </c>
      <c r="K983" s="16">
        <f>IFERROR(__xludf.DUMMYFUNCTION("IF(REGEXMATCH($A983, ""(?i)"" &amp; JOIN(""|"", SPLIT($K$3, "" ""))), 1, 0)"),0.0)</f>
        <v>0</v>
      </c>
      <c r="L983" s="16">
        <f>if(vlookup(A983,'VMware Inventory'!A:E,5,0)="Workstation",1,0)</f>
        <v>1</v>
      </c>
      <c r="M983" s="105">
        <f t="shared" si="5"/>
        <v>1</v>
      </c>
      <c r="N983" s="105">
        <f t="shared" si="6"/>
        <v>0</v>
      </c>
      <c r="O983" s="105">
        <f t="shared" si="7"/>
        <v>0</v>
      </c>
      <c r="P983" s="105" t="str">
        <f t="shared" si="8"/>
        <v>Consolidation</v>
      </c>
      <c r="Q983" s="105">
        <f t="shared" si="9"/>
        <v>1</v>
      </c>
    </row>
    <row r="984">
      <c r="A984" s="61" t="s">
        <v>1124</v>
      </c>
      <c r="B984" s="16">
        <f t="shared" si="2"/>
        <v>0</v>
      </c>
      <c r="C984" s="16">
        <f>IFERROR(__xludf.DUMMYFUNCTION("IF(OR(REGEXMATCH($A984, ""(?i)"" &amp; JOIN(""|"", SPLIT($C$3, "" ""))),vlookup(A984,'VMware Inventory'!A:E,5,0)=""VMWare""), 1, 0)"),0.0)</f>
        <v>0</v>
      </c>
      <c r="D984" s="16">
        <f>IFERROR(__xludf.DUMMYFUNCTION("IF(REGEXMATCH($A984, ""(?i)"" &amp; JOIN(""|"", SPLIT($D$3, "" ""))), 1, 0)"),0.0)</f>
        <v>0</v>
      </c>
      <c r="E984" s="16">
        <f t="shared" si="3"/>
        <v>0</v>
      </c>
      <c r="F984" s="16">
        <f t="shared" si="4"/>
        <v>0</v>
      </c>
      <c r="G984" s="16">
        <f>IFERROR(__xludf.DUMMYFUNCTION("IF(REGEXMATCH($A984, ""(?i)"" &amp; JOIN(""|"", SPLIT($G$3, "" ""))), 1, 0)"),0.0)</f>
        <v>0</v>
      </c>
      <c r="H984" s="16">
        <f>IFERROR(__xludf.DUMMYFUNCTION("IF(REGEXMATCH($A984, ""(?i)"" &amp; JOIN(""|"", SPLIT($H$3, "" ""))), 1, 0)"),0.0)</f>
        <v>0</v>
      </c>
      <c r="I984" s="16">
        <f>IFERROR(__xludf.DUMMYFUNCTION("IF(REGEXMATCH($A984, ""(?i)"" &amp; JOIN(""|"", SPLIT($I$3, "" ""))), 1, 0)"),0.0)</f>
        <v>0</v>
      </c>
      <c r="J984" s="16">
        <f>IFERROR(__xludf.DUMMYFUNCTION("IF(REGEXMATCH($A984, ""(?i)"" &amp; JOIN(""|"", SPLIT($J$3, "" ""))), 1, 0)"),0.0)</f>
        <v>0</v>
      </c>
      <c r="K984" s="16">
        <f>IFERROR(__xludf.DUMMYFUNCTION("IF(REGEXMATCH($A984, ""(?i)"" &amp; JOIN(""|"", SPLIT($K$3, "" ""))), 1, 0)"),0.0)</f>
        <v>0</v>
      </c>
      <c r="L984" s="16">
        <f>if(vlookup(A984,'VMware Inventory'!A:E,5,0)="Workstation",1,0)</f>
        <v>1</v>
      </c>
      <c r="M984" s="105">
        <f t="shared" si="5"/>
        <v>1</v>
      </c>
      <c r="N984" s="105">
        <f t="shared" si="6"/>
        <v>0</v>
      </c>
      <c r="O984" s="105">
        <f t="shared" si="7"/>
        <v>0</v>
      </c>
      <c r="P984" s="105" t="str">
        <f t="shared" si="8"/>
        <v>Consolidation</v>
      </c>
      <c r="Q984" s="105">
        <f t="shared" si="9"/>
        <v>1</v>
      </c>
    </row>
    <row r="985">
      <c r="A985" s="61" t="s">
        <v>1125</v>
      </c>
      <c r="B985" s="16">
        <f t="shared" si="2"/>
        <v>0</v>
      </c>
      <c r="C985" s="16">
        <f>IFERROR(__xludf.DUMMYFUNCTION("IF(OR(REGEXMATCH($A985, ""(?i)"" &amp; JOIN(""|"", SPLIT($C$3, "" ""))),vlookup(A985,'VMware Inventory'!A:E,5,0)=""VMWare""), 1, 0)"),0.0)</f>
        <v>0</v>
      </c>
      <c r="D985" s="16">
        <f>IFERROR(__xludf.DUMMYFUNCTION("IF(REGEXMATCH($A985, ""(?i)"" &amp; JOIN(""|"", SPLIT($D$3, "" ""))), 1, 0)"),0.0)</f>
        <v>0</v>
      </c>
      <c r="E985" s="16">
        <f t="shared" si="3"/>
        <v>0</v>
      </c>
      <c r="F985" s="16">
        <f t="shared" si="4"/>
        <v>0</v>
      </c>
      <c r="G985" s="16">
        <f>IFERROR(__xludf.DUMMYFUNCTION("IF(REGEXMATCH($A985, ""(?i)"" &amp; JOIN(""|"", SPLIT($G$3, "" ""))), 1, 0)"),0.0)</f>
        <v>0</v>
      </c>
      <c r="H985" s="16">
        <f>IFERROR(__xludf.DUMMYFUNCTION("IF(REGEXMATCH($A985, ""(?i)"" &amp; JOIN(""|"", SPLIT($H$3, "" ""))), 1, 0)"),0.0)</f>
        <v>0</v>
      </c>
      <c r="I985" s="16">
        <f>IFERROR(__xludf.DUMMYFUNCTION("IF(REGEXMATCH($A985, ""(?i)"" &amp; JOIN(""|"", SPLIT($I$3, "" ""))), 1, 0)"),0.0)</f>
        <v>0</v>
      </c>
      <c r="J985" s="16">
        <f>IFERROR(__xludf.DUMMYFUNCTION("IF(REGEXMATCH($A985, ""(?i)"" &amp; JOIN(""|"", SPLIT($J$3, "" ""))), 1, 0)"),0.0)</f>
        <v>0</v>
      </c>
      <c r="K985" s="16">
        <f>IFERROR(__xludf.DUMMYFUNCTION("IF(REGEXMATCH($A985, ""(?i)"" &amp; JOIN(""|"", SPLIT($K$3, "" ""))), 1, 0)"),0.0)</f>
        <v>0</v>
      </c>
      <c r="L985" s="16">
        <f>if(vlookup(A985,'VMware Inventory'!A:E,5,0)="Workstation",1,0)</f>
        <v>0</v>
      </c>
      <c r="M985" s="105">
        <f t="shared" si="5"/>
        <v>0</v>
      </c>
      <c r="N985" s="105">
        <f t="shared" si="6"/>
        <v>0</v>
      </c>
      <c r="O985" s="105">
        <f t="shared" si="7"/>
        <v>0</v>
      </c>
      <c r="P985" s="105" t="str">
        <f t="shared" si="8"/>
        <v>No Infra</v>
      </c>
      <c r="Q985" s="105">
        <f t="shared" si="9"/>
        <v>0</v>
      </c>
    </row>
    <row r="986">
      <c r="A986" s="61" t="s">
        <v>1126</v>
      </c>
      <c r="B986" s="16">
        <f t="shared" si="2"/>
        <v>0</v>
      </c>
      <c r="C986" s="16">
        <f>IFERROR(__xludf.DUMMYFUNCTION("IF(OR(REGEXMATCH($A986, ""(?i)"" &amp; JOIN(""|"", SPLIT($C$3, "" ""))),vlookup(A986,'VMware Inventory'!A:E,5,0)=""VMWare""), 1, 0)"),0.0)</f>
        <v>0</v>
      </c>
      <c r="D986" s="16">
        <f>IFERROR(__xludf.DUMMYFUNCTION("IF(REGEXMATCH($A986, ""(?i)"" &amp; JOIN(""|"", SPLIT($D$3, "" ""))), 1, 0)"),0.0)</f>
        <v>0</v>
      </c>
      <c r="E986" s="16">
        <f t="shared" si="3"/>
        <v>0</v>
      </c>
      <c r="F986" s="16">
        <f t="shared" si="4"/>
        <v>0</v>
      </c>
      <c r="G986" s="16">
        <f>IFERROR(__xludf.DUMMYFUNCTION("IF(REGEXMATCH($A986, ""(?i)"" &amp; JOIN(""|"", SPLIT($G$3, "" ""))), 1, 0)"),0.0)</f>
        <v>0</v>
      </c>
      <c r="H986" s="16">
        <f>IFERROR(__xludf.DUMMYFUNCTION("IF(REGEXMATCH($A986, ""(?i)"" &amp; JOIN(""|"", SPLIT($H$3, "" ""))), 1, 0)"),0.0)</f>
        <v>0</v>
      </c>
      <c r="I986" s="16">
        <f>IFERROR(__xludf.DUMMYFUNCTION("IF(REGEXMATCH($A986, ""(?i)"" &amp; JOIN(""|"", SPLIT($I$3, "" ""))), 1, 0)"),0.0)</f>
        <v>0</v>
      </c>
      <c r="J986" s="16">
        <f>IFERROR(__xludf.DUMMYFUNCTION("IF(REGEXMATCH($A986, ""(?i)"" &amp; JOIN(""|"", SPLIT($J$3, "" ""))), 1, 0)"),0.0)</f>
        <v>0</v>
      </c>
      <c r="K986" s="16">
        <f>IFERROR(__xludf.DUMMYFUNCTION("IF(REGEXMATCH($A986, ""(?i)"" &amp; JOIN(""|"", SPLIT($K$3, "" ""))), 1, 0)"),0.0)</f>
        <v>0</v>
      </c>
      <c r="L986" s="16">
        <f>if(vlookup(A986,'VMware Inventory'!A:E,5,0)="Workstation",1,0)</f>
        <v>0</v>
      </c>
      <c r="M986" s="105">
        <f t="shared" si="5"/>
        <v>0</v>
      </c>
      <c r="N986" s="105">
        <f t="shared" si="6"/>
        <v>0</v>
      </c>
      <c r="O986" s="105">
        <f t="shared" si="7"/>
        <v>0</v>
      </c>
      <c r="P986" s="105" t="str">
        <f t="shared" si="8"/>
        <v>No Infra</v>
      </c>
      <c r="Q986" s="105">
        <f t="shared" si="9"/>
        <v>0</v>
      </c>
    </row>
    <row r="987">
      <c r="A987" s="61" t="s">
        <v>1127</v>
      </c>
      <c r="B987" s="16">
        <f t="shared" si="2"/>
        <v>0</v>
      </c>
      <c r="C987" s="16">
        <f>IFERROR(__xludf.DUMMYFUNCTION("IF(OR(REGEXMATCH($A987, ""(?i)"" &amp; JOIN(""|"", SPLIT($C$3, "" ""))),vlookup(A987,'VMware Inventory'!A:E,5,0)=""VMWare""), 1, 0)"),0.0)</f>
        <v>0</v>
      </c>
      <c r="D987" s="16">
        <f>IFERROR(__xludf.DUMMYFUNCTION("IF(REGEXMATCH($A987, ""(?i)"" &amp; JOIN(""|"", SPLIT($D$3, "" ""))), 1, 0)"),0.0)</f>
        <v>0</v>
      </c>
      <c r="E987" s="16">
        <f t="shared" si="3"/>
        <v>0</v>
      </c>
      <c r="F987" s="16">
        <f t="shared" si="4"/>
        <v>0</v>
      </c>
      <c r="G987" s="16">
        <f>IFERROR(__xludf.DUMMYFUNCTION("IF(REGEXMATCH($A987, ""(?i)"" &amp; JOIN(""|"", SPLIT($G$3, "" ""))), 1, 0)"),0.0)</f>
        <v>0</v>
      </c>
      <c r="H987" s="16">
        <f>IFERROR(__xludf.DUMMYFUNCTION("IF(REGEXMATCH($A987, ""(?i)"" &amp; JOIN(""|"", SPLIT($H$3, "" ""))), 1, 0)"),0.0)</f>
        <v>0</v>
      </c>
      <c r="I987" s="16">
        <f>IFERROR(__xludf.DUMMYFUNCTION("IF(REGEXMATCH($A987, ""(?i)"" &amp; JOIN(""|"", SPLIT($I$3, "" ""))), 1, 0)"),0.0)</f>
        <v>0</v>
      </c>
      <c r="J987" s="16">
        <f>IFERROR(__xludf.DUMMYFUNCTION("IF(REGEXMATCH($A987, ""(?i)"" &amp; JOIN(""|"", SPLIT($J$3, "" ""))), 1, 0)"),0.0)</f>
        <v>0</v>
      </c>
      <c r="K987" s="16">
        <f>IFERROR(__xludf.DUMMYFUNCTION("IF(REGEXMATCH($A987, ""(?i)"" &amp; JOIN(""|"", SPLIT($K$3, "" ""))), 1, 0)"),0.0)</f>
        <v>0</v>
      </c>
      <c r="L987" s="16">
        <f>if(vlookup(A987,'VMware Inventory'!A:E,5,0)="Workstation",1,0)</f>
        <v>0</v>
      </c>
      <c r="M987" s="105">
        <f t="shared" si="5"/>
        <v>0</v>
      </c>
      <c r="N987" s="105">
        <f t="shared" si="6"/>
        <v>0</v>
      </c>
      <c r="O987" s="105">
        <f t="shared" si="7"/>
        <v>0</v>
      </c>
      <c r="P987" s="105" t="str">
        <f t="shared" si="8"/>
        <v>No Infra</v>
      </c>
      <c r="Q987" s="105">
        <f t="shared" si="9"/>
        <v>0</v>
      </c>
    </row>
    <row r="988">
      <c r="A988" s="61" t="s">
        <v>1128</v>
      </c>
      <c r="B988" s="16">
        <f t="shared" si="2"/>
        <v>0</v>
      </c>
      <c r="C988" s="16">
        <f>IFERROR(__xludf.DUMMYFUNCTION("IF(OR(REGEXMATCH($A988, ""(?i)"" &amp; JOIN(""|"", SPLIT($C$3, "" ""))),vlookup(A988,'VMware Inventory'!A:E,5,0)=""VMWare""), 1, 0)"),0.0)</f>
        <v>0</v>
      </c>
      <c r="D988" s="16">
        <f>IFERROR(__xludf.DUMMYFUNCTION("IF(REGEXMATCH($A988, ""(?i)"" &amp; JOIN(""|"", SPLIT($D$3, "" ""))), 1, 0)"),0.0)</f>
        <v>0</v>
      </c>
      <c r="E988" s="16">
        <f t="shared" si="3"/>
        <v>0</v>
      </c>
      <c r="F988" s="16">
        <f t="shared" si="4"/>
        <v>0</v>
      </c>
      <c r="G988" s="16">
        <f>IFERROR(__xludf.DUMMYFUNCTION("IF(REGEXMATCH($A988, ""(?i)"" &amp; JOIN(""|"", SPLIT($G$3, "" ""))), 1, 0)"),0.0)</f>
        <v>0</v>
      </c>
      <c r="H988" s="16">
        <f>IFERROR(__xludf.DUMMYFUNCTION("IF(REGEXMATCH($A988, ""(?i)"" &amp; JOIN(""|"", SPLIT($H$3, "" ""))), 1, 0)"),0.0)</f>
        <v>0</v>
      </c>
      <c r="I988" s="16">
        <f>IFERROR(__xludf.DUMMYFUNCTION("IF(REGEXMATCH($A988, ""(?i)"" &amp; JOIN(""|"", SPLIT($I$3, "" ""))), 1, 0)"),0.0)</f>
        <v>0</v>
      </c>
      <c r="J988" s="16">
        <f>IFERROR(__xludf.DUMMYFUNCTION("IF(REGEXMATCH($A988, ""(?i)"" &amp; JOIN(""|"", SPLIT($J$3, "" ""))), 1, 0)"),0.0)</f>
        <v>0</v>
      </c>
      <c r="K988" s="16">
        <f>IFERROR(__xludf.DUMMYFUNCTION("IF(REGEXMATCH($A988, ""(?i)"" &amp; JOIN(""|"", SPLIT($K$3, "" ""))), 1, 0)"),0.0)</f>
        <v>0</v>
      </c>
      <c r="L988" s="16">
        <f>if(vlookup(A988,'VMware Inventory'!A:E,5,0)="Workstation",1,0)</f>
        <v>0</v>
      </c>
      <c r="M988" s="105">
        <f t="shared" si="5"/>
        <v>0</v>
      </c>
      <c r="N988" s="105">
        <f t="shared" si="6"/>
        <v>0</v>
      </c>
      <c r="O988" s="105">
        <f t="shared" si="7"/>
        <v>0</v>
      </c>
      <c r="P988" s="105" t="str">
        <f t="shared" si="8"/>
        <v>No Infra</v>
      </c>
      <c r="Q988" s="105">
        <f t="shared" si="9"/>
        <v>0</v>
      </c>
    </row>
    <row r="989">
      <c r="A989" s="61" t="s">
        <v>1129</v>
      </c>
      <c r="B989" s="16">
        <f t="shared" si="2"/>
        <v>0</v>
      </c>
      <c r="C989" s="16">
        <f>IFERROR(__xludf.DUMMYFUNCTION("IF(OR(REGEXMATCH($A989, ""(?i)"" &amp; JOIN(""|"", SPLIT($C$3, "" ""))),vlookup(A989,'VMware Inventory'!A:E,5,0)=""VMWare""), 1, 0)"),0.0)</f>
        <v>0</v>
      </c>
      <c r="D989" s="16">
        <f>IFERROR(__xludf.DUMMYFUNCTION("IF(REGEXMATCH($A989, ""(?i)"" &amp; JOIN(""|"", SPLIT($D$3, "" ""))), 1, 0)"),0.0)</f>
        <v>0</v>
      </c>
      <c r="E989" s="16">
        <f t="shared" si="3"/>
        <v>0</v>
      </c>
      <c r="F989" s="16">
        <f t="shared" si="4"/>
        <v>0</v>
      </c>
      <c r="G989" s="16">
        <f>IFERROR(__xludf.DUMMYFUNCTION("IF(REGEXMATCH($A989, ""(?i)"" &amp; JOIN(""|"", SPLIT($G$3, "" ""))), 1, 0)"),0.0)</f>
        <v>0</v>
      </c>
      <c r="H989" s="16">
        <f>IFERROR(__xludf.DUMMYFUNCTION("IF(REGEXMATCH($A989, ""(?i)"" &amp; JOIN(""|"", SPLIT($H$3, "" ""))), 1, 0)"),0.0)</f>
        <v>0</v>
      </c>
      <c r="I989" s="16">
        <f>IFERROR(__xludf.DUMMYFUNCTION("IF(REGEXMATCH($A989, ""(?i)"" &amp; JOIN(""|"", SPLIT($I$3, "" ""))), 1, 0)"),0.0)</f>
        <v>0</v>
      </c>
      <c r="J989" s="16">
        <f>IFERROR(__xludf.DUMMYFUNCTION("IF(REGEXMATCH($A989, ""(?i)"" &amp; JOIN(""|"", SPLIT($J$3, "" ""))), 1, 0)"),0.0)</f>
        <v>0</v>
      </c>
      <c r="K989" s="16">
        <f>IFERROR(__xludf.DUMMYFUNCTION("IF(REGEXMATCH($A989, ""(?i)"" &amp; JOIN(""|"", SPLIT($K$3, "" ""))), 1, 0)"),0.0)</f>
        <v>0</v>
      </c>
      <c r="L989" s="16">
        <f>if(vlookup(A989,'VMware Inventory'!A:E,5,0)="Workstation",1,0)</f>
        <v>0</v>
      </c>
      <c r="M989" s="105">
        <f t="shared" si="5"/>
        <v>0</v>
      </c>
      <c r="N989" s="105">
        <f t="shared" si="6"/>
        <v>0</v>
      </c>
      <c r="O989" s="105">
        <f t="shared" si="7"/>
        <v>0</v>
      </c>
      <c r="P989" s="105" t="str">
        <f t="shared" si="8"/>
        <v>No Infra</v>
      </c>
      <c r="Q989" s="105">
        <f t="shared" si="9"/>
        <v>0</v>
      </c>
    </row>
    <row r="990">
      <c r="A990" s="61" t="s">
        <v>1130</v>
      </c>
      <c r="B990" s="16">
        <f t="shared" si="2"/>
        <v>0</v>
      </c>
      <c r="C990" s="16">
        <f>IFERROR(__xludf.DUMMYFUNCTION("IF(OR(REGEXMATCH($A990, ""(?i)"" &amp; JOIN(""|"", SPLIT($C$3, "" ""))),vlookup(A990,'VMware Inventory'!A:E,5,0)=""VMWare""), 1, 0)"),0.0)</f>
        <v>0</v>
      </c>
      <c r="D990" s="16">
        <f>IFERROR(__xludf.DUMMYFUNCTION("IF(REGEXMATCH($A990, ""(?i)"" &amp; JOIN(""|"", SPLIT($D$3, "" ""))), 1, 0)"),0.0)</f>
        <v>0</v>
      </c>
      <c r="E990" s="16">
        <f t="shared" si="3"/>
        <v>0</v>
      </c>
      <c r="F990" s="16">
        <f t="shared" si="4"/>
        <v>0</v>
      </c>
      <c r="G990" s="16">
        <f>IFERROR(__xludf.DUMMYFUNCTION("IF(REGEXMATCH($A990, ""(?i)"" &amp; JOIN(""|"", SPLIT($G$3, "" ""))), 1, 0)"),0.0)</f>
        <v>0</v>
      </c>
      <c r="H990" s="16">
        <f>IFERROR(__xludf.DUMMYFUNCTION("IF(REGEXMATCH($A990, ""(?i)"" &amp; JOIN(""|"", SPLIT($H$3, "" ""))), 1, 0)"),0.0)</f>
        <v>0</v>
      </c>
      <c r="I990" s="16">
        <f>IFERROR(__xludf.DUMMYFUNCTION("IF(REGEXMATCH($A990, ""(?i)"" &amp; JOIN(""|"", SPLIT($I$3, "" ""))), 1, 0)"),0.0)</f>
        <v>0</v>
      </c>
      <c r="J990" s="16">
        <f>IFERROR(__xludf.DUMMYFUNCTION("IF(REGEXMATCH($A990, ""(?i)"" &amp; JOIN(""|"", SPLIT($J$3, "" ""))), 1, 0)"),0.0)</f>
        <v>0</v>
      </c>
      <c r="K990" s="16">
        <f>IFERROR(__xludf.DUMMYFUNCTION("IF(REGEXMATCH($A990, ""(?i)"" &amp; JOIN(""|"", SPLIT($K$3, "" ""))), 1, 0)"),0.0)</f>
        <v>0</v>
      </c>
      <c r="L990" s="16">
        <f>if(vlookup(A990,'VMware Inventory'!A:E,5,0)="Workstation",1,0)</f>
        <v>0</v>
      </c>
      <c r="M990" s="105">
        <f t="shared" si="5"/>
        <v>0</v>
      </c>
      <c r="N990" s="105">
        <f t="shared" si="6"/>
        <v>0</v>
      </c>
      <c r="O990" s="105">
        <f t="shared" si="7"/>
        <v>0</v>
      </c>
      <c r="P990" s="105" t="str">
        <f t="shared" si="8"/>
        <v>No Infra</v>
      </c>
      <c r="Q990" s="105">
        <f t="shared" si="9"/>
        <v>0</v>
      </c>
    </row>
    <row r="991">
      <c r="A991" s="61" t="s">
        <v>1131</v>
      </c>
      <c r="B991" s="16">
        <f t="shared" si="2"/>
        <v>0</v>
      </c>
      <c r="C991" s="16">
        <f>IFERROR(__xludf.DUMMYFUNCTION("IF(OR(REGEXMATCH($A991, ""(?i)"" &amp; JOIN(""|"", SPLIT($C$3, "" ""))),vlookup(A991,'VMware Inventory'!A:E,5,0)=""VMWare""), 1, 0)"),0.0)</f>
        <v>0</v>
      </c>
      <c r="D991" s="16">
        <f>IFERROR(__xludf.DUMMYFUNCTION("IF(REGEXMATCH($A991, ""(?i)"" &amp; JOIN(""|"", SPLIT($D$3, "" ""))), 1, 0)"),0.0)</f>
        <v>0</v>
      </c>
      <c r="E991" s="16">
        <f t="shared" si="3"/>
        <v>0</v>
      </c>
      <c r="F991" s="16">
        <f t="shared" si="4"/>
        <v>0</v>
      </c>
      <c r="G991" s="16">
        <f>IFERROR(__xludf.DUMMYFUNCTION("IF(REGEXMATCH($A991, ""(?i)"" &amp; JOIN(""|"", SPLIT($G$3, "" ""))), 1, 0)"),0.0)</f>
        <v>0</v>
      </c>
      <c r="H991" s="16">
        <f>IFERROR(__xludf.DUMMYFUNCTION("IF(REGEXMATCH($A991, ""(?i)"" &amp; JOIN(""|"", SPLIT($H$3, "" ""))), 1, 0)"),0.0)</f>
        <v>0</v>
      </c>
      <c r="I991" s="16">
        <f>IFERROR(__xludf.DUMMYFUNCTION("IF(REGEXMATCH($A991, ""(?i)"" &amp; JOIN(""|"", SPLIT($I$3, "" ""))), 1, 0)"),0.0)</f>
        <v>0</v>
      </c>
      <c r="J991" s="16">
        <f>IFERROR(__xludf.DUMMYFUNCTION("IF(REGEXMATCH($A991, ""(?i)"" &amp; JOIN(""|"", SPLIT($J$3, "" ""))), 1, 0)"),0.0)</f>
        <v>0</v>
      </c>
      <c r="K991" s="16">
        <f>IFERROR(__xludf.DUMMYFUNCTION("IF(REGEXMATCH($A991, ""(?i)"" &amp; JOIN(""|"", SPLIT($K$3, "" ""))), 1, 0)"),0.0)</f>
        <v>0</v>
      </c>
      <c r="L991" s="16">
        <f>if(vlookup(A991,'VMware Inventory'!A:E,5,0)="Workstation",1,0)</f>
        <v>1</v>
      </c>
      <c r="M991" s="105">
        <f t="shared" si="5"/>
        <v>1</v>
      </c>
      <c r="N991" s="105">
        <f t="shared" si="6"/>
        <v>0</v>
      </c>
      <c r="O991" s="105">
        <f t="shared" si="7"/>
        <v>0</v>
      </c>
      <c r="P991" s="105" t="str">
        <f t="shared" si="8"/>
        <v>Consolidation</v>
      </c>
      <c r="Q991" s="105">
        <f t="shared" si="9"/>
        <v>1</v>
      </c>
    </row>
    <row r="992">
      <c r="A992" s="61" t="s">
        <v>1132</v>
      </c>
      <c r="B992" s="16">
        <f t="shared" si="2"/>
        <v>0</v>
      </c>
      <c r="C992" s="16">
        <f>IFERROR(__xludf.DUMMYFUNCTION("IF(OR(REGEXMATCH($A992, ""(?i)"" &amp; JOIN(""|"", SPLIT($C$3, "" ""))),vlookup(A992,'VMware Inventory'!A:E,5,0)=""VMWare""), 1, 0)"),0.0)</f>
        <v>0</v>
      </c>
      <c r="D992" s="16">
        <f>IFERROR(__xludf.DUMMYFUNCTION("IF(REGEXMATCH($A992, ""(?i)"" &amp; JOIN(""|"", SPLIT($D$3, "" ""))), 1, 0)"),0.0)</f>
        <v>0</v>
      </c>
      <c r="E992" s="16">
        <f t="shared" si="3"/>
        <v>0</v>
      </c>
      <c r="F992" s="16">
        <f t="shared" si="4"/>
        <v>0</v>
      </c>
      <c r="G992" s="16">
        <f>IFERROR(__xludf.DUMMYFUNCTION("IF(REGEXMATCH($A992, ""(?i)"" &amp; JOIN(""|"", SPLIT($G$3, "" ""))), 1, 0)"),0.0)</f>
        <v>0</v>
      </c>
      <c r="H992" s="16">
        <f>IFERROR(__xludf.DUMMYFUNCTION("IF(REGEXMATCH($A992, ""(?i)"" &amp; JOIN(""|"", SPLIT($H$3, "" ""))), 1, 0)"),0.0)</f>
        <v>0</v>
      </c>
      <c r="I992" s="16">
        <f>IFERROR(__xludf.DUMMYFUNCTION("IF(REGEXMATCH($A992, ""(?i)"" &amp; JOIN(""|"", SPLIT($I$3, "" ""))), 1, 0)"),0.0)</f>
        <v>0</v>
      </c>
      <c r="J992" s="16">
        <f>IFERROR(__xludf.DUMMYFUNCTION("IF(REGEXMATCH($A992, ""(?i)"" &amp; JOIN(""|"", SPLIT($J$3, "" ""))), 1, 0)"),0.0)</f>
        <v>0</v>
      </c>
      <c r="K992" s="16">
        <f>IFERROR(__xludf.DUMMYFUNCTION("IF(REGEXMATCH($A992, ""(?i)"" &amp; JOIN(""|"", SPLIT($K$3, "" ""))), 1, 0)"),0.0)</f>
        <v>0</v>
      </c>
      <c r="L992" s="16">
        <f>if(vlookup(A992,'VMware Inventory'!A:E,5,0)="Workstation",1,0)</f>
        <v>1</v>
      </c>
      <c r="M992" s="105">
        <f t="shared" si="5"/>
        <v>1</v>
      </c>
      <c r="N992" s="105">
        <f t="shared" si="6"/>
        <v>0</v>
      </c>
      <c r="O992" s="105">
        <f t="shared" si="7"/>
        <v>0</v>
      </c>
      <c r="P992" s="105" t="str">
        <f t="shared" si="8"/>
        <v>Consolidation</v>
      </c>
      <c r="Q992" s="105">
        <f t="shared" si="9"/>
        <v>1</v>
      </c>
    </row>
    <row r="993">
      <c r="A993" s="61" t="s">
        <v>1133</v>
      </c>
      <c r="B993" s="16">
        <f t="shared" si="2"/>
        <v>0</v>
      </c>
      <c r="C993" s="16">
        <f>IFERROR(__xludf.DUMMYFUNCTION("IF(OR(REGEXMATCH($A993, ""(?i)"" &amp; JOIN(""|"", SPLIT($C$3, "" ""))),vlookup(A993,'VMware Inventory'!A:E,5,0)=""VMWare""), 1, 0)"),0.0)</f>
        <v>0</v>
      </c>
      <c r="D993" s="16">
        <f>IFERROR(__xludf.DUMMYFUNCTION("IF(REGEXMATCH($A993, ""(?i)"" &amp; JOIN(""|"", SPLIT($D$3, "" ""))), 1, 0)"),0.0)</f>
        <v>0</v>
      </c>
      <c r="E993" s="16">
        <f t="shared" si="3"/>
        <v>0</v>
      </c>
      <c r="F993" s="16">
        <f t="shared" si="4"/>
        <v>0</v>
      </c>
      <c r="G993" s="16">
        <f>IFERROR(__xludf.DUMMYFUNCTION("IF(REGEXMATCH($A993, ""(?i)"" &amp; JOIN(""|"", SPLIT($G$3, "" ""))), 1, 0)"),0.0)</f>
        <v>0</v>
      </c>
      <c r="H993" s="16">
        <f>IFERROR(__xludf.DUMMYFUNCTION("IF(REGEXMATCH($A993, ""(?i)"" &amp; JOIN(""|"", SPLIT($H$3, "" ""))), 1, 0)"),0.0)</f>
        <v>0</v>
      </c>
      <c r="I993" s="16">
        <f>IFERROR(__xludf.DUMMYFUNCTION("IF(REGEXMATCH($A993, ""(?i)"" &amp; JOIN(""|"", SPLIT($I$3, "" ""))), 1, 0)"),0.0)</f>
        <v>0</v>
      </c>
      <c r="J993" s="16">
        <f>IFERROR(__xludf.DUMMYFUNCTION("IF(REGEXMATCH($A993, ""(?i)"" &amp; JOIN(""|"", SPLIT($J$3, "" ""))), 1, 0)"),0.0)</f>
        <v>0</v>
      </c>
      <c r="K993" s="16">
        <f>IFERROR(__xludf.DUMMYFUNCTION("IF(REGEXMATCH($A993, ""(?i)"" &amp; JOIN(""|"", SPLIT($K$3, "" ""))), 1, 0)"),0.0)</f>
        <v>0</v>
      </c>
      <c r="L993" s="16">
        <f>if(vlookup(A993,'VMware Inventory'!A:E,5,0)="Workstation",1,0)</f>
        <v>1</v>
      </c>
      <c r="M993" s="105">
        <f t="shared" si="5"/>
        <v>1</v>
      </c>
      <c r="N993" s="105">
        <f t="shared" si="6"/>
        <v>0</v>
      </c>
      <c r="O993" s="105">
        <f t="shared" si="7"/>
        <v>0</v>
      </c>
      <c r="P993" s="105" t="str">
        <f t="shared" si="8"/>
        <v>Consolidation</v>
      </c>
      <c r="Q993" s="105">
        <f t="shared" si="9"/>
        <v>1</v>
      </c>
    </row>
    <row r="994">
      <c r="A994" s="61" t="s">
        <v>1134</v>
      </c>
      <c r="B994" s="16">
        <f t="shared" si="2"/>
        <v>0</v>
      </c>
      <c r="C994" s="16">
        <f>IFERROR(__xludf.DUMMYFUNCTION("IF(OR(REGEXMATCH($A994, ""(?i)"" &amp; JOIN(""|"", SPLIT($C$3, "" ""))),vlookup(A994,'VMware Inventory'!A:E,5,0)=""VMWare""), 1, 0)"),0.0)</f>
        <v>0</v>
      </c>
      <c r="D994" s="16">
        <f>IFERROR(__xludf.DUMMYFUNCTION("IF(REGEXMATCH($A994, ""(?i)"" &amp; JOIN(""|"", SPLIT($D$3, "" ""))), 1, 0)"),0.0)</f>
        <v>0</v>
      </c>
      <c r="E994" s="16">
        <f t="shared" si="3"/>
        <v>0</v>
      </c>
      <c r="F994" s="16">
        <f t="shared" si="4"/>
        <v>0</v>
      </c>
      <c r="G994" s="16">
        <f>IFERROR(__xludf.DUMMYFUNCTION("IF(REGEXMATCH($A994, ""(?i)"" &amp; JOIN(""|"", SPLIT($G$3, "" ""))), 1, 0)"),0.0)</f>
        <v>0</v>
      </c>
      <c r="H994" s="16">
        <f>IFERROR(__xludf.DUMMYFUNCTION("IF(REGEXMATCH($A994, ""(?i)"" &amp; JOIN(""|"", SPLIT($H$3, "" ""))), 1, 0)"),0.0)</f>
        <v>0</v>
      </c>
      <c r="I994" s="16">
        <f>IFERROR(__xludf.DUMMYFUNCTION("IF(REGEXMATCH($A994, ""(?i)"" &amp; JOIN(""|"", SPLIT($I$3, "" ""))), 1, 0)"),0.0)</f>
        <v>0</v>
      </c>
      <c r="J994" s="16">
        <f>IFERROR(__xludf.DUMMYFUNCTION("IF(REGEXMATCH($A994, ""(?i)"" &amp; JOIN(""|"", SPLIT($J$3, "" ""))), 1, 0)"),0.0)</f>
        <v>0</v>
      </c>
      <c r="K994" s="16">
        <f>IFERROR(__xludf.DUMMYFUNCTION("IF(REGEXMATCH($A994, ""(?i)"" &amp; JOIN(""|"", SPLIT($K$3, "" ""))), 1, 0)"),0.0)</f>
        <v>0</v>
      </c>
      <c r="L994" s="16">
        <f>if(vlookup(A994,'VMware Inventory'!A:E,5,0)="Workstation",1,0)</f>
        <v>1</v>
      </c>
      <c r="M994" s="105">
        <f t="shared" si="5"/>
        <v>1</v>
      </c>
      <c r="N994" s="105">
        <f t="shared" si="6"/>
        <v>0</v>
      </c>
      <c r="O994" s="105">
        <f t="shared" si="7"/>
        <v>0</v>
      </c>
      <c r="P994" s="105" t="str">
        <f t="shared" si="8"/>
        <v>Consolidation</v>
      </c>
      <c r="Q994" s="105">
        <f t="shared" si="9"/>
        <v>1</v>
      </c>
    </row>
    <row r="995">
      <c r="A995" s="61" t="s">
        <v>1135</v>
      </c>
      <c r="B995" s="16">
        <f t="shared" si="2"/>
        <v>0</v>
      </c>
      <c r="C995" s="16">
        <f>IFERROR(__xludf.DUMMYFUNCTION("IF(OR(REGEXMATCH($A995, ""(?i)"" &amp; JOIN(""|"", SPLIT($C$3, "" ""))),vlookup(A995,'VMware Inventory'!A:E,5,0)=""VMWare""), 1, 0)"),0.0)</f>
        <v>0</v>
      </c>
      <c r="D995" s="16">
        <f>IFERROR(__xludf.DUMMYFUNCTION("IF(REGEXMATCH($A995, ""(?i)"" &amp; JOIN(""|"", SPLIT($D$3, "" ""))), 1, 0)"),0.0)</f>
        <v>0</v>
      </c>
      <c r="E995" s="16">
        <f t="shared" si="3"/>
        <v>0</v>
      </c>
      <c r="F995" s="16">
        <f t="shared" si="4"/>
        <v>0</v>
      </c>
      <c r="G995" s="16">
        <f>IFERROR(__xludf.DUMMYFUNCTION("IF(REGEXMATCH($A995, ""(?i)"" &amp; JOIN(""|"", SPLIT($G$3, "" ""))), 1, 0)"),0.0)</f>
        <v>0</v>
      </c>
      <c r="H995" s="16">
        <f>IFERROR(__xludf.DUMMYFUNCTION("IF(REGEXMATCH($A995, ""(?i)"" &amp; JOIN(""|"", SPLIT($H$3, "" ""))), 1, 0)"),0.0)</f>
        <v>0</v>
      </c>
      <c r="I995" s="16">
        <f>IFERROR(__xludf.DUMMYFUNCTION("IF(REGEXMATCH($A995, ""(?i)"" &amp; JOIN(""|"", SPLIT($I$3, "" ""))), 1, 0)"),0.0)</f>
        <v>0</v>
      </c>
      <c r="J995" s="16">
        <f>IFERROR(__xludf.DUMMYFUNCTION("IF(REGEXMATCH($A995, ""(?i)"" &amp; JOIN(""|"", SPLIT($J$3, "" ""))), 1, 0)"),0.0)</f>
        <v>0</v>
      </c>
      <c r="K995" s="16">
        <f>IFERROR(__xludf.DUMMYFUNCTION("IF(REGEXMATCH($A995, ""(?i)"" &amp; JOIN(""|"", SPLIT($K$3, "" ""))), 1, 0)"),0.0)</f>
        <v>0</v>
      </c>
      <c r="L995" s="16">
        <f>if(vlookup(A995,'VMware Inventory'!A:E,5,0)="Workstation",1,0)</f>
        <v>1</v>
      </c>
      <c r="M995" s="105">
        <f t="shared" si="5"/>
        <v>1</v>
      </c>
      <c r="N995" s="105">
        <f t="shared" si="6"/>
        <v>0</v>
      </c>
      <c r="O995" s="105">
        <f t="shared" si="7"/>
        <v>0</v>
      </c>
      <c r="P995" s="105" t="str">
        <f t="shared" si="8"/>
        <v>Consolidation</v>
      </c>
      <c r="Q995" s="105">
        <f t="shared" si="9"/>
        <v>1</v>
      </c>
    </row>
    <row r="996">
      <c r="A996" s="61" t="s">
        <v>1136</v>
      </c>
      <c r="B996" s="16">
        <f t="shared" si="2"/>
        <v>0</v>
      </c>
      <c r="C996" s="16">
        <f>IFERROR(__xludf.DUMMYFUNCTION("IF(OR(REGEXMATCH($A996, ""(?i)"" &amp; JOIN(""|"", SPLIT($C$3, "" ""))),vlookup(A996,'VMware Inventory'!A:E,5,0)=""VMWare""), 1, 0)"),0.0)</f>
        <v>0</v>
      </c>
      <c r="D996" s="16">
        <f>IFERROR(__xludf.DUMMYFUNCTION("IF(REGEXMATCH($A996, ""(?i)"" &amp; JOIN(""|"", SPLIT($D$3, "" ""))), 1, 0)"),0.0)</f>
        <v>0</v>
      </c>
      <c r="E996" s="16">
        <f t="shared" si="3"/>
        <v>0</v>
      </c>
      <c r="F996" s="16">
        <f t="shared" si="4"/>
        <v>0</v>
      </c>
      <c r="G996" s="16">
        <f>IFERROR(__xludf.DUMMYFUNCTION("IF(REGEXMATCH($A996, ""(?i)"" &amp; JOIN(""|"", SPLIT($G$3, "" ""))), 1, 0)"),0.0)</f>
        <v>0</v>
      </c>
      <c r="H996" s="16">
        <f>IFERROR(__xludf.DUMMYFUNCTION("IF(REGEXMATCH($A996, ""(?i)"" &amp; JOIN(""|"", SPLIT($H$3, "" ""))), 1, 0)"),0.0)</f>
        <v>0</v>
      </c>
      <c r="I996" s="16">
        <f>IFERROR(__xludf.DUMMYFUNCTION("IF(REGEXMATCH($A996, ""(?i)"" &amp; JOIN(""|"", SPLIT($I$3, "" ""))), 1, 0)"),0.0)</f>
        <v>0</v>
      </c>
      <c r="J996" s="16">
        <f>IFERROR(__xludf.DUMMYFUNCTION("IF(REGEXMATCH($A996, ""(?i)"" &amp; JOIN(""|"", SPLIT($J$3, "" ""))), 1, 0)"),0.0)</f>
        <v>0</v>
      </c>
      <c r="K996" s="16">
        <f>IFERROR(__xludf.DUMMYFUNCTION("IF(REGEXMATCH($A996, ""(?i)"" &amp; JOIN(""|"", SPLIT($K$3, "" ""))), 1, 0)"),0.0)</f>
        <v>0</v>
      </c>
      <c r="L996" s="16">
        <f>if(vlookup(A996,'VMware Inventory'!A:E,5,0)="Workstation",1,0)</f>
        <v>1</v>
      </c>
      <c r="M996" s="105">
        <f t="shared" si="5"/>
        <v>1</v>
      </c>
      <c r="N996" s="105">
        <f t="shared" si="6"/>
        <v>0</v>
      </c>
      <c r="O996" s="105">
        <f t="shared" si="7"/>
        <v>0</v>
      </c>
      <c r="P996" s="105" t="str">
        <f t="shared" si="8"/>
        <v>Consolidation</v>
      </c>
      <c r="Q996" s="105">
        <f t="shared" si="9"/>
        <v>1</v>
      </c>
    </row>
    <row r="997">
      <c r="A997" s="61" t="s">
        <v>1137</v>
      </c>
      <c r="B997" s="16">
        <f t="shared" si="2"/>
        <v>0</v>
      </c>
      <c r="C997" s="16">
        <f>IFERROR(__xludf.DUMMYFUNCTION("IF(OR(REGEXMATCH($A997, ""(?i)"" &amp; JOIN(""|"", SPLIT($C$3, "" ""))),vlookup(A997,'VMware Inventory'!A:E,5,0)=""VMWare""), 1, 0)"),0.0)</f>
        <v>0</v>
      </c>
      <c r="D997" s="16">
        <f>IFERROR(__xludf.DUMMYFUNCTION("IF(REGEXMATCH($A997, ""(?i)"" &amp; JOIN(""|"", SPLIT($D$3, "" ""))), 1, 0)"),0.0)</f>
        <v>0</v>
      </c>
      <c r="E997" s="16">
        <f t="shared" si="3"/>
        <v>0</v>
      </c>
      <c r="F997" s="16">
        <f t="shared" si="4"/>
        <v>0</v>
      </c>
      <c r="G997" s="16">
        <f>IFERROR(__xludf.DUMMYFUNCTION("IF(REGEXMATCH($A997, ""(?i)"" &amp; JOIN(""|"", SPLIT($G$3, "" ""))), 1, 0)"),0.0)</f>
        <v>0</v>
      </c>
      <c r="H997" s="16">
        <f>IFERROR(__xludf.DUMMYFUNCTION("IF(REGEXMATCH($A997, ""(?i)"" &amp; JOIN(""|"", SPLIT($H$3, "" ""))), 1, 0)"),0.0)</f>
        <v>0</v>
      </c>
      <c r="I997" s="16">
        <f>IFERROR(__xludf.DUMMYFUNCTION("IF(REGEXMATCH($A997, ""(?i)"" &amp; JOIN(""|"", SPLIT($I$3, "" ""))), 1, 0)"),0.0)</f>
        <v>0</v>
      </c>
      <c r="J997" s="16">
        <f>IFERROR(__xludf.DUMMYFUNCTION("IF(REGEXMATCH($A997, ""(?i)"" &amp; JOIN(""|"", SPLIT($J$3, "" ""))), 1, 0)"),0.0)</f>
        <v>0</v>
      </c>
      <c r="K997" s="16">
        <f>IFERROR(__xludf.DUMMYFUNCTION("IF(REGEXMATCH($A997, ""(?i)"" &amp; JOIN(""|"", SPLIT($K$3, "" ""))), 1, 0)"),0.0)</f>
        <v>0</v>
      </c>
      <c r="L997" s="16">
        <f>if(vlookup(A997,'VMware Inventory'!A:E,5,0)="Workstation",1,0)</f>
        <v>1</v>
      </c>
      <c r="M997" s="105">
        <f t="shared" si="5"/>
        <v>1</v>
      </c>
      <c r="N997" s="105">
        <f t="shared" si="6"/>
        <v>0</v>
      </c>
      <c r="O997" s="105">
        <f t="shared" si="7"/>
        <v>0</v>
      </c>
      <c r="P997" s="105" t="str">
        <f t="shared" si="8"/>
        <v>Consolidation</v>
      </c>
      <c r="Q997" s="105">
        <f t="shared" si="9"/>
        <v>1</v>
      </c>
    </row>
    <row r="998">
      <c r="A998" s="61" t="s">
        <v>1138</v>
      </c>
      <c r="B998" s="16">
        <f t="shared" si="2"/>
        <v>0</v>
      </c>
      <c r="C998" s="16">
        <f>IFERROR(__xludf.DUMMYFUNCTION("IF(OR(REGEXMATCH($A998, ""(?i)"" &amp; JOIN(""|"", SPLIT($C$3, "" ""))),vlookup(A998,'VMware Inventory'!A:E,5,0)=""VMWare""), 1, 0)"),0.0)</f>
        <v>0</v>
      </c>
      <c r="D998" s="16">
        <f>IFERROR(__xludf.DUMMYFUNCTION("IF(REGEXMATCH($A998, ""(?i)"" &amp; JOIN(""|"", SPLIT($D$3, "" ""))), 1, 0)"),0.0)</f>
        <v>0</v>
      </c>
      <c r="E998" s="16">
        <f t="shared" si="3"/>
        <v>0</v>
      </c>
      <c r="F998" s="16">
        <f t="shared" si="4"/>
        <v>0</v>
      </c>
      <c r="G998" s="16">
        <f>IFERROR(__xludf.DUMMYFUNCTION("IF(REGEXMATCH($A998, ""(?i)"" &amp; JOIN(""|"", SPLIT($G$3, "" ""))), 1, 0)"),0.0)</f>
        <v>0</v>
      </c>
      <c r="H998" s="16">
        <f>IFERROR(__xludf.DUMMYFUNCTION("IF(REGEXMATCH($A998, ""(?i)"" &amp; JOIN(""|"", SPLIT($H$3, "" ""))), 1, 0)"),0.0)</f>
        <v>0</v>
      </c>
      <c r="I998" s="16">
        <f>IFERROR(__xludf.DUMMYFUNCTION("IF(REGEXMATCH($A998, ""(?i)"" &amp; JOIN(""|"", SPLIT($I$3, "" ""))), 1, 0)"),0.0)</f>
        <v>0</v>
      </c>
      <c r="J998" s="16">
        <f>IFERROR(__xludf.DUMMYFUNCTION("IF(REGEXMATCH($A998, ""(?i)"" &amp; JOIN(""|"", SPLIT($J$3, "" ""))), 1, 0)"),0.0)</f>
        <v>0</v>
      </c>
      <c r="K998" s="16">
        <f>IFERROR(__xludf.DUMMYFUNCTION("IF(REGEXMATCH($A998, ""(?i)"" &amp; JOIN(""|"", SPLIT($K$3, "" ""))), 1, 0)"),0.0)</f>
        <v>0</v>
      </c>
      <c r="L998" s="16">
        <f>if(vlookup(A998,'VMware Inventory'!A:E,5,0)="Workstation",1,0)</f>
        <v>1</v>
      </c>
      <c r="M998" s="105">
        <f t="shared" si="5"/>
        <v>1</v>
      </c>
      <c r="N998" s="105">
        <f t="shared" si="6"/>
        <v>0</v>
      </c>
      <c r="O998" s="105">
        <f t="shared" si="7"/>
        <v>0</v>
      </c>
      <c r="P998" s="105" t="str">
        <f t="shared" si="8"/>
        <v>Consolidation</v>
      </c>
      <c r="Q998" s="105">
        <f t="shared" si="9"/>
        <v>1</v>
      </c>
    </row>
    <row r="999">
      <c r="A999" s="61" t="s">
        <v>1139</v>
      </c>
      <c r="B999" s="16">
        <f t="shared" si="2"/>
        <v>0</v>
      </c>
      <c r="C999" s="16">
        <f>IFERROR(__xludf.DUMMYFUNCTION("IF(OR(REGEXMATCH($A999, ""(?i)"" &amp; JOIN(""|"", SPLIT($C$3, "" ""))),vlookup(A999,'VMware Inventory'!A:E,5,0)=""VMWare""), 1, 0)"),0.0)</f>
        <v>0</v>
      </c>
      <c r="D999" s="16">
        <f>IFERROR(__xludf.DUMMYFUNCTION("IF(REGEXMATCH($A999, ""(?i)"" &amp; JOIN(""|"", SPLIT($D$3, "" ""))), 1, 0)"),0.0)</f>
        <v>0</v>
      </c>
      <c r="E999" s="16">
        <f t="shared" si="3"/>
        <v>0</v>
      </c>
      <c r="F999" s="16">
        <f t="shared" si="4"/>
        <v>0</v>
      </c>
      <c r="G999" s="16">
        <f>IFERROR(__xludf.DUMMYFUNCTION("IF(REGEXMATCH($A999, ""(?i)"" &amp; JOIN(""|"", SPLIT($G$3, "" ""))), 1, 0)"),0.0)</f>
        <v>0</v>
      </c>
      <c r="H999" s="16">
        <f>IFERROR(__xludf.DUMMYFUNCTION("IF(REGEXMATCH($A999, ""(?i)"" &amp; JOIN(""|"", SPLIT($H$3, "" ""))), 1, 0)"),0.0)</f>
        <v>0</v>
      </c>
      <c r="I999" s="16">
        <f>IFERROR(__xludf.DUMMYFUNCTION("IF(REGEXMATCH($A999, ""(?i)"" &amp; JOIN(""|"", SPLIT($I$3, "" ""))), 1, 0)"),0.0)</f>
        <v>0</v>
      </c>
      <c r="J999" s="16">
        <f>IFERROR(__xludf.DUMMYFUNCTION("IF(REGEXMATCH($A999, ""(?i)"" &amp; JOIN(""|"", SPLIT($J$3, "" ""))), 1, 0)"),0.0)</f>
        <v>0</v>
      </c>
      <c r="K999" s="16">
        <f>IFERROR(__xludf.DUMMYFUNCTION("IF(REGEXMATCH($A999, ""(?i)"" &amp; JOIN(""|"", SPLIT($K$3, "" ""))), 1, 0)"),0.0)</f>
        <v>0</v>
      </c>
      <c r="L999" s="16">
        <f>if(vlookup(A999,'VMware Inventory'!A:E,5,0)="Workstation",1,0)</f>
        <v>1</v>
      </c>
      <c r="M999" s="105">
        <f t="shared" si="5"/>
        <v>1</v>
      </c>
      <c r="N999" s="105">
        <f t="shared" si="6"/>
        <v>0</v>
      </c>
      <c r="O999" s="105">
        <f t="shared" si="7"/>
        <v>0</v>
      </c>
      <c r="P999" s="105" t="str">
        <f t="shared" si="8"/>
        <v>Consolidation</v>
      </c>
      <c r="Q999" s="105">
        <f t="shared" si="9"/>
        <v>1</v>
      </c>
    </row>
    <row r="1000">
      <c r="A1000" s="61" t="s">
        <v>1140</v>
      </c>
      <c r="B1000" s="16">
        <f t="shared" si="2"/>
        <v>0</v>
      </c>
      <c r="C1000" s="16">
        <f>IFERROR(__xludf.DUMMYFUNCTION("IF(OR(REGEXMATCH($A1000, ""(?i)"" &amp; JOIN(""|"", SPLIT($C$3, "" ""))),vlookup(A1000,'VMware Inventory'!A:E,5,0)=""VMWare""), 1, 0)"),0.0)</f>
        <v>0</v>
      </c>
      <c r="D1000" s="16">
        <f>IFERROR(__xludf.DUMMYFUNCTION("IF(REGEXMATCH($A1000, ""(?i)"" &amp; JOIN(""|"", SPLIT($D$3, "" ""))), 1, 0)"),0.0)</f>
        <v>0</v>
      </c>
      <c r="E1000" s="16">
        <f t="shared" si="3"/>
        <v>0</v>
      </c>
      <c r="F1000" s="16">
        <f t="shared" si="4"/>
        <v>0</v>
      </c>
      <c r="G1000" s="16">
        <f>IFERROR(__xludf.DUMMYFUNCTION("IF(REGEXMATCH($A1000, ""(?i)"" &amp; JOIN(""|"", SPLIT($G$3, "" ""))), 1, 0)"),0.0)</f>
        <v>0</v>
      </c>
      <c r="H1000" s="16">
        <f>IFERROR(__xludf.DUMMYFUNCTION("IF(REGEXMATCH($A1000, ""(?i)"" &amp; JOIN(""|"", SPLIT($H$3, "" ""))), 1, 0)"),0.0)</f>
        <v>0</v>
      </c>
      <c r="I1000" s="16">
        <f>IFERROR(__xludf.DUMMYFUNCTION("IF(REGEXMATCH($A1000, ""(?i)"" &amp; JOIN(""|"", SPLIT($I$3, "" ""))), 1, 0)"),0.0)</f>
        <v>0</v>
      </c>
      <c r="J1000" s="16">
        <f>IFERROR(__xludf.DUMMYFUNCTION("IF(REGEXMATCH($A1000, ""(?i)"" &amp; JOIN(""|"", SPLIT($J$3, "" ""))), 1, 0)"),0.0)</f>
        <v>0</v>
      </c>
      <c r="K1000" s="16">
        <f>IFERROR(__xludf.DUMMYFUNCTION("IF(REGEXMATCH($A1000, ""(?i)"" &amp; JOIN(""|"", SPLIT($K$3, "" ""))), 1, 0)"),0.0)</f>
        <v>0</v>
      </c>
      <c r="L1000" s="16">
        <f>if(vlookup(A1000,'VMware Inventory'!A:E,5,0)="Workstation",1,0)</f>
        <v>1</v>
      </c>
      <c r="M1000" s="105">
        <f t="shared" si="5"/>
        <v>1</v>
      </c>
      <c r="N1000" s="105">
        <f t="shared" si="6"/>
        <v>0</v>
      </c>
      <c r="O1000" s="105">
        <f t="shared" si="7"/>
        <v>0</v>
      </c>
      <c r="P1000" s="105" t="str">
        <f t="shared" si="8"/>
        <v>Consolidation</v>
      </c>
      <c r="Q1000" s="105">
        <f t="shared" si="9"/>
        <v>1</v>
      </c>
    </row>
    <row r="1001">
      <c r="A1001" s="61" t="s">
        <v>1141</v>
      </c>
      <c r="B1001" s="16">
        <f t="shared" si="2"/>
        <v>0</v>
      </c>
      <c r="C1001" s="16">
        <f>IFERROR(__xludf.DUMMYFUNCTION("IF(OR(REGEXMATCH($A1001, ""(?i)"" &amp; JOIN(""|"", SPLIT($C$3, "" ""))),vlookup(A1001,'VMware Inventory'!A:E,5,0)=""VMWare""), 1, 0)"),0.0)</f>
        <v>0</v>
      </c>
      <c r="D1001" s="16">
        <f>IFERROR(__xludf.DUMMYFUNCTION("IF(REGEXMATCH($A1001, ""(?i)"" &amp; JOIN(""|"", SPLIT($D$3, "" ""))), 1, 0)"),0.0)</f>
        <v>0</v>
      </c>
      <c r="E1001" s="16">
        <f t="shared" si="3"/>
        <v>0</v>
      </c>
      <c r="F1001" s="16">
        <f t="shared" si="4"/>
        <v>0</v>
      </c>
      <c r="G1001" s="16">
        <f>IFERROR(__xludf.DUMMYFUNCTION("IF(REGEXMATCH($A1001, ""(?i)"" &amp; JOIN(""|"", SPLIT($G$3, "" ""))), 1, 0)"),0.0)</f>
        <v>0</v>
      </c>
      <c r="H1001" s="16">
        <f>IFERROR(__xludf.DUMMYFUNCTION("IF(REGEXMATCH($A1001, ""(?i)"" &amp; JOIN(""|"", SPLIT($H$3, "" ""))), 1, 0)"),0.0)</f>
        <v>0</v>
      </c>
      <c r="I1001" s="16">
        <f>IFERROR(__xludf.DUMMYFUNCTION("IF(REGEXMATCH($A1001, ""(?i)"" &amp; JOIN(""|"", SPLIT($I$3, "" ""))), 1, 0)"),0.0)</f>
        <v>0</v>
      </c>
      <c r="J1001" s="16">
        <f>IFERROR(__xludf.DUMMYFUNCTION("IF(REGEXMATCH($A1001, ""(?i)"" &amp; JOIN(""|"", SPLIT($J$3, "" ""))), 1, 0)"),0.0)</f>
        <v>0</v>
      </c>
      <c r="K1001" s="16">
        <f>IFERROR(__xludf.DUMMYFUNCTION("IF(REGEXMATCH($A1001, ""(?i)"" &amp; JOIN(""|"", SPLIT($K$3, "" ""))), 1, 0)"),0.0)</f>
        <v>0</v>
      </c>
      <c r="L1001" s="16">
        <f>if(vlookup(A1001,'VMware Inventory'!A:E,5,0)="Workstation",1,0)</f>
        <v>1</v>
      </c>
      <c r="M1001" s="105">
        <f t="shared" si="5"/>
        <v>1</v>
      </c>
      <c r="N1001" s="105">
        <f t="shared" si="6"/>
        <v>0</v>
      </c>
      <c r="O1001" s="105">
        <f t="shared" si="7"/>
        <v>0</v>
      </c>
      <c r="P1001" s="105" t="str">
        <f t="shared" si="8"/>
        <v>Consolidation</v>
      </c>
      <c r="Q1001" s="105">
        <f t="shared" si="9"/>
        <v>1</v>
      </c>
    </row>
    <row r="1002">
      <c r="A1002" s="61" t="s">
        <v>1142</v>
      </c>
      <c r="B1002" s="16">
        <f t="shared" si="2"/>
        <v>0</v>
      </c>
      <c r="C1002" s="16">
        <f>IFERROR(__xludf.DUMMYFUNCTION("IF(OR(REGEXMATCH($A1002, ""(?i)"" &amp; JOIN(""|"", SPLIT($C$3, "" ""))),vlookup(A1002,'VMware Inventory'!A:E,5,0)=""VMWare""), 1, 0)"),0.0)</f>
        <v>0</v>
      </c>
      <c r="D1002" s="16">
        <f>IFERROR(__xludf.DUMMYFUNCTION("IF(REGEXMATCH($A1002, ""(?i)"" &amp; JOIN(""|"", SPLIT($D$3, "" ""))), 1, 0)"),0.0)</f>
        <v>0</v>
      </c>
      <c r="E1002" s="16">
        <f t="shared" si="3"/>
        <v>0</v>
      </c>
      <c r="F1002" s="16">
        <f t="shared" si="4"/>
        <v>0</v>
      </c>
      <c r="G1002" s="16">
        <f>IFERROR(__xludf.DUMMYFUNCTION("IF(REGEXMATCH($A1002, ""(?i)"" &amp; JOIN(""|"", SPLIT($G$3, "" ""))), 1, 0)"),0.0)</f>
        <v>0</v>
      </c>
      <c r="H1002" s="16">
        <f>IFERROR(__xludf.DUMMYFUNCTION("IF(REGEXMATCH($A1002, ""(?i)"" &amp; JOIN(""|"", SPLIT($H$3, "" ""))), 1, 0)"),0.0)</f>
        <v>0</v>
      </c>
      <c r="I1002" s="16">
        <f>IFERROR(__xludf.DUMMYFUNCTION("IF(REGEXMATCH($A1002, ""(?i)"" &amp; JOIN(""|"", SPLIT($I$3, "" ""))), 1, 0)"),0.0)</f>
        <v>0</v>
      </c>
      <c r="J1002" s="16">
        <f>IFERROR(__xludf.DUMMYFUNCTION("IF(REGEXMATCH($A1002, ""(?i)"" &amp; JOIN(""|"", SPLIT($J$3, "" ""))), 1, 0)"),0.0)</f>
        <v>0</v>
      </c>
      <c r="K1002" s="16">
        <f>IFERROR(__xludf.DUMMYFUNCTION("IF(REGEXMATCH($A1002, ""(?i)"" &amp; JOIN(""|"", SPLIT($K$3, "" ""))), 1, 0)"),0.0)</f>
        <v>0</v>
      </c>
      <c r="L1002" s="16">
        <f>if(vlookup(A1002,'VMware Inventory'!A:E,5,0)="Workstation",1,0)</f>
        <v>1</v>
      </c>
      <c r="M1002" s="105">
        <f t="shared" si="5"/>
        <v>1</v>
      </c>
      <c r="N1002" s="105">
        <f t="shared" si="6"/>
        <v>0</v>
      </c>
      <c r="O1002" s="105">
        <f t="shared" si="7"/>
        <v>0</v>
      </c>
      <c r="P1002" s="105" t="str">
        <f t="shared" si="8"/>
        <v>Consolidation</v>
      </c>
      <c r="Q1002" s="105">
        <f t="shared" si="9"/>
        <v>1</v>
      </c>
    </row>
    <row r="1003">
      <c r="A1003" s="61" t="s">
        <v>1143</v>
      </c>
      <c r="B1003" s="16">
        <f t="shared" si="2"/>
        <v>0</v>
      </c>
      <c r="C1003" s="16">
        <f>IFERROR(__xludf.DUMMYFUNCTION("IF(OR(REGEXMATCH($A1003, ""(?i)"" &amp; JOIN(""|"", SPLIT($C$3, "" ""))),vlookup(A1003,'VMware Inventory'!A:E,5,0)=""VMWare""), 1, 0)"),0.0)</f>
        <v>0</v>
      </c>
      <c r="D1003" s="16">
        <f>IFERROR(__xludf.DUMMYFUNCTION("IF(REGEXMATCH($A1003, ""(?i)"" &amp; JOIN(""|"", SPLIT($D$3, "" ""))), 1, 0)"),0.0)</f>
        <v>0</v>
      </c>
      <c r="E1003" s="16">
        <f t="shared" si="3"/>
        <v>0</v>
      </c>
      <c r="F1003" s="16">
        <f t="shared" si="4"/>
        <v>0</v>
      </c>
      <c r="G1003" s="16">
        <f>IFERROR(__xludf.DUMMYFUNCTION("IF(REGEXMATCH($A1003, ""(?i)"" &amp; JOIN(""|"", SPLIT($G$3, "" ""))), 1, 0)"),0.0)</f>
        <v>0</v>
      </c>
      <c r="H1003" s="16">
        <f>IFERROR(__xludf.DUMMYFUNCTION("IF(REGEXMATCH($A1003, ""(?i)"" &amp; JOIN(""|"", SPLIT($H$3, "" ""))), 1, 0)"),0.0)</f>
        <v>0</v>
      </c>
      <c r="I1003" s="16">
        <f>IFERROR(__xludf.DUMMYFUNCTION("IF(REGEXMATCH($A1003, ""(?i)"" &amp; JOIN(""|"", SPLIT($I$3, "" ""))), 1, 0)"),0.0)</f>
        <v>0</v>
      </c>
      <c r="J1003" s="16">
        <f>IFERROR(__xludf.DUMMYFUNCTION("IF(REGEXMATCH($A1003, ""(?i)"" &amp; JOIN(""|"", SPLIT($J$3, "" ""))), 1, 0)"),0.0)</f>
        <v>0</v>
      </c>
      <c r="K1003" s="16">
        <f>IFERROR(__xludf.DUMMYFUNCTION("IF(REGEXMATCH($A1003, ""(?i)"" &amp; JOIN(""|"", SPLIT($K$3, "" ""))), 1, 0)"),0.0)</f>
        <v>0</v>
      </c>
      <c r="L1003" s="16">
        <f>if(vlookup(A1003,'VMware Inventory'!A:E,5,0)="Workstation",1,0)</f>
        <v>1</v>
      </c>
      <c r="M1003" s="105">
        <f t="shared" si="5"/>
        <v>1</v>
      </c>
      <c r="N1003" s="105">
        <f t="shared" si="6"/>
        <v>0</v>
      </c>
      <c r="O1003" s="105">
        <f t="shared" si="7"/>
        <v>0</v>
      </c>
      <c r="P1003" s="105" t="str">
        <f t="shared" si="8"/>
        <v>Consolidation</v>
      </c>
      <c r="Q1003" s="105">
        <f t="shared" si="9"/>
        <v>1</v>
      </c>
    </row>
    <row r="1004">
      <c r="A1004" s="61" t="s">
        <v>1144</v>
      </c>
      <c r="B1004" s="16">
        <f t="shared" si="2"/>
        <v>0</v>
      </c>
      <c r="C1004" s="16">
        <f>IFERROR(__xludf.DUMMYFUNCTION("IF(OR(REGEXMATCH($A1004, ""(?i)"" &amp; JOIN(""|"", SPLIT($C$3, "" ""))),vlookup(A1004,'VMware Inventory'!A:E,5,0)=""VMWare""), 1, 0)"),0.0)</f>
        <v>0</v>
      </c>
      <c r="D1004" s="16">
        <f>IFERROR(__xludf.DUMMYFUNCTION("IF(REGEXMATCH($A1004, ""(?i)"" &amp; JOIN(""|"", SPLIT($D$3, "" ""))), 1, 0)"),0.0)</f>
        <v>0</v>
      </c>
      <c r="E1004" s="16">
        <f t="shared" si="3"/>
        <v>0</v>
      </c>
      <c r="F1004" s="16">
        <f t="shared" si="4"/>
        <v>0</v>
      </c>
      <c r="G1004" s="16">
        <f>IFERROR(__xludf.DUMMYFUNCTION("IF(REGEXMATCH($A1004, ""(?i)"" &amp; JOIN(""|"", SPLIT($G$3, "" ""))), 1, 0)"),0.0)</f>
        <v>0</v>
      </c>
      <c r="H1004" s="16">
        <f>IFERROR(__xludf.DUMMYFUNCTION("IF(REGEXMATCH($A1004, ""(?i)"" &amp; JOIN(""|"", SPLIT($H$3, "" ""))), 1, 0)"),0.0)</f>
        <v>0</v>
      </c>
      <c r="I1004" s="16">
        <f>IFERROR(__xludf.DUMMYFUNCTION("IF(REGEXMATCH($A1004, ""(?i)"" &amp; JOIN(""|"", SPLIT($I$3, "" ""))), 1, 0)"),0.0)</f>
        <v>0</v>
      </c>
      <c r="J1004" s="16">
        <f>IFERROR(__xludf.DUMMYFUNCTION("IF(REGEXMATCH($A1004, ""(?i)"" &amp; JOIN(""|"", SPLIT($J$3, "" ""))), 1, 0)"),0.0)</f>
        <v>0</v>
      </c>
      <c r="K1004" s="16">
        <f>IFERROR(__xludf.DUMMYFUNCTION("IF(REGEXMATCH($A1004, ""(?i)"" &amp; JOIN(""|"", SPLIT($K$3, "" ""))), 1, 0)"),0.0)</f>
        <v>0</v>
      </c>
      <c r="L1004" s="16">
        <f>if(vlookup(A1004,'VMware Inventory'!A:E,5,0)="Workstation",1,0)</f>
        <v>1</v>
      </c>
      <c r="M1004" s="105">
        <f t="shared" si="5"/>
        <v>1</v>
      </c>
      <c r="N1004" s="105">
        <f t="shared" si="6"/>
        <v>0</v>
      </c>
      <c r="O1004" s="105">
        <f t="shared" si="7"/>
        <v>0</v>
      </c>
      <c r="P1004" s="105" t="str">
        <f t="shared" si="8"/>
        <v>Consolidation</v>
      </c>
      <c r="Q1004" s="105">
        <f t="shared" si="9"/>
        <v>1</v>
      </c>
    </row>
    <row r="1005">
      <c r="A1005" s="61" t="s">
        <v>1145</v>
      </c>
      <c r="B1005" s="16">
        <f t="shared" si="2"/>
        <v>0</v>
      </c>
      <c r="C1005" s="16">
        <f>IFERROR(__xludf.DUMMYFUNCTION("IF(OR(REGEXMATCH($A1005, ""(?i)"" &amp; JOIN(""|"", SPLIT($C$3, "" ""))),vlookup(A1005,'VMware Inventory'!A:E,5,0)=""VMWare""), 1, 0)"),0.0)</f>
        <v>0</v>
      </c>
      <c r="D1005" s="16">
        <f>IFERROR(__xludf.DUMMYFUNCTION("IF(REGEXMATCH($A1005, ""(?i)"" &amp; JOIN(""|"", SPLIT($D$3, "" ""))), 1, 0)"),0.0)</f>
        <v>0</v>
      </c>
      <c r="E1005" s="16">
        <f t="shared" si="3"/>
        <v>0</v>
      </c>
      <c r="F1005" s="16">
        <f t="shared" si="4"/>
        <v>0</v>
      </c>
      <c r="G1005" s="16">
        <f>IFERROR(__xludf.DUMMYFUNCTION("IF(REGEXMATCH($A1005, ""(?i)"" &amp; JOIN(""|"", SPLIT($G$3, "" ""))), 1, 0)"),0.0)</f>
        <v>0</v>
      </c>
      <c r="H1005" s="16">
        <f>IFERROR(__xludf.DUMMYFUNCTION("IF(REGEXMATCH($A1005, ""(?i)"" &amp; JOIN(""|"", SPLIT($H$3, "" ""))), 1, 0)"),0.0)</f>
        <v>0</v>
      </c>
      <c r="I1005" s="16">
        <f>IFERROR(__xludf.DUMMYFUNCTION("IF(REGEXMATCH($A1005, ""(?i)"" &amp; JOIN(""|"", SPLIT($I$3, "" ""))), 1, 0)"),0.0)</f>
        <v>0</v>
      </c>
      <c r="J1005" s="16">
        <f>IFERROR(__xludf.DUMMYFUNCTION("IF(REGEXMATCH($A1005, ""(?i)"" &amp; JOIN(""|"", SPLIT($J$3, "" ""))), 1, 0)"),0.0)</f>
        <v>0</v>
      </c>
      <c r="K1005" s="16">
        <f>IFERROR(__xludf.DUMMYFUNCTION("IF(REGEXMATCH($A1005, ""(?i)"" &amp; JOIN(""|"", SPLIT($K$3, "" ""))), 1, 0)"),0.0)</f>
        <v>0</v>
      </c>
      <c r="L1005" s="16">
        <f>if(vlookup(A1005,'VMware Inventory'!A:E,5,0)="Workstation",1,0)</f>
        <v>1</v>
      </c>
      <c r="M1005" s="105">
        <f t="shared" si="5"/>
        <v>1</v>
      </c>
      <c r="N1005" s="105">
        <f t="shared" si="6"/>
        <v>0</v>
      </c>
      <c r="O1005" s="105">
        <f t="shared" si="7"/>
        <v>0</v>
      </c>
      <c r="P1005" s="105" t="str">
        <f t="shared" si="8"/>
        <v>Consolidation</v>
      </c>
      <c r="Q1005" s="105">
        <f t="shared" si="9"/>
        <v>1</v>
      </c>
    </row>
    <row r="1006">
      <c r="A1006" s="61" t="s">
        <v>1146</v>
      </c>
      <c r="B1006" s="16">
        <f t="shared" si="2"/>
        <v>0</v>
      </c>
      <c r="C1006" s="16">
        <f>IFERROR(__xludf.DUMMYFUNCTION("IF(OR(REGEXMATCH($A1006, ""(?i)"" &amp; JOIN(""|"", SPLIT($C$3, "" ""))),vlookup(A1006,'VMware Inventory'!A:E,5,0)=""VMWare""), 1, 0)"),0.0)</f>
        <v>0</v>
      </c>
      <c r="D1006" s="16">
        <f>IFERROR(__xludf.DUMMYFUNCTION("IF(REGEXMATCH($A1006, ""(?i)"" &amp; JOIN(""|"", SPLIT($D$3, "" ""))), 1, 0)"),0.0)</f>
        <v>0</v>
      </c>
      <c r="E1006" s="16">
        <f t="shared" si="3"/>
        <v>0</v>
      </c>
      <c r="F1006" s="16">
        <f t="shared" si="4"/>
        <v>0</v>
      </c>
      <c r="G1006" s="16">
        <f>IFERROR(__xludf.DUMMYFUNCTION("IF(REGEXMATCH($A1006, ""(?i)"" &amp; JOIN(""|"", SPLIT($G$3, "" ""))), 1, 0)"),0.0)</f>
        <v>0</v>
      </c>
      <c r="H1006" s="16">
        <f>IFERROR(__xludf.DUMMYFUNCTION("IF(REGEXMATCH($A1006, ""(?i)"" &amp; JOIN(""|"", SPLIT($H$3, "" ""))), 1, 0)"),0.0)</f>
        <v>0</v>
      </c>
      <c r="I1006" s="16">
        <f>IFERROR(__xludf.DUMMYFUNCTION("IF(REGEXMATCH($A1006, ""(?i)"" &amp; JOIN(""|"", SPLIT($I$3, "" ""))), 1, 0)"),0.0)</f>
        <v>0</v>
      </c>
      <c r="J1006" s="16">
        <f>IFERROR(__xludf.DUMMYFUNCTION("IF(REGEXMATCH($A1006, ""(?i)"" &amp; JOIN(""|"", SPLIT($J$3, "" ""))), 1, 0)"),0.0)</f>
        <v>0</v>
      </c>
      <c r="K1006" s="16">
        <f>IFERROR(__xludf.DUMMYFUNCTION("IF(REGEXMATCH($A1006, ""(?i)"" &amp; JOIN(""|"", SPLIT($K$3, "" ""))), 1, 0)"),0.0)</f>
        <v>0</v>
      </c>
      <c r="L1006" s="16">
        <f>if(vlookup(A1006,'VMware Inventory'!A:E,5,0)="Workstation",1,0)</f>
        <v>1</v>
      </c>
      <c r="M1006" s="105">
        <f t="shared" si="5"/>
        <v>1</v>
      </c>
      <c r="N1006" s="105">
        <f t="shared" si="6"/>
        <v>0</v>
      </c>
      <c r="O1006" s="105">
        <f t="shared" si="7"/>
        <v>0</v>
      </c>
      <c r="P1006" s="105" t="str">
        <f t="shared" si="8"/>
        <v>Consolidation</v>
      </c>
      <c r="Q1006" s="105">
        <f t="shared" si="9"/>
        <v>1</v>
      </c>
    </row>
    <row r="1007">
      <c r="A1007" s="61" t="s">
        <v>1147</v>
      </c>
      <c r="B1007" s="16">
        <f t="shared" si="2"/>
        <v>0</v>
      </c>
      <c r="C1007" s="16">
        <f>IFERROR(__xludf.DUMMYFUNCTION("IF(OR(REGEXMATCH($A1007, ""(?i)"" &amp; JOIN(""|"", SPLIT($C$3, "" ""))),vlookup(A1007,'VMware Inventory'!A:E,5,0)=""VMWare""), 1, 0)"),0.0)</f>
        <v>0</v>
      </c>
      <c r="D1007" s="16">
        <f>IFERROR(__xludf.DUMMYFUNCTION("IF(REGEXMATCH($A1007, ""(?i)"" &amp; JOIN(""|"", SPLIT($D$3, "" ""))), 1, 0)"),0.0)</f>
        <v>0</v>
      </c>
      <c r="E1007" s="16">
        <f t="shared" si="3"/>
        <v>0</v>
      </c>
      <c r="F1007" s="16">
        <f t="shared" si="4"/>
        <v>0</v>
      </c>
      <c r="G1007" s="16">
        <f>IFERROR(__xludf.DUMMYFUNCTION("IF(REGEXMATCH($A1007, ""(?i)"" &amp; JOIN(""|"", SPLIT($G$3, "" ""))), 1, 0)"),0.0)</f>
        <v>0</v>
      </c>
      <c r="H1007" s="16">
        <f>IFERROR(__xludf.DUMMYFUNCTION("IF(REGEXMATCH($A1007, ""(?i)"" &amp; JOIN(""|"", SPLIT($H$3, "" ""))), 1, 0)"),0.0)</f>
        <v>0</v>
      </c>
      <c r="I1007" s="16">
        <f>IFERROR(__xludf.DUMMYFUNCTION("IF(REGEXMATCH($A1007, ""(?i)"" &amp; JOIN(""|"", SPLIT($I$3, "" ""))), 1, 0)"),0.0)</f>
        <v>0</v>
      </c>
      <c r="J1007" s="16">
        <f>IFERROR(__xludf.DUMMYFUNCTION("IF(REGEXMATCH($A1007, ""(?i)"" &amp; JOIN(""|"", SPLIT($J$3, "" ""))), 1, 0)"),0.0)</f>
        <v>0</v>
      </c>
      <c r="K1007" s="16">
        <f>IFERROR(__xludf.DUMMYFUNCTION("IF(REGEXMATCH($A1007, ""(?i)"" &amp; JOIN(""|"", SPLIT($K$3, "" ""))), 1, 0)"),0.0)</f>
        <v>0</v>
      </c>
      <c r="L1007" s="16">
        <f>if(vlookup(A1007,'VMware Inventory'!A:E,5,0)="Workstation",1,0)</f>
        <v>1</v>
      </c>
      <c r="M1007" s="105">
        <f t="shared" si="5"/>
        <v>1</v>
      </c>
      <c r="N1007" s="105">
        <f t="shared" si="6"/>
        <v>0</v>
      </c>
      <c r="O1007" s="105">
        <f t="shared" si="7"/>
        <v>0</v>
      </c>
      <c r="P1007" s="105" t="str">
        <f t="shared" si="8"/>
        <v>Consolidation</v>
      </c>
      <c r="Q1007" s="105">
        <f t="shared" si="9"/>
        <v>1</v>
      </c>
    </row>
    <row r="1008">
      <c r="A1008" s="61" t="s">
        <v>1148</v>
      </c>
      <c r="B1008" s="16">
        <f t="shared" si="2"/>
        <v>0</v>
      </c>
      <c r="C1008" s="16">
        <f>IFERROR(__xludf.DUMMYFUNCTION("IF(OR(REGEXMATCH($A1008, ""(?i)"" &amp; JOIN(""|"", SPLIT($C$3, "" ""))),vlookup(A1008,'VMware Inventory'!A:E,5,0)=""VMWare""), 1, 0)"),0.0)</f>
        <v>0</v>
      </c>
      <c r="D1008" s="16">
        <f>IFERROR(__xludf.DUMMYFUNCTION("IF(REGEXMATCH($A1008, ""(?i)"" &amp; JOIN(""|"", SPLIT($D$3, "" ""))), 1, 0)"),0.0)</f>
        <v>0</v>
      </c>
      <c r="E1008" s="16">
        <f t="shared" si="3"/>
        <v>0</v>
      </c>
      <c r="F1008" s="16">
        <f t="shared" si="4"/>
        <v>0</v>
      </c>
      <c r="G1008" s="16">
        <f>IFERROR(__xludf.DUMMYFUNCTION("IF(REGEXMATCH($A1008, ""(?i)"" &amp; JOIN(""|"", SPLIT($G$3, "" ""))), 1, 0)"),0.0)</f>
        <v>0</v>
      </c>
      <c r="H1008" s="16">
        <f>IFERROR(__xludf.DUMMYFUNCTION("IF(REGEXMATCH($A1008, ""(?i)"" &amp; JOIN(""|"", SPLIT($H$3, "" ""))), 1, 0)"),0.0)</f>
        <v>0</v>
      </c>
      <c r="I1008" s="16">
        <f>IFERROR(__xludf.DUMMYFUNCTION("IF(REGEXMATCH($A1008, ""(?i)"" &amp; JOIN(""|"", SPLIT($I$3, "" ""))), 1, 0)"),0.0)</f>
        <v>0</v>
      </c>
      <c r="J1008" s="16">
        <f>IFERROR(__xludf.DUMMYFUNCTION("IF(REGEXMATCH($A1008, ""(?i)"" &amp; JOIN(""|"", SPLIT($J$3, "" ""))), 1, 0)"),0.0)</f>
        <v>0</v>
      </c>
      <c r="K1008" s="16">
        <f>IFERROR(__xludf.DUMMYFUNCTION("IF(REGEXMATCH($A1008, ""(?i)"" &amp; JOIN(""|"", SPLIT($K$3, "" ""))), 1, 0)"),0.0)</f>
        <v>0</v>
      </c>
      <c r="L1008" s="16">
        <f>if(vlookup(A1008,'VMware Inventory'!A:E,5,0)="Workstation",1,0)</f>
        <v>0</v>
      </c>
      <c r="M1008" s="105">
        <f t="shared" si="5"/>
        <v>0</v>
      </c>
      <c r="N1008" s="105">
        <f t="shared" si="6"/>
        <v>0</v>
      </c>
      <c r="O1008" s="105">
        <f t="shared" si="7"/>
        <v>0</v>
      </c>
      <c r="P1008" s="105" t="str">
        <f t="shared" si="8"/>
        <v>No Infra</v>
      </c>
      <c r="Q1008" s="105">
        <f t="shared" si="9"/>
        <v>0</v>
      </c>
    </row>
    <row r="1009">
      <c r="A1009" s="61" t="s">
        <v>1149</v>
      </c>
      <c r="B1009" s="16">
        <f t="shared" si="2"/>
        <v>0</v>
      </c>
      <c r="C1009" s="16">
        <f>IFERROR(__xludf.DUMMYFUNCTION("IF(OR(REGEXMATCH($A1009, ""(?i)"" &amp; JOIN(""|"", SPLIT($C$3, "" ""))),vlookup(A1009,'VMware Inventory'!A:E,5,0)=""VMWare""), 1, 0)"),0.0)</f>
        <v>0</v>
      </c>
      <c r="D1009" s="16">
        <f>IFERROR(__xludf.DUMMYFUNCTION("IF(REGEXMATCH($A1009, ""(?i)"" &amp; JOIN(""|"", SPLIT($D$3, "" ""))), 1, 0)"),0.0)</f>
        <v>0</v>
      </c>
      <c r="E1009" s="16">
        <f t="shared" si="3"/>
        <v>0</v>
      </c>
      <c r="F1009" s="16">
        <f t="shared" si="4"/>
        <v>0</v>
      </c>
      <c r="G1009" s="16">
        <f>IFERROR(__xludf.DUMMYFUNCTION("IF(REGEXMATCH($A1009, ""(?i)"" &amp; JOIN(""|"", SPLIT($G$3, "" ""))), 1, 0)"),0.0)</f>
        <v>0</v>
      </c>
      <c r="H1009" s="16">
        <f>IFERROR(__xludf.DUMMYFUNCTION("IF(REGEXMATCH($A1009, ""(?i)"" &amp; JOIN(""|"", SPLIT($H$3, "" ""))), 1, 0)"),0.0)</f>
        <v>0</v>
      </c>
      <c r="I1009" s="16">
        <f>IFERROR(__xludf.DUMMYFUNCTION("IF(REGEXMATCH($A1009, ""(?i)"" &amp; JOIN(""|"", SPLIT($I$3, "" ""))), 1, 0)"),0.0)</f>
        <v>0</v>
      </c>
      <c r="J1009" s="16">
        <f>IFERROR(__xludf.DUMMYFUNCTION("IF(REGEXMATCH($A1009, ""(?i)"" &amp; JOIN(""|"", SPLIT($J$3, "" ""))), 1, 0)"),0.0)</f>
        <v>0</v>
      </c>
      <c r="K1009" s="16">
        <f>IFERROR(__xludf.DUMMYFUNCTION("IF(REGEXMATCH($A1009, ""(?i)"" &amp; JOIN(""|"", SPLIT($K$3, "" ""))), 1, 0)"),0.0)</f>
        <v>0</v>
      </c>
      <c r="L1009" s="16">
        <f>if(vlookup(A1009,'VMware Inventory'!A:E,5,0)="Workstation",1,0)</f>
        <v>0</v>
      </c>
      <c r="M1009" s="105">
        <f t="shared" si="5"/>
        <v>0</v>
      </c>
      <c r="N1009" s="105">
        <f t="shared" si="6"/>
        <v>0</v>
      </c>
      <c r="O1009" s="105">
        <f t="shared" si="7"/>
        <v>0</v>
      </c>
      <c r="P1009" s="105" t="str">
        <f t="shared" si="8"/>
        <v>No Infra</v>
      </c>
      <c r="Q1009" s="105">
        <f t="shared" si="9"/>
        <v>0</v>
      </c>
    </row>
    <row r="1010">
      <c r="A1010" s="61" t="s">
        <v>1150</v>
      </c>
      <c r="B1010" s="16">
        <f t="shared" si="2"/>
        <v>0</v>
      </c>
      <c r="C1010" s="16">
        <f>IFERROR(__xludf.DUMMYFUNCTION("IF(OR(REGEXMATCH($A1010, ""(?i)"" &amp; JOIN(""|"", SPLIT($C$3, "" ""))),vlookup(A1010,'VMware Inventory'!A:E,5,0)=""VMWare""), 1, 0)"),0.0)</f>
        <v>0</v>
      </c>
      <c r="D1010" s="16">
        <f>IFERROR(__xludf.DUMMYFUNCTION("IF(REGEXMATCH($A1010, ""(?i)"" &amp; JOIN(""|"", SPLIT($D$3, "" ""))), 1, 0)"),0.0)</f>
        <v>0</v>
      </c>
      <c r="E1010" s="16">
        <f t="shared" si="3"/>
        <v>0</v>
      </c>
      <c r="F1010" s="16">
        <f t="shared" si="4"/>
        <v>0</v>
      </c>
      <c r="G1010" s="16">
        <f>IFERROR(__xludf.DUMMYFUNCTION("IF(REGEXMATCH($A1010, ""(?i)"" &amp; JOIN(""|"", SPLIT($G$3, "" ""))), 1, 0)"),0.0)</f>
        <v>0</v>
      </c>
      <c r="H1010" s="16">
        <f>IFERROR(__xludf.DUMMYFUNCTION("IF(REGEXMATCH($A1010, ""(?i)"" &amp; JOIN(""|"", SPLIT($H$3, "" ""))), 1, 0)"),0.0)</f>
        <v>0</v>
      </c>
      <c r="I1010" s="16">
        <f>IFERROR(__xludf.DUMMYFUNCTION("IF(REGEXMATCH($A1010, ""(?i)"" &amp; JOIN(""|"", SPLIT($I$3, "" ""))), 1, 0)"),0.0)</f>
        <v>0</v>
      </c>
      <c r="J1010" s="16">
        <f>IFERROR(__xludf.DUMMYFUNCTION("IF(REGEXMATCH($A1010, ""(?i)"" &amp; JOIN(""|"", SPLIT($J$3, "" ""))), 1, 0)"),0.0)</f>
        <v>0</v>
      </c>
      <c r="K1010" s="16">
        <f>IFERROR(__xludf.DUMMYFUNCTION("IF(REGEXMATCH($A1010, ""(?i)"" &amp; JOIN(""|"", SPLIT($K$3, "" ""))), 1, 0)"),0.0)</f>
        <v>0</v>
      </c>
      <c r="L1010" s="16">
        <f>if(vlookup(A1010,'VMware Inventory'!A:E,5,0)="Workstation",1,0)</f>
        <v>0</v>
      </c>
      <c r="M1010" s="105">
        <f t="shared" si="5"/>
        <v>0</v>
      </c>
      <c r="N1010" s="105">
        <f t="shared" si="6"/>
        <v>0</v>
      </c>
      <c r="O1010" s="105">
        <f t="shared" si="7"/>
        <v>0</v>
      </c>
      <c r="P1010" s="105" t="str">
        <f t="shared" si="8"/>
        <v>No Infra</v>
      </c>
      <c r="Q1010" s="105">
        <f t="shared" si="9"/>
        <v>0</v>
      </c>
    </row>
    <row r="1011">
      <c r="A1011" s="61" t="s">
        <v>1151</v>
      </c>
      <c r="B1011" s="16">
        <f t="shared" si="2"/>
        <v>0</v>
      </c>
      <c r="C1011" s="16">
        <f>IFERROR(__xludf.DUMMYFUNCTION("IF(OR(REGEXMATCH($A1011, ""(?i)"" &amp; JOIN(""|"", SPLIT($C$3, "" ""))),vlookup(A1011,'VMware Inventory'!A:E,5,0)=""VMWare""), 1, 0)"),0.0)</f>
        <v>0</v>
      </c>
      <c r="D1011" s="16">
        <f>IFERROR(__xludf.DUMMYFUNCTION("IF(REGEXMATCH($A1011, ""(?i)"" &amp; JOIN(""|"", SPLIT($D$3, "" ""))), 1, 0)"),0.0)</f>
        <v>0</v>
      </c>
      <c r="E1011" s="16">
        <f t="shared" si="3"/>
        <v>0</v>
      </c>
      <c r="F1011" s="16">
        <f t="shared" si="4"/>
        <v>0</v>
      </c>
      <c r="G1011" s="16">
        <f>IFERROR(__xludf.DUMMYFUNCTION("IF(REGEXMATCH($A1011, ""(?i)"" &amp; JOIN(""|"", SPLIT($G$3, "" ""))), 1, 0)"),0.0)</f>
        <v>0</v>
      </c>
      <c r="H1011" s="16">
        <f>IFERROR(__xludf.DUMMYFUNCTION("IF(REGEXMATCH($A1011, ""(?i)"" &amp; JOIN(""|"", SPLIT($H$3, "" ""))), 1, 0)"),0.0)</f>
        <v>0</v>
      </c>
      <c r="I1011" s="16">
        <f>IFERROR(__xludf.DUMMYFUNCTION("IF(REGEXMATCH($A1011, ""(?i)"" &amp; JOIN(""|"", SPLIT($I$3, "" ""))), 1, 0)"),0.0)</f>
        <v>0</v>
      </c>
      <c r="J1011" s="16">
        <f>IFERROR(__xludf.DUMMYFUNCTION("IF(REGEXMATCH($A1011, ""(?i)"" &amp; JOIN(""|"", SPLIT($J$3, "" ""))), 1, 0)"),0.0)</f>
        <v>0</v>
      </c>
      <c r="K1011" s="16">
        <f>IFERROR(__xludf.DUMMYFUNCTION("IF(REGEXMATCH($A1011, ""(?i)"" &amp; JOIN(""|"", SPLIT($K$3, "" ""))), 1, 0)"),0.0)</f>
        <v>0</v>
      </c>
      <c r="L1011" s="16">
        <f>if(vlookup(A1011,'VMware Inventory'!A:E,5,0)="Workstation",1,0)</f>
        <v>1</v>
      </c>
      <c r="M1011" s="105">
        <f t="shared" si="5"/>
        <v>1</v>
      </c>
      <c r="N1011" s="105">
        <f t="shared" si="6"/>
        <v>0</v>
      </c>
      <c r="O1011" s="105">
        <f t="shared" si="7"/>
        <v>0</v>
      </c>
      <c r="P1011" s="105" t="str">
        <f t="shared" si="8"/>
        <v>Consolidation</v>
      </c>
      <c r="Q1011" s="105">
        <f t="shared" si="9"/>
        <v>1</v>
      </c>
    </row>
    <row r="1012">
      <c r="A1012" s="61" t="s">
        <v>1152</v>
      </c>
      <c r="B1012" s="16">
        <f t="shared" si="2"/>
        <v>0</v>
      </c>
      <c r="C1012" s="16">
        <f>IFERROR(__xludf.DUMMYFUNCTION("IF(OR(REGEXMATCH($A1012, ""(?i)"" &amp; JOIN(""|"", SPLIT($C$3, "" ""))),vlookup(A1012,'VMware Inventory'!A:E,5,0)=""VMWare""), 1, 0)"),0.0)</f>
        <v>0</v>
      </c>
      <c r="D1012" s="16">
        <f>IFERROR(__xludf.DUMMYFUNCTION("IF(REGEXMATCH($A1012, ""(?i)"" &amp; JOIN(""|"", SPLIT($D$3, "" ""))), 1, 0)"),0.0)</f>
        <v>0</v>
      </c>
      <c r="E1012" s="16">
        <f t="shared" si="3"/>
        <v>0</v>
      </c>
      <c r="F1012" s="16">
        <f t="shared" si="4"/>
        <v>0</v>
      </c>
      <c r="G1012" s="16">
        <f>IFERROR(__xludf.DUMMYFUNCTION("IF(REGEXMATCH($A1012, ""(?i)"" &amp; JOIN(""|"", SPLIT($G$3, "" ""))), 1, 0)"),0.0)</f>
        <v>0</v>
      </c>
      <c r="H1012" s="16">
        <f>IFERROR(__xludf.DUMMYFUNCTION("IF(REGEXMATCH($A1012, ""(?i)"" &amp; JOIN(""|"", SPLIT($H$3, "" ""))), 1, 0)"),0.0)</f>
        <v>0</v>
      </c>
      <c r="I1012" s="16">
        <f>IFERROR(__xludf.DUMMYFUNCTION("IF(REGEXMATCH($A1012, ""(?i)"" &amp; JOIN(""|"", SPLIT($I$3, "" ""))), 1, 0)"),0.0)</f>
        <v>0</v>
      </c>
      <c r="J1012" s="16">
        <f>IFERROR(__xludf.DUMMYFUNCTION("IF(REGEXMATCH($A1012, ""(?i)"" &amp; JOIN(""|"", SPLIT($J$3, "" ""))), 1, 0)"),0.0)</f>
        <v>0</v>
      </c>
      <c r="K1012" s="16">
        <f>IFERROR(__xludf.DUMMYFUNCTION("IF(REGEXMATCH($A1012, ""(?i)"" &amp; JOIN(""|"", SPLIT($K$3, "" ""))), 1, 0)"),0.0)</f>
        <v>0</v>
      </c>
      <c r="L1012" s="16">
        <f>if(vlookup(A1012,'VMware Inventory'!A:E,5,0)="Workstation",1,0)</f>
        <v>1</v>
      </c>
      <c r="M1012" s="105">
        <f t="shared" si="5"/>
        <v>1</v>
      </c>
      <c r="N1012" s="105">
        <f t="shared" si="6"/>
        <v>0</v>
      </c>
      <c r="O1012" s="105">
        <f t="shared" si="7"/>
        <v>0</v>
      </c>
      <c r="P1012" s="105" t="str">
        <f t="shared" si="8"/>
        <v>Consolidation</v>
      </c>
      <c r="Q1012" s="105">
        <f t="shared" si="9"/>
        <v>1</v>
      </c>
    </row>
    <row r="1013">
      <c r="A1013" s="61" t="s">
        <v>1153</v>
      </c>
      <c r="B1013" s="16">
        <f t="shared" si="2"/>
        <v>0</v>
      </c>
      <c r="C1013" s="16">
        <f>IFERROR(__xludf.DUMMYFUNCTION("IF(OR(REGEXMATCH($A1013, ""(?i)"" &amp; JOIN(""|"", SPLIT($C$3, "" ""))),vlookup(A1013,'VMware Inventory'!A:E,5,0)=""VMWare""), 1, 0)"),0.0)</f>
        <v>0</v>
      </c>
      <c r="D1013" s="16">
        <f>IFERROR(__xludf.DUMMYFUNCTION("IF(REGEXMATCH($A1013, ""(?i)"" &amp; JOIN(""|"", SPLIT($D$3, "" ""))), 1, 0)"),0.0)</f>
        <v>0</v>
      </c>
      <c r="E1013" s="16">
        <f t="shared" si="3"/>
        <v>0</v>
      </c>
      <c r="F1013" s="16">
        <f t="shared" si="4"/>
        <v>0</v>
      </c>
      <c r="G1013" s="16">
        <f>IFERROR(__xludf.DUMMYFUNCTION("IF(REGEXMATCH($A1013, ""(?i)"" &amp; JOIN(""|"", SPLIT($G$3, "" ""))), 1, 0)"),0.0)</f>
        <v>0</v>
      </c>
      <c r="H1013" s="16">
        <f>IFERROR(__xludf.DUMMYFUNCTION("IF(REGEXMATCH($A1013, ""(?i)"" &amp; JOIN(""|"", SPLIT($H$3, "" ""))), 1, 0)"),0.0)</f>
        <v>0</v>
      </c>
      <c r="I1013" s="16">
        <f>IFERROR(__xludf.DUMMYFUNCTION("IF(REGEXMATCH($A1013, ""(?i)"" &amp; JOIN(""|"", SPLIT($I$3, "" ""))), 1, 0)"),0.0)</f>
        <v>0</v>
      </c>
      <c r="J1013" s="16">
        <f>IFERROR(__xludf.DUMMYFUNCTION("IF(REGEXMATCH($A1013, ""(?i)"" &amp; JOIN(""|"", SPLIT($J$3, "" ""))), 1, 0)"),0.0)</f>
        <v>0</v>
      </c>
      <c r="K1013" s="16">
        <f>IFERROR(__xludf.DUMMYFUNCTION("IF(REGEXMATCH($A1013, ""(?i)"" &amp; JOIN(""|"", SPLIT($K$3, "" ""))), 1, 0)"),0.0)</f>
        <v>0</v>
      </c>
      <c r="L1013" s="16">
        <f>if(vlookup(A1013,'VMware Inventory'!A:E,5,0)="Workstation",1,0)</f>
        <v>1</v>
      </c>
      <c r="M1013" s="105">
        <f t="shared" si="5"/>
        <v>1</v>
      </c>
      <c r="N1013" s="105">
        <f t="shared" si="6"/>
        <v>0</v>
      </c>
      <c r="O1013" s="105">
        <f t="shared" si="7"/>
        <v>0</v>
      </c>
      <c r="P1013" s="105" t="str">
        <f t="shared" si="8"/>
        <v>Consolidation</v>
      </c>
      <c r="Q1013" s="105">
        <f t="shared" si="9"/>
        <v>1</v>
      </c>
    </row>
    <row r="1014">
      <c r="A1014" s="61" t="s">
        <v>1154</v>
      </c>
      <c r="B1014" s="16">
        <f t="shared" si="2"/>
        <v>0</v>
      </c>
      <c r="C1014" s="16">
        <f>IFERROR(__xludf.DUMMYFUNCTION("IF(OR(REGEXMATCH($A1014, ""(?i)"" &amp; JOIN(""|"", SPLIT($C$3, "" ""))),vlookup(A1014,'VMware Inventory'!A:E,5,0)=""VMWare""), 1, 0)"),0.0)</f>
        <v>0</v>
      </c>
      <c r="D1014" s="16">
        <f>IFERROR(__xludf.DUMMYFUNCTION("IF(REGEXMATCH($A1014, ""(?i)"" &amp; JOIN(""|"", SPLIT($D$3, "" ""))), 1, 0)"),0.0)</f>
        <v>0</v>
      </c>
      <c r="E1014" s="16">
        <f t="shared" si="3"/>
        <v>0</v>
      </c>
      <c r="F1014" s="16">
        <f t="shared" si="4"/>
        <v>0</v>
      </c>
      <c r="G1014" s="16">
        <f>IFERROR(__xludf.DUMMYFUNCTION("IF(REGEXMATCH($A1014, ""(?i)"" &amp; JOIN(""|"", SPLIT($G$3, "" ""))), 1, 0)"),0.0)</f>
        <v>0</v>
      </c>
      <c r="H1014" s="16">
        <f>IFERROR(__xludf.DUMMYFUNCTION("IF(REGEXMATCH($A1014, ""(?i)"" &amp; JOIN(""|"", SPLIT($H$3, "" ""))), 1, 0)"),0.0)</f>
        <v>0</v>
      </c>
      <c r="I1014" s="16">
        <f>IFERROR(__xludf.DUMMYFUNCTION("IF(REGEXMATCH($A1014, ""(?i)"" &amp; JOIN(""|"", SPLIT($I$3, "" ""))), 1, 0)"),0.0)</f>
        <v>0</v>
      </c>
      <c r="J1014" s="16">
        <f>IFERROR(__xludf.DUMMYFUNCTION("IF(REGEXMATCH($A1014, ""(?i)"" &amp; JOIN(""|"", SPLIT($J$3, "" ""))), 1, 0)"),0.0)</f>
        <v>0</v>
      </c>
      <c r="K1014" s="16">
        <f>IFERROR(__xludf.DUMMYFUNCTION("IF(REGEXMATCH($A1014, ""(?i)"" &amp; JOIN(""|"", SPLIT($K$3, "" ""))), 1, 0)"),0.0)</f>
        <v>0</v>
      </c>
      <c r="L1014" s="16">
        <f>if(vlookup(A1014,'VMware Inventory'!A:E,5,0)="Workstation",1,0)</f>
        <v>1</v>
      </c>
      <c r="M1014" s="105">
        <f t="shared" si="5"/>
        <v>1</v>
      </c>
      <c r="N1014" s="105">
        <f t="shared" si="6"/>
        <v>0</v>
      </c>
      <c r="O1014" s="105">
        <f t="shared" si="7"/>
        <v>0</v>
      </c>
      <c r="P1014" s="105" t="str">
        <f t="shared" si="8"/>
        <v>Consolidation</v>
      </c>
      <c r="Q1014" s="105">
        <f t="shared" si="9"/>
        <v>1</v>
      </c>
    </row>
    <row r="1015">
      <c r="A1015" s="61" t="s">
        <v>1155</v>
      </c>
      <c r="B1015" s="16">
        <f t="shared" si="2"/>
        <v>0</v>
      </c>
      <c r="C1015" s="16">
        <f>IFERROR(__xludf.DUMMYFUNCTION("IF(OR(REGEXMATCH($A1015, ""(?i)"" &amp; JOIN(""|"", SPLIT($C$3, "" ""))),vlookup(A1015,'VMware Inventory'!A:E,5,0)=""VMWare""), 1, 0)"),0.0)</f>
        <v>0</v>
      </c>
      <c r="D1015" s="16">
        <f>IFERROR(__xludf.DUMMYFUNCTION("IF(REGEXMATCH($A1015, ""(?i)"" &amp; JOIN(""|"", SPLIT($D$3, "" ""))), 1, 0)"),0.0)</f>
        <v>0</v>
      </c>
      <c r="E1015" s="16">
        <f t="shared" si="3"/>
        <v>0</v>
      </c>
      <c r="F1015" s="16">
        <f t="shared" si="4"/>
        <v>0</v>
      </c>
      <c r="G1015" s="16">
        <f>IFERROR(__xludf.DUMMYFUNCTION("IF(REGEXMATCH($A1015, ""(?i)"" &amp; JOIN(""|"", SPLIT($G$3, "" ""))), 1, 0)"),0.0)</f>
        <v>0</v>
      </c>
      <c r="H1015" s="16">
        <f>IFERROR(__xludf.DUMMYFUNCTION("IF(REGEXMATCH($A1015, ""(?i)"" &amp; JOIN(""|"", SPLIT($H$3, "" ""))), 1, 0)"),0.0)</f>
        <v>0</v>
      </c>
      <c r="I1015" s="16">
        <f>IFERROR(__xludf.DUMMYFUNCTION("IF(REGEXMATCH($A1015, ""(?i)"" &amp; JOIN(""|"", SPLIT($I$3, "" ""))), 1, 0)"),0.0)</f>
        <v>0</v>
      </c>
      <c r="J1015" s="16">
        <f>IFERROR(__xludf.DUMMYFUNCTION("IF(REGEXMATCH($A1015, ""(?i)"" &amp; JOIN(""|"", SPLIT($J$3, "" ""))), 1, 0)"),0.0)</f>
        <v>0</v>
      </c>
      <c r="K1015" s="16">
        <f>IFERROR(__xludf.DUMMYFUNCTION("IF(REGEXMATCH($A1015, ""(?i)"" &amp; JOIN(""|"", SPLIT($K$3, "" ""))), 1, 0)"),0.0)</f>
        <v>0</v>
      </c>
      <c r="L1015" s="16">
        <f>if(vlookup(A1015,'VMware Inventory'!A:E,5,0)="Workstation",1,0)</f>
        <v>1</v>
      </c>
      <c r="M1015" s="105">
        <f t="shared" si="5"/>
        <v>1</v>
      </c>
      <c r="N1015" s="105">
        <f t="shared" si="6"/>
        <v>0</v>
      </c>
      <c r="O1015" s="105">
        <f t="shared" si="7"/>
        <v>0</v>
      </c>
      <c r="P1015" s="105" t="str">
        <f t="shared" si="8"/>
        <v>Consolidation</v>
      </c>
      <c r="Q1015" s="105">
        <f t="shared" si="9"/>
        <v>1</v>
      </c>
    </row>
    <row r="1016">
      <c r="A1016" s="61" t="s">
        <v>1156</v>
      </c>
      <c r="B1016" s="16">
        <f t="shared" si="2"/>
        <v>0</v>
      </c>
      <c r="C1016" s="16">
        <f>IFERROR(__xludf.DUMMYFUNCTION("IF(OR(REGEXMATCH($A1016, ""(?i)"" &amp; JOIN(""|"", SPLIT($C$3, "" ""))),vlookup(A1016,'VMware Inventory'!A:E,5,0)=""VMWare""), 1, 0)"),0.0)</f>
        <v>0</v>
      </c>
      <c r="D1016" s="16">
        <f>IFERROR(__xludf.DUMMYFUNCTION("IF(REGEXMATCH($A1016, ""(?i)"" &amp; JOIN(""|"", SPLIT($D$3, "" ""))), 1, 0)"),0.0)</f>
        <v>0</v>
      </c>
      <c r="E1016" s="16">
        <f t="shared" si="3"/>
        <v>0</v>
      </c>
      <c r="F1016" s="16">
        <f t="shared" si="4"/>
        <v>0</v>
      </c>
      <c r="G1016" s="16">
        <f>IFERROR(__xludf.DUMMYFUNCTION("IF(REGEXMATCH($A1016, ""(?i)"" &amp; JOIN(""|"", SPLIT($G$3, "" ""))), 1, 0)"),0.0)</f>
        <v>0</v>
      </c>
      <c r="H1016" s="16">
        <f>IFERROR(__xludf.DUMMYFUNCTION("IF(REGEXMATCH($A1016, ""(?i)"" &amp; JOIN(""|"", SPLIT($H$3, "" ""))), 1, 0)"),0.0)</f>
        <v>0</v>
      </c>
      <c r="I1016" s="16">
        <f>IFERROR(__xludf.DUMMYFUNCTION("IF(REGEXMATCH($A1016, ""(?i)"" &amp; JOIN(""|"", SPLIT($I$3, "" ""))), 1, 0)"),0.0)</f>
        <v>0</v>
      </c>
      <c r="J1016" s="16">
        <f>IFERROR(__xludf.DUMMYFUNCTION("IF(REGEXMATCH($A1016, ""(?i)"" &amp; JOIN(""|"", SPLIT($J$3, "" ""))), 1, 0)"),0.0)</f>
        <v>0</v>
      </c>
      <c r="K1016" s="16">
        <f>IFERROR(__xludf.DUMMYFUNCTION("IF(REGEXMATCH($A1016, ""(?i)"" &amp; JOIN(""|"", SPLIT($K$3, "" ""))), 1, 0)"),0.0)</f>
        <v>0</v>
      </c>
      <c r="L1016" s="16">
        <f>if(vlookup(A1016,'VMware Inventory'!A:E,5,0)="Workstation",1,0)</f>
        <v>1</v>
      </c>
      <c r="M1016" s="105">
        <f t="shared" si="5"/>
        <v>1</v>
      </c>
      <c r="N1016" s="105">
        <f t="shared" si="6"/>
        <v>0</v>
      </c>
      <c r="O1016" s="105">
        <f t="shared" si="7"/>
        <v>0</v>
      </c>
      <c r="P1016" s="105" t="str">
        <f t="shared" si="8"/>
        <v>Consolidation</v>
      </c>
      <c r="Q1016" s="105">
        <f t="shared" si="9"/>
        <v>1</v>
      </c>
    </row>
    <row r="1017">
      <c r="A1017" s="61" t="s">
        <v>1157</v>
      </c>
      <c r="B1017" s="16">
        <f t="shared" si="2"/>
        <v>0</v>
      </c>
      <c r="C1017" s="16">
        <f>IFERROR(__xludf.DUMMYFUNCTION("IF(OR(REGEXMATCH($A1017, ""(?i)"" &amp; JOIN(""|"", SPLIT($C$3, "" ""))),vlookup(A1017,'VMware Inventory'!A:E,5,0)=""VMWare""), 1, 0)"),0.0)</f>
        <v>0</v>
      </c>
      <c r="D1017" s="16">
        <f>IFERROR(__xludf.DUMMYFUNCTION("IF(REGEXMATCH($A1017, ""(?i)"" &amp; JOIN(""|"", SPLIT($D$3, "" ""))), 1, 0)"),0.0)</f>
        <v>0</v>
      </c>
      <c r="E1017" s="16">
        <f t="shared" si="3"/>
        <v>0</v>
      </c>
      <c r="F1017" s="16">
        <f t="shared" si="4"/>
        <v>0</v>
      </c>
      <c r="G1017" s="16">
        <f>IFERROR(__xludf.DUMMYFUNCTION("IF(REGEXMATCH($A1017, ""(?i)"" &amp; JOIN(""|"", SPLIT($G$3, "" ""))), 1, 0)"),0.0)</f>
        <v>0</v>
      </c>
      <c r="H1017" s="16">
        <f>IFERROR(__xludf.DUMMYFUNCTION("IF(REGEXMATCH($A1017, ""(?i)"" &amp; JOIN(""|"", SPLIT($H$3, "" ""))), 1, 0)"),0.0)</f>
        <v>0</v>
      </c>
      <c r="I1017" s="16">
        <f>IFERROR(__xludf.DUMMYFUNCTION("IF(REGEXMATCH($A1017, ""(?i)"" &amp; JOIN(""|"", SPLIT($I$3, "" ""))), 1, 0)"),0.0)</f>
        <v>0</v>
      </c>
      <c r="J1017" s="16">
        <f>IFERROR(__xludf.DUMMYFUNCTION("IF(REGEXMATCH($A1017, ""(?i)"" &amp; JOIN(""|"", SPLIT($J$3, "" ""))), 1, 0)"),0.0)</f>
        <v>0</v>
      </c>
      <c r="K1017" s="16">
        <f>IFERROR(__xludf.DUMMYFUNCTION("IF(REGEXMATCH($A1017, ""(?i)"" &amp; JOIN(""|"", SPLIT($K$3, "" ""))), 1, 0)"),0.0)</f>
        <v>0</v>
      </c>
      <c r="L1017" s="16">
        <f>if(vlookup(A1017,'VMware Inventory'!A:E,5,0)="Workstation",1,0)</f>
        <v>1</v>
      </c>
      <c r="M1017" s="105">
        <f t="shared" si="5"/>
        <v>1</v>
      </c>
      <c r="N1017" s="105">
        <f t="shared" si="6"/>
        <v>0</v>
      </c>
      <c r="O1017" s="105">
        <f t="shared" si="7"/>
        <v>0</v>
      </c>
      <c r="P1017" s="105" t="str">
        <f t="shared" si="8"/>
        <v>Consolidation</v>
      </c>
      <c r="Q1017" s="105">
        <f t="shared" si="9"/>
        <v>1</v>
      </c>
    </row>
    <row r="1018">
      <c r="A1018" s="61" t="s">
        <v>1158</v>
      </c>
      <c r="B1018" s="16">
        <f t="shared" si="2"/>
        <v>0</v>
      </c>
      <c r="C1018" s="16">
        <f>IFERROR(__xludf.DUMMYFUNCTION("IF(OR(REGEXMATCH($A1018, ""(?i)"" &amp; JOIN(""|"", SPLIT($C$3, "" ""))),vlookup(A1018,'VMware Inventory'!A:E,5,0)=""VMWare""), 1, 0)"),0.0)</f>
        <v>0</v>
      </c>
      <c r="D1018" s="16">
        <f>IFERROR(__xludf.DUMMYFUNCTION("IF(REGEXMATCH($A1018, ""(?i)"" &amp; JOIN(""|"", SPLIT($D$3, "" ""))), 1, 0)"),0.0)</f>
        <v>0</v>
      </c>
      <c r="E1018" s="16">
        <f t="shared" si="3"/>
        <v>0</v>
      </c>
      <c r="F1018" s="16">
        <f t="shared" si="4"/>
        <v>0</v>
      </c>
      <c r="G1018" s="16">
        <f>IFERROR(__xludf.DUMMYFUNCTION("IF(REGEXMATCH($A1018, ""(?i)"" &amp; JOIN(""|"", SPLIT($G$3, "" ""))), 1, 0)"),0.0)</f>
        <v>0</v>
      </c>
      <c r="H1018" s="16">
        <f>IFERROR(__xludf.DUMMYFUNCTION("IF(REGEXMATCH($A1018, ""(?i)"" &amp; JOIN(""|"", SPLIT($H$3, "" ""))), 1, 0)"),0.0)</f>
        <v>0</v>
      </c>
      <c r="I1018" s="16">
        <f>IFERROR(__xludf.DUMMYFUNCTION("IF(REGEXMATCH($A1018, ""(?i)"" &amp; JOIN(""|"", SPLIT($I$3, "" ""))), 1, 0)"),0.0)</f>
        <v>0</v>
      </c>
      <c r="J1018" s="16">
        <f>IFERROR(__xludf.DUMMYFUNCTION("IF(REGEXMATCH($A1018, ""(?i)"" &amp; JOIN(""|"", SPLIT($J$3, "" ""))), 1, 0)"),0.0)</f>
        <v>0</v>
      </c>
      <c r="K1018" s="16">
        <f>IFERROR(__xludf.DUMMYFUNCTION("IF(REGEXMATCH($A1018, ""(?i)"" &amp; JOIN(""|"", SPLIT($K$3, "" ""))), 1, 0)"),0.0)</f>
        <v>0</v>
      </c>
      <c r="L1018" s="16">
        <f>if(vlookup(A1018,'VMware Inventory'!A:E,5,0)="Workstation",1,0)</f>
        <v>1</v>
      </c>
      <c r="M1018" s="105">
        <f t="shared" si="5"/>
        <v>1</v>
      </c>
      <c r="N1018" s="105">
        <f t="shared" si="6"/>
        <v>0</v>
      </c>
      <c r="O1018" s="105">
        <f t="shared" si="7"/>
        <v>0</v>
      </c>
      <c r="P1018" s="105" t="str">
        <f t="shared" si="8"/>
        <v>Consolidation</v>
      </c>
      <c r="Q1018" s="105">
        <f t="shared" si="9"/>
        <v>1</v>
      </c>
    </row>
    <row r="1019">
      <c r="A1019" s="61" t="s">
        <v>1159</v>
      </c>
      <c r="B1019" s="16">
        <f t="shared" si="2"/>
        <v>0</v>
      </c>
      <c r="C1019" s="16">
        <f>IFERROR(__xludf.DUMMYFUNCTION("IF(OR(REGEXMATCH($A1019, ""(?i)"" &amp; JOIN(""|"", SPLIT($C$3, "" ""))),vlookup(A1019,'VMware Inventory'!A:E,5,0)=""VMWare""), 1, 0)"),0.0)</f>
        <v>0</v>
      </c>
      <c r="D1019" s="16">
        <f>IFERROR(__xludf.DUMMYFUNCTION("IF(REGEXMATCH($A1019, ""(?i)"" &amp; JOIN(""|"", SPLIT($D$3, "" ""))), 1, 0)"),0.0)</f>
        <v>0</v>
      </c>
      <c r="E1019" s="16">
        <f t="shared" si="3"/>
        <v>0</v>
      </c>
      <c r="F1019" s="16">
        <f t="shared" si="4"/>
        <v>0</v>
      </c>
      <c r="G1019" s="16">
        <f>IFERROR(__xludf.DUMMYFUNCTION("IF(REGEXMATCH($A1019, ""(?i)"" &amp; JOIN(""|"", SPLIT($G$3, "" ""))), 1, 0)"),0.0)</f>
        <v>0</v>
      </c>
      <c r="H1019" s="16">
        <f>IFERROR(__xludf.DUMMYFUNCTION("IF(REGEXMATCH($A1019, ""(?i)"" &amp; JOIN(""|"", SPLIT($H$3, "" ""))), 1, 0)"),0.0)</f>
        <v>0</v>
      </c>
      <c r="I1019" s="16">
        <f>IFERROR(__xludf.DUMMYFUNCTION("IF(REGEXMATCH($A1019, ""(?i)"" &amp; JOIN(""|"", SPLIT($I$3, "" ""))), 1, 0)"),0.0)</f>
        <v>0</v>
      </c>
      <c r="J1019" s="16">
        <f>IFERROR(__xludf.DUMMYFUNCTION("IF(REGEXMATCH($A1019, ""(?i)"" &amp; JOIN(""|"", SPLIT($J$3, "" ""))), 1, 0)"),0.0)</f>
        <v>0</v>
      </c>
      <c r="K1019" s="16">
        <f>IFERROR(__xludf.DUMMYFUNCTION("IF(REGEXMATCH($A1019, ""(?i)"" &amp; JOIN(""|"", SPLIT($K$3, "" ""))), 1, 0)"),0.0)</f>
        <v>0</v>
      </c>
      <c r="L1019" s="16">
        <f>if(vlookup(A1019,'VMware Inventory'!A:E,5,0)="Workstation",1,0)</f>
        <v>1</v>
      </c>
      <c r="M1019" s="105">
        <f t="shared" si="5"/>
        <v>1</v>
      </c>
      <c r="N1019" s="105">
        <f t="shared" si="6"/>
        <v>0</v>
      </c>
      <c r="O1019" s="105">
        <f t="shared" si="7"/>
        <v>0</v>
      </c>
      <c r="P1019" s="105" t="str">
        <f t="shared" si="8"/>
        <v>Consolidation</v>
      </c>
      <c r="Q1019" s="105">
        <f t="shared" si="9"/>
        <v>1</v>
      </c>
    </row>
    <row r="1020">
      <c r="A1020" s="61" t="s">
        <v>1160</v>
      </c>
      <c r="B1020" s="16">
        <f t="shared" si="2"/>
        <v>0</v>
      </c>
      <c r="C1020" s="16">
        <f>IFERROR(__xludf.DUMMYFUNCTION("IF(OR(REGEXMATCH($A1020, ""(?i)"" &amp; JOIN(""|"", SPLIT($C$3, "" ""))),vlookup(A1020,'VMware Inventory'!A:E,5,0)=""VMWare""), 1, 0)"),0.0)</f>
        <v>0</v>
      </c>
      <c r="D1020" s="16">
        <f>IFERROR(__xludf.DUMMYFUNCTION("IF(REGEXMATCH($A1020, ""(?i)"" &amp; JOIN(""|"", SPLIT($D$3, "" ""))), 1, 0)"),0.0)</f>
        <v>0</v>
      </c>
      <c r="E1020" s="16">
        <f t="shared" si="3"/>
        <v>0</v>
      </c>
      <c r="F1020" s="16">
        <f t="shared" si="4"/>
        <v>0</v>
      </c>
      <c r="G1020" s="16">
        <f>IFERROR(__xludf.DUMMYFUNCTION("IF(REGEXMATCH($A1020, ""(?i)"" &amp; JOIN(""|"", SPLIT($G$3, "" ""))), 1, 0)"),0.0)</f>
        <v>0</v>
      </c>
      <c r="H1020" s="16">
        <f>IFERROR(__xludf.DUMMYFUNCTION("IF(REGEXMATCH($A1020, ""(?i)"" &amp; JOIN(""|"", SPLIT($H$3, "" ""))), 1, 0)"),0.0)</f>
        <v>0</v>
      </c>
      <c r="I1020" s="16">
        <f>IFERROR(__xludf.DUMMYFUNCTION("IF(REGEXMATCH($A1020, ""(?i)"" &amp; JOIN(""|"", SPLIT($I$3, "" ""))), 1, 0)"),0.0)</f>
        <v>0</v>
      </c>
      <c r="J1020" s="16">
        <f>IFERROR(__xludf.DUMMYFUNCTION("IF(REGEXMATCH($A1020, ""(?i)"" &amp; JOIN(""|"", SPLIT($J$3, "" ""))), 1, 0)"),0.0)</f>
        <v>0</v>
      </c>
      <c r="K1020" s="16">
        <f>IFERROR(__xludf.DUMMYFUNCTION("IF(REGEXMATCH($A1020, ""(?i)"" &amp; JOIN(""|"", SPLIT($K$3, "" ""))), 1, 0)"),0.0)</f>
        <v>0</v>
      </c>
      <c r="L1020" s="16">
        <f>if(vlookup(A1020,'VMware Inventory'!A:E,5,0)="Workstation",1,0)</f>
        <v>1</v>
      </c>
      <c r="M1020" s="105">
        <f t="shared" si="5"/>
        <v>1</v>
      </c>
      <c r="N1020" s="105">
        <f t="shared" si="6"/>
        <v>0</v>
      </c>
      <c r="O1020" s="105">
        <f t="shared" si="7"/>
        <v>0</v>
      </c>
      <c r="P1020" s="105" t="str">
        <f t="shared" si="8"/>
        <v>Consolidation</v>
      </c>
      <c r="Q1020" s="105">
        <f t="shared" si="9"/>
        <v>1</v>
      </c>
    </row>
    <row r="1021">
      <c r="A1021" s="61" t="s">
        <v>1161</v>
      </c>
      <c r="B1021" s="16">
        <f t="shared" si="2"/>
        <v>0</v>
      </c>
      <c r="C1021" s="16">
        <f>IFERROR(__xludf.DUMMYFUNCTION("IF(OR(REGEXMATCH($A1021, ""(?i)"" &amp; JOIN(""|"", SPLIT($C$3, "" ""))),vlookup(A1021,'VMware Inventory'!A:E,5,0)=""VMWare""), 1, 0)"),0.0)</f>
        <v>0</v>
      </c>
      <c r="D1021" s="16">
        <f>IFERROR(__xludf.DUMMYFUNCTION("IF(REGEXMATCH($A1021, ""(?i)"" &amp; JOIN(""|"", SPLIT($D$3, "" ""))), 1, 0)"),0.0)</f>
        <v>0</v>
      </c>
      <c r="E1021" s="16">
        <f t="shared" si="3"/>
        <v>0</v>
      </c>
      <c r="F1021" s="16">
        <f t="shared" si="4"/>
        <v>0</v>
      </c>
      <c r="G1021" s="16">
        <f>IFERROR(__xludf.DUMMYFUNCTION("IF(REGEXMATCH($A1021, ""(?i)"" &amp; JOIN(""|"", SPLIT($G$3, "" ""))), 1, 0)"),0.0)</f>
        <v>0</v>
      </c>
      <c r="H1021" s="16">
        <f>IFERROR(__xludf.DUMMYFUNCTION("IF(REGEXMATCH($A1021, ""(?i)"" &amp; JOIN(""|"", SPLIT($H$3, "" ""))), 1, 0)"),0.0)</f>
        <v>0</v>
      </c>
      <c r="I1021" s="16">
        <f>IFERROR(__xludf.DUMMYFUNCTION("IF(REGEXMATCH($A1021, ""(?i)"" &amp; JOIN(""|"", SPLIT($I$3, "" ""))), 1, 0)"),0.0)</f>
        <v>0</v>
      </c>
      <c r="J1021" s="16">
        <f>IFERROR(__xludf.DUMMYFUNCTION("IF(REGEXMATCH($A1021, ""(?i)"" &amp; JOIN(""|"", SPLIT($J$3, "" ""))), 1, 0)"),0.0)</f>
        <v>0</v>
      </c>
      <c r="K1021" s="16">
        <f>IFERROR(__xludf.DUMMYFUNCTION("IF(REGEXMATCH($A1021, ""(?i)"" &amp; JOIN(""|"", SPLIT($K$3, "" ""))), 1, 0)"),0.0)</f>
        <v>0</v>
      </c>
      <c r="L1021" s="16">
        <f>if(vlookup(A1021,'VMware Inventory'!A:E,5,0)="Workstation",1,0)</f>
        <v>1</v>
      </c>
      <c r="M1021" s="105">
        <f t="shared" si="5"/>
        <v>1</v>
      </c>
      <c r="N1021" s="105">
        <f t="shared" si="6"/>
        <v>0</v>
      </c>
      <c r="O1021" s="105">
        <f t="shared" si="7"/>
        <v>0</v>
      </c>
      <c r="P1021" s="105" t="str">
        <f t="shared" si="8"/>
        <v>Consolidation</v>
      </c>
      <c r="Q1021" s="105">
        <f t="shared" si="9"/>
        <v>1</v>
      </c>
    </row>
    <row r="1022">
      <c r="A1022" s="61" t="s">
        <v>1162</v>
      </c>
      <c r="B1022" s="16">
        <f t="shared" si="2"/>
        <v>0</v>
      </c>
      <c r="C1022" s="16">
        <f>IFERROR(__xludf.DUMMYFUNCTION("IF(OR(REGEXMATCH($A1022, ""(?i)"" &amp; JOIN(""|"", SPLIT($C$3, "" ""))),vlookup(A1022,'VMware Inventory'!A:E,5,0)=""VMWare""), 1, 0)"),0.0)</f>
        <v>0</v>
      </c>
      <c r="D1022" s="16">
        <f>IFERROR(__xludf.DUMMYFUNCTION("IF(REGEXMATCH($A1022, ""(?i)"" &amp; JOIN(""|"", SPLIT($D$3, "" ""))), 1, 0)"),0.0)</f>
        <v>0</v>
      </c>
      <c r="E1022" s="16">
        <f t="shared" si="3"/>
        <v>0</v>
      </c>
      <c r="F1022" s="16">
        <f t="shared" si="4"/>
        <v>0</v>
      </c>
      <c r="G1022" s="16">
        <f>IFERROR(__xludf.DUMMYFUNCTION("IF(REGEXMATCH($A1022, ""(?i)"" &amp; JOIN(""|"", SPLIT($G$3, "" ""))), 1, 0)"),0.0)</f>
        <v>0</v>
      </c>
      <c r="H1022" s="16">
        <f>IFERROR(__xludf.DUMMYFUNCTION("IF(REGEXMATCH($A1022, ""(?i)"" &amp; JOIN(""|"", SPLIT($H$3, "" ""))), 1, 0)"),0.0)</f>
        <v>0</v>
      </c>
      <c r="I1022" s="16">
        <f>IFERROR(__xludf.DUMMYFUNCTION("IF(REGEXMATCH($A1022, ""(?i)"" &amp; JOIN(""|"", SPLIT($I$3, "" ""))), 1, 0)"),0.0)</f>
        <v>0</v>
      </c>
      <c r="J1022" s="16">
        <f>IFERROR(__xludf.DUMMYFUNCTION("IF(REGEXMATCH($A1022, ""(?i)"" &amp; JOIN(""|"", SPLIT($J$3, "" ""))), 1, 0)"),0.0)</f>
        <v>0</v>
      </c>
      <c r="K1022" s="16">
        <f>IFERROR(__xludf.DUMMYFUNCTION("IF(REGEXMATCH($A1022, ""(?i)"" &amp; JOIN(""|"", SPLIT($K$3, "" ""))), 1, 0)"),0.0)</f>
        <v>0</v>
      </c>
      <c r="L1022" s="16">
        <f>if(vlookup(A1022,'VMware Inventory'!A:E,5,0)="Workstation",1,0)</f>
        <v>1</v>
      </c>
      <c r="M1022" s="105">
        <f t="shared" si="5"/>
        <v>1</v>
      </c>
      <c r="N1022" s="105">
        <f t="shared" si="6"/>
        <v>0</v>
      </c>
      <c r="O1022" s="105">
        <f t="shared" si="7"/>
        <v>0</v>
      </c>
      <c r="P1022" s="105" t="str">
        <f t="shared" si="8"/>
        <v>Consolidation</v>
      </c>
      <c r="Q1022" s="105">
        <f t="shared" si="9"/>
        <v>1</v>
      </c>
    </row>
    <row r="1023">
      <c r="A1023" s="61" t="s">
        <v>1163</v>
      </c>
      <c r="B1023" s="16">
        <f t="shared" si="2"/>
        <v>0</v>
      </c>
      <c r="C1023" s="16">
        <f>IFERROR(__xludf.DUMMYFUNCTION("IF(OR(REGEXMATCH($A1023, ""(?i)"" &amp; JOIN(""|"", SPLIT($C$3, "" ""))),vlookup(A1023,'VMware Inventory'!A:E,5,0)=""VMWare""), 1, 0)"),0.0)</f>
        <v>0</v>
      </c>
      <c r="D1023" s="16">
        <f>IFERROR(__xludf.DUMMYFUNCTION("IF(REGEXMATCH($A1023, ""(?i)"" &amp; JOIN(""|"", SPLIT($D$3, "" ""))), 1, 0)"),0.0)</f>
        <v>0</v>
      </c>
      <c r="E1023" s="16">
        <f t="shared" si="3"/>
        <v>0</v>
      </c>
      <c r="F1023" s="16">
        <f t="shared" si="4"/>
        <v>0</v>
      </c>
      <c r="G1023" s="16">
        <f>IFERROR(__xludf.DUMMYFUNCTION("IF(REGEXMATCH($A1023, ""(?i)"" &amp; JOIN(""|"", SPLIT($G$3, "" ""))), 1, 0)"),0.0)</f>
        <v>0</v>
      </c>
      <c r="H1023" s="16">
        <f>IFERROR(__xludf.DUMMYFUNCTION("IF(REGEXMATCH($A1023, ""(?i)"" &amp; JOIN(""|"", SPLIT($H$3, "" ""))), 1, 0)"),0.0)</f>
        <v>0</v>
      </c>
      <c r="I1023" s="16">
        <f>IFERROR(__xludf.DUMMYFUNCTION("IF(REGEXMATCH($A1023, ""(?i)"" &amp; JOIN(""|"", SPLIT($I$3, "" ""))), 1, 0)"),0.0)</f>
        <v>0</v>
      </c>
      <c r="J1023" s="16">
        <f>IFERROR(__xludf.DUMMYFUNCTION("IF(REGEXMATCH($A1023, ""(?i)"" &amp; JOIN(""|"", SPLIT($J$3, "" ""))), 1, 0)"),0.0)</f>
        <v>0</v>
      </c>
      <c r="K1023" s="16">
        <f>IFERROR(__xludf.DUMMYFUNCTION("IF(REGEXMATCH($A1023, ""(?i)"" &amp; JOIN(""|"", SPLIT($K$3, "" ""))), 1, 0)"),0.0)</f>
        <v>0</v>
      </c>
      <c r="L1023" s="16">
        <f>if(vlookup(A1023,'VMware Inventory'!A:E,5,0)="Workstation",1,0)</f>
        <v>0</v>
      </c>
      <c r="M1023" s="105">
        <f t="shared" si="5"/>
        <v>0</v>
      </c>
      <c r="N1023" s="105">
        <f t="shared" si="6"/>
        <v>0</v>
      </c>
      <c r="O1023" s="105">
        <f t="shared" si="7"/>
        <v>0</v>
      </c>
      <c r="P1023" s="105" t="str">
        <f t="shared" si="8"/>
        <v>No Infra</v>
      </c>
      <c r="Q1023" s="105">
        <f t="shared" si="9"/>
        <v>0</v>
      </c>
    </row>
    <row r="1024">
      <c r="A1024" s="61" t="s">
        <v>1164</v>
      </c>
      <c r="B1024" s="16">
        <f t="shared" si="2"/>
        <v>0</v>
      </c>
      <c r="C1024" s="16">
        <f>IFERROR(__xludf.DUMMYFUNCTION("IF(OR(REGEXMATCH($A1024, ""(?i)"" &amp; JOIN(""|"", SPLIT($C$3, "" ""))),vlookup(A1024,'VMware Inventory'!A:E,5,0)=""VMWare""), 1, 0)"),0.0)</f>
        <v>0</v>
      </c>
      <c r="D1024" s="16">
        <f>IFERROR(__xludf.DUMMYFUNCTION("IF(REGEXMATCH($A1024, ""(?i)"" &amp; JOIN(""|"", SPLIT($D$3, "" ""))), 1, 0)"),0.0)</f>
        <v>0</v>
      </c>
      <c r="E1024" s="16">
        <f t="shared" si="3"/>
        <v>0</v>
      </c>
      <c r="F1024" s="16">
        <f t="shared" si="4"/>
        <v>0</v>
      </c>
      <c r="G1024" s="16">
        <f>IFERROR(__xludf.DUMMYFUNCTION("IF(REGEXMATCH($A1024, ""(?i)"" &amp; JOIN(""|"", SPLIT($G$3, "" ""))), 1, 0)"),0.0)</f>
        <v>0</v>
      </c>
      <c r="H1024" s="16">
        <f>IFERROR(__xludf.DUMMYFUNCTION("IF(REGEXMATCH($A1024, ""(?i)"" &amp; JOIN(""|"", SPLIT($H$3, "" ""))), 1, 0)"),0.0)</f>
        <v>0</v>
      </c>
      <c r="I1024" s="16">
        <f>IFERROR(__xludf.DUMMYFUNCTION("IF(REGEXMATCH($A1024, ""(?i)"" &amp; JOIN(""|"", SPLIT($I$3, "" ""))), 1, 0)"),0.0)</f>
        <v>0</v>
      </c>
      <c r="J1024" s="16">
        <f>IFERROR(__xludf.DUMMYFUNCTION("IF(REGEXMATCH($A1024, ""(?i)"" &amp; JOIN(""|"", SPLIT($J$3, "" ""))), 1, 0)"),0.0)</f>
        <v>0</v>
      </c>
      <c r="K1024" s="16">
        <f>IFERROR(__xludf.DUMMYFUNCTION("IF(REGEXMATCH($A1024, ""(?i)"" &amp; JOIN(""|"", SPLIT($K$3, "" ""))), 1, 0)"),0.0)</f>
        <v>0</v>
      </c>
      <c r="L1024" s="16">
        <f>if(vlookup(A1024,'VMware Inventory'!A:E,5,0)="Workstation",1,0)</f>
        <v>1</v>
      </c>
      <c r="M1024" s="105">
        <f t="shared" si="5"/>
        <v>1</v>
      </c>
      <c r="N1024" s="105">
        <f t="shared" si="6"/>
        <v>0</v>
      </c>
      <c r="O1024" s="105">
        <f t="shared" si="7"/>
        <v>0</v>
      </c>
      <c r="P1024" s="105" t="str">
        <f t="shared" si="8"/>
        <v>Consolidation</v>
      </c>
      <c r="Q1024" s="105">
        <f t="shared" si="9"/>
        <v>1</v>
      </c>
    </row>
    <row r="1025">
      <c r="A1025" s="61" t="s">
        <v>1165</v>
      </c>
      <c r="B1025" s="16">
        <f t="shared" si="2"/>
        <v>0</v>
      </c>
      <c r="C1025" s="16">
        <f>IFERROR(__xludf.DUMMYFUNCTION("IF(OR(REGEXMATCH($A1025, ""(?i)"" &amp; JOIN(""|"", SPLIT($C$3, "" ""))),vlookup(A1025,'VMware Inventory'!A:E,5,0)=""VMWare""), 1, 0)"),0.0)</f>
        <v>0</v>
      </c>
      <c r="D1025" s="16">
        <f>IFERROR(__xludf.DUMMYFUNCTION("IF(REGEXMATCH($A1025, ""(?i)"" &amp; JOIN(""|"", SPLIT($D$3, "" ""))), 1, 0)"),0.0)</f>
        <v>0</v>
      </c>
      <c r="E1025" s="16">
        <f t="shared" si="3"/>
        <v>0</v>
      </c>
      <c r="F1025" s="16">
        <f t="shared" si="4"/>
        <v>0</v>
      </c>
      <c r="G1025" s="16">
        <f>IFERROR(__xludf.DUMMYFUNCTION("IF(REGEXMATCH($A1025, ""(?i)"" &amp; JOIN(""|"", SPLIT($G$3, "" ""))), 1, 0)"),0.0)</f>
        <v>0</v>
      </c>
      <c r="H1025" s="16">
        <f>IFERROR(__xludf.DUMMYFUNCTION("IF(REGEXMATCH($A1025, ""(?i)"" &amp; JOIN(""|"", SPLIT($H$3, "" ""))), 1, 0)"),0.0)</f>
        <v>0</v>
      </c>
      <c r="I1025" s="16">
        <f>IFERROR(__xludf.DUMMYFUNCTION("IF(REGEXMATCH($A1025, ""(?i)"" &amp; JOIN(""|"", SPLIT($I$3, "" ""))), 1, 0)"),0.0)</f>
        <v>0</v>
      </c>
      <c r="J1025" s="16">
        <f>IFERROR(__xludf.DUMMYFUNCTION("IF(REGEXMATCH($A1025, ""(?i)"" &amp; JOIN(""|"", SPLIT($J$3, "" ""))), 1, 0)"),0.0)</f>
        <v>0</v>
      </c>
      <c r="K1025" s="16">
        <f>IFERROR(__xludf.DUMMYFUNCTION("IF(REGEXMATCH($A1025, ""(?i)"" &amp; JOIN(""|"", SPLIT($K$3, "" ""))), 1, 0)"),0.0)</f>
        <v>0</v>
      </c>
      <c r="L1025" s="16">
        <f>if(vlookup(A1025,'VMware Inventory'!A:E,5,0)="Workstation",1,0)</f>
        <v>1</v>
      </c>
      <c r="M1025" s="105">
        <f t="shared" si="5"/>
        <v>1</v>
      </c>
      <c r="N1025" s="105">
        <f t="shared" si="6"/>
        <v>0</v>
      </c>
      <c r="O1025" s="105">
        <f t="shared" si="7"/>
        <v>0</v>
      </c>
      <c r="P1025" s="105" t="str">
        <f t="shared" si="8"/>
        <v>Consolidation</v>
      </c>
      <c r="Q1025" s="105">
        <f t="shared" si="9"/>
        <v>1</v>
      </c>
    </row>
    <row r="1026">
      <c r="A1026" s="61" t="s">
        <v>1166</v>
      </c>
      <c r="B1026" s="16">
        <f t="shared" si="2"/>
        <v>0</v>
      </c>
      <c r="C1026" s="16">
        <f>IFERROR(__xludf.DUMMYFUNCTION("IF(OR(REGEXMATCH($A1026, ""(?i)"" &amp; JOIN(""|"", SPLIT($C$3, "" ""))),vlookup(A1026,'VMware Inventory'!A:E,5,0)=""VMWare""), 1, 0)"),0.0)</f>
        <v>0</v>
      </c>
      <c r="D1026" s="16">
        <f>IFERROR(__xludf.DUMMYFUNCTION("IF(REGEXMATCH($A1026, ""(?i)"" &amp; JOIN(""|"", SPLIT($D$3, "" ""))), 1, 0)"),0.0)</f>
        <v>0</v>
      </c>
      <c r="E1026" s="16">
        <f t="shared" si="3"/>
        <v>0</v>
      </c>
      <c r="F1026" s="16">
        <f t="shared" si="4"/>
        <v>0</v>
      </c>
      <c r="G1026" s="16">
        <f>IFERROR(__xludf.DUMMYFUNCTION("IF(REGEXMATCH($A1026, ""(?i)"" &amp; JOIN(""|"", SPLIT($G$3, "" ""))), 1, 0)"),0.0)</f>
        <v>0</v>
      </c>
      <c r="H1026" s="16">
        <f>IFERROR(__xludf.DUMMYFUNCTION("IF(REGEXMATCH($A1026, ""(?i)"" &amp; JOIN(""|"", SPLIT($H$3, "" ""))), 1, 0)"),0.0)</f>
        <v>0</v>
      </c>
      <c r="I1026" s="16">
        <f>IFERROR(__xludf.DUMMYFUNCTION("IF(REGEXMATCH($A1026, ""(?i)"" &amp; JOIN(""|"", SPLIT($I$3, "" ""))), 1, 0)"),0.0)</f>
        <v>0</v>
      </c>
      <c r="J1026" s="16">
        <f>IFERROR(__xludf.DUMMYFUNCTION("IF(REGEXMATCH($A1026, ""(?i)"" &amp; JOIN(""|"", SPLIT($J$3, "" ""))), 1, 0)"),0.0)</f>
        <v>0</v>
      </c>
      <c r="K1026" s="16">
        <f>IFERROR(__xludf.DUMMYFUNCTION("IF(REGEXMATCH($A1026, ""(?i)"" &amp; JOIN(""|"", SPLIT($K$3, "" ""))), 1, 0)"),0.0)</f>
        <v>0</v>
      </c>
      <c r="L1026" s="16">
        <f>if(vlookup(A1026,'VMware Inventory'!A:E,5,0)="Workstation",1,0)</f>
        <v>1</v>
      </c>
      <c r="M1026" s="105">
        <f t="shared" si="5"/>
        <v>1</v>
      </c>
      <c r="N1026" s="105">
        <f t="shared" si="6"/>
        <v>0</v>
      </c>
      <c r="O1026" s="105">
        <f t="shared" si="7"/>
        <v>0</v>
      </c>
      <c r="P1026" s="105" t="str">
        <f t="shared" si="8"/>
        <v>Consolidation</v>
      </c>
      <c r="Q1026" s="105">
        <f t="shared" si="9"/>
        <v>1</v>
      </c>
    </row>
    <row r="1027">
      <c r="A1027" s="61" t="s">
        <v>1167</v>
      </c>
      <c r="B1027" s="16">
        <f t="shared" si="2"/>
        <v>0</v>
      </c>
      <c r="C1027" s="16">
        <f>IFERROR(__xludf.DUMMYFUNCTION("IF(OR(REGEXMATCH($A1027, ""(?i)"" &amp; JOIN(""|"", SPLIT($C$3, "" ""))),vlookup(A1027,'VMware Inventory'!A:E,5,0)=""VMWare""), 1, 0)"),0.0)</f>
        <v>0</v>
      </c>
      <c r="D1027" s="16">
        <f>IFERROR(__xludf.DUMMYFUNCTION("IF(REGEXMATCH($A1027, ""(?i)"" &amp; JOIN(""|"", SPLIT($D$3, "" ""))), 1, 0)"),0.0)</f>
        <v>0</v>
      </c>
      <c r="E1027" s="16">
        <f t="shared" si="3"/>
        <v>0</v>
      </c>
      <c r="F1027" s="16">
        <f t="shared" si="4"/>
        <v>0</v>
      </c>
      <c r="G1027" s="16">
        <f>IFERROR(__xludf.DUMMYFUNCTION("IF(REGEXMATCH($A1027, ""(?i)"" &amp; JOIN(""|"", SPLIT($G$3, "" ""))), 1, 0)"),0.0)</f>
        <v>0</v>
      </c>
      <c r="H1027" s="16">
        <f>IFERROR(__xludf.DUMMYFUNCTION("IF(REGEXMATCH($A1027, ""(?i)"" &amp; JOIN(""|"", SPLIT($H$3, "" ""))), 1, 0)"),0.0)</f>
        <v>0</v>
      </c>
      <c r="I1027" s="16">
        <f>IFERROR(__xludf.DUMMYFUNCTION("IF(REGEXMATCH($A1027, ""(?i)"" &amp; JOIN(""|"", SPLIT($I$3, "" ""))), 1, 0)"),0.0)</f>
        <v>0</v>
      </c>
      <c r="J1027" s="16">
        <f>IFERROR(__xludf.DUMMYFUNCTION("IF(REGEXMATCH($A1027, ""(?i)"" &amp; JOIN(""|"", SPLIT($J$3, "" ""))), 1, 0)"),0.0)</f>
        <v>0</v>
      </c>
      <c r="K1027" s="16">
        <f>IFERROR(__xludf.DUMMYFUNCTION("IF(REGEXMATCH($A1027, ""(?i)"" &amp; JOIN(""|"", SPLIT($K$3, "" ""))), 1, 0)"),0.0)</f>
        <v>0</v>
      </c>
      <c r="L1027" s="16">
        <f>if(vlookup(A1027,'VMware Inventory'!A:E,5,0)="Workstation",1,0)</f>
        <v>1</v>
      </c>
      <c r="M1027" s="105">
        <f t="shared" si="5"/>
        <v>1</v>
      </c>
      <c r="N1027" s="105">
        <f t="shared" si="6"/>
        <v>0</v>
      </c>
      <c r="O1027" s="105">
        <f t="shared" si="7"/>
        <v>0</v>
      </c>
      <c r="P1027" s="105" t="str">
        <f t="shared" si="8"/>
        <v>Consolidation</v>
      </c>
      <c r="Q1027" s="105">
        <f t="shared" si="9"/>
        <v>1</v>
      </c>
    </row>
    <row r="1028">
      <c r="A1028" s="61" t="s">
        <v>1168</v>
      </c>
      <c r="B1028" s="16">
        <f t="shared" si="2"/>
        <v>0</v>
      </c>
      <c r="C1028" s="16">
        <f>IFERROR(__xludf.DUMMYFUNCTION("IF(OR(REGEXMATCH($A1028, ""(?i)"" &amp; JOIN(""|"", SPLIT($C$3, "" ""))),vlookup(A1028,'VMware Inventory'!A:E,5,0)=""VMWare""), 1, 0)"),0.0)</f>
        <v>0</v>
      </c>
      <c r="D1028" s="16">
        <f>IFERROR(__xludf.DUMMYFUNCTION("IF(REGEXMATCH($A1028, ""(?i)"" &amp; JOIN(""|"", SPLIT($D$3, "" ""))), 1, 0)"),0.0)</f>
        <v>0</v>
      </c>
      <c r="E1028" s="16">
        <f t="shared" si="3"/>
        <v>0</v>
      </c>
      <c r="F1028" s="16">
        <f t="shared" si="4"/>
        <v>0</v>
      </c>
      <c r="G1028" s="16">
        <f>IFERROR(__xludf.DUMMYFUNCTION("IF(REGEXMATCH($A1028, ""(?i)"" &amp; JOIN(""|"", SPLIT($G$3, "" ""))), 1, 0)"),0.0)</f>
        <v>0</v>
      </c>
      <c r="H1028" s="16">
        <f>IFERROR(__xludf.DUMMYFUNCTION("IF(REGEXMATCH($A1028, ""(?i)"" &amp; JOIN(""|"", SPLIT($H$3, "" ""))), 1, 0)"),0.0)</f>
        <v>0</v>
      </c>
      <c r="I1028" s="16">
        <f>IFERROR(__xludf.DUMMYFUNCTION("IF(REGEXMATCH($A1028, ""(?i)"" &amp; JOIN(""|"", SPLIT($I$3, "" ""))), 1, 0)"),0.0)</f>
        <v>0</v>
      </c>
      <c r="J1028" s="16">
        <f>IFERROR(__xludf.DUMMYFUNCTION("IF(REGEXMATCH($A1028, ""(?i)"" &amp; JOIN(""|"", SPLIT($J$3, "" ""))), 1, 0)"),0.0)</f>
        <v>0</v>
      </c>
      <c r="K1028" s="16">
        <f>IFERROR(__xludf.DUMMYFUNCTION("IF(REGEXMATCH($A1028, ""(?i)"" &amp; JOIN(""|"", SPLIT($K$3, "" ""))), 1, 0)"),0.0)</f>
        <v>0</v>
      </c>
      <c r="L1028" s="16">
        <f>if(vlookup(A1028,'VMware Inventory'!A:E,5,0)="Workstation",1,0)</f>
        <v>1</v>
      </c>
      <c r="M1028" s="105">
        <f t="shared" si="5"/>
        <v>1</v>
      </c>
      <c r="N1028" s="105">
        <f t="shared" si="6"/>
        <v>0</v>
      </c>
      <c r="O1028" s="105">
        <f t="shared" si="7"/>
        <v>0</v>
      </c>
      <c r="P1028" s="105" t="str">
        <f t="shared" si="8"/>
        <v>Consolidation</v>
      </c>
      <c r="Q1028" s="105">
        <f t="shared" si="9"/>
        <v>1</v>
      </c>
    </row>
    <row r="1029">
      <c r="A1029" s="61" t="s">
        <v>1169</v>
      </c>
      <c r="B1029" s="16">
        <f t="shared" si="2"/>
        <v>0</v>
      </c>
      <c r="C1029" s="16">
        <f>IFERROR(__xludf.DUMMYFUNCTION("IF(OR(REGEXMATCH($A1029, ""(?i)"" &amp; JOIN(""|"", SPLIT($C$3, "" ""))),vlookup(A1029,'VMware Inventory'!A:E,5,0)=""VMWare""), 1, 0)"),0.0)</f>
        <v>0</v>
      </c>
      <c r="D1029" s="16">
        <f>IFERROR(__xludf.DUMMYFUNCTION("IF(REGEXMATCH($A1029, ""(?i)"" &amp; JOIN(""|"", SPLIT($D$3, "" ""))), 1, 0)"),0.0)</f>
        <v>0</v>
      </c>
      <c r="E1029" s="16">
        <f t="shared" si="3"/>
        <v>0</v>
      </c>
      <c r="F1029" s="16">
        <f t="shared" si="4"/>
        <v>0</v>
      </c>
      <c r="G1029" s="16">
        <f>IFERROR(__xludf.DUMMYFUNCTION("IF(REGEXMATCH($A1029, ""(?i)"" &amp; JOIN(""|"", SPLIT($G$3, "" ""))), 1, 0)"),0.0)</f>
        <v>0</v>
      </c>
      <c r="H1029" s="16">
        <f>IFERROR(__xludf.DUMMYFUNCTION("IF(REGEXMATCH($A1029, ""(?i)"" &amp; JOIN(""|"", SPLIT($H$3, "" ""))), 1, 0)"),0.0)</f>
        <v>0</v>
      </c>
      <c r="I1029" s="16">
        <f>IFERROR(__xludf.DUMMYFUNCTION("IF(REGEXMATCH($A1029, ""(?i)"" &amp; JOIN(""|"", SPLIT($I$3, "" ""))), 1, 0)"),0.0)</f>
        <v>0</v>
      </c>
      <c r="J1029" s="16">
        <f>IFERROR(__xludf.DUMMYFUNCTION("IF(REGEXMATCH($A1029, ""(?i)"" &amp; JOIN(""|"", SPLIT($J$3, "" ""))), 1, 0)"),0.0)</f>
        <v>0</v>
      </c>
      <c r="K1029" s="16">
        <f>IFERROR(__xludf.DUMMYFUNCTION("IF(REGEXMATCH($A1029, ""(?i)"" &amp; JOIN(""|"", SPLIT($K$3, "" ""))), 1, 0)"),0.0)</f>
        <v>0</v>
      </c>
      <c r="L1029" s="16">
        <f>if(vlookup(A1029,'VMware Inventory'!A:E,5,0)="Workstation",1,0)</f>
        <v>1</v>
      </c>
      <c r="M1029" s="105">
        <f t="shared" si="5"/>
        <v>1</v>
      </c>
      <c r="N1029" s="105">
        <f t="shared" si="6"/>
        <v>0</v>
      </c>
      <c r="O1029" s="105">
        <f t="shared" si="7"/>
        <v>0</v>
      </c>
      <c r="P1029" s="105" t="str">
        <f t="shared" si="8"/>
        <v>Consolidation</v>
      </c>
      <c r="Q1029" s="105">
        <f t="shared" si="9"/>
        <v>1</v>
      </c>
    </row>
    <row r="1030">
      <c r="A1030" s="61" t="s">
        <v>1170</v>
      </c>
      <c r="B1030" s="16">
        <f t="shared" si="2"/>
        <v>0</v>
      </c>
      <c r="C1030" s="16">
        <f>IFERROR(__xludf.DUMMYFUNCTION("IF(OR(REGEXMATCH($A1030, ""(?i)"" &amp; JOIN(""|"", SPLIT($C$3, "" ""))),vlookup(A1030,'VMware Inventory'!A:E,5,0)=""VMWare""), 1, 0)"),0.0)</f>
        <v>0</v>
      </c>
      <c r="D1030" s="16">
        <f>IFERROR(__xludf.DUMMYFUNCTION("IF(REGEXMATCH($A1030, ""(?i)"" &amp; JOIN(""|"", SPLIT($D$3, "" ""))), 1, 0)"),0.0)</f>
        <v>0</v>
      </c>
      <c r="E1030" s="16">
        <f t="shared" si="3"/>
        <v>0</v>
      </c>
      <c r="F1030" s="16">
        <f t="shared" si="4"/>
        <v>0</v>
      </c>
      <c r="G1030" s="16">
        <f>IFERROR(__xludf.DUMMYFUNCTION("IF(REGEXMATCH($A1030, ""(?i)"" &amp; JOIN(""|"", SPLIT($G$3, "" ""))), 1, 0)"),0.0)</f>
        <v>0</v>
      </c>
      <c r="H1030" s="16">
        <f>IFERROR(__xludf.DUMMYFUNCTION("IF(REGEXMATCH($A1030, ""(?i)"" &amp; JOIN(""|"", SPLIT($H$3, "" ""))), 1, 0)"),0.0)</f>
        <v>0</v>
      </c>
      <c r="I1030" s="16">
        <f>IFERROR(__xludf.DUMMYFUNCTION("IF(REGEXMATCH($A1030, ""(?i)"" &amp; JOIN(""|"", SPLIT($I$3, "" ""))), 1, 0)"),0.0)</f>
        <v>0</v>
      </c>
      <c r="J1030" s="16">
        <f>IFERROR(__xludf.DUMMYFUNCTION("IF(REGEXMATCH($A1030, ""(?i)"" &amp; JOIN(""|"", SPLIT($J$3, "" ""))), 1, 0)"),0.0)</f>
        <v>0</v>
      </c>
      <c r="K1030" s="16">
        <f>IFERROR(__xludf.DUMMYFUNCTION("IF(REGEXMATCH($A1030, ""(?i)"" &amp; JOIN(""|"", SPLIT($K$3, "" ""))), 1, 0)"),0.0)</f>
        <v>0</v>
      </c>
      <c r="L1030" s="16">
        <f>if(vlookup(A1030,'VMware Inventory'!A:E,5,0)="Workstation",1,0)</f>
        <v>1</v>
      </c>
      <c r="M1030" s="105">
        <f t="shared" si="5"/>
        <v>1</v>
      </c>
      <c r="N1030" s="105">
        <f t="shared" si="6"/>
        <v>0</v>
      </c>
      <c r="O1030" s="105">
        <f t="shared" si="7"/>
        <v>0</v>
      </c>
      <c r="P1030" s="105" t="str">
        <f t="shared" si="8"/>
        <v>Consolidation</v>
      </c>
      <c r="Q1030" s="105">
        <f t="shared" si="9"/>
        <v>1</v>
      </c>
    </row>
    <row r="1031">
      <c r="A1031" s="61" t="s">
        <v>1171</v>
      </c>
      <c r="B1031" s="16">
        <f t="shared" si="2"/>
        <v>0</v>
      </c>
      <c r="C1031" s="16">
        <f>IFERROR(__xludf.DUMMYFUNCTION("IF(OR(REGEXMATCH($A1031, ""(?i)"" &amp; JOIN(""|"", SPLIT($C$3, "" ""))),vlookup(A1031,'VMware Inventory'!A:E,5,0)=""VMWare""), 1, 0)"),0.0)</f>
        <v>0</v>
      </c>
      <c r="D1031" s="16">
        <f>IFERROR(__xludf.DUMMYFUNCTION("IF(REGEXMATCH($A1031, ""(?i)"" &amp; JOIN(""|"", SPLIT($D$3, "" ""))), 1, 0)"),0.0)</f>
        <v>0</v>
      </c>
      <c r="E1031" s="16">
        <f t="shared" si="3"/>
        <v>0</v>
      </c>
      <c r="F1031" s="16">
        <f t="shared" si="4"/>
        <v>0</v>
      </c>
      <c r="G1031" s="16">
        <f>IFERROR(__xludf.DUMMYFUNCTION("IF(REGEXMATCH($A1031, ""(?i)"" &amp; JOIN(""|"", SPLIT($G$3, "" ""))), 1, 0)"),0.0)</f>
        <v>0</v>
      </c>
      <c r="H1031" s="16">
        <f>IFERROR(__xludf.DUMMYFUNCTION("IF(REGEXMATCH($A1031, ""(?i)"" &amp; JOIN(""|"", SPLIT($H$3, "" ""))), 1, 0)"),0.0)</f>
        <v>0</v>
      </c>
      <c r="I1031" s="16">
        <f>IFERROR(__xludf.DUMMYFUNCTION("IF(REGEXMATCH($A1031, ""(?i)"" &amp; JOIN(""|"", SPLIT($I$3, "" ""))), 1, 0)"),0.0)</f>
        <v>0</v>
      </c>
      <c r="J1031" s="16">
        <f>IFERROR(__xludf.DUMMYFUNCTION("IF(REGEXMATCH($A1031, ""(?i)"" &amp; JOIN(""|"", SPLIT($J$3, "" ""))), 1, 0)"),0.0)</f>
        <v>0</v>
      </c>
      <c r="K1031" s="16">
        <f>IFERROR(__xludf.DUMMYFUNCTION("IF(REGEXMATCH($A1031, ""(?i)"" &amp; JOIN(""|"", SPLIT($K$3, "" ""))), 1, 0)"),0.0)</f>
        <v>0</v>
      </c>
      <c r="L1031" s="16">
        <f>if(vlookup(A1031,'VMware Inventory'!A:E,5,0)="Workstation",1,0)</f>
        <v>1</v>
      </c>
      <c r="M1031" s="105">
        <f t="shared" si="5"/>
        <v>1</v>
      </c>
      <c r="N1031" s="105">
        <f t="shared" si="6"/>
        <v>0</v>
      </c>
      <c r="O1031" s="105">
        <f t="shared" si="7"/>
        <v>0</v>
      </c>
      <c r="P1031" s="105" t="str">
        <f t="shared" si="8"/>
        <v>Consolidation</v>
      </c>
      <c r="Q1031" s="105">
        <f t="shared" si="9"/>
        <v>1</v>
      </c>
    </row>
    <row r="1032">
      <c r="A1032" s="61" t="s">
        <v>1172</v>
      </c>
      <c r="B1032" s="16">
        <f t="shared" si="2"/>
        <v>0</v>
      </c>
      <c r="C1032" s="16">
        <f>IFERROR(__xludf.DUMMYFUNCTION("IF(OR(REGEXMATCH($A1032, ""(?i)"" &amp; JOIN(""|"", SPLIT($C$3, "" ""))),vlookup(A1032,'VMware Inventory'!A:E,5,0)=""VMWare""), 1, 0)"),0.0)</f>
        <v>0</v>
      </c>
      <c r="D1032" s="16">
        <f>IFERROR(__xludf.DUMMYFUNCTION("IF(REGEXMATCH($A1032, ""(?i)"" &amp; JOIN(""|"", SPLIT($D$3, "" ""))), 1, 0)"),0.0)</f>
        <v>0</v>
      </c>
      <c r="E1032" s="16">
        <f t="shared" si="3"/>
        <v>0</v>
      </c>
      <c r="F1032" s="16">
        <f t="shared" si="4"/>
        <v>0</v>
      </c>
      <c r="G1032" s="16">
        <f>IFERROR(__xludf.DUMMYFUNCTION("IF(REGEXMATCH($A1032, ""(?i)"" &amp; JOIN(""|"", SPLIT($G$3, "" ""))), 1, 0)"),0.0)</f>
        <v>0</v>
      </c>
      <c r="H1032" s="16">
        <f>IFERROR(__xludf.DUMMYFUNCTION("IF(REGEXMATCH($A1032, ""(?i)"" &amp; JOIN(""|"", SPLIT($H$3, "" ""))), 1, 0)"),0.0)</f>
        <v>0</v>
      </c>
      <c r="I1032" s="16">
        <f>IFERROR(__xludf.DUMMYFUNCTION("IF(REGEXMATCH($A1032, ""(?i)"" &amp; JOIN(""|"", SPLIT($I$3, "" ""))), 1, 0)"),0.0)</f>
        <v>0</v>
      </c>
      <c r="J1032" s="16">
        <f>IFERROR(__xludf.DUMMYFUNCTION("IF(REGEXMATCH($A1032, ""(?i)"" &amp; JOIN(""|"", SPLIT($J$3, "" ""))), 1, 0)"),0.0)</f>
        <v>0</v>
      </c>
      <c r="K1032" s="16">
        <f>IFERROR(__xludf.DUMMYFUNCTION("IF(REGEXMATCH($A1032, ""(?i)"" &amp; JOIN(""|"", SPLIT($K$3, "" ""))), 1, 0)"),0.0)</f>
        <v>0</v>
      </c>
      <c r="L1032" s="16">
        <f>if(vlookup(A1032,'VMware Inventory'!A:E,5,0)="Workstation",1,0)</f>
        <v>0</v>
      </c>
      <c r="M1032" s="105">
        <f t="shared" si="5"/>
        <v>0</v>
      </c>
      <c r="N1032" s="105">
        <f t="shared" si="6"/>
        <v>0</v>
      </c>
      <c r="O1032" s="105">
        <f t="shared" si="7"/>
        <v>0</v>
      </c>
      <c r="P1032" s="105" t="str">
        <f t="shared" si="8"/>
        <v>No Infra</v>
      </c>
      <c r="Q1032" s="105">
        <f t="shared" si="9"/>
        <v>0</v>
      </c>
    </row>
    <row r="1033">
      <c r="A1033" s="61" t="s">
        <v>1173</v>
      </c>
      <c r="B1033" s="16">
        <f t="shared" si="2"/>
        <v>0</v>
      </c>
      <c r="C1033" s="16">
        <f>IFERROR(__xludf.DUMMYFUNCTION("IF(OR(REGEXMATCH($A1033, ""(?i)"" &amp; JOIN(""|"", SPLIT($C$3, "" ""))),vlookup(A1033,'VMware Inventory'!A:E,5,0)=""VMWare""), 1, 0)"),0.0)</f>
        <v>0</v>
      </c>
      <c r="D1033" s="16">
        <f>IFERROR(__xludf.DUMMYFUNCTION("IF(REGEXMATCH($A1033, ""(?i)"" &amp; JOIN(""|"", SPLIT($D$3, "" ""))), 1, 0)"),0.0)</f>
        <v>0</v>
      </c>
      <c r="E1033" s="16">
        <f t="shared" si="3"/>
        <v>0</v>
      </c>
      <c r="F1033" s="16">
        <f t="shared" si="4"/>
        <v>0</v>
      </c>
      <c r="G1033" s="16">
        <f>IFERROR(__xludf.DUMMYFUNCTION("IF(REGEXMATCH($A1033, ""(?i)"" &amp; JOIN(""|"", SPLIT($G$3, "" ""))), 1, 0)"),0.0)</f>
        <v>0</v>
      </c>
      <c r="H1033" s="16">
        <f>IFERROR(__xludf.DUMMYFUNCTION("IF(REGEXMATCH($A1033, ""(?i)"" &amp; JOIN(""|"", SPLIT($H$3, "" ""))), 1, 0)"),0.0)</f>
        <v>0</v>
      </c>
      <c r="I1033" s="16">
        <f>IFERROR(__xludf.DUMMYFUNCTION("IF(REGEXMATCH($A1033, ""(?i)"" &amp; JOIN(""|"", SPLIT($I$3, "" ""))), 1, 0)"),0.0)</f>
        <v>0</v>
      </c>
      <c r="J1033" s="16">
        <f>IFERROR(__xludf.DUMMYFUNCTION("IF(REGEXMATCH($A1033, ""(?i)"" &amp; JOIN(""|"", SPLIT($J$3, "" ""))), 1, 0)"),0.0)</f>
        <v>0</v>
      </c>
      <c r="K1033" s="16">
        <f>IFERROR(__xludf.DUMMYFUNCTION("IF(REGEXMATCH($A1033, ""(?i)"" &amp; JOIN(""|"", SPLIT($K$3, "" ""))), 1, 0)"),0.0)</f>
        <v>0</v>
      </c>
      <c r="L1033" s="16">
        <f>if(vlookup(A1033,'VMware Inventory'!A:E,5,0)="Workstation",1,0)</f>
        <v>0</v>
      </c>
      <c r="M1033" s="105">
        <f t="shared" si="5"/>
        <v>0</v>
      </c>
      <c r="N1033" s="105">
        <f t="shared" si="6"/>
        <v>0</v>
      </c>
      <c r="O1033" s="105">
        <f t="shared" si="7"/>
        <v>0</v>
      </c>
      <c r="P1033" s="105" t="str">
        <f t="shared" si="8"/>
        <v>No Infra</v>
      </c>
      <c r="Q1033" s="105">
        <f t="shared" si="9"/>
        <v>0</v>
      </c>
    </row>
    <row r="1034">
      <c r="A1034" s="61" t="s">
        <v>1174</v>
      </c>
      <c r="B1034" s="16">
        <f t="shared" si="2"/>
        <v>0</v>
      </c>
      <c r="C1034" s="16">
        <f>IFERROR(__xludf.DUMMYFUNCTION("IF(OR(REGEXMATCH($A1034, ""(?i)"" &amp; JOIN(""|"", SPLIT($C$3, "" ""))),vlookup(A1034,'VMware Inventory'!A:E,5,0)=""VMWare""), 1, 0)"),0.0)</f>
        <v>0</v>
      </c>
      <c r="D1034" s="16">
        <f>IFERROR(__xludf.DUMMYFUNCTION("IF(REGEXMATCH($A1034, ""(?i)"" &amp; JOIN(""|"", SPLIT($D$3, "" ""))), 1, 0)"),0.0)</f>
        <v>0</v>
      </c>
      <c r="E1034" s="16">
        <f t="shared" si="3"/>
        <v>0</v>
      </c>
      <c r="F1034" s="16">
        <f t="shared" si="4"/>
        <v>0</v>
      </c>
      <c r="G1034" s="16">
        <f>IFERROR(__xludf.DUMMYFUNCTION("IF(REGEXMATCH($A1034, ""(?i)"" &amp; JOIN(""|"", SPLIT($G$3, "" ""))), 1, 0)"),0.0)</f>
        <v>0</v>
      </c>
      <c r="H1034" s="16">
        <f>IFERROR(__xludf.DUMMYFUNCTION("IF(REGEXMATCH($A1034, ""(?i)"" &amp; JOIN(""|"", SPLIT($H$3, "" ""))), 1, 0)"),0.0)</f>
        <v>0</v>
      </c>
      <c r="I1034" s="16">
        <f>IFERROR(__xludf.DUMMYFUNCTION("IF(REGEXMATCH($A1034, ""(?i)"" &amp; JOIN(""|"", SPLIT($I$3, "" ""))), 1, 0)"),0.0)</f>
        <v>0</v>
      </c>
      <c r="J1034" s="16">
        <f>IFERROR(__xludf.DUMMYFUNCTION("IF(REGEXMATCH($A1034, ""(?i)"" &amp; JOIN(""|"", SPLIT($J$3, "" ""))), 1, 0)"),0.0)</f>
        <v>0</v>
      </c>
      <c r="K1034" s="16">
        <f>IFERROR(__xludf.DUMMYFUNCTION("IF(REGEXMATCH($A1034, ""(?i)"" &amp; JOIN(""|"", SPLIT($K$3, "" ""))), 1, 0)"),0.0)</f>
        <v>0</v>
      </c>
      <c r="L1034" s="16">
        <f>if(vlookup(A1034,'VMware Inventory'!A:E,5,0)="Workstation",1,0)</f>
        <v>1</v>
      </c>
      <c r="M1034" s="105">
        <f t="shared" si="5"/>
        <v>1</v>
      </c>
      <c r="N1034" s="105">
        <f t="shared" si="6"/>
        <v>0</v>
      </c>
      <c r="O1034" s="105">
        <f t="shared" si="7"/>
        <v>0</v>
      </c>
      <c r="P1034" s="105" t="str">
        <f t="shared" si="8"/>
        <v>Consolidation</v>
      </c>
      <c r="Q1034" s="105">
        <f t="shared" si="9"/>
        <v>1</v>
      </c>
    </row>
    <row r="1035">
      <c r="A1035" s="61" t="s">
        <v>1175</v>
      </c>
      <c r="B1035" s="16">
        <f t="shared" si="2"/>
        <v>0</v>
      </c>
      <c r="C1035" s="16">
        <f>IFERROR(__xludf.DUMMYFUNCTION("IF(OR(REGEXMATCH($A1035, ""(?i)"" &amp; JOIN(""|"", SPLIT($C$3, "" ""))),vlookup(A1035,'VMware Inventory'!A:E,5,0)=""VMWare""), 1, 0)"),0.0)</f>
        <v>0</v>
      </c>
      <c r="D1035" s="16">
        <f>IFERROR(__xludf.DUMMYFUNCTION("IF(REGEXMATCH($A1035, ""(?i)"" &amp; JOIN(""|"", SPLIT($D$3, "" ""))), 1, 0)"),0.0)</f>
        <v>0</v>
      </c>
      <c r="E1035" s="16">
        <f t="shared" si="3"/>
        <v>0</v>
      </c>
      <c r="F1035" s="16">
        <f t="shared" si="4"/>
        <v>0</v>
      </c>
      <c r="G1035" s="16">
        <f>IFERROR(__xludf.DUMMYFUNCTION("IF(REGEXMATCH($A1035, ""(?i)"" &amp; JOIN(""|"", SPLIT($G$3, "" ""))), 1, 0)"),0.0)</f>
        <v>0</v>
      </c>
      <c r="H1035" s="16">
        <f>IFERROR(__xludf.DUMMYFUNCTION("IF(REGEXMATCH($A1035, ""(?i)"" &amp; JOIN(""|"", SPLIT($H$3, "" ""))), 1, 0)"),0.0)</f>
        <v>0</v>
      </c>
      <c r="I1035" s="16">
        <f>IFERROR(__xludf.DUMMYFUNCTION("IF(REGEXMATCH($A1035, ""(?i)"" &amp; JOIN(""|"", SPLIT($I$3, "" ""))), 1, 0)"),0.0)</f>
        <v>0</v>
      </c>
      <c r="J1035" s="16">
        <f>IFERROR(__xludf.DUMMYFUNCTION("IF(REGEXMATCH($A1035, ""(?i)"" &amp; JOIN(""|"", SPLIT($J$3, "" ""))), 1, 0)"),0.0)</f>
        <v>0</v>
      </c>
      <c r="K1035" s="16">
        <f>IFERROR(__xludf.DUMMYFUNCTION("IF(REGEXMATCH($A1035, ""(?i)"" &amp; JOIN(""|"", SPLIT($K$3, "" ""))), 1, 0)"),0.0)</f>
        <v>0</v>
      </c>
      <c r="L1035" s="16">
        <f>if(vlookup(A1035,'VMware Inventory'!A:E,5,0)="Workstation",1,0)</f>
        <v>1</v>
      </c>
      <c r="M1035" s="105">
        <f t="shared" si="5"/>
        <v>1</v>
      </c>
      <c r="N1035" s="105">
        <f t="shared" si="6"/>
        <v>0</v>
      </c>
      <c r="O1035" s="105">
        <f t="shared" si="7"/>
        <v>0</v>
      </c>
      <c r="P1035" s="105" t="str">
        <f t="shared" si="8"/>
        <v>Consolidation</v>
      </c>
      <c r="Q1035" s="105">
        <f t="shared" si="9"/>
        <v>1</v>
      </c>
    </row>
    <row r="1036">
      <c r="A1036" s="61" t="s">
        <v>1176</v>
      </c>
      <c r="B1036" s="16">
        <f t="shared" si="2"/>
        <v>0</v>
      </c>
      <c r="C1036" s="16">
        <f>IFERROR(__xludf.DUMMYFUNCTION("IF(OR(REGEXMATCH($A1036, ""(?i)"" &amp; JOIN(""|"", SPLIT($C$3, "" ""))),vlookup(A1036,'VMware Inventory'!A:E,5,0)=""VMWare""), 1, 0)"),0.0)</f>
        <v>0</v>
      </c>
      <c r="D1036" s="16">
        <f>IFERROR(__xludf.DUMMYFUNCTION("IF(REGEXMATCH($A1036, ""(?i)"" &amp; JOIN(""|"", SPLIT($D$3, "" ""))), 1, 0)"),0.0)</f>
        <v>0</v>
      </c>
      <c r="E1036" s="16">
        <f t="shared" si="3"/>
        <v>0</v>
      </c>
      <c r="F1036" s="16">
        <f t="shared" si="4"/>
        <v>0</v>
      </c>
      <c r="G1036" s="16">
        <f>IFERROR(__xludf.DUMMYFUNCTION("IF(REGEXMATCH($A1036, ""(?i)"" &amp; JOIN(""|"", SPLIT($G$3, "" ""))), 1, 0)"),0.0)</f>
        <v>0</v>
      </c>
      <c r="H1036" s="16">
        <f>IFERROR(__xludf.DUMMYFUNCTION("IF(REGEXMATCH($A1036, ""(?i)"" &amp; JOIN(""|"", SPLIT($H$3, "" ""))), 1, 0)"),0.0)</f>
        <v>0</v>
      </c>
      <c r="I1036" s="16">
        <f>IFERROR(__xludf.DUMMYFUNCTION("IF(REGEXMATCH($A1036, ""(?i)"" &amp; JOIN(""|"", SPLIT($I$3, "" ""))), 1, 0)"),0.0)</f>
        <v>0</v>
      </c>
      <c r="J1036" s="16">
        <f>IFERROR(__xludf.DUMMYFUNCTION("IF(REGEXMATCH($A1036, ""(?i)"" &amp; JOIN(""|"", SPLIT($J$3, "" ""))), 1, 0)"),0.0)</f>
        <v>0</v>
      </c>
      <c r="K1036" s="16">
        <f>IFERROR(__xludf.DUMMYFUNCTION("IF(REGEXMATCH($A1036, ""(?i)"" &amp; JOIN(""|"", SPLIT($K$3, "" ""))), 1, 0)"),0.0)</f>
        <v>0</v>
      </c>
      <c r="L1036" s="16">
        <f>if(vlookup(A1036,'VMware Inventory'!A:E,5,0)="Workstation",1,0)</f>
        <v>1</v>
      </c>
      <c r="M1036" s="105">
        <f t="shared" si="5"/>
        <v>1</v>
      </c>
      <c r="N1036" s="105">
        <f t="shared" si="6"/>
        <v>0</v>
      </c>
      <c r="O1036" s="105">
        <f t="shared" si="7"/>
        <v>0</v>
      </c>
      <c r="P1036" s="105" t="str">
        <f t="shared" si="8"/>
        <v>Consolidation</v>
      </c>
      <c r="Q1036" s="105">
        <f t="shared" si="9"/>
        <v>1</v>
      </c>
    </row>
    <row r="1037">
      <c r="A1037" s="61" t="s">
        <v>1177</v>
      </c>
      <c r="B1037" s="16">
        <f t="shared" si="2"/>
        <v>0</v>
      </c>
      <c r="C1037" s="16">
        <f>IFERROR(__xludf.DUMMYFUNCTION("IF(OR(REGEXMATCH($A1037, ""(?i)"" &amp; JOIN(""|"", SPLIT($C$3, "" ""))),vlookup(A1037,'VMware Inventory'!A:E,5,0)=""VMWare""), 1, 0)"),0.0)</f>
        <v>0</v>
      </c>
      <c r="D1037" s="16">
        <f>IFERROR(__xludf.DUMMYFUNCTION("IF(REGEXMATCH($A1037, ""(?i)"" &amp; JOIN(""|"", SPLIT($D$3, "" ""))), 1, 0)"),0.0)</f>
        <v>0</v>
      </c>
      <c r="E1037" s="16">
        <f t="shared" si="3"/>
        <v>0</v>
      </c>
      <c r="F1037" s="16">
        <f t="shared" si="4"/>
        <v>0</v>
      </c>
      <c r="G1037" s="16">
        <f>IFERROR(__xludf.DUMMYFUNCTION("IF(REGEXMATCH($A1037, ""(?i)"" &amp; JOIN(""|"", SPLIT($G$3, "" ""))), 1, 0)"),0.0)</f>
        <v>0</v>
      </c>
      <c r="H1037" s="16">
        <f>IFERROR(__xludf.DUMMYFUNCTION("IF(REGEXMATCH($A1037, ""(?i)"" &amp; JOIN(""|"", SPLIT($H$3, "" ""))), 1, 0)"),0.0)</f>
        <v>0</v>
      </c>
      <c r="I1037" s="16">
        <f>IFERROR(__xludf.DUMMYFUNCTION("IF(REGEXMATCH($A1037, ""(?i)"" &amp; JOIN(""|"", SPLIT($I$3, "" ""))), 1, 0)"),0.0)</f>
        <v>0</v>
      </c>
      <c r="J1037" s="16">
        <f>IFERROR(__xludf.DUMMYFUNCTION("IF(REGEXMATCH($A1037, ""(?i)"" &amp; JOIN(""|"", SPLIT($J$3, "" ""))), 1, 0)"),0.0)</f>
        <v>0</v>
      </c>
      <c r="K1037" s="16">
        <f>IFERROR(__xludf.DUMMYFUNCTION("IF(REGEXMATCH($A1037, ""(?i)"" &amp; JOIN(""|"", SPLIT($K$3, "" ""))), 1, 0)"),0.0)</f>
        <v>0</v>
      </c>
      <c r="L1037" s="16">
        <f>if(vlookup(A1037,'VMware Inventory'!A:E,5,0)="Workstation",1,0)</f>
        <v>0</v>
      </c>
      <c r="M1037" s="105">
        <f t="shared" si="5"/>
        <v>0</v>
      </c>
      <c r="N1037" s="105">
        <f t="shared" si="6"/>
        <v>0</v>
      </c>
      <c r="O1037" s="105">
        <f t="shared" si="7"/>
        <v>0</v>
      </c>
      <c r="P1037" s="105" t="str">
        <f t="shared" si="8"/>
        <v>No Infra</v>
      </c>
      <c r="Q1037" s="105">
        <f t="shared" si="9"/>
        <v>0</v>
      </c>
    </row>
    <row r="1038">
      <c r="A1038" s="61" t="s">
        <v>1178</v>
      </c>
      <c r="B1038" s="16">
        <f t="shared" si="2"/>
        <v>0</v>
      </c>
      <c r="C1038" s="16">
        <f>IFERROR(__xludf.DUMMYFUNCTION("IF(OR(REGEXMATCH($A1038, ""(?i)"" &amp; JOIN(""|"", SPLIT($C$3, "" ""))),vlookup(A1038,'VMware Inventory'!A:E,5,0)=""VMWare""), 1, 0)"),0.0)</f>
        <v>0</v>
      </c>
      <c r="D1038" s="16">
        <f>IFERROR(__xludf.DUMMYFUNCTION("IF(REGEXMATCH($A1038, ""(?i)"" &amp; JOIN(""|"", SPLIT($D$3, "" ""))), 1, 0)"),0.0)</f>
        <v>0</v>
      </c>
      <c r="E1038" s="16">
        <f t="shared" si="3"/>
        <v>0</v>
      </c>
      <c r="F1038" s="16">
        <f t="shared" si="4"/>
        <v>0</v>
      </c>
      <c r="G1038" s="16">
        <f>IFERROR(__xludf.DUMMYFUNCTION("IF(REGEXMATCH($A1038, ""(?i)"" &amp; JOIN(""|"", SPLIT($G$3, "" ""))), 1, 0)"),0.0)</f>
        <v>0</v>
      </c>
      <c r="H1038" s="16">
        <f>IFERROR(__xludf.DUMMYFUNCTION("IF(REGEXMATCH($A1038, ""(?i)"" &amp; JOIN(""|"", SPLIT($H$3, "" ""))), 1, 0)"),0.0)</f>
        <v>0</v>
      </c>
      <c r="I1038" s="16">
        <f>IFERROR(__xludf.DUMMYFUNCTION("IF(REGEXMATCH($A1038, ""(?i)"" &amp; JOIN(""|"", SPLIT($I$3, "" ""))), 1, 0)"),0.0)</f>
        <v>0</v>
      </c>
      <c r="J1038" s="16">
        <f>IFERROR(__xludf.DUMMYFUNCTION("IF(REGEXMATCH($A1038, ""(?i)"" &amp; JOIN(""|"", SPLIT($J$3, "" ""))), 1, 0)"),0.0)</f>
        <v>0</v>
      </c>
      <c r="K1038" s="16">
        <f>IFERROR(__xludf.DUMMYFUNCTION("IF(REGEXMATCH($A1038, ""(?i)"" &amp; JOIN(""|"", SPLIT($K$3, "" ""))), 1, 0)"),0.0)</f>
        <v>0</v>
      </c>
      <c r="L1038" s="16">
        <f>if(vlookup(A1038,'VMware Inventory'!A:E,5,0)="Workstation",1,0)</f>
        <v>1</v>
      </c>
      <c r="M1038" s="105">
        <f t="shared" si="5"/>
        <v>1</v>
      </c>
      <c r="N1038" s="105">
        <f t="shared" si="6"/>
        <v>0</v>
      </c>
      <c r="O1038" s="105">
        <f t="shared" si="7"/>
        <v>0</v>
      </c>
      <c r="P1038" s="105" t="str">
        <f t="shared" si="8"/>
        <v>Consolidation</v>
      </c>
      <c r="Q1038" s="105">
        <f t="shared" si="9"/>
        <v>1</v>
      </c>
    </row>
    <row r="1039">
      <c r="A1039" s="61" t="s">
        <v>1179</v>
      </c>
      <c r="B1039" s="16">
        <f t="shared" si="2"/>
        <v>0</v>
      </c>
      <c r="C1039" s="16">
        <f>IFERROR(__xludf.DUMMYFUNCTION("IF(OR(REGEXMATCH($A1039, ""(?i)"" &amp; JOIN(""|"", SPLIT($C$3, "" ""))),vlookup(A1039,'VMware Inventory'!A:E,5,0)=""VMWare""), 1, 0)"),0.0)</f>
        <v>0</v>
      </c>
      <c r="D1039" s="16">
        <f>IFERROR(__xludf.DUMMYFUNCTION("IF(REGEXMATCH($A1039, ""(?i)"" &amp; JOIN(""|"", SPLIT($D$3, "" ""))), 1, 0)"),0.0)</f>
        <v>0</v>
      </c>
      <c r="E1039" s="16">
        <f t="shared" si="3"/>
        <v>0</v>
      </c>
      <c r="F1039" s="16">
        <f t="shared" si="4"/>
        <v>0</v>
      </c>
      <c r="G1039" s="16">
        <f>IFERROR(__xludf.DUMMYFUNCTION("IF(REGEXMATCH($A1039, ""(?i)"" &amp; JOIN(""|"", SPLIT($G$3, "" ""))), 1, 0)"),0.0)</f>
        <v>0</v>
      </c>
      <c r="H1039" s="16">
        <f>IFERROR(__xludf.DUMMYFUNCTION("IF(REGEXMATCH($A1039, ""(?i)"" &amp; JOIN(""|"", SPLIT($H$3, "" ""))), 1, 0)"),0.0)</f>
        <v>0</v>
      </c>
      <c r="I1039" s="16">
        <f>IFERROR(__xludf.DUMMYFUNCTION("IF(REGEXMATCH($A1039, ""(?i)"" &amp; JOIN(""|"", SPLIT($I$3, "" ""))), 1, 0)"),0.0)</f>
        <v>0</v>
      </c>
      <c r="J1039" s="16">
        <f>IFERROR(__xludf.DUMMYFUNCTION("IF(REGEXMATCH($A1039, ""(?i)"" &amp; JOIN(""|"", SPLIT($J$3, "" ""))), 1, 0)"),0.0)</f>
        <v>0</v>
      </c>
      <c r="K1039" s="16">
        <f>IFERROR(__xludf.DUMMYFUNCTION("IF(REGEXMATCH($A1039, ""(?i)"" &amp; JOIN(""|"", SPLIT($K$3, "" ""))), 1, 0)"),0.0)</f>
        <v>0</v>
      </c>
      <c r="L1039" s="16">
        <f>if(vlookup(A1039,'VMware Inventory'!A:E,5,0)="Workstation",1,0)</f>
        <v>1</v>
      </c>
      <c r="M1039" s="105">
        <f t="shared" si="5"/>
        <v>1</v>
      </c>
      <c r="N1039" s="105">
        <f t="shared" si="6"/>
        <v>0</v>
      </c>
      <c r="O1039" s="105">
        <f t="shared" si="7"/>
        <v>0</v>
      </c>
      <c r="P1039" s="105" t="str">
        <f t="shared" si="8"/>
        <v>Consolidation</v>
      </c>
      <c r="Q1039" s="105">
        <f t="shared" si="9"/>
        <v>1</v>
      </c>
    </row>
    <row r="1040">
      <c r="A1040" s="61" t="s">
        <v>1180</v>
      </c>
      <c r="B1040" s="16">
        <f t="shared" si="2"/>
        <v>0</v>
      </c>
      <c r="C1040" s="16">
        <f>IFERROR(__xludf.DUMMYFUNCTION("IF(OR(REGEXMATCH($A1040, ""(?i)"" &amp; JOIN(""|"", SPLIT($C$3, "" ""))),vlookup(A1040,'VMware Inventory'!A:E,5,0)=""VMWare""), 1, 0)"),0.0)</f>
        <v>0</v>
      </c>
      <c r="D1040" s="16">
        <f>IFERROR(__xludf.DUMMYFUNCTION("IF(REGEXMATCH($A1040, ""(?i)"" &amp; JOIN(""|"", SPLIT($D$3, "" ""))), 1, 0)"),0.0)</f>
        <v>0</v>
      </c>
      <c r="E1040" s="16">
        <f t="shared" si="3"/>
        <v>0</v>
      </c>
      <c r="F1040" s="16">
        <f t="shared" si="4"/>
        <v>0</v>
      </c>
      <c r="G1040" s="16">
        <f>IFERROR(__xludf.DUMMYFUNCTION("IF(REGEXMATCH($A1040, ""(?i)"" &amp; JOIN(""|"", SPLIT($G$3, "" ""))), 1, 0)"),0.0)</f>
        <v>0</v>
      </c>
      <c r="H1040" s="16">
        <f>IFERROR(__xludf.DUMMYFUNCTION("IF(REGEXMATCH($A1040, ""(?i)"" &amp; JOIN(""|"", SPLIT($H$3, "" ""))), 1, 0)"),0.0)</f>
        <v>0</v>
      </c>
      <c r="I1040" s="16">
        <f>IFERROR(__xludf.DUMMYFUNCTION("IF(REGEXMATCH($A1040, ""(?i)"" &amp; JOIN(""|"", SPLIT($I$3, "" ""))), 1, 0)"),0.0)</f>
        <v>0</v>
      </c>
      <c r="J1040" s="16">
        <f>IFERROR(__xludf.DUMMYFUNCTION("IF(REGEXMATCH($A1040, ""(?i)"" &amp; JOIN(""|"", SPLIT($J$3, "" ""))), 1, 0)"),0.0)</f>
        <v>0</v>
      </c>
      <c r="K1040" s="16">
        <f>IFERROR(__xludf.DUMMYFUNCTION("IF(REGEXMATCH($A1040, ""(?i)"" &amp; JOIN(""|"", SPLIT($K$3, "" ""))), 1, 0)"),0.0)</f>
        <v>0</v>
      </c>
      <c r="L1040" s="16">
        <f>if(vlookup(A1040,'VMware Inventory'!A:E,5,0)="Workstation",1,0)</f>
        <v>1</v>
      </c>
      <c r="M1040" s="105">
        <f t="shared" si="5"/>
        <v>1</v>
      </c>
      <c r="N1040" s="105">
        <f t="shared" si="6"/>
        <v>0</v>
      </c>
      <c r="O1040" s="105">
        <f t="shared" si="7"/>
        <v>0</v>
      </c>
      <c r="P1040" s="105" t="str">
        <f t="shared" si="8"/>
        <v>Consolidation</v>
      </c>
      <c r="Q1040" s="105">
        <f t="shared" si="9"/>
        <v>1</v>
      </c>
    </row>
    <row r="1041">
      <c r="A1041" s="61" t="s">
        <v>1181</v>
      </c>
      <c r="B1041" s="16">
        <f t="shared" si="2"/>
        <v>0</v>
      </c>
      <c r="C1041" s="16">
        <f>IFERROR(__xludf.DUMMYFUNCTION("IF(OR(REGEXMATCH($A1041, ""(?i)"" &amp; JOIN(""|"", SPLIT($C$3, "" ""))),vlookup(A1041,'VMware Inventory'!A:E,5,0)=""VMWare""), 1, 0)"),0.0)</f>
        <v>0</v>
      </c>
      <c r="D1041" s="16">
        <f>IFERROR(__xludf.DUMMYFUNCTION("IF(REGEXMATCH($A1041, ""(?i)"" &amp; JOIN(""|"", SPLIT($D$3, "" ""))), 1, 0)"),0.0)</f>
        <v>0</v>
      </c>
      <c r="E1041" s="16">
        <f t="shared" si="3"/>
        <v>0</v>
      </c>
      <c r="F1041" s="16">
        <f t="shared" si="4"/>
        <v>0</v>
      </c>
      <c r="G1041" s="16">
        <f>IFERROR(__xludf.DUMMYFUNCTION("IF(REGEXMATCH($A1041, ""(?i)"" &amp; JOIN(""|"", SPLIT($G$3, "" ""))), 1, 0)"),0.0)</f>
        <v>0</v>
      </c>
      <c r="H1041" s="16">
        <f>IFERROR(__xludf.DUMMYFUNCTION("IF(REGEXMATCH($A1041, ""(?i)"" &amp; JOIN(""|"", SPLIT($H$3, "" ""))), 1, 0)"),0.0)</f>
        <v>0</v>
      </c>
      <c r="I1041" s="16">
        <f>IFERROR(__xludf.DUMMYFUNCTION("IF(REGEXMATCH($A1041, ""(?i)"" &amp; JOIN(""|"", SPLIT($I$3, "" ""))), 1, 0)"),0.0)</f>
        <v>0</v>
      </c>
      <c r="J1041" s="16">
        <f>IFERROR(__xludf.DUMMYFUNCTION("IF(REGEXMATCH($A1041, ""(?i)"" &amp; JOIN(""|"", SPLIT($J$3, "" ""))), 1, 0)"),0.0)</f>
        <v>0</v>
      </c>
      <c r="K1041" s="16">
        <f>IFERROR(__xludf.DUMMYFUNCTION("IF(REGEXMATCH($A1041, ""(?i)"" &amp; JOIN(""|"", SPLIT($K$3, "" ""))), 1, 0)"),0.0)</f>
        <v>0</v>
      </c>
      <c r="L1041" s="16">
        <f>if(vlookup(A1041,'VMware Inventory'!A:E,5,0)="Workstation",1,0)</f>
        <v>1</v>
      </c>
      <c r="M1041" s="105">
        <f t="shared" si="5"/>
        <v>1</v>
      </c>
      <c r="N1041" s="105">
        <f t="shared" si="6"/>
        <v>0</v>
      </c>
      <c r="O1041" s="105">
        <f t="shared" si="7"/>
        <v>0</v>
      </c>
      <c r="P1041" s="105" t="str">
        <f t="shared" si="8"/>
        <v>Consolidation</v>
      </c>
      <c r="Q1041" s="105">
        <f t="shared" si="9"/>
        <v>1</v>
      </c>
    </row>
    <row r="1042">
      <c r="A1042" s="61" t="s">
        <v>1182</v>
      </c>
      <c r="B1042" s="16">
        <f t="shared" si="2"/>
        <v>0</v>
      </c>
      <c r="C1042" s="16">
        <f>IFERROR(__xludf.DUMMYFUNCTION("IF(OR(REGEXMATCH($A1042, ""(?i)"" &amp; JOIN(""|"", SPLIT($C$3, "" ""))),vlookup(A1042,'VMware Inventory'!A:E,5,0)=""VMWare""), 1, 0)"),0.0)</f>
        <v>0</v>
      </c>
      <c r="D1042" s="16">
        <f>IFERROR(__xludf.DUMMYFUNCTION("IF(REGEXMATCH($A1042, ""(?i)"" &amp; JOIN(""|"", SPLIT($D$3, "" ""))), 1, 0)"),0.0)</f>
        <v>0</v>
      </c>
      <c r="E1042" s="16">
        <f t="shared" si="3"/>
        <v>0</v>
      </c>
      <c r="F1042" s="16">
        <f t="shared" si="4"/>
        <v>0</v>
      </c>
      <c r="G1042" s="16">
        <f>IFERROR(__xludf.DUMMYFUNCTION("IF(REGEXMATCH($A1042, ""(?i)"" &amp; JOIN(""|"", SPLIT($G$3, "" ""))), 1, 0)"),0.0)</f>
        <v>0</v>
      </c>
      <c r="H1042" s="16">
        <f>IFERROR(__xludf.DUMMYFUNCTION("IF(REGEXMATCH($A1042, ""(?i)"" &amp; JOIN(""|"", SPLIT($H$3, "" ""))), 1, 0)"),0.0)</f>
        <v>0</v>
      </c>
      <c r="I1042" s="16">
        <f>IFERROR(__xludf.DUMMYFUNCTION("IF(REGEXMATCH($A1042, ""(?i)"" &amp; JOIN(""|"", SPLIT($I$3, "" ""))), 1, 0)"),0.0)</f>
        <v>0</v>
      </c>
      <c r="J1042" s="16">
        <f>IFERROR(__xludf.DUMMYFUNCTION("IF(REGEXMATCH($A1042, ""(?i)"" &amp; JOIN(""|"", SPLIT($J$3, "" ""))), 1, 0)"),0.0)</f>
        <v>0</v>
      </c>
      <c r="K1042" s="16">
        <f>IFERROR(__xludf.DUMMYFUNCTION("IF(REGEXMATCH($A1042, ""(?i)"" &amp; JOIN(""|"", SPLIT($K$3, "" ""))), 1, 0)"),0.0)</f>
        <v>0</v>
      </c>
      <c r="L1042" s="16">
        <f>if(vlookup(A1042,'VMware Inventory'!A:E,5,0)="Workstation",1,0)</f>
        <v>1</v>
      </c>
      <c r="M1042" s="105">
        <f t="shared" si="5"/>
        <v>1</v>
      </c>
      <c r="N1042" s="105">
        <f t="shared" si="6"/>
        <v>0</v>
      </c>
      <c r="O1042" s="105">
        <f t="shared" si="7"/>
        <v>0</v>
      </c>
      <c r="P1042" s="105" t="str">
        <f t="shared" si="8"/>
        <v>Consolidation</v>
      </c>
      <c r="Q1042" s="105">
        <f t="shared" si="9"/>
        <v>1</v>
      </c>
    </row>
    <row r="1043">
      <c r="A1043" s="61" t="s">
        <v>1183</v>
      </c>
      <c r="B1043" s="16">
        <f t="shared" si="2"/>
        <v>0</v>
      </c>
      <c r="C1043" s="16">
        <f>IFERROR(__xludf.DUMMYFUNCTION("IF(OR(REGEXMATCH($A1043, ""(?i)"" &amp; JOIN(""|"", SPLIT($C$3, "" ""))),vlookup(A1043,'VMware Inventory'!A:E,5,0)=""VMWare""), 1, 0)"),0.0)</f>
        <v>0</v>
      </c>
      <c r="D1043" s="16">
        <f>IFERROR(__xludf.DUMMYFUNCTION("IF(REGEXMATCH($A1043, ""(?i)"" &amp; JOIN(""|"", SPLIT($D$3, "" ""))), 1, 0)"),0.0)</f>
        <v>0</v>
      </c>
      <c r="E1043" s="16">
        <f t="shared" si="3"/>
        <v>0</v>
      </c>
      <c r="F1043" s="16">
        <f t="shared" si="4"/>
        <v>0</v>
      </c>
      <c r="G1043" s="16">
        <f>IFERROR(__xludf.DUMMYFUNCTION("IF(REGEXMATCH($A1043, ""(?i)"" &amp; JOIN(""|"", SPLIT($G$3, "" ""))), 1, 0)"),0.0)</f>
        <v>0</v>
      </c>
      <c r="H1043" s="16">
        <f>IFERROR(__xludf.DUMMYFUNCTION("IF(REGEXMATCH($A1043, ""(?i)"" &amp; JOIN(""|"", SPLIT($H$3, "" ""))), 1, 0)"),0.0)</f>
        <v>0</v>
      </c>
      <c r="I1043" s="16">
        <f>IFERROR(__xludf.DUMMYFUNCTION("IF(REGEXMATCH($A1043, ""(?i)"" &amp; JOIN(""|"", SPLIT($I$3, "" ""))), 1, 0)"),0.0)</f>
        <v>0</v>
      </c>
      <c r="J1043" s="16">
        <f>IFERROR(__xludf.DUMMYFUNCTION("IF(REGEXMATCH($A1043, ""(?i)"" &amp; JOIN(""|"", SPLIT($J$3, "" ""))), 1, 0)"),0.0)</f>
        <v>0</v>
      </c>
      <c r="K1043" s="16">
        <f>IFERROR(__xludf.DUMMYFUNCTION("IF(REGEXMATCH($A1043, ""(?i)"" &amp; JOIN(""|"", SPLIT($K$3, "" ""))), 1, 0)"),0.0)</f>
        <v>0</v>
      </c>
      <c r="L1043" s="16">
        <f>if(vlookup(A1043,'VMware Inventory'!A:E,5,0)="Workstation",1,0)</f>
        <v>1</v>
      </c>
      <c r="M1043" s="105">
        <f t="shared" si="5"/>
        <v>1</v>
      </c>
      <c r="N1043" s="105">
        <f t="shared" si="6"/>
        <v>0</v>
      </c>
      <c r="O1043" s="105">
        <f t="shared" si="7"/>
        <v>0</v>
      </c>
      <c r="P1043" s="105" t="str">
        <f t="shared" si="8"/>
        <v>Consolidation</v>
      </c>
      <c r="Q1043" s="105">
        <f t="shared" si="9"/>
        <v>1</v>
      </c>
    </row>
    <row r="1044">
      <c r="A1044" s="61" t="s">
        <v>1184</v>
      </c>
      <c r="B1044" s="16">
        <f t="shared" si="2"/>
        <v>0</v>
      </c>
      <c r="C1044" s="16">
        <f>IFERROR(__xludf.DUMMYFUNCTION("IF(OR(REGEXMATCH($A1044, ""(?i)"" &amp; JOIN(""|"", SPLIT($C$3, "" ""))),vlookup(A1044,'VMware Inventory'!A:E,5,0)=""VMWare""), 1, 0)"),0.0)</f>
        <v>0</v>
      </c>
      <c r="D1044" s="16">
        <f>IFERROR(__xludf.DUMMYFUNCTION("IF(REGEXMATCH($A1044, ""(?i)"" &amp; JOIN(""|"", SPLIT($D$3, "" ""))), 1, 0)"),0.0)</f>
        <v>0</v>
      </c>
      <c r="E1044" s="16">
        <f t="shared" si="3"/>
        <v>0</v>
      </c>
      <c r="F1044" s="16">
        <f t="shared" si="4"/>
        <v>0</v>
      </c>
      <c r="G1044" s="16">
        <f>IFERROR(__xludf.DUMMYFUNCTION("IF(REGEXMATCH($A1044, ""(?i)"" &amp; JOIN(""|"", SPLIT($G$3, "" ""))), 1, 0)"),0.0)</f>
        <v>0</v>
      </c>
      <c r="H1044" s="16">
        <f>IFERROR(__xludf.DUMMYFUNCTION("IF(REGEXMATCH($A1044, ""(?i)"" &amp; JOIN(""|"", SPLIT($H$3, "" ""))), 1, 0)"),0.0)</f>
        <v>0</v>
      </c>
      <c r="I1044" s="16">
        <f>IFERROR(__xludf.DUMMYFUNCTION("IF(REGEXMATCH($A1044, ""(?i)"" &amp; JOIN(""|"", SPLIT($I$3, "" ""))), 1, 0)"),0.0)</f>
        <v>0</v>
      </c>
      <c r="J1044" s="16">
        <f>IFERROR(__xludf.DUMMYFUNCTION("IF(REGEXMATCH($A1044, ""(?i)"" &amp; JOIN(""|"", SPLIT($J$3, "" ""))), 1, 0)"),0.0)</f>
        <v>0</v>
      </c>
      <c r="K1044" s="16">
        <f>IFERROR(__xludf.DUMMYFUNCTION("IF(REGEXMATCH($A1044, ""(?i)"" &amp; JOIN(""|"", SPLIT($K$3, "" ""))), 1, 0)"),0.0)</f>
        <v>0</v>
      </c>
      <c r="L1044" s="16">
        <f>if(vlookup(A1044,'VMware Inventory'!A:E,5,0)="Workstation",1,0)</f>
        <v>1</v>
      </c>
      <c r="M1044" s="105">
        <f t="shared" si="5"/>
        <v>1</v>
      </c>
      <c r="N1044" s="105">
        <f t="shared" si="6"/>
        <v>0</v>
      </c>
      <c r="O1044" s="105">
        <f t="shared" si="7"/>
        <v>0</v>
      </c>
      <c r="P1044" s="105" t="str">
        <f t="shared" si="8"/>
        <v>Consolidation</v>
      </c>
      <c r="Q1044" s="105">
        <f t="shared" si="9"/>
        <v>1</v>
      </c>
    </row>
    <row r="1045">
      <c r="A1045" s="61" t="s">
        <v>1185</v>
      </c>
      <c r="B1045" s="16">
        <f t="shared" si="2"/>
        <v>0</v>
      </c>
      <c r="C1045" s="16">
        <f>IFERROR(__xludf.DUMMYFUNCTION("IF(OR(REGEXMATCH($A1045, ""(?i)"" &amp; JOIN(""|"", SPLIT($C$3, "" ""))),vlookup(A1045,'VMware Inventory'!A:E,5,0)=""VMWare""), 1, 0)"),0.0)</f>
        <v>0</v>
      </c>
      <c r="D1045" s="16">
        <f>IFERROR(__xludf.DUMMYFUNCTION("IF(REGEXMATCH($A1045, ""(?i)"" &amp; JOIN(""|"", SPLIT($D$3, "" ""))), 1, 0)"),0.0)</f>
        <v>0</v>
      </c>
      <c r="E1045" s="16">
        <f t="shared" si="3"/>
        <v>0</v>
      </c>
      <c r="F1045" s="16">
        <f t="shared" si="4"/>
        <v>0</v>
      </c>
      <c r="G1045" s="16">
        <f>IFERROR(__xludf.DUMMYFUNCTION("IF(REGEXMATCH($A1045, ""(?i)"" &amp; JOIN(""|"", SPLIT($G$3, "" ""))), 1, 0)"),0.0)</f>
        <v>0</v>
      </c>
      <c r="H1045" s="16">
        <f>IFERROR(__xludf.DUMMYFUNCTION("IF(REGEXMATCH($A1045, ""(?i)"" &amp; JOIN(""|"", SPLIT($H$3, "" ""))), 1, 0)"),0.0)</f>
        <v>0</v>
      </c>
      <c r="I1045" s="16">
        <f>IFERROR(__xludf.DUMMYFUNCTION("IF(REGEXMATCH($A1045, ""(?i)"" &amp; JOIN(""|"", SPLIT($I$3, "" ""))), 1, 0)"),0.0)</f>
        <v>0</v>
      </c>
      <c r="J1045" s="16">
        <f>IFERROR(__xludf.DUMMYFUNCTION("IF(REGEXMATCH($A1045, ""(?i)"" &amp; JOIN(""|"", SPLIT($J$3, "" ""))), 1, 0)"),0.0)</f>
        <v>0</v>
      </c>
      <c r="K1045" s="16">
        <f>IFERROR(__xludf.DUMMYFUNCTION("IF(REGEXMATCH($A1045, ""(?i)"" &amp; JOIN(""|"", SPLIT($K$3, "" ""))), 1, 0)"),0.0)</f>
        <v>0</v>
      </c>
      <c r="L1045" s="16">
        <f>if(vlookup(A1045,'VMware Inventory'!A:E,5,0)="Workstation",1,0)</f>
        <v>0</v>
      </c>
      <c r="M1045" s="105">
        <f t="shared" si="5"/>
        <v>0</v>
      </c>
      <c r="N1045" s="105">
        <f t="shared" si="6"/>
        <v>0</v>
      </c>
      <c r="O1045" s="105">
        <f t="shared" si="7"/>
        <v>0</v>
      </c>
      <c r="P1045" s="105" t="str">
        <f t="shared" si="8"/>
        <v>No Infra</v>
      </c>
      <c r="Q1045" s="105">
        <f t="shared" si="9"/>
        <v>0</v>
      </c>
    </row>
    <row r="1046">
      <c r="A1046" s="61" t="s">
        <v>1186</v>
      </c>
      <c r="B1046" s="16">
        <f t="shared" si="2"/>
        <v>0</v>
      </c>
      <c r="C1046" s="16">
        <f>IFERROR(__xludf.DUMMYFUNCTION("IF(OR(REGEXMATCH($A1046, ""(?i)"" &amp; JOIN(""|"", SPLIT($C$3, "" ""))),vlookup(A1046,'VMware Inventory'!A:E,5,0)=""VMWare""), 1, 0)"),0.0)</f>
        <v>0</v>
      </c>
      <c r="D1046" s="16">
        <f>IFERROR(__xludf.DUMMYFUNCTION("IF(REGEXMATCH($A1046, ""(?i)"" &amp; JOIN(""|"", SPLIT($D$3, "" ""))), 1, 0)"),0.0)</f>
        <v>0</v>
      </c>
      <c r="E1046" s="16">
        <f t="shared" si="3"/>
        <v>0</v>
      </c>
      <c r="F1046" s="16">
        <f t="shared" si="4"/>
        <v>0</v>
      </c>
      <c r="G1046" s="16">
        <f>IFERROR(__xludf.DUMMYFUNCTION("IF(REGEXMATCH($A1046, ""(?i)"" &amp; JOIN(""|"", SPLIT($G$3, "" ""))), 1, 0)"),0.0)</f>
        <v>0</v>
      </c>
      <c r="H1046" s="16">
        <f>IFERROR(__xludf.DUMMYFUNCTION("IF(REGEXMATCH($A1046, ""(?i)"" &amp; JOIN(""|"", SPLIT($H$3, "" ""))), 1, 0)"),0.0)</f>
        <v>0</v>
      </c>
      <c r="I1046" s="16">
        <f>IFERROR(__xludf.DUMMYFUNCTION("IF(REGEXMATCH($A1046, ""(?i)"" &amp; JOIN(""|"", SPLIT($I$3, "" ""))), 1, 0)"),0.0)</f>
        <v>0</v>
      </c>
      <c r="J1046" s="16">
        <f>IFERROR(__xludf.DUMMYFUNCTION("IF(REGEXMATCH($A1046, ""(?i)"" &amp; JOIN(""|"", SPLIT($J$3, "" ""))), 1, 0)"),0.0)</f>
        <v>0</v>
      </c>
      <c r="K1046" s="16">
        <f>IFERROR(__xludf.DUMMYFUNCTION("IF(REGEXMATCH($A1046, ""(?i)"" &amp; JOIN(""|"", SPLIT($K$3, "" ""))), 1, 0)"),0.0)</f>
        <v>0</v>
      </c>
      <c r="L1046" s="16">
        <f>if(vlookup(A1046,'VMware Inventory'!A:E,5,0)="Workstation",1,0)</f>
        <v>0</v>
      </c>
      <c r="M1046" s="105">
        <f t="shared" si="5"/>
        <v>0</v>
      </c>
      <c r="N1046" s="105">
        <f t="shared" si="6"/>
        <v>0</v>
      </c>
      <c r="O1046" s="105">
        <f t="shared" si="7"/>
        <v>0</v>
      </c>
      <c r="P1046" s="105" t="str">
        <f t="shared" si="8"/>
        <v>No Infra</v>
      </c>
      <c r="Q1046" s="105">
        <f t="shared" si="9"/>
        <v>0</v>
      </c>
    </row>
    <row r="1047">
      <c r="A1047" s="61" t="s">
        <v>1187</v>
      </c>
      <c r="B1047" s="16">
        <f t="shared" si="2"/>
        <v>0</v>
      </c>
      <c r="C1047" s="16">
        <f>IFERROR(__xludf.DUMMYFUNCTION("IF(OR(REGEXMATCH($A1047, ""(?i)"" &amp; JOIN(""|"", SPLIT($C$3, "" ""))),vlookup(A1047,'VMware Inventory'!A:E,5,0)=""VMWare""), 1, 0)"),0.0)</f>
        <v>0</v>
      </c>
      <c r="D1047" s="16">
        <f>IFERROR(__xludf.DUMMYFUNCTION("IF(REGEXMATCH($A1047, ""(?i)"" &amp; JOIN(""|"", SPLIT($D$3, "" ""))), 1, 0)"),0.0)</f>
        <v>0</v>
      </c>
      <c r="E1047" s="16">
        <f t="shared" si="3"/>
        <v>0</v>
      </c>
      <c r="F1047" s="16">
        <f t="shared" si="4"/>
        <v>0</v>
      </c>
      <c r="G1047" s="16">
        <f>IFERROR(__xludf.DUMMYFUNCTION("IF(REGEXMATCH($A1047, ""(?i)"" &amp; JOIN(""|"", SPLIT($G$3, "" ""))), 1, 0)"),0.0)</f>
        <v>0</v>
      </c>
      <c r="H1047" s="16">
        <f>IFERROR(__xludf.DUMMYFUNCTION("IF(REGEXMATCH($A1047, ""(?i)"" &amp; JOIN(""|"", SPLIT($H$3, "" ""))), 1, 0)"),0.0)</f>
        <v>0</v>
      </c>
      <c r="I1047" s="16">
        <f>IFERROR(__xludf.DUMMYFUNCTION("IF(REGEXMATCH($A1047, ""(?i)"" &amp; JOIN(""|"", SPLIT($I$3, "" ""))), 1, 0)"),0.0)</f>
        <v>0</v>
      </c>
      <c r="J1047" s="16">
        <f>IFERROR(__xludf.DUMMYFUNCTION("IF(REGEXMATCH($A1047, ""(?i)"" &amp; JOIN(""|"", SPLIT($J$3, "" ""))), 1, 0)"),0.0)</f>
        <v>0</v>
      </c>
      <c r="K1047" s="16">
        <f>IFERROR(__xludf.DUMMYFUNCTION("IF(REGEXMATCH($A1047, ""(?i)"" &amp; JOIN(""|"", SPLIT($K$3, "" ""))), 1, 0)"),0.0)</f>
        <v>0</v>
      </c>
      <c r="L1047" s="16">
        <f>if(vlookup(A1047,'VMware Inventory'!A:E,5,0)="Workstation",1,0)</f>
        <v>0</v>
      </c>
      <c r="M1047" s="105">
        <f t="shared" si="5"/>
        <v>0</v>
      </c>
      <c r="N1047" s="105">
        <f t="shared" si="6"/>
        <v>0</v>
      </c>
      <c r="O1047" s="105">
        <f t="shared" si="7"/>
        <v>0</v>
      </c>
      <c r="P1047" s="105" t="str">
        <f t="shared" si="8"/>
        <v>No Infra</v>
      </c>
      <c r="Q1047" s="105">
        <f t="shared" si="9"/>
        <v>0</v>
      </c>
    </row>
    <row r="1048">
      <c r="A1048" s="61" t="s">
        <v>1188</v>
      </c>
      <c r="B1048" s="16">
        <f t="shared" si="2"/>
        <v>0</v>
      </c>
      <c r="C1048" s="16">
        <f>IFERROR(__xludf.DUMMYFUNCTION("IF(OR(REGEXMATCH($A1048, ""(?i)"" &amp; JOIN(""|"", SPLIT($C$3, "" ""))),vlookup(A1048,'VMware Inventory'!A:E,5,0)=""VMWare""), 1, 0)"),0.0)</f>
        <v>0</v>
      </c>
      <c r="D1048" s="16">
        <f>IFERROR(__xludf.DUMMYFUNCTION("IF(REGEXMATCH($A1048, ""(?i)"" &amp; JOIN(""|"", SPLIT($D$3, "" ""))), 1, 0)"),0.0)</f>
        <v>0</v>
      </c>
      <c r="E1048" s="16">
        <f t="shared" si="3"/>
        <v>0</v>
      </c>
      <c r="F1048" s="16">
        <f t="shared" si="4"/>
        <v>0</v>
      </c>
      <c r="G1048" s="16">
        <f>IFERROR(__xludf.DUMMYFUNCTION("IF(REGEXMATCH($A1048, ""(?i)"" &amp; JOIN(""|"", SPLIT($G$3, "" ""))), 1, 0)"),0.0)</f>
        <v>0</v>
      </c>
      <c r="H1048" s="16">
        <f>IFERROR(__xludf.DUMMYFUNCTION("IF(REGEXMATCH($A1048, ""(?i)"" &amp; JOIN(""|"", SPLIT($H$3, "" ""))), 1, 0)"),0.0)</f>
        <v>0</v>
      </c>
      <c r="I1048" s="16">
        <f>IFERROR(__xludf.DUMMYFUNCTION("IF(REGEXMATCH($A1048, ""(?i)"" &amp; JOIN(""|"", SPLIT($I$3, "" ""))), 1, 0)"),0.0)</f>
        <v>0</v>
      </c>
      <c r="J1048" s="16">
        <f>IFERROR(__xludf.DUMMYFUNCTION("IF(REGEXMATCH($A1048, ""(?i)"" &amp; JOIN(""|"", SPLIT($J$3, "" ""))), 1, 0)"),0.0)</f>
        <v>0</v>
      </c>
      <c r="K1048" s="16">
        <f>IFERROR(__xludf.DUMMYFUNCTION("IF(REGEXMATCH($A1048, ""(?i)"" &amp; JOIN(""|"", SPLIT($K$3, "" ""))), 1, 0)"),0.0)</f>
        <v>0</v>
      </c>
      <c r="L1048" s="16">
        <f>if(vlookup(A1048,'VMware Inventory'!A:E,5,0)="Workstation",1,0)</f>
        <v>0</v>
      </c>
      <c r="M1048" s="105">
        <f t="shared" si="5"/>
        <v>0</v>
      </c>
      <c r="N1048" s="105">
        <f t="shared" si="6"/>
        <v>0</v>
      </c>
      <c r="O1048" s="105">
        <f t="shared" si="7"/>
        <v>0</v>
      </c>
      <c r="P1048" s="105" t="str">
        <f t="shared" si="8"/>
        <v>No Infra</v>
      </c>
      <c r="Q1048" s="105">
        <f t="shared" si="9"/>
        <v>0</v>
      </c>
    </row>
    <row r="1049">
      <c r="A1049" s="61" t="s">
        <v>1189</v>
      </c>
      <c r="B1049" s="16">
        <f t="shared" si="2"/>
        <v>0</v>
      </c>
      <c r="C1049" s="16">
        <f>IFERROR(__xludf.DUMMYFUNCTION("IF(OR(REGEXMATCH($A1049, ""(?i)"" &amp; JOIN(""|"", SPLIT($C$3, "" ""))),vlookup(A1049,'VMware Inventory'!A:E,5,0)=""VMWare""), 1, 0)"),0.0)</f>
        <v>0</v>
      </c>
      <c r="D1049" s="16">
        <f>IFERROR(__xludf.DUMMYFUNCTION("IF(REGEXMATCH($A1049, ""(?i)"" &amp; JOIN(""|"", SPLIT($D$3, "" ""))), 1, 0)"),0.0)</f>
        <v>0</v>
      </c>
      <c r="E1049" s="16">
        <f t="shared" si="3"/>
        <v>0</v>
      </c>
      <c r="F1049" s="16">
        <f t="shared" si="4"/>
        <v>0</v>
      </c>
      <c r="G1049" s="16">
        <f>IFERROR(__xludf.DUMMYFUNCTION("IF(REGEXMATCH($A1049, ""(?i)"" &amp; JOIN(""|"", SPLIT($G$3, "" ""))), 1, 0)"),0.0)</f>
        <v>0</v>
      </c>
      <c r="H1049" s="16">
        <f>IFERROR(__xludf.DUMMYFUNCTION("IF(REGEXMATCH($A1049, ""(?i)"" &amp; JOIN(""|"", SPLIT($H$3, "" ""))), 1, 0)"),0.0)</f>
        <v>0</v>
      </c>
      <c r="I1049" s="16">
        <f>IFERROR(__xludf.DUMMYFUNCTION("IF(REGEXMATCH($A1049, ""(?i)"" &amp; JOIN(""|"", SPLIT($I$3, "" ""))), 1, 0)"),0.0)</f>
        <v>0</v>
      </c>
      <c r="J1049" s="16">
        <f>IFERROR(__xludf.DUMMYFUNCTION("IF(REGEXMATCH($A1049, ""(?i)"" &amp; JOIN(""|"", SPLIT($J$3, "" ""))), 1, 0)"),0.0)</f>
        <v>0</v>
      </c>
      <c r="K1049" s="16">
        <f>IFERROR(__xludf.DUMMYFUNCTION("IF(REGEXMATCH($A1049, ""(?i)"" &amp; JOIN(""|"", SPLIT($K$3, "" ""))), 1, 0)"),0.0)</f>
        <v>0</v>
      </c>
      <c r="L1049" s="16">
        <f>if(vlookup(A1049,'VMware Inventory'!A:E,5,0)="Workstation",1,0)</f>
        <v>1</v>
      </c>
      <c r="M1049" s="105">
        <f t="shared" si="5"/>
        <v>1</v>
      </c>
      <c r="N1049" s="105">
        <f t="shared" si="6"/>
        <v>0</v>
      </c>
      <c r="O1049" s="105">
        <f t="shared" si="7"/>
        <v>0</v>
      </c>
      <c r="P1049" s="105" t="str">
        <f t="shared" si="8"/>
        <v>Consolidation</v>
      </c>
      <c r="Q1049" s="105">
        <f t="shared" si="9"/>
        <v>1</v>
      </c>
    </row>
    <row r="1050">
      <c r="A1050" s="61" t="s">
        <v>1190</v>
      </c>
      <c r="B1050" s="16">
        <f t="shared" si="2"/>
        <v>0</v>
      </c>
      <c r="C1050" s="16">
        <f>IFERROR(__xludf.DUMMYFUNCTION("IF(OR(REGEXMATCH($A1050, ""(?i)"" &amp; JOIN(""|"", SPLIT($C$3, "" ""))),vlookup(A1050,'VMware Inventory'!A:E,5,0)=""VMWare""), 1, 0)"),0.0)</f>
        <v>0</v>
      </c>
      <c r="D1050" s="16">
        <f>IFERROR(__xludf.DUMMYFUNCTION("IF(REGEXMATCH($A1050, ""(?i)"" &amp; JOIN(""|"", SPLIT($D$3, "" ""))), 1, 0)"),0.0)</f>
        <v>0</v>
      </c>
      <c r="E1050" s="16">
        <f t="shared" si="3"/>
        <v>0</v>
      </c>
      <c r="F1050" s="16">
        <f t="shared" si="4"/>
        <v>0</v>
      </c>
      <c r="G1050" s="16">
        <f>IFERROR(__xludf.DUMMYFUNCTION("IF(REGEXMATCH($A1050, ""(?i)"" &amp; JOIN(""|"", SPLIT($G$3, "" ""))), 1, 0)"),0.0)</f>
        <v>0</v>
      </c>
      <c r="H1050" s="16">
        <f>IFERROR(__xludf.DUMMYFUNCTION("IF(REGEXMATCH($A1050, ""(?i)"" &amp; JOIN(""|"", SPLIT($H$3, "" ""))), 1, 0)"),0.0)</f>
        <v>0</v>
      </c>
      <c r="I1050" s="16">
        <f>IFERROR(__xludf.DUMMYFUNCTION("IF(REGEXMATCH($A1050, ""(?i)"" &amp; JOIN(""|"", SPLIT($I$3, "" ""))), 1, 0)"),0.0)</f>
        <v>0</v>
      </c>
      <c r="J1050" s="16">
        <f>IFERROR(__xludf.DUMMYFUNCTION("IF(REGEXMATCH($A1050, ""(?i)"" &amp; JOIN(""|"", SPLIT($J$3, "" ""))), 1, 0)"),0.0)</f>
        <v>0</v>
      </c>
      <c r="K1050" s="16">
        <f>IFERROR(__xludf.DUMMYFUNCTION("IF(REGEXMATCH($A1050, ""(?i)"" &amp; JOIN(""|"", SPLIT($K$3, "" ""))), 1, 0)"),0.0)</f>
        <v>0</v>
      </c>
      <c r="L1050" s="16">
        <f>if(vlookup(A1050,'VMware Inventory'!A:E,5,0)="Workstation",1,0)</f>
        <v>1</v>
      </c>
      <c r="M1050" s="105">
        <f t="shared" si="5"/>
        <v>1</v>
      </c>
      <c r="N1050" s="105">
        <f t="shared" si="6"/>
        <v>0</v>
      </c>
      <c r="O1050" s="105">
        <f t="shared" si="7"/>
        <v>0</v>
      </c>
      <c r="P1050" s="105" t="str">
        <f t="shared" si="8"/>
        <v>Consolidation</v>
      </c>
      <c r="Q1050" s="105">
        <f t="shared" si="9"/>
        <v>1</v>
      </c>
    </row>
    <row r="1051">
      <c r="A1051" s="61" t="s">
        <v>1191</v>
      </c>
      <c r="B1051" s="16">
        <f t="shared" si="2"/>
        <v>0</v>
      </c>
      <c r="C1051" s="16">
        <f>IFERROR(__xludf.DUMMYFUNCTION("IF(OR(REGEXMATCH($A1051, ""(?i)"" &amp; JOIN(""|"", SPLIT($C$3, "" ""))),vlookup(A1051,'VMware Inventory'!A:E,5,0)=""VMWare""), 1, 0)"),0.0)</f>
        <v>0</v>
      </c>
      <c r="D1051" s="16">
        <f>IFERROR(__xludf.DUMMYFUNCTION("IF(REGEXMATCH($A1051, ""(?i)"" &amp; JOIN(""|"", SPLIT($D$3, "" ""))), 1, 0)"),0.0)</f>
        <v>0</v>
      </c>
      <c r="E1051" s="16">
        <f t="shared" si="3"/>
        <v>0</v>
      </c>
      <c r="F1051" s="16">
        <f t="shared" si="4"/>
        <v>0</v>
      </c>
      <c r="G1051" s="16">
        <f>IFERROR(__xludf.DUMMYFUNCTION("IF(REGEXMATCH($A1051, ""(?i)"" &amp; JOIN(""|"", SPLIT($G$3, "" ""))), 1, 0)"),0.0)</f>
        <v>0</v>
      </c>
      <c r="H1051" s="16">
        <f>IFERROR(__xludf.DUMMYFUNCTION("IF(REGEXMATCH($A1051, ""(?i)"" &amp; JOIN(""|"", SPLIT($H$3, "" ""))), 1, 0)"),0.0)</f>
        <v>0</v>
      </c>
      <c r="I1051" s="16">
        <f>IFERROR(__xludf.DUMMYFUNCTION("IF(REGEXMATCH($A1051, ""(?i)"" &amp; JOIN(""|"", SPLIT($I$3, "" ""))), 1, 0)"),0.0)</f>
        <v>0</v>
      </c>
      <c r="J1051" s="16">
        <f>IFERROR(__xludf.DUMMYFUNCTION("IF(REGEXMATCH($A1051, ""(?i)"" &amp; JOIN(""|"", SPLIT($J$3, "" ""))), 1, 0)"),0.0)</f>
        <v>0</v>
      </c>
      <c r="K1051" s="16">
        <f>IFERROR(__xludf.DUMMYFUNCTION("IF(REGEXMATCH($A1051, ""(?i)"" &amp; JOIN(""|"", SPLIT($K$3, "" ""))), 1, 0)"),0.0)</f>
        <v>0</v>
      </c>
      <c r="L1051" s="16">
        <f>if(vlookup(A1051,'VMware Inventory'!A:E,5,0)="Workstation",1,0)</f>
        <v>1</v>
      </c>
      <c r="M1051" s="105">
        <f t="shared" si="5"/>
        <v>1</v>
      </c>
      <c r="N1051" s="105">
        <f t="shared" si="6"/>
        <v>0</v>
      </c>
      <c r="O1051" s="105">
        <f t="shared" si="7"/>
        <v>0</v>
      </c>
      <c r="P1051" s="105" t="str">
        <f t="shared" si="8"/>
        <v>Consolidation</v>
      </c>
      <c r="Q1051" s="105">
        <f t="shared" si="9"/>
        <v>1</v>
      </c>
    </row>
    <row r="1052">
      <c r="A1052" s="61" t="s">
        <v>1192</v>
      </c>
      <c r="B1052" s="16">
        <f t="shared" si="2"/>
        <v>0</v>
      </c>
      <c r="C1052" s="16">
        <f>IFERROR(__xludf.DUMMYFUNCTION("IF(OR(REGEXMATCH($A1052, ""(?i)"" &amp; JOIN(""|"", SPLIT($C$3, "" ""))),vlookup(A1052,'VMware Inventory'!A:E,5,0)=""VMWare""), 1, 0)"),0.0)</f>
        <v>0</v>
      </c>
      <c r="D1052" s="16">
        <f>IFERROR(__xludf.DUMMYFUNCTION("IF(REGEXMATCH($A1052, ""(?i)"" &amp; JOIN(""|"", SPLIT($D$3, "" ""))), 1, 0)"),0.0)</f>
        <v>0</v>
      </c>
      <c r="E1052" s="16">
        <f t="shared" si="3"/>
        <v>0</v>
      </c>
      <c r="F1052" s="16">
        <f t="shared" si="4"/>
        <v>0</v>
      </c>
      <c r="G1052" s="16">
        <f>IFERROR(__xludf.DUMMYFUNCTION("IF(REGEXMATCH($A1052, ""(?i)"" &amp; JOIN(""|"", SPLIT($G$3, "" ""))), 1, 0)"),0.0)</f>
        <v>0</v>
      </c>
      <c r="H1052" s="16">
        <f>IFERROR(__xludf.DUMMYFUNCTION("IF(REGEXMATCH($A1052, ""(?i)"" &amp; JOIN(""|"", SPLIT($H$3, "" ""))), 1, 0)"),0.0)</f>
        <v>0</v>
      </c>
      <c r="I1052" s="16">
        <f>IFERROR(__xludf.DUMMYFUNCTION("IF(REGEXMATCH($A1052, ""(?i)"" &amp; JOIN(""|"", SPLIT($I$3, "" ""))), 1, 0)"),0.0)</f>
        <v>0</v>
      </c>
      <c r="J1052" s="16">
        <f>IFERROR(__xludf.DUMMYFUNCTION("IF(REGEXMATCH($A1052, ""(?i)"" &amp; JOIN(""|"", SPLIT($J$3, "" ""))), 1, 0)"),0.0)</f>
        <v>0</v>
      </c>
      <c r="K1052" s="16">
        <f>IFERROR(__xludf.DUMMYFUNCTION("IF(REGEXMATCH($A1052, ""(?i)"" &amp; JOIN(""|"", SPLIT($K$3, "" ""))), 1, 0)"),0.0)</f>
        <v>0</v>
      </c>
      <c r="L1052" s="16">
        <f>if(vlookup(A1052,'VMware Inventory'!A:E,5,0)="Workstation",1,0)</f>
        <v>1</v>
      </c>
      <c r="M1052" s="105">
        <f t="shared" si="5"/>
        <v>1</v>
      </c>
      <c r="N1052" s="105">
        <f t="shared" si="6"/>
        <v>0</v>
      </c>
      <c r="O1052" s="105">
        <f t="shared" si="7"/>
        <v>0</v>
      </c>
      <c r="P1052" s="105" t="str">
        <f t="shared" si="8"/>
        <v>Consolidation</v>
      </c>
      <c r="Q1052" s="105">
        <f t="shared" si="9"/>
        <v>1</v>
      </c>
    </row>
    <row r="1053">
      <c r="A1053" s="61" t="s">
        <v>1193</v>
      </c>
      <c r="B1053" s="16">
        <f t="shared" si="2"/>
        <v>0</v>
      </c>
      <c r="C1053" s="16">
        <f>IFERROR(__xludf.DUMMYFUNCTION("IF(OR(REGEXMATCH($A1053, ""(?i)"" &amp; JOIN(""|"", SPLIT($C$3, "" ""))),vlookup(A1053,'VMware Inventory'!A:E,5,0)=""VMWare""), 1, 0)"),0.0)</f>
        <v>0</v>
      </c>
      <c r="D1053" s="16">
        <f>IFERROR(__xludf.DUMMYFUNCTION("IF(REGEXMATCH($A1053, ""(?i)"" &amp; JOIN(""|"", SPLIT($D$3, "" ""))), 1, 0)"),0.0)</f>
        <v>0</v>
      </c>
      <c r="E1053" s="16">
        <f t="shared" si="3"/>
        <v>0</v>
      </c>
      <c r="F1053" s="16">
        <f t="shared" si="4"/>
        <v>0</v>
      </c>
      <c r="G1053" s="16">
        <f>IFERROR(__xludf.DUMMYFUNCTION("IF(REGEXMATCH($A1053, ""(?i)"" &amp; JOIN(""|"", SPLIT($G$3, "" ""))), 1, 0)"),0.0)</f>
        <v>0</v>
      </c>
      <c r="H1053" s="16">
        <f>IFERROR(__xludf.DUMMYFUNCTION("IF(REGEXMATCH($A1053, ""(?i)"" &amp; JOIN(""|"", SPLIT($H$3, "" ""))), 1, 0)"),0.0)</f>
        <v>0</v>
      </c>
      <c r="I1053" s="16">
        <f>IFERROR(__xludf.DUMMYFUNCTION("IF(REGEXMATCH($A1053, ""(?i)"" &amp; JOIN(""|"", SPLIT($I$3, "" ""))), 1, 0)"),0.0)</f>
        <v>0</v>
      </c>
      <c r="J1053" s="16">
        <f>IFERROR(__xludf.DUMMYFUNCTION("IF(REGEXMATCH($A1053, ""(?i)"" &amp; JOIN(""|"", SPLIT($J$3, "" ""))), 1, 0)"),0.0)</f>
        <v>0</v>
      </c>
      <c r="K1053" s="16">
        <f>IFERROR(__xludf.DUMMYFUNCTION("IF(REGEXMATCH($A1053, ""(?i)"" &amp; JOIN(""|"", SPLIT($K$3, "" ""))), 1, 0)"),0.0)</f>
        <v>0</v>
      </c>
      <c r="L1053" s="16">
        <f>if(vlookup(A1053,'VMware Inventory'!A:E,5,0)="Workstation",1,0)</f>
        <v>1</v>
      </c>
      <c r="M1053" s="105">
        <f t="shared" si="5"/>
        <v>1</v>
      </c>
      <c r="N1053" s="105">
        <f t="shared" si="6"/>
        <v>0</v>
      </c>
      <c r="O1053" s="105">
        <f t="shared" si="7"/>
        <v>0</v>
      </c>
      <c r="P1053" s="105" t="str">
        <f t="shared" si="8"/>
        <v>Consolidation</v>
      </c>
      <c r="Q1053" s="105">
        <f t="shared" si="9"/>
        <v>1</v>
      </c>
    </row>
    <row r="1054">
      <c r="A1054" s="61" t="s">
        <v>1194</v>
      </c>
      <c r="B1054" s="16">
        <f t="shared" si="2"/>
        <v>0</v>
      </c>
      <c r="C1054" s="16">
        <f>IFERROR(__xludf.DUMMYFUNCTION("IF(OR(REGEXMATCH($A1054, ""(?i)"" &amp; JOIN(""|"", SPLIT($C$3, "" ""))),vlookup(A1054,'VMware Inventory'!A:E,5,0)=""VMWare""), 1, 0)"),0.0)</f>
        <v>0</v>
      </c>
      <c r="D1054" s="16">
        <f>IFERROR(__xludf.DUMMYFUNCTION("IF(REGEXMATCH($A1054, ""(?i)"" &amp; JOIN(""|"", SPLIT($D$3, "" ""))), 1, 0)"),0.0)</f>
        <v>0</v>
      </c>
      <c r="E1054" s="16">
        <f t="shared" si="3"/>
        <v>0</v>
      </c>
      <c r="F1054" s="16">
        <f t="shared" si="4"/>
        <v>0</v>
      </c>
      <c r="G1054" s="16">
        <f>IFERROR(__xludf.DUMMYFUNCTION("IF(REGEXMATCH($A1054, ""(?i)"" &amp; JOIN(""|"", SPLIT($G$3, "" ""))), 1, 0)"),0.0)</f>
        <v>0</v>
      </c>
      <c r="H1054" s="16">
        <f>IFERROR(__xludf.DUMMYFUNCTION("IF(REGEXMATCH($A1054, ""(?i)"" &amp; JOIN(""|"", SPLIT($H$3, "" ""))), 1, 0)"),0.0)</f>
        <v>0</v>
      </c>
      <c r="I1054" s="16">
        <f>IFERROR(__xludf.DUMMYFUNCTION("IF(REGEXMATCH($A1054, ""(?i)"" &amp; JOIN(""|"", SPLIT($I$3, "" ""))), 1, 0)"),0.0)</f>
        <v>0</v>
      </c>
      <c r="J1054" s="16">
        <f>IFERROR(__xludf.DUMMYFUNCTION("IF(REGEXMATCH($A1054, ""(?i)"" &amp; JOIN(""|"", SPLIT($J$3, "" ""))), 1, 0)"),0.0)</f>
        <v>0</v>
      </c>
      <c r="K1054" s="16">
        <f>IFERROR(__xludf.DUMMYFUNCTION("IF(REGEXMATCH($A1054, ""(?i)"" &amp; JOIN(""|"", SPLIT($K$3, "" ""))), 1, 0)"),0.0)</f>
        <v>0</v>
      </c>
      <c r="L1054" s="16">
        <f>if(vlookup(A1054,'VMware Inventory'!A:E,5,0)="Workstation",1,0)</f>
        <v>1</v>
      </c>
      <c r="M1054" s="105">
        <f t="shared" si="5"/>
        <v>1</v>
      </c>
      <c r="N1054" s="105">
        <f t="shared" si="6"/>
        <v>0</v>
      </c>
      <c r="O1054" s="105">
        <f t="shared" si="7"/>
        <v>0</v>
      </c>
      <c r="P1054" s="105" t="str">
        <f t="shared" si="8"/>
        <v>Consolidation</v>
      </c>
      <c r="Q1054" s="105">
        <f t="shared" si="9"/>
        <v>1</v>
      </c>
    </row>
    <row r="1055">
      <c r="A1055" s="61" t="s">
        <v>1195</v>
      </c>
      <c r="B1055" s="16">
        <f t="shared" si="2"/>
        <v>0</v>
      </c>
      <c r="C1055" s="16">
        <f>IFERROR(__xludf.DUMMYFUNCTION("IF(OR(REGEXMATCH($A1055, ""(?i)"" &amp; JOIN(""|"", SPLIT($C$3, "" ""))),vlookup(A1055,'VMware Inventory'!A:E,5,0)=""VMWare""), 1, 0)"),0.0)</f>
        <v>0</v>
      </c>
      <c r="D1055" s="16">
        <f>IFERROR(__xludf.DUMMYFUNCTION("IF(REGEXMATCH($A1055, ""(?i)"" &amp; JOIN(""|"", SPLIT($D$3, "" ""))), 1, 0)"),0.0)</f>
        <v>0</v>
      </c>
      <c r="E1055" s="16">
        <f t="shared" si="3"/>
        <v>0</v>
      </c>
      <c r="F1055" s="16">
        <f t="shared" si="4"/>
        <v>0</v>
      </c>
      <c r="G1055" s="16">
        <f>IFERROR(__xludf.DUMMYFUNCTION("IF(REGEXMATCH($A1055, ""(?i)"" &amp; JOIN(""|"", SPLIT($G$3, "" ""))), 1, 0)"),0.0)</f>
        <v>0</v>
      </c>
      <c r="H1055" s="16">
        <f>IFERROR(__xludf.DUMMYFUNCTION("IF(REGEXMATCH($A1055, ""(?i)"" &amp; JOIN(""|"", SPLIT($H$3, "" ""))), 1, 0)"),0.0)</f>
        <v>0</v>
      </c>
      <c r="I1055" s="16">
        <f>IFERROR(__xludf.DUMMYFUNCTION("IF(REGEXMATCH($A1055, ""(?i)"" &amp; JOIN(""|"", SPLIT($I$3, "" ""))), 1, 0)"),0.0)</f>
        <v>0</v>
      </c>
      <c r="J1055" s="16">
        <f>IFERROR(__xludf.DUMMYFUNCTION("IF(REGEXMATCH($A1055, ""(?i)"" &amp; JOIN(""|"", SPLIT($J$3, "" ""))), 1, 0)"),0.0)</f>
        <v>0</v>
      </c>
      <c r="K1055" s="16">
        <f>IFERROR(__xludf.DUMMYFUNCTION("IF(REGEXMATCH($A1055, ""(?i)"" &amp; JOIN(""|"", SPLIT($K$3, "" ""))), 1, 0)"),0.0)</f>
        <v>0</v>
      </c>
      <c r="L1055" s="16">
        <f>if(vlookup(A1055,'VMware Inventory'!A:E,5,0)="Workstation",1,0)</f>
        <v>1</v>
      </c>
      <c r="M1055" s="105">
        <f t="shared" si="5"/>
        <v>1</v>
      </c>
      <c r="N1055" s="105">
        <f t="shared" si="6"/>
        <v>0</v>
      </c>
      <c r="O1055" s="105">
        <f t="shared" si="7"/>
        <v>0</v>
      </c>
      <c r="P1055" s="105" t="str">
        <f t="shared" si="8"/>
        <v>Consolidation</v>
      </c>
      <c r="Q1055" s="105">
        <f t="shared" si="9"/>
        <v>1</v>
      </c>
    </row>
    <row r="1056">
      <c r="A1056" s="61" t="s">
        <v>1196</v>
      </c>
      <c r="B1056" s="16">
        <f t="shared" si="2"/>
        <v>0</v>
      </c>
      <c r="C1056" s="16">
        <f>IFERROR(__xludf.DUMMYFUNCTION("IF(OR(REGEXMATCH($A1056, ""(?i)"" &amp; JOIN(""|"", SPLIT($C$3, "" ""))),vlookup(A1056,'VMware Inventory'!A:E,5,0)=""VMWare""), 1, 0)"),0.0)</f>
        <v>0</v>
      </c>
      <c r="D1056" s="16">
        <f>IFERROR(__xludf.DUMMYFUNCTION("IF(REGEXMATCH($A1056, ""(?i)"" &amp; JOIN(""|"", SPLIT($D$3, "" ""))), 1, 0)"),0.0)</f>
        <v>0</v>
      </c>
      <c r="E1056" s="16">
        <f t="shared" si="3"/>
        <v>0</v>
      </c>
      <c r="F1056" s="16">
        <f t="shared" si="4"/>
        <v>0</v>
      </c>
      <c r="G1056" s="16">
        <f>IFERROR(__xludf.DUMMYFUNCTION("IF(REGEXMATCH($A1056, ""(?i)"" &amp; JOIN(""|"", SPLIT($G$3, "" ""))), 1, 0)"),0.0)</f>
        <v>0</v>
      </c>
      <c r="H1056" s="16">
        <f>IFERROR(__xludf.DUMMYFUNCTION("IF(REGEXMATCH($A1056, ""(?i)"" &amp; JOIN(""|"", SPLIT($H$3, "" ""))), 1, 0)"),0.0)</f>
        <v>0</v>
      </c>
      <c r="I1056" s="16">
        <f>IFERROR(__xludf.DUMMYFUNCTION("IF(REGEXMATCH($A1056, ""(?i)"" &amp; JOIN(""|"", SPLIT($I$3, "" ""))), 1, 0)"),0.0)</f>
        <v>0</v>
      </c>
      <c r="J1056" s="16">
        <f>IFERROR(__xludf.DUMMYFUNCTION("IF(REGEXMATCH($A1056, ""(?i)"" &amp; JOIN(""|"", SPLIT($J$3, "" ""))), 1, 0)"),0.0)</f>
        <v>0</v>
      </c>
      <c r="K1056" s="16">
        <f>IFERROR(__xludf.DUMMYFUNCTION("IF(REGEXMATCH($A1056, ""(?i)"" &amp; JOIN(""|"", SPLIT($K$3, "" ""))), 1, 0)"),0.0)</f>
        <v>0</v>
      </c>
      <c r="L1056" s="16">
        <f>if(vlookup(A1056,'VMware Inventory'!A:E,5,0)="Workstation",1,0)</f>
        <v>1</v>
      </c>
      <c r="M1056" s="105">
        <f t="shared" si="5"/>
        <v>1</v>
      </c>
      <c r="N1056" s="105">
        <f t="shared" si="6"/>
        <v>0</v>
      </c>
      <c r="O1056" s="105">
        <f t="shared" si="7"/>
        <v>0</v>
      </c>
      <c r="P1056" s="105" t="str">
        <f t="shared" si="8"/>
        <v>Consolidation</v>
      </c>
      <c r="Q1056" s="105">
        <f t="shared" si="9"/>
        <v>1</v>
      </c>
    </row>
    <row r="1057">
      <c r="A1057" s="61" t="s">
        <v>1197</v>
      </c>
      <c r="B1057" s="16">
        <f t="shared" si="2"/>
        <v>0</v>
      </c>
      <c r="C1057" s="16">
        <f>IFERROR(__xludf.DUMMYFUNCTION("IF(OR(REGEXMATCH($A1057, ""(?i)"" &amp; JOIN(""|"", SPLIT($C$3, "" ""))),vlookup(A1057,'VMware Inventory'!A:E,5,0)=""VMWare""), 1, 0)"),0.0)</f>
        <v>0</v>
      </c>
      <c r="D1057" s="16">
        <f>IFERROR(__xludf.DUMMYFUNCTION("IF(REGEXMATCH($A1057, ""(?i)"" &amp; JOIN(""|"", SPLIT($D$3, "" ""))), 1, 0)"),0.0)</f>
        <v>0</v>
      </c>
      <c r="E1057" s="16">
        <f t="shared" si="3"/>
        <v>0</v>
      </c>
      <c r="F1057" s="16">
        <f t="shared" si="4"/>
        <v>0</v>
      </c>
      <c r="G1057" s="16">
        <f>IFERROR(__xludf.DUMMYFUNCTION("IF(REGEXMATCH($A1057, ""(?i)"" &amp; JOIN(""|"", SPLIT($G$3, "" ""))), 1, 0)"),0.0)</f>
        <v>0</v>
      </c>
      <c r="H1057" s="16">
        <f>IFERROR(__xludf.DUMMYFUNCTION("IF(REGEXMATCH($A1057, ""(?i)"" &amp; JOIN(""|"", SPLIT($H$3, "" ""))), 1, 0)"),0.0)</f>
        <v>0</v>
      </c>
      <c r="I1057" s="16">
        <f>IFERROR(__xludf.DUMMYFUNCTION("IF(REGEXMATCH($A1057, ""(?i)"" &amp; JOIN(""|"", SPLIT($I$3, "" ""))), 1, 0)"),0.0)</f>
        <v>0</v>
      </c>
      <c r="J1057" s="16">
        <f>IFERROR(__xludf.DUMMYFUNCTION("IF(REGEXMATCH($A1057, ""(?i)"" &amp; JOIN(""|"", SPLIT($J$3, "" ""))), 1, 0)"),0.0)</f>
        <v>0</v>
      </c>
      <c r="K1057" s="16">
        <f>IFERROR(__xludf.DUMMYFUNCTION("IF(REGEXMATCH($A1057, ""(?i)"" &amp; JOIN(""|"", SPLIT($K$3, "" ""))), 1, 0)"),0.0)</f>
        <v>0</v>
      </c>
      <c r="L1057" s="16">
        <f>if(vlookup(A1057,'VMware Inventory'!A:E,5,0)="Workstation",1,0)</f>
        <v>1</v>
      </c>
      <c r="M1057" s="105">
        <f t="shared" si="5"/>
        <v>1</v>
      </c>
      <c r="N1057" s="105">
        <f t="shared" si="6"/>
        <v>0</v>
      </c>
      <c r="O1057" s="105">
        <f t="shared" si="7"/>
        <v>0</v>
      </c>
      <c r="P1057" s="105" t="str">
        <f t="shared" si="8"/>
        <v>Consolidation</v>
      </c>
      <c r="Q1057" s="105">
        <f t="shared" si="9"/>
        <v>1</v>
      </c>
    </row>
    <row r="1058">
      <c r="A1058" s="61" t="s">
        <v>1198</v>
      </c>
      <c r="B1058" s="16">
        <f t="shared" si="2"/>
        <v>0</v>
      </c>
      <c r="C1058" s="16">
        <f>IFERROR(__xludf.DUMMYFUNCTION("IF(OR(REGEXMATCH($A1058, ""(?i)"" &amp; JOIN(""|"", SPLIT($C$3, "" ""))),vlookup(A1058,'VMware Inventory'!A:E,5,0)=""VMWare""), 1, 0)"),0.0)</f>
        <v>0</v>
      </c>
      <c r="D1058" s="16">
        <f>IFERROR(__xludf.DUMMYFUNCTION("IF(REGEXMATCH($A1058, ""(?i)"" &amp; JOIN(""|"", SPLIT($D$3, "" ""))), 1, 0)"),0.0)</f>
        <v>0</v>
      </c>
      <c r="E1058" s="16">
        <f t="shared" si="3"/>
        <v>0</v>
      </c>
      <c r="F1058" s="16">
        <f t="shared" si="4"/>
        <v>0</v>
      </c>
      <c r="G1058" s="16">
        <f>IFERROR(__xludf.DUMMYFUNCTION("IF(REGEXMATCH($A1058, ""(?i)"" &amp; JOIN(""|"", SPLIT($G$3, "" ""))), 1, 0)"),0.0)</f>
        <v>0</v>
      </c>
      <c r="H1058" s="16">
        <f>IFERROR(__xludf.DUMMYFUNCTION("IF(REGEXMATCH($A1058, ""(?i)"" &amp; JOIN(""|"", SPLIT($H$3, "" ""))), 1, 0)"),0.0)</f>
        <v>0</v>
      </c>
      <c r="I1058" s="16">
        <f>IFERROR(__xludf.DUMMYFUNCTION("IF(REGEXMATCH($A1058, ""(?i)"" &amp; JOIN(""|"", SPLIT($I$3, "" ""))), 1, 0)"),0.0)</f>
        <v>0</v>
      </c>
      <c r="J1058" s="16">
        <f>IFERROR(__xludf.DUMMYFUNCTION("IF(REGEXMATCH($A1058, ""(?i)"" &amp; JOIN(""|"", SPLIT($J$3, "" ""))), 1, 0)"),0.0)</f>
        <v>0</v>
      </c>
      <c r="K1058" s="16">
        <f>IFERROR(__xludf.DUMMYFUNCTION("IF(REGEXMATCH($A1058, ""(?i)"" &amp; JOIN(""|"", SPLIT($K$3, "" ""))), 1, 0)"),0.0)</f>
        <v>0</v>
      </c>
      <c r="L1058" s="16">
        <f>if(vlookup(A1058,'VMware Inventory'!A:E,5,0)="Workstation",1,0)</f>
        <v>1</v>
      </c>
      <c r="M1058" s="105">
        <f t="shared" si="5"/>
        <v>1</v>
      </c>
      <c r="N1058" s="105">
        <f t="shared" si="6"/>
        <v>0</v>
      </c>
      <c r="O1058" s="105">
        <f t="shared" si="7"/>
        <v>0</v>
      </c>
      <c r="P1058" s="105" t="str">
        <f t="shared" si="8"/>
        <v>Consolidation</v>
      </c>
      <c r="Q1058" s="105">
        <f t="shared" si="9"/>
        <v>1</v>
      </c>
    </row>
    <row r="1059">
      <c r="A1059" s="61" t="s">
        <v>1199</v>
      </c>
      <c r="B1059" s="16">
        <f t="shared" si="2"/>
        <v>0</v>
      </c>
      <c r="C1059" s="16">
        <f>IFERROR(__xludf.DUMMYFUNCTION("IF(OR(REGEXMATCH($A1059, ""(?i)"" &amp; JOIN(""|"", SPLIT($C$3, "" ""))),vlookup(A1059,'VMware Inventory'!A:E,5,0)=""VMWare""), 1, 0)"),0.0)</f>
        <v>0</v>
      </c>
      <c r="D1059" s="16">
        <f>IFERROR(__xludf.DUMMYFUNCTION("IF(REGEXMATCH($A1059, ""(?i)"" &amp; JOIN(""|"", SPLIT($D$3, "" ""))), 1, 0)"),0.0)</f>
        <v>0</v>
      </c>
      <c r="E1059" s="16">
        <f t="shared" si="3"/>
        <v>0</v>
      </c>
      <c r="F1059" s="16">
        <f t="shared" si="4"/>
        <v>0</v>
      </c>
      <c r="G1059" s="16">
        <f>IFERROR(__xludf.DUMMYFUNCTION("IF(REGEXMATCH($A1059, ""(?i)"" &amp; JOIN(""|"", SPLIT($G$3, "" ""))), 1, 0)"),0.0)</f>
        <v>0</v>
      </c>
      <c r="H1059" s="16">
        <f>IFERROR(__xludf.DUMMYFUNCTION("IF(REGEXMATCH($A1059, ""(?i)"" &amp; JOIN(""|"", SPLIT($H$3, "" ""))), 1, 0)"),0.0)</f>
        <v>0</v>
      </c>
      <c r="I1059" s="16">
        <f>IFERROR(__xludf.DUMMYFUNCTION("IF(REGEXMATCH($A1059, ""(?i)"" &amp; JOIN(""|"", SPLIT($I$3, "" ""))), 1, 0)"),0.0)</f>
        <v>0</v>
      </c>
      <c r="J1059" s="16">
        <f>IFERROR(__xludf.DUMMYFUNCTION("IF(REGEXMATCH($A1059, ""(?i)"" &amp; JOIN(""|"", SPLIT($J$3, "" ""))), 1, 0)"),0.0)</f>
        <v>0</v>
      </c>
      <c r="K1059" s="16">
        <f>IFERROR(__xludf.DUMMYFUNCTION("IF(REGEXMATCH($A1059, ""(?i)"" &amp; JOIN(""|"", SPLIT($K$3, "" ""))), 1, 0)"),0.0)</f>
        <v>0</v>
      </c>
      <c r="L1059" s="16">
        <f>if(vlookup(A1059,'VMware Inventory'!A:E,5,0)="Workstation",1,0)</f>
        <v>1</v>
      </c>
      <c r="M1059" s="105">
        <f t="shared" si="5"/>
        <v>1</v>
      </c>
      <c r="N1059" s="105">
        <f t="shared" si="6"/>
        <v>0</v>
      </c>
      <c r="O1059" s="105">
        <f t="shared" si="7"/>
        <v>0</v>
      </c>
      <c r="P1059" s="105" t="str">
        <f t="shared" si="8"/>
        <v>Consolidation</v>
      </c>
      <c r="Q1059" s="105">
        <f t="shared" si="9"/>
        <v>1</v>
      </c>
    </row>
    <row r="1060">
      <c r="A1060" s="61" t="s">
        <v>1200</v>
      </c>
      <c r="B1060" s="16">
        <f t="shared" si="2"/>
        <v>0</v>
      </c>
      <c r="C1060" s="16">
        <f>IFERROR(__xludf.DUMMYFUNCTION("IF(OR(REGEXMATCH($A1060, ""(?i)"" &amp; JOIN(""|"", SPLIT($C$3, "" ""))),vlookup(A1060,'VMware Inventory'!A:E,5,0)=""VMWare""), 1, 0)"),0.0)</f>
        <v>0</v>
      </c>
      <c r="D1060" s="16">
        <f>IFERROR(__xludf.DUMMYFUNCTION("IF(REGEXMATCH($A1060, ""(?i)"" &amp; JOIN(""|"", SPLIT($D$3, "" ""))), 1, 0)"),0.0)</f>
        <v>0</v>
      </c>
      <c r="E1060" s="16">
        <f t="shared" si="3"/>
        <v>0</v>
      </c>
      <c r="F1060" s="16">
        <f t="shared" si="4"/>
        <v>0</v>
      </c>
      <c r="G1060" s="16">
        <f>IFERROR(__xludf.DUMMYFUNCTION("IF(REGEXMATCH($A1060, ""(?i)"" &amp; JOIN(""|"", SPLIT($G$3, "" ""))), 1, 0)"),0.0)</f>
        <v>0</v>
      </c>
      <c r="H1060" s="16">
        <f>IFERROR(__xludf.DUMMYFUNCTION("IF(REGEXMATCH($A1060, ""(?i)"" &amp; JOIN(""|"", SPLIT($H$3, "" ""))), 1, 0)"),0.0)</f>
        <v>0</v>
      </c>
      <c r="I1060" s="16">
        <f>IFERROR(__xludf.DUMMYFUNCTION("IF(REGEXMATCH($A1060, ""(?i)"" &amp; JOIN(""|"", SPLIT($I$3, "" ""))), 1, 0)"),0.0)</f>
        <v>0</v>
      </c>
      <c r="J1060" s="16">
        <f>IFERROR(__xludf.DUMMYFUNCTION("IF(REGEXMATCH($A1060, ""(?i)"" &amp; JOIN(""|"", SPLIT($J$3, "" ""))), 1, 0)"),0.0)</f>
        <v>0</v>
      </c>
      <c r="K1060" s="16">
        <f>IFERROR(__xludf.DUMMYFUNCTION("IF(REGEXMATCH($A1060, ""(?i)"" &amp; JOIN(""|"", SPLIT($K$3, "" ""))), 1, 0)"),0.0)</f>
        <v>0</v>
      </c>
      <c r="L1060" s="16">
        <f>if(vlookup(A1060,'VMware Inventory'!A:E,5,0)="Workstation",1,0)</f>
        <v>1</v>
      </c>
      <c r="M1060" s="105">
        <f t="shared" si="5"/>
        <v>1</v>
      </c>
      <c r="N1060" s="105">
        <f t="shared" si="6"/>
        <v>0</v>
      </c>
      <c r="O1060" s="105">
        <f t="shared" si="7"/>
        <v>0</v>
      </c>
      <c r="P1060" s="105" t="str">
        <f t="shared" si="8"/>
        <v>Consolidation</v>
      </c>
      <c r="Q1060" s="105">
        <f t="shared" si="9"/>
        <v>1</v>
      </c>
    </row>
    <row r="1061">
      <c r="A1061" s="61" t="s">
        <v>1201</v>
      </c>
      <c r="B1061" s="16">
        <f t="shared" si="2"/>
        <v>0</v>
      </c>
      <c r="C1061" s="16">
        <f>IFERROR(__xludf.DUMMYFUNCTION("IF(OR(REGEXMATCH($A1061, ""(?i)"" &amp; JOIN(""|"", SPLIT($C$3, "" ""))),vlookup(A1061,'VMware Inventory'!A:E,5,0)=""VMWare""), 1, 0)"),0.0)</f>
        <v>0</v>
      </c>
      <c r="D1061" s="16">
        <f>IFERROR(__xludf.DUMMYFUNCTION("IF(REGEXMATCH($A1061, ""(?i)"" &amp; JOIN(""|"", SPLIT($D$3, "" ""))), 1, 0)"),0.0)</f>
        <v>0</v>
      </c>
      <c r="E1061" s="16">
        <f t="shared" si="3"/>
        <v>0</v>
      </c>
      <c r="F1061" s="16">
        <f t="shared" si="4"/>
        <v>0</v>
      </c>
      <c r="G1061" s="16">
        <f>IFERROR(__xludf.DUMMYFUNCTION("IF(REGEXMATCH($A1061, ""(?i)"" &amp; JOIN(""|"", SPLIT($G$3, "" ""))), 1, 0)"),0.0)</f>
        <v>0</v>
      </c>
      <c r="H1061" s="16">
        <f>IFERROR(__xludf.DUMMYFUNCTION("IF(REGEXMATCH($A1061, ""(?i)"" &amp; JOIN(""|"", SPLIT($H$3, "" ""))), 1, 0)"),0.0)</f>
        <v>0</v>
      </c>
      <c r="I1061" s="16">
        <f>IFERROR(__xludf.DUMMYFUNCTION("IF(REGEXMATCH($A1061, ""(?i)"" &amp; JOIN(""|"", SPLIT($I$3, "" ""))), 1, 0)"),0.0)</f>
        <v>0</v>
      </c>
      <c r="J1061" s="16">
        <f>IFERROR(__xludf.DUMMYFUNCTION("IF(REGEXMATCH($A1061, ""(?i)"" &amp; JOIN(""|"", SPLIT($J$3, "" ""))), 1, 0)"),0.0)</f>
        <v>0</v>
      </c>
      <c r="K1061" s="16">
        <f>IFERROR(__xludf.DUMMYFUNCTION("IF(REGEXMATCH($A1061, ""(?i)"" &amp; JOIN(""|"", SPLIT($K$3, "" ""))), 1, 0)"),0.0)</f>
        <v>0</v>
      </c>
      <c r="L1061" s="16">
        <f>if(vlookup(A1061,'VMware Inventory'!A:E,5,0)="Workstation",1,0)</f>
        <v>1</v>
      </c>
      <c r="M1061" s="105">
        <f t="shared" si="5"/>
        <v>1</v>
      </c>
      <c r="N1061" s="105">
        <f t="shared" si="6"/>
        <v>0</v>
      </c>
      <c r="O1061" s="105">
        <f t="shared" si="7"/>
        <v>0</v>
      </c>
      <c r="P1061" s="105" t="str">
        <f t="shared" si="8"/>
        <v>Consolidation</v>
      </c>
      <c r="Q1061" s="105">
        <f t="shared" si="9"/>
        <v>1</v>
      </c>
    </row>
    <row r="1062">
      <c r="A1062" s="61" t="s">
        <v>1202</v>
      </c>
      <c r="B1062" s="16">
        <f t="shared" si="2"/>
        <v>0</v>
      </c>
      <c r="C1062" s="16">
        <f>IFERROR(__xludf.DUMMYFUNCTION("IF(OR(REGEXMATCH($A1062, ""(?i)"" &amp; JOIN(""|"", SPLIT($C$3, "" ""))),vlookup(A1062,'VMware Inventory'!A:E,5,0)=""VMWare""), 1, 0)"),0.0)</f>
        <v>0</v>
      </c>
      <c r="D1062" s="16">
        <f>IFERROR(__xludf.DUMMYFUNCTION("IF(REGEXMATCH($A1062, ""(?i)"" &amp; JOIN(""|"", SPLIT($D$3, "" ""))), 1, 0)"),0.0)</f>
        <v>0</v>
      </c>
      <c r="E1062" s="16">
        <f t="shared" si="3"/>
        <v>0</v>
      </c>
      <c r="F1062" s="16">
        <f t="shared" si="4"/>
        <v>0</v>
      </c>
      <c r="G1062" s="16">
        <f>IFERROR(__xludf.DUMMYFUNCTION("IF(REGEXMATCH($A1062, ""(?i)"" &amp; JOIN(""|"", SPLIT($G$3, "" ""))), 1, 0)"),0.0)</f>
        <v>0</v>
      </c>
      <c r="H1062" s="16">
        <f>IFERROR(__xludf.DUMMYFUNCTION("IF(REGEXMATCH($A1062, ""(?i)"" &amp; JOIN(""|"", SPLIT($H$3, "" ""))), 1, 0)"),0.0)</f>
        <v>0</v>
      </c>
      <c r="I1062" s="16">
        <f>IFERROR(__xludf.DUMMYFUNCTION("IF(REGEXMATCH($A1062, ""(?i)"" &amp; JOIN(""|"", SPLIT($I$3, "" ""))), 1, 0)"),0.0)</f>
        <v>0</v>
      </c>
      <c r="J1062" s="16">
        <f>IFERROR(__xludf.DUMMYFUNCTION("IF(REGEXMATCH($A1062, ""(?i)"" &amp; JOIN(""|"", SPLIT($J$3, "" ""))), 1, 0)"),0.0)</f>
        <v>0</v>
      </c>
      <c r="K1062" s="16">
        <f>IFERROR(__xludf.DUMMYFUNCTION("IF(REGEXMATCH($A1062, ""(?i)"" &amp; JOIN(""|"", SPLIT($K$3, "" ""))), 1, 0)"),0.0)</f>
        <v>0</v>
      </c>
      <c r="L1062" s="16">
        <f>if(vlookup(A1062,'VMware Inventory'!A:E,5,0)="Workstation",1,0)</f>
        <v>1</v>
      </c>
      <c r="M1062" s="105">
        <f t="shared" si="5"/>
        <v>1</v>
      </c>
      <c r="N1062" s="105">
        <f t="shared" si="6"/>
        <v>0</v>
      </c>
      <c r="O1062" s="105">
        <f t="shared" si="7"/>
        <v>0</v>
      </c>
      <c r="P1062" s="105" t="str">
        <f t="shared" si="8"/>
        <v>Consolidation</v>
      </c>
      <c r="Q1062" s="105">
        <f t="shared" si="9"/>
        <v>1</v>
      </c>
    </row>
    <row r="1063">
      <c r="A1063" s="61" t="s">
        <v>1203</v>
      </c>
      <c r="B1063" s="16">
        <f t="shared" si="2"/>
        <v>0</v>
      </c>
      <c r="C1063" s="16">
        <f>IFERROR(__xludf.DUMMYFUNCTION("IF(OR(REGEXMATCH($A1063, ""(?i)"" &amp; JOIN(""|"", SPLIT($C$3, "" ""))),vlookup(A1063,'VMware Inventory'!A:E,5,0)=""VMWare""), 1, 0)"),0.0)</f>
        <v>0</v>
      </c>
      <c r="D1063" s="16">
        <f>IFERROR(__xludf.DUMMYFUNCTION("IF(REGEXMATCH($A1063, ""(?i)"" &amp; JOIN(""|"", SPLIT($D$3, "" ""))), 1, 0)"),0.0)</f>
        <v>0</v>
      </c>
      <c r="E1063" s="16">
        <f t="shared" si="3"/>
        <v>0</v>
      </c>
      <c r="F1063" s="16">
        <f t="shared" si="4"/>
        <v>0</v>
      </c>
      <c r="G1063" s="16">
        <f>IFERROR(__xludf.DUMMYFUNCTION("IF(REGEXMATCH($A1063, ""(?i)"" &amp; JOIN(""|"", SPLIT($G$3, "" ""))), 1, 0)"),0.0)</f>
        <v>0</v>
      </c>
      <c r="H1063" s="16">
        <f>IFERROR(__xludf.DUMMYFUNCTION("IF(REGEXMATCH($A1063, ""(?i)"" &amp; JOIN(""|"", SPLIT($H$3, "" ""))), 1, 0)"),0.0)</f>
        <v>0</v>
      </c>
      <c r="I1063" s="16">
        <f>IFERROR(__xludf.DUMMYFUNCTION("IF(REGEXMATCH($A1063, ""(?i)"" &amp; JOIN(""|"", SPLIT($I$3, "" ""))), 1, 0)"),0.0)</f>
        <v>0</v>
      </c>
      <c r="J1063" s="16">
        <f>IFERROR(__xludf.DUMMYFUNCTION("IF(REGEXMATCH($A1063, ""(?i)"" &amp; JOIN(""|"", SPLIT($J$3, "" ""))), 1, 0)"),0.0)</f>
        <v>0</v>
      </c>
      <c r="K1063" s="16">
        <f>IFERROR(__xludf.DUMMYFUNCTION("IF(REGEXMATCH($A1063, ""(?i)"" &amp; JOIN(""|"", SPLIT($K$3, "" ""))), 1, 0)"),0.0)</f>
        <v>0</v>
      </c>
      <c r="L1063" s="16">
        <f>if(vlookup(A1063,'VMware Inventory'!A:E,5,0)="Workstation",1,0)</f>
        <v>1</v>
      </c>
      <c r="M1063" s="105">
        <f t="shared" si="5"/>
        <v>1</v>
      </c>
      <c r="N1063" s="105">
        <f t="shared" si="6"/>
        <v>0</v>
      </c>
      <c r="O1063" s="105">
        <f t="shared" si="7"/>
        <v>0</v>
      </c>
      <c r="P1063" s="105" t="str">
        <f t="shared" si="8"/>
        <v>Consolidation</v>
      </c>
      <c r="Q1063" s="105">
        <f t="shared" si="9"/>
        <v>1</v>
      </c>
    </row>
    <row r="1064">
      <c r="A1064" s="61" t="s">
        <v>1204</v>
      </c>
      <c r="B1064" s="16">
        <f t="shared" si="2"/>
        <v>0</v>
      </c>
      <c r="C1064" s="16">
        <f>IFERROR(__xludf.DUMMYFUNCTION("IF(OR(REGEXMATCH($A1064, ""(?i)"" &amp; JOIN(""|"", SPLIT($C$3, "" ""))),vlookup(A1064,'VMware Inventory'!A:E,5,0)=""VMWare""), 1, 0)"),0.0)</f>
        <v>0</v>
      </c>
      <c r="D1064" s="16">
        <f>IFERROR(__xludf.DUMMYFUNCTION("IF(REGEXMATCH($A1064, ""(?i)"" &amp; JOIN(""|"", SPLIT($D$3, "" ""))), 1, 0)"),0.0)</f>
        <v>0</v>
      </c>
      <c r="E1064" s="16">
        <f t="shared" si="3"/>
        <v>0</v>
      </c>
      <c r="F1064" s="16">
        <f t="shared" si="4"/>
        <v>0</v>
      </c>
      <c r="G1064" s="16">
        <f>IFERROR(__xludf.DUMMYFUNCTION("IF(REGEXMATCH($A1064, ""(?i)"" &amp; JOIN(""|"", SPLIT($G$3, "" ""))), 1, 0)"),0.0)</f>
        <v>0</v>
      </c>
      <c r="H1064" s="16">
        <f>IFERROR(__xludf.DUMMYFUNCTION("IF(REGEXMATCH($A1064, ""(?i)"" &amp; JOIN(""|"", SPLIT($H$3, "" ""))), 1, 0)"),0.0)</f>
        <v>0</v>
      </c>
      <c r="I1064" s="16">
        <f>IFERROR(__xludf.DUMMYFUNCTION("IF(REGEXMATCH($A1064, ""(?i)"" &amp; JOIN(""|"", SPLIT($I$3, "" ""))), 1, 0)"),0.0)</f>
        <v>0</v>
      </c>
      <c r="J1064" s="16">
        <f>IFERROR(__xludf.DUMMYFUNCTION("IF(REGEXMATCH($A1064, ""(?i)"" &amp; JOIN(""|"", SPLIT($J$3, "" ""))), 1, 0)"),0.0)</f>
        <v>0</v>
      </c>
      <c r="K1064" s="16">
        <f>IFERROR(__xludf.DUMMYFUNCTION("IF(REGEXMATCH($A1064, ""(?i)"" &amp; JOIN(""|"", SPLIT($K$3, "" ""))), 1, 0)"),0.0)</f>
        <v>0</v>
      </c>
      <c r="L1064" s="16">
        <f>if(vlookup(A1064,'VMware Inventory'!A:E,5,0)="Workstation",1,0)</f>
        <v>1</v>
      </c>
      <c r="M1064" s="105">
        <f t="shared" si="5"/>
        <v>1</v>
      </c>
      <c r="N1064" s="105">
        <f t="shared" si="6"/>
        <v>0</v>
      </c>
      <c r="O1064" s="105">
        <f t="shared" si="7"/>
        <v>0</v>
      </c>
      <c r="P1064" s="105" t="str">
        <f t="shared" si="8"/>
        <v>Consolidation</v>
      </c>
      <c r="Q1064" s="105">
        <f t="shared" si="9"/>
        <v>1</v>
      </c>
    </row>
    <row r="1065">
      <c r="A1065" s="61" t="s">
        <v>1205</v>
      </c>
      <c r="B1065" s="16">
        <f t="shared" si="2"/>
        <v>0</v>
      </c>
      <c r="C1065" s="16">
        <f>IFERROR(__xludf.DUMMYFUNCTION("IF(OR(REGEXMATCH($A1065, ""(?i)"" &amp; JOIN(""|"", SPLIT($C$3, "" ""))),vlookup(A1065,'VMware Inventory'!A:E,5,0)=""VMWare""), 1, 0)"),0.0)</f>
        <v>0</v>
      </c>
      <c r="D1065" s="16">
        <f>IFERROR(__xludf.DUMMYFUNCTION("IF(REGEXMATCH($A1065, ""(?i)"" &amp; JOIN(""|"", SPLIT($D$3, "" ""))), 1, 0)"),0.0)</f>
        <v>0</v>
      </c>
      <c r="E1065" s="16">
        <f t="shared" si="3"/>
        <v>0</v>
      </c>
      <c r="F1065" s="16">
        <f t="shared" si="4"/>
        <v>0</v>
      </c>
      <c r="G1065" s="16">
        <f>IFERROR(__xludf.DUMMYFUNCTION("IF(REGEXMATCH($A1065, ""(?i)"" &amp; JOIN(""|"", SPLIT($G$3, "" ""))), 1, 0)"),0.0)</f>
        <v>0</v>
      </c>
      <c r="H1065" s="16">
        <f>IFERROR(__xludf.DUMMYFUNCTION("IF(REGEXMATCH($A1065, ""(?i)"" &amp; JOIN(""|"", SPLIT($H$3, "" ""))), 1, 0)"),0.0)</f>
        <v>0</v>
      </c>
      <c r="I1065" s="16">
        <f>IFERROR(__xludf.DUMMYFUNCTION("IF(REGEXMATCH($A1065, ""(?i)"" &amp; JOIN(""|"", SPLIT($I$3, "" ""))), 1, 0)"),0.0)</f>
        <v>0</v>
      </c>
      <c r="J1065" s="16">
        <f>IFERROR(__xludf.DUMMYFUNCTION("IF(REGEXMATCH($A1065, ""(?i)"" &amp; JOIN(""|"", SPLIT($J$3, "" ""))), 1, 0)"),0.0)</f>
        <v>0</v>
      </c>
      <c r="K1065" s="16">
        <f>IFERROR(__xludf.DUMMYFUNCTION("IF(REGEXMATCH($A1065, ""(?i)"" &amp; JOIN(""|"", SPLIT($K$3, "" ""))), 1, 0)"),0.0)</f>
        <v>0</v>
      </c>
      <c r="L1065" s="16">
        <f>if(vlookup(A1065,'VMware Inventory'!A:E,5,0)="Workstation",1,0)</f>
        <v>1</v>
      </c>
      <c r="M1065" s="105">
        <f t="shared" si="5"/>
        <v>1</v>
      </c>
      <c r="N1065" s="105">
        <f t="shared" si="6"/>
        <v>0</v>
      </c>
      <c r="O1065" s="105">
        <f t="shared" si="7"/>
        <v>0</v>
      </c>
      <c r="P1065" s="105" t="str">
        <f t="shared" si="8"/>
        <v>Consolidation</v>
      </c>
      <c r="Q1065" s="105">
        <f t="shared" si="9"/>
        <v>1</v>
      </c>
    </row>
    <row r="1066">
      <c r="A1066" s="61" t="s">
        <v>1206</v>
      </c>
      <c r="B1066" s="16">
        <f t="shared" si="2"/>
        <v>0</v>
      </c>
      <c r="C1066" s="16">
        <f>IFERROR(__xludf.DUMMYFUNCTION("IF(OR(REGEXMATCH($A1066, ""(?i)"" &amp; JOIN(""|"", SPLIT($C$3, "" ""))),vlookup(A1066,'VMware Inventory'!A:E,5,0)=""VMWare""), 1, 0)"),0.0)</f>
        <v>0</v>
      </c>
      <c r="D1066" s="16">
        <f>IFERROR(__xludf.DUMMYFUNCTION("IF(REGEXMATCH($A1066, ""(?i)"" &amp; JOIN(""|"", SPLIT($D$3, "" ""))), 1, 0)"),0.0)</f>
        <v>0</v>
      </c>
      <c r="E1066" s="16">
        <f t="shared" si="3"/>
        <v>0</v>
      </c>
      <c r="F1066" s="16">
        <f t="shared" si="4"/>
        <v>0</v>
      </c>
      <c r="G1066" s="16">
        <f>IFERROR(__xludf.DUMMYFUNCTION("IF(REGEXMATCH($A1066, ""(?i)"" &amp; JOIN(""|"", SPLIT($G$3, "" ""))), 1, 0)"),0.0)</f>
        <v>0</v>
      </c>
      <c r="H1066" s="16">
        <f>IFERROR(__xludf.DUMMYFUNCTION("IF(REGEXMATCH($A1066, ""(?i)"" &amp; JOIN(""|"", SPLIT($H$3, "" ""))), 1, 0)"),0.0)</f>
        <v>0</v>
      </c>
      <c r="I1066" s="16">
        <f>IFERROR(__xludf.DUMMYFUNCTION("IF(REGEXMATCH($A1066, ""(?i)"" &amp; JOIN(""|"", SPLIT($I$3, "" ""))), 1, 0)"),0.0)</f>
        <v>0</v>
      </c>
      <c r="J1066" s="16">
        <f>IFERROR(__xludf.DUMMYFUNCTION("IF(REGEXMATCH($A1066, ""(?i)"" &amp; JOIN(""|"", SPLIT($J$3, "" ""))), 1, 0)"),0.0)</f>
        <v>0</v>
      </c>
      <c r="K1066" s="16">
        <f>IFERROR(__xludf.DUMMYFUNCTION("IF(REGEXMATCH($A1066, ""(?i)"" &amp; JOIN(""|"", SPLIT($K$3, "" ""))), 1, 0)"),0.0)</f>
        <v>0</v>
      </c>
      <c r="L1066" s="16">
        <f>if(vlookup(A1066,'VMware Inventory'!A:E,5,0)="Workstation",1,0)</f>
        <v>1</v>
      </c>
      <c r="M1066" s="105">
        <f t="shared" si="5"/>
        <v>1</v>
      </c>
      <c r="N1066" s="105">
        <f t="shared" si="6"/>
        <v>0</v>
      </c>
      <c r="O1066" s="105">
        <f t="shared" si="7"/>
        <v>0</v>
      </c>
      <c r="P1066" s="105" t="str">
        <f t="shared" si="8"/>
        <v>Consolidation</v>
      </c>
      <c r="Q1066" s="105">
        <f t="shared" si="9"/>
        <v>1</v>
      </c>
    </row>
    <row r="1067">
      <c r="A1067" s="61" t="s">
        <v>1207</v>
      </c>
      <c r="B1067" s="16">
        <f t="shared" si="2"/>
        <v>0</v>
      </c>
      <c r="C1067" s="16">
        <f>IFERROR(__xludf.DUMMYFUNCTION("IF(OR(REGEXMATCH($A1067, ""(?i)"" &amp; JOIN(""|"", SPLIT($C$3, "" ""))),vlookup(A1067,'VMware Inventory'!A:E,5,0)=""VMWare""), 1, 0)"),0.0)</f>
        <v>0</v>
      </c>
      <c r="D1067" s="16">
        <f>IFERROR(__xludf.DUMMYFUNCTION("IF(REGEXMATCH($A1067, ""(?i)"" &amp; JOIN(""|"", SPLIT($D$3, "" ""))), 1, 0)"),0.0)</f>
        <v>0</v>
      </c>
      <c r="E1067" s="16">
        <f t="shared" si="3"/>
        <v>0</v>
      </c>
      <c r="F1067" s="16">
        <f t="shared" si="4"/>
        <v>0</v>
      </c>
      <c r="G1067" s="16">
        <f>IFERROR(__xludf.DUMMYFUNCTION("IF(REGEXMATCH($A1067, ""(?i)"" &amp; JOIN(""|"", SPLIT($G$3, "" ""))), 1, 0)"),0.0)</f>
        <v>0</v>
      </c>
      <c r="H1067" s="16">
        <f>IFERROR(__xludf.DUMMYFUNCTION("IF(REGEXMATCH($A1067, ""(?i)"" &amp; JOIN(""|"", SPLIT($H$3, "" ""))), 1, 0)"),0.0)</f>
        <v>0</v>
      </c>
      <c r="I1067" s="16">
        <f>IFERROR(__xludf.DUMMYFUNCTION("IF(REGEXMATCH($A1067, ""(?i)"" &amp; JOIN(""|"", SPLIT($I$3, "" ""))), 1, 0)"),0.0)</f>
        <v>0</v>
      </c>
      <c r="J1067" s="16">
        <f>IFERROR(__xludf.DUMMYFUNCTION("IF(REGEXMATCH($A1067, ""(?i)"" &amp; JOIN(""|"", SPLIT($J$3, "" ""))), 1, 0)"),0.0)</f>
        <v>0</v>
      </c>
      <c r="K1067" s="16">
        <f>IFERROR(__xludf.DUMMYFUNCTION("IF(REGEXMATCH($A1067, ""(?i)"" &amp; JOIN(""|"", SPLIT($K$3, "" ""))), 1, 0)"),0.0)</f>
        <v>0</v>
      </c>
      <c r="L1067" s="16">
        <f>if(vlookup(A1067,'VMware Inventory'!A:E,5,0)="Workstation",1,0)</f>
        <v>1</v>
      </c>
      <c r="M1067" s="105">
        <f t="shared" si="5"/>
        <v>1</v>
      </c>
      <c r="N1067" s="105">
        <f t="shared" si="6"/>
        <v>0</v>
      </c>
      <c r="O1067" s="105">
        <f t="shared" si="7"/>
        <v>0</v>
      </c>
      <c r="P1067" s="105" t="str">
        <f t="shared" si="8"/>
        <v>Consolidation</v>
      </c>
      <c r="Q1067" s="105">
        <f t="shared" si="9"/>
        <v>1</v>
      </c>
    </row>
    <row r="1068">
      <c r="A1068" s="61" t="s">
        <v>1208</v>
      </c>
      <c r="B1068" s="16">
        <f t="shared" si="2"/>
        <v>0</v>
      </c>
      <c r="C1068" s="16">
        <f>IFERROR(__xludf.DUMMYFUNCTION("IF(OR(REGEXMATCH($A1068, ""(?i)"" &amp; JOIN(""|"", SPLIT($C$3, "" ""))),vlookup(A1068,'VMware Inventory'!A:E,5,0)=""VMWare""), 1, 0)"),0.0)</f>
        <v>0</v>
      </c>
      <c r="D1068" s="16">
        <f>IFERROR(__xludf.DUMMYFUNCTION("IF(REGEXMATCH($A1068, ""(?i)"" &amp; JOIN(""|"", SPLIT($D$3, "" ""))), 1, 0)"),0.0)</f>
        <v>0</v>
      </c>
      <c r="E1068" s="16">
        <f t="shared" si="3"/>
        <v>0</v>
      </c>
      <c r="F1068" s="16">
        <f t="shared" si="4"/>
        <v>0</v>
      </c>
      <c r="G1068" s="16">
        <f>IFERROR(__xludf.DUMMYFUNCTION("IF(REGEXMATCH($A1068, ""(?i)"" &amp; JOIN(""|"", SPLIT($G$3, "" ""))), 1, 0)"),0.0)</f>
        <v>0</v>
      </c>
      <c r="H1068" s="16">
        <f>IFERROR(__xludf.DUMMYFUNCTION("IF(REGEXMATCH($A1068, ""(?i)"" &amp; JOIN(""|"", SPLIT($H$3, "" ""))), 1, 0)"),0.0)</f>
        <v>0</v>
      </c>
      <c r="I1068" s="16">
        <f>IFERROR(__xludf.DUMMYFUNCTION("IF(REGEXMATCH($A1068, ""(?i)"" &amp; JOIN(""|"", SPLIT($I$3, "" ""))), 1, 0)"),0.0)</f>
        <v>0</v>
      </c>
      <c r="J1068" s="16">
        <f>IFERROR(__xludf.DUMMYFUNCTION("IF(REGEXMATCH($A1068, ""(?i)"" &amp; JOIN(""|"", SPLIT($J$3, "" ""))), 1, 0)"),0.0)</f>
        <v>0</v>
      </c>
      <c r="K1068" s="16">
        <f>IFERROR(__xludf.DUMMYFUNCTION("IF(REGEXMATCH($A1068, ""(?i)"" &amp; JOIN(""|"", SPLIT($K$3, "" ""))), 1, 0)"),0.0)</f>
        <v>0</v>
      </c>
      <c r="L1068" s="16">
        <f>if(vlookup(A1068,'VMware Inventory'!A:E,5,0)="Workstation",1,0)</f>
        <v>1</v>
      </c>
      <c r="M1068" s="105">
        <f t="shared" si="5"/>
        <v>1</v>
      </c>
      <c r="N1068" s="105">
        <f t="shared" si="6"/>
        <v>0</v>
      </c>
      <c r="O1068" s="105">
        <f t="shared" si="7"/>
        <v>0</v>
      </c>
      <c r="P1068" s="105" t="str">
        <f t="shared" si="8"/>
        <v>Consolidation</v>
      </c>
      <c r="Q1068" s="105">
        <f t="shared" si="9"/>
        <v>1</v>
      </c>
    </row>
    <row r="1069">
      <c r="A1069" s="61" t="s">
        <v>1209</v>
      </c>
      <c r="B1069" s="16">
        <f t="shared" si="2"/>
        <v>0</v>
      </c>
      <c r="C1069" s="16">
        <f>IFERROR(__xludf.DUMMYFUNCTION("IF(OR(REGEXMATCH($A1069, ""(?i)"" &amp; JOIN(""|"", SPLIT($C$3, "" ""))),vlookup(A1069,'VMware Inventory'!A:E,5,0)=""VMWare""), 1, 0)"),0.0)</f>
        <v>0</v>
      </c>
      <c r="D1069" s="16">
        <f>IFERROR(__xludf.DUMMYFUNCTION("IF(REGEXMATCH($A1069, ""(?i)"" &amp; JOIN(""|"", SPLIT($D$3, "" ""))), 1, 0)"),0.0)</f>
        <v>0</v>
      </c>
      <c r="E1069" s="16">
        <f t="shared" si="3"/>
        <v>0</v>
      </c>
      <c r="F1069" s="16">
        <f t="shared" si="4"/>
        <v>0</v>
      </c>
      <c r="G1069" s="16">
        <f>IFERROR(__xludf.DUMMYFUNCTION("IF(REGEXMATCH($A1069, ""(?i)"" &amp; JOIN(""|"", SPLIT($G$3, "" ""))), 1, 0)"),0.0)</f>
        <v>0</v>
      </c>
      <c r="H1069" s="16">
        <f>IFERROR(__xludf.DUMMYFUNCTION("IF(REGEXMATCH($A1069, ""(?i)"" &amp; JOIN(""|"", SPLIT($H$3, "" ""))), 1, 0)"),0.0)</f>
        <v>0</v>
      </c>
      <c r="I1069" s="16">
        <f>IFERROR(__xludf.DUMMYFUNCTION("IF(REGEXMATCH($A1069, ""(?i)"" &amp; JOIN(""|"", SPLIT($I$3, "" ""))), 1, 0)"),0.0)</f>
        <v>0</v>
      </c>
      <c r="J1069" s="16">
        <f>IFERROR(__xludf.DUMMYFUNCTION("IF(REGEXMATCH($A1069, ""(?i)"" &amp; JOIN(""|"", SPLIT($J$3, "" ""))), 1, 0)"),0.0)</f>
        <v>0</v>
      </c>
      <c r="K1069" s="16">
        <f>IFERROR(__xludf.DUMMYFUNCTION("IF(REGEXMATCH($A1069, ""(?i)"" &amp; JOIN(""|"", SPLIT($K$3, "" ""))), 1, 0)"),0.0)</f>
        <v>0</v>
      </c>
      <c r="L1069" s="16">
        <f>if(vlookup(A1069,'VMware Inventory'!A:E,5,0)="Workstation",1,0)</f>
        <v>1</v>
      </c>
      <c r="M1069" s="105">
        <f t="shared" si="5"/>
        <v>1</v>
      </c>
      <c r="N1069" s="105">
        <f t="shared" si="6"/>
        <v>0</v>
      </c>
      <c r="O1069" s="105">
        <f t="shared" si="7"/>
        <v>0</v>
      </c>
      <c r="P1069" s="105" t="str">
        <f t="shared" si="8"/>
        <v>Consolidation</v>
      </c>
      <c r="Q1069" s="105">
        <f t="shared" si="9"/>
        <v>1</v>
      </c>
    </row>
    <row r="1070">
      <c r="A1070" s="61" t="s">
        <v>1210</v>
      </c>
      <c r="B1070" s="16">
        <f t="shared" si="2"/>
        <v>0</v>
      </c>
      <c r="C1070" s="16">
        <f>IFERROR(__xludf.DUMMYFUNCTION("IF(OR(REGEXMATCH($A1070, ""(?i)"" &amp; JOIN(""|"", SPLIT($C$3, "" ""))),vlookup(A1070,'VMware Inventory'!A:E,5,0)=""VMWare""), 1, 0)"),0.0)</f>
        <v>0</v>
      </c>
      <c r="D1070" s="16">
        <f>IFERROR(__xludf.DUMMYFUNCTION("IF(REGEXMATCH($A1070, ""(?i)"" &amp; JOIN(""|"", SPLIT($D$3, "" ""))), 1, 0)"),0.0)</f>
        <v>0</v>
      </c>
      <c r="E1070" s="16">
        <f t="shared" si="3"/>
        <v>0</v>
      </c>
      <c r="F1070" s="16">
        <f t="shared" si="4"/>
        <v>0</v>
      </c>
      <c r="G1070" s="16">
        <f>IFERROR(__xludf.DUMMYFUNCTION("IF(REGEXMATCH($A1070, ""(?i)"" &amp; JOIN(""|"", SPLIT($G$3, "" ""))), 1, 0)"),0.0)</f>
        <v>0</v>
      </c>
      <c r="H1070" s="16">
        <f>IFERROR(__xludf.DUMMYFUNCTION("IF(REGEXMATCH($A1070, ""(?i)"" &amp; JOIN(""|"", SPLIT($H$3, "" ""))), 1, 0)"),0.0)</f>
        <v>0</v>
      </c>
      <c r="I1070" s="16">
        <f>IFERROR(__xludf.DUMMYFUNCTION("IF(REGEXMATCH($A1070, ""(?i)"" &amp; JOIN(""|"", SPLIT($I$3, "" ""))), 1, 0)"),0.0)</f>
        <v>0</v>
      </c>
      <c r="J1070" s="16">
        <f>IFERROR(__xludf.DUMMYFUNCTION("IF(REGEXMATCH($A1070, ""(?i)"" &amp; JOIN(""|"", SPLIT($J$3, "" ""))), 1, 0)"),0.0)</f>
        <v>0</v>
      </c>
      <c r="K1070" s="16">
        <f>IFERROR(__xludf.DUMMYFUNCTION("IF(REGEXMATCH($A1070, ""(?i)"" &amp; JOIN(""|"", SPLIT($K$3, "" ""))), 1, 0)"),0.0)</f>
        <v>0</v>
      </c>
      <c r="L1070" s="16">
        <f>if(vlookup(A1070,'VMware Inventory'!A:E,5,0)="Workstation",1,0)</f>
        <v>0</v>
      </c>
      <c r="M1070" s="105">
        <f t="shared" si="5"/>
        <v>0</v>
      </c>
      <c r="N1070" s="105">
        <f t="shared" si="6"/>
        <v>0</v>
      </c>
      <c r="O1070" s="105">
        <f t="shared" si="7"/>
        <v>0</v>
      </c>
      <c r="P1070" s="105" t="str">
        <f t="shared" si="8"/>
        <v>No Infra</v>
      </c>
      <c r="Q1070" s="105">
        <f t="shared" si="9"/>
        <v>0</v>
      </c>
    </row>
    <row r="1071">
      <c r="A1071" s="61" t="s">
        <v>1211</v>
      </c>
      <c r="B1071" s="16">
        <f t="shared" si="2"/>
        <v>0</v>
      </c>
      <c r="C1071" s="16">
        <f>IFERROR(__xludf.DUMMYFUNCTION("IF(OR(REGEXMATCH($A1071, ""(?i)"" &amp; JOIN(""|"", SPLIT($C$3, "" ""))),vlookup(A1071,'VMware Inventory'!A:E,5,0)=""VMWare""), 1, 0)"),0.0)</f>
        <v>0</v>
      </c>
      <c r="D1071" s="16">
        <f>IFERROR(__xludf.DUMMYFUNCTION("IF(REGEXMATCH($A1071, ""(?i)"" &amp; JOIN(""|"", SPLIT($D$3, "" ""))), 1, 0)"),0.0)</f>
        <v>0</v>
      </c>
      <c r="E1071" s="16">
        <f t="shared" si="3"/>
        <v>0</v>
      </c>
      <c r="F1071" s="16">
        <f t="shared" si="4"/>
        <v>0</v>
      </c>
      <c r="G1071" s="16">
        <f>IFERROR(__xludf.DUMMYFUNCTION("IF(REGEXMATCH($A1071, ""(?i)"" &amp; JOIN(""|"", SPLIT($G$3, "" ""))), 1, 0)"),0.0)</f>
        <v>0</v>
      </c>
      <c r="H1071" s="16">
        <f>IFERROR(__xludf.DUMMYFUNCTION("IF(REGEXMATCH($A1071, ""(?i)"" &amp; JOIN(""|"", SPLIT($H$3, "" ""))), 1, 0)"),0.0)</f>
        <v>0</v>
      </c>
      <c r="I1071" s="16">
        <f>IFERROR(__xludf.DUMMYFUNCTION("IF(REGEXMATCH($A1071, ""(?i)"" &amp; JOIN(""|"", SPLIT($I$3, "" ""))), 1, 0)"),0.0)</f>
        <v>0</v>
      </c>
      <c r="J1071" s="16">
        <f>IFERROR(__xludf.DUMMYFUNCTION("IF(REGEXMATCH($A1071, ""(?i)"" &amp; JOIN(""|"", SPLIT($J$3, "" ""))), 1, 0)"),0.0)</f>
        <v>0</v>
      </c>
      <c r="K1071" s="16">
        <f>IFERROR(__xludf.DUMMYFUNCTION("IF(REGEXMATCH($A1071, ""(?i)"" &amp; JOIN(""|"", SPLIT($K$3, "" ""))), 1, 0)"),0.0)</f>
        <v>0</v>
      </c>
      <c r="L1071" s="16">
        <f>if(vlookup(A1071,'VMware Inventory'!A:E,5,0)="Workstation",1,0)</f>
        <v>1</v>
      </c>
      <c r="M1071" s="105">
        <f t="shared" si="5"/>
        <v>1</v>
      </c>
      <c r="N1071" s="105">
        <f t="shared" si="6"/>
        <v>0</v>
      </c>
      <c r="O1071" s="105">
        <f t="shared" si="7"/>
        <v>0</v>
      </c>
      <c r="P1071" s="105" t="str">
        <f t="shared" si="8"/>
        <v>Consolidation</v>
      </c>
      <c r="Q1071" s="105">
        <f t="shared" si="9"/>
        <v>1</v>
      </c>
    </row>
    <row r="1072">
      <c r="A1072" s="61" t="s">
        <v>1212</v>
      </c>
      <c r="B1072" s="16">
        <f t="shared" si="2"/>
        <v>0</v>
      </c>
      <c r="C1072" s="16">
        <f>IFERROR(__xludf.DUMMYFUNCTION("IF(OR(REGEXMATCH($A1072, ""(?i)"" &amp; JOIN(""|"", SPLIT($C$3, "" ""))),vlookup(A1072,'VMware Inventory'!A:E,5,0)=""VMWare""), 1, 0)"),0.0)</f>
        <v>0</v>
      </c>
      <c r="D1072" s="16">
        <f>IFERROR(__xludf.DUMMYFUNCTION("IF(REGEXMATCH($A1072, ""(?i)"" &amp; JOIN(""|"", SPLIT($D$3, "" ""))), 1, 0)"),0.0)</f>
        <v>0</v>
      </c>
      <c r="E1072" s="16">
        <f t="shared" si="3"/>
        <v>0</v>
      </c>
      <c r="F1072" s="16">
        <f t="shared" si="4"/>
        <v>0</v>
      </c>
      <c r="G1072" s="16">
        <f>IFERROR(__xludf.DUMMYFUNCTION("IF(REGEXMATCH($A1072, ""(?i)"" &amp; JOIN(""|"", SPLIT($G$3, "" ""))), 1, 0)"),0.0)</f>
        <v>0</v>
      </c>
      <c r="H1072" s="16">
        <f>IFERROR(__xludf.DUMMYFUNCTION("IF(REGEXMATCH($A1072, ""(?i)"" &amp; JOIN(""|"", SPLIT($H$3, "" ""))), 1, 0)"),0.0)</f>
        <v>0</v>
      </c>
      <c r="I1072" s="16">
        <f>IFERROR(__xludf.DUMMYFUNCTION("IF(REGEXMATCH($A1072, ""(?i)"" &amp; JOIN(""|"", SPLIT($I$3, "" ""))), 1, 0)"),0.0)</f>
        <v>0</v>
      </c>
      <c r="J1072" s="16">
        <f>IFERROR(__xludf.DUMMYFUNCTION("IF(REGEXMATCH($A1072, ""(?i)"" &amp; JOIN(""|"", SPLIT($J$3, "" ""))), 1, 0)"),0.0)</f>
        <v>0</v>
      </c>
      <c r="K1072" s="16">
        <f>IFERROR(__xludf.DUMMYFUNCTION("IF(REGEXMATCH($A1072, ""(?i)"" &amp; JOIN(""|"", SPLIT($K$3, "" ""))), 1, 0)"),0.0)</f>
        <v>0</v>
      </c>
      <c r="L1072" s="16">
        <f>if(vlookup(A1072,'VMware Inventory'!A:E,5,0)="Workstation",1,0)</f>
        <v>1</v>
      </c>
      <c r="M1072" s="105">
        <f t="shared" si="5"/>
        <v>1</v>
      </c>
      <c r="N1072" s="105">
        <f t="shared" si="6"/>
        <v>0</v>
      </c>
      <c r="O1072" s="105">
        <f t="shared" si="7"/>
        <v>0</v>
      </c>
      <c r="P1072" s="105" t="str">
        <f t="shared" si="8"/>
        <v>Consolidation</v>
      </c>
      <c r="Q1072" s="105">
        <f t="shared" si="9"/>
        <v>1</v>
      </c>
    </row>
    <row r="1073">
      <c r="A1073" s="61" t="s">
        <v>1213</v>
      </c>
      <c r="B1073" s="16">
        <f t="shared" si="2"/>
        <v>0</v>
      </c>
      <c r="C1073" s="16">
        <f>IFERROR(__xludf.DUMMYFUNCTION("IF(OR(REGEXMATCH($A1073, ""(?i)"" &amp; JOIN(""|"", SPLIT($C$3, "" ""))),vlookup(A1073,'VMware Inventory'!A:E,5,0)=""VMWare""), 1, 0)"),0.0)</f>
        <v>0</v>
      </c>
      <c r="D1073" s="16">
        <f>IFERROR(__xludf.DUMMYFUNCTION("IF(REGEXMATCH($A1073, ""(?i)"" &amp; JOIN(""|"", SPLIT($D$3, "" ""))), 1, 0)"),0.0)</f>
        <v>0</v>
      </c>
      <c r="E1073" s="16">
        <f t="shared" si="3"/>
        <v>0</v>
      </c>
      <c r="F1073" s="16">
        <f t="shared" si="4"/>
        <v>0</v>
      </c>
      <c r="G1073" s="16">
        <f>IFERROR(__xludf.DUMMYFUNCTION("IF(REGEXMATCH($A1073, ""(?i)"" &amp; JOIN(""|"", SPLIT($G$3, "" ""))), 1, 0)"),0.0)</f>
        <v>0</v>
      </c>
      <c r="H1073" s="16">
        <f>IFERROR(__xludf.DUMMYFUNCTION("IF(REGEXMATCH($A1073, ""(?i)"" &amp; JOIN(""|"", SPLIT($H$3, "" ""))), 1, 0)"),0.0)</f>
        <v>0</v>
      </c>
      <c r="I1073" s="16">
        <f>IFERROR(__xludf.DUMMYFUNCTION("IF(REGEXMATCH($A1073, ""(?i)"" &amp; JOIN(""|"", SPLIT($I$3, "" ""))), 1, 0)"),0.0)</f>
        <v>0</v>
      </c>
      <c r="J1073" s="16">
        <f>IFERROR(__xludf.DUMMYFUNCTION("IF(REGEXMATCH($A1073, ""(?i)"" &amp; JOIN(""|"", SPLIT($J$3, "" ""))), 1, 0)"),0.0)</f>
        <v>0</v>
      </c>
      <c r="K1073" s="16">
        <f>IFERROR(__xludf.DUMMYFUNCTION("IF(REGEXMATCH($A1073, ""(?i)"" &amp; JOIN(""|"", SPLIT($K$3, "" ""))), 1, 0)"),0.0)</f>
        <v>0</v>
      </c>
      <c r="L1073" s="16">
        <f>if(vlookup(A1073,'VMware Inventory'!A:E,5,0)="Workstation",1,0)</f>
        <v>1</v>
      </c>
      <c r="M1073" s="105">
        <f t="shared" si="5"/>
        <v>1</v>
      </c>
      <c r="N1073" s="105">
        <f t="shared" si="6"/>
        <v>0</v>
      </c>
      <c r="O1073" s="105">
        <f t="shared" si="7"/>
        <v>0</v>
      </c>
      <c r="P1073" s="105" t="str">
        <f t="shared" si="8"/>
        <v>Consolidation</v>
      </c>
      <c r="Q1073" s="105">
        <f t="shared" si="9"/>
        <v>1</v>
      </c>
    </row>
    <row r="1074">
      <c r="A1074" s="61" t="s">
        <v>1214</v>
      </c>
      <c r="B1074" s="16">
        <f t="shared" si="2"/>
        <v>0</v>
      </c>
      <c r="C1074" s="16">
        <f>IFERROR(__xludf.DUMMYFUNCTION("IF(OR(REGEXMATCH($A1074, ""(?i)"" &amp; JOIN(""|"", SPLIT($C$3, "" ""))),vlookup(A1074,'VMware Inventory'!A:E,5,0)=""VMWare""), 1, 0)"),0.0)</f>
        <v>0</v>
      </c>
      <c r="D1074" s="16">
        <f>IFERROR(__xludf.DUMMYFUNCTION("IF(REGEXMATCH($A1074, ""(?i)"" &amp; JOIN(""|"", SPLIT($D$3, "" ""))), 1, 0)"),0.0)</f>
        <v>0</v>
      </c>
      <c r="E1074" s="16">
        <f t="shared" si="3"/>
        <v>0</v>
      </c>
      <c r="F1074" s="16">
        <f t="shared" si="4"/>
        <v>0</v>
      </c>
      <c r="G1074" s="16">
        <f>IFERROR(__xludf.DUMMYFUNCTION("IF(REGEXMATCH($A1074, ""(?i)"" &amp; JOIN(""|"", SPLIT($G$3, "" ""))), 1, 0)"),0.0)</f>
        <v>0</v>
      </c>
      <c r="H1074" s="16">
        <f>IFERROR(__xludf.DUMMYFUNCTION("IF(REGEXMATCH($A1074, ""(?i)"" &amp; JOIN(""|"", SPLIT($H$3, "" ""))), 1, 0)"),0.0)</f>
        <v>0</v>
      </c>
      <c r="I1074" s="16">
        <f>IFERROR(__xludf.DUMMYFUNCTION("IF(REGEXMATCH($A1074, ""(?i)"" &amp; JOIN(""|"", SPLIT($I$3, "" ""))), 1, 0)"),0.0)</f>
        <v>0</v>
      </c>
      <c r="J1074" s="16">
        <f>IFERROR(__xludf.DUMMYFUNCTION("IF(REGEXMATCH($A1074, ""(?i)"" &amp; JOIN(""|"", SPLIT($J$3, "" ""))), 1, 0)"),0.0)</f>
        <v>0</v>
      </c>
      <c r="K1074" s="16">
        <f>IFERROR(__xludf.DUMMYFUNCTION("IF(REGEXMATCH($A1074, ""(?i)"" &amp; JOIN(""|"", SPLIT($K$3, "" ""))), 1, 0)"),0.0)</f>
        <v>0</v>
      </c>
      <c r="L1074" s="16">
        <f>if(vlookup(A1074,'VMware Inventory'!A:E,5,0)="Workstation",1,0)</f>
        <v>1</v>
      </c>
      <c r="M1074" s="105">
        <f t="shared" si="5"/>
        <v>1</v>
      </c>
      <c r="N1074" s="105">
        <f t="shared" si="6"/>
        <v>0</v>
      </c>
      <c r="O1074" s="105">
        <f t="shared" si="7"/>
        <v>0</v>
      </c>
      <c r="P1074" s="105" t="str">
        <f t="shared" si="8"/>
        <v>Consolidation</v>
      </c>
      <c r="Q1074" s="105">
        <f t="shared" si="9"/>
        <v>1</v>
      </c>
    </row>
    <row r="1075">
      <c r="A1075" s="61" t="s">
        <v>1215</v>
      </c>
      <c r="B1075" s="16">
        <f t="shared" si="2"/>
        <v>0</v>
      </c>
      <c r="C1075" s="16">
        <f>IFERROR(__xludf.DUMMYFUNCTION("IF(OR(REGEXMATCH($A1075, ""(?i)"" &amp; JOIN(""|"", SPLIT($C$3, "" ""))),vlookup(A1075,'VMware Inventory'!A:E,5,0)=""VMWare""), 1, 0)"),0.0)</f>
        <v>0</v>
      </c>
      <c r="D1075" s="16">
        <f>IFERROR(__xludf.DUMMYFUNCTION("IF(REGEXMATCH($A1075, ""(?i)"" &amp; JOIN(""|"", SPLIT($D$3, "" ""))), 1, 0)"),0.0)</f>
        <v>0</v>
      </c>
      <c r="E1075" s="16">
        <f t="shared" si="3"/>
        <v>0</v>
      </c>
      <c r="F1075" s="16">
        <f t="shared" si="4"/>
        <v>0</v>
      </c>
      <c r="G1075" s="16">
        <f>IFERROR(__xludf.DUMMYFUNCTION("IF(REGEXMATCH($A1075, ""(?i)"" &amp; JOIN(""|"", SPLIT($G$3, "" ""))), 1, 0)"),0.0)</f>
        <v>0</v>
      </c>
      <c r="H1075" s="16">
        <f>IFERROR(__xludf.DUMMYFUNCTION("IF(REGEXMATCH($A1075, ""(?i)"" &amp; JOIN(""|"", SPLIT($H$3, "" ""))), 1, 0)"),0.0)</f>
        <v>0</v>
      </c>
      <c r="I1075" s="16">
        <f>IFERROR(__xludf.DUMMYFUNCTION("IF(REGEXMATCH($A1075, ""(?i)"" &amp; JOIN(""|"", SPLIT($I$3, "" ""))), 1, 0)"),0.0)</f>
        <v>0</v>
      </c>
      <c r="J1075" s="16">
        <f>IFERROR(__xludf.DUMMYFUNCTION("IF(REGEXMATCH($A1075, ""(?i)"" &amp; JOIN(""|"", SPLIT($J$3, "" ""))), 1, 0)"),0.0)</f>
        <v>0</v>
      </c>
      <c r="K1075" s="16">
        <f>IFERROR(__xludf.DUMMYFUNCTION("IF(REGEXMATCH($A1075, ""(?i)"" &amp; JOIN(""|"", SPLIT($K$3, "" ""))), 1, 0)"),0.0)</f>
        <v>0</v>
      </c>
      <c r="L1075" s="16">
        <f>if(vlookup(A1075,'VMware Inventory'!A:E,5,0)="Workstation",1,0)</f>
        <v>0</v>
      </c>
      <c r="M1075" s="105">
        <f t="shared" si="5"/>
        <v>0</v>
      </c>
      <c r="N1075" s="105">
        <f t="shared" si="6"/>
        <v>0</v>
      </c>
      <c r="O1075" s="105">
        <f t="shared" si="7"/>
        <v>0</v>
      </c>
      <c r="P1075" s="105" t="str">
        <f t="shared" si="8"/>
        <v>No Infra</v>
      </c>
      <c r="Q1075" s="105">
        <f t="shared" si="9"/>
        <v>0</v>
      </c>
    </row>
    <row r="1076">
      <c r="A1076" s="61" t="s">
        <v>1216</v>
      </c>
      <c r="B1076" s="16">
        <f t="shared" si="2"/>
        <v>0</v>
      </c>
      <c r="C1076" s="16">
        <f>IFERROR(__xludf.DUMMYFUNCTION("IF(OR(REGEXMATCH($A1076, ""(?i)"" &amp; JOIN(""|"", SPLIT($C$3, "" ""))),vlookup(A1076,'VMware Inventory'!A:E,5,0)=""VMWare""), 1, 0)"),0.0)</f>
        <v>0</v>
      </c>
      <c r="D1076" s="16">
        <f>IFERROR(__xludf.DUMMYFUNCTION("IF(REGEXMATCH($A1076, ""(?i)"" &amp; JOIN(""|"", SPLIT($D$3, "" ""))), 1, 0)"),0.0)</f>
        <v>0</v>
      </c>
      <c r="E1076" s="16">
        <f t="shared" si="3"/>
        <v>0</v>
      </c>
      <c r="F1076" s="16">
        <f t="shared" si="4"/>
        <v>0</v>
      </c>
      <c r="G1076" s="16">
        <f>IFERROR(__xludf.DUMMYFUNCTION("IF(REGEXMATCH($A1076, ""(?i)"" &amp; JOIN(""|"", SPLIT($G$3, "" ""))), 1, 0)"),0.0)</f>
        <v>0</v>
      </c>
      <c r="H1076" s="16">
        <f>IFERROR(__xludf.DUMMYFUNCTION("IF(REGEXMATCH($A1076, ""(?i)"" &amp; JOIN(""|"", SPLIT($H$3, "" ""))), 1, 0)"),0.0)</f>
        <v>0</v>
      </c>
      <c r="I1076" s="16">
        <f>IFERROR(__xludf.DUMMYFUNCTION("IF(REGEXMATCH($A1076, ""(?i)"" &amp; JOIN(""|"", SPLIT($I$3, "" ""))), 1, 0)"),0.0)</f>
        <v>0</v>
      </c>
      <c r="J1076" s="16">
        <f>IFERROR(__xludf.DUMMYFUNCTION("IF(REGEXMATCH($A1076, ""(?i)"" &amp; JOIN(""|"", SPLIT($J$3, "" ""))), 1, 0)"),0.0)</f>
        <v>0</v>
      </c>
      <c r="K1076" s="16">
        <f>IFERROR(__xludf.DUMMYFUNCTION("IF(REGEXMATCH($A1076, ""(?i)"" &amp; JOIN(""|"", SPLIT($K$3, "" ""))), 1, 0)"),0.0)</f>
        <v>0</v>
      </c>
      <c r="L1076" s="16">
        <f>if(vlookup(A1076,'VMware Inventory'!A:E,5,0)="Workstation",1,0)</f>
        <v>1</v>
      </c>
      <c r="M1076" s="105">
        <f t="shared" si="5"/>
        <v>1</v>
      </c>
      <c r="N1076" s="105">
        <f t="shared" si="6"/>
        <v>0</v>
      </c>
      <c r="O1076" s="105">
        <f t="shared" si="7"/>
        <v>0</v>
      </c>
      <c r="P1076" s="105" t="str">
        <f t="shared" si="8"/>
        <v>Consolidation</v>
      </c>
      <c r="Q1076" s="105">
        <f t="shared" si="9"/>
        <v>1</v>
      </c>
    </row>
    <row r="1077">
      <c r="A1077" s="61" t="s">
        <v>1217</v>
      </c>
      <c r="B1077" s="16">
        <f t="shared" si="2"/>
        <v>0</v>
      </c>
      <c r="C1077" s="16">
        <f>IFERROR(__xludf.DUMMYFUNCTION("IF(OR(REGEXMATCH($A1077, ""(?i)"" &amp; JOIN(""|"", SPLIT($C$3, "" ""))),vlookup(A1077,'VMware Inventory'!A:E,5,0)=""VMWare""), 1, 0)"),0.0)</f>
        <v>0</v>
      </c>
      <c r="D1077" s="16">
        <f>IFERROR(__xludf.DUMMYFUNCTION("IF(REGEXMATCH($A1077, ""(?i)"" &amp; JOIN(""|"", SPLIT($D$3, "" ""))), 1, 0)"),0.0)</f>
        <v>0</v>
      </c>
      <c r="E1077" s="16">
        <f t="shared" si="3"/>
        <v>0</v>
      </c>
      <c r="F1077" s="16">
        <f t="shared" si="4"/>
        <v>0</v>
      </c>
      <c r="G1077" s="16">
        <f>IFERROR(__xludf.DUMMYFUNCTION("IF(REGEXMATCH($A1077, ""(?i)"" &amp; JOIN(""|"", SPLIT($G$3, "" ""))), 1, 0)"),0.0)</f>
        <v>0</v>
      </c>
      <c r="H1077" s="16">
        <f>IFERROR(__xludf.DUMMYFUNCTION("IF(REGEXMATCH($A1077, ""(?i)"" &amp; JOIN(""|"", SPLIT($H$3, "" ""))), 1, 0)"),0.0)</f>
        <v>0</v>
      </c>
      <c r="I1077" s="16">
        <f>IFERROR(__xludf.DUMMYFUNCTION("IF(REGEXMATCH($A1077, ""(?i)"" &amp; JOIN(""|"", SPLIT($I$3, "" ""))), 1, 0)"),0.0)</f>
        <v>0</v>
      </c>
      <c r="J1077" s="16">
        <f>IFERROR(__xludf.DUMMYFUNCTION("IF(REGEXMATCH($A1077, ""(?i)"" &amp; JOIN(""|"", SPLIT($J$3, "" ""))), 1, 0)"),0.0)</f>
        <v>0</v>
      </c>
      <c r="K1077" s="16">
        <f>IFERROR(__xludf.DUMMYFUNCTION("IF(REGEXMATCH($A1077, ""(?i)"" &amp; JOIN(""|"", SPLIT($K$3, "" ""))), 1, 0)"),0.0)</f>
        <v>0</v>
      </c>
      <c r="L1077" s="16">
        <f>if(vlookup(A1077,'VMware Inventory'!A:E,5,0)="Workstation",1,0)</f>
        <v>1</v>
      </c>
      <c r="M1077" s="105">
        <f t="shared" si="5"/>
        <v>1</v>
      </c>
      <c r="N1077" s="105">
        <f t="shared" si="6"/>
        <v>0</v>
      </c>
      <c r="O1077" s="105">
        <f t="shared" si="7"/>
        <v>0</v>
      </c>
      <c r="P1077" s="105" t="str">
        <f t="shared" si="8"/>
        <v>Consolidation</v>
      </c>
      <c r="Q1077" s="105">
        <f t="shared" si="9"/>
        <v>1</v>
      </c>
    </row>
    <row r="1078">
      <c r="A1078" s="61" t="s">
        <v>1218</v>
      </c>
      <c r="B1078" s="16">
        <f t="shared" si="2"/>
        <v>0</v>
      </c>
      <c r="C1078" s="16">
        <f>IFERROR(__xludf.DUMMYFUNCTION("IF(OR(REGEXMATCH($A1078, ""(?i)"" &amp; JOIN(""|"", SPLIT($C$3, "" ""))),vlookup(A1078,'VMware Inventory'!A:E,5,0)=""VMWare""), 1, 0)"),0.0)</f>
        <v>0</v>
      </c>
      <c r="D1078" s="16">
        <f>IFERROR(__xludf.DUMMYFUNCTION("IF(REGEXMATCH($A1078, ""(?i)"" &amp; JOIN(""|"", SPLIT($D$3, "" ""))), 1, 0)"),0.0)</f>
        <v>0</v>
      </c>
      <c r="E1078" s="16">
        <f t="shared" si="3"/>
        <v>0</v>
      </c>
      <c r="F1078" s="16">
        <f t="shared" si="4"/>
        <v>0</v>
      </c>
      <c r="G1078" s="16">
        <f>IFERROR(__xludf.DUMMYFUNCTION("IF(REGEXMATCH($A1078, ""(?i)"" &amp; JOIN(""|"", SPLIT($G$3, "" ""))), 1, 0)"),0.0)</f>
        <v>0</v>
      </c>
      <c r="H1078" s="16">
        <f>IFERROR(__xludf.DUMMYFUNCTION("IF(REGEXMATCH($A1078, ""(?i)"" &amp; JOIN(""|"", SPLIT($H$3, "" ""))), 1, 0)"),0.0)</f>
        <v>0</v>
      </c>
      <c r="I1078" s="16">
        <f>IFERROR(__xludf.DUMMYFUNCTION("IF(REGEXMATCH($A1078, ""(?i)"" &amp; JOIN(""|"", SPLIT($I$3, "" ""))), 1, 0)"),0.0)</f>
        <v>0</v>
      </c>
      <c r="J1078" s="16">
        <f>IFERROR(__xludf.DUMMYFUNCTION("IF(REGEXMATCH($A1078, ""(?i)"" &amp; JOIN(""|"", SPLIT($J$3, "" ""))), 1, 0)"),0.0)</f>
        <v>0</v>
      </c>
      <c r="K1078" s="16">
        <f>IFERROR(__xludf.DUMMYFUNCTION("IF(REGEXMATCH($A1078, ""(?i)"" &amp; JOIN(""|"", SPLIT($K$3, "" ""))), 1, 0)"),0.0)</f>
        <v>0</v>
      </c>
      <c r="L1078" s="16">
        <f>if(vlookup(A1078,'VMware Inventory'!A:E,5,0)="Workstation",1,0)</f>
        <v>1</v>
      </c>
      <c r="M1078" s="105">
        <f t="shared" si="5"/>
        <v>1</v>
      </c>
      <c r="N1078" s="105">
        <f t="shared" si="6"/>
        <v>0</v>
      </c>
      <c r="O1078" s="105">
        <f t="shared" si="7"/>
        <v>0</v>
      </c>
      <c r="P1078" s="105" t="str">
        <f t="shared" si="8"/>
        <v>Consolidation</v>
      </c>
      <c r="Q1078" s="105">
        <f t="shared" si="9"/>
        <v>1</v>
      </c>
    </row>
    <row r="1079">
      <c r="A1079" s="61" t="s">
        <v>1219</v>
      </c>
      <c r="B1079" s="16">
        <f t="shared" si="2"/>
        <v>0</v>
      </c>
      <c r="C1079" s="16">
        <f>IFERROR(__xludf.DUMMYFUNCTION("IF(OR(REGEXMATCH($A1079, ""(?i)"" &amp; JOIN(""|"", SPLIT($C$3, "" ""))),vlookup(A1079,'VMware Inventory'!A:E,5,0)=""VMWare""), 1, 0)"),0.0)</f>
        <v>0</v>
      </c>
      <c r="D1079" s="16">
        <f>IFERROR(__xludf.DUMMYFUNCTION("IF(REGEXMATCH($A1079, ""(?i)"" &amp; JOIN(""|"", SPLIT($D$3, "" ""))), 1, 0)"),0.0)</f>
        <v>0</v>
      </c>
      <c r="E1079" s="16">
        <f t="shared" si="3"/>
        <v>0</v>
      </c>
      <c r="F1079" s="16">
        <f t="shared" si="4"/>
        <v>0</v>
      </c>
      <c r="G1079" s="16">
        <f>IFERROR(__xludf.DUMMYFUNCTION("IF(REGEXMATCH($A1079, ""(?i)"" &amp; JOIN(""|"", SPLIT($G$3, "" ""))), 1, 0)"),0.0)</f>
        <v>0</v>
      </c>
      <c r="H1079" s="16">
        <f>IFERROR(__xludf.DUMMYFUNCTION("IF(REGEXMATCH($A1079, ""(?i)"" &amp; JOIN(""|"", SPLIT($H$3, "" ""))), 1, 0)"),0.0)</f>
        <v>0</v>
      </c>
      <c r="I1079" s="16">
        <f>IFERROR(__xludf.DUMMYFUNCTION("IF(REGEXMATCH($A1079, ""(?i)"" &amp; JOIN(""|"", SPLIT($I$3, "" ""))), 1, 0)"),0.0)</f>
        <v>0</v>
      </c>
      <c r="J1079" s="16">
        <f>IFERROR(__xludf.DUMMYFUNCTION("IF(REGEXMATCH($A1079, ""(?i)"" &amp; JOIN(""|"", SPLIT($J$3, "" ""))), 1, 0)"),0.0)</f>
        <v>0</v>
      </c>
      <c r="K1079" s="16">
        <f>IFERROR(__xludf.DUMMYFUNCTION("IF(REGEXMATCH($A1079, ""(?i)"" &amp; JOIN(""|"", SPLIT($K$3, "" ""))), 1, 0)"),0.0)</f>
        <v>0</v>
      </c>
      <c r="L1079" s="16">
        <f>if(vlookup(A1079,'VMware Inventory'!A:E,5,0)="Workstation",1,0)</f>
        <v>1</v>
      </c>
      <c r="M1079" s="105">
        <f t="shared" si="5"/>
        <v>1</v>
      </c>
      <c r="N1079" s="105">
        <f t="shared" si="6"/>
        <v>0</v>
      </c>
      <c r="O1079" s="105">
        <f t="shared" si="7"/>
        <v>0</v>
      </c>
      <c r="P1079" s="105" t="str">
        <f t="shared" si="8"/>
        <v>Consolidation</v>
      </c>
      <c r="Q1079" s="105">
        <f t="shared" si="9"/>
        <v>1</v>
      </c>
    </row>
    <row r="1080">
      <c r="A1080" s="61" t="s">
        <v>1220</v>
      </c>
      <c r="B1080" s="16">
        <f t="shared" si="2"/>
        <v>0</v>
      </c>
      <c r="C1080" s="16">
        <f>IFERROR(__xludf.DUMMYFUNCTION("IF(OR(REGEXMATCH($A1080, ""(?i)"" &amp; JOIN(""|"", SPLIT($C$3, "" ""))),vlookup(A1080,'VMware Inventory'!A:E,5,0)=""VMWare""), 1, 0)"),0.0)</f>
        <v>0</v>
      </c>
      <c r="D1080" s="16">
        <f>IFERROR(__xludf.DUMMYFUNCTION("IF(REGEXMATCH($A1080, ""(?i)"" &amp; JOIN(""|"", SPLIT($D$3, "" ""))), 1, 0)"),0.0)</f>
        <v>0</v>
      </c>
      <c r="E1080" s="16">
        <f t="shared" si="3"/>
        <v>0</v>
      </c>
      <c r="F1080" s="16">
        <f t="shared" si="4"/>
        <v>0</v>
      </c>
      <c r="G1080" s="16">
        <f>IFERROR(__xludf.DUMMYFUNCTION("IF(REGEXMATCH($A1080, ""(?i)"" &amp; JOIN(""|"", SPLIT($G$3, "" ""))), 1, 0)"),0.0)</f>
        <v>0</v>
      </c>
      <c r="H1080" s="16">
        <f>IFERROR(__xludf.DUMMYFUNCTION("IF(REGEXMATCH($A1080, ""(?i)"" &amp; JOIN(""|"", SPLIT($H$3, "" ""))), 1, 0)"),0.0)</f>
        <v>0</v>
      </c>
      <c r="I1080" s="16">
        <f>IFERROR(__xludf.DUMMYFUNCTION("IF(REGEXMATCH($A1080, ""(?i)"" &amp; JOIN(""|"", SPLIT($I$3, "" ""))), 1, 0)"),0.0)</f>
        <v>0</v>
      </c>
      <c r="J1080" s="16">
        <f>IFERROR(__xludf.DUMMYFUNCTION("IF(REGEXMATCH($A1080, ""(?i)"" &amp; JOIN(""|"", SPLIT($J$3, "" ""))), 1, 0)"),0.0)</f>
        <v>0</v>
      </c>
      <c r="K1080" s="16">
        <f>IFERROR(__xludf.DUMMYFUNCTION("IF(REGEXMATCH($A1080, ""(?i)"" &amp; JOIN(""|"", SPLIT($K$3, "" ""))), 1, 0)"),0.0)</f>
        <v>0</v>
      </c>
      <c r="L1080" s="16">
        <f>if(vlookup(A1080,'VMware Inventory'!A:E,5,0)="Workstation",1,0)</f>
        <v>1</v>
      </c>
      <c r="M1080" s="105">
        <f t="shared" si="5"/>
        <v>1</v>
      </c>
      <c r="N1080" s="105">
        <f t="shared" si="6"/>
        <v>0</v>
      </c>
      <c r="O1080" s="105">
        <f t="shared" si="7"/>
        <v>0</v>
      </c>
      <c r="P1080" s="105" t="str">
        <f t="shared" si="8"/>
        <v>Consolidation</v>
      </c>
      <c r="Q1080" s="105">
        <f t="shared" si="9"/>
        <v>1</v>
      </c>
    </row>
    <row r="1081">
      <c r="A1081" s="61" t="s">
        <v>1221</v>
      </c>
      <c r="B1081" s="16">
        <f t="shared" si="2"/>
        <v>0</v>
      </c>
      <c r="C1081" s="16">
        <f>IFERROR(__xludf.DUMMYFUNCTION("IF(OR(REGEXMATCH($A1081, ""(?i)"" &amp; JOIN(""|"", SPLIT($C$3, "" ""))),vlookup(A1081,'VMware Inventory'!A:E,5,0)=""VMWare""), 1, 0)"),0.0)</f>
        <v>0</v>
      </c>
      <c r="D1081" s="16">
        <f>IFERROR(__xludf.DUMMYFUNCTION("IF(REGEXMATCH($A1081, ""(?i)"" &amp; JOIN(""|"", SPLIT($D$3, "" ""))), 1, 0)"),0.0)</f>
        <v>0</v>
      </c>
      <c r="E1081" s="16">
        <f t="shared" si="3"/>
        <v>0</v>
      </c>
      <c r="F1081" s="16">
        <f t="shared" si="4"/>
        <v>0</v>
      </c>
      <c r="G1081" s="16">
        <f>IFERROR(__xludf.DUMMYFUNCTION("IF(REGEXMATCH($A1081, ""(?i)"" &amp; JOIN(""|"", SPLIT($G$3, "" ""))), 1, 0)"),0.0)</f>
        <v>0</v>
      </c>
      <c r="H1081" s="16">
        <f>IFERROR(__xludf.DUMMYFUNCTION("IF(REGEXMATCH($A1081, ""(?i)"" &amp; JOIN(""|"", SPLIT($H$3, "" ""))), 1, 0)"),0.0)</f>
        <v>0</v>
      </c>
      <c r="I1081" s="16">
        <f>IFERROR(__xludf.DUMMYFUNCTION("IF(REGEXMATCH($A1081, ""(?i)"" &amp; JOIN(""|"", SPLIT($I$3, "" ""))), 1, 0)"),0.0)</f>
        <v>0</v>
      </c>
      <c r="J1081" s="16">
        <f>IFERROR(__xludf.DUMMYFUNCTION("IF(REGEXMATCH($A1081, ""(?i)"" &amp; JOIN(""|"", SPLIT($J$3, "" ""))), 1, 0)"),0.0)</f>
        <v>0</v>
      </c>
      <c r="K1081" s="16">
        <f>IFERROR(__xludf.DUMMYFUNCTION("IF(REGEXMATCH($A1081, ""(?i)"" &amp; JOIN(""|"", SPLIT($K$3, "" ""))), 1, 0)"),0.0)</f>
        <v>0</v>
      </c>
      <c r="L1081" s="16">
        <f>if(vlookup(A1081,'VMware Inventory'!A:E,5,0)="Workstation",1,0)</f>
        <v>1</v>
      </c>
      <c r="M1081" s="105">
        <f t="shared" si="5"/>
        <v>1</v>
      </c>
      <c r="N1081" s="105">
        <f t="shared" si="6"/>
        <v>0</v>
      </c>
      <c r="O1081" s="105">
        <f t="shared" si="7"/>
        <v>0</v>
      </c>
      <c r="P1081" s="105" t="str">
        <f t="shared" si="8"/>
        <v>Consolidation</v>
      </c>
      <c r="Q1081" s="105">
        <f t="shared" si="9"/>
        <v>1</v>
      </c>
    </row>
    <row r="1082">
      <c r="A1082" s="61" t="s">
        <v>1222</v>
      </c>
      <c r="B1082" s="16">
        <f t="shared" si="2"/>
        <v>0</v>
      </c>
      <c r="C1082" s="16">
        <f>IFERROR(__xludf.DUMMYFUNCTION("IF(OR(REGEXMATCH($A1082, ""(?i)"" &amp; JOIN(""|"", SPLIT($C$3, "" ""))),vlookup(A1082,'VMware Inventory'!A:E,5,0)=""VMWare""), 1, 0)"),0.0)</f>
        <v>0</v>
      </c>
      <c r="D1082" s="16">
        <f>IFERROR(__xludf.DUMMYFUNCTION("IF(REGEXMATCH($A1082, ""(?i)"" &amp; JOIN(""|"", SPLIT($D$3, "" ""))), 1, 0)"),0.0)</f>
        <v>0</v>
      </c>
      <c r="E1082" s="16">
        <f t="shared" si="3"/>
        <v>0</v>
      </c>
      <c r="F1082" s="16">
        <f t="shared" si="4"/>
        <v>0</v>
      </c>
      <c r="G1082" s="16">
        <f>IFERROR(__xludf.DUMMYFUNCTION("IF(REGEXMATCH($A1082, ""(?i)"" &amp; JOIN(""|"", SPLIT($G$3, "" ""))), 1, 0)"),0.0)</f>
        <v>0</v>
      </c>
      <c r="H1082" s="16">
        <f>IFERROR(__xludf.DUMMYFUNCTION("IF(REGEXMATCH($A1082, ""(?i)"" &amp; JOIN(""|"", SPLIT($H$3, "" ""))), 1, 0)"),0.0)</f>
        <v>0</v>
      </c>
      <c r="I1082" s="16">
        <f>IFERROR(__xludf.DUMMYFUNCTION("IF(REGEXMATCH($A1082, ""(?i)"" &amp; JOIN(""|"", SPLIT($I$3, "" ""))), 1, 0)"),0.0)</f>
        <v>0</v>
      </c>
      <c r="J1082" s="16">
        <f>IFERROR(__xludf.DUMMYFUNCTION("IF(REGEXMATCH($A1082, ""(?i)"" &amp; JOIN(""|"", SPLIT($J$3, "" ""))), 1, 0)"),0.0)</f>
        <v>0</v>
      </c>
      <c r="K1082" s="16">
        <f>IFERROR(__xludf.DUMMYFUNCTION("IF(REGEXMATCH($A1082, ""(?i)"" &amp; JOIN(""|"", SPLIT($K$3, "" ""))), 1, 0)"),0.0)</f>
        <v>0</v>
      </c>
      <c r="L1082" s="16">
        <f>if(vlookup(A1082,'VMware Inventory'!A:E,5,0)="Workstation",1,0)</f>
        <v>1</v>
      </c>
      <c r="M1082" s="105">
        <f t="shared" si="5"/>
        <v>1</v>
      </c>
      <c r="N1082" s="105">
        <f t="shared" si="6"/>
        <v>0</v>
      </c>
      <c r="O1082" s="105">
        <f t="shared" si="7"/>
        <v>0</v>
      </c>
      <c r="P1082" s="105" t="str">
        <f t="shared" si="8"/>
        <v>Consolidation</v>
      </c>
      <c r="Q1082" s="105">
        <f t="shared" si="9"/>
        <v>1</v>
      </c>
    </row>
    <row r="1083">
      <c r="A1083" s="61" t="s">
        <v>1223</v>
      </c>
      <c r="B1083" s="16">
        <f t="shared" si="2"/>
        <v>0</v>
      </c>
      <c r="C1083" s="16">
        <f>IFERROR(__xludf.DUMMYFUNCTION("IF(OR(REGEXMATCH($A1083, ""(?i)"" &amp; JOIN(""|"", SPLIT($C$3, "" ""))),vlookup(A1083,'VMware Inventory'!A:E,5,0)=""VMWare""), 1, 0)"),0.0)</f>
        <v>0</v>
      </c>
      <c r="D1083" s="16">
        <f>IFERROR(__xludf.DUMMYFUNCTION("IF(REGEXMATCH($A1083, ""(?i)"" &amp; JOIN(""|"", SPLIT($D$3, "" ""))), 1, 0)"),0.0)</f>
        <v>0</v>
      </c>
      <c r="E1083" s="16">
        <f t="shared" si="3"/>
        <v>0</v>
      </c>
      <c r="F1083" s="16">
        <f t="shared" si="4"/>
        <v>0</v>
      </c>
      <c r="G1083" s="16">
        <f>IFERROR(__xludf.DUMMYFUNCTION("IF(REGEXMATCH($A1083, ""(?i)"" &amp; JOIN(""|"", SPLIT($G$3, "" ""))), 1, 0)"),0.0)</f>
        <v>0</v>
      </c>
      <c r="H1083" s="16">
        <f>IFERROR(__xludf.DUMMYFUNCTION("IF(REGEXMATCH($A1083, ""(?i)"" &amp; JOIN(""|"", SPLIT($H$3, "" ""))), 1, 0)"),0.0)</f>
        <v>0</v>
      </c>
      <c r="I1083" s="16">
        <f>IFERROR(__xludf.DUMMYFUNCTION("IF(REGEXMATCH($A1083, ""(?i)"" &amp; JOIN(""|"", SPLIT($I$3, "" ""))), 1, 0)"),0.0)</f>
        <v>0</v>
      </c>
      <c r="J1083" s="16">
        <f>IFERROR(__xludf.DUMMYFUNCTION("IF(REGEXMATCH($A1083, ""(?i)"" &amp; JOIN(""|"", SPLIT($J$3, "" ""))), 1, 0)"),0.0)</f>
        <v>0</v>
      </c>
      <c r="K1083" s="16">
        <f>IFERROR(__xludf.DUMMYFUNCTION("IF(REGEXMATCH($A1083, ""(?i)"" &amp; JOIN(""|"", SPLIT($K$3, "" ""))), 1, 0)"),0.0)</f>
        <v>0</v>
      </c>
      <c r="L1083" s="16">
        <f>if(vlookup(A1083,'VMware Inventory'!A:E,5,0)="Workstation",1,0)</f>
        <v>1</v>
      </c>
      <c r="M1083" s="105">
        <f t="shared" si="5"/>
        <v>1</v>
      </c>
      <c r="N1083" s="105">
        <f t="shared" si="6"/>
        <v>0</v>
      </c>
      <c r="O1083" s="105">
        <f t="shared" si="7"/>
        <v>0</v>
      </c>
      <c r="P1083" s="105" t="str">
        <f t="shared" si="8"/>
        <v>Consolidation</v>
      </c>
      <c r="Q1083" s="105">
        <f t="shared" si="9"/>
        <v>1</v>
      </c>
    </row>
    <row r="1084">
      <c r="A1084" s="61" t="s">
        <v>1224</v>
      </c>
      <c r="B1084" s="16">
        <f t="shared" si="2"/>
        <v>0</v>
      </c>
      <c r="C1084" s="16">
        <f>IFERROR(__xludf.DUMMYFUNCTION("IF(OR(REGEXMATCH($A1084, ""(?i)"" &amp; JOIN(""|"", SPLIT($C$3, "" ""))),vlookup(A1084,'VMware Inventory'!A:E,5,0)=""VMWare""), 1, 0)"),0.0)</f>
        <v>0</v>
      </c>
      <c r="D1084" s="16">
        <f>IFERROR(__xludf.DUMMYFUNCTION("IF(REGEXMATCH($A1084, ""(?i)"" &amp; JOIN(""|"", SPLIT($D$3, "" ""))), 1, 0)"),0.0)</f>
        <v>0</v>
      </c>
      <c r="E1084" s="16">
        <f t="shared" si="3"/>
        <v>0</v>
      </c>
      <c r="F1084" s="16">
        <f t="shared" si="4"/>
        <v>0</v>
      </c>
      <c r="G1084" s="16">
        <f>IFERROR(__xludf.DUMMYFUNCTION("IF(REGEXMATCH($A1084, ""(?i)"" &amp; JOIN(""|"", SPLIT($G$3, "" ""))), 1, 0)"),0.0)</f>
        <v>0</v>
      </c>
      <c r="H1084" s="16">
        <f>IFERROR(__xludf.DUMMYFUNCTION("IF(REGEXMATCH($A1084, ""(?i)"" &amp; JOIN(""|"", SPLIT($H$3, "" ""))), 1, 0)"),0.0)</f>
        <v>0</v>
      </c>
      <c r="I1084" s="16">
        <f>IFERROR(__xludf.DUMMYFUNCTION("IF(REGEXMATCH($A1084, ""(?i)"" &amp; JOIN(""|"", SPLIT($I$3, "" ""))), 1, 0)"),0.0)</f>
        <v>0</v>
      </c>
      <c r="J1084" s="16">
        <f>IFERROR(__xludf.DUMMYFUNCTION("IF(REGEXMATCH($A1084, ""(?i)"" &amp; JOIN(""|"", SPLIT($J$3, "" ""))), 1, 0)"),0.0)</f>
        <v>0</v>
      </c>
      <c r="K1084" s="16">
        <f>IFERROR(__xludf.DUMMYFUNCTION("IF(REGEXMATCH($A1084, ""(?i)"" &amp; JOIN(""|"", SPLIT($K$3, "" ""))), 1, 0)"),0.0)</f>
        <v>0</v>
      </c>
      <c r="L1084" s="16">
        <f>if(vlookup(A1084,'VMware Inventory'!A:E,5,0)="Workstation",1,0)</f>
        <v>1</v>
      </c>
      <c r="M1084" s="105">
        <f t="shared" si="5"/>
        <v>1</v>
      </c>
      <c r="N1084" s="105">
        <f t="shared" si="6"/>
        <v>0</v>
      </c>
      <c r="O1084" s="105">
        <f t="shared" si="7"/>
        <v>0</v>
      </c>
      <c r="P1084" s="105" t="str">
        <f t="shared" si="8"/>
        <v>Consolidation</v>
      </c>
      <c r="Q1084" s="105">
        <f t="shared" si="9"/>
        <v>1</v>
      </c>
    </row>
    <row r="1085">
      <c r="A1085" s="61" t="s">
        <v>1225</v>
      </c>
      <c r="B1085" s="16">
        <f t="shared" si="2"/>
        <v>0</v>
      </c>
      <c r="C1085" s="16">
        <f>IFERROR(__xludf.DUMMYFUNCTION("IF(OR(REGEXMATCH($A1085, ""(?i)"" &amp; JOIN(""|"", SPLIT($C$3, "" ""))),vlookup(A1085,'VMware Inventory'!A:E,5,0)=""VMWare""), 1, 0)"),0.0)</f>
        <v>0</v>
      </c>
      <c r="D1085" s="16">
        <f>IFERROR(__xludf.DUMMYFUNCTION("IF(REGEXMATCH($A1085, ""(?i)"" &amp; JOIN(""|"", SPLIT($D$3, "" ""))), 1, 0)"),0.0)</f>
        <v>0</v>
      </c>
      <c r="E1085" s="16">
        <f t="shared" si="3"/>
        <v>0</v>
      </c>
      <c r="F1085" s="16">
        <f t="shared" si="4"/>
        <v>0</v>
      </c>
      <c r="G1085" s="16">
        <f>IFERROR(__xludf.DUMMYFUNCTION("IF(REGEXMATCH($A1085, ""(?i)"" &amp; JOIN(""|"", SPLIT($G$3, "" ""))), 1, 0)"),0.0)</f>
        <v>0</v>
      </c>
      <c r="H1085" s="16">
        <f>IFERROR(__xludf.DUMMYFUNCTION("IF(REGEXMATCH($A1085, ""(?i)"" &amp; JOIN(""|"", SPLIT($H$3, "" ""))), 1, 0)"),0.0)</f>
        <v>0</v>
      </c>
      <c r="I1085" s="16">
        <f>IFERROR(__xludf.DUMMYFUNCTION("IF(REGEXMATCH($A1085, ""(?i)"" &amp; JOIN(""|"", SPLIT($I$3, "" ""))), 1, 0)"),0.0)</f>
        <v>0</v>
      </c>
      <c r="J1085" s="16">
        <f>IFERROR(__xludf.DUMMYFUNCTION("IF(REGEXMATCH($A1085, ""(?i)"" &amp; JOIN(""|"", SPLIT($J$3, "" ""))), 1, 0)"),0.0)</f>
        <v>0</v>
      </c>
      <c r="K1085" s="16">
        <f>IFERROR(__xludf.DUMMYFUNCTION("IF(REGEXMATCH($A1085, ""(?i)"" &amp; JOIN(""|"", SPLIT($K$3, "" ""))), 1, 0)"),0.0)</f>
        <v>0</v>
      </c>
      <c r="L1085" s="16">
        <f>if(vlookup(A1085,'VMware Inventory'!A:E,5,0)="Workstation",1,0)</f>
        <v>1</v>
      </c>
      <c r="M1085" s="105">
        <f t="shared" si="5"/>
        <v>1</v>
      </c>
      <c r="N1085" s="105">
        <f t="shared" si="6"/>
        <v>0</v>
      </c>
      <c r="O1085" s="105">
        <f t="shared" si="7"/>
        <v>0</v>
      </c>
      <c r="P1085" s="105" t="str">
        <f t="shared" si="8"/>
        <v>Consolidation</v>
      </c>
      <c r="Q1085" s="105">
        <f t="shared" si="9"/>
        <v>1</v>
      </c>
    </row>
    <row r="1086">
      <c r="A1086" s="61" t="s">
        <v>1226</v>
      </c>
      <c r="B1086" s="16">
        <f t="shared" si="2"/>
        <v>0</v>
      </c>
      <c r="C1086" s="16">
        <f>IFERROR(__xludf.DUMMYFUNCTION("IF(OR(REGEXMATCH($A1086, ""(?i)"" &amp; JOIN(""|"", SPLIT($C$3, "" ""))),vlookup(A1086,'VMware Inventory'!A:E,5,0)=""VMWare""), 1, 0)"),0.0)</f>
        <v>0</v>
      </c>
      <c r="D1086" s="16">
        <f>IFERROR(__xludf.DUMMYFUNCTION("IF(REGEXMATCH($A1086, ""(?i)"" &amp; JOIN(""|"", SPLIT($D$3, "" ""))), 1, 0)"),0.0)</f>
        <v>0</v>
      </c>
      <c r="E1086" s="16">
        <f t="shared" si="3"/>
        <v>0</v>
      </c>
      <c r="F1086" s="16">
        <f t="shared" si="4"/>
        <v>0</v>
      </c>
      <c r="G1086" s="16">
        <f>IFERROR(__xludf.DUMMYFUNCTION("IF(REGEXMATCH($A1086, ""(?i)"" &amp; JOIN(""|"", SPLIT($G$3, "" ""))), 1, 0)"),0.0)</f>
        <v>0</v>
      </c>
      <c r="H1086" s="16">
        <f>IFERROR(__xludf.DUMMYFUNCTION("IF(REGEXMATCH($A1086, ""(?i)"" &amp; JOIN(""|"", SPLIT($H$3, "" ""))), 1, 0)"),0.0)</f>
        <v>0</v>
      </c>
      <c r="I1086" s="16">
        <f>IFERROR(__xludf.DUMMYFUNCTION("IF(REGEXMATCH($A1086, ""(?i)"" &amp; JOIN(""|"", SPLIT($I$3, "" ""))), 1, 0)"),0.0)</f>
        <v>0</v>
      </c>
      <c r="J1086" s="16">
        <f>IFERROR(__xludf.DUMMYFUNCTION("IF(REGEXMATCH($A1086, ""(?i)"" &amp; JOIN(""|"", SPLIT($J$3, "" ""))), 1, 0)"),0.0)</f>
        <v>0</v>
      </c>
      <c r="K1086" s="16">
        <f>IFERROR(__xludf.DUMMYFUNCTION("IF(REGEXMATCH($A1086, ""(?i)"" &amp; JOIN(""|"", SPLIT($K$3, "" ""))), 1, 0)"),0.0)</f>
        <v>0</v>
      </c>
      <c r="L1086" s="16">
        <f>if(vlookup(A1086,'VMware Inventory'!A:E,5,0)="Workstation",1,0)</f>
        <v>1</v>
      </c>
      <c r="M1086" s="105">
        <f t="shared" si="5"/>
        <v>1</v>
      </c>
      <c r="N1086" s="105">
        <f t="shared" si="6"/>
        <v>0</v>
      </c>
      <c r="O1086" s="105">
        <f t="shared" si="7"/>
        <v>0</v>
      </c>
      <c r="P1086" s="105" t="str">
        <f t="shared" si="8"/>
        <v>Consolidation</v>
      </c>
      <c r="Q1086" s="105">
        <f t="shared" si="9"/>
        <v>1</v>
      </c>
    </row>
    <row r="1087">
      <c r="A1087" s="61" t="s">
        <v>1227</v>
      </c>
      <c r="B1087" s="16">
        <f t="shared" si="2"/>
        <v>0</v>
      </c>
      <c r="C1087" s="16">
        <f>IFERROR(__xludf.DUMMYFUNCTION("IF(OR(REGEXMATCH($A1087, ""(?i)"" &amp; JOIN(""|"", SPLIT($C$3, "" ""))),vlookup(A1087,'VMware Inventory'!A:E,5,0)=""VMWare""), 1, 0)"),0.0)</f>
        <v>0</v>
      </c>
      <c r="D1087" s="16">
        <f>IFERROR(__xludf.DUMMYFUNCTION("IF(REGEXMATCH($A1087, ""(?i)"" &amp; JOIN(""|"", SPLIT($D$3, "" ""))), 1, 0)"),0.0)</f>
        <v>0</v>
      </c>
      <c r="E1087" s="16">
        <f t="shared" si="3"/>
        <v>0</v>
      </c>
      <c r="F1087" s="16">
        <f t="shared" si="4"/>
        <v>0</v>
      </c>
      <c r="G1087" s="16">
        <f>IFERROR(__xludf.DUMMYFUNCTION("IF(REGEXMATCH($A1087, ""(?i)"" &amp; JOIN(""|"", SPLIT($G$3, "" ""))), 1, 0)"),0.0)</f>
        <v>0</v>
      </c>
      <c r="H1087" s="16">
        <f>IFERROR(__xludf.DUMMYFUNCTION("IF(REGEXMATCH($A1087, ""(?i)"" &amp; JOIN(""|"", SPLIT($H$3, "" ""))), 1, 0)"),0.0)</f>
        <v>0</v>
      </c>
      <c r="I1087" s="16">
        <f>IFERROR(__xludf.DUMMYFUNCTION("IF(REGEXMATCH($A1087, ""(?i)"" &amp; JOIN(""|"", SPLIT($I$3, "" ""))), 1, 0)"),0.0)</f>
        <v>0</v>
      </c>
      <c r="J1087" s="16">
        <f>IFERROR(__xludf.DUMMYFUNCTION("IF(REGEXMATCH($A1087, ""(?i)"" &amp; JOIN(""|"", SPLIT($J$3, "" ""))), 1, 0)"),0.0)</f>
        <v>0</v>
      </c>
      <c r="K1087" s="16">
        <f>IFERROR(__xludf.DUMMYFUNCTION("IF(REGEXMATCH($A1087, ""(?i)"" &amp; JOIN(""|"", SPLIT($K$3, "" ""))), 1, 0)"),0.0)</f>
        <v>0</v>
      </c>
      <c r="L1087" s="16">
        <f>if(vlookup(A1087,'VMware Inventory'!A:E,5,0)="Workstation",1,0)</f>
        <v>1</v>
      </c>
      <c r="M1087" s="105">
        <f t="shared" si="5"/>
        <v>1</v>
      </c>
      <c r="N1087" s="105">
        <f t="shared" si="6"/>
        <v>0</v>
      </c>
      <c r="O1087" s="105">
        <f t="shared" si="7"/>
        <v>0</v>
      </c>
      <c r="P1087" s="105" t="str">
        <f t="shared" si="8"/>
        <v>Consolidation</v>
      </c>
      <c r="Q1087" s="105">
        <f t="shared" si="9"/>
        <v>1</v>
      </c>
    </row>
    <row r="1088">
      <c r="A1088" s="61" t="s">
        <v>1228</v>
      </c>
      <c r="B1088" s="16">
        <f t="shared" si="2"/>
        <v>0</v>
      </c>
      <c r="C1088" s="16">
        <f>IFERROR(__xludf.DUMMYFUNCTION("IF(OR(REGEXMATCH($A1088, ""(?i)"" &amp; JOIN(""|"", SPLIT($C$3, "" ""))),vlookup(A1088,'VMware Inventory'!A:E,5,0)=""VMWare""), 1, 0)"),0.0)</f>
        <v>0</v>
      </c>
      <c r="D1088" s="16">
        <f>IFERROR(__xludf.DUMMYFUNCTION("IF(REGEXMATCH($A1088, ""(?i)"" &amp; JOIN(""|"", SPLIT($D$3, "" ""))), 1, 0)"),0.0)</f>
        <v>0</v>
      </c>
      <c r="E1088" s="16">
        <f t="shared" si="3"/>
        <v>0</v>
      </c>
      <c r="F1088" s="16">
        <f t="shared" si="4"/>
        <v>0</v>
      </c>
      <c r="G1088" s="16">
        <f>IFERROR(__xludf.DUMMYFUNCTION("IF(REGEXMATCH($A1088, ""(?i)"" &amp; JOIN(""|"", SPLIT($G$3, "" ""))), 1, 0)"),0.0)</f>
        <v>0</v>
      </c>
      <c r="H1088" s="16">
        <f>IFERROR(__xludf.DUMMYFUNCTION("IF(REGEXMATCH($A1088, ""(?i)"" &amp; JOIN(""|"", SPLIT($H$3, "" ""))), 1, 0)"),0.0)</f>
        <v>0</v>
      </c>
      <c r="I1088" s="16">
        <f>IFERROR(__xludf.DUMMYFUNCTION("IF(REGEXMATCH($A1088, ""(?i)"" &amp; JOIN(""|"", SPLIT($I$3, "" ""))), 1, 0)"),0.0)</f>
        <v>0</v>
      </c>
      <c r="J1088" s="16">
        <f>IFERROR(__xludf.DUMMYFUNCTION("IF(REGEXMATCH($A1088, ""(?i)"" &amp; JOIN(""|"", SPLIT($J$3, "" ""))), 1, 0)"),0.0)</f>
        <v>0</v>
      </c>
      <c r="K1088" s="16">
        <f>IFERROR(__xludf.DUMMYFUNCTION("IF(REGEXMATCH($A1088, ""(?i)"" &amp; JOIN(""|"", SPLIT($K$3, "" ""))), 1, 0)"),0.0)</f>
        <v>0</v>
      </c>
      <c r="L1088" s="16">
        <f>if(vlookup(A1088,'VMware Inventory'!A:E,5,0)="Workstation",1,0)</f>
        <v>1</v>
      </c>
      <c r="M1088" s="105">
        <f t="shared" si="5"/>
        <v>1</v>
      </c>
      <c r="N1088" s="105">
        <f t="shared" si="6"/>
        <v>0</v>
      </c>
      <c r="O1088" s="105">
        <f t="shared" si="7"/>
        <v>0</v>
      </c>
      <c r="P1088" s="105" t="str">
        <f t="shared" si="8"/>
        <v>Consolidation</v>
      </c>
      <c r="Q1088" s="105">
        <f t="shared" si="9"/>
        <v>1</v>
      </c>
    </row>
    <row r="1089">
      <c r="A1089" s="61" t="s">
        <v>1229</v>
      </c>
      <c r="B1089" s="16">
        <f t="shared" si="2"/>
        <v>0</v>
      </c>
      <c r="C1089" s="16">
        <f>IFERROR(__xludf.DUMMYFUNCTION("IF(OR(REGEXMATCH($A1089, ""(?i)"" &amp; JOIN(""|"", SPLIT($C$3, "" ""))),vlookup(A1089,'VMware Inventory'!A:E,5,0)=""VMWare""), 1, 0)"),0.0)</f>
        <v>0</v>
      </c>
      <c r="D1089" s="16">
        <f>IFERROR(__xludf.DUMMYFUNCTION("IF(REGEXMATCH($A1089, ""(?i)"" &amp; JOIN(""|"", SPLIT($D$3, "" ""))), 1, 0)"),0.0)</f>
        <v>0</v>
      </c>
      <c r="E1089" s="16">
        <f t="shared" si="3"/>
        <v>0</v>
      </c>
      <c r="F1089" s="16">
        <f t="shared" si="4"/>
        <v>0</v>
      </c>
      <c r="G1089" s="16">
        <f>IFERROR(__xludf.DUMMYFUNCTION("IF(REGEXMATCH($A1089, ""(?i)"" &amp; JOIN(""|"", SPLIT($G$3, "" ""))), 1, 0)"),0.0)</f>
        <v>0</v>
      </c>
      <c r="H1089" s="16">
        <f>IFERROR(__xludf.DUMMYFUNCTION("IF(REGEXMATCH($A1089, ""(?i)"" &amp; JOIN(""|"", SPLIT($H$3, "" ""))), 1, 0)"),0.0)</f>
        <v>0</v>
      </c>
      <c r="I1089" s="16">
        <f>IFERROR(__xludf.DUMMYFUNCTION("IF(REGEXMATCH($A1089, ""(?i)"" &amp; JOIN(""|"", SPLIT($I$3, "" ""))), 1, 0)"),0.0)</f>
        <v>0</v>
      </c>
      <c r="J1089" s="16">
        <f>IFERROR(__xludf.DUMMYFUNCTION("IF(REGEXMATCH($A1089, ""(?i)"" &amp; JOIN(""|"", SPLIT($J$3, "" ""))), 1, 0)"),0.0)</f>
        <v>0</v>
      </c>
      <c r="K1089" s="16">
        <f>IFERROR(__xludf.DUMMYFUNCTION("IF(REGEXMATCH($A1089, ""(?i)"" &amp; JOIN(""|"", SPLIT($K$3, "" ""))), 1, 0)"),0.0)</f>
        <v>0</v>
      </c>
      <c r="L1089" s="16">
        <f>if(vlookup(A1089,'VMware Inventory'!A:E,5,0)="Workstation",1,0)</f>
        <v>1</v>
      </c>
      <c r="M1089" s="105">
        <f t="shared" si="5"/>
        <v>1</v>
      </c>
      <c r="N1089" s="105">
        <f t="shared" si="6"/>
        <v>0</v>
      </c>
      <c r="O1089" s="105">
        <f t="shared" si="7"/>
        <v>0</v>
      </c>
      <c r="P1089" s="105" t="str">
        <f t="shared" si="8"/>
        <v>Consolidation</v>
      </c>
      <c r="Q1089" s="105">
        <f t="shared" si="9"/>
        <v>1</v>
      </c>
    </row>
    <row r="1090">
      <c r="A1090" s="61" t="s">
        <v>1230</v>
      </c>
      <c r="B1090" s="16">
        <f t="shared" si="2"/>
        <v>0</v>
      </c>
      <c r="C1090" s="16">
        <f>IFERROR(__xludf.DUMMYFUNCTION("IF(OR(REGEXMATCH($A1090, ""(?i)"" &amp; JOIN(""|"", SPLIT($C$3, "" ""))),vlookup(A1090,'VMware Inventory'!A:E,5,0)=""VMWare""), 1, 0)"),0.0)</f>
        <v>0</v>
      </c>
      <c r="D1090" s="16">
        <f>IFERROR(__xludf.DUMMYFUNCTION("IF(REGEXMATCH($A1090, ""(?i)"" &amp; JOIN(""|"", SPLIT($D$3, "" ""))), 1, 0)"),0.0)</f>
        <v>0</v>
      </c>
      <c r="E1090" s="16">
        <f t="shared" si="3"/>
        <v>0</v>
      </c>
      <c r="F1090" s="16">
        <f t="shared" si="4"/>
        <v>0</v>
      </c>
      <c r="G1090" s="16">
        <f>IFERROR(__xludf.DUMMYFUNCTION("IF(REGEXMATCH($A1090, ""(?i)"" &amp; JOIN(""|"", SPLIT($G$3, "" ""))), 1, 0)"),0.0)</f>
        <v>0</v>
      </c>
      <c r="H1090" s="16">
        <f>IFERROR(__xludf.DUMMYFUNCTION("IF(REGEXMATCH($A1090, ""(?i)"" &amp; JOIN(""|"", SPLIT($H$3, "" ""))), 1, 0)"),0.0)</f>
        <v>0</v>
      </c>
      <c r="I1090" s="16">
        <f>IFERROR(__xludf.DUMMYFUNCTION("IF(REGEXMATCH($A1090, ""(?i)"" &amp; JOIN(""|"", SPLIT($I$3, "" ""))), 1, 0)"),0.0)</f>
        <v>0</v>
      </c>
      <c r="J1090" s="16">
        <f>IFERROR(__xludf.DUMMYFUNCTION("IF(REGEXMATCH($A1090, ""(?i)"" &amp; JOIN(""|"", SPLIT($J$3, "" ""))), 1, 0)"),0.0)</f>
        <v>0</v>
      </c>
      <c r="K1090" s="16">
        <f>IFERROR(__xludf.DUMMYFUNCTION("IF(REGEXMATCH($A1090, ""(?i)"" &amp; JOIN(""|"", SPLIT($K$3, "" ""))), 1, 0)"),0.0)</f>
        <v>0</v>
      </c>
      <c r="L1090" s="16">
        <f>if(vlookup(A1090,'VMware Inventory'!A:E,5,0)="Workstation",1,0)</f>
        <v>1</v>
      </c>
      <c r="M1090" s="105">
        <f t="shared" si="5"/>
        <v>1</v>
      </c>
      <c r="N1090" s="105">
        <f t="shared" si="6"/>
        <v>0</v>
      </c>
      <c r="O1090" s="105">
        <f t="shared" si="7"/>
        <v>0</v>
      </c>
      <c r="P1090" s="105" t="str">
        <f t="shared" si="8"/>
        <v>Consolidation</v>
      </c>
      <c r="Q1090" s="105">
        <f t="shared" si="9"/>
        <v>1</v>
      </c>
    </row>
    <row r="1091">
      <c r="A1091" s="61" t="s">
        <v>1231</v>
      </c>
      <c r="B1091" s="16">
        <f t="shared" si="2"/>
        <v>0</v>
      </c>
      <c r="C1091" s="16">
        <f>IFERROR(__xludf.DUMMYFUNCTION("IF(OR(REGEXMATCH($A1091, ""(?i)"" &amp; JOIN(""|"", SPLIT($C$3, "" ""))),vlookup(A1091,'VMware Inventory'!A:E,5,0)=""VMWare""), 1, 0)"),0.0)</f>
        <v>0</v>
      </c>
      <c r="D1091" s="16">
        <f>IFERROR(__xludf.DUMMYFUNCTION("IF(REGEXMATCH($A1091, ""(?i)"" &amp; JOIN(""|"", SPLIT($D$3, "" ""))), 1, 0)"),0.0)</f>
        <v>0</v>
      </c>
      <c r="E1091" s="16">
        <f t="shared" si="3"/>
        <v>0</v>
      </c>
      <c r="F1091" s="16">
        <f t="shared" si="4"/>
        <v>0</v>
      </c>
      <c r="G1091" s="16">
        <f>IFERROR(__xludf.DUMMYFUNCTION("IF(REGEXMATCH($A1091, ""(?i)"" &amp; JOIN(""|"", SPLIT($G$3, "" ""))), 1, 0)"),0.0)</f>
        <v>0</v>
      </c>
      <c r="H1091" s="16">
        <f>IFERROR(__xludf.DUMMYFUNCTION("IF(REGEXMATCH($A1091, ""(?i)"" &amp; JOIN(""|"", SPLIT($H$3, "" ""))), 1, 0)"),0.0)</f>
        <v>0</v>
      </c>
      <c r="I1091" s="16">
        <f>IFERROR(__xludf.DUMMYFUNCTION("IF(REGEXMATCH($A1091, ""(?i)"" &amp; JOIN(""|"", SPLIT($I$3, "" ""))), 1, 0)"),0.0)</f>
        <v>0</v>
      </c>
      <c r="J1091" s="16">
        <f>IFERROR(__xludf.DUMMYFUNCTION("IF(REGEXMATCH($A1091, ""(?i)"" &amp; JOIN(""|"", SPLIT($J$3, "" ""))), 1, 0)"),0.0)</f>
        <v>0</v>
      </c>
      <c r="K1091" s="16">
        <f>IFERROR(__xludf.DUMMYFUNCTION("IF(REGEXMATCH($A1091, ""(?i)"" &amp; JOIN(""|"", SPLIT($K$3, "" ""))), 1, 0)"),0.0)</f>
        <v>0</v>
      </c>
      <c r="L1091" s="16">
        <f>if(vlookup(A1091,'VMware Inventory'!A:E,5,0)="Workstation",1,0)</f>
        <v>1</v>
      </c>
      <c r="M1091" s="105">
        <f t="shared" si="5"/>
        <v>1</v>
      </c>
      <c r="N1091" s="105">
        <f t="shared" si="6"/>
        <v>0</v>
      </c>
      <c r="O1091" s="105">
        <f t="shared" si="7"/>
        <v>0</v>
      </c>
      <c r="P1091" s="105" t="str">
        <f t="shared" si="8"/>
        <v>Consolidation</v>
      </c>
      <c r="Q1091" s="105">
        <f t="shared" si="9"/>
        <v>1</v>
      </c>
    </row>
    <row r="1092">
      <c r="A1092" s="61" t="s">
        <v>1232</v>
      </c>
      <c r="B1092" s="16">
        <f t="shared" si="2"/>
        <v>0</v>
      </c>
      <c r="C1092" s="16">
        <f>IFERROR(__xludf.DUMMYFUNCTION("IF(OR(REGEXMATCH($A1092, ""(?i)"" &amp; JOIN(""|"", SPLIT($C$3, "" ""))),vlookup(A1092,'VMware Inventory'!A:E,5,0)=""VMWare""), 1, 0)"),0.0)</f>
        <v>0</v>
      </c>
      <c r="D1092" s="16">
        <f>IFERROR(__xludf.DUMMYFUNCTION("IF(REGEXMATCH($A1092, ""(?i)"" &amp; JOIN(""|"", SPLIT($D$3, "" ""))), 1, 0)"),0.0)</f>
        <v>0</v>
      </c>
      <c r="E1092" s="16">
        <f t="shared" si="3"/>
        <v>0</v>
      </c>
      <c r="F1092" s="16">
        <f t="shared" si="4"/>
        <v>0</v>
      </c>
      <c r="G1092" s="16">
        <f>IFERROR(__xludf.DUMMYFUNCTION("IF(REGEXMATCH($A1092, ""(?i)"" &amp; JOIN(""|"", SPLIT($G$3, "" ""))), 1, 0)"),0.0)</f>
        <v>0</v>
      </c>
      <c r="H1092" s="16">
        <f>IFERROR(__xludf.DUMMYFUNCTION("IF(REGEXMATCH($A1092, ""(?i)"" &amp; JOIN(""|"", SPLIT($H$3, "" ""))), 1, 0)"),0.0)</f>
        <v>0</v>
      </c>
      <c r="I1092" s="16">
        <f>IFERROR(__xludf.DUMMYFUNCTION("IF(REGEXMATCH($A1092, ""(?i)"" &amp; JOIN(""|"", SPLIT($I$3, "" ""))), 1, 0)"),0.0)</f>
        <v>0</v>
      </c>
      <c r="J1092" s="16">
        <f>IFERROR(__xludf.DUMMYFUNCTION("IF(REGEXMATCH($A1092, ""(?i)"" &amp; JOIN(""|"", SPLIT($J$3, "" ""))), 1, 0)"),0.0)</f>
        <v>0</v>
      </c>
      <c r="K1092" s="16">
        <f>IFERROR(__xludf.DUMMYFUNCTION("IF(REGEXMATCH($A1092, ""(?i)"" &amp; JOIN(""|"", SPLIT($K$3, "" ""))), 1, 0)"),0.0)</f>
        <v>0</v>
      </c>
      <c r="L1092" s="16">
        <f>if(vlookup(A1092,'VMware Inventory'!A:E,5,0)="Workstation",1,0)</f>
        <v>0</v>
      </c>
      <c r="M1092" s="105">
        <f t="shared" si="5"/>
        <v>0</v>
      </c>
      <c r="N1092" s="105">
        <f t="shared" si="6"/>
        <v>0</v>
      </c>
      <c r="O1092" s="105">
        <f t="shared" si="7"/>
        <v>0</v>
      </c>
      <c r="P1092" s="105" t="str">
        <f t="shared" si="8"/>
        <v>No Infra</v>
      </c>
      <c r="Q1092" s="105">
        <f t="shared" si="9"/>
        <v>0</v>
      </c>
    </row>
    <row r="1093">
      <c r="A1093" s="61" t="s">
        <v>1233</v>
      </c>
      <c r="B1093" s="16">
        <f t="shared" si="2"/>
        <v>0</v>
      </c>
      <c r="C1093" s="16">
        <f>IFERROR(__xludf.DUMMYFUNCTION("IF(OR(REGEXMATCH($A1093, ""(?i)"" &amp; JOIN(""|"", SPLIT($C$3, "" ""))),vlookup(A1093,'VMware Inventory'!A:E,5,0)=""VMWare""), 1, 0)"),0.0)</f>
        <v>0</v>
      </c>
      <c r="D1093" s="16">
        <f>IFERROR(__xludf.DUMMYFUNCTION("IF(REGEXMATCH($A1093, ""(?i)"" &amp; JOIN(""|"", SPLIT($D$3, "" ""))), 1, 0)"),0.0)</f>
        <v>0</v>
      </c>
      <c r="E1093" s="16">
        <f t="shared" si="3"/>
        <v>0</v>
      </c>
      <c r="F1093" s="16">
        <f t="shared" si="4"/>
        <v>0</v>
      </c>
      <c r="G1093" s="16">
        <f>IFERROR(__xludf.DUMMYFUNCTION("IF(REGEXMATCH($A1093, ""(?i)"" &amp; JOIN(""|"", SPLIT($G$3, "" ""))), 1, 0)"),0.0)</f>
        <v>0</v>
      </c>
      <c r="H1093" s="16">
        <f>IFERROR(__xludf.DUMMYFUNCTION("IF(REGEXMATCH($A1093, ""(?i)"" &amp; JOIN(""|"", SPLIT($H$3, "" ""))), 1, 0)"),0.0)</f>
        <v>0</v>
      </c>
      <c r="I1093" s="16">
        <f>IFERROR(__xludf.DUMMYFUNCTION("IF(REGEXMATCH($A1093, ""(?i)"" &amp; JOIN(""|"", SPLIT($I$3, "" ""))), 1, 0)"),0.0)</f>
        <v>0</v>
      </c>
      <c r="J1093" s="16">
        <f>IFERROR(__xludf.DUMMYFUNCTION("IF(REGEXMATCH($A1093, ""(?i)"" &amp; JOIN(""|"", SPLIT($J$3, "" ""))), 1, 0)"),0.0)</f>
        <v>0</v>
      </c>
      <c r="K1093" s="16">
        <f>IFERROR(__xludf.DUMMYFUNCTION("IF(REGEXMATCH($A1093, ""(?i)"" &amp; JOIN(""|"", SPLIT($K$3, "" ""))), 1, 0)"),0.0)</f>
        <v>0</v>
      </c>
      <c r="L1093" s="16">
        <f>if(vlookup(A1093,'VMware Inventory'!A:E,5,0)="Workstation",1,0)</f>
        <v>1</v>
      </c>
      <c r="M1093" s="105">
        <f t="shared" si="5"/>
        <v>1</v>
      </c>
      <c r="N1093" s="105">
        <f t="shared" si="6"/>
        <v>0</v>
      </c>
      <c r="O1093" s="105">
        <f t="shared" si="7"/>
        <v>0</v>
      </c>
      <c r="P1093" s="105" t="str">
        <f t="shared" si="8"/>
        <v>Consolidation</v>
      </c>
      <c r="Q1093" s="105">
        <f t="shared" si="9"/>
        <v>1</v>
      </c>
    </row>
    <row r="1094">
      <c r="A1094" s="61" t="s">
        <v>1234</v>
      </c>
      <c r="B1094" s="16">
        <f t="shared" si="2"/>
        <v>0</v>
      </c>
      <c r="C1094" s="16">
        <f>IFERROR(__xludf.DUMMYFUNCTION("IF(OR(REGEXMATCH($A1094, ""(?i)"" &amp; JOIN(""|"", SPLIT($C$3, "" ""))),vlookup(A1094,'VMware Inventory'!A:E,5,0)=""VMWare""), 1, 0)"),0.0)</f>
        <v>0</v>
      </c>
      <c r="D1094" s="16">
        <f>IFERROR(__xludf.DUMMYFUNCTION("IF(REGEXMATCH($A1094, ""(?i)"" &amp; JOIN(""|"", SPLIT($D$3, "" ""))), 1, 0)"),0.0)</f>
        <v>0</v>
      </c>
      <c r="E1094" s="16">
        <f t="shared" si="3"/>
        <v>0</v>
      </c>
      <c r="F1094" s="16">
        <f t="shared" si="4"/>
        <v>0</v>
      </c>
      <c r="G1094" s="16">
        <f>IFERROR(__xludf.DUMMYFUNCTION("IF(REGEXMATCH($A1094, ""(?i)"" &amp; JOIN(""|"", SPLIT($G$3, "" ""))), 1, 0)"),0.0)</f>
        <v>0</v>
      </c>
      <c r="H1094" s="16">
        <f>IFERROR(__xludf.DUMMYFUNCTION("IF(REGEXMATCH($A1094, ""(?i)"" &amp; JOIN(""|"", SPLIT($H$3, "" ""))), 1, 0)"),0.0)</f>
        <v>0</v>
      </c>
      <c r="I1094" s="16">
        <f>IFERROR(__xludf.DUMMYFUNCTION("IF(REGEXMATCH($A1094, ""(?i)"" &amp; JOIN(""|"", SPLIT($I$3, "" ""))), 1, 0)"),0.0)</f>
        <v>0</v>
      </c>
      <c r="J1094" s="16">
        <f>IFERROR(__xludf.DUMMYFUNCTION("IF(REGEXMATCH($A1094, ""(?i)"" &amp; JOIN(""|"", SPLIT($J$3, "" ""))), 1, 0)"),0.0)</f>
        <v>0</v>
      </c>
      <c r="K1094" s="16">
        <f>IFERROR(__xludf.DUMMYFUNCTION("IF(REGEXMATCH($A1094, ""(?i)"" &amp; JOIN(""|"", SPLIT($K$3, "" ""))), 1, 0)"),0.0)</f>
        <v>0</v>
      </c>
      <c r="L1094" s="16">
        <f>if(vlookup(A1094,'VMware Inventory'!A:E,5,0)="Workstation",1,0)</f>
        <v>1</v>
      </c>
      <c r="M1094" s="105">
        <f t="shared" si="5"/>
        <v>1</v>
      </c>
      <c r="N1094" s="105">
        <f t="shared" si="6"/>
        <v>0</v>
      </c>
      <c r="O1094" s="105">
        <f t="shared" si="7"/>
        <v>0</v>
      </c>
      <c r="P1094" s="105" t="str">
        <f t="shared" si="8"/>
        <v>Consolidation</v>
      </c>
      <c r="Q1094" s="105">
        <f t="shared" si="9"/>
        <v>1</v>
      </c>
    </row>
    <row r="1095">
      <c r="A1095" s="61" t="s">
        <v>1235</v>
      </c>
      <c r="B1095" s="16">
        <f t="shared" si="2"/>
        <v>0</v>
      </c>
      <c r="C1095" s="16">
        <f>IFERROR(__xludf.DUMMYFUNCTION("IF(OR(REGEXMATCH($A1095, ""(?i)"" &amp; JOIN(""|"", SPLIT($C$3, "" ""))),vlookup(A1095,'VMware Inventory'!A:E,5,0)=""VMWare""), 1, 0)"),0.0)</f>
        <v>0</v>
      </c>
      <c r="D1095" s="16">
        <f>IFERROR(__xludf.DUMMYFUNCTION("IF(REGEXMATCH($A1095, ""(?i)"" &amp; JOIN(""|"", SPLIT($D$3, "" ""))), 1, 0)"),0.0)</f>
        <v>0</v>
      </c>
      <c r="E1095" s="16">
        <f t="shared" si="3"/>
        <v>0</v>
      </c>
      <c r="F1095" s="16">
        <f t="shared" si="4"/>
        <v>0</v>
      </c>
      <c r="G1095" s="16">
        <f>IFERROR(__xludf.DUMMYFUNCTION("IF(REGEXMATCH($A1095, ""(?i)"" &amp; JOIN(""|"", SPLIT($G$3, "" ""))), 1, 0)"),0.0)</f>
        <v>0</v>
      </c>
      <c r="H1095" s="16">
        <f>IFERROR(__xludf.DUMMYFUNCTION("IF(REGEXMATCH($A1095, ""(?i)"" &amp; JOIN(""|"", SPLIT($H$3, "" ""))), 1, 0)"),0.0)</f>
        <v>0</v>
      </c>
      <c r="I1095" s="16">
        <f>IFERROR(__xludf.DUMMYFUNCTION("IF(REGEXMATCH($A1095, ""(?i)"" &amp; JOIN(""|"", SPLIT($I$3, "" ""))), 1, 0)"),0.0)</f>
        <v>0</v>
      </c>
      <c r="J1095" s="16">
        <f>IFERROR(__xludf.DUMMYFUNCTION("IF(REGEXMATCH($A1095, ""(?i)"" &amp; JOIN(""|"", SPLIT($J$3, "" ""))), 1, 0)"),0.0)</f>
        <v>0</v>
      </c>
      <c r="K1095" s="16">
        <f>IFERROR(__xludf.DUMMYFUNCTION("IF(REGEXMATCH($A1095, ""(?i)"" &amp; JOIN(""|"", SPLIT($K$3, "" ""))), 1, 0)"),0.0)</f>
        <v>0</v>
      </c>
      <c r="L1095" s="16">
        <f>if(vlookup(A1095,'VMware Inventory'!A:E,5,0)="Workstation",1,0)</f>
        <v>1</v>
      </c>
      <c r="M1095" s="105">
        <f t="shared" si="5"/>
        <v>1</v>
      </c>
      <c r="N1095" s="105">
        <f t="shared" si="6"/>
        <v>0</v>
      </c>
      <c r="O1095" s="105">
        <f t="shared" si="7"/>
        <v>0</v>
      </c>
      <c r="P1095" s="105" t="str">
        <f t="shared" si="8"/>
        <v>Consolidation</v>
      </c>
      <c r="Q1095" s="105">
        <f t="shared" si="9"/>
        <v>1</v>
      </c>
    </row>
    <row r="1096">
      <c r="A1096" s="61" t="s">
        <v>1236</v>
      </c>
      <c r="B1096" s="16">
        <f t="shared" si="2"/>
        <v>0</v>
      </c>
      <c r="C1096" s="16">
        <f>IFERROR(__xludf.DUMMYFUNCTION("IF(OR(REGEXMATCH($A1096, ""(?i)"" &amp; JOIN(""|"", SPLIT($C$3, "" ""))),vlookup(A1096,'VMware Inventory'!A:E,5,0)=""VMWare""), 1, 0)"),0.0)</f>
        <v>0</v>
      </c>
      <c r="D1096" s="16">
        <f>IFERROR(__xludf.DUMMYFUNCTION("IF(REGEXMATCH($A1096, ""(?i)"" &amp; JOIN(""|"", SPLIT($D$3, "" ""))), 1, 0)"),0.0)</f>
        <v>0</v>
      </c>
      <c r="E1096" s="16">
        <f t="shared" si="3"/>
        <v>0</v>
      </c>
      <c r="F1096" s="16">
        <f t="shared" si="4"/>
        <v>0</v>
      </c>
      <c r="G1096" s="16">
        <f>IFERROR(__xludf.DUMMYFUNCTION("IF(REGEXMATCH($A1096, ""(?i)"" &amp; JOIN(""|"", SPLIT($G$3, "" ""))), 1, 0)"),0.0)</f>
        <v>0</v>
      </c>
      <c r="H1096" s="16">
        <f>IFERROR(__xludf.DUMMYFUNCTION("IF(REGEXMATCH($A1096, ""(?i)"" &amp; JOIN(""|"", SPLIT($H$3, "" ""))), 1, 0)"),0.0)</f>
        <v>0</v>
      </c>
      <c r="I1096" s="16">
        <f>IFERROR(__xludf.DUMMYFUNCTION("IF(REGEXMATCH($A1096, ""(?i)"" &amp; JOIN(""|"", SPLIT($I$3, "" ""))), 1, 0)"),0.0)</f>
        <v>0</v>
      </c>
      <c r="J1096" s="16">
        <f>IFERROR(__xludf.DUMMYFUNCTION("IF(REGEXMATCH($A1096, ""(?i)"" &amp; JOIN(""|"", SPLIT($J$3, "" ""))), 1, 0)"),0.0)</f>
        <v>0</v>
      </c>
      <c r="K1096" s="16">
        <f>IFERROR(__xludf.DUMMYFUNCTION("IF(REGEXMATCH($A1096, ""(?i)"" &amp; JOIN(""|"", SPLIT($K$3, "" ""))), 1, 0)"),0.0)</f>
        <v>0</v>
      </c>
      <c r="L1096" s="16">
        <f>if(vlookup(A1096,'VMware Inventory'!A:E,5,0)="Workstation",1,0)</f>
        <v>1</v>
      </c>
      <c r="M1096" s="105">
        <f t="shared" si="5"/>
        <v>1</v>
      </c>
      <c r="N1096" s="105">
        <f t="shared" si="6"/>
        <v>0</v>
      </c>
      <c r="O1096" s="105">
        <f t="shared" si="7"/>
        <v>0</v>
      </c>
      <c r="P1096" s="105" t="str">
        <f t="shared" si="8"/>
        <v>Consolidation</v>
      </c>
      <c r="Q1096" s="105">
        <f t="shared" si="9"/>
        <v>1</v>
      </c>
    </row>
    <row r="1097">
      <c r="A1097" s="61" t="s">
        <v>1237</v>
      </c>
      <c r="B1097" s="16">
        <f t="shared" si="2"/>
        <v>0</v>
      </c>
      <c r="C1097" s="16">
        <f>IFERROR(__xludf.DUMMYFUNCTION("IF(OR(REGEXMATCH($A1097, ""(?i)"" &amp; JOIN(""|"", SPLIT($C$3, "" ""))),vlookup(A1097,'VMware Inventory'!A:E,5,0)=""VMWare""), 1, 0)"),0.0)</f>
        <v>0</v>
      </c>
      <c r="D1097" s="16">
        <f>IFERROR(__xludf.DUMMYFUNCTION("IF(REGEXMATCH($A1097, ""(?i)"" &amp; JOIN(""|"", SPLIT($D$3, "" ""))), 1, 0)"),0.0)</f>
        <v>0</v>
      </c>
      <c r="E1097" s="16">
        <f t="shared" si="3"/>
        <v>0</v>
      </c>
      <c r="F1097" s="16">
        <f t="shared" si="4"/>
        <v>0</v>
      </c>
      <c r="G1097" s="16">
        <f>IFERROR(__xludf.DUMMYFUNCTION("IF(REGEXMATCH($A1097, ""(?i)"" &amp; JOIN(""|"", SPLIT($G$3, "" ""))), 1, 0)"),0.0)</f>
        <v>0</v>
      </c>
      <c r="H1097" s="16">
        <f>IFERROR(__xludf.DUMMYFUNCTION("IF(REGEXMATCH($A1097, ""(?i)"" &amp; JOIN(""|"", SPLIT($H$3, "" ""))), 1, 0)"),0.0)</f>
        <v>0</v>
      </c>
      <c r="I1097" s="16">
        <f>IFERROR(__xludf.DUMMYFUNCTION("IF(REGEXMATCH($A1097, ""(?i)"" &amp; JOIN(""|"", SPLIT($I$3, "" ""))), 1, 0)"),0.0)</f>
        <v>0</v>
      </c>
      <c r="J1097" s="16">
        <f>IFERROR(__xludf.DUMMYFUNCTION("IF(REGEXMATCH($A1097, ""(?i)"" &amp; JOIN(""|"", SPLIT($J$3, "" ""))), 1, 0)"),0.0)</f>
        <v>0</v>
      </c>
      <c r="K1097" s="16">
        <f>IFERROR(__xludf.DUMMYFUNCTION("IF(REGEXMATCH($A1097, ""(?i)"" &amp; JOIN(""|"", SPLIT($K$3, "" ""))), 1, 0)"),0.0)</f>
        <v>0</v>
      </c>
      <c r="L1097" s="16">
        <f>if(vlookup(A1097,'VMware Inventory'!A:E,5,0)="Workstation",1,0)</f>
        <v>1</v>
      </c>
      <c r="M1097" s="105">
        <f t="shared" si="5"/>
        <v>1</v>
      </c>
      <c r="N1097" s="105">
        <f t="shared" si="6"/>
        <v>0</v>
      </c>
      <c r="O1097" s="105">
        <f t="shared" si="7"/>
        <v>0</v>
      </c>
      <c r="P1097" s="105" t="str">
        <f t="shared" si="8"/>
        <v>Consolidation</v>
      </c>
      <c r="Q1097" s="105">
        <f t="shared" si="9"/>
        <v>1</v>
      </c>
    </row>
    <row r="1098">
      <c r="A1098" s="61" t="s">
        <v>1238</v>
      </c>
      <c r="B1098" s="16">
        <f t="shared" si="2"/>
        <v>0</v>
      </c>
      <c r="C1098" s="16">
        <f>IFERROR(__xludf.DUMMYFUNCTION("IF(OR(REGEXMATCH($A1098, ""(?i)"" &amp; JOIN(""|"", SPLIT($C$3, "" ""))),vlookup(A1098,'VMware Inventory'!A:E,5,0)=""VMWare""), 1, 0)"),0.0)</f>
        <v>0</v>
      </c>
      <c r="D1098" s="16">
        <f>IFERROR(__xludf.DUMMYFUNCTION("IF(REGEXMATCH($A1098, ""(?i)"" &amp; JOIN(""|"", SPLIT($D$3, "" ""))), 1, 0)"),0.0)</f>
        <v>0</v>
      </c>
      <c r="E1098" s="16">
        <f t="shared" si="3"/>
        <v>0</v>
      </c>
      <c r="F1098" s="16">
        <f t="shared" si="4"/>
        <v>0</v>
      </c>
      <c r="G1098" s="16">
        <f>IFERROR(__xludf.DUMMYFUNCTION("IF(REGEXMATCH($A1098, ""(?i)"" &amp; JOIN(""|"", SPLIT($G$3, "" ""))), 1, 0)"),0.0)</f>
        <v>0</v>
      </c>
      <c r="H1098" s="16">
        <f>IFERROR(__xludf.DUMMYFUNCTION("IF(REGEXMATCH($A1098, ""(?i)"" &amp; JOIN(""|"", SPLIT($H$3, "" ""))), 1, 0)"),0.0)</f>
        <v>0</v>
      </c>
      <c r="I1098" s="16">
        <f>IFERROR(__xludf.DUMMYFUNCTION("IF(REGEXMATCH($A1098, ""(?i)"" &amp; JOIN(""|"", SPLIT($I$3, "" ""))), 1, 0)"),0.0)</f>
        <v>0</v>
      </c>
      <c r="J1098" s="16">
        <f>IFERROR(__xludf.DUMMYFUNCTION("IF(REGEXMATCH($A1098, ""(?i)"" &amp; JOIN(""|"", SPLIT($J$3, "" ""))), 1, 0)"),0.0)</f>
        <v>0</v>
      </c>
      <c r="K1098" s="16">
        <f>IFERROR(__xludf.DUMMYFUNCTION("IF(REGEXMATCH($A1098, ""(?i)"" &amp; JOIN(""|"", SPLIT($K$3, "" ""))), 1, 0)"),0.0)</f>
        <v>0</v>
      </c>
      <c r="L1098" s="16">
        <f>if(vlookup(A1098,'VMware Inventory'!A:E,5,0)="Workstation",1,0)</f>
        <v>0</v>
      </c>
      <c r="M1098" s="105">
        <f t="shared" si="5"/>
        <v>0</v>
      </c>
      <c r="N1098" s="105">
        <f t="shared" si="6"/>
        <v>0</v>
      </c>
      <c r="O1098" s="105">
        <f t="shared" si="7"/>
        <v>0</v>
      </c>
      <c r="P1098" s="105" t="str">
        <f t="shared" si="8"/>
        <v>No Infra</v>
      </c>
      <c r="Q1098" s="105">
        <f t="shared" si="9"/>
        <v>0</v>
      </c>
    </row>
    <row r="1099">
      <c r="A1099" s="61" t="s">
        <v>1239</v>
      </c>
      <c r="B1099" s="16">
        <f t="shared" si="2"/>
        <v>0</v>
      </c>
      <c r="C1099" s="16">
        <f>IFERROR(__xludf.DUMMYFUNCTION("IF(OR(REGEXMATCH($A1099, ""(?i)"" &amp; JOIN(""|"", SPLIT($C$3, "" ""))),vlookup(A1099,'VMware Inventory'!A:E,5,0)=""VMWare""), 1, 0)"),0.0)</f>
        <v>0</v>
      </c>
      <c r="D1099" s="16">
        <f>IFERROR(__xludf.DUMMYFUNCTION("IF(REGEXMATCH($A1099, ""(?i)"" &amp; JOIN(""|"", SPLIT($D$3, "" ""))), 1, 0)"),0.0)</f>
        <v>0</v>
      </c>
      <c r="E1099" s="16">
        <f t="shared" si="3"/>
        <v>0</v>
      </c>
      <c r="F1099" s="16">
        <f t="shared" si="4"/>
        <v>0</v>
      </c>
      <c r="G1099" s="16">
        <f>IFERROR(__xludf.DUMMYFUNCTION("IF(REGEXMATCH($A1099, ""(?i)"" &amp; JOIN(""|"", SPLIT($G$3, "" ""))), 1, 0)"),0.0)</f>
        <v>0</v>
      </c>
      <c r="H1099" s="16">
        <f>IFERROR(__xludf.DUMMYFUNCTION("IF(REGEXMATCH($A1099, ""(?i)"" &amp; JOIN(""|"", SPLIT($H$3, "" ""))), 1, 0)"),0.0)</f>
        <v>0</v>
      </c>
      <c r="I1099" s="16">
        <f>IFERROR(__xludf.DUMMYFUNCTION("IF(REGEXMATCH($A1099, ""(?i)"" &amp; JOIN(""|"", SPLIT($I$3, "" ""))), 1, 0)"),0.0)</f>
        <v>0</v>
      </c>
      <c r="J1099" s="16">
        <f>IFERROR(__xludf.DUMMYFUNCTION("IF(REGEXMATCH($A1099, ""(?i)"" &amp; JOIN(""|"", SPLIT($J$3, "" ""))), 1, 0)"),0.0)</f>
        <v>0</v>
      </c>
      <c r="K1099" s="16">
        <f>IFERROR(__xludf.DUMMYFUNCTION("IF(REGEXMATCH($A1099, ""(?i)"" &amp; JOIN(""|"", SPLIT($K$3, "" ""))), 1, 0)"),0.0)</f>
        <v>0</v>
      </c>
      <c r="L1099" s="16">
        <f>if(vlookup(A1099,'VMware Inventory'!A:E,5,0)="Workstation",1,0)</f>
        <v>0</v>
      </c>
      <c r="M1099" s="105">
        <f t="shared" si="5"/>
        <v>0</v>
      </c>
      <c r="N1099" s="105">
        <f t="shared" si="6"/>
        <v>0</v>
      </c>
      <c r="O1099" s="105">
        <f t="shared" si="7"/>
        <v>0</v>
      </c>
      <c r="P1099" s="105" t="str">
        <f t="shared" si="8"/>
        <v>No Infra</v>
      </c>
      <c r="Q1099" s="105">
        <f t="shared" si="9"/>
        <v>0</v>
      </c>
    </row>
    <row r="1100">
      <c r="A1100" s="61" t="s">
        <v>1240</v>
      </c>
      <c r="B1100" s="16">
        <f t="shared" si="2"/>
        <v>0</v>
      </c>
      <c r="C1100" s="16">
        <f>IFERROR(__xludf.DUMMYFUNCTION("IF(OR(REGEXMATCH($A1100, ""(?i)"" &amp; JOIN(""|"", SPLIT($C$3, "" ""))),vlookup(A1100,'VMware Inventory'!A:E,5,0)=""VMWare""), 1, 0)"),0.0)</f>
        <v>0</v>
      </c>
      <c r="D1100" s="16">
        <f>IFERROR(__xludf.DUMMYFUNCTION("IF(REGEXMATCH($A1100, ""(?i)"" &amp; JOIN(""|"", SPLIT($D$3, "" ""))), 1, 0)"),0.0)</f>
        <v>0</v>
      </c>
      <c r="E1100" s="16">
        <f t="shared" si="3"/>
        <v>0</v>
      </c>
      <c r="F1100" s="16">
        <f t="shared" si="4"/>
        <v>0</v>
      </c>
      <c r="G1100" s="16">
        <f>IFERROR(__xludf.DUMMYFUNCTION("IF(REGEXMATCH($A1100, ""(?i)"" &amp; JOIN(""|"", SPLIT($G$3, "" ""))), 1, 0)"),0.0)</f>
        <v>0</v>
      </c>
      <c r="H1100" s="16">
        <f>IFERROR(__xludf.DUMMYFUNCTION("IF(REGEXMATCH($A1100, ""(?i)"" &amp; JOIN(""|"", SPLIT($H$3, "" ""))), 1, 0)"),0.0)</f>
        <v>0</v>
      </c>
      <c r="I1100" s="16">
        <f>IFERROR(__xludf.DUMMYFUNCTION("IF(REGEXMATCH($A1100, ""(?i)"" &amp; JOIN(""|"", SPLIT($I$3, "" ""))), 1, 0)"),0.0)</f>
        <v>0</v>
      </c>
      <c r="J1100" s="16">
        <f>IFERROR(__xludf.DUMMYFUNCTION("IF(REGEXMATCH($A1100, ""(?i)"" &amp; JOIN(""|"", SPLIT($J$3, "" ""))), 1, 0)"),0.0)</f>
        <v>0</v>
      </c>
      <c r="K1100" s="16">
        <f>IFERROR(__xludf.DUMMYFUNCTION("IF(REGEXMATCH($A1100, ""(?i)"" &amp; JOIN(""|"", SPLIT($K$3, "" ""))), 1, 0)"),0.0)</f>
        <v>0</v>
      </c>
      <c r="L1100" s="16">
        <f>if(vlookup(A1100,'VMware Inventory'!A:E,5,0)="Workstation",1,0)</f>
        <v>1</v>
      </c>
      <c r="M1100" s="105">
        <f t="shared" si="5"/>
        <v>1</v>
      </c>
      <c r="N1100" s="105">
        <f t="shared" si="6"/>
        <v>0</v>
      </c>
      <c r="O1100" s="105">
        <f t="shared" si="7"/>
        <v>0</v>
      </c>
      <c r="P1100" s="105" t="str">
        <f t="shared" si="8"/>
        <v>Consolidation</v>
      </c>
      <c r="Q1100" s="105">
        <f t="shared" si="9"/>
        <v>1</v>
      </c>
    </row>
    <row r="1101">
      <c r="A1101" s="61" t="s">
        <v>1241</v>
      </c>
      <c r="B1101" s="16">
        <f t="shared" si="2"/>
        <v>0</v>
      </c>
      <c r="C1101" s="16">
        <f>IFERROR(__xludf.DUMMYFUNCTION("IF(OR(REGEXMATCH($A1101, ""(?i)"" &amp; JOIN(""|"", SPLIT($C$3, "" ""))),vlookup(A1101,'VMware Inventory'!A:E,5,0)=""VMWare""), 1, 0)"),0.0)</f>
        <v>0</v>
      </c>
      <c r="D1101" s="16">
        <f>IFERROR(__xludf.DUMMYFUNCTION("IF(REGEXMATCH($A1101, ""(?i)"" &amp; JOIN(""|"", SPLIT($D$3, "" ""))), 1, 0)"),0.0)</f>
        <v>0</v>
      </c>
      <c r="E1101" s="16">
        <f t="shared" si="3"/>
        <v>0</v>
      </c>
      <c r="F1101" s="16">
        <f t="shared" si="4"/>
        <v>0</v>
      </c>
      <c r="G1101" s="16">
        <f>IFERROR(__xludf.DUMMYFUNCTION("IF(REGEXMATCH($A1101, ""(?i)"" &amp; JOIN(""|"", SPLIT($G$3, "" ""))), 1, 0)"),0.0)</f>
        <v>0</v>
      </c>
      <c r="H1101" s="16">
        <f>IFERROR(__xludf.DUMMYFUNCTION("IF(REGEXMATCH($A1101, ""(?i)"" &amp; JOIN(""|"", SPLIT($H$3, "" ""))), 1, 0)"),0.0)</f>
        <v>0</v>
      </c>
      <c r="I1101" s="16">
        <f>IFERROR(__xludf.DUMMYFUNCTION("IF(REGEXMATCH($A1101, ""(?i)"" &amp; JOIN(""|"", SPLIT($I$3, "" ""))), 1, 0)"),0.0)</f>
        <v>0</v>
      </c>
      <c r="J1101" s="16">
        <f>IFERROR(__xludf.DUMMYFUNCTION("IF(REGEXMATCH($A1101, ""(?i)"" &amp; JOIN(""|"", SPLIT($J$3, "" ""))), 1, 0)"),0.0)</f>
        <v>0</v>
      </c>
      <c r="K1101" s="16">
        <f>IFERROR(__xludf.DUMMYFUNCTION("IF(REGEXMATCH($A1101, ""(?i)"" &amp; JOIN(""|"", SPLIT($K$3, "" ""))), 1, 0)"),0.0)</f>
        <v>0</v>
      </c>
      <c r="L1101" s="16">
        <f>if(vlookup(A1101,'VMware Inventory'!A:E,5,0)="Workstation",1,0)</f>
        <v>1</v>
      </c>
      <c r="M1101" s="105">
        <f t="shared" si="5"/>
        <v>1</v>
      </c>
      <c r="N1101" s="105">
        <f t="shared" si="6"/>
        <v>0</v>
      </c>
      <c r="O1101" s="105">
        <f t="shared" si="7"/>
        <v>0</v>
      </c>
      <c r="P1101" s="105" t="str">
        <f t="shared" si="8"/>
        <v>Consolidation</v>
      </c>
      <c r="Q1101" s="105">
        <f t="shared" si="9"/>
        <v>1</v>
      </c>
    </row>
    <row r="1102">
      <c r="A1102" s="61" t="s">
        <v>1242</v>
      </c>
      <c r="B1102" s="16">
        <f t="shared" si="2"/>
        <v>0</v>
      </c>
      <c r="C1102" s="16">
        <f>IFERROR(__xludf.DUMMYFUNCTION("IF(OR(REGEXMATCH($A1102, ""(?i)"" &amp; JOIN(""|"", SPLIT($C$3, "" ""))),vlookup(A1102,'VMware Inventory'!A:E,5,0)=""VMWare""), 1, 0)"),0.0)</f>
        <v>0</v>
      </c>
      <c r="D1102" s="16">
        <f>IFERROR(__xludf.DUMMYFUNCTION("IF(REGEXMATCH($A1102, ""(?i)"" &amp; JOIN(""|"", SPLIT($D$3, "" ""))), 1, 0)"),0.0)</f>
        <v>0</v>
      </c>
      <c r="E1102" s="16">
        <f t="shared" si="3"/>
        <v>0</v>
      </c>
      <c r="F1102" s="16">
        <f t="shared" si="4"/>
        <v>0</v>
      </c>
      <c r="G1102" s="16">
        <f>IFERROR(__xludf.DUMMYFUNCTION("IF(REGEXMATCH($A1102, ""(?i)"" &amp; JOIN(""|"", SPLIT($G$3, "" ""))), 1, 0)"),0.0)</f>
        <v>0</v>
      </c>
      <c r="H1102" s="16">
        <f>IFERROR(__xludf.DUMMYFUNCTION("IF(REGEXMATCH($A1102, ""(?i)"" &amp; JOIN(""|"", SPLIT($H$3, "" ""))), 1, 0)"),0.0)</f>
        <v>0</v>
      </c>
      <c r="I1102" s="16">
        <f>IFERROR(__xludf.DUMMYFUNCTION("IF(REGEXMATCH($A1102, ""(?i)"" &amp; JOIN(""|"", SPLIT($I$3, "" ""))), 1, 0)"),0.0)</f>
        <v>0</v>
      </c>
      <c r="J1102" s="16">
        <f>IFERROR(__xludf.DUMMYFUNCTION("IF(REGEXMATCH($A1102, ""(?i)"" &amp; JOIN(""|"", SPLIT($J$3, "" ""))), 1, 0)"),0.0)</f>
        <v>0</v>
      </c>
      <c r="K1102" s="16">
        <f>IFERROR(__xludf.DUMMYFUNCTION("IF(REGEXMATCH($A1102, ""(?i)"" &amp; JOIN(""|"", SPLIT($K$3, "" ""))), 1, 0)"),0.0)</f>
        <v>0</v>
      </c>
      <c r="L1102" s="16">
        <f>if(vlookup(A1102,'VMware Inventory'!A:E,5,0)="Workstation",1,0)</f>
        <v>1</v>
      </c>
      <c r="M1102" s="105">
        <f t="shared" si="5"/>
        <v>1</v>
      </c>
      <c r="N1102" s="105">
        <f t="shared" si="6"/>
        <v>0</v>
      </c>
      <c r="O1102" s="105">
        <f t="shared" si="7"/>
        <v>0</v>
      </c>
      <c r="P1102" s="105" t="str">
        <f t="shared" si="8"/>
        <v>Consolidation</v>
      </c>
      <c r="Q1102" s="105">
        <f t="shared" si="9"/>
        <v>1</v>
      </c>
    </row>
    <row r="1103">
      <c r="A1103" s="61" t="s">
        <v>1243</v>
      </c>
      <c r="B1103" s="16">
        <f t="shared" si="2"/>
        <v>0</v>
      </c>
      <c r="C1103" s="16">
        <f>IFERROR(__xludf.DUMMYFUNCTION("IF(OR(REGEXMATCH($A1103, ""(?i)"" &amp; JOIN(""|"", SPLIT($C$3, "" ""))),vlookup(A1103,'VMware Inventory'!A:E,5,0)=""VMWare""), 1, 0)"),0.0)</f>
        <v>0</v>
      </c>
      <c r="D1103" s="16">
        <f>IFERROR(__xludf.DUMMYFUNCTION("IF(REGEXMATCH($A1103, ""(?i)"" &amp; JOIN(""|"", SPLIT($D$3, "" ""))), 1, 0)"),0.0)</f>
        <v>0</v>
      </c>
      <c r="E1103" s="16">
        <f t="shared" si="3"/>
        <v>0</v>
      </c>
      <c r="F1103" s="16">
        <f t="shared" si="4"/>
        <v>0</v>
      </c>
      <c r="G1103" s="16">
        <f>IFERROR(__xludf.DUMMYFUNCTION("IF(REGEXMATCH($A1103, ""(?i)"" &amp; JOIN(""|"", SPLIT($G$3, "" ""))), 1, 0)"),0.0)</f>
        <v>0</v>
      </c>
      <c r="H1103" s="16">
        <f>IFERROR(__xludf.DUMMYFUNCTION("IF(REGEXMATCH($A1103, ""(?i)"" &amp; JOIN(""|"", SPLIT($H$3, "" ""))), 1, 0)"),0.0)</f>
        <v>0</v>
      </c>
      <c r="I1103" s="16">
        <f>IFERROR(__xludf.DUMMYFUNCTION("IF(REGEXMATCH($A1103, ""(?i)"" &amp; JOIN(""|"", SPLIT($I$3, "" ""))), 1, 0)"),0.0)</f>
        <v>0</v>
      </c>
      <c r="J1103" s="16">
        <f>IFERROR(__xludf.DUMMYFUNCTION("IF(REGEXMATCH($A1103, ""(?i)"" &amp; JOIN(""|"", SPLIT($J$3, "" ""))), 1, 0)"),0.0)</f>
        <v>0</v>
      </c>
      <c r="K1103" s="16">
        <f>IFERROR(__xludf.DUMMYFUNCTION("IF(REGEXMATCH($A1103, ""(?i)"" &amp; JOIN(""|"", SPLIT($K$3, "" ""))), 1, 0)"),0.0)</f>
        <v>0</v>
      </c>
      <c r="L1103" s="16">
        <f>if(vlookup(A1103,'VMware Inventory'!A:E,5,0)="Workstation",1,0)</f>
        <v>1</v>
      </c>
      <c r="M1103" s="105">
        <f t="shared" si="5"/>
        <v>1</v>
      </c>
      <c r="N1103" s="105">
        <f t="shared" si="6"/>
        <v>0</v>
      </c>
      <c r="O1103" s="105">
        <f t="shared" si="7"/>
        <v>0</v>
      </c>
      <c r="P1103" s="105" t="str">
        <f t="shared" si="8"/>
        <v>Consolidation</v>
      </c>
      <c r="Q1103" s="105">
        <f t="shared" si="9"/>
        <v>1</v>
      </c>
    </row>
    <row r="1104">
      <c r="A1104" s="61" t="s">
        <v>1244</v>
      </c>
      <c r="B1104" s="16">
        <f t="shared" si="2"/>
        <v>0</v>
      </c>
      <c r="C1104" s="16">
        <f>IFERROR(__xludf.DUMMYFUNCTION("IF(OR(REGEXMATCH($A1104, ""(?i)"" &amp; JOIN(""|"", SPLIT($C$3, "" ""))),vlookup(A1104,'VMware Inventory'!A:E,5,0)=""VMWare""), 1, 0)"),0.0)</f>
        <v>0</v>
      </c>
      <c r="D1104" s="16">
        <f>IFERROR(__xludf.DUMMYFUNCTION("IF(REGEXMATCH($A1104, ""(?i)"" &amp; JOIN(""|"", SPLIT($D$3, "" ""))), 1, 0)"),0.0)</f>
        <v>0</v>
      </c>
      <c r="E1104" s="16">
        <f t="shared" si="3"/>
        <v>0</v>
      </c>
      <c r="F1104" s="16">
        <f t="shared" si="4"/>
        <v>0</v>
      </c>
      <c r="G1104" s="16">
        <f>IFERROR(__xludf.DUMMYFUNCTION("IF(REGEXMATCH($A1104, ""(?i)"" &amp; JOIN(""|"", SPLIT($G$3, "" ""))), 1, 0)"),0.0)</f>
        <v>0</v>
      </c>
      <c r="H1104" s="16">
        <f>IFERROR(__xludf.DUMMYFUNCTION("IF(REGEXMATCH($A1104, ""(?i)"" &amp; JOIN(""|"", SPLIT($H$3, "" ""))), 1, 0)"),0.0)</f>
        <v>0</v>
      </c>
      <c r="I1104" s="16">
        <f>IFERROR(__xludf.DUMMYFUNCTION("IF(REGEXMATCH($A1104, ""(?i)"" &amp; JOIN(""|"", SPLIT($I$3, "" ""))), 1, 0)"),0.0)</f>
        <v>0</v>
      </c>
      <c r="J1104" s="16">
        <f>IFERROR(__xludf.DUMMYFUNCTION("IF(REGEXMATCH($A1104, ""(?i)"" &amp; JOIN(""|"", SPLIT($J$3, "" ""))), 1, 0)"),0.0)</f>
        <v>0</v>
      </c>
      <c r="K1104" s="16">
        <f>IFERROR(__xludf.DUMMYFUNCTION("IF(REGEXMATCH($A1104, ""(?i)"" &amp; JOIN(""|"", SPLIT($K$3, "" ""))), 1, 0)"),0.0)</f>
        <v>0</v>
      </c>
      <c r="L1104" s="16">
        <f>if(vlookup(A1104,'VMware Inventory'!A:E,5,0)="Workstation",1,0)</f>
        <v>1</v>
      </c>
      <c r="M1104" s="105">
        <f t="shared" si="5"/>
        <v>1</v>
      </c>
      <c r="N1104" s="105">
        <f t="shared" si="6"/>
        <v>0</v>
      </c>
      <c r="O1104" s="105">
        <f t="shared" si="7"/>
        <v>0</v>
      </c>
      <c r="P1104" s="105" t="str">
        <f t="shared" si="8"/>
        <v>Consolidation</v>
      </c>
      <c r="Q1104" s="105">
        <f t="shared" si="9"/>
        <v>1</v>
      </c>
    </row>
    <row r="1105">
      <c r="A1105" s="61" t="s">
        <v>1245</v>
      </c>
      <c r="B1105" s="16">
        <f t="shared" si="2"/>
        <v>0</v>
      </c>
      <c r="C1105" s="16">
        <f>IFERROR(__xludf.DUMMYFUNCTION("IF(OR(REGEXMATCH($A1105, ""(?i)"" &amp; JOIN(""|"", SPLIT($C$3, "" ""))),vlookup(A1105,'VMware Inventory'!A:E,5,0)=""VMWare""), 1, 0)"),0.0)</f>
        <v>0</v>
      </c>
      <c r="D1105" s="16">
        <f>IFERROR(__xludf.DUMMYFUNCTION("IF(REGEXMATCH($A1105, ""(?i)"" &amp; JOIN(""|"", SPLIT($D$3, "" ""))), 1, 0)"),0.0)</f>
        <v>0</v>
      </c>
      <c r="E1105" s="16">
        <f t="shared" si="3"/>
        <v>0</v>
      </c>
      <c r="F1105" s="16">
        <f t="shared" si="4"/>
        <v>0</v>
      </c>
      <c r="G1105" s="16">
        <f>IFERROR(__xludf.DUMMYFUNCTION("IF(REGEXMATCH($A1105, ""(?i)"" &amp; JOIN(""|"", SPLIT($G$3, "" ""))), 1, 0)"),0.0)</f>
        <v>0</v>
      </c>
      <c r="H1105" s="16">
        <f>IFERROR(__xludf.DUMMYFUNCTION("IF(REGEXMATCH($A1105, ""(?i)"" &amp; JOIN(""|"", SPLIT($H$3, "" ""))), 1, 0)"),0.0)</f>
        <v>0</v>
      </c>
      <c r="I1105" s="16">
        <f>IFERROR(__xludf.DUMMYFUNCTION("IF(REGEXMATCH($A1105, ""(?i)"" &amp; JOIN(""|"", SPLIT($I$3, "" ""))), 1, 0)"),0.0)</f>
        <v>0</v>
      </c>
      <c r="J1105" s="16">
        <f>IFERROR(__xludf.DUMMYFUNCTION("IF(REGEXMATCH($A1105, ""(?i)"" &amp; JOIN(""|"", SPLIT($J$3, "" ""))), 1, 0)"),0.0)</f>
        <v>0</v>
      </c>
      <c r="K1105" s="16">
        <f>IFERROR(__xludf.DUMMYFUNCTION("IF(REGEXMATCH($A1105, ""(?i)"" &amp; JOIN(""|"", SPLIT($K$3, "" ""))), 1, 0)"),0.0)</f>
        <v>0</v>
      </c>
      <c r="L1105" s="16">
        <f>if(vlookup(A1105,'VMware Inventory'!A:E,5,0)="Workstation",1,0)</f>
        <v>1</v>
      </c>
      <c r="M1105" s="105">
        <f t="shared" si="5"/>
        <v>1</v>
      </c>
      <c r="N1105" s="105">
        <f t="shared" si="6"/>
        <v>0</v>
      </c>
      <c r="O1105" s="105">
        <f t="shared" si="7"/>
        <v>0</v>
      </c>
      <c r="P1105" s="105" t="str">
        <f t="shared" si="8"/>
        <v>Consolidation</v>
      </c>
      <c r="Q1105" s="105">
        <f t="shared" si="9"/>
        <v>1</v>
      </c>
    </row>
    <row r="1106">
      <c r="A1106" s="61" t="s">
        <v>1246</v>
      </c>
      <c r="B1106" s="16">
        <f t="shared" si="2"/>
        <v>0</v>
      </c>
      <c r="C1106" s="16">
        <f>IFERROR(__xludf.DUMMYFUNCTION("IF(OR(REGEXMATCH($A1106, ""(?i)"" &amp; JOIN(""|"", SPLIT($C$3, "" ""))),vlookup(A1106,'VMware Inventory'!A:E,5,0)=""VMWare""), 1, 0)"),0.0)</f>
        <v>0</v>
      </c>
      <c r="D1106" s="16">
        <f>IFERROR(__xludf.DUMMYFUNCTION("IF(REGEXMATCH($A1106, ""(?i)"" &amp; JOIN(""|"", SPLIT($D$3, "" ""))), 1, 0)"),0.0)</f>
        <v>0</v>
      </c>
      <c r="E1106" s="16">
        <f t="shared" si="3"/>
        <v>0</v>
      </c>
      <c r="F1106" s="16">
        <f t="shared" si="4"/>
        <v>0</v>
      </c>
      <c r="G1106" s="16">
        <f>IFERROR(__xludf.DUMMYFUNCTION("IF(REGEXMATCH($A1106, ""(?i)"" &amp; JOIN(""|"", SPLIT($G$3, "" ""))), 1, 0)"),0.0)</f>
        <v>0</v>
      </c>
      <c r="H1106" s="16">
        <f>IFERROR(__xludf.DUMMYFUNCTION("IF(REGEXMATCH($A1106, ""(?i)"" &amp; JOIN(""|"", SPLIT($H$3, "" ""))), 1, 0)"),0.0)</f>
        <v>0</v>
      </c>
      <c r="I1106" s="16">
        <f>IFERROR(__xludf.DUMMYFUNCTION("IF(REGEXMATCH($A1106, ""(?i)"" &amp; JOIN(""|"", SPLIT($I$3, "" ""))), 1, 0)"),0.0)</f>
        <v>0</v>
      </c>
      <c r="J1106" s="16">
        <f>IFERROR(__xludf.DUMMYFUNCTION("IF(REGEXMATCH($A1106, ""(?i)"" &amp; JOIN(""|"", SPLIT($J$3, "" ""))), 1, 0)"),0.0)</f>
        <v>0</v>
      </c>
      <c r="K1106" s="16">
        <f>IFERROR(__xludf.DUMMYFUNCTION("IF(REGEXMATCH($A1106, ""(?i)"" &amp; JOIN(""|"", SPLIT($K$3, "" ""))), 1, 0)"),0.0)</f>
        <v>0</v>
      </c>
      <c r="L1106" s="16">
        <f>if(vlookup(A1106,'VMware Inventory'!A:E,5,0)="Workstation",1,0)</f>
        <v>1</v>
      </c>
      <c r="M1106" s="105">
        <f t="shared" si="5"/>
        <v>1</v>
      </c>
      <c r="N1106" s="105">
        <f t="shared" si="6"/>
        <v>0</v>
      </c>
      <c r="O1106" s="105">
        <f t="shared" si="7"/>
        <v>0</v>
      </c>
      <c r="P1106" s="105" t="str">
        <f t="shared" si="8"/>
        <v>Consolidation</v>
      </c>
      <c r="Q1106" s="105">
        <f t="shared" si="9"/>
        <v>1</v>
      </c>
    </row>
    <row r="1107">
      <c r="A1107" s="61" t="s">
        <v>1247</v>
      </c>
      <c r="B1107" s="16">
        <f t="shared" si="2"/>
        <v>0</v>
      </c>
      <c r="C1107" s="16">
        <f>IFERROR(__xludf.DUMMYFUNCTION("IF(OR(REGEXMATCH($A1107, ""(?i)"" &amp; JOIN(""|"", SPLIT($C$3, "" ""))),vlookup(A1107,'VMware Inventory'!A:E,5,0)=""VMWare""), 1, 0)"),0.0)</f>
        <v>0</v>
      </c>
      <c r="D1107" s="16">
        <f>IFERROR(__xludf.DUMMYFUNCTION("IF(REGEXMATCH($A1107, ""(?i)"" &amp; JOIN(""|"", SPLIT($D$3, "" ""))), 1, 0)"),0.0)</f>
        <v>0</v>
      </c>
      <c r="E1107" s="16">
        <f t="shared" si="3"/>
        <v>0</v>
      </c>
      <c r="F1107" s="16">
        <f t="shared" si="4"/>
        <v>0</v>
      </c>
      <c r="G1107" s="16">
        <f>IFERROR(__xludf.DUMMYFUNCTION("IF(REGEXMATCH($A1107, ""(?i)"" &amp; JOIN(""|"", SPLIT($G$3, "" ""))), 1, 0)"),0.0)</f>
        <v>0</v>
      </c>
      <c r="H1107" s="16">
        <f>IFERROR(__xludf.DUMMYFUNCTION("IF(REGEXMATCH($A1107, ""(?i)"" &amp; JOIN(""|"", SPLIT($H$3, "" ""))), 1, 0)"),0.0)</f>
        <v>0</v>
      </c>
      <c r="I1107" s="16">
        <f>IFERROR(__xludf.DUMMYFUNCTION("IF(REGEXMATCH($A1107, ""(?i)"" &amp; JOIN(""|"", SPLIT($I$3, "" ""))), 1, 0)"),0.0)</f>
        <v>0</v>
      </c>
      <c r="J1107" s="16">
        <f>IFERROR(__xludf.DUMMYFUNCTION("IF(REGEXMATCH($A1107, ""(?i)"" &amp; JOIN(""|"", SPLIT($J$3, "" ""))), 1, 0)"),0.0)</f>
        <v>0</v>
      </c>
      <c r="K1107" s="16">
        <f>IFERROR(__xludf.DUMMYFUNCTION("IF(REGEXMATCH($A1107, ""(?i)"" &amp; JOIN(""|"", SPLIT($K$3, "" ""))), 1, 0)"),0.0)</f>
        <v>0</v>
      </c>
      <c r="L1107" s="16">
        <f>if(vlookup(A1107,'VMware Inventory'!A:E,5,0)="Workstation",1,0)</f>
        <v>1</v>
      </c>
      <c r="M1107" s="105">
        <f t="shared" si="5"/>
        <v>1</v>
      </c>
      <c r="N1107" s="105">
        <f t="shared" si="6"/>
        <v>0</v>
      </c>
      <c r="O1107" s="105">
        <f t="shared" si="7"/>
        <v>0</v>
      </c>
      <c r="P1107" s="105" t="str">
        <f t="shared" si="8"/>
        <v>Consolidation</v>
      </c>
      <c r="Q1107" s="105">
        <f t="shared" si="9"/>
        <v>1</v>
      </c>
    </row>
    <row r="1108">
      <c r="A1108" s="61" t="s">
        <v>1248</v>
      </c>
      <c r="B1108" s="16">
        <f t="shared" si="2"/>
        <v>0</v>
      </c>
      <c r="C1108" s="16">
        <f>IFERROR(__xludf.DUMMYFUNCTION("IF(OR(REGEXMATCH($A1108, ""(?i)"" &amp; JOIN(""|"", SPLIT($C$3, "" ""))),vlookup(A1108,'VMware Inventory'!A:E,5,0)=""VMWare""), 1, 0)"),0.0)</f>
        <v>0</v>
      </c>
      <c r="D1108" s="16">
        <f>IFERROR(__xludf.DUMMYFUNCTION("IF(REGEXMATCH($A1108, ""(?i)"" &amp; JOIN(""|"", SPLIT($D$3, "" ""))), 1, 0)"),0.0)</f>
        <v>0</v>
      </c>
      <c r="E1108" s="16">
        <f t="shared" si="3"/>
        <v>0</v>
      </c>
      <c r="F1108" s="16">
        <f t="shared" si="4"/>
        <v>0</v>
      </c>
      <c r="G1108" s="16">
        <f>IFERROR(__xludf.DUMMYFUNCTION("IF(REGEXMATCH($A1108, ""(?i)"" &amp; JOIN(""|"", SPLIT($G$3, "" ""))), 1, 0)"),0.0)</f>
        <v>0</v>
      </c>
      <c r="H1108" s="16">
        <f>IFERROR(__xludf.DUMMYFUNCTION("IF(REGEXMATCH($A1108, ""(?i)"" &amp; JOIN(""|"", SPLIT($H$3, "" ""))), 1, 0)"),0.0)</f>
        <v>0</v>
      </c>
      <c r="I1108" s="16">
        <f>IFERROR(__xludf.DUMMYFUNCTION("IF(REGEXMATCH($A1108, ""(?i)"" &amp; JOIN(""|"", SPLIT($I$3, "" ""))), 1, 0)"),0.0)</f>
        <v>0</v>
      </c>
      <c r="J1108" s="16">
        <f>IFERROR(__xludf.DUMMYFUNCTION("IF(REGEXMATCH($A1108, ""(?i)"" &amp; JOIN(""|"", SPLIT($J$3, "" ""))), 1, 0)"),0.0)</f>
        <v>0</v>
      </c>
      <c r="K1108" s="16">
        <f>IFERROR(__xludf.DUMMYFUNCTION("IF(REGEXMATCH($A1108, ""(?i)"" &amp; JOIN(""|"", SPLIT($K$3, "" ""))), 1, 0)"),0.0)</f>
        <v>0</v>
      </c>
      <c r="L1108" s="16">
        <f>if(vlookup(A1108,'VMware Inventory'!A:E,5,0)="Workstation",1,0)</f>
        <v>1</v>
      </c>
      <c r="M1108" s="105">
        <f t="shared" si="5"/>
        <v>1</v>
      </c>
      <c r="N1108" s="105">
        <f t="shared" si="6"/>
        <v>0</v>
      </c>
      <c r="O1108" s="105">
        <f t="shared" si="7"/>
        <v>0</v>
      </c>
      <c r="P1108" s="105" t="str">
        <f t="shared" si="8"/>
        <v>Consolidation</v>
      </c>
      <c r="Q1108" s="105">
        <f t="shared" si="9"/>
        <v>1</v>
      </c>
    </row>
    <row r="1109">
      <c r="A1109" s="61" t="s">
        <v>1249</v>
      </c>
      <c r="B1109" s="16">
        <f t="shared" si="2"/>
        <v>0</v>
      </c>
      <c r="C1109" s="16">
        <f>IFERROR(__xludf.DUMMYFUNCTION("IF(OR(REGEXMATCH($A1109, ""(?i)"" &amp; JOIN(""|"", SPLIT($C$3, "" ""))),vlookup(A1109,'VMware Inventory'!A:E,5,0)=""VMWare""), 1, 0)"),0.0)</f>
        <v>0</v>
      </c>
      <c r="D1109" s="16">
        <f>IFERROR(__xludf.DUMMYFUNCTION("IF(REGEXMATCH($A1109, ""(?i)"" &amp; JOIN(""|"", SPLIT($D$3, "" ""))), 1, 0)"),0.0)</f>
        <v>0</v>
      </c>
      <c r="E1109" s="16">
        <f t="shared" si="3"/>
        <v>0</v>
      </c>
      <c r="F1109" s="16">
        <f t="shared" si="4"/>
        <v>0</v>
      </c>
      <c r="G1109" s="16">
        <f>IFERROR(__xludf.DUMMYFUNCTION("IF(REGEXMATCH($A1109, ""(?i)"" &amp; JOIN(""|"", SPLIT($G$3, "" ""))), 1, 0)"),0.0)</f>
        <v>0</v>
      </c>
      <c r="H1109" s="16">
        <f>IFERROR(__xludf.DUMMYFUNCTION("IF(REGEXMATCH($A1109, ""(?i)"" &amp; JOIN(""|"", SPLIT($H$3, "" ""))), 1, 0)"),0.0)</f>
        <v>0</v>
      </c>
      <c r="I1109" s="16">
        <f>IFERROR(__xludf.DUMMYFUNCTION("IF(REGEXMATCH($A1109, ""(?i)"" &amp; JOIN(""|"", SPLIT($I$3, "" ""))), 1, 0)"),0.0)</f>
        <v>0</v>
      </c>
      <c r="J1109" s="16">
        <f>IFERROR(__xludf.DUMMYFUNCTION("IF(REGEXMATCH($A1109, ""(?i)"" &amp; JOIN(""|"", SPLIT($J$3, "" ""))), 1, 0)"),0.0)</f>
        <v>0</v>
      </c>
      <c r="K1109" s="16">
        <f>IFERROR(__xludf.DUMMYFUNCTION("IF(REGEXMATCH($A1109, ""(?i)"" &amp; JOIN(""|"", SPLIT($K$3, "" ""))), 1, 0)"),0.0)</f>
        <v>0</v>
      </c>
      <c r="L1109" s="16">
        <f>if(vlookup(A1109,'VMware Inventory'!A:E,5,0)="Workstation",1,0)</f>
        <v>1</v>
      </c>
      <c r="M1109" s="105">
        <f t="shared" si="5"/>
        <v>1</v>
      </c>
      <c r="N1109" s="105">
        <f t="shared" si="6"/>
        <v>0</v>
      </c>
      <c r="O1109" s="105">
        <f t="shared" si="7"/>
        <v>0</v>
      </c>
      <c r="P1109" s="105" t="str">
        <f t="shared" si="8"/>
        <v>Consolidation</v>
      </c>
      <c r="Q1109" s="105">
        <f t="shared" si="9"/>
        <v>1</v>
      </c>
    </row>
    <row r="1110">
      <c r="A1110" s="61" t="s">
        <v>1250</v>
      </c>
      <c r="B1110" s="16">
        <f t="shared" si="2"/>
        <v>0</v>
      </c>
      <c r="C1110" s="16">
        <f>IFERROR(__xludf.DUMMYFUNCTION("IF(OR(REGEXMATCH($A1110, ""(?i)"" &amp; JOIN(""|"", SPLIT($C$3, "" ""))),vlookup(A1110,'VMware Inventory'!A:E,5,0)=""VMWare""), 1, 0)"),0.0)</f>
        <v>0</v>
      </c>
      <c r="D1110" s="16">
        <f>IFERROR(__xludf.DUMMYFUNCTION("IF(REGEXMATCH($A1110, ""(?i)"" &amp; JOIN(""|"", SPLIT($D$3, "" ""))), 1, 0)"),0.0)</f>
        <v>0</v>
      </c>
      <c r="E1110" s="16">
        <f t="shared" si="3"/>
        <v>0</v>
      </c>
      <c r="F1110" s="16">
        <f t="shared" si="4"/>
        <v>0</v>
      </c>
      <c r="G1110" s="16">
        <f>IFERROR(__xludf.DUMMYFUNCTION("IF(REGEXMATCH($A1110, ""(?i)"" &amp; JOIN(""|"", SPLIT($G$3, "" ""))), 1, 0)"),0.0)</f>
        <v>0</v>
      </c>
      <c r="H1110" s="16">
        <f>IFERROR(__xludf.DUMMYFUNCTION("IF(REGEXMATCH($A1110, ""(?i)"" &amp; JOIN(""|"", SPLIT($H$3, "" ""))), 1, 0)"),0.0)</f>
        <v>0</v>
      </c>
      <c r="I1110" s="16">
        <f>IFERROR(__xludf.DUMMYFUNCTION("IF(REGEXMATCH($A1110, ""(?i)"" &amp; JOIN(""|"", SPLIT($I$3, "" ""))), 1, 0)"),0.0)</f>
        <v>0</v>
      </c>
      <c r="J1110" s="16">
        <f>IFERROR(__xludf.DUMMYFUNCTION("IF(REGEXMATCH($A1110, ""(?i)"" &amp; JOIN(""|"", SPLIT($J$3, "" ""))), 1, 0)"),0.0)</f>
        <v>0</v>
      </c>
      <c r="K1110" s="16">
        <f>IFERROR(__xludf.DUMMYFUNCTION("IF(REGEXMATCH($A1110, ""(?i)"" &amp; JOIN(""|"", SPLIT($K$3, "" ""))), 1, 0)"),0.0)</f>
        <v>0</v>
      </c>
      <c r="L1110" s="16">
        <f>if(vlookup(A1110,'VMware Inventory'!A:E,5,0)="Workstation",1,0)</f>
        <v>1</v>
      </c>
      <c r="M1110" s="105">
        <f t="shared" si="5"/>
        <v>1</v>
      </c>
      <c r="N1110" s="105">
        <f t="shared" si="6"/>
        <v>0</v>
      </c>
      <c r="O1110" s="105">
        <f t="shared" si="7"/>
        <v>0</v>
      </c>
      <c r="P1110" s="105" t="str">
        <f t="shared" si="8"/>
        <v>Consolidation</v>
      </c>
      <c r="Q1110" s="105">
        <f t="shared" si="9"/>
        <v>1</v>
      </c>
    </row>
    <row r="1111">
      <c r="A1111" s="61" t="s">
        <v>1251</v>
      </c>
      <c r="B1111" s="16">
        <f t="shared" si="2"/>
        <v>0</v>
      </c>
      <c r="C1111" s="16">
        <f>IFERROR(__xludf.DUMMYFUNCTION("IF(OR(REGEXMATCH($A1111, ""(?i)"" &amp; JOIN(""|"", SPLIT($C$3, "" ""))),vlookup(A1111,'VMware Inventory'!A:E,5,0)=""VMWare""), 1, 0)"),0.0)</f>
        <v>0</v>
      </c>
      <c r="D1111" s="16">
        <f>IFERROR(__xludf.DUMMYFUNCTION("IF(REGEXMATCH($A1111, ""(?i)"" &amp; JOIN(""|"", SPLIT($D$3, "" ""))), 1, 0)"),0.0)</f>
        <v>0</v>
      </c>
      <c r="E1111" s="16">
        <f t="shared" si="3"/>
        <v>0</v>
      </c>
      <c r="F1111" s="16">
        <f t="shared" si="4"/>
        <v>0</v>
      </c>
      <c r="G1111" s="16">
        <f>IFERROR(__xludf.DUMMYFUNCTION("IF(REGEXMATCH($A1111, ""(?i)"" &amp; JOIN(""|"", SPLIT($G$3, "" ""))), 1, 0)"),0.0)</f>
        <v>0</v>
      </c>
      <c r="H1111" s="16">
        <f>IFERROR(__xludf.DUMMYFUNCTION("IF(REGEXMATCH($A1111, ""(?i)"" &amp; JOIN(""|"", SPLIT($H$3, "" ""))), 1, 0)"),0.0)</f>
        <v>0</v>
      </c>
      <c r="I1111" s="16">
        <f>IFERROR(__xludf.DUMMYFUNCTION("IF(REGEXMATCH($A1111, ""(?i)"" &amp; JOIN(""|"", SPLIT($I$3, "" ""))), 1, 0)"),0.0)</f>
        <v>0</v>
      </c>
      <c r="J1111" s="16">
        <f>IFERROR(__xludf.DUMMYFUNCTION("IF(REGEXMATCH($A1111, ""(?i)"" &amp; JOIN(""|"", SPLIT($J$3, "" ""))), 1, 0)"),0.0)</f>
        <v>0</v>
      </c>
      <c r="K1111" s="16">
        <f>IFERROR(__xludf.DUMMYFUNCTION("IF(REGEXMATCH($A1111, ""(?i)"" &amp; JOIN(""|"", SPLIT($K$3, "" ""))), 1, 0)"),0.0)</f>
        <v>0</v>
      </c>
      <c r="L1111" s="16">
        <f>if(vlookup(A1111,'VMware Inventory'!A:E,5,0)="Workstation",1,0)</f>
        <v>1</v>
      </c>
      <c r="M1111" s="105">
        <f t="shared" si="5"/>
        <v>1</v>
      </c>
      <c r="N1111" s="105">
        <f t="shared" si="6"/>
        <v>0</v>
      </c>
      <c r="O1111" s="105">
        <f t="shared" si="7"/>
        <v>0</v>
      </c>
      <c r="P1111" s="105" t="str">
        <f t="shared" si="8"/>
        <v>Consolidation</v>
      </c>
      <c r="Q1111" s="105">
        <f t="shared" si="9"/>
        <v>1</v>
      </c>
    </row>
    <row r="1112">
      <c r="A1112" s="61" t="s">
        <v>1252</v>
      </c>
      <c r="B1112" s="16">
        <f t="shared" si="2"/>
        <v>0</v>
      </c>
      <c r="C1112" s="16">
        <f>IFERROR(__xludf.DUMMYFUNCTION("IF(OR(REGEXMATCH($A1112, ""(?i)"" &amp; JOIN(""|"", SPLIT($C$3, "" ""))),vlookup(A1112,'VMware Inventory'!A:E,5,0)=""VMWare""), 1, 0)"),0.0)</f>
        <v>0</v>
      </c>
      <c r="D1112" s="16">
        <f>IFERROR(__xludf.DUMMYFUNCTION("IF(REGEXMATCH($A1112, ""(?i)"" &amp; JOIN(""|"", SPLIT($D$3, "" ""))), 1, 0)"),0.0)</f>
        <v>0</v>
      </c>
      <c r="E1112" s="16">
        <f t="shared" si="3"/>
        <v>0</v>
      </c>
      <c r="F1112" s="16">
        <f t="shared" si="4"/>
        <v>0</v>
      </c>
      <c r="G1112" s="16">
        <f>IFERROR(__xludf.DUMMYFUNCTION("IF(REGEXMATCH($A1112, ""(?i)"" &amp; JOIN(""|"", SPLIT($G$3, "" ""))), 1, 0)"),0.0)</f>
        <v>0</v>
      </c>
      <c r="H1112" s="16">
        <f>IFERROR(__xludf.DUMMYFUNCTION("IF(REGEXMATCH($A1112, ""(?i)"" &amp; JOIN(""|"", SPLIT($H$3, "" ""))), 1, 0)"),0.0)</f>
        <v>0</v>
      </c>
      <c r="I1112" s="16">
        <f>IFERROR(__xludf.DUMMYFUNCTION("IF(REGEXMATCH($A1112, ""(?i)"" &amp; JOIN(""|"", SPLIT($I$3, "" ""))), 1, 0)"),0.0)</f>
        <v>0</v>
      </c>
      <c r="J1112" s="16">
        <f>IFERROR(__xludf.DUMMYFUNCTION("IF(REGEXMATCH($A1112, ""(?i)"" &amp; JOIN(""|"", SPLIT($J$3, "" ""))), 1, 0)"),0.0)</f>
        <v>0</v>
      </c>
      <c r="K1112" s="16">
        <f>IFERROR(__xludf.DUMMYFUNCTION("IF(REGEXMATCH($A1112, ""(?i)"" &amp; JOIN(""|"", SPLIT($K$3, "" ""))), 1, 0)"),0.0)</f>
        <v>0</v>
      </c>
      <c r="L1112" s="16">
        <f>if(vlookup(A1112,'VMware Inventory'!A:E,5,0)="Workstation",1,0)</f>
        <v>1</v>
      </c>
      <c r="M1112" s="105">
        <f t="shared" si="5"/>
        <v>1</v>
      </c>
      <c r="N1112" s="105">
        <f t="shared" si="6"/>
        <v>0</v>
      </c>
      <c r="O1112" s="105">
        <f t="shared" si="7"/>
        <v>0</v>
      </c>
      <c r="P1112" s="105" t="str">
        <f t="shared" si="8"/>
        <v>Consolidation</v>
      </c>
      <c r="Q1112" s="105">
        <f t="shared" si="9"/>
        <v>1</v>
      </c>
    </row>
    <row r="1113">
      <c r="A1113" s="61" t="s">
        <v>1253</v>
      </c>
      <c r="B1113" s="16">
        <f t="shared" si="2"/>
        <v>0</v>
      </c>
      <c r="C1113" s="16">
        <f>IFERROR(__xludf.DUMMYFUNCTION("IF(OR(REGEXMATCH($A1113, ""(?i)"" &amp; JOIN(""|"", SPLIT($C$3, "" ""))),vlookup(A1113,'VMware Inventory'!A:E,5,0)=""VMWare""), 1, 0)"),0.0)</f>
        <v>0</v>
      </c>
      <c r="D1113" s="16">
        <f>IFERROR(__xludf.DUMMYFUNCTION("IF(REGEXMATCH($A1113, ""(?i)"" &amp; JOIN(""|"", SPLIT($D$3, "" ""))), 1, 0)"),0.0)</f>
        <v>0</v>
      </c>
      <c r="E1113" s="16">
        <f t="shared" si="3"/>
        <v>0</v>
      </c>
      <c r="F1113" s="16">
        <f t="shared" si="4"/>
        <v>0</v>
      </c>
      <c r="G1113" s="16">
        <f>IFERROR(__xludf.DUMMYFUNCTION("IF(REGEXMATCH($A1113, ""(?i)"" &amp; JOIN(""|"", SPLIT($G$3, "" ""))), 1, 0)"),0.0)</f>
        <v>0</v>
      </c>
      <c r="H1113" s="16">
        <f>IFERROR(__xludf.DUMMYFUNCTION("IF(REGEXMATCH($A1113, ""(?i)"" &amp; JOIN(""|"", SPLIT($H$3, "" ""))), 1, 0)"),0.0)</f>
        <v>0</v>
      </c>
      <c r="I1113" s="16">
        <f>IFERROR(__xludf.DUMMYFUNCTION("IF(REGEXMATCH($A1113, ""(?i)"" &amp; JOIN(""|"", SPLIT($I$3, "" ""))), 1, 0)"),0.0)</f>
        <v>0</v>
      </c>
      <c r="J1113" s="16">
        <f>IFERROR(__xludf.DUMMYFUNCTION("IF(REGEXMATCH($A1113, ""(?i)"" &amp; JOIN(""|"", SPLIT($J$3, "" ""))), 1, 0)"),0.0)</f>
        <v>0</v>
      </c>
      <c r="K1113" s="16">
        <f>IFERROR(__xludf.DUMMYFUNCTION("IF(REGEXMATCH($A1113, ""(?i)"" &amp; JOIN(""|"", SPLIT($K$3, "" ""))), 1, 0)"),0.0)</f>
        <v>0</v>
      </c>
      <c r="L1113" s="16">
        <f>if(vlookup(A1113,'VMware Inventory'!A:E,5,0)="Workstation",1,0)</f>
        <v>1</v>
      </c>
      <c r="M1113" s="105">
        <f t="shared" si="5"/>
        <v>1</v>
      </c>
      <c r="N1113" s="105">
        <f t="shared" si="6"/>
        <v>0</v>
      </c>
      <c r="O1113" s="105">
        <f t="shared" si="7"/>
        <v>0</v>
      </c>
      <c r="P1113" s="105" t="str">
        <f t="shared" si="8"/>
        <v>Consolidation</v>
      </c>
      <c r="Q1113" s="105">
        <f t="shared" si="9"/>
        <v>1</v>
      </c>
    </row>
    <row r="1114">
      <c r="A1114" s="61" t="s">
        <v>1254</v>
      </c>
      <c r="B1114" s="16">
        <f t="shared" si="2"/>
        <v>0</v>
      </c>
      <c r="C1114" s="16">
        <f>IFERROR(__xludf.DUMMYFUNCTION("IF(OR(REGEXMATCH($A1114, ""(?i)"" &amp; JOIN(""|"", SPLIT($C$3, "" ""))),vlookup(A1114,'VMware Inventory'!A:E,5,0)=""VMWare""), 1, 0)"),0.0)</f>
        <v>0</v>
      </c>
      <c r="D1114" s="16">
        <f>IFERROR(__xludf.DUMMYFUNCTION("IF(REGEXMATCH($A1114, ""(?i)"" &amp; JOIN(""|"", SPLIT($D$3, "" ""))), 1, 0)"),0.0)</f>
        <v>0</v>
      </c>
      <c r="E1114" s="16">
        <f t="shared" si="3"/>
        <v>0</v>
      </c>
      <c r="F1114" s="16">
        <f t="shared" si="4"/>
        <v>0</v>
      </c>
      <c r="G1114" s="16">
        <f>IFERROR(__xludf.DUMMYFUNCTION("IF(REGEXMATCH($A1114, ""(?i)"" &amp; JOIN(""|"", SPLIT($G$3, "" ""))), 1, 0)"),0.0)</f>
        <v>0</v>
      </c>
      <c r="H1114" s="16">
        <f>IFERROR(__xludf.DUMMYFUNCTION("IF(REGEXMATCH($A1114, ""(?i)"" &amp; JOIN(""|"", SPLIT($H$3, "" ""))), 1, 0)"),0.0)</f>
        <v>0</v>
      </c>
      <c r="I1114" s="16">
        <f>IFERROR(__xludf.DUMMYFUNCTION("IF(REGEXMATCH($A1114, ""(?i)"" &amp; JOIN(""|"", SPLIT($I$3, "" ""))), 1, 0)"),0.0)</f>
        <v>0</v>
      </c>
      <c r="J1114" s="16">
        <f>IFERROR(__xludf.DUMMYFUNCTION("IF(REGEXMATCH($A1114, ""(?i)"" &amp; JOIN(""|"", SPLIT($J$3, "" ""))), 1, 0)"),0.0)</f>
        <v>0</v>
      </c>
      <c r="K1114" s="16">
        <f>IFERROR(__xludf.DUMMYFUNCTION("IF(REGEXMATCH($A1114, ""(?i)"" &amp; JOIN(""|"", SPLIT($K$3, "" ""))), 1, 0)"),0.0)</f>
        <v>0</v>
      </c>
      <c r="L1114" s="16">
        <f>if(vlookup(A1114,'VMware Inventory'!A:E,5,0)="Workstation",1,0)</f>
        <v>1</v>
      </c>
      <c r="M1114" s="105">
        <f t="shared" si="5"/>
        <v>1</v>
      </c>
      <c r="N1114" s="105">
        <f t="shared" si="6"/>
        <v>0</v>
      </c>
      <c r="O1114" s="105">
        <f t="shared" si="7"/>
        <v>0</v>
      </c>
      <c r="P1114" s="105" t="str">
        <f t="shared" si="8"/>
        <v>Consolidation</v>
      </c>
      <c r="Q1114" s="105">
        <f t="shared" si="9"/>
        <v>1</v>
      </c>
    </row>
    <row r="1115">
      <c r="A1115" s="61" t="s">
        <v>1255</v>
      </c>
      <c r="B1115" s="16">
        <f t="shared" si="2"/>
        <v>0</v>
      </c>
      <c r="C1115" s="16">
        <f>IFERROR(__xludf.DUMMYFUNCTION("IF(OR(REGEXMATCH($A1115, ""(?i)"" &amp; JOIN(""|"", SPLIT($C$3, "" ""))),vlookup(A1115,'VMware Inventory'!A:E,5,0)=""VMWare""), 1, 0)"),0.0)</f>
        <v>0</v>
      </c>
      <c r="D1115" s="16">
        <f>IFERROR(__xludf.DUMMYFUNCTION("IF(REGEXMATCH($A1115, ""(?i)"" &amp; JOIN(""|"", SPLIT($D$3, "" ""))), 1, 0)"),0.0)</f>
        <v>0</v>
      </c>
      <c r="E1115" s="16">
        <f t="shared" si="3"/>
        <v>0</v>
      </c>
      <c r="F1115" s="16">
        <f t="shared" si="4"/>
        <v>0</v>
      </c>
      <c r="G1115" s="16">
        <f>IFERROR(__xludf.DUMMYFUNCTION("IF(REGEXMATCH($A1115, ""(?i)"" &amp; JOIN(""|"", SPLIT($G$3, "" ""))), 1, 0)"),0.0)</f>
        <v>0</v>
      </c>
      <c r="H1115" s="16">
        <f>IFERROR(__xludf.DUMMYFUNCTION("IF(REGEXMATCH($A1115, ""(?i)"" &amp; JOIN(""|"", SPLIT($H$3, "" ""))), 1, 0)"),0.0)</f>
        <v>0</v>
      </c>
      <c r="I1115" s="16">
        <f>IFERROR(__xludf.DUMMYFUNCTION("IF(REGEXMATCH($A1115, ""(?i)"" &amp; JOIN(""|"", SPLIT($I$3, "" ""))), 1, 0)"),0.0)</f>
        <v>0</v>
      </c>
      <c r="J1115" s="16">
        <f>IFERROR(__xludf.DUMMYFUNCTION("IF(REGEXMATCH($A1115, ""(?i)"" &amp; JOIN(""|"", SPLIT($J$3, "" ""))), 1, 0)"),0.0)</f>
        <v>0</v>
      </c>
      <c r="K1115" s="16">
        <f>IFERROR(__xludf.DUMMYFUNCTION("IF(REGEXMATCH($A1115, ""(?i)"" &amp; JOIN(""|"", SPLIT($K$3, "" ""))), 1, 0)"),0.0)</f>
        <v>0</v>
      </c>
      <c r="L1115" s="16">
        <f>if(vlookup(A1115,'VMware Inventory'!A:E,5,0)="Workstation",1,0)</f>
        <v>1</v>
      </c>
      <c r="M1115" s="105">
        <f t="shared" si="5"/>
        <v>1</v>
      </c>
      <c r="N1115" s="105">
        <f t="shared" si="6"/>
        <v>0</v>
      </c>
      <c r="O1115" s="105">
        <f t="shared" si="7"/>
        <v>0</v>
      </c>
      <c r="P1115" s="105" t="str">
        <f t="shared" si="8"/>
        <v>Consolidation</v>
      </c>
      <c r="Q1115" s="105">
        <f t="shared" si="9"/>
        <v>1</v>
      </c>
    </row>
    <row r="1116">
      <c r="A1116" s="61" t="s">
        <v>1256</v>
      </c>
      <c r="B1116" s="16">
        <f t="shared" si="2"/>
        <v>0</v>
      </c>
      <c r="C1116" s="16">
        <f>IFERROR(__xludf.DUMMYFUNCTION("IF(OR(REGEXMATCH($A1116, ""(?i)"" &amp; JOIN(""|"", SPLIT($C$3, "" ""))),vlookup(A1116,'VMware Inventory'!A:E,5,0)=""VMWare""), 1, 0)"),0.0)</f>
        <v>0</v>
      </c>
      <c r="D1116" s="16">
        <f>IFERROR(__xludf.DUMMYFUNCTION("IF(REGEXMATCH($A1116, ""(?i)"" &amp; JOIN(""|"", SPLIT($D$3, "" ""))), 1, 0)"),0.0)</f>
        <v>0</v>
      </c>
      <c r="E1116" s="16">
        <f t="shared" si="3"/>
        <v>0</v>
      </c>
      <c r="F1116" s="16">
        <f t="shared" si="4"/>
        <v>0</v>
      </c>
      <c r="G1116" s="16">
        <f>IFERROR(__xludf.DUMMYFUNCTION("IF(REGEXMATCH($A1116, ""(?i)"" &amp; JOIN(""|"", SPLIT($G$3, "" ""))), 1, 0)"),0.0)</f>
        <v>0</v>
      </c>
      <c r="H1116" s="16">
        <f>IFERROR(__xludf.DUMMYFUNCTION("IF(REGEXMATCH($A1116, ""(?i)"" &amp; JOIN(""|"", SPLIT($H$3, "" ""))), 1, 0)"),0.0)</f>
        <v>0</v>
      </c>
      <c r="I1116" s="16">
        <f>IFERROR(__xludf.DUMMYFUNCTION("IF(REGEXMATCH($A1116, ""(?i)"" &amp; JOIN(""|"", SPLIT($I$3, "" ""))), 1, 0)"),0.0)</f>
        <v>0</v>
      </c>
      <c r="J1116" s="16">
        <f>IFERROR(__xludf.DUMMYFUNCTION("IF(REGEXMATCH($A1116, ""(?i)"" &amp; JOIN(""|"", SPLIT($J$3, "" ""))), 1, 0)"),0.0)</f>
        <v>0</v>
      </c>
      <c r="K1116" s="16">
        <f>IFERROR(__xludf.DUMMYFUNCTION("IF(REGEXMATCH($A1116, ""(?i)"" &amp; JOIN(""|"", SPLIT($K$3, "" ""))), 1, 0)"),0.0)</f>
        <v>0</v>
      </c>
      <c r="L1116" s="16">
        <f>if(vlookup(A1116,'VMware Inventory'!A:E,5,0)="Workstation",1,0)</f>
        <v>1</v>
      </c>
      <c r="M1116" s="105">
        <f t="shared" si="5"/>
        <v>1</v>
      </c>
      <c r="N1116" s="105">
        <f t="shared" si="6"/>
        <v>0</v>
      </c>
      <c r="O1116" s="105">
        <f t="shared" si="7"/>
        <v>0</v>
      </c>
      <c r="P1116" s="105" t="str">
        <f t="shared" si="8"/>
        <v>Consolidation</v>
      </c>
      <c r="Q1116" s="105">
        <f t="shared" si="9"/>
        <v>1</v>
      </c>
    </row>
    <row r="1117">
      <c r="A1117" s="61" t="s">
        <v>1257</v>
      </c>
      <c r="B1117" s="16">
        <f t="shared" si="2"/>
        <v>0</v>
      </c>
      <c r="C1117" s="16">
        <f>IFERROR(__xludf.DUMMYFUNCTION("IF(OR(REGEXMATCH($A1117, ""(?i)"" &amp; JOIN(""|"", SPLIT($C$3, "" ""))),vlookup(A1117,'VMware Inventory'!A:E,5,0)=""VMWare""), 1, 0)"),0.0)</f>
        <v>0</v>
      </c>
      <c r="D1117" s="16">
        <f>IFERROR(__xludf.DUMMYFUNCTION("IF(REGEXMATCH($A1117, ""(?i)"" &amp; JOIN(""|"", SPLIT($D$3, "" ""))), 1, 0)"),0.0)</f>
        <v>0</v>
      </c>
      <c r="E1117" s="16">
        <f t="shared" si="3"/>
        <v>0</v>
      </c>
      <c r="F1117" s="16">
        <f t="shared" si="4"/>
        <v>0</v>
      </c>
      <c r="G1117" s="16">
        <f>IFERROR(__xludf.DUMMYFUNCTION("IF(REGEXMATCH($A1117, ""(?i)"" &amp; JOIN(""|"", SPLIT($G$3, "" ""))), 1, 0)"),0.0)</f>
        <v>0</v>
      </c>
      <c r="H1117" s="16">
        <f>IFERROR(__xludf.DUMMYFUNCTION("IF(REGEXMATCH($A1117, ""(?i)"" &amp; JOIN(""|"", SPLIT($H$3, "" ""))), 1, 0)"),0.0)</f>
        <v>0</v>
      </c>
      <c r="I1117" s="16">
        <f>IFERROR(__xludf.DUMMYFUNCTION("IF(REGEXMATCH($A1117, ""(?i)"" &amp; JOIN(""|"", SPLIT($I$3, "" ""))), 1, 0)"),0.0)</f>
        <v>0</v>
      </c>
      <c r="J1117" s="16">
        <f>IFERROR(__xludf.DUMMYFUNCTION("IF(REGEXMATCH($A1117, ""(?i)"" &amp; JOIN(""|"", SPLIT($J$3, "" ""))), 1, 0)"),0.0)</f>
        <v>0</v>
      </c>
      <c r="K1117" s="16">
        <f>IFERROR(__xludf.DUMMYFUNCTION("IF(REGEXMATCH($A1117, ""(?i)"" &amp; JOIN(""|"", SPLIT($K$3, "" ""))), 1, 0)"),0.0)</f>
        <v>0</v>
      </c>
      <c r="L1117" s="16">
        <f>if(vlookup(A1117,'VMware Inventory'!A:E,5,0)="Workstation",1,0)</f>
        <v>1</v>
      </c>
      <c r="M1117" s="105">
        <f t="shared" si="5"/>
        <v>1</v>
      </c>
      <c r="N1117" s="105">
        <f t="shared" si="6"/>
        <v>0</v>
      </c>
      <c r="O1117" s="105">
        <f t="shared" si="7"/>
        <v>0</v>
      </c>
      <c r="P1117" s="105" t="str">
        <f t="shared" si="8"/>
        <v>Consolidation</v>
      </c>
      <c r="Q1117" s="105">
        <f t="shared" si="9"/>
        <v>1</v>
      </c>
    </row>
    <row r="1118">
      <c r="A1118" s="61" t="s">
        <v>1258</v>
      </c>
      <c r="B1118" s="16">
        <f t="shared" si="2"/>
        <v>0</v>
      </c>
      <c r="C1118" s="16">
        <f>IFERROR(__xludf.DUMMYFUNCTION("IF(OR(REGEXMATCH($A1118, ""(?i)"" &amp; JOIN(""|"", SPLIT($C$3, "" ""))),vlookup(A1118,'VMware Inventory'!A:E,5,0)=""VMWare""), 1, 0)"),0.0)</f>
        <v>0</v>
      </c>
      <c r="D1118" s="16">
        <f>IFERROR(__xludf.DUMMYFUNCTION("IF(REGEXMATCH($A1118, ""(?i)"" &amp; JOIN(""|"", SPLIT($D$3, "" ""))), 1, 0)"),0.0)</f>
        <v>0</v>
      </c>
      <c r="E1118" s="16">
        <f t="shared" si="3"/>
        <v>0</v>
      </c>
      <c r="F1118" s="16">
        <f t="shared" si="4"/>
        <v>0</v>
      </c>
      <c r="G1118" s="16">
        <f>IFERROR(__xludf.DUMMYFUNCTION("IF(REGEXMATCH($A1118, ""(?i)"" &amp; JOIN(""|"", SPLIT($G$3, "" ""))), 1, 0)"),0.0)</f>
        <v>0</v>
      </c>
      <c r="H1118" s="16">
        <f>IFERROR(__xludf.DUMMYFUNCTION("IF(REGEXMATCH($A1118, ""(?i)"" &amp; JOIN(""|"", SPLIT($H$3, "" ""))), 1, 0)"),0.0)</f>
        <v>0</v>
      </c>
      <c r="I1118" s="16">
        <f>IFERROR(__xludf.DUMMYFUNCTION("IF(REGEXMATCH($A1118, ""(?i)"" &amp; JOIN(""|"", SPLIT($I$3, "" ""))), 1, 0)"),0.0)</f>
        <v>0</v>
      </c>
      <c r="J1118" s="16">
        <f>IFERROR(__xludf.DUMMYFUNCTION("IF(REGEXMATCH($A1118, ""(?i)"" &amp; JOIN(""|"", SPLIT($J$3, "" ""))), 1, 0)"),0.0)</f>
        <v>0</v>
      </c>
      <c r="K1118" s="16">
        <f>IFERROR(__xludf.DUMMYFUNCTION("IF(REGEXMATCH($A1118, ""(?i)"" &amp; JOIN(""|"", SPLIT($K$3, "" ""))), 1, 0)"),0.0)</f>
        <v>0</v>
      </c>
      <c r="L1118" s="16">
        <f>if(vlookup(A1118,'VMware Inventory'!A:E,5,0)="Workstation",1,0)</f>
        <v>1</v>
      </c>
      <c r="M1118" s="105">
        <f t="shared" si="5"/>
        <v>1</v>
      </c>
      <c r="N1118" s="105">
        <f t="shared" si="6"/>
        <v>0</v>
      </c>
      <c r="O1118" s="105">
        <f t="shared" si="7"/>
        <v>0</v>
      </c>
      <c r="P1118" s="105" t="str">
        <f t="shared" si="8"/>
        <v>Consolidation</v>
      </c>
      <c r="Q1118" s="105">
        <f t="shared" si="9"/>
        <v>1</v>
      </c>
    </row>
    <row r="1119">
      <c r="A1119" s="61" t="s">
        <v>1259</v>
      </c>
      <c r="B1119" s="16">
        <f t="shared" si="2"/>
        <v>0</v>
      </c>
      <c r="C1119" s="16">
        <f>IFERROR(__xludf.DUMMYFUNCTION("IF(OR(REGEXMATCH($A1119, ""(?i)"" &amp; JOIN(""|"", SPLIT($C$3, "" ""))),vlookup(A1119,'VMware Inventory'!A:E,5,0)=""VMWare""), 1, 0)"),0.0)</f>
        <v>0</v>
      </c>
      <c r="D1119" s="16">
        <f>IFERROR(__xludf.DUMMYFUNCTION("IF(REGEXMATCH($A1119, ""(?i)"" &amp; JOIN(""|"", SPLIT($D$3, "" ""))), 1, 0)"),0.0)</f>
        <v>0</v>
      </c>
      <c r="E1119" s="16">
        <f t="shared" si="3"/>
        <v>0</v>
      </c>
      <c r="F1119" s="16">
        <f t="shared" si="4"/>
        <v>0</v>
      </c>
      <c r="G1119" s="16">
        <f>IFERROR(__xludf.DUMMYFUNCTION("IF(REGEXMATCH($A1119, ""(?i)"" &amp; JOIN(""|"", SPLIT($G$3, "" ""))), 1, 0)"),0.0)</f>
        <v>0</v>
      </c>
      <c r="H1119" s="16">
        <f>IFERROR(__xludf.DUMMYFUNCTION("IF(REGEXMATCH($A1119, ""(?i)"" &amp; JOIN(""|"", SPLIT($H$3, "" ""))), 1, 0)"),0.0)</f>
        <v>0</v>
      </c>
      <c r="I1119" s="16">
        <f>IFERROR(__xludf.DUMMYFUNCTION("IF(REGEXMATCH($A1119, ""(?i)"" &amp; JOIN(""|"", SPLIT($I$3, "" ""))), 1, 0)"),0.0)</f>
        <v>0</v>
      </c>
      <c r="J1119" s="16">
        <f>IFERROR(__xludf.DUMMYFUNCTION("IF(REGEXMATCH($A1119, ""(?i)"" &amp; JOIN(""|"", SPLIT($J$3, "" ""))), 1, 0)"),0.0)</f>
        <v>0</v>
      </c>
      <c r="K1119" s="16">
        <f>IFERROR(__xludf.DUMMYFUNCTION("IF(REGEXMATCH($A1119, ""(?i)"" &amp; JOIN(""|"", SPLIT($K$3, "" ""))), 1, 0)"),0.0)</f>
        <v>0</v>
      </c>
      <c r="L1119" s="16">
        <f>if(vlookup(A1119,'VMware Inventory'!A:E,5,0)="Workstation",1,0)</f>
        <v>1</v>
      </c>
      <c r="M1119" s="105">
        <f t="shared" si="5"/>
        <v>1</v>
      </c>
      <c r="N1119" s="105">
        <f t="shared" si="6"/>
        <v>0</v>
      </c>
      <c r="O1119" s="105">
        <f t="shared" si="7"/>
        <v>0</v>
      </c>
      <c r="P1119" s="105" t="str">
        <f t="shared" si="8"/>
        <v>Consolidation</v>
      </c>
      <c r="Q1119" s="105">
        <f t="shared" si="9"/>
        <v>1</v>
      </c>
    </row>
    <row r="1120">
      <c r="A1120" s="61" t="s">
        <v>1260</v>
      </c>
      <c r="B1120" s="16">
        <f t="shared" si="2"/>
        <v>0</v>
      </c>
      <c r="C1120" s="16">
        <f>IFERROR(__xludf.DUMMYFUNCTION("IF(OR(REGEXMATCH($A1120, ""(?i)"" &amp; JOIN(""|"", SPLIT($C$3, "" ""))),vlookup(A1120,'VMware Inventory'!A:E,5,0)=""VMWare""), 1, 0)"),0.0)</f>
        <v>0</v>
      </c>
      <c r="D1120" s="16">
        <f>IFERROR(__xludf.DUMMYFUNCTION("IF(REGEXMATCH($A1120, ""(?i)"" &amp; JOIN(""|"", SPLIT($D$3, "" ""))), 1, 0)"),0.0)</f>
        <v>0</v>
      </c>
      <c r="E1120" s="16">
        <f t="shared" si="3"/>
        <v>0</v>
      </c>
      <c r="F1120" s="16">
        <f t="shared" si="4"/>
        <v>0</v>
      </c>
      <c r="G1120" s="16">
        <f>IFERROR(__xludf.DUMMYFUNCTION("IF(REGEXMATCH($A1120, ""(?i)"" &amp; JOIN(""|"", SPLIT($G$3, "" ""))), 1, 0)"),0.0)</f>
        <v>0</v>
      </c>
      <c r="H1120" s="16">
        <f>IFERROR(__xludf.DUMMYFUNCTION("IF(REGEXMATCH($A1120, ""(?i)"" &amp; JOIN(""|"", SPLIT($H$3, "" ""))), 1, 0)"),0.0)</f>
        <v>0</v>
      </c>
      <c r="I1120" s="16">
        <f>IFERROR(__xludf.DUMMYFUNCTION("IF(REGEXMATCH($A1120, ""(?i)"" &amp; JOIN(""|"", SPLIT($I$3, "" ""))), 1, 0)"),0.0)</f>
        <v>0</v>
      </c>
      <c r="J1120" s="16">
        <f>IFERROR(__xludf.DUMMYFUNCTION("IF(REGEXMATCH($A1120, ""(?i)"" &amp; JOIN(""|"", SPLIT($J$3, "" ""))), 1, 0)"),0.0)</f>
        <v>0</v>
      </c>
      <c r="K1120" s="16">
        <f>IFERROR(__xludf.DUMMYFUNCTION("IF(REGEXMATCH($A1120, ""(?i)"" &amp; JOIN(""|"", SPLIT($K$3, "" ""))), 1, 0)"),0.0)</f>
        <v>0</v>
      </c>
      <c r="L1120" s="16">
        <f>if(vlookup(A1120,'VMware Inventory'!A:E,5,0)="Workstation",1,0)</f>
        <v>1</v>
      </c>
      <c r="M1120" s="105">
        <f t="shared" si="5"/>
        <v>1</v>
      </c>
      <c r="N1120" s="105">
        <f t="shared" si="6"/>
        <v>0</v>
      </c>
      <c r="O1120" s="105">
        <f t="shared" si="7"/>
        <v>0</v>
      </c>
      <c r="P1120" s="105" t="str">
        <f t="shared" si="8"/>
        <v>Consolidation</v>
      </c>
      <c r="Q1120" s="105">
        <f t="shared" si="9"/>
        <v>1</v>
      </c>
    </row>
    <row r="1121">
      <c r="A1121" s="61" t="s">
        <v>1261</v>
      </c>
      <c r="B1121" s="16">
        <f t="shared" si="2"/>
        <v>0</v>
      </c>
      <c r="C1121" s="16">
        <f>IFERROR(__xludf.DUMMYFUNCTION("IF(OR(REGEXMATCH($A1121, ""(?i)"" &amp; JOIN(""|"", SPLIT($C$3, "" ""))),vlookup(A1121,'VMware Inventory'!A:E,5,0)=""VMWare""), 1, 0)"),0.0)</f>
        <v>0</v>
      </c>
      <c r="D1121" s="16">
        <f>IFERROR(__xludf.DUMMYFUNCTION("IF(REGEXMATCH($A1121, ""(?i)"" &amp; JOIN(""|"", SPLIT($D$3, "" ""))), 1, 0)"),0.0)</f>
        <v>0</v>
      </c>
      <c r="E1121" s="16">
        <f t="shared" si="3"/>
        <v>0</v>
      </c>
      <c r="F1121" s="16">
        <f t="shared" si="4"/>
        <v>0</v>
      </c>
      <c r="G1121" s="16">
        <f>IFERROR(__xludf.DUMMYFUNCTION("IF(REGEXMATCH($A1121, ""(?i)"" &amp; JOIN(""|"", SPLIT($G$3, "" ""))), 1, 0)"),0.0)</f>
        <v>0</v>
      </c>
      <c r="H1121" s="16">
        <f>IFERROR(__xludf.DUMMYFUNCTION("IF(REGEXMATCH($A1121, ""(?i)"" &amp; JOIN(""|"", SPLIT($H$3, "" ""))), 1, 0)"),0.0)</f>
        <v>0</v>
      </c>
      <c r="I1121" s="16">
        <f>IFERROR(__xludf.DUMMYFUNCTION("IF(REGEXMATCH($A1121, ""(?i)"" &amp; JOIN(""|"", SPLIT($I$3, "" ""))), 1, 0)"),0.0)</f>
        <v>0</v>
      </c>
      <c r="J1121" s="16">
        <f>IFERROR(__xludf.DUMMYFUNCTION("IF(REGEXMATCH($A1121, ""(?i)"" &amp; JOIN(""|"", SPLIT($J$3, "" ""))), 1, 0)"),0.0)</f>
        <v>0</v>
      </c>
      <c r="K1121" s="16">
        <f>IFERROR(__xludf.DUMMYFUNCTION("IF(REGEXMATCH($A1121, ""(?i)"" &amp; JOIN(""|"", SPLIT($K$3, "" ""))), 1, 0)"),0.0)</f>
        <v>0</v>
      </c>
      <c r="L1121" s="16">
        <f>if(vlookup(A1121,'VMware Inventory'!A:E,5,0)="Workstation",1,0)</f>
        <v>1</v>
      </c>
      <c r="M1121" s="105">
        <f t="shared" si="5"/>
        <v>1</v>
      </c>
      <c r="N1121" s="105">
        <f t="shared" si="6"/>
        <v>0</v>
      </c>
      <c r="O1121" s="105">
        <f t="shared" si="7"/>
        <v>0</v>
      </c>
      <c r="P1121" s="105" t="str">
        <f t="shared" si="8"/>
        <v>Consolidation</v>
      </c>
      <c r="Q1121" s="105">
        <f t="shared" si="9"/>
        <v>1</v>
      </c>
    </row>
    <row r="1122">
      <c r="A1122" s="61" t="s">
        <v>1262</v>
      </c>
      <c r="B1122" s="16">
        <f t="shared" si="2"/>
        <v>0</v>
      </c>
      <c r="C1122" s="16">
        <f>IFERROR(__xludf.DUMMYFUNCTION("IF(OR(REGEXMATCH($A1122, ""(?i)"" &amp; JOIN(""|"", SPLIT($C$3, "" ""))),vlookup(A1122,'VMware Inventory'!A:E,5,0)=""VMWare""), 1, 0)"),0.0)</f>
        <v>0</v>
      </c>
      <c r="D1122" s="16">
        <f>IFERROR(__xludf.DUMMYFUNCTION("IF(REGEXMATCH($A1122, ""(?i)"" &amp; JOIN(""|"", SPLIT($D$3, "" ""))), 1, 0)"),0.0)</f>
        <v>0</v>
      </c>
      <c r="E1122" s="16">
        <f t="shared" si="3"/>
        <v>0</v>
      </c>
      <c r="F1122" s="16">
        <f t="shared" si="4"/>
        <v>0</v>
      </c>
      <c r="G1122" s="16">
        <f>IFERROR(__xludf.DUMMYFUNCTION("IF(REGEXMATCH($A1122, ""(?i)"" &amp; JOIN(""|"", SPLIT($G$3, "" ""))), 1, 0)"),0.0)</f>
        <v>0</v>
      </c>
      <c r="H1122" s="16">
        <f>IFERROR(__xludf.DUMMYFUNCTION("IF(REGEXMATCH($A1122, ""(?i)"" &amp; JOIN(""|"", SPLIT($H$3, "" ""))), 1, 0)"),0.0)</f>
        <v>0</v>
      </c>
      <c r="I1122" s="16">
        <f>IFERROR(__xludf.DUMMYFUNCTION("IF(REGEXMATCH($A1122, ""(?i)"" &amp; JOIN(""|"", SPLIT($I$3, "" ""))), 1, 0)"),0.0)</f>
        <v>0</v>
      </c>
      <c r="J1122" s="16">
        <f>IFERROR(__xludf.DUMMYFUNCTION("IF(REGEXMATCH($A1122, ""(?i)"" &amp; JOIN(""|"", SPLIT($J$3, "" ""))), 1, 0)"),0.0)</f>
        <v>0</v>
      </c>
      <c r="K1122" s="16">
        <f>IFERROR(__xludf.DUMMYFUNCTION("IF(REGEXMATCH($A1122, ""(?i)"" &amp; JOIN(""|"", SPLIT($K$3, "" ""))), 1, 0)"),0.0)</f>
        <v>0</v>
      </c>
      <c r="L1122" s="16">
        <f>if(vlookup(A1122,'VMware Inventory'!A:E,5,0)="Workstation",1,0)</f>
        <v>1</v>
      </c>
      <c r="M1122" s="105">
        <f t="shared" si="5"/>
        <v>1</v>
      </c>
      <c r="N1122" s="105">
        <f t="shared" si="6"/>
        <v>0</v>
      </c>
      <c r="O1122" s="105">
        <f t="shared" si="7"/>
        <v>0</v>
      </c>
      <c r="P1122" s="105" t="str">
        <f t="shared" si="8"/>
        <v>Consolidation</v>
      </c>
      <c r="Q1122" s="105">
        <f t="shared" si="9"/>
        <v>1</v>
      </c>
    </row>
    <row r="1123">
      <c r="A1123" s="61" t="s">
        <v>1263</v>
      </c>
      <c r="B1123" s="16">
        <f t="shared" si="2"/>
        <v>0</v>
      </c>
      <c r="C1123" s="16">
        <f>IFERROR(__xludf.DUMMYFUNCTION("IF(OR(REGEXMATCH($A1123, ""(?i)"" &amp; JOIN(""|"", SPLIT($C$3, "" ""))),vlookup(A1123,'VMware Inventory'!A:E,5,0)=""VMWare""), 1, 0)"),0.0)</f>
        <v>0</v>
      </c>
      <c r="D1123" s="16">
        <f>IFERROR(__xludf.DUMMYFUNCTION("IF(REGEXMATCH($A1123, ""(?i)"" &amp; JOIN(""|"", SPLIT($D$3, "" ""))), 1, 0)"),0.0)</f>
        <v>0</v>
      </c>
      <c r="E1123" s="16">
        <f t="shared" si="3"/>
        <v>0</v>
      </c>
      <c r="F1123" s="16">
        <f t="shared" si="4"/>
        <v>0</v>
      </c>
      <c r="G1123" s="16">
        <f>IFERROR(__xludf.DUMMYFUNCTION("IF(REGEXMATCH($A1123, ""(?i)"" &amp; JOIN(""|"", SPLIT($G$3, "" ""))), 1, 0)"),0.0)</f>
        <v>0</v>
      </c>
      <c r="H1123" s="16">
        <f>IFERROR(__xludf.DUMMYFUNCTION("IF(REGEXMATCH($A1123, ""(?i)"" &amp; JOIN(""|"", SPLIT($H$3, "" ""))), 1, 0)"),0.0)</f>
        <v>0</v>
      </c>
      <c r="I1123" s="16">
        <f>IFERROR(__xludf.DUMMYFUNCTION("IF(REGEXMATCH($A1123, ""(?i)"" &amp; JOIN(""|"", SPLIT($I$3, "" ""))), 1, 0)"),0.0)</f>
        <v>0</v>
      </c>
      <c r="J1123" s="16">
        <f>IFERROR(__xludf.DUMMYFUNCTION("IF(REGEXMATCH($A1123, ""(?i)"" &amp; JOIN(""|"", SPLIT($J$3, "" ""))), 1, 0)"),0.0)</f>
        <v>0</v>
      </c>
      <c r="K1123" s="16">
        <f>IFERROR(__xludf.DUMMYFUNCTION("IF(REGEXMATCH($A1123, ""(?i)"" &amp; JOIN(""|"", SPLIT($K$3, "" ""))), 1, 0)"),0.0)</f>
        <v>0</v>
      </c>
      <c r="L1123" s="16">
        <f>if(vlookup(A1123,'VMware Inventory'!A:E,5,0)="Workstation",1,0)</f>
        <v>1</v>
      </c>
      <c r="M1123" s="105">
        <f t="shared" si="5"/>
        <v>1</v>
      </c>
      <c r="N1123" s="105">
        <f t="shared" si="6"/>
        <v>0</v>
      </c>
      <c r="O1123" s="105">
        <f t="shared" si="7"/>
        <v>0</v>
      </c>
      <c r="P1123" s="105" t="str">
        <f t="shared" si="8"/>
        <v>Consolidation</v>
      </c>
      <c r="Q1123" s="105">
        <f t="shared" si="9"/>
        <v>1</v>
      </c>
    </row>
    <row r="1124">
      <c r="A1124" s="61" t="s">
        <v>1264</v>
      </c>
      <c r="B1124" s="16">
        <f t="shared" si="2"/>
        <v>0</v>
      </c>
      <c r="C1124" s="16">
        <f>IFERROR(__xludf.DUMMYFUNCTION("IF(OR(REGEXMATCH($A1124, ""(?i)"" &amp; JOIN(""|"", SPLIT($C$3, "" ""))),vlookup(A1124,'VMware Inventory'!A:E,5,0)=""VMWare""), 1, 0)"),0.0)</f>
        <v>0</v>
      </c>
      <c r="D1124" s="16">
        <f>IFERROR(__xludf.DUMMYFUNCTION("IF(REGEXMATCH($A1124, ""(?i)"" &amp; JOIN(""|"", SPLIT($D$3, "" ""))), 1, 0)"),0.0)</f>
        <v>0</v>
      </c>
      <c r="E1124" s="16">
        <f t="shared" si="3"/>
        <v>0</v>
      </c>
      <c r="F1124" s="16">
        <f t="shared" si="4"/>
        <v>0</v>
      </c>
      <c r="G1124" s="16">
        <f>IFERROR(__xludf.DUMMYFUNCTION("IF(REGEXMATCH($A1124, ""(?i)"" &amp; JOIN(""|"", SPLIT($G$3, "" ""))), 1, 0)"),0.0)</f>
        <v>0</v>
      </c>
      <c r="H1124" s="16">
        <f>IFERROR(__xludf.DUMMYFUNCTION("IF(REGEXMATCH($A1124, ""(?i)"" &amp; JOIN(""|"", SPLIT($H$3, "" ""))), 1, 0)"),0.0)</f>
        <v>0</v>
      </c>
      <c r="I1124" s="16">
        <f>IFERROR(__xludf.DUMMYFUNCTION("IF(REGEXMATCH($A1124, ""(?i)"" &amp; JOIN(""|"", SPLIT($I$3, "" ""))), 1, 0)"),0.0)</f>
        <v>0</v>
      </c>
      <c r="J1124" s="16">
        <f>IFERROR(__xludf.DUMMYFUNCTION("IF(REGEXMATCH($A1124, ""(?i)"" &amp; JOIN(""|"", SPLIT($J$3, "" ""))), 1, 0)"),0.0)</f>
        <v>0</v>
      </c>
      <c r="K1124" s="16">
        <f>IFERROR(__xludf.DUMMYFUNCTION("IF(REGEXMATCH($A1124, ""(?i)"" &amp; JOIN(""|"", SPLIT($K$3, "" ""))), 1, 0)"),0.0)</f>
        <v>0</v>
      </c>
      <c r="L1124" s="16">
        <f>if(vlookup(A1124,'VMware Inventory'!A:E,5,0)="Workstation",1,0)</f>
        <v>1</v>
      </c>
      <c r="M1124" s="105">
        <f t="shared" si="5"/>
        <v>1</v>
      </c>
      <c r="N1124" s="105">
        <f t="shared" si="6"/>
        <v>0</v>
      </c>
      <c r="O1124" s="105">
        <f t="shared" si="7"/>
        <v>0</v>
      </c>
      <c r="P1124" s="105" t="str">
        <f t="shared" si="8"/>
        <v>Consolidation</v>
      </c>
      <c r="Q1124" s="105">
        <f t="shared" si="9"/>
        <v>1</v>
      </c>
    </row>
    <row r="1125">
      <c r="A1125" s="61" t="s">
        <v>1265</v>
      </c>
      <c r="B1125" s="16">
        <f t="shared" si="2"/>
        <v>0</v>
      </c>
      <c r="C1125" s="16">
        <f>IFERROR(__xludf.DUMMYFUNCTION("IF(OR(REGEXMATCH($A1125, ""(?i)"" &amp; JOIN(""|"", SPLIT($C$3, "" ""))),vlookup(A1125,'VMware Inventory'!A:E,5,0)=""VMWare""), 1, 0)"),0.0)</f>
        <v>0</v>
      </c>
      <c r="D1125" s="16">
        <f>IFERROR(__xludf.DUMMYFUNCTION("IF(REGEXMATCH($A1125, ""(?i)"" &amp; JOIN(""|"", SPLIT($D$3, "" ""))), 1, 0)"),0.0)</f>
        <v>0</v>
      </c>
      <c r="E1125" s="16">
        <f t="shared" si="3"/>
        <v>0</v>
      </c>
      <c r="F1125" s="16">
        <f t="shared" si="4"/>
        <v>0</v>
      </c>
      <c r="G1125" s="16">
        <f>IFERROR(__xludf.DUMMYFUNCTION("IF(REGEXMATCH($A1125, ""(?i)"" &amp; JOIN(""|"", SPLIT($G$3, "" ""))), 1, 0)"),0.0)</f>
        <v>0</v>
      </c>
      <c r="H1125" s="16">
        <f>IFERROR(__xludf.DUMMYFUNCTION("IF(REGEXMATCH($A1125, ""(?i)"" &amp; JOIN(""|"", SPLIT($H$3, "" ""))), 1, 0)"),0.0)</f>
        <v>0</v>
      </c>
      <c r="I1125" s="16">
        <f>IFERROR(__xludf.DUMMYFUNCTION("IF(REGEXMATCH($A1125, ""(?i)"" &amp; JOIN(""|"", SPLIT($I$3, "" ""))), 1, 0)"),0.0)</f>
        <v>0</v>
      </c>
      <c r="J1125" s="16">
        <f>IFERROR(__xludf.DUMMYFUNCTION("IF(REGEXMATCH($A1125, ""(?i)"" &amp; JOIN(""|"", SPLIT($J$3, "" ""))), 1, 0)"),0.0)</f>
        <v>0</v>
      </c>
      <c r="K1125" s="16">
        <f>IFERROR(__xludf.DUMMYFUNCTION("IF(REGEXMATCH($A1125, ""(?i)"" &amp; JOIN(""|"", SPLIT($K$3, "" ""))), 1, 0)"),0.0)</f>
        <v>0</v>
      </c>
      <c r="L1125" s="16">
        <f>if(vlookup(A1125,'VMware Inventory'!A:E,5,0)="Workstation",1,0)</f>
        <v>1</v>
      </c>
      <c r="M1125" s="105">
        <f t="shared" si="5"/>
        <v>1</v>
      </c>
      <c r="N1125" s="105">
        <f t="shared" si="6"/>
        <v>0</v>
      </c>
      <c r="O1125" s="105">
        <f t="shared" si="7"/>
        <v>0</v>
      </c>
      <c r="P1125" s="105" t="str">
        <f t="shared" si="8"/>
        <v>Consolidation</v>
      </c>
      <c r="Q1125" s="105">
        <f t="shared" si="9"/>
        <v>1</v>
      </c>
    </row>
    <row r="1126">
      <c r="A1126" s="61" t="s">
        <v>1266</v>
      </c>
      <c r="B1126" s="16">
        <f t="shared" si="2"/>
        <v>0</v>
      </c>
      <c r="C1126" s="16">
        <f>IFERROR(__xludf.DUMMYFUNCTION("IF(OR(REGEXMATCH($A1126, ""(?i)"" &amp; JOIN(""|"", SPLIT($C$3, "" ""))),vlookup(A1126,'VMware Inventory'!A:E,5,0)=""VMWare""), 1, 0)"),0.0)</f>
        <v>0</v>
      </c>
      <c r="D1126" s="16">
        <f>IFERROR(__xludf.DUMMYFUNCTION("IF(REGEXMATCH($A1126, ""(?i)"" &amp; JOIN(""|"", SPLIT($D$3, "" ""))), 1, 0)"),0.0)</f>
        <v>0</v>
      </c>
      <c r="E1126" s="16">
        <f t="shared" si="3"/>
        <v>0</v>
      </c>
      <c r="F1126" s="16">
        <f t="shared" si="4"/>
        <v>0</v>
      </c>
      <c r="G1126" s="16">
        <f>IFERROR(__xludf.DUMMYFUNCTION("IF(REGEXMATCH($A1126, ""(?i)"" &amp; JOIN(""|"", SPLIT($G$3, "" ""))), 1, 0)"),0.0)</f>
        <v>0</v>
      </c>
      <c r="H1126" s="16">
        <f>IFERROR(__xludf.DUMMYFUNCTION("IF(REGEXMATCH($A1126, ""(?i)"" &amp; JOIN(""|"", SPLIT($H$3, "" ""))), 1, 0)"),0.0)</f>
        <v>0</v>
      </c>
      <c r="I1126" s="16">
        <f>IFERROR(__xludf.DUMMYFUNCTION("IF(REGEXMATCH($A1126, ""(?i)"" &amp; JOIN(""|"", SPLIT($I$3, "" ""))), 1, 0)"),0.0)</f>
        <v>0</v>
      </c>
      <c r="J1126" s="16">
        <f>IFERROR(__xludf.DUMMYFUNCTION("IF(REGEXMATCH($A1126, ""(?i)"" &amp; JOIN(""|"", SPLIT($J$3, "" ""))), 1, 0)"),0.0)</f>
        <v>0</v>
      </c>
      <c r="K1126" s="16">
        <f>IFERROR(__xludf.DUMMYFUNCTION("IF(REGEXMATCH($A1126, ""(?i)"" &amp; JOIN(""|"", SPLIT($K$3, "" ""))), 1, 0)"),0.0)</f>
        <v>0</v>
      </c>
      <c r="L1126" s="16">
        <f>if(vlookup(A1126,'VMware Inventory'!A:E,5,0)="Workstation",1,0)</f>
        <v>1</v>
      </c>
      <c r="M1126" s="105">
        <f t="shared" si="5"/>
        <v>1</v>
      </c>
      <c r="N1126" s="105">
        <f t="shared" si="6"/>
        <v>0</v>
      </c>
      <c r="O1126" s="105">
        <f t="shared" si="7"/>
        <v>0</v>
      </c>
      <c r="P1126" s="105" t="str">
        <f t="shared" si="8"/>
        <v>Consolidation</v>
      </c>
      <c r="Q1126" s="105">
        <f t="shared" si="9"/>
        <v>1</v>
      </c>
    </row>
    <row r="1127">
      <c r="A1127" s="61" t="s">
        <v>1267</v>
      </c>
      <c r="B1127" s="16">
        <f t="shared" si="2"/>
        <v>0</v>
      </c>
      <c r="C1127" s="16">
        <f>IFERROR(__xludf.DUMMYFUNCTION("IF(OR(REGEXMATCH($A1127, ""(?i)"" &amp; JOIN(""|"", SPLIT($C$3, "" ""))),vlookup(A1127,'VMware Inventory'!A:E,5,0)=""VMWare""), 1, 0)"),0.0)</f>
        <v>0</v>
      </c>
      <c r="D1127" s="16">
        <f>IFERROR(__xludf.DUMMYFUNCTION("IF(REGEXMATCH($A1127, ""(?i)"" &amp; JOIN(""|"", SPLIT($D$3, "" ""))), 1, 0)"),0.0)</f>
        <v>0</v>
      </c>
      <c r="E1127" s="16">
        <f t="shared" si="3"/>
        <v>0</v>
      </c>
      <c r="F1127" s="16">
        <f t="shared" si="4"/>
        <v>0</v>
      </c>
      <c r="G1127" s="16">
        <f>IFERROR(__xludf.DUMMYFUNCTION("IF(REGEXMATCH($A1127, ""(?i)"" &amp; JOIN(""|"", SPLIT($G$3, "" ""))), 1, 0)"),0.0)</f>
        <v>0</v>
      </c>
      <c r="H1127" s="16">
        <f>IFERROR(__xludf.DUMMYFUNCTION("IF(REGEXMATCH($A1127, ""(?i)"" &amp; JOIN(""|"", SPLIT($H$3, "" ""))), 1, 0)"),0.0)</f>
        <v>0</v>
      </c>
      <c r="I1127" s="16">
        <f>IFERROR(__xludf.DUMMYFUNCTION("IF(REGEXMATCH($A1127, ""(?i)"" &amp; JOIN(""|"", SPLIT($I$3, "" ""))), 1, 0)"),0.0)</f>
        <v>0</v>
      </c>
      <c r="J1127" s="16">
        <f>IFERROR(__xludf.DUMMYFUNCTION("IF(REGEXMATCH($A1127, ""(?i)"" &amp; JOIN(""|"", SPLIT($J$3, "" ""))), 1, 0)"),0.0)</f>
        <v>0</v>
      </c>
      <c r="K1127" s="16">
        <f>IFERROR(__xludf.DUMMYFUNCTION("IF(REGEXMATCH($A1127, ""(?i)"" &amp; JOIN(""|"", SPLIT($K$3, "" ""))), 1, 0)"),0.0)</f>
        <v>0</v>
      </c>
      <c r="L1127" s="16">
        <f>if(vlookup(A1127,'VMware Inventory'!A:E,5,0)="Workstation",1,0)</f>
        <v>1</v>
      </c>
      <c r="M1127" s="105">
        <f t="shared" si="5"/>
        <v>1</v>
      </c>
      <c r="N1127" s="105">
        <f t="shared" si="6"/>
        <v>0</v>
      </c>
      <c r="O1127" s="105">
        <f t="shared" si="7"/>
        <v>0</v>
      </c>
      <c r="P1127" s="105" t="str">
        <f t="shared" si="8"/>
        <v>Consolidation</v>
      </c>
      <c r="Q1127" s="105">
        <f t="shared" si="9"/>
        <v>1</v>
      </c>
    </row>
    <row r="1128">
      <c r="A1128" s="61" t="s">
        <v>1268</v>
      </c>
      <c r="B1128" s="16">
        <f t="shared" si="2"/>
        <v>0</v>
      </c>
      <c r="C1128" s="16">
        <f>IFERROR(__xludf.DUMMYFUNCTION("IF(OR(REGEXMATCH($A1128, ""(?i)"" &amp; JOIN(""|"", SPLIT($C$3, "" ""))),vlookup(A1128,'VMware Inventory'!A:E,5,0)=""VMWare""), 1, 0)"),0.0)</f>
        <v>0</v>
      </c>
      <c r="D1128" s="16">
        <f>IFERROR(__xludf.DUMMYFUNCTION("IF(REGEXMATCH($A1128, ""(?i)"" &amp; JOIN(""|"", SPLIT($D$3, "" ""))), 1, 0)"),0.0)</f>
        <v>0</v>
      </c>
      <c r="E1128" s="16">
        <f t="shared" si="3"/>
        <v>0</v>
      </c>
      <c r="F1128" s="16">
        <f t="shared" si="4"/>
        <v>0</v>
      </c>
      <c r="G1128" s="16">
        <f>IFERROR(__xludf.DUMMYFUNCTION("IF(REGEXMATCH($A1128, ""(?i)"" &amp; JOIN(""|"", SPLIT($G$3, "" ""))), 1, 0)"),0.0)</f>
        <v>0</v>
      </c>
      <c r="H1128" s="16">
        <f>IFERROR(__xludf.DUMMYFUNCTION("IF(REGEXMATCH($A1128, ""(?i)"" &amp; JOIN(""|"", SPLIT($H$3, "" ""))), 1, 0)"),0.0)</f>
        <v>0</v>
      </c>
      <c r="I1128" s="16">
        <f>IFERROR(__xludf.DUMMYFUNCTION("IF(REGEXMATCH($A1128, ""(?i)"" &amp; JOIN(""|"", SPLIT($I$3, "" ""))), 1, 0)"),0.0)</f>
        <v>0</v>
      </c>
      <c r="J1128" s="16">
        <f>IFERROR(__xludf.DUMMYFUNCTION("IF(REGEXMATCH($A1128, ""(?i)"" &amp; JOIN(""|"", SPLIT($J$3, "" ""))), 1, 0)"),0.0)</f>
        <v>0</v>
      </c>
      <c r="K1128" s="16">
        <f>IFERROR(__xludf.DUMMYFUNCTION("IF(REGEXMATCH($A1128, ""(?i)"" &amp; JOIN(""|"", SPLIT($K$3, "" ""))), 1, 0)"),0.0)</f>
        <v>0</v>
      </c>
      <c r="L1128" s="16">
        <f>if(vlookup(A1128,'VMware Inventory'!A:E,5,0)="Workstation",1,0)</f>
        <v>1</v>
      </c>
      <c r="M1128" s="105">
        <f t="shared" si="5"/>
        <v>1</v>
      </c>
      <c r="N1128" s="105">
        <f t="shared" si="6"/>
        <v>0</v>
      </c>
      <c r="O1128" s="105">
        <f t="shared" si="7"/>
        <v>0</v>
      </c>
      <c r="P1128" s="105" t="str">
        <f t="shared" si="8"/>
        <v>Consolidation</v>
      </c>
      <c r="Q1128" s="105">
        <f t="shared" si="9"/>
        <v>1</v>
      </c>
    </row>
    <row r="1129">
      <c r="A1129" s="61" t="s">
        <v>1269</v>
      </c>
      <c r="B1129" s="16">
        <f t="shared" si="2"/>
        <v>0</v>
      </c>
      <c r="C1129" s="16">
        <f>IFERROR(__xludf.DUMMYFUNCTION("IF(OR(REGEXMATCH($A1129, ""(?i)"" &amp; JOIN(""|"", SPLIT($C$3, "" ""))),vlookup(A1129,'VMware Inventory'!A:E,5,0)=""VMWare""), 1, 0)"),0.0)</f>
        <v>0</v>
      </c>
      <c r="D1129" s="16">
        <f>IFERROR(__xludf.DUMMYFUNCTION("IF(REGEXMATCH($A1129, ""(?i)"" &amp; JOIN(""|"", SPLIT($D$3, "" ""))), 1, 0)"),0.0)</f>
        <v>0</v>
      </c>
      <c r="E1129" s="16">
        <f t="shared" si="3"/>
        <v>0</v>
      </c>
      <c r="F1129" s="16">
        <f t="shared" si="4"/>
        <v>0</v>
      </c>
      <c r="G1129" s="16">
        <f>IFERROR(__xludf.DUMMYFUNCTION("IF(REGEXMATCH($A1129, ""(?i)"" &amp; JOIN(""|"", SPLIT($G$3, "" ""))), 1, 0)"),0.0)</f>
        <v>0</v>
      </c>
      <c r="H1129" s="16">
        <f>IFERROR(__xludf.DUMMYFUNCTION("IF(REGEXMATCH($A1129, ""(?i)"" &amp; JOIN(""|"", SPLIT($H$3, "" ""))), 1, 0)"),0.0)</f>
        <v>0</v>
      </c>
      <c r="I1129" s="16">
        <f>IFERROR(__xludf.DUMMYFUNCTION("IF(REGEXMATCH($A1129, ""(?i)"" &amp; JOIN(""|"", SPLIT($I$3, "" ""))), 1, 0)"),0.0)</f>
        <v>0</v>
      </c>
      <c r="J1129" s="16">
        <f>IFERROR(__xludf.DUMMYFUNCTION("IF(REGEXMATCH($A1129, ""(?i)"" &amp; JOIN(""|"", SPLIT($J$3, "" ""))), 1, 0)"),0.0)</f>
        <v>0</v>
      </c>
      <c r="K1129" s="16">
        <f>IFERROR(__xludf.DUMMYFUNCTION("IF(REGEXMATCH($A1129, ""(?i)"" &amp; JOIN(""|"", SPLIT($K$3, "" ""))), 1, 0)"),0.0)</f>
        <v>0</v>
      </c>
      <c r="L1129" s="16">
        <f>if(vlookup(A1129,'VMware Inventory'!A:E,5,0)="Workstation",1,0)</f>
        <v>1</v>
      </c>
      <c r="M1129" s="105">
        <f t="shared" si="5"/>
        <v>1</v>
      </c>
      <c r="N1129" s="105">
        <f t="shared" si="6"/>
        <v>0</v>
      </c>
      <c r="O1129" s="105">
        <f t="shared" si="7"/>
        <v>0</v>
      </c>
      <c r="P1129" s="105" t="str">
        <f t="shared" si="8"/>
        <v>Consolidation</v>
      </c>
      <c r="Q1129" s="105">
        <f t="shared" si="9"/>
        <v>1</v>
      </c>
    </row>
    <row r="1130">
      <c r="A1130" s="61" t="s">
        <v>1270</v>
      </c>
      <c r="B1130" s="16">
        <f t="shared" si="2"/>
        <v>0</v>
      </c>
      <c r="C1130" s="16">
        <f>IFERROR(__xludf.DUMMYFUNCTION("IF(OR(REGEXMATCH($A1130, ""(?i)"" &amp; JOIN(""|"", SPLIT($C$3, "" ""))),vlookup(A1130,'VMware Inventory'!A:E,5,0)=""VMWare""), 1, 0)"),0.0)</f>
        <v>0</v>
      </c>
      <c r="D1130" s="16">
        <f>IFERROR(__xludf.DUMMYFUNCTION("IF(REGEXMATCH($A1130, ""(?i)"" &amp; JOIN(""|"", SPLIT($D$3, "" ""))), 1, 0)"),0.0)</f>
        <v>0</v>
      </c>
      <c r="E1130" s="16">
        <f t="shared" si="3"/>
        <v>0</v>
      </c>
      <c r="F1130" s="16">
        <f t="shared" si="4"/>
        <v>0</v>
      </c>
      <c r="G1130" s="16">
        <f>IFERROR(__xludf.DUMMYFUNCTION("IF(REGEXMATCH($A1130, ""(?i)"" &amp; JOIN(""|"", SPLIT($G$3, "" ""))), 1, 0)"),0.0)</f>
        <v>0</v>
      </c>
      <c r="H1130" s="16">
        <f>IFERROR(__xludf.DUMMYFUNCTION("IF(REGEXMATCH($A1130, ""(?i)"" &amp; JOIN(""|"", SPLIT($H$3, "" ""))), 1, 0)"),0.0)</f>
        <v>0</v>
      </c>
      <c r="I1130" s="16">
        <f>IFERROR(__xludf.DUMMYFUNCTION("IF(REGEXMATCH($A1130, ""(?i)"" &amp; JOIN(""|"", SPLIT($I$3, "" ""))), 1, 0)"),0.0)</f>
        <v>0</v>
      </c>
      <c r="J1130" s="16">
        <f>IFERROR(__xludf.DUMMYFUNCTION("IF(REGEXMATCH($A1130, ""(?i)"" &amp; JOIN(""|"", SPLIT($J$3, "" ""))), 1, 0)"),0.0)</f>
        <v>0</v>
      </c>
      <c r="K1130" s="16">
        <f>IFERROR(__xludf.DUMMYFUNCTION("IF(REGEXMATCH($A1130, ""(?i)"" &amp; JOIN(""|"", SPLIT($K$3, "" ""))), 1, 0)"),0.0)</f>
        <v>0</v>
      </c>
      <c r="L1130" s="16">
        <f>if(vlookup(A1130,'VMware Inventory'!A:E,5,0)="Workstation",1,0)</f>
        <v>1</v>
      </c>
      <c r="M1130" s="105">
        <f t="shared" si="5"/>
        <v>1</v>
      </c>
      <c r="N1130" s="105">
        <f t="shared" si="6"/>
        <v>0</v>
      </c>
      <c r="O1130" s="105">
        <f t="shared" si="7"/>
        <v>0</v>
      </c>
      <c r="P1130" s="105" t="str">
        <f t="shared" si="8"/>
        <v>Consolidation</v>
      </c>
      <c r="Q1130" s="105">
        <f t="shared" si="9"/>
        <v>1</v>
      </c>
    </row>
    <row r="1131">
      <c r="A1131" s="61" t="s">
        <v>1271</v>
      </c>
      <c r="B1131" s="16">
        <f t="shared" si="2"/>
        <v>0</v>
      </c>
      <c r="C1131" s="16">
        <f>IFERROR(__xludf.DUMMYFUNCTION("IF(OR(REGEXMATCH($A1131, ""(?i)"" &amp; JOIN(""|"", SPLIT($C$3, "" ""))),vlookup(A1131,'VMware Inventory'!A:E,5,0)=""VMWare""), 1, 0)"),0.0)</f>
        <v>0</v>
      </c>
      <c r="D1131" s="16">
        <f>IFERROR(__xludf.DUMMYFUNCTION("IF(REGEXMATCH($A1131, ""(?i)"" &amp; JOIN(""|"", SPLIT($D$3, "" ""))), 1, 0)"),0.0)</f>
        <v>0</v>
      </c>
      <c r="E1131" s="16">
        <f t="shared" si="3"/>
        <v>0</v>
      </c>
      <c r="F1131" s="16">
        <f t="shared" si="4"/>
        <v>0</v>
      </c>
      <c r="G1131" s="16">
        <f>IFERROR(__xludf.DUMMYFUNCTION("IF(REGEXMATCH($A1131, ""(?i)"" &amp; JOIN(""|"", SPLIT($G$3, "" ""))), 1, 0)"),0.0)</f>
        <v>0</v>
      </c>
      <c r="H1131" s="16">
        <f>IFERROR(__xludf.DUMMYFUNCTION("IF(REGEXMATCH($A1131, ""(?i)"" &amp; JOIN(""|"", SPLIT($H$3, "" ""))), 1, 0)"),0.0)</f>
        <v>0</v>
      </c>
      <c r="I1131" s="16">
        <f>IFERROR(__xludf.DUMMYFUNCTION("IF(REGEXMATCH($A1131, ""(?i)"" &amp; JOIN(""|"", SPLIT($I$3, "" ""))), 1, 0)"),0.0)</f>
        <v>0</v>
      </c>
      <c r="J1131" s="16">
        <f>IFERROR(__xludf.DUMMYFUNCTION("IF(REGEXMATCH($A1131, ""(?i)"" &amp; JOIN(""|"", SPLIT($J$3, "" ""))), 1, 0)"),0.0)</f>
        <v>0</v>
      </c>
      <c r="K1131" s="16">
        <f>IFERROR(__xludf.DUMMYFUNCTION("IF(REGEXMATCH($A1131, ""(?i)"" &amp; JOIN(""|"", SPLIT($K$3, "" ""))), 1, 0)"),0.0)</f>
        <v>0</v>
      </c>
      <c r="L1131" s="16">
        <f>if(vlookup(A1131,'VMware Inventory'!A:E,5,0)="Workstation",1,0)</f>
        <v>1</v>
      </c>
      <c r="M1131" s="105">
        <f t="shared" si="5"/>
        <v>1</v>
      </c>
      <c r="N1131" s="105">
        <f t="shared" si="6"/>
        <v>0</v>
      </c>
      <c r="O1131" s="105">
        <f t="shared" si="7"/>
        <v>0</v>
      </c>
      <c r="P1131" s="105" t="str">
        <f t="shared" si="8"/>
        <v>Consolidation</v>
      </c>
      <c r="Q1131" s="105">
        <f t="shared" si="9"/>
        <v>1</v>
      </c>
    </row>
    <row r="1132">
      <c r="A1132" s="61" t="s">
        <v>1272</v>
      </c>
      <c r="B1132" s="16">
        <f t="shared" si="2"/>
        <v>0</v>
      </c>
      <c r="C1132" s="16">
        <f>IFERROR(__xludf.DUMMYFUNCTION("IF(OR(REGEXMATCH($A1132, ""(?i)"" &amp; JOIN(""|"", SPLIT($C$3, "" ""))),vlookup(A1132,'VMware Inventory'!A:E,5,0)=""VMWare""), 1, 0)"),0.0)</f>
        <v>0</v>
      </c>
      <c r="D1132" s="16">
        <f>IFERROR(__xludf.DUMMYFUNCTION("IF(REGEXMATCH($A1132, ""(?i)"" &amp; JOIN(""|"", SPLIT($D$3, "" ""))), 1, 0)"),0.0)</f>
        <v>0</v>
      </c>
      <c r="E1132" s="16">
        <f t="shared" si="3"/>
        <v>0</v>
      </c>
      <c r="F1132" s="16">
        <f t="shared" si="4"/>
        <v>0</v>
      </c>
      <c r="G1132" s="16">
        <f>IFERROR(__xludf.DUMMYFUNCTION("IF(REGEXMATCH($A1132, ""(?i)"" &amp; JOIN(""|"", SPLIT($G$3, "" ""))), 1, 0)"),0.0)</f>
        <v>0</v>
      </c>
      <c r="H1132" s="16">
        <f>IFERROR(__xludf.DUMMYFUNCTION("IF(REGEXMATCH($A1132, ""(?i)"" &amp; JOIN(""|"", SPLIT($H$3, "" ""))), 1, 0)"),0.0)</f>
        <v>0</v>
      </c>
      <c r="I1132" s="16">
        <f>IFERROR(__xludf.DUMMYFUNCTION("IF(REGEXMATCH($A1132, ""(?i)"" &amp; JOIN(""|"", SPLIT($I$3, "" ""))), 1, 0)"),0.0)</f>
        <v>0</v>
      </c>
      <c r="J1132" s="16">
        <f>IFERROR(__xludf.DUMMYFUNCTION("IF(REGEXMATCH($A1132, ""(?i)"" &amp; JOIN(""|"", SPLIT($J$3, "" ""))), 1, 0)"),0.0)</f>
        <v>0</v>
      </c>
      <c r="K1132" s="16">
        <f>IFERROR(__xludf.DUMMYFUNCTION("IF(REGEXMATCH($A1132, ""(?i)"" &amp; JOIN(""|"", SPLIT($K$3, "" ""))), 1, 0)"),0.0)</f>
        <v>0</v>
      </c>
      <c r="L1132" s="16">
        <f>if(vlookup(A1132,'VMware Inventory'!A:E,5,0)="Workstation",1,0)</f>
        <v>1</v>
      </c>
      <c r="M1132" s="105">
        <f t="shared" si="5"/>
        <v>1</v>
      </c>
      <c r="N1132" s="105">
        <f t="shared" si="6"/>
        <v>0</v>
      </c>
      <c r="O1132" s="105">
        <f t="shared" si="7"/>
        <v>0</v>
      </c>
      <c r="P1132" s="105" t="str">
        <f t="shared" si="8"/>
        <v>Consolidation</v>
      </c>
      <c r="Q1132" s="105">
        <f t="shared" si="9"/>
        <v>1</v>
      </c>
    </row>
    <row r="1133">
      <c r="A1133" s="61" t="s">
        <v>1273</v>
      </c>
      <c r="B1133" s="16">
        <f t="shared" si="2"/>
        <v>0</v>
      </c>
      <c r="C1133" s="16">
        <f>IFERROR(__xludf.DUMMYFUNCTION("IF(OR(REGEXMATCH($A1133, ""(?i)"" &amp; JOIN(""|"", SPLIT($C$3, "" ""))),vlookup(A1133,'VMware Inventory'!A:E,5,0)=""VMWare""), 1, 0)"),0.0)</f>
        <v>0</v>
      </c>
      <c r="D1133" s="16">
        <f>IFERROR(__xludf.DUMMYFUNCTION("IF(REGEXMATCH($A1133, ""(?i)"" &amp; JOIN(""|"", SPLIT($D$3, "" ""))), 1, 0)"),0.0)</f>
        <v>0</v>
      </c>
      <c r="E1133" s="16">
        <f t="shared" si="3"/>
        <v>0</v>
      </c>
      <c r="F1133" s="16">
        <f t="shared" si="4"/>
        <v>0</v>
      </c>
      <c r="G1133" s="16">
        <f>IFERROR(__xludf.DUMMYFUNCTION("IF(REGEXMATCH($A1133, ""(?i)"" &amp; JOIN(""|"", SPLIT($G$3, "" ""))), 1, 0)"),0.0)</f>
        <v>0</v>
      </c>
      <c r="H1133" s="16">
        <f>IFERROR(__xludf.DUMMYFUNCTION("IF(REGEXMATCH($A1133, ""(?i)"" &amp; JOIN(""|"", SPLIT($H$3, "" ""))), 1, 0)"),0.0)</f>
        <v>0</v>
      </c>
      <c r="I1133" s="16">
        <f>IFERROR(__xludf.DUMMYFUNCTION("IF(REGEXMATCH($A1133, ""(?i)"" &amp; JOIN(""|"", SPLIT($I$3, "" ""))), 1, 0)"),0.0)</f>
        <v>0</v>
      </c>
      <c r="J1133" s="16">
        <f>IFERROR(__xludf.DUMMYFUNCTION("IF(REGEXMATCH($A1133, ""(?i)"" &amp; JOIN(""|"", SPLIT($J$3, "" ""))), 1, 0)"),0.0)</f>
        <v>0</v>
      </c>
      <c r="K1133" s="16">
        <f>IFERROR(__xludf.DUMMYFUNCTION("IF(REGEXMATCH($A1133, ""(?i)"" &amp; JOIN(""|"", SPLIT($K$3, "" ""))), 1, 0)"),0.0)</f>
        <v>0</v>
      </c>
      <c r="L1133" s="16">
        <f>if(vlookup(A1133,'VMware Inventory'!A:E,5,0)="Workstation",1,0)</f>
        <v>1</v>
      </c>
      <c r="M1133" s="105">
        <f t="shared" si="5"/>
        <v>1</v>
      </c>
      <c r="N1133" s="105">
        <f t="shared" si="6"/>
        <v>0</v>
      </c>
      <c r="O1133" s="105">
        <f t="shared" si="7"/>
        <v>0</v>
      </c>
      <c r="P1133" s="105" t="str">
        <f t="shared" si="8"/>
        <v>Consolidation</v>
      </c>
      <c r="Q1133" s="105">
        <f t="shared" si="9"/>
        <v>1</v>
      </c>
    </row>
    <row r="1134">
      <c r="A1134" s="61" t="s">
        <v>1274</v>
      </c>
      <c r="B1134" s="16">
        <f t="shared" si="2"/>
        <v>0</v>
      </c>
      <c r="C1134" s="16">
        <f>IFERROR(__xludf.DUMMYFUNCTION("IF(OR(REGEXMATCH($A1134, ""(?i)"" &amp; JOIN(""|"", SPLIT($C$3, "" ""))),vlookup(A1134,'VMware Inventory'!A:E,5,0)=""VMWare""), 1, 0)"),0.0)</f>
        <v>0</v>
      </c>
      <c r="D1134" s="16">
        <f>IFERROR(__xludf.DUMMYFUNCTION("IF(REGEXMATCH($A1134, ""(?i)"" &amp; JOIN(""|"", SPLIT($D$3, "" ""))), 1, 0)"),0.0)</f>
        <v>0</v>
      </c>
      <c r="E1134" s="16">
        <f t="shared" si="3"/>
        <v>0</v>
      </c>
      <c r="F1134" s="16">
        <f t="shared" si="4"/>
        <v>0</v>
      </c>
      <c r="G1134" s="16">
        <f>IFERROR(__xludf.DUMMYFUNCTION("IF(REGEXMATCH($A1134, ""(?i)"" &amp; JOIN(""|"", SPLIT($G$3, "" ""))), 1, 0)"),0.0)</f>
        <v>0</v>
      </c>
      <c r="H1134" s="16">
        <f>IFERROR(__xludf.DUMMYFUNCTION("IF(REGEXMATCH($A1134, ""(?i)"" &amp; JOIN(""|"", SPLIT($H$3, "" ""))), 1, 0)"),0.0)</f>
        <v>0</v>
      </c>
      <c r="I1134" s="16">
        <f>IFERROR(__xludf.DUMMYFUNCTION("IF(REGEXMATCH($A1134, ""(?i)"" &amp; JOIN(""|"", SPLIT($I$3, "" ""))), 1, 0)"),0.0)</f>
        <v>0</v>
      </c>
      <c r="J1134" s="16">
        <f>IFERROR(__xludf.DUMMYFUNCTION("IF(REGEXMATCH($A1134, ""(?i)"" &amp; JOIN(""|"", SPLIT($J$3, "" ""))), 1, 0)"),0.0)</f>
        <v>0</v>
      </c>
      <c r="K1134" s="16">
        <f>IFERROR(__xludf.DUMMYFUNCTION("IF(REGEXMATCH($A1134, ""(?i)"" &amp; JOIN(""|"", SPLIT($K$3, "" ""))), 1, 0)"),0.0)</f>
        <v>0</v>
      </c>
      <c r="L1134" s="16">
        <f>if(vlookup(A1134,'VMware Inventory'!A:E,5,0)="Workstation",1,0)</f>
        <v>1</v>
      </c>
      <c r="M1134" s="105">
        <f t="shared" si="5"/>
        <v>1</v>
      </c>
      <c r="N1134" s="105">
        <f t="shared" si="6"/>
        <v>0</v>
      </c>
      <c r="O1134" s="105">
        <f t="shared" si="7"/>
        <v>0</v>
      </c>
      <c r="P1134" s="105" t="str">
        <f t="shared" si="8"/>
        <v>Consolidation</v>
      </c>
      <c r="Q1134" s="105">
        <f t="shared" si="9"/>
        <v>1</v>
      </c>
    </row>
    <row r="1135">
      <c r="A1135" s="61" t="s">
        <v>1275</v>
      </c>
      <c r="B1135" s="16">
        <f t="shared" si="2"/>
        <v>0</v>
      </c>
      <c r="C1135" s="16">
        <f>IFERROR(__xludf.DUMMYFUNCTION("IF(OR(REGEXMATCH($A1135, ""(?i)"" &amp; JOIN(""|"", SPLIT($C$3, "" ""))),vlookup(A1135,'VMware Inventory'!A:E,5,0)=""VMWare""), 1, 0)"),0.0)</f>
        <v>0</v>
      </c>
      <c r="D1135" s="16">
        <f>IFERROR(__xludf.DUMMYFUNCTION("IF(REGEXMATCH($A1135, ""(?i)"" &amp; JOIN(""|"", SPLIT($D$3, "" ""))), 1, 0)"),0.0)</f>
        <v>0</v>
      </c>
      <c r="E1135" s="16">
        <f t="shared" si="3"/>
        <v>0</v>
      </c>
      <c r="F1135" s="16">
        <f t="shared" si="4"/>
        <v>0</v>
      </c>
      <c r="G1135" s="16">
        <f>IFERROR(__xludf.DUMMYFUNCTION("IF(REGEXMATCH($A1135, ""(?i)"" &amp; JOIN(""|"", SPLIT($G$3, "" ""))), 1, 0)"),0.0)</f>
        <v>0</v>
      </c>
      <c r="H1135" s="16">
        <f>IFERROR(__xludf.DUMMYFUNCTION("IF(REGEXMATCH($A1135, ""(?i)"" &amp; JOIN(""|"", SPLIT($H$3, "" ""))), 1, 0)"),0.0)</f>
        <v>0</v>
      </c>
      <c r="I1135" s="16">
        <f>IFERROR(__xludf.DUMMYFUNCTION("IF(REGEXMATCH($A1135, ""(?i)"" &amp; JOIN(""|"", SPLIT($I$3, "" ""))), 1, 0)"),0.0)</f>
        <v>0</v>
      </c>
      <c r="J1135" s="16">
        <f>IFERROR(__xludf.DUMMYFUNCTION("IF(REGEXMATCH($A1135, ""(?i)"" &amp; JOIN(""|"", SPLIT($J$3, "" ""))), 1, 0)"),0.0)</f>
        <v>0</v>
      </c>
      <c r="K1135" s="16">
        <f>IFERROR(__xludf.DUMMYFUNCTION("IF(REGEXMATCH($A1135, ""(?i)"" &amp; JOIN(""|"", SPLIT($K$3, "" ""))), 1, 0)"),0.0)</f>
        <v>0</v>
      </c>
      <c r="L1135" s="16">
        <f>if(vlookup(A1135,'VMware Inventory'!A:E,5,0)="Workstation",1,0)</f>
        <v>1</v>
      </c>
      <c r="M1135" s="105">
        <f t="shared" si="5"/>
        <v>1</v>
      </c>
      <c r="N1135" s="105">
        <f t="shared" si="6"/>
        <v>0</v>
      </c>
      <c r="O1135" s="105">
        <f t="shared" si="7"/>
        <v>0</v>
      </c>
      <c r="P1135" s="105" t="str">
        <f t="shared" si="8"/>
        <v>Consolidation</v>
      </c>
      <c r="Q1135" s="105">
        <f t="shared" si="9"/>
        <v>1</v>
      </c>
    </row>
    <row r="1136">
      <c r="A1136" s="61" t="s">
        <v>1276</v>
      </c>
      <c r="B1136" s="16">
        <f t="shared" si="2"/>
        <v>0</v>
      </c>
      <c r="C1136" s="16">
        <f>IFERROR(__xludf.DUMMYFUNCTION("IF(OR(REGEXMATCH($A1136, ""(?i)"" &amp; JOIN(""|"", SPLIT($C$3, "" ""))),vlookup(A1136,'VMware Inventory'!A:E,5,0)=""VMWare""), 1, 0)"),0.0)</f>
        <v>0</v>
      </c>
      <c r="D1136" s="16">
        <f>IFERROR(__xludf.DUMMYFUNCTION("IF(REGEXMATCH($A1136, ""(?i)"" &amp; JOIN(""|"", SPLIT($D$3, "" ""))), 1, 0)"),0.0)</f>
        <v>0</v>
      </c>
      <c r="E1136" s="16">
        <f t="shared" si="3"/>
        <v>0</v>
      </c>
      <c r="F1136" s="16">
        <f t="shared" si="4"/>
        <v>0</v>
      </c>
      <c r="G1136" s="16">
        <f>IFERROR(__xludf.DUMMYFUNCTION("IF(REGEXMATCH($A1136, ""(?i)"" &amp; JOIN(""|"", SPLIT($G$3, "" ""))), 1, 0)"),0.0)</f>
        <v>0</v>
      </c>
      <c r="H1136" s="16">
        <f>IFERROR(__xludf.DUMMYFUNCTION("IF(REGEXMATCH($A1136, ""(?i)"" &amp; JOIN(""|"", SPLIT($H$3, "" ""))), 1, 0)"),0.0)</f>
        <v>0</v>
      </c>
      <c r="I1136" s="16">
        <f>IFERROR(__xludf.DUMMYFUNCTION("IF(REGEXMATCH($A1136, ""(?i)"" &amp; JOIN(""|"", SPLIT($I$3, "" ""))), 1, 0)"),0.0)</f>
        <v>0</v>
      </c>
      <c r="J1136" s="16">
        <f>IFERROR(__xludf.DUMMYFUNCTION("IF(REGEXMATCH($A1136, ""(?i)"" &amp; JOIN(""|"", SPLIT($J$3, "" ""))), 1, 0)"),0.0)</f>
        <v>0</v>
      </c>
      <c r="K1136" s="16">
        <f>IFERROR(__xludf.DUMMYFUNCTION("IF(REGEXMATCH($A1136, ""(?i)"" &amp; JOIN(""|"", SPLIT($K$3, "" ""))), 1, 0)"),0.0)</f>
        <v>0</v>
      </c>
      <c r="L1136" s="16">
        <f>if(vlookup(A1136,'VMware Inventory'!A:E,5,0)="Workstation",1,0)</f>
        <v>1</v>
      </c>
      <c r="M1136" s="105">
        <f t="shared" si="5"/>
        <v>1</v>
      </c>
      <c r="N1136" s="105">
        <f t="shared" si="6"/>
        <v>0</v>
      </c>
      <c r="O1136" s="105">
        <f t="shared" si="7"/>
        <v>0</v>
      </c>
      <c r="P1136" s="105" t="str">
        <f t="shared" si="8"/>
        <v>Consolidation</v>
      </c>
      <c r="Q1136" s="105">
        <f t="shared" si="9"/>
        <v>1</v>
      </c>
    </row>
    <row r="1137">
      <c r="A1137" s="61" t="s">
        <v>1277</v>
      </c>
      <c r="B1137" s="16">
        <f t="shared" si="2"/>
        <v>0</v>
      </c>
      <c r="C1137" s="16">
        <f>IFERROR(__xludf.DUMMYFUNCTION("IF(OR(REGEXMATCH($A1137, ""(?i)"" &amp; JOIN(""|"", SPLIT($C$3, "" ""))),vlookup(A1137,'VMware Inventory'!A:E,5,0)=""VMWare""), 1, 0)"),0.0)</f>
        <v>0</v>
      </c>
      <c r="D1137" s="16">
        <f>IFERROR(__xludf.DUMMYFUNCTION("IF(REGEXMATCH($A1137, ""(?i)"" &amp; JOIN(""|"", SPLIT($D$3, "" ""))), 1, 0)"),0.0)</f>
        <v>0</v>
      </c>
      <c r="E1137" s="16">
        <f t="shared" si="3"/>
        <v>0</v>
      </c>
      <c r="F1137" s="16">
        <f t="shared" si="4"/>
        <v>0</v>
      </c>
      <c r="G1137" s="16">
        <f>IFERROR(__xludf.DUMMYFUNCTION("IF(REGEXMATCH($A1137, ""(?i)"" &amp; JOIN(""|"", SPLIT($G$3, "" ""))), 1, 0)"),0.0)</f>
        <v>0</v>
      </c>
      <c r="H1137" s="16">
        <f>IFERROR(__xludf.DUMMYFUNCTION("IF(REGEXMATCH($A1137, ""(?i)"" &amp; JOIN(""|"", SPLIT($H$3, "" ""))), 1, 0)"),0.0)</f>
        <v>0</v>
      </c>
      <c r="I1137" s="16">
        <f>IFERROR(__xludf.DUMMYFUNCTION("IF(REGEXMATCH($A1137, ""(?i)"" &amp; JOIN(""|"", SPLIT($I$3, "" ""))), 1, 0)"),0.0)</f>
        <v>0</v>
      </c>
      <c r="J1137" s="16">
        <f>IFERROR(__xludf.DUMMYFUNCTION("IF(REGEXMATCH($A1137, ""(?i)"" &amp; JOIN(""|"", SPLIT($J$3, "" ""))), 1, 0)"),0.0)</f>
        <v>0</v>
      </c>
      <c r="K1137" s="16">
        <f>IFERROR(__xludf.DUMMYFUNCTION("IF(REGEXMATCH($A1137, ""(?i)"" &amp; JOIN(""|"", SPLIT($K$3, "" ""))), 1, 0)"),0.0)</f>
        <v>0</v>
      </c>
      <c r="L1137" s="16">
        <f>if(vlookup(A1137,'VMware Inventory'!A:E,5,0)="Workstation",1,0)</f>
        <v>1</v>
      </c>
      <c r="M1137" s="105">
        <f t="shared" si="5"/>
        <v>1</v>
      </c>
      <c r="N1137" s="105">
        <f t="shared" si="6"/>
        <v>0</v>
      </c>
      <c r="O1137" s="105">
        <f t="shared" si="7"/>
        <v>0</v>
      </c>
      <c r="P1137" s="105" t="str">
        <f t="shared" si="8"/>
        <v>Consolidation</v>
      </c>
      <c r="Q1137" s="105">
        <f t="shared" si="9"/>
        <v>1</v>
      </c>
    </row>
    <row r="1138">
      <c r="A1138" s="61" t="s">
        <v>1278</v>
      </c>
      <c r="B1138" s="16">
        <f t="shared" si="2"/>
        <v>0</v>
      </c>
      <c r="C1138" s="16">
        <f>IFERROR(__xludf.DUMMYFUNCTION("IF(OR(REGEXMATCH($A1138, ""(?i)"" &amp; JOIN(""|"", SPLIT($C$3, "" ""))),vlookup(A1138,'VMware Inventory'!A:E,5,0)=""VMWare""), 1, 0)"),0.0)</f>
        <v>0</v>
      </c>
      <c r="D1138" s="16">
        <f>IFERROR(__xludf.DUMMYFUNCTION("IF(REGEXMATCH($A1138, ""(?i)"" &amp; JOIN(""|"", SPLIT($D$3, "" ""))), 1, 0)"),0.0)</f>
        <v>0</v>
      </c>
      <c r="E1138" s="16">
        <f t="shared" si="3"/>
        <v>0</v>
      </c>
      <c r="F1138" s="16">
        <f t="shared" si="4"/>
        <v>0</v>
      </c>
      <c r="G1138" s="16">
        <f>IFERROR(__xludf.DUMMYFUNCTION("IF(REGEXMATCH($A1138, ""(?i)"" &amp; JOIN(""|"", SPLIT($G$3, "" ""))), 1, 0)"),0.0)</f>
        <v>0</v>
      </c>
      <c r="H1138" s="16">
        <f>IFERROR(__xludf.DUMMYFUNCTION("IF(REGEXMATCH($A1138, ""(?i)"" &amp; JOIN(""|"", SPLIT($H$3, "" ""))), 1, 0)"),0.0)</f>
        <v>0</v>
      </c>
      <c r="I1138" s="16">
        <f>IFERROR(__xludf.DUMMYFUNCTION("IF(REGEXMATCH($A1138, ""(?i)"" &amp; JOIN(""|"", SPLIT($I$3, "" ""))), 1, 0)"),0.0)</f>
        <v>0</v>
      </c>
      <c r="J1138" s="16">
        <f>IFERROR(__xludf.DUMMYFUNCTION("IF(REGEXMATCH($A1138, ""(?i)"" &amp; JOIN(""|"", SPLIT($J$3, "" ""))), 1, 0)"),0.0)</f>
        <v>0</v>
      </c>
      <c r="K1138" s="16">
        <f>IFERROR(__xludf.DUMMYFUNCTION("IF(REGEXMATCH($A1138, ""(?i)"" &amp; JOIN(""|"", SPLIT($K$3, "" ""))), 1, 0)"),0.0)</f>
        <v>0</v>
      </c>
      <c r="L1138" s="16">
        <f>if(vlookup(A1138,'VMware Inventory'!A:E,5,0)="Workstation",1,0)</f>
        <v>1</v>
      </c>
      <c r="M1138" s="105">
        <f t="shared" si="5"/>
        <v>1</v>
      </c>
      <c r="N1138" s="105">
        <f t="shared" si="6"/>
        <v>0</v>
      </c>
      <c r="O1138" s="105">
        <f t="shared" si="7"/>
        <v>0</v>
      </c>
      <c r="P1138" s="105" t="str">
        <f t="shared" si="8"/>
        <v>Consolidation</v>
      </c>
      <c r="Q1138" s="105">
        <f t="shared" si="9"/>
        <v>1</v>
      </c>
    </row>
    <row r="1139">
      <c r="A1139" s="61" t="s">
        <v>1279</v>
      </c>
      <c r="B1139" s="16">
        <f t="shared" si="2"/>
        <v>0</v>
      </c>
      <c r="C1139" s="16">
        <f>IFERROR(__xludf.DUMMYFUNCTION("IF(OR(REGEXMATCH($A1139, ""(?i)"" &amp; JOIN(""|"", SPLIT($C$3, "" ""))),vlookup(A1139,'VMware Inventory'!A:E,5,0)=""VMWare""), 1, 0)"),0.0)</f>
        <v>0</v>
      </c>
      <c r="D1139" s="16">
        <f>IFERROR(__xludf.DUMMYFUNCTION("IF(REGEXMATCH($A1139, ""(?i)"" &amp; JOIN(""|"", SPLIT($D$3, "" ""))), 1, 0)"),0.0)</f>
        <v>0</v>
      </c>
      <c r="E1139" s="16">
        <f t="shared" si="3"/>
        <v>0</v>
      </c>
      <c r="F1139" s="16">
        <f t="shared" si="4"/>
        <v>0</v>
      </c>
      <c r="G1139" s="16">
        <f>IFERROR(__xludf.DUMMYFUNCTION("IF(REGEXMATCH($A1139, ""(?i)"" &amp; JOIN(""|"", SPLIT($G$3, "" ""))), 1, 0)"),0.0)</f>
        <v>0</v>
      </c>
      <c r="H1139" s="16">
        <f>IFERROR(__xludf.DUMMYFUNCTION("IF(REGEXMATCH($A1139, ""(?i)"" &amp; JOIN(""|"", SPLIT($H$3, "" ""))), 1, 0)"),0.0)</f>
        <v>0</v>
      </c>
      <c r="I1139" s="16">
        <f>IFERROR(__xludf.DUMMYFUNCTION("IF(REGEXMATCH($A1139, ""(?i)"" &amp; JOIN(""|"", SPLIT($I$3, "" ""))), 1, 0)"),0.0)</f>
        <v>0</v>
      </c>
      <c r="J1139" s="16">
        <f>IFERROR(__xludf.DUMMYFUNCTION("IF(REGEXMATCH($A1139, ""(?i)"" &amp; JOIN(""|"", SPLIT($J$3, "" ""))), 1, 0)"),0.0)</f>
        <v>0</v>
      </c>
      <c r="K1139" s="16">
        <f>IFERROR(__xludf.DUMMYFUNCTION("IF(REGEXMATCH($A1139, ""(?i)"" &amp; JOIN(""|"", SPLIT($K$3, "" ""))), 1, 0)"),0.0)</f>
        <v>0</v>
      </c>
      <c r="L1139" s="16">
        <f>if(vlookup(A1139,'VMware Inventory'!A:E,5,0)="Workstation",1,0)</f>
        <v>1</v>
      </c>
      <c r="M1139" s="105">
        <f t="shared" si="5"/>
        <v>1</v>
      </c>
      <c r="N1139" s="105">
        <f t="shared" si="6"/>
        <v>0</v>
      </c>
      <c r="O1139" s="105">
        <f t="shared" si="7"/>
        <v>0</v>
      </c>
      <c r="P1139" s="105" t="str">
        <f t="shared" si="8"/>
        <v>Consolidation</v>
      </c>
      <c r="Q1139" s="105">
        <f t="shared" si="9"/>
        <v>1</v>
      </c>
    </row>
    <row r="1140">
      <c r="A1140" s="61" t="s">
        <v>1280</v>
      </c>
      <c r="B1140" s="16">
        <f t="shared" si="2"/>
        <v>0</v>
      </c>
      <c r="C1140" s="16">
        <f>IFERROR(__xludf.DUMMYFUNCTION("IF(OR(REGEXMATCH($A1140, ""(?i)"" &amp; JOIN(""|"", SPLIT($C$3, "" ""))),vlookup(A1140,'VMware Inventory'!A:E,5,0)=""VMWare""), 1, 0)"),0.0)</f>
        <v>0</v>
      </c>
      <c r="D1140" s="16">
        <f>IFERROR(__xludf.DUMMYFUNCTION("IF(REGEXMATCH($A1140, ""(?i)"" &amp; JOIN(""|"", SPLIT($D$3, "" ""))), 1, 0)"),0.0)</f>
        <v>0</v>
      </c>
      <c r="E1140" s="16">
        <f t="shared" si="3"/>
        <v>0</v>
      </c>
      <c r="F1140" s="16">
        <f t="shared" si="4"/>
        <v>0</v>
      </c>
      <c r="G1140" s="16">
        <f>IFERROR(__xludf.DUMMYFUNCTION("IF(REGEXMATCH($A1140, ""(?i)"" &amp; JOIN(""|"", SPLIT($G$3, "" ""))), 1, 0)"),0.0)</f>
        <v>0</v>
      </c>
      <c r="H1140" s="16">
        <f>IFERROR(__xludf.DUMMYFUNCTION("IF(REGEXMATCH($A1140, ""(?i)"" &amp; JOIN(""|"", SPLIT($H$3, "" ""))), 1, 0)"),0.0)</f>
        <v>0</v>
      </c>
      <c r="I1140" s="16">
        <f>IFERROR(__xludf.DUMMYFUNCTION("IF(REGEXMATCH($A1140, ""(?i)"" &amp; JOIN(""|"", SPLIT($I$3, "" ""))), 1, 0)"),0.0)</f>
        <v>0</v>
      </c>
      <c r="J1140" s="16">
        <f>IFERROR(__xludf.DUMMYFUNCTION("IF(REGEXMATCH($A1140, ""(?i)"" &amp; JOIN(""|"", SPLIT($J$3, "" ""))), 1, 0)"),0.0)</f>
        <v>0</v>
      </c>
      <c r="K1140" s="16">
        <f>IFERROR(__xludf.DUMMYFUNCTION("IF(REGEXMATCH($A1140, ""(?i)"" &amp; JOIN(""|"", SPLIT($K$3, "" ""))), 1, 0)"),0.0)</f>
        <v>0</v>
      </c>
      <c r="L1140" s="16">
        <f>if(vlookup(A1140,'VMware Inventory'!A:E,5,0)="Workstation",1,0)</f>
        <v>0</v>
      </c>
      <c r="M1140" s="105">
        <f t="shared" si="5"/>
        <v>0</v>
      </c>
      <c r="N1140" s="105">
        <f t="shared" si="6"/>
        <v>0</v>
      </c>
      <c r="O1140" s="105">
        <f t="shared" si="7"/>
        <v>0</v>
      </c>
      <c r="P1140" s="105" t="str">
        <f t="shared" si="8"/>
        <v>No Infra</v>
      </c>
      <c r="Q1140" s="105">
        <f t="shared" si="9"/>
        <v>0</v>
      </c>
    </row>
    <row r="1141">
      <c r="A1141" s="61" t="s">
        <v>1281</v>
      </c>
      <c r="B1141" s="16">
        <f t="shared" si="2"/>
        <v>0</v>
      </c>
      <c r="C1141" s="16">
        <f>IFERROR(__xludf.DUMMYFUNCTION("IF(OR(REGEXMATCH($A1141, ""(?i)"" &amp; JOIN(""|"", SPLIT($C$3, "" ""))),vlookup(A1141,'VMware Inventory'!A:E,5,0)=""VMWare""), 1, 0)"),0.0)</f>
        <v>0</v>
      </c>
      <c r="D1141" s="16">
        <f>IFERROR(__xludf.DUMMYFUNCTION("IF(REGEXMATCH($A1141, ""(?i)"" &amp; JOIN(""|"", SPLIT($D$3, "" ""))), 1, 0)"),0.0)</f>
        <v>0</v>
      </c>
      <c r="E1141" s="16">
        <f t="shared" si="3"/>
        <v>0</v>
      </c>
      <c r="F1141" s="16">
        <f t="shared" si="4"/>
        <v>0</v>
      </c>
      <c r="G1141" s="16">
        <f>IFERROR(__xludf.DUMMYFUNCTION("IF(REGEXMATCH($A1141, ""(?i)"" &amp; JOIN(""|"", SPLIT($G$3, "" ""))), 1, 0)"),0.0)</f>
        <v>0</v>
      </c>
      <c r="H1141" s="16">
        <f>IFERROR(__xludf.DUMMYFUNCTION("IF(REGEXMATCH($A1141, ""(?i)"" &amp; JOIN(""|"", SPLIT($H$3, "" ""))), 1, 0)"),0.0)</f>
        <v>0</v>
      </c>
      <c r="I1141" s="16">
        <f>IFERROR(__xludf.DUMMYFUNCTION("IF(REGEXMATCH($A1141, ""(?i)"" &amp; JOIN(""|"", SPLIT($I$3, "" ""))), 1, 0)"),0.0)</f>
        <v>0</v>
      </c>
      <c r="J1141" s="16">
        <f>IFERROR(__xludf.DUMMYFUNCTION("IF(REGEXMATCH($A1141, ""(?i)"" &amp; JOIN(""|"", SPLIT($J$3, "" ""))), 1, 0)"),0.0)</f>
        <v>0</v>
      </c>
      <c r="K1141" s="16">
        <f>IFERROR(__xludf.DUMMYFUNCTION("IF(REGEXMATCH($A1141, ""(?i)"" &amp; JOIN(""|"", SPLIT($K$3, "" ""))), 1, 0)"),0.0)</f>
        <v>0</v>
      </c>
      <c r="L1141" s="16">
        <f>if(vlookup(A1141,'VMware Inventory'!A:E,5,0)="Workstation",1,0)</f>
        <v>0</v>
      </c>
      <c r="M1141" s="105">
        <f t="shared" si="5"/>
        <v>0</v>
      </c>
      <c r="N1141" s="105">
        <f t="shared" si="6"/>
        <v>0</v>
      </c>
      <c r="O1141" s="105">
        <f t="shared" si="7"/>
        <v>0</v>
      </c>
      <c r="P1141" s="105" t="str">
        <f t="shared" si="8"/>
        <v>No Infra</v>
      </c>
      <c r="Q1141" s="105">
        <f t="shared" si="9"/>
        <v>0</v>
      </c>
    </row>
    <row r="1142">
      <c r="A1142" s="61" t="s">
        <v>1282</v>
      </c>
      <c r="B1142" s="16">
        <f t="shared" si="2"/>
        <v>0</v>
      </c>
      <c r="C1142" s="16">
        <f>IFERROR(__xludf.DUMMYFUNCTION("IF(OR(REGEXMATCH($A1142, ""(?i)"" &amp; JOIN(""|"", SPLIT($C$3, "" ""))),vlookup(A1142,'VMware Inventory'!A:E,5,0)=""VMWare""), 1, 0)"),0.0)</f>
        <v>0</v>
      </c>
      <c r="D1142" s="16">
        <f>IFERROR(__xludf.DUMMYFUNCTION("IF(REGEXMATCH($A1142, ""(?i)"" &amp; JOIN(""|"", SPLIT($D$3, "" ""))), 1, 0)"),0.0)</f>
        <v>0</v>
      </c>
      <c r="E1142" s="16">
        <f t="shared" si="3"/>
        <v>0</v>
      </c>
      <c r="F1142" s="16">
        <f t="shared" si="4"/>
        <v>0</v>
      </c>
      <c r="G1142" s="16">
        <f>IFERROR(__xludf.DUMMYFUNCTION("IF(REGEXMATCH($A1142, ""(?i)"" &amp; JOIN(""|"", SPLIT($G$3, "" ""))), 1, 0)"),0.0)</f>
        <v>0</v>
      </c>
      <c r="H1142" s="16">
        <f>IFERROR(__xludf.DUMMYFUNCTION("IF(REGEXMATCH($A1142, ""(?i)"" &amp; JOIN(""|"", SPLIT($H$3, "" ""))), 1, 0)"),0.0)</f>
        <v>0</v>
      </c>
      <c r="I1142" s="16">
        <f>IFERROR(__xludf.DUMMYFUNCTION("IF(REGEXMATCH($A1142, ""(?i)"" &amp; JOIN(""|"", SPLIT($I$3, "" ""))), 1, 0)"),0.0)</f>
        <v>0</v>
      </c>
      <c r="J1142" s="16">
        <f>IFERROR(__xludf.DUMMYFUNCTION("IF(REGEXMATCH($A1142, ""(?i)"" &amp; JOIN(""|"", SPLIT($J$3, "" ""))), 1, 0)"),0.0)</f>
        <v>0</v>
      </c>
      <c r="K1142" s="16">
        <f>IFERROR(__xludf.DUMMYFUNCTION("IF(REGEXMATCH($A1142, ""(?i)"" &amp; JOIN(""|"", SPLIT($K$3, "" ""))), 1, 0)"),0.0)</f>
        <v>0</v>
      </c>
      <c r="L1142" s="16">
        <f>if(vlookup(A1142,'VMware Inventory'!A:E,5,0)="Workstation",1,0)</f>
        <v>0</v>
      </c>
      <c r="M1142" s="105">
        <f t="shared" si="5"/>
        <v>0</v>
      </c>
      <c r="N1142" s="105">
        <f t="shared" si="6"/>
        <v>0</v>
      </c>
      <c r="O1142" s="105">
        <f t="shared" si="7"/>
        <v>0</v>
      </c>
      <c r="P1142" s="105" t="str">
        <f t="shared" si="8"/>
        <v>No Infra</v>
      </c>
      <c r="Q1142" s="105">
        <f t="shared" si="9"/>
        <v>0</v>
      </c>
    </row>
    <row r="1143">
      <c r="A1143" s="61" t="s">
        <v>1283</v>
      </c>
      <c r="B1143" s="16">
        <f t="shared" si="2"/>
        <v>0</v>
      </c>
      <c r="C1143" s="16">
        <f>IFERROR(__xludf.DUMMYFUNCTION("IF(OR(REGEXMATCH($A1143, ""(?i)"" &amp; JOIN(""|"", SPLIT($C$3, "" ""))),vlookup(A1143,'VMware Inventory'!A:E,5,0)=""VMWare""), 1, 0)"),0.0)</f>
        <v>0</v>
      </c>
      <c r="D1143" s="16">
        <f>IFERROR(__xludf.DUMMYFUNCTION("IF(REGEXMATCH($A1143, ""(?i)"" &amp; JOIN(""|"", SPLIT($D$3, "" ""))), 1, 0)"),0.0)</f>
        <v>0</v>
      </c>
      <c r="E1143" s="16">
        <f t="shared" si="3"/>
        <v>0</v>
      </c>
      <c r="F1143" s="16">
        <f t="shared" si="4"/>
        <v>0</v>
      </c>
      <c r="G1143" s="16">
        <f>IFERROR(__xludf.DUMMYFUNCTION("IF(REGEXMATCH($A1143, ""(?i)"" &amp; JOIN(""|"", SPLIT($G$3, "" ""))), 1, 0)"),0.0)</f>
        <v>0</v>
      </c>
      <c r="H1143" s="16">
        <f>IFERROR(__xludf.DUMMYFUNCTION("IF(REGEXMATCH($A1143, ""(?i)"" &amp; JOIN(""|"", SPLIT($H$3, "" ""))), 1, 0)"),0.0)</f>
        <v>0</v>
      </c>
      <c r="I1143" s="16">
        <f>IFERROR(__xludf.DUMMYFUNCTION("IF(REGEXMATCH($A1143, ""(?i)"" &amp; JOIN(""|"", SPLIT($I$3, "" ""))), 1, 0)"),0.0)</f>
        <v>0</v>
      </c>
      <c r="J1143" s="16">
        <f>IFERROR(__xludf.DUMMYFUNCTION("IF(REGEXMATCH($A1143, ""(?i)"" &amp; JOIN(""|"", SPLIT($J$3, "" ""))), 1, 0)"),0.0)</f>
        <v>0</v>
      </c>
      <c r="K1143" s="16">
        <f>IFERROR(__xludf.DUMMYFUNCTION("IF(REGEXMATCH($A1143, ""(?i)"" &amp; JOIN(""|"", SPLIT($K$3, "" ""))), 1, 0)"),0.0)</f>
        <v>0</v>
      </c>
      <c r="L1143" s="16">
        <f>if(vlookup(A1143,'VMware Inventory'!A:E,5,0)="Workstation",1,0)</f>
        <v>0</v>
      </c>
      <c r="M1143" s="105">
        <f t="shared" si="5"/>
        <v>0</v>
      </c>
      <c r="N1143" s="105">
        <f t="shared" si="6"/>
        <v>0</v>
      </c>
      <c r="O1143" s="105">
        <f t="shared" si="7"/>
        <v>0</v>
      </c>
      <c r="P1143" s="105" t="str">
        <f t="shared" si="8"/>
        <v>No Infra</v>
      </c>
      <c r="Q1143" s="105">
        <f t="shared" si="9"/>
        <v>0</v>
      </c>
    </row>
    <row r="1144">
      <c r="A1144" s="61" t="s">
        <v>1284</v>
      </c>
      <c r="B1144" s="16">
        <f t="shared" si="2"/>
        <v>0</v>
      </c>
      <c r="C1144" s="16">
        <f>IFERROR(__xludf.DUMMYFUNCTION("IF(OR(REGEXMATCH($A1144, ""(?i)"" &amp; JOIN(""|"", SPLIT($C$3, "" ""))),vlookup(A1144,'VMware Inventory'!A:E,5,0)=""VMWare""), 1, 0)"),0.0)</f>
        <v>0</v>
      </c>
      <c r="D1144" s="16">
        <f>IFERROR(__xludf.DUMMYFUNCTION("IF(REGEXMATCH($A1144, ""(?i)"" &amp; JOIN(""|"", SPLIT($D$3, "" ""))), 1, 0)"),0.0)</f>
        <v>0</v>
      </c>
      <c r="E1144" s="16">
        <f t="shared" si="3"/>
        <v>0</v>
      </c>
      <c r="F1144" s="16">
        <f t="shared" si="4"/>
        <v>0</v>
      </c>
      <c r="G1144" s="16">
        <f>IFERROR(__xludf.DUMMYFUNCTION("IF(REGEXMATCH($A1144, ""(?i)"" &amp; JOIN(""|"", SPLIT($G$3, "" ""))), 1, 0)"),0.0)</f>
        <v>0</v>
      </c>
      <c r="H1144" s="16">
        <f>IFERROR(__xludf.DUMMYFUNCTION("IF(REGEXMATCH($A1144, ""(?i)"" &amp; JOIN(""|"", SPLIT($H$3, "" ""))), 1, 0)"),0.0)</f>
        <v>0</v>
      </c>
      <c r="I1144" s="16">
        <f>IFERROR(__xludf.DUMMYFUNCTION("IF(REGEXMATCH($A1144, ""(?i)"" &amp; JOIN(""|"", SPLIT($I$3, "" ""))), 1, 0)"),0.0)</f>
        <v>0</v>
      </c>
      <c r="J1144" s="16">
        <f>IFERROR(__xludf.DUMMYFUNCTION("IF(REGEXMATCH($A1144, ""(?i)"" &amp; JOIN(""|"", SPLIT($J$3, "" ""))), 1, 0)"),0.0)</f>
        <v>0</v>
      </c>
      <c r="K1144" s="16">
        <f>IFERROR(__xludf.DUMMYFUNCTION("IF(REGEXMATCH($A1144, ""(?i)"" &amp; JOIN(""|"", SPLIT($K$3, "" ""))), 1, 0)"),0.0)</f>
        <v>0</v>
      </c>
      <c r="L1144" s="16">
        <f>if(vlookup(A1144,'VMware Inventory'!A:E,5,0)="Workstation",1,0)</f>
        <v>1</v>
      </c>
      <c r="M1144" s="105">
        <f t="shared" si="5"/>
        <v>1</v>
      </c>
      <c r="N1144" s="105">
        <f t="shared" si="6"/>
        <v>0</v>
      </c>
      <c r="O1144" s="105">
        <f t="shared" si="7"/>
        <v>0</v>
      </c>
      <c r="P1144" s="105" t="str">
        <f t="shared" si="8"/>
        <v>Consolidation</v>
      </c>
      <c r="Q1144" s="105">
        <f t="shared" si="9"/>
        <v>1</v>
      </c>
    </row>
    <row r="1145">
      <c r="A1145" s="61" t="s">
        <v>1285</v>
      </c>
      <c r="B1145" s="16">
        <f t="shared" si="2"/>
        <v>0</v>
      </c>
      <c r="C1145" s="16">
        <f>IFERROR(__xludf.DUMMYFUNCTION("IF(OR(REGEXMATCH($A1145, ""(?i)"" &amp; JOIN(""|"", SPLIT($C$3, "" ""))),vlookup(A1145,'VMware Inventory'!A:E,5,0)=""VMWare""), 1, 0)"),0.0)</f>
        <v>0</v>
      </c>
      <c r="D1145" s="16">
        <f>IFERROR(__xludf.DUMMYFUNCTION("IF(REGEXMATCH($A1145, ""(?i)"" &amp; JOIN(""|"", SPLIT($D$3, "" ""))), 1, 0)"),0.0)</f>
        <v>0</v>
      </c>
      <c r="E1145" s="16">
        <f t="shared" si="3"/>
        <v>0</v>
      </c>
      <c r="F1145" s="16">
        <f t="shared" si="4"/>
        <v>0</v>
      </c>
      <c r="G1145" s="16">
        <f>IFERROR(__xludf.DUMMYFUNCTION("IF(REGEXMATCH($A1145, ""(?i)"" &amp; JOIN(""|"", SPLIT($G$3, "" ""))), 1, 0)"),0.0)</f>
        <v>0</v>
      </c>
      <c r="H1145" s="16">
        <f>IFERROR(__xludf.DUMMYFUNCTION("IF(REGEXMATCH($A1145, ""(?i)"" &amp; JOIN(""|"", SPLIT($H$3, "" ""))), 1, 0)"),0.0)</f>
        <v>0</v>
      </c>
      <c r="I1145" s="16">
        <f>IFERROR(__xludf.DUMMYFUNCTION("IF(REGEXMATCH($A1145, ""(?i)"" &amp; JOIN(""|"", SPLIT($I$3, "" ""))), 1, 0)"),0.0)</f>
        <v>0</v>
      </c>
      <c r="J1145" s="16">
        <f>IFERROR(__xludf.DUMMYFUNCTION("IF(REGEXMATCH($A1145, ""(?i)"" &amp; JOIN(""|"", SPLIT($J$3, "" ""))), 1, 0)"),0.0)</f>
        <v>0</v>
      </c>
      <c r="K1145" s="16">
        <f>IFERROR(__xludf.DUMMYFUNCTION("IF(REGEXMATCH($A1145, ""(?i)"" &amp; JOIN(""|"", SPLIT($K$3, "" ""))), 1, 0)"),0.0)</f>
        <v>0</v>
      </c>
      <c r="L1145" s="16">
        <f>if(vlookup(A1145,'VMware Inventory'!A:E,5,0)="Workstation",1,0)</f>
        <v>0</v>
      </c>
      <c r="M1145" s="105">
        <f t="shared" si="5"/>
        <v>0</v>
      </c>
      <c r="N1145" s="105">
        <f t="shared" si="6"/>
        <v>0</v>
      </c>
      <c r="O1145" s="105">
        <f t="shared" si="7"/>
        <v>0</v>
      </c>
      <c r="P1145" s="105" t="str">
        <f t="shared" si="8"/>
        <v>No Infra</v>
      </c>
      <c r="Q1145" s="105">
        <f t="shared" si="9"/>
        <v>0</v>
      </c>
    </row>
    <row r="1146">
      <c r="A1146" s="61" t="s">
        <v>1286</v>
      </c>
      <c r="B1146" s="16">
        <f t="shared" si="2"/>
        <v>0</v>
      </c>
      <c r="C1146" s="16">
        <f>IFERROR(__xludf.DUMMYFUNCTION("IF(OR(REGEXMATCH($A1146, ""(?i)"" &amp; JOIN(""|"", SPLIT($C$3, "" ""))),vlookup(A1146,'VMware Inventory'!A:E,5,0)=""VMWare""), 1, 0)"),0.0)</f>
        <v>0</v>
      </c>
      <c r="D1146" s="16">
        <f>IFERROR(__xludf.DUMMYFUNCTION("IF(REGEXMATCH($A1146, ""(?i)"" &amp; JOIN(""|"", SPLIT($D$3, "" ""))), 1, 0)"),0.0)</f>
        <v>0</v>
      </c>
      <c r="E1146" s="16">
        <f t="shared" si="3"/>
        <v>0</v>
      </c>
      <c r="F1146" s="16">
        <f t="shared" si="4"/>
        <v>0</v>
      </c>
      <c r="G1146" s="16">
        <f>IFERROR(__xludf.DUMMYFUNCTION("IF(REGEXMATCH($A1146, ""(?i)"" &amp; JOIN(""|"", SPLIT($G$3, "" ""))), 1, 0)"),0.0)</f>
        <v>0</v>
      </c>
      <c r="H1146" s="16">
        <f>IFERROR(__xludf.DUMMYFUNCTION("IF(REGEXMATCH($A1146, ""(?i)"" &amp; JOIN(""|"", SPLIT($H$3, "" ""))), 1, 0)"),0.0)</f>
        <v>0</v>
      </c>
      <c r="I1146" s="16">
        <f>IFERROR(__xludf.DUMMYFUNCTION("IF(REGEXMATCH($A1146, ""(?i)"" &amp; JOIN(""|"", SPLIT($I$3, "" ""))), 1, 0)"),0.0)</f>
        <v>0</v>
      </c>
      <c r="J1146" s="16">
        <f>IFERROR(__xludf.DUMMYFUNCTION("IF(REGEXMATCH($A1146, ""(?i)"" &amp; JOIN(""|"", SPLIT($J$3, "" ""))), 1, 0)"),0.0)</f>
        <v>0</v>
      </c>
      <c r="K1146" s="16">
        <f>IFERROR(__xludf.DUMMYFUNCTION("IF(REGEXMATCH($A1146, ""(?i)"" &amp; JOIN(""|"", SPLIT($K$3, "" ""))), 1, 0)"),0.0)</f>
        <v>0</v>
      </c>
      <c r="L1146" s="16">
        <f>if(vlookup(A1146,'VMware Inventory'!A:E,5,0)="Workstation",1,0)</f>
        <v>1</v>
      </c>
      <c r="M1146" s="105">
        <f t="shared" si="5"/>
        <v>1</v>
      </c>
      <c r="N1146" s="105">
        <f t="shared" si="6"/>
        <v>0</v>
      </c>
      <c r="O1146" s="105">
        <f t="shared" si="7"/>
        <v>0</v>
      </c>
      <c r="P1146" s="105" t="str">
        <f t="shared" si="8"/>
        <v>Consolidation</v>
      </c>
      <c r="Q1146" s="105">
        <f t="shared" si="9"/>
        <v>1</v>
      </c>
    </row>
    <row r="1147">
      <c r="A1147" s="61" t="s">
        <v>1287</v>
      </c>
      <c r="B1147" s="16">
        <f t="shared" si="2"/>
        <v>0</v>
      </c>
      <c r="C1147" s="16">
        <f>IFERROR(__xludf.DUMMYFUNCTION("IF(OR(REGEXMATCH($A1147, ""(?i)"" &amp; JOIN(""|"", SPLIT($C$3, "" ""))),vlookup(A1147,'VMware Inventory'!A:E,5,0)=""VMWare""), 1, 0)"),0.0)</f>
        <v>0</v>
      </c>
      <c r="D1147" s="16">
        <f>IFERROR(__xludf.DUMMYFUNCTION("IF(REGEXMATCH($A1147, ""(?i)"" &amp; JOIN(""|"", SPLIT($D$3, "" ""))), 1, 0)"),0.0)</f>
        <v>0</v>
      </c>
      <c r="E1147" s="16">
        <f t="shared" si="3"/>
        <v>0</v>
      </c>
      <c r="F1147" s="16">
        <f t="shared" si="4"/>
        <v>0</v>
      </c>
      <c r="G1147" s="16">
        <f>IFERROR(__xludf.DUMMYFUNCTION("IF(REGEXMATCH($A1147, ""(?i)"" &amp; JOIN(""|"", SPLIT($G$3, "" ""))), 1, 0)"),0.0)</f>
        <v>0</v>
      </c>
      <c r="H1147" s="16">
        <f>IFERROR(__xludf.DUMMYFUNCTION("IF(REGEXMATCH($A1147, ""(?i)"" &amp; JOIN(""|"", SPLIT($H$3, "" ""))), 1, 0)"),0.0)</f>
        <v>0</v>
      </c>
      <c r="I1147" s="16">
        <f>IFERROR(__xludf.DUMMYFUNCTION("IF(REGEXMATCH($A1147, ""(?i)"" &amp; JOIN(""|"", SPLIT($I$3, "" ""))), 1, 0)"),0.0)</f>
        <v>0</v>
      </c>
      <c r="J1147" s="16">
        <f>IFERROR(__xludf.DUMMYFUNCTION("IF(REGEXMATCH($A1147, ""(?i)"" &amp; JOIN(""|"", SPLIT($J$3, "" ""))), 1, 0)"),0.0)</f>
        <v>0</v>
      </c>
      <c r="K1147" s="16">
        <f>IFERROR(__xludf.DUMMYFUNCTION("IF(REGEXMATCH($A1147, ""(?i)"" &amp; JOIN(""|"", SPLIT($K$3, "" ""))), 1, 0)"),0.0)</f>
        <v>0</v>
      </c>
      <c r="L1147" s="16">
        <f>if(vlookup(A1147,'VMware Inventory'!A:E,5,0)="Workstation",1,0)</f>
        <v>1</v>
      </c>
      <c r="M1147" s="105">
        <f t="shared" si="5"/>
        <v>1</v>
      </c>
      <c r="N1147" s="105">
        <f t="shared" si="6"/>
        <v>0</v>
      </c>
      <c r="O1147" s="105">
        <f t="shared" si="7"/>
        <v>0</v>
      </c>
      <c r="P1147" s="105" t="str">
        <f t="shared" si="8"/>
        <v>Consolidation</v>
      </c>
      <c r="Q1147" s="105">
        <f t="shared" si="9"/>
        <v>1</v>
      </c>
    </row>
    <row r="1148">
      <c r="A1148" s="61" t="s">
        <v>1288</v>
      </c>
      <c r="B1148" s="16">
        <f t="shared" si="2"/>
        <v>0</v>
      </c>
      <c r="C1148" s="16">
        <f>IFERROR(__xludf.DUMMYFUNCTION("IF(OR(REGEXMATCH($A1148, ""(?i)"" &amp; JOIN(""|"", SPLIT($C$3, "" ""))),vlookup(A1148,'VMware Inventory'!A:E,5,0)=""VMWare""), 1, 0)"),0.0)</f>
        <v>0</v>
      </c>
      <c r="D1148" s="16">
        <f>IFERROR(__xludf.DUMMYFUNCTION("IF(REGEXMATCH($A1148, ""(?i)"" &amp; JOIN(""|"", SPLIT($D$3, "" ""))), 1, 0)"),0.0)</f>
        <v>0</v>
      </c>
      <c r="E1148" s="16">
        <f t="shared" si="3"/>
        <v>0</v>
      </c>
      <c r="F1148" s="16">
        <f t="shared" si="4"/>
        <v>0</v>
      </c>
      <c r="G1148" s="16">
        <f>IFERROR(__xludf.DUMMYFUNCTION("IF(REGEXMATCH($A1148, ""(?i)"" &amp; JOIN(""|"", SPLIT($G$3, "" ""))), 1, 0)"),0.0)</f>
        <v>0</v>
      </c>
      <c r="H1148" s="16">
        <f>IFERROR(__xludf.DUMMYFUNCTION("IF(REGEXMATCH($A1148, ""(?i)"" &amp; JOIN(""|"", SPLIT($H$3, "" ""))), 1, 0)"),0.0)</f>
        <v>0</v>
      </c>
      <c r="I1148" s="16">
        <f>IFERROR(__xludf.DUMMYFUNCTION("IF(REGEXMATCH($A1148, ""(?i)"" &amp; JOIN(""|"", SPLIT($I$3, "" ""))), 1, 0)"),0.0)</f>
        <v>0</v>
      </c>
      <c r="J1148" s="16">
        <f>IFERROR(__xludf.DUMMYFUNCTION("IF(REGEXMATCH($A1148, ""(?i)"" &amp; JOIN(""|"", SPLIT($J$3, "" ""))), 1, 0)"),0.0)</f>
        <v>0</v>
      </c>
      <c r="K1148" s="16">
        <f>IFERROR(__xludf.DUMMYFUNCTION("IF(REGEXMATCH($A1148, ""(?i)"" &amp; JOIN(""|"", SPLIT($K$3, "" ""))), 1, 0)"),0.0)</f>
        <v>0</v>
      </c>
      <c r="L1148" s="16">
        <f>if(vlookup(A1148,'VMware Inventory'!A:E,5,0)="Workstation",1,0)</f>
        <v>1</v>
      </c>
      <c r="M1148" s="105">
        <f t="shared" si="5"/>
        <v>1</v>
      </c>
      <c r="N1148" s="105">
        <f t="shared" si="6"/>
        <v>0</v>
      </c>
      <c r="O1148" s="105">
        <f t="shared" si="7"/>
        <v>0</v>
      </c>
      <c r="P1148" s="105" t="str">
        <f t="shared" si="8"/>
        <v>Consolidation</v>
      </c>
      <c r="Q1148" s="105">
        <f t="shared" si="9"/>
        <v>1</v>
      </c>
    </row>
    <row r="1149">
      <c r="A1149" s="61" t="s">
        <v>1289</v>
      </c>
      <c r="B1149" s="16">
        <f t="shared" si="2"/>
        <v>0</v>
      </c>
      <c r="C1149" s="16">
        <f>IFERROR(__xludf.DUMMYFUNCTION("IF(OR(REGEXMATCH($A1149, ""(?i)"" &amp; JOIN(""|"", SPLIT($C$3, "" ""))),vlookup(A1149,'VMware Inventory'!A:E,5,0)=""VMWare""), 1, 0)"),0.0)</f>
        <v>0</v>
      </c>
      <c r="D1149" s="16">
        <f>IFERROR(__xludf.DUMMYFUNCTION("IF(REGEXMATCH($A1149, ""(?i)"" &amp; JOIN(""|"", SPLIT($D$3, "" ""))), 1, 0)"),0.0)</f>
        <v>0</v>
      </c>
      <c r="E1149" s="16">
        <f t="shared" si="3"/>
        <v>0</v>
      </c>
      <c r="F1149" s="16">
        <f t="shared" si="4"/>
        <v>0</v>
      </c>
      <c r="G1149" s="16">
        <f>IFERROR(__xludf.DUMMYFUNCTION("IF(REGEXMATCH($A1149, ""(?i)"" &amp; JOIN(""|"", SPLIT($G$3, "" ""))), 1, 0)"),0.0)</f>
        <v>0</v>
      </c>
      <c r="H1149" s="16">
        <f>IFERROR(__xludf.DUMMYFUNCTION("IF(REGEXMATCH($A1149, ""(?i)"" &amp; JOIN(""|"", SPLIT($H$3, "" ""))), 1, 0)"),0.0)</f>
        <v>0</v>
      </c>
      <c r="I1149" s="16">
        <f>IFERROR(__xludf.DUMMYFUNCTION("IF(REGEXMATCH($A1149, ""(?i)"" &amp; JOIN(""|"", SPLIT($I$3, "" ""))), 1, 0)"),0.0)</f>
        <v>0</v>
      </c>
      <c r="J1149" s="16">
        <f>IFERROR(__xludf.DUMMYFUNCTION("IF(REGEXMATCH($A1149, ""(?i)"" &amp; JOIN(""|"", SPLIT($J$3, "" ""))), 1, 0)"),0.0)</f>
        <v>0</v>
      </c>
      <c r="K1149" s="16">
        <f>IFERROR(__xludf.DUMMYFUNCTION("IF(REGEXMATCH($A1149, ""(?i)"" &amp; JOIN(""|"", SPLIT($K$3, "" ""))), 1, 0)"),0.0)</f>
        <v>0</v>
      </c>
      <c r="L1149" s="16">
        <f>if(vlookup(A1149,'VMware Inventory'!A:E,5,0)="Workstation",1,0)</f>
        <v>1</v>
      </c>
      <c r="M1149" s="105">
        <f t="shared" si="5"/>
        <v>1</v>
      </c>
      <c r="N1149" s="105">
        <f t="shared" si="6"/>
        <v>0</v>
      </c>
      <c r="O1149" s="105">
        <f t="shared" si="7"/>
        <v>0</v>
      </c>
      <c r="P1149" s="105" t="str">
        <f t="shared" si="8"/>
        <v>Consolidation</v>
      </c>
      <c r="Q1149" s="105">
        <f t="shared" si="9"/>
        <v>1</v>
      </c>
    </row>
    <row r="1150">
      <c r="A1150" s="61" t="s">
        <v>1290</v>
      </c>
      <c r="B1150" s="16">
        <f t="shared" si="2"/>
        <v>0</v>
      </c>
      <c r="C1150" s="16">
        <f>IFERROR(__xludf.DUMMYFUNCTION("IF(OR(REGEXMATCH($A1150, ""(?i)"" &amp; JOIN(""|"", SPLIT($C$3, "" ""))),vlookup(A1150,'VMware Inventory'!A:E,5,0)=""VMWare""), 1, 0)"),0.0)</f>
        <v>0</v>
      </c>
      <c r="D1150" s="16">
        <f>IFERROR(__xludf.DUMMYFUNCTION("IF(REGEXMATCH($A1150, ""(?i)"" &amp; JOIN(""|"", SPLIT($D$3, "" ""))), 1, 0)"),0.0)</f>
        <v>0</v>
      </c>
      <c r="E1150" s="16">
        <f t="shared" si="3"/>
        <v>0</v>
      </c>
      <c r="F1150" s="16">
        <f t="shared" si="4"/>
        <v>0</v>
      </c>
      <c r="G1150" s="16">
        <f>IFERROR(__xludf.DUMMYFUNCTION("IF(REGEXMATCH($A1150, ""(?i)"" &amp; JOIN(""|"", SPLIT($G$3, "" ""))), 1, 0)"),0.0)</f>
        <v>0</v>
      </c>
      <c r="H1150" s="16">
        <f>IFERROR(__xludf.DUMMYFUNCTION("IF(REGEXMATCH($A1150, ""(?i)"" &amp; JOIN(""|"", SPLIT($H$3, "" ""))), 1, 0)"),0.0)</f>
        <v>0</v>
      </c>
      <c r="I1150" s="16">
        <f>IFERROR(__xludf.DUMMYFUNCTION("IF(REGEXMATCH($A1150, ""(?i)"" &amp; JOIN(""|"", SPLIT($I$3, "" ""))), 1, 0)"),0.0)</f>
        <v>0</v>
      </c>
      <c r="J1150" s="16">
        <f>IFERROR(__xludf.DUMMYFUNCTION("IF(REGEXMATCH($A1150, ""(?i)"" &amp; JOIN(""|"", SPLIT($J$3, "" ""))), 1, 0)"),0.0)</f>
        <v>0</v>
      </c>
      <c r="K1150" s="16">
        <f>IFERROR(__xludf.DUMMYFUNCTION("IF(REGEXMATCH($A1150, ""(?i)"" &amp; JOIN(""|"", SPLIT($K$3, "" ""))), 1, 0)"),0.0)</f>
        <v>0</v>
      </c>
      <c r="L1150" s="16">
        <f>if(vlookup(A1150,'VMware Inventory'!A:E,5,0)="Workstation",1,0)</f>
        <v>1</v>
      </c>
      <c r="M1150" s="105">
        <f t="shared" si="5"/>
        <v>1</v>
      </c>
      <c r="N1150" s="105">
        <f t="shared" si="6"/>
        <v>0</v>
      </c>
      <c r="O1150" s="105">
        <f t="shared" si="7"/>
        <v>0</v>
      </c>
      <c r="P1150" s="105" t="str">
        <f t="shared" si="8"/>
        <v>Consolidation</v>
      </c>
      <c r="Q1150" s="105">
        <f t="shared" si="9"/>
        <v>1</v>
      </c>
    </row>
    <row r="1151">
      <c r="A1151" s="61" t="s">
        <v>1291</v>
      </c>
      <c r="B1151" s="16">
        <f t="shared" si="2"/>
        <v>0</v>
      </c>
      <c r="C1151" s="16">
        <f>IFERROR(__xludf.DUMMYFUNCTION("IF(OR(REGEXMATCH($A1151, ""(?i)"" &amp; JOIN(""|"", SPLIT($C$3, "" ""))),vlookup(A1151,'VMware Inventory'!A:E,5,0)=""VMWare""), 1, 0)"),0.0)</f>
        <v>0</v>
      </c>
      <c r="D1151" s="16">
        <f>IFERROR(__xludf.DUMMYFUNCTION("IF(REGEXMATCH($A1151, ""(?i)"" &amp; JOIN(""|"", SPLIT($D$3, "" ""))), 1, 0)"),0.0)</f>
        <v>0</v>
      </c>
      <c r="E1151" s="16">
        <f t="shared" si="3"/>
        <v>0</v>
      </c>
      <c r="F1151" s="16">
        <f t="shared" si="4"/>
        <v>0</v>
      </c>
      <c r="G1151" s="16">
        <f>IFERROR(__xludf.DUMMYFUNCTION("IF(REGEXMATCH($A1151, ""(?i)"" &amp; JOIN(""|"", SPLIT($G$3, "" ""))), 1, 0)"),0.0)</f>
        <v>0</v>
      </c>
      <c r="H1151" s="16">
        <f>IFERROR(__xludf.DUMMYFUNCTION("IF(REGEXMATCH($A1151, ""(?i)"" &amp; JOIN(""|"", SPLIT($H$3, "" ""))), 1, 0)"),0.0)</f>
        <v>0</v>
      </c>
      <c r="I1151" s="16">
        <f>IFERROR(__xludf.DUMMYFUNCTION("IF(REGEXMATCH($A1151, ""(?i)"" &amp; JOIN(""|"", SPLIT($I$3, "" ""))), 1, 0)"),0.0)</f>
        <v>0</v>
      </c>
      <c r="J1151" s="16">
        <f>IFERROR(__xludf.DUMMYFUNCTION("IF(REGEXMATCH($A1151, ""(?i)"" &amp; JOIN(""|"", SPLIT($J$3, "" ""))), 1, 0)"),0.0)</f>
        <v>0</v>
      </c>
      <c r="K1151" s="16">
        <f>IFERROR(__xludf.DUMMYFUNCTION("IF(REGEXMATCH($A1151, ""(?i)"" &amp; JOIN(""|"", SPLIT($K$3, "" ""))), 1, 0)"),0.0)</f>
        <v>0</v>
      </c>
      <c r="L1151" s="16">
        <f>if(vlookup(A1151,'VMware Inventory'!A:E,5,0)="Workstation",1,0)</f>
        <v>0</v>
      </c>
      <c r="M1151" s="105">
        <f t="shared" si="5"/>
        <v>0</v>
      </c>
      <c r="N1151" s="105">
        <f t="shared" si="6"/>
        <v>0</v>
      </c>
      <c r="O1151" s="105">
        <f t="shared" si="7"/>
        <v>0</v>
      </c>
      <c r="P1151" s="105" t="str">
        <f t="shared" si="8"/>
        <v>No Infra</v>
      </c>
      <c r="Q1151" s="105">
        <f t="shared" si="9"/>
        <v>0</v>
      </c>
    </row>
    <row r="1152">
      <c r="A1152" s="61" t="s">
        <v>1292</v>
      </c>
      <c r="B1152" s="16">
        <f t="shared" si="2"/>
        <v>0</v>
      </c>
      <c r="C1152" s="16">
        <f>IFERROR(__xludf.DUMMYFUNCTION("IF(OR(REGEXMATCH($A1152, ""(?i)"" &amp; JOIN(""|"", SPLIT($C$3, "" ""))),vlookup(A1152,'VMware Inventory'!A:E,5,0)=""VMWare""), 1, 0)"),0.0)</f>
        <v>0</v>
      </c>
      <c r="D1152" s="16">
        <f>IFERROR(__xludf.DUMMYFUNCTION("IF(REGEXMATCH($A1152, ""(?i)"" &amp; JOIN(""|"", SPLIT($D$3, "" ""))), 1, 0)"),0.0)</f>
        <v>0</v>
      </c>
      <c r="E1152" s="16">
        <f t="shared" si="3"/>
        <v>0</v>
      </c>
      <c r="F1152" s="16">
        <f t="shared" si="4"/>
        <v>0</v>
      </c>
      <c r="G1152" s="16">
        <f>IFERROR(__xludf.DUMMYFUNCTION("IF(REGEXMATCH($A1152, ""(?i)"" &amp; JOIN(""|"", SPLIT($G$3, "" ""))), 1, 0)"),0.0)</f>
        <v>0</v>
      </c>
      <c r="H1152" s="16">
        <f>IFERROR(__xludf.DUMMYFUNCTION("IF(REGEXMATCH($A1152, ""(?i)"" &amp; JOIN(""|"", SPLIT($H$3, "" ""))), 1, 0)"),0.0)</f>
        <v>0</v>
      </c>
      <c r="I1152" s="16">
        <f>IFERROR(__xludf.DUMMYFUNCTION("IF(REGEXMATCH($A1152, ""(?i)"" &amp; JOIN(""|"", SPLIT($I$3, "" ""))), 1, 0)"),0.0)</f>
        <v>0</v>
      </c>
      <c r="J1152" s="16">
        <f>IFERROR(__xludf.DUMMYFUNCTION("IF(REGEXMATCH($A1152, ""(?i)"" &amp; JOIN(""|"", SPLIT($J$3, "" ""))), 1, 0)"),0.0)</f>
        <v>0</v>
      </c>
      <c r="K1152" s="16">
        <f>IFERROR(__xludf.DUMMYFUNCTION("IF(REGEXMATCH($A1152, ""(?i)"" &amp; JOIN(""|"", SPLIT($K$3, "" ""))), 1, 0)"),0.0)</f>
        <v>0</v>
      </c>
      <c r="L1152" s="16">
        <f>if(vlookup(A1152,'VMware Inventory'!A:E,5,0)="Workstation",1,0)</f>
        <v>0</v>
      </c>
      <c r="M1152" s="105">
        <f t="shared" si="5"/>
        <v>0</v>
      </c>
      <c r="N1152" s="105">
        <f t="shared" si="6"/>
        <v>0</v>
      </c>
      <c r="O1152" s="105">
        <f t="shared" si="7"/>
        <v>0</v>
      </c>
      <c r="P1152" s="105" t="str">
        <f t="shared" si="8"/>
        <v>No Infra</v>
      </c>
      <c r="Q1152" s="105">
        <f t="shared" si="9"/>
        <v>0</v>
      </c>
    </row>
    <row r="1153">
      <c r="A1153" s="61" t="s">
        <v>1293</v>
      </c>
      <c r="B1153" s="16">
        <f t="shared" si="2"/>
        <v>0</v>
      </c>
      <c r="C1153" s="16">
        <f>IFERROR(__xludf.DUMMYFUNCTION("IF(OR(REGEXMATCH($A1153, ""(?i)"" &amp; JOIN(""|"", SPLIT($C$3, "" ""))),vlookup(A1153,'VMware Inventory'!A:E,5,0)=""VMWare""), 1, 0)"),0.0)</f>
        <v>0</v>
      </c>
      <c r="D1153" s="16">
        <f>IFERROR(__xludf.DUMMYFUNCTION("IF(REGEXMATCH($A1153, ""(?i)"" &amp; JOIN(""|"", SPLIT($D$3, "" ""))), 1, 0)"),0.0)</f>
        <v>0</v>
      </c>
      <c r="E1153" s="16">
        <f t="shared" si="3"/>
        <v>0</v>
      </c>
      <c r="F1153" s="16">
        <f t="shared" si="4"/>
        <v>0</v>
      </c>
      <c r="G1153" s="16">
        <f>IFERROR(__xludf.DUMMYFUNCTION("IF(REGEXMATCH($A1153, ""(?i)"" &amp; JOIN(""|"", SPLIT($G$3, "" ""))), 1, 0)"),0.0)</f>
        <v>0</v>
      </c>
      <c r="H1153" s="16">
        <f>IFERROR(__xludf.DUMMYFUNCTION("IF(REGEXMATCH($A1153, ""(?i)"" &amp; JOIN(""|"", SPLIT($H$3, "" ""))), 1, 0)"),0.0)</f>
        <v>0</v>
      </c>
      <c r="I1153" s="16">
        <f>IFERROR(__xludf.DUMMYFUNCTION("IF(REGEXMATCH($A1153, ""(?i)"" &amp; JOIN(""|"", SPLIT($I$3, "" ""))), 1, 0)"),0.0)</f>
        <v>0</v>
      </c>
      <c r="J1153" s="16">
        <f>IFERROR(__xludf.DUMMYFUNCTION("IF(REGEXMATCH($A1153, ""(?i)"" &amp; JOIN(""|"", SPLIT($J$3, "" ""))), 1, 0)"),0.0)</f>
        <v>0</v>
      </c>
      <c r="K1153" s="16">
        <f>IFERROR(__xludf.DUMMYFUNCTION("IF(REGEXMATCH($A1153, ""(?i)"" &amp; JOIN(""|"", SPLIT($K$3, "" ""))), 1, 0)"),0.0)</f>
        <v>0</v>
      </c>
      <c r="L1153" s="16">
        <f>if(vlookup(A1153,'VMware Inventory'!A:E,5,0)="Workstation",1,0)</f>
        <v>0</v>
      </c>
      <c r="M1153" s="105">
        <f t="shared" si="5"/>
        <v>0</v>
      </c>
      <c r="N1153" s="105">
        <f t="shared" si="6"/>
        <v>0</v>
      </c>
      <c r="O1153" s="105">
        <f t="shared" si="7"/>
        <v>0</v>
      </c>
      <c r="P1153" s="105" t="str">
        <f t="shared" si="8"/>
        <v>No Infra</v>
      </c>
      <c r="Q1153" s="105">
        <f t="shared" si="9"/>
        <v>0</v>
      </c>
    </row>
    <row r="1154">
      <c r="A1154" s="61" t="s">
        <v>1294</v>
      </c>
      <c r="B1154" s="16">
        <f t="shared" si="2"/>
        <v>0</v>
      </c>
      <c r="C1154" s="16">
        <f>IFERROR(__xludf.DUMMYFUNCTION("IF(OR(REGEXMATCH($A1154, ""(?i)"" &amp; JOIN(""|"", SPLIT($C$3, "" ""))),vlookup(A1154,'VMware Inventory'!A:E,5,0)=""VMWare""), 1, 0)"),0.0)</f>
        <v>0</v>
      </c>
      <c r="D1154" s="16">
        <f>IFERROR(__xludf.DUMMYFUNCTION("IF(REGEXMATCH($A1154, ""(?i)"" &amp; JOIN(""|"", SPLIT($D$3, "" ""))), 1, 0)"),0.0)</f>
        <v>0</v>
      </c>
      <c r="E1154" s="16">
        <f t="shared" si="3"/>
        <v>0</v>
      </c>
      <c r="F1154" s="16">
        <f t="shared" si="4"/>
        <v>0</v>
      </c>
      <c r="G1154" s="16">
        <f>IFERROR(__xludf.DUMMYFUNCTION("IF(REGEXMATCH($A1154, ""(?i)"" &amp; JOIN(""|"", SPLIT($G$3, "" ""))), 1, 0)"),0.0)</f>
        <v>0</v>
      </c>
      <c r="H1154" s="16">
        <f>IFERROR(__xludf.DUMMYFUNCTION("IF(REGEXMATCH($A1154, ""(?i)"" &amp; JOIN(""|"", SPLIT($H$3, "" ""))), 1, 0)"),0.0)</f>
        <v>0</v>
      </c>
      <c r="I1154" s="16">
        <f>IFERROR(__xludf.DUMMYFUNCTION("IF(REGEXMATCH($A1154, ""(?i)"" &amp; JOIN(""|"", SPLIT($I$3, "" ""))), 1, 0)"),0.0)</f>
        <v>0</v>
      </c>
      <c r="J1154" s="16">
        <f>IFERROR(__xludf.DUMMYFUNCTION("IF(REGEXMATCH($A1154, ""(?i)"" &amp; JOIN(""|"", SPLIT($J$3, "" ""))), 1, 0)"),0.0)</f>
        <v>0</v>
      </c>
      <c r="K1154" s="16">
        <f>IFERROR(__xludf.DUMMYFUNCTION("IF(REGEXMATCH($A1154, ""(?i)"" &amp; JOIN(""|"", SPLIT($K$3, "" ""))), 1, 0)"),0.0)</f>
        <v>0</v>
      </c>
      <c r="L1154" s="16">
        <f>if(vlookup(A1154,'VMware Inventory'!A:E,5,0)="Workstation",1,0)</f>
        <v>0</v>
      </c>
      <c r="M1154" s="105">
        <f t="shared" si="5"/>
        <v>0</v>
      </c>
      <c r="N1154" s="105">
        <f t="shared" si="6"/>
        <v>0</v>
      </c>
      <c r="O1154" s="105">
        <f t="shared" si="7"/>
        <v>0</v>
      </c>
      <c r="P1154" s="105" t="str">
        <f t="shared" si="8"/>
        <v>No Infra</v>
      </c>
      <c r="Q1154" s="105">
        <f t="shared" si="9"/>
        <v>0</v>
      </c>
    </row>
    <row r="1155">
      <c r="A1155" s="61" t="s">
        <v>1295</v>
      </c>
      <c r="B1155" s="16">
        <f t="shared" si="2"/>
        <v>0</v>
      </c>
      <c r="C1155" s="16">
        <f>IFERROR(__xludf.DUMMYFUNCTION("IF(OR(REGEXMATCH($A1155, ""(?i)"" &amp; JOIN(""|"", SPLIT($C$3, "" ""))),vlookup(A1155,'VMware Inventory'!A:E,5,0)=""VMWare""), 1, 0)"),0.0)</f>
        <v>0</v>
      </c>
      <c r="D1155" s="16">
        <f>IFERROR(__xludf.DUMMYFUNCTION("IF(REGEXMATCH($A1155, ""(?i)"" &amp; JOIN(""|"", SPLIT($D$3, "" ""))), 1, 0)"),0.0)</f>
        <v>0</v>
      </c>
      <c r="E1155" s="16">
        <f t="shared" si="3"/>
        <v>0</v>
      </c>
      <c r="F1155" s="16">
        <f t="shared" si="4"/>
        <v>0</v>
      </c>
      <c r="G1155" s="16">
        <f>IFERROR(__xludf.DUMMYFUNCTION("IF(REGEXMATCH($A1155, ""(?i)"" &amp; JOIN(""|"", SPLIT($G$3, "" ""))), 1, 0)"),0.0)</f>
        <v>0</v>
      </c>
      <c r="H1155" s="16">
        <f>IFERROR(__xludf.DUMMYFUNCTION("IF(REGEXMATCH($A1155, ""(?i)"" &amp; JOIN(""|"", SPLIT($H$3, "" ""))), 1, 0)"),0.0)</f>
        <v>0</v>
      </c>
      <c r="I1155" s="16">
        <f>IFERROR(__xludf.DUMMYFUNCTION("IF(REGEXMATCH($A1155, ""(?i)"" &amp; JOIN(""|"", SPLIT($I$3, "" ""))), 1, 0)"),0.0)</f>
        <v>0</v>
      </c>
      <c r="J1155" s="16">
        <f>IFERROR(__xludf.DUMMYFUNCTION("IF(REGEXMATCH($A1155, ""(?i)"" &amp; JOIN(""|"", SPLIT($J$3, "" ""))), 1, 0)"),0.0)</f>
        <v>0</v>
      </c>
      <c r="K1155" s="16">
        <f>IFERROR(__xludf.DUMMYFUNCTION("IF(REGEXMATCH($A1155, ""(?i)"" &amp; JOIN(""|"", SPLIT($K$3, "" ""))), 1, 0)"),0.0)</f>
        <v>0</v>
      </c>
      <c r="L1155" s="16">
        <f>if(vlookup(A1155,'VMware Inventory'!A:E,5,0)="Workstation",1,0)</f>
        <v>0</v>
      </c>
      <c r="M1155" s="105">
        <f t="shared" si="5"/>
        <v>0</v>
      </c>
      <c r="N1155" s="105">
        <f t="shared" si="6"/>
        <v>0</v>
      </c>
      <c r="O1155" s="105">
        <f t="shared" si="7"/>
        <v>0</v>
      </c>
      <c r="P1155" s="105" t="str">
        <f t="shared" si="8"/>
        <v>No Infra</v>
      </c>
      <c r="Q1155" s="105">
        <f t="shared" si="9"/>
        <v>0</v>
      </c>
    </row>
    <row r="1156">
      <c r="A1156" s="61" t="s">
        <v>1296</v>
      </c>
      <c r="B1156" s="16">
        <f t="shared" si="2"/>
        <v>0</v>
      </c>
      <c r="C1156" s="16">
        <f>IFERROR(__xludf.DUMMYFUNCTION("IF(OR(REGEXMATCH($A1156, ""(?i)"" &amp; JOIN(""|"", SPLIT($C$3, "" ""))),vlookup(A1156,'VMware Inventory'!A:E,5,0)=""VMWare""), 1, 0)"),0.0)</f>
        <v>0</v>
      </c>
      <c r="D1156" s="16">
        <f>IFERROR(__xludf.DUMMYFUNCTION("IF(REGEXMATCH($A1156, ""(?i)"" &amp; JOIN(""|"", SPLIT($D$3, "" ""))), 1, 0)"),0.0)</f>
        <v>0</v>
      </c>
      <c r="E1156" s="16">
        <f t="shared" si="3"/>
        <v>0</v>
      </c>
      <c r="F1156" s="16">
        <f t="shared" si="4"/>
        <v>0</v>
      </c>
      <c r="G1156" s="16">
        <f>IFERROR(__xludf.DUMMYFUNCTION("IF(REGEXMATCH($A1156, ""(?i)"" &amp; JOIN(""|"", SPLIT($G$3, "" ""))), 1, 0)"),0.0)</f>
        <v>0</v>
      </c>
      <c r="H1156" s="16">
        <f>IFERROR(__xludf.DUMMYFUNCTION("IF(REGEXMATCH($A1156, ""(?i)"" &amp; JOIN(""|"", SPLIT($H$3, "" ""))), 1, 0)"),0.0)</f>
        <v>0</v>
      </c>
      <c r="I1156" s="16">
        <f>IFERROR(__xludf.DUMMYFUNCTION("IF(REGEXMATCH($A1156, ""(?i)"" &amp; JOIN(""|"", SPLIT($I$3, "" ""))), 1, 0)"),0.0)</f>
        <v>0</v>
      </c>
      <c r="J1156" s="16">
        <f>IFERROR(__xludf.DUMMYFUNCTION("IF(REGEXMATCH($A1156, ""(?i)"" &amp; JOIN(""|"", SPLIT($J$3, "" ""))), 1, 0)"),0.0)</f>
        <v>0</v>
      </c>
      <c r="K1156" s="16">
        <f>IFERROR(__xludf.DUMMYFUNCTION("IF(REGEXMATCH($A1156, ""(?i)"" &amp; JOIN(""|"", SPLIT($K$3, "" ""))), 1, 0)"),0.0)</f>
        <v>0</v>
      </c>
      <c r="L1156" s="16">
        <f>if(vlookup(A1156,'VMware Inventory'!A:E,5,0)="Workstation",1,0)</f>
        <v>0</v>
      </c>
      <c r="M1156" s="105">
        <f t="shared" si="5"/>
        <v>0</v>
      </c>
      <c r="N1156" s="105">
        <f t="shared" si="6"/>
        <v>0</v>
      </c>
      <c r="O1156" s="105">
        <f t="shared" si="7"/>
        <v>0</v>
      </c>
      <c r="P1156" s="105" t="str">
        <f t="shared" si="8"/>
        <v>No Infra</v>
      </c>
      <c r="Q1156" s="105">
        <f t="shared" si="9"/>
        <v>0</v>
      </c>
    </row>
    <row r="1157">
      <c r="A1157" s="61" t="s">
        <v>1297</v>
      </c>
      <c r="B1157" s="16">
        <f t="shared" si="2"/>
        <v>0</v>
      </c>
      <c r="C1157" s="16">
        <f>IFERROR(__xludf.DUMMYFUNCTION("IF(OR(REGEXMATCH($A1157, ""(?i)"" &amp; JOIN(""|"", SPLIT($C$3, "" ""))),vlookup(A1157,'VMware Inventory'!A:E,5,0)=""VMWare""), 1, 0)"),0.0)</f>
        <v>0</v>
      </c>
      <c r="D1157" s="16">
        <f>IFERROR(__xludf.DUMMYFUNCTION("IF(REGEXMATCH($A1157, ""(?i)"" &amp; JOIN(""|"", SPLIT($D$3, "" ""))), 1, 0)"),0.0)</f>
        <v>0</v>
      </c>
      <c r="E1157" s="16">
        <f t="shared" si="3"/>
        <v>0</v>
      </c>
      <c r="F1157" s="16">
        <f t="shared" si="4"/>
        <v>0</v>
      </c>
      <c r="G1157" s="16">
        <f>IFERROR(__xludf.DUMMYFUNCTION("IF(REGEXMATCH($A1157, ""(?i)"" &amp; JOIN(""|"", SPLIT($G$3, "" ""))), 1, 0)"),0.0)</f>
        <v>0</v>
      </c>
      <c r="H1157" s="16">
        <f>IFERROR(__xludf.DUMMYFUNCTION("IF(REGEXMATCH($A1157, ""(?i)"" &amp; JOIN(""|"", SPLIT($H$3, "" ""))), 1, 0)"),0.0)</f>
        <v>0</v>
      </c>
      <c r="I1157" s="16">
        <f>IFERROR(__xludf.DUMMYFUNCTION("IF(REGEXMATCH($A1157, ""(?i)"" &amp; JOIN(""|"", SPLIT($I$3, "" ""))), 1, 0)"),0.0)</f>
        <v>0</v>
      </c>
      <c r="J1157" s="16">
        <f>IFERROR(__xludf.DUMMYFUNCTION("IF(REGEXMATCH($A1157, ""(?i)"" &amp; JOIN(""|"", SPLIT($J$3, "" ""))), 1, 0)"),0.0)</f>
        <v>0</v>
      </c>
      <c r="K1157" s="16">
        <f>IFERROR(__xludf.DUMMYFUNCTION("IF(REGEXMATCH($A1157, ""(?i)"" &amp; JOIN(""|"", SPLIT($K$3, "" ""))), 1, 0)"),0.0)</f>
        <v>0</v>
      </c>
      <c r="L1157" s="16">
        <f>if(vlookup(A1157,'VMware Inventory'!A:E,5,0)="Workstation",1,0)</f>
        <v>0</v>
      </c>
      <c r="M1157" s="105">
        <f t="shared" si="5"/>
        <v>0</v>
      </c>
      <c r="N1157" s="105">
        <f t="shared" si="6"/>
        <v>0</v>
      </c>
      <c r="O1157" s="105">
        <f t="shared" si="7"/>
        <v>0</v>
      </c>
      <c r="P1157" s="105" t="str">
        <f t="shared" si="8"/>
        <v>No Infra</v>
      </c>
      <c r="Q1157" s="105">
        <f t="shared" si="9"/>
        <v>0</v>
      </c>
    </row>
    <row r="1158">
      <c r="A1158" s="61" t="s">
        <v>1298</v>
      </c>
      <c r="B1158" s="16">
        <f t="shared" si="2"/>
        <v>0</v>
      </c>
      <c r="C1158" s="16">
        <f>IFERROR(__xludf.DUMMYFUNCTION("IF(OR(REGEXMATCH($A1158, ""(?i)"" &amp; JOIN(""|"", SPLIT($C$3, "" ""))),vlookup(A1158,'VMware Inventory'!A:E,5,0)=""VMWare""), 1, 0)"),0.0)</f>
        <v>0</v>
      </c>
      <c r="D1158" s="16">
        <f>IFERROR(__xludf.DUMMYFUNCTION("IF(REGEXMATCH($A1158, ""(?i)"" &amp; JOIN(""|"", SPLIT($D$3, "" ""))), 1, 0)"),0.0)</f>
        <v>0</v>
      </c>
      <c r="E1158" s="16">
        <f t="shared" si="3"/>
        <v>0</v>
      </c>
      <c r="F1158" s="16">
        <f t="shared" si="4"/>
        <v>0</v>
      </c>
      <c r="G1158" s="16">
        <f>IFERROR(__xludf.DUMMYFUNCTION("IF(REGEXMATCH($A1158, ""(?i)"" &amp; JOIN(""|"", SPLIT($G$3, "" ""))), 1, 0)"),0.0)</f>
        <v>0</v>
      </c>
      <c r="H1158" s="16">
        <f>IFERROR(__xludf.DUMMYFUNCTION("IF(REGEXMATCH($A1158, ""(?i)"" &amp; JOIN(""|"", SPLIT($H$3, "" ""))), 1, 0)"),0.0)</f>
        <v>0</v>
      </c>
      <c r="I1158" s="16">
        <f>IFERROR(__xludf.DUMMYFUNCTION("IF(REGEXMATCH($A1158, ""(?i)"" &amp; JOIN(""|"", SPLIT($I$3, "" ""))), 1, 0)"),0.0)</f>
        <v>0</v>
      </c>
      <c r="J1158" s="16">
        <f>IFERROR(__xludf.DUMMYFUNCTION("IF(REGEXMATCH($A1158, ""(?i)"" &amp; JOIN(""|"", SPLIT($J$3, "" ""))), 1, 0)"),0.0)</f>
        <v>0</v>
      </c>
      <c r="K1158" s="16">
        <f>IFERROR(__xludf.DUMMYFUNCTION("IF(REGEXMATCH($A1158, ""(?i)"" &amp; JOIN(""|"", SPLIT($K$3, "" ""))), 1, 0)"),0.0)</f>
        <v>0</v>
      </c>
      <c r="L1158" s="16">
        <f>if(vlookup(A1158,'VMware Inventory'!A:E,5,0)="Workstation",1,0)</f>
        <v>0</v>
      </c>
      <c r="M1158" s="105">
        <f t="shared" si="5"/>
        <v>0</v>
      </c>
      <c r="N1158" s="105">
        <f t="shared" si="6"/>
        <v>0</v>
      </c>
      <c r="O1158" s="105">
        <f t="shared" si="7"/>
        <v>0</v>
      </c>
      <c r="P1158" s="105" t="str">
        <f t="shared" si="8"/>
        <v>No Infra</v>
      </c>
      <c r="Q1158" s="105">
        <f t="shared" si="9"/>
        <v>0</v>
      </c>
    </row>
    <row r="1159">
      <c r="A1159" s="61" t="s">
        <v>1299</v>
      </c>
      <c r="B1159" s="16">
        <f t="shared" si="2"/>
        <v>0</v>
      </c>
      <c r="C1159" s="16">
        <f>IFERROR(__xludf.DUMMYFUNCTION("IF(OR(REGEXMATCH($A1159, ""(?i)"" &amp; JOIN(""|"", SPLIT($C$3, "" ""))),vlookup(A1159,'VMware Inventory'!A:E,5,0)=""VMWare""), 1, 0)"),0.0)</f>
        <v>0</v>
      </c>
      <c r="D1159" s="16">
        <f>IFERROR(__xludf.DUMMYFUNCTION("IF(REGEXMATCH($A1159, ""(?i)"" &amp; JOIN(""|"", SPLIT($D$3, "" ""))), 1, 0)"),0.0)</f>
        <v>0</v>
      </c>
      <c r="E1159" s="16">
        <f t="shared" si="3"/>
        <v>0</v>
      </c>
      <c r="F1159" s="16">
        <f t="shared" si="4"/>
        <v>0</v>
      </c>
      <c r="G1159" s="16">
        <f>IFERROR(__xludf.DUMMYFUNCTION("IF(REGEXMATCH($A1159, ""(?i)"" &amp; JOIN(""|"", SPLIT($G$3, "" ""))), 1, 0)"),0.0)</f>
        <v>0</v>
      </c>
      <c r="H1159" s="16">
        <f>IFERROR(__xludf.DUMMYFUNCTION("IF(REGEXMATCH($A1159, ""(?i)"" &amp; JOIN(""|"", SPLIT($H$3, "" ""))), 1, 0)"),0.0)</f>
        <v>0</v>
      </c>
      <c r="I1159" s="16">
        <f>IFERROR(__xludf.DUMMYFUNCTION("IF(REGEXMATCH($A1159, ""(?i)"" &amp; JOIN(""|"", SPLIT($I$3, "" ""))), 1, 0)"),0.0)</f>
        <v>0</v>
      </c>
      <c r="J1159" s="16">
        <f>IFERROR(__xludf.DUMMYFUNCTION("IF(REGEXMATCH($A1159, ""(?i)"" &amp; JOIN(""|"", SPLIT($J$3, "" ""))), 1, 0)"),0.0)</f>
        <v>0</v>
      </c>
      <c r="K1159" s="16">
        <f>IFERROR(__xludf.DUMMYFUNCTION("IF(REGEXMATCH($A1159, ""(?i)"" &amp; JOIN(""|"", SPLIT($K$3, "" ""))), 1, 0)"),0.0)</f>
        <v>0</v>
      </c>
      <c r="L1159" s="16">
        <f>if(vlookup(A1159,'VMware Inventory'!A:E,5,0)="Workstation",1,0)</f>
        <v>0</v>
      </c>
      <c r="M1159" s="105">
        <f t="shared" si="5"/>
        <v>0</v>
      </c>
      <c r="N1159" s="105">
        <f t="shared" si="6"/>
        <v>0</v>
      </c>
      <c r="O1159" s="105">
        <f t="shared" si="7"/>
        <v>0</v>
      </c>
      <c r="P1159" s="105" t="str">
        <f t="shared" si="8"/>
        <v>No Infra</v>
      </c>
      <c r="Q1159" s="105">
        <f t="shared" si="9"/>
        <v>0</v>
      </c>
    </row>
    <row r="1160">
      <c r="A1160" s="61" t="s">
        <v>1300</v>
      </c>
      <c r="B1160" s="16">
        <f t="shared" si="2"/>
        <v>0</v>
      </c>
      <c r="C1160" s="16">
        <f>IFERROR(__xludf.DUMMYFUNCTION("IF(OR(REGEXMATCH($A1160, ""(?i)"" &amp; JOIN(""|"", SPLIT($C$3, "" ""))),vlookup(A1160,'VMware Inventory'!A:E,5,0)=""VMWare""), 1, 0)"),0.0)</f>
        <v>0</v>
      </c>
      <c r="D1160" s="16">
        <f>IFERROR(__xludf.DUMMYFUNCTION("IF(REGEXMATCH($A1160, ""(?i)"" &amp; JOIN(""|"", SPLIT($D$3, "" ""))), 1, 0)"),0.0)</f>
        <v>0</v>
      </c>
      <c r="E1160" s="16">
        <f t="shared" si="3"/>
        <v>0</v>
      </c>
      <c r="F1160" s="16">
        <f t="shared" si="4"/>
        <v>0</v>
      </c>
      <c r="G1160" s="16">
        <f>IFERROR(__xludf.DUMMYFUNCTION("IF(REGEXMATCH($A1160, ""(?i)"" &amp; JOIN(""|"", SPLIT($G$3, "" ""))), 1, 0)"),0.0)</f>
        <v>0</v>
      </c>
      <c r="H1160" s="16">
        <f>IFERROR(__xludf.DUMMYFUNCTION("IF(REGEXMATCH($A1160, ""(?i)"" &amp; JOIN(""|"", SPLIT($H$3, "" ""))), 1, 0)"),0.0)</f>
        <v>0</v>
      </c>
      <c r="I1160" s="16">
        <f>IFERROR(__xludf.DUMMYFUNCTION("IF(REGEXMATCH($A1160, ""(?i)"" &amp; JOIN(""|"", SPLIT($I$3, "" ""))), 1, 0)"),0.0)</f>
        <v>0</v>
      </c>
      <c r="J1160" s="16">
        <f>IFERROR(__xludf.DUMMYFUNCTION("IF(REGEXMATCH($A1160, ""(?i)"" &amp; JOIN(""|"", SPLIT($J$3, "" ""))), 1, 0)"),0.0)</f>
        <v>0</v>
      </c>
      <c r="K1160" s="16">
        <f>IFERROR(__xludf.DUMMYFUNCTION("IF(REGEXMATCH($A1160, ""(?i)"" &amp; JOIN(""|"", SPLIT($K$3, "" ""))), 1, 0)"),0.0)</f>
        <v>0</v>
      </c>
      <c r="L1160" s="16">
        <f>if(vlookup(A1160,'VMware Inventory'!A:E,5,0)="Workstation",1,0)</f>
        <v>0</v>
      </c>
      <c r="M1160" s="105">
        <f t="shared" si="5"/>
        <v>0</v>
      </c>
      <c r="N1160" s="105">
        <f t="shared" si="6"/>
        <v>0</v>
      </c>
      <c r="O1160" s="105">
        <f t="shared" si="7"/>
        <v>0</v>
      </c>
      <c r="P1160" s="105" t="str">
        <f t="shared" si="8"/>
        <v>No Infra</v>
      </c>
      <c r="Q1160" s="105">
        <f t="shared" si="9"/>
        <v>0</v>
      </c>
    </row>
    <row r="1161">
      <c r="A1161" s="61" t="s">
        <v>1301</v>
      </c>
      <c r="B1161" s="16">
        <f t="shared" si="2"/>
        <v>0</v>
      </c>
      <c r="C1161" s="16">
        <f>IFERROR(__xludf.DUMMYFUNCTION("IF(OR(REGEXMATCH($A1161, ""(?i)"" &amp; JOIN(""|"", SPLIT($C$3, "" ""))),vlookup(A1161,'VMware Inventory'!A:E,5,0)=""VMWare""), 1, 0)"),0.0)</f>
        <v>0</v>
      </c>
      <c r="D1161" s="16">
        <f>IFERROR(__xludf.DUMMYFUNCTION("IF(REGEXMATCH($A1161, ""(?i)"" &amp; JOIN(""|"", SPLIT($D$3, "" ""))), 1, 0)"),0.0)</f>
        <v>0</v>
      </c>
      <c r="E1161" s="16">
        <f t="shared" si="3"/>
        <v>0</v>
      </c>
      <c r="F1161" s="16">
        <f t="shared" si="4"/>
        <v>0</v>
      </c>
      <c r="G1161" s="16">
        <f>IFERROR(__xludf.DUMMYFUNCTION("IF(REGEXMATCH($A1161, ""(?i)"" &amp; JOIN(""|"", SPLIT($G$3, "" ""))), 1, 0)"),0.0)</f>
        <v>0</v>
      </c>
      <c r="H1161" s="16">
        <f>IFERROR(__xludf.DUMMYFUNCTION("IF(REGEXMATCH($A1161, ""(?i)"" &amp; JOIN(""|"", SPLIT($H$3, "" ""))), 1, 0)"),0.0)</f>
        <v>0</v>
      </c>
      <c r="I1161" s="16">
        <f>IFERROR(__xludf.DUMMYFUNCTION("IF(REGEXMATCH($A1161, ""(?i)"" &amp; JOIN(""|"", SPLIT($I$3, "" ""))), 1, 0)"),0.0)</f>
        <v>0</v>
      </c>
      <c r="J1161" s="16">
        <f>IFERROR(__xludf.DUMMYFUNCTION("IF(REGEXMATCH($A1161, ""(?i)"" &amp; JOIN(""|"", SPLIT($J$3, "" ""))), 1, 0)"),0.0)</f>
        <v>0</v>
      </c>
      <c r="K1161" s="16">
        <f>IFERROR(__xludf.DUMMYFUNCTION("IF(REGEXMATCH($A1161, ""(?i)"" &amp; JOIN(""|"", SPLIT($K$3, "" ""))), 1, 0)"),0.0)</f>
        <v>0</v>
      </c>
      <c r="L1161" s="16">
        <f>if(vlookup(A1161,'VMware Inventory'!A:E,5,0)="Workstation",1,0)</f>
        <v>0</v>
      </c>
      <c r="M1161" s="105">
        <f t="shared" si="5"/>
        <v>0</v>
      </c>
      <c r="N1161" s="105">
        <f t="shared" si="6"/>
        <v>0</v>
      </c>
      <c r="O1161" s="105">
        <f t="shared" si="7"/>
        <v>0</v>
      </c>
      <c r="P1161" s="105" t="str">
        <f t="shared" si="8"/>
        <v>No Infra</v>
      </c>
      <c r="Q1161" s="105">
        <f t="shared" si="9"/>
        <v>0</v>
      </c>
    </row>
    <row r="1162">
      <c r="A1162" s="61" t="s">
        <v>1302</v>
      </c>
      <c r="B1162" s="16">
        <f t="shared" si="2"/>
        <v>0</v>
      </c>
      <c r="C1162" s="16">
        <f>IFERROR(__xludf.DUMMYFUNCTION("IF(OR(REGEXMATCH($A1162, ""(?i)"" &amp; JOIN(""|"", SPLIT($C$3, "" ""))),vlookup(A1162,'VMware Inventory'!A:E,5,0)=""VMWare""), 1, 0)"),0.0)</f>
        <v>0</v>
      </c>
      <c r="D1162" s="16">
        <f>IFERROR(__xludf.DUMMYFUNCTION("IF(REGEXMATCH($A1162, ""(?i)"" &amp; JOIN(""|"", SPLIT($D$3, "" ""))), 1, 0)"),0.0)</f>
        <v>0</v>
      </c>
      <c r="E1162" s="16">
        <f t="shared" si="3"/>
        <v>0</v>
      </c>
      <c r="F1162" s="16">
        <f t="shared" si="4"/>
        <v>0</v>
      </c>
      <c r="G1162" s="16">
        <f>IFERROR(__xludf.DUMMYFUNCTION("IF(REGEXMATCH($A1162, ""(?i)"" &amp; JOIN(""|"", SPLIT($G$3, "" ""))), 1, 0)"),0.0)</f>
        <v>0</v>
      </c>
      <c r="H1162" s="16">
        <f>IFERROR(__xludf.DUMMYFUNCTION("IF(REGEXMATCH($A1162, ""(?i)"" &amp; JOIN(""|"", SPLIT($H$3, "" ""))), 1, 0)"),0.0)</f>
        <v>0</v>
      </c>
      <c r="I1162" s="16">
        <f>IFERROR(__xludf.DUMMYFUNCTION("IF(REGEXMATCH($A1162, ""(?i)"" &amp; JOIN(""|"", SPLIT($I$3, "" ""))), 1, 0)"),0.0)</f>
        <v>0</v>
      </c>
      <c r="J1162" s="16">
        <f>IFERROR(__xludf.DUMMYFUNCTION("IF(REGEXMATCH($A1162, ""(?i)"" &amp; JOIN(""|"", SPLIT($J$3, "" ""))), 1, 0)"),0.0)</f>
        <v>0</v>
      </c>
      <c r="K1162" s="16">
        <f>IFERROR(__xludf.DUMMYFUNCTION("IF(REGEXMATCH($A1162, ""(?i)"" &amp; JOIN(""|"", SPLIT($K$3, "" ""))), 1, 0)"),0.0)</f>
        <v>0</v>
      </c>
      <c r="L1162" s="16">
        <f>if(vlookup(A1162,'VMware Inventory'!A:E,5,0)="Workstation",1,0)</f>
        <v>0</v>
      </c>
      <c r="M1162" s="105">
        <f t="shared" si="5"/>
        <v>0</v>
      </c>
      <c r="N1162" s="105">
        <f t="shared" si="6"/>
        <v>0</v>
      </c>
      <c r="O1162" s="105">
        <f t="shared" si="7"/>
        <v>0</v>
      </c>
      <c r="P1162" s="105" t="str">
        <f t="shared" si="8"/>
        <v>No Infra</v>
      </c>
      <c r="Q1162" s="105">
        <f t="shared" si="9"/>
        <v>0</v>
      </c>
    </row>
    <row r="1163">
      <c r="A1163" s="61" t="s">
        <v>1303</v>
      </c>
      <c r="B1163" s="16">
        <f t="shared" si="2"/>
        <v>0</v>
      </c>
      <c r="C1163" s="16">
        <f>IFERROR(__xludf.DUMMYFUNCTION("IF(OR(REGEXMATCH($A1163, ""(?i)"" &amp; JOIN(""|"", SPLIT($C$3, "" ""))),vlookup(A1163,'VMware Inventory'!A:E,5,0)=""VMWare""), 1, 0)"),0.0)</f>
        <v>0</v>
      </c>
      <c r="D1163" s="16">
        <f>IFERROR(__xludf.DUMMYFUNCTION("IF(REGEXMATCH($A1163, ""(?i)"" &amp; JOIN(""|"", SPLIT($D$3, "" ""))), 1, 0)"),0.0)</f>
        <v>0</v>
      </c>
      <c r="E1163" s="16">
        <f t="shared" si="3"/>
        <v>0</v>
      </c>
      <c r="F1163" s="16">
        <f t="shared" si="4"/>
        <v>0</v>
      </c>
      <c r="G1163" s="16">
        <f>IFERROR(__xludf.DUMMYFUNCTION("IF(REGEXMATCH($A1163, ""(?i)"" &amp; JOIN(""|"", SPLIT($G$3, "" ""))), 1, 0)"),0.0)</f>
        <v>0</v>
      </c>
      <c r="H1163" s="16">
        <f>IFERROR(__xludf.DUMMYFUNCTION("IF(REGEXMATCH($A1163, ""(?i)"" &amp; JOIN(""|"", SPLIT($H$3, "" ""))), 1, 0)"),0.0)</f>
        <v>0</v>
      </c>
      <c r="I1163" s="16">
        <f>IFERROR(__xludf.DUMMYFUNCTION("IF(REGEXMATCH($A1163, ""(?i)"" &amp; JOIN(""|"", SPLIT($I$3, "" ""))), 1, 0)"),0.0)</f>
        <v>0</v>
      </c>
      <c r="J1163" s="16">
        <f>IFERROR(__xludf.DUMMYFUNCTION("IF(REGEXMATCH($A1163, ""(?i)"" &amp; JOIN(""|"", SPLIT($J$3, "" ""))), 1, 0)"),0.0)</f>
        <v>0</v>
      </c>
      <c r="K1163" s="16">
        <f>IFERROR(__xludf.DUMMYFUNCTION("IF(REGEXMATCH($A1163, ""(?i)"" &amp; JOIN(""|"", SPLIT($K$3, "" ""))), 1, 0)"),0.0)</f>
        <v>0</v>
      </c>
      <c r="L1163" s="16">
        <f>if(vlookup(A1163,'VMware Inventory'!A:E,5,0)="Workstation",1,0)</f>
        <v>0</v>
      </c>
      <c r="M1163" s="105">
        <f t="shared" si="5"/>
        <v>0</v>
      </c>
      <c r="N1163" s="105">
        <f t="shared" si="6"/>
        <v>0</v>
      </c>
      <c r="O1163" s="105">
        <f t="shared" si="7"/>
        <v>0</v>
      </c>
      <c r="P1163" s="105" t="str">
        <f t="shared" si="8"/>
        <v>No Infra</v>
      </c>
      <c r="Q1163" s="105">
        <f t="shared" si="9"/>
        <v>0</v>
      </c>
    </row>
    <row r="1164">
      <c r="A1164" s="61" t="s">
        <v>1304</v>
      </c>
      <c r="B1164" s="16">
        <f t="shared" si="2"/>
        <v>0</v>
      </c>
      <c r="C1164" s="16">
        <f>IFERROR(__xludf.DUMMYFUNCTION("IF(OR(REGEXMATCH($A1164, ""(?i)"" &amp; JOIN(""|"", SPLIT($C$3, "" ""))),vlookup(A1164,'VMware Inventory'!A:E,5,0)=""VMWare""), 1, 0)"),0.0)</f>
        <v>0</v>
      </c>
      <c r="D1164" s="16">
        <f>IFERROR(__xludf.DUMMYFUNCTION("IF(REGEXMATCH($A1164, ""(?i)"" &amp; JOIN(""|"", SPLIT($D$3, "" ""))), 1, 0)"),0.0)</f>
        <v>0</v>
      </c>
      <c r="E1164" s="16">
        <f t="shared" si="3"/>
        <v>0</v>
      </c>
      <c r="F1164" s="16">
        <f t="shared" si="4"/>
        <v>0</v>
      </c>
      <c r="G1164" s="16">
        <f>IFERROR(__xludf.DUMMYFUNCTION("IF(REGEXMATCH($A1164, ""(?i)"" &amp; JOIN(""|"", SPLIT($G$3, "" ""))), 1, 0)"),0.0)</f>
        <v>0</v>
      </c>
      <c r="H1164" s="16">
        <f>IFERROR(__xludf.DUMMYFUNCTION("IF(REGEXMATCH($A1164, ""(?i)"" &amp; JOIN(""|"", SPLIT($H$3, "" ""))), 1, 0)"),0.0)</f>
        <v>0</v>
      </c>
      <c r="I1164" s="16">
        <f>IFERROR(__xludf.DUMMYFUNCTION("IF(REGEXMATCH($A1164, ""(?i)"" &amp; JOIN(""|"", SPLIT($I$3, "" ""))), 1, 0)"),0.0)</f>
        <v>0</v>
      </c>
      <c r="J1164" s="16">
        <f>IFERROR(__xludf.DUMMYFUNCTION("IF(REGEXMATCH($A1164, ""(?i)"" &amp; JOIN(""|"", SPLIT($J$3, "" ""))), 1, 0)"),0.0)</f>
        <v>0</v>
      </c>
      <c r="K1164" s="16">
        <f>IFERROR(__xludf.DUMMYFUNCTION("IF(REGEXMATCH($A1164, ""(?i)"" &amp; JOIN(""|"", SPLIT($K$3, "" ""))), 1, 0)"),0.0)</f>
        <v>0</v>
      </c>
      <c r="L1164" s="16">
        <f>if(vlookup(A1164,'VMware Inventory'!A:E,5,0)="Workstation",1,0)</f>
        <v>0</v>
      </c>
      <c r="M1164" s="105">
        <f t="shared" si="5"/>
        <v>0</v>
      </c>
      <c r="N1164" s="105">
        <f t="shared" si="6"/>
        <v>0</v>
      </c>
      <c r="O1164" s="105">
        <f t="shared" si="7"/>
        <v>0</v>
      </c>
      <c r="P1164" s="105" t="str">
        <f t="shared" si="8"/>
        <v>No Infra</v>
      </c>
      <c r="Q1164" s="105">
        <f t="shared" si="9"/>
        <v>0</v>
      </c>
    </row>
    <row r="1165">
      <c r="A1165" s="61" t="s">
        <v>1305</v>
      </c>
      <c r="B1165" s="16">
        <f t="shared" si="2"/>
        <v>0</v>
      </c>
      <c r="C1165" s="16">
        <f>IFERROR(__xludf.DUMMYFUNCTION("IF(OR(REGEXMATCH($A1165, ""(?i)"" &amp; JOIN(""|"", SPLIT($C$3, "" ""))),vlookup(A1165,'VMware Inventory'!A:E,5,0)=""VMWare""), 1, 0)"),0.0)</f>
        <v>0</v>
      </c>
      <c r="D1165" s="16">
        <f>IFERROR(__xludf.DUMMYFUNCTION("IF(REGEXMATCH($A1165, ""(?i)"" &amp; JOIN(""|"", SPLIT($D$3, "" ""))), 1, 0)"),0.0)</f>
        <v>0</v>
      </c>
      <c r="E1165" s="16">
        <f t="shared" si="3"/>
        <v>0</v>
      </c>
      <c r="F1165" s="16">
        <f t="shared" si="4"/>
        <v>0</v>
      </c>
      <c r="G1165" s="16">
        <f>IFERROR(__xludf.DUMMYFUNCTION("IF(REGEXMATCH($A1165, ""(?i)"" &amp; JOIN(""|"", SPLIT($G$3, "" ""))), 1, 0)"),0.0)</f>
        <v>0</v>
      </c>
      <c r="H1165" s="16">
        <f>IFERROR(__xludf.DUMMYFUNCTION("IF(REGEXMATCH($A1165, ""(?i)"" &amp; JOIN(""|"", SPLIT($H$3, "" ""))), 1, 0)"),0.0)</f>
        <v>0</v>
      </c>
      <c r="I1165" s="16">
        <f>IFERROR(__xludf.DUMMYFUNCTION("IF(REGEXMATCH($A1165, ""(?i)"" &amp; JOIN(""|"", SPLIT($I$3, "" ""))), 1, 0)"),0.0)</f>
        <v>0</v>
      </c>
      <c r="J1165" s="16">
        <f>IFERROR(__xludf.DUMMYFUNCTION("IF(REGEXMATCH($A1165, ""(?i)"" &amp; JOIN(""|"", SPLIT($J$3, "" ""))), 1, 0)"),0.0)</f>
        <v>0</v>
      </c>
      <c r="K1165" s="16">
        <f>IFERROR(__xludf.DUMMYFUNCTION("IF(REGEXMATCH($A1165, ""(?i)"" &amp; JOIN(""|"", SPLIT($K$3, "" ""))), 1, 0)"),0.0)</f>
        <v>0</v>
      </c>
      <c r="L1165" s="16">
        <f>if(vlookup(A1165,'VMware Inventory'!A:E,5,0)="Workstation",1,0)</f>
        <v>1</v>
      </c>
      <c r="M1165" s="105">
        <f t="shared" si="5"/>
        <v>1</v>
      </c>
      <c r="N1165" s="105">
        <f t="shared" si="6"/>
        <v>0</v>
      </c>
      <c r="O1165" s="105">
        <f t="shared" si="7"/>
        <v>0</v>
      </c>
      <c r="P1165" s="105" t="str">
        <f t="shared" si="8"/>
        <v>Consolidation</v>
      </c>
      <c r="Q1165" s="105">
        <f t="shared" si="9"/>
        <v>1</v>
      </c>
    </row>
    <row r="1166">
      <c r="A1166" s="61" t="s">
        <v>1306</v>
      </c>
      <c r="B1166" s="16">
        <f t="shared" si="2"/>
        <v>0</v>
      </c>
      <c r="C1166" s="16">
        <f>IFERROR(__xludf.DUMMYFUNCTION("IF(OR(REGEXMATCH($A1166, ""(?i)"" &amp; JOIN(""|"", SPLIT($C$3, "" ""))),vlookup(A1166,'VMware Inventory'!A:E,5,0)=""VMWare""), 1, 0)"),0.0)</f>
        <v>0</v>
      </c>
      <c r="D1166" s="16">
        <f>IFERROR(__xludf.DUMMYFUNCTION("IF(REGEXMATCH($A1166, ""(?i)"" &amp; JOIN(""|"", SPLIT($D$3, "" ""))), 1, 0)"),0.0)</f>
        <v>0</v>
      </c>
      <c r="E1166" s="16">
        <f t="shared" si="3"/>
        <v>0</v>
      </c>
      <c r="F1166" s="16">
        <f t="shared" si="4"/>
        <v>0</v>
      </c>
      <c r="G1166" s="16">
        <f>IFERROR(__xludf.DUMMYFUNCTION("IF(REGEXMATCH($A1166, ""(?i)"" &amp; JOIN(""|"", SPLIT($G$3, "" ""))), 1, 0)"),0.0)</f>
        <v>0</v>
      </c>
      <c r="H1166" s="16">
        <f>IFERROR(__xludf.DUMMYFUNCTION("IF(REGEXMATCH($A1166, ""(?i)"" &amp; JOIN(""|"", SPLIT($H$3, "" ""))), 1, 0)"),0.0)</f>
        <v>0</v>
      </c>
      <c r="I1166" s="16">
        <f>IFERROR(__xludf.DUMMYFUNCTION("IF(REGEXMATCH($A1166, ""(?i)"" &amp; JOIN(""|"", SPLIT($I$3, "" ""))), 1, 0)"),0.0)</f>
        <v>0</v>
      </c>
      <c r="J1166" s="16">
        <f>IFERROR(__xludf.DUMMYFUNCTION("IF(REGEXMATCH($A1166, ""(?i)"" &amp; JOIN(""|"", SPLIT($J$3, "" ""))), 1, 0)"),0.0)</f>
        <v>0</v>
      </c>
      <c r="K1166" s="16">
        <f>IFERROR(__xludf.DUMMYFUNCTION("IF(REGEXMATCH($A1166, ""(?i)"" &amp; JOIN(""|"", SPLIT($K$3, "" ""))), 1, 0)"),0.0)</f>
        <v>0</v>
      </c>
      <c r="L1166" s="16">
        <f>if(vlookup(A1166,'VMware Inventory'!A:E,5,0)="Workstation",1,0)</f>
        <v>1</v>
      </c>
      <c r="M1166" s="105">
        <f t="shared" si="5"/>
        <v>1</v>
      </c>
      <c r="N1166" s="105">
        <f t="shared" si="6"/>
        <v>0</v>
      </c>
      <c r="O1166" s="105">
        <f t="shared" si="7"/>
        <v>0</v>
      </c>
      <c r="P1166" s="105" t="str">
        <f t="shared" si="8"/>
        <v>Consolidation</v>
      </c>
      <c r="Q1166" s="105">
        <f t="shared" si="9"/>
        <v>1</v>
      </c>
    </row>
    <row r="1167">
      <c r="A1167" s="61" t="s">
        <v>1307</v>
      </c>
      <c r="B1167" s="16">
        <f t="shared" si="2"/>
        <v>0</v>
      </c>
      <c r="C1167" s="16">
        <f>IFERROR(__xludf.DUMMYFUNCTION("IF(OR(REGEXMATCH($A1167, ""(?i)"" &amp; JOIN(""|"", SPLIT($C$3, "" ""))),vlookup(A1167,'VMware Inventory'!A:E,5,0)=""VMWare""), 1, 0)"),0.0)</f>
        <v>0</v>
      </c>
      <c r="D1167" s="16">
        <f>IFERROR(__xludf.DUMMYFUNCTION("IF(REGEXMATCH($A1167, ""(?i)"" &amp; JOIN(""|"", SPLIT($D$3, "" ""))), 1, 0)"),0.0)</f>
        <v>0</v>
      </c>
      <c r="E1167" s="16">
        <f t="shared" si="3"/>
        <v>0</v>
      </c>
      <c r="F1167" s="16">
        <f t="shared" si="4"/>
        <v>0</v>
      </c>
      <c r="G1167" s="16">
        <f>IFERROR(__xludf.DUMMYFUNCTION("IF(REGEXMATCH($A1167, ""(?i)"" &amp; JOIN(""|"", SPLIT($G$3, "" ""))), 1, 0)"),0.0)</f>
        <v>0</v>
      </c>
      <c r="H1167" s="16">
        <f>IFERROR(__xludf.DUMMYFUNCTION("IF(REGEXMATCH($A1167, ""(?i)"" &amp; JOIN(""|"", SPLIT($H$3, "" ""))), 1, 0)"),0.0)</f>
        <v>0</v>
      </c>
      <c r="I1167" s="16">
        <f>IFERROR(__xludf.DUMMYFUNCTION("IF(REGEXMATCH($A1167, ""(?i)"" &amp; JOIN(""|"", SPLIT($I$3, "" ""))), 1, 0)"),0.0)</f>
        <v>0</v>
      </c>
      <c r="J1167" s="16">
        <f>IFERROR(__xludf.DUMMYFUNCTION("IF(REGEXMATCH($A1167, ""(?i)"" &amp; JOIN(""|"", SPLIT($J$3, "" ""))), 1, 0)"),0.0)</f>
        <v>0</v>
      </c>
      <c r="K1167" s="16">
        <f>IFERROR(__xludf.DUMMYFUNCTION("IF(REGEXMATCH($A1167, ""(?i)"" &amp; JOIN(""|"", SPLIT($K$3, "" ""))), 1, 0)"),0.0)</f>
        <v>0</v>
      </c>
      <c r="L1167" s="16">
        <f>if(vlookup(A1167,'VMware Inventory'!A:E,5,0)="Workstation",1,0)</f>
        <v>1</v>
      </c>
      <c r="M1167" s="105">
        <f t="shared" si="5"/>
        <v>1</v>
      </c>
      <c r="N1167" s="105">
        <f t="shared" si="6"/>
        <v>0</v>
      </c>
      <c r="O1167" s="105">
        <f t="shared" si="7"/>
        <v>0</v>
      </c>
      <c r="P1167" s="105" t="str">
        <f t="shared" si="8"/>
        <v>Consolidation</v>
      </c>
      <c r="Q1167" s="105">
        <f t="shared" si="9"/>
        <v>1</v>
      </c>
    </row>
    <row r="1168">
      <c r="A1168" s="61" t="s">
        <v>1308</v>
      </c>
      <c r="B1168" s="16">
        <f t="shared" si="2"/>
        <v>0</v>
      </c>
      <c r="C1168" s="16">
        <f>IFERROR(__xludf.DUMMYFUNCTION("IF(OR(REGEXMATCH($A1168, ""(?i)"" &amp; JOIN(""|"", SPLIT($C$3, "" ""))),vlookup(A1168,'VMware Inventory'!A:E,5,0)=""VMWare""), 1, 0)"),0.0)</f>
        <v>0</v>
      </c>
      <c r="D1168" s="16">
        <f>IFERROR(__xludf.DUMMYFUNCTION("IF(REGEXMATCH($A1168, ""(?i)"" &amp; JOIN(""|"", SPLIT($D$3, "" ""))), 1, 0)"),0.0)</f>
        <v>0</v>
      </c>
      <c r="E1168" s="16">
        <f t="shared" si="3"/>
        <v>0</v>
      </c>
      <c r="F1168" s="16">
        <f t="shared" si="4"/>
        <v>0</v>
      </c>
      <c r="G1168" s="16">
        <f>IFERROR(__xludf.DUMMYFUNCTION("IF(REGEXMATCH($A1168, ""(?i)"" &amp; JOIN(""|"", SPLIT($G$3, "" ""))), 1, 0)"),0.0)</f>
        <v>0</v>
      </c>
      <c r="H1168" s="16">
        <f>IFERROR(__xludf.DUMMYFUNCTION("IF(REGEXMATCH($A1168, ""(?i)"" &amp; JOIN(""|"", SPLIT($H$3, "" ""))), 1, 0)"),0.0)</f>
        <v>0</v>
      </c>
      <c r="I1168" s="16">
        <f>IFERROR(__xludf.DUMMYFUNCTION("IF(REGEXMATCH($A1168, ""(?i)"" &amp; JOIN(""|"", SPLIT($I$3, "" ""))), 1, 0)"),0.0)</f>
        <v>0</v>
      </c>
      <c r="J1168" s="16">
        <f>IFERROR(__xludf.DUMMYFUNCTION("IF(REGEXMATCH($A1168, ""(?i)"" &amp; JOIN(""|"", SPLIT($J$3, "" ""))), 1, 0)"),0.0)</f>
        <v>0</v>
      </c>
      <c r="K1168" s="16">
        <f>IFERROR(__xludf.DUMMYFUNCTION("IF(REGEXMATCH($A1168, ""(?i)"" &amp; JOIN(""|"", SPLIT($K$3, "" ""))), 1, 0)"),0.0)</f>
        <v>0</v>
      </c>
      <c r="L1168" s="16">
        <f>if(vlookup(A1168,'VMware Inventory'!A:E,5,0)="Workstation",1,0)</f>
        <v>1</v>
      </c>
      <c r="M1168" s="105">
        <f t="shared" si="5"/>
        <v>1</v>
      </c>
      <c r="N1168" s="105">
        <f t="shared" si="6"/>
        <v>0</v>
      </c>
      <c r="O1168" s="105">
        <f t="shared" si="7"/>
        <v>0</v>
      </c>
      <c r="P1168" s="105" t="str">
        <f t="shared" si="8"/>
        <v>Consolidation</v>
      </c>
      <c r="Q1168" s="105">
        <f t="shared" si="9"/>
        <v>1</v>
      </c>
    </row>
    <row r="1169">
      <c r="A1169" s="61" t="s">
        <v>1309</v>
      </c>
      <c r="B1169" s="16">
        <f t="shared" si="2"/>
        <v>0</v>
      </c>
      <c r="C1169" s="16">
        <f>IFERROR(__xludf.DUMMYFUNCTION("IF(OR(REGEXMATCH($A1169, ""(?i)"" &amp; JOIN(""|"", SPLIT($C$3, "" ""))),vlookup(A1169,'VMware Inventory'!A:E,5,0)=""VMWare""), 1, 0)"),0.0)</f>
        <v>0</v>
      </c>
      <c r="D1169" s="16">
        <f>IFERROR(__xludf.DUMMYFUNCTION("IF(REGEXMATCH($A1169, ""(?i)"" &amp; JOIN(""|"", SPLIT($D$3, "" ""))), 1, 0)"),0.0)</f>
        <v>0</v>
      </c>
      <c r="E1169" s="16">
        <f t="shared" si="3"/>
        <v>0</v>
      </c>
      <c r="F1169" s="16">
        <f t="shared" si="4"/>
        <v>0</v>
      </c>
      <c r="G1169" s="16">
        <f>IFERROR(__xludf.DUMMYFUNCTION("IF(REGEXMATCH($A1169, ""(?i)"" &amp; JOIN(""|"", SPLIT($G$3, "" ""))), 1, 0)"),0.0)</f>
        <v>0</v>
      </c>
      <c r="H1169" s="16">
        <f>IFERROR(__xludf.DUMMYFUNCTION("IF(REGEXMATCH($A1169, ""(?i)"" &amp; JOIN(""|"", SPLIT($H$3, "" ""))), 1, 0)"),0.0)</f>
        <v>0</v>
      </c>
      <c r="I1169" s="16">
        <f>IFERROR(__xludf.DUMMYFUNCTION("IF(REGEXMATCH($A1169, ""(?i)"" &amp; JOIN(""|"", SPLIT($I$3, "" ""))), 1, 0)"),0.0)</f>
        <v>0</v>
      </c>
      <c r="J1169" s="16">
        <f>IFERROR(__xludf.DUMMYFUNCTION("IF(REGEXMATCH($A1169, ""(?i)"" &amp; JOIN(""|"", SPLIT($J$3, "" ""))), 1, 0)"),0.0)</f>
        <v>0</v>
      </c>
      <c r="K1169" s="16">
        <f>IFERROR(__xludf.DUMMYFUNCTION("IF(REGEXMATCH($A1169, ""(?i)"" &amp; JOIN(""|"", SPLIT($K$3, "" ""))), 1, 0)"),0.0)</f>
        <v>0</v>
      </c>
      <c r="L1169" s="16">
        <f>if(vlookup(A1169,'VMware Inventory'!A:E,5,0)="Workstation",1,0)</f>
        <v>1</v>
      </c>
      <c r="M1169" s="105">
        <f t="shared" si="5"/>
        <v>1</v>
      </c>
      <c r="N1169" s="105">
        <f t="shared" si="6"/>
        <v>0</v>
      </c>
      <c r="O1169" s="105">
        <f t="shared" si="7"/>
        <v>0</v>
      </c>
      <c r="P1169" s="105" t="str">
        <f t="shared" si="8"/>
        <v>Consolidation</v>
      </c>
      <c r="Q1169" s="105">
        <f t="shared" si="9"/>
        <v>1</v>
      </c>
    </row>
    <row r="1170">
      <c r="A1170" s="61" t="s">
        <v>1310</v>
      </c>
      <c r="B1170" s="16">
        <f t="shared" si="2"/>
        <v>0</v>
      </c>
      <c r="C1170" s="16">
        <f>IFERROR(__xludf.DUMMYFUNCTION("IF(OR(REGEXMATCH($A1170, ""(?i)"" &amp; JOIN(""|"", SPLIT($C$3, "" ""))),vlookup(A1170,'VMware Inventory'!A:E,5,0)=""VMWare""), 1, 0)"),0.0)</f>
        <v>0</v>
      </c>
      <c r="D1170" s="16">
        <f>IFERROR(__xludf.DUMMYFUNCTION("IF(REGEXMATCH($A1170, ""(?i)"" &amp; JOIN(""|"", SPLIT($D$3, "" ""))), 1, 0)"),0.0)</f>
        <v>0</v>
      </c>
      <c r="E1170" s="16">
        <f t="shared" si="3"/>
        <v>0</v>
      </c>
      <c r="F1170" s="16">
        <f t="shared" si="4"/>
        <v>0</v>
      </c>
      <c r="G1170" s="16">
        <f>IFERROR(__xludf.DUMMYFUNCTION("IF(REGEXMATCH($A1170, ""(?i)"" &amp; JOIN(""|"", SPLIT($G$3, "" ""))), 1, 0)"),0.0)</f>
        <v>0</v>
      </c>
      <c r="H1170" s="16">
        <f>IFERROR(__xludf.DUMMYFUNCTION("IF(REGEXMATCH($A1170, ""(?i)"" &amp; JOIN(""|"", SPLIT($H$3, "" ""))), 1, 0)"),0.0)</f>
        <v>0</v>
      </c>
      <c r="I1170" s="16">
        <f>IFERROR(__xludf.DUMMYFUNCTION("IF(REGEXMATCH($A1170, ""(?i)"" &amp; JOIN(""|"", SPLIT($I$3, "" ""))), 1, 0)"),0.0)</f>
        <v>0</v>
      </c>
      <c r="J1170" s="16">
        <f>IFERROR(__xludf.DUMMYFUNCTION("IF(REGEXMATCH($A1170, ""(?i)"" &amp; JOIN(""|"", SPLIT($J$3, "" ""))), 1, 0)"),0.0)</f>
        <v>0</v>
      </c>
      <c r="K1170" s="16">
        <f>IFERROR(__xludf.DUMMYFUNCTION("IF(REGEXMATCH($A1170, ""(?i)"" &amp; JOIN(""|"", SPLIT($K$3, "" ""))), 1, 0)"),0.0)</f>
        <v>0</v>
      </c>
      <c r="L1170" s="16">
        <f>if(vlookup(A1170,'VMware Inventory'!A:E,5,0)="Workstation",1,0)</f>
        <v>1</v>
      </c>
      <c r="M1170" s="105">
        <f t="shared" si="5"/>
        <v>1</v>
      </c>
      <c r="N1170" s="105">
        <f t="shared" si="6"/>
        <v>0</v>
      </c>
      <c r="O1170" s="105">
        <f t="shared" si="7"/>
        <v>0</v>
      </c>
      <c r="P1170" s="105" t="str">
        <f t="shared" si="8"/>
        <v>Consolidation</v>
      </c>
      <c r="Q1170" s="105">
        <f t="shared" si="9"/>
        <v>1</v>
      </c>
    </row>
    <row r="1171">
      <c r="A1171" s="61" t="s">
        <v>1311</v>
      </c>
      <c r="B1171" s="16">
        <f t="shared" si="2"/>
        <v>0</v>
      </c>
      <c r="C1171" s="16">
        <f>IFERROR(__xludf.DUMMYFUNCTION("IF(OR(REGEXMATCH($A1171, ""(?i)"" &amp; JOIN(""|"", SPLIT($C$3, "" ""))),vlookup(A1171,'VMware Inventory'!A:E,5,0)=""VMWare""), 1, 0)"),0.0)</f>
        <v>0</v>
      </c>
      <c r="D1171" s="16">
        <f>IFERROR(__xludf.DUMMYFUNCTION("IF(REGEXMATCH($A1171, ""(?i)"" &amp; JOIN(""|"", SPLIT($D$3, "" ""))), 1, 0)"),0.0)</f>
        <v>0</v>
      </c>
      <c r="E1171" s="16">
        <f t="shared" si="3"/>
        <v>0</v>
      </c>
      <c r="F1171" s="16">
        <f t="shared" si="4"/>
        <v>0</v>
      </c>
      <c r="G1171" s="16">
        <f>IFERROR(__xludf.DUMMYFUNCTION("IF(REGEXMATCH($A1171, ""(?i)"" &amp; JOIN(""|"", SPLIT($G$3, "" ""))), 1, 0)"),0.0)</f>
        <v>0</v>
      </c>
      <c r="H1171" s="16">
        <f>IFERROR(__xludf.DUMMYFUNCTION("IF(REGEXMATCH($A1171, ""(?i)"" &amp; JOIN(""|"", SPLIT($H$3, "" ""))), 1, 0)"),0.0)</f>
        <v>0</v>
      </c>
      <c r="I1171" s="16">
        <f>IFERROR(__xludf.DUMMYFUNCTION("IF(REGEXMATCH($A1171, ""(?i)"" &amp; JOIN(""|"", SPLIT($I$3, "" ""))), 1, 0)"),0.0)</f>
        <v>0</v>
      </c>
      <c r="J1171" s="16">
        <f>IFERROR(__xludf.DUMMYFUNCTION("IF(REGEXMATCH($A1171, ""(?i)"" &amp; JOIN(""|"", SPLIT($J$3, "" ""))), 1, 0)"),0.0)</f>
        <v>0</v>
      </c>
      <c r="K1171" s="16">
        <f>IFERROR(__xludf.DUMMYFUNCTION("IF(REGEXMATCH($A1171, ""(?i)"" &amp; JOIN(""|"", SPLIT($K$3, "" ""))), 1, 0)"),0.0)</f>
        <v>0</v>
      </c>
      <c r="L1171" s="16">
        <f>if(vlookup(A1171,'VMware Inventory'!A:E,5,0)="Workstation",1,0)</f>
        <v>1</v>
      </c>
      <c r="M1171" s="105">
        <f t="shared" si="5"/>
        <v>1</v>
      </c>
      <c r="N1171" s="105">
        <f t="shared" si="6"/>
        <v>0</v>
      </c>
      <c r="O1171" s="105">
        <f t="shared" si="7"/>
        <v>0</v>
      </c>
      <c r="P1171" s="105" t="str">
        <f t="shared" si="8"/>
        <v>Consolidation</v>
      </c>
      <c r="Q1171" s="105">
        <f t="shared" si="9"/>
        <v>1</v>
      </c>
    </row>
    <row r="1172">
      <c r="A1172" s="61" t="s">
        <v>1312</v>
      </c>
      <c r="B1172" s="16">
        <f t="shared" si="2"/>
        <v>0</v>
      </c>
      <c r="C1172" s="16">
        <f>IFERROR(__xludf.DUMMYFUNCTION("IF(OR(REGEXMATCH($A1172, ""(?i)"" &amp; JOIN(""|"", SPLIT($C$3, "" ""))),vlookup(A1172,'VMware Inventory'!A:E,5,0)=""VMWare""), 1, 0)"),0.0)</f>
        <v>0</v>
      </c>
      <c r="D1172" s="16">
        <f>IFERROR(__xludf.DUMMYFUNCTION("IF(REGEXMATCH($A1172, ""(?i)"" &amp; JOIN(""|"", SPLIT($D$3, "" ""))), 1, 0)"),0.0)</f>
        <v>0</v>
      </c>
      <c r="E1172" s="16">
        <f t="shared" si="3"/>
        <v>0</v>
      </c>
      <c r="F1172" s="16">
        <f t="shared" si="4"/>
        <v>0</v>
      </c>
      <c r="G1172" s="16">
        <f>IFERROR(__xludf.DUMMYFUNCTION("IF(REGEXMATCH($A1172, ""(?i)"" &amp; JOIN(""|"", SPLIT($G$3, "" ""))), 1, 0)"),0.0)</f>
        <v>0</v>
      </c>
      <c r="H1172" s="16">
        <f>IFERROR(__xludf.DUMMYFUNCTION("IF(REGEXMATCH($A1172, ""(?i)"" &amp; JOIN(""|"", SPLIT($H$3, "" ""))), 1, 0)"),0.0)</f>
        <v>0</v>
      </c>
      <c r="I1172" s="16">
        <f>IFERROR(__xludf.DUMMYFUNCTION("IF(REGEXMATCH($A1172, ""(?i)"" &amp; JOIN(""|"", SPLIT($I$3, "" ""))), 1, 0)"),0.0)</f>
        <v>0</v>
      </c>
      <c r="J1172" s="16">
        <f>IFERROR(__xludf.DUMMYFUNCTION("IF(REGEXMATCH($A1172, ""(?i)"" &amp; JOIN(""|"", SPLIT($J$3, "" ""))), 1, 0)"),0.0)</f>
        <v>0</v>
      </c>
      <c r="K1172" s="16">
        <f>IFERROR(__xludf.DUMMYFUNCTION("IF(REGEXMATCH($A1172, ""(?i)"" &amp; JOIN(""|"", SPLIT($K$3, "" ""))), 1, 0)"),0.0)</f>
        <v>0</v>
      </c>
      <c r="L1172" s="16">
        <f>if(vlookup(A1172,'VMware Inventory'!A:E,5,0)="Workstation",1,0)</f>
        <v>1</v>
      </c>
      <c r="M1172" s="105">
        <f t="shared" si="5"/>
        <v>1</v>
      </c>
      <c r="N1172" s="105">
        <f t="shared" si="6"/>
        <v>0</v>
      </c>
      <c r="O1172" s="105">
        <f t="shared" si="7"/>
        <v>0</v>
      </c>
      <c r="P1172" s="105" t="str">
        <f t="shared" si="8"/>
        <v>Consolidation</v>
      </c>
      <c r="Q1172" s="105">
        <f t="shared" si="9"/>
        <v>1</v>
      </c>
    </row>
    <row r="1173">
      <c r="A1173" s="61" t="s">
        <v>1313</v>
      </c>
      <c r="B1173" s="16">
        <f t="shared" si="2"/>
        <v>0</v>
      </c>
      <c r="C1173" s="16">
        <f>IFERROR(__xludf.DUMMYFUNCTION("IF(OR(REGEXMATCH($A1173, ""(?i)"" &amp; JOIN(""|"", SPLIT($C$3, "" ""))),vlookup(A1173,'VMware Inventory'!A:E,5,0)=""VMWare""), 1, 0)"),0.0)</f>
        <v>0</v>
      </c>
      <c r="D1173" s="16">
        <f>IFERROR(__xludf.DUMMYFUNCTION("IF(REGEXMATCH($A1173, ""(?i)"" &amp; JOIN(""|"", SPLIT($D$3, "" ""))), 1, 0)"),0.0)</f>
        <v>0</v>
      </c>
      <c r="E1173" s="16">
        <f t="shared" si="3"/>
        <v>0</v>
      </c>
      <c r="F1173" s="16">
        <f t="shared" si="4"/>
        <v>0</v>
      </c>
      <c r="G1173" s="16">
        <f>IFERROR(__xludf.DUMMYFUNCTION("IF(REGEXMATCH($A1173, ""(?i)"" &amp; JOIN(""|"", SPLIT($G$3, "" ""))), 1, 0)"),0.0)</f>
        <v>0</v>
      </c>
      <c r="H1173" s="16">
        <f>IFERROR(__xludf.DUMMYFUNCTION("IF(REGEXMATCH($A1173, ""(?i)"" &amp; JOIN(""|"", SPLIT($H$3, "" ""))), 1, 0)"),0.0)</f>
        <v>0</v>
      </c>
      <c r="I1173" s="16">
        <f>IFERROR(__xludf.DUMMYFUNCTION("IF(REGEXMATCH($A1173, ""(?i)"" &amp; JOIN(""|"", SPLIT($I$3, "" ""))), 1, 0)"),0.0)</f>
        <v>0</v>
      </c>
      <c r="J1173" s="16">
        <f>IFERROR(__xludf.DUMMYFUNCTION("IF(REGEXMATCH($A1173, ""(?i)"" &amp; JOIN(""|"", SPLIT($J$3, "" ""))), 1, 0)"),0.0)</f>
        <v>0</v>
      </c>
      <c r="K1173" s="16">
        <f>IFERROR(__xludf.DUMMYFUNCTION("IF(REGEXMATCH($A1173, ""(?i)"" &amp; JOIN(""|"", SPLIT($K$3, "" ""))), 1, 0)"),0.0)</f>
        <v>0</v>
      </c>
      <c r="L1173" s="16">
        <f>if(vlookup(A1173,'VMware Inventory'!A:E,5,0)="Workstation",1,0)</f>
        <v>1</v>
      </c>
      <c r="M1173" s="105">
        <f t="shared" si="5"/>
        <v>1</v>
      </c>
      <c r="N1173" s="105">
        <f t="shared" si="6"/>
        <v>0</v>
      </c>
      <c r="O1173" s="105">
        <f t="shared" si="7"/>
        <v>0</v>
      </c>
      <c r="P1173" s="105" t="str">
        <f t="shared" si="8"/>
        <v>Consolidation</v>
      </c>
      <c r="Q1173" s="105">
        <f t="shared" si="9"/>
        <v>1</v>
      </c>
    </row>
    <row r="1174">
      <c r="A1174" s="61" t="s">
        <v>1314</v>
      </c>
      <c r="B1174" s="16">
        <f t="shared" si="2"/>
        <v>0</v>
      </c>
      <c r="C1174" s="16">
        <f>IFERROR(__xludf.DUMMYFUNCTION("IF(OR(REGEXMATCH($A1174, ""(?i)"" &amp; JOIN(""|"", SPLIT($C$3, "" ""))),vlookup(A1174,'VMware Inventory'!A:E,5,0)=""VMWare""), 1, 0)"),0.0)</f>
        <v>0</v>
      </c>
      <c r="D1174" s="16">
        <f>IFERROR(__xludf.DUMMYFUNCTION("IF(REGEXMATCH($A1174, ""(?i)"" &amp; JOIN(""|"", SPLIT($D$3, "" ""))), 1, 0)"),0.0)</f>
        <v>0</v>
      </c>
      <c r="E1174" s="16">
        <f t="shared" si="3"/>
        <v>0</v>
      </c>
      <c r="F1174" s="16">
        <f t="shared" si="4"/>
        <v>0</v>
      </c>
      <c r="G1174" s="16">
        <f>IFERROR(__xludf.DUMMYFUNCTION("IF(REGEXMATCH($A1174, ""(?i)"" &amp; JOIN(""|"", SPLIT($G$3, "" ""))), 1, 0)"),0.0)</f>
        <v>0</v>
      </c>
      <c r="H1174" s="16">
        <f>IFERROR(__xludf.DUMMYFUNCTION("IF(REGEXMATCH($A1174, ""(?i)"" &amp; JOIN(""|"", SPLIT($H$3, "" ""))), 1, 0)"),0.0)</f>
        <v>0</v>
      </c>
      <c r="I1174" s="16">
        <f>IFERROR(__xludf.DUMMYFUNCTION("IF(REGEXMATCH($A1174, ""(?i)"" &amp; JOIN(""|"", SPLIT($I$3, "" ""))), 1, 0)"),0.0)</f>
        <v>0</v>
      </c>
      <c r="J1174" s="16">
        <f>IFERROR(__xludf.DUMMYFUNCTION("IF(REGEXMATCH($A1174, ""(?i)"" &amp; JOIN(""|"", SPLIT($J$3, "" ""))), 1, 0)"),0.0)</f>
        <v>0</v>
      </c>
      <c r="K1174" s="16">
        <f>IFERROR(__xludf.DUMMYFUNCTION("IF(REGEXMATCH($A1174, ""(?i)"" &amp; JOIN(""|"", SPLIT($K$3, "" ""))), 1, 0)"),0.0)</f>
        <v>0</v>
      </c>
      <c r="L1174" s="16">
        <f>if(vlookup(A1174,'VMware Inventory'!A:E,5,0)="Workstation",1,0)</f>
        <v>1</v>
      </c>
      <c r="M1174" s="105">
        <f t="shared" si="5"/>
        <v>1</v>
      </c>
      <c r="N1174" s="105">
        <f t="shared" si="6"/>
        <v>0</v>
      </c>
      <c r="O1174" s="105">
        <f t="shared" si="7"/>
        <v>0</v>
      </c>
      <c r="P1174" s="105" t="str">
        <f t="shared" si="8"/>
        <v>Consolidation</v>
      </c>
      <c r="Q1174" s="105">
        <f t="shared" si="9"/>
        <v>1</v>
      </c>
    </row>
    <row r="1175">
      <c r="A1175" s="61" t="s">
        <v>1315</v>
      </c>
      <c r="B1175" s="16">
        <f t="shared" si="2"/>
        <v>0</v>
      </c>
      <c r="C1175" s="16">
        <f>IFERROR(__xludf.DUMMYFUNCTION("IF(OR(REGEXMATCH($A1175, ""(?i)"" &amp; JOIN(""|"", SPLIT($C$3, "" ""))),vlookup(A1175,'VMware Inventory'!A:E,5,0)=""VMWare""), 1, 0)"),0.0)</f>
        <v>0</v>
      </c>
      <c r="D1175" s="16">
        <f>IFERROR(__xludf.DUMMYFUNCTION("IF(REGEXMATCH($A1175, ""(?i)"" &amp; JOIN(""|"", SPLIT($D$3, "" ""))), 1, 0)"),0.0)</f>
        <v>0</v>
      </c>
      <c r="E1175" s="16">
        <f t="shared" si="3"/>
        <v>0</v>
      </c>
      <c r="F1175" s="16">
        <f t="shared" si="4"/>
        <v>0</v>
      </c>
      <c r="G1175" s="16">
        <f>IFERROR(__xludf.DUMMYFUNCTION("IF(REGEXMATCH($A1175, ""(?i)"" &amp; JOIN(""|"", SPLIT($G$3, "" ""))), 1, 0)"),0.0)</f>
        <v>0</v>
      </c>
      <c r="H1175" s="16">
        <f>IFERROR(__xludf.DUMMYFUNCTION("IF(REGEXMATCH($A1175, ""(?i)"" &amp; JOIN(""|"", SPLIT($H$3, "" ""))), 1, 0)"),0.0)</f>
        <v>0</v>
      </c>
      <c r="I1175" s="16">
        <f>IFERROR(__xludf.DUMMYFUNCTION("IF(REGEXMATCH($A1175, ""(?i)"" &amp; JOIN(""|"", SPLIT($I$3, "" ""))), 1, 0)"),0.0)</f>
        <v>0</v>
      </c>
      <c r="J1175" s="16">
        <f>IFERROR(__xludf.DUMMYFUNCTION("IF(REGEXMATCH($A1175, ""(?i)"" &amp; JOIN(""|"", SPLIT($J$3, "" ""))), 1, 0)"),0.0)</f>
        <v>0</v>
      </c>
      <c r="K1175" s="16">
        <f>IFERROR(__xludf.DUMMYFUNCTION("IF(REGEXMATCH($A1175, ""(?i)"" &amp; JOIN(""|"", SPLIT($K$3, "" ""))), 1, 0)"),0.0)</f>
        <v>0</v>
      </c>
      <c r="L1175" s="16">
        <f>if(vlookup(A1175,'VMware Inventory'!A:E,5,0)="Workstation",1,0)</f>
        <v>1</v>
      </c>
      <c r="M1175" s="105">
        <f t="shared" si="5"/>
        <v>1</v>
      </c>
      <c r="N1175" s="105">
        <f t="shared" si="6"/>
        <v>0</v>
      </c>
      <c r="O1175" s="105">
        <f t="shared" si="7"/>
        <v>0</v>
      </c>
      <c r="P1175" s="105" t="str">
        <f t="shared" si="8"/>
        <v>Consolidation</v>
      </c>
      <c r="Q1175" s="105">
        <f t="shared" si="9"/>
        <v>1</v>
      </c>
    </row>
    <row r="1176">
      <c r="A1176" s="61" t="s">
        <v>1316</v>
      </c>
      <c r="B1176" s="16">
        <f t="shared" si="2"/>
        <v>0</v>
      </c>
      <c r="C1176" s="16">
        <f>IFERROR(__xludf.DUMMYFUNCTION("IF(OR(REGEXMATCH($A1176, ""(?i)"" &amp; JOIN(""|"", SPLIT($C$3, "" ""))),vlookup(A1176,'VMware Inventory'!A:E,5,0)=""VMWare""), 1, 0)"),0.0)</f>
        <v>0</v>
      </c>
      <c r="D1176" s="16">
        <f>IFERROR(__xludf.DUMMYFUNCTION("IF(REGEXMATCH($A1176, ""(?i)"" &amp; JOIN(""|"", SPLIT($D$3, "" ""))), 1, 0)"),0.0)</f>
        <v>0</v>
      </c>
      <c r="E1176" s="16">
        <f t="shared" si="3"/>
        <v>0</v>
      </c>
      <c r="F1176" s="16">
        <f t="shared" si="4"/>
        <v>0</v>
      </c>
      <c r="G1176" s="16">
        <f>IFERROR(__xludf.DUMMYFUNCTION("IF(REGEXMATCH($A1176, ""(?i)"" &amp; JOIN(""|"", SPLIT($G$3, "" ""))), 1, 0)"),0.0)</f>
        <v>0</v>
      </c>
      <c r="H1176" s="16">
        <f>IFERROR(__xludf.DUMMYFUNCTION("IF(REGEXMATCH($A1176, ""(?i)"" &amp; JOIN(""|"", SPLIT($H$3, "" ""))), 1, 0)"),0.0)</f>
        <v>0</v>
      </c>
      <c r="I1176" s="16">
        <f>IFERROR(__xludf.DUMMYFUNCTION("IF(REGEXMATCH($A1176, ""(?i)"" &amp; JOIN(""|"", SPLIT($I$3, "" ""))), 1, 0)"),0.0)</f>
        <v>0</v>
      </c>
      <c r="J1176" s="16">
        <f>IFERROR(__xludf.DUMMYFUNCTION("IF(REGEXMATCH($A1176, ""(?i)"" &amp; JOIN(""|"", SPLIT($J$3, "" ""))), 1, 0)"),0.0)</f>
        <v>0</v>
      </c>
      <c r="K1176" s="16">
        <f>IFERROR(__xludf.DUMMYFUNCTION("IF(REGEXMATCH($A1176, ""(?i)"" &amp; JOIN(""|"", SPLIT($K$3, "" ""))), 1, 0)"),0.0)</f>
        <v>0</v>
      </c>
      <c r="L1176" s="16">
        <f>if(vlookup(A1176,'VMware Inventory'!A:E,5,0)="Workstation",1,0)</f>
        <v>1</v>
      </c>
      <c r="M1176" s="105">
        <f t="shared" si="5"/>
        <v>1</v>
      </c>
      <c r="N1176" s="105">
        <f t="shared" si="6"/>
        <v>0</v>
      </c>
      <c r="O1176" s="105">
        <f t="shared" si="7"/>
        <v>0</v>
      </c>
      <c r="P1176" s="105" t="str">
        <f t="shared" si="8"/>
        <v>Consolidation</v>
      </c>
      <c r="Q1176" s="105">
        <f t="shared" si="9"/>
        <v>1</v>
      </c>
    </row>
    <row r="1177">
      <c r="A1177" s="61" t="s">
        <v>1317</v>
      </c>
      <c r="B1177" s="16">
        <f t="shared" si="2"/>
        <v>0</v>
      </c>
      <c r="C1177" s="16">
        <f>IFERROR(__xludf.DUMMYFUNCTION("IF(OR(REGEXMATCH($A1177, ""(?i)"" &amp; JOIN(""|"", SPLIT($C$3, "" ""))),vlookup(A1177,'VMware Inventory'!A:E,5,0)=""VMWare""), 1, 0)"),0.0)</f>
        <v>0</v>
      </c>
      <c r="D1177" s="16">
        <f>IFERROR(__xludf.DUMMYFUNCTION("IF(REGEXMATCH($A1177, ""(?i)"" &amp; JOIN(""|"", SPLIT($D$3, "" ""))), 1, 0)"),0.0)</f>
        <v>0</v>
      </c>
      <c r="E1177" s="16">
        <f t="shared" si="3"/>
        <v>0</v>
      </c>
      <c r="F1177" s="16">
        <f t="shared" si="4"/>
        <v>0</v>
      </c>
      <c r="G1177" s="16">
        <f>IFERROR(__xludf.DUMMYFUNCTION("IF(REGEXMATCH($A1177, ""(?i)"" &amp; JOIN(""|"", SPLIT($G$3, "" ""))), 1, 0)"),0.0)</f>
        <v>0</v>
      </c>
      <c r="H1177" s="16">
        <f>IFERROR(__xludf.DUMMYFUNCTION("IF(REGEXMATCH($A1177, ""(?i)"" &amp; JOIN(""|"", SPLIT($H$3, "" ""))), 1, 0)"),0.0)</f>
        <v>0</v>
      </c>
      <c r="I1177" s="16">
        <f>IFERROR(__xludf.DUMMYFUNCTION("IF(REGEXMATCH($A1177, ""(?i)"" &amp; JOIN(""|"", SPLIT($I$3, "" ""))), 1, 0)"),0.0)</f>
        <v>0</v>
      </c>
      <c r="J1177" s="16">
        <f>IFERROR(__xludf.DUMMYFUNCTION("IF(REGEXMATCH($A1177, ""(?i)"" &amp; JOIN(""|"", SPLIT($J$3, "" ""))), 1, 0)"),0.0)</f>
        <v>0</v>
      </c>
      <c r="K1177" s="16">
        <f>IFERROR(__xludf.DUMMYFUNCTION("IF(REGEXMATCH($A1177, ""(?i)"" &amp; JOIN(""|"", SPLIT($K$3, "" ""))), 1, 0)"),0.0)</f>
        <v>0</v>
      </c>
      <c r="L1177" s="16">
        <f>if(vlookup(A1177,'VMware Inventory'!A:E,5,0)="Workstation",1,0)</f>
        <v>1</v>
      </c>
      <c r="M1177" s="105">
        <f t="shared" si="5"/>
        <v>1</v>
      </c>
      <c r="N1177" s="105">
        <f t="shared" si="6"/>
        <v>0</v>
      </c>
      <c r="O1177" s="105">
        <f t="shared" si="7"/>
        <v>0</v>
      </c>
      <c r="P1177" s="105" t="str">
        <f t="shared" si="8"/>
        <v>Consolidation</v>
      </c>
      <c r="Q1177" s="105">
        <f t="shared" si="9"/>
        <v>1</v>
      </c>
    </row>
    <row r="1178">
      <c r="A1178" s="61" t="s">
        <v>1318</v>
      </c>
      <c r="B1178" s="16">
        <f t="shared" si="2"/>
        <v>0</v>
      </c>
      <c r="C1178" s="16">
        <f>IFERROR(__xludf.DUMMYFUNCTION("IF(OR(REGEXMATCH($A1178, ""(?i)"" &amp; JOIN(""|"", SPLIT($C$3, "" ""))),vlookup(A1178,'VMware Inventory'!A:E,5,0)=""VMWare""), 1, 0)"),0.0)</f>
        <v>0</v>
      </c>
      <c r="D1178" s="16">
        <f>IFERROR(__xludf.DUMMYFUNCTION("IF(REGEXMATCH($A1178, ""(?i)"" &amp; JOIN(""|"", SPLIT($D$3, "" ""))), 1, 0)"),0.0)</f>
        <v>0</v>
      </c>
      <c r="E1178" s="16">
        <f t="shared" si="3"/>
        <v>0</v>
      </c>
      <c r="F1178" s="16">
        <f t="shared" si="4"/>
        <v>0</v>
      </c>
      <c r="G1178" s="16">
        <f>IFERROR(__xludf.DUMMYFUNCTION("IF(REGEXMATCH($A1178, ""(?i)"" &amp; JOIN(""|"", SPLIT($G$3, "" ""))), 1, 0)"),0.0)</f>
        <v>0</v>
      </c>
      <c r="H1178" s="16">
        <f>IFERROR(__xludf.DUMMYFUNCTION("IF(REGEXMATCH($A1178, ""(?i)"" &amp; JOIN(""|"", SPLIT($H$3, "" ""))), 1, 0)"),0.0)</f>
        <v>0</v>
      </c>
      <c r="I1178" s="16">
        <f>IFERROR(__xludf.DUMMYFUNCTION("IF(REGEXMATCH($A1178, ""(?i)"" &amp; JOIN(""|"", SPLIT($I$3, "" ""))), 1, 0)"),0.0)</f>
        <v>0</v>
      </c>
      <c r="J1178" s="16">
        <f>IFERROR(__xludf.DUMMYFUNCTION("IF(REGEXMATCH($A1178, ""(?i)"" &amp; JOIN(""|"", SPLIT($J$3, "" ""))), 1, 0)"),0.0)</f>
        <v>0</v>
      </c>
      <c r="K1178" s="16">
        <f>IFERROR(__xludf.DUMMYFUNCTION("IF(REGEXMATCH($A1178, ""(?i)"" &amp; JOIN(""|"", SPLIT($K$3, "" ""))), 1, 0)"),0.0)</f>
        <v>0</v>
      </c>
      <c r="L1178" s="16">
        <f>if(vlookup(A1178,'VMware Inventory'!A:E,5,0)="Workstation",1,0)</f>
        <v>1</v>
      </c>
      <c r="M1178" s="105">
        <f t="shared" si="5"/>
        <v>1</v>
      </c>
      <c r="N1178" s="105">
        <f t="shared" si="6"/>
        <v>0</v>
      </c>
      <c r="O1178" s="105">
        <f t="shared" si="7"/>
        <v>0</v>
      </c>
      <c r="P1178" s="105" t="str">
        <f t="shared" si="8"/>
        <v>Consolidation</v>
      </c>
      <c r="Q1178" s="105">
        <f t="shared" si="9"/>
        <v>1</v>
      </c>
    </row>
    <row r="1179">
      <c r="A1179" s="61" t="s">
        <v>1319</v>
      </c>
      <c r="B1179" s="16">
        <f t="shared" si="2"/>
        <v>0</v>
      </c>
      <c r="C1179" s="16">
        <f>IFERROR(__xludf.DUMMYFUNCTION("IF(OR(REGEXMATCH($A1179, ""(?i)"" &amp; JOIN(""|"", SPLIT($C$3, "" ""))),vlookup(A1179,'VMware Inventory'!A:E,5,0)=""VMWare""), 1, 0)"),0.0)</f>
        <v>0</v>
      </c>
      <c r="D1179" s="16">
        <f>IFERROR(__xludf.DUMMYFUNCTION("IF(REGEXMATCH($A1179, ""(?i)"" &amp; JOIN(""|"", SPLIT($D$3, "" ""))), 1, 0)"),0.0)</f>
        <v>0</v>
      </c>
      <c r="E1179" s="16">
        <f t="shared" si="3"/>
        <v>0</v>
      </c>
      <c r="F1179" s="16">
        <f t="shared" si="4"/>
        <v>0</v>
      </c>
      <c r="G1179" s="16">
        <f>IFERROR(__xludf.DUMMYFUNCTION("IF(REGEXMATCH($A1179, ""(?i)"" &amp; JOIN(""|"", SPLIT($G$3, "" ""))), 1, 0)"),0.0)</f>
        <v>0</v>
      </c>
      <c r="H1179" s="16">
        <f>IFERROR(__xludf.DUMMYFUNCTION("IF(REGEXMATCH($A1179, ""(?i)"" &amp; JOIN(""|"", SPLIT($H$3, "" ""))), 1, 0)"),0.0)</f>
        <v>0</v>
      </c>
      <c r="I1179" s="16">
        <f>IFERROR(__xludf.DUMMYFUNCTION("IF(REGEXMATCH($A1179, ""(?i)"" &amp; JOIN(""|"", SPLIT($I$3, "" ""))), 1, 0)"),0.0)</f>
        <v>0</v>
      </c>
      <c r="J1179" s="16">
        <f>IFERROR(__xludf.DUMMYFUNCTION("IF(REGEXMATCH($A1179, ""(?i)"" &amp; JOIN(""|"", SPLIT($J$3, "" ""))), 1, 0)"),0.0)</f>
        <v>0</v>
      </c>
      <c r="K1179" s="16">
        <f>IFERROR(__xludf.DUMMYFUNCTION("IF(REGEXMATCH($A1179, ""(?i)"" &amp; JOIN(""|"", SPLIT($K$3, "" ""))), 1, 0)"),0.0)</f>
        <v>0</v>
      </c>
      <c r="L1179" s="16">
        <f>if(vlookup(A1179,'VMware Inventory'!A:E,5,0)="Workstation",1,0)</f>
        <v>1</v>
      </c>
      <c r="M1179" s="105">
        <f t="shared" si="5"/>
        <v>1</v>
      </c>
      <c r="N1179" s="105">
        <f t="shared" si="6"/>
        <v>0</v>
      </c>
      <c r="O1179" s="105">
        <f t="shared" si="7"/>
        <v>0</v>
      </c>
      <c r="P1179" s="105" t="str">
        <f t="shared" si="8"/>
        <v>Consolidation</v>
      </c>
      <c r="Q1179" s="105">
        <f t="shared" si="9"/>
        <v>1</v>
      </c>
    </row>
    <row r="1180">
      <c r="A1180" s="61" t="s">
        <v>1320</v>
      </c>
      <c r="B1180" s="16">
        <f t="shared" si="2"/>
        <v>0</v>
      </c>
      <c r="C1180" s="16">
        <f>IFERROR(__xludf.DUMMYFUNCTION("IF(OR(REGEXMATCH($A1180, ""(?i)"" &amp; JOIN(""|"", SPLIT($C$3, "" ""))),vlookup(A1180,'VMware Inventory'!A:E,5,0)=""VMWare""), 1, 0)"),0.0)</f>
        <v>0</v>
      </c>
      <c r="D1180" s="16">
        <f>IFERROR(__xludf.DUMMYFUNCTION("IF(REGEXMATCH($A1180, ""(?i)"" &amp; JOIN(""|"", SPLIT($D$3, "" ""))), 1, 0)"),0.0)</f>
        <v>0</v>
      </c>
      <c r="E1180" s="16">
        <f t="shared" si="3"/>
        <v>0</v>
      </c>
      <c r="F1180" s="16">
        <f t="shared" si="4"/>
        <v>0</v>
      </c>
      <c r="G1180" s="16">
        <f>IFERROR(__xludf.DUMMYFUNCTION("IF(REGEXMATCH($A1180, ""(?i)"" &amp; JOIN(""|"", SPLIT($G$3, "" ""))), 1, 0)"),0.0)</f>
        <v>0</v>
      </c>
      <c r="H1180" s="16">
        <f>IFERROR(__xludf.DUMMYFUNCTION("IF(REGEXMATCH($A1180, ""(?i)"" &amp; JOIN(""|"", SPLIT($H$3, "" ""))), 1, 0)"),0.0)</f>
        <v>0</v>
      </c>
      <c r="I1180" s="16">
        <f>IFERROR(__xludf.DUMMYFUNCTION("IF(REGEXMATCH($A1180, ""(?i)"" &amp; JOIN(""|"", SPLIT($I$3, "" ""))), 1, 0)"),0.0)</f>
        <v>0</v>
      </c>
      <c r="J1180" s="16">
        <f>IFERROR(__xludf.DUMMYFUNCTION("IF(REGEXMATCH($A1180, ""(?i)"" &amp; JOIN(""|"", SPLIT($J$3, "" ""))), 1, 0)"),0.0)</f>
        <v>0</v>
      </c>
      <c r="K1180" s="16">
        <f>IFERROR(__xludf.DUMMYFUNCTION("IF(REGEXMATCH($A1180, ""(?i)"" &amp; JOIN(""|"", SPLIT($K$3, "" ""))), 1, 0)"),0.0)</f>
        <v>0</v>
      </c>
      <c r="L1180" s="16">
        <f>if(vlookup(A1180,'VMware Inventory'!A:E,5,0)="Workstation",1,0)</f>
        <v>1</v>
      </c>
      <c r="M1180" s="105">
        <f t="shared" si="5"/>
        <v>1</v>
      </c>
      <c r="N1180" s="105">
        <f t="shared" si="6"/>
        <v>0</v>
      </c>
      <c r="O1180" s="105">
        <f t="shared" si="7"/>
        <v>0</v>
      </c>
      <c r="P1180" s="105" t="str">
        <f t="shared" si="8"/>
        <v>Consolidation</v>
      </c>
      <c r="Q1180" s="105">
        <f t="shared" si="9"/>
        <v>1</v>
      </c>
    </row>
    <row r="1181">
      <c r="A1181" s="61" t="s">
        <v>1321</v>
      </c>
      <c r="B1181" s="16">
        <f t="shared" si="2"/>
        <v>0</v>
      </c>
      <c r="C1181" s="16">
        <f>IFERROR(__xludf.DUMMYFUNCTION("IF(OR(REGEXMATCH($A1181, ""(?i)"" &amp; JOIN(""|"", SPLIT($C$3, "" ""))),vlookup(A1181,'VMware Inventory'!A:E,5,0)=""VMWare""), 1, 0)"),0.0)</f>
        <v>0</v>
      </c>
      <c r="D1181" s="16">
        <f>IFERROR(__xludf.DUMMYFUNCTION("IF(REGEXMATCH($A1181, ""(?i)"" &amp; JOIN(""|"", SPLIT($D$3, "" ""))), 1, 0)"),0.0)</f>
        <v>0</v>
      </c>
      <c r="E1181" s="16">
        <f t="shared" si="3"/>
        <v>0</v>
      </c>
      <c r="F1181" s="16">
        <f t="shared" si="4"/>
        <v>0</v>
      </c>
      <c r="G1181" s="16">
        <f>IFERROR(__xludf.DUMMYFUNCTION("IF(REGEXMATCH($A1181, ""(?i)"" &amp; JOIN(""|"", SPLIT($G$3, "" ""))), 1, 0)"),0.0)</f>
        <v>0</v>
      </c>
      <c r="H1181" s="16">
        <f>IFERROR(__xludf.DUMMYFUNCTION("IF(REGEXMATCH($A1181, ""(?i)"" &amp; JOIN(""|"", SPLIT($H$3, "" ""))), 1, 0)"),0.0)</f>
        <v>0</v>
      </c>
      <c r="I1181" s="16">
        <f>IFERROR(__xludf.DUMMYFUNCTION("IF(REGEXMATCH($A1181, ""(?i)"" &amp; JOIN(""|"", SPLIT($I$3, "" ""))), 1, 0)"),0.0)</f>
        <v>0</v>
      </c>
      <c r="J1181" s="16">
        <f>IFERROR(__xludf.DUMMYFUNCTION("IF(REGEXMATCH($A1181, ""(?i)"" &amp; JOIN(""|"", SPLIT($J$3, "" ""))), 1, 0)"),0.0)</f>
        <v>0</v>
      </c>
      <c r="K1181" s="16">
        <f>IFERROR(__xludf.DUMMYFUNCTION("IF(REGEXMATCH($A1181, ""(?i)"" &amp; JOIN(""|"", SPLIT($K$3, "" ""))), 1, 0)"),0.0)</f>
        <v>0</v>
      </c>
      <c r="L1181" s="16">
        <f>if(vlookup(A1181,'VMware Inventory'!A:E,5,0)="Workstation",1,0)</f>
        <v>1</v>
      </c>
      <c r="M1181" s="105">
        <f t="shared" si="5"/>
        <v>1</v>
      </c>
      <c r="N1181" s="105">
        <f t="shared" si="6"/>
        <v>0</v>
      </c>
      <c r="O1181" s="105">
        <f t="shared" si="7"/>
        <v>0</v>
      </c>
      <c r="P1181" s="105" t="str">
        <f t="shared" si="8"/>
        <v>Consolidation</v>
      </c>
      <c r="Q1181" s="105">
        <f t="shared" si="9"/>
        <v>1</v>
      </c>
    </row>
    <row r="1182">
      <c r="A1182" s="61" t="s">
        <v>1322</v>
      </c>
      <c r="B1182" s="16">
        <f t="shared" si="2"/>
        <v>0</v>
      </c>
      <c r="C1182" s="16">
        <f>IFERROR(__xludf.DUMMYFUNCTION("IF(OR(REGEXMATCH($A1182, ""(?i)"" &amp; JOIN(""|"", SPLIT($C$3, "" ""))),vlookup(A1182,'VMware Inventory'!A:E,5,0)=""VMWare""), 1, 0)"),0.0)</f>
        <v>0</v>
      </c>
      <c r="D1182" s="16">
        <f>IFERROR(__xludf.DUMMYFUNCTION("IF(REGEXMATCH($A1182, ""(?i)"" &amp; JOIN(""|"", SPLIT($D$3, "" ""))), 1, 0)"),0.0)</f>
        <v>0</v>
      </c>
      <c r="E1182" s="16">
        <f t="shared" si="3"/>
        <v>0</v>
      </c>
      <c r="F1182" s="16">
        <f t="shared" si="4"/>
        <v>0</v>
      </c>
      <c r="G1182" s="16">
        <f>IFERROR(__xludf.DUMMYFUNCTION("IF(REGEXMATCH($A1182, ""(?i)"" &amp; JOIN(""|"", SPLIT($G$3, "" ""))), 1, 0)"),0.0)</f>
        <v>0</v>
      </c>
      <c r="H1182" s="16">
        <f>IFERROR(__xludf.DUMMYFUNCTION("IF(REGEXMATCH($A1182, ""(?i)"" &amp; JOIN(""|"", SPLIT($H$3, "" ""))), 1, 0)"),0.0)</f>
        <v>0</v>
      </c>
      <c r="I1182" s="16">
        <f>IFERROR(__xludf.DUMMYFUNCTION("IF(REGEXMATCH($A1182, ""(?i)"" &amp; JOIN(""|"", SPLIT($I$3, "" ""))), 1, 0)"),0.0)</f>
        <v>0</v>
      </c>
      <c r="J1182" s="16">
        <f>IFERROR(__xludf.DUMMYFUNCTION("IF(REGEXMATCH($A1182, ""(?i)"" &amp; JOIN(""|"", SPLIT($J$3, "" ""))), 1, 0)"),0.0)</f>
        <v>0</v>
      </c>
      <c r="K1182" s="16">
        <f>IFERROR(__xludf.DUMMYFUNCTION("IF(REGEXMATCH($A1182, ""(?i)"" &amp; JOIN(""|"", SPLIT($K$3, "" ""))), 1, 0)"),0.0)</f>
        <v>0</v>
      </c>
      <c r="L1182" s="16">
        <f>if(vlookup(A1182,'VMware Inventory'!A:E,5,0)="Workstation",1,0)</f>
        <v>1</v>
      </c>
      <c r="M1182" s="105">
        <f t="shared" si="5"/>
        <v>1</v>
      </c>
      <c r="N1182" s="105">
        <f t="shared" si="6"/>
        <v>0</v>
      </c>
      <c r="O1182" s="105">
        <f t="shared" si="7"/>
        <v>0</v>
      </c>
      <c r="P1182" s="105" t="str">
        <f t="shared" si="8"/>
        <v>Consolidation</v>
      </c>
      <c r="Q1182" s="105">
        <f t="shared" si="9"/>
        <v>1</v>
      </c>
    </row>
    <row r="1183">
      <c r="A1183" s="61" t="s">
        <v>1323</v>
      </c>
      <c r="B1183" s="16">
        <f t="shared" si="2"/>
        <v>0</v>
      </c>
      <c r="C1183" s="16">
        <f>IFERROR(__xludf.DUMMYFUNCTION("IF(OR(REGEXMATCH($A1183, ""(?i)"" &amp; JOIN(""|"", SPLIT($C$3, "" ""))),vlookup(A1183,'VMware Inventory'!A:E,5,0)=""VMWare""), 1, 0)"),0.0)</f>
        <v>0</v>
      </c>
      <c r="D1183" s="16">
        <f>IFERROR(__xludf.DUMMYFUNCTION("IF(REGEXMATCH($A1183, ""(?i)"" &amp; JOIN(""|"", SPLIT($D$3, "" ""))), 1, 0)"),0.0)</f>
        <v>0</v>
      </c>
      <c r="E1183" s="16">
        <f t="shared" si="3"/>
        <v>0</v>
      </c>
      <c r="F1183" s="16">
        <f t="shared" si="4"/>
        <v>0</v>
      </c>
      <c r="G1183" s="16">
        <f>IFERROR(__xludf.DUMMYFUNCTION("IF(REGEXMATCH($A1183, ""(?i)"" &amp; JOIN(""|"", SPLIT($G$3, "" ""))), 1, 0)"),0.0)</f>
        <v>0</v>
      </c>
      <c r="H1183" s="16">
        <f>IFERROR(__xludf.DUMMYFUNCTION("IF(REGEXMATCH($A1183, ""(?i)"" &amp; JOIN(""|"", SPLIT($H$3, "" ""))), 1, 0)"),0.0)</f>
        <v>0</v>
      </c>
      <c r="I1183" s="16">
        <f>IFERROR(__xludf.DUMMYFUNCTION("IF(REGEXMATCH($A1183, ""(?i)"" &amp; JOIN(""|"", SPLIT($I$3, "" ""))), 1, 0)"),0.0)</f>
        <v>0</v>
      </c>
      <c r="J1183" s="16">
        <f>IFERROR(__xludf.DUMMYFUNCTION("IF(REGEXMATCH($A1183, ""(?i)"" &amp; JOIN(""|"", SPLIT($J$3, "" ""))), 1, 0)"),0.0)</f>
        <v>0</v>
      </c>
      <c r="K1183" s="16">
        <f>IFERROR(__xludf.DUMMYFUNCTION("IF(REGEXMATCH($A1183, ""(?i)"" &amp; JOIN(""|"", SPLIT($K$3, "" ""))), 1, 0)"),0.0)</f>
        <v>0</v>
      </c>
      <c r="L1183" s="16">
        <f>if(vlookup(A1183,'VMware Inventory'!A:E,5,0)="Workstation",1,0)</f>
        <v>1</v>
      </c>
      <c r="M1183" s="105">
        <f t="shared" si="5"/>
        <v>1</v>
      </c>
      <c r="N1183" s="105">
        <f t="shared" si="6"/>
        <v>0</v>
      </c>
      <c r="O1183" s="105">
        <f t="shared" si="7"/>
        <v>0</v>
      </c>
      <c r="P1183" s="105" t="str">
        <f t="shared" si="8"/>
        <v>Consolidation</v>
      </c>
      <c r="Q1183" s="105">
        <f t="shared" si="9"/>
        <v>1</v>
      </c>
    </row>
    <row r="1184">
      <c r="A1184" s="61" t="s">
        <v>1324</v>
      </c>
      <c r="B1184" s="16">
        <f t="shared" si="2"/>
        <v>0</v>
      </c>
      <c r="C1184" s="16">
        <f>IFERROR(__xludf.DUMMYFUNCTION("IF(OR(REGEXMATCH($A1184, ""(?i)"" &amp; JOIN(""|"", SPLIT($C$3, "" ""))),vlookup(A1184,'VMware Inventory'!A:E,5,0)=""VMWare""), 1, 0)"),0.0)</f>
        <v>0</v>
      </c>
      <c r="D1184" s="16">
        <f>IFERROR(__xludf.DUMMYFUNCTION("IF(REGEXMATCH($A1184, ""(?i)"" &amp; JOIN(""|"", SPLIT($D$3, "" ""))), 1, 0)"),0.0)</f>
        <v>0</v>
      </c>
      <c r="E1184" s="16">
        <f t="shared" si="3"/>
        <v>0</v>
      </c>
      <c r="F1184" s="16">
        <f t="shared" si="4"/>
        <v>0</v>
      </c>
      <c r="G1184" s="16">
        <f>IFERROR(__xludf.DUMMYFUNCTION("IF(REGEXMATCH($A1184, ""(?i)"" &amp; JOIN(""|"", SPLIT($G$3, "" ""))), 1, 0)"),0.0)</f>
        <v>0</v>
      </c>
      <c r="H1184" s="16">
        <f>IFERROR(__xludf.DUMMYFUNCTION("IF(REGEXMATCH($A1184, ""(?i)"" &amp; JOIN(""|"", SPLIT($H$3, "" ""))), 1, 0)"),0.0)</f>
        <v>0</v>
      </c>
      <c r="I1184" s="16">
        <f>IFERROR(__xludf.DUMMYFUNCTION("IF(REGEXMATCH($A1184, ""(?i)"" &amp; JOIN(""|"", SPLIT($I$3, "" ""))), 1, 0)"),0.0)</f>
        <v>0</v>
      </c>
      <c r="J1184" s="16">
        <f>IFERROR(__xludf.DUMMYFUNCTION("IF(REGEXMATCH($A1184, ""(?i)"" &amp; JOIN(""|"", SPLIT($J$3, "" ""))), 1, 0)"),0.0)</f>
        <v>0</v>
      </c>
      <c r="K1184" s="16">
        <f>IFERROR(__xludf.DUMMYFUNCTION("IF(REGEXMATCH($A1184, ""(?i)"" &amp; JOIN(""|"", SPLIT($K$3, "" ""))), 1, 0)"),0.0)</f>
        <v>0</v>
      </c>
      <c r="L1184" s="16">
        <f>if(vlookup(A1184,'VMware Inventory'!A:E,5,0)="Workstation",1,0)</f>
        <v>0</v>
      </c>
      <c r="M1184" s="105">
        <f t="shared" si="5"/>
        <v>0</v>
      </c>
      <c r="N1184" s="105">
        <f t="shared" si="6"/>
        <v>0</v>
      </c>
      <c r="O1184" s="105">
        <f t="shared" si="7"/>
        <v>0</v>
      </c>
      <c r="P1184" s="105" t="str">
        <f t="shared" si="8"/>
        <v>No Infra</v>
      </c>
      <c r="Q1184" s="105">
        <f t="shared" si="9"/>
        <v>0</v>
      </c>
    </row>
    <row r="1185">
      <c r="A1185" s="61" t="s">
        <v>1325</v>
      </c>
      <c r="B1185" s="16">
        <f t="shared" si="2"/>
        <v>0</v>
      </c>
      <c r="C1185" s="16">
        <f>IFERROR(__xludf.DUMMYFUNCTION("IF(OR(REGEXMATCH($A1185, ""(?i)"" &amp; JOIN(""|"", SPLIT($C$3, "" ""))),vlookup(A1185,'VMware Inventory'!A:E,5,0)=""VMWare""), 1, 0)"),0.0)</f>
        <v>0</v>
      </c>
      <c r="D1185" s="16">
        <f>IFERROR(__xludf.DUMMYFUNCTION("IF(REGEXMATCH($A1185, ""(?i)"" &amp; JOIN(""|"", SPLIT($D$3, "" ""))), 1, 0)"),0.0)</f>
        <v>0</v>
      </c>
      <c r="E1185" s="16">
        <f t="shared" si="3"/>
        <v>0</v>
      </c>
      <c r="F1185" s="16">
        <f t="shared" si="4"/>
        <v>0</v>
      </c>
      <c r="G1185" s="16">
        <f>IFERROR(__xludf.DUMMYFUNCTION("IF(REGEXMATCH($A1185, ""(?i)"" &amp; JOIN(""|"", SPLIT($G$3, "" ""))), 1, 0)"),0.0)</f>
        <v>0</v>
      </c>
      <c r="H1185" s="16">
        <f>IFERROR(__xludf.DUMMYFUNCTION("IF(REGEXMATCH($A1185, ""(?i)"" &amp; JOIN(""|"", SPLIT($H$3, "" ""))), 1, 0)"),0.0)</f>
        <v>0</v>
      </c>
      <c r="I1185" s="16">
        <f>IFERROR(__xludf.DUMMYFUNCTION("IF(REGEXMATCH($A1185, ""(?i)"" &amp; JOIN(""|"", SPLIT($I$3, "" ""))), 1, 0)"),0.0)</f>
        <v>0</v>
      </c>
      <c r="J1185" s="16">
        <f>IFERROR(__xludf.DUMMYFUNCTION("IF(REGEXMATCH($A1185, ""(?i)"" &amp; JOIN(""|"", SPLIT($J$3, "" ""))), 1, 0)"),0.0)</f>
        <v>0</v>
      </c>
      <c r="K1185" s="16">
        <f>IFERROR(__xludf.DUMMYFUNCTION("IF(REGEXMATCH($A1185, ""(?i)"" &amp; JOIN(""|"", SPLIT($K$3, "" ""))), 1, 0)"),0.0)</f>
        <v>0</v>
      </c>
      <c r="L1185" s="16">
        <f>if(vlookup(A1185,'VMware Inventory'!A:E,5,0)="Workstation",1,0)</f>
        <v>0</v>
      </c>
      <c r="M1185" s="105">
        <f t="shared" si="5"/>
        <v>0</v>
      </c>
      <c r="N1185" s="105">
        <f t="shared" si="6"/>
        <v>0</v>
      </c>
      <c r="O1185" s="105">
        <f t="shared" si="7"/>
        <v>0</v>
      </c>
      <c r="P1185" s="105" t="str">
        <f t="shared" si="8"/>
        <v>No Infra</v>
      </c>
      <c r="Q1185" s="105">
        <f t="shared" si="9"/>
        <v>0</v>
      </c>
    </row>
    <row r="1186">
      <c r="A1186" s="61" t="s">
        <v>1326</v>
      </c>
      <c r="B1186" s="16">
        <f t="shared" si="2"/>
        <v>0</v>
      </c>
      <c r="C1186" s="16">
        <f>IFERROR(__xludf.DUMMYFUNCTION("IF(OR(REGEXMATCH($A1186, ""(?i)"" &amp; JOIN(""|"", SPLIT($C$3, "" ""))),vlookup(A1186,'VMware Inventory'!A:E,5,0)=""VMWare""), 1, 0)"),0.0)</f>
        <v>0</v>
      </c>
      <c r="D1186" s="16">
        <f>IFERROR(__xludf.DUMMYFUNCTION("IF(REGEXMATCH($A1186, ""(?i)"" &amp; JOIN(""|"", SPLIT($D$3, "" ""))), 1, 0)"),0.0)</f>
        <v>0</v>
      </c>
      <c r="E1186" s="16">
        <f t="shared" si="3"/>
        <v>0</v>
      </c>
      <c r="F1186" s="16">
        <f t="shared" si="4"/>
        <v>0</v>
      </c>
      <c r="G1186" s="16">
        <f>IFERROR(__xludf.DUMMYFUNCTION("IF(REGEXMATCH($A1186, ""(?i)"" &amp; JOIN(""|"", SPLIT($G$3, "" ""))), 1, 0)"),0.0)</f>
        <v>0</v>
      </c>
      <c r="H1186" s="16">
        <f>IFERROR(__xludf.DUMMYFUNCTION("IF(REGEXMATCH($A1186, ""(?i)"" &amp; JOIN(""|"", SPLIT($H$3, "" ""))), 1, 0)"),0.0)</f>
        <v>0</v>
      </c>
      <c r="I1186" s="16">
        <f>IFERROR(__xludf.DUMMYFUNCTION("IF(REGEXMATCH($A1186, ""(?i)"" &amp; JOIN(""|"", SPLIT($I$3, "" ""))), 1, 0)"),0.0)</f>
        <v>0</v>
      </c>
      <c r="J1186" s="16">
        <f>IFERROR(__xludf.DUMMYFUNCTION("IF(REGEXMATCH($A1186, ""(?i)"" &amp; JOIN(""|"", SPLIT($J$3, "" ""))), 1, 0)"),0.0)</f>
        <v>0</v>
      </c>
      <c r="K1186" s="16">
        <f>IFERROR(__xludf.DUMMYFUNCTION("IF(REGEXMATCH($A1186, ""(?i)"" &amp; JOIN(""|"", SPLIT($K$3, "" ""))), 1, 0)"),0.0)</f>
        <v>0</v>
      </c>
      <c r="L1186" s="16">
        <f>if(vlookup(A1186,'VMware Inventory'!A:E,5,0)="Workstation",1,0)</f>
        <v>0</v>
      </c>
      <c r="M1186" s="105">
        <f t="shared" si="5"/>
        <v>0</v>
      </c>
      <c r="N1186" s="105">
        <f t="shared" si="6"/>
        <v>0</v>
      </c>
      <c r="O1186" s="105">
        <f t="shared" si="7"/>
        <v>0</v>
      </c>
      <c r="P1186" s="105" t="str">
        <f t="shared" si="8"/>
        <v>No Infra</v>
      </c>
      <c r="Q1186" s="105">
        <f t="shared" si="9"/>
        <v>0</v>
      </c>
    </row>
    <row r="1187">
      <c r="A1187" s="61" t="s">
        <v>1327</v>
      </c>
      <c r="B1187" s="16">
        <f t="shared" si="2"/>
        <v>0</v>
      </c>
      <c r="C1187" s="16">
        <f>IFERROR(__xludf.DUMMYFUNCTION("IF(OR(REGEXMATCH($A1187, ""(?i)"" &amp; JOIN(""|"", SPLIT($C$3, "" ""))),vlookup(A1187,'VMware Inventory'!A:E,5,0)=""VMWare""), 1, 0)"),0.0)</f>
        <v>0</v>
      </c>
      <c r="D1187" s="16">
        <f>IFERROR(__xludf.DUMMYFUNCTION("IF(REGEXMATCH($A1187, ""(?i)"" &amp; JOIN(""|"", SPLIT($D$3, "" ""))), 1, 0)"),0.0)</f>
        <v>0</v>
      </c>
      <c r="E1187" s="16">
        <f t="shared" si="3"/>
        <v>0</v>
      </c>
      <c r="F1187" s="16">
        <f t="shared" si="4"/>
        <v>0</v>
      </c>
      <c r="G1187" s="16">
        <f>IFERROR(__xludf.DUMMYFUNCTION("IF(REGEXMATCH($A1187, ""(?i)"" &amp; JOIN(""|"", SPLIT($G$3, "" ""))), 1, 0)"),0.0)</f>
        <v>0</v>
      </c>
      <c r="H1187" s="16">
        <f>IFERROR(__xludf.DUMMYFUNCTION("IF(REGEXMATCH($A1187, ""(?i)"" &amp; JOIN(""|"", SPLIT($H$3, "" ""))), 1, 0)"),0.0)</f>
        <v>0</v>
      </c>
      <c r="I1187" s="16">
        <f>IFERROR(__xludf.DUMMYFUNCTION("IF(REGEXMATCH($A1187, ""(?i)"" &amp; JOIN(""|"", SPLIT($I$3, "" ""))), 1, 0)"),0.0)</f>
        <v>0</v>
      </c>
      <c r="J1187" s="16">
        <f>IFERROR(__xludf.DUMMYFUNCTION("IF(REGEXMATCH($A1187, ""(?i)"" &amp; JOIN(""|"", SPLIT($J$3, "" ""))), 1, 0)"),0.0)</f>
        <v>0</v>
      </c>
      <c r="K1187" s="16">
        <f>IFERROR(__xludf.DUMMYFUNCTION("IF(REGEXMATCH($A1187, ""(?i)"" &amp; JOIN(""|"", SPLIT($K$3, "" ""))), 1, 0)"),0.0)</f>
        <v>0</v>
      </c>
      <c r="L1187" s="16">
        <f>if(vlookup(A1187,'VMware Inventory'!A:E,5,0)="Workstation",1,0)</f>
        <v>0</v>
      </c>
      <c r="M1187" s="105">
        <f t="shared" si="5"/>
        <v>0</v>
      </c>
      <c r="N1187" s="105">
        <f t="shared" si="6"/>
        <v>0</v>
      </c>
      <c r="O1187" s="105">
        <f t="shared" si="7"/>
        <v>0</v>
      </c>
      <c r="P1187" s="105" t="str">
        <f t="shared" si="8"/>
        <v>No Infra</v>
      </c>
      <c r="Q1187" s="105">
        <f t="shared" si="9"/>
        <v>0</v>
      </c>
    </row>
    <row r="1188">
      <c r="A1188" s="61" t="s">
        <v>1328</v>
      </c>
      <c r="B1188" s="16">
        <f t="shared" si="2"/>
        <v>0</v>
      </c>
      <c r="C1188" s="16">
        <f>IFERROR(__xludf.DUMMYFUNCTION("IF(OR(REGEXMATCH($A1188, ""(?i)"" &amp; JOIN(""|"", SPLIT($C$3, "" ""))),vlookup(A1188,'VMware Inventory'!A:E,5,0)=""VMWare""), 1, 0)"),0.0)</f>
        <v>0</v>
      </c>
      <c r="D1188" s="16">
        <f>IFERROR(__xludf.DUMMYFUNCTION("IF(REGEXMATCH($A1188, ""(?i)"" &amp; JOIN(""|"", SPLIT($D$3, "" ""))), 1, 0)"),0.0)</f>
        <v>0</v>
      </c>
      <c r="E1188" s="16">
        <f t="shared" si="3"/>
        <v>0</v>
      </c>
      <c r="F1188" s="16">
        <f t="shared" si="4"/>
        <v>0</v>
      </c>
      <c r="G1188" s="16">
        <f>IFERROR(__xludf.DUMMYFUNCTION("IF(REGEXMATCH($A1188, ""(?i)"" &amp; JOIN(""|"", SPLIT($G$3, "" ""))), 1, 0)"),0.0)</f>
        <v>0</v>
      </c>
      <c r="H1188" s="16">
        <f>IFERROR(__xludf.DUMMYFUNCTION("IF(REGEXMATCH($A1188, ""(?i)"" &amp; JOIN(""|"", SPLIT($H$3, "" ""))), 1, 0)"),0.0)</f>
        <v>0</v>
      </c>
      <c r="I1188" s="16">
        <f>IFERROR(__xludf.DUMMYFUNCTION("IF(REGEXMATCH($A1188, ""(?i)"" &amp; JOIN(""|"", SPLIT($I$3, "" ""))), 1, 0)"),0.0)</f>
        <v>0</v>
      </c>
      <c r="J1188" s="16">
        <f>IFERROR(__xludf.DUMMYFUNCTION("IF(REGEXMATCH($A1188, ""(?i)"" &amp; JOIN(""|"", SPLIT($J$3, "" ""))), 1, 0)"),0.0)</f>
        <v>0</v>
      </c>
      <c r="K1188" s="16">
        <f>IFERROR(__xludf.DUMMYFUNCTION("IF(REGEXMATCH($A1188, ""(?i)"" &amp; JOIN(""|"", SPLIT($K$3, "" ""))), 1, 0)"),0.0)</f>
        <v>0</v>
      </c>
      <c r="L1188" s="16">
        <f>if(vlookup(A1188,'VMware Inventory'!A:E,5,0)="Workstation",1,0)</f>
        <v>0</v>
      </c>
      <c r="M1188" s="105">
        <f t="shared" si="5"/>
        <v>0</v>
      </c>
      <c r="N1188" s="105">
        <f t="shared" si="6"/>
        <v>0</v>
      </c>
      <c r="O1188" s="105">
        <f t="shared" si="7"/>
        <v>0</v>
      </c>
      <c r="P1188" s="105" t="str">
        <f t="shared" si="8"/>
        <v>No Infra</v>
      </c>
      <c r="Q1188" s="105">
        <f t="shared" si="9"/>
        <v>0</v>
      </c>
    </row>
    <row r="1189">
      <c r="A1189" s="61" t="s">
        <v>1329</v>
      </c>
      <c r="B1189" s="16">
        <f t="shared" si="2"/>
        <v>0</v>
      </c>
      <c r="C1189" s="16">
        <f>IFERROR(__xludf.DUMMYFUNCTION("IF(OR(REGEXMATCH($A1189, ""(?i)"" &amp; JOIN(""|"", SPLIT($C$3, "" ""))),vlookup(A1189,'VMware Inventory'!A:E,5,0)=""VMWare""), 1, 0)"),0.0)</f>
        <v>0</v>
      </c>
      <c r="D1189" s="16">
        <f>IFERROR(__xludf.DUMMYFUNCTION("IF(REGEXMATCH($A1189, ""(?i)"" &amp; JOIN(""|"", SPLIT($D$3, "" ""))), 1, 0)"),0.0)</f>
        <v>0</v>
      </c>
      <c r="E1189" s="16">
        <f t="shared" si="3"/>
        <v>0</v>
      </c>
      <c r="F1189" s="16">
        <f t="shared" si="4"/>
        <v>0</v>
      </c>
      <c r="G1189" s="16">
        <f>IFERROR(__xludf.DUMMYFUNCTION("IF(REGEXMATCH($A1189, ""(?i)"" &amp; JOIN(""|"", SPLIT($G$3, "" ""))), 1, 0)"),0.0)</f>
        <v>0</v>
      </c>
      <c r="H1189" s="16">
        <f>IFERROR(__xludf.DUMMYFUNCTION("IF(REGEXMATCH($A1189, ""(?i)"" &amp; JOIN(""|"", SPLIT($H$3, "" ""))), 1, 0)"),0.0)</f>
        <v>0</v>
      </c>
      <c r="I1189" s="16">
        <f>IFERROR(__xludf.DUMMYFUNCTION("IF(REGEXMATCH($A1189, ""(?i)"" &amp; JOIN(""|"", SPLIT($I$3, "" ""))), 1, 0)"),0.0)</f>
        <v>0</v>
      </c>
      <c r="J1189" s="16">
        <f>IFERROR(__xludf.DUMMYFUNCTION("IF(REGEXMATCH($A1189, ""(?i)"" &amp; JOIN(""|"", SPLIT($J$3, "" ""))), 1, 0)"),0.0)</f>
        <v>0</v>
      </c>
      <c r="K1189" s="16">
        <f>IFERROR(__xludf.DUMMYFUNCTION("IF(REGEXMATCH($A1189, ""(?i)"" &amp; JOIN(""|"", SPLIT($K$3, "" ""))), 1, 0)"),0.0)</f>
        <v>0</v>
      </c>
      <c r="L1189" s="16">
        <f>if(vlookup(A1189,'VMware Inventory'!A:E,5,0)="Workstation",1,0)</f>
        <v>0</v>
      </c>
      <c r="M1189" s="105">
        <f t="shared" si="5"/>
        <v>0</v>
      </c>
      <c r="N1189" s="105">
        <f t="shared" si="6"/>
        <v>0</v>
      </c>
      <c r="O1189" s="105">
        <f t="shared" si="7"/>
        <v>0</v>
      </c>
      <c r="P1189" s="105" t="str">
        <f t="shared" si="8"/>
        <v>No Infra</v>
      </c>
      <c r="Q1189" s="105">
        <f t="shared" si="9"/>
        <v>0</v>
      </c>
    </row>
    <row r="1190">
      <c r="A1190" s="61" t="s">
        <v>1330</v>
      </c>
      <c r="B1190" s="16">
        <f t="shared" si="2"/>
        <v>0</v>
      </c>
      <c r="C1190" s="16">
        <f>IFERROR(__xludf.DUMMYFUNCTION("IF(OR(REGEXMATCH($A1190, ""(?i)"" &amp; JOIN(""|"", SPLIT($C$3, "" ""))),vlookup(A1190,'VMware Inventory'!A:E,5,0)=""VMWare""), 1, 0)"),0.0)</f>
        <v>0</v>
      </c>
      <c r="D1190" s="16">
        <f>IFERROR(__xludf.DUMMYFUNCTION("IF(REGEXMATCH($A1190, ""(?i)"" &amp; JOIN(""|"", SPLIT($D$3, "" ""))), 1, 0)"),0.0)</f>
        <v>0</v>
      </c>
      <c r="E1190" s="16">
        <f t="shared" si="3"/>
        <v>0</v>
      </c>
      <c r="F1190" s="16">
        <f t="shared" si="4"/>
        <v>0</v>
      </c>
      <c r="G1190" s="16">
        <f>IFERROR(__xludf.DUMMYFUNCTION("IF(REGEXMATCH($A1190, ""(?i)"" &amp; JOIN(""|"", SPLIT($G$3, "" ""))), 1, 0)"),0.0)</f>
        <v>0</v>
      </c>
      <c r="H1190" s="16">
        <f>IFERROR(__xludf.DUMMYFUNCTION("IF(REGEXMATCH($A1190, ""(?i)"" &amp; JOIN(""|"", SPLIT($H$3, "" ""))), 1, 0)"),0.0)</f>
        <v>0</v>
      </c>
      <c r="I1190" s="16">
        <f>IFERROR(__xludf.DUMMYFUNCTION("IF(REGEXMATCH($A1190, ""(?i)"" &amp; JOIN(""|"", SPLIT($I$3, "" ""))), 1, 0)"),0.0)</f>
        <v>0</v>
      </c>
      <c r="J1190" s="16">
        <f>IFERROR(__xludf.DUMMYFUNCTION("IF(REGEXMATCH($A1190, ""(?i)"" &amp; JOIN(""|"", SPLIT($J$3, "" ""))), 1, 0)"),0.0)</f>
        <v>0</v>
      </c>
      <c r="K1190" s="16">
        <f>IFERROR(__xludf.DUMMYFUNCTION("IF(REGEXMATCH($A1190, ""(?i)"" &amp; JOIN(""|"", SPLIT($K$3, "" ""))), 1, 0)"),0.0)</f>
        <v>0</v>
      </c>
      <c r="L1190" s="16">
        <f>if(vlookup(A1190,'VMware Inventory'!A:E,5,0)="Workstation",1,0)</f>
        <v>0</v>
      </c>
      <c r="M1190" s="105">
        <f t="shared" si="5"/>
        <v>0</v>
      </c>
      <c r="N1190" s="105">
        <f t="shared" si="6"/>
        <v>0</v>
      </c>
      <c r="O1190" s="105">
        <f t="shared" si="7"/>
        <v>0</v>
      </c>
      <c r="P1190" s="105" t="str">
        <f t="shared" si="8"/>
        <v>No Infra</v>
      </c>
      <c r="Q1190" s="105">
        <f t="shared" si="9"/>
        <v>0</v>
      </c>
    </row>
    <row r="1191">
      <c r="A1191" s="61" t="s">
        <v>1331</v>
      </c>
      <c r="B1191" s="16">
        <f t="shared" si="2"/>
        <v>0</v>
      </c>
      <c r="C1191" s="16">
        <f>IFERROR(__xludf.DUMMYFUNCTION("IF(OR(REGEXMATCH($A1191, ""(?i)"" &amp; JOIN(""|"", SPLIT($C$3, "" ""))),vlookup(A1191,'VMware Inventory'!A:E,5,0)=""VMWare""), 1, 0)"),0.0)</f>
        <v>0</v>
      </c>
      <c r="D1191" s="16">
        <f>IFERROR(__xludf.DUMMYFUNCTION("IF(REGEXMATCH($A1191, ""(?i)"" &amp; JOIN(""|"", SPLIT($D$3, "" ""))), 1, 0)"),0.0)</f>
        <v>0</v>
      </c>
      <c r="E1191" s="16">
        <f t="shared" si="3"/>
        <v>0</v>
      </c>
      <c r="F1191" s="16">
        <f t="shared" si="4"/>
        <v>0</v>
      </c>
      <c r="G1191" s="16">
        <f>IFERROR(__xludf.DUMMYFUNCTION("IF(REGEXMATCH($A1191, ""(?i)"" &amp; JOIN(""|"", SPLIT($G$3, "" ""))), 1, 0)"),0.0)</f>
        <v>0</v>
      </c>
      <c r="H1191" s="16">
        <f>IFERROR(__xludf.DUMMYFUNCTION("IF(REGEXMATCH($A1191, ""(?i)"" &amp; JOIN(""|"", SPLIT($H$3, "" ""))), 1, 0)"),0.0)</f>
        <v>0</v>
      </c>
      <c r="I1191" s="16">
        <f>IFERROR(__xludf.DUMMYFUNCTION("IF(REGEXMATCH($A1191, ""(?i)"" &amp; JOIN(""|"", SPLIT($I$3, "" ""))), 1, 0)"),0.0)</f>
        <v>0</v>
      </c>
      <c r="J1191" s="16">
        <f>IFERROR(__xludf.DUMMYFUNCTION("IF(REGEXMATCH($A1191, ""(?i)"" &amp; JOIN(""|"", SPLIT($J$3, "" ""))), 1, 0)"),0.0)</f>
        <v>0</v>
      </c>
      <c r="K1191" s="16">
        <f>IFERROR(__xludf.DUMMYFUNCTION("IF(REGEXMATCH($A1191, ""(?i)"" &amp; JOIN(""|"", SPLIT($K$3, "" ""))), 1, 0)"),0.0)</f>
        <v>0</v>
      </c>
      <c r="L1191" s="16">
        <f>if(vlookup(A1191,'VMware Inventory'!A:E,5,0)="Workstation",1,0)</f>
        <v>0</v>
      </c>
      <c r="M1191" s="105">
        <f t="shared" si="5"/>
        <v>0</v>
      </c>
      <c r="N1191" s="105">
        <f t="shared" si="6"/>
        <v>0</v>
      </c>
      <c r="O1191" s="105">
        <f t="shared" si="7"/>
        <v>0</v>
      </c>
      <c r="P1191" s="105" t="str">
        <f t="shared" si="8"/>
        <v>No Infra</v>
      </c>
      <c r="Q1191" s="105">
        <f t="shared" si="9"/>
        <v>0</v>
      </c>
    </row>
    <row r="1192">
      <c r="A1192" s="61" t="s">
        <v>1332</v>
      </c>
      <c r="B1192" s="16">
        <f t="shared" si="2"/>
        <v>0</v>
      </c>
      <c r="C1192" s="16">
        <f>IFERROR(__xludf.DUMMYFUNCTION("IF(OR(REGEXMATCH($A1192, ""(?i)"" &amp; JOIN(""|"", SPLIT($C$3, "" ""))),vlookup(A1192,'VMware Inventory'!A:E,5,0)=""VMWare""), 1, 0)"),0.0)</f>
        <v>0</v>
      </c>
      <c r="D1192" s="16">
        <f>IFERROR(__xludf.DUMMYFUNCTION("IF(REGEXMATCH($A1192, ""(?i)"" &amp; JOIN(""|"", SPLIT($D$3, "" ""))), 1, 0)"),0.0)</f>
        <v>0</v>
      </c>
      <c r="E1192" s="16">
        <f t="shared" si="3"/>
        <v>0</v>
      </c>
      <c r="F1192" s="16">
        <f t="shared" si="4"/>
        <v>0</v>
      </c>
      <c r="G1192" s="16">
        <f>IFERROR(__xludf.DUMMYFUNCTION("IF(REGEXMATCH($A1192, ""(?i)"" &amp; JOIN(""|"", SPLIT($G$3, "" ""))), 1, 0)"),0.0)</f>
        <v>0</v>
      </c>
      <c r="H1192" s="16">
        <f>IFERROR(__xludf.DUMMYFUNCTION("IF(REGEXMATCH($A1192, ""(?i)"" &amp; JOIN(""|"", SPLIT($H$3, "" ""))), 1, 0)"),0.0)</f>
        <v>0</v>
      </c>
      <c r="I1192" s="16">
        <f>IFERROR(__xludf.DUMMYFUNCTION("IF(REGEXMATCH($A1192, ""(?i)"" &amp; JOIN(""|"", SPLIT($I$3, "" ""))), 1, 0)"),0.0)</f>
        <v>0</v>
      </c>
      <c r="J1192" s="16">
        <f>IFERROR(__xludf.DUMMYFUNCTION("IF(REGEXMATCH($A1192, ""(?i)"" &amp; JOIN(""|"", SPLIT($J$3, "" ""))), 1, 0)"),0.0)</f>
        <v>0</v>
      </c>
      <c r="K1192" s="16">
        <f>IFERROR(__xludf.DUMMYFUNCTION("IF(REGEXMATCH($A1192, ""(?i)"" &amp; JOIN(""|"", SPLIT($K$3, "" ""))), 1, 0)"),0.0)</f>
        <v>0</v>
      </c>
      <c r="L1192" s="16">
        <f>if(vlookup(A1192,'VMware Inventory'!A:E,5,0)="Workstation",1,0)</f>
        <v>0</v>
      </c>
      <c r="M1192" s="105">
        <f t="shared" si="5"/>
        <v>0</v>
      </c>
      <c r="N1192" s="105">
        <f t="shared" si="6"/>
        <v>0</v>
      </c>
      <c r="O1192" s="105">
        <f t="shared" si="7"/>
        <v>0</v>
      </c>
      <c r="P1192" s="105" t="str">
        <f t="shared" si="8"/>
        <v>No Infra</v>
      </c>
      <c r="Q1192" s="105">
        <f t="shared" si="9"/>
        <v>0</v>
      </c>
    </row>
    <row r="1193">
      <c r="A1193" s="61" t="s">
        <v>1333</v>
      </c>
      <c r="B1193" s="16">
        <f t="shared" si="2"/>
        <v>0</v>
      </c>
      <c r="C1193" s="16">
        <f>IFERROR(__xludf.DUMMYFUNCTION("IF(OR(REGEXMATCH($A1193, ""(?i)"" &amp; JOIN(""|"", SPLIT($C$3, "" ""))),vlookup(A1193,'VMware Inventory'!A:E,5,0)=""VMWare""), 1, 0)"),0.0)</f>
        <v>0</v>
      </c>
      <c r="D1193" s="16">
        <f>IFERROR(__xludf.DUMMYFUNCTION("IF(REGEXMATCH($A1193, ""(?i)"" &amp; JOIN(""|"", SPLIT($D$3, "" ""))), 1, 0)"),0.0)</f>
        <v>0</v>
      </c>
      <c r="E1193" s="16">
        <f t="shared" si="3"/>
        <v>0</v>
      </c>
      <c r="F1193" s="16">
        <f t="shared" si="4"/>
        <v>0</v>
      </c>
      <c r="G1193" s="16">
        <f>IFERROR(__xludf.DUMMYFUNCTION("IF(REGEXMATCH($A1193, ""(?i)"" &amp; JOIN(""|"", SPLIT($G$3, "" ""))), 1, 0)"),0.0)</f>
        <v>0</v>
      </c>
      <c r="H1193" s="16">
        <f>IFERROR(__xludf.DUMMYFUNCTION("IF(REGEXMATCH($A1193, ""(?i)"" &amp; JOIN(""|"", SPLIT($H$3, "" ""))), 1, 0)"),0.0)</f>
        <v>0</v>
      </c>
      <c r="I1193" s="16">
        <f>IFERROR(__xludf.DUMMYFUNCTION("IF(REGEXMATCH($A1193, ""(?i)"" &amp; JOIN(""|"", SPLIT($I$3, "" ""))), 1, 0)"),0.0)</f>
        <v>0</v>
      </c>
      <c r="J1193" s="16">
        <f>IFERROR(__xludf.DUMMYFUNCTION("IF(REGEXMATCH($A1193, ""(?i)"" &amp; JOIN(""|"", SPLIT($J$3, "" ""))), 1, 0)"),0.0)</f>
        <v>0</v>
      </c>
      <c r="K1193" s="16">
        <f>IFERROR(__xludf.DUMMYFUNCTION("IF(REGEXMATCH($A1193, ""(?i)"" &amp; JOIN(""|"", SPLIT($K$3, "" ""))), 1, 0)"),0.0)</f>
        <v>0</v>
      </c>
      <c r="L1193" s="16">
        <f>if(vlookup(A1193,'VMware Inventory'!A:E,5,0)="Workstation",1,0)</f>
        <v>0</v>
      </c>
      <c r="M1193" s="105">
        <f t="shared" si="5"/>
        <v>0</v>
      </c>
      <c r="N1193" s="105">
        <f t="shared" si="6"/>
        <v>0</v>
      </c>
      <c r="O1193" s="105">
        <f t="shared" si="7"/>
        <v>0</v>
      </c>
      <c r="P1193" s="105" t="str">
        <f t="shared" si="8"/>
        <v>No Infra</v>
      </c>
      <c r="Q1193" s="105">
        <f t="shared" si="9"/>
        <v>0</v>
      </c>
    </row>
    <row r="1194">
      <c r="A1194" s="61" t="s">
        <v>1334</v>
      </c>
      <c r="B1194" s="16">
        <f t="shared" si="2"/>
        <v>0</v>
      </c>
      <c r="C1194" s="16">
        <f>IFERROR(__xludf.DUMMYFUNCTION("IF(OR(REGEXMATCH($A1194, ""(?i)"" &amp; JOIN(""|"", SPLIT($C$3, "" ""))),vlookup(A1194,'VMware Inventory'!A:E,5,0)=""VMWare""), 1, 0)"),0.0)</f>
        <v>0</v>
      </c>
      <c r="D1194" s="16">
        <f>IFERROR(__xludf.DUMMYFUNCTION("IF(REGEXMATCH($A1194, ""(?i)"" &amp; JOIN(""|"", SPLIT($D$3, "" ""))), 1, 0)"),0.0)</f>
        <v>0</v>
      </c>
      <c r="E1194" s="16">
        <f t="shared" si="3"/>
        <v>0</v>
      </c>
      <c r="F1194" s="16">
        <f t="shared" si="4"/>
        <v>0</v>
      </c>
      <c r="G1194" s="16">
        <f>IFERROR(__xludf.DUMMYFUNCTION("IF(REGEXMATCH($A1194, ""(?i)"" &amp; JOIN(""|"", SPLIT($G$3, "" ""))), 1, 0)"),0.0)</f>
        <v>0</v>
      </c>
      <c r="H1194" s="16">
        <f>IFERROR(__xludf.DUMMYFUNCTION("IF(REGEXMATCH($A1194, ""(?i)"" &amp; JOIN(""|"", SPLIT($H$3, "" ""))), 1, 0)"),0.0)</f>
        <v>0</v>
      </c>
      <c r="I1194" s="16">
        <f>IFERROR(__xludf.DUMMYFUNCTION("IF(REGEXMATCH($A1194, ""(?i)"" &amp; JOIN(""|"", SPLIT($I$3, "" ""))), 1, 0)"),0.0)</f>
        <v>0</v>
      </c>
      <c r="J1194" s="16">
        <f>IFERROR(__xludf.DUMMYFUNCTION("IF(REGEXMATCH($A1194, ""(?i)"" &amp; JOIN(""|"", SPLIT($J$3, "" ""))), 1, 0)"),0.0)</f>
        <v>0</v>
      </c>
      <c r="K1194" s="16">
        <f>IFERROR(__xludf.DUMMYFUNCTION("IF(REGEXMATCH($A1194, ""(?i)"" &amp; JOIN(""|"", SPLIT($K$3, "" ""))), 1, 0)"),0.0)</f>
        <v>0</v>
      </c>
      <c r="L1194" s="16">
        <f>if(vlookup(A1194,'VMware Inventory'!A:E,5,0)="Workstation",1,0)</f>
        <v>0</v>
      </c>
      <c r="M1194" s="105">
        <f t="shared" si="5"/>
        <v>0</v>
      </c>
      <c r="N1194" s="105">
        <f t="shared" si="6"/>
        <v>0</v>
      </c>
      <c r="O1194" s="105">
        <f t="shared" si="7"/>
        <v>0</v>
      </c>
      <c r="P1194" s="105" t="str">
        <f t="shared" si="8"/>
        <v>No Infra</v>
      </c>
      <c r="Q1194" s="105">
        <f t="shared" si="9"/>
        <v>0</v>
      </c>
    </row>
    <row r="1195">
      <c r="A1195" s="61" t="s">
        <v>1335</v>
      </c>
      <c r="B1195" s="16">
        <f t="shared" si="2"/>
        <v>0</v>
      </c>
      <c r="C1195" s="16">
        <f>IFERROR(__xludf.DUMMYFUNCTION("IF(OR(REGEXMATCH($A1195, ""(?i)"" &amp; JOIN(""|"", SPLIT($C$3, "" ""))),vlookup(A1195,'VMware Inventory'!A:E,5,0)=""VMWare""), 1, 0)"),0.0)</f>
        <v>0</v>
      </c>
      <c r="D1195" s="16">
        <f>IFERROR(__xludf.DUMMYFUNCTION("IF(REGEXMATCH($A1195, ""(?i)"" &amp; JOIN(""|"", SPLIT($D$3, "" ""))), 1, 0)"),0.0)</f>
        <v>0</v>
      </c>
      <c r="E1195" s="16">
        <f t="shared" si="3"/>
        <v>0</v>
      </c>
      <c r="F1195" s="16">
        <f t="shared" si="4"/>
        <v>0</v>
      </c>
      <c r="G1195" s="16">
        <f>IFERROR(__xludf.DUMMYFUNCTION("IF(REGEXMATCH($A1195, ""(?i)"" &amp; JOIN(""|"", SPLIT($G$3, "" ""))), 1, 0)"),0.0)</f>
        <v>0</v>
      </c>
      <c r="H1195" s="16">
        <f>IFERROR(__xludf.DUMMYFUNCTION("IF(REGEXMATCH($A1195, ""(?i)"" &amp; JOIN(""|"", SPLIT($H$3, "" ""))), 1, 0)"),0.0)</f>
        <v>0</v>
      </c>
      <c r="I1195" s="16">
        <f>IFERROR(__xludf.DUMMYFUNCTION("IF(REGEXMATCH($A1195, ""(?i)"" &amp; JOIN(""|"", SPLIT($I$3, "" ""))), 1, 0)"),0.0)</f>
        <v>0</v>
      </c>
      <c r="J1195" s="16">
        <f>IFERROR(__xludf.DUMMYFUNCTION("IF(REGEXMATCH($A1195, ""(?i)"" &amp; JOIN(""|"", SPLIT($J$3, "" ""))), 1, 0)"),0.0)</f>
        <v>0</v>
      </c>
      <c r="K1195" s="16">
        <f>IFERROR(__xludf.DUMMYFUNCTION("IF(REGEXMATCH($A1195, ""(?i)"" &amp; JOIN(""|"", SPLIT($K$3, "" ""))), 1, 0)"),0.0)</f>
        <v>0</v>
      </c>
      <c r="L1195" s="16">
        <f>if(vlookup(A1195,'VMware Inventory'!A:E,5,0)="Workstation",1,0)</f>
        <v>0</v>
      </c>
      <c r="M1195" s="105">
        <f t="shared" si="5"/>
        <v>0</v>
      </c>
      <c r="N1195" s="105">
        <f t="shared" si="6"/>
        <v>0</v>
      </c>
      <c r="O1195" s="105">
        <f t="shared" si="7"/>
        <v>0</v>
      </c>
      <c r="P1195" s="105" t="str">
        <f t="shared" si="8"/>
        <v>No Infra</v>
      </c>
      <c r="Q1195" s="105">
        <f t="shared" si="9"/>
        <v>0</v>
      </c>
    </row>
    <row r="1196">
      <c r="A1196" s="61" t="s">
        <v>1336</v>
      </c>
      <c r="B1196" s="16">
        <f t="shared" si="2"/>
        <v>0</v>
      </c>
      <c r="C1196" s="16">
        <f>IFERROR(__xludf.DUMMYFUNCTION("IF(OR(REGEXMATCH($A1196, ""(?i)"" &amp; JOIN(""|"", SPLIT($C$3, "" ""))),vlookup(A1196,'VMware Inventory'!A:E,5,0)=""VMWare""), 1, 0)"),0.0)</f>
        <v>0</v>
      </c>
      <c r="D1196" s="16">
        <f>IFERROR(__xludf.DUMMYFUNCTION("IF(REGEXMATCH($A1196, ""(?i)"" &amp; JOIN(""|"", SPLIT($D$3, "" ""))), 1, 0)"),0.0)</f>
        <v>0</v>
      </c>
      <c r="E1196" s="16">
        <f t="shared" si="3"/>
        <v>0</v>
      </c>
      <c r="F1196" s="16">
        <f t="shared" si="4"/>
        <v>0</v>
      </c>
      <c r="G1196" s="16">
        <f>IFERROR(__xludf.DUMMYFUNCTION("IF(REGEXMATCH($A1196, ""(?i)"" &amp; JOIN(""|"", SPLIT($G$3, "" ""))), 1, 0)"),0.0)</f>
        <v>0</v>
      </c>
      <c r="H1196" s="16">
        <f>IFERROR(__xludf.DUMMYFUNCTION("IF(REGEXMATCH($A1196, ""(?i)"" &amp; JOIN(""|"", SPLIT($H$3, "" ""))), 1, 0)"),0.0)</f>
        <v>0</v>
      </c>
      <c r="I1196" s="16">
        <f>IFERROR(__xludf.DUMMYFUNCTION("IF(REGEXMATCH($A1196, ""(?i)"" &amp; JOIN(""|"", SPLIT($I$3, "" ""))), 1, 0)"),0.0)</f>
        <v>0</v>
      </c>
      <c r="J1196" s="16">
        <f>IFERROR(__xludf.DUMMYFUNCTION("IF(REGEXMATCH($A1196, ""(?i)"" &amp; JOIN(""|"", SPLIT($J$3, "" ""))), 1, 0)"),0.0)</f>
        <v>0</v>
      </c>
      <c r="K1196" s="16">
        <f>IFERROR(__xludf.DUMMYFUNCTION("IF(REGEXMATCH($A1196, ""(?i)"" &amp; JOIN(""|"", SPLIT($K$3, "" ""))), 1, 0)"),0.0)</f>
        <v>0</v>
      </c>
      <c r="L1196" s="16">
        <f>if(vlookup(A1196,'VMware Inventory'!A:E,5,0)="Workstation",1,0)</f>
        <v>0</v>
      </c>
      <c r="M1196" s="105">
        <f t="shared" si="5"/>
        <v>0</v>
      </c>
      <c r="N1196" s="105">
        <f t="shared" si="6"/>
        <v>0</v>
      </c>
      <c r="O1196" s="105">
        <f t="shared" si="7"/>
        <v>0</v>
      </c>
      <c r="P1196" s="105" t="str">
        <f t="shared" si="8"/>
        <v>No Infra</v>
      </c>
      <c r="Q1196" s="105">
        <f t="shared" si="9"/>
        <v>0</v>
      </c>
    </row>
    <row r="1197">
      <c r="A1197" s="61" t="s">
        <v>1337</v>
      </c>
      <c r="B1197" s="16">
        <f t="shared" si="2"/>
        <v>0</v>
      </c>
      <c r="C1197" s="16">
        <f>IFERROR(__xludf.DUMMYFUNCTION("IF(OR(REGEXMATCH($A1197, ""(?i)"" &amp; JOIN(""|"", SPLIT($C$3, "" ""))),vlookup(A1197,'VMware Inventory'!A:E,5,0)=""VMWare""), 1, 0)"),0.0)</f>
        <v>0</v>
      </c>
      <c r="D1197" s="16">
        <f>IFERROR(__xludf.DUMMYFUNCTION("IF(REGEXMATCH($A1197, ""(?i)"" &amp; JOIN(""|"", SPLIT($D$3, "" ""))), 1, 0)"),0.0)</f>
        <v>0</v>
      </c>
      <c r="E1197" s="16">
        <f t="shared" si="3"/>
        <v>0</v>
      </c>
      <c r="F1197" s="16">
        <f t="shared" si="4"/>
        <v>0</v>
      </c>
      <c r="G1197" s="16">
        <f>IFERROR(__xludf.DUMMYFUNCTION("IF(REGEXMATCH($A1197, ""(?i)"" &amp; JOIN(""|"", SPLIT($G$3, "" ""))), 1, 0)"),0.0)</f>
        <v>0</v>
      </c>
      <c r="H1197" s="16">
        <f>IFERROR(__xludf.DUMMYFUNCTION("IF(REGEXMATCH($A1197, ""(?i)"" &amp; JOIN(""|"", SPLIT($H$3, "" ""))), 1, 0)"),0.0)</f>
        <v>0</v>
      </c>
      <c r="I1197" s="16">
        <f>IFERROR(__xludf.DUMMYFUNCTION("IF(REGEXMATCH($A1197, ""(?i)"" &amp; JOIN(""|"", SPLIT($I$3, "" ""))), 1, 0)"),0.0)</f>
        <v>0</v>
      </c>
      <c r="J1197" s="16">
        <f>IFERROR(__xludf.DUMMYFUNCTION("IF(REGEXMATCH($A1197, ""(?i)"" &amp; JOIN(""|"", SPLIT($J$3, "" ""))), 1, 0)"),0.0)</f>
        <v>0</v>
      </c>
      <c r="K1197" s="16">
        <f>IFERROR(__xludf.DUMMYFUNCTION("IF(REGEXMATCH($A1197, ""(?i)"" &amp; JOIN(""|"", SPLIT($K$3, "" ""))), 1, 0)"),0.0)</f>
        <v>0</v>
      </c>
      <c r="L1197" s="16">
        <f>if(vlookup(A1197,'VMware Inventory'!A:E,5,0)="Workstation",1,0)</f>
        <v>0</v>
      </c>
      <c r="M1197" s="105">
        <f t="shared" si="5"/>
        <v>0</v>
      </c>
      <c r="N1197" s="105">
        <f t="shared" si="6"/>
        <v>0</v>
      </c>
      <c r="O1197" s="105">
        <f t="shared" si="7"/>
        <v>0</v>
      </c>
      <c r="P1197" s="105" t="str">
        <f t="shared" si="8"/>
        <v>No Infra</v>
      </c>
      <c r="Q1197" s="105">
        <f t="shared" si="9"/>
        <v>0</v>
      </c>
    </row>
    <row r="1198">
      <c r="A1198" s="61" t="s">
        <v>1338</v>
      </c>
      <c r="B1198" s="16">
        <f t="shared" si="2"/>
        <v>0</v>
      </c>
      <c r="C1198" s="16">
        <f>IFERROR(__xludf.DUMMYFUNCTION("IF(OR(REGEXMATCH($A1198, ""(?i)"" &amp; JOIN(""|"", SPLIT($C$3, "" ""))),vlookup(A1198,'VMware Inventory'!A:E,5,0)=""VMWare""), 1, 0)"),0.0)</f>
        <v>0</v>
      </c>
      <c r="D1198" s="16">
        <f>IFERROR(__xludf.DUMMYFUNCTION("IF(REGEXMATCH($A1198, ""(?i)"" &amp; JOIN(""|"", SPLIT($D$3, "" ""))), 1, 0)"),0.0)</f>
        <v>0</v>
      </c>
      <c r="E1198" s="16">
        <f t="shared" si="3"/>
        <v>0</v>
      </c>
      <c r="F1198" s="16">
        <f t="shared" si="4"/>
        <v>0</v>
      </c>
      <c r="G1198" s="16">
        <f>IFERROR(__xludf.DUMMYFUNCTION("IF(REGEXMATCH($A1198, ""(?i)"" &amp; JOIN(""|"", SPLIT($G$3, "" ""))), 1, 0)"),0.0)</f>
        <v>0</v>
      </c>
      <c r="H1198" s="16">
        <f>IFERROR(__xludf.DUMMYFUNCTION("IF(REGEXMATCH($A1198, ""(?i)"" &amp; JOIN(""|"", SPLIT($H$3, "" ""))), 1, 0)"),0.0)</f>
        <v>0</v>
      </c>
      <c r="I1198" s="16">
        <f>IFERROR(__xludf.DUMMYFUNCTION("IF(REGEXMATCH($A1198, ""(?i)"" &amp; JOIN(""|"", SPLIT($I$3, "" ""))), 1, 0)"),0.0)</f>
        <v>0</v>
      </c>
      <c r="J1198" s="16">
        <f>IFERROR(__xludf.DUMMYFUNCTION("IF(REGEXMATCH($A1198, ""(?i)"" &amp; JOIN(""|"", SPLIT($J$3, "" ""))), 1, 0)"),0.0)</f>
        <v>0</v>
      </c>
      <c r="K1198" s="16">
        <f>IFERROR(__xludf.DUMMYFUNCTION("IF(REGEXMATCH($A1198, ""(?i)"" &amp; JOIN(""|"", SPLIT($K$3, "" ""))), 1, 0)"),0.0)</f>
        <v>0</v>
      </c>
      <c r="L1198" s="16">
        <f>if(vlookup(A1198,'VMware Inventory'!A:E,5,0)="Workstation",1,0)</f>
        <v>0</v>
      </c>
      <c r="M1198" s="105">
        <f t="shared" si="5"/>
        <v>0</v>
      </c>
      <c r="N1198" s="105">
        <f t="shared" si="6"/>
        <v>0</v>
      </c>
      <c r="O1198" s="105">
        <f t="shared" si="7"/>
        <v>0</v>
      </c>
      <c r="P1198" s="105" t="str">
        <f t="shared" si="8"/>
        <v>No Infra</v>
      </c>
      <c r="Q1198" s="105">
        <f t="shared" si="9"/>
        <v>0</v>
      </c>
    </row>
    <row r="1199">
      <c r="A1199" s="61" t="s">
        <v>1339</v>
      </c>
      <c r="B1199" s="16">
        <f t="shared" si="2"/>
        <v>0</v>
      </c>
      <c r="C1199" s="16">
        <f>IFERROR(__xludf.DUMMYFUNCTION("IF(OR(REGEXMATCH($A1199, ""(?i)"" &amp; JOIN(""|"", SPLIT($C$3, "" ""))),vlookup(A1199,'VMware Inventory'!A:E,5,0)=""VMWare""), 1, 0)"),0.0)</f>
        <v>0</v>
      </c>
      <c r="D1199" s="16">
        <f>IFERROR(__xludf.DUMMYFUNCTION("IF(REGEXMATCH($A1199, ""(?i)"" &amp; JOIN(""|"", SPLIT($D$3, "" ""))), 1, 0)"),0.0)</f>
        <v>0</v>
      </c>
      <c r="E1199" s="16">
        <f t="shared" si="3"/>
        <v>0</v>
      </c>
      <c r="F1199" s="16">
        <f t="shared" si="4"/>
        <v>0</v>
      </c>
      <c r="G1199" s="16">
        <f>IFERROR(__xludf.DUMMYFUNCTION("IF(REGEXMATCH($A1199, ""(?i)"" &amp; JOIN(""|"", SPLIT($G$3, "" ""))), 1, 0)"),0.0)</f>
        <v>0</v>
      </c>
      <c r="H1199" s="16">
        <f>IFERROR(__xludf.DUMMYFUNCTION("IF(REGEXMATCH($A1199, ""(?i)"" &amp; JOIN(""|"", SPLIT($H$3, "" ""))), 1, 0)"),0.0)</f>
        <v>0</v>
      </c>
      <c r="I1199" s="16">
        <f>IFERROR(__xludf.DUMMYFUNCTION("IF(REGEXMATCH($A1199, ""(?i)"" &amp; JOIN(""|"", SPLIT($I$3, "" ""))), 1, 0)"),0.0)</f>
        <v>0</v>
      </c>
      <c r="J1199" s="16">
        <f>IFERROR(__xludf.DUMMYFUNCTION("IF(REGEXMATCH($A1199, ""(?i)"" &amp; JOIN(""|"", SPLIT($J$3, "" ""))), 1, 0)"),0.0)</f>
        <v>0</v>
      </c>
      <c r="K1199" s="16">
        <f>IFERROR(__xludf.DUMMYFUNCTION("IF(REGEXMATCH($A1199, ""(?i)"" &amp; JOIN(""|"", SPLIT($K$3, "" ""))), 1, 0)"),0.0)</f>
        <v>0</v>
      </c>
      <c r="L1199" s="16">
        <f>if(vlookup(A1199,'VMware Inventory'!A:E,5,0)="Workstation",1,0)</f>
        <v>0</v>
      </c>
      <c r="M1199" s="105">
        <f t="shared" si="5"/>
        <v>0</v>
      </c>
      <c r="N1199" s="105">
        <f t="shared" si="6"/>
        <v>0</v>
      </c>
      <c r="O1199" s="105">
        <f t="shared" si="7"/>
        <v>0</v>
      </c>
      <c r="P1199" s="105" t="str">
        <f t="shared" si="8"/>
        <v>No Infra</v>
      </c>
      <c r="Q1199" s="105">
        <f t="shared" si="9"/>
        <v>0</v>
      </c>
    </row>
    <row r="1200">
      <c r="A1200" s="61" t="s">
        <v>1340</v>
      </c>
      <c r="B1200" s="16">
        <f t="shared" si="2"/>
        <v>0</v>
      </c>
      <c r="C1200" s="16">
        <f>IFERROR(__xludf.DUMMYFUNCTION("IF(OR(REGEXMATCH($A1200, ""(?i)"" &amp; JOIN(""|"", SPLIT($C$3, "" ""))),vlookup(A1200,'VMware Inventory'!A:E,5,0)=""VMWare""), 1, 0)"),0.0)</f>
        <v>0</v>
      </c>
      <c r="D1200" s="16">
        <f>IFERROR(__xludf.DUMMYFUNCTION("IF(REGEXMATCH($A1200, ""(?i)"" &amp; JOIN(""|"", SPLIT($D$3, "" ""))), 1, 0)"),0.0)</f>
        <v>0</v>
      </c>
      <c r="E1200" s="16">
        <f t="shared" si="3"/>
        <v>0</v>
      </c>
      <c r="F1200" s="16">
        <f t="shared" si="4"/>
        <v>0</v>
      </c>
      <c r="G1200" s="16">
        <f>IFERROR(__xludf.DUMMYFUNCTION("IF(REGEXMATCH($A1200, ""(?i)"" &amp; JOIN(""|"", SPLIT($G$3, "" ""))), 1, 0)"),0.0)</f>
        <v>0</v>
      </c>
      <c r="H1200" s="16">
        <f>IFERROR(__xludf.DUMMYFUNCTION("IF(REGEXMATCH($A1200, ""(?i)"" &amp; JOIN(""|"", SPLIT($H$3, "" ""))), 1, 0)"),0.0)</f>
        <v>0</v>
      </c>
      <c r="I1200" s="16">
        <f>IFERROR(__xludf.DUMMYFUNCTION("IF(REGEXMATCH($A1200, ""(?i)"" &amp; JOIN(""|"", SPLIT($I$3, "" ""))), 1, 0)"),0.0)</f>
        <v>0</v>
      </c>
      <c r="J1200" s="16">
        <f>IFERROR(__xludf.DUMMYFUNCTION("IF(REGEXMATCH($A1200, ""(?i)"" &amp; JOIN(""|"", SPLIT($J$3, "" ""))), 1, 0)"),0.0)</f>
        <v>0</v>
      </c>
      <c r="K1200" s="16">
        <f>IFERROR(__xludf.DUMMYFUNCTION("IF(REGEXMATCH($A1200, ""(?i)"" &amp; JOIN(""|"", SPLIT($K$3, "" ""))), 1, 0)"),0.0)</f>
        <v>0</v>
      </c>
      <c r="L1200" s="16">
        <f>if(vlookup(A1200,'VMware Inventory'!A:E,5,0)="Workstation",1,0)</f>
        <v>0</v>
      </c>
      <c r="M1200" s="105">
        <f t="shared" si="5"/>
        <v>0</v>
      </c>
      <c r="N1200" s="105">
        <f t="shared" si="6"/>
        <v>0</v>
      </c>
      <c r="O1200" s="105">
        <f t="shared" si="7"/>
        <v>0</v>
      </c>
      <c r="P1200" s="105" t="str">
        <f t="shared" si="8"/>
        <v>No Infra</v>
      </c>
      <c r="Q1200" s="105">
        <f t="shared" si="9"/>
        <v>0</v>
      </c>
    </row>
    <row r="1201">
      <c r="A1201" s="61" t="s">
        <v>1341</v>
      </c>
      <c r="B1201" s="16">
        <f t="shared" si="2"/>
        <v>0</v>
      </c>
      <c r="C1201" s="16">
        <f>IFERROR(__xludf.DUMMYFUNCTION("IF(OR(REGEXMATCH($A1201, ""(?i)"" &amp; JOIN(""|"", SPLIT($C$3, "" ""))),vlookup(A1201,'VMware Inventory'!A:E,5,0)=""VMWare""), 1, 0)"),0.0)</f>
        <v>0</v>
      </c>
      <c r="D1201" s="16">
        <f>IFERROR(__xludf.DUMMYFUNCTION("IF(REGEXMATCH($A1201, ""(?i)"" &amp; JOIN(""|"", SPLIT($D$3, "" ""))), 1, 0)"),0.0)</f>
        <v>0</v>
      </c>
      <c r="E1201" s="16">
        <f t="shared" si="3"/>
        <v>0</v>
      </c>
      <c r="F1201" s="16">
        <f t="shared" si="4"/>
        <v>0</v>
      </c>
      <c r="G1201" s="16">
        <f>IFERROR(__xludf.DUMMYFUNCTION("IF(REGEXMATCH($A1201, ""(?i)"" &amp; JOIN(""|"", SPLIT($G$3, "" ""))), 1, 0)"),0.0)</f>
        <v>0</v>
      </c>
      <c r="H1201" s="16">
        <f>IFERROR(__xludf.DUMMYFUNCTION("IF(REGEXMATCH($A1201, ""(?i)"" &amp; JOIN(""|"", SPLIT($H$3, "" ""))), 1, 0)"),0.0)</f>
        <v>0</v>
      </c>
      <c r="I1201" s="16">
        <f>IFERROR(__xludf.DUMMYFUNCTION("IF(REGEXMATCH($A1201, ""(?i)"" &amp; JOIN(""|"", SPLIT($I$3, "" ""))), 1, 0)"),0.0)</f>
        <v>0</v>
      </c>
      <c r="J1201" s="16">
        <f>IFERROR(__xludf.DUMMYFUNCTION("IF(REGEXMATCH($A1201, ""(?i)"" &amp; JOIN(""|"", SPLIT($J$3, "" ""))), 1, 0)"),0.0)</f>
        <v>0</v>
      </c>
      <c r="K1201" s="16">
        <f>IFERROR(__xludf.DUMMYFUNCTION("IF(REGEXMATCH($A1201, ""(?i)"" &amp; JOIN(""|"", SPLIT($K$3, "" ""))), 1, 0)"),0.0)</f>
        <v>0</v>
      </c>
      <c r="L1201" s="16">
        <f>if(vlookup(A1201,'VMware Inventory'!A:E,5,0)="Workstation",1,0)</f>
        <v>0</v>
      </c>
      <c r="M1201" s="105">
        <f t="shared" si="5"/>
        <v>0</v>
      </c>
      <c r="N1201" s="105">
        <f t="shared" si="6"/>
        <v>0</v>
      </c>
      <c r="O1201" s="105">
        <f t="shared" si="7"/>
        <v>0</v>
      </c>
      <c r="P1201" s="105" t="str">
        <f t="shared" si="8"/>
        <v>No Infra</v>
      </c>
      <c r="Q1201" s="105">
        <f t="shared" si="9"/>
        <v>0</v>
      </c>
    </row>
    <row r="1202">
      <c r="A1202" s="61" t="s">
        <v>1342</v>
      </c>
      <c r="B1202" s="16">
        <f t="shared" si="2"/>
        <v>0</v>
      </c>
      <c r="C1202" s="16">
        <f>IFERROR(__xludf.DUMMYFUNCTION("IF(OR(REGEXMATCH($A1202, ""(?i)"" &amp; JOIN(""|"", SPLIT($C$3, "" ""))),vlookup(A1202,'VMware Inventory'!A:E,5,0)=""VMWare""), 1, 0)"),0.0)</f>
        <v>0</v>
      </c>
      <c r="D1202" s="16">
        <f>IFERROR(__xludf.DUMMYFUNCTION("IF(REGEXMATCH($A1202, ""(?i)"" &amp; JOIN(""|"", SPLIT($D$3, "" ""))), 1, 0)"),0.0)</f>
        <v>0</v>
      </c>
      <c r="E1202" s="16">
        <f t="shared" si="3"/>
        <v>0</v>
      </c>
      <c r="F1202" s="16">
        <f t="shared" si="4"/>
        <v>0</v>
      </c>
      <c r="G1202" s="16">
        <f>IFERROR(__xludf.DUMMYFUNCTION("IF(REGEXMATCH($A1202, ""(?i)"" &amp; JOIN(""|"", SPLIT($G$3, "" ""))), 1, 0)"),0.0)</f>
        <v>0</v>
      </c>
      <c r="H1202" s="16">
        <f>IFERROR(__xludf.DUMMYFUNCTION("IF(REGEXMATCH($A1202, ""(?i)"" &amp; JOIN(""|"", SPLIT($H$3, "" ""))), 1, 0)"),0.0)</f>
        <v>0</v>
      </c>
      <c r="I1202" s="16">
        <f>IFERROR(__xludf.DUMMYFUNCTION("IF(REGEXMATCH($A1202, ""(?i)"" &amp; JOIN(""|"", SPLIT($I$3, "" ""))), 1, 0)"),0.0)</f>
        <v>0</v>
      </c>
      <c r="J1202" s="16">
        <f>IFERROR(__xludf.DUMMYFUNCTION("IF(REGEXMATCH($A1202, ""(?i)"" &amp; JOIN(""|"", SPLIT($J$3, "" ""))), 1, 0)"),0.0)</f>
        <v>0</v>
      </c>
      <c r="K1202" s="16">
        <f>IFERROR(__xludf.DUMMYFUNCTION("IF(REGEXMATCH($A1202, ""(?i)"" &amp; JOIN(""|"", SPLIT($K$3, "" ""))), 1, 0)"),0.0)</f>
        <v>0</v>
      </c>
      <c r="L1202" s="16">
        <f>if(vlookup(A1202,'VMware Inventory'!A:E,5,0)="Workstation",1,0)</f>
        <v>0</v>
      </c>
      <c r="M1202" s="105">
        <f t="shared" si="5"/>
        <v>0</v>
      </c>
      <c r="N1202" s="105">
        <f t="shared" si="6"/>
        <v>0</v>
      </c>
      <c r="O1202" s="105">
        <f t="shared" si="7"/>
        <v>0</v>
      </c>
      <c r="P1202" s="105" t="str">
        <f t="shared" si="8"/>
        <v>No Infra</v>
      </c>
      <c r="Q1202" s="105">
        <f t="shared" si="9"/>
        <v>0</v>
      </c>
    </row>
    <row r="1203">
      <c r="A1203" s="61" t="s">
        <v>1343</v>
      </c>
      <c r="B1203" s="16">
        <f t="shared" si="2"/>
        <v>0</v>
      </c>
      <c r="C1203" s="16">
        <f>IFERROR(__xludf.DUMMYFUNCTION("IF(OR(REGEXMATCH($A1203, ""(?i)"" &amp; JOIN(""|"", SPLIT($C$3, "" ""))),vlookup(A1203,'VMware Inventory'!A:E,5,0)=""VMWare""), 1, 0)"),0.0)</f>
        <v>0</v>
      </c>
      <c r="D1203" s="16">
        <f>IFERROR(__xludf.DUMMYFUNCTION("IF(REGEXMATCH($A1203, ""(?i)"" &amp; JOIN(""|"", SPLIT($D$3, "" ""))), 1, 0)"),0.0)</f>
        <v>0</v>
      </c>
      <c r="E1203" s="16">
        <f t="shared" si="3"/>
        <v>0</v>
      </c>
      <c r="F1203" s="16">
        <f t="shared" si="4"/>
        <v>0</v>
      </c>
      <c r="G1203" s="16">
        <f>IFERROR(__xludf.DUMMYFUNCTION("IF(REGEXMATCH($A1203, ""(?i)"" &amp; JOIN(""|"", SPLIT($G$3, "" ""))), 1, 0)"),0.0)</f>
        <v>0</v>
      </c>
      <c r="H1203" s="16">
        <f>IFERROR(__xludf.DUMMYFUNCTION("IF(REGEXMATCH($A1203, ""(?i)"" &amp; JOIN(""|"", SPLIT($H$3, "" ""))), 1, 0)"),0.0)</f>
        <v>0</v>
      </c>
      <c r="I1203" s="16">
        <f>IFERROR(__xludf.DUMMYFUNCTION("IF(REGEXMATCH($A1203, ""(?i)"" &amp; JOIN(""|"", SPLIT($I$3, "" ""))), 1, 0)"),0.0)</f>
        <v>0</v>
      </c>
      <c r="J1203" s="16">
        <f>IFERROR(__xludf.DUMMYFUNCTION("IF(REGEXMATCH($A1203, ""(?i)"" &amp; JOIN(""|"", SPLIT($J$3, "" ""))), 1, 0)"),0.0)</f>
        <v>0</v>
      </c>
      <c r="K1203" s="16">
        <f>IFERROR(__xludf.DUMMYFUNCTION("IF(REGEXMATCH($A1203, ""(?i)"" &amp; JOIN(""|"", SPLIT($K$3, "" ""))), 1, 0)"),0.0)</f>
        <v>0</v>
      </c>
      <c r="L1203" s="16">
        <f>if(vlookup(A1203,'VMware Inventory'!A:E,5,0)="Workstation",1,0)</f>
        <v>0</v>
      </c>
      <c r="M1203" s="105">
        <f t="shared" si="5"/>
        <v>0</v>
      </c>
      <c r="N1203" s="105">
        <f t="shared" si="6"/>
        <v>0</v>
      </c>
      <c r="O1203" s="105">
        <f t="shared" si="7"/>
        <v>0</v>
      </c>
      <c r="P1203" s="105" t="str">
        <f t="shared" si="8"/>
        <v>No Infra</v>
      </c>
      <c r="Q1203" s="105">
        <f t="shared" si="9"/>
        <v>0</v>
      </c>
    </row>
    <row r="1204">
      <c r="A1204" s="61" t="s">
        <v>1344</v>
      </c>
      <c r="B1204" s="16">
        <f t="shared" si="2"/>
        <v>0</v>
      </c>
      <c r="C1204" s="16">
        <f>IFERROR(__xludf.DUMMYFUNCTION("IF(OR(REGEXMATCH($A1204, ""(?i)"" &amp; JOIN(""|"", SPLIT($C$3, "" ""))),vlookup(A1204,'VMware Inventory'!A:E,5,0)=""VMWare""), 1, 0)"),0.0)</f>
        <v>0</v>
      </c>
      <c r="D1204" s="16">
        <f>IFERROR(__xludf.DUMMYFUNCTION("IF(REGEXMATCH($A1204, ""(?i)"" &amp; JOIN(""|"", SPLIT($D$3, "" ""))), 1, 0)"),0.0)</f>
        <v>0</v>
      </c>
      <c r="E1204" s="16">
        <f t="shared" si="3"/>
        <v>0</v>
      </c>
      <c r="F1204" s="16">
        <f t="shared" si="4"/>
        <v>0</v>
      </c>
      <c r="G1204" s="16">
        <f>IFERROR(__xludf.DUMMYFUNCTION("IF(REGEXMATCH($A1204, ""(?i)"" &amp; JOIN(""|"", SPLIT($G$3, "" ""))), 1, 0)"),0.0)</f>
        <v>0</v>
      </c>
      <c r="H1204" s="16">
        <f>IFERROR(__xludf.DUMMYFUNCTION("IF(REGEXMATCH($A1204, ""(?i)"" &amp; JOIN(""|"", SPLIT($H$3, "" ""))), 1, 0)"),0.0)</f>
        <v>0</v>
      </c>
      <c r="I1204" s="16">
        <f>IFERROR(__xludf.DUMMYFUNCTION("IF(REGEXMATCH($A1204, ""(?i)"" &amp; JOIN(""|"", SPLIT($I$3, "" ""))), 1, 0)"),0.0)</f>
        <v>0</v>
      </c>
      <c r="J1204" s="16">
        <f>IFERROR(__xludf.DUMMYFUNCTION("IF(REGEXMATCH($A1204, ""(?i)"" &amp; JOIN(""|"", SPLIT($J$3, "" ""))), 1, 0)"),0.0)</f>
        <v>0</v>
      </c>
      <c r="K1204" s="16">
        <f>IFERROR(__xludf.DUMMYFUNCTION("IF(REGEXMATCH($A1204, ""(?i)"" &amp; JOIN(""|"", SPLIT($K$3, "" ""))), 1, 0)"),0.0)</f>
        <v>0</v>
      </c>
      <c r="L1204" s="16">
        <f>if(vlookup(A1204,'VMware Inventory'!A:E,5,0)="Workstation",1,0)</f>
        <v>0</v>
      </c>
      <c r="M1204" s="105">
        <f t="shared" si="5"/>
        <v>0</v>
      </c>
      <c r="N1204" s="105">
        <f t="shared" si="6"/>
        <v>0</v>
      </c>
      <c r="O1204" s="105">
        <f t="shared" si="7"/>
        <v>0</v>
      </c>
      <c r="P1204" s="105" t="str">
        <f t="shared" si="8"/>
        <v>No Infra</v>
      </c>
      <c r="Q1204" s="105">
        <f t="shared" si="9"/>
        <v>0</v>
      </c>
    </row>
    <row r="1205">
      <c r="A1205" s="61" t="s">
        <v>1345</v>
      </c>
      <c r="B1205" s="16">
        <f t="shared" si="2"/>
        <v>0</v>
      </c>
      <c r="C1205" s="16">
        <f>IFERROR(__xludf.DUMMYFUNCTION("IF(OR(REGEXMATCH($A1205, ""(?i)"" &amp; JOIN(""|"", SPLIT($C$3, "" ""))),vlookup(A1205,'VMware Inventory'!A:E,5,0)=""VMWare""), 1, 0)"),0.0)</f>
        <v>0</v>
      </c>
      <c r="D1205" s="16">
        <f>IFERROR(__xludf.DUMMYFUNCTION("IF(REGEXMATCH($A1205, ""(?i)"" &amp; JOIN(""|"", SPLIT($D$3, "" ""))), 1, 0)"),0.0)</f>
        <v>0</v>
      </c>
      <c r="E1205" s="16">
        <f t="shared" si="3"/>
        <v>0</v>
      </c>
      <c r="F1205" s="16">
        <f t="shared" si="4"/>
        <v>0</v>
      </c>
      <c r="G1205" s="16">
        <f>IFERROR(__xludf.DUMMYFUNCTION("IF(REGEXMATCH($A1205, ""(?i)"" &amp; JOIN(""|"", SPLIT($G$3, "" ""))), 1, 0)"),0.0)</f>
        <v>0</v>
      </c>
      <c r="H1205" s="16">
        <f>IFERROR(__xludf.DUMMYFUNCTION("IF(REGEXMATCH($A1205, ""(?i)"" &amp; JOIN(""|"", SPLIT($H$3, "" ""))), 1, 0)"),0.0)</f>
        <v>0</v>
      </c>
      <c r="I1205" s="16">
        <f>IFERROR(__xludf.DUMMYFUNCTION("IF(REGEXMATCH($A1205, ""(?i)"" &amp; JOIN(""|"", SPLIT($I$3, "" ""))), 1, 0)"),0.0)</f>
        <v>0</v>
      </c>
      <c r="J1205" s="16">
        <f>IFERROR(__xludf.DUMMYFUNCTION("IF(REGEXMATCH($A1205, ""(?i)"" &amp; JOIN(""|"", SPLIT($J$3, "" ""))), 1, 0)"),0.0)</f>
        <v>0</v>
      </c>
      <c r="K1205" s="16">
        <f>IFERROR(__xludf.DUMMYFUNCTION("IF(REGEXMATCH($A1205, ""(?i)"" &amp; JOIN(""|"", SPLIT($K$3, "" ""))), 1, 0)"),0.0)</f>
        <v>0</v>
      </c>
      <c r="L1205" s="16">
        <f>if(vlookup(A1205,'VMware Inventory'!A:E,5,0)="Workstation",1,0)</f>
        <v>0</v>
      </c>
      <c r="M1205" s="105">
        <f t="shared" si="5"/>
        <v>0</v>
      </c>
      <c r="N1205" s="105">
        <f t="shared" si="6"/>
        <v>0</v>
      </c>
      <c r="O1205" s="105">
        <f t="shared" si="7"/>
        <v>0</v>
      </c>
      <c r="P1205" s="105" t="str">
        <f t="shared" si="8"/>
        <v>No Infra</v>
      </c>
      <c r="Q1205" s="105">
        <f t="shared" si="9"/>
        <v>0</v>
      </c>
    </row>
    <row r="1206">
      <c r="A1206" s="61" t="s">
        <v>1346</v>
      </c>
      <c r="B1206" s="16">
        <f t="shared" si="2"/>
        <v>0</v>
      </c>
      <c r="C1206" s="16">
        <f>IFERROR(__xludf.DUMMYFUNCTION("IF(OR(REGEXMATCH($A1206, ""(?i)"" &amp; JOIN(""|"", SPLIT($C$3, "" ""))),vlookup(A1206,'VMware Inventory'!A:E,5,0)=""VMWare""), 1, 0)"),0.0)</f>
        <v>0</v>
      </c>
      <c r="D1206" s="16">
        <f>IFERROR(__xludf.DUMMYFUNCTION("IF(REGEXMATCH($A1206, ""(?i)"" &amp; JOIN(""|"", SPLIT($D$3, "" ""))), 1, 0)"),0.0)</f>
        <v>0</v>
      </c>
      <c r="E1206" s="16">
        <f t="shared" si="3"/>
        <v>0</v>
      </c>
      <c r="F1206" s="16">
        <f t="shared" si="4"/>
        <v>0</v>
      </c>
      <c r="G1206" s="16">
        <f>IFERROR(__xludf.DUMMYFUNCTION("IF(REGEXMATCH($A1206, ""(?i)"" &amp; JOIN(""|"", SPLIT($G$3, "" ""))), 1, 0)"),0.0)</f>
        <v>0</v>
      </c>
      <c r="H1206" s="16">
        <f>IFERROR(__xludf.DUMMYFUNCTION("IF(REGEXMATCH($A1206, ""(?i)"" &amp; JOIN(""|"", SPLIT($H$3, "" ""))), 1, 0)"),0.0)</f>
        <v>0</v>
      </c>
      <c r="I1206" s="16">
        <f>IFERROR(__xludf.DUMMYFUNCTION("IF(REGEXMATCH($A1206, ""(?i)"" &amp; JOIN(""|"", SPLIT($I$3, "" ""))), 1, 0)"),0.0)</f>
        <v>0</v>
      </c>
      <c r="J1206" s="16">
        <f>IFERROR(__xludf.DUMMYFUNCTION("IF(REGEXMATCH($A1206, ""(?i)"" &amp; JOIN(""|"", SPLIT($J$3, "" ""))), 1, 0)"),0.0)</f>
        <v>0</v>
      </c>
      <c r="K1206" s="16">
        <f>IFERROR(__xludf.DUMMYFUNCTION("IF(REGEXMATCH($A1206, ""(?i)"" &amp; JOIN(""|"", SPLIT($K$3, "" ""))), 1, 0)"),0.0)</f>
        <v>0</v>
      </c>
      <c r="L1206" s="16">
        <f>if(vlookup(A1206,'VMware Inventory'!A:E,5,0)="Workstation",1,0)</f>
        <v>0</v>
      </c>
      <c r="M1206" s="105">
        <f t="shared" si="5"/>
        <v>0</v>
      </c>
      <c r="N1206" s="105">
        <f t="shared" si="6"/>
        <v>0</v>
      </c>
      <c r="O1206" s="105">
        <f t="shared" si="7"/>
        <v>0</v>
      </c>
      <c r="P1206" s="105" t="str">
        <f t="shared" si="8"/>
        <v>No Infra</v>
      </c>
      <c r="Q1206" s="105">
        <f t="shared" si="9"/>
        <v>0</v>
      </c>
    </row>
    <row r="1207">
      <c r="A1207" s="61" t="s">
        <v>1347</v>
      </c>
      <c r="B1207" s="16">
        <f t="shared" si="2"/>
        <v>0</v>
      </c>
      <c r="C1207" s="16">
        <f>IFERROR(__xludf.DUMMYFUNCTION("IF(OR(REGEXMATCH($A1207, ""(?i)"" &amp; JOIN(""|"", SPLIT($C$3, "" ""))),vlookup(A1207,'VMware Inventory'!A:E,5,0)=""VMWare""), 1, 0)"),0.0)</f>
        <v>0</v>
      </c>
      <c r="D1207" s="16">
        <f>IFERROR(__xludf.DUMMYFUNCTION("IF(REGEXMATCH($A1207, ""(?i)"" &amp; JOIN(""|"", SPLIT($D$3, "" ""))), 1, 0)"),0.0)</f>
        <v>0</v>
      </c>
      <c r="E1207" s="16">
        <f t="shared" si="3"/>
        <v>0</v>
      </c>
      <c r="F1207" s="16">
        <f t="shared" si="4"/>
        <v>0</v>
      </c>
      <c r="G1207" s="16">
        <f>IFERROR(__xludf.DUMMYFUNCTION("IF(REGEXMATCH($A1207, ""(?i)"" &amp; JOIN(""|"", SPLIT($G$3, "" ""))), 1, 0)"),0.0)</f>
        <v>0</v>
      </c>
      <c r="H1207" s="16">
        <f>IFERROR(__xludf.DUMMYFUNCTION("IF(REGEXMATCH($A1207, ""(?i)"" &amp; JOIN(""|"", SPLIT($H$3, "" ""))), 1, 0)"),0.0)</f>
        <v>0</v>
      </c>
      <c r="I1207" s="16">
        <f>IFERROR(__xludf.DUMMYFUNCTION("IF(REGEXMATCH($A1207, ""(?i)"" &amp; JOIN(""|"", SPLIT($I$3, "" ""))), 1, 0)"),0.0)</f>
        <v>0</v>
      </c>
      <c r="J1207" s="16">
        <f>IFERROR(__xludf.DUMMYFUNCTION("IF(REGEXMATCH($A1207, ""(?i)"" &amp; JOIN(""|"", SPLIT($J$3, "" ""))), 1, 0)"),0.0)</f>
        <v>0</v>
      </c>
      <c r="K1207" s="16">
        <f>IFERROR(__xludf.DUMMYFUNCTION("IF(REGEXMATCH($A1207, ""(?i)"" &amp; JOIN(""|"", SPLIT($K$3, "" ""))), 1, 0)"),0.0)</f>
        <v>0</v>
      </c>
      <c r="L1207" s="16">
        <f>if(vlookup(A1207,'VMware Inventory'!A:E,5,0)="Workstation",1,0)</f>
        <v>0</v>
      </c>
      <c r="M1207" s="105">
        <f t="shared" si="5"/>
        <v>0</v>
      </c>
      <c r="N1207" s="105">
        <f t="shared" si="6"/>
        <v>0</v>
      </c>
      <c r="O1207" s="105">
        <f t="shared" si="7"/>
        <v>0</v>
      </c>
      <c r="P1207" s="105" t="str">
        <f t="shared" si="8"/>
        <v>No Infra</v>
      </c>
      <c r="Q1207" s="105">
        <f t="shared" si="9"/>
        <v>0</v>
      </c>
    </row>
    <row r="1208">
      <c r="A1208" s="61" t="s">
        <v>1348</v>
      </c>
      <c r="B1208" s="16">
        <f t="shared" si="2"/>
        <v>0</v>
      </c>
      <c r="C1208" s="16">
        <f>IFERROR(__xludf.DUMMYFUNCTION("IF(OR(REGEXMATCH($A1208, ""(?i)"" &amp; JOIN(""|"", SPLIT($C$3, "" ""))),vlookup(A1208,'VMware Inventory'!A:E,5,0)=""VMWare""), 1, 0)"),0.0)</f>
        <v>0</v>
      </c>
      <c r="D1208" s="16">
        <f>IFERROR(__xludf.DUMMYFUNCTION("IF(REGEXMATCH($A1208, ""(?i)"" &amp; JOIN(""|"", SPLIT($D$3, "" ""))), 1, 0)"),0.0)</f>
        <v>0</v>
      </c>
      <c r="E1208" s="16">
        <f t="shared" si="3"/>
        <v>0</v>
      </c>
      <c r="F1208" s="16">
        <f t="shared" si="4"/>
        <v>0</v>
      </c>
      <c r="G1208" s="16">
        <f>IFERROR(__xludf.DUMMYFUNCTION("IF(REGEXMATCH($A1208, ""(?i)"" &amp; JOIN(""|"", SPLIT($G$3, "" ""))), 1, 0)"),0.0)</f>
        <v>0</v>
      </c>
      <c r="H1208" s="16">
        <f>IFERROR(__xludf.DUMMYFUNCTION("IF(REGEXMATCH($A1208, ""(?i)"" &amp; JOIN(""|"", SPLIT($H$3, "" ""))), 1, 0)"),0.0)</f>
        <v>0</v>
      </c>
      <c r="I1208" s="16">
        <f>IFERROR(__xludf.DUMMYFUNCTION("IF(REGEXMATCH($A1208, ""(?i)"" &amp; JOIN(""|"", SPLIT($I$3, "" ""))), 1, 0)"),0.0)</f>
        <v>0</v>
      </c>
      <c r="J1208" s="16">
        <f>IFERROR(__xludf.DUMMYFUNCTION("IF(REGEXMATCH($A1208, ""(?i)"" &amp; JOIN(""|"", SPLIT($J$3, "" ""))), 1, 0)"),0.0)</f>
        <v>0</v>
      </c>
      <c r="K1208" s="16">
        <f>IFERROR(__xludf.DUMMYFUNCTION("IF(REGEXMATCH($A1208, ""(?i)"" &amp; JOIN(""|"", SPLIT($K$3, "" ""))), 1, 0)"),0.0)</f>
        <v>0</v>
      </c>
      <c r="L1208" s="16">
        <f>if(vlookup(A1208,'VMware Inventory'!A:E,5,0)="Workstation",1,0)</f>
        <v>0</v>
      </c>
      <c r="M1208" s="105">
        <f t="shared" si="5"/>
        <v>0</v>
      </c>
      <c r="N1208" s="105">
        <f t="shared" si="6"/>
        <v>0</v>
      </c>
      <c r="O1208" s="105">
        <f t="shared" si="7"/>
        <v>0</v>
      </c>
      <c r="P1208" s="105" t="str">
        <f t="shared" si="8"/>
        <v>No Infra</v>
      </c>
      <c r="Q1208" s="105">
        <f t="shared" si="9"/>
        <v>0</v>
      </c>
    </row>
    <row r="1209">
      <c r="A1209" s="61" t="s">
        <v>1349</v>
      </c>
      <c r="B1209" s="16">
        <f t="shared" si="2"/>
        <v>0</v>
      </c>
      <c r="C1209" s="16">
        <f>IFERROR(__xludf.DUMMYFUNCTION("IF(OR(REGEXMATCH($A1209, ""(?i)"" &amp; JOIN(""|"", SPLIT($C$3, "" ""))),vlookup(A1209,'VMware Inventory'!A:E,5,0)=""VMWare""), 1, 0)"),0.0)</f>
        <v>0</v>
      </c>
      <c r="D1209" s="16">
        <f>IFERROR(__xludf.DUMMYFUNCTION("IF(REGEXMATCH($A1209, ""(?i)"" &amp; JOIN(""|"", SPLIT($D$3, "" ""))), 1, 0)"),0.0)</f>
        <v>0</v>
      </c>
      <c r="E1209" s="16">
        <f t="shared" si="3"/>
        <v>0</v>
      </c>
      <c r="F1209" s="16">
        <f t="shared" si="4"/>
        <v>0</v>
      </c>
      <c r="G1209" s="16">
        <f>IFERROR(__xludf.DUMMYFUNCTION("IF(REGEXMATCH($A1209, ""(?i)"" &amp; JOIN(""|"", SPLIT($G$3, "" ""))), 1, 0)"),0.0)</f>
        <v>0</v>
      </c>
      <c r="H1209" s="16">
        <f>IFERROR(__xludf.DUMMYFUNCTION("IF(REGEXMATCH($A1209, ""(?i)"" &amp; JOIN(""|"", SPLIT($H$3, "" ""))), 1, 0)"),0.0)</f>
        <v>0</v>
      </c>
      <c r="I1209" s="16">
        <f>IFERROR(__xludf.DUMMYFUNCTION("IF(REGEXMATCH($A1209, ""(?i)"" &amp; JOIN(""|"", SPLIT($I$3, "" ""))), 1, 0)"),0.0)</f>
        <v>0</v>
      </c>
      <c r="J1209" s="16">
        <f>IFERROR(__xludf.DUMMYFUNCTION("IF(REGEXMATCH($A1209, ""(?i)"" &amp; JOIN(""|"", SPLIT($J$3, "" ""))), 1, 0)"),0.0)</f>
        <v>0</v>
      </c>
      <c r="K1209" s="16">
        <f>IFERROR(__xludf.DUMMYFUNCTION("IF(REGEXMATCH($A1209, ""(?i)"" &amp; JOIN(""|"", SPLIT($K$3, "" ""))), 1, 0)"),0.0)</f>
        <v>0</v>
      </c>
      <c r="L1209" s="16">
        <f>if(vlookup(A1209,'VMware Inventory'!A:E,5,0)="Workstation",1,0)</f>
        <v>0</v>
      </c>
      <c r="M1209" s="105">
        <f t="shared" si="5"/>
        <v>0</v>
      </c>
      <c r="N1209" s="105">
        <f t="shared" si="6"/>
        <v>0</v>
      </c>
      <c r="O1209" s="105">
        <f t="shared" si="7"/>
        <v>0</v>
      </c>
      <c r="P1209" s="105" t="str">
        <f t="shared" si="8"/>
        <v>No Infra</v>
      </c>
      <c r="Q1209" s="105">
        <f t="shared" si="9"/>
        <v>0</v>
      </c>
    </row>
    <row r="1210">
      <c r="A1210" s="61" t="s">
        <v>1350</v>
      </c>
      <c r="B1210" s="16">
        <f t="shared" si="2"/>
        <v>0</v>
      </c>
      <c r="C1210" s="16">
        <f>IFERROR(__xludf.DUMMYFUNCTION("IF(OR(REGEXMATCH($A1210, ""(?i)"" &amp; JOIN(""|"", SPLIT($C$3, "" ""))),vlookup(A1210,'VMware Inventory'!A:E,5,0)=""VMWare""), 1, 0)"),0.0)</f>
        <v>0</v>
      </c>
      <c r="D1210" s="16">
        <f>IFERROR(__xludf.DUMMYFUNCTION("IF(REGEXMATCH($A1210, ""(?i)"" &amp; JOIN(""|"", SPLIT($D$3, "" ""))), 1, 0)"),0.0)</f>
        <v>0</v>
      </c>
      <c r="E1210" s="16">
        <f t="shared" si="3"/>
        <v>0</v>
      </c>
      <c r="F1210" s="16">
        <f t="shared" si="4"/>
        <v>0</v>
      </c>
      <c r="G1210" s="16">
        <f>IFERROR(__xludf.DUMMYFUNCTION("IF(REGEXMATCH($A1210, ""(?i)"" &amp; JOIN(""|"", SPLIT($G$3, "" ""))), 1, 0)"),0.0)</f>
        <v>0</v>
      </c>
      <c r="H1210" s="16">
        <f>IFERROR(__xludf.DUMMYFUNCTION("IF(REGEXMATCH($A1210, ""(?i)"" &amp; JOIN(""|"", SPLIT($H$3, "" ""))), 1, 0)"),0.0)</f>
        <v>0</v>
      </c>
      <c r="I1210" s="16">
        <f>IFERROR(__xludf.DUMMYFUNCTION("IF(REGEXMATCH($A1210, ""(?i)"" &amp; JOIN(""|"", SPLIT($I$3, "" ""))), 1, 0)"),0.0)</f>
        <v>0</v>
      </c>
      <c r="J1210" s="16">
        <f>IFERROR(__xludf.DUMMYFUNCTION("IF(REGEXMATCH($A1210, ""(?i)"" &amp; JOIN(""|"", SPLIT($J$3, "" ""))), 1, 0)"),0.0)</f>
        <v>0</v>
      </c>
      <c r="K1210" s="16">
        <f>IFERROR(__xludf.DUMMYFUNCTION("IF(REGEXMATCH($A1210, ""(?i)"" &amp; JOIN(""|"", SPLIT($K$3, "" ""))), 1, 0)"),0.0)</f>
        <v>0</v>
      </c>
      <c r="L1210" s="16">
        <f>if(vlookup(A1210,'VMware Inventory'!A:E,5,0)="Workstation",1,0)</f>
        <v>0</v>
      </c>
      <c r="M1210" s="105">
        <f t="shared" si="5"/>
        <v>0</v>
      </c>
      <c r="N1210" s="105">
        <f t="shared" si="6"/>
        <v>0</v>
      </c>
      <c r="O1210" s="105">
        <f t="shared" si="7"/>
        <v>0</v>
      </c>
      <c r="P1210" s="105" t="str">
        <f t="shared" si="8"/>
        <v>No Infra</v>
      </c>
      <c r="Q1210" s="105">
        <f t="shared" si="9"/>
        <v>0</v>
      </c>
    </row>
    <row r="1211">
      <c r="A1211" s="61" t="s">
        <v>1351</v>
      </c>
      <c r="B1211" s="16">
        <f t="shared" si="2"/>
        <v>0</v>
      </c>
      <c r="C1211" s="16">
        <f>IFERROR(__xludf.DUMMYFUNCTION("IF(OR(REGEXMATCH($A1211, ""(?i)"" &amp; JOIN(""|"", SPLIT($C$3, "" ""))),vlookup(A1211,'VMware Inventory'!A:E,5,0)=""VMWare""), 1, 0)"),0.0)</f>
        <v>0</v>
      </c>
      <c r="D1211" s="16">
        <f>IFERROR(__xludf.DUMMYFUNCTION("IF(REGEXMATCH($A1211, ""(?i)"" &amp; JOIN(""|"", SPLIT($D$3, "" ""))), 1, 0)"),0.0)</f>
        <v>0</v>
      </c>
      <c r="E1211" s="16">
        <f t="shared" si="3"/>
        <v>0</v>
      </c>
      <c r="F1211" s="16">
        <f t="shared" si="4"/>
        <v>0</v>
      </c>
      <c r="G1211" s="16">
        <f>IFERROR(__xludf.DUMMYFUNCTION("IF(REGEXMATCH($A1211, ""(?i)"" &amp; JOIN(""|"", SPLIT($G$3, "" ""))), 1, 0)"),0.0)</f>
        <v>0</v>
      </c>
      <c r="H1211" s="16">
        <f>IFERROR(__xludf.DUMMYFUNCTION("IF(REGEXMATCH($A1211, ""(?i)"" &amp; JOIN(""|"", SPLIT($H$3, "" ""))), 1, 0)"),0.0)</f>
        <v>0</v>
      </c>
      <c r="I1211" s="16">
        <f>IFERROR(__xludf.DUMMYFUNCTION("IF(REGEXMATCH($A1211, ""(?i)"" &amp; JOIN(""|"", SPLIT($I$3, "" ""))), 1, 0)"),0.0)</f>
        <v>0</v>
      </c>
      <c r="J1211" s="16">
        <f>IFERROR(__xludf.DUMMYFUNCTION("IF(REGEXMATCH($A1211, ""(?i)"" &amp; JOIN(""|"", SPLIT($J$3, "" ""))), 1, 0)"),0.0)</f>
        <v>0</v>
      </c>
      <c r="K1211" s="16">
        <f>IFERROR(__xludf.DUMMYFUNCTION("IF(REGEXMATCH($A1211, ""(?i)"" &amp; JOIN(""|"", SPLIT($K$3, "" ""))), 1, 0)"),0.0)</f>
        <v>0</v>
      </c>
      <c r="L1211" s="16">
        <f>if(vlookup(A1211,'VMware Inventory'!A:E,5,0)="Workstation",1,0)</f>
        <v>0</v>
      </c>
      <c r="M1211" s="105">
        <f t="shared" si="5"/>
        <v>0</v>
      </c>
      <c r="N1211" s="105">
        <f t="shared" si="6"/>
        <v>0</v>
      </c>
      <c r="O1211" s="105">
        <f t="shared" si="7"/>
        <v>0</v>
      </c>
      <c r="P1211" s="105" t="str">
        <f t="shared" si="8"/>
        <v>No Infra</v>
      </c>
      <c r="Q1211" s="105">
        <f t="shared" si="9"/>
        <v>0</v>
      </c>
    </row>
    <row r="1212">
      <c r="A1212" s="61" t="s">
        <v>1352</v>
      </c>
      <c r="B1212" s="16">
        <f t="shared" si="2"/>
        <v>0</v>
      </c>
      <c r="C1212" s="16">
        <f>IFERROR(__xludf.DUMMYFUNCTION("IF(OR(REGEXMATCH($A1212, ""(?i)"" &amp; JOIN(""|"", SPLIT($C$3, "" ""))),vlookup(A1212,'VMware Inventory'!A:E,5,0)=""VMWare""), 1, 0)"),0.0)</f>
        <v>0</v>
      </c>
      <c r="D1212" s="16">
        <f>IFERROR(__xludf.DUMMYFUNCTION("IF(REGEXMATCH($A1212, ""(?i)"" &amp; JOIN(""|"", SPLIT($D$3, "" ""))), 1, 0)"),0.0)</f>
        <v>0</v>
      </c>
      <c r="E1212" s="16">
        <f t="shared" si="3"/>
        <v>0</v>
      </c>
      <c r="F1212" s="16">
        <f t="shared" si="4"/>
        <v>0</v>
      </c>
      <c r="G1212" s="16">
        <f>IFERROR(__xludf.DUMMYFUNCTION("IF(REGEXMATCH($A1212, ""(?i)"" &amp; JOIN(""|"", SPLIT($G$3, "" ""))), 1, 0)"),0.0)</f>
        <v>0</v>
      </c>
      <c r="H1212" s="16">
        <f>IFERROR(__xludf.DUMMYFUNCTION("IF(REGEXMATCH($A1212, ""(?i)"" &amp; JOIN(""|"", SPLIT($H$3, "" ""))), 1, 0)"),0.0)</f>
        <v>0</v>
      </c>
      <c r="I1212" s="16">
        <f>IFERROR(__xludf.DUMMYFUNCTION("IF(REGEXMATCH($A1212, ""(?i)"" &amp; JOIN(""|"", SPLIT($I$3, "" ""))), 1, 0)"),0.0)</f>
        <v>0</v>
      </c>
      <c r="J1212" s="16">
        <f>IFERROR(__xludf.DUMMYFUNCTION("IF(REGEXMATCH($A1212, ""(?i)"" &amp; JOIN(""|"", SPLIT($J$3, "" ""))), 1, 0)"),0.0)</f>
        <v>0</v>
      </c>
      <c r="K1212" s="16">
        <f>IFERROR(__xludf.DUMMYFUNCTION("IF(REGEXMATCH($A1212, ""(?i)"" &amp; JOIN(""|"", SPLIT($K$3, "" ""))), 1, 0)"),0.0)</f>
        <v>0</v>
      </c>
      <c r="L1212" s="16">
        <f>if(vlookup(A1212,'VMware Inventory'!A:E,5,0)="Workstation",1,0)</f>
        <v>0</v>
      </c>
      <c r="M1212" s="105">
        <f t="shared" si="5"/>
        <v>0</v>
      </c>
      <c r="N1212" s="105">
        <f t="shared" si="6"/>
        <v>0</v>
      </c>
      <c r="O1212" s="105">
        <f t="shared" si="7"/>
        <v>0</v>
      </c>
      <c r="P1212" s="105" t="str">
        <f t="shared" si="8"/>
        <v>No Infra</v>
      </c>
      <c r="Q1212" s="105">
        <f t="shared" si="9"/>
        <v>0</v>
      </c>
    </row>
    <row r="1213">
      <c r="A1213" s="61" t="s">
        <v>1353</v>
      </c>
      <c r="B1213" s="16">
        <f t="shared" si="2"/>
        <v>0</v>
      </c>
      <c r="C1213" s="16">
        <f>IFERROR(__xludf.DUMMYFUNCTION("IF(OR(REGEXMATCH($A1213, ""(?i)"" &amp; JOIN(""|"", SPLIT($C$3, "" ""))),vlookup(A1213,'VMware Inventory'!A:E,5,0)=""VMWare""), 1, 0)"),0.0)</f>
        <v>0</v>
      </c>
      <c r="D1213" s="16">
        <f>IFERROR(__xludf.DUMMYFUNCTION("IF(REGEXMATCH($A1213, ""(?i)"" &amp; JOIN(""|"", SPLIT($D$3, "" ""))), 1, 0)"),0.0)</f>
        <v>0</v>
      </c>
      <c r="E1213" s="16">
        <f t="shared" si="3"/>
        <v>0</v>
      </c>
      <c r="F1213" s="16">
        <f t="shared" si="4"/>
        <v>0</v>
      </c>
      <c r="G1213" s="16">
        <f>IFERROR(__xludf.DUMMYFUNCTION("IF(REGEXMATCH($A1213, ""(?i)"" &amp; JOIN(""|"", SPLIT($G$3, "" ""))), 1, 0)"),0.0)</f>
        <v>0</v>
      </c>
      <c r="H1213" s="16">
        <f>IFERROR(__xludf.DUMMYFUNCTION("IF(REGEXMATCH($A1213, ""(?i)"" &amp; JOIN(""|"", SPLIT($H$3, "" ""))), 1, 0)"),0.0)</f>
        <v>0</v>
      </c>
      <c r="I1213" s="16">
        <f>IFERROR(__xludf.DUMMYFUNCTION("IF(REGEXMATCH($A1213, ""(?i)"" &amp; JOIN(""|"", SPLIT($I$3, "" ""))), 1, 0)"),0.0)</f>
        <v>0</v>
      </c>
      <c r="J1213" s="16">
        <f>IFERROR(__xludf.DUMMYFUNCTION("IF(REGEXMATCH($A1213, ""(?i)"" &amp; JOIN(""|"", SPLIT($J$3, "" ""))), 1, 0)"),0.0)</f>
        <v>0</v>
      </c>
      <c r="K1213" s="16">
        <f>IFERROR(__xludf.DUMMYFUNCTION("IF(REGEXMATCH($A1213, ""(?i)"" &amp; JOIN(""|"", SPLIT($K$3, "" ""))), 1, 0)"),0.0)</f>
        <v>0</v>
      </c>
      <c r="L1213" s="16">
        <f>if(vlookup(A1213,'VMware Inventory'!A:E,5,0)="Workstation",1,0)</f>
        <v>0</v>
      </c>
      <c r="M1213" s="105">
        <f t="shared" si="5"/>
        <v>0</v>
      </c>
      <c r="N1213" s="105">
        <f t="shared" si="6"/>
        <v>0</v>
      </c>
      <c r="O1213" s="105">
        <f t="shared" si="7"/>
        <v>0</v>
      </c>
      <c r="P1213" s="105" t="str">
        <f t="shared" si="8"/>
        <v>No Infra</v>
      </c>
      <c r="Q1213" s="105">
        <f t="shared" si="9"/>
        <v>0</v>
      </c>
    </row>
    <row r="1214">
      <c r="A1214" s="61" t="s">
        <v>1354</v>
      </c>
      <c r="B1214" s="16">
        <f t="shared" si="2"/>
        <v>0</v>
      </c>
      <c r="C1214" s="16">
        <f>IFERROR(__xludf.DUMMYFUNCTION("IF(OR(REGEXMATCH($A1214, ""(?i)"" &amp; JOIN(""|"", SPLIT($C$3, "" ""))),vlookup(A1214,'VMware Inventory'!A:E,5,0)=""VMWare""), 1, 0)"),0.0)</f>
        <v>0</v>
      </c>
      <c r="D1214" s="16">
        <f>IFERROR(__xludf.DUMMYFUNCTION("IF(REGEXMATCH($A1214, ""(?i)"" &amp; JOIN(""|"", SPLIT($D$3, "" ""))), 1, 0)"),0.0)</f>
        <v>0</v>
      </c>
      <c r="E1214" s="16">
        <f t="shared" si="3"/>
        <v>0</v>
      </c>
      <c r="F1214" s="16">
        <f t="shared" si="4"/>
        <v>0</v>
      </c>
      <c r="G1214" s="16">
        <f>IFERROR(__xludf.DUMMYFUNCTION("IF(REGEXMATCH($A1214, ""(?i)"" &amp; JOIN(""|"", SPLIT($G$3, "" ""))), 1, 0)"),0.0)</f>
        <v>0</v>
      </c>
      <c r="H1214" s="16">
        <f>IFERROR(__xludf.DUMMYFUNCTION("IF(REGEXMATCH($A1214, ""(?i)"" &amp; JOIN(""|"", SPLIT($H$3, "" ""))), 1, 0)"),0.0)</f>
        <v>0</v>
      </c>
      <c r="I1214" s="16">
        <f>IFERROR(__xludf.DUMMYFUNCTION("IF(REGEXMATCH($A1214, ""(?i)"" &amp; JOIN(""|"", SPLIT($I$3, "" ""))), 1, 0)"),0.0)</f>
        <v>0</v>
      </c>
      <c r="J1214" s="16">
        <f>IFERROR(__xludf.DUMMYFUNCTION("IF(REGEXMATCH($A1214, ""(?i)"" &amp; JOIN(""|"", SPLIT($J$3, "" ""))), 1, 0)"),0.0)</f>
        <v>0</v>
      </c>
      <c r="K1214" s="16">
        <f>IFERROR(__xludf.DUMMYFUNCTION("IF(REGEXMATCH($A1214, ""(?i)"" &amp; JOIN(""|"", SPLIT($K$3, "" ""))), 1, 0)"),0.0)</f>
        <v>0</v>
      </c>
      <c r="L1214" s="16">
        <f>if(vlookup(A1214,'VMware Inventory'!A:E,5,0)="Workstation",1,0)</f>
        <v>0</v>
      </c>
      <c r="M1214" s="105">
        <f t="shared" si="5"/>
        <v>0</v>
      </c>
      <c r="N1214" s="105">
        <f t="shared" si="6"/>
        <v>0</v>
      </c>
      <c r="O1214" s="105">
        <f t="shared" si="7"/>
        <v>0</v>
      </c>
      <c r="P1214" s="105" t="str">
        <f t="shared" si="8"/>
        <v>No Infra</v>
      </c>
      <c r="Q1214" s="105">
        <f t="shared" si="9"/>
        <v>0</v>
      </c>
    </row>
    <row r="1215">
      <c r="A1215" s="61" t="s">
        <v>1355</v>
      </c>
      <c r="B1215" s="16">
        <f t="shared" si="2"/>
        <v>0</v>
      </c>
      <c r="C1215" s="16">
        <f>IFERROR(__xludf.DUMMYFUNCTION("IF(OR(REGEXMATCH($A1215, ""(?i)"" &amp; JOIN(""|"", SPLIT($C$3, "" ""))),vlookup(A1215,'VMware Inventory'!A:E,5,0)=""VMWare""), 1, 0)"),0.0)</f>
        <v>0</v>
      </c>
      <c r="D1215" s="16">
        <f>IFERROR(__xludf.DUMMYFUNCTION("IF(REGEXMATCH($A1215, ""(?i)"" &amp; JOIN(""|"", SPLIT($D$3, "" ""))), 1, 0)"),0.0)</f>
        <v>0</v>
      </c>
      <c r="E1215" s="16">
        <f t="shared" si="3"/>
        <v>0</v>
      </c>
      <c r="F1215" s="16">
        <f t="shared" si="4"/>
        <v>0</v>
      </c>
      <c r="G1215" s="16">
        <f>IFERROR(__xludf.DUMMYFUNCTION("IF(REGEXMATCH($A1215, ""(?i)"" &amp; JOIN(""|"", SPLIT($G$3, "" ""))), 1, 0)"),0.0)</f>
        <v>0</v>
      </c>
      <c r="H1215" s="16">
        <f>IFERROR(__xludf.DUMMYFUNCTION("IF(REGEXMATCH($A1215, ""(?i)"" &amp; JOIN(""|"", SPLIT($H$3, "" ""))), 1, 0)"),0.0)</f>
        <v>0</v>
      </c>
      <c r="I1215" s="16">
        <f>IFERROR(__xludf.DUMMYFUNCTION("IF(REGEXMATCH($A1215, ""(?i)"" &amp; JOIN(""|"", SPLIT($I$3, "" ""))), 1, 0)"),0.0)</f>
        <v>0</v>
      </c>
      <c r="J1215" s="16">
        <f>IFERROR(__xludf.DUMMYFUNCTION("IF(REGEXMATCH($A1215, ""(?i)"" &amp; JOIN(""|"", SPLIT($J$3, "" ""))), 1, 0)"),0.0)</f>
        <v>0</v>
      </c>
      <c r="K1215" s="16">
        <f>IFERROR(__xludf.DUMMYFUNCTION("IF(REGEXMATCH($A1215, ""(?i)"" &amp; JOIN(""|"", SPLIT($K$3, "" ""))), 1, 0)"),0.0)</f>
        <v>0</v>
      </c>
      <c r="L1215" s="16">
        <f>if(vlookup(A1215,'VMware Inventory'!A:E,5,0)="Workstation",1,0)</f>
        <v>0</v>
      </c>
      <c r="M1215" s="105">
        <f t="shared" si="5"/>
        <v>0</v>
      </c>
      <c r="N1215" s="105">
        <f t="shared" si="6"/>
        <v>0</v>
      </c>
      <c r="O1215" s="105">
        <f t="shared" si="7"/>
        <v>0</v>
      </c>
      <c r="P1215" s="105" t="str">
        <f t="shared" si="8"/>
        <v>No Infra</v>
      </c>
      <c r="Q1215" s="105">
        <f t="shared" si="9"/>
        <v>0</v>
      </c>
    </row>
    <row r="1216">
      <c r="A1216" s="61" t="s">
        <v>1356</v>
      </c>
      <c r="B1216" s="16">
        <f t="shared" si="2"/>
        <v>0</v>
      </c>
      <c r="C1216" s="16">
        <f>IFERROR(__xludf.DUMMYFUNCTION("IF(OR(REGEXMATCH($A1216, ""(?i)"" &amp; JOIN(""|"", SPLIT($C$3, "" ""))),vlookup(A1216,'VMware Inventory'!A:E,5,0)=""VMWare""), 1, 0)"),0.0)</f>
        <v>0</v>
      </c>
      <c r="D1216" s="16">
        <f>IFERROR(__xludf.DUMMYFUNCTION("IF(REGEXMATCH($A1216, ""(?i)"" &amp; JOIN(""|"", SPLIT($D$3, "" ""))), 1, 0)"),0.0)</f>
        <v>0</v>
      </c>
      <c r="E1216" s="16">
        <f t="shared" si="3"/>
        <v>0</v>
      </c>
      <c r="F1216" s="16">
        <f t="shared" si="4"/>
        <v>0</v>
      </c>
      <c r="G1216" s="16">
        <f>IFERROR(__xludf.DUMMYFUNCTION("IF(REGEXMATCH($A1216, ""(?i)"" &amp; JOIN(""|"", SPLIT($G$3, "" ""))), 1, 0)"),0.0)</f>
        <v>0</v>
      </c>
      <c r="H1216" s="16">
        <f>IFERROR(__xludf.DUMMYFUNCTION("IF(REGEXMATCH($A1216, ""(?i)"" &amp; JOIN(""|"", SPLIT($H$3, "" ""))), 1, 0)"),0.0)</f>
        <v>0</v>
      </c>
      <c r="I1216" s="16">
        <f>IFERROR(__xludf.DUMMYFUNCTION("IF(REGEXMATCH($A1216, ""(?i)"" &amp; JOIN(""|"", SPLIT($I$3, "" ""))), 1, 0)"),0.0)</f>
        <v>0</v>
      </c>
      <c r="J1216" s="16">
        <f>IFERROR(__xludf.DUMMYFUNCTION("IF(REGEXMATCH($A1216, ""(?i)"" &amp; JOIN(""|"", SPLIT($J$3, "" ""))), 1, 0)"),0.0)</f>
        <v>0</v>
      </c>
      <c r="K1216" s="16">
        <f>IFERROR(__xludf.DUMMYFUNCTION("IF(REGEXMATCH($A1216, ""(?i)"" &amp; JOIN(""|"", SPLIT($K$3, "" ""))), 1, 0)"),0.0)</f>
        <v>0</v>
      </c>
      <c r="L1216" s="16">
        <f>if(vlookup(A1216,'VMware Inventory'!A:E,5,0)="Workstation",1,0)</f>
        <v>0</v>
      </c>
      <c r="M1216" s="105">
        <f t="shared" si="5"/>
        <v>0</v>
      </c>
      <c r="N1216" s="105">
        <f t="shared" si="6"/>
        <v>0</v>
      </c>
      <c r="O1216" s="105">
        <f t="shared" si="7"/>
        <v>0</v>
      </c>
      <c r="P1216" s="105" t="str">
        <f t="shared" si="8"/>
        <v>No Infra</v>
      </c>
      <c r="Q1216" s="105">
        <f t="shared" si="9"/>
        <v>0</v>
      </c>
    </row>
    <row r="1217">
      <c r="A1217" s="61" t="s">
        <v>1357</v>
      </c>
      <c r="B1217" s="16">
        <f t="shared" si="2"/>
        <v>0</v>
      </c>
      <c r="C1217" s="16">
        <f>IFERROR(__xludf.DUMMYFUNCTION("IF(OR(REGEXMATCH($A1217, ""(?i)"" &amp; JOIN(""|"", SPLIT($C$3, "" ""))),vlookup(A1217,'VMware Inventory'!A:E,5,0)=""VMWare""), 1, 0)"),0.0)</f>
        <v>0</v>
      </c>
      <c r="D1217" s="16">
        <f>IFERROR(__xludf.DUMMYFUNCTION("IF(REGEXMATCH($A1217, ""(?i)"" &amp; JOIN(""|"", SPLIT($D$3, "" ""))), 1, 0)"),0.0)</f>
        <v>0</v>
      </c>
      <c r="E1217" s="16">
        <f t="shared" si="3"/>
        <v>0</v>
      </c>
      <c r="F1217" s="16">
        <f t="shared" si="4"/>
        <v>0</v>
      </c>
      <c r="G1217" s="16">
        <f>IFERROR(__xludf.DUMMYFUNCTION("IF(REGEXMATCH($A1217, ""(?i)"" &amp; JOIN(""|"", SPLIT($G$3, "" ""))), 1, 0)"),0.0)</f>
        <v>0</v>
      </c>
      <c r="H1217" s="16">
        <f>IFERROR(__xludf.DUMMYFUNCTION("IF(REGEXMATCH($A1217, ""(?i)"" &amp; JOIN(""|"", SPLIT($H$3, "" ""))), 1, 0)"),0.0)</f>
        <v>0</v>
      </c>
      <c r="I1217" s="16">
        <f>IFERROR(__xludf.DUMMYFUNCTION("IF(REGEXMATCH($A1217, ""(?i)"" &amp; JOIN(""|"", SPLIT($I$3, "" ""))), 1, 0)"),0.0)</f>
        <v>0</v>
      </c>
      <c r="J1217" s="16">
        <f>IFERROR(__xludf.DUMMYFUNCTION("IF(REGEXMATCH($A1217, ""(?i)"" &amp; JOIN(""|"", SPLIT($J$3, "" ""))), 1, 0)"),0.0)</f>
        <v>0</v>
      </c>
      <c r="K1217" s="16">
        <f>IFERROR(__xludf.DUMMYFUNCTION("IF(REGEXMATCH($A1217, ""(?i)"" &amp; JOIN(""|"", SPLIT($K$3, "" ""))), 1, 0)"),0.0)</f>
        <v>0</v>
      </c>
      <c r="L1217" s="16">
        <f>if(vlookup(A1217,'VMware Inventory'!A:E,5,0)="Workstation",1,0)</f>
        <v>1</v>
      </c>
      <c r="M1217" s="105">
        <f t="shared" si="5"/>
        <v>1</v>
      </c>
      <c r="N1217" s="105">
        <f t="shared" si="6"/>
        <v>0</v>
      </c>
      <c r="O1217" s="105">
        <f t="shared" si="7"/>
        <v>0</v>
      </c>
      <c r="P1217" s="105" t="str">
        <f t="shared" si="8"/>
        <v>Consolidation</v>
      </c>
      <c r="Q1217" s="105">
        <f t="shared" si="9"/>
        <v>1</v>
      </c>
    </row>
    <row r="1218">
      <c r="A1218" s="61" t="s">
        <v>1358</v>
      </c>
      <c r="B1218" s="16">
        <f t="shared" si="2"/>
        <v>0</v>
      </c>
      <c r="C1218" s="16">
        <f>IFERROR(__xludf.DUMMYFUNCTION("IF(OR(REGEXMATCH($A1218, ""(?i)"" &amp; JOIN(""|"", SPLIT($C$3, "" ""))),vlookup(A1218,'VMware Inventory'!A:E,5,0)=""VMWare""), 1, 0)"),0.0)</f>
        <v>0</v>
      </c>
      <c r="D1218" s="16">
        <f>IFERROR(__xludf.DUMMYFUNCTION("IF(REGEXMATCH($A1218, ""(?i)"" &amp; JOIN(""|"", SPLIT($D$3, "" ""))), 1, 0)"),0.0)</f>
        <v>0</v>
      </c>
      <c r="E1218" s="16">
        <f t="shared" si="3"/>
        <v>0</v>
      </c>
      <c r="F1218" s="16">
        <f t="shared" si="4"/>
        <v>0</v>
      </c>
      <c r="G1218" s="16">
        <f>IFERROR(__xludf.DUMMYFUNCTION("IF(REGEXMATCH($A1218, ""(?i)"" &amp; JOIN(""|"", SPLIT($G$3, "" ""))), 1, 0)"),0.0)</f>
        <v>0</v>
      </c>
      <c r="H1218" s="16">
        <f>IFERROR(__xludf.DUMMYFUNCTION("IF(REGEXMATCH($A1218, ""(?i)"" &amp; JOIN(""|"", SPLIT($H$3, "" ""))), 1, 0)"),1.0)</f>
        <v>1</v>
      </c>
      <c r="I1218" s="16">
        <f>IFERROR(__xludf.DUMMYFUNCTION("IF(REGEXMATCH($A1218, ""(?i)"" &amp; JOIN(""|"", SPLIT($I$3, "" ""))), 1, 0)"),0.0)</f>
        <v>0</v>
      </c>
      <c r="J1218" s="16">
        <f>IFERROR(__xludf.DUMMYFUNCTION("IF(REGEXMATCH($A1218, ""(?i)"" &amp; JOIN(""|"", SPLIT($J$3, "" ""))), 1, 0)"),0.0)</f>
        <v>0</v>
      </c>
      <c r="K1218" s="16">
        <f>IFERROR(__xludf.DUMMYFUNCTION("IF(REGEXMATCH($A1218, ""(?i)"" &amp; JOIN(""|"", SPLIT($K$3, "" ""))), 1, 0)"),0.0)</f>
        <v>0</v>
      </c>
      <c r="L1218" s="16">
        <f>if(vlookup(A1218,'VMware Inventory'!A:E,5,0)="Workstation",1,0)</f>
        <v>0</v>
      </c>
      <c r="M1218" s="105">
        <f t="shared" si="5"/>
        <v>1</v>
      </c>
      <c r="N1218" s="105">
        <f t="shared" si="6"/>
        <v>0</v>
      </c>
      <c r="O1218" s="105">
        <f t="shared" si="7"/>
        <v>0</v>
      </c>
      <c r="P1218" s="105" t="str">
        <f t="shared" si="8"/>
        <v>Consolidation</v>
      </c>
      <c r="Q1218" s="105">
        <f t="shared" si="9"/>
        <v>1</v>
      </c>
    </row>
    <row r="1219">
      <c r="A1219" s="61" t="s">
        <v>1359</v>
      </c>
      <c r="B1219" s="16">
        <f t="shared" si="2"/>
        <v>0</v>
      </c>
      <c r="C1219" s="16">
        <f>IFERROR(__xludf.DUMMYFUNCTION("IF(OR(REGEXMATCH($A1219, ""(?i)"" &amp; JOIN(""|"", SPLIT($C$3, "" ""))),vlookup(A1219,'VMware Inventory'!A:E,5,0)=""VMWare""), 1, 0)"),0.0)</f>
        <v>0</v>
      </c>
      <c r="D1219" s="16">
        <f>IFERROR(__xludf.DUMMYFUNCTION("IF(REGEXMATCH($A1219, ""(?i)"" &amp; JOIN(""|"", SPLIT($D$3, "" ""))), 1, 0)"),0.0)</f>
        <v>0</v>
      </c>
      <c r="E1219" s="16">
        <f t="shared" si="3"/>
        <v>0</v>
      </c>
      <c r="F1219" s="16">
        <f t="shared" si="4"/>
        <v>0</v>
      </c>
      <c r="G1219" s="16">
        <f>IFERROR(__xludf.DUMMYFUNCTION("IF(REGEXMATCH($A1219, ""(?i)"" &amp; JOIN(""|"", SPLIT($G$3, "" ""))), 1, 0)"),0.0)</f>
        <v>0</v>
      </c>
      <c r="H1219" s="16">
        <f>IFERROR(__xludf.DUMMYFUNCTION("IF(REGEXMATCH($A1219, ""(?i)"" &amp; JOIN(""|"", SPLIT($H$3, "" ""))), 1, 0)"),0.0)</f>
        <v>0</v>
      </c>
      <c r="I1219" s="16">
        <f>IFERROR(__xludf.DUMMYFUNCTION("IF(REGEXMATCH($A1219, ""(?i)"" &amp; JOIN(""|"", SPLIT($I$3, "" ""))), 1, 0)"),0.0)</f>
        <v>0</v>
      </c>
      <c r="J1219" s="16">
        <f>IFERROR(__xludf.DUMMYFUNCTION("IF(REGEXMATCH($A1219, ""(?i)"" &amp; JOIN(""|"", SPLIT($J$3, "" ""))), 1, 0)"),0.0)</f>
        <v>0</v>
      </c>
      <c r="K1219" s="16">
        <f>IFERROR(__xludf.DUMMYFUNCTION("IF(REGEXMATCH($A1219, ""(?i)"" &amp; JOIN(""|"", SPLIT($K$3, "" ""))), 1, 0)"),0.0)</f>
        <v>0</v>
      </c>
      <c r="L1219" s="16">
        <f>if(vlookup(A1219,'VMware Inventory'!A:E,5,0)="Workstation",1,0)</f>
        <v>0</v>
      </c>
      <c r="M1219" s="105">
        <f t="shared" si="5"/>
        <v>0</v>
      </c>
      <c r="N1219" s="105">
        <f t="shared" si="6"/>
        <v>0</v>
      </c>
      <c r="O1219" s="105">
        <f t="shared" si="7"/>
        <v>0</v>
      </c>
      <c r="P1219" s="105" t="str">
        <f t="shared" si="8"/>
        <v>No Infra</v>
      </c>
      <c r="Q1219" s="105">
        <f t="shared" si="9"/>
        <v>0</v>
      </c>
    </row>
    <row r="1220">
      <c r="A1220" s="61" t="s">
        <v>1360</v>
      </c>
      <c r="B1220" s="16">
        <f t="shared" si="2"/>
        <v>0</v>
      </c>
      <c r="C1220" s="16">
        <f>IFERROR(__xludf.DUMMYFUNCTION("IF(OR(REGEXMATCH($A1220, ""(?i)"" &amp; JOIN(""|"", SPLIT($C$3, "" ""))),vlookup(A1220,'VMware Inventory'!A:E,5,0)=""VMWare""), 1, 0)"),0.0)</f>
        <v>0</v>
      </c>
      <c r="D1220" s="16">
        <f>IFERROR(__xludf.DUMMYFUNCTION("IF(REGEXMATCH($A1220, ""(?i)"" &amp; JOIN(""|"", SPLIT($D$3, "" ""))), 1, 0)"),0.0)</f>
        <v>0</v>
      </c>
      <c r="E1220" s="16">
        <f t="shared" si="3"/>
        <v>0</v>
      </c>
      <c r="F1220" s="16">
        <f t="shared" si="4"/>
        <v>0</v>
      </c>
      <c r="G1220" s="16">
        <f>IFERROR(__xludf.DUMMYFUNCTION("IF(REGEXMATCH($A1220, ""(?i)"" &amp; JOIN(""|"", SPLIT($G$3, "" ""))), 1, 0)"),0.0)</f>
        <v>0</v>
      </c>
      <c r="H1220" s="16">
        <f>IFERROR(__xludf.DUMMYFUNCTION("IF(REGEXMATCH($A1220, ""(?i)"" &amp; JOIN(""|"", SPLIT($H$3, "" ""))), 1, 0)"),0.0)</f>
        <v>0</v>
      </c>
      <c r="I1220" s="16">
        <f>IFERROR(__xludf.DUMMYFUNCTION("IF(REGEXMATCH($A1220, ""(?i)"" &amp; JOIN(""|"", SPLIT($I$3, "" ""))), 1, 0)"),0.0)</f>
        <v>0</v>
      </c>
      <c r="J1220" s="16">
        <f>IFERROR(__xludf.DUMMYFUNCTION("IF(REGEXMATCH($A1220, ""(?i)"" &amp; JOIN(""|"", SPLIT($J$3, "" ""))), 1, 0)"),0.0)</f>
        <v>0</v>
      </c>
      <c r="K1220" s="16">
        <f>IFERROR(__xludf.DUMMYFUNCTION("IF(REGEXMATCH($A1220, ""(?i)"" &amp; JOIN(""|"", SPLIT($K$3, "" ""))), 1, 0)"),0.0)</f>
        <v>0</v>
      </c>
      <c r="L1220" s="16">
        <f>if(vlookup(A1220,'VMware Inventory'!A:E,5,0)="Workstation",1,0)</f>
        <v>0</v>
      </c>
      <c r="M1220" s="105">
        <f t="shared" si="5"/>
        <v>0</v>
      </c>
      <c r="N1220" s="105">
        <f t="shared" si="6"/>
        <v>0</v>
      </c>
      <c r="O1220" s="105">
        <f t="shared" si="7"/>
        <v>0</v>
      </c>
      <c r="P1220" s="105" t="str">
        <f t="shared" si="8"/>
        <v>No Infra</v>
      </c>
      <c r="Q1220" s="105">
        <f t="shared" si="9"/>
        <v>0</v>
      </c>
    </row>
    <row r="1221">
      <c r="A1221" s="61" t="s">
        <v>1361</v>
      </c>
      <c r="B1221" s="16">
        <f t="shared" si="2"/>
        <v>0</v>
      </c>
      <c r="C1221" s="16">
        <f>IFERROR(__xludf.DUMMYFUNCTION("IF(OR(REGEXMATCH($A1221, ""(?i)"" &amp; JOIN(""|"", SPLIT($C$3, "" ""))),vlookup(A1221,'VMware Inventory'!A:E,5,0)=""VMWare""), 1, 0)"),0.0)</f>
        <v>0</v>
      </c>
      <c r="D1221" s="16">
        <f>IFERROR(__xludf.DUMMYFUNCTION("IF(REGEXMATCH($A1221, ""(?i)"" &amp; JOIN(""|"", SPLIT($D$3, "" ""))), 1, 0)"),0.0)</f>
        <v>0</v>
      </c>
      <c r="E1221" s="16">
        <f t="shared" si="3"/>
        <v>0</v>
      </c>
      <c r="F1221" s="16">
        <f t="shared" si="4"/>
        <v>0</v>
      </c>
      <c r="G1221" s="16">
        <f>IFERROR(__xludf.DUMMYFUNCTION("IF(REGEXMATCH($A1221, ""(?i)"" &amp; JOIN(""|"", SPLIT($G$3, "" ""))), 1, 0)"),0.0)</f>
        <v>0</v>
      </c>
      <c r="H1221" s="16">
        <f>IFERROR(__xludf.DUMMYFUNCTION("IF(REGEXMATCH($A1221, ""(?i)"" &amp; JOIN(""|"", SPLIT($H$3, "" ""))), 1, 0)"),0.0)</f>
        <v>0</v>
      </c>
      <c r="I1221" s="16">
        <f>IFERROR(__xludf.DUMMYFUNCTION("IF(REGEXMATCH($A1221, ""(?i)"" &amp; JOIN(""|"", SPLIT($I$3, "" ""))), 1, 0)"),0.0)</f>
        <v>0</v>
      </c>
      <c r="J1221" s="16">
        <f>IFERROR(__xludf.DUMMYFUNCTION("IF(REGEXMATCH($A1221, ""(?i)"" &amp; JOIN(""|"", SPLIT($J$3, "" ""))), 1, 0)"),0.0)</f>
        <v>0</v>
      </c>
      <c r="K1221" s="16">
        <f>IFERROR(__xludf.DUMMYFUNCTION("IF(REGEXMATCH($A1221, ""(?i)"" &amp; JOIN(""|"", SPLIT($K$3, "" ""))), 1, 0)"),0.0)</f>
        <v>0</v>
      </c>
      <c r="L1221" s="16">
        <f>if(vlookup(A1221,'VMware Inventory'!A:E,5,0)="Workstation",1,0)</f>
        <v>0</v>
      </c>
      <c r="M1221" s="105">
        <f t="shared" si="5"/>
        <v>0</v>
      </c>
      <c r="N1221" s="105">
        <f t="shared" si="6"/>
        <v>0</v>
      </c>
      <c r="O1221" s="105">
        <f t="shared" si="7"/>
        <v>0</v>
      </c>
      <c r="P1221" s="105" t="str">
        <f t="shared" si="8"/>
        <v>No Infra</v>
      </c>
      <c r="Q1221" s="105">
        <f t="shared" si="9"/>
        <v>0</v>
      </c>
    </row>
    <row r="1222">
      <c r="A1222" s="61" t="s">
        <v>1362</v>
      </c>
      <c r="B1222" s="16">
        <f t="shared" si="2"/>
        <v>0</v>
      </c>
      <c r="C1222" s="16">
        <f>IFERROR(__xludf.DUMMYFUNCTION("IF(OR(REGEXMATCH($A1222, ""(?i)"" &amp; JOIN(""|"", SPLIT($C$3, "" ""))),vlookup(A1222,'VMware Inventory'!A:E,5,0)=""VMWare""), 1, 0)"),0.0)</f>
        <v>0</v>
      </c>
      <c r="D1222" s="16">
        <f>IFERROR(__xludf.DUMMYFUNCTION("IF(REGEXMATCH($A1222, ""(?i)"" &amp; JOIN(""|"", SPLIT($D$3, "" ""))), 1, 0)"),0.0)</f>
        <v>0</v>
      </c>
      <c r="E1222" s="16">
        <f t="shared" si="3"/>
        <v>0</v>
      </c>
      <c r="F1222" s="16">
        <f t="shared" si="4"/>
        <v>0</v>
      </c>
      <c r="G1222" s="16">
        <f>IFERROR(__xludf.DUMMYFUNCTION("IF(REGEXMATCH($A1222, ""(?i)"" &amp; JOIN(""|"", SPLIT($G$3, "" ""))), 1, 0)"),0.0)</f>
        <v>0</v>
      </c>
      <c r="H1222" s="16">
        <f>IFERROR(__xludf.DUMMYFUNCTION("IF(REGEXMATCH($A1222, ""(?i)"" &amp; JOIN(""|"", SPLIT($H$3, "" ""))), 1, 0)"),0.0)</f>
        <v>0</v>
      </c>
      <c r="I1222" s="16">
        <f>IFERROR(__xludf.DUMMYFUNCTION("IF(REGEXMATCH($A1222, ""(?i)"" &amp; JOIN(""|"", SPLIT($I$3, "" ""))), 1, 0)"),0.0)</f>
        <v>0</v>
      </c>
      <c r="J1222" s="16">
        <f>IFERROR(__xludf.DUMMYFUNCTION("IF(REGEXMATCH($A1222, ""(?i)"" &amp; JOIN(""|"", SPLIT($J$3, "" ""))), 1, 0)"),0.0)</f>
        <v>0</v>
      </c>
      <c r="K1222" s="16">
        <f>IFERROR(__xludf.DUMMYFUNCTION("IF(REGEXMATCH($A1222, ""(?i)"" &amp; JOIN(""|"", SPLIT($K$3, "" ""))), 1, 0)"),0.0)</f>
        <v>0</v>
      </c>
      <c r="L1222" s="16">
        <f>if(vlookup(A1222,'VMware Inventory'!A:E,5,0)="Workstation",1,0)</f>
        <v>0</v>
      </c>
      <c r="M1222" s="105">
        <f t="shared" si="5"/>
        <v>0</v>
      </c>
      <c r="N1222" s="105">
        <f t="shared" si="6"/>
        <v>0</v>
      </c>
      <c r="O1222" s="105">
        <f t="shared" si="7"/>
        <v>0</v>
      </c>
      <c r="P1222" s="105" t="str">
        <f t="shared" si="8"/>
        <v>No Infra</v>
      </c>
      <c r="Q1222" s="105">
        <f t="shared" si="9"/>
        <v>0</v>
      </c>
    </row>
    <row r="1223">
      <c r="A1223" s="61" t="s">
        <v>1363</v>
      </c>
      <c r="B1223" s="16">
        <f t="shared" si="2"/>
        <v>0</v>
      </c>
      <c r="C1223" s="16">
        <f>IFERROR(__xludf.DUMMYFUNCTION("IF(OR(REGEXMATCH($A1223, ""(?i)"" &amp; JOIN(""|"", SPLIT($C$3, "" ""))),vlookup(A1223,'VMware Inventory'!A:E,5,0)=""VMWare""), 1, 0)"),0.0)</f>
        <v>0</v>
      </c>
      <c r="D1223" s="16">
        <f>IFERROR(__xludf.DUMMYFUNCTION("IF(REGEXMATCH($A1223, ""(?i)"" &amp; JOIN(""|"", SPLIT($D$3, "" ""))), 1, 0)"),0.0)</f>
        <v>0</v>
      </c>
      <c r="E1223" s="16">
        <f t="shared" si="3"/>
        <v>0</v>
      </c>
      <c r="F1223" s="16">
        <f t="shared" si="4"/>
        <v>0</v>
      </c>
      <c r="G1223" s="16">
        <f>IFERROR(__xludf.DUMMYFUNCTION("IF(REGEXMATCH($A1223, ""(?i)"" &amp; JOIN(""|"", SPLIT($G$3, "" ""))), 1, 0)"),0.0)</f>
        <v>0</v>
      </c>
      <c r="H1223" s="16">
        <f>IFERROR(__xludf.DUMMYFUNCTION("IF(REGEXMATCH($A1223, ""(?i)"" &amp; JOIN(""|"", SPLIT($H$3, "" ""))), 1, 0)"),0.0)</f>
        <v>0</v>
      </c>
      <c r="I1223" s="16">
        <f>IFERROR(__xludf.DUMMYFUNCTION("IF(REGEXMATCH($A1223, ""(?i)"" &amp; JOIN(""|"", SPLIT($I$3, "" ""))), 1, 0)"),0.0)</f>
        <v>0</v>
      </c>
      <c r="J1223" s="16">
        <f>IFERROR(__xludf.DUMMYFUNCTION("IF(REGEXMATCH($A1223, ""(?i)"" &amp; JOIN(""|"", SPLIT($J$3, "" ""))), 1, 0)"),0.0)</f>
        <v>0</v>
      </c>
      <c r="K1223" s="16">
        <f>IFERROR(__xludf.DUMMYFUNCTION("IF(REGEXMATCH($A1223, ""(?i)"" &amp; JOIN(""|"", SPLIT($K$3, "" ""))), 1, 0)"),0.0)</f>
        <v>0</v>
      </c>
      <c r="L1223" s="16">
        <f>if(vlookup(A1223,'VMware Inventory'!A:E,5,0)="Workstation",1,0)</f>
        <v>0</v>
      </c>
      <c r="M1223" s="105">
        <f t="shared" si="5"/>
        <v>0</v>
      </c>
      <c r="N1223" s="105">
        <f t="shared" si="6"/>
        <v>0</v>
      </c>
      <c r="O1223" s="105">
        <f t="shared" si="7"/>
        <v>0</v>
      </c>
      <c r="P1223" s="105" t="str">
        <f t="shared" si="8"/>
        <v>No Infra</v>
      </c>
      <c r="Q1223" s="105">
        <f t="shared" si="9"/>
        <v>0</v>
      </c>
    </row>
    <row r="1224">
      <c r="A1224" s="61" t="s">
        <v>1364</v>
      </c>
      <c r="B1224" s="16">
        <f t="shared" si="2"/>
        <v>0</v>
      </c>
      <c r="C1224" s="16">
        <f>IFERROR(__xludf.DUMMYFUNCTION("IF(OR(REGEXMATCH($A1224, ""(?i)"" &amp; JOIN(""|"", SPLIT($C$3, "" ""))),vlookup(A1224,'VMware Inventory'!A:E,5,0)=""VMWare""), 1, 0)"),0.0)</f>
        <v>0</v>
      </c>
      <c r="D1224" s="16">
        <f>IFERROR(__xludf.DUMMYFUNCTION("IF(REGEXMATCH($A1224, ""(?i)"" &amp; JOIN(""|"", SPLIT($D$3, "" ""))), 1, 0)"),0.0)</f>
        <v>0</v>
      </c>
      <c r="E1224" s="16">
        <f t="shared" si="3"/>
        <v>0</v>
      </c>
      <c r="F1224" s="16">
        <f t="shared" si="4"/>
        <v>0</v>
      </c>
      <c r="G1224" s="16">
        <f>IFERROR(__xludf.DUMMYFUNCTION("IF(REGEXMATCH($A1224, ""(?i)"" &amp; JOIN(""|"", SPLIT($G$3, "" ""))), 1, 0)"),0.0)</f>
        <v>0</v>
      </c>
      <c r="H1224" s="16">
        <f>IFERROR(__xludf.DUMMYFUNCTION("IF(REGEXMATCH($A1224, ""(?i)"" &amp; JOIN(""|"", SPLIT($H$3, "" ""))), 1, 0)"),0.0)</f>
        <v>0</v>
      </c>
      <c r="I1224" s="16">
        <f>IFERROR(__xludf.DUMMYFUNCTION("IF(REGEXMATCH($A1224, ""(?i)"" &amp; JOIN(""|"", SPLIT($I$3, "" ""))), 1, 0)"),0.0)</f>
        <v>0</v>
      </c>
      <c r="J1224" s="16">
        <f>IFERROR(__xludf.DUMMYFUNCTION("IF(REGEXMATCH($A1224, ""(?i)"" &amp; JOIN(""|"", SPLIT($J$3, "" ""))), 1, 0)"),0.0)</f>
        <v>0</v>
      </c>
      <c r="K1224" s="16">
        <f>IFERROR(__xludf.DUMMYFUNCTION("IF(REGEXMATCH($A1224, ""(?i)"" &amp; JOIN(""|"", SPLIT($K$3, "" ""))), 1, 0)"),0.0)</f>
        <v>0</v>
      </c>
      <c r="L1224" s="16">
        <f>if(vlookup(A1224,'VMware Inventory'!A:E,5,0)="Workstation",1,0)</f>
        <v>0</v>
      </c>
      <c r="M1224" s="105">
        <f t="shared" si="5"/>
        <v>0</v>
      </c>
      <c r="N1224" s="105">
        <f t="shared" si="6"/>
        <v>0</v>
      </c>
      <c r="O1224" s="105">
        <f t="shared" si="7"/>
        <v>0</v>
      </c>
      <c r="P1224" s="105" t="str">
        <f t="shared" si="8"/>
        <v>No Infra</v>
      </c>
      <c r="Q1224" s="105">
        <f t="shared" si="9"/>
        <v>0</v>
      </c>
    </row>
    <row r="1225">
      <c r="A1225" s="61" t="s">
        <v>1365</v>
      </c>
      <c r="B1225" s="16">
        <f t="shared" si="2"/>
        <v>0</v>
      </c>
      <c r="C1225" s="16">
        <f>IFERROR(__xludf.DUMMYFUNCTION("IF(OR(REGEXMATCH($A1225, ""(?i)"" &amp; JOIN(""|"", SPLIT($C$3, "" ""))),vlookup(A1225,'VMware Inventory'!A:E,5,0)=""VMWare""), 1, 0)"),0.0)</f>
        <v>0</v>
      </c>
      <c r="D1225" s="16">
        <f>IFERROR(__xludf.DUMMYFUNCTION("IF(REGEXMATCH($A1225, ""(?i)"" &amp; JOIN(""|"", SPLIT($D$3, "" ""))), 1, 0)"),0.0)</f>
        <v>0</v>
      </c>
      <c r="E1225" s="16">
        <f t="shared" si="3"/>
        <v>0</v>
      </c>
      <c r="F1225" s="16">
        <f t="shared" si="4"/>
        <v>0</v>
      </c>
      <c r="G1225" s="16">
        <f>IFERROR(__xludf.DUMMYFUNCTION("IF(REGEXMATCH($A1225, ""(?i)"" &amp; JOIN(""|"", SPLIT($G$3, "" ""))), 1, 0)"),0.0)</f>
        <v>0</v>
      </c>
      <c r="H1225" s="16">
        <f>IFERROR(__xludf.DUMMYFUNCTION("IF(REGEXMATCH($A1225, ""(?i)"" &amp; JOIN(""|"", SPLIT($H$3, "" ""))), 1, 0)"),0.0)</f>
        <v>0</v>
      </c>
      <c r="I1225" s="16">
        <f>IFERROR(__xludf.DUMMYFUNCTION("IF(REGEXMATCH($A1225, ""(?i)"" &amp; JOIN(""|"", SPLIT($I$3, "" ""))), 1, 0)"),0.0)</f>
        <v>0</v>
      </c>
      <c r="J1225" s="16">
        <f>IFERROR(__xludf.DUMMYFUNCTION("IF(REGEXMATCH($A1225, ""(?i)"" &amp; JOIN(""|"", SPLIT($J$3, "" ""))), 1, 0)"),0.0)</f>
        <v>0</v>
      </c>
      <c r="K1225" s="16">
        <f>IFERROR(__xludf.DUMMYFUNCTION("IF(REGEXMATCH($A1225, ""(?i)"" &amp; JOIN(""|"", SPLIT($K$3, "" ""))), 1, 0)"),0.0)</f>
        <v>0</v>
      </c>
      <c r="L1225" s="16">
        <f>if(vlookup(A1225,'VMware Inventory'!A:E,5,0)="Workstation",1,0)</f>
        <v>0</v>
      </c>
      <c r="M1225" s="105">
        <f t="shared" si="5"/>
        <v>0</v>
      </c>
      <c r="N1225" s="105">
        <f t="shared" si="6"/>
        <v>0</v>
      </c>
      <c r="O1225" s="105">
        <f t="shared" si="7"/>
        <v>0</v>
      </c>
      <c r="P1225" s="105" t="str">
        <f t="shared" si="8"/>
        <v>No Infra</v>
      </c>
      <c r="Q1225" s="105">
        <f t="shared" si="9"/>
        <v>0</v>
      </c>
    </row>
    <row r="1226">
      <c r="A1226" s="61" t="s">
        <v>1366</v>
      </c>
      <c r="B1226" s="16">
        <f t="shared" si="2"/>
        <v>0</v>
      </c>
      <c r="C1226" s="16">
        <f>IFERROR(__xludf.DUMMYFUNCTION("IF(OR(REGEXMATCH($A1226, ""(?i)"" &amp; JOIN(""|"", SPLIT($C$3, "" ""))),vlookup(A1226,'VMware Inventory'!A:E,5,0)=""VMWare""), 1, 0)"),0.0)</f>
        <v>0</v>
      </c>
      <c r="D1226" s="16">
        <f>IFERROR(__xludf.DUMMYFUNCTION("IF(REGEXMATCH($A1226, ""(?i)"" &amp; JOIN(""|"", SPLIT($D$3, "" ""))), 1, 0)"),0.0)</f>
        <v>0</v>
      </c>
      <c r="E1226" s="16">
        <f t="shared" si="3"/>
        <v>0</v>
      </c>
      <c r="F1226" s="16">
        <f t="shared" si="4"/>
        <v>0</v>
      </c>
      <c r="G1226" s="16">
        <f>IFERROR(__xludf.DUMMYFUNCTION("IF(REGEXMATCH($A1226, ""(?i)"" &amp; JOIN(""|"", SPLIT($G$3, "" ""))), 1, 0)"),0.0)</f>
        <v>0</v>
      </c>
      <c r="H1226" s="16">
        <f>IFERROR(__xludf.DUMMYFUNCTION("IF(REGEXMATCH($A1226, ""(?i)"" &amp; JOIN(""|"", SPLIT($H$3, "" ""))), 1, 0)"),0.0)</f>
        <v>0</v>
      </c>
      <c r="I1226" s="16">
        <f>IFERROR(__xludf.DUMMYFUNCTION("IF(REGEXMATCH($A1226, ""(?i)"" &amp; JOIN(""|"", SPLIT($I$3, "" ""))), 1, 0)"),0.0)</f>
        <v>0</v>
      </c>
      <c r="J1226" s="16">
        <f>IFERROR(__xludf.DUMMYFUNCTION("IF(REGEXMATCH($A1226, ""(?i)"" &amp; JOIN(""|"", SPLIT($J$3, "" ""))), 1, 0)"),0.0)</f>
        <v>0</v>
      </c>
      <c r="K1226" s="16">
        <f>IFERROR(__xludf.DUMMYFUNCTION("IF(REGEXMATCH($A1226, ""(?i)"" &amp; JOIN(""|"", SPLIT($K$3, "" ""))), 1, 0)"),0.0)</f>
        <v>0</v>
      </c>
      <c r="L1226" s="16">
        <f>if(vlookup(A1226,'VMware Inventory'!A:E,5,0)="Workstation",1,0)</f>
        <v>0</v>
      </c>
      <c r="M1226" s="105">
        <f t="shared" si="5"/>
        <v>0</v>
      </c>
      <c r="N1226" s="105">
        <f t="shared" si="6"/>
        <v>0</v>
      </c>
      <c r="O1226" s="105">
        <f t="shared" si="7"/>
        <v>0</v>
      </c>
      <c r="P1226" s="105" t="str">
        <f t="shared" si="8"/>
        <v>No Infra</v>
      </c>
      <c r="Q1226" s="105">
        <f t="shared" si="9"/>
        <v>0</v>
      </c>
    </row>
    <row r="1227">
      <c r="A1227" s="61" t="s">
        <v>1367</v>
      </c>
      <c r="B1227" s="16">
        <f t="shared" si="2"/>
        <v>0</v>
      </c>
      <c r="C1227" s="16">
        <f>IFERROR(__xludf.DUMMYFUNCTION("IF(OR(REGEXMATCH($A1227, ""(?i)"" &amp; JOIN(""|"", SPLIT($C$3, "" ""))),vlookup(A1227,'VMware Inventory'!A:E,5,0)=""VMWare""), 1, 0)"),0.0)</f>
        <v>0</v>
      </c>
      <c r="D1227" s="16">
        <f>IFERROR(__xludf.DUMMYFUNCTION("IF(REGEXMATCH($A1227, ""(?i)"" &amp; JOIN(""|"", SPLIT($D$3, "" ""))), 1, 0)"),0.0)</f>
        <v>0</v>
      </c>
      <c r="E1227" s="16">
        <f t="shared" si="3"/>
        <v>0</v>
      </c>
      <c r="F1227" s="16">
        <f t="shared" si="4"/>
        <v>0</v>
      </c>
      <c r="G1227" s="16">
        <f>IFERROR(__xludf.DUMMYFUNCTION("IF(REGEXMATCH($A1227, ""(?i)"" &amp; JOIN(""|"", SPLIT($G$3, "" ""))), 1, 0)"),0.0)</f>
        <v>0</v>
      </c>
      <c r="H1227" s="16">
        <f>IFERROR(__xludf.DUMMYFUNCTION("IF(REGEXMATCH($A1227, ""(?i)"" &amp; JOIN(""|"", SPLIT($H$3, "" ""))), 1, 0)"),0.0)</f>
        <v>0</v>
      </c>
      <c r="I1227" s="16">
        <f>IFERROR(__xludf.DUMMYFUNCTION("IF(REGEXMATCH($A1227, ""(?i)"" &amp; JOIN(""|"", SPLIT($I$3, "" ""))), 1, 0)"),0.0)</f>
        <v>0</v>
      </c>
      <c r="J1227" s="16">
        <f>IFERROR(__xludf.DUMMYFUNCTION("IF(REGEXMATCH($A1227, ""(?i)"" &amp; JOIN(""|"", SPLIT($J$3, "" ""))), 1, 0)"),0.0)</f>
        <v>0</v>
      </c>
      <c r="K1227" s="16">
        <f>IFERROR(__xludf.DUMMYFUNCTION("IF(REGEXMATCH($A1227, ""(?i)"" &amp; JOIN(""|"", SPLIT($K$3, "" ""))), 1, 0)"),0.0)</f>
        <v>0</v>
      </c>
      <c r="L1227" s="16">
        <f>if(vlookup(A1227,'VMware Inventory'!A:E,5,0)="Workstation",1,0)</f>
        <v>0</v>
      </c>
      <c r="M1227" s="105">
        <f t="shared" si="5"/>
        <v>0</v>
      </c>
      <c r="N1227" s="105">
        <f t="shared" si="6"/>
        <v>0</v>
      </c>
      <c r="O1227" s="105">
        <f t="shared" si="7"/>
        <v>0</v>
      </c>
      <c r="P1227" s="105" t="str">
        <f t="shared" si="8"/>
        <v>No Infra</v>
      </c>
      <c r="Q1227" s="105">
        <f t="shared" si="9"/>
        <v>0</v>
      </c>
    </row>
    <row r="1228">
      <c r="A1228" s="61" t="s">
        <v>1368</v>
      </c>
      <c r="B1228" s="16">
        <f t="shared" si="2"/>
        <v>0</v>
      </c>
      <c r="C1228" s="16">
        <f>IFERROR(__xludf.DUMMYFUNCTION("IF(OR(REGEXMATCH($A1228, ""(?i)"" &amp; JOIN(""|"", SPLIT($C$3, "" ""))),vlookup(A1228,'VMware Inventory'!A:E,5,0)=""VMWare""), 1, 0)"),0.0)</f>
        <v>0</v>
      </c>
      <c r="D1228" s="16">
        <f>IFERROR(__xludf.DUMMYFUNCTION("IF(REGEXMATCH($A1228, ""(?i)"" &amp; JOIN(""|"", SPLIT($D$3, "" ""))), 1, 0)"),0.0)</f>
        <v>0</v>
      </c>
      <c r="E1228" s="16">
        <f t="shared" si="3"/>
        <v>0</v>
      </c>
      <c r="F1228" s="16">
        <f t="shared" si="4"/>
        <v>0</v>
      </c>
      <c r="G1228" s="16">
        <f>IFERROR(__xludf.DUMMYFUNCTION("IF(REGEXMATCH($A1228, ""(?i)"" &amp; JOIN(""|"", SPLIT($G$3, "" ""))), 1, 0)"),0.0)</f>
        <v>0</v>
      </c>
      <c r="H1228" s="16">
        <f>IFERROR(__xludf.DUMMYFUNCTION("IF(REGEXMATCH($A1228, ""(?i)"" &amp; JOIN(""|"", SPLIT($H$3, "" ""))), 1, 0)"),0.0)</f>
        <v>0</v>
      </c>
      <c r="I1228" s="16">
        <f>IFERROR(__xludf.DUMMYFUNCTION("IF(REGEXMATCH($A1228, ""(?i)"" &amp; JOIN(""|"", SPLIT($I$3, "" ""))), 1, 0)"),0.0)</f>
        <v>0</v>
      </c>
      <c r="J1228" s="16">
        <f>IFERROR(__xludf.DUMMYFUNCTION("IF(REGEXMATCH($A1228, ""(?i)"" &amp; JOIN(""|"", SPLIT($J$3, "" ""))), 1, 0)"),0.0)</f>
        <v>0</v>
      </c>
      <c r="K1228" s="16">
        <f>IFERROR(__xludf.DUMMYFUNCTION("IF(REGEXMATCH($A1228, ""(?i)"" &amp; JOIN(""|"", SPLIT($K$3, "" ""))), 1, 0)"),0.0)</f>
        <v>0</v>
      </c>
      <c r="L1228" s="16">
        <f>if(vlookup(A1228,'VMware Inventory'!A:E,5,0)="Workstation",1,0)</f>
        <v>0</v>
      </c>
      <c r="M1228" s="105">
        <f t="shared" si="5"/>
        <v>0</v>
      </c>
      <c r="N1228" s="105">
        <f t="shared" si="6"/>
        <v>0</v>
      </c>
      <c r="O1228" s="105">
        <f t="shared" si="7"/>
        <v>0</v>
      </c>
      <c r="P1228" s="105" t="str">
        <f t="shared" si="8"/>
        <v>No Infra</v>
      </c>
      <c r="Q1228" s="105">
        <f t="shared" si="9"/>
        <v>0</v>
      </c>
    </row>
    <row r="1229">
      <c r="A1229" s="61" t="s">
        <v>1369</v>
      </c>
      <c r="B1229" s="16">
        <f t="shared" si="2"/>
        <v>0</v>
      </c>
      <c r="C1229" s="16">
        <f>IFERROR(__xludf.DUMMYFUNCTION("IF(OR(REGEXMATCH($A1229, ""(?i)"" &amp; JOIN(""|"", SPLIT($C$3, "" ""))),vlookup(A1229,'VMware Inventory'!A:E,5,0)=""VMWare""), 1, 0)"),0.0)</f>
        <v>0</v>
      </c>
      <c r="D1229" s="16">
        <f>IFERROR(__xludf.DUMMYFUNCTION("IF(REGEXMATCH($A1229, ""(?i)"" &amp; JOIN(""|"", SPLIT($D$3, "" ""))), 1, 0)"),0.0)</f>
        <v>0</v>
      </c>
      <c r="E1229" s="16">
        <f t="shared" si="3"/>
        <v>0</v>
      </c>
      <c r="F1229" s="16">
        <f t="shared" si="4"/>
        <v>0</v>
      </c>
      <c r="G1229" s="16">
        <f>IFERROR(__xludf.DUMMYFUNCTION("IF(REGEXMATCH($A1229, ""(?i)"" &amp; JOIN(""|"", SPLIT($G$3, "" ""))), 1, 0)"),0.0)</f>
        <v>0</v>
      </c>
      <c r="H1229" s="16">
        <f>IFERROR(__xludf.DUMMYFUNCTION("IF(REGEXMATCH($A1229, ""(?i)"" &amp; JOIN(""|"", SPLIT($H$3, "" ""))), 1, 0)"),0.0)</f>
        <v>0</v>
      </c>
      <c r="I1229" s="16">
        <f>IFERROR(__xludf.DUMMYFUNCTION("IF(REGEXMATCH($A1229, ""(?i)"" &amp; JOIN(""|"", SPLIT($I$3, "" ""))), 1, 0)"),0.0)</f>
        <v>0</v>
      </c>
      <c r="J1229" s="16">
        <f>IFERROR(__xludf.DUMMYFUNCTION("IF(REGEXMATCH($A1229, ""(?i)"" &amp; JOIN(""|"", SPLIT($J$3, "" ""))), 1, 0)"),0.0)</f>
        <v>0</v>
      </c>
      <c r="K1229" s="16">
        <f>IFERROR(__xludf.DUMMYFUNCTION("IF(REGEXMATCH($A1229, ""(?i)"" &amp; JOIN(""|"", SPLIT($K$3, "" ""))), 1, 0)"),0.0)</f>
        <v>0</v>
      </c>
      <c r="L1229" s="16">
        <f>if(vlookup(A1229,'VMware Inventory'!A:E,5,0)="Workstation",1,0)</f>
        <v>0</v>
      </c>
      <c r="M1229" s="105">
        <f t="shared" si="5"/>
        <v>0</v>
      </c>
      <c r="N1229" s="105">
        <f t="shared" si="6"/>
        <v>0</v>
      </c>
      <c r="O1229" s="105">
        <f t="shared" si="7"/>
        <v>0</v>
      </c>
      <c r="P1229" s="105" t="str">
        <f t="shared" si="8"/>
        <v>No Infra</v>
      </c>
      <c r="Q1229" s="105">
        <f t="shared" si="9"/>
        <v>0</v>
      </c>
    </row>
    <row r="1230">
      <c r="A1230" s="61" t="s">
        <v>1370</v>
      </c>
      <c r="B1230" s="16">
        <f t="shared" si="2"/>
        <v>0</v>
      </c>
      <c r="C1230" s="16">
        <f>IFERROR(__xludf.DUMMYFUNCTION("IF(OR(REGEXMATCH($A1230, ""(?i)"" &amp; JOIN(""|"", SPLIT($C$3, "" ""))),vlookup(A1230,'VMware Inventory'!A:E,5,0)=""VMWare""), 1, 0)"),0.0)</f>
        <v>0</v>
      </c>
      <c r="D1230" s="16">
        <f>IFERROR(__xludf.DUMMYFUNCTION("IF(REGEXMATCH($A1230, ""(?i)"" &amp; JOIN(""|"", SPLIT($D$3, "" ""))), 1, 0)"),0.0)</f>
        <v>0</v>
      </c>
      <c r="E1230" s="16">
        <f t="shared" si="3"/>
        <v>0</v>
      </c>
      <c r="F1230" s="16">
        <f t="shared" si="4"/>
        <v>0</v>
      </c>
      <c r="G1230" s="16">
        <f>IFERROR(__xludf.DUMMYFUNCTION("IF(REGEXMATCH($A1230, ""(?i)"" &amp; JOIN(""|"", SPLIT($G$3, "" ""))), 1, 0)"),0.0)</f>
        <v>0</v>
      </c>
      <c r="H1230" s="16">
        <f>IFERROR(__xludf.DUMMYFUNCTION("IF(REGEXMATCH($A1230, ""(?i)"" &amp; JOIN(""|"", SPLIT($H$3, "" ""))), 1, 0)"),0.0)</f>
        <v>0</v>
      </c>
      <c r="I1230" s="16">
        <f>IFERROR(__xludf.DUMMYFUNCTION("IF(REGEXMATCH($A1230, ""(?i)"" &amp; JOIN(""|"", SPLIT($I$3, "" ""))), 1, 0)"),0.0)</f>
        <v>0</v>
      </c>
      <c r="J1230" s="16">
        <f>IFERROR(__xludf.DUMMYFUNCTION("IF(REGEXMATCH($A1230, ""(?i)"" &amp; JOIN(""|"", SPLIT($J$3, "" ""))), 1, 0)"),0.0)</f>
        <v>0</v>
      </c>
      <c r="K1230" s="16">
        <f>IFERROR(__xludf.DUMMYFUNCTION("IF(REGEXMATCH($A1230, ""(?i)"" &amp; JOIN(""|"", SPLIT($K$3, "" ""))), 1, 0)"),0.0)</f>
        <v>0</v>
      </c>
      <c r="L1230" s="16">
        <f>if(vlookup(A1230,'VMware Inventory'!A:E,5,0)="Workstation",1,0)</f>
        <v>0</v>
      </c>
      <c r="M1230" s="105">
        <f t="shared" si="5"/>
        <v>0</v>
      </c>
      <c r="N1230" s="105">
        <f t="shared" si="6"/>
        <v>0</v>
      </c>
      <c r="O1230" s="105">
        <f t="shared" si="7"/>
        <v>0</v>
      </c>
      <c r="P1230" s="105" t="str">
        <f t="shared" si="8"/>
        <v>No Infra</v>
      </c>
      <c r="Q1230" s="105">
        <f t="shared" si="9"/>
        <v>0</v>
      </c>
    </row>
    <row r="1231">
      <c r="A1231" s="61" t="s">
        <v>1371</v>
      </c>
      <c r="B1231" s="16">
        <f t="shared" si="2"/>
        <v>0</v>
      </c>
      <c r="C1231" s="16">
        <f>IFERROR(__xludf.DUMMYFUNCTION("IF(OR(REGEXMATCH($A1231, ""(?i)"" &amp; JOIN(""|"", SPLIT($C$3, "" ""))),vlookup(A1231,'VMware Inventory'!A:E,5,0)=""VMWare""), 1, 0)"),0.0)</f>
        <v>0</v>
      </c>
      <c r="D1231" s="16">
        <f>IFERROR(__xludf.DUMMYFUNCTION("IF(REGEXMATCH($A1231, ""(?i)"" &amp; JOIN(""|"", SPLIT($D$3, "" ""))), 1, 0)"),0.0)</f>
        <v>0</v>
      </c>
      <c r="E1231" s="16">
        <f t="shared" si="3"/>
        <v>0</v>
      </c>
      <c r="F1231" s="16">
        <f t="shared" si="4"/>
        <v>0</v>
      </c>
      <c r="G1231" s="16">
        <f>IFERROR(__xludf.DUMMYFUNCTION("IF(REGEXMATCH($A1231, ""(?i)"" &amp; JOIN(""|"", SPLIT($G$3, "" ""))), 1, 0)"),0.0)</f>
        <v>0</v>
      </c>
      <c r="H1231" s="16">
        <f>IFERROR(__xludf.DUMMYFUNCTION("IF(REGEXMATCH($A1231, ""(?i)"" &amp; JOIN(""|"", SPLIT($H$3, "" ""))), 1, 0)"),0.0)</f>
        <v>0</v>
      </c>
      <c r="I1231" s="16">
        <f>IFERROR(__xludf.DUMMYFUNCTION("IF(REGEXMATCH($A1231, ""(?i)"" &amp; JOIN(""|"", SPLIT($I$3, "" ""))), 1, 0)"),0.0)</f>
        <v>0</v>
      </c>
      <c r="J1231" s="16">
        <f>IFERROR(__xludf.DUMMYFUNCTION("IF(REGEXMATCH($A1231, ""(?i)"" &amp; JOIN(""|"", SPLIT($J$3, "" ""))), 1, 0)"),0.0)</f>
        <v>0</v>
      </c>
      <c r="K1231" s="16">
        <f>IFERROR(__xludf.DUMMYFUNCTION("IF(REGEXMATCH($A1231, ""(?i)"" &amp; JOIN(""|"", SPLIT($K$3, "" ""))), 1, 0)"),0.0)</f>
        <v>0</v>
      </c>
      <c r="L1231" s="16">
        <f>if(vlookup(A1231,'VMware Inventory'!A:E,5,0)="Workstation",1,0)</f>
        <v>0</v>
      </c>
      <c r="M1231" s="105">
        <f t="shared" si="5"/>
        <v>0</v>
      </c>
      <c r="N1231" s="105">
        <f t="shared" si="6"/>
        <v>0</v>
      </c>
      <c r="O1231" s="105">
        <f t="shared" si="7"/>
        <v>0</v>
      </c>
      <c r="P1231" s="105" t="str">
        <f t="shared" si="8"/>
        <v>No Infra</v>
      </c>
      <c r="Q1231" s="105">
        <f t="shared" si="9"/>
        <v>0</v>
      </c>
    </row>
    <row r="1232">
      <c r="A1232" s="61" t="s">
        <v>1372</v>
      </c>
      <c r="B1232" s="16">
        <f t="shared" si="2"/>
        <v>0</v>
      </c>
      <c r="C1232" s="16">
        <f>IFERROR(__xludf.DUMMYFUNCTION("IF(OR(REGEXMATCH($A1232, ""(?i)"" &amp; JOIN(""|"", SPLIT($C$3, "" ""))),vlookup(A1232,'VMware Inventory'!A:E,5,0)=""VMWare""), 1, 0)"),0.0)</f>
        <v>0</v>
      </c>
      <c r="D1232" s="16">
        <f>IFERROR(__xludf.DUMMYFUNCTION("IF(REGEXMATCH($A1232, ""(?i)"" &amp; JOIN(""|"", SPLIT($D$3, "" ""))), 1, 0)"),0.0)</f>
        <v>0</v>
      </c>
      <c r="E1232" s="16">
        <f t="shared" si="3"/>
        <v>0</v>
      </c>
      <c r="F1232" s="16">
        <f t="shared" si="4"/>
        <v>0</v>
      </c>
      <c r="G1232" s="16">
        <f>IFERROR(__xludf.DUMMYFUNCTION("IF(REGEXMATCH($A1232, ""(?i)"" &amp; JOIN(""|"", SPLIT($G$3, "" ""))), 1, 0)"),0.0)</f>
        <v>0</v>
      </c>
      <c r="H1232" s="16">
        <f>IFERROR(__xludf.DUMMYFUNCTION("IF(REGEXMATCH($A1232, ""(?i)"" &amp; JOIN(""|"", SPLIT($H$3, "" ""))), 1, 0)"),0.0)</f>
        <v>0</v>
      </c>
      <c r="I1232" s="16">
        <f>IFERROR(__xludf.DUMMYFUNCTION("IF(REGEXMATCH($A1232, ""(?i)"" &amp; JOIN(""|"", SPLIT($I$3, "" ""))), 1, 0)"),0.0)</f>
        <v>0</v>
      </c>
      <c r="J1232" s="16">
        <f>IFERROR(__xludf.DUMMYFUNCTION("IF(REGEXMATCH($A1232, ""(?i)"" &amp; JOIN(""|"", SPLIT($J$3, "" ""))), 1, 0)"),0.0)</f>
        <v>0</v>
      </c>
      <c r="K1232" s="16">
        <f>IFERROR(__xludf.DUMMYFUNCTION("IF(REGEXMATCH($A1232, ""(?i)"" &amp; JOIN(""|"", SPLIT($K$3, "" ""))), 1, 0)"),0.0)</f>
        <v>0</v>
      </c>
      <c r="L1232" s="16">
        <f>if(vlookup(A1232,'VMware Inventory'!A:E,5,0)="Workstation",1,0)</f>
        <v>0</v>
      </c>
      <c r="M1232" s="105">
        <f t="shared" si="5"/>
        <v>0</v>
      </c>
      <c r="N1232" s="105">
        <f t="shared" si="6"/>
        <v>0</v>
      </c>
      <c r="O1232" s="105">
        <f t="shared" si="7"/>
        <v>0</v>
      </c>
      <c r="P1232" s="105" t="str">
        <f t="shared" si="8"/>
        <v>No Infra</v>
      </c>
      <c r="Q1232" s="105">
        <f t="shared" si="9"/>
        <v>0</v>
      </c>
    </row>
    <row r="1233">
      <c r="A1233" s="61" t="s">
        <v>1373</v>
      </c>
      <c r="B1233" s="16">
        <f t="shared" si="2"/>
        <v>0</v>
      </c>
      <c r="C1233" s="16">
        <f>IFERROR(__xludf.DUMMYFUNCTION("IF(OR(REGEXMATCH($A1233, ""(?i)"" &amp; JOIN(""|"", SPLIT($C$3, "" ""))),vlookup(A1233,'VMware Inventory'!A:E,5,0)=""VMWare""), 1, 0)"),0.0)</f>
        <v>0</v>
      </c>
      <c r="D1233" s="16">
        <f>IFERROR(__xludf.DUMMYFUNCTION("IF(REGEXMATCH($A1233, ""(?i)"" &amp; JOIN(""|"", SPLIT($D$3, "" ""))), 1, 0)"),0.0)</f>
        <v>0</v>
      </c>
      <c r="E1233" s="16">
        <f t="shared" si="3"/>
        <v>0</v>
      </c>
      <c r="F1233" s="16">
        <f t="shared" si="4"/>
        <v>0</v>
      </c>
      <c r="G1233" s="16">
        <f>IFERROR(__xludf.DUMMYFUNCTION("IF(REGEXMATCH($A1233, ""(?i)"" &amp; JOIN(""|"", SPLIT($G$3, "" ""))), 1, 0)"),0.0)</f>
        <v>0</v>
      </c>
      <c r="H1233" s="16">
        <f>IFERROR(__xludf.DUMMYFUNCTION("IF(REGEXMATCH($A1233, ""(?i)"" &amp; JOIN(""|"", SPLIT($H$3, "" ""))), 1, 0)"),0.0)</f>
        <v>0</v>
      </c>
      <c r="I1233" s="16">
        <f>IFERROR(__xludf.DUMMYFUNCTION("IF(REGEXMATCH($A1233, ""(?i)"" &amp; JOIN(""|"", SPLIT($I$3, "" ""))), 1, 0)"),0.0)</f>
        <v>0</v>
      </c>
      <c r="J1233" s="16">
        <f>IFERROR(__xludf.DUMMYFUNCTION("IF(REGEXMATCH($A1233, ""(?i)"" &amp; JOIN(""|"", SPLIT($J$3, "" ""))), 1, 0)"),0.0)</f>
        <v>0</v>
      </c>
      <c r="K1233" s="16">
        <f>IFERROR(__xludf.DUMMYFUNCTION("IF(REGEXMATCH($A1233, ""(?i)"" &amp; JOIN(""|"", SPLIT($K$3, "" ""))), 1, 0)"),0.0)</f>
        <v>0</v>
      </c>
      <c r="L1233" s="16">
        <f>if(vlookup(A1233,'VMware Inventory'!A:E,5,0)="Workstation",1,0)</f>
        <v>0</v>
      </c>
      <c r="M1233" s="105">
        <f t="shared" si="5"/>
        <v>0</v>
      </c>
      <c r="N1233" s="105">
        <f t="shared" si="6"/>
        <v>0</v>
      </c>
      <c r="O1233" s="105">
        <f t="shared" si="7"/>
        <v>0</v>
      </c>
      <c r="P1233" s="105" t="str">
        <f t="shared" si="8"/>
        <v>No Infra</v>
      </c>
      <c r="Q1233" s="105">
        <f t="shared" si="9"/>
        <v>0</v>
      </c>
    </row>
    <row r="1234">
      <c r="A1234" s="61" t="s">
        <v>1374</v>
      </c>
      <c r="B1234" s="16">
        <f t="shared" si="2"/>
        <v>0</v>
      </c>
      <c r="C1234" s="16">
        <f>IFERROR(__xludf.DUMMYFUNCTION("IF(OR(REGEXMATCH($A1234, ""(?i)"" &amp; JOIN(""|"", SPLIT($C$3, "" ""))),vlookup(A1234,'VMware Inventory'!A:E,5,0)=""VMWare""), 1, 0)"),0.0)</f>
        <v>0</v>
      </c>
      <c r="D1234" s="16">
        <f>IFERROR(__xludf.DUMMYFUNCTION("IF(REGEXMATCH($A1234, ""(?i)"" &amp; JOIN(""|"", SPLIT($D$3, "" ""))), 1, 0)"),0.0)</f>
        <v>0</v>
      </c>
      <c r="E1234" s="16">
        <f t="shared" si="3"/>
        <v>0</v>
      </c>
      <c r="F1234" s="16">
        <f t="shared" si="4"/>
        <v>0</v>
      </c>
      <c r="G1234" s="16">
        <f>IFERROR(__xludf.DUMMYFUNCTION("IF(REGEXMATCH($A1234, ""(?i)"" &amp; JOIN(""|"", SPLIT($G$3, "" ""))), 1, 0)"),0.0)</f>
        <v>0</v>
      </c>
      <c r="H1234" s="16">
        <f>IFERROR(__xludf.DUMMYFUNCTION("IF(REGEXMATCH($A1234, ""(?i)"" &amp; JOIN(""|"", SPLIT($H$3, "" ""))), 1, 0)"),0.0)</f>
        <v>0</v>
      </c>
      <c r="I1234" s="16">
        <f>IFERROR(__xludf.DUMMYFUNCTION("IF(REGEXMATCH($A1234, ""(?i)"" &amp; JOIN(""|"", SPLIT($I$3, "" ""))), 1, 0)"),0.0)</f>
        <v>0</v>
      </c>
      <c r="J1234" s="16">
        <f>IFERROR(__xludf.DUMMYFUNCTION("IF(REGEXMATCH($A1234, ""(?i)"" &amp; JOIN(""|"", SPLIT($J$3, "" ""))), 1, 0)"),0.0)</f>
        <v>0</v>
      </c>
      <c r="K1234" s="16">
        <f>IFERROR(__xludf.DUMMYFUNCTION("IF(REGEXMATCH($A1234, ""(?i)"" &amp; JOIN(""|"", SPLIT($K$3, "" ""))), 1, 0)"),0.0)</f>
        <v>0</v>
      </c>
      <c r="L1234" s="16">
        <f>if(vlookup(A1234,'VMware Inventory'!A:E,5,0)="Workstation",1,0)</f>
        <v>0</v>
      </c>
      <c r="M1234" s="105">
        <f t="shared" si="5"/>
        <v>0</v>
      </c>
      <c r="N1234" s="105">
        <f t="shared" si="6"/>
        <v>0</v>
      </c>
      <c r="O1234" s="105">
        <f t="shared" si="7"/>
        <v>0</v>
      </c>
      <c r="P1234" s="105" t="str">
        <f t="shared" si="8"/>
        <v>No Infra</v>
      </c>
      <c r="Q1234" s="105">
        <f t="shared" si="9"/>
        <v>0</v>
      </c>
    </row>
    <row r="1235">
      <c r="A1235" s="61" t="s">
        <v>1375</v>
      </c>
      <c r="B1235" s="16">
        <f t="shared" si="2"/>
        <v>0</v>
      </c>
      <c r="C1235" s="16">
        <f>IFERROR(__xludf.DUMMYFUNCTION("IF(OR(REGEXMATCH($A1235, ""(?i)"" &amp; JOIN(""|"", SPLIT($C$3, "" ""))),vlookup(A1235,'VMware Inventory'!A:E,5,0)=""VMWare""), 1, 0)"),0.0)</f>
        <v>0</v>
      </c>
      <c r="D1235" s="16">
        <f>IFERROR(__xludf.DUMMYFUNCTION("IF(REGEXMATCH($A1235, ""(?i)"" &amp; JOIN(""|"", SPLIT($D$3, "" ""))), 1, 0)"),0.0)</f>
        <v>0</v>
      </c>
      <c r="E1235" s="16">
        <f t="shared" si="3"/>
        <v>0</v>
      </c>
      <c r="F1235" s="16">
        <f t="shared" si="4"/>
        <v>0</v>
      </c>
      <c r="G1235" s="16">
        <f>IFERROR(__xludf.DUMMYFUNCTION("IF(REGEXMATCH($A1235, ""(?i)"" &amp; JOIN(""|"", SPLIT($G$3, "" ""))), 1, 0)"),0.0)</f>
        <v>0</v>
      </c>
      <c r="H1235" s="16">
        <f>IFERROR(__xludf.DUMMYFUNCTION("IF(REGEXMATCH($A1235, ""(?i)"" &amp; JOIN(""|"", SPLIT($H$3, "" ""))), 1, 0)"),0.0)</f>
        <v>0</v>
      </c>
      <c r="I1235" s="16">
        <f>IFERROR(__xludf.DUMMYFUNCTION("IF(REGEXMATCH($A1235, ""(?i)"" &amp; JOIN(""|"", SPLIT($I$3, "" ""))), 1, 0)"),0.0)</f>
        <v>0</v>
      </c>
      <c r="J1235" s="16">
        <f>IFERROR(__xludf.DUMMYFUNCTION("IF(REGEXMATCH($A1235, ""(?i)"" &amp; JOIN(""|"", SPLIT($J$3, "" ""))), 1, 0)"),0.0)</f>
        <v>0</v>
      </c>
      <c r="K1235" s="16">
        <f>IFERROR(__xludf.DUMMYFUNCTION("IF(REGEXMATCH($A1235, ""(?i)"" &amp; JOIN(""|"", SPLIT($K$3, "" ""))), 1, 0)"),0.0)</f>
        <v>0</v>
      </c>
      <c r="L1235" s="16">
        <f>if(vlookup(A1235,'VMware Inventory'!A:E,5,0)="Workstation",1,0)</f>
        <v>0</v>
      </c>
      <c r="M1235" s="105">
        <f t="shared" si="5"/>
        <v>0</v>
      </c>
      <c r="N1235" s="105">
        <f t="shared" si="6"/>
        <v>0</v>
      </c>
      <c r="O1235" s="105">
        <f t="shared" si="7"/>
        <v>0</v>
      </c>
      <c r="P1235" s="105" t="str">
        <f t="shared" si="8"/>
        <v>No Infra</v>
      </c>
      <c r="Q1235" s="105">
        <f t="shared" si="9"/>
        <v>0</v>
      </c>
    </row>
    <row r="1236">
      <c r="A1236" s="61" t="s">
        <v>1376</v>
      </c>
      <c r="B1236" s="16">
        <f t="shared" si="2"/>
        <v>0</v>
      </c>
      <c r="C1236" s="16">
        <f>IFERROR(__xludf.DUMMYFUNCTION("IF(OR(REGEXMATCH($A1236, ""(?i)"" &amp; JOIN(""|"", SPLIT($C$3, "" ""))),vlookup(A1236,'VMware Inventory'!A:E,5,0)=""VMWare""), 1, 0)"),0.0)</f>
        <v>0</v>
      </c>
      <c r="D1236" s="16">
        <f>IFERROR(__xludf.DUMMYFUNCTION("IF(REGEXMATCH($A1236, ""(?i)"" &amp; JOIN(""|"", SPLIT($D$3, "" ""))), 1, 0)"),0.0)</f>
        <v>0</v>
      </c>
      <c r="E1236" s="16">
        <f t="shared" si="3"/>
        <v>0</v>
      </c>
      <c r="F1236" s="16">
        <f t="shared" si="4"/>
        <v>0</v>
      </c>
      <c r="G1236" s="16">
        <f>IFERROR(__xludf.DUMMYFUNCTION("IF(REGEXMATCH($A1236, ""(?i)"" &amp; JOIN(""|"", SPLIT($G$3, "" ""))), 1, 0)"),0.0)</f>
        <v>0</v>
      </c>
      <c r="H1236" s="16">
        <f>IFERROR(__xludf.DUMMYFUNCTION("IF(REGEXMATCH($A1236, ""(?i)"" &amp; JOIN(""|"", SPLIT($H$3, "" ""))), 1, 0)"),0.0)</f>
        <v>0</v>
      </c>
      <c r="I1236" s="16">
        <f>IFERROR(__xludf.DUMMYFUNCTION("IF(REGEXMATCH($A1236, ""(?i)"" &amp; JOIN(""|"", SPLIT($I$3, "" ""))), 1, 0)"),0.0)</f>
        <v>0</v>
      </c>
      <c r="J1236" s="16">
        <f>IFERROR(__xludf.DUMMYFUNCTION("IF(REGEXMATCH($A1236, ""(?i)"" &amp; JOIN(""|"", SPLIT($J$3, "" ""))), 1, 0)"),0.0)</f>
        <v>0</v>
      </c>
      <c r="K1236" s="16">
        <f>IFERROR(__xludf.DUMMYFUNCTION("IF(REGEXMATCH($A1236, ""(?i)"" &amp; JOIN(""|"", SPLIT($K$3, "" ""))), 1, 0)"),0.0)</f>
        <v>0</v>
      </c>
      <c r="L1236" s="16">
        <f>if(vlookup(A1236,'VMware Inventory'!A:E,5,0)="Workstation",1,0)</f>
        <v>0</v>
      </c>
      <c r="M1236" s="105">
        <f t="shared" si="5"/>
        <v>0</v>
      </c>
      <c r="N1236" s="105">
        <f t="shared" si="6"/>
        <v>0</v>
      </c>
      <c r="O1236" s="105">
        <f t="shared" si="7"/>
        <v>0</v>
      </c>
      <c r="P1236" s="105" t="str">
        <f t="shared" si="8"/>
        <v>No Infra</v>
      </c>
      <c r="Q1236" s="105">
        <f t="shared" si="9"/>
        <v>0</v>
      </c>
    </row>
    <row r="1237">
      <c r="A1237" s="61" t="s">
        <v>1377</v>
      </c>
      <c r="B1237" s="16">
        <f t="shared" si="2"/>
        <v>0</v>
      </c>
      <c r="C1237" s="16">
        <f>IFERROR(__xludf.DUMMYFUNCTION("IF(OR(REGEXMATCH($A1237, ""(?i)"" &amp; JOIN(""|"", SPLIT($C$3, "" ""))),vlookup(A1237,'VMware Inventory'!A:E,5,0)=""VMWare""), 1, 0)"),0.0)</f>
        <v>0</v>
      </c>
      <c r="D1237" s="16">
        <f>IFERROR(__xludf.DUMMYFUNCTION("IF(REGEXMATCH($A1237, ""(?i)"" &amp; JOIN(""|"", SPLIT($D$3, "" ""))), 1, 0)"),0.0)</f>
        <v>0</v>
      </c>
      <c r="E1237" s="16">
        <f t="shared" si="3"/>
        <v>0</v>
      </c>
      <c r="F1237" s="16">
        <f t="shared" si="4"/>
        <v>0</v>
      </c>
      <c r="G1237" s="16">
        <f>IFERROR(__xludf.DUMMYFUNCTION("IF(REGEXMATCH($A1237, ""(?i)"" &amp; JOIN(""|"", SPLIT($G$3, "" ""))), 1, 0)"),0.0)</f>
        <v>0</v>
      </c>
      <c r="H1237" s="16">
        <f>IFERROR(__xludf.DUMMYFUNCTION("IF(REGEXMATCH($A1237, ""(?i)"" &amp; JOIN(""|"", SPLIT($H$3, "" ""))), 1, 0)"),0.0)</f>
        <v>0</v>
      </c>
      <c r="I1237" s="16">
        <f>IFERROR(__xludf.DUMMYFUNCTION("IF(REGEXMATCH($A1237, ""(?i)"" &amp; JOIN(""|"", SPLIT($I$3, "" ""))), 1, 0)"),0.0)</f>
        <v>0</v>
      </c>
      <c r="J1237" s="16">
        <f>IFERROR(__xludf.DUMMYFUNCTION("IF(REGEXMATCH($A1237, ""(?i)"" &amp; JOIN(""|"", SPLIT($J$3, "" ""))), 1, 0)"),0.0)</f>
        <v>0</v>
      </c>
      <c r="K1237" s="16">
        <f>IFERROR(__xludf.DUMMYFUNCTION("IF(REGEXMATCH($A1237, ""(?i)"" &amp; JOIN(""|"", SPLIT($K$3, "" ""))), 1, 0)"),0.0)</f>
        <v>0</v>
      </c>
      <c r="L1237" s="16">
        <f>if(vlookup(A1237,'VMware Inventory'!A:E,5,0)="Workstation",1,0)</f>
        <v>0</v>
      </c>
      <c r="M1237" s="105">
        <f t="shared" si="5"/>
        <v>0</v>
      </c>
      <c r="N1237" s="105">
        <f t="shared" si="6"/>
        <v>0</v>
      </c>
      <c r="O1237" s="105">
        <f t="shared" si="7"/>
        <v>0</v>
      </c>
      <c r="P1237" s="105" t="str">
        <f t="shared" si="8"/>
        <v>No Infra</v>
      </c>
      <c r="Q1237" s="105">
        <f t="shared" si="9"/>
        <v>0</v>
      </c>
    </row>
    <row r="1238">
      <c r="A1238" s="61" t="s">
        <v>1378</v>
      </c>
      <c r="B1238" s="16">
        <f t="shared" si="2"/>
        <v>0</v>
      </c>
      <c r="C1238" s="16">
        <f>IFERROR(__xludf.DUMMYFUNCTION("IF(OR(REGEXMATCH($A1238, ""(?i)"" &amp; JOIN(""|"", SPLIT($C$3, "" ""))),vlookup(A1238,'VMware Inventory'!A:E,5,0)=""VMWare""), 1, 0)"),0.0)</f>
        <v>0</v>
      </c>
      <c r="D1238" s="16">
        <f>IFERROR(__xludf.DUMMYFUNCTION("IF(REGEXMATCH($A1238, ""(?i)"" &amp; JOIN(""|"", SPLIT($D$3, "" ""))), 1, 0)"),0.0)</f>
        <v>0</v>
      </c>
      <c r="E1238" s="16">
        <f t="shared" si="3"/>
        <v>0</v>
      </c>
      <c r="F1238" s="16">
        <f t="shared" si="4"/>
        <v>0</v>
      </c>
      <c r="G1238" s="16">
        <f>IFERROR(__xludf.DUMMYFUNCTION("IF(REGEXMATCH($A1238, ""(?i)"" &amp; JOIN(""|"", SPLIT($G$3, "" ""))), 1, 0)"),0.0)</f>
        <v>0</v>
      </c>
      <c r="H1238" s="16">
        <f>IFERROR(__xludf.DUMMYFUNCTION("IF(REGEXMATCH($A1238, ""(?i)"" &amp; JOIN(""|"", SPLIT($H$3, "" ""))), 1, 0)"),0.0)</f>
        <v>0</v>
      </c>
      <c r="I1238" s="16">
        <f>IFERROR(__xludf.DUMMYFUNCTION("IF(REGEXMATCH($A1238, ""(?i)"" &amp; JOIN(""|"", SPLIT($I$3, "" ""))), 1, 0)"),0.0)</f>
        <v>0</v>
      </c>
      <c r="J1238" s="16">
        <f>IFERROR(__xludf.DUMMYFUNCTION("IF(REGEXMATCH($A1238, ""(?i)"" &amp; JOIN(""|"", SPLIT($J$3, "" ""))), 1, 0)"),0.0)</f>
        <v>0</v>
      </c>
      <c r="K1238" s="16">
        <f>IFERROR(__xludf.DUMMYFUNCTION("IF(REGEXMATCH($A1238, ""(?i)"" &amp; JOIN(""|"", SPLIT($K$3, "" ""))), 1, 0)"),0.0)</f>
        <v>0</v>
      </c>
      <c r="L1238" s="16">
        <f>if(vlookup(A1238,'VMware Inventory'!A:E,5,0)="Workstation",1,0)</f>
        <v>0</v>
      </c>
      <c r="M1238" s="105">
        <f t="shared" si="5"/>
        <v>0</v>
      </c>
      <c r="N1238" s="105">
        <f t="shared" si="6"/>
        <v>0</v>
      </c>
      <c r="O1238" s="105">
        <f t="shared" si="7"/>
        <v>0</v>
      </c>
      <c r="P1238" s="105" t="str">
        <f t="shared" si="8"/>
        <v>No Infra</v>
      </c>
      <c r="Q1238" s="105">
        <f t="shared" si="9"/>
        <v>0</v>
      </c>
    </row>
    <row r="1239">
      <c r="A1239" s="61" t="s">
        <v>1379</v>
      </c>
      <c r="B1239" s="16">
        <f t="shared" si="2"/>
        <v>0</v>
      </c>
      <c r="C1239" s="16">
        <f>IFERROR(__xludf.DUMMYFUNCTION("IF(OR(REGEXMATCH($A1239, ""(?i)"" &amp; JOIN(""|"", SPLIT($C$3, "" ""))),vlookup(A1239,'VMware Inventory'!A:E,5,0)=""VMWare""), 1, 0)"),0.0)</f>
        <v>0</v>
      </c>
      <c r="D1239" s="16">
        <f>IFERROR(__xludf.DUMMYFUNCTION("IF(REGEXMATCH($A1239, ""(?i)"" &amp; JOIN(""|"", SPLIT($D$3, "" ""))), 1, 0)"),0.0)</f>
        <v>0</v>
      </c>
      <c r="E1239" s="16">
        <f t="shared" si="3"/>
        <v>0</v>
      </c>
      <c r="F1239" s="16">
        <f t="shared" si="4"/>
        <v>0</v>
      </c>
      <c r="G1239" s="16">
        <f>IFERROR(__xludf.DUMMYFUNCTION("IF(REGEXMATCH($A1239, ""(?i)"" &amp; JOIN(""|"", SPLIT($G$3, "" ""))), 1, 0)"),0.0)</f>
        <v>0</v>
      </c>
      <c r="H1239" s="16">
        <f>IFERROR(__xludf.DUMMYFUNCTION("IF(REGEXMATCH($A1239, ""(?i)"" &amp; JOIN(""|"", SPLIT($H$3, "" ""))), 1, 0)"),0.0)</f>
        <v>0</v>
      </c>
      <c r="I1239" s="16">
        <f>IFERROR(__xludf.DUMMYFUNCTION("IF(REGEXMATCH($A1239, ""(?i)"" &amp; JOIN(""|"", SPLIT($I$3, "" ""))), 1, 0)"),0.0)</f>
        <v>0</v>
      </c>
      <c r="J1239" s="16">
        <f>IFERROR(__xludf.DUMMYFUNCTION("IF(REGEXMATCH($A1239, ""(?i)"" &amp; JOIN(""|"", SPLIT($J$3, "" ""))), 1, 0)"),0.0)</f>
        <v>0</v>
      </c>
      <c r="K1239" s="16">
        <f>IFERROR(__xludf.DUMMYFUNCTION("IF(REGEXMATCH($A1239, ""(?i)"" &amp; JOIN(""|"", SPLIT($K$3, "" ""))), 1, 0)"),0.0)</f>
        <v>0</v>
      </c>
      <c r="L1239" s="16">
        <f>if(vlookup(A1239,'VMware Inventory'!A:E,5,0)="Workstation",1,0)</f>
        <v>0</v>
      </c>
      <c r="M1239" s="105">
        <f t="shared" si="5"/>
        <v>0</v>
      </c>
      <c r="N1239" s="105">
        <f t="shared" si="6"/>
        <v>0</v>
      </c>
      <c r="O1239" s="105">
        <f t="shared" si="7"/>
        <v>0</v>
      </c>
      <c r="P1239" s="105" t="str">
        <f t="shared" si="8"/>
        <v>No Infra</v>
      </c>
      <c r="Q1239" s="105">
        <f t="shared" si="9"/>
        <v>0</v>
      </c>
    </row>
    <row r="1240">
      <c r="A1240" s="61" t="s">
        <v>1380</v>
      </c>
      <c r="B1240" s="16">
        <f t="shared" si="2"/>
        <v>0</v>
      </c>
      <c r="C1240" s="16">
        <f>IFERROR(__xludf.DUMMYFUNCTION("IF(OR(REGEXMATCH($A1240, ""(?i)"" &amp; JOIN(""|"", SPLIT($C$3, "" ""))),vlookup(A1240,'VMware Inventory'!A:E,5,0)=""VMWare""), 1, 0)"),0.0)</f>
        <v>0</v>
      </c>
      <c r="D1240" s="16">
        <f>IFERROR(__xludf.DUMMYFUNCTION("IF(REGEXMATCH($A1240, ""(?i)"" &amp; JOIN(""|"", SPLIT($D$3, "" ""))), 1, 0)"),0.0)</f>
        <v>0</v>
      </c>
      <c r="E1240" s="16">
        <f t="shared" si="3"/>
        <v>0</v>
      </c>
      <c r="F1240" s="16">
        <f t="shared" si="4"/>
        <v>0</v>
      </c>
      <c r="G1240" s="16">
        <f>IFERROR(__xludf.DUMMYFUNCTION("IF(REGEXMATCH($A1240, ""(?i)"" &amp; JOIN(""|"", SPLIT($G$3, "" ""))), 1, 0)"),0.0)</f>
        <v>0</v>
      </c>
      <c r="H1240" s="16">
        <f>IFERROR(__xludf.DUMMYFUNCTION("IF(REGEXMATCH($A1240, ""(?i)"" &amp; JOIN(""|"", SPLIT($H$3, "" ""))), 1, 0)"),0.0)</f>
        <v>0</v>
      </c>
      <c r="I1240" s="16">
        <f>IFERROR(__xludf.DUMMYFUNCTION("IF(REGEXMATCH($A1240, ""(?i)"" &amp; JOIN(""|"", SPLIT($I$3, "" ""))), 1, 0)"),0.0)</f>
        <v>0</v>
      </c>
      <c r="J1240" s="16">
        <f>IFERROR(__xludf.DUMMYFUNCTION("IF(REGEXMATCH($A1240, ""(?i)"" &amp; JOIN(""|"", SPLIT($J$3, "" ""))), 1, 0)"),0.0)</f>
        <v>0</v>
      </c>
      <c r="K1240" s="16">
        <f>IFERROR(__xludf.DUMMYFUNCTION("IF(REGEXMATCH($A1240, ""(?i)"" &amp; JOIN(""|"", SPLIT($K$3, "" ""))), 1, 0)"),0.0)</f>
        <v>0</v>
      </c>
      <c r="L1240" s="16">
        <f>if(vlookup(A1240,'VMware Inventory'!A:E,5,0)="Workstation",1,0)</f>
        <v>0</v>
      </c>
      <c r="M1240" s="105">
        <f t="shared" si="5"/>
        <v>0</v>
      </c>
      <c r="N1240" s="105">
        <f t="shared" si="6"/>
        <v>0</v>
      </c>
      <c r="O1240" s="105">
        <f t="shared" si="7"/>
        <v>0</v>
      </c>
      <c r="P1240" s="105" t="str">
        <f t="shared" si="8"/>
        <v>No Infra</v>
      </c>
      <c r="Q1240" s="105">
        <f t="shared" si="9"/>
        <v>0</v>
      </c>
    </row>
    <row r="1241">
      <c r="A1241" s="61" t="s">
        <v>1381</v>
      </c>
      <c r="B1241" s="16">
        <f t="shared" si="2"/>
        <v>0</v>
      </c>
      <c r="C1241" s="16">
        <f>IFERROR(__xludf.DUMMYFUNCTION("IF(OR(REGEXMATCH($A1241, ""(?i)"" &amp; JOIN(""|"", SPLIT($C$3, "" ""))),vlookup(A1241,'VMware Inventory'!A:E,5,0)=""VMWare""), 1, 0)"),0.0)</f>
        <v>0</v>
      </c>
      <c r="D1241" s="16">
        <f>IFERROR(__xludf.DUMMYFUNCTION("IF(REGEXMATCH($A1241, ""(?i)"" &amp; JOIN(""|"", SPLIT($D$3, "" ""))), 1, 0)"),0.0)</f>
        <v>0</v>
      </c>
      <c r="E1241" s="16">
        <f t="shared" si="3"/>
        <v>0</v>
      </c>
      <c r="F1241" s="16">
        <f t="shared" si="4"/>
        <v>0</v>
      </c>
      <c r="G1241" s="16">
        <f>IFERROR(__xludf.DUMMYFUNCTION("IF(REGEXMATCH($A1241, ""(?i)"" &amp; JOIN(""|"", SPLIT($G$3, "" ""))), 1, 0)"),0.0)</f>
        <v>0</v>
      </c>
      <c r="H1241" s="16">
        <f>IFERROR(__xludf.DUMMYFUNCTION("IF(REGEXMATCH($A1241, ""(?i)"" &amp; JOIN(""|"", SPLIT($H$3, "" ""))), 1, 0)"),0.0)</f>
        <v>0</v>
      </c>
      <c r="I1241" s="16">
        <f>IFERROR(__xludf.DUMMYFUNCTION("IF(REGEXMATCH($A1241, ""(?i)"" &amp; JOIN(""|"", SPLIT($I$3, "" ""))), 1, 0)"),0.0)</f>
        <v>0</v>
      </c>
      <c r="J1241" s="16">
        <f>IFERROR(__xludf.DUMMYFUNCTION("IF(REGEXMATCH($A1241, ""(?i)"" &amp; JOIN(""|"", SPLIT($J$3, "" ""))), 1, 0)"),0.0)</f>
        <v>0</v>
      </c>
      <c r="K1241" s="16">
        <f>IFERROR(__xludf.DUMMYFUNCTION("IF(REGEXMATCH($A1241, ""(?i)"" &amp; JOIN(""|"", SPLIT($K$3, "" ""))), 1, 0)"),0.0)</f>
        <v>0</v>
      </c>
      <c r="L1241" s="16">
        <f>if(vlookup(A1241,'VMware Inventory'!A:E,5,0)="Workstation",1,0)</f>
        <v>0</v>
      </c>
      <c r="M1241" s="105">
        <f t="shared" si="5"/>
        <v>0</v>
      </c>
      <c r="N1241" s="105">
        <f t="shared" si="6"/>
        <v>0</v>
      </c>
      <c r="O1241" s="105">
        <f t="shared" si="7"/>
        <v>0</v>
      </c>
      <c r="P1241" s="105" t="str">
        <f t="shared" si="8"/>
        <v>No Infra</v>
      </c>
      <c r="Q1241" s="105">
        <f t="shared" si="9"/>
        <v>0</v>
      </c>
    </row>
    <row r="1242">
      <c r="A1242" s="61" t="s">
        <v>1382</v>
      </c>
      <c r="B1242" s="16">
        <f t="shared" si="2"/>
        <v>0</v>
      </c>
      <c r="C1242" s="16">
        <f>IFERROR(__xludf.DUMMYFUNCTION("IF(OR(REGEXMATCH($A1242, ""(?i)"" &amp; JOIN(""|"", SPLIT($C$3, "" ""))),vlookup(A1242,'VMware Inventory'!A:E,5,0)=""VMWare""), 1, 0)"),0.0)</f>
        <v>0</v>
      </c>
      <c r="D1242" s="16">
        <f>IFERROR(__xludf.DUMMYFUNCTION("IF(REGEXMATCH($A1242, ""(?i)"" &amp; JOIN(""|"", SPLIT($D$3, "" ""))), 1, 0)"),0.0)</f>
        <v>0</v>
      </c>
      <c r="E1242" s="16">
        <f t="shared" si="3"/>
        <v>0</v>
      </c>
      <c r="F1242" s="16">
        <f t="shared" si="4"/>
        <v>0</v>
      </c>
      <c r="G1242" s="16">
        <f>IFERROR(__xludf.DUMMYFUNCTION("IF(REGEXMATCH($A1242, ""(?i)"" &amp; JOIN(""|"", SPLIT($G$3, "" ""))), 1, 0)"),0.0)</f>
        <v>0</v>
      </c>
      <c r="H1242" s="16">
        <f>IFERROR(__xludf.DUMMYFUNCTION("IF(REGEXMATCH($A1242, ""(?i)"" &amp; JOIN(""|"", SPLIT($H$3, "" ""))), 1, 0)"),1.0)</f>
        <v>1</v>
      </c>
      <c r="I1242" s="16">
        <f>IFERROR(__xludf.DUMMYFUNCTION("IF(REGEXMATCH($A1242, ""(?i)"" &amp; JOIN(""|"", SPLIT($I$3, "" ""))), 1, 0)"),0.0)</f>
        <v>0</v>
      </c>
      <c r="J1242" s="16">
        <f>IFERROR(__xludf.DUMMYFUNCTION("IF(REGEXMATCH($A1242, ""(?i)"" &amp; JOIN(""|"", SPLIT($J$3, "" ""))), 1, 0)"),0.0)</f>
        <v>0</v>
      </c>
      <c r="K1242" s="16">
        <f>IFERROR(__xludf.DUMMYFUNCTION("IF(REGEXMATCH($A1242, ""(?i)"" &amp; JOIN(""|"", SPLIT($K$3, "" ""))), 1, 0)"),0.0)</f>
        <v>0</v>
      </c>
      <c r="L1242" s="16">
        <f>if(vlookup(A1242,'VMware Inventory'!A:E,5,0)="Workstation",1,0)</f>
        <v>0</v>
      </c>
      <c r="M1242" s="105">
        <f t="shared" si="5"/>
        <v>1</v>
      </c>
      <c r="N1242" s="105">
        <f t="shared" si="6"/>
        <v>0</v>
      </c>
      <c r="O1242" s="105">
        <f t="shared" si="7"/>
        <v>0</v>
      </c>
      <c r="P1242" s="105" t="str">
        <f t="shared" si="8"/>
        <v>Consolidation</v>
      </c>
      <c r="Q1242" s="105">
        <f t="shared" si="9"/>
        <v>1</v>
      </c>
    </row>
    <row r="1243">
      <c r="A1243" s="61" t="s">
        <v>1383</v>
      </c>
      <c r="B1243" s="16">
        <f t="shared" si="2"/>
        <v>0</v>
      </c>
      <c r="C1243" s="16">
        <f>IFERROR(__xludf.DUMMYFUNCTION("IF(OR(REGEXMATCH($A1243, ""(?i)"" &amp; JOIN(""|"", SPLIT($C$3, "" ""))),vlookup(A1243,'VMware Inventory'!A:E,5,0)=""VMWare""), 1, 0)"),0.0)</f>
        <v>0</v>
      </c>
      <c r="D1243" s="16">
        <f>IFERROR(__xludf.DUMMYFUNCTION("IF(REGEXMATCH($A1243, ""(?i)"" &amp; JOIN(""|"", SPLIT($D$3, "" ""))), 1, 0)"),0.0)</f>
        <v>0</v>
      </c>
      <c r="E1243" s="16">
        <f t="shared" si="3"/>
        <v>0</v>
      </c>
      <c r="F1243" s="16">
        <f t="shared" si="4"/>
        <v>0</v>
      </c>
      <c r="G1243" s="16">
        <f>IFERROR(__xludf.DUMMYFUNCTION("IF(REGEXMATCH($A1243, ""(?i)"" &amp; JOIN(""|"", SPLIT($G$3, "" ""))), 1, 0)"),0.0)</f>
        <v>0</v>
      </c>
      <c r="H1243" s="16">
        <f>IFERROR(__xludf.DUMMYFUNCTION("IF(REGEXMATCH($A1243, ""(?i)"" &amp; JOIN(""|"", SPLIT($H$3, "" ""))), 1, 0)"),0.0)</f>
        <v>0</v>
      </c>
      <c r="I1243" s="16">
        <f>IFERROR(__xludf.DUMMYFUNCTION("IF(REGEXMATCH($A1243, ""(?i)"" &amp; JOIN(""|"", SPLIT($I$3, "" ""))), 1, 0)"),0.0)</f>
        <v>0</v>
      </c>
      <c r="J1243" s="16">
        <f>IFERROR(__xludf.DUMMYFUNCTION("IF(REGEXMATCH($A1243, ""(?i)"" &amp; JOIN(""|"", SPLIT($J$3, "" ""))), 1, 0)"),0.0)</f>
        <v>0</v>
      </c>
      <c r="K1243" s="16">
        <f>IFERROR(__xludf.DUMMYFUNCTION("IF(REGEXMATCH($A1243, ""(?i)"" &amp; JOIN(""|"", SPLIT($K$3, "" ""))), 1, 0)"),0.0)</f>
        <v>0</v>
      </c>
      <c r="L1243" s="16">
        <f>if(vlookup(A1243,'VMware Inventory'!A:E,5,0)="Workstation",1,0)</f>
        <v>0</v>
      </c>
      <c r="M1243" s="105">
        <f t="shared" si="5"/>
        <v>0</v>
      </c>
      <c r="N1243" s="105">
        <f t="shared" si="6"/>
        <v>0</v>
      </c>
      <c r="O1243" s="105">
        <f t="shared" si="7"/>
        <v>0</v>
      </c>
      <c r="P1243" s="105" t="str">
        <f t="shared" si="8"/>
        <v>No Infra</v>
      </c>
      <c r="Q1243" s="105">
        <f t="shared" si="9"/>
        <v>0</v>
      </c>
    </row>
    <row r="1244">
      <c r="A1244" s="61" t="s">
        <v>1384</v>
      </c>
      <c r="B1244" s="16">
        <f t="shared" si="2"/>
        <v>0</v>
      </c>
      <c r="C1244" s="16">
        <f>IFERROR(__xludf.DUMMYFUNCTION("IF(OR(REGEXMATCH($A1244, ""(?i)"" &amp; JOIN(""|"", SPLIT($C$3, "" ""))),vlookup(A1244,'VMware Inventory'!A:E,5,0)=""VMWare""), 1, 0)"),0.0)</f>
        <v>0</v>
      </c>
      <c r="D1244" s="16">
        <f>IFERROR(__xludf.DUMMYFUNCTION("IF(REGEXMATCH($A1244, ""(?i)"" &amp; JOIN(""|"", SPLIT($D$3, "" ""))), 1, 0)"),0.0)</f>
        <v>0</v>
      </c>
      <c r="E1244" s="16">
        <f t="shared" si="3"/>
        <v>0</v>
      </c>
      <c r="F1244" s="16">
        <f t="shared" si="4"/>
        <v>0</v>
      </c>
      <c r="G1244" s="16">
        <f>IFERROR(__xludf.DUMMYFUNCTION("IF(REGEXMATCH($A1244, ""(?i)"" &amp; JOIN(""|"", SPLIT($G$3, "" ""))), 1, 0)"),1.0)</f>
        <v>1</v>
      </c>
      <c r="H1244" s="16">
        <f>IFERROR(__xludf.DUMMYFUNCTION("IF(REGEXMATCH($A1244, ""(?i)"" &amp; JOIN(""|"", SPLIT($H$3, "" ""))), 1, 0)"),0.0)</f>
        <v>0</v>
      </c>
      <c r="I1244" s="16">
        <f>IFERROR(__xludf.DUMMYFUNCTION("IF(REGEXMATCH($A1244, ""(?i)"" &amp; JOIN(""|"", SPLIT($I$3, "" ""))), 1, 0)"),0.0)</f>
        <v>0</v>
      </c>
      <c r="J1244" s="16">
        <f>IFERROR(__xludf.DUMMYFUNCTION("IF(REGEXMATCH($A1244, ""(?i)"" &amp; JOIN(""|"", SPLIT($J$3, "" ""))), 1, 0)"),0.0)</f>
        <v>0</v>
      </c>
      <c r="K1244" s="16">
        <f>IFERROR(__xludf.DUMMYFUNCTION("IF(REGEXMATCH($A1244, ""(?i)"" &amp; JOIN(""|"", SPLIT($K$3, "" ""))), 1, 0)"),0.0)</f>
        <v>0</v>
      </c>
      <c r="L1244" s="16">
        <f>if(vlookup(A1244,'VMware Inventory'!A:E,5,0)="Workstation",1,0)</f>
        <v>0</v>
      </c>
      <c r="M1244" s="105">
        <f t="shared" si="5"/>
        <v>1</v>
      </c>
      <c r="N1244" s="105">
        <f t="shared" si="6"/>
        <v>0</v>
      </c>
      <c r="O1244" s="105">
        <f t="shared" si="7"/>
        <v>0</v>
      </c>
      <c r="P1244" s="105" t="str">
        <f t="shared" si="8"/>
        <v>Consolidation</v>
      </c>
      <c r="Q1244" s="105">
        <f t="shared" si="9"/>
        <v>1</v>
      </c>
    </row>
    <row r="1245">
      <c r="A1245" s="61" t="s">
        <v>1385</v>
      </c>
      <c r="B1245" s="16">
        <f t="shared" si="2"/>
        <v>0</v>
      </c>
      <c r="C1245" s="16">
        <f>IFERROR(__xludf.DUMMYFUNCTION("IF(OR(REGEXMATCH($A1245, ""(?i)"" &amp; JOIN(""|"", SPLIT($C$3, "" ""))),vlookup(A1245,'VMware Inventory'!A:E,5,0)=""VMWare""), 1, 0)"),0.0)</f>
        <v>0</v>
      </c>
      <c r="D1245" s="16">
        <f>IFERROR(__xludf.DUMMYFUNCTION("IF(REGEXMATCH($A1245, ""(?i)"" &amp; JOIN(""|"", SPLIT($D$3, "" ""))), 1, 0)"),0.0)</f>
        <v>0</v>
      </c>
      <c r="E1245" s="16">
        <f t="shared" si="3"/>
        <v>0</v>
      </c>
      <c r="F1245" s="16">
        <f t="shared" si="4"/>
        <v>0</v>
      </c>
      <c r="G1245" s="16">
        <f>IFERROR(__xludf.DUMMYFUNCTION("IF(REGEXMATCH($A1245, ""(?i)"" &amp; JOIN(""|"", SPLIT($G$3, "" ""))), 1, 0)"),1.0)</f>
        <v>1</v>
      </c>
      <c r="H1245" s="16">
        <f>IFERROR(__xludf.DUMMYFUNCTION("IF(REGEXMATCH($A1245, ""(?i)"" &amp; JOIN(""|"", SPLIT($H$3, "" ""))), 1, 0)"),0.0)</f>
        <v>0</v>
      </c>
      <c r="I1245" s="16">
        <f>IFERROR(__xludf.DUMMYFUNCTION("IF(REGEXMATCH($A1245, ""(?i)"" &amp; JOIN(""|"", SPLIT($I$3, "" ""))), 1, 0)"),0.0)</f>
        <v>0</v>
      </c>
      <c r="J1245" s="16">
        <f>IFERROR(__xludf.DUMMYFUNCTION("IF(REGEXMATCH($A1245, ""(?i)"" &amp; JOIN(""|"", SPLIT($J$3, "" ""))), 1, 0)"),0.0)</f>
        <v>0</v>
      </c>
      <c r="K1245" s="16">
        <f>IFERROR(__xludf.DUMMYFUNCTION("IF(REGEXMATCH($A1245, ""(?i)"" &amp; JOIN(""|"", SPLIT($K$3, "" ""))), 1, 0)"),0.0)</f>
        <v>0</v>
      </c>
      <c r="L1245" s="16">
        <f>if(vlookup(A1245,'VMware Inventory'!A:E,5,0)="Workstation",1,0)</f>
        <v>0</v>
      </c>
      <c r="M1245" s="105">
        <f t="shared" si="5"/>
        <v>1</v>
      </c>
      <c r="N1245" s="105">
        <f t="shared" si="6"/>
        <v>0</v>
      </c>
      <c r="O1245" s="105">
        <f t="shared" si="7"/>
        <v>0</v>
      </c>
      <c r="P1245" s="105" t="str">
        <f t="shared" si="8"/>
        <v>Consolidation</v>
      </c>
      <c r="Q1245" s="105">
        <f t="shared" si="9"/>
        <v>1</v>
      </c>
    </row>
    <row r="1246">
      <c r="A1246" s="61" t="s">
        <v>1386</v>
      </c>
      <c r="B1246" s="16">
        <f t="shared" si="2"/>
        <v>0</v>
      </c>
      <c r="C1246" s="16">
        <f>IFERROR(__xludf.DUMMYFUNCTION("IF(OR(REGEXMATCH($A1246, ""(?i)"" &amp; JOIN(""|"", SPLIT($C$3, "" ""))),vlookup(A1246,'VMware Inventory'!A:E,5,0)=""VMWare""), 1, 0)"),0.0)</f>
        <v>0</v>
      </c>
      <c r="D1246" s="16">
        <f>IFERROR(__xludf.DUMMYFUNCTION("IF(REGEXMATCH($A1246, ""(?i)"" &amp; JOIN(""|"", SPLIT($D$3, "" ""))), 1, 0)"),0.0)</f>
        <v>0</v>
      </c>
      <c r="E1246" s="16">
        <f t="shared" si="3"/>
        <v>0</v>
      </c>
      <c r="F1246" s="16">
        <f t="shared" si="4"/>
        <v>0</v>
      </c>
      <c r="G1246" s="16">
        <f>IFERROR(__xludf.DUMMYFUNCTION("IF(REGEXMATCH($A1246, ""(?i)"" &amp; JOIN(""|"", SPLIT($G$3, "" ""))), 1, 0)"),1.0)</f>
        <v>1</v>
      </c>
      <c r="H1246" s="16">
        <f>IFERROR(__xludf.DUMMYFUNCTION("IF(REGEXMATCH($A1246, ""(?i)"" &amp; JOIN(""|"", SPLIT($H$3, "" ""))), 1, 0)"),0.0)</f>
        <v>0</v>
      </c>
      <c r="I1246" s="16">
        <f>IFERROR(__xludf.DUMMYFUNCTION("IF(REGEXMATCH($A1246, ""(?i)"" &amp; JOIN(""|"", SPLIT($I$3, "" ""))), 1, 0)"),0.0)</f>
        <v>0</v>
      </c>
      <c r="J1246" s="16">
        <f>IFERROR(__xludf.DUMMYFUNCTION("IF(REGEXMATCH($A1246, ""(?i)"" &amp; JOIN(""|"", SPLIT($J$3, "" ""))), 1, 0)"),0.0)</f>
        <v>0</v>
      </c>
      <c r="K1246" s="16">
        <f>IFERROR(__xludf.DUMMYFUNCTION("IF(REGEXMATCH($A1246, ""(?i)"" &amp; JOIN(""|"", SPLIT($K$3, "" ""))), 1, 0)"),0.0)</f>
        <v>0</v>
      </c>
      <c r="L1246" s="16">
        <f>if(vlookup(A1246,'VMware Inventory'!A:E,5,0)="Workstation",1,0)</f>
        <v>0</v>
      </c>
      <c r="M1246" s="105">
        <f t="shared" si="5"/>
        <v>1</v>
      </c>
      <c r="N1246" s="105">
        <f t="shared" si="6"/>
        <v>0</v>
      </c>
      <c r="O1246" s="105">
        <f t="shared" si="7"/>
        <v>0</v>
      </c>
      <c r="P1246" s="105" t="str">
        <f t="shared" si="8"/>
        <v>Consolidation</v>
      </c>
      <c r="Q1246" s="105">
        <f t="shared" si="9"/>
        <v>1</v>
      </c>
    </row>
    <row r="1247">
      <c r="A1247" s="61" t="s">
        <v>1387</v>
      </c>
      <c r="B1247" s="16">
        <f t="shared" si="2"/>
        <v>0</v>
      </c>
      <c r="C1247" s="16">
        <f>IFERROR(__xludf.DUMMYFUNCTION("IF(OR(REGEXMATCH($A1247, ""(?i)"" &amp; JOIN(""|"", SPLIT($C$3, "" ""))),vlookup(A1247,'VMware Inventory'!A:E,5,0)=""VMWare""), 1, 0)"),0.0)</f>
        <v>0</v>
      </c>
      <c r="D1247" s="16">
        <f>IFERROR(__xludf.DUMMYFUNCTION("IF(REGEXMATCH($A1247, ""(?i)"" &amp; JOIN(""|"", SPLIT($D$3, "" ""))), 1, 0)"),0.0)</f>
        <v>0</v>
      </c>
      <c r="E1247" s="16">
        <f t="shared" si="3"/>
        <v>0</v>
      </c>
      <c r="F1247" s="16">
        <f t="shared" si="4"/>
        <v>0</v>
      </c>
      <c r="G1247" s="16">
        <f>IFERROR(__xludf.DUMMYFUNCTION("IF(REGEXMATCH($A1247, ""(?i)"" &amp; JOIN(""|"", SPLIT($G$3, "" ""))), 1, 0)"),1.0)</f>
        <v>1</v>
      </c>
      <c r="H1247" s="16">
        <f>IFERROR(__xludf.DUMMYFUNCTION("IF(REGEXMATCH($A1247, ""(?i)"" &amp; JOIN(""|"", SPLIT($H$3, "" ""))), 1, 0)"),0.0)</f>
        <v>0</v>
      </c>
      <c r="I1247" s="16">
        <f>IFERROR(__xludf.DUMMYFUNCTION("IF(REGEXMATCH($A1247, ""(?i)"" &amp; JOIN(""|"", SPLIT($I$3, "" ""))), 1, 0)"),0.0)</f>
        <v>0</v>
      </c>
      <c r="J1247" s="16">
        <f>IFERROR(__xludf.DUMMYFUNCTION("IF(REGEXMATCH($A1247, ""(?i)"" &amp; JOIN(""|"", SPLIT($J$3, "" ""))), 1, 0)"),0.0)</f>
        <v>0</v>
      </c>
      <c r="K1247" s="16">
        <f>IFERROR(__xludf.DUMMYFUNCTION("IF(REGEXMATCH($A1247, ""(?i)"" &amp; JOIN(""|"", SPLIT($K$3, "" ""))), 1, 0)"),0.0)</f>
        <v>0</v>
      </c>
      <c r="L1247" s="16">
        <f>if(vlookup(A1247,'VMware Inventory'!A:E,5,0)="Workstation",1,0)</f>
        <v>0</v>
      </c>
      <c r="M1247" s="105">
        <f t="shared" si="5"/>
        <v>1</v>
      </c>
      <c r="N1247" s="105">
        <f t="shared" si="6"/>
        <v>0</v>
      </c>
      <c r="O1247" s="105">
        <f t="shared" si="7"/>
        <v>0</v>
      </c>
      <c r="P1247" s="105" t="str">
        <f t="shared" si="8"/>
        <v>Consolidation</v>
      </c>
      <c r="Q1247" s="105">
        <f t="shared" si="9"/>
        <v>1</v>
      </c>
    </row>
    <row r="1248">
      <c r="A1248" s="61" t="s">
        <v>1388</v>
      </c>
      <c r="B1248" s="16">
        <f t="shared" si="2"/>
        <v>0</v>
      </c>
      <c r="C1248" s="16">
        <f>IFERROR(__xludf.DUMMYFUNCTION("IF(OR(REGEXMATCH($A1248, ""(?i)"" &amp; JOIN(""|"", SPLIT($C$3, "" ""))),vlookup(A1248,'VMware Inventory'!A:E,5,0)=""VMWare""), 1, 0)"),0.0)</f>
        <v>0</v>
      </c>
      <c r="D1248" s="16">
        <f>IFERROR(__xludf.DUMMYFUNCTION("IF(REGEXMATCH($A1248, ""(?i)"" &amp; JOIN(""|"", SPLIT($D$3, "" ""))), 1, 0)"),0.0)</f>
        <v>0</v>
      </c>
      <c r="E1248" s="16">
        <f t="shared" si="3"/>
        <v>0</v>
      </c>
      <c r="F1248" s="16">
        <f t="shared" si="4"/>
        <v>0</v>
      </c>
      <c r="G1248" s="16">
        <f>IFERROR(__xludf.DUMMYFUNCTION("IF(REGEXMATCH($A1248, ""(?i)"" &amp; JOIN(""|"", SPLIT($G$3, "" ""))), 1, 0)"),1.0)</f>
        <v>1</v>
      </c>
      <c r="H1248" s="16">
        <f>IFERROR(__xludf.DUMMYFUNCTION("IF(REGEXMATCH($A1248, ""(?i)"" &amp; JOIN(""|"", SPLIT($H$3, "" ""))), 1, 0)"),0.0)</f>
        <v>0</v>
      </c>
      <c r="I1248" s="16">
        <f>IFERROR(__xludf.DUMMYFUNCTION("IF(REGEXMATCH($A1248, ""(?i)"" &amp; JOIN(""|"", SPLIT($I$3, "" ""))), 1, 0)"),0.0)</f>
        <v>0</v>
      </c>
      <c r="J1248" s="16">
        <f>IFERROR(__xludf.DUMMYFUNCTION("IF(REGEXMATCH($A1248, ""(?i)"" &amp; JOIN(""|"", SPLIT($J$3, "" ""))), 1, 0)"),0.0)</f>
        <v>0</v>
      </c>
      <c r="K1248" s="16">
        <f>IFERROR(__xludf.DUMMYFUNCTION("IF(REGEXMATCH($A1248, ""(?i)"" &amp; JOIN(""|"", SPLIT($K$3, "" ""))), 1, 0)"),0.0)</f>
        <v>0</v>
      </c>
      <c r="L1248" s="16">
        <f>if(vlookup(A1248,'VMware Inventory'!A:E,5,0)="Workstation",1,0)</f>
        <v>0</v>
      </c>
      <c r="M1248" s="105">
        <f t="shared" si="5"/>
        <v>1</v>
      </c>
      <c r="N1248" s="105">
        <f t="shared" si="6"/>
        <v>0</v>
      </c>
      <c r="O1248" s="105">
        <f t="shared" si="7"/>
        <v>0</v>
      </c>
      <c r="P1248" s="105" t="str">
        <f t="shared" si="8"/>
        <v>Consolidation</v>
      </c>
      <c r="Q1248" s="105">
        <f t="shared" si="9"/>
        <v>1</v>
      </c>
    </row>
    <row r="1249">
      <c r="A1249" s="61" t="s">
        <v>1389</v>
      </c>
      <c r="B1249" s="16">
        <f t="shared" si="2"/>
        <v>0</v>
      </c>
      <c r="C1249" s="16">
        <f>IFERROR(__xludf.DUMMYFUNCTION("IF(OR(REGEXMATCH($A1249, ""(?i)"" &amp; JOIN(""|"", SPLIT($C$3, "" ""))),vlookup(A1249,'VMware Inventory'!A:E,5,0)=""VMWare""), 1, 0)"),0.0)</f>
        <v>0</v>
      </c>
      <c r="D1249" s="16">
        <f>IFERROR(__xludf.DUMMYFUNCTION("IF(REGEXMATCH($A1249, ""(?i)"" &amp; JOIN(""|"", SPLIT($D$3, "" ""))), 1, 0)"),0.0)</f>
        <v>0</v>
      </c>
      <c r="E1249" s="16">
        <f t="shared" si="3"/>
        <v>0</v>
      </c>
      <c r="F1249" s="16">
        <f t="shared" si="4"/>
        <v>0</v>
      </c>
      <c r="G1249" s="16">
        <f>IFERROR(__xludf.DUMMYFUNCTION("IF(REGEXMATCH($A1249, ""(?i)"" &amp; JOIN(""|"", SPLIT($G$3, "" ""))), 1, 0)"),1.0)</f>
        <v>1</v>
      </c>
      <c r="H1249" s="16">
        <f>IFERROR(__xludf.DUMMYFUNCTION("IF(REGEXMATCH($A1249, ""(?i)"" &amp; JOIN(""|"", SPLIT($H$3, "" ""))), 1, 0)"),0.0)</f>
        <v>0</v>
      </c>
      <c r="I1249" s="16">
        <f>IFERROR(__xludf.DUMMYFUNCTION("IF(REGEXMATCH($A1249, ""(?i)"" &amp; JOIN(""|"", SPLIT($I$3, "" ""))), 1, 0)"),0.0)</f>
        <v>0</v>
      </c>
      <c r="J1249" s="16">
        <f>IFERROR(__xludf.DUMMYFUNCTION("IF(REGEXMATCH($A1249, ""(?i)"" &amp; JOIN(""|"", SPLIT($J$3, "" ""))), 1, 0)"),0.0)</f>
        <v>0</v>
      </c>
      <c r="K1249" s="16">
        <f>IFERROR(__xludf.DUMMYFUNCTION("IF(REGEXMATCH($A1249, ""(?i)"" &amp; JOIN(""|"", SPLIT($K$3, "" ""))), 1, 0)"),0.0)</f>
        <v>0</v>
      </c>
      <c r="L1249" s="16">
        <f>if(vlookup(A1249,'VMware Inventory'!A:E,5,0)="Workstation",1,0)</f>
        <v>0</v>
      </c>
      <c r="M1249" s="105">
        <f t="shared" si="5"/>
        <v>1</v>
      </c>
      <c r="N1249" s="105">
        <f t="shared" si="6"/>
        <v>0</v>
      </c>
      <c r="O1249" s="105">
        <f t="shared" si="7"/>
        <v>0</v>
      </c>
      <c r="P1249" s="105" t="str">
        <f t="shared" si="8"/>
        <v>Consolidation</v>
      </c>
      <c r="Q1249" s="105">
        <f t="shared" si="9"/>
        <v>1</v>
      </c>
    </row>
    <row r="1250">
      <c r="A1250" s="61" t="s">
        <v>1390</v>
      </c>
      <c r="B1250" s="16">
        <f t="shared" si="2"/>
        <v>0</v>
      </c>
      <c r="C1250" s="16">
        <f>IFERROR(__xludf.DUMMYFUNCTION("IF(OR(REGEXMATCH($A1250, ""(?i)"" &amp; JOIN(""|"", SPLIT($C$3, "" ""))),vlookup(A1250,'VMware Inventory'!A:E,5,0)=""VMWare""), 1, 0)"),0.0)</f>
        <v>0</v>
      </c>
      <c r="D1250" s="16">
        <f>IFERROR(__xludf.DUMMYFUNCTION("IF(REGEXMATCH($A1250, ""(?i)"" &amp; JOIN(""|"", SPLIT($D$3, "" ""))), 1, 0)"),0.0)</f>
        <v>0</v>
      </c>
      <c r="E1250" s="16">
        <f t="shared" si="3"/>
        <v>0</v>
      </c>
      <c r="F1250" s="16">
        <f t="shared" si="4"/>
        <v>0</v>
      </c>
      <c r="G1250" s="16">
        <f>IFERROR(__xludf.DUMMYFUNCTION("IF(REGEXMATCH($A1250, ""(?i)"" &amp; JOIN(""|"", SPLIT($G$3, "" ""))), 1, 0)"),1.0)</f>
        <v>1</v>
      </c>
      <c r="H1250" s="16">
        <f>IFERROR(__xludf.DUMMYFUNCTION("IF(REGEXMATCH($A1250, ""(?i)"" &amp; JOIN(""|"", SPLIT($H$3, "" ""))), 1, 0)"),0.0)</f>
        <v>0</v>
      </c>
      <c r="I1250" s="16">
        <f>IFERROR(__xludf.DUMMYFUNCTION("IF(REGEXMATCH($A1250, ""(?i)"" &amp; JOIN(""|"", SPLIT($I$3, "" ""))), 1, 0)"),0.0)</f>
        <v>0</v>
      </c>
      <c r="J1250" s="16">
        <f>IFERROR(__xludf.DUMMYFUNCTION("IF(REGEXMATCH($A1250, ""(?i)"" &amp; JOIN(""|"", SPLIT($J$3, "" ""))), 1, 0)"),0.0)</f>
        <v>0</v>
      </c>
      <c r="K1250" s="16">
        <f>IFERROR(__xludf.DUMMYFUNCTION("IF(REGEXMATCH($A1250, ""(?i)"" &amp; JOIN(""|"", SPLIT($K$3, "" ""))), 1, 0)"),0.0)</f>
        <v>0</v>
      </c>
      <c r="L1250" s="16">
        <f>if(vlookup(A1250,'VMware Inventory'!A:E,5,0)="Workstation",1,0)</f>
        <v>0</v>
      </c>
      <c r="M1250" s="105">
        <f t="shared" si="5"/>
        <v>1</v>
      </c>
      <c r="N1250" s="105">
        <f t="shared" si="6"/>
        <v>0</v>
      </c>
      <c r="O1250" s="105">
        <f t="shared" si="7"/>
        <v>0</v>
      </c>
      <c r="P1250" s="105" t="str">
        <f t="shared" si="8"/>
        <v>Consolidation</v>
      </c>
      <c r="Q1250" s="105">
        <f t="shared" si="9"/>
        <v>1</v>
      </c>
    </row>
    <row r="1251">
      <c r="A1251" s="61" t="s">
        <v>1391</v>
      </c>
      <c r="B1251" s="16">
        <f t="shared" si="2"/>
        <v>0</v>
      </c>
      <c r="C1251" s="16">
        <f>IFERROR(__xludf.DUMMYFUNCTION("IF(OR(REGEXMATCH($A1251, ""(?i)"" &amp; JOIN(""|"", SPLIT($C$3, "" ""))),vlookup(A1251,'VMware Inventory'!A:E,5,0)=""VMWare""), 1, 0)"),0.0)</f>
        <v>0</v>
      </c>
      <c r="D1251" s="16">
        <f>IFERROR(__xludf.DUMMYFUNCTION("IF(REGEXMATCH($A1251, ""(?i)"" &amp; JOIN(""|"", SPLIT($D$3, "" ""))), 1, 0)"),0.0)</f>
        <v>0</v>
      </c>
      <c r="E1251" s="16">
        <f t="shared" si="3"/>
        <v>0</v>
      </c>
      <c r="F1251" s="16">
        <f t="shared" si="4"/>
        <v>0</v>
      </c>
      <c r="G1251" s="16">
        <f>IFERROR(__xludf.DUMMYFUNCTION("IF(REGEXMATCH($A1251, ""(?i)"" &amp; JOIN(""|"", SPLIT($G$3, "" ""))), 1, 0)"),1.0)</f>
        <v>1</v>
      </c>
      <c r="H1251" s="16">
        <f>IFERROR(__xludf.DUMMYFUNCTION("IF(REGEXMATCH($A1251, ""(?i)"" &amp; JOIN(""|"", SPLIT($H$3, "" ""))), 1, 0)"),0.0)</f>
        <v>0</v>
      </c>
      <c r="I1251" s="16">
        <f>IFERROR(__xludf.DUMMYFUNCTION("IF(REGEXMATCH($A1251, ""(?i)"" &amp; JOIN(""|"", SPLIT($I$3, "" ""))), 1, 0)"),0.0)</f>
        <v>0</v>
      </c>
      <c r="J1251" s="16">
        <f>IFERROR(__xludf.DUMMYFUNCTION("IF(REGEXMATCH($A1251, ""(?i)"" &amp; JOIN(""|"", SPLIT($J$3, "" ""))), 1, 0)"),0.0)</f>
        <v>0</v>
      </c>
      <c r="K1251" s="16">
        <f>IFERROR(__xludf.DUMMYFUNCTION("IF(REGEXMATCH($A1251, ""(?i)"" &amp; JOIN(""|"", SPLIT($K$3, "" ""))), 1, 0)"),0.0)</f>
        <v>0</v>
      </c>
      <c r="L1251" s="16">
        <f>if(vlookup(A1251,'VMware Inventory'!A:E,5,0)="Workstation",1,0)</f>
        <v>0</v>
      </c>
      <c r="M1251" s="105">
        <f t="shared" si="5"/>
        <v>1</v>
      </c>
      <c r="N1251" s="105">
        <f t="shared" si="6"/>
        <v>0</v>
      </c>
      <c r="O1251" s="105">
        <f t="shared" si="7"/>
        <v>0</v>
      </c>
      <c r="P1251" s="105" t="str">
        <f t="shared" si="8"/>
        <v>Consolidation</v>
      </c>
      <c r="Q1251" s="105">
        <f t="shared" si="9"/>
        <v>1</v>
      </c>
    </row>
    <row r="1252">
      <c r="A1252" s="61" t="s">
        <v>1392</v>
      </c>
      <c r="B1252" s="16">
        <f t="shared" si="2"/>
        <v>0</v>
      </c>
      <c r="C1252" s="16">
        <f>IFERROR(__xludf.DUMMYFUNCTION("IF(OR(REGEXMATCH($A1252, ""(?i)"" &amp; JOIN(""|"", SPLIT($C$3, "" ""))),vlookup(A1252,'VMware Inventory'!A:E,5,0)=""VMWare""), 1, 0)"),0.0)</f>
        <v>0</v>
      </c>
      <c r="D1252" s="16">
        <f>IFERROR(__xludf.DUMMYFUNCTION("IF(REGEXMATCH($A1252, ""(?i)"" &amp; JOIN(""|"", SPLIT($D$3, "" ""))), 1, 0)"),0.0)</f>
        <v>0</v>
      </c>
      <c r="E1252" s="16">
        <f t="shared" si="3"/>
        <v>0</v>
      </c>
      <c r="F1252" s="16">
        <f t="shared" si="4"/>
        <v>0</v>
      </c>
      <c r="G1252" s="16">
        <f>IFERROR(__xludf.DUMMYFUNCTION("IF(REGEXMATCH($A1252, ""(?i)"" &amp; JOIN(""|"", SPLIT($G$3, "" ""))), 1, 0)"),1.0)</f>
        <v>1</v>
      </c>
      <c r="H1252" s="16">
        <f>IFERROR(__xludf.DUMMYFUNCTION("IF(REGEXMATCH($A1252, ""(?i)"" &amp; JOIN(""|"", SPLIT($H$3, "" ""))), 1, 0)"),0.0)</f>
        <v>0</v>
      </c>
      <c r="I1252" s="16">
        <f>IFERROR(__xludf.DUMMYFUNCTION("IF(REGEXMATCH($A1252, ""(?i)"" &amp; JOIN(""|"", SPLIT($I$3, "" ""))), 1, 0)"),0.0)</f>
        <v>0</v>
      </c>
      <c r="J1252" s="16">
        <f>IFERROR(__xludf.DUMMYFUNCTION("IF(REGEXMATCH($A1252, ""(?i)"" &amp; JOIN(""|"", SPLIT($J$3, "" ""))), 1, 0)"),0.0)</f>
        <v>0</v>
      </c>
      <c r="K1252" s="16">
        <f>IFERROR(__xludf.DUMMYFUNCTION("IF(REGEXMATCH($A1252, ""(?i)"" &amp; JOIN(""|"", SPLIT($K$3, "" ""))), 1, 0)"),0.0)</f>
        <v>0</v>
      </c>
      <c r="L1252" s="16">
        <f>if(vlookup(A1252,'VMware Inventory'!A:E,5,0)="Workstation",1,0)</f>
        <v>0</v>
      </c>
      <c r="M1252" s="105">
        <f t="shared" si="5"/>
        <v>1</v>
      </c>
      <c r="N1252" s="105">
        <f t="shared" si="6"/>
        <v>0</v>
      </c>
      <c r="O1252" s="105">
        <f t="shared" si="7"/>
        <v>0</v>
      </c>
      <c r="P1252" s="105" t="str">
        <f t="shared" si="8"/>
        <v>Consolidation</v>
      </c>
      <c r="Q1252" s="105">
        <f t="shared" si="9"/>
        <v>1</v>
      </c>
    </row>
    <row r="1253">
      <c r="A1253" s="61" t="s">
        <v>1393</v>
      </c>
      <c r="B1253" s="16">
        <f t="shared" si="2"/>
        <v>0</v>
      </c>
      <c r="C1253" s="16">
        <f>IFERROR(__xludf.DUMMYFUNCTION("IF(OR(REGEXMATCH($A1253, ""(?i)"" &amp; JOIN(""|"", SPLIT($C$3, "" ""))),vlookup(A1253,'VMware Inventory'!A:E,5,0)=""VMWare""), 1, 0)"),0.0)</f>
        <v>0</v>
      </c>
      <c r="D1253" s="16">
        <f>IFERROR(__xludf.DUMMYFUNCTION("IF(REGEXMATCH($A1253, ""(?i)"" &amp; JOIN(""|"", SPLIT($D$3, "" ""))), 1, 0)"),0.0)</f>
        <v>0</v>
      </c>
      <c r="E1253" s="16">
        <f t="shared" si="3"/>
        <v>0</v>
      </c>
      <c r="F1253" s="16">
        <f t="shared" si="4"/>
        <v>0</v>
      </c>
      <c r="G1253" s="16">
        <f>IFERROR(__xludf.DUMMYFUNCTION("IF(REGEXMATCH($A1253, ""(?i)"" &amp; JOIN(""|"", SPLIT($G$3, "" ""))), 1, 0)"),1.0)</f>
        <v>1</v>
      </c>
      <c r="H1253" s="16">
        <f>IFERROR(__xludf.DUMMYFUNCTION("IF(REGEXMATCH($A1253, ""(?i)"" &amp; JOIN(""|"", SPLIT($H$3, "" ""))), 1, 0)"),0.0)</f>
        <v>0</v>
      </c>
      <c r="I1253" s="16">
        <f>IFERROR(__xludf.DUMMYFUNCTION("IF(REGEXMATCH($A1253, ""(?i)"" &amp; JOIN(""|"", SPLIT($I$3, "" ""))), 1, 0)"),0.0)</f>
        <v>0</v>
      </c>
      <c r="J1253" s="16">
        <f>IFERROR(__xludf.DUMMYFUNCTION("IF(REGEXMATCH($A1253, ""(?i)"" &amp; JOIN(""|"", SPLIT($J$3, "" ""))), 1, 0)"),0.0)</f>
        <v>0</v>
      </c>
      <c r="K1253" s="16">
        <f>IFERROR(__xludf.DUMMYFUNCTION("IF(REGEXMATCH($A1253, ""(?i)"" &amp; JOIN(""|"", SPLIT($K$3, "" ""))), 1, 0)"),0.0)</f>
        <v>0</v>
      </c>
      <c r="L1253" s="16">
        <f>if(vlookup(A1253,'VMware Inventory'!A:E,5,0)="Workstation",1,0)</f>
        <v>0</v>
      </c>
      <c r="M1253" s="105">
        <f t="shared" si="5"/>
        <v>1</v>
      </c>
      <c r="N1253" s="105">
        <f t="shared" si="6"/>
        <v>0</v>
      </c>
      <c r="O1253" s="105">
        <f t="shared" si="7"/>
        <v>0</v>
      </c>
      <c r="P1253" s="105" t="str">
        <f t="shared" si="8"/>
        <v>Consolidation</v>
      </c>
      <c r="Q1253" s="105">
        <f t="shared" si="9"/>
        <v>1</v>
      </c>
    </row>
    <row r="1254">
      <c r="A1254" s="61" t="s">
        <v>1394</v>
      </c>
      <c r="B1254" s="16">
        <f t="shared" si="2"/>
        <v>0</v>
      </c>
      <c r="C1254" s="16">
        <f>IFERROR(__xludf.DUMMYFUNCTION("IF(OR(REGEXMATCH($A1254, ""(?i)"" &amp; JOIN(""|"", SPLIT($C$3, "" ""))),vlookup(A1254,'VMware Inventory'!A:E,5,0)=""VMWare""), 1, 0)"),0.0)</f>
        <v>0</v>
      </c>
      <c r="D1254" s="16">
        <f>IFERROR(__xludf.DUMMYFUNCTION("IF(REGEXMATCH($A1254, ""(?i)"" &amp; JOIN(""|"", SPLIT($D$3, "" ""))), 1, 0)"),0.0)</f>
        <v>0</v>
      </c>
      <c r="E1254" s="16">
        <f t="shared" si="3"/>
        <v>0</v>
      </c>
      <c r="F1254" s="16">
        <f t="shared" si="4"/>
        <v>0</v>
      </c>
      <c r="G1254" s="16">
        <f>IFERROR(__xludf.DUMMYFUNCTION("IF(REGEXMATCH($A1254, ""(?i)"" &amp; JOIN(""|"", SPLIT($G$3, "" ""))), 1, 0)"),1.0)</f>
        <v>1</v>
      </c>
      <c r="H1254" s="16">
        <f>IFERROR(__xludf.DUMMYFUNCTION("IF(REGEXMATCH($A1254, ""(?i)"" &amp; JOIN(""|"", SPLIT($H$3, "" ""))), 1, 0)"),0.0)</f>
        <v>0</v>
      </c>
      <c r="I1254" s="16">
        <f>IFERROR(__xludf.DUMMYFUNCTION("IF(REGEXMATCH($A1254, ""(?i)"" &amp; JOIN(""|"", SPLIT($I$3, "" ""))), 1, 0)"),0.0)</f>
        <v>0</v>
      </c>
      <c r="J1254" s="16">
        <f>IFERROR(__xludf.DUMMYFUNCTION("IF(REGEXMATCH($A1254, ""(?i)"" &amp; JOIN(""|"", SPLIT($J$3, "" ""))), 1, 0)"),0.0)</f>
        <v>0</v>
      </c>
      <c r="K1254" s="16">
        <f>IFERROR(__xludf.DUMMYFUNCTION("IF(REGEXMATCH($A1254, ""(?i)"" &amp; JOIN(""|"", SPLIT($K$3, "" ""))), 1, 0)"),0.0)</f>
        <v>0</v>
      </c>
      <c r="L1254" s="16">
        <f>if(vlookup(A1254,'VMware Inventory'!A:E,5,0)="Workstation",1,0)</f>
        <v>0</v>
      </c>
      <c r="M1254" s="105">
        <f t="shared" si="5"/>
        <v>1</v>
      </c>
      <c r="N1254" s="105">
        <f t="shared" si="6"/>
        <v>0</v>
      </c>
      <c r="O1254" s="105">
        <f t="shared" si="7"/>
        <v>0</v>
      </c>
      <c r="P1254" s="105" t="str">
        <f t="shared" si="8"/>
        <v>Consolidation</v>
      </c>
      <c r="Q1254" s="105">
        <f t="shared" si="9"/>
        <v>1</v>
      </c>
    </row>
    <row r="1255">
      <c r="A1255" s="61" t="s">
        <v>1395</v>
      </c>
      <c r="B1255" s="16">
        <f t="shared" si="2"/>
        <v>0</v>
      </c>
      <c r="C1255" s="16">
        <f>IFERROR(__xludf.DUMMYFUNCTION("IF(OR(REGEXMATCH($A1255, ""(?i)"" &amp; JOIN(""|"", SPLIT($C$3, "" ""))),vlookup(A1255,'VMware Inventory'!A:E,5,0)=""VMWare""), 1, 0)"),0.0)</f>
        <v>0</v>
      </c>
      <c r="D1255" s="16">
        <f>IFERROR(__xludf.DUMMYFUNCTION("IF(REGEXMATCH($A1255, ""(?i)"" &amp; JOIN(""|"", SPLIT($D$3, "" ""))), 1, 0)"),0.0)</f>
        <v>0</v>
      </c>
      <c r="E1255" s="16">
        <f t="shared" si="3"/>
        <v>0</v>
      </c>
      <c r="F1255" s="16">
        <f t="shared" si="4"/>
        <v>0</v>
      </c>
      <c r="G1255" s="16">
        <f>IFERROR(__xludf.DUMMYFUNCTION("IF(REGEXMATCH($A1255, ""(?i)"" &amp; JOIN(""|"", SPLIT($G$3, "" ""))), 1, 0)"),1.0)</f>
        <v>1</v>
      </c>
      <c r="H1255" s="16">
        <f>IFERROR(__xludf.DUMMYFUNCTION("IF(REGEXMATCH($A1255, ""(?i)"" &amp; JOIN(""|"", SPLIT($H$3, "" ""))), 1, 0)"),0.0)</f>
        <v>0</v>
      </c>
      <c r="I1255" s="16">
        <f>IFERROR(__xludf.DUMMYFUNCTION("IF(REGEXMATCH($A1255, ""(?i)"" &amp; JOIN(""|"", SPLIT($I$3, "" ""))), 1, 0)"),0.0)</f>
        <v>0</v>
      </c>
      <c r="J1255" s="16">
        <f>IFERROR(__xludf.DUMMYFUNCTION("IF(REGEXMATCH($A1255, ""(?i)"" &amp; JOIN(""|"", SPLIT($J$3, "" ""))), 1, 0)"),0.0)</f>
        <v>0</v>
      </c>
      <c r="K1255" s="16">
        <f>IFERROR(__xludf.DUMMYFUNCTION("IF(REGEXMATCH($A1255, ""(?i)"" &amp; JOIN(""|"", SPLIT($K$3, "" ""))), 1, 0)"),0.0)</f>
        <v>0</v>
      </c>
      <c r="L1255" s="16">
        <f>if(vlookup(A1255,'VMware Inventory'!A:E,5,0)="Workstation",1,0)</f>
        <v>0</v>
      </c>
      <c r="M1255" s="105">
        <f t="shared" si="5"/>
        <v>1</v>
      </c>
      <c r="N1255" s="105">
        <f t="shared" si="6"/>
        <v>0</v>
      </c>
      <c r="O1255" s="105">
        <f t="shared" si="7"/>
        <v>0</v>
      </c>
      <c r="P1255" s="105" t="str">
        <f t="shared" si="8"/>
        <v>Consolidation</v>
      </c>
      <c r="Q1255" s="105">
        <f t="shared" si="9"/>
        <v>1</v>
      </c>
    </row>
    <row r="1256">
      <c r="A1256" s="61" t="s">
        <v>1396</v>
      </c>
      <c r="B1256" s="16">
        <f t="shared" si="2"/>
        <v>0</v>
      </c>
      <c r="C1256" s="16">
        <f>IFERROR(__xludf.DUMMYFUNCTION("IF(OR(REGEXMATCH($A1256, ""(?i)"" &amp; JOIN(""|"", SPLIT($C$3, "" ""))),vlookup(A1256,'VMware Inventory'!A:E,5,0)=""VMWare""), 1, 0)"),0.0)</f>
        <v>0</v>
      </c>
      <c r="D1256" s="16">
        <f>IFERROR(__xludf.DUMMYFUNCTION("IF(REGEXMATCH($A1256, ""(?i)"" &amp; JOIN(""|"", SPLIT($D$3, "" ""))), 1, 0)"),0.0)</f>
        <v>0</v>
      </c>
      <c r="E1256" s="16">
        <f t="shared" si="3"/>
        <v>0</v>
      </c>
      <c r="F1256" s="16">
        <f t="shared" si="4"/>
        <v>0</v>
      </c>
      <c r="G1256" s="16">
        <f>IFERROR(__xludf.DUMMYFUNCTION("IF(REGEXMATCH($A1256, ""(?i)"" &amp; JOIN(""|"", SPLIT($G$3, "" ""))), 1, 0)"),1.0)</f>
        <v>1</v>
      </c>
      <c r="H1256" s="16">
        <f>IFERROR(__xludf.DUMMYFUNCTION("IF(REGEXMATCH($A1256, ""(?i)"" &amp; JOIN(""|"", SPLIT($H$3, "" ""))), 1, 0)"),0.0)</f>
        <v>0</v>
      </c>
      <c r="I1256" s="16">
        <f>IFERROR(__xludf.DUMMYFUNCTION("IF(REGEXMATCH($A1256, ""(?i)"" &amp; JOIN(""|"", SPLIT($I$3, "" ""))), 1, 0)"),0.0)</f>
        <v>0</v>
      </c>
      <c r="J1256" s="16">
        <f>IFERROR(__xludf.DUMMYFUNCTION("IF(REGEXMATCH($A1256, ""(?i)"" &amp; JOIN(""|"", SPLIT($J$3, "" ""))), 1, 0)"),0.0)</f>
        <v>0</v>
      </c>
      <c r="K1256" s="16">
        <f>IFERROR(__xludf.DUMMYFUNCTION("IF(REGEXMATCH($A1256, ""(?i)"" &amp; JOIN(""|"", SPLIT($K$3, "" ""))), 1, 0)"),0.0)</f>
        <v>0</v>
      </c>
      <c r="L1256" s="16">
        <f>if(vlookup(A1256,'VMware Inventory'!A:E,5,0)="Workstation",1,0)</f>
        <v>0</v>
      </c>
      <c r="M1256" s="105">
        <f t="shared" si="5"/>
        <v>1</v>
      </c>
      <c r="N1256" s="105">
        <f t="shared" si="6"/>
        <v>0</v>
      </c>
      <c r="O1256" s="105">
        <f t="shared" si="7"/>
        <v>0</v>
      </c>
      <c r="P1256" s="105" t="str">
        <f t="shared" si="8"/>
        <v>Consolidation</v>
      </c>
      <c r="Q1256" s="105">
        <f t="shared" si="9"/>
        <v>1</v>
      </c>
    </row>
    <row r="1257">
      <c r="A1257" s="61" t="s">
        <v>1397</v>
      </c>
      <c r="B1257" s="16">
        <f t="shared" si="2"/>
        <v>0</v>
      </c>
      <c r="C1257" s="16">
        <f>IFERROR(__xludf.DUMMYFUNCTION("IF(OR(REGEXMATCH($A1257, ""(?i)"" &amp; JOIN(""|"", SPLIT($C$3, "" ""))),vlookup(A1257,'VMware Inventory'!A:E,5,0)=""VMWare""), 1, 0)"),0.0)</f>
        <v>0</v>
      </c>
      <c r="D1257" s="16">
        <f>IFERROR(__xludf.DUMMYFUNCTION("IF(REGEXMATCH($A1257, ""(?i)"" &amp; JOIN(""|"", SPLIT($D$3, "" ""))), 1, 0)"),0.0)</f>
        <v>0</v>
      </c>
      <c r="E1257" s="16">
        <f t="shared" si="3"/>
        <v>0</v>
      </c>
      <c r="F1257" s="16">
        <f t="shared" si="4"/>
        <v>0</v>
      </c>
      <c r="G1257" s="16">
        <f>IFERROR(__xludf.DUMMYFUNCTION("IF(REGEXMATCH($A1257, ""(?i)"" &amp; JOIN(""|"", SPLIT($G$3, "" ""))), 1, 0)"),0.0)</f>
        <v>0</v>
      </c>
      <c r="H1257" s="16">
        <f>IFERROR(__xludf.DUMMYFUNCTION("IF(REGEXMATCH($A1257, ""(?i)"" &amp; JOIN(""|"", SPLIT($H$3, "" ""))), 1, 0)"),0.0)</f>
        <v>0</v>
      </c>
      <c r="I1257" s="16">
        <f>IFERROR(__xludf.DUMMYFUNCTION("IF(REGEXMATCH($A1257, ""(?i)"" &amp; JOIN(""|"", SPLIT($I$3, "" ""))), 1, 0)"),0.0)</f>
        <v>0</v>
      </c>
      <c r="J1257" s="16">
        <f>IFERROR(__xludf.DUMMYFUNCTION("IF(REGEXMATCH($A1257, ""(?i)"" &amp; JOIN(""|"", SPLIT($J$3, "" ""))), 1, 0)"),0.0)</f>
        <v>0</v>
      </c>
      <c r="K1257" s="16">
        <f>IFERROR(__xludf.DUMMYFUNCTION("IF(REGEXMATCH($A1257, ""(?i)"" &amp; JOIN(""|"", SPLIT($K$3, "" ""))), 1, 0)"),0.0)</f>
        <v>0</v>
      </c>
      <c r="L1257" s="16">
        <f>if(vlookup(A1257,'VMware Inventory'!A:E,5,0)="Workstation",1,0)</f>
        <v>0</v>
      </c>
      <c r="M1257" s="105">
        <f t="shared" si="5"/>
        <v>0</v>
      </c>
      <c r="N1257" s="105">
        <f t="shared" si="6"/>
        <v>0</v>
      </c>
      <c r="O1257" s="105">
        <f t="shared" si="7"/>
        <v>0</v>
      </c>
      <c r="P1257" s="105" t="str">
        <f t="shared" si="8"/>
        <v>No Infra</v>
      </c>
      <c r="Q1257" s="105">
        <f t="shared" si="9"/>
        <v>0</v>
      </c>
    </row>
    <row r="1258">
      <c r="A1258" s="61" t="s">
        <v>1398</v>
      </c>
      <c r="B1258" s="16">
        <f t="shared" si="2"/>
        <v>0</v>
      </c>
      <c r="C1258" s="16">
        <f>IFERROR(__xludf.DUMMYFUNCTION("IF(OR(REGEXMATCH($A1258, ""(?i)"" &amp; JOIN(""|"", SPLIT($C$3, "" ""))),vlookup(A1258,'VMware Inventory'!A:E,5,0)=""VMWare""), 1, 0)"),0.0)</f>
        <v>0</v>
      </c>
      <c r="D1258" s="16">
        <f>IFERROR(__xludf.DUMMYFUNCTION("IF(REGEXMATCH($A1258, ""(?i)"" &amp; JOIN(""|"", SPLIT($D$3, "" ""))), 1, 0)"),0.0)</f>
        <v>0</v>
      </c>
      <c r="E1258" s="16">
        <f t="shared" si="3"/>
        <v>0</v>
      </c>
      <c r="F1258" s="16">
        <f t="shared" si="4"/>
        <v>0</v>
      </c>
      <c r="G1258" s="16">
        <f>IFERROR(__xludf.DUMMYFUNCTION("IF(REGEXMATCH($A1258, ""(?i)"" &amp; JOIN(""|"", SPLIT($G$3, "" ""))), 1, 0)"),0.0)</f>
        <v>0</v>
      </c>
      <c r="H1258" s="16">
        <f>IFERROR(__xludf.DUMMYFUNCTION("IF(REGEXMATCH($A1258, ""(?i)"" &amp; JOIN(""|"", SPLIT($H$3, "" ""))), 1, 0)"),0.0)</f>
        <v>0</v>
      </c>
      <c r="I1258" s="16">
        <f>IFERROR(__xludf.DUMMYFUNCTION("IF(REGEXMATCH($A1258, ""(?i)"" &amp; JOIN(""|"", SPLIT($I$3, "" ""))), 1, 0)"),0.0)</f>
        <v>0</v>
      </c>
      <c r="J1258" s="16">
        <f>IFERROR(__xludf.DUMMYFUNCTION("IF(REGEXMATCH($A1258, ""(?i)"" &amp; JOIN(""|"", SPLIT($J$3, "" ""))), 1, 0)"),0.0)</f>
        <v>0</v>
      </c>
      <c r="K1258" s="16">
        <f>IFERROR(__xludf.DUMMYFUNCTION("IF(REGEXMATCH($A1258, ""(?i)"" &amp; JOIN(""|"", SPLIT($K$3, "" ""))), 1, 0)"),0.0)</f>
        <v>0</v>
      </c>
      <c r="L1258" s="16">
        <f>if(vlookup(A1258,'VMware Inventory'!A:E,5,0)="Workstation",1,0)</f>
        <v>0</v>
      </c>
      <c r="M1258" s="105">
        <f t="shared" si="5"/>
        <v>0</v>
      </c>
      <c r="N1258" s="105">
        <f t="shared" si="6"/>
        <v>0</v>
      </c>
      <c r="O1258" s="105">
        <f t="shared" si="7"/>
        <v>0</v>
      </c>
      <c r="P1258" s="105" t="str">
        <f t="shared" si="8"/>
        <v>No Infra</v>
      </c>
      <c r="Q1258" s="105">
        <f t="shared" si="9"/>
        <v>0</v>
      </c>
    </row>
    <row r="1259">
      <c r="A1259" s="61" t="s">
        <v>1399</v>
      </c>
      <c r="B1259" s="16">
        <f t="shared" si="2"/>
        <v>0</v>
      </c>
      <c r="C1259" s="16">
        <f>IFERROR(__xludf.DUMMYFUNCTION("IF(OR(REGEXMATCH($A1259, ""(?i)"" &amp; JOIN(""|"", SPLIT($C$3, "" ""))),vlookup(A1259,'VMware Inventory'!A:E,5,0)=""VMWare""), 1, 0)"),0.0)</f>
        <v>0</v>
      </c>
      <c r="D1259" s="16">
        <f>IFERROR(__xludf.DUMMYFUNCTION("IF(REGEXMATCH($A1259, ""(?i)"" &amp; JOIN(""|"", SPLIT($D$3, "" ""))), 1, 0)"),0.0)</f>
        <v>0</v>
      </c>
      <c r="E1259" s="16">
        <f t="shared" si="3"/>
        <v>0</v>
      </c>
      <c r="F1259" s="16">
        <f t="shared" si="4"/>
        <v>0</v>
      </c>
      <c r="G1259" s="16">
        <f>IFERROR(__xludf.DUMMYFUNCTION("IF(REGEXMATCH($A1259, ""(?i)"" &amp; JOIN(""|"", SPLIT($G$3, "" ""))), 1, 0)"),0.0)</f>
        <v>0</v>
      </c>
      <c r="H1259" s="16">
        <f>IFERROR(__xludf.DUMMYFUNCTION("IF(REGEXMATCH($A1259, ""(?i)"" &amp; JOIN(""|"", SPLIT($H$3, "" ""))), 1, 0)"),0.0)</f>
        <v>0</v>
      </c>
      <c r="I1259" s="16">
        <f>IFERROR(__xludf.DUMMYFUNCTION("IF(REGEXMATCH($A1259, ""(?i)"" &amp; JOIN(""|"", SPLIT($I$3, "" ""))), 1, 0)"),0.0)</f>
        <v>0</v>
      </c>
      <c r="J1259" s="16">
        <f>IFERROR(__xludf.DUMMYFUNCTION("IF(REGEXMATCH($A1259, ""(?i)"" &amp; JOIN(""|"", SPLIT($J$3, "" ""))), 1, 0)"),0.0)</f>
        <v>0</v>
      </c>
      <c r="K1259" s="16">
        <f>IFERROR(__xludf.DUMMYFUNCTION("IF(REGEXMATCH($A1259, ""(?i)"" &amp; JOIN(""|"", SPLIT($K$3, "" ""))), 1, 0)"),0.0)</f>
        <v>0</v>
      </c>
      <c r="L1259" s="16">
        <f>if(vlookup(A1259,'VMware Inventory'!A:E,5,0)="Workstation",1,0)</f>
        <v>0</v>
      </c>
      <c r="M1259" s="105">
        <f t="shared" si="5"/>
        <v>0</v>
      </c>
      <c r="N1259" s="105">
        <f t="shared" si="6"/>
        <v>0</v>
      </c>
      <c r="O1259" s="105">
        <f t="shared" si="7"/>
        <v>0</v>
      </c>
      <c r="P1259" s="105" t="str">
        <f t="shared" si="8"/>
        <v>No Infra</v>
      </c>
      <c r="Q1259" s="105">
        <f t="shared" si="9"/>
        <v>0</v>
      </c>
    </row>
    <row r="1260">
      <c r="A1260" s="61" t="s">
        <v>1400</v>
      </c>
      <c r="B1260" s="16">
        <f t="shared" si="2"/>
        <v>0</v>
      </c>
      <c r="C1260" s="16">
        <f>IFERROR(__xludf.DUMMYFUNCTION("IF(OR(REGEXMATCH($A1260, ""(?i)"" &amp; JOIN(""|"", SPLIT($C$3, "" ""))),vlookup(A1260,'VMware Inventory'!A:E,5,0)=""VMWare""), 1, 0)"),0.0)</f>
        <v>0</v>
      </c>
      <c r="D1260" s="16">
        <f>IFERROR(__xludf.DUMMYFUNCTION("IF(REGEXMATCH($A1260, ""(?i)"" &amp; JOIN(""|"", SPLIT($D$3, "" ""))), 1, 0)"),0.0)</f>
        <v>0</v>
      </c>
      <c r="E1260" s="16">
        <f t="shared" si="3"/>
        <v>0</v>
      </c>
      <c r="F1260" s="16">
        <f t="shared" si="4"/>
        <v>0</v>
      </c>
      <c r="G1260" s="16">
        <f>IFERROR(__xludf.DUMMYFUNCTION("IF(REGEXMATCH($A1260, ""(?i)"" &amp; JOIN(""|"", SPLIT($G$3, "" ""))), 1, 0)"),0.0)</f>
        <v>0</v>
      </c>
      <c r="H1260" s="16">
        <f>IFERROR(__xludf.DUMMYFUNCTION("IF(REGEXMATCH($A1260, ""(?i)"" &amp; JOIN(""|"", SPLIT($H$3, "" ""))), 1, 0)"),0.0)</f>
        <v>0</v>
      </c>
      <c r="I1260" s="16">
        <f>IFERROR(__xludf.DUMMYFUNCTION("IF(REGEXMATCH($A1260, ""(?i)"" &amp; JOIN(""|"", SPLIT($I$3, "" ""))), 1, 0)"),0.0)</f>
        <v>0</v>
      </c>
      <c r="J1260" s="16">
        <f>IFERROR(__xludf.DUMMYFUNCTION("IF(REGEXMATCH($A1260, ""(?i)"" &amp; JOIN(""|"", SPLIT($J$3, "" ""))), 1, 0)"),0.0)</f>
        <v>0</v>
      </c>
      <c r="K1260" s="16">
        <f>IFERROR(__xludf.DUMMYFUNCTION("IF(REGEXMATCH($A1260, ""(?i)"" &amp; JOIN(""|"", SPLIT($K$3, "" ""))), 1, 0)"),0.0)</f>
        <v>0</v>
      </c>
      <c r="L1260" s="16">
        <f>if(vlookup(A1260,'VMware Inventory'!A:E,5,0)="Workstation",1,0)</f>
        <v>0</v>
      </c>
      <c r="M1260" s="105">
        <f t="shared" si="5"/>
        <v>0</v>
      </c>
      <c r="N1260" s="105">
        <f t="shared" si="6"/>
        <v>0</v>
      </c>
      <c r="O1260" s="105">
        <f t="shared" si="7"/>
        <v>0</v>
      </c>
      <c r="P1260" s="105" t="str">
        <f t="shared" si="8"/>
        <v>No Infra</v>
      </c>
      <c r="Q1260" s="105">
        <f t="shared" si="9"/>
        <v>0</v>
      </c>
    </row>
    <row r="1261">
      <c r="A1261" s="61" t="s">
        <v>1401</v>
      </c>
      <c r="B1261" s="16">
        <f t="shared" si="2"/>
        <v>0</v>
      </c>
      <c r="C1261" s="16">
        <f>IFERROR(__xludf.DUMMYFUNCTION("IF(OR(REGEXMATCH($A1261, ""(?i)"" &amp; JOIN(""|"", SPLIT($C$3, "" ""))),vlookup(A1261,'VMware Inventory'!A:E,5,0)=""VMWare""), 1, 0)"),0.0)</f>
        <v>0</v>
      </c>
      <c r="D1261" s="16">
        <f>IFERROR(__xludf.DUMMYFUNCTION("IF(REGEXMATCH($A1261, ""(?i)"" &amp; JOIN(""|"", SPLIT($D$3, "" ""))), 1, 0)"),0.0)</f>
        <v>0</v>
      </c>
      <c r="E1261" s="16">
        <f t="shared" si="3"/>
        <v>0</v>
      </c>
      <c r="F1261" s="16">
        <f t="shared" si="4"/>
        <v>0</v>
      </c>
      <c r="G1261" s="16">
        <f>IFERROR(__xludf.DUMMYFUNCTION("IF(REGEXMATCH($A1261, ""(?i)"" &amp; JOIN(""|"", SPLIT($G$3, "" ""))), 1, 0)"),0.0)</f>
        <v>0</v>
      </c>
      <c r="H1261" s="16">
        <f>IFERROR(__xludf.DUMMYFUNCTION("IF(REGEXMATCH($A1261, ""(?i)"" &amp; JOIN(""|"", SPLIT($H$3, "" ""))), 1, 0)"),0.0)</f>
        <v>0</v>
      </c>
      <c r="I1261" s="16">
        <f>IFERROR(__xludf.DUMMYFUNCTION("IF(REGEXMATCH($A1261, ""(?i)"" &amp; JOIN(""|"", SPLIT($I$3, "" ""))), 1, 0)"),0.0)</f>
        <v>0</v>
      </c>
      <c r="J1261" s="16">
        <f>IFERROR(__xludf.DUMMYFUNCTION("IF(REGEXMATCH($A1261, ""(?i)"" &amp; JOIN(""|"", SPLIT($J$3, "" ""))), 1, 0)"),0.0)</f>
        <v>0</v>
      </c>
      <c r="K1261" s="16">
        <f>IFERROR(__xludf.DUMMYFUNCTION("IF(REGEXMATCH($A1261, ""(?i)"" &amp; JOIN(""|"", SPLIT($K$3, "" ""))), 1, 0)"),0.0)</f>
        <v>0</v>
      </c>
      <c r="L1261" s="16">
        <f>if(vlookup(A1261,'VMware Inventory'!A:E,5,0)="Workstation",1,0)</f>
        <v>0</v>
      </c>
      <c r="M1261" s="105">
        <f t="shared" si="5"/>
        <v>0</v>
      </c>
      <c r="N1261" s="105">
        <f t="shared" si="6"/>
        <v>0</v>
      </c>
      <c r="O1261" s="105">
        <f t="shared" si="7"/>
        <v>0</v>
      </c>
      <c r="P1261" s="105" t="str">
        <f t="shared" si="8"/>
        <v>No Infra</v>
      </c>
      <c r="Q1261" s="105">
        <f t="shared" si="9"/>
        <v>0</v>
      </c>
    </row>
    <row r="1262">
      <c r="A1262" s="61" t="s">
        <v>1402</v>
      </c>
      <c r="B1262" s="16">
        <f t="shared" si="2"/>
        <v>0</v>
      </c>
      <c r="C1262" s="16">
        <f>IFERROR(__xludf.DUMMYFUNCTION("IF(OR(REGEXMATCH($A1262, ""(?i)"" &amp; JOIN(""|"", SPLIT($C$3, "" ""))),vlookup(A1262,'VMware Inventory'!A:E,5,0)=""VMWare""), 1, 0)"),0.0)</f>
        <v>0</v>
      </c>
      <c r="D1262" s="16">
        <f>IFERROR(__xludf.DUMMYFUNCTION("IF(REGEXMATCH($A1262, ""(?i)"" &amp; JOIN(""|"", SPLIT($D$3, "" ""))), 1, 0)"),0.0)</f>
        <v>0</v>
      </c>
      <c r="E1262" s="16">
        <f t="shared" si="3"/>
        <v>0</v>
      </c>
      <c r="F1262" s="16">
        <f t="shared" si="4"/>
        <v>0</v>
      </c>
      <c r="G1262" s="16">
        <f>IFERROR(__xludf.DUMMYFUNCTION("IF(REGEXMATCH($A1262, ""(?i)"" &amp; JOIN(""|"", SPLIT($G$3, "" ""))), 1, 0)"),0.0)</f>
        <v>0</v>
      </c>
      <c r="H1262" s="16">
        <f>IFERROR(__xludf.DUMMYFUNCTION("IF(REGEXMATCH($A1262, ""(?i)"" &amp; JOIN(""|"", SPLIT($H$3, "" ""))), 1, 0)"),0.0)</f>
        <v>0</v>
      </c>
      <c r="I1262" s="16">
        <f>IFERROR(__xludf.DUMMYFUNCTION("IF(REGEXMATCH($A1262, ""(?i)"" &amp; JOIN(""|"", SPLIT($I$3, "" ""))), 1, 0)"),0.0)</f>
        <v>0</v>
      </c>
      <c r="J1262" s="16">
        <f>IFERROR(__xludf.DUMMYFUNCTION("IF(REGEXMATCH($A1262, ""(?i)"" &amp; JOIN(""|"", SPLIT($J$3, "" ""))), 1, 0)"),0.0)</f>
        <v>0</v>
      </c>
      <c r="K1262" s="16">
        <f>IFERROR(__xludf.DUMMYFUNCTION("IF(REGEXMATCH($A1262, ""(?i)"" &amp; JOIN(""|"", SPLIT($K$3, "" ""))), 1, 0)"),0.0)</f>
        <v>0</v>
      </c>
      <c r="L1262" s="16">
        <f>if(vlookup(A1262,'VMware Inventory'!A:E,5,0)="Workstation",1,0)</f>
        <v>0</v>
      </c>
      <c r="M1262" s="105">
        <f t="shared" si="5"/>
        <v>0</v>
      </c>
      <c r="N1262" s="105">
        <f t="shared" si="6"/>
        <v>0</v>
      </c>
      <c r="O1262" s="105">
        <f t="shared" si="7"/>
        <v>0</v>
      </c>
      <c r="P1262" s="105" t="str">
        <f t="shared" si="8"/>
        <v>No Infra</v>
      </c>
      <c r="Q1262" s="105">
        <f t="shared" si="9"/>
        <v>0</v>
      </c>
    </row>
    <row r="1263">
      <c r="A1263" s="61" t="s">
        <v>1403</v>
      </c>
      <c r="B1263" s="16">
        <f t="shared" si="2"/>
        <v>0</v>
      </c>
      <c r="C1263" s="16">
        <f>IFERROR(__xludf.DUMMYFUNCTION("IF(OR(REGEXMATCH($A1263, ""(?i)"" &amp; JOIN(""|"", SPLIT($C$3, "" ""))),vlookup(A1263,'VMware Inventory'!A:E,5,0)=""VMWare""), 1, 0)"),0.0)</f>
        <v>0</v>
      </c>
      <c r="D1263" s="16">
        <f>IFERROR(__xludf.DUMMYFUNCTION("IF(REGEXMATCH($A1263, ""(?i)"" &amp; JOIN(""|"", SPLIT($D$3, "" ""))), 1, 0)"),0.0)</f>
        <v>0</v>
      </c>
      <c r="E1263" s="16">
        <f t="shared" si="3"/>
        <v>0</v>
      </c>
      <c r="F1263" s="16">
        <f t="shared" si="4"/>
        <v>0</v>
      </c>
      <c r="G1263" s="16">
        <f>IFERROR(__xludf.DUMMYFUNCTION("IF(REGEXMATCH($A1263, ""(?i)"" &amp; JOIN(""|"", SPLIT($G$3, "" ""))), 1, 0)"),0.0)</f>
        <v>0</v>
      </c>
      <c r="H1263" s="16">
        <f>IFERROR(__xludf.DUMMYFUNCTION("IF(REGEXMATCH($A1263, ""(?i)"" &amp; JOIN(""|"", SPLIT($H$3, "" ""))), 1, 0)"),0.0)</f>
        <v>0</v>
      </c>
      <c r="I1263" s="16">
        <f>IFERROR(__xludf.DUMMYFUNCTION("IF(REGEXMATCH($A1263, ""(?i)"" &amp; JOIN(""|"", SPLIT($I$3, "" ""))), 1, 0)"),0.0)</f>
        <v>0</v>
      </c>
      <c r="J1263" s="16">
        <f>IFERROR(__xludf.DUMMYFUNCTION("IF(REGEXMATCH($A1263, ""(?i)"" &amp; JOIN(""|"", SPLIT($J$3, "" ""))), 1, 0)"),0.0)</f>
        <v>0</v>
      </c>
      <c r="K1263" s="16">
        <f>IFERROR(__xludf.DUMMYFUNCTION("IF(REGEXMATCH($A1263, ""(?i)"" &amp; JOIN(""|"", SPLIT($K$3, "" ""))), 1, 0)"),0.0)</f>
        <v>0</v>
      </c>
      <c r="L1263" s="16">
        <f>if(vlookup(A1263,'VMware Inventory'!A:E,5,0)="Workstation",1,0)</f>
        <v>0</v>
      </c>
      <c r="M1263" s="105">
        <f t="shared" si="5"/>
        <v>0</v>
      </c>
      <c r="N1263" s="105">
        <f t="shared" si="6"/>
        <v>0</v>
      </c>
      <c r="O1263" s="105">
        <f t="shared" si="7"/>
        <v>0</v>
      </c>
      <c r="P1263" s="105" t="str">
        <f t="shared" si="8"/>
        <v>No Infra</v>
      </c>
      <c r="Q1263" s="105">
        <f t="shared" si="9"/>
        <v>0</v>
      </c>
    </row>
    <row r="1264">
      <c r="A1264" s="61" t="s">
        <v>1404</v>
      </c>
      <c r="B1264" s="16">
        <f t="shared" si="2"/>
        <v>0</v>
      </c>
      <c r="C1264" s="16">
        <f>IFERROR(__xludf.DUMMYFUNCTION("IF(OR(REGEXMATCH($A1264, ""(?i)"" &amp; JOIN(""|"", SPLIT($C$3, "" ""))),vlookup(A1264,'VMware Inventory'!A:E,5,0)=""VMWare""), 1, 0)"),0.0)</f>
        <v>0</v>
      </c>
      <c r="D1264" s="16">
        <f>IFERROR(__xludf.DUMMYFUNCTION("IF(REGEXMATCH($A1264, ""(?i)"" &amp; JOIN(""|"", SPLIT($D$3, "" ""))), 1, 0)"),0.0)</f>
        <v>0</v>
      </c>
      <c r="E1264" s="16">
        <f t="shared" si="3"/>
        <v>0</v>
      </c>
      <c r="F1264" s="16">
        <f t="shared" si="4"/>
        <v>0</v>
      </c>
      <c r="G1264" s="16">
        <f>IFERROR(__xludf.DUMMYFUNCTION("IF(REGEXMATCH($A1264, ""(?i)"" &amp; JOIN(""|"", SPLIT($G$3, "" ""))), 1, 0)"),0.0)</f>
        <v>0</v>
      </c>
      <c r="H1264" s="16">
        <f>IFERROR(__xludf.DUMMYFUNCTION("IF(REGEXMATCH($A1264, ""(?i)"" &amp; JOIN(""|"", SPLIT($H$3, "" ""))), 1, 0)"),0.0)</f>
        <v>0</v>
      </c>
      <c r="I1264" s="16">
        <f>IFERROR(__xludf.DUMMYFUNCTION("IF(REGEXMATCH($A1264, ""(?i)"" &amp; JOIN(""|"", SPLIT($I$3, "" ""))), 1, 0)"),0.0)</f>
        <v>0</v>
      </c>
      <c r="J1264" s="16">
        <f>IFERROR(__xludf.DUMMYFUNCTION("IF(REGEXMATCH($A1264, ""(?i)"" &amp; JOIN(""|"", SPLIT($J$3, "" ""))), 1, 0)"),0.0)</f>
        <v>0</v>
      </c>
      <c r="K1264" s="16">
        <f>IFERROR(__xludf.DUMMYFUNCTION("IF(REGEXMATCH($A1264, ""(?i)"" &amp; JOIN(""|"", SPLIT($K$3, "" ""))), 1, 0)"),0.0)</f>
        <v>0</v>
      </c>
      <c r="L1264" s="16">
        <f>if(vlookup(A1264,'VMware Inventory'!A:E,5,0)="Workstation",1,0)</f>
        <v>0</v>
      </c>
      <c r="M1264" s="105">
        <f t="shared" si="5"/>
        <v>0</v>
      </c>
      <c r="N1264" s="105">
        <f t="shared" si="6"/>
        <v>0</v>
      </c>
      <c r="O1264" s="105">
        <f t="shared" si="7"/>
        <v>0</v>
      </c>
      <c r="P1264" s="105" t="str">
        <f t="shared" si="8"/>
        <v>No Infra</v>
      </c>
      <c r="Q1264" s="105">
        <f t="shared" si="9"/>
        <v>0</v>
      </c>
    </row>
    <row r="1265">
      <c r="A1265" s="61" t="s">
        <v>775</v>
      </c>
      <c r="B1265" s="16">
        <f t="shared" si="2"/>
        <v>0</v>
      </c>
      <c r="C1265" s="16">
        <f>IFERROR(__xludf.DUMMYFUNCTION("IF(OR(REGEXMATCH($A1265, ""(?i)"" &amp; JOIN(""|"", SPLIT($C$3, "" ""))),vlookup(A1265,'VMware Inventory'!A:E,5,0)=""VMWare""), 1, 0)"),1.0)</f>
        <v>1</v>
      </c>
      <c r="D1265" s="16">
        <f>IFERROR(__xludf.DUMMYFUNCTION("IF(REGEXMATCH($A1265, ""(?i)"" &amp; JOIN(""|"", SPLIT($D$3, "" ""))), 1, 0)"),0.0)</f>
        <v>0</v>
      </c>
      <c r="E1265" s="16">
        <f t="shared" si="3"/>
        <v>0</v>
      </c>
      <c r="F1265" s="16">
        <f t="shared" si="4"/>
        <v>0</v>
      </c>
      <c r="G1265" s="16">
        <f>IFERROR(__xludf.DUMMYFUNCTION("IF(REGEXMATCH($A1265, ""(?i)"" &amp; JOIN(""|"", SPLIT($G$3, "" ""))), 1, 0)"),0.0)</f>
        <v>0</v>
      </c>
      <c r="H1265" s="16">
        <f>IFERROR(__xludf.DUMMYFUNCTION("IF(REGEXMATCH($A1265, ""(?i)"" &amp; JOIN(""|"", SPLIT($H$3, "" ""))), 1, 0)"),0.0)</f>
        <v>0</v>
      </c>
      <c r="I1265" s="16">
        <f>IFERROR(__xludf.DUMMYFUNCTION("IF(REGEXMATCH($A1265, ""(?i)"" &amp; JOIN(""|"", SPLIT($I$3, "" ""))), 1, 0)"),0.0)</f>
        <v>0</v>
      </c>
      <c r="J1265" s="16">
        <f>IFERROR(__xludf.DUMMYFUNCTION("IF(REGEXMATCH($A1265, ""(?i)"" &amp; JOIN(""|"", SPLIT($J$3, "" ""))), 1, 0)"),0.0)</f>
        <v>0</v>
      </c>
      <c r="K1265" s="16">
        <f>IFERROR(__xludf.DUMMYFUNCTION("IF(REGEXMATCH($A1265, ""(?i)"" &amp; JOIN(""|"", SPLIT($K$3, "" ""))), 1, 0)"),0.0)</f>
        <v>0</v>
      </c>
      <c r="L1265" s="16">
        <f>if(vlookup(A1265,'VMware Inventory'!A:E,5,0)="Workstation",1,0)</f>
        <v>0</v>
      </c>
      <c r="M1265" s="105">
        <f t="shared" si="5"/>
        <v>0</v>
      </c>
      <c r="N1265" s="105">
        <f t="shared" si="6"/>
        <v>1</v>
      </c>
      <c r="O1265" s="105">
        <f t="shared" si="7"/>
        <v>0</v>
      </c>
      <c r="P1265" s="105" t="str">
        <f t="shared" si="8"/>
        <v>No Lift &amp; Shift</v>
      </c>
      <c r="Q1265" s="105">
        <f t="shared" si="9"/>
        <v>1</v>
      </c>
    </row>
    <row r="1266">
      <c r="A1266" s="61" t="s">
        <v>1405</v>
      </c>
      <c r="B1266" s="16">
        <f t="shared" si="2"/>
        <v>0</v>
      </c>
      <c r="C1266" s="16">
        <f>IFERROR(__xludf.DUMMYFUNCTION("IF(OR(REGEXMATCH($A1266, ""(?i)"" &amp; JOIN(""|"", SPLIT($C$3, "" ""))),vlookup(A1266,'VMware Inventory'!A:E,5,0)=""VMWare""), 1, 0)"),0.0)</f>
        <v>0</v>
      </c>
      <c r="D1266" s="16">
        <f>IFERROR(__xludf.DUMMYFUNCTION("IF(REGEXMATCH($A1266, ""(?i)"" &amp; JOIN(""|"", SPLIT($D$3, "" ""))), 1, 0)"),0.0)</f>
        <v>0</v>
      </c>
      <c r="E1266" s="16">
        <f t="shared" si="3"/>
        <v>0</v>
      </c>
      <c r="F1266" s="16">
        <f t="shared" si="4"/>
        <v>0</v>
      </c>
      <c r="G1266" s="16">
        <f>IFERROR(__xludf.DUMMYFUNCTION("IF(REGEXMATCH($A1266, ""(?i)"" &amp; JOIN(""|"", SPLIT($G$3, "" ""))), 1, 0)"),0.0)</f>
        <v>0</v>
      </c>
      <c r="H1266" s="16">
        <f>IFERROR(__xludf.DUMMYFUNCTION("IF(REGEXMATCH($A1266, ""(?i)"" &amp; JOIN(""|"", SPLIT($H$3, "" ""))), 1, 0)"),0.0)</f>
        <v>0</v>
      </c>
      <c r="I1266" s="16">
        <f>IFERROR(__xludf.DUMMYFUNCTION("IF(REGEXMATCH($A1266, ""(?i)"" &amp; JOIN(""|"", SPLIT($I$3, "" ""))), 1, 0)"),0.0)</f>
        <v>0</v>
      </c>
      <c r="J1266" s="16">
        <f>IFERROR(__xludf.DUMMYFUNCTION("IF(REGEXMATCH($A1266, ""(?i)"" &amp; JOIN(""|"", SPLIT($J$3, "" ""))), 1, 0)"),0.0)</f>
        <v>0</v>
      </c>
      <c r="K1266" s="16">
        <f>IFERROR(__xludf.DUMMYFUNCTION("IF(REGEXMATCH($A1266, ""(?i)"" &amp; JOIN(""|"", SPLIT($K$3, "" ""))), 1, 0)"),0.0)</f>
        <v>0</v>
      </c>
      <c r="L1266" s="16">
        <f>if(vlookup(A1266,'VMware Inventory'!A:E,5,0)="Workstation",1,0)</f>
        <v>0</v>
      </c>
      <c r="M1266" s="105">
        <f t="shared" si="5"/>
        <v>0</v>
      </c>
      <c r="N1266" s="105">
        <f t="shared" si="6"/>
        <v>0</v>
      </c>
      <c r="O1266" s="105">
        <f t="shared" si="7"/>
        <v>0</v>
      </c>
      <c r="P1266" s="105" t="str">
        <f t="shared" si="8"/>
        <v>No Infra</v>
      </c>
      <c r="Q1266" s="105">
        <f t="shared" si="9"/>
        <v>0</v>
      </c>
    </row>
    <row r="1267">
      <c r="A1267" s="61" t="s">
        <v>1406</v>
      </c>
      <c r="B1267" s="16">
        <f t="shared" si="2"/>
        <v>0</v>
      </c>
      <c r="C1267" s="16">
        <f>IFERROR(__xludf.DUMMYFUNCTION("IF(OR(REGEXMATCH($A1267, ""(?i)"" &amp; JOIN(""|"", SPLIT($C$3, "" ""))),vlookup(A1267,'VMware Inventory'!A:E,5,0)=""VMWare""), 1, 0)"),0.0)</f>
        <v>0</v>
      </c>
      <c r="D1267" s="16">
        <f>IFERROR(__xludf.DUMMYFUNCTION("IF(REGEXMATCH($A1267, ""(?i)"" &amp; JOIN(""|"", SPLIT($D$3, "" ""))), 1, 0)"),0.0)</f>
        <v>0</v>
      </c>
      <c r="E1267" s="16">
        <f t="shared" si="3"/>
        <v>0</v>
      </c>
      <c r="F1267" s="16">
        <f t="shared" si="4"/>
        <v>0</v>
      </c>
      <c r="G1267" s="16">
        <f>IFERROR(__xludf.DUMMYFUNCTION("IF(REGEXMATCH($A1267, ""(?i)"" &amp; JOIN(""|"", SPLIT($G$3, "" ""))), 1, 0)"),0.0)</f>
        <v>0</v>
      </c>
      <c r="H1267" s="16">
        <f>IFERROR(__xludf.DUMMYFUNCTION("IF(REGEXMATCH($A1267, ""(?i)"" &amp; JOIN(""|"", SPLIT($H$3, "" ""))), 1, 0)"),0.0)</f>
        <v>0</v>
      </c>
      <c r="I1267" s="16">
        <f>IFERROR(__xludf.DUMMYFUNCTION("IF(REGEXMATCH($A1267, ""(?i)"" &amp; JOIN(""|"", SPLIT($I$3, "" ""))), 1, 0)"),0.0)</f>
        <v>0</v>
      </c>
      <c r="J1267" s="16">
        <f>IFERROR(__xludf.DUMMYFUNCTION("IF(REGEXMATCH($A1267, ""(?i)"" &amp; JOIN(""|"", SPLIT($J$3, "" ""))), 1, 0)"),0.0)</f>
        <v>0</v>
      </c>
      <c r="K1267" s="16">
        <f>IFERROR(__xludf.DUMMYFUNCTION("IF(REGEXMATCH($A1267, ""(?i)"" &amp; JOIN(""|"", SPLIT($K$3, "" ""))), 1, 0)"),0.0)</f>
        <v>0</v>
      </c>
      <c r="L1267" s="16">
        <f>if(vlookup(A1267,'VMware Inventory'!A:E,5,0)="Workstation",1,0)</f>
        <v>0</v>
      </c>
      <c r="M1267" s="105">
        <f t="shared" si="5"/>
        <v>0</v>
      </c>
      <c r="N1267" s="105">
        <f t="shared" si="6"/>
        <v>0</v>
      </c>
      <c r="O1267" s="105">
        <f t="shared" si="7"/>
        <v>0</v>
      </c>
      <c r="P1267" s="105" t="str">
        <f t="shared" si="8"/>
        <v>No Infra</v>
      </c>
      <c r="Q1267" s="105">
        <f t="shared" si="9"/>
        <v>0</v>
      </c>
    </row>
    <row r="1268">
      <c r="A1268" s="61" t="s">
        <v>1407</v>
      </c>
      <c r="B1268" s="16">
        <f t="shared" si="2"/>
        <v>0</v>
      </c>
      <c r="C1268" s="16">
        <f>IFERROR(__xludf.DUMMYFUNCTION("IF(OR(REGEXMATCH($A1268, ""(?i)"" &amp; JOIN(""|"", SPLIT($C$3, "" ""))),vlookup(A1268,'VMware Inventory'!A:E,5,0)=""VMWare""), 1, 0)"),0.0)</f>
        <v>0</v>
      </c>
      <c r="D1268" s="16">
        <f>IFERROR(__xludf.DUMMYFUNCTION("IF(REGEXMATCH($A1268, ""(?i)"" &amp; JOIN(""|"", SPLIT($D$3, "" ""))), 1, 0)"),0.0)</f>
        <v>0</v>
      </c>
      <c r="E1268" s="16">
        <f t="shared" si="3"/>
        <v>0</v>
      </c>
      <c r="F1268" s="16">
        <f t="shared" si="4"/>
        <v>0</v>
      </c>
      <c r="G1268" s="16">
        <f>IFERROR(__xludf.DUMMYFUNCTION("IF(REGEXMATCH($A1268, ""(?i)"" &amp; JOIN(""|"", SPLIT($G$3, "" ""))), 1, 0)"),0.0)</f>
        <v>0</v>
      </c>
      <c r="H1268" s="16">
        <f>IFERROR(__xludf.DUMMYFUNCTION("IF(REGEXMATCH($A1268, ""(?i)"" &amp; JOIN(""|"", SPLIT($H$3, "" ""))), 1, 0)"),0.0)</f>
        <v>0</v>
      </c>
      <c r="I1268" s="16">
        <f>IFERROR(__xludf.DUMMYFUNCTION("IF(REGEXMATCH($A1268, ""(?i)"" &amp; JOIN(""|"", SPLIT($I$3, "" ""))), 1, 0)"),0.0)</f>
        <v>0</v>
      </c>
      <c r="J1268" s="16">
        <f>IFERROR(__xludf.DUMMYFUNCTION("IF(REGEXMATCH($A1268, ""(?i)"" &amp; JOIN(""|"", SPLIT($J$3, "" ""))), 1, 0)"),0.0)</f>
        <v>0</v>
      </c>
      <c r="K1268" s="16">
        <f>IFERROR(__xludf.DUMMYFUNCTION("IF(REGEXMATCH($A1268, ""(?i)"" &amp; JOIN(""|"", SPLIT($K$3, "" ""))), 1, 0)"),0.0)</f>
        <v>0</v>
      </c>
      <c r="L1268" s="16">
        <f>if(vlookup(A1268,'VMware Inventory'!A:E,5,0)="Workstation",1,0)</f>
        <v>0</v>
      </c>
      <c r="M1268" s="105">
        <f t="shared" si="5"/>
        <v>0</v>
      </c>
      <c r="N1268" s="105">
        <f t="shared" si="6"/>
        <v>0</v>
      </c>
      <c r="O1268" s="105">
        <f t="shared" si="7"/>
        <v>0</v>
      </c>
      <c r="P1268" s="105" t="str">
        <f t="shared" si="8"/>
        <v>No Infra</v>
      </c>
      <c r="Q1268" s="105">
        <f t="shared" si="9"/>
        <v>0</v>
      </c>
    </row>
    <row r="1269">
      <c r="A1269" s="61" t="s">
        <v>1408</v>
      </c>
      <c r="B1269" s="16">
        <f t="shared" si="2"/>
        <v>0</v>
      </c>
      <c r="C1269" s="16">
        <f>IFERROR(__xludf.DUMMYFUNCTION("IF(OR(REGEXMATCH($A1269, ""(?i)"" &amp; JOIN(""|"", SPLIT($C$3, "" ""))),vlookup(A1269,'VMware Inventory'!A:E,5,0)=""VMWare""), 1, 0)"),0.0)</f>
        <v>0</v>
      </c>
      <c r="D1269" s="16">
        <f>IFERROR(__xludf.DUMMYFUNCTION("IF(REGEXMATCH($A1269, ""(?i)"" &amp; JOIN(""|"", SPLIT($D$3, "" ""))), 1, 0)"),0.0)</f>
        <v>0</v>
      </c>
      <c r="E1269" s="16">
        <f t="shared" si="3"/>
        <v>0</v>
      </c>
      <c r="F1269" s="16">
        <f t="shared" si="4"/>
        <v>0</v>
      </c>
      <c r="G1269" s="16">
        <f>IFERROR(__xludf.DUMMYFUNCTION("IF(REGEXMATCH($A1269, ""(?i)"" &amp; JOIN(""|"", SPLIT($G$3, "" ""))), 1, 0)"),0.0)</f>
        <v>0</v>
      </c>
      <c r="H1269" s="16">
        <f>IFERROR(__xludf.DUMMYFUNCTION("IF(REGEXMATCH($A1269, ""(?i)"" &amp; JOIN(""|"", SPLIT($H$3, "" ""))), 1, 0)"),0.0)</f>
        <v>0</v>
      </c>
      <c r="I1269" s="16">
        <f>IFERROR(__xludf.DUMMYFUNCTION("IF(REGEXMATCH($A1269, ""(?i)"" &amp; JOIN(""|"", SPLIT($I$3, "" ""))), 1, 0)"),0.0)</f>
        <v>0</v>
      </c>
      <c r="J1269" s="16">
        <f>IFERROR(__xludf.DUMMYFUNCTION("IF(REGEXMATCH($A1269, ""(?i)"" &amp; JOIN(""|"", SPLIT($J$3, "" ""))), 1, 0)"),0.0)</f>
        <v>0</v>
      </c>
      <c r="K1269" s="16">
        <f>IFERROR(__xludf.DUMMYFUNCTION("IF(REGEXMATCH($A1269, ""(?i)"" &amp; JOIN(""|"", SPLIT($K$3, "" ""))), 1, 0)"),0.0)</f>
        <v>0</v>
      </c>
      <c r="L1269" s="16">
        <f>if(vlookup(A1269,'VMware Inventory'!A:E,5,0)="Workstation",1,0)</f>
        <v>0</v>
      </c>
      <c r="M1269" s="105">
        <f t="shared" si="5"/>
        <v>0</v>
      </c>
      <c r="N1269" s="105">
        <f t="shared" si="6"/>
        <v>0</v>
      </c>
      <c r="O1269" s="105">
        <f t="shared" si="7"/>
        <v>0</v>
      </c>
      <c r="P1269" s="105" t="str">
        <f t="shared" si="8"/>
        <v>No Infra</v>
      </c>
      <c r="Q1269" s="105">
        <f t="shared" si="9"/>
        <v>0</v>
      </c>
    </row>
    <row r="1270">
      <c r="A1270" s="61" t="s">
        <v>1409</v>
      </c>
      <c r="B1270" s="16">
        <f t="shared" si="2"/>
        <v>0</v>
      </c>
      <c r="C1270" s="16">
        <f>IFERROR(__xludf.DUMMYFUNCTION("IF(OR(REGEXMATCH($A1270, ""(?i)"" &amp; JOIN(""|"", SPLIT($C$3, "" ""))),vlookup(A1270,'VMware Inventory'!A:E,5,0)=""VMWare""), 1, 0)"),0.0)</f>
        <v>0</v>
      </c>
      <c r="D1270" s="16">
        <f>IFERROR(__xludf.DUMMYFUNCTION("IF(REGEXMATCH($A1270, ""(?i)"" &amp; JOIN(""|"", SPLIT($D$3, "" ""))), 1, 0)"),0.0)</f>
        <v>0</v>
      </c>
      <c r="E1270" s="16">
        <f t="shared" si="3"/>
        <v>0</v>
      </c>
      <c r="F1270" s="16">
        <f t="shared" si="4"/>
        <v>0</v>
      </c>
      <c r="G1270" s="16">
        <f>IFERROR(__xludf.DUMMYFUNCTION("IF(REGEXMATCH($A1270, ""(?i)"" &amp; JOIN(""|"", SPLIT($G$3, "" ""))), 1, 0)"),0.0)</f>
        <v>0</v>
      </c>
      <c r="H1270" s="16">
        <f>IFERROR(__xludf.DUMMYFUNCTION("IF(REGEXMATCH($A1270, ""(?i)"" &amp; JOIN(""|"", SPLIT($H$3, "" ""))), 1, 0)"),0.0)</f>
        <v>0</v>
      </c>
      <c r="I1270" s="16">
        <f>IFERROR(__xludf.DUMMYFUNCTION("IF(REGEXMATCH($A1270, ""(?i)"" &amp; JOIN(""|"", SPLIT($I$3, "" ""))), 1, 0)"),0.0)</f>
        <v>0</v>
      </c>
      <c r="J1270" s="16">
        <f>IFERROR(__xludf.DUMMYFUNCTION("IF(REGEXMATCH($A1270, ""(?i)"" &amp; JOIN(""|"", SPLIT($J$3, "" ""))), 1, 0)"),0.0)</f>
        <v>0</v>
      </c>
      <c r="K1270" s="16">
        <f>IFERROR(__xludf.DUMMYFUNCTION("IF(REGEXMATCH($A1270, ""(?i)"" &amp; JOIN(""|"", SPLIT($K$3, "" ""))), 1, 0)"),0.0)</f>
        <v>0</v>
      </c>
      <c r="L1270" s="16">
        <f>if(vlookup(A1270,'VMware Inventory'!A:E,5,0)="Workstation",1,0)</f>
        <v>0</v>
      </c>
      <c r="M1270" s="105">
        <f t="shared" si="5"/>
        <v>0</v>
      </c>
      <c r="N1270" s="105">
        <f t="shared" si="6"/>
        <v>0</v>
      </c>
      <c r="O1270" s="105">
        <f t="shared" si="7"/>
        <v>0</v>
      </c>
      <c r="P1270" s="105" t="str">
        <f t="shared" si="8"/>
        <v>No Infra</v>
      </c>
      <c r="Q1270" s="105">
        <f t="shared" si="9"/>
        <v>0</v>
      </c>
    </row>
    <row r="1271">
      <c r="A1271" s="61" t="s">
        <v>1410</v>
      </c>
      <c r="B1271" s="16">
        <f t="shared" si="2"/>
        <v>0</v>
      </c>
      <c r="C1271" s="16">
        <f>IFERROR(__xludf.DUMMYFUNCTION("IF(OR(REGEXMATCH($A1271, ""(?i)"" &amp; JOIN(""|"", SPLIT($C$3, "" ""))),vlookup(A1271,'VMware Inventory'!A:E,5,0)=""VMWare""), 1, 0)"),0.0)</f>
        <v>0</v>
      </c>
      <c r="D1271" s="16">
        <f>IFERROR(__xludf.DUMMYFUNCTION("IF(REGEXMATCH($A1271, ""(?i)"" &amp; JOIN(""|"", SPLIT($D$3, "" ""))), 1, 0)"),0.0)</f>
        <v>0</v>
      </c>
      <c r="E1271" s="16">
        <f t="shared" si="3"/>
        <v>0</v>
      </c>
      <c r="F1271" s="16">
        <f t="shared" si="4"/>
        <v>0</v>
      </c>
      <c r="G1271" s="16">
        <f>IFERROR(__xludf.DUMMYFUNCTION("IF(REGEXMATCH($A1271, ""(?i)"" &amp; JOIN(""|"", SPLIT($G$3, "" ""))), 1, 0)"),0.0)</f>
        <v>0</v>
      </c>
      <c r="H1271" s="16">
        <f>IFERROR(__xludf.DUMMYFUNCTION("IF(REGEXMATCH($A1271, ""(?i)"" &amp; JOIN(""|"", SPLIT($H$3, "" ""))), 1, 0)"),0.0)</f>
        <v>0</v>
      </c>
      <c r="I1271" s="16">
        <f>IFERROR(__xludf.DUMMYFUNCTION("IF(REGEXMATCH($A1271, ""(?i)"" &amp; JOIN(""|"", SPLIT($I$3, "" ""))), 1, 0)"),0.0)</f>
        <v>0</v>
      </c>
      <c r="J1271" s="16">
        <f>IFERROR(__xludf.DUMMYFUNCTION("IF(REGEXMATCH($A1271, ""(?i)"" &amp; JOIN(""|"", SPLIT($J$3, "" ""))), 1, 0)"),0.0)</f>
        <v>0</v>
      </c>
      <c r="K1271" s="16">
        <f>IFERROR(__xludf.DUMMYFUNCTION("IF(REGEXMATCH($A1271, ""(?i)"" &amp; JOIN(""|"", SPLIT($K$3, "" ""))), 1, 0)"),0.0)</f>
        <v>0</v>
      </c>
      <c r="L1271" s="16">
        <f>if(vlookup(A1271,'VMware Inventory'!A:E,5,0)="Workstation",1,0)</f>
        <v>0</v>
      </c>
      <c r="M1271" s="105">
        <f t="shared" si="5"/>
        <v>0</v>
      </c>
      <c r="N1271" s="105">
        <f t="shared" si="6"/>
        <v>0</v>
      </c>
      <c r="O1271" s="105">
        <f t="shared" si="7"/>
        <v>0</v>
      </c>
      <c r="P1271" s="105" t="str">
        <f t="shared" si="8"/>
        <v>No Infra</v>
      </c>
      <c r="Q1271" s="105">
        <f t="shared" si="9"/>
        <v>0</v>
      </c>
    </row>
    <row r="1272">
      <c r="A1272" s="61" t="s">
        <v>1411</v>
      </c>
      <c r="B1272" s="16">
        <f t="shared" si="2"/>
        <v>0</v>
      </c>
      <c r="C1272" s="16">
        <f>IFERROR(__xludf.DUMMYFUNCTION("IF(OR(REGEXMATCH($A1272, ""(?i)"" &amp; JOIN(""|"", SPLIT($C$3, "" ""))),vlookup(A1272,'VMware Inventory'!A:E,5,0)=""VMWare""), 1, 0)"),0.0)</f>
        <v>0</v>
      </c>
      <c r="D1272" s="16">
        <f>IFERROR(__xludf.DUMMYFUNCTION("IF(REGEXMATCH($A1272, ""(?i)"" &amp; JOIN(""|"", SPLIT($D$3, "" ""))), 1, 0)"),0.0)</f>
        <v>0</v>
      </c>
      <c r="E1272" s="16">
        <f t="shared" si="3"/>
        <v>0</v>
      </c>
      <c r="F1272" s="16">
        <f t="shared" si="4"/>
        <v>0</v>
      </c>
      <c r="G1272" s="16">
        <f>IFERROR(__xludf.DUMMYFUNCTION("IF(REGEXMATCH($A1272, ""(?i)"" &amp; JOIN(""|"", SPLIT($G$3, "" ""))), 1, 0)"),0.0)</f>
        <v>0</v>
      </c>
      <c r="H1272" s="16">
        <f>IFERROR(__xludf.DUMMYFUNCTION("IF(REGEXMATCH($A1272, ""(?i)"" &amp; JOIN(""|"", SPLIT($H$3, "" ""))), 1, 0)"),0.0)</f>
        <v>0</v>
      </c>
      <c r="I1272" s="16">
        <f>IFERROR(__xludf.DUMMYFUNCTION("IF(REGEXMATCH($A1272, ""(?i)"" &amp; JOIN(""|"", SPLIT($I$3, "" ""))), 1, 0)"),0.0)</f>
        <v>0</v>
      </c>
      <c r="J1272" s="16">
        <f>IFERROR(__xludf.DUMMYFUNCTION("IF(REGEXMATCH($A1272, ""(?i)"" &amp; JOIN(""|"", SPLIT($J$3, "" ""))), 1, 0)"),0.0)</f>
        <v>0</v>
      </c>
      <c r="K1272" s="16">
        <f>IFERROR(__xludf.DUMMYFUNCTION("IF(REGEXMATCH($A1272, ""(?i)"" &amp; JOIN(""|"", SPLIT($K$3, "" ""))), 1, 0)"),0.0)</f>
        <v>0</v>
      </c>
      <c r="L1272" s="16">
        <f>if(vlookup(A1272,'VMware Inventory'!A:E,5,0)="Workstation",1,0)</f>
        <v>0</v>
      </c>
      <c r="M1272" s="105">
        <f t="shared" si="5"/>
        <v>0</v>
      </c>
      <c r="N1272" s="105">
        <f t="shared" si="6"/>
        <v>0</v>
      </c>
      <c r="O1272" s="105">
        <f t="shared" si="7"/>
        <v>0</v>
      </c>
      <c r="P1272" s="105" t="str">
        <f t="shared" si="8"/>
        <v>No Infra</v>
      </c>
      <c r="Q1272" s="105">
        <f t="shared" si="9"/>
        <v>0</v>
      </c>
    </row>
    <row r="1273">
      <c r="A1273" s="61" t="s">
        <v>1412</v>
      </c>
      <c r="B1273" s="16">
        <f t="shared" si="2"/>
        <v>0</v>
      </c>
      <c r="C1273" s="16">
        <f>IFERROR(__xludf.DUMMYFUNCTION("IF(OR(REGEXMATCH($A1273, ""(?i)"" &amp; JOIN(""|"", SPLIT($C$3, "" ""))),vlookup(A1273,'VMware Inventory'!A:E,5,0)=""VMWare""), 1, 0)"),0.0)</f>
        <v>0</v>
      </c>
      <c r="D1273" s="16">
        <f>IFERROR(__xludf.DUMMYFUNCTION("IF(REGEXMATCH($A1273, ""(?i)"" &amp; JOIN(""|"", SPLIT($D$3, "" ""))), 1, 0)"),0.0)</f>
        <v>0</v>
      </c>
      <c r="E1273" s="16">
        <f t="shared" si="3"/>
        <v>0</v>
      </c>
      <c r="F1273" s="16">
        <f t="shared" si="4"/>
        <v>0</v>
      </c>
      <c r="G1273" s="16">
        <f>IFERROR(__xludf.DUMMYFUNCTION("IF(REGEXMATCH($A1273, ""(?i)"" &amp; JOIN(""|"", SPLIT($G$3, "" ""))), 1, 0)"),0.0)</f>
        <v>0</v>
      </c>
      <c r="H1273" s="16">
        <f>IFERROR(__xludf.DUMMYFUNCTION("IF(REGEXMATCH($A1273, ""(?i)"" &amp; JOIN(""|"", SPLIT($H$3, "" ""))), 1, 0)"),0.0)</f>
        <v>0</v>
      </c>
      <c r="I1273" s="16">
        <f>IFERROR(__xludf.DUMMYFUNCTION("IF(REGEXMATCH($A1273, ""(?i)"" &amp; JOIN(""|"", SPLIT($I$3, "" ""))), 1, 0)"),0.0)</f>
        <v>0</v>
      </c>
      <c r="J1273" s="16">
        <f>IFERROR(__xludf.DUMMYFUNCTION("IF(REGEXMATCH($A1273, ""(?i)"" &amp; JOIN(""|"", SPLIT($J$3, "" ""))), 1, 0)"),0.0)</f>
        <v>0</v>
      </c>
      <c r="K1273" s="16">
        <f>IFERROR(__xludf.DUMMYFUNCTION("IF(REGEXMATCH($A1273, ""(?i)"" &amp; JOIN(""|"", SPLIT($K$3, "" ""))), 1, 0)"),0.0)</f>
        <v>0</v>
      </c>
      <c r="L1273" s="16">
        <f>if(vlookup(A1273,'VMware Inventory'!A:E,5,0)="Workstation",1,0)</f>
        <v>0</v>
      </c>
      <c r="M1273" s="105">
        <f t="shared" si="5"/>
        <v>0</v>
      </c>
      <c r="N1273" s="105">
        <f t="shared" si="6"/>
        <v>0</v>
      </c>
      <c r="O1273" s="105">
        <f t="shared" si="7"/>
        <v>0</v>
      </c>
      <c r="P1273" s="105" t="str">
        <f t="shared" si="8"/>
        <v>No Infra</v>
      </c>
      <c r="Q1273" s="105">
        <f t="shared" si="9"/>
        <v>0</v>
      </c>
    </row>
    <row r="1274">
      <c r="A1274" s="61" t="s">
        <v>1413</v>
      </c>
      <c r="B1274" s="16">
        <f t="shared" si="2"/>
        <v>0</v>
      </c>
      <c r="C1274" s="16">
        <f>IFERROR(__xludf.DUMMYFUNCTION("IF(OR(REGEXMATCH($A1274, ""(?i)"" &amp; JOIN(""|"", SPLIT($C$3, "" ""))),vlookup(A1274,'VMware Inventory'!A:E,5,0)=""VMWare""), 1, 0)"),0.0)</f>
        <v>0</v>
      </c>
      <c r="D1274" s="16">
        <f>IFERROR(__xludf.DUMMYFUNCTION("IF(REGEXMATCH($A1274, ""(?i)"" &amp; JOIN(""|"", SPLIT($D$3, "" ""))), 1, 0)"),0.0)</f>
        <v>0</v>
      </c>
      <c r="E1274" s="16">
        <f t="shared" si="3"/>
        <v>0</v>
      </c>
      <c r="F1274" s="16">
        <f t="shared" si="4"/>
        <v>0</v>
      </c>
      <c r="G1274" s="16">
        <f>IFERROR(__xludf.DUMMYFUNCTION("IF(REGEXMATCH($A1274, ""(?i)"" &amp; JOIN(""|"", SPLIT($G$3, "" ""))), 1, 0)"),0.0)</f>
        <v>0</v>
      </c>
      <c r="H1274" s="16">
        <f>IFERROR(__xludf.DUMMYFUNCTION("IF(REGEXMATCH($A1274, ""(?i)"" &amp; JOIN(""|"", SPLIT($H$3, "" ""))), 1, 0)"),0.0)</f>
        <v>0</v>
      </c>
      <c r="I1274" s="16">
        <f>IFERROR(__xludf.DUMMYFUNCTION("IF(REGEXMATCH($A1274, ""(?i)"" &amp; JOIN(""|"", SPLIT($I$3, "" ""))), 1, 0)"),0.0)</f>
        <v>0</v>
      </c>
      <c r="J1274" s="16">
        <f>IFERROR(__xludf.DUMMYFUNCTION("IF(REGEXMATCH($A1274, ""(?i)"" &amp; JOIN(""|"", SPLIT($J$3, "" ""))), 1, 0)"),0.0)</f>
        <v>0</v>
      </c>
      <c r="K1274" s="16">
        <f>IFERROR(__xludf.DUMMYFUNCTION("IF(REGEXMATCH($A1274, ""(?i)"" &amp; JOIN(""|"", SPLIT($K$3, "" ""))), 1, 0)"),0.0)</f>
        <v>0</v>
      </c>
      <c r="L1274" s="16">
        <f>if(vlookup(A1274,'VMware Inventory'!A:E,5,0)="Workstation",1,0)</f>
        <v>0</v>
      </c>
      <c r="M1274" s="105">
        <f t="shared" si="5"/>
        <v>0</v>
      </c>
      <c r="N1274" s="105">
        <f t="shared" si="6"/>
        <v>0</v>
      </c>
      <c r="O1274" s="105">
        <f t="shared" si="7"/>
        <v>0</v>
      </c>
      <c r="P1274" s="105" t="str">
        <f t="shared" si="8"/>
        <v>No Infra</v>
      </c>
      <c r="Q1274" s="105">
        <f t="shared" si="9"/>
        <v>0</v>
      </c>
    </row>
    <row r="1275">
      <c r="A1275" s="61" t="s">
        <v>1414</v>
      </c>
      <c r="B1275" s="16">
        <f t="shared" si="2"/>
        <v>0</v>
      </c>
      <c r="C1275" s="16">
        <f>IFERROR(__xludf.DUMMYFUNCTION("IF(OR(REGEXMATCH($A1275, ""(?i)"" &amp; JOIN(""|"", SPLIT($C$3, "" ""))),vlookup(A1275,'VMware Inventory'!A:E,5,0)=""VMWare""), 1, 0)"),0.0)</f>
        <v>0</v>
      </c>
      <c r="D1275" s="16">
        <f>IFERROR(__xludf.DUMMYFUNCTION("IF(REGEXMATCH($A1275, ""(?i)"" &amp; JOIN(""|"", SPLIT($D$3, "" ""))), 1, 0)"),0.0)</f>
        <v>0</v>
      </c>
      <c r="E1275" s="16">
        <f t="shared" si="3"/>
        <v>0</v>
      </c>
      <c r="F1275" s="16">
        <f t="shared" si="4"/>
        <v>0</v>
      </c>
      <c r="G1275" s="16">
        <f>IFERROR(__xludf.DUMMYFUNCTION("IF(REGEXMATCH($A1275, ""(?i)"" &amp; JOIN(""|"", SPLIT($G$3, "" ""))), 1, 0)"),0.0)</f>
        <v>0</v>
      </c>
      <c r="H1275" s="16">
        <f>IFERROR(__xludf.DUMMYFUNCTION("IF(REGEXMATCH($A1275, ""(?i)"" &amp; JOIN(""|"", SPLIT($H$3, "" ""))), 1, 0)"),0.0)</f>
        <v>0</v>
      </c>
      <c r="I1275" s="16">
        <f>IFERROR(__xludf.DUMMYFUNCTION("IF(REGEXMATCH($A1275, ""(?i)"" &amp; JOIN(""|"", SPLIT($I$3, "" ""))), 1, 0)"),0.0)</f>
        <v>0</v>
      </c>
      <c r="J1275" s="16">
        <f>IFERROR(__xludf.DUMMYFUNCTION("IF(REGEXMATCH($A1275, ""(?i)"" &amp; JOIN(""|"", SPLIT($J$3, "" ""))), 1, 0)"),0.0)</f>
        <v>0</v>
      </c>
      <c r="K1275" s="16">
        <f>IFERROR(__xludf.DUMMYFUNCTION("IF(REGEXMATCH($A1275, ""(?i)"" &amp; JOIN(""|"", SPLIT($K$3, "" ""))), 1, 0)"),0.0)</f>
        <v>0</v>
      </c>
      <c r="L1275" s="16">
        <f>if(vlookup(A1275,'VMware Inventory'!A:E,5,0)="Workstation",1,0)</f>
        <v>0</v>
      </c>
      <c r="M1275" s="105">
        <f t="shared" si="5"/>
        <v>0</v>
      </c>
      <c r="N1275" s="105">
        <f t="shared" si="6"/>
        <v>0</v>
      </c>
      <c r="O1275" s="105">
        <f t="shared" si="7"/>
        <v>0</v>
      </c>
      <c r="P1275" s="105" t="str">
        <f t="shared" si="8"/>
        <v>No Infra</v>
      </c>
      <c r="Q1275" s="105">
        <f t="shared" si="9"/>
        <v>0</v>
      </c>
    </row>
    <row r="1276">
      <c r="A1276" s="61" t="s">
        <v>1415</v>
      </c>
      <c r="B1276" s="16">
        <f t="shared" si="2"/>
        <v>0</v>
      </c>
      <c r="C1276" s="16">
        <f>IFERROR(__xludf.DUMMYFUNCTION("IF(OR(REGEXMATCH($A1276, ""(?i)"" &amp; JOIN(""|"", SPLIT($C$3, "" ""))),vlookup(A1276,'VMware Inventory'!A:E,5,0)=""VMWare""), 1, 0)"),0.0)</f>
        <v>0</v>
      </c>
      <c r="D1276" s="16">
        <f>IFERROR(__xludf.DUMMYFUNCTION("IF(REGEXMATCH($A1276, ""(?i)"" &amp; JOIN(""|"", SPLIT($D$3, "" ""))), 1, 0)"),0.0)</f>
        <v>0</v>
      </c>
      <c r="E1276" s="16">
        <f t="shared" si="3"/>
        <v>0</v>
      </c>
      <c r="F1276" s="16">
        <f t="shared" si="4"/>
        <v>0</v>
      </c>
      <c r="G1276" s="16">
        <f>IFERROR(__xludf.DUMMYFUNCTION("IF(REGEXMATCH($A1276, ""(?i)"" &amp; JOIN(""|"", SPLIT($G$3, "" ""))), 1, 0)"),0.0)</f>
        <v>0</v>
      </c>
      <c r="H1276" s="16">
        <f>IFERROR(__xludf.DUMMYFUNCTION("IF(REGEXMATCH($A1276, ""(?i)"" &amp; JOIN(""|"", SPLIT($H$3, "" ""))), 1, 0)"),0.0)</f>
        <v>0</v>
      </c>
      <c r="I1276" s="16">
        <f>IFERROR(__xludf.DUMMYFUNCTION("IF(REGEXMATCH($A1276, ""(?i)"" &amp; JOIN(""|"", SPLIT($I$3, "" ""))), 1, 0)"),0.0)</f>
        <v>0</v>
      </c>
      <c r="J1276" s="16">
        <f>IFERROR(__xludf.DUMMYFUNCTION("IF(REGEXMATCH($A1276, ""(?i)"" &amp; JOIN(""|"", SPLIT($J$3, "" ""))), 1, 0)"),0.0)</f>
        <v>0</v>
      </c>
      <c r="K1276" s="16">
        <f>IFERROR(__xludf.DUMMYFUNCTION("IF(REGEXMATCH($A1276, ""(?i)"" &amp; JOIN(""|"", SPLIT($K$3, "" ""))), 1, 0)"),0.0)</f>
        <v>0</v>
      </c>
      <c r="L1276" s="16">
        <f>if(vlookup(A1276,'VMware Inventory'!A:E,5,0)="Workstation",1,0)</f>
        <v>0</v>
      </c>
      <c r="M1276" s="105">
        <f t="shared" si="5"/>
        <v>0</v>
      </c>
      <c r="N1276" s="105">
        <f t="shared" si="6"/>
        <v>0</v>
      </c>
      <c r="O1276" s="105">
        <f t="shared" si="7"/>
        <v>0</v>
      </c>
      <c r="P1276" s="105" t="str">
        <f t="shared" si="8"/>
        <v>No Infra</v>
      </c>
      <c r="Q1276" s="105">
        <f t="shared" si="9"/>
        <v>0</v>
      </c>
    </row>
    <row r="1277">
      <c r="A1277" s="61" t="s">
        <v>1416</v>
      </c>
      <c r="B1277" s="16">
        <f t="shared" si="2"/>
        <v>0</v>
      </c>
      <c r="C1277" s="16">
        <f>IFERROR(__xludf.DUMMYFUNCTION("IF(OR(REGEXMATCH($A1277, ""(?i)"" &amp; JOIN(""|"", SPLIT($C$3, "" ""))),vlookup(A1277,'VMware Inventory'!A:E,5,0)=""VMWare""), 1, 0)"),0.0)</f>
        <v>0</v>
      </c>
      <c r="D1277" s="16">
        <f>IFERROR(__xludf.DUMMYFUNCTION("IF(REGEXMATCH($A1277, ""(?i)"" &amp; JOIN(""|"", SPLIT($D$3, "" ""))), 1, 0)"),0.0)</f>
        <v>0</v>
      </c>
      <c r="E1277" s="16">
        <f t="shared" si="3"/>
        <v>0</v>
      </c>
      <c r="F1277" s="16">
        <f t="shared" si="4"/>
        <v>0</v>
      </c>
      <c r="G1277" s="16">
        <f>IFERROR(__xludf.DUMMYFUNCTION("IF(REGEXMATCH($A1277, ""(?i)"" &amp; JOIN(""|"", SPLIT($G$3, "" ""))), 1, 0)"),0.0)</f>
        <v>0</v>
      </c>
      <c r="H1277" s="16">
        <f>IFERROR(__xludf.DUMMYFUNCTION("IF(REGEXMATCH($A1277, ""(?i)"" &amp; JOIN(""|"", SPLIT($H$3, "" ""))), 1, 0)"),0.0)</f>
        <v>0</v>
      </c>
      <c r="I1277" s="16">
        <f>IFERROR(__xludf.DUMMYFUNCTION("IF(REGEXMATCH($A1277, ""(?i)"" &amp; JOIN(""|"", SPLIT($I$3, "" ""))), 1, 0)"),0.0)</f>
        <v>0</v>
      </c>
      <c r="J1277" s="16">
        <f>IFERROR(__xludf.DUMMYFUNCTION("IF(REGEXMATCH($A1277, ""(?i)"" &amp; JOIN(""|"", SPLIT($J$3, "" ""))), 1, 0)"),0.0)</f>
        <v>0</v>
      </c>
      <c r="K1277" s="16">
        <f>IFERROR(__xludf.DUMMYFUNCTION("IF(REGEXMATCH($A1277, ""(?i)"" &amp; JOIN(""|"", SPLIT($K$3, "" ""))), 1, 0)"),0.0)</f>
        <v>0</v>
      </c>
      <c r="L1277" s="16">
        <f>if(vlookup(A1277,'VMware Inventory'!A:E,5,0)="Workstation",1,0)</f>
        <v>0</v>
      </c>
      <c r="M1277" s="105">
        <f t="shared" si="5"/>
        <v>0</v>
      </c>
      <c r="N1277" s="105">
        <f t="shared" si="6"/>
        <v>0</v>
      </c>
      <c r="O1277" s="105">
        <f t="shared" si="7"/>
        <v>0</v>
      </c>
      <c r="P1277" s="105" t="str">
        <f t="shared" si="8"/>
        <v>No Infra</v>
      </c>
      <c r="Q1277" s="105">
        <f t="shared" si="9"/>
        <v>0</v>
      </c>
    </row>
    <row r="1278">
      <c r="A1278" s="61" t="s">
        <v>1417</v>
      </c>
      <c r="B1278" s="16">
        <f t="shared" si="2"/>
        <v>0</v>
      </c>
      <c r="C1278" s="16">
        <f>IFERROR(__xludf.DUMMYFUNCTION("IF(OR(REGEXMATCH($A1278, ""(?i)"" &amp; JOIN(""|"", SPLIT($C$3, "" ""))),vlookup(A1278,'VMware Inventory'!A:E,5,0)=""VMWare""), 1, 0)"),0.0)</f>
        <v>0</v>
      </c>
      <c r="D1278" s="16">
        <f>IFERROR(__xludf.DUMMYFUNCTION("IF(REGEXMATCH($A1278, ""(?i)"" &amp; JOIN(""|"", SPLIT($D$3, "" ""))), 1, 0)"),0.0)</f>
        <v>0</v>
      </c>
      <c r="E1278" s="16">
        <f t="shared" si="3"/>
        <v>0</v>
      </c>
      <c r="F1278" s="16">
        <f t="shared" si="4"/>
        <v>0</v>
      </c>
      <c r="G1278" s="16">
        <f>IFERROR(__xludf.DUMMYFUNCTION("IF(REGEXMATCH($A1278, ""(?i)"" &amp; JOIN(""|"", SPLIT($G$3, "" ""))), 1, 0)"),0.0)</f>
        <v>0</v>
      </c>
      <c r="H1278" s="16">
        <f>IFERROR(__xludf.DUMMYFUNCTION("IF(REGEXMATCH($A1278, ""(?i)"" &amp; JOIN(""|"", SPLIT($H$3, "" ""))), 1, 0)"),0.0)</f>
        <v>0</v>
      </c>
      <c r="I1278" s="16">
        <f>IFERROR(__xludf.DUMMYFUNCTION("IF(REGEXMATCH($A1278, ""(?i)"" &amp; JOIN(""|"", SPLIT($I$3, "" ""))), 1, 0)"),0.0)</f>
        <v>0</v>
      </c>
      <c r="J1278" s="16">
        <f>IFERROR(__xludf.DUMMYFUNCTION("IF(REGEXMATCH($A1278, ""(?i)"" &amp; JOIN(""|"", SPLIT($J$3, "" ""))), 1, 0)"),0.0)</f>
        <v>0</v>
      </c>
      <c r="K1278" s="16">
        <f>IFERROR(__xludf.DUMMYFUNCTION("IF(REGEXMATCH($A1278, ""(?i)"" &amp; JOIN(""|"", SPLIT($K$3, "" ""))), 1, 0)"),0.0)</f>
        <v>0</v>
      </c>
      <c r="L1278" s="16">
        <f>if(vlookup(A1278,'VMware Inventory'!A:E,5,0)="Workstation",1,0)</f>
        <v>0</v>
      </c>
      <c r="M1278" s="105">
        <f t="shared" si="5"/>
        <v>0</v>
      </c>
      <c r="N1278" s="105">
        <f t="shared" si="6"/>
        <v>0</v>
      </c>
      <c r="O1278" s="105">
        <f t="shared" si="7"/>
        <v>0</v>
      </c>
      <c r="P1278" s="105" t="str">
        <f t="shared" si="8"/>
        <v>No Infra</v>
      </c>
      <c r="Q1278" s="105">
        <f t="shared" si="9"/>
        <v>0</v>
      </c>
    </row>
    <row r="1279">
      <c r="A1279" s="61" t="s">
        <v>1418</v>
      </c>
      <c r="B1279" s="16">
        <f t="shared" si="2"/>
        <v>0</v>
      </c>
      <c r="C1279" s="16">
        <f>IFERROR(__xludf.DUMMYFUNCTION("IF(OR(REGEXMATCH($A1279, ""(?i)"" &amp; JOIN(""|"", SPLIT($C$3, "" ""))),vlookup(A1279,'VMware Inventory'!A:E,5,0)=""VMWare""), 1, 0)"),0.0)</f>
        <v>0</v>
      </c>
      <c r="D1279" s="16">
        <f>IFERROR(__xludf.DUMMYFUNCTION("IF(REGEXMATCH($A1279, ""(?i)"" &amp; JOIN(""|"", SPLIT($D$3, "" ""))), 1, 0)"),0.0)</f>
        <v>0</v>
      </c>
      <c r="E1279" s="16">
        <f t="shared" si="3"/>
        <v>0</v>
      </c>
      <c r="F1279" s="16">
        <f t="shared" si="4"/>
        <v>0</v>
      </c>
      <c r="G1279" s="16">
        <f>IFERROR(__xludf.DUMMYFUNCTION("IF(REGEXMATCH($A1279, ""(?i)"" &amp; JOIN(""|"", SPLIT($G$3, "" ""))), 1, 0)"),0.0)</f>
        <v>0</v>
      </c>
      <c r="H1279" s="16">
        <f>IFERROR(__xludf.DUMMYFUNCTION("IF(REGEXMATCH($A1279, ""(?i)"" &amp; JOIN(""|"", SPLIT($H$3, "" ""))), 1, 0)"),0.0)</f>
        <v>0</v>
      </c>
      <c r="I1279" s="16">
        <f>IFERROR(__xludf.DUMMYFUNCTION("IF(REGEXMATCH($A1279, ""(?i)"" &amp; JOIN(""|"", SPLIT($I$3, "" ""))), 1, 0)"),0.0)</f>
        <v>0</v>
      </c>
      <c r="J1279" s="16">
        <f>IFERROR(__xludf.DUMMYFUNCTION("IF(REGEXMATCH($A1279, ""(?i)"" &amp; JOIN(""|"", SPLIT($J$3, "" ""))), 1, 0)"),0.0)</f>
        <v>0</v>
      </c>
      <c r="K1279" s="16">
        <f>IFERROR(__xludf.DUMMYFUNCTION("IF(REGEXMATCH($A1279, ""(?i)"" &amp; JOIN(""|"", SPLIT($K$3, "" ""))), 1, 0)"),0.0)</f>
        <v>0</v>
      </c>
      <c r="L1279" s="16">
        <f>if(vlookup(A1279,'VMware Inventory'!A:E,5,0)="Workstation",1,0)</f>
        <v>0</v>
      </c>
      <c r="M1279" s="105">
        <f t="shared" si="5"/>
        <v>0</v>
      </c>
      <c r="N1279" s="105">
        <f t="shared" si="6"/>
        <v>0</v>
      </c>
      <c r="O1279" s="105">
        <f t="shared" si="7"/>
        <v>0</v>
      </c>
      <c r="P1279" s="105" t="str">
        <f t="shared" si="8"/>
        <v>No Infra</v>
      </c>
      <c r="Q1279" s="105">
        <f t="shared" si="9"/>
        <v>0</v>
      </c>
    </row>
    <row r="1280">
      <c r="A1280" s="61" t="s">
        <v>1419</v>
      </c>
      <c r="B1280" s="16">
        <f t="shared" si="2"/>
        <v>0</v>
      </c>
      <c r="C1280" s="16">
        <f>IFERROR(__xludf.DUMMYFUNCTION("IF(OR(REGEXMATCH($A1280, ""(?i)"" &amp; JOIN(""|"", SPLIT($C$3, "" ""))),vlookup(A1280,'VMware Inventory'!A:E,5,0)=""VMWare""), 1, 0)"),0.0)</f>
        <v>0</v>
      </c>
      <c r="D1280" s="16">
        <f>IFERROR(__xludf.DUMMYFUNCTION("IF(REGEXMATCH($A1280, ""(?i)"" &amp; JOIN(""|"", SPLIT($D$3, "" ""))), 1, 0)"),0.0)</f>
        <v>0</v>
      </c>
      <c r="E1280" s="16">
        <f t="shared" si="3"/>
        <v>0</v>
      </c>
      <c r="F1280" s="16">
        <f t="shared" si="4"/>
        <v>0</v>
      </c>
      <c r="G1280" s="16">
        <f>IFERROR(__xludf.DUMMYFUNCTION("IF(REGEXMATCH($A1280, ""(?i)"" &amp; JOIN(""|"", SPLIT($G$3, "" ""))), 1, 0)"),0.0)</f>
        <v>0</v>
      </c>
      <c r="H1280" s="16">
        <f>IFERROR(__xludf.DUMMYFUNCTION("IF(REGEXMATCH($A1280, ""(?i)"" &amp; JOIN(""|"", SPLIT($H$3, "" ""))), 1, 0)"),0.0)</f>
        <v>0</v>
      </c>
      <c r="I1280" s="16">
        <f>IFERROR(__xludf.DUMMYFUNCTION("IF(REGEXMATCH($A1280, ""(?i)"" &amp; JOIN(""|"", SPLIT($I$3, "" ""))), 1, 0)"),0.0)</f>
        <v>0</v>
      </c>
      <c r="J1280" s="16">
        <f>IFERROR(__xludf.DUMMYFUNCTION("IF(REGEXMATCH($A1280, ""(?i)"" &amp; JOIN(""|"", SPLIT($J$3, "" ""))), 1, 0)"),0.0)</f>
        <v>0</v>
      </c>
      <c r="K1280" s="16">
        <f>IFERROR(__xludf.DUMMYFUNCTION("IF(REGEXMATCH($A1280, ""(?i)"" &amp; JOIN(""|"", SPLIT($K$3, "" ""))), 1, 0)"),0.0)</f>
        <v>0</v>
      </c>
      <c r="L1280" s="16">
        <f>if(vlookup(A1280,'VMware Inventory'!A:E,5,0)="Workstation",1,0)</f>
        <v>0</v>
      </c>
      <c r="M1280" s="105">
        <f t="shared" si="5"/>
        <v>0</v>
      </c>
      <c r="N1280" s="105">
        <f t="shared" si="6"/>
        <v>0</v>
      </c>
      <c r="O1280" s="105">
        <f t="shared" si="7"/>
        <v>0</v>
      </c>
      <c r="P1280" s="105" t="str">
        <f t="shared" si="8"/>
        <v>No Infra</v>
      </c>
      <c r="Q1280" s="105">
        <f t="shared" si="9"/>
        <v>0</v>
      </c>
    </row>
    <row r="1281">
      <c r="A1281" s="61" t="s">
        <v>1420</v>
      </c>
      <c r="B1281" s="16">
        <f t="shared" si="2"/>
        <v>0</v>
      </c>
      <c r="C1281" s="16">
        <f>IFERROR(__xludf.DUMMYFUNCTION("IF(OR(REGEXMATCH($A1281, ""(?i)"" &amp; JOIN(""|"", SPLIT($C$3, "" ""))),vlookup(A1281,'VMware Inventory'!A:E,5,0)=""VMWare""), 1, 0)"),0.0)</f>
        <v>0</v>
      </c>
      <c r="D1281" s="16">
        <f>IFERROR(__xludf.DUMMYFUNCTION("IF(REGEXMATCH($A1281, ""(?i)"" &amp; JOIN(""|"", SPLIT($D$3, "" ""))), 1, 0)"),0.0)</f>
        <v>0</v>
      </c>
      <c r="E1281" s="16">
        <f t="shared" si="3"/>
        <v>0</v>
      </c>
      <c r="F1281" s="16">
        <f t="shared" si="4"/>
        <v>0</v>
      </c>
      <c r="G1281" s="16">
        <f>IFERROR(__xludf.DUMMYFUNCTION("IF(REGEXMATCH($A1281, ""(?i)"" &amp; JOIN(""|"", SPLIT($G$3, "" ""))), 1, 0)"),0.0)</f>
        <v>0</v>
      </c>
      <c r="H1281" s="16">
        <f>IFERROR(__xludf.DUMMYFUNCTION("IF(REGEXMATCH($A1281, ""(?i)"" &amp; JOIN(""|"", SPLIT($H$3, "" ""))), 1, 0)"),0.0)</f>
        <v>0</v>
      </c>
      <c r="I1281" s="16">
        <f>IFERROR(__xludf.DUMMYFUNCTION("IF(REGEXMATCH($A1281, ""(?i)"" &amp; JOIN(""|"", SPLIT($I$3, "" ""))), 1, 0)"),0.0)</f>
        <v>0</v>
      </c>
      <c r="J1281" s="16">
        <f>IFERROR(__xludf.DUMMYFUNCTION("IF(REGEXMATCH($A1281, ""(?i)"" &amp; JOIN(""|"", SPLIT($J$3, "" ""))), 1, 0)"),0.0)</f>
        <v>0</v>
      </c>
      <c r="K1281" s="16">
        <f>IFERROR(__xludf.DUMMYFUNCTION("IF(REGEXMATCH($A1281, ""(?i)"" &amp; JOIN(""|"", SPLIT($K$3, "" ""))), 1, 0)"),0.0)</f>
        <v>0</v>
      </c>
      <c r="L1281" s="16">
        <f>if(vlookup(A1281,'VMware Inventory'!A:E,5,0)="Workstation",1,0)</f>
        <v>0</v>
      </c>
      <c r="M1281" s="105">
        <f t="shared" si="5"/>
        <v>0</v>
      </c>
      <c r="N1281" s="105">
        <f t="shared" si="6"/>
        <v>0</v>
      </c>
      <c r="O1281" s="105">
        <f t="shared" si="7"/>
        <v>0</v>
      </c>
      <c r="P1281" s="105" t="str">
        <f t="shared" si="8"/>
        <v>No Infra</v>
      </c>
      <c r="Q1281" s="105">
        <f t="shared" si="9"/>
        <v>0</v>
      </c>
    </row>
    <row r="1282">
      <c r="A1282" s="61" t="s">
        <v>1421</v>
      </c>
      <c r="B1282" s="16">
        <f t="shared" si="2"/>
        <v>0</v>
      </c>
      <c r="C1282" s="16">
        <f>IFERROR(__xludf.DUMMYFUNCTION("IF(OR(REGEXMATCH($A1282, ""(?i)"" &amp; JOIN(""|"", SPLIT($C$3, "" ""))),vlookup(A1282,'VMware Inventory'!A:E,5,0)=""VMWare""), 1, 0)"),0.0)</f>
        <v>0</v>
      </c>
      <c r="D1282" s="16">
        <f>IFERROR(__xludf.DUMMYFUNCTION("IF(REGEXMATCH($A1282, ""(?i)"" &amp; JOIN(""|"", SPLIT($D$3, "" ""))), 1, 0)"),0.0)</f>
        <v>0</v>
      </c>
      <c r="E1282" s="16">
        <f t="shared" si="3"/>
        <v>0</v>
      </c>
      <c r="F1282" s="16">
        <f t="shared" si="4"/>
        <v>0</v>
      </c>
      <c r="G1282" s="16">
        <f>IFERROR(__xludf.DUMMYFUNCTION("IF(REGEXMATCH($A1282, ""(?i)"" &amp; JOIN(""|"", SPLIT($G$3, "" ""))), 1, 0)"),0.0)</f>
        <v>0</v>
      </c>
      <c r="H1282" s="16">
        <f>IFERROR(__xludf.DUMMYFUNCTION("IF(REGEXMATCH($A1282, ""(?i)"" &amp; JOIN(""|"", SPLIT($H$3, "" ""))), 1, 0)"),0.0)</f>
        <v>0</v>
      </c>
      <c r="I1282" s="16">
        <f>IFERROR(__xludf.DUMMYFUNCTION("IF(REGEXMATCH($A1282, ""(?i)"" &amp; JOIN(""|"", SPLIT($I$3, "" ""))), 1, 0)"),0.0)</f>
        <v>0</v>
      </c>
      <c r="J1282" s="16">
        <f>IFERROR(__xludf.DUMMYFUNCTION("IF(REGEXMATCH($A1282, ""(?i)"" &amp; JOIN(""|"", SPLIT($J$3, "" ""))), 1, 0)"),0.0)</f>
        <v>0</v>
      </c>
      <c r="K1282" s="16">
        <f>IFERROR(__xludf.DUMMYFUNCTION("IF(REGEXMATCH($A1282, ""(?i)"" &amp; JOIN(""|"", SPLIT($K$3, "" ""))), 1, 0)"),0.0)</f>
        <v>0</v>
      </c>
      <c r="L1282" s="16">
        <f>if(vlookup(A1282,'VMware Inventory'!A:E,5,0)="Workstation",1,0)</f>
        <v>0</v>
      </c>
      <c r="M1282" s="105">
        <f t="shared" si="5"/>
        <v>0</v>
      </c>
      <c r="N1282" s="105">
        <f t="shared" si="6"/>
        <v>0</v>
      </c>
      <c r="O1282" s="105">
        <f t="shared" si="7"/>
        <v>0</v>
      </c>
      <c r="P1282" s="105" t="str">
        <f t="shared" si="8"/>
        <v>No Infra</v>
      </c>
      <c r="Q1282" s="105">
        <f t="shared" si="9"/>
        <v>0</v>
      </c>
    </row>
    <row r="1283">
      <c r="A1283" s="61" t="s">
        <v>1422</v>
      </c>
      <c r="B1283" s="16">
        <f t="shared" si="2"/>
        <v>0</v>
      </c>
      <c r="C1283" s="16">
        <f>IFERROR(__xludf.DUMMYFUNCTION("IF(OR(REGEXMATCH($A1283, ""(?i)"" &amp; JOIN(""|"", SPLIT($C$3, "" ""))),vlookup(A1283,'VMware Inventory'!A:E,5,0)=""VMWare""), 1, 0)"),0.0)</f>
        <v>0</v>
      </c>
      <c r="D1283" s="16">
        <f>IFERROR(__xludf.DUMMYFUNCTION("IF(REGEXMATCH($A1283, ""(?i)"" &amp; JOIN(""|"", SPLIT($D$3, "" ""))), 1, 0)"),0.0)</f>
        <v>0</v>
      </c>
      <c r="E1283" s="16">
        <f t="shared" si="3"/>
        <v>0</v>
      </c>
      <c r="F1283" s="16">
        <f t="shared" si="4"/>
        <v>0</v>
      </c>
      <c r="G1283" s="16">
        <f>IFERROR(__xludf.DUMMYFUNCTION("IF(REGEXMATCH($A1283, ""(?i)"" &amp; JOIN(""|"", SPLIT($G$3, "" ""))), 1, 0)"),0.0)</f>
        <v>0</v>
      </c>
      <c r="H1283" s="16">
        <f>IFERROR(__xludf.DUMMYFUNCTION("IF(REGEXMATCH($A1283, ""(?i)"" &amp; JOIN(""|"", SPLIT($H$3, "" ""))), 1, 0)"),0.0)</f>
        <v>0</v>
      </c>
      <c r="I1283" s="16">
        <f>IFERROR(__xludf.DUMMYFUNCTION("IF(REGEXMATCH($A1283, ""(?i)"" &amp; JOIN(""|"", SPLIT($I$3, "" ""))), 1, 0)"),0.0)</f>
        <v>0</v>
      </c>
      <c r="J1283" s="16">
        <f>IFERROR(__xludf.DUMMYFUNCTION("IF(REGEXMATCH($A1283, ""(?i)"" &amp; JOIN(""|"", SPLIT($J$3, "" ""))), 1, 0)"),0.0)</f>
        <v>0</v>
      </c>
      <c r="K1283" s="16">
        <f>IFERROR(__xludf.DUMMYFUNCTION("IF(REGEXMATCH($A1283, ""(?i)"" &amp; JOIN(""|"", SPLIT($K$3, "" ""))), 1, 0)"),0.0)</f>
        <v>0</v>
      </c>
      <c r="L1283" s="16">
        <f>if(vlookup(A1283,'VMware Inventory'!A:E,5,0)="Workstation",1,0)</f>
        <v>0</v>
      </c>
      <c r="M1283" s="105">
        <f t="shared" si="5"/>
        <v>0</v>
      </c>
      <c r="N1283" s="105">
        <f t="shared" si="6"/>
        <v>0</v>
      </c>
      <c r="O1283" s="105">
        <f t="shared" si="7"/>
        <v>0</v>
      </c>
      <c r="P1283" s="105" t="str">
        <f t="shared" si="8"/>
        <v>No Infra</v>
      </c>
      <c r="Q1283" s="105">
        <f t="shared" si="9"/>
        <v>0</v>
      </c>
    </row>
    <row r="1284">
      <c r="A1284" s="61" t="s">
        <v>1423</v>
      </c>
      <c r="B1284" s="16">
        <f t="shared" si="2"/>
        <v>0</v>
      </c>
      <c r="C1284" s="16">
        <f>IFERROR(__xludf.DUMMYFUNCTION("IF(OR(REGEXMATCH($A1284, ""(?i)"" &amp; JOIN(""|"", SPLIT($C$3, "" ""))),vlookup(A1284,'VMware Inventory'!A:E,5,0)=""VMWare""), 1, 0)"),0.0)</f>
        <v>0</v>
      </c>
      <c r="D1284" s="16">
        <f>IFERROR(__xludf.DUMMYFUNCTION("IF(REGEXMATCH($A1284, ""(?i)"" &amp; JOIN(""|"", SPLIT($D$3, "" ""))), 1, 0)"),0.0)</f>
        <v>0</v>
      </c>
      <c r="E1284" s="16">
        <f t="shared" si="3"/>
        <v>0</v>
      </c>
      <c r="F1284" s="16">
        <f t="shared" si="4"/>
        <v>0</v>
      </c>
      <c r="G1284" s="16">
        <f>IFERROR(__xludf.DUMMYFUNCTION("IF(REGEXMATCH($A1284, ""(?i)"" &amp; JOIN(""|"", SPLIT($G$3, "" ""))), 1, 0)"),0.0)</f>
        <v>0</v>
      </c>
      <c r="H1284" s="16">
        <f>IFERROR(__xludf.DUMMYFUNCTION("IF(REGEXMATCH($A1284, ""(?i)"" &amp; JOIN(""|"", SPLIT($H$3, "" ""))), 1, 0)"),0.0)</f>
        <v>0</v>
      </c>
      <c r="I1284" s="16">
        <f>IFERROR(__xludf.DUMMYFUNCTION("IF(REGEXMATCH($A1284, ""(?i)"" &amp; JOIN(""|"", SPLIT($I$3, "" ""))), 1, 0)"),0.0)</f>
        <v>0</v>
      </c>
      <c r="J1284" s="16">
        <f>IFERROR(__xludf.DUMMYFUNCTION("IF(REGEXMATCH($A1284, ""(?i)"" &amp; JOIN(""|"", SPLIT($J$3, "" ""))), 1, 0)"),0.0)</f>
        <v>0</v>
      </c>
      <c r="K1284" s="16">
        <f>IFERROR(__xludf.DUMMYFUNCTION("IF(REGEXMATCH($A1284, ""(?i)"" &amp; JOIN(""|"", SPLIT($K$3, "" ""))), 1, 0)"),0.0)</f>
        <v>0</v>
      </c>
      <c r="L1284" s="16">
        <f>if(vlookup(A1284,'VMware Inventory'!A:E,5,0)="Workstation",1,0)</f>
        <v>0</v>
      </c>
      <c r="M1284" s="105">
        <f t="shared" si="5"/>
        <v>0</v>
      </c>
      <c r="N1284" s="105">
        <f t="shared" si="6"/>
        <v>0</v>
      </c>
      <c r="O1284" s="105">
        <f t="shared" si="7"/>
        <v>0</v>
      </c>
      <c r="P1284" s="105" t="str">
        <f t="shared" si="8"/>
        <v>No Infra</v>
      </c>
      <c r="Q1284" s="105">
        <f t="shared" si="9"/>
        <v>0</v>
      </c>
    </row>
    <row r="1285">
      <c r="A1285" s="61" t="s">
        <v>1424</v>
      </c>
      <c r="B1285" s="16">
        <f t="shared" si="2"/>
        <v>0</v>
      </c>
      <c r="C1285" s="16">
        <f>IFERROR(__xludf.DUMMYFUNCTION("IF(OR(REGEXMATCH($A1285, ""(?i)"" &amp; JOIN(""|"", SPLIT($C$3, "" ""))),vlookup(A1285,'VMware Inventory'!A:E,5,0)=""VMWare""), 1, 0)"),0.0)</f>
        <v>0</v>
      </c>
      <c r="D1285" s="16">
        <f>IFERROR(__xludf.DUMMYFUNCTION("IF(REGEXMATCH($A1285, ""(?i)"" &amp; JOIN(""|"", SPLIT($D$3, "" ""))), 1, 0)"),0.0)</f>
        <v>0</v>
      </c>
      <c r="E1285" s="16">
        <f t="shared" si="3"/>
        <v>0</v>
      </c>
      <c r="F1285" s="16">
        <f t="shared" si="4"/>
        <v>0</v>
      </c>
      <c r="G1285" s="16">
        <f>IFERROR(__xludf.DUMMYFUNCTION("IF(REGEXMATCH($A1285, ""(?i)"" &amp; JOIN(""|"", SPLIT($G$3, "" ""))), 1, 0)"),0.0)</f>
        <v>0</v>
      </c>
      <c r="H1285" s="16">
        <f>IFERROR(__xludf.DUMMYFUNCTION("IF(REGEXMATCH($A1285, ""(?i)"" &amp; JOIN(""|"", SPLIT($H$3, "" ""))), 1, 0)"),0.0)</f>
        <v>0</v>
      </c>
      <c r="I1285" s="16">
        <f>IFERROR(__xludf.DUMMYFUNCTION("IF(REGEXMATCH($A1285, ""(?i)"" &amp; JOIN(""|"", SPLIT($I$3, "" ""))), 1, 0)"),0.0)</f>
        <v>0</v>
      </c>
      <c r="J1285" s="16">
        <f>IFERROR(__xludf.DUMMYFUNCTION("IF(REGEXMATCH($A1285, ""(?i)"" &amp; JOIN(""|"", SPLIT($J$3, "" ""))), 1, 0)"),0.0)</f>
        <v>0</v>
      </c>
      <c r="K1285" s="16">
        <f>IFERROR(__xludf.DUMMYFUNCTION("IF(REGEXMATCH($A1285, ""(?i)"" &amp; JOIN(""|"", SPLIT($K$3, "" ""))), 1, 0)"),0.0)</f>
        <v>0</v>
      </c>
      <c r="L1285" s="16">
        <f>if(vlookup(A1285,'VMware Inventory'!A:E,5,0)="Workstation",1,0)</f>
        <v>0</v>
      </c>
      <c r="M1285" s="105">
        <f t="shared" si="5"/>
        <v>0</v>
      </c>
      <c r="N1285" s="105">
        <f t="shared" si="6"/>
        <v>0</v>
      </c>
      <c r="O1285" s="105">
        <f t="shared" si="7"/>
        <v>0</v>
      </c>
      <c r="P1285" s="105" t="str">
        <f t="shared" si="8"/>
        <v>No Infra</v>
      </c>
      <c r="Q1285" s="105">
        <f t="shared" si="9"/>
        <v>0</v>
      </c>
    </row>
    <row r="1286">
      <c r="A1286" s="61" t="s">
        <v>1425</v>
      </c>
      <c r="B1286" s="16">
        <f t="shared" si="2"/>
        <v>0</v>
      </c>
      <c r="C1286" s="16">
        <f>IFERROR(__xludf.DUMMYFUNCTION("IF(OR(REGEXMATCH($A1286, ""(?i)"" &amp; JOIN(""|"", SPLIT($C$3, "" ""))),vlookup(A1286,'VMware Inventory'!A:E,5,0)=""VMWare""), 1, 0)"),0.0)</f>
        <v>0</v>
      </c>
      <c r="D1286" s="16">
        <f>IFERROR(__xludf.DUMMYFUNCTION("IF(REGEXMATCH($A1286, ""(?i)"" &amp; JOIN(""|"", SPLIT($D$3, "" ""))), 1, 0)"),0.0)</f>
        <v>0</v>
      </c>
      <c r="E1286" s="16">
        <f t="shared" si="3"/>
        <v>0</v>
      </c>
      <c r="F1286" s="16">
        <f t="shared" si="4"/>
        <v>0</v>
      </c>
      <c r="G1286" s="16">
        <f>IFERROR(__xludf.DUMMYFUNCTION("IF(REGEXMATCH($A1286, ""(?i)"" &amp; JOIN(""|"", SPLIT($G$3, "" ""))), 1, 0)"),0.0)</f>
        <v>0</v>
      </c>
      <c r="H1286" s="16">
        <f>IFERROR(__xludf.DUMMYFUNCTION("IF(REGEXMATCH($A1286, ""(?i)"" &amp; JOIN(""|"", SPLIT($H$3, "" ""))), 1, 0)"),0.0)</f>
        <v>0</v>
      </c>
      <c r="I1286" s="16">
        <f>IFERROR(__xludf.DUMMYFUNCTION("IF(REGEXMATCH($A1286, ""(?i)"" &amp; JOIN(""|"", SPLIT($I$3, "" ""))), 1, 0)"),0.0)</f>
        <v>0</v>
      </c>
      <c r="J1286" s="16">
        <f>IFERROR(__xludf.DUMMYFUNCTION("IF(REGEXMATCH($A1286, ""(?i)"" &amp; JOIN(""|"", SPLIT($J$3, "" ""))), 1, 0)"),0.0)</f>
        <v>0</v>
      </c>
      <c r="K1286" s="16">
        <f>IFERROR(__xludf.DUMMYFUNCTION("IF(REGEXMATCH($A1286, ""(?i)"" &amp; JOIN(""|"", SPLIT($K$3, "" ""))), 1, 0)"),0.0)</f>
        <v>0</v>
      </c>
      <c r="L1286" s="16">
        <f>if(vlookup(A1286,'VMware Inventory'!A:E,5,0)="Workstation",1,0)</f>
        <v>0</v>
      </c>
      <c r="M1286" s="105">
        <f t="shared" si="5"/>
        <v>0</v>
      </c>
      <c r="N1286" s="105">
        <f t="shared" si="6"/>
        <v>0</v>
      </c>
      <c r="O1286" s="105">
        <f t="shared" si="7"/>
        <v>0</v>
      </c>
      <c r="P1286" s="105" t="str">
        <f t="shared" si="8"/>
        <v>No Infra</v>
      </c>
      <c r="Q1286" s="105">
        <f t="shared" si="9"/>
        <v>0</v>
      </c>
    </row>
    <row r="1287">
      <c r="A1287" s="61" t="s">
        <v>1426</v>
      </c>
      <c r="B1287" s="16">
        <f t="shared" si="2"/>
        <v>0</v>
      </c>
      <c r="C1287" s="16">
        <f>IFERROR(__xludf.DUMMYFUNCTION("IF(OR(REGEXMATCH($A1287, ""(?i)"" &amp; JOIN(""|"", SPLIT($C$3, "" ""))),vlookup(A1287,'VMware Inventory'!A:E,5,0)=""VMWare""), 1, 0)"),0.0)</f>
        <v>0</v>
      </c>
      <c r="D1287" s="16">
        <f>IFERROR(__xludf.DUMMYFUNCTION("IF(REGEXMATCH($A1287, ""(?i)"" &amp; JOIN(""|"", SPLIT($D$3, "" ""))), 1, 0)"),0.0)</f>
        <v>0</v>
      </c>
      <c r="E1287" s="16">
        <f t="shared" si="3"/>
        <v>0</v>
      </c>
      <c r="F1287" s="16">
        <f t="shared" si="4"/>
        <v>0</v>
      </c>
      <c r="G1287" s="16">
        <f>IFERROR(__xludf.DUMMYFUNCTION("IF(REGEXMATCH($A1287, ""(?i)"" &amp; JOIN(""|"", SPLIT($G$3, "" ""))), 1, 0)"),0.0)</f>
        <v>0</v>
      </c>
      <c r="H1287" s="16">
        <f>IFERROR(__xludf.DUMMYFUNCTION("IF(REGEXMATCH($A1287, ""(?i)"" &amp; JOIN(""|"", SPLIT($H$3, "" ""))), 1, 0)"),0.0)</f>
        <v>0</v>
      </c>
      <c r="I1287" s="16">
        <f>IFERROR(__xludf.DUMMYFUNCTION("IF(REGEXMATCH($A1287, ""(?i)"" &amp; JOIN(""|"", SPLIT($I$3, "" ""))), 1, 0)"),0.0)</f>
        <v>0</v>
      </c>
      <c r="J1287" s="16">
        <f>IFERROR(__xludf.DUMMYFUNCTION("IF(REGEXMATCH($A1287, ""(?i)"" &amp; JOIN(""|"", SPLIT($J$3, "" ""))), 1, 0)"),0.0)</f>
        <v>0</v>
      </c>
      <c r="K1287" s="16">
        <f>IFERROR(__xludf.DUMMYFUNCTION("IF(REGEXMATCH($A1287, ""(?i)"" &amp; JOIN(""|"", SPLIT($K$3, "" ""))), 1, 0)"),0.0)</f>
        <v>0</v>
      </c>
      <c r="L1287" s="16">
        <f>if(vlookup(A1287,'VMware Inventory'!A:E,5,0)="Workstation",1,0)</f>
        <v>0</v>
      </c>
      <c r="M1287" s="105">
        <f t="shared" si="5"/>
        <v>0</v>
      </c>
      <c r="N1287" s="105">
        <f t="shared" si="6"/>
        <v>0</v>
      </c>
      <c r="O1287" s="105">
        <f t="shared" si="7"/>
        <v>0</v>
      </c>
      <c r="P1287" s="105" t="str">
        <f t="shared" si="8"/>
        <v>No Infra</v>
      </c>
      <c r="Q1287" s="105">
        <f t="shared" si="9"/>
        <v>0</v>
      </c>
    </row>
    <row r="1288">
      <c r="A1288" s="61" t="s">
        <v>1427</v>
      </c>
      <c r="B1288" s="16">
        <f t="shared" si="2"/>
        <v>0</v>
      </c>
      <c r="C1288" s="16">
        <f>IFERROR(__xludf.DUMMYFUNCTION("IF(OR(REGEXMATCH($A1288, ""(?i)"" &amp; JOIN(""|"", SPLIT($C$3, "" ""))),vlookup(A1288,'VMware Inventory'!A:E,5,0)=""VMWare""), 1, 0)"),0.0)</f>
        <v>0</v>
      </c>
      <c r="D1288" s="16">
        <f>IFERROR(__xludf.DUMMYFUNCTION("IF(REGEXMATCH($A1288, ""(?i)"" &amp; JOIN(""|"", SPLIT($D$3, "" ""))), 1, 0)"),0.0)</f>
        <v>0</v>
      </c>
      <c r="E1288" s="16">
        <f t="shared" si="3"/>
        <v>0</v>
      </c>
      <c r="F1288" s="16">
        <f t="shared" si="4"/>
        <v>0</v>
      </c>
      <c r="G1288" s="16">
        <f>IFERROR(__xludf.DUMMYFUNCTION("IF(REGEXMATCH($A1288, ""(?i)"" &amp; JOIN(""|"", SPLIT($G$3, "" ""))), 1, 0)"),0.0)</f>
        <v>0</v>
      </c>
      <c r="H1288" s="16">
        <f>IFERROR(__xludf.DUMMYFUNCTION("IF(REGEXMATCH($A1288, ""(?i)"" &amp; JOIN(""|"", SPLIT($H$3, "" ""))), 1, 0)"),0.0)</f>
        <v>0</v>
      </c>
      <c r="I1288" s="16">
        <f>IFERROR(__xludf.DUMMYFUNCTION("IF(REGEXMATCH($A1288, ""(?i)"" &amp; JOIN(""|"", SPLIT($I$3, "" ""))), 1, 0)"),0.0)</f>
        <v>0</v>
      </c>
      <c r="J1288" s="16">
        <f>IFERROR(__xludf.DUMMYFUNCTION("IF(REGEXMATCH($A1288, ""(?i)"" &amp; JOIN(""|"", SPLIT($J$3, "" ""))), 1, 0)"),0.0)</f>
        <v>0</v>
      </c>
      <c r="K1288" s="16">
        <f>IFERROR(__xludf.DUMMYFUNCTION("IF(REGEXMATCH($A1288, ""(?i)"" &amp; JOIN(""|"", SPLIT($K$3, "" ""))), 1, 0)"),0.0)</f>
        <v>0</v>
      </c>
      <c r="L1288" s="16">
        <f>if(vlookup(A1288,'VMware Inventory'!A:E,5,0)="Workstation",1,0)</f>
        <v>0</v>
      </c>
      <c r="M1288" s="105">
        <f t="shared" si="5"/>
        <v>0</v>
      </c>
      <c r="N1288" s="105">
        <f t="shared" si="6"/>
        <v>0</v>
      </c>
      <c r="O1288" s="105">
        <f t="shared" si="7"/>
        <v>0</v>
      </c>
      <c r="P1288" s="105" t="str">
        <f t="shared" si="8"/>
        <v>No Infra</v>
      </c>
      <c r="Q1288" s="105">
        <f t="shared" si="9"/>
        <v>0</v>
      </c>
    </row>
    <row r="1289">
      <c r="A1289" s="61" t="s">
        <v>1428</v>
      </c>
      <c r="B1289" s="16">
        <f t="shared" si="2"/>
        <v>0</v>
      </c>
      <c r="C1289" s="16">
        <f>IFERROR(__xludf.DUMMYFUNCTION("IF(OR(REGEXMATCH($A1289, ""(?i)"" &amp; JOIN(""|"", SPLIT($C$3, "" ""))),vlookup(A1289,'VMware Inventory'!A:E,5,0)=""VMWare""), 1, 0)"),0.0)</f>
        <v>0</v>
      </c>
      <c r="D1289" s="16">
        <f>IFERROR(__xludf.DUMMYFUNCTION("IF(REGEXMATCH($A1289, ""(?i)"" &amp; JOIN(""|"", SPLIT($D$3, "" ""))), 1, 0)"),0.0)</f>
        <v>0</v>
      </c>
      <c r="E1289" s="16">
        <f t="shared" si="3"/>
        <v>0</v>
      </c>
      <c r="F1289" s="16">
        <f t="shared" si="4"/>
        <v>0</v>
      </c>
      <c r="G1289" s="16">
        <f>IFERROR(__xludf.DUMMYFUNCTION("IF(REGEXMATCH($A1289, ""(?i)"" &amp; JOIN(""|"", SPLIT($G$3, "" ""))), 1, 0)"),0.0)</f>
        <v>0</v>
      </c>
      <c r="H1289" s="16">
        <f>IFERROR(__xludf.DUMMYFUNCTION("IF(REGEXMATCH($A1289, ""(?i)"" &amp; JOIN(""|"", SPLIT($H$3, "" ""))), 1, 0)"),0.0)</f>
        <v>0</v>
      </c>
      <c r="I1289" s="16">
        <f>IFERROR(__xludf.DUMMYFUNCTION("IF(REGEXMATCH($A1289, ""(?i)"" &amp; JOIN(""|"", SPLIT($I$3, "" ""))), 1, 0)"),0.0)</f>
        <v>0</v>
      </c>
      <c r="J1289" s="16">
        <f>IFERROR(__xludf.DUMMYFUNCTION("IF(REGEXMATCH($A1289, ""(?i)"" &amp; JOIN(""|"", SPLIT($J$3, "" ""))), 1, 0)"),0.0)</f>
        <v>0</v>
      </c>
      <c r="K1289" s="16">
        <f>IFERROR(__xludf.DUMMYFUNCTION("IF(REGEXMATCH($A1289, ""(?i)"" &amp; JOIN(""|"", SPLIT($K$3, "" ""))), 1, 0)"),0.0)</f>
        <v>0</v>
      </c>
      <c r="L1289" s="16">
        <f>if(vlookup(A1289,'VMware Inventory'!A:E,5,0)="Workstation",1,0)</f>
        <v>0</v>
      </c>
      <c r="M1289" s="105">
        <f t="shared" si="5"/>
        <v>0</v>
      </c>
      <c r="N1289" s="105">
        <f t="shared" si="6"/>
        <v>0</v>
      </c>
      <c r="O1289" s="105">
        <f t="shared" si="7"/>
        <v>0</v>
      </c>
      <c r="P1289" s="105" t="str">
        <f t="shared" si="8"/>
        <v>No Infra</v>
      </c>
      <c r="Q1289" s="105">
        <f t="shared" si="9"/>
        <v>0</v>
      </c>
    </row>
    <row r="1290">
      <c r="A1290" s="61" t="s">
        <v>1429</v>
      </c>
      <c r="B1290" s="16">
        <f t="shared" si="2"/>
        <v>0</v>
      </c>
      <c r="C1290" s="16">
        <f>IFERROR(__xludf.DUMMYFUNCTION("IF(OR(REGEXMATCH($A1290, ""(?i)"" &amp; JOIN(""|"", SPLIT($C$3, "" ""))),vlookup(A1290,'VMware Inventory'!A:E,5,0)=""VMWare""), 1, 0)"),0.0)</f>
        <v>0</v>
      </c>
      <c r="D1290" s="16">
        <f>IFERROR(__xludf.DUMMYFUNCTION("IF(REGEXMATCH($A1290, ""(?i)"" &amp; JOIN(""|"", SPLIT($D$3, "" ""))), 1, 0)"),0.0)</f>
        <v>0</v>
      </c>
      <c r="E1290" s="16">
        <f t="shared" si="3"/>
        <v>0</v>
      </c>
      <c r="F1290" s="16">
        <f t="shared" si="4"/>
        <v>0</v>
      </c>
      <c r="G1290" s="16">
        <f>IFERROR(__xludf.DUMMYFUNCTION("IF(REGEXMATCH($A1290, ""(?i)"" &amp; JOIN(""|"", SPLIT($G$3, "" ""))), 1, 0)"),0.0)</f>
        <v>0</v>
      </c>
      <c r="H1290" s="16">
        <f>IFERROR(__xludf.DUMMYFUNCTION("IF(REGEXMATCH($A1290, ""(?i)"" &amp; JOIN(""|"", SPLIT($H$3, "" ""))), 1, 0)"),0.0)</f>
        <v>0</v>
      </c>
      <c r="I1290" s="16">
        <f>IFERROR(__xludf.DUMMYFUNCTION("IF(REGEXMATCH($A1290, ""(?i)"" &amp; JOIN(""|"", SPLIT($I$3, "" ""))), 1, 0)"),0.0)</f>
        <v>0</v>
      </c>
      <c r="J1290" s="16">
        <f>IFERROR(__xludf.DUMMYFUNCTION("IF(REGEXMATCH($A1290, ""(?i)"" &amp; JOIN(""|"", SPLIT($J$3, "" ""))), 1, 0)"),0.0)</f>
        <v>0</v>
      </c>
      <c r="K1290" s="16">
        <f>IFERROR(__xludf.DUMMYFUNCTION("IF(REGEXMATCH($A1290, ""(?i)"" &amp; JOIN(""|"", SPLIT($K$3, "" ""))), 1, 0)"),0.0)</f>
        <v>0</v>
      </c>
      <c r="L1290" s="16">
        <f>if(vlookup(A1290,'VMware Inventory'!A:E,5,0)="Workstation",1,0)</f>
        <v>0</v>
      </c>
      <c r="M1290" s="105">
        <f t="shared" si="5"/>
        <v>0</v>
      </c>
      <c r="N1290" s="105">
        <f t="shared" si="6"/>
        <v>0</v>
      </c>
      <c r="O1290" s="105">
        <f t="shared" si="7"/>
        <v>0</v>
      </c>
      <c r="P1290" s="105" t="str">
        <f t="shared" si="8"/>
        <v>No Infra</v>
      </c>
      <c r="Q1290" s="105">
        <f t="shared" si="9"/>
        <v>0</v>
      </c>
    </row>
    <row r="1291">
      <c r="A1291" s="61" t="s">
        <v>1430</v>
      </c>
      <c r="B1291" s="16">
        <f t="shared" si="2"/>
        <v>0</v>
      </c>
      <c r="C1291" s="16">
        <f>IFERROR(__xludf.DUMMYFUNCTION("IF(OR(REGEXMATCH($A1291, ""(?i)"" &amp; JOIN(""|"", SPLIT($C$3, "" ""))),vlookup(A1291,'VMware Inventory'!A:E,5,0)=""VMWare""), 1, 0)"),0.0)</f>
        <v>0</v>
      </c>
      <c r="D1291" s="16">
        <f>IFERROR(__xludf.DUMMYFUNCTION("IF(REGEXMATCH($A1291, ""(?i)"" &amp; JOIN(""|"", SPLIT($D$3, "" ""))), 1, 0)"),0.0)</f>
        <v>0</v>
      </c>
      <c r="E1291" s="16">
        <f t="shared" si="3"/>
        <v>0</v>
      </c>
      <c r="F1291" s="16">
        <f t="shared" si="4"/>
        <v>0</v>
      </c>
      <c r="G1291" s="16">
        <f>IFERROR(__xludf.DUMMYFUNCTION("IF(REGEXMATCH($A1291, ""(?i)"" &amp; JOIN(""|"", SPLIT($G$3, "" ""))), 1, 0)"),0.0)</f>
        <v>0</v>
      </c>
      <c r="H1291" s="16">
        <f>IFERROR(__xludf.DUMMYFUNCTION("IF(REGEXMATCH($A1291, ""(?i)"" &amp; JOIN(""|"", SPLIT($H$3, "" ""))), 1, 0)"),0.0)</f>
        <v>0</v>
      </c>
      <c r="I1291" s="16">
        <f>IFERROR(__xludf.DUMMYFUNCTION("IF(REGEXMATCH($A1291, ""(?i)"" &amp; JOIN(""|"", SPLIT($I$3, "" ""))), 1, 0)"),0.0)</f>
        <v>0</v>
      </c>
      <c r="J1291" s="16">
        <f>IFERROR(__xludf.DUMMYFUNCTION("IF(REGEXMATCH($A1291, ""(?i)"" &amp; JOIN(""|"", SPLIT($J$3, "" ""))), 1, 0)"),0.0)</f>
        <v>0</v>
      </c>
      <c r="K1291" s="16">
        <f>IFERROR(__xludf.DUMMYFUNCTION("IF(REGEXMATCH($A1291, ""(?i)"" &amp; JOIN(""|"", SPLIT($K$3, "" ""))), 1, 0)"),0.0)</f>
        <v>0</v>
      </c>
      <c r="L1291" s="16">
        <f>if(vlookup(A1291,'VMware Inventory'!A:E,5,0)="Workstation",1,0)</f>
        <v>0</v>
      </c>
      <c r="M1291" s="105">
        <f t="shared" si="5"/>
        <v>0</v>
      </c>
      <c r="N1291" s="105">
        <f t="shared" si="6"/>
        <v>0</v>
      </c>
      <c r="O1291" s="105">
        <f t="shared" si="7"/>
        <v>0</v>
      </c>
      <c r="P1291" s="105" t="str">
        <f t="shared" si="8"/>
        <v>No Infra</v>
      </c>
      <c r="Q1291" s="105">
        <f t="shared" si="9"/>
        <v>0</v>
      </c>
    </row>
    <row r="1292">
      <c r="A1292" s="61" t="s">
        <v>1431</v>
      </c>
      <c r="B1292" s="16">
        <f t="shared" si="2"/>
        <v>0</v>
      </c>
      <c r="C1292" s="16">
        <f>IFERROR(__xludf.DUMMYFUNCTION("IF(OR(REGEXMATCH($A1292, ""(?i)"" &amp; JOIN(""|"", SPLIT($C$3, "" ""))),vlookup(A1292,'VMware Inventory'!A:E,5,0)=""VMWare""), 1, 0)"),0.0)</f>
        <v>0</v>
      </c>
      <c r="D1292" s="16">
        <f>IFERROR(__xludf.DUMMYFUNCTION("IF(REGEXMATCH($A1292, ""(?i)"" &amp; JOIN(""|"", SPLIT($D$3, "" ""))), 1, 0)"),0.0)</f>
        <v>0</v>
      </c>
      <c r="E1292" s="16">
        <f t="shared" si="3"/>
        <v>0</v>
      </c>
      <c r="F1292" s="16">
        <f t="shared" si="4"/>
        <v>0</v>
      </c>
      <c r="G1292" s="16">
        <f>IFERROR(__xludf.DUMMYFUNCTION("IF(REGEXMATCH($A1292, ""(?i)"" &amp; JOIN(""|"", SPLIT($G$3, "" ""))), 1, 0)"),0.0)</f>
        <v>0</v>
      </c>
      <c r="H1292" s="16">
        <f>IFERROR(__xludf.DUMMYFUNCTION("IF(REGEXMATCH($A1292, ""(?i)"" &amp; JOIN(""|"", SPLIT($H$3, "" ""))), 1, 0)"),0.0)</f>
        <v>0</v>
      </c>
      <c r="I1292" s="16">
        <f>IFERROR(__xludf.DUMMYFUNCTION("IF(REGEXMATCH($A1292, ""(?i)"" &amp; JOIN(""|"", SPLIT($I$3, "" ""))), 1, 0)"),0.0)</f>
        <v>0</v>
      </c>
      <c r="J1292" s="16">
        <f>IFERROR(__xludf.DUMMYFUNCTION("IF(REGEXMATCH($A1292, ""(?i)"" &amp; JOIN(""|"", SPLIT($J$3, "" ""))), 1, 0)"),0.0)</f>
        <v>0</v>
      </c>
      <c r="K1292" s="16">
        <f>IFERROR(__xludf.DUMMYFUNCTION("IF(REGEXMATCH($A1292, ""(?i)"" &amp; JOIN(""|"", SPLIT($K$3, "" ""))), 1, 0)"),0.0)</f>
        <v>0</v>
      </c>
      <c r="L1292" s="16">
        <f>if(vlookup(A1292,'VMware Inventory'!A:E,5,0)="Workstation",1,0)</f>
        <v>0</v>
      </c>
      <c r="M1292" s="105">
        <f t="shared" si="5"/>
        <v>0</v>
      </c>
      <c r="N1292" s="105">
        <f t="shared" si="6"/>
        <v>0</v>
      </c>
      <c r="O1292" s="105">
        <f t="shared" si="7"/>
        <v>0</v>
      </c>
      <c r="P1292" s="105" t="str">
        <f t="shared" si="8"/>
        <v>No Infra</v>
      </c>
      <c r="Q1292" s="105">
        <f t="shared" si="9"/>
        <v>0</v>
      </c>
    </row>
    <row r="1293">
      <c r="A1293" s="61" t="s">
        <v>1432</v>
      </c>
      <c r="B1293" s="16">
        <f t="shared" si="2"/>
        <v>0</v>
      </c>
      <c r="C1293" s="16">
        <f>IFERROR(__xludf.DUMMYFUNCTION("IF(OR(REGEXMATCH($A1293, ""(?i)"" &amp; JOIN(""|"", SPLIT($C$3, "" ""))),vlookup(A1293,'VMware Inventory'!A:E,5,0)=""VMWare""), 1, 0)"),0.0)</f>
        <v>0</v>
      </c>
      <c r="D1293" s="16">
        <f>IFERROR(__xludf.DUMMYFUNCTION("IF(REGEXMATCH($A1293, ""(?i)"" &amp; JOIN(""|"", SPLIT($D$3, "" ""))), 1, 0)"),0.0)</f>
        <v>0</v>
      </c>
      <c r="E1293" s="16">
        <f t="shared" si="3"/>
        <v>0</v>
      </c>
      <c r="F1293" s="16">
        <f t="shared" si="4"/>
        <v>0</v>
      </c>
      <c r="G1293" s="16">
        <f>IFERROR(__xludf.DUMMYFUNCTION("IF(REGEXMATCH($A1293, ""(?i)"" &amp; JOIN(""|"", SPLIT($G$3, "" ""))), 1, 0)"),0.0)</f>
        <v>0</v>
      </c>
      <c r="H1293" s="16">
        <f>IFERROR(__xludf.DUMMYFUNCTION("IF(REGEXMATCH($A1293, ""(?i)"" &amp; JOIN(""|"", SPLIT($H$3, "" ""))), 1, 0)"),0.0)</f>
        <v>0</v>
      </c>
      <c r="I1293" s="16">
        <f>IFERROR(__xludf.DUMMYFUNCTION("IF(REGEXMATCH($A1293, ""(?i)"" &amp; JOIN(""|"", SPLIT($I$3, "" ""))), 1, 0)"),0.0)</f>
        <v>0</v>
      </c>
      <c r="J1293" s="16">
        <f>IFERROR(__xludf.DUMMYFUNCTION("IF(REGEXMATCH($A1293, ""(?i)"" &amp; JOIN(""|"", SPLIT($J$3, "" ""))), 1, 0)"),0.0)</f>
        <v>0</v>
      </c>
      <c r="K1293" s="16">
        <f>IFERROR(__xludf.DUMMYFUNCTION("IF(REGEXMATCH($A1293, ""(?i)"" &amp; JOIN(""|"", SPLIT($K$3, "" ""))), 1, 0)"),0.0)</f>
        <v>0</v>
      </c>
      <c r="L1293" s="16">
        <f>if(vlookup(A1293,'VMware Inventory'!A:E,5,0)="Workstation",1,0)</f>
        <v>0</v>
      </c>
      <c r="M1293" s="105">
        <f t="shared" si="5"/>
        <v>0</v>
      </c>
      <c r="N1293" s="105">
        <f t="shared" si="6"/>
        <v>0</v>
      </c>
      <c r="O1293" s="105">
        <f t="shared" si="7"/>
        <v>0</v>
      </c>
      <c r="P1293" s="105" t="str">
        <f t="shared" si="8"/>
        <v>No Infra</v>
      </c>
      <c r="Q1293" s="105">
        <f t="shared" si="9"/>
        <v>0</v>
      </c>
    </row>
    <row r="1294">
      <c r="A1294" s="61" t="s">
        <v>1433</v>
      </c>
      <c r="B1294" s="16">
        <f t="shared" si="2"/>
        <v>0</v>
      </c>
      <c r="C1294" s="16">
        <f>IFERROR(__xludf.DUMMYFUNCTION("IF(OR(REGEXMATCH($A1294, ""(?i)"" &amp; JOIN(""|"", SPLIT($C$3, "" ""))),vlookup(A1294,'VMware Inventory'!A:E,5,0)=""VMWare""), 1, 0)"),0.0)</f>
        <v>0</v>
      </c>
      <c r="D1294" s="16">
        <f>IFERROR(__xludf.DUMMYFUNCTION("IF(REGEXMATCH($A1294, ""(?i)"" &amp; JOIN(""|"", SPLIT($D$3, "" ""))), 1, 0)"),0.0)</f>
        <v>0</v>
      </c>
      <c r="E1294" s="16">
        <f t="shared" si="3"/>
        <v>0</v>
      </c>
      <c r="F1294" s="16">
        <f t="shared" si="4"/>
        <v>0</v>
      </c>
      <c r="G1294" s="16">
        <f>IFERROR(__xludf.DUMMYFUNCTION("IF(REGEXMATCH($A1294, ""(?i)"" &amp; JOIN(""|"", SPLIT($G$3, "" ""))), 1, 0)"),0.0)</f>
        <v>0</v>
      </c>
      <c r="H1294" s="16">
        <f>IFERROR(__xludf.DUMMYFUNCTION("IF(REGEXMATCH($A1294, ""(?i)"" &amp; JOIN(""|"", SPLIT($H$3, "" ""))), 1, 0)"),0.0)</f>
        <v>0</v>
      </c>
      <c r="I1294" s="16">
        <f>IFERROR(__xludf.DUMMYFUNCTION("IF(REGEXMATCH($A1294, ""(?i)"" &amp; JOIN(""|"", SPLIT($I$3, "" ""))), 1, 0)"),0.0)</f>
        <v>0</v>
      </c>
      <c r="J1294" s="16">
        <f>IFERROR(__xludf.DUMMYFUNCTION("IF(REGEXMATCH($A1294, ""(?i)"" &amp; JOIN(""|"", SPLIT($J$3, "" ""))), 1, 0)"),0.0)</f>
        <v>0</v>
      </c>
      <c r="K1294" s="16">
        <f>IFERROR(__xludf.DUMMYFUNCTION("IF(REGEXMATCH($A1294, ""(?i)"" &amp; JOIN(""|"", SPLIT($K$3, "" ""))), 1, 0)"),0.0)</f>
        <v>0</v>
      </c>
      <c r="L1294" s="16">
        <f>if(vlookup(A1294,'VMware Inventory'!A:E,5,0)="Workstation",1,0)</f>
        <v>0</v>
      </c>
      <c r="M1294" s="105">
        <f t="shared" si="5"/>
        <v>0</v>
      </c>
      <c r="N1294" s="105">
        <f t="shared" si="6"/>
        <v>0</v>
      </c>
      <c r="O1294" s="105">
        <f t="shared" si="7"/>
        <v>0</v>
      </c>
      <c r="P1294" s="105" t="str">
        <f t="shared" si="8"/>
        <v>No Infra</v>
      </c>
      <c r="Q1294" s="105">
        <f t="shared" si="9"/>
        <v>0</v>
      </c>
    </row>
    <row r="1295">
      <c r="A1295" s="61" t="s">
        <v>1434</v>
      </c>
      <c r="B1295" s="16">
        <f t="shared" si="2"/>
        <v>0</v>
      </c>
      <c r="C1295" s="16">
        <f>IFERROR(__xludf.DUMMYFUNCTION("IF(OR(REGEXMATCH($A1295, ""(?i)"" &amp; JOIN(""|"", SPLIT($C$3, "" ""))),vlookup(A1295,'VMware Inventory'!A:E,5,0)=""VMWare""), 1, 0)"),0.0)</f>
        <v>0</v>
      </c>
      <c r="D1295" s="16">
        <f>IFERROR(__xludf.DUMMYFUNCTION("IF(REGEXMATCH($A1295, ""(?i)"" &amp; JOIN(""|"", SPLIT($D$3, "" ""))), 1, 0)"),0.0)</f>
        <v>0</v>
      </c>
      <c r="E1295" s="16">
        <f t="shared" si="3"/>
        <v>0</v>
      </c>
      <c r="F1295" s="16">
        <f t="shared" si="4"/>
        <v>0</v>
      </c>
      <c r="G1295" s="16">
        <f>IFERROR(__xludf.DUMMYFUNCTION("IF(REGEXMATCH($A1295, ""(?i)"" &amp; JOIN(""|"", SPLIT($G$3, "" ""))), 1, 0)"),0.0)</f>
        <v>0</v>
      </c>
      <c r="H1295" s="16">
        <f>IFERROR(__xludf.DUMMYFUNCTION("IF(REGEXMATCH($A1295, ""(?i)"" &amp; JOIN(""|"", SPLIT($H$3, "" ""))), 1, 0)"),0.0)</f>
        <v>0</v>
      </c>
      <c r="I1295" s="16">
        <f>IFERROR(__xludf.DUMMYFUNCTION("IF(REGEXMATCH($A1295, ""(?i)"" &amp; JOIN(""|"", SPLIT($I$3, "" ""))), 1, 0)"),0.0)</f>
        <v>0</v>
      </c>
      <c r="J1295" s="16">
        <f>IFERROR(__xludf.DUMMYFUNCTION("IF(REGEXMATCH($A1295, ""(?i)"" &amp; JOIN(""|"", SPLIT($J$3, "" ""))), 1, 0)"),0.0)</f>
        <v>0</v>
      </c>
      <c r="K1295" s="16">
        <f>IFERROR(__xludf.DUMMYFUNCTION("IF(REGEXMATCH($A1295, ""(?i)"" &amp; JOIN(""|"", SPLIT($K$3, "" ""))), 1, 0)"),0.0)</f>
        <v>0</v>
      </c>
      <c r="L1295" s="16">
        <f>if(vlookup(A1295,'VMware Inventory'!A:E,5,0)="Workstation",1,0)</f>
        <v>0</v>
      </c>
      <c r="M1295" s="105">
        <f t="shared" si="5"/>
        <v>0</v>
      </c>
      <c r="N1295" s="105">
        <f t="shared" si="6"/>
        <v>0</v>
      </c>
      <c r="O1295" s="105">
        <f t="shared" si="7"/>
        <v>0</v>
      </c>
      <c r="P1295" s="105" t="str">
        <f t="shared" si="8"/>
        <v>No Infra</v>
      </c>
      <c r="Q1295" s="105">
        <f t="shared" si="9"/>
        <v>0</v>
      </c>
    </row>
    <row r="1296">
      <c r="A1296" s="61" t="s">
        <v>1435</v>
      </c>
      <c r="B1296" s="16">
        <f t="shared" si="2"/>
        <v>0</v>
      </c>
      <c r="C1296" s="16">
        <f>IFERROR(__xludf.DUMMYFUNCTION("IF(OR(REGEXMATCH($A1296, ""(?i)"" &amp; JOIN(""|"", SPLIT($C$3, "" ""))),vlookup(A1296,'VMware Inventory'!A:E,5,0)=""VMWare""), 1, 0)"),0.0)</f>
        <v>0</v>
      </c>
      <c r="D1296" s="16">
        <f>IFERROR(__xludf.DUMMYFUNCTION("IF(REGEXMATCH($A1296, ""(?i)"" &amp; JOIN(""|"", SPLIT($D$3, "" ""))), 1, 0)"),0.0)</f>
        <v>0</v>
      </c>
      <c r="E1296" s="16">
        <f t="shared" si="3"/>
        <v>0</v>
      </c>
      <c r="F1296" s="16">
        <f t="shared" si="4"/>
        <v>0</v>
      </c>
      <c r="G1296" s="16">
        <f>IFERROR(__xludf.DUMMYFUNCTION("IF(REGEXMATCH($A1296, ""(?i)"" &amp; JOIN(""|"", SPLIT($G$3, "" ""))), 1, 0)"),0.0)</f>
        <v>0</v>
      </c>
      <c r="H1296" s="16">
        <f>IFERROR(__xludf.DUMMYFUNCTION("IF(REGEXMATCH($A1296, ""(?i)"" &amp; JOIN(""|"", SPLIT($H$3, "" ""))), 1, 0)"),0.0)</f>
        <v>0</v>
      </c>
      <c r="I1296" s="16">
        <f>IFERROR(__xludf.DUMMYFUNCTION("IF(REGEXMATCH($A1296, ""(?i)"" &amp; JOIN(""|"", SPLIT($I$3, "" ""))), 1, 0)"),0.0)</f>
        <v>0</v>
      </c>
      <c r="J1296" s="16">
        <f>IFERROR(__xludf.DUMMYFUNCTION("IF(REGEXMATCH($A1296, ""(?i)"" &amp; JOIN(""|"", SPLIT($J$3, "" ""))), 1, 0)"),0.0)</f>
        <v>0</v>
      </c>
      <c r="K1296" s="16">
        <f>IFERROR(__xludf.DUMMYFUNCTION("IF(REGEXMATCH($A1296, ""(?i)"" &amp; JOIN(""|"", SPLIT($K$3, "" ""))), 1, 0)"),0.0)</f>
        <v>0</v>
      </c>
      <c r="L1296" s="16">
        <f>if(vlookup(A1296,'VMware Inventory'!A:E,5,0)="Workstation",1,0)</f>
        <v>0</v>
      </c>
      <c r="M1296" s="105">
        <f t="shared" si="5"/>
        <v>0</v>
      </c>
      <c r="N1296" s="105">
        <f t="shared" si="6"/>
        <v>0</v>
      </c>
      <c r="O1296" s="105">
        <f t="shared" si="7"/>
        <v>0</v>
      </c>
      <c r="P1296" s="105" t="str">
        <f t="shared" si="8"/>
        <v>No Infra</v>
      </c>
      <c r="Q1296" s="105">
        <f t="shared" si="9"/>
        <v>0</v>
      </c>
    </row>
    <row r="1297">
      <c r="A1297" s="61" t="s">
        <v>1436</v>
      </c>
      <c r="B1297" s="16">
        <f t="shared" si="2"/>
        <v>0</v>
      </c>
      <c r="C1297" s="16">
        <f>IFERROR(__xludf.DUMMYFUNCTION("IF(OR(REGEXMATCH($A1297, ""(?i)"" &amp; JOIN(""|"", SPLIT($C$3, "" ""))),vlookup(A1297,'VMware Inventory'!A:E,5,0)=""VMWare""), 1, 0)"),0.0)</f>
        <v>0</v>
      </c>
      <c r="D1297" s="16">
        <f>IFERROR(__xludf.DUMMYFUNCTION("IF(REGEXMATCH($A1297, ""(?i)"" &amp; JOIN(""|"", SPLIT($D$3, "" ""))), 1, 0)"),0.0)</f>
        <v>0</v>
      </c>
      <c r="E1297" s="16">
        <f t="shared" si="3"/>
        <v>0</v>
      </c>
      <c r="F1297" s="16">
        <f t="shared" si="4"/>
        <v>0</v>
      </c>
      <c r="G1297" s="16">
        <f>IFERROR(__xludf.DUMMYFUNCTION("IF(REGEXMATCH($A1297, ""(?i)"" &amp; JOIN(""|"", SPLIT($G$3, "" ""))), 1, 0)"),0.0)</f>
        <v>0</v>
      </c>
      <c r="H1297" s="16">
        <f>IFERROR(__xludf.DUMMYFUNCTION("IF(REGEXMATCH($A1297, ""(?i)"" &amp; JOIN(""|"", SPLIT($H$3, "" ""))), 1, 0)"),0.0)</f>
        <v>0</v>
      </c>
      <c r="I1297" s="16">
        <f>IFERROR(__xludf.DUMMYFUNCTION("IF(REGEXMATCH($A1297, ""(?i)"" &amp; JOIN(""|"", SPLIT($I$3, "" ""))), 1, 0)"),0.0)</f>
        <v>0</v>
      </c>
      <c r="J1297" s="16">
        <f>IFERROR(__xludf.DUMMYFUNCTION("IF(REGEXMATCH($A1297, ""(?i)"" &amp; JOIN(""|"", SPLIT($J$3, "" ""))), 1, 0)"),0.0)</f>
        <v>0</v>
      </c>
      <c r="K1297" s="16">
        <f>IFERROR(__xludf.DUMMYFUNCTION("IF(REGEXMATCH($A1297, ""(?i)"" &amp; JOIN(""|"", SPLIT($K$3, "" ""))), 1, 0)"),0.0)</f>
        <v>0</v>
      </c>
      <c r="L1297" s="16">
        <f>if(vlookup(A1297,'VMware Inventory'!A:E,5,0)="Workstation",1,0)</f>
        <v>0</v>
      </c>
      <c r="M1297" s="105">
        <f t="shared" si="5"/>
        <v>0</v>
      </c>
      <c r="N1297" s="105">
        <f t="shared" si="6"/>
        <v>0</v>
      </c>
      <c r="O1297" s="105">
        <f t="shared" si="7"/>
        <v>0</v>
      </c>
      <c r="P1297" s="105" t="str">
        <f t="shared" si="8"/>
        <v>No Infra</v>
      </c>
      <c r="Q1297" s="105">
        <f t="shared" si="9"/>
        <v>0</v>
      </c>
    </row>
    <row r="1298">
      <c r="A1298" s="61" t="s">
        <v>1437</v>
      </c>
      <c r="B1298" s="16">
        <f t="shared" si="2"/>
        <v>0</v>
      </c>
      <c r="C1298" s="16">
        <f>IFERROR(__xludf.DUMMYFUNCTION("IF(OR(REGEXMATCH($A1298, ""(?i)"" &amp; JOIN(""|"", SPLIT($C$3, "" ""))),vlookup(A1298,'VMware Inventory'!A:E,5,0)=""VMWare""), 1, 0)"),0.0)</f>
        <v>0</v>
      </c>
      <c r="D1298" s="16">
        <f>IFERROR(__xludf.DUMMYFUNCTION("IF(REGEXMATCH($A1298, ""(?i)"" &amp; JOIN(""|"", SPLIT($D$3, "" ""))), 1, 0)"),0.0)</f>
        <v>0</v>
      </c>
      <c r="E1298" s="16">
        <f t="shared" si="3"/>
        <v>0</v>
      </c>
      <c r="F1298" s="16">
        <f t="shared" si="4"/>
        <v>0</v>
      </c>
      <c r="G1298" s="16">
        <f>IFERROR(__xludf.DUMMYFUNCTION("IF(REGEXMATCH($A1298, ""(?i)"" &amp; JOIN(""|"", SPLIT($G$3, "" ""))), 1, 0)"),0.0)</f>
        <v>0</v>
      </c>
      <c r="H1298" s="16">
        <f>IFERROR(__xludf.DUMMYFUNCTION("IF(REGEXMATCH($A1298, ""(?i)"" &amp; JOIN(""|"", SPLIT($H$3, "" ""))), 1, 0)"),0.0)</f>
        <v>0</v>
      </c>
      <c r="I1298" s="16">
        <f>IFERROR(__xludf.DUMMYFUNCTION("IF(REGEXMATCH($A1298, ""(?i)"" &amp; JOIN(""|"", SPLIT($I$3, "" ""))), 1, 0)"),0.0)</f>
        <v>0</v>
      </c>
      <c r="J1298" s="16">
        <f>IFERROR(__xludf.DUMMYFUNCTION("IF(REGEXMATCH($A1298, ""(?i)"" &amp; JOIN(""|"", SPLIT($J$3, "" ""))), 1, 0)"),0.0)</f>
        <v>0</v>
      </c>
      <c r="K1298" s="16">
        <f>IFERROR(__xludf.DUMMYFUNCTION("IF(REGEXMATCH($A1298, ""(?i)"" &amp; JOIN(""|"", SPLIT($K$3, "" ""))), 1, 0)"),0.0)</f>
        <v>0</v>
      </c>
      <c r="L1298" s="16">
        <f>if(vlookup(A1298,'VMware Inventory'!A:E,5,0)="Workstation",1,0)</f>
        <v>0</v>
      </c>
      <c r="M1298" s="105">
        <f t="shared" si="5"/>
        <v>0</v>
      </c>
      <c r="N1298" s="105">
        <f t="shared" si="6"/>
        <v>0</v>
      </c>
      <c r="O1298" s="105">
        <f t="shared" si="7"/>
        <v>0</v>
      </c>
      <c r="P1298" s="105" t="str">
        <f t="shared" si="8"/>
        <v>No Infra</v>
      </c>
      <c r="Q1298" s="105">
        <f t="shared" si="9"/>
        <v>0</v>
      </c>
    </row>
    <row r="1299">
      <c r="A1299" s="61" t="s">
        <v>1438</v>
      </c>
      <c r="B1299" s="16">
        <f t="shared" si="2"/>
        <v>0</v>
      </c>
      <c r="C1299" s="16">
        <f>IFERROR(__xludf.DUMMYFUNCTION("IF(OR(REGEXMATCH($A1299, ""(?i)"" &amp; JOIN(""|"", SPLIT($C$3, "" ""))),vlookup(A1299,'VMware Inventory'!A:E,5,0)=""VMWare""), 1, 0)"),0.0)</f>
        <v>0</v>
      </c>
      <c r="D1299" s="16">
        <f>IFERROR(__xludf.DUMMYFUNCTION("IF(REGEXMATCH($A1299, ""(?i)"" &amp; JOIN(""|"", SPLIT($D$3, "" ""))), 1, 0)"),0.0)</f>
        <v>0</v>
      </c>
      <c r="E1299" s="16">
        <f t="shared" si="3"/>
        <v>0</v>
      </c>
      <c r="F1299" s="16">
        <f t="shared" si="4"/>
        <v>0</v>
      </c>
      <c r="G1299" s="16">
        <f>IFERROR(__xludf.DUMMYFUNCTION("IF(REGEXMATCH($A1299, ""(?i)"" &amp; JOIN(""|"", SPLIT($G$3, "" ""))), 1, 0)"),0.0)</f>
        <v>0</v>
      </c>
      <c r="H1299" s="16">
        <f>IFERROR(__xludf.DUMMYFUNCTION("IF(REGEXMATCH($A1299, ""(?i)"" &amp; JOIN(""|"", SPLIT($H$3, "" ""))), 1, 0)"),0.0)</f>
        <v>0</v>
      </c>
      <c r="I1299" s="16">
        <f>IFERROR(__xludf.DUMMYFUNCTION("IF(REGEXMATCH($A1299, ""(?i)"" &amp; JOIN(""|"", SPLIT($I$3, "" ""))), 1, 0)"),0.0)</f>
        <v>0</v>
      </c>
      <c r="J1299" s="16">
        <f>IFERROR(__xludf.DUMMYFUNCTION("IF(REGEXMATCH($A1299, ""(?i)"" &amp; JOIN(""|"", SPLIT($J$3, "" ""))), 1, 0)"),0.0)</f>
        <v>0</v>
      </c>
      <c r="K1299" s="16">
        <f>IFERROR(__xludf.DUMMYFUNCTION("IF(REGEXMATCH($A1299, ""(?i)"" &amp; JOIN(""|"", SPLIT($K$3, "" ""))), 1, 0)"),0.0)</f>
        <v>0</v>
      </c>
      <c r="L1299" s="16">
        <f>if(vlookup(A1299,'VMware Inventory'!A:E,5,0)="Workstation",1,0)</f>
        <v>0</v>
      </c>
      <c r="M1299" s="105">
        <f t="shared" si="5"/>
        <v>0</v>
      </c>
      <c r="N1299" s="105">
        <f t="shared" si="6"/>
        <v>0</v>
      </c>
      <c r="O1299" s="105">
        <f t="shared" si="7"/>
        <v>0</v>
      </c>
      <c r="P1299" s="105" t="str">
        <f t="shared" si="8"/>
        <v>No Infra</v>
      </c>
      <c r="Q1299" s="105">
        <f t="shared" si="9"/>
        <v>0</v>
      </c>
    </row>
    <row r="1300">
      <c r="A1300" s="61" t="s">
        <v>1439</v>
      </c>
      <c r="B1300" s="16">
        <f t="shared" si="2"/>
        <v>0</v>
      </c>
      <c r="C1300" s="16">
        <f>IFERROR(__xludf.DUMMYFUNCTION("IF(OR(REGEXMATCH($A1300, ""(?i)"" &amp; JOIN(""|"", SPLIT($C$3, "" ""))),vlookup(A1300,'VMware Inventory'!A:E,5,0)=""VMWare""), 1, 0)"),0.0)</f>
        <v>0</v>
      </c>
      <c r="D1300" s="16">
        <f>IFERROR(__xludf.DUMMYFUNCTION("IF(REGEXMATCH($A1300, ""(?i)"" &amp; JOIN(""|"", SPLIT($D$3, "" ""))), 1, 0)"),0.0)</f>
        <v>0</v>
      </c>
      <c r="E1300" s="16">
        <f t="shared" si="3"/>
        <v>0</v>
      </c>
      <c r="F1300" s="16">
        <f t="shared" si="4"/>
        <v>0</v>
      </c>
      <c r="G1300" s="16">
        <f>IFERROR(__xludf.DUMMYFUNCTION("IF(REGEXMATCH($A1300, ""(?i)"" &amp; JOIN(""|"", SPLIT($G$3, "" ""))), 1, 0)"),0.0)</f>
        <v>0</v>
      </c>
      <c r="H1300" s="16">
        <f>IFERROR(__xludf.DUMMYFUNCTION("IF(REGEXMATCH($A1300, ""(?i)"" &amp; JOIN(""|"", SPLIT($H$3, "" ""))), 1, 0)"),0.0)</f>
        <v>0</v>
      </c>
      <c r="I1300" s="16">
        <f>IFERROR(__xludf.DUMMYFUNCTION("IF(REGEXMATCH($A1300, ""(?i)"" &amp; JOIN(""|"", SPLIT($I$3, "" ""))), 1, 0)"),0.0)</f>
        <v>0</v>
      </c>
      <c r="J1300" s="16">
        <f>IFERROR(__xludf.DUMMYFUNCTION("IF(REGEXMATCH($A1300, ""(?i)"" &amp; JOIN(""|"", SPLIT($J$3, "" ""))), 1, 0)"),0.0)</f>
        <v>0</v>
      </c>
      <c r="K1300" s="16">
        <f>IFERROR(__xludf.DUMMYFUNCTION("IF(REGEXMATCH($A1300, ""(?i)"" &amp; JOIN(""|"", SPLIT($K$3, "" ""))), 1, 0)"),0.0)</f>
        <v>0</v>
      </c>
      <c r="L1300" s="16">
        <f>if(vlookup(A1300,'VMware Inventory'!A:E,5,0)="Workstation",1,0)</f>
        <v>0</v>
      </c>
      <c r="M1300" s="105">
        <f t="shared" si="5"/>
        <v>0</v>
      </c>
      <c r="N1300" s="105">
        <f t="shared" si="6"/>
        <v>0</v>
      </c>
      <c r="O1300" s="105">
        <f t="shared" si="7"/>
        <v>0</v>
      </c>
      <c r="P1300" s="105" t="str">
        <f t="shared" si="8"/>
        <v>No Infra</v>
      </c>
      <c r="Q1300" s="105">
        <f t="shared" si="9"/>
        <v>0</v>
      </c>
    </row>
    <row r="1301">
      <c r="A1301" s="61" t="s">
        <v>1440</v>
      </c>
      <c r="B1301" s="16">
        <f t="shared" si="2"/>
        <v>0</v>
      </c>
      <c r="C1301" s="16">
        <f>IFERROR(__xludf.DUMMYFUNCTION("IF(OR(REGEXMATCH($A1301, ""(?i)"" &amp; JOIN(""|"", SPLIT($C$3, "" ""))),vlookup(A1301,'VMware Inventory'!A:E,5,0)=""VMWare""), 1, 0)"),0.0)</f>
        <v>0</v>
      </c>
      <c r="D1301" s="16">
        <f>IFERROR(__xludf.DUMMYFUNCTION("IF(REGEXMATCH($A1301, ""(?i)"" &amp; JOIN(""|"", SPLIT($D$3, "" ""))), 1, 0)"),0.0)</f>
        <v>0</v>
      </c>
      <c r="E1301" s="16">
        <f t="shared" si="3"/>
        <v>0</v>
      </c>
      <c r="F1301" s="16">
        <f t="shared" si="4"/>
        <v>0</v>
      </c>
      <c r="G1301" s="16">
        <f>IFERROR(__xludf.DUMMYFUNCTION("IF(REGEXMATCH($A1301, ""(?i)"" &amp; JOIN(""|"", SPLIT($G$3, "" ""))), 1, 0)"),0.0)</f>
        <v>0</v>
      </c>
      <c r="H1301" s="16">
        <f>IFERROR(__xludf.DUMMYFUNCTION("IF(REGEXMATCH($A1301, ""(?i)"" &amp; JOIN(""|"", SPLIT($H$3, "" ""))), 1, 0)"),0.0)</f>
        <v>0</v>
      </c>
      <c r="I1301" s="16">
        <f>IFERROR(__xludf.DUMMYFUNCTION("IF(REGEXMATCH($A1301, ""(?i)"" &amp; JOIN(""|"", SPLIT($I$3, "" ""))), 1, 0)"),0.0)</f>
        <v>0</v>
      </c>
      <c r="J1301" s="16">
        <f>IFERROR(__xludf.DUMMYFUNCTION("IF(REGEXMATCH($A1301, ""(?i)"" &amp; JOIN(""|"", SPLIT($J$3, "" ""))), 1, 0)"),0.0)</f>
        <v>0</v>
      </c>
      <c r="K1301" s="16">
        <f>IFERROR(__xludf.DUMMYFUNCTION("IF(REGEXMATCH($A1301, ""(?i)"" &amp; JOIN(""|"", SPLIT($K$3, "" ""))), 1, 0)"),0.0)</f>
        <v>0</v>
      </c>
      <c r="L1301" s="16">
        <f>if(vlookup(A1301,'VMware Inventory'!A:E,5,0)="Workstation",1,0)</f>
        <v>0</v>
      </c>
      <c r="M1301" s="105">
        <f t="shared" si="5"/>
        <v>0</v>
      </c>
      <c r="N1301" s="105">
        <f t="shared" si="6"/>
        <v>0</v>
      </c>
      <c r="O1301" s="105">
        <f t="shared" si="7"/>
        <v>0</v>
      </c>
      <c r="P1301" s="105" t="str">
        <f t="shared" si="8"/>
        <v>No Infra</v>
      </c>
      <c r="Q1301" s="105">
        <f t="shared" si="9"/>
        <v>0</v>
      </c>
    </row>
    <row r="1302">
      <c r="A1302" s="61" t="s">
        <v>1441</v>
      </c>
      <c r="B1302" s="16">
        <f t="shared" si="2"/>
        <v>0</v>
      </c>
      <c r="C1302" s="16">
        <f>IFERROR(__xludf.DUMMYFUNCTION("IF(OR(REGEXMATCH($A1302, ""(?i)"" &amp; JOIN(""|"", SPLIT($C$3, "" ""))),vlookup(A1302,'VMware Inventory'!A:E,5,0)=""VMWare""), 1, 0)"),0.0)</f>
        <v>0</v>
      </c>
      <c r="D1302" s="16">
        <f>IFERROR(__xludf.DUMMYFUNCTION("IF(REGEXMATCH($A1302, ""(?i)"" &amp; JOIN(""|"", SPLIT($D$3, "" ""))), 1, 0)"),0.0)</f>
        <v>0</v>
      </c>
      <c r="E1302" s="16">
        <f t="shared" si="3"/>
        <v>0</v>
      </c>
      <c r="F1302" s="16">
        <f t="shared" si="4"/>
        <v>0</v>
      </c>
      <c r="G1302" s="16">
        <f>IFERROR(__xludf.DUMMYFUNCTION("IF(REGEXMATCH($A1302, ""(?i)"" &amp; JOIN(""|"", SPLIT($G$3, "" ""))), 1, 0)"),0.0)</f>
        <v>0</v>
      </c>
      <c r="H1302" s="16">
        <f>IFERROR(__xludf.DUMMYFUNCTION("IF(REGEXMATCH($A1302, ""(?i)"" &amp; JOIN(""|"", SPLIT($H$3, "" ""))), 1, 0)"),0.0)</f>
        <v>0</v>
      </c>
      <c r="I1302" s="16">
        <f>IFERROR(__xludf.DUMMYFUNCTION("IF(REGEXMATCH($A1302, ""(?i)"" &amp; JOIN(""|"", SPLIT($I$3, "" ""))), 1, 0)"),0.0)</f>
        <v>0</v>
      </c>
      <c r="J1302" s="16">
        <f>IFERROR(__xludf.DUMMYFUNCTION("IF(REGEXMATCH($A1302, ""(?i)"" &amp; JOIN(""|"", SPLIT($J$3, "" ""))), 1, 0)"),0.0)</f>
        <v>0</v>
      </c>
      <c r="K1302" s="16">
        <f>IFERROR(__xludf.DUMMYFUNCTION("IF(REGEXMATCH($A1302, ""(?i)"" &amp; JOIN(""|"", SPLIT($K$3, "" ""))), 1, 0)"),0.0)</f>
        <v>0</v>
      </c>
      <c r="L1302" s="16">
        <f>if(vlookup(A1302,'VMware Inventory'!A:E,5,0)="Workstation",1,0)</f>
        <v>0</v>
      </c>
      <c r="M1302" s="105">
        <f t="shared" si="5"/>
        <v>0</v>
      </c>
      <c r="N1302" s="105">
        <f t="shared" si="6"/>
        <v>0</v>
      </c>
      <c r="O1302" s="105">
        <f t="shared" si="7"/>
        <v>0</v>
      </c>
      <c r="P1302" s="105" t="str">
        <f t="shared" si="8"/>
        <v>No Infra</v>
      </c>
      <c r="Q1302" s="105">
        <f t="shared" si="9"/>
        <v>0</v>
      </c>
    </row>
    <row r="1303">
      <c r="A1303" s="61" t="s">
        <v>1442</v>
      </c>
      <c r="B1303" s="16">
        <f t="shared" si="2"/>
        <v>0</v>
      </c>
      <c r="C1303" s="16">
        <f>IFERROR(__xludf.DUMMYFUNCTION("IF(OR(REGEXMATCH($A1303, ""(?i)"" &amp; JOIN(""|"", SPLIT($C$3, "" ""))),vlookup(A1303,'VMware Inventory'!A:E,5,0)=""VMWare""), 1, 0)"),0.0)</f>
        <v>0</v>
      </c>
      <c r="D1303" s="16">
        <f>IFERROR(__xludf.DUMMYFUNCTION("IF(REGEXMATCH($A1303, ""(?i)"" &amp; JOIN(""|"", SPLIT($D$3, "" ""))), 1, 0)"),0.0)</f>
        <v>0</v>
      </c>
      <c r="E1303" s="16">
        <f t="shared" si="3"/>
        <v>0</v>
      </c>
      <c r="F1303" s="16">
        <f t="shared" si="4"/>
        <v>0</v>
      </c>
      <c r="G1303" s="16">
        <f>IFERROR(__xludf.DUMMYFUNCTION("IF(REGEXMATCH($A1303, ""(?i)"" &amp; JOIN(""|"", SPLIT($G$3, "" ""))), 1, 0)"),0.0)</f>
        <v>0</v>
      </c>
      <c r="H1303" s="16">
        <f>IFERROR(__xludf.DUMMYFUNCTION("IF(REGEXMATCH($A1303, ""(?i)"" &amp; JOIN(""|"", SPLIT($H$3, "" ""))), 1, 0)"),0.0)</f>
        <v>0</v>
      </c>
      <c r="I1303" s="16">
        <f>IFERROR(__xludf.DUMMYFUNCTION("IF(REGEXMATCH($A1303, ""(?i)"" &amp; JOIN(""|"", SPLIT($I$3, "" ""))), 1, 0)"),0.0)</f>
        <v>0</v>
      </c>
      <c r="J1303" s="16">
        <f>IFERROR(__xludf.DUMMYFUNCTION("IF(REGEXMATCH($A1303, ""(?i)"" &amp; JOIN(""|"", SPLIT($J$3, "" ""))), 1, 0)"),0.0)</f>
        <v>0</v>
      </c>
      <c r="K1303" s="16">
        <f>IFERROR(__xludf.DUMMYFUNCTION("IF(REGEXMATCH($A1303, ""(?i)"" &amp; JOIN(""|"", SPLIT($K$3, "" ""))), 1, 0)"),0.0)</f>
        <v>0</v>
      </c>
      <c r="L1303" s="16">
        <f>if(vlookup(A1303,'VMware Inventory'!A:E,5,0)="Workstation",1,0)</f>
        <v>0</v>
      </c>
      <c r="M1303" s="105">
        <f t="shared" si="5"/>
        <v>0</v>
      </c>
      <c r="N1303" s="105">
        <f t="shared" si="6"/>
        <v>0</v>
      </c>
      <c r="O1303" s="105">
        <f t="shared" si="7"/>
        <v>0</v>
      </c>
      <c r="P1303" s="105" t="str">
        <f t="shared" si="8"/>
        <v>No Infra</v>
      </c>
      <c r="Q1303" s="105">
        <f t="shared" si="9"/>
        <v>0</v>
      </c>
    </row>
    <row r="1304">
      <c r="A1304" s="61" t="s">
        <v>1443</v>
      </c>
      <c r="B1304" s="16">
        <f t="shared" si="2"/>
        <v>0</v>
      </c>
      <c r="C1304" s="16">
        <f>IFERROR(__xludf.DUMMYFUNCTION("IF(OR(REGEXMATCH($A1304, ""(?i)"" &amp; JOIN(""|"", SPLIT($C$3, "" ""))),vlookup(A1304,'VMware Inventory'!A:E,5,0)=""VMWare""), 1, 0)"),0.0)</f>
        <v>0</v>
      </c>
      <c r="D1304" s="16">
        <f>IFERROR(__xludf.DUMMYFUNCTION("IF(REGEXMATCH($A1304, ""(?i)"" &amp; JOIN(""|"", SPLIT($D$3, "" ""))), 1, 0)"),0.0)</f>
        <v>0</v>
      </c>
      <c r="E1304" s="16">
        <f t="shared" si="3"/>
        <v>0</v>
      </c>
      <c r="F1304" s="16">
        <f t="shared" si="4"/>
        <v>0</v>
      </c>
      <c r="G1304" s="16">
        <f>IFERROR(__xludf.DUMMYFUNCTION("IF(REGEXMATCH($A1304, ""(?i)"" &amp; JOIN(""|"", SPLIT($G$3, "" ""))), 1, 0)"),0.0)</f>
        <v>0</v>
      </c>
      <c r="H1304" s="16">
        <f>IFERROR(__xludf.DUMMYFUNCTION("IF(REGEXMATCH($A1304, ""(?i)"" &amp; JOIN(""|"", SPLIT($H$3, "" ""))), 1, 0)"),0.0)</f>
        <v>0</v>
      </c>
      <c r="I1304" s="16">
        <f>IFERROR(__xludf.DUMMYFUNCTION("IF(REGEXMATCH($A1304, ""(?i)"" &amp; JOIN(""|"", SPLIT($I$3, "" ""))), 1, 0)"),0.0)</f>
        <v>0</v>
      </c>
      <c r="J1304" s="16">
        <f>IFERROR(__xludf.DUMMYFUNCTION("IF(REGEXMATCH($A1304, ""(?i)"" &amp; JOIN(""|"", SPLIT($J$3, "" ""))), 1, 0)"),0.0)</f>
        <v>0</v>
      </c>
      <c r="K1304" s="16">
        <f>IFERROR(__xludf.DUMMYFUNCTION("IF(REGEXMATCH($A1304, ""(?i)"" &amp; JOIN(""|"", SPLIT($K$3, "" ""))), 1, 0)"),0.0)</f>
        <v>0</v>
      </c>
      <c r="L1304" s="16">
        <f>if(vlookup(A1304,'VMware Inventory'!A:E,5,0)="Workstation",1,0)</f>
        <v>0</v>
      </c>
      <c r="M1304" s="105">
        <f t="shared" si="5"/>
        <v>0</v>
      </c>
      <c r="N1304" s="105">
        <f t="shared" si="6"/>
        <v>0</v>
      </c>
      <c r="O1304" s="105">
        <f t="shared" si="7"/>
        <v>0</v>
      </c>
      <c r="P1304" s="105" t="str">
        <f t="shared" si="8"/>
        <v>No Infra</v>
      </c>
      <c r="Q1304" s="105">
        <f t="shared" si="9"/>
        <v>0</v>
      </c>
    </row>
    <row r="1305">
      <c r="A1305" s="61" t="s">
        <v>1444</v>
      </c>
      <c r="B1305" s="16">
        <f t="shared" si="2"/>
        <v>0</v>
      </c>
      <c r="C1305" s="16">
        <f>IFERROR(__xludf.DUMMYFUNCTION("IF(OR(REGEXMATCH($A1305, ""(?i)"" &amp; JOIN(""|"", SPLIT($C$3, "" ""))),vlookup(A1305,'VMware Inventory'!A:E,5,0)=""VMWare""), 1, 0)"),0.0)</f>
        <v>0</v>
      </c>
      <c r="D1305" s="16">
        <f>IFERROR(__xludf.DUMMYFUNCTION("IF(REGEXMATCH($A1305, ""(?i)"" &amp; JOIN(""|"", SPLIT($D$3, "" ""))), 1, 0)"),0.0)</f>
        <v>0</v>
      </c>
      <c r="E1305" s="16">
        <f t="shared" si="3"/>
        <v>0</v>
      </c>
      <c r="F1305" s="16">
        <f t="shared" si="4"/>
        <v>0</v>
      </c>
      <c r="G1305" s="16">
        <f>IFERROR(__xludf.DUMMYFUNCTION("IF(REGEXMATCH($A1305, ""(?i)"" &amp; JOIN(""|"", SPLIT($G$3, "" ""))), 1, 0)"),0.0)</f>
        <v>0</v>
      </c>
      <c r="H1305" s="16">
        <f>IFERROR(__xludf.DUMMYFUNCTION("IF(REGEXMATCH($A1305, ""(?i)"" &amp; JOIN(""|"", SPLIT($H$3, "" ""))), 1, 0)"),0.0)</f>
        <v>0</v>
      </c>
      <c r="I1305" s="16">
        <f>IFERROR(__xludf.DUMMYFUNCTION("IF(REGEXMATCH($A1305, ""(?i)"" &amp; JOIN(""|"", SPLIT($I$3, "" ""))), 1, 0)"),0.0)</f>
        <v>0</v>
      </c>
      <c r="J1305" s="16">
        <f>IFERROR(__xludf.DUMMYFUNCTION("IF(REGEXMATCH($A1305, ""(?i)"" &amp; JOIN(""|"", SPLIT($J$3, "" ""))), 1, 0)"),0.0)</f>
        <v>0</v>
      </c>
      <c r="K1305" s="16">
        <f>IFERROR(__xludf.DUMMYFUNCTION("IF(REGEXMATCH($A1305, ""(?i)"" &amp; JOIN(""|"", SPLIT($K$3, "" ""))), 1, 0)"),0.0)</f>
        <v>0</v>
      </c>
      <c r="L1305" s="16">
        <f>if(vlookup(A1305,'VMware Inventory'!A:E,5,0)="Workstation",1,0)</f>
        <v>0</v>
      </c>
      <c r="M1305" s="105">
        <f t="shared" si="5"/>
        <v>0</v>
      </c>
      <c r="N1305" s="105">
        <f t="shared" si="6"/>
        <v>0</v>
      </c>
      <c r="O1305" s="105">
        <f t="shared" si="7"/>
        <v>0</v>
      </c>
      <c r="P1305" s="105" t="str">
        <f t="shared" si="8"/>
        <v>No Infra</v>
      </c>
      <c r="Q1305" s="105">
        <f t="shared" si="9"/>
        <v>0</v>
      </c>
    </row>
    <row r="1306">
      <c r="A1306" s="61" t="s">
        <v>1445</v>
      </c>
      <c r="B1306" s="16">
        <f t="shared" si="2"/>
        <v>0</v>
      </c>
      <c r="C1306" s="16">
        <f>IFERROR(__xludf.DUMMYFUNCTION("IF(OR(REGEXMATCH($A1306, ""(?i)"" &amp; JOIN(""|"", SPLIT($C$3, "" ""))),vlookup(A1306,'VMware Inventory'!A:E,5,0)=""VMWare""), 1, 0)"),0.0)</f>
        <v>0</v>
      </c>
      <c r="D1306" s="16">
        <f>IFERROR(__xludf.DUMMYFUNCTION("IF(REGEXMATCH($A1306, ""(?i)"" &amp; JOIN(""|"", SPLIT($D$3, "" ""))), 1, 0)"),0.0)</f>
        <v>0</v>
      </c>
      <c r="E1306" s="16">
        <f t="shared" si="3"/>
        <v>0</v>
      </c>
      <c r="F1306" s="16">
        <f t="shared" si="4"/>
        <v>0</v>
      </c>
      <c r="G1306" s="16">
        <f>IFERROR(__xludf.DUMMYFUNCTION("IF(REGEXMATCH($A1306, ""(?i)"" &amp; JOIN(""|"", SPLIT($G$3, "" ""))), 1, 0)"),0.0)</f>
        <v>0</v>
      </c>
      <c r="H1306" s="16">
        <f>IFERROR(__xludf.DUMMYFUNCTION("IF(REGEXMATCH($A1306, ""(?i)"" &amp; JOIN(""|"", SPLIT($H$3, "" ""))), 1, 0)"),0.0)</f>
        <v>0</v>
      </c>
      <c r="I1306" s="16">
        <f>IFERROR(__xludf.DUMMYFUNCTION("IF(REGEXMATCH($A1306, ""(?i)"" &amp; JOIN(""|"", SPLIT($I$3, "" ""))), 1, 0)"),0.0)</f>
        <v>0</v>
      </c>
      <c r="J1306" s="16">
        <f>IFERROR(__xludf.DUMMYFUNCTION("IF(REGEXMATCH($A1306, ""(?i)"" &amp; JOIN(""|"", SPLIT($J$3, "" ""))), 1, 0)"),0.0)</f>
        <v>0</v>
      </c>
      <c r="K1306" s="16">
        <f>IFERROR(__xludf.DUMMYFUNCTION("IF(REGEXMATCH($A1306, ""(?i)"" &amp; JOIN(""|"", SPLIT($K$3, "" ""))), 1, 0)"),0.0)</f>
        <v>0</v>
      </c>
      <c r="L1306" s="16">
        <f>if(vlookup(A1306,'VMware Inventory'!A:E,5,0)="Workstation",1,0)</f>
        <v>0</v>
      </c>
      <c r="M1306" s="105">
        <f t="shared" si="5"/>
        <v>0</v>
      </c>
      <c r="N1306" s="105">
        <f t="shared" si="6"/>
        <v>0</v>
      </c>
      <c r="O1306" s="105">
        <f t="shared" si="7"/>
        <v>0</v>
      </c>
      <c r="P1306" s="105" t="str">
        <f t="shared" si="8"/>
        <v>No Infra</v>
      </c>
      <c r="Q1306" s="105">
        <f t="shared" si="9"/>
        <v>0</v>
      </c>
    </row>
    <row r="1307">
      <c r="A1307" s="61" t="s">
        <v>1446</v>
      </c>
      <c r="B1307" s="16">
        <f t="shared" si="2"/>
        <v>0</v>
      </c>
      <c r="C1307" s="16">
        <f>IFERROR(__xludf.DUMMYFUNCTION("IF(OR(REGEXMATCH($A1307, ""(?i)"" &amp; JOIN(""|"", SPLIT($C$3, "" ""))),vlookup(A1307,'VMware Inventory'!A:E,5,0)=""VMWare""), 1, 0)"),0.0)</f>
        <v>0</v>
      </c>
      <c r="D1307" s="16">
        <f>IFERROR(__xludf.DUMMYFUNCTION("IF(REGEXMATCH($A1307, ""(?i)"" &amp; JOIN(""|"", SPLIT($D$3, "" ""))), 1, 0)"),0.0)</f>
        <v>0</v>
      </c>
      <c r="E1307" s="16">
        <f t="shared" si="3"/>
        <v>0</v>
      </c>
      <c r="F1307" s="16">
        <f t="shared" si="4"/>
        <v>0</v>
      </c>
      <c r="G1307" s="16">
        <f>IFERROR(__xludf.DUMMYFUNCTION("IF(REGEXMATCH($A1307, ""(?i)"" &amp; JOIN(""|"", SPLIT($G$3, "" ""))), 1, 0)"),0.0)</f>
        <v>0</v>
      </c>
      <c r="H1307" s="16">
        <f>IFERROR(__xludf.DUMMYFUNCTION("IF(REGEXMATCH($A1307, ""(?i)"" &amp; JOIN(""|"", SPLIT($H$3, "" ""))), 1, 0)"),0.0)</f>
        <v>0</v>
      </c>
      <c r="I1307" s="16">
        <f>IFERROR(__xludf.DUMMYFUNCTION("IF(REGEXMATCH($A1307, ""(?i)"" &amp; JOIN(""|"", SPLIT($I$3, "" ""))), 1, 0)"),0.0)</f>
        <v>0</v>
      </c>
      <c r="J1307" s="16">
        <f>IFERROR(__xludf.DUMMYFUNCTION("IF(REGEXMATCH($A1307, ""(?i)"" &amp; JOIN(""|"", SPLIT($J$3, "" ""))), 1, 0)"),0.0)</f>
        <v>0</v>
      </c>
      <c r="K1307" s="16">
        <f>IFERROR(__xludf.DUMMYFUNCTION("IF(REGEXMATCH($A1307, ""(?i)"" &amp; JOIN(""|"", SPLIT($K$3, "" ""))), 1, 0)"),0.0)</f>
        <v>0</v>
      </c>
      <c r="L1307" s="16">
        <f>if(vlookup(A1307,'VMware Inventory'!A:E,5,0)="Workstation",1,0)</f>
        <v>0</v>
      </c>
      <c r="M1307" s="105">
        <f t="shared" si="5"/>
        <v>0</v>
      </c>
      <c r="N1307" s="105">
        <f t="shared" si="6"/>
        <v>0</v>
      </c>
      <c r="O1307" s="105">
        <f t="shared" si="7"/>
        <v>0</v>
      </c>
      <c r="P1307" s="105" t="str">
        <f t="shared" si="8"/>
        <v>No Infra</v>
      </c>
      <c r="Q1307" s="105">
        <f t="shared" si="9"/>
        <v>0</v>
      </c>
    </row>
    <row r="1308">
      <c r="A1308" s="61" t="s">
        <v>1447</v>
      </c>
      <c r="B1308" s="16">
        <f t="shared" si="2"/>
        <v>0</v>
      </c>
      <c r="C1308" s="16">
        <f>IFERROR(__xludf.DUMMYFUNCTION("IF(OR(REGEXMATCH($A1308, ""(?i)"" &amp; JOIN(""|"", SPLIT($C$3, "" ""))),vlookup(A1308,'VMware Inventory'!A:E,5,0)=""VMWare""), 1, 0)"),0.0)</f>
        <v>0</v>
      </c>
      <c r="D1308" s="16">
        <f>IFERROR(__xludf.DUMMYFUNCTION("IF(REGEXMATCH($A1308, ""(?i)"" &amp; JOIN(""|"", SPLIT($D$3, "" ""))), 1, 0)"),0.0)</f>
        <v>0</v>
      </c>
      <c r="E1308" s="16">
        <f t="shared" si="3"/>
        <v>0</v>
      </c>
      <c r="F1308" s="16">
        <f t="shared" si="4"/>
        <v>0</v>
      </c>
      <c r="G1308" s="16">
        <f>IFERROR(__xludf.DUMMYFUNCTION("IF(REGEXMATCH($A1308, ""(?i)"" &amp; JOIN(""|"", SPLIT($G$3, "" ""))), 1, 0)"),0.0)</f>
        <v>0</v>
      </c>
      <c r="H1308" s="16">
        <f>IFERROR(__xludf.DUMMYFUNCTION("IF(REGEXMATCH($A1308, ""(?i)"" &amp; JOIN(""|"", SPLIT($H$3, "" ""))), 1, 0)"),0.0)</f>
        <v>0</v>
      </c>
      <c r="I1308" s="16">
        <f>IFERROR(__xludf.DUMMYFUNCTION("IF(REGEXMATCH($A1308, ""(?i)"" &amp; JOIN(""|"", SPLIT($I$3, "" ""))), 1, 0)"),0.0)</f>
        <v>0</v>
      </c>
      <c r="J1308" s="16">
        <f>IFERROR(__xludf.DUMMYFUNCTION("IF(REGEXMATCH($A1308, ""(?i)"" &amp; JOIN(""|"", SPLIT($J$3, "" ""))), 1, 0)"),0.0)</f>
        <v>0</v>
      </c>
      <c r="K1308" s="16">
        <f>IFERROR(__xludf.DUMMYFUNCTION("IF(REGEXMATCH($A1308, ""(?i)"" &amp; JOIN(""|"", SPLIT($K$3, "" ""))), 1, 0)"),0.0)</f>
        <v>0</v>
      </c>
      <c r="L1308" s="16">
        <f>if(vlookup(A1308,'VMware Inventory'!A:E,5,0)="Workstation",1,0)</f>
        <v>0</v>
      </c>
      <c r="M1308" s="105">
        <f t="shared" si="5"/>
        <v>0</v>
      </c>
      <c r="N1308" s="105">
        <f t="shared" si="6"/>
        <v>0</v>
      </c>
      <c r="O1308" s="105">
        <f t="shared" si="7"/>
        <v>0</v>
      </c>
      <c r="P1308" s="105" t="str">
        <f t="shared" si="8"/>
        <v>No Infra</v>
      </c>
      <c r="Q1308" s="105">
        <f t="shared" si="9"/>
        <v>0</v>
      </c>
    </row>
    <row r="1309">
      <c r="A1309" s="61" t="s">
        <v>1448</v>
      </c>
      <c r="B1309" s="16">
        <f t="shared" si="2"/>
        <v>0</v>
      </c>
      <c r="C1309" s="16">
        <f>IFERROR(__xludf.DUMMYFUNCTION("IF(OR(REGEXMATCH($A1309, ""(?i)"" &amp; JOIN(""|"", SPLIT($C$3, "" ""))),vlookup(A1309,'VMware Inventory'!A:E,5,0)=""VMWare""), 1, 0)"),0.0)</f>
        <v>0</v>
      </c>
      <c r="D1309" s="16">
        <f>IFERROR(__xludf.DUMMYFUNCTION("IF(REGEXMATCH($A1309, ""(?i)"" &amp; JOIN(""|"", SPLIT($D$3, "" ""))), 1, 0)"),0.0)</f>
        <v>0</v>
      </c>
      <c r="E1309" s="16">
        <f t="shared" si="3"/>
        <v>0</v>
      </c>
      <c r="F1309" s="16">
        <f t="shared" si="4"/>
        <v>0</v>
      </c>
      <c r="G1309" s="16">
        <f>IFERROR(__xludf.DUMMYFUNCTION("IF(REGEXMATCH($A1309, ""(?i)"" &amp; JOIN(""|"", SPLIT($G$3, "" ""))), 1, 0)"),0.0)</f>
        <v>0</v>
      </c>
      <c r="H1309" s="16">
        <f>IFERROR(__xludf.DUMMYFUNCTION("IF(REGEXMATCH($A1309, ""(?i)"" &amp; JOIN(""|"", SPLIT($H$3, "" ""))), 1, 0)"),0.0)</f>
        <v>0</v>
      </c>
      <c r="I1309" s="16">
        <f>IFERROR(__xludf.DUMMYFUNCTION("IF(REGEXMATCH($A1309, ""(?i)"" &amp; JOIN(""|"", SPLIT($I$3, "" ""))), 1, 0)"),0.0)</f>
        <v>0</v>
      </c>
      <c r="J1309" s="16">
        <f>IFERROR(__xludf.DUMMYFUNCTION("IF(REGEXMATCH($A1309, ""(?i)"" &amp; JOIN(""|"", SPLIT($J$3, "" ""))), 1, 0)"),0.0)</f>
        <v>0</v>
      </c>
      <c r="K1309" s="16">
        <f>IFERROR(__xludf.DUMMYFUNCTION("IF(REGEXMATCH($A1309, ""(?i)"" &amp; JOIN(""|"", SPLIT($K$3, "" ""))), 1, 0)"),0.0)</f>
        <v>0</v>
      </c>
      <c r="L1309" s="16">
        <f>if(vlookup(A1309,'VMware Inventory'!A:E,5,0)="Workstation",1,0)</f>
        <v>0</v>
      </c>
      <c r="M1309" s="105">
        <f t="shared" si="5"/>
        <v>0</v>
      </c>
      <c r="N1309" s="105">
        <f t="shared" si="6"/>
        <v>0</v>
      </c>
      <c r="O1309" s="105">
        <f t="shared" si="7"/>
        <v>0</v>
      </c>
      <c r="P1309" s="105" t="str">
        <f t="shared" si="8"/>
        <v>No Infra</v>
      </c>
      <c r="Q1309" s="105">
        <f t="shared" si="9"/>
        <v>0</v>
      </c>
    </row>
    <row r="1310">
      <c r="A1310" s="61" t="s">
        <v>1449</v>
      </c>
      <c r="B1310" s="16">
        <f t="shared" si="2"/>
        <v>0</v>
      </c>
      <c r="C1310" s="16">
        <f>IFERROR(__xludf.DUMMYFUNCTION("IF(OR(REGEXMATCH($A1310, ""(?i)"" &amp; JOIN(""|"", SPLIT($C$3, "" ""))),vlookup(A1310,'VMware Inventory'!A:E,5,0)=""VMWare""), 1, 0)"),0.0)</f>
        <v>0</v>
      </c>
      <c r="D1310" s="16">
        <f>IFERROR(__xludf.DUMMYFUNCTION("IF(REGEXMATCH($A1310, ""(?i)"" &amp; JOIN(""|"", SPLIT($D$3, "" ""))), 1, 0)"),0.0)</f>
        <v>0</v>
      </c>
      <c r="E1310" s="16">
        <f t="shared" si="3"/>
        <v>0</v>
      </c>
      <c r="F1310" s="16">
        <f t="shared" si="4"/>
        <v>0</v>
      </c>
      <c r="G1310" s="16">
        <f>IFERROR(__xludf.DUMMYFUNCTION("IF(REGEXMATCH($A1310, ""(?i)"" &amp; JOIN(""|"", SPLIT($G$3, "" ""))), 1, 0)"),0.0)</f>
        <v>0</v>
      </c>
      <c r="H1310" s="16">
        <f>IFERROR(__xludf.DUMMYFUNCTION("IF(REGEXMATCH($A1310, ""(?i)"" &amp; JOIN(""|"", SPLIT($H$3, "" ""))), 1, 0)"),0.0)</f>
        <v>0</v>
      </c>
      <c r="I1310" s="16">
        <f>IFERROR(__xludf.DUMMYFUNCTION("IF(REGEXMATCH($A1310, ""(?i)"" &amp; JOIN(""|"", SPLIT($I$3, "" ""))), 1, 0)"),0.0)</f>
        <v>0</v>
      </c>
      <c r="J1310" s="16">
        <f>IFERROR(__xludf.DUMMYFUNCTION("IF(REGEXMATCH($A1310, ""(?i)"" &amp; JOIN(""|"", SPLIT($J$3, "" ""))), 1, 0)"),0.0)</f>
        <v>0</v>
      </c>
      <c r="K1310" s="16">
        <f>IFERROR(__xludf.DUMMYFUNCTION("IF(REGEXMATCH($A1310, ""(?i)"" &amp; JOIN(""|"", SPLIT($K$3, "" ""))), 1, 0)"),0.0)</f>
        <v>0</v>
      </c>
      <c r="L1310" s="16">
        <f>if(vlookup(A1310,'VMware Inventory'!A:E,5,0)="Workstation",1,0)</f>
        <v>0</v>
      </c>
      <c r="M1310" s="105">
        <f t="shared" si="5"/>
        <v>0</v>
      </c>
      <c r="N1310" s="105">
        <f t="shared" si="6"/>
        <v>0</v>
      </c>
      <c r="O1310" s="105">
        <f t="shared" si="7"/>
        <v>0</v>
      </c>
      <c r="P1310" s="105" t="str">
        <f t="shared" si="8"/>
        <v>No Infra</v>
      </c>
      <c r="Q1310" s="105">
        <f t="shared" si="9"/>
        <v>0</v>
      </c>
    </row>
    <row r="1311">
      <c r="A1311" s="61" t="s">
        <v>1450</v>
      </c>
      <c r="B1311" s="16">
        <f t="shared" si="2"/>
        <v>0</v>
      </c>
      <c r="C1311" s="16">
        <f>IFERROR(__xludf.DUMMYFUNCTION("IF(OR(REGEXMATCH($A1311, ""(?i)"" &amp; JOIN(""|"", SPLIT($C$3, "" ""))),vlookup(A1311,'VMware Inventory'!A:E,5,0)=""VMWare""), 1, 0)"),0.0)</f>
        <v>0</v>
      </c>
      <c r="D1311" s="16">
        <f>IFERROR(__xludf.DUMMYFUNCTION("IF(REGEXMATCH($A1311, ""(?i)"" &amp; JOIN(""|"", SPLIT($D$3, "" ""))), 1, 0)"),0.0)</f>
        <v>0</v>
      </c>
      <c r="E1311" s="16">
        <f t="shared" si="3"/>
        <v>0</v>
      </c>
      <c r="F1311" s="16">
        <f t="shared" si="4"/>
        <v>0</v>
      </c>
      <c r="G1311" s="16">
        <f>IFERROR(__xludf.DUMMYFUNCTION("IF(REGEXMATCH($A1311, ""(?i)"" &amp; JOIN(""|"", SPLIT($G$3, "" ""))), 1, 0)"),0.0)</f>
        <v>0</v>
      </c>
      <c r="H1311" s="16">
        <f>IFERROR(__xludf.DUMMYFUNCTION("IF(REGEXMATCH($A1311, ""(?i)"" &amp; JOIN(""|"", SPLIT($H$3, "" ""))), 1, 0)"),0.0)</f>
        <v>0</v>
      </c>
      <c r="I1311" s="16">
        <f>IFERROR(__xludf.DUMMYFUNCTION("IF(REGEXMATCH($A1311, ""(?i)"" &amp; JOIN(""|"", SPLIT($I$3, "" ""))), 1, 0)"),0.0)</f>
        <v>0</v>
      </c>
      <c r="J1311" s="16">
        <f>IFERROR(__xludf.DUMMYFUNCTION("IF(REGEXMATCH($A1311, ""(?i)"" &amp; JOIN(""|"", SPLIT($J$3, "" ""))), 1, 0)"),0.0)</f>
        <v>0</v>
      </c>
      <c r="K1311" s="16">
        <f>IFERROR(__xludf.DUMMYFUNCTION("IF(REGEXMATCH($A1311, ""(?i)"" &amp; JOIN(""|"", SPLIT($K$3, "" ""))), 1, 0)"),0.0)</f>
        <v>0</v>
      </c>
      <c r="L1311" s="16">
        <f>if(vlookup(A1311,'VMware Inventory'!A:E,5,0)="Workstation",1,0)</f>
        <v>0</v>
      </c>
      <c r="M1311" s="105">
        <f t="shared" si="5"/>
        <v>0</v>
      </c>
      <c r="N1311" s="105">
        <f t="shared" si="6"/>
        <v>0</v>
      </c>
      <c r="O1311" s="105">
        <f t="shared" si="7"/>
        <v>0</v>
      </c>
      <c r="P1311" s="105" t="str">
        <f t="shared" si="8"/>
        <v>No Infra</v>
      </c>
      <c r="Q1311" s="105">
        <f t="shared" si="9"/>
        <v>0</v>
      </c>
    </row>
    <row r="1312">
      <c r="A1312" s="61" t="s">
        <v>1451</v>
      </c>
      <c r="B1312" s="16">
        <f t="shared" si="2"/>
        <v>0</v>
      </c>
      <c r="C1312" s="16">
        <f>IFERROR(__xludf.DUMMYFUNCTION("IF(OR(REGEXMATCH($A1312, ""(?i)"" &amp; JOIN(""|"", SPLIT($C$3, "" ""))),vlookup(A1312,'VMware Inventory'!A:E,5,0)=""VMWare""), 1, 0)"),0.0)</f>
        <v>0</v>
      </c>
      <c r="D1312" s="16">
        <f>IFERROR(__xludf.DUMMYFUNCTION("IF(REGEXMATCH($A1312, ""(?i)"" &amp; JOIN(""|"", SPLIT($D$3, "" ""))), 1, 0)"),0.0)</f>
        <v>0</v>
      </c>
      <c r="E1312" s="16">
        <f t="shared" si="3"/>
        <v>0</v>
      </c>
      <c r="F1312" s="16">
        <f t="shared" si="4"/>
        <v>0</v>
      </c>
      <c r="G1312" s="16">
        <f>IFERROR(__xludf.DUMMYFUNCTION("IF(REGEXMATCH($A1312, ""(?i)"" &amp; JOIN(""|"", SPLIT($G$3, "" ""))), 1, 0)"),0.0)</f>
        <v>0</v>
      </c>
      <c r="H1312" s="16">
        <f>IFERROR(__xludf.DUMMYFUNCTION("IF(REGEXMATCH($A1312, ""(?i)"" &amp; JOIN(""|"", SPLIT($H$3, "" ""))), 1, 0)"),0.0)</f>
        <v>0</v>
      </c>
      <c r="I1312" s="16">
        <f>IFERROR(__xludf.DUMMYFUNCTION("IF(REGEXMATCH($A1312, ""(?i)"" &amp; JOIN(""|"", SPLIT($I$3, "" ""))), 1, 0)"),0.0)</f>
        <v>0</v>
      </c>
      <c r="J1312" s="16">
        <f>IFERROR(__xludf.DUMMYFUNCTION("IF(REGEXMATCH($A1312, ""(?i)"" &amp; JOIN(""|"", SPLIT($J$3, "" ""))), 1, 0)"),0.0)</f>
        <v>0</v>
      </c>
      <c r="K1312" s="16">
        <f>IFERROR(__xludf.DUMMYFUNCTION("IF(REGEXMATCH($A1312, ""(?i)"" &amp; JOIN(""|"", SPLIT($K$3, "" ""))), 1, 0)"),0.0)</f>
        <v>0</v>
      </c>
      <c r="L1312" s="16">
        <f>if(vlookup(A1312,'VMware Inventory'!A:E,5,0)="Workstation",1,0)</f>
        <v>0</v>
      </c>
      <c r="M1312" s="105">
        <f t="shared" si="5"/>
        <v>0</v>
      </c>
      <c r="N1312" s="105">
        <f t="shared" si="6"/>
        <v>0</v>
      </c>
      <c r="O1312" s="105">
        <f t="shared" si="7"/>
        <v>0</v>
      </c>
      <c r="P1312" s="105" t="str">
        <f t="shared" si="8"/>
        <v>No Infra</v>
      </c>
      <c r="Q1312" s="105">
        <f t="shared" si="9"/>
        <v>0</v>
      </c>
    </row>
    <row r="1313">
      <c r="A1313" s="61" t="s">
        <v>1452</v>
      </c>
      <c r="B1313" s="16">
        <f t="shared" si="2"/>
        <v>0</v>
      </c>
      <c r="C1313" s="16">
        <f>IFERROR(__xludf.DUMMYFUNCTION("IF(OR(REGEXMATCH($A1313, ""(?i)"" &amp; JOIN(""|"", SPLIT($C$3, "" ""))),vlookup(A1313,'VMware Inventory'!A:E,5,0)=""VMWare""), 1, 0)"),0.0)</f>
        <v>0</v>
      </c>
      <c r="D1313" s="16">
        <f>IFERROR(__xludf.DUMMYFUNCTION("IF(REGEXMATCH($A1313, ""(?i)"" &amp; JOIN(""|"", SPLIT($D$3, "" ""))), 1, 0)"),0.0)</f>
        <v>0</v>
      </c>
      <c r="E1313" s="16">
        <f t="shared" si="3"/>
        <v>0</v>
      </c>
      <c r="F1313" s="16">
        <f t="shared" si="4"/>
        <v>0</v>
      </c>
      <c r="G1313" s="16">
        <f>IFERROR(__xludf.DUMMYFUNCTION("IF(REGEXMATCH($A1313, ""(?i)"" &amp; JOIN(""|"", SPLIT($G$3, "" ""))), 1, 0)"),0.0)</f>
        <v>0</v>
      </c>
      <c r="H1313" s="16">
        <f>IFERROR(__xludf.DUMMYFUNCTION("IF(REGEXMATCH($A1313, ""(?i)"" &amp; JOIN(""|"", SPLIT($H$3, "" ""))), 1, 0)"),0.0)</f>
        <v>0</v>
      </c>
      <c r="I1313" s="16">
        <f>IFERROR(__xludf.DUMMYFUNCTION("IF(REGEXMATCH($A1313, ""(?i)"" &amp; JOIN(""|"", SPLIT($I$3, "" ""))), 1, 0)"),0.0)</f>
        <v>0</v>
      </c>
      <c r="J1313" s="16">
        <f>IFERROR(__xludf.DUMMYFUNCTION("IF(REGEXMATCH($A1313, ""(?i)"" &amp; JOIN(""|"", SPLIT($J$3, "" ""))), 1, 0)"),0.0)</f>
        <v>0</v>
      </c>
      <c r="K1313" s="16">
        <f>IFERROR(__xludf.DUMMYFUNCTION("IF(REGEXMATCH($A1313, ""(?i)"" &amp; JOIN(""|"", SPLIT($K$3, "" ""))), 1, 0)"),0.0)</f>
        <v>0</v>
      </c>
      <c r="L1313" s="16">
        <f>if(vlookup(A1313,'VMware Inventory'!A:E,5,0)="Workstation",1,0)</f>
        <v>0</v>
      </c>
      <c r="M1313" s="105">
        <f t="shared" si="5"/>
        <v>0</v>
      </c>
      <c r="N1313" s="105">
        <f t="shared" si="6"/>
        <v>0</v>
      </c>
      <c r="O1313" s="105">
        <f t="shared" si="7"/>
        <v>0</v>
      </c>
      <c r="P1313" s="105" t="str">
        <f t="shared" si="8"/>
        <v>No Infra</v>
      </c>
      <c r="Q1313" s="105">
        <f t="shared" si="9"/>
        <v>0</v>
      </c>
    </row>
    <row r="1314">
      <c r="A1314" s="61" t="s">
        <v>1453</v>
      </c>
      <c r="B1314" s="16">
        <f t="shared" si="2"/>
        <v>0</v>
      </c>
      <c r="C1314" s="16">
        <f>IFERROR(__xludf.DUMMYFUNCTION("IF(OR(REGEXMATCH($A1314, ""(?i)"" &amp; JOIN(""|"", SPLIT($C$3, "" ""))),vlookup(A1314,'VMware Inventory'!A:E,5,0)=""VMWare""), 1, 0)"),0.0)</f>
        <v>0</v>
      </c>
      <c r="D1314" s="16">
        <f>IFERROR(__xludf.DUMMYFUNCTION("IF(REGEXMATCH($A1314, ""(?i)"" &amp; JOIN(""|"", SPLIT($D$3, "" ""))), 1, 0)"),0.0)</f>
        <v>0</v>
      </c>
      <c r="E1314" s="16">
        <f t="shared" si="3"/>
        <v>0</v>
      </c>
      <c r="F1314" s="16">
        <f t="shared" si="4"/>
        <v>0</v>
      </c>
      <c r="G1314" s="16">
        <f>IFERROR(__xludf.DUMMYFUNCTION("IF(REGEXMATCH($A1314, ""(?i)"" &amp; JOIN(""|"", SPLIT($G$3, "" ""))), 1, 0)"),0.0)</f>
        <v>0</v>
      </c>
      <c r="H1314" s="16">
        <f>IFERROR(__xludf.DUMMYFUNCTION("IF(REGEXMATCH($A1314, ""(?i)"" &amp; JOIN(""|"", SPLIT($H$3, "" ""))), 1, 0)"),0.0)</f>
        <v>0</v>
      </c>
      <c r="I1314" s="16">
        <f>IFERROR(__xludf.DUMMYFUNCTION("IF(REGEXMATCH($A1314, ""(?i)"" &amp; JOIN(""|"", SPLIT($I$3, "" ""))), 1, 0)"),0.0)</f>
        <v>0</v>
      </c>
      <c r="J1314" s="16">
        <f>IFERROR(__xludf.DUMMYFUNCTION("IF(REGEXMATCH($A1314, ""(?i)"" &amp; JOIN(""|"", SPLIT($J$3, "" ""))), 1, 0)"),0.0)</f>
        <v>0</v>
      </c>
      <c r="K1314" s="16">
        <f>IFERROR(__xludf.DUMMYFUNCTION("IF(REGEXMATCH($A1314, ""(?i)"" &amp; JOIN(""|"", SPLIT($K$3, "" ""))), 1, 0)"),0.0)</f>
        <v>0</v>
      </c>
      <c r="L1314" s="16">
        <f>if(vlookup(A1314,'VMware Inventory'!A:E,5,0)="Workstation",1,0)</f>
        <v>0</v>
      </c>
      <c r="M1314" s="105">
        <f t="shared" si="5"/>
        <v>0</v>
      </c>
      <c r="N1314" s="105">
        <f t="shared" si="6"/>
        <v>0</v>
      </c>
      <c r="O1314" s="105">
        <f t="shared" si="7"/>
        <v>0</v>
      </c>
      <c r="P1314" s="105" t="str">
        <f t="shared" si="8"/>
        <v>No Infra</v>
      </c>
      <c r="Q1314" s="105">
        <f t="shared" si="9"/>
        <v>0</v>
      </c>
    </row>
    <row r="1315">
      <c r="A1315" s="61" t="s">
        <v>1454</v>
      </c>
      <c r="B1315" s="16">
        <f t="shared" si="2"/>
        <v>0</v>
      </c>
      <c r="C1315" s="16">
        <f>IFERROR(__xludf.DUMMYFUNCTION("IF(OR(REGEXMATCH($A1315, ""(?i)"" &amp; JOIN(""|"", SPLIT($C$3, "" ""))),vlookup(A1315,'VMware Inventory'!A:E,5,0)=""VMWare""), 1, 0)"),0.0)</f>
        <v>0</v>
      </c>
      <c r="D1315" s="16">
        <f>IFERROR(__xludf.DUMMYFUNCTION("IF(REGEXMATCH($A1315, ""(?i)"" &amp; JOIN(""|"", SPLIT($D$3, "" ""))), 1, 0)"),0.0)</f>
        <v>0</v>
      </c>
      <c r="E1315" s="16">
        <f t="shared" si="3"/>
        <v>0</v>
      </c>
      <c r="F1315" s="16">
        <f t="shared" si="4"/>
        <v>0</v>
      </c>
      <c r="G1315" s="16">
        <f>IFERROR(__xludf.DUMMYFUNCTION("IF(REGEXMATCH($A1315, ""(?i)"" &amp; JOIN(""|"", SPLIT($G$3, "" ""))), 1, 0)"),0.0)</f>
        <v>0</v>
      </c>
      <c r="H1315" s="16">
        <f>IFERROR(__xludf.DUMMYFUNCTION("IF(REGEXMATCH($A1315, ""(?i)"" &amp; JOIN(""|"", SPLIT($H$3, "" ""))), 1, 0)"),0.0)</f>
        <v>0</v>
      </c>
      <c r="I1315" s="16">
        <f>IFERROR(__xludf.DUMMYFUNCTION("IF(REGEXMATCH($A1315, ""(?i)"" &amp; JOIN(""|"", SPLIT($I$3, "" ""))), 1, 0)"),0.0)</f>
        <v>0</v>
      </c>
      <c r="J1315" s="16">
        <f>IFERROR(__xludf.DUMMYFUNCTION("IF(REGEXMATCH($A1315, ""(?i)"" &amp; JOIN(""|"", SPLIT($J$3, "" ""))), 1, 0)"),0.0)</f>
        <v>0</v>
      </c>
      <c r="K1315" s="16">
        <f>IFERROR(__xludf.DUMMYFUNCTION("IF(REGEXMATCH($A1315, ""(?i)"" &amp; JOIN(""|"", SPLIT($K$3, "" ""))), 1, 0)"),0.0)</f>
        <v>0</v>
      </c>
      <c r="L1315" s="16">
        <f>if(vlookup(A1315,'VMware Inventory'!A:E,5,0)="Workstation",1,0)</f>
        <v>0</v>
      </c>
      <c r="M1315" s="105">
        <f t="shared" si="5"/>
        <v>0</v>
      </c>
      <c r="N1315" s="105">
        <f t="shared" si="6"/>
        <v>0</v>
      </c>
      <c r="O1315" s="105">
        <f t="shared" si="7"/>
        <v>0</v>
      </c>
      <c r="P1315" s="105" t="str">
        <f t="shared" si="8"/>
        <v>No Infra</v>
      </c>
      <c r="Q1315" s="105">
        <f t="shared" si="9"/>
        <v>0</v>
      </c>
    </row>
    <row r="1316">
      <c r="A1316" s="61" t="s">
        <v>1455</v>
      </c>
      <c r="B1316" s="16">
        <f t="shared" si="2"/>
        <v>0</v>
      </c>
      <c r="C1316" s="16">
        <f>IFERROR(__xludf.DUMMYFUNCTION("IF(OR(REGEXMATCH($A1316, ""(?i)"" &amp; JOIN(""|"", SPLIT($C$3, "" ""))),vlookup(A1316,'VMware Inventory'!A:E,5,0)=""VMWare""), 1, 0)"),0.0)</f>
        <v>0</v>
      </c>
      <c r="D1316" s="16">
        <f>IFERROR(__xludf.DUMMYFUNCTION("IF(REGEXMATCH($A1316, ""(?i)"" &amp; JOIN(""|"", SPLIT($D$3, "" ""))), 1, 0)"),0.0)</f>
        <v>0</v>
      </c>
      <c r="E1316" s="16">
        <f t="shared" si="3"/>
        <v>0</v>
      </c>
      <c r="F1316" s="16">
        <f t="shared" si="4"/>
        <v>0</v>
      </c>
      <c r="G1316" s="16">
        <f>IFERROR(__xludf.DUMMYFUNCTION("IF(REGEXMATCH($A1316, ""(?i)"" &amp; JOIN(""|"", SPLIT($G$3, "" ""))), 1, 0)"),0.0)</f>
        <v>0</v>
      </c>
      <c r="H1316" s="16">
        <f>IFERROR(__xludf.DUMMYFUNCTION("IF(REGEXMATCH($A1316, ""(?i)"" &amp; JOIN(""|"", SPLIT($H$3, "" ""))), 1, 0)"),0.0)</f>
        <v>0</v>
      </c>
      <c r="I1316" s="16">
        <f>IFERROR(__xludf.DUMMYFUNCTION("IF(REGEXMATCH($A1316, ""(?i)"" &amp; JOIN(""|"", SPLIT($I$3, "" ""))), 1, 0)"),0.0)</f>
        <v>0</v>
      </c>
      <c r="J1316" s="16">
        <f>IFERROR(__xludf.DUMMYFUNCTION("IF(REGEXMATCH($A1316, ""(?i)"" &amp; JOIN(""|"", SPLIT($J$3, "" ""))), 1, 0)"),0.0)</f>
        <v>0</v>
      </c>
      <c r="K1316" s="16">
        <f>IFERROR(__xludf.DUMMYFUNCTION("IF(REGEXMATCH($A1316, ""(?i)"" &amp; JOIN(""|"", SPLIT($K$3, "" ""))), 1, 0)"),0.0)</f>
        <v>0</v>
      </c>
      <c r="L1316" s="16">
        <f>if(vlookup(A1316,'VMware Inventory'!A:E,5,0)="Workstation",1,0)</f>
        <v>0</v>
      </c>
      <c r="M1316" s="105">
        <f t="shared" si="5"/>
        <v>0</v>
      </c>
      <c r="N1316" s="105">
        <f t="shared" si="6"/>
        <v>0</v>
      </c>
      <c r="O1316" s="105">
        <f t="shared" si="7"/>
        <v>0</v>
      </c>
      <c r="P1316" s="105" t="str">
        <f t="shared" si="8"/>
        <v>No Infra</v>
      </c>
      <c r="Q1316" s="105">
        <f t="shared" si="9"/>
        <v>0</v>
      </c>
    </row>
    <row r="1317">
      <c r="A1317" s="61" t="s">
        <v>1456</v>
      </c>
      <c r="B1317" s="16">
        <f t="shared" si="2"/>
        <v>0</v>
      </c>
      <c r="C1317" s="16">
        <f>IFERROR(__xludf.DUMMYFUNCTION("IF(OR(REGEXMATCH($A1317, ""(?i)"" &amp; JOIN(""|"", SPLIT($C$3, "" ""))),vlookup(A1317,'VMware Inventory'!A:E,5,0)=""VMWare""), 1, 0)"),0.0)</f>
        <v>0</v>
      </c>
      <c r="D1317" s="16">
        <f>IFERROR(__xludf.DUMMYFUNCTION("IF(REGEXMATCH($A1317, ""(?i)"" &amp; JOIN(""|"", SPLIT($D$3, "" ""))), 1, 0)"),0.0)</f>
        <v>0</v>
      </c>
      <c r="E1317" s="16">
        <f t="shared" si="3"/>
        <v>0</v>
      </c>
      <c r="F1317" s="16">
        <f t="shared" si="4"/>
        <v>0</v>
      </c>
      <c r="G1317" s="16">
        <f>IFERROR(__xludf.DUMMYFUNCTION("IF(REGEXMATCH($A1317, ""(?i)"" &amp; JOIN(""|"", SPLIT($G$3, "" ""))), 1, 0)"),0.0)</f>
        <v>0</v>
      </c>
      <c r="H1317" s="16">
        <f>IFERROR(__xludf.DUMMYFUNCTION("IF(REGEXMATCH($A1317, ""(?i)"" &amp; JOIN(""|"", SPLIT($H$3, "" ""))), 1, 0)"),0.0)</f>
        <v>0</v>
      </c>
      <c r="I1317" s="16">
        <f>IFERROR(__xludf.DUMMYFUNCTION("IF(REGEXMATCH($A1317, ""(?i)"" &amp; JOIN(""|"", SPLIT($I$3, "" ""))), 1, 0)"),0.0)</f>
        <v>0</v>
      </c>
      <c r="J1317" s="16">
        <f>IFERROR(__xludf.DUMMYFUNCTION("IF(REGEXMATCH($A1317, ""(?i)"" &amp; JOIN(""|"", SPLIT($J$3, "" ""))), 1, 0)"),0.0)</f>
        <v>0</v>
      </c>
      <c r="K1317" s="16">
        <f>IFERROR(__xludf.DUMMYFUNCTION("IF(REGEXMATCH($A1317, ""(?i)"" &amp; JOIN(""|"", SPLIT($K$3, "" ""))), 1, 0)"),0.0)</f>
        <v>0</v>
      </c>
      <c r="L1317" s="16">
        <f>if(vlookup(A1317,'VMware Inventory'!A:E,5,0)="Workstation",1,0)</f>
        <v>0</v>
      </c>
      <c r="M1317" s="105">
        <f t="shared" si="5"/>
        <v>0</v>
      </c>
      <c r="N1317" s="105">
        <f t="shared" si="6"/>
        <v>0</v>
      </c>
      <c r="O1317" s="105">
        <f t="shared" si="7"/>
        <v>0</v>
      </c>
      <c r="P1317" s="105" t="str">
        <f t="shared" si="8"/>
        <v>No Infra</v>
      </c>
      <c r="Q1317" s="105">
        <f t="shared" si="9"/>
        <v>0</v>
      </c>
    </row>
    <row r="1318">
      <c r="A1318" s="61" t="s">
        <v>1457</v>
      </c>
      <c r="B1318" s="16">
        <f t="shared" si="2"/>
        <v>0</v>
      </c>
      <c r="C1318" s="16">
        <f>IFERROR(__xludf.DUMMYFUNCTION("IF(OR(REGEXMATCH($A1318, ""(?i)"" &amp; JOIN(""|"", SPLIT($C$3, "" ""))),vlookup(A1318,'VMware Inventory'!A:E,5,0)=""VMWare""), 1, 0)"),0.0)</f>
        <v>0</v>
      </c>
      <c r="D1318" s="16">
        <f>IFERROR(__xludf.DUMMYFUNCTION("IF(REGEXMATCH($A1318, ""(?i)"" &amp; JOIN(""|"", SPLIT($D$3, "" ""))), 1, 0)"),0.0)</f>
        <v>0</v>
      </c>
      <c r="E1318" s="16">
        <f t="shared" si="3"/>
        <v>0</v>
      </c>
      <c r="F1318" s="16">
        <f t="shared" si="4"/>
        <v>0</v>
      </c>
      <c r="G1318" s="16">
        <f>IFERROR(__xludf.DUMMYFUNCTION("IF(REGEXMATCH($A1318, ""(?i)"" &amp; JOIN(""|"", SPLIT($G$3, "" ""))), 1, 0)"),0.0)</f>
        <v>0</v>
      </c>
      <c r="H1318" s="16">
        <f>IFERROR(__xludf.DUMMYFUNCTION("IF(REGEXMATCH($A1318, ""(?i)"" &amp; JOIN(""|"", SPLIT($H$3, "" ""))), 1, 0)"),0.0)</f>
        <v>0</v>
      </c>
      <c r="I1318" s="16">
        <f>IFERROR(__xludf.DUMMYFUNCTION("IF(REGEXMATCH($A1318, ""(?i)"" &amp; JOIN(""|"", SPLIT($I$3, "" ""))), 1, 0)"),0.0)</f>
        <v>0</v>
      </c>
      <c r="J1318" s="16">
        <f>IFERROR(__xludf.DUMMYFUNCTION("IF(REGEXMATCH($A1318, ""(?i)"" &amp; JOIN(""|"", SPLIT($J$3, "" ""))), 1, 0)"),0.0)</f>
        <v>0</v>
      </c>
      <c r="K1318" s="16">
        <f>IFERROR(__xludf.DUMMYFUNCTION("IF(REGEXMATCH($A1318, ""(?i)"" &amp; JOIN(""|"", SPLIT($K$3, "" ""))), 1, 0)"),0.0)</f>
        <v>0</v>
      </c>
      <c r="L1318" s="16">
        <f>if(vlookup(A1318,'VMware Inventory'!A:E,5,0)="Workstation",1,0)</f>
        <v>0</v>
      </c>
      <c r="M1318" s="105">
        <f t="shared" si="5"/>
        <v>0</v>
      </c>
      <c r="N1318" s="105">
        <f t="shared" si="6"/>
        <v>0</v>
      </c>
      <c r="O1318" s="105">
        <f t="shared" si="7"/>
        <v>0</v>
      </c>
      <c r="P1318" s="105" t="str">
        <f t="shared" si="8"/>
        <v>No Infra</v>
      </c>
      <c r="Q1318" s="105">
        <f t="shared" si="9"/>
        <v>0</v>
      </c>
    </row>
    <row r="1319">
      <c r="A1319" s="61" t="s">
        <v>1458</v>
      </c>
      <c r="B1319" s="16">
        <f t="shared" si="2"/>
        <v>0</v>
      </c>
      <c r="C1319" s="16">
        <f>IFERROR(__xludf.DUMMYFUNCTION("IF(OR(REGEXMATCH($A1319, ""(?i)"" &amp; JOIN(""|"", SPLIT($C$3, "" ""))),vlookup(A1319,'VMware Inventory'!A:E,5,0)=""VMWare""), 1, 0)"),0.0)</f>
        <v>0</v>
      </c>
      <c r="D1319" s="16">
        <f>IFERROR(__xludf.DUMMYFUNCTION("IF(REGEXMATCH($A1319, ""(?i)"" &amp; JOIN(""|"", SPLIT($D$3, "" ""))), 1, 0)"),0.0)</f>
        <v>0</v>
      </c>
      <c r="E1319" s="16">
        <f t="shared" si="3"/>
        <v>0</v>
      </c>
      <c r="F1319" s="16">
        <f t="shared" si="4"/>
        <v>0</v>
      </c>
      <c r="G1319" s="16">
        <f>IFERROR(__xludf.DUMMYFUNCTION("IF(REGEXMATCH($A1319, ""(?i)"" &amp; JOIN(""|"", SPLIT($G$3, "" ""))), 1, 0)"),0.0)</f>
        <v>0</v>
      </c>
      <c r="H1319" s="16">
        <f>IFERROR(__xludf.DUMMYFUNCTION("IF(REGEXMATCH($A1319, ""(?i)"" &amp; JOIN(""|"", SPLIT($H$3, "" ""))), 1, 0)"),0.0)</f>
        <v>0</v>
      </c>
      <c r="I1319" s="16">
        <f>IFERROR(__xludf.DUMMYFUNCTION("IF(REGEXMATCH($A1319, ""(?i)"" &amp; JOIN(""|"", SPLIT($I$3, "" ""))), 1, 0)"),0.0)</f>
        <v>0</v>
      </c>
      <c r="J1319" s="16">
        <f>IFERROR(__xludf.DUMMYFUNCTION("IF(REGEXMATCH($A1319, ""(?i)"" &amp; JOIN(""|"", SPLIT($J$3, "" ""))), 1, 0)"),0.0)</f>
        <v>0</v>
      </c>
      <c r="K1319" s="16">
        <f>IFERROR(__xludf.DUMMYFUNCTION("IF(REGEXMATCH($A1319, ""(?i)"" &amp; JOIN(""|"", SPLIT($K$3, "" ""))), 1, 0)"),0.0)</f>
        <v>0</v>
      </c>
      <c r="L1319" s="16">
        <f>if(vlookup(A1319,'VMware Inventory'!A:E,5,0)="Workstation",1,0)</f>
        <v>0</v>
      </c>
      <c r="M1319" s="105">
        <f t="shared" si="5"/>
        <v>0</v>
      </c>
      <c r="N1319" s="105">
        <f t="shared" si="6"/>
        <v>0</v>
      </c>
      <c r="O1319" s="105">
        <f t="shared" si="7"/>
        <v>0</v>
      </c>
      <c r="P1319" s="105" t="str">
        <f t="shared" si="8"/>
        <v>No Infra</v>
      </c>
      <c r="Q1319" s="105">
        <f t="shared" si="9"/>
        <v>0</v>
      </c>
    </row>
    <row r="1320">
      <c r="A1320" s="61" t="s">
        <v>1459</v>
      </c>
      <c r="B1320" s="16">
        <f t="shared" si="2"/>
        <v>0</v>
      </c>
      <c r="C1320" s="16">
        <f>IFERROR(__xludf.DUMMYFUNCTION("IF(OR(REGEXMATCH($A1320, ""(?i)"" &amp; JOIN(""|"", SPLIT($C$3, "" ""))),vlookup(A1320,'VMware Inventory'!A:E,5,0)=""VMWare""), 1, 0)"),0.0)</f>
        <v>0</v>
      </c>
      <c r="D1320" s="16">
        <f>IFERROR(__xludf.DUMMYFUNCTION("IF(REGEXMATCH($A1320, ""(?i)"" &amp; JOIN(""|"", SPLIT($D$3, "" ""))), 1, 0)"),0.0)</f>
        <v>0</v>
      </c>
      <c r="E1320" s="16">
        <f t="shared" si="3"/>
        <v>0</v>
      </c>
      <c r="F1320" s="16">
        <f t="shared" si="4"/>
        <v>0</v>
      </c>
      <c r="G1320" s="16">
        <f>IFERROR(__xludf.DUMMYFUNCTION("IF(REGEXMATCH($A1320, ""(?i)"" &amp; JOIN(""|"", SPLIT($G$3, "" ""))), 1, 0)"),0.0)</f>
        <v>0</v>
      </c>
      <c r="H1320" s="16">
        <f>IFERROR(__xludf.DUMMYFUNCTION("IF(REGEXMATCH($A1320, ""(?i)"" &amp; JOIN(""|"", SPLIT($H$3, "" ""))), 1, 0)"),0.0)</f>
        <v>0</v>
      </c>
      <c r="I1320" s="16">
        <f>IFERROR(__xludf.DUMMYFUNCTION("IF(REGEXMATCH($A1320, ""(?i)"" &amp; JOIN(""|"", SPLIT($I$3, "" ""))), 1, 0)"),0.0)</f>
        <v>0</v>
      </c>
      <c r="J1320" s="16">
        <f>IFERROR(__xludf.DUMMYFUNCTION("IF(REGEXMATCH($A1320, ""(?i)"" &amp; JOIN(""|"", SPLIT($J$3, "" ""))), 1, 0)"),0.0)</f>
        <v>0</v>
      </c>
      <c r="K1320" s="16">
        <f>IFERROR(__xludf.DUMMYFUNCTION("IF(REGEXMATCH($A1320, ""(?i)"" &amp; JOIN(""|"", SPLIT($K$3, "" ""))), 1, 0)"),0.0)</f>
        <v>0</v>
      </c>
      <c r="L1320" s="16">
        <f>if(vlookup(A1320,'VMware Inventory'!A:E,5,0)="Workstation",1,0)</f>
        <v>0</v>
      </c>
      <c r="M1320" s="105">
        <f t="shared" si="5"/>
        <v>0</v>
      </c>
      <c r="N1320" s="105">
        <f t="shared" si="6"/>
        <v>0</v>
      </c>
      <c r="O1320" s="105">
        <f t="shared" si="7"/>
        <v>0</v>
      </c>
      <c r="P1320" s="105" t="str">
        <f t="shared" si="8"/>
        <v>No Infra</v>
      </c>
      <c r="Q1320" s="105">
        <f t="shared" si="9"/>
        <v>0</v>
      </c>
    </row>
    <row r="1321">
      <c r="A1321" s="61" t="s">
        <v>1460</v>
      </c>
      <c r="B1321" s="16">
        <f t="shared" si="2"/>
        <v>0</v>
      </c>
      <c r="C1321" s="16">
        <f>IFERROR(__xludf.DUMMYFUNCTION("IF(OR(REGEXMATCH($A1321, ""(?i)"" &amp; JOIN(""|"", SPLIT($C$3, "" ""))),vlookup(A1321,'VMware Inventory'!A:E,5,0)=""VMWare""), 1, 0)"),0.0)</f>
        <v>0</v>
      </c>
      <c r="D1321" s="16">
        <f>IFERROR(__xludf.DUMMYFUNCTION("IF(REGEXMATCH($A1321, ""(?i)"" &amp; JOIN(""|"", SPLIT($D$3, "" ""))), 1, 0)"),0.0)</f>
        <v>0</v>
      </c>
      <c r="E1321" s="16">
        <f t="shared" si="3"/>
        <v>0</v>
      </c>
      <c r="F1321" s="16">
        <f t="shared" si="4"/>
        <v>0</v>
      </c>
      <c r="G1321" s="16">
        <f>IFERROR(__xludf.DUMMYFUNCTION("IF(REGEXMATCH($A1321, ""(?i)"" &amp; JOIN(""|"", SPLIT($G$3, "" ""))), 1, 0)"),0.0)</f>
        <v>0</v>
      </c>
      <c r="H1321" s="16">
        <f>IFERROR(__xludf.DUMMYFUNCTION("IF(REGEXMATCH($A1321, ""(?i)"" &amp; JOIN(""|"", SPLIT($H$3, "" ""))), 1, 0)"),0.0)</f>
        <v>0</v>
      </c>
      <c r="I1321" s="16">
        <f>IFERROR(__xludf.DUMMYFUNCTION("IF(REGEXMATCH($A1321, ""(?i)"" &amp; JOIN(""|"", SPLIT($I$3, "" ""))), 1, 0)"),0.0)</f>
        <v>0</v>
      </c>
      <c r="J1321" s="16">
        <f>IFERROR(__xludf.DUMMYFUNCTION("IF(REGEXMATCH($A1321, ""(?i)"" &amp; JOIN(""|"", SPLIT($J$3, "" ""))), 1, 0)"),0.0)</f>
        <v>0</v>
      </c>
      <c r="K1321" s="16">
        <f>IFERROR(__xludf.DUMMYFUNCTION("IF(REGEXMATCH($A1321, ""(?i)"" &amp; JOIN(""|"", SPLIT($K$3, "" ""))), 1, 0)"),0.0)</f>
        <v>0</v>
      </c>
      <c r="L1321" s="16">
        <f>if(vlookup(A1321,'VMware Inventory'!A:E,5,0)="Workstation",1,0)</f>
        <v>0</v>
      </c>
      <c r="M1321" s="105">
        <f t="shared" si="5"/>
        <v>0</v>
      </c>
      <c r="N1321" s="105">
        <f t="shared" si="6"/>
        <v>0</v>
      </c>
      <c r="O1321" s="105">
        <f t="shared" si="7"/>
        <v>0</v>
      </c>
      <c r="P1321" s="105" t="str">
        <f t="shared" si="8"/>
        <v>No Infra</v>
      </c>
      <c r="Q1321" s="105">
        <f t="shared" si="9"/>
        <v>0</v>
      </c>
    </row>
    <row r="1322">
      <c r="A1322" s="61" t="s">
        <v>1461</v>
      </c>
      <c r="B1322" s="16">
        <f t="shared" si="2"/>
        <v>0</v>
      </c>
      <c r="C1322" s="16">
        <f>IFERROR(__xludf.DUMMYFUNCTION("IF(OR(REGEXMATCH($A1322, ""(?i)"" &amp; JOIN(""|"", SPLIT($C$3, "" ""))),vlookup(A1322,'VMware Inventory'!A:E,5,0)=""VMWare""), 1, 0)"),0.0)</f>
        <v>0</v>
      </c>
      <c r="D1322" s="16">
        <f>IFERROR(__xludf.DUMMYFUNCTION("IF(REGEXMATCH($A1322, ""(?i)"" &amp; JOIN(""|"", SPLIT($D$3, "" ""))), 1, 0)"),0.0)</f>
        <v>0</v>
      </c>
      <c r="E1322" s="16">
        <f t="shared" si="3"/>
        <v>0</v>
      </c>
      <c r="F1322" s="16">
        <f t="shared" si="4"/>
        <v>0</v>
      </c>
      <c r="G1322" s="16">
        <f>IFERROR(__xludf.DUMMYFUNCTION("IF(REGEXMATCH($A1322, ""(?i)"" &amp; JOIN(""|"", SPLIT($G$3, "" ""))), 1, 0)"),0.0)</f>
        <v>0</v>
      </c>
      <c r="H1322" s="16">
        <f>IFERROR(__xludf.DUMMYFUNCTION("IF(REGEXMATCH($A1322, ""(?i)"" &amp; JOIN(""|"", SPLIT($H$3, "" ""))), 1, 0)"),0.0)</f>
        <v>0</v>
      </c>
      <c r="I1322" s="16">
        <f>IFERROR(__xludf.DUMMYFUNCTION("IF(REGEXMATCH($A1322, ""(?i)"" &amp; JOIN(""|"", SPLIT($I$3, "" ""))), 1, 0)"),0.0)</f>
        <v>0</v>
      </c>
      <c r="J1322" s="16">
        <f>IFERROR(__xludf.DUMMYFUNCTION("IF(REGEXMATCH($A1322, ""(?i)"" &amp; JOIN(""|"", SPLIT($J$3, "" ""))), 1, 0)"),0.0)</f>
        <v>0</v>
      </c>
      <c r="K1322" s="16">
        <f>IFERROR(__xludf.DUMMYFUNCTION("IF(REGEXMATCH($A1322, ""(?i)"" &amp; JOIN(""|"", SPLIT($K$3, "" ""))), 1, 0)"),0.0)</f>
        <v>0</v>
      </c>
      <c r="L1322" s="16">
        <f>if(vlookup(A1322,'VMware Inventory'!A:E,5,0)="Workstation",1,0)</f>
        <v>0</v>
      </c>
      <c r="M1322" s="105">
        <f t="shared" si="5"/>
        <v>0</v>
      </c>
      <c r="N1322" s="105">
        <f t="shared" si="6"/>
        <v>0</v>
      </c>
      <c r="O1322" s="105">
        <f t="shared" si="7"/>
        <v>0</v>
      </c>
      <c r="P1322" s="105" t="str">
        <f t="shared" si="8"/>
        <v>No Infra</v>
      </c>
      <c r="Q1322" s="105">
        <f t="shared" si="9"/>
        <v>0</v>
      </c>
    </row>
    <row r="1323">
      <c r="A1323" s="61" t="s">
        <v>1462</v>
      </c>
      <c r="B1323" s="16">
        <f t="shared" si="2"/>
        <v>0</v>
      </c>
      <c r="C1323" s="16">
        <f>IFERROR(__xludf.DUMMYFUNCTION("IF(OR(REGEXMATCH($A1323, ""(?i)"" &amp; JOIN(""|"", SPLIT($C$3, "" ""))),vlookup(A1323,'VMware Inventory'!A:E,5,0)=""VMWare""), 1, 0)"),0.0)</f>
        <v>0</v>
      </c>
      <c r="D1323" s="16">
        <f>IFERROR(__xludf.DUMMYFUNCTION("IF(REGEXMATCH($A1323, ""(?i)"" &amp; JOIN(""|"", SPLIT($D$3, "" ""))), 1, 0)"),0.0)</f>
        <v>0</v>
      </c>
      <c r="E1323" s="16">
        <f t="shared" si="3"/>
        <v>0</v>
      </c>
      <c r="F1323" s="16">
        <f t="shared" si="4"/>
        <v>0</v>
      </c>
      <c r="G1323" s="16">
        <f>IFERROR(__xludf.DUMMYFUNCTION("IF(REGEXMATCH($A1323, ""(?i)"" &amp; JOIN(""|"", SPLIT($G$3, "" ""))), 1, 0)"),0.0)</f>
        <v>0</v>
      </c>
      <c r="H1323" s="16">
        <f>IFERROR(__xludf.DUMMYFUNCTION("IF(REGEXMATCH($A1323, ""(?i)"" &amp; JOIN(""|"", SPLIT($H$3, "" ""))), 1, 0)"),0.0)</f>
        <v>0</v>
      </c>
      <c r="I1323" s="16">
        <f>IFERROR(__xludf.DUMMYFUNCTION("IF(REGEXMATCH($A1323, ""(?i)"" &amp; JOIN(""|"", SPLIT($I$3, "" ""))), 1, 0)"),0.0)</f>
        <v>0</v>
      </c>
      <c r="J1323" s="16">
        <f>IFERROR(__xludf.DUMMYFUNCTION("IF(REGEXMATCH($A1323, ""(?i)"" &amp; JOIN(""|"", SPLIT($J$3, "" ""))), 1, 0)"),0.0)</f>
        <v>0</v>
      </c>
      <c r="K1323" s="16">
        <f>IFERROR(__xludf.DUMMYFUNCTION("IF(REGEXMATCH($A1323, ""(?i)"" &amp; JOIN(""|"", SPLIT($K$3, "" ""))), 1, 0)"),0.0)</f>
        <v>0</v>
      </c>
      <c r="L1323" s="16">
        <f>if(vlookup(A1323,'VMware Inventory'!A:E,5,0)="Workstation",1,0)</f>
        <v>0</v>
      </c>
      <c r="M1323" s="105">
        <f t="shared" si="5"/>
        <v>0</v>
      </c>
      <c r="N1323" s="105">
        <f t="shared" si="6"/>
        <v>0</v>
      </c>
      <c r="O1323" s="105">
        <f t="shared" si="7"/>
        <v>0</v>
      </c>
      <c r="P1323" s="105" t="str">
        <f t="shared" si="8"/>
        <v>No Infra</v>
      </c>
      <c r="Q1323" s="105">
        <f t="shared" si="9"/>
        <v>0</v>
      </c>
    </row>
    <row r="1324">
      <c r="A1324" s="61" t="s">
        <v>1463</v>
      </c>
      <c r="B1324" s="16">
        <f t="shared" si="2"/>
        <v>0</v>
      </c>
      <c r="C1324" s="16">
        <f>IFERROR(__xludf.DUMMYFUNCTION("IF(OR(REGEXMATCH($A1324, ""(?i)"" &amp; JOIN(""|"", SPLIT($C$3, "" ""))),vlookup(A1324,'VMware Inventory'!A:E,5,0)=""VMWare""), 1, 0)"),0.0)</f>
        <v>0</v>
      </c>
      <c r="D1324" s="16">
        <f>IFERROR(__xludf.DUMMYFUNCTION("IF(REGEXMATCH($A1324, ""(?i)"" &amp; JOIN(""|"", SPLIT($D$3, "" ""))), 1, 0)"),0.0)</f>
        <v>0</v>
      </c>
      <c r="E1324" s="16">
        <f t="shared" si="3"/>
        <v>0</v>
      </c>
      <c r="F1324" s="16">
        <f t="shared" si="4"/>
        <v>0</v>
      </c>
      <c r="G1324" s="16">
        <f>IFERROR(__xludf.DUMMYFUNCTION("IF(REGEXMATCH($A1324, ""(?i)"" &amp; JOIN(""|"", SPLIT($G$3, "" ""))), 1, 0)"),0.0)</f>
        <v>0</v>
      </c>
      <c r="H1324" s="16">
        <f>IFERROR(__xludf.DUMMYFUNCTION("IF(REGEXMATCH($A1324, ""(?i)"" &amp; JOIN(""|"", SPLIT($H$3, "" ""))), 1, 0)"),0.0)</f>
        <v>0</v>
      </c>
      <c r="I1324" s="16">
        <f>IFERROR(__xludf.DUMMYFUNCTION("IF(REGEXMATCH($A1324, ""(?i)"" &amp; JOIN(""|"", SPLIT($I$3, "" ""))), 1, 0)"),0.0)</f>
        <v>0</v>
      </c>
      <c r="J1324" s="16">
        <f>IFERROR(__xludf.DUMMYFUNCTION("IF(REGEXMATCH($A1324, ""(?i)"" &amp; JOIN(""|"", SPLIT($J$3, "" ""))), 1, 0)"),0.0)</f>
        <v>0</v>
      </c>
      <c r="K1324" s="16">
        <f>IFERROR(__xludf.DUMMYFUNCTION("IF(REGEXMATCH($A1324, ""(?i)"" &amp; JOIN(""|"", SPLIT($K$3, "" ""))), 1, 0)"),0.0)</f>
        <v>0</v>
      </c>
      <c r="L1324" s="16">
        <f>if(vlookup(A1324,'VMware Inventory'!A:E,5,0)="Workstation",1,0)</f>
        <v>0</v>
      </c>
      <c r="M1324" s="105">
        <f t="shared" si="5"/>
        <v>0</v>
      </c>
      <c r="N1324" s="105">
        <f t="shared" si="6"/>
        <v>0</v>
      </c>
      <c r="O1324" s="105">
        <f t="shared" si="7"/>
        <v>0</v>
      </c>
      <c r="P1324" s="105" t="str">
        <f t="shared" si="8"/>
        <v>No Infra</v>
      </c>
      <c r="Q1324" s="105">
        <f t="shared" si="9"/>
        <v>0</v>
      </c>
    </row>
    <row r="1325">
      <c r="A1325" s="61" t="s">
        <v>1464</v>
      </c>
      <c r="B1325" s="16">
        <f t="shared" si="2"/>
        <v>0</v>
      </c>
      <c r="C1325" s="16">
        <f>IFERROR(__xludf.DUMMYFUNCTION("IF(OR(REGEXMATCH($A1325, ""(?i)"" &amp; JOIN(""|"", SPLIT($C$3, "" ""))),vlookup(A1325,'VMware Inventory'!A:E,5,0)=""VMWare""), 1, 0)"),0.0)</f>
        <v>0</v>
      </c>
      <c r="D1325" s="16">
        <f>IFERROR(__xludf.DUMMYFUNCTION("IF(REGEXMATCH($A1325, ""(?i)"" &amp; JOIN(""|"", SPLIT($D$3, "" ""))), 1, 0)"),0.0)</f>
        <v>0</v>
      </c>
      <c r="E1325" s="16">
        <f t="shared" si="3"/>
        <v>0</v>
      </c>
      <c r="F1325" s="16">
        <f t="shared" si="4"/>
        <v>0</v>
      </c>
      <c r="G1325" s="16">
        <f>IFERROR(__xludf.DUMMYFUNCTION("IF(REGEXMATCH($A1325, ""(?i)"" &amp; JOIN(""|"", SPLIT($G$3, "" ""))), 1, 0)"),0.0)</f>
        <v>0</v>
      </c>
      <c r="H1325" s="16">
        <f>IFERROR(__xludf.DUMMYFUNCTION("IF(REGEXMATCH($A1325, ""(?i)"" &amp; JOIN(""|"", SPLIT($H$3, "" ""))), 1, 0)"),0.0)</f>
        <v>0</v>
      </c>
      <c r="I1325" s="16">
        <f>IFERROR(__xludf.DUMMYFUNCTION("IF(REGEXMATCH($A1325, ""(?i)"" &amp; JOIN(""|"", SPLIT($I$3, "" ""))), 1, 0)"),0.0)</f>
        <v>0</v>
      </c>
      <c r="J1325" s="16">
        <f>IFERROR(__xludf.DUMMYFUNCTION("IF(REGEXMATCH($A1325, ""(?i)"" &amp; JOIN(""|"", SPLIT($J$3, "" ""))), 1, 0)"),0.0)</f>
        <v>0</v>
      </c>
      <c r="K1325" s="16">
        <f>IFERROR(__xludf.DUMMYFUNCTION("IF(REGEXMATCH($A1325, ""(?i)"" &amp; JOIN(""|"", SPLIT($K$3, "" ""))), 1, 0)"),0.0)</f>
        <v>0</v>
      </c>
      <c r="L1325" s="16">
        <f>if(vlookup(A1325,'VMware Inventory'!A:E,5,0)="Workstation",1,0)</f>
        <v>0</v>
      </c>
      <c r="M1325" s="105">
        <f t="shared" si="5"/>
        <v>0</v>
      </c>
      <c r="N1325" s="105">
        <f t="shared" si="6"/>
        <v>0</v>
      </c>
      <c r="O1325" s="105">
        <f t="shared" si="7"/>
        <v>0</v>
      </c>
      <c r="P1325" s="105" t="str">
        <f t="shared" si="8"/>
        <v>No Infra</v>
      </c>
      <c r="Q1325" s="105">
        <f t="shared" si="9"/>
        <v>0</v>
      </c>
    </row>
    <row r="1326">
      <c r="A1326" s="61" t="s">
        <v>1465</v>
      </c>
      <c r="B1326" s="16">
        <f t="shared" si="2"/>
        <v>0</v>
      </c>
      <c r="C1326" s="16">
        <f>IFERROR(__xludf.DUMMYFUNCTION("IF(OR(REGEXMATCH($A1326, ""(?i)"" &amp; JOIN(""|"", SPLIT($C$3, "" ""))),vlookup(A1326,'VMware Inventory'!A:E,5,0)=""VMWare""), 1, 0)"),0.0)</f>
        <v>0</v>
      </c>
      <c r="D1326" s="16">
        <f>IFERROR(__xludf.DUMMYFUNCTION("IF(REGEXMATCH($A1326, ""(?i)"" &amp; JOIN(""|"", SPLIT($D$3, "" ""))), 1, 0)"),0.0)</f>
        <v>0</v>
      </c>
      <c r="E1326" s="16">
        <f t="shared" si="3"/>
        <v>0</v>
      </c>
      <c r="F1326" s="16">
        <f t="shared" si="4"/>
        <v>0</v>
      </c>
      <c r="G1326" s="16">
        <f>IFERROR(__xludf.DUMMYFUNCTION("IF(REGEXMATCH($A1326, ""(?i)"" &amp; JOIN(""|"", SPLIT($G$3, "" ""))), 1, 0)"),0.0)</f>
        <v>0</v>
      </c>
      <c r="H1326" s="16">
        <f>IFERROR(__xludf.DUMMYFUNCTION("IF(REGEXMATCH($A1326, ""(?i)"" &amp; JOIN(""|"", SPLIT($H$3, "" ""))), 1, 0)"),0.0)</f>
        <v>0</v>
      </c>
      <c r="I1326" s="16">
        <f>IFERROR(__xludf.DUMMYFUNCTION("IF(REGEXMATCH($A1326, ""(?i)"" &amp; JOIN(""|"", SPLIT($I$3, "" ""))), 1, 0)"),0.0)</f>
        <v>0</v>
      </c>
      <c r="J1326" s="16">
        <f>IFERROR(__xludf.DUMMYFUNCTION("IF(REGEXMATCH($A1326, ""(?i)"" &amp; JOIN(""|"", SPLIT($J$3, "" ""))), 1, 0)"),0.0)</f>
        <v>0</v>
      </c>
      <c r="K1326" s="16">
        <f>IFERROR(__xludf.DUMMYFUNCTION("IF(REGEXMATCH($A1326, ""(?i)"" &amp; JOIN(""|"", SPLIT($K$3, "" ""))), 1, 0)"),0.0)</f>
        <v>0</v>
      </c>
      <c r="L1326" s="16">
        <f>if(vlookup(A1326,'VMware Inventory'!A:E,5,0)="Workstation",1,0)</f>
        <v>0</v>
      </c>
      <c r="M1326" s="105">
        <f t="shared" si="5"/>
        <v>0</v>
      </c>
      <c r="N1326" s="105">
        <f t="shared" si="6"/>
        <v>0</v>
      </c>
      <c r="O1326" s="105">
        <f t="shared" si="7"/>
        <v>0</v>
      </c>
      <c r="P1326" s="105" t="str">
        <f t="shared" si="8"/>
        <v>No Infra</v>
      </c>
      <c r="Q1326" s="105">
        <f t="shared" si="9"/>
        <v>0</v>
      </c>
    </row>
    <row r="1327">
      <c r="A1327" s="61" t="s">
        <v>1466</v>
      </c>
      <c r="B1327" s="16">
        <f t="shared" si="2"/>
        <v>0</v>
      </c>
      <c r="C1327" s="16">
        <f>IFERROR(__xludf.DUMMYFUNCTION("IF(OR(REGEXMATCH($A1327, ""(?i)"" &amp; JOIN(""|"", SPLIT($C$3, "" ""))),vlookup(A1327,'VMware Inventory'!A:E,5,0)=""VMWare""), 1, 0)"),0.0)</f>
        <v>0</v>
      </c>
      <c r="D1327" s="16">
        <f>IFERROR(__xludf.DUMMYFUNCTION("IF(REGEXMATCH($A1327, ""(?i)"" &amp; JOIN(""|"", SPLIT($D$3, "" ""))), 1, 0)"),0.0)</f>
        <v>0</v>
      </c>
      <c r="E1327" s="16">
        <f t="shared" si="3"/>
        <v>0</v>
      </c>
      <c r="F1327" s="16">
        <f t="shared" si="4"/>
        <v>0</v>
      </c>
      <c r="G1327" s="16">
        <f>IFERROR(__xludf.DUMMYFUNCTION("IF(REGEXMATCH($A1327, ""(?i)"" &amp; JOIN(""|"", SPLIT($G$3, "" ""))), 1, 0)"),0.0)</f>
        <v>0</v>
      </c>
      <c r="H1327" s="16">
        <f>IFERROR(__xludf.DUMMYFUNCTION("IF(REGEXMATCH($A1327, ""(?i)"" &amp; JOIN(""|"", SPLIT($H$3, "" ""))), 1, 0)"),0.0)</f>
        <v>0</v>
      </c>
      <c r="I1327" s="16">
        <f>IFERROR(__xludf.DUMMYFUNCTION("IF(REGEXMATCH($A1327, ""(?i)"" &amp; JOIN(""|"", SPLIT($I$3, "" ""))), 1, 0)"),0.0)</f>
        <v>0</v>
      </c>
      <c r="J1327" s="16">
        <f>IFERROR(__xludf.DUMMYFUNCTION("IF(REGEXMATCH($A1327, ""(?i)"" &amp; JOIN(""|"", SPLIT($J$3, "" ""))), 1, 0)"),0.0)</f>
        <v>0</v>
      </c>
      <c r="K1327" s="16">
        <f>IFERROR(__xludf.DUMMYFUNCTION("IF(REGEXMATCH($A1327, ""(?i)"" &amp; JOIN(""|"", SPLIT($K$3, "" ""))), 1, 0)"),0.0)</f>
        <v>0</v>
      </c>
      <c r="L1327" s="16">
        <f>if(vlookup(A1327,'VMware Inventory'!A:E,5,0)="Workstation",1,0)</f>
        <v>0</v>
      </c>
      <c r="M1327" s="105">
        <f t="shared" si="5"/>
        <v>0</v>
      </c>
      <c r="N1327" s="105">
        <f t="shared" si="6"/>
        <v>0</v>
      </c>
      <c r="O1327" s="105">
        <f t="shared" si="7"/>
        <v>0</v>
      </c>
      <c r="P1327" s="105" t="str">
        <f t="shared" si="8"/>
        <v>No Infra</v>
      </c>
      <c r="Q1327" s="105">
        <f t="shared" si="9"/>
        <v>0</v>
      </c>
    </row>
    <row r="1328">
      <c r="A1328" s="61" t="s">
        <v>1467</v>
      </c>
      <c r="B1328" s="16">
        <f t="shared" si="2"/>
        <v>0</v>
      </c>
      <c r="C1328" s="16">
        <f>IFERROR(__xludf.DUMMYFUNCTION("IF(OR(REGEXMATCH($A1328, ""(?i)"" &amp; JOIN(""|"", SPLIT($C$3, "" ""))),vlookup(A1328,'VMware Inventory'!A:E,5,0)=""VMWare""), 1, 0)"),0.0)</f>
        <v>0</v>
      </c>
      <c r="D1328" s="16">
        <f>IFERROR(__xludf.DUMMYFUNCTION("IF(REGEXMATCH($A1328, ""(?i)"" &amp; JOIN(""|"", SPLIT($D$3, "" ""))), 1, 0)"),0.0)</f>
        <v>0</v>
      </c>
      <c r="E1328" s="16">
        <f t="shared" si="3"/>
        <v>0</v>
      </c>
      <c r="F1328" s="16">
        <f t="shared" si="4"/>
        <v>0</v>
      </c>
      <c r="G1328" s="16">
        <f>IFERROR(__xludf.DUMMYFUNCTION("IF(REGEXMATCH($A1328, ""(?i)"" &amp; JOIN(""|"", SPLIT($G$3, "" ""))), 1, 0)"),0.0)</f>
        <v>0</v>
      </c>
      <c r="H1328" s="16">
        <f>IFERROR(__xludf.DUMMYFUNCTION("IF(REGEXMATCH($A1328, ""(?i)"" &amp; JOIN(""|"", SPLIT($H$3, "" ""))), 1, 0)"),0.0)</f>
        <v>0</v>
      </c>
      <c r="I1328" s="16">
        <f>IFERROR(__xludf.DUMMYFUNCTION("IF(REGEXMATCH($A1328, ""(?i)"" &amp; JOIN(""|"", SPLIT($I$3, "" ""))), 1, 0)"),0.0)</f>
        <v>0</v>
      </c>
      <c r="J1328" s="16">
        <f>IFERROR(__xludf.DUMMYFUNCTION("IF(REGEXMATCH($A1328, ""(?i)"" &amp; JOIN(""|"", SPLIT($J$3, "" ""))), 1, 0)"),0.0)</f>
        <v>0</v>
      </c>
      <c r="K1328" s="16">
        <f>IFERROR(__xludf.DUMMYFUNCTION("IF(REGEXMATCH($A1328, ""(?i)"" &amp; JOIN(""|"", SPLIT($K$3, "" ""))), 1, 0)"),0.0)</f>
        <v>0</v>
      </c>
      <c r="L1328" s="16">
        <f>if(vlookup(A1328,'VMware Inventory'!A:E,5,0)="Workstation",1,0)</f>
        <v>0</v>
      </c>
      <c r="M1328" s="105">
        <f t="shared" si="5"/>
        <v>0</v>
      </c>
      <c r="N1328" s="105">
        <f t="shared" si="6"/>
        <v>0</v>
      </c>
      <c r="O1328" s="105">
        <f t="shared" si="7"/>
        <v>0</v>
      </c>
      <c r="P1328" s="105" t="str">
        <f t="shared" si="8"/>
        <v>No Infra</v>
      </c>
      <c r="Q1328" s="105">
        <f t="shared" si="9"/>
        <v>0</v>
      </c>
    </row>
    <row r="1329">
      <c r="A1329" s="61" t="s">
        <v>1468</v>
      </c>
      <c r="B1329" s="16">
        <f t="shared" si="2"/>
        <v>0</v>
      </c>
      <c r="C1329" s="16">
        <f>IFERROR(__xludf.DUMMYFUNCTION("IF(OR(REGEXMATCH($A1329, ""(?i)"" &amp; JOIN(""|"", SPLIT($C$3, "" ""))),vlookup(A1329,'VMware Inventory'!A:E,5,0)=""VMWare""), 1, 0)"),0.0)</f>
        <v>0</v>
      </c>
      <c r="D1329" s="16">
        <f>IFERROR(__xludf.DUMMYFUNCTION("IF(REGEXMATCH($A1329, ""(?i)"" &amp; JOIN(""|"", SPLIT($D$3, "" ""))), 1, 0)"),0.0)</f>
        <v>0</v>
      </c>
      <c r="E1329" s="16">
        <f t="shared" si="3"/>
        <v>0</v>
      </c>
      <c r="F1329" s="16">
        <f t="shared" si="4"/>
        <v>0</v>
      </c>
      <c r="G1329" s="16">
        <f>IFERROR(__xludf.DUMMYFUNCTION("IF(REGEXMATCH($A1329, ""(?i)"" &amp; JOIN(""|"", SPLIT($G$3, "" ""))), 1, 0)"),0.0)</f>
        <v>0</v>
      </c>
      <c r="H1329" s="16">
        <f>IFERROR(__xludf.DUMMYFUNCTION("IF(REGEXMATCH($A1329, ""(?i)"" &amp; JOIN(""|"", SPLIT($H$3, "" ""))), 1, 0)"),0.0)</f>
        <v>0</v>
      </c>
      <c r="I1329" s="16">
        <f>IFERROR(__xludf.DUMMYFUNCTION("IF(REGEXMATCH($A1329, ""(?i)"" &amp; JOIN(""|"", SPLIT($I$3, "" ""))), 1, 0)"),0.0)</f>
        <v>0</v>
      </c>
      <c r="J1329" s="16">
        <f>IFERROR(__xludf.DUMMYFUNCTION("IF(REGEXMATCH($A1329, ""(?i)"" &amp; JOIN(""|"", SPLIT($J$3, "" ""))), 1, 0)"),0.0)</f>
        <v>0</v>
      </c>
      <c r="K1329" s="16">
        <f>IFERROR(__xludf.DUMMYFUNCTION("IF(REGEXMATCH($A1329, ""(?i)"" &amp; JOIN(""|"", SPLIT($K$3, "" ""))), 1, 0)"),0.0)</f>
        <v>0</v>
      </c>
      <c r="L1329" s="16">
        <f>if(vlookup(A1329,'VMware Inventory'!A:E,5,0)="Workstation",1,0)</f>
        <v>0</v>
      </c>
      <c r="M1329" s="105">
        <f t="shared" si="5"/>
        <v>0</v>
      </c>
      <c r="N1329" s="105">
        <f t="shared" si="6"/>
        <v>0</v>
      </c>
      <c r="O1329" s="105">
        <f t="shared" si="7"/>
        <v>0</v>
      </c>
      <c r="P1329" s="105" t="str">
        <f t="shared" si="8"/>
        <v>No Infra</v>
      </c>
      <c r="Q1329" s="105">
        <f t="shared" si="9"/>
        <v>0</v>
      </c>
    </row>
    <row r="1330">
      <c r="A1330" s="61" t="s">
        <v>1469</v>
      </c>
      <c r="B1330" s="16">
        <f t="shared" si="2"/>
        <v>0</v>
      </c>
      <c r="C1330" s="16">
        <f>IFERROR(__xludf.DUMMYFUNCTION("IF(OR(REGEXMATCH($A1330, ""(?i)"" &amp; JOIN(""|"", SPLIT($C$3, "" ""))),vlookup(A1330,'VMware Inventory'!A:E,5,0)=""VMWare""), 1, 0)"),0.0)</f>
        <v>0</v>
      </c>
      <c r="D1330" s="16">
        <f>IFERROR(__xludf.DUMMYFUNCTION("IF(REGEXMATCH($A1330, ""(?i)"" &amp; JOIN(""|"", SPLIT($D$3, "" ""))), 1, 0)"),0.0)</f>
        <v>0</v>
      </c>
      <c r="E1330" s="16">
        <f t="shared" si="3"/>
        <v>0</v>
      </c>
      <c r="F1330" s="16">
        <f t="shared" si="4"/>
        <v>0</v>
      </c>
      <c r="G1330" s="16">
        <f>IFERROR(__xludf.DUMMYFUNCTION("IF(REGEXMATCH($A1330, ""(?i)"" &amp; JOIN(""|"", SPLIT($G$3, "" ""))), 1, 0)"),0.0)</f>
        <v>0</v>
      </c>
      <c r="H1330" s="16">
        <f>IFERROR(__xludf.DUMMYFUNCTION("IF(REGEXMATCH($A1330, ""(?i)"" &amp; JOIN(""|"", SPLIT($H$3, "" ""))), 1, 0)"),0.0)</f>
        <v>0</v>
      </c>
      <c r="I1330" s="16">
        <f>IFERROR(__xludf.DUMMYFUNCTION("IF(REGEXMATCH($A1330, ""(?i)"" &amp; JOIN(""|"", SPLIT($I$3, "" ""))), 1, 0)"),0.0)</f>
        <v>0</v>
      </c>
      <c r="J1330" s="16">
        <f>IFERROR(__xludf.DUMMYFUNCTION("IF(REGEXMATCH($A1330, ""(?i)"" &amp; JOIN(""|"", SPLIT($J$3, "" ""))), 1, 0)"),0.0)</f>
        <v>0</v>
      </c>
      <c r="K1330" s="16">
        <f>IFERROR(__xludf.DUMMYFUNCTION("IF(REGEXMATCH($A1330, ""(?i)"" &amp; JOIN(""|"", SPLIT($K$3, "" ""))), 1, 0)"),0.0)</f>
        <v>0</v>
      </c>
      <c r="L1330" s="16">
        <f>if(vlookup(A1330,'VMware Inventory'!A:E,5,0)="Workstation",1,0)</f>
        <v>0</v>
      </c>
      <c r="M1330" s="105">
        <f t="shared" si="5"/>
        <v>0</v>
      </c>
      <c r="N1330" s="105">
        <f t="shared" si="6"/>
        <v>0</v>
      </c>
      <c r="O1330" s="105">
        <f t="shared" si="7"/>
        <v>0</v>
      </c>
      <c r="P1330" s="105" t="str">
        <f t="shared" si="8"/>
        <v>No Infra</v>
      </c>
      <c r="Q1330" s="105">
        <f t="shared" si="9"/>
        <v>0</v>
      </c>
    </row>
    <row r="1331">
      <c r="A1331" s="61" t="s">
        <v>1470</v>
      </c>
      <c r="B1331" s="16">
        <f t="shared" si="2"/>
        <v>0</v>
      </c>
      <c r="C1331" s="16">
        <f>IFERROR(__xludf.DUMMYFUNCTION("IF(OR(REGEXMATCH($A1331, ""(?i)"" &amp; JOIN(""|"", SPLIT($C$3, "" ""))),vlookup(A1331,'VMware Inventory'!A:E,5,0)=""VMWare""), 1, 0)"),0.0)</f>
        <v>0</v>
      </c>
      <c r="D1331" s="16">
        <f>IFERROR(__xludf.DUMMYFUNCTION("IF(REGEXMATCH($A1331, ""(?i)"" &amp; JOIN(""|"", SPLIT($D$3, "" ""))), 1, 0)"),0.0)</f>
        <v>0</v>
      </c>
      <c r="E1331" s="16">
        <f t="shared" si="3"/>
        <v>0</v>
      </c>
      <c r="F1331" s="16">
        <f t="shared" si="4"/>
        <v>0</v>
      </c>
      <c r="G1331" s="16">
        <f>IFERROR(__xludf.DUMMYFUNCTION("IF(REGEXMATCH($A1331, ""(?i)"" &amp; JOIN(""|"", SPLIT($G$3, "" ""))), 1, 0)"),0.0)</f>
        <v>0</v>
      </c>
      <c r="H1331" s="16">
        <f>IFERROR(__xludf.DUMMYFUNCTION("IF(REGEXMATCH($A1331, ""(?i)"" &amp; JOIN(""|"", SPLIT($H$3, "" ""))), 1, 0)"),0.0)</f>
        <v>0</v>
      </c>
      <c r="I1331" s="16">
        <f>IFERROR(__xludf.DUMMYFUNCTION("IF(REGEXMATCH($A1331, ""(?i)"" &amp; JOIN(""|"", SPLIT($I$3, "" ""))), 1, 0)"),0.0)</f>
        <v>0</v>
      </c>
      <c r="J1331" s="16">
        <f>IFERROR(__xludf.DUMMYFUNCTION("IF(REGEXMATCH($A1331, ""(?i)"" &amp; JOIN(""|"", SPLIT($J$3, "" ""))), 1, 0)"),0.0)</f>
        <v>0</v>
      </c>
      <c r="K1331" s="16">
        <f>IFERROR(__xludf.DUMMYFUNCTION("IF(REGEXMATCH($A1331, ""(?i)"" &amp; JOIN(""|"", SPLIT($K$3, "" ""))), 1, 0)"),0.0)</f>
        <v>0</v>
      </c>
      <c r="L1331" s="16">
        <f>if(vlookup(A1331,'VMware Inventory'!A:E,5,0)="Workstation",1,0)</f>
        <v>0</v>
      </c>
      <c r="M1331" s="105">
        <f t="shared" si="5"/>
        <v>0</v>
      </c>
      <c r="N1331" s="105">
        <f t="shared" si="6"/>
        <v>0</v>
      </c>
      <c r="O1331" s="105">
        <f t="shared" si="7"/>
        <v>0</v>
      </c>
      <c r="P1331" s="105" t="str">
        <f t="shared" si="8"/>
        <v>No Infra</v>
      </c>
      <c r="Q1331" s="105">
        <f t="shared" si="9"/>
        <v>0</v>
      </c>
    </row>
    <row r="1332">
      <c r="A1332" s="61" t="s">
        <v>1471</v>
      </c>
      <c r="B1332" s="16">
        <f t="shared" si="2"/>
        <v>0</v>
      </c>
      <c r="C1332" s="16">
        <f>IFERROR(__xludf.DUMMYFUNCTION("IF(OR(REGEXMATCH($A1332, ""(?i)"" &amp; JOIN(""|"", SPLIT($C$3, "" ""))),vlookup(A1332,'VMware Inventory'!A:E,5,0)=""VMWare""), 1, 0)"),0.0)</f>
        <v>0</v>
      </c>
      <c r="D1332" s="16">
        <f>IFERROR(__xludf.DUMMYFUNCTION("IF(REGEXMATCH($A1332, ""(?i)"" &amp; JOIN(""|"", SPLIT($D$3, "" ""))), 1, 0)"),0.0)</f>
        <v>0</v>
      </c>
      <c r="E1332" s="16">
        <f t="shared" si="3"/>
        <v>0</v>
      </c>
      <c r="F1332" s="16">
        <f t="shared" si="4"/>
        <v>0</v>
      </c>
      <c r="G1332" s="16">
        <f>IFERROR(__xludf.DUMMYFUNCTION("IF(REGEXMATCH($A1332, ""(?i)"" &amp; JOIN(""|"", SPLIT($G$3, "" ""))), 1, 0)"),0.0)</f>
        <v>0</v>
      </c>
      <c r="H1332" s="16">
        <f>IFERROR(__xludf.DUMMYFUNCTION("IF(REGEXMATCH($A1332, ""(?i)"" &amp; JOIN(""|"", SPLIT($H$3, "" ""))), 1, 0)"),0.0)</f>
        <v>0</v>
      </c>
      <c r="I1332" s="16">
        <f>IFERROR(__xludf.DUMMYFUNCTION("IF(REGEXMATCH($A1332, ""(?i)"" &amp; JOIN(""|"", SPLIT($I$3, "" ""))), 1, 0)"),0.0)</f>
        <v>0</v>
      </c>
      <c r="J1332" s="16">
        <f>IFERROR(__xludf.DUMMYFUNCTION("IF(REGEXMATCH($A1332, ""(?i)"" &amp; JOIN(""|"", SPLIT($J$3, "" ""))), 1, 0)"),0.0)</f>
        <v>0</v>
      </c>
      <c r="K1332" s="16">
        <f>IFERROR(__xludf.DUMMYFUNCTION("IF(REGEXMATCH($A1332, ""(?i)"" &amp; JOIN(""|"", SPLIT($K$3, "" ""))), 1, 0)"),0.0)</f>
        <v>0</v>
      </c>
      <c r="L1332" s="16">
        <f>if(vlookup(A1332,'VMware Inventory'!A:E,5,0)="Workstation",1,0)</f>
        <v>0</v>
      </c>
      <c r="M1332" s="105">
        <f t="shared" si="5"/>
        <v>0</v>
      </c>
      <c r="N1332" s="105">
        <f t="shared" si="6"/>
        <v>0</v>
      </c>
      <c r="O1332" s="105">
        <f t="shared" si="7"/>
        <v>0</v>
      </c>
      <c r="P1332" s="105" t="str">
        <f t="shared" si="8"/>
        <v>No Infra</v>
      </c>
      <c r="Q1332" s="105">
        <f t="shared" si="9"/>
        <v>0</v>
      </c>
    </row>
    <row r="1333">
      <c r="A1333" s="61" t="s">
        <v>1472</v>
      </c>
      <c r="B1333" s="16">
        <f t="shared" si="2"/>
        <v>0</v>
      </c>
      <c r="C1333" s="16">
        <f>IFERROR(__xludf.DUMMYFUNCTION("IF(OR(REGEXMATCH($A1333, ""(?i)"" &amp; JOIN(""|"", SPLIT($C$3, "" ""))),vlookup(A1333,'VMware Inventory'!A:E,5,0)=""VMWare""), 1, 0)"),0.0)</f>
        <v>0</v>
      </c>
      <c r="D1333" s="16">
        <f>IFERROR(__xludf.DUMMYFUNCTION("IF(REGEXMATCH($A1333, ""(?i)"" &amp; JOIN(""|"", SPLIT($D$3, "" ""))), 1, 0)"),0.0)</f>
        <v>0</v>
      </c>
      <c r="E1333" s="16">
        <f t="shared" si="3"/>
        <v>0</v>
      </c>
      <c r="F1333" s="16">
        <f t="shared" si="4"/>
        <v>0</v>
      </c>
      <c r="G1333" s="16">
        <f>IFERROR(__xludf.DUMMYFUNCTION("IF(REGEXMATCH($A1333, ""(?i)"" &amp; JOIN(""|"", SPLIT($G$3, "" ""))), 1, 0)"),0.0)</f>
        <v>0</v>
      </c>
      <c r="H1333" s="16">
        <f>IFERROR(__xludf.DUMMYFUNCTION("IF(REGEXMATCH($A1333, ""(?i)"" &amp; JOIN(""|"", SPLIT($H$3, "" ""))), 1, 0)"),0.0)</f>
        <v>0</v>
      </c>
      <c r="I1333" s="16">
        <f>IFERROR(__xludf.DUMMYFUNCTION("IF(REGEXMATCH($A1333, ""(?i)"" &amp; JOIN(""|"", SPLIT($I$3, "" ""))), 1, 0)"),0.0)</f>
        <v>0</v>
      </c>
      <c r="J1333" s="16">
        <f>IFERROR(__xludf.DUMMYFUNCTION("IF(REGEXMATCH($A1333, ""(?i)"" &amp; JOIN(""|"", SPLIT($J$3, "" ""))), 1, 0)"),0.0)</f>
        <v>0</v>
      </c>
      <c r="K1333" s="16">
        <f>IFERROR(__xludf.DUMMYFUNCTION("IF(REGEXMATCH($A1333, ""(?i)"" &amp; JOIN(""|"", SPLIT($K$3, "" ""))), 1, 0)"),0.0)</f>
        <v>0</v>
      </c>
      <c r="L1333" s="16">
        <f>if(vlookup(A1333,'VMware Inventory'!A:E,5,0)="Workstation",1,0)</f>
        <v>0</v>
      </c>
      <c r="M1333" s="105">
        <f t="shared" si="5"/>
        <v>0</v>
      </c>
      <c r="N1333" s="105">
        <f t="shared" si="6"/>
        <v>0</v>
      </c>
      <c r="O1333" s="105">
        <f t="shared" si="7"/>
        <v>0</v>
      </c>
      <c r="P1333" s="105" t="str">
        <f t="shared" si="8"/>
        <v>No Infra</v>
      </c>
      <c r="Q1333" s="105">
        <f t="shared" si="9"/>
        <v>0</v>
      </c>
    </row>
    <row r="1334">
      <c r="A1334" s="61" t="s">
        <v>1473</v>
      </c>
      <c r="B1334" s="16">
        <f t="shared" si="2"/>
        <v>0</v>
      </c>
      <c r="C1334" s="16">
        <f>IFERROR(__xludf.DUMMYFUNCTION("IF(OR(REGEXMATCH($A1334, ""(?i)"" &amp; JOIN(""|"", SPLIT($C$3, "" ""))),vlookup(A1334,'VMware Inventory'!A:E,5,0)=""VMWare""), 1, 0)"),0.0)</f>
        <v>0</v>
      </c>
      <c r="D1334" s="16">
        <f>IFERROR(__xludf.DUMMYFUNCTION("IF(REGEXMATCH($A1334, ""(?i)"" &amp; JOIN(""|"", SPLIT($D$3, "" ""))), 1, 0)"),0.0)</f>
        <v>0</v>
      </c>
      <c r="E1334" s="16">
        <f t="shared" si="3"/>
        <v>0</v>
      </c>
      <c r="F1334" s="16">
        <f t="shared" si="4"/>
        <v>0</v>
      </c>
      <c r="G1334" s="16">
        <f>IFERROR(__xludf.DUMMYFUNCTION("IF(REGEXMATCH($A1334, ""(?i)"" &amp; JOIN(""|"", SPLIT($G$3, "" ""))), 1, 0)"),0.0)</f>
        <v>0</v>
      </c>
      <c r="H1334" s="16">
        <f>IFERROR(__xludf.DUMMYFUNCTION("IF(REGEXMATCH($A1334, ""(?i)"" &amp; JOIN(""|"", SPLIT($H$3, "" ""))), 1, 0)"),0.0)</f>
        <v>0</v>
      </c>
      <c r="I1334" s="16">
        <f>IFERROR(__xludf.DUMMYFUNCTION("IF(REGEXMATCH($A1334, ""(?i)"" &amp; JOIN(""|"", SPLIT($I$3, "" ""))), 1, 0)"),0.0)</f>
        <v>0</v>
      </c>
      <c r="J1334" s="16">
        <f>IFERROR(__xludf.DUMMYFUNCTION("IF(REGEXMATCH($A1334, ""(?i)"" &amp; JOIN(""|"", SPLIT($J$3, "" ""))), 1, 0)"),0.0)</f>
        <v>0</v>
      </c>
      <c r="K1334" s="16">
        <f>IFERROR(__xludf.DUMMYFUNCTION("IF(REGEXMATCH($A1334, ""(?i)"" &amp; JOIN(""|"", SPLIT($K$3, "" ""))), 1, 0)"),0.0)</f>
        <v>0</v>
      </c>
      <c r="L1334" s="16">
        <f>if(vlookup(A1334,'VMware Inventory'!A:E,5,0)="Workstation",1,0)</f>
        <v>0</v>
      </c>
      <c r="M1334" s="105">
        <f t="shared" si="5"/>
        <v>0</v>
      </c>
      <c r="N1334" s="105">
        <f t="shared" si="6"/>
        <v>0</v>
      </c>
      <c r="O1334" s="105">
        <f t="shared" si="7"/>
        <v>0</v>
      </c>
      <c r="P1334" s="105" t="str">
        <f t="shared" si="8"/>
        <v>No Infra</v>
      </c>
      <c r="Q1334" s="105">
        <f t="shared" si="9"/>
        <v>0</v>
      </c>
    </row>
    <row r="1335">
      <c r="A1335" s="61" t="s">
        <v>1474</v>
      </c>
      <c r="B1335" s="16">
        <f t="shared" si="2"/>
        <v>0</v>
      </c>
      <c r="C1335" s="16">
        <f>IFERROR(__xludf.DUMMYFUNCTION("IF(OR(REGEXMATCH($A1335, ""(?i)"" &amp; JOIN(""|"", SPLIT($C$3, "" ""))),vlookup(A1335,'VMware Inventory'!A:E,5,0)=""VMWare""), 1, 0)"),0.0)</f>
        <v>0</v>
      </c>
      <c r="D1335" s="16">
        <f>IFERROR(__xludf.DUMMYFUNCTION("IF(REGEXMATCH($A1335, ""(?i)"" &amp; JOIN(""|"", SPLIT($D$3, "" ""))), 1, 0)"),0.0)</f>
        <v>0</v>
      </c>
      <c r="E1335" s="16">
        <f t="shared" si="3"/>
        <v>0</v>
      </c>
      <c r="F1335" s="16">
        <f t="shared" si="4"/>
        <v>0</v>
      </c>
      <c r="G1335" s="16">
        <f>IFERROR(__xludf.DUMMYFUNCTION("IF(REGEXMATCH($A1335, ""(?i)"" &amp; JOIN(""|"", SPLIT($G$3, "" ""))), 1, 0)"),0.0)</f>
        <v>0</v>
      </c>
      <c r="H1335" s="16">
        <f>IFERROR(__xludf.DUMMYFUNCTION("IF(REGEXMATCH($A1335, ""(?i)"" &amp; JOIN(""|"", SPLIT($H$3, "" ""))), 1, 0)"),0.0)</f>
        <v>0</v>
      </c>
      <c r="I1335" s="16">
        <f>IFERROR(__xludf.DUMMYFUNCTION("IF(REGEXMATCH($A1335, ""(?i)"" &amp; JOIN(""|"", SPLIT($I$3, "" ""))), 1, 0)"),0.0)</f>
        <v>0</v>
      </c>
      <c r="J1335" s="16">
        <f>IFERROR(__xludf.DUMMYFUNCTION("IF(REGEXMATCH($A1335, ""(?i)"" &amp; JOIN(""|"", SPLIT($J$3, "" ""))), 1, 0)"),0.0)</f>
        <v>0</v>
      </c>
      <c r="K1335" s="16">
        <f>IFERROR(__xludf.DUMMYFUNCTION("IF(REGEXMATCH($A1335, ""(?i)"" &amp; JOIN(""|"", SPLIT($K$3, "" ""))), 1, 0)"),0.0)</f>
        <v>0</v>
      </c>
      <c r="L1335" s="16">
        <f>if(vlookup(A1335,'VMware Inventory'!A:E,5,0)="Workstation",1,0)</f>
        <v>0</v>
      </c>
      <c r="M1335" s="105">
        <f t="shared" si="5"/>
        <v>0</v>
      </c>
      <c r="N1335" s="105">
        <f t="shared" si="6"/>
        <v>0</v>
      </c>
      <c r="O1335" s="105">
        <f t="shared" si="7"/>
        <v>0</v>
      </c>
      <c r="P1335" s="105" t="str">
        <f t="shared" si="8"/>
        <v>No Infra</v>
      </c>
      <c r="Q1335" s="105">
        <f t="shared" si="9"/>
        <v>0</v>
      </c>
    </row>
    <row r="1336">
      <c r="A1336" s="61" t="s">
        <v>1475</v>
      </c>
      <c r="B1336" s="16">
        <f t="shared" si="2"/>
        <v>0</v>
      </c>
      <c r="C1336" s="16">
        <f>IFERROR(__xludf.DUMMYFUNCTION("IF(OR(REGEXMATCH($A1336, ""(?i)"" &amp; JOIN(""|"", SPLIT($C$3, "" ""))),vlookup(A1336,'VMware Inventory'!A:E,5,0)=""VMWare""), 1, 0)"),0.0)</f>
        <v>0</v>
      </c>
      <c r="D1336" s="16">
        <f>IFERROR(__xludf.DUMMYFUNCTION("IF(REGEXMATCH($A1336, ""(?i)"" &amp; JOIN(""|"", SPLIT($D$3, "" ""))), 1, 0)"),0.0)</f>
        <v>0</v>
      </c>
      <c r="E1336" s="16">
        <f t="shared" si="3"/>
        <v>0</v>
      </c>
      <c r="F1336" s="16">
        <f t="shared" si="4"/>
        <v>0</v>
      </c>
      <c r="G1336" s="16">
        <f>IFERROR(__xludf.DUMMYFUNCTION("IF(REGEXMATCH($A1336, ""(?i)"" &amp; JOIN(""|"", SPLIT($G$3, "" ""))), 1, 0)"),0.0)</f>
        <v>0</v>
      </c>
      <c r="H1336" s="16">
        <f>IFERROR(__xludf.DUMMYFUNCTION("IF(REGEXMATCH($A1336, ""(?i)"" &amp; JOIN(""|"", SPLIT($H$3, "" ""))), 1, 0)"),0.0)</f>
        <v>0</v>
      </c>
      <c r="I1336" s="16">
        <f>IFERROR(__xludf.DUMMYFUNCTION("IF(REGEXMATCH($A1336, ""(?i)"" &amp; JOIN(""|"", SPLIT($I$3, "" ""))), 1, 0)"),0.0)</f>
        <v>0</v>
      </c>
      <c r="J1336" s="16">
        <f>IFERROR(__xludf.DUMMYFUNCTION("IF(REGEXMATCH($A1336, ""(?i)"" &amp; JOIN(""|"", SPLIT($J$3, "" ""))), 1, 0)"),0.0)</f>
        <v>0</v>
      </c>
      <c r="K1336" s="16">
        <f>IFERROR(__xludf.DUMMYFUNCTION("IF(REGEXMATCH($A1336, ""(?i)"" &amp; JOIN(""|"", SPLIT($K$3, "" ""))), 1, 0)"),0.0)</f>
        <v>0</v>
      </c>
      <c r="L1336" s="16">
        <f>if(vlookup(A1336,'VMware Inventory'!A:E,5,0)="Workstation",1,0)</f>
        <v>0</v>
      </c>
      <c r="M1336" s="105">
        <f t="shared" si="5"/>
        <v>0</v>
      </c>
      <c r="N1336" s="105">
        <f t="shared" si="6"/>
        <v>0</v>
      </c>
      <c r="O1336" s="105">
        <f t="shared" si="7"/>
        <v>0</v>
      </c>
      <c r="P1336" s="105" t="str">
        <f t="shared" si="8"/>
        <v>No Infra</v>
      </c>
      <c r="Q1336" s="105">
        <f t="shared" si="9"/>
        <v>0</v>
      </c>
    </row>
    <row r="1337">
      <c r="A1337" s="61" t="s">
        <v>1476</v>
      </c>
      <c r="B1337" s="16">
        <f t="shared" si="2"/>
        <v>0</v>
      </c>
      <c r="C1337" s="16">
        <f>IFERROR(__xludf.DUMMYFUNCTION("IF(OR(REGEXMATCH($A1337, ""(?i)"" &amp; JOIN(""|"", SPLIT($C$3, "" ""))),vlookup(A1337,'VMware Inventory'!A:E,5,0)=""VMWare""), 1, 0)"),0.0)</f>
        <v>0</v>
      </c>
      <c r="D1337" s="16">
        <f>IFERROR(__xludf.DUMMYFUNCTION("IF(REGEXMATCH($A1337, ""(?i)"" &amp; JOIN(""|"", SPLIT($D$3, "" ""))), 1, 0)"),0.0)</f>
        <v>0</v>
      </c>
      <c r="E1337" s="16">
        <f t="shared" si="3"/>
        <v>0</v>
      </c>
      <c r="F1337" s="16">
        <f t="shared" si="4"/>
        <v>0</v>
      </c>
      <c r="G1337" s="16">
        <f>IFERROR(__xludf.DUMMYFUNCTION("IF(REGEXMATCH($A1337, ""(?i)"" &amp; JOIN(""|"", SPLIT($G$3, "" ""))), 1, 0)"),0.0)</f>
        <v>0</v>
      </c>
      <c r="H1337" s="16">
        <f>IFERROR(__xludf.DUMMYFUNCTION("IF(REGEXMATCH($A1337, ""(?i)"" &amp; JOIN(""|"", SPLIT($H$3, "" ""))), 1, 0)"),0.0)</f>
        <v>0</v>
      </c>
      <c r="I1337" s="16">
        <f>IFERROR(__xludf.DUMMYFUNCTION("IF(REGEXMATCH($A1337, ""(?i)"" &amp; JOIN(""|"", SPLIT($I$3, "" ""))), 1, 0)"),0.0)</f>
        <v>0</v>
      </c>
      <c r="J1337" s="16">
        <f>IFERROR(__xludf.DUMMYFUNCTION("IF(REGEXMATCH($A1337, ""(?i)"" &amp; JOIN(""|"", SPLIT($J$3, "" ""))), 1, 0)"),0.0)</f>
        <v>0</v>
      </c>
      <c r="K1337" s="16">
        <f>IFERROR(__xludf.DUMMYFUNCTION("IF(REGEXMATCH($A1337, ""(?i)"" &amp; JOIN(""|"", SPLIT($K$3, "" ""))), 1, 0)"),0.0)</f>
        <v>0</v>
      </c>
      <c r="L1337" s="16">
        <f>if(vlookup(A1337,'VMware Inventory'!A:E,5,0)="Workstation",1,0)</f>
        <v>0</v>
      </c>
      <c r="M1337" s="105">
        <f t="shared" si="5"/>
        <v>0</v>
      </c>
      <c r="N1337" s="105">
        <f t="shared" si="6"/>
        <v>0</v>
      </c>
      <c r="O1337" s="105">
        <f t="shared" si="7"/>
        <v>0</v>
      </c>
      <c r="P1337" s="105" t="str">
        <f t="shared" si="8"/>
        <v>No Infra</v>
      </c>
      <c r="Q1337" s="105">
        <f t="shared" si="9"/>
        <v>0</v>
      </c>
    </row>
    <row r="1338">
      <c r="A1338" s="61" t="s">
        <v>1477</v>
      </c>
      <c r="B1338" s="16">
        <f t="shared" si="2"/>
        <v>0</v>
      </c>
      <c r="C1338" s="16">
        <f>IFERROR(__xludf.DUMMYFUNCTION("IF(OR(REGEXMATCH($A1338, ""(?i)"" &amp; JOIN(""|"", SPLIT($C$3, "" ""))),vlookup(A1338,'VMware Inventory'!A:E,5,0)=""VMWare""), 1, 0)"),0.0)</f>
        <v>0</v>
      </c>
      <c r="D1338" s="16">
        <f>IFERROR(__xludf.DUMMYFUNCTION("IF(REGEXMATCH($A1338, ""(?i)"" &amp; JOIN(""|"", SPLIT($D$3, "" ""))), 1, 0)"),0.0)</f>
        <v>0</v>
      </c>
      <c r="E1338" s="16">
        <f t="shared" si="3"/>
        <v>0</v>
      </c>
      <c r="F1338" s="16">
        <f t="shared" si="4"/>
        <v>0</v>
      </c>
      <c r="G1338" s="16">
        <f>IFERROR(__xludf.DUMMYFUNCTION("IF(REGEXMATCH($A1338, ""(?i)"" &amp; JOIN(""|"", SPLIT($G$3, "" ""))), 1, 0)"),0.0)</f>
        <v>0</v>
      </c>
      <c r="H1338" s="16">
        <f>IFERROR(__xludf.DUMMYFUNCTION("IF(REGEXMATCH($A1338, ""(?i)"" &amp; JOIN(""|"", SPLIT($H$3, "" ""))), 1, 0)"),0.0)</f>
        <v>0</v>
      </c>
      <c r="I1338" s="16">
        <f>IFERROR(__xludf.DUMMYFUNCTION("IF(REGEXMATCH($A1338, ""(?i)"" &amp; JOIN(""|"", SPLIT($I$3, "" ""))), 1, 0)"),0.0)</f>
        <v>0</v>
      </c>
      <c r="J1338" s="16">
        <f>IFERROR(__xludf.DUMMYFUNCTION("IF(REGEXMATCH($A1338, ""(?i)"" &amp; JOIN(""|"", SPLIT($J$3, "" ""))), 1, 0)"),0.0)</f>
        <v>0</v>
      </c>
      <c r="K1338" s="16">
        <f>IFERROR(__xludf.DUMMYFUNCTION("IF(REGEXMATCH($A1338, ""(?i)"" &amp; JOIN(""|"", SPLIT($K$3, "" ""))), 1, 0)"),0.0)</f>
        <v>0</v>
      </c>
      <c r="L1338" s="16">
        <f>if(vlookup(A1338,'VMware Inventory'!A:E,5,0)="Workstation",1,0)</f>
        <v>0</v>
      </c>
      <c r="M1338" s="105">
        <f t="shared" si="5"/>
        <v>0</v>
      </c>
      <c r="N1338" s="105">
        <f t="shared" si="6"/>
        <v>0</v>
      </c>
      <c r="O1338" s="105">
        <f t="shared" si="7"/>
        <v>0</v>
      </c>
      <c r="P1338" s="105" t="str">
        <f t="shared" si="8"/>
        <v>No Infra</v>
      </c>
      <c r="Q1338" s="105">
        <f t="shared" si="9"/>
        <v>0</v>
      </c>
    </row>
    <row r="1339">
      <c r="A1339" s="61" t="s">
        <v>1478</v>
      </c>
      <c r="B1339" s="16">
        <f t="shared" si="2"/>
        <v>0</v>
      </c>
      <c r="C1339" s="16">
        <f>IFERROR(__xludf.DUMMYFUNCTION("IF(OR(REGEXMATCH($A1339, ""(?i)"" &amp; JOIN(""|"", SPLIT($C$3, "" ""))),vlookup(A1339,'VMware Inventory'!A:E,5,0)=""VMWare""), 1, 0)"),0.0)</f>
        <v>0</v>
      </c>
      <c r="D1339" s="16">
        <f>IFERROR(__xludf.DUMMYFUNCTION("IF(REGEXMATCH($A1339, ""(?i)"" &amp; JOIN(""|"", SPLIT($D$3, "" ""))), 1, 0)"),0.0)</f>
        <v>0</v>
      </c>
      <c r="E1339" s="16">
        <f t="shared" si="3"/>
        <v>0</v>
      </c>
      <c r="F1339" s="16">
        <f t="shared" si="4"/>
        <v>0</v>
      </c>
      <c r="G1339" s="16">
        <f>IFERROR(__xludf.DUMMYFUNCTION("IF(REGEXMATCH($A1339, ""(?i)"" &amp; JOIN(""|"", SPLIT($G$3, "" ""))), 1, 0)"),0.0)</f>
        <v>0</v>
      </c>
      <c r="H1339" s="16">
        <f>IFERROR(__xludf.DUMMYFUNCTION("IF(REGEXMATCH($A1339, ""(?i)"" &amp; JOIN(""|"", SPLIT($H$3, "" ""))), 1, 0)"),0.0)</f>
        <v>0</v>
      </c>
      <c r="I1339" s="16">
        <f>IFERROR(__xludf.DUMMYFUNCTION("IF(REGEXMATCH($A1339, ""(?i)"" &amp; JOIN(""|"", SPLIT($I$3, "" ""))), 1, 0)"),0.0)</f>
        <v>0</v>
      </c>
      <c r="J1339" s="16">
        <f>IFERROR(__xludf.DUMMYFUNCTION("IF(REGEXMATCH($A1339, ""(?i)"" &amp; JOIN(""|"", SPLIT($J$3, "" ""))), 1, 0)"),0.0)</f>
        <v>0</v>
      </c>
      <c r="K1339" s="16">
        <f>IFERROR(__xludf.DUMMYFUNCTION("IF(REGEXMATCH($A1339, ""(?i)"" &amp; JOIN(""|"", SPLIT($K$3, "" ""))), 1, 0)"),0.0)</f>
        <v>0</v>
      </c>
      <c r="L1339" s="16">
        <f>if(vlookup(A1339,'VMware Inventory'!A:E,5,0)="Workstation",1,0)</f>
        <v>0</v>
      </c>
      <c r="M1339" s="105">
        <f t="shared" si="5"/>
        <v>0</v>
      </c>
      <c r="N1339" s="105">
        <f t="shared" si="6"/>
        <v>0</v>
      </c>
      <c r="O1339" s="105">
        <f t="shared" si="7"/>
        <v>0</v>
      </c>
      <c r="P1339" s="105" t="str">
        <f t="shared" si="8"/>
        <v>No Infra</v>
      </c>
      <c r="Q1339" s="105">
        <f t="shared" si="9"/>
        <v>0</v>
      </c>
    </row>
    <row r="1340">
      <c r="A1340" s="61" t="s">
        <v>1475</v>
      </c>
      <c r="B1340" s="16">
        <f t="shared" si="2"/>
        <v>0</v>
      </c>
      <c r="C1340" s="16">
        <f>IFERROR(__xludf.DUMMYFUNCTION("IF(OR(REGEXMATCH($A1340, ""(?i)"" &amp; JOIN(""|"", SPLIT($C$3, "" ""))),vlookup(A1340,'VMware Inventory'!A:E,5,0)=""VMWare""), 1, 0)"),0.0)</f>
        <v>0</v>
      </c>
      <c r="D1340" s="16">
        <f>IFERROR(__xludf.DUMMYFUNCTION("IF(REGEXMATCH($A1340, ""(?i)"" &amp; JOIN(""|"", SPLIT($D$3, "" ""))), 1, 0)"),0.0)</f>
        <v>0</v>
      </c>
      <c r="E1340" s="16">
        <f t="shared" si="3"/>
        <v>0</v>
      </c>
      <c r="F1340" s="16">
        <f t="shared" si="4"/>
        <v>0</v>
      </c>
      <c r="G1340" s="16">
        <f>IFERROR(__xludf.DUMMYFUNCTION("IF(REGEXMATCH($A1340, ""(?i)"" &amp; JOIN(""|"", SPLIT($G$3, "" ""))), 1, 0)"),0.0)</f>
        <v>0</v>
      </c>
      <c r="H1340" s="16">
        <f>IFERROR(__xludf.DUMMYFUNCTION("IF(REGEXMATCH($A1340, ""(?i)"" &amp; JOIN(""|"", SPLIT($H$3, "" ""))), 1, 0)"),0.0)</f>
        <v>0</v>
      </c>
      <c r="I1340" s="16">
        <f>IFERROR(__xludf.DUMMYFUNCTION("IF(REGEXMATCH($A1340, ""(?i)"" &amp; JOIN(""|"", SPLIT($I$3, "" ""))), 1, 0)"),0.0)</f>
        <v>0</v>
      </c>
      <c r="J1340" s="16">
        <f>IFERROR(__xludf.DUMMYFUNCTION("IF(REGEXMATCH($A1340, ""(?i)"" &amp; JOIN(""|"", SPLIT($J$3, "" ""))), 1, 0)"),0.0)</f>
        <v>0</v>
      </c>
      <c r="K1340" s="16">
        <f>IFERROR(__xludf.DUMMYFUNCTION("IF(REGEXMATCH($A1340, ""(?i)"" &amp; JOIN(""|"", SPLIT($K$3, "" ""))), 1, 0)"),0.0)</f>
        <v>0</v>
      </c>
      <c r="L1340" s="16">
        <f>if(vlookup(A1340,'VMware Inventory'!A:E,5,0)="Workstation",1,0)</f>
        <v>0</v>
      </c>
      <c r="M1340" s="105">
        <f t="shared" si="5"/>
        <v>0</v>
      </c>
      <c r="N1340" s="105">
        <f t="shared" si="6"/>
        <v>0</v>
      </c>
      <c r="O1340" s="105">
        <f t="shared" si="7"/>
        <v>0</v>
      </c>
      <c r="P1340" s="105" t="str">
        <f t="shared" si="8"/>
        <v>No Infra</v>
      </c>
      <c r="Q1340" s="105">
        <f t="shared" si="9"/>
        <v>0</v>
      </c>
    </row>
    <row r="1341">
      <c r="A1341" s="61" t="s">
        <v>1479</v>
      </c>
      <c r="B1341" s="16">
        <f t="shared" si="2"/>
        <v>0</v>
      </c>
      <c r="C1341" s="16">
        <f>IFERROR(__xludf.DUMMYFUNCTION("IF(OR(REGEXMATCH($A1341, ""(?i)"" &amp; JOIN(""|"", SPLIT($C$3, "" ""))),vlookup(A1341,'VMware Inventory'!A:E,5,0)=""VMWare""), 1, 0)"),0.0)</f>
        <v>0</v>
      </c>
      <c r="D1341" s="16">
        <f>IFERROR(__xludf.DUMMYFUNCTION("IF(REGEXMATCH($A1341, ""(?i)"" &amp; JOIN(""|"", SPLIT($D$3, "" ""))), 1, 0)"),0.0)</f>
        <v>0</v>
      </c>
      <c r="E1341" s="16">
        <f t="shared" si="3"/>
        <v>0</v>
      </c>
      <c r="F1341" s="16">
        <f t="shared" si="4"/>
        <v>0</v>
      </c>
      <c r="G1341" s="16">
        <f>IFERROR(__xludf.DUMMYFUNCTION("IF(REGEXMATCH($A1341, ""(?i)"" &amp; JOIN(""|"", SPLIT($G$3, "" ""))), 1, 0)"),0.0)</f>
        <v>0</v>
      </c>
      <c r="H1341" s="16">
        <f>IFERROR(__xludf.DUMMYFUNCTION("IF(REGEXMATCH($A1341, ""(?i)"" &amp; JOIN(""|"", SPLIT($H$3, "" ""))), 1, 0)"),0.0)</f>
        <v>0</v>
      </c>
      <c r="I1341" s="16">
        <f>IFERROR(__xludf.DUMMYFUNCTION("IF(REGEXMATCH($A1341, ""(?i)"" &amp; JOIN(""|"", SPLIT($I$3, "" ""))), 1, 0)"),0.0)</f>
        <v>0</v>
      </c>
      <c r="J1341" s="16">
        <f>IFERROR(__xludf.DUMMYFUNCTION("IF(REGEXMATCH($A1341, ""(?i)"" &amp; JOIN(""|"", SPLIT($J$3, "" ""))), 1, 0)"),0.0)</f>
        <v>0</v>
      </c>
      <c r="K1341" s="16">
        <f>IFERROR(__xludf.DUMMYFUNCTION("IF(REGEXMATCH($A1341, ""(?i)"" &amp; JOIN(""|"", SPLIT($K$3, "" ""))), 1, 0)"),0.0)</f>
        <v>0</v>
      </c>
      <c r="L1341" s="16">
        <f>if(vlookup(A1341,'VMware Inventory'!A:E,5,0)="Workstation",1,0)</f>
        <v>0</v>
      </c>
      <c r="M1341" s="105">
        <f t="shared" si="5"/>
        <v>0</v>
      </c>
      <c r="N1341" s="105">
        <f t="shared" si="6"/>
        <v>0</v>
      </c>
      <c r="O1341" s="105">
        <f t="shared" si="7"/>
        <v>0</v>
      </c>
      <c r="P1341" s="105" t="str">
        <f t="shared" si="8"/>
        <v>No Infra</v>
      </c>
      <c r="Q1341" s="105">
        <f t="shared" si="9"/>
        <v>0</v>
      </c>
    </row>
    <row r="1342">
      <c r="A1342" s="61" t="s">
        <v>1480</v>
      </c>
      <c r="B1342" s="16">
        <f t="shared" si="2"/>
        <v>0</v>
      </c>
      <c r="C1342" s="16">
        <f>IFERROR(__xludf.DUMMYFUNCTION("IF(OR(REGEXMATCH($A1342, ""(?i)"" &amp; JOIN(""|"", SPLIT($C$3, "" ""))),vlookup(A1342,'VMware Inventory'!A:E,5,0)=""VMWare""), 1, 0)"),0.0)</f>
        <v>0</v>
      </c>
      <c r="D1342" s="16">
        <f>IFERROR(__xludf.DUMMYFUNCTION("IF(REGEXMATCH($A1342, ""(?i)"" &amp; JOIN(""|"", SPLIT($D$3, "" ""))), 1, 0)"),0.0)</f>
        <v>0</v>
      </c>
      <c r="E1342" s="16">
        <f t="shared" si="3"/>
        <v>0</v>
      </c>
      <c r="F1342" s="16">
        <f t="shared" si="4"/>
        <v>0</v>
      </c>
      <c r="G1342" s="16">
        <f>IFERROR(__xludf.DUMMYFUNCTION("IF(REGEXMATCH($A1342, ""(?i)"" &amp; JOIN(""|"", SPLIT($G$3, "" ""))), 1, 0)"),0.0)</f>
        <v>0</v>
      </c>
      <c r="H1342" s="16">
        <f>IFERROR(__xludf.DUMMYFUNCTION("IF(REGEXMATCH($A1342, ""(?i)"" &amp; JOIN(""|"", SPLIT($H$3, "" ""))), 1, 0)"),0.0)</f>
        <v>0</v>
      </c>
      <c r="I1342" s="16">
        <f>IFERROR(__xludf.DUMMYFUNCTION("IF(REGEXMATCH($A1342, ""(?i)"" &amp; JOIN(""|"", SPLIT($I$3, "" ""))), 1, 0)"),0.0)</f>
        <v>0</v>
      </c>
      <c r="J1342" s="16">
        <f>IFERROR(__xludf.DUMMYFUNCTION("IF(REGEXMATCH($A1342, ""(?i)"" &amp; JOIN(""|"", SPLIT($J$3, "" ""))), 1, 0)"),0.0)</f>
        <v>0</v>
      </c>
      <c r="K1342" s="16">
        <f>IFERROR(__xludf.DUMMYFUNCTION("IF(REGEXMATCH($A1342, ""(?i)"" &amp; JOIN(""|"", SPLIT($K$3, "" ""))), 1, 0)"),0.0)</f>
        <v>0</v>
      </c>
      <c r="L1342" s="16">
        <f>if(vlookup(A1342,'VMware Inventory'!A:E,5,0)="Workstation",1,0)</f>
        <v>0</v>
      </c>
      <c r="M1342" s="105">
        <f t="shared" si="5"/>
        <v>0</v>
      </c>
      <c r="N1342" s="105">
        <f t="shared" si="6"/>
        <v>0</v>
      </c>
      <c r="O1342" s="105">
        <f t="shared" si="7"/>
        <v>0</v>
      </c>
      <c r="P1342" s="105" t="str">
        <f t="shared" si="8"/>
        <v>No Infra</v>
      </c>
      <c r="Q1342" s="105">
        <f t="shared" si="9"/>
        <v>0</v>
      </c>
    </row>
    <row r="1343">
      <c r="A1343" s="61" t="s">
        <v>1481</v>
      </c>
      <c r="B1343" s="16">
        <f t="shared" si="2"/>
        <v>0</v>
      </c>
      <c r="C1343" s="16">
        <f>IFERROR(__xludf.DUMMYFUNCTION("IF(OR(REGEXMATCH($A1343, ""(?i)"" &amp; JOIN(""|"", SPLIT($C$3, "" ""))),vlookup(A1343,'VMware Inventory'!A:E,5,0)=""VMWare""), 1, 0)"),0.0)</f>
        <v>0</v>
      </c>
      <c r="D1343" s="16">
        <f>IFERROR(__xludf.DUMMYFUNCTION("IF(REGEXMATCH($A1343, ""(?i)"" &amp; JOIN(""|"", SPLIT($D$3, "" ""))), 1, 0)"),0.0)</f>
        <v>0</v>
      </c>
      <c r="E1343" s="16">
        <f t="shared" si="3"/>
        <v>0</v>
      </c>
      <c r="F1343" s="16">
        <f t="shared" si="4"/>
        <v>0</v>
      </c>
      <c r="G1343" s="16">
        <f>IFERROR(__xludf.DUMMYFUNCTION("IF(REGEXMATCH($A1343, ""(?i)"" &amp; JOIN(""|"", SPLIT($G$3, "" ""))), 1, 0)"),0.0)</f>
        <v>0</v>
      </c>
      <c r="H1343" s="16">
        <f>IFERROR(__xludf.DUMMYFUNCTION("IF(REGEXMATCH($A1343, ""(?i)"" &amp; JOIN(""|"", SPLIT($H$3, "" ""))), 1, 0)"),0.0)</f>
        <v>0</v>
      </c>
      <c r="I1343" s="16">
        <f>IFERROR(__xludf.DUMMYFUNCTION("IF(REGEXMATCH($A1343, ""(?i)"" &amp; JOIN(""|"", SPLIT($I$3, "" ""))), 1, 0)"),0.0)</f>
        <v>0</v>
      </c>
      <c r="J1343" s="16">
        <f>IFERROR(__xludf.DUMMYFUNCTION("IF(REGEXMATCH($A1343, ""(?i)"" &amp; JOIN(""|"", SPLIT($J$3, "" ""))), 1, 0)"),0.0)</f>
        <v>0</v>
      </c>
      <c r="K1343" s="16">
        <f>IFERROR(__xludf.DUMMYFUNCTION("IF(REGEXMATCH($A1343, ""(?i)"" &amp; JOIN(""|"", SPLIT($K$3, "" ""))), 1, 0)"),0.0)</f>
        <v>0</v>
      </c>
      <c r="L1343" s="16">
        <f>if(vlookup(A1343,'VMware Inventory'!A:E,5,0)="Workstation",1,0)</f>
        <v>0</v>
      </c>
      <c r="M1343" s="105">
        <f t="shared" si="5"/>
        <v>0</v>
      </c>
      <c r="N1343" s="105">
        <f t="shared" si="6"/>
        <v>0</v>
      </c>
      <c r="O1343" s="105">
        <f t="shared" si="7"/>
        <v>0</v>
      </c>
      <c r="P1343" s="105" t="str">
        <f t="shared" si="8"/>
        <v>No Infra</v>
      </c>
      <c r="Q1343" s="105">
        <f t="shared" si="9"/>
        <v>0</v>
      </c>
    </row>
    <row r="1344">
      <c r="A1344" s="61" t="s">
        <v>1482</v>
      </c>
      <c r="B1344" s="16">
        <f t="shared" si="2"/>
        <v>0</v>
      </c>
      <c r="C1344" s="16">
        <f>IFERROR(__xludf.DUMMYFUNCTION("IF(OR(REGEXMATCH($A1344, ""(?i)"" &amp; JOIN(""|"", SPLIT($C$3, "" ""))),vlookup(A1344,'VMware Inventory'!A:E,5,0)=""VMWare""), 1, 0)"),0.0)</f>
        <v>0</v>
      </c>
      <c r="D1344" s="16">
        <f>IFERROR(__xludf.DUMMYFUNCTION("IF(REGEXMATCH($A1344, ""(?i)"" &amp; JOIN(""|"", SPLIT($D$3, "" ""))), 1, 0)"),0.0)</f>
        <v>0</v>
      </c>
      <c r="E1344" s="16">
        <f t="shared" si="3"/>
        <v>0</v>
      </c>
      <c r="F1344" s="16">
        <f t="shared" si="4"/>
        <v>0</v>
      </c>
      <c r="G1344" s="16">
        <f>IFERROR(__xludf.DUMMYFUNCTION("IF(REGEXMATCH($A1344, ""(?i)"" &amp; JOIN(""|"", SPLIT($G$3, "" ""))), 1, 0)"),0.0)</f>
        <v>0</v>
      </c>
      <c r="H1344" s="16">
        <f>IFERROR(__xludf.DUMMYFUNCTION("IF(REGEXMATCH($A1344, ""(?i)"" &amp; JOIN(""|"", SPLIT($H$3, "" ""))), 1, 0)"),0.0)</f>
        <v>0</v>
      </c>
      <c r="I1344" s="16">
        <f>IFERROR(__xludf.DUMMYFUNCTION("IF(REGEXMATCH($A1344, ""(?i)"" &amp; JOIN(""|"", SPLIT($I$3, "" ""))), 1, 0)"),0.0)</f>
        <v>0</v>
      </c>
      <c r="J1344" s="16">
        <f>IFERROR(__xludf.DUMMYFUNCTION("IF(REGEXMATCH($A1344, ""(?i)"" &amp; JOIN(""|"", SPLIT($J$3, "" ""))), 1, 0)"),0.0)</f>
        <v>0</v>
      </c>
      <c r="K1344" s="16">
        <f>IFERROR(__xludf.DUMMYFUNCTION("IF(REGEXMATCH($A1344, ""(?i)"" &amp; JOIN(""|"", SPLIT($K$3, "" ""))), 1, 0)"),0.0)</f>
        <v>0</v>
      </c>
      <c r="L1344" s="16">
        <f>if(vlookup(A1344,'VMware Inventory'!A:E,5,0)="Workstation",1,0)</f>
        <v>0</v>
      </c>
      <c r="M1344" s="105">
        <f t="shared" si="5"/>
        <v>0</v>
      </c>
      <c r="N1344" s="105">
        <f t="shared" si="6"/>
        <v>0</v>
      </c>
      <c r="O1344" s="105">
        <f t="shared" si="7"/>
        <v>0</v>
      </c>
      <c r="P1344" s="105" t="str">
        <f t="shared" si="8"/>
        <v>No Infra</v>
      </c>
      <c r="Q1344" s="105">
        <f t="shared" si="9"/>
        <v>0</v>
      </c>
    </row>
    <row r="1345">
      <c r="A1345" s="61" t="s">
        <v>1483</v>
      </c>
      <c r="B1345" s="16">
        <f t="shared" si="2"/>
        <v>0</v>
      </c>
      <c r="C1345" s="16">
        <f>IFERROR(__xludf.DUMMYFUNCTION("IF(OR(REGEXMATCH($A1345, ""(?i)"" &amp; JOIN(""|"", SPLIT($C$3, "" ""))),vlookup(A1345,'VMware Inventory'!A:E,5,0)=""VMWare""), 1, 0)"),0.0)</f>
        <v>0</v>
      </c>
      <c r="D1345" s="16">
        <f>IFERROR(__xludf.DUMMYFUNCTION("IF(REGEXMATCH($A1345, ""(?i)"" &amp; JOIN(""|"", SPLIT($D$3, "" ""))), 1, 0)"),0.0)</f>
        <v>0</v>
      </c>
      <c r="E1345" s="16">
        <f t="shared" si="3"/>
        <v>0</v>
      </c>
      <c r="F1345" s="16">
        <f t="shared" si="4"/>
        <v>0</v>
      </c>
      <c r="G1345" s="16">
        <f>IFERROR(__xludf.DUMMYFUNCTION("IF(REGEXMATCH($A1345, ""(?i)"" &amp; JOIN(""|"", SPLIT($G$3, "" ""))), 1, 0)"),0.0)</f>
        <v>0</v>
      </c>
      <c r="H1345" s="16">
        <f>IFERROR(__xludf.DUMMYFUNCTION("IF(REGEXMATCH($A1345, ""(?i)"" &amp; JOIN(""|"", SPLIT($H$3, "" ""))), 1, 0)"),0.0)</f>
        <v>0</v>
      </c>
      <c r="I1345" s="16">
        <f>IFERROR(__xludf.DUMMYFUNCTION("IF(REGEXMATCH($A1345, ""(?i)"" &amp; JOIN(""|"", SPLIT($I$3, "" ""))), 1, 0)"),0.0)</f>
        <v>0</v>
      </c>
      <c r="J1345" s="16">
        <f>IFERROR(__xludf.DUMMYFUNCTION("IF(REGEXMATCH($A1345, ""(?i)"" &amp; JOIN(""|"", SPLIT($J$3, "" ""))), 1, 0)"),0.0)</f>
        <v>0</v>
      </c>
      <c r="K1345" s="16">
        <f>IFERROR(__xludf.DUMMYFUNCTION("IF(REGEXMATCH($A1345, ""(?i)"" &amp; JOIN(""|"", SPLIT($K$3, "" ""))), 1, 0)"),0.0)</f>
        <v>0</v>
      </c>
      <c r="L1345" s="16">
        <f>if(vlookup(A1345,'VMware Inventory'!A:E,5,0)="Workstation",1,0)</f>
        <v>0</v>
      </c>
      <c r="M1345" s="105">
        <f t="shared" si="5"/>
        <v>0</v>
      </c>
      <c r="N1345" s="105">
        <f t="shared" si="6"/>
        <v>0</v>
      </c>
      <c r="O1345" s="105">
        <f t="shared" si="7"/>
        <v>0</v>
      </c>
      <c r="P1345" s="105" t="str">
        <f t="shared" si="8"/>
        <v>No Infra</v>
      </c>
      <c r="Q1345" s="105">
        <f t="shared" si="9"/>
        <v>0</v>
      </c>
    </row>
    <row r="1346">
      <c r="A1346" s="61" t="s">
        <v>1484</v>
      </c>
      <c r="B1346" s="16">
        <f t="shared" si="2"/>
        <v>0</v>
      </c>
      <c r="C1346" s="16">
        <f>IFERROR(__xludf.DUMMYFUNCTION("IF(OR(REGEXMATCH($A1346, ""(?i)"" &amp; JOIN(""|"", SPLIT($C$3, "" ""))),vlookup(A1346,'VMware Inventory'!A:E,5,0)=""VMWare""), 1, 0)"),0.0)</f>
        <v>0</v>
      </c>
      <c r="D1346" s="16">
        <f>IFERROR(__xludf.DUMMYFUNCTION("IF(REGEXMATCH($A1346, ""(?i)"" &amp; JOIN(""|"", SPLIT($D$3, "" ""))), 1, 0)"),0.0)</f>
        <v>0</v>
      </c>
      <c r="E1346" s="16">
        <f t="shared" si="3"/>
        <v>0</v>
      </c>
      <c r="F1346" s="16">
        <f t="shared" si="4"/>
        <v>0</v>
      </c>
      <c r="G1346" s="16">
        <f>IFERROR(__xludf.DUMMYFUNCTION("IF(REGEXMATCH($A1346, ""(?i)"" &amp; JOIN(""|"", SPLIT($G$3, "" ""))), 1, 0)"),0.0)</f>
        <v>0</v>
      </c>
      <c r="H1346" s="16">
        <f>IFERROR(__xludf.DUMMYFUNCTION("IF(REGEXMATCH($A1346, ""(?i)"" &amp; JOIN(""|"", SPLIT($H$3, "" ""))), 1, 0)"),0.0)</f>
        <v>0</v>
      </c>
      <c r="I1346" s="16">
        <f>IFERROR(__xludf.DUMMYFUNCTION("IF(REGEXMATCH($A1346, ""(?i)"" &amp; JOIN(""|"", SPLIT($I$3, "" ""))), 1, 0)"),0.0)</f>
        <v>0</v>
      </c>
      <c r="J1346" s="16">
        <f>IFERROR(__xludf.DUMMYFUNCTION("IF(REGEXMATCH($A1346, ""(?i)"" &amp; JOIN(""|"", SPLIT($J$3, "" ""))), 1, 0)"),0.0)</f>
        <v>0</v>
      </c>
      <c r="K1346" s="16">
        <f>IFERROR(__xludf.DUMMYFUNCTION("IF(REGEXMATCH($A1346, ""(?i)"" &amp; JOIN(""|"", SPLIT($K$3, "" ""))), 1, 0)"),0.0)</f>
        <v>0</v>
      </c>
      <c r="L1346" s="16">
        <f>if(vlookup(A1346,'VMware Inventory'!A:E,5,0)="Workstation",1,0)</f>
        <v>0</v>
      </c>
      <c r="M1346" s="105">
        <f t="shared" si="5"/>
        <v>0</v>
      </c>
      <c r="N1346" s="105">
        <f t="shared" si="6"/>
        <v>0</v>
      </c>
      <c r="O1346" s="105">
        <f t="shared" si="7"/>
        <v>0</v>
      </c>
      <c r="P1346" s="105" t="str">
        <f t="shared" si="8"/>
        <v>No Infra</v>
      </c>
      <c r="Q1346" s="105">
        <f t="shared" si="9"/>
        <v>0</v>
      </c>
    </row>
    <row r="1347">
      <c r="A1347" s="61" t="s">
        <v>1485</v>
      </c>
      <c r="B1347" s="16">
        <f t="shared" si="2"/>
        <v>0</v>
      </c>
      <c r="C1347" s="16">
        <f>IFERROR(__xludf.DUMMYFUNCTION("IF(OR(REGEXMATCH($A1347, ""(?i)"" &amp; JOIN(""|"", SPLIT($C$3, "" ""))),vlookup(A1347,'VMware Inventory'!A:E,5,0)=""VMWare""), 1, 0)"),0.0)</f>
        <v>0</v>
      </c>
      <c r="D1347" s="16">
        <f>IFERROR(__xludf.DUMMYFUNCTION("IF(REGEXMATCH($A1347, ""(?i)"" &amp; JOIN(""|"", SPLIT($D$3, "" ""))), 1, 0)"),0.0)</f>
        <v>0</v>
      </c>
      <c r="E1347" s="16">
        <f t="shared" si="3"/>
        <v>0</v>
      </c>
      <c r="F1347" s="16">
        <f t="shared" si="4"/>
        <v>0</v>
      </c>
      <c r="G1347" s="16">
        <f>IFERROR(__xludf.DUMMYFUNCTION("IF(REGEXMATCH($A1347, ""(?i)"" &amp; JOIN(""|"", SPLIT($G$3, "" ""))), 1, 0)"),0.0)</f>
        <v>0</v>
      </c>
      <c r="H1347" s="16">
        <f>IFERROR(__xludf.DUMMYFUNCTION("IF(REGEXMATCH($A1347, ""(?i)"" &amp; JOIN(""|"", SPLIT($H$3, "" ""))), 1, 0)"),0.0)</f>
        <v>0</v>
      </c>
      <c r="I1347" s="16">
        <f>IFERROR(__xludf.DUMMYFUNCTION("IF(REGEXMATCH($A1347, ""(?i)"" &amp; JOIN(""|"", SPLIT($I$3, "" ""))), 1, 0)"),0.0)</f>
        <v>0</v>
      </c>
      <c r="J1347" s="16">
        <f>IFERROR(__xludf.DUMMYFUNCTION("IF(REGEXMATCH($A1347, ""(?i)"" &amp; JOIN(""|"", SPLIT($J$3, "" ""))), 1, 0)"),0.0)</f>
        <v>0</v>
      </c>
      <c r="K1347" s="16">
        <f>IFERROR(__xludf.DUMMYFUNCTION("IF(REGEXMATCH($A1347, ""(?i)"" &amp; JOIN(""|"", SPLIT($K$3, "" ""))), 1, 0)"),0.0)</f>
        <v>0</v>
      </c>
      <c r="L1347" s="16">
        <f>if(vlookup(A1347,'VMware Inventory'!A:E,5,0)="Workstation",1,0)</f>
        <v>0</v>
      </c>
      <c r="M1347" s="105">
        <f t="shared" si="5"/>
        <v>0</v>
      </c>
      <c r="N1347" s="105">
        <f t="shared" si="6"/>
        <v>0</v>
      </c>
      <c r="O1347" s="105">
        <f t="shared" si="7"/>
        <v>0</v>
      </c>
      <c r="P1347" s="105" t="str">
        <f t="shared" si="8"/>
        <v>No Infra</v>
      </c>
      <c r="Q1347" s="105">
        <f t="shared" si="9"/>
        <v>0</v>
      </c>
    </row>
    <row r="1348">
      <c r="A1348" s="61" t="s">
        <v>1486</v>
      </c>
      <c r="B1348" s="16">
        <f t="shared" si="2"/>
        <v>0</v>
      </c>
      <c r="C1348" s="16">
        <f>IFERROR(__xludf.DUMMYFUNCTION("IF(OR(REGEXMATCH($A1348, ""(?i)"" &amp; JOIN(""|"", SPLIT($C$3, "" ""))),vlookup(A1348,'VMware Inventory'!A:E,5,0)=""VMWare""), 1, 0)"),0.0)</f>
        <v>0</v>
      </c>
      <c r="D1348" s="16">
        <f>IFERROR(__xludf.DUMMYFUNCTION("IF(REGEXMATCH($A1348, ""(?i)"" &amp; JOIN(""|"", SPLIT($D$3, "" ""))), 1, 0)"),0.0)</f>
        <v>0</v>
      </c>
      <c r="E1348" s="16">
        <f t="shared" si="3"/>
        <v>0</v>
      </c>
      <c r="F1348" s="16">
        <f t="shared" si="4"/>
        <v>0</v>
      </c>
      <c r="G1348" s="16">
        <f>IFERROR(__xludf.DUMMYFUNCTION("IF(REGEXMATCH($A1348, ""(?i)"" &amp; JOIN(""|"", SPLIT($G$3, "" ""))), 1, 0)"),0.0)</f>
        <v>0</v>
      </c>
      <c r="H1348" s="16">
        <f>IFERROR(__xludf.DUMMYFUNCTION("IF(REGEXMATCH($A1348, ""(?i)"" &amp; JOIN(""|"", SPLIT($H$3, "" ""))), 1, 0)"),0.0)</f>
        <v>0</v>
      </c>
      <c r="I1348" s="16">
        <f>IFERROR(__xludf.DUMMYFUNCTION("IF(REGEXMATCH($A1348, ""(?i)"" &amp; JOIN(""|"", SPLIT($I$3, "" ""))), 1, 0)"),0.0)</f>
        <v>0</v>
      </c>
      <c r="J1348" s="16">
        <f>IFERROR(__xludf.DUMMYFUNCTION("IF(REGEXMATCH($A1348, ""(?i)"" &amp; JOIN(""|"", SPLIT($J$3, "" ""))), 1, 0)"),0.0)</f>
        <v>0</v>
      </c>
      <c r="K1348" s="16">
        <f>IFERROR(__xludf.DUMMYFUNCTION("IF(REGEXMATCH($A1348, ""(?i)"" &amp; JOIN(""|"", SPLIT($K$3, "" ""))), 1, 0)"),0.0)</f>
        <v>0</v>
      </c>
      <c r="L1348" s="16">
        <f>if(vlookup(A1348,'VMware Inventory'!A:E,5,0)="Workstation",1,0)</f>
        <v>0</v>
      </c>
      <c r="M1348" s="105">
        <f t="shared" si="5"/>
        <v>0</v>
      </c>
      <c r="N1348" s="105">
        <f t="shared" si="6"/>
        <v>0</v>
      </c>
      <c r="O1348" s="105">
        <f t="shared" si="7"/>
        <v>0</v>
      </c>
      <c r="P1348" s="105" t="str">
        <f t="shared" si="8"/>
        <v>No Infra</v>
      </c>
      <c r="Q1348" s="105">
        <f t="shared" si="9"/>
        <v>0</v>
      </c>
    </row>
    <row r="1349">
      <c r="A1349" s="61" t="s">
        <v>1487</v>
      </c>
      <c r="B1349" s="16">
        <f t="shared" si="2"/>
        <v>0</v>
      </c>
      <c r="C1349" s="16">
        <f>IFERROR(__xludf.DUMMYFUNCTION("IF(OR(REGEXMATCH($A1349, ""(?i)"" &amp; JOIN(""|"", SPLIT($C$3, "" ""))),vlookup(A1349,'VMware Inventory'!A:E,5,0)=""VMWare""), 1, 0)"),0.0)</f>
        <v>0</v>
      </c>
      <c r="D1349" s="16">
        <f>IFERROR(__xludf.DUMMYFUNCTION("IF(REGEXMATCH($A1349, ""(?i)"" &amp; JOIN(""|"", SPLIT($D$3, "" ""))), 1, 0)"),0.0)</f>
        <v>0</v>
      </c>
      <c r="E1349" s="16">
        <f t="shared" si="3"/>
        <v>0</v>
      </c>
      <c r="F1349" s="16">
        <f t="shared" si="4"/>
        <v>0</v>
      </c>
      <c r="G1349" s="16">
        <f>IFERROR(__xludf.DUMMYFUNCTION("IF(REGEXMATCH($A1349, ""(?i)"" &amp; JOIN(""|"", SPLIT($G$3, "" ""))), 1, 0)"),0.0)</f>
        <v>0</v>
      </c>
      <c r="H1349" s="16">
        <f>IFERROR(__xludf.DUMMYFUNCTION("IF(REGEXMATCH($A1349, ""(?i)"" &amp; JOIN(""|"", SPLIT($H$3, "" ""))), 1, 0)"),0.0)</f>
        <v>0</v>
      </c>
      <c r="I1349" s="16">
        <f>IFERROR(__xludf.DUMMYFUNCTION("IF(REGEXMATCH($A1349, ""(?i)"" &amp; JOIN(""|"", SPLIT($I$3, "" ""))), 1, 0)"),0.0)</f>
        <v>0</v>
      </c>
      <c r="J1349" s="16">
        <f>IFERROR(__xludf.DUMMYFUNCTION("IF(REGEXMATCH($A1349, ""(?i)"" &amp; JOIN(""|"", SPLIT($J$3, "" ""))), 1, 0)"),0.0)</f>
        <v>0</v>
      </c>
      <c r="K1349" s="16">
        <f>IFERROR(__xludf.DUMMYFUNCTION("IF(REGEXMATCH($A1349, ""(?i)"" &amp; JOIN(""|"", SPLIT($K$3, "" ""))), 1, 0)"),0.0)</f>
        <v>0</v>
      </c>
      <c r="L1349" s="16">
        <f>if(vlookup(A1349,'VMware Inventory'!A:E,5,0)="Workstation",1,0)</f>
        <v>0</v>
      </c>
      <c r="M1349" s="105">
        <f t="shared" si="5"/>
        <v>0</v>
      </c>
      <c r="N1349" s="105">
        <f t="shared" si="6"/>
        <v>0</v>
      </c>
      <c r="O1349" s="105">
        <f t="shared" si="7"/>
        <v>0</v>
      </c>
      <c r="P1349" s="105" t="str">
        <f t="shared" si="8"/>
        <v>No Infra</v>
      </c>
      <c r="Q1349" s="105">
        <f t="shared" si="9"/>
        <v>0</v>
      </c>
    </row>
    <row r="1350">
      <c r="A1350" s="61" t="s">
        <v>1488</v>
      </c>
      <c r="B1350" s="16">
        <f t="shared" si="2"/>
        <v>0</v>
      </c>
      <c r="C1350" s="16">
        <f>IFERROR(__xludf.DUMMYFUNCTION("IF(OR(REGEXMATCH($A1350, ""(?i)"" &amp; JOIN(""|"", SPLIT($C$3, "" ""))),vlookup(A1350,'VMware Inventory'!A:E,5,0)=""VMWare""), 1, 0)"),0.0)</f>
        <v>0</v>
      </c>
      <c r="D1350" s="16">
        <f>IFERROR(__xludf.DUMMYFUNCTION("IF(REGEXMATCH($A1350, ""(?i)"" &amp; JOIN(""|"", SPLIT($D$3, "" ""))), 1, 0)"),0.0)</f>
        <v>0</v>
      </c>
      <c r="E1350" s="16">
        <f t="shared" si="3"/>
        <v>0</v>
      </c>
      <c r="F1350" s="16">
        <f t="shared" si="4"/>
        <v>0</v>
      </c>
      <c r="G1350" s="16">
        <f>IFERROR(__xludf.DUMMYFUNCTION("IF(REGEXMATCH($A1350, ""(?i)"" &amp; JOIN(""|"", SPLIT($G$3, "" ""))), 1, 0)"),0.0)</f>
        <v>0</v>
      </c>
      <c r="H1350" s="16">
        <f>IFERROR(__xludf.DUMMYFUNCTION("IF(REGEXMATCH($A1350, ""(?i)"" &amp; JOIN(""|"", SPLIT($H$3, "" ""))), 1, 0)"),0.0)</f>
        <v>0</v>
      </c>
      <c r="I1350" s="16">
        <f>IFERROR(__xludf.DUMMYFUNCTION("IF(REGEXMATCH($A1350, ""(?i)"" &amp; JOIN(""|"", SPLIT($I$3, "" ""))), 1, 0)"),0.0)</f>
        <v>0</v>
      </c>
      <c r="J1350" s="16">
        <f>IFERROR(__xludf.DUMMYFUNCTION("IF(REGEXMATCH($A1350, ""(?i)"" &amp; JOIN(""|"", SPLIT($J$3, "" ""))), 1, 0)"),0.0)</f>
        <v>0</v>
      </c>
      <c r="K1350" s="16">
        <f>IFERROR(__xludf.DUMMYFUNCTION("IF(REGEXMATCH($A1350, ""(?i)"" &amp; JOIN(""|"", SPLIT($K$3, "" ""))), 1, 0)"),0.0)</f>
        <v>0</v>
      </c>
      <c r="L1350" s="16">
        <f>if(vlookup(A1350,'VMware Inventory'!A:E,5,0)="Workstation",1,0)</f>
        <v>0</v>
      </c>
      <c r="M1350" s="105">
        <f t="shared" si="5"/>
        <v>0</v>
      </c>
      <c r="N1350" s="105">
        <f t="shared" si="6"/>
        <v>0</v>
      </c>
      <c r="O1350" s="105">
        <f t="shared" si="7"/>
        <v>0</v>
      </c>
      <c r="P1350" s="105" t="str">
        <f t="shared" si="8"/>
        <v>No Infra</v>
      </c>
      <c r="Q1350" s="105">
        <f t="shared" si="9"/>
        <v>0</v>
      </c>
    </row>
    <row r="1351">
      <c r="A1351" s="61" t="s">
        <v>1489</v>
      </c>
      <c r="B1351" s="16">
        <f t="shared" si="2"/>
        <v>0</v>
      </c>
      <c r="C1351" s="16">
        <f>IFERROR(__xludf.DUMMYFUNCTION("IF(OR(REGEXMATCH($A1351, ""(?i)"" &amp; JOIN(""|"", SPLIT($C$3, "" ""))),vlookup(A1351,'VMware Inventory'!A:E,5,0)=""VMWare""), 1, 0)"),0.0)</f>
        <v>0</v>
      </c>
      <c r="D1351" s="16">
        <f>IFERROR(__xludf.DUMMYFUNCTION("IF(REGEXMATCH($A1351, ""(?i)"" &amp; JOIN(""|"", SPLIT($D$3, "" ""))), 1, 0)"),0.0)</f>
        <v>0</v>
      </c>
      <c r="E1351" s="16">
        <f t="shared" si="3"/>
        <v>0</v>
      </c>
      <c r="F1351" s="16">
        <f t="shared" si="4"/>
        <v>0</v>
      </c>
      <c r="G1351" s="16">
        <f>IFERROR(__xludf.DUMMYFUNCTION("IF(REGEXMATCH($A1351, ""(?i)"" &amp; JOIN(""|"", SPLIT($G$3, "" ""))), 1, 0)"),0.0)</f>
        <v>0</v>
      </c>
      <c r="H1351" s="16">
        <f>IFERROR(__xludf.DUMMYFUNCTION("IF(REGEXMATCH($A1351, ""(?i)"" &amp; JOIN(""|"", SPLIT($H$3, "" ""))), 1, 0)"),0.0)</f>
        <v>0</v>
      </c>
      <c r="I1351" s="16">
        <f>IFERROR(__xludf.DUMMYFUNCTION("IF(REGEXMATCH($A1351, ""(?i)"" &amp; JOIN(""|"", SPLIT($I$3, "" ""))), 1, 0)"),0.0)</f>
        <v>0</v>
      </c>
      <c r="J1351" s="16">
        <f>IFERROR(__xludf.DUMMYFUNCTION("IF(REGEXMATCH($A1351, ""(?i)"" &amp; JOIN(""|"", SPLIT($J$3, "" ""))), 1, 0)"),0.0)</f>
        <v>0</v>
      </c>
      <c r="K1351" s="16">
        <f>IFERROR(__xludf.DUMMYFUNCTION("IF(REGEXMATCH($A1351, ""(?i)"" &amp; JOIN(""|"", SPLIT($K$3, "" ""))), 1, 0)"),0.0)</f>
        <v>0</v>
      </c>
      <c r="L1351" s="16">
        <f>if(vlookup(A1351,'VMware Inventory'!A:E,5,0)="Workstation",1,0)</f>
        <v>0</v>
      </c>
      <c r="M1351" s="105">
        <f t="shared" si="5"/>
        <v>0</v>
      </c>
      <c r="N1351" s="105">
        <f t="shared" si="6"/>
        <v>0</v>
      </c>
      <c r="O1351" s="105">
        <f t="shared" si="7"/>
        <v>0</v>
      </c>
      <c r="P1351" s="105" t="str">
        <f t="shared" si="8"/>
        <v>No Infra</v>
      </c>
      <c r="Q1351" s="105">
        <f t="shared" si="9"/>
        <v>0</v>
      </c>
    </row>
    <row r="1352">
      <c r="A1352" s="61" t="s">
        <v>1490</v>
      </c>
      <c r="B1352" s="16">
        <f t="shared" si="2"/>
        <v>0</v>
      </c>
      <c r="C1352" s="16">
        <f>IFERROR(__xludf.DUMMYFUNCTION("IF(OR(REGEXMATCH($A1352, ""(?i)"" &amp; JOIN(""|"", SPLIT($C$3, "" ""))),vlookup(A1352,'VMware Inventory'!A:E,5,0)=""VMWare""), 1, 0)"),0.0)</f>
        <v>0</v>
      </c>
      <c r="D1352" s="16">
        <f>IFERROR(__xludf.DUMMYFUNCTION("IF(REGEXMATCH($A1352, ""(?i)"" &amp; JOIN(""|"", SPLIT($D$3, "" ""))), 1, 0)"),0.0)</f>
        <v>0</v>
      </c>
      <c r="E1352" s="16">
        <f t="shared" si="3"/>
        <v>0</v>
      </c>
      <c r="F1352" s="16">
        <f t="shared" si="4"/>
        <v>0</v>
      </c>
      <c r="G1352" s="16">
        <f>IFERROR(__xludf.DUMMYFUNCTION("IF(REGEXMATCH($A1352, ""(?i)"" &amp; JOIN(""|"", SPLIT($G$3, "" ""))), 1, 0)"),0.0)</f>
        <v>0</v>
      </c>
      <c r="H1352" s="16">
        <f>IFERROR(__xludf.DUMMYFUNCTION("IF(REGEXMATCH($A1352, ""(?i)"" &amp; JOIN(""|"", SPLIT($H$3, "" ""))), 1, 0)"),0.0)</f>
        <v>0</v>
      </c>
      <c r="I1352" s="16">
        <f>IFERROR(__xludf.DUMMYFUNCTION("IF(REGEXMATCH($A1352, ""(?i)"" &amp; JOIN(""|"", SPLIT($I$3, "" ""))), 1, 0)"),0.0)</f>
        <v>0</v>
      </c>
      <c r="J1352" s="16">
        <f>IFERROR(__xludf.DUMMYFUNCTION("IF(REGEXMATCH($A1352, ""(?i)"" &amp; JOIN(""|"", SPLIT($J$3, "" ""))), 1, 0)"),0.0)</f>
        <v>0</v>
      </c>
      <c r="K1352" s="16">
        <f>IFERROR(__xludf.DUMMYFUNCTION("IF(REGEXMATCH($A1352, ""(?i)"" &amp; JOIN(""|"", SPLIT($K$3, "" ""))), 1, 0)"),0.0)</f>
        <v>0</v>
      </c>
      <c r="L1352" s="16">
        <f>if(vlookup(A1352,'VMware Inventory'!A:E,5,0)="Workstation",1,0)</f>
        <v>0</v>
      </c>
      <c r="M1352" s="105">
        <f t="shared" si="5"/>
        <v>0</v>
      </c>
      <c r="N1352" s="105">
        <f t="shared" si="6"/>
        <v>0</v>
      </c>
      <c r="O1352" s="105">
        <f t="shared" si="7"/>
        <v>0</v>
      </c>
      <c r="P1352" s="105" t="str">
        <f t="shared" si="8"/>
        <v>No Infra</v>
      </c>
      <c r="Q1352" s="105">
        <f t="shared" si="9"/>
        <v>0</v>
      </c>
    </row>
    <row r="1353">
      <c r="A1353" s="61" t="s">
        <v>1491</v>
      </c>
      <c r="B1353" s="16">
        <f t="shared" si="2"/>
        <v>0</v>
      </c>
      <c r="C1353" s="16">
        <f>IFERROR(__xludf.DUMMYFUNCTION("IF(OR(REGEXMATCH($A1353, ""(?i)"" &amp; JOIN(""|"", SPLIT($C$3, "" ""))),vlookup(A1353,'VMware Inventory'!A:E,5,0)=""VMWare""), 1, 0)"),0.0)</f>
        <v>0</v>
      </c>
      <c r="D1353" s="16">
        <f>IFERROR(__xludf.DUMMYFUNCTION("IF(REGEXMATCH($A1353, ""(?i)"" &amp; JOIN(""|"", SPLIT($D$3, "" ""))), 1, 0)"),0.0)</f>
        <v>0</v>
      </c>
      <c r="E1353" s="16">
        <f t="shared" si="3"/>
        <v>0</v>
      </c>
      <c r="F1353" s="16">
        <f t="shared" si="4"/>
        <v>0</v>
      </c>
      <c r="G1353" s="16">
        <f>IFERROR(__xludf.DUMMYFUNCTION("IF(REGEXMATCH($A1353, ""(?i)"" &amp; JOIN(""|"", SPLIT($G$3, "" ""))), 1, 0)"),0.0)</f>
        <v>0</v>
      </c>
      <c r="H1353" s="16">
        <f>IFERROR(__xludf.DUMMYFUNCTION("IF(REGEXMATCH($A1353, ""(?i)"" &amp; JOIN(""|"", SPLIT($H$3, "" ""))), 1, 0)"),0.0)</f>
        <v>0</v>
      </c>
      <c r="I1353" s="16">
        <f>IFERROR(__xludf.DUMMYFUNCTION("IF(REGEXMATCH($A1353, ""(?i)"" &amp; JOIN(""|"", SPLIT($I$3, "" ""))), 1, 0)"),0.0)</f>
        <v>0</v>
      </c>
      <c r="J1353" s="16">
        <f>IFERROR(__xludf.DUMMYFUNCTION("IF(REGEXMATCH($A1353, ""(?i)"" &amp; JOIN(""|"", SPLIT($J$3, "" ""))), 1, 0)"),0.0)</f>
        <v>0</v>
      </c>
      <c r="K1353" s="16">
        <f>IFERROR(__xludf.DUMMYFUNCTION("IF(REGEXMATCH($A1353, ""(?i)"" &amp; JOIN(""|"", SPLIT($K$3, "" ""))), 1, 0)"),0.0)</f>
        <v>0</v>
      </c>
      <c r="L1353" s="16">
        <f>if(vlookup(A1353,'VMware Inventory'!A:E,5,0)="Workstation",1,0)</f>
        <v>0</v>
      </c>
      <c r="M1353" s="105">
        <f t="shared" si="5"/>
        <v>0</v>
      </c>
      <c r="N1353" s="105">
        <f t="shared" si="6"/>
        <v>0</v>
      </c>
      <c r="O1353" s="105">
        <f t="shared" si="7"/>
        <v>0</v>
      </c>
      <c r="P1353" s="105" t="str">
        <f t="shared" si="8"/>
        <v>No Infra</v>
      </c>
      <c r="Q1353" s="105">
        <f t="shared" si="9"/>
        <v>0</v>
      </c>
    </row>
    <row r="1354">
      <c r="A1354" s="61" t="s">
        <v>1492</v>
      </c>
      <c r="B1354" s="16">
        <f t="shared" si="2"/>
        <v>0</v>
      </c>
      <c r="C1354" s="16">
        <f>IFERROR(__xludf.DUMMYFUNCTION("IF(OR(REGEXMATCH($A1354, ""(?i)"" &amp; JOIN(""|"", SPLIT($C$3, "" ""))),vlookup(A1354,'VMware Inventory'!A:E,5,0)=""VMWare""), 1, 0)"),0.0)</f>
        <v>0</v>
      </c>
      <c r="D1354" s="16">
        <f>IFERROR(__xludf.DUMMYFUNCTION("IF(REGEXMATCH($A1354, ""(?i)"" &amp; JOIN(""|"", SPLIT($D$3, "" ""))), 1, 0)"),0.0)</f>
        <v>0</v>
      </c>
      <c r="E1354" s="16">
        <f t="shared" si="3"/>
        <v>0</v>
      </c>
      <c r="F1354" s="16">
        <f t="shared" si="4"/>
        <v>0</v>
      </c>
      <c r="G1354" s="16">
        <f>IFERROR(__xludf.DUMMYFUNCTION("IF(REGEXMATCH($A1354, ""(?i)"" &amp; JOIN(""|"", SPLIT($G$3, "" ""))), 1, 0)"),0.0)</f>
        <v>0</v>
      </c>
      <c r="H1354" s="16">
        <f>IFERROR(__xludf.DUMMYFUNCTION("IF(REGEXMATCH($A1354, ""(?i)"" &amp; JOIN(""|"", SPLIT($H$3, "" ""))), 1, 0)"),0.0)</f>
        <v>0</v>
      </c>
      <c r="I1354" s="16">
        <f>IFERROR(__xludf.DUMMYFUNCTION("IF(REGEXMATCH($A1354, ""(?i)"" &amp; JOIN(""|"", SPLIT($I$3, "" ""))), 1, 0)"),0.0)</f>
        <v>0</v>
      </c>
      <c r="J1354" s="16">
        <f>IFERROR(__xludf.DUMMYFUNCTION("IF(REGEXMATCH($A1354, ""(?i)"" &amp; JOIN(""|"", SPLIT($J$3, "" ""))), 1, 0)"),0.0)</f>
        <v>0</v>
      </c>
      <c r="K1354" s="16">
        <f>IFERROR(__xludf.DUMMYFUNCTION("IF(REGEXMATCH($A1354, ""(?i)"" &amp; JOIN(""|"", SPLIT($K$3, "" ""))), 1, 0)"),0.0)</f>
        <v>0</v>
      </c>
      <c r="L1354" s="16">
        <f>if(vlookup(A1354,'VMware Inventory'!A:E,5,0)="Workstation",1,0)</f>
        <v>0</v>
      </c>
      <c r="M1354" s="105">
        <f t="shared" si="5"/>
        <v>0</v>
      </c>
      <c r="N1354" s="105">
        <f t="shared" si="6"/>
        <v>0</v>
      </c>
      <c r="O1354" s="105">
        <f t="shared" si="7"/>
        <v>0</v>
      </c>
      <c r="P1354" s="105" t="str">
        <f t="shared" si="8"/>
        <v>No Infra</v>
      </c>
      <c r="Q1354" s="105">
        <f t="shared" si="9"/>
        <v>0</v>
      </c>
    </row>
    <row r="1355">
      <c r="A1355" s="61" t="s">
        <v>1493</v>
      </c>
      <c r="B1355" s="16">
        <f t="shared" si="2"/>
        <v>0</v>
      </c>
      <c r="C1355" s="16">
        <f>IFERROR(__xludf.DUMMYFUNCTION("IF(OR(REGEXMATCH($A1355, ""(?i)"" &amp; JOIN(""|"", SPLIT($C$3, "" ""))),vlookup(A1355,'VMware Inventory'!A:E,5,0)=""VMWare""), 1, 0)"),0.0)</f>
        <v>0</v>
      </c>
      <c r="D1355" s="16">
        <f>IFERROR(__xludf.DUMMYFUNCTION("IF(REGEXMATCH($A1355, ""(?i)"" &amp; JOIN(""|"", SPLIT($D$3, "" ""))), 1, 0)"),0.0)</f>
        <v>0</v>
      </c>
      <c r="E1355" s="16">
        <f t="shared" si="3"/>
        <v>0</v>
      </c>
      <c r="F1355" s="16">
        <f t="shared" si="4"/>
        <v>0</v>
      </c>
      <c r="G1355" s="16">
        <f>IFERROR(__xludf.DUMMYFUNCTION("IF(REGEXMATCH($A1355, ""(?i)"" &amp; JOIN(""|"", SPLIT($G$3, "" ""))), 1, 0)"),0.0)</f>
        <v>0</v>
      </c>
      <c r="H1355" s="16">
        <f>IFERROR(__xludf.DUMMYFUNCTION("IF(REGEXMATCH($A1355, ""(?i)"" &amp; JOIN(""|"", SPLIT($H$3, "" ""))), 1, 0)"),0.0)</f>
        <v>0</v>
      </c>
      <c r="I1355" s="16">
        <f>IFERROR(__xludf.DUMMYFUNCTION("IF(REGEXMATCH($A1355, ""(?i)"" &amp; JOIN(""|"", SPLIT($I$3, "" ""))), 1, 0)"),0.0)</f>
        <v>0</v>
      </c>
      <c r="J1355" s="16">
        <f>IFERROR(__xludf.DUMMYFUNCTION("IF(REGEXMATCH($A1355, ""(?i)"" &amp; JOIN(""|"", SPLIT($J$3, "" ""))), 1, 0)"),0.0)</f>
        <v>0</v>
      </c>
      <c r="K1355" s="16">
        <f>IFERROR(__xludf.DUMMYFUNCTION("IF(REGEXMATCH($A1355, ""(?i)"" &amp; JOIN(""|"", SPLIT($K$3, "" ""))), 1, 0)"),0.0)</f>
        <v>0</v>
      </c>
      <c r="L1355" s="16">
        <f>if(vlookup(A1355,'VMware Inventory'!A:E,5,0)="Workstation",1,0)</f>
        <v>0</v>
      </c>
      <c r="M1355" s="105">
        <f t="shared" si="5"/>
        <v>0</v>
      </c>
      <c r="N1355" s="105">
        <f t="shared" si="6"/>
        <v>0</v>
      </c>
      <c r="O1355" s="105">
        <f t="shared" si="7"/>
        <v>0</v>
      </c>
      <c r="P1355" s="105" t="str">
        <f t="shared" si="8"/>
        <v>No Infra</v>
      </c>
      <c r="Q1355" s="105">
        <f t="shared" si="9"/>
        <v>0</v>
      </c>
    </row>
    <row r="1356">
      <c r="A1356" s="61" t="s">
        <v>1494</v>
      </c>
      <c r="B1356" s="16">
        <f t="shared" si="2"/>
        <v>0</v>
      </c>
      <c r="C1356" s="16">
        <f>IFERROR(__xludf.DUMMYFUNCTION("IF(OR(REGEXMATCH($A1356, ""(?i)"" &amp; JOIN(""|"", SPLIT($C$3, "" ""))),vlookup(A1356,'VMware Inventory'!A:E,5,0)=""VMWare""), 1, 0)"),0.0)</f>
        <v>0</v>
      </c>
      <c r="D1356" s="16">
        <f>IFERROR(__xludf.DUMMYFUNCTION("IF(REGEXMATCH($A1356, ""(?i)"" &amp; JOIN(""|"", SPLIT($D$3, "" ""))), 1, 0)"),0.0)</f>
        <v>0</v>
      </c>
      <c r="E1356" s="16">
        <f t="shared" si="3"/>
        <v>0</v>
      </c>
      <c r="F1356" s="16">
        <f t="shared" si="4"/>
        <v>0</v>
      </c>
      <c r="G1356" s="16">
        <f>IFERROR(__xludf.DUMMYFUNCTION("IF(REGEXMATCH($A1356, ""(?i)"" &amp; JOIN(""|"", SPLIT($G$3, "" ""))), 1, 0)"),0.0)</f>
        <v>0</v>
      </c>
      <c r="H1356" s="16">
        <f>IFERROR(__xludf.DUMMYFUNCTION("IF(REGEXMATCH($A1356, ""(?i)"" &amp; JOIN(""|"", SPLIT($H$3, "" ""))), 1, 0)"),0.0)</f>
        <v>0</v>
      </c>
      <c r="I1356" s="16">
        <f>IFERROR(__xludf.DUMMYFUNCTION("IF(REGEXMATCH($A1356, ""(?i)"" &amp; JOIN(""|"", SPLIT($I$3, "" ""))), 1, 0)"),0.0)</f>
        <v>0</v>
      </c>
      <c r="J1356" s="16">
        <f>IFERROR(__xludf.DUMMYFUNCTION("IF(REGEXMATCH($A1356, ""(?i)"" &amp; JOIN(""|"", SPLIT($J$3, "" ""))), 1, 0)"),0.0)</f>
        <v>0</v>
      </c>
      <c r="K1356" s="16">
        <f>IFERROR(__xludf.DUMMYFUNCTION("IF(REGEXMATCH($A1356, ""(?i)"" &amp; JOIN(""|"", SPLIT($K$3, "" ""))), 1, 0)"),0.0)</f>
        <v>0</v>
      </c>
      <c r="L1356" s="16">
        <f>if(vlookup(A1356,'VMware Inventory'!A:E,5,0)="Workstation",1,0)</f>
        <v>0</v>
      </c>
      <c r="M1356" s="105">
        <f t="shared" si="5"/>
        <v>0</v>
      </c>
      <c r="N1356" s="105">
        <f t="shared" si="6"/>
        <v>0</v>
      </c>
      <c r="O1356" s="105">
        <f t="shared" si="7"/>
        <v>0</v>
      </c>
      <c r="P1356" s="105" t="str">
        <f t="shared" si="8"/>
        <v>No Infra</v>
      </c>
      <c r="Q1356" s="105">
        <f t="shared" si="9"/>
        <v>0</v>
      </c>
    </row>
    <row r="1357">
      <c r="A1357" s="61" t="s">
        <v>1495</v>
      </c>
      <c r="B1357" s="16">
        <f t="shared" si="2"/>
        <v>0</v>
      </c>
      <c r="C1357" s="16">
        <f>IFERROR(__xludf.DUMMYFUNCTION("IF(OR(REGEXMATCH($A1357, ""(?i)"" &amp; JOIN(""|"", SPLIT($C$3, "" ""))),vlookup(A1357,'VMware Inventory'!A:E,5,0)=""VMWare""), 1, 0)"),0.0)</f>
        <v>0</v>
      </c>
      <c r="D1357" s="16">
        <f>IFERROR(__xludf.DUMMYFUNCTION("IF(REGEXMATCH($A1357, ""(?i)"" &amp; JOIN(""|"", SPLIT($D$3, "" ""))), 1, 0)"),0.0)</f>
        <v>0</v>
      </c>
      <c r="E1357" s="16">
        <f t="shared" si="3"/>
        <v>0</v>
      </c>
      <c r="F1357" s="16">
        <f t="shared" si="4"/>
        <v>0</v>
      </c>
      <c r="G1357" s="16">
        <f>IFERROR(__xludf.DUMMYFUNCTION("IF(REGEXMATCH($A1357, ""(?i)"" &amp; JOIN(""|"", SPLIT($G$3, "" ""))), 1, 0)"),0.0)</f>
        <v>0</v>
      </c>
      <c r="H1357" s="16">
        <f>IFERROR(__xludf.DUMMYFUNCTION("IF(REGEXMATCH($A1357, ""(?i)"" &amp; JOIN(""|"", SPLIT($H$3, "" ""))), 1, 0)"),0.0)</f>
        <v>0</v>
      </c>
      <c r="I1357" s="16">
        <f>IFERROR(__xludf.DUMMYFUNCTION("IF(REGEXMATCH($A1357, ""(?i)"" &amp; JOIN(""|"", SPLIT($I$3, "" ""))), 1, 0)"),0.0)</f>
        <v>0</v>
      </c>
      <c r="J1357" s="16">
        <f>IFERROR(__xludf.DUMMYFUNCTION("IF(REGEXMATCH($A1357, ""(?i)"" &amp; JOIN(""|"", SPLIT($J$3, "" ""))), 1, 0)"),0.0)</f>
        <v>0</v>
      </c>
      <c r="K1357" s="16">
        <f>IFERROR(__xludf.DUMMYFUNCTION("IF(REGEXMATCH($A1357, ""(?i)"" &amp; JOIN(""|"", SPLIT($K$3, "" ""))), 1, 0)"),0.0)</f>
        <v>0</v>
      </c>
      <c r="L1357" s="16">
        <f>if(vlookup(A1357,'VMware Inventory'!A:E,5,0)="Workstation",1,0)</f>
        <v>0</v>
      </c>
      <c r="M1357" s="105">
        <f t="shared" si="5"/>
        <v>0</v>
      </c>
      <c r="N1357" s="105">
        <f t="shared" si="6"/>
        <v>0</v>
      </c>
      <c r="O1357" s="105">
        <f t="shared" si="7"/>
        <v>0</v>
      </c>
      <c r="P1357" s="105" t="str">
        <f t="shared" si="8"/>
        <v>No Infra</v>
      </c>
      <c r="Q1357" s="105">
        <f t="shared" si="9"/>
        <v>0</v>
      </c>
    </row>
    <row r="1358">
      <c r="A1358" s="61" t="s">
        <v>1496</v>
      </c>
      <c r="B1358" s="16">
        <f t="shared" si="2"/>
        <v>0</v>
      </c>
      <c r="C1358" s="16">
        <f>IFERROR(__xludf.DUMMYFUNCTION("IF(OR(REGEXMATCH($A1358, ""(?i)"" &amp; JOIN(""|"", SPLIT($C$3, "" ""))),vlookup(A1358,'VMware Inventory'!A:E,5,0)=""VMWare""), 1, 0)"),0.0)</f>
        <v>0</v>
      </c>
      <c r="D1358" s="16">
        <f>IFERROR(__xludf.DUMMYFUNCTION("IF(REGEXMATCH($A1358, ""(?i)"" &amp; JOIN(""|"", SPLIT($D$3, "" ""))), 1, 0)"),0.0)</f>
        <v>0</v>
      </c>
      <c r="E1358" s="16">
        <f t="shared" si="3"/>
        <v>0</v>
      </c>
      <c r="F1358" s="16">
        <f t="shared" si="4"/>
        <v>0</v>
      </c>
      <c r="G1358" s="16">
        <f>IFERROR(__xludf.DUMMYFUNCTION("IF(REGEXMATCH($A1358, ""(?i)"" &amp; JOIN(""|"", SPLIT($G$3, "" ""))), 1, 0)"),0.0)</f>
        <v>0</v>
      </c>
      <c r="H1358" s="16">
        <f>IFERROR(__xludf.DUMMYFUNCTION("IF(REGEXMATCH($A1358, ""(?i)"" &amp; JOIN(""|"", SPLIT($H$3, "" ""))), 1, 0)"),0.0)</f>
        <v>0</v>
      </c>
      <c r="I1358" s="16">
        <f>IFERROR(__xludf.DUMMYFUNCTION("IF(REGEXMATCH($A1358, ""(?i)"" &amp; JOIN(""|"", SPLIT($I$3, "" ""))), 1, 0)"),0.0)</f>
        <v>0</v>
      </c>
      <c r="J1358" s="16">
        <f>IFERROR(__xludf.DUMMYFUNCTION("IF(REGEXMATCH($A1358, ""(?i)"" &amp; JOIN(""|"", SPLIT($J$3, "" ""))), 1, 0)"),0.0)</f>
        <v>0</v>
      </c>
      <c r="K1358" s="16">
        <f>IFERROR(__xludf.DUMMYFUNCTION("IF(REGEXMATCH($A1358, ""(?i)"" &amp; JOIN(""|"", SPLIT($K$3, "" ""))), 1, 0)"),0.0)</f>
        <v>0</v>
      </c>
      <c r="L1358" s="16">
        <f>if(vlookup(A1358,'VMware Inventory'!A:E,5,0)="Workstation",1,0)</f>
        <v>0</v>
      </c>
      <c r="M1358" s="105">
        <f t="shared" si="5"/>
        <v>0</v>
      </c>
      <c r="N1358" s="105">
        <f t="shared" si="6"/>
        <v>0</v>
      </c>
      <c r="O1358" s="105">
        <f t="shared" si="7"/>
        <v>0</v>
      </c>
      <c r="P1358" s="105" t="str">
        <f t="shared" si="8"/>
        <v>No Infra</v>
      </c>
      <c r="Q1358" s="105">
        <f t="shared" si="9"/>
        <v>0</v>
      </c>
    </row>
    <row r="1359">
      <c r="A1359" s="61" t="s">
        <v>1497</v>
      </c>
      <c r="B1359" s="16">
        <f t="shared" si="2"/>
        <v>0</v>
      </c>
      <c r="C1359" s="16">
        <f>IFERROR(__xludf.DUMMYFUNCTION("IF(OR(REGEXMATCH($A1359, ""(?i)"" &amp; JOIN(""|"", SPLIT($C$3, "" ""))),vlookup(A1359,'VMware Inventory'!A:E,5,0)=""VMWare""), 1, 0)"),0.0)</f>
        <v>0</v>
      </c>
      <c r="D1359" s="16">
        <f>IFERROR(__xludf.DUMMYFUNCTION("IF(REGEXMATCH($A1359, ""(?i)"" &amp; JOIN(""|"", SPLIT($D$3, "" ""))), 1, 0)"),0.0)</f>
        <v>0</v>
      </c>
      <c r="E1359" s="16">
        <f t="shared" si="3"/>
        <v>0</v>
      </c>
      <c r="F1359" s="16">
        <f t="shared" si="4"/>
        <v>0</v>
      </c>
      <c r="G1359" s="16">
        <f>IFERROR(__xludf.DUMMYFUNCTION("IF(REGEXMATCH($A1359, ""(?i)"" &amp; JOIN(""|"", SPLIT($G$3, "" ""))), 1, 0)"),0.0)</f>
        <v>0</v>
      </c>
      <c r="H1359" s="16">
        <f>IFERROR(__xludf.DUMMYFUNCTION("IF(REGEXMATCH($A1359, ""(?i)"" &amp; JOIN(""|"", SPLIT($H$3, "" ""))), 1, 0)"),0.0)</f>
        <v>0</v>
      </c>
      <c r="I1359" s="16">
        <f>IFERROR(__xludf.DUMMYFUNCTION("IF(REGEXMATCH($A1359, ""(?i)"" &amp; JOIN(""|"", SPLIT($I$3, "" ""))), 1, 0)"),0.0)</f>
        <v>0</v>
      </c>
      <c r="J1359" s="16">
        <f>IFERROR(__xludf.DUMMYFUNCTION("IF(REGEXMATCH($A1359, ""(?i)"" &amp; JOIN(""|"", SPLIT($J$3, "" ""))), 1, 0)"),0.0)</f>
        <v>0</v>
      </c>
      <c r="K1359" s="16">
        <f>IFERROR(__xludf.DUMMYFUNCTION("IF(REGEXMATCH($A1359, ""(?i)"" &amp; JOIN(""|"", SPLIT($K$3, "" ""))), 1, 0)"),0.0)</f>
        <v>0</v>
      </c>
      <c r="L1359" s="16">
        <f>if(vlookup(A1359,'VMware Inventory'!A:E,5,0)="Workstation",1,0)</f>
        <v>0</v>
      </c>
      <c r="M1359" s="105">
        <f t="shared" si="5"/>
        <v>0</v>
      </c>
      <c r="N1359" s="105">
        <f t="shared" si="6"/>
        <v>0</v>
      </c>
      <c r="O1359" s="105">
        <f t="shared" si="7"/>
        <v>0</v>
      </c>
      <c r="P1359" s="105" t="str">
        <f t="shared" si="8"/>
        <v>No Infra</v>
      </c>
      <c r="Q1359" s="105">
        <f t="shared" si="9"/>
        <v>0</v>
      </c>
    </row>
    <row r="1360">
      <c r="A1360" s="61" t="s">
        <v>1498</v>
      </c>
      <c r="B1360" s="16">
        <f t="shared" si="2"/>
        <v>0</v>
      </c>
      <c r="C1360" s="16">
        <f>IFERROR(__xludf.DUMMYFUNCTION("IF(OR(REGEXMATCH($A1360, ""(?i)"" &amp; JOIN(""|"", SPLIT($C$3, "" ""))),vlookup(A1360,'VMware Inventory'!A:E,5,0)=""VMWare""), 1, 0)"),0.0)</f>
        <v>0</v>
      </c>
      <c r="D1360" s="16">
        <f>IFERROR(__xludf.DUMMYFUNCTION("IF(REGEXMATCH($A1360, ""(?i)"" &amp; JOIN(""|"", SPLIT($D$3, "" ""))), 1, 0)"),0.0)</f>
        <v>0</v>
      </c>
      <c r="E1360" s="16">
        <f t="shared" si="3"/>
        <v>0</v>
      </c>
      <c r="F1360" s="16">
        <f t="shared" si="4"/>
        <v>0</v>
      </c>
      <c r="G1360" s="16">
        <f>IFERROR(__xludf.DUMMYFUNCTION("IF(REGEXMATCH($A1360, ""(?i)"" &amp; JOIN(""|"", SPLIT($G$3, "" ""))), 1, 0)"),0.0)</f>
        <v>0</v>
      </c>
      <c r="H1360" s="16">
        <f>IFERROR(__xludf.DUMMYFUNCTION("IF(REGEXMATCH($A1360, ""(?i)"" &amp; JOIN(""|"", SPLIT($H$3, "" ""))), 1, 0)"),0.0)</f>
        <v>0</v>
      </c>
      <c r="I1360" s="16">
        <f>IFERROR(__xludf.DUMMYFUNCTION("IF(REGEXMATCH($A1360, ""(?i)"" &amp; JOIN(""|"", SPLIT($I$3, "" ""))), 1, 0)"),0.0)</f>
        <v>0</v>
      </c>
      <c r="J1360" s="16">
        <f>IFERROR(__xludf.DUMMYFUNCTION("IF(REGEXMATCH($A1360, ""(?i)"" &amp; JOIN(""|"", SPLIT($J$3, "" ""))), 1, 0)"),0.0)</f>
        <v>0</v>
      </c>
      <c r="K1360" s="16">
        <f>IFERROR(__xludf.DUMMYFUNCTION("IF(REGEXMATCH($A1360, ""(?i)"" &amp; JOIN(""|"", SPLIT($K$3, "" ""))), 1, 0)"),0.0)</f>
        <v>0</v>
      </c>
      <c r="L1360" s="16">
        <f>if(vlookup(A1360,'VMware Inventory'!A:E,5,0)="Workstation",1,0)</f>
        <v>0</v>
      </c>
      <c r="M1360" s="105">
        <f t="shared" si="5"/>
        <v>0</v>
      </c>
      <c r="N1360" s="105">
        <f t="shared" si="6"/>
        <v>0</v>
      </c>
      <c r="O1360" s="105">
        <f t="shared" si="7"/>
        <v>0</v>
      </c>
      <c r="P1360" s="105" t="str">
        <f t="shared" si="8"/>
        <v>No Infra</v>
      </c>
      <c r="Q1360" s="105">
        <f t="shared" si="9"/>
        <v>0</v>
      </c>
    </row>
    <row r="1361">
      <c r="A1361" s="61" t="s">
        <v>1499</v>
      </c>
      <c r="B1361" s="16">
        <f t="shared" si="2"/>
        <v>0</v>
      </c>
      <c r="C1361" s="16">
        <f>IFERROR(__xludf.DUMMYFUNCTION("IF(OR(REGEXMATCH($A1361, ""(?i)"" &amp; JOIN(""|"", SPLIT($C$3, "" ""))),vlookup(A1361,'VMware Inventory'!A:E,5,0)=""VMWare""), 1, 0)"),0.0)</f>
        <v>0</v>
      </c>
      <c r="D1361" s="16">
        <f>IFERROR(__xludf.DUMMYFUNCTION("IF(REGEXMATCH($A1361, ""(?i)"" &amp; JOIN(""|"", SPLIT($D$3, "" ""))), 1, 0)"),0.0)</f>
        <v>0</v>
      </c>
      <c r="E1361" s="16">
        <f t="shared" si="3"/>
        <v>0</v>
      </c>
      <c r="F1361" s="16">
        <f t="shared" si="4"/>
        <v>0</v>
      </c>
      <c r="G1361" s="16">
        <f>IFERROR(__xludf.DUMMYFUNCTION("IF(REGEXMATCH($A1361, ""(?i)"" &amp; JOIN(""|"", SPLIT($G$3, "" ""))), 1, 0)"),0.0)</f>
        <v>0</v>
      </c>
      <c r="H1361" s="16">
        <f>IFERROR(__xludf.DUMMYFUNCTION("IF(REGEXMATCH($A1361, ""(?i)"" &amp; JOIN(""|"", SPLIT($H$3, "" ""))), 1, 0)"),0.0)</f>
        <v>0</v>
      </c>
      <c r="I1361" s="16">
        <f>IFERROR(__xludf.DUMMYFUNCTION("IF(REGEXMATCH($A1361, ""(?i)"" &amp; JOIN(""|"", SPLIT($I$3, "" ""))), 1, 0)"),0.0)</f>
        <v>0</v>
      </c>
      <c r="J1361" s="16">
        <f>IFERROR(__xludf.DUMMYFUNCTION("IF(REGEXMATCH($A1361, ""(?i)"" &amp; JOIN(""|"", SPLIT($J$3, "" ""))), 1, 0)"),0.0)</f>
        <v>0</v>
      </c>
      <c r="K1361" s="16">
        <f>IFERROR(__xludf.DUMMYFUNCTION("IF(REGEXMATCH($A1361, ""(?i)"" &amp; JOIN(""|"", SPLIT($K$3, "" ""))), 1, 0)"),0.0)</f>
        <v>0</v>
      </c>
      <c r="L1361" s="16">
        <f>if(vlookup(A1361,'VMware Inventory'!A:E,5,0)="Workstation",1,0)</f>
        <v>0</v>
      </c>
      <c r="M1361" s="105">
        <f t="shared" si="5"/>
        <v>0</v>
      </c>
      <c r="N1361" s="105">
        <f t="shared" si="6"/>
        <v>0</v>
      </c>
      <c r="O1361" s="105">
        <f t="shared" si="7"/>
        <v>0</v>
      </c>
      <c r="P1361" s="105" t="str">
        <f t="shared" si="8"/>
        <v>No Infra</v>
      </c>
      <c r="Q1361" s="105">
        <f t="shared" si="9"/>
        <v>0</v>
      </c>
    </row>
    <row r="1362">
      <c r="A1362" s="61" t="s">
        <v>1500</v>
      </c>
      <c r="B1362" s="16">
        <f t="shared" si="2"/>
        <v>0</v>
      </c>
      <c r="C1362" s="16">
        <f>IFERROR(__xludf.DUMMYFUNCTION("IF(OR(REGEXMATCH($A1362, ""(?i)"" &amp; JOIN(""|"", SPLIT($C$3, "" ""))),vlookup(A1362,'VMware Inventory'!A:E,5,0)=""VMWare""), 1, 0)"),0.0)</f>
        <v>0</v>
      </c>
      <c r="D1362" s="16">
        <f>IFERROR(__xludf.DUMMYFUNCTION("IF(REGEXMATCH($A1362, ""(?i)"" &amp; JOIN(""|"", SPLIT($D$3, "" ""))), 1, 0)"),0.0)</f>
        <v>0</v>
      </c>
      <c r="E1362" s="16">
        <f t="shared" si="3"/>
        <v>0</v>
      </c>
      <c r="F1362" s="16">
        <f t="shared" si="4"/>
        <v>0</v>
      </c>
      <c r="G1362" s="16">
        <f>IFERROR(__xludf.DUMMYFUNCTION("IF(REGEXMATCH($A1362, ""(?i)"" &amp; JOIN(""|"", SPLIT($G$3, "" ""))), 1, 0)"),0.0)</f>
        <v>0</v>
      </c>
      <c r="H1362" s="16">
        <f>IFERROR(__xludf.DUMMYFUNCTION("IF(REGEXMATCH($A1362, ""(?i)"" &amp; JOIN(""|"", SPLIT($H$3, "" ""))), 1, 0)"),0.0)</f>
        <v>0</v>
      </c>
      <c r="I1362" s="16">
        <f>IFERROR(__xludf.DUMMYFUNCTION("IF(REGEXMATCH($A1362, ""(?i)"" &amp; JOIN(""|"", SPLIT($I$3, "" ""))), 1, 0)"),0.0)</f>
        <v>0</v>
      </c>
      <c r="J1362" s="16">
        <f>IFERROR(__xludf.DUMMYFUNCTION("IF(REGEXMATCH($A1362, ""(?i)"" &amp; JOIN(""|"", SPLIT($J$3, "" ""))), 1, 0)"),0.0)</f>
        <v>0</v>
      </c>
      <c r="K1362" s="16">
        <f>IFERROR(__xludf.DUMMYFUNCTION("IF(REGEXMATCH($A1362, ""(?i)"" &amp; JOIN(""|"", SPLIT($K$3, "" ""))), 1, 0)"),0.0)</f>
        <v>0</v>
      </c>
      <c r="L1362" s="16">
        <f>if(vlookup(A1362,'VMware Inventory'!A:E,5,0)="Workstation",1,0)</f>
        <v>1</v>
      </c>
      <c r="M1362" s="105">
        <f t="shared" si="5"/>
        <v>1</v>
      </c>
      <c r="N1362" s="105">
        <f t="shared" si="6"/>
        <v>0</v>
      </c>
      <c r="O1362" s="105">
        <f t="shared" si="7"/>
        <v>0</v>
      </c>
      <c r="P1362" s="105" t="str">
        <f t="shared" si="8"/>
        <v>Consolidation</v>
      </c>
      <c r="Q1362" s="105">
        <f t="shared" si="9"/>
        <v>1</v>
      </c>
    </row>
    <row r="1363">
      <c r="A1363" s="61" t="s">
        <v>1501</v>
      </c>
      <c r="B1363" s="16">
        <f t="shared" si="2"/>
        <v>0</v>
      </c>
      <c r="C1363" s="16">
        <f>IFERROR(__xludf.DUMMYFUNCTION("IF(OR(REGEXMATCH($A1363, ""(?i)"" &amp; JOIN(""|"", SPLIT($C$3, "" ""))),vlookup(A1363,'VMware Inventory'!A:E,5,0)=""VMWare""), 1, 0)"),0.0)</f>
        <v>0</v>
      </c>
      <c r="D1363" s="16">
        <f>IFERROR(__xludf.DUMMYFUNCTION("IF(REGEXMATCH($A1363, ""(?i)"" &amp; JOIN(""|"", SPLIT($D$3, "" ""))), 1, 0)"),0.0)</f>
        <v>0</v>
      </c>
      <c r="E1363" s="16">
        <f t="shared" si="3"/>
        <v>0</v>
      </c>
      <c r="F1363" s="16">
        <f t="shared" si="4"/>
        <v>0</v>
      </c>
      <c r="G1363" s="16">
        <f>IFERROR(__xludf.DUMMYFUNCTION("IF(REGEXMATCH($A1363, ""(?i)"" &amp; JOIN(""|"", SPLIT($G$3, "" ""))), 1, 0)"),0.0)</f>
        <v>0</v>
      </c>
      <c r="H1363" s="16">
        <f>IFERROR(__xludf.DUMMYFUNCTION("IF(REGEXMATCH($A1363, ""(?i)"" &amp; JOIN(""|"", SPLIT($H$3, "" ""))), 1, 0)"),0.0)</f>
        <v>0</v>
      </c>
      <c r="I1363" s="16">
        <f>IFERROR(__xludf.DUMMYFUNCTION("IF(REGEXMATCH($A1363, ""(?i)"" &amp; JOIN(""|"", SPLIT($I$3, "" ""))), 1, 0)"),0.0)</f>
        <v>0</v>
      </c>
      <c r="J1363" s="16">
        <f>IFERROR(__xludf.DUMMYFUNCTION("IF(REGEXMATCH($A1363, ""(?i)"" &amp; JOIN(""|"", SPLIT($J$3, "" ""))), 1, 0)"),0.0)</f>
        <v>0</v>
      </c>
      <c r="K1363" s="16">
        <f>IFERROR(__xludf.DUMMYFUNCTION("IF(REGEXMATCH($A1363, ""(?i)"" &amp; JOIN(""|"", SPLIT($K$3, "" ""))), 1, 0)"),0.0)</f>
        <v>0</v>
      </c>
      <c r="L1363" s="16">
        <f>if(vlookup(A1363,'VMware Inventory'!A:E,5,0)="Workstation",1,0)</f>
        <v>0</v>
      </c>
      <c r="M1363" s="105">
        <f t="shared" si="5"/>
        <v>0</v>
      </c>
      <c r="N1363" s="105">
        <f t="shared" si="6"/>
        <v>0</v>
      </c>
      <c r="O1363" s="105">
        <f t="shared" si="7"/>
        <v>0</v>
      </c>
      <c r="P1363" s="105" t="str">
        <f t="shared" si="8"/>
        <v>No Infra</v>
      </c>
      <c r="Q1363" s="105">
        <f t="shared" si="9"/>
        <v>0</v>
      </c>
    </row>
    <row r="1364">
      <c r="A1364" s="61" t="s">
        <v>1502</v>
      </c>
      <c r="B1364" s="16">
        <f t="shared" si="2"/>
        <v>0</v>
      </c>
      <c r="C1364" s="16">
        <f>IFERROR(__xludf.DUMMYFUNCTION("IF(OR(REGEXMATCH($A1364, ""(?i)"" &amp; JOIN(""|"", SPLIT($C$3, "" ""))),vlookup(A1364,'VMware Inventory'!A:E,5,0)=""VMWare""), 1, 0)"),0.0)</f>
        <v>0</v>
      </c>
      <c r="D1364" s="16">
        <f>IFERROR(__xludf.DUMMYFUNCTION("IF(REGEXMATCH($A1364, ""(?i)"" &amp; JOIN(""|"", SPLIT($D$3, "" ""))), 1, 0)"),0.0)</f>
        <v>0</v>
      </c>
      <c r="E1364" s="16">
        <f t="shared" si="3"/>
        <v>0</v>
      </c>
      <c r="F1364" s="16">
        <f t="shared" si="4"/>
        <v>0</v>
      </c>
      <c r="G1364" s="16">
        <f>IFERROR(__xludf.DUMMYFUNCTION("IF(REGEXMATCH($A1364, ""(?i)"" &amp; JOIN(""|"", SPLIT($G$3, "" ""))), 1, 0)"),0.0)</f>
        <v>0</v>
      </c>
      <c r="H1364" s="16">
        <f>IFERROR(__xludf.DUMMYFUNCTION("IF(REGEXMATCH($A1364, ""(?i)"" &amp; JOIN(""|"", SPLIT($H$3, "" ""))), 1, 0)"),0.0)</f>
        <v>0</v>
      </c>
      <c r="I1364" s="16">
        <f>IFERROR(__xludf.DUMMYFUNCTION("IF(REGEXMATCH($A1364, ""(?i)"" &amp; JOIN(""|"", SPLIT($I$3, "" ""))), 1, 0)"),0.0)</f>
        <v>0</v>
      </c>
      <c r="J1364" s="16">
        <f>IFERROR(__xludf.DUMMYFUNCTION("IF(REGEXMATCH($A1364, ""(?i)"" &amp; JOIN(""|"", SPLIT($J$3, "" ""))), 1, 0)"),0.0)</f>
        <v>0</v>
      </c>
      <c r="K1364" s="16">
        <f>IFERROR(__xludf.DUMMYFUNCTION("IF(REGEXMATCH($A1364, ""(?i)"" &amp; JOIN(""|"", SPLIT($K$3, "" ""))), 1, 0)"),0.0)</f>
        <v>0</v>
      </c>
      <c r="L1364" s="16">
        <f>if(vlookup(A1364,'VMware Inventory'!A:E,5,0)="Workstation",1,0)</f>
        <v>0</v>
      </c>
      <c r="M1364" s="105">
        <f t="shared" si="5"/>
        <v>0</v>
      </c>
      <c r="N1364" s="105">
        <f t="shared" si="6"/>
        <v>0</v>
      </c>
      <c r="O1364" s="105">
        <f t="shared" si="7"/>
        <v>0</v>
      </c>
      <c r="P1364" s="105" t="str">
        <f t="shared" si="8"/>
        <v>No Infra</v>
      </c>
      <c r="Q1364" s="105">
        <f t="shared" si="9"/>
        <v>0</v>
      </c>
    </row>
    <row r="1365">
      <c r="A1365" s="61" t="s">
        <v>1503</v>
      </c>
      <c r="B1365" s="16">
        <f t="shared" si="2"/>
        <v>0</v>
      </c>
      <c r="C1365" s="16">
        <f>IFERROR(__xludf.DUMMYFUNCTION("IF(OR(REGEXMATCH($A1365, ""(?i)"" &amp; JOIN(""|"", SPLIT($C$3, "" ""))),vlookup(A1365,'VMware Inventory'!A:E,5,0)=""VMWare""), 1, 0)"),0.0)</f>
        <v>0</v>
      </c>
      <c r="D1365" s="16">
        <f>IFERROR(__xludf.DUMMYFUNCTION("IF(REGEXMATCH($A1365, ""(?i)"" &amp; JOIN(""|"", SPLIT($D$3, "" ""))), 1, 0)"),0.0)</f>
        <v>0</v>
      </c>
      <c r="E1365" s="16">
        <f t="shared" si="3"/>
        <v>0</v>
      </c>
      <c r="F1365" s="16">
        <f t="shared" si="4"/>
        <v>0</v>
      </c>
      <c r="G1365" s="16">
        <f>IFERROR(__xludf.DUMMYFUNCTION("IF(REGEXMATCH($A1365, ""(?i)"" &amp; JOIN(""|"", SPLIT($G$3, "" ""))), 1, 0)"),0.0)</f>
        <v>0</v>
      </c>
      <c r="H1365" s="16">
        <f>IFERROR(__xludf.DUMMYFUNCTION("IF(REGEXMATCH($A1365, ""(?i)"" &amp; JOIN(""|"", SPLIT($H$3, "" ""))), 1, 0)"),0.0)</f>
        <v>0</v>
      </c>
      <c r="I1365" s="16">
        <f>IFERROR(__xludf.DUMMYFUNCTION("IF(REGEXMATCH($A1365, ""(?i)"" &amp; JOIN(""|"", SPLIT($I$3, "" ""))), 1, 0)"),0.0)</f>
        <v>0</v>
      </c>
      <c r="J1365" s="16">
        <f>IFERROR(__xludf.DUMMYFUNCTION("IF(REGEXMATCH($A1365, ""(?i)"" &amp; JOIN(""|"", SPLIT($J$3, "" ""))), 1, 0)"),0.0)</f>
        <v>0</v>
      </c>
      <c r="K1365" s="16">
        <f>IFERROR(__xludf.DUMMYFUNCTION("IF(REGEXMATCH($A1365, ""(?i)"" &amp; JOIN(""|"", SPLIT($K$3, "" ""))), 1, 0)"),0.0)</f>
        <v>0</v>
      </c>
      <c r="L1365" s="16">
        <f>if(vlookup(A1365,'VMware Inventory'!A:E,5,0)="Workstation",1,0)</f>
        <v>0</v>
      </c>
      <c r="M1365" s="105">
        <f t="shared" si="5"/>
        <v>0</v>
      </c>
      <c r="N1365" s="105">
        <f t="shared" si="6"/>
        <v>0</v>
      </c>
      <c r="O1365" s="105">
        <f t="shared" si="7"/>
        <v>0</v>
      </c>
      <c r="P1365" s="105" t="str">
        <f t="shared" si="8"/>
        <v>No Infra</v>
      </c>
      <c r="Q1365" s="105">
        <f t="shared" si="9"/>
        <v>0</v>
      </c>
    </row>
    <row r="1366">
      <c r="A1366" s="61" t="s">
        <v>1504</v>
      </c>
      <c r="B1366" s="16">
        <f t="shared" si="2"/>
        <v>0</v>
      </c>
      <c r="C1366" s="16">
        <f>IFERROR(__xludf.DUMMYFUNCTION("IF(OR(REGEXMATCH($A1366, ""(?i)"" &amp; JOIN(""|"", SPLIT($C$3, "" ""))),vlookup(A1366,'VMware Inventory'!A:E,5,0)=""VMWare""), 1, 0)"),0.0)</f>
        <v>0</v>
      </c>
      <c r="D1366" s="16">
        <f>IFERROR(__xludf.DUMMYFUNCTION("IF(REGEXMATCH($A1366, ""(?i)"" &amp; JOIN(""|"", SPLIT($D$3, "" ""))), 1, 0)"),0.0)</f>
        <v>0</v>
      </c>
      <c r="E1366" s="16">
        <f t="shared" si="3"/>
        <v>0</v>
      </c>
      <c r="F1366" s="16">
        <f t="shared" si="4"/>
        <v>0</v>
      </c>
      <c r="G1366" s="16">
        <f>IFERROR(__xludf.DUMMYFUNCTION("IF(REGEXMATCH($A1366, ""(?i)"" &amp; JOIN(""|"", SPLIT($G$3, "" ""))), 1, 0)"),0.0)</f>
        <v>0</v>
      </c>
      <c r="H1366" s="16">
        <f>IFERROR(__xludf.DUMMYFUNCTION("IF(REGEXMATCH($A1366, ""(?i)"" &amp; JOIN(""|"", SPLIT($H$3, "" ""))), 1, 0)"),0.0)</f>
        <v>0</v>
      </c>
      <c r="I1366" s="16">
        <f>IFERROR(__xludf.DUMMYFUNCTION("IF(REGEXMATCH($A1366, ""(?i)"" &amp; JOIN(""|"", SPLIT($I$3, "" ""))), 1, 0)"),0.0)</f>
        <v>0</v>
      </c>
      <c r="J1366" s="16">
        <f>IFERROR(__xludf.DUMMYFUNCTION("IF(REGEXMATCH($A1366, ""(?i)"" &amp; JOIN(""|"", SPLIT($J$3, "" ""))), 1, 0)"),0.0)</f>
        <v>0</v>
      </c>
      <c r="K1366" s="16">
        <f>IFERROR(__xludf.DUMMYFUNCTION("IF(REGEXMATCH($A1366, ""(?i)"" &amp; JOIN(""|"", SPLIT($K$3, "" ""))), 1, 0)"),0.0)</f>
        <v>0</v>
      </c>
      <c r="L1366" s="16">
        <f>if(vlookup(A1366,'VMware Inventory'!A:E,5,0)="Workstation",1,0)</f>
        <v>0</v>
      </c>
      <c r="M1366" s="105">
        <f t="shared" si="5"/>
        <v>0</v>
      </c>
      <c r="N1366" s="105">
        <f t="shared" si="6"/>
        <v>0</v>
      </c>
      <c r="O1366" s="105">
        <f t="shared" si="7"/>
        <v>0</v>
      </c>
      <c r="P1366" s="105" t="str">
        <f t="shared" si="8"/>
        <v>No Infra</v>
      </c>
      <c r="Q1366" s="105">
        <f t="shared" si="9"/>
        <v>0</v>
      </c>
    </row>
    <row r="1367">
      <c r="A1367" s="61" t="s">
        <v>1505</v>
      </c>
      <c r="B1367" s="16">
        <f t="shared" si="2"/>
        <v>0</v>
      </c>
      <c r="C1367" s="16">
        <f>IFERROR(__xludf.DUMMYFUNCTION("IF(OR(REGEXMATCH($A1367, ""(?i)"" &amp; JOIN(""|"", SPLIT($C$3, "" ""))),vlookup(A1367,'VMware Inventory'!A:E,5,0)=""VMWare""), 1, 0)"),0.0)</f>
        <v>0</v>
      </c>
      <c r="D1367" s="16">
        <f>IFERROR(__xludf.DUMMYFUNCTION("IF(REGEXMATCH($A1367, ""(?i)"" &amp; JOIN(""|"", SPLIT($D$3, "" ""))), 1, 0)"),0.0)</f>
        <v>0</v>
      </c>
      <c r="E1367" s="16">
        <f t="shared" si="3"/>
        <v>0</v>
      </c>
      <c r="F1367" s="16">
        <f t="shared" si="4"/>
        <v>0</v>
      </c>
      <c r="G1367" s="16">
        <f>IFERROR(__xludf.DUMMYFUNCTION("IF(REGEXMATCH($A1367, ""(?i)"" &amp; JOIN(""|"", SPLIT($G$3, "" ""))), 1, 0)"),0.0)</f>
        <v>0</v>
      </c>
      <c r="H1367" s="16">
        <f>IFERROR(__xludf.DUMMYFUNCTION("IF(REGEXMATCH($A1367, ""(?i)"" &amp; JOIN(""|"", SPLIT($H$3, "" ""))), 1, 0)"),1.0)</f>
        <v>1</v>
      </c>
      <c r="I1367" s="16">
        <f>IFERROR(__xludf.DUMMYFUNCTION("IF(REGEXMATCH($A1367, ""(?i)"" &amp; JOIN(""|"", SPLIT($I$3, "" ""))), 1, 0)"),0.0)</f>
        <v>0</v>
      </c>
      <c r="J1367" s="16">
        <f>IFERROR(__xludf.DUMMYFUNCTION("IF(REGEXMATCH($A1367, ""(?i)"" &amp; JOIN(""|"", SPLIT($J$3, "" ""))), 1, 0)"),0.0)</f>
        <v>0</v>
      </c>
      <c r="K1367" s="16">
        <f>IFERROR(__xludf.DUMMYFUNCTION("IF(REGEXMATCH($A1367, ""(?i)"" &amp; JOIN(""|"", SPLIT($K$3, "" ""))), 1, 0)"),0.0)</f>
        <v>0</v>
      </c>
      <c r="L1367" s="16">
        <f>if(vlookup(A1367,'VMware Inventory'!A:E,5,0)="Workstation",1,0)</f>
        <v>0</v>
      </c>
      <c r="M1367" s="105">
        <f t="shared" si="5"/>
        <v>1</v>
      </c>
      <c r="N1367" s="105">
        <f t="shared" si="6"/>
        <v>0</v>
      </c>
      <c r="O1367" s="105">
        <f t="shared" si="7"/>
        <v>0</v>
      </c>
      <c r="P1367" s="105" t="str">
        <f t="shared" si="8"/>
        <v>Consolidation</v>
      </c>
      <c r="Q1367" s="105">
        <f t="shared" si="9"/>
        <v>1</v>
      </c>
    </row>
    <row r="1368">
      <c r="A1368" s="61" t="s">
        <v>1506</v>
      </c>
      <c r="B1368" s="16">
        <f t="shared" si="2"/>
        <v>0</v>
      </c>
      <c r="C1368" s="16">
        <f>IFERROR(__xludf.DUMMYFUNCTION("IF(OR(REGEXMATCH($A1368, ""(?i)"" &amp; JOIN(""|"", SPLIT($C$3, "" ""))),vlookup(A1368,'VMware Inventory'!A:E,5,0)=""VMWare""), 1, 0)"),0.0)</f>
        <v>0</v>
      </c>
      <c r="D1368" s="16">
        <f>IFERROR(__xludf.DUMMYFUNCTION("IF(REGEXMATCH($A1368, ""(?i)"" &amp; JOIN(""|"", SPLIT($D$3, "" ""))), 1, 0)"),0.0)</f>
        <v>0</v>
      </c>
      <c r="E1368" s="16">
        <f t="shared" si="3"/>
        <v>0</v>
      </c>
      <c r="F1368" s="16">
        <f t="shared" si="4"/>
        <v>0</v>
      </c>
      <c r="G1368" s="16">
        <f>IFERROR(__xludf.DUMMYFUNCTION("IF(REGEXMATCH($A1368, ""(?i)"" &amp; JOIN(""|"", SPLIT($G$3, "" ""))), 1, 0)"),0.0)</f>
        <v>0</v>
      </c>
      <c r="H1368" s="16">
        <f>IFERROR(__xludf.DUMMYFUNCTION("IF(REGEXMATCH($A1368, ""(?i)"" &amp; JOIN(""|"", SPLIT($H$3, "" ""))), 1, 0)"),0.0)</f>
        <v>0</v>
      </c>
      <c r="I1368" s="16">
        <f>IFERROR(__xludf.DUMMYFUNCTION("IF(REGEXMATCH($A1368, ""(?i)"" &amp; JOIN(""|"", SPLIT($I$3, "" ""))), 1, 0)"),0.0)</f>
        <v>0</v>
      </c>
      <c r="J1368" s="16">
        <f>IFERROR(__xludf.DUMMYFUNCTION("IF(REGEXMATCH($A1368, ""(?i)"" &amp; JOIN(""|"", SPLIT($J$3, "" ""))), 1, 0)"),0.0)</f>
        <v>0</v>
      </c>
      <c r="K1368" s="16">
        <f>IFERROR(__xludf.DUMMYFUNCTION("IF(REGEXMATCH($A1368, ""(?i)"" &amp; JOIN(""|"", SPLIT($K$3, "" ""))), 1, 0)"),0.0)</f>
        <v>0</v>
      </c>
      <c r="L1368" s="16">
        <f>if(vlookup(A1368,'VMware Inventory'!A:E,5,0)="Workstation",1,0)</f>
        <v>0</v>
      </c>
      <c r="M1368" s="105">
        <f t="shared" si="5"/>
        <v>0</v>
      </c>
      <c r="N1368" s="105">
        <f t="shared" si="6"/>
        <v>0</v>
      </c>
      <c r="O1368" s="105">
        <f t="shared" si="7"/>
        <v>0</v>
      </c>
      <c r="P1368" s="105" t="str">
        <f t="shared" si="8"/>
        <v>No Infra</v>
      </c>
      <c r="Q1368" s="105">
        <f t="shared" si="9"/>
        <v>0</v>
      </c>
    </row>
    <row r="1369">
      <c r="A1369" s="61" t="s">
        <v>1507</v>
      </c>
      <c r="B1369" s="16">
        <f t="shared" si="2"/>
        <v>0</v>
      </c>
      <c r="C1369" s="16">
        <f>IFERROR(__xludf.DUMMYFUNCTION("IF(OR(REGEXMATCH($A1369, ""(?i)"" &amp; JOIN(""|"", SPLIT($C$3, "" ""))),vlookup(A1369,'VMware Inventory'!A:E,5,0)=""VMWare""), 1, 0)"),0.0)</f>
        <v>0</v>
      </c>
      <c r="D1369" s="16">
        <f>IFERROR(__xludf.DUMMYFUNCTION("IF(REGEXMATCH($A1369, ""(?i)"" &amp; JOIN(""|"", SPLIT($D$3, "" ""))), 1, 0)"),0.0)</f>
        <v>0</v>
      </c>
      <c r="E1369" s="16">
        <f t="shared" si="3"/>
        <v>0</v>
      </c>
      <c r="F1369" s="16">
        <f t="shared" si="4"/>
        <v>0</v>
      </c>
      <c r="G1369" s="16">
        <f>IFERROR(__xludf.DUMMYFUNCTION("IF(REGEXMATCH($A1369, ""(?i)"" &amp; JOIN(""|"", SPLIT($G$3, "" ""))), 1, 0)"),0.0)</f>
        <v>0</v>
      </c>
      <c r="H1369" s="16">
        <f>IFERROR(__xludf.DUMMYFUNCTION("IF(REGEXMATCH($A1369, ""(?i)"" &amp; JOIN(""|"", SPLIT($H$3, "" ""))), 1, 0)"),0.0)</f>
        <v>0</v>
      </c>
      <c r="I1369" s="16">
        <f>IFERROR(__xludf.DUMMYFUNCTION("IF(REGEXMATCH($A1369, ""(?i)"" &amp; JOIN(""|"", SPLIT($I$3, "" ""))), 1, 0)"),0.0)</f>
        <v>0</v>
      </c>
      <c r="J1369" s="16">
        <f>IFERROR(__xludf.DUMMYFUNCTION("IF(REGEXMATCH($A1369, ""(?i)"" &amp; JOIN(""|"", SPLIT($J$3, "" ""))), 1, 0)"),0.0)</f>
        <v>0</v>
      </c>
      <c r="K1369" s="16">
        <f>IFERROR(__xludf.DUMMYFUNCTION("IF(REGEXMATCH($A1369, ""(?i)"" &amp; JOIN(""|"", SPLIT($K$3, "" ""))), 1, 0)"),0.0)</f>
        <v>0</v>
      </c>
      <c r="L1369" s="16">
        <f>if(vlookup(A1369,'VMware Inventory'!A:E,5,0)="Workstation",1,0)</f>
        <v>0</v>
      </c>
      <c r="M1369" s="105">
        <f t="shared" si="5"/>
        <v>0</v>
      </c>
      <c r="N1369" s="105">
        <f t="shared" si="6"/>
        <v>0</v>
      </c>
      <c r="O1369" s="105">
        <f t="shared" si="7"/>
        <v>0</v>
      </c>
      <c r="P1369" s="105" t="str">
        <f t="shared" si="8"/>
        <v>No Infra</v>
      </c>
      <c r="Q1369" s="105">
        <f t="shared" si="9"/>
        <v>0</v>
      </c>
    </row>
    <row r="1370">
      <c r="A1370" s="61" t="s">
        <v>1508</v>
      </c>
      <c r="B1370" s="16">
        <f t="shared" si="2"/>
        <v>0</v>
      </c>
      <c r="C1370" s="16">
        <f>IFERROR(__xludf.DUMMYFUNCTION("IF(OR(REGEXMATCH($A1370, ""(?i)"" &amp; JOIN(""|"", SPLIT($C$3, "" ""))),vlookup(A1370,'VMware Inventory'!A:E,5,0)=""VMWare""), 1, 0)"),0.0)</f>
        <v>0</v>
      </c>
      <c r="D1370" s="16">
        <f>IFERROR(__xludf.DUMMYFUNCTION("IF(REGEXMATCH($A1370, ""(?i)"" &amp; JOIN(""|"", SPLIT($D$3, "" ""))), 1, 0)"),0.0)</f>
        <v>0</v>
      </c>
      <c r="E1370" s="16">
        <f t="shared" si="3"/>
        <v>0</v>
      </c>
      <c r="F1370" s="16">
        <f t="shared" si="4"/>
        <v>0</v>
      </c>
      <c r="G1370" s="16">
        <f>IFERROR(__xludf.DUMMYFUNCTION("IF(REGEXMATCH($A1370, ""(?i)"" &amp; JOIN(""|"", SPLIT($G$3, "" ""))), 1, 0)"),0.0)</f>
        <v>0</v>
      </c>
      <c r="H1370" s="16">
        <f>IFERROR(__xludf.DUMMYFUNCTION("IF(REGEXMATCH($A1370, ""(?i)"" &amp; JOIN(""|"", SPLIT($H$3, "" ""))), 1, 0)"),0.0)</f>
        <v>0</v>
      </c>
      <c r="I1370" s="16">
        <f>IFERROR(__xludf.DUMMYFUNCTION("IF(REGEXMATCH($A1370, ""(?i)"" &amp; JOIN(""|"", SPLIT($I$3, "" ""))), 1, 0)"),0.0)</f>
        <v>0</v>
      </c>
      <c r="J1370" s="16">
        <f>IFERROR(__xludf.DUMMYFUNCTION("IF(REGEXMATCH($A1370, ""(?i)"" &amp; JOIN(""|"", SPLIT($J$3, "" ""))), 1, 0)"),0.0)</f>
        <v>0</v>
      </c>
      <c r="K1370" s="16">
        <f>IFERROR(__xludf.DUMMYFUNCTION("IF(REGEXMATCH($A1370, ""(?i)"" &amp; JOIN(""|"", SPLIT($K$3, "" ""))), 1, 0)"),0.0)</f>
        <v>0</v>
      </c>
      <c r="L1370" s="16">
        <f>if(vlookup(A1370,'VMware Inventory'!A:E,5,0)="Workstation",1,0)</f>
        <v>0</v>
      </c>
      <c r="M1370" s="105">
        <f t="shared" si="5"/>
        <v>0</v>
      </c>
      <c r="N1370" s="105">
        <f t="shared" si="6"/>
        <v>0</v>
      </c>
      <c r="O1370" s="105">
        <f t="shared" si="7"/>
        <v>0</v>
      </c>
      <c r="P1370" s="105" t="str">
        <f t="shared" si="8"/>
        <v>No Infra</v>
      </c>
      <c r="Q1370" s="105">
        <f t="shared" si="9"/>
        <v>0</v>
      </c>
    </row>
    <row r="1371">
      <c r="A1371" s="61" t="s">
        <v>1509</v>
      </c>
      <c r="B1371" s="16">
        <f t="shared" si="2"/>
        <v>0</v>
      </c>
      <c r="C1371" s="16">
        <f>IFERROR(__xludf.DUMMYFUNCTION("IF(OR(REGEXMATCH($A1371, ""(?i)"" &amp; JOIN(""|"", SPLIT($C$3, "" ""))),vlookup(A1371,'VMware Inventory'!A:E,5,0)=""VMWare""), 1, 0)"),0.0)</f>
        <v>0</v>
      </c>
      <c r="D1371" s="16">
        <f>IFERROR(__xludf.DUMMYFUNCTION("IF(REGEXMATCH($A1371, ""(?i)"" &amp; JOIN(""|"", SPLIT($D$3, "" ""))), 1, 0)"),0.0)</f>
        <v>0</v>
      </c>
      <c r="E1371" s="16">
        <f t="shared" si="3"/>
        <v>0</v>
      </c>
      <c r="F1371" s="16">
        <f t="shared" si="4"/>
        <v>0</v>
      </c>
      <c r="G1371" s="16">
        <f>IFERROR(__xludf.DUMMYFUNCTION("IF(REGEXMATCH($A1371, ""(?i)"" &amp; JOIN(""|"", SPLIT($G$3, "" ""))), 1, 0)"),0.0)</f>
        <v>0</v>
      </c>
      <c r="H1371" s="16">
        <f>IFERROR(__xludf.DUMMYFUNCTION("IF(REGEXMATCH($A1371, ""(?i)"" &amp; JOIN(""|"", SPLIT($H$3, "" ""))), 1, 0)"),0.0)</f>
        <v>0</v>
      </c>
      <c r="I1371" s="16">
        <f>IFERROR(__xludf.DUMMYFUNCTION("IF(REGEXMATCH($A1371, ""(?i)"" &amp; JOIN(""|"", SPLIT($I$3, "" ""))), 1, 0)"),0.0)</f>
        <v>0</v>
      </c>
      <c r="J1371" s="16">
        <f>IFERROR(__xludf.DUMMYFUNCTION("IF(REGEXMATCH($A1371, ""(?i)"" &amp; JOIN(""|"", SPLIT($J$3, "" ""))), 1, 0)"),0.0)</f>
        <v>0</v>
      </c>
      <c r="K1371" s="16">
        <f>IFERROR(__xludf.DUMMYFUNCTION("IF(REGEXMATCH($A1371, ""(?i)"" &amp; JOIN(""|"", SPLIT($K$3, "" ""))), 1, 0)"),0.0)</f>
        <v>0</v>
      </c>
      <c r="L1371" s="16">
        <f>if(vlookup(A1371,'VMware Inventory'!A:E,5,0)="Workstation",1,0)</f>
        <v>0</v>
      </c>
      <c r="M1371" s="105">
        <f t="shared" si="5"/>
        <v>0</v>
      </c>
      <c r="N1371" s="105">
        <f t="shared" si="6"/>
        <v>0</v>
      </c>
      <c r="O1371" s="105">
        <f t="shared" si="7"/>
        <v>0</v>
      </c>
      <c r="P1371" s="105" t="str">
        <f t="shared" si="8"/>
        <v>No Infra</v>
      </c>
      <c r="Q1371" s="105">
        <f t="shared" si="9"/>
        <v>0</v>
      </c>
    </row>
    <row r="1372">
      <c r="A1372" s="61" t="s">
        <v>1510</v>
      </c>
      <c r="B1372" s="16">
        <f t="shared" si="2"/>
        <v>0</v>
      </c>
      <c r="C1372" s="16">
        <f>IFERROR(__xludf.DUMMYFUNCTION("IF(OR(REGEXMATCH($A1372, ""(?i)"" &amp; JOIN(""|"", SPLIT($C$3, "" ""))),vlookup(A1372,'VMware Inventory'!A:E,5,0)=""VMWare""), 1, 0)"),0.0)</f>
        <v>0</v>
      </c>
      <c r="D1372" s="16">
        <f>IFERROR(__xludf.DUMMYFUNCTION("IF(REGEXMATCH($A1372, ""(?i)"" &amp; JOIN(""|"", SPLIT($D$3, "" ""))), 1, 0)"),0.0)</f>
        <v>0</v>
      </c>
      <c r="E1372" s="16">
        <f t="shared" si="3"/>
        <v>0</v>
      </c>
      <c r="F1372" s="16">
        <f t="shared" si="4"/>
        <v>0</v>
      </c>
      <c r="G1372" s="16">
        <f>IFERROR(__xludf.DUMMYFUNCTION("IF(REGEXMATCH($A1372, ""(?i)"" &amp; JOIN(""|"", SPLIT($G$3, "" ""))), 1, 0)"),0.0)</f>
        <v>0</v>
      </c>
      <c r="H1372" s="16">
        <f>IFERROR(__xludf.DUMMYFUNCTION("IF(REGEXMATCH($A1372, ""(?i)"" &amp; JOIN(""|"", SPLIT($H$3, "" ""))), 1, 0)"),0.0)</f>
        <v>0</v>
      </c>
      <c r="I1372" s="16">
        <f>IFERROR(__xludf.DUMMYFUNCTION("IF(REGEXMATCH($A1372, ""(?i)"" &amp; JOIN(""|"", SPLIT($I$3, "" ""))), 1, 0)"),0.0)</f>
        <v>0</v>
      </c>
      <c r="J1372" s="16">
        <f>IFERROR(__xludf.DUMMYFUNCTION("IF(REGEXMATCH($A1372, ""(?i)"" &amp; JOIN(""|"", SPLIT($J$3, "" ""))), 1, 0)"),0.0)</f>
        <v>0</v>
      </c>
      <c r="K1372" s="16">
        <f>IFERROR(__xludf.DUMMYFUNCTION("IF(REGEXMATCH($A1372, ""(?i)"" &amp; JOIN(""|"", SPLIT($K$3, "" ""))), 1, 0)"),0.0)</f>
        <v>0</v>
      </c>
      <c r="L1372" s="16">
        <f>if(vlookup(A1372,'VMware Inventory'!A:E,5,0)="Workstation",1,0)</f>
        <v>0</v>
      </c>
      <c r="M1372" s="105">
        <f t="shared" si="5"/>
        <v>0</v>
      </c>
      <c r="N1372" s="105">
        <f t="shared" si="6"/>
        <v>0</v>
      </c>
      <c r="O1372" s="105">
        <f t="shared" si="7"/>
        <v>0</v>
      </c>
      <c r="P1372" s="105" t="str">
        <f t="shared" si="8"/>
        <v>No Infra</v>
      </c>
      <c r="Q1372" s="105">
        <f t="shared" si="9"/>
        <v>0</v>
      </c>
    </row>
    <row r="1373">
      <c r="A1373" s="61" t="s">
        <v>1511</v>
      </c>
      <c r="B1373" s="16">
        <f t="shared" si="2"/>
        <v>0</v>
      </c>
      <c r="C1373" s="16">
        <f>IFERROR(__xludf.DUMMYFUNCTION("IF(OR(REGEXMATCH($A1373, ""(?i)"" &amp; JOIN(""|"", SPLIT($C$3, "" ""))),vlookup(A1373,'VMware Inventory'!A:E,5,0)=""VMWare""), 1, 0)"),0.0)</f>
        <v>0</v>
      </c>
      <c r="D1373" s="16">
        <f>IFERROR(__xludf.DUMMYFUNCTION("IF(REGEXMATCH($A1373, ""(?i)"" &amp; JOIN(""|"", SPLIT($D$3, "" ""))), 1, 0)"),0.0)</f>
        <v>0</v>
      </c>
      <c r="E1373" s="16">
        <f t="shared" si="3"/>
        <v>0</v>
      </c>
      <c r="F1373" s="16">
        <f t="shared" si="4"/>
        <v>0</v>
      </c>
      <c r="G1373" s="16">
        <f>IFERROR(__xludf.DUMMYFUNCTION("IF(REGEXMATCH($A1373, ""(?i)"" &amp; JOIN(""|"", SPLIT($G$3, "" ""))), 1, 0)"),0.0)</f>
        <v>0</v>
      </c>
      <c r="H1373" s="16">
        <f>IFERROR(__xludf.DUMMYFUNCTION("IF(REGEXMATCH($A1373, ""(?i)"" &amp; JOIN(""|"", SPLIT($H$3, "" ""))), 1, 0)"),0.0)</f>
        <v>0</v>
      </c>
      <c r="I1373" s="16">
        <f>IFERROR(__xludf.DUMMYFUNCTION("IF(REGEXMATCH($A1373, ""(?i)"" &amp; JOIN(""|"", SPLIT($I$3, "" ""))), 1, 0)"),0.0)</f>
        <v>0</v>
      </c>
      <c r="J1373" s="16">
        <f>IFERROR(__xludf.DUMMYFUNCTION("IF(REGEXMATCH($A1373, ""(?i)"" &amp; JOIN(""|"", SPLIT($J$3, "" ""))), 1, 0)"),0.0)</f>
        <v>0</v>
      </c>
      <c r="K1373" s="16">
        <f>IFERROR(__xludf.DUMMYFUNCTION("IF(REGEXMATCH($A1373, ""(?i)"" &amp; JOIN(""|"", SPLIT($K$3, "" ""))), 1, 0)"),0.0)</f>
        <v>0</v>
      </c>
      <c r="L1373" s="16">
        <f>if(vlookup(A1373,'VMware Inventory'!A:E,5,0)="Workstation",1,0)</f>
        <v>0</v>
      </c>
      <c r="M1373" s="105">
        <f t="shared" si="5"/>
        <v>0</v>
      </c>
      <c r="N1373" s="105">
        <f t="shared" si="6"/>
        <v>0</v>
      </c>
      <c r="O1373" s="105">
        <f t="shared" si="7"/>
        <v>0</v>
      </c>
      <c r="P1373" s="105" t="str">
        <f t="shared" si="8"/>
        <v>No Infra</v>
      </c>
      <c r="Q1373" s="105">
        <f t="shared" si="9"/>
        <v>0</v>
      </c>
    </row>
    <row r="1374">
      <c r="A1374" s="61" t="s">
        <v>1512</v>
      </c>
      <c r="B1374" s="16">
        <f t="shared" si="2"/>
        <v>0</v>
      </c>
      <c r="C1374" s="16">
        <f>IFERROR(__xludf.DUMMYFUNCTION("IF(OR(REGEXMATCH($A1374, ""(?i)"" &amp; JOIN(""|"", SPLIT($C$3, "" ""))),vlookup(A1374,'VMware Inventory'!A:E,5,0)=""VMWare""), 1, 0)"),0.0)</f>
        <v>0</v>
      </c>
      <c r="D1374" s="16">
        <f>IFERROR(__xludf.DUMMYFUNCTION("IF(REGEXMATCH($A1374, ""(?i)"" &amp; JOIN(""|"", SPLIT($D$3, "" ""))), 1, 0)"),0.0)</f>
        <v>0</v>
      </c>
      <c r="E1374" s="16">
        <f t="shared" si="3"/>
        <v>0</v>
      </c>
      <c r="F1374" s="16">
        <f t="shared" si="4"/>
        <v>0</v>
      </c>
      <c r="G1374" s="16">
        <f>IFERROR(__xludf.DUMMYFUNCTION("IF(REGEXMATCH($A1374, ""(?i)"" &amp; JOIN(""|"", SPLIT($G$3, "" ""))), 1, 0)"),0.0)</f>
        <v>0</v>
      </c>
      <c r="H1374" s="16">
        <f>IFERROR(__xludf.DUMMYFUNCTION("IF(REGEXMATCH($A1374, ""(?i)"" &amp; JOIN(""|"", SPLIT($H$3, "" ""))), 1, 0)"),0.0)</f>
        <v>0</v>
      </c>
      <c r="I1374" s="16">
        <f>IFERROR(__xludf.DUMMYFUNCTION("IF(REGEXMATCH($A1374, ""(?i)"" &amp; JOIN(""|"", SPLIT($I$3, "" ""))), 1, 0)"),0.0)</f>
        <v>0</v>
      </c>
      <c r="J1374" s="16">
        <f>IFERROR(__xludf.DUMMYFUNCTION("IF(REGEXMATCH($A1374, ""(?i)"" &amp; JOIN(""|"", SPLIT($J$3, "" ""))), 1, 0)"),0.0)</f>
        <v>0</v>
      </c>
      <c r="K1374" s="16">
        <f>IFERROR(__xludf.DUMMYFUNCTION("IF(REGEXMATCH($A1374, ""(?i)"" &amp; JOIN(""|"", SPLIT($K$3, "" ""))), 1, 0)"),0.0)</f>
        <v>0</v>
      </c>
      <c r="L1374" s="16">
        <f>if(vlookup(A1374,'VMware Inventory'!A:E,5,0)="Workstation",1,0)</f>
        <v>0</v>
      </c>
      <c r="M1374" s="105">
        <f t="shared" si="5"/>
        <v>0</v>
      </c>
      <c r="N1374" s="105">
        <f t="shared" si="6"/>
        <v>0</v>
      </c>
      <c r="O1374" s="105">
        <f t="shared" si="7"/>
        <v>0</v>
      </c>
      <c r="P1374" s="105" t="str">
        <f t="shared" si="8"/>
        <v>No Infra</v>
      </c>
      <c r="Q1374" s="105">
        <f t="shared" si="9"/>
        <v>0</v>
      </c>
    </row>
    <row r="1375">
      <c r="A1375" s="61" t="s">
        <v>1513</v>
      </c>
      <c r="B1375" s="16">
        <f t="shared" si="2"/>
        <v>0</v>
      </c>
      <c r="C1375" s="16">
        <f>IFERROR(__xludf.DUMMYFUNCTION("IF(OR(REGEXMATCH($A1375, ""(?i)"" &amp; JOIN(""|"", SPLIT($C$3, "" ""))),vlookup(A1375,'VMware Inventory'!A:E,5,0)=""VMWare""), 1, 0)"),0.0)</f>
        <v>0</v>
      </c>
      <c r="D1375" s="16">
        <f>IFERROR(__xludf.DUMMYFUNCTION("IF(REGEXMATCH($A1375, ""(?i)"" &amp; JOIN(""|"", SPLIT($D$3, "" ""))), 1, 0)"),0.0)</f>
        <v>0</v>
      </c>
      <c r="E1375" s="16">
        <f t="shared" si="3"/>
        <v>0</v>
      </c>
      <c r="F1375" s="16">
        <f t="shared" si="4"/>
        <v>0</v>
      </c>
      <c r="G1375" s="16">
        <f>IFERROR(__xludf.DUMMYFUNCTION("IF(REGEXMATCH($A1375, ""(?i)"" &amp; JOIN(""|"", SPLIT($G$3, "" ""))), 1, 0)"),0.0)</f>
        <v>0</v>
      </c>
      <c r="H1375" s="16">
        <f>IFERROR(__xludf.DUMMYFUNCTION("IF(REGEXMATCH($A1375, ""(?i)"" &amp; JOIN(""|"", SPLIT($H$3, "" ""))), 1, 0)"),0.0)</f>
        <v>0</v>
      </c>
      <c r="I1375" s="16">
        <f>IFERROR(__xludf.DUMMYFUNCTION("IF(REGEXMATCH($A1375, ""(?i)"" &amp; JOIN(""|"", SPLIT($I$3, "" ""))), 1, 0)"),0.0)</f>
        <v>0</v>
      </c>
      <c r="J1375" s="16">
        <f>IFERROR(__xludf.DUMMYFUNCTION("IF(REGEXMATCH($A1375, ""(?i)"" &amp; JOIN(""|"", SPLIT($J$3, "" ""))), 1, 0)"),0.0)</f>
        <v>0</v>
      </c>
      <c r="K1375" s="16">
        <f>IFERROR(__xludf.DUMMYFUNCTION("IF(REGEXMATCH($A1375, ""(?i)"" &amp; JOIN(""|"", SPLIT($K$3, "" ""))), 1, 0)"),0.0)</f>
        <v>0</v>
      </c>
      <c r="L1375" s="16">
        <f>if(vlookup(A1375,'VMware Inventory'!A:E,5,0)="Workstation",1,0)</f>
        <v>0</v>
      </c>
      <c r="M1375" s="105">
        <f t="shared" si="5"/>
        <v>0</v>
      </c>
      <c r="N1375" s="105">
        <f t="shared" si="6"/>
        <v>0</v>
      </c>
      <c r="O1375" s="105">
        <f t="shared" si="7"/>
        <v>0</v>
      </c>
      <c r="P1375" s="105" t="str">
        <f t="shared" si="8"/>
        <v>No Infra</v>
      </c>
      <c r="Q1375" s="105">
        <f t="shared" si="9"/>
        <v>0</v>
      </c>
    </row>
    <row r="1376">
      <c r="A1376" s="61" t="s">
        <v>1514</v>
      </c>
      <c r="B1376" s="16">
        <f t="shared" si="2"/>
        <v>0</v>
      </c>
      <c r="C1376" s="16">
        <f>IFERROR(__xludf.DUMMYFUNCTION("IF(OR(REGEXMATCH($A1376, ""(?i)"" &amp; JOIN(""|"", SPLIT($C$3, "" ""))),vlookup(A1376,'VMware Inventory'!A:E,5,0)=""VMWare""), 1, 0)"),0.0)</f>
        <v>0</v>
      </c>
      <c r="D1376" s="16">
        <f>IFERROR(__xludf.DUMMYFUNCTION("IF(REGEXMATCH($A1376, ""(?i)"" &amp; JOIN(""|"", SPLIT($D$3, "" ""))), 1, 0)"),0.0)</f>
        <v>0</v>
      </c>
      <c r="E1376" s="16">
        <f t="shared" si="3"/>
        <v>0</v>
      </c>
      <c r="F1376" s="16">
        <f t="shared" si="4"/>
        <v>0</v>
      </c>
      <c r="G1376" s="16">
        <f>IFERROR(__xludf.DUMMYFUNCTION("IF(REGEXMATCH($A1376, ""(?i)"" &amp; JOIN(""|"", SPLIT($G$3, "" ""))), 1, 0)"),0.0)</f>
        <v>0</v>
      </c>
      <c r="H1376" s="16">
        <f>IFERROR(__xludf.DUMMYFUNCTION("IF(REGEXMATCH($A1376, ""(?i)"" &amp; JOIN(""|"", SPLIT($H$3, "" ""))), 1, 0)"),0.0)</f>
        <v>0</v>
      </c>
      <c r="I1376" s="16">
        <f>IFERROR(__xludf.DUMMYFUNCTION("IF(REGEXMATCH($A1376, ""(?i)"" &amp; JOIN(""|"", SPLIT($I$3, "" ""))), 1, 0)"),0.0)</f>
        <v>0</v>
      </c>
      <c r="J1376" s="16">
        <f>IFERROR(__xludf.DUMMYFUNCTION("IF(REGEXMATCH($A1376, ""(?i)"" &amp; JOIN(""|"", SPLIT($J$3, "" ""))), 1, 0)"),0.0)</f>
        <v>0</v>
      </c>
      <c r="K1376" s="16">
        <f>IFERROR(__xludf.DUMMYFUNCTION("IF(REGEXMATCH($A1376, ""(?i)"" &amp; JOIN(""|"", SPLIT($K$3, "" ""))), 1, 0)"),0.0)</f>
        <v>0</v>
      </c>
      <c r="L1376" s="16">
        <f>if(vlookup(A1376,'VMware Inventory'!A:E,5,0)="Workstation",1,0)</f>
        <v>0</v>
      </c>
      <c r="M1376" s="105">
        <f t="shared" si="5"/>
        <v>0</v>
      </c>
      <c r="N1376" s="105">
        <f t="shared" si="6"/>
        <v>0</v>
      </c>
      <c r="O1376" s="105">
        <f t="shared" si="7"/>
        <v>0</v>
      </c>
      <c r="P1376" s="105" t="str">
        <f t="shared" si="8"/>
        <v>No Infra</v>
      </c>
      <c r="Q1376" s="105">
        <f t="shared" si="9"/>
        <v>0</v>
      </c>
    </row>
    <row r="1377">
      <c r="A1377" s="61" t="s">
        <v>1515</v>
      </c>
      <c r="B1377" s="16">
        <f t="shared" si="2"/>
        <v>0</v>
      </c>
      <c r="C1377" s="16">
        <f>IFERROR(__xludf.DUMMYFUNCTION("IF(OR(REGEXMATCH($A1377, ""(?i)"" &amp; JOIN(""|"", SPLIT($C$3, "" ""))),vlookup(A1377,'VMware Inventory'!A:E,5,0)=""VMWare""), 1, 0)"),0.0)</f>
        <v>0</v>
      </c>
      <c r="D1377" s="16">
        <f>IFERROR(__xludf.DUMMYFUNCTION("IF(REGEXMATCH($A1377, ""(?i)"" &amp; JOIN(""|"", SPLIT($D$3, "" ""))), 1, 0)"),0.0)</f>
        <v>0</v>
      </c>
      <c r="E1377" s="16">
        <f t="shared" si="3"/>
        <v>0</v>
      </c>
      <c r="F1377" s="16">
        <f t="shared" si="4"/>
        <v>0</v>
      </c>
      <c r="G1377" s="16">
        <f>IFERROR(__xludf.DUMMYFUNCTION("IF(REGEXMATCH($A1377, ""(?i)"" &amp; JOIN(""|"", SPLIT($G$3, "" ""))), 1, 0)"),0.0)</f>
        <v>0</v>
      </c>
      <c r="H1377" s="16">
        <f>IFERROR(__xludf.DUMMYFUNCTION("IF(REGEXMATCH($A1377, ""(?i)"" &amp; JOIN(""|"", SPLIT($H$3, "" ""))), 1, 0)"),0.0)</f>
        <v>0</v>
      </c>
      <c r="I1377" s="16">
        <f>IFERROR(__xludf.DUMMYFUNCTION("IF(REGEXMATCH($A1377, ""(?i)"" &amp; JOIN(""|"", SPLIT($I$3, "" ""))), 1, 0)"),0.0)</f>
        <v>0</v>
      </c>
      <c r="J1377" s="16">
        <f>IFERROR(__xludf.DUMMYFUNCTION("IF(REGEXMATCH($A1377, ""(?i)"" &amp; JOIN(""|"", SPLIT($J$3, "" ""))), 1, 0)"),0.0)</f>
        <v>0</v>
      </c>
      <c r="K1377" s="16">
        <f>IFERROR(__xludf.DUMMYFUNCTION("IF(REGEXMATCH($A1377, ""(?i)"" &amp; JOIN(""|"", SPLIT($K$3, "" ""))), 1, 0)"),0.0)</f>
        <v>0</v>
      </c>
      <c r="L1377" s="16">
        <f>if(vlookup(A1377,'VMware Inventory'!A:E,5,0)="Workstation",1,0)</f>
        <v>0</v>
      </c>
      <c r="M1377" s="105">
        <f t="shared" si="5"/>
        <v>0</v>
      </c>
      <c r="N1377" s="105">
        <f t="shared" si="6"/>
        <v>0</v>
      </c>
      <c r="O1377" s="105">
        <f t="shared" si="7"/>
        <v>0</v>
      </c>
      <c r="P1377" s="105" t="str">
        <f t="shared" si="8"/>
        <v>No Infra</v>
      </c>
      <c r="Q1377" s="105">
        <f t="shared" si="9"/>
        <v>0</v>
      </c>
    </row>
    <row r="1378">
      <c r="A1378" s="61" t="s">
        <v>1516</v>
      </c>
      <c r="B1378" s="16">
        <f t="shared" si="2"/>
        <v>0</v>
      </c>
      <c r="C1378" s="16">
        <f>IFERROR(__xludf.DUMMYFUNCTION("IF(OR(REGEXMATCH($A1378, ""(?i)"" &amp; JOIN(""|"", SPLIT($C$3, "" ""))),vlookup(A1378,'VMware Inventory'!A:E,5,0)=""VMWare""), 1, 0)"),0.0)</f>
        <v>0</v>
      </c>
      <c r="D1378" s="16">
        <f>IFERROR(__xludf.DUMMYFUNCTION("IF(REGEXMATCH($A1378, ""(?i)"" &amp; JOIN(""|"", SPLIT($D$3, "" ""))), 1, 0)"),0.0)</f>
        <v>0</v>
      </c>
      <c r="E1378" s="16">
        <f t="shared" si="3"/>
        <v>0</v>
      </c>
      <c r="F1378" s="16">
        <f t="shared" si="4"/>
        <v>0</v>
      </c>
      <c r="G1378" s="16">
        <f>IFERROR(__xludf.DUMMYFUNCTION("IF(REGEXMATCH($A1378, ""(?i)"" &amp; JOIN(""|"", SPLIT($G$3, "" ""))), 1, 0)"),0.0)</f>
        <v>0</v>
      </c>
      <c r="H1378" s="16">
        <f>IFERROR(__xludf.DUMMYFUNCTION("IF(REGEXMATCH($A1378, ""(?i)"" &amp; JOIN(""|"", SPLIT($H$3, "" ""))), 1, 0)"),0.0)</f>
        <v>0</v>
      </c>
      <c r="I1378" s="16">
        <f>IFERROR(__xludf.DUMMYFUNCTION("IF(REGEXMATCH($A1378, ""(?i)"" &amp; JOIN(""|"", SPLIT($I$3, "" ""))), 1, 0)"),0.0)</f>
        <v>0</v>
      </c>
      <c r="J1378" s="16">
        <f>IFERROR(__xludf.DUMMYFUNCTION("IF(REGEXMATCH($A1378, ""(?i)"" &amp; JOIN(""|"", SPLIT($J$3, "" ""))), 1, 0)"),0.0)</f>
        <v>0</v>
      </c>
      <c r="K1378" s="16">
        <f>IFERROR(__xludf.DUMMYFUNCTION("IF(REGEXMATCH($A1378, ""(?i)"" &amp; JOIN(""|"", SPLIT($K$3, "" ""))), 1, 0)"),0.0)</f>
        <v>0</v>
      </c>
      <c r="L1378" s="16">
        <f>if(vlookup(A1378,'VMware Inventory'!A:E,5,0)="Workstation",1,0)</f>
        <v>0</v>
      </c>
      <c r="M1378" s="105">
        <f t="shared" si="5"/>
        <v>0</v>
      </c>
      <c r="N1378" s="105">
        <f t="shared" si="6"/>
        <v>0</v>
      </c>
      <c r="O1378" s="105">
        <f t="shared" si="7"/>
        <v>0</v>
      </c>
      <c r="P1378" s="105" t="str">
        <f t="shared" si="8"/>
        <v>No Infra</v>
      </c>
      <c r="Q1378" s="105">
        <f t="shared" si="9"/>
        <v>0</v>
      </c>
    </row>
    <row r="1379">
      <c r="A1379" s="61" t="s">
        <v>1517</v>
      </c>
      <c r="B1379" s="16">
        <f t="shared" si="2"/>
        <v>0</v>
      </c>
      <c r="C1379" s="16">
        <f>IFERROR(__xludf.DUMMYFUNCTION("IF(OR(REGEXMATCH($A1379, ""(?i)"" &amp; JOIN(""|"", SPLIT($C$3, "" ""))),vlookup(A1379,'VMware Inventory'!A:E,5,0)=""VMWare""), 1, 0)"),0.0)</f>
        <v>0</v>
      </c>
      <c r="D1379" s="16">
        <f>IFERROR(__xludf.DUMMYFUNCTION("IF(REGEXMATCH($A1379, ""(?i)"" &amp; JOIN(""|"", SPLIT($D$3, "" ""))), 1, 0)"),0.0)</f>
        <v>0</v>
      </c>
      <c r="E1379" s="16">
        <f t="shared" si="3"/>
        <v>0</v>
      </c>
      <c r="F1379" s="16">
        <f t="shared" si="4"/>
        <v>0</v>
      </c>
      <c r="G1379" s="16">
        <f>IFERROR(__xludf.DUMMYFUNCTION("IF(REGEXMATCH($A1379, ""(?i)"" &amp; JOIN(""|"", SPLIT($G$3, "" ""))), 1, 0)"),0.0)</f>
        <v>0</v>
      </c>
      <c r="H1379" s="16">
        <f>IFERROR(__xludf.DUMMYFUNCTION("IF(REGEXMATCH($A1379, ""(?i)"" &amp; JOIN(""|"", SPLIT($H$3, "" ""))), 1, 0)"),0.0)</f>
        <v>0</v>
      </c>
      <c r="I1379" s="16">
        <f>IFERROR(__xludf.DUMMYFUNCTION("IF(REGEXMATCH($A1379, ""(?i)"" &amp; JOIN(""|"", SPLIT($I$3, "" ""))), 1, 0)"),0.0)</f>
        <v>0</v>
      </c>
      <c r="J1379" s="16">
        <f>IFERROR(__xludf.DUMMYFUNCTION("IF(REGEXMATCH($A1379, ""(?i)"" &amp; JOIN(""|"", SPLIT($J$3, "" ""))), 1, 0)"),0.0)</f>
        <v>0</v>
      </c>
      <c r="K1379" s="16">
        <f>IFERROR(__xludf.DUMMYFUNCTION("IF(REGEXMATCH($A1379, ""(?i)"" &amp; JOIN(""|"", SPLIT($K$3, "" ""))), 1, 0)"),0.0)</f>
        <v>0</v>
      </c>
      <c r="L1379" s="16">
        <f>if(vlookup(A1379,'VMware Inventory'!A:E,5,0)="Workstation",1,0)</f>
        <v>0</v>
      </c>
      <c r="M1379" s="105">
        <f t="shared" si="5"/>
        <v>0</v>
      </c>
      <c r="N1379" s="105">
        <f t="shared" si="6"/>
        <v>0</v>
      </c>
      <c r="O1379" s="105">
        <f t="shared" si="7"/>
        <v>0</v>
      </c>
      <c r="P1379" s="105" t="str">
        <f t="shared" si="8"/>
        <v>No Infra</v>
      </c>
      <c r="Q1379" s="105">
        <f t="shared" si="9"/>
        <v>0</v>
      </c>
    </row>
    <row r="1380">
      <c r="A1380" s="61" t="s">
        <v>1518</v>
      </c>
      <c r="B1380" s="16">
        <f t="shared" si="2"/>
        <v>0</v>
      </c>
      <c r="C1380" s="16">
        <f>IFERROR(__xludf.DUMMYFUNCTION("IF(OR(REGEXMATCH($A1380, ""(?i)"" &amp; JOIN(""|"", SPLIT($C$3, "" ""))),vlookup(A1380,'VMware Inventory'!A:E,5,0)=""VMWare""), 1, 0)"),0.0)</f>
        <v>0</v>
      </c>
      <c r="D1380" s="16">
        <f>IFERROR(__xludf.DUMMYFUNCTION("IF(REGEXMATCH($A1380, ""(?i)"" &amp; JOIN(""|"", SPLIT($D$3, "" ""))), 1, 0)"),0.0)</f>
        <v>0</v>
      </c>
      <c r="E1380" s="16">
        <f t="shared" si="3"/>
        <v>0</v>
      </c>
      <c r="F1380" s="16">
        <f t="shared" si="4"/>
        <v>0</v>
      </c>
      <c r="G1380" s="16">
        <f>IFERROR(__xludf.DUMMYFUNCTION("IF(REGEXMATCH($A1380, ""(?i)"" &amp; JOIN(""|"", SPLIT($G$3, "" ""))), 1, 0)"),0.0)</f>
        <v>0</v>
      </c>
      <c r="H1380" s="16">
        <f>IFERROR(__xludf.DUMMYFUNCTION("IF(REGEXMATCH($A1380, ""(?i)"" &amp; JOIN(""|"", SPLIT($H$3, "" ""))), 1, 0)"),0.0)</f>
        <v>0</v>
      </c>
      <c r="I1380" s="16">
        <f>IFERROR(__xludf.DUMMYFUNCTION("IF(REGEXMATCH($A1380, ""(?i)"" &amp; JOIN(""|"", SPLIT($I$3, "" ""))), 1, 0)"),0.0)</f>
        <v>0</v>
      </c>
      <c r="J1380" s="16">
        <f>IFERROR(__xludf.DUMMYFUNCTION("IF(REGEXMATCH($A1380, ""(?i)"" &amp; JOIN(""|"", SPLIT($J$3, "" ""))), 1, 0)"),0.0)</f>
        <v>0</v>
      </c>
      <c r="K1380" s="16">
        <f>IFERROR(__xludf.DUMMYFUNCTION("IF(REGEXMATCH($A1380, ""(?i)"" &amp; JOIN(""|"", SPLIT($K$3, "" ""))), 1, 0)"),0.0)</f>
        <v>0</v>
      </c>
      <c r="L1380" s="16">
        <f>if(vlookup(A1380,'VMware Inventory'!A:E,5,0)="Workstation",1,0)</f>
        <v>0</v>
      </c>
      <c r="M1380" s="105">
        <f t="shared" si="5"/>
        <v>0</v>
      </c>
      <c r="N1380" s="105">
        <f t="shared" si="6"/>
        <v>0</v>
      </c>
      <c r="O1380" s="105">
        <f t="shared" si="7"/>
        <v>0</v>
      </c>
      <c r="P1380" s="105" t="str">
        <f t="shared" si="8"/>
        <v>No Infra</v>
      </c>
      <c r="Q1380" s="105">
        <f t="shared" si="9"/>
        <v>0</v>
      </c>
    </row>
    <row r="1381">
      <c r="A1381" s="61" t="s">
        <v>1519</v>
      </c>
      <c r="B1381" s="16">
        <f t="shared" si="2"/>
        <v>0</v>
      </c>
      <c r="C1381" s="16">
        <f>IFERROR(__xludf.DUMMYFUNCTION("IF(OR(REGEXMATCH($A1381, ""(?i)"" &amp; JOIN(""|"", SPLIT($C$3, "" ""))),vlookup(A1381,'VMware Inventory'!A:E,5,0)=""VMWare""), 1, 0)"),0.0)</f>
        <v>0</v>
      </c>
      <c r="D1381" s="16">
        <f>IFERROR(__xludf.DUMMYFUNCTION("IF(REGEXMATCH($A1381, ""(?i)"" &amp; JOIN(""|"", SPLIT($D$3, "" ""))), 1, 0)"),0.0)</f>
        <v>0</v>
      </c>
      <c r="E1381" s="16">
        <f t="shared" si="3"/>
        <v>0</v>
      </c>
      <c r="F1381" s="16">
        <f t="shared" si="4"/>
        <v>0</v>
      </c>
      <c r="G1381" s="16">
        <f>IFERROR(__xludf.DUMMYFUNCTION("IF(REGEXMATCH($A1381, ""(?i)"" &amp; JOIN(""|"", SPLIT($G$3, "" ""))), 1, 0)"),0.0)</f>
        <v>0</v>
      </c>
      <c r="H1381" s="16">
        <f>IFERROR(__xludf.DUMMYFUNCTION("IF(REGEXMATCH($A1381, ""(?i)"" &amp; JOIN(""|"", SPLIT($H$3, "" ""))), 1, 0)"),0.0)</f>
        <v>0</v>
      </c>
      <c r="I1381" s="16">
        <f>IFERROR(__xludf.DUMMYFUNCTION("IF(REGEXMATCH($A1381, ""(?i)"" &amp; JOIN(""|"", SPLIT($I$3, "" ""))), 1, 0)"),0.0)</f>
        <v>0</v>
      </c>
      <c r="J1381" s="16">
        <f>IFERROR(__xludf.DUMMYFUNCTION("IF(REGEXMATCH($A1381, ""(?i)"" &amp; JOIN(""|"", SPLIT($J$3, "" ""))), 1, 0)"),0.0)</f>
        <v>0</v>
      </c>
      <c r="K1381" s="16">
        <f>IFERROR(__xludf.DUMMYFUNCTION("IF(REGEXMATCH($A1381, ""(?i)"" &amp; JOIN(""|"", SPLIT($K$3, "" ""))), 1, 0)"),0.0)</f>
        <v>0</v>
      </c>
      <c r="L1381" s="16">
        <f>if(vlookup(A1381,'VMware Inventory'!A:E,5,0)="Workstation",1,0)</f>
        <v>0</v>
      </c>
      <c r="M1381" s="105">
        <f t="shared" si="5"/>
        <v>0</v>
      </c>
      <c r="N1381" s="105">
        <f t="shared" si="6"/>
        <v>0</v>
      </c>
      <c r="O1381" s="105">
        <f t="shared" si="7"/>
        <v>0</v>
      </c>
      <c r="P1381" s="105" t="str">
        <f t="shared" si="8"/>
        <v>No Infra</v>
      </c>
      <c r="Q1381" s="105">
        <f t="shared" si="9"/>
        <v>0</v>
      </c>
    </row>
    <row r="1382">
      <c r="A1382" s="61" t="s">
        <v>1520</v>
      </c>
      <c r="B1382" s="16">
        <f t="shared" si="2"/>
        <v>0</v>
      </c>
      <c r="C1382" s="16">
        <f>IFERROR(__xludf.DUMMYFUNCTION("IF(OR(REGEXMATCH($A1382, ""(?i)"" &amp; JOIN(""|"", SPLIT($C$3, "" ""))),vlookup(A1382,'VMware Inventory'!A:E,5,0)=""VMWare""), 1, 0)"),0.0)</f>
        <v>0</v>
      </c>
      <c r="D1382" s="16">
        <f>IFERROR(__xludf.DUMMYFUNCTION("IF(REGEXMATCH($A1382, ""(?i)"" &amp; JOIN(""|"", SPLIT($D$3, "" ""))), 1, 0)"),0.0)</f>
        <v>0</v>
      </c>
      <c r="E1382" s="16">
        <f t="shared" si="3"/>
        <v>0</v>
      </c>
      <c r="F1382" s="16">
        <f t="shared" si="4"/>
        <v>0</v>
      </c>
      <c r="G1382" s="16">
        <f>IFERROR(__xludf.DUMMYFUNCTION("IF(REGEXMATCH($A1382, ""(?i)"" &amp; JOIN(""|"", SPLIT($G$3, "" ""))), 1, 0)"),0.0)</f>
        <v>0</v>
      </c>
      <c r="H1382" s="16">
        <f>IFERROR(__xludf.DUMMYFUNCTION("IF(REGEXMATCH($A1382, ""(?i)"" &amp; JOIN(""|"", SPLIT($H$3, "" ""))), 1, 0)"),0.0)</f>
        <v>0</v>
      </c>
      <c r="I1382" s="16">
        <f>IFERROR(__xludf.DUMMYFUNCTION("IF(REGEXMATCH($A1382, ""(?i)"" &amp; JOIN(""|"", SPLIT($I$3, "" ""))), 1, 0)"),0.0)</f>
        <v>0</v>
      </c>
      <c r="J1382" s="16">
        <f>IFERROR(__xludf.DUMMYFUNCTION("IF(REGEXMATCH($A1382, ""(?i)"" &amp; JOIN(""|"", SPLIT($J$3, "" ""))), 1, 0)"),0.0)</f>
        <v>0</v>
      </c>
      <c r="K1382" s="16">
        <f>IFERROR(__xludf.DUMMYFUNCTION("IF(REGEXMATCH($A1382, ""(?i)"" &amp; JOIN(""|"", SPLIT($K$3, "" ""))), 1, 0)"),0.0)</f>
        <v>0</v>
      </c>
      <c r="L1382" s="16">
        <f>if(vlookup(A1382,'VMware Inventory'!A:E,5,0)="Workstation",1,0)</f>
        <v>0</v>
      </c>
      <c r="M1382" s="105">
        <f t="shared" si="5"/>
        <v>0</v>
      </c>
      <c r="N1382" s="105">
        <f t="shared" si="6"/>
        <v>0</v>
      </c>
      <c r="O1382" s="105">
        <f t="shared" si="7"/>
        <v>0</v>
      </c>
      <c r="P1382" s="105" t="str">
        <f t="shared" si="8"/>
        <v>No Infra</v>
      </c>
      <c r="Q1382" s="105">
        <f t="shared" si="9"/>
        <v>0</v>
      </c>
    </row>
    <row r="1383">
      <c r="A1383" s="61" t="s">
        <v>1521</v>
      </c>
      <c r="B1383" s="16">
        <f t="shared" si="2"/>
        <v>0</v>
      </c>
      <c r="C1383" s="16">
        <f>IFERROR(__xludf.DUMMYFUNCTION("IF(OR(REGEXMATCH($A1383, ""(?i)"" &amp; JOIN(""|"", SPLIT($C$3, "" ""))),vlookup(A1383,'VMware Inventory'!A:E,5,0)=""VMWare""), 1, 0)"),0.0)</f>
        <v>0</v>
      </c>
      <c r="D1383" s="16">
        <f>IFERROR(__xludf.DUMMYFUNCTION("IF(REGEXMATCH($A1383, ""(?i)"" &amp; JOIN(""|"", SPLIT($D$3, "" ""))), 1, 0)"),0.0)</f>
        <v>0</v>
      </c>
      <c r="E1383" s="16">
        <f t="shared" si="3"/>
        <v>0</v>
      </c>
      <c r="F1383" s="16">
        <f t="shared" si="4"/>
        <v>0</v>
      </c>
      <c r="G1383" s="16">
        <f>IFERROR(__xludf.DUMMYFUNCTION("IF(REGEXMATCH($A1383, ""(?i)"" &amp; JOIN(""|"", SPLIT($G$3, "" ""))), 1, 0)"),0.0)</f>
        <v>0</v>
      </c>
      <c r="H1383" s="16">
        <f>IFERROR(__xludf.DUMMYFUNCTION("IF(REGEXMATCH($A1383, ""(?i)"" &amp; JOIN(""|"", SPLIT($H$3, "" ""))), 1, 0)"),0.0)</f>
        <v>0</v>
      </c>
      <c r="I1383" s="16">
        <f>IFERROR(__xludf.DUMMYFUNCTION("IF(REGEXMATCH($A1383, ""(?i)"" &amp; JOIN(""|"", SPLIT($I$3, "" ""))), 1, 0)"),0.0)</f>
        <v>0</v>
      </c>
      <c r="J1383" s="16">
        <f>IFERROR(__xludf.DUMMYFUNCTION("IF(REGEXMATCH($A1383, ""(?i)"" &amp; JOIN(""|"", SPLIT($J$3, "" ""))), 1, 0)"),0.0)</f>
        <v>0</v>
      </c>
      <c r="K1383" s="16">
        <f>IFERROR(__xludf.DUMMYFUNCTION("IF(REGEXMATCH($A1383, ""(?i)"" &amp; JOIN(""|"", SPLIT($K$3, "" ""))), 1, 0)"),0.0)</f>
        <v>0</v>
      </c>
      <c r="L1383" s="16">
        <f>if(vlookup(A1383,'VMware Inventory'!A:E,5,0)="Workstation",1,0)</f>
        <v>0</v>
      </c>
      <c r="M1383" s="105">
        <f t="shared" si="5"/>
        <v>0</v>
      </c>
      <c r="N1383" s="105">
        <f t="shared" si="6"/>
        <v>0</v>
      </c>
      <c r="O1383" s="105">
        <f t="shared" si="7"/>
        <v>0</v>
      </c>
      <c r="P1383" s="105" t="str">
        <f t="shared" si="8"/>
        <v>No Infra</v>
      </c>
      <c r="Q1383" s="105">
        <f t="shared" si="9"/>
        <v>0</v>
      </c>
    </row>
    <row r="1384">
      <c r="A1384" s="61" t="s">
        <v>1522</v>
      </c>
      <c r="B1384" s="16">
        <f t="shared" si="2"/>
        <v>0</v>
      </c>
      <c r="C1384" s="16">
        <f>IFERROR(__xludf.DUMMYFUNCTION("IF(OR(REGEXMATCH($A1384, ""(?i)"" &amp; JOIN(""|"", SPLIT($C$3, "" ""))),vlookup(A1384,'VMware Inventory'!A:E,5,0)=""VMWare""), 1, 0)"),0.0)</f>
        <v>0</v>
      </c>
      <c r="D1384" s="16">
        <f>IFERROR(__xludf.DUMMYFUNCTION("IF(REGEXMATCH($A1384, ""(?i)"" &amp; JOIN(""|"", SPLIT($D$3, "" ""))), 1, 0)"),0.0)</f>
        <v>0</v>
      </c>
      <c r="E1384" s="16">
        <f t="shared" si="3"/>
        <v>0</v>
      </c>
      <c r="F1384" s="16">
        <f t="shared" si="4"/>
        <v>0</v>
      </c>
      <c r="G1384" s="16">
        <f>IFERROR(__xludf.DUMMYFUNCTION("IF(REGEXMATCH($A1384, ""(?i)"" &amp; JOIN(""|"", SPLIT($G$3, "" ""))), 1, 0)"),0.0)</f>
        <v>0</v>
      </c>
      <c r="H1384" s="16">
        <f>IFERROR(__xludf.DUMMYFUNCTION("IF(REGEXMATCH($A1384, ""(?i)"" &amp; JOIN(""|"", SPLIT($H$3, "" ""))), 1, 0)"),0.0)</f>
        <v>0</v>
      </c>
      <c r="I1384" s="16">
        <f>IFERROR(__xludf.DUMMYFUNCTION("IF(REGEXMATCH($A1384, ""(?i)"" &amp; JOIN(""|"", SPLIT($I$3, "" ""))), 1, 0)"),0.0)</f>
        <v>0</v>
      </c>
      <c r="J1384" s="16">
        <f>IFERROR(__xludf.DUMMYFUNCTION("IF(REGEXMATCH($A1384, ""(?i)"" &amp; JOIN(""|"", SPLIT($J$3, "" ""))), 1, 0)"),0.0)</f>
        <v>0</v>
      </c>
      <c r="K1384" s="16">
        <f>IFERROR(__xludf.DUMMYFUNCTION("IF(REGEXMATCH($A1384, ""(?i)"" &amp; JOIN(""|"", SPLIT($K$3, "" ""))), 1, 0)"),0.0)</f>
        <v>0</v>
      </c>
      <c r="L1384" s="16">
        <f>if(vlookup(A1384,'VMware Inventory'!A:E,5,0)="Workstation",1,0)</f>
        <v>0</v>
      </c>
      <c r="M1384" s="105">
        <f t="shared" si="5"/>
        <v>0</v>
      </c>
      <c r="N1384" s="105">
        <f t="shared" si="6"/>
        <v>0</v>
      </c>
      <c r="O1384" s="105">
        <f t="shared" si="7"/>
        <v>0</v>
      </c>
      <c r="P1384" s="105" t="str">
        <f t="shared" si="8"/>
        <v>No Infra</v>
      </c>
      <c r="Q1384" s="105">
        <f t="shared" si="9"/>
        <v>0</v>
      </c>
    </row>
    <row r="1385">
      <c r="A1385" s="61" t="s">
        <v>1523</v>
      </c>
      <c r="B1385" s="16">
        <f t="shared" si="2"/>
        <v>0</v>
      </c>
      <c r="C1385" s="16">
        <f>IFERROR(__xludf.DUMMYFUNCTION("IF(OR(REGEXMATCH($A1385, ""(?i)"" &amp; JOIN(""|"", SPLIT($C$3, "" ""))),vlookup(A1385,'VMware Inventory'!A:E,5,0)=""VMWare""), 1, 0)"),0.0)</f>
        <v>0</v>
      </c>
      <c r="D1385" s="16">
        <f>IFERROR(__xludf.DUMMYFUNCTION("IF(REGEXMATCH($A1385, ""(?i)"" &amp; JOIN(""|"", SPLIT($D$3, "" ""))), 1, 0)"),0.0)</f>
        <v>0</v>
      </c>
      <c r="E1385" s="16">
        <f t="shared" si="3"/>
        <v>0</v>
      </c>
      <c r="F1385" s="16">
        <f t="shared" si="4"/>
        <v>0</v>
      </c>
      <c r="G1385" s="16">
        <f>IFERROR(__xludf.DUMMYFUNCTION("IF(REGEXMATCH($A1385, ""(?i)"" &amp; JOIN(""|"", SPLIT($G$3, "" ""))), 1, 0)"),0.0)</f>
        <v>0</v>
      </c>
      <c r="H1385" s="16">
        <f>IFERROR(__xludf.DUMMYFUNCTION("IF(REGEXMATCH($A1385, ""(?i)"" &amp; JOIN(""|"", SPLIT($H$3, "" ""))), 1, 0)"),0.0)</f>
        <v>0</v>
      </c>
      <c r="I1385" s="16">
        <f>IFERROR(__xludf.DUMMYFUNCTION("IF(REGEXMATCH($A1385, ""(?i)"" &amp; JOIN(""|"", SPLIT($I$3, "" ""))), 1, 0)"),0.0)</f>
        <v>0</v>
      </c>
      <c r="J1385" s="16">
        <f>IFERROR(__xludf.DUMMYFUNCTION("IF(REGEXMATCH($A1385, ""(?i)"" &amp; JOIN(""|"", SPLIT($J$3, "" ""))), 1, 0)"),0.0)</f>
        <v>0</v>
      </c>
      <c r="K1385" s="16">
        <f>IFERROR(__xludf.DUMMYFUNCTION("IF(REGEXMATCH($A1385, ""(?i)"" &amp; JOIN(""|"", SPLIT($K$3, "" ""))), 1, 0)"),0.0)</f>
        <v>0</v>
      </c>
      <c r="L1385" s="16">
        <f>if(vlookup(A1385,'VMware Inventory'!A:E,5,0)="Workstation",1,0)</f>
        <v>0</v>
      </c>
      <c r="M1385" s="105">
        <f t="shared" si="5"/>
        <v>0</v>
      </c>
      <c r="N1385" s="105">
        <f t="shared" si="6"/>
        <v>0</v>
      </c>
      <c r="O1385" s="105">
        <f t="shared" si="7"/>
        <v>0</v>
      </c>
      <c r="P1385" s="105" t="str">
        <f t="shared" si="8"/>
        <v>No Infra</v>
      </c>
      <c r="Q1385" s="105">
        <f t="shared" si="9"/>
        <v>0</v>
      </c>
    </row>
    <row r="1386">
      <c r="A1386" s="61" t="s">
        <v>1524</v>
      </c>
      <c r="B1386" s="16">
        <f t="shared" si="2"/>
        <v>0</v>
      </c>
      <c r="C1386" s="16">
        <f>IFERROR(__xludf.DUMMYFUNCTION("IF(OR(REGEXMATCH($A1386, ""(?i)"" &amp; JOIN(""|"", SPLIT($C$3, "" ""))),vlookup(A1386,'VMware Inventory'!A:E,5,0)=""VMWare""), 1, 0)"),0.0)</f>
        <v>0</v>
      </c>
      <c r="D1386" s="16">
        <f>IFERROR(__xludf.DUMMYFUNCTION("IF(REGEXMATCH($A1386, ""(?i)"" &amp; JOIN(""|"", SPLIT($D$3, "" ""))), 1, 0)"),0.0)</f>
        <v>0</v>
      </c>
      <c r="E1386" s="16">
        <f t="shared" si="3"/>
        <v>0</v>
      </c>
      <c r="F1386" s="16">
        <f t="shared" si="4"/>
        <v>0</v>
      </c>
      <c r="G1386" s="16">
        <f>IFERROR(__xludf.DUMMYFUNCTION("IF(REGEXMATCH($A1386, ""(?i)"" &amp; JOIN(""|"", SPLIT($G$3, "" ""))), 1, 0)"),0.0)</f>
        <v>0</v>
      </c>
      <c r="H1386" s="16">
        <f>IFERROR(__xludf.DUMMYFUNCTION("IF(REGEXMATCH($A1386, ""(?i)"" &amp; JOIN(""|"", SPLIT($H$3, "" ""))), 1, 0)"),0.0)</f>
        <v>0</v>
      </c>
      <c r="I1386" s="16">
        <f>IFERROR(__xludf.DUMMYFUNCTION("IF(REGEXMATCH($A1386, ""(?i)"" &amp; JOIN(""|"", SPLIT($I$3, "" ""))), 1, 0)"),0.0)</f>
        <v>0</v>
      </c>
      <c r="J1386" s="16">
        <f>IFERROR(__xludf.DUMMYFUNCTION("IF(REGEXMATCH($A1386, ""(?i)"" &amp; JOIN(""|"", SPLIT($J$3, "" ""))), 1, 0)"),0.0)</f>
        <v>0</v>
      </c>
      <c r="K1386" s="16">
        <f>IFERROR(__xludf.DUMMYFUNCTION("IF(REGEXMATCH($A1386, ""(?i)"" &amp; JOIN(""|"", SPLIT($K$3, "" ""))), 1, 0)"),0.0)</f>
        <v>0</v>
      </c>
      <c r="L1386" s="16">
        <f>if(vlookup(A1386,'VMware Inventory'!A:E,5,0)="Workstation",1,0)</f>
        <v>1</v>
      </c>
      <c r="M1386" s="105">
        <f t="shared" si="5"/>
        <v>1</v>
      </c>
      <c r="N1386" s="105">
        <f t="shared" si="6"/>
        <v>0</v>
      </c>
      <c r="O1386" s="105">
        <f t="shared" si="7"/>
        <v>0</v>
      </c>
      <c r="P1386" s="105" t="str">
        <f t="shared" si="8"/>
        <v>Consolidation</v>
      </c>
      <c r="Q1386" s="105">
        <f t="shared" si="9"/>
        <v>1</v>
      </c>
    </row>
    <row r="1387">
      <c r="A1387" s="61" t="s">
        <v>1525</v>
      </c>
      <c r="B1387" s="16">
        <f t="shared" si="2"/>
        <v>0</v>
      </c>
      <c r="C1387" s="16">
        <f>IFERROR(__xludf.DUMMYFUNCTION("IF(OR(REGEXMATCH($A1387, ""(?i)"" &amp; JOIN(""|"", SPLIT($C$3, "" ""))),vlookup(A1387,'VMware Inventory'!A:E,5,0)=""VMWare""), 1, 0)"),0.0)</f>
        <v>0</v>
      </c>
      <c r="D1387" s="16">
        <f>IFERROR(__xludf.DUMMYFUNCTION("IF(REGEXMATCH($A1387, ""(?i)"" &amp; JOIN(""|"", SPLIT($D$3, "" ""))), 1, 0)"),0.0)</f>
        <v>0</v>
      </c>
      <c r="E1387" s="16">
        <f t="shared" si="3"/>
        <v>0</v>
      </c>
      <c r="F1387" s="16">
        <f t="shared" si="4"/>
        <v>0</v>
      </c>
      <c r="G1387" s="16">
        <f>IFERROR(__xludf.DUMMYFUNCTION("IF(REGEXMATCH($A1387, ""(?i)"" &amp; JOIN(""|"", SPLIT($G$3, "" ""))), 1, 0)"),0.0)</f>
        <v>0</v>
      </c>
      <c r="H1387" s="16">
        <f>IFERROR(__xludf.DUMMYFUNCTION("IF(REGEXMATCH($A1387, ""(?i)"" &amp; JOIN(""|"", SPLIT($H$3, "" ""))), 1, 0)"),0.0)</f>
        <v>0</v>
      </c>
      <c r="I1387" s="16">
        <f>IFERROR(__xludf.DUMMYFUNCTION("IF(REGEXMATCH($A1387, ""(?i)"" &amp; JOIN(""|"", SPLIT($I$3, "" ""))), 1, 0)"),0.0)</f>
        <v>0</v>
      </c>
      <c r="J1387" s="16">
        <f>IFERROR(__xludf.DUMMYFUNCTION("IF(REGEXMATCH($A1387, ""(?i)"" &amp; JOIN(""|"", SPLIT($J$3, "" ""))), 1, 0)"),0.0)</f>
        <v>0</v>
      </c>
      <c r="K1387" s="16">
        <f>IFERROR(__xludf.DUMMYFUNCTION("IF(REGEXMATCH($A1387, ""(?i)"" &amp; JOIN(""|"", SPLIT($K$3, "" ""))), 1, 0)"),0.0)</f>
        <v>0</v>
      </c>
      <c r="L1387" s="16">
        <f>if(vlookup(A1387,'VMware Inventory'!A:E,5,0)="Workstation",1,0)</f>
        <v>0</v>
      </c>
      <c r="M1387" s="105">
        <f t="shared" si="5"/>
        <v>0</v>
      </c>
      <c r="N1387" s="105">
        <f t="shared" si="6"/>
        <v>0</v>
      </c>
      <c r="O1387" s="105">
        <f t="shared" si="7"/>
        <v>0</v>
      </c>
      <c r="P1387" s="105" t="str">
        <f t="shared" si="8"/>
        <v>No Infra</v>
      </c>
      <c r="Q1387" s="105">
        <f t="shared" si="9"/>
        <v>0</v>
      </c>
    </row>
    <row r="1388">
      <c r="A1388" s="61" t="s">
        <v>1526</v>
      </c>
      <c r="B1388" s="16">
        <f t="shared" si="2"/>
        <v>0</v>
      </c>
      <c r="C1388" s="16">
        <f>IFERROR(__xludf.DUMMYFUNCTION("IF(OR(REGEXMATCH($A1388, ""(?i)"" &amp; JOIN(""|"", SPLIT($C$3, "" ""))),vlookup(A1388,'VMware Inventory'!A:E,5,0)=""VMWare""), 1, 0)"),0.0)</f>
        <v>0</v>
      </c>
      <c r="D1388" s="16">
        <f>IFERROR(__xludf.DUMMYFUNCTION("IF(REGEXMATCH($A1388, ""(?i)"" &amp; JOIN(""|"", SPLIT($D$3, "" ""))), 1, 0)"),0.0)</f>
        <v>0</v>
      </c>
      <c r="E1388" s="16">
        <f t="shared" si="3"/>
        <v>0</v>
      </c>
      <c r="F1388" s="16">
        <f t="shared" si="4"/>
        <v>0</v>
      </c>
      <c r="G1388" s="16">
        <f>IFERROR(__xludf.DUMMYFUNCTION("IF(REGEXMATCH($A1388, ""(?i)"" &amp; JOIN(""|"", SPLIT($G$3, "" ""))), 1, 0)"),0.0)</f>
        <v>0</v>
      </c>
      <c r="H1388" s="16">
        <f>IFERROR(__xludf.DUMMYFUNCTION("IF(REGEXMATCH($A1388, ""(?i)"" &amp; JOIN(""|"", SPLIT($H$3, "" ""))), 1, 0)"),0.0)</f>
        <v>0</v>
      </c>
      <c r="I1388" s="16">
        <f>IFERROR(__xludf.DUMMYFUNCTION("IF(REGEXMATCH($A1388, ""(?i)"" &amp; JOIN(""|"", SPLIT($I$3, "" ""))), 1, 0)"),0.0)</f>
        <v>0</v>
      </c>
      <c r="J1388" s="16">
        <f>IFERROR(__xludf.DUMMYFUNCTION("IF(REGEXMATCH($A1388, ""(?i)"" &amp; JOIN(""|"", SPLIT($J$3, "" ""))), 1, 0)"),0.0)</f>
        <v>0</v>
      </c>
      <c r="K1388" s="16">
        <f>IFERROR(__xludf.DUMMYFUNCTION("IF(REGEXMATCH($A1388, ""(?i)"" &amp; JOIN(""|"", SPLIT($K$3, "" ""))), 1, 0)"),0.0)</f>
        <v>0</v>
      </c>
      <c r="L1388" s="16">
        <f>if(vlookup(A1388,'VMware Inventory'!A:E,5,0)="Workstation",1,0)</f>
        <v>0</v>
      </c>
      <c r="M1388" s="105">
        <f t="shared" si="5"/>
        <v>0</v>
      </c>
      <c r="N1388" s="105">
        <f t="shared" si="6"/>
        <v>0</v>
      </c>
      <c r="O1388" s="105">
        <f t="shared" si="7"/>
        <v>0</v>
      </c>
      <c r="P1388" s="105" t="str">
        <f t="shared" si="8"/>
        <v>No Infra</v>
      </c>
      <c r="Q1388" s="105">
        <f t="shared" si="9"/>
        <v>0</v>
      </c>
    </row>
    <row r="1389">
      <c r="A1389" s="61" t="s">
        <v>1527</v>
      </c>
      <c r="B1389" s="16">
        <f t="shared" si="2"/>
        <v>0</v>
      </c>
      <c r="C1389" s="16">
        <f>IFERROR(__xludf.DUMMYFUNCTION("IF(OR(REGEXMATCH($A1389, ""(?i)"" &amp; JOIN(""|"", SPLIT($C$3, "" ""))),vlookup(A1389,'VMware Inventory'!A:E,5,0)=""VMWare""), 1, 0)"),0.0)</f>
        <v>0</v>
      </c>
      <c r="D1389" s="16">
        <f>IFERROR(__xludf.DUMMYFUNCTION("IF(REGEXMATCH($A1389, ""(?i)"" &amp; JOIN(""|"", SPLIT($D$3, "" ""))), 1, 0)"),0.0)</f>
        <v>0</v>
      </c>
      <c r="E1389" s="16">
        <f t="shared" si="3"/>
        <v>0</v>
      </c>
      <c r="F1389" s="16">
        <f t="shared" si="4"/>
        <v>0</v>
      </c>
      <c r="G1389" s="16">
        <f>IFERROR(__xludf.DUMMYFUNCTION("IF(REGEXMATCH($A1389, ""(?i)"" &amp; JOIN(""|"", SPLIT($G$3, "" ""))), 1, 0)"),0.0)</f>
        <v>0</v>
      </c>
      <c r="H1389" s="16">
        <f>IFERROR(__xludf.DUMMYFUNCTION("IF(REGEXMATCH($A1389, ""(?i)"" &amp; JOIN(""|"", SPLIT($H$3, "" ""))), 1, 0)"),0.0)</f>
        <v>0</v>
      </c>
      <c r="I1389" s="16">
        <f>IFERROR(__xludf.DUMMYFUNCTION("IF(REGEXMATCH($A1389, ""(?i)"" &amp; JOIN(""|"", SPLIT($I$3, "" ""))), 1, 0)"),0.0)</f>
        <v>0</v>
      </c>
      <c r="J1389" s="16">
        <f>IFERROR(__xludf.DUMMYFUNCTION("IF(REGEXMATCH($A1389, ""(?i)"" &amp; JOIN(""|"", SPLIT($J$3, "" ""))), 1, 0)"),0.0)</f>
        <v>0</v>
      </c>
      <c r="K1389" s="16">
        <f>IFERROR(__xludf.DUMMYFUNCTION("IF(REGEXMATCH($A1389, ""(?i)"" &amp; JOIN(""|"", SPLIT($K$3, "" ""))), 1, 0)"),0.0)</f>
        <v>0</v>
      </c>
      <c r="L1389" s="16">
        <f>if(vlookup(A1389,'VMware Inventory'!A:E,5,0)="Workstation",1,0)</f>
        <v>0</v>
      </c>
      <c r="M1389" s="105">
        <f t="shared" si="5"/>
        <v>0</v>
      </c>
      <c r="N1389" s="105">
        <f t="shared" si="6"/>
        <v>0</v>
      </c>
      <c r="O1389" s="105">
        <f t="shared" si="7"/>
        <v>0</v>
      </c>
      <c r="P1389" s="105" t="str">
        <f t="shared" si="8"/>
        <v>No Infra</v>
      </c>
      <c r="Q1389" s="105">
        <f t="shared" si="9"/>
        <v>0</v>
      </c>
    </row>
    <row r="1390">
      <c r="A1390" s="61" t="s">
        <v>1528</v>
      </c>
      <c r="B1390" s="16">
        <f t="shared" si="2"/>
        <v>0</v>
      </c>
      <c r="C1390" s="16">
        <f>IFERROR(__xludf.DUMMYFUNCTION("IF(OR(REGEXMATCH($A1390, ""(?i)"" &amp; JOIN(""|"", SPLIT($C$3, "" ""))),vlookup(A1390,'VMware Inventory'!A:E,5,0)=""VMWare""), 1, 0)"),0.0)</f>
        <v>0</v>
      </c>
      <c r="D1390" s="16">
        <f>IFERROR(__xludf.DUMMYFUNCTION("IF(REGEXMATCH($A1390, ""(?i)"" &amp; JOIN(""|"", SPLIT($D$3, "" ""))), 1, 0)"),0.0)</f>
        <v>0</v>
      </c>
      <c r="E1390" s="16">
        <f t="shared" si="3"/>
        <v>0</v>
      </c>
      <c r="F1390" s="16">
        <f t="shared" si="4"/>
        <v>0</v>
      </c>
      <c r="G1390" s="16">
        <f>IFERROR(__xludf.DUMMYFUNCTION("IF(REGEXMATCH($A1390, ""(?i)"" &amp; JOIN(""|"", SPLIT($G$3, "" ""))), 1, 0)"),0.0)</f>
        <v>0</v>
      </c>
      <c r="H1390" s="16">
        <f>IFERROR(__xludf.DUMMYFUNCTION("IF(REGEXMATCH($A1390, ""(?i)"" &amp; JOIN(""|"", SPLIT($H$3, "" ""))), 1, 0)"),0.0)</f>
        <v>0</v>
      </c>
      <c r="I1390" s="16">
        <f>IFERROR(__xludf.DUMMYFUNCTION("IF(REGEXMATCH($A1390, ""(?i)"" &amp; JOIN(""|"", SPLIT($I$3, "" ""))), 1, 0)"),0.0)</f>
        <v>0</v>
      </c>
      <c r="J1390" s="16">
        <f>IFERROR(__xludf.DUMMYFUNCTION("IF(REGEXMATCH($A1390, ""(?i)"" &amp; JOIN(""|"", SPLIT($J$3, "" ""))), 1, 0)"),0.0)</f>
        <v>0</v>
      </c>
      <c r="K1390" s="16">
        <f>IFERROR(__xludf.DUMMYFUNCTION("IF(REGEXMATCH($A1390, ""(?i)"" &amp; JOIN(""|"", SPLIT($K$3, "" ""))), 1, 0)"),0.0)</f>
        <v>0</v>
      </c>
      <c r="L1390" s="16">
        <f>if(vlookup(A1390,'VMware Inventory'!A:E,5,0)="Workstation",1,0)</f>
        <v>1</v>
      </c>
      <c r="M1390" s="105">
        <f t="shared" si="5"/>
        <v>1</v>
      </c>
      <c r="N1390" s="105">
        <f t="shared" si="6"/>
        <v>0</v>
      </c>
      <c r="O1390" s="105">
        <f t="shared" si="7"/>
        <v>0</v>
      </c>
      <c r="P1390" s="105" t="str">
        <f t="shared" si="8"/>
        <v>Consolidation</v>
      </c>
      <c r="Q1390" s="105">
        <f t="shared" si="9"/>
        <v>1</v>
      </c>
    </row>
    <row r="1391">
      <c r="A1391" s="61" t="s">
        <v>1529</v>
      </c>
      <c r="B1391" s="16">
        <f t="shared" si="2"/>
        <v>0</v>
      </c>
      <c r="C1391" s="16">
        <f>IFERROR(__xludf.DUMMYFUNCTION("IF(OR(REGEXMATCH($A1391, ""(?i)"" &amp; JOIN(""|"", SPLIT($C$3, "" ""))),vlookup(A1391,'VMware Inventory'!A:E,5,0)=""VMWare""), 1, 0)"),0.0)</f>
        <v>0</v>
      </c>
      <c r="D1391" s="16">
        <f>IFERROR(__xludf.DUMMYFUNCTION("IF(REGEXMATCH($A1391, ""(?i)"" &amp; JOIN(""|"", SPLIT($D$3, "" ""))), 1, 0)"),0.0)</f>
        <v>0</v>
      </c>
      <c r="E1391" s="16">
        <f t="shared" si="3"/>
        <v>0</v>
      </c>
      <c r="F1391" s="16">
        <f t="shared" si="4"/>
        <v>0</v>
      </c>
      <c r="G1391" s="16">
        <f>IFERROR(__xludf.DUMMYFUNCTION("IF(REGEXMATCH($A1391, ""(?i)"" &amp; JOIN(""|"", SPLIT($G$3, "" ""))), 1, 0)"),0.0)</f>
        <v>0</v>
      </c>
      <c r="H1391" s="16">
        <f>IFERROR(__xludf.DUMMYFUNCTION("IF(REGEXMATCH($A1391, ""(?i)"" &amp; JOIN(""|"", SPLIT($H$3, "" ""))), 1, 0)"),0.0)</f>
        <v>0</v>
      </c>
      <c r="I1391" s="16">
        <f>IFERROR(__xludf.DUMMYFUNCTION("IF(REGEXMATCH($A1391, ""(?i)"" &amp; JOIN(""|"", SPLIT($I$3, "" ""))), 1, 0)"),0.0)</f>
        <v>0</v>
      </c>
      <c r="J1391" s="16">
        <f>IFERROR(__xludf.DUMMYFUNCTION("IF(REGEXMATCH($A1391, ""(?i)"" &amp; JOIN(""|"", SPLIT($J$3, "" ""))), 1, 0)"),0.0)</f>
        <v>0</v>
      </c>
      <c r="K1391" s="16">
        <f>IFERROR(__xludf.DUMMYFUNCTION("IF(REGEXMATCH($A1391, ""(?i)"" &amp; JOIN(""|"", SPLIT($K$3, "" ""))), 1, 0)"),0.0)</f>
        <v>0</v>
      </c>
      <c r="L1391" s="16">
        <f>if(vlookup(A1391,'VMware Inventory'!A:E,5,0)="Workstation",1,0)</f>
        <v>0</v>
      </c>
      <c r="M1391" s="105">
        <f t="shared" si="5"/>
        <v>0</v>
      </c>
      <c r="N1391" s="105">
        <f t="shared" si="6"/>
        <v>0</v>
      </c>
      <c r="O1391" s="105">
        <f t="shared" si="7"/>
        <v>0</v>
      </c>
      <c r="P1391" s="105" t="str">
        <f t="shared" si="8"/>
        <v>No Infra</v>
      </c>
      <c r="Q1391" s="105">
        <f t="shared" si="9"/>
        <v>0</v>
      </c>
    </row>
    <row r="1392">
      <c r="A1392" s="61" t="s">
        <v>1530</v>
      </c>
      <c r="B1392" s="16">
        <f t="shared" si="2"/>
        <v>0</v>
      </c>
      <c r="C1392" s="16">
        <f>IFERROR(__xludf.DUMMYFUNCTION("IF(OR(REGEXMATCH($A1392, ""(?i)"" &amp; JOIN(""|"", SPLIT($C$3, "" ""))),vlookup(A1392,'VMware Inventory'!A:E,5,0)=""VMWare""), 1, 0)"),0.0)</f>
        <v>0</v>
      </c>
      <c r="D1392" s="16">
        <f>IFERROR(__xludf.DUMMYFUNCTION("IF(REGEXMATCH($A1392, ""(?i)"" &amp; JOIN(""|"", SPLIT($D$3, "" ""))), 1, 0)"),0.0)</f>
        <v>0</v>
      </c>
      <c r="E1392" s="16">
        <f t="shared" si="3"/>
        <v>0</v>
      </c>
      <c r="F1392" s="16">
        <f t="shared" si="4"/>
        <v>0</v>
      </c>
      <c r="G1392" s="16">
        <f>IFERROR(__xludf.DUMMYFUNCTION("IF(REGEXMATCH($A1392, ""(?i)"" &amp; JOIN(""|"", SPLIT($G$3, "" ""))), 1, 0)"),0.0)</f>
        <v>0</v>
      </c>
      <c r="H1392" s="16">
        <f>IFERROR(__xludf.DUMMYFUNCTION("IF(REGEXMATCH($A1392, ""(?i)"" &amp; JOIN(""|"", SPLIT($H$3, "" ""))), 1, 0)"),0.0)</f>
        <v>0</v>
      </c>
      <c r="I1392" s="16">
        <f>IFERROR(__xludf.DUMMYFUNCTION("IF(REGEXMATCH($A1392, ""(?i)"" &amp; JOIN(""|"", SPLIT($I$3, "" ""))), 1, 0)"),0.0)</f>
        <v>0</v>
      </c>
      <c r="J1392" s="16">
        <f>IFERROR(__xludf.DUMMYFUNCTION("IF(REGEXMATCH($A1392, ""(?i)"" &amp; JOIN(""|"", SPLIT($J$3, "" ""))), 1, 0)"),0.0)</f>
        <v>0</v>
      </c>
      <c r="K1392" s="16">
        <f>IFERROR(__xludf.DUMMYFUNCTION("IF(REGEXMATCH($A1392, ""(?i)"" &amp; JOIN(""|"", SPLIT($K$3, "" ""))), 1, 0)"),0.0)</f>
        <v>0</v>
      </c>
      <c r="L1392" s="16">
        <f>if(vlookup(A1392,'VMware Inventory'!A:E,5,0)="Workstation",1,0)</f>
        <v>0</v>
      </c>
      <c r="M1392" s="105">
        <f t="shared" si="5"/>
        <v>0</v>
      </c>
      <c r="N1392" s="105">
        <f t="shared" si="6"/>
        <v>0</v>
      </c>
      <c r="O1392" s="105">
        <f t="shared" si="7"/>
        <v>0</v>
      </c>
      <c r="P1392" s="105" t="str">
        <f t="shared" si="8"/>
        <v>No Infra</v>
      </c>
      <c r="Q1392" s="105">
        <f t="shared" si="9"/>
        <v>0</v>
      </c>
    </row>
    <row r="1393">
      <c r="A1393" s="61" t="s">
        <v>1531</v>
      </c>
      <c r="B1393" s="16">
        <f t="shared" si="2"/>
        <v>0</v>
      </c>
      <c r="C1393" s="16">
        <f>IFERROR(__xludf.DUMMYFUNCTION("IF(OR(REGEXMATCH($A1393, ""(?i)"" &amp; JOIN(""|"", SPLIT($C$3, "" ""))),vlookup(A1393,'VMware Inventory'!A:E,5,0)=""VMWare""), 1, 0)"),0.0)</f>
        <v>0</v>
      </c>
      <c r="D1393" s="16">
        <f>IFERROR(__xludf.DUMMYFUNCTION("IF(REGEXMATCH($A1393, ""(?i)"" &amp; JOIN(""|"", SPLIT($D$3, "" ""))), 1, 0)"),0.0)</f>
        <v>0</v>
      </c>
      <c r="E1393" s="16">
        <f t="shared" si="3"/>
        <v>0</v>
      </c>
      <c r="F1393" s="16">
        <f t="shared" si="4"/>
        <v>0</v>
      </c>
      <c r="G1393" s="16">
        <f>IFERROR(__xludf.DUMMYFUNCTION("IF(REGEXMATCH($A1393, ""(?i)"" &amp; JOIN(""|"", SPLIT($G$3, "" ""))), 1, 0)"),0.0)</f>
        <v>0</v>
      </c>
      <c r="H1393" s="16">
        <f>IFERROR(__xludf.DUMMYFUNCTION("IF(REGEXMATCH($A1393, ""(?i)"" &amp; JOIN(""|"", SPLIT($H$3, "" ""))), 1, 0)"),0.0)</f>
        <v>0</v>
      </c>
      <c r="I1393" s="16">
        <f>IFERROR(__xludf.DUMMYFUNCTION("IF(REGEXMATCH($A1393, ""(?i)"" &amp; JOIN(""|"", SPLIT($I$3, "" ""))), 1, 0)"),0.0)</f>
        <v>0</v>
      </c>
      <c r="J1393" s="16">
        <f>IFERROR(__xludf.DUMMYFUNCTION("IF(REGEXMATCH($A1393, ""(?i)"" &amp; JOIN(""|"", SPLIT($J$3, "" ""))), 1, 0)"),0.0)</f>
        <v>0</v>
      </c>
      <c r="K1393" s="16">
        <f>IFERROR(__xludf.DUMMYFUNCTION("IF(REGEXMATCH($A1393, ""(?i)"" &amp; JOIN(""|"", SPLIT($K$3, "" ""))), 1, 0)"),0.0)</f>
        <v>0</v>
      </c>
      <c r="L1393" s="16">
        <f>if(vlookup(A1393,'VMware Inventory'!A:E,5,0)="Workstation",1,0)</f>
        <v>1</v>
      </c>
      <c r="M1393" s="105">
        <f t="shared" si="5"/>
        <v>1</v>
      </c>
      <c r="N1393" s="105">
        <f t="shared" si="6"/>
        <v>0</v>
      </c>
      <c r="O1393" s="105">
        <f t="shared" si="7"/>
        <v>0</v>
      </c>
      <c r="P1393" s="105" t="str">
        <f t="shared" si="8"/>
        <v>Consolidation</v>
      </c>
      <c r="Q1393" s="105">
        <f t="shared" si="9"/>
        <v>1</v>
      </c>
    </row>
    <row r="1394">
      <c r="A1394" s="61" t="s">
        <v>1532</v>
      </c>
      <c r="B1394" s="16">
        <f t="shared" si="2"/>
        <v>0</v>
      </c>
      <c r="C1394" s="16">
        <f>IFERROR(__xludf.DUMMYFUNCTION("IF(OR(REGEXMATCH($A1394, ""(?i)"" &amp; JOIN(""|"", SPLIT($C$3, "" ""))),vlookup(A1394,'VMware Inventory'!A:E,5,0)=""VMWare""), 1, 0)"),0.0)</f>
        <v>0</v>
      </c>
      <c r="D1394" s="16">
        <f>IFERROR(__xludf.DUMMYFUNCTION("IF(REGEXMATCH($A1394, ""(?i)"" &amp; JOIN(""|"", SPLIT($D$3, "" ""))), 1, 0)"),0.0)</f>
        <v>0</v>
      </c>
      <c r="E1394" s="16">
        <f t="shared" si="3"/>
        <v>0</v>
      </c>
      <c r="F1394" s="16">
        <f t="shared" si="4"/>
        <v>0</v>
      </c>
      <c r="G1394" s="16">
        <f>IFERROR(__xludf.DUMMYFUNCTION("IF(REGEXMATCH($A1394, ""(?i)"" &amp; JOIN(""|"", SPLIT($G$3, "" ""))), 1, 0)"),0.0)</f>
        <v>0</v>
      </c>
      <c r="H1394" s="16">
        <f>IFERROR(__xludf.DUMMYFUNCTION("IF(REGEXMATCH($A1394, ""(?i)"" &amp; JOIN(""|"", SPLIT($H$3, "" ""))), 1, 0)"),0.0)</f>
        <v>0</v>
      </c>
      <c r="I1394" s="16">
        <f>IFERROR(__xludf.DUMMYFUNCTION("IF(REGEXMATCH($A1394, ""(?i)"" &amp; JOIN(""|"", SPLIT($I$3, "" ""))), 1, 0)"),0.0)</f>
        <v>0</v>
      </c>
      <c r="J1394" s="16">
        <f>IFERROR(__xludf.DUMMYFUNCTION("IF(REGEXMATCH($A1394, ""(?i)"" &amp; JOIN(""|"", SPLIT($J$3, "" ""))), 1, 0)"),0.0)</f>
        <v>0</v>
      </c>
      <c r="K1394" s="16">
        <f>IFERROR(__xludf.DUMMYFUNCTION("IF(REGEXMATCH($A1394, ""(?i)"" &amp; JOIN(""|"", SPLIT($K$3, "" ""))), 1, 0)"),0.0)</f>
        <v>0</v>
      </c>
      <c r="L1394" s="16">
        <f>if(vlookup(A1394,'VMware Inventory'!A:E,5,0)="Workstation",1,0)</f>
        <v>0</v>
      </c>
      <c r="M1394" s="105">
        <f t="shared" si="5"/>
        <v>0</v>
      </c>
      <c r="N1394" s="105">
        <f t="shared" si="6"/>
        <v>0</v>
      </c>
      <c r="O1394" s="105">
        <f t="shared" si="7"/>
        <v>0</v>
      </c>
      <c r="P1394" s="105" t="str">
        <f t="shared" si="8"/>
        <v>No Infra</v>
      </c>
      <c r="Q1394" s="105">
        <f t="shared" si="9"/>
        <v>0</v>
      </c>
    </row>
    <row r="1395">
      <c r="A1395" s="61" t="s">
        <v>1533</v>
      </c>
      <c r="B1395" s="16">
        <f t="shared" si="2"/>
        <v>0</v>
      </c>
      <c r="C1395" s="16">
        <f>IFERROR(__xludf.DUMMYFUNCTION("IF(OR(REGEXMATCH($A1395, ""(?i)"" &amp; JOIN(""|"", SPLIT($C$3, "" ""))),vlookup(A1395,'VMware Inventory'!A:E,5,0)=""VMWare""), 1, 0)"),0.0)</f>
        <v>0</v>
      </c>
      <c r="D1395" s="16">
        <f>IFERROR(__xludf.DUMMYFUNCTION("IF(REGEXMATCH($A1395, ""(?i)"" &amp; JOIN(""|"", SPLIT($D$3, "" ""))), 1, 0)"),0.0)</f>
        <v>0</v>
      </c>
      <c r="E1395" s="16">
        <f t="shared" si="3"/>
        <v>0</v>
      </c>
      <c r="F1395" s="16">
        <f t="shared" si="4"/>
        <v>0</v>
      </c>
      <c r="G1395" s="16">
        <f>IFERROR(__xludf.DUMMYFUNCTION("IF(REGEXMATCH($A1395, ""(?i)"" &amp; JOIN(""|"", SPLIT($G$3, "" ""))), 1, 0)"),0.0)</f>
        <v>0</v>
      </c>
      <c r="H1395" s="16">
        <f>IFERROR(__xludf.DUMMYFUNCTION("IF(REGEXMATCH($A1395, ""(?i)"" &amp; JOIN(""|"", SPLIT($H$3, "" ""))), 1, 0)"),0.0)</f>
        <v>0</v>
      </c>
      <c r="I1395" s="16">
        <f>IFERROR(__xludf.DUMMYFUNCTION("IF(REGEXMATCH($A1395, ""(?i)"" &amp; JOIN(""|"", SPLIT($I$3, "" ""))), 1, 0)"),0.0)</f>
        <v>0</v>
      </c>
      <c r="J1395" s="16">
        <f>IFERROR(__xludf.DUMMYFUNCTION("IF(REGEXMATCH($A1395, ""(?i)"" &amp; JOIN(""|"", SPLIT($J$3, "" ""))), 1, 0)"),0.0)</f>
        <v>0</v>
      </c>
      <c r="K1395" s="16">
        <f>IFERROR(__xludf.DUMMYFUNCTION("IF(REGEXMATCH($A1395, ""(?i)"" &amp; JOIN(""|"", SPLIT($K$3, "" ""))), 1, 0)"),0.0)</f>
        <v>0</v>
      </c>
      <c r="L1395" s="16">
        <f>if(vlookup(A1395,'VMware Inventory'!A:E,5,0)="Workstation",1,0)</f>
        <v>0</v>
      </c>
      <c r="M1395" s="105">
        <f t="shared" si="5"/>
        <v>0</v>
      </c>
      <c r="N1395" s="105">
        <f t="shared" si="6"/>
        <v>0</v>
      </c>
      <c r="O1395" s="105">
        <f t="shared" si="7"/>
        <v>0</v>
      </c>
      <c r="P1395" s="105" t="str">
        <f t="shared" si="8"/>
        <v>No Infra</v>
      </c>
      <c r="Q1395" s="105">
        <f t="shared" si="9"/>
        <v>0</v>
      </c>
    </row>
    <row r="1396">
      <c r="A1396" s="61" t="s">
        <v>1534</v>
      </c>
      <c r="B1396" s="16">
        <f t="shared" si="2"/>
        <v>0</v>
      </c>
      <c r="C1396" s="16">
        <f>IFERROR(__xludf.DUMMYFUNCTION("IF(OR(REGEXMATCH($A1396, ""(?i)"" &amp; JOIN(""|"", SPLIT($C$3, "" ""))),vlookup(A1396,'VMware Inventory'!A:E,5,0)=""VMWare""), 1, 0)"),0.0)</f>
        <v>0</v>
      </c>
      <c r="D1396" s="16">
        <f>IFERROR(__xludf.DUMMYFUNCTION("IF(REGEXMATCH($A1396, ""(?i)"" &amp; JOIN(""|"", SPLIT($D$3, "" ""))), 1, 0)"),0.0)</f>
        <v>0</v>
      </c>
      <c r="E1396" s="16">
        <f t="shared" si="3"/>
        <v>0</v>
      </c>
      <c r="F1396" s="16">
        <f t="shared" si="4"/>
        <v>0</v>
      </c>
      <c r="G1396" s="16">
        <f>IFERROR(__xludf.DUMMYFUNCTION("IF(REGEXMATCH($A1396, ""(?i)"" &amp; JOIN(""|"", SPLIT($G$3, "" ""))), 1, 0)"),0.0)</f>
        <v>0</v>
      </c>
      <c r="H1396" s="16">
        <f>IFERROR(__xludf.DUMMYFUNCTION("IF(REGEXMATCH($A1396, ""(?i)"" &amp; JOIN(""|"", SPLIT($H$3, "" ""))), 1, 0)"),0.0)</f>
        <v>0</v>
      </c>
      <c r="I1396" s="16">
        <f>IFERROR(__xludf.DUMMYFUNCTION("IF(REGEXMATCH($A1396, ""(?i)"" &amp; JOIN(""|"", SPLIT($I$3, "" ""))), 1, 0)"),0.0)</f>
        <v>0</v>
      </c>
      <c r="J1396" s="16">
        <f>IFERROR(__xludf.DUMMYFUNCTION("IF(REGEXMATCH($A1396, ""(?i)"" &amp; JOIN(""|"", SPLIT($J$3, "" ""))), 1, 0)"),0.0)</f>
        <v>0</v>
      </c>
      <c r="K1396" s="16">
        <f>IFERROR(__xludf.DUMMYFUNCTION("IF(REGEXMATCH($A1396, ""(?i)"" &amp; JOIN(""|"", SPLIT($K$3, "" ""))), 1, 0)"),0.0)</f>
        <v>0</v>
      </c>
      <c r="L1396" s="16">
        <f>if(vlookup(A1396,'VMware Inventory'!A:E,5,0)="Workstation",1,0)</f>
        <v>0</v>
      </c>
      <c r="M1396" s="105">
        <f t="shared" si="5"/>
        <v>0</v>
      </c>
      <c r="N1396" s="105">
        <f t="shared" si="6"/>
        <v>0</v>
      </c>
      <c r="O1396" s="105">
        <f t="shared" si="7"/>
        <v>0</v>
      </c>
      <c r="P1396" s="105" t="str">
        <f t="shared" si="8"/>
        <v>No Infra</v>
      </c>
      <c r="Q1396" s="105">
        <f t="shared" si="9"/>
        <v>0</v>
      </c>
    </row>
    <row r="1397">
      <c r="A1397" s="61" t="s">
        <v>1535</v>
      </c>
      <c r="B1397" s="16">
        <f t="shared" si="2"/>
        <v>0</v>
      </c>
      <c r="C1397" s="16">
        <f>IFERROR(__xludf.DUMMYFUNCTION("IF(OR(REGEXMATCH($A1397, ""(?i)"" &amp; JOIN(""|"", SPLIT($C$3, "" ""))),vlookup(A1397,'VMware Inventory'!A:E,5,0)=""VMWare""), 1, 0)"),0.0)</f>
        <v>0</v>
      </c>
      <c r="D1397" s="16">
        <f>IFERROR(__xludf.DUMMYFUNCTION("IF(REGEXMATCH($A1397, ""(?i)"" &amp; JOIN(""|"", SPLIT($D$3, "" ""))), 1, 0)"),0.0)</f>
        <v>0</v>
      </c>
      <c r="E1397" s="16">
        <f t="shared" si="3"/>
        <v>0</v>
      </c>
      <c r="F1397" s="16">
        <f t="shared" si="4"/>
        <v>0</v>
      </c>
      <c r="G1397" s="16">
        <f>IFERROR(__xludf.DUMMYFUNCTION("IF(REGEXMATCH($A1397, ""(?i)"" &amp; JOIN(""|"", SPLIT($G$3, "" ""))), 1, 0)"),0.0)</f>
        <v>0</v>
      </c>
      <c r="H1397" s="16">
        <f>IFERROR(__xludf.DUMMYFUNCTION("IF(REGEXMATCH($A1397, ""(?i)"" &amp; JOIN(""|"", SPLIT($H$3, "" ""))), 1, 0)"),0.0)</f>
        <v>0</v>
      </c>
      <c r="I1397" s="16">
        <f>IFERROR(__xludf.DUMMYFUNCTION("IF(REGEXMATCH($A1397, ""(?i)"" &amp; JOIN(""|"", SPLIT($I$3, "" ""))), 1, 0)"),0.0)</f>
        <v>0</v>
      </c>
      <c r="J1397" s="16">
        <f>IFERROR(__xludf.DUMMYFUNCTION("IF(REGEXMATCH($A1397, ""(?i)"" &amp; JOIN(""|"", SPLIT($J$3, "" ""))), 1, 0)"),0.0)</f>
        <v>0</v>
      </c>
      <c r="K1397" s="16">
        <f>IFERROR(__xludf.DUMMYFUNCTION("IF(REGEXMATCH($A1397, ""(?i)"" &amp; JOIN(""|"", SPLIT($K$3, "" ""))), 1, 0)"),0.0)</f>
        <v>0</v>
      </c>
      <c r="L1397" s="16">
        <f>if(vlookup(A1397,'VMware Inventory'!A:E,5,0)="Workstation",1,0)</f>
        <v>0</v>
      </c>
      <c r="M1397" s="105">
        <f t="shared" si="5"/>
        <v>0</v>
      </c>
      <c r="N1397" s="105">
        <f t="shared" si="6"/>
        <v>0</v>
      </c>
      <c r="O1397" s="105">
        <f t="shared" si="7"/>
        <v>0</v>
      </c>
      <c r="P1397" s="105" t="str">
        <f t="shared" si="8"/>
        <v>No Infra</v>
      </c>
      <c r="Q1397" s="105">
        <f t="shared" si="9"/>
        <v>0</v>
      </c>
    </row>
    <row r="1398">
      <c r="A1398" s="61" t="s">
        <v>1536</v>
      </c>
      <c r="B1398" s="16">
        <f t="shared" si="2"/>
        <v>0</v>
      </c>
      <c r="C1398" s="16">
        <f>IFERROR(__xludf.DUMMYFUNCTION("IF(OR(REGEXMATCH($A1398, ""(?i)"" &amp; JOIN(""|"", SPLIT($C$3, "" ""))),vlookup(A1398,'VMware Inventory'!A:E,5,0)=""VMWare""), 1, 0)"),0.0)</f>
        <v>0</v>
      </c>
      <c r="D1398" s="16">
        <f>IFERROR(__xludf.DUMMYFUNCTION("IF(REGEXMATCH($A1398, ""(?i)"" &amp; JOIN(""|"", SPLIT($D$3, "" ""))), 1, 0)"),0.0)</f>
        <v>0</v>
      </c>
      <c r="E1398" s="16">
        <f t="shared" si="3"/>
        <v>0</v>
      </c>
      <c r="F1398" s="16">
        <f t="shared" si="4"/>
        <v>0</v>
      </c>
      <c r="G1398" s="16">
        <f>IFERROR(__xludf.DUMMYFUNCTION("IF(REGEXMATCH($A1398, ""(?i)"" &amp; JOIN(""|"", SPLIT($G$3, "" ""))), 1, 0)"),0.0)</f>
        <v>0</v>
      </c>
      <c r="H1398" s="16">
        <f>IFERROR(__xludf.DUMMYFUNCTION("IF(REGEXMATCH($A1398, ""(?i)"" &amp; JOIN(""|"", SPLIT($H$3, "" ""))), 1, 0)"),0.0)</f>
        <v>0</v>
      </c>
      <c r="I1398" s="16">
        <f>IFERROR(__xludf.DUMMYFUNCTION("IF(REGEXMATCH($A1398, ""(?i)"" &amp; JOIN(""|"", SPLIT($I$3, "" ""))), 1, 0)"),0.0)</f>
        <v>0</v>
      </c>
      <c r="J1398" s="16">
        <f>IFERROR(__xludf.DUMMYFUNCTION("IF(REGEXMATCH($A1398, ""(?i)"" &amp; JOIN(""|"", SPLIT($J$3, "" ""))), 1, 0)"),0.0)</f>
        <v>0</v>
      </c>
      <c r="K1398" s="16">
        <f>IFERROR(__xludf.DUMMYFUNCTION("IF(REGEXMATCH($A1398, ""(?i)"" &amp; JOIN(""|"", SPLIT($K$3, "" ""))), 1, 0)"),0.0)</f>
        <v>0</v>
      </c>
      <c r="L1398" s="16">
        <f>if(vlookup(A1398,'VMware Inventory'!A:E,5,0)="Workstation",1,0)</f>
        <v>0</v>
      </c>
      <c r="M1398" s="105">
        <f t="shared" si="5"/>
        <v>0</v>
      </c>
      <c r="N1398" s="105">
        <f t="shared" si="6"/>
        <v>0</v>
      </c>
      <c r="O1398" s="105">
        <f t="shared" si="7"/>
        <v>0</v>
      </c>
      <c r="P1398" s="105" t="str">
        <f t="shared" si="8"/>
        <v>No Infra</v>
      </c>
      <c r="Q1398" s="105">
        <f t="shared" si="9"/>
        <v>0</v>
      </c>
    </row>
    <row r="1399">
      <c r="A1399" s="61" t="s">
        <v>1537</v>
      </c>
      <c r="B1399" s="16">
        <f t="shared" si="2"/>
        <v>0</v>
      </c>
      <c r="C1399" s="16">
        <f>IFERROR(__xludf.DUMMYFUNCTION("IF(OR(REGEXMATCH($A1399, ""(?i)"" &amp; JOIN(""|"", SPLIT($C$3, "" ""))),vlookup(A1399,'VMware Inventory'!A:E,5,0)=""VMWare""), 1, 0)"),0.0)</f>
        <v>0</v>
      </c>
      <c r="D1399" s="16">
        <f>IFERROR(__xludf.DUMMYFUNCTION("IF(REGEXMATCH($A1399, ""(?i)"" &amp; JOIN(""|"", SPLIT($D$3, "" ""))), 1, 0)"),0.0)</f>
        <v>0</v>
      </c>
      <c r="E1399" s="16">
        <f t="shared" si="3"/>
        <v>0</v>
      </c>
      <c r="F1399" s="16">
        <f t="shared" si="4"/>
        <v>0</v>
      </c>
      <c r="G1399" s="16">
        <f>IFERROR(__xludf.DUMMYFUNCTION("IF(REGEXMATCH($A1399, ""(?i)"" &amp; JOIN(""|"", SPLIT($G$3, "" ""))), 1, 0)"),0.0)</f>
        <v>0</v>
      </c>
      <c r="H1399" s="16">
        <f>IFERROR(__xludf.DUMMYFUNCTION("IF(REGEXMATCH($A1399, ""(?i)"" &amp; JOIN(""|"", SPLIT($H$3, "" ""))), 1, 0)"),0.0)</f>
        <v>0</v>
      </c>
      <c r="I1399" s="16">
        <f>IFERROR(__xludf.DUMMYFUNCTION("IF(REGEXMATCH($A1399, ""(?i)"" &amp; JOIN(""|"", SPLIT($I$3, "" ""))), 1, 0)"),0.0)</f>
        <v>0</v>
      </c>
      <c r="J1399" s="16">
        <f>IFERROR(__xludf.DUMMYFUNCTION("IF(REGEXMATCH($A1399, ""(?i)"" &amp; JOIN(""|"", SPLIT($J$3, "" ""))), 1, 0)"),0.0)</f>
        <v>0</v>
      </c>
      <c r="K1399" s="16">
        <f>IFERROR(__xludf.DUMMYFUNCTION("IF(REGEXMATCH($A1399, ""(?i)"" &amp; JOIN(""|"", SPLIT($K$3, "" ""))), 1, 0)"),0.0)</f>
        <v>0</v>
      </c>
      <c r="L1399" s="16">
        <f>if(vlookup(A1399,'VMware Inventory'!A:E,5,0)="Workstation",1,0)</f>
        <v>0</v>
      </c>
      <c r="M1399" s="105">
        <f t="shared" si="5"/>
        <v>0</v>
      </c>
      <c r="N1399" s="105">
        <f t="shared" si="6"/>
        <v>0</v>
      </c>
      <c r="O1399" s="105">
        <f t="shared" si="7"/>
        <v>0</v>
      </c>
      <c r="P1399" s="105" t="str">
        <f t="shared" si="8"/>
        <v>No Infra</v>
      </c>
      <c r="Q1399" s="105">
        <f t="shared" si="9"/>
        <v>0</v>
      </c>
    </row>
    <row r="1400">
      <c r="A1400" s="61" t="s">
        <v>1538</v>
      </c>
      <c r="B1400" s="16">
        <f t="shared" si="2"/>
        <v>0</v>
      </c>
      <c r="C1400" s="16">
        <f>IFERROR(__xludf.DUMMYFUNCTION("IF(OR(REGEXMATCH($A1400, ""(?i)"" &amp; JOIN(""|"", SPLIT($C$3, "" ""))),vlookup(A1400,'VMware Inventory'!A:E,5,0)=""VMWare""), 1, 0)"),0.0)</f>
        <v>0</v>
      </c>
      <c r="D1400" s="16">
        <f>IFERROR(__xludf.DUMMYFUNCTION("IF(REGEXMATCH($A1400, ""(?i)"" &amp; JOIN(""|"", SPLIT($D$3, "" ""))), 1, 0)"),0.0)</f>
        <v>0</v>
      </c>
      <c r="E1400" s="16">
        <f t="shared" si="3"/>
        <v>0</v>
      </c>
      <c r="F1400" s="16">
        <f t="shared" si="4"/>
        <v>0</v>
      </c>
      <c r="G1400" s="16">
        <f>IFERROR(__xludf.DUMMYFUNCTION("IF(REGEXMATCH($A1400, ""(?i)"" &amp; JOIN(""|"", SPLIT($G$3, "" ""))), 1, 0)"),0.0)</f>
        <v>0</v>
      </c>
      <c r="H1400" s="16">
        <f>IFERROR(__xludf.DUMMYFUNCTION("IF(REGEXMATCH($A1400, ""(?i)"" &amp; JOIN(""|"", SPLIT($H$3, "" ""))), 1, 0)"),0.0)</f>
        <v>0</v>
      </c>
      <c r="I1400" s="16">
        <f>IFERROR(__xludf.DUMMYFUNCTION("IF(REGEXMATCH($A1400, ""(?i)"" &amp; JOIN(""|"", SPLIT($I$3, "" ""))), 1, 0)"),0.0)</f>
        <v>0</v>
      </c>
      <c r="J1400" s="16">
        <f>IFERROR(__xludf.DUMMYFUNCTION("IF(REGEXMATCH($A1400, ""(?i)"" &amp; JOIN(""|"", SPLIT($J$3, "" ""))), 1, 0)"),0.0)</f>
        <v>0</v>
      </c>
      <c r="K1400" s="16">
        <f>IFERROR(__xludf.DUMMYFUNCTION("IF(REGEXMATCH($A1400, ""(?i)"" &amp; JOIN(""|"", SPLIT($K$3, "" ""))), 1, 0)"),0.0)</f>
        <v>0</v>
      </c>
      <c r="L1400" s="16">
        <f>if(vlookup(A1400,'VMware Inventory'!A:E,5,0)="Workstation",1,0)</f>
        <v>0</v>
      </c>
      <c r="M1400" s="105">
        <f t="shared" si="5"/>
        <v>0</v>
      </c>
      <c r="N1400" s="105">
        <f t="shared" si="6"/>
        <v>0</v>
      </c>
      <c r="O1400" s="105">
        <f t="shared" si="7"/>
        <v>0</v>
      </c>
      <c r="P1400" s="105" t="str">
        <f t="shared" si="8"/>
        <v>No Infra</v>
      </c>
      <c r="Q1400" s="105">
        <f t="shared" si="9"/>
        <v>0</v>
      </c>
    </row>
    <row r="1401">
      <c r="A1401" s="61" t="s">
        <v>1539</v>
      </c>
      <c r="B1401" s="16">
        <f t="shared" si="2"/>
        <v>0</v>
      </c>
      <c r="C1401" s="16">
        <f>IFERROR(__xludf.DUMMYFUNCTION("IF(OR(REGEXMATCH($A1401, ""(?i)"" &amp; JOIN(""|"", SPLIT($C$3, "" ""))),vlookup(A1401,'VMware Inventory'!A:E,5,0)=""VMWare""), 1, 0)"),0.0)</f>
        <v>0</v>
      </c>
      <c r="D1401" s="16">
        <f>IFERROR(__xludf.DUMMYFUNCTION("IF(REGEXMATCH($A1401, ""(?i)"" &amp; JOIN(""|"", SPLIT($D$3, "" ""))), 1, 0)"),0.0)</f>
        <v>0</v>
      </c>
      <c r="E1401" s="16">
        <f t="shared" si="3"/>
        <v>0</v>
      </c>
      <c r="F1401" s="16">
        <f t="shared" si="4"/>
        <v>0</v>
      </c>
      <c r="G1401" s="16">
        <f>IFERROR(__xludf.DUMMYFUNCTION("IF(REGEXMATCH($A1401, ""(?i)"" &amp; JOIN(""|"", SPLIT($G$3, "" ""))), 1, 0)"),0.0)</f>
        <v>0</v>
      </c>
      <c r="H1401" s="16">
        <f>IFERROR(__xludf.DUMMYFUNCTION("IF(REGEXMATCH($A1401, ""(?i)"" &amp; JOIN(""|"", SPLIT($H$3, "" ""))), 1, 0)"),0.0)</f>
        <v>0</v>
      </c>
      <c r="I1401" s="16">
        <f>IFERROR(__xludf.DUMMYFUNCTION("IF(REGEXMATCH($A1401, ""(?i)"" &amp; JOIN(""|"", SPLIT($I$3, "" ""))), 1, 0)"),0.0)</f>
        <v>0</v>
      </c>
      <c r="J1401" s="16">
        <f>IFERROR(__xludf.DUMMYFUNCTION("IF(REGEXMATCH($A1401, ""(?i)"" &amp; JOIN(""|"", SPLIT($J$3, "" ""))), 1, 0)"),0.0)</f>
        <v>0</v>
      </c>
      <c r="K1401" s="16">
        <f>IFERROR(__xludf.DUMMYFUNCTION("IF(REGEXMATCH($A1401, ""(?i)"" &amp; JOIN(""|"", SPLIT($K$3, "" ""))), 1, 0)"),0.0)</f>
        <v>0</v>
      </c>
      <c r="L1401" s="16">
        <f>if(vlookup(A1401,'VMware Inventory'!A:E,5,0)="Workstation",1,0)</f>
        <v>0</v>
      </c>
      <c r="M1401" s="105">
        <f t="shared" si="5"/>
        <v>0</v>
      </c>
      <c r="N1401" s="105">
        <f t="shared" si="6"/>
        <v>0</v>
      </c>
      <c r="O1401" s="105">
        <f t="shared" si="7"/>
        <v>0</v>
      </c>
      <c r="P1401" s="105" t="str">
        <f t="shared" si="8"/>
        <v>No Infra</v>
      </c>
      <c r="Q1401" s="105">
        <f t="shared" si="9"/>
        <v>0</v>
      </c>
    </row>
    <row r="1402">
      <c r="A1402" s="61" t="s">
        <v>1540</v>
      </c>
      <c r="B1402" s="16">
        <f t="shared" si="2"/>
        <v>0</v>
      </c>
      <c r="C1402" s="16">
        <f>IFERROR(__xludf.DUMMYFUNCTION("IF(OR(REGEXMATCH($A1402, ""(?i)"" &amp; JOIN(""|"", SPLIT($C$3, "" ""))),vlookup(A1402,'VMware Inventory'!A:E,5,0)=""VMWare""), 1, 0)"),0.0)</f>
        <v>0</v>
      </c>
      <c r="D1402" s="16">
        <f>IFERROR(__xludf.DUMMYFUNCTION("IF(REGEXMATCH($A1402, ""(?i)"" &amp; JOIN(""|"", SPLIT($D$3, "" ""))), 1, 0)"),0.0)</f>
        <v>0</v>
      </c>
      <c r="E1402" s="16">
        <f t="shared" si="3"/>
        <v>0</v>
      </c>
      <c r="F1402" s="16">
        <f t="shared" si="4"/>
        <v>0</v>
      </c>
      <c r="G1402" s="16">
        <f>IFERROR(__xludf.DUMMYFUNCTION("IF(REGEXMATCH($A1402, ""(?i)"" &amp; JOIN(""|"", SPLIT($G$3, "" ""))), 1, 0)"),0.0)</f>
        <v>0</v>
      </c>
      <c r="H1402" s="16">
        <f>IFERROR(__xludf.DUMMYFUNCTION("IF(REGEXMATCH($A1402, ""(?i)"" &amp; JOIN(""|"", SPLIT($H$3, "" ""))), 1, 0)"),0.0)</f>
        <v>0</v>
      </c>
      <c r="I1402" s="16">
        <f>IFERROR(__xludf.DUMMYFUNCTION("IF(REGEXMATCH($A1402, ""(?i)"" &amp; JOIN(""|"", SPLIT($I$3, "" ""))), 1, 0)"),0.0)</f>
        <v>0</v>
      </c>
      <c r="J1402" s="16">
        <f>IFERROR(__xludf.DUMMYFUNCTION("IF(REGEXMATCH($A1402, ""(?i)"" &amp; JOIN(""|"", SPLIT($J$3, "" ""))), 1, 0)"),0.0)</f>
        <v>0</v>
      </c>
      <c r="K1402" s="16">
        <f>IFERROR(__xludf.DUMMYFUNCTION("IF(REGEXMATCH($A1402, ""(?i)"" &amp; JOIN(""|"", SPLIT($K$3, "" ""))), 1, 0)"),0.0)</f>
        <v>0</v>
      </c>
      <c r="L1402" s="16">
        <f>if(vlookup(A1402,'VMware Inventory'!A:E,5,0)="Workstation",1,0)</f>
        <v>0</v>
      </c>
      <c r="M1402" s="105">
        <f t="shared" si="5"/>
        <v>0</v>
      </c>
      <c r="N1402" s="105">
        <f t="shared" si="6"/>
        <v>0</v>
      </c>
      <c r="O1402" s="105">
        <f t="shared" si="7"/>
        <v>0</v>
      </c>
      <c r="P1402" s="105" t="str">
        <f t="shared" si="8"/>
        <v>No Infra</v>
      </c>
      <c r="Q1402" s="105">
        <f t="shared" si="9"/>
        <v>0</v>
      </c>
    </row>
    <row r="1403">
      <c r="A1403" s="61" t="s">
        <v>1541</v>
      </c>
      <c r="B1403" s="16">
        <f t="shared" si="2"/>
        <v>0</v>
      </c>
      <c r="C1403" s="16">
        <f>IFERROR(__xludf.DUMMYFUNCTION("IF(OR(REGEXMATCH($A1403, ""(?i)"" &amp; JOIN(""|"", SPLIT($C$3, "" ""))),vlookup(A1403,'VMware Inventory'!A:E,5,0)=""VMWare""), 1, 0)"),0.0)</f>
        <v>0</v>
      </c>
      <c r="D1403" s="16">
        <f>IFERROR(__xludf.DUMMYFUNCTION("IF(REGEXMATCH($A1403, ""(?i)"" &amp; JOIN(""|"", SPLIT($D$3, "" ""))), 1, 0)"),0.0)</f>
        <v>0</v>
      </c>
      <c r="E1403" s="16">
        <f t="shared" si="3"/>
        <v>0</v>
      </c>
      <c r="F1403" s="16">
        <f t="shared" si="4"/>
        <v>0</v>
      </c>
      <c r="G1403" s="16">
        <f>IFERROR(__xludf.DUMMYFUNCTION("IF(REGEXMATCH($A1403, ""(?i)"" &amp; JOIN(""|"", SPLIT($G$3, "" ""))), 1, 0)"),0.0)</f>
        <v>0</v>
      </c>
      <c r="H1403" s="16">
        <f>IFERROR(__xludf.DUMMYFUNCTION("IF(REGEXMATCH($A1403, ""(?i)"" &amp; JOIN(""|"", SPLIT($H$3, "" ""))), 1, 0)"),0.0)</f>
        <v>0</v>
      </c>
      <c r="I1403" s="16">
        <f>IFERROR(__xludf.DUMMYFUNCTION("IF(REGEXMATCH($A1403, ""(?i)"" &amp; JOIN(""|"", SPLIT($I$3, "" ""))), 1, 0)"),0.0)</f>
        <v>0</v>
      </c>
      <c r="J1403" s="16">
        <f>IFERROR(__xludf.DUMMYFUNCTION("IF(REGEXMATCH($A1403, ""(?i)"" &amp; JOIN(""|"", SPLIT($J$3, "" ""))), 1, 0)"),0.0)</f>
        <v>0</v>
      </c>
      <c r="K1403" s="16">
        <f>IFERROR(__xludf.DUMMYFUNCTION("IF(REGEXMATCH($A1403, ""(?i)"" &amp; JOIN(""|"", SPLIT($K$3, "" ""))), 1, 0)"),0.0)</f>
        <v>0</v>
      </c>
      <c r="L1403" s="16">
        <f>if(vlookup(A1403,'VMware Inventory'!A:E,5,0)="Workstation",1,0)</f>
        <v>0</v>
      </c>
      <c r="M1403" s="105">
        <f t="shared" si="5"/>
        <v>0</v>
      </c>
      <c r="N1403" s="105">
        <f t="shared" si="6"/>
        <v>0</v>
      </c>
      <c r="O1403" s="105">
        <f t="shared" si="7"/>
        <v>0</v>
      </c>
      <c r="P1403" s="105" t="str">
        <f t="shared" si="8"/>
        <v>No Infra</v>
      </c>
      <c r="Q1403" s="105">
        <f t="shared" si="9"/>
        <v>0</v>
      </c>
    </row>
    <row r="1404">
      <c r="A1404" s="61" t="s">
        <v>1542</v>
      </c>
      <c r="B1404" s="16">
        <f t="shared" si="2"/>
        <v>0</v>
      </c>
      <c r="C1404" s="16">
        <f>IFERROR(__xludf.DUMMYFUNCTION("IF(OR(REGEXMATCH($A1404, ""(?i)"" &amp; JOIN(""|"", SPLIT($C$3, "" ""))),vlookup(A1404,'VMware Inventory'!A:E,5,0)=""VMWare""), 1, 0)"),0.0)</f>
        <v>0</v>
      </c>
      <c r="D1404" s="16">
        <f>IFERROR(__xludf.DUMMYFUNCTION("IF(REGEXMATCH($A1404, ""(?i)"" &amp; JOIN(""|"", SPLIT($D$3, "" ""))), 1, 0)"),0.0)</f>
        <v>0</v>
      </c>
      <c r="E1404" s="16">
        <f t="shared" si="3"/>
        <v>0</v>
      </c>
      <c r="F1404" s="16">
        <f t="shared" si="4"/>
        <v>0</v>
      </c>
      <c r="G1404" s="16">
        <f>IFERROR(__xludf.DUMMYFUNCTION("IF(REGEXMATCH($A1404, ""(?i)"" &amp; JOIN(""|"", SPLIT($G$3, "" ""))), 1, 0)"),0.0)</f>
        <v>0</v>
      </c>
      <c r="H1404" s="16">
        <f>IFERROR(__xludf.DUMMYFUNCTION("IF(REGEXMATCH($A1404, ""(?i)"" &amp; JOIN(""|"", SPLIT($H$3, "" ""))), 1, 0)"),0.0)</f>
        <v>0</v>
      </c>
      <c r="I1404" s="16">
        <f>IFERROR(__xludf.DUMMYFUNCTION("IF(REGEXMATCH($A1404, ""(?i)"" &amp; JOIN(""|"", SPLIT($I$3, "" ""))), 1, 0)"),0.0)</f>
        <v>0</v>
      </c>
      <c r="J1404" s="16">
        <f>IFERROR(__xludf.DUMMYFUNCTION("IF(REGEXMATCH($A1404, ""(?i)"" &amp; JOIN(""|"", SPLIT($J$3, "" ""))), 1, 0)"),0.0)</f>
        <v>0</v>
      </c>
      <c r="K1404" s="16">
        <f>IFERROR(__xludf.DUMMYFUNCTION("IF(REGEXMATCH($A1404, ""(?i)"" &amp; JOIN(""|"", SPLIT($K$3, "" ""))), 1, 0)"),0.0)</f>
        <v>0</v>
      </c>
      <c r="L1404" s="16">
        <f>if(vlookup(A1404,'VMware Inventory'!A:E,5,0)="Workstation",1,0)</f>
        <v>0</v>
      </c>
      <c r="M1404" s="105">
        <f t="shared" si="5"/>
        <v>0</v>
      </c>
      <c r="N1404" s="105">
        <f t="shared" si="6"/>
        <v>0</v>
      </c>
      <c r="O1404" s="105">
        <f t="shared" si="7"/>
        <v>0</v>
      </c>
      <c r="P1404" s="105" t="str">
        <f t="shared" si="8"/>
        <v>No Infra</v>
      </c>
      <c r="Q1404" s="105">
        <f t="shared" si="9"/>
        <v>0</v>
      </c>
    </row>
    <row r="1405">
      <c r="A1405" s="61" t="s">
        <v>1543</v>
      </c>
      <c r="B1405" s="16">
        <f t="shared" si="2"/>
        <v>0</v>
      </c>
      <c r="C1405" s="16">
        <f>IFERROR(__xludf.DUMMYFUNCTION("IF(OR(REGEXMATCH($A1405, ""(?i)"" &amp; JOIN(""|"", SPLIT($C$3, "" ""))),vlookup(A1405,'VMware Inventory'!A:E,5,0)=""VMWare""), 1, 0)"),0.0)</f>
        <v>0</v>
      </c>
      <c r="D1405" s="16">
        <f>IFERROR(__xludf.DUMMYFUNCTION("IF(REGEXMATCH($A1405, ""(?i)"" &amp; JOIN(""|"", SPLIT($D$3, "" ""))), 1, 0)"),0.0)</f>
        <v>0</v>
      </c>
      <c r="E1405" s="16">
        <f t="shared" si="3"/>
        <v>0</v>
      </c>
      <c r="F1405" s="16">
        <f t="shared" si="4"/>
        <v>0</v>
      </c>
      <c r="G1405" s="16">
        <f>IFERROR(__xludf.DUMMYFUNCTION("IF(REGEXMATCH($A1405, ""(?i)"" &amp; JOIN(""|"", SPLIT($G$3, "" ""))), 1, 0)"),0.0)</f>
        <v>0</v>
      </c>
      <c r="H1405" s="16">
        <f>IFERROR(__xludf.DUMMYFUNCTION("IF(REGEXMATCH($A1405, ""(?i)"" &amp; JOIN(""|"", SPLIT($H$3, "" ""))), 1, 0)"),0.0)</f>
        <v>0</v>
      </c>
      <c r="I1405" s="16">
        <f>IFERROR(__xludf.DUMMYFUNCTION("IF(REGEXMATCH($A1405, ""(?i)"" &amp; JOIN(""|"", SPLIT($I$3, "" ""))), 1, 0)"),0.0)</f>
        <v>0</v>
      </c>
      <c r="J1405" s="16">
        <f>IFERROR(__xludf.DUMMYFUNCTION("IF(REGEXMATCH($A1405, ""(?i)"" &amp; JOIN(""|"", SPLIT($J$3, "" ""))), 1, 0)"),0.0)</f>
        <v>0</v>
      </c>
      <c r="K1405" s="16">
        <f>IFERROR(__xludf.DUMMYFUNCTION("IF(REGEXMATCH($A1405, ""(?i)"" &amp; JOIN(""|"", SPLIT($K$3, "" ""))), 1, 0)"),0.0)</f>
        <v>0</v>
      </c>
      <c r="L1405" s="16">
        <f>if(vlookup(A1405,'VMware Inventory'!A:E,5,0)="Workstation",1,0)</f>
        <v>0</v>
      </c>
      <c r="M1405" s="105">
        <f t="shared" si="5"/>
        <v>0</v>
      </c>
      <c r="N1405" s="105">
        <f t="shared" si="6"/>
        <v>0</v>
      </c>
      <c r="O1405" s="105">
        <f t="shared" si="7"/>
        <v>0</v>
      </c>
      <c r="P1405" s="105" t="str">
        <f t="shared" si="8"/>
        <v>No Infra</v>
      </c>
      <c r="Q1405" s="105">
        <f t="shared" si="9"/>
        <v>0</v>
      </c>
    </row>
    <row r="1406">
      <c r="A1406" s="61" t="s">
        <v>1544</v>
      </c>
      <c r="B1406" s="16">
        <f t="shared" si="2"/>
        <v>0</v>
      </c>
      <c r="C1406" s="16">
        <f>IFERROR(__xludf.DUMMYFUNCTION("IF(OR(REGEXMATCH($A1406, ""(?i)"" &amp; JOIN(""|"", SPLIT($C$3, "" ""))),vlookup(A1406,'VMware Inventory'!A:E,5,0)=""VMWare""), 1, 0)"),0.0)</f>
        <v>0</v>
      </c>
      <c r="D1406" s="16">
        <f>IFERROR(__xludf.DUMMYFUNCTION("IF(REGEXMATCH($A1406, ""(?i)"" &amp; JOIN(""|"", SPLIT($D$3, "" ""))), 1, 0)"),0.0)</f>
        <v>0</v>
      </c>
      <c r="E1406" s="16">
        <f t="shared" si="3"/>
        <v>0</v>
      </c>
      <c r="F1406" s="16">
        <f t="shared" si="4"/>
        <v>0</v>
      </c>
      <c r="G1406" s="16">
        <f>IFERROR(__xludf.DUMMYFUNCTION("IF(REGEXMATCH($A1406, ""(?i)"" &amp; JOIN(""|"", SPLIT($G$3, "" ""))), 1, 0)"),0.0)</f>
        <v>0</v>
      </c>
      <c r="H1406" s="16">
        <f>IFERROR(__xludf.DUMMYFUNCTION("IF(REGEXMATCH($A1406, ""(?i)"" &amp; JOIN(""|"", SPLIT($H$3, "" ""))), 1, 0)"),0.0)</f>
        <v>0</v>
      </c>
      <c r="I1406" s="16">
        <f>IFERROR(__xludf.DUMMYFUNCTION("IF(REGEXMATCH($A1406, ""(?i)"" &amp; JOIN(""|"", SPLIT($I$3, "" ""))), 1, 0)"),0.0)</f>
        <v>0</v>
      </c>
      <c r="J1406" s="16">
        <f>IFERROR(__xludf.DUMMYFUNCTION("IF(REGEXMATCH($A1406, ""(?i)"" &amp; JOIN(""|"", SPLIT($J$3, "" ""))), 1, 0)"),0.0)</f>
        <v>0</v>
      </c>
      <c r="K1406" s="16">
        <f>IFERROR(__xludf.DUMMYFUNCTION("IF(REGEXMATCH($A1406, ""(?i)"" &amp; JOIN(""|"", SPLIT($K$3, "" ""))), 1, 0)"),0.0)</f>
        <v>0</v>
      </c>
      <c r="L1406" s="16">
        <f>if(vlookup(A1406,'VMware Inventory'!A:E,5,0)="Workstation",1,0)</f>
        <v>0</v>
      </c>
      <c r="M1406" s="105">
        <f t="shared" si="5"/>
        <v>0</v>
      </c>
      <c r="N1406" s="105">
        <f t="shared" si="6"/>
        <v>0</v>
      </c>
      <c r="O1406" s="105">
        <f t="shared" si="7"/>
        <v>0</v>
      </c>
      <c r="P1406" s="105" t="str">
        <f t="shared" si="8"/>
        <v>No Infra</v>
      </c>
      <c r="Q1406" s="105">
        <f t="shared" si="9"/>
        <v>0</v>
      </c>
    </row>
    <row r="1407">
      <c r="A1407" s="61" t="s">
        <v>1545</v>
      </c>
      <c r="B1407" s="16">
        <f t="shared" si="2"/>
        <v>0</v>
      </c>
      <c r="C1407" s="16">
        <f>IFERROR(__xludf.DUMMYFUNCTION("IF(OR(REGEXMATCH($A1407, ""(?i)"" &amp; JOIN(""|"", SPLIT($C$3, "" ""))),vlookup(A1407,'VMware Inventory'!A:E,5,0)=""VMWare""), 1, 0)"),0.0)</f>
        <v>0</v>
      </c>
      <c r="D1407" s="16">
        <f>IFERROR(__xludf.DUMMYFUNCTION("IF(REGEXMATCH($A1407, ""(?i)"" &amp; JOIN(""|"", SPLIT($D$3, "" ""))), 1, 0)"),0.0)</f>
        <v>0</v>
      </c>
      <c r="E1407" s="16">
        <f t="shared" si="3"/>
        <v>0</v>
      </c>
      <c r="F1407" s="16">
        <f t="shared" si="4"/>
        <v>0</v>
      </c>
      <c r="G1407" s="16">
        <f>IFERROR(__xludf.DUMMYFUNCTION("IF(REGEXMATCH($A1407, ""(?i)"" &amp; JOIN(""|"", SPLIT($G$3, "" ""))), 1, 0)"),0.0)</f>
        <v>0</v>
      </c>
      <c r="H1407" s="16">
        <f>IFERROR(__xludf.DUMMYFUNCTION("IF(REGEXMATCH($A1407, ""(?i)"" &amp; JOIN(""|"", SPLIT($H$3, "" ""))), 1, 0)"),0.0)</f>
        <v>0</v>
      </c>
      <c r="I1407" s="16">
        <f>IFERROR(__xludf.DUMMYFUNCTION("IF(REGEXMATCH($A1407, ""(?i)"" &amp; JOIN(""|"", SPLIT($I$3, "" ""))), 1, 0)"),0.0)</f>
        <v>0</v>
      </c>
      <c r="J1407" s="16">
        <f>IFERROR(__xludf.DUMMYFUNCTION("IF(REGEXMATCH($A1407, ""(?i)"" &amp; JOIN(""|"", SPLIT($J$3, "" ""))), 1, 0)"),0.0)</f>
        <v>0</v>
      </c>
      <c r="K1407" s="16">
        <f>IFERROR(__xludf.DUMMYFUNCTION("IF(REGEXMATCH($A1407, ""(?i)"" &amp; JOIN(""|"", SPLIT($K$3, "" ""))), 1, 0)"),0.0)</f>
        <v>0</v>
      </c>
      <c r="L1407" s="16">
        <f>if(vlookup(A1407,'VMware Inventory'!A:E,5,0)="Workstation",1,0)</f>
        <v>0</v>
      </c>
      <c r="M1407" s="105">
        <f t="shared" si="5"/>
        <v>0</v>
      </c>
      <c r="N1407" s="105">
        <f t="shared" si="6"/>
        <v>0</v>
      </c>
      <c r="O1407" s="105">
        <f t="shared" si="7"/>
        <v>0</v>
      </c>
      <c r="P1407" s="105" t="str">
        <f t="shared" si="8"/>
        <v>No Infra</v>
      </c>
      <c r="Q1407" s="105">
        <f t="shared" si="9"/>
        <v>0</v>
      </c>
    </row>
    <row r="1408">
      <c r="A1408" s="61" t="s">
        <v>1546</v>
      </c>
      <c r="B1408" s="16">
        <f t="shared" si="2"/>
        <v>0</v>
      </c>
      <c r="C1408" s="16">
        <f>IFERROR(__xludf.DUMMYFUNCTION("IF(OR(REGEXMATCH($A1408, ""(?i)"" &amp; JOIN(""|"", SPLIT($C$3, "" ""))),vlookup(A1408,'VMware Inventory'!A:E,5,0)=""VMWare""), 1, 0)"),0.0)</f>
        <v>0</v>
      </c>
      <c r="D1408" s="16">
        <f>IFERROR(__xludf.DUMMYFUNCTION("IF(REGEXMATCH($A1408, ""(?i)"" &amp; JOIN(""|"", SPLIT($D$3, "" ""))), 1, 0)"),0.0)</f>
        <v>0</v>
      </c>
      <c r="E1408" s="16">
        <f t="shared" si="3"/>
        <v>0</v>
      </c>
      <c r="F1408" s="16">
        <f t="shared" si="4"/>
        <v>0</v>
      </c>
      <c r="G1408" s="16">
        <f>IFERROR(__xludf.DUMMYFUNCTION("IF(REGEXMATCH($A1408, ""(?i)"" &amp; JOIN(""|"", SPLIT($G$3, "" ""))), 1, 0)"),0.0)</f>
        <v>0</v>
      </c>
      <c r="H1408" s="16">
        <f>IFERROR(__xludf.DUMMYFUNCTION("IF(REGEXMATCH($A1408, ""(?i)"" &amp; JOIN(""|"", SPLIT($H$3, "" ""))), 1, 0)"),0.0)</f>
        <v>0</v>
      </c>
      <c r="I1408" s="16">
        <f>IFERROR(__xludf.DUMMYFUNCTION("IF(REGEXMATCH($A1408, ""(?i)"" &amp; JOIN(""|"", SPLIT($I$3, "" ""))), 1, 0)"),0.0)</f>
        <v>0</v>
      </c>
      <c r="J1408" s="16">
        <f>IFERROR(__xludf.DUMMYFUNCTION("IF(REGEXMATCH($A1408, ""(?i)"" &amp; JOIN(""|"", SPLIT($J$3, "" ""))), 1, 0)"),0.0)</f>
        <v>0</v>
      </c>
      <c r="K1408" s="16">
        <f>IFERROR(__xludf.DUMMYFUNCTION("IF(REGEXMATCH($A1408, ""(?i)"" &amp; JOIN(""|"", SPLIT($K$3, "" ""))), 1, 0)"),0.0)</f>
        <v>0</v>
      </c>
      <c r="L1408" s="16">
        <f>if(vlookup(A1408,'VMware Inventory'!A:E,5,0)="Workstation",1,0)</f>
        <v>0</v>
      </c>
      <c r="M1408" s="105">
        <f t="shared" si="5"/>
        <v>0</v>
      </c>
      <c r="N1408" s="105">
        <f t="shared" si="6"/>
        <v>0</v>
      </c>
      <c r="O1408" s="105">
        <f t="shared" si="7"/>
        <v>0</v>
      </c>
      <c r="P1408" s="105" t="str">
        <f t="shared" si="8"/>
        <v>No Infra</v>
      </c>
      <c r="Q1408" s="105">
        <f t="shared" si="9"/>
        <v>0</v>
      </c>
    </row>
    <row r="1409">
      <c r="A1409" s="61" t="s">
        <v>1547</v>
      </c>
      <c r="B1409" s="16">
        <f t="shared" si="2"/>
        <v>0</v>
      </c>
      <c r="C1409" s="16">
        <f>IFERROR(__xludf.DUMMYFUNCTION("IF(OR(REGEXMATCH($A1409, ""(?i)"" &amp; JOIN(""|"", SPLIT($C$3, "" ""))),vlookup(A1409,'VMware Inventory'!A:E,5,0)=""VMWare""), 1, 0)"),0.0)</f>
        <v>0</v>
      </c>
      <c r="D1409" s="16">
        <f>IFERROR(__xludf.DUMMYFUNCTION("IF(REGEXMATCH($A1409, ""(?i)"" &amp; JOIN(""|"", SPLIT($D$3, "" ""))), 1, 0)"),0.0)</f>
        <v>0</v>
      </c>
      <c r="E1409" s="16">
        <f t="shared" si="3"/>
        <v>0</v>
      </c>
      <c r="F1409" s="16">
        <f t="shared" si="4"/>
        <v>0</v>
      </c>
      <c r="G1409" s="16">
        <f>IFERROR(__xludf.DUMMYFUNCTION("IF(REGEXMATCH($A1409, ""(?i)"" &amp; JOIN(""|"", SPLIT($G$3, "" ""))), 1, 0)"),0.0)</f>
        <v>0</v>
      </c>
      <c r="H1409" s="16">
        <f>IFERROR(__xludf.DUMMYFUNCTION("IF(REGEXMATCH($A1409, ""(?i)"" &amp; JOIN(""|"", SPLIT($H$3, "" ""))), 1, 0)"),0.0)</f>
        <v>0</v>
      </c>
      <c r="I1409" s="16">
        <f>IFERROR(__xludf.DUMMYFUNCTION("IF(REGEXMATCH($A1409, ""(?i)"" &amp; JOIN(""|"", SPLIT($I$3, "" ""))), 1, 0)"),0.0)</f>
        <v>0</v>
      </c>
      <c r="J1409" s="16">
        <f>IFERROR(__xludf.DUMMYFUNCTION("IF(REGEXMATCH($A1409, ""(?i)"" &amp; JOIN(""|"", SPLIT($J$3, "" ""))), 1, 0)"),0.0)</f>
        <v>0</v>
      </c>
      <c r="K1409" s="16">
        <f>IFERROR(__xludf.DUMMYFUNCTION("IF(REGEXMATCH($A1409, ""(?i)"" &amp; JOIN(""|"", SPLIT($K$3, "" ""))), 1, 0)"),0.0)</f>
        <v>0</v>
      </c>
      <c r="L1409" s="16">
        <f>if(vlookup(A1409,'VMware Inventory'!A:E,5,0)="Workstation",1,0)</f>
        <v>0</v>
      </c>
      <c r="M1409" s="105">
        <f t="shared" si="5"/>
        <v>0</v>
      </c>
      <c r="N1409" s="105">
        <f t="shared" si="6"/>
        <v>0</v>
      </c>
      <c r="O1409" s="105">
        <f t="shared" si="7"/>
        <v>0</v>
      </c>
      <c r="P1409" s="105" t="str">
        <f t="shared" si="8"/>
        <v>No Infra</v>
      </c>
      <c r="Q1409" s="105">
        <f t="shared" si="9"/>
        <v>0</v>
      </c>
    </row>
    <row r="1410">
      <c r="A1410" s="61" t="s">
        <v>1548</v>
      </c>
      <c r="B1410" s="16">
        <f t="shared" si="2"/>
        <v>0</v>
      </c>
      <c r="C1410" s="16">
        <f>IFERROR(__xludf.DUMMYFUNCTION("IF(OR(REGEXMATCH($A1410, ""(?i)"" &amp; JOIN(""|"", SPLIT($C$3, "" ""))),vlookup(A1410,'VMware Inventory'!A:E,5,0)=""VMWare""), 1, 0)"),0.0)</f>
        <v>0</v>
      </c>
      <c r="D1410" s="16">
        <f>IFERROR(__xludf.DUMMYFUNCTION("IF(REGEXMATCH($A1410, ""(?i)"" &amp; JOIN(""|"", SPLIT($D$3, "" ""))), 1, 0)"),0.0)</f>
        <v>0</v>
      </c>
      <c r="E1410" s="16">
        <f t="shared" si="3"/>
        <v>0</v>
      </c>
      <c r="F1410" s="16">
        <f t="shared" si="4"/>
        <v>0</v>
      </c>
      <c r="G1410" s="16">
        <f>IFERROR(__xludf.DUMMYFUNCTION("IF(REGEXMATCH($A1410, ""(?i)"" &amp; JOIN(""|"", SPLIT($G$3, "" ""))), 1, 0)"),0.0)</f>
        <v>0</v>
      </c>
      <c r="H1410" s="16">
        <f>IFERROR(__xludf.DUMMYFUNCTION("IF(REGEXMATCH($A1410, ""(?i)"" &amp; JOIN(""|"", SPLIT($H$3, "" ""))), 1, 0)"),0.0)</f>
        <v>0</v>
      </c>
      <c r="I1410" s="16">
        <f>IFERROR(__xludf.DUMMYFUNCTION("IF(REGEXMATCH($A1410, ""(?i)"" &amp; JOIN(""|"", SPLIT($I$3, "" ""))), 1, 0)"),0.0)</f>
        <v>0</v>
      </c>
      <c r="J1410" s="16">
        <f>IFERROR(__xludf.DUMMYFUNCTION("IF(REGEXMATCH($A1410, ""(?i)"" &amp; JOIN(""|"", SPLIT($J$3, "" ""))), 1, 0)"),0.0)</f>
        <v>0</v>
      </c>
      <c r="K1410" s="16">
        <f>IFERROR(__xludf.DUMMYFUNCTION("IF(REGEXMATCH($A1410, ""(?i)"" &amp; JOIN(""|"", SPLIT($K$3, "" ""))), 1, 0)"),0.0)</f>
        <v>0</v>
      </c>
      <c r="L1410" s="16">
        <f>if(vlookup(A1410,'VMware Inventory'!A:E,5,0)="Workstation",1,0)</f>
        <v>0</v>
      </c>
      <c r="M1410" s="105">
        <f t="shared" si="5"/>
        <v>0</v>
      </c>
      <c r="N1410" s="105">
        <f t="shared" si="6"/>
        <v>0</v>
      </c>
      <c r="O1410" s="105">
        <f t="shared" si="7"/>
        <v>0</v>
      </c>
      <c r="P1410" s="105" t="str">
        <f t="shared" si="8"/>
        <v>No Infra</v>
      </c>
      <c r="Q1410" s="105">
        <f t="shared" si="9"/>
        <v>0</v>
      </c>
    </row>
    <row r="1411">
      <c r="A1411" s="61" t="s">
        <v>1549</v>
      </c>
      <c r="B1411" s="16">
        <f t="shared" si="2"/>
        <v>0</v>
      </c>
      <c r="C1411" s="16">
        <f>IFERROR(__xludf.DUMMYFUNCTION("IF(OR(REGEXMATCH($A1411, ""(?i)"" &amp; JOIN(""|"", SPLIT($C$3, "" ""))),vlookup(A1411,'VMware Inventory'!A:E,5,0)=""VMWare""), 1, 0)"),0.0)</f>
        <v>0</v>
      </c>
      <c r="D1411" s="16">
        <f>IFERROR(__xludf.DUMMYFUNCTION("IF(REGEXMATCH($A1411, ""(?i)"" &amp; JOIN(""|"", SPLIT($D$3, "" ""))), 1, 0)"),0.0)</f>
        <v>0</v>
      </c>
      <c r="E1411" s="16">
        <f t="shared" si="3"/>
        <v>0</v>
      </c>
      <c r="F1411" s="16">
        <f t="shared" si="4"/>
        <v>0</v>
      </c>
      <c r="G1411" s="16">
        <f>IFERROR(__xludf.DUMMYFUNCTION("IF(REGEXMATCH($A1411, ""(?i)"" &amp; JOIN(""|"", SPLIT($G$3, "" ""))), 1, 0)"),0.0)</f>
        <v>0</v>
      </c>
      <c r="H1411" s="16">
        <f>IFERROR(__xludf.DUMMYFUNCTION("IF(REGEXMATCH($A1411, ""(?i)"" &amp; JOIN(""|"", SPLIT($H$3, "" ""))), 1, 0)"),0.0)</f>
        <v>0</v>
      </c>
      <c r="I1411" s="16">
        <f>IFERROR(__xludf.DUMMYFUNCTION("IF(REGEXMATCH($A1411, ""(?i)"" &amp; JOIN(""|"", SPLIT($I$3, "" ""))), 1, 0)"),0.0)</f>
        <v>0</v>
      </c>
      <c r="J1411" s="16">
        <f>IFERROR(__xludf.DUMMYFUNCTION("IF(REGEXMATCH($A1411, ""(?i)"" &amp; JOIN(""|"", SPLIT($J$3, "" ""))), 1, 0)"),0.0)</f>
        <v>0</v>
      </c>
      <c r="K1411" s="16">
        <f>IFERROR(__xludf.DUMMYFUNCTION("IF(REGEXMATCH($A1411, ""(?i)"" &amp; JOIN(""|"", SPLIT($K$3, "" ""))), 1, 0)"),0.0)</f>
        <v>0</v>
      </c>
      <c r="L1411" s="16">
        <f>if(vlookup(A1411,'VMware Inventory'!A:E,5,0)="Workstation",1,0)</f>
        <v>0</v>
      </c>
      <c r="M1411" s="105">
        <f t="shared" si="5"/>
        <v>0</v>
      </c>
      <c r="N1411" s="105">
        <f t="shared" si="6"/>
        <v>0</v>
      </c>
      <c r="O1411" s="105">
        <f t="shared" si="7"/>
        <v>0</v>
      </c>
      <c r="P1411" s="105" t="str">
        <f t="shared" si="8"/>
        <v>No Infra</v>
      </c>
      <c r="Q1411" s="105">
        <f t="shared" si="9"/>
        <v>0</v>
      </c>
    </row>
    <row r="1412">
      <c r="A1412" s="61" t="s">
        <v>1550</v>
      </c>
      <c r="B1412" s="16">
        <f t="shared" si="2"/>
        <v>0</v>
      </c>
      <c r="C1412" s="16">
        <f>IFERROR(__xludf.DUMMYFUNCTION("IF(OR(REGEXMATCH($A1412, ""(?i)"" &amp; JOIN(""|"", SPLIT($C$3, "" ""))),vlookup(A1412,'VMware Inventory'!A:E,5,0)=""VMWare""), 1, 0)"),0.0)</f>
        <v>0</v>
      </c>
      <c r="D1412" s="16">
        <f>IFERROR(__xludf.DUMMYFUNCTION("IF(REGEXMATCH($A1412, ""(?i)"" &amp; JOIN(""|"", SPLIT($D$3, "" ""))), 1, 0)"),0.0)</f>
        <v>0</v>
      </c>
      <c r="E1412" s="16">
        <f t="shared" si="3"/>
        <v>0</v>
      </c>
      <c r="F1412" s="16">
        <f t="shared" si="4"/>
        <v>0</v>
      </c>
      <c r="G1412" s="16">
        <f>IFERROR(__xludf.DUMMYFUNCTION("IF(REGEXMATCH($A1412, ""(?i)"" &amp; JOIN(""|"", SPLIT($G$3, "" ""))), 1, 0)"),0.0)</f>
        <v>0</v>
      </c>
      <c r="H1412" s="16">
        <f>IFERROR(__xludf.DUMMYFUNCTION("IF(REGEXMATCH($A1412, ""(?i)"" &amp; JOIN(""|"", SPLIT($H$3, "" ""))), 1, 0)"),0.0)</f>
        <v>0</v>
      </c>
      <c r="I1412" s="16">
        <f>IFERROR(__xludf.DUMMYFUNCTION("IF(REGEXMATCH($A1412, ""(?i)"" &amp; JOIN(""|"", SPLIT($I$3, "" ""))), 1, 0)"),0.0)</f>
        <v>0</v>
      </c>
      <c r="J1412" s="16">
        <f>IFERROR(__xludf.DUMMYFUNCTION("IF(REGEXMATCH($A1412, ""(?i)"" &amp; JOIN(""|"", SPLIT($J$3, "" ""))), 1, 0)"),0.0)</f>
        <v>0</v>
      </c>
      <c r="K1412" s="16">
        <f>IFERROR(__xludf.DUMMYFUNCTION("IF(REGEXMATCH($A1412, ""(?i)"" &amp; JOIN(""|"", SPLIT($K$3, "" ""))), 1, 0)"),0.0)</f>
        <v>0</v>
      </c>
      <c r="L1412" s="16">
        <f>if(vlookup(A1412,'VMware Inventory'!A:E,5,0)="Workstation",1,0)</f>
        <v>0</v>
      </c>
      <c r="M1412" s="105">
        <f t="shared" si="5"/>
        <v>0</v>
      </c>
      <c r="N1412" s="105">
        <f t="shared" si="6"/>
        <v>0</v>
      </c>
      <c r="O1412" s="105">
        <f t="shared" si="7"/>
        <v>0</v>
      </c>
      <c r="P1412" s="105" t="str">
        <f t="shared" si="8"/>
        <v>No Infra</v>
      </c>
      <c r="Q1412" s="105">
        <f t="shared" si="9"/>
        <v>0</v>
      </c>
    </row>
    <row r="1413">
      <c r="A1413" s="61" t="s">
        <v>1551</v>
      </c>
      <c r="B1413" s="16">
        <f t="shared" si="2"/>
        <v>0</v>
      </c>
      <c r="C1413" s="16">
        <f>IFERROR(__xludf.DUMMYFUNCTION("IF(OR(REGEXMATCH($A1413, ""(?i)"" &amp; JOIN(""|"", SPLIT($C$3, "" ""))),vlookup(A1413,'VMware Inventory'!A:E,5,0)=""VMWare""), 1, 0)"),0.0)</f>
        <v>0</v>
      </c>
      <c r="D1413" s="16">
        <f>IFERROR(__xludf.DUMMYFUNCTION("IF(REGEXMATCH($A1413, ""(?i)"" &amp; JOIN(""|"", SPLIT($D$3, "" ""))), 1, 0)"),0.0)</f>
        <v>0</v>
      </c>
      <c r="E1413" s="16">
        <f t="shared" si="3"/>
        <v>0</v>
      </c>
      <c r="F1413" s="16">
        <f t="shared" si="4"/>
        <v>0</v>
      </c>
      <c r="G1413" s="16">
        <f>IFERROR(__xludf.DUMMYFUNCTION("IF(REGEXMATCH($A1413, ""(?i)"" &amp; JOIN(""|"", SPLIT($G$3, "" ""))), 1, 0)"),0.0)</f>
        <v>0</v>
      </c>
      <c r="H1413" s="16">
        <f>IFERROR(__xludf.DUMMYFUNCTION("IF(REGEXMATCH($A1413, ""(?i)"" &amp; JOIN(""|"", SPLIT($H$3, "" ""))), 1, 0)"),0.0)</f>
        <v>0</v>
      </c>
      <c r="I1413" s="16">
        <f>IFERROR(__xludf.DUMMYFUNCTION("IF(REGEXMATCH($A1413, ""(?i)"" &amp; JOIN(""|"", SPLIT($I$3, "" ""))), 1, 0)"),0.0)</f>
        <v>0</v>
      </c>
      <c r="J1413" s="16">
        <f>IFERROR(__xludf.DUMMYFUNCTION("IF(REGEXMATCH($A1413, ""(?i)"" &amp; JOIN(""|"", SPLIT($J$3, "" ""))), 1, 0)"),0.0)</f>
        <v>0</v>
      </c>
      <c r="K1413" s="16">
        <f>IFERROR(__xludf.DUMMYFUNCTION("IF(REGEXMATCH($A1413, ""(?i)"" &amp; JOIN(""|"", SPLIT($K$3, "" ""))), 1, 0)"),0.0)</f>
        <v>0</v>
      </c>
      <c r="L1413" s="16">
        <f>if(vlookup(A1413,'VMware Inventory'!A:E,5,0)="Workstation",1,0)</f>
        <v>0</v>
      </c>
      <c r="M1413" s="105">
        <f t="shared" si="5"/>
        <v>0</v>
      </c>
      <c r="N1413" s="105">
        <f t="shared" si="6"/>
        <v>0</v>
      </c>
      <c r="O1413" s="105">
        <f t="shared" si="7"/>
        <v>0</v>
      </c>
      <c r="P1413" s="105" t="str">
        <f t="shared" si="8"/>
        <v>No Infra</v>
      </c>
      <c r="Q1413" s="105">
        <f t="shared" si="9"/>
        <v>0</v>
      </c>
    </row>
    <row r="1414">
      <c r="A1414" s="61" t="s">
        <v>1552</v>
      </c>
      <c r="B1414" s="16">
        <f t="shared" si="2"/>
        <v>0</v>
      </c>
      <c r="C1414" s="16">
        <f>IFERROR(__xludf.DUMMYFUNCTION("IF(OR(REGEXMATCH($A1414, ""(?i)"" &amp; JOIN(""|"", SPLIT($C$3, "" ""))),vlookup(A1414,'VMware Inventory'!A:E,5,0)=""VMWare""), 1, 0)"),0.0)</f>
        <v>0</v>
      </c>
      <c r="D1414" s="16">
        <f>IFERROR(__xludf.DUMMYFUNCTION("IF(REGEXMATCH($A1414, ""(?i)"" &amp; JOIN(""|"", SPLIT($D$3, "" ""))), 1, 0)"),0.0)</f>
        <v>0</v>
      </c>
      <c r="E1414" s="16">
        <f t="shared" si="3"/>
        <v>0</v>
      </c>
      <c r="F1414" s="16">
        <f t="shared" si="4"/>
        <v>0</v>
      </c>
      <c r="G1414" s="16">
        <f>IFERROR(__xludf.DUMMYFUNCTION("IF(REGEXMATCH($A1414, ""(?i)"" &amp; JOIN(""|"", SPLIT($G$3, "" ""))), 1, 0)"),0.0)</f>
        <v>0</v>
      </c>
      <c r="H1414" s="16">
        <f>IFERROR(__xludf.DUMMYFUNCTION("IF(REGEXMATCH($A1414, ""(?i)"" &amp; JOIN(""|"", SPLIT($H$3, "" ""))), 1, 0)"),0.0)</f>
        <v>0</v>
      </c>
      <c r="I1414" s="16">
        <f>IFERROR(__xludf.DUMMYFUNCTION("IF(REGEXMATCH($A1414, ""(?i)"" &amp; JOIN(""|"", SPLIT($I$3, "" ""))), 1, 0)"),0.0)</f>
        <v>0</v>
      </c>
      <c r="J1414" s="16">
        <f>IFERROR(__xludf.DUMMYFUNCTION("IF(REGEXMATCH($A1414, ""(?i)"" &amp; JOIN(""|"", SPLIT($J$3, "" ""))), 1, 0)"),0.0)</f>
        <v>0</v>
      </c>
      <c r="K1414" s="16">
        <f>IFERROR(__xludf.DUMMYFUNCTION("IF(REGEXMATCH($A1414, ""(?i)"" &amp; JOIN(""|"", SPLIT($K$3, "" ""))), 1, 0)"),0.0)</f>
        <v>0</v>
      </c>
      <c r="L1414" s="16">
        <f>if(vlookup(A1414,'VMware Inventory'!A:E,5,0)="Workstation",1,0)</f>
        <v>0</v>
      </c>
      <c r="M1414" s="105">
        <f t="shared" si="5"/>
        <v>0</v>
      </c>
      <c r="N1414" s="105">
        <f t="shared" si="6"/>
        <v>0</v>
      </c>
      <c r="O1414" s="105">
        <f t="shared" si="7"/>
        <v>0</v>
      </c>
      <c r="P1414" s="105" t="str">
        <f t="shared" si="8"/>
        <v>No Infra</v>
      </c>
      <c r="Q1414" s="105">
        <f t="shared" si="9"/>
        <v>0</v>
      </c>
    </row>
    <row r="1415">
      <c r="A1415" s="61" t="s">
        <v>1553</v>
      </c>
      <c r="B1415" s="16">
        <f t="shared" si="2"/>
        <v>0</v>
      </c>
      <c r="C1415" s="16">
        <f>IFERROR(__xludf.DUMMYFUNCTION("IF(OR(REGEXMATCH($A1415, ""(?i)"" &amp; JOIN(""|"", SPLIT($C$3, "" ""))),vlookup(A1415,'VMware Inventory'!A:E,5,0)=""VMWare""), 1, 0)"),0.0)</f>
        <v>0</v>
      </c>
      <c r="D1415" s="16">
        <f>IFERROR(__xludf.DUMMYFUNCTION("IF(REGEXMATCH($A1415, ""(?i)"" &amp; JOIN(""|"", SPLIT($D$3, "" ""))), 1, 0)"),0.0)</f>
        <v>0</v>
      </c>
      <c r="E1415" s="16">
        <f t="shared" si="3"/>
        <v>0</v>
      </c>
      <c r="F1415" s="16">
        <f t="shared" si="4"/>
        <v>0</v>
      </c>
      <c r="G1415" s="16">
        <f>IFERROR(__xludf.DUMMYFUNCTION("IF(REGEXMATCH($A1415, ""(?i)"" &amp; JOIN(""|"", SPLIT($G$3, "" ""))), 1, 0)"),0.0)</f>
        <v>0</v>
      </c>
      <c r="H1415" s="16">
        <f>IFERROR(__xludf.DUMMYFUNCTION("IF(REGEXMATCH($A1415, ""(?i)"" &amp; JOIN(""|"", SPLIT($H$3, "" ""))), 1, 0)"),0.0)</f>
        <v>0</v>
      </c>
      <c r="I1415" s="16">
        <f>IFERROR(__xludf.DUMMYFUNCTION("IF(REGEXMATCH($A1415, ""(?i)"" &amp; JOIN(""|"", SPLIT($I$3, "" ""))), 1, 0)"),0.0)</f>
        <v>0</v>
      </c>
      <c r="J1415" s="16">
        <f>IFERROR(__xludf.DUMMYFUNCTION("IF(REGEXMATCH($A1415, ""(?i)"" &amp; JOIN(""|"", SPLIT($J$3, "" ""))), 1, 0)"),0.0)</f>
        <v>0</v>
      </c>
      <c r="K1415" s="16">
        <f>IFERROR(__xludf.DUMMYFUNCTION("IF(REGEXMATCH($A1415, ""(?i)"" &amp; JOIN(""|"", SPLIT($K$3, "" ""))), 1, 0)"),0.0)</f>
        <v>0</v>
      </c>
      <c r="L1415" s="16">
        <f>if(vlookup(A1415,'VMware Inventory'!A:E,5,0)="Workstation",1,0)</f>
        <v>0</v>
      </c>
      <c r="M1415" s="105">
        <f t="shared" si="5"/>
        <v>0</v>
      </c>
      <c r="N1415" s="105">
        <f t="shared" si="6"/>
        <v>0</v>
      </c>
      <c r="O1415" s="105">
        <f t="shared" si="7"/>
        <v>0</v>
      </c>
      <c r="P1415" s="105" t="str">
        <f t="shared" si="8"/>
        <v>No Infra</v>
      </c>
      <c r="Q1415" s="105">
        <f t="shared" si="9"/>
        <v>0</v>
      </c>
    </row>
    <row r="1416">
      <c r="A1416" s="61" t="s">
        <v>1554</v>
      </c>
      <c r="B1416" s="16">
        <f t="shared" si="2"/>
        <v>0</v>
      </c>
      <c r="C1416" s="16">
        <f>IFERROR(__xludf.DUMMYFUNCTION("IF(OR(REGEXMATCH($A1416, ""(?i)"" &amp; JOIN(""|"", SPLIT($C$3, "" ""))),vlookup(A1416,'VMware Inventory'!A:E,5,0)=""VMWare""), 1, 0)"),0.0)</f>
        <v>0</v>
      </c>
      <c r="D1416" s="16">
        <f>IFERROR(__xludf.DUMMYFUNCTION("IF(REGEXMATCH($A1416, ""(?i)"" &amp; JOIN(""|"", SPLIT($D$3, "" ""))), 1, 0)"),0.0)</f>
        <v>0</v>
      </c>
      <c r="E1416" s="16">
        <f t="shared" si="3"/>
        <v>0</v>
      </c>
      <c r="F1416" s="16">
        <f t="shared" si="4"/>
        <v>0</v>
      </c>
      <c r="G1416" s="16">
        <f>IFERROR(__xludf.DUMMYFUNCTION("IF(REGEXMATCH($A1416, ""(?i)"" &amp; JOIN(""|"", SPLIT($G$3, "" ""))), 1, 0)"),0.0)</f>
        <v>0</v>
      </c>
      <c r="H1416" s="16">
        <f>IFERROR(__xludf.DUMMYFUNCTION("IF(REGEXMATCH($A1416, ""(?i)"" &amp; JOIN(""|"", SPLIT($H$3, "" ""))), 1, 0)"),0.0)</f>
        <v>0</v>
      </c>
      <c r="I1416" s="16">
        <f>IFERROR(__xludf.DUMMYFUNCTION("IF(REGEXMATCH($A1416, ""(?i)"" &amp; JOIN(""|"", SPLIT($I$3, "" ""))), 1, 0)"),0.0)</f>
        <v>0</v>
      </c>
      <c r="J1416" s="16">
        <f>IFERROR(__xludf.DUMMYFUNCTION("IF(REGEXMATCH($A1416, ""(?i)"" &amp; JOIN(""|"", SPLIT($J$3, "" ""))), 1, 0)"),0.0)</f>
        <v>0</v>
      </c>
      <c r="K1416" s="16">
        <f>IFERROR(__xludf.DUMMYFUNCTION("IF(REGEXMATCH($A1416, ""(?i)"" &amp; JOIN(""|"", SPLIT($K$3, "" ""))), 1, 0)"),0.0)</f>
        <v>0</v>
      </c>
      <c r="L1416" s="16">
        <f>if(vlookup(A1416,'VMware Inventory'!A:E,5,0)="Workstation",1,0)</f>
        <v>0</v>
      </c>
      <c r="M1416" s="105">
        <f t="shared" si="5"/>
        <v>0</v>
      </c>
      <c r="N1416" s="105">
        <f t="shared" si="6"/>
        <v>0</v>
      </c>
      <c r="O1416" s="105">
        <f t="shared" si="7"/>
        <v>0</v>
      </c>
      <c r="P1416" s="105" t="str">
        <f t="shared" si="8"/>
        <v>No Infra</v>
      </c>
      <c r="Q1416" s="105">
        <f t="shared" si="9"/>
        <v>0</v>
      </c>
    </row>
    <row r="1417">
      <c r="A1417" s="61" t="s">
        <v>1555</v>
      </c>
      <c r="B1417" s="16">
        <f t="shared" si="2"/>
        <v>0</v>
      </c>
      <c r="C1417" s="16">
        <f>IFERROR(__xludf.DUMMYFUNCTION("IF(OR(REGEXMATCH($A1417, ""(?i)"" &amp; JOIN(""|"", SPLIT($C$3, "" ""))),vlookup(A1417,'VMware Inventory'!A:E,5,0)=""VMWare""), 1, 0)"),0.0)</f>
        <v>0</v>
      </c>
      <c r="D1417" s="16">
        <f>IFERROR(__xludf.DUMMYFUNCTION("IF(REGEXMATCH($A1417, ""(?i)"" &amp; JOIN(""|"", SPLIT($D$3, "" ""))), 1, 0)"),0.0)</f>
        <v>0</v>
      </c>
      <c r="E1417" s="16">
        <f t="shared" si="3"/>
        <v>0</v>
      </c>
      <c r="F1417" s="16">
        <f t="shared" si="4"/>
        <v>0</v>
      </c>
      <c r="G1417" s="16">
        <f>IFERROR(__xludf.DUMMYFUNCTION("IF(REGEXMATCH($A1417, ""(?i)"" &amp; JOIN(""|"", SPLIT($G$3, "" ""))), 1, 0)"),0.0)</f>
        <v>0</v>
      </c>
      <c r="H1417" s="16">
        <f>IFERROR(__xludf.DUMMYFUNCTION("IF(REGEXMATCH($A1417, ""(?i)"" &amp; JOIN(""|"", SPLIT($H$3, "" ""))), 1, 0)"),0.0)</f>
        <v>0</v>
      </c>
      <c r="I1417" s="16">
        <f>IFERROR(__xludf.DUMMYFUNCTION("IF(REGEXMATCH($A1417, ""(?i)"" &amp; JOIN(""|"", SPLIT($I$3, "" ""))), 1, 0)"),0.0)</f>
        <v>0</v>
      </c>
      <c r="J1417" s="16">
        <f>IFERROR(__xludf.DUMMYFUNCTION("IF(REGEXMATCH($A1417, ""(?i)"" &amp; JOIN(""|"", SPLIT($J$3, "" ""))), 1, 0)"),0.0)</f>
        <v>0</v>
      </c>
      <c r="K1417" s="16">
        <f>IFERROR(__xludf.DUMMYFUNCTION("IF(REGEXMATCH($A1417, ""(?i)"" &amp; JOIN(""|"", SPLIT($K$3, "" ""))), 1, 0)"),0.0)</f>
        <v>0</v>
      </c>
      <c r="L1417" s="16">
        <f>if(vlookup(A1417,'VMware Inventory'!A:E,5,0)="Workstation",1,0)</f>
        <v>0</v>
      </c>
      <c r="M1417" s="105">
        <f t="shared" si="5"/>
        <v>0</v>
      </c>
      <c r="N1417" s="105">
        <f t="shared" si="6"/>
        <v>0</v>
      </c>
      <c r="O1417" s="105">
        <f t="shared" si="7"/>
        <v>0</v>
      </c>
      <c r="P1417" s="105" t="str">
        <f t="shared" si="8"/>
        <v>No Infra</v>
      </c>
      <c r="Q1417" s="105">
        <f t="shared" si="9"/>
        <v>0</v>
      </c>
    </row>
    <row r="1418">
      <c r="A1418" s="61" t="s">
        <v>1556</v>
      </c>
      <c r="B1418" s="16">
        <f t="shared" si="2"/>
        <v>0</v>
      </c>
      <c r="C1418" s="16">
        <f>IFERROR(__xludf.DUMMYFUNCTION("IF(OR(REGEXMATCH($A1418, ""(?i)"" &amp; JOIN(""|"", SPLIT($C$3, "" ""))),vlookup(A1418,'VMware Inventory'!A:E,5,0)=""VMWare""), 1, 0)"),0.0)</f>
        <v>0</v>
      </c>
      <c r="D1418" s="16">
        <f>IFERROR(__xludf.DUMMYFUNCTION("IF(REGEXMATCH($A1418, ""(?i)"" &amp; JOIN(""|"", SPLIT($D$3, "" ""))), 1, 0)"),0.0)</f>
        <v>0</v>
      </c>
      <c r="E1418" s="16">
        <f t="shared" si="3"/>
        <v>0</v>
      </c>
      <c r="F1418" s="16">
        <f t="shared" si="4"/>
        <v>0</v>
      </c>
      <c r="G1418" s="16">
        <f>IFERROR(__xludf.DUMMYFUNCTION("IF(REGEXMATCH($A1418, ""(?i)"" &amp; JOIN(""|"", SPLIT($G$3, "" ""))), 1, 0)"),0.0)</f>
        <v>0</v>
      </c>
      <c r="H1418" s="16">
        <f>IFERROR(__xludf.DUMMYFUNCTION("IF(REGEXMATCH($A1418, ""(?i)"" &amp; JOIN(""|"", SPLIT($H$3, "" ""))), 1, 0)"),0.0)</f>
        <v>0</v>
      </c>
      <c r="I1418" s="16">
        <f>IFERROR(__xludf.DUMMYFUNCTION("IF(REGEXMATCH($A1418, ""(?i)"" &amp; JOIN(""|"", SPLIT($I$3, "" ""))), 1, 0)"),0.0)</f>
        <v>0</v>
      </c>
      <c r="J1418" s="16">
        <f>IFERROR(__xludf.DUMMYFUNCTION("IF(REGEXMATCH($A1418, ""(?i)"" &amp; JOIN(""|"", SPLIT($J$3, "" ""))), 1, 0)"),0.0)</f>
        <v>0</v>
      </c>
      <c r="K1418" s="16">
        <f>IFERROR(__xludf.DUMMYFUNCTION("IF(REGEXMATCH($A1418, ""(?i)"" &amp; JOIN(""|"", SPLIT($K$3, "" ""))), 1, 0)"),0.0)</f>
        <v>0</v>
      </c>
      <c r="L1418" s="16">
        <f>if(vlookup(A1418,'VMware Inventory'!A:E,5,0)="Workstation",1,0)</f>
        <v>0</v>
      </c>
      <c r="M1418" s="105">
        <f t="shared" si="5"/>
        <v>0</v>
      </c>
      <c r="N1418" s="105">
        <f t="shared" si="6"/>
        <v>0</v>
      </c>
      <c r="O1418" s="105">
        <f t="shared" si="7"/>
        <v>0</v>
      </c>
      <c r="P1418" s="105" t="str">
        <f t="shared" si="8"/>
        <v>No Infra</v>
      </c>
      <c r="Q1418" s="105">
        <f t="shared" si="9"/>
        <v>0</v>
      </c>
    </row>
    <row r="1419">
      <c r="A1419" s="61" t="s">
        <v>1557</v>
      </c>
      <c r="B1419" s="16">
        <f t="shared" si="2"/>
        <v>0</v>
      </c>
      <c r="C1419" s="16">
        <f>IFERROR(__xludf.DUMMYFUNCTION("IF(OR(REGEXMATCH($A1419, ""(?i)"" &amp; JOIN(""|"", SPLIT($C$3, "" ""))),vlookup(A1419,'VMware Inventory'!A:E,5,0)=""VMWare""), 1, 0)"),0.0)</f>
        <v>0</v>
      </c>
      <c r="D1419" s="16">
        <f>IFERROR(__xludf.DUMMYFUNCTION("IF(REGEXMATCH($A1419, ""(?i)"" &amp; JOIN(""|"", SPLIT($D$3, "" ""))), 1, 0)"),0.0)</f>
        <v>0</v>
      </c>
      <c r="E1419" s="16">
        <f t="shared" si="3"/>
        <v>0</v>
      </c>
      <c r="F1419" s="16">
        <f t="shared" si="4"/>
        <v>0</v>
      </c>
      <c r="G1419" s="16">
        <f>IFERROR(__xludf.DUMMYFUNCTION("IF(REGEXMATCH($A1419, ""(?i)"" &amp; JOIN(""|"", SPLIT($G$3, "" ""))), 1, 0)"),0.0)</f>
        <v>0</v>
      </c>
      <c r="H1419" s="16">
        <f>IFERROR(__xludf.DUMMYFUNCTION("IF(REGEXMATCH($A1419, ""(?i)"" &amp; JOIN(""|"", SPLIT($H$3, "" ""))), 1, 0)"),0.0)</f>
        <v>0</v>
      </c>
      <c r="I1419" s="16">
        <f>IFERROR(__xludf.DUMMYFUNCTION("IF(REGEXMATCH($A1419, ""(?i)"" &amp; JOIN(""|"", SPLIT($I$3, "" ""))), 1, 0)"),0.0)</f>
        <v>0</v>
      </c>
      <c r="J1419" s="16">
        <f>IFERROR(__xludf.DUMMYFUNCTION("IF(REGEXMATCH($A1419, ""(?i)"" &amp; JOIN(""|"", SPLIT($J$3, "" ""))), 1, 0)"),0.0)</f>
        <v>0</v>
      </c>
      <c r="K1419" s="16">
        <f>IFERROR(__xludf.DUMMYFUNCTION("IF(REGEXMATCH($A1419, ""(?i)"" &amp; JOIN(""|"", SPLIT($K$3, "" ""))), 1, 0)"),0.0)</f>
        <v>0</v>
      </c>
      <c r="L1419" s="16">
        <f>if(vlookup(A1419,'VMware Inventory'!A:E,5,0)="Workstation",1,0)</f>
        <v>0</v>
      </c>
      <c r="M1419" s="105">
        <f t="shared" si="5"/>
        <v>0</v>
      </c>
      <c r="N1419" s="105">
        <f t="shared" si="6"/>
        <v>0</v>
      </c>
      <c r="O1419" s="105">
        <f t="shared" si="7"/>
        <v>0</v>
      </c>
      <c r="P1419" s="105" t="str">
        <f t="shared" si="8"/>
        <v>No Infra</v>
      </c>
      <c r="Q1419" s="105">
        <f t="shared" si="9"/>
        <v>0</v>
      </c>
    </row>
    <row r="1420">
      <c r="A1420" s="61" t="s">
        <v>1558</v>
      </c>
      <c r="B1420" s="16">
        <f t="shared" si="2"/>
        <v>0</v>
      </c>
      <c r="C1420" s="16">
        <f>IFERROR(__xludf.DUMMYFUNCTION("IF(OR(REGEXMATCH($A1420, ""(?i)"" &amp; JOIN(""|"", SPLIT($C$3, "" ""))),vlookup(A1420,'VMware Inventory'!A:E,5,0)=""VMWare""), 1, 0)"),0.0)</f>
        <v>0</v>
      </c>
      <c r="D1420" s="16">
        <f>IFERROR(__xludf.DUMMYFUNCTION("IF(REGEXMATCH($A1420, ""(?i)"" &amp; JOIN(""|"", SPLIT($D$3, "" ""))), 1, 0)"),0.0)</f>
        <v>0</v>
      </c>
      <c r="E1420" s="16">
        <f t="shared" si="3"/>
        <v>0</v>
      </c>
      <c r="F1420" s="16">
        <f t="shared" si="4"/>
        <v>0</v>
      </c>
      <c r="G1420" s="16">
        <f>IFERROR(__xludf.DUMMYFUNCTION("IF(REGEXMATCH($A1420, ""(?i)"" &amp; JOIN(""|"", SPLIT($G$3, "" ""))), 1, 0)"),0.0)</f>
        <v>0</v>
      </c>
      <c r="H1420" s="16">
        <f>IFERROR(__xludf.DUMMYFUNCTION("IF(REGEXMATCH($A1420, ""(?i)"" &amp; JOIN(""|"", SPLIT($H$3, "" ""))), 1, 0)"),0.0)</f>
        <v>0</v>
      </c>
      <c r="I1420" s="16">
        <f>IFERROR(__xludf.DUMMYFUNCTION("IF(REGEXMATCH($A1420, ""(?i)"" &amp; JOIN(""|"", SPLIT($I$3, "" ""))), 1, 0)"),0.0)</f>
        <v>0</v>
      </c>
      <c r="J1420" s="16">
        <f>IFERROR(__xludf.DUMMYFUNCTION("IF(REGEXMATCH($A1420, ""(?i)"" &amp; JOIN(""|"", SPLIT($J$3, "" ""))), 1, 0)"),0.0)</f>
        <v>0</v>
      </c>
      <c r="K1420" s="16">
        <f>IFERROR(__xludf.DUMMYFUNCTION("IF(REGEXMATCH($A1420, ""(?i)"" &amp; JOIN(""|"", SPLIT($K$3, "" ""))), 1, 0)"),0.0)</f>
        <v>0</v>
      </c>
      <c r="L1420" s="16">
        <f>if(vlookup(A1420,'VMware Inventory'!A:E,5,0)="Workstation",1,0)</f>
        <v>0</v>
      </c>
      <c r="M1420" s="105">
        <f t="shared" si="5"/>
        <v>0</v>
      </c>
      <c r="N1420" s="105">
        <f t="shared" si="6"/>
        <v>0</v>
      </c>
      <c r="O1420" s="105">
        <f t="shared" si="7"/>
        <v>0</v>
      </c>
      <c r="P1420" s="105" t="str">
        <f t="shared" si="8"/>
        <v>No Infra</v>
      </c>
      <c r="Q1420" s="105">
        <f t="shared" si="9"/>
        <v>0</v>
      </c>
    </row>
    <row r="1421">
      <c r="A1421" s="61" t="s">
        <v>1559</v>
      </c>
      <c r="B1421" s="16">
        <f t="shared" si="2"/>
        <v>0</v>
      </c>
      <c r="C1421" s="16">
        <f>IFERROR(__xludf.DUMMYFUNCTION("IF(OR(REGEXMATCH($A1421, ""(?i)"" &amp; JOIN(""|"", SPLIT($C$3, "" ""))),vlookup(A1421,'VMware Inventory'!A:E,5,0)=""VMWare""), 1, 0)"),0.0)</f>
        <v>0</v>
      </c>
      <c r="D1421" s="16">
        <f>IFERROR(__xludf.DUMMYFUNCTION("IF(REGEXMATCH($A1421, ""(?i)"" &amp; JOIN(""|"", SPLIT($D$3, "" ""))), 1, 0)"),0.0)</f>
        <v>0</v>
      </c>
      <c r="E1421" s="16">
        <f t="shared" si="3"/>
        <v>0</v>
      </c>
      <c r="F1421" s="16">
        <f t="shared" si="4"/>
        <v>0</v>
      </c>
      <c r="G1421" s="16">
        <f>IFERROR(__xludf.DUMMYFUNCTION("IF(REGEXMATCH($A1421, ""(?i)"" &amp; JOIN(""|"", SPLIT($G$3, "" ""))), 1, 0)"),0.0)</f>
        <v>0</v>
      </c>
      <c r="H1421" s="16">
        <f>IFERROR(__xludf.DUMMYFUNCTION("IF(REGEXMATCH($A1421, ""(?i)"" &amp; JOIN(""|"", SPLIT($H$3, "" ""))), 1, 0)"),0.0)</f>
        <v>0</v>
      </c>
      <c r="I1421" s="16">
        <f>IFERROR(__xludf.DUMMYFUNCTION("IF(REGEXMATCH($A1421, ""(?i)"" &amp; JOIN(""|"", SPLIT($I$3, "" ""))), 1, 0)"),0.0)</f>
        <v>0</v>
      </c>
      <c r="J1421" s="16">
        <f>IFERROR(__xludf.DUMMYFUNCTION("IF(REGEXMATCH($A1421, ""(?i)"" &amp; JOIN(""|"", SPLIT($J$3, "" ""))), 1, 0)"),0.0)</f>
        <v>0</v>
      </c>
      <c r="K1421" s="16">
        <f>IFERROR(__xludf.DUMMYFUNCTION("IF(REGEXMATCH($A1421, ""(?i)"" &amp; JOIN(""|"", SPLIT($K$3, "" ""))), 1, 0)"),0.0)</f>
        <v>0</v>
      </c>
      <c r="L1421" s="16">
        <f>if(vlookup(A1421,'VMware Inventory'!A:E,5,0)="Workstation",1,0)</f>
        <v>0</v>
      </c>
      <c r="M1421" s="105">
        <f t="shared" si="5"/>
        <v>0</v>
      </c>
      <c r="N1421" s="105">
        <f t="shared" si="6"/>
        <v>0</v>
      </c>
      <c r="O1421" s="105">
        <f t="shared" si="7"/>
        <v>0</v>
      </c>
      <c r="P1421" s="105" t="str">
        <f t="shared" si="8"/>
        <v>No Infra</v>
      </c>
      <c r="Q1421" s="105">
        <f t="shared" si="9"/>
        <v>0</v>
      </c>
    </row>
    <row r="1422">
      <c r="A1422" s="61" t="s">
        <v>1560</v>
      </c>
      <c r="B1422" s="16">
        <f t="shared" si="2"/>
        <v>0</v>
      </c>
      <c r="C1422" s="16">
        <f>IFERROR(__xludf.DUMMYFUNCTION("IF(OR(REGEXMATCH($A1422, ""(?i)"" &amp; JOIN(""|"", SPLIT($C$3, "" ""))),vlookup(A1422,'VMware Inventory'!A:E,5,0)=""VMWare""), 1, 0)"),0.0)</f>
        <v>0</v>
      </c>
      <c r="D1422" s="16">
        <f>IFERROR(__xludf.DUMMYFUNCTION("IF(REGEXMATCH($A1422, ""(?i)"" &amp; JOIN(""|"", SPLIT($D$3, "" ""))), 1, 0)"),0.0)</f>
        <v>0</v>
      </c>
      <c r="E1422" s="16">
        <f t="shared" si="3"/>
        <v>0</v>
      </c>
      <c r="F1422" s="16">
        <f t="shared" si="4"/>
        <v>0</v>
      </c>
      <c r="G1422" s="16">
        <f>IFERROR(__xludf.DUMMYFUNCTION("IF(REGEXMATCH($A1422, ""(?i)"" &amp; JOIN(""|"", SPLIT($G$3, "" ""))), 1, 0)"),0.0)</f>
        <v>0</v>
      </c>
      <c r="H1422" s="16">
        <f>IFERROR(__xludf.DUMMYFUNCTION("IF(REGEXMATCH($A1422, ""(?i)"" &amp; JOIN(""|"", SPLIT($H$3, "" ""))), 1, 0)"),0.0)</f>
        <v>0</v>
      </c>
      <c r="I1422" s="16">
        <f>IFERROR(__xludf.DUMMYFUNCTION("IF(REGEXMATCH($A1422, ""(?i)"" &amp; JOIN(""|"", SPLIT($I$3, "" ""))), 1, 0)"),0.0)</f>
        <v>0</v>
      </c>
      <c r="J1422" s="16">
        <f>IFERROR(__xludf.DUMMYFUNCTION("IF(REGEXMATCH($A1422, ""(?i)"" &amp; JOIN(""|"", SPLIT($J$3, "" ""))), 1, 0)"),0.0)</f>
        <v>0</v>
      </c>
      <c r="K1422" s="16">
        <f>IFERROR(__xludf.DUMMYFUNCTION("IF(REGEXMATCH($A1422, ""(?i)"" &amp; JOIN(""|"", SPLIT($K$3, "" ""))), 1, 0)"),0.0)</f>
        <v>0</v>
      </c>
      <c r="L1422" s="16">
        <f>if(vlookup(A1422,'VMware Inventory'!A:E,5,0)="Workstation",1,0)</f>
        <v>0</v>
      </c>
      <c r="M1422" s="105">
        <f t="shared" si="5"/>
        <v>0</v>
      </c>
      <c r="N1422" s="105">
        <f t="shared" si="6"/>
        <v>0</v>
      </c>
      <c r="O1422" s="105">
        <f t="shared" si="7"/>
        <v>0</v>
      </c>
      <c r="P1422" s="105" t="str">
        <f t="shared" si="8"/>
        <v>No Infra</v>
      </c>
      <c r="Q1422" s="105">
        <f t="shared" si="9"/>
        <v>0</v>
      </c>
    </row>
    <row r="1423">
      <c r="A1423" s="61" t="s">
        <v>1561</v>
      </c>
      <c r="B1423" s="16">
        <f t="shared" si="2"/>
        <v>0</v>
      </c>
      <c r="C1423" s="16">
        <f>IFERROR(__xludf.DUMMYFUNCTION("IF(OR(REGEXMATCH($A1423, ""(?i)"" &amp; JOIN(""|"", SPLIT($C$3, "" ""))),vlookup(A1423,'VMware Inventory'!A:E,5,0)=""VMWare""), 1, 0)"),0.0)</f>
        <v>0</v>
      </c>
      <c r="D1423" s="16">
        <f>IFERROR(__xludf.DUMMYFUNCTION("IF(REGEXMATCH($A1423, ""(?i)"" &amp; JOIN(""|"", SPLIT($D$3, "" ""))), 1, 0)"),0.0)</f>
        <v>0</v>
      </c>
      <c r="E1423" s="16">
        <f t="shared" si="3"/>
        <v>0</v>
      </c>
      <c r="F1423" s="16">
        <f t="shared" si="4"/>
        <v>0</v>
      </c>
      <c r="G1423" s="16">
        <f>IFERROR(__xludf.DUMMYFUNCTION("IF(REGEXMATCH($A1423, ""(?i)"" &amp; JOIN(""|"", SPLIT($G$3, "" ""))), 1, 0)"),0.0)</f>
        <v>0</v>
      </c>
      <c r="H1423" s="16">
        <f>IFERROR(__xludf.DUMMYFUNCTION("IF(REGEXMATCH($A1423, ""(?i)"" &amp; JOIN(""|"", SPLIT($H$3, "" ""))), 1, 0)"),0.0)</f>
        <v>0</v>
      </c>
      <c r="I1423" s="16">
        <f>IFERROR(__xludf.DUMMYFUNCTION("IF(REGEXMATCH($A1423, ""(?i)"" &amp; JOIN(""|"", SPLIT($I$3, "" ""))), 1, 0)"),0.0)</f>
        <v>0</v>
      </c>
      <c r="J1423" s="16">
        <f>IFERROR(__xludf.DUMMYFUNCTION("IF(REGEXMATCH($A1423, ""(?i)"" &amp; JOIN(""|"", SPLIT($J$3, "" ""))), 1, 0)"),0.0)</f>
        <v>0</v>
      </c>
      <c r="K1423" s="16">
        <f>IFERROR(__xludf.DUMMYFUNCTION("IF(REGEXMATCH($A1423, ""(?i)"" &amp; JOIN(""|"", SPLIT($K$3, "" ""))), 1, 0)"),0.0)</f>
        <v>0</v>
      </c>
      <c r="L1423" s="16">
        <f>if(vlookup(A1423,'VMware Inventory'!A:E,5,0)="Workstation",1,0)</f>
        <v>0</v>
      </c>
      <c r="M1423" s="105">
        <f t="shared" si="5"/>
        <v>0</v>
      </c>
      <c r="N1423" s="105">
        <f t="shared" si="6"/>
        <v>0</v>
      </c>
      <c r="O1423" s="105">
        <f t="shared" si="7"/>
        <v>0</v>
      </c>
      <c r="P1423" s="105" t="str">
        <f t="shared" si="8"/>
        <v>No Infra</v>
      </c>
      <c r="Q1423" s="105">
        <f t="shared" si="9"/>
        <v>0</v>
      </c>
    </row>
    <row r="1424">
      <c r="A1424" s="61" t="s">
        <v>1562</v>
      </c>
      <c r="B1424" s="16">
        <f t="shared" si="2"/>
        <v>0</v>
      </c>
      <c r="C1424" s="16">
        <f>IFERROR(__xludf.DUMMYFUNCTION("IF(OR(REGEXMATCH($A1424, ""(?i)"" &amp; JOIN(""|"", SPLIT($C$3, "" ""))),vlookup(A1424,'VMware Inventory'!A:E,5,0)=""VMWare""), 1, 0)"),0.0)</f>
        <v>0</v>
      </c>
      <c r="D1424" s="16">
        <f>IFERROR(__xludf.DUMMYFUNCTION("IF(REGEXMATCH($A1424, ""(?i)"" &amp; JOIN(""|"", SPLIT($D$3, "" ""))), 1, 0)"),0.0)</f>
        <v>0</v>
      </c>
      <c r="E1424" s="16">
        <f t="shared" si="3"/>
        <v>0</v>
      </c>
      <c r="F1424" s="16">
        <f t="shared" si="4"/>
        <v>0</v>
      </c>
      <c r="G1424" s="16">
        <f>IFERROR(__xludf.DUMMYFUNCTION("IF(REGEXMATCH($A1424, ""(?i)"" &amp; JOIN(""|"", SPLIT($G$3, "" ""))), 1, 0)"),0.0)</f>
        <v>0</v>
      </c>
      <c r="H1424" s="16">
        <f>IFERROR(__xludf.DUMMYFUNCTION("IF(REGEXMATCH($A1424, ""(?i)"" &amp; JOIN(""|"", SPLIT($H$3, "" ""))), 1, 0)"),0.0)</f>
        <v>0</v>
      </c>
      <c r="I1424" s="16">
        <f>IFERROR(__xludf.DUMMYFUNCTION("IF(REGEXMATCH($A1424, ""(?i)"" &amp; JOIN(""|"", SPLIT($I$3, "" ""))), 1, 0)"),0.0)</f>
        <v>0</v>
      </c>
      <c r="J1424" s="16">
        <f>IFERROR(__xludf.DUMMYFUNCTION("IF(REGEXMATCH($A1424, ""(?i)"" &amp; JOIN(""|"", SPLIT($J$3, "" ""))), 1, 0)"),0.0)</f>
        <v>0</v>
      </c>
      <c r="K1424" s="16">
        <f>IFERROR(__xludf.DUMMYFUNCTION("IF(REGEXMATCH($A1424, ""(?i)"" &amp; JOIN(""|"", SPLIT($K$3, "" ""))), 1, 0)"),0.0)</f>
        <v>0</v>
      </c>
      <c r="L1424" s="16">
        <f>if(vlookup(A1424,'VMware Inventory'!A:E,5,0)="Workstation",1,0)</f>
        <v>0</v>
      </c>
      <c r="M1424" s="105">
        <f t="shared" si="5"/>
        <v>0</v>
      </c>
      <c r="N1424" s="105">
        <f t="shared" si="6"/>
        <v>0</v>
      </c>
      <c r="O1424" s="105">
        <f t="shared" si="7"/>
        <v>0</v>
      </c>
      <c r="P1424" s="105" t="str">
        <f t="shared" si="8"/>
        <v>No Infra</v>
      </c>
      <c r="Q1424" s="105">
        <f t="shared" si="9"/>
        <v>0</v>
      </c>
    </row>
    <row r="1425">
      <c r="A1425" s="61" t="s">
        <v>1563</v>
      </c>
      <c r="B1425" s="16">
        <f t="shared" si="2"/>
        <v>0</v>
      </c>
      <c r="C1425" s="16">
        <f>IFERROR(__xludf.DUMMYFUNCTION("IF(OR(REGEXMATCH($A1425, ""(?i)"" &amp; JOIN(""|"", SPLIT($C$3, "" ""))),vlookup(A1425,'VMware Inventory'!A:E,5,0)=""VMWare""), 1, 0)"),0.0)</f>
        <v>0</v>
      </c>
      <c r="D1425" s="16">
        <f>IFERROR(__xludf.DUMMYFUNCTION("IF(REGEXMATCH($A1425, ""(?i)"" &amp; JOIN(""|"", SPLIT($D$3, "" ""))), 1, 0)"),0.0)</f>
        <v>0</v>
      </c>
      <c r="E1425" s="16">
        <f t="shared" si="3"/>
        <v>0</v>
      </c>
      <c r="F1425" s="16">
        <f t="shared" si="4"/>
        <v>0</v>
      </c>
      <c r="G1425" s="16">
        <f>IFERROR(__xludf.DUMMYFUNCTION("IF(REGEXMATCH($A1425, ""(?i)"" &amp; JOIN(""|"", SPLIT($G$3, "" ""))), 1, 0)"),0.0)</f>
        <v>0</v>
      </c>
      <c r="H1425" s="16">
        <f>IFERROR(__xludf.DUMMYFUNCTION("IF(REGEXMATCH($A1425, ""(?i)"" &amp; JOIN(""|"", SPLIT($H$3, "" ""))), 1, 0)"),0.0)</f>
        <v>0</v>
      </c>
      <c r="I1425" s="16">
        <f>IFERROR(__xludf.DUMMYFUNCTION("IF(REGEXMATCH($A1425, ""(?i)"" &amp; JOIN(""|"", SPLIT($I$3, "" ""))), 1, 0)"),0.0)</f>
        <v>0</v>
      </c>
      <c r="J1425" s="16">
        <f>IFERROR(__xludf.DUMMYFUNCTION("IF(REGEXMATCH($A1425, ""(?i)"" &amp; JOIN(""|"", SPLIT($J$3, "" ""))), 1, 0)"),0.0)</f>
        <v>0</v>
      </c>
      <c r="K1425" s="16">
        <f>IFERROR(__xludf.DUMMYFUNCTION("IF(REGEXMATCH($A1425, ""(?i)"" &amp; JOIN(""|"", SPLIT($K$3, "" ""))), 1, 0)"),0.0)</f>
        <v>0</v>
      </c>
      <c r="L1425" s="16">
        <f>if(vlookup(A1425,'VMware Inventory'!A:E,5,0)="Workstation",1,0)</f>
        <v>0</v>
      </c>
      <c r="M1425" s="105">
        <f t="shared" si="5"/>
        <v>0</v>
      </c>
      <c r="N1425" s="105">
        <f t="shared" si="6"/>
        <v>0</v>
      </c>
      <c r="O1425" s="105">
        <f t="shared" si="7"/>
        <v>0</v>
      </c>
      <c r="P1425" s="105" t="str">
        <f t="shared" si="8"/>
        <v>No Infra</v>
      </c>
      <c r="Q1425" s="105">
        <f t="shared" si="9"/>
        <v>0</v>
      </c>
    </row>
    <row r="1426">
      <c r="A1426" s="61" t="s">
        <v>1564</v>
      </c>
      <c r="B1426" s="16">
        <f t="shared" si="2"/>
        <v>0</v>
      </c>
      <c r="C1426" s="16">
        <f>IFERROR(__xludf.DUMMYFUNCTION("IF(OR(REGEXMATCH($A1426, ""(?i)"" &amp; JOIN(""|"", SPLIT($C$3, "" ""))),vlookup(A1426,'VMware Inventory'!A:E,5,0)=""VMWare""), 1, 0)"),0.0)</f>
        <v>0</v>
      </c>
      <c r="D1426" s="16">
        <f>IFERROR(__xludf.DUMMYFUNCTION("IF(REGEXMATCH($A1426, ""(?i)"" &amp; JOIN(""|"", SPLIT($D$3, "" ""))), 1, 0)"),0.0)</f>
        <v>0</v>
      </c>
      <c r="E1426" s="16">
        <f t="shared" si="3"/>
        <v>0</v>
      </c>
      <c r="F1426" s="16">
        <f t="shared" si="4"/>
        <v>0</v>
      </c>
      <c r="G1426" s="16">
        <f>IFERROR(__xludf.DUMMYFUNCTION("IF(REGEXMATCH($A1426, ""(?i)"" &amp; JOIN(""|"", SPLIT($G$3, "" ""))), 1, 0)"),0.0)</f>
        <v>0</v>
      </c>
      <c r="H1426" s="16">
        <f>IFERROR(__xludf.DUMMYFUNCTION("IF(REGEXMATCH($A1426, ""(?i)"" &amp; JOIN(""|"", SPLIT($H$3, "" ""))), 1, 0)"),0.0)</f>
        <v>0</v>
      </c>
      <c r="I1426" s="16">
        <f>IFERROR(__xludf.DUMMYFUNCTION("IF(REGEXMATCH($A1426, ""(?i)"" &amp; JOIN(""|"", SPLIT($I$3, "" ""))), 1, 0)"),0.0)</f>
        <v>0</v>
      </c>
      <c r="J1426" s="16">
        <f>IFERROR(__xludf.DUMMYFUNCTION("IF(REGEXMATCH($A1426, ""(?i)"" &amp; JOIN(""|"", SPLIT($J$3, "" ""))), 1, 0)"),0.0)</f>
        <v>0</v>
      </c>
      <c r="K1426" s="16">
        <f>IFERROR(__xludf.DUMMYFUNCTION("IF(REGEXMATCH($A1426, ""(?i)"" &amp; JOIN(""|"", SPLIT($K$3, "" ""))), 1, 0)"),0.0)</f>
        <v>0</v>
      </c>
      <c r="L1426" s="16">
        <f>if(vlookup(A1426,'VMware Inventory'!A:E,5,0)="Workstation",1,0)</f>
        <v>0</v>
      </c>
      <c r="M1426" s="105">
        <f t="shared" si="5"/>
        <v>0</v>
      </c>
      <c r="N1426" s="105">
        <f t="shared" si="6"/>
        <v>0</v>
      </c>
      <c r="O1426" s="105">
        <f t="shared" si="7"/>
        <v>0</v>
      </c>
      <c r="P1426" s="105" t="str">
        <f t="shared" si="8"/>
        <v>No Infra</v>
      </c>
      <c r="Q1426" s="105">
        <f t="shared" si="9"/>
        <v>0</v>
      </c>
    </row>
    <row r="1427">
      <c r="A1427" s="61" t="s">
        <v>1565</v>
      </c>
      <c r="B1427" s="16">
        <f t="shared" si="2"/>
        <v>0</v>
      </c>
      <c r="C1427" s="16">
        <f>IFERROR(__xludf.DUMMYFUNCTION("IF(OR(REGEXMATCH($A1427, ""(?i)"" &amp; JOIN(""|"", SPLIT($C$3, "" ""))),vlookup(A1427,'VMware Inventory'!A:E,5,0)=""VMWare""), 1, 0)"),0.0)</f>
        <v>0</v>
      </c>
      <c r="D1427" s="16">
        <f>IFERROR(__xludf.DUMMYFUNCTION("IF(REGEXMATCH($A1427, ""(?i)"" &amp; JOIN(""|"", SPLIT($D$3, "" ""))), 1, 0)"),0.0)</f>
        <v>0</v>
      </c>
      <c r="E1427" s="16">
        <f t="shared" si="3"/>
        <v>0</v>
      </c>
      <c r="F1427" s="16">
        <f t="shared" si="4"/>
        <v>0</v>
      </c>
      <c r="G1427" s="16">
        <f>IFERROR(__xludf.DUMMYFUNCTION("IF(REGEXMATCH($A1427, ""(?i)"" &amp; JOIN(""|"", SPLIT($G$3, "" ""))), 1, 0)"),0.0)</f>
        <v>0</v>
      </c>
      <c r="H1427" s="16">
        <f>IFERROR(__xludf.DUMMYFUNCTION("IF(REGEXMATCH($A1427, ""(?i)"" &amp; JOIN(""|"", SPLIT($H$3, "" ""))), 1, 0)"),0.0)</f>
        <v>0</v>
      </c>
      <c r="I1427" s="16">
        <f>IFERROR(__xludf.DUMMYFUNCTION("IF(REGEXMATCH($A1427, ""(?i)"" &amp; JOIN(""|"", SPLIT($I$3, "" ""))), 1, 0)"),0.0)</f>
        <v>0</v>
      </c>
      <c r="J1427" s="16">
        <f>IFERROR(__xludf.DUMMYFUNCTION("IF(REGEXMATCH($A1427, ""(?i)"" &amp; JOIN(""|"", SPLIT($J$3, "" ""))), 1, 0)"),0.0)</f>
        <v>0</v>
      </c>
      <c r="K1427" s="16">
        <f>IFERROR(__xludf.DUMMYFUNCTION("IF(REGEXMATCH($A1427, ""(?i)"" &amp; JOIN(""|"", SPLIT($K$3, "" ""))), 1, 0)"),0.0)</f>
        <v>0</v>
      </c>
      <c r="L1427" s="16">
        <f>if(vlookup(A1427,'VMware Inventory'!A:E,5,0)="Workstation",1,0)</f>
        <v>0</v>
      </c>
      <c r="M1427" s="105">
        <f t="shared" si="5"/>
        <v>0</v>
      </c>
      <c r="N1427" s="105">
        <f t="shared" si="6"/>
        <v>0</v>
      </c>
      <c r="O1427" s="105">
        <f t="shared" si="7"/>
        <v>0</v>
      </c>
      <c r="P1427" s="105" t="str">
        <f t="shared" si="8"/>
        <v>No Infra</v>
      </c>
      <c r="Q1427" s="105">
        <f t="shared" si="9"/>
        <v>0</v>
      </c>
    </row>
    <row r="1428">
      <c r="A1428" s="61" t="s">
        <v>1566</v>
      </c>
      <c r="B1428" s="16">
        <f t="shared" si="2"/>
        <v>0</v>
      </c>
      <c r="C1428" s="16">
        <f>IFERROR(__xludf.DUMMYFUNCTION("IF(OR(REGEXMATCH($A1428, ""(?i)"" &amp; JOIN(""|"", SPLIT($C$3, "" ""))),vlookup(A1428,'VMware Inventory'!A:E,5,0)=""VMWare""), 1, 0)"),0.0)</f>
        <v>0</v>
      </c>
      <c r="D1428" s="16">
        <f>IFERROR(__xludf.DUMMYFUNCTION("IF(REGEXMATCH($A1428, ""(?i)"" &amp; JOIN(""|"", SPLIT($D$3, "" ""))), 1, 0)"),0.0)</f>
        <v>0</v>
      </c>
      <c r="E1428" s="16">
        <f t="shared" si="3"/>
        <v>0</v>
      </c>
      <c r="F1428" s="16">
        <f t="shared" si="4"/>
        <v>0</v>
      </c>
      <c r="G1428" s="16">
        <f>IFERROR(__xludf.DUMMYFUNCTION("IF(REGEXMATCH($A1428, ""(?i)"" &amp; JOIN(""|"", SPLIT($G$3, "" ""))), 1, 0)"),0.0)</f>
        <v>0</v>
      </c>
      <c r="H1428" s="16">
        <f>IFERROR(__xludf.DUMMYFUNCTION("IF(REGEXMATCH($A1428, ""(?i)"" &amp; JOIN(""|"", SPLIT($H$3, "" ""))), 1, 0)"),0.0)</f>
        <v>0</v>
      </c>
      <c r="I1428" s="16">
        <f>IFERROR(__xludf.DUMMYFUNCTION("IF(REGEXMATCH($A1428, ""(?i)"" &amp; JOIN(""|"", SPLIT($I$3, "" ""))), 1, 0)"),0.0)</f>
        <v>0</v>
      </c>
      <c r="J1428" s="16">
        <f>IFERROR(__xludf.DUMMYFUNCTION("IF(REGEXMATCH($A1428, ""(?i)"" &amp; JOIN(""|"", SPLIT($J$3, "" ""))), 1, 0)"),0.0)</f>
        <v>0</v>
      </c>
      <c r="K1428" s="16">
        <f>IFERROR(__xludf.DUMMYFUNCTION("IF(REGEXMATCH($A1428, ""(?i)"" &amp; JOIN(""|"", SPLIT($K$3, "" ""))), 1, 0)"),0.0)</f>
        <v>0</v>
      </c>
      <c r="L1428" s="16">
        <f>if(vlookup(A1428,'VMware Inventory'!A:E,5,0)="Workstation",1,0)</f>
        <v>0</v>
      </c>
      <c r="M1428" s="105">
        <f t="shared" si="5"/>
        <v>0</v>
      </c>
      <c r="N1428" s="105">
        <f t="shared" si="6"/>
        <v>0</v>
      </c>
      <c r="O1428" s="105">
        <f t="shared" si="7"/>
        <v>0</v>
      </c>
      <c r="P1428" s="105" t="str">
        <f t="shared" si="8"/>
        <v>No Infra</v>
      </c>
      <c r="Q1428" s="105">
        <f t="shared" si="9"/>
        <v>0</v>
      </c>
    </row>
    <row r="1429">
      <c r="A1429" s="61" t="s">
        <v>1567</v>
      </c>
      <c r="B1429" s="16">
        <f t="shared" si="2"/>
        <v>0</v>
      </c>
      <c r="C1429" s="16">
        <f>IFERROR(__xludf.DUMMYFUNCTION("IF(OR(REGEXMATCH($A1429, ""(?i)"" &amp; JOIN(""|"", SPLIT($C$3, "" ""))),vlookup(A1429,'VMware Inventory'!A:E,5,0)=""VMWare""), 1, 0)"),0.0)</f>
        <v>0</v>
      </c>
      <c r="D1429" s="16">
        <f>IFERROR(__xludf.DUMMYFUNCTION("IF(REGEXMATCH($A1429, ""(?i)"" &amp; JOIN(""|"", SPLIT($D$3, "" ""))), 1, 0)"),0.0)</f>
        <v>0</v>
      </c>
      <c r="E1429" s="16">
        <f t="shared" si="3"/>
        <v>0</v>
      </c>
      <c r="F1429" s="16">
        <f t="shared" si="4"/>
        <v>0</v>
      </c>
      <c r="G1429" s="16">
        <f>IFERROR(__xludf.DUMMYFUNCTION("IF(REGEXMATCH($A1429, ""(?i)"" &amp; JOIN(""|"", SPLIT($G$3, "" ""))), 1, 0)"),0.0)</f>
        <v>0</v>
      </c>
      <c r="H1429" s="16">
        <f>IFERROR(__xludf.DUMMYFUNCTION("IF(REGEXMATCH($A1429, ""(?i)"" &amp; JOIN(""|"", SPLIT($H$3, "" ""))), 1, 0)"),0.0)</f>
        <v>0</v>
      </c>
      <c r="I1429" s="16">
        <f>IFERROR(__xludf.DUMMYFUNCTION("IF(REGEXMATCH($A1429, ""(?i)"" &amp; JOIN(""|"", SPLIT($I$3, "" ""))), 1, 0)"),0.0)</f>
        <v>0</v>
      </c>
      <c r="J1429" s="16">
        <f>IFERROR(__xludf.DUMMYFUNCTION("IF(REGEXMATCH($A1429, ""(?i)"" &amp; JOIN(""|"", SPLIT($J$3, "" ""))), 1, 0)"),0.0)</f>
        <v>0</v>
      </c>
      <c r="K1429" s="16">
        <f>IFERROR(__xludf.DUMMYFUNCTION("IF(REGEXMATCH($A1429, ""(?i)"" &amp; JOIN(""|"", SPLIT($K$3, "" ""))), 1, 0)"),0.0)</f>
        <v>0</v>
      </c>
      <c r="L1429" s="16">
        <f>if(vlookup(A1429,'VMware Inventory'!A:E,5,0)="Workstation",1,0)</f>
        <v>0</v>
      </c>
      <c r="M1429" s="105">
        <f t="shared" si="5"/>
        <v>0</v>
      </c>
      <c r="N1429" s="105">
        <f t="shared" si="6"/>
        <v>0</v>
      </c>
      <c r="O1429" s="105">
        <f t="shared" si="7"/>
        <v>0</v>
      </c>
      <c r="P1429" s="105" t="str">
        <f t="shared" si="8"/>
        <v>No Infra</v>
      </c>
      <c r="Q1429" s="105">
        <f t="shared" si="9"/>
        <v>0</v>
      </c>
    </row>
    <row r="1430">
      <c r="A1430" s="61" t="s">
        <v>1568</v>
      </c>
      <c r="B1430" s="16">
        <f t="shared" si="2"/>
        <v>0</v>
      </c>
      <c r="C1430" s="16">
        <f>IFERROR(__xludf.DUMMYFUNCTION("IF(OR(REGEXMATCH($A1430, ""(?i)"" &amp; JOIN(""|"", SPLIT($C$3, "" ""))),vlookup(A1430,'VMware Inventory'!A:E,5,0)=""VMWare""), 1, 0)"),0.0)</f>
        <v>0</v>
      </c>
      <c r="D1430" s="16">
        <f>IFERROR(__xludf.DUMMYFUNCTION("IF(REGEXMATCH($A1430, ""(?i)"" &amp; JOIN(""|"", SPLIT($D$3, "" ""))), 1, 0)"),0.0)</f>
        <v>0</v>
      </c>
      <c r="E1430" s="16">
        <f t="shared" si="3"/>
        <v>0</v>
      </c>
      <c r="F1430" s="16">
        <f t="shared" si="4"/>
        <v>0</v>
      </c>
      <c r="G1430" s="16">
        <f>IFERROR(__xludf.DUMMYFUNCTION("IF(REGEXMATCH($A1430, ""(?i)"" &amp; JOIN(""|"", SPLIT($G$3, "" ""))), 1, 0)"),0.0)</f>
        <v>0</v>
      </c>
      <c r="H1430" s="16">
        <f>IFERROR(__xludf.DUMMYFUNCTION("IF(REGEXMATCH($A1430, ""(?i)"" &amp; JOIN(""|"", SPLIT($H$3, "" ""))), 1, 0)"),0.0)</f>
        <v>0</v>
      </c>
      <c r="I1430" s="16">
        <f>IFERROR(__xludf.DUMMYFUNCTION("IF(REGEXMATCH($A1430, ""(?i)"" &amp; JOIN(""|"", SPLIT($I$3, "" ""))), 1, 0)"),0.0)</f>
        <v>0</v>
      </c>
      <c r="J1430" s="16">
        <f>IFERROR(__xludf.DUMMYFUNCTION("IF(REGEXMATCH($A1430, ""(?i)"" &amp; JOIN(""|"", SPLIT($J$3, "" ""))), 1, 0)"),0.0)</f>
        <v>0</v>
      </c>
      <c r="K1430" s="16">
        <f>IFERROR(__xludf.DUMMYFUNCTION("IF(REGEXMATCH($A1430, ""(?i)"" &amp; JOIN(""|"", SPLIT($K$3, "" ""))), 1, 0)"),0.0)</f>
        <v>0</v>
      </c>
      <c r="L1430" s="16">
        <f>if(vlookup(A1430,'VMware Inventory'!A:E,5,0)="Workstation",1,0)</f>
        <v>0</v>
      </c>
      <c r="M1430" s="105">
        <f t="shared" si="5"/>
        <v>0</v>
      </c>
      <c r="N1430" s="105">
        <f t="shared" si="6"/>
        <v>0</v>
      </c>
      <c r="O1430" s="105">
        <f t="shared" si="7"/>
        <v>0</v>
      </c>
      <c r="P1430" s="105" t="str">
        <f t="shared" si="8"/>
        <v>No Infra</v>
      </c>
      <c r="Q1430" s="105">
        <f t="shared" si="9"/>
        <v>0</v>
      </c>
    </row>
    <row r="1431">
      <c r="A1431" s="61" t="s">
        <v>1569</v>
      </c>
      <c r="B1431" s="16">
        <f t="shared" si="2"/>
        <v>0</v>
      </c>
      <c r="C1431" s="16">
        <f>IFERROR(__xludf.DUMMYFUNCTION("IF(OR(REGEXMATCH($A1431, ""(?i)"" &amp; JOIN(""|"", SPLIT($C$3, "" ""))),vlookup(A1431,'VMware Inventory'!A:E,5,0)=""VMWare""), 1, 0)"),0.0)</f>
        <v>0</v>
      </c>
      <c r="D1431" s="16">
        <f>IFERROR(__xludf.DUMMYFUNCTION("IF(REGEXMATCH($A1431, ""(?i)"" &amp; JOIN(""|"", SPLIT($D$3, "" ""))), 1, 0)"),0.0)</f>
        <v>0</v>
      </c>
      <c r="E1431" s="16">
        <f t="shared" si="3"/>
        <v>0</v>
      </c>
      <c r="F1431" s="16">
        <f t="shared" si="4"/>
        <v>0</v>
      </c>
      <c r="G1431" s="16">
        <f>IFERROR(__xludf.DUMMYFUNCTION("IF(REGEXMATCH($A1431, ""(?i)"" &amp; JOIN(""|"", SPLIT($G$3, "" ""))), 1, 0)"),0.0)</f>
        <v>0</v>
      </c>
      <c r="H1431" s="16">
        <f>IFERROR(__xludf.DUMMYFUNCTION("IF(REGEXMATCH($A1431, ""(?i)"" &amp; JOIN(""|"", SPLIT($H$3, "" ""))), 1, 0)"),0.0)</f>
        <v>0</v>
      </c>
      <c r="I1431" s="16">
        <f>IFERROR(__xludf.DUMMYFUNCTION("IF(REGEXMATCH($A1431, ""(?i)"" &amp; JOIN(""|"", SPLIT($I$3, "" ""))), 1, 0)"),0.0)</f>
        <v>0</v>
      </c>
      <c r="J1431" s="16">
        <f>IFERROR(__xludf.DUMMYFUNCTION("IF(REGEXMATCH($A1431, ""(?i)"" &amp; JOIN(""|"", SPLIT($J$3, "" ""))), 1, 0)"),0.0)</f>
        <v>0</v>
      </c>
      <c r="K1431" s="16">
        <f>IFERROR(__xludf.DUMMYFUNCTION("IF(REGEXMATCH($A1431, ""(?i)"" &amp; JOIN(""|"", SPLIT($K$3, "" ""))), 1, 0)"),0.0)</f>
        <v>0</v>
      </c>
      <c r="L1431" s="16">
        <f>if(vlookup(A1431,'VMware Inventory'!A:E,5,0)="Workstation",1,0)</f>
        <v>0</v>
      </c>
      <c r="M1431" s="105">
        <f t="shared" si="5"/>
        <v>0</v>
      </c>
      <c r="N1431" s="105">
        <f t="shared" si="6"/>
        <v>0</v>
      </c>
      <c r="O1431" s="105">
        <f t="shared" si="7"/>
        <v>0</v>
      </c>
      <c r="P1431" s="105" t="str">
        <f t="shared" si="8"/>
        <v>No Infra</v>
      </c>
      <c r="Q1431" s="105">
        <f t="shared" si="9"/>
        <v>0</v>
      </c>
    </row>
    <row r="1432">
      <c r="A1432" s="61" t="s">
        <v>1570</v>
      </c>
      <c r="B1432" s="16">
        <f t="shared" si="2"/>
        <v>0</v>
      </c>
      <c r="C1432" s="16">
        <f>IFERROR(__xludf.DUMMYFUNCTION("IF(OR(REGEXMATCH($A1432, ""(?i)"" &amp; JOIN(""|"", SPLIT($C$3, "" ""))),vlookup(A1432,'VMware Inventory'!A:E,5,0)=""VMWare""), 1, 0)"),0.0)</f>
        <v>0</v>
      </c>
      <c r="D1432" s="16">
        <f>IFERROR(__xludf.DUMMYFUNCTION("IF(REGEXMATCH($A1432, ""(?i)"" &amp; JOIN(""|"", SPLIT($D$3, "" ""))), 1, 0)"),0.0)</f>
        <v>0</v>
      </c>
      <c r="E1432" s="16">
        <f t="shared" si="3"/>
        <v>0</v>
      </c>
      <c r="F1432" s="16">
        <f t="shared" si="4"/>
        <v>0</v>
      </c>
      <c r="G1432" s="16">
        <f>IFERROR(__xludf.DUMMYFUNCTION("IF(REGEXMATCH($A1432, ""(?i)"" &amp; JOIN(""|"", SPLIT($G$3, "" ""))), 1, 0)"),0.0)</f>
        <v>0</v>
      </c>
      <c r="H1432" s="16">
        <f>IFERROR(__xludf.DUMMYFUNCTION("IF(REGEXMATCH($A1432, ""(?i)"" &amp; JOIN(""|"", SPLIT($H$3, "" ""))), 1, 0)"),0.0)</f>
        <v>0</v>
      </c>
      <c r="I1432" s="16">
        <f>IFERROR(__xludf.DUMMYFUNCTION("IF(REGEXMATCH($A1432, ""(?i)"" &amp; JOIN(""|"", SPLIT($I$3, "" ""))), 1, 0)"),0.0)</f>
        <v>0</v>
      </c>
      <c r="J1432" s="16">
        <f>IFERROR(__xludf.DUMMYFUNCTION("IF(REGEXMATCH($A1432, ""(?i)"" &amp; JOIN(""|"", SPLIT($J$3, "" ""))), 1, 0)"),0.0)</f>
        <v>0</v>
      </c>
      <c r="K1432" s="16">
        <f>IFERROR(__xludf.DUMMYFUNCTION("IF(REGEXMATCH($A1432, ""(?i)"" &amp; JOIN(""|"", SPLIT($K$3, "" ""))), 1, 0)"),0.0)</f>
        <v>0</v>
      </c>
      <c r="L1432" s="16">
        <f>if(vlookup(A1432,'VMware Inventory'!A:E,5,0)="Workstation",1,0)</f>
        <v>0</v>
      </c>
      <c r="M1432" s="105">
        <f t="shared" si="5"/>
        <v>0</v>
      </c>
      <c r="N1432" s="105">
        <f t="shared" si="6"/>
        <v>0</v>
      </c>
      <c r="O1432" s="105">
        <f t="shared" si="7"/>
        <v>0</v>
      </c>
      <c r="P1432" s="105" t="str">
        <f t="shared" si="8"/>
        <v>No Infra</v>
      </c>
      <c r="Q1432" s="105">
        <f t="shared" si="9"/>
        <v>0</v>
      </c>
    </row>
    <row r="1433">
      <c r="A1433" s="61" t="s">
        <v>1571</v>
      </c>
      <c r="B1433" s="16">
        <f t="shared" si="2"/>
        <v>0</v>
      </c>
      <c r="C1433" s="16">
        <f>IFERROR(__xludf.DUMMYFUNCTION("IF(OR(REGEXMATCH($A1433, ""(?i)"" &amp; JOIN(""|"", SPLIT($C$3, "" ""))),vlookup(A1433,'VMware Inventory'!A:E,5,0)=""VMWare""), 1, 0)"),0.0)</f>
        <v>0</v>
      </c>
      <c r="D1433" s="16">
        <f>IFERROR(__xludf.DUMMYFUNCTION("IF(REGEXMATCH($A1433, ""(?i)"" &amp; JOIN(""|"", SPLIT($D$3, "" ""))), 1, 0)"),0.0)</f>
        <v>0</v>
      </c>
      <c r="E1433" s="16">
        <f t="shared" si="3"/>
        <v>0</v>
      </c>
      <c r="F1433" s="16">
        <f t="shared" si="4"/>
        <v>0</v>
      </c>
      <c r="G1433" s="16">
        <f>IFERROR(__xludf.DUMMYFUNCTION("IF(REGEXMATCH($A1433, ""(?i)"" &amp; JOIN(""|"", SPLIT($G$3, "" ""))), 1, 0)"),0.0)</f>
        <v>0</v>
      </c>
      <c r="H1433" s="16">
        <f>IFERROR(__xludf.DUMMYFUNCTION("IF(REGEXMATCH($A1433, ""(?i)"" &amp; JOIN(""|"", SPLIT($H$3, "" ""))), 1, 0)"),0.0)</f>
        <v>0</v>
      </c>
      <c r="I1433" s="16">
        <f>IFERROR(__xludf.DUMMYFUNCTION("IF(REGEXMATCH($A1433, ""(?i)"" &amp; JOIN(""|"", SPLIT($I$3, "" ""))), 1, 0)"),0.0)</f>
        <v>0</v>
      </c>
      <c r="J1433" s="16">
        <f>IFERROR(__xludf.DUMMYFUNCTION("IF(REGEXMATCH($A1433, ""(?i)"" &amp; JOIN(""|"", SPLIT($J$3, "" ""))), 1, 0)"),0.0)</f>
        <v>0</v>
      </c>
      <c r="K1433" s="16">
        <f>IFERROR(__xludf.DUMMYFUNCTION("IF(REGEXMATCH($A1433, ""(?i)"" &amp; JOIN(""|"", SPLIT($K$3, "" ""))), 1, 0)"),0.0)</f>
        <v>0</v>
      </c>
      <c r="L1433" s="16">
        <f>if(vlookup(A1433,'VMware Inventory'!A:E,5,0)="Workstation",1,0)</f>
        <v>0</v>
      </c>
      <c r="M1433" s="105">
        <f t="shared" si="5"/>
        <v>0</v>
      </c>
      <c r="N1433" s="105">
        <f t="shared" si="6"/>
        <v>0</v>
      </c>
      <c r="O1433" s="105">
        <f t="shared" si="7"/>
        <v>0</v>
      </c>
      <c r="P1433" s="105" t="str">
        <f t="shared" si="8"/>
        <v>No Infra</v>
      </c>
      <c r="Q1433" s="105">
        <f t="shared" si="9"/>
        <v>0</v>
      </c>
    </row>
    <row r="1434">
      <c r="A1434" s="61" t="s">
        <v>1572</v>
      </c>
      <c r="B1434" s="16">
        <f t="shared" si="2"/>
        <v>0</v>
      </c>
      <c r="C1434" s="16">
        <f>IFERROR(__xludf.DUMMYFUNCTION("IF(OR(REGEXMATCH($A1434, ""(?i)"" &amp; JOIN(""|"", SPLIT($C$3, "" ""))),vlookup(A1434,'VMware Inventory'!A:E,5,0)=""VMWare""), 1, 0)"),0.0)</f>
        <v>0</v>
      </c>
      <c r="D1434" s="16">
        <f>IFERROR(__xludf.DUMMYFUNCTION("IF(REGEXMATCH($A1434, ""(?i)"" &amp; JOIN(""|"", SPLIT($D$3, "" ""))), 1, 0)"),0.0)</f>
        <v>0</v>
      </c>
      <c r="E1434" s="16">
        <f t="shared" si="3"/>
        <v>0</v>
      </c>
      <c r="F1434" s="16">
        <f t="shared" si="4"/>
        <v>0</v>
      </c>
      <c r="G1434" s="16">
        <f>IFERROR(__xludf.DUMMYFUNCTION("IF(REGEXMATCH($A1434, ""(?i)"" &amp; JOIN(""|"", SPLIT($G$3, "" ""))), 1, 0)"),0.0)</f>
        <v>0</v>
      </c>
      <c r="H1434" s="16">
        <f>IFERROR(__xludf.DUMMYFUNCTION("IF(REGEXMATCH($A1434, ""(?i)"" &amp; JOIN(""|"", SPLIT($H$3, "" ""))), 1, 0)"),0.0)</f>
        <v>0</v>
      </c>
      <c r="I1434" s="16">
        <f>IFERROR(__xludf.DUMMYFUNCTION("IF(REGEXMATCH($A1434, ""(?i)"" &amp; JOIN(""|"", SPLIT($I$3, "" ""))), 1, 0)"),0.0)</f>
        <v>0</v>
      </c>
      <c r="J1434" s="16">
        <f>IFERROR(__xludf.DUMMYFUNCTION("IF(REGEXMATCH($A1434, ""(?i)"" &amp; JOIN(""|"", SPLIT($J$3, "" ""))), 1, 0)"),0.0)</f>
        <v>0</v>
      </c>
      <c r="K1434" s="16">
        <f>IFERROR(__xludf.DUMMYFUNCTION("IF(REGEXMATCH($A1434, ""(?i)"" &amp; JOIN(""|"", SPLIT($K$3, "" ""))), 1, 0)"),0.0)</f>
        <v>0</v>
      </c>
      <c r="L1434" s="16">
        <f>if(vlookup(A1434,'VMware Inventory'!A:E,5,0)="Workstation",1,0)</f>
        <v>0</v>
      </c>
      <c r="M1434" s="105">
        <f t="shared" si="5"/>
        <v>0</v>
      </c>
      <c r="N1434" s="105">
        <f t="shared" si="6"/>
        <v>0</v>
      </c>
      <c r="O1434" s="105">
        <f t="shared" si="7"/>
        <v>0</v>
      </c>
      <c r="P1434" s="105" t="str">
        <f t="shared" si="8"/>
        <v>No Infra</v>
      </c>
      <c r="Q1434" s="105">
        <f t="shared" si="9"/>
        <v>0</v>
      </c>
    </row>
    <row r="1435">
      <c r="A1435" s="61" t="s">
        <v>1573</v>
      </c>
      <c r="B1435" s="16">
        <f t="shared" si="2"/>
        <v>0</v>
      </c>
      <c r="C1435" s="16">
        <f>IFERROR(__xludf.DUMMYFUNCTION("IF(OR(REGEXMATCH($A1435, ""(?i)"" &amp; JOIN(""|"", SPLIT($C$3, "" ""))),vlookup(A1435,'VMware Inventory'!A:E,5,0)=""VMWare""), 1, 0)"),0.0)</f>
        <v>0</v>
      </c>
      <c r="D1435" s="16">
        <f>IFERROR(__xludf.DUMMYFUNCTION("IF(REGEXMATCH($A1435, ""(?i)"" &amp; JOIN(""|"", SPLIT($D$3, "" ""))), 1, 0)"),0.0)</f>
        <v>0</v>
      </c>
      <c r="E1435" s="16">
        <f t="shared" si="3"/>
        <v>0</v>
      </c>
      <c r="F1435" s="16">
        <f t="shared" si="4"/>
        <v>0</v>
      </c>
      <c r="G1435" s="16">
        <f>IFERROR(__xludf.DUMMYFUNCTION("IF(REGEXMATCH($A1435, ""(?i)"" &amp; JOIN(""|"", SPLIT($G$3, "" ""))), 1, 0)"),0.0)</f>
        <v>0</v>
      </c>
      <c r="H1435" s="16">
        <f>IFERROR(__xludf.DUMMYFUNCTION("IF(REGEXMATCH($A1435, ""(?i)"" &amp; JOIN(""|"", SPLIT($H$3, "" ""))), 1, 0)"),0.0)</f>
        <v>0</v>
      </c>
      <c r="I1435" s="16">
        <f>IFERROR(__xludf.DUMMYFUNCTION("IF(REGEXMATCH($A1435, ""(?i)"" &amp; JOIN(""|"", SPLIT($I$3, "" ""))), 1, 0)"),0.0)</f>
        <v>0</v>
      </c>
      <c r="J1435" s="16">
        <f>IFERROR(__xludf.DUMMYFUNCTION("IF(REGEXMATCH($A1435, ""(?i)"" &amp; JOIN(""|"", SPLIT($J$3, "" ""))), 1, 0)"),0.0)</f>
        <v>0</v>
      </c>
      <c r="K1435" s="16">
        <f>IFERROR(__xludf.DUMMYFUNCTION("IF(REGEXMATCH($A1435, ""(?i)"" &amp; JOIN(""|"", SPLIT($K$3, "" ""))), 1, 0)"),0.0)</f>
        <v>0</v>
      </c>
      <c r="L1435" s="16">
        <f>if(vlookup(A1435,'VMware Inventory'!A:E,5,0)="Workstation",1,0)</f>
        <v>0</v>
      </c>
      <c r="M1435" s="105">
        <f t="shared" si="5"/>
        <v>0</v>
      </c>
      <c r="N1435" s="105">
        <f t="shared" si="6"/>
        <v>0</v>
      </c>
      <c r="O1435" s="105">
        <f t="shared" si="7"/>
        <v>0</v>
      </c>
      <c r="P1435" s="105" t="str">
        <f t="shared" si="8"/>
        <v>No Infra</v>
      </c>
      <c r="Q1435" s="105">
        <f t="shared" si="9"/>
        <v>0</v>
      </c>
    </row>
    <row r="1436">
      <c r="A1436" s="61" t="s">
        <v>1574</v>
      </c>
      <c r="B1436" s="16">
        <f t="shared" si="2"/>
        <v>0</v>
      </c>
      <c r="C1436" s="16">
        <f>IFERROR(__xludf.DUMMYFUNCTION("IF(OR(REGEXMATCH($A1436, ""(?i)"" &amp; JOIN(""|"", SPLIT($C$3, "" ""))),vlookup(A1436,'VMware Inventory'!A:E,5,0)=""VMWare""), 1, 0)"),0.0)</f>
        <v>0</v>
      </c>
      <c r="D1436" s="16">
        <f>IFERROR(__xludf.DUMMYFUNCTION("IF(REGEXMATCH($A1436, ""(?i)"" &amp; JOIN(""|"", SPLIT($D$3, "" ""))), 1, 0)"),0.0)</f>
        <v>0</v>
      </c>
      <c r="E1436" s="16">
        <f t="shared" si="3"/>
        <v>0</v>
      </c>
      <c r="F1436" s="16">
        <f t="shared" si="4"/>
        <v>0</v>
      </c>
      <c r="G1436" s="16">
        <f>IFERROR(__xludf.DUMMYFUNCTION("IF(REGEXMATCH($A1436, ""(?i)"" &amp; JOIN(""|"", SPLIT($G$3, "" ""))), 1, 0)"),0.0)</f>
        <v>0</v>
      </c>
      <c r="H1436" s="16">
        <f>IFERROR(__xludf.DUMMYFUNCTION("IF(REGEXMATCH($A1436, ""(?i)"" &amp; JOIN(""|"", SPLIT($H$3, "" ""))), 1, 0)"),0.0)</f>
        <v>0</v>
      </c>
      <c r="I1436" s="16">
        <f>IFERROR(__xludf.DUMMYFUNCTION("IF(REGEXMATCH($A1436, ""(?i)"" &amp; JOIN(""|"", SPLIT($I$3, "" ""))), 1, 0)"),0.0)</f>
        <v>0</v>
      </c>
      <c r="J1436" s="16">
        <f>IFERROR(__xludf.DUMMYFUNCTION("IF(REGEXMATCH($A1436, ""(?i)"" &amp; JOIN(""|"", SPLIT($J$3, "" ""))), 1, 0)"),0.0)</f>
        <v>0</v>
      </c>
      <c r="K1436" s="16">
        <f>IFERROR(__xludf.DUMMYFUNCTION("IF(REGEXMATCH($A1436, ""(?i)"" &amp; JOIN(""|"", SPLIT($K$3, "" ""))), 1, 0)"),0.0)</f>
        <v>0</v>
      </c>
      <c r="L1436" s="16">
        <f>if(vlookup(A1436,'VMware Inventory'!A:E,5,0)="Workstation",1,0)</f>
        <v>0</v>
      </c>
      <c r="M1436" s="105">
        <f t="shared" si="5"/>
        <v>0</v>
      </c>
      <c r="N1436" s="105">
        <f t="shared" si="6"/>
        <v>0</v>
      </c>
      <c r="O1436" s="105">
        <f t="shared" si="7"/>
        <v>0</v>
      </c>
      <c r="P1436" s="105" t="str">
        <f t="shared" si="8"/>
        <v>No Infra</v>
      </c>
      <c r="Q1436" s="105">
        <f t="shared" si="9"/>
        <v>0</v>
      </c>
    </row>
    <row r="1437">
      <c r="A1437" s="61" t="s">
        <v>1575</v>
      </c>
      <c r="B1437" s="16">
        <f t="shared" si="2"/>
        <v>0</v>
      </c>
      <c r="C1437" s="16">
        <f>IFERROR(__xludf.DUMMYFUNCTION("IF(OR(REGEXMATCH($A1437, ""(?i)"" &amp; JOIN(""|"", SPLIT($C$3, "" ""))),vlookup(A1437,'VMware Inventory'!A:E,5,0)=""VMWare""), 1, 0)"),0.0)</f>
        <v>0</v>
      </c>
      <c r="D1437" s="16">
        <f>IFERROR(__xludf.DUMMYFUNCTION("IF(REGEXMATCH($A1437, ""(?i)"" &amp; JOIN(""|"", SPLIT($D$3, "" ""))), 1, 0)"),0.0)</f>
        <v>0</v>
      </c>
      <c r="E1437" s="16">
        <f t="shared" si="3"/>
        <v>0</v>
      </c>
      <c r="F1437" s="16">
        <f t="shared" si="4"/>
        <v>0</v>
      </c>
      <c r="G1437" s="16">
        <f>IFERROR(__xludf.DUMMYFUNCTION("IF(REGEXMATCH($A1437, ""(?i)"" &amp; JOIN(""|"", SPLIT($G$3, "" ""))), 1, 0)"),0.0)</f>
        <v>0</v>
      </c>
      <c r="H1437" s="16">
        <f>IFERROR(__xludf.DUMMYFUNCTION("IF(REGEXMATCH($A1437, ""(?i)"" &amp; JOIN(""|"", SPLIT($H$3, "" ""))), 1, 0)"),0.0)</f>
        <v>0</v>
      </c>
      <c r="I1437" s="16">
        <f>IFERROR(__xludf.DUMMYFUNCTION("IF(REGEXMATCH($A1437, ""(?i)"" &amp; JOIN(""|"", SPLIT($I$3, "" ""))), 1, 0)"),0.0)</f>
        <v>0</v>
      </c>
      <c r="J1437" s="16">
        <f>IFERROR(__xludf.DUMMYFUNCTION("IF(REGEXMATCH($A1437, ""(?i)"" &amp; JOIN(""|"", SPLIT($J$3, "" ""))), 1, 0)"),0.0)</f>
        <v>0</v>
      </c>
      <c r="K1437" s="16">
        <f>IFERROR(__xludf.DUMMYFUNCTION("IF(REGEXMATCH($A1437, ""(?i)"" &amp; JOIN(""|"", SPLIT($K$3, "" ""))), 1, 0)"),0.0)</f>
        <v>0</v>
      </c>
      <c r="L1437" s="16">
        <f>if(vlookup(A1437,'VMware Inventory'!A:E,5,0)="Workstation",1,0)</f>
        <v>0</v>
      </c>
      <c r="M1437" s="105">
        <f t="shared" si="5"/>
        <v>0</v>
      </c>
      <c r="N1437" s="105">
        <f t="shared" si="6"/>
        <v>0</v>
      </c>
      <c r="O1437" s="105">
        <f t="shared" si="7"/>
        <v>0</v>
      </c>
      <c r="P1437" s="105" t="str">
        <f t="shared" si="8"/>
        <v>No Infra</v>
      </c>
      <c r="Q1437" s="105">
        <f t="shared" si="9"/>
        <v>0</v>
      </c>
    </row>
    <row r="1438">
      <c r="A1438" s="61" t="s">
        <v>1576</v>
      </c>
      <c r="B1438" s="16">
        <f t="shared" si="2"/>
        <v>0</v>
      </c>
      <c r="C1438" s="16">
        <f>IFERROR(__xludf.DUMMYFUNCTION("IF(OR(REGEXMATCH($A1438, ""(?i)"" &amp; JOIN(""|"", SPLIT($C$3, "" ""))),vlookup(A1438,'VMware Inventory'!A:E,5,0)=""VMWare""), 1, 0)"),0.0)</f>
        <v>0</v>
      </c>
      <c r="D1438" s="16">
        <f>IFERROR(__xludf.DUMMYFUNCTION("IF(REGEXMATCH($A1438, ""(?i)"" &amp; JOIN(""|"", SPLIT($D$3, "" ""))), 1, 0)"),0.0)</f>
        <v>0</v>
      </c>
      <c r="E1438" s="16">
        <f t="shared" si="3"/>
        <v>0</v>
      </c>
      <c r="F1438" s="16">
        <f t="shared" si="4"/>
        <v>0</v>
      </c>
      <c r="G1438" s="16">
        <f>IFERROR(__xludf.DUMMYFUNCTION("IF(REGEXMATCH($A1438, ""(?i)"" &amp; JOIN(""|"", SPLIT($G$3, "" ""))), 1, 0)"),0.0)</f>
        <v>0</v>
      </c>
      <c r="H1438" s="16">
        <f>IFERROR(__xludf.DUMMYFUNCTION("IF(REGEXMATCH($A1438, ""(?i)"" &amp; JOIN(""|"", SPLIT($H$3, "" ""))), 1, 0)"),0.0)</f>
        <v>0</v>
      </c>
      <c r="I1438" s="16">
        <f>IFERROR(__xludf.DUMMYFUNCTION("IF(REGEXMATCH($A1438, ""(?i)"" &amp; JOIN(""|"", SPLIT($I$3, "" ""))), 1, 0)"),0.0)</f>
        <v>0</v>
      </c>
      <c r="J1438" s="16">
        <f>IFERROR(__xludf.DUMMYFUNCTION("IF(REGEXMATCH($A1438, ""(?i)"" &amp; JOIN(""|"", SPLIT($J$3, "" ""))), 1, 0)"),0.0)</f>
        <v>0</v>
      </c>
      <c r="K1438" s="16">
        <f>IFERROR(__xludf.DUMMYFUNCTION("IF(REGEXMATCH($A1438, ""(?i)"" &amp; JOIN(""|"", SPLIT($K$3, "" ""))), 1, 0)"),0.0)</f>
        <v>0</v>
      </c>
      <c r="L1438" s="16">
        <f>if(vlookup(A1438,'VMware Inventory'!A:E,5,0)="Workstation",1,0)</f>
        <v>0</v>
      </c>
      <c r="M1438" s="105">
        <f t="shared" si="5"/>
        <v>0</v>
      </c>
      <c r="N1438" s="105">
        <f t="shared" si="6"/>
        <v>0</v>
      </c>
      <c r="O1438" s="105">
        <f t="shared" si="7"/>
        <v>0</v>
      </c>
      <c r="P1438" s="105" t="str">
        <f t="shared" si="8"/>
        <v>No Infra</v>
      </c>
      <c r="Q1438" s="105">
        <f t="shared" si="9"/>
        <v>0</v>
      </c>
    </row>
    <row r="1439">
      <c r="A1439" s="61" t="s">
        <v>1577</v>
      </c>
      <c r="B1439" s="16">
        <f t="shared" si="2"/>
        <v>0</v>
      </c>
      <c r="C1439" s="16">
        <f>IFERROR(__xludf.DUMMYFUNCTION("IF(OR(REGEXMATCH($A1439, ""(?i)"" &amp; JOIN(""|"", SPLIT($C$3, "" ""))),vlookup(A1439,'VMware Inventory'!A:E,5,0)=""VMWare""), 1, 0)"),0.0)</f>
        <v>0</v>
      </c>
      <c r="D1439" s="16">
        <f>IFERROR(__xludf.DUMMYFUNCTION("IF(REGEXMATCH($A1439, ""(?i)"" &amp; JOIN(""|"", SPLIT($D$3, "" ""))), 1, 0)"),0.0)</f>
        <v>0</v>
      </c>
      <c r="E1439" s="16">
        <f t="shared" si="3"/>
        <v>0</v>
      </c>
      <c r="F1439" s="16">
        <f t="shared" si="4"/>
        <v>0</v>
      </c>
      <c r="G1439" s="16">
        <f>IFERROR(__xludf.DUMMYFUNCTION("IF(REGEXMATCH($A1439, ""(?i)"" &amp; JOIN(""|"", SPLIT($G$3, "" ""))), 1, 0)"),0.0)</f>
        <v>0</v>
      </c>
      <c r="H1439" s="16">
        <f>IFERROR(__xludf.DUMMYFUNCTION("IF(REGEXMATCH($A1439, ""(?i)"" &amp; JOIN(""|"", SPLIT($H$3, "" ""))), 1, 0)"),0.0)</f>
        <v>0</v>
      </c>
      <c r="I1439" s="16">
        <f>IFERROR(__xludf.DUMMYFUNCTION("IF(REGEXMATCH($A1439, ""(?i)"" &amp; JOIN(""|"", SPLIT($I$3, "" ""))), 1, 0)"),0.0)</f>
        <v>0</v>
      </c>
      <c r="J1439" s="16">
        <f>IFERROR(__xludf.DUMMYFUNCTION("IF(REGEXMATCH($A1439, ""(?i)"" &amp; JOIN(""|"", SPLIT($J$3, "" ""))), 1, 0)"),0.0)</f>
        <v>0</v>
      </c>
      <c r="K1439" s="16">
        <f>IFERROR(__xludf.DUMMYFUNCTION("IF(REGEXMATCH($A1439, ""(?i)"" &amp; JOIN(""|"", SPLIT($K$3, "" ""))), 1, 0)"),0.0)</f>
        <v>0</v>
      </c>
      <c r="L1439" s="16">
        <f>if(vlookup(A1439,'VMware Inventory'!A:E,5,0)="Workstation",1,0)</f>
        <v>0</v>
      </c>
      <c r="M1439" s="105">
        <f t="shared" si="5"/>
        <v>0</v>
      </c>
      <c r="N1439" s="105">
        <f t="shared" si="6"/>
        <v>0</v>
      </c>
      <c r="O1439" s="105">
        <f t="shared" si="7"/>
        <v>0</v>
      </c>
      <c r="P1439" s="105" t="str">
        <f t="shared" si="8"/>
        <v>No Infra</v>
      </c>
      <c r="Q1439" s="105">
        <f t="shared" si="9"/>
        <v>0</v>
      </c>
    </row>
    <row r="1440">
      <c r="A1440" s="61" t="s">
        <v>1578</v>
      </c>
      <c r="B1440" s="16">
        <f t="shared" si="2"/>
        <v>0</v>
      </c>
      <c r="C1440" s="16">
        <f>IFERROR(__xludf.DUMMYFUNCTION("IF(OR(REGEXMATCH($A1440, ""(?i)"" &amp; JOIN(""|"", SPLIT($C$3, "" ""))),vlookup(A1440,'VMware Inventory'!A:E,5,0)=""VMWare""), 1, 0)"),0.0)</f>
        <v>0</v>
      </c>
      <c r="D1440" s="16">
        <f>IFERROR(__xludf.DUMMYFUNCTION("IF(REGEXMATCH($A1440, ""(?i)"" &amp; JOIN(""|"", SPLIT($D$3, "" ""))), 1, 0)"),0.0)</f>
        <v>0</v>
      </c>
      <c r="E1440" s="16">
        <f t="shared" si="3"/>
        <v>0</v>
      </c>
      <c r="F1440" s="16">
        <f t="shared" si="4"/>
        <v>0</v>
      </c>
      <c r="G1440" s="16">
        <f>IFERROR(__xludf.DUMMYFUNCTION("IF(REGEXMATCH($A1440, ""(?i)"" &amp; JOIN(""|"", SPLIT($G$3, "" ""))), 1, 0)"),0.0)</f>
        <v>0</v>
      </c>
      <c r="H1440" s="16">
        <f>IFERROR(__xludf.DUMMYFUNCTION("IF(REGEXMATCH($A1440, ""(?i)"" &amp; JOIN(""|"", SPLIT($H$3, "" ""))), 1, 0)"),0.0)</f>
        <v>0</v>
      </c>
      <c r="I1440" s="16">
        <f>IFERROR(__xludf.DUMMYFUNCTION("IF(REGEXMATCH($A1440, ""(?i)"" &amp; JOIN(""|"", SPLIT($I$3, "" ""))), 1, 0)"),0.0)</f>
        <v>0</v>
      </c>
      <c r="J1440" s="16">
        <f>IFERROR(__xludf.DUMMYFUNCTION("IF(REGEXMATCH($A1440, ""(?i)"" &amp; JOIN(""|"", SPLIT($J$3, "" ""))), 1, 0)"),0.0)</f>
        <v>0</v>
      </c>
      <c r="K1440" s="16">
        <f>IFERROR(__xludf.DUMMYFUNCTION("IF(REGEXMATCH($A1440, ""(?i)"" &amp; JOIN(""|"", SPLIT($K$3, "" ""))), 1, 0)"),0.0)</f>
        <v>0</v>
      </c>
      <c r="L1440" s="16">
        <f>if(vlookup(A1440,'VMware Inventory'!A:E,5,0)="Workstation",1,0)</f>
        <v>0</v>
      </c>
      <c r="M1440" s="105">
        <f t="shared" si="5"/>
        <v>0</v>
      </c>
      <c r="N1440" s="105">
        <f t="shared" si="6"/>
        <v>0</v>
      </c>
      <c r="O1440" s="105">
        <f t="shared" si="7"/>
        <v>0</v>
      </c>
      <c r="P1440" s="105" t="str">
        <f t="shared" si="8"/>
        <v>No Infra</v>
      </c>
      <c r="Q1440" s="105">
        <f t="shared" si="9"/>
        <v>0</v>
      </c>
    </row>
    <row r="1441">
      <c r="A1441" s="61" t="s">
        <v>1579</v>
      </c>
      <c r="B1441" s="16">
        <f t="shared" si="2"/>
        <v>0</v>
      </c>
      <c r="C1441" s="16">
        <f>IFERROR(__xludf.DUMMYFUNCTION("IF(OR(REGEXMATCH($A1441, ""(?i)"" &amp; JOIN(""|"", SPLIT($C$3, "" ""))),vlookup(A1441,'VMware Inventory'!A:E,5,0)=""VMWare""), 1, 0)"),0.0)</f>
        <v>0</v>
      </c>
      <c r="D1441" s="16">
        <f>IFERROR(__xludf.DUMMYFUNCTION("IF(REGEXMATCH($A1441, ""(?i)"" &amp; JOIN(""|"", SPLIT($D$3, "" ""))), 1, 0)"),0.0)</f>
        <v>0</v>
      </c>
      <c r="E1441" s="16">
        <f t="shared" si="3"/>
        <v>0</v>
      </c>
      <c r="F1441" s="16">
        <f t="shared" si="4"/>
        <v>0</v>
      </c>
      <c r="G1441" s="16">
        <f>IFERROR(__xludf.DUMMYFUNCTION("IF(REGEXMATCH($A1441, ""(?i)"" &amp; JOIN(""|"", SPLIT($G$3, "" ""))), 1, 0)"),0.0)</f>
        <v>0</v>
      </c>
      <c r="H1441" s="16">
        <f>IFERROR(__xludf.DUMMYFUNCTION("IF(REGEXMATCH($A1441, ""(?i)"" &amp; JOIN(""|"", SPLIT($H$3, "" ""))), 1, 0)"),0.0)</f>
        <v>0</v>
      </c>
      <c r="I1441" s="16">
        <f>IFERROR(__xludf.DUMMYFUNCTION("IF(REGEXMATCH($A1441, ""(?i)"" &amp; JOIN(""|"", SPLIT($I$3, "" ""))), 1, 0)"),0.0)</f>
        <v>0</v>
      </c>
      <c r="J1441" s="16">
        <f>IFERROR(__xludf.DUMMYFUNCTION("IF(REGEXMATCH($A1441, ""(?i)"" &amp; JOIN(""|"", SPLIT($J$3, "" ""))), 1, 0)"),0.0)</f>
        <v>0</v>
      </c>
      <c r="K1441" s="16">
        <f>IFERROR(__xludf.DUMMYFUNCTION("IF(REGEXMATCH($A1441, ""(?i)"" &amp; JOIN(""|"", SPLIT($K$3, "" ""))), 1, 0)"),0.0)</f>
        <v>0</v>
      </c>
      <c r="L1441" s="16">
        <f>if(vlookup(A1441,'VMware Inventory'!A:E,5,0)="Workstation",1,0)</f>
        <v>0</v>
      </c>
      <c r="M1441" s="105">
        <f t="shared" si="5"/>
        <v>0</v>
      </c>
      <c r="N1441" s="105">
        <f t="shared" si="6"/>
        <v>0</v>
      </c>
      <c r="O1441" s="105">
        <f t="shared" si="7"/>
        <v>0</v>
      </c>
      <c r="P1441" s="105" t="str">
        <f t="shared" si="8"/>
        <v>No Infra</v>
      </c>
      <c r="Q1441" s="105">
        <f t="shared" si="9"/>
        <v>0</v>
      </c>
    </row>
    <row r="1442">
      <c r="A1442" s="61" t="s">
        <v>1580</v>
      </c>
      <c r="B1442" s="16">
        <f t="shared" si="2"/>
        <v>0</v>
      </c>
      <c r="C1442" s="16">
        <f>IFERROR(__xludf.DUMMYFUNCTION("IF(OR(REGEXMATCH($A1442, ""(?i)"" &amp; JOIN(""|"", SPLIT($C$3, "" ""))),vlookup(A1442,'VMware Inventory'!A:E,5,0)=""VMWare""), 1, 0)"),0.0)</f>
        <v>0</v>
      </c>
      <c r="D1442" s="16">
        <f>IFERROR(__xludf.DUMMYFUNCTION("IF(REGEXMATCH($A1442, ""(?i)"" &amp; JOIN(""|"", SPLIT($D$3, "" ""))), 1, 0)"),0.0)</f>
        <v>0</v>
      </c>
      <c r="E1442" s="16">
        <f t="shared" si="3"/>
        <v>0</v>
      </c>
      <c r="F1442" s="16">
        <f t="shared" si="4"/>
        <v>0</v>
      </c>
      <c r="G1442" s="16">
        <f>IFERROR(__xludf.DUMMYFUNCTION("IF(REGEXMATCH($A1442, ""(?i)"" &amp; JOIN(""|"", SPLIT($G$3, "" ""))), 1, 0)"),0.0)</f>
        <v>0</v>
      </c>
      <c r="H1442" s="16">
        <f>IFERROR(__xludf.DUMMYFUNCTION("IF(REGEXMATCH($A1442, ""(?i)"" &amp; JOIN(""|"", SPLIT($H$3, "" ""))), 1, 0)"),0.0)</f>
        <v>0</v>
      </c>
      <c r="I1442" s="16">
        <f>IFERROR(__xludf.DUMMYFUNCTION("IF(REGEXMATCH($A1442, ""(?i)"" &amp; JOIN(""|"", SPLIT($I$3, "" ""))), 1, 0)"),0.0)</f>
        <v>0</v>
      </c>
      <c r="J1442" s="16">
        <f>IFERROR(__xludf.DUMMYFUNCTION("IF(REGEXMATCH($A1442, ""(?i)"" &amp; JOIN(""|"", SPLIT($J$3, "" ""))), 1, 0)"),0.0)</f>
        <v>0</v>
      </c>
      <c r="K1442" s="16">
        <f>IFERROR(__xludf.DUMMYFUNCTION("IF(REGEXMATCH($A1442, ""(?i)"" &amp; JOIN(""|"", SPLIT($K$3, "" ""))), 1, 0)"),0.0)</f>
        <v>0</v>
      </c>
      <c r="L1442" s="16">
        <f>if(vlookup(A1442,'VMware Inventory'!A:E,5,0)="Workstation",1,0)</f>
        <v>0</v>
      </c>
      <c r="M1442" s="105">
        <f t="shared" si="5"/>
        <v>0</v>
      </c>
      <c r="N1442" s="105">
        <f t="shared" si="6"/>
        <v>0</v>
      </c>
      <c r="O1442" s="105">
        <f t="shared" si="7"/>
        <v>0</v>
      </c>
      <c r="P1442" s="105" t="str">
        <f t="shared" si="8"/>
        <v>No Infra</v>
      </c>
      <c r="Q1442" s="105">
        <f t="shared" si="9"/>
        <v>0</v>
      </c>
    </row>
    <row r="1443">
      <c r="A1443" s="61" t="s">
        <v>1581</v>
      </c>
      <c r="B1443" s="16">
        <f t="shared" si="2"/>
        <v>0</v>
      </c>
      <c r="C1443" s="16">
        <f>IFERROR(__xludf.DUMMYFUNCTION("IF(OR(REGEXMATCH($A1443, ""(?i)"" &amp; JOIN(""|"", SPLIT($C$3, "" ""))),vlookup(A1443,'VMware Inventory'!A:E,5,0)=""VMWare""), 1, 0)"),0.0)</f>
        <v>0</v>
      </c>
      <c r="D1443" s="16">
        <f>IFERROR(__xludf.DUMMYFUNCTION("IF(REGEXMATCH($A1443, ""(?i)"" &amp; JOIN(""|"", SPLIT($D$3, "" ""))), 1, 0)"),0.0)</f>
        <v>0</v>
      </c>
      <c r="E1443" s="16">
        <f t="shared" si="3"/>
        <v>0</v>
      </c>
      <c r="F1443" s="16">
        <f t="shared" si="4"/>
        <v>0</v>
      </c>
      <c r="G1443" s="16">
        <f>IFERROR(__xludf.DUMMYFUNCTION("IF(REGEXMATCH($A1443, ""(?i)"" &amp; JOIN(""|"", SPLIT($G$3, "" ""))), 1, 0)"),0.0)</f>
        <v>0</v>
      </c>
      <c r="H1443" s="16">
        <f>IFERROR(__xludf.DUMMYFUNCTION("IF(REGEXMATCH($A1443, ""(?i)"" &amp; JOIN(""|"", SPLIT($H$3, "" ""))), 1, 0)"),0.0)</f>
        <v>0</v>
      </c>
      <c r="I1443" s="16">
        <f>IFERROR(__xludf.DUMMYFUNCTION("IF(REGEXMATCH($A1443, ""(?i)"" &amp; JOIN(""|"", SPLIT($I$3, "" ""))), 1, 0)"),0.0)</f>
        <v>0</v>
      </c>
      <c r="J1443" s="16">
        <f>IFERROR(__xludf.DUMMYFUNCTION("IF(REGEXMATCH($A1443, ""(?i)"" &amp; JOIN(""|"", SPLIT($J$3, "" ""))), 1, 0)"),0.0)</f>
        <v>0</v>
      </c>
      <c r="K1443" s="16">
        <f>IFERROR(__xludf.DUMMYFUNCTION("IF(REGEXMATCH($A1443, ""(?i)"" &amp; JOIN(""|"", SPLIT($K$3, "" ""))), 1, 0)"),0.0)</f>
        <v>0</v>
      </c>
      <c r="L1443" s="16">
        <f>if(vlookup(A1443,'VMware Inventory'!A:E,5,0)="Workstation",1,0)</f>
        <v>0</v>
      </c>
      <c r="M1443" s="105">
        <f t="shared" si="5"/>
        <v>0</v>
      </c>
      <c r="N1443" s="105">
        <f t="shared" si="6"/>
        <v>0</v>
      </c>
      <c r="O1443" s="105">
        <f t="shared" si="7"/>
        <v>0</v>
      </c>
      <c r="P1443" s="105" t="str">
        <f t="shared" si="8"/>
        <v>No Infra</v>
      </c>
      <c r="Q1443" s="105">
        <f t="shared" si="9"/>
        <v>0</v>
      </c>
    </row>
    <row r="1444">
      <c r="A1444" s="61" t="s">
        <v>1582</v>
      </c>
      <c r="B1444" s="16">
        <f t="shared" si="2"/>
        <v>0</v>
      </c>
      <c r="C1444" s="16">
        <f>IFERROR(__xludf.DUMMYFUNCTION("IF(OR(REGEXMATCH($A1444, ""(?i)"" &amp; JOIN(""|"", SPLIT($C$3, "" ""))),vlookup(A1444,'VMware Inventory'!A:E,5,0)=""VMWare""), 1, 0)"),0.0)</f>
        <v>0</v>
      </c>
      <c r="D1444" s="16">
        <f>IFERROR(__xludf.DUMMYFUNCTION("IF(REGEXMATCH($A1444, ""(?i)"" &amp; JOIN(""|"", SPLIT($D$3, "" ""))), 1, 0)"),0.0)</f>
        <v>0</v>
      </c>
      <c r="E1444" s="16">
        <f t="shared" si="3"/>
        <v>0</v>
      </c>
      <c r="F1444" s="16">
        <f t="shared" si="4"/>
        <v>0</v>
      </c>
      <c r="G1444" s="16">
        <f>IFERROR(__xludf.DUMMYFUNCTION("IF(REGEXMATCH($A1444, ""(?i)"" &amp; JOIN(""|"", SPLIT($G$3, "" ""))), 1, 0)"),0.0)</f>
        <v>0</v>
      </c>
      <c r="H1444" s="16">
        <f>IFERROR(__xludf.DUMMYFUNCTION("IF(REGEXMATCH($A1444, ""(?i)"" &amp; JOIN(""|"", SPLIT($H$3, "" ""))), 1, 0)"),0.0)</f>
        <v>0</v>
      </c>
      <c r="I1444" s="16">
        <f>IFERROR(__xludf.DUMMYFUNCTION("IF(REGEXMATCH($A1444, ""(?i)"" &amp; JOIN(""|"", SPLIT($I$3, "" ""))), 1, 0)"),0.0)</f>
        <v>0</v>
      </c>
      <c r="J1444" s="16">
        <f>IFERROR(__xludf.DUMMYFUNCTION("IF(REGEXMATCH($A1444, ""(?i)"" &amp; JOIN(""|"", SPLIT($J$3, "" ""))), 1, 0)"),0.0)</f>
        <v>0</v>
      </c>
      <c r="K1444" s="16">
        <f>IFERROR(__xludf.DUMMYFUNCTION("IF(REGEXMATCH($A1444, ""(?i)"" &amp; JOIN(""|"", SPLIT($K$3, "" ""))), 1, 0)"),0.0)</f>
        <v>0</v>
      </c>
      <c r="L1444" s="16">
        <f>if(vlookup(A1444,'VMware Inventory'!A:E,5,0)="Workstation",1,0)</f>
        <v>0</v>
      </c>
      <c r="M1444" s="105">
        <f t="shared" si="5"/>
        <v>0</v>
      </c>
      <c r="N1444" s="105">
        <f t="shared" si="6"/>
        <v>0</v>
      </c>
      <c r="O1444" s="105">
        <f t="shared" si="7"/>
        <v>0</v>
      </c>
      <c r="P1444" s="105" t="str">
        <f t="shared" si="8"/>
        <v>No Infra</v>
      </c>
      <c r="Q1444" s="105">
        <f t="shared" si="9"/>
        <v>0</v>
      </c>
    </row>
    <row r="1445">
      <c r="A1445" s="61" t="s">
        <v>1583</v>
      </c>
      <c r="B1445" s="16">
        <f t="shared" si="2"/>
        <v>0</v>
      </c>
      <c r="C1445" s="16">
        <f>IFERROR(__xludf.DUMMYFUNCTION("IF(OR(REGEXMATCH($A1445, ""(?i)"" &amp; JOIN(""|"", SPLIT($C$3, "" ""))),vlookup(A1445,'VMware Inventory'!A:E,5,0)=""VMWare""), 1, 0)"),0.0)</f>
        <v>0</v>
      </c>
      <c r="D1445" s="16">
        <f>IFERROR(__xludf.DUMMYFUNCTION("IF(REGEXMATCH($A1445, ""(?i)"" &amp; JOIN(""|"", SPLIT($D$3, "" ""))), 1, 0)"),0.0)</f>
        <v>0</v>
      </c>
      <c r="E1445" s="16">
        <f t="shared" si="3"/>
        <v>0</v>
      </c>
      <c r="F1445" s="16">
        <f t="shared" si="4"/>
        <v>0</v>
      </c>
      <c r="G1445" s="16">
        <f>IFERROR(__xludf.DUMMYFUNCTION("IF(REGEXMATCH($A1445, ""(?i)"" &amp; JOIN(""|"", SPLIT($G$3, "" ""))), 1, 0)"),0.0)</f>
        <v>0</v>
      </c>
      <c r="H1445" s="16">
        <f>IFERROR(__xludf.DUMMYFUNCTION("IF(REGEXMATCH($A1445, ""(?i)"" &amp; JOIN(""|"", SPLIT($H$3, "" ""))), 1, 0)"),0.0)</f>
        <v>0</v>
      </c>
      <c r="I1445" s="16">
        <f>IFERROR(__xludf.DUMMYFUNCTION("IF(REGEXMATCH($A1445, ""(?i)"" &amp; JOIN(""|"", SPLIT($I$3, "" ""))), 1, 0)"),0.0)</f>
        <v>0</v>
      </c>
      <c r="J1445" s="16">
        <f>IFERROR(__xludf.DUMMYFUNCTION("IF(REGEXMATCH($A1445, ""(?i)"" &amp; JOIN(""|"", SPLIT($J$3, "" ""))), 1, 0)"),0.0)</f>
        <v>0</v>
      </c>
      <c r="K1445" s="16">
        <f>IFERROR(__xludf.DUMMYFUNCTION("IF(REGEXMATCH($A1445, ""(?i)"" &amp; JOIN(""|"", SPLIT($K$3, "" ""))), 1, 0)"),0.0)</f>
        <v>0</v>
      </c>
      <c r="L1445" s="16">
        <f>if(vlookup(A1445,'VMware Inventory'!A:E,5,0)="Workstation",1,0)</f>
        <v>0</v>
      </c>
      <c r="M1445" s="105">
        <f t="shared" si="5"/>
        <v>0</v>
      </c>
      <c r="N1445" s="105">
        <f t="shared" si="6"/>
        <v>0</v>
      </c>
      <c r="O1445" s="105">
        <f t="shared" si="7"/>
        <v>0</v>
      </c>
      <c r="P1445" s="105" t="str">
        <f t="shared" si="8"/>
        <v>No Infra</v>
      </c>
      <c r="Q1445" s="105">
        <f t="shared" si="9"/>
        <v>0</v>
      </c>
    </row>
    <row r="1446">
      <c r="A1446" s="61" t="s">
        <v>1584</v>
      </c>
      <c r="B1446" s="16">
        <f t="shared" si="2"/>
        <v>0</v>
      </c>
      <c r="C1446" s="16">
        <f>IFERROR(__xludf.DUMMYFUNCTION("IF(OR(REGEXMATCH($A1446, ""(?i)"" &amp; JOIN(""|"", SPLIT($C$3, "" ""))),vlookup(A1446,'VMware Inventory'!A:E,5,0)=""VMWare""), 1, 0)"),0.0)</f>
        <v>0</v>
      </c>
      <c r="D1446" s="16">
        <f>IFERROR(__xludf.DUMMYFUNCTION("IF(REGEXMATCH($A1446, ""(?i)"" &amp; JOIN(""|"", SPLIT($D$3, "" ""))), 1, 0)"),0.0)</f>
        <v>0</v>
      </c>
      <c r="E1446" s="16">
        <f t="shared" si="3"/>
        <v>0</v>
      </c>
      <c r="F1446" s="16">
        <f t="shared" si="4"/>
        <v>0</v>
      </c>
      <c r="G1446" s="16">
        <f>IFERROR(__xludf.DUMMYFUNCTION("IF(REGEXMATCH($A1446, ""(?i)"" &amp; JOIN(""|"", SPLIT($G$3, "" ""))), 1, 0)"),0.0)</f>
        <v>0</v>
      </c>
      <c r="H1446" s="16">
        <f>IFERROR(__xludf.DUMMYFUNCTION("IF(REGEXMATCH($A1446, ""(?i)"" &amp; JOIN(""|"", SPLIT($H$3, "" ""))), 1, 0)"),0.0)</f>
        <v>0</v>
      </c>
      <c r="I1446" s="16">
        <f>IFERROR(__xludf.DUMMYFUNCTION("IF(REGEXMATCH($A1446, ""(?i)"" &amp; JOIN(""|"", SPLIT($I$3, "" ""))), 1, 0)"),0.0)</f>
        <v>0</v>
      </c>
      <c r="J1446" s="16">
        <f>IFERROR(__xludf.DUMMYFUNCTION("IF(REGEXMATCH($A1446, ""(?i)"" &amp; JOIN(""|"", SPLIT($J$3, "" ""))), 1, 0)"),0.0)</f>
        <v>0</v>
      </c>
      <c r="K1446" s="16">
        <f>IFERROR(__xludf.DUMMYFUNCTION("IF(REGEXMATCH($A1446, ""(?i)"" &amp; JOIN(""|"", SPLIT($K$3, "" ""))), 1, 0)"),0.0)</f>
        <v>0</v>
      </c>
      <c r="L1446" s="16">
        <f>if(vlookup(A1446,'VMware Inventory'!A:E,5,0)="Workstation",1,0)</f>
        <v>0</v>
      </c>
      <c r="M1446" s="105">
        <f t="shared" si="5"/>
        <v>0</v>
      </c>
      <c r="N1446" s="105">
        <f t="shared" si="6"/>
        <v>0</v>
      </c>
      <c r="O1446" s="105">
        <f t="shared" si="7"/>
        <v>0</v>
      </c>
      <c r="P1446" s="105" t="str">
        <f t="shared" si="8"/>
        <v>No Infra</v>
      </c>
      <c r="Q1446" s="105">
        <f t="shared" si="9"/>
        <v>0</v>
      </c>
    </row>
    <row r="1447">
      <c r="A1447" s="61" t="s">
        <v>1585</v>
      </c>
      <c r="B1447" s="16">
        <f t="shared" si="2"/>
        <v>0</v>
      </c>
      <c r="C1447" s="16">
        <f>IFERROR(__xludf.DUMMYFUNCTION("IF(OR(REGEXMATCH($A1447, ""(?i)"" &amp; JOIN(""|"", SPLIT($C$3, "" ""))),vlookup(A1447,'VMware Inventory'!A:E,5,0)=""VMWare""), 1, 0)"),0.0)</f>
        <v>0</v>
      </c>
      <c r="D1447" s="16">
        <f>IFERROR(__xludf.DUMMYFUNCTION("IF(REGEXMATCH($A1447, ""(?i)"" &amp; JOIN(""|"", SPLIT($D$3, "" ""))), 1, 0)"),0.0)</f>
        <v>0</v>
      </c>
      <c r="E1447" s="16">
        <f t="shared" si="3"/>
        <v>0</v>
      </c>
      <c r="F1447" s="16">
        <f t="shared" si="4"/>
        <v>0</v>
      </c>
      <c r="G1447" s="16">
        <f>IFERROR(__xludf.DUMMYFUNCTION("IF(REGEXMATCH($A1447, ""(?i)"" &amp; JOIN(""|"", SPLIT($G$3, "" ""))), 1, 0)"),0.0)</f>
        <v>0</v>
      </c>
      <c r="H1447" s="16">
        <f>IFERROR(__xludf.DUMMYFUNCTION("IF(REGEXMATCH($A1447, ""(?i)"" &amp; JOIN(""|"", SPLIT($H$3, "" ""))), 1, 0)"),0.0)</f>
        <v>0</v>
      </c>
      <c r="I1447" s="16">
        <f>IFERROR(__xludf.DUMMYFUNCTION("IF(REGEXMATCH($A1447, ""(?i)"" &amp; JOIN(""|"", SPLIT($I$3, "" ""))), 1, 0)"),0.0)</f>
        <v>0</v>
      </c>
      <c r="J1447" s="16">
        <f>IFERROR(__xludf.DUMMYFUNCTION("IF(REGEXMATCH($A1447, ""(?i)"" &amp; JOIN(""|"", SPLIT($J$3, "" ""))), 1, 0)"),0.0)</f>
        <v>0</v>
      </c>
      <c r="K1447" s="16">
        <f>IFERROR(__xludf.DUMMYFUNCTION("IF(REGEXMATCH($A1447, ""(?i)"" &amp; JOIN(""|"", SPLIT($K$3, "" ""))), 1, 0)"),0.0)</f>
        <v>0</v>
      </c>
      <c r="L1447" s="16">
        <f>if(vlookup(A1447,'VMware Inventory'!A:E,5,0)="Workstation",1,0)</f>
        <v>0</v>
      </c>
      <c r="M1447" s="105">
        <f t="shared" si="5"/>
        <v>0</v>
      </c>
      <c r="N1447" s="105">
        <f t="shared" si="6"/>
        <v>0</v>
      </c>
      <c r="O1447" s="105">
        <f t="shared" si="7"/>
        <v>0</v>
      </c>
      <c r="P1447" s="105" t="str">
        <f t="shared" si="8"/>
        <v>No Infra</v>
      </c>
      <c r="Q1447" s="105">
        <f t="shared" si="9"/>
        <v>0</v>
      </c>
    </row>
    <row r="1448">
      <c r="A1448" s="61" t="s">
        <v>1586</v>
      </c>
      <c r="B1448" s="16">
        <f t="shared" si="2"/>
        <v>0</v>
      </c>
      <c r="C1448" s="16">
        <f>IFERROR(__xludf.DUMMYFUNCTION("IF(OR(REGEXMATCH($A1448, ""(?i)"" &amp; JOIN(""|"", SPLIT($C$3, "" ""))),vlookup(A1448,'VMware Inventory'!A:E,5,0)=""VMWare""), 1, 0)"),0.0)</f>
        <v>0</v>
      </c>
      <c r="D1448" s="16">
        <f>IFERROR(__xludf.DUMMYFUNCTION("IF(REGEXMATCH($A1448, ""(?i)"" &amp; JOIN(""|"", SPLIT($D$3, "" ""))), 1, 0)"),0.0)</f>
        <v>0</v>
      </c>
      <c r="E1448" s="16">
        <f t="shared" si="3"/>
        <v>0</v>
      </c>
      <c r="F1448" s="16">
        <f t="shared" si="4"/>
        <v>0</v>
      </c>
      <c r="G1448" s="16">
        <f>IFERROR(__xludf.DUMMYFUNCTION("IF(REGEXMATCH($A1448, ""(?i)"" &amp; JOIN(""|"", SPLIT($G$3, "" ""))), 1, 0)"),0.0)</f>
        <v>0</v>
      </c>
      <c r="H1448" s="16">
        <f>IFERROR(__xludf.DUMMYFUNCTION("IF(REGEXMATCH($A1448, ""(?i)"" &amp; JOIN(""|"", SPLIT($H$3, "" ""))), 1, 0)"),0.0)</f>
        <v>0</v>
      </c>
      <c r="I1448" s="16">
        <f>IFERROR(__xludf.DUMMYFUNCTION("IF(REGEXMATCH($A1448, ""(?i)"" &amp; JOIN(""|"", SPLIT($I$3, "" ""))), 1, 0)"),0.0)</f>
        <v>0</v>
      </c>
      <c r="J1448" s="16">
        <f>IFERROR(__xludf.DUMMYFUNCTION("IF(REGEXMATCH($A1448, ""(?i)"" &amp; JOIN(""|"", SPLIT($J$3, "" ""))), 1, 0)"),0.0)</f>
        <v>0</v>
      </c>
      <c r="K1448" s="16">
        <f>IFERROR(__xludf.DUMMYFUNCTION("IF(REGEXMATCH($A1448, ""(?i)"" &amp; JOIN(""|"", SPLIT($K$3, "" ""))), 1, 0)"),0.0)</f>
        <v>0</v>
      </c>
      <c r="L1448" s="16">
        <f>if(vlookup(A1448,'VMware Inventory'!A:E,5,0)="Workstation",1,0)</f>
        <v>0</v>
      </c>
      <c r="M1448" s="105">
        <f t="shared" si="5"/>
        <v>0</v>
      </c>
      <c r="N1448" s="105">
        <f t="shared" si="6"/>
        <v>0</v>
      </c>
      <c r="O1448" s="105">
        <f t="shared" si="7"/>
        <v>0</v>
      </c>
      <c r="P1448" s="105" t="str">
        <f t="shared" si="8"/>
        <v>No Infra</v>
      </c>
      <c r="Q1448" s="105">
        <f t="shared" si="9"/>
        <v>0</v>
      </c>
    </row>
    <row r="1449">
      <c r="A1449" s="61" t="s">
        <v>1587</v>
      </c>
      <c r="B1449" s="16">
        <f t="shared" si="2"/>
        <v>0</v>
      </c>
      <c r="C1449" s="16">
        <f>IFERROR(__xludf.DUMMYFUNCTION("IF(OR(REGEXMATCH($A1449, ""(?i)"" &amp; JOIN(""|"", SPLIT($C$3, "" ""))),vlookup(A1449,'VMware Inventory'!A:E,5,0)=""VMWare""), 1, 0)"),0.0)</f>
        <v>0</v>
      </c>
      <c r="D1449" s="16">
        <f>IFERROR(__xludf.DUMMYFUNCTION("IF(REGEXMATCH($A1449, ""(?i)"" &amp; JOIN(""|"", SPLIT($D$3, "" ""))), 1, 0)"),0.0)</f>
        <v>0</v>
      </c>
      <c r="E1449" s="16">
        <f t="shared" si="3"/>
        <v>0</v>
      </c>
      <c r="F1449" s="16">
        <f t="shared" si="4"/>
        <v>0</v>
      </c>
      <c r="G1449" s="16">
        <f>IFERROR(__xludf.DUMMYFUNCTION("IF(REGEXMATCH($A1449, ""(?i)"" &amp; JOIN(""|"", SPLIT($G$3, "" ""))), 1, 0)"),0.0)</f>
        <v>0</v>
      </c>
      <c r="H1449" s="16">
        <f>IFERROR(__xludf.DUMMYFUNCTION("IF(REGEXMATCH($A1449, ""(?i)"" &amp; JOIN(""|"", SPLIT($H$3, "" ""))), 1, 0)"),0.0)</f>
        <v>0</v>
      </c>
      <c r="I1449" s="16">
        <f>IFERROR(__xludf.DUMMYFUNCTION("IF(REGEXMATCH($A1449, ""(?i)"" &amp; JOIN(""|"", SPLIT($I$3, "" ""))), 1, 0)"),0.0)</f>
        <v>0</v>
      </c>
      <c r="J1449" s="16">
        <f>IFERROR(__xludf.DUMMYFUNCTION("IF(REGEXMATCH($A1449, ""(?i)"" &amp; JOIN(""|"", SPLIT($J$3, "" ""))), 1, 0)"),0.0)</f>
        <v>0</v>
      </c>
      <c r="K1449" s="16">
        <f>IFERROR(__xludf.DUMMYFUNCTION("IF(REGEXMATCH($A1449, ""(?i)"" &amp; JOIN(""|"", SPLIT($K$3, "" ""))), 1, 0)"),0.0)</f>
        <v>0</v>
      </c>
      <c r="L1449" s="16">
        <f>if(vlookup(A1449,'VMware Inventory'!A:E,5,0)="Workstation",1,0)</f>
        <v>0</v>
      </c>
      <c r="M1449" s="105">
        <f t="shared" si="5"/>
        <v>0</v>
      </c>
      <c r="N1449" s="105">
        <f t="shared" si="6"/>
        <v>0</v>
      </c>
      <c r="O1449" s="105">
        <f t="shared" si="7"/>
        <v>0</v>
      </c>
      <c r="P1449" s="105" t="str">
        <f t="shared" si="8"/>
        <v>No Infra</v>
      </c>
      <c r="Q1449" s="105">
        <f t="shared" si="9"/>
        <v>0</v>
      </c>
    </row>
    <row r="1450">
      <c r="A1450" s="61" t="s">
        <v>1588</v>
      </c>
      <c r="B1450" s="16">
        <f t="shared" si="2"/>
        <v>0</v>
      </c>
      <c r="C1450" s="16">
        <f>IFERROR(__xludf.DUMMYFUNCTION("IF(OR(REGEXMATCH($A1450, ""(?i)"" &amp; JOIN(""|"", SPLIT($C$3, "" ""))),vlookup(A1450,'VMware Inventory'!A:E,5,0)=""VMWare""), 1, 0)"),0.0)</f>
        <v>0</v>
      </c>
      <c r="D1450" s="16">
        <f>IFERROR(__xludf.DUMMYFUNCTION("IF(REGEXMATCH($A1450, ""(?i)"" &amp; JOIN(""|"", SPLIT($D$3, "" ""))), 1, 0)"),0.0)</f>
        <v>0</v>
      </c>
      <c r="E1450" s="16">
        <f t="shared" si="3"/>
        <v>0</v>
      </c>
      <c r="F1450" s="16">
        <f t="shared" si="4"/>
        <v>0</v>
      </c>
      <c r="G1450" s="16">
        <f>IFERROR(__xludf.DUMMYFUNCTION("IF(REGEXMATCH($A1450, ""(?i)"" &amp; JOIN(""|"", SPLIT($G$3, "" ""))), 1, 0)"),0.0)</f>
        <v>0</v>
      </c>
      <c r="H1450" s="16">
        <f>IFERROR(__xludf.DUMMYFUNCTION("IF(REGEXMATCH($A1450, ""(?i)"" &amp; JOIN(""|"", SPLIT($H$3, "" ""))), 1, 0)"),0.0)</f>
        <v>0</v>
      </c>
      <c r="I1450" s="16">
        <f>IFERROR(__xludf.DUMMYFUNCTION("IF(REGEXMATCH($A1450, ""(?i)"" &amp; JOIN(""|"", SPLIT($I$3, "" ""))), 1, 0)"),0.0)</f>
        <v>0</v>
      </c>
      <c r="J1450" s="16">
        <f>IFERROR(__xludf.DUMMYFUNCTION("IF(REGEXMATCH($A1450, ""(?i)"" &amp; JOIN(""|"", SPLIT($J$3, "" ""))), 1, 0)"),0.0)</f>
        <v>0</v>
      </c>
      <c r="K1450" s="16">
        <f>IFERROR(__xludf.DUMMYFUNCTION("IF(REGEXMATCH($A1450, ""(?i)"" &amp; JOIN(""|"", SPLIT($K$3, "" ""))), 1, 0)"),0.0)</f>
        <v>0</v>
      </c>
      <c r="L1450" s="16">
        <f>if(vlookup(A1450,'VMware Inventory'!A:E,5,0)="Workstation",1,0)</f>
        <v>0</v>
      </c>
      <c r="M1450" s="105">
        <f t="shared" si="5"/>
        <v>0</v>
      </c>
      <c r="N1450" s="105">
        <f t="shared" si="6"/>
        <v>0</v>
      </c>
      <c r="O1450" s="105">
        <f t="shared" si="7"/>
        <v>0</v>
      </c>
      <c r="P1450" s="105" t="str">
        <f t="shared" si="8"/>
        <v>No Infra</v>
      </c>
      <c r="Q1450" s="105">
        <f t="shared" si="9"/>
        <v>0</v>
      </c>
    </row>
    <row r="1451">
      <c r="A1451" s="61" t="s">
        <v>1589</v>
      </c>
      <c r="B1451" s="16">
        <f t="shared" si="2"/>
        <v>0</v>
      </c>
      <c r="C1451" s="16">
        <f>IFERROR(__xludf.DUMMYFUNCTION("IF(OR(REGEXMATCH($A1451, ""(?i)"" &amp; JOIN(""|"", SPLIT($C$3, "" ""))),vlookup(A1451,'VMware Inventory'!A:E,5,0)=""VMWare""), 1, 0)"),0.0)</f>
        <v>0</v>
      </c>
      <c r="D1451" s="16">
        <f>IFERROR(__xludf.DUMMYFUNCTION("IF(REGEXMATCH($A1451, ""(?i)"" &amp; JOIN(""|"", SPLIT($D$3, "" ""))), 1, 0)"),0.0)</f>
        <v>0</v>
      </c>
      <c r="E1451" s="16">
        <f t="shared" si="3"/>
        <v>0</v>
      </c>
      <c r="F1451" s="16">
        <f t="shared" si="4"/>
        <v>0</v>
      </c>
      <c r="G1451" s="16">
        <f>IFERROR(__xludf.DUMMYFUNCTION("IF(REGEXMATCH($A1451, ""(?i)"" &amp; JOIN(""|"", SPLIT($G$3, "" ""))), 1, 0)"),0.0)</f>
        <v>0</v>
      </c>
      <c r="H1451" s="16">
        <f>IFERROR(__xludf.DUMMYFUNCTION("IF(REGEXMATCH($A1451, ""(?i)"" &amp; JOIN(""|"", SPLIT($H$3, "" ""))), 1, 0)"),0.0)</f>
        <v>0</v>
      </c>
      <c r="I1451" s="16">
        <f>IFERROR(__xludf.DUMMYFUNCTION("IF(REGEXMATCH($A1451, ""(?i)"" &amp; JOIN(""|"", SPLIT($I$3, "" ""))), 1, 0)"),0.0)</f>
        <v>0</v>
      </c>
      <c r="J1451" s="16">
        <f>IFERROR(__xludf.DUMMYFUNCTION("IF(REGEXMATCH($A1451, ""(?i)"" &amp; JOIN(""|"", SPLIT($J$3, "" ""))), 1, 0)"),0.0)</f>
        <v>0</v>
      </c>
      <c r="K1451" s="16">
        <f>IFERROR(__xludf.DUMMYFUNCTION("IF(REGEXMATCH($A1451, ""(?i)"" &amp; JOIN(""|"", SPLIT($K$3, "" ""))), 1, 0)"),0.0)</f>
        <v>0</v>
      </c>
      <c r="L1451" s="16">
        <f>if(vlookup(A1451,'VMware Inventory'!A:E,5,0)="Workstation",1,0)</f>
        <v>0</v>
      </c>
      <c r="M1451" s="105">
        <f t="shared" si="5"/>
        <v>0</v>
      </c>
      <c r="N1451" s="105">
        <f t="shared" si="6"/>
        <v>0</v>
      </c>
      <c r="O1451" s="105">
        <f t="shared" si="7"/>
        <v>0</v>
      </c>
      <c r="P1451" s="105" t="str">
        <f t="shared" si="8"/>
        <v>No Infra</v>
      </c>
      <c r="Q1451" s="105">
        <f t="shared" si="9"/>
        <v>0</v>
      </c>
    </row>
    <row r="1452">
      <c r="A1452" s="61" t="s">
        <v>1590</v>
      </c>
      <c r="B1452" s="16">
        <f t="shared" si="2"/>
        <v>0</v>
      </c>
      <c r="C1452" s="16">
        <f>IFERROR(__xludf.DUMMYFUNCTION("IF(OR(REGEXMATCH($A1452, ""(?i)"" &amp; JOIN(""|"", SPLIT($C$3, "" ""))),vlookup(A1452,'VMware Inventory'!A:E,5,0)=""VMWare""), 1, 0)"),0.0)</f>
        <v>0</v>
      </c>
      <c r="D1452" s="16">
        <f>IFERROR(__xludf.DUMMYFUNCTION("IF(REGEXMATCH($A1452, ""(?i)"" &amp; JOIN(""|"", SPLIT($D$3, "" ""))), 1, 0)"),0.0)</f>
        <v>0</v>
      </c>
      <c r="E1452" s="16">
        <f t="shared" si="3"/>
        <v>0</v>
      </c>
      <c r="F1452" s="16">
        <f t="shared" si="4"/>
        <v>0</v>
      </c>
      <c r="G1452" s="16">
        <f>IFERROR(__xludf.DUMMYFUNCTION("IF(REGEXMATCH($A1452, ""(?i)"" &amp; JOIN(""|"", SPLIT($G$3, "" ""))), 1, 0)"),0.0)</f>
        <v>0</v>
      </c>
      <c r="H1452" s="16">
        <f>IFERROR(__xludf.DUMMYFUNCTION("IF(REGEXMATCH($A1452, ""(?i)"" &amp; JOIN(""|"", SPLIT($H$3, "" ""))), 1, 0)"),0.0)</f>
        <v>0</v>
      </c>
      <c r="I1452" s="16">
        <f>IFERROR(__xludf.DUMMYFUNCTION("IF(REGEXMATCH($A1452, ""(?i)"" &amp; JOIN(""|"", SPLIT($I$3, "" ""))), 1, 0)"),0.0)</f>
        <v>0</v>
      </c>
      <c r="J1452" s="16">
        <f>IFERROR(__xludf.DUMMYFUNCTION("IF(REGEXMATCH($A1452, ""(?i)"" &amp; JOIN(""|"", SPLIT($J$3, "" ""))), 1, 0)"),0.0)</f>
        <v>0</v>
      </c>
      <c r="K1452" s="16">
        <f>IFERROR(__xludf.DUMMYFUNCTION("IF(REGEXMATCH($A1452, ""(?i)"" &amp; JOIN(""|"", SPLIT($K$3, "" ""))), 1, 0)"),0.0)</f>
        <v>0</v>
      </c>
      <c r="L1452" s="16">
        <f>if(vlookup(A1452,'VMware Inventory'!A:E,5,0)="Workstation",1,0)</f>
        <v>0</v>
      </c>
      <c r="M1452" s="105">
        <f t="shared" si="5"/>
        <v>0</v>
      </c>
      <c r="N1452" s="105">
        <f t="shared" si="6"/>
        <v>0</v>
      </c>
      <c r="O1452" s="105">
        <f t="shared" si="7"/>
        <v>0</v>
      </c>
      <c r="P1452" s="105" t="str">
        <f t="shared" si="8"/>
        <v>No Infra</v>
      </c>
      <c r="Q1452" s="105">
        <f t="shared" si="9"/>
        <v>0</v>
      </c>
    </row>
    <row r="1453">
      <c r="A1453" s="61" t="s">
        <v>1591</v>
      </c>
      <c r="B1453" s="16">
        <f t="shared" si="2"/>
        <v>0</v>
      </c>
      <c r="C1453" s="16">
        <f>IFERROR(__xludf.DUMMYFUNCTION("IF(OR(REGEXMATCH($A1453, ""(?i)"" &amp; JOIN(""|"", SPLIT($C$3, "" ""))),vlookup(A1453,'VMware Inventory'!A:E,5,0)=""VMWare""), 1, 0)"),1.0)</f>
        <v>1</v>
      </c>
      <c r="D1453" s="16">
        <f>IFERROR(__xludf.DUMMYFUNCTION("IF(REGEXMATCH($A1453, ""(?i)"" &amp; JOIN(""|"", SPLIT($D$3, "" ""))), 1, 0)"),0.0)</f>
        <v>0</v>
      </c>
      <c r="E1453" s="16">
        <f t="shared" si="3"/>
        <v>0</v>
      </c>
      <c r="F1453" s="16">
        <f t="shared" si="4"/>
        <v>0</v>
      </c>
      <c r="G1453" s="16">
        <f>IFERROR(__xludf.DUMMYFUNCTION("IF(REGEXMATCH($A1453, ""(?i)"" &amp; JOIN(""|"", SPLIT($G$3, "" ""))), 1, 0)"),0.0)</f>
        <v>0</v>
      </c>
      <c r="H1453" s="16">
        <f>IFERROR(__xludf.DUMMYFUNCTION("IF(REGEXMATCH($A1453, ""(?i)"" &amp; JOIN(""|"", SPLIT($H$3, "" ""))), 1, 0)"),0.0)</f>
        <v>0</v>
      </c>
      <c r="I1453" s="16">
        <f>IFERROR(__xludf.DUMMYFUNCTION("IF(REGEXMATCH($A1453, ""(?i)"" &amp; JOIN(""|"", SPLIT($I$3, "" ""))), 1, 0)"),0.0)</f>
        <v>0</v>
      </c>
      <c r="J1453" s="16">
        <f>IFERROR(__xludf.DUMMYFUNCTION("IF(REGEXMATCH($A1453, ""(?i)"" &amp; JOIN(""|"", SPLIT($J$3, "" ""))), 1, 0)"),0.0)</f>
        <v>0</v>
      </c>
      <c r="K1453" s="16">
        <f>IFERROR(__xludf.DUMMYFUNCTION("IF(REGEXMATCH($A1453, ""(?i)"" &amp; JOIN(""|"", SPLIT($K$3, "" ""))), 1, 0)"),0.0)</f>
        <v>0</v>
      </c>
      <c r="L1453" s="15">
        <v>0.0</v>
      </c>
      <c r="M1453" s="105">
        <f t="shared" si="5"/>
        <v>0</v>
      </c>
      <c r="N1453" s="105">
        <f t="shared" si="6"/>
        <v>1</v>
      </c>
      <c r="O1453" s="105">
        <f t="shared" si="7"/>
        <v>0</v>
      </c>
      <c r="P1453" s="105" t="str">
        <f t="shared" si="8"/>
        <v>No Lift &amp; Shift</v>
      </c>
      <c r="Q1453" s="105">
        <f t="shared" si="9"/>
        <v>1</v>
      </c>
    </row>
    <row r="1454">
      <c r="A1454" s="61" t="s">
        <v>1592</v>
      </c>
      <c r="B1454" s="16">
        <f t="shared" si="2"/>
        <v>0</v>
      </c>
      <c r="C1454" s="16">
        <f>IFERROR(__xludf.DUMMYFUNCTION("IF(OR(REGEXMATCH($A1454, ""(?i)"" &amp; JOIN(""|"", SPLIT($C$3, "" ""))),vlookup(A1454,'VMware Inventory'!A:E,5,0)=""VMWare""), 1, 0)"),0.0)</f>
        <v>0</v>
      </c>
      <c r="D1454" s="16">
        <f>IFERROR(__xludf.DUMMYFUNCTION("IF(REGEXMATCH($A1454, ""(?i)"" &amp; JOIN(""|"", SPLIT($D$3, "" ""))), 1, 0)"),0.0)</f>
        <v>0</v>
      </c>
      <c r="E1454" s="16">
        <f t="shared" si="3"/>
        <v>0</v>
      </c>
      <c r="F1454" s="16">
        <f t="shared" si="4"/>
        <v>0</v>
      </c>
      <c r="G1454" s="16">
        <f>IFERROR(__xludf.DUMMYFUNCTION("IF(REGEXMATCH($A1454, ""(?i)"" &amp; JOIN(""|"", SPLIT($G$3, "" ""))), 1, 0)"),0.0)</f>
        <v>0</v>
      </c>
      <c r="H1454" s="16">
        <f>IFERROR(__xludf.DUMMYFUNCTION("IF(REGEXMATCH($A1454, ""(?i)"" &amp; JOIN(""|"", SPLIT($H$3, "" ""))), 1, 0)"),0.0)</f>
        <v>0</v>
      </c>
      <c r="I1454" s="16">
        <f>IFERROR(__xludf.DUMMYFUNCTION("IF(REGEXMATCH($A1454, ""(?i)"" &amp; JOIN(""|"", SPLIT($I$3, "" ""))), 1, 0)"),0.0)</f>
        <v>0</v>
      </c>
      <c r="J1454" s="16">
        <f>IFERROR(__xludf.DUMMYFUNCTION("IF(REGEXMATCH($A1454, ""(?i)"" &amp; JOIN(""|"", SPLIT($J$3, "" ""))), 1, 0)"),0.0)</f>
        <v>0</v>
      </c>
      <c r="K1454" s="16">
        <f>IFERROR(__xludf.DUMMYFUNCTION("IF(REGEXMATCH($A1454, ""(?i)"" &amp; JOIN(""|"", SPLIT($K$3, "" ""))), 1, 0)"),0.0)</f>
        <v>0</v>
      </c>
      <c r="L1454" s="16">
        <f>if(vlookup(A1454,'VMware Inventory'!A:E,5,0)="Workstation",1,0)</f>
        <v>0</v>
      </c>
      <c r="M1454" s="105">
        <f t="shared" si="5"/>
        <v>0</v>
      </c>
      <c r="N1454" s="105">
        <f t="shared" si="6"/>
        <v>0</v>
      </c>
      <c r="O1454" s="105">
        <f t="shared" si="7"/>
        <v>0</v>
      </c>
      <c r="P1454" s="105" t="str">
        <f t="shared" si="8"/>
        <v>No Infra</v>
      </c>
      <c r="Q1454" s="105">
        <f t="shared" si="9"/>
        <v>0</v>
      </c>
    </row>
    <row r="1455">
      <c r="A1455" s="61" t="s">
        <v>1593</v>
      </c>
      <c r="B1455" s="16">
        <f t="shared" si="2"/>
        <v>0</v>
      </c>
      <c r="C1455" s="16">
        <f>IFERROR(__xludf.DUMMYFUNCTION("IF(OR(REGEXMATCH($A1455, ""(?i)"" &amp; JOIN(""|"", SPLIT($C$3, "" ""))),vlookup(A1455,'VMware Inventory'!A:E,5,0)=""VMWare""), 1, 0)"),0.0)</f>
        <v>0</v>
      </c>
      <c r="D1455" s="16">
        <f>IFERROR(__xludf.DUMMYFUNCTION("IF(REGEXMATCH($A1455, ""(?i)"" &amp; JOIN(""|"", SPLIT($D$3, "" ""))), 1, 0)"),0.0)</f>
        <v>0</v>
      </c>
      <c r="E1455" s="16">
        <f t="shared" si="3"/>
        <v>0</v>
      </c>
      <c r="F1455" s="16">
        <f t="shared" si="4"/>
        <v>0</v>
      </c>
      <c r="G1455" s="16">
        <f>IFERROR(__xludf.DUMMYFUNCTION("IF(REGEXMATCH($A1455, ""(?i)"" &amp; JOIN(""|"", SPLIT($G$3, "" ""))), 1, 0)"),0.0)</f>
        <v>0</v>
      </c>
      <c r="H1455" s="16">
        <f>IFERROR(__xludf.DUMMYFUNCTION("IF(REGEXMATCH($A1455, ""(?i)"" &amp; JOIN(""|"", SPLIT($H$3, "" ""))), 1, 0)"),0.0)</f>
        <v>0</v>
      </c>
      <c r="I1455" s="16">
        <f>IFERROR(__xludf.DUMMYFUNCTION("IF(REGEXMATCH($A1455, ""(?i)"" &amp; JOIN(""|"", SPLIT($I$3, "" ""))), 1, 0)"),0.0)</f>
        <v>0</v>
      </c>
      <c r="J1455" s="16">
        <f>IFERROR(__xludf.DUMMYFUNCTION("IF(REGEXMATCH($A1455, ""(?i)"" &amp; JOIN(""|"", SPLIT($J$3, "" ""))), 1, 0)"),0.0)</f>
        <v>0</v>
      </c>
      <c r="K1455" s="16">
        <f>IFERROR(__xludf.DUMMYFUNCTION("IF(REGEXMATCH($A1455, ""(?i)"" &amp; JOIN(""|"", SPLIT($K$3, "" ""))), 1, 0)"),0.0)</f>
        <v>0</v>
      </c>
      <c r="L1455" s="16">
        <f>if(vlookup(A1455,'VMware Inventory'!A:E,5,0)="Workstation",1,0)</f>
        <v>0</v>
      </c>
      <c r="M1455" s="105">
        <f t="shared" si="5"/>
        <v>0</v>
      </c>
      <c r="N1455" s="105">
        <f t="shared" si="6"/>
        <v>0</v>
      </c>
      <c r="O1455" s="105">
        <f t="shared" si="7"/>
        <v>0</v>
      </c>
      <c r="P1455" s="105" t="str">
        <f t="shared" si="8"/>
        <v>No Infra</v>
      </c>
      <c r="Q1455" s="105">
        <f t="shared" si="9"/>
        <v>0</v>
      </c>
    </row>
    <row r="1456">
      <c r="A1456" s="61" t="s">
        <v>1594</v>
      </c>
      <c r="B1456" s="16">
        <f t="shared" si="2"/>
        <v>0</v>
      </c>
      <c r="C1456" s="16">
        <f>IFERROR(__xludf.DUMMYFUNCTION("IF(OR(REGEXMATCH($A1456, ""(?i)"" &amp; JOIN(""|"", SPLIT($C$3, "" ""))),vlookup(A1456,'VMware Inventory'!A:E,5,0)=""VMWare""), 1, 0)"),0.0)</f>
        <v>0</v>
      </c>
      <c r="D1456" s="16">
        <f>IFERROR(__xludf.DUMMYFUNCTION("IF(REGEXMATCH($A1456, ""(?i)"" &amp; JOIN(""|"", SPLIT($D$3, "" ""))), 1, 0)"),0.0)</f>
        <v>0</v>
      </c>
      <c r="E1456" s="16">
        <f t="shared" si="3"/>
        <v>0</v>
      </c>
      <c r="F1456" s="16">
        <f t="shared" si="4"/>
        <v>0</v>
      </c>
      <c r="G1456" s="16">
        <f>IFERROR(__xludf.DUMMYFUNCTION("IF(REGEXMATCH($A1456, ""(?i)"" &amp; JOIN(""|"", SPLIT($G$3, "" ""))), 1, 0)"),0.0)</f>
        <v>0</v>
      </c>
      <c r="H1456" s="16">
        <f>IFERROR(__xludf.DUMMYFUNCTION("IF(REGEXMATCH($A1456, ""(?i)"" &amp; JOIN(""|"", SPLIT($H$3, "" ""))), 1, 0)"),0.0)</f>
        <v>0</v>
      </c>
      <c r="I1456" s="16">
        <f>IFERROR(__xludf.DUMMYFUNCTION("IF(REGEXMATCH($A1456, ""(?i)"" &amp; JOIN(""|"", SPLIT($I$3, "" ""))), 1, 0)"),0.0)</f>
        <v>0</v>
      </c>
      <c r="J1456" s="16">
        <f>IFERROR(__xludf.DUMMYFUNCTION("IF(REGEXMATCH($A1456, ""(?i)"" &amp; JOIN(""|"", SPLIT($J$3, "" ""))), 1, 0)"),0.0)</f>
        <v>0</v>
      </c>
      <c r="K1456" s="16">
        <f>IFERROR(__xludf.DUMMYFUNCTION("IF(REGEXMATCH($A1456, ""(?i)"" &amp; JOIN(""|"", SPLIT($K$3, "" ""))), 1, 0)"),0.0)</f>
        <v>0</v>
      </c>
      <c r="L1456" s="16">
        <f>if(vlookup(A1456,'VMware Inventory'!A:E,5,0)="Workstation",1,0)</f>
        <v>0</v>
      </c>
      <c r="M1456" s="105">
        <f t="shared" si="5"/>
        <v>0</v>
      </c>
      <c r="N1456" s="105">
        <f t="shared" si="6"/>
        <v>0</v>
      </c>
      <c r="O1456" s="105">
        <f t="shared" si="7"/>
        <v>0</v>
      </c>
      <c r="P1456" s="105" t="str">
        <f t="shared" si="8"/>
        <v>No Infra</v>
      </c>
      <c r="Q1456" s="105">
        <f t="shared" si="9"/>
        <v>0</v>
      </c>
    </row>
    <row r="1457">
      <c r="A1457" s="61" t="s">
        <v>1595</v>
      </c>
      <c r="B1457" s="16">
        <f t="shared" si="2"/>
        <v>0</v>
      </c>
      <c r="C1457" s="16">
        <f>IFERROR(__xludf.DUMMYFUNCTION("IF(OR(REGEXMATCH($A1457, ""(?i)"" &amp; JOIN(""|"", SPLIT($C$3, "" ""))),vlookup(A1457,'VMware Inventory'!A:E,5,0)=""VMWare""), 1, 0)"),0.0)</f>
        <v>0</v>
      </c>
      <c r="D1457" s="16">
        <f>IFERROR(__xludf.DUMMYFUNCTION("IF(REGEXMATCH($A1457, ""(?i)"" &amp; JOIN(""|"", SPLIT($D$3, "" ""))), 1, 0)"),0.0)</f>
        <v>0</v>
      </c>
      <c r="E1457" s="16">
        <f t="shared" si="3"/>
        <v>0</v>
      </c>
      <c r="F1457" s="16">
        <f t="shared" si="4"/>
        <v>0</v>
      </c>
      <c r="G1457" s="16">
        <f>IFERROR(__xludf.DUMMYFUNCTION("IF(REGEXMATCH($A1457, ""(?i)"" &amp; JOIN(""|"", SPLIT($G$3, "" ""))), 1, 0)"),0.0)</f>
        <v>0</v>
      </c>
      <c r="H1457" s="16">
        <f>IFERROR(__xludf.DUMMYFUNCTION("IF(REGEXMATCH($A1457, ""(?i)"" &amp; JOIN(""|"", SPLIT($H$3, "" ""))), 1, 0)"),0.0)</f>
        <v>0</v>
      </c>
      <c r="I1457" s="16">
        <f>IFERROR(__xludf.DUMMYFUNCTION("IF(REGEXMATCH($A1457, ""(?i)"" &amp; JOIN(""|"", SPLIT($I$3, "" ""))), 1, 0)"),0.0)</f>
        <v>0</v>
      </c>
      <c r="J1457" s="16">
        <f>IFERROR(__xludf.DUMMYFUNCTION("IF(REGEXMATCH($A1457, ""(?i)"" &amp; JOIN(""|"", SPLIT($J$3, "" ""))), 1, 0)"),0.0)</f>
        <v>0</v>
      </c>
      <c r="K1457" s="16">
        <f>IFERROR(__xludf.DUMMYFUNCTION("IF(REGEXMATCH($A1457, ""(?i)"" &amp; JOIN(""|"", SPLIT($K$3, "" ""))), 1, 0)"),0.0)</f>
        <v>0</v>
      </c>
      <c r="L1457" s="16">
        <f>if(vlookup(A1457,'VMware Inventory'!A:E,5,0)="Workstation",1,0)</f>
        <v>0</v>
      </c>
      <c r="M1457" s="105">
        <f t="shared" si="5"/>
        <v>0</v>
      </c>
      <c r="N1457" s="105">
        <f t="shared" si="6"/>
        <v>0</v>
      </c>
      <c r="O1457" s="105">
        <f t="shared" si="7"/>
        <v>0</v>
      </c>
      <c r="P1457" s="105" t="str">
        <f t="shared" si="8"/>
        <v>No Infra</v>
      </c>
      <c r="Q1457" s="105">
        <f t="shared" si="9"/>
        <v>0</v>
      </c>
    </row>
    <row r="1458">
      <c r="A1458" s="61" t="s">
        <v>1596</v>
      </c>
      <c r="B1458" s="16">
        <f t="shared" si="2"/>
        <v>0</v>
      </c>
      <c r="C1458" s="16">
        <f>IFERROR(__xludf.DUMMYFUNCTION("IF(OR(REGEXMATCH($A1458, ""(?i)"" &amp; JOIN(""|"", SPLIT($C$3, "" ""))),vlookup(A1458,'VMware Inventory'!A:E,5,0)=""VMWare""), 1, 0)"),0.0)</f>
        <v>0</v>
      </c>
      <c r="D1458" s="16">
        <f>IFERROR(__xludf.DUMMYFUNCTION("IF(REGEXMATCH($A1458, ""(?i)"" &amp; JOIN(""|"", SPLIT($D$3, "" ""))), 1, 0)"),0.0)</f>
        <v>0</v>
      </c>
      <c r="E1458" s="16">
        <f t="shared" si="3"/>
        <v>0</v>
      </c>
      <c r="F1458" s="16">
        <f t="shared" si="4"/>
        <v>0</v>
      </c>
      <c r="G1458" s="16">
        <f>IFERROR(__xludf.DUMMYFUNCTION("IF(REGEXMATCH($A1458, ""(?i)"" &amp; JOIN(""|"", SPLIT($G$3, "" ""))), 1, 0)"),0.0)</f>
        <v>0</v>
      </c>
      <c r="H1458" s="16">
        <f>IFERROR(__xludf.DUMMYFUNCTION("IF(REGEXMATCH($A1458, ""(?i)"" &amp; JOIN(""|"", SPLIT($H$3, "" ""))), 1, 0)"),0.0)</f>
        <v>0</v>
      </c>
      <c r="I1458" s="16">
        <f>IFERROR(__xludf.DUMMYFUNCTION("IF(REGEXMATCH($A1458, ""(?i)"" &amp; JOIN(""|"", SPLIT($I$3, "" ""))), 1, 0)"),0.0)</f>
        <v>0</v>
      </c>
      <c r="J1458" s="16">
        <f>IFERROR(__xludf.DUMMYFUNCTION("IF(REGEXMATCH($A1458, ""(?i)"" &amp; JOIN(""|"", SPLIT($J$3, "" ""))), 1, 0)"),0.0)</f>
        <v>0</v>
      </c>
      <c r="K1458" s="16">
        <f>IFERROR(__xludf.DUMMYFUNCTION("IF(REGEXMATCH($A1458, ""(?i)"" &amp; JOIN(""|"", SPLIT($K$3, "" ""))), 1, 0)"),0.0)</f>
        <v>0</v>
      </c>
      <c r="L1458" s="16">
        <f>if(vlookup(A1458,'VMware Inventory'!A:E,5,0)="Workstation",1,0)</f>
        <v>0</v>
      </c>
      <c r="M1458" s="105">
        <f t="shared" si="5"/>
        <v>0</v>
      </c>
      <c r="N1458" s="105">
        <f t="shared" si="6"/>
        <v>0</v>
      </c>
      <c r="O1458" s="105">
        <f t="shared" si="7"/>
        <v>0</v>
      </c>
      <c r="P1458" s="105" t="str">
        <f t="shared" si="8"/>
        <v>No Infra</v>
      </c>
      <c r="Q1458" s="105">
        <f t="shared" si="9"/>
        <v>0</v>
      </c>
    </row>
    <row r="1459">
      <c r="A1459" s="61" t="s">
        <v>1597</v>
      </c>
      <c r="B1459" s="16">
        <f t="shared" si="2"/>
        <v>0</v>
      </c>
      <c r="C1459" s="16">
        <f>IFERROR(__xludf.DUMMYFUNCTION("IF(OR(REGEXMATCH($A1459, ""(?i)"" &amp; JOIN(""|"", SPLIT($C$3, "" ""))),vlookup(A1459,'VMware Inventory'!A:E,5,0)=""VMWare""), 1, 0)"),0.0)</f>
        <v>0</v>
      </c>
      <c r="D1459" s="16">
        <f>IFERROR(__xludf.DUMMYFUNCTION("IF(REGEXMATCH($A1459, ""(?i)"" &amp; JOIN(""|"", SPLIT($D$3, "" ""))), 1, 0)"),0.0)</f>
        <v>0</v>
      </c>
      <c r="E1459" s="16">
        <f t="shared" si="3"/>
        <v>0</v>
      </c>
      <c r="F1459" s="16">
        <f t="shared" si="4"/>
        <v>0</v>
      </c>
      <c r="G1459" s="16">
        <f>IFERROR(__xludf.DUMMYFUNCTION("IF(REGEXMATCH($A1459, ""(?i)"" &amp; JOIN(""|"", SPLIT($G$3, "" ""))), 1, 0)"),0.0)</f>
        <v>0</v>
      </c>
      <c r="H1459" s="16">
        <f>IFERROR(__xludf.DUMMYFUNCTION("IF(REGEXMATCH($A1459, ""(?i)"" &amp; JOIN(""|"", SPLIT($H$3, "" ""))), 1, 0)"),0.0)</f>
        <v>0</v>
      </c>
      <c r="I1459" s="16">
        <f>IFERROR(__xludf.DUMMYFUNCTION("IF(REGEXMATCH($A1459, ""(?i)"" &amp; JOIN(""|"", SPLIT($I$3, "" ""))), 1, 0)"),0.0)</f>
        <v>0</v>
      </c>
      <c r="J1459" s="16">
        <f>IFERROR(__xludf.DUMMYFUNCTION("IF(REGEXMATCH($A1459, ""(?i)"" &amp; JOIN(""|"", SPLIT($J$3, "" ""))), 1, 0)"),0.0)</f>
        <v>0</v>
      </c>
      <c r="K1459" s="16">
        <f>IFERROR(__xludf.DUMMYFUNCTION("IF(REGEXMATCH($A1459, ""(?i)"" &amp; JOIN(""|"", SPLIT($K$3, "" ""))), 1, 0)"),0.0)</f>
        <v>0</v>
      </c>
      <c r="L1459" s="16">
        <f>if(vlookup(A1459,'VMware Inventory'!A:E,5,0)="Workstation",1,0)</f>
        <v>0</v>
      </c>
      <c r="M1459" s="105">
        <f t="shared" si="5"/>
        <v>0</v>
      </c>
      <c r="N1459" s="105">
        <f t="shared" si="6"/>
        <v>0</v>
      </c>
      <c r="O1459" s="105">
        <f t="shared" si="7"/>
        <v>0</v>
      </c>
      <c r="P1459" s="105" t="str">
        <f t="shared" si="8"/>
        <v>No Infra</v>
      </c>
      <c r="Q1459" s="105">
        <f t="shared" si="9"/>
        <v>0</v>
      </c>
    </row>
    <row r="1460">
      <c r="A1460" s="61" t="s">
        <v>1598</v>
      </c>
      <c r="B1460" s="16">
        <f t="shared" si="2"/>
        <v>0</v>
      </c>
      <c r="C1460" s="16">
        <f>IFERROR(__xludf.DUMMYFUNCTION("IF(OR(REGEXMATCH($A1460, ""(?i)"" &amp; JOIN(""|"", SPLIT($C$3, "" ""))),vlookup(A1460,'VMware Inventory'!A:E,5,0)=""VMWare""), 1, 0)"),0.0)</f>
        <v>0</v>
      </c>
      <c r="D1460" s="16">
        <f>IFERROR(__xludf.DUMMYFUNCTION("IF(REGEXMATCH($A1460, ""(?i)"" &amp; JOIN(""|"", SPLIT($D$3, "" ""))), 1, 0)"),0.0)</f>
        <v>0</v>
      </c>
      <c r="E1460" s="16">
        <f t="shared" si="3"/>
        <v>0</v>
      </c>
      <c r="F1460" s="16">
        <f t="shared" si="4"/>
        <v>0</v>
      </c>
      <c r="G1460" s="16">
        <f>IFERROR(__xludf.DUMMYFUNCTION("IF(REGEXMATCH($A1460, ""(?i)"" &amp; JOIN(""|"", SPLIT($G$3, "" ""))), 1, 0)"),0.0)</f>
        <v>0</v>
      </c>
      <c r="H1460" s="16">
        <f>IFERROR(__xludf.DUMMYFUNCTION("IF(REGEXMATCH($A1460, ""(?i)"" &amp; JOIN(""|"", SPLIT($H$3, "" ""))), 1, 0)"),0.0)</f>
        <v>0</v>
      </c>
      <c r="I1460" s="16">
        <f>IFERROR(__xludf.DUMMYFUNCTION("IF(REGEXMATCH($A1460, ""(?i)"" &amp; JOIN(""|"", SPLIT($I$3, "" ""))), 1, 0)"),0.0)</f>
        <v>0</v>
      </c>
      <c r="J1460" s="16">
        <f>IFERROR(__xludf.DUMMYFUNCTION("IF(REGEXMATCH($A1460, ""(?i)"" &amp; JOIN(""|"", SPLIT($J$3, "" ""))), 1, 0)"),0.0)</f>
        <v>0</v>
      </c>
      <c r="K1460" s="16">
        <f>IFERROR(__xludf.DUMMYFUNCTION("IF(REGEXMATCH($A1460, ""(?i)"" &amp; JOIN(""|"", SPLIT($K$3, "" ""))), 1, 0)"),0.0)</f>
        <v>0</v>
      </c>
      <c r="L1460" s="16">
        <f>if(vlookup(A1460,'VMware Inventory'!A:E,5,0)="Workstation",1,0)</f>
        <v>0</v>
      </c>
      <c r="M1460" s="105">
        <f t="shared" si="5"/>
        <v>0</v>
      </c>
      <c r="N1460" s="105">
        <f t="shared" si="6"/>
        <v>0</v>
      </c>
      <c r="O1460" s="105">
        <f t="shared" si="7"/>
        <v>0</v>
      </c>
      <c r="P1460" s="105" t="str">
        <f t="shared" si="8"/>
        <v>No Infra</v>
      </c>
      <c r="Q1460" s="105">
        <f t="shared" si="9"/>
        <v>0</v>
      </c>
    </row>
    <row r="1461">
      <c r="A1461" s="61" t="s">
        <v>1599</v>
      </c>
      <c r="B1461" s="16">
        <f t="shared" si="2"/>
        <v>0</v>
      </c>
      <c r="C1461" s="16">
        <f>IFERROR(__xludf.DUMMYFUNCTION("IF(OR(REGEXMATCH($A1461, ""(?i)"" &amp; JOIN(""|"", SPLIT($C$3, "" ""))),vlookup(A1461,'VMware Inventory'!A:E,5,0)=""VMWare""), 1, 0)"),0.0)</f>
        <v>0</v>
      </c>
      <c r="D1461" s="16">
        <f>IFERROR(__xludf.DUMMYFUNCTION("IF(REGEXMATCH($A1461, ""(?i)"" &amp; JOIN(""|"", SPLIT($D$3, "" ""))), 1, 0)"),0.0)</f>
        <v>0</v>
      </c>
      <c r="E1461" s="16">
        <f t="shared" si="3"/>
        <v>0</v>
      </c>
      <c r="F1461" s="16">
        <f t="shared" si="4"/>
        <v>0</v>
      </c>
      <c r="G1461" s="16">
        <f>IFERROR(__xludf.DUMMYFUNCTION("IF(REGEXMATCH($A1461, ""(?i)"" &amp; JOIN(""|"", SPLIT($G$3, "" ""))), 1, 0)"),0.0)</f>
        <v>0</v>
      </c>
      <c r="H1461" s="16">
        <f>IFERROR(__xludf.DUMMYFUNCTION("IF(REGEXMATCH($A1461, ""(?i)"" &amp; JOIN(""|"", SPLIT($H$3, "" ""))), 1, 0)"),0.0)</f>
        <v>0</v>
      </c>
      <c r="I1461" s="16">
        <f>IFERROR(__xludf.DUMMYFUNCTION("IF(REGEXMATCH($A1461, ""(?i)"" &amp; JOIN(""|"", SPLIT($I$3, "" ""))), 1, 0)"),0.0)</f>
        <v>0</v>
      </c>
      <c r="J1461" s="16">
        <f>IFERROR(__xludf.DUMMYFUNCTION("IF(REGEXMATCH($A1461, ""(?i)"" &amp; JOIN(""|"", SPLIT($J$3, "" ""))), 1, 0)"),0.0)</f>
        <v>0</v>
      </c>
      <c r="K1461" s="16">
        <f>IFERROR(__xludf.DUMMYFUNCTION("IF(REGEXMATCH($A1461, ""(?i)"" &amp; JOIN(""|"", SPLIT($K$3, "" ""))), 1, 0)"),0.0)</f>
        <v>0</v>
      </c>
      <c r="L1461" s="16">
        <f>if(vlookup(A1461,'VMware Inventory'!A:E,5,0)="Workstation",1,0)</f>
        <v>0</v>
      </c>
      <c r="M1461" s="105">
        <f t="shared" si="5"/>
        <v>0</v>
      </c>
      <c r="N1461" s="105">
        <f t="shared" si="6"/>
        <v>0</v>
      </c>
      <c r="O1461" s="105">
        <f t="shared" si="7"/>
        <v>0</v>
      </c>
      <c r="P1461" s="105" t="str">
        <f t="shared" si="8"/>
        <v>No Infra</v>
      </c>
      <c r="Q1461" s="105">
        <f t="shared" si="9"/>
        <v>0</v>
      </c>
    </row>
    <row r="1462">
      <c r="A1462" s="61" t="s">
        <v>1600</v>
      </c>
      <c r="B1462" s="16">
        <f t="shared" si="2"/>
        <v>0</v>
      </c>
      <c r="C1462" s="16">
        <f>IFERROR(__xludf.DUMMYFUNCTION("IF(OR(REGEXMATCH($A1462, ""(?i)"" &amp; JOIN(""|"", SPLIT($C$3, "" ""))),vlookup(A1462,'VMware Inventory'!A:E,5,0)=""VMWare""), 1, 0)"),0.0)</f>
        <v>0</v>
      </c>
      <c r="D1462" s="16">
        <f>IFERROR(__xludf.DUMMYFUNCTION("IF(REGEXMATCH($A1462, ""(?i)"" &amp; JOIN(""|"", SPLIT($D$3, "" ""))), 1, 0)"),0.0)</f>
        <v>0</v>
      </c>
      <c r="E1462" s="16">
        <f t="shared" si="3"/>
        <v>0</v>
      </c>
      <c r="F1462" s="16">
        <f t="shared" si="4"/>
        <v>0</v>
      </c>
      <c r="G1462" s="16">
        <f>IFERROR(__xludf.DUMMYFUNCTION("IF(REGEXMATCH($A1462, ""(?i)"" &amp; JOIN(""|"", SPLIT($G$3, "" ""))), 1, 0)"),0.0)</f>
        <v>0</v>
      </c>
      <c r="H1462" s="16">
        <f>IFERROR(__xludf.DUMMYFUNCTION("IF(REGEXMATCH($A1462, ""(?i)"" &amp; JOIN(""|"", SPLIT($H$3, "" ""))), 1, 0)"),0.0)</f>
        <v>0</v>
      </c>
      <c r="I1462" s="16">
        <f>IFERROR(__xludf.DUMMYFUNCTION("IF(REGEXMATCH($A1462, ""(?i)"" &amp; JOIN(""|"", SPLIT($I$3, "" ""))), 1, 0)"),0.0)</f>
        <v>0</v>
      </c>
      <c r="J1462" s="16">
        <f>IFERROR(__xludf.DUMMYFUNCTION("IF(REGEXMATCH($A1462, ""(?i)"" &amp; JOIN(""|"", SPLIT($J$3, "" ""))), 1, 0)"),0.0)</f>
        <v>0</v>
      </c>
      <c r="K1462" s="16">
        <f>IFERROR(__xludf.DUMMYFUNCTION("IF(REGEXMATCH($A1462, ""(?i)"" &amp; JOIN(""|"", SPLIT($K$3, "" ""))), 1, 0)"),0.0)</f>
        <v>0</v>
      </c>
      <c r="L1462" s="16">
        <f>if(vlookup(A1462,'VMware Inventory'!A:E,5,0)="Workstation",1,0)</f>
        <v>0</v>
      </c>
      <c r="M1462" s="105">
        <f t="shared" si="5"/>
        <v>0</v>
      </c>
      <c r="N1462" s="105">
        <f t="shared" si="6"/>
        <v>0</v>
      </c>
      <c r="O1462" s="105">
        <f t="shared" si="7"/>
        <v>0</v>
      </c>
      <c r="P1462" s="105" t="str">
        <f t="shared" si="8"/>
        <v>No Infra</v>
      </c>
      <c r="Q1462" s="105">
        <f t="shared" si="9"/>
        <v>0</v>
      </c>
    </row>
    <row r="1463">
      <c r="A1463" s="61" t="s">
        <v>1601</v>
      </c>
      <c r="B1463" s="16">
        <f t="shared" si="2"/>
        <v>0</v>
      </c>
      <c r="C1463" s="16">
        <f>IFERROR(__xludf.DUMMYFUNCTION("IF(OR(REGEXMATCH($A1463, ""(?i)"" &amp; JOIN(""|"", SPLIT($C$3, "" ""))),vlookup(A1463,'VMware Inventory'!A:E,5,0)=""VMWare""), 1, 0)"),0.0)</f>
        <v>0</v>
      </c>
      <c r="D1463" s="16">
        <f>IFERROR(__xludf.DUMMYFUNCTION("IF(REGEXMATCH($A1463, ""(?i)"" &amp; JOIN(""|"", SPLIT($D$3, "" ""))), 1, 0)"),0.0)</f>
        <v>0</v>
      </c>
      <c r="E1463" s="16">
        <f t="shared" si="3"/>
        <v>0</v>
      </c>
      <c r="F1463" s="16">
        <f t="shared" si="4"/>
        <v>0</v>
      </c>
      <c r="G1463" s="16">
        <f>IFERROR(__xludf.DUMMYFUNCTION("IF(REGEXMATCH($A1463, ""(?i)"" &amp; JOIN(""|"", SPLIT($G$3, "" ""))), 1, 0)"),0.0)</f>
        <v>0</v>
      </c>
      <c r="H1463" s="16">
        <f>IFERROR(__xludf.DUMMYFUNCTION("IF(REGEXMATCH($A1463, ""(?i)"" &amp; JOIN(""|"", SPLIT($H$3, "" ""))), 1, 0)"),0.0)</f>
        <v>0</v>
      </c>
      <c r="I1463" s="16">
        <f>IFERROR(__xludf.DUMMYFUNCTION("IF(REGEXMATCH($A1463, ""(?i)"" &amp; JOIN(""|"", SPLIT($I$3, "" ""))), 1, 0)"),0.0)</f>
        <v>0</v>
      </c>
      <c r="J1463" s="16">
        <f>IFERROR(__xludf.DUMMYFUNCTION("IF(REGEXMATCH($A1463, ""(?i)"" &amp; JOIN(""|"", SPLIT($J$3, "" ""))), 1, 0)"),0.0)</f>
        <v>0</v>
      </c>
      <c r="K1463" s="16">
        <f>IFERROR(__xludf.DUMMYFUNCTION("IF(REGEXMATCH($A1463, ""(?i)"" &amp; JOIN(""|"", SPLIT($K$3, "" ""))), 1, 0)"),0.0)</f>
        <v>0</v>
      </c>
      <c r="L1463" s="16">
        <f>if(vlookup(A1463,'VMware Inventory'!A:E,5,0)="Workstation",1,0)</f>
        <v>0</v>
      </c>
      <c r="M1463" s="105">
        <f t="shared" si="5"/>
        <v>0</v>
      </c>
      <c r="N1463" s="105">
        <f t="shared" si="6"/>
        <v>0</v>
      </c>
      <c r="O1463" s="105">
        <f t="shared" si="7"/>
        <v>0</v>
      </c>
      <c r="P1463" s="105" t="str">
        <f t="shared" si="8"/>
        <v>No Infra</v>
      </c>
      <c r="Q1463" s="105">
        <f t="shared" si="9"/>
        <v>0</v>
      </c>
    </row>
    <row r="1464">
      <c r="A1464" s="61" t="s">
        <v>1602</v>
      </c>
      <c r="B1464" s="16">
        <f t="shared" si="2"/>
        <v>0</v>
      </c>
      <c r="C1464" s="16">
        <f>IFERROR(__xludf.DUMMYFUNCTION("IF(OR(REGEXMATCH($A1464, ""(?i)"" &amp; JOIN(""|"", SPLIT($C$3, "" ""))),vlookup(A1464,'VMware Inventory'!A:E,5,0)=""VMWare""), 1, 0)"),0.0)</f>
        <v>0</v>
      </c>
      <c r="D1464" s="16">
        <f>IFERROR(__xludf.DUMMYFUNCTION("IF(REGEXMATCH($A1464, ""(?i)"" &amp; JOIN(""|"", SPLIT($D$3, "" ""))), 1, 0)"),0.0)</f>
        <v>0</v>
      </c>
      <c r="E1464" s="16">
        <f t="shared" si="3"/>
        <v>0</v>
      </c>
      <c r="F1464" s="16">
        <f t="shared" si="4"/>
        <v>0</v>
      </c>
      <c r="G1464" s="16">
        <f>IFERROR(__xludf.DUMMYFUNCTION("IF(REGEXMATCH($A1464, ""(?i)"" &amp; JOIN(""|"", SPLIT($G$3, "" ""))), 1, 0)"),0.0)</f>
        <v>0</v>
      </c>
      <c r="H1464" s="16">
        <f>IFERROR(__xludf.DUMMYFUNCTION("IF(REGEXMATCH($A1464, ""(?i)"" &amp; JOIN(""|"", SPLIT($H$3, "" ""))), 1, 0)"),0.0)</f>
        <v>0</v>
      </c>
      <c r="I1464" s="16">
        <f>IFERROR(__xludf.DUMMYFUNCTION("IF(REGEXMATCH($A1464, ""(?i)"" &amp; JOIN(""|"", SPLIT($I$3, "" ""))), 1, 0)"),0.0)</f>
        <v>0</v>
      </c>
      <c r="J1464" s="16">
        <f>IFERROR(__xludf.DUMMYFUNCTION("IF(REGEXMATCH($A1464, ""(?i)"" &amp; JOIN(""|"", SPLIT($J$3, "" ""))), 1, 0)"),0.0)</f>
        <v>0</v>
      </c>
      <c r="K1464" s="16">
        <f>IFERROR(__xludf.DUMMYFUNCTION("IF(REGEXMATCH($A1464, ""(?i)"" &amp; JOIN(""|"", SPLIT($K$3, "" ""))), 1, 0)"),0.0)</f>
        <v>0</v>
      </c>
      <c r="L1464" s="16">
        <f>if(vlookup(A1464,'VMware Inventory'!A:E,5,0)="Workstation",1,0)</f>
        <v>0</v>
      </c>
      <c r="M1464" s="105">
        <f t="shared" si="5"/>
        <v>0</v>
      </c>
      <c r="N1464" s="105">
        <f t="shared" si="6"/>
        <v>0</v>
      </c>
      <c r="O1464" s="105">
        <f t="shared" si="7"/>
        <v>0</v>
      </c>
      <c r="P1464" s="105" t="str">
        <f t="shared" si="8"/>
        <v>No Infra</v>
      </c>
      <c r="Q1464" s="105">
        <f t="shared" si="9"/>
        <v>0</v>
      </c>
    </row>
    <row r="1465">
      <c r="A1465" s="61" t="s">
        <v>1603</v>
      </c>
      <c r="B1465" s="16">
        <f t="shared" si="2"/>
        <v>0</v>
      </c>
      <c r="C1465" s="16">
        <f>IFERROR(__xludf.DUMMYFUNCTION("IF(OR(REGEXMATCH($A1465, ""(?i)"" &amp; JOIN(""|"", SPLIT($C$3, "" ""))),vlookup(A1465,'VMware Inventory'!A:E,5,0)=""VMWare""), 1, 0)"),0.0)</f>
        <v>0</v>
      </c>
      <c r="D1465" s="16">
        <f>IFERROR(__xludf.DUMMYFUNCTION("IF(REGEXMATCH($A1465, ""(?i)"" &amp; JOIN(""|"", SPLIT($D$3, "" ""))), 1, 0)"),0.0)</f>
        <v>0</v>
      </c>
      <c r="E1465" s="16">
        <f t="shared" si="3"/>
        <v>0</v>
      </c>
      <c r="F1465" s="16">
        <f t="shared" si="4"/>
        <v>0</v>
      </c>
      <c r="G1465" s="16">
        <f>IFERROR(__xludf.DUMMYFUNCTION("IF(REGEXMATCH($A1465, ""(?i)"" &amp; JOIN(""|"", SPLIT($G$3, "" ""))), 1, 0)"),0.0)</f>
        <v>0</v>
      </c>
      <c r="H1465" s="16">
        <f>IFERROR(__xludf.DUMMYFUNCTION("IF(REGEXMATCH($A1465, ""(?i)"" &amp; JOIN(""|"", SPLIT($H$3, "" ""))), 1, 0)"),0.0)</f>
        <v>0</v>
      </c>
      <c r="I1465" s="16">
        <f>IFERROR(__xludf.DUMMYFUNCTION("IF(REGEXMATCH($A1465, ""(?i)"" &amp; JOIN(""|"", SPLIT($I$3, "" ""))), 1, 0)"),0.0)</f>
        <v>0</v>
      </c>
      <c r="J1465" s="16">
        <f>IFERROR(__xludf.DUMMYFUNCTION("IF(REGEXMATCH($A1465, ""(?i)"" &amp; JOIN(""|"", SPLIT($J$3, "" ""))), 1, 0)"),0.0)</f>
        <v>0</v>
      </c>
      <c r="K1465" s="16">
        <f>IFERROR(__xludf.DUMMYFUNCTION("IF(REGEXMATCH($A1465, ""(?i)"" &amp; JOIN(""|"", SPLIT($K$3, "" ""))), 1, 0)"),0.0)</f>
        <v>0</v>
      </c>
      <c r="L1465" s="16">
        <f>if(vlookup(A1465,'VMware Inventory'!A:E,5,0)="Workstation",1,0)</f>
        <v>0</v>
      </c>
      <c r="M1465" s="105">
        <f t="shared" si="5"/>
        <v>0</v>
      </c>
      <c r="N1465" s="105">
        <f t="shared" si="6"/>
        <v>0</v>
      </c>
      <c r="O1465" s="105">
        <f t="shared" si="7"/>
        <v>0</v>
      </c>
      <c r="P1465" s="105" t="str">
        <f t="shared" si="8"/>
        <v>No Infra</v>
      </c>
      <c r="Q1465" s="105">
        <f t="shared" si="9"/>
        <v>0</v>
      </c>
    </row>
    <row r="1466">
      <c r="A1466" s="61" t="s">
        <v>1604</v>
      </c>
      <c r="B1466" s="16">
        <f t="shared" si="2"/>
        <v>0</v>
      </c>
      <c r="C1466" s="16">
        <f>IFERROR(__xludf.DUMMYFUNCTION("IF(OR(REGEXMATCH($A1466, ""(?i)"" &amp; JOIN(""|"", SPLIT($C$3, "" ""))),vlookup(A1466,'VMware Inventory'!A:E,5,0)=""VMWare""), 1, 0)"),0.0)</f>
        <v>0</v>
      </c>
      <c r="D1466" s="16">
        <f>IFERROR(__xludf.DUMMYFUNCTION("IF(REGEXMATCH($A1466, ""(?i)"" &amp; JOIN(""|"", SPLIT($D$3, "" ""))), 1, 0)"),0.0)</f>
        <v>0</v>
      </c>
      <c r="E1466" s="16">
        <f t="shared" si="3"/>
        <v>0</v>
      </c>
      <c r="F1466" s="16">
        <f t="shared" si="4"/>
        <v>0</v>
      </c>
      <c r="G1466" s="16">
        <f>IFERROR(__xludf.DUMMYFUNCTION("IF(REGEXMATCH($A1466, ""(?i)"" &amp; JOIN(""|"", SPLIT($G$3, "" ""))), 1, 0)"),0.0)</f>
        <v>0</v>
      </c>
      <c r="H1466" s="16">
        <f>IFERROR(__xludf.DUMMYFUNCTION("IF(REGEXMATCH($A1466, ""(?i)"" &amp; JOIN(""|"", SPLIT($H$3, "" ""))), 1, 0)"),0.0)</f>
        <v>0</v>
      </c>
      <c r="I1466" s="16">
        <f>IFERROR(__xludf.DUMMYFUNCTION("IF(REGEXMATCH($A1466, ""(?i)"" &amp; JOIN(""|"", SPLIT($I$3, "" ""))), 1, 0)"),0.0)</f>
        <v>0</v>
      </c>
      <c r="J1466" s="16">
        <f>IFERROR(__xludf.DUMMYFUNCTION("IF(REGEXMATCH($A1466, ""(?i)"" &amp; JOIN(""|"", SPLIT($J$3, "" ""))), 1, 0)"),0.0)</f>
        <v>0</v>
      </c>
      <c r="K1466" s="16">
        <f>IFERROR(__xludf.DUMMYFUNCTION("IF(REGEXMATCH($A1466, ""(?i)"" &amp; JOIN(""|"", SPLIT($K$3, "" ""))), 1, 0)"),0.0)</f>
        <v>0</v>
      </c>
      <c r="L1466" s="16">
        <f>if(vlookup(A1466,'VMware Inventory'!A:E,5,0)="Workstation",1,0)</f>
        <v>0</v>
      </c>
      <c r="M1466" s="105">
        <f t="shared" si="5"/>
        <v>0</v>
      </c>
      <c r="N1466" s="105">
        <f t="shared" si="6"/>
        <v>0</v>
      </c>
      <c r="O1466" s="105">
        <f t="shared" si="7"/>
        <v>0</v>
      </c>
      <c r="P1466" s="105" t="str">
        <f t="shared" si="8"/>
        <v>No Infra</v>
      </c>
      <c r="Q1466" s="105">
        <f t="shared" si="9"/>
        <v>0</v>
      </c>
    </row>
    <row r="1467">
      <c r="A1467" s="61" t="s">
        <v>1605</v>
      </c>
      <c r="B1467" s="16">
        <f t="shared" si="2"/>
        <v>0</v>
      </c>
      <c r="C1467" s="16">
        <f>IFERROR(__xludf.DUMMYFUNCTION("IF(OR(REGEXMATCH($A1467, ""(?i)"" &amp; JOIN(""|"", SPLIT($C$3, "" ""))),vlookup(A1467,'VMware Inventory'!A:E,5,0)=""VMWare""), 1, 0)"),0.0)</f>
        <v>0</v>
      </c>
      <c r="D1467" s="16">
        <f>IFERROR(__xludf.DUMMYFUNCTION("IF(REGEXMATCH($A1467, ""(?i)"" &amp; JOIN(""|"", SPLIT($D$3, "" ""))), 1, 0)"),0.0)</f>
        <v>0</v>
      </c>
      <c r="E1467" s="16">
        <f t="shared" si="3"/>
        <v>0</v>
      </c>
      <c r="F1467" s="16">
        <f t="shared" si="4"/>
        <v>0</v>
      </c>
      <c r="G1467" s="16">
        <f>IFERROR(__xludf.DUMMYFUNCTION("IF(REGEXMATCH($A1467, ""(?i)"" &amp; JOIN(""|"", SPLIT($G$3, "" ""))), 1, 0)"),0.0)</f>
        <v>0</v>
      </c>
      <c r="H1467" s="16">
        <f>IFERROR(__xludf.DUMMYFUNCTION("IF(REGEXMATCH($A1467, ""(?i)"" &amp; JOIN(""|"", SPLIT($H$3, "" ""))), 1, 0)"),0.0)</f>
        <v>0</v>
      </c>
      <c r="I1467" s="16">
        <f>IFERROR(__xludf.DUMMYFUNCTION("IF(REGEXMATCH($A1467, ""(?i)"" &amp; JOIN(""|"", SPLIT($I$3, "" ""))), 1, 0)"),0.0)</f>
        <v>0</v>
      </c>
      <c r="J1467" s="16">
        <f>IFERROR(__xludf.DUMMYFUNCTION("IF(REGEXMATCH($A1467, ""(?i)"" &amp; JOIN(""|"", SPLIT($J$3, "" ""))), 1, 0)"),0.0)</f>
        <v>0</v>
      </c>
      <c r="K1467" s="16">
        <f>IFERROR(__xludf.DUMMYFUNCTION("IF(REGEXMATCH($A1467, ""(?i)"" &amp; JOIN(""|"", SPLIT($K$3, "" ""))), 1, 0)"),0.0)</f>
        <v>0</v>
      </c>
      <c r="L1467" s="16">
        <f>if(vlookup(A1467,'VMware Inventory'!A:E,5,0)="Workstation",1,0)</f>
        <v>0</v>
      </c>
      <c r="M1467" s="105">
        <f t="shared" si="5"/>
        <v>0</v>
      </c>
      <c r="N1467" s="105">
        <f t="shared" si="6"/>
        <v>0</v>
      </c>
      <c r="O1467" s="105">
        <f t="shared" si="7"/>
        <v>0</v>
      </c>
      <c r="P1467" s="105" t="str">
        <f t="shared" si="8"/>
        <v>No Infra</v>
      </c>
      <c r="Q1467" s="105">
        <f t="shared" si="9"/>
        <v>0</v>
      </c>
    </row>
    <row r="1468">
      <c r="A1468" s="61" t="s">
        <v>1606</v>
      </c>
      <c r="B1468" s="16">
        <f t="shared" si="2"/>
        <v>0</v>
      </c>
      <c r="C1468" s="16">
        <f>IFERROR(__xludf.DUMMYFUNCTION("IF(OR(REGEXMATCH($A1468, ""(?i)"" &amp; JOIN(""|"", SPLIT($C$3, "" ""))),vlookup(A1468,'VMware Inventory'!A:E,5,0)=""VMWare""), 1, 0)"),0.0)</f>
        <v>0</v>
      </c>
      <c r="D1468" s="16">
        <f>IFERROR(__xludf.DUMMYFUNCTION("IF(REGEXMATCH($A1468, ""(?i)"" &amp; JOIN(""|"", SPLIT($D$3, "" ""))), 1, 0)"),0.0)</f>
        <v>0</v>
      </c>
      <c r="E1468" s="16">
        <f t="shared" si="3"/>
        <v>0</v>
      </c>
      <c r="F1468" s="16">
        <f t="shared" si="4"/>
        <v>0</v>
      </c>
      <c r="G1468" s="16">
        <f>IFERROR(__xludf.DUMMYFUNCTION("IF(REGEXMATCH($A1468, ""(?i)"" &amp; JOIN(""|"", SPLIT($G$3, "" ""))), 1, 0)"),0.0)</f>
        <v>0</v>
      </c>
      <c r="H1468" s="16">
        <f>IFERROR(__xludf.DUMMYFUNCTION("IF(REGEXMATCH($A1468, ""(?i)"" &amp; JOIN(""|"", SPLIT($H$3, "" ""))), 1, 0)"),0.0)</f>
        <v>0</v>
      </c>
      <c r="I1468" s="16">
        <f>IFERROR(__xludf.DUMMYFUNCTION("IF(REGEXMATCH($A1468, ""(?i)"" &amp; JOIN(""|"", SPLIT($I$3, "" ""))), 1, 0)"),0.0)</f>
        <v>0</v>
      </c>
      <c r="J1468" s="16">
        <f>IFERROR(__xludf.DUMMYFUNCTION("IF(REGEXMATCH($A1468, ""(?i)"" &amp; JOIN(""|"", SPLIT($J$3, "" ""))), 1, 0)"),0.0)</f>
        <v>0</v>
      </c>
      <c r="K1468" s="16">
        <f>IFERROR(__xludf.DUMMYFUNCTION("IF(REGEXMATCH($A1468, ""(?i)"" &amp; JOIN(""|"", SPLIT($K$3, "" ""))), 1, 0)"),0.0)</f>
        <v>0</v>
      </c>
      <c r="L1468" s="16">
        <f>if(vlookup(A1468,'VMware Inventory'!A:E,5,0)="Workstation",1,0)</f>
        <v>0</v>
      </c>
      <c r="M1468" s="105">
        <f t="shared" si="5"/>
        <v>0</v>
      </c>
      <c r="N1468" s="105">
        <f t="shared" si="6"/>
        <v>0</v>
      </c>
      <c r="O1468" s="105">
        <f t="shared" si="7"/>
        <v>0</v>
      </c>
      <c r="P1468" s="105" t="str">
        <f t="shared" si="8"/>
        <v>No Infra</v>
      </c>
      <c r="Q1468" s="105">
        <f t="shared" si="9"/>
        <v>0</v>
      </c>
    </row>
    <row r="1469">
      <c r="A1469" s="61" t="s">
        <v>1607</v>
      </c>
      <c r="B1469" s="16">
        <f t="shared" si="2"/>
        <v>0</v>
      </c>
      <c r="C1469" s="16">
        <f>IFERROR(__xludf.DUMMYFUNCTION("IF(OR(REGEXMATCH($A1469, ""(?i)"" &amp; JOIN(""|"", SPLIT($C$3, "" ""))),vlookup(A1469,'VMware Inventory'!A:E,5,0)=""VMWare""), 1, 0)"),0.0)</f>
        <v>0</v>
      </c>
      <c r="D1469" s="16">
        <f>IFERROR(__xludf.DUMMYFUNCTION("IF(REGEXMATCH($A1469, ""(?i)"" &amp; JOIN(""|"", SPLIT($D$3, "" ""))), 1, 0)"),0.0)</f>
        <v>0</v>
      </c>
      <c r="E1469" s="16">
        <f t="shared" si="3"/>
        <v>0</v>
      </c>
      <c r="F1469" s="16">
        <f t="shared" si="4"/>
        <v>0</v>
      </c>
      <c r="G1469" s="16">
        <f>IFERROR(__xludf.DUMMYFUNCTION("IF(REGEXMATCH($A1469, ""(?i)"" &amp; JOIN(""|"", SPLIT($G$3, "" ""))), 1, 0)"),0.0)</f>
        <v>0</v>
      </c>
      <c r="H1469" s="16">
        <f>IFERROR(__xludf.DUMMYFUNCTION("IF(REGEXMATCH($A1469, ""(?i)"" &amp; JOIN(""|"", SPLIT($H$3, "" ""))), 1, 0)"),0.0)</f>
        <v>0</v>
      </c>
      <c r="I1469" s="16">
        <f>IFERROR(__xludf.DUMMYFUNCTION("IF(REGEXMATCH($A1469, ""(?i)"" &amp; JOIN(""|"", SPLIT($I$3, "" ""))), 1, 0)"),0.0)</f>
        <v>0</v>
      </c>
      <c r="J1469" s="16">
        <f>IFERROR(__xludf.DUMMYFUNCTION("IF(REGEXMATCH($A1469, ""(?i)"" &amp; JOIN(""|"", SPLIT($J$3, "" ""))), 1, 0)"),0.0)</f>
        <v>0</v>
      </c>
      <c r="K1469" s="16">
        <f>IFERROR(__xludf.DUMMYFUNCTION("IF(REGEXMATCH($A1469, ""(?i)"" &amp; JOIN(""|"", SPLIT($K$3, "" ""))), 1, 0)"),0.0)</f>
        <v>0</v>
      </c>
      <c r="L1469" s="16">
        <f>if(vlookup(A1469,'VMware Inventory'!A:E,5,0)="Workstation",1,0)</f>
        <v>0</v>
      </c>
      <c r="M1469" s="105">
        <f t="shared" si="5"/>
        <v>0</v>
      </c>
      <c r="N1469" s="105">
        <f t="shared" si="6"/>
        <v>0</v>
      </c>
      <c r="O1469" s="105">
        <f t="shared" si="7"/>
        <v>0</v>
      </c>
      <c r="P1469" s="105" t="str">
        <f t="shared" si="8"/>
        <v>No Infra</v>
      </c>
      <c r="Q1469" s="105">
        <f t="shared" si="9"/>
        <v>0</v>
      </c>
    </row>
    <row r="1470">
      <c r="A1470" s="61" t="s">
        <v>1608</v>
      </c>
      <c r="B1470" s="16">
        <f t="shared" si="2"/>
        <v>0</v>
      </c>
      <c r="C1470" s="16">
        <f>IFERROR(__xludf.DUMMYFUNCTION("IF(OR(REGEXMATCH($A1470, ""(?i)"" &amp; JOIN(""|"", SPLIT($C$3, "" ""))),vlookup(A1470,'VMware Inventory'!A:E,5,0)=""VMWare""), 1, 0)"),0.0)</f>
        <v>0</v>
      </c>
      <c r="D1470" s="16">
        <f>IFERROR(__xludf.DUMMYFUNCTION("IF(REGEXMATCH($A1470, ""(?i)"" &amp; JOIN(""|"", SPLIT($D$3, "" ""))), 1, 0)"),0.0)</f>
        <v>0</v>
      </c>
      <c r="E1470" s="16">
        <f t="shared" si="3"/>
        <v>0</v>
      </c>
      <c r="F1470" s="16">
        <f t="shared" si="4"/>
        <v>0</v>
      </c>
      <c r="G1470" s="16">
        <f>IFERROR(__xludf.DUMMYFUNCTION("IF(REGEXMATCH($A1470, ""(?i)"" &amp; JOIN(""|"", SPLIT($G$3, "" ""))), 1, 0)"),0.0)</f>
        <v>0</v>
      </c>
      <c r="H1470" s="16">
        <f>IFERROR(__xludf.DUMMYFUNCTION("IF(REGEXMATCH($A1470, ""(?i)"" &amp; JOIN(""|"", SPLIT($H$3, "" ""))), 1, 0)"),0.0)</f>
        <v>0</v>
      </c>
      <c r="I1470" s="16">
        <f>IFERROR(__xludf.DUMMYFUNCTION("IF(REGEXMATCH($A1470, ""(?i)"" &amp; JOIN(""|"", SPLIT($I$3, "" ""))), 1, 0)"),0.0)</f>
        <v>0</v>
      </c>
      <c r="J1470" s="16">
        <f>IFERROR(__xludf.DUMMYFUNCTION("IF(REGEXMATCH($A1470, ""(?i)"" &amp; JOIN(""|"", SPLIT($J$3, "" ""))), 1, 0)"),0.0)</f>
        <v>0</v>
      </c>
      <c r="K1470" s="16">
        <f>IFERROR(__xludf.DUMMYFUNCTION("IF(REGEXMATCH($A1470, ""(?i)"" &amp; JOIN(""|"", SPLIT($K$3, "" ""))), 1, 0)"),0.0)</f>
        <v>0</v>
      </c>
      <c r="L1470" s="16">
        <f>if(vlookup(A1470,'VMware Inventory'!A:E,5,0)="Workstation",1,0)</f>
        <v>0</v>
      </c>
      <c r="M1470" s="105">
        <f t="shared" si="5"/>
        <v>0</v>
      </c>
      <c r="N1470" s="105">
        <f t="shared" si="6"/>
        <v>0</v>
      </c>
      <c r="O1470" s="105">
        <f t="shared" si="7"/>
        <v>0</v>
      </c>
      <c r="P1470" s="105" t="str">
        <f t="shared" si="8"/>
        <v>No Infra</v>
      </c>
      <c r="Q1470" s="105">
        <f t="shared" si="9"/>
        <v>0</v>
      </c>
    </row>
    <row r="1471">
      <c r="A1471" s="61" t="s">
        <v>1609</v>
      </c>
      <c r="B1471" s="16">
        <f t="shared" si="2"/>
        <v>0</v>
      </c>
      <c r="C1471" s="16">
        <f>IFERROR(__xludf.DUMMYFUNCTION("IF(OR(REGEXMATCH($A1471, ""(?i)"" &amp; JOIN(""|"", SPLIT($C$3, "" ""))),vlookup(A1471,'VMware Inventory'!A:E,5,0)=""VMWare""), 1, 0)"),0.0)</f>
        <v>0</v>
      </c>
      <c r="D1471" s="16">
        <f>IFERROR(__xludf.DUMMYFUNCTION("IF(REGEXMATCH($A1471, ""(?i)"" &amp; JOIN(""|"", SPLIT($D$3, "" ""))), 1, 0)"),0.0)</f>
        <v>0</v>
      </c>
      <c r="E1471" s="16">
        <f t="shared" si="3"/>
        <v>0</v>
      </c>
      <c r="F1471" s="16">
        <f t="shared" si="4"/>
        <v>0</v>
      </c>
      <c r="G1471" s="16">
        <f>IFERROR(__xludf.DUMMYFUNCTION("IF(REGEXMATCH($A1471, ""(?i)"" &amp; JOIN(""|"", SPLIT($G$3, "" ""))), 1, 0)"),0.0)</f>
        <v>0</v>
      </c>
      <c r="H1471" s="16">
        <f>IFERROR(__xludf.DUMMYFUNCTION("IF(REGEXMATCH($A1471, ""(?i)"" &amp; JOIN(""|"", SPLIT($H$3, "" ""))), 1, 0)"),0.0)</f>
        <v>0</v>
      </c>
      <c r="I1471" s="16">
        <f>IFERROR(__xludf.DUMMYFUNCTION("IF(REGEXMATCH($A1471, ""(?i)"" &amp; JOIN(""|"", SPLIT($I$3, "" ""))), 1, 0)"),0.0)</f>
        <v>0</v>
      </c>
      <c r="J1471" s="16">
        <f>IFERROR(__xludf.DUMMYFUNCTION("IF(REGEXMATCH($A1471, ""(?i)"" &amp; JOIN(""|"", SPLIT($J$3, "" ""))), 1, 0)"),0.0)</f>
        <v>0</v>
      </c>
      <c r="K1471" s="16">
        <f>IFERROR(__xludf.DUMMYFUNCTION("IF(REGEXMATCH($A1471, ""(?i)"" &amp; JOIN(""|"", SPLIT($K$3, "" ""))), 1, 0)"),0.0)</f>
        <v>0</v>
      </c>
      <c r="L1471" s="16">
        <f>if(vlookup(A1471,'VMware Inventory'!A:E,5,0)="Workstation",1,0)</f>
        <v>0</v>
      </c>
      <c r="M1471" s="105">
        <f t="shared" si="5"/>
        <v>0</v>
      </c>
      <c r="N1471" s="105">
        <f t="shared" si="6"/>
        <v>0</v>
      </c>
      <c r="O1471" s="105">
        <f t="shared" si="7"/>
        <v>0</v>
      </c>
      <c r="P1471" s="105" t="str">
        <f t="shared" si="8"/>
        <v>No Infra</v>
      </c>
      <c r="Q1471" s="105">
        <f t="shared" si="9"/>
        <v>0</v>
      </c>
    </row>
    <row r="1472">
      <c r="A1472" s="61" t="s">
        <v>1610</v>
      </c>
      <c r="B1472" s="16">
        <f t="shared" si="2"/>
        <v>0</v>
      </c>
      <c r="C1472" s="16">
        <f>IFERROR(__xludf.DUMMYFUNCTION("IF(OR(REGEXMATCH($A1472, ""(?i)"" &amp; JOIN(""|"", SPLIT($C$3, "" ""))),vlookup(A1472,'VMware Inventory'!A:E,5,0)=""VMWare""), 1, 0)"),0.0)</f>
        <v>0</v>
      </c>
      <c r="D1472" s="16">
        <f>IFERROR(__xludf.DUMMYFUNCTION("IF(REGEXMATCH($A1472, ""(?i)"" &amp; JOIN(""|"", SPLIT($D$3, "" ""))), 1, 0)"),0.0)</f>
        <v>0</v>
      </c>
      <c r="E1472" s="16">
        <f t="shared" si="3"/>
        <v>0</v>
      </c>
      <c r="F1472" s="16">
        <f t="shared" si="4"/>
        <v>0</v>
      </c>
      <c r="G1472" s="16">
        <f>IFERROR(__xludf.DUMMYFUNCTION("IF(REGEXMATCH($A1472, ""(?i)"" &amp; JOIN(""|"", SPLIT($G$3, "" ""))), 1, 0)"),0.0)</f>
        <v>0</v>
      </c>
      <c r="H1472" s="16">
        <f>IFERROR(__xludf.DUMMYFUNCTION("IF(REGEXMATCH($A1472, ""(?i)"" &amp; JOIN(""|"", SPLIT($H$3, "" ""))), 1, 0)"),0.0)</f>
        <v>0</v>
      </c>
      <c r="I1472" s="16">
        <f>IFERROR(__xludf.DUMMYFUNCTION("IF(REGEXMATCH($A1472, ""(?i)"" &amp; JOIN(""|"", SPLIT($I$3, "" ""))), 1, 0)"),0.0)</f>
        <v>0</v>
      </c>
      <c r="J1472" s="16">
        <f>IFERROR(__xludf.DUMMYFUNCTION("IF(REGEXMATCH($A1472, ""(?i)"" &amp; JOIN(""|"", SPLIT($J$3, "" ""))), 1, 0)"),0.0)</f>
        <v>0</v>
      </c>
      <c r="K1472" s="16">
        <f>IFERROR(__xludf.DUMMYFUNCTION("IF(REGEXMATCH($A1472, ""(?i)"" &amp; JOIN(""|"", SPLIT($K$3, "" ""))), 1, 0)"),0.0)</f>
        <v>0</v>
      </c>
      <c r="L1472" s="16">
        <f>if(vlookup(A1472,'VMware Inventory'!A:E,5,0)="Workstation",1,0)</f>
        <v>0</v>
      </c>
      <c r="M1472" s="105">
        <f t="shared" si="5"/>
        <v>0</v>
      </c>
      <c r="N1472" s="105">
        <f t="shared" si="6"/>
        <v>0</v>
      </c>
      <c r="O1472" s="105">
        <f t="shared" si="7"/>
        <v>0</v>
      </c>
      <c r="P1472" s="105" t="str">
        <f t="shared" si="8"/>
        <v>No Infra</v>
      </c>
      <c r="Q1472" s="105">
        <f t="shared" si="9"/>
        <v>0</v>
      </c>
    </row>
    <row r="1473">
      <c r="A1473" s="61" t="s">
        <v>1611</v>
      </c>
      <c r="B1473" s="16">
        <f t="shared" si="2"/>
        <v>0</v>
      </c>
      <c r="C1473" s="16">
        <f>IFERROR(__xludf.DUMMYFUNCTION("IF(OR(REGEXMATCH($A1473, ""(?i)"" &amp; JOIN(""|"", SPLIT($C$3, "" ""))),vlookup(A1473,'VMware Inventory'!A:E,5,0)=""VMWare""), 1, 0)"),0.0)</f>
        <v>0</v>
      </c>
      <c r="D1473" s="16">
        <f>IFERROR(__xludf.DUMMYFUNCTION("IF(REGEXMATCH($A1473, ""(?i)"" &amp; JOIN(""|"", SPLIT($D$3, "" ""))), 1, 0)"),0.0)</f>
        <v>0</v>
      </c>
      <c r="E1473" s="16">
        <f t="shared" si="3"/>
        <v>0</v>
      </c>
      <c r="F1473" s="16">
        <f t="shared" si="4"/>
        <v>0</v>
      </c>
      <c r="G1473" s="16">
        <f>IFERROR(__xludf.DUMMYFUNCTION("IF(REGEXMATCH($A1473, ""(?i)"" &amp; JOIN(""|"", SPLIT($G$3, "" ""))), 1, 0)"),0.0)</f>
        <v>0</v>
      </c>
      <c r="H1473" s="16">
        <f>IFERROR(__xludf.DUMMYFUNCTION("IF(REGEXMATCH($A1473, ""(?i)"" &amp; JOIN(""|"", SPLIT($H$3, "" ""))), 1, 0)"),0.0)</f>
        <v>0</v>
      </c>
      <c r="I1473" s="16">
        <f>IFERROR(__xludf.DUMMYFUNCTION("IF(REGEXMATCH($A1473, ""(?i)"" &amp; JOIN(""|"", SPLIT($I$3, "" ""))), 1, 0)"),0.0)</f>
        <v>0</v>
      </c>
      <c r="J1473" s="16">
        <f>IFERROR(__xludf.DUMMYFUNCTION("IF(REGEXMATCH($A1473, ""(?i)"" &amp; JOIN(""|"", SPLIT($J$3, "" ""))), 1, 0)"),0.0)</f>
        <v>0</v>
      </c>
      <c r="K1473" s="16">
        <f>IFERROR(__xludf.DUMMYFUNCTION("IF(REGEXMATCH($A1473, ""(?i)"" &amp; JOIN(""|"", SPLIT($K$3, "" ""))), 1, 0)"),0.0)</f>
        <v>0</v>
      </c>
      <c r="L1473" s="16">
        <f>if(vlookup(A1473,'VMware Inventory'!A:E,5,0)="Workstation",1,0)</f>
        <v>0</v>
      </c>
      <c r="M1473" s="105">
        <f t="shared" si="5"/>
        <v>0</v>
      </c>
      <c r="N1473" s="105">
        <f t="shared" si="6"/>
        <v>0</v>
      </c>
      <c r="O1473" s="105">
        <f t="shared" si="7"/>
        <v>0</v>
      </c>
      <c r="P1473" s="105" t="str">
        <f t="shared" si="8"/>
        <v>No Infra</v>
      </c>
      <c r="Q1473" s="105">
        <f t="shared" si="9"/>
        <v>0</v>
      </c>
    </row>
    <row r="1474">
      <c r="A1474" s="61" t="s">
        <v>1612</v>
      </c>
      <c r="B1474" s="16">
        <f t="shared" si="2"/>
        <v>0</v>
      </c>
      <c r="C1474" s="16">
        <f>IFERROR(__xludf.DUMMYFUNCTION("IF(OR(REGEXMATCH($A1474, ""(?i)"" &amp; JOIN(""|"", SPLIT($C$3, "" ""))),vlookup(A1474,'VMware Inventory'!A:E,5,0)=""VMWare""), 1, 0)"),0.0)</f>
        <v>0</v>
      </c>
      <c r="D1474" s="16">
        <f>IFERROR(__xludf.DUMMYFUNCTION("IF(REGEXMATCH($A1474, ""(?i)"" &amp; JOIN(""|"", SPLIT($D$3, "" ""))), 1, 0)"),0.0)</f>
        <v>0</v>
      </c>
      <c r="E1474" s="16">
        <f t="shared" si="3"/>
        <v>0</v>
      </c>
      <c r="F1474" s="16">
        <f t="shared" si="4"/>
        <v>0</v>
      </c>
      <c r="G1474" s="16">
        <f>IFERROR(__xludf.DUMMYFUNCTION("IF(REGEXMATCH($A1474, ""(?i)"" &amp; JOIN(""|"", SPLIT($G$3, "" ""))), 1, 0)"),0.0)</f>
        <v>0</v>
      </c>
      <c r="H1474" s="16">
        <f>IFERROR(__xludf.DUMMYFUNCTION("IF(REGEXMATCH($A1474, ""(?i)"" &amp; JOIN(""|"", SPLIT($H$3, "" ""))), 1, 0)"),0.0)</f>
        <v>0</v>
      </c>
      <c r="I1474" s="16">
        <f>IFERROR(__xludf.DUMMYFUNCTION("IF(REGEXMATCH($A1474, ""(?i)"" &amp; JOIN(""|"", SPLIT($I$3, "" ""))), 1, 0)"),0.0)</f>
        <v>0</v>
      </c>
      <c r="J1474" s="16">
        <f>IFERROR(__xludf.DUMMYFUNCTION("IF(REGEXMATCH($A1474, ""(?i)"" &amp; JOIN(""|"", SPLIT($J$3, "" ""))), 1, 0)"),0.0)</f>
        <v>0</v>
      </c>
      <c r="K1474" s="16">
        <f>IFERROR(__xludf.DUMMYFUNCTION("IF(REGEXMATCH($A1474, ""(?i)"" &amp; JOIN(""|"", SPLIT($K$3, "" ""))), 1, 0)"),0.0)</f>
        <v>0</v>
      </c>
      <c r="L1474" s="16">
        <f>if(vlookup(A1474,'VMware Inventory'!A:E,5,0)="Workstation",1,0)</f>
        <v>0</v>
      </c>
      <c r="M1474" s="105">
        <f t="shared" si="5"/>
        <v>0</v>
      </c>
      <c r="N1474" s="105">
        <f t="shared" si="6"/>
        <v>0</v>
      </c>
      <c r="O1474" s="105">
        <f t="shared" si="7"/>
        <v>0</v>
      </c>
      <c r="P1474" s="105" t="str">
        <f t="shared" si="8"/>
        <v>No Infra</v>
      </c>
      <c r="Q1474" s="105">
        <f t="shared" si="9"/>
        <v>0</v>
      </c>
    </row>
    <row r="1475">
      <c r="A1475" s="61" t="s">
        <v>1613</v>
      </c>
      <c r="B1475" s="16">
        <f t="shared" si="2"/>
        <v>0</v>
      </c>
      <c r="C1475" s="16">
        <f>IFERROR(__xludf.DUMMYFUNCTION("IF(OR(REGEXMATCH($A1475, ""(?i)"" &amp; JOIN(""|"", SPLIT($C$3, "" ""))),vlookup(A1475,'VMware Inventory'!A:E,5,0)=""VMWare""), 1, 0)"),0.0)</f>
        <v>0</v>
      </c>
      <c r="D1475" s="16">
        <f>IFERROR(__xludf.DUMMYFUNCTION("IF(REGEXMATCH($A1475, ""(?i)"" &amp; JOIN(""|"", SPLIT($D$3, "" ""))), 1, 0)"),0.0)</f>
        <v>0</v>
      </c>
      <c r="E1475" s="16">
        <f t="shared" si="3"/>
        <v>0</v>
      </c>
      <c r="F1475" s="16">
        <f t="shared" si="4"/>
        <v>0</v>
      </c>
      <c r="G1475" s="16">
        <f>IFERROR(__xludf.DUMMYFUNCTION("IF(REGEXMATCH($A1475, ""(?i)"" &amp; JOIN(""|"", SPLIT($G$3, "" ""))), 1, 0)"),0.0)</f>
        <v>0</v>
      </c>
      <c r="H1475" s="16">
        <f>IFERROR(__xludf.DUMMYFUNCTION("IF(REGEXMATCH($A1475, ""(?i)"" &amp; JOIN(""|"", SPLIT($H$3, "" ""))), 1, 0)"),0.0)</f>
        <v>0</v>
      </c>
      <c r="I1475" s="16">
        <f>IFERROR(__xludf.DUMMYFUNCTION("IF(REGEXMATCH($A1475, ""(?i)"" &amp; JOIN(""|"", SPLIT($I$3, "" ""))), 1, 0)"),0.0)</f>
        <v>0</v>
      </c>
      <c r="J1475" s="16">
        <f>IFERROR(__xludf.DUMMYFUNCTION("IF(REGEXMATCH($A1475, ""(?i)"" &amp; JOIN(""|"", SPLIT($J$3, "" ""))), 1, 0)"),0.0)</f>
        <v>0</v>
      </c>
      <c r="K1475" s="16">
        <f>IFERROR(__xludf.DUMMYFUNCTION("IF(REGEXMATCH($A1475, ""(?i)"" &amp; JOIN(""|"", SPLIT($K$3, "" ""))), 1, 0)"),0.0)</f>
        <v>0</v>
      </c>
      <c r="L1475" s="16">
        <f>if(vlookup(A1475,'VMware Inventory'!A:E,5,0)="Workstation",1,0)</f>
        <v>0</v>
      </c>
      <c r="M1475" s="105">
        <f t="shared" si="5"/>
        <v>0</v>
      </c>
      <c r="N1475" s="105">
        <f t="shared" si="6"/>
        <v>0</v>
      </c>
      <c r="O1475" s="105">
        <f t="shared" si="7"/>
        <v>0</v>
      </c>
      <c r="P1475" s="105" t="str">
        <f t="shared" si="8"/>
        <v>No Infra</v>
      </c>
      <c r="Q1475" s="105">
        <f t="shared" si="9"/>
        <v>0</v>
      </c>
    </row>
    <row r="1476">
      <c r="A1476" s="61" t="s">
        <v>1614</v>
      </c>
      <c r="B1476" s="16">
        <f t="shared" si="2"/>
        <v>0</v>
      </c>
      <c r="C1476" s="16">
        <f>IFERROR(__xludf.DUMMYFUNCTION("IF(OR(REGEXMATCH($A1476, ""(?i)"" &amp; JOIN(""|"", SPLIT($C$3, "" ""))),vlookup(A1476,'VMware Inventory'!A:E,5,0)=""VMWare""), 1, 0)"),0.0)</f>
        <v>0</v>
      </c>
      <c r="D1476" s="16">
        <f>IFERROR(__xludf.DUMMYFUNCTION("IF(REGEXMATCH($A1476, ""(?i)"" &amp; JOIN(""|"", SPLIT($D$3, "" ""))), 1, 0)"),0.0)</f>
        <v>0</v>
      </c>
      <c r="E1476" s="16">
        <f t="shared" si="3"/>
        <v>0</v>
      </c>
      <c r="F1476" s="16">
        <f t="shared" si="4"/>
        <v>0</v>
      </c>
      <c r="G1476" s="16">
        <f>IFERROR(__xludf.DUMMYFUNCTION("IF(REGEXMATCH($A1476, ""(?i)"" &amp; JOIN(""|"", SPLIT($G$3, "" ""))), 1, 0)"),0.0)</f>
        <v>0</v>
      </c>
      <c r="H1476" s="16">
        <f>IFERROR(__xludf.DUMMYFUNCTION("IF(REGEXMATCH($A1476, ""(?i)"" &amp; JOIN(""|"", SPLIT($H$3, "" ""))), 1, 0)"),0.0)</f>
        <v>0</v>
      </c>
      <c r="I1476" s="16">
        <f>IFERROR(__xludf.DUMMYFUNCTION("IF(REGEXMATCH($A1476, ""(?i)"" &amp; JOIN(""|"", SPLIT($I$3, "" ""))), 1, 0)"),0.0)</f>
        <v>0</v>
      </c>
      <c r="J1476" s="16">
        <f>IFERROR(__xludf.DUMMYFUNCTION("IF(REGEXMATCH($A1476, ""(?i)"" &amp; JOIN(""|"", SPLIT($J$3, "" ""))), 1, 0)"),0.0)</f>
        <v>0</v>
      </c>
      <c r="K1476" s="16">
        <f>IFERROR(__xludf.DUMMYFUNCTION("IF(REGEXMATCH($A1476, ""(?i)"" &amp; JOIN(""|"", SPLIT($K$3, "" ""))), 1, 0)"),0.0)</f>
        <v>0</v>
      </c>
      <c r="L1476" s="16">
        <f>if(vlookup(A1476,'VMware Inventory'!A:E,5,0)="Workstation",1,0)</f>
        <v>0</v>
      </c>
      <c r="M1476" s="105">
        <f t="shared" si="5"/>
        <v>0</v>
      </c>
      <c r="N1476" s="105">
        <f t="shared" si="6"/>
        <v>0</v>
      </c>
      <c r="O1476" s="105">
        <f t="shared" si="7"/>
        <v>0</v>
      </c>
      <c r="P1476" s="105" t="str">
        <f t="shared" si="8"/>
        <v>No Infra</v>
      </c>
      <c r="Q1476" s="105">
        <f t="shared" si="9"/>
        <v>0</v>
      </c>
    </row>
    <row r="1477">
      <c r="A1477" s="61" t="s">
        <v>1615</v>
      </c>
      <c r="B1477" s="16">
        <f t="shared" si="2"/>
        <v>0</v>
      </c>
      <c r="C1477" s="16">
        <f>IFERROR(__xludf.DUMMYFUNCTION("IF(OR(REGEXMATCH($A1477, ""(?i)"" &amp; JOIN(""|"", SPLIT($C$3, "" ""))),vlookup(A1477,'VMware Inventory'!A:E,5,0)=""VMWare""), 1, 0)"),0.0)</f>
        <v>0</v>
      </c>
      <c r="D1477" s="16">
        <f>IFERROR(__xludf.DUMMYFUNCTION("IF(REGEXMATCH($A1477, ""(?i)"" &amp; JOIN(""|"", SPLIT($D$3, "" ""))), 1, 0)"),0.0)</f>
        <v>0</v>
      </c>
      <c r="E1477" s="16">
        <f t="shared" si="3"/>
        <v>0</v>
      </c>
      <c r="F1477" s="16">
        <f t="shared" si="4"/>
        <v>0</v>
      </c>
      <c r="G1477" s="16">
        <f>IFERROR(__xludf.DUMMYFUNCTION("IF(REGEXMATCH($A1477, ""(?i)"" &amp; JOIN(""|"", SPLIT($G$3, "" ""))), 1, 0)"),0.0)</f>
        <v>0</v>
      </c>
      <c r="H1477" s="16">
        <f>IFERROR(__xludf.DUMMYFUNCTION("IF(REGEXMATCH($A1477, ""(?i)"" &amp; JOIN(""|"", SPLIT($H$3, "" ""))), 1, 0)"),0.0)</f>
        <v>0</v>
      </c>
      <c r="I1477" s="16">
        <f>IFERROR(__xludf.DUMMYFUNCTION("IF(REGEXMATCH($A1477, ""(?i)"" &amp; JOIN(""|"", SPLIT($I$3, "" ""))), 1, 0)"),0.0)</f>
        <v>0</v>
      </c>
      <c r="J1477" s="16">
        <f>IFERROR(__xludf.DUMMYFUNCTION("IF(REGEXMATCH($A1477, ""(?i)"" &amp; JOIN(""|"", SPLIT($J$3, "" ""))), 1, 0)"),0.0)</f>
        <v>0</v>
      </c>
      <c r="K1477" s="16">
        <f>IFERROR(__xludf.DUMMYFUNCTION("IF(REGEXMATCH($A1477, ""(?i)"" &amp; JOIN(""|"", SPLIT($K$3, "" ""))), 1, 0)"),0.0)</f>
        <v>0</v>
      </c>
      <c r="L1477" s="16">
        <f>if(vlookup(A1477,'VMware Inventory'!A:E,5,0)="Workstation",1,0)</f>
        <v>1</v>
      </c>
      <c r="M1477" s="105">
        <f t="shared" si="5"/>
        <v>1</v>
      </c>
      <c r="N1477" s="105">
        <f t="shared" si="6"/>
        <v>0</v>
      </c>
      <c r="O1477" s="105">
        <f t="shared" si="7"/>
        <v>0</v>
      </c>
      <c r="P1477" s="105" t="str">
        <f t="shared" si="8"/>
        <v>Consolidation</v>
      </c>
      <c r="Q1477" s="105">
        <f t="shared" si="9"/>
        <v>1</v>
      </c>
    </row>
    <row r="1478">
      <c r="A1478" s="61" t="s">
        <v>1616</v>
      </c>
      <c r="B1478" s="16">
        <f t="shared" si="2"/>
        <v>0</v>
      </c>
      <c r="C1478" s="16">
        <f>IFERROR(__xludf.DUMMYFUNCTION("IF(OR(REGEXMATCH($A1478, ""(?i)"" &amp; JOIN(""|"", SPLIT($C$3, "" ""))),vlookup(A1478,'VMware Inventory'!A:E,5,0)=""VMWare""), 1, 0)"),0.0)</f>
        <v>0</v>
      </c>
      <c r="D1478" s="16">
        <f>IFERROR(__xludf.DUMMYFUNCTION("IF(REGEXMATCH($A1478, ""(?i)"" &amp; JOIN(""|"", SPLIT($D$3, "" ""))), 1, 0)"),0.0)</f>
        <v>0</v>
      </c>
      <c r="E1478" s="16">
        <f t="shared" si="3"/>
        <v>0</v>
      </c>
      <c r="F1478" s="16">
        <f t="shared" si="4"/>
        <v>0</v>
      </c>
      <c r="G1478" s="16">
        <f>IFERROR(__xludf.DUMMYFUNCTION("IF(REGEXMATCH($A1478, ""(?i)"" &amp; JOIN(""|"", SPLIT($G$3, "" ""))), 1, 0)"),0.0)</f>
        <v>0</v>
      </c>
      <c r="H1478" s="16">
        <f>IFERROR(__xludf.DUMMYFUNCTION("IF(REGEXMATCH($A1478, ""(?i)"" &amp; JOIN(""|"", SPLIT($H$3, "" ""))), 1, 0)"),0.0)</f>
        <v>0</v>
      </c>
      <c r="I1478" s="16">
        <f>IFERROR(__xludf.DUMMYFUNCTION("IF(REGEXMATCH($A1478, ""(?i)"" &amp; JOIN(""|"", SPLIT($I$3, "" ""))), 1, 0)"),0.0)</f>
        <v>0</v>
      </c>
      <c r="J1478" s="16">
        <f>IFERROR(__xludf.DUMMYFUNCTION("IF(REGEXMATCH($A1478, ""(?i)"" &amp; JOIN(""|"", SPLIT($J$3, "" ""))), 1, 0)"),0.0)</f>
        <v>0</v>
      </c>
      <c r="K1478" s="16">
        <f>IFERROR(__xludf.DUMMYFUNCTION("IF(REGEXMATCH($A1478, ""(?i)"" &amp; JOIN(""|"", SPLIT($K$3, "" ""))), 1, 0)"),0.0)</f>
        <v>0</v>
      </c>
      <c r="L1478" s="16">
        <f>if(vlookup(A1478,'VMware Inventory'!A:E,5,0)="Workstation",1,0)</f>
        <v>0</v>
      </c>
      <c r="M1478" s="105">
        <f t="shared" si="5"/>
        <v>0</v>
      </c>
      <c r="N1478" s="105">
        <f t="shared" si="6"/>
        <v>0</v>
      </c>
      <c r="O1478" s="105">
        <f t="shared" si="7"/>
        <v>0</v>
      </c>
      <c r="P1478" s="105" t="str">
        <f t="shared" si="8"/>
        <v>No Infra</v>
      </c>
      <c r="Q1478" s="105">
        <f t="shared" si="9"/>
        <v>0</v>
      </c>
    </row>
    <row r="1479">
      <c r="A1479" s="61" t="s">
        <v>1617</v>
      </c>
      <c r="B1479" s="16">
        <f t="shared" si="2"/>
        <v>0</v>
      </c>
      <c r="C1479" s="16">
        <f>IFERROR(__xludf.DUMMYFUNCTION("IF(OR(REGEXMATCH($A1479, ""(?i)"" &amp; JOIN(""|"", SPLIT($C$3, "" ""))),vlookup(A1479,'VMware Inventory'!A:E,5,0)=""VMWare""), 1, 0)"),0.0)</f>
        <v>0</v>
      </c>
      <c r="D1479" s="16">
        <f>IFERROR(__xludf.DUMMYFUNCTION("IF(REGEXMATCH($A1479, ""(?i)"" &amp; JOIN(""|"", SPLIT($D$3, "" ""))), 1, 0)"),0.0)</f>
        <v>0</v>
      </c>
      <c r="E1479" s="16">
        <f t="shared" si="3"/>
        <v>0</v>
      </c>
      <c r="F1479" s="16">
        <f t="shared" si="4"/>
        <v>0</v>
      </c>
      <c r="G1479" s="16">
        <f>IFERROR(__xludf.DUMMYFUNCTION("IF(REGEXMATCH($A1479, ""(?i)"" &amp; JOIN(""|"", SPLIT($G$3, "" ""))), 1, 0)"),0.0)</f>
        <v>0</v>
      </c>
      <c r="H1479" s="16">
        <f>IFERROR(__xludf.DUMMYFUNCTION("IF(REGEXMATCH($A1479, ""(?i)"" &amp; JOIN(""|"", SPLIT($H$3, "" ""))), 1, 0)"),0.0)</f>
        <v>0</v>
      </c>
      <c r="I1479" s="16">
        <f>IFERROR(__xludf.DUMMYFUNCTION("IF(REGEXMATCH($A1479, ""(?i)"" &amp; JOIN(""|"", SPLIT($I$3, "" ""))), 1, 0)"),0.0)</f>
        <v>0</v>
      </c>
      <c r="J1479" s="16">
        <f>IFERROR(__xludf.DUMMYFUNCTION("IF(REGEXMATCH($A1479, ""(?i)"" &amp; JOIN(""|"", SPLIT($J$3, "" ""))), 1, 0)"),0.0)</f>
        <v>0</v>
      </c>
      <c r="K1479" s="16">
        <f>IFERROR(__xludf.DUMMYFUNCTION("IF(REGEXMATCH($A1479, ""(?i)"" &amp; JOIN(""|"", SPLIT($K$3, "" ""))), 1, 0)"),0.0)</f>
        <v>0</v>
      </c>
      <c r="L1479" s="16">
        <f>if(vlookup(A1479,'VMware Inventory'!A:E,5,0)="Workstation",1,0)</f>
        <v>0</v>
      </c>
      <c r="M1479" s="105">
        <f t="shared" si="5"/>
        <v>0</v>
      </c>
      <c r="N1479" s="105">
        <f t="shared" si="6"/>
        <v>0</v>
      </c>
      <c r="O1479" s="105">
        <f t="shared" si="7"/>
        <v>0</v>
      </c>
      <c r="P1479" s="105" t="str">
        <f t="shared" si="8"/>
        <v>No Infra</v>
      </c>
      <c r="Q1479" s="105">
        <f t="shared" si="9"/>
        <v>0</v>
      </c>
    </row>
    <row r="1480">
      <c r="A1480" s="61" t="s">
        <v>1618</v>
      </c>
      <c r="B1480" s="16">
        <f t="shared" si="2"/>
        <v>0</v>
      </c>
      <c r="C1480" s="16">
        <f>IFERROR(__xludf.DUMMYFUNCTION("IF(OR(REGEXMATCH($A1480, ""(?i)"" &amp; JOIN(""|"", SPLIT($C$3, "" ""))),vlookup(A1480,'VMware Inventory'!A:E,5,0)=""VMWare""), 1, 0)"),0.0)</f>
        <v>0</v>
      </c>
      <c r="D1480" s="16">
        <f>IFERROR(__xludf.DUMMYFUNCTION("IF(REGEXMATCH($A1480, ""(?i)"" &amp; JOIN(""|"", SPLIT($D$3, "" ""))), 1, 0)"),0.0)</f>
        <v>0</v>
      </c>
      <c r="E1480" s="16">
        <f t="shared" si="3"/>
        <v>0</v>
      </c>
      <c r="F1480" s="16">
        <f t="shared" si="4"/>
        <v>0</v>
      </c>
      <c r="G1480" s="16">
        <f>IFERROR(__xludf.DUMMYFUNCTION("IF(REGEXMATCH($A1480, ""(?i)"" &amp; JOIN(""|"", SPLIT($G$3, "" ""))), 1, 0)"),0.0)</f>
        <v>0</v>
      </c>
      <c r="H1480" s="16">
        <f>IFERROR(__xludf.DUMMYFUNCTION("IF(REGEXMATCH($A1480, ""(?i)"" &amp; JOIN(""|"", SPLIT($H$3, "" ""))), 1, 0)"),0.0)</f>
        <v>0</v>
      </c>
      <c r="I1480" s="16">
        <f>IFERROR(__xludf.DUMMYFUNCTION("IF(REGEXMATCH($A1480, ""(?i)"" &amp; JOIN(""|"", SPLIT($I$3, "" ""))), 1, 0)"),0.0)</f>
        <v>0</v>
      </c>
      <c r="J1480" s="16">
        <f>IFERROR(__xludf.DUMMYFUNCTION("IF(REGEXMATCH($A1480, ""(?i)"" &amp; JOIN(""|"", SPLIT($J$3, "" ""))), 1, 0)"),0.0)</f>
        <v>0</v>
      </c>
      <c r="K1480" s="16">
        <f>IFERROR(__xludf.DUMMYFUNCTION("IF(REGEXMATCH($A1480, ""(?i)"" &amp; JOIN(""|"", SPLIT($K$3, "" ""))), 1, 0)"),0.0)</f>
        <v>0</v>
      </c>
      <c r="L1480" s="16">
        <f>if(vlookup(A1480,'VMware Inventory'!A:E,5,0)="Workstation",1,0)</f>
        <v>0</v>
      </c>
      <c r="M1480" s="105">
        <f t="shared" si="5"/>
        <v>0</v>
      </c>
      <c r="N1480" s="105">
        <f t="shared" si="6"/>
        <v>0</v>
      </c>
      <c r="O1480" s="105">
        <f t="shared" si="7"/>
        <v>0</v>
      </c>
      <c r="P1480" s="105" t="str">
        <f t="shared" si="8"/>
        <v>No Infra</v>
      </c>
      <c r="Q1480" s="105">
        <f t="shared" si="9"/>
        <v>0</v>
      </c>
    </row>
    <row r="1481">
      <c r="A1481" s="61" t="s">
        <v>1619</v>
      </c>
      <c r="B1481" s="16">
        <f t="shared" si="2"/>
        <v>0</v>
      </c>
      <c r="C1481" s="16">
        <f>IFERROR(__xludf.DUMMYFUNCTION("IF(OR(REGEXMATCH($A1481, ""(?i)"" &amp; JOIN(""|"", SPLIT($C$3, "" ""))),vlookup(A1481,'VMware Inventory'!A:E,5,0)=""VMWare""), 1, 0)"),0.0)</f>
        <v>0</v>
      </c>
      <c r="D1481" s="16">
        <f>IFERROR(__xludf.DUMMYFUNCTION("IF(REGEXMATCH($A1481, ""(?i)"" &amp; JOIN(""|"", SPLIT($D$3, "" ""))), 1, 0)"),0.0)</f>
        <v>0</v>
      </c>
      <c r="E1481" s="16">
        <f t="shared" si="3"/>
        <v>0</v>
      </c>
      <c r="F1481" s="16">
        <f t="shared" si="4"/>
        <v>0</v>
      </c>
      <c r="G1481" s="16">
        <f>IFERROR(__xludf.DUMMYFUNCTION("IF(REGEXMATCH($A1481, ""(?i)"" &amp; JOIN(""|"", SPLIT($G$3, "" ""))), 1, 0)"),0.0)</f>
        <v>0</v>
      </c>
      <c r="H1481" s="16">
        <f>IFERROR(__xludf.DUMMYFUNCTION("IF(REGEXMATCH($A1481, ""(?i)"" &amp; JOIN(""|"", SPLIT($H$3, "" ""))), 1, 0)"),0.0)</f>
        <v>0</v>
      </c>
      <c r="I1481" s="16">
        <f>IFERROR(__xludf.DUMMYFUNCTION("IF(REGEXMATCH($A1481, ""(?i)"" &amp; JOIN(""|"", SPLIT($I$3, "" ""))), 1, 0)"),0.0)</f>
        <v>0</v>
      </c>
      <c r="J1481" s="16">
        <f>IFERROR(__xludf.DUMMYFUNCTION("IF(REGEXMATCH($A1481, ""(?i)"" &amp; JOIN(""|"", SPLIT($J$3, "" ""))), 1, 0)"),0.0)</f>
        <v>0</v>
      </c>
      <c r="K1481" s="16">
        <f>IFERROR(__xludf.DUMMYFUNCTION("IF(REGEXMATCH($A1481, ""(?i)"" &amp; JOIN(""|"", SPLIT($K$3, "" ""))), 1, 0)"),0.0)</f>
        <v>0</v>
      </c>
      <c r="L1481" s="16">
        <f>if(vlookup(A1481,'VMware Inventory'!A:E,5,0)="Workstation",1,0)</f>
        <v>0</v>
      </c>
      <c r="M1481" s="105">
        <f t="shared" si="5"/>
        <v>0</v>
      </c>
      <c r="N1481" s="105">
        <f t="shared" si="6"/>
        <v>0</v>
      </c>
      <c r="O1481" s="105">
        <f t="shared" si="7"/>
        <v>0</v>
      </c>
      <c r="P1481" s="105" t="str">
        <f t="shared" si="8"/>
        <v>No Infra</v>
      </c>
      <c r="Q1481" s="105">
        <f t="shared" si="9"/>
        <v>0</v>
      </c>
    </row>
    <row r="1482">
      <c r="A1482" s="61" t="s">
        <v>1620</v>
      </c>
      <c r="B1482" s="16">
        <f t="shared" si="2"/>
        <v>0</v>
      </c>
      <c r="C1482" s="16">
        <f>IFERROR(__xludf.DUMMYFUNCTION("IF(OR(REGEXMATCH($A1482, ""(?i)"" &amp; JOIN(""|"", SPLIT($C$3, "" ""))),vlookup(A1482,'VMware Inventory'!A:E,5,0)=""VMWare""), 1, 0)"),0.0)</f>
        <v>0</v>
      </c>
      <c r="D1482" s="16">
        <f>IFERROR(__xludf.DUMMYFUNCTION("IF(REGEXMATCH($A1482, ""(?i)"" &amp; JOIN(""|"", SPLIT($D$3, "" ""))), 1, 0)"),0.0)</f>
        <v>0</v>
      </c>
      <c r="E1482" s="16">
        <f t="shared" si="3"/>
        <v>0</v>
      </c>
      <c r="F1482" s="16">
        <f t="shared" si="4"/>
        <v>0</v>
      </c>
      <c r="G1482" s="16">
        <f>IFERROR(__xludf.DUMMYFUNCTION("IF(REGEXMATCH($A1482, ""(?i)"" &amp; JOIN(""|"", SPLIT($G$3, "" ""))), 1, 0)"),0.0)</f>
        <v>0</v>
      </c>
      <c r="H1482" s="16">
        <f>IFERROR(__xludf.DUMMYFUNCTION("IF(REGEXMATCH($A1482, ""(?i)"" &amp; JOIN(""|"", SPLIT($H$3, "" ""))), 1, 0)"),0.0)</f>
        <v>0</v>
      </c>
      <c r="I1482" s="16">
        <f>IFERROR(__xludf.DUMMYFUNCTION("IF(REGEXMATCH($A1482, ""(?i)"" &amp; JOIN(""|"", SPLIT($I$3, "" ""))), 1, 0)"),0.0)</f>
        <v>0</v>
      </c>
      <c r="J1482" s="16">
        <f>IFERROR(__xludf.DUMMYFUNCTION("IF(REGEXMATCH($A1482, ""(?i)"" &amp; JOIN(""|"", SPLIT($J$3, "" ""))), 1, 0)"),0.0)</f>
        <v>0</v>
      </c>
      <c r="K1482" s="16">
        <f>IFERROR(__xludf.DUMMYFUNCTION("IF(REGEXMATCH($A1482, ""(?i)"" &amp; JOIN(""|"", SPLIT($K$3, "" ""))), 1, 0)"),0.0)</f>
        <v>0</v>
      </c>
      <c r="L1482" s="16">
        <f>if(vlookup(A1482,'VMware Inventory'!A:E,5,0)="Workstation",1,0)</f>
        <v>0</v>
      </c>
      <c r="M1482" s="105">
        <f t="shared" si="5"/>
        <v>0</v>
      </c>
      <c r="N1482" s="105">
        <f t="shared" si="6"/>
        <v>0</v>
      </c>
      <c r="O1482" s="105">
        <f t="shared" si="7"/>
        <v>0</v>
      </c>
      <c r="P1482" s="105" t="str">
        <f t="shared" si="8"/>
        <v>No Infra</v>
      </c>
      <c r="Q1482" s="105">
        <f t="shared" si="9"/>
        <v>0</v>
      </c>
    </row>
    <row r="1483">
      <c r="A1483" s="61" t="s">
        <v>1621</v>
      </c>
      <c r="B1483" s="16">
        <f t="shared" si="2"/>
        <v>0</v>
      </c>
      <c r="C1483" s="16">
        <f>IFERROR(__xludf.DUMMYFUNCTION("IF(OR(REGEXMATCH($A1483, ""(?i)"" &amp; JOIN(""|"", SPLIT($C$3, "" ""))),vlookup(A1483,'VMware Inventory'!A:E,5,0)=""VMWare""), 1, 0)"),0.0)</f>
        <v>0</v>
      </c>
      <c r="D1483" s="16">
        <f>IFERROR(__xludf.DUMMYFUNCTION("IF(REGEXMATCH($A1483, ""(?i)"" &amp; JOIN(""|"", SPLIT($D$3, "" ""))), 1, 0)"),0.0)</f>
        <v>0</v>
      </c>
      <c r="E1483" s="16">
        <f t="shared" si="3"/>
        <v>0</v>
      </c>
      <c r="F1483" s="16">
        <f t="shared" si="4"/>
        <v>0</v>
      </c>
      <c r="G1483" s="16">
        <f>IFERROR(__xludf.DUMMYFUNCTION("IF(REGEXMATCH($A1483, ""(?i)"" &amp; JOIN(""|"", SPLIT($G$3, "" ""))), 1, 0)"),0.0)</f>
        <v>0</v>
      </c>
      <c r="H1483" s="16">
        <f>IFERROR(__xludf.DUMMYFUNCTION("IF(REGEXMATCH($A1483, ""(?i)"" &amp; JOIN(""|"", SPLIT($H$3, "" ""))), 1, 0)"),0.0)</f>
        <v>0</v>
      </c>
      <c r="I1483" s="16">
        <f>IFERROR(__xludf.DUMMYFUNCTION("IF(REGEXMATCH($A1483, ""(?i)"" &amp; JOIN(""|"", SPLIT($I$3, "" ""))), 1, 0)"),0.0)</f>
        <v>0</v>
      </c>
      <c r="J1483" s="16">
        <f>IFERROR(__xludf.DUMMYFUNCTION("IF(REGEXMATCH($A1483, ""(?i)"" &amp; JOIN(""|"", SPLIT($J$3, "" ""))), 1, 0)"),0.0)</f>
        <v>0</v>
      </c>
      <c r="K1483" s="16">
        <f>IFERROR(__xludf.DUMMYFUNCTION("IF(REGEXMATCH($A1483, ""(?i)"" &amp; JOIN(""|"", SPLIT($K$3, "" ""))), 1, 0)"),0.0)</f>
        <v>0</v>
      </c>
      <c r="L1483" s="16">
        <f>if(vlookup(A1483,'VMware Inventory'!A:E,5,0)="Workstation",1,0)</f>
        <v>0</v>
      </c>
      <c r="M1483" s="105">
        <f t="shared" si="5"/>
        <v>0</v>
      </c>
      <c r="N1483" s="105">
        <f t="shared" si="6"/>
        <v>0</v>
      </c>
      <c r="O1483" s="105">
        <f t="shared" si="7"/>
        <v>0</v>
      </c>
      <c r="P1483" s="105" t="str">
        <f t="shared" si="8"/>
        <v>No Infra</v>
      </c>
      <c r="Q1483" s="105">
        <f t="shared" si="9"/>
        <v>0</v>
      </c>
    </row>
    <row r="1484">
      <c r="A1484" s="61" t="s">
        <v>1622</v>
      </c>
      <c r="B1484" s="16">
        <f t="shared" si="2"/>
        <v>0</v>
      </c>
      <c r="C1484" s="16">
        <f>IFERROR(__xludf.DUMMYFUNCTION("IF(OR(REGEXMATCH($A1484, ""(?i)"" &amp; JOIN(""|"", SPLIT($C$3, "" ""))),vlookup(A1484,'VMware Inventory'!A:E,5,0)=""VMWare""), 1, 0)"),0.0)</f>
        <v>0</v>
      </c>
      <c r="D1484" s="16">
        <f>IFERROR(__xludf.DUMMYFUNCTION("IF(REGEXMATCH($A1484, ""(?i)"" &amp; JOIN(""|"", SPLIT($D$3, "" ""))), 1, 0)"),0.0)</f>
        <v>0</v>
      </c>
      <c r="E1484" s="16">
        <f t="shared" si="3"/>
        <v>0</v>
      </c>
      <c r="F1484" s="16">
        <f t="shared" si="4"/>
        <v>0</v>
      </c>
      <c r="G1484" s="16">
        <f>IFERROR(__xludf.DUMMYFUNCTION("IF(REGEXMATCH($A1484, ""(?i)"" &amp; JOIN(""|"", SPLIT($G$3, "" ""))), 1, 0)"),0.0)</f>
        <v>0</v>
      </c>
      <c r="H1484" s="16">
        <f>IFERROR(__xludf.DUMMYFUNCTION("IF(REGEXMATCH($A1484, ""(?i)"" &amp; JOIN(""|"", SPLIT($H$3, "" ""))), 1, 0)"),0.0)</f>
        <v>0</v>
      </c>
      <c r="I1484" s="16">
        <f>IFERROR(__xludf.DUMMYFUNCTION("IF(REGEXMATCH($A1484, ""(?i)"" &amp; JOIN(""|"", SPLIT($I$3, "" ""))), 1, 0)"),0.0)</f>
        <v>0</v>
      </c>
      <c r="J1484" s="16">
        <f>IFERROR(__xludf.DUMMYFUNCTION("IF(REGEXMATCH($A1484, ""(?i)"" &amp; JOIN(""|"", SPLIT($J$3, "" ""))), 1, 0)"),0.0)</f>
        <v>0</v>
      </c>
      <c r="K1484" s="16">
        <f>IFERROR(__xludf.DUMMYFUNCTION("IF(REGEXMATCH($A1484, ""(?i)"" &amp; JOIN(""|"", SPLIT($K$3, "" ""))), 1, 0)"),0.0)</f>
        <v>0</v>
      </c>
      <c r="L1484" s="16">
        <f>if(vlookup(A1484,'VMware Inventory'!A:E,5,0)="Workstation",1,0)</f>
        <v>0</v>
      </c>
      <c r="M1484" s="105">
        <f t="shared" si="5"/>
        <v>0</v>
      </c>
      <c r="N1484" s="105">
        <f t="shared" si="6"/>
        <v>0</v>
      </c>
      <c r="O1484" s="105">
        <f t="shared" si="7"/>
        <v>0</v>
      </c>
      <c r="P1484" s="105" t="str">
        <f t="shared" si="8"/>
        <v>No Infra</v>
      </c>
      <c r="Q1484" s="105">
        <f t="shared" si="9"/>
        <v>0</v>
      </c>
    </row>
    <row r="1485">
      <c r="A1485" s="61" t="s">
        <v>1623</v>
      </c>
      <c r="B1485" s="16">
        <f t="shared" si="2"/>
        <v>0</v>
      </c>
      <c r="C1485" s="16">
        <f>IFERROR(__xludf.DUMMYFUNCTION("IF(OR(REGEXMATCH($A1485, ""(?i)"" &amp; JOIN(""|"", SPLIT($C$3, "" ""))),vlookup(A1485,'VMware Inventory'!A:E,5,0)=""VMWare""), 1, 0)"),0.0)</f>
        <v>0</v>
      </c>
      <c r="D1485" s="16">
        <f>IFERROR(__xludf.DUMMYFUNCTION("IF(REGEXMATCH($A1485, ""(?i)"" &amp; JOIN(""|"", SPLIT($D$3, "" ""))), 1, 0)"),0.0)</f>
        <v>0</v>
      </c>
      <c r="E1485" s="16">
        <f t="shared" si="3"/>
        <v>0</v>
      </c>
      <c r="F1485" s="16">
        <f t="shared" si="4"/>
        <v>0</v>
      </c>
      <c r="G1485" s="16">
        <f>IFERROR(__xludf.DUMMYFUNCTION("IF(REGEXMATCH($A1485, ""(?i)"" &amp; JOIN(""|"", SPLIT($G$3, "" ""))), 1, 0)"),0.0)</f>
        <v>0</v>
      </c>
      <c r="H1485" s="16">
        <f>IFERROR(__xludf.DUMMYFUNCTION("IF(REGEXMATCH($A1485, ""(?i)"" &amp; JOIN(""|"", SPLIT($H$3, "" ""))), 1, 0)"),0.0)</f>
        <v>0</v>
      </c>
      <c r="I1485" s="16">
        <f>IFERROR(__xludf.DUMMYFUNCTION("IF(REGEXMATCH($A1485, ""(?i)"" &amp; JOIN(""|"", SPLIT($I$3, "" ""))), 1, 0)"),0.0)</f>
        <v>0</v>
      </c>
      <c r="J1485" s="16">
        <f>IFERROR(__xludf.DUMMYFUNCTION("IF(REGEXMATCH($A1485, ""(?i)"" &amp; JOIN(""|"", SPLIT($J$3, "" ""))), 1, 0)"),0.0)</f>
        <v>0</v>
      </c>
      <c r="K1485" s="16">
        <f>IFERROR(__xludf.DUMMYFUNCTION("IF(REGEXMATCH($A1485, ""(?i)"" &amp; JOIN(""|"", SPLIT($K$3, "" ""))), 1, 0)"),0.0)</f>
        <v>0</v>
      </c>
      <c r="L1485" s="16">
        <f>if(vlookup(A1485,'VMware Inventory'!A:E,5,0)="Workstation",1,0)</f>
        <v>0</v>
      </c>
      <c r="M1485" s="105">
        <f t="shared" si="5"/>
        <v>0</v>
      </c>
      <c r="N1485" s="105">
        <f t="shared" si="6"/>
        <v>0</v>
      </c>
      <c r="O1485" s="105">
        <f t="shared" si="7"/>
        <v>0</v>
      </c>
      <c r="P1485" s="105" t="str">
        <f t="shared" si="8"/>
        <v>No Infra</v>
      </c>
      <c r="Q1485" s="105">
        <f t="shared" si="9"/>
        <v>0</v>
      </c>
    </row>
    <row r="1486">
      <c r="A1486" s="61" t="s">
        <v>1624</v>
      </c>
      <c r="B1486" s="16">
        <f t="shared" si="2"/>
        <v>0</v>
      </c>
      <c r="C1486" s="16">
        <f>IFERROR(__xludf.DUMMYFUNCTION("IF(OR(REGEXMATCH($A1486, ""(?i)"" &amp; JOIN(""|"", SPLIT($C$3, "" ""))),vlookup(A1486,'VMware Inventory'!A:E,5,0)=""VMWare""), 1, 0)"),0.0)</f>
        <v>0</v>
      </c>
      <c r="D1486" s="16">
        <f>IFERROR(__xludf.DUMMYFUNCTION("IF(REGEXMATCH($A1486, ""(?i)"" &amp; JOIN(""|"", SPLIT($D$3, "" ""))), 1, 0)"),0.0)</f>
        <v>0</v>
      </c>
      <c r="E1486" s="16">
        <f t="shared" si="3"/>
        <v>0</v>
      </c>
      <c r="F1486" s="16">
        <f t="shared" si="4"/>
        <v>0</v>
      </c>
      <c r="G1486" s="16">
        <f>IFERROR(__xludf.DUMMYFUNCTION("IF(REGEXMATCH($A1486, ""(?i)"" &amp; JOIN(""|"", SPLIT($G$3, "" ""))), 1, 0)"),0.0)</f>
        <v>0</v>
      </c>
      <c r="H1486" s="16">
        <f>IFERROR(__xludf.DUMMYFUNCTION("IF(REGEXMATCH($A1486, ""(?i)"" &amp; JOIN(""|"", SPLIT($H$3, "" ""))), 1, 0)"),0.0)</f>
        <v>0</v>
      </c>
      <c r="I1486" s="16">
        <f>IFERROR(__xludf.DUMMYFUNCTION("IF(REGEXMATCH($A1486, ""(?i)"" &amp; JOIN(""|"", SPLIT($I$3, "" ""))), 1, 0)"),0.0)</f>
        <v>0</v>
      </c>
      <c r="J1486" s="16">
        <f>IFERROR(__xludf.DUMMYFUNCTION("IF(REGEXMATCH($A1486, ""(?i)"" &amp; JOIN(""|"", SPLIT($J$3, "" ""))), 1, 0)"),0.0)</f>
        <v>0</v>
      </c>
      <c r="K1486" s="16">
        <f>IFERROR(__xludf.DUMMYFUNCTION("IF(REGEXMATCH($A1486, ""(?i)"" &amp; JOIN(""|"", SPLIT($K$3, "" ""))), 1, 0)"),0.0)</f>
        <v>0</v>
      </c>
      <c r="L1486" s="16">
        <f>if(vlookup(A1486,'VMware Inventory'!A:E,5,0)="Workstation",1,0)</f>
        <v>0</v>
      </c>
      <c r="M1486" s="105">
        <f t="shared" si="5"/>
        <v>0</v>
      </c>
      <c r="N1486" s="105">
        <f t="shared" si="6"/>
        <v>0</v>
      </c>
      <c r="O1486" s="105">
        <f t="shared" si="7"/>
        <v>0</v>
      </c>
      <c r="P1486" s="105" t="str">
        <f t="shared" si="8"/>
        <v>No Infra</v>
      </c>
      <c r="Q1486" s="105">
        <f t="shared" si="9"/>
        <v>0</v>
      </c>
    </row>
    <row r="1487">
      <c r="A1487" s="61" t="s">
        <v>1625</v>
      </c>
      <c r="B1487" s="16">
        <f t="shared" si="2"/>
        <v>0</v>
      </c>
      <c r="C1487" s="16">
        <f>IFERROR(__xludf.DUMMYFUNCTION("IF(OR(REGEXMATCH($A1487, ""(?i)"" &amp; JOIN(""|"", SPLIT($C$3, "" ""))),vlookup(A1487,'VMware Inventory'!A:E,5,0)=""VMWare""), 1, 0)"),0.0)</f>
        <v>0</v>
      </c>
      <c r="D1487" s="16">
        <f>IFERROR(__xludf.DUMMYFUNCTION("IF(REGEXMATCH($A1487, ""(?i)"" &amp; JOIN(""|"", SPLIT($D$3, "" ""))), 1, 0)"),0.0)</f>
        <v>0</v>
      </c>
      <c r="E1487" s="16">
        <f t="shared" si="3"/>
        <v>0</v>
      </c>
      <c r="F1487" s="16">
        <f t="shared" si="4"/>
        <v>0</v>
      </c>
      <c r="G1487" s="16">
        <f>IFERROR(__xludf.DUMMYFUNCTION("IF(REGEXMATCH($A1487, ""(?i)"" &amp; JOIN(""|"", SPLIT($G$3, "" ""))), 1, 0)"),0.0)</f>
        <v>0</v>
      </c>
      <c r="H1487" s="16">
        <f>IFERROR(__xludf.DUMMYFUNCTION("IF(REGEXMATCH($A1487, ""(?i)"" &amp; JOIN(""|"", SPLIT($H$3, "" ""))), 1, 0)"),0.0)</f>
        <v>0</v>
      </c>
      <c r="I1487" s="16">
        <f>IFERROR(__xludf.DUMMYFUNCTION("IF(REGEXMATCH($A1487, ""(?i)"" &amp; JOIN(""|"", SPLIT($I$3, "" ""))), 1, 0)"),0.0)</f>
        <v>0</v>
      </c>
      <c r="J1487" s="16">
        <f>IFERROR(__xludf.DUMMYFUNCTION("IF(REGEXMATCH($A1487, ""(?i)"" &amp; JOIN(""|"", SPLIT($J$3, "" ""))), 1, 0)"),0.0)</f>
        <v>0</v>
      </c>
      <c r="K1487" s="16">
        <f>IFERROR(__xludf.DUMMYFUNCTION("IF(REGEXMATCH($A1487, ""(?i)"" &amp; JOIN(""|"", SPLIT($K$3, "" ""))), 1, 0)"),0.0)</f>
        <v>0</v>
      </c>
      <c r="L1487" s="16">
        <f>if(vlookup(A1487,'VMware Inventory'!A:E,5,0)="Workstation",1,0)</f>
        <v>0</v>
      </c>
      <c r="M1487" s="105">
        <f t="shared" si="5"/>
        <v>0</v>
      </c>
      <c r="N1487" s="105">
        <f t="shared" si="6"/>
        <v>0</v>
      </c>
      <c r="O1487" s="105">
        <f t="shared" si="7"/>
        <v>0</v>
      </c>
      <c r="P1487" s="105" t="str">
        <f t="shared" si="8"/>
        <v>No Infra</v>
      </c>
      <c r="Q1487" s="105">
        <f t="shared" si="9"/>
        <v>0</v>
      </c>
    </row>
    <row r="1488">
      <c r="A1488" s="61" t="s">
        <v>1626</v>
      </c>
      <c r="B1488" s="16">
        <f t="shared" si="2"/>
        <v>0</v>
      </c>
      <c r="C1488" s="16">
        <f>IFERROR(__xludf.DUMMYFUNCTION("IF(OR(REGEXMATCH($A1488, ""(?i)"" &amp; JOIN(""|"", SPLIT($C$3, "" ""))),vlookup(A1488,'VMware Inventory'!A:E,5,0)=""VMWare""), 1, 0)"),0.0)</f>
        <v>0</v>
      </c>
      <c r="D1488" s="16">
        <f>IFERROR(__xludf.DUMMYFUNCTION("IF(REGEXMATCH($A1488, ""(?i)"" &amp; JOIN(""|"", SPLIT($D$3, "" ""))), 1, 0)"),0.0)</f>
        <v>0</v>
      </c>
      <c r="E1488" s="16">
        <f t="shared" si="3"/>
        <v>0</v>
      </c>
      <c r="F1488" s="16">
        <f t="shared" si="4"/>
        <v>0</v>
      </c>
      <c r="G1488" s="16">
        <f>IFERROR(__xludf.DUMMYFUNCTION("IF(REGEXMATCH($A1488, ""(?i)"" &amp; JOIN(""|"", SPLIT($G$3, "" ""))), 1, 0)"),0.0)</f>
        <v>0</v>
      </c>
      <c r="H1488" s="16">
        <f>IFERROR(__xludf.DUMMYFUNCTION("IF(REGEXMATCH($A1488, ""(?i)"" &amp; JOIN(""|"", SPLIT($H$3, "" ""))), 1, 0)"),0.0)</f>
        <v>0</v>
      </c>
      <c r="I1488" s="16">
        <f>IFERROR(__xludf.DUMMYFUNCTION("IF(REGEXMATCH($A1488, ""(?i)"" &amp; JOIN(""|"", SPLIT($I$3, "" ""))), 1, 0)"),0.0)</f>
        <v>0</v>
      </c>
      <c r="J1488" s="16">
        <f>IFERROR(__xludf.DUMMYFUNCTION("IF(REGEXMATCH($A1488, ""(?i)"" &amp; JOIN(""|"", SPLIT($J$3, "" ""))), 1, 0)"),0.0)</f>
        <v>0</v>
      </c>
      <c r="K1488" s="16">
        <f>IFERROR(__xludf.DUMMYFUNCTION("IF(REGEXMATCH($A1488, ""(?i)"" &amp; JOIN(""|"", SPLIT($K$3, "" ""))), 1, 0)"),0.0)</f>
        <v>0</v>
      </c>
      <c r="L1488" s="16">
        <f>if(vlookup(A1488,'VMware Inventory'!A:E,5,0)="Workstation",1,0)</f>
        <v>0</v>
      </c>
      <c r="M1488" s="105">
        <f t="shared" si="5"/>
        <v>0</v>
      </c>
      <c r="N1488" s="105">
        <f t="shared" si="6"/>
        <v>0</v>
      </c>
      <c r="O1488" s="105">
        <f t="shared" si="7"/>
        <v>0</v>
      </c>
      <c r="P1488" s="105" t="str">
        <f t="shared" si="8"/>
        <v>No Infra</v>
      </c>
      <c r="Q1488" s="105">
        <f t="shared" si="9"/>
        <v>0</v>
      </c>
    </row>
    <row r="1489">
      <c r="A1489" s="61" t="s">
        <v>1627</v>
      </c>
      <c r="B1489" s="16">
        <f t="shared" si="2"/>
        <v>0</v>
      </c>
      <c r="C1489" s="16">
        <f>IFERROR(__xludf.DUMMYFUNCTION("IF(OR(REGEXMATCH($A1489, ""(?i)"" &amp; JOIN(""|"", SPLIT($C$3, "" ""))),vlookup(A1489,'VMware Inventory'!A:E,5,0)=""VMWare""), 1, 0)"),0.0)</f>
        <v>0</v>
      </c>
      <c r="D1489" s="16">
        <f>IFERROR(__xludf.DUMMYFUNCTION("IF(REGEXMATCH($A1489, ""(?i)"" &amp; JOIN(""|"", SPLIT($D$3, "" ""))), 1, 0)"),0.0)</f>
        <v>0</v>
      </c>
      <c r="E1489" s="16">
        <f t="shared" si="3"/>
        <v>0</v>
      </c>
      <c r="F1489" s="16">
        <f t="shared" si="4"/>
        <v>0</v>
      </c>
      <c r="G1489" s="16">
        <f>IFERROR(__xludf.DUMMYFUNCTION("IF(REGEXMATCH($A1489, ""(?i)"" &amp; JOIN(""|"", SPLIT($G$3, "" ""))), 1, 0)"),0.0)</f>
        <v>0</v>
      </c>
      <c r="H1489" s="16">
        <f>IFERROR(__xludf.DUMMYFUNCTION("IF(REGEXMATCH($A1489, ""(?i)"" &amp; JOIN(""|"", SPLIT($H$3, "" ""))), 1, 0)"),0.0)</f>
        <v>0</v>
      </c>
      <c r="I1489" s="16">
        <f>IFERROR(__xludf.DUMMYFUNCTION("IF(REGEXMATCH($A1489, ""(?i)"" &amp; JOIN(""|"", SPLIT($I$3, "" ""))), 1, 0)"),0.0)</f>
        <v>0</v>
      </c>
      <c r="J1489" s="16">
        <f>IFERROR(__xludf.DUMMYFUNCTION("IF(REGEXMATCH($A1489, ""(?i)"" &amp; JOIN(""|"", SPLIT($J$3, "" ""))), 1, 0)"),0.0)</f>
        <v>0</v>
      </c>
      <c r="K1489" s="16">
        <f>IFERROR(__xludf.DUMMYFUNCTION("IF(REGEXMATCH($A1489, ""(?i)"" &amp; JOIN(""|"", SPLIT($K$3, "" ""))), 1, 0)"),0.0)</f>
        <v>0</v>
      </c>
      <c r="L1489" s="16">
        <f>if(vlookup(A1489,'VMware Inventory'!A:E,5,0)="Workstation",1,0)</f>
        <v>0</v>
      </c>
      <c r="M1489" s="105">
        <f t="shared" si="5"/>
        <v>0</v>
      </c>
      <c r="N1489" s="105">
        <f t="shared" si="6"/>
        <v>0</v>
      </c>
      <c r="O1489" s="105">
        <f t="shared" si="7"/>
        <v>0</v>
      </c>
      <c r="P1489" s="105" t="str">
        <f t="shared" si="8"/>
        <v>No Infra</v>
      </c>
      <c r="Q1489" s="105">
        <f t="shared" si="9"/>
        <v>0</v>
      </c>
    </row>
    <row r="1490">
      <c r="A1490" s="61" t="s">
        <v>1628</v>
      </c>
      <c r="B1490" s="16">
        <f t="shared" si="2"/>
        <v>0</v>
      </c>
      <c r="C1490" s="16">
        <f>IFERROR(__xludf.DUMMYFUNCTION("IF(OR(REGEXMATCH($A1490, ""(?i)"" &amp; JOIN(""|"", SPLIT($C$3, "" ""))),vlookup(A1490,'VMware Inventory'!A:E,5,0)=""VMWare""), 1, 0)"),0.0)</f>
        <v>0</v>
      </c>
      <c r="D1490" s="16">
        <f>IFERROR(__xludf.DUMMYFUNCTION("IF(REGEXMATCH($A1490, ""(?i)"" &amp; JOIN(""|"", SPLIT($D$3, "" ""))), 1, 0)"),0.0)</f>
        <v>0</v>
      </c>
      <c r="E1490" s="16">
        <f t="shared" si="3"/>
        <v>0</v>
      </c>
      <c r="F1490" s="16">
        <f t="shared" si="4"/>
        <v>0</v>
      </c>
      <c r="G1490" s="16">
        <f>IFERROR(__xludf.DUMMYFUNCTION("IF(REGEXMATCH($A1490, ""(?i)"" &amp; JOIN(""|"", SPLIT($G$3, "" ""))), 1, 0)"),0.0)</f>
        <v>0</v>
      </c>
      <c r="H1490" s="16">
        <f>IFERROR(__xludf.DUMMYFUNCTION("IF(REGEXMATCH($A1490, ""(?i)"" &amp; JOIN(""|"", SPLIT($H$3, "" ""))), 1, 0)"),0.0)</f>
        <v>0</v>
      </c>
      <c r="I1490" s="16">
        <f>IFERROR(__xludf.DUMMYFUNCTION("IF(REGEXMATCH($A1490, ""(?i)"" &amp; JOIN(""|"", SPLIT($I$3, "" ""))), 1, 0)"),0.0)</f>
        <v>0</v>
      </c>
      <c r="J1490" s="16">
        <f>IFERROR(__xludf.DUMMYFUNCTION("IF(REGEXMATCH($A1490, ""(?i)"" &amp; JOIN(""|"", SPLIT($J$3, "" ""))), 1, 0)"),0.0)</f>
        <v>0</v>
      </c>
      <c r="K1490" s="16">
        <f>IFERROR(__xludf.DUMMYFUNCTION("IF(REGEXMATCH($A1490, ""(?i)"" &amp; JOIN(""|"", SPLIT($K$3, "" ""))), 1, 0)"),0.0)</f>
        <v>0</v>
      </c>
      <c r="L1490" s="16">
        <f>if(vlookup(A1490,'VMware Inventory'!A:E,5,0)="Workstation",1,0)</f>
        <v>0</v>
      </c>
      <c r="M1490" s="105">
        <f t="shared" si="5"/>
        <v>0</v>
      </c>
      <c r="N1490" s="105">
        <f t="shared" si="6"/>
        <v>0</v>
      </c>
      <c r="O1490" s="105">
        <f t="shared" si="7"/>
        <v>0</v>
      </c>
      <c r="P1490" s="105" t="str">
        <f t="shared" si="8"/>
        <v>No Infra</v>
      </c>
      <c r="Q1490" s="105">
        <f t="shared" si="9"/>
        <v>0</v>
      </c>
    </row>
    <row r="1491">
      <c r="A1491" s="61" t="s">
        <v>1629</v>
      </c>
      <c r="B1491" s="16">
        <f t="shared" si="2"/>
        <v>0</v>
      </c>
      <c r="C1491" s="16">
        <f>IFERROR(__xludf.DUMMYFUNCTION("IF(OR(REGEXMATCH($A1491, ""(?i)"" &amp; JOIN(""|"", SPLIT($C$3, "" ""))),vlookup(A1491,'VMware Inventory'!A:E,5,0)=""VMWare""), 1, 0)"),0.0)</f>
        <v>0</v>
      </c>
      <c r="D1491" s="16">
        <f>IFERROR(__xludf.DUMMYFUNCTION("IF(REGEXMATCH($A1491, ""(?i)"" &amp; JOIN(""|"", SPLIT($D$3, "" ""))), 1, 0)"),0.0)</f>
        <v>0</v>
      </c>
      <c r="E1491" s="16">
        <f t="shared" si="3"/>
        <v>0</v>
      </c>
      <c r="F1491" s="16">
        <f t="shared" si="4"/>
        <v>0</v>
      </c>
      <c r="G1491" s="16">
        <f>IFERROR(__xludf.DUMMYFUNCTION("IF(REGEXMATCH($A1491, ""(?i)"" &amp; JOIN(""|"", SPLIT($G$3, "" ""))), 1, 0)"),0.0)</f>
        <v>0</v>
      </c>
      <c r="H1491" s="16">
        <f>IFERROR(__xludf.DUMMYFUNCTION("IF(REGEXMATCH($A1491, ""(?i)"" &amp; JOIN(""|"", SPLIT($H$3, "" ""))), 1, 0)"),0.0)</f>
        <v>0</v>
      </c>
      <c r="I1491" s="16">
        <f>IFERROR(__xludf.DUMMYFUNCTION("IF(REGEXMATCH($A1491, ""(?i)"" &amp; JOIN(""|"", SPLIT($I$3, "" ""))), 1, 0)"),0.0)</f>
        <v>0</v>
      </c>
      <c r="J1491" s="16">
        <f>IFERROR(__xludf.DUMMYFUNCTION("IF(REGEXMATCH($A1491, ""(?i)"" &amp; JOIN(""|"", SPLIT($J$3, "" ""))), 1, 0)"),0.0)</f>
        <v>0</v>
      </c>
      <c r="K1491" s="16">
        <f>IFERROR(__xludf.DUMMYFUNCTION("IF(REGEXMATCH($A1491, ""(?i)"" &amp; JOIN(""|"", SPLIT($K$3, "" ""))), 1, 0)"),0.0)</f>
        <v>0</v>
      </c>
      <c r="L1491" s="16">
        <f>if(vlookup(A1491,'VMware Inventory'!A:E,5,0)="Workstation",1,0)</f>
        <v>0</v>
      </c>
      <c r="M1491" s="105">
        <f t="shared" si="5"/>
        <v>0</v>
      </c>
      <c r="N1491" s="105">
        <f t="shared" si="6"/>
        <v>0</v>
      </c>
      <c r="O1491" s="105">
        <f t="shared" si="7"/>
        <v>0</v>
      </c>
      <c r="P1491" s="105" t="str">
        <f t="shared" si="8"/>
        <v>No Infra</v>
      </c>
      <c r="Q1491" s="105">
        <f t="shared" si="9"/>
        <v>0</v>
      </c>
    </row>
    <row r="1492">
      <c r="A1492" s="61" t="s">
        <v>1630</v>
      </c>
      <c r="B1492" s="16">
        <f t="shared" si="2"/>
        <v>0</v>
      </c>
      <c r="C1492" s="16">
        <f>IFERROR(__xludf.DUMMYFUNCTION("IF(OR(REGEXMATCH($A1492, ""(?i)"" &amp; JOIN(""|"", SPLIT($C$3, "" ""))),vlookup(A1492,'VMware Inventory'!A:E,5,0)=""VMWare""), 1, 0)"),0.0)</f>
        <v>0</v>
      </c>
      <c r="D1492" s="16">
        <f>IFERROR(__xludf.DUMMYFUNCTION("IF(REGEXMATCH($A1492, ""(?i)"" &amp; JOIN(""|"", SPLIT($D$3, "" ""))), 1, 0)"),0.0)</f>
        <v>0</v>
      </c>
      <c r="E1492" s="16">
        <f t="shared" si="3"/>
        <v>0</v>
      </c>
      <c r="F1492" s="16">
        <f t="shared" si="4"/>
        <v>0</v>
      </c>
      <c r="G1492" s="16">
        <f>IFERROR(__xludf.DUMMYFUNCTION("IF(REGEXMATCH($A1492, ""(?i)"" &amp; JOIN(""|"", SPLIT($G$3, "" ""))), 1, 0)"),0.0)</f>
        <v>0</v>
      </c>
      <c r="H1492" s="16">
        <f>IFERROR(__xludf.DUMMYFUNCTION("IF(REGEXMATCH($A1492, ""(?i)"" &amp; JOIN(""|"", SPLIT($H$3, "" ""))), 1, 0)"),0.0)</f>
        <v>0</v>
      </c>
      <c r="I1492" s="16">
        <f>IFERROR(__xludf.DUMMYFUNCTION("IF(REGEXMATCH($A1492, ""(?i)"" &amp; JOIN(""|"", SPLIT($I$3, "" ""))), 1, 0)"),0.0)</f>
        <v>0</v>
      </c>
      <c r="J1492" s="16">
        <f>IFERROR(__xludf.DUMMYFUNCTION("IF(REGEXMATCH($A1492, ""(?i)"" &amp; JOIN(""|"", SPLIT($J$3, "" ""))), 1, 0)"),0.0)</f>
        <v>0</v>
      </c>
      <c r="K1492" s="16">
        <f>IFERROR(__xludf.DUMMYFUNCTION("IF(REGEXMATCH($A1492, ""(?i)"" &amp; JOIN(""|"", SPLIT($K$3, "" ""))), 1, 0)"),0.0)</f>
        <v>0</v>
      </c>
      <c r="L1492" s="16">
        <f>if(vlookup(A1492,'VMware Inventory'!A:E,5,0)="Workstation",1,0)</f>
        <v>0</v>
      </c>
      <c r="M1492" s="105">
        <f t="shared" si="5"/>
        <v>0</v>
      </c>
      <c r="N1492" s="105">
        <f t="shared" si="6"/>
        <v>0</v>
      </c>
      <c r="O1492" s="105">
        <f t="shared" si="7"/>
        <v>0</v>
      </c>
      <c r="P1492" s="105" t="str">
        <f t="shared" si="8"/>
        <v>No Infra</v>
      </c>
      <c r="Q1492" s="105">
        <f t="shared" si="9"/>
        <v>0</v>
      </c>
    </row>
    <row r="1493">
      <c r="A1493" s="61" t="s">
        <v>1631</v>
      </c>
      <c r="B1493" s="16">
        <f t="shared" si="2"/>
        <v>0</v>
      </c>
      <c r="C1493" s="16">
        <f>IFERROR(__xludf.DUMMYFUNCTION("IF(OR(REGEXMATCH($A1493, ""(?i)"" &amp; JOIN(""|"", SPLIT($C$3, "" ""))),vlookup(A1493,'VMware Inventory'!A:E,5,0)=""VMWare""), 1, 0)"),0.0)</f>
        <v>0</v>
      </c>
      <c r="D1493" s="16">
        <f>IFERROR(__xludf.DUMMYFUNCTION("IF(REGEXMATCH($A1493, ""(?i)"" &amp; JOIN(""|"", SPLIT($D$3, "" ""))), 1, 0)"),0.0)</f>
        <v>0</v>
      </c>
      <c r="E1493" s="16">
        <f t="shared" si="3"/>
        <v>0</v>
      </c>
      <c r="F1493" s="16">
        <f t="shared" si="4"/>
        <v>0</v>
      </c>
      <c r="G1493" s="16">
        <f>IFERROR(__xludf.DUMMYFUNCTION("IF(REGEXMATCH($A1493, ""(?i)"" &amp; JOIN(""|"", SPLIT($G$3, "" ""))), 1, 0)"),0.0)</f>
        <v>0</v>
      </c>
      <c r="H1493" s="16">
        <f>IFERROR(__xludf.DUMMYFUNCTION("IF(REGEXMATCH($A1493, ""(?i)"" &amp; JOIN(""|"", SPLIT($H$3, "" ""))), 1, 0)"),0.0)</f>
        <v>0</v>
      </c>
      <c r="I1493" s="16">
        <f>IFERROR(__xludf.DUMMYFUNCTION("IF(REGEXMATCH($A1493, ""(?i)"" &amp; JOIN(""|"", SPLIT($I$3, "" ""))), 1, 0)"),0.0)</f>
        <v>0</v>
      </c>
      <c r="J1493" s="16">
        <f>IFERROR(__xludf.DUMMYFUNCTION("IF(REGEXMATCH($A1493, ""(?i)"" &amp; JOIN(""|"", SPLIT($J$3, "" ""))), 1, 0)"),0.0)</f>
        <v>0</v>
      </c>
      <c r="K1493" s="16">
        <f>IFERROR(__xludf.DUMMYFUNCTION("IF(REGEXMATCH($A1493, ""(?i)"" &amp; JOIN(""|"", SPLIT($K$3, "" ""))), 1, 0)"),0.0)</f>
        <v>0</v>
      </c>
      <c r="L1493" s="16">
        <f>if(vlookup(A1493,'VMware Inventory'!A:E,5,0)="Workstation",1,0)</f>
        <v>0</v>
      </c>
      <c r="M1493" s="105">
        <f t="shared" si="5"/>
        <v>0</v>
      </c>
      <c r="N1493" s="105">
        <f t="shared" si="6"/>
        <v>0</v>
      </c>
      <c r="O1493" s="105">
        <f t="shared" si="7"/>
        <v>0</v>
      </c>
      <c r="P1493" s="105" t="str">
        <f t="shared" si="8"/>
        <v>No Infra</v>
      </c>
      <c r="Q1493" s="105">
        <f t="shared" si="9"/>
        <v>0</v>
      </c>
    </row>
    <row r="1494">
      <c r="A1494" s="61" t="s">
        <v>1632</v>
      </c>
      <c r="B1494" s="16">
        <f t="shared" si="2"/>
        <v>0</v>
      </c>
      <c r="C1494" s="16">
        <f>IFERROR(__xludf.DUMMYFUNCTION("IF(OR(REGEXMATCH($A1494, ""(?i)"" &amp; JOIN(""|"", SPLIT($C$3, "" ""))),vlookup(A1494,'VMware Inventory'!A:E,5,0)=""VMWare""), 1, 0)"),0.0)</f>
        <v>0</v>
      </c>
      <c r="D1494" s="16">
        <f>IFERROR(__xludf.DUMMYFUNCTION("IF(REGEXMATCH($A1494, ""(?i)"" &amp; JOIN(""|"", SPLIT($D$3, "" ""))), 1, 0)"),0.0)</f>
        <v>0</v>
      </c>
      <c r="E1494" s="16">
        <f t="shared" si="3"/>
        <v>0</v>
      </c>
      <c r="F1494" s="16">
        <f t="shared" si="4"/>
        <v>0</v>
      </c>
      <c r="G1494" s="16">
        <f>IFERROR(__xludf.DUMMYFUNCTION("IF(REGEXMATCH($A1494, ""(?i)"" &amp; JOIN(""|"", SPLIT($G$3, "" ""))), 1, 0)"),0.0)</f>
        <v>0</v>
      </c>
      <c r="H1494" s="16">
        <f>IFERROR(__xludf.DUMMYFUNCTION("IF(REGEXMATCH($A1494, ""(?i)"" &amp; JOIN(""|"", SPLIT($H$3, "" ""))), 1, 0)"),0.0)</f>
        <v>0</v>
      </c>
      <c r="I1494" s="16">
        <f>IFERROR(__xludf.DUMMYFUNCTION("IF(REGEXMATCH($A1494, ""(?i)"" &amp; JOIN(""|"", SPLIT($I$3, "" ""))), 1, 0)"),0.0)</f>
        <v>0</v>
      </c>
      <c r="J1494" s="16">
        <f>IFERROR(__xludf.DUMMYFUNCTION("IF(REGEXMATCH($A1494, ""(?i)"" &amp; JOIN(""|"", SPLIT($J$3, "" ""))), 1, 0)"),0.0)</f>
        <v>0</v>
      </c>
      <c r="K1494" s="16">
        <f>IFERROR(__xludf.DUMMYFUNCTION("IF(REGEXMATCH($A1494, ""(?i)"" &amp; JOIN(""|"", SPLIT($K$3, "" ""))), 1, 0)"),0.0)</f>
        <v>0</v>
      </c>
      <c r="L1494" s="16">
        <f>if(vlookup(A1494,'VMware Inventory'!A:E,5,0)="Workstation",1,0)</f>
        <v>0</v>
      </c>
      <c r="M1494" s="105">
        <f t="shared" si="5"/>
        <v>0</v>
      </c>
      <c r="N1494" s="105">
        <f t="shared" si="6"/>
        <v>0</v>
      </c>
      <c r="O1494" s="105">
        <f t="shared" si="7"/>
        <v>0</v>
      </c>
      <c r="P1494" s="105" t="str">
        <f t="shared" si="8"/>
        <v>No Infra</v>
      </c>
      <c r="Q1494" s="105">
        <f t="shared" si="9"/>
        <v>0</v>
      </c>
    </row>
    <row r="1495">
      <c r="A1495" s="61" t="s">
        <v>1633</v>
      </c>
      <c r="B1495" s="16">
        <f t="shared" si="2"/>
        <v>0</v>
      </c>
      <c r="C1495" s="16">
        <f>IFERROR(__xludf.DUMMYFUNCTION("IF(OR(REGEXMATCH($A1495, ""(?i)"" &amp; JOIN(""|"", SPLIT($C$3, "" ""))),vlookup(A1495,'VMware Inventory'!A:E,5,0)=""VMWare""), 1, 0)"),0.0)</f>
        <v>0</v>
      </c>
      <c r="D1495" s="16">
        <f>IFERROR(__xludf.DUMMYFUNCTION("IF(REGEXMATCH($A1495, ""(?i)"" &amp; JOIN(""|"", SPLIT($D$3, "" ""))), 1, 0)"),0.0)</f>
        <v>0</v>
      </c>
      <c r="E1495" s="16">
        <f t="shared" si="3"/>
        <v>0</v>
      </c>
      <c r="F1495" s="16">
        <f t="shared" si="4"/>
        <v>0</v>
      </c>
      <c r="G1495" s="16">
        <f>IFERROR(__xludf.DUMMYFUNCTION("IF(REGEXMATCH($A1495, ""(?i)"" &amp; JOIN(""|"", SPLIT($G$3, "" ""))), 1, 0)"),0.0)</f>
        <v>0</v>
      </c>
      <c r="H1495" s="16">
        <f>IFERROR(__xludf.DUMMYFUNCTION("IF(REGEXMATCH($A1495, ""(?i)"" &amp; JOIN(""|"", SPLIT($H$3, "" ""))), 1, 0)"),0.0)</f>
        <v>0</v>
      </c>
      <c r="I1495" s="16">
        <f>IFERROR(__xludf.DUMMYFUNCTION("IF(REGEXMATCH($A1495, ""(?i)"" &amp; JOIN(""|"", SPLIT($I$3, "" ""))), 1, 0)"),0.0)</f>
        <v>0</v>
      </c>
      <c r="J1495" s="16">
        <f>IFERROR(__xludf.DUMMYFUNCTION("IF(REGEXMATCH($A1495, ""(?i)"" &amp; JOIN(""|"", SPLIT($J$3, "" ""))), 1, 0)"),0.0)</f>
        <v>0</v>
      </c>
      <c r="K1495" s="16">
        <f>IFERROR(__xludf.DUMMYFUNCTION("IF(REGEXMATCH($A1495, ""(?i)"" &amp; JOIN(""|"", SPLIT($K$3, "" ""))), 1, 0)"),0.0)</f>
        <v>0</v>
      </c>
      <c r="L1495" s="16">
        <f>if(vlookup(A1495,'VMware Inventory'!A:E,5,0)="Workstation",1,0)</f>
        <v>0</v>
      </c>
      <c r="M1495" s="105">
        <f t="shared" si="5"/>
        <v>0</v>
      </c>
      <c r="N1495" s="105">
        <f t="shared" si="6"/>
        <v>0</v>
      </c>
      <c r="O1495" s="105">
        <f t="shared" si="7"/>
        <v>0</v>
      </c>
      <c r="P1495" s="105" t="str">
        <f t="shared" si="8"/>
        <v>No Infra</v>
      </c>
      <c r="Q1495" s="105">
        <f t="shared" si="9"/>
        <v>0</v>
      </c>
    </row>
    <row r="1496">
      <c r="A1496" s="61" t="s">
        <v>1634</v>
      </c>
      <c r="B1496" s="16">
        <f t="shared" si="2"/>
        <v>0</v>
      </c>
      <c r="C1496" s="16">
        <f>IFERROR(__xludf.DUMMYFUNCTION("IF(OR(REGEXMATCH($A1496, ""(?i)"" &amp; JOIN(""|"", SPLIT($C$3, "" ""))),vlookup(A1496,'VMware Inventory'!A:E,5,0)=""VMWare""), 1, 0)"),0.0)</f>
        <v>0</v>
      </c>
      <c r="D1496" s="16">
        <f>IFERROR(__xludf.DUMMYFUNCTION("IF(REGEXMATCH($A1496, ""(?i)"" &amp; JOIN(""|"", SPLIT($D$3, "" ""))), 1, 0)"),0.0)</f>
        <v>0</v>
      </c>
      <c r="E1496" s="16">
        <f t="shared" si="3"/>
        <v>0</v>
      </c>
      <c r="F1496" s="16">
        <f t="shared" si="4"/>
        <v>0</v>
      </c>
      <c r="G1496" s="16">
        <f>IFERROR(__xludf.DUMMYFUNCTION("IF(REGEXMATCH($A1496, ""(?i)"" &amp; JOIN(""|"", SPLIT($G$3, "" ""))), 1, 0)"),0.0)</f>
        <v>0</v>
      </c>
      <c r="H1496" s="16">
        <f>IFERROR(__xludf.DUMMYFUNCTION("IF(REGEXMATCH($A1496, ""(?i)"" &amp; JOIN(""|"", SPLIT($H$3, "" ""))), 1, 0)"),0.0)</f>
        <v>0</v>
      </c>
      <c r="I1496" s="16">
        <f>IFERROR(__xludf.DUMMYFUNCTION("IF(REGEXMATCH($A1496, ""(?i)"" &amp; JOIN(""|"", SPLIT($I$3, "" ""))), 1, 0)"),0.0)</f>
        <v>0</v>
      </c>
      <c r="J1496" s="16">
        <f>IFERROR(__xludf.DUMMYFUNCTION("IF(REGEXMATCH($A1496, ""(?i)"" &amp; JOIN(""|"", SPLIT($J$3, "" ""))), 1, 0)"),0.0)</f>
        <v>0</v>
      </c>
      <c r="K1496" s="16">
        <f>IFERROR(__xludf.DUMMYFUNCTION("IF(REGEXMATCH($A1496, ""(?i)"" &amp; JOIN(""|"", SPLIT($K$3, "" ""))), 1, 0)"),0.0)</f>
        <v>0</v>
      </c>
      <c r="L1496" s="16">
        <f>if(vlookup(A1496,'VMware Inventory'!A:E,5,0)="Workstation",1,0)</f>
        <v>0</v>
      </c>
      <c r="M1496" s="105">
        <f t="shared" si="5"/>
        <v>0</v>
      </c>
      <c r="N1496" s="105">
        <f t="shared" si="6"/>
        <v>0</v>
      </c>
      <c r="O1496" s="105">
        <f t="shared" si="7"/>
        <v>0</v>
      </c>
      <c r="P1496" s="105" t="str">
        <f t="shared" si="8"/>
        <v>No Infra</v>
      </c>
      <c r="Q1496" s="105">
        <f t="shared" si="9"/>
        <v>0</v>
      </c>
    </row>
    <row r="1497">
      <c r="A1497" s="61" t="s">
        <v>1635</v>
      </c>
      <c r="B1497" s="16">
        <f t="shared" si="2"/>
        <v>0</v>
      </c>
      <c r="C1497" s="16">
        <f>IFERROR(__xludf.DUMMYFUNCTION("IF(OR(REGEXMATCH($A1497, ""(?i)"" &amp; JOIN(""|"", SPLIT($C$3, "" ""))),vlookup(A1497,'VMware Inventory'!A:E,5,0)=""VMWare""), 1, 0)"),0.0)</f>
        <v>0</v>
      </c>
      <c r="D1497" s="16">
        <f>IFERROR(__xludf.DUMMYFUNCTION("IF(REGEXMATCH($A1497, ""(?i)"" &amp; JOIN(""|"", SPLIT($D$3, "" ""))), 1, 0)"),0.0)</f>
        <v>0</v>
      </c>
      <c r="E1497" s="16">
        <f t="shared" si="3"/>
        <v>0</v>
      </c>
      <c r="F1497" s="16">
        <f t="shared" si="4"/>
        <v>0</v>
      </c>
      <c r="G1497" s="16">
        <f>IFERROR(__xludf.DUMMYFUNCTION("IF(REGEXMATCH($A1497, ""(?i)"" &amp; JOIN(""|"", SPLIT($G$3, "" ""))), 1, 0)"),0.0)</f>
        <v>0</v>
      </c>
      <c r="H1497" s="16">
        <f>IFERROR(__xludf.DUMMYFUNCTION("IF(REGEXMATCH($A1497, ""(?i)"" &amp; JOIN(""|"", SPLIT($H$3, "" ""))), 1, 0)"),0.0)</f>
        <v>0</v>
      </c>
      <c r="I1497" s="16">
        <f>IFERROR(__xludf.DUMMYFUNCTION("IF(REGEXMATCH($A1497, ""(?i)"" &amp; JOIN(""|"", SPLIT($I$3, "" ""))), 1, 0)"),0.0)</f>
        <v>0</v>
      </c>
      <c r="J1497" s="16">
        <f>IFERROR(__xludf.DUMMYFUNCTION("IF(REGEXMATCH($A1497, ""(?i)"" &amp; JOIN(""|"", SPLIT($J$3, "" ""))), 1, 0)"),0.0)</f>
        <v>0</v>
      </c>
      <c r="K1497" s="16">
        <f>IFERROR(__xludf.DUMMYFUNCTION("IF(REGEXMATCH($A1497, ""(?i)"" &amp; JOIN(""|"", SPLIT($K$3, "" ""))), 1, 0)"),0.0)</f>
        <v>0</v>
      </c>
      <c r="L1497" s="16">
        <f>if(vlookup(A1497,'VMware Inventory'!A:E,5,0)="Workstation",1,0)</f>
        <v>0</v>
      </c>
      <c r="M1497" s="105">
        <f t="shared" si="5"/>
        <v>0</v>
      </c>
      <c r="N1497" s="105">
        <f t="shared" si="6"/>
        <v>0</v>
      </c>
      <c r="O1497" s="105">
        <f t="shared" si="7"/>
        <v>0</v>
      </c>
      <c r="P1497" s="105" t="str">
        <f t="shared" si="8"/>
        <v>No Infra</v>
      </c>
      <c r="Q1497" s="105">
        <f t="shared" si="9"/>
        <v>0</v>
      </c>
    </row>
    <row r="1498">
      <c r="A1498" s="61" t="s">
        <v>1633</v>
      </c>
      <c r="B1498" s="16">
        <f t="shared" si="2"/>
        <v>0</v>
      </c>
      <c r="C1498" s="16">
        <f>IFERROR(__xludf.DUMMYFUNCTION("IF(OR(REGEXMATCH($A1498, ""(?i)"" &amp; JOIN(""|"", SPLIT($C$3, "" ""))),vlookup(A1498,'VMware Inventory'!A:E,5,0)=""VMWare""), 1, 0)"),0.0)</f>
        <v>0</v>
      </c>
      <c r="D1498" s="16">
        <f>IFERROR(__xludf.DUMMYFUNCTION("IF(REGEXMATCH($A1498, ""(?i)"" &amp; JOIN(""|"", SPLIT($D$3, "" ""))), 1, 0)"),0.0)</f>
        <v>0</v>
      </c>
      <c r="E1498" s="16">
        <f t="shared" si="3"/>
        <v>0</v>
      </c>
      <c r="F1498" s="16">
        <f t="shared" si="4"/>
        <v>0</v>
      </c>
      <c r="G1498" s="16">
        <f>IFERROR(__xludf.DUMMYFUNCTION("IF(REGEXMATCH($A1498, ""(?i)"" &amp; JOIN(""|"", SPLIT($G$3, "" ""))), 1, 0)"),0.0)</f>
        <v>0</v>
      </c>
      <c r="H1498" s="16">
        <f>IFERROR(__xludf.DUMMYFUNCTION("IF(REGEXMATCH($A1498, ""(?i)"" &amp; JOIN(""|"", SPLIT($H$3, "" ""))), 1, 0)"),0.0)</f>
        <v>0</v>
      </c>
      <c r="I1498" s="16">
        <f>IFERROR(__xludf.DUMMYFUNCTION("IF(REGEXMATCH($A1498, ""(?i)"" &amp; JOIN(""|"", SPLIT($I$3, "" ""))), 1, 0)"),0.0)</f>
        <v>0</v>
      </c>
      <c r="J1498" s="16">
        <f>IFERROR(__xludf.DUMMYFUNCTION("IF(REGEXMATCH($A1498, ""(?i)"" &amp; JOIN(""|"", SPLIT($J$3, "" ""))), 1, 0)"),0.0)</f>
        <v>0</v>
      </c>
      <c r="K1498" s="16">
        <f>IFERROR(__xludf.DUMMYFUNCTION("IF(REGEXMATCH($A1498, ""(?i)"" &amp; JOIN(""|"", SPLIT($K$3, "" ""))), 1, 0)"),0.0)</f>
        <v>0</v>
      </c>
      <c r="L1498" s="16">
        <f>if(vlookup(A1498,'VMware Inventory'!A:E,5,0)="Workstation",1,0)</f>
        <v>0</v>
      </c>
      <c r="M1498" s="105">
        <f t="shared" si="5"/>
        <v>0</v>
      </c>
      <c r="N1498" s="105">
        <f t="shared" si="6"/>
        <v>0</v>
      </c>
      <c r="O1498" s="105">
        <f t="shared" si="7"/>
        <v>0</v>
      </c>
      <c r="P1498" s="105" t="str">
        <f t="shared" si="8"/>
        <v>No Infra</v>
      </c>
      <c r="Q1498" s="105">
        <f t="shared" si="9"/>
        <v>0</v>
      </c>
    </row>
    <row r="1499">
      <c r="A1499" s="61" t="s">
        <v>1636</v>
      </c>
      <c r="B1499" s="16">
        <f t="shared" si="2"/>
        <v>0</v>
      </c>
      <c r="C1499" s="16">
        <f>IFERROR(__xludf.DUMMYFUNCTION("IF(OR(REGEXMATCH($A1499, ""(?i)"" &amp; JOIN(""|"", SPLIT($C$3, "" ""))),vlookup(A1499,'VMware Inventory'!A:E,5,0)=""VMWare""), 1, 0)"),0.0)</f>
        <v>0</v>
      </c>
      <c r="D1499" s="16">
        <f>IFERROR(__xludf.DUMMYFUNCTION("IF(REGEXMATCH($A1499, ""(?i)"" &amp; JOIN(""|"", SPLIT($D$3, "" ""))), 1, 0)"),0.0)</f>
        <v>0</v>
      </c>
      <c r="E1499" s="16">
        <f t="shared" si="3"/>
        <v>0</v>
      </c>
      <c r="F1499" s="16">
        <f t="shared" si="4"/>
        <v>0</v>
      </c>
      <c r="G1499" s="16">
        <f>IFERROR(__xludf.DUMMYFUNCTION("IF(REGEXMATCH($A1499, ""(?i)"" &amp; JOIN(""|"", SPLIT($G$3, "" ""))), 1, 0)"),0.0)</f>
        <v>0</v>
      </c>
      <c r="H1499" s="16">
        <f>IFERROR(__xludf.DUMMYFUNCTION("IF(REGEXMATCH($A1499, ""(?i)"" &amp; JOIN(""|"", SPLIT($H$3, "" ""))), 1, 0)"),0.0)</f>
        <v>0</v>
      </c>
      <c r="I1499" s="16">
        <f>IFERROR(__xludf.DUMMYFUNCTION("IF(REGEXMATCH($A1499, ""(?i)"" &amp; JOIN(""|"", SPLIT($I$3, "" ""))), 1, 0)"),0.0)</f>
        <v>0</v>
      </c>
      <c r="J1499" s="16">
        <f>IFERROR(__xludf.DUMMYFUNCTION("IF(REGEXMATCH($A1499, ""(?i)"" &amp; JOIN(""|"", SPLIT($J$3, "" ""))), 1, 0)"),0.0)</f>
        <v>0</v>
      </c>
      <c r="K1499" s="16">
        <f>IFERROR(__xludf.DUMMYFUNCTION("IF(REGEXMATCH($A1499, ""(?i)"" &amp; JOIN(""|"", SPLIT($K$3, "" ""))), 1, 0)"),0.0)</f>
        <v>0</v>
      </c>
      <c r="L1499" s="16">
        <f>if(vlookup(A1499,'VMware Inventory'!A:E,5,0)="Workstation",1,0)</f>
        <v>0</v>
      </c>
      <c r="M1499" s="105">
        <f t="shared" si="5"/>
        <v>0</v>
      </c>
      <c r="N1499" s="105">
        <f t="shared" si="6"/>
        <v>0</v>
      </c>
      <c r="O1499" s="105">
        <f t="shared" si="7"/>
        <v>0</v>
      </c>
      <c r="P1499" s="105" t="str">
        <f t="shared" si="8"/>
        <v>No Infra</v>
      </c>
      <c r="Q1499" s="105">
        <f t="shared" si="9"/>
        <v>0</v>
      </c>
    </row>
    <row r="1500">
      <c r="A1500" s="61" t="s">
        <v>1637</v>
      </c>
      <c r="B1500" s="16">
        <f t="shared" si="2"/>
        <v>0</v>
      </c>
      <c r="C1500" s="16">
        <f>IFERROR(__xludf.DUMMYFUNCTION("IF(OR(REGEXMATCH($A1500, ""(?i)"" &amp; JOIN(""|"", SPLIT($C$3, "" ""))),vlookup(A1500,'VMware Inventory'!A:E,5,0)=""VMWare""), 1, 0)"),0.0)</f>
        <v>0</v>
      </c>
      <c r="D1500" s="16">
        <f>IFERROR(__xludf.DUMMYFUNCTION("IF(REGEXMATCH($A1500, ""(?i)"" &amp; JOIN(""|"", SPLIT($D$3, "" ""))), 1, 0)"),0.0)</f>
        <v>0</v>
      </c>
      <c r="E1500" s="16">
        <f t="shared" si="3"/>
        <v>0</v>
      </c>
      <c r="F1500" s="16">
        <f t="shared" si="4"/>
        <v>0</v>
      </c>
      <c r="G1500" s="16">
        <f>IFERROR(__xludf.DUMMYFUNCTION("IF(REGEXMATCH($A1500, ""(?i)"" &amp; JOIN(""|"", SPLIT($G$3, "" ""))), 1, 0)"),0.0)</f>
        <v>0</v>
      </c>
      <c r="H1500" s="16">
        <f>IFERROR(__xludf.DUMMYFUNCTION("IF(REGEXMATCH($A1500, ""(?i)"" &amp; JOIN(""|"", SPLIT($H$3, "" ""))), 1, 0)"),0.0)</f>
        <v>0</v>
      </c>
      <c r="I1500" s="16">
        <f>IFERROR(__xludf.DUMMYFUNCTION("IF(REGEXMATCH($A1500, ""(?i)"" &amp; JOIN(""|"", SPLIT($I$3, "" ""))), 1, 0)"),0.0)</f>
        <v>0</v>
      </c>
      <c r="J1500" s="16">
        <f>IFERROR(__xludf.DUMMYFUNCTION("IF(REGEXMATCH($A1500, ""(?i)"" &amp; JOIN(""|"", SPLIT($J$3, "" ""))), 1, 0)"),0.0)</f>
        <v>0</v>
      </c>
      <c r="K1500" s="16">
        <f>IFERROR(__xludf.DUMMYFUNCTION("IF(REGEXMATCH($A1500, ""(?i)"" &amp; JOIN(""|"", SPLIT($K$3, "" ""))), 1, 0)"),0.0)</f>
        <v>0</v>
      </c>
      <c r="L1500" s="16">
        <f>if(vlookup(A1500,'VMware Inventory'!A:E,5,0)="Workstation",1,0)</f>
        <v>0</v>
      </c>
      <c r="M1500" s="105">
        <f t="shared" si="5"/>
        <v>0</v>
      </c>
      <c r="N1500" s="105">
        <f t="shared" si="6"/>
        <v>0</v>
      </c>
      <c r="O1500" s="105">
        <f t="shared" si="7"/>
        <v>0</v>
      </c>
      <c r="P1500" s="105" t="str">
        <f t="shared" si="8"/>
        <v>No Infra</v>
      </c>
      <c r="Q1500" s="105">
        <f t="shared" si="9"/>
        <v>0</v>
      </c>
    </row>
    <row r="1501">
      <c r="A1501" s="61" t="s">
        <v>1638</v>
      </c>
      <c r="B1501" s="16">
        <f t="shared" si="2"/>
        <v>0</v>
      </c>
      <c r="C1501" s="16">
        <f>IFERROR(__xludf.DUMMYFUNCTION("IF(OR(REGEXMATCH($A1501, ""(?i)"" &amp; JOIN(""|"", SPLIT($C$3, "" ""))),vlookup(A1501,'VMware Inventory'!A:E,5,0)=""VMWare""), 1, 0)"),0.0)</f>
        <v>0</v>
      </c>
      <c r="D1501" s="16">
        <f>IFERROR(__xludf.DUMMYFUNCTION("IF(REGEXMATCH($A1501, ""(?i)"" &amp; JOIN(""|"", SPLIT($D$3, "" ""))), 1, 0)"),0.0)</f>
        <v>0</v>
      </c>
      <c r="E1501" s="16">
        <f t="shared" si="3"/>
        <v>0</v>
      </c>
      <c r="F1501" s="16">
        <f t="shared" si="4"/>
        <v>0</v>
      </c>
      <c r="G1501" s="16">
        <f>IFERROR(__xludf.DUMMYFUNCTION("IF(REGEXMATCH($A1501, ""(?i)"" &amp; JOIN(""|"", SPLIT($G$3, "" ""))), 1, 0)"),0.0)</f>
        <v>0</v>
      </c>
      <c r="H1501" s="16">
        <f>IFERROR(__xludf.DUMMYFUNCTION("IF(REGEXMATCH($A1501, ""(?i)"" &amp; JOIN(""|"", SPLIT($H$3, "" ""))), 1, 0)"),0.0)</f>
        <v>0</v>
      </c>
      <c r="I1501" s="16">
        <f>IFERROR(__xludf.DUMMYFUNCTION("IF(REGEXMATCH($A1501, ""(?i)"" &amp; JOIN(""|"", SPLIT($I$3, "" ""))), 1, 0)"),0.0)</f>
        <v>0</v>
      </c>
      <c r="J1501" s="16">
        <f>IFERROR(__xludf.DUMMYFUNCTION("IF(REGEXMATCH($A1501, ""(?i)"" &amp; JOIN(""|"", SPLIT($J$3, "" ""))), 1, 0)"),0.0)</f>
        <v>0</v>
      </c>
      <c r="K1501" s="16">
        <f>IFERROR(__xludf.DUMMYFUNCTION("IF(REGEXMATCH($A1501, ""(?i)"" &amp; JOIN(""|"", SPLIT($K$3, "" ""))), 1, 0)"),0.0)</f>
        <v>0</v>
      </c>
      <c r="L1501" s="16">
        <f>if(vlookup(A1501,'VMware Inventory'!A:E,5,0)="Workstation",1,0)</f>
        <v>0</v>
      </c>
      <c r="M1501" s="105">
        <f t="shared" si="5"/>
        <v>0</v>
      </c>
      <c r="N1501" s="105">
        <f t="shared" si="6"/>
        <v>0</v>
      </c>
      <c r="O1501" s="105">
        <f t="shared" si="7"/>
        <v>0</v>
      </c>
      <c r="P1501" s="105" t="str">
        <f t="shared" si="8"/>
        <v>No Infra</v>
      </c>
      <c r="Q1501" s="105">
        <f t="shared" si="9"/>
        <v>0</v>
      </c>
    </row>
    <row r="1502">
      <c r="A1502" s="61" t="s">
        <v>1639</v>
      </c>
      <c r="B1502" s="16">
        <f t="shared" si="2"/>
        <v>0</v>
      </c>
      <c r="C1502" s="16">
        <f>IFERROR(__xludf.DUMMYFUNCTION("IF(OR(REGEXMATCH($A1502, ""(?i)"" &amp; JOIN(""|"", SPLIT($C$3, "" ""))),vlookup(A1502,'VMware Inventory'!A:E,5,0)=""VMWare""), 1, 0)"),0.0)</f>
        <v>0</v>
      </c>
      <c r="D1502" s="16">
        <f>IFERROR(__xludf.DUMMYFUNCTION("IF(REGEXMATCH($A1502, ""(?i)"" &amp; JOIN(""|"", SPLIT($D$3, "" ""))), 1, 0)"),0.0)</f>
        <v>0</v>
      </c>
      <c r="E1502" s="16">
        <f t="shared" si="3"/>
        <v>0</v>
      </c>
      <c r="F1502" s="16">
        <f t="shared" si="4"/>
        <v>0</v>
      </c>
      <c r="G1502" s="16">
        <f>IFERROR(__xludf.DUMMYFUNCTION("IF(REGEXMATCH($A1502, ""(?i)"" &amp; JOIN(""|"", SPLIT($G$3, "" ""))), 1, 0)"),0.0)</f>
        <v>0</v>
      </c>
      <c r="H1502" s="16">
        <f>IFERROR(__xludf.DUMMYFUNCTION("IF(REGEXMATCH($A1502, ""(?i)"" &amp; JOIN(""|"", SPLIT($H$3, "" ""))), 1, 0)"),0.0)</f>
        <v>0</v>
      </c>
      <c r="I1502" s="16">
        <f>IFERROR(__xludf.DUMMYFUNCTION("IF(REGEXMATCH($A1502, ""(?i)"" &amp; JOIN(""|"", SPLIT($I$3, "" ""))), 1, 0)"),0.0)</f>
        <v>0</v>
      </c>
      <c r="J1502" s="16">
        <f>IFERROR(__xludf.DUMMYFUNCTION("IF(REGEXMATCH($A1502, ""(?i)"" &amp; JOIN(""|"", SPLIT($J$3, "" ""))), 1, 0)"),0.0)</f>
        <v>0</v>
      </c>
      <c r="K1502" s="16">
        <f>IFERROR(__xludf.DUMMYFUNCTION("IF(REGEXMATCH($A1502, ""(?i)"" &amp; JOIN(""|"", SPLIT($K$3, "" ""))), 1, 0)"),0.0)</f>
        <v>0</v>
      </c>
      <c r="L1502" s="16">
        <f>if(vlookup(A1502,'VMware Inventory'!A:E,5,0)="Workstation",1,0)</f>
        <v>0</v>
      </c>
      <c r="M1502" s="105">
        <f t="shared" si="5"/>
        <v>0</v>
      </c>
      <c r="N1502" s="105">
        <f t="shared" si="6"/>
        <v>0</v>
      </c>
      <c r="O1502" s="105">
        <f t="shared" si="7"/>
        <v>0</v>
      </c>
      <c r="P1502" s="105" t="str">
        <f t="shared" si="8"/>
        <v>No Infra</v>
      </c>
      <c r="Q1502" s="105">
        <f t="shared" si="9"/>
        <v>0</v>
      </c>
    </row>
    <row r="1503">
      <c r="A1503" s="61" t="s">
        <v>1640</v>
      </c>
      <c r="B1503" s="16">
        <f t="shared" si="2"/>
        <v>0</v>
      </c>
      <c r="C1503" s="16">
        <f>IFERROR(__xludf.DUMMYFUNCTION("IF(OR(REGEXMATCH($A1503, ""(?i)"" &amp; JOIN(""|"", SPLIT($C$3, "" ""))),vlookup(A1503,'VMware Inventory'!A:E,5,0)=""VMWare""), 1, 0)"),0.0)</f>
        <v>0</v>
      </c>
      <c r="D1503" s="16">
        <f>IFERROR(__xludf.DUMMYFUNCTION("IF(REGEXMATCH($A1503, ""(?i)"" &amp; JOIN(""|"", SPLIT($D$3, "" ""))), 1, 0)"),0.0)</f>
        <v>0</v>
      </c>
      <c r="E1503" s="16">
        <f t="shared" si="3"/>
        <v>0</v>
      </c>
      <c r="F1503" s="16">
        <f t="shared" si="4"/>
        <v>0</v>
      </c>
      <c r="G1503" s="16">
        <f>IFERROR(__xludf.DUMMYFUNCTION("IF(REGEXMATCH($A1503, ""(?i)"" &amp; JOIN(""|"", SPLIT($G$3, "" ""))), 1, 0)"),0.0)</f>
        <v>0</v>
      </c>
      <c r="H1503" s="16">
        <f>IFERROR(__xludf.DUMMYFUNCTION("IF(REGEXMATCH($A1503, ""(?i)"" &amp; JOIN(""|"", SPLIT($H$3, "" ""))), 1, 0)"),0.0)</f>
        <v>0</v>
      </c>
      <c r="I1503" s="16">
        <f>IFERROR(__xludf.DUMMYFUNCTION("IF(REGEXMATCH($A1503, ""(?i)"" &amp; JOIN(""|"", SPLIT($I$3, "" ""))), 1, 0)"),0.0)</f>
        <v>0</v>
      </c>
      <c r="J1503" s="16">
        <f>IFERROR(__xludf.DUMMYFUNCTION("IF(REGEXMATCH($A1503, ""(?i)"" &amp; JOIN(""|"", SPLIT($J$3, "" ""))), 1, 0)"),0.0)</f>
        <v>0</v>
      </c>
      <c r="K1503" s="16">
        <f>IFERROR(__xludf.DUMMYFUNCTION("IF(REGEXMATCH($A1503, ""(?i)"" &amp; JOIN(""|"", SPLIT($K$3, "" ""))), 1, 0)"),0.0)</f>
        <v>0</v>
      </c>
      <c r="L1503" s="16">
        <f>if(vlookup(A1503,'VMware Inventory'!A:E,5,0)="Workstation",1,0)</f>
        <v>0</v>
      </c>
      <c r="M1503" s="105">
        <f t="shared" si="5"/>
        <v>0</v>
      </c>
      <c r="N1503" s="105">
        <f t="shared" si="6"/>
        <v>0</v>
      </c>
      <c r="O1503" s="105">
        <f t="shared" si="7"/>
        <v>0</v>
      </c>
      <c r="P1503" s="105" t="str">
        <f t="shared" si="8"/>
        <v>No Infra</v>
      </c>
      <c r="Q1503" s="105">
        <f t="shared" si="9"/>
        <v>0</v>
      </c>
    </row>
    <row r="1504">
      <c r="A1504" s="61" t="s">
        <v>1641</v>
      </c>
      <c r="B1504" s="16">
        <f t="shared" si="2"/>
        <v>0</v>
      </c>
      <c r="C1504" s="16">
        <f>IFERROR(__xludf.DUMMYFUNCTION("IF(OR(REGEXMATCH($A1504, ""(?i)"" &amp; JOIN(""|"", SPLIT($C$3, "" ""))),vlookup(A1504,'VMware Inventory'!A:E,5,0)=""VMWare""), 1, 0)"),0.0)</f>
        <v>0</v>
      </c>
      <c r="D1504" s="16">
        <f>IFERROR(__xludf.DUMMYFUNCTION("IF(REGEXMATCH($A1504, ""(?i)"" &amp; JOIN(""|"", SPLIT($D$3, "" ""))), 1, 0)"),0.0)</f>
        <v>0</v>
      </c>
      <c r="E1504" s="16">
        <f t="shared" si="3"/>
        <v>0</v>
      </c>
      <c r="F1504" s="16">
        <f t="shared" si="4"/>
        <v>0</v>
      </c>
      <c r="G1504" s="16">
        <f>IFERROR(__xludf.DUMMYFUNCTION("IF(REGEXMATCH($A1504, ""(?i)"" &amp; JOIN(""|"", SPLIT($G$3, "" ""))), 1, 0)"),0.0)</f>
        <v>0</v>
      </c>
      <c r="H1504" s="16">
        <f>IFERROR(__xludf.DUMMYFUNCTION("IF(REGEXMATCH($A1504, ""(?i)"" &amp; JOIN(""|"", SPLIT($H$3, "" ""))), 1, 0)"),0.0)</f>
        <v>0</v>
      </c>
      <c r="I1504" s="16">
        <f>IFERROR(__xludf.DUMMYFUNCTION("IF(REGEXMATCH($A1504, ""(?i)"" &amp; JOIN(""|"", SPLIT($I$3, "" ""))), 1, 0)"),0.0)</f>
        <v>0</v>
      </c>
      <c r="J1504" s="16">
        <f>IFERROR(__xludf.DUMMYFUNCTION("IF(REGEXMATCH($A1504, ""(?i)"" &amp; JOIN(""|"", SPLIT($J$3, "" ""))), 1, 0)"),0.0)</f>
        <v>0</v>
      </c>
      <c r="K1504" s="16">
        <f>IFERROR(__xludf.DUMMYFUNCTION("IF(REGEXMATCH($A1504, ""(?i)"" &amp; JOIN(""|"", SPLIT($K$3, "" ""))), 1, 0)"),0.0)</f>
        <v>0</v>
      </c>
      <c r="L1504" s="16">
        <f>if(vlookup(A1504,'VMware Inventory'!A:E,5,0)="Workstation",1,0)</f>
        <v>0</v>
      </c>
      <c r="M1504" s="105">
        <f t="shared" si="5"/>
        <v>0</v>
      </c>
      <c r="N1504" s="105">
        <f t="shared" si="6"/>
        <v>0</v>
      </c>
      <c r="O1504" s="105">
        <f t="shared" si="7"/>
        <v>0</v>
      </c>
      <c r="P1504" s="105" t="str">
        <f t="shared" si="8"/>
        <v>No Infra</v>
      </c>
      <c r="Q1504" s="105">
        <f t="shared" si="9"/>
        <v>0</v>
      </c>
    </row>
    <row r="1505">
      <c r="A1505" s="61" t="s">
        <v>1642</v>
      </c>
      <c r="B1505" s="16">
        <f t="shared" si="2"/>
        <v>0</v>
      </c>
      <c r="C1505" s="16">
        <f>IFERROR(__xludf.DUMMYFUNCTION("IF(OR(REGEXMATCH($A1505, ""(?i)"" &amp; JOIN(""|"", SPLIT($C$3, "" ""))),vlookup(A1505,'VMware Inventory'!A:E,5,0)=""VMWare""), 1, 0)"),0.0)</f>
        <v>0</v>
      </c>
      <c r="D1505" s="16">
        <f>IFERROR(__xludf.DUMMYFUNCTION("IF(REGEXMATCH($A1505, ""(?i)"" &amp; JOIN(""|"", SPLIT($D$3, "" ""))), 1, 0)"),0.0)</f>
        <v>0</v>
      </c>
      <c r="E1505" s="16">
        <f t="shared" si="3"/>
        <v>0</v>
      </c>
      <c r="F1505" s="16">
        <f t="shared" si="4"/>
        <v>0</v>
      </c>
      <c r="G1505" s="16">
        <f>IFERROR(__xludf.DUMMYFUNCTION("IF(REGEXMATCH($A1505, ""(?i)"" &amp; JOIN(""|"", SPLIT($G$3, "" ""))), 1, 0)"),0.0)</f>
        <v>0</v>
      </c>
      <c r="H1505" s="16">
        <f>IFERROR(__xludf.DUMMYFUNCTION("IF(REGEXMATCH($A1505, ""(?i)"" &amp; JOIN(""|"", SPLIT($H$3, "" ""))), 1, 0)"),0.0)</f>
        <v>0</v>
      </c>
      <c r="I1505" s="16">
        <f>IFERROR(__xludf.DUMMYFUNCTION("IF(REGEXMATCH($A1505, ""(?i)"" &amp; JOIN(""|"", SPLIT($I$3, "" ""))), 1, 0)"),0.0)</f>
        <v>0</v>
      </c>
      <c r="J1505" s="16">
        <f>IFERROR(__xludf.DUMMYFUNCTION("IF(REGEXMATCH($A1505, ""(?i)"" &amp; JOIN(""|"", SPLIT($J$3, "" ""))), 1, 0)"),0.0)</f>
        <v>0</v>
      </c>
      <c r="K1505" s="16">
        <f>IFERROR(__xludf.DUMMYFUNCTION("IF(REGEXMATCH($A1505, ""(?i)"" &amp; JOIN(""|"", SPLIT($K$3, "" ""))), 1, 0)"),0.0)</f>
        <v>0</v>
      </c>
      <c r="L1505" s="16">
        <f>if(vlookup(A1505,'VMware Inventory'!A:E,5,0)="Workstation",1,0)</f>
        <v>0</v>
      </c>
      <c r="M1505" s="105">
        <f t="shared" si="5"/>
        <v>0</v>
      </c>
      <c r="N1505" s="105">
        <f t="shared" si="6"/>
        <v>0</v>
      </c>
      <c r="O1505" s="105">
        <f t="shared" si="7"/>
        <v>0</v>
      </c>
      <c r="P1505" s="105" t="str">
        <f t="shared" si="8"/>
        <v>No Infra</v>
      </c>
      <c r="Q1505" s="105">
        <f t="shared" si="9"/>
        <v>0</v>
      </c>
    </row>
    <row r="1506">
      <c r="A1506" s="61" t="s">
        <v>1643</v>
      </c>
      <c r="B1506" s="16">
        <f t="shared" si="2"/>
        <v>0</v>
      </c>
      <c r="C1506" s="16">
        <f>IFERROR(__xludf.DUMMYFUNCTION("IF(OR(REGEXMATCH($A1506, ""(?i)"" &amp; JOIN(""|"", SPLIT($C$3, "" ""))),vlookup(A1506,'VMware Inventory'!A:E,5,0)=""VMWare""), 1, 0)"),0.0)</f>
        <v>0</v>
      </c>
      <c r="D1506" s="16">
        <f>IFERROR(__xludf.DUMMYFUNCTION("IF(REGEXMATCH($A1506, ""(?i)"" &amp; JOIN(""|"", SPLIT($D$3, "" ""))), 1, 0)"),0.0)</f>
        <v>0</v>
      </c>
      <c r="E1506" s="16">
        <f t="shared" si="3"/>
        <v>0</v>
      </c>
      <c r="F1506" s="16">
        <f t="shared" si="4"/>
        <v>0</v>
      </c>
      <c r="G1506" s="16">
        <f>IFERROR(__xludf.DUMMYFUNCTION("IF(REGEXMATCH($A1506, ""(?i)"" &amp; JOIN(""|"", SPLIT($G$3, "" ""))), 1, 0)"),0.0)</f>
        <v>0</v>
      </c>
      <c r="H1506" s="16">
        <f>IFERROR(__xludf.DUMMYFUNCTION("IF(REGEXMATCH($A1506, ""(?i)"" &amp; JOIN(""|"", SPLIT($H$3, "" ""))), 1, 0)"),0.0)</f>
        <v>0</v>
      </c>
      <c r="I1506" s="16">
        <f>IFERROR(__xludf.DUMMYFUNCTION("IF(REGEXMATCH($A1506, ""(?i)"" &amp; JOIN(""|"", SPLIT($I$3, "" ""))), 1, 0)"),0.0)</f>
        <v>0</v>
      </c>
      <c r="J1506" s="16">
        <f>IFERROR(__xludf.DUMMYFUNCTION("IF(REGEXMATCH($A1506, ""(?i)"" &amp; JOIN(""|"", SPLIT($J$3, "" ""))), 1, 0)"),0.0)</f>
        <v>0</v>
      </c>
      <c r="K1506" s="16">
        <f>IFERROR(__xludf.DUMMYFUNCTION("IF(REGEXMATCH($A1506, ""(?i)"" &amp; JOIN(""|"", SPLIT($K$3, "" ""))), 1, 0)"),0.0)</f>
        <v>0</v>
      </c>
      <c r="L1506" s="16">
        <f>if(vlookup(A1506,'VMware Inventory'!A:E,5,0)="Workstation",1,0)</f>
        <v>0</v>
      </c>
      <c r="M1506" s="105">
        <f t="shared" si="5"/>
        <v>0</v>
      </c>
      <c r="N1506" s="105">
        <f t="shared" si="6"/>
        <v>0</v>
      </c>
      <c r="O1506" s="105">
        <f t="shared" si="7"/>
        <v>0</v>
      </c>
      <c r="P1506" s="105" t="str">
        <f t="shared" si="8"/>
        <v>No Infra</v>
      </c>
      <c r="Q1506" s="105">
        <f t="shared" si="9"/>
        <v>0</v>
      </c>
    </row>
    <row r="1507">
      <c r="A1507" s="61" t="s">
        <v>1644</v>
      </c>
      <c r="B1507" s="16">
        <f t="shared" si="2"/>
        <v>0</v>
      </c>
      <c r="C1507" s="16">
        <f>IFERROR(__xludf.DUMMYFUNCTION("IF(OR(REGEXMATCH($A1507, ""(?i)"" &amp; JOIN(""|"", SPLIT($C$3, "" ""))),vlookup(A1507,'VMware Inventory'!A:E,5,0)=""VMWare""), 1, 0)"),0.0)</f>
        <v>0</v>
      </c>
      <c r="D1507" s="16">
        <f>IFERROR(__xludf.DUMMYFUNCTION("IF(REGEXMATCH($A1507, ""(?i)"" &amp; JOIN(""|"", SPLIT($D$3, "" ""))), 1, 0)"),0.0)</f>
        <v>0</v>
      </c>
      <c r="E1507" s="16">
        <f t="shared" si="3"/>
        <v>0</v>
      </c>
      <c r="F1507" s="16">
        <f t="shared" si="4"/>
        <v>0</v>
      </c>
      <c r="G1507" s="16">
        <f>IFERROR(__xludf.DUMMYFUNCTION("IF(REGEXMATCH($A1507, ""(?i)"" &amp; JOIN(""|"", SPLIT($G$3, "" ""))), 1, 0)"),0.0)</f>
        <v>0</v>
      </c>
      <c r="H1507" s="16">
        <f>IFERROR(__xludf.DUMMYFUNCTION("IF(REGEXMATCH($A1507, ""(?i)"" &amp; JOIN(""|"", SPLIT($H$3, "" ""))), 1, 0)"),0.0)</f>
        <v>0</v>
      </c>
      <c r="I1507" s="16">
        <f>IFERROR(__xludf.DUMMYFUNCTION("IF(REGEXMATCH($A1507, ""(?i)"" &amp; JOIN(""|"", SPLIT($I$3, "" ""))), 1, 0)"),0.0)</f>
        <v>0</v>
      </c>
      <c r="J1507" s="16">
        <f>IFERROR(__xludf.DUMMYFUNCTION("IF(REGEXMATCH($A1507, ""(?i)"" &amp; JOIN(""|"", SPLIT($J$3, "" ""))), 1, 0)"),0.0)</f>
        <v>0</v>
      </c>
      <c r="K1507" s="16">
        <f>IFERROR(__xludf.DUMMYFUNCTION("IF(REGEXMATCH($A1507, ""(?i)"" &amp; JOIN(""|"", SPLIT($K$3, "" ""))), 1, 0)"),0.0)</f>
        <v>0</v>
      </c>
      <c r="L1507" s="16">
        <f>if(vlookup(A1507,'VMware Inventory'!A:E,5,0)="Workstation",1,0)</f>
        <v>0</v>
      </c>
      <c r="M1507" s="105">
        <f t="shared" si="5"/>
        <v>0</v>
      </c>
      <c r="N1507" s="105">
        <f t="shared" si="6"/>
        <v>0</v>
      </c>
      <c r="O1507" s="105">
        <f t="shared" si="7"/>
        <v>0</v>
      </c>
      <c r="P1507" s="105" t="str">
        <f t="shared" si="8"/>
        <v>No Infra</v>
      </c>
      <c r="Q1507" s="105">
        <f t="shared" si="9"/>
        <v>0</v>
      </c>
    </row>
    <row r="1508">
      <c r="A1508" s="61" t="s">
        <v>1645</v>
      </c>
      <c r="B1508" s="16">
        <f t="shared" si="2"/>
        <v>0</v>
      </c>
      <c r="C1508" s="16">
        <f>IFERROR(__xludf.DUMMYFUNCTION("IF(OR(REGEXMATCH($A1508, ""(?i)"" &amp; JOIN(""|"", SPLIT($C$3, "" ""))),vlookup(A1508,'VMware Inventory'!A:E,5,0)=""VMWare""), 1, 0)"),0.0)</f>
        <v>0</v>
      </c>
      <c r="D1508" s="16">
        <f>IFERROR(__xludf.DUMMYFUNCTION("IF(REGEXMATCH($A1508, ""(?i)"" &amp; JOIN(""|"", SPLIT($D$3, "" ""))), 1, 0)"),0.0)</f>
        <v>0</v>
      </c>
      <c r="E1508" s="16">
        <f t="shared" si="3"/>
        <v>0</v>
      </c>
      <c r="F1508" s="16">
        <f t="shared" si="4"/>
        <v>0</v>
      </c>
      <c r="G1508" s="16">
        <f>IFERROR(__xludf.DUMMYFUNCTION("IF(REGEXMATCH($A1508, ""(?i)"" &amp; JOIN(""|"", SPLIT($G$3, "" ""))), 1, 0)"),0.0)</f>
        <v>0</v>
      </c>
      <c r="H1508" s="16">
        <f>IFERROR(__xludf.DUMMYFUNCTION("IF(REGEXMATCH($A1508, ""(?i)"" &amp; JOIN(""|"", SPLIT($H$3, "" ""))), 1, 0)"),0.0)</f>
        <v>0</v>
      </c>
      <c r="I1508" s="16">
        <f>IFERROR(__xludf.DUMMYFUNCTION("IF(REGEXMATCH($A1508, ""(?i)"" &amp; JOIN(""|"", SPLIT($I$3, "" ""))), 1, 0)"),0.0)</f>
        <v>0</v>
      </c>
      <c r="J1508" s="16">
        <f>IFERROR(__xludf.DUMMYFUNCTION("IF(REGEXMATCH($A1508, ""(?i)"" &amp; JOIN(""|"", SPLIT($J$3, "" ""))), 1, 0)"),0.0)</f>
        <v>0</v>
      </c>
      <c r="K1508" s="16">
        <f>IFERROR(__xludf.DUMMYFUNCTION("IF(REGEXMATCH($A1508, ""(?i)"" &amp; JOIN(""|"", SPLIT($K$3, "" ""))), 1, 0)"),0.0)</f>
        <v>0</v>
      </c>
      <c r="L1508" s="16">
        <f>if(vlookup(A1508,'VMware Inventory'!A:E,5,0)="Workstation",1,0)</f>
        <v>0</v>
      </c>
      <c r="M1508" s="105">
        <f t="shared" si="5"/>
        <v>0</v>
      </c>
      <c r="N1508" s="105">
        <f t="shared" si="6"/>
        <v>0</v>
      </c>
      <c r="O1508" s="105">
        <f t="shared" si="7"/>
        <v>0</v>
      </c>
      <c r="P1508" s="105" t="str">
        <f t="shared" si="8"/>
        <v>No Infra</v>
      </c>
      <c r="Q1508" s="105">
        <f t="shared" si="9"/>
        <v>0</v>
      </c>
    </row>
    <row r="1509">
      <c r="A1509" s="61" t="s">
        <v>1646</v>
      </c>
      <c r="B1509" s="16">
        <f t="shared" si="2"/>
        <v>0</v>
      </c>
      <c r="C1509" s="16">
        <f>IFERROR(__xludf.DUMMYFUNCTION("IF(OR(REGEXMATCH($A1509, ""(?i)"" &amp; JOIN(""|"", SPLIT($C$3, "" ""))),vlookup(A1509,'VMware Inventory'!A:E,5,0)=""VMWare""), 1, 0)"),0.0)</f>
        <v>0</v>
      </c>
      <c r="D1509" s="16">
        <f>IFERROR(__xludf.DUMMYFUNCTION("IF(REGEXMATCH($A1509, ""(?i)"" &amp; JOIN(""|"", SPLIT($D$3, "" ""))), 1, 0)"),0.0)</f>
        <v>0</v>
      </c>
      <c r="E1509" s="16">
        <f t="shared" si="3"/>
        <v>0</v>
      </c>
      <c r="F1509" s="16">
        <f t="shared" si="4"/>
        <v>0</v>
      </c>
      <c r="G1509" s="16">
        <f>IFERROR(__xludf.DUMMYFUNCTION("IF(REGEXMATCH($A1509, ""(?i)"" &amp; JOIN(""|"", SPLIT($G$3, "" ""))), 1, 0)"),0.0)</f>
        <v>0</v>
      </c>
      <c r="H1509" s="16">
        <f>IFERROR(__xludf.DUMMYFUNCTION("IF(REGEXMATCH($A1509, ""(?i)"" &amp; JOIN(""|"", SPLIT($H$3, "" ""))), 1, 0)"),0.0)</f>
        <v>0</v>
      </c>
      <c r="I1509" s="16">
        <f>IFERROR(__xludf.DUMMYFUNCTION("IF(REGEXMATCH($A1509, ""(?i)"" &amp; JOIN(""|"", SPLIT($I$3, "" ""))), 1, 0)"),0.0)</f>
        <v>0</v>
      </c>
      <c r="J1509" s="16">
        <f>IFERROR(__xludf.DUMMYFUNCTION("IF(REGEXMATCH($A1509, ""(?i)"" &amp; JOIN(""|"", SPLIT($J$3, "" ""))), 1, 0)"),0.0)</f>
        <v>0</v>
      </c>
      <c r="K1509" s="16">
        <f>IFERROR(__xludf.DUMMYFUNCTION("IF(REGEXMATCH($A1509, ""(?i)"" &amp; JOIN(""|"", SPLIT($K$3, "" ""))), 1, 0)"),0.0)</f>
        <v>0</v>
      </c>
      <c r="L1509" s="16">
        <f>if(vlookup(A1509,'VMware Inventory'!A:E,5,0)="Workstation",1,0)</f>
        <v>0</v>
      </c>
      <c r="M1509" s="105">
        <f t="shared" si="5"/>
        <v>0</v>
      </c>
      <c r="N1509" s="105">
        <f t="shared" si="6"/>
        <v>0</v>
      </c>
      <c r="O1509" s="105">
        <f t="shared" si="7"/>
        <v>0</v>
      </c>
      <c r="P1509" s="105" t="str">
        <f t="shared" si="8"/>
        <v>No Infra</v>
      </c>
      <c r="Q1509" s="105">
        <f t="shared" si="9"/>
        <v>0</v>
      </c>
    </row>
    <row r="1510">
      <c r="A1510" s="61" t="s">
        <v>1647</v>
      </c>
      <c r="B1510" s="16">
        <f t="shared" si="2"/>
        <v>0</v>
      </c>
      <c r="C1510" s="16">
        <f>IFERROR(__xludf.DUMMYFUNCTION("IF(OR(REGEXMATCH($A1510, ""(?i)"" &amp; JOIN(""|"", SPLIT($C$3, "" ""))),vlookup(A1510,'VMware Inventory'!A:E,5,0)=""VMWare""), 1, 0)"),0.0)</f>
        <v>0</v>
      </c>
      <c r="D1510" s="16">
        <f>IFERROR(__xludf.DUMMYFUNCTION("IF(REGEXMATCH($A1510, ""(?i)"" &amp; JOIN(""|"", SPLIT($D$3, "" ""))), 1, 0)"),0.0)</f>
        <v>0</v>
      </c>
      <c r="E1510" s="16">
        <f t="shared" si="3"/>
        <v>0</v>
      </c>
      <c r="F1510" s="16">
        <f t="shared" si="4"/>
        <v>0</v>
      </c>
      <c r="G1510" s="16">
        <f>IFERROR(__xludf.DUMMYFUNCTION("IF(REGEXMATCH($A1510, ""(?i)"" &amp; JOIN(""|"", SPLIT($G$3, "" ""))), 1, 0)"),0.0)</f>
        <v>0</v>
      </c>
      <c r="H1510" s="16">
        <f>IFERROR(__xludf.DUMMYFUNCTION("IF(REGEXMATCH($A1510, ""(?i)"" &amp; JOIN(""|"", SPLIT($H$3, "" ""))), 1, 0)"),0.0)</f>
        <v>0</v>
      </c>
      <c r="I1510" s="16">
        <f>IFERROR(__xludf.DUMMYFUNCTION("IF(REGEXMATCH($A1510, ""(?i)"" &amp; JOIN(""|"", SPLIT($I$3, "" ""))), 1, 0)"),0.0)</f>
        <v>0</v>
      </c>
      <c r="J1510" s="16">
        <f>IFERROR(__xludf.DUMMYFUNCTION("IF(REGEXMATCH($A1510, ""(?i)"" &amp; JOIN(""|"", SPLIT($J$3, "" ""))), 1, 0)"),0.0)</f>
        <v>0</v>
      </c>
      <c r="K1510" s="16">
        <f>IFERROR(__xludf.DUMMYFUNCTION("IF(REGEXMATCH($A1510, ""(?i)"" &amp; JOIN(""|"", SPLIT($K$3, "" ""))), 1, 0)"),0.0)</f>
        <v>0</v>
      </c>
      <c r="L1510" s="16">
        <f>if(vlookup(A1510,'VMware Inventory'!A:E,5,0)="Workstation",1,0)</f>
        <v>0</v>
      </c>
      <c r="M1510" s="105">
        <f t="shared" si="5"/>
        <v>0</v>
      </c>
      <c r="N1510" s="105">
        <f t="shared" si="6"/>
        <v>0</v>
      </c>
      <c r="O1510" s="105">
        <f t="shared" si="7"/>
        <v>0</v>
      </c>
      <c r="P1510" s="105" t="str">
        <f t="shared" si="8"/>
        <v>No Infra</v>
      </c>
      <c r="Q1510" s="105">
        <f t="shared" si="9"/>
        <v>0</v>
      </c>
    </row>
    <row r="1511">
      <c r="A1511" s="61" t="s">
        <v>1648</v>
      </c>
      <c r="B1511" s="16">
        <f t="shared" si="2"/>
        <v>0</v>
      </c>
      <c r="C1511" s="16">
        <f>IFERROR(__xludf.DUMMYFUNCTION("IF(OR(REGEXMATCH($A1511, ""(?i)"" &amp; JOIN(""|"", SPLIT($C$3, "" ""))),vlookup(A1511,'VMware Inventory'!A:E,5,0)=""VMWare""), 1, 0)"),0.0)</f>
        <v>0</v>
      </c>
      <c r="D1511" s="16">
        <f>IFERROR(__xludf.DUMMYFUNCTION("IF(REGEXMATCH($A1511, ""(?i)"" &amp; JOIN(""|"", SPLIT($D$3, "" ""))), 1, 0)"),0.0)</f>
        <v>0</v>
      </c>
      <c r="E1511" s="16">
        <f t="shared" si="3"/>
        <v>0</v>
      </c>
      <c r="F1511" s="16">
        <f t="shared" si="4"/>
        <v>0</v>
      </c>
      <c r="G1511" s="16">
        <f>IFERROR(__xludf.DUMMYFUNCTION("IF(REGEXMATCH($A1511, ""(?i)"" &amp; JOIN(""|"", SPLIT($G$3, "" ""))), 1, 0)"),0.0)</f>
        <v>0</v>
      </c>
      <c r="H1511" s="16">
        <f>IFERROR(__xludf.DUMMYFUNCTION("IF(REGEXMATCH($A1511, ""(?i)"" &amp; JOIN(""|"", SPLIT($H$3, "" ""))), 1, 0)"),0.0)</f>
        <v>0</v>
      </c>
      <c r="I1511" s="16">
        <f>IFERROR(__xludf.DUMMYFUNCTION("IF(REGEXMATCH($A1511, ""(?i)"" &amp; JOIN(""|"", SPLIT($I$3, "" ""))), 1, 0)"),0.0)</f>
        <v>0</v>
      </c>
      <c r="J1511" s="16">
        <f>IFERROR(__xludf.DUMMYFUNCTION("IF(REGEXMATCH($A1511, ""(?i)"" &amp; JOIN(""|"", SPLIT($J$3, "" ""))), 1, 0)"),0.0)</f>
        <v>0</v>
      </c>
      <c r="K1511" s="16">
        <f>IFERROR(__xludf.DUMMYFUNCTION("IF(REGEXMATCH($A1511, ""(?i)"" &amp; JOIN(""|"", SPLIT($K$3, "" ""))), 1, 0)"),0.0)</f>
        <v>0</v>
      </c>
      <c r="L1511" s="16">
        <f>if(vlookup(A1511,'VMware Inventory'!A:E,5,0)="Workstation",1,0)</f>
        <v>0</v>
      </c>
      <c r="M1511" s="105">
        <f t="shared" si="5"/>
        <v>0</v>
      </c>
      <c r="N1511" s="105">
        <f t="shared" si="6"/>
        <v>0</v>
      </c>
      <c r="O1511" s="105">
        <f t="shared" si="7"/>
        <v>0</v>
      </c>
      <c r="P1511" s="105" t="str">
        <f t="shared" si="8"/>
        <v>No Infra</v>
      </c>
      <c r="Q1511" s="105">
        <f t="shared" si="9"/>
        <v>0</v>
      </c>
    </row>
    <row r="1512">
      <c r="A1512" s="61" t="s">
        <v>1649</v>
      </c>
      <c r="B1512" s="16">
        <f t="shared" si="2"/>
        <v>0</v>
      </c>
      <c r="C1512" s="16">
        <f>IFERROR(__xludf.DUMMYFUNCTION("IF(OR(REGEXMATCH($A1512, ""(?i)"" &amp; JOIN(""|"", SPLIT($C$3, "" ""))),vlookup(A1512,'VMware Inventory'!A:E,5,0)=""VMWare""), 1, 0)"),0.0)</f>
        <v>0</v>
      </c>
      <c r="D1512" s="16">
        <f>IFERROR(__xludf.DUMMYFUNCTION("IF(REGEXMATCH($A1512, ""(?i)"" &amp; JOIN(""|"", SPLIT($D$3, "" ""))), 1, 0)"),0.0)</f>
        <v>0</v>
      </c>
      <c r="E1512" s="16">
        <f t="shared" si="3"/>
        <v>0</v>
      </c>
      <c r="F1512" s="16">
        <f t="shared" si="4"/>
        <v>0</v>
      </c>
      <c r="G1512" s="16">
        <f>IFERROR(__xludf.DUMMYFUNCTION("IF(REGEXMATCH($A1512, ""(?i)"" &amp; JOIN(""|"", SPLIT($G$3, "" ""))), 1, 0)"),0.0)</f>
        <v>0</v>
      </c>
      <c r="H1512" s="16">
        <f>IFERROR(__xludf.DUMMYFUNCTION("IF(REGEXMATCH($A1512, ""(?i)"" &amp; JOIN(""|"", SPLIT($H$3, "" ""))), 1, 0)"),0.0)</f>
        <v>0</v>
      </c>
      <c r="I1512" s="16">
        <f>IFERROR(__xludf.DUMMYFUNCTION("IF(REGEXMATCH($A1512, ""(?i)"" &amp; JOIN(""|"", SPLIT($I$3, "" ""))), 1, 0)"),0.0)</f>
        <v>0</v>
      </c>
      <c r="J1512" s="16">
        <f>IFERROR(__xludf.DUMMYFUNCTION("IF(REGEXMATCH($A1512, ""(?i)"" &amp; JOIN(""|"", SPLIT($J$3, "" ""))), 1, 0)"),0.0)</f>
        <v>0</v>
      </c>
      <c r="K1512" s="16">
        <f>IFERROR(__xludf.DUMMYFUNCTION("IF(REGEXMATCH($A1512, ""(?i)"" &amp; JOIN(""|"", SPLIT($K$3, "" ""))), 1, 0)"),0.0)</f>
        <v>0</v>
      </c>
      <c r="L1512" s="16">
        <f>if(vlookup(A1512,'VMware Inventory'!A:E,5,0)="Workstation",1,0)</f>
        <v>0</v>
      </c>
      <c r="M1512" s="105">
        <f t="shared" si="5"/>
        <v>0</v>
      </c>
      <c r="N1512" s="105">
        <f t="shared" si="6"/>
        <v>0</v>
      </c>
      <c r="O1512" s="105">
        <f t="shared" si="7"/>
        <v>0</v>
      </c>
      <c r="P1512" s="105" t="str">
        <f t="shared" si="8"/>
        <v>No Infra</v>
      </c>
      <c r="Q1512" s="105">
        <f t="shared" si="9"/>
        <v>0</v>
      </c>
    </row>
    <row r="1513">
      <c r="A1513" s="61" t="s">
        <v>1650</v>
      </c>
      <c r="B1513" s="16">
        <f t="shared" si="2"/>
        <v>0</v>
      </c>
      <c r="C1513" s="16">
        <f>IFERROR(__xludf.DUMMYFUNCTION("IF(OR(REGEXMATCH($A1513, ""(?i)"" &amp; JOIN(""|"", SPLIT($C$3, "" ""))),vlookup(A1513,'VMware Inventory'!A:E,5,0)=""VMWare""), 1, 0)"),0.0)</f>
        <v>0</v>
      </c>
      <c r="D1513" s="16">
        <f>IFERROR(__xludf.DUMMYFUNCTION("IF(REGEXMATCH($A1513, ""(?i)"" &amp; JOIN(""|"", SPLIT($D$3, "" ""))), 1, 0)"),0.0)</f>
        <v>0</v>
      </c>
      <c r="E1513" s="16">
        <f t="shared" si="3"/>
        <v>0</v>
      </c>
      <c r="F1513" s="16">
        <f t="shared" si="4"/>
        <v>0</v>
      </c>
      <c r="G1513" s="16">
        <f>IFERROR(__xludf.DUMMYFUNCTION("IF(REGEXMATCH($A1513, ""(?i)"" &amp; JOIN(""|"", SPLIT($G$3, "" ""))), 1, 0)"),0.0)</f>
        <v>0</v>
      </c>
      <c r="H1513" s="16">
        <f>IFERROR(__xludf.DUMMYFUNCTION("IF(REGEXMATCH($A1513, ""(?i)"" &amp; JOIN(""|"", SPLIT($H$3, "" ""))), 1, 0)"),0.0)</f>
        <v>0</v>
      </c>
      <c r="I1513" s="16">
        <f>IFERROR(__xludf.DUMMYFUNCTION("IF(REGEXMATCH($A1513, ""(?i)"" &amp; JOIN(""|"", SPLIT($I$3, "" ""))), 1, 0)"),0.0)</f>
        <v>0</v>
      </c>
      <c r="J1513" s="16">
        <f>IFERROR(__xludf.DUMMYFUNCTION("IF(REGEXMATCH($A1513, ""(?i)"" &amp; JOIN(""|"", SPLIT($J$3, "" ""))), 1, 0)"),0.0)</f>
        <v>0</v>
      </c>
      <c r="K1513" s="16">
        <f>IFERROR(__xludf.DUMMYFUNCTION("IF(REGEXMATCH($A1513, ""(?i)"" &amp; JOIN(""|"", SPLIT($K$3, "" ""))), 1, 0)"),0.0)</f>
        <v>0</v>
      </c>
      <c r="L1513" s="16">
        <f>if(vlookup(A1513,'VMware Inventory'!A:E,5,0)="Workstation",1,0)</f>
        <v>0</v>
      </c>
      <c r="M1513" s="105">
        <f t="shared" si="5"/>
        <v>0</v>
      </c>
      <c r="N1513" s="105">
        <f t="shared" si="6"/>
        <v>0</v>
      </c>
      <c r="O1513" s="105">
        <f t="shared" si="7"/>
        <v>0</v>
      </c>
      <c r="P1513" s="105" t="str">
        <f t="shared" si="8"/>
        <v>No Infra</v>
      </c>
      <c r="Q1513" s="105">
        <f t="shared" si="9"/>
        <v>0</v>
      </c>
    </row>
    <row r="1514">
      <c r="A1514" s="61" t="s">
        <v>1651</v>
      </c>
      <c r="B1514" s="16">
        <f t="shared" si="2"/>
        <v>0</v>
      </c>
      <c r="C1514" s="16">
        <f>IFERROR(__xludf.DUMMYFUNCTION("IF(OR(REGEXMATCH($A1514, ""(?i)"" &amp; JOIN(""|"", SPLIT($C$3, "" ""))),vlookup(A1514,'VMware Inventory'!A:E,5,0)=""VMWare""), 1, 0)"),0.0)</f>
        <v>0</v>
      </c>
      <c r="D1514" s="16">
        <f>IFERROR(__xludf.DUMMYFUNCTION("IF(REGEXMATCH($A1514, ""(?i)"" &amp; JOIN(""|"", SPLIT($D$3, "" ""))), 1, 0)"),0.0)</f>
        <v>0</v>
      </c>
      <c r="E1514" s="16">
        <f t="shared" si="3"/>
        <v>0</v>
      </c>
      <c r="F1514" s="16">
        <f t="shared" si="4"/>
        <v>0</v>
      </c>
      <c r="G1514" s="16">
        <f>IFERROR(__xludf.DUMMYFUNCTION("IF(REGEXMATCH($A1514, ""(?i)"" &amp; JOIN(""|"", SPLIT($G$3, "" ""))), 1, 0)"),0.0)</f>
        <v>0</v>
      </c>
      <c r="H1514" s="16">
        <f>IFERROR(__xludf.DUMMYFUNCTION("IF(REGEXMATCH($A1514, ""(?i)"" &amp; JOIN(""|"", SPLIT($H$3, "" ""))), 1, 0)"),0.0)</f>
        <v>0</v>
      </c>
      <c r="I1514" s="16">
        <f>IFERROR(__xludf.DUMMYFUNCTION("IF(REGEXMATCH($A1514, ""(?i)"" &amp; JOIN(""|"", SPLIT($I$3, "" ""))), 1, 0)"),0.0)</f>
        <v>0</v>
      </c>
      <c r="J1514" s="16">
        <f>IFERROR(__xludf.DUMMYFUNCTION("IF(REGEXMATCH($A1514, ""(?i)"" &amp; JOIN(""|"", SPLIT($J$3, "" ""))), 1, 0)"),0.0)</f>
        <v>0</v>
      </c>
      <c r="K1514" s="16">
        <f>IFERROR(__xludf.DUMMYFUNCTION("IF(REGEXMATCH($A1514, ""(?i)"" &amp; JOIN(""|"", SPLIT($K$3, "" ""))), 1, 0)"),0.0)</f>
        <v>0</v>
      </c>
      <c r="L1514" s="16">
        <f>if(vlookup(A1514,'VMware Inventory'!A:E,5,0)="Workstation",1,0)</f>
        <v>0</v>
      </c>
      <c r="M1514" s="105">
        <f t="shared" si="5"/>
        <v>0</v>
      </c>
      <c r="N1514" s="105">
        <f t="shared" si="6"/>
        <v>0</v>
      </c>
      <c r="O1514" s="105">
        <f t="shared" si="7"/>
        <v>0</v>
      </c>
      <c r="P1514" s="105" t="str">
        <f t="shared" si="8"/>
        <v>No Infra</v>
      </c>
      <c r="Q1514" s="105">
        <f t="shared" si="9"/>
        <v>0</v>
      </c>
    </row>
    <row r="1515">
      <c r="A1515" s="61" t="s">
        <v>1652</v>
      </c>
      <c r="B1515" s="16">
        <f t="shared" si="2"/>
        <v>0</v>
      </c>
      <c r="C1515" s="16">
        <f>IFERROR(__xludf.DUMMYFUNCTION("IF(OR(REGEXMATCH($A1515, ""(?i)"" &amp; JOIN(""|"", SPLIT($C$3, "" ""))),vlookup(A1515,'VMware Inventory'!A:E,5,0)=""VMWare""), 1, 0)"),0.0)</f>
        <v>0</v>
      </c>
      <c r="D1515" s="16">
        <f>IFERROR(__xludf.DUMMYFUNCTION("IF(REGEXMATCH($A1515, ""(?i)"" &amp; JOIN(""|"", SPLIT($D$3, "" ""))), 1, 0)"),0.0)</f>
        <v>0</v>
      </c>
      <c r="E1515" s="16">
        <f t="shared" si="3"/>
        <v>0</v>
      </c>
      <c r="F1515" s="16">
        <f t="shared" si="4"/>
        <v>0</v>
      </c>
      <c r="G1515" s="16">
        <f>IFERROR(__xludf.DUMMYFUNCTION("IF(REGEXMATCH($A1515, ""(?i)"" &amp; JOIN(""|"", SPLIT($G$3, "" ""))), 1, 0)"),0.0)</f>
        <v>0</v>
      </c>
      <c r="H1515" s="16">
        <f>IFERROR(__xludf.DUMMYFUNCTION("IF(REGEXMATCH($A1515, ""(?i)"" &amp; JOIN(""|"", SPLIT($H$3, "" ""))), 1, 0)"),0.0)</f>
        <v>0</v>
      </c>
      <c r="I1515" s="16">
        <f>IFERROR(__xludf.DUMMYFUNCTION("IF(REGEXMATCH($A1515, ""(?i)"" &amp; JOIN(""|"", SPLIT($I$3, "" ""))), 1, 0)"),0.0)</f>
        <v>0</v>
      </c>
      <c r="J1515" s="16">
        <f>IFERROR(__xludf.DUMMYFUNCTION("IF(REGEXMATCH($A1515, ""(?i)"" &amp; JOIN(""|"", SPLIT($J$3, "" ""))), 1, 0)"),0.0)</f>
        <v>0</v>
      </c>
      <c r="K1515" s="16">
        <f>IFERROR(__xludf.DUMMYFUNCTION("IF(REGEXMATCH($A1515, ""(?i)"" &amp; JOIN(""|"", SPLIT($K$3, "" ""))), 1, 0)"),0.0)</f>
        <v>0</v>
      </c>
      <c r="L1515" s="16">
        <f>if(vlookup(A1515,'VMware Inventory'!A:E,5,0)="Workstation",1,0)</f>
        <v>0</v>
      </c>
      <c r="M1515" s="105">
        <f t="shared" si="5"/>
        <v>0</v>
      </c>
      <c r="N1515" s="105">
        <f t="shared" si="6"/>
        <v>0</v>
      </c>
      <c r="O1515" s="105">
        <f t="shared" si="7"/>
        <v>0</v>
      </c>
      <c r="P1515" s="105" t="str">
        <f t="shared" si="8"/>
        <v>No Infra</v>
      </c>
      <c r="Q1515" s="105">
        <f t="shared" si="9"/>
        <v>0</v>
      </c>
    </row>
    <row r="1516">
      <c r="A1516" s="61" t="s">
        <v>1653</v>
      </c>
      <c r="B1516" s="16">
        <f t="shared" si="2"/>
        <v>0</v>
      </c>
      <c r="C1516" s="16">
        <f>IFERROR(__xludf.DUMMYFUNCTION("IF(OR(REGEXMATCH($A1516, ""(?i)"" &amp; JOIN(""|"", SPLIT($C$3, "" ""))),vlookup(A1516,'VMware Inventory'!A:E,5,0)=""VMWare""), 1, 0)"),0.0)</f>
        <v>0</v>
      </c>
      <c r="D1516" s="16">
        <f>IFERROR(__xludf.DUMMYFUNCTION("IF(REGEXMATCH($A1516, ""(?i)"" &amp; JOIN(""|"", SPLIT($D$3, "" ""))), 1, 0)"),0.0)</f>
        <v>0</v>
      </c>
      <c r="E1516" s="16">
        <f t="shared" si="3"/>
        <v>0</v>
      </c>
      <c r="F1516" s="16">
        <f t="shared" si="4"/>
        <v>0</v>
      </c>
      <c r="G1516" s="16">
        <f>IFERROR(__xludf.DUMMYFUNCTION("IF(REGEXMATCH($A1516, ""(?i)"" &amp; JOIN(""|"", SPLIT($G$3, "" ""))), 1, 0)"),0.0)</f>
        <v>0</v>
      </c>
      <c r="H1516" s="16">
        <f>IFERROR(__xludf.DUMMYFUNCTION("IF(REGEXMATCH($A1516, ""(?i)"" &amp; JOIN(""|"", SPLIT($H$3, "" ""))), 1, 0)"),0.0)</f>
        <v>0</v>
      </c>
      <c r="I1516" s="16">
        <f>IFERROR(__xludf.DUMMYFUNCTION("IF(REGEXMATCH($A1516, ""(?i)"" &amp; JOIN(""|"", SPLIT($I$3, "" ""))), 1, 0)"),0.0)</f>
        <v>0</v>
      </c>
      <c r="J1516" s="16">
        <f>IFERROR(__xludf.DUMMYFUNCTION("IF(REGEXMATCH($A1516, ""(?i)"" &amp; JOIN(""|"", SPLIT($J$3, "" ""))), 1, 0)"),0.0)</f>
        <v>0</v>
      </c>
      <c r="K1516" s="16">
        <f>IFERROR(__xludf.DUMMYFUNCTION("IF(REGEXMATCH($A1516, ""(?i)"" &amp; JOIN(""|"", SPLIT($K$3, "" ""))), 1, 0)"),0.0)</f>
        <v>0</v>
      </c>
      <c r="L1516" s="16">
        <f>if(vlookup(A1516,'VMware Inventory'!A:E,5,0)="Workstation",1,0)</f>
        <v>0</v>
      </c>
      <c r="M1516" s="105">
        <f t="shared" si="5"/>
        <v>0</v>
      </c>
      <c r="N1516" s="105">
        <f t="shared" si="6"/>
        <v>0</v>
      </c>
      <c r="O1516" s="105">
        <f t="shared" si="7"/>
        <v>0</v>
      </c>
      <c r="P1516" s="105" t="str">
        <f t="shared" si="8"/>
        <v>No Infra</v>
      </c>
      <c r="Q1516" s="105">
        <f t="shared" si="9"/>
        <v>0</v>
      </c>
    </row>
    <row r="1517">
      <c r="A1517" s="61" t="s">
        <v>1654</v>
      </c>
      <c r="B1517" s="16">
        <f t="shared" si="2"/>
        <v>0</v>
      </c>
      <c r="C1517" s="16">
        <f>IFERROR(__xludf.DUMMYFUNCTION("IF(OR(REGEXMATCH($A1517, ""(?i)"" &amp; JOIN(""|"", SPLIT($C$3, "" ""))),vlookup(A1517,'VMware Inventory'!A:E,5,0)=""VMWare""), 1, 0)"),0.0)</f>
        <v>0</v>
      </c>
      <c r="D1517" s="16">
        <f>IFERROR(__xludf.DUMMYFUNCTION("IF(REGEXMATCH($A1517, ""(?i)"" &amp; JOIN(""|"", SPLIT($D$3, "" ""))), 1, 0)"),0.0)</f>
        <v>0</v>
      </c>
      <c r="E1517" s="16">
        <f t="shared" si="3"/>
        <v>0</v>
      </c>
      <c r="F1517" s="16">
        <f t="shared" si="4"/>
        <v>0</v>
      </c>
      <c r="G1517" s="16">
        <f>IFERROR(__xludf.DUMMYFUNCTION("IF(REGEXMATCH($A1517, ""(?i)"" &amp; JOIN(""|"", SPLIT($G$3, "" ""))), 1, 0)"),0.0)</f>
        <v>0</v>
      </c>
      <c r="H1517" s="16">
        <f>IFERROR(__xludf.DUMMYFUNCTION("IF(REGEXMATCH($A1517, ""(?i)"" &amp; JOIN(""|"", SPLIT($H$3, "" ""))), 1, 0)"),0.0)</f>
        <v>0</v>
      </c>
      <c r="I1517" s="16">
        <f>IFERROR(__xludf.DUMMYFUNCTION("IF(REGEXMATCH($A1517, ""(?i)"" &amp; JOIN(""|"", SPLIT($I$3, "" ""))), 1, 0)"),0.0)</f>
        <v>0</v>
      </c>
      <c r="J1517" s="16">
        <f>IFERROR(__xludf.DUMMYFUNCTION("IF(REGEXMATCH($A1517, ""(?i)"" &amp; JOIN(""|"", SPLIT($J$3, "" ""))), 1, 0)"),0.0)</f>
        <v>0</v>
      </c>
      <c r="K1517" s="16">
        <f>IFERROR(__xludf.DUMMYFUNCTION("IF(REGEXMATCH($A1517, ""(?i)"" &amp; JOIN(""|"", SPLIT($K$3, "" ""))), 1, 0)"),0.0)</f>
        <v>0</v>
      </c>
      <c r="L1517" s="16">
        <f>if(vlookup(A1517,'VMware Inventory'!A:E,5,0)="Workstation",1,0)</f>
        <v>0</v>
      </c>
      <c r="M1517" s="105">
        <f t="shared" si="5"/>
        <v>0</v>
      </c>
      <c r="N1517" s="105">
        <f t="shared" si="6"/>
        <v>0</v>
      </c>
      <c r="O1517" s="105">
        <f t="shared" si="7"/>
        <v>0</v>
      </c>
      <c r="P1517" s="105" t="str">
        <f t="shared" si="8"/>
        <v>No Infra</v>
      </c>
      <c r="Q1517" s="105">
        <f t="shared" si="9"/>
        <v>0</v>
      </c>
    </row>
    <row r="1518">
      <c r="A1518" s="61" t="s">
        <v>1655</v>
      </c>
      <c r="B1518" s="16">
        <f t="shared" si="2"/>
        <v>0</v>
      </c>
      <c r="C1518" s="16">
        <f>IFERROR(__xludf.DUMMYFUNCTION("IF(OR(REGEXMATCH($A1518, ""(?i)"" &amp; JOIN(""|"", SPLIT($C$3, "" ""))),vlookup(A1518,'VMware Inventory'!A:E,5,0)=""VMWare""), 1, 0)"),0.0)</f>
        <v>0</v>
      </c>
      <c r="D1518" s="16">
        <f>IFERROR(__xludf.DUMMYFUNCTION("IF(REGEXMATCH($A1518, ""(?i)"" &amp; JOIN(""|"", SPLIT($D$3, "" ""))), 1, 0)"),0.0)</f>
        <v>0</v>
      </c>
      <c r="E1518" s="16">
        <f t="shared" si="3"/>
        <v>0</v>
      </c>
      <c r="F1518" s="16">
        <f t="shared" si="4"/>
        <v>0</v>
      </c>
      <c r="G1518" s="16">
        <f>IFERROR(__xludf.DUMMYFUNCTION("IF(REGEXMATCH($A1518, ""(?i)"" &amp; JOIN(""|"", SPLIT($G$3, "" ""))), 1, 0)"),0.0)</f>
        <v>0</v>
      </c>
      <c r="H1518" s="16">
        <f>IFERROR(__xludf.DUMMYFUNCTION("IF(REGEXMATCH($A1518, ""(?i)"" &amp; JOIN(""|"", SPLIT($H$3, "" ""))), 1, 0)"),0.0)</f>
        <v>0</v>
      </c>
      <c r="I1518" s="16">
        <f>IFERROR(__xludf.DUMMYFUNCTION("IF(REGEXMATCH($A1518, ""(?i)"" &amp; JOIN(""|"", SPLIT($I$3, "" ""))), 1, 0)"),0.0)</f>
        <v>0</v>
      </c>
      <c r="J1518" s="16">
        <f>IFERROR(__xludf.DUMMYFUNCTION("IF(REGEXMATCH($A1518, ""(?i)"" &amp; JOIN(""|"", SPLIT($J$3, "" ""))), 1, 0)"),0.0)</f>
        <v>0</v>
      </c>
      <c r="K1518" s="16">
        <f>IFERROR(__xludf.DUMMYFUNCTION("IF(REGEXMATCH($A1518, ""(?i)"" &amp; JOIN(""|"", SPLIT($K$3, "" ""))), 1, 0)"),0.0)</f>
        <v>0</v>
      </c>
      <c r="L1518" s="16">
        <f>if(vlookup(A1518,'VMware Inventory'!A:E,5,0)="Workstation",1,0)</f>
        <v>0</v>
      </c>
      <c r="M1518" s="105">
        <f t="shared" si="5"/>
        <v>0</v>
      </c>
      <c r="N1518" s="105">
        <f t="shared" si="6"/>
        <v>0</v>
      </c>
      <c r="O1518" s="105">
        <f t="shared" si="7"/>
        <v>0</v>
      </c>
      <c r="P1518" s="105" t="str">
        <f t="shared" si="8"/>
        <v>No Infra</v>
      </c>
      <c r="Q1518" s="105">
        <f t="shared" si="9"/>
        <v>0</v>
      </c>
    </row>
    <row r="1519">
      <c r="A1519" s="61" t="s">
        <v>1656</v>
      </c>
      <c r="B1519" s="16">
        <f t="shared" si="2"/>
        <v>0</v>
      </c>
      <c r="C1519" s="16">
        <f>IFERROR(__xludf.DUMMYFUNCTION("IF(OR(REGEXMATCH($A1519, ""(?i)"" &amp; JOIN(""|"", SPLIT($C$3, "" ""))),vlookup(A1519,'VMware Inventory'!A:E,5,0)=""VMWare""), 1, 0)"),0.0)</f>
        <v>0</v>
      </c>
      <c r="D1519" s="16">
        <f>IFERROR(__xludf.DUMMYFUNCTION("IF(REGEXMATCH($A1519, ""(?i)"" &amp; JOIN(""|"", SPLIT($D$3, "" ""))), 1, 0)"),0.0)</f>
        <v>0</v>
      </c>
      <c r="E1519" s="16">
        <f t="shared" si="3"/>
        <v>0</v>
      </c>
      <c r="F1519" s="16">
        <f t="shared" si="4"/>
        <v>0</v>
      </c>
      <c r="G1519" s="16">
        <f>IFERROR(__xludf.DUMMYFUNCTION("IF(REGEXMATCH($A1519, ""(?i)"" &amp; JOIN(""|"", SPLIT($G$3, "" ""))), 1, 0)"),0.0)</f>
        <v>0</v>
      </c>
      <c r="H1519" s="16">
        <f>IFERROR(__xludf.DUMMYFUNCTION("IF(REGEXMATCH($A1519, ""(?i)"" &amp; JOIN(""|"", SPLIT($H$3, "" ""))), 1, 0)"),0.0)</f>
        <v>0</v>
      </c>
      <c r="I1519" s="16">
        <f>IFERROR(__xludf.DUMMYFUNCTION("IF(REGEXMATCH($A1519, ""(?i)"" &amp; JOIN(""|"", SPLIT($I$3, "" ""))), 1, 0)"),0.0)</f>
        <v>0</v>
      </c>
      <c r="J1519" s="16">
        <f>IFERROR(__xludf.DUMMYFUNCTION("IF(REGEXMATCH($A1519, ""(?i)"" &amp; JOIN(""|"", SPLIT($J$3, "" ""))), 1, 0)"),0.0)</f>
        <v>0</v>
      </c>
      <c r="K1519" s="16">
        <f>IFERROR(__xludf.DUMMYFUNCTION("IF(REGEXMATCH($A1519, ""(?i)"" &amp; JOIN(""|"", SPLIT($K$3, "" ""))), 1, 0)"),0.0)</f>
        <v>0</v>
      </c>
      <c r="L1519" s="16">
        <f>if(vlookup(A1519,'VMware Inventory'!A:E,5,0)="Workstation",1,0)</f>
        <v>0</v>
      </c>
      <c r="M1519" s="105">
        <f t="shared" si="5"/>
        <v>0</v>
      </c>
      <c r="N1519" s="105">
        <f t="shared" si="6"/>
        <v>0</v>
      </c>
      <c r="O1519" s="105">
        <f t="shared" si="7"/>
        <v>0</v>
      </c>
      <c r="P1519" s="105" t="str">
        <f t="shared" si="8"/>
        <v>No Infra</v>
      </c>
      <c r="Q1519" s="105">
        <f t="shared" si="9"/>
        <v>0</v>
      </c>
    </row>
    <row r="1520">
      <c r="A1520" s="61" t="s">
        <v>1657</v>
      </c>
      <c r="B1520" s="16">
        <f t="shared" si="2"/>
        <v>0</v>
      </c>
      <c r="C1520" s="16">
        <f>IFERROR(__xludf.DUMMYFUNCTION("IF(OR(REGEXMATCH($A1520, ""(?i)"" &amp; JOIN(""|"", SPLIT($C$3, "" ""))),vlookup(A1520,'VMware Inventory'!A:E,5,0)=""VMWare""), 1, 0)"),0.0)</f>
        <v>0</v>
      </c>
      <c r="D1520" s="16">
        <f>IFERROR(__xludf.DUMMYFUNCTION("IF(REGEXMATCH($A1520, ""(?i)"" &amp; JOIN(""|"", SPLIT($D$3, "" ""))), 1, 0)"),0.0)</f>
        <v>0</v>
      </c>
      <c r="E1520" s="16">
        <f t="shared" si="3"/>
        <v>0</v>
      </c>
      <c r="F1520" s="16">
        <f t="shared" si="4"/>
        <v>0</v>
      </c>
      <c r="G1520" s="16">
        <f>IFERROR(__xludf.DUMMYFUNCTION("IF(REGEXMATCH($A1520, ""(?i)"" &amp; JOIN(""|"", SPLIT($G$3, "" ""))), 1, 0)"),0.0)</f>
        <v>0</v>
      </c>
      <c r="H1520" s="16">
        <f>IFERROR(__xludf.DUMMYFUNCTION("IF(REGEXMATCH($A1520, ""(?i)"" &amp; JOIN(""|"", SPLIT($H$3, "" ""))), 1, 0)"),0.0)</f>
        <v>0</v>
      </c>
      <c r="I1520" s="16">
        <f>IFERROR(__xludf.DUMMYFUNCTION("IF(REGEXMATCH($A1520, ""(?i)"" &amp; JOIN(""|"", SPLIT($I$3, "" ""))), 1, 0)"),0.0)</f>
        <v>0</v>
      </c>
      <c r="J1520" s="16">
        <f>IFERROR(__xludf.DUMMYFUNCTION("IF(REGEXMATCH($A1520, ""(?i)"" &amp; JOIN(""|"", SPLIT($J$3, "" ""))), 1, 0)"),0.0)</f>
        <v>0</v>
      </c>
      <c r="K1520" s="16">
        <f>IFERROR(__xludf.DUMMYFUNCTION("IF(REGEXMATCH($A1520, ""(?i)"" &amp; JOIN(""|"", SPLIT($K$3, "" ""))), 1, 0)"),0.0)</f>
        <v>0</v>
      </c>
      <c r="L1520" s="16">
        <f>if(vlookup(A1520,'VMware Inventory'!A:E,5,0)="Workstation",1,0)</f>
        <v>0</v>
      </c>
      <c r="M1520" s="105">
        <f t="shared" si="5"/>
        <v>0</v>
      </c>
      <c r="N1520" s="105">
        <f t="shared" si="6"/>
        <v>0</v>
      </c>
      <c r="O1520" s="105">
        <f t="shared" si="7"/>
        <v>0</v>
      </c>
      <c r="P1520" s="105" t="str">
        <f t="shared" si="8"/>
        <v>No Infra</v>
      </c>
      <c r="Q1520" s="105">
        <f t="shared" si="9"/>
        <v>0</v>
      </c>
    </row>
    <row r="1521">
      <c r="A1521" s="61" t="s">
        <v>1658</v>
      </c>
      <c r="B1521" s="16">
        <f t="shared" si="2"/>
        <v>0</v>
      </c>
      <c r="C1521" s="16">
        <f>IFERROR(__xludf.DUMMYFUNCTION("IF(OR(REGEXMATCH($A1521, ""(?i)"" &amp; JOIN(""|"", SPLIT($C$3, "" ""))),vlookup(A1521,'VMware Inventory'!A:E,5,0)=""VMWare""), 1, 0)"),0.0)</f>
        <v>0</v>
      </c>
      <c r="D1521" s="16">
        <f>IFERROR(__xludf.DUMMYFUNCTION("IF(REGEXMATCH($A1521, ""(?i)"" &amp; JOIN(""|"", SPLIT($D$3, "" ""))), 1, 0)"),0.0)</f>
        <v>0</v>
      </c>
      <c r="E1521" s="16">
        <f t="shared" si="3"/>
        <v>0</v>
      </c>
      <c r="F1521" s="16">
        <f t="shared" si="4"/>
        <v>0</v>
      </c>
      <c r="G1521" s="16">
        <f>IFERROR(__xludf.DUMMYFUNCTION("IF(REGEXMATCH($A1521, ""(?i)"" &amp; JOIN(""|"", SPLIT($G$3, "" ""))), 1, 0)"),0.0)</f>
        <v>0</v>
      </c>
      <c r="H1521" s="16">
        <f>IFERROR(__xludf.DUMMYFUNCTION("IF(REGEXMATCH($A1521, ""(?i)"" &amp; JOIN(""|"", SPLIT($H$3, "" ""))), 1, 0)"),0.0)</f>
        <v>0</v>
      </c>
      <c r="I1521" s="16">
        <f>IFERROR(__xludf.DUMMYFUNCTION("IF(REGEXMATCH($A1521, ""(?i)"" &amp; JOIN(""|"", SPLIT($I$3, "" ""))), 1, 0)"),0.0)</f>
        <v>0</v>
      </c>
      <c r="J1521" s="16">
        <f>IFERROR(__xludf.DUMMYFUNCTION("IF(REGEXMATCH($A1521, ""(?i)"" &amp; JOIN(""|"", SPLIT($J$3, "" ""))), 1, 0)"),0.0)</f>
        <v>0</v>
      </c>
      <c r="K1521" s="16">
        <f>IFERROR(__xludf.DUMMYFUNCTION("IF(REGEXMATCH($A1521, ""(?i)"" &amp; JOIN(""|"", SPLIT($K$3, "" ""))), 1, 0)"),0.0)</f>
        <v>0</v>
      </c>
      <c r="L1521" s="16">
        <f>if(vlookup(A1521,'VMware Inventory'!A:E,5,0)="Workstation",1,0)</f>
        <v>0</v>
      </c>
      <c r="M1521" s="105">
        <f t="shared" si="5"/>
        <v>0</v>
      </c>
      <c r="N1521" s="105">
        <f t="shared" si="6"/>
        <v>0</v>
      </c>
      <c r="O1521" s="105">
        <f t="shared" si="7"/>
        <v>0</v>
      </c>
      <c r="P1521" s="105" t="str">
        <f t="shared" si="8"/>
        <v>No Infra</v>
      </c>
      <c r="Q1521" s="105">
        <f t="shared" si="9"/>
        <v>0</v>
      </c>
    </row>
    <row r="1522">
      <c r="A1522" s="61" t="s">
        <v>1659</v>
      </c>
      <c r="B1522" s="16">
        <f t="shared" si="2"/>
        <v>0</v>
      </c>
      <c r="C1522" s="16">
        <f>IFERROR(__xludf.DUMMYFUNCTION("IF(OR(REGEXMATCH($A1522, ""(?i)"" &amp; JOIN(""|"", SPLIT($C$3, "" ""))),vlookup(A1522,'VMware Inventory'!A:E,5,0)=""VMWare""), 1, 0)"),0.0)</f>
        <v>0</v>
      </c>
      <c r="D1522" s="16">
        <f>IFERROR(__xludf.DUMMYFUNCTION("IF(REGEXMATCH($A1522, ""(?i)"" &amp; JOIN(""|"", SPLIT($D$3, "" ""))), 1, 0)"),0.0)</f>
        <v>0</v>
      </c>
      <c r="E1522" s="16">
        <f t="shared" si="3"/>
        <v>0</v>
      </c>
      <c r="F1522" s="16">
        <f t="shared" si="4"/>
        <v>0</v>
      </c>
      <c r="G1522" s="16">
        <f>IFERROR(__xludf.DUMMYFUNCTION("IF(REGEXMATCH($A1522, ""(?i)"" &amp; JOIN(""|"", SPLIT($G$3, "" ""))), 1, 0)"),0.0)</f>
        <v>0</v>
      </c>
      <c r="H1522" s="16">
        <f>IFERROR(__xludf.DUMMYFUNCTION("IF(REGEXMATCH($A1522, ""(?i)"" &amp; JOIN(""|"", SPLIT($H$3, "" ""))), 1, 0)"),0.0)</f>
        <v>0</v>
      </c>
      <c r="I1522" s="16">
        <f>IFERROR(__xludf.DUMMYFUNCTION("IF(REGEXMATCH($A1522, ""(?i)"" &amp; JOIN(""|"", SPLIT($I$3, "" ""))), 1, 0)"),0.0)</f>
        <v>0</v>
      </c>
      <c r="J1522" s="16">
        <f>IFERROR(__xludf.DUMMYFUNCTION("IF(REGEXMATCH($A1522, ""(?i)"" &amp; JOIN(""|"", SPLIT($J$3, "" ""))), 1, 0)"),0.0)</f>
        <v>0</v>
      </c>
      <c r="K1522" s="16">
        <f>IFERROR(__xludf.DUMMYFUNCTION("IF(REGEXMATCH($A1522, ""(?i)"" &amp; JOIN(""|"", SPLIT($K$3, "" ""))), 1, 0)"),0.0)</f>
        <v>0</v>
      </c>
      <c r="L1522" s="16">
        <f>if(vlookup(A1522,'VMware Inventory'!A:E,5,0)="Workstation",1,0)</f>
        <v>0</v>
      </c>
      <c r="M1522" s="105">
        <f t="shared" si="5"/>
        <v>0</v>
      </c>
      <c r="N1522" s="105">
        <f t="shared" si="6"/>
        <v>0</v>
      </c>
      <c r="O1522" s="105">
        <f t="shared" si="7"/>
        <v>0</v>
      </c>
      <c r="P1522" s="105" t="str">
        <f t="shared" si="8"/>
        <v>No Infra</v>
      </c>
      <c r="Q1522" s="105">
        <f t="shared" si="9"/>
        <v>0</v>
      </c>
    </row>
    <row r="1523">
      <c r="A1523" s="61" t="s">
        <v>1660</v>
      </c>
      <c r="B1523" s="16">
        <f t="shared" si="2"/>
        <v>0</v>
      </c>
      <c r="C1523" s="16">
        <f>IFERROR(__xludf.DUMMYFUNCTION("IF(OR(REGEXMATCH($A1523, ""(?i)"" &amp; JOIN(""|"", SPLIT($C$3, "" ""))),vlookup(A1523,'VMware Inventory'!A:E,5,0)=""VMWare""), 1, 0)"),0.0)</f>
        <v>0</v>
      </c>
      <c r="D1523" s="16">
        <f>IFERROR(__xludf.DUMMYFUNCTION("IF(REGEXMATCH($A1523, ""(?i)"" &amp; JOIN(""|"", SPLIT($D$3, "" ""))), 1, 0)"),0.0)</f>
        <v>0</v>
      </c>
      <c r="E1523" s="16">
        <f t="shared" si="3"/>
        <v>0</v>
      </c>
      <c r="F1523" s="16">
        <f t="shared" si="4"/>
        <v>0</v>
      </c>
      <c r="G1523" s="16">
        <f>IFERROR(__xludf.DUMMYFUNCTION("IF(REGEXMATCH($A1523, ""(?i)"" &amp; JOIN(""|"", SPLIT($G$3, "" ""))), 1, 0)"),0.0)</f>
        <v>0</v>
      </c>
      <c r="H1523" s="16">
        <f>IFERROR(__xludf.DUMMYFUNCTION("IF(REGEXMATCH($A1523, ""(?i)"" &amp; JOIN(""|"", SPLIT($H$3, "" ""))), 1, 0)"),0.0)</f>
        <v>0</v>
      </c>
      <c r="I1523" s="16">
        <f>IFERROR(__xludf.DUMMYFUNCTION("IF(REGEXMATCH($A1523, ""(?i)"" &amp; JOIN(""|"", SPLIT($I$3, "" ""))), 1, 0)"),0.0)</f>
        <v>0</v>
      </c>
      <c r="J1523" s="16">
        <f>IFERROR(__xludf.DUMMYFUNCTION("IF(REGEXMATCH($A1523, ""(?i)"" &amp; JOIN(""|"", SPLIT($J$3, "" ""))), 1, 0)"),0.0)</f>
        <v>0</v>
      </c>
      <c r="K1523" s="16">
        <f>IFERROR(__xludf.DUMMYFUNCTION("IF(REGEXMATCH($A1523, ""(?i)"" &amp; JOIN(""|"", SPLIT($K$3, "" ""))), 1, 0)"),0.0)</f>
        <v>0</v>
      </c>
      <c r="L1523" s="16">
        <f>if(vlookup(A1523,'VMware Inventory'!A:E,5,0)="Workstation",1,0)</f>
        <v>0</v>
      </c>
      <c r="M1523" s="105">
        <f t="shared" si="5"/>
        <v>0</v>
      </c>
      <c r="N1523" s="105">
        <f t="shared" si="6"/>
        <v>0</v>
      </c>
      <c r="O1523" s="105">
        <f t="shared" si="7"/>
        <v>0</v>
      </c>
      <c r="P1523" s="105" t="str">
        <f t="shared" si="8"/>
        <v>No Infra</v>
      </c>
      <c r="Q1523" s="105">
        <f t="shared" si="9"/>
        <v>0</v>
      </c>
    </row>
    <row r="1524">
      <c r="A1524" s="61" t="s">
        <v>1661</v>
      </c>
      <c r="B1524" s="16">
        <f t="shared" si="2"/>
        <v>0</v>
      </c>
      <c r="C1524" s="16">
        <f>IFERROR(__xludf.DUMMYFUNCTION("IF(OR(REGEXMATCH($A1524, ""(?i)"" &amp; JOIN(""|"", SPLIT($C$3, "" ""))),vlookup(A1524,'VMware Inventory'!A:E,5,0)=""VMWare""), 1, 0)"),0.0)</f>
        <v>0</v>
      </c>
      <c r="D1524" s="16">
        <f>IFERROR(__xludf.DUMMYFUNCTION("IF(REGEXMATCH($A1524, ""(?i)"" &amp; JOIN(""|"", SPLIT($D$3, "" ""))), 1, 0)"),0.0)</f>
        <v>0</v>
      </c>
      <c r="E1524" s="16">
        <f t="shared" si="3"/>
        <v>0</v>
      </c>
      <c r="F1524" s="16">
        <f t="shared" si="4"/>
        <v>0</v>
      </c>
      <c r="G1524" s="16">
        <f>IFERROR(__xludf.DUMMYFUNCTION("IF(REGEXMATCH($A1524, ""(?i)"" &amp; JOIN(""|"", SPLIT($G$3, "" ""))), 1, 0)"),0.0)</f>
        <v>0</v>
      </c>
      <c r="H1524" s="16">
        <f>IFERROR(__xludf.DUMMYFUNCTION("IF(REGEXMATCH($A1524, ""(?i)"" &amp; JOIN(""|"", SPLIT($H$3, "" ""))), 1, 0)"),0.0)</f>
        <v>0</v>
      </c>
      <c r="I1524" s="16">
        <f>IFERROR(__xludf.DUMMYFUNCTION("IF(REGEXMATCH($A1524, ""(?i)"" &amp; JOIN(""|"", SPLIT($I$3, "" ""))), 1, 0)"),0.0)</f>
        <v>0</v>
      </c>
      <c r="J1524" s="16">
        <f>IFERROR(__xludf.DUMMYFUNCTION("IF(REGEXMATCH($A1524, ""(?i)"" &amp; JOIN(""|"", SPLIT($J$3, "" ""))), 1, 0)"),0.0)</f>
        <v>0</v>
      </c>
      <c r="K1524" s="16">
        <f>IFERROR(__xludf.DUMMYFUNCTION("IF(REGEXMATCH($A1524, ""(?i)"" &amp; JOIN(""|"", SPLIT($K$3, "" ""))), 1, 0)"),0.0)</f>
        <v>0</v>
      </c>
      <c r="L1524" s="16">
        <f>if(vlookup(A1524,'VMware Inventory'!A:E,5,0)="Workstation",1,0)</f>
        <v>0</v>
      </c>
      <c r="M1524" s="105">
        <f t="shared" si="5"/>
        <v>0</v>
      </c>
      <c r="N1524" s="105">
        <f t="shared" si="6"/>
        <v>0</v>
      </c>
      <c r="O1524" s="105">
        <f t="shared" si="7"/>
        <v>0</v>
      </c>
      <c r="P1524" s="105" t="str">
        <f t="shared" si="8"/>
        <v>No Infra</v>
      </c>
      <c r="Q1524" s="105">
        <f t="shared" si="9"/>
        <v>0</v>
      </c>
    </row>
    <row r="1525">
      <c r="A1525" s="61" t="s">
        <v>1662</v>
      </c>
      <c r="B1525" s="16">
        <f t="shared" si="2"/>
        <v>0</v>
      </c>
      <c r="C1525" s="16">
        <f>IFERROR(__xludf.DUMMYFUNCTION("IF(OR(REGEXMATCH($A1525, ""(?i)"" &amp; JOIN(""|"", SPLIT($C$3, "" ""))),vlookup(A1525,'VMware Inventory'!A:E,5,0)=""VMWare""), 1, 0)"),0.0)</f>
        <v>0</v>
      </c>
      <c r="D1525" s="16">
        <f>IFERROR(__xludf.DUMMYFUNCTION("IF(REGEXMATCH($A1525, ""(?i)"" &amp; JOIN(""|"", SPLIT($D$3, "" ""))), 1, 0)"),0.0)</f>
        <v>0</v>
      </c>
      <c r="E1525" s="16">
        <f t="shared" si="3"/>
        <v>0</v>
      </c>
      <c r="F1525" s="16">
        <f t="shared" si="4"/>
        <v>0</v>
      </c>
      <c r="G1525" s="16">
        <f>IFERROR(__xludf.DUMMYFUNCTION("IF(REGEXMATCH($A1525, ""(?i)"" &amp; JOIN(""|"", SPLIT($G$3, "" ""))), 1, 0)"),0.0)</f>
        <v>0</v>
      </c>
      <c r="H1525" s="16">
        <f>IFERROR(__xludf.DUMMYFUNCTION("IF(REGEXMATCH($A1525, ""(?i)"" &amp; JOIN(""|"", SPLIT($H$3, "" ""))), 1, 0)"),0.0)</f>
        <v>0</v>
      </c>
      <c r="I1525" s="16">
        <f>IFERROR(__xludf.DUMMYFUNCTION("IF(REGEXMATCH($A1525, ""(?i)"" &amp; JOIN(""|"", SPLIT($I$3, "" ""))), 1, 0)"),0.0)</f>
        <v>0</v>
      </c>
      <c r="J1525" s="16">
        <f>IFERROR(__xludf.DUMMYFUNCTION("IF(REGEXMATCH($A1525, ""(?i)"" &amp; JOIN(""|"", SPLIT($J$3, "" ""))), 1, 0)"),0.0)</f>
        <v>0</v>
      </c>
      <c r="K1525" s="16">
        <f>IFERROR(__xludf.DUMMYFUNCTION("IF(REGEXMATCH($A1525, ""(?i)"" &amp; JOIN(""|"", SPLIT($K$3, "" ""))), 1, 0)"),0.0)</f>
        <v>0</v>
      </c>
      <c r="L1525" s="16">
        <f>if(vlookup(A1525,'VMware Inventory'!A:E,5,0)="Workstation",1,0)</f>
        <v>0</v>
      </c>
      <c r="M1525" s="105">
        <f t="shared" si="5"/>
        <v>0</v>
      </c>
      <c r="N1525" s="105">
        <f t="shared" si="6"/>
        <v>0</v>
      </c>
      <c r="O1525" s="105">
        <f t="shared" si="7"/>
        <v>0</v>
      </c>
      <c r="P1525" s="105" t="str">
        <f t="shared" si="8"/>
        <v>No Infra</v>
      </c>
      <c r="Q1525" s="105">
        <f t="shared" si="9"/>
        <v>0</v>
      </c>
    </row>
    <row r="1526">
      <c r="A1526" s="61" t="s">
        <v>1663</v>
      </c>
      <c r="B1526" s="16">
        <f t="shared" si="2"/>
        <v>0</v>
      </c>
      <c r="C1526" s="16">
        <f>IFERROR(__xludf.DUMMYFUNCTION("IF(OR(REGEXMATCH($A1526, ""(?i)"" &amp; JOIN(""|"", SPLIT($C$3, "" ""))),vlookup(A1526,'VMware Inventory'!A:E,5,0)=""VMWare""), 1, 0)"),0.0)</f>
        <v>0</v>
      </c>
      <c r="D1526" s="16">
        <f>IFERROR(__xludf.DUMMYFUNCTION("IF(REGEXMATCH($A1526, ""(?i)"" &amp; JOIN(""|"", SPLIT($D$3, "" ""))), 1, 0)"),0.0)</f>
        <v>0</v>
      </c>
      <c r="E1526" s="16">
        <f t="shared" si="3"/>
        <v>0</v>
      </c>
      <c r="F1526" s="16">
        <f t="shared" si="4"/>
        <v>0</v>
      </c>
      <c r="G1526" s="16">
        <f>IFERROR(__xludf.DUMMYFUNCTION("IF(REGEXMATCH($A1526, ""(?i)"" &amp; JOIN(""|"", SPLIT($G$3, "" ""))), 1, 0)"),0.0)</f>
        <v>0</v>
      </c>
      <c r="H1526" s="16">
        <f>IFERROR(__xludf.DUMMYFUNCTION("IF(REGEXMATCH($A1526, ""(?i)"" &amp; JOIN(""|"", SPLIT($H$3, "" ""))), 1, 0)"),0.0)</f>
        <v>0</v>
      </c>
      <c r="I1526" s="16">
        <f>IFERROR(__xludf.DUMMYFUNCTION("IF(REGEXMATCH($A1526, ""(?i)"" &amp; JOIN(""|"", SPLIT($I$3, "" ""))), 1, 0)"),0.0)</f>
        <v>0</v>
      </c>
      <c r="J1526" s="16">
        <f>IFERROR(__xludf.DUMMYFUNCTION("IF(REGEXMATCH($A1526, ""(?i)"" &amp; JOIN(""|"", SPLIT($J$3, "" ""))), 1, 0)"),0.0)</f>
        <v>0</v>
      </c>
      <c r="K1526" s="16">
        <f>IFERROR(__xludf.DUMMYFUNCTION("IF(REGEXMATCH($A1526, ""(?i)"" &amp; JOIN(""|"", SPLIT($K$3, "" ""))), 1, 0)"),0.0)</f>
        <v>0</v>
      </c>
      <c r="L1526" s="16">
        <f>if(vlookup(A1526,'VMware Inventory'!A:E,5,0)="Workstation",1,0)</f>
        <v>0</v>
      </c>
      <c r="M1526" s="105">
        <f t="shared" si="5"/>
        <v>0</v>
      </c>
      <c r="N1526" s="105">
        <f t="shared" si="6"/>
        <v>0</v>
      </c>
      <c r="O1526" s="105">
        <f t="shared" si="7"/>
        <v>0</v>
      </c>
      <c r="P1526" s="105" t="str">
        <f t="shared" si="8"/>
        <v>No Infra</v>
      </c>
      <c r="Q1526" s="105">
        <f t="shared" si="9"/>
        <v>0</v>
      </c>
    </row>
    <row r="1527">
      <c r="A1527" s="61" t="s">
        <v>1664</v>
      </c>
      <c r="B1527" s="16">
        <f t="shared" si="2"/>
        <v>0</v>
      </c>
      <c r="C1527" s="16">
        <f>IFERROR(__xludf.DUMMYFUNCTION("IF(OR(REGEXMATCH($A1527, ""(?i)"" &amp; JOIN(""|"", SPLIT($C$3, "" ""))),vlookup(A1527,'VMware Inventory'!A:E,5,0)=""VMWare""), 1, 0)"),0.0)</f>
        <v>0</v>
      </c>
      <c r="D1527" s="16">
        <f>IFERROR(__xludf.DUMMYFUNCTION("IF(REGEXMATCH($A1527, ""(?i)"" &amp; JOIN(""|"", SPLIT($D$3, "" ""))), 1, 0)"),0.0)</f>
        <v>0</v>
      </c>
      <c r="E1527" s="16">
        <f t="shared" si="3"/>
        <v>0</v>
      </c>
      <c r="F1527" s="16">
        <f t="shared" si="4"/>
        <v>0</v>
      </c>
      <c r="G1527" s="16">
        <f>IFERROR(__xludf.DUMMYFUNCTION("IF(REGEXMATCH($A1527, ""(?i)"" &amp; JOIN(""|"", SPLIT($G$3, "" ""))), 1, 0)"),0.0)</f>
        <v>0</v>
      </c>
      <c r="H1527" s="16">
        <f>IFERROR(__xludf.DUMMYFUNCTION("IF(REGEXMATCH($A1527, ""(?i)"" &amp; JOIN(""|"", SPLIT($H$3, "" ""))), 1, 0)"),0.0)</f>
        <v>0</v>
      </c>
      <c r="I1527" s="16">
        <f>IFERROR(__xludf.DUMMYFUNCTION("IF(REGEXMATCH($A1527, ""(?i)"" &amp; JOIN(""|"", SPLIT($I$3, "" ""))), 1, 0)"),0.0)</f>
        <v>0</v>
      </c>
      <c r="J1527" s="16">
        <f>IFERROR(__xludf.DUMMYFUNCTION("IF(REGEXMATCH($A1527, ""(?i)"" &amp; JOIN(""|"", SPLIT($J$3, "" ""))), 1, 0)"),0.0)</f>
        <v>0</v>
      </c>
      <c r="K1527" s="16">
        <f>IFERROR(__xludf.DUMMYFUNCTION("IF(REGEXMATCH($A1527, ""(?i)"" &amp; JOIN(""|"", SPLIT($K$3, "" ""))), 1, 0)"),0.0)</f>
        <v>0</v>
      </c>
      <c r="L1527" s="16">
        <f>if(vlookup(A1527,'VMware Inventory'!A:E,5,0)="Workstation",1,0)</f>
        <v>0</v>
      </c>
      <c r="M1527" s="105">
        <f t="shared" si="5"/>
        <v>0</v>
      </c>
      <c r="N1527" s="105">
        <f t="shared" si="6"/>
        <v>0</v>
      </c>
      <c r="O1527" s="105">
        <f t="shared" si="7"/>
        <v>0</v>
      </c>
      <c r="P1527" s="105" t="str">
        <f t="shared" si="8"/>
        <v>No Infra</v>
      </c>
      <c r="Q1527" s="105">
        <f t="shared" si="9"/>
        <v>0</v>
      </c>
    </row>
    <row r="1528">
      <c r="A1528" s="61" t="s">
        <v>1665</v>
      </c>
      <c r="B1528" s="16">
        <f t="shared" si="2"/>
        <v>0</v>
      </c>
      <c r="C1528" s="16">
        <f>IFERROR(__xludf.DUMMYFUNCTION("IF(OR(REGEXMATCH($A1528, ""(?i)"" &amp; JOIN(""|"", SPLIT($C$3, "" ""))),vlookup(A1528,'VMware Inventory'!A:E,5,0)=""VMWare""), 1, 0)"),0.0)</f>
        <v>0</v>
      </c>
      <c r="D1528" s="16">
        <f>IFERROR(__xludf.DUMMYFUNCTION("IF(REGEXMATCH($A1528, ""(?i)"" &amp; JOIN(""|"", SPLIT($D$3, "" ""))), 1, 0)"),0.0)</f>
        <v>0</v>
      </c>
      <c r="E1528" s="16">
        <f t="shared" si="3"/>
        <v>0</v>
      </c>
      <c r="F1528" s="16">
        <f t="shared" si="4"/>
        <v>0</v>
      </c>
      <c r="G1528" s="16">
        <f>IFERROR(__xludf.DUMMYFUNCTION("IF(REGEXMATCH($A1528, ""(?i)"" &amp; JOIN(""|"", SPLIT($G$3, "" ""))), 1, 0)"),0.0)</f>
        <v>0</v>
      </c>
      <c r="H1528" s="16">
        <f>IFERROR(__xludf.DUMMYFUNCTION("IF(REGEXMATCH($A1528, ""(?i)"" &amp; JOIN(""|"", SPLIT($H$3, "" ""))), 1, 0)"),0.0)</f>
        <v>0</v>
      </c>
      <c r="I1528" s="16">
        <f>IFERROR(__xludf.DUMMYFUNCTION("IF(REGEXMATCH($A1528, ""(?i)"" &amp; JOIN(""|"", SPLIT($I$3, "" ""))), 1, 0)"),0.0)</f>
        <v>0</v>
      </c>
      <c r="J1528" s="16">
        <f>IFERROR(__xludf.DUMMYFUNCTION("IF(REGEXMATCH($A1528, ""(?i)"" &amp; JOIN(""|"", SPLIT($J$3, "" ""))), 1, 0)"),0.0)</f>
        <v>0</v>
      </c>
      <c r="K1528" s="16">
        <f>IFERROR(__xludf.DUMMYFUNCTION("IF(REGEXMATCH($A1528, ""(?i)"" &amp; JOIN(""|"", SPLIT($K$3, "" ""))), 1, 0)"),0.0)</f>
        <v>0</v>
      </c>
      <c r="L1528" s="16">
        <f>if(vlookup(A1528,'VMware Inventory'!A:E,5,0)="Workstation",1,0)</f>
        <v>0</v>
      </c>
      <c r="M1528" s="105">
        <f t="shared" si="5"/>
        <v>0</v>
      </c>
      <c r="N1528" s="105">
        <f t="shared" si="6"/>
        <v>0</v>
      </c>
      <c r="O1528" s="105">
        <f t="shared" si="7"/>
        <v>0</v>
      </c>
      <c r="P1528" s="105" t="str">
        <f t="shared" si="8"/>
        <v>No Infra</v>
      </c>
      <c r="Q1528" s="105">
        <f t="shared" si="9"/>
        <v>0</v>
      </c>
    </row>
    <row r="1529">
      <c r="A1529" s="61" t="s">
        <v>1666</v>
      </c>
      <c r="B1529" s="16">
        <f t="shared" si="2"/>
        <v>0</v>
      </c>
      <c r="C1529" s="16">
        <f>IFERROR(__xludf.DUMMYFUNCTION("IF(OR(REGEXMATCH($A1529, ""(?i)"" &amp; JOIN(""|"", SPLIT($C$3, "" ""))),vlookup(A1529,'VMware Inventory'!A:E,5,0)=""VMWare""), 1, 0)"),0.0)</f>
        <v>0</v>
      </c>
      <c r="D1529" s="16">
        <f>IFERROR(__xludf.DUMMYFUNCTION("IF(REGEXMATCH($A1529, ""(?i)"" &amp; JOIN(""|"", SPLIT($D$3, "" ""))), 1, 0)"),0.0)</f>
        <v>0</v>
      </c>
      <c r="E1529" s="16">
        <f t="shared" si="3"/>
        <v>0</v>
      </c>
      <c r="F1529" s="16">
        <f t="shared" si="4"/>
        <v>0</v>
      </c>
      <c r="G1529" s="16">
        <f>IFERROR(__xludf.DUMMYFUNCTION("IF(REGEXMATCH($A1529, ""(?i)"" &amp; JOIN(""|"", SPLIT($G$3, "" ""))), 1, 0)"),0.0)</f>
        <v>0</v>
      </c>
      <c r="H1529" s="16">
        <f>IFERROR(__xludf.DUMMYFUNCTION("IF(REGEXMATCH($A1529, ""(?i)"" &amp; JOIN(""|"", SPLIT($H$3, "" ""))), 1, 0)"),0.0)</f>
        <v>0</v>
      </c>
      <c r="I1529" s="16">
        <f>IFERROR(__xludf.DUMMYFUNCTION("IF(REGEXMATCH($A1529, ""(?i)"" &amp; JOIN(""|"", SPLIT($I$3, "" ""))), 1, 0)"),0.0)</f>
        <v>0</v>
      </c>
      <c r="J1529" s="16">
        <f>IFERROR(__xludf.DUMMYFUNCTION("IF(REGEXMATCH($A1529, ""(?i)"" &amp; JOIN(""|"", SPLIT($J$3, "" ""))), 1, 0)"),0.0)</f>
        <v>0</v>
      </c>
      <c r="K1529" s="16">
        <f>IFERROR(__xludf.DUMMYFUNCTION("IF(REGEXMATCH($A1529, ""(?i)"" &amp; JOIN(""|"", SPLIT($K$3, "" ""))), 1, 0)"),0.0)</f>
        <v>0</v>
      </c>
      <c r="L1529" s="16">
        <f>if(vlookup(A1529,'VMware Inventory'!A:E,5,0)="Workstation",1,0)</f>
        <v>0</v>
      </c>
      <c r="M1529" s="105">
        <f t="shared" si="5"/>
        <v>0</v>
      </c>
      <c r="N1529" s="105">
        <f t="shared" si="6"/>
        <v>0</v>
      </c>
      <c r="O1529" s="105">
        <f t="shared" si="7"/>
        <v>0</v>
      </c>
      <c r="P1529" s="105" t="str">
        <f t="shared" si="8"/>
        <v>No Infra</v>
      </c>
      <c r="Q1529" s="105">
        <f t="shared" si="9"/>
        <v>0</v>
      </c>
    </row>
    <row r="1530">
      <c r="A1530" s="61" t="s">
        <v>1667</v>
      </c>
      <c r="B1530" s="16">
        <f t="shared" si="2"/>
        <v>0</v>
      </c>
      <c r="C1530" s="16">
        <f>IFERROR(__xludf.DUMMYFUNCTION("IF(OR(REGEXMATCH($A1530, ""(?i)"" &amp; JOIN(""|"", SPLIT($C$3, "" ""))),vlookup(A1530,'VMware Inventory'!A:E,5,0)=""VMWare""), 1, 0)"),0.0)</f>
        <v>0</v>
      </c>
      <c r="D1530" s="16">
        <f>IFERROR(__xludf.DUMMYFUNCTION("IF(REGEXMATCH($A1530, ""(?i)"" &amp; JOIN(""|"", SPLIT($D$3, "" ""))), 1, 0)"),0.0)</f>
        <v>0</v>
      </c>
      <c r="E1530" s="16">
        <f t="shared" si="3"/>
        <v>0</v>
      </c>
      <c r="F1530" s="16">
        <f t="shared" si="4"/>
        <v>0</v>
      </c>
      <c r="G1530" s="16">
        <f>IFERROR(__xludf.DUMMYFUNCTION("IF(REGEXMATCH($A1530, ""(?i)"" &amp; JOIN(""|"", SPLIT($G$3, "" ""))), 1, 0)"),0.0)</f>
        <v>0</v>
      </c>
      <c r="H1530" s="16">
        <f>IFERROR(__xludf.DUMMYFUNCTION("IF(REGEXMATCH($A1530, ""(?i)"" &amp; JOIN(""|"", SPLIT($H$3, "" ""))), 1, 0)"),0.0)</f>
        <v>0</v>
      </c>
      <c r="I1530" s="16">
        <f>IFERROR(__xludf.DUMMYFUNCTION("IF(REGEXMATCH($A1530, ""(?i)"" &amp; JOIN(""|"", SPLIT($I$3, "" ""))), 1, 0)"),0.0)</f>
        <v>0</v>
      </c>
      <c r="J1530" s="16">
        <f>IFERROR(__xludf.DUMMYFUNCTION("IF(REGEXMATCH($A1530, ""(?i)"" &amp; JOIN(""|"", SPLIT($J$3, "" ""))), 1, 0)"),0.0)</f>
        <v>0</v>
      </c>
      <c r="K1530" s="16">
        <f>IFERROR(__xludf.DUMMYFUNCTION("IF(REGEXMATCH($A1530, ""(?i)"" &amp; JOIN(""|"", SPLIT($K$3, "" ""))), 1, 0)"),0.0)</f>
        <v>0</v>
      </c>
      <c r="L1530" s="16">
        <f>if(vlookup(A1530,'VMware Inventory'!A:E,5,0)="Workstation",1,0)</f>
        <v>0</v>
      </c>
      <c r="M1530" s="105">
        <f t="shared" si="5"/>
        <v>0</v>
      </c>
      <c r="N1530" s="105">
        <f t="shared" si="6"/>
        <v>0</v>
      </c>
      <c r="O1530" s="105">
        <f t="shared" si="7"/>
        <v>0</v>
      </c>
      <c r="P1530" s="105" t="str">
        <f t="shared" si="8"/>
        <v>No Infra</v>
      </c>
      <c r="Q1530" s="105">
        <f t="shared" si="9"/>
        <v>0</v>
      </c>
    </row>
    <row r="1531">
      <c r="A1531" s="61" t="s">
        <v>1668</v>
      </c>
      <c r="B1531" s="16">
        <f t="shared" si="2"/>
        <v>0</v>
      </c>
      <c r="C1531" s="16">
        <f>IFERROR(__xludf.DUMMYFUNCTION("IF(OR(REGEXMATCH($A1531, ""(?i)"" &amp; JOIN(""|"", SPLIT($C$3, "" ""))),vlookup(A1531,'VMware Inventory'!A:E,5,0)=""VMWare""), 1, 0)"),0.0)</f>
        <v>0</v>
      </c>
      <c r="D1531" s="16">
        <f>IFERROR(__xludf.DUMMYFUNCTION("IF(REGEXMATCH($A1531, ""(?i)"" &amp; JOIN(""|"", SPLIT($D$3, "" ""))), 1, 0)"),0.0)</f>
        <v>0</v>
      </c>
      <c r="E1531" s="16">
        <f t="shared" si="3"/>
        <v>0</v>
      </c>
      <c r="F1531" s="16">
        <f t="shared" si="4"/>
        <v>0</v>
      </c>
      <c r="G1531" s="16">
        <f>IFERROR(__xludf.DUMMYFUNCTION("IF(REGEXMATCH($A1531, ""(?i)"" &amp; JOIN(""|"", SPLIT($G$3, "" ""))), 1, 0)"),0.0)</f>
        <v>0</v>
      </c>
      <c r="H1531" s="16">
        <f>IFERROR(__xludf.DUMMYFUNCTION("IF(REGEXMATCH($A1531, ""(?i)"" &amp; JOIN(""|"", SPLIT($H$3, "" ""))), 1, 0)"),0.0)</f>
        <v>0</v>
      </c>
      <c r="I1531" s="16">
        <f>IFERROR(__xludf.DUMMYFUNCTION("IF(REGEXMATCH($A1531, ""(?i)"" &amp; JOIN(""|"", SPLIT($I$3, "" ""))), 1, 0)"),0.0)</f>
        <v>0</v>
      </c>
      <c r="J1531" s="16">
        <f>IFERROR(__xludf.DUMMYFUNCTION("IF(REGEXMATCH($A1531, ""(?i)"" &amp; JOIN(""|"", SPLIT($J$3, "" ""))), 1, 0)"),0.0)</f>
        <v>0</v>
      </c>
      <c r="K1531" s="16">
        <f>IFERROR(__xludf.DUMMYFUNCTION("IF(REGEXMATCH($A1531, ""(?i)"" &amp; JOIN(""|"", SPLIT($K$3, "" ""))), 1, 0)"),0.0)</f>
        <v>0</v>
      </c>
      <c r="L1531" s="16">
        <f>if(vlookup(A1531,'VMware Inventory'!A:E,5,0)="Workstation",1,0)</f>
        <v>0</v>
      </c>
      <c r="M1531" s="105">
        <f t="shared" si="5"/>
        <v>0</v>
      </c>
      <c r="N1531" s="105">
        <f t="shared" si="6"/>
        <v>0</v>
      </c>
      <c r="O1531" s="105">
        <f t="shared" si="7"/>
        <v>0</v>
      </c>
      <c r="P1531" s="105" t="str">
        <f t="shared" si="8"/>
        <v>No Infra</v>
      </c>
      <c r="Q1531" s="105">
        <f t="shared" si="9"/>
        <v>0</v>
      </c>
    </row>
    <row r="1532">
      <c r="A1532" s="61" t="s">
        <v>1669</v>
      </c>
      <c r="B1532" s="16">
        <f t="shared" si="2"/>
        <v>0</v>
      </c>
      <c r="C1532" s="16">
        <f>IFERROR(__xludf.DUMMYFUNCTION("IF(OR(REGEXMATCH($A1532, ""(?i)"" &amp; JOIN(""|"", SPLIT($C$3, "" ""))),vlookup(A1532,'VMware Inventory'!A:E,5,0)=""VMWare""), 1, 0)"),0.0)</f>
        <v>0</v>
      </c>
      <c r="D1532" s="16">
        <f>IFERROR(__xludf.DUMMYFUNCTION("IF(REGEXMATCH($A1532, ""(?i)"" &amp; JOIN(""|"", SPLIT($D$3, "" ""))), 1, 0)"),0.0)</f>
        <v>0</v>
      </c>
      <c r="E1532" s="16">
        <f t="shared" si="3"/>
        <v>0</v>
      </c>
      <c r="F1532" s="16">
        <f t="shared" si="4"/>
        <v>0</v>
      </c>
      <c r="G1532" s="16">
        <f>IFERROR(__xludf.DUMMYFUNCTION("IF(REGEXMATCH($A1532, ""(?i)"" &amp; JOIN(""|"", SPLIT($G$3, "" ""))), 1, 0)"),0.0)</f>
        <v>0</v>
      </c>
      <c r="H1532" s="16">
        <f>IFERROR(__xludf.DUMMYFUNCTION("IF(REGEXMATCH($A1532, ""(?i)"" &amp; JOIN(""|"", SPLIT($H$3, "" ""))), 1, 0)"),0.0)</f>
        <v>0</v>
      </c>
      <c r="I1532" s="16">
        <f>IFERROR(__xludf.DUMMYFUNCTION("IF(REGEXMATCH($A1532, ""(?i)"" &amp; JOIN(""|"", SPLIT($I$3, "" ""))), 1, 0)"),0.0)</f>
        <v>0</v>
      </c>
      <c r="J1532" s="16">
        <f>IFERROR(__xludf.DUMMYFUNCTION("IF(REGEXMATCH($A1532, ""(?i)"" &amp; JOIN(""|"", SPLIT($J$3, "" ""))), 1, 0)"),0.0)</f>
        <v>0</v>
      </c>
      <c r="K1532" s="16">
        <f>IFERROR(__xludf.DUMMYFUNCTION("IF(REGEXMATCH($A1532, ""(?i)"" &amp; JOIN(""|"", SPLIT($K$3, "" ""))), 1, 0)"),0.0)</f>
        <v>0</v>
      </c>
      <c r="L1532" s="16">
        <f>if(vlookup(A1532,'VMware Inventory'!A:E,5,0)="Workstation",1,0)</f>
        <v>0</v>
      </c>
      <c r="M1532" s="105">
        <f t="shared" si="5"/>
        <v>0</v>
      </c>
      <c r="N1532" s="105">
        <f t="shared" si="6"/>
        <v>0</v>
      </c>
      <c r="O1532" s="105">
        <f t="shared" si="7"/>
        <v>0</v>
      </c>
      <c r="P1532" s="105" t="str">
        <f t="shared" si="8"/>
        <v>No Infra</v>
      </c>
      <c r="Q1532" s="105">
        <f t="shared" si="9"/>
        <v>0</v>
      </c>
    </row>
    <row r="1533">
      <c r="A1533" s="61" t="s">
        <v>1670</v>
      </c>
      <c r="B1533" s="16">
        <f t="shared" si="2"/>
        <v>0</v>
      </c>
      <c r="C1533" s="16">
        <f>IFERROR(__xludf.DUMMYFUNCTION("IF(OR(REGEXMATCH($A1533, ""(?i)"" &amp; JOIN(""|"", SPLIT($C$3, "" ""))),vlookup(A1533,'VMware Inventory'!A:E,5,0)=""VMWare""), 1, 0)"),0.0)</f>
        <v>0</v>
      </c>
      <c r="D1533" s="16">
        <f>IFERROR(__xludf.DUMMYFUNCTION("IF(REGEXMATCH($A1533, ""(?i)"" &amp; JOIN(""|"", SPLIT($D$3, "" ""))), 1, 0)"),0.0)</f>
        <v>0</v>
      </c>
      <c r="E1533" s="16">
        <f t="shared" si="3"/>
        <v>0</v>
      </c>
      <c r="F1533" s="16">
        <f t="shared" si="4"/>
        <v>0</v>
      </c>
      <c r="G1533" s="16">
        <f>IFERROR(__xludf.DUMMYFUNCTION("IF(REGEXMATCH($A1533, ""(?i)"" &amp; JOIN(""|"", SPLIT($G$3, "" ""))), 1, 0)"),0.0)</f>
        <v>0</v>
      </c>
      <c r="H1533" s="16">
        <f>IFERROR(__xludf.DUMMYFUNCTION("IF(REGEXMATCH($A1533, ""(?i)"" &amp; JOIN(""|"", SPLIT($H$3, "" ""))), 1, 0)"),0.0)</f>
        <v>0</v>
      </c>
      <c r="I1533" s="16">
        <f>IFERROR(__xludf.DUMMYFUNCTION("IF(REGEXMATCH($A1533, ""(?i)"" &amp; JOIN(""|"", SPLIT($I$3, "" ""))), 1, 0)"),0.0)</f>
        <v>0</v>
      </c>
      <c r="J1533" s="16">
        <f>IFERROR(__xludf.DUMMYFUNCTION("IF(REGEXMATCH($A1533, ""(?i)"" &amp; JOIN(""|"", SPLIT($J$3, "" ""))), 1, 0)"),0.0)</f>
        <v>0</v>
      </c>
      <c r="K1533" s="16">
        <f>IFERROR(__xludf.DUMMYFUNCTION("IF(REGEXMATCH($A1533, ""(?i)"" &amp; JOIN(""|"", SPLIT($K$3, "" ""))), 1, 0)"),0.0)</f>
        <v>0</v>
      </c>
      <c r="L1533" s="16">
        <f>if(vlookup(A1533,'VMware Inventory'!A:E,5,0)="Workstation",1,0)</f>
        <v>0</v>
      </c>
      <c r="M1533" s="105">
        <f t="shared" si="5"/>
        <v>0</v>
      </c>
      <c r="N1533" s="105">
        <f t="shared" si="6"/>
        <v>0</v>
      </c>
      <c r="O1533" s="105">
        <f t="shared" si="7"/>
        <v>0</v>
      </c>
      <c r="P1533" s="105" t="str">
        <f t="shared" si="8"/>
        <v>No Infra</v>
      </c>
      <c r="Q1533" s="105">
        <f t="shared" si="9"/>
        <v>0</v>
      </c>
    </row>
    <row r="1534">
      <c r="A1534" s="61" t="s">
        <v>1671</v>
      </c>
      <c r="B1534" s="16">
        <f t="shared" si="2"/>
        <v>0</v>
      </c>
      <c r="C1534" s="16">
        <f>IFERROR(__xludf.DUMMYFUNCTION("IF(OR(REGEXMATCH($A1534, ""(?i)"" &amp; JOIN(""|"", SPLIT($C$3, "" ""))),vlookup(A1534,'VMware Inventory'!A:E,5,0)=""VMWare""), 1, 0)"),0.0)</f>
        <v>0</v>
      </c>
      <c r="D1534" s="16">
        <f>IFERROR(__xludf.DUMMYFUNCTION("IF(REGEXMATCH($A1534, ""(?i)"" &amp; JOIN(""|"", SPLIT($D$3, "" ""))), 1, 0)"),0.0)</f>
        <v>0</v>
      </c>
      <c r="E1534" s="16">
        <f t="shared" si="3"/>
        <v>0</v>
      </c>
      <c r="F1534" s="16">
        <f t="shared" si="4"/>
        <v>0</v>
      </c>
      <c r="G1534" s="16">
        <f>IFERROR(__xludf.DUMMYFUNCTION("IF(REGEXMATCH($A1534, ""(?i)"" &amp; JOIN(""|"", SPLIT($G$3, "" ""))), 1, 0)"),0.0)</f>
        <v>0</v>
      </c>
      <c r="H1534" s="16">
        <f>IFERROR(__xludf.DUMMYFUNCTION("IF(REGEXMATCH($A1534, ""(?i)"" &amp; JOIN(""|"", SPLIT($H$3, "" ""))), 1, 0)"),0.0)</f>
        <v>0</v>
      </c>
      <c r="I1534" s="16">
        <f>IFERROR(__xludf.DUMMYFUNCTION("IF(REGEXMATCH($A1534, ""(?i)"" &amp; JOIN(""|"", SPLIT($I$3, "" ""))), 1, 0)"),0.0)</f>
        <v>0</v>
      </c>
      <c r="J1534" s="16">
        <f>IFERROR(__xludf.DUMMYFUNCTION("IF(REGEXMATCH($A1534, ""(?i)"" &amp; JOIN(""|"", SPLIT($J$3, "" ""))), 1, 0)"),0.0)</f>
        <v>0</v>
      </c>
      <c r="K1534" s="16">
        <f>IFERROR(__xludf.DUMMYFUNCTION("IF(REGEXMATCH($A1534, ""(?i)"" &amp; JOIN(""|"", SPLIT($K$3, "" ""))), 1, 0)"),0.0)</f>
        <v>0</v>
      </c>
      <c r="L1534" s="16">
        <f>if(vlookup(A1534,'VMware Inventory'!A:E,5,0)="Workstation",1,0)</f>
        <v>0</v>
      </c>
      <c r="M1534" s="105">
        <f t="shared" si="5"/>
        <v>0</v>
      </c>
      <c r="N1534" s="105">
        <f t="shared" si="6"/>
        <v>0</v>
      </c>
      <c r="O1534" s="105">
        <f t="shared" si="7"/>
        <v>0</v>
      </c>
      <c r="P1534" s="105" t="str">
        <f t="shared" si="8"/>
        <v>No Infra</v>
      </c>
      <c r="Q1534" s="105">
        <f t="shared" si="9"/>
        <v>0</v>
      </c>
    </row>
    <row r="1535">
      <c r="A1535" s="61" t="s">
        <v>1672</v>
      </c>
      <c r="B1535" s="16">
        <f t="shared" si="2"/>
        <v>0</v>
      </c>
      <c r="C1535" s="16">
        <f>IFERROR(__xludf.DUMMYFUNCTION("IF(OR(REGEXMATCH($A1535, ""(?i)"" &amp; JOIN(""|"", SPLIT($C$3, "" ""))),vlookup(A1535,'VMware Inventory'!A:E,5,0)=""VMWare""), 1, 0)"),0.0)</f>
        <v>0</v>
      </c>
      <c r="D1535" s="16">
        <f>IFERROR(__xludf.DUMMYFUNCTION("IF(REGEXMATCH($A1535, ""(?i)"" &amp; JOIN(""|"", SPLIT($D$3, "" ""))), 1, 0)"),0.0)</f>
        <v>0</v>
      </c>
      <c r="E1535" s="16">
        <f t="shared" si="3"/>
        <v>0</v>
      </c>
      <c r="F1535" s="16">
        <f t="shared" si="4"/>
        <v>0</v>
      </c>
      <c r="G1535" s="16">
        <f>IFERROR(__xludf.DUMMYFUNCTION("IF(REGEXMATCH($A1535, ""(?i)"" &amp; JOIN(""|"", SPLIT($G$3, "" ""))), 1, 0)"),0.0)</f>
        <v>0</v>
      </c>
      <c r="H1535" s="16">
        <f>IFERROR(__xludf.DUMMYFUNCTION("IF(REGEXMATCH($A1535, ""(?i)"" &amp; JOIN(""|"", SPLIT($H$3, "" ""))), 1, 0)"),0.0)</f>
        <v>0</v>
      </c>
      <c r="I1535" s="16">
        <f>IFERROR(__xludf.DUMMYFUNCTION("IF(REGEXMATCH($A1535, ""(?i)"" &amp; JOIN(""|"", SPLIT($I$3, "" ""))), 1, 0)"),0.0)</f>
        <v>0</v>
      </c>
      <c r="J1535" s="16">
        <f>IFERROR(__xludf.DUMMYFUNCTION("IF(REGEXMATCH($A1535, ""(?i)"" &amp; JOIN(""|"", SPLIT($J$3, "" ""))), 1, 0)"),0.0)</f>
        <v>0</v>
      </c>
      <c r="K1535" s="16">
        <f>IFERROR(__xludf.DUMMYFUNCTION("IF(REGEXMATCH($A1535, ""(?i)"" &amp; JOIN(""|"", SPLIT($K$3, "" ""))), 1, 0)"),0.0)</f>
        <v>0</v>
      </c>
      <c r="L1535" s="16">
        <f>if(vlookup(A1535,'VMware Inventory'!A:E,5,0)="Workstation",1,0)</f>
        <v>0</v>
      </c>
      <c r="M1535" s="105">
        <f t="shared" si="5"/>
        <v>0</v>
      </c>
      <c r="N1535" s="105">
        <f t="shared" si="6"/>
        <v>0</v>
      </c>
      <c r="O1535" s="105">
        <f t="shared" si="7"/>
        <v>0</v>
      </c>
      <c r="P1535" s="105" t="str">
        <f t="shared" si="8"/>
        <v>No Infra</v>
      </c>
      <c r="Q1535" s="105">
        <f t="shared" si="9"/>
        <v>0</v>
      </c>
    </row>
    <row r="1536">
      <c r="A1536" s="61" t="s">
        <v>1673</v>
      </c>
      <c r="B1536" s="16">
        <f t="shared" si="2"/>
        <v>0</v>
      </c>
      <c r="C1536" s="16">
        <f>IFERROR(__xludf.DUMMYFUNCTION("IF(OR(REGEXMATCH($A1536, ""(?i)"" &amp; JOIN(""|"", SPLIT($C$3, "" ""))),vlookup(A1536,'VMware Inventory'!A:E,5,0)=""VMWare""), 1, 0)"),0.0)</f>
        <v>0</v>
      </c>
      <c r="D1536" s="16">
        <f>IFERROR(__xludf.DUMMYFUNCTION("IF(REGEXMATCH($A1536, ""(?i)"" &amp; JOIN(""|"", SPLIT($D$3, "" ""))), 1, 0)"),0.0)</f>
        <v>0</v>
      </c>
      <c r="E1536" s="16">
        <f t="shared" si="3"/>
        <v>0</v>
      </c>
      <c r="F1536" s="16">
        <f t="shared" si="4"/>
        <v>0</v>
      </c>
      <c r="G1536" s="16">
        <f>IFERROR(__xludf.DUMMYFUNCTION("IF(REGEXMATCH($A1536, ""(?i)"" &amp; JOIN(""|"", SPLIT($G$3, "" ""))), 1, 0)"),0.0)</f>
        <v>0</v>
      </c>
      <c r="H1536" s="16">
        <f>IFERROR(__xludf.DUMMYFUNCTION("IF(REGEXMATCH($A1536, ""(?i)"" &amp; JOIN(""|"", SPLIT($H$3, "" ""))), 1, 0)"),0.0)</f>
        <v>0</v>
      </c>
      <c r="I1536" s="16">
        <f>IFERROR(__xludf.DUMMYFUNCTION("IF(REGEXMATCH($A1536, ""(?i)"" &amp; JOIN(""|"", SPLIT($I$3, "" ""))), 1, 0)"),0.0)</f>
        <v>0</v>
      </c>
      <c r="J1536" s="16">
        <f>IFERROR(__xludf.DUMMYFUNCTION("IF(REGEXMATCH($A1536, ""(?i)"" &amp; JOIN(""|"", SPLIT($J$3, "" ""))), 1, 0)"),0.0)</f>
        <v>0</v>
      </c>
      <c r="K1536" s="16">
        <f>IFERROR(__xludf.DUMMYFUNCTION("IF(REGEXMATCH($A1536, ""(?i)"" &amp; JOIN(""|"", SPLIT($K$3, "" ""))), 1, 0)"),0.0)</f>
        <v>0</v>
      </c>
      <c r="L1536" s="16">
        <f>if(vlookup(A1536,'VMware Inventory'!A:E,5,0)="Workstation",1,0)</f>
        <v>0</v>
      </c>
      <c r="M1536" s="105">
        <f t="shared" si="5"/>
        <v>0</v>
      </c>
      <c r="N1536" s="105">
        <f t="shared" si="6"/>
        <v>0</v>
      </c>
      <c r="O1536" s="105">
        <f t="shared" si="7"/>
        <v>0</v>
      </c>
      <c r="P1536" s="105" t="str">
        <f t="shared" si="8"/>
        <v>No Infra</v>
      </c>
      <c r="Q1536" s="105">
        <f t="shared" si="9"/>
        <v>0</v>
      </c>
    </row>
    <row r="1537">
      <c r="A1537" s="61" t="s">
        <v>1674</v>
      </c>
      <c r="B1537" s="16">
        <f t="shared" si="2"/>
        <v>0</v>
      </c>
      <c r="C1537" s="16">
        <f>IFERROR(__xludf.DUMMYFUNCTION("IF(OR(REGEXMATCH($A1537, ""(?i)"" &amp; JOIN(""|"", SPLIT($C$3, "" ""))),vlookup(A1537,'VMware Inventory'!A:E,5,0)=""VMWare""), 1, 0)"),0.0)</f>
        <v>0</v>
      </c>
      <c r="D1537" s="16">
        <f>IFERROR(__xludf.DUMMYFUNCTION("IF(REGEXMATCH($A1537, ""(?i)"" &amp; JOIN(""|"", SPLIT($D$3, "" ""))), 1, 0)"),0.0)</f>
        <v>0</v>
      </c>
      <c r="E1537" s="16">
        <f t="shared" si="3"/>
        <v>0</v>
      </c>
      <c r="F1537" s="16">
        <f t="shared" si="4"/>
        <v>0</v>
      </c>
      <c r="G1537" s="16">
        <f>IFERROR(__xludf.DUMMYFUNCTION("IF(REGEXMATCH($A1537, ""(?i)"" &amp; JOIN(""|"", SPLIT($G$3, "" ""))), 1, 0)"),0.0)</f>
        <v>0</v>
      </c>
      <c r="H1537" s="16">
        <f>IFERROR(__xludf.DUMMYFUNCTION("IF(REGEXMATCH($A1537, ""(?i)"" &amp; JOIN(""|"", SPLIT($H$3, "" ""))), 1, 0)"),1.0)</f>
        <v>1</v>
      </c>
      <c r="I1537" s="16">
        <f>IFERROR(__xludf.DUMMYFUNCTION("IF(REGEXMATCH($A1537, ""(?i)"" &amp; JOIN(""|"", SPLIT($I$3, "" ""))), 1, 0)"),0.0)</f>
        <v>0</v>
      </c>
      <c r="J1537" s="16">
        <f>IFERROR(__xludf.DUMMYFUNCTION("IF(REGEXMATCH($A1537, ""(?i)"" &amp; JOIN(""|"", SPLIT($J$3, "" ""))), 1, 0)"),0.0)</f>
        <v>0</v>
      </c>
      <c r="K1537" s="16">
        <f>IFERROR(__xludf.DUMMYFUNCTION("IF(REGEXMATCH($A1537, ""(?i)"" &amp; JOIN(""|"", SPLIT($K$3, "" ""))), 1, 0)"),0.0)</f>
        <v>0</v>
      </c>
      <c r="L1537" s="16">
        <f>if(vlookup(A1537,'VMware Inventory'!A:E,5,0)="Workstation",1,0)</f>
        <v>0</v>
      </c>
      <c r="M1537" s="105">
        <f t="shared" si="5"/>
        <v>1</v>
      </c>
      <c r="N1537" s="105">
        <f t="shared" si="6"/>
        <v>0</v>
      </c>
      <c r="O1537" s="105">
        <f t="shared" si="7"/>
        <v>0</v>
      </c>
      <c r="P1537" s="105" t="str">
        <f t="shared" si="8"/>
        <v>Consolidation</v>
      </c>
      <c r="Q1537" s="105">
        <f t="shared" si="9"/>
        <v>1</v>
      </c>
    </row>
    <row r="1538">
      <c r="A1538" s="61" t="s">
        <v>1675</v>
      </c>
      <c r="B1538" s="16">
        <f t="shared" si="2"/>
        <v>0</v>
      </c>
      <c r="C1538" s="16">
        <f>IFERROR(__xludf.DUMMYFUNCTION("IF(OR(REGEXMATCH($A1538, ""(?i)"" &amp; JOIN(""|"", SPLIT($C$3, "" ""))),vlookup(A1538,'VMware Inventory'!A:E,5,0)=""VMWare""), 1, 0)"),0.0)</f>
        <v>0</v>
      </c>
      <c r="D1538" s="16">
        <f>IFERROR(__xludf.DUMMYFUNCTION("IF(REGEXMATCH($A1538, ""(?i)"" &amp; JOIN(""|"", SPLIT($D$3, "" ""))), 1, 0)"),0.0)</f>
        <v>0</v>
      </c>
      <c r="E1538" s="16">
        <f t="shared" si="3"/>
        <v>0</v>
      </c>
      <c r="F1538" s="16">
        <f t="shared" si="4"/>
        <v>0</v>
      </c>
      <c r="G1538" s="16">
        <f>IFERROR(__xludf.DUMMYFUNCTION("IF(REGEXMATCH($A1538, ""(?i)"" &amp; JOIN(""|"", SPLIT($G$3, "" ""))), 1, 0)"),0.0)</f>
        <v>0</v>
      </c>
      <c r="H1538" s="16">
        <f>IFERROR(__xludf.DUMMYFUNCTION("IF(REGEXMATCH($A1538, ""(?i)"" &amp; JOIN(""|"", SPLIT($H$3, "" ""))), 1, 0)"),0.0)</f>
        <v>0</v>
      </c>
      <c r="I1538" s="16">
        <f>IFERROR(__xludf.DUMMYFUNCTION("IF(REGEXMATCH($A1538, ""(?i)"" &amp; JOIN(""|"", SPLIT($I$3, "" ""))), 1, 0)"),0.0)</f>
        <v>0</v>
      </c>
      <c r="J1538" s="16">
        <f>IFERROR(__xludf.DUMMYFUNCTION("IF(REGEXMATCH($A1538, ""(?i)"" &amp; JOIN(""|"", SPLIT($J$3, "" ""))), 1, 0)"),0.0)</f>
        <v>0</v>
      </c>
      <c r="K1538" s="16">
        <f>IFERROR(__xludf.DUMMYFUNCTION("IF(REGEXMATCH($A1538, ""(?i)"" &amp; JOIN(""|"", SPLIT($K$3, "" ""))), 1, 0)"),0.0)</f>
        <v>0</v>
      </c>
      <c r="L1538" s="16">
        <f>if(vlookup(A1538,'VMware Inventory'!A:E,5,0)="Workstation",1,0)</f>
        <v>0</v>
      </c>
      <c r="M1538" s="105">
        <f t="shared" si="5"/>
        <v>0</v>
      </c>
      <c r="N1538" s="105">
        <f t="shared" si="6"/>
        <v>0</v>
      </c>
      <c r="O1538" s="105">
        <f t="shared" si="7"/>
        <v>0</v>
      </c>
      <c r="P1538" s="105" t="str">
        <f t="shared" si="8"/>
        <v>No Infra</v>
      </c>
      <c r="Q1538" s="105">
        <f t="shared" si="9"/>
        <v>0</v>
      </c>
    </row>
    <row r="1539">
      <c r="A1539" s="61" t="s">
        <v>517</v>
      </c>
      <c r="B1539" s="16">
        <f t="shared" si="2"/>
        <v>0</v>
      </c>
      <c r="C1539" s="16">
        <f>IFERROR(__xludf.DUMMYFUNCTION("IF(OR(REGEXMATCH($A1539, ""(?i)"" &amp; JOIN(""|"", SPLIT($C$3, "" ""))),vlookup(A1539,'VMware Inventory'!A:E,5,0)=""VMWare""), 1, 0)"),0.0)</f>
        <v>0</v>
      </c>
      <c r="D1539" s="16">
        <f>IFERROR(__xludf.DUMMYFUNCTION("IF(REGEXMATCH($A1539, ""(?i)"" &amp; JOIN(""|"", SPLIT($D$3, "" ""))), 1, 0)"),0.0)</f>
        <v>0</v>
      </c>
      <c r="E1539" s="16">
        <f t="shared" si="3"/>
        <v>0</v>
      </c>
      <c r="F1539" s="16">
        <f t="shared" si="4"/>
        <v>0</v>
      </c>
      <c r="G1539" s="16">
        <f>IFERROR(__xludf.DUMMYFUNCTION("IF(REGEXMATCH($A1539, ""(?i)"" &amp; JOIN(""|"", SPLIT($G$3, "" ""))), 1, 0)"),0.0)</f>
        <v>0</v>
      </c>
      <c r="H1539" s="16">
        <f>IFERROR(__xludf.DUMMYFUNCTION("IF(REGEXMATCH($A1539, ""(?i)"" &amp; JOIN(""|"", SPLIT($H$3, "" ""))), 1, 0)"),0.0)</f>
        <v>0</v>
      </c>
      <c r="I1539" s="16">
        <f>IFERROR(__xludf.DUMMYFUNCTION("IF(REGEXMATCH($A1539, ""(?i)"" &amp; JOIN(""|"", SPLIT($I$3, "" ""))), 1, 0)"),0.0)</f>
        <v>0</v>
      </c>
      <c r="J1539" s="16">
        <f>IFERROR(__xludf.DUMMYFUNCTION("IF(REGEXMATCH($A1539, ""(?i)"" &amp; JOIN(""|"", SPLIT($J$3, "" ""))), 1, 0)"),0.0)</f>
        <v>0</v>
      </c>
      <c r="K1539" s="16">
        <f>IFERROR(__xludf.DUMMYFUNCTION("IF(REGEXMATCH($A1539, ""(?i)"" &amp; JOIN(""|"", SPLIT($K$3, "" ""))), 1, 0)"),0.0)</f>
        <v>0</v>
      </c>
      <c r="L1539" s="16">
        <f>if(vlookup(A1539,'VMware Inventory'!A:E,5,0)="Workstation",1,0)</f>
        <v>0</v>
      </c>
      <c r="M1539" s="105">
        <f t="shared" si="5"/>
        <v>0</v>
      </c>
      <c r="N1539" s="105">
        <f t="shared" si="6"/>
        <v>0</v>
      </c>
      <c r="O1539" s="105">
        <f t="shared" si="7"/>
        <v>0</v>
      </c>
      <c r="P1539" s="105" t="str">
        <f t="shared" si="8"/>
        <v>No Infra</v>
      </c>
      <c r="Q1539" s="105">
        <f t="shared" si="9"/>
        <v>0</v>
      </c>
    </row>
    <row r="1540">
      <c r="A1540" s="61" t="s">
        <v>1676</v>
      </c>
      <c r="B1540" s="16">
        <f t="shared" si="2"/>
        <v>0</v>
      </c>
      <c r="C1540" s="16">
        <f>IFERROR(__xludf.DUMMYFUNCTION("IF(OR(REGEXMATCH($A1540, ""(?i)"" &amp; JOIN(""|"", SPLIT($C$3, "" ""))),vlookup(A1540,'VMware Inventory'!A:E,5,0)=""VMWare""), 1, 0)"),0.0)</f>
        <v>0</v>
      </c>
      <c r="D1540" s="16">
        <f>IFERROR(__xludf.DUMMYFUNCTION("IF(REGEXMATCH($A1540, ""(?i)"" &amp; JOIN(""|"", SPLIT($D$3, "" ""))), 1, 0)"),0.0)</f>
        <v>0</v>
      </c>
      <c r="E1540" s="16">
        <f t="shared" si="3"/>
        <v>0</v>
      </c>
      <c r="F1540" s="16">
        <f t="shared" si="4"/>
        <v>0</v>
      </c>
      <c r="G1540" s="16">
        <f>IFERROR(__xludf.DUMMYFUNCTION("IF(REGEXMATCH($A1540, ""(?i)"" &amp; JOIN(""|"", SPLIT($G$3, "" ""))), 1, 0)"),0.0)</f>
        <v>0</v>
      </c>
      <c r="H1540" s="16">
        <f>IFERROR(__xludf.DUMMYFUNCTION("IF(REGEXMATCH($A1540, ""(?i)"" &amp; JOIN(""|"", SPLIT($H$3, "" ""))), 1, 0)"),0.0)</f>
        <v>0</v>
      </c>
      <c r="I1540" s="16">
        <f>IFERROR(__xludf.DUMMYFUNCTION("IF(REGEXMATCH($A1540, ""(?i)"" &amp; JOIN(""|"", SPLIT($I$3, "" ""))), 1, 0)"),0.0)</f>
        <v>0</v>
      </c>
      <c r="J1540" s="16">
        <f>IFERROR(__xludf.DUMMYFUNCTION("IF(REGEXMATCH($A1540, ""(?i)"" &amp; JOIN(""|"", SPLIT($J$3, "" ""))), 1, 0)"),0.0)</f>
        <v>0</v>
      </c>
      <c r="K1540" s="16">
        <f>IFERROR(__xludf.DUMMYFUNCTION("IF(REGEXMATCH($A1540, ""(?i)"" &amp; JOIN(""|"", SPLIT($K$3, "" ""))), 1, 0)"),0.0)</f>
        <v>0</v>
      </c>
      <c r="L1540" s="16">
        <f>if(vlookup(A1540,'VMware Inventory'!A:E,5,0)="Workstation",1,0)</f>
        <v>0</v>
      </c>
      <c r="M1540" s="105">
        <f t="shared" si="5"/>
        <v>0</v>
      </c>
      <c r="N1540" s="105">
        <f t="shared" si="6"/>
        <v>0</v>
      </c>
      <c r="O1540" s="105">
        <f t="shared" si="7"/>
        <v>0</v>
      </c>
      <c r="P1540" s="105" t="str">
        <f t="shared" si="8"/>
        <v>No Infra</v>
      </c>
      <c r="Q1540" s="105">
        <f t="shared" si="9"/>
        <v>0</v>
      </c>
    </row>
    <row r="1541">
      <c r="A1541" s="61" t="s">
        <v>1677</v>
      </c>
      <c r="B1541" s="16">
        <f t="shared" si="2"/>
        <v>0</v>
      </c>
      <c r="C1541" s="16">
        <f>IFERROR(__xludf.DUMMYFUNCTION("IF(OR(REGEXMATCH($A1541, ""(?i)"" &amp; JOIN(""|"", SPLIT($C$3, "" ""))),vlookup(A1541,'VMware Inventory'!A:E,5,0)=""VMWare""), 1, 0)"),0.0)</f>
        <v>0</v>
      </c>
      <c r="D1541" s="16">
        <f>IFERROR(__xludf.DUMMYFUNCTION("IF(REGEXMATCH($A1541, ""(?i)"" &amp; JOIN(""|"", SPLIT($D$3, "" ""))), 1, 0)"),0.0)</f>
        <v>0</v>
      </c>
      <c r="E1541" s="16">
        <f t="shared" si="3"/>
        <v>0</v>
      </c>
      <c r="F1541" s="16">
        <f t="shared" si="4"/>
        <v>0</v>
      </c>
      <c r="G1541" s="16">
        <f>IFERROR(__xludf.DUMMYFUNCTION("IF(REGEXMATCH($A1541, ""(?i)"" &amp; JOIN(""|"", SPLIT($G$3, "" ""))), 1, 0)"),0.0)</f>
        <v>0</v>
      </c>
      <c r="H1541" s="16">
        <f>IFERROR(__xludf.DUMMYFUNCTION("IF(REGEXMATCH($A1541, ""(?i)"" &amp; JOIN(""|"", SPLIT($H$3, "" ""))), 1, 0)"),0.0)</f>
        <v>0</v>
      </c>
      <c r="I1541" s="16">
        <f>IFERROR(__xludf.DUMMYFUNCTION("IF(REGEXMATCH($A1541, ""(?i)"" &amp; JOIN(""|"", SPLIT($I$3, "" ""))), 1, 0)"),0.0)</f>
        <v>0</v>
      </c>
      <c r="J1541" s="16">
        <f>IFERROR(__xludf.DUMMYFUNCTION("IF(REGEXMATCH($A1541, ""(?i)"" &amp; JOIN(""|"", SPLIT($J$3, "" ""))), 1, 0)"),0.0)</f>
        <v>0</v>
      </c>
      <c r="K1541" s="16">
        <f>IFERROR(__xludf.DUMMYFUNCTION("IF(REGEXMATCH($A1541, ""(?i)"" &amp; JOIN(""|"", SPLIT($K$3, "" ""))), 1, 0)"),0.0)</f>
        <v>0</v>
      </c>
      <c r="L1541" s="16">
        <f>if(vlookup(A1541,'VMware Inventory'!A:E,5,0)="Workstation",1,0)</f>
        <v>0</v>
      </c>
      <c r="M1541" s="105">
        <f t="shared" si="5"/>
        <v>0</v>
      </c>
      <c r="N1541" s="105">
        <f t="shared" si="6"/>
        <v>0</v>
      </c>
      <c r="O1541" s="105">
        <f t="shared" si="7"/>
        <v>0</v>
      </c>
      <c r="P1541" s="105" t="str">
        <f t="shared" si="8"/>
        <v>No Infra</v>
      </c>
      <c r="Q1541" s="105">
        <f t="shared" si="9"/>
        <v>0</v>
      </c>
    </row>
    <row r="1542">
      <c r="A1542" s="61" t="s">
        <v>1678</v>
      </c>
      <c r="B1542" s="16">
        <f t="shared" si="2"/>
        <v>0</v>
      </c>
      <c r="C1542" s="16">
        <f>IFERROR(__xludf.DUMMYFUNCTION("IF(OR(REGEXMATCH($A1542, ""(?i)"" &amp; JOIN(""|"", SPLIT($C$3, "" ""))),vlookup(A1542,'VMware Inventory'!A:E,5,0)=""VMWare""), 1, 0)"),0.0)</f>
        <v>0</v>
      </c>
      <c r="D1542" s="16">
        <f>IFERROR(__xludf.DUMMYFUNCTION("IF(REGEXMATCH($A1542, ""(?i)"" &amp; JOIN(""|"", SPLIT($D$3, "" ""))), 1, 0)"),0.0)</f>
        <v>0</v>
      </c>
      <c r="E1542" s="16">
        <f t="shared" si="3"/>
        <v>0</v>
      </c>
      <c r="F1542" s="16">
        <f t="shared" si="4"/>
        <v>0</v>
      </c>
      <c r="G1542" s="16">
        <f>IFERROR(__xludf.DUMMYFUNCTION("IF(REGEXMATCH($A1542, ""(?i)"" &amp; JOIN(""|"", SPLIT($G$3, "" ""))), 1, 0)"),0.0)</f>
        <v>0</v>
      </c>
      <c r="H1542" s="16">
        <f>IFERROR(__xludf.DUMMYFUNCTION("IF(REGEXMATCH($A1542, ""(?i)"" &amp; JOIN(""|"", SPLIT($H$3, "" ""))), 1, 0)"),0.0)</f>
        <v>0</v>
      </c>
      <c r="I1542" s="16">
        <f>IFERROR(__xludf.DUMMYFUNCTION("IF(REGEXMATCH($A1542, ""(?i)"" &amp; JOIN(""|"", SPLIT($I$3, "" ""))), 1, 0)"),0.0)</f>
        <v>0</v>
      </c>
      <c r="J1542" s="16">
        <f>IFERROR(__xludf.DUMMYFUNCTION("IF(REGEXMATCH($A1542, ""(?i)"" &amp; JOIN(""|"", SPLIT($J$3, "" ""))), 1, 0)"),0.0)</f>
        <v>0</v>
      </c>
      <c r="K1542" s="16">
        <f>IFERROR(__xludf.DUMMYFUNCTION("IF(REGEXMATCH($A1542, ""(?i)"" &amp; JOIN(""|"", SPLIT($K$3, "" ""))), 1, 0)"),0.0)</f>
        <v>0</v>
      </c>
      <c r="L1542" s="16">
        <f>if(vlookup(A1542,'VMware Inventory'!A:E,5,0)="Workstation",1,0)</f>
        <v>0</v>
      </c>
      <c r="M1542" s="105">
        <f t="shared" si="5"/>
        <v>0</v>
      </c>
      <c r="N1542" s="105">
        <f t="shared" si="6"/>
        <v>0</v>
      </c>
      <c r="O1542" s="105">
        <f t="shared" si="7"/>
        <v>0</v>
      </c>
      <c r="P1542" s="105" t="str">
        <f t="shared" si="8"/>
        <v>No Infra</v>
      </c>
      <c r="Q1542" s="105">
        <f t="shared" si="9"/>
        <v>0</v>
      </c>
    </row>
    <row r="1543">
      <c r="A1543" s="61" t="s">
        <v>1679</v>
      </c>
      <c r="B1543" s="16">
        <f t="shared" si="2"/>
        <v>0</v>
      </c>
      <c r="C1543" s="16">
        <f>IFERROR(__xludf.DUMMYFUNCTION("IF(OR(REGEXMATCH($A1543, ""(?i)"" &amp; JOIN(""|"", SPLIT($C$3, "" ""))),vlookup(A1543,'VMware Inventory'!A:E,5,0)=""VMWare""), 1, 0)"),0.0)</f>
        <v>0</v>
      </c>
      <c r="D1543" s="16">
        <f>IFERROR(__xludf.DUMMYFUNCTION("IF(REGEXMATCH($A1543, ""(?i)"" &amp; JOIN(""|"", SPLIT($D$3, "" ""))), 1, 0)"),0.0)</f>
        <v>0</v>
      </c>
      <c r="E1543" s="16">
        <f t="shared" si="3"/>
        <v>0</v>
      </c>
      <c r="F1543" s="16">
        <f t="shared" si="4"/>
        <v>0</v>
      </c>
      <c r="G1543" s="16">
        <f>IFERROR(__xludf.DUMMYFUNCTION("IF(REGEXMATCH($A1543, ""(?i)"" &amp; JOIN(""|"", SPLIT($G$3, "" ""))), 1, 0)"),0.0)</f>
        <v>0</v>
      </c>
      <c r="H1543" s="16">
        <f>IFERROR(__xludf.DUMMYFUNCTION("IF(REGEXMATCH($A1543, ""(?i)"" &amp; JOIN(""|"", SPLIT($H$3, "" ""))), 1, 0)"),0.0)</f>
        <v>0</v>
      </c>
      <c r="I1543" s="16">
        <f>IFERROR(__xludf.DUMMYFUNCTION("IF(REGEXMATCH($A1543, ""(?i)"" &amp; JOIN(""|"", SPLIT($I$3, "" ""))), 1, 0)"),0.0)</f>
        <v>0</v>
      </c>
      <c r="J1543" s="16">
        <f>IFERROR(__xludf.DUMMYFUNCTION("IF(REGEXMATCH($A1543, ""(?i)"" &amp; JOIN(""|"", SPLIT($J$3, "" ""))), 1, 0)"),0.0)</f>
        <v>0</v>
      </c>
      <c r="K1543" s="16">
        <f>IFERROR(__xludf.DUMMYFUNCTION("IF(REGEXMATCH($A1543, ""(?i)"" &amp; JOIN(""|"", SPLIT($K$3, "" ""))), 1, 0)"),0.0)</f>
        <v>0</v>
      </c>
      <c r="L1543" s="16">
        <f>if(vlookup(A1543,'VMware Inventory'!A:E,5,0)="Workstation",1,0)</f>
        <v>0</v>
      </c>
      <c r="M1543" s="105">
        <f t="shared" si="5"/>
        <v>0</v>
      </c>
      <c r="N1543" s="105">
        <f t="shared" si="6"/>
        <v>0</v>
      </c>
      <c r="O1543" s="105">
        <f t="shared" si="7"/>
        <v>0</v>
      </c>
      <c r="P1543" s="105" t="str">
        <f t="shared" si="8"/>
        <v>No Infra</v>
      </c>
      <c r="Q1543" s="105">
        <f t="shared" si="9"/>
        <v>0</v>
      </c>
    </row>
    <row r="1544">
      <c r="A1544" s="61" t="s">
        <v>1680</v>
      </c>
      <c r="B1544" s="16">
        <f t="shared" si="2"/>
        <v>0</v>
      </c>
      <c r="C1544" s="16">
        <f>IFERROR(__xludf.DUMMYFUNCTION("IF(OR(REGEXMATCH($A1544, ""(?i)"" &amp; JOIN(""|"", SPLIT($C$3, "" ""))),vlookup(A1544,'VMware Inventory'!A:E,5,0)=""VMWare""), 1, 0)"),0.0)</f>
        <v>0</v>
      </c>
      <c r="D1544" s="16">
        <f>IFERROR(__xludf.DUMMYFUNCTION("IF(REGEXMATCH($A1544, ""(?i)"" &amp; JOIN(""|"", SPLIT($D$3, "" ""))), 1, 0)"),0.0)</f>
        <v>0</v>
      </c>
      <c r="E1544" s="16">
        <f t="shared" si="3"/>
        <v>0</v>
      </c>
      <c r="F1544" s="16">
        <f t="shared" si="4"/>
        <v>0</v>
      </c>
      <c r="G1544" s="16">
        <f>IFERROR(__xludf.DUMMYFUNCTION("IF(REGEXMATCH($A1544, ""(?i)"" &amp; JOIN(""|"", SPLIT($G$3, "" ""))), 1, 0)"),0.0)</f>
        <v>0</v>
      </c>
      <c r="H1544" s="16">
        <f>IFERROR(__xludf.DUMMYFUNCTION("IF(REGEXMATCH($A1544, ""(?i)"" &amp; JOIN(""|"", SPLIT($H$3, "" ""))), 1, 0)"),0.0)</f>
        <v>0</v>
      </c>
      <c r="I1544" s="16">
        <f>IFERROR(__xludf.DUMMYFUNCTION("IF(REGEXMATCH($A1544, ""(?i)"" &amp; JOIN(""|"", SPLIT($I$3, "" ""))), 1, 0)"),0.0)</f>
        <v>0</v>
      </c>
      <c r="J1544" s="16">
        <f>IFERROR(__xludf.DUMMYFUNCTION("IF(REGEXMATCH($A1544, ""(?i)"" &amp; JOIN(""|"", SPLIT($J$3, "" ""))), 1, 0)"),0.0)</f>
        <v>0</v>
      </c>
      <c r="K1544" s="16">
        <f>IFERROR(__xludf.DUMMYFUNCTION("IF(REGEXMATCH($A1544, ""(?i)"" &amp; JOIN(""|"", SPLIT($K$3, "" ""))), 1, 0)"),0.0)</f>
        <v>0</v>
      </c>
      <c r="L1544" s="16">
        <f>if(vlookup(A1544,'VMware Inventory'!A:E,5,0)="Workstation",1,0)</f>
        <v>0</v>
      </c>
      <c r="M1544" s="105">
        <f t="shared" si="5"/>
        <v>0</v>
      </c>
      <c r="N1544" s="105">
        <f t="shared" si="6"/>
        <v>0</v>
      </c>
      <c r="O1544" s="105">
        <f t="shared" si="7"/>
        <v>0</v>
      </c>
      <c r="P1544" s="105" t="str">
        <f t="shared" si="8"/>
        <v>No Infra</v>
      </c>
      <c r="Q1544" s="105">
        <f t="shared" si="9"/>
        <v>0</v>
      </c>
    </row>
    <row r="1545">
      <c r="A1545" s="61" t="s">
        <v>1681</v>
      </c>
      <c r="B1545" s="16">
        <f t="shared" si="2"/>
        <v>0</v>
      </c>
      <c r="C1545" s="16">
        <f>IFERROR(__xludf.DUMMYFUNCTION("IF(OR(REGEXMATCH($A1545, ""(?i)"" &amp; JOIN(""|"", SPLIT($C$3, "" ""))),vlookup(A1545,'VMware Inventory'!A:E,5,0)=""VMWare""), 1, 0)"),0.0)</f>
        <v>0</v>
      </c>
      <c r="D1545" s="16">
        <f>IFERROR(__xludf.DUMMYFUNCTION("IF(REGEXMATCH($A1545, ""(?i)"" &amp; JOIN(""|"", SPLIT($D$3, "" ""))), 1, 0)"),0.0)</f>
        <v>0</v>
      </c>
      <c r="E1545" s="16">
        <f t="shared" si="3"/>
        <v>0</v>
      </c>
      <c r="F1545" s="16">
        <f t="shared" si="4"/>
        <v>0</v>
      </c>
      <c r="G1545" s="16">
        <f>IFERROR(__xludf.DUMMYFUNCTION("IF(REGEXMATCH($A1545, ""(?i)"" &amp; JOIN(""|"", SPLIT($G$3, "" ""))), 1, 0)"),0.0)</f>
        <v>0</v>
      </c>
      <c r="H1545" s="16">
        <f>IFERROR(__xludf.DUMMYFUNCTION("IF(REGEXMATCH($A1545, ""(?i)"" &amp; JOIN(""|"", SPLIT($H$3, "" ""))), 1, 0)"),0.0)</f>
        <v>0</v>
      </c>
      <c r="I1545" s="16">
        <f>IFERROR(__xludf.DUMMYFUNCTION("IF(REGEXMATCH($A1545, ""(?i)"" &amp; JOIN(""|"", SPLIT($I$3, "" ""))), 1, 0)"),0.0)</f>
        <v>0</v>
      </c>
      <c r="J1545" s="16">
        <f>IFERROR(__xludf.DUMMYFUNCTION("IF(REGEXMATCH($A1545, ""(?i)"" &amp; JOIN(""|"", SPLIT($J$3, "" ""))), 1, 0)"),0.0)</f>
        <v>0</v>
      </c>
      <c r="K1545" s="16">
        <f>IFERROR(__xludf.DUMMYFUNCTION("IF(REGEXMATCH($A1545, ""(?i)"" &amp; JOIN(""|"", SPLIT($K$3, "" ""))), 1, 0)"),0.0)</f>
        <v>0</v>
      </c>
      <c r="L1545" s="16">
        <f>if(vlookup(A1545,'VMware Inventory'!A:E,5,0)="Workstation",1,0)</f>
        <v>0</v>
      </c>
      <c r="M1545" s="105">
        <f t="shared" si="5"/>
        <v>0</v>
      </c>
      <c r="N1545" s="105">
        <f t="shared" si="6"/>
        <v>0</v>
      </c>
      <c r="O1545" s="105">
        <f t="shared" si="7"/>
        <v>0</v>
      </c>
      <c r="P1545" s="105" t="str">
        <f t="shared" si="8"/>
        <v>No Infra</v>
      </c>
      <c r="Q1545" s="105">
        <f t="shared" si="9"/>
        <v>0</v>
      </c>
    </row>
    <row r="1546">
      <c r="A1546" s="61" t="s">
        <v>1682</v>
      </c>
      <c r="B1546" s="16">
        <f t="shared" si="2"/>
        <v>0</v>
      </c>
      <c r="C1546" s="16">
        <f>IFERROR(__xludf.DUMMYFUNCTION("IF(OR(REGEXMATCH($A1546, ""(?i)"" &amp; JOIN(""|"", SPLIT($C$3, "" ""))),vlookup(A1546,'VMware Inventory'!A:E,5,0)=""VMWare""), 1, 0)"),0.0)</f>
        <v>0</v>
      </c>
      <c r="D1546" s="16">
        <f>IFERROR(__xludf.DUMMYFUNCTION("IF(REGEXMATCH($A1546, ""(?i)"" &amp; JOIN(""|"", SPLIT($D$3, "" ""))), 1, 0)"),0.0)</f>
        <v>0</v>
      </c>
      <c r="E1546" s="16">
        <f t="shared" si="3"/>
        <v>0</v>
      </c>
      <c r="F1546" s="16">
        <f t="shared" si="4"/>
        <v>0</v>
      </c>
      <c r="G1546" s="16">
        <f>IFERROR(__xludf.DUMMYFUNCTION("IF(REGEXMATCH($A1546, ""(?i)"" &amp; JOIN(""|"", SPLIT($G$3, "" ""))), 1, 0)"),0.0)</f>
        <v>0</v>
      </c>
      <c r="H1546" s="16">
        <f>IFERROR(__xludf.DUMMYFUNCTION("IF(REGEXMATCH($A1546, ""(?i)"" &amp; JOIN(""|"", SPLIT($H$3, "" ""))), 1, 0)"),0.0)</f>
        <v>0</v>
      </c>
      <c r="I1546" s="16">
        <f>IFERROR(__xludf.DUMMYFUNCTION("IF(REGEXMATCH($A1546, ""(?i)"" &amp; JOIN(""|"", SPLIT($I$3, "" ""))), 1, 0)"),0.0)</f>
        <v>0</v>
      </c>
      <c r="J1546" s="16">
        <f>IFERROR(__xludf.DUMMYFUNCTION("IF(REGEXMATCH($A1546, ""(?i)"" &amp; JOIN(""|"", SPLIT($J$3, "" ""))), 1, 0)"),0.0)</f>
        <v>0</v>
      </c>
      <c r="K1546" s="16">
        <f>IFERROR(__xludf.DUMMYFUNCTION("IF(REGEXMATCH($A1546, ""(?i)"" &amp; JOIN(""|"", SPLIT($K$3, "" ""))), 1, 0)"),0.0)</f>
        <v>0</v>
      </c>
      <c r="L1546" s="16">
        <f>if(vlookup(A1546,'VMware Inventory'!A:E,5,0)="Workstation",1,0)</f>
        <v>0</v>
      </c>
      <c r="M1546" s="105">
        <f t="shared" si="5"/>
        <v>0</v>
      </c>
      <c r="N1546" s="105">
        <f t="shared" si="6"/>
        <v>0</v>
      </c>
      <c r="O1546" s="105">
        <f t="shared" si="7"/>
        <v>0</v>
      </c>
      <c r="P1546" s="105" t="str">
        <f t="shared" si="8"/>
        <v>No Infra</v>
      </c>
      <c r="Q1546" s="105">
        <f t="shared" si="9"/>
        <v>0</v>
      </c>
    </row>
    <row r="1547">
      <c r="A1547" s="61" t="s">
        <v>1683</v>
      </c>
      <c r="B1547" s="16">
        <f t="shared" si="2"/>
        <v>0</v>
      </c>
      <c r="C1547" s="16">
        <f>IFERROR(__xludf.DUMMYFUNCTION("IF(OR(REGEXMATCH($A1547, ""(?i)"" &amp; JOIN(""|"", SPLIT($C$3, "" ""))),vlookup(A1547,'VMware Inventory'!A:E,5,0)=""VMWare""), 1, 0)"),0.0)</f>
        <v>0</v>
      </c>
      <c r="D1547" s="16">
        <f>IFERROR(__xludf.DUMMYFUNCTION("IF(REGEXMATCH($A1547, ""(?i)"" &amp; JOIN(""|"", SPLIT($D$3, "" ""))), 1, 0)"),0.0)</f>
        <v>0</v>
      </c>
      <c r="E1547" s="16">
        <f t="shared" si="3"/>
        <v>0</v>
      </c>
      <c r="F1547" s="16">
        <f t="shared" si="4"/>
        <v>0</v>
      </c>
      <c r="G1547" s="16">
        <f>IFERROR(__xludf.DUMMYFUNCTION("IF(REGEXMATCH($A1547, ""(?i)"" &amp; JOIN(""|"", SPLIT($G$3, "" ""))), 1, 0)"),0.0)</f>
        <v>0</v>
      </c>
      <c r="H1547" s="16">
        <f>IFERROR(__xludf.DUMMYFUNCTION("IF(REGEXMATCH($A1547, ""(?i)"" &amp; JOIN(""|"", SPLIT($H$3, "" ""))), 1, 0)"),0.0)</f>
        <v>0</v>
      </c>
      <c r="I1547" s="16">
        <f>IFERROR(__xludf.DUMMYFUNCTION("IF(REGEXMATCH($A1547, ""(?i)"" &amp; JOIN(""|"", SPLIT($I$3, "" ""))), 1, 0)"),0.0)</f>
        <v>0</v>
      </c>
      <c r="J1547" s="16">
        <f>IFERROR(__xludf.DUMMYFUNCTION("IF(REGEXMATCH($A1547, ""(?i)"" &amp; JOIN(""|"", SPLIT($J$3, "" ""))), 1, 0)"),0.0)</f>
        <v>0</v>
      </c>
      <c r="K1547" s="16">
        <f>IFERROR(__xludf.DUMMYFUNCTION("IF(REGEXMATCH($A1547, ""(?i)"" &amp; JOIN(""|"", SPLIT($K$3, "" ""))), 1, 0)"),0.0)</f>
        <v>0</v>
      </c>
      <c r="L1547" s="16">
        <f>if(vlookup(A1547,'VMware Inventory'!A:E,5,0)="Workstation",1,0)</f>
        <v>0</v>
      </c>
      <c r="M1547" s="105">
        <f t="shared" si="5"/>
        <v>0</v>
      </c>
      <c r="N1547" s="105">
        <f t="shared" si="6"/>
        <v>0</v>
      </c>
      <c r="O1547" s="105">
        <f t="shared" si="7"/>
        <v>0</v>
      </c>
      <c r="P1547" s="105" t="str">
        <f t="shared" si="8"/>
        <v>No Infra</v>
      </c>
      <c r="Q1547" s="105">
        <f t="shared" si="9"/>
        <v>0</v>
      </c>
    </row>
    <row r="1548">
      <c r="A1548" s="61" t="s">
        <v>1684</v>
      </c>
      <c r="B1548" s="16">
        <f t="shared" si="2"/>
        <v>0</v>
      </c>
      <c r="C1548" s="16">
        <f>IFERROR(__xludf.DUMMYFUNCTION("IF(OR(REGEXMATCH($A1548, ""(?i)"" &amp; JOIN(""|"", SPLIT($C$3, "" ""))),vlookup(A1548,'VMware Inventory'!A:E,5,0)=""VMWare""), 1, 0)"),0.0)</f>
        <v>0</v>
      </c>
      <c r="D1548" s="16">
        <f>IFERROR(__xludf.DUMMYFUNCTION("IF(REGEXMATCH($A1548, ""(?i)"" &amp; JOIN(""|"", SPLIT($D$3, "" ""))), 1, 0)"),0.0)</f>
        <v>0</v>
      </c>
      <c r="E1548" s="16">
        <f t="shared" si="3"/>
        <v>0</v>
      </c>
      <c r="F1548" s="16">
        <f t="shared" si="4"/>
        <v>0</v>
      </c>
      <c r="G1548" s="16">
        <f>IFERROR(__xludf.DUMMYFUNCTION("IF(REGEXMATCH($A1548, ""(?i)"" &amp; JOIN(""|"", SPLIT($G$3, "" ""))), 1, 0)"),0.0)</f>
        <v>0</v>
      </c>
      <c r="H1548" s="16">
        <f>IFERROR(__xludf.DUMMYFUNCTION("IF(REGEXMATCH($A1548, ""(?i)"" &amp; JOIN(""|"", SPLIT($H$3, "" ""))), 1, 0)"),0.0)</f>
        <v>0</v>
      </c>
      <c r="I1548" s="16">
        <f>IFERROR(__xludf.DUMMYFUNCTION("IF(REGEXMATCH($A1548, ""(?i)"" &amp; JOIN(""|"", SPLIT($I$3, "" ""))), 1, 0)"),0.0)</f>
        <v>0</v>
      </c>
      <c r="J1548" s="16">
        <f>IFERROR(__xludf.DUMMYFUNCTION("IF(REGEXMATCH($A1548, ""(?i)"" &amp; JOIN(""|"", SPLIT($J$3, "" ""))), 1, 0)"),0.0)</f>
        <v>0</v>
      </c>
      <c r="K1548" s="16">
        <f>IFERROR(__xludf.DUMMYFUNCTION("IF(REGEXMATCH($A1548, ""(?i)"" &amp; JOIN(""|"", SPLIT($K$3, "" ""))), 1, 0)"),0.0)</f>
        <v>0</v>
      </c>
      <c r="L1548" s="16">
        <f>if(vlookup(A1548,'VMware Inventory'!A:E,5,0)="Workstation",1,0)</f>
        <v>0</v>
      </c>
      <c r="M1548" s="105">
        <f t="shared" si="5"/>
        <v>0</v>
      </c>
      <c r="N1548" s="105">
        <f t="shared" si="6"/>
        <v>0</v>
      </c>
      <c r="O1548" s="105">
        <f t="shared" si="7"/>
        <v>0</v>
      </c>
      <c r="P1548" s="105" t="str">
        <f t="shared" si="8"/>
        <v>No Infra</v>
      </c>
      <c r="Q1548" s="105">
        <f t="shared" si="9"/>
        <v>0</v>
      </c>
    </row>
    <row r="1549">
      <c r="A1549" s="61" t="s">
        <v>1685</v>
      </c>
      <c r="B1549" s="16">
        <f t="shared" si="2"/>
        <v>0</v>
      </c>
      <c r="C1549" s="16">
        <f>IFERROR(__xludf.DUMMYFUNCTION("IF(OR(REGEXMATCH($A1549, ""(?i)"" &amp; JOIN(""|"", SPLIT($C$3, "" ""))),vlookup(A1549,'VMware Inventory'!A:E,5,0)=""VMWare""), 1, 0)"),0.0)</f>
        <v>0</v>
      </c>
      <c r="D1549" s="16">
        <f>IFERROR(__xludf.DUMMYFUNCTION("IF(REGEXMATCH($A1549, ""(?i)"" &amp; JOIN(""|"", SPLIT($D$3, "" ""))), 1, 0)"),0.0)</f>
        <v>0</v>
      </c>
      <c r="E1549" s="16">
        <f t="shared" si="3"/>
        <v>0</v>
      </c>
      <c r="F1549" s="16">
        <f t="shared" si="4"/>
        <v>0</v>
      </c>
      <c r="G1549" s="16">
        <f>IFERROR(__xludf.DUMMYFUNCTION("IF(REGEXMATCH($A1549, ""(?i)"" &amp; JOIN(""|"", SPLIT($G$3, "" ""))), 1, 0)"),0.0)</f>
        <v>0</v>
      </c>
      <c r="H1549" s="16">
        <f>IFERROR(__xludf.DUMMYFUNCTION("IF(REGEXMATCH($A1549, ""(?i)"" &amp; JOIN(""|"", SPLIT($H$3, "" ""))), 1, 0)"),0.0)</f>
        <v>0</v>
      </c>
      <c r="I1549" s="16">
        <f>IFERROR(__xludf.DUMMYFUNCTION("IF(REGEXMATCH($A1549, ""(?i)"" &amp; JOIN(""|"", SPLIT($I$3, "" ""))), 1, 0)"),0.0)</f>
        <v>0</v>
      </c>
      <c r="J1549" s="16">
        <f>IFERROR(__xludf.DUMMYFUNCTION("IF(REGEXMATCH($A1549, ""(?i)"" &amp; JOIN(""|"", SPLIT($J$3, "" ""))), 1, 0)"),0.0)</f>
        <v>0</v>
      </c>
      <c r="K1549" s="16">
        <f>IFERROR(__xludf.DUMMYFUNCTION("IF(REGEXMATCH($A1549, ""(?i)"" &amp; JOIN(""|"", SPLIT($K$3, "" ""))), 1, 0)"),0.0)</f>
        <v>0</v>
      </c>
      <c r="L1549" s="16">
        <f>if(vlookup(A1549,'VMware Inventory'!A:E,5,0)="Workstation",1,0)</f>
        <v>0</v>
      </c>
      <c r="M1549" s="105">
        <f t="shared" si="5"/>
        <v>0</v>
      </c>
      <c r="N1549" s="105">
        <f t="shared" si="6"/>
        <v>0</v>
      </c>
      <c r="O1549" s="105">
        <f t="shared" si="7"/>
        <v>0</v>
      </c>
      <c r="P1549" s="105" t="str">
        <f t="shared" si="8"/>
        <v>No Infra</v>
      </c>
      <c r="Q1549" s="105">
        <f t="shared" si="9"/>
        <v>0</v>
      </c>
    </row>
    <row r="1550">
      <c r="A1550" s="61" t="s">
        <v>1686</v>
      </c>
      <c r="B1550" s="16">
        <f t="shared" si="2"/>
        <v>0</v>
      </c>
      <c r="C1550" s="16">
        <f>IFERROR(__xludf.DUMMYFUNCTION("IF(OR(REGEXMATCH($A1550, ""(?i)"" &amp; JOIN(""|"", SPLIT($C$3, "" ""))),vlookup(A1550,'VMware Inventory'!A:E,5,0)=""VMWare""), 1, 0)"),0.0)</f>
        <v>0</v>
      </c>
      <c r="D1550" s="16">
        <f>IFERROR(__xludf.DUMMYFUNCTION("IF(REGEXMATCH($A1550, ""(?i)"" &amp; JOIN(""|"", SPLIT($D$3, "" ""))), 1, 0)"),0.0)</f>
        <v>0</v>
      </c>
      <c r="E1550" s="16">
        <f t="shared" si="3"/>
        <v>0</v>
      </c>
      <c r="F1550" s="16">
        <f t="shared" si="4"/>
        <v>0</v>
      </c>
      <c r="G1550" s="16">
        <f>IFERROR(__xludf.DUMMYFUNCTION("IF(REGEXMATCH($A1550, ""(?i)"" &amp; JOIN(""|"", SPLIT($G$3, "" ""))), 1, 0)"),0.0)</f>
        <v>0</v>
      </c>
      <c r="H1550" s="16">
        <f>IFERROR(__xludf.DUMMYFUNCTION("IF(REGEXMATCH($A1550, ""(?i)"" &amp; JOIN(""|"", SPLIT($H$3, "" ""))), 1, 0)"),0.0)</f>
        <v>0</v>
      </c>
      <c r="I1550" s="16">
        <f>IFERROR(__xludf.DUMMYFUNCTION("IF(REGEXMATCH($A1550, ""(?i)"" &amp; JOIN(""|"", SPLIT($I$3, "" ""))), 1, 0)"),0.0)</f>
        <v>0</v>
      </c>
      <c r="J1550" s="16">
        <f>IFERROR(__xludf.DUMMYFUNCTION("IF(REGEXMATCH($A1550, ""(?i)"" &amp; JOIN(""|"", SPLIT($J$3, "" ""))), 1, 0)"),0.0)</f>
        <v>0</v>
      </c>
      <c r="K1550" s="16">
        <f>IFERROR(__xludf.DUMMYFUNCTION("IF(REGEXMATCH($A1550, ""(?i)"" &amp; JOIN(""|"", SPLIT($K$3, "" ""))), 1, 0)"),0.0)</f>
        <v>0</v>
      </c>
      <c r="L1550" s="16">
        <f>if(vlookup(A1550,'VMware Inventory'!A:E,5,0)="Workstation",1,0)</f>
        <v>0</v>
      </c>
      <c r="M1550" s="105">
        <f t="shared" si="5"/>
        <v>0</v>
      </c>
      <c r="N1550" s="105">
        <f t="shared" si="6"/>
        <v>0</v>
      </c>
      <c r="O1550" s="105">
        <f t="shared" si="7"/>
        <v>0</v>
      </c>
      <c r="P1550" s="105" t="str">
        <f t="shared" si="8"/>
        <v>No Infra</v>
      </c>
      <c r="Q1550" s="105">
        <f t="shared" si="9"/>
        <v>0</v>
      </c>
    </row>
    <row r="1551">
      <c r="A1551" s="61" t="s">
        <v>1687</v>
      </c>
      <c r="B1551" s="16">
        <f t="shared" si="2"/>
        <v>0</v>
      </c>
      <c r="C1551" s="16">
        <f>IFERROR(__xludf.DUMMYFUNCTION("IF(OR(REGEXMATCH($A1551, ""(?i)"" &amp; JOIN(""|"", SPLIT($C$3, "" ""))),vlookup(A1551,'VMware Inventory'!A:E,5,0)=""VMWare""), 1, 0)"),0.0)</f>
        <v>0</v>
      </c>
      <c r="D1551" s="16">
        <f>IFERROR(__xludf.DUMMYFUNCTION("IF(REGEXMATCH($A1551, ""(?i)"" &amp; JOIN(""|"", SPLIT($D$3, "" ""))), 1, 0)"),0.0)</f>
        <v>0</v>
      </c>
      <c r="E1551" s="16">
        <f t="shared" si="3"/>
        <v>0</v>
      </c>
      <c r="F1551" s="16">
        <f t="shared" si="4"/>
        <v>0</v>
      </c>
      <c r="G1551" s="16">
        <f>IFERROR(__xludf.DUMMYFUNCTION("IF(REGEXMATCH($A1551, ""(?i)"" &amp; JOIN(""|"", SPLIT($G$3, "" ""))), 1, 0)"),0.0)</f>
        <v>0</v>
      </c>
      <c r="H1551" s="16">
        <f>IFERROR(__xludf.DUMMYFUNCTION("IF(REGEXMATCH($A1551, ""(?i)"" &amp; JOIN(""|"", SPLIT($H$3, "" ""))), 1, 0)"),0.0)</f>
        <v>0</v>
      </c>
      <c r="I1551" s="16">
        <f>IFERROR(__xludf.DUMMYFUNCTION("IF(REGEXMATCH($A1551, ""(?i)"" &amp; JOIN(""|"", SPLIT($I$3, "" ""))), 1, 0)"),0.0)</f>
        <v>0</v>
      </c>
      <c r="J1551" s="16">
        <f>IFERROR(__xludf.DUMMYFUNCTION("IF(REGEXMATCH($A1551, ""(?i)"" &amp; JOIN(""|"", SPLIT($J$3, "" ""))), 1, 0)"),0.0)</f>
        <v>0</v>
      </c>
      <c r="K1551" s="16">
        <f>IFERROR(__xludf.DUMMYFUNCTION("IF(REGEXMATCH($A1551, ""(?i)"" &amp; JOIN(""|"", SPLIT($K$3, "" ""))), 1, 0)"),0.0)</f>
        <v>0</v>
      </c>
      <c r="L1551" s="16">
        <f>if(vlookup(A1551,'VMware Inventory'!A:E,5,0)="Workstation",1,0)</f>
        <v>0</v>
      </c>
      <c r="M1551" s="105">
        <f t="shared" si="5"/>
        <v>0</v>
      </c>
      <c r="N1551" s="105">
        <f t="shared" si="6"/>
        <v>0</v>
      </c>
      <c r="O1551" s="105">
        <f t="shared" si="7"/>
        <v>0</v>
      </c>
      <c r="P1551" s="105" t="str">
        <f t="shared" si="8"/>
        <v>No Infra</v>
      </c>
      <c r="Q1551" s="105">
        <f t="shared" si="9"/>
        <v>0</v>
      </c>
    </row>
    <row r="1552">
      <c r="A1552" s="61" t="s">
        <v>1688</v>
      </c>
      <c r="B1552" s="16">
        <f t="shared" si="2"/>
        <v>0</v>
      </c>
      <c r="C1552" s="16">
        <f>IFERROR(__xludf.DUMMYFUNCTION("IF(OR(REGEXMATCH($A1552, ""(?i)"" &amp; JOIN(""|"", SPLIT($C$3, "" ""))),vlookup(A1552,'VMware Inventory'!A:E,5,0)=""VMWare""), 1, 0)"),0.0)</f>
        <v>0</v>
      </c>
      <c r="D1552" s="16">
        <f>IFERROR(__xludf.DUMMYFUNCTION("IF(REGEXMATCH($A1552, ""(?i)"" &amp; JOIN(""|"", SPLIT($D$3, "" ""))), 1, 0)"),0.0)</f>
        <v>0</v>
      </c>
      <c r="E1552" s="16">
        <f t="shared" si="3"/>
        <v>0</v>
      </c>
      <c r="F1552" s="16">
        <f t="shared" si="4"/>
        <v>0</v>
      </c>
      <c r="G1552" s="16">
        <f>IFERROR(__xludf.DUMMYFUNCTION("IF(REGEXMATCH($A1552, ""(?i)"" &amp; JOIN(""|"", SPLIT($G$3, "" ""))), 1, 0)"),0.0)</f>
        <v>0</v>
      </c>
      <c r="H1552" s="16">
        <f>IFERROR(__xludf.DUMMYFUNCTION("IF(REGEXMATCH($A1552, ""(?i)"" &amp; JOIN(""|"", SPLIT($H$3, "" ""))), 1, 0)"),0.0)</f>
        <v>0</v>
      </c>
      <c r="I1552" s="16">
        <f>IFERROR(__xludf.DUMMYFUNCTION("IF(REGEXMATCH($A1552, ""(?i)"" &amp; JOIN(""|"", SPLIT($I$3, "" ""))), 1, 0)"),0.0)</f>
        <v>0</v>
      </c>
      <c r="J1552" s="16">
        <f>IFERROR(__xludf.DUMMYFUNCTION("IF(REGEXMATCH($A1552, ""(?i)"" &amp; JOIN(""|"", SPLIT($J$3, "" ""))), 1, 0)"),0.0)</f>
        <v>0</v>
      </c>
      <c r="K1552" s="16">
        <f>IFERROR(__xludf.DUMMYFUNCTION("IF(REGEXMATCH($A1552, ""(?i)"" &amp; JOIN(""|"", SPLIT($K$3, "" ""))), 1, 0)"),0.0)</f>
        <v>0</v>
      </c>
      <c r="L1552" s="16">
        <f>if(vlookup(A1552,'VMware Inventory'!A:E,5,0)="Workstation",1,0)</f>
        <v>0</v>
      </c>
      <c r="M1552" s="105">
        <f t="shared" si="5"/>
        <v>0</v>
      </c>
      <c r="N1552" s="105">
        <f t="shared" si="6"/>
        <v>0</v>
      </c>
      <c r="O1552" s="105">
        <f t="shared" si="7"/>
        <v>0</v>
      </c>
      <c r="P1552" s="105" t="str">
        <f t="shared" si="8"/>
        <v>No Infra</v>
      </c>
      <c r="Q1552" s="105">
        <f t="shared" si="9"/>
        <v>0</v>
      </c>
    </row>
    <row r="1553">
      <c r="A1553" s="61" t="s">
        <v>1689</v>
      </c>
      <c r="B1553" s="16">
        <f t="shared" si="2"/>
        <v>0</v>
      </c>
      <c r="C1553" s="16">
        <f>IFERROR(__xludf.DUMMYFUNCTION("IF(OR(REGEXMATCH($A1553, ""(?i)"" &amp; JOIN(""|"", SPLIT($C$3, "" ""))),vlookup(A1553,'VMware Inventory'!A:E,5,0)=""VMWare""), 1, 0)"),0.0)</f>
        <v>0</v>
      </c>
      <c r="D1553" s="16">
        <f>IFERROR(__xludf.DUMMYFUNCTION("IF(REGEXMATCH($A1553, ""(?i)"" &amp; JOIN(""|"", SPLIT($D$3, "" ""))), 1, 0)"),0.0)</f>
        <v>0</v>
      </c>
      <c r="E1553" s="16">
        <f t="shared" si="3"/>
        <v>0</v>
      </c>
      <c r="F1553" s="16">
        <f t="shared" si="4"/>
        <v>0</v>
      </c>
      <c r="G1553" s="16">
        <f>IFERROR(__xludf.DUMMYFUNCTION("IF(REGEXMATCH($A1553, ""(?i)"" &amp; JOIN(""|"", SPLIT($G$3, "" ""))), 1, 0)"),0.0)</f>
        <v>0</v>
      </c>
      <c r="H1553" s="16">
        <f>IFERROR(__xludf.DUMMYFUNCTION("IF(REGEXMATCH($A1553, ""(?i)"" &amp; JOIN(""|"", SPLIT($H$3, "" ""))), 1, 0)"),0.0)</f>
        <v>0</v>
      </c>
      <c r="I1553" s="16">
        <f>IFERROR(__xludf.DUMMYFUNCTION("IF(REGEXMATCH($A1553, ""(?i)"" &amp; JOIN(""|"", SPLIT($I$3, "" ""))), 1, 0)"),0.0)</f>
        <v>0</v>
      </c>
      <c r="J1553" s="16">
        <f>IFERROR(__xludf.DUMMYFUNCTION("IF(REGEXMATCH($A1553, ""(?i)"" &amp; JOIN(""|"", SPLIT($J$3, "" ""))), 1, 0)"),0.0)</f>
        <v>0</v>
      </c>
      <c r="K1553" s="16">
        <f>IFERROR(__xludf.DUMMYFUNCTION("IF(REGEXMATCH($A1553, ""(?i)"" &amp; JOIN(""|"", SPLIT($K$3, "" ""))), 1, 0)"),0.0)</f>
        <v>0</v>
      </c>
      <c r="L1553" s="16">
        <f>if(vlookup(A1553,'VMware Inventory'!A:E,5,0)="Workstation",1,0)</f>
        <v>0</v>
      </c>
      <c r="M1553" s="105">
        <f t="shared" si="5"/>
        <v>0</v>
      </c>
      <c r="N1553" s="105">
        <f t="shared" si="6"/>
        <v>0</v>
      </c>
      <c r="O1553" s="105">
        <f t="shared" si="7"/>
        <v>0</v>
      </c>
      <c r="P1553" s="105" t="str">
        <f t="shared" si="8"/>
        <v>No Infra</v>
      </c>
      <c r="Q1553" s="105">
        <f t="shared" si="9"/>
        <v>0</v>
      </c>
    </row>
    <row r="1554">
      <c r="A1554" s="61" t="s">
        <v>1690</v>
      </c>
      <c r="B1554" s="16">
        <f t="shared" si="2"/>
        <v>0</v>
      </c>
      <c r="C1554" s="16">
        <f>IFERROR(__xludf.DUMMYFUNCTION("IF(OR(REGEXMATCH($A1554, ""(?i)"" &amp; JOIN(""|"", SPLIT($C$3, "" ""))),vlookup(A1554,'VMware Inventory'!A:E,5,0)=""VMWare""), 1, 0)"),0.0)</f>
        <v>0</v>
      </c>
      <c r="D1554" s="16">
        <f>IFERROR(__xludf.DUMMYFUNCTION("IF(REGEXMATCH($A1554, ""(?i)"" &amp; JOIN(""|"", SPLIT($D$3, "" ""))), 1, 0)"),0.0)</f>
        <v>0</v>
      </c>
      <c r="E1554" s="16">
        <f t="shared" si="3"/>
        <v>0</v>
      </c>
      <c r="F1554" s="16">
        <f t="shared" si="4"/>
        <v>0</v>
      </c>
      <c r="G1554" s="16">
        <f>IFERROR(__xludf.DUMMYFUNCTION("IF(REGEXMATCH($A1554, ""(?i)"" &amp; JOIN(""|"", SPLIT($G$3, "" ""))), 1, 0)"),0.0)</f>
        <v>0</v>
      </c>
      <c r="H1554" s="16">
        <f>IFERROR(__xludf.DUMMYFUNCTION("IF(REGEXMATCH($A1554, ""(?i)"" &amp; JOIN(""|"", SPLIT($H$3, "" ""))), 1, 0)"),0.0)</f>
        <v>0</v>
      </c>
      <c r="I1554" s="16">
        <f>IFERROR(__xludf.DUMMYFUNCTION("IF(REGEXMATCH($A1554, ""(?i)"" &amp; JOIN(""|"", SPLIT($I$3, "" ""))), 1, 0)"),0.0)</f>
        <v>0</v>
      </c>
      <c r="J1554" s="16">
        <f>IFERROR(__xludf.DUMMYFUNCTION("IF(REGEXMATCH($A1554, ""(?i)"" &amp; JOIN(""|"", SPLIT($J$3, "" ""))), 1, 0)"),0.0)</f>
        <v>0</v>
      </c>
      <c r="K1554" s="16">
        <f>IFERROR(__xludf.DUMMYFUNCTION("IF(REGEXMATCH($A1554, ""(?i)"" &amp; JOIN(""|"", SPLIT($K$3, "" ""))), 1, 0)"),0.0)</f>
        <v>0</v>
      </c>
      <c r="L1554" s="16">
        <f>if(vlookup(A1554,'VMware Inventory'!A:E,5,0)="Workstation",1,0)</f>
        <v>0</v>
      </c>
      <c r="M1554" s="105">
        <f t="shared" si="5"/>
        <v>0</v>
      </c>
      <c r="N1554" s="105">
        <f t="shared" si="6"/>
        <v>0</v>
      </c>
      <c r="O1554" s="105">
        <f t="shared" si="7"/>
        <v>0</v>
      </c>
      <c r="P1554" s="105" t="str">
        <f t="shared" si="8"/>
        <v>No Infra</v>
      </c>
      <c r="Q1554" s="105">
        <f t="shared" si="9"/>
        <v>0</v>
      </c>
    </row>
    <row r="1555">
      <c r="A1555" s="61" t="s">
        <v>1691</v>
      </c>
      <c r="B1555" s="16">
        <f t="shared" si="2"/>
        <v>0</v>
      </c>
      <c r="C1555" s="16">
        <f>IFERROR(__xludf.DUMMYFUNCTION("IF(OR(REGEXMATCH($A1555, ""(?i)"" &amp; JOIN(""|"", SPLIT($C$3, "" ""))),vlookup(A1555,'VMware Inventory'!A:E,5,0)=""VMWare""), 1, 0)"),0.0)</f>
        <v>0</v>
      </c>
      <c r="D1555" s="16">
        <f>IFERROR(__xludf.DUMMYFUNCTION("IF(REGEXMATCH($A1555, ""(?i)"" &amp; JOIN(""|"", SPLIT($D$3, "" ""))), 1, 0)"),0.0)</f>
        <v>0</v>
      </c>
      <c r="E1555" s="16">
        <f t="shared" si="3"/>
        <v>0</v>
      </c>
      <c r="F1555" s="16">
        <f t="shared" si="4"/>
        <v>0</v>
      </c>
      <c r="G1555" s="16">
        <f>IFERROR(__xludf.DUMMYFUNCTION("IF(REGEXMATCH($A1555, ""(?i)"" &amp; JOIN(""|"", SPLIT($G$3, "" ""))), 1, 0)"),0.0)</f>
        <v>0</v>
      </c>
      <c r="H1555" s="16">
        <f>IFERROR(__xludf.DUMMYFUNCTION("IF(REGEXMATCH($A1555, ""(?i)"" &amp; JOIN(""|"", SPLIT($H$3, "" ""))), 1, 0)"),0.0)</f>
        <v>0</v>
      </c>
      <c r="I1555" s="16">
        <f>IFERROR(__xludf.DUMMYFUNCTION("IF(REGEXMATCH($A1555, ""(?i)"" &amp; JOIN(""|"", SPLIT($I$3, "" ""))), 1, 0)"),0.0)</f>
        <v>0</v>
      </c>
      <c r="J1555" s="16">
        <f>IFERROR(__xludf.DUMMYFUNCTION("IF(REGEXMATCH($A1555, ""(?i)"" &amp; JOIN(""|"", SPLIT($J$3, "" ""))), 1, 0)"),0.0)</f>
        <v>0</v>
      </c>
      <c r="K1555" s="16">
        <f>IFERROR(__xludf.DUMMYFUNCTION("IF(REGEXMATCH($A1555, ""(?i)"" &amp; JOIN(""|"", SPLIT($K$3, "" ""))), 1, 0)"),0.0)</f>
        <v>0</v>
      </c>
      <c r="L1555" s="16">
        <f>if(vlookup(A1555,'VMware Inventory'!A:E,5,0)="Workstation",1,0)</f>
        <v>0</v>
      </c>
      <c r="M1555" s="105">
        <f t="shared" si="5"/>
        <v>0</v>
      </c>
      <c r="N1555" s="105">
        <f t="shared" si="6"/>
        <v>0</v>
      </c>
      <c r="O1555" s="105">
        <f t="shared" si="7"/>
        <v>0</v>
      </c>
      <c r="P1555" s="105" t="str">
        <f t="shared" si="8"/>
        <v>No Infra</v>
      </c>
      <c r="Q1555" s="105">
        <f t="shared" si="9"/>
        <v>0</v>
      </c>
    </row>
    <row r="1556">
      <c r="A1556" s="61" t="s">
        <v>1692</v>
      </c>
      <c r="B1556" s="16">
        <f t="shared" si="2"/>
        <v>0</v>
      </c>
      <c r="C1556" s="16">
        <f>IFERROR(__xludf.DUMMYFUNCTION("IF(OR(REGEXMATCH($A1556, ""(?i)"" &amp; JOIN(""|"", SPLIT($C$3, "" ""))),vlookup(A1556,'VMware Inventory'!A:E,5,0)=""VMWare""), 1, 0)"),0.0)</f>
        <v>0</v>
      </c>
      <c r="D1556" s="16">
        <f>IFERROR(__xludf.DUMMYFUNCTION("IF(REGEXMATCH($A1556, ""(?i)"" &amp; JOIN(""|"", SPLIT($D$3, "" ""))), 1, 0)"),0.0)</f>
        <v>0</v>
      </c>
      <c r="E1556" s="16">
        <f t="shared" si="3"/>
        <v>0</v>
      </c>
      <c r="F1556" s="16">
        <f t="shared" si="4"/>
        <v>0</v>
      </c>
      <c r="G1556" s="16">
        <f>IFERROR(__xludf.DUMMYFUNCTION("IF(REGEXMATCH($A1556, ""(?i)"" &amp; JOIN(""|"", SPLIT($G$3, "" ""))), 1, 0)"),0.0)</f>
        <v>0</v>
      </c>
      <c r="H1556" s="16">
        <f>IFERROR(__xludf.DUMMYFUNCTION("IF(REGEXMATCH($A1556, ""(?i)"" &amp; JOIN(""|"", SPLIT($H$3, "" ""))), 1, 0)"),0.0)</f>
        <v>0</v>
      </c>
      <c r="I1556" s="16">
        <f>IFERROR(__xludf.DUMMYFUNCTION("IF(REGEXMATCH($A1556, ""(?i)"" &amp; JOIN(""|"", SPLIT($I$3, "" ""))), 1, 0)"),0.0)</f>
        <v>0</v>
      </c>
      <c r="J1556" s="16">
        <f>IFERROR(__xludf.DUMMYFUNCTION("IF(REGEXMATCH($A1556, ""(?i)"" &amp; JOIN(""|"", SPLIT($J$3, "" ""))), 1, 0)"),0.0)</f>
        <v>0</v>
      </c>
      <c r="K1556" s="16">
        <f>IFERROR(__xludf.DUMMYFUNCTION("IF(REGEXMATCH($A1556, ""(?i)"" &amp; JOIN(""|"", SPLIT($K$3, "" ""))), 1, 0)"),0.0)</f>
        <v>0</v>
      </c>
      <c r="L1556" s="16">
        <f>if(vlookup(A1556,'VMware Inventory'!A:E,5,0)="Workstation",1,0)</f>
        <v>0</v>
      </c>
      <c r="M1556" s="105">
        <f t="shared" si="5"/>
        <v>0</v>
      </c>
      <c r="N1556" s="105">
        <f t="shared" si="6"/>
        <v>0</v>
      </c>
      <c r="O1556" s="105">
        <f t="shared" si="7"/>
        <v>0</v>
      </c>
      <c r="P1556" s="105" t="str">
        <f t="shared" si="8"/>
        <v>No Infra</v>
      </c>
      <c r="Q1556" s="105">
        <f t="shared" si="9"/>
        <v>0</v>
      </c>
    </row>
    <row r="1557">
      <c r="A1557" s="61" t="s">
        <v>1693</v>
      </c>
      <c r="B1557" s="16">
        <f t="shared" si="2"/>
        <v>0</v>
      </c>
      <c r="C1557" s="16">
        <f>IFERROR(__xludf.DUMMYFUNCTION("IF(OR(REGEXMATCH($A1557, ""(?i)"" &amp; JOIN(""|"", SPLIT($C$3, "" ""))),vlookup(A1557,'VMware Inventory'!A:E,5,0)=""VMWare""), 1, 0)"),0.0)</f>
        <v>0</v>
      </c>
      <c r="D1557" s="16">
        <f>IFERROR(__xludf.DUMMYFUNCTION("IF(REGEXMATCH($A1557, ""(?i)"" &amp; JOIN(""|"", SPLIT($D$3, "" ""))), 1, 0)"),0.0)</f>
        <v>0</v>
      </c>
      <c r="E1557" s="16">
        <f t="shared" si="3"/>
        <v>0</v>
      </c>
      <c r="F1557" s="16">
        <f t="shared" si="4"/>
        <v>0</v>
      </c>
      <c r="G1557" s="16">
        <f>IFERROR(__xludf.DUMMYFUNCTION("IF(REGEXMATCH($A1557, ""(?i)"" &amp; JOIN(""|"", SPLIT($G$3, "" ""))), 1, 0)"),0.0)</f>
        <v>0</v>
      </c>
      <c r="H1557" s="16">
        <f>IFERROR(__xludf.DUMMYFUNCTION("IF(REGEXMATCH($A1557, ""(?i)"" &amp; JOIN(""|"", SPLIT($H$3, "" ""))), 1, 0)"),0.0)</f>
        <v>0</v>
      </c>
      <c r="I1557" s="16">
        <f>IFERROR(__xludf.DUMMYFUNCTION("IF(REGEXMATCH($A1557, ""(?i)"" &amp; JOIN(""|"", SPLIT($I$3, "" ""))), 1, 0)"),0.0)</f>
        <v>0</v>
      </c>
      <c r="J1557" s="16">
        <f>IFERROR(__xludf.DUMMYFUNCTION("IF(REGEXMATCH($A1557, ""(?i)"" &amp; JOIN(""|"", SPLIT($J$3, "" ""))), 1, 0)"),0.0)</f>
        <v>0</v>
      </c>
      <c r="K1557" s="16">
        <f>IFERROR(__xludf.DUMMYFUNCTION("IF(REGEXMATCH($A1557, ""(?i)"" &amp; JOIN(""|"", SPLIT($K$3, "" ""))), 1, 0)"),0.0)</f>
        <v>0</v>
      </c>
      <c r="L1557" s="16">
        <f>if(vlookup(A1557,'VMware Inventory'!A:E,5,0)="Workstation",1,0)</f>
        <v>0</v>
      </c>
      <c r="M1557" s="105">
        <f t="shared" si="5"/>
        <v>0</v>
      </c>
      <c r="N1557" s="105">
        <f t="shared" si="6"/>
        <v>0</v>
      </c>
      <c r="O1557" s="105">
        <f t="shared" si="7"/>
        <v>0</v>
      </c>
      <c r="P1557" s="105" t="str">
        <f t="shared" si="8"/>
        <v>No Infra</v>
      </c>
      <c r="Q1557" s="105">
        <f t="shared" si="9"/>
        <v>0</v>
      </c>
    </row>
    <row r="1558">
      <c r="A1558" s="61" t="s">
        <v>1694</v>
      </c>
      <c r="B1558" s="16">
        <f t="shared" si="2"/>
        <v>0</v>
      </c>
      <c r="C1558" s="16">
        <f>IFERROR(__xludf.DUMMYFUNCTION("IF(OR(REGEXMATCH($A1558, ""(?i)"" &amp; JOIN(""|"", SPLIT($C$3, "" ""))),vlookup(A1558,'VMware Inventory'!A:E,5,0)=""VMWare""), 1, 0)"),0.0)</f>
        <v>0</v>
      </c>
      <c r="D1558" s="16">
        <f>IFERROR(__xludf.DUMMYFUNCTION("IF(REGEXMATCH($A1558, ""(?i)"" &amp; JOIN(""|"", SPLIT($D$3, "" ""))), 1, 0)"),0.0)</f>
        <v>0</v>
      </c>
      <c r="E1558" s="16">
        <f t="shared" si="3"/>
        <v>0</v>
      </c>
      <c r="F1558" s="16">
        <f t="shared" si="4"/>
        <v>0</v>
      </c>
      <c r="G1558" s="16">
        <f>IFERROR(__xludf.DUMMYFUNCTION("IF(REGEXMATCH($A1558, ""(?i)"" &amp; JOIN(""|"", SPLIT($G$3, "" ""))), 1, 0)"),0.0)</f>
        <v>0</v>
      </c>
      <c r="H1558" s="16">
        <f>IFERROR(__xludf.DUMMYFUNCTION("IF(REGEXMATCH($A1558, ""(?i)"" &amp; JOIN(""|"", SPLIT($H$3, "" ""))), 1, 0)"),0.0)</f>
        <v>0</v>
      </c>
      <c r="I1558" s="16">
        <f>IFERROR(__xludf.DUMMYFUNCTION("IF(REGEXMATCH($A1558, ""(?i)"" &amp; JOIN(""|"", SPLIT($I$3, "" ""))), 1, 0)"),0.0)</f>
        <v>0</v>
      </c>
      <c r="J1558" s="16">
        <f>IFERROR(__xludf.DUMMYFUNCTION("IF(REGEXMATCH($A1558, ""(?i)"" &amp; JOIN(""|"", SPLIT($J$3, "" ""))), 1, 0)"),0.0)</f>
        <v>0</v>
      </c>
      <c r="K1558" s="16">
        <f>IFERROR(__xludf.DUMMYFUNCTION("IF(REGEXMATCH($A1558, ""(?i)"" &amp; JOIN(""|"", SPLIT($K$3, "" ""))), 1, 0)"),0.0)</f>
        <v>0</v>
      </c>
      <c r="L1558" s="16">
        <f>if(vlookup(A1558,'VMware Inventory'!A:E,5,0)="Workstation",1,0)</f>
        <v>0</v>
      </c>
      <c r="M1558" s="105">
        <f t="shared" si="5"/>
        <v>0</v>
      </c>
      <c r="N1558" s="105">
        <f t="shared" si="6"/>
        <v>0</v>
      </c>
      <c r="O1558" s="105">
        <f t="shared" si="7"/>
        <v>0</v>
      </c>
      <c r="P1558" s="105" t="str">
        <f t="shared" si="8"/>
        <v>No Infra</v>
      </c>
      <c r="Q1558" s="105">
        <f t="shared" si="9"/>
        <v>0</v>
      </c>
    </row>
    <row r="1559">
      <c r="A1559" s="61" t="s">
        <v>1695</v>
      </c>
      <c r="B1559" s="16">
        <f t="shared" si="2"/>
        <v>0</v>
      </c>
      <c r="C1559" s="16">
        <f>IFERROR(__xludf.DUMMYFUNCTION("IF(OR(REGEXMATCH($A1559, ""(?i)"" &amp; JOIN(""|"", SPLIT($C$3, "" ""))),vlookup(A1559,'VMware Inventory'!A:E,5,0)=""VMWare""), 1, 0)"),0.0)</f>
        <v>0</v>
      </c>
      <c r="D1559" s="16">
        <f>IFERROR(__xludf.DUMMYFUNCTION("IF(REGEXMATCH($A1559, ""(?i)"" &amp; JOIN(""|"", SPLIT($D$3, "" ""))), 1, 0)"),0.0)</f>
        <v>0</v>
      </c>
      <c r="E1559" s="16">
        <f t="shared" si="3"/>
        <v>0</v>
      </c>
      <c r="F1559" s="16">
        <f t="shared" si="4"/>
        <v>0</v>
      </c>
      <c r="G1559" s="16">
        <f>IFERROR(__xludf.DUMMYFUNCTION("IF(REGEXMATCH($A1559, ""(?i)"" &amp; JOIN(""|"", SPLIT($G$3, "" ""))), 1, 0)"),0.0)</f>
        <v>0</v>
      </c>
      <c r="H1559" s="16">
        <f>IFERROR(__xludf.DUMMYFUNCTION("IF(REGEXMATCH($A1559, ""(?i)"" &amp; JOIN(""|"", SPLIT($H$3, "" ""))), 1, 0)"),0.0)</f>
        <v>0</v>
      </c>
      <c r="I1559" s="16">
        <f>IFERROR(__xludf.DUMMYFUNCTION("IF(REGEXMATCH($A1559, ""(?i)"" &amp; JOIN(""|"", SPLIT($I$3, "" ""))), 1, 0)"),0.0)</f>
        <v>0</v>
      </c>
      <c r="J1559" s="16">
        <f>IFERROR(__xludf.DUMMYFUNCTION("IF(REGEXMATCH($A1559, ""(?i)"" &amp; JOIN(""|"", SPLIT($J$3, "" ""))), 1, 0)"),0.0)</f>
        <v>0</v>
      </c>
      <c r="K1559" s="16">
        <f>IFERROR(__xludf.DUMMYFUNCTION("IF(REGEXMATCH($A1559, ""(?i)"" &amp; JOIN(""|"", SPLIT($K$3, "" ""))), 1, 0)"),0.0)</f>
        <v>0</v>
      </c>
      <c r="L1559" s="16">
        <f>if(vlookup(A1559,'VMware Inventory'!A:E,5,0)="Workstation",1,0)</f>
        <v>0</v>
      </c>
      <c r="M1559" s="105">
        <f t="shared" si="5"/>
        <v>0</v>
      </c>
      <c r="N1559" s="105">
        <f t="shared" si="6"/>
        <v>0</v>
      </c>
      <c r="O1559" s="105">
        <f t="shared" si="7"/>
        <v>0</v>
      </c>
      <c r="P1559" s="105" t="str">
        <f t="shared" si="8"/>
        <v>No Infra</v>
      </c>
      <c r="Q1559" s="105">
        <f t="shared" si="9"/>
        <v>0</v>
      </c>
    </row>
    <row r="1560">
      <c r="A1560" s="61" t="s">
        <v>1696</v>
      </c>
      <c r="B1560" s="16">
        <f t="shared" si="2"/>
        <v>0</v>
      </c>
      <c r="C1560" s="16">
        <f>IFERROR(__xludf.DUMMYFUNCTION("IF(OR(REGEXMATCH($A1560, ""(?i)"" &amp; JOIN(""|"", SPLIT($C$3, "" ""))),vlookup(A1560,'VMware Inventory'!A:E,5,0)=""VMWare""), 1, 0)"),0.0)</f>
        <v>0</v>
      </c>
      <c r="D1560" s="16">
        <f>IFERROR(__xludf.DUMMYFUNCTION("IF(REGEXMATCH($A1560, ""(?i)"" &amp; JOIN(""|"", SPLIT($D$3, "" ""))), 1, 0)"),0.0)</f>
        <v>0</v>
      </c>
      <c r="E1560" s="16">
        <f t="shared" si="3"/>
        <v>0</v>
      </c>
      <c r="F1560" s="16">
        <f t="shared" si="4"/>
        <v>0</v>
      </c>
      <c r="G1560" s="16">
        <f>IFERROR(__xludf.DUMMYFUNCTION("IF(REGEXMATCH($A1560, ""(?i)"" &amp; JOIN(""|"", SPLIT($G$3, "" ""))), 1, 0)"),0.0)</f>
        <v>0</v>
      </c>
      <c r="H1560" s="16">
        <f>IFERROR(__xludf.DUMMYFUNCTION("IF(REGEXMATCH($A1560, ""(?i)"" &amp; JOIN(""|"", SPLIT($H$3, "" ""))), 1, 0)"),0.0)</f>
        <v>0</v>
      </c>
      <c r="I1560" s="16">
        <f>IFERROR(__xludf.DUMMYFUNCTION("IF(REGEXMATCH($A1560, ""(?i)"" &amp; JOIN(""|"", SPLIT($I$3, "" ""))), 1, 0)"),0.0)</f>
        <v>0</v>
      </c>
      <c r="J1560" s="16">
        <f>IFERROR(__xludf.DUMMYFUNCTION("IF(REGEXMATCH($A1560, ""(?i)"" &amp; JOIN(""|"", SPLIT($J$3, "" ""))), 1, 0)"),0.0)</f>
        <v>0</v>
      </c>
      <c r="K1560" s="16">
        <f>IFERROR(__xludf.DUMMYFUNCTION("IF(REGEXMATCH($A1560, ""(?i)"" &amp; JOIN(""|"", SPLIT($K$3, "" ""))), 1, 0)"),0.0)</f>
        <v>0</v>
      </c>
      <c r="L1560" s="16">
        <f>if(vlookup(A1560,'VMware Inventory'!A:E,5,0)="Workstation",1,0)</f>
        <v>0</v>
      </c>
      <c r="M1560" s="105">
        <f t="shared" si="5"/>
        <v>0</v>
      </c>
      <c r="N1560" s="105">
        <f t="shared" si="6"/>
        <v>0</v>
      </c>
      <c r="O1560" s="105">
        <f t="shared" si="7"/>
        <v>0</v>
      </c>
      <c r="P1560" s="105" t="str">
        <f t="shared" si="8"/>
        <v>No Infra</v>
      </c>
      <c r="Q1560" s="105">
        <f t="shared" si="9"/>
        <v>0</v>
      </c>
    </row>
    <row r="1561">
      <c r="A1561" s="61" t="s">
        <v>1697</v>
      </c>
      <c r="B1561" s="16">
        <f t="shared" si="2"/>
        <v>0</v>
      </c>
      <c r="C1561" s="16">
        <f>IFERROR(__xludf.DUMMYFUNCTION("IF(OR(REGEXMATCH($A1561, ""(?i)"" &amp; JOIN(""|"", SPLIT($C$3, "" ""))),vlookup(A1561,'VMware Inventory'!A:E,5,0)=""VMWare""), 1, 0)"),0.0)</f>
        <v>0</v>
      </c>
      <c r="D1561" s="16">
        <f>IFERROR(__xludf.DUMMYFUNCTION("IF(REGEXMATCH($A1561, ""(?i)"" &amp; JOIN(""|"", SPLIT($D$3, "" ""))), 1, 0)"),0.0)</f>
        <v>0</v>
      </c>
      <c r="E1561" s="16">
        <f t="shared" si="3"/>
        <v>0</v>
      </c>
      <c r="F1561" s="16">
        <f t="shared" si="4"/>
        <v>0</v>
      </c>
      <c r="G1561" s="16">
        <f>IFERROR(__xludf.DUMMYFUNCTION("IF(REGEXMATCH($A1561, ""(?i)"" &amp; JOIN(""|"", SPLIT($G$3, "" ""))), 1, 0)"),0.0)</f>
        <v>0</v>
      </c>
      <c r="H1561" s="16">
        <f>IFERROR(__xludf.DUMMYFUNCTION("IF(REGEXMATCH($A1561, ""(?i)"" &amp; JOIN(""|"", SPLIT($H$3, "" ""))), 1, 0)"),0.0)</f>
        <v>0</v>
      </c>
      <c r="I1561" s="16">
        <f>IFERROR(__xludf.DUMMYFUNCTION("IF(REGEXMATCH($A1561, ""(?i)"" &amp; JOIN(""|"", SPLIT($I$3, "" ""))), 1, 0)"),0.0)</f>
        <v>0</v>
      </c>
      <c r="J1561" s="16">
        <f>IFERROR(__xludf.DUMMYFUNCTION("IF(REGEXMATCH($A1561, ""(?i)"" &amp; JOIN(""|"", SPLIT($J$3, "" ""))), 1, 0)"),0.0)</f>
        <v>0</v>
      </c>
      <c r="K1561" s="16">
        <f>IFERROR(__xludf.DUMMYFUNCTION("IF(REGEXMATCH($A1561, ""(?i)"" &amp; JOIN(""|"", SPLIT($K$3, "" ""))), 1, 0)"),0.0)</f>
        <v>0</v>
      </c>
      <c r="L1561" s="16">
        <f>if(vlookup(A1561,'VMware Inventory'!A:E,5,0)="Workstation",1,0)</f>
        <v>0</v>
      </c>
      <c r="M1561" s="105">
        <f t="shared" si="5"/>
        <v>0</v>
      </c>
      <c r="N1561" s="105">
        <f t="shared" si="6"/>
        <v>0</v>
      </c>
      <c r="O1561" s="105">
        <f t="shared" si="7"/>
        <v>0</v>
      </c>
      <c r="P1561" s="105" t="str">
        <f t="shared" si="8"/>
        <v>No Infra</v>
      </c>
      <c r="Q1561" s="105">
        <f t="shared" si="9"/>
        <v>0</v>
      </c>
    </row>
    <row r="1562">
      <c r="A1562" s="61" t="s">
        <v>1698</v>
      </c>
      <c r="B1562" s="16">
        <f t="shared" si="2"/>
        <v>0</v>
      </c>
      <c r="C1562" s="16">
        <f>IFERROR(__xludf.DUMMYFUNCTION("IF(OR(REGEXMATCH($A1562, ""(?i)"" &amp; JOIN(""|"", SPLIT($C$3, "" ""))),vlookup(A1562,'VMware Inventory'!A:E,5,0)=""VMWare""), 1, 0)"),0.0)</f>
        <v>0</v>
      </c>
      <c r="D1562" s="16">
        <f>IFERROR(__xludf.DUMMYFUNCTION("IF(REGEXMATCH($A1562, ""(?i)"" &amp; JOIN(""|"", SPLIT($D$3, "" ""))), 1, 0)"),0.0)</f>
        <v>0</v>
      </c>
      <c r="E1562" s="16">
        <f t="shared" si="3"/>
        <v>0</v>
      </c>
      <c r="F1562" s="16">
        <f t="shared" si="4"/>
        <v>0</v>
      </c>
      <c r="G1562" s="16">
        <f>IFERROR(__xludf.DUMMYFUNCTION("IF(REGEXMATCH($A1562, ""(?i)"" &amp; JOIN(""|"", SPLIT($G$3, "" ""))), 1, 0)"),0.0)</f>
        <v>0</v>
      </c>
      <c r="H1562" s="16">
        <f>IFERROR(__xludf.DUMMYFUNCTION("IF(REGEXMATCH($A1562, ""(?i)"" &amp; JOIN(""|"", SPLIT($H$3, "" ""))), 1, 0)"),0.0)</f>
        <v>0</v>
      </c>
      <c r="I1562" s="16">
        <f>IFERROR(__xludf.DUMMYFUNCTION("IF(REGEXMATCH($A1562, ""(?i)"" &amp; JOIN(""|"", SPLIT($I$3, "" ""))), 1, 0)"),0.0)</f>
        <v>0</v>
      </c>
      <c r="J1562" s="16">
        <f>IFERROR(__xludf.DUMMYFUNCTION("IF(REGEXMATCH($A1562, ""(?i)"" &amp; JOIN(""|"", SPLIT($J$3, "" ""))), 1, 0)"),0.0)</f>
        <v>0</v>
      </c>
      <c r="K1562" s="16">
        <f>IFERROR(__xludf.DUMMYFUNCTION("IF(REGEXMATCH($A1562, ""(?i)"" &amp; JOIN(""|"", SPLIT($K$3, "" ""))), 1, 0)"),0.0)</f>
        <v>0</v>
      </c>
      <c r="L1562" s="16">
        <f>if(vlookup(A1562,'VMware Inventory'!A:E,5,0)="Workstation",1,0)</f>
        <v>0</v>
      </c>
      <c r="M1562" s="105">
        <f t="shared" si="5"/>
        <v>0</v>
      </c>
      <c r="N1562" s="105">
        <f t="shared" si="6"/>
        <v>0</v>
      </c>
      <c r="O1562" s="105">
        <f t="shared" si="7"/>
        <v>0</v>
      </c>
      <c r="P1562" s="105" t="str">
        <f t="shared" si="8"/>
        <v>No Infra</v>
      </c>
      <c r="Q1562" s="105">
        <f t="shared" si="9"/>
        <v>0</v>
      </c>
    </row>
    <row r="1563">
      <c r="A1563" s="61" t="s">
        <v>1699</v>
      </c>
      <c r="B1563" s="16">
        <f t="shared" si="2"/>
        <v>0</v>
      </c>
      <c r="C1563" s="16">
        <f>IFERROR(__xludf.DUMMYFUNCTION("IF(OR(REGEXMATCH($A1563, ""(?i)"" &amp; JOIN(""|"", SPLIT($C$3, "" ""))),vlookup(A1563,'VMware Inventory'!A:E,5,0)=""VMWare""), 1, 0)"),0.0)</f>
        <v>0</v>
      </c>
      <c r="D1563" s="16">
        <f>IFERROR(__xludf.DUMMYFUNCTION("IF(REGEXMATCH($A1563, ""(?i)"" &amp; JOIN(""|"", SPLIT($D$3, "" ""))), 1, 0)"),0.0)</f>
        <v>0</v>
      </c>
      <c r="E1563" s="16">
        <f t="shared" si="3"/>
        <v>0</v>
      </c>
      <c r="F1563" s="16">
        <f t="shared" si="4"/>
        <v>0</v>
      </c>
      <c r="G1563" s="16">
        <f>IFERROR(__xludf.DUMMYFUNCTION("IF(REGEXMATCH($A1563, ""(?i)"" &amp; JOIN(""|"", SPLIT($G$3, "" ""))), 1, 0)"),0.0)</f>
        <v>0</v>
      </c>
      <c r="H1563" s="16">
        <f>IFERROR(__xludf.DUMMYFUNCTION("IF(REGEXMATCH($A1563, ""(?i)"" &amp; JOIN(""|"", SPLIT($H$3, "" ""))), 1, 0)"),0.0)</f>
        <v>0</v>
      </c>
      <c r="I1563" s="16">
        <f>IFERROR(__xludf.DUMMYFUNCTION("IF(REGEXMATCH($A1563, ""(?i)"" &amp; JOIN(""|"", SPLIT($I$3, "" ""))), 1, 0)"),0.0)</f>
        <v>0</v>
      </c>
      <c r="J1563" s="16">
        <f>IFERROR(__xludf.DUMMYFUNCTION("IF(REGEXMATCH($A1563, ""(?i)"" &amp; JOIN(""|"", SPLIT($J$3, "" ""))), 1, 0)"),0.0)</f>
        <v>0</v>
      </c>
      <c r="K1563" s="16">
        <f>IFERROR(__xludf.DUMMYFUNCTION("IF(REGEXMATCH($A1563, ""(?i)"" &amp; JOIN(""|"", SPLIT($K$3, "" ""))), 1, 0)"),0.0)</f>
        <v>0</v>
      </c>
      <c r="L1563" s="16">
        <f>if(vlookup(A1563,'VMware Inventory'!A:E,5,0)="Workstation",1,0)</f>
        <v>1</v>
      </c>
      <c r="M1563" s="105">
        <f t="shared" si="5"/>
        <v>1</v>
      </c>
      <c r="N1563" s="105">
        <f t="shared" si="6"/>
        <v>0</v>
      </c>
      <c r="O1563" s="105">
        <f t="shared" si="7"/>
        <v>0</v>
      </c>
      <c r="P1563" s="105" t="str">
        <f t="shared" si="8"/>
        <v>Consolidation</v>
      </c>
      <c r="Q1563" s="105">
        <f t="shared" si="9"/>
        <v>1</v>
      </c>
    </row>
    <row r="1564">
      <c r="A1564" s="61" t="s">
        <v>1700</v>
      </c>
      <c r="B1564" s="16">
        <f t="shared" si="2"/>
        <v>0</v>
      </c>
      <c r="C1564" s="16">
        <f>IFERROR(__xludf.DUMMYFUNCTION("IF(OR(REGEXMATCH($A1564, ""(?i)"" &amp; JOIN(""|"", SPLIT($C$3, "" ""))),vlookup(A1564,'VMware Inventory'!A:E,5,0)=""VMWare""), 1, 0)"),0.0)</f>
        <v>0</v>
      </c>
      <c r="D1564" s="16">
        <f>IFERROR(__xludf.DUMMYFUNCTION("IF(REGEXMATCH($A1564, ""(?i)"" &amp; JOIN(""|"", SPLIT($D$3, "" ""))), 1, 0)"),0.0)</f>
        <v>0</v>
      </c>
      <c r="E1564" s="16">
        <f t="shared" si="3"/>
        <v>0</v>
      </c>
      <c r="F1564" s="16">
        <f t="shared" si="4"/>
        <v>0</v>
      </c>
      <c r="G1564" s="16">
        <f>IFERROR(__xludf.DUMMYFUNCTION("IF(REGEXMATCH($A1564, ""(?i)"" &amp; JOIN(""|"", SPLIT($G$3, "" ""))), 1, 0)"),0.0)</f>
        <v>0</v>
      </c>
      <c r="H1564" s="16">
        <f>IFERROR(__xludf.DUMMYFUNCTION("IF(REGEXMATCH($A1564, ""(?i)"" &amp; JOIN(""|"", SPLIT($H$3, "" ""))), 1, 0)"),0.0)</f>
        <v>0</v>
      </c>
      <c r="I1564" s="16">
        <f>IFERROR(__xludf.DUMMYFUNCTION("IF(REGEXMATCH($A1564, ""(?i)"" &amp; JOIN(""|"", SPLIT($I$3, "" ""))), 1, 0)"),0.0)</f>
        <v>0</v>
      </c>
      <c r="J1564" s="16">
        <f>IFERROR(__xludf.DUMMYFUNCTION("IF(REGEXMATCH($A1564, ""(?i)"" &amp; JOIN(""|"", SPLIT($J$3, "" ""))), 1, 0)"),0.0)</f>
        <v>0</v>
      </c>
      <c r="K1564" s="16">
        <f>IFERROR(__xludf.DUMMYFUNCTION("IF(REGEXMATCH($A1564, ""(?i)"" &amp; JOIN(""|"", SPLIT($K$3, "" ""))), 1, 0)"),0.0)</f>
        <v>0</v>
      </c>
      <c r="L1564" s="16">
        <f>if(vlookup(A1564,'VMware Inventory'!A:E,5,0)="Workstation",1,0)</f>
        <v>0</v>
      </c>
      <c r="M1564" s="105">
        <f t="shared" si="5"/>
        <v>0</v>
      </c>
      <c r="N1564" s="105">
        <f t="shared" si="6"/>
        <v>0</v>
      </c>
      <c r="O1564" s="105">
        <f t="shared" si="7"/>
        <v>0</v>
      </c>
      <c r="P1564" s="105" t="str">
        <f t="shared" si="8"/>
        <v>No Infra</v>
      </c>
      <c r="Q1564" s="105">
        <f t="shared" si="9"/>
        <v>0</v>
      </c>
    </row>
    <row r="1565">
      <c r="A1565" s="61" t="s">
        <v>1701</v>
      </c>
      <c r="B1565" s="16">
        <f t="shared" si="2"/>
        <v>0</v>
      </c>
      <c r="C1565" s="16">
        <f>IFERROR(__xludf.DUMMYFUNCTION("IF(OR(REGEXMATCH($A1565, ""(?i)"" &amp; JOIN(""|"", SPLIT($C$3, "" ""))),vlookup(A1565,'VMware Inventory'!A:E,5,0)=""VMWare""), 1, 0)"),0.0)</f>
        <v>0</v>
      </c>
      <c r="D1565" s="16">
        <f>IFERROR(__xludf.DUMMYFUNCTION("IF(REGEXMATCH($A1565, ""(?i)"" &amp; JOIN(""|"", SPLIT($D$3, "" ""))), 1, 0)"),0.0)</f>
        <v>0</v>
      </c>
      <c r="E1565" s="16">
        <f t="shared" si="3"/>
        <v>0</v>
      </c>
      <c r="F1565" s="16">
        <f t="shared" si="4"/>
        <v>0</v>
      </c>
      <c r="G1565" s="16">
        <f>IFERROR(__xludf.DUMMYFUNCTION("IF(REGEXMATCH($A1565, ""(?i)"" &amp; JOIN(""|"", SPLIT($G$3, "" ""))), 1, 0)"),0.0)</f>
        <v>0</v>
      </c>
      <c r="H1565" s="16">
        <f>IFERROR(__xludf.DUMMYFUNCTION("IF(REGEXMATCH($A1565, ""(?i)"" &amp; JOIN(""|"", SPLIT($H$3, "" ""))), 1, 0)"),0.0)</f>
        <v>0</v>
      </c>
      <c r="I1565" s="16">
        <f>IFERROR(__xludf.DUMMYFUNCTION("IF(REGEXMATCH($A1565, ""(?i)"" &amp; JOIN(""|"", SPLIT($I$3, "" ""))), 1, 0)"),0.0)</f>
        <v>0</v>
      </c>
      <c r="J1565" s="16">
        <f>IFERROR(__xludf.DUMMYFUNCTION("IF(REGEXMATCH($A1565, ""(?i)"" &amp; JOIN(""|"", SPLIT($J$3, "" ""))), 1, 0)"),0.0)</f>
        <v>0</v>
      </c>
      <c r="K1565" s="16">
        <f>IFERROR(__xludf.DUMMYFUNCTION("IF(REGEXMATCH($A1565, ""(?i)"" &amp; JOIN(""|"", SPLIT($K$3, "" ""))), 1, 0)"),0.0)</f>
        <v>0</v>
      </c>
      <c r="L1565" s="16">
        <f>if(vlookup(A1565,'VMware Inventory'!A:E,5,0)="Workstation",1,0)</f>
        <v>0</v>
      </c>
      <c r="M1565" s="105">
        <f t="shared" si="5"/>
        <v>0</v>
      </c>
      <c r="N1565" s="105">
        <f t="shared" si="6"/>
        <v>0</v>
      </c>
      <c r="O1565" s="105">
        <f t="shared" si="7"/>
        <v>0</v>
      </c>
      <c r="P1565" s="105" t="str">
        <f t="shared" si="8"/>
        <v>No Infra</v>
      </c>
      <c r="Q1565" s="105">
        <f t="shared" si="9"/>
        <v>0</v>
      </c>
    </row>
    <row r="1566">
      <c r="A1566" s="61" t="s">
        <v>1702</v>
      </c>
      <c r="B1566" s="16">
        <f t="shared" si="2"/>
        <v>0</v>
      </c>
      <c r="C1566" s="16">
        <f>IFERROR(__xludf.DUMMYFUNCTION("IF(OR(REGEXMATCH($A1566, ""(?i)"" &amp; JOIN(""|"", SPLIT($C$3, "" ""))),vlookup(A1566,'VMware Inventory'!A:E,5,0)=""VMWare""), 1, 0)"),0.0)</f>
        <v>0</v>
      </c>
      <c r="D1566" s="16">
        <f>IFERROR(__xludf.DUMMYFUNCTION("IF(REGEXMATCH($A1566, ""(?i)"" &amp; JOIN(""|"", SPLIT($D$3, "" ""))), 1, 0)"),0.0)</f>
        <v>0</v>
      </c>
      <c r="E1566" s="16">
        <f t="shared" si="3"/>
        <v>0</v>
      </c>
      <c r="F1566" s="16">
        <f t="shared" si="4"/>
        <v>0</v>
      </c>
      <c r="G1566" s="16">
        <f>IFERROR(__xludf.DUMMYFUNCTION("IF(REGEXMATCH($A1566, ""(?i)"" &amp; JOIN(""|"", SPLIT($G$3, "" ""))), 1, 0)"),0.0)</f>
        <v>0</v>
      </c>
      <c r="H1566" s="16">
        <f>IFERROR(__xludf.DUMMYFUNCTION("IF(REGEXMATCH($A1566, ""(?i)"" &amp; JOIN(""|"", SPLIT($H$3, "" ""))), 1, 0)"),0.0)</f>
        <v>0</v>
      </c>
      <c r="I1566" s="16">
        <f>IFERROR(__xludf.DUMMYFUNCTION("IF(REGEXMATCH($A1566, ""(?i)"" &amp; JOIN(""|"", SPLIT($I$3, "" ""))), 1, 0)"),0.0)</f>
        <v>0</v>
      </c>
      <c r="J1566" s="16">
        <f>IFERROR(__xludf.DUMMYFUNCTION("IF(REGEXMATCH($A1566, ""(?i)"" &amp; JOIN(""|"", SPLIT($J$3, "" ""))), 1, 0)"),0.0)</f>
        <v>0</v>
      </c>
      <c r="K1566" s="16">
        <f>IFERROR(__xludf.DUMMYFUNCTION("IF(REGEXMATCH($A1566, ""(?i)"" &amp; JOIN(""|"", SPLIT($K$3, "" ""))), 1, 0)"),0.0)</f>
        <v>0</v>
      </c>
      <c r="L1566" s="16">
        <f>if(vlookup(A1566,'VMware Inventory'!A:E,5,0)="Workstation",1,0)</f>
        <v>0</v>
      </c>
      <c r="M1566" s="105">
        <f t="shared" si="5"/>
        <v>0</v>
      </c>
      <c r="N1566" s="105">
        <f t="shared" si="6"/>
        <v>0</v>
      </c>
      <c r="O1566" s="105">
        <f t="shared" si="7"/>
        <v>0</v>
      </c>
      <c r="P1566" s="105" t="str">
        <f t="shared" si="8"/>
        <v>No Infra</v>
      </c>
      <c r="Q1566" s="105">
        <f t="shared" si="9"/>
        <v>0</v>
      </c>
    </row>
    <row r="1567">
      <c r="A1567" s="61" t="s">
        <v>1703</v>
      </c>
      <c r="B1567" s="16">
        <f t="shared" si="2"/>
        <v>0</v>
      </c>
      <c r="C1567" s="16">
        <f>IFERROR(__xludf.DUMMYFUNCTION("IF(OR(REGEXMATCH($A1567, ""(?i)"" &amp; JOIN(""|"", SPLIT($C$3, "" ""))),vlookup(A1567,'VMware Inventory'!A:E,5,0)=""VMWare""), 1, 0)"),0.0)</f>
        <v>0</v>
      </c>
      <c r="D1567" s="16">
        <f>IFERROR(__xludf.DUMMYFUNCTION("IF(REGEXMATCH($A1567, ""(?i)"" &amp; JOIN(""|"", SPLIT($D$3, "" ""))), 1, 0)"),0.0)</f>
        <v>0</v>
      </c>
      <c r="E1567" s="16">
        <f t="shared" si="3"/>
        <v>0</v>
      </c>
      <c r="F1567" s="16">
        <f t="shared" si="4"/>
        <v>0</v>
      </c>
      <c r="G1567" s="16">
        <f>IFERROR(__xludf.DUMMYFUNCTION("IF(REGEXMATCH($A1567, ""(?i)"" &amp; JOIN(""|"", SPLIT($G$3, "" ""))), 1, 0)"),0.0)</f>
        <v>0</v>
      </c>
      <c r="H1567" s="16">
        <f>IFERROR(__xludf.DUMMYFUNCTION("IF(REGEXMATCH($A1567, ""(?i)"" &amp; JOIN(""|"", SPLIT($H$3, "" ""))), 1, 0)"),0.0)</f>
        <v>0</v>
      </c>
      <c r="I1567" s="16">
        <f>IFERROR(__xludf.DUMMYFUNCTION("IF(REGEXMATCH($A1567, ""(?i)"" &amp; JOIN(""|"", SPLIT($I$3, "" ""))), 1, 0)"),0.0)</f>
        <v>0</v>
      </c>
      <c r="J1567" s="16">
        <f>IFERROR(__xludf.DUMMYFUNCTION("IF(REGEXMATCH($A1567, ""(?i)"" &amp; JOIN(""|"", SPLIT($J$3, "" ""))), 1, 0)"),0.0)</f>
        <v>0</v>
      </c>
      <c r="K1567" s="16">
        <f>IFERROR(__xludf.DUMMYFUNCTION("IF(REGEXMATCH($A1567, ""(?i)"" &amp; JOIN(""|"", SPLIT($K$3, "" ""))), 1, 0)"),0.0)</f>
        <v>0</v>
      </c>
      <c r="L1567" s="16">
        <f>if(vlookup(A1567,'VMware Inventory'!A:E,5,0)="Workstation",1,0)</f>
        <v>0</v>
      </c>
      <c r="M1567" s="105">
        <f t="shared" si="5"/>
        <v>0</v>
      </c>
      <c r="N1567" s="105">
        <f t="shared" si="6"/>
        <v>0</v>
      </c>
      <c r="O1567" s="105">
        <f t="shared" si="7"/>
        <v>0</v>
      </c>
      <c r="P1567" s="105" t="str">
        <f t="shared" si="8"/>
        <v>No Infra</v>
      </c>
      <c r="Q1567" s="105">
        <f t="shared" si="9"/>
        <v>0</v>
      </c>
    </row>
    <row r="1568">
      <c r="A1568" s="61" t="s">
        <v>1704</v>
      </c>
      <c r="B1568" s="16">
        <f t="shared" si="2"/>
        <v>0</v>
      </c>
      <c r="C1568" s="16">
        <f>IFERROR(__xludf.DUMMYFUNCTION("IF(OR(REGEXMATCH($A1568, ""(?i)"" &amp; JOIN(""|"", SPLIT($C$3, "" ""))),vlookup(A1568,'VMware Inventory'!A:E,5,0)=""VMWare""), 1, 0)"),0.0)</f>
        <v>0</v>
      </c>
      <c r="D1568" s="16">
        <f>IFERROR(__xludf.DUMMYFUNCTION("IF(REGEXMATCH($A1568, ""(?i)"" &amp; JOIN(""|"", SPLIT($D$3, "" ""))), 1, 0)"),0.0)</f>
        <v>0</v>
      </c>
      <c r="E1568" s="16">
        <f t="shared" si="3"/>
        <v>0</v>
      </c>
      <c r="F1568" s="16">
        <f t="shared" si="4"/>
        <v>0</v>
      </c>
      <c r="G1568" s="16">
        <f>IFERROR(__xludf.DUMMYFUNCTION("IF(REGEXMATCH($A1568, ""(?i)"" &amp; JOIN(""|"", SPLIT($G$3, "" ""))), 1, 0)"),0.0)</f>
        <v>0</v>
      </c>
      <c r="H1568" s="16">
        <f>IFERROR(__xludf.DUMMYFUNCTION("IF(REGEXMATCH($A1568, ""(?i)"" &amp; JOIN(""|"", SPLIT($H$3, "" ""))), 1, 0)"),0.0)</f>
        <v>0</v>
      </c>
      <c r="I1568" s="16">
        <f>IFERROR(__xludf.DUMMYFUNCTION("IF(REGEXMATCH($A1568, ""(?i)"" &amp; JOIN(""|"", SPLIT($I$3, "" ""))), 1, 0)"),0.0)</f>
        <v>0</v>
      </c>
      <c r="J1568" s="16">
        <f>IFERROR(__xludf.DUMMYFUNCTION("IF(REGEXMATCH($A1568, ""(?i)"" &amp; JOIN(""|"", SPLIT($J$3, "" ""))), 1, 0)"),0.0)</f>
        <v>0</v>
      </c>
      <c r="K1568" s="16">
        <f>IFERROR(__xludf.DUMMYFUNCTION("IF(REGEXMATCH($A1568, ""(?i)"" &amp; JOIN(""|"", SPLIT($K$3, "" ""))), 1, 0)"),0.0)</f>
        <v>0</v>
      </c>
      <c r="L1568" s="16">
        <f>if(vlookup(A1568,'VMware Inventory'!A:E,5,0)="Workstation",1,0)</f>
        <v>0</v>
      </c>
      <c r="M1568" s="105">
        <f t="shared" si="5"/>
        <v>0</v>
      </c>
      <c r="N1568" s="105">
        <f t="shared" si="6"/>
        <v>0</v>
      </c>
      <c r="O1568" s="105">
        <f t="shared" si="7"/>
        <v>0</v>
      </c>
      <c r="P1568" s="105" t="str">
        <f t="shared" si="8"/>
        <v>No Infra</v>
      </c>
      <c r="Q1568" s="105">
        <f t="shared" si="9"/>
        <v>0</v>
      </c>
    </row>
    <row r="1569">
      <c r="A1569" s="61" t="s">
        <v>1705</v>
      </c>
      <c r="B1569" s="16">
        <f t="shared" si="2"/>
        <v>0</v>
      </c>
      <c r="C1569" s="16">
        <f>IFERROR(__xludf.DUMMYFUNCTION("IF(OR(REGEXMATCH($A1569, ""(?i)"" &amp; JOIN(""|"", SPLIT($C$3, "" ""))),vlookup(A1569,'VMware Inventory'!A:E,5,0)=""VMWare""), 1, 0)"),0.0)</f>
        <v>0</v>
      </c>
      <c r="D1569" s="16">
        <f>IFERROR(__xludf.DUMMYFUNCTION("IF(REGEXMATCH($A1569, ""(?i)"" &amp; JOIN(""|"", SPLIT($D$3, "" ""))), 1, 0)"),0.0)</f>
        <v>0</v>
      </c>
      <c r="E1569" s="16">
        <f t="shared" si="3"/>
        <v>0</v>
      </c>
      <c r="F1569" s="16">
        <f t="shared" si="4"/>
        <v>0</v>
      </c>
      <c r="G1569" s="16">
        <f>IFERROR(__xludf.DUMMYFUNCTION("IF(REGEXMATCH($A1569, ""(?i)"" &amp; JOIN(""|"", SPLIT($G$3, "" ""))), 1, 0)"),0.0)</f>
        <v>0</v>
      </c>
      <c r="H1569" s="16">
        <f>IFERROR(__xludf.DUMMYFUNCTION("IF(REGEXMATCH($A1569, ""(?i)"" &amp; JOIN(""|"", SPLIT($H$3, "" ""))), 1, 0)"),0.0)</f>
        <v>0</v>
      </c>
      <c r="I1569" s="16">
        <f>IFERROR(__xludf.DUMMYFUNCTION("IF(REGEXMATCH($A1569, ""(?i)"" &amp; JOIN(""|"", SPLIT($I$3, "" ""))), 1, 0)"),0.0)</f>
        <v>0</v>
      </c>
      <c r="J1569" s="16">
        <f>IFERROR(__xludf.DUMMYFUNCTION("IF(REGEXMATCH($A1569, ""(?i)"" &amp; JOIN(""|"", SPLIT($J$3, "" ""))), 1, 0)"),0.0)</f>
        <v>0</v>
      </c>
      <c r="K1569" s="16">
        <f>IFERROR(__xludf.DUMMYFUNCTION("IF(REGEXMATCH($A1569, ""(?i)"" &amp; JOIN(""|"", SPLIT($K$3, "" ""))), 1, 0)"),0.0)</f>
        <v>0</v>
      </c>
      <c r="L1569" s="16">
        <f>if(vlookup(A1569,'VMware Inventory'!A:E,5,0)="Workstation",1,0)</f>
        <v>0</v>
      </c>
      <c r="M1569" s="105">
        <f t="shared" si="5"/>
        <v>0</v>
      </c>
      <c r="N1569" s="105">
        <f t="shared" si="6"/>
        <v>0</v>
      </c>
      <c r="O1569" s="105">
        <f t="shared" si="7"/>
        <v>0</v>
      </c>
      <c r="P1569" s="105" t="str">
        <f t="shared" si="8"/>
        <v>No Infra</v>
      </c>
      <c r="Q1569" s="105">
        <f t="shared" si="9"/>
        <v>0</v>
      </c>
    </row>
    <row r="1570">
      <c r="A1570" s="61" t="s">
        <v>1706</v>
      </c>
      <c r="B1570" s="16">
        <f t="shared" si="2"/>
        <v>0</v>
      </c>
      <c r="C1570" s="16">
        <f>IFERROR(__xludf.DUMMYFUNCTION("IF(OR(REGEXMATCH($A1570, ""(?i)"" &amp; JOIN(""|"", SPLIT($C$3, "" ""))),vlookup(A1570,'VMware Inventory'!A:E,5,0)=""VMWare""), 1, 0)"),0.0)</f>
        <v>0</v>
      </c>
      <c r="D1570" s="16">
        <f>IFERROR(__xludf.DUMMYFUNCTION("IF(REGEXMATCH($A1570, ""(?i)"" &amp; JOIN(""|"", SPLIT($D$3, "" ""))), 1, 0)"),0.0)</f>
        <v>0</v>
      </c>
      <c r="E1570" s="16">
        <f t="shared" si="3"/>
        <v>0</v>
      </c>
      <c r="F1570" s="16">
        <f t="shared" si="4"/>
        <v>0</v>
      </c>
      <c r="G1570" s="16">
        <f>IFERROR(__xludf.DUMMYFUNCTION("IF(REGEXMATCH($A1570, ""(?i)"" &amp; JOIN(""|"", SPLIT($G$3, "" ""))), 1, 0)"),0.0)</f>
        <v>0</v>
      </c>
      <c r="H1570" s="16">
        <f>IFERROR(__xludf.DUMMYFUNCTION("IF(REGEXMATCH($A1570, ""(?i)"" &amp; JOIN(""|"", SPLIT($H$3, "" ""))), 1, 0)"),0.0)</f>
        <v>0</v>
      </c>
      <c r="I1570" s="16">
        <f>IFERROR(__xludf.DUMMYFUNCTION("IF(REGEXMATCH($A1570, ""(?i)"" &amp; JOIN(""|"", SPLIT($I$3, "" ""))), 1, 0)"),0.0)</f>
        <v>0</v>
      </c>
      <c r="J1570" s="16">
        <f>IFERROR(__xludf.DUMMYFUNCTION("IF(REGEXMATCH($A1570, ""(?i)"" &amp; JOIN(""|"", SPLIT($J$3, "" ""))), 1, 0)"),0.0)</f>
        <v>0</v>
      </c>
      <c r="K1570" s="16">
        <f>IFERROR(__xludf.DUMMYFUNCTION("IF(REGEXMATCH($A1570, ""(?i)"" &amp; JOIN(""|"", SPLIT($K$3, "" ""))), 1, 0)"),0.0)</f>
        <v>0</v>
      </c>
      <c r="L1570" s="16">
        <f>if(vlookup(A1570,'VMware Inventory'!A:E,5,0)="Workstation",1,0)</f>
        <v>0</v>
      </c>
      <c r="M1570" s="105">
        <f t="shared" si="5"/>
        <v>0</v>
      </c>
      <c r="N1570" s="105">
        <f t="shared" si="6"/>
        <v>0</v>
      </c>
      <c r="O1570" s="105">
        <f t="shared" si="7"/>
        <v>0</v>
      </c>
      <c r="P1570" s="105" t="str">
        <f t="shared" si="8"/>
        <v>No Infra</v>
      </c>
      <c r="Q1570" s="105">
        <f t="shared" si="9"/>
        <v>0</v>
      </c>
    </row>
    <row r="1571">
      <c r="A1571" s="61" t="s">
        <v>1707</v>
      </c>
      <c r="B1571" s="16">
        <f t="shared" si="2"/>
        <v>0</v>
      </c>
      <c r="C1571" s="16">
        <f>IFERROR(__xludf.DUMMYFUNCTION("IF(OR(REGEXMATCH($A1571, ""(?i)"" &amp; JOIN(""|"", SPLIT($C$3, "" ""))),vlookup(A1571,'VMware Inventory'!A:E,5,0)=""VMWare""), 1, 0)"),0.0)</f>
        <v>0</v>
      </c>
      <c r="D1571" s="16">
        <f>IFERROR(__xludf.DUMMYFUNCTION("IF(REGEXMATCH($A1571, ""(?i)"" &amp; JOIN(""|"", SPLIT($D$3, "" ""))), 1, 0)"),0.0)</f>
        <v>0</v>
      </c>
      <c r="E1571" s="16">
        <f t="shared" si="3"/>
        <v>0</v>
      </c>
      <c r="F1571" s="16">
        <f t="shared" si="4"/>
        <v>0</v>
      </c>
      <c r="G1571" s="16">
        <f>IFERROR(__xludf.DUMMYFUNCTION("IF(REGEXMATCH($A1571, ""(?i)"" &amp; JOIN(""|"", SPLIT($G$3, "" ""))), 1, 0)"),0.0)</f>
        <v>0</v>
      </c>
      <c r="H1571" s="16">
        <f>IFERROR(__xludf.DUMMYFUNCTION("IF(REGEXMATCH($A1571, ""(?i)"" &amp; JOIN(""|"", SPLIT($H$3, "" ""))), 1, 0)"),0.0)</f>
        <v>0</v>
      </c>
      <c r="I1571" s="16">
        <f>IFERROR(__xludf.DUMMYFUNCTION("IF(REGEXMATCH($A1571, ""(?i)"" &amp; JOIN(""|"", SPLIT($I$3, "" ""))), 1, 0)"),0.0)</f>
        <v>0</v>
      </c>
      <c r="J1571" s="16">
        <f>IFERROR(__xludf.DUMMYFUNCTION("IF(REGEXMATCH($A1571, ""(?i)"" &amp; JOIN(""|"", SPLIT($J$3, "" ""))), 1, 0)"),0.0)</f>
        <v>0</v>
      </c>
      <c r="K1571" s="16">
        <f>IFERROR(__xludf.DUMMYFUNCTION("IF(REGEXMATCH($A1571, ""(?i)"" &amp; JOIN(""|"", SPLIT($K$3, "" ""))), 1, 0)"),0.0)</f>
        <v>0</v>
      </c>
      <c r="L1571" s="16">
        <f>if(vlookup(A1571,'VMware Inventory'!A:E,5,0)="Workstation",1,0)</f>
        <v>0</v>
      </c>
      <c r="M1571" s="105">
        <f t="shared" si="5"/>
        <v>0</v>
      </c>
      <c r="N1571" s="105">
        <f t="shared" si="6"/>
        <v>0</v>
      </c>
      <c r="O1571" s="105">
        <f t="shared" si="7"/>
        <v>0</v>
      </c>
      <c r="P1571" s="105" t="str">
        <f t="shared" si="8"/>
        <v>No Infra</v>
      </c>
      <c r="Q1571" s="105">
        <f t="shared" si="9"/>
        <v>0</v>
      </c>
    </row>
    <row r="1572">
      <c r="A1572" s="61" t="s">
        <v>1708</v>
      </c>
      <c r="B1572" s="16">
        <f t="shared" si="2"/>
        <v>0</v>
      </c>
      <c r="C1572" s="16">
        <f>IFERROR(__xludf.DUMMYFUNCTION("IF(OR(REGEXMATCH($A1572, ""(?i)"" &amp; JOIN(""|"", SPLIT($C$3, "" ""))),vlookup(A1572,'VMware Inventory'!A:E,5,0)=""VMWare""), 1, 0)"),0.0)</f>
        <v>0</v>
      </c>
      <c r="D1572" s="16">
        <f>IFERROR(__xludf.DUMMYFUNCTION("IF(REGEXMATCH($A1572, ""(?i)"" &amp; JOIN(""|"", SPLIT($D$3, "" ""))), 1, 0)"),0.0)</f>
        <v>0</v>
      </c>
      <c r="E1572" s="16">
        <f t="shared" si="3"/>
        <v>0</v>
      </c>
      <c r="F1572" s="16">
        <f t="shared" si="4"/>
        <v>0</v>
      </c>
      <c r="G1572" s="16">
        <f>IFERROR(__xludf.DUMMYFUNCTION("IF(REGEXMATCH($A1572, ""(?i)"" &amp; JOIN(""|"", SPLIT($G$3, "" ""))), 1, 0)"),0.0)</f>
        <v>0</v>
      </c>
      <c r="H1572" s="16">
        <f>IFERROR(__xludf.DUMMYFUNCTION("IF(REGEXMATCH($A1572, ""(?i)"" &amp; JOIN(""|"", SPLIT($H$3, "" ""))), 1, 0)"),0.0)</f>
        <v>0</v>
      </c>
      <c r="I1572" s="16">
        <f>IFERROR(__xludf.DUMMYFUNCTION("IF(REGEXMATCH($A1572, ""(?i)"" &amp; JOIN(""|"", SPLIT($I$3, "" ""))), 1, 0)"),0.0)</f>
        <v>0</v>
      </c>
      <c r="J1572" s="16">
        <f>IFERROR(__xludf.DUMMYFUNCTION("IF(REGEXMATCH($A1572, ""(?i)"" &amp; JOIN(""|"", SPLIT($J$3, "" ""))), 1, 0)"),0.0)</f>
        <v>0</v>
      </c>
      <c r="K1572" s="16">
        <f>IFERROR(__xludf.DUMMYFUNCTION("IF(REGEXMATCH($A1572, ""(?i)"" &amp; JOIN(""|"", SPLIT($K$3, "" ""))), 1, 0)"),0.0)</f>
        <v>0</v>
      </c>
      <c r="L1572" s="16">
        <f>if(vlookup(A1572,'VMware Inventory'!A:E,5,0)="Workstation",1,0)</f>
        <v>0</v>
      </c>
      <c r="M1572" s="105">
        <f t="shared" si="5"/>
        <v>0</v>
      </c>
      <c r="N1572" s="105">
        <f t="shared" si="6"/>
        <v>0</v>
      </c>
      <c r="O1572" s="105">
        <f t="shared" si="7"/>
        <v>0</v>
      </c>
      <c r="P1572" s="105" t="str">
        <f t="shared" si="8"/>
        <v>No Infra</v>
      </c>
      <c r="Q1572" s="105">
        <f t="shared" si="9"/>
        <v>0</v>
      </c>
    </row>
    <row r="1573">
      <c r="A1573" s="61" t="s">
        <v>1709</v>
      </c>
      <c r="B1573" s="16">
        <f t="shared" si="2"/>
        <v>0</v>
      </c>
      <c r="C1573" s="16">
        <f>IFERROR(__xludf.DUMMYFUNCTION("IF(OR(REGEXMATCH($A1573, ""(?i)"" &amp; JOIN(""|"", SPLIT($C$3, "" ""))),vlookup(A1573,'VMware Inventory'!A:E,5,0)=""VMWare""), 1, 0)"),0.0)</f>
        <v>0</v>
      </c>
      <c r="D1573" s="16">
        <f>IFERROR(__xludf.DUMMYFUNCTION("IF(REGEXMATCH($A1573, ""(?i)"" &amp; JOIN(""|"", SPLIT($D$3, "" ""))), 1, 0)"),0.0)</f>
        <v>0</v>
      </c>
      <c r="E1573" s="16">
        <f t="shared" si="3"/>
        <v>0</v>
      </c>
      <c r="F1573" s="16">
        <f t="shared" si="4"/>
        <v>0</v>
      </c>
      <c r="G1573" s="16">
        <f>IFERROR(__xludf.DUMMYFUNCTION("IF(REGEXMATCH($A1573, ""(?i)"" &amp; JOIN(""|"", SPLIT($G$3, "" ""))), 1, 0)"),0.0)</f>
        <v>0</v>
      </c>
      <c r="H1573" s="16">
        <f>IFERROR(__xludf.DUMMYFUNCTION("IF(REGEXMATCH($A1573, ""(?i)"" &amp; JOIN(""|"", SPLIT($H$3, "" ""))), 1, 0)"),0.0)</f>
        <v>0</v>
      </c>
      <c r="I1573" s="16">
        <f>IFERROR(__xludf.DUMMYFUNCTION("IF(REGEXMATCH($A1573, ""(?i)"" &amp; JOIN(""|"", SPLIT($I$3, "" ""))), 1, 0)"),0.0)</f>
        <v>0</v>
      </c>
      <c r="J1573" s="16">
        <f>IFERROR(__xludf.DUMMYFUNCTION("IF(REGEXMATCH($A1573, ""(?i)"" &amp; JOIN(""|"", SPLIT($J$3, "" ""))), 1, 0)"),0.0)</f>
        <v>0</v>
      </c>
      <c r="K1573" s="16">
        <f>IFERROR(__xludf.DUMMYFUNCTION("IF(REGEXMATCH($A1573, ""(?i)"" &amp; JOIN(""|"", SPLIT($K$3, "" ""))), 1, 0)"),0.0)</f>
        <v>0</v>
      </c>
      <c r="L1573" s="16">
        <f>if(vlookup(A1573,'VMware Inventory'!A:E,5,0)="Workstation",1,0)</f>
        <v>0</v>
      </c>
      <c r="M1573" s="105">
        <f t="shared" si="5"/>
        <v>0</v>
      </c>
      <c r="N1573" s="105">
        <f t="shared" si="6"/>
        <v>0</v>
      </c>
      <c r="O1573" s="105">
        <f t="shared" si="7"/>
        <v>0</v>
      </c>
      <c r="P1573" s="105" t="str">
        <f t="shared" si="8"/>
        <v>No Infra</v>
      </c>
      <c r="Q1573" s="105">
        <f t="shared" si="9"/>
        <v>0</v>
      </c>
    </row>
    <row r="1574">
      <c r="A1574" s="61" t="s">
        <v>1710</v>
      </c>
      <c r="B1574" s="16">
        <f t="shared" si="2"/>
        <v>0</v>
      </c>
      <c r="C1574" s="16">
        <f>IFERROR(__xludf.DUMMYFUNCTION("IF(OR(REGEXMATCH($A1574, ""(?i)"" &amp; JOIN(""|"", SPLIT($C$3, "" ""))),vlookup(A1574,'VMware Inventory'!A:E,5,0)=""VMWare""), 1, 0)"),0.0)</f>
        <v>0</v>
      </c>
      <c r="D1574" s="16">
        <f>IFERROR(__xludf.DUMMYFUNCTION("IF(REGEXMATCH($A1574, ""(?i)"" &amp; JOIN(""|"", SPLIT($D$3, "" ""))), 1, 0)"),0.0)</f>
        <v>0</v>
      </c>
      <c r="E1574" s="16">
        <f t="shared" si="3"/>
        <v>0</v>
      </c>
      <c r="F1574" s="16">
        <f t="shared" si="4"/>
        <v>0</v>
      </c>
      <c r="G1574" s="16">
        <f>IFERROR(__xludf.DUMMYFUNCTION("IF(REGEXMATCH($A1574, ""(?i)"" &amp; JOIN(""|"", SPLIT($G$3, "" ""))), 1, 0)"),0.0)</f>
        <v>0</v>
      </c>
      <c r="H1574" s="16">
        <f>IFERROR(__xludf.DUMMYFUNCTION("IF(REGEXMATCH($A1574, ""(?i)"" &amp; JOIN(""|"", SPLIT($H$3, "" ""))), 1, 0)"),0.0)</f>
        <v>0</v>
      </c>
      <c r="I1574" s="16">
        <f>IFERROR(__xludf.DUMMYFUNCTION("IF(REGEXMATCH($A1574, ""(?i)"" &amp; JOIN(""|"", SPLIT($I$3, "" ""))), 1, 0)"),0.0)</f>
        <v>0</v>
      </c>
      <c r="J1574" s="16">
        <f>IFERROR(__xludf.DUMMYFUNCTION("IF(REGEXMATCH($A1574, ""(?i)"" &amp; JOIN(""|"", SPLIT($J$3, "" ""))), 1, 0)"),0.0)</f>
        <v>0</v>
      </c>
      <c r="K1574" s="16">
        <f>IFERROR(__xludf.DUMMYFUNCTION("IF(REGEXMATCH($A1574, ""(?i)"" &amp; JOIN(""|"", SPLIT($K$3, "" ""))), 1, 0)"),0.0)</f>
        <v>0</v>
      </c>
      <c r="L1574" s="16">
        <f>if(vlookup(A1574,'VMware Inventory'!A:E,5,0)="Workstation",1,0)</f>
        <v>0</v>
      </c>
      <c r="M1574" s="105">
        <f t="shared" si="5"/>
        <v>0</v>
      </c>
      <c r="N1574" s="105">
        <f t="shared" si="6"/>
        <v>0</v>
      </c>
      <c r="O1574" s="105">
        <f t="shared" si="7"/>
        <v>0</v>
      </c>
      <c r="P1574" s="105" t="str">
        <f t="shared" si="8"/>
        <v>No Infra</v>
      </c>
      <c r="Q1574" s="105">
        <f t="shared" si="9"/>
        <v>0</v>
      </c>
    </row>
    <row r="1575">
      <c r="A1575" s="61" t="s">
        <v>1711</v>
      </c>
      <c r="B1575" s="16">
        <f t="shared" si="2"/>
        <v>0</v>
      </c>
      <c r="C1575" s="16">
        <f>IFERROR(__xludf.DUMMYFUNCTION("IF(OR(REGEXMATCH($A1575, ""(?i)"" &amp; JOIN(""|"", SPLIT($C$3, "" ""))),vlookup(A1575,'VMware Inventory'!A:E,5,0)=""VMWare""), 1, 0)"),0.0)</f>
        <v>0</v>
      </c>
      <c r="D1575" s="16">
        <f>IFERROR(__xludf.DUMMYFUNCTION("IF(REGEXMATCH($A1575, ""(?i)"" &amp; JOIN(""|"", SPLIT($D$3, "" ""))), 1, 0)"),0.0)</f>
        <v>0</v>
      </c>
      <c r="E1575" s="16">
        <f t="shared" si="3"/>
        <v>0</v>
      </c>
      <c r="F1575" s="16">
        <f t="shared" si="4"/>
        <v>0</v>
      </c>
      <c r="G1575" s="16">
        <f>IFERROR(__xludf.DUMMYFUNCTION("IF(REGEXMATCH($A1575, ""(?i)"" &amp; JOIN(""|"", SPLIT($G$3, "" ""))), 1, 0)"),0.0)</f>
        <v>0</v>
      </c>
      <c r="H1575" s="16">
        <f>IFERROR(__xludf.DUMMYFUNCTION("IF(REGEXMATCH($A1575, ""(?i)"" &amp; JOIN(""|"", SPLIT($H$3, "" ""))), 1, 0)"),0.0)</f>
        <v>0</v>
      </c>
      <c r="I1575" s="16">
        <f>IFERROR(__xludf.DUMMYFUNCTION("IF(REGEXMATCH($A1575, ""(?i)"" &amp; JOIN(""|"", SPLIT($I$3, "" ""))), 1, 0)"),0.0)</f>
        <v>0</v>
      </c>
      <c r="J1575" s="16">
        <f>IFERROR(__xludf.DUMMYFUNCTION("IF(REGEXMATCH($A1575, ""(?i)"" &amp; JOIN(""|"", SPLIT($J$3, "" ""))), 1, 0)"),0.0)</f>
        <v>0</v>
      </c>
      <c r="K1575" s="16">
        <f>IFERROR(__xludf.DUMMYFUNCTION("IF(REGEXMATCH($A1575, ""(?i)"" &amp; JOIN(""|"", SPLIT($K$3, "" ""))), 1, 0)"),0.0)</f>
        <v>0</v>
      </c>
      <c r="L1575" s="16">
        <f>if(vlookup(A1575,'VMware Inventory'!A:E,5,0)="Workstation",1,0)</f>
        <v>0</v>
      </c>
      <c r="M1575" s="105">
        <f t="shared" si="5"/>
        <v>0</v>
      </c>
      <c r="N1575" s="105">
        <f t="shared" si="6"/>
        <v>0</v>
      </c>
      <c r="O1575" s="105">
        <f t="shared" si="7"/>
        <v>0</v>
      </c>
      <c r="P1575" s="105" t="str">
        <f t="shared" si="8"/>
        <v>No Infra</v>
      </c>
      <c r="Q1575" s="105">
        <f t="shared" si="9"/>
        <v>0</v>
      </c>
    </row>
    <row r="1576">
      <c r="A1576" s="61" t="s">
        <v>1712</v>
      </c>
      <c r="B1576" s="16">
        <f t="shared" si="2"/>
        <v>0</v>
      </c>
      <c r="C1576" s="16">
        <f>IFERROR(__xludf.DUMMYFUNCTION("IF(OR(REGEXMATCH($A1576, ""(?i)"" &amp; JOIN(""|"", SPLIT($C$3, "" ""))),vlookup(A1576,'VMware Inventory'!A:E,5,0)=""VMWare""), 1, 0)"),0.0)</f>
        <v>0</v>
      </c>
      <c r="D1576" s="16">
        <f>IFERROR(__xludf.DUMMYFUNCTION("IF(REGEXMATCH($A1576, ""(?i)"" &amp; JOIN(""|"", SPLIT($D$3, "" ""))), 1, 0)"),0.0)</f>
        <v>0</v>
      </c>
      <c r="E1576" s="16">
        <f t="shared" si="3"/>
        <v>0</v>
      </c>
      <c r="F1576" s="16">
        <f t="shared" si="4"/>
        <v>0</v>
      </c>
      <c r="G1576" s="16">
        <f>IFERROR(__xludf.DUMMYFUNCTION("IF(REGEXMATCH($A1576, ""(?i)"" &amp; JOIN(""|"", SPLIT($G$3, "" ""))), 1, 0)"),0.0)</f>
        <v>0</v>
      </c>
      <c r="H1576" s="16">
        <f>IFERROR(__xludf.DUMMYFUNCTION("IF(REGEXMATCH($A1576, ""(?i)"" &amp; JOIN(""|"", SPLIT($H$3, "" ""))), 1, 0)"),1.0)</f>
        <v>1</v>
      </c>
      <c r="I1576" s="16">
        <f>IFERROR(__xludf.DUMMYFUNCTION("IF(REGEXMATCH($A1576, ""(?i)"" &amp; JOIN(""|"", SPLIT($I$3, "" ""))), 1, 0)"),0.0)</f>
        <v>0</v>
      </c>
      <c r="J1576" s="16">
        <f>IFERROR(__xludf.DUMMYFUNCTION("IF(REGEXMATCH($A1576, ""(?i)"" &amp; JOIN(""|"", SPLIT($J$3, "" ""))), 1, 0)"),0.0)</f>
        <v>0</v>
      </c>
      <c r="K1576" s="16">
        <f>IFERROR(__xludf.DUMMYFUNCTION("IF(REGEXMATCH($A1576, ""(?i)"" &amp; JOIN(""|"", SPLIT($K$3, "" ""))), 1, 0)"),0.0)</f>
        <v>0</v>
      </c>
      <c r="L1576" s="16">
        <f>if(vlookup(A1576,'VMware Inventory'!A:E,5,0)="Workstation",1,0)</f>
        <v>0</v>
      </c>
      <c r="M1576" s="105">
        <f t="shared" si="5"/>
        <v>1</v>
      </c>
      <c r="N1576" s="105">
        <f t="shared" si="6"/>
        <v>0</v>
      </c>
      <c r="O1576" s="105">
        <f t="shared" si="7"/>
        <v>0</v>
      </c>
      <c r="P1576" s="105" t="str">
        <f t="shared" si="8"/>
        <v>Consolidation</v>
      </c>
      <c r="Q1576" s="105">
        <f t="shared" si="9"/>
        <v>1</v>
      </c>
    </row>
    <row r="1577">
      <c r="A1577" s="61" t="s">
        <v>1713</v>
      </c>
      <c r="B1577" s="16">
        <f t="shared" si="2"/>
        <v>0</v>
      </c>
      <c r="C1577" s="16">
        <f>IFERROR(__xludf.DUMMYFUNCTION("IF(OR(REGEXMATCH($A1577, ""(?i)"" &amp; JOIN(""|"", SPLIT($C$3, "" ""))),vlookup(A1577,'VMware Inventory'!A:E,5,0)=""VMWare""), 1, 0)"),0.0)</f>
        <v>0</v>
      </c>
      <c r="D1577" s="16">
        <f>IFERROR(__xludf.DUMMYFUNCTION("IF(REGEXMATCH($A1577, ""(?i)"" &amp; JOIN(""|"", SPLIT($D$3, "" ""))), 1, 0)"),0.0)</f>
        <v>0</v>
      </c>
      <c r="E1577" s="16">
        <f t="shared" si="3"/>
        <v>0</v>
      </c>
      <c r="F1577" s="16">
        <f t="shared" si="4"/>
        <v>0</v>
      </c>
      <c r="G1577" s="16">
        <f>IFERROR(__xludf.DUMMYFUNCTION("IF(REGEXMATCH($A1577, ""(?i)"" &amp; JOIN(""|"", SPLIT($G$3, "" ""))), 1, 0)"),0.0)</f>
        <v>0</v>
      </c>
      <c r="H1577" s="16">
        <f>IFERROR(__xludf.DUMMYFUNCTION("IF(REGEXMATCH($A1577, ""(?i)"" &amp; JOIN(""|"", SPLIT($H$3, "" ""))), 1, 0)"),0.0)</f>
        <v>0</v>
      </c>
      <c r="I1577" s="16">
        <f>IFERROR(__xludf.DUMMYFUNCTION("IF(REGEXMATCH($A1577, ""(?i)"" &amp; JOIN(""|"", SPLIT($I$3, "" ""))), 1, 0)"),0.0)</f>
        <v>0</v>
      </c>
      <c r="J1577" s="16">
        <f>IFERROR(__xludf.DUMMYFUNCTION("IF(REGEXMATCH($A1577, ""(?i)"" &amp; JOIN(""|"", SPLIT($J$3, "" ""))), 1, 0)"),0.0)</f>
        <v>0</v>
      </c>
      <c r="K1577" s="16">
        <f>IFERROR(__xludf.DUMMYFUNCTION("IF(REGEXMATCH($A1577, ""(?i)"" &amp; JOIN(""|"", SPLIT($K$3, "" ""))), 1, 0)"),0.0)</f>
        <v>0</v>
      </c>
      <c r="L1577" s="16">
        <f>if(vlookup(A1577,'VMware Inventory'!A:E,5,0)="Workstation",1,0)</f>
        <v>0</v>
      </c>
      <c r="M1577" s="105">
        <f t="shared" si="5"/>
        <v>0</v>
      </c>
      <c r="N1577" s="105">
        <f t="shared" si="6"/>
        <v>0</v>
      </c>
      <c r="O1577" s="105">
        <f t="shared" si="7"/>
        <v>0</v>
      </c>
      <c r="P1577" s="105" t="str">
        <f t="shared" si="8"/>
        <v>No Infra</v>
      </c>
      <c r="Q1577" s="105">
        <f t="shared" si="9"/>
        <v>0</v>
      </c>
    </row>
    <row r="1578">
      <c r="A1578" s="61" t="s">
        <v>1714</v>
      </c>
      <c r="B1578" s="16">
        <f t="shared" si="2"/>
        <v>0</v>
      </c>
      <c r="C1578" s="16">
        <f>IFERROR(__xludf.DUMMYFUNCTION("IF(OR(REGEXMATCH($A1578, ""(?i)"" &amp; JOIN(""|"", SPLIT($C$3, "" ""))),vlookup(A1578,'VMware Inventory'!A:E,5,0)=""VMWare""), 1, 0)"),0.0)</f>
        <v>0</v>
      </c>
      <c r="D1578" s="16">
        <f>IFERROR(__xludf.DUMMYFUNCTION("IF(REGEXMATCH($A1578, ""(?i)"" &amp; JOIN(""|"", SPLIT($D$3, "" ""))), 1, 0)"),0.0)</f>
        <v>0</v>
      </c>
      <c r="E1578" s="16">
        <f t="shared" si="3"/>
        <v>0</v>
      </c>
      <c r="F1578" s="16">
        <f t="shared" si="4"/>
        <v>0</v>
      </c>
      <c r="G1578" s="16">
        <f>IFERROR(__xludf.DUMMYFUNCTION("IF(REGEXMATCH($A1578, ""(?i)"" &amp; JOIN(""|"", SPLIT($G$3, "" ""))), 1, 0)"),0.0)</f>
        <v>0</v>
      </c>
      <c r="H1578" s="16">
        <f>IFERROR(__xludf.DUMMYFUNCTION("IF(REGEXMATCH($A1578, ""(?i)"" &amp; JOIN(""|"", SPLIT($H$3, "" ""))), 1, 0)"),0.0)</f>
        <v>0</v>
      </c>
      <c r="I1578" s="16">
        <f>IFERROR(__xludf.DUMMYFUNCTION("IF(REGEXMATCH($A1578, ""(?i)"" &amp; JOIN(""|"", SPLIT($I$3, "" ""))), 1, 0)"),0.0)</f>
        <v>0</v>
      </c>
      <c r="J1578" s="16">
        <f>IFERROR(__xludf.DUMMYFUNCTION("IF(REGEXMATCH($A1578, ""(?i)"" &amp; JOIN(""|"", SPLIT($J$3, "" ""))), 1, 0)"),0.0)</f>
        <v>0</v>
      </c>
      <c r="K1578" s="16">
        <f>IFERROR(__xludf.DUMMYFUNCTION("IF(REGEXMATCH($A1578, ""(?i)"" &amp; JOIN(""|"", SPLIT($K$3, "" ""))), 1, 0)"),0.0)</f>
        <v>0</v>
      </c>
      <c r="L1578" s="16">
        <f>if(vlookup(A1578,'VMware Inventory'!A:E,5,0)="Workstation",1,0)</f>
        <v>0</v>
      </c>
      <c r="M1578" s="105">
        <f t="shared" si="5"/>
        <v>0</v>
      </c>
      <c r="N1578" s="105">
        <f t="shared" si="6"/>
        <v>0</v>
      </c>
      <c r="O1578" s="105">
        <f t="shared" si="7"/>
        <v>0</v>
      </c>
      <c r="P1578" s="105" t="str">
        <f t="shared" si="8"/>
        <v>No Infra</v>
      </c>
      <c r="Q1578" s="105">
        <f t="shared" si="9"/>
        <v>0</v>
      </c>
    </row>
    <row r="1579">
      <c r="A1579" s="61" t="s">
        <v>1715</v>
      </c>
      <c r="B1579" s="16">
        <f t="shared" si="2"/>
        <v>0</v>
      </c>
      <c r="C1579" s="16">
        <f>IFERROR(__xludf.DUMMYFUNCTION("IF(OR(REGEXMATCH($A1579, ""(?i)"" &amp; JOIN(""|"", SPLIT($C$3, "" ""))),vlookup(A1579,'VMware Inventory'!A:E,5,0)=""VMWare""), 1, 0)"),0.0)</f>
        <v>0</v>
      </c>
      <c r="D1579" s="16">
        <f>IFERROR(__xludf.DUMMYFUNCTION("IF(REGEXMATCH($A1579, ""(?i)"" &amp; JOIN(""|"", SPLIT($D$3, "" ""))), 1, 0)"),0.0)</f>
        <v>0</v>
      </c>
      <c r="E1579" s="16">
        <f t="shared" si="3"/>
        <v>0</v>
      </c>
      <c r="F1579" s="16">
        <f t="shared" si="4"/>
        <v>0</v>
      </c>
      <c r="G1579" s="16">
        <f>IFERROR(__xludf.DUMMYFUNCTION("IF(REGEXMATCH($A1579, ""(?i)"" &amp; JOIN(""|"", SPLIT($G$3, "" ""))), 1, 0)"),0.0)</f>
        <v>0</v>
      </c>
      <c r="H1579" s="16">
        <f>IFERROR(__xludf.DUMMYFUNCTION("IF(REGEXMATCH($A1579, ""(?i)"" &amp; JOIN(""|"", SPLIT($H$3, "" ""))), 1, 0)"),0.0)</f>
        <v>0</v>
      </c>
      <c r="I1579" s="16">
        <f>IFERROR(__xludf.DUMMYFUNCTION("IF(REGEXMATCH($A1579, ""(?i)"" &amp; JOIN(""|"", SPLIT($I$3, "" ""))), 1, 0)"),0.0)</f>
        <v>0</v>
      </c>
      <c r="J1579" s="16">
        <f>IFERROR(__xludf.DUMMYFUNCTION("IF(REGEXMATCH($A1579, ""(?i)"" &amp; JOIN(""|"", SPLIT($J$3, "" ""))), 1, 0)"),0.0)</f>
        <v>0</v>
      </c>
      <c r="K1579" s="16">
        <f>IFERROR(__xludf.DUMMYFUNCTION("IF(REGEXMATCH($A1579, ""(?i)"" &amp; JOIN(""|"", SPLIT($K$3, "" ""))), 1, 0)"),0.0)</f>
        <v>0</v>
      </c>
      <c r="L1579" s="16">
        <f>if(vlookup(A1579,'VMware Inventory'!A:E,5,0)="Workstation",1,0)</f>
        <v>0</v>
      </c>
      <c r="M1579" s="105">
        <f t="shared" si="5"/>
        <v>0</v>
      </c>
      <c r="N1579" s="105">
        <f t="shared" si="6"/>
        <v>0</v>
      </c>
      <c r="O1579" s="105">
        <f t="shared" si="7"/>
        <v>0</v>
      </c>
      <c r="P1579" s="105" t="str">
        <f t="shared" si="8"/>
        <v>No Infra</v>
      </c>
      <c r="Q1579" s="105">
        <f t="shared" si="9"/>
        <v>0</v>
      </c>
    </row>
    <row r="1580">
      <c r="A1580" s="61" t="s">
        <v>1716</v>
      </c>
      <c r="B1580" s="16">
        <f t="shared" si="2"/>
        <v>0</v>
      </c>
      <c r="C1580" s="16">
        <f>IFERROR(__xludf.DUMMYFUNCTION("IF(OR(REGEXMATCH($A1580, ""(?i)"" &amp; JOIN(""|"", SPLIT($C$3, "" ""))),vlookup(A1580,'VMware Inventory'!A:E,5,0)=""VMWare""), 1, 0)"),0.0)</f>
        <v>0</v>
      </c>
      <c r="D1580" s="16">
        <f>IFERROR(__xludf.DUMMYFUNCTION("IF(REGEXMATCH($A1580, ""(?i)"" &amp; JOIN(""|"", SPLIT($D$3, "" ""))), 1, 0)"),0.0)</f>
        <v>0</v>
      </c>
      <c r="E1580" s="16">
        <f t="shared" si="3"/>
        <v>0</v>
      </c>
      <c r="F1580" s="16">
        <f t="shared" si="4"/>
        <v>0</v>
      </c>
      <c r="G1580" s="16">
        <f>IFERROR(__xludf.DUMMYFUNCTION("IF(REGEXMATCH($A1580, ""(?i)"" &amp; JOIN(""|"", SPLIT($G$3, "" ""))), 1, 0)"),0.0)</f>
        <v>0</v>
      </c>
      <c r="H1580" s="16">
        <f>IFERROR(__xludf.DUMMYFUNCTION("IF(REGEXMATCH($A1580, ""(?i)"" &amp; JOIN(""|"", SPLIT($H$3, "" ""))), 1, 0)"),0.0)</f>
        <v>0</v>
      </c>
      <c r="I1580" s="16">
        <f>IFERROR(__xludf.DUMMYFUNCTION("IF(REGEXMATCH($A1580, ""(?i)"" &amp; JOIN(""|"", SPLIT($I$3, "" ""))), 1, 0)"),0.0)</f>
        <v>0</v>
      </c>
      <c r="J1580" s="16">
        <f>IFERROR(__xludf.DUMMYFUNCTION("IF(REGEXMATCH($A1580, ""(?i)"" &amp; JOIN(""|"", SPLIT($J$3, "" ""))), 1, 0)"),0.0)</f>
        <v>0</v>
      </c>
      <c r="K1580" s="16">
        <f>IFERROR(__xludf.DUMMYFUNCTION("IF(REGEXMATCH($A1580, ""(?i)"" &amp; JOIN(""|"", SPLIT($K$3, "" ""))), 1, 0)"),0.0)</f>
        <v>0</v>
      </c>
      <c r="L1580" s="16">
        <f>if(vlookup(A1580,'VMware Inventory'!A:E,5,0)="Workstation",1,0)</f>
        <v>0</v>
      </c>
      <c r="M1580" s="105">
        <f t="shared" si="5"/>
        <v>0</v>
      </c>
      <c r="N1580" s="105">
        <f t="shared" si="6"/>
        <v>0</v>
      </c>
      <c r="O1580" s="105">
        <f t="shared" si="7"/>
        <v>0</v>
      </c>
      <c r="P1580" s="105" t="str">
        <f t="shared" si="8"/>
        <v>No Infra</v>
      </c>
      <c r="Q1580" s="105">
        <f t="shared" si="9"/>
        <v>0</v>
      </c>
    </row>
    <row r="1581">
      <c r="A1581" s="61" t="s">
        <v>1717</v>
      </c>
      <c r="B1581" s="16">
        <f t="shared" si="2"/>
        <v>0</v>
      </c>
      <c r="C1581" s="16">
        <f>IFERROR(__xludf.DUMMYFUNCTION("IF(OR(REGEXMATCH($A1581, ""(?i)"" &amp; JOIN(""|"", SPLIT($C$3, "" ""))),vlookup(A1581,'VMware Inventory'!A:E,5,0)=""VMWare""), 1, 0)"),0.0)</f>
        <v>0</v>
      </c>
      <c r="D1581" s="16">
        <f>IFERROR(__xludf.DUMMYFUNCTION("IF(REGEXMATCH($A1581, ""(?i)"" &amp; JOIN(""|"", SPLIT($D$3, "" ""))), 1, 0)"),0.0)</f>
        <v>0</v>
      </c>
      <c r="E1581" s="16">
        <f t="shared" si="3"/>
        <v>0</v>
      </c>
      <c r="F1581" s="16">
        <f t="shared" si="4"/>
        <v>0</v>
      </c>
      <c r="G1581" s="16">
        <f>IFERROR(__xludf.DUMMYFUNCTION("IF(REGEXMATCH($A1581, ""(?i)"" &amp; JOIN(""|"", SPLIT($G$3, "" ""))), 1, 0)"),0.0)</f>
        <v>0</v>
      </c>
      <c r="H1581" s="16">
        <f>IFERROR(__xludf.DUMMYFUNCTION("IF(REGEXMATCH($A1581, ""(?i)"" &amp; JOIN(""|"", SPLIT($H$3, "" ""))), 1, 0)"),0.0)</f>
        <v>0</v>
      </c>
      <c r="I1581" s="16">
        <f>IFERROR(__xludf.DUMMYFUNCTION("IF(REGEXMATCH($A1581, ""(?i)"" &amp; JOIN(""|"", SPLIT($I$3, "" ""))), 1, 0)"),0.0)</f>
        <v>0</v>
      </c>
      <c r="J1581" s="16">
        <f>IFERROR(__xludf.DUMMYFUNCTION("IF(REGEXMATCH($A1581, ""(?i)"" &amp; JOIN(""|"", SPLIT($J$3, "" ""))), 1, 0)"),0.0)</f>
        <v>0</v>
      </c>
      <c r="K1581" s="16">
        <f>IFERROR(__xludf.DUMMYFUNCTION("IF(REGEXMATCH($A1581, ""(?i)"" &amp; JOIN(""|"", SPLIT($K$3, "" ""))), 1, 0)"),0.0)</f>
        <v>0</v>
      </c>
      <c r="L1581" s="16">
        <f>if(vlookup(A1581,'VMware Inventory'!A:E,5,0)="Workstation",1,0)</f>
        <v>0</v>
      </c>
      <c r="M1581" s="105">
        <f t="shared" si="5"/>
        <v>0</v>
      </c>
      <c r="N1581" s="105">
        <f t="shared" si="6"/>
        <v>0</v>
      </c>
      <c r="O1581" s="105">
        <f t="shared" si="7"/>
        <v>0</v>
      </c>
      <c r="P1581" s="105" t="str">
        <f t="shared" si="8"/>
        <v>No Infra</v>
      </c>
      <c r="Q1581" s="105">
        <f t="shared" si="9"/>
        <v>0</v>
      </c>
    </row>
    <row r="1582">
      <c r="A1582" s="61" t="s">
        <v>1718</v>
      </c>
      <c r="B1582" s="16">
        <f t="shared" si="2"/>
        <v>0</v>
      </c>
      <c r="C1582" s="16">
        <f>IFERROR(__xludf.DUMMYFUNCTION("IF(OR(REGEXMATCH($A1582, ""(?i)"" &amp; JOIN(""|"", SPLIT($C$3, "" ""))),vlookup(A1582,'VMware Inventory'!A:E,5,0)=""VMWare""), 1, 0)"),0.0)</f>
        <v>0</v>
      </c>
      <c r="D1582" s="16">
        <f>IFERROR(__xludf.DUMMYFUNCTION("IF(REGEXMATCH($A1582, ""(?i)"" &amp; JOIN(""|"", SPLIT($D$3, "" ""))), 1, 0)"),0.0)</f>
        <v>0</v>
      </c>
      <c r="E1582" s="16">
        <f t="shared" si="3"/>
        <v>0</v>
      </c>
      <c r="F1582" s="16">
        <f t="shared" si="4"/>
        <v>0</v>
      </c>
      <c r="G1582" s="16">
        <f>IFERROR(__xludf.DUMMYFUNCTION("IF(REGEXMATCH($A1582, ""(?i)"" &amp; JOIN(""|"", SPLIT($G$3, "" ""))), 1, 0)"),0.0)</f>
        <v>0</v>
      </c>
      <c r="H1582" s="16">
        <f>IFERROR(__xludf.DUMMYFUNCTION("IF(REGEXMATCH($A1582, ""(?i)"" &amp; JOIN(""|"", SPLIT($H$3, "" ""))), 1, 0)"),0.0)</f>
        <v>0</v>
      </c>
      <c r="I1582" s="16">
        <f>IFERROR(__xludf.DUMMYFUNCTION("IF(REGEXMATCH($A1582, ""(?i)"" &amp; JOIN(""|"", SPLIT($I$3, "" ""))), 1, 0)"),0.0)</f>
        <v>0</v>
      </c>
      <c r="J1582" s="16">
        <f>IFERROR(__xludf.DUMMYFUNCTION("IF(REGEXMATCH($A1582, ""(?i)"" &amp; JOIN(""|"", SPLIT($J$3, "" ""))), 1, 0)"),0.0)</f>
        <v>0</v>
      </c>
      <c r="K1582" s="16">
        <f>IFERROR(__xludf.DUMMYFUNCTION("IF(REGEXMATCH($A1582, ""(?i)"" &amp; JOIN(""|"", SPLIT($K$3, "" ""))), 1, 0)"),0.0)</f>
        <v>0</v>
      </c>
      <c r="L1582" s="16">
        <f>if(vlookup(A1582,'VMware Inventory'!A:E,5,0)="Workstation",1,0)</f>
        <v>0</v>
      </c>
      <c r="M1582" s="105">
        <f t="shared" si="5"/>
        <v>0</v>
      </c>
      <c r="N1582" s="105">
        <f t="shared" si="6"/>
        <v>0</v>
      </c>
      <c r="O1582" s="105">
        <f t="shared" si="7"/>
        <v>0</v>
      </c>
      <c r="P1582" s="105" t="str">
        <f t="shared" si="8"/>
        <v>No Infra</v>
      </c>
      <c r="Q1582" s="105">
        <f t="shared" si="9"/>
        <v>0</v>
      </c>
    </row>
    <row r="1583">
      <c r="A1583" s="61" t="s">
        <v>1719</v>
      </c>
      <c r="B1583" s="16">
        <f t="shared" si="2"/>
        <v>0</v>
      </c>
      <c r="C1583" s="16">
        <f>IFERROR(__xludf.DUMMYFUNCTION("IF(OR(REGEXMATCH($A1583, ""(?i)"" &amp; JOIN(""|"", SPLIT($C$3, "" ""))),vlookup(A1583,'VMware Inventory'!A:E,5,0)=""VMWare""), 1, 0)"),0.0)</f>
        <v>0</v>
      </c>
      <c r="D1583" s="16">
        <f>IFERROR(__xludf.DUMMYFUNCTION("IF(REGEXMATCH($A1583, ""(?i)"" &amp; JOIN(""|"", SPLIT($D$3, "" ""))), 1, 0)"),0.0)</f>
        <v>0</v>
      </c>
      <c r="E1583" s="16">
        <f t="shared" si="3"/>
        <v>0</v>
      </c>
      <c r="F1583" s="16">
        <f t="shared" si="4"/>
        <v>0</v>
      </c>
      <c r="G1583" s="16">
        <f>IFERROR(__xludf.DUMMYFUNCTION("IF(REGEXMATCH($A1583, ""(?i)"" &amp; JOIN(""|"", SPLIT($G$3, "" ""))), 1, 0)"),0.0)</f>
        <v>0</v>
      </c>
      <c r="H1583" s="16">
        <f>IFERROR(__xludf.DUMMYFUNCTION("IF(REGEXMATCH($A1583, ""(?i)"" &amp; JOIN(""|"", SPLIT($H$3, "" ""))), 1, 0)"),0.0)</f>
        <v>0</v>
      </c>
      <c r="I1583" s="16">
        <f>IFERROR(__xludf.DUMMYFUNCTION("IF(REGEXMATCH($A1583, ""(?i)"" &amp; JOIN(""|"", SPLIT($I$3, "" ""))), 1, 0)"),1.0)</f>
        <v>1</v>
      </c>
      <c r="J1583" s="16">
        <f>IFERROR(__xludf.DUMMYFUNCTION("IF(REGEXMATCH($A1583, ""(?i)"" &amp; JOIN(""|"", SPLIT($J$3, "" ""))), 1, 0)"),0.0)</f>
        <v>0</v>
      </c>
      <c r="K1583" s="16">
        <f>IFERROR(__xludf.DUMMYFUNCTION("IF(REGEXMATCH($A1583, ""(?i)"" &amp; JOIN(""|"", SPLIT($K$3, "" ""))), 1, 0)"),0.0)</f>
        <v>0</v>
      </c>
      <c r="L1583" s="16">
        <f>if(vlookup(A1583,'VMware Inventory'!A:E,5,0)="Workstation",1,0)</f>
        <v>0</v>
      </c>
      <c r="M1583" s="105">
        <f t="shared" si="5"/>
        <v>0</v>
      </c>
      <c r="N1583" s="105">
        <f t="shared" si="6"/>
        <v>1</v>
      </c>
      <c r="O1583" s="105">
        <f t="shared" si="7"/>
        <v>0</v>
      </c>
      <c r="P1583" s="105" t="str">
        <f t="shared" si="8"/>
        <v>No Lift &amp; Shift</v>
      </c>
      <c r="Q1583" s="105">
        <f t="shared" si="9"/>
        <v>1</v>
      </c>
    </row>
    <row r="1584">
      <c r="A1584" s="61" t="s">
        <v>1720</v>
      </c>
      <c r="B1584" s="16">
        <f t="shared" si="2"/>
        <v>0</v>
      </c>
      <c r="C1584" s="16">
        <f>IFERROR(__xludf.DUMMYFUNCTION("IF(OR(REGEXMATCH($A1584, ""(?i)"" &amp; JOIN(""|"", SPLIT($C$3, "" ""))),vlookup(A1584,'VMware Inventory'!A:E,5,0)=""VMWare""), 1, 0)"),0.0)</f>
        <v>0</v>
      </c>
      <c r="D1584" s="16">
        <f>IFERROR(__xludf.DUMMYFUNCTION("IF(REGEXMATCH($A1584, ""(?i)"" &amp; JOIN(""|"", SPLIT($D$3, "" ""))), 1, 0)"),0.0)</f>
        <v>0</v>
      </c>
      <c r="E1584" s="16">
        <f t="shared" si="3"/>
        <v>0</v>
      </c>
      <c r="F1584" s="16">
        <f t="shared" si="4"/>
        <v>0</v>
      </c>
      <c r="G1584" s="16">
        <f>IFERROR(__xludf.DUMMYFUNCTION("IF(REGEXMATCH($A1584, ""(?i)"" &amp; JOIN(""|"", SPLIT($G$3, "" ""))), 1, 0)"),0.0)</f>
        <v>0</v>
      </c>
      <c r="H1584" s="16">
        <f>IFERROR(__xludf.DUMMYFUNCTION("IF(REGEXMATCH($A1584, ""(?i)"" &amp; JOIN(""|"", SPLIT($H$3, "" ""))), 1, 0)"),0.0)</f>
        <v>0</v>
      </c>
      <c r="I1584" s="16">
        <f>IFERROR(__xludf.DUMMYFUNCTION("IF(REGEXMATCH($A1584, ""(?i)"" &amp; JOIN(""|"", SPLIT($I$3, "" ""))), 1, 0)"),0.0)</f>
        <v>0</v>
      </c>
      <c r="J1584" s="16">
        <f>IFERROR(__xludf.DUMMYFUNCTION("IF(REGEXMATCH($A1584, ""(?i)"" &amp; JOIN(""|"", SPLIT($J$3, "" ""))), 1, 0)"),0.0)</f>
        <v>0</v>
      </c>
      <c r="K1584" s="16">
        <f>IFERROR(__xludf.DUMMYFUNCTION("IF(REGEXMATCH($A1584, ""(?i)"" &amp; JOIN(""|"", SPLIT($K$3, "" ""))), 1, 0)"),0.0)</f>
        <v>0</v>
      </c>
      <c r="L1584" s="16">
        <f>if(vlookup(A1584,'VMware Inventory'!A:E,5,0)="Workstation",1,0)</f>
        <v>0</v>
      </c>
      <c r="M1584" s="105">
        <f t="shared" si="5"/>
        <v>0</v>
      </c>
      <c r="N1584" s="105">
        <f t="shared" si="6"/>
        <v>0</v>
      </c>
      <c r="O1584" s="105">
        <f t="shared" si="7"/>
        <v>0</v>
      </c>
      <c r="P1584" s="105" t="str">
        <f t="shared" si="8"/>
        <v>No Infra</v>
      </c>
      <c r="Q1584" s="105">
        <f t="shared" si="9"/>
        <v>0</v>
      </c>
    </row>
    <row r="1585">
      <c r="A1585" s="61" t="s">
        <v>1721</v>
      </c>
      <c r="B1585" s="16">
        <f t="shared" si="2"/>
        <v>0</v>
      </c>
      <c r="C1585" s="16">
        <f>IFERROR(__xludf.DUMMYFUNCTION("IF(OR(REGEXMATCH($A1585, ""(?i)"" &amp; JOIN(""|"", SPLIT($C$3, "" ""))),vlookup(A1585,'VMware Inventory'!A:E,5,0)=""VMWare""), 1, 0)"),0.0)</f>
        <v>0</v>
      </c>
      <c r="D1585" s="16">
        <f>IFERROR(__xludf.DUMMYFUNCTION("IF(REGEXMATCH($A1585, ""(?i)"" &amp; JOIN(""|"", SPLIT($D$3, "" ""))), 1, 0)"),0.0)</f>
        <v>0</v>
      </c>
      <c r="E1585" s="16">
        <f t="shared" si="3"/>
        <v>0</v>
      </c>
      <c r="F1585" s="16">
        <f t="shared" si="4"/>
        <v>0</v>
      </c>
      <c r="G1585" s="16">
        <f>IFERROR(__xludf.DUMMYFUNCTION("IF(REGEXMATCH($A1585, ""(?i)"" &amp; JOIN(""|"", SPLIT($G$3, "" ""))), 1, 0)"),0.0)</f>
        <v>0</v>
      </c>
      <c r="H1585" s="16">
        <f>IFERROR(__xludf.DUMMYFUNCTION("IF(REGEXMATCH($A1585, ""(?i)"" &amp; JOIN(""|"", SPLIT($H$3, "" ""))), 1, 0)"),0.0)</f>
        <v>0</v>
      </c>
      <c r="I1585" s="16">
        <f>IFERROR(__xludf.DUMMYFUNCTION("IF(REGEXMATCH($A1585, ""(?i)"" &amp; JOIN(""|"", SPLIT($I$3, "" ""))), 1, 0)"),0.0)</f>
        <v>0</v>
      </c>
      <c r="J1585" s="16">
        <f>IFERROR(__xludf.DUMMYFUNCTION("IF(REGEXMATCH($A1585, ""(?i)"" &amp; JOIN(""|"", SPLIT($J$3, "" ""))), 1, 0)"),0.0)</f>
        <v>0</v>
      </c>
      <c r="K1585" s="16">
        <f>IFERROR(__xludf.DUMMYFUNCTION("IF(REGEXMATCH($A1585, ""(?i)"" &amp; JOIN(""|"", SPLIT($K$3, "" ""))), 1, 0)"),0.0)</f>
        <v>0</v>
      </c>
      <c r="L1585" s="16">
        <f>if(vlookup(A1585,'VMware Inventory'!A:E,5,0)="Workstation",1,0)</f>
        <v>1</v>
      </c>
      <c r="M1585" s="105">
        <f t="shared" si="5"/>
        <v>1</v>
      </c>
      <c r="N1585" s="105">
        <f t="shared" si="6"/>
        <v>0</v>
      </c>
      <c r="O1585" s="105">
        <f t="shared" si="7"/>
        <v>0</v>
      </c>
      <c r="P1585" s="105" t="str">
        <f t="shared" si="8"/>
        <v>Consolidation</v>
      </c>
      <c r="Q1585" s="105">
        <f t="shared" si="9"/>
        <v>1</v>
      </c>
    </row>
    <row r="1586">
      <c r="A1586" s="61" t="s">
        <v>1722</v>
      </c>
      <c r="B1586" s="16">
        <f t="shared" si="2"/>
        <v>0</v>
      </c>
      <c r="C1586" s="16">
        <f>IFERROR(__xludf.DUMMYFUNCTION("IF(OR(REGEXMATCH($A1586, ""(?i)"" &amp; JOIN(""|"", SPLIT($C$3, "" ""))),vlookup(A1586,'VMware Inventory'!A:E,5,0)=""VMWare""), 1, 0)"),0.0)</f>
        <v>0</v>
      </c>
      <c r="D1586" s="16">
        <f>IFERROR(__xludf.DUMMYFUNCTION("IF(REGEXMATCH($A1586, ""(?i)"" &amp; JOIN(""|"", SPLIT($D$3, "" ""))), 1, 0)"),0.0)</f>
        <v>0</v>
      </c>
      <c r="E1586" s="16">
        <f t="shared" si="3"/>
        <v>0</v>
      </c>
      <c r="F1586" s="16">
        <f t="shared" si="4"/>
        <v>0</v>
      </c>
      <c r="G1586" s="16">
        <f>IFERROR(__xludf.DUMMYFUNCTION("IF(REGEXMATCH($A1586, ""(?i)"" &amp; JOIN(""|"", SPLIT($G$3, "" ""))), 1, 0)"),0.0)</f>
        <v>0</v>
      </c>
      <c r="H1586" s="16">
        <f>IFERROR(__xludf.DUMMYFUNCTION("IF(REGEXMATCH($A1586, ""(?i)"" &amp; JOIN(""|"", SPLIT($H$3, "" ""))), 1, 0)"),0.0)</f>
        <v>0</v>
      </c>
      <c r="I1586" s="16">
        <f>IFERROR(__xludf.DUMMYFUNCTION("IF(REGEXMATCH($A1586, ""(?i)"" &amp; JOIN(""|"", SPLIT($I$3, "" ""))), 1, 0)"),0.0)</f>
        <v>0</v>
      </c>
      <c r="J1586" s="16">
        <f>IFERROR(__xludf.DUMMYFUNCTION("IF(REGEXMATCH($A1586, ""(?i)"" &amp; JOIN(""|"", SPLIT($J$3, "" ""))), 1, 0)"),0.0)</f>
        <v>0</v>
      </c>
      <c r="K1586" s="16">
        <f>IFERROR(__xludf.DUMMYFUNCTION("IF(REGEXMATCH($A1586, ""(?i)"" &amp; JOIN(""|"", SPLIT($K$3, "" ""))), 1, 0)"),0.0)</f>
        <v>0</v>
      </c>
      <c r="L1586" s="16">
        <f>if(vlookup(A1586,'VMware Inventory'!A:E,5,0)="Workstation",1,0)</f>
        <v>0</v>
      </c>
      <c r="M1586" s="105">
        <f t="shared" si="5"/>
        <v>0</v>
      </c>
      <c r="N1586" s="105">
        <f t="shared" si="6"/>
        <v>0</v>
      </c>
      <c r="O1586" s="105">
        <f t="shared" si="7"/>
        <v>0</v>
      </c>
      <c r="P1586" s="105" t="str">
        <f t="shared" si="8"/>
        <v>No Infra</v>
      </c>
      <c r="Q1586" s="105">
        <f t="shared" si="9"/>
        <v>0</v>
      </c>
    </row>
    <row r="1587">
      <c r="A1587" s="61" t="s">
        <v>1723</v>
      </c>
      <c r="B1587" s="16">
        <f t="shared" si="2"/>
        <v>0</v>
      </c>
      <c r="C1587" s="16">
        <f>IFERROR(__xludf.DUMMYFUNCTION("IF(OR(REGEXMATCH($A1587, ""(?i)"" &amp; JOIN(""|"", SPLIT($C$3, "" ""))),vlookup(A1587,'VMware Inventory'!A:E,5,0)=""VMWare""), 1, 0)"),0.0)</f>
        <v>0</v>
      </c>
      <c r="D1587" s="16">
        <f>IFERROR(__xludf.DUMMYFUNCTION("IF(REGEXMATCH($A1587, ""(?i)"" &amp; JOIN(""|"", SPLIT($D$3, "" ""))), 1, 0)"),0.0)</f>
        <v>0</v>
      </c>
      <c r="E1587" s="16">
        <f t="shared" si="3"/>
        <v>0</v>
      </c>
      <c r="F1587" s="16">
        <f t="shared" si="4"/>
        <v>0</v>
      </c>
      <c r="G1587" s="16">
        <f>IFERROR(__xludf.DUMMYFUNCTION("IF(REGEXMATCH($A1587, ""(?i)"" &amp; JOIN(""|"", SPLIT($G$3, "" ""))), 1, 0)"),0.0)</f>
        <v>0</v>
      </c>
      <c r="H1587" s="16">
        <f>IFERROR(__xludf.DUMMYFUNCTION("IF(REGEXMATCH($A1587, ""(?i)"" &amp; JOIN(""|"", SPLIT($H$3, "" ""))), 1, 0)"),0.0)</f>
        <v>0</v>
      </c>
      <c r="I1587" s="16">
        <f>IFERROR(__xludf.DUMMYFUNCTION("IF(REGEXMATCH($A1587, ""(?i)"" &amp; JOIN(""|"", SPLIT($I$3, "" ""))), 1, 0)"),0.0)</f>
        <v>0</v>
      </c>
      <c r="J1587" s="16">
        <f>IFERROR(__xludf.DUMMYFUNCTION("IF(REGEXMATCH($A1587, ""(?i)"" &amp; JOIN(""|"", SPLIT($J$3, "" ""))), 1, 0)"),0.0)</f>
        <v>0</v>
      </c>
      <c r="K1587" s="16">
        <f>IFERROR(__xludf.DUMMYFUNCTION("IF(REGEXMATCH($A1587, ""(?i)"" &amp; JOIN(""|"", SPLIT($K$3, "" ""))), 1, 0)"),0.0)</f>
        <v>0</v>
      </c>
      <c r="L1587" s="16">
        <f>if(vlookup(A1587,'VMware Inventory'!A:E,5,0)="Workstation",1,0)</f>
        <v>0</v>
      </c>
      <c r="M1587" s="105">
        <f t="shared" si="5"/>
        <v>0</v>
      </c>
      <c r="N1587" s="105">
        <f t="shared" si="6"/>
        <v>0</v>
      </c>
      <c r="O1587" s="105">
        <f t="shared" si="7"/>
        <v>0</v>
      </c>
      <c r="P1587" s="105" t="str">
        <f t="shared" si="8"/>
        <v>No Infra</v>
      </c>
      <c r="Q1587" s="105">
        <f t="shared" si="9"/>
        <v>0</v>
      </c>
    </row>
    <row r="1588">
      <c r="A1588" s="61" t="s">
        <v>1724</v>
      </c>
      <c r="B1588" s="16">
        <f t="shared" si="2"/>
        <v>0</v>
      </c>
      <c r="C1588" s="16">
        <f>IFERROR(__xludf.DUMMYFUNCTION("IF(OR(REGEXMATCH($A1588, ""(?i)"" &amp; JOIN(""|"", SPLIT($C$3, "" ""))),vlookup(A1588,'VMware Inventory'!A:E,5,0)=""VMWare""), 1, 0)"),0.0)</f>
        <v>0</v>
      </c>
      <c r="D1588" s="16">
        <f>IFERROR(__xludf.DUMMYFUNCTION("IF(REGEXMATCH($A1588, ""(?i)"" &amp; JOIN(""|"", SPLIT($D$3, "" ""))), 1, 0)"),0.0)</f>
        <v>0</v>
      </c>
      <c r="E1588" s="16">
        <f t="shared" si="3"/>
        <v>0</v>
      </c>
      <c r="F1588" s="16">
        <f t="shared" si="4"/>
        <v>0</v>
      </c>
      <c r="G1588" s="16">
        <f>IFERROR(__xludf.DUMMYFUNCTION("IF(REGEXMATCH($A1588, ""(?i)"" &amp; JOIN(""|"", SPLIT($G$3, "" ""))), 1, 0)"),0.0)</f>
        <v>0</v>
      </c>
      <c r="H1588" s="16">
        <f>IFERROR(__xludf.DUMMYFUNCTION("IF(REGEXMATCH($A1588, ""(?i)"" &amp; JOIN(""|"", SPLIT($H$3, "" ""))), 1, 0)"),0.0)</f>
        <v>0</v>
      </c>
      <c r="I1588" s="16">
        <f>IFERROR(__xludf.DUMMYFUNCTION("IF(REGEXMATCH($A1588, ""(?i)"" &amp; JOIN(""|"", SPLIT($I$3, "" ""))), 1, 0)"),0.0)</f>
        <v>0</v>
      </c>
      <c r="J1588" s="16">
        <f>IFERROR(__xludf.DUMMYFUNCTION("IF(REGEXMATCH($A1588, ""(?i)"" &amp; JOIN(""|"", SPLIT($J$3, "" ""))), 1, 0)"),0.0)</f>
        <v>0</v>
      </c>
      <c r="K1588" s="16">
        <f>IFERROR(__xludf.DUMMYFUNCTION("IF(REGEXMATCH($A1588, ""(?i)"" &amp; JOIN(""|"", SPLIT($K$3, "" ""))), 1, 0)"),0.0)</f>
        <v>0</v>
      </c>
      <c r="L1588" s="16">
        <f>if(vlookup(A1588,'VMware Inventory'!A:E,5,0)="Workstation",1,0)</f>
        <v>0</v>
      </c>
      <c r="M1588" s="105">
        <f t="shared" si="5"/>
        <v>0</v>
      </c>
      <c r="N1588" s="105">
        <f t="shared" si="6"/>
        <v>0</v>
      </c>
      <c r="O1588" s="105">
        <f t="shared" si="7"/>
        <v>0</v>
      </c>
      <c r="P1588" s="105" t="str">
        <f t="shared" si="8"/>
        <v>No Infra</v>
      </c>
      <c r="Q1588" s="105">
        <f t="shared" si="9"/>
        <v>0</v>
      </c>
    </row>
    <row r="1589">
      <c r="A1589" s="61" t="s">
        <v>1725</v>
      </c>
      <c r="B1589" s="16">
        <f t="shared" si="2"/>
        <v>0</v>
      </c>
      <c r="C1589" s="16">
        <f>IFERROR(__xludf.DUMMYFUNCTION("IF(OR(REGEXMATCH($A1589, ""(?i)"" &amp; JOIN(""|"", SPLIT($C$3, "" ""))),vlookup(A1589,'VMware Inventory'!A:E,5,0)=""VMWare""), 1, 0)"),0.0)</f>
        <v>0</v>
      </c>
      <c r="D1589" s="16">
        <f>IFERROR(__xludf.DUMMYFUNCTION("IF(REGEXMATCH($A1589, ""(?i)"" &amp; JOIN(""|"", SPLIT($D$3, "" ""))), 1, 0)"),0.0)</f>
        <v>0</v>
      </c>
      <c r="E1589" s="16">
        <f t="shared" si="3"/>
        <v>0</v>
      </c>
      <c r="F1589" s="16">
        <f t="shared" si="4"/>
        <v>0</v>
      </c>
      <c r="G1589" s="16">
        <f>IFERROR(__xludf.DUMMYFUNCTION("IF(REGEXMATCH($A1589, ""(?i)"" &amp; JOIN(""|"", SPLIT($G$3, "" ""))), 1, 0)"),0.0)</f>
        <v>0</v>
      </c>
      <c r="H1589" s="16">
        <f>IFERROR(__xludf.DUMMYFUNCTION("IF(REGEXMATCH($A1589, ""(?i)"" &amp; JOIN(""|"", SPLIT($H$3, "" ""))), 1, 0)"),0.0)</f>
        <v>0</v>
      </c>
      <c r="I1589" s="16">
        <f>IFERROR(__xludf.DUMMYFUNCTION("IF(REGEXMATCH($A1589, ""(?i)"" &amp; JOIN(""|"", SPLIT($I$3, "" ""))), 1, 0)"),0.0)</f>
        <v>0</v>
      </c>
      <c r="J1589" s="16">
        <f>IFERROR(__xludf.DUMMYFUNCTION("IF(REGEXMATCH($A1589, ""(?i)"" &amp; JOIN(""|"", SPLIT($J$3, "" ""))), 1, 0)"),0.0)</f>
        <v>0</v>
      </c>
      <c r="K1589" s="16">
        <f>IFERROR(__xludf.DUMMYFUNCTION("IF(REGEXMATCH($A1589, ""(?i)"" &amp; JOIN(""|"", SPLIT($K$3, "" ""))), 1, 0)"),0.0)</f>
        <v>0</v>
      </c>
      <c r="L1589" s="16">
        <f>if(vlookup(A1589,'VMware Inventory'!A:E,5,0)="Workstation",1,0)</f>
        <v>0</v>
      </c>
      <c r="M1589" s="105">
        <f t="shared" si="5"/>
        <v>0</v>
      </c>
      <c r="N1589" s="105">
        <f t="shared" si="6"/>
        <v>0</v>
      </c>
      <c r="O1589" s="105">
        <f t="shared" si="7"/>
        <v>0</v>
      </c>
      <c r="P1589" s="105" t="str">
        <f t="shared" si="8"/>
        <v>No Infra</v>
      </c>
      <c r="Q1589" s="105">
        <f t="shared" si="9"/>
        <v>0</v>
      </c>
    </row>
    <row r="1590">
      <c r="A1590" s="61" t="s">
        <v>1726</v>
      </c>
      <c r="B1590" s="16">
        <f t="shared" si="2"/>
        <v>0</v>
      </c>
      <c r="C1590" s="16">
        <f>IFERROR(__xludf.DUMMYFUNCTION("IF(OR(REGEXMATCH($A1590, ""(?i)"" &amp; JOIN(""|"", SPLIT($C$3, "" ""))),vlookup(A1590,'VMware Inventory'!A:E,5,0)=""VMWare""), 1, 0)"),0.0)</f>
        <v>0</v>
      </c>
      <c r="D1590" s="16">
        <f>IFERROR(__xludf.DUMMYFUNCTION("IF(REGEXMATCH($A1590, ""(?i)"" &amp; JOIN(""|"", SPLIT($D$3, "" ""))), 1, 0)"),0.0)</f>
        <v>0</v>
      </c>
      <c r="E1590" s="16">
        <f t="shared" si="3"/>
        <v>0</v>
      </c>
      <c r="F1590" s="16">
        <f t="shared" si="4"/>
        <v>0</v>
      </c>
      <c r="G1590" s="16">
        <f>IFERROR(__xludf.DUMMYFUNCTION("IF(REGEXMATCH($A1590, ""(?i)"" &amp; JOIN(""|"", SPLIT($G$3, "" ""))), 1, 0)"),0.0)</f>
        <v>0</v>
      </c>
      <c r="H1590" s="16">
        <f>IFERROR(__xludf.DUMMYFUNCTION("IF(REGEXMATCH($A1590, ""(?i)"" &amp; JOIN(""|"", SPLIT($H$3, "" ""))), 1, 0)"),0.0)</f>
        <v>0</v>
      </c>
      <c r="I1590" s="16">
        <f>IFERROR(__xludf.DUMMYFUNCTION("IF(REGEXMATCH($A1590, ""(?i)"" &amp; JOIN(""|"", SPLIT($I$3, "" ""))), 1, 0)"),0.0)</f>
        <v>0</v>
      </c>
      <c r="J1590" s="16">
        <f>IFERROR(__xludf.DUMMYFUNCTION("IF(REGEXMATCH($A1590, ""(?i)"" &amp; JOIN(""|"", SPLIT($J$3, "" ""))), 1, 0)"),0.0)</f>
        <v>0</v>
      </c>
      <c r="K1590" s="16">
        <f>IFERROR(__xludf.DUMMYFUNCTION("IF(REGEXMATCH($A1590, ""(?i)"" &amp; JOIN(""|"", SPLIT($K$3, "" ""))), 1, 0)"),0.0)</f>
        <v>0</v>
      </c>
      <c r="L1590" s="16">
        <f>if(vlookup(A1590,'VMware Inventory'!A:E,5,0)="Workstation",1,0)</f>
        <v>0</v>
      </c>
      <c r="M1590" s="105">
        <f t="shared" si="5"/>
        <v>0</v>
      </c>
      <c r="N1590" s="105">
        <f t="shared" si="6"/>
        <v>0</v>
      </c>
      <c r="O1590" s="105">
        <f t="shared" si="7"/>
        <v>0</v>
      </c>
      <c r="P1590" s="105" t="str">
        <f t="shared" si="8"/>
        <v>No Infra</v>
      </c>
      <c r="Q1590" s="105">
        <f t="shared" si="9"/>
        <v>0</v>
      </c>
    </row>
    <row r="1591">
      <c r="A1591" s="61" t="s">
        <v>1727</v>
      </c>
      <c r="B1591" s="16">
        <f t="shared" si="2"/>
        <v>0</v>
      </c>
      <c r="C1591" s="16">
        <f>IFERROR(__xludf.DUMMYFUNCTION("IF(OR(REGEXMATCH($A1591, ""(?i)"" &amp; JOIN(""|"", SPLIT($C$3, "" ""))),vlookup(A1591,'VMware Inventory'!A:E,5,0)=""VMWare""), 1, 0)"),0.0)</f>
        <v>0</v>
      </c>
      <c r="D1591" s="16">
        <f>IFERROR(__xludf.DUMMYFUNCTION("IF(REGEXMATCH($A1591, ""(?i)"" &amp; JOIN(""|"", SPLIT($D$3, "" ""))), 1, 0)"),0.0)</f>
        <v>0</v>
      </c>
      <c r="E1591" s="16">
        <f t="shared" si="3"/>
        <v>0</v>
      </c>
      <c r="F1591" s="16">
        <f t="shared" si="4"/>
        <v>0</v>
      </c>
      <c r="G1591" s="16">
        <f>IFERROR(__xludf.DUMMYFUNCTION("IF(REGEXMATCH($A1591, ""(?i)"" &amp; JOIN(""|"", SPLIT($G$3, "" ""))), 1, 0)"),0.0)</f>
        <v>0</v>
      </c>
      <c r="H1591" s="16">
        <f>IFERROR(__xludf.DUMMYFUNCTION("IF(REGEXMATCH($A1591, ""(?i)"" &amp; JOIN(""|"", SPLIT($H$3, "" ""))), 1, 0)"),0.0)</f>
        <v>0</v>
      </c>
      <c r="I1591" s="16">
        <f>IFERROR(__xludf.DUMMYFUNCTION("IF(REGEXMATCH($A1591, ""(?i)"" &amp; JOIN(""|"", SPLIT($I$3, "" ""))), 1, 0)"),0.0)</f>
        <v>0</v>
      </c>
      <c r="J1591" s="16">
        <f>IFERROR(__xludf.DUMMYFUNCTION("IF(REGEXMATCH($A1591, ""(?i)"" &amp; JOIN(""|"", SPLIT($J$3, "" ""))), 1, 0)"),0.0)</f>
        <v>0</v>
      </c>
      <c r="K1591" s="16">
        <f>IFERROR(__xludf.DUMMYFUNCTION("IF(REGEXMATCH($A1591, ""(?i)"" &amp; JOIN(""|"", SPLIT($K$3, "" ""))), 1, 0)"),0.0)</f>
        <v>0</v>
      </c>
      <c r="L1591" s="16">
        <f>if(vlookup(A1591,'VMware Inventory'!A:E,5,0)="Workstation",1,0)</f>
        <v>0</v>
      </c>
      <c r="M1591" s="105">
        <f t="shared" si="5"/>
        <v>0</v>
      </c>
      <c r="N1591" s="105">
        <f t="shared" si="6"/>
        <v>0</v>
      </c>
      <c r="O1591" s="105">
        <f t="shared" si="7"/>
        <v>0</v>
      </c>
      <c r="P1591" s="105" t="str">
        <f t="shared" si="8"/>
        <v>No Infra</v>
      </c>
      <c r="Q1591" s="105">
        <f t="shared" si="9"/>
        <v>0</v>
      </c>
    </row>
    <row r="1592">
      <c r="A1592" s="61" t="s">
        <v>1728</v>
      </c>
      <c r="B1592" s="16">
        <f t="shared" si="2"/>
        <v>0</v>
      </c>
      <c r="C1592" s="16">
        <f>IFERROR(__xludf.DUMMYFUNCTION("IF(OR(REGEXMATCH($A1592, ""(?i)"" &amp; JOIN(""|"", SPLIT($C$3, "" ""))),vlookup(A1592,'VMware Inventory'!A:E,5,0)=""VMWare""), 1, 0)"),0.0)</f>
        <v>0</v>
      </c>
      <c r="D1592" s="16">
        <f>IFERROR(__xludf.DUMMYFUNCTION("IF(REGEXMATCH($A1592, ""(?i)"" &amp; JOIN(""|"", SPLIT($D$3, "" ""))), 1, 0)"),0.0)</f>
        <v>0</v>
      </c>
      <c r="E1592" s="16">
        <f t="shared" si="3"/>
        <v>0</v>
      </c>
      <c r="F1592" s="16">
        <f t="shared" si="4"/>
        <v>0</v>
      </c>
      <c r="G1592" s="16">
        <f>IFERROR(__xludf.DUMMYFUNCTION("IF(REGEXMATCH($A1592, ""(?i)"" &amp; JOIN(""|"", SPLIT($G$3, "" ""))), 1, 0)"),0.0)</f>
        <v>0</v>
      </c>
      <c r="H1592" s="16">
        <f>IFERROR(__xludf.DUMMYFUNCTION("IF(REGEXMATCH($A1592, ""(?i)"" &amp; JOIN(""|"", SPLIT($H$3, "" ""))), 1, 0)"),0.0)</f>
        <v>0</v>
      </c>
      <c r="I1592" s="16">
        <f>IFERROR(__xludf.DUMMYFUNCTION("IF(REGEXMATCH($A1592, ""(?i)"" &amp; JOIN(""|"", SPLIT($I$3, "" ""))), 1, 0)"),1.0)</f>
        <v>1</v>
      </c>
      <c r="J1592" s="16">
        <f>IFERROR(__xludf.DUMMYFUNCTION("IF(REGEXMATCH($A1592, ""(?i)"" &amp; JOIN(""|"", SPLIT($J$3, "" ""))), 1, 0)"),0.0)</f>
        <v>0</v>
      </c>
      <c r="K1592" s="16">
        <f>IFERROR(__xludf.DUMMYFUNCTION("IF(REGEXMATCH($A1592, ""(?i)"" &amp; JOIN(""|"", SPLIT($K$3, "" ""))), 1, 0)"),0.0)</f>
        <v>0</v>
      </c>
      <c r="L1592" s="16">
        <f>if(vlookup(A1592,'VMware Inventory'!A:E,5,0)="Workstation",1,0)</f>
        <v>0</v>
      </c>
      <c r="M1592" s="105">
        <f t="shared" si="5"/>
        <v>0</v>
      </c>
      <c r="N1592" s="105">
        <f t="shared" si="6"/>
        <v>1</v>
      </c>
      <c r="O1592" s="105">
        <f t="shared" si="7"/>
        <v>0</v>
      </c>
      <c r="P1592" s="105" t="str">
        <f t="shared" si="8"/>
        <v>No Lift &amp; Shift</v>
      </c>
      <c r="Q1592" s="105">
        <f t="shared" si="9"/>
        <v>1</v>
      </c>
    </row>
    <row r="1593">
      <c r="A1593" s="61" t="s">
        <v>1729</v>
      </c>
      <c r="B1593" s="16">
        <f t="shared" si="2"/>
        <v>0</v>
      </c>
      <c r="C1593" s="16">
        <f>IFERROR(__xludf.DUMMYFUNCTION("IF(OR(REGEXMATCH($A1593, ""(?i)"" &amp; JOIN(""|"", SPLIT($C$3, "" ""))),vlookup(A1593,'VMware Inventory'!A:E,5,0)=""VMWare""), 1, 0)"),0.0)</f>
        <v>0</v>
      </c>
      <c r="D1593" s="16">
        <f>IFERROR(__xludf.DUMMYFUNCTION("IF(REGEXMATCH($A1593, ""(?i)"" &amp; JOIN(""|"", SPLIT($D$3, "" ""))), 1, 0)"),0.0)</f>
        <v>0</v>
      </c>
      <c r="E1593" s="16">
        <f t="shared" si="3"/>
        <v>0</v>
      </c>
      <c r="F1593" s="16">
        <f t="shared" si="4"/>
        <v>0</v>
      </c>
      <c r="G1593" s="16">
        <f>IFERROR(__xludf.DUMMYFUNCTION("IF(REGEXMATCH($A1593, ""(?i)"" &amp; JOIN(""|"", SPLIT($G$3, "" ""))), 1, 0)"),0.0)</f>
        <v>0</v>
      </c>
      <c r="H1593" s="16">
        <f>IFERROR(__xludf.DUMMYFUNCTION("IF(REGEXMATCH($A1593, ""(?i)"" &amp; JOIN(""|"", SPLIT($H$3, "" ""))), 1, 0)"),0.0)</f>
        <v>0</v>
      </c>
      <c r="I1593" s="16">
        <f>IFERROR(__xludf.DUMMYFUNCTION("IF(REGEXMATCH($A1593, ""(?i)"" &amp; JOIN(""|"", SPLIT($I$3, "" ""))), 1, 0)"),0.0)</f>
        <v>0</v>
      </c>
      <c r="J1593" s="16">
        <f>IFERROR(__xludf.DUMMYFUNCTION("IF(REGEXMATCH($A1593, ""(?i)"" &amp; JOIN(""|"", SPLIT($J$3, "" ""))), 1, 0)"),0.0)</f>
        <v>0</v>
      </c>
      <c r="K1593" s="16">
        <f>IFERROR(__xludf.DUMMYFUNCTION("IF(REGEXMATCH($A1593, ""(?i)"" &amp; JOIN(""|"", SPLIT($K$3, "" ""))), 1, 0)"),0.0)</f>
        <v>0</v>
      </c>
      <c r="L1593" s="16">
        <f>if(vlookup(A1593,'VMware Inventory'!A:E,5,0)="Workstation",1,0)</f>
        <v>1</v>
      </c>
      <c r="M1593" s="105">
        <f t="shared" si="5"/>
        <v>1</v>
      </c>
      <c r="N1593" s="105">
        <f t="shared" si="6"/>
        <v>0</v>
      </c>
      <c r="O1593" s="105">
        <f t="shared" si="7"/>
        <v>0</v>
      </c>
      <c r="P1593" s="105" t="str">
        <f t="shared" si="8"/>
        <v>Consolidation</v>
      </c>
      <c r="Q1593" s="105">
        <f t="shared" si="9"/>
        <v>1</v>
      </c>
    </row>
    <row r="1594">
      <c r="A1594" s="61" t="s">
        <v>1730</v>
      </c>
      <c r="B1594" s="16">
        <f t="shared" si="2"/>
        <v>0</v>
      </c>
      <c r="C1594" s="16">
        <f>IFERROR(__xludf.DUMMYFUNCTION("IF(OR(REGEXMATCH($A1594, ""(?i)"" &amp; JOIN(""|"", SPLIT($C$3, "" ""))),vlookup(A1594,'VMware Inventory'!A:E,5,0)=""VMWare""), 1, 0)"),0.0)</f>
        <v>0</v>
      </c>
      <c r="D1594" s="16">
        <f>IFERROR(__xludf.DUMMYFUNCTION("IF(REGEXMATCH($A1594, ""(?i)"" &amp; JOIN(""|"", SPLIT($D$3, "" ""))), 1, 0)"),0.0)</f>
        <v>0</v>
      </c>
      <c r="E1594" s="16">
        <f t="shared" si="3"/>
        <v>0</v>
      </c>
      <c r="F1594" s="16">
        <f t="shared" si="4"/>
        <v>0</v>
      </c>
      <c r="G1594" s="16">
        <f>IFERROR(__xludf.DUMMYFUNCTION("IF(REGEXMATCH($A1594, ""(?i)"" &amp; JOIN(""|"", SPLIT($G$3, "" ""))), 1, 0)"),0.0)</f>
        <v>0</v>
      </c>
      <c r="H1594" s="16">
        <f>IFERROR(__xludf.DUMMYFUNCTION("IF(REGEXMATCH($A1594, ""(?i)"" &amp; JOIN(""|"", SPLIT($H$3, "" ""))), 1, 0)"),0.0)</f>
        <v>0</v>
      </c>
      <c r="I1594" s="16">
        <f>IFERROR(__xludf.DUMMYFUNCTION("IF(REGEXMATCH($A1594, ""(?i)"" &amp; JOIN(""|"", SPLIT($I$3, "" ""))), 1, 0)"),0.0)</f>
        <v>0</v>
      </c>
      <c r="J1594" s="16">
        <f>IFERROR(__xludf.DUMMYFUNCTION("IF(REGEXMATCH($A1594, ""(?i)"" &amp; JOIN(""|"", SPLIT($J$3, "" ""))), 1, 0)"),0.0)</f>
        <v>0</v>
      </c>
      <c r="K1594" s="16">
        <f>IFERROR(__xludf.DUMMYFUNCTION("IF(REGEXMATCH($A1594, ""(?i)"" &amp; JOIN(""|"", SPLIT($K$3, "" ""))), 1, 0)"),0.0)</f>
        <v>0</v>
      </c>
      <c r="L1594" s="16">
        <f>if(vlookup(A1594,'VMware Inventory'!A:E,5,0)="Workstation",1,0)</f>
        <v>0</v>
      </c>
      <c r="M1594" s="105">
        <f t="shared" si="5"/>
        <v>0</v>
      </c>
      <c r="N1594" s="105">
        <f t="shared" si="6"/>
        <v>0</v>
      </c>
      <c r="O1594" s="105">
        <f t="shared" si="7"/>
        <v>0</v>
      </c>
      <c r="P1594" s="105" t="str">
        <f t="shared" si="8"/>
        <v>No Infra</v>
      </c>
      <c r="Q1594" s="105">
        <f t="shared" si="9"/>
        <v>0</v>
      </c>
    </row>
    <row r="1595">
      <c r="A1595" s="61" t="s">
        <v>1731</v>
      </c>
      <c r="B1595" s="16">
        <f t="shared" si="2"/>
        <v>0</v>
      </c>
      <c r="C1595" s="16">
        <f>IFERROR(__xludf.DUMMYFUNCTION("IF(OR(REGEXMATCH($A1595, ""(?i)"" &amp; JOIN(""|"", SPLIT($C$3, "" ""))),vlookup(A1595,'VMware Inventory'!A:E,5,0)=""VMWare""), 1, 0)"),0.0)</f>
        <v>0</v>
      </c>
      <c r="D1595" s="16">
        <f>IFERROR(__xludf.DUMMYFUNCTION("IF(REGEXMATCH($A1595, ""(?i)"" &amp; JOIN(""|"", SPLIT($D$3, "" ""))), 1, 0)"),0.0)</f>
        <v>0</v>
      </c>
      <c r="E1595" s="16">
        <f t="shared" si="3"/>
        <v>0</v>
      </c>
      <c r="F1595" s="16">
        <f t="shared" si="4"/>
        <v>0</v>
      </c>
      <c r="G1595" s="16">
        <f>IFERROR(__xludf.DUMMYFUNCTION("IF(REGEXMATCH($A1595, ""(?i)"" &amp; JOIN(""|"", SPLIT($G$3, "" ""))), 1, 0)"),0.0)</f>
        <v>0</v>
      </c>
      <c r="H1595" s="16">
        <f>IFERROR(__xludf.DUMMYFUNCTION("IF(REGEXMATCH($A1595, ""(?i)"" &amp; JOIN(""|"", SPLIT($H$3, "" ""))), 1, 0)"),0.0)</f>
        <v>0</v>
      </c>
      <c r="I1595" s="16">
        <f>IFERROR(__xludf.DUMMYFUNCTION("IF(REGEXMATCH($A1595, ""(?i)"" &amp; JOIN(""|"", SPLIT($I$3, "" ""))), 1, 0)"),0.0)</f>
        <v>0</v>
      </c>
      <c r="J1595" s="16">
        <f>IFERROR(__xludf.DUMMYFUNCTION("IF(REGEXMATCH($A1595, ""(?i)"" &amp; JOIN(""|"", SPLIT($J$3, "" ""))), 1, 0)"),0.0)</f>
        <v>0</v>
      </c>
      <c r="K1595" s="16">
        <f>IFERROR(__xludf.DUMMYFUNCTION("IF(REGEXMATCH($A1595, ""(?i)"" &amp; JOIN(""|"", SPLIT($K$3, "" ""))), 1, 0)"),0.0)</f>
        <v>0</v>
      </c>
      <c r="L1595" s="16">
        <f>if(vlookup(A1595,'VMware Inventory'!A:E,5,0)="Workstation",1,0)</f>
        <v>1</v>
      </c>
      <c r="M1595" s="105">
        <f t="shared" si="5"/>
        <v>1</v>
      </c>
      <c r="N1595" s="105">
        <f t="shared" si="6"/>
        <v>0</v>
      </c>
      <c r="O1595" s="105">
        <f t="shared" si="7"/>
        <v>0</v>
      </c>
      <c r="P1595" s="105" t="str">
        <f t="shared" si="8"/>
        <v>Consolidation</v>
      </c>
      <c r="Q1595" s="105">
        <f t="shared" si="9"/>
        <v>1</v>
      </c>
    </row>
    <row r="1596">
      <c r="A1596" s="61" t="s">
        <v>1732</v>
      </c>
      <c r="B1596" s="16">
        <f t="shared" si="2"/>
        <v>0</v>
      </c>
      <c r="C1596" s="16">
        <f>IFERROR(__xludf.DUMMYFUNCTION("IF(OR(REGEXMATCH($A1596, ""(?i)"" &amp; JOIN(""|"", SPLIT($C$3, "" ""))),vlookup(A1596,'VMware Inventory'!A:E,5,0)=""VMWare""), 1, 0)"),0.0)</f>
        <v>0</v>
      </c>
      <c r="D1596" s="16">
        <f>IFERROR(__xludf.DUMMYFUNCTION("IF(REGEXMATCH($A1596, ""(?i)"" &amp; JOIN(""|"", SPLIT($D$3, "" ""))), 1, 0)"),0.0)</f>
        <v>0</v>
      </c>
      <c r="E1596" s="16">
        <f t="shared" si="3"/>
        <v>0</v>
      </c>
      <c r="F1596" s="16">
        <f t="shared" si="4"/>
        <v>0</v>
      </c>
      <c r="G1596" s="16">
        <f>IFERROR(__xludf.DUMMYFUNCTION("IF(REGEXMATCH($A1596, ""(?i)"" &amp; JOIN(""|"", SPLIT($G$3, "" ""))), 1, 0)"),0.0)</f>
        <v>0</v>
      </c>
      <c r="H1596" s="16">
        <f>IFERROR(__xludf.DUMMYFUNCTION("IF(REGEXMATCH($A1596, ""(?i)"" &amp; JOIN(""|"", SPLIT($H$3, "" ""))), 1, 0)"),0.0)</f>
        <v>0</v>
      </c>
      <c r="I1596" s="16">
        <f>IFERROR(__xludf.DUMMYFUNCTION("IF(REGEXMATCH($A1596, ""(?i)"" &amp; JOIN(""|"", SPLIT($I$3, "" ""))), 1, 0)"),0.0)</f>
        <v>0</v>
      </c>
      <c r="J1596" s="16">
        <f>IFERROR(__xludf.DUMMYFUNCTION("IF(REGEXMATCH($A1596, ""(?i)"" &amp; JOIN(""|"", SPLIT($J$3, "" ""))), 1, 0)"),0.0)</f>
        <v>0</v>
      </c>
      <c r="K1596" s="16">
        <f>IFERROR(__xludf.DUMMYFUNCTION("IF(REGEXMATCH($A1596, ""(?i)"" &amp; JOIN(""|"", SPLIT($K$3, "" ""))), 1, 0)"),0.0)</f>
        <v>0</v>
      </c>
      <c r="L1596" s="16">
        <f>if(vlookup(A1596,'VMware Inventory'!A:E,5,0)="Workstation",1,0)</f>
        <v>0</v>
      </c>
      <c r="M1596" s="105">
        <f t="shared" si="5"/>
        <v>0</v>
      </c>
      <c r="N1596" s="105">
        <f t="shared" si="6"/>
        <v>0</v>
      </c>
      <c r="O1596" s="105">
        <f t="shared" si="7"/>
        <v>0</v>
      </c>
      <c r="P1596" s="105" t="str">
        <f t="shared" si="8"/>
        <v>No Infra</v>
      </c>
      <c r="Q1596" s="105">
        <f t="shared" si="9"/>
        <v>0</v>
      </c>
    </row>
    <row r="1597">
      <c r="A1597" s="61" t="s">
        <v>1733</v>
      </c>
      <c r="B1597" s="16">
        <f t="shared" si="2"/>
        <v>0</v>
      </c>
      <c r="C1597" s="16">
        <f>IFERROR(__xludf.DUMMYFUNCTION("IF(OR(REGEXMATCH($A1597, ""(?i)"" &amp; JOIN(""|"", SPLIT($C$3, "" ""))),vlookup(A1597,'VMware Inventory'!A:E,5,0)=""VMWare""), 1, 0)"),0.0)</f>
        <v>0</v>
      </c>
      <c r="D1597" s="16">
        <f>IFERROR(__xludf.DUMMYFUNCTION("IF(REGEXMATCH($A1597, ""(?i)"" &amp; JOIN(""|"", SPLIT($D$3, "" ""))), 1, 0)"),0.0)</f>
        <v>0</v>
      </c>
      <c r="E1597" s="16">
        <f t="shared" si="3"/>
        <v>0</v>
      </c>
      <c r="F1597" s="16">
        <f t="shared" si="4"/>
        <v>0</v>
      </c>
      <c r="G1597" s="16">
        <f>IFERROR(__xludf.DUMMYFUNCTION("IF(REGEXMATCH($A1597, ""(?i)"" &amp; JOIN(""|"", SPLIT($G$3, "" ""))), 1, 0)"),0.0)</f>
        <v>0</v>
      </c>
      <c r="H1597" s="16">
        <f>IFERROR(__xludf.DUMMYFUNCTION("IF(REGEXMATCH($A1597, ""(?i)"" &amp; JOIN(""|"", SPLIT($H$3, "" ""))), 1, 0)"),0.0)</f>
        <v>0</v>
      </c>
      <c r="I1597" s="16">
        <f>IFERROR(__xludf.DUMMYFUNCTION("IF(REGEXMATCH($A1597, ""(?i)"" &amp; JOIN(""|"", SPLIT($I$3, "" ""))), 1, 0)"),0.0)</f>
        <v>0</v>
      </c>
      <c r="J1597" s="16">
        <f>IFERROR(__xludf.DUMMYFUNCTION("IF(REGEXMATCH($A1597, ""(?i)"" &amp; JOIN(""|"", SPLIT($J$3, "" ""))), 1, 0)"),0.0)</f>
        <v>0</v>
      </c>
      <c r="K1597" s="16">
        <f>IFERROR(__xludf.DUMMYFUNCTION("IF(REGEXMATCH($A1597, ""(?i)"" &amp; JOIN(""|"", SPLIT($K$3, "" ""))), 1, 0)"),0.0)</f>
        <v>0</v>
      </c>
      <c r="L1597" s="16">
        <f>if(vlookup(A1597,'VMware Inventory'!A:E,5,0)="Workstation",1,0)</f>
        <v>0</v>
      </c>
      <c r="M1597" s="105">
        <f t="shared" si="5"/>
        <v>0</v>
      </c>
      <c r="N1597" s="105">
        <f t="shared" si="6"/>
        <v>0</v>
      </c>
      <c r="O1597" s="105">
        <f t="shared" si="7"/>
        <v>0</v>
      </c>
      <c r="P1597" s="105" t="str">
        <f t="shared" si="8"/>
        <v>No Infra</v>
      </c>
      <c r="Q1597" s="105">
        <f t="shared" si="9"/>
        <v>0</v>
      </c>
    </row>
    <row r="1598">
      <c r="A1598" s="61" t="s">
        <v>1734</v>
      </c>
      <c r="B1598" s="16">
        <f t="shared" si="2"/>
        <v>0</v>
      </c>
      <c r="C1598" s="16">
        <f>IFERROR(__xludf.DUMMYFUNCTION("IF(OR(REGEXMATCH($A1598, ""(?i)"" &amp; JOIN(""|"", SPLIT($C$3, "" ""))),vlookup(A1598,'VMware Inventory'!A:E,5,0)=""VMWare""), 1, 0)"),0.0)</f>
        <v>0</v>
      </c>
      <c r="D1598" s="16">
        <f>IFERROR(__xludf.DUMMYFUNCTION("IF(REGEXMATCH($A1598, ""(?i)"" &amp; JOIN(""|"", SPLIT($D$3, "" ""))), 1, 0)"),0.0)</f>
        <v>0</v>
      </c>
      <c r="E1598" s="16">
        <f t="shared" si="3"/>
        <v>0</v>
      </c>
      <c r="F1598" s="16">
        <f t="shared" si="4"/>
        <v>0</v>
      </c>
      <c r="G1598" s="16">
        <f>IFERROR(__xludf.DUMMYFUNCTION("IF(REGEXMATCH($A1598, ""(?i)"" &amp; JOIN(""|"", SPLIT($G$3, "" ""))), 1, 0)"),0.0)</f>
        <v>0</v>
      </c>
      <c r="H1598" s="16">
        <f>IFERROR(__xludf.DUMMYFUNCTION("IF(REGEXMATCH($A1598, ""(?i)"" &amp; JOIN(""|"", SPLIT($H$3, "" ""))), 1, 0)"),0.0)</f>
        <v>0</v>
      </c>
      <c r="I1598" s="16">
        <f>IFERROR(__xludf.DUMMYFUNCTION("IF(REGEXMATCH($A1598, ""(?i)"" &amp; JOIN(""|"", SPLIT($I$3, "" ""))), 1, 0)"),0.0)</f>
        <v>0</v>
      </c>
      <c r="J1598" s="16">
        <f>IFERROR(__xludf.DUMMYFUNCTION("IF(REGEXMATCH($A1598, ""(?i)"" &amp; JOIN(""|"", SPLIT($J$3, "" ""))), 1, 0)"),0.0)</f>
        <v>0</v>
      </c>
      <c r="K1598" s="16">
        <f>IFERROR(__xludf.DUMMYFUNCTION("IF(REGEXMATCH($A1598, ""(?i)"" &amp; JOIN(""|"", SPLIT($K$3, "" ""))), 1, 0)"),0.0)</f>
        <v>0</v>
      </c>
      <c r="L1598" s="16">
        <f>if(vlookup(A1598,'VMware Inventory'!A:E,5,0)="Workstation",1,0)</f>
        <v>0</v>
      </c>
      <c r="M1598" s="105">
        <f t="shared" si="5"/>
        <v>0</v>
      </c>
      <c r="N1598" s="105">
        <f t="shared" si="6"/>
        <v>0</v>
      </c>
      <c r="O1598" s="105">
        <f t="shared" si="7"/>
        <v>0</v>
      </c>
      <c r="P1598" s="105" t="str">
        <f t="shared" si="8"/>
        <v>No Infra</v>
      </c>
      <c r="Q1598" s="105">
        <f t="shared" si="9"/>
        <v>0</v>
      </c>
    </row>
    <row r="1599">
      <c r="A1599" s="61" t="s">
        <v>1735</v>
      </c>
      <c r="B1599" s="16">
        <f t="shared" si="2"/>
        <v>0</v>
      </c>
      <c r="C1599" s="16">
        <f>IFERROR(__xludf.DUMMYFUNCTION("IF(OR(REGEXMATCH($A1599, ""(?i)"" &amp; JOIN(""|"", SPLIT($C$3, "" ""))),vlookup(A1599,'VMware Inventory'!A:E,5,0)=""VMWare""), 1, 0)"),0.0)</f>
        <v>0</v>
      </c>
      <c r="D1599" s="16">
        <f>IFERROR(__xludf.DUMMYFUNCTION("IF(REGEXMATCH($A1599, ""(?i)"" &amp; JOIN(""|"", SPLIT($D$3, "" ""))), 1, 0)"),0.0)</f>
        <v>0</v>
      </c>
      <c r="E1599" s="16">
        <f t="shared" si="3"/>
        <v>0</v>
      </c>
      <c r="F1599" s="16">
        <f t="shared" si="4"/>
        <v>0</v>
      </c>
      <c r="G1599" s="16">
        <f>IFERROR(__xludf.DUMMYFUNCTION("IF(REGEXMATCH($A1599, ""(?i)"" &amp; JOIN(""|"", SPLIT($G$3, "" ""))), 1, 0)"),0.0)</f>
        <v>0</v>
      </c>
      <c r="H1599" s="16">
        <f>IFERROR(__xludf.DUMMYFUNCTION("IF(REGEXMATCH($A1599, ""(?i)"" &amp; JOIN(""|"", SPLIT($H$3, "" ""))), 1, 0)"),0.0)</f>
        <v>0</v>
      </c>
      <c r="I1599" s="16">
        <f>IFERROR(__xludf.DUMMYFUNCTION("IF(REGEXMATCH($A1599, ""(?i)"" &amp; JOIN(""|"", SPLIT($I$3, "" ""))), 1, 0)"),0.0)</f>
        <v>0</v>
      </c>
      <c r="J1599" s="16">
        <f>IFERROR(__xludf.DUMMYFUNCTION("IF(REGEXMATCH($A1599, ""(?i)"" &amp; JOIN(""|"", SPLIT($J$3, "" ""))), 1, 0)"),0.0)</f>
        <v>0</v>
      </c>
      <c r="K1599" s="16">
        <f>IFERROR(__xludf.DUMMYFUNCTION("IF(REGEXMATCH($A1599, ""(?i)"" &amp; JOIN(""|"", SPLIT($K$3, "" ""))), 1, 0)"),0.0)</f>
        <v>0</v>
      </c>
      <c r="L1599" s="16">
        <f>if(vlookup(A1599,'VMware Inventory'!A:E,5,0)="Workstation",1,0)</f>
        <v>0</v>
      </c>
      <c r="M1599" s="105">
        <f t="shared" si="5"/>
        <v>0</v>
      </c>
      <c r="N1599" s="105">
        <f t="shared" si="6"/>
        <v>0</v>
      </c>
      <c r="O1599" s="105">
        <f t="shared" si="7"/>
        <v>0</v>
      </c>
      <c r="P1599" s="105" t="str">
        <f t="shared" si="8"/>
        <v>No Infra</v>
      </c>
      <c r="Q1599" s="105">
        <f t="shared" si="9"/>
        <v>0</v>
      </c>
    </row>
    <row r="1600">
      <c r="A1600" s="61" t="s">
        <v>1736</v>
      </c>
      <c r="B1600" s="16">
        <f t="shared" si="2"/>
        <v>0</v>
      </c>
      <c r="C1600" s="16">
        <f>IFERROR(__xludf.DUMMYFUNCTION("IF(OR(REGEXMATCH($A1600, ""(?i)"" &amp; JOIN(""|"", SPLIT($C$3, "" ""))),vlookup(A1600,'VMware Inventory'!A:E,5,0)=""VMWare""), 1, 0)"),0.0)</f>
        <v>0</v>
      </c>
      <c r="D1600" s="16">
        <f>IFERROR(__xludf.DUMMYFUNCTION("IF(REGEXMATCH($A1600, ""(?i)"" &amp; JOIN(""|"", SPLIT($D$3, "" ""))), 1, 0)"),0.0)</f>
        <v>0</v>
      </c>
      <c r="E1600" s="16">
        <f t="shared" si="3"/>
        <v>0</v>
      </c>
      <c r="F1600" s="16">
        <f t="shared" si="4"/>
        <v>0</v>
      </c>
      <c r="G1600" s="16">
        <f>IFERROR(__xludf.DUMMYFUNCTION("IF(REGEXMATCH($A1600, ""(?i)"" &amp; JOIN(""|"", SPLIT($G$3, "" ""))), 1, 0)"),0.0)</f>
        <v>0</v>
      </c>
      <c r="H1600" s="16">
        <f>IFERROR(__xludf.DUMMYFUNCTION("IF(REGEXMATCH($A1600, ""(?i)"" &amp; JOIN(""|"", SPLIT($H$3, "" ""))), 1, 0)"),0.0)</f>
        <v>0</v>
      </c>
      <c r="I1600" s="16">
        <f>IFERROR(__xludf.DUMMYFUNCTION("IF(REGEXMATCH($A1600, ""(?i)"" &amp; JOIN(""|"", SPLIT($I$3, "" ""))), 1, 0)"),0.0)</f>
        <v>0</v>
      </c>
      <c r="J1600" s="16">
        <f>IFERROR(__xludf.DUMMYFUNCTION("IF(REGEXMATCH($A1600, ""(?i)"" &amp; JOIN(""|"", SPLIT($J$3, "" ""))), 1, 0)"),0.0)</f>
        <v>0</v>
      </c>
      <c r="K1600" s="16">
        <f>IFERROR(__xludf.DUMMYFUNCTION("IF(REGEXMATCH($A1600, ""(?i)"" &amp; JOIN(""|"", SPLIT($K$3, "" ""))), 1, 0)"),0.0)</f>
        <v>0</v>
      </c>
      <c r="L1600" s="16">
        <f>if(vlookup(A1600,'VMware Inventory'!A:E,5,0)="Workstation",1,0)</f>
        <v>0</v>
      </c>
      <c r="M1600" s="105">
        <f t="shared" si="5"/>
        <v>0</v>
      </c>
      <c r="N1600" s="105">
        <f t="shared" si="6"/>
        <v>0</v>
      </c>
      <c r="O1600" s="105">
        <f t="shared" si="7"/>
        <v>0</v>
      </c>
      <c r="P1600" s="105" t="str">
        <f t="shared" si="8"/>
        <v>No Infra</v>
      </c>
      <c r="Q1600" s="105">
        <f t="shared" si="9"/>
        <v>0</v>
      </c>
    </row>
    <row r="1601">
      <c r="A1601" s="61" t="s">
        <v>1737</v>
      </c>
      <c r="B1601" s="16">
        <f t="shared" si="2"/>
        <v>0</v>
      </c>
      <c r="C1601" s="16">
        <f>IFERROR(__xludf.DUMMYFUNCTION("IF(OR(REGEXMATCH($A1601, ""(?i)"" &amp; JOIN(""|"", SPLIT($C$3, "" ""))),vlookup(A1601,'VMware Inventory'!A:E,5,0)=""VMWare""), 1, 0)"),0.0)</f>
        <v>0</v>
      </c>
      <c r="D1601" s="16">
        <f>IFERROR(__xludf.DUMMYFUNCTION("IF(REGEXMATCH($A1601, ""(?i)"" &amp; JOIN(""|"", SPLIT($D$3, "" ""))), 1, 0)"),0.0)</f>
        <v>0</v>
      </c>
      <c r="E1601" s="16">
        <f t="shared" si="3"/>
        <v>0</v>
      </c>
      <c r="F1601" s="16">
        <f t="shared" si="4"/>
        <v>0</v>
      </c>
      <c r="G1601" s="16">
        <f>IFERROR(__xludf.DUMMYFUNCTION("IF(REGEXMATCH($A1601, ""(?i)"" &amp; JOIN(""|"", SPLIT($G$3, "" ""))), 1, 0)"),0.0)</f>
        <v>0</v>
      </c>
      <c r="H1601" s="16">
        <f>IFERROR(__xludf.DUMMYFUNCTION("IF(REGEXMATCH($A1601, ""(?i)"" &amp; JOIN(""|"", SPLIT($H$3, "" ""))), 1, 0)"),0.0)</f>
        <v>0</v>
      </c>
      <c r="I1601" s="16">
        <f>IFERROR(__xludf.DUMMYFUNCTION("IF(REGEXMATCH($A1601, ""(?i)"" &amp; JOIN(""|"", SPLIT($I$3, "" ""))), 1, 0)"),0.0)</f>
        <v>0</v>
      </c>
      <c r="J1601" s="16">
        <f>IFERROR(__xludf.DUMMYFUNCTION("IF(REGEXMATCH($A1601, ""(?i)"" &amp; JOIN(""|"", SPLIT($J$3, "" ""))), 1, 0)"),0.0)</f>
        <v>0</v>
      </c>
      <c r="K1601" s="16">
        <f>IFERROR(__xludf.DUMMYFUNCTION("IF(REGEXMATCH($A1601, ""(?i)"" &amp; JOIN(""|"", SPLIT($K$3, "" ""))), 1, 0)"),0.0)</f>
        <v>0</v>
      </c>
      <c r="L1601" s="16">
        <f>if(vlookup(A1601,'VMware Inventory'!A:E,5,0)="Workstation",1,0)</f>
        <v>0</v>
      </c>
      <c r="M1601" s="105">
        <f t="shared" si="5"/>
        <v>0</v>
      </c>
      <c r="N1601" s="105">
        <f t="shared" si="6"/>
        <v>0</v>
      </c>
      <c r="O1601" s="105">
        <f t="shared" si="7"/>
        <v>0</v>
      </c>
      <c r="P1601" s="105" t="str">
        <f t="shared" si="8"/>
        <v>No Infra</v>
      </c>
      <c r="Q1601" s="105">
        <f t="shared" si="9"/>
        <v>0</v>
      </c>
    </row>
    <row r="1602">
      <c r="A1602" s="61" t="s">
        <v>1738</v>
      </c>
      <c r="B1602" s="16">
        <f t="shared" si="2"/>
        <v>0</v>
      </c>
      <c r="C1602" s="16">
        <f>IFERROR(__xludf.DUMMYFUNCTION("IF(OR(REGEXMATCH($A1602, ""(?i)"" &amp; JOIN(""|"", SPLIT($C$3, "" ""))),vlookup(A1602,'VMware Inventory'!A:E,5,0)=""VMWare""), 1, 0)"),0.0)</f>
        <v>0</v>
      </c>
      <c r="D1602" s="16">
        <f>IFERROR(__xludf.DUMMYFUNCTION("IF(REGEXMATCH($A1602, ""(?i)"" &amp; JOIN(""|"", SPLIT($D$3, "" ""))), 1, 0)"),0.0)</f>
        <v>0</v>
      </c>
      <c r="E1602" s="16">
        <f t="shared" si="3"/>
        <v>0</v>
      </c>
      <c r="F1602" s="16">
        <f t="shared" si="4"/>
        <v>0</v>
      </c>
      <c r="G1602" s="16">
        <f>IFERROR(__xludf.DUMMYFUNCTION("IF(REGEXMATCH($A1602, ""(?i)"" &amp; JOIN(""|"", SPLIT($G$3, "" ""))), 1, 0)"),0.0)</f>
        <v>0</v>
      </c>
      <c r="H1602" s="16">
        <f>IFERROR(__xludf.DUMMYFUNCTION("IF(REGEXMATCH($A1602, ""(?i)"" &amp; JOIN(""|"", SPLIT($H$3, "" ""))), 1, 0)"),0.0)</f>
        <v>0</v>
      </c>
      <c r="I1602" s="16">
        <f>IFERROR(__xludf.DUMMYFUNCTION("IF(REGEXMATCH($A1602, ""(?i)"" &amp; JOIN(""|"", SPLIT($I$3, "" ""))), 1, 0)"),0.0)</f>
        <v>0</v>
      </c>
      <c r="J1602" s="16">
        <f>IFERROR(__xludf.DUMMYFUNCTION("IF(REGEXMATCH($A1602, ""(?i)"" &amp; JOIN(""|"", SPLIT($J$3, "" ""))), 1, 0)"),0.0)</f>
        <v>0</v>
      </c>
      <c r="K1602" s="16">
        <f>IFERROR(__xludf.DUMMYFUNCTION("IF(REGEXMATCH($A1602, ""(?i)"" &amp; JOIN(""|"", SPLIT($K$3, "" ""))), 1, 0)"),0.0)</f>
        <v>0</v>
      </c>
      <c r="L1602" s="16">
        <f>if(vlookup(A1602,'VMware Inventory'!A:E,5,0)="Workstation",1,0)</f>
        <v>0</v>
      </c>
      <c r="M1602" s="105">
        <f t="shared" si="5"/>
        <v>0</v>
      </c>
      <c r="N1602" s="105">
        <f t="shared" si="6"/>
        <v>0</v>
      </c>
      <c r="O1602" s="105">
        <f t="shared" si="7"/>
        <v>0</v>
      </c>
      <c r="P1602" s="105" t="str">
        <f t="shared" si="8"/>
        <v>No Infra</v>
      </c>
      <c r="Q1602" s="105">
        <f t="shared" si="9"/>
        <v>0</v>
      </c>
    </row>
    <row r="1603">
      <c r="A1603" s="61" t="s">
        <v>1739</v>
      </c>
      <c r="B1603" s="16">
        <f t="shared" si="2"/>
        <v>0</v>
      </c>
      <c r="C1603" s="16">
        <f>IFERROR(__xludf.DUMMYFUNCTION("IF(OR(REGEXMATCH($A1603, ""(?i)"" &amp; JOIN(""|"", SPLIT($C$3, "" ""))),vlookup(A1603,'VMware Inventory'!A:E,5,0)=""VMWare""), 1, 0)"),0.0)</f>
        <v>0</v>
      </c>
      <c r="D1603" s="16">
        <f>IFERROR(__xludf.DUMMYFUNCTION("IF(REGEXMATCH($A1603, ""(?i)"" &amp; JOIN(""|"", SPLIT($D$3, "" ""))), 1, 0)"),0.0)</f>
        <v>0</v>
      </c>
      <c r="E1603" s="16">
        <f t="shared" si="3"/>
        <v>0</v>
      </c>
      <c r="F1603" s="16">
        <f t="shared" si="4"/>
        <v>0</v>
      </c>
      <c r="G1603" s="16">
        <f>IFERROR(__xludf.DUMMYFUNCTION("IF(REGEXMATCH($A1603, ""(?i)"" &amp; JOIN(""|"", SPLIT($G$3, "" ""))), 1, 0)"),0.0)</f>
        <v>0</v>
      </c>
      <c r="H1603" s="16">
        <f>IFERROR(__xludf.DUMMYFUNCTION("IF(REGEXMATCH($A1603, ""(?i)"" &amp; JOIN(""|"", SPLIT($H$3, "" ""))), 1, 0)"),0.0)</f>
        <v>0</v>
      </c>
      <c r="I1603" s="16">
        <f>IFERROR(__xludf.DUMMYFUNCTION("IF(REGEXMATCH($A1603, ""(?i)"" &amp; JOIN(""|"", SPLIT($I$3, "" ""))), 1, 0)"),0.0)</f>
        <v>0</v>
      </c>
      <c r="J1603" s="16">
        <f>IFERROR(__xludf.DUMMYFUNCTION("IF(REGEXMATCH($A1603, ""(?i)"" &amp; JOIN(""|"", SPLIT($J$3, "" ""))), 1, 0)"),0.0)</f>
        <v>0</v>
      </c>
      <c r="K1603" s="16">
        <f>IFERROR(__xludf.DUMMYFUNCTION("IF(REGEXMATCH($A1603, ""(?i)"" &amp; JOIN(""|"", SPLIT($K$3, "" ""))), 1, 0)"),0.0)</f>
        <v>0</v>
      </c>
      <c r="L1603" s="16">
        <f>if(vlookup(A1603,'VMware Inventory'!A:E,5,0)="Workstation",1,0)</f>
        <v>0</v>
      </c>
      <c r="M1603" s="105">
        <f t="shared" si="5"/>
        <v>0</v>
      </c>
      <c r="N1603" s="105">
        <f t="shared" si="6"/>
        <v>0</v>
      </c>
      <c r="O1603" s="105">
        <f t="shared" si="7"/>
        <v>0</v>
      </c>
      <c r="P1603" s="105" t="str">
        <f t="shared" si="8"/>
        <v>No Infra</v>
      </c>
      <c r="Q1603" s="105">
        <f t="shared" si="9"/>
        <v>0</v>
      </c>
    </row>
    <row r="1604">
      <c r="A1604" s="61" t="s">
        <v>1740</v>
      </c>
      <c r="B1604" s="16">
        <f t="shared" si="2"/>
        <v>0</v>
      </c>
      <c r="C1604" s="16">
        <f>IFERROR(__xludf.DUMMYFUNCTION("IF(OR(REGEXMATCH($A1604, ""(?i)"" &amp; JOIN(""|"", SPLIT($C$3, "" ""))),vlookup(A1604,'VMware Inventory'!A:E,5,0)=""VMWare""), 1, 0)"),0.0)</f>
        <v>0</v>
      </c>
      <c r="D1604" s="16">
        <f>IFERROR(__xludf.DUMMYFUNCTION("IF(REGEXMATCH($A1604, ""(?i)"" &amp; JOIN(""|"", SPLIT($D$3, "" ""))), 1, 0)"),0.0)</f>
        <v>0</v>
      </c>
      <c r="E1604" s="16">
        <f t="shared" si="3"/>
        <v>0</v>
      </c>
      <c r="F1604" s="16">
        <f t="shared" si="4"/>
        <v>0</v>
      </c>
      <c r="G1604" s="16">
        <f>IFERROR(__xludf.DUMMYFUNCTION("IF(REGEXMATCH($A1604, ""(?i)"" &amp; JOIN(""|"", SPLIT($G$3, "" ""))), 1, 0)"),0.0)</f>
        <v>0</v>
      </c>
      <c r="H1604" s="16">
        <f>IFERROR(__xludf.DUMMYFUNCTION("IF(REGEXMATCH($A1604, ""(?i)"" &amp; JOIN(""|"", SPLIT($H$3, "" ""))), 1, 0)"),0.0)</f>
        <v>0</v>
      </c>
      <c r="I1604" s="16">
        <f>IFERROR(__xludf.DUMMYFUNCTION("IF(REGEXMATCH($A1604, ""(?i)"" &amp; JOIN(""|"", SPLIT($I$3, "" ""))), 1, 0)"),0.0)</f>
        <v>0</v>
      </c>
      <c r="J1604" s="16">
        <f>IFERROR(__xludf.DUMMYFUNCTION("IF(REGEXMATCH($A1604, ""(?i)"" &amp; JOIN(""|"", SPLIT($J$3, "" ""))), 1, 0)"),0.0)</f>
        <v>0</v>
      </c>
      <c r="K1604" s="16">
        <f>IFERROR(__xludf.DUMMYFUNCTION("IF(REGEXMATCH($A1604, ""(?i)"" &amp; JOIN(""|"", SPLIT($K$3, "" ""))), 1, 0)"),0.0)</f>
        <v>0</v>
      </c>
      <c r="L1604" s="16">
        <f>if(vlookup(A1604,'VMware Inventory'!A:E,5,0)="Workstation",1,0)</f>
        <v>0</v>
      </c>
      <c r="M1604" s="105">
        <f t="shared" si="5"/>
        <v>0</v>
      </c>
      <c r="N1604" s="105">
        <f t="shared" si="6"/>
        <v>0</v>
      </c>
      <c r="O1604" s="105">
        <f t="shared" si="7"/>
        <v>0</v>
      </c>
      <c r="P1604" s="105" t="str">
        <f t="shared" si="8"/>
        <v>No Infra</v>
      </c>
      <c r="Q1604" s="105">
        <f t="shared" si="9"/>
        <v>0</v>
      </c>
    </row>
    <row r="1605">
      <c r="A1605" s="61" t="s">
        <v>1741</v>
      </c>
      <c r="B1605" s="16">
        <f t="shared" si="2"/>
        <v>0</v>
      </c>
      <c r="C1605" s="16">
        <f>IFERROR(__xludf.DUMMYFUNCTION("IF(OR(REGEXMATCH($A1605, ""(?i)"" &amp; JOIN(""|"", SPLIT($C$3, "" ""))),vlookup(A1605,'VMware Inventory'!A:E,5,0)=""VMWare""), 1, 0)"),0.0)</f>
        <v>0</v>
      </c>
      <c r="D1605" s="16">
        <f>IFERROR(__xludf.DUMMYFUNCTION("IF(REGEXMATCH($A1605, ""(?i)"" &amp; JOIN(""|"", SPLIT($D$3, "" ""))), 1, 0)"),0.0)</f>
        <v>0</v>
      </c>
      <c r="E1605" s="16">
        <f t="shared" si="3"/>
        <v>0</v>
      </c>
      <c r="F1605" s="16">
        <f t="shared" si="4"/>
        <v>0</v>
      </c>
      <c r="G1605" s="16">
        <f>IFERROR(__xludf.DUMMYFUNCTION("IF(REGEXMATCH($A1605, ""(?i)"" &amp; JOIN(""|"", SPLIT($G$3, "" ""))), 1, 0)"),0.0)</f>
        <v>0</v>
      </c>
      <c r="H1605" s="16">
        <f>IFERROR(__xludf.DUMMYFUNCTION("IF(REGEXMATCH($A1605, ""(?i)"" &amp; JOIN(""|"", SPLIT($H$3, "" ""))), 1, 0)"),0.0)</f>
        <v>0</v>
      </c>
      <c r="I1605" s="16">
        <f>IFERROR(__xludf.DUMMYFUNCTION("IF(REGEXMATCH($A1605, ""(?i)"" &amp; JOIN(""|"", SPLIT($I$3, "" ""))), 1, 0)"),0.0)</f>
        <v>0</v>
      </c>
      <c r="J1605" s="16">
        <f>IFERROR(__xludf.DUMMYFUNCTION("IF(REGEXMATCH($A1605, ""(?i)"" &amp; JOIN(""|"", SPLIT($J$3, "" ""))), 1, 0)"),0.0)</f>
        <v>0</v>
      </c>
      <c r="K1605" s="16">
        <f>IFERROR(__xludf.DUMMYFUNCTION("IF(REGEXMATCH($A1605, ""(?i)"" &amp; JOIN(""|"", SPLIT($K$3, "" ""))), 1, 0)"),0.0)</f>
        <v>0</v>
      </c>
      <c r="L1605" s="16">
        <f>if(vlookup(A1605,'VMware Inventory'!A:E,5,0)="Workstation",1,0)</f>
        <v>0</v>
      </c>
      <c r="M1605" s="105">
        <f t="shared" si="5"/>
        <v>0</v>
      </c>
      <c r="N1605" s="105">
        <f t="shared" si="6"/>
        <v>0</v>
      </c>
      <c r="O1605" s="105">
        <f t="shared" si="7"/>
        <v>0</v>
      </c>
      <c r="P1605" s="105" t="str">
        <f t="shared" si="8"/>
        <v>No Infra</v>
      </c>
      <c r="Q1605" s="105">
        <f t="shared" si="9"/>
        <v>0</v>
      </c>
    </row>
    <row r="1606">
      <c r="A1606" s="61" t="s">
        <v>1742</v>
      </c>
      <c r="B1606" s="16">
        <f t="shared" si="2"/>
        <v>0</v>
      </c>
      <c r="C1606" s="16">
        <f>IFERROR(__xludf.DUMMYFUNCTION("IF(OR(REGEXMATCH($A1606, ""(?i)"" &amp; JOIN(""|"", SPLIT($C$3, "" ""))),vlookup(A1606,'VMware Inventory'!A:E,5,0)=""VMWare""), 1, 0)"),0.0)</f>
        <v>0</v>
      </c>
      <c r="D1606" s="16">
        <f>IFERROR(__xludf.DUMMYFUNCTION("IF(REGEXMATCH($A1606, ""(?i)"" &amp; JOIN(""|"", SPLIT($D$3, "" ""))), 1, 0)"),0.0)</f>
        <v>0</v>
      </c>
      <c r="E1606" s="16">
        <f t="shared" si="3"/>
        <v>0</v>
      </c>
      <c r="F1606" s="16">
        <f t="shared" si="4"/>
        <v>0</v>
      </c>
      <c r="G1606" s="16">
        <f>IFERROR(__xludf.DUMMYFUNCTION("IF(REGEXMATCH($A1606, ""(?i)"" &amp; JOIN(""|"", SPLIT($G$3, "" ""))), 1, 0)"),0.0)</f>
        <v>0</v>
      </c>
      <c r="H1606" s="16">
        <f>IFERROR(__xludf.DUMMYFUNCTION("IF(REGEXMATCH($A1606, ""(?i)"" &amp; JOIN(""|"", SPLIT($H$3, "" ""))), 1, 0)"),0.0)</f>
        <v>0</v>
      </c>
      <c r="I1606" s="16">
        <f>IFERROR(__xludf.DUMMYFUNCTION("IF(REGEXMATCH($A1606, ""(?i)"" &amp; JOIN(""|"", SPLIT($I$3, "" ""))), 1, 0)"),0.0)</f>
        <v>0</v>
      </c>
      <c r="J1606" s="16">
        <f>IFERROR(__xludf.DUMMYFUNCTION("IF(REGEXMATCH($A1606, ""(?i)"" &amp; JOIN(""|"", SPLIT($J$3, "" ""))), 1, 0)"),0.0)</f>
        <v>0</v>
      </c>
      <c r="K1606" s="16">
        <f>IFERROR(__xludf.DUMMYFUNCTION("IF(REGEXMATCH($A1606, ""(?i)"" &amp; JOIN(""|"", SPLIT($K$3, "" ""))), 1, 0)"),0.0)</f>
        <v>0</v>
      </c>
      <c r="L1606" s="16">
        <f>if(vlookup(A1606,'VMware Inventory'!A:E,5,0)="Workstation",1,0)</f>
        <v>0</v>
      </c>
      <c r="M1606" s="105">
        <f t="shared" si="5"/>
        <v>0</v>
      </c>
      <c r="N1606" s="105">
        <f t="shared" si="6"/>
        <v>0</v>
      </c>
      <c r="O1606" s="105">
        <f t="shared" si="7"/>
        <v>0</v>
      </c>
      <c r="P1606" s="105" t="str">
        <f t="shared" si="8"/>
        <v>No Infra</v>
      </c>
      <c r="Q1606" s="105">
        <f t="shared" si="9"/>
        <v>0</v>
      </c>
    </row>
    <row r="1607">
      <c r="A1607" s="61" t="s">
        <v>1743</v>
      </c>
      <c r="B1607" s="16">
        <f t="shared" si="2"/>
        <v>0</v>
      </c>
      <c r="C1607" s="16">
        <f>IFERROR(__xludf.DUMMYFUNCTION("IF(OR(REGEXMATCH($A1607, ""(?i)"" &amp; JOIN(""|"", SPLIT($C$3, "" ""))),vlookup(A1607,'VMware Inventory'!A:E,5,0)=""VMWare""), 1, 0)"),0.0)</f>
        <v>0</v>
      </c>
      <c r="D1607" s="16">
        <f>IFERROR(__xludf.DUMMYFUNCTION("IF(REGEXMATCH($A1607, ""(?i)"" &amp; JOIN(""|"", SPLIT($D$3, "" ""))), 1, 0)"),0.0)</f>
        <v>0</v>
      </c>
      <c r="E1607" s="16">
        <f t="shared" si="3"/>
        <v>0</v>
      </c>
      <c r="F1607" s="16">
        <f t="shared" si="4"/>
        <v>0</v>
      </c>
      <c r="G1607" s="16">
        <f>IFERROR(__xludf.DUMMYFUNCTION("IF(REGEXMATCH($A1607, ""(?i)"" &amp; JOIN(""|"", SPLIT($G$3, "" ""))), 1, 0)"),0.0)</f>
        <v>0</v>
      </c>
      <c r="H1607" s="16">
        <f>IFERROR(__xludf.DUMMYFUNCTION("IF(REGEXMATCH($A1607, ""(?i)"" &amp; JOIN(""|"", SPLIT($H$3, "" ""))), 1, 0)"),0.0)</f>
        <v>0</v>
      </c>
      <c r="I1607" s="16">
        <f>IFERROR(__xludf.DUMMYFUNCTION("IF(REGEXMATCH($A1607, ""(?i)"" &amp; JOIN(""|"", SPLIT($I$3, "" ""))), 1, 0)"),0.0)</f>
        <v>0</v>
      </c>
      <c r="J1607" s="16">
        <f>IFERROR(__xludf.DUMMYFUNCTION("IF(REGEXMATCH($A1607, ""(?i)"" &amp; JOIN(""|"", SPLIT($J$3, "" ""))), 1, 0)"),0.0)</f>
        <v>0</v>
      </c>
      <c r="K1607" s="16">
        <f>IFERROR(__xludf.DUMMYFUNCTION("IF(REGEXMATCH($A1607, ""(?i)"" &amp; JOIN(""|"", SPLIT($K$3, "" ""))), 1, 0)"),0.0)</f>
        <v>0</v>
      </c>
      <c r="L1607" s="16">
        <f>if(vlookup(A1607,'VMware Inventory'!A:E,5,0)="Workstation",1,0)</f>
        <v>0</v>
      </c>
      <c r="M1607" s="105">
        <f t="shared" si="5"/>
        <v>0</v>
      </c>
      <c r="N1607" s="105">
        <f t="shared" si="6"/>
        <v>0</v>
      </c>
      <c r="O1607" s="105">
        <f t="shared" si="7"/>
        <v>0</v>
      </c>
      <c r="P1607" s="105" t="str">
        <f t="shared" si="8"/>
        <v>No Infra</v>
      </c>
      <c r="Q1607" s="105">
        <f t="shared" si="9"/>
        <v>0</v>
      </c>
    </row>
    <row r="1608">
      <c r="A1608" s="61" t="s">
        <v>1744</v>
      </c>
      <c r="B1608" s="16">
        <f t="shared" si="2"/>
        <v>0</v>
      </c>
      <c r="C1608" s="16">
        <f>IFERROR(__xludf.DUMMYFUNCTION("IF(OR(REGEXMATCH($A1608, ""(?i)"" &amp; JOIN(""|"", SPLIT($C$3, "" ""))),vlookup(A1608,'VMware Inventory'!A:E,5,0)=""VMWare""), 1, 0)"),0.0)</f>
        <v>0</v>
      </c>
      <c r="D1608" s="16">
        <f>IFERROR(__xludf.DUMMYFUNCTION("IF(REGEXMATCH($A1608, ""(?i)"" &amp; JOIN(""|"", SPLIT($D$3, "" ""))), 1, 0)"),0.0)</f>
        <v>0</v>
      </c>
      <c r="E1608" s="16">
        <f t="shared" si="3"/>
        <v>0</v>
      </c>
      <c r="F1608" s="16">
        <f t="shared" si="4"/>
        <v>0</v>
      </c>
      <c r="G1608" s="16">
        <f>IFERROR(__xludf.DUMMYFUNCTION("IF(REGEXMATCH($A1608, ""(?i)"" &amp; JOIN(""|"", SPLIT($G$3, "" ""))), 1, 0)"),0.0)</f>
        <v>0</v>
      </c>
      <c r="H1608" s="16">
        <f>IFERROR(__xludf.DUMMYFUNCTION("IF(REGEXMATCH($A1608, ""(?i)"" &amp; JOIN(""|"", SPLIT($H$3, "" ""))), 1, 0)"),0.0)</f>
        <v>0</v>
      </c>
      <c r="I1608" s="16">
        <f>IFERROR(__xludf.DUMMYFUNCTION("IF(REGEXMATCH($A1608, ""(?i)"" &amp; JOIN(""|"", SPLIT($I$3, "" ""))), 1, 0)"),0.0)</f>
        <v>0</v>
      </c>
      <c r="J1608" s="16">
        <f>IFERROR(__xludf.DUMMYFUNCTION("IF(REGEXMATCH($A1608, ""(?i)"" &amp; JOIN(""|"", SPLIT($J$3, "" ""))), 1, 0)"),0.0)</f>
        <v>0</v>
      </c>
      <c r="K1608" s="16">
        <f>IFERROR(__xludf.DUMMYFUNCTION("IF(REGEXMATCH($A1608, ""(?i)"" &amp; JOIN(""|"", SPLIT($K$3, "" ""))), 1, 0)"),0.0)</f>
        <v>0</v>
      </c>
      <c r="L1608" s="16">
        <f>if(vlookup(A1608,'VMware Inventory'!A:E,5,0)="Workstation",1,0)</f>
        <v>0</v>
      </c>
      <c r="M1608" s="105">
        <f t="shared" si="5"/>
        <v>0</v>
      </c>
      <c r="N1608" s="105">
        <f t="shared" si="6"/>
        <v>0</v>
      </c>
      <c r="O1608" s="105">
        <f t="shared" si="7"/>
        <v>0</v>
      </c>
      <c r="P1608" s="105" t="str">
        <f t="shared" si="8"/>
        <v>No Infra</v>
      </c>
      <c r="Q1608" s="105">
        <f t="shared" si="9"/>
        <v>0</v>
      </c>
    </row>
    <row r="1609">
      <c r="A1609" s="61" t="s">
        <v>1745</v>
      </c>
      <c r="B1609" s="16">
        <f t="shared" si="2"/>
        <v>0</v>
      </c>
      <c r="C1609" s="16">
        <f>IFERROR(__xludf.DUMMYFUNCTION("IF(OR(REGEXMATCH($A1609, ""(?i)"" &amp; JOIN(""|"", SPLIT($C$3, "" ""))),vlookup(A1609,'VMware Inventory'!A:E,5,0)=""VMWare""), 1, 0)"),0.0)</f>
        <v>0</v>
      </c>
      <c r="D1609" s="16">
        <f>IFERROR(__xludf.DUMMYFUNCTION("IF(REGEXMATCH($A1609, ""(?i)"" &amp; JOIN(""|"", SPLIT($D$3, "" ""))), 1, 0)"),0.0)</f>
        <v>0</v>
      </c>
      <c r="E1609" s="16">
        <f t="shared" si="3"/>
        <v>0</v>
      </c>
      <c r="F1609" s="16">
        <f t="shared" si="4"/>
        <v>0</v>
      </c>
      <c r="G1609" s="16">
        <f>IFERROR(__xludf.DUMMYFUNCTION("IF(REGEXMATCH($A1609, ""(?i)"" &amp; JOIN(""|"", SPLIT($G$3, "" ""))), 1, 0)"),0.0)</f>
        <v>0</v>
      </c>
      <c r="H1609" s="16">
        <f>IFERROR(__xludf.DUMMYFUNCTION("IF(REGEXMATCH($A1609, ""(?i)"" &amp; JOIN(""|"", SPLIT($H$3, "" ""))), 1, 0)"),0.0)</f>
        <v>0</v>
      </c>
      <c r="I1609" s="16">
        <f>IFERROR(__xludf.DUMMYFUNCTION("IF(REGEXMATCH($A1609, ""(?i)"" &amp; JOIN(""|"", SPLIT($I$3, "" ""))), 1, 0)"),0.0)</f>
        <v>0</v>
      </c>
      <c r="J1609" s="16">
        <f>IFERROR(__xludf.DUMMYFUNCTION("IF(REGEXMATCH($A1609, ""(?i)"" &amp; JOIN(""|"", SPLIT($J$3, "" ""))), 1, 0)"),0.0)</f>
        <v>0</v>
      </c>
      <c r="K1609" s="16">
        <f>IFERROR(__xludf.DUMMYFUNCTION("IF(REGEXMATCH($A1609, ""(?i)"" &amp; JOIN(""|"", SPLIT($K$3, "" ""))), 1, 0)"),0.0)</f>
        <v>0</v>
      </c>
      <c r="L1609" s="16">
        <f>if(vlookup(A1609,'VMware Inventory'!A:E,5,0)="Workstation",1,0)</f>
        <v>0</v>
      </c>
      <c r="M1609" s="105">
        <f t="shared" si="5"/>
        <v>0</v>
      </c>
      <c r="N1609" s="105">
        <f t="shared" si="6"/>
        <v>0</v>
      </c>
      <c r="O1609" s="105">
        <f t="shared" si="7"/>
        <v>0</v>
      </c>
      <c r="P1609" s="105" t="str">
        <f t="shared" si="8"/>
        <v>No Infra</v>
      </c>
      <c r="Q1609" s="105">
        <f t="shared" si="9"/>
        <v>0</v>
      </c>
    </row>
    <row r="1610">
      <c r="A1610" s="61" t="s">
        <v>1746</v>
      </c>
      <c r="B1610" s="16">
        <f t="shared" si="2"/>
        <v>0</v>
      </c>
      <c r="C1610" s="16">
        <f>IFERROR(__xludf.DUMMYFUNCTION("IF(OR(REGEXMATCH($A1610, ""(?i)"" &amp; JOIN(""|"", SPLIT($C$3, "" ""))),vlookup(A1610,'VMware Inventory'!A:E,5,0)=""VMWare""), 1, 0)"),0.0)</f>
        <v>0</v>
      </c>
      <c r="D1610" s="16">
        <f>IFERROR(__xludf.DUMMYFUNCTION("IF(REGEXMATCH($A1610, ""(?i)"" &amp; JOIN(""|"", SPLIT($D$3, "" ""))), 1, 0)"),0.0)</f>
        <v>0</v>
      </c>
      <c r="E1610" s="16">
        <f t="shared" si="3"/>
        <v>0</v>
      </c>
      <c r="F1610" s="16">
        <f t="shared" si="4"/>
        <v>0</v>
      </c>
      <c r="G1610" s="16">
        <f>IFERROR(__xludf.DUMMYFUNCTION("IF(REGEXMATCH($A1610, ""(?i)"" &amp; JOIN(""|"", SPLIT($G$3, "" ""))), 1, 0)"),0.0)</f>
        <v>0</v>
      </c>
      <c r="H1610" s="16">
        <f>IFERROR(__xludf.DUMMYFUNCTION("IF(REGEXMATCH($A1610, ""(?i)"" &amp; JOIN(""|"", SPLIT($H$3, "" ""))), 1, 0)"),0.0)</f>
        <v>0</v>
      </c>
      <c r="I1610" s="16">
        <f>IFERROR(__xludf.DUMMYFUNCTION("IF(REGEXMATCH($A1610, ""(?i)"" &amp; JOIN(""|"", SPLIT($I$3, "" ""))), 1, 0)"),0.0)</f>
        <v>0</v>
      </c>
      <c r="J1610" s="16">
        <f>IFERROR(__xludf.DUMMYFUNCTION("IF(REGEXMATCH($A1610, ""(?i)"" &amp; JOIN(""|"", SPLIT($J$3, "" ""))), 1, 0)"),0.0)</f>
        <v>0</v>
      </c>
      <c r="K1610" s="16">
        <f>IFERROR(__xludf.DUMMYFUNCTION("IF(REGEXMATCH($A1610, ""(?i)"" &amp; JOIN(""|"", SPLIT($K$3, "" ""))), 1, 0)"),0.0)</f>
        <v>0</v>
      </c>
      <c r="L1610" s="16">
        <f>if(vlookup(A1610,'VMware Inventory'!A:E,5,0)="Workstation",1,0)</f>
        <v>1</v>
      </c>
      <c r="M1610" s="105">
        <f t="shared" si="5"/>
        <v>1</v>
      </c>
      <c r="N1610" s="105">
        <f t="shared" si="6"/>
        <v>0</v>
      </c>
      <c r="O1610" s="105">
        <f t="shared" si="7"/>
        <v>0</v>
      </c>
      <c r="P1610" s="105" t="str">
        <f t="shared" si="8"/>
        <v>Consolidation</v>
      </c>
      <c r="Q1610" s="105">
        <f t="shared" si="9"/>
        <v>1</v>
      </c>
    </row>
    <row r="1611">
      <c r="A1611" s="72" t="s">
        <v>1747</v>
      </c>
      <c r="B1611" s="16">
        <f t="shared" si="2"/>
        <v>0</v>
      </c>
      <c r="C1611" s="16">
        <f>IFERROR(__xludf.DUMMYFUNCTION("IF(OR(REGEXMATCH($A1611, ""(?i)"" &amp; JOIN(""|"", SPLIT($C$3, "" ""))),vlookup(A1611,'VMware Inventory'!A:E,5,0)=""VMWare""), 1, 0)"),0.0)</f>
        <v>0</v>
      </c>
      <c r="D1611" s="16">
        <f>IFERROR(__xludf.DUMMYFUNCTION("IF(REGEXMATCH($A1611, ""(?i)"" &amp; JOIN(""|"", SPLIT($D$3, "" ""))), 1, 0)"),0.0)</f>
        <v>0</v>
      </c>
      <c r="E1611" s="16">
        <f t="shared" si="3"/>
        <v>0</v>
      </c>
      <c r="F1611" s="16">
        <f t="shared" si="4"/>
        <v>0</v>
      </c>
      <c r="G1611" s="16">
        <f>IFERROR(__xludf.DUMMYFUNCTION("IF(REGEXMATCH($A1611, ""(?i)"" &amp; JOIN(""|"", SPLIT($G$3, "" ""))), 1, 0)"),0.0)</f>
        <v>0</v>
      </c>
      <c r="H1611" s="16">
        <f>IFERROR(__xludf.DUMMYFUNCTION("IF(REGEXMATCH($A1611, ""(?i)"" &amp; JOIN(""|"", SPLIT($H$3, "" ""))), 1, 0)"),0.0)</f>
        <v>0</v>
      </c>
      <c r="I1611" s="16">
        <f>IFERROR(__xludf.DUMMYFUNCTION("IF(REGEXMATCH($A1611, ""(?i)"" &amp; JOIN(""|"", SPLIT($I$3, "" ""))), 1, 0)"),0.0)</f>
        <v>0</v>
      </c>
      <c r="J1611" s="16">
        <f>IFERROR(__xludf.DUMMYFUNCTION("IF(REGEXMATCH($A1611, ""(?i)"" &amp; JOIN(""|"", SPLIT($J$3, "" ""))), 1, 0)"),0.0)</f>
        <v>0</v>
      </c>
      <c r="K1611" s="16">
        <f>IFERROR(__xludf.DUMMYFUNCTION("IF(REGEXMATCH($A1611, ""(?i)"" &amp; JOIN(""|"", SPLIT($K$3, "" ""))), 1, 0)"),0.0)</f>
        <v>0</v>
      </c>
      <c r="L1611" s="16">
        <f>if(vlookup(A1611,'VMware Inventory'!A:E,5,0)="Workstation",1,0)</f>
        <v>0</v>
      </c>
      <c r="M1611" s="105">
        <f t="shared" si="5"/>
        <v>0</v>
      </c>
      <c r="N1611" s="105">
        <f t="shared" si="6"/>
        <v>0</v>
      </c>
      <c r="O1611" s="105">
        <f t="shared" si="7"/>
        <v>0</v>
      </c>
      <c r="P1611" s="105" t="str">
        <f t="shared" si="8"/>
        <v>No Infra</v>
      </c>
      <c r="Q1611" s="105">
        <f t="shared" si="9"/>
        <v>0</v>
      </c>
    </row>
    <row r="1612">
      <c r="A1612" s="72" t="s">
        <v>1748</v>
      </c>
      <c r="B1612" s="16">
        <f t="shared" si="2"/>
        <v>0</v>
      </c>
      <c r="C1612" s="16">
        <f>IFERROR(__xludf.DUMMYFUNCTION("IF(OR(REGEXMATCH($A1612, ""(?i)"" &amp; JOIN(""|"", SPLIT($C$3, "" ""))),vlookup(A1612,'VMware Inventory'!A:E,5,0)=""VMWare""), 1, 0)"),0.0)</f>
        <v>0</v>
      </c>
      <c r="D1612" s="16">
        <f>IFERROR(__xludf.DUMMYFUNCTION("IF(REGEXMATCH($A1612, ""(?i)"" &amp; JOIN(""|"", SPLIT($D$3, "" ""))), 1, 0)"),0.0)</f>
        <v>0</v>
      </c>
      <c r="E1612" s="16">
        <f t="shared" si="3"/>
        <v>0</v>
      </c>
      <c r="F1612" s="16">
        <f t="shared" si="4"/>
        <v>0</v>
      </c>
      <c r="G1612" s="16">
        <f>IFERROR(__xludf.DUMMYFUNCTION("IF(REGEXMATCH($A1612, ""(?i)"" &amp; JOIN(""|"", SPLIT($G$3, "" ""))), 1, 0)"),0.0)</f>
        <v>0</v>
      </c>
      <c r="H1612" s="16">
        <f>IFERROR(__xludf.DUMMYFUNCTION("IF(REGEXMATCH($A1612, ""(?i)"" &amp; JOIN(""|"", SPLIT($H$3, "" ""))), 1, 0)"),0.0)</f>
        <v>0</v>
      </c>
      <c r="I1612" s="16">
        <f>IFERROR(__xludf.DUMMYFUNCTION("IF(REGEXMATCH($A1612, ""(?i)"" &amp; JOIN(""|"", SPLIT($I$3, "" ""))), 1, 0)"),0.0)</f>
        <v>0</v>
      </c>
      <c r="J1612" s="16">
        <f>IFERROR(__xludf.DUMMYFUNCTION("IF(REGEXMATCH($A1612, ""(?i)"" &amp; JOIN(""|"", SPLIT($J$3, "" ""))), 1, 0)"),0.0)</f>
        <v>0</v>
      </c>
      <c r="K1612" s="16">
        <f>IFERROR(__xludf.DUMMYFUNCTION("IF(REGEXMATCH($A1612, ""(?i)"" &amp; JOIN(""|"", SPLIT($K$3, "" ""))), 1, 0)"),0.0)</f>
        <v>0</v>
      </c>
      <c r="L1612" s="16">
        <f>if(vlookup(A1612,'VMware Inventory'!A:E,5,0)="Workstation",1,0)</f>
        <v>0</v>
      </c>
      <c r="M1612" s="105">
        <f t="shared" si="5"/>
        <v>0</v>
      </c>
      <c r="N1612" s="105">
        <f t="shared" si="6"/>
        <v>0</v>
      </c>
      <c r="O1612" s="105">
        <f t="shared" si="7"/>
        <v>0</v>
      </c>
      <c r="P1612" s="105" t="str">
        <f t="shared" si="8"/>
        <v>No Infra</v>
      </c>
      <c r="Q1612" s="105">
        <f t="shared" si="9"/>
        <v>0</v>
      </c>
    </row>
    <row r="1613">
      <c r="A1613" s="72" t="s">
        <v>1749</v>
      </c>
      <c r="B1613" s="16">
        <f t="shared" si="2"/>
        <v>0</v>
      </c>
      <c r="C1613" s="16">
        <f>IFERROR(__xludf.DUMMYFUNCTION("IF(OR(REGEXMATCH($A1613, ""(?i)"" &amp; JOIN(""|"", SPLIT($C$3, "" ""))),vlookup(A1613,'VMware Inventory'!A:E,5,0)=""VMWare""), 1, 0)"),0.0)</f>
        <v>0</v>
      </c>
      <c r="D1613" s="16">
        <f>IFERROR(__xludf.DUMMYFUNCTION("IF(REGEXMATCH($A1613, ""(?i)"" &amp; JOIN(""|"", SPLIT($D$3, "" ""))), 1, 0)"),0.0)</f>
        <v>0</v>
      </c>
      <c r="E1613" s="16">
        <f t="shared" si="3"/>
        <v>0</v>
      </c>
      <c r="F1613" s="16">
        <f t="shared" si="4"/>
        <v>0</v>
      </c>
      <c r="G1613" s="16">
        <f>IFERROR(__xludf.DUMMYFUNCTION("IF(REGEXMATCH($A1613, ""(?i)"" &amp; JOIN(""|"", SPLIT($G$3, "" ""))), 1, 0)"),0.0)</f>
        <v>0</v>
      </c>
      <c r="H1613" s="16">
        <f>IFERROR(__xludf.DUMMYFUNCTION("IF(REGEXMATCH($A1613, ""(?i)"" &amp; JOIN(""|"", SPLIT($H$3, "" ""))), 1, 0)"),0.0)</f>
        <v>0</v>
      </c>
      <c r="I1613" s="16">
        <f>IFERROR(__xludf.DUMMYFUNCTION("IF(REGEXMATCH($A1613, ""(?i)"" &amp; JOIN(""|"", SPLIT($I$3, "" ""))), 1, 0)"),0.0)</f>
        <v>0</v>
      </c>
      <c r="J1613" s="16">
        <f>IFERROR(__xludf.DUMMYFUNCTION("IF(REGEXMATCH($A1613, ""(?i)"" &amp; JOIN(""|"", SPLIT($J$3, "" ""))), 1, 0)"),0.0)</f>
        <v>0</v>
      </c>
      <c r="K1613" s="16">
        <f>IFERROR(__xludf.DUMMYFUNCTION("IF(REGEXMATCH($A1613, ""(?i)"" &amp; JOIN(""|"", SPLIT($K$3, "" ""))), 1, 0)"),0.0)</f>
        <v>0</v>
      </c>
      <c r="L1613" s="16">
        <f>if(vlookup(A1613,'VMware Inventory'!A:E,5,0)="Workstation",1,0)</f>
        <v>0</v>
      </c>
      <c r="M1613" s="105">
        <f t="shared" si="5"/>
        <v>0</v>
      </c>
      <c r="N1613" s="105">
        <f t="shared" si="6"/>
        <v>0</v>
      </c>
      <c r="O1613" s="105">
        <f t="shared" si="7"/>
        <v>0</v>
      </c>
      <c r="P1613" s="105" t="str">
        <f t="shared" si="8"/>
        <v>No Infra</v>
      </c>
      <c r="Q1613" s="105">
        <f t="shared" si="9"/>
        <v>0</v>
      </c>
    </row>
    <row r="1614">
      <c r="A1614" s="72" t="s">
        <v>1750</v>
      </c>
      <c r="B1614" s="16">
        <f t="shared" si="2"/>
        <v>0</v>
      </c>
      <c r="C1614" s="16">
        <f>IFERROR(__xludf.DUMMYFUNCTION("IF(OR(REGEXMATCH($A1614, ""(?i)"" &amp; JOIN(""|"", SPLIT($C$3, "" ""))),vlookup(A1614,'VMware Inventory'!A:E,5,0)=""VMWare""), 1, 0)"),0.0)</f>
        <v>0</v>
      </c>
      <c r="D1614" s="16">
        <f>IFERROR(__xludf.DUMMYFUNCTION("IF(REGEXMATCH($A1614, ""(?i)"" &amp; JOIN(""|"", SPLIT($D$3, "" ""))), 1, 0)"),0.0)</f>
        <v>0</v>
      </c>
      <c r="E1614" s="16">
        <f t="shared" si="3"/>
        <v>0</v>
      </c>
      <c r="F1614" s="16">
        <f t="shared" si="4"/>
        <v>0</v>
      </c>
      <c r="G1614" s="16">
        <f>IFERROR(__xludf.DUMMYFUNCTION("IF(REGEXMATCH($A1614, ""(?i)"" &amp; JOIN(""|"", SPLIT($G$3, "" ""))), 1, 0)"),0.0)</f>
        <v>0</v>
      </c>
      <c r="H1614" s="16">
        <f>IFERROR(__xludf.DUMMYFUNCTION("IF(REGEXMATCH($A1614, ""(?i)"" &amp; JOIN(""|"", SPLIT($H$3, "" ""))), 1, 0)"),0.0)</f>
        <v>0</v>
      </c>
      <c r="I1614" s="16">
        <f>IFERROR(__xludf.DUMMYFUNCTION("IF(REGEXMATCH($A1614, ""(?i)"" &amp; JOIN(""|"", SPLIT($I$3, "" ""))), 1, 0)"),0.0)</f>
        <v>0</v>
      </c>
      <c r="J1614" s="16">
        <f>IFERROR(__xludf.DUMMYFUNCTION("IF(REGEXMATCH($A1614, ""(?i)"" &amp; JOIN(""|"", SPLIT($J$3, "" ""))), 1, 0)"),0.0)</f>
        <v>0</v>
      </c>
      <c r="K1614" s="16">
        <f>IFERROR(__xludf.DUMMYFUNCTION("IF(REGEXMATCH($A1614, ""(?i)"" &amp; JOIN(""|"", SPLIT($K$3, "" ""))), 1, 0)"),0.0)</f>
        <v>0</v>
      </c>
      <c r="L1614" s="16">
        <f>if(vlookup(A1614,'VMware Inventory'!A:E,5,0)="Workstation",1,0)</f>
        <v>0</v>
      </c>
      <c r="M1614" s="105">
        <f t="shared" si="5"/>
        <v>0</v>
      </c>
      <c r="N1614" s="105">
        <f t="shared" si="6"/>
        <v>0</v>
      </c>
      <c r="O1614" s="105">
        <f t="shared" si="7"/>
        <v>0</v>
      </c>
      <c r="P1614" s="105" t="str">
        <f t="shared" si="8"/>
        <v>No Infra</v>
      </c>
      <c r="Q1614" s="105">
        <f t="shared" si="9"/>
        <v>0</v>
      </c>
    </row>
    <row r="1615">
      <c r="A1615" s="72" t="s">
        <v>1751</v>
      </c>
      <c r="B1615" s="16">
        <f t="shared" si="2"/>
        <v>0</v>
      </c>
      <c r="C1615" s="16">
        <f>IFERROR(__xludf.DUMMYFUNCTION("IF(OR(REGEXMATCH($A1615, ""(?i)"" &amp; JOIN(""|"", SPLIT($C$3, "" ""))),vlookup(A1615,'VMware Inventory'!A:E,5,0)=""VMWare""), 1, 0)"),0.0)</f>
        <v>0</v>
      </c>
      <c r="D1615" s="16">
        <f>IFERROR(__xludf.DUMMYFUNCTION("IF(REGEXMATCH($A1615, ""(?i)"" &amp; JOIN(""|"", SPLIT($D$3, "" ""))), 1, 0)"),0.0)</f>
        <v>0</v>
      </c>
      <c r="E1615" s="16">
        <f t="shared" si="3"/>
        <v>0</v>
      </c>
      <c r="F1615" s="16">
        <f t="shared" si="4"/>
        <v>0</v>
      </c>
      <c r="G1615" s="16">
        <f>IFERROR(__xludf.DUMMYFUNCTION("IF(REGEXMATCH($A1615, ""(?i)"" &amp; JOIN(""|"", SPLIT($G$3, "" ""))), 1, 0)"),0.0)</f>
        <v>0</v>
      </c>
      <c r="H1615" s="16">
        <f>IFERROR(__xludf.DUMMYFUNCTION("IF(REGEXMATCH($A1615, ""(?i)"" &amp; JOIN(""|"", SPLIT($H$3, "" ""))), 1, 0)"),0.0)</f>
        <v>0</v>
      </c>
      <c r="I1615" s="16">
        <f>IFERROR(__xludf.DUMMYFUNCTION("IF(REGEXMATCH($A1615, ""(?i)"" &amp; JOIN(""|"", SPLIT($I$3, "" ""))), 1, 0)"),0.0)</f>
        <v>0</v>
      </c>
      <c r="J1615" s="16">
        <f>IFERROR(__xludf.DUMMYFUNCTION("IF(REGEXMATCH($A1615, ""(?i)"" &amp; JOIN(""|"", SPLIT($J$3, "" ""))), 1, 0)"),0.0)</f>
        <v>0</v>
      </c>
      <c r="K1615" s="16">
        <f>IFERROR(__xludf.DUMMYFUNCTION("IF(REGEXMATCH($A1615, ""(?i)"" &amp; JOIN(""|"", SPLIT($K$3, "" ""))), 1, 0)"),0.0)</f>
        <v>0</v>
      </c>
      <c r="L1615" s="16">
        <f>if(vlookup(A1615,'VMware Inventory'!A:E,5,0)="Workstation",1,0)</f>
        <v>0</v>
      </c>
      <c r="M1615" s="105">
        <f t="shared" si="5"/>
        <v>0</v>
      </c>
      <c r="N1615" s="105">
        <f t="shared" si="6"/>
        <v>0</v>
      </c>
      <c r="O1615" s="105">
        <f t="shared" si="7"/>
        <v>0</v>
      </c>
      <c r="P1615" s="105" t="str">
        <f t="shared" si="8"/>
        <v>No Infra</v>
      </c>
      <c r="Q1615" s="105">
        <f t="shared" si="9"/>
        <v>0</v>
      </c>
    </row>
  </sheetData>
  <autoFilter ref="$A$3:$X$1615"/>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42.63"/>
    <col customWidth="1" min="2" max="3" width="19.88"/>
  </cols>
  <sheetData>
    <row r="1">
      <c r="A1" s="14" t="s">
        <v>1798</v>
      </c>
      <c r="B1" s="14" t="s">
        <v>3299</v>
      </c>
      <c r="C1" s="14" t="s">
        <v>127</v>
      </c>
    </row>
    <row r="2">
      <c r="A2" s="15" t="s">
        <v>217</v>
      </c>
      <c r="B2" s="106">
        <v>16384.0</v>
      </c>
      <c r="C2" s="106">
        <f t="shared" ref="C2:C2219" si="1">roundup(B2/1024,0)</f>
        <v>16</v>
      </c>
    </row>
    <row r="3">
      <c r="A3" s="15" t="s">
        <v>218</v>
      </c>
      <c r="B3" s="106">
        <v>24576.0</v>
      </c>
      <c r="C3" s="106">
        <f t="shared" si="1"/>
        <v>24</v>
      </c>
    </row>
    <row r="4">
      <c r="A4" s="15" t="s">
        <v>219</v>
      </c>
      <c r="B4" s="106">
        <v>12288.0</v>
      </c>
      <c r="C4" s="106">
        <f t="shared" si="1"/>
        <v>12</v>
      </c>
    </row>
    <row r="5">
      <c r="A5" s="15" t="s">
        <v>220</v>
      </c>
      <c r="B5" s="106">
        <v>32768.0</v>
      </c>
      <c r="C5" s="106">
        <f t="shared" si="1"/>
        <v>32</v>
      </c>
    </row>
    <row r="6">
      <c r="A6" s="15" t="s">
        <v>221</v>
      </c>
      <c r="B6" s="106">
        <v>24576.0</v>
      </c>
      <c r="C6" s="106">
        <f t="shared" si="1"/>
        <v>24</v>
      </c>
    </row>
    <row r="7">
      <c r="A7" s="15" t="s">
        <v>1050</v>
      </c>
      <c r="B7" s="106">
        <v>32768.0</v>
      </c>
      <c r="C7" s="106">
        <f t="shared" si="1"/>
        <v>32</v>
      </c>
    </row>
    <row r="8">
      <c r="A8" s="15" t="s">
        <v>775</v>
      </c>
      <c r="B8" s="106">
        <v>16364.0</v>
      </c>
      <c r="C8" s="106">
        <f t="shared" si="1"/>
        <v>16</v>
      </c>
    </row>
    <row r="9">
      <c r="A9" s="15" t="s">
        <v>2588</v>
      </c>
      <c r="B9" s="106">
        <v>32768.0</v>
      </c>
      <c r="C9" s="106">
        <f t="shared" si="1"/>
        <v>32</v>
      </c>
    </row>
    <row r="10">
      <c r="A10" s="15" t="s">
        <v>755</v>
      </c>
      <c r="B10" s="106">
        <v>16364.0</v>
      </c>
      <c r="C10" s="106">
        <f t="shared" si="1"/>
        <v>16</v>
      </c>
    </row>
    <row r="11">
      <c r="A11" s="15" t="s">
        <v>756</v>
      </c>
      <c r="B11" s="106">
        <v>16364.0</v>
      </c>
      <c r="C11" s="106">
        <f t="shared" si="1"/>
        <v>16</v>
      </c>
    </row>
    <row r="12">
      <c r="A12" s="15" t="s">
        <v>2589</v>
      </c>
      <c r="B12" s="106">
        <v>4096.0</v>
      </c>
      <c r="C12" s="106">
        <f t="shared" si="1"/>
        <v>4</v>
      </c>
    </row>
    <row r="13">
      <c r="A13" s="15" t="s">
        <v>916</v>
      </c>
      <c r="B13" s="106">
        <v>1024.0</v>
      </c>
      <c r="C13" s="106">
        <f t="shared" si="1"/>
        <v>1</v>
      </c>
    </row>
    <row r="14">
      <c r="A14" s="15" t="s">
        <v>2590</v>
      </c>
      <c r="B14" s="106">
        <v>4096.0</v>
      </c>
      <c r="C14" s="106">
        <f t="shared" si="1"/>
        <v>4</v>
      </c>
    </row>
    <row r="15">
      <c r="A15" s="15" t="s">
        <v>2591</v>
      </c>
      <c r="B15" s="106">
        <v>4096.0</v>
      </c>
      <c r="C15" s="106">
        <f t="shared" si="1"/>
        <v>4</v>
      </c>
    </row>
    <row r="16">
      <c r="A16" s="15" t="s">
        <v>920</v>
      </c>
      <c r="B16" s="106">
        <v>4096.0</v>
      </c>
      <c r="C16" s="106">
        <f t="shared" si="1"/>
        <v>4</v>
      </c>
    </row>
    <row r="17">
      <c r="A17" s="15" t="s">
        <v>909</v>
      </c>
      <c r="B17" s="106">
        <v>32768.0</v>
      </c>
      <c r="C17" s="106">
        <f t="shared" si="1"/>
        <v>32</v>
      </c>
    </row>
    <row r="18">
      <c r="A18" s="15" t="s">
        <v>559</v>
      </c>
      <c r="B18" s="106">
        <v>16384.0</v>
      </c>
      <c r="C18" s="106">
        <f t="shared" si="1"/>
        <v>16</v>
      </c>
    </row>
    <row r="19">
      <c r="A19" s="15" t="s">
        <v>2592</v>
      </c>
      <c r="B19" s="106">
        <v>8192.0</v>
      </c>
      <c r="C19" s="106">
        <f t="shared" si="1"/>
        <v>8</v>
      </c>
    </row>
    <row r="20">
      <c r="A20" s="15" t="s">
        <v>2593</v>
      </c>
      <c r="B20" s="106">
        <v>8192.0</v>
      </c>
      <c r="C20" s="106">
        <f t="shared" si="1"/>
        <v>8</v>
      </c>
    </row>
    <row r="21">
      <c r="A21" s="15" t="s">
        <v>903</v>
      </c>
      <c r="B21" s="106">
        <v>8192.0</v>
      </c>
      <c r="C21" s="106">
        <f t="shared" si="1"/>
        <v>8</v>
      </c>
    </row>
    <row r="22">
      <c r="A22" s="15" t="s">
        <v>911</v>
      </c>
      <c r="B22" s="106">
        <v>32768.0</v>
      </c>
      <c r="C22" s="106">
        <f t="shared" si="1"/>
        <v>32</v>
      </c>
    </row>
    <row r="23">
      <c r="A23" s="15" t="s">
        <v>912</v>
      </c>
      <c r="B23" s="106">
        <v>32768.0</v>
      </c>
      <c r="C23" s="106">
        <f t="shared" si="1"/>
        <v>32</v>
      </c>
    </row>
    <row r="24">
      <c r="A24" s="15" t="s">
        <v>913</v>
      </c>
      <c r="B24" s="106">
        <v>32768.0</v>
      </c>
      <c r="C24" s="106">
        <f t="shared" si="1"/>
        <v>32</v>
      </c>
    </row>
    <row r="25">
      <c r="A25" s="15" t="s">
        <v>914</v>
      </c>
      <c r="B25" s="106">
        <v>32768.0</v>
      </c>
      <c r="C25" s="106">
        <f t="shared" si="1"/>
        <v>32</v>
      </c>
    </row>
    <row r="26">
      <c r="A26" s="15" t="s">
        <v>910</v>
      </c>
      <c r="B26" s="106">
        <v>8192.0</v>
      </c>
      <c r="C26" s="106">
        <f t="shared" si="1"/>
        <v>8</v>
      </c>
    </row>
    <row r="27">
      <c r="A27" s="15" t="s">
        <v>904</v>
      </c>
      <c r="B27" s="106">
        <v>8192.0</v>
      </c>
      <c r="C27" s="106">
        <f t="shared" si="1"/>
        <v>8</v>
      </c>
    </row>
    <row r="28">
      <c r="A28" s="15" t="s">
        <v>881</v>
      </c>
      <c r="B28" s="106">
        <v>49152.0</v>
      </c>
      <c r="C28" s="106">
        <f t="shared" si="1"/>
        <v>48</v>
      </c>
    </row>
    <row r="29">
      <c r="A29" s="15" t="s">
        <v>879</v>
      </c>
      <c r="B29" s="106">
        <v>32768.0</v>
      </c>
      <c r="C29" s="106">
        <f t="shared" si="1"/>
        <v>32</v>
      </c>
    </row>
    <row r="30">
      <c r="A30" s="15" t="s">
        <v>880</v>
      </c>
      <c r="B30" s="106">
        <v>32768.0</v>
      </c>
      <c r="C30" s="106">
        <f t="shared" si="1"/>
        <v>32</v>
      </c>
    </row>
    <row r="31">
      <c r="A31" s="15" t="s">
        <v>2594</v>
      </c>
      <c r="B31" s="106">
        <v>49152.0</v>
      </c>
      <c r="C31" s="106">
        <f t="shared" si="1"/>
        <v>48</v>
      </c>
    </row>
    <row r="32">
      <c r="A32" s="15" t="s">
        <v>2595</v>
      </c>
      <c r="B32" s="106">
        <v>49152.0</v>
      </c>
      <c r="C32" s="106">
        <f t="shared" si="1"/>
        <v>48</v>
      </c>
    </row>
    <row r="33">
      <c r="A33" s="15" t="s">
        <v>2596</v>
      </c>
      <c r="B33" s="106">
        <v>32768.0</v>
      </c>
      <c r="C33" s="106">
        <f t="shared" si="1"/>
        <v>32</v>
      </c>
    </row>
    <row r="34">
      <c r="A34" s="15" t="s">
        <v>2597</v>
      </c>
      <c r="B34" s="106">
        <v>32768.0</v>
      </c>
      <c r="C34" s="106">
        <f t="shared" si="1"/>
        <v>32</v>
      </c>
    </row>
    <row r="35">
      <c r="A35" s="15" t="s">
        <v>2598</v>
      </c>
      <c r="B35" s="106">
        <v>32768.0</v>
      </c>
      <c r="C35" s="106">
        <f t="shared" si="1"/>
        <v>32</v>
      </c>
    </row>
    <row r="36">
      <c r="A36" s="15" t="s">
        <v>891</v>
      </c>
      <c r="B36" s="106">
        <v>32768.0</v>
      </c>
      <c r="C36" s="106">
        <f t="shared" si="1"/>
        <v>32</v>
      </c>
    </row>
    <row r="37">
      <c r="A37" s="15" t="s">
        <v>892</v>
      </c>
      <c r="B37" s="106">
        <v>32768.0</v>
      </c>
      <c r="C37" s="106">
        <f t="shared" si="1"/>
        <v>32</v>
      </c>
    </row>
    <row r="38">
      <c r="A38" s="15" t="s">
        <v>893</v>
      </c>
      <c r="B38" s="106">
        <v>32768.0</v>
      </c>
      <c r="C38" s="106">
        <f t="shared" si="1"/>
        <v>32</v>
      </c>
    </row>
    <row r="39">
      <c r="A39" s="15" t="s">
        <v>894</v>
      </c>
      <c r="B39" s="106">
        <v>32768.0</v>
      </c>
      <c r="C39" s="106">
        <f t="shared" si="1"/>
        <v>32</v>
      </c>
    </row>
    <row r="40">
      <c r="A40" s="15" t="s">
        <v>2599</v>
      </c>
      <c r="B40" s="106">
        <v>4096.0</v>
      </c>
      <c r="C40" s="106">
        <f t="shared" si="1"/>
        <v>4</v>
      </c>
    </row>
    <row r="41">
      <c r="A41" s="15" t="s">
        <v>812</v>
      </c>
      <c r="B41" s="106">
        <v>8192.0</v>
      </c>
      <c r="C41" s="106">
        <f t="shared" si="1"/>
        <v>8</v>
      </c>
    </row>
    <row r="42">
      <c r="A42" s="15" t="s">
        <v>813</v>
      </c>
      <c r="B42" s="106">
        <v>4096.0</v>
      </c>
      <c r="C42" s="106">
        <f t="shared" si="1"/>
        <v>4</v>
      </c>
    </row>
    <row r="43">
      <c r="A43" s="15" t="s">
        <v>830</v>
      </c>
      <c r="B43" s="106">
        <v>8192.0</v>
      </c>
      <c r="C43" s="106">
        <f t="shared" si="1"/>
        <v>8</v>
      </c>
    </row>
    <row r="44">
      <c r="A44" s="15" t="s">
        <v>2600</v>
      </c>
      <c r="B44" s="106">
        <v>4096.0</v>
      </c>
      <c r="C44" s="106">
        <f t="shared" si="1"/>
        <v>4</v>
      </c>
    </row>
    <row r="45">
      <c r="A45" s="15" t="s">
        <v>814</v>
      </c>
      <c r="B45" s="106">
        <v>4096.0</v>
      </c>
      <c r="C45" s="106">
        <f t="shared" si="1"/>
        <v>4</v>
      </c>
    </row>
    <row r="46">
      <c r="A46" s="15" t="s">
        <v>749</v>
      </c>
      <c r="B46" s="106">
        <v>8192.0</v>
      </c>
      <c r="C46" s="106">
        <f t="shared" si="1"/>
        <v>8</v>
      </c>
    </row>
    <row r="47">
      <c r="A47" s="15" t="s">
        <v>750</v>
      </c>
      <c r="B47" s="106">
        <v>8192.0</v>
      </c>
      <c r="C47" s="106">
        <f t="shared" si="1"/>
        <v>8</v>
      </c>
    </row>
    <row r="48">
      <c r="A48" s="15" t="s">
        <v>746</v>
      </c>
      <c r="B48" s="106">
        <v>8192.0</v>
      </c>
      <c r="C48" s="106">
        <f t="shared" si="1"/>
        <v>8</v>
      </c>
    </row>
    <row r="49">
      <c r="A49" s="15" t="s">
        <v>747</v>
      </c>
      <c r="B49" s="106">
        <v>16384.0</v>
      </c>
      <c r="C49" s="106">
        <f t="shared" si="1"/>
        <v>16</v>
      </c>
    </row>
    <row r="50">
      <c r="A50" s="15" t="s">
        <v>748</v>
      </c>
      <c r="B50" s="106">
        <v>8192.0</v>
      </c>
      <c r="C50" s="106">
        <f t="shared" si="1"/>
        <v>8</v>
      </c>
    </row>
    <row r="51">
      <c r="A51" s="15" t="s">
        <v>740</v>
      </c>
      <c r="B51" s="106">
        <v>8192.0</v>
      </c>
      <c r="C51" s="106">
        <f t="shared" si="1"/>
        <v>8</v>
      </c>
    </row>
    <row r="52">
      <c r="A52" s="15" t="s">
        <v>741</v>
      </c>
      <c r="B52" s="106">
        <v>16384.0</v>
      </c>
      <c r="C52" s="106">
        <f t="shared" si="1"/>
        <v>16</v>
      </c>
    </row>
    <row r="53">
      <c r="A53" s="15" t="s">
        <v>1337</v>
      </c>
      <c r="B53" s="106">
        <v>32768.0</v>
      </c>
      <c r="C53" s="106">
        <f t="shared" si="1"/>
        <v>32</v>
      </c>
    </row>
    <row r="54">
      <c r="A54" s="15" t="s">
        <v>838</v>
      </c>
      <c r="B54" s="106">
        <v>4096.0</v>
      </c>
      <c r="C54" s="106">
        <f t="shared" si="1"/>
        <v>4</v>
      </c>
    </row>
    <row r="55">
      <c r="A55" s="15" t="s">
        <v>743</v>
      </c>
      <c r="B55" s="106">
        <v>8192.0</v>
      </c>
      <c r="C55" s="106">
        <f t="shared" si="1"/>
        <v>8</v>
      </c>
    </row>
    <row r="56">
      <c r="A56" s="15" t="s">
        <v>265</v>
      </c>
      <c r="B56" s="106">
        <v>16384.0</v>
      </c>
      <c r="C56" s="106">
        <f t="shared" si="1"/>
        <v>16</v>
      </c>
    </row>
    <row r="57">
      <c r="A57" s="15" t="s">
        <v>266</v>
      </c>
      <c r="B57" s="106">
        <v>12288.0</v>
      </c>
      <c r="C57" s="106">
        <f t="shared" si="1"/>
        <v>12</v>
      </c>
    </row>
    <row r="58">
      <c r="A58" s="15" t="s">
        <v>267</v>
      </c>
      <c r="B58" s="106">
        <v>12288.0</v>
      </c>
      <c r="C58" s="106">
        <f t="shared" si="1"/>
        <v>12</v>
      </c>
    </row>
    <row r="59">
      <c r="A59" s="15" t="s">
        <v>1594</v>
      </c>
      <c r="B59" s="106">
        <v>16384.0</v>
      </c>
      <c r="C59" s="106">
        <f t="shared" si="1"/>
        <v>16</v>
      </c>
    </row>
    <row r="60">
      <c r="A60" s="15" t="s">
        <v>1558</v>
      </c>
      <c r="B60" s="106">
        <v>4096.0</v>
      </c>
      <c r="C60" s="106">
        <f t="shared" si="1"/>
        <v>4</v>
      </c>
    </row>
    <row r="61">
      <c r="A61" s="15" t="s">
        <v>544</v>
      </c>
      <c r="B61" s="106">
        <v>4096.0</v>
      </c>
      <c r="C61" s="106">
        <f t="shared" si="1"/>
        <v>4</v>
      </c>
    </row>
    <row r="62">
      <c r="A62" s="15" t="s">
        <v>515</v>
      </c>
      <c r="B62" s="106">
        <v>8192.0</v>
      </c>
      <c r="C62" s="106">
        <f t="shared" si="1"/>
        <v>8</v>
      </c>
    </row>
    <row r="63">
      <c r="A63" s="15" t="s">
        <v>1064</v>
      </c>
      <c r="B63" s="106">
        <v>163840.0</v>
      </c>
      <c r="C63" s="106">
        <f t="shared" si="1"/>
        <v>160</v>
      </c>
    </row>
    <row r="64">
      <c r="A64" s="15" t="s">
        <v>1065</v>
      </c>
      <c r="B64" s="106">
        <v>65536.0</v>
      </c>
      <c r="C64" s="106">
        <f t="shared" si="1"/>
        <v>64</v>
      </c>
    </row>
    <row r="65">
      <c r="A65" s="15" t="s">
        <v>1067</v>
      </c>
      <c r="B65" s="106">
        <v>65536.0</v>
      </c>
      <c r="C65" s="106">
        <f t="shared" si="1"/>
        <v>64</v>
      </c>
    </row>
    <row r="66">
      <c r="A66" s="15" t="s">
        <v>1066</v>
      </c>
      <c r="B66" s="106">
        <v>16384.0</v>
      </c>
      <c r="C66" s="106">
        <f t="shared" si="1"/>
        <v>16</v>
      </c>
    </row>
    <row r="67">
      <c r="A67" s="15" t="s">
        <v>1404</v>
      </c>
      <c r="B67" s="106">
        <v>4096.0</v>
      </c>
      <c r="C67" s="106">
        <f t="shared" si="1"/>
        <v>4</v>
      </c>
    </row>
    <row r="68">
      <c r="A68" s="15" t="s">
        <v>1520</v>
      </c>
      <c r="B68" s="106">
        <v>8192.0</v>
      </c>
      <c r="C68" s="106">
        <f t="shared" si="1"/>
        <v>8</v>
      </c>
    </row>
    <row r="69">
      <c r="A69" s="15" t="s">
        <v>1618</v>
      </c>
      <c r="B69" s="106">
        <v>32768.0</v>
      </c>
      <c r="C69" s="106">
        <f t="shared" si="1"/>
        <v>32</v>
      </c>
    </row>
    <row r="70">
      <c r="A70" s="15" t="s">
        <v>1624</v>
      </c>
      <c r="B70" s="106">
        <v>8192.0</v>
      </c>
      <c r="C70" s="106">
        <f t="shared" si="1"/>
        <v>8</v>
      </c>
    </row>
    <row r="71">
      <c r="A71" s="15" t="s">
        <v>1647</v>
      </c>
      <c r="B71" s="106">
        <v>4096.0</v>
      </c>
      <c r="C71" s="106">
        <f t="shared" si="1"/>
        <v>4</v>
      </c>
    </row>
    <row r="72">
      <c r="A72" s="15" t="s">
        <v>1670</v>
      </c>
      <c r="B72" s="106">
        <v>12288.0</v>
      </c>
      <c r="C72" s="106">
        <f t="shared" si="1"/>
        <v>12</v>
      </c>
    </row>
    <row r="73">
      <c r="A73" s="15" t="s">
        <v>790</v>
      </c>
      <c r="B73" s="106">
        <v>16384.0</v>
      </c>
      <c r="C73" s="106">
        <f t="shared" si="1"/>
        <v>16</v>
      </c>
    </row>
    <row r="74">
      <c r="A74" s="15" t="s">
        <v>2601</v>
      </c>
      <c r="B74" s="106">
        <v>4096.0</v>
      </c>
      <c r="C74" s="106">
        <f t="shared" si="1"/>
        <v>4</v>
      </c>
    </row>
    <row r="75">
      <c r="A75" s="15" t="s">
        <v>2602</v>
      </c>
      <c r="B75" s="106">
        <v>8192.0</v>
      </c>
      <c r="C75" s="106">
        <f t="shared" si="1"/>
        <v>8</v>
      </c>
    </row>
    <row r="76">
      <c r="A76" s="15" t="s">
        <v>2603</v>
      </c>
      <c r="B76" s="106">
        <v>65536.0</v>
      </c>
      <c r="C76" s="106">
        <f t="shared" si="1"/>
        <v>64</v>
      </c>
    </row>
    <row r="77">
      <c r="A77" s="15" t="s">
        <v>2604</v>
      </c>
      <c r="B77" s="106">
        <v>65536.0</v>
      </c>
      <c r="C77" s="106">
        <f t="shared" si="1"/>
        <v>64</v>
      </c>
    </row>
    <row r="78">
      <c r="A78" s="15" t="s">
        <v>1569</v>
      </c>
      <c r="B78" s="106">
        <v>4096.0</v>
      </c>
      <c r="C78" s="106">
        <f t="shared" si="1"/>
        <v>4</v>
      </c>
    </row>
    <row r="79">
      <c r="A79" s="15" t="s">
        <v>979</v>
      </c>
      <c r="B79" s="106">
        <v>122880.0</v>
      </c>
      <c r="C79" s="106">
        <f t="shared" si="1"/>
        <v>120</v>
      </c>
    </row>
    <row r="80">
      <c r="A80" s="15" t="s">
        <v>980</v>
      </c>
      <c r="B80" s="106">
        <v>49152.0</v>
      </c>
      <c r="C80" s="106">
        <f t="shared" si="1"/>
        <v>48</v>
      </c>
    </row>
    <row r="81">
      <c r="A81" s="15" t="s">
        <v>981</v>
      </c>
      <c r="B81" s="106">
        <v>8192.0</v>
      </c>
      <c r="C81" s="106">
        <f t="shared" si="1"/>
        <v>8</v>
      </c>
    </row>
    <row r="82">
      <c r="A82" s="15" t="s">
        <v>1583</v>
      </c>
      <c r="B82" s="106">
        <v>16384.0</v>
      </c>
      <c r="C82" s="106">
        <f t="shared" si="1"/>
        <v>16</v>
      </c>
    </row>
    <row r="83">
      <c r="A83" s="15" t="s">
        <v>1570</v>
      </c>
      <c r="B83" s="106">
        <v>4096.0</v>
      </c>
      <c r="C83" s="106">
        <f t="shared" si="1"/>
        <v>4</v>
      </c>
    </row>
    <row r="84">
      <c r="A84" s="15" t="s">
        <v>1600</v>
      </c>
      <c r="B84" s="106">
        <v>16384.0</v>
      </c>
      <c r="C84" s="106">
        <f t="shared" si="1"/>
        <v>16</v>
      </c>
    </row>
    <row r="85">
      <c r="A85" s="15" t="s">
        <v>502</v>
      </c>
      <c r="B85" s="106">
        <v>8192.0</v>
      </c>
      <c r="C85" s="106">
        <f t="shared" si="1"/>
        <v>8</v>
      </c>
    </row>
    <row r="86">
      <c r="A86" s="15" t="s">
        <v>982</v>
      </c>
      <c r="B86" s="106">
        <v>81920.0</v>
      </c>
      <c r="C86" s="106">
        <f t="shared" si="1"/>
        <v>80</v>
      </c>
    </row>
    <row r="87">
      <c r="A87" s="15" t="s">
        <v>983</v>
      </c>
      <c r="B87" s="106">
        <v>65536.0</v>
      </c>
      <c r="C87" s="106">
        <f t="shared" si="1"/>
        <v>64</v>
      </c>
    </row>
    <row r="88">
      <c r="A88" s="15" t="s">
        <v>985</v>
      </c>
      <c r="B88" s="106">
        <v>20480.0</v>
      </c>
      <c r="C88" s="106">
        <f t="shared" si="1"/>
        <v>20</v>
      </c>
    </row>
    <row r="89">
      <c r="A89" s="15" t="s">
        <v>986</v>
      </c>
      <c r="B89" s="106">
        <v>32768.0</v>
      </c>
      <c r="C89" s="106">
        <f t="shared" si="1"/>
        <v>32</v>
      </c>
    </row>
    <row r="90">
      <c r="A90" s="15" t="s">
        <v>984</v>
      </c>
      <c r="B90" s="106">
        <v>12288.0</v>
      </c>
      <c r="C90" s="106">
        <f t="shared" si="1"/>
        <v>12</v>
      </c>
    </row>
    <row r="91">
      <c r="A91" s="15" t="s">
        <v>1104</v>
      </c>
      <c r="B91" s="106">
        <v>8192.0</v>
      </c>
      <c r="C91" s="106">
        <f t="shared" si="1"/>
        <v>8</v>
      </c>
    </row>
    <row r="92">
      <c r="A92" s="15" t="s">
        <v>1105</v>
      </c>
      <c r="B92" s="106">
        <v>4096.0</v>
      </c>
      <c r="C92" s="106">
        <f t="shared" si="1"/>
        <v>4</v>
      </c>
    </row>
    <row r="93">
      <c r="A93" s="15" t="s">
        <v>1106</v>
      </c>
      <c r="B93" s="106">
        <v>4096.0</v>
      </c>
      <c r="C93" s="106">
        <f t="shared" si="1"/>
        <v>4</v>
      </c>
    </row>
    <row r="94">
      <c r="A94" s="15" t="s">
        <v>1107</v>
      </c>
      <c r="B94" s="106">
        <v>8192.0</v>
      </c>
      <c r="C94" s="106">
        <f t="shared" si="1"/>
        <v>8</v>
      </c>
    </row>
    <row r="95">
      <c r="A95" s="15" t="s">
        <v>1108</v>
      </c>
      <c r="B95" s="106">
        <v>8192.0</v>
      </c>
      <c r="C95" s="106">
        <f t="shared" si="1"/>
        <v>8</v>
      </c>
    </row>
    <row r="96">
      <c r="A96" s="15" t="s">
        <v>1109</v>
      </c>
      <c r="B96" s="106">
        <v>16384.0</v>
      </c>
      <c r="C96" s="106">
        <f t="shared" si="1"/>
        <v>16</v>
      </c>
    </row>
    <row r="97">
      <c r="A97" s="15" t="s">
        <v>2605</v>
      </c>
      <c r="B97" s="106">
        <v>8192.0</v>
      </c>
      <c r="C97" s="106">
        <f t="shared" si="1"/>
        <v>8</v>
      </c>
    </row>
    <row r="98">
      <c r="A98" s="15" t="s">
        <v>2606</v>
      </c>
      <c r="B98" s="106">
        <v>8192.0</v>
      </c>
      <c r="C98" s="106">
        <f t="shared" si="1"/>
        <v>8</v>
      </c>
    </row>
    <row r="99">
      <c r="A99" s="15" t="s">
        <v>947</v>
      </c>
      <c r="B99" s="106">
        <v>262144.0</v>
      </c>
      <c r="C99" s="106">
        <f t="shared" si="1"/>
        <v>256</v>
      </c>
    </row>
    <row r="100">
      <c r="A100" s="15" t="s">
        <v>948</v>
      </c>
      <c r="B100" s="106">
        <v>65536.0</v>
      </c>
      <c r="C100" s="106">
        <f t="shared" si="1"/>
        <v>64</v>
      </c>
    </row>
    <row r="101">
      <c r="A101" s="15" t="s">
        <v>949</v>
      </c>
      <c r="B101" s="106">
        <v>262144.0</v>
      </c>
      <c r="C101" s="106">
        <f t="shared" si="1"/>
        <v>256</v>
      </c>
    </row>
    <row r="102">
      <c r="A102" s="15" t="s">
        <v>950</v>
      </c>
      <c r="B102" s="106">
        <v>65536.0</v>
      </c>
      <c r="C102" s="106">
        <f t="shared" si="1"/>
        <v>64</v>
      </c>
    </row>
    <row r="103">
      <c r="A103" s="15" t="s">
        <v>951</v>
      </c>
      <c r="B103" s="106">
        <v>8192.0</v>
      </c>
      <c r="C103" s="106">
        <f t="shared" si="1"/>
        <v>8</v>
      </c>
    </row>
    <row r="104">
      <c r="A104" s="15" t="s">
        <v>542</v>
      </c>
      <c r="B104" s="106">
        <v>4096.0</v>
      </c>
      <c r="C104" s="106">
        <f t="shared" si="1"/>
        <v>4</v>
      </c>
    </row>
    <row r="105">
      <c r="A105" s="15" t="s">
        <v>543</v>
      </c>
      <c r="B105" s="106">
        <v>4096.0</v>
      </c>
      <c r="C105" s="106">
        <f t="shared" si="1"/>
        <v>4</v>
      </c>
    </row>
    <row r="106">
      <c r="A106" s="15" t="s">
        <v>1491</v>
      </c>
      <c r="B106" s="106">
        <v>4096.0</v>
      </c>
      <c r="C106" s="106">
        <f t="shared" si="1"/>
        <v>4</v>
      </c>
    </row>
    <row r="107">
      <c r="A107" s="15" t="s">
        <v>216</v>
      </c>
      <c r="B107" s="106">
        <v>4096.0</v>
      </c>
      <c r="C107" s="106">
        <f t="shared" si="1"/>
        <v>4</v>
      </c>
    </row>
    <row r="108">
      <c r="A108" s="15" t="s">
        <v>861</v>
      </c>
      <c r="B108" s="106">
        <v>94208.0</v>
      </c>
      <c r="C108" s="106">
        <f t="shared" si="1"/>
        <v>92</v>
      </c>
    </row>
    <row r="109">
      <c r="A109" s="15" t="s">
        <v>862</v>
      </c>
      <c r="B109" s="106">
        <v>94208.0</v>
      </c>
      <c r="C109" s="106">
        <f t="shared" si="1"/>
        <v>92</v>
      </c>
    </row>
    <row r="110">
      <c r="A110" s="15" t="s">
        <v>863</v>
      </c>
      <c r="B110" s="106">
        <v>65536.0</v>
      </c>
      <c r="C110" s="106">
        <f t="shared" si="1"/>
        <v>64</v>
      </c>
    </row>
    <row r="111">
      <c r="A111" s="15" t="s">
        <v>864</v>
      </c>
      <c r="B111" s="106">
        <v>16384.0</v>
      </c>
      <c r="C111" s="106">
        <f t="shared" si="1"/>
        <v>16</v>
      </c>
    </row>
    <row r="112">
      <c r="A112" s="15" t="s">
        <v>277</v>
      </c>
      <c r="B112" s="106">
        <v>4096.0</v>
      </c>
      <c r="C112" s="106">
        <f t="shared" si="1"/>
        <v>4</v>
      </c>
    </row>
    <row r="113">
      <c r="A113" s="15" t="s">
        <v>278</v>
      </c>
      <c r="B113" s="106">
        <v>4096.0</v>
      </c>
      <c r="C113" s="106">
        <f t="shared" si="1"/>
        <v>4</v>
      </c>
    </row>
    <row r="114">
      <c r="A114" s="15" t="s">
        <v>279</v>
      </c>
      <c r="B114" s="106">
        <v>4096.0</v>
      </c>
      <c r="C114" s="106">
        <f t="shared" si="1"/>
        <v>4</v>
      </c>
    </row>
    <row r="115">
      <c r="A115" s="15" t="s">
        <v>280</v>
      </c>
      <c r="B115" s="106">
        <v>4096.0</v>
      </c>
      <c r="C115" s="106">
        <f t="shared" si="1"/>
        <v>4</v>
      </c>
    </row>
    <row r="116">
      <c r="A116" s="15" t="s">
        <v>281</v>
      </c>
      <c r="B116" s="106">
        <v>4096.0</v>
      </c>
      <c r="C116" s="106">
        <f t="shared" si="1"/>
        <v>4</v>
      </c>
    </row>
    <row r="117">
      <c r="A117" s="15" t="s">
        <v>282</v>
      </c>
      <c r="B117" s="106">
        <v>4096.0</v>
      </c>
      <c r="C117" s="106">
        <f t="shared" si="1"/>
        <v>4</v>
      </c>
    </row>
    <row r="118">
      <c r="A118" s="15" t="s">
        <v>285</v>
      </c>
      <c r="B118" s="106">
        <v>8192.0</v>
      </c>
      <c r="C118" s="106">
        <f t="shared" si="1"/>
        <v>8</v>
      </c>
    </row>
    <row r="119">
      <c r="A119" s="15" t="s">
        <v>286</v>
      </c>
      <c r="B119" s="106">
        <v>8192.0</v>
      </c>
      <c r="C119" s="106">
        <f t="shared" si="1"/>
        <v>8</v>
      </c>
    </row>
    <row r="120">
      <c r="A120" s="15" t="s">
        <v>287</v>
      </c>
      <c r="B120" s="106">
        <v>8192.0</v>
      </c>
      <c r="C120" s="106">
        <f t="shared" si="1"/>
        <v>8</v>
      </c>
    </row>
    <row r="121">
      <c r="A121" s="15" t="s">
        <v>288</v>
      </c>
      <c r="B121" s="106">
        <v>8192.0</v>
      </c>
      <c r="C121" s="106">
        <f t="shared" si="1"/>
        <v>8</v>
      </c>
    </row>
    <row r="122">
      <c r="A122" s="15" t="s">
        <v>289</v>
      </c>
      <c r="B122" s="106">
        <v>8192.0</v>
      </c>
      <c r="C122" s="106">
        <f t="shared" si="1"/>
        <v>8</v>
      </c>
    </row>
    <row r="123">
      <c r="A123" s="15" t="s">
        <v>290</v>
      </c>
      <c r="B123" s="106">
        <v>8192.0</v>
      </c>
      <c r="C123" s="106">
        <f t="shared" si="1"/>
        <v>8</v>
      </c>
    </row>
    <row r="124">
      <c r="A124" s="15" t="s">
        <v>291</v>
      </c>
      <c r="B124" s="106">
        <v>8192.0</v>
      </c>
      <c r="C124" s="106">
        <f t="shared" si="1"/>
        <v>8</v>
      </c>
    </row>
    <row r="125">
      <c r="A125" s="15" t="s">
        <v>292</v>
      </c>
      <c r="B125" s="106">
        <v>8192.0</v>
      </c>
      <c r="C125" s="106">
        <f t="shared" si="1"/>
        <v>8</v>
      </c>
    </row>
    <row r="126">
      <c r="A126" s="15" t="s">
        <v>293</v>
      </c>
      <c r="B126" s="106">
        <v>8192.0</v>
      </c>
      <c r="C126" s="106">
        <f t="shared" si="1"/>
        <v>8</v>
      </c>
    </row>
    <row r="127">
      <c r="A127" s="15" t="s">
        <v>294</v>
      </c>
      <c r="B127" s="106">
        <v>8192.0</v>
      </c>
      <c r="C127" s="106">
        <f t="shared" si="1"/>
        <v>8</v>
      </c>
    </row>
    <row r="128">
      <c r="A128" s="15" t="s">
        <v>283</v>
      </c>
      <c r="B128" s="106">
        <v>4096.0</v>
      </c>
      <c r="C128" s="106">
        <f t="shared" si="1"/>
        <v>4</v>
      </c>
    </row>
    <row r="129">
      <c r="A129" s="15" t="s">
        <v>284</v>
      </c>
      <c r="B129" s="106">
        <v>8192.0</v>
      </c>
      <c r="C129" s="106">
        <f t="shared" si="1"/>
        <v>8</v>
      </c>
    </row>
    <row r="130">
      <c r="A130" s="15" t="s">
        <v>2607</v>
      </c>
      <c r="B130" s="106">
        <v>65536.0</v>
      </c>
      <c r="C130" s="106">
        <f t="shared" si="1"/>
        <v>64</v>
      </c>
    </row>
    <row r="131">
      <c r="A131" s="15" t="s">
        <v>2608</v>
      </c>
      <c r="B131" s="106">
        <v>65536.0</v>
      </c>
      <c r="C131" s="106">
        <f t="shared" si="1"/>
        <v>64</v>
      </c>
    </row>
    <row r="132">
      <c r="A132" s="15" t="s">
        <v>276</v>
      </c>
      <c r="B132" s="106">
        <v>4096.0</v>
      </c>
      <c r="C132" s="106">
        <f t="shared" si="1"/>
        <v>4</v>
      </c>
    </row>
    <row r="133">
      <c r="A133" s="15" t="s">
        <v>297</v>
      </c>
      <c r="B133" s="106">
        <v>4096.0</v>
      </c>
      <c r="C133" s="106">
        <f t="shared" si="1"/>
        <v>4</v>
      </c>
    </row>
    <row r="134">
      <c r="A134" s="15" t="s">
        <v>295</v>
      </c>
      <c r="B134" s="106">
        <v>16384.0</v>
      </c>
      <c r="C134" s="106">
        <f t="shared" si="1"/>
        <v>16</v>
      </c>
    </row>
    <row r="135">
      <c r="A135" s="15" t="s">
        <v>296</v>
      </c>
      <c r="B135" s="106">
        <v>32768.0</v>
      </c>
      <c r="C135" s="106">
        <f t="shared" si="1"/>
        <v>32</v>
      </c>
    </row>
    <row r="136">
      <c r="A136" s="15" t="s">
        <v>1561</v>
      </c>
      <c r="B136" s="106">
        <v>4096.0</v>
      </c>
      <c r="C136" s="106">
        <f t="shared" si="1"/>
        <v>4</v>
      </c>
    </row>
    <row r="137">
      <c r="A137" s="15" t="s">
        <v>1026</v>
      </c>
      <c r="B137" s="106">
        <v>16384.0</v>
      </c>
      <c r="C137" s="106">
        <f t="shared" si="1"/>
        <v>16</v>
      </c>
    </row>
    <row r="138">
      <c r="A138" s="15" t="s">
        <v>237</v>
      </c>
      <c r="B138" s="106">
        <v>4096.0</v>
      </c>
      <c r="C138" s="106">
        <f t="shared" si="1"/>
        <v>4</v>
      </c>
    </row>
    <row r="139">
      <c r="A139" s="15" t="s">
        <v>2609</v>
      </c>
      <c r="B139" s="106">
        <v>4096.0</v>
      </c>
      <c r="C139" s="106">
        <f t="shared" si="1"/>
        <v>4</v>
      </c>
    </row>
    <row r="140">
      <c r="A140" s="15" t="s">
        <v>521</v>
      </c>
      <c r="B140" s="106">
        <v>4096.0</v>
      </c>
      <c r="C140" s="106">
        <f t="shared" si="1"/>
        <v>4</v>
      </c>
    </row>
    <row r="141">
      <c r="A141" s="15" t="s">
        <v>431</v>
      </c>
      <c r="B141" s="106">
        <v>16384.0</v>
      </c>
      <c r="C141" s="106">
        <f t="shared" si="1"/>
        <v>16</v>
      </c>
    </row>
    <row r="142">
      <c r="A142" s="15" t="s">
        <v>2610</v>
      </c>
      <c r="B142" s="106">
        <v>8192.0</v>
      </c>
      <c r="C142" s="106">
        <f t="shared" si="1"/>
        <v>8</v>
      </c>
    </row>
    <row r="143">
      <c r="A143" s="15" t="s">
        <v>331</v>
      </c>
      <c r="B143" s="106">
        <v>8192.0</v>
      </c>
      <c r="C143" s="106">
        <f t="shared" si="1"/>
        <v>8</v>
      </c>
    </row>
    <row r="144">
      <c r="A144" s="15" t="s">
        <v>330</v>
      </c>
      <c r="B144" s="106">
        <v>8192.0</v>
      </c>
      <c r="C144" s="106">
        <f t="shared" si="1"/>
        <v>8</v>
      </c>
    </row>
    <row r="145">
      <c r="A145" s="15" t="s">
        <v>340</v>
      </c>
      <c r="B145" s="106">
        <v>65536.0</v>
      </c>
      <c r="C145" s="106">
        <f t="shared" si="1"/>
        <v>64</v>
      </c>
    </row>
    <row r="146">
      <c r="A146" s="15" t="s">
        <v>341</v>
      </c>
      <c r="B146" s="106">
        <v>8192.0</v>
      </c>
      <c r="C146" s="106">
        <f t="shared" si="1"/>
        <v>8</v>
      </c>
    </row>
    <row r="147">
      <c r="A147" s="15" t="s">
        <v>342</v>
      </c>
      <c r="B147" s="106">
        <v>65536.0</v>
      </c>
      <c r="C147" s="106">
        <f t="shared" si="1"/>
        <v>64</v>
      </c>
    </row>
    <row r="148">
      <c r="A148" s="15" t="s">
        <v>343</v>
      </c>
      <c r="B148" s="106">
        <v>4096.0</v>
      </c>
      <c r="C148" s="106">
        <f t="shared" si="1"/>
        <v>4</v>
      </c>
    </row>
    <row r="149">
      <c r="A149" s="15" t="s">
        <v>873</v>
      </c>
      <c r="B149" s="106">
        <v>32768.0</v>
      </c>
      <c r="C149" s="106">
        <f t="shared" si="1"/>
        <v>32</v>
      </c>
    </row>
    <row r="150">
      <c r="A150" s="15" t="s">
        <v>874</v>
      </c>
      <c r="B150" s="106">
        <v>32768.0</v>
      </c>
      <c r="C150" s="106">
        <f t="shared" si="1"/>
        <v>32</v>
      </c>
    </row>
    <row r="151">
      <c r="A151" s="15" t="s">
        <v>875</v>
      </c>
      <c r="B151" s="106">
        <v>32768.0</v>
      </c>
      <c r="C151" s="106">
        <f t="shared" si="1"/>
        <v>32</v>
      </c>
    </row>
    <row r="152">
      <c r="A152" s="15" t="s">
        <v>876</v>
      </c>
      <c r="B152" s="106">
        <v>32768.0</v>
      </c>
      <c r="C152" s="106">
        <f t="shared" si="1"/>
        <v>32</v>
      </c>
    </row>
    <row r="153">
      <c r="A153" s="15" t="s">
        <v>865</v>
      </c>
      <c r="B153" s="106">
        <v>32768.0</v>
      </c>
      <c r="C153" s="106">
        <f t="shared" si="1"/>
        <v>32</v>
      </c>
    </row>
    <row r="154">
      <c r="A154" s="15" t="s">
        <v>866</v>
      </c>
      <c r="B154" s="106">
        <v>32768.0</v>
      </c>
      <c r="C154" s="106">
        <f t="shared" si="1"/>
        <v>32</v>
      </c>
    </row>
    <row r="155">
      <c r="A155" s="15" t="s">
        <v>867</v>
      </c>
      <c r="B155" s="106">
        <v>32768.0</v>
      </c>
      <c r="C155" s="106">
        <f t="shared" si="1"/>
        <v>32</v>
      </c>
    </row>
    <row r="156">
      <c r="A156" s="15" t="s">
        <v>868</v>
      </c>
      <c r="B156" s="106">
        <v>32768.0</v>
      </c>
      <c r="C156" s="106">
        <f t="shared" si="1"/>
        <v>32</v>
      </c>
    </row>
    <row r="157">
      <c r="A157" s="15" t="s">
        <v>1562</v>
      </c>
      <c r="B157" s="106">
        <v>4096.0</v>
      </c>
      <c r="C157" s="106">
        <f t="shared" si="1"/>
        <v>4</v>
      </c>
    </row>
    <row r="158">
      <c r="A158" s="15" t="s">
        <v>430</v>
      </c>
      <c r="B158" s="106">
        <v>8192.0</v>
      </c>
      <c r="C158" s="106">
        <f t="shared" si="1"/>
        <v>8</v>
      </c>
    </row>
    <row r="159">
      <c r="A159" s="15" t="s">
        <v>418</v>
      </c>
      <c r="B159" s="106">
        <v>16384.0</v>
      </c>
      <c r="C159" s="106">
        <f t="shared" si="1"/>
        <v>16</v>
      </c>
    </row>
    <row r="160">
      <c r="A160" s="15" t="s">
        <v>419</v>
      </c>
      <c r="B160" s="106">
        <v>16384.0</v>
      </c>
      <c r="C160" s="106">
        <f t="shared" si="1"/>
        <v>16</v>
      </c>
    </row>
    <row r="161">
      <c r="A161" s="15" t="s">
        <v>420</v>
      </c>
      <c r="B161" s="106">
        <v>16384.0</v>
      </c>
      <c r="C161" s="106">
        <f t="shared" si="1"/>
        <v>16</v>
      </c>
    </row>
    <row r="162">
      <c r="A162" s="15" t="s">
        <v>421</v>
      </c>
      <c r="B162" s="106">
        <v>16384.0</v>
      </c>
      <c r="C162" s="106">
        <f t="shared" si="1"/>
        <v>16</v>
      </c>
    </row>
    <row r="163">
      <c r="A163" s="15" t="s">
        <v>422</v>
      </c>
      <c r="B163" s="106">
        <v>16384.0</v>
      </c>
      <c r="C163" s="106">
        <f t="shared" si="1"/>
        <v>16</v>
      </c>
    </row>
    <row r="164">
      <c r="A164" s="15" t="s">
        <v>423</v>
      </c>
      <c r="B164" s="106">
        <v>8192.0</v>
      </c>
      <c r="C164" s="106">
        <f t="shared" si="1"/>
        <v>8</v>
      </c>
    </row>
    <row r="165">
      <c r="A165" s="15" t="s">
        <v>424</v>
      </c>
      <c r="B165" s="106">
        <v>8192.0</v>
      </c>
      <c r="C165" s="106">
        <f t="shared" si="1"/>
        <v>8</v>
      </c>
    </row>
    <row r="166">
      <c r="A166" s="15" t="s">
        <v>425</v>
      </c>
      <c r="B166" s="106">
        <v>8192.0</v>
      </c>
      <c r="C166" s="106">
        <f t="shared" si="1"/>
        <v>8</v>
      </c>
    </row>
    <row r="167">
      <c r="A167" s="15" t="s">
        <v>426</v>
      </c>
      <c r="B167" s="106">
        <v>8192.0</v>
      </c>
      <c r="C167" s="106">
        <f t="shared" si="1"/>
        <v>8</v>
      </c>
    </row>
    <row r="168">
      <c r="A168" s="15" t="s">
        <v>2611</v>
      </c>
      <c r="B168" s="106">
        <v>8192.0</v>
      </c>
      <c r="C168" s="106">
        <f t="shared" si="1"/>
        <v>8</v>
      </c>
    </row>
    <row r="169">
      <c r="A169" s="15" t="s">
        <v>427</v>
      </c>
      <c r="B169" s="106">
        <v>8192.0</v>
      </c>
      <c r="C169" s="106">
        <f t="shared" si="1"/>
        <v>8</v>
      </c>
    </row>
    <row r="170">
      <c r="A170" s="15" t="s">
        <v>428</v>
      </c>
      <c r="B170" s="106">
        <v>8192.0</v>
      </c>
      <c r="C170" s="106">
        <f t="shared" si="1"/>
        <v>8</v>
      </c>
    </row>
    <row r="171">
      <c r="A171" s="15" t="s">
        <v>429</v>
      </c>
      <c r="B171" s="106">
        <v>8192.0</v>
      </c>
      <c r="C171" s="106">
        <f t="shared" si="1"/>
        <v>8</v>
      </c>
    </row>
    <row r="172">
      <c r="A172" s="15" t="s">
        <v>2612</v>
      </c>
      <c r="B172" s="106">
        <v>8192.0</v>
      </c>
      <c r="C172" s="106">
        <f t="shared" si="1"/>
        <v>8</v>
      </c>
    </row>
    <row r="173">
      <c r="A173" s="15" t="s">
        <v>1567</v>
      </c>
      <c r="B173" s="106">
        <v>4096.0</v>
      </c>
      <c r="C173" s="106">
        <f t="shared" si="1"/>
        <v>4</v>
      </c>
    </row>
    <row r="174">
      <c r="A174" s="15" t="s">
        <v>1045</v>
      </c>
      <c r="B174" s="106">
        <v>163840.0</v>
      </c>
      <c r="C174" s="106">
        <f t="shared" si="1"/>
        <v>160</v>
      </c>
    </row>
    <row r="175">
      <c r="A175" s="15" t="s">
        <v>1046</v>
      </c>
      <c r="B175" s="106">
        <v>98304.0</v>
      </c>
      <c r="C175" s="106">
        <f t="shared" si="1"/>
        <v>96</v>
      </c>
    </row>
    <row r="176">
      <c r="A176" s="15" t="s">
        <v>1048</v>
      </c>
      <c r="B176" s="106">
        <v>163840.0</v>
      </c>
      <c r="C176" s="106">
        <f t="shared" si="1"/>
        <v>160</v>
      </c>
    </row>
    <row r="177">
      <c r="A177" s="15" t="s">
        <v>1049</v>
      </c>
      <c r="B177" s="106">
        <v>49152.0</v>
      </c>
      <c r="C177" s="106">
        <f t="shared" si="1"/>
        <v>48</v>
      </c>
    </row>
    <row r="178">
      <c r="A178" s="15" t="s">
        <v>1047</v>
      </c>
      <c r="B178" s="106">
        <v>12288.0</v>
      </c>
      <c r="C178" s="106">
        <f t="shared" si="1"/>
        <v>12</v>
      </c>
    </row>
    <row r="179">
      <c r="A179" s="15" t="s">
        <v>921</v>
      </c>
      <c r="B179" s="106">
        <v>32768.0</v>
      </c>
      <c r="C179" s="106">
        <f t="shared" si="1"/>
        <v>32</v>
      </c>
    </row>
    <row r="180">
      <c r="A180" s="15" t="s">
        <v>922</v>
      </c>
      <c r="B180" s="106">
        <v>32768.0</v>
      </c>
      <c r="C180" s="106">
        <f t="shared" si="1"/>
        <v>32</v>
      </c>
    </row>
    <row r="181">
      <c r="A181" s="15" t="s">
        <v>923</v>
      </c>
      <c r="B181" s="106">
        <v>32768.0</v>
      </c>
      <c r="C181" s="106">
        <f t="shared" si="1"/>
        <v>32</v>
      </c>
    </row>
    <row r="182">
      <c r="A182" s="15" t="s">
        <v>924</v>
      </c>
      <c r="B182" s="106">
        <v>32768.0</v>
      </c>
      <c r="C182" s="106">
        <f t="shared" si="1"/>
        <v>32</v>
      </c>
    </row>
    <row r="183">
      <c r="A183" s="15" t="s">
        <v>415</v>
      </c>
      <c r="B183" s="106">
        <v>16384.0</v>
      </c>
      <c r="C183" s="106">
        <f t="shared" si="1"/>
        <v>16</v>
      </c>
    </row>
    <row r="184">
      <c r="A184" s="15" t="s">
        <v>1568</v>
      </c>
      <c r="B184" s="106">
        <v>4096.0</v>
      </c>
      <c r="C184" s="106">
        <f t="shared" si="1"/>
        <v>4</v>
      </c>
    </row>
    <row r="185">
      <c r="A185" s="15" t="s">
        <v>1038</v>
      </c>
      <c r="B185" s="106">
        <v>81920.0</v>
      </c>
      <c r="C185" s="106">
        <f t="shared" si="1"/>
        <v>80</v>
      </c>
    </row>
    <row r="186">
      <c r="A186" s="15" t="s">
        <v>1039</v>
      </c>
      <c r="B186" s="106">
        <v>49152.0</v>
      </c>
      <c r="C186" s="106">
        <f t="shared" si="1"/>
        <v>48</v>
      </c>
    </row>
    <row r="187">
      <c r="A187" s="15" t="s">
        <v>1041</v>
      </c>
      <c r="B187" s="106">
        <v>49152.0</v>
      </c>
      <c r="C187" s="106">
        <f t="shared" si="1"/>
        <v>48</v>
      </c>
    </row>
    <row r="188">
      <c r="A188" s="15" t="s">
        <v>1040</v>
      </c>
      <c r="B188" s="106">
        <v>8192.0</v>
      </c>
      <c r="C188" s="106">
        <f t="shared" si="1"/>
        <v>8</v>
      </c>
    </row>
    <row r="189">
      <c r="A189" s="15" t="s">
        <v>416</v>
      </c>
      <c r="B189" s="106">
        <v>4096.0</v>
      </c>
      <c r="C189" s="106">
        <f t="shared" si="1"/>
        <v>4</v>
      </c>
    </row>
    <row r="190">
      <c r="A190" s="15" t="s">
        <v>882</v>
      </c>
      <c r="B190" s="106">
        <v>32768.0</v>
      </c>
      <c r="C190" s="106">
        <f t="shared" si="1"/>
        <v>32</v>
      </c>
    </row>
    <row r="191">
      <c r="A191" s="15" t="s">
        <v>883</v>
      </c>
      <c r="B191" s="106">
        <v>32768.0</v>
      </c>
      <c r="C191" s="106">
        <f t="shared" si="1"/>
        <v>32</v>
      </c>
    </row>
    <row r="192">
      <c r="A192" s="15" t="s">
        <v>884</v>
      </c>
      <c r="B192" s="106">
        <v>32768.0</v>
      </c>
      <c r="C192" s="106">
        <f t="shared" si="1"/>
        <v>32</v>
      </c>
    </row>
    <row r="193">
      <c r="A193" s="15" t="s">
        <v>885</v>
      </c>
      <c r="B193" s="106">
        <v>32768.0</v>
      </c>
      <c r="C193" s="106">
        <f t="shared" si="1"/>
        <v>32</v>
      </c>
    </row>
    <row r="194">
      <c r="A194" s="15" t="s">
        <v>447</v>
      </c>
      <c r="B194" s="106">
        <v>16384.0</v>
      </c>
      <c r="C194" s="106">
        <f t="shared" si="1"/>
        <v>16</v>
      </c>
    </row>
    <row r="195">
      <c r="A195" s="15" t="s">
        <v>448</v>
      </c>
      <c r="B195" s="106">
        <v>4096.0</v>
      </c>
      <c r="C195" s="106">
        <f t="shared" si="1"/>
        <v>4</v>
      </c>
    </row>
    <row r="196">
      <c r="A196" s="15" t="s">
        <v>449</v>
      </c>
      <c r="B196" s="106">
        <v>2048.0</v>
      </c>
      <c r="C196" s="106">
        <f t="shared" si="1"/>
        <v>2</v>
      </c>
    </row>
    <row r="197">
      <c r="A197" s="15" t="s">
        <v>450</v>
      </c>
      <c r="B197" s="106">
        <v>16384.0</v>
      </c>
      <c r="C197" s="106">
        <f t="shared" si="1"/>
        <v>16</v>
      </c>
    </row>
    <row r="198">
      <c r="A198" s="15" t="s">
        <v>451</v>
      </c>
      <c r="B198" s="106">
        <v>8192.0</v>
      </c>
      <c r="C198" s="106">
        <f t="shared" si="1"/>
        <v>8</v>
      </c>
    </row>
    <row r="199">
      <c r="A199" s="15" t="s">
        <v>1747</v>
      </c>
      <c r="B199" s="106">
        <v>2048.0</v>
      </c>
      <c r="C199" s="106">
        <f t="shared" si="1"/>
        <v>2</v>
      </c>
    </row>
    <row r="200">
      <c r="A200" s="15" t="s">
        <v>395</v>
      </c>
      <c r="B200" s="106">
        <v>2048.0</v>
      </c>
      <c r="C200" s="106">
        <f t="shared" si="1"/>
        <v>2</v>
      </c>
    </row>
    <row r="201">
      <c r="A201" s="15" t="s">
        <v>1004</v>
      </c>
      <c r="B201" s="106">
        <v>98304.0</v>
      </c>
      <c r="C201" s="106">
        <f t="shared" si="1"/>
        <v>96</v>
      </c>
    </row>
    <row r="202">
      <c r="A202" s="15" t="s">
        <v>1005</v>
      </c>
      <c r="B202" s="106">
        <v>32768.0</v>
      </c>
      <c r="C202" s="106">
        <f t="shared" si="1"/>
        <v>32</v>
      </c>
    </row>
    <row r="203">
      <c r="A203" s="15" t="s">
        <v>1002</v>
      </c>
      <c r="B203" s="106">
        <v>98304.0</v>
      </c>
      <c r="C203" s="106">
        <f t="shared" si="1"/>
        <v>96</v>
      </c>
    </row>
    <row r="204">
      <c r="A204" s="15" t="s">
        <v>1003</v>
      </c>
      <c r="B204" s="106">
        <v>32768.0</v>
      </c>
      <c r="C204" s="106">
        <f t="shared" si="1"/>
        <v>32</v>
      </c>
    </row>
    <row r="205">
      <c r="A205" s="15" t="s">
        <v>1006</v>
      </c>
      <c r="B205" s="106">
        <v>8192.0</v>
      </c>
      <c r="C205" s="106">
        <f t="shared" si="1"/>
        <v>8</v>
      </c>
    </row>
    <row r="206">
      <c r="A206" s="15" t="s">
        <v>1128</v>
      </c>
      <c r="B206" s="106">
        <v>16384.0</v>
      </c>
      <c r="C206" s="106">
        <f t="shared" si="1"/>
        <v>16</v>
      </c>
    </row>
    <row r="207">
      <c r="A207" s="15" t="s">
        <v>823</v>
      </c>
      <c r="B207" s="106">
        <v>8192.0</v>
      </c>
      <c r="C207" s="106">
        <f t="shared" si="1"/>
        <v>8</v>
      </c>
    </row>
    <row r="208">
      <c r="A208" s="15" t="s">
        <v>452</v>
      </c>
      <c r="B208" s="106">
        <v>4096.0</v>
      </c>
      <c r="C208" s="106">
        <f t="shared" si="1"/>
        <v>4</v>
      </c>
    </row>
    <row r="209">
      <c r="A209" s="15" t="s">
        <v>1675</v>
      </c>
      <c r="B209" s="106">
        <v>24576.0</v>
      </c>
      <c r="C209" s="106">
        <f t="shared" si="1"/>
        <v>24</v>
      </c>
    </row>
    <row r="210">
      <c r="A210" s="15" t="s">
        <v>1027</v>
      </c>
      <c r="B210" s="106">
        <v>16384.0</v>
      </c>
      <c r="C210" s="106">
        <f t="shared" si="1"/>
        <v>16</v>
      </c>
    </row>
    <row r="211">
      <c r="A211" s="15" t="s">
        <v>1022</v>
      </c>
      <c r="B211" s="106">
        <v>4096.0</v>
      </c>
      <c r="C211" s="106">
        <f t="shared" si="1"/>
        <v>4</v>
      </c>
    </row>
    <row r="212">
      <c r="A212" s="15" t="s">
        <v>397</v>
      </c>
      <c r="B212" s="106">
        <v>32768.0</v>
      </c>
      <c r="C212" s="106">
        <f t="shared" si="1"/>
        <v>32</v>
      </c>
    </row>
    <row r="213">
      <c r="A213" s="15" t="s">
        <v>398</v>
      </c>
      <c r="B213" s="106">
        <v>4096.0</v>
      </c>
      <c r="C213" s="106">
        <f t="shared" si="1"/>
        <v>4</v>
      </c>
    </row>
    <row r="214">
      <c r="A214" s="15" t="s">
        <v>399</v>
      </c>
      <c r="B214" s="106">
        <v>4096.0</v>
      </c>
      <c r="C214" s="106">
        <f t="shared" si="1"/>
        <v>4</v>
      </c>
    </row>
    <row r="215">
      <c r="A215" s="15" t="s">
        <v>400</v>
      </c>
      <c r="B215" s="106">
        <v>4096.0</v>
      </c>
      <c r="C215" s="106">
        <f t="shared" si="1"/>
        <v>4</v>
      </c>
    </row>
    <row r="216">
      <c r="A216" s="15" t="s">
        <v>401</v>
      </c>
      <c r="B216" s="106">
        <v>4096.0</v>
      </c>
      <c r="C216" s="106">
        <f t="shared" si="1"/>
        <v>4</v>
      </c>
    </row>
    <row r="217">
      <c r="A217" s="15" t="s">
        <v>402</v>
      </c>
      <c r="B217" s="106">
        <v>4096.0</v>
      </c>
      <c r="C217" s="106">
        <f t="shared" si="1"/>
        <v>4</v>
      </c>
    </row>
    <row r="218">
      <c r="A218" s="15" t="s">
        <v>987</v>
      </c>
      <c r="B218" s="106">
        <v>81920.0</v>
      </c>
      <c r="C218" s="106">
        <f t="shared" si="1"/>
        <v>80</v>
      </c>
    </row>
    <row r="219">
      <c r="A219" s="15" t="s">
        <v>988</v>
      </c>
      <c r="B219" s="106">
        <v>24576.0</v>
      </c>
      <c r="C219" s="106">
        <f t="shared" si="1"/>
        <v>24</v>
      </c>
    </row>
    <row r="220">
      <c r="A220" s="15" t="s">
        <v>990</v>
      </c>
      <c r="B220" s="106">
        <v>81920.0</v>
      </c>
      <c r="C220" s="106">
        <f t="shared" si="1"/>
        <v>80</v>
      </c>
    </row>
    <row r="221">
      <c r="A221" s="15" t="s">
        <v>991</v>
      </c>
      <c r="B221" s="106">
        <v>24576.0</v>
      </c>
      <c r="C221" s="106">
        <f t="shared" si="1"/>
        <v>24</v>
      </c>
    </row>
    <row r="222">
      <c r="A222" s="15" t="s">
        <v>989</v>
      </c>
      <c r="B222" s="106">
        <v>8192.0</v>
      </c>
      <c r="C222" s="106">
        <f t="shared" si="1"/>
        <v>8</v>
      </c>
    </row>
    <row r="223">
      <c r="A223" s="15" t="s">
        <v>776</v>
      </c>
      <c r="B223" s="106">
        <v>4096.0</v>
      </c>
      <c r="C223" s="106">
        <f t="shared" si="1"/>
        <v>4</v>
      </c>
    </row>
    <row r="224">
      <c r="A224" s="15" t="s">
        <v>1072</v>
      </c>
      <c r="B224" s="106">
        <v>4096.0</v>
      </c>
      <c r="C224" s="106">
        <f t="shared" si="1"/>
        <v>4</v>
      </c>
    </row>
    <row r="225">
      <c r="A225" s="15" t="s">
        <v>1073</v>
      </c>
      <c r="B225" s="106">
        <v>4096.0</v>
      </c>
      <c r="C225" s="106">
        <f t="shared" si="1"/>
        <v>4</v>
      </c>
    </row>
    <row r="226">
      <c r="A226" s="15" t="s">
        <v>1011</v>
      </c>
      <c r="B226" s="106">
        <v>16384.0</v>
      </c>
      <c r="C226" s="106">
        <f t="shared" si="1"/>
        <v>16</v>
      </c>
    </row>
    <row r="227">
      <c r="A227" s="15" t="s">
        <v>1012</v>
      </c>
      <c r="B227" s="106">
        <v>32768.0</v>
      </c>
      <c r="C227" s="106">
        <f t="shared" si="1"/>
        <v>32</v>
      </c>
    </row>
    <row r="228">
      <c r="A228" s="15" t="s">
        <v>757</v>
      </c>
      <c r="B228" s="106">
        <v>65536.0</v>
      </c>
      <c r="C228" s="106">
        <f t="shared" si="1"/>
        <v>64</v>
      </c>
    </row>
    <row r="229">
      <c r="A229" s="15" t="s">
        <v>778</v>
      </c>
      <c r="B229" s="106">
        <v>4096.0</v>
      </c>
      <c r="C229" s="106">
        <f t="shared" si="1"/>
        <v>4</v>
      </c>
    </row>
    <row r="230">
      <c r="A230" s="15" t="s">
        <v>612</v>
      </c>
      <c r="B230" s="106">
        <v>16384.0</v>
      </c>
      <c r="C230" s="106">
        <f t="shared" si="1"/>
        <v>16</v>
      </c>
    </row>
    <row r="231">
      <c r="A231" s="15" t="s">
        <v>579</v>
      </c>
      <c r="B231" s="106">
        <v>21504.0</v>
      </c>
      <c r="C231" s="106">
        <f t="shared" si="1"/>
        <v>21</v>
      </c>
    </row>
    <row r="232">
      <c r="A232" s="15" t="s">
        <v>613</v>
      </c>
      <c r="B232" s="106">
        <v>8192.0</v>
      </c>
      <c r="C232" s="106">
        <f t="shared" si="1"/>
        <v>8</v>
      </c>
    </row>
    <row r="233">
      <c r="A233" s="15" t="s">
        <v>614</v>
      </c>
      <c r="B233" s="106">
        <v>8192.0</v>
      </c>
      <c r="C233" s="106">
        <f t="shared" si="1"/>
        <v>8</v>
      </c>
    </row>
    <row r="234">
      <c r="A234" s="15" t="s">
        <v>615</v>
      </c>
      <c r="B234" s="106">
        <v>8192.0</v>
      </c>
      <c r="C234" s="106">
        <f t="shared" si="1"/>
        <v>8</v>
      </c>
    </row>
    <row r="235">
      <c r="A235" s="15" t="s">
        <v>616</v>
      </c>
      <c r="B235" s="106">
        <v>8192.0</v>
      </c>
      <c r="C235" s="106">
        <f t="shared" si="1"/>
        <v>8</v>
      </c>
    </row>
    <row r="236">
      <c r="A236" s="15" t="s">
        <v>617</v>
      </c>
      <c r="B236" s="106">
        <v>8192.0</v>
      </c>
      <c r="C236" s="106">
        <f t="shared" si="1"/>
        <v>8</v>
      </c>
    </row>
    <row r="237">
      <c r="A237" s="15" t="s">
        <v>618</v>
      </c>
      <c r="B237" s="106">
        <v>8192.0</v>
      </c>
      <c r="C237" s="106">
        <f t="shared" si="1"/>
        <v>8</v>
      </c>
    </row>
    <row r="238">
      <c r="A238" s="15" t="s">
        <v>619</v>
      </c>
      <c r="B238" s="106">
        <v>8192.0</v>
      </c>
      <c r="C238" s="106">
        <f t="shared" si="1"/>
        <v>8</v>
      </c>
    </row>
    <row r="239">
      <c r="A239" s="15" t="s">
        <v>620</v>
      </c>
      <c r="B239" s="106">
        <v>8192.0</v>
      </c>
      <c r="C239" s="106">
        <f t="shared" si="1"/>
        <v>8</v>
      </c>
    </row>
    <row r="240">
      <c r="A240" s="15" t="s">
        <v>621</v>
      </c>
      <c r="B240" s="106">
        <v>8192.0</v>
      </c>
      <c r="C240" s="106">
        <f t="shared" si="1"/>
        <v>8</v>
      </c>
    </row>
    <row r="241">
      <c r="A241" s="15" t="s">
        <v>622</v>
      </c>
      <c r="B241" s="106">
        <v>8192.0</v>
      </c>
      <c r="C241" s="106">
        <f t="shared" si="1"/>
        <v>8</v>
      </c>
    </row>
    <row r="242">
      <c r="A242" s="15" t="s">
        <v>623</v>
      </c>
      <c r="B242" s="106">
        <v>8192.0</v>
      </c>
      <c r="C242" s="106">
        <f t="shared" si="1"/>
        <v>8</v>
      </c>
    </row>
    <row r="243">
      <c r="A243" s="15" t="s">
        <v>624</v>
      </c>
      <c r="B243" s="106">
        <v>8192.0</v>
      </c>
      <c r="C243" s="106">
        <f t="shared" si="1"/>
        <v>8</v>
      </c>
    </row>
    <row r="244">
      <c r="A244" s="15" t="s">
        <v>758</v>
      </c>
      <c r="B244" s="106">
        <v>16384.0</v>
      </c>
      <c r="C244" s="106">
        <f t="shared" si="1"/>
        <v>16</v>
      </c>
    </row>
    <row r="245">
      <c r="A245" s="15" t="s">
        <v>2613</v>
      </c>
      <c r="B245" s="106">
        <v>4096.0</v>
      </c>
      <c r="C245" s="106">
        <f t="shared" si="1"/>
        <v>4</v>
      </c>
    </row>
    <row r="246">
      <c r="A246" s="15" t="s">
        <v>2614</v>
      </c>
      <c r="B246" s="106">
        <v>4096.0</v>
      </c>
      <c r="C246" s="106">
        <f t="shared" si="1"/>
        <v>4</v>
      </c>
    </row>
    <row r="247">
      <c r="A247" s="15" t="s">
        <v>2615</v>
      </c>
      <c r="B247" s="106">
        <v>4096.0</v>
      </c>
      <c r="C247" s="106">
        <f t="shared" si="1"/>
        <v>4</v>
      </c>
    </row>
    <row r="248">
      <c r="A248" s="15" t="s">
        <v>1559</v>
      </c>
      <c r="B248" s="106">
        <v>4096.0</v>
      </c>
      <c r="C248" s="106">
        <f t="shared" si="1"/>
        <v>4</v>
      </c>
    </row>
    <row r="249">
      <c r="A249" s="15" t="s">
        <v>1063</v>
      </c>
      <c r="B249" s="106">
        <v>65536.0</v>
      </c>
      <c r="C249" s="106">
        <f t="shared" si="1"/>
        <v>64</v>
      </c>
    </row>
    <row r="250">
      <c r="A250" s="15" t="s">
        <v>1517</v>
      </c>
      <c r="B250" s="106">
        <v>8192.0</v>
      </c>
      <c r="C250" s="106">
        <f t="shared" si="1"/>
        <v>8</v>
      </c>
    </row>
    <row r="251">
      <c r="A251" s="15" t="s">
        <v>1028</v>
      </c>
      <c r="B251" s="106">
        <v>4096.0</v>
      </c>
      <c r="C251" s="106">
        <f t="shared" si="1"/>
        <v>4</v>
      </c>
    </row>
    <row r="252">
      <c r="A252" s="15" t="s">
        <v>1029</v>
      </c>
      <c r="B252" s="106">
        <v>8192.0</v>
      </c>
      <c r="C252" s="106">
        <f t="shared" si="1"/>
        <v>8</v>
      </c>
    </row>
    <row r="253">
      <c r="A253" s="15" t="s">
        <v>1640</v>
      </c>
      <c r="B253" s="106">
        <v>4096.0</v>
      </c>
      <c r="C253" s="106">
        <f t="shared" si="1"/>
        <v>4</v>
      </c>
    </row>
    <row r="254">
      <c r="A254" s="15" t="s">
        <v>744</v>
      </c>
      <c r="B254" s="106">
        <v>8192.0</v>
      </c>
      <c r="C254" s="106">
        <f t="shared" si="1"/>
        <v>8</v>
      </c>
    </row>
    <row r="255">
      <c r="A255" s="15" t="s">
        <v>1556</v>
      </c>
      <c r="B255" s="106">
        <v>4096.0</v>
      </c>
      <c r="C255" s="106">
        <f t="shared" si="1"/>
        <v>4</v>
      </c>
    </row>
    <row r="256">
      <c r="A256" s="15" t="s">
        <v>975</v>
      </c>
      <c r="B256" s="106">
        <v>131072.0</v>
      </c>
      <c r="C256" s="106">
        <f t="shared" si="1"/>
        <v>128</v>
      </c>
    </row>
    <row r="257">
      <c r="A257" s="15" t="s">
        <v>976</v>
      </c>
      <c r="B257" s="106">
        <v>131072.0</v>
      </c>
      <c r="C257" s="106">
        <f t="shared" si="1"/>
        <v>128</v>
      </c>
    </row>
    <row r="258">
      <c r="A258" s="15" t="s">
        <v>977</v>
      </c>
      <c r="B258" s="106">
        <v>8192.0</v>
      </c>
      <c r="C258" s="106">
        <f t="shared" si="1"/>
        <v>8</v>
      </c>
    </row>
    <row r="259">
      <c r="A259" s="15" t="s">
        <v>1025</v>
      </c>
      <c r="B259" s="106">
        <v>4096.0</v>
      </c>
      <c r="C259" s="106">
        <f t="shared" si="1"/>
        <v>4</v>
      </c>
    </row>
    <row r="260">
      <c r="A260" s="15" t="s">
        <v>2616</v>
      </c>
      <c r="B260" s="106">
        <v>4096.0</v>
      </c>
      <c r="C260" s="106">
        <f t="shared" si="1"/>
        <v>4</v>
      </c>
    </row>
    <row r="261">
      <c r="A261" s="15" t="s">
        <v>556</v>
      </c>
      <c r="B261" s="106">
        <v>49152.0</v>
      </c>
      <c r="C261" s="106">
        <f t="shared" si="1"/>
        <v>48</v>
      </c>
    </row>
    <row r="262">
      <c r="A262" s="15" t="s">
        <v>557</v>
      </c>
      <c r="B262" s="106">
        <v>49152.0</v>
      </c>
      <c r="C262" s="106">
        <f t="shared" si="1"/>
        <v>48</v>
      </c>
    </row>
    <row r="263">
      <c r="A263" s="15" t="s">
        <v>558</v>
      </c>
      <c r="B263" s="106">
        <v>49152.0</v>
      </c>
      <c r="C263" s="106">
        <f t="shared" si="1"/>
        <v>48</v>
      </c>
    </row>
    <row r="264">
      <c r="A264" s="15" t="s">
        <v>555</v>
      </c>
      <c r="B264" s="106">
        <v>16384.0</v>
      </c>
      <c r="C264" s="106">
        <f t="shared" si="1"/>
        <v>16</v>
      </c>
    </row>
    <row r="265">
      <c r="A265" s="15" t="s">
        <v>562</v>
      </c>
      <c r="B265" s="106">
        <v>4096.0</v>
      </c>
      <c r="C265" s="106">
        <f t="shared" si="1"/>
        <v>4</v>
      </c>
    </row>
    <row r="266">
      <c r="A266" s="15" t="s">
        <v>2617</v>
      </c>
      <c r="B266" s="106">
        <v>4096.0</v>
      </c>
      <c r="C266" s="106">
        <f t="shared" si="1"/>
        <v>4</v>
      </c>
    </row>
    <row r="267">
      <c r="A267" s="15" t="s">
        <v>1557</v>
      </c>
      <c r="B267" s="106">
        <v>4096.0</v>
      </c>
      <c r="C267" s="106">
        <f t="shared" si="1"/>
        <v>4</v>
      </c>
    </row>
    <row r="268">
      <c r="A268" s="15" t="s">
        <v>453</v>
      </c>
      <c r="B268" s="106">
        <v>16384.0</v>
      </c>
      <c r="C268" s="106">
        <f t="shared" si="1"/>
        <v>16</v>
      </c>
    </row>
    <row r="269">
      <c r="A269" s="15" t="s">
        <v>496</v>
      </c>
      <c r="B269" s="106">
        <v>8192.0</v>
      </c>
      <c r="C269" s="106">
        <f t="shared" si="1"/>
        <v>8</v>
      </c>
    </row>
    <row r="270">
      <c r="A270" s="15" t="s">
        <v>971</v>
      </c>
      <c r="B270" s="106">
        <v>262144.0</v>
      </c>
      <c r="C270" s="106">
        <f t="shared" si="1"/>
        <v>256</v>
      </c>
    </row>
    <row r="271">
      <c r="A271" s="15" t="s">
        <v>972</v>
      </c>
      <c r="B271" s="106">
        <v>131072.0</v>
      </c>
      <c r="C271" s="106">
        <f t="shared" si="1"/>
        <v>128</v>
      </c>
    </row>
    <row r="272">
      <c r="A272" s="15" t="s">
        <v>974</v>
      </c>
      <c r="B272" s="106">
        <v>262144.0</v>
      </c>
      <c r="C272" s="106">
        <f t="shared" si="1"/>
        <v>256</v>
      </c>
    </row>
    <row r="273">
      <c r="A273" s="15" t="s">
        <v>973</v>
      </c>
      <c r="B273" s="106">
        <v>12288.0</v>
      </c>
      <c r="C273" s="106">
        <f t="shared" si="1"/>
        <v>12</v>
      </c>
    </row>
    <row r="274">
      <c r="A274" s="15" t="s">
        <v>1398</v>
      </c>
      <c r="B274" s="106">
        <v>10240.0</v>
      </c>
      <c r="C274" s="106">
        <f t="shared" si="1"/>
        <v>10</v>
      </c>
    </row>
    <row r="275">
      <c r="A275" s="15" t="s">
        <v>241</v>
      </c>
      <c r="B275" s="106">
        <v>4096.0</v>
      </c>
      <c r="C275" s="106">
        <f t="shared" si="1"/>
        <v>4</v>
      </c>
    </row>
    <row r="276">
      <c r="A276" s="15" t="s">
        <v>1571</v>
      </c>
      <c r="B276" s="106">
        <v>8192.0</v>
      </c>
      <c r="C276" s="106">
        <f t="shared" si="1"/>
        <v>8</v>
      </c>
    </row>
    <row r="277">
      <c r="A277" s="15" t="s">
        <v>839</v>
      </c>
      <c r="B277" s="106">
        <v>4096.0</v>
      </c>
      <c r="C277" s="106">
        <f t="shared" si="1"/>
        <v>4</v>
      </c>
    </row>
    <row r="278">
      <c r="A278" s="15" t="s">
        <v>236</v>
      </c>
      <c r="B278" s="106">
        <v>4096.0</v>
      </c>
      <c r="C278" s="106">
        <f t="shared" si="1"/>
        <v>4</v>
      </c>
    </row>
    <row r="279">
      <c r="A279" s="15" t="s">
        <v>339</v>
      </c>
      <c r="B279" s="106">
        <v>16384.0</v>
      </c>
      <c r="C279" s="106">
        <f t="shared" si="1"/>
        <v>16</v>
      </c>
    </row>
    <row r="280">
      <c r="A280" s="15" t="s">
        <v>1492</v>
      </c>
      <c r="B280" s="106">
        <v>8192.0</v>
      </c>
      <c r="C280" s="106">
        <f t="shared" si="1"/>
        <v>8</v>
      </c>
    </row>
    <row r="281">
      <c r="A281" s="15" t="s">
        <v>1471</v>
      </c>
      <c r="B281" s="106">
        <v>8192.0</v>
      </c>
      <c r="C281" s="106">
        <f t="shared" si="1"/>
        <v>8</v>
      </c>
    </row>
    <row r="282">
      <c r="A282" s="15" t="s">
        <v>1639</v>
      </c>
      <c r="B282" s="106">
        <v>4096.0</v>
      </c>
      <c r="C282" s="106">
        <f t="shared" si="1"/>
        <v>4</v>
      </c>
    </row>
    <row r="283">
      <c r="A283" s="15" t="s">
        <v>1303</v>
      </c>
      <c r="B283" s="106">
        <v>10240.0</v>
      </c>
      <c r="C283" s="106">
        <f t="shared" si="1"/>
        <v>10</v>
      </c>
    </row>
    <row r="284">
      <c r="A284" s="15" t="s">
        <v>1395</v>
      </c>
      <c r="B284" s="106">
        <v>2048.0</v>
      </c>
      <c r="C284" s="106">
        <f t="shared" si="1"/>
        <v>2</v>
      </c>
    </row>
    <row r="285">
      <c r="A285" s="15" t="s">
        <v>432</v>
      </c>
      <c r="B285" s="106">
        <v>4096.0</v>
      </c>
      <c r="C285" s="106">
        <f t="shared" si="1"/>
        <v>4</v>
      </c>
    </row>
    <row r="286">
      <c r="A286" s="15" t="s">
        <v>433</v>
      </c>
      <c r="B286" s="106">
        <v>65536.0</v>
      </c>
      <c r="C286" s="106">
        <f t="shared" si="1"/>
        <v>64</v>
      </c>
    </row>
    <row r="287">
      <c r="A287" s="15" t="s">
        <v>2618</v>
      </c>
      <c r="B287" s="106">
        <v>4096.0</v>
      </c>
      <c r="C287" s="106">
        <f t="shared" si="1"/>
        <v>4</v>
      </c>
    </row>
    <row r="288">
      <c r="A288" s="15" t="s">
        <v>2619</v>
      </c>
      <c r="B288" s="106">
        <v>8192.0</v>
      </c>
      <c r="C288" s="106">
        <f t="shared" si="1"/>
        <v>8</v>
      </c>
    </row>
    <row r="289">
      <c r="A289" s="15" t="s">
        <v>651</v>
      </c>
      <c r="B289" s="106">
        <v>8192.0</v>
      </c>
      <c r="C289" s="106">
        <f t="shared" si="1"/>
        <v>8</v>
      </c>
    </row>
    <row r="290">
      <c r="A290" s="15" t="s">
        <v>652</v>
      </c>
      <c r="B290" s="106">
        <v>4096.0</v>
      </c>
      <c r="C290" s="106">
        <f t="shared" si="1"/>
        <v>4</v>
      </c>
    </row>
    <row r="291">
      <c r="A291" s="15" t="s">
        <v>653</v>
      </c>
      <c r="B291" s="106">
        <v>4096.0</v>
      </c>
      <c r="C291" s="106">
        <f t="shared" si="1"/>
        <v>4</v>
      </c>
    </row>
    <row r="292">
      <c r="A292" s="15" t="s">
        <v>654</v>
      </c>
      <c r="B292" s="106">
        <v>4096.0</v>
      </c>
      <c r="C292" s="106">
        <f t="shared" si="1"/>
        <v>4</v>
      </c>
    </row>
    <row r="293">
      <c r="A293" s="15" t="s">
        <v>434</v>
      </c>
      <c r="B293" s="106">
        <v>4096.0</v>
      </c>
      <c r="C293" s="106">
        <f t="shared" si="1"/>
        <v>4</v>
      </c>
    </row>
    <row r="294">
      <c r="A294" s="15" t="s">
        <v>1490</v>
      </c>
      <c r="B294" s="106">
        <v>4096.0</v>
      </c>
      <c r="C294" s="106">
        <f t="shared" si="1"/>
        <v>4</v>
      </c>
    </row>
    <row r="295">
      <c r="A295" s="15" t="s">
        <v>435</v>
      </c>
      <c r="B295" s="106">
        <v>32768.0</v>
      </c>
      <c r="C295" s="106">
        <f t="shared" si="1"/>
        <v>32</v>
      </c>
    </row>
    <row r="296">
      <c r="A296" s="15" t="s">
        <v>436</v>
      </c>
      <c r="B296" s="106">
        <v>32768.0</v>
      </c>
      <c r="C296" s="106">
        <f t="shared" si="1"/>
        <v>32</v>
      </c>
    </row>
    <row r="297">
      <c r="A297" s="15" t="s">
        <v>437</v>
      </c>
      <c r="B297" s="106">
        <v>32768.0</v>
      </c>
      <c r="C297" s="106">
        <f t="shared" si="1"/>
        <v>32</v>
      </c>
    </row>
    <row r="298">
      <c r="A298" s="15" t="s">
        <v>1380</v>
      </c>
      <c r="B298" s="106">
        <v>65536.0</v>
      </c>
      <c r="C298" s="106">
        <f t="shared" si="1"/>
        <v>64</v>
      </c>
    </row>
    <row r="299">
      <c r="A299" s="15" t="s">
        <v>565</v>
      </c>
      <c r="B299" s="106">
        <v>16384.0</v>
      </c>
      <c r="C299" s="106">
        <f t="shared" si="1"/>
        <v>16</v>
      </c>
    </row>
    <row r="300">
      <c r="A300" s="15" t="s">
        <v>1358</v>
      </c>
      <c r="B300" s="106">
        <v>8192.0</v>
      </c>
      <c r="C300" s="106">
        <f t="shared" si="1"/>
        <v>8</v>
      </c>
    </row>
    <row r="301">
      <c r="A301" s="15" t="s">
        <v>1359</v>
      </c>
      <c r="B301" s="106">
        <v>32768.0</v>
      </c>
      <c r="C301" s="106">
        <f t="shared" si="1"/>
        <v>32</v>
      </c>
    </row>
    <row r="302">
      <c r="A302" s="15" t="s">
        <v>1360</v>
      </c>
      <c r="B302" s="106">
        <v>122880.0</v>
      </c>
      <c r="C302" s="106">
        <f t="shared" si="1"/>
        <v>120</v>
      </c>
    </row>
    <row r="303">
      <c r="A303" s="15" t="s">
        <v>1361</v>
      </c>
      <c r="B303" s="106">
        <v>92160.0</v>
      </c>
      <c r="C303" s="106">
        <f t="shared" si="1"/>
        <v>90</v>
      </c>
    </row>
    <row r="304">
      <c r="A304" s="15" t="s">
        <v>1362</v>
      </c>
      <c r="B304" s="106">
        <v>92160.0</v>
      </c>
      <c r="C304" s="106">
        <f t="shared" si="1"/>
        <v>90</v>
      </c>
    </row>
    <row r="305">
      <c r="A305" s="15" t="s">
        <v>1363</v>
      </c>
      <c r="B305" s="106">
        <v>92160.0</v>
      </c>
      <c r="C305" s="106">
        <f t="shared" si="1"/>
        <v>90</v>
      </c>
    </row>
    <row r="306">
      <c r="A306" s="15" t="s">
        <v>2620</v>
      </c>
      <c r="B306" s="106">
        <v>8192.0</v>
      </c>
      <c r="C306" s="106">
        <f t="shared" si="1"/>
        <v>8</v>
      </c>
    </row>
    <row r="307">
      <c r="A307" s="15" t="s">
        <v>439</v>
      </c>
      <c r="B307" s="106">
        <v>4096.0</v>
      </c>
      <c r="C307" s="106">
        <f t="shared" si="1"/>
        <v>4</v>
      </c>
    </row>
    <row r="308">
      <c r="A308" s="15" t="s">
        <v>440</v>
      </c>
      <c r="B308" s="106">
        <v>4096.0</v>
      </c>
      <c r="C308" s="106">
        <f t="shared" si="1"/>
        <v>4</v>
      </c>
    </row>
    <row r="309">
      <c r="A309" s="15" t="s">
        <v>1030</v>
      </c>
      <c r="B309" s="106">
        <v>131072.0</v>
      </c>
      <c r="C309" s="106">
        <f t="shared" si="1"/>
        <v>128</v>
      </c>
    </row>
    <row r="310">
      <c r="A310" s="15" t="s">
        <v>1032</v>
      </c>
      <c r="B310" s="106">
        <v>32768.0</v>
      </c>
      <c r="C310" s="106">
        <f t="shared" si="1"/>
        <v>32</v>
      </c>
    </row>
    <row r="311">
      <c r="A311" s="15" t="s">
        <v>1031</v>
      </c>
      <c r="B311" s="106">
        <v>65536.0</v>
      </c>
      <c r="C311" s="106">
        <f t="shared" si="1"/>
        <v>64</v>
      </c>
    </row>
    <row r="312">
      <c r="A312" s="15" t="s">
        <v>1033</v>
      </c>
      <c r="B312" s="106">
        <v>16384.0</v>
      </c>
      <c r="C312" s="106">
        <f t="shared" si="1"/>
        <v>16</v>
      </c>
    </row>
    <row r="313">
      <c r="A313" s="15" t="s">
        <v>441</v>
      </c>
      <c r="B313" s="106">
        <v>32768.0</v>
      </c>
      <c r="C313" s="106">
        <f t="shared" si="1"/>
        <v>32</v>
      </c>
    </row>
    <row r="314">
      <c r="A314" s="15" t="s">
        <v>442</v>
      </c>
      <c r="B314" s="106">
        <v>32768.0</v>
      </c>
      <c r="C314" s="106">
        <f t="shared" si="1"/>
        <v>32</v>
      </c>
    </row>
    <row r="315">
      <c r="A315" s="15" t="s">
        <v>443</v>
      </c>
      <c r="B315" s="106">
        <v>32768.0</v>
      </c>
      <c r="C315" s="106">
        <f t="shared" si="1"/>
        <v>32</v>
      </c>
    </row>
    <row r="316">
      <c r="A316" s="15" t="s">
        <v>1381</v>
      </c>
      <c r="B316" s="106">
        <v>8192.0</v>
      </c>
      <c r="C316" s="106">
        <f t="shared" si="1"/>
        <v>8</v>
      </c>
    </row>
    <row r="317">
      <c r="A317" s="15" t="s">
        <v>1497</v>
      </c>
      <c r="B317" s="106">
        <v>4096.0</v>
      </c>
      <c r="C317" s="106">
        <f t="shared" si="1"/>
        <v>4</v>
      </c>
    </row>
    <row r="318">
      <c r="A318" s="15" t="s">
        <v>1498</v>
      </c>
      <c r="B318" s="106">
        <v>4096.0</v>
      </c>
      <c r="C318" s="106">
        <f t="shared" si="1"/>
        <v>4</v>
      </c>
    </row>
    <row r="319">
      <c r="A319" s="15" t="s">
        <v>1383</v>
      </c>
      <c r="B319" s="106">
        <v>6144.0</v>
      </c>
      <c r="C319" s="106">
        <f t="shared" si="1"/>
        <v>6</v>
      </c>
    </row>
    <row r="320">
      <c r="A320" s="15" t="s">
        <v>222</v>
      </c>
      <c r="B320" s="106">
        <v>24576.0</v>
      </c>
      <c r="C320" s="106">
        <f t="shared" si="1"/>
        <v>24</v>
      </c>
    </row>
    <row r="321">
      <c r="A321" s="15" t="s">
        <v>2621</v>
      </c>
      <c r="B321" s="106">
        <v>10240.0</v>
      </c>
      <c r="C321" s="106">
        <f t="shared" si="1"/>
        <v>10</v>
      </c>
    </row>
    <row r="322">
      <c r="A322" s="15" t="s">
        <v>1304</v>
      </c>
      <c r="B322" s="106">
        <v>16384.0</v>
      </c>
      <c r="C322" s="106">
        <f t="shared" si="1"/>
        <v>16</v>
      </c>
    </row>
    <row r="323">
      <c r="A323" s="15" t="s">
        <v>1451</v>
      </c>
      <c r="B323" s="106">
        <v>32768.0</v>
      </c>
      <c r="C323" s="106">
        <f t="shared" si="1"/>
        <v>32</v>
      </c>
    </row>
    <row r="324">
      <c r="A324" s="15" t="s">
        <v>1450</v>
      </c>
      <c r="B324" s="106">
        <v>32768.0</v>
      </c>
      <c r="C324" s="106">
        <f t="shared" si="1"/>
        <v>32</v>
      </c>
    </row>
    <row r="325">
      <c r="A325" s="15" t="s">
        <v>1457</v>
      </c>
      <c r="B325" s="106">
        <v>4096.0</v>
      </c>
      <c r="C325" s="106">
        <f t="shared" si="1"/>
        <v>4</v>
      </c>
    </row>
    <row r="326">
      <c r="A326" s="15" t="s">
        <v>269</v>
      </c>
      <c r="B326" s="106">
        <v>8192.0</v>
      </c>
      <c r="C326" s="106">
        <f t="shared" si="1"/>
        <v>8</v>
      </c>
    </row>
    <row r="327">
      <c r="A327" s="15" t="s">
        <v>1023</v>
      </c>
      <c r="B327" s="106">
        <v>32768.0</v>
      </c>
      <c r="C327" s="106">
        <f t="shared" si="1"/>
        <v>32</v>
      </c>
    </row>
    <row r="328">
      <c r="A328" s="15" t="s">
        <v>1024</v>
      </c>
      <c r="B328" s="106">
        <v>24576.0</v>
      </c>
      <c r="C328" s="106">
        <f t="shared" si="1"/>
        <v>24</v>
      </c>
    </row>
    <row r="329">
      <c r="A329" s="15" t="s">
        <v>1521</v>
      </c>
      <c r="B329" s="106">
        <v>4096.0</v>
      </c>
      <c r="C329" s="106">
        <f t="shared" si="1"/>
        <v>4</v>
      </c>
    </row>
    <row r="330">
      <c r="A330" s="15" t="s">
        <v>1396</v>
      </c>
      <c r="B330" s="106">
        <v>2048.0</v>
      </c>
      <c r="C330" s="106">
        <f t="shared" si="1"/>
        <v>2</v>
      </c>
    </row>
    <row r="331">
      <c r="A331" s="15" t="s">
        <v>809</v>
      </c>
      <c r="B331" s="106">
        <v>4096.0</v>
      </c>
      <c r="C331" s="106">
        <f t="shared" si="1"/>
        <v>4</v>
      </c>
    </row>
    <row r="332">
      <c r="A332" s="15" t="s">
        <v>1566</v>
      </c>
      <c r="B332" s="106">
        <v>4096.0</v>
      </c>
      <c r="C332" s="106">
        <f t="shared" si="1"/>
        <v>4</v>
      </c>
    </row>
    <row r="333">
      <c r="A333" s="15" t="s">
        <v>1285</v>
      </c>
      <c r="B333" s="106">
        <v>10240.0</v>
      </c>
      <c r="C333" s="106">
        <f t="shared" si="1"/>
        <v>10</v>
      </c>
    </row>
    <row r="334">
      <c r="A334" s="15" t="s">
        <v>2622</v>
      </c>
      <c r="B334" s="106">
        <v>16384.0</v>
      </c>
      <c r="C334" s="106">
        <f t="shared" si="1"/>
        <v>16</v>
      </c>
    </row>
    <row r="335">
      <c r="A335" s="15" t="s">
        <v>745</v>
      </c>
      <c r="B335" s="106">
        <v>2048.0</v>
      </c>
      <c r="C335" s="106">
        <f t="shared" si="1"/>
        <v>2</v>
      </c>
    </row>
    <row r="336">
      <c r="A336" s="15" t="s">
        <v>396</v>
      </c>
      <c r="B336" s="106">
        <v>2048.0</v>
      </c>
      <c r="C336" s="106">
        <f t="shared" si="1"/>
        <v>2</v>
      </c>
    </row>
    <row r="337">
      <c r="A337" s="15" t="s">
        <v>444</v>
      </c>
      <c r="B337" s="106">
        <v>8192.0</v>
      </c>
      <c r="C337" s="106">
        <f t="shared" si="1"/>
        <v>8</v>
      </c>
    </row>
    <row r="338">
      <c r="A338" s="15" t="s">
        <v>2623</v>
      </c>
      <c r="B338" s="106">
        <v>4096.0</v>
      </c>
      <c r="C338" s="106">
        <f t="shared" si="1"/>
        <v>4</v>
      </c>
    </row>
    <row r="339">
      <c r="A339" s="15" t="s">
        <v>1068</v>
      </c>
      <c r="B339" s="106">
        <v>65536.0</v>
      </c>
      <c r="C339" s="106">
        <f t="shared" si="1"/>
        <v>64</v>
      </c>
    </row>
    <row r="340">
      <c r="A340" s="15" t="s">
        <v>2624</v>
      </c>
      <c r="B340" s="106">
        <v>16384.0</v>
      </c>
      <c r="C340" s="106">
        <f t="shared" si="1"/>
        <v>16</v>
      </c>
    </row>
    <row r="341">
      <c r="A341" s="15" t="s">
        <v>2625</v>
      </c>
      <c r="B341" s="106">
        <v>16384.0</v>
      </c>
      <c r="C341" s="106">
        <f t="shared" si="1"/>
        <v>16</v>
      </c>
    </row>
    <row r="342">
      <c r="A342" s="15" t="s">
        <v>2626</v>
      </c>
      <c r="B342" s="106">
        <v>16384.0</v>
      </c>
      <c r="C342" s="106">
        <f t="shared" si="1"/>
        <v>16</v>
      </c>
    </row>
    <row r="343">
      <c r="A343" s="15" t="s">
        <v>2627</v>
      </c>
      <c r="B343" s="106">
        <v>16384.0</v>
      </c>
      <c r="C343" s="106">
        <f t="shared" si="1"/>
        <v>16</v>
      </c>
    </row>
    <row r="344">
      <c r="A344" s="15" t="s">
        <v>1641</v>
      </c>
      <c r="B344" s="106">
        <v>4096.0</v>
      </c>
      <c r="C344" s="106">
        <f t="shared" si="1"/>
        <v>4</v>
      </c>
    </row>
    <row r="345">
      <c r="A345" s="15" t="s">
        <v>1663</v>
      </c>
      <c r="B345" s="106">
        <v>8192.0</v>
      </c>
      <c r="C345" s="106">
        <f t="shared" si="1"/>
        <v>8</v>
      </c>
    </row>
    <row r="346">
      <c r="A346" s="15" t="s">
        <v>1664</v>
      </c>
      <c r="B346" s="106">
        <v>32768.0</v>
      </c>
      <c r="C346" s="106">
        <f t="shared" si="1"/>
        <v>32</v>
      </c>
    </row>
    <row r="347">
      <c r="A347" s="15" t="s">
        <v>1658</v>
      </c>
      <c r="B347" s="106">
        <v>16384.0</v>
      </c>
      <c r="C347" s="106">
        <f t="shared" si="1"/>
        <v>16</v>
      </c>
    </row>
    <row r="348">
      <c r="A348" s="15" t="s">
        <v>1661</v>
      </c>
      <c r="B348" s="106">
        <v>16384.0</v>
      </c>
      <c r="C348" s="106">
        <f t="shared" si="1"/>
        <v>16</v>
      </c>
    </row>
    <row r="349">
      <c r="A349" s="15" t="s">
        <v>1659</v>
      </c>
      <c r="B349" s="106">
        <v>32768.0</v>
      </c>
      <c r="C349" s="106">
        <f t="shared" si="1"/>
        <v>32</v>
      </c>
    </row>
    <row r="350">
      <c r="A350" s="15" t="s">
        <v>1660</v>
      </c>
      <c r="B350" s="106">
        <v>32768.0</v>
      </c>
      <c r="C350" s="106">
        <f t="shared" si="1"/>
        <v>32</v>
      </c>
    </row>
    <row r="351">
      <c r="A351" s="15" t="s">
        <v>1665</v>
      </c>
      <c r="B351" s="106">
        <v>57344.0</v>
      </c>
      <c r="C351" s="106">
        <f t="shared" si="1"/>
        <v>56</v>
      </c>
    </row>
    <row r="352">
      <c r="A352" s="15" t="s">
        <v>1666</v>
      </c>
      <c r="B352" s="106">
        <v>73728.0</v>
      </c>
      <c r="C352" s="106">
        <f t="shared" si="1"/>
        <v>72</v>
      </c>
    </row>
    <row r="353">
      <c r="A353" s="15" t="s">
        <v>608</v>
      </c>
      <c r="B353" s="106">
        <v>8192.0</v>
      </c>
      <c r="C353" s="106">
        <f t="shared" si="1"/>
        <v>8</v>
      </c>
    </row>
    <row r="354">
      <c r="A354" s="15" t="s">
        <v>1560</v>
      </c>
      <c r="B354" s="106">
        <v>4096.0</v>
      </c>
      <c r="C354" s="106">
        <f t="shared" si="1"/>
        <v>4</v>
      </c>
    </row>
    <row r="355">
      <c r="A355" s="15" t="s">
        <v>1069</v>
      </c>
      <c r="B355" s="106">
        <v>8192.0</v>
      </c>
      <c r="C355" s="106">
        <f t="shared" si="1"/>
        <v>8</v>
      </c>
    </row>
    <row r="356">
      <c r="A356" s="15" t="s">
        <v>791</v>
      </c>
      <c r="B356" s="106">
        <v>8192.0</v>
      </c>
      <c r="C356" s="106">
        <f t="shared" si="1"/>
        <v>8</v>
      </c>
    </row>
    <row r="357">
      <c r="A357" s="15" t="s">
        <v>2628</v>
      </c>
      <c r="B357" s="106">
        <v>8192.0</v>
      </c>
      <c r="C357" s="106">
        <f t="shared" si="1"/>
        <v>8</v>
      </c>
    </row>
    <row r="358">
      <c r="A358" s="15" t="s">
        <v>2629</v>
      </c>
      <c r="B358" s="106">
        <v>1024.0</v>
      </c>
      <c r="C358" s="106">
        <f t="shared" si="1"/>
        <v>1</v>
      </c>
    </row>
    <row r="359">
      <c r="A359" s="15" t="s">
        <v>932</v>
      </c>
      <c r="B359" s="106">
        <v>16384.0</v>
      </c>
      <c r="C359" s="106">
        <f t="shared" si="1"/>
        <v>16</v>
      </c>
    </row>
    <row r="360">
      <c r="A360" s="15" t="s">
        <v>933</v>
      </c>
      <c r="B360" s="106">
        <v>16384.0</v>
      </c>
      <c r="C360" s="106">
        <f t="shared" si="1"/>
        <v>16</v>
      </c>
    </row>
    <row r="361">
      <c r="A361" s="15" t="s">
        <v>934</v>
      </c>
      <c r="B361" s="106">
        <v>1024.0</v>
      </c>
      <c r="C361" s="106">
        <f t="shared" si="1"/>
        <v>1</v>
      </c>
    </row>
    <row r="362">
      <c r="A362" s="15" t="s">
        <v>929</v>
      </c>
      <c r="B362" s="106">
        <v>16384.0</v>
      </c>
      <c r="C362" s="106">
        <f t="shared" si="1"/>
        <v>16</v>
      </c>
    </row>
    <row r="363">
      <c r="A363" s="15" t="s">
        <v>930</v>
      </c>
      <c r="B363" s="106">
        <v>16384.0</v>
      </c>
      <c r="C363" s="106">
        <f t="shared" si="1"/>
        <v>16</v>
      </c>
    </row>
    <row r="364">
      <c r="A364" s="15" t="s">
        <v>931</v>
      </c>
      <c r="B364" s="106">
        <v>1024.0</v>
      </c>
      <c r="C364" s="106">
        <f t="shared" si="1"/>
        <v>1</v>
      </c>
    </row>
    <row r="365">
      <c r="A365" s="15" t="s">
        <v>886</v>
      </c>
      <c r="B365" s="106">
        <v>49152.0</v>
      </c>
      <c r="C365" s="106">
        <f t="shared" si="1"/>
        <v>48</v>
      </c>
    </row>
    <row r="366">
      <c r="A366" s="15" t="s">
        <v>877</v>
      </c>
      <c r="B366" s="106">
        <v>1024.0</v>
      </c>
      <c r="C366" s="106">
        <f t="shared" si="1"/>
        <v>1</v>
      </c>
    </row>
    <row r="367">
      <c r="A367" s="15" t="s">
        <v>878</v>
      </c>
      <c r="B367" s="106">
        <v>49152.0</v>
      </c>
      <c r="C367" s="106">
        <f t="shared" si="1"/>
        <v>48</v>
      </c>
    </row>
    <row r="368">
      <c r="A368" s="15" t="s">
        <v>925</v>
      </c>
      <c r="B368" s="106">
        <v>49152.0</v>
      </c>
      <c r="C368" s="106">
        <f t="shared" si="1"/>
        <v>48</v>
      </c>
    </row>
    <row r="369">
      <c r="A369" s="15" t="s">
        <v>926</v>
      </c>
      <c r="B369" s="106">
        <v>49152.0</v>
      </c>
      <c r="C369" s="106">
        <f t="shared" si="1"/>
        <v>48</v>
      </c>
    </row>
    <row r="370">
      <c r="A370" s="15" t="s">
        <v>927</v>
      </c>
      <c r="B370" s="106">
        <v>49152.0</v>
      </c>
      <c r="C370" s="106">
        <f t="shared" si="1"/>
        <v>48</v>
      </c>
    </row>
    <row r="371">
      <c r="A371" s="15" t="s">
        <v>928</v>
      </c>
      <c r="B371" s="106">
        <v>1024.0</v>
      </c>
      <c r="C371" s="106">
        <f t="shared" si="1"/>
        <v>1</v>
      </c>
    </row>
    <row r="372">
      <c r="A372" s="15" t="s">
        <v>895</v>
      </c>
      <c r="B372" s="106">
        <v>49152.0</v>
      </c>
      <c r="C372" s="106">
        <f t="shared" si="1"/>
        <v>48</v>
      </c>
    </row>
    <row r="373">
      <c r="A373" s="15" t="s">
        <v>896</v>
      </c>
      <c r="B373" s="106">
        <v>49152.0</v>
      </c>
      <c r="C373" s="106">
        <f t="shared" si="1"/>
        <v>48</v>
      </c>
    </row>
    <row r="374">
      <c r="A374" s="15" t="s">
        <v>897</v>
      </c>
      <c r="B374" s="106">
        <v>49152.0</v>
      </c>
      <c r="C374" s="106">
        <f t="shared" si="1"/>
        <v>48</v>
      </c>
    </row>
    <row r="375">
      <c r="A375" s="15" t="s">
        <v>898</v>
      </c>
      <c r="B375" s="106">
        <v>1024.0</v>
      </c>
      <c r="C375" s="106">
        <f t="shared" si="1"/>
        <v>1</v>
      </c>
    </row>
    <row r="376">
      <c r="A376" s="15" t="s">
        <v>905</v>
      </c>
      <c r="B376" s="106">
        <v>3584.0</v>
      </c>
      <c r="C376" s="106">
        <f t="shared" si="1"/>
        <v>4</v>
      </c>
    </row>
    <row r="377">
      <c r="A377" s="15" t="s">
        <v>899</v>
      </c>
      <c r="B377" s="106">
        <v>49152.0</v>
      </c>
      <c r="C377" s="106">
        <f t="shared" si="1"/>
        <v>48</v>
      </c>
    </row>
    <row r="378">
      <c r="A378" s="15" t="s">
        <v>900</v>
      </c>
      <c r="B378" s="106">
        <v>49152.0</v>
      </c>
      <c r="C378" s="106">
        <f t="shared" si="1"/>
        <v>48</v>
      </c>
    </row>
    <row r="379">
      <c r="A379" s="15" t="s">
        <v>901</v>
      </c>
      <c r="B379" s="106">
        <v>49152.0</v>
      </c>
      <c r="C379" s="106">
        <f t="shared" si="1"/>
        <v>48</v>
      </c>
    </row>
    <row r="380">
      <c r="A380" s="15" t="s">
        <v>902</v>
      </c>
      <c r="B380" s="106">
        <v>1024.0</v>
      </c>
      <c r="C380" s="106">
        <f t="shared" si="1"/>
        <v>1</v>
      </c>
    </row>
    <row r="381">
      <c r="A381" s="15" t="s">
        <v>906</v>
      </c>
      <c r="B381" s="106">
        <v>3584.0</v>
      </c>
      <c r="C381" s="106">
        <f t="shared" si="1"/>
        <v>4</v>
      </c>
    </row>
    <row r="382">
      <c r="A382" s="15" t="s">
        <v>2630</v>
      </c>
      <c r="B382" s="106">
        <v>1024.0</v>
      </c>
      <c r="C382" s="106">
        <f t="shared" si="1"/>
        <v>1</v>
      </c>
    </row>
    <row r="383">
      <c r="A383" s="15" t="s">
        <v>2631</v>
      </c>
      <c r="B383" s="106">
        <v>49152.0</v>
      </c>
      <c r="C383" s="106">
        <f t="shared" si="1"/>
        <v>48</v>
      </c>
    </row>
    <row r="384">
      <c r="A384" s="15" t="s">
        <v>2632</v>
      </c>
      <c r="B384" s="106">
        <v>49152.0</v>
      </c>
      <c r="C384" s="106">
        <f t="shared" si="1"/>
        <v>48</v>
      </c>
    </row>
    <row r="385">
      <c r="A385" s="15" t="s">
        <v>2633</v>
      </c>
      <c r="B385" s="106">
        <v>49152.0</v>
      </c>
      <c r="C385" s="106">
        <f t="shared" si="1"/>
        <v>48</v>
      </c>
    </row>
    <row r="386">
      <c r="A386" s="15" t="s">
        <v>887</v>
      </c>
      <c r="B386" s="106">
        <v>49152.0</v>
      </c>
      <c r="C386" s="106">
        <f t="shared" si="1"/>
        <v>48</v>
      </c>
    </row>
    <row r="387">
      <c r="A387" s="15" t="s">
        <v>888</v>
      </c>
      <c r="B387" s="106">
        <v>49152.0</v>
      </c>
      <c r="C387" s="106">
        <f t="shared" si="1"/>
        <v>48</v>
      </c>
    </row>
    <row r="388">
      <c r="A388" s="15" t="s">
        <v>889</v>
      </c>
      <c r="B388" s="106">
        <v>49152.0</v>
      </c>
      <c r="C388" s="106">
        <f t="shared" si="1"/>
        <v>48</v>
      </c>
    </row>
    <row r="389">
      <c r="A389" s="15" t="s">
        <v>890</v>
      </c>
      <c r="B389" s="106">
        <v>1024.0</v>
      </c>
      <c r="C389" s="106">
        <f t="shared" si="1"/>
        <v>1</v>
      </c>
    </row>
    <row r="390">
      <c r="A390" s="15" t="s">
        <v>2634</v>
      </c>
      <c r="B390" s="106">
        <v>1024.0</v>
      </c>
      <c r="C390" s="106">
        <f t="shared" si="1"/>
        <v>1</v>
      </c>
    </row>
    <row r="391">
      <c r="A391" s="15" t="s">
        <v>2634</v>
      </c>
      <c r="B391" s="106">
        <v>1024.0</v>
      </c>
      <c r="C391" s="106">
        <f t="shared" si="1"/>
        <v>1</v>
      </c>
    </row>
    <row r="392">
      <c r="A392" s="15" t="s">
        <v>2634</v>
      </c>
      <c r="B392" s="106">
        <v>1024.0</v>
      </c>
      <c r="C392" s="106">
        <f t="shared" si="1"/>
        <v>1</v>
      </c>
    </row>
    <row r="393">
      <c r="A393" s="15" t="s">
        <v>2634</v>
      </c>
      <c r="B393" s="106">
        <v>1024.0</v>
      </c>
      <c r="C393" s="106">
        <f t="shared" si="1"/>
        <v>1</v>
      </c>
    </row>
    <row r="394">
      <c r="A394" s="15" t="s">
        <v>2635</v>
      </c>
      <c r="B394" s="106">
        <v>1024.0</v>
      </c>
      <c r="C394" s="106">
        <f t="shared" si="1"/>
        <v>1</v>
      </c>
    </row>
    <row r="395">
      <c r="A395" s="15" t="s">
        <v>2635</v>
      </c>
      <c r="B395" s="106">
        <v>1024.0</v>
      </c>
      <c r="C395" s="106">
        <f t="shared" si="1"/>
        <v>1</v>
      </c>
    </row>
    <row r="396">
      <c r="A396" s="15" t="s">
        <v>2635</v>
      </c>
      <c r="B396" s="106">
        <v>1024.0</v>
      </c>
      <c r="C396" s="106">
        <f t="shared" si="1"/>
        <v>1</v>
      </c>
    </row>
    <row r="397">
      <c r="A397" s="15" t="s">
        <v>2636</v>
      </c>
      <c r="B397" s="106">
        <v>1024.0</v>
      </c>
      <c r="C397" s="106">
        <f t="shared" si="1"/>
        <v>1</v>
      </c>
    </row>
    <row r="398">
      <c r="A398" s="15" t="s">
        <v>2637</v>
      </c>
      <c r="B398" s="106">
        <v>1024.0</v>
      </c>
      <c r="C398" s="106">
        <f t="shared" si="1"/>
        <v>1</v>
      </c>
    </row>
    <row r="399">
      <c r="A399" s="15" t="s">
        <v>2637</v>
      </c>
      <c r="B399" s="106">
        <v>1024.0</v>
      </c>
      <c r="C399" s="106">
        <f t="shared" si="1"/>
        <v>1</v>
      </c>
    </row>
    <row r="400">
      <c r="A400" s="15" t="s">
        <v>2637</v>
      </c>
      <c r="B400" s="106">
        <v>1024.0</v>
      </c>
      <c r="C400" s="106">
        <f t="shared" si="1"/>
        <v>1</v>
      </c>
    </row>
    <row r="401">
      <c r="A401" s="15" t="s">
        <v>2638</v>
      </c>
      <c r="B401" s="106">
        <v>1024.0</v>
      </c>
      <c r="C401" s="106">
        <f t="shared" si="1"/>
        <v>1</v>
      </c>
    </row>
    <row r="402">
      <c r="A402" s="15" t="s">
        <v>2638</v>
      </c>
      <c r="B402" s="106">
        <v>1024.0</v>
      </c>
      <c r="C402" s="106">
        <f t="shared" si="1"/>
        <v>1</v>
      </c>
    </row>
    <row r="403">
      <c r="A403" s="15" t="s">
        <v>2639</v>
      </c>
      <c r="B403" s="106">
        <v>1024.0</v>
      </c>
      <c r="C403" s="106">
        <f t="shared" si="1"/>
        <v>1</v>
      </c>
    </row>
    <row r="404">
      <c r="A404" s="15" t="s">
        <v>2639</v>
      </c>
      <c r="B404" s="106">
        <v>1024.0</v>
      </c>
      <c r="C404" s="106">
        <f t="shared" si="1"/>
        <v>1</v>
      </c>
    </row>
    <row r="405">
      <c r="A405" s="15" t="s">
        <v>917</v>
      </c>
      <c r="B405" s="106">
        <v>49152.0</v>
      </c>
      <c r="C405" s="106">
        <f t="shared" si="1"/>
        <v>48</v>
      </c>
    </row>
    <row r="406">
      <c r="A406" s="15" t="s">
        <v>918</v>
      </c>
      <c r="B406" s="106">
        <v>49152.0</v>
      </c>
      <c r="C406" s="106">
        <f t="shared" si="1"/>
        <v>48</v>
      </c>
    </row>
    <row r="407">
      <c r="A407" s="15" t="s">
        <v>919</v>
      </c>
      <c r="B407" s="106">
        <v>49152.0</v>
      </c>
      <c r="C407" s="106">
        <f t="shared" si="1"/>
        <v>48</v>
      </c>
    </row>
    <row r="408">
      <c r="A408" s="15" t="s">
        <v>1305</v>
      </c>
      <c r="B408" s="106">
        <v>4096.0</v>
      </c>
      <c r="C408" s="106">
        <f t="shared" si="1"/>
        <v>4</v>
      </c>
    </row>
    <row r="409">
      <c r="A409" s="15" t="s">
        <v>1306</v>
      </c>
      <c r="B409" s="106">
        <v>4096.0</v>
      </c>
      <c r="C409" s="106">
        <f t="shared" si="1"/>
        <v>4</v>
      </c>
    </row>
    <row r="410">
      <c r="A410" s="15" t="s">
        <v>1307</v>
      </c>
      <c r="B410" s="106">
        <v>4096.0</v>
      </c>
      <c r="C410" s="106">
        <f t="shared" si="1"/>
        <v>4</v>
      </c>
    </row>
    <row r="411">
      <c r="A411" s="15" t="s">
        <v>1308</v>
      </c>
      <c r="B411" s="106">
        <v>4096.0</v>
      </c>
      <c r="C411" s="106">
        <f t="shared" si="1"/>
        <v>4</v>
      </c>
    </row>
    <row r="412">
      <c r="A412" s="15" t="s">
        <v>1309</v>
      </c>
      <c r="B412" s="106">
        <v>4096.0</v>
      </c>
      <c r="C412" s="106">
        <f t="shared" si="1"/>
        <v>4</v>
      </c>
    </row>
    <row r="413">
      <c r="A413" s="15" t="s">
        <v>1310</v>
      </c>
      <c r="B413" s="106">
        <v>4096.0</v>
      </c>
      <c r="C413" s="106">
        <f t="shared" si="1"/>
        <v>4</v>
      </c>
    </row>
    <row r="414">
      <c r="A414" s="15" t="s">
        <v>1311</v>
      </c>
      <c r="B414" s="106">
        <v>4096.0</v>
      </c>
      <c r="C414" s="106">
        <f t="shared" si="1"/>
        <v>4</v>
      </c>
    </row>
    <row r="415">
      <c r="A415" s="15" t="s">
        <v>1312</v>
      </c>
      <c r="B415" s="106">
        <v>4096.0</v>
      </c>
      <c r="C415" s="106">
        <f t="shared" si="1"/>
        <v>4</v>
      </c>
    </row>
    <row r="416">
      <c r="A416" s="15" t="s">
        <v>1313</v>
      </c>
      <c r="B416" s="106">
        <v>4096.0</v>
      </c>
      <c r="C416" s="106">
        <f t="shared" si="1"/>
        <v>4</v>
      </c>
    </row>
    <row r="417">
      <c r="A417" s="15" t="s">
        <v>1314</v>
      </c>
      <c r="B417" s="106">
        <v>4096.0</v>
      </c>
      <c r="C417" s="106">
        <f t="shared" si="1"/>
        <v>4</v>
      </c>
    </row>
    <row r="418">
      <c r="A418" s="15" t="s">
        <v>1315</v>
      </c>
      <c r="B418" s="106">
        <v>4096.0</v>
      </c>
      <c r="C418" s="106">
        <f t="shared" si="1"/>
        <v>4</v>
      </c>
    </row>
    <row r="419">
      <c r="A419" s="15" t="s">
        <v>1316</v>
      </c>
      <c r="B419" s="106">
        <v>4096.0</v>
      </c>
      <c r="C419" s="106">
        <f t="shared" si="1"/>
        <v>4</v>
      </c>
    </row>
    <row r="420">
      <c r="A420" s="15" t="s">
        <v>1317</v>
      </c>
      <c r="B420" s="106">
        <v>4096.0</v>
      </c>
      <c r="C420" s="106">
        <f t="shared" si="1"/>
        <v>4</v>
      </c>
    </row>
    <row r="421">
      <c r="A421" s="15" t="s">
        <v>1318</v>
      </c>
      <c r="B421" s="106">
        <v>4096.0</v>
      </c>
      <c r="C421" s="106">
        <f t="shared" si="1"/>
        <v>4</v>
      </c>
    </row>
    <row r="422">
      <c r="A422" s="15" t="s">
        <v>1319</v>
      </c>
      <c r="B422" s="106">
        <v>4096.0</v>
      </c>
      <c r="C422" s="106">
        <f t="shared" si="1"/>
        <v>4</v>
      </c>
    </row>
    <row r="423">
      <c r="A423" s="15" t="s">
        <v>1320</v>
      </c>
      <c r="B423" s="106">
        <v>4096.0</v>
      </c>
      <c r="C423" s="106">
        <f t="shared" si="1"/>
        <v>4</v>
      </c>
    </row>
    <row r="424">
      <c r="A424" s="15" t="s">
        <v>1321</v>
      </c>
      <c r="B424" s="106">
        <v>4096.0</v>
      </c>
      <c r="C424" s="106">
        <f t="shared" si="1"/>
        <v>4</v>
      </c>
    </row>
    <row r="425">
      <c r="A425" s="15" t="s">
        <v>1322</v>
      </c>
      <c r="B425" s="106">
        <v>4096.0</v>
      </c>
      <c r="C425" s="106">
        <f t="shared" si="1"/>
        <v>4</v>
      </c>
    </row>
    <row r="426">
      <c r="A426" s="15" t="s">
        <v>1323</v>
      </c>
      <c r="B426" s="106">
        <v>4096.0</v>
      </c>
      <c r="C426" s="106">
        <f t="shared" si="1"/>
        <v>4</v>
      </c>
    </row>
    <row r="427">
      <c r="A427" s="15" t="s">
        <v>832</v>
      </c>
      <c r="B427" s="106">
        <v>4096.0</v>
      </c>
      <c r="C427" s="106">
        <f t="shared" si="1"/>
        <v>4</v>
      </c>
    </row>
    <row r="428">
      <c r="A428" s="15" t="s">
        <v>751</v>
      </c>
      <c r="B428" s="106">
        <v>4096.0</v>
      </c>
      <c r="C428" s="106">
        <f t="shared" si="1"/>
        <v>4</v>
      </c>
    </row>
    <row r="429">
      <c r="A429" s="15" t="s">
        <v>2640</v>
      </c>
      <c r="B429" s="106">
        <v>4096.0</v>
      </c>
      <c r="C429" s="106">
        <f t="shared" si="1"/>
        <v>4</v>
      </c>
    </row>
    <row r="430">
      <c r="A430" s="15" t="s">
        <v>238</v>
      </c>
      <c r="B430" s="106">
        <v>2048.0</v>
      </c>
      <c r="C430" s="106">
        <f t="shared" si="1"/>
        <v>2</v>
      </c>
    </row>
    <row r="431">
      <c r="A431" s="15" t="s">
        <v>1357</v>
      </c>
      <c r="B431" s="106">
        <v>4096.0</v>
      </c>
      <c r="C431" s="106">
        <f t="shared" si="1"/>
        <v>4</v>
      </c>
    </row>
    <row r="432">
      <c r="A432" s="15" t="s">
        <v>1493</v>
      </c>
      <c r="B432" s="106">
        <v>4096.0</v>
      </c>
      <c r="C432" s="106">
        <f t="shared" si="1"/>
        <v>4</v>
      </c>
    </row>
    <row r="433">
      <c r="A433" s="15" t="s">
        <v>1494</v>
      </c>
      <c r="B433" s="106">
        <v>4096.0</v>
      </c>
      <c r="C433" s="106">
        <f t="shared" si="1"/>
        <v>4</v>
      </c>
    </row>
    <row r="434">
      <c r="A434" s="15" t="s">
        <v>1364</v>
      </c>
      <c r="B434" s="106">
        <v>262144.0</v>
      </c>
      <c r="C434" s="106">
        <f t="shared" si="1"/>
        <v>256</v>
      </c>
    </row>
    <row r="435">
      <c r="A435" s="15" t="s">
        <v>1365</v>
      </c>
      <c r="B435" s="106">
        <v>262144.0</v>
      </c>
      <c r="C435" s="106">
        <f t="shared" si="1"/>
        <v>256</v>
      </c>
    </row>
    <row r="436">
      <c r="A436" s="15" t="s">
        <v>1366</v>
      </c>
      <c r="B436" s="106">
        <v>262144.0</v>
      </c>
      <c r="C436" s="106">
        <f t="shared" si="1"/>
        <v>256</v>
      </c>
    </row>
    <row r="437">
      <c r="A437" s="15" t="s">
        <v>1367</v>
      </c>
      <c r="B437" s="106">
        <v>262144.0</v>
      </c>
      <c r="C437" s="106">
        <f t="shared" si="1"/>
        <v>256</v>
      </c>
    </row>
    <row r="438">
      <c r="A438" s="15" t="s">
        <v>1368</v>
      </c>
      <c r="B438" s="106">
        <v>16384.0</v>
      </c>
      <c r="C438" s="106">
        <f t="shared" si="1"/>
        <v>16</v>
      </c>
    </row>
    <row r="439">
      <c r="A439" s="15" t="s">
        <v>609</v>
      </c>
      <c r="B439" s="106">
        <v>16384.0</v>
      </c>
      <c r="C439" s="106">
        <f t="shared" si="1"/>
        <v>16</v>
      </c>
    </row>
    <row r="440">
      <c r="A440" s="15" t="s">
        <v>610</v>
      </c>
      <c r="B440" s="106">
        <v>16384.0</v>
      </c>
      <c r="C440" s="106">
        <f t="shared" si="1"/>
        <v>16</v>
      </c>
    </row>
    <row r="441">
      <c r="A441" s="15" t="s">
        <v>611</v>
      </c>
      <c r="B441" s="106">
        <v>16384.0</v>
      </c>
      <c r="C441" s="106">
        <f t="shared" si="1"/>
        <v>16</v>
      </c>
    </row>
    <row r="442">
      <c r="A442" s="15" t="s">
        <v>344</v>
      </c>
      <c r="B442" s="106">
        <v>49152.0</v>
      </c>
      <c r="C442" s="106">
        <f t="shared" si="1"/>
        <v>48</v>
      </c>
    </row>
    <row r="443">
      <c r="A443" s="15" t="s">
        <v>345</v>
      </c>
      <c r="B443" s="106">
        <v>57344.0</v>
      </c>
      <c r="C443" s="106">
        <f t="shared" si="1"/>
        <v>56</v>
      </c>
    </row>
    <row r="444">
      <c r="A444" s="15" t="s">
        <v>346</v>
      </c>
      <c r="B444" s="106">
        <v>73728.0</v>
      </c>
      <c r="C444" s="106">
        <f t="shared" si="1"/>
        <v>72</v>
      </c>
    </row>
    <row r="445">
      <c r="A445" s="15" t="s">
        <v>1349</v>
      </c>
      <c r="B445" s="106">
        <v>32768.0</v>
      </c>
      <c r="C445" s="106">
        <f t="shared" si="1"/>
        <v>32</v>
      </c>
    </row>
    <row r="446">
      <c r="A446" s="15" t="s">
        <v>1350</v>
      </c>
      <c r="B446" s="106">
        <v>24576.0</v>
      </c>
      <c r="C446" s="106">
        <f t="shared" si="1"/>
        <v>24</v>
      </c>
    </row>
    <row r="447">
      <c r="A447" s="15" t="s">
        <v>1351</v>
      </c>
      <c r="B447" s="106">
        <v>24576.0</v>
      </c>
      <c r="C447" s="106">
        <f t="shared" si="1"/>
        <v>24</v>
      </c>
    </row>
    <row r="448">
      <c r="A448" s="15" t="s">
        <v>1352</v>
      </c>
      <c r="B448" s="106">
        <v>32768.0</v>
      </c>
      <c r="C448" s="106">
        <f t="shared" si="1"/>
        <v>32</v>
      </c>
    </row>
    <row r="449">
      <c r="A449" s="15" t="s">
        <v>1353</v>
      </c>
      <c r="B449" s="106">
        <v>32768.0</v>
      </c>
      <c r="C449" s="106">
        <f t="shared" si="1"/>
        <v>32</v>
      </c>
    </row>
    <row r="450">
      <c r="A450" s="15" t="s">
        <v>1354</v>
      </c>
      <c r="B450" s="106">
        <v>32768.0</v>
      </c>
      <c r="C450" s="106">
        <f t="shared" si="1"/>
        <v>32</v>
      </c>
    </row>
    <row r="451">
      <c r="A451" s="15" t="s">
        <v>347</v>
      </c>
      <c r="B451" s="106">
        <v>32768.0</v>
      </c>
      <c r="C451" s="106">
        <f t="shared" si="1"/>
        <v>32</v>
      </c>
    </row>
    <row r="452">
      <c r="A452" s="15" t="s">
        <v>998</v>
      </c>
      <c r="B452" s="106">
        <v>81920.0</v>
      </c>
      <c r="C452" s="106">
        <f t="shared" si="1"/>
        <v>80</v>
      </c>
    </row>
    <row r="453">
      <c r="A453" s="15" t="s">
        <v>999</v>
      </c>
      <c r="B453" s="106">
        <v>49152.0</v>
      </c>
      <c r="C453" s="106">
        <f t="shared" si="1"/>
        <v>48</v>
      </c>
    </row>
    <row r="454">
      <c r="A454" s="15" t="s">
        <v>1001</v>
      </c>
      <c r="B454" s="106">
        <v>49152.0</v>
      </c>
      <c r="C454" s="106">
        <f t="shared" si="1"/>
        <v>48</v>
      </c>
    </row>
    <row r="455">
      <c r="A455" s="15" t="s">
        <v>1000</v>
      </c>
      <c r="B455" s="106">
        <v>8192.0</v>
      </c>
      <c r="C455" s="106">
        <f t="shared" si="1"/>
        <v>8</v>
      </c>
    </row>
    <row r="456">
      <c r="A456" s="15" t="s">
        <v>1328</v>
      </c>
      <c r="B456" s="106">
        <v>40960.0</v>
      </c>
      <c r="C456" s="106">
        <f t="shared" si="1"/>
        <v>40</v>
      </c>
    </row>
    <row r="457">
      <c r="A457" s="15" t="s">
        <v>1329</v>
      </c>
      <c r="B457" s="106">
        <v>49152.0</v>
      </c>
      <c r="C457" s="106">
        <f t="shared" si="1"/>
        <v>48</v>
      </c>
    </row>
    <row r="458">
      <c r="A458" s="15" t="s">
        <v>2641</v>
      </c>
      <c r="B458" s="106">
        <v>4096.0</v>
      </c>
      <c r="C458" s="106">
        <f t="shared" si="1"/>
        <v>4</v>
      </c>
    </row>
    <row r="459">
      <c r="A459" s="15" t="s">
        <v>2642</v>
      </c>
      <c r="B459" s="15">
        <v>128.0</v>
      </c>
      <c r="C459" s="106">
        <f t="shared" si="1"/>
        <v>1</v>
      </c>
    </row>
    <row r="460">
      <c r="A460" s="15" t="s">
        <v>2643</v>
      </c>
      <c r="B460" s="15">
        <v>160.0</v>
      </c>
      <c r="C460" s="106">
        <f t="shared" si="1"/>
        <v>1</v>
      </c>
    </row>
    <row r="461">
      <c r="A461" s="15" t="s">
        <v>2644</v>
      </c>
      <c r="B461" s="15">
        <v>160.0</v>
      </c>
      <c r="C461" s="106">
        <f t="shared" si="1"/>
        <v>1</v>
      </c>
    </row>
    <row r="462">
      <c r="A462" s="15" t="s">
        <v>2645</v>
      </c>
      <c r="B462" s="15">
        <v>128.0</v>
      </c>
      <c r="C462" s="106">
        <f t="shared" si="1"/>
        <v>1</v>
      </c>
    </row>
    <row r="463">
      <c r="A463" s="15" t="s">
        <v>2646</v>
      </c>
      <c r="B463" s="15">
        <v>128.0</v>
      </c>
      <c r="C463" s="106">
        <f t="shared" si="1"/>
        <v>1</v>
      </c>
    </row>
    <row r="464">
      <c r="A464" s="15" t="s">
        <v>834</v>
      </c>
      <c r="B464" s="106">
        <v>8192.0</v>
      </c>
      <c r="C464" s="106">
        <f t="shared" si="1"/>
        <v>8</v>
      </c>
    </row>
    <row r="465">
      <c r="A465" s="15" t="s">
        <v>835</v>
      </c>
      <c r="B465" s="106">
        <v>8192.0</v>
      </c>
      <c r="C465" s="106">
        <f t="shared" si="1"/>
        <v>8</v>
      </c>
    </row>
    <row r="466">
      <c r="A466" s="15" t="s">
        <v>713</v>
      </c>
      <c r="B466" s="106">
        <v>4096.0</v>
      </c>
      <c r="C466" s="106">
        <f t="shared" si="1"/>
        <v>4</v>
      </c>
    </row>
    <row r="467">
      <c r="A467" s="15" t="s">
        <v>2647</v>
      </c>
      <c r="B467" s="106">
        <v>8088.0</v>
      </c>
      <c r="C467" s="106">
        <f t="shared" si="1"/>
        <v>8</v>
      </c>
    </row>
    <row r="468">
      <c r="A468" s="15" t="s">
        <v>252</v>
      </c>
      <c r="B468" s="106">
        <v>8192.0</v>
      </c>
      <c r="C468" s="106">
        <f t="shared" si="1"/>
        <v>8</v>
      </c>
    </row>
    <row r="469">
      <c r="A469" s="15" t="s">
        <v>253</v>
      </c>
      <c r="B469" s="106">
        <v>8192.0</v>
      </c>
      <c r="C469" s="106">
        <f t="shared" si="1"/>
        <v>8</v>
      </c>
    </row>
    <row r="470">
      <c r="A470" s="15" t="s">
        <v>2648</v>
      </c>
      <c r="B470" s="106">
        <v>4096.0</v>
      </c>
      <c r="C470" s="106">
        <f t="shared" si="1"/>
        <v>4</v>
      </c>
    </row>
    <row r="471">
      <c r="A471" s="15" t="s">
        <v>2649</v>
      </c>
      <c r="B471" s="106">
        <v>4096.0</v>
      </c>
      <c r="C471" s="106">
        <f t="shared" si="1"/>
        <v>4</v>
      </c>
    </row>
    <row r="472">
      <c r="A472" s="15" t="s">
        <v>1338</v>
      </c>
      <c r="B472" s="106">
        <v>4096.0</v>
      </c>
      <c r="C472" s="106">
        <f t="shared" si="1"/>
        <v>4</v>
      </c>
    </row>
    <row r="473">
      <c r="A473" s="15" t="s">
        <v>335</v>
      </c>
      <c r="B473" s="106">
        <v>65536.0</v>
      </c>
      <c r="C473" s="106">
        <f t="shared" si="1"/>
        <v>64</v>
      </c>
    </row>
    <row r="474">
      <c r="A474" s="15" t="s">
        <v>193</v>
      </c>
      <c r="B474" s="106">
        <v>64224.0</v>
      </c>
      <c r="C474" s="106">
        <f t="shared" si="1"/>
        <v>63</v>
      </c>
    </row>
    <row r="475">
      <c r="A475" s="15" t="s">
        <v>1541</v>
      </c>
      <c r="B475" s="106">
        <v>4096.0</v>
      </c>
      <c r="C475" s="106">
        <f t="shared" si="1"/>
        <v>4</v>
      </c>
    </row>
    <row r="476">
      <c r="A476" s="15" t="s">
        <v>522</v>
      </c>
      <c r="B476" s="106">
        <v>4096.0</v>
      </c>
      <c r="C476" s="106">
        <f t="shared" si="1"/>
        <v>4</v>
      </c>
    </row>
    <row r="477">
      <c r="A477" s="15" t="s">
        <v>1606</v>
      </c>
      <c r="B477" s="106">
        <v>32768.0</v>
      </c>
      <c r="C477" s="106">
        <f t="shared" si="1"/>
        <v>32</v>
      </c>
    </row>
    <row r="478">
      <c r="A478" s="15" t="s">
        <v>1473</v>
      </c>
      <c r="B478" s="106">
        <v>8192.0</v>
      </c>
      <c r="C478" s="106">
        <f t="shared" si="1"/>
        <v>8</v>
      </c>
    </row>
    <row r="479">
      <c r="A479" s="15" t="s">
        <v>351</v>
      </c>
      <c r="B479" s="106">
        <v>2048.0</v>
      </c>
      <c r="C479" s="106">
        <f t="shared" si="1"/>
        <v>2</v>
      </c>
    </row>
    <row r="480">
      <c r="A480" s="15" t="s">
        <v>843</v>
      </c>
      <c r="B480" s="106">
        <v>12288.0</v>
      </c>
      <c r="C480" s="106">
        <f t="shared" si="1"/>
        <v>12</v>
      </c>
    </row>
    <row r="481">
      <c r="A481" s="15" t="s">
        <v>844</v>
      </c>
      <c r="B481" s="106">
        <v>12288.0</v>
      </c>
      <c r="C481" s="106">
        <f t="shared" si="1"/>
        <v>12</v>
      </c>
    </row>
    <row r="482">
      <c r="A482" s="15" t="s">
        <v>845</v>
      </c>
      <c r="B482" s="106">
        <v>12288.0</v>
      </c>
      <c r="C482" s="106">
        <f t="shared" si="1"/>
        <v>12</v>
      </c>
    </row>
    <row r="483">
      <c r="A483" s="15" t="s">
        <v>1060</v>
      </c>
      <c r="B483" s="106">
        <v>40960.0</v>
      </c>
      <c r="C483" s="106">
        <f t="shared" si="1"/>
        <v>40</v>
      </c>
    </row>
    <row r="484">
      <c r="A484" s="15" t="s">
        <v>1061</v>
      </c>
      <c r="B484" s="106">
        <v>24576.0</v>
      </c>
      <c r="C484" s="106">
        <f t="shared" si="1"/>
        <v>24</v>
      </c>
    </row>
    <row r="485">
      <c r="A485" s="15" t="s">
        <v>1062</v>
      </c>
      <c r="B485" s="106">
        <v>4096.0</v>
      </c>
      <c r="C485" s="106">
        <f t="shared" si="1"/>
        <v>4</v>
      </c>
    </row>
    <row r="486">
      <c r="A486" s="15" t="s">
        <v>1080</v>
      </c>
      <c r="B486" s="106">
        <v>4096.0</v>
      </c>
      <c r="C486" s="106">
        <f t="shared" si="1"/>
        <v>4</v>
      </c>
    </row>
    <row r="487">
      <c r="A487" s="15" t="s">
        <v>1286</v>
      </c>
      <c r="B487" s="106">
        <v>4096.0</v>
      </c>
      <c r="C487" s="106">
        <f t="shared" si="1"/>
        <v>4</v>
      </c>
    </row>
    <row r="488">
      <c r="A488" s="15" t="s">
        <v>1287</v>
      </c>
      <c r="B488" s="106">
        <v>4096.0</v>
      </c>
      <c r="C488" s="106">
        <f t="shared" si="1"/>
        <v>4</v>
      </c>
    </row>
    <row r="489">
      <c r="A489" s="15" t="s">
        <v>1288</v>
      </c>
      <c r="B489" s="106">
        <v>4096.0</v>
      </c>
      <c r="C489" s="106">
        <f t="shared" si="1"/>
        <v>4</v>
      </c>
    </row>
    <row r="490">
      <c r="A490" s="15" t="s">
        <v>1289</v>
      </c>
      <c r="B490" s="106">
        <v>4096.0</v>
      </c>
      <c r="C490" s="106">
        <f t="shared" si="1"/>
        <v>4</v>
      </c>
    </row>
    <row r="491">
      <c r="A491" s="15" t="s">
        <v>1290</v>
      </c>
      <c r="B491" s="106">
        <v>4096.0</v>
      </c>
      <c r="C491" s="106">
        <f t="shared" si="1"/>
        <v>4</v>
      </c>
    </row>
    <row r="492">
      <c r="A492" s="15" t="s">
        <v>1291</v>
      </c>
      <c r="B492" s="106">
        <v>4096.0</v>
      </c>
      <c r="C492" s="106">
        <f t="shared" si="1"/>
        <v>4</v>
      </c>
    </row>
    <row r="493">
      <c r="A493" s="15" t="s">
        <v>1292</v>
      </c>
      <c r="B493" s="106">
        <v>10240.0</v>
      </c>
      <c r="C493" s="106">
        <f t="shared" si="1"/>
        <v>10</v>
      </c>
    </row>
    <row r="494">
      <c r="A494" s="15" t="s">
        <v>1293</v>
      </c>
      <c r="B494" s="106">
        <v>10240.0</v>
      </c>
      <c r="C494" s="106">
        <f t="shared" si="1"/>
        <v>10</v>
      </c>
    </row>
    <row r="495">
      <c r="A495" s="15" t="s">
        <v>2650</v>
      </c>
      <c r="B495" s="106">
        <v>1024.0</v>
      </c>
      <c r="C495" s="106">
        <f t="shared" si="1"/>
        <v>1</v>
      </c>
    </row>
    <row r="496">
      <c r="A496" s="15" t="s">
        <v>1384</v>
      </c>
      <c r="B496" s="106">
        <v>2048.0</v>
      </c>
      <c r="C496" s="106">
        <f t="shared" si="1"/>
        <v>2</v>
      </c>
    </row>
    <row r="497">
      <c r="A497" s="15" t="s">
        <v>1573</v>
      </c>
      <c r="B497" s="106">
        <v>8192.0</v>
      </c>
      <c r="C497" s="106">
        <f t="shared" si="1"/>
        <v>8</v>
      </c>
    </row>
    <row r="498">
      <c r="A498" s="15" t="s">
        <v>2651</v>
      </c>
      <c r="B498" s="106">
        <v>16384.0</v>
      </c>
      <c r="C498" s="106">
        <f t="shared" si="1"/>
        <v>16</v>
      </c>
    </row>
    <row r="499">
      <c r="A499" s="15" t="s">
        <v>2652</v>
      </c>
      <c r="B499" s="106">
        <v>8192.0</v>
      </c>
      <c r="C499" s="106">
        <f t="shared" si="1"/>
        <v>8</v>
      </c>
    </row>
    <row r="500">
      <c r="A500" s="15" t="s">
        <v>1668</v>
      </c>
      <c r="B500" s="106">
        <v>20480.0</v>
      </c>
      <c r="C500" s="106">
        <f t="shared" si="1"/>
        <v>20</v>
      </c>
    </row>
    <row r="501">
      <c r="A501" s="15" t="s">
        <v>630</v>
      </c>
      <c r="B501" s="106">
        <v>4096.0</v>
      </c>
      <c r="C501" s="106">
        <f t="shared" si="1"/>
        <v>4</v>
      </c>
    </row>
    <row r="502">
      <c r="A502" s="15" t="s">
        <v>779</v>
      </c>
      <c r="B502" s="106">
        <v>8192.0</v>
      </c>
      <c r="C502" s="106">
        <f t="shared" si="1"/>
        <v>8</v>
      </c>
    </row>
    <row r="503">
      <c r="A503" s="15" t="s">
        <v>2653</v>
      </c>
      <c r="B503" s="106">
        <v>1024.0</v>
      </c>
      <c r="C503" s="106">
        <f t="shared" si="1"/>
        <v>1</v>
      </c>
    </row>
    <row r="504">
      <c r="A504" s="15" t="s">
        <v>2654</v>
      </c>
      <c r="B504" s="106">
        <v>2048.0</v>
      </c>
      <c r="C504" s="106">
        <f t="shared" si="1"/>
        <v>2</v>
      </c>
    </row>
    <row r="505">
      <c r="A505" s="15" t="s">
        <v>2655</v>
      </c>
      <c r="B505" s="106">
        <v>4096.0</v>
      </c>
      <c r="C505" s="106">
        <f t="shared" si="1"/>
        <v>4</v>
      </c>
    </row>
    <row r="506">
      <c r="A506" s="15" t="s">
        <v>191</v>
      </c>
      <c r="B506" s="106">
        <v>16256.0</v>
      </c>
      <c r="C506" s="106">
        <f t="shared" si="1"/>
        <v>16</v>
      </c>
    </row>
    <row r="507">
      <c r="A507" s="15" t="s">
        <v>352</v>
      </c>
      <c r="B507" s="106">
        <v>4096.0</v>
      </c>
      <c r="C507" s="106">
        <f t="shared" si="1"/>
        <v>4</v>
      </c>
    </row>
    <row r="508">
      <c r="A508" s="15" t="s">
        <v>353</v>
      </c>
      <c r="B508" s="106">
        <v>4096.0</v>
      </c>
      <c r="C508" s="106">
        <f t="shared" si="1"/>
        <v>4</v>
      </c>
    </row>
    <row r="509">
      <c r="A509" s="15" t="s">
        <v>354</v>
      </c>
      <c r="B509" s="106">
        <v>4096.0</v>
      </c>
      <c r="C509" s="106">
        <f t="shared" si="1"/>
        <v>4</v>
      </c>
    </row>
    <row r="510">
      <c r="A510" s="15" t="s">
        <v>2656</v>
      </c>
      <c r="B510" s="106">
        <v>4096.0</v>
      </c>
      <c r="C510" s="106">
        <f t="shared" si="1"/>
        <v>4</v>
      </c>
    </row>
    <row r="511">
      <c r="A511" s="15" t="s">
        <v>314</v>
      </c>
      <c r="B511" s="106">
        <v>4096.0</v>
      </c>
      <c r="C511" s="106">
        <f t="shared" si="1"/>
        <v>4</v>
      </c>
    </row>
    <row r="512">
      <c r="A512" s="15" t="s">
        <v>315</v>
      </c>
      <c r="B512" s="106">
        <v>4096.0</v>
      </c>
      <c r="C512" s="106">
        <f t="shared" si="1"/>
        <v>4</v>
      </c>
    </row>
    <row r="513">
      <c r="A513" s="15" t="s">
        <v>846</v>
      </c>
      <c r="B513" s="106">
        <v>8192.0</v>
      </c>
      <c r="C513" s="106">
        <f t="shared" si="1"/>
        <v>8</v>
      </c>
    </row>
    <row r="514">
      <c r="A514" s="15" t="s">
        <v>847</v>
      </c>
      <c r="B514" s="106">
        <v>8192.0</v>
      </c>
      <c r="C514" s="106">
        <f t="shared" si="1"/>
        <v>8</v>
      </c>
    </row>
    <row r="515">
      <c r="A515" s="15" t="s">
        <v>848</v>
      </c>
      <c r="B515" s="106">
        <v>8192.0</v>
      </c>
      <c r="C515" s="106">
        <f t="shared" si="1"/>
        <v>8</v>
      </c>
    </row>
    <row r="516">
      <c r="A516" s="15" t="s">
        <v>826</v>
      </c>
      <c r="B516" s="106">
        <v>8192.0</v>
      </c>
      <c r="C516" s="106">
        <f t="shared" si="1"/>
        <v>8</v>
      </c>
    </row>
    <row r="517">
      <c r="A517" s="15" t="s">
        <v>828</v>
      </c>
      <c r="B517" s="106">
        <v>8192.0</v>
      </c>
      <c r="C517" s="106">
        <f t="shared" si="1"/>
        <v>8</v>
      </c>
    </row>
    <row r="518">
      <c r="A518" s="15" t="s">
        <v>833</v>
      </c>
      <c r="B518" s="106">
        <v>8192.0</v>
      </c>
      <c r="C518" s="106">
        <f t="shared" si="1"/>
        <v>8</v>
      </c>
    </row>
    <row r="519">
      <c r="A519" s="15" t="s">
        <v>725</v>
      </c>
      <c r="B519" s="106">
        <v>16384.0</v>
      </c>
      <c r="C519" s="106">
        <f t="shared" si="1"/>
        <v>16</v>
      </c>
    </row>
    <row r="520">
      <c r="A520" s="15" t="s">
        <v>721</v>
      </c>
      <c r="B520" s="106">
        <v>8192.0</v>
      </c>
      <c r="C520" s="106">
        <f t="shared" si="1"/>
        <v>8</v>
      </c>
    </row>
    <row r="521">
      <c r="A521" s="15" t="s">
        <v>722</v>
      </c>
      <c r="B521" s="106">
        <v>8192.0</v>
      </c>
      <c r="C521" s="106">
        <f t="shared" si="1"/>
        <v>8</v>
      </c>
    </row>
    <row r="522">
      <c r="A522" s="15" t="s">
        <v>728</v>
      </c>
      <c r="B522" s="106">
        <v>8192.0</v>
      </c>
      <c r="C522" s="106">
        <f t="shared" si="1"/>
        <v>8</v>
      </c>
    </row>
    <row r="523">
      <c r="A523" s="15" t="s">
        <v>729</v>
      </c>
      <c r="B523" s="106">
        <v>8192.0</v>
      </c>
      <c r="C523" s="106">
        <f t="shared" si="1"/>
        <v>8</v>
      </c>
    </row>
    <row r="524">
      <c r="A524" s="15" t="s">
        <v>1502</v>
      </c>
      <c r="B524" s="106">
        <v>8192.0</v>
      </c>
      <c r="C524" s="106">
        <f t="shared" si="1"/>
        <v>8</v>
      </c>
    </row>
    <row r="525">
      <c r="A525" s="15" t="s">
        <v>1503</v>
      </c>
      <c r="B525" s="106">
        <v>8192.0</v>
      </c>
      <c r="C525" s="106">
        <f t="shared" si="1"/>
        <v>8</v>
      </c>
    </row>
    <row r="526">
      <c r="A526" s="15" t="s">
        <v>1504</v>
      </c>
      <c r="B526" s="106">
        <v>8192.0</v>
      </c>
      <c r="C526" s="106">
        <f t="shared" si="1"/>
        <v>8</v>
      </c>
    </row>
    <row r="527">
      <c r="A527" s="15" t="s">
        <v>2657</v>
      </c>
      <c r="B527" s="106">
        <v>4096.0</v>
      </c>
      <c r="C527" s="106">
        <f t="shared" si="1"/>
        <v>4</v>
      </c>
    </row>
    <row r="528">
      <c r="A528" s="15" t="s">
        <v>274</v>
      </c>
      <c r="B528" s="106">
        <v>8192.0</v>
      </c>
      <c r="C528" s="106">
        <f t="shared" si="1"/>
        <v>8</v>
      </c>
    </row>
    <row r="529">
      <c r="A529" s="15" t="s">
        <v>230</v>
      </c>
      <c r="B529" s="106">
        <v>4096.0</v>
      </c>
      <c r="C529" s="106">
        <f t="shared" si="1"/>
        <v>4</v>
      </c>
    </row>
    <row r="530">
      <c r="A530" s="15" t="s">
        <v>1342</v>
      </c>
      <c r="B530" s="106">
        <v>8192.0</v>
      </c>
      <c r="C530" s="106">
        <f t="shared" si="1"/>
        <v>8</v>
      </c>
    </row>
    <row r="531">
      <c r="A531" s="15" t="s">
        <v>334</v>
      </c>
      <c r="B531" s="106">
        <v>65536.0</v>
      </c>
      <c r="C531" s="106">
        <f t="shared" si="1"/>
        <v>64</v>
      </c>
    </row>
    <row r="532">
      <c r="A532" s="15" t="s">
        <v>1546</v>
      </c>
      <c r="B532" s="106">
        <v>4096.0</v>
      </c>
      <c r="C532" s="106">
        <f t="shared" si="1"/>
        <v>4</v>
      </c>
    </row>
    <row r="533">
      <c r="A533" s="15" t="s">
        <v>531</v>
      </c>
      <c r="B533" s="106">
        <v>4096.0</v>
      </c>
      <c r="C533" s="106">
        <f t="shared" si="1"/>
        <v>4</v>
      </c>
    </row>
    <row r="534">
      <c r="A534" s="15" t="s">
        <v>532</v>
      </c>
      <c r="B534" s="106">
        <v>4096.0</v>
      </c>
      <c r="C534" s="106">
        <f t="shared" si="1"/>
        <v>4</v>
      </c>
    </row>
    <row r="535">
      <c r="A535" s="15" t="s">
        <v>1604</v>
      </c>
      <c r="B535" s="106">
        <v>32768.0</v>
      </c>
      <c r="C535" s="106">
        <f t="shared" si="1"/>
        <v>32</v>
      </c>
    </row>
    <row r="536">
      <c r="A536" s="15" t="s">
        <v>1605</v>
      </c>
      <c r="B536" s="106">
        <v>32768.0</v>
      </c>
      <c r="C536" s="106">
        <f t="shared" si="1"/>
        <v>32</v>
      </c>
    </row>
    <row r="537">
      <c r="A537" s="15" t="s">
        <v>275</v>
      </c>
      <c r="B537" s="106">
        <v>4096.0</v>
      </c>
      <c r="C537" s="106">
        <f t="shared" si="1"/>
        <v>4</v>
      </c>
    </row>
    <row r="538">
      <c r="A538" s="15" t="s">
        <v>1475</v>
      </c>
      <c r="B538" s="106">
        <v>16384.0</v>
      </c>
      <c r="C538" s="106">
        <f t="shared" si="1"/>
        <v>16</v>
      </c>
    </row>
    <row r="539">
      <c r="A539" s="15" t="s">
        <v>370</v>
      </c>
      <c r="B539" s="106">
        <v>2048.0</v>
      </c>
      <c r="C539" s="106">
        <f t="shared" si="1"/>
        <v>2</v>
      </c>
    </row>
    <row r="540">
      <c r="A540" s="15" t="s">
        <v>1465</v>
      </c>
      <c r="B540" s="106">
        <v>8192.0</v>
      </c>
      <c r="C540" s="106">
        <f t="shared" si="1"/>
        <v>8</v>
      </c>
    </row>
    <row r="541">
      <c r="A541" s="15" t="s">
        <v>308</v>
      </c>
      <c r="B541" s="106">
        <v>32768.0</v>
      </c>
      <c r="C541" s="106">
        <f t="shared" si="1"/>
        <v>32</v>
      </c>
    </row>
    <row r="542">
      <c r="A542" s="15" t="s">
        <v>1053</v>
      </c>
      <c r="B542" s="106">
        <v>262144.0</v>
      </c>
      <c r="C542" s="106">
        <f t="shared" si="1"/>
        <v>256</v>
      </c>
    </row>
    <row r="543">
      <c r="A543" s="15" t="s">
        <v>1057</v>
      </c>
      <c r="B543" s="106">
        <v>262144.0</v>
      </c>
      <c r="C543" s="106">
        <f t="shared" si="1"/>
        <v>256</v>
      </c>
    </row>
    <row r="544">
      <c r="A544" s="15" t="s">
        <v>1054</v>
      </c>
      <c r="B544" s="106">
        <v>131072.0</v>
      </c>
      <c r="C544" s="106">
        <f t="shared" si="1"/>
        <v>128</v>
      </c>
    </row>
    <row r="545">
      <c r="A545" s="15" t="s">
        <v>1058</v>
      </c>
      <c r="B545" s="106">
        <v>131072.0</v>
      </c>
      <c r="C545" s="106">
        <f t="shared" si="1"/>
        <v>128</v>
      </c>
    </row>
    <row r="546">
      <c r="A546" s="15" t="s">
        <v>1051</v>
      </c>
      <c r="B546" s="106">
        <v>16384.0</v>
      </c>
      <c r="C546" s="106">
        <f t="shared" si="1"/>
        <v>16</v>
      </c>
    </row>
    <row r="547">
      <c r="A547" s="15" t="s">
        <v>1052</v>
      </c>
      <c r="B547" s="106">
        <v>32768.0</v>
      </c>
      <c r="C547" s="106">
        <f t="shared" si="1"/>
        <v>32</v>
      </c>
    </row>
    <row r="548">
      <c r="A548" s="15" t="s">
        <v>1055</v>
      </c>
      <c r="B548" s="106">
        <v>16384.0</v>
      </c>
      <c r="C548" s="106">
        <f t="shared" si="1"/>
        <v>16</v>
      </c>
    </row>
    <row r="549">
      <c r="A549" s="15" t="s">
        <v>1056</v>
      </c>
      <c r="B549" s="106">
        <v>10240.0</v>
      </c>
      <c r="C549" s="106">
        <f t="shared" si="1"/>
        <v>10</v>
      </c>
    </row>
    <row r="550">
      <c r="A550" s="15" t="s">
        <v>1059</v>
      </c>
      <c r="B550" s="106">
        <v>16384.0</v>
      </c>
      <c r="C550" s="106">
        <f t="shared" si="1"/>
        <v>16</v>
      </c>
    </row>
    <row r="551">
      <c r="A551" s="15" t="s">
        <v>2658</v>
      </c>
      <c r="B551" s="106">
        <v>4096.0</v>
      </c>
      <c r="C551" s="106">
        <f t="shared" si="1"/>
        <v>4</v>
      </c>
    </row>
    <row r="552">
      <c r="A552" s="15" t="s">
        <v>2659</v>
      </c>
      <c r="B552" s="106">
        <v>4096.0</v>
      </c>
      <c r="C552" s="106">
        <f t="shared" si="1"/>
        <v>4</v>
      </c>
    </row>
    <row r="553">
      <c r="A553" s="15" t="s">
        <v>2660</v>
      </c>
      <c r="B553" s="106">
        <v>8192.0</v>
      </c>
      <c r="C553" s="106">
        <f t="shared" si="1"/>
        <v>8</v>
      </c>
    </row>
    <row r="554">
      <c r="A554" s="15" t="s">
        <v>1633</v>
      </c>
      <c r="B554" s="106">
        <v>4096.0</v>
      </c>
      <c r="C554" s="106">
        <f t="shared" si="1"/>
        <v>4</v>
      </c>
    </row>
    <row r="555">
      <c r="A555" s="15" t="s">
        <v>1325</v>
      </c>
      <c r="B555" s="106">
        <v>4096.0</v>
      </c>
      <c r="C555" s="106">
        <f t="shared" si="1"/>
        <v>4</v>
      </c>
    </row>
    <row r="556">
      <c r="A556" s="15" t="s">
        <v>566</v>
      </c>
      <c r="B556" s="106">
        <v>8192.0</v>
      </c>
      <c r="C556" s="106">
        <f t="shared" si="1"/>
        <v>8</v>
      </c>
    </row>
    <row r="557">
      <c r="A557" s="15" t="s">
        <v>1510</v>
      </c>
      <c r="B557" s="106">
        <v>32768.0</v>
      </c>
      <c r="C557" s="106">
        <f t="shared" si="1"/>
        <v>32</v>
      </c>
    </row>
    <row r="558">
      <c r="A558" s="15" t="s">
        <v>2661</v>
      </c>
      <c r="B558" s="106">
        <v>32768.0</v>
      </c>
      <c r="C558" s="106">
        <f t="shared" si="1"/>
        <v>32</v>
      </c>
    </row>
    <row r="559">
      <c r="A559" s="15" t="s">
        <v>1511</v>
      </c>
      <c r="B559" s="106">
        <v>24576.0</v>
      </c>
      <c r="C559" s="106">
        <f t="shared" si="1"/>
        <v>24</v>
      </c>
    </row>
    <row r="560">
      <c r="A560" s="15" t="s">
        <v>2662</v>
      </c>
      <c r="B560" s="106">
        <v>24576.0</v>
      </c>
      <c r="C560" s="106">
        <f t="shared" si="1"/>
        <v>24</v>
      </c>
    </row>
    <row r="561">
      <c r="A561" s="15" t="s">
        <v>1509</v>
      </c>
      <c r="B561" s="106">
        <v>8192.0</v>
      </c>
      <c r="C561" s="106">
        <f t="shared" si="1"/>
        <v>8</v>
      </c>
    </row>
    <row r="562">
      <c r="A562" s="15" t="s">
        <v>1744</v>
      </c>
      <c r="B562" s="106">
        <v>1024.0</v>
      </c>
      <c r="C562" s="106">
        <f t="shared" si="1"/>
        <v>1</v>
      </c>
    </row>
    <row r="563">
      <c r="A563" s="15" t="s">
        <v>2663</v>
      </c>
      <c r="B563" s="106">
        <v>8192.0</v>
      </c>
      <c r="C563" s="106">
        <f t="shared" si="1"/>
        <v>8</v>
      </c>
    </row>
    <row r="564">
      <c r="A564" s="15" t="s">
        <v>1505</v>
      </c>
      <c r="B564" s="106">
        <v>8192.0</v>
      </c>
      <c r="C564" s="106">
        <f t="shared" si="1"/>
        <v>8</v>
      </c>
    </row>
    <row r="565">
      <c r="A565" s="15" t="s">
        <v>1697</v>
      </c>
      <c r="B565" s="106">
        <v>6144.0</v>
      </c>
      <c r="C565" s="106">
        <f t="shared" si="1"/>
        <v>6</v>
      </c>
    </row>
    <row r="566">
      <c r="A566" s="15" t="s">
        <v>1506</v>
      </c>
      <c r="B566" s="106">
        <v>8192.0</v>
      </c>
      <c r="C566" s="106">
        <f t="shared" si="1"/>
        <v>8</v>
      </c>
    </row>
    <row r="567">
      <c r="A567" s="15" t="s">
        <v>1513</v>
      </c>
      <c r="B567" s="106">
        <v>8192.0</v>
      </c>
      <c r="C567" s="106">
        <f t="shared" si="1"/>
        <v>8</v>
      </c>
    </row>
    <row r="568">
      <c r="A568" s="15" t="s">
        <v>2664</v>
      </c>
      <c r="B568" s="106">
        <v>8192.0</v>
      </c>
      <c r="C568" s="106">
        <f t="shared" si="1"/>
        <v>8</v>
      </c>
    </row>
    <row r="569">
      <c r="A569" s="15" t="s">
        <v>1514</v>
      </c>
      <c r="B569" s="106">
        <v>8192.0</v>
      </c>
      <c r="C569" s="106">
        <f t="shared" si="1"/>
        <v>8</v>
      </c>
    </row>
    <row r="570">
      <c r="A570" s="15" t="s">
        <v>2665</v>
      </c>
      <c r="B570" s="106">
        <v>8192.0</v>
      </c>
      <c r="C570" s="106">
        <f t="shared" si="1"/>
        <v>8</v>
      </c>
    </row>
    <row r="571">
      <c r="A571" s="15" t="s">
        <v>1389</v>
      </c>
      <c r="B571" s="106">
        <v>2048.0</v>
      </c>
      <c r="C571" s="106">
        <f t="shared" si="1"/>
        <v>2</v>
      </c>
    </row>
    <row r="572">
      <c r="A572" s="15" t="s">
        <v>1574</v>
      </c>
      <c r="B572" s="106">
        <v>32768.0</v>
      </c>
      <c r="C572" s="106">
        <f t="shared" si="1"/>
        <v>32</v>
      </c>
    </row>
    <row r="573">
      <c r="A573" s="15" t="s">
        <v>1382</v>
      </c>
      <c r="B573" s="106">
        <v>8192.0</v>
      </c>
      <c r="C573" s="106">
        <f t="shared" si="1"/>
        <v>8</v>
      </c>
    </row>
    <row r="574">
      <c r="A574" s="15" t="s">
        <v>2666</v>
      </c>
      <c r="B574" s="106">
        <v>32768.0</v>
      </c>
      <c r="C574" s="106">
        <f t="shared" si="1"/>
        <v>32</v>
      </c>
    </row>
    <row r="575">
      <c r="A575" s="15" t="s">
        <v>1644</v>
      </c>
      <c r="B575" s="106">
        <v>4096.0</v>
      </c>
      <c r="C575" s="106">
        <f t="shared" si="1"/>
        <v>4</v>
      </c>
    </row>
    <row r="576">
      <c r="A576" s="15" t="s">
        <v>1654</v>
      </c>
      <c r="B576" s="106">
        <v>16384.0</v>
      </c>
      <c r="C576" s="106">
        <f t="shared" si="1"/>
        <v>16</v>
      </c>
    </row>
    <row r="577">
      <c r="A577" s="15" t="s">
        <v>1698</v>
      </c>
      <c r="B577" s="106">
        <v>8192.0</v>
      </c>
      <c r="C577" s="106">
        <f t="shared" si="1"/>
        <v>8</v>
      </c>
    </row>
    <row r="578">
      <c r="A578" s="15" t="s">
        <v>588</v>
      </c>
      <c r="B578" s="106">
        <v>32768.0</v>
      </c>
      <c r="C578" s="106">
        <f t="shared" si="1"/>
        <v>32</v>
      </c>
    </row>
    <row r="579">
      <c r="A579" s="15" t="s">
        <v>1355</v>
      </c>
      <c r="B579" s="106">
        <v>4096.0</v>
      </c>
      <c r="C579" s="106">
        <f t="shared" si="1"/>
        <v>4</v>
      </c>
    </row>
    <row r="580">
      <c r="A580" s="15" t="s">
        <v>2667</v>
      </c>
      <c r="B580" s="106">
        <v>4096.0</v>
      </c>
      <c r="C580" s="106">
        <f t="shared" si="1"/>
        <v>4</v>
      </c>
    </row>
    <row r="581">
      <c r="A581" s="15" t="s">
        <v>781</v>
      </c>
      <c r="B581" s="106">
        <v>16384.0</v>
      </c>
      <c r="C581" s="106">
        <f t="shared" si="1"/>
        <v>16</v>
      </c>
    </row>
    <row r="582">
      <c r="A582" s="15" t="s">
        <v>2668</v>
      </c>
      <c r="B582" s="106">
        <v>2048.0</v>
      </c>
      <c r="C582" s="106">
        <f t="shared" si="1"/>
        <v>2</v>
      </c>
    </row>
    <row r="583">
      <c r="A583" s="15" t="s">
        <v>2669</v>
      </c>
      <c r="B583" s="106">
        <v>8192.0</v>
      </c>
      <c r="C583" s="106">
        <f t="shared" si="1"/>
        <v>8</v>
      </c>
    </row>
    <row r="584">
      <c r="A584" s="15" t="s">
        <v>2670</v>
      </c>
      <c r="B584" s="106">
        <v>16384.0</v>
      </c>
      <c r="C584" s="106">
        <f t="shared" si="1"/>
        <v>16</v>
      </c>
    </row>
    <row r="585">
      <c r="A585" s="15" t="s">
        <v>414</v>
      </c>
      <c r="B585" s="106">
        <v>8192.0</v>
      </c>
      <c r="C585" s="106">
        <f t="shared" si="1"/>
        <v>8</v>
      </c>
    </row>
    <row r="586">
      <c r="A586" s="15" t="s">
        <v>2671</v>
      </c>
      <c r="B586" s="106">
        <v>65536.0</v>
      </c>
      <c r="C586" s="106">
        <f t="shared" si="1"/>
        <v>64</v>
      </c>
    </row>
    <row r="587">
      <c r="A587" s="15" t="s">
        <v>2672</v>
      </c>
      <c r="B587" s="106">
        <v>65536.0</v>
      </c>
      <c r="C587" s="106">
        <f t="shared" si="1"/>
        <v>64</v>
      </c>
    </row>
    <row r="588">
      <c r="A588" s="15" t="s">
        <v>772</v>
      </c>
      <c r="B588" s="106">
        <v>16384.0</v>
      </c>
      <c r="C588" s="106">
        <f t="shared" si="1"/>
        <v>16</v>
      </c>
    </row>
    <row r="589">
      <c r="A589" s="15" t="s">
        <v>2673</v>
      </c>
      <c r="B589" s="106">
        <v>4096.0</v>
      </c>
      <c r="C589" s="106">
        <f t="shared" si="1"/>
        <v>4</v>
      </c>
    </row>
    <row r="590">
      <c r="A590" s="15" t="s">
        <v>2674</v>
      </c>
      <c r="B590" s="106">
        <v>4096.0</v>
      </c>
      <c r="C590" s="106">
        <f t="shared" si="1"/>
        <v>4</v>
      </c>
    </row>
    <row r="591">
      <c r="A591" s="15" t="s">
        <v>2675</v>
      </c>
      <c r="B591" s="106">
        <v>4096.0</v>
      </c>
      <c r="C591" s="106">
        <f t="shared" si="1"/>
        <v>4</v>
      </c>
    </row>
    <row r="592">
      <c r="A592" s="15" t="s">
        <v>686</v>
      </c>
      <c r="B592" s="106">
        <v>8192.0</v>
      </c>
      <c r="C592" s="106">
        <f t="shared" si="1"/>
        <v>8</v>
      </c>
    </row>
    <row r="593">
      <c r="A593" s="15" t="s">
        <v>767</v>
      </c>
      <c r="B593" s="106">
        <v>16384.0</v>
      </c>
      <c r="C593" s="106">
        <f t="shared" si="1"/>
        <v>16</v>
      </c>
    </row>
    <row r="594">
      <c r="A594" s="15" t="s">
        <v>941</v>
      </c>
      <c r="B594" s="106">
        <v>64480.0</v>
      </c>
      <c r="C594" s="106">
        <f t="shared" si="1"/>
        <v>63</v>
      </c>
    </row>
    <row r="595">
      <c r="A595" s="15" t="s">
        <v>942</v>
      </c>
      <c r="B595" s="106">
        <v>64480.0</v>
      </c>
      <c r="C595" s="106">
        <f t="shared" si="1"/>
        <v>63</v>
      </c>
    </row>
    <row r="596">
      <c r="A596" s="15" t="s">
        <v>1699</v>
      </c>
      <c r="B596" s="106">
        <v>8192.0</v>
      </c>
      <c r="C596" s="106">
        <f t="shared" si="1"/>
        <v>8</v>
      </c>
    </row>
    <row r="597">
      <c r="A597" s="15" t="s">
        <v>2676</v>
      </c>
      <c r="B597" s="106">
        <v>16384.0</v>
      </c>
      <c r="C597" s="106">
        <f t="shared" si="1"/>
        <v>16</v>
      </c>
    </row>
    <row r="598">
      <c r="A598" s="15" t="s">
        <v>2677</v>
      </c>
      <c r="B598" s="106">
        <v>4096.0</v>
      </c>
      <c r="C598" s="106">
        <f t="shared" si="1"/>
        <v>4</v>
      </c>
    </row>
    <row r="599">
      <c r="A599" s="15" t="s">
        <v>2678</v>
      </c>
      <c r="B599" s="106">
        <v>4096.0</v>
      </c>
      <c r="C599" s="106">
        <f t="shared" si="1"/>
        <v>4</v>
      </c>
    </row>
    <row r="600">
      <c r="A600" s="15" t="s">
        <v>2679</v>
      </c>
      <c r="B600" s="106">
        <v>1024.0</v>
      </c>
      <c r="C600" s="106">
        <f t="shared" si="1"/>
        <v>1</v>
      </c>
    </row>
    <row r="601">
      <c r="A601" s="15" t="s">
        <v>2680</v>
      </c>
      <c r="B601" s="106">
        <v>8192.0</v>
      </c>
      <c r="C601" s="106">
        <f t="shared" si="1"/>
        <v>8</v>
      </c>
    </row>
    <row r="602">
      <c r="A602" s="15" t="s">
        <v>2681</v>
      </c>
      <c r="B602" s="106">
        <v>64480.0</v>
      </c>
      <c r="C602" s="106">
        <f t="shared" si="1"/>
        <v>63</v>
      </c>
    </row>
    <row r="603">
      <c r="A603" s="15" t="s">
        <v>2682</v>
      </c>
      <c r="B603" s="106">
        <v>2048.0</v>
      </c>
      <c r="C603" s="106">
        <f t="shared" si="1"/>
        <v>2</v>
      </c>
    </row>
    <row r="604">
      <c r="A604" s="15" t="s">
        <v>2683</v>
      </c>
      <c r="B604" s="106">
        <v>2000.0</v>
      </c>
      <c r="C604" s="106">
        <f t="shared" si="1"/>
        <v>2</v>
      </c>
    </row>
    <row r="605">
      <c r="A605" s="15" t="s">
        <v>2684</v>
      </c>
      <c r="B605" s="106">
        <v>2048.0</v>
      </c>
      <c r="C605" s="106">
        <f t="shared" si="1"/>
        <v>2</v>
      </c>
    </row>
    <row r="606">
      <c r="A606" s="15" t="s">
        <v>192</v>
      </c>
      <c r="B606" s="106">
        <v>8192.0</v>
      </c>
      <c r="C606" s="106">
        <f t="shared" si="1"/>
        <v>8</v>
      </c>
    </row>
    <row r="607">
      <c r="A607" s="15" t="s">
        <v>2685</v>
      </c>
      <c r="B607" s="106">
        <v>2048.0</v>
      </c>
      <c r="C607" s="106">
        <f t="shared" si="1"/>
        <v>2</v>
      </c>
    </row>
    <row r="608">
      <c r="A608" s="15" t="s">
        <v>2686</v>
      </c>
      <c r="B608" s="15">
        <v>512.0</v>
      </c>
      <c r="C608" s="106">
        <f t="shared" si="1"/>
        <v>1</v>
      </c>
    </row>
    <row r="609">
      <c r="A609" s="15" t="s">
        <v>2687</v>
      </c>
      <c r="B609" s="15">
        <v>512.0</v>
      </c>
      <c r="C609" s="106">
        <f t="shared" si="1"/>
        <v>1</v>
      </c>
    </row>
    <row r="610">
      <c r="A610" s="15" t="s">
        <v>2688</v>
      </c>
      <c r="B610" s="106">
        <v>2048.0</v>
      </c>
      <c r="C610" s="106">
        <f t="shared" si="1"/>
        <v>2</v>
      </c>
    </row>
    <row r="611">
      <c r="A611" s="15" t="s">
        <v>2689</v>
      </c>
      <c r="B611" s="106">
        <v>2000.0</v>
      </c>
      <c r="C611" s="106">
        <f t="shared" si="1"/>
        <v>2</v>
      </c>
    </row>
    <row r="612">
      <c r="A612" s="15" t="s">
        <v>2690</v>
      </c>
      <c r="B612" s="106">
        <v>2000.0</v>
      </c>
      <c r="C612" s="106">
        <f t="shared" si="1"/>
        <v>2</v>
      </c>
    </row>
    <row r="613">
      <c r="A613" s="15" t="s">
        <v>2691</v>
      </c>
      <c r="B613" s="106">
        <v>2048.0</v>
      </c>
      <c r="C613" s="106">
        <f t="shared" si="1"/>
        <v>2</v>
      </c>
    </row>
    <row r="614">
      <c r="A614" s="15" t="s">
        <v>2692</v>
      </c>
      <c r="B614" s="106">
        <v>4096.0</v>
      </c>
      <c r="C614" s="106">
        <f t="shared" si="1"/>
        <v>4</v>
      </c>
    </row>
    <row r="615">
      <c r="A615" s="15" t="s">
        <v>2693</v>
      </c>
      <c r="B615" s="106">
        <v>2048.0</v>
      </c>
      <c r="C615" s="106">
        <f t="shared" si="1"/>
        <v>2</v>
      </c>
    </row>
    <row r="616">
      <c r="A616" s="15" t="s">
        <v>2694</v>
      </c>
      <c r="B616" s="106">
        <v>4088.0</v>
      </c>
      <c r="C616" s="106">
        <f t="shared" si="1"/>
        <v>4</v>
      </c>
    </row>
    <row r="617">
      <c r="A617" s="15" t="s">
        <v>2695</v>
      </c>
      <c r="B617" s="106">
        <v>65536.0</v>
      </c>
      <c r="C617" s="106">
        <f t="shared" si="1"/>
        <v>64</v>
      </c>
    </row>
    <row r="618">
      <c r="A618" s="15" t="s">
        <v>519</v>
      </c>
      <c r="B618" s="106">
        <v>1024.0</v>
      </c>
      <c r="C618" s="106">
        <f t="shared" si="1"/>
        <v>1</v>
      </c>
    </row>
    <row r="619">
      <c r="A619" s="15" t="s">
        <v>1301</v>
      </c>
      <c r="B619" s="106">
        <v>32768.0</v>
      </c>
      <c r="C619" s="106">
        <f t="shared" si="1"/>
        <v>32</v>
      </c>
    </row>
    <row r="620">
      <c r="A620" s="15" t="s">
        <v>2696</v>
      </c>
      <c r="B620" s="106">
        <v>16384.0</v>
      </c>
      <c r="C620" s="106">
        <f t="shared" si="1"/>
        <v>16</v>
      </c>
    </row>
    <row r="621">
      <c r="A621" s="15" t="s">
        <v>1302</v>
      </c>
      <c r="B621" s="106">
        <v>16384.0</v>
      </c>
      <c r="C621" s="106">
        <f t="shared" si="1"/>
        <v>16</v>
      </c>
    </row>
    <row r="622">
      <c r="A622" s="15" t="s">
        <v>2697</v>
      </c>
      <c r="B622" s="106">
        <v>262144.0</v>
      </c>
      <c r="C622" s="106">
        <f t="shared" si="1"/>
        <v>256</v>
      </c>
    </row>
    <row r="623">
      <c r="A623" s="15" t="s">
        <v>2698</v>
      </c>
      <c r="B623" s="106">
        <v>65536.0</v>
      </c>
      <c r="C623" s="106">
        <f t="shared" si="1"/>
        <v>64</v>
      </c>
    </row>
    <row r="624">
      <c r="A624" s="15" t="s">
        <v>2699</v>
      </c>
      <c r="B624" s="106">
        <v>65536.0</v>
      </c>
      <c r="C624" s="106">
        <f t="shared" si="1"/>
        <v>64</v>
      </c>
    </row>
    <row r="625">
      <c r="A625" s="15" t="s">
        <v>2700</v>
      </c>
      <c r="B625" s="106">
        <v>4096.0</v>
      </c>
      <c r="C625" s="106">
        <f t="shared" si="1"/>
        <v>4</v>
      </c>
    </row>
    <row r="626">
      <c r="A626" s="15" t="s">
        <v>2701</v>
      </c>
      <c r="B626" s="106">
        <v>8192.0</v>
      </c>
      <c r="C626" s="106">
        <f t="shared" si="1"/>
        <v>8</v>
      </c>
    </row>
    <row r="627">
      <c r="A627" s="15" t="s">
        <v>1294</v>
      </c>
      <c r="B627" s="106">
        <v>4096.0</v>
      </c>
      <c r="C627" s="106">
        <f t="shared" si="1"/>
        <v>4</v>
      </c>
    </row>
    <row r="628">
      <c r="A628" s="15" t="s">
        <v>1295</v>
      </c>
      <c r="B628" s="106">
        <v>4096.0</v>
      </c>
      <c r="C628" s="106">
        <f t="shared" si="1"/>
        <v>4</v>
      </c>
    </row>
    <row r="629">
      <c r="A629" s="15" t="s">
        <v>1296</v>
      </c>
      <c r="B629" s="106">
        <v>4096.0</v>
      </c>
      <c r="C629" s="106">
        <f t="shared" si="1"/>
        <v>4</v>
      </c>
    </row>
    <row r="630">
      <c r="A630" s="15" t="s">
        <v>1297</v>
      </c>
      <c r="B630" s="106">
        <v>4096.0</v>
      </c>
      <c r="C630" s="106">
        <f t="shared" si="1"/>
        <v>4</v>
      </c>
    </row>
    <row r="631">
      <c r="A631" s="15" t="s">
        <v>1298</v>
      </c>
      <c r="B631" s="106">
        <v>4096.0</v>
      </c>
      <c r="C631" s="106">
        <f t="shared" si="1"/>
        <v>4</v>
      </c>
    </row>
    <row r="632">
      <c r="A632" s="15" t="s">
        <v>1299</v>
      </c>
      <c r="B632" s="106">
        <v>16384.0</v>
      </c>
      <c r="C632" s="106">
        <f t="shared" si="1"/>
        <v>16</v>
      </c>
    </row>
    <row r="633">
      <c r="A633" s="15" t="s">
        <v>1300</v>
      </c>
      <c r="B633" s="106">
        <v>4096.0</v>
      </c>
      <c r="C633" s="106">
        <f t="shared" si="1"/>
        <v>4</v>
      </c>
    </row>
    <row r="634">
      <c r="A634" s="15" t="s">
        <v>599</v>
      </c>
      <c r="B634" s="106">
        <v>16384.0</v>
      </c>
      <c r="C634" s="106">
        <f t="shared" si="1"/>
        <v>16</v>
      </c>
    </row>
    <row r="635">
      <c r="A635" s="15" t="s">
        <v>600</v>
      </c>
      <c r="B635" s="106">
        <v>16384.0</v>
      </c>
      <c r="C635" s="106">
        <f t="shared" si="1"/>
        <v>16</v>
      </c>
    </row>
    <row r="636">
      <c r="A636" s="15" t="s">
        <v>601</v>
      </c>
      <c r="B636" s="106">
        <v>16384.0</v>
      </c>
      <c r="C636" s="106">
        <f t="shared" si="1"/>
        <v>16</v>
      </c>
    </row>
    <row r="637">
      <c r="A637" s="15" t="s">
        <v>602</v>
      </c>
      <c r="B637" s="106">
        <v>16384.0</v>
      </c>
      <c r="C637" s="106">
        <f t="shared" si="1"/>
        <v>16</v>
      </c>
    </row>
    <row r="638">
      <c r="A638" s="15" t="s">
        <v>603</v>
      </c>
      <c r="B638" s="106">
        <v>16384.0</v>
      </c>
      <c r="C638" s="106">
        <f t="shared" si="1"/>
        <v>16</v>
      </c>
    </row>
    <row r="639">
      <c r="A639" s="15" t="s">
        <v>604</v>
      </c>
      <c r="B639" s="106">
        <v>16384.0</v>
      </c>
      <c r="C639" s="106">
        <f t="shared" si="1"/>
        <v>16</v>
      </c>
    </row>
    <row r="640">
      <c r="A640" s="15" t="s">
        <v>605</v>
      </c>
      <c r="B640" s="106">
        <v>16384.0</v>
      </c>
      <c r="C640" s="106">
        <f t="shared" si="1"/>
        <v>16</v>
      </c>
    </row>
    <row r="641">
      <c r="A641" s="15" t="s">
        <v>606</v>
      </c>
      <c r="B641" s="106">
        <v>16384.0</v>
      </c>
      <c r="C641" s="106">
        <f t="shared" si="1"/>
        <v>16</v>
      </c>
    </row>
    <row r="642">
      <c r="A642" s="15" t="s">
        <v>2702</v>
      </c>
      <c r="B642" s="106">
        <v>16384.0</v>
      </c>
      <c r="C642" s="106">
        <f t="shared" si="1"/>
        <v>16</v>
      </c>
    </row>
    <row r="643">
      <c r="A643" s="15" t="s">
        <v>636</v>
      </c>
      <c r="B643" s="106">
        <v>16384.0</v>
      </c>
      <c r="C643" s="106">
        <f t="shared" si="1"/>
        <v>16</v>
      </c>
    </row>
    <row r="644">
      <c r="A644" s="15" t="s">
        <v>687</v>
      </c>
      <c r="B644" s="106">
        <v>16384.0</v>
      </c>
      <c r="C644" s="106">
        <f t="shared" si="1"/>
        <v>16</v>
      </c>
    </row>
    <row r="645">
      <c r="A645" s="15" t="s">
        <v>688</v>
      </c>
      <c r="B645" s="106">
        <v>16384.0</v>
      </c>
      <c r="C645" s="106">
        <f t="shared" si="1"/>
        <v>16</v>
      </c>
    </row>
    <row r="646">
      <c r="A646" s="15" t="s">
        <v>689</v>
      </c>
      <c r="B646" s="106">
        <v>16384.0</v>
      </c>
      <c r="C646" s="106">
        <f t="shared" si="1"/>
        <v>16</v>
      </c>
    </row>
    <row r="647">
      <c r="A647" s="15" t="s">
        <v>2703</v>
      </c>
      <c r="B647" s="106">
        <v>8192.0</v>
      </c>
      <c r="C647" s="106">
        <f t="shared" si="1"/>
        <v>8</v>
      </c>
    </row>
    <row r="648">
      <c r="A648" s="15" t="s">
        <v>249</v>
      </c>
      <c r="B648" s="106">
        <v>16384.0</v>
      </c>
      <c r="C648" s="106">
        <f t="shared" si="1"/>
        <v>16</v>
      </c>
    </row>
    <row r="649">
      <c r="A649" s="15" t="s">
        <v>1463</v>
      </c>
      <c r="B649" s="106">
        <v>8192.0</v>
      </c>
      <c r="C649" s="106">
        <f t="shared" si="1"/>
        <v>8</v>
      </c>
    </row>
    <row r="650">
      <c r="A650" s="15" t="s">
        <v>1700</v>
      </c>
      <c r="B650" s="106">
        <v>16384.0</v>
      </c>
      <c r="C650" s="106">
        <f t="shared" si="1"/>
        <v>16</v>
      </c>
    </row>
    <row r="651">
      <c r="A651" s="15" t="s">
        <v>325</v>
      </c>
      <c r="B651" s="106">
        <v>8192.0</v>
      </c>
      <c r="C651" s="106">
        <f t="shared" si="1"/>
        <v>8</v>
      </c>
    </row>
    <row r="652">
      <c r="A652" s="15" t="s">
        <v>326</v>
      </c>
      <c r="B652" s="106">
        <v>8192.0</v>
      </c>
      <c r="C652" s="106">
        <f t="shared" si="1"/>
        <v>8</v>
      </c>
    </row>
    <row r="653">
      <c r="A653" s="15" t="s">
        <v>2704</v>
      </c>
      <c r="B653" s="106">
        <v>98304.0</v>
      </c>
      <c r="C653" s="106">
        <f t="shared" si="1"/>
        <v>96</v>
      </c>
    </row>
    <row r="654">
      <c r="A654" s="15" t="s">
        <v>349</v>
      </c>
      <c r="B654" s="106">
        <v>8192.0</v>
      </c>
      <c r="C654" s="106">
        <f t="shared" si="1"/>
        <v>8</v>
      </c>
    </row>
    <row r="655">
      <c r="A655" s="15" t="s">
        <v>2705</v>
      </c>
      <c r="B655" s="106">
        <v>8192.0</v>
      </c>
      <c r="C655" s="106">
        <f t="shared" si="1"/>
        <v>8</v>
      </c>
    </row>
    <row r="656">
      <c r="A656" s="15" t="s">
        <v>309</v>
      </c>
      <c r="B656" s="106">
        <v>8192.0</v>
      </c>
      <c r="C656" s="106">
        <f t="shared" si="1"/>
        <v>8</v>
      </c>
    </row>
    <row r="657">
      <c r="A657" s="15" t="s">
        <v>306</v>
      </c>
      <c r="B657" s="106">
        <v>8192.0</v>
      </c>
      <c r="C657" s="106">
        <f t="shared" si="1"/>
        <v>8</v>
      </c>
    </row>
    <row r="658">
      <c r="A658" s="15" t="s">
        <v>310</v>
      </c>
      <c r="B658" s="106">
        <v>4096.0</v>
      </c>
      <c r="C658" s="106">
        <f t="shared" si="1"/>
        <v>4</v>
      </c>
    </row>
    <row r="659">
      <c r="A659" s="15" t="s">
        <v>307</v>
      </c>
      <c r="B659" s="106">
        <v>6144.0</v>
      </c>
      <c r="C659" s="106">
        <f t="shared" si="1"/>
        <v>6</v>
      </c>
    </row>
    <row r="660">
      <c r="A660" s="15" t="s">
        <v>1586</v>
      </c>
      <c r="B660" s="106">
        <v>8192.0</v>
      </c>
      <c r="C660" s="106">
        <f t="shared" si="1"/>
        <v>8</v>
      </c>
    </row>
    <row r="661">
      <c r="A661" s="15" t="s">
        <v>2706</v>
      </c>
      <c r="B661" s="106">
        <v>8192.0</v>
      </c>
      <c r="C661" s="106">
        <f t="shared" si="1"/>
        <v>8</v>
      </c>
    </row>
    <row r="662">
      <c r="A662" s="15" t="s">
        <v>413</v>
      </c>
      <c r="B662" s="106">
        <v>4096.0</v>
      </c>
      <c r="C662" s="106">
        <f t="shared" si="1"/>
        <v>4</v>
      </c>
    </row>
    <row r="663">
      <c r="A663" s="15" t="s">
        <v>2707</v>
      </c>
      <c r="B663" s="106">
        <v>4096.0</v>
      </c>
      <c r="C663" s="106">
        <f t="shared" si="1"/>
        <v>4</v>
      </c>
    </row>
    <row r="664">
      <c r="A664" s="15" t="s">
        <v>1327</v>
      </c>
      <c r="B664" s="106">
        <v>8192.0</v>
      </c>
      <c r="C664" s="106">
        <f t="shared" si="1"/>
        <v>8</v>
      </c>
    </row>
    <row r="665">
      <c r="A665" s="15" t="s">
        <v>1332</v>
      </c>
      <c r="B665" s="106">
        <v>32768.0</v>
      </c>
      <c r="C665" s="106">
        <f t="shared" si="1"/>
        <v>32</v>
      </c>
    </row>
    <row r="666">
      <c r="A666" s="15" t="s">
        <v>2708</v>
      </c>
      <c r="B666" s="106">
        <v>12288.0</v>
      </c>
      <c r="C666" s="106">
        <f t="shared" si="1"/>
        <v>12</v>
      </c>
    </row>
    <row r="667">
      <c r="A667" s="15" t="s">
        <v>2709</v>
      </c>
      <c r="B667" s="106">
        <v>12288.0</v>
      </c>
      <c r="C667" s="106">
        <f t="shared" si="1"/>
        <v>12</v>
      </c>
    </row>
    <row r="668">
      <c r="A668" s="15" t="s">
        <v>311</v>
      </c>
      <c r="B668" s="106">
        <v>4096.0</v>
      </c>
      <c r="C668" s="106">
        <f t="shared" si="1"/>
        <v>4</v>
      </c>
    </row>
    <row r="669">
      <c r="A669" s="15" t="s">
        <v>312</v>
      </c>
      <c r="B669" s="106">
        <v>4096.0</v>
      </c>
      <c r="C669" s="106">
        <f t="shared" si="1"/>
        <v>4</v>
      </c>
    </row>
    <row r="670">
      <c r="A670" s="15" t="s">
        <v>313</v>
      </c>
      <c r="B670" s="106">
        <v>4096.0</v>
      </c>
      <c r="C670" s="106">
        <f t="shared" si="1"/>
        <v>4</v>
      </c>
    </row>
    <row r="671">
      <c r="A671" s="15" t="s">
        <v>1479</v>
      </c>
      <c r="B671" s="106">
        <v>4096.0</v>
      </c>
      <c r="C671" s="106">
        <f t="shared" si="1"/>
        <v>4</v>
      </c>
    </row>
    <row r="672">
      <c r="A672" s="15" t="s">
        <v>1701</v>
      </c>
      <c r="B672" s="106">
        <v>10240.0</v>
      </c>
      <c r="C672" s="106">
        <f t="shared" si="1"/>
        <v>10</v>
      </c>
    </row>
    <row r="673">
      <c r="A673" s="15" t="s">
        <v>506</v>
      </c>
      <c r="B673" s="106">
        <v>8192.0</v>
      </c>
      <c r="C673" s="106">
        <f t="shared" si="1"/>
        <v>8</v>
      </c>
    </row>
    <row r="674">
      <c r="A674" s="15" t="s">
        <v>2710</v>
      </c>
      <c r="B674" s="106">
        <v>8192.0</v>
      </c>
      <c r="C674" s="106">
        <f t="shared" si="1"/>
        <v>8</v>
      </c>
    </row>
    <row r="675">
      <c r="A675" s="15" t="s">
        <v>1702</v>
      </c>
      <c r="B675" s="106">
        <v>8192.0</v>
      </c>
      <c r="C675" s="106">
        <f t="shared" si="1"/>
        <v>8</v>
      </c>
    </row>
    <row r="676">
      <c r="A676" s="15" t="s">
        <v>841</v>
      </c>
      <c r="B676" s="106">
        <v>16384.0</v>
      </c>
      <c r="C676" s="106">
        <f t="shared" si="1"/>
        <v>16</v>
      </c>
    </row>
    <row r="677">
      <c r="A677" s="15" t="s">
        <v>2711</v>
      </c>
      <c r="B677" s="106">
        <v>16384.0</v>
      </c>
      <c r="C677" s="106">
        <f t="shared" si="1"/>
        <v>16</v>
      </c>
    </row>
    <row r="678">
      <c r="A678" s="15" t="s">
        <v>2712</v>
      </c>
      <c r="B678" s="106">
        <v>16384.0</v>
      </c>
      <c r="C678" s="106">
        <f t="shared" si="1"/>
        <v>16</v>
      </c>
    </row>
    <row r="679">
      <c r="A679" s="15" t="s">
        <v>2713</v>
      </c>
      <c r="B679" s="106">
        <v>65536.0</v>
      </c>
      <c r="C679" s="106">
        <f t="shared" si="1"/>
        <v>64</v>
      </c>
    </row>
    <row r="680">
      <c r="A680" s="15" t="s">
        <v>299</v>
      </c>
      <c r="B680" s="106">
        <v>24576.0</v>
      </c>
      <c r="C680" s="106">
        <f t="shared" si="1"/>
        <v>24</v>
      </c>
    </row>
    <row r="681">
      <c r="A681" s="15" t="s">
        <v>1464</v>
      </c>
      <c r="B681" s="106">
        <v>32768.0</v>
      </c>
      <c r="C681" s="106">
        <f t="shared" si="1"/>
        <v>32</v>
      </c>
    </row>
    <row r="682">
      <c r="A682" s="15" t="s">
        <v>2714</v>
      </c>
      <c r="B682" s="106">
        <v>32768.0</v>
      </c>
      <c r="C682" s="106">
        <f t="shared" si="1"/>
        <v>32</v>
      </c>
    </row>
    <row r="683">
      <c r="A683" s="15" t="s">
        <v>1512</v>
      </c>
      <c r="B683" s="106">
        <v>65536.0</v>
      </c>
      <c r="C683" s="106">
        <f t="shared" si="1"/>
        <v>64</v>
      </c>
    </row>
    <row r="684">
      <c r="A684" s="15" t="s">
        <v>2715</v>
      </c>
      <c r="B684" s="106">
        <v>65536.0</v>
      </c>
      <c r="C684" s="106">
        <f t="shared" si="1"/>
        <v>64</v>
      </c>
    </row>
    <row r="685">
      <c r="A685" s="15" t="s">
        <v>2716</v>
      </c>
      <c r="B685" s="106">
        <v>65536.0</v>
      </c>
      <c r="C685" s="106">
        <f t="shared" si="1"/>
        <v>64</v>
      </c>
    </row>
    <row r="686">
      <c r="A686" s="15" t="s">
        <v>2717</v>
      </c>
      <c r="B686" s="106">
        <v>4096.0</v>
      </c>
      <c r="C686" s="106">
        <f t="shared" si="1"/>
        <v>4</v>
      </c>
    </row>
    <row r="687">
      <c r="A687" s="15" t="s">
        <v>2718</v>
      </c>
      <c r="B687" s="106">
        <v>65536.0</v>
      </c>
      <c r="C687" s="106">
        <f t="shared" si="1"/>
        <v>64</v>
      </c>
    </row>
    <row r="688">
      <c r="A688" s="15" t="s">
        <v>2719</v>
      </c>
      <c r="B688" s="106">
        <v>16384.0</v>
      </c>
      <c r="C688" s="106">
        <f t="shared" si="1"/>
        <v>16</v>
      </c>
    </row>
    <row r="689">
      <c r="A689" s="15" t="s">
        <v>1374</v>
      </c>
      <c r="B689" s="106">
        <v>8192.0</v>
      </c>
      <c r="C689" s="106">
        <f t="shared" si="1"/>
        <v>8</v>
      </c>
    </row>
    <row r="690">
      <c r="A690" s="15" t="s">
        <v>2720</v>
      </c>
      <c r="B690" s="106">
        <v>65536.0</v>
      </c>
      <c r="C690" s="106">
        <f t="shared" si="1"/>
        <v>64</v>
      </c>
    </row>
    <row r="691">
      <c r="A691" s="15" t="s">
        <v>2721</v>
      </c>
      <c r="B691" s="106">
        <v>32768.0</v>
      </c>
      <c r="C691" s="106">
        <f t="shared" si="1"/>
        <v>32</v>
      </c>
    </row>
    <row r="692">
      <c r="A692" s="15" t="s">
        <v>2722</v>
      </c>
      <c r="B692" s="106">
        <v>4096.0</v>
      </c>
      <c r="C692" s="106">
        <f t="shared" si="1"/>
        <v>4</v>
      </c>
    </row>
    <row r="693">
      <c r="A693" s="15" t="s">
        <v>2723</v>
      </c>
      <c r="B693" s="106">
        <v>4096.0</v>
      </c>
      <c r="C693" s="106">
        <f t="shared" si="1"/>
        <v>4</v>
      </c>
    </row>
    <row r="694">
      <c r="A694" s="15" t="s">
        <v>2724</v>
      </c>
      <c r="B694" s="106">
        <v>4096.0</v>
      </c>
      <c r="C694" s="106">
        <f t="shared" si="1"/>
        <v>4</v>
      </c>
    </row>
    <row r="695">
      <c r="A695" s="15" t="s">
        <v>2725</v>
      </c>
      <c r="B695" s="106">
        <v>16384.0</v>
      </c>
      <c r="C695" s="106">
        <f t="shared" si="1"/>
        <v>16</v>
      </c>
    </row>
    <row r="696">
      <c r="A696" s="15" t="s">
        <v>2726</v>
      </c>
      <c r="B696" s="106">
        <v>4096.0</v>
      </c>
      <c r="C696" s="106">
        <f t="shared" si="1"/>
        <v>4</v>
      </c>
    </row>
    <row r="697">
      <c r="A697" s="15" t="s">
        <v>2727</v>
      </c>
      <c r="B697" s="106">
        <v>4096.0</v>
      </c>
      <c r="C697" s="106">
        <f t="shared" si="1"/>
        <v>4</v>
      </c>
    </row>
    <row r="698">
      <c r="A698" s="15" t="s">
        <v>2728</v>
      </c>
      <c r="B698" s="106">
        <v>4096.0</v>
      </c>
      <c r="C698" s="106">
        <f t="shared" si="1"/>
        <v>4</v>
      </c>
    </row>
    <row r="699">
      <c r="A699" s="15" t="s">
        <v>2729</v>
      </c>
      <c r="B699" s="106">
        <v>16384.0</v>
      </c>
      <c r="C699" s="106">
        <f t="shared" si="1"/>
        <v>16</v>
      </c>
    </row>
    <row r="700">
      <c r="A700" s="15" t="s">
        <v>438</v>
      </c>
      <c r="B700" s="106">
        <v>8192.0</v>
      </c>
      <c r="C700" s="106">
        <f t="shared" si="1"/>
        <v>8</v>
      </c>
    </row>
    <row r="701">
      <c r="A701" s="15" t="s">
        <v>2730</v>
      </c>
      <c r="B701" s="106">
        <v>8192.0</v>
      </c>
      <c r="C701" s="106">
        <f t="shared" si="1"/>
        <v>8</v>
      </c>
    </row>
    <row r="702">
      <c r="A702" s="15" t="s">
        <v>1628</v>
      </c>
      <c r="B702" s="106">
        <v>8192.0</v>
      </c>
      <c r="C702" s="106">
        <f t="shared" si="1"/>
        <v>8</v>
      </c>
    </row>
    <row r="703">
      <c r="A703" s="15" t="s">
        <v>1645</v>
      </c>
      <c r="B703" s="106">
        <v>4096.0</v>
      </c>
      <c r="C703" s="106">
        <f t="shared" si="1"/>
        <v>4</v>
      </c>
    </row>
    <row r="704">
      <c r="A704" s="15" t="s">
        <v>578</v>
      </c>
      <c r="B704" s="106">
        <v>30720.0</v>
      </c>
      <c r="C704" s="106">
        <f t="shared" si="1"/>
        <v>30</v>
      </c>
    </row>
    <row r="705">
      <c r="A705" s="15" t="s">
        <v>607</v>
      </c>
      <c r="B705" s="106">
        <v>16384.0</v>
      </c>
      <c r="C705" s="106">
        <f t="shared" si="1"/>
        <v>16</v>
      </c>
    </row>
    <row r="706">
      <c r="A706" s="15" t="s">
        <v>350</v>
      </c>
      <c r="B706" s="106">
        <v>8192.0</v>
      </c>
      <c r="C706" s="106">
        <f t="shared" si="1"/>
        <v>8</v>
      </c>
    </row>
    <row r="707">
      <c r="A707" s="15" t="s">
        <v>2731</v>
      </c>
      <c r="B707" s="106">
        <v>4096.0</v>
      </c>
      <c r="C707" s="106">
        <f t="shared" si="1"/>
        <v>4</v>
      </c>
    </row>
    <row r="708">
      <c r="A708" s="15" t="s">
        <v>2732</v>
      </c>
      <c r="B708" s="106">
        <v>8192.0</v>
      </c>
      <c r="C708" s="106">
        <f t="shared" si="1"/>
        <v>8</v>
      </c>
    </row>
    <row r="709">
      <c r="A709" s="15" t="s">
        <v>457</v>
      </c>
      <c r="B709" s="106">
        <v>4096.0</v>
      </c>
      <c r="C709" s="106">
        <f t="shared" si="1"/>
        <v>4</v>
      </c>
    </row>
    <row r="710">
      <c r="A710" s="15" t="s">
        <v>300</v>
      </c>
      <c r="B710" s="106">
        <v>24576.0</v>
      </c>
      <c r="C710" s="106">
        <f t="shared" si="1"/>
        <v>24</v>
      </c>
    </row>
    <row r="711">
      <c r="A711" s="15" t="s">
        <v>1458</v>
      </c>
      <c r="B711" s="106">
        <v>8192.0</v>
      </c>
      <c r="C711" s="106">
        <f t="shared" si="1"/>
        <v>8</v>
      </c>
    </row>
    <row r="712">
      <c r="A712" s="15" t="s">
        <v>2733</v>
      </c>
      <c r="B712" s="106">
        <v>8192.0</v>
      </c>
      <c r="C712" s="106">
        <f t="shared" si="1"/>
        <v>8</v>
      </c>
    </row>
    <row r="713">
      <c r="A713" s="15" t="s">
        <v>631</v>
      </c>
      <c r="B713" s="106">
        <v>16384.0</v>
      </c>
      <c r="C713" s="106">
        <f t="shared" si="1"/>
        <v>16</v>
      </c>
    </row>
    <row r="714">
      <c r="A714" s="15" t="s">
        <v>629</v>
      </c>
      <c r="B714" s="106">
        <v>8192.0</v>
      </c>
      <c r="C714" s="106">
        <f t="shared" si="1"/>
        <v>8</v>
      </c>
    </row>
    <row r="715">
      <c r="A715" s="15" t="s">
        <v>690</v>
      </c>
      <c r="B715" s="106">
        <v>16384.0</v>
      </c>
      <c r="C715" s="106">
        <f t="shared" si="1"/>
        <v>16</v>
      </c>
    </row>
    <row r="716">
      <c r="A716" s="15" t="s">
        <v>691</v>
      </c>
      <c r="B716" s="106">
        <v>16384.0</v>
      </c>
      <c r="C716" s="106">
        <f t="shared" si="1"/>
        <v>16</v>
      </c>
    </row>
    <row r="717">
      <c r="A717" s="15" t="s">
        <v>692</v>
      </c>
      <c r="B717" s="106">
        <v>16384.0</v>
      </c>
      <c r="C717" s="106">
        <f t="shared" si="1"/>
        <v>16</v>
      </c>
    </row>
    <row r="718">
      <c r="A718" s="15" t="s">
        <v>693</v>
      </c>
      <c r="B718" s="106">
        <v>16384.0</v>
      </c>
      <c r="C718" s="106">
        <f t="shared" si="1"/>
        <v>16</v>
      </c>
    </row>
    <row r="719">
      <c r="A719" s="15" t="s">
        <v>694</v>
      </c>
      <c r="B719" s="106">
        <v>16384.0</v>
      </c>
      <c r="C719" s="106">
        <f t="shared" si="1"/>
        <v>16</v>
      </c>
    </row>
    <row r="720">
      <c r="A720" s="15" t="s">
        <v>695</v>
      </c>
      <c r="B720" s="106">
        <v>16384.0</v>
      </c>
      <c r="C720" s="106">
        <f t="shared" si="1"/>
        <v>16</v>
      </c>
    </row>
    <row r="721">
      <c r="A721" s="15" t="s">
        <v>696</v>
      </c>
      <c r="B721" s="106">
        <v>16384.0</v>
      </c>
      <c r="C721" s="106">
        <f t="shared" si="1"/>
        <v>16</v>
      </c>
    </row>
    <row r="722">
      <c r="A722" s="15" t="s">
        <v>697</v>
      </c>
      <c r="B722" s="106">
        <v>16384.0</v>
      </c>
      <c r="C722" s="106">
        <f t="shared" si="1"/>
        <v>16</v>
      </c>
    </row>
    <row r="723">
      <c r="A723" s="15" t="s">
        <v>836</v>
      </c>
      <c r="B723" s="106">
        <v>8192.0</v>
      </c>
      <c r="C723" s="106">
        <f t="shared" si="1"/>
        <v>8</v>
      </c>
    </row>
    <row r="724">
      <c r="A724" s="15" t="s">
        <v>371</v>
      </c>
      <c r="B724" s="106">
        <v>4096.0</v>
      </c>
      <c r="C724" s="106">
        <f t="shared" si="1"/>
        <v>4</v>
      </c>
    </row>
    <row r="725">
      <c r="A725" s="15" t="s">
        <v>372</v>
      </c>
      <c r="B725" s="106">
        <v>4096.0</v>
      </c>
      <c r="C725" s="106">
        <f t="shared" si="1"/>
        <v>4</v>
      </c>
    </row>
    <row r="726">
      <c r="A726" s="15" t="s">
        <v>373</v>
      </c>
      <c r="B726" s="106">
        <v>4096.0</v>
      </c>
      <c r="C726" s="106">
        <f t="shared" si="1"/>
        <v>4</v>
      </c>
    </row>
    <row r="727">
      <c r="A727" s="15" t="s">
        <v>1346</v>
      </c>
      <c r="B727" s="106">
        <v>4096.0</v>
      </c>
      <c r="C727" s="106">
        <f t="shared" si="1"/>
        <v>4</v>
      </c>
    </row>
    <row r="728">
      <c r="A728" s="15" t="s">
        <v>785</v>
      </c>
      <c r="B728" s="106">
        <v>16384.0</v>
      </c>
      <c r="C728" s="106">
        <f t="shared" si="1"/>
        <v>16</v>
      </c>
    </row>
    <row r="729">
      <c r="A729" s="15" t="s">
        <v>2734</v>
      </c>
      <c r="B729" s="106">
        <v>16384.0</v>
      </c>
      <c r="C729" s="106">
        <f t="shared" si="1"/>
        <v>16</v>
      </c>
    </row>
    <row r="730">
      <c r="A730" s="15" t="s">
        <v>2735</v>
      </c>
      <c r="B730" s="106">
        <v>1024.0</v>
      </c>
      <c r="C730" s="106">
        <f t="shared" si="1"/>
        <v>1</v>
      </c>
    </row>
    <row r="731">
      <c r="A731" s="15" t="s">
        <v>2736</v>
      </c>
      <c r="B731" s="106">
        <v>1024.0</v>
      </c>
      <c r="C731" s="106">
        <f t="shared" si="1"/>
        <v>1</v>
      </c>
    </row>
    <row r="732">
      <c r="A732" s="15" t="s">
        <v>2737</v>
      </c>
      <c r="B732" s="106">
        <v>16364.0</v>
      </c>
      <c r="C732" s="106">
        <f t="shared" si="1"/>
        <v>16</v>
      </c>
    </row>
    <row r="733">
      <c r="A733" s="15" t="s">
        <v>2738</v>
      </c>
      <c r="B733" s="106">
        <v>16364.0</v>
      </c>
      <c r="C733" s="106">
        <f t="shared" si="1"/>
        <v>16</v>
      </c>
    </row>
    <row r="734">
      <c r="A734" s="15" t="s">
        <v>763</v>
      </c>
      <c r="B734" s="106">
        <v>16384.0</v>
      </c>
      <c r="C734" s="106">
        <f t="shared" si="1"/>
        <v>16</v>
      </c>
    </row>
    <row r="735">
      <c r="A735" s="15" t="s">
        <v>2739</v>
      </c>
      <c r="B735" s="106">
        <v>8192.0</v>
      </c>
      <c r="C735" s="106">
        <f t="shared" si="1"/>
        <v>8</v>
      </c>
    </row>
    <row r="736">
      <c r="A736" s="15" t="s">
        <v>2740</v>
      </c>
      <c r="B736" s="106">
        <v>24576.0</v>
      </c>
      <c r="C736" s="106">
        <f t="shared" si="1"/>
        <v>24</v>
      </c>
    </row>
    <row r="737">
      <c r="A737" s="15" t="s">
        <v>810</v>
      </c>
      <c r="B737" s="106">
        <v>8192.0</v>
      </c>
      <c r="C737" s="106">
        <f t="shared" si="1"/>
        <v>8</v>
      </c>
    </row>
    <row r="738">
      <c r="A738" s="15" t="s">
        <v>806</v>
      </c>
      <c r="B738" s="106">
        <v>8192.0</v>
      </c>
      <c r="C738" s="106">
        <f t="shared" si="1"/>
        <v>8</v>
      </c>
    </row>
    <row r="739">
      <c r="A739" s="15" t="s">
        <v>811</v>
      </c>
      <c r="B739" s="106">
        <v>8192.0</v>
      </c>
      <c r="C739" s="106">
        <f t="shared" si="1"/>
        <v>8</v>
      </c>
    </row>
    <row r="740">
      <c r="A740" s="15" t="s">
        <v>738</v>
      </c>
      <c r="B740" s="106">
        <v>16384.0</v>
      </c>
      <c r="C740" s="106">
        <f t="shared" si="1"/>
        <v>16</v>
      </c>
    </row>
    <row r="741">
      <c r="A741" s="15" t="s">
        <v>754</v>
      </c>
      <c r="B741" s="106">
        <v>8192.0</v>
      </c>
      <c r="C741" s="106">
        <f t="shared" si="1"/>
        <v>8</v>
      </c>
    </row>
    <row r="742">
      <c r="A742" s="15" t="s">
        <v>739</v>
      </c>
      <c r="B742" s="106">
        <v>16384.0</v>
      </c>
      <c r="C742" s="106">
        <f t="shared" si="1"/>
        <v>16</v>
      </c>
    </row>
    <row r="743">
      <c r="A743" s="15" t="s">
        <v>753</v>
      </c>
      <c r="B743" s="106">
        <v>8192.0</v>
      </c>
      <c r="C743" s="106">
        <f t="shared" si="1"/>
        <v>8</v>
      </c>
    </row>
    <row r="744">
      <c r="A744" s="15" t="s">
        <v>2741</v>
      </c>
      <c r="B744" s="106">
        <v>4096.0</v>
      </c>
      <c r="C744" s="106">
        <f t="shared" si="1"/>
        <v>4</v>
      </c>
    </row>
    <row r="745">
      <c r="A745" s="15" t="s">
        <v>157</v>
      </c>
      <c r="B745" s="106">
        <v>8192.0</v>
      </c>
      <c r="C745" s="106">
        <f t="shared" si="1"/>
        <v>8</v>
      </c>
    </row>
    <row r="746">
      <c r="A746" s="15" t="s">
        <v>570</v>
      </c>
      <c r="B746" s="106">
        <v>4096.0</v>
      </c>
      <c r="C746" s="106">
        <f t="shared" si="1"/>
        <v>4</v>
      </c>
    </row>
    <row r="747">
      <c r="A747" s="15" t="s">
        <v>234</v>
      </c>
      <c r="B747" s="106">
        <v>4096.0</v>
      </c>
      <c r="C747" s="106">
        <f t="shared" si="1"/>
        <v>4</v>
      </c>
    </row>
    <row r="748">
      <c r="A748" s="15" t="s">
        <v>235</v>
      </c>
      <c r="B748" s="106">
        <v>4096.0</v>
      </c>
      <c r="C748" s="106">
        <f t="shared" si="1"/>
        <v>4</v>
      </c>
    </row>
    <row r="749">
      <c r="A749" s="15" t="s">
        <v>168</v>
      </c>
      <c r="B749" s="106">
        <v>4096.0</v>
      </c>
      <c r="C749" s="106">
        <f t="shared" si="1"/>
        <v>4</v>
      </c>
    </row>
    <row r="750">
      <c r="A750" s="15" t="s">
        <v>329</v>
      </c>
      <c r="B750" s="106">
        <v>16384.0</v>
      </c>
      <c r="C750" s="106">
        <f t="shared" si="1"/>
        <v>16</v>
      </c>
    </row>
    <row r="751">
      <c r="A751" s="15" t="s">
        <v>332</v>
      </c>
      <c r="B751" s="106">
        <v>16384.0</v>
      </c>
      <c r="C751" s="106">
        <f t="shared" si="1"/>
        <v>16</v>
      </c>
    </row>
    <row r="752">
      <c r="A752" s="15" t="s">
        <v>540</v>
      </c>
      <c r="B752" s="106">
        <v>4096.0</v>
      </c>
      <c r="C752" s="106">
        <f t="shared" si="1"/>
        <v>4</v>
      </c>
    </row>
    <row r="753">
      <c r="A753" s="15" t="s">
        <v>541</v>
      </c>
      <c r="B753" s="106">
        <v>4096.0</v>
      </c>
      <c r="C753" s="106">
        <f t="shared" si="1"/>
        <v>4</v>
      </c>
    </row>
    <row r="754">
      <c r="A754" s="15" t="s">
        <v>2742</v>
      </c>
      <c r="B754" s="106">
        <v>8192.0</v>
      </c>
      <c r="C754" s="106">
        <f t="shared" si="1"/>
        <v>8</v>
      </c>
    </row>
    <row r="755">
      <c r="A755" s="15" t="s">
        <v>1488</v>
      </c>
      <c r="B755" s="106">
        <v>8192.0</v>
      </c>
      <c r="C755" s="106">
        <f t="shared" si="1"/>
        <v>8</v>
      </c>
    </row>
    <row r="756">
      <c r="A756" s="15" t="s">
        <v>1489</v>
      </c>
      <c r="B756" s="106">
        <v>8192.0</v>
      </c>
      <c r="C756" s="106">
        <f t="shared" si="1"/>
        <v>8</v>
      </c>
    </row>
    <row r="757">
      <c r="A757" s="15" t="s">
        <v>486</v>
      </c>
      <c r="B757" s="106">
        <v>8192.0</v>
      </c>
      <c r="C757" s="106">
        <f t="shared" si="1"/>
        <v>8</v>
      </c>
    </row>
    <row r="758">
      <c r="A758" s="15" t="s">
        <v>487</v>
      </c>
      <c r="B758" s="106">
        <v>8192.0</v>
      </c>
      <c r="C758" s="106">
        <f t="shared" si="1"/>
        <v>8</v>
      </c>
    </row>
    <row r="759">
      <c r="A759" s="15" t="s">
        <v>2743</v>
      </c>
      <c r="B759" s="106">
        <v>8192.0</v>
      </c>
      <c r="C759" s="106">
        <f t="shared" si="1"/>
        <v>8</v>
      </c>
    </row>
    <row r="760">
      <c r="A760" s="15" t="s">
        <v>391</v>
      </c>
      <c r="B760" s="106">
        <v>2048.0</v>
      </c>
      <c r="C760" s="106">
        <f t="shared" si="1"/>
        <v>2</v>
      </c>
    </row>
    <row r="761">
      <c r="A761" s="15" t="s">
        <v>1469</v>
      </c>
      <c r="B761" s="106">
        <v>8192.0</v>
      </c>
      <c r="C761" s="106">
        <f t="shared" si="1"/>
        <v>8</v>
      </c>
    </row>
    <row r="762">
      <c r="A762" s="15" t="s">
        <v>172</v>
      </c>
      <c r="B762" s="106">
        <v>8192.0</v>
      </c>
      <c r="C762" s="106">
        <f t="shared" si="1"/>
        <v>8</v>
      </c>
    </row>
    <row r="763">
      <c r="A763" s="15" t="s">
        <v>173</v>
      </c>
      <c r="B763" s="106">
        <v>8192.0</v>
      </c>
      <c r="C763" s="106">
        <f t="shared" si="1"/>
        <v>8</v>
      </c>
    </row>
    <row r="764">
      <c r="A764" s="15" t="s">
        <v>392</v>
      </c>
      <c r="B764" s="106">
        <v>4096.0</v>
      </c>
      <c r="C764" s="106">
        <f t="shared" si="1"/>
        <v>4</v>
      </c>
    </row>
    <row r="765">
      <c r="A765" s="15" t="s">
        <v>2744</v>
      </c>
      <c r="B765" s="106">
        <v>4096.0</v>
      </c>
      <c r="C765" s="106">
        <f t="shared" si="1"/>
        <v>4</v>
      </c>
    </row>
    <row r="766">
      <c r="A766" s="15" t="s">
        <v>553</v>
      </c>
      <c r="B766" s="106">
        <v>4096.0</v>
      </c>
      <c r="C766" s="106">
        <f t="shared" si="1"/>
        <v>4</v>
      </c>
    </row>
    <row r="767">
      <c r="A767" s="15" t="s">
        <v>1079</v>
      </c>
      <c r="B767" s="106">
        <v>4096.0</v>
      </c>
      <c r="C767" s="106">
        <f t="shared" si="1"/>
        <v>4</v>
      </c>
    </row>
    <row r="768">
      <c r="A768" s="15" t="s">
        <v>1638</v>
      </c>
      <c r="B768" s="106">
        <v>4096.0</v>
      </c>
      <c r="C768" s="106">
        <f t="shared" si="1"/>
        <v>4</v>
      </c>
    </row>
    <row r="769">
      <c r="A769" s="15" t="s">
        <v>1348</v>
      </c>
      <c r="B769" s="106">
        <v>4096.0</v>
      </c>
      <c r="C769" s="106">
        <f t="shared" si="1"/>
        <v>4</v>
      </c>
    </row>
    <row r="770">
      <c r="A770" s="15" t="s">
        <v>663</v>
      </c>
      <c r="B770" s="106">
        <v>16384.0</v>
      </c>
      <c r="C770" s="106">
        <f t="shared" si="1"/>
        <v>16</v>
      </c>
    </row>
    <row r="771">
      <c r="A771" s="15" t="s">
        <v>667</v>
      </c>
      <c r="B771" s="106">
        <v>6144.0</v>
      </c>
      <c r="C771" s="106">
        <f t="shared" si="1"/>
        <v>6</v>
      </c>
    </row>
    <row r="772">
      <c r="A772" s="15" t="s">
        <v>659</v>
      </c>
      <c r="B772" s="106">
        <v>8192.0</v>
      </c>
      <c r="C772" s="106">
        <f t="shared" si="1"/>
        <v>8</v>
      </c>
    </row>
    <row r="773">
      <c r="A773" s="15" t="s">
        <v>658</v>
      </c>
      <c r="B773" s="106">
        <v>8192.0</v>
      </c>
      <c r="C773" s="106">
        <f t="shared" si="1"/>
        <v>8</v>
      </c>
    </row>
    <row r="774">
      <c r="A774" s="15" t="s">
        <v>660</v>
      </c>
      <c r="B774" s="106">
        <v>8192.0</v>
      </c>
      <c r="C774" s="106">
        <f t="shared" si="1"/>
        <v>8</v>
      </c>
    </row>
    <row r="775">
      <c r="A775" s="15" t="s">
        <v>661</v>
      </c>
      <c r="B775" s="106">
        <v>8192.0</v>
      </c>
      <c r="C775" s="106">
        <f t="shared" si="1"/>
        <v>8</v>
      </c>
    </row>
    <row r="776">
      <c r="A776" s="15" t="s">
        <v>1370</v>
      </c>
      <c r="B776" s="106">
        <v>32768.0</v>
      </c>
      <c r="C776" s="106">
        <f t="shared" si="1"/>
        <v>32</v>
      </c>
    </row>
    <row r="777">
      <c r="A777" s="15" t="s">
        <v>162</v>
      </c>
      <c r="B777" s="106">
        <v>16384.0</v>
      </c>
      <c r="C777" s="106">
        <f t="shared" si="1"/>
        <v>16</v>
      </c>
    </row>
    <row r="778">
      <c r="A778" s="15" t="s">
        <v>1379</v>
      </c>
      <c r="B778" s="106">
        <v>8192.0</v>
      </c>
      <c r="C778" s="106">
        <f t="shared" si="1"/>
        <v>8</v>
      </c>
    </row>
    <row r="779">
      <c r="A779" s="15" t="s">
        <v>2745</v>
      </c>
      <c r="B779" s="106">
        <v>8192.0</v>
      </c>
      <c r="C779" s="106">
        <f t="shared" si="1"/>
        <v>8</v>
      </c>
    </row>
    <row r="780">
      <c r="A780" s="15" t="s">
        <v>2746</v>
      </c>
      <c r="B780" s="106">
        <v>4096.0</v>
      </c>
      <c r="C780" s="106">
        <f t="shared" si="1"/>
        <v>4</v>
      </c>
    </row>
    <row r="781">
      <c r="A781" s="15" t="s">
        <v>571</v>
      </c>
      <c r="B781" s="106">
        <v>4096.0</v>
      </c>
      <c r="C781" s="106">
        <f t="shared" si="1"/>
        <v>4</v>
      </c>
    </row>
    <row r="782">
      <c r="A782" s="15" t="s">
        <v>572</v>
      </c>
      <c r="B782" s="106">
        <v>8192.0</v>
      </c>
      <c r="C782" s="106">
        <f t="shared" si="1"/>
        <v>8</v>
      </c>
    </row>
    <row r="783">
      <c r="A783" s="15" t="s">
        <v>573</v>
      </c>
      <c r="B783" s="106">
        <v>8192.0</v>
      </c>
      <c r="C783" s="106">
        <f t="shared" si="1"/>
        <v>8</v>
      </c>
    </row>
    <row r="784">
      <c r="A784" s="15" t="s">
        <v>1648</v>
      </c>
      <c r="B784" s="106">
        <v>8192.0</v>
      </c>
      <c r="C784" s="106">
        <f t="shared" si="1"/>
        <v>8</v>
      </c>
    </row>
    <row r="785">
      <c r="A785" s="15" t="s">
        <v>1657</v>
      </c>
      <c r="B785" s="106">
        <v>16384.0</v>
      </c>
      <c r="C785" s="106">
        <f t="shared" si="1"/>
        <v>16</v>
      </c>
    </row>
    <row r="786">
      <c r="A786" s="15" t="s">
        <v>777</v>
      </c>
      <c r="B786" s="106">
        <v>16384.0</v>
      </c>
      <c r="C786" s="106">
        <f t="shared" si="1"/>
        <v>16</v>
      </c>
    </row>
    <row r="787">
      <c r="A787" s="15" t="s">
        <v>775</v>
      </c>
      <c r="B787" s="106">
        <v>8192.0</v>
      </c>
      <c r="C787" s="106">
        <f t="shared" si="1"/>
        <v>8</v>
      </c>
    </row>
    <row r="788">
      <c r="A788" s="15" t="s">
        <v>788</v>
      </c>
      <c r="B788" s="106">
        <v>8192.0</v>
      </c>
      <c r="C788" s="106">
        <f t="shared" si="1"/>
        <v>8</v>
      </c>
    </row>
    <row r="789">
      <c r="A789" s="15" t="s">
        <v>789</v>
      </c>
      <c r="B789" s="106">
        <v>8192.0</v>
      </c>
      <c r="C789" s="106">
        <f t="shared" si="1"/>
        <v>8</v>
      </c>
    </row>
    <row r="790">
      <c r="A790" s="15" t="s">
        <v>305</v>
      </c>
      <c r="B790" s="106">
        <v>16384.0</v>
      </c>
      <c r="C790" s="106">
        <f t="shared" si="1"/>
        <v>16</v>
      </c>
    </row>
    <row r="791">
      <c r="A791" s="15" t="s">
        <v>1344</v>
      </c>
      <c r="B791" s="106">
        <v>2048.0</v>
      </c>
      <c r="C791" s="106">
        <f t="shared" si="1"/>
        <v>2</v>
      </c>
    </row>
    <row r="792">
      <c r="A792" s="15" t="s">
        <v>225</v>
      </c>
      <c r="B792" s="106">
        <v>36864.0</v>
      </c>
      <c r="C792" s="106">
        <f t="shared" si="1"/>
        <v>36</v>
      </c>
    </row>
    <row r="793">
      <c r="A793" s="15" t="s">
        <v>2747</v>
      </c>
      <c r="B793" s="106">
        <v>4096.0</v>
      </c>
      <c r="C793" s="106">
        <f t="shared" si="1"/>
        <v>4</v>
      </c>
    </row>
    <row r="794">
      <c r="A794" s="15" t="s">
        <v>563</v>
      </c>
      <c r="B794" s="106">
        <v>8192.0</v>
      </c>
      <c r="C794" s="106">
        <f t="shared" si="1"/>
        <v>8</v>
      </c>
    </row>
    <row r="795">
      <c r="A795" s="15" t="s">
        <v>1662</v>
      </c>
      <c r="B795" s="106">
        <v>16384.0</v>
      </c>
      <c r="C795" s="106">
        <f t="shared" si="1"/>
        <v>16</v>
      </c>
    </row>
    <row r="796">
      <c r="A796" s="15" t="s">
        <v>156</v>
      </c>
      <c r="B796" s="106">
        <v>8192.0</v>
      </c>
      <c r="C796" s="106">
        <f t="shared" si="1"/>
        <v>8</v>
      </c>
    </row>
    <row r="797">
      <c r="A797" s="15" t="s">
        <v>2748</v>
      </c>
      <c r="B797" s="106">
        <v>4096.0</v>
      </c>
      <c r="C797" s="106">
        <f t="shared" si="1"/>
        <v>4</v>
      </c>
    </row>
    <row r="798">
      <c r="A798" s="15" t="s">
        <v>161</v>
      </c>
      <c r="B798" s="106">
        <v>16384.0</v>
      </c>
      <c r="C798" s="106">
        <f t="shared" si="1"/>
        <v>16</v>
      </c>
    </row>
    <row r="799">
      <c r="A799" s="15" t="s">
        <v>2749</v>
      </c>
      <c r="B799" s="106">
        <v>4096.0</v>
      </c>
      <c r="C799" s="106">
        <f t="shared" si="1"/>
        <v>4</v>
      </c>
    </row>
    <row r="800">
      <c r="A800" s="15" t="s">
        <v>2750</v>
      </c>
      <c r="B800" s="106">
        <v>32768.0</v>
      </c>
      <c r="C800" s="106">
        <f t="shared" si="1"/>
        <v>32</v>
      </c>
    </row>
    <row r="801">
      <c r="A801" s="15" t="s">
        <v>2751</v>
      </c>
      <c r="B801" s="106">
        <v>8192.0</v>
      </c>
      <c r="C801" s="106">
        <f t="shared" si="1"/>
        <v>8</v>
      </c>
    </row>
    <row r="802">
      <c r="A802" s="15" t="s">
        <v>2752</v>
      </c>
      <c r="B802" s="106">
        <v>16384.0</v>
      </c>
      <c r="C802" s="106">
        <f t="shared" si="1"/>
        <v>16</v>
      </c>
    </row>
    <row r="803">
      <c r="A803" s="15" t="s">
        <v>454</v>
      </c>
      <c r="B803" s="106">
        <v>16384.0</v>
      </c>
      <c r="C803" s="106">
        <f t="shared" si="1"/>
        <v>16</v>
      </c>
    </row>
    <row r="804">
      <c r="A804" s="15" t="s">
        <v>940</v>
      </c>
      <c r="B804" s="106">
        <v>8192.0</v>
      </c>
      <c r="C804" s="106">
        <f t="shared" si="1"/>
        <v>8</v>
      </c>
    </row>
    <row r="805">
      <c r="A805" s="15" t="s">
        <v>2753</v>
      </c>
      <c r="B805" s="106">
        <v>2048.0</v>
      </c>
      <c r="C805" s="106">
        <f t="shared" si="1"/>
        <v>2</v>
      </c>
    </row>
    <row r="806">
      <c r="A806" s="15" t="s">
        <v>163</v>
      </c>
      <c r="B806" s="106">
        <v>4096.0</v>
      </c>
      <c r="C806" s="106">
        <f t="shared" si="1"/>
        <v>4</v>
      </c>
    </row>
    <row r="807">
      <c r="A807" s="15" t="s">
        <v>239</v>
      </c>
      <c r="B807" s="106">
        <v>8192.0</v>
      </c>
      <c r="C807" s="106">
        <f t="shared" si="1"/>
        <v>8</v>
      </c>
    </row>
    <row r="808">
      <c r="A808" s="15" t="s">
        <v>1580</v>
      </c>
      <c r="B808" s="106">
        <v>32768.0</v>
      </c>
      <c r="C808" s="106">
        <f t="shared" si="1"/>
        <v>32</v>
      </c>
    </row>
    <row r="809">
      <c r="A809" s="15" t="s">
        <v>158</v>
      </c>
      <c r="B809" s="106">
        <v>8192.0</v>
      </c>
      <c r="C809" s="106">
        <f t="shared" si="1"/>
        <v>8</v>
      </c>
    </row>
    <row r="810">
      <c r="A810" s="15" t="s">
        <v>223</v>
      </c>
      <c r="B810" s="106">
        <v>81920.0</v>
      </c>
      <c r="C810" s="106">
        <f t="shared" si="1"/>
        <v>80</v>
      </c>
    </row>
    <row r="811">
      <c r="A811" s="15" t="s">
        <v>2754</v>
      </c>
      <c r="B811" s="106">
        <v>6144.0</v>
      </c>
      <c r="C811" s="106">
        <f t="shared" si="1"/>
        <v>6</v>
      </c>
    </row>
    <row r="812">
      <c r="A812" s="15" t="s">
        <v>2755</v>
      </c>
      <c r="B812" s="106">
        <v>6144.0</v>
      </c>
      <c r="C812" s="106">
        <f t="shared" si="1"/>
        <v>6</v>
      </c>
    </row>
    <row r="813">
      <c r="A813" s="15" t="s">
        <v>224</v>
      </c>
      <c r="B813" s="106">
        <v>112640.0</v>
      </c>
      <c r="C813" s="106">
        <f t="shared" si="1"/>
        <v>110</v>
      </c>
    </row>
    <row r="814">
      <c r="A814" s="15" t="s">
        <v>1096</v>
      </c>
      <c r="B814" s="106">
        <v>36864.0</v>
      </c>
      <c r="C814" s="106">
        <f t="shared" si="1"/>
        <v>36</v>
      </c>
    </row>
    <row r="815">
      <c r="A815" s="15" t="s">
        <v>1097</v>
      </c>
      <c r="B815" s="106">
        <v>40960.0</v>
      </c>
      <c r="C815" s="106">
        <f t="shared" si="1"/>
        <v>40</v>
      </c>
    </row>
    <row r="816">
      <c r="A816" s="15" t="s">
        <v>2756</v>
      </c>
      <c r="B816" s="106">
        <v>16384.0</v>
      </c>
      <c r="C816" s="106">
        <f t="shared" si="1"/>
        <v>16</v>
      </c>
    </row>
    <row r="817">
      <c r="A817" s="15" t="s">
        <v>298</v>
      </c>
      <c r="B817" s="106">
        <v>24576.0</v>
      </c>
      <c r="C817" s="106">
        <f t="shared" si="1"/>
        <v>24</v>
      </c>
    </row>
    <row r="818">
      <c r="A818" s="15" t="s">
        <v>164</v>
      </c>
      <c r="B818" s="106">
        <v>8192.0</v>
      </c>
      <c r="C818" s="106">
        <f t="shared" si="1"/>
        <v>8</v>
      </c>
    </row>
    <row r="819">
      <c r="A819" s="15" t="s">
        <v>792</v>
      </c>
      <c r="B819" s="106">
        <v>4096.0</v>
      </c>
      <c r="C819" s="106">
        <f t="shared" si="1"/>
        <v>4</v>
      </c>
    </row>
    <row r="820">
      <c r="A820" s="15" t="s">
        <v>159</v>
      </c>
      <c r="B820" s="106">
        <v>8192.0</v>
      </c>
      <c r="C820" s="106">
        <f t="shared" si="1"/>
        <v>8</v>
      </c>
    </row>
    <row r="821">
      <c r="A821" s="15" t="s">
        <v>939</v>
      </c>
      <c r="B821" s="106">
        <v>16384.0</v>
      </c>
      <c r="C821" s="106">
        <f t="shared" si="1"/>
        <v>16</v>
      </c>
    </row>
    <row r="822">
      <c r="A822" s="15" t="s">
        <v>2757</v>
      </c>
      <c r="B822" s="106">
        <v>4096.0</v>
      </c>
      <c r="C822" s="106">
        <f t="shared" si="1"/>
        <v>4</v>
      </c>
    </row>
    <row r="823">
      <c r="A823" s="15" t="s">
        <v>2758</v>
      </c>
      <c r="B823" s="106">
        <v>8192.0</v>
      </c>
      <c r="C823" s="106">
        <f t="shared" si="1"/>
        <v>8</v>
      </c>
    </row>
    <row r="824">
      <c r="A824" s="15" t="s">
        <v>2759</v>
      </c>
      <c r="B824" s="106">
        <v>3072.0</v>
      </c>
      <c r="C824" s="106">
        <f t="shared" si="1"/>
        <v>3</v>
      </c>
    </row>
    <row r="825">
      <c r="A825" s="15" t="s">
        <v>1098</v>
      </c>
      <c r="B825" s="106">
        <v>16384.0</v>
      </c>
      <c r="C825" s="106">
        <f t="shared" si="1"/>
        <v>16</v>
      </c>
    </row>
    <row r="826">
      <c r="A826" s="15" t="s">
        <v>1534</v>
      </c>
      <c r="B826" s="106">
        <v>32768.0</v>
      </c>
      <c r="C826" s="106">
        <f t="shared" si="1"/>
        <v>32</v>
      </c>
    </row>
    <row r="827">
      <c r="A827" s="15" t="s">
        <v>1533</v>
      </c>
      <c r="B827" s="106">
        <v>12288.0</v>
      </c>
      <c r="C827" s="106">
        <f t="shared" si="1"/>
        <v>12</v>
      </c>
    </row>
    <row r="828">
      <c r="A828" s="15" t="s">
        <v>1577</v>
      </c>
      <c r="B828" s="106">
        <v>16384.0</v>
      </c>
      <c r="C828" s="106">
        <f t="shared" si="1"/>
        <v>16</v>
      </c>
    </row>
    <row r="829">
      <c r="A829" s="15" t="s">
        <v>2760</v>
      </c>
      <c r="B829" s="106">
        <v>4088.0</v>
      </c>
      <c r="C829" s="106">
        <f t="shared" si="1"/>
        <v>4</v>
      </c>
    </row>
    <row r="830">
      <c r="A830" s="15" t="s">
        <v>2760</v>
      </c>
      <c r="B830" s="106">
        <v>4088.0</v>
      </c>
      <c r="C830" s="106">
        <f t="shared" si="1"/>
        <v>4</v>
      </c>
    </row>
    <row r="831">
      <c r="A831" s="15" t="s">
        <v>273</v>
      </c>
      <c r="B831" s="106">
        <v>4096.0</v>
      </c>
      <c r="C831" s="106">
        <f t="shared" si="1"/>
        <v>4</v>
      </c>
    </row>
    <row r="832">
      <c r="A832" s="15" t="s">
        <v>2761</v>
      </c>
      <c r="B832" s="106">
        <v>49152.0</v>
      </c>
      <c r="C832" s="106">
        <f t="shared" si="1"/>
        <v>48</v>
      </c>
    </row>
    <row r="833">
      <c r="A833" s="15" t="s">
        <v>2762</v>
      </c>
      <c r="B833" s="106">
        <v>12288.0</v>
      </c>
      <c r="C833" s="106">
        <f t="shared" si="1"/>
        <v>12</v>
      </c>
    </row>
    <row r="834">
      <c r="A834" s="15" t="s">
        <v>2763</v>
      </c>
      <c r="B834" s="106">
        <v>49152.0</v>
      </c>
      <c r="C834" s="106">
        <f t="shared" si="1"/>
        <v>48</v>
      </c>
    </row>
    <row r="835">
      <c r="A835" s="15" t="s">
        <v>2764</v>
      </c>
      <c r="B835" s="106">
        <v>8192.0</v>
      </c>
      <c r="C835" s="106">
        <f t="shared" si="1"/>
        <v>8</v>
      </c>
    </row>
    <row r="836">
      <c r="A836" s="15" t="s">
        <v>2765</v>
      </c>
      <c r="B836" s="106">
        <v>8192.0</v>
      </c>
      <c r="C836" s="106">
        <f t="shared" si="1"/>
        <v>8</v>
      </c>
    </row>
    <row r="837">
      <c r="A837" s="15" t="s">
        <v>2766</v>
      </c>
      <c r="B837" s="106">
        <v>8192.0</v>
      </c>
      <c r="C837" s="106">
        <f t="shared" si="1"/>
        <v>8</v>
      </c>
    </row>
    <row r="838">
      <c r="A838" s="15" t="s">
        <v>2767</v>
      </c>
      <c r="B838" s="106">
        <v>16384.0</v>
      </c>
      <c r="C838" s="106">
        <f t="shared" si="1"/>
        <v>16</v>
      </c>
    </row>
    <row r="839">
      <c r="A839" s="15" t="s">
        <v>2768</v>
      </c>
      <c r="B839" s="106">
        <v>8192.0</v>
      </c>
      <c r="C839" s="106">
        <f t="shared" si="1"/>
        <v>8</v>
      </c>
    </row>
    <row r="840">
      <c r="A840" s="15" t="s">
        <v>2769</v>
      </c>
      <c r="B840" s="106">
        <v>16384.0</v>
      </c>
      <c r="C840" s="106">
        <f t="shared" si="1"/>
        <v>16</v>
      </c>
    </row>
    <row r="841">
      <c r="A841" s="15" t="s">
        <v>2770</v>
      </c>
      <c r="B841" s="106">
        <v>8192.0</v>
      </c>
      <c r="C841" s="106">
        <f t="shared" si="1"/>
        <v>8</v>
      </c>
    </row>
    <row r="842">
      <c r="A842" s="15" t="s">
        <v>165</v>
      </c>
      <c r="B842" s="106">
        <v>4096.0</v>
      </c>
      <c r="C842" s="106">
        <f t="shared" si="1"/>
        <v>4</v>
      </c>
    </row>
    <row r="843">
      <c r="A843" s="15" t="s">
        <v>1554</v>
      </c>
      <c r="B843" s="106">
        <v>4096.0</v>
      </c>
      <c r="C843" s="106">
        <f t="shared" si="1"/>
        <v>4</v>
      </c>
    </row>
    <row r="844">
      <c r="A844" s="15" t="s">
        <v>170</v>
      </c>
      <c r="B844" s="106">
        <v>8192.0</v>
      </c>
      <c r="C844" s="106">
        <f t="shared" si="1"/>
        <v>8</v>
      </c>
    </row>
    <row r="845">
      <c r="A845" s="15" t="s">
        <v>992</v>
      </c>
      <c r="B845" s="106">
        <v>262144.0</v>
      </c>
      <c r="C845" s="106">
        <f t="shared" si="1"/>
        <v>256</v>
      </c>
    </row>
    <row r="846">
      <c r="A846" s="15" t="s">
        <v>996</v>
      </c>
      <c r="B846" s="106">
        <v>65536.0</v>
      </c>
      <c r="C846" s="106">
        <f t="shared" si="1"/>
        <v>64</v>
      </c>
    </row>
    <row r="847">
      <c r="A847" s="15" t="s">
        <v>993</v>
      </c>
      <c r="B847" s="106">
        <v>262144.0</v>
      </c>
      <c r="C847" s="106">
        <f t="shared" si="1"/>
        <v>256</v>
      </c>
    </row>
    <row r="848">
      <c r="A848" s="15" t="s">
        <v>997</v>
      </c>
      <c r="B848" s="106">
        <v>65536.0</v>
      </c>
      <c r="C848" s="106">
        <f t="shared" si="1"/>
        <v>64</v>
      </c>
    </row>
    <row r="849">
      <c r="A849" s="15" t="s">
        <v>995</v>
      </c>
      <c r="B849" s="106">
        <v>8192.0</v>
      </c>
      <c r="C849" s="106">
        <f t="shared" si="1"/>
        <v>8</v>
      </c>
    </row>
    <row r="850">
      <c r="A850" s="15" t="s">
        <v>994</v>
      </c>
      <c r="B850" s="106">
        <v>4096.0</v>
      </c>
      <c r="C850" s="106">
        <f t="shared" si="1"/>
        <v>4</v>
      </c>
    </row>
    <row r="851">
      <c r="A851" s="15" t="s">
        <v>2771</v>
      </c>
      <c r="B851" s="106">
        <v>8192.0</v>
      </c>
      <c r="C851" s="106">
        <f t="shared" si="1"/>
        <v>8</v>
      </c>
    </row>
    <row r="852">
      <c r="A852" s="15" t="s">
        <v>807</v>
      </c>
      <c r="B852" s="106">
        <v>8192.0</v>
      </c>
      <c r="C852" s="106">
        <f t="shared" si="1"/>
        <v>8</v>
      </c>
    </row>
    <row r="853">
      <c r="A853" s="15" t="s">
        <v>1619</v>
      </c>
      <c r="B853" s="106">
        <v>36864.0</v>
      </c>
      <c r="C853" s="106">
        <f t="shared" si="1"/>
        <v>36</v>
      </c>
    </row>
    <row r="854">
      <c r="A854" s="15" t="s">
        <v>462</v>
      </c>
      <c r="B854" s="106">
        <v>8192.0</v>
      </c>
      <c r="C854" s="106">
        <f t="shared" si="1"/>
        <v>8</v>
      </c>
    </row>
    <row r="855">
      <c r="A855" s="15" t="s">
        <v>463</v>
      </c>
      <c r="B855" s="106">
        <v>16384.0</v>
      </c>
      <c r="C855" s="106">
        <f t="shared" si="1"/>
        <v>16</v>
      </c>
    </row>
    <row r="856">
      <c r="A856" s="15" t="s">
        <v>516</v>
      </c>
      <c r="B856" s="106">
        <v>8192.0</v>
      </c>
      <c r="C856" s="106">
        <f t="shared" si="1"/>
        <v>8</v>
      </c>
    </row>
    <row r="857">
      <c r="A857" s="15" t="s">
        <v>2772</v>
      </c>
      <c r="B857" s="106">
        <v>16384.0</v>
      </c>
      <c r="C857" s="106">
        <f t="shared" si="1"/>
        <v>16</v>
      </c>
    </row>
    <row r="858">
      <c r="A858" s="15" t="s">
        <v>2773</v>
      </c>
      <c r="B858" s="106">
        <v>16384.0</v>
      </c>
      <c r="C858" s="106">
        <f t="shared" si="1"/>
        <v>16</v>
      </c>
    </row>
    <row r="859">
      <c r="A859" s="15" t="s">
        <v>2774</v>
      </c>
      <c r="B859" s="106">
        <v>16384.0</v>
      </c>
      <c r="C859" s="106">
        <f t="shared" si="1"/>
        <v>16</v>
      </c>
    </row>
    <row r="860">
      <c r="A860" s="15" t="s">
        <v>2775</v>
      </c>
      <c r="B860" s="106">
        <v>262144.0</v>
      </c>
      <c r="C860" s="106">
        <f t="shared" si="1"/>
        <v>256</v>
      </c>
    </row>
    <row r="861">
      <c r="A861" s="15" t="s">
        <v>393</v>
      </c>
      <c r="B861" s="106">
        <v>2048.0</v>
      </c>
      <c r="C861" s="106">
        <f t="shared" si="1"/>
        <v>2</v>
      </c>
    </row>
    <row r="862">
      <c r="A862" s="15" t="s">
        <v>166</v>
      </c>
      <c r="B862" s="106">
        <v>32768.0</v>
      </c>
      <c r="C862" s="106">
        <f t="shared" si="1"/>
        <v>32</v>
      </c>
    </row>
    <row r="863">
      <c r="A863" s="15" t="s">
        <v>664</v>
      </c>
      <c r="B863" s="106">
        <v>16384.0</v>
      </c>
      <c r="C863" s="106">
        <f t="shared" si="1"/>
        <v>16</v>
      </c>
    </row>
    <row r="864">
      <c r="A864" s="15" t="s">
        <v>665</v>
      </c>
      <c r="B864" s="106">
        <v>16384.0</v>
      </c>
      <c r="C864" s="106">
        <f t="shared" si="1"/>
        <v>16</v>
      </c>
    </row>
    <row r="865">
      <c r="A865" s="15" t="s">
        <v>666</v>
      </c>
      <c r="B865" s="106">
        <v>16384.0</v>
      </c>
      <c r="C865" s="106">
        <f t="shared" si="1"/>
        <v>16</v>
      </c>
    </row>
    <row r="866">
      <c r="A866" s="15" t="s">
        <v>662</v>
      </c>
      <c r="B866" s="106">
        <v>16384.0</v>
      </c>
      <c r="C866" s="106">
        <f t="shared" si="1"/>
        <v>16</v>
      </c>
    </row>
    <row r="867">
      <c r="A867" s="15" t="s">
        <v>1671</v>
      </c>
      <c r="B867" s="106">
        <v>32768.0</v>
      </c>
      <c r="C867" s="106">
        <f t="shared" si="1"/>
        <v>32</v>
      </c>
    </row>
    <row r="868">
      <c r="A868" s="15" t="s">
        <v>585</v>
      </c>
      <c r="B868" s="106">
        <v>30720.0</v>
      </c>
      <c r="C868" s="106">
        <f t="shared" si="1"/>
        <v>30</v>
      </c>
    </row>
    <row r="869">
      <c r="A869" s="15" t="s">
        <v>585</v>
      </c>
      <c r="B869" s="106">
        <v>30720.0</v>
      </c>
      <c r="C869" s="106">
        <f t="shared" si="1"/>
        <v>30</v>
      </c>
    </row>
    <row r="870">
      <c r="A870" s="15" t="s">
        <v>2776</v>
      </c>
      <c r="B870" s="15">
        <v>128.0</v>
      </c>
      <c r="C870" s="106">
        <f t="shared" si="1"/>
        <v>1</v>
      </c>
    </row>
    <row r="871">
      <c r="A871" s="15" t="s">
        <v>2777</v>
      </c>
      <c r="B871" s="15">
        <v>128.0</v>
      </c>
      <c r="C871" s="106">
        <f t="shared" si="1"/>
        <v>1</v>
      </c>
    </row>
    <row r="872">
      <c r="A872" s="15" t="s">
        <v>2778</v>
      </c>
      <c r="B872" s="15">
        <v>128.0</v>
      </c>
      <c r="C872" s="106">
        <f t="shared" si="1"/>
        <v>1</v>
      </c>
    </row>
    <row r="873">
      <c r="A873" s="15" t="s">
        <v>2779</v>
      </c>
      <c r="B873" s="15">
        <v>128.0</v>
      </c>
      <c r="C873" s="106">
        <f t="shared" si="1"/>
        <v>1</v>
      </c>
    </row>
    <row r="874">
      <c r="A874" s="15" t="s">
        <v>2780</v>
      </c>
      <c r="B874" s="15">
        <v>128.0</v>
      </c>
      <c r="C874" s="106">
        <f t="shared" si="1"/>
        <v>1</v>
      </c>
    </row>
    <row r="875">
      <c r="A875" s="15" t="s">
        <v>2781</v>
      </c>
      <c r="B875" s="15">
        <v>128.0</v>
      </c>
      <c r="C875" s="106">
        <f t="shared" si="1"/>
        <v>1</v>
      </c>
    </row>
    <row r="876">
      <c r="A876" s="15" t="s">
        <v>2782</v>
      </c>
      <c r="B876" s="106">
        <v>1024.0</v>
      </c>
      <c r="C876" s="106">
        <f t="shared" si="1"/>
        <v>1</v>
      </c>
    </row>
    <row r="877">
      <c r="A877" s="15" t="s">
        <v>1667</v>
      </c>
      <c r="B877" s="106">
        <v>12288.0</v>
      </c>
      <c r="C877" s="106">
        <f t="shared" si="1"/>
        <v>12</v>
      </c>
    </row>
    <row r="878">
      <c r="A878" s="15" t="s">
        <v>178</v>
      </c>
      <c r="B878" s="106">
        <v>6144.0</v>
      </c>
      <c r="C878" s="106">
        <f t="shared" si="1"/>
        <v>6</v>
      </c>
    </row>
    <row r="879">
      <c r="A879" s="15" t="s">
        <v>182</v>
      </c>
      <c r="B879" s="106">
        <v>49152.0</v>
      </c>
      <c r="C879" s="106">
        <f t="shared" si="1"/>
        <v>48</v>
      </c>
    </row>
    <row r="880">
      <c r="A880" s="15" t="s">
        <v>190</v>
      </c>
      <c r="B880" s="106">
        <v>4096.0</v>
      </c>
      <c r="C880" s="106">
        <f t="shared" si="1"/>
        <v>4</v>
      </c>
    </row>
    <row r="881">
      <c r="A881" s="15" t="s">
        <v>171</v>
      </c>
      <c r="B881" s="106">
        <v>16384.0</v>
      </c>
      <c r="C881" s="106">
        <f t="shared" si="1"/>
        <v>16</v>
      </c>
    </row>
    <row r="882">
      <c r="A882" s="15" t="s">
        <v>2783</v>
      </c>
      <c r="B882" s="106">
        <v>16384.0</v>
      </c>
      <c r="C882" s="106">
        <f t="shared" si="1"/>
        <v>16</v>
      </c>
    </row>
    <row r="883">
      <c r="A883" s="15" t="s">
        <v>2783</v>
      </c>
      <c r="B883" s="106">
        <v>16384.0</v>
      </c>
      <c r="C883" s="106">
        <f t="shared" si="1"/>
        <v>16</v>
      </c>
    </row>
    <row r="884">
      <c r="A884" s="15" t="s">
        <v>1595</v>
      </c>
      <c r="B884" s="106">
        <v>32768.0</v>
      </c>
      <c r="C884" s="106">
        <f t="shared" si="1"/>
        <v>32</v>
      </c>
    </row>
    <row r="885">
      <c r="A885" s="15" t="s">
        <v>488</v>
      </c>
      <c r="B885" s="106">
        <v>12288.0</v>
      </c>
      <c r="C885" s="106">
        <f t="shared" si="1"/>
        <v>12</v>
      </c>
    </row>
    <row r="886">
      <c r="A886" s="15" t="s">
        <v>1110</v>
      </c>
      <c r="B886" s="106">
        <v>8192.0</v>
      </c>
      <c r="C886" s="106">
        <f t="shared" si="1"/>
        <v>8</v>
      </c>
    </row>
    <row r="887">
      <c r="A887" s="15" t="s">
        <v>1111</v>
      </c>
      <c r="B887" s="106">
        <v>8192.0</v>
      </c>
      <c r="C887" s="106">
        <f t="shared" si="1"/>
        <v>8</v>
      </c>
    </row>
    <row r="888">
      <c r="A888" s="15" t="s">
        <v>1112</v>
      </c>
      <c r="B888" s="106">
        <v>8192.0</v>
      </c>
      <c r="C888" s="106">
        <f t="shared" si="1"/>
        <v>8</v>
      </c>
    </row>
    <row r="889">
      <c r="A889" s="15" t="s">
        <v>1113</v>
      </c>
      <c r="B889" s="106">
        <v>8192.0</v>
      </c>
      <c r="C889" s="106">
        <f t="shared" si="1"/>
        <v>8</v>
      </c>
    </row>
    <row r="890">
      <c r="A890" s="15" t="s">
        <v>1114</v>
      </c>
      <c r="B890" s="106">
        <v>8192.0</v>
      </c>
      <c r="C890" s="106">
        <f t="shared" si="1"/>
        <v>8</v>
      </c>
    </row>
    <row r="891">
      <c r="A891" s="15" t="s">
        <v>1115</v>
      </c>
      <c r="B891" s="106">
        <v>8192.0</v>
      </c>
      <c r="C891" s="106">
        <f t="shared" si="1"/>
        <v>8</v>
      </c>
    </row>
    <row r="892">
      <c r="A892" s="15" t="s">
        <v>497</v>
      </c>
      <c r="B892" s="106">
        <v>8192.0</v>
      </c>
      <c r="C892" s="106">
        <f t="shared" si="1"/>
        <v>8</v>
      </c>
    </row>
    <row r="893">
      <c r="A893" s="15" t="s">
        <v>2784</v>
      </c>
      <c r="B893" s="106">
        <v>8192.0</v>
      </c>
      <c r="C893" s="106">
        <f t="shared" si="1"/>
        <v>8</v>
      </c>
    </row>
    <row r="894">
      <c r="A894" s="15" t="s">
        <v>174</v>
      </c>
      <c r="B894" s="106">
        <v>8192.0</v>
      </c>
      <c r="C894" s="106">
        <f t="shared" si="1"/>
        <v>8</v>
      </c>
    </row>
    <row r="895">
      <c r="A895" s="15" t="s">
        <v>179</v>
      </c>
      <c r="B895" s="106">
        <v>6144.0</v>
      </c>
      <c r="C895" s="106">
        <f t="shared" si="1"/>
        <v>6</v>
      </c>
    </row>
    <row r="896">
      <c r="A896" s="15" t="s">
        <v>1620</v>
      </c>
      <c r="B896" s="106">
        <v>16384.0</v>
      </c>
      <c r="C896" s="106">
        <f t="shared" si="1"/>
        <v>16</v>
      </c>
    </row>
    <row r="897">
      <c r="A897" s="15" t="s">
        <v>175</v>
      </c>
      <c r="B897" s="106">
        <v>32768.0</v>
      </c>
      <c r="C897" s="106">
        <f t="shared" si="1"/>
        <v>32</v>
      </c>
    </row>
    <row r="898">
      <c r="A898" s="15" t="s">
        <v>2785</v>
      </c>
      <c r="B898" s="106">
        <v>2048.0</v>
      </c>
      <c r="C898" s="106">
        <f t="shared" si="1"/>
        <v>2</v>
      </c>
    </row>
    <row r="899">
      <c r="A899" s="15" t="s">
        <v>1116</v>
      </c>
      <c r="B899" s="106">
        <v>4096.0</v>
      </c>
      <c r="C899" s="106">
        <f t="shared" si="1"/>
        <v>4</v>
      </c>
    </row>
    <row r="900">
      <c r="A900" s="15" t="s">
        <v>1117</v>
      </c>
      <c r="B900" s="106">
        <v>8192.0</v>
      </c>
      <c r="C900" s="106">
        <f t="shared" si="1"/>
        <v>8</v>
      </c>
    </row>
    <row r="901">
      <c r="A901" s="15" t="s">
        <v>1326</v>
      </c>
      <c r="B901" s="106">
        <v>8192.0</v>
      </c>
      <c r="C901" s="106">
        <f t="shared" si="1"/>
        <v>8</v>
      </c>
    </row>
    <row r="902">
      <c r="A902" s="15" t="s">
        <v>301</v>
      </c>
      <c r="B902" s="106">
        <v>32768.0</v>
      </c>
      <c r="C902" s="106">
        <f t="shared" si="1"/>
        <v>32</v>
      </c>
    </row>
    <row r="903">
      <c r="A903" s="15" t="s">
        <v>2786</v>
      </c>
      <c r="B903" s="106">
        <v>4096.0</v>
      </c>
      <c r="C903" s="106">
        <f t="shared" si="1"/>
        <v>4</v>
      </c>
    </row>
    <row r="904">
      <c r="A904" s="15" t="s">
        <v>176</v>
      </c>
      <c r="B904" s="106">
        <v>8192.0</v>
      </c>
      <c r="C904" s="106">
        <f t="shared" si="1"/>
        <v>8</v>
      </c>
    </row>
    <row r="905">
      <c r="A905" s="15" t="s">
        <v>177</v>
      </c>
      <c r="B905" s="106">
        <v>4096.0</v>
      </c>
      <c r="C905" s="106">
        <f t="shared" si="1"/>
        <v>4</v>
      </c>
    </row>
    <row r="906">
      <c r="A906" s="15" t="s">
        <v>226</v>
      </c>
      <c r="B906" s="106">
        <v>24576.0</v>
      </c>
      <c r="C906" s="106">
        <f t="shared" si="1"/>
        <v>24</v>
      </c>
    </row>
    <row r="907">
      <c r="A907" s="15" t="s">
        <v>180</v>
      </c>
      <c r="B907" s="106">
        <v>4096.0</v>
      </c>
      <c r="C907" s="106">
        <f t="shared" si="1"/>
        <v>4</v>
      </c>
    </row>
    <row r="908">
      <c r="A908" s="15" t="s">
        <v>1118</v>
      </c>
      <c r="B908" s="106">
        <v>4096.0</v>
      </c>
      <c r="C908" s="106">
        <f t="shared" si="1"/>
        <v>4</v>
      </c>
    </row>
    <row r="909">
      <c r="A909" s="15" t="s">
        <v>2787</v>
      </c>
      <c r="B909" s="106">
        <v>4096.0</v>
      </c>
      <c r="C909" s="106">
        <f t="shared" si="1"/>
        <v>4</v>
      </c>
    </row>
    <row r="910">
      <c r="A910" s="15" t="s">
        <v>2788</v>
      </c>
      <c r="B910" s="106">
        <v>4096.0</v>
      </c>
      <c r="C910" s="106">
        <f t="shared" si="1"/>
        <v>4</v>
      </c>
    </row>
    <row r="911">
      <c r="A911" s="15" t="s">
        <v>167</v>
      </c>
      <c r="B911" s="106">
        <v>4096.0</v>
      </c>
      <c r="C911" s="106">
        <f t="shared" si="1"/>
        <v>4</v>
      </c>
    </row>
    <row r="912">
      <c r="A912" s="15" t="s">
        <v>1119</v>
      </c>
      <c r="B912" s="106">
        <v>4096.0</v>
      </c>
      <c r="C912" s="106">
        <f t="shared" si="1"/>
        <v>4</v>
      </c>
    </row>
    <row r="913">
      <c r="A913" s="15" t="s">
        <v>1099</v>
      </c>
      <c r="B913" s="106">
        <v>8192.0</v>
      </c>
      <c r="C913" s="106">
        <f t="shared" si="1"/>
        <v>8</v>
      </c>
    </row>
    <row r="914">
      <c r="A914" s="15" t="s">
        <v>154</v>
      </c>
      <c r="B914" s="106">
        <v>4096.0</v>
      </c>
      <c r="C914" s="106">
        <f t="shared" si="1"/>
        <v>4</v>
      </c>
    </row>
    <row r="915">
      <c r="A915" s="15" t="s">
        <v>1369</v>
      </c>
      <c r="B915" s="106">
        <v>196608.0</v>
      </c>
      <c r="C915" s="106">
        <f t="shared" si="1"/>
        <v>192</v>
      </c>
    </row>
    <row r="916">
      <c r="A916" s="15" t="s">
        <v>160</v>
      </c>
      <c r="B916" s="106">
        <v>16384.0</v>
      </c>
      <c r="C916" s="106">
        <f t="shared" si="1"/>
        <v>16</v>
      </c>
    </row>
    <row r="917">
      <c r="A917" s="15" t="s">
        <v>1125</v>
      </c>
      <c r="B917" s="106">
        <v>24576.0</v>
      </c>
      <c r="C917" s="106">
        <f t="shared" si="1"/>
        <v>24</v>
      </c>
    </row>
    <row r="918">
      <c r="A918" s="15" t="s">
        <v>2789</v>
      </c>
      <c r="B918" s="106">
        <v>24576.0</v>
      </c>
      <c r="C918" s="106">
        <f t="shared" si="1"/>
        <v>24</v>
      </c>
    </row>
    <row r="919">
      <c r="A919" s="15" t="s">
        <v>657</v>
      </c>
      <c r="B919" s="106">
        <v>32768.0</v>
      </c>
      <c r="C919" s="106">
        <f t="shared" si="1"/>
        <v>32</v>
      </c>
    </row>
    <row r="920">
      <c r="A920" s="15" t="s">
        <v>155</v>
      </c>
      <c r="B920" s="106">
        <v>4096.0</v>
      </c>
      <c r="C920" s="106">
        <f t="shared" si="1"/>
        <v>4</v>
      </c>
    </row>
    <row r="921">
      <c r="A921" s="15" t="s">
        <v>2790</v>
      </c>
      <c r="B921" s="106">
        <v>16384.0</v>
      </c>
      <c r="C921" s="106">
        <f t="shared" si="1"/>
        <v>16</v>
      </c>
    </row>
    <row r="922">
      <c r="A922" s="15" t="s">
        <v>268</v>
      </c>
      <c r="B922" s="106">
        <v>24576.0</v>
      </c>
      <c r="C922" s="106">
        <f t="shared" si="1"/>
        <v>24</v>
      </c>
    </row>
    <row r="923">
      <c r="A923" s="15" t="s">
        <v>2791</v>
      </c>
      <c r="B923" s="106">
        <v>4096.0</v>
      </c>
      <c r="C923" s="106">
        <f t="shared" si="1"/>
        <v>4</v>
      </c>
    </row>
    <row r="924">
      <c r="A924" s="15" t="s">
        <v>2792</v>
      </c>
      <c r="B924" s="106">
        <v>16384.0</v>
      </c>
      <c r="C924" s="106">
        <f t="shared" si="1"/>
        <v>16</v>
      </c>
    </row>
    <row r="925">
      <c r="A925" s="15" t="s">
        <v>2793</v>
      </c>
      <c r="B925" s="106">
        <v>32768.0</v>
      </c>
      <c r="C925" s="106">
        <f t="shared" si="1"/>
        <v>32</v>
      </c>
    </row>
    <row r="926">
      <c r="A926" s="15" t="s">
        <v>1621</v>
      </c>
      <c r="B926" s="106">
        <v>32768.0</v>
      </c>
      <c r="C926" s="106">
        <f t="shared" si="1"/>
        <v>32</v>
      </c>
    </row>
    <row r="927">
      <c r="A927" s="15" t="s">
        <v>2794</v>
      </c>
      <c r="B927" s="106">
        <v>4096.0</v>
      </c>
      <c r="C927" s="106">
        <f t="shared" si="1"/>
        <v>4</v>
      </c>
    </row>
    <row r="928">
      <c r="A928" s="15" t="s">
        <v>1126</v>
      </c>
      <c r="B928" s="106">
        <v>16384.0</v>
      </c>
      <c r="C928" s="106">
        <f t="shared" si="1"/>
        <v>16</v>
      </c>
    </row>
    <row r="929">
      <c r="A929" s="15" t="s">
        <v>1127</v>
      </c>
      <c r="B929" s="106">
        <v>36864.0</v>
      </c>
      <c r="C929" s="106">
        <f t="shared" si="1"/>
        <v>36</v>
      </c>
    </row>
    <row r="930">
      <c r="A930" s="15" t="s">
        <v>2795</v>
      </c>
      <c r="B930" s="106">
        <v>24576.0</v>
      </c>
      <c r="C930" s="106">
        <f t="shared" si="1"/>
        <v>24</v>
      </c>
    </row>
    <row r="931">
      <c r="A931" s="15" t="s">
        <v>2796</v>
      </c>
      <c r="B931" s="106">
        <v>24576.0</v>
      </c>
      <c r="C931" s="106">
        <f t="shared" si="1"/>
        <v>24</v>
      </c>
    </row>
    <row r="932">
      <c r="A932" s="15" t="s">
        <v>304</v>
      </c>
      <c r="B932" s="106">
        <v>32768.0</v>
      </c>
      <c r="C932" s="106">
        <f t="shared" si="1"/>
        <v>32</v>
      </c>
    </row>
    <row r="933">
      <c r="A933" s="15" t="s">
        <v>2797</v>
      </c>
      <c r="B933" s="106">
        <v>65536.0</v>
      </c>
      <c r="C933" s="106">
        <f t="shared" si="1"/>
        <v>64</v>
      </c>
    </row>
    <row r="934">
      <c r="A934" s="15" t="s">
        <v>1448</v>
      </c>
      <c r="B934" s="106">
        <v>16384.0</v>
      </c>
      <c r="C934" s="106">
        <f t="shared" si="1"/>
        <v>16</v>
      </c>
    </row>
    <row r="935">
      <c r="A935" s="15" t="s">
        <v>1449</v>
      </c>
      <c r="B935" s="106">
        <v>32768.0</v>
      </c>
      <c r="C935" s="106">
        <f t="shared" si="1"/>
        <v>32</v>
      </c>
    </row>
    <row r="936">
      <c r="A936" s="15" t="s">
        <v>1529</v>
      </c>
      <c r="B936" s="106">
        <v>4096.0</v>
      </c>
      <c r="C936" s="106">
        <f t="shared" si="1"/>
        <v>4</v>
      </c>
    </row>
    <row r="937">
      <c r="A937" s="15" t="s">
        <v>183</v>
      </c>
      <c r="B937" s="106">
        <v>6144.0</v>
      </c>
      <c r="C937" s="106">
        <f t="shared" si="1"/>
        <v>6</v>
      </c>
    </row>
    <row r="938">
      <c r="A938" s="15" t="s">
        <v>404</v>
      </c>
      <c r="B938" s="106">
        <v>8192.0</v>
      </c>
      <c r="C938" s="106">
        <f t="shared" si="1"/>
        <v>8</v>
      </c>
    </row>
    <row r="939">
      <c r="A939" s="15" t="s">
        <v>405</v>
      </c>
      <c r="B939" s="106">
        <v>8192.0</v>
      </c>
      <c r="C939" s="106">
        <f t="shared" si="1"/>
        <v>8</v>
      </c>
    </row>
    <row r="940">
      <c r="A940" s="15" t="s">
        <v>406</v>
      </c>
      <c r="B940" s="106">
        <v>8192.0</v>
      </c>
      <c r="C940" s="106">
        <f t="shared" si="1"/>
        <v>8</v>
      </c>
    </row>
    <row r="941">
      <c r="A941" s="15" t="s">
        <v>407</v>
      </c>
      <c r="B941" s="106">
        <v>8192.0</v>
      </c>
      <c r="C941" s="106">
        <f t="shared" si="1"/>
        <v>8</v>
      </c>
    </row>
    <row r="942">
      <c r="A942" s="15" t="s">
        <v>1120</v>
      </c>
      <c r="B942" s="106">
        <v>4096.0</v>
      </c>
      <c r="C942" s="106">
        <f t="shared" si="1"/>
        <v>4</v>
      </c>
    </row>
    <row r="943">
      <c r="A943" s="15" t="s">
        <v>1121</v>
      </c>
      <c r="B943" s="106">
        <v>4096.0</v>
      </c>
      <c r="C943" s="106">
        <f t="shared" si="1"/>
        <v>4</v>
      </c>
    </row>
    <row r="944">
      <c r="A944" s="15" t="s">
        <v>1122</v>
      </c>
      <c r="B944" s="106">
        <v>4096.0</v>
      </c>
      <c r="C944" s="106">
        <f t="shared" si="1"/>
        <v>4</v>
      </c>
    </row>
    <row r="945">
      <c r="A945" s="15" t="s">
        <v>1123</v>
      </c>
      <c r="B945" s="106">
        <v>8192.0</v>
      </c>
      <c r="C945" s="106">
        <f t="shared" si="1"/>
        <v>8</v>
      </c>
    </row>
    <row r="946">
      <c r="A946" s="15" t="s">
        <v>1124</v>
      </c>
      <c r="B946" s="106">
        <v>4096.0</v>
      </c>
      <c r="C946" s="106">
        <f t="shared" si="1"/>
        <v>4</v>
      </c>
    </row>
    <row r="947">
      <c r="A947" s="15" t="s">
        <v>2798</v>
      </c>
      <c r="B947" s="106">
        <v>8192.0</v>
      </c>
      <c r="C947" s="106">
        <f t="shared" si="1"/>
        <v>8</v>
      </c>
    </row>
    <row r="948">
      <c r="A948" s="15" t="s">
        <v>2799</v>
      </c>
      <c r="B948" s="106">
        <v>8192.0</v>
      </c>
      <c r="C948" s="106">
        <f t="shared" si="1"/>
        <v>8</v>
      </c>
    </row>
    <row r="949">
      <c r="A949" s="15" t="s">
        <v>181</v>
      </c>
      <c r="B949" s="106">
        <v>8192.0</v>
      </c>
      <c r="C949" s="106">
        <f t="shared" si="1"/>
        <v>8</v>
      </c>
    </row>
    <row r="950">
      <c r="A950" s="15" t="s">
        <v>1530</v>
      </c>
      <c r="B950" s="106">
        <v>8192.0</v>
      </c>
      <c r="C950" s="106">
        <f t="shared" si="1"/>
        <v>8</v>
      </c>
    </row>
    <row r="951">
      <c r="A951" s="15" t="s">
        <v>2800</v>
      </c>
      <c r="B951" s="106">
        <v>12288.0</v>
      </c>
      <c r="C951" s="106">
        <f t="shared" si="1"/>
        <v>12</v>
      </c>
    </row>
    <row r="952">
      <c r="A952" s="15" t="s">
        <v>2801</v>
      </c>
      <c r="B952" s="106">
        <v>12288.0</v>
      </c>
      <c r="C952" s="106">
        <f t="shared" si="1"/>
        <v>12</v>
      </c>
    </row>
    <row r="953">
      <c r="A953" s="15" t="s">
        <v>338</v>
      </c>
      <c r="B953" s="106">
        <v>8192.0</v>
      </c>
      <c r="C953" s="106">
        <f t="shared" si="1"/>
        <v>8</v>
      </c>
    </row>
    <row r="954">
      <c r="A954" s="15" t="s">
        <v>2802</v>
      </c>
      <c r="B954" s="106">
        <v>4024.0</v>
      </c>
      <c r="C954" s="106">
        <f t="shared" si="1"/>
        <v>4</v>
      </c>
    </row>
    <row r="955">
      <c r="A955" s="15" t="s">
        <v>1716</v>
      </c>
      <c r="B955" s="106">
        <v>8192.0</v>
      </c>
      <c r="C955" s="106">
        <f t="shared" si="1"/>
        <v>8</v>
      </c>
    </row>
    <row r="956">
      <c r="A956" s="15" t="s">
        <v>1717</v>
      </c>
      <c r="B956" s="106">
        <v>8192.0</v>
      </c>
      <c r="C956" s="106">
        <f t="shared" si="1"/>
        <v>8</v>
      </c>
    </row>
    <row r="957">
      <c r="A957" s="15" t="s">
        <v>261</v>
      </c>
      <c r="B957" s="106">
        <v>28672.0</v>
      </c>
      <c r="C957" s="106">
        <f t="shared" si="1"/>
        <v>28</v>
      </c>
    </row>
    <row r="958">
      <c r="A958" s="15" t="s">
        <v>2803</v>
      </c>
      <c r="B958" s="106">
        <v>8192.0</v>
      </c>
      <c r="C958" s="106">
        <f t="shared" si="1"/>
        <v>8</v>
      </c>
    </row>
    <row r="959">
      <c r="A959" s="15" t="s">
        <v>262</v>
      </c>
      <c r="B959" s="106">
        <v>16384.0</v>
      </c>
      <c r="C959" s="106">
        <f t="shared" si="1"/>
        <v>16</v>
      </c>
    </row>
    <row r="960">
      <c r="A960" s="15" t="s">
        <v>1138</v>
      </c>
      <c r="B960" s="106">
        <v>4096.0</v>
      </c>
      <c r="C960" s="106">
        <f t="shared" si="1"/>
        <v>4</v>
      </c>
    </row>
    <row r="961">
      <c r="A961" s="15" t="s">
        <v>1157</v>
      </c>
      <c r="B961" s="106">
        <v>4096.0</v>
      </c>
      <c r="C961" s="106">
        <f t="shared" si="1"/>
        <v>4</v>
      </c>
    </row>
    <row r="962">
      <c r="A962" s="15" t="s">
        <v>1131</v>
      </c>
      <c r="B962" s="106">
        <v>4096.0</v>
      </c>
      <c r="C962" s="106">
        <f t="shared" si="1"/>
        <v>4</v>
      </c>
    </row>
    <row r="963">
      <c r="A963" s="15" t="s">
        <v>1158</v>
      </c>
      <c r="B963" s="106">
        <v>4096.0</v>
      </c>
      <c r="C963" s="106">
        <f t="shared" si="1"/>
        <v>4</v>
      </c>
    </row>
    <row r="964">
      <c r="A964" s="15" t="s">
        <v>1132</v>
      </c>
      <c r="B964" s="106">
        <v>8192.0</v>
      </c>
      <c r="C964" s="106">
        <f t="shared" si="1"/>
        <v>8</v>
      </c>
    </row>
    <row r="965">
      <c r="A965" s="15" t="s">
        <v>2804</v>
      </c>
      <c r="B965" s="106">
        <v>8192.0</v>
      </c>
      <c r="C965" s="106">
        <f t="shared" si="1"/>
        <v>8</v>
      </c>
    </row>
    <row r="966">
      <c r="A966" s="15" t="s">
        <v>2805</v>
      </c>
      <c r="B966" s="106">
        <v>4096.0</v>
      </c>
      <c r="C966" s="106">
        <f t="shared" si="1"/>
        <v>4</v>
      </c>
    </row>
    <row r="967">
      <c r="A967" s="15" t="s">
        <v>2806</v>
      </c>
      <c r="B967" s="106">
        <v>4096.0</v>
      </c>
      <c r="C967" s="106">
        <f t="shared" si="1"/>
        <v>4</v>
      </c>
    </row>
    <row r="968">
      <c r="A968" s="15" t="s">
        <v>2807</v>
      </c>
      <c r="B968" s="106">
        <v>4096.0</v>
      </c>
      <c r="C968" s="106">
        <f t="shared" si="1"/>
        <v>4</v>
      </c>
    </row>
    <row r="969">
      <c r="A969" s="15" t="s">
        <v>2808</v>
      </c>
      <c r="B969" s="106">
        <v>4096.0</v>
      </c>
      <c r="C969" s="106">
        <f t="shared" si="1"/>
        <v>4</v>
      </c>
    </row>
    <row r="970">
      <c r="A970" s="15" t="s">
        <v>2809</v>
      </c>
      <c r="B970" s="106">
        <v>4096.0</v>
      </c>
      <c r="C970" s="106">
        <f t="shared" si="1"/>
        <v>4</v>
      </c>
    </row>
    <row r="971">
      <c r="A971" s="15" t="s">
        <v>2810</v>
      </c>
      <c r="B971" s="106">
        <v>4096.0</v>
      </c>
      <c r="C971" s="106">
        <f t="shared" si="1"/>
        <v>4</v>
      </c>
    </row>
    <row r="972">
      <c r="A972" s="15" t="s">
        <v>2811</v>
      </c>
      <c r="B972" s="106">
        <v>4096.0</v>
      </c>
      <c r="C972" s="106">
        <f t="shared" si="1"/>
        <v>4</v>
      </c>
    </row>
    <row r="973">
      <c r="A973" s="15" t="s">
        <v>1159</v>
      </c>
      <c r="B973" s="106">
        <v>8192.0</v>
      </c>
      <c r="C973" s="106">
        <f t="shared" si="1"/>
        <v>8</v>
      </c>
    </row>
    <row r="974">
      <c r="A974" s="15" t="s">
        <v>1133</v>
      </c>
      <c r="B974" s="106">
        <v>4096.0</v>
      </c>
      <c r="C974" s="106">
        <f t="shared" si="1"/>
        <v>4</v>
      </c>
    </row>
    <row r="975">
      <c r="A975" s="15" t="s">
        <v>1134</v>
      </c>
      <c r="B975" s="106">
        <v>4096.0</v>
      </c>
      <c r="C975" s="106">
        <f t="shared" si="1"/>
        <v>4</v>
      </c>
    </row>
    <row r="976">
      <c r="A976" s="15" t="s">
        <v>1135</v>
      </c>
      <c r="B976" s="106">
        <v>4096.0</v>
      </c>
      <c r="C976" s="106">
        <f t="shared" si="1"/>
        <v>4</v>
      </c>
    </row>
    <row r="977">
      <c r="A977" s="15" t="s">
        <v>1139</v>
      </c>
      <c r="B977" s="106">
        <v>4096.0</v>
      </c>
      <c r="C977" s="106">
        <f t="shared" si="1"/>
        <v>4</v>
      </c>
    </row>
    <row r="978">
      <c r="A978" s="15" t="s">
        <v>2812</v>
      </c>
      <c r="B978" s="106">
        <v>4096.0</v>
      </c>
      <c r="C978" s="106">
        <f t="shared" si="1"/>
        <v>4</v>
      </c>
    </row>
    <row r="979">
      <c r="A979" s="15" t="s">
        <v>2813</v>
      </c>
      <c r="B979" s="106">
        <v>4096.0</v>
      </c>
      <c r="C979" s="106">
        <f t="shared" si="1"/>
        <v>4</v>
      </c>
    </row>
    <row r="980">
      <c r="A980" s="15" t="s">
        <v>2814</v>
      </c>
      <c r="B980" s="106">
        <v>4096.0</v>
      </c>
      <c r="C980" s="106">
        <f t="shared" si="1"/>
        <v>4</v>
      </c>
    </row>
    <row r="981">
      <c r="A981" s="15" t="s">
        <v>1144</v>
      </c>
      <c r="B981" s="106">
        <v>4096.0</v>
      </c>
      <c r="C981" s="106">
        <f t="shared" si="1"/>
        <v>4</v>
      </c>
    </row>
    <row r="982">
      <c r="A982" s="15" t="s">
        <v>2815</v>
      </c>
      <c r="B982" s="106">
        <v>4096.0</v>
      </c>
      <c r="C982" s="106">
        <f t="shared" si="1"/>
        <v>4</v>
      </c>
    </row>
    <row r="983">
      <c r="A983" s="15" t="s">
        <v>2816</v>
      </c>
      <c r="B983" s="106">
        <v>4096.0</v>
      </c>
      <c r="C983" s="106">
        <f t="shared" si="1"/>
        <v>4</v>
      </c>
    </row>
    <row r="984">
      <c r="A984" s="15" t="s">
        <v>1140</v>
      </c>
      <c r="B984" s="106">
        <v>4096.0</v>
      </c>
      <c r="C984" s="106">
        <f t="shared" si="1"/>
        <v>4</v>
      </c>
    </row>
    <row r="985">
      <c r="A985" s="15" t="s">
        <v>1152</v>
      </c>
      <c r="B985" s="106">
        <v>4096.0</v>
      </c>
      <c r="C985" s="106">
        <f t="shared" si="1"/>
        <v>4</v>
      </c>
    </row>
    <row r="986">
      <c r="A986" s="15" t="s">
        <v>1153</v>
      </c>
      <c r="B986" s="106">
        <v>4096.0</v>
      </c>
      <c r="C986" s="106">
        <f t="shared" si="1"/>
        <v>4</v>
      </c>
    </row>
    <row r="987">
      <c r="A987" s="15" t="s">
        <v>1154</v>
      </c>
      <c r="B987" s="106">
        <v>4096.0</v>
      </c>
      <c r="C987" s="106">
        <f t="shared" si="1"/>
        <v>4</v>
      </c>
    </row>
    <row r="988">
      <c r="A988" s="15" t="s">
        <v>1155</v>
      </c>
      <c r="B988" s="106">
        <v>4096.0</v>
      </c>
      <c r="C988" s="106">
        <f t="shared" si="1"/>
        <v>4</v>
      </c>
    </row>
    <row r="989">
      <c r="A989" s="15" t="s">
        <v>1141</v>
      </c>
      <c r="B989" s="106">
        <v>8192.0</v>
      </c>
      <c r="C989" s="106">
        <f t="shared" si="1"/>
        <v>8</v>
      </c>
    </row>
    <row r="990">
      <c r="A990" s="15" t="s">
        <v>1142</v>
      </c>
      <c r="B990" s="106">
        <v>8192.0</v>
      </c>
      <c r="C990" s="106">
        <f t="shared" si="1"/>
        <v>8</v>
      </c>
    </row>
    <row r="991">
      <c r="A991" s="15" t="s">
        <v>1151</v>
      </c>
      <c r="B991" s="106">
        <v>4096.0</v>
      </c>
      <c r="C991" s="106">
        <f t="shared" si="1"/>
        <v>4</v>
      </c>
    </row>
    <row r="992">
      <c r="A992" s="15" t="s">
        <v>1156</v>
      </c>
      <c r="B992" s="106">
        <v>4096.0</v>
      </c>
      <c r="C992" s="106">
        <f t="shared" si="1"/>
        <v>4</v>
      </c>
    </row>
    <row r="993">
      <c r="A993" s="15" t="s">
        <v>1160</v>
      </c>
      <c r="B993" s="106">
        <v>4096.0</v>
      </c>
      <c r="C993" s="106">
        <f t="shared" si="1"/>
        <v>4</v>
      </c>
    </row>
    <row r="994">
      <c r="A994" s="15" t="s">
        <v>1143</v>
      </c>
      <c r="B994" s="106">
        <v>4096.0</v>
      </c>
      <c r="C994" s="106">
        <f t="shared" si="1"/>
        <v>4</v>
      </c>
    </row>
    <row r="995">
      <c r="A995" s="15" t="s">
        <v>1136</v>
      </c>
      <c r="B995" s="106">
        <v>4096.0</v>
      </c>
      <c r="C995" s="106">
        <f t="shared" si="1"/>
        <v>4</v>
      </c>
    </row>
    <row r="996">
      <c r="A996" s="15" t="s">
        <v>1137</v>
      </c>
      <c r="B996" s="106">
        <v>4096.0</v>
      </c>
      <c r="C996" s="106">
        <f t="shared" si="1"/>
        <v>4</v>
      </c>
    </row>
    <row r="997">
      <c r="A997" s="15" t="s">
        <v>1161</v>
      </c>
      <c r="B997" s="106">
        <v>4096.0</v>
      </c>
      <c r="C997" s="106">
        <f t="shared" si="1"/>
        <v>4</v>
      </c>
    </row>
    <row r="998">
      <c r="A998" s="15" t="s">
        <v>1162</v>
      </c>
      <c r="B998" s="106">
        <v>4096.0</v>
      </c>
      <c r="C998" s="106">
        <f t="shared" si="1"/>
        <v>4</v>
      </c>
    </row>
    <row r="999">
      <c r="A999" s="15" t="s">
        <v>2817</v>
      </c>
      <c r="B999" s="106">
        <v>4096.0</v>
      </c>
      <c r="C999" s="106">
        <f t="shared" si="1"/>
        <v>4</v>
      </c>
    </row>
    <row r="1000">
      <c r="A1000" s="15" t="s">
        <v>1170</v>
      </c>
      <c r="B1000" s="106">
        <v>4096.0</v>
      </c>
      <c r="C1000" s="106">
        <f t="shared" si="1"/>
        <v>4</v>
      </c>
    </row>
    <row r="1001">
      <c r="A1001" s="15" t="s">
        <v>1175</v>
      </c>
      <c r="B1001" s="106">
        <v>8192.0</v>
      </c>
      <c r="C1001" s="106">
        <f t="shared" si="1"/>
        <v>8</v>
      </c>
    </row>
    <row r="1002">
      <c r="A1002" s="15" t="s">
        <v>1178</v>
      </c>
      <c r="B1002" s="106">
        <v>4096.0</v>
      </c>
      <c r="C1002" s="106">
        <f t="shared" si="1"/>
        <v>4</v>
      </c>
    </row>
    <row r="1003">
      <c r="A1003" s="15" t="s">
        <v>1179</v>
      </c>
      <c r="B1003" s="106">
        <v>4096.0</v>
      </c>
      <c r="C1003" s="106">
        <f t="shared" si="1"/>
        <v>4</v>
      </c>
    </row>
    <row r="1004">
      <c r="A1004" s="15" t="s">
        <v>1176</v>
      </c>
      <c r="B1004" s="106">
        <v>4096.0</v>
      </c>
      <c r="C1004" s="106">
        <f t="shared" si="1"/>
        <v>4</v>
      </c>
    </row>
    <row r="1005">
      <c r="A1005" s="15" t="s">
        <v>1171</v>
      </c>
      <c r="B1005" s="106">
        <v>4096.0</v>
      </c>
      <c r="C1005" s="106">
        <f t="shared" si="1"/>
        <v>4</v>
      </c>
    </row>
    <row r="1006">
      <c r="A1006" s="15" t="s">
        <v>1165</v>
      </c>
      <c r="B1006" s="106">
        <v>4096.0</v>
      </c>
      <c r="C1006" s="106">
        <f t="shared" si="1"/>
        <v>4</v>
      </c>
    </row>
    <row r="1007">
      <c r="A1007" s="15" t="s">
        <v>1166</v>
      </c>
      <c r="B1007" s="106">
        <v>4096.0</v>
      </c>
      <c r="C1007" s="106">
        <f t="shared" si="1"/>
        <v>4</v>
      </c>
    </row>
    <row r="1008">
      <c r="A1008" s="15" t="s">
        <v>1167</v>
      </c>
      <c r="B1008" s="106">
        <v>4096.0</v>
      </c>
      <c r="C1008" s="106">
        <f t="shared" si="1"/>
        <v>4</v>
      </c>
    </row>
    <row r="1009">
      <c r="A1009" s="15" t="s">
        <v>1168</v>
      </c>
      <c r="B1009" s="106">
        <v>4096.0</v>
      </c>
      <c r="C1009" s="106">
        <f t="shared" si="1"/>
        <v>4</v>
      </c>
    </row>
    <row r="1010">
      <c r="A1010" s="15" t="s">
        <v>1169</v>
      </c>
      <c r="B1010" s="106">
        <v>4096.0</v>
      </c>
      <c r="C1010" s="106">
        <f t="shared" si="1"/>
        <v>4</v>
      </c>
    </row>
    <row r="1011">
      <c r="A1011" s="15" t="s">
        <v>1180</v>
      </c>
      <c r="B1011" s="106">
        <v>4096.0</v>
      </c>
      <c r="C1011" s="106">
        <f t="shared" si="1"/>
        <v>4</v>
      </c>
    </row>
    <row r="1012">
      <c r="A1012" s="15" t="s">
        <v>1181</v>
      </c>
      <c r="B1012" s="106">
        <v>4096.0</v>
      </c>
      <c r="C1012" s="106">
        <f t="shared" si="1"/>
        <v>4</v>
      </c>
    </row>
    <row r="1013">
      <c r="A1013" s="15" t="s">
        <v>1174</v>
      </c>
      <c r="B1013" s="106">
        <v>4096.0</v>
      </c>
      <c r="C1013" s="106">
        <f t="shared" si="1"/>
        <v>4</v>
      </c>
    </row>
    <row r="1014">
      <c r="A1014" s="15" t="s">
        <v>1182</v>
      </c>
      <c r="B1014" s="106">
        <v>4096.0</v>
      </c>
      <c r="C1014" s="106">
        <f t="shared" si="1"/>
        <v>4</v>
      </c>
    </row>
    <row r="1015">
      <c r="A1015" s="15" t="s">
        <v>1183</v>
      </c>
      <c r="B1015" s="106">
        <v>4096.0</v>
      </c>
      <c r="C1015" s="106">
        <f t="shared" si="1"/>
        <v>4</v>
      </c>
    </row>
    <row r="1016">
      <c r="A1016" s="15" t="s">
        <v>2818</v>
      </c>
      <c r="B1016" s="106">
        <v>12288.0</v>
      </c>
      <c r="C1016" s="106">
        <f t="shared" si="1"/>
        <v>12</v>
      </c>
    </row>
    <row r="1017">
      <c r="A1017" s="15" t="s">
        <v>760</v>
      </c>
      <c r="B1017" s="106">
        <v>16384.0</v>
      </c>
      <c r="C1017" s="106">
        <f t="shared" si="1"/>
        <v>16</v>
      </c>
    </row>
    <row r="1018">
      <c r="A1018" s="15" t="s">
        <v>815</v>
      </c>
      <c r="B1018" s="106">
        <v>4096.0</v>
      </c>
      <c r="C1018" s="106">
        <f t="shared" si="1"/>
        <v>4</v>
      </c>
    </row>
    <row r="1019">
      <c r="A1019" s="15" t="s">
        <v>816</v>
      </c>
      <c r="B1019" s="106">
        <v>4096.0</v>
      </c>
      <c r="C1019" s="106">
        <f t="shared" si="1"/>
        <v>4</v>
      </c>
    </row>
    <row r="1020">
      <c r="A1020" s="15" t="s">
        <v>730</v>
      </c>
      <c r="B1020" s="106">
        <v>16384.0</v>
      </c>
      <c r="C1020" s="106">
        <f t="shared" si="1"/>
        <v>16</v>
      </c>
    </row>
    <row r="1021">
      <c r="A1021" s="15" t="s">
        <v>264</v>
      </c>
      <c r="B1021" s="106">
        <v>16384.0</v>
      </c>
      <c r="C1021" s="106">
        <f t="shared" si="1"/>
        <v>16</v>
      </c>
    </row>
    <row r="1022">
      <c r="A1022" s="15" t="s">
        <v>263</v>
      </c>
      <c r="B1022" s="106">
        <v>24576.0</v>
      </c>
      <c r="C1022" s="106">
        <f t="shared" si="1"/>
        <v>24</v>
      </c>
    </row>
    <row r="1023">
      <c r="A1023" s="15" t="s">
        <v>1592</v>
      </c>
      <c r="B1023" s="106">
        <v>16384.0</v>
      </c>
      <c r="C1023" s="106">
        <f t="shared" si="1"/>
        <v>16</v>
      </c>
    </row>
    <row r="1024">
      <c r="A1024" s="15" t="s">
        <v>1709</v>
      </c>
      <c r="B1024" s="106">
        <v>8192.0</v>
      </c>
      <c r="C1024" s="106">
        <f t="shared" si="1"/>
        <v>8</v>
      </c>
    </row>
    <row r="1025">
      <c r="A1025" s="15" t="s">
        <v>327</v>
      </c>
      <c r="B1025" s="106">
        <v>16384.0</v>
      </c>
      <c r="C1025" s="106">
        <f t="shared" si="1"/>
        <v>16</v>
      </c>
    </row>
    <row r="1026">
      <c r="A1026" s="15" t="s">
        <v>328</v>
      </c>
      <c r="B1026" s="106">
        <v>16384.0</v>
      </c>
      <c r="C1026" s="106">
        <f t="shared" si="1"/>
        <v>16</v>
      </c>
    </row>
    <row r="1027">
      <c r="A1027" s="15" t="s">
        <v>1547</v>
      </c>
      <c r="B1027" s="106">
        <v>4096.0</v>
      </c>
      <c r="C1027" s="106">
        <f t="shared" si="1"/>
        <v>4</v>
      </c>
    </row>
    <row r="1028">
      <c r="A1028" s="15" t="s">
        <v>533</v>
      </c>
      <c r="B1028" s="106">
        <v>8192.0</v>
      </c>
      <c r="C1028" s="106">
        <f t="shared" si="1"/>
        <v>8</v>
      </c>
    </row>
    <row r="1029">
      <c r="A1029" s="15" t="s">
        <v>445</v>
      </c>
      <c r="B1029" s="106">
        <v>8192.0</v>
      </c>
      <c r="C1029" s="106">
        <f t="shared" si="1"/>
        <v>8</v>
      </c>
    </row>
    <row r="1030">
      <c r="A1030" s="15" t="s">
        <v>446</v>
      </c>
      <c r="B1030" s="106">
        <v>8192.0</v>
      </c>
      <c r="C1030" s="106">
        <f t="shared" si="1"/>
        <v>8</v>
      </c>
    </row>
    <row r="1031">
      <c r="A1031" s="15" t="s">
        <v>1481</v>
      </c>
      <c r="B1031" s="106">
        <v>8192.0</v>
      </c>
      <c r="C1031" s="106">
        <f t="shared" si="1"/>
        <v>8</v>
      </c>
    </row>
    <row r="1032">
      <c r="A1032" s="15" t="s">
        <v>2819</v>
      </c>
      <c r="B1032" s="106">
        <v>4096.0</v>
      </c>
      <c r="C1032" s="106">
        <f t="shared" si="1"/>
        <v>4</v>
      </c>
    </row>
    <row r="1033">
      <c r="A1033" s="15" t="s">
        <v>460</v>
      </c>
      <c r="B1033" s="106">
        <v>4096.0</v>
      </c>
      <c r="C1033" s="106">
        <f t="shared" si="1"/>
        <v>4</v>
      </c>
    </row>
    <row r="1034">
      <c r="A1034" s="15" t="s">
        <v>513</v>
      </c>
      <c r="B1034" s="106">
        <v>8192.0</v>
      </c>
      <c r="C1034" s="106">
        <f t="shared" si="1"/>
        <v>8</v>
      </c>
    </row>
    <row r="1035">
      <c r="A1035" s="15" t="s">
        <v>849</v>
      </c>
      <c r="B1035" s="106">
        <v>16384.0</v>
      </c>
      <c r="C1035" s="106">
        <f t="shared" si="1"/>
        <v>16</v>
      </c>
    </row>
    <row r="1036">
      <c r="A1036" s="15" t="s">
        <v>850</v>
      </c>
      <c r="B1036" s="106">
        <v>16384.0</v>
      </c>
      <c r="C1036" s="106">
        <f t="shared" si="1"/>
        <v>16</v>
      </c>
    </row>
    <row r="1037">
      <c r="A1037" s="15" t="s">
        <v>851</v>
      </c>
      <c r="B1037" s="106">
        <v>16384.0</v>
      </c>
      <c r="C1037" s="106">
        <f t="shared" si="1"/>
        <v>16</v>
      </c>
    </row>
    <row r="1038">
      <c r="A1038" s="15" t="s">
        <v>1016</v>
      </c>
      <c r="B1038" s="106">
        <v>131072.0</v>
      </c>
      <c r="C1038" s="106">
        <f t="shared" si="1"/>
        <v>128</v>
      </c>
    </row>
    <row r="1039">
      <c r="A1039" s="15" t="s">
        <v>1017</v>
      </c>
      <c r="B1039" s="106">
        <v>131072.0</v>
      </c>
      <c r="C1039" s="106">
        <f t="shared" si="1"/>
        <v>128</v>
      </c>
    </row>
    <row r="1040">
      <c r="A1040" s="15" t="s">
        <v>1018</v>
      </c>
      <c r="B1040" s="106">
        <v>16384.0</v>
      </c>
      <c r="C1040" s="106">
        <f t="shared" si="1"/>
        <v>16</v>
      </c>
    </row>
    <row r="1041">
      <c r="A1041" s="15" t="s">
        <v>375</v>
      </c>
      <c r="B1041" s="106">
        <v>4096.0</v>
      </c>
      <c r="C1041" s="106">
        <f t="shared" si="1"/>
        <v>4</v>
      </c>
    </row>
    <row r="1042">
      <c r="A1042" s="15" t="s">
        <v>376</v>
      </c>
      <c r="B1042" s="106">
        <v>4096.0</v>
      </c>
      <c r="C1042" s="106">
        <f t="shared" si="1"/>
        <v>4</v>
      </c>
    </row>
    <row r="1043">
      <c r="A1043" s="15" t="s">
        <v>377</v>
      </c>
      <c r="B1043" s="106">
        <v>4096.0</v>
      </c>
      <c r="C1043" s="106">
        <f t="shared" si="1"/>
        <v>4</v>
      </c>
    </row>
    <row r="1044">
      <c r="A1044" s="15" t="s">
        <v>378</v>
      </c>
      <c r="B1044" s="106">
        <v>4096.0</v>
      </c>
      <c r="C1044" s="106">
        <f t="shared" si="1"/>
        <v>4</v>
      </c>
    </row>
    <row r="1045">
      <c r="A1045" s="15" t="s">
        <v>1525</v>
      </c>
      <c r="B1045" s="106">
        <v>16384.0</v>
      </c>
      <c r="C1045" s="106">
        <f t="shared" si="1"/>
        <v>16</v>
      </c>
    </row>
    <row r="1046">
      <c r="A1046" s="15" t="s">
        <v>550</v>
      </c>
      <c r="B1046" s="106">
        <v>4096.0</v>
      </c>
      <c r="C1046" s="106">
        <f t="shared" si="1"/>
        <v>4</v>
      </c>
    </row>
    <row r="1047">
      <c r="A1047" s="15" t="s">
        <v>1347</v>
      </c>
      <c r="B1047" s="106">
        <v>4096.0</v>
      </c>
      <c r="C1047" s="106">
        <f t="shared" si="1"/>
        <v>4</v>
      </c>
    </row>
    <row r="1048">
      <c r="A1048" s="15" t="s">
        <v>1466</v>
      </c>
      <c r="B1048" s="106">
        <v>16384.0</v>
      </c>
      <c r="C1048" s="106">
        <f t="shared" si="1"/>
        <v>16</v>
      </c>
    </row>
    <row r="1049">
      <c r="A1049" s="15" t="s">
        <v>591</v>
      </c>
      <c r="B1049" s="106">
        <v>16384.0</v>
      </c>
      <c r="C1049" s="106">
        <f t="shared" si="1"/>
        <v>16</v>
      </c>
    </row>
    <row r="1050">
      <c r="A1050" s="15" t="s">
        <v>592</v>
      </c>
      <c r="B1050" s="106">
        <v>16384.0</v>
      </c>
      <c r="C1050" s="106">
        <f t="shared" si="1"/>
        <v>16</v>
      </c>
    </row>
    <row r="1051">
      <c r="A1051" s="15" t="s">
        <v>596</v>
      </c>
      <c r="B1051" s="106">
        <v>16384.0</v>
      </c>
      <c r="C1051" s="106">
        <f t="shared" si="1"/>
        <v>16</v>
      </c>
    </row>
    <row r="1052">
      <c r="A1052" s="15" t="s">
        <v>597</v>
      </c>
      <c r="B1052" s="106">
        <v>16384.0</v>
      </c>
      <c r="C1052" s="106">
        <f t="shared" si="1"/>
        <v>16</v>
      </c>
    </row>
    <row r="1053">
      <c r="A1053" s="15" t="s">
        <v>598</v>
      </c>
      <c r="B1053" s="106">
        <v>16384.0</v>
      </c>
      <c r="C1053" s="106">
        <f t="shared" si="1"/>
        <v>16</v>
      </c>
    </row>
    <row r="1054">
      <c r="A1054" s="15" t="s">
        <v>551</v>
      </c>
      <c r="B1054" s="106">
        <v>8192.0</v>
      </c>
      <c r="C1054" s="106">
        <f t="shared" si="1"/>
        <v>8</v>
      </c>
    </row>
    <row r="1055">
      <c r="A1055" s="15" t="s">
        <v>1375</v>
      </c>
      <c r="B1055" s="106">
        <v>16384.0</v>
      </c>
      <c r="C1055" s="106">
        <f t="shared" si="1"/>
        <v>16</v>
      </c>
    </row>
    <row r="1056">
      <c r="A1056" s="15" t="s">
        <v>1455</v>
      </c>
      <c r="B1056" s="106">
        <v>32768.0</v>
      </c>
      <c r="C1056" s="106">
        <f t="shared" si="1"/>
        <v>32</v>
      </c>
    </row>
    <row r="1057">
      <c r="A1057" s="15" t="s">
        <v>1482</v>
      </c>
      <c r="B1057" s="106">
        <v>4096.0</v>
      </c>
      <c r="C1057" s="106">
        <f t="shared" si="1"/>
        <v>4</v>
      </c>
    </row>
    <row r="1058">
      <c r="A1058" s="15" t="s">
        <v>1390</v>
      </c>
      <c r="B1058" s="106">
        <v>2048.0</v>
      </c>
      <c r="C1058" s="106">
        <f t="shared" si="1"/>
        <v>2</v>
      </c>
    </row>
    <row r="1059">
      <c r="A1059" s="15" t="s">
        <v>1172</v>
      </c>
      <c r="B1059" s="106">
        <v>32768.0</v>
      </c>
      <c r="C1059" s="106">
        <f t="shared" si="1"/>
        <v>32</v>
      </c>
    </row>
    <row r="1060">
      <c r="A1060" s="15" t="s">
        <v>1177</v>
      </c>
      <c r="B1060" s="106">
        <v>16384.0</v>
      </c>
      <c r="C1060" s="106">
        <f t="shared" si="1"/>
        <v>16</v>
      </c>
    </row>
    <row r="1061">
      <c r="A1061" s="15" t="s">
        <v>1163</v>
      </c>
      <c r="B1061" s="106">
        <v>12288.0</v>
      </c>
      <c r="C1061" s="106">
        <f t="shared" si="1"/>
        <v>12</v>
      </c>
    </row>
    <row r="1062">
      <c r="A1062" s="15" t="s">
        <v>1173</v>
      </c>
      <c r="B1062" s="106">
        <v>32768.0</v>
      </c>
      <c r="C1062" s="106">
        <f t="shared" si="1"/>
        <v>32</v>
      </c>
    </row>
    <row r="1063">
      <c r="A1063" s="15" t="s">
        <v>1616</v>
      </c>
      <c r="B1063" s="106">
        <v>16384.0</v>
      </c>
      <c r="C1063" s="106">
        <f t="shared" si="1"/>
        <v>16</v>
      </c>
    </row>
    <row r="1064">
      <c r="A1064" s="15" t="s">
        <v>774</v>
      </c>
      <c r="B1064" s="106">
        <v>16384.0</v>
      </c>
      <c r="C1064" s="106">
        <f t="shared" si="1"/>
        <v>16</v>
      </c>
    </row>
    <row r="1065">
      <c r="A1065" s="15" t="s">
        <v>2820</v>
      </c>
      <c r="B1065" s="106">
        <v>16384.0</v>
      </c>
      <c r="C1065" s="106">
        <f t="shared" si="1"/>
        <v>16</v>
      </c>
    </row>
    <row r="1066">
      <c r="A1066" s="15" t="s">
        <v>764</v>
      </c>
      <c r="B1066" s="106">
        <v>16384.0</v>
      </c>
      <c r="C1066" s="106">
        <f t="shared" si="1"/>
        <v>16</v>
      </c>
    </row>
    <row r="1067">
      <c r="A1067" s="15" t="s">
        <v>1184</v>
      </c>
      <c r="B1067" s="106">
        <v>6144.0</v>
      </c>
      <c r="C1067" s="106">
        <f t="shared" si="1"/>
        <v>6</v>
      </c>
    </row>
    <row r="1068">
      <c r="A1068" s="15" t="s">
        <v>184</v>
      </c>
      <c r="B1068" s="106">
        <v>16384.0</v>
      </c>
      <c r="C1068" s="106">
        <f t="shared" si="1"/>
        <v>16</v>
      </c>
    </row>
    <row r="1069">
      <c r="A1069" s="15" t="s">
        <v>185</v>
      </c>
      <c r="B1069" s="106">
        <v>16384.0</v>
      </c>
      <c r="C1069" s="106">
        <f t="shared" si="1"/>
        <v>16</v>
      </c>
    </row>
    <row r="1070">
      <c r="A1070" s="15" t="s">
        <v>817</v>
      </c>
      <c r="B1070" s="106">
        <v>4096.0</v>
      </c>
      <c r="C1070" s="106">
        <f t="shared" si="1"/>
        <v>4</v>
      </c>
    </row>
    <row r="1071">
      <c r="A1071" s="15" t="s">
        <v>818</v>
      </c>
      <c r="B1071" s="106">
        <v>4096.0</v>
      </c>
      <c r="C1071" s="106">
        <f t="shared" si="1"/>
        <v>4</v>
      </c>
    </row>
    <row r="1072">
      <c r="A1072" s="15" t="s">
        <v>731</v>
      </c>
      <c r="B1072" s="106">
        <v>8192.0</v>
      </c>
      <c r="C1072" s="106">
        <f t="shared" si="1"/>
        <v>8</v>
      </c>
    </row>
    <row r="1073">
      <c r="A1073" s="15" t="s">
        <v>186</v>
      </c>
      <c r="B1073" s="106">
        <v>16384.0</v>
      </c>
      <c r="C1073" s="106">
        <f t="shared" si="1"/>
        <v>16</v>
      </c>
    </row>
    <row r="1074">
      <c r="A1074" s="15" t="s">
        <v>187</v>
      </c>
      <c r="B1074" s="106">
        <v>14336.0</v>
      </c>
      <c r="C1074" s="106">
        <f t="shared" si="1"/>
        <v>14</v>
      </c>
    </row>
    <row r="1075">
      <c r="A1075" s="15" t="s">
        <v>1593</v>
      </c>
      <c r="B1075" s="106">
        <v>16384.0</v>
      </c>
      <c r="C1075" s="106">
        <f t="shared" si="1"/>
        <v>16</v>
      </c>
    </row>
    <row r="1076">
      <c r="A1076" s="15" t="s">
        <v>1548</v>
      </c>
      <c r="B1076" s="106">
        <v>4096.0</v>
      </c>
      <c r="C1076" s="106">
        <f t="shared" si="1"/>
        <v>4</v>
      </c>
    </row>
    <row r="1077">
      <c r="A1077" s="15" t="s">
        <v>1483</v>
      </c>
      <c r="B1077" s="106">
        <v>4096.0</v>
      </c>
      <c r="C1077" s="106">
        <f t="shared" si="1"/>
        <v>4</v>
      </c>
    </row>
    <row r="1078">
      <c r="A1078" s="15" t="s">
        <v>1484</v>
      </c>
      <c r="B1078" s="106">
        <v>4096.0</v>
      </c>
      <c r="C1078" s="106">
        <f t="shared" si="1"/>
        <v>4</v>
      </c>
    </row>
    <row r="1079">
      <c r="A1079" s="15" t="s">
        <v>461</v>
      </c>
      <c r="B1079" s="106">
        <v>16384.0</v>
      </c>
      <c r="C1079" s="106">
        <f t="shared" si="1"/>
        <v>16</v>
      </c>
    </row>
    <row r="1080">
      <c r="A1080" s="15" t="s">
        <v>514</v>
      </c>
      <c r="B1080" s="106">
        <v>8192.0</v>
      </c>
      <c r="C1080" s="106">
        <f t="shared" si="1"/>
        <v>8</v>
      </c>
    </row>
    <row r="1081">
      <c r="A1081" s="15" t="s">
        <v>852</v>
      </c>
      <c r="B1081" s="106">
        <v>16384.0</v>
      </c>
      <c r="C1081" s="106">
        <f t="shared" si="1"/>
        <v>16</v>
      </c>
    </row>
    <row r="1082">
      <c r="A1082" s="15" t="s">
        <v>853</v>
      </c>
      <c r="B1082" s="106">
        <v>16384.0</v>
      </c>
      <c r="C1082" s="106">
        <f t="shared" si="1"/>
        <v>16</v>
      </c>
    </row>
    <row r="1083">
      <c r="A1083" s="15" t="s">
        <v>854</v>
      </c>
      <c r="B1083" s="106">
        <v>16384.0</v>
      </c>
      <c r="C1083" s="106">
        <f t="shared" si="1"/>
        <v>16</v>
      </c>
    </row>
    <row r="1084">
      <c r="A1084" s="15" t="s">
        <v>1019</v>
      </c>
      <c r="B1084" s="106">
        <v>81920.0</v>
      </c>
      <c r="C1084" s="106">
        <f t="shared" si="1"/>
        <v>80</v>
      </c>
    </row>
    <row r="1085">
      <c r="A1085" s="15" t="s">
        <v>1020</v>
      </c>
      <c r="B1085" s="106">
        <v>49152.0</v>
      </c>
      <c r="C1085" s="106">
        <f t="shared" si="1"/>
        <v>48</v>
      </c>
    </row>
    <row r="1086">
      <c r="A1086" s="15" t="s">
        <v>1021</v>
      </c>
      <c r="B1086" s="106">
        <v>12288.0</v>
      </c>
      <c r="C1086" s="106">
        <f t="shared" si="1"/>
        <v>12</v>
      </c>
    </row>
    <row r="1087">
      <c r="A1087" s="15" t="s">
        <v>1185</v>
      </c>
      <c r="B1087" s="106">
        <v>32768.0</v>
      </c>
      <c r="C1087" s="106">
        <f t="shared" si="1"/>
        <v>32</v>
      </c>
    </row>
    <row r="1088">
      <c r="A1088" s="15" t="s">
        <v>1186</v>
      </c>
      <c r="B1088" s="106">
        <v>65536.0</v>
      </c>
      <c r="C1088" s="106">
        <f t="shared" si="1"/>
        <v>64</v>
      </c>
    </row>
    <row r="1089">
      <c r="A1089" s="15" t="s">
        <v>637</v>
      </c>
      <c r="B1089" s="106">
        <v>16384.0</v>
      </c>
      <c r="C1089" s="106">
        <f t="shared" si="1"/>
        <v>16</v>
      </c>
    </row>
    <row r="1090">
      <c r="A1090" s="15" t="s">
        <v>638</v>
      </c>
      <c r="B1090" s="106">
        <v>16384.0</v>
      </c>
      <c r="C1090" s="106">
        <f t="shared" si="1"/>
        <v>16</v>
      </c>
    </row>
    <row r="1091">
      <c r="A1091" s="15" t="s">
        <v>639</v>
      </c>
      <c r="B1091" s="106">
        <v>16384.0</v>
      </c>
      <c r="C1091" s="106">
        <f t="shared" si="1"/>
        <v>16</v>
      </c>
    </row>
    <row r="1092">
      <c r="A1092" s="15" t="s">
        <v>640</v>
      </c>
      <c r="B1092" s="106">
        <v>32768.0</v>
      </c>
      <c r="C1092" s="106">
        <f t="shared" si="1"/>
        <v>32</v>
      </c>
    </row>
    <row r="1093">
      <c r="A1093" s="15" t="s">
        <v>1376</v>
      </c>
      <c r="B1093" s="106">
        <v>16384.0</v>
      </c>
      <c r="C1093" s="106">
        <f t="shared" si="1"/>
        <v>16</v>
      </c>
    </row>
    <row r="1094">
      <c r="A1094" s="15" t="s">
        <v>1403</v>
      </c>
      <c r="B1094" s="106">
        <v>8192.0</v>
      </c>
      <c r="C1094" s="106">
        <f t="shared" si="1"/>
        <v>8</v>
      </c>
    </row>
    <row r="1095">
      <c r="A1095" s="15" t="s">
        <v>1456</v>
      </c>
      <c r="B1095" s="106">
        <v>32768.0</v>
      </c>
      <c r="C1095" s="106">
        <f t="shared" si="1"/>
        <v>32</v>
      </c>
    </row>
    <row r="1096">
      <c r="A1096" s="15" t="s">
        <v>1391</v>
      </c>
      <c r="B1096" s="106">
        <v>4096.0</v>
      </c>
      <c r="C1096" s="106">
        <f t="shared" si="1"/>
        <v>4</v>
      </c>
    </row>
    <row r="1097">
      <c r="A1097" s="15" t="s">
        <v>1187</v>
      </c>
      <c r="B1097" s="106">
        <v>32768.0</v>
      </c>
      <c r="C1097" s="106">
        <f t="shared" si="1"/>
        <v>32</v>
      </c>
    </row>
    <row r="1098">
      <c r="A1098" s="15" t="s">
        <v>1188</v>
      </c>
      <c r="B1098" s="106">
        <v>32768.0</v>
      </c>
      <c r="C1098" s="106">
        <f t="shared" si="1"/>
        <v>32</v>
      </c>
    </row>
    <row r="1099">
      <c r="A1099" s="15" t="s">
        <v>1617</v>
      </c>
      <c r="B1099" s="106">
        <v>16384.0</v>
      </c>
      <c r="C1099" s="106">
        <f t="shared" si="1"/>
        <v>16</v>
      </c>
    </row>
    <row r="1100">
      <c r="A1100" s="15" t="s">
        <v>2821</v>
      </c>
      <c r="B1100" s="106">
        <v>16384.0</v>
      </c>
      <c r="C1100" s="106">
        <f t="shared" si="1"/>
        <v>16</v>
      </c>
    </row>
    <row r="1101">
      <c r="A1101" s="15" t="s">
        <v>209</v>
      </c>
      <c r="B1101" s="106">
        <v>1024.0</v>
      </c>
      <c r="C1101" s="106">
        <f t="shared" si="1"/>
        <v>1</v>
      </c>
    </row>
    <row r="1102">
      <c r="A1102" s="15" t="s">
        <v>1164</v>
      </c>
      <c r="B1102" s="106">
        <v>4096.0</v>
      </c>
      <c r="C1102" s="106">
        <f t="shared" si="1"/>
        <v>4</v>
      </c>
    </row>
    <row r="1103">
      <c r="A1103" s="15" t="s">
        <v>1591</v>
      </c>
      <c r="B1103" s="106">
        <v>6144.0</v>
      </c>
      <c r="C1103" s="106">
        <f t="shared" si="1"/>
        <v>6</v>
      </c>
    </row>
    <row r="1104">
      <c r="A1104" s="15" t="s">
        <v>1589</v>
      </c>
      <c r="B1104" s="106">
        <v>16384.0</v>
      </c>
      <c r="C1104" s="106">
        <f t="shared" si="1"/>
        <v>16</v>
      </c>
    </row>
    <row r="1105">
      <c r="A1105" s="15" t="s">
        <v>1703</v>
      </c>
      <c r="B1105" s="106">
        <v>1024.0</v>
      </c>
      <c r="C1105" s="106">
        <f t="shared" si="1"/>
        <v>1</v>
      </c>
    </row>
    <row r="1106">
      <c r="A1106" s="15" t="s">
        <v>1704</v>
      </c>
      <c r="B1106" s="106">
        <v>4096.0</v>
      </c>
      <c r="C1106" s="106">
        <f t="shared" si="1"/>
        <v>4</v>
      </c>
    </row>
    <row r="1107">
      <c r="A1107" s="15" t="s">
        <v>1718</v>
      </c>
      <c r="B1107" s="106">
        <v>8192.0</v>
      </c>
      <c r="C1107" s="106">
        <f t="shared" si="1"/>
        <v>8</v>
      </c>
    </row>
    <row r="1108">
      <c r="A1108" s="15" t="s">
        <v>1705</v>
      </c>
      <c r="B1108" s="106">
        <v>4116.0</v>
      </c>
      <c r="C1108" s="106">
        <f t="shared" si="1"/>
        <v>5</v>
      </c>
    </row>
    <row r="1109">
      <c r="A1109" s="15" t="s">
        <v>1715</v>
      </c>
      <c r="B1109" s="106">
        <v>4116.0</v>
      </c>
      <c r="C1109" s="106">
        <f t="shared" si="1"/>
        <v>5</v>
      </c>
    </row>
    <row r="1110">
      <c r="A1110" s="15" t="s">
        <v>1719</v>
      </c>
      <c r="B1110" s="106">
        <v>1024.0</v>
      </c>
      <c r="C1110" s="106">
        <f t="shared" si="1"/>
        <v>1</v>
      </c>
    </row>
    <row r="1111">
      <c r="A1111" s="15" t="s">
        <v>1145</v>
      </c>
      <c r="B1111" s="106">
        <v>6144.0</v>
      </c>
      <c r="C1111" s="106">
        <f t="shared" si="1"/>
        <v>6</v>
      </c>
    </row>
    <row r="1112">
      <c r="A1112" s="15" t="s">
        <v>1146</v>
      </c>
      <c r="B1112" s="106">
        <v>4096.0</v>
      </c>
      <c r="C1112" s="106">
        <f t="shared" si="1"/>
        <v>4</v>
      </c>
    </row>
    <row r="1113">
      <c r="A1113" s="15" t="s">
        <v>1147</v>
      </c>
      <c r="B1113" s="106">
        <v>6144.0</v>
      </c>
      <c r="C1113" s="106">
        <f t="shared" si="1"/>
        <v>6</v>
      </c>
    </row>
    <row r="1114">
      <c r="A1114" s="15" t="s">
        <v>1706</v>
      </c>
      <c r="B1114" s="106">
        <v>3072.0</v>
      </c>
      <c r="C1114" s="106">
        <f t="shared" si="1"/>
        <v>3</v>
      </c>
    </row>
    <row r="1115">
      <c r="A1115" s="15" t="s">
        <v>517</v>
      </c>
      <c r="B1115" s="106">
        <v>2048.0</v>
      </c>
      <c r="C1115" s="106">
        <f t="shared" si="1"/>
        <v>2</v>
      </c>
    </row>
    <row r="1116">
      <c r="A1116" s="15" t="s">
        <v>517</v>
      </c>
      <c r="B1116" s="106">
        <v>2048.0</v>
      </c>
      <c r="C1116" s="106">
        <f t="shared" si="1"/>
        <v>2</v>
      </c>
    </row>
    <row r="1117">
      <c r="A1117" s="15" t="s">
        <v>459</v>
      </c>
      <c r="B1117" s="106">
        <v>4096.0</v>
      </c>
      <c r="C1117" s="106">
        <f t="shared" si="1"/>
        <v>4</v>
      </c>
    </row>
    <row r="1118">
      <c r="A1118" s="15" t="s">
        <v>459</v>
      </c>
      <c r="B1118" s="106">
        <v>4096.0</v>
      </c>
      <c r="C1118" s="106">
        <f t="shared" si="1"/>
        <v>4</v>
      </c>
    </row>
    <row r="1119">
      <c r="A1119" s="15" t="s">
        <v>207</v>
      </c>
      <c r="B1119" s="106">
        <v>131072.0</v>
      </c>
      <c r="C1119" s="106">
        <f t="shared" si="1"/>
        <v>128</v>
      </c>
    </row>
    <row r="1120">
      <c r="A1120" s="15" t="s">
        <v>208</v>
      </c>
      <c r="B1120" s="106">
        <v>131072.0</v>
      </c>
      <c r="C1120" s="106">
        <f t="shared" si="1"/>
        <v>128</v>
      </c>
    </row>
    <row r="1121">
      <c r="A1121" s="15" t="s">
        <v>1710</v>
      </c>
      <c r="B1121" s="106">
        <v>16384.0</v>
      </c>
      <c r="C1121" s="106">
        <f t="shared" si="1"/>
        <v>16</v>
      </c>
    </row>
    <row r="1122">
      <c r="A1122" s="15" t="s">
        <v>1333</v>
      </c>
      <c r="B1122" s="106">
        <v>32768.0</v>
      </c>
      <c r="C1122" s="106">
        <f t="shared" si="1"/>
        <v>32</v>
      </c>
    </row>
    <row r="1123">
      <c r="A1123" s="15" t="s">
        <v>2822</v>
      </c>
      <c r="B1123" s="106">
        <v>4096.0</v>
      </c>
      <c r="C1123" s="106">
        <f t="shared" si="1"/>
        <v>4</v>
      </c>
    </row>
    <row r="1124">
      <c r="A1124" s="15" t="s">
        <v>1343</v>
      </c>
      <c r="B1124" s="106">
        <v>8192.0</v>
      </c>
      <c r="C1124" s="106">
        <f t="shared" si="1"/>
        <v>8</v>
      </c>
    </row>
    <row r="1125">
      <c r="A1125" s="15" t="s">
        <v>1711</v>
      </c>
      <c r="B1125" s="106">
        <v>4096.0</v>
      </c>
      <c r="C1125" s="106">
        <f t="shared" si="1"/>
        <v>4</v>
      </c>
    </row>
    <row r="1126">
      <c r="A1126" s="15" t="s">
        <v>485</v>
      </c>
      <c r="B1126" s="106">
        <v>12288.0</v>
      </c>
      <c r="C1126" s="106">
        <f t="shared" si="1"/>
        <v>12</v>
      </c>
    </row>
    <row r="1127">
      <c r="A1127" s="15" t="s">
        <v>374</v>
      </c>
      <c r="B1127" s="106">
        <v>2048.0</v>
      </c>
      <c r="C1127" s="106">
        <f t="shared" si="1"/>
        <v>2</v>
      </c>
    </row>
    <row r="1128">
      <c r="A1128" s="15" t="s">
        <v>1636</v>
      </c>
      <c r="B1128" s="106">
        <v>8192.0</v>
      </c>
      <c r="C1128" s="106">
        <f t="shared" si="1"/>
        <v>8</v>
      </c>
    </row>
    <row r="1129">
      <c r="A1129" s="15" t="s">
        <v>1712</v>
      </c>
      <c r="B1129" s="106">
        <v>16384.0</v>
      </c>
      <c r="C1129" s="106">
        <f t="shared" si="1"/>
        <v>16</v>
      </c>
    </row>
    <row r="1130">
      <c r="A1130" s="15" t="s">
        <v>2823</v>
      </c>
      <c r="B1130" s="106">
        <v>10240.0</v>
      </c>
      <c r="C1130" s="106">
        <f t="shared" si="1"/>
        <v>10</v>
      </c>
    </row>
    <row r="1131">
      <c r="A1131" s="15" t="s">
        <v>1576</v>
      </c>
      <c r="B1131" s="106">
        <v>8192.0</v>
      </c>
      <c r="C1131" s="106">
        <f t="shared" si="1"/>
        <v>8</v>
      </c>
    </row>
    <row r="1132">
      <c r="A1132" s="15" t="s">
        <v>1655</v>
      </c>
      <c r="B1132" s="106">
        <v>16384.0</v>
      </c>
      <c r="C1132" s="106">
        <f t="shared" si="1"/>
        <v>16</v>
      </c>
    </row>
    <row r="1133">
      <c r="A1133" s="15" t="s">
        <v>1713</v>
      </c>
      <c r="B1133" s="106">
        <v>4096.0</v>
      </c>
      <c r="C1133" s="106">
        <f t="shared" si="1"/>
        <v>4</v>
      </c>
    </row>
    <row r="1134">
      <c r="A1134" s="15" t="s">
        <v>936</v>
      </c>
      <c r="B1134" s="106">
        <v>12288.0</v>
      </c>
      <c r="C1134" s="106">
        <f t="shared" si="1"/>
        <v>12</v>
      </c>
    </row>
    <row r="1135">
      <c r="A1135" s="15" t="s">
        <v>935</v>
      </c>
      <c r="B1135" s="106">
        <v>8192.0</v>
      </c>
      <c r="C1135" s="106">
        <f t="shared" si="1"/>
        <v>8</v>
      </c>
    </row>
    <row r="1136">
      <c r="A1136" s="15" t="s">
        <v>1720</v>
      </c>
      <c r="B1136" s="106">
        <v>6144.0</v>
      </c>
      <c r="C1136" s="106">
        <f t="shared" si="1"/>
        <v>6</v>
      </c>
    </row>
    <row r="1137">
      <c r="A1137" s="15" t="s">
        <v>819</v>
      </c>
      <c r="B1137" s="106">
        <v>8192.0</v>
      </c>
      <c r="C1137" s="106">
        <f t="shared" si="1"/>
        <v>8</v>
      </c>
    </row>
    <row r="1138">
      <c r="A1138" s="15" t="s">
        <v>820</v>
      </c>
      <c r="B1138" s="106">
        <v>8192.0</v>
      </c>
      <c r="C1138" s="106">
        <f t="shared" si="1"/>
        <v>8</v>
      </c>
    </row>
    <row r="1139">
      <c r="A1139" s="15" t="s">
        <v>732</v>
      </c>
      <c r="B1139" s="106">
        <v>16384.0</v>
      </c>
      <c r="C1139" s="106">
        <f t="shared" si="1"/>
        <v>16</v>
      </c>
    </row>
    <row r="1140">
      <c r="A1140" s="15" t="s">
        <v>188</v>
      </c>
      <c r="B1140" s="106">
        <v>14336.0</v>
      </c>
      <c r="C1140" s="106">
        <f t="shared" si="1"/>
        <v>14</v>
      </c>
    </row>
    <row r="1141">
      <c r="A1141" s="15" t="s">
        <v>210</v>
      </c>
      <c r="B1141" s="106">
        <v>12288.0</v>
      </c>
      <c r="C1141" s="106">
        <f t="shared" si="1"/>
        <v>12</v>
      </c>
    </row>
    <row r="1142">
      <c r="A1142" s="15" t="s">
        <v>1721</v>
      </c>
      <c r="B1142" s="106">
        <v>4096.0</v>
      </c>
      <c r="C1142" s="106">
        <f t="shared" si="1"/>
        <v>4</v>
      </c>
    </row>
    <row r="1143">
      <c r="A1143" s="15" t="s">
        <v>211</v>
      </c>
      <c r="B1143" s="106">
        <v>8192.0</v>
      </c>
      <c r="C1143" s="106">
        <f t="shared" si="1"/>
        <v>8</v>
      </c>
    </row>
    <row r="1144">
      <c r="A1144" s="15" t="s">
        <v>231</v>
      </c>
      <c r="B1144" s="106">
        <v>4096.0</v>
      </c>
      <c r="C1144" s="106">
        <f t="shared" si="1"/>
        <v>4</v>
      </c>
    </row>
    <row r="1145">
      <c r="A1145" s="15" t="s">
        <v>1590</v>
      </c>
      <c r="B1145" s="106">
        <v>16384.0</v>
      </c>
      <c r="C1145" s="106">
        <f t="shared" si="1"/>
        <v>16</v>
      </c>
    </row>
    <row r="1146">
      <c r="A1146" s="15" t="s">
        <v>337</v>
      </c>
      <c r="B1146" s="106">
        <v>32768.0</v>
      </c>
      <c r="C1146" s="106">
        <f t="shared" si="1"/>
        <v>32</v>
      </c>
    </row>
    <row r="1147">
      <c r="A1147" s="15" t="s">
        <v>1722</v>
      </c>
      <c r="B1147" s="106">
        <v>8192.0</v>
      </c>
      <c r="C1147" s="106">
        <f t="shared" si="1"/>
        <v>8</v>
      </c>
    </row>
    <row r="1148">
      <c r="A1148" s="15" t="s">
        <v>1555</v>
      </c>
      <c r="B1148" s="106">
        <v>4096.0</v>
      </c>
      <c r="C1148" s="106">
        <f t="shared" si="1"/>
        <v>4</v>
      </c>
    </row>
    <row r="1149">
      <c r="A1149" s="15" t="s">
        <v>534</v>
      </c>
      <c r="B1149" s="106">
        <v>8192.0</v>
      </c>
      <c r="C1149" s="106">
        <f t="shared" si="1"/>
        <v>8</v>
      </c>
    </row>
    <row r="1150">
      <c r="A1150" s="15" t="s">
        <v>409</v>
      </c>
      <c r="B1150" s="106">
        <v>65536.0</v>
      </c>
      <c r="C1150" s="106">
        <f t="shared" si="1"/>
        <v>64</v>
      </c>
    </row>
    <row r="1151">
      <c r="A1151" s="15" t="s">
        <v>410</v>
      </c>
      <c r="B1151" s="106">
        <v>65536.0</v>
      </c>
      <c r="C1151" s="106">
        <f t="shared" si="1"/>
        <v>64</v>
      </c>
    </row>
    <row r="1152">
      <c r="A1152" s="15" t="s">
        <v>411</v>
      </c>
      <c r="B1152" s="106">
        <v>65536.0</v>
      </c>
      <c r="C1152" s="106">
        <f t="shared" si="1"/>
        <v>64</v>
      </c>
    </row>
    <row r="1153">
      <c r="A1153" s="15" t="s">
        <v>412</v>
      </c>
      <c r="B1153" s="106">
        <v>16384.0</v>
      </c>
      <c r="C1153" s="106">
        <f t="shared" si="1"/>
        <v>16</v>
      </c>
    </row>
    <row r="1154">
      <c r="A1154" s="15" t="s">
        <v>1485</v>
      </c>
      <c r="B1154" s="106">
        <v>4096.0</v>
      </c>
      <c r="C1154" s="106">
        <f t="shared" si="1"/>
        <v>4</v>
      </c>
    </row>
    <row r="1155">
      <c r="A1155" s="15" t="s">
        <v>1486</v>
      </c>
      <c r="B1155" s="106">
        <v>4096.0</v>
      </c>
      <c r="C1155" s="106">
        <f t="shared" si="1"/>
        <v>4</v>
      </c>
    </row>
    <row r="1156">
      <c r="A1156" s="15" t="s">
        <v>512</v>
      </c>
      <c r="B1156" s="106">
        <v>16384.0</v>
      </c>
      <c r="C1156" s="106">
        <f t="shared" si="1"/>
        <v>16</v>
      </c>
    </row>
    <row r="1157">
      <c r="A1157" s="15" t="s">
        <v>1723</v>
      </c>
      <c r="B1157" s="106">
        <v>16384.0</v>
      </c>
      <c r="C1157" s="106">
        <f t="shared" si="1"/>
        <v>16</v>
      </c>
    </row>
    <row r="1158">
      <c r="A1158" s="15" t="s">
        <v>855</v>
      </c>
      <c r="B1158" s="106">
        <v>16384.0</v>
      </c>
      <c r="C1158" s="106">
        <f t="shared" si="1"/>
        <v>16</v>
      </c>
    </row>
    <row r="1159">
      <c r="A1159" s="15" t="s">
        <v>856</v>
      </c>
      <c r="B1159" s="106">
        <v>16384.0</v>
      </c>
      <c r="C1159" s="106">
        <f t="shared" si="1"/>
        <v>16</v>
      </c>
    </row>
    <row r="1160">
      <c r="A1160" s="15" t="s">
        <v>857</v>
      </c>
      <c r="B1160" s="106">
        <v>16384.0</v>
      </c>
      <c r="C1160" s="106">
        <f t="shared" si="1"/>
        <v>16</v>
      </c>
    </row>
    <row r="1161">
      <c r="A1161" s="15" t="s">
        <v>1013</v>
      </c>
      <c r="B1161" s="106">
        <v>131072.0</v>
      </c>
      <c r="C1161" s="106">
        <f t="shared" si="1"/>
        <v>128</v>
      </c>
    </row>
    <row r="1162">
      <c r="A1162" s="15" t="s">
        <v>1014</v>
      </c>
      <c r="B1162" s="106">
        <v>16384.0</v>
      </c>
      <c r="C1162" s="106">
        <f t="shared" si="1"/>
        <v>16</v>
      </c>
    </row>
    <row r="1163">
      <c r="A1163" s="15" t="s">
        <v>1015</v>
      </c>
      <c r="B1163" s="106">
        <v>131072.0</v>
      </c>
      <c r="C1163" s="106">
        <f t="shared" si="1"/>
        <v>128</v>
      </c>
    </row>
    <row r="1164">
      <c r="A1164" s="15" t="s">
        <v>1526</v>
      </c>
      <c r="B1164" s="106">
        <v>8192.0</v>
      </c>
      <c r="C1164" s="106">
        <f t="shared" si="1"/>
        <v>8</v>
      </c>
    </row>
    <row r="1165">
      <c r="A1165" s="15" t="s">
        <v>552</v>
      </c>
      <c r="B1165" s="106">
        <v>4096.0</v>
      </c>
      <c r="C1165" s="106">
        <f t="shared" si="1"/>
        <v>4</v>
      </c>
    </row>
    <row r="1166">
      <c r="A1166" s="15" t="s">
        <v>561</v>
      </c>
      <c r="B1166" s="106">
        <v>8192.0</v>
      </c>
      <c r="C1166" s="106">
        <f t="shared" si="1"/>
        <v>8</v>
      </c>
    </row>
    <row r="1167">
      <c r="A1167" s="15" t="s">
        <v>682</v>
      </c>
      <c r="B1167" s="106">
        <v>16384.0</v>
      </c>
      <c r="C1167" s="106">
        <f t="shared" si="1"/>
        <v>16</v>
      </c>
    </row>
    <row r="1168">
      <c r="A1168" s="15" t="s">
        <v>683</v>
      </c>
      <c r="B1168" s="106">
        <v>4096.0</v>
      </c>
      <c r="C1168" s="106">
        <f t="shared" si="1"/>
        <v>4</v>
      </c>
    </row>
    <row r="1169">
      <c r="A1169" s="15" t="s">
        <v>684</v>
      </c>
      <c r="B1169" s="106">
        <v>4096.0</v>
      </c>
      <c r="C1169" s="106">
        <f t="shared" si="1"/>
        <v>4</v>
      </c>
    </row>
    <row r="1170">
      <c r="A1170" s="15" t="s">
        <v>685</v>
      </c>
      <c r="B1170" s="106">
        <v>4096.0</v>
      </c>
      <c r="C1170" s="106">
        <f t="shared" si="1"/>
        <v>4</v>
      </c>
    </row>
    <row r="1171">
      <c r="A1171" s="15" t="s">
        <v>1377</v>
      </c>
      <c r="B1171" s="106">
        <v>16384.0</v>
      </c>
      <c r="C1171" s="106">
        <f t="shared" si="1"/>
        <v>16</v>
      </c>
    </row>
    <row r="1172">
      <c r="A1172" s="15" t="s">
        <v>1496</v>
      </c>
      <c r="B1172" s="106">
        <v>8192.0</v>
      </c>
      <c r="C1172" s="106">
        <f t="shared" si="1"/>
        <v>8</v>
      </c>
    </row>
    <row r="1173">
      <c r="A1173" s="15" t="s">
        <v>1724</v>
      </c>
      <c r="B1173" s="106">
        <v>16384.0</v>
      </c>
      <c r="C1173" s="106">
        <f t="shared" si="1"/>
        <v>16</v>
      </c>
    </row>
    <row r="1174">
      <c r="A1174" s="15" t="s">
        <v>1453</v>
      </c>
      <c r="B1174" s="106">
        <v>32768.0</v>
      </c>
      <c r="C1174" s="106">
        <f t="shared" si="1"/>
        <v>32</v>
      </c>
    </row>
    <row r="1175">
      <c r="A1175" s="15" t="s">
        <v>1518</v>
      </c>
      <c r="B1175" s="106">
        <v>8192.0</v>
      </c>
      <c r="C1175" s="106">
        <f t="shared" si="1"/>
        <v>8</v>
      </c>
    </row>
    <row r="1176">
      <c r="A1176" s="15" t="s">
        <v>1392</v>
      </c>
      <c r="B1176" s="106">
        <v>2048.0</v>
      </c>
      <c r="C1176" s="106">
        <f t="shared" si="1"/>
        <v>2</v>
      </c>
    </row>
    <row r="1177">
      <c r="A1177" s="15" t="s">
        <v>1393</v>
      </c>
      <c r="B1177" s="106">
        <v>4096.0</v>
      </c>
      <c r="C1177" s="106">
        <f t="shared" si="1"/>
        <v>4</v>
      </c>
    </row>
    <row r="1178">
      <c r="A1178" s="15" t="s">
        <v>1149</v>
      </c>
      <c r="B1178" s="106">
        <v>49152.0</v>
      </c>
      <c r="C1178" s="106">
        <f t="shared" si="1"/>
        <v>48</v>
      </c>
    </row>
    <row r="1179">
      <c r="A1179" s="15" t="s">
        <v>1150</v>
      </c>
      <c r="B1179" s="106">
        <v>32768.0</v>
      </c>
      <c r="C1179" s="106">
        <f t="shared" si="1"/>
        <v>32</v>
      </c>
    </row>
    <row r="1180">
      <c r="A1180" s="15" t="s">
        <v>1148</v>
      </c>
      <c r="B1180" s="106">
        <v>65536.0</v>
      </c>
      <c r="C1180" s="106">
        <f t="shared" si="1"/>
        <v>64</v>
      </c>
    </row>
    <row r="1181">
      <c r="A1181" s="15" t="s">
        <v>560</v>
      </c>
      <c r="B1181" s="106">
        <v>8192.0</v>
      </c>
      <c r="C1181" s="106">
        <f t="shared" si="1"/>
        <v>8</v>
      </c>
    </row>
    <row r="1182">
      <c r="A1182" s="15" t="s">
        <v>1613</v>
      </c>
      <c r="B1182" s="106">
        <v>16384.0</v>
      </c>
      <c r="C1182" s="106">
        <f t="shared" si="1"/>
        <v>16</v>
      </c>
    </row>
    <row r="1183">
      <c r="A1183" s="15" t="s">
        <v>1614</v>
      </c>
      <c r="B1183" s="106">
        <v>16384.0</v>
      </c>
      <c r="C1183" s="106">
        <f t="shared" si="1"/>
        <v>16</v>
      </c>
    </row>
    <row r="1184">
      <c r="A1184" s="15" t="s">
        <v>581</v>
      </c>
      <c r="B1184" s="106">
        <v>24576.0</v>
      </c>
      <c r="C1184" s="106">
        <f t="shared" si="1"/>
        <v>24</v>
      </c>
    </row>
    <row r="1185">
      <c r="A1185" s="15" t="s">
        <v>681</v>
      </c>
      <c r="B1185" s="106">
        <v>16384.0</v>
      </c>
      <c r="C1185" s="106">
        <f t="shared" si="1"/>
        <v>16</v>
      </c>
    </row>
    <row r="1186">
      <c r="A1186" s="15" t="s">
        <v>1527</v>
      </c>
      <c r="B1186" s="106">
        <v>32768.0</v>
      </c>
      <c r="C1186" s="106">
        <f t="shared" si="1"/>
        <v>32</v>
      </c>
    </row>
    <row r="1187">
      <c r="A1187" s="15" t="s">
        <v>786</v>
      </c>
      <c r="B1187" s="106">
        <v>16384.0</v>
      </c>
      <c r="C1187" s="106">
        <f t="shared" si="1"/>
        <v>16</v>
      </c>
    </row>
    <row r="1188">
      <c r="A1188" s="15" t="s">
        <v>2824</v>
      </c>
      <c r="B1188" s="106">
        <v>4096.0</v>
      </c>
      <c r="C1188" s="106">
        <f t="shared" si="1"/>
        <v>4</v>
      </c>
    </row>
    <row r="1189">
      <c r="A1189" s="15" t="s">
        <v>1707</v>
      </c>
      <c r="B1189" s="106">
        <v>2048.0</v>
      </c>
      <c r="C1189" s="106">
        <f t="shared" si="1"/>
        <v>2</v>
      </c>
    </row>
    <row r="1190">
      <c r="A1190" s="15" t="s">
        <v>1714</v>
      </c>
      <c r="B1190" s="106">
        <v>8192.0</v>
      </c>
      <c r="C1190" s="106">
        <f t="shared" si="1"/>
        <v>8</v>
      </c>
    </row>
    <row r="1191">
      <c r="A1191" s="15" t="s">
        <v>2825</v>
      </c>
      <c r="B1191" s="106">
        <v>6144.0</v>
      </c>
      <c r="C1191" s="106">
        <f t="shared" si="1"/>
        <v>6</v>
      </c>
    </row>
    <row r="1192">
      <c r="A1192" s="15" t="s">
        <v>303</v>
      </c>
      <c r="B1192" s="106">
        <v>24576.0</v>
      </c>
      <c r="C1192" s="106">
        <f t="shared" si="1"/>
        <v>24</v>
      </c>
    </row>
    <row r="1193">
      <c r="A1193" s="15" t="s">
        <v>1725</v>
      </c>
      <c r="B1193" s="106">
        <v>24576.0</v>
      </c>
      <c r="C1193" s="106">
        <f t="shared" si="1"/>
        <v>24</v>
      </c>
    </row>
    <row r="1194">
      <c r="A1194" s="15" t="s">
        <v>1454</v>
      </c>
      <c r="B1194" s="106">
        <v>7852.0</v>
      </c>
      <c r="C1194" s="106">
        <f t="shared" si="1"/>
        <v>8</v>
      </c>
    </row>
    <row r="1195">
      <c r="A1195" s="15" t="s">
        <v>270</v>
      </c>
      <c r="B1195" s="106">
        <v>8192.0</v>
      </c>
      <c r="C1195" s="106">
        <f t="shared" si="1"/>
        <v>8</v>
      </c>
    </row>
    <row r="1196">
      <c r="A1196" s="15" t="s">
        <v>1615</v>
      </c>
      <c r="B1196" s="106">
        <v>4096.0</v>
      </c>
      <c r="C1196" s="106">
        <f t="shared" si="1"/>
        <v>4</v>
      </c>
    </row>
    <row r="1197">
      <c r="A1197" s="15" t="s">
        <v>2826</v>
      </c>
      <c r="B1197" s="106">
        <v>6144.0</v>
      </c>
      <c r="C1197" s="106">
        <f t="shared" si="1"/>
        <v>6</v>
      </c>
    </row>
    <row r="1198">
      <c r="A1198" s="15" t="s">
        <v>1524</v>
      </c>
      <c r="B1198" s="106">
        <v>4096.0</v>
      </c>
      <c r="C1198" s="106">
        <f t="shared" si="1"/>
        <v>4</v>
      </c>
    </row>
    <row r="1199">
      <c r="A1199" s="15" t="s">
        <v>2827</v>
      </c>
      <c r="B1199" s="106">
        <v>8192.0</v>
      </c>
      <c r="C1199" s="106">
        <f t="shared" si="1"/>
        <v>8</v>
      </c>
    </row>
    <row r="1200">
      <c r="A1200" s="15" t="s">
        <v>2828</v>
      </c>
      <c r="B1200" s="106">
        <v>16384.0</v>
      </c>
      <c r="C1200" s="106">
        <f t="shared" si="1"/>
        <v>16</v>
      </c>
    </row>
    <row r="1201">
      <c r="A1201" s="15" t="s">
        <v>2829</v>
      </c>
      <c r="B1201" s="106">
        <v>4096.0</v>
      </c>
      <c r="C1201" s="106">
        <f t="shared" si="1"/>
        <v>4</v>
      </c>
    </row>
    <row r="1202">
      <c r="A1202" s="15" t="s">
        <v>2830</v>
      </c>
      <c r="B1202" s="15">
        <v>128.0</v>
      </c>
      <c r="C1202" s="106">
        <f t="shared" si="1"/>
        <v>1</v>
      </c>
    </row>
    <row r="1203">
      <c r="A1203" s="15" t="s">
        <v>2831</v>
      </c>
      <c r="B1203" s="15">
        <v>128.0</v>
      </c>
      <c r="C1203" s="106">
        <f t="shared" si="1"/>
        <v>1</v>
      </c>
    </row>
    <row r="1204">
      <c r="A1204" s="15" t="s">
        <v>2832</v>
      </c>
      <c r="B1204" s="15">
        <v>128.0</v>
      </c>
      <c r="C1204" s="106">
        <f t="shared" si="1"/>
        <v>1</v>
      </c>
    </row>
    <row r="1205">
      <c r="A1205" s="15" t="s">
        <v>2833</v>
      </c>
      <c r="B1205" s="15">
        <v>128.0</v>
      </c>
      <c r="C1205" s="106">
        <f t="shared" si="1"/>
        <v>1</v>
      </c>
    </row>
    <row r="1206">
      <c r="A1206" s="15" t="s">
        <v>2834</v>
      </c>
      <c r="B1206" s="15">
        <v>128.0</v>
      </c>
      <c r="C1206" s="106">
        <f t="shared" si="1"/>
        <v>1</v>
      </c>
    </row>
    <row r="1207">
      <c r="A1207" s="15" t="s">
        <v>2835</v>
      </c>
      <c r="B1207" s="15">
        <v>128.0</v>
      </c>
      <c r="C1207" s="106">
        <f t="shared" si="1"/>
        <v>1</v>
      </c>
    </row>
    <row r="1208">
      <c r="A1208" s="15" t="s">
        <v>2836</v>
      </c>
      <c r="B1208" s="15">
        <v>128.0</v>
      </c>
      <c r="C1208" s="106">
        <f t="shared" si="1"/>
        <v>1</v>
      </c>
    </row>
    <row r="1209">
      <c r="A1209" s="15" t="s">
        <v>2837</v>
      </c>
      <c r="B1209" s="15">
        <v>128.0</v>
      </c>
      <c r="C1209" s="106">
        <f t="shared" si="1"/>
        <v>1</v>
      </c>
    </row>
    <row r="1210">
      <c r="A1210" s="15" t="s">
        <v>2838</v>
      </c>
      <c r="B1210" s="15">
        <v>128.0</v>
      </c>
      <c r="C1210" s="106">
        <f t="shared" si="1"/>
        <v>1</v>
      </c>
    </row>
    <row r="1211">
      <c r="A1211" s="15" t="s">
        <v>2839</v>
      </c>
      <c r="B1211" s="15">
        <v>128.0</v>
      </c>
      <c r="C1211" s="106">
        <f t="shared" si="1"/>
        <v>1</v>
      </c>
    </row>
    <row r="1212">
      <c r="A1212" s="15" t="s">
        <v>2840</v>
      </c>
      <c r="B1212" s="15">
        <v>128.0</v>
      </c>
      <c r="C1212" s="106">
        <f t="shared" si="1"/>
        <v>1</v>
      </c>
    </row>
    <row r="1213">
      <c r="A1213" s="15" t="s">
        <v>2841</v>
      </c>
      <c r="B1213" s="15">
        <v>128.0</v>
      </c>
      <c r="C1213" s="106">
        <f t="shared" si="1"/>
        <v>1</v>
      </c>
    </row>
    <row r="1214">
      <c r="A1214" s="15" t="s">
        <v>2842</v>
      </c>
      <c r="B1214" s="106">
        <v>8192.0</v>
      </c>
      <c r="C1214" s="106">
        <f t="shared" si="1"/>
        <v>8</v>
      </c>
    </row>
    <row r="1215">
      <c r="A1215" s="15" t="s">
        <v>1528</v>
      </c>
      <c r="B1215" s="106">
        <v>32768.0</v>
      </c>
      <c r="C1215" s="106">
        <f t="shared" si="1"/>
        <v>32</v>
      </c>
    </row>
    <row r="1216">
      <c r="A1216" s="15" t="s">
        <v>1708</v>
      </c>
      <c r="B1216" s="106">
        <v>2048.0</v>
      </c>
      <c r="C1216" s="106">
        <f t="shared" si="1"/>
        <v>2</v>
      </c>
    </row>
    <row r="1217">
      <c r="A1217" s="15" t="s">
        <v>1356</v>
      </c>
      <c r="B1217" s="106">
        <v>8192.0</v>
      </c>
      <c r="C1217" s="106">
        <f t="shared" si="1"/>
        <v>8</v>
      </c>
    </row>
    <row r="1218">
      <c r="A1218" s="15" t="s">
        <v>765</v>
      </c>
      <c r="B1218" s="106">
        <v>16364.0</v>
      </c>
      <c r="C1218" s="106">
        <f t="shared" si="1"/>
        <v>16</v>
      </c>
    </row>
    <row r="1219">
      <c r="A1219" s="15" t="s">
        <v>766</v>
      </c>
      <c r="B1219" s="106">
        <v>16364.0</v>
      </c>
      <c r="C1219" s="106">
        <f t="shared" si="1"/>
        <v>16</v>
      </c>
    </row>
    <row r="1220">
      <c r="A1220" s="15" t="s">
        <v>2843</v>
      </c>
      <c r="B1220" s="106">
        <v>8192.0</v>
      </c>
      <c r="C1220" s="106">
        <f t="shared" si="1"/>
        <v>8</v>
      </c>
    </row>
    <row r="1221">
      <c r="A1221" s="15" t="s">
        <v>1189</v>
      </c>
      <c r="B1221" s="106">
        <v>4096.0</v>
      </c>
      <c r="C1221" s="106">
        <f t="shared" si="1"/>
        <v>4</v>
      </c>
    </row>
    <row r="1222">
      <c r="A1222" s="15" t="s">
        <v>1190</v>
      </c>
      <c r="B1222" s="106">
        <v>4096.0</v>
      </c>
      <c r="C1222" s="106">
        <f t="shared" si="1"/>
        <v>4</v>
      </c>
    </row>
    <row r="1223">
      <c r="A1223" s="15" t="s">
        <v>1200</v>
      </c>
      <c r="B1223" s="106">
        <v>4096.0</v>
      </c>
      <c r="C1223" s="106">
        <f t="shared" si="1"/>
        <v>4</v>
      </c>
    </row>
    <row r="1224">
      <c r="A1224" s="15" t="s">
        <v>1201</v>
      </c>
      <c r="B1224" s="106">
        <v>4096.0</v>
      </c>
      <c r="C1224" s="106">
        <f t="shared" si="1"/>
        <v>4</v>
      </c>
    </row>
    <row r="1225">
      <c r="A1225" s="15" t="s">
        <v>1202</v>
      </c>
      <c r="B1225" s="106">
        <v>4096.0</v>
      </c>
      <c r="C1225" s="106">
        <f t="shared" si="1"/>
        <v>4</v>
      </c>
    </row>
    <row r="1226">
      <c r="A1226" s="15" t="s">
        <v>1191</v>
      </c>
      <c r="B1226" s="106">
        <v>4096.0</v>
      </c>
      <c r="C1226" s="106">
        <f t="shared" si="1"/>
        <v>4</v>
      </c>
    </row>
    <row r="1227">
      <c r="A1227" s="15" t="s">
        <v>1192</v>
      </c>
      <c r="B1227" s="106">
        <v>4096.0</v>
      </c>
      <c r="C1227" s="106">
        <f t="shared" si="1"/>
        <v>4</v>
      </c>
    </row>
    <row r="1228">
      <c r="A1228" s="15" t="s">
        <v>1193</v>
      </c>
      <c r="B1228" s="106">
        <v>4096.0</v>
      </c>
      <c r="C1228" s="106">
        <f t="shared" si="1"/>
        <v>4</v>
      </c>
    </row>
    <row r="1229">
      <c r="A1229" s="15" t="s">
        <v>1194</v>
      </c>
      <c r="B1229" s="106">
        <v>4096.0</v>
      </c>
      <c r="C1229" s="106">
        <f t="shared" si="1"/>
        <v>4</v>
      </c>
    </row>
    <row r="1230">
      <c r="A1230" s="15" t="s">
        <v>1198</v>
      </c>
      <c r="B1230" s="106">
        <v>4096.0</v>
      </c>
      <c r="C1230" s="106">
        <f t="shared" si="1"/>
        <v>4</v>
      </c>
    </row>
    <row r="1231">
      <c r="A1231" s="15" t="s">
        <v>1199</v>
      </c>
      <c r="B1231" s="106">
        <v>4096.0</v>
      </c>
      <c r="C1231" s="106">
        <f t="shared" si="1"/>
        <v>4</v>
      </c>
    </row>
    <row r="1232">
      <c r="A1232" s="15" t="s">
        <v>1195</v>
      </c>
      <c r="B1232" s="106">
        <v>4096.0</v>
      </c>
      <c r="C1232" s="106">
        <f t="shared" si="1"/>
        <v>4</v>
      </c>
    </row>
    <row r="1233">
      <c r="A1233" s="15" t="s">
        <v>1196</v>
      </c>
      <c r="B1233" s="106">
        <v>4096.0</v>
      </c>
      <c r="C1233" s="106">
        <f t="shared" si="1"/>
        <v>4</v>
      </c>
    </row>
    <row r="1234">
      <c r="A1234" s="15" t="s">
        <v>1197</v>
      </c>
      <c r="B1234" s="106">
        <v>4096.0</v>
      </c>
      <c r="C1234" s="106">
        <f t="shared" si="1"/>
        <v>4</v>
      </c>
    </row>
    <row r="1235">
      <c r="A1235" s="15" t="s">
        <v>2844</v>
      </c>
      <c r="B1235" s="106">
        <v>1024.0</v>
      </c>
      <c r="C1235" s="106">
        <f t="shared" si="1"/>
        <v>1</v>
      </c>
    </row>
    <row r="1236">
      <c r="A1236" s="15" t="s">
        <v>978</v>
      </c>
      <c r="B1236" s="106">
        <v>12288.0</v>
      </c>
      <c r="C1236" s="106">
        <f t="shared" si="1"/>
        <v>12</v>
      </c>
    </row>
    <row r="1237">
      <c r="A1237" s="15" t="s">
        <v>242</v>
      </c>
      <c r="B1237" s="106">
        <v>16384.0</v>
      </c>
      <c r="C1237" s="106">
        <f t="shared" si="1"/>
        <v>16</v>
      </c>
    </row>
    <row r="1238">
      <c r="A1238" s="15" t="s">
        <v>827</v>
      </c>
      <c r="B1238" s="106">
        <v>8192.0</v>
      </c>
      <c r="C1238" s="106">
        <f t="shared" si="1"/>
        <v>8</v>
      </c>
    </row>
    <row r="1239">
      <c r="A1239" s="15" t="s">
        <v>723</v>
      </c>
      <c r="B1239" s="106">
        <v>16384.0</v>
      </c>
      <c r="C1239" s="106">
        <f t="shared" si="1"/>
        <v>16</v>
      </c>
    </row>
    <row r="1240">
      <c r="A1240" s="15" t="s">
        <v>724</v>
      </c>
      <c r="B1240" s="106">
        <v>16384.0</v>
      </c>
      <c r="C1240" s="106">
        <f t="shared" si="1"/>
        <v>16</v>
      </c>
    </row>
    <row r="1241">
      <c r="A1241" s="15" t="s">
        <v>1225</v>
      </c>
      <c r="B1241" s="106">
        <v>8192.0</v>
      </c>
      <c r="C1241" s="106">
        <f t="shared" si="1"/>
        <v>8</v>
      </c>
    </row>
    <row r="1242">
      <c r="A1242" s="15" t="s">
        <v>1211</v>
      </c>
      <c r="B1242" s="106">
        <v>8192.0</v>
      </c>
      <c r="C1242" s="106">
        <f t="shared" si="1"/>
        <v>8</v>
      </c>
    </row>
    <row r="1243">
      <c r="A1243" s="15" t="s">
        <v>1212</v>
      </c>
      <c r="B1243" s="106">
        <v>8192.0</v>
      </c>
      <c r="C1243" s="106">
        <f t="shared" si="1"/>
        <v>8</v>
      </c>
    </row>
    <row r="1244">
      <c r="A1244" s="15" t="s">
        <v>1213</v>
      </c>
      <c r="B1244" s="106">
        <v>8192.0</v>
      </c>
      <c r="C1244" s="106">
        <f t="shared" si="1"/>
        <v>8</v>
      </c>
    </row>
    <row r="1245">
      <c r="A1245" s="15" t="s">
        <v>229</v>
      </c>
      <c r="B1245" s="106">
        <v>4096.0</v>
      </c>
      <c r="C1245" s="106">
        <f t="shared" si="1"/>
        <v>4</v>
      </c>
    </row>
    <row r="1246">
      <c r="A1246" s="15" t="s">
        <v>1341</v>
      </c>
      <c r="B1246" s="106">
        <v>4096.0</v>
      </c>
      <c r="C1246" s="106">
        <f t="shared" si="1"/>
        <v>4</v>
      </c>
    </row>
    <row r="1247">
      <c r="A1247" s="15" t="s">
        <v>323</v>
      </c>
      <c r="B1247" s="106">
        <v>16384.0</v>
      </c>
      <c r="C1247" s="106">
        <f t="shared" si="1"/>
        <v>16</v>
      </c>
    </row>
    <row r="1248">
      <c r="A1248" s="15" t="s">
        <v>324</v>
      </c>
      <c r="B1248" s="106">
        <v>16384.0</v>
      </c>
      <c r="C1248" s="106">
        <f t="shared" si="1"/>
        <v>16</v>
      </c>
    </row>
    <row r="1249">
      <c r="A1249" s="15" t="s">
        <v>333</v>
      </c>
      <c r="B1249" s="106">
        <v>65536.0</v>
      </c>
      <c r="C1249" s="106">
        <f t="shared" si="1"/>
        <v>64</v>
      </c>
    </row>
    <row r="1250">
      <c r="A1250" s="15" t="s">
        <v>1545</v>
      </c>
      <c r="B1250" s="106">
        <v>4096.0</v>
      </c>
      <c r="C1250" s="106">
        <f t="shared" si="1"/>
        <v>4</v>
      </c>
    </row>
    <row r="1251">
      <c r="A1251" s="15" t="s">
        <v>1672</v>
      </c>
      <c r="B1251" s="106">
        <v>8192.0</v>
      </c>
      <c r="C1251" s="106">
        <f t="shared" si="1"/>
        <v>8</v>
      </c>
    </row>
    <row r="1252">
      <c r="A1252" s="15" t="s">
        <v>528</v>
      </c>
      <c r="B1252" s="106">
        <v>4096.0</v>
      </c>
      <c r="C1252" s="106">
        <f t="shared" si="1"/>
        <v>4</v>
      </c>
    </row>
    <row r="1253">
      <c r="A1253" s="15" t="s">
        <v>1476</v>
      </c>
      <c r="B1253" s="106">
        <v>16384.0</v>
      </c>
      <c r="C1253" s="106">
        <f t="shared" si="1"/>
        <v>16</v>
      </c>
    </row>
    <row r="1254">
      <c r="A1254" s="15" t="s">
        <v>475</v>
      </c>
      <c r="B1254" s="106">
        <v>4096.0</v>
      </c>
      <c r="C1254" s="106">
        <f t="shared" si="1"/>
        <v>4</v>
      </c>
    </row>
    <row r="1255">
      <c r="A1255" s="15" t="s">
        <v>366</v>
      </c>
      <c r="B1255" s="106">
        <v>2048.0</v>
      </c>
      <c r="C1255" s="106">
        <f t="shared" si="1"/>
        <v>2</v>
      </c>
    </row>
    <row r="1256">
      <c r="A1256" s="15" t="s">
        <v>1461</v>
      </c>
      <c r="B1256" s="106">
        <v>16384.0</v>
      </c>
      <c r="C1256" s="106">
        <f t="shared" si="1"/>
        <v>16</v>
      </c>
    </row>
    <row r="1257">
      <c r="A1257" s="15" t="s">
        <v>840</v>
      </c>
      <c r="B1257" s="106">
        <v>8192.0</v>
      </c>
      <c r="C1257" s="106">
        <f t="shared" si="1"/>
        <v>8</v>
      </c>
    </row>
    <row r="1258">
      <c r="A1258" s="15" t="s">
        <v>518</v>
      </c>
      <c r="B1258" s="106">
        <v>8192.0</v>
      </c>
      <c r="C1258" s="106">
        <f t="shared" si="1"/>
        <v>8</v>
      </c>
    </row>
    <row r="1259">
      <c r="A1259" s="15" t="s">
        <v>1673</v>
      </c>
      <c r="B1259" s="106">
        <v>65536.0</v>
      </c>
      <c r="C1259" s="106">
        <f t="shared" si="1"/>
        <v>64</v>
      </c>
    </row>
    <row r="1260">
      <c r="A1260" s="15" t="s">
        <v>2845</v>
      </c>
      <c r="B1260" s="106">
        <v>16384.0</v>
      </c>
      <c r="C1260" s="106">
        <f t="shared" si="1"/>
        <v>16</v>
      </c>
    </row>
    <row r="1261">
      <c r="A1261" s="15" t="s">
        <v>2846</v>
      </c>
      <c r="B1261" s="106">
        <v>16384.0</v>
      </c>
      <c r="C1261" s="106">
        <f t="shared" si="1"/>
        <v>16</v>
      </c>
    </row>
    <row r="1262">
      <c r="A1262" s="15" t="s">
        <v>2847</v>
      </c>
      <c r="B1262" s="106">
        <v>16384.0</v>
      </c>
      <c r="C1262" s="106">
        <f t="shared" si="1"/>
        <v>16</v>
      </c>
    </row>
    <row r="1263">
      <c r="A1263" s="15" t="s">
        <v>1034</v>
      </c>
      <c r="B1263" s="106">
        <v>262144.0</v>
      </c>
      <c r="C1263" s="106">
        <f t="shared" si="1"/>
        <v>256</v>
      </c>
    </row>
    <row r="1264">
      <c r="A1264" s="15" t="s">
        <v>1035</v>
      </c>
      <c r="B1264" s="106">
        <v>128000.0</v>
      </c>
      <c r="C1264" s="106">
        <f t="shared" si="1"/>
        <v>125</v>
      </c>
    </row>
    <row r="1265">
      <c r="A1265" s="15" t="s">
        <v>1036</v>
      </c>
      <c r="B1265" s="106">
        <v>131072.0</v>
      </c>
      <c r="C1265" s="106">
        <f t="shared" si="1"/>
        <v>128</v>
      </c>
    </row>
    <row r="1266">
      <c r="A1266" s="15" t="s">
        <v>1037</v>
      </c>
      <c r="B1266" s="106">
        <v>8192.0</v>
      </c>
      <c r="C1266" s="106">
        <f t="shared" si="1"/>
        <v>8</v>
      </c>
    </row>
    <row r="1267">
      <c r="A1267" s="15" t="s">
        <v>367</v>
      </c>
      <c r="B1267" s="106">
        <v>2048.0</v>
      </c>
      <c r="C1267" s="106">
        <f t="shared" si="1"/>
        <v>2</v>
      </c>
    </row>
    <row r="1268">
      <c r="A1268" s="15" t="s">
        <v>368</v>
      </c>
      <c r="B1268" s="106">
        <v>4096.0</v>
      </c>
      <c r="C1268" s="106">
        <f t="shared" si="1"/>
        <v>4</v>
      </c>
    </row>
    <row r="1269">
      <c r="A1269" s="15" t="s">
        <v>498</v>
      </c>
      <c r="B1269" s="106">
        <v>8192.0</v>
      </c>
      <c r="C1269" s="106">
        <f t="shared" si="1"/>
        <v>8</v>
      </c>
    </row>
    <row r="1270">
      <c r="A1270" s="15" t="s">
        <v>1214</v>
      </c>
      <c r="B1270" s="106">
        <v>8192.0</v>
      </c>
      <c r="C1270" s="106">
        <f t="shared" si="1"/>
        <v>8</v>
      </c>
    </row>
    <row r="1271">
      <c r="A1271" s="15" t="s">
        <v>1226</v>
      </c>
      <c r="B1271" s="106">
        <v>8192.0</v>
      </c>
      <c r="C1271" s="106">
        <f t="shared" si="1"/>
        <v>8</v>
      </c>
    </row>
    <row r="1272">
      <c r="A1272" s="15" t="s">
        <v>1227</v>
      </c>
      <c r="B1272" s="106">
        <v>4096.0</v>
      </c>
      <c r="C1272" s="106">
        <f t="shared" si="1"/>
        <v>4</v>
      </c>
    </row>
    <row r="1273">
      <c r="A1273" s="15" t="s">
        <v>1229</v>
      </c>
      <c r="B1273" s="106">
        <v>4096.0</v>
      </c>
      <c r="C1273" s="106">
        <f t="shared" si="1"/>
        <v>4</v>
      </c>
    </row>
    <row r="1274">
      <c r="A1274" s="15" t="s">
        <v>1215</v>
      </c>
      <c r="B1274" s="106">
        <v>8192.0</v>
      </c>
      <c r="C1274" s="106">
        <f t="shared" si="1"/>
        <v>8</v>
      </c>
    </row>
    <row r="1275">
      <c r="A1275" s="15" t="s">
        <v>1216</v>
      </c>
      <c r="B1275" s="106">
        <v>8192.0</v>
      </c>
      <c r="C1275" s="106">
        <f t="shared" si="1"/>
        <v>8</v>
      </c>
    </row>
    <row r="1276">
      <c r="A1276" s="15" t="s">
        <v>1228</v>
      </c>
      <c r="B1276" s="106">
        <v>8192.0</v>
      </c>
      <c r="C1276" s="106">
        <f t="shared" si="1"/>
        <v>8</v>
      </c>
    </row>
    <row r="1277">
      <c r="A1277" s="15" t="s">
        <v>2848</v>
      </c>
      <c r="B1277" s="106">
        <v>4096.0</v>
      </c>
      <c r="C1277" s="106">
        <f t="shared" si="1"/>
        <v>4</v>
      </c>
    </row>
    <row r="1278">
      <c r="A1278" s="15" t="s">
        <v>1074</v>
      </c>
      <c r="B1278" s="106">
        <v>16384.0</v>
      </c>
      <c r="C1278" s="106">
        <f t="shared" si="1"/>
        <v>16</v>
      </c>
    </row>
    <row r="1279">
      <c r="A1279" s="15" t="s">
        <v>1635</v>
      </c>
      <c r="B1279" s="106">
        <v>4096.0</v>
      </c>
      <c r="C1279" s="106">
        <f t="shared" si="1"/>
        <v>4</v>
      </c>
    </row>
    <row r="1280">
      <c r="A1280" s="15" t="s">
        <v>1230</v>
      </c>
      <c r="B1280" s="106">
        <v>8192.0</v>
      </c>
      <c r="C1280" s="106">
        <f t="shared" si="1"/>
        <v>8</v>
      </c>
    </row>
    <row r="1281">
      <c r="A1281" s="15" t="s">
        <v>1232</v>
      </c>
      <c r="B1281" s="106">
        <v>32768.0</v>
      </c>
      <c r="C1281" s="106">
        <f t="shared" si="1"/>
        <v>32</v>
      </c>
    </row>
    <row r="1282">
      <c r="A1282" s="15" t="s">
        <v>1462</v>
      </c>
      <c r="B1282" s="106">
        <v>8192.0</v>
      </c>
      <c r="C1282" s="106">
        <f t="shared" si="1"/>
        <v>8</v>
      </c>
    </row>
    <row r="1283">
      <c r="A1283" s="15" t="s">
        <v>408</v>
      </c>
      <c r="B1283" s="106">
        <v>4096.0</v>
      </c>
      <c r="C1283" s="106">
        <f t="shared" si="1"/>
        <v>4</v>
      </c>
    </row>
    <row r="1284">
      <c r="A1284" s="15" t="s">
        <v>499</v>
      </c>
      <c r="B1284" s="106">
        <v>8192.0</v>
      </c>
      <c r="C1284" s="106">
        <f t="shared" si="1"/>
        <v>8</v>
      </c>
    </row>
    <row r="1285">
      <c r="A1285" s="15" t="s">
        <v>1218</v>
      </c>
      <c r="B1285" s="106">
        <v>8192.0</v>
      </c>
      <c r="C1285" s="106">
        <f t="shared" si="1"/>
        <v>8</v>
      </c>
    </row>
    <row r="1286">
      <c r="A1286" s="15" t="s">
        <v>1205</v>
      </c>
      <c r="B1286" s="106">
        <v>8192.0</v>
      </c>
      <c r="C1286" s="106">
        <f t="shared" si="1"/>
        <v>8</v>
      </c>
    </row>
    <row r="1287">
      <c r="A1287" s="15" t="s">
        <v>1206</v>
      </c>
      <c r="B1287" s="106">
        <v>8192.0</v>
      </c>
      <c r="C1287" s="106">
        <f t="shared" si="1"/>
        <v>8</v>
      </c>
    </row>
    <row r="1288">
      <c r="A1288" s="15" t="s">
        <v>1217</v>
      </c>
      <c r="B1288" s="106">
        <v>8192.0</v>
      </c>
      <c r="C1288" s="106">
        <f t="shared" si="1"/>
        <v>8</v>
      </c>
    </row>
    <row r="1289">
      <c r="A1289" s="15" t="s">
        <v>1207</v>
      </c>
      <c r="B1289" s="106">
        <v>8192.0</v>
      </c>
      <c r="C1289" s="106">
        <f t="shared" si="1"/>
        <v>8</v>
      </c>
    </row>
    <row r="1290">
      <c r="A1290" s="15" t="s">
        <v>1203</v>
      </c>
      <c r="B1290" s="106">
        <v>8192.0</v>
      </c>
      <c r="C1290" s="106">
        <f t="shared" si="1"/>
        <v>8</v>
      </c>
    </row>
    <row r="1291">
      <c r="A1291" s="15" t="s">
        <v>1221</v>
      </c>
      <c r="B1291" s="106">
        <v>8192.0</v>
      </c>
      <c r="C1291" s="106">
        <f t="shared" si="1"/>
        <v>8</v>
      </c>
    </row>
    <row r="1292">
      <c r="A1292" s="15" t="s">
        <v>1204</v>
      </c>
      <c r="B1292" s="106">
        <v>8192.0</v>
      </c>
      <c r="C1292" s="106">
        <f t="shared" si="1"/>
        <v>8</v>
      </c>
    </row>
    <row r="1293">
      <c r="A1293" s="15" t="s">
        <v>1208</v>
      </c>
      <c r="B1293" s="106">
        <v>8192.0</v>
      </c>
      <c r="C1293" s="106">
        <f t="shared" si="1"/>
        <v>8</v>
      </c>
    </row>
    <row r="1294">
      <c r="A1294" s="15" t="s">
        <v>1231</v>
      </c>
      <c r="B1294" s="106">
        <v>8192.0</v>
      </c>
      <c r="C1294" s="106">
        <f t="shared" si="1"/>
        <v>8</v>
      </c>
    </row>
    <row r="1295">
      <c r="A1295" s="15" t="s">
        <v>1219</v>
      </c>
      <c r="B1295" s="106">
        <v>8192.0</v>
      </c>
      <c r="C1295" s="106">
        <f t="shared" si="1"/>
        <v>8</v>
      </c>
    </row>
    <row r="1296">
      <c r="A1296" s="15" t="s">
        <v>1220</v>
      </c>
      <c r="B1296" s="106">
        <v>8192.0</v>
      </c>
      <c r="C1296" s="106">
        <f t="shared" si="1"/>
        <v>8</v>
      </c>
    </row>
    <row r="1297">
      <c r="A1297" s="15" t="s">
        <v>648</v>
      </c>
      <c r="B1297" s="106">
        <v>16384.0</v>
      </c>
      <c r="C1297" s="106">
        <f t="shared" si="1"/>
        <v>16</v>
      </c>
    </row>
    <row r="1298">
      <c r="A1298" s="15" t="s">
        <v>649</v>
      </c>
      <c r="B1298" s="106">
        <v>16384.0</v>
      </c>
      <c r="C1298" s="106">
        <f t="shared" si="1"/>
        <v>16</v>
      </c>
    </row>
    <row r="1299">
      <c r="A1299" s="15" t="s">
        <v>650</v>
      </c>
      <c r="B1299" s="106">
        <v>16384.0</v>
      </c>
      <c r="C1299" s="106">
        <f t="shared" si="1"/>
        <v>16</v>
      </c>
    </row>
    <row r="1300">
      <c r="A1300" s="15" t="s">
        <v>1397</v>
      </c>
      <c r="B1300" s="106">
        <v>8192.0</v>
      </c>
      <c r="C1300" s="106">
        <f t="shared" si="1"/>
        <v>8</v>
      </c>
    </row>
    <row r="1301">
      <c r="A1301" s="15" t="s">
        <v>2849</v>
      </c>
      <c r="B1301" s="106">
        <v>4096.0</v>
      </c>
      <c r="C1301" s="106">
        <f t="shared" si="1"/>
        <v>4</v>
      </c>
    </row>
    <row r="1302">
      <c r="A1302" s="15" t="s">
        <v>1388</v>
      </c>
      <c r="B1302" s="106">
        <v>2048.0</v>
      </c>
      <c r="C1302" s="106">
        <f t="shared" si="1"/>
        <v>2</v>
      </c>
    </row>
    <row r="1303">
      <c r="A1303" s="15" t="s">
        <v>244</v>
      </c>
      <c r="B1303" s="106">
        <v>4096.0</v>
      </c>
      <c r="C1303" s="106">
        <f t="shared" si="1"/>
        <v>4</v>
      </c>
    </row>
    <row r="1304">
      <c r="A1304" s="15" t="s">
        <v>348</v>
      </c>
      <c r="B1304" s="106">
        <v>2048.0</v>
      </c>
      <c r="C1304" s="106">
        <f t="shared" si="1"/>
        <v>2</v>
      </c>
    </row>
    <row r="1305">
      <c r="A1305" s="15" t="s">
        <v>1372</v>
      </c>
      <c r="B1305" s="106">
        <v>8192.0</v>
      </c>
      <c r="C1305" s="106">
        <f t="shared" si="1"/>
        <v>8</v>
      </c>
    </row>
    <row r="1306">
      <c r="A1306" s="15" t="s">
        <v>1622</v>
      </c>
      <c r="B1306" s="106">
        <v>49152.0</v>
      </c>
      <c r="C1306" s="106">
        <f t="shared" si="1"/>
        <v>48</v>
      </c>
    </row>
    <row r="1307">
      <c r="A1307" s="15" t="s">
        <v>1596</v>
      </c>
      <c r="B1307" s="106">
        <v>16384.0</v>
      </c>
      <c r="C1307" s="106">
        <f t="shared" si="1"/>
        <v>16</v>
      </c>
    </row>
    <row r="1308">
      <c r="A1308" s="15" t="s">
        <v>1222</v>
      </c>
      <c r="B1308" s="106">
        <v>8192.0</v>
      </c>
      <c r="C1308" s="106">
        <f t="shared" si="1"/>
        <v>8</v>
      </c>
    </row>
    <row r="1309">
      <c r="A1309" s="15" t="s">
        <v>1223</v>
      </c>
      <c r="B1309" s="106">
        <v>8192.0</v>
      </c>
      <c r="C1309" s="106">
        <f t="shared" si="1"/>
        <v>8</v>
      </c>
    </row>
    <row r="1310">
      <c r="A1310" s="15" t="s">
        <v>1623</v>
      </c>
      <c r="B1310" s="106">
        <v>8192.0</v>
      </c>
      <c r="C1310" s="106">
        <f t="shared" si="1"/>
        <v>8</v>
      </c>
    </row>
    <row r="1311">
      <c r="A1311" s="15" t="s">
        <v>1653</v>
      </c>
      <c r="B1311" s="106">
        <v>16384.0</v>
      </c>
      <c r="C1311" s="106">
        <f t="shared" si="1"/>
        <v>16</v>
      </c>
    </row>
    <row r="1312">
      <c r="A1312" s="15" t="s">
        <v>647</v>
      </c>
      <c r="B1312" s="106">
        <v>8192.0</v>
      </c>
      <c r="C1312" s="106">
        <f t="shared" si="1"/>
        <v>8</v>
      </c>
    </row>
    <row r="1313">
      <c r="A1313" s="15" t="s">
        <v>783</v>
      </c>
      <c r="B1313" s="106">
        <v>16384.0</v>
      </c>
      <c r="C1313" s="106">
        <f t="shared" si="1"/>
        <v>16</v>
      </c>
    </row>
    <row r="1314">
      <c r="A1314" s="15" t="s">
        <v>828</v>
      </c>
      <c r="B1314" s="106">
        <v>8192.0</v>
      </c>
      <c r="C1314" s="106">
        <f t="shared" si="1"/>
        <v>8</v>
      </c>
    </row>
    <row r="1315">
      <c r="A1315" s="15" t="s">
        <v>725</v>
      </c>
      <c r="B1315" s="106">
        <v>8192.0</v>
      </c>
      <c r="C1315" s="106">
        <f t="shared" si="1"/>
        <v>8</v>
      </c>
    </row>
    <row r="1316">
      <c r="A1316" s="15" t="s">
        <v>230</v>
      </c>
      <c r="B1316" s="106">
        <v>4096.0</v>
      </c>
      <c r="C1316" s="106">
        <f t="shared" si="1"/>
        <v>4</v>
      </c>
    </row>
    <row r="1317">
      <c r="A1317" s="15" t="s">
        <v>2850</v>
      </c>
      <c r="B1317" s="106">
        <v>8192.0</v>
      </c>
      <c r="C1317" s="106">
        <f t="shared" si="1"/>
        <v>8</v>
      </c>
    </row>
    <row r="1318">
      <c r="A1318" s="15" t="s">
        <v>1209</v>
      </c>
      <c r="B1318" s="106">
        <v>8192.0</v>
      </c>
      <c r="C1318" s="106">
        <f t="shared" si="1"/>
        <v>8</v>
      </c>
    </row>
    <row r="1319">
      <c r="A1319" s="15" t="s">
        <v>1224</v>
      </c>
      <c r="B1319" s="106">
        <v>8192.0</v>
      </c>
      <c r="C1319" s="106">
        <f t="shared" si="1"/>
        <v>8</v>
      </c>
    </row>
    <row r="1320">
      <c r="A1320" s="15" t="s">
        <v>1210</v>
      </c>
      <c r="B1320" s="106">
        <v>32768.0</v>
      </c>
      <c r="C1320" s="106">
        <f t="shared" si="1"/>
        <v>32</v>
      </c>
    </row>
    <row r="1321">
      <c r="A1321" s="15" t="s">
        <v>2851</v>
      </c>
      <c r="B1321" s="106">
        <v>8192.0</v>
      </c>
      <c r="C1321" s="106">
        <f t="shared" si="1"/>
        <v>8</v>
      </c>
    </row>
    <row r="1322">
      <c r="A1322" s="15" t="s">
        <v>243</v>
      </c>
      <c r="B1322" s="106">
        <v>16384.0</v>
      </c>
      <c r="C1322" s="106">
        <f t="shared" si="1"/>
        <v>16</v>
      </c>
    </row>
    <row r="1323">
      <c r="A1323" s="15" t="s">
        <v>1070</v>
      </c>
      <c r="B1323" s="106">
        <v>4096.0</v>
      </c>
      <c r="C1323" s="106">
        <f t="shared" si="1"/>
        <v>4</v>
      </c>
    </row>
    <row r="1324">
      <c r="A1324" s="15" t="s">
        <v>1071</v>
      </c>
      <c r="B1324" s="106">
        <v>4096.0</v>
      </c>
      <c r="C1324" s="106">
        <f t="shared" si="1"/>
        <v>4</v>
      </c>
    </row>
    <row r="1325">
      <c r="A1325" s="15" t="s">
        <v>2852</v>
      </c>
      <c r="B1325" s="106">
        <v>4096.0</v>
      </c>
      <c r="C1325" s="106">
        <f t="shared" si="1"/>
        <v>4</v>
      </c>
    </row>
    <row r="1326">
      <c r="A1326" s="15" t="s">
        <v>2853</v>
      </c>
      <c r="B1326" s="106">
        <v>32768.0</v>
      </c>
      <c r="C1326" s="106">
        <f t="shared" si="1"/>
        <v>32</v>
      </c>
    </row>
    <row r="1327">
      <c r="A1327" s="15" t="s">
        <v>1452</v>
      </c>
      <c r="B1327" s="106">
        <v>4096.0</v>
      </c>
      <c r="C1327" s="106">
        <f t="shared" si="1"/>
        <v>4</v>
      </c>
    </row>
    <row r="1328">
      <c r="A1328" s="15" t="s">
        <v>1578</v>
      </c>
      <c r="B1328" s="106">
        <v>16384.0</v>
      </c>
      <c r="C1328" s="106">
        <f t="shared" si="1"/>
        <v>16</v>
      </c>
    </row>
    <row r="1329">
      <c r="A1329" s="15" t="s">
        <v>2854</v>
      </c>
      <c r="B1329" s="106">
        <v>8192.0</v>
      </c>
      <c r="C1329" s="106">
        <f t="shared" si="1"/>
        <v>8</v>
      </c>
    </row>
    <row r="1330">
      <c r="A1330" s="15" t="s">
        <v>2855</v>
      </c>
      <c r="B1330" s="106">
        <v>8192.0</v>
      </c>
      <c r="C1330" s="106">
        <f t="shared" si="1"/>
        <v>8</v>
      </c>
    </row>
    <row r="1331">
      <c r="A1331" s="15" t="s">
        <v>2856</v>
      </c>
      <c r="B1331" s="15">
        <v>128.0</v>
      </c>
      <c r="C1331" s="106">
        <f t="shared" si="1"/>
        <v>1</v>
      </c>
    </row>
    <row r="1332">
      <c r="A1332" s="15" t="s">
        <v>2857</v>
      </c>
      <c r="B1332" s="15">
        <v>128.0</v>
      </c>
      <c r="C1332" s="106">
        <f t="shared" si="1"/>
        <v>1</v>
      </c>
    </row>
    <row r="1333">
      <c r="A1333" s="15" t="s">
        <v>2858</v>
      </c>
      <c r="B1333" s="15">
        <v>128.0</v>
      </c>
      <c r="C1333" s="106">
        <f t="shared" si="1"/>
        <v>1</v>
      </c>
    </row>
    <row r="1334">
      <c r="A1334" s="15" t="s">
        <v>580</v>
      </c>
      <c r="B1334" s="106">
        <v>21504.0</v>
      </c>
      <c r="C1334" s="106">
        <f t="shared" si="1"/>
        <v>21</v>
      </c>
    </row>
    <row r="1335">
      <c r="A1335" s="15" t="s">
        <v>763</v>
      </c>
      <c r="B1335" s="106">
        <v>16384.0</v>
      </c>
      <c r="C1335" s="106">
        <f t="shared" si="1"/>
        <v>16</v>
      </c>
    </row>
    <row r="1336">
      <c r="A1336" s="15" t="s">
        <v>824</v>
      </c>
      <c r="B1336" s="106">
        <v>8192.0</v>
      </c>
      <c r="C1336" s="106">
        <f t="shared" si="1"/>
        <v>8</v>
      </c>
    </row>
    <row r="1337">
      <c r="A1337" s="15" t="s">
        <v>825</v>
      </c>
      <c r="B1337" s="106">
        <v>8192.0</v>
      </c>
      <c r="C1337" s="106">
        <f t="shared" si="1"/>
        <v>8</v>
      </c>
    </row>
    <row r="1338">
      <c r="A1338" s="15" t="s">
        <v>719</v>
      </c>
      <c r="B1338" s="106">
        <v>16384.0</v>
      </c>
      <c r="C1338" s="106">
        <f t="shared" si="1"/>
        <v>16</v>
      </c>
    </row>
    <row r="1339">
      <c r="A1339" s="15" t="s">
        <v>720</v>
      </c>
      <c r="B1339" s="106">
        <v>12288.0</v>
      </c>
      <c r="C1339" s="106">
        <f t="shared" si="1"/>
        <v>12</v>
      </c>
    </row>
    <row r="1340">
      <c r="A1340" s="15" t="s">
        <v>1331</v>
      </c>
      <c r="B1340" s="106">
        <v>32768.0</v>
      </c>
      <c r="C1340" s="106">
        <f t="shared" si="1"/>
        <v>32</v>
      </c>
    </row>
    <row r="1341">
      <c r="A1341" s="15" t="s">
        <v>1324</v>
      </c>
      <c r="B1341" s="106">
        <v>4096.0</v>
      </c>
      <c r="C1341" s="106">
        <f t="shared" si="1"/>
        <v>4</v>
      </c>
    </row>
    <row r="1342">
      <c r="A1342" s="15" t="s">
        <v>257</v>
      </c>
      <c r="B1342" s="106">
        <v>8192.0</v>
      </c>
      <c r="C1342" s="106">
        <f t="shared" si="1"/>
        <v>8</v>
      </c>
    </row>
    <row r="1343">
      <c r="A1343" s="15" t="s">
        <v>258</v>
      </c>
      <c r="B1343" s="106">
        <v>8192.0</v>
      </c>
      <c r="C1343" s="106">
        <f t="shared" si="1"/>
        <v>8</v>
      </c>
    </row>
    <row r="1344">
      <c r="A1344" s="15" t="s">
        <v>363</v>
      </c>
      <c r="B1344" s="106">
        <v>4096.0</v>
      </c>
      <c r="C1344" s="106">
        <f t="shared" si="1"/>
        <v>4</v>
      </c>
    </row>
    <row r="1345">
      <c r="A1345" s="15" t="s">
        <v>228</v>
      </c>
      <c r="B1345" s="106">
        <v>4096.0</v>
      </c>
      <c r="C1345" s="106">
        <f t="shared" si="1"/>
        <v>4</v>
      </c>
    </row>
    <row r="1346">
      <c r="A1346" s="15" t="s">
        <v>1340</v>
      </c>
      <c r="B1346" s="106">
        <v>4096.0</v>
      </c>
      <c r="C1346" s="106">
        <f t="shared" si="1"/>
        <v>4</v>
      </c>
    </row>
    <row r="1347">
      <c r="A1347" s="15" t="s">
        <v>336</v>
      </c>
      <c r="B1347" s="106">
        <v>32768.0</v>
      </c>
      <c r="C1347" s="106">
        <f t="shared" si="1"/>
        <v>32</v>
      </c>
    </row>
    <row r="1348">
      <c r="A1348" s="15" t="s">
        <v>322</v>
      </c>
      <c r="B1348" s="106">
        <v>16384.0</v>
      </c>
      <c r="C1348" s="106">
        <f t="shared" si="1"/>
        <v>16</v>
      </c>
    </row>
    <row r="1349">
      <c r="A1349" s="15" t="s">
        <v>321</v>
      </c>
      <c r="B1349" s="106">
        <v>16384.0</v>
      </c>
      <c r="C1349" s="106">
        <f t="shared" si="1"/>
        <v>16</v>
      </c>
    </row>
    <row r="1350">
      <c r="A1350" s="15" t="s">
        <v>1544</v>
      </c>
      <c r="B1350" s="106">
        <v>4096.0</v>
      </c>
      <c r="C1350" s="106">
        <f t="shared" si="1"/>
        <v>4</v>
      </c>
    </row>
    <row r="1351">
      <c r="A1351" s="15" t="s">
        <v>526</v>
      </c>
      <c r="B1351" s="106">
        <v>4096.0</v>
      </c>
      <c r="C1351" s="106">
        <f t="shared" si="1"/>
        <v>4</v>
      </c>
    </row>
    <row r="1352">
      <c r="A1352" s="15" t="s">
        <v>1608</v>
      </c>
      <c r="B1352" s="106">
        <v>16384.0</v>
      </c>
      <c r="C1352" s="106">
        <f t="shared" si="1"/>
        <v>16</v>
      </c>
    </row>
    <row r="1353">
      <c r="A1353" s="15" t="s">
        <v>1609</v>
      </c>
      <c r="B1353" s="106">
        <v>24576.0</v>
      </c>
      <c r="C1353" s="106">
        <f t="shared" si="1"/>
        <v>24</v>
      </c>
    </row>
    <row r="1354">
      <c r="A1354" s="15" t="s">
        <v>2859</v>
      </c>
      <c r="B1354" s="106">
        <v>8192.0</v>
      </c>
      <c r="C1354" s="106">
        <f t="shared" si="1"/>
        <v>8</v>
      </c>
    </row>
    <row r="1355">
      <c r="A1355" s="15" t="s">
        <v>2860</v>
      </c>
      <c r="B1355" s="106">
        <v>8192.0</v>
      </c>
      <c r="C1355" s="106">
        <f t="shared" si="1"/>
        <v>8</v>
      </c>
    </row>
    <row r="1356">
      <c r="A1356" s="15" t="s">
        <v>362</v>
      </c>
      <c r="B1356" s="106">
        <v>2048.0</v>
      </c>
      <c r="C1356" s="106">
        <f t="shared" si="1"/>
        <v>2</v>
      </c>
    </row>
    <row r="1357">
      <c r="A1357" s="15" t="s">
        <v>2861</v>
      </c>
      <c r="B1357" s="106">
        <v>8192.0</v>
      </c>
      <c r="C1357" s="106">
        <f t="shared" si="1"/>
        <v>8</v>
      </c>
    </row>
    <row r="1358">
      <c r="A1358" s="15" t="s">
        <v>2862</v>
      </c>
      <c r="B1358" s="106">
        <v>12288.0</v>
      </c>
      <c r="C1358" s="106">
        <f t="shared" si="1"/>
        <v>12</v>
      </c>
    </row>
    <row r="1359">
      <c r="A1359" s="15" t="s">
        <v>2863</v>
      </c>
      <c r="B1359" s="106">
        <v>12288.0</v>
      </c>
      <c r="C1359" s="106">
        <f t="shared" si="1"/>
        <v>12</v>
      </c>
    </row>
    <row r="1360">
      <c r="A1360" s="15" t="s">
        <v>2864</v>
      </c>
      <c r="B1360" s="106">
        <v>12288.0</v>
      </c>
      <c r="C1360" s="106">
        <f t="shared" si="1"/>
        <v>12</v>
      </c>
    </row>
    <row r="1361">
      <c r="A1361" s="15" t="s">
        <v>1044</v>
      </c>
      <c r="B1361" s="106">
        <v>204800.0</v>
      </c>
      <c r="C1361" s="106">
        <f t="shared" si="1"/>
        <v>200</v>
      </c>
    </row>
    <row r="1362">
      <c r="A1362" s="15" t="s">
        <v>1042</v>
      </c>
      <c r="B1362" s="106">
        <v>131072.0</v>
      </c>
      <c r="C1362" s="106">
        <f t="shared" si="1"/>
        <v>128</v>
      </c>
    </row>
    <row r="1363">
      <c r="A1363" s="15" t="s">
        <v>1043</v>
      </c>
      <c r="B1363" s="106">
        <v>8192.0</v>
      </c>
      <c r="C1363" s="106">
        <f t="shared" si="1"/>
        <v>8</v>
      </c>
    </row>
    <row r="1364">
      <c r="A1364" s="15" t="s">
        <v>2865</v>
      </c>
      <c r="B1364" s="106">
        <v>2048.0</v>
      </c>
      <c r="C1364" s="106">
        <f t="shared" si="1"/>
        <v>2</v>
      </c>
    </row>
    <row r="1365">
      <c r="A1365" s="15" t="s">
        <v>1634</v>
      </c>
      <c r="B1365" s="106">
        <v>4096.0</v>
      </c>
      <c r="C1365" s="106">
        <f t="shared" si="1"/>
        <v>4</v>
      </c>
    </row>
    <row r="1366">
      <c r="A1366" s="15" t="s">
        <v>1280</v>
      </c>
      <c r="B1366" s="106">
        <v>32768.0</v>
      </c>
      <c r="C1366" s="106">
        <f t="shared" si="1"/>
        <v>32</v>
      </c>
    </row>
    <row r="1367">
      <c r="A1367" s="15" t="s">
        <v>1241</v>
      </c>
      <c r="B1367" s="106">
        <v>4096.0</v>
      </c>
      <c r="C1367" s="106">
        <f t="shared" si="1"/>
        <v>4</v>
      </c>
    </row>
    <row r="1368">
      <c r="A1368" s="15" t="s">
        <v>1242</v>
      </c>
      <c r="B1368" s="106">
        <v>4096.0</v>
      </c>
      <c r="C1368" s="106">
        <f t="shared" si="1"/>
        <v>4</v>
      </c>
    </row>
    <row r="1369">
      <c r="A1369" s="15" t="s">
        <v>1243</v>
      </c>
      <c r="B1369" s="106">
        <v>4096.0</v>
      </c>
      <c r="C1369" s="106">
        <f t="shared" si="1"/>
        <v>4</v>
      </c>
    </row>
    <row r="1370">
      <c r="A1370" s="15" t="s">
        <v>1284</v>
      </c>
      <c r="B1370" s="106">
        <v>4096.0</v>
      </c>
      <c r="C1370" s="106">
        <f t="shared" si="1"/>
        <v>4</v>
      </c>
    </row>
    <row r="1371">
      <c r="A1371" s="15" t="s">
        <v>1244</v>
      </c>
      <c r="B1371" s="106">
        <v>4096.0</v>
      </c>
      <c r="C1371" s="106">
        <f t="shared" si="1"/>
        <v>4</v>
      </c>
    </row>
    <row r="1372">
      <c r="A1372" s="15" t="s">
        <v>1245</v>
      </c>
      <c r="B1372" s="106">
        <v>4096.0</v>
      </c>
      <c r="C1372" s="106">
        <f t="shared" si="1"/>
        <v>4</v>
      </c>
    </row>
    <row r="1373">
      <c r="A1373" s="15" t="s">
        <v>1246</v>
      </c>
      <c r="B1373" s="106">
        <v>4096.0</v>
      </c>
      <c r="C1373" s="106">
        <f t="shared" si="1"/>
        <v>4</v>
      </c>
    </row>
    <row r="1374">
      <c r="A1374" s="15" t="s">
        <v>1247</v>
      </c>
      <c r="B1374" s="106">
        <v>4096.0</v>
      </c>
      <c r="C1374" s="106">
        <f t="shared" si="1"/>
        <v>4</v>
      </c>
    </row>
    <row r="1375">
      <c r="A1375" s="15" t="s">
        <v>1248</v>
      </c>
      <c r="B1375" s="106">
        <v>4096.0</v>
      </c>
      <c r="C1375" s="106">
        <f t="shared" si="1"/>
        <v>4</v>
      </c>
    </row>
    <row r="1376">
      <c r="A1376" s="15" t="s">
        <v>1249</v>
      </c>
      <c r="B1376" s="106">
        <v>4096.0</v>
      </c>
      <c r="C1376" s="106">
        <f t="shared" si="1"/>
        <v>4</v>
      </c>
    </row>
    <row r="1377">
      <c r="A1377" s="15" t="s">
        <v>1250</v>
      </c>
      <c r="B1377" s="106">
        <v>4096.0</v>
      </c>
      <c r="C1377" s="106">
        <f t="shared" si="1"/>
        <v>4</v>
      </c>
    </row>
    <row r="1378">
      <c r="A1378" s="15" t="s">
        <v>1251</v>
      </c>
      <c r="B1378" s="106">
        <v>4096.0</v>
      </c>
      <c r="C1378" s="106">
        <f t="shared" si="1"/>
        <v>4</v>
      </c>
    </row>
    <row r="1379">
      <c r="A1379" s="15" t="s">
        <v>1252</v>
      </c>
      <c r="B1379" s="106">
        <v>4096.0</v>
      </c>
      <c r="C1379" s="106">
        <f t="shared" si="1"/>
        <v>4</v>
      </c>
    </row>
    <row r="1380">
      <c r="A1380" s="15" t="s">
        <v>1253</v>
      </c>
      <c r="B1380" s="106">
        <v>4096.0</v>
      </c>
      <c r="C1380" s="106">
        <f t="shared" si="1"/>
        <v>4</v>
      </c>
    </row>
    <row r="1381">
      <c r="A1381" s="15" t="s">
        <v>1254</v>
      </c>
      <c r="B1381" s="106">
        <v>4096.0</v>
      </c>
      <c r="C1381" s="106">
        <f t="shared" si="1"/>
        <v>4</v>
      </c>
    </row>
    <row r="1382">
      <c r="A1382" s="15" t="s">
        <v>1255</v>
      </c>
      <c r="B1382" s="106">
        <v>4096.0</v>
      </c>
      <c r="C1382" s="106">
        <f t="shared" si="1"/>
        <v>4</v>
      </c>
    </row>
    <row r="1383">
      <c r="A1383" s="15" t="s">
        <v>1256</v>
      </c>
      <c r="B1383" s="106">
        <v>4096.0</v>
      </c>
      <c r="C1383" s="106">
        <f t="shared" si="1"/>
        <v>4</v>
      </c>
    </row>
    <row r="1384">
      <c r="A1384" s="15" t="s">
        <v>1257</v>
      </c>
      <c r="B1384" s="106">
        <v>4096.0</v>
      </c>
      <c r="C1384" s="106">
        <f t="shared" si="1"/>
        <v>4</v>
      </c>
    </row>
    <row r="1385">
      <c r="A1385" s="15" t="s">
        <v>1258</v>
      </c>
      <c r="B1385" s="106">
        <v>4096.0</v>
      </c>
      <c r="C1385" s="106">
        <f t="shared" si="1"/>
        <v>4</v>
      </c>
    </row>
    <row r="1386">
      <c r="A1386" s="15" t="s">
        <v>1259</v>
      </c>
      <c r="B1386" s="106">
        <v>4096.0</v>
      </c>
      <c r="C1386" s="106">
        <f t="shared" si="1"/>
        <v>4</v>
      </c>
    </row>
    <row r="1387">
      <c r="A1387" s="15" t="s">
        <v>1260</v>
      </c>
      <c r="B1387" s="106">
        <v>4096.0</v>
      </c>
      <c r="C1387" s="106">
        <f t="shared" si="1"/>
        <v>4</v>
      </c>
    </row>
    <row r="1388">
      <c r="A1388" s="15" t="s">
        <v>1261</v>
      </c>
      <c r="B1388" s="106">
        <v>4096.0</v>
      </c>
      <c r="C1388" s="106">
        <f t="shared" si="1"/>
        <v>4</v>
      </c>
    </row>
    <row r="1389">
      <c r="A1389" s="15" t="s">
        <v>1262</v>
      </c>
      <c r="B1389" s="106">
        <v>4096.0</v>
      </c>
      <c r="C1389" s="106">
        <f t="shared" si="1"/>
        <v>4</v>
      </c>
    </row>
    <row r="1390">
      <c r="A1390" s="15" t="s">
        <v>1263</v>
      </c>
      <c r="B1390" s="106">
        <v>4096.0</v>
      </c>
      <c r="C1390" s="106">
        <f t="shared" si="1"/>
        <v>4</v>
      </c>
    </row>
    <row r="1391">
      <c r="A1391" s="15" t="s">
        <v>1264</v>
      </c>
      <c r="B1391" s="106">
        <v>4096.0</v>
      </c>
      <c r="C1391" s="106">
        <f t="shared" si="1"/>
        <v>4</v>
      </c>
    </row>
    <row r="1392">
      <c r="A1392" s="15" t="s">
        <v>1265</v>
      </c>
      <c r="B1392" s="106">
        <v>4096.0</v>
      </c>
      <c r="C1392" s="106">
        <f t="shared" si="1"/>
        <v>4</v>
      </c>
    </row>
    <row r="1393">
      <c r="A1393" s="15" t="s">
        <v>1266</v>
      </c>
      <c r="B1393" s="106">
        <v>4096.0</v>
      </c>
      <c r="C1393" s="106">
        <f t="shared" si="1"/>
        <v>4</v>
      </c>
    </row>
    <row r="1394">
      <c r="A1394" s="15" t="s">
        <v>1267</v>
      </c>
      <c r="B1394" s="106">
        <v>4096.0</v>
      </c>
      <c r="C1394" s="106">
        <f t="shared" si="1"/>
        <v>4</v>
      </c>
    </row>
    <row r="1395">
      <c r="A1395" s="15" t="s">
        <v>1281</v>
      </c>
      <c r="B1395" s="106">
        <v>16384.0</v>
      </c>
      <c r="C1395" s="106">
        <f t="shared" si="1"/>
        <v>16</v>
      </c>
    </row>
    <row r="1396">
      <c r="A1396" s="15" t="s">
        <v>1268</v>
      </c>
      <c r="B1396" s="106">
        <v>4096.0</v>
      </c>
      <c r="C1396" s="106">
        <f t="shared" si="1"/>
        <v>4</v>
      </c>
    </row>
    <row r="1397">
      <c r="A1397" s="15" t="s">
        <v>1269</v>
      </c>
      <c r="B1397" s="106">
        <v>4096.0</v>
      </c>
      <c r="C1397" s="106">
        <f t="shared" si="1"/>
        <v>4</v>
      </c>
    </row>
    <row r="1398">
      <c r="A1398" s="15" t="s">
        <v>1270</v>
      </c>
      <c r="B1398" s="106">
        <v>4096.0</v>
      </c>
      <c r="C1398" s="106">
        <f t="shared" si="1"/>
        <v>4</v>
      </c>
    </row>
    <row r="1399">
      <c r="A1399" s="15" t="s">
        <v>1271</v>
      </c>
      <c r="B1399" s="106">
        <v>4096.0</v>
      </c>
      <c r="C1399" s="106">
        <f t="shared" si="1"/>
        <v>4</v>
      </c>
    </row>
    <row r="1400">
      <c r="A1400" s="15" t="s">
        <v>1272</v>
      </c>
      <c r="B1400" s="106">
        <v>4096.0</v>
      </c>
      <c r="C1400" s="106">
        <f t="shared" si="1"/>
        <v>4</v>
      </c>
    </row>
    <row r="1401">
      <c r="A1401" s="15" t="s">
        <v>1273</v>
      </c>
      <c r="B1401" s="106">
        <v>4096.0</v>
      </c>
      <c r="C1401" s="106">
        <f t="shared" si="1"/>
        <v>4</v>
      </c>
    </row>
    <row r="1402">
      <c r="A1402" s="15" t="s">
        <v>1274</v>
      </c>
      <c r="B1402" s="106">
        <v>4096.0</v>
      </c>
      <c r="C1402" s="106">
        <f t="shared" si="1"/>
        <v>4</v>
      </c>
    </row>
    <row r="1403">
      <c r="A1403" s="15" t="s">
        <v>1275</v>
      </c>
      <c r="B1403" s="106">
        <v>4096.0</v>
      </c>
      <c r="C1403" s="106">
        <f t="shared" si="1"/>
        <v>4</v>
      </c>
    </row>
    <row r="1404">
      <c r="A1404" s="15" t="s">
        <v>1276</v>
      </c>
      <c r="B1404" s="106">
        <v>4096.0</v>
      </c>
      <c r="C1404" s="106">
        <f t="shared" si="1"/>
        <v>4</v>
      </c>
    </row>
    <row r="1405">
      <c r="A1405" s="15" t="s">
        <v>1277</v>
      </c>
      <c r="B1405" s="106">
        <v>4096.0</v>
      </c>
      <c r="C1405" s="106">
        <f t="shared" si="1"/>
        <v>4</v>
      </c>
    </row>
    <row r="1406">
      <c r="A1406" s="15" t="s">
        <v>1278</v>
      </c>
      <c r="B1406" s="106">
        <v>4096.0</v>
      </c>
      <c r="C1406" s="106">
        <f t="shared" si="1"/>
        <v>4</v>
      </c>
    </row>
    <row r="1407">
      <c r="A1407" s="15" t="s">
        <v>1279</v>
      </c>
      <c r="B1407" s="106">
        <v>4096.0</v>
      </c>
      <c r="C1407" s="106">
        <f t="shared" si="1"/>
        <v>4</v>
      </c>
    </row>
    <row r="1408">
      <c r="A1408" s="15" t="s">
        <v>302</v>
      </c>
      <c r="B1408" s="106">
        <v>32768.0</v>
      </c>
      <c r="C1408" s="106">
        <f t="shared" si="1"/>
        <v>32</v>
      </c>
    </row>
    <row r="1409">
      <c r="A1409" s="15" t="s">
        <v>672</v>
      </c>
      <c r="B1409" s="106">
        <v>16384.0</v>
      </c>
      <c r="C1409" s="106">
        <f t="shared" si="1"/>
        <v>16</v>
      </c>
    </row>
    <row r="1410">
      <c r="A1410" s="15" t="s">
        <v>673</v>
      </c>
      <c r="B1410" s="106">
        <v>16384.0</v>
      </c>
      <c r="C1410" s="106">
        <f t="shared" si="1"/>
        <v>16</v>
      </c>
    </row>
    <row r="1411">
      <c r="A1411" s="15" t="s">
        <v>674</v>
      </c>
      <c r="B1411" s="106">
        <v>16384.0</v>
      </c>
      <c r="C1411" s="106">
        <f t="shared" si="1"/>
        <v>16</v>
      </c>
    </row>
    <row r="1412">
      <c r="A1412" s="15" t="s">
        <v>1371</v>
      </c>
      <c r="B1412" s="106">
        <v>8192.0</v>
      </c>
      <c r="C1412" s="106">
        <f t="shared" si="1"/>
        <v>8</v>
      </c>
    </row>
    <row r="1413">
      <c r="A1413" s="15" t="s">
        <v>1387</v>
      </c>
      <c r="B1413" s="106">
        <v>16384.0</v>
      </c>
      <c r="C1413" s="106">
        <f t="shared" si="1"/>
        <v>16</v>
      </c>
    </row>
    <row r="1414">
      <c r="A1414" s="15" t="s">
        <v>2866</v>
      </c>
      <c r="B1414" s="106">
        <v>6144.0</v>
      </c>
      <c r="C1414" s="106">
        <f t="shared" si="1"/>
        <v>6</v>
      </c>
    </row>
    <row r="1415">
      <c r="A1415" s="15" t="s">
        <v>1651</v>
      </c>
      <c r="B1415" s="106">
        <v>16384.0</v>
      </c>
      <c r="C1415" s="106">
        <f t="shared" si="1"/>
        <v>16</v>
      </c>
    </row>
    <row r="1416">
      <c r="A1416" s="15" t="s">
        <v>675</v>
      </c>
      <c r="B1416" s="106">
        <v>16384.0</v>
      </c>
      <c r="C1416" s="106">
        <f t="shared" si="1"/>
        <v>16</v>
      </c>
    </row>
    <row r="1417">
      <c r="A1417" s="15" t="s">
        <v>1669</v>
      </c>
      <c r="B1417" s="106">
        <v>20480.0</v>
      </c>
      <c r="C1417" s="106">
        <f t="shared" si="1"/>
        <v>20</v>
      </c>
    </row>
    <row r="1418">
      <c r="A1418" s="15" t="s">
        <v>568</v>
      </c>
      <c r="B1418" s="106">
        <v>4096.0</v>
      </c>
      <c r="C1418" s="106">
        <f t="shared" si="1"/>
        <v>4</v>
      </c>
    </row>
    <row r="1419">
      <c r="A1419" s="15" t="s">
        <v>782</v>
      </c>
      <c r="B1419" s="106">
        <v>24576.0</v>
      </c>
      <c r="C1419" s="106">
        <f t="shared" si="1"/>
        <v>24</v>
      </c>
    </row>
    <row r="1420">
      <c r="A1420" s="15" t="s">
        <v>826</v>
      </c>
      <c r="B1420" s="106">
        <v>8192.0</v>
      </c>
      <c r="C1420" s="106">
        <f t="shared" si="1"/>
        <v>8</v>
      </c>
    </row>
    <row r="1421">
      <c r="A1421" s="15" t="s">
        <v>721</v>
      </c>
      <c r="B1421" s="106">
        <v>24576.0</v>
      </c>
      <c r="C1421" s="106">
        <f t="shared" si="1"/>
        <v>24</v>
      </c>
    </row>
    <row r="1422">
      <c r="A1422" s="15" t="s">
        <v>722</v>
      </c>
      <c r="B1422" s="106">
        <v>24576.0</v>
      </c>
      <c r="C1422" s="106">
        <f t="shared" si="1"/>
        <v>24</v>
      </c>
    </row>
    <row r="1423">
      <c r="A1423" s="15" t="s">
        <v>527</v>
      </c>
      <c r="B1423" s="106">
        <v>24576.0</v>
      </c>
      <c r="C1423" s="106">
        <f t="shared" si="1"/>
        <v>24</v>
      </c>
    </row>
    <row r="1424">
      <c r="A1424" s="15" t="s">
        <v>1475</v>
      </c>
      <c r="B1424" s="106">
        <v>24576.0</v>
      </c>
      <c r="C1424" s="106">
        <f t="shared" si="1"/>
        <v>24</v>
      </c>
    </row>
    <row r="1425">
      <c r="A1425" s="15" t="s">
        <v>1460</v>
      </c>
      <c r="B1425" s="106">
        <v>24576.0</v>
      </c>
      <c r="C1425" s="106">
        <f t="shared" si="1"/>
        <v>24</v>
      </c>
    </row>
    <row r="1426">
      <c r="A1426" s="15" t="s">
        <v>842</v>
      </c>
      <c r="B1426" s="106">
        <v>2048.0</v>
      </c>
      <c r="C1426" s="106">
        <f t="shared" si="1"/>
        <v>2</v>
      </c>
    </row>
    <row r="1427">
      <c r="A1427" s="15" t="s">
        <v>1633</v>
      </c>
      <c r="B1427" s="106">
        <v>24576.0</v>
      </c>
      <c r="C1427" s="106">
        <f t="shared" si="1"/>
        <v>24</v>
      </c>
    </row>
    <row r="1428">
      <c r="A1428" s="15" t="s">
        <v>1516</v>
      </c>
      <c r="B1428" s="106">
        <v>8192.0</v>
      </c>
      <c r="C1428" s="106">
        <f t="shared" si="1"/>
        <v>8</v>
      </c>
    </row>
    <row r="1429">
      <c r="A1429" s="15" t="s">
        <v>493</v>
      </c>
      <c r="B1429" s="106">
        <v>4096.0</v>
      </c>
      <c r="C1429" s="106">
        <f t="shared" si="1"/>
        <v>4</v>
      </c>
    </row>
    <row r="1430">
      <c r="A1430" s="15" t="s">
        <v>1345</v>
      </c>
      <c r="B1430" s="106">
        <v>24576.0</v>
      </c>
      <c r="C1430" s="106">
        <f t="shared" si="1"/>
        <v>24</v>
      </c>
    </row>
    <row r="1431">
      <c r="A1431" s="15" t="s">
        <v>781</v>
      </c>
      <c r="B1431" s="106">
        <v>24576.0</v>
      </c>
      <c r="C1431" s="106">
        <f t="shared" si="1"/>
        <v>24</v>
      </c>
    </row>
    <row r="1432">
      <c r="A1432" s="15" t="s">
        <v>201</v>
      </c>
      <c r="B1432" s="106">
        <v>32768.0</v>
      </c>
      <c r="C1432" s="106">
        <f t="shared" si="1"/>
        <v>32</v>
      </c>
    </row>
    <row r="1433">
      <c r="A1433" s="15" t="s">
        <v>364</v>
      </c>
      <c r="B1433" s="106">
        <v>4096.0</v>
      </c>
      <c r="C1433" s="106">
        <f t="shared" si="1"/>
        <v>4</v>
      </c>
    </row>
    <row r="1434">
      <c r="A1434" s="15" t="s">
        <v>365</v>
      </c>
      <c r="B1434" s="106">
        <v>4096.0</v>
      </c>
      <c r="C1434" s="106">
        <f t="shared" si="1"/>
        <v>4</v>
      </c>
    </row>
    <row r="1435">
      <c r="A1435" s="15" t="s">
        <v>1652</v>
      </c>
      <c r="B1435" s="106">
        <v>16384.0</v>
      </c>
      <c r="C1435" s="106">
        <f t="shared" si="1"/>
        <v>16</v>
      </c>
    </row>
    <row r="1436">
      <c r="A1436" s="15" t="s">
        <v>202</v>
      </c>
      <c r="B1436" s="106">
        <v>32768.0</v>
      </c>
      <c r="C1436" s="106">
        <f t="shared" si="1"/>
        <v>32</v>
      </c>
    </row>
    <row r="1437">
      <c r="A1437" s="15" t="s">
        <v>203</v>
      </c>
      <c r="B1437" s="106">
        <v>32768.0</v>
      </c>
      <c r="C1437" s="106">
        <f t="shared" si="1"/>
        <v>32</v>
      </c>
    </row>
    <row r="1438">
      <c r="A1438" s="15" t="s">
        <v>199</v>
      </c>
      <c r="B1438" s="106">
        <v>32768.0</v>
      </c>
      <c r="C1438" s="106">
        <f t="shared" si="1"/>
        <v>32</v>
      </c>
    </row>
    <row r="1439">
      <c r="A1439" s="15" t="s">
        <v>469</v>
      </c>
      <c r="B1439" s="106">
        <v>2048.0</v>
      </c>
      <c r="C1439" s="106">
        <f t="shared" si="1"/>
        <v>2</v>
      </c>
    </row>
    <row r="1440">
      <c r="A1440" s="15" t="s">
        <v>509</v>
      </c>
      <c r="B1440" s="106">
        <v>8192.0</v>
      </c>
      <c r="C1440" s="106">
        <f t="shared" si="1"/>
        <v>8</v>
      </c>
    </row>
    <row r="1441">
      <c r="A1441" s="15" t="s">
        <v>200</v>
      </c>
      <c r="B1441" s="106">
        <v>65536.0</v>
      </c>
      <c r="C1441" s="106">
        <f t="shared" si="1"/>
        <v>64</v>
      </c>
    </row>
    <row r="1442">
      <c r="A1442" s="15" t="s">
        <v>1282</v>
      </c>
      <c r="B1442" s="106">
        <v>24576.0</v>
      </c>
      <c r="C1442" s="106">
        <f t="shared" si="1"/>
        <v>24</v>
      </c>
    </row>
    <row r="1443">
      <c r="A1443" s="15" t="s">
        <v>1283</v>
      </c>
      <c r="B1443" s="106">
        <v>24576.0</v>
      </c>
      <c r="C1443" s="106">
        <f t="shared" si="1"/>
        <v>24</v>
      </c>
    </row>
    <row r="1444">
      <c r="A1444" s="15" t="s">
        <v>1523</v>
      </c>
      <c r="B1444" s="106">
        <v>8192.0</v>
      </c>
      <c r="C1444" s="106">
        <f t="shared" si="1"/>
        <v>8</v>
      </c>
    </row>
    <row r="1445">
      <c r="A1445" s="15" t="s">
        <v>2867</v>
      </c>
      <c r="B1445" s="15">
        <v>128.0</v>
      </c>
      <c r="C1445" s="106">
        <f t="shared" si="1"/>
        <v>1</v>
      </c>
    </row>
    <row r="1446">
      <c r="A1446" s="15" t="s">
        <v>2868</v>
      </c>
      <c r="B1446" s="15">
        <v>128.0</v>
      </c>
      <c r="C1446" s="106">
        <f t="shared" si="1"/>
        <v>1</v>
      </c>
    </row>
    <row r="1447">
      <c r="A1447" s="15" t="s">
        <v>2869</v>
      </c>
      <c r="B1447" s="15">
        <v>128.0</v>
      </c>
      <c r="C1447" s="106">
        <f t="shared" si="1"/>
        <v>1</v>
      </c>
    </row>
    <row r="1448">
      <c r="A1448" s="15" t="s">
        <v>580</v>
      </c>
      <c r="B1448" s="106">
        <v>30720.0</v>
      </c>
      <c r="C1448" s="106">
        <f t="shared" si="1"/>
        <v>30</v>
      </c>
    </row>
    <row r="1449">
      <c r="A1449" s="15" t="s">
        <v>2870</v>
      </c>
      <c r="B1449" s="106">
        <v>1024.0</v>
      </c>
      <c r="C1449" s="106">
        <f t="shared" si="1"/>
        <v>1</v>
      </c>
    </row>
    <row r="1450">
      <c r="A1450" s="15" t="s">
        <v>2871</v>
      </c>
      <c r="B1450" s="106">
        <v>4096.0</v>
      </c>
      <c r="C1450" s="106">
        <f t="shared" si="1"/>
        <v>4</v>
      </c>
    </row>
    <row r="1451">
      <c r="A1451" s="15" t="s">
        <v>763</v>
      </c>
      <c r="B1451" s="106">
        <v>16384.0</v>
      </c>
      <c r="C1451" s="106">
        <f t="shared" si="1"/>
        <v>16</v>
      </c>
    </row>
    <row r="1452">
      <c r="A1452" s="15" t="s">
        <v>829</v>
      </c>
      <c r="B1452" s="106">
        <v>8192.0</v>
      </c>
      <c r="C1452" s="106">
        <f t="shared" si="1"/>
        <v>8</v>
      </c>
    </row>
    <row r="1453">
      <c r="A1453" s="15" t="s">
        <v>727</v>
      </c>
      <c r="B1453" s="106">
        <v>16384.0</v>
      </c>
      <c r="C1453" s="106">
        <f t="shared" si="1"/>
        <v>16</v>
      </c>
    </row>
    <row r="1454">
      <c r="A1454" s="15" t="s">
        <v>530</v>
      </c>
      <c r="B1454" s="106">
        <v>4096.0</v>
      </c>
      <c r="C1454" s="106">
        <f t="shared" si="1"/>
        <v>4</v>
      </c>
    </row>
    <row r="1455">
      <c r="A1455" s="15" t="s">
        <v>520</v>
      </c>
      <c r="B1455" s="106">
        <v>8192.0</v>
      </c>
      <c r="C1455" s="106">
        <f t="shared" si="1"/>
        <v>8</v>
      </c>
    </row>
    <row r="1456">
      <c r="A1456" s="15" t="s">
        <v>577</v>
      </c>
      <c r="B1456" s="106">
        <v>14336.0</v>
      </c>
      <c r="C1456" s="106">
        <f t="shared" si="1"/>
        <v>14</v>
      </c>
    </row>
    <row r="1457">
      <c r="A1457" s="15" t="s">
        <v>655</v>
      </c>
      <c r="B1457" s="106">
        <v>16384.0</v>
      </c>
      <c r="C1457" s="106">
        <f t="shared" si="1"/>
        <v>16</v>
      </c>
    </row>
    <row r="1458">
      <c r="A1458" s="15" t="s">
        <v>1478</v>
      </c>
      <c r="B1458" s="106">
        <v>8192.0</v>
      </c>
      <c r="C1458" s="106">
        <f t="shared" si="1"/>
        <v>8</v>
      </c>
    </row>
    <row r="1459">
      <c r="A1459" s="15" t="s">
        <v>508</v>
      </c>
      <c r="B1459" s="106">
        <v>8192.0</v>
      </c>
      <c r="C1459" s="106">
        <f t="shared" si="1"/>
        <v>8</v>
      </c>
    </row>
    <row r="1460">
      <c r="A1460" s="15" t="s">
        <v>1233</v>
      </c>
      <c r="B1460" s="106">
        <v>8192.0</v>
      </c>
      <c r="C1460" s="106">
        <f t="shared" si="1"/>
        <v>8</v>
      </c>
    </row>
    <row r="1461">
      <c r="A1461" s="15" t="s">
        <v>1234</v>
      </c>
      <c r="B1461" s="106">
        <v>8192.0</v>
      </c>
      <c r="C1461" s="106">
        <f t="shared" si="1"/>
        <v>8</v>
      </c>
    </row>
    <row r="1462">
      <c r="A1462" s="15" t="s">
        <v>1235</v>
      </c>
      <c r="B1462" s="106">
        <v>8192.0</v>
      </c>
      <c r="C1462" s="106">
        <f t="shared" si="1"/>
        <v>8</v>
      </c>
    </row>
    <row r="1463">
      <c r="A1463" s="15" t="s">
        <v>1240</v>
      </c>
      <c r="B1463" s="106">
        <v>8192.0</v>
      </c>
      <c r="C1463" s="106">
        <f t="shared" si="1"/>
        <v>8</v>
      </c>
    </row>
    <row r="1464">
      <c r="A1464" s="15" t="s">
        <v>1236</v>
      </c>
      <c r="B1464" s="106">
        <v>8192.0</v>
      </c>
      <c r="C1464" s="106">
        <f t="shared" si="1"/>
        <v>8</v>
      </c>
    </row>
    <row r="1465">
      <c r="A1465" s="15" t="s">
        <v>1237</v>
      </c>
      <c r="B1465" s="106">
        <v>8192.0</v>
      </c>
      <c r="C1465" s="106">
        <f t="shared" si="1"/>
        <v>8</v>
      </c>
    </row>
    <row r="1466">
      <c r="A1466" s="15" t="s">
        <v>2872</v>
      </c>
      <c r="B1466" s="106">
        <v>4096.0</v>
      </c>
      <c r="C1466" s="106">
        <f t="shared" si="1"/>
        <v>4</v>
      </c>
    </row>
    <row r="1467">
      <c r="A1467" s="15" t="s">
        <v>784</v>
      </c>
      <c r="B1467" s="106">
        <v>16384.0</v>
      </c>
      <c r="C1467" s="106">
        <f t="shared" si="1"/>
        <v>16</v>
      </c>
    </row>
    <row r="1468">
      <c r="A1468" s="15" t="s">
        <v>1238</v>
      </c>
      <c r="B1468" s="106">
        <v>16384.0</v>
      </c>
      <c r="C1468" s="106">
        <f t="shared" si="1"/>
        <v>16</v>
      </c>
    </row>
    <row r="1469">
      <c r="A1469" s="15" t="s">
        <v>1239</v>
      </c>
      <c r="B1469" s="106">
        <v>10240.0</v>
      </c>
      <c r="C1469" s="106">
        <f t="shared" si="1"/>
        <v>10</v>
      </c>
    </row>
    <row r="1470">
      <c r="A1470" s="15" t="s">
        <v>2873</v>
      </c>
      <c r="B1470" s="106">
        <v>8192.0</v>
      </c>
      <c r="C1470" s="106">
        <f t="shared" si="1"/>
        <v>8</v>
      </c>
    </row>
    <row r="1471">
      <c r="A1471" s="15" t="s">
        <v>1579</v>
      </c>
      <c r="B1471" s="106">
        <v>8192.0</v>
      </c>
      <c r="C1471" s="106">
        <f t="shared" si="1"/>
        <v>8</v>
      </c>
    </row>
    <row r="1472">
      <c r="A1472" s="15" t="s">
        <v>2874</v>
      </c>
      <c r="B1472" s="15">
        <v>128.0</v>
      </c>
      <c r="C1472" s="106">
        <f t="shared" si="1"/>
        <v>1</v>
      </c>
    </row>
    <row r="1473">
      <c r="A1473" s="15" t="s">
        <v>2875</v>
      </c>
      <c r="B1473" s="15">
        <v>128.0</v>
      </c>
      <c r="C1473" s="106">
        <f t="shared" si="1"/>
        <v>1</v>
      </c>
    </row>
    <row r="1474">
      <c r="A1474" s="15" t="s">
        <v>2876</v>
      </c>
      <c r="B1474" s="15">
        <v>128.0</v>
      </c>
      <c r="C1474" s="106">
        <f t="shared" si="1"/>
        <v>1</v>
      </c>
    </row>
    <row r="1475">
      <c r="A1475" s="15" t="s">
        <v>2877</v>
      </c>
      <c r="B1475" s="106">
        <v>1024.0</v>
      </c>
      <c r="C1475" s="106">
        <f t="shared" si="1"/>
        <v>1</v>
      </c>
    </row>
    <row r="1476">
      <c r="A1476" s="15" t="s">
        <v>511</v>
      </c>
      <c r="B1476" s="106">
        <v>8192.0</v>
      </c>
      <c r="C1476" s="106">
        <f t="shared" si="1"/>
        <v>8</v>
      </c>
    </row>
    <row r="1477">
      <c r="A1477" s="15" t="s">
        <v>233</v>
      </c>
      <c r="B1477" s="106">
        <v>4096.0</v>
      </c>
      <c r="C1477" s="106">
        <f t="shared" si="1"/>
        <v>4</v>
      </c>
    </row>
    <row r="1478">
      <c r="A1478" s="15" t="s">
        <v>1078</v>
      </c>
      <c r="B1478" s="106">
        <v>4096.0</v>
      </c>
      <c r="C1478" s="106">
        <f t="shared" si="1"/>
        <v>4</v>
      </c>
    </row>
    <row r="1479">
      <c r="A1479" s="15" t="s">
        <v>1656</v>
      </c>
      <c r="B1479" s="106">
        <v>16384.0</v>
      </c>
      <c r="C1479" s="106">
        <f t="shared" si="1"/>
        <v>16</v>
      </c>
    </row>
    <row r="1480">
      <c r="A1480" s="15" t="s">
        <v>821</v>
      </c>
      <c r="B1480" s="106">
        <v>4096.0</v>
      </c>
      <c r="C1480" s="106">
        <f t="shared" si="1"/>
        <v>4</v>
      </c>
    </row>
    <row r="1481">
      <c r="A1481" s="15" t="s">
        <v>822</v>
      </c>
      <c r="B1481" s="106">
        <v>4096.0</v>
      </c>
      <c r="C1481" s="106">
        <f t="shared" si="1"/>
        <v>4</v>
      </c>
    </row>
    <row r="1482">
      <c r="A1482" s="15" t="s">
        <v>737</v>
      </c>
      <c r="B1482" s="106">
        <v>8192.0</v>
      </c>
      <c r="C1482" s="106">
        <f t="shared" si="1"/>
        <v>8</v>
      </c>
    </row>
    <row r="1483">
      <c r="A1483" s="15" t="s">
        <v>390</v>
      </c>
      <c r="B1483" s="106">
        <v>4096.0</v>
      </c>
      <c r="C1483" s="106">
        <f t="shared" si="1"/>
        <v>4</v>
      </c>
    </row>
    <row r="1484">
      <c r="A1484" s="15" t="s">
        <v>1740</v>
      </c>
      <c r="B1484" s="106">
        <v>8192.0</v>
      </c>
      <c r="C1484" s="106">
        <f t="shared" si="1"/>
        <v>8</v>
      </c>
    </row>
    <row r="1485">
      <c r="A1485" s="15" t="s">
        <v>1553</v>
      </c>
      <c r="B1485" s="106">
        <v>4096.0</v>
      </c>
      <c r="C1485" s="106">
        <f t="shared" si="1"/>
        <v>4</v>
      </c>
    </row>
    <row r="1486">
      <c r="A1486" s="15" t="s">
        <v>1741</v>
      </c>
      <c r="B1486" s="106">
        <v>8192.0</v>
      </c>
      <c r="C1486" s="106">
        <f t="shared" si="1"/>
        <v>8</v>
      </c>
    </row>
    <row r="1487">
      <c r="A1487" s="15" t="s">
        <v>539</v>
      </c>
      <c r="B1487" s="106">
        <v>4096.0</v>
      </c>
      <c r="C1487" s="106">
        <f t="shared" si="1"/>
        <v>4</v>
      </c>
    </row>
    <row r="1488">
      <c r="A1488" s="15" t="s">
        <v>1487</v>
      </c>
      <c r="B1488" s="106">
        <v>8192.0</v>
      </c>
      <c r="C1488" s="106">
        <f t="shared" si="1"/>
        <v>8</v>
      </c>
    </row>
    <row r="1489">
      <c r="A1489" s="15" t="s">
        <v>389</v>
      </c>
      <c r="B1489" s="106">
        <v>2048.0</v>
      </c>
      <c r="C1489" s="106">
        <f t="shared" si="1"/>
        <v>2</v>
      </c>
    </row>
    <row r="1490">
      <c r="A1490" s="15" t="s">
        <v>1612</v>
      </c>
      <c r="B1490" s="106">
        <v>16384.0</v>
      </c>
      <c r="C1490" s="106">
        <f t="shared" si="1"/>
        <v>16</v>
      </c>
    </row>
    <row r="1491">
      <c r="A1491" s="15" t="s">
        <v>858</v>
      </c>
      <c r="B1491" s="106">
        <v>8192.0</v>
      </c>
      <c r="C1491" s="106">
        <f t="shared" si="1"/>
        <v>8</v>
      </c>
    </row>
    <row r="1492">
      <c r="A1492" s="15" t="s">
        <v>859</v>
      </c>
      <c r="B1492" s="106">
        <v>8192.0</v>
      </c>
      <c r="C1492" s="106">
        <f t="shared" si="1"/>
        <v>8</v>
      </c>
    </row>
    <row r="1493">
      <c r="A1493" s="15" t="s">
        <v>860</v>
      </c>
      <c r="B1493" s="106">
        <v>8192.0</v>
      </c>
      <c r="C1493" s="106">
        <f t="shared" si="1"/>
        <v>8</v>
      </c>
    </row>
    <row r="1494">
      <c r="A1494" s="15" t="s">
        <v>1007</v>
      </c>
      <c r="B1494" s="106">
        <v>65536.0</v>
      </c>
      <c r="C1494" s="106">
        <f t="shared" si="1"/>
        <v>64</v>
      </c>
    </row>
    <row r="1495">
      <c r="A1495" s="15" t="s">
        <v>1008</v>
      </c>
      <c r="B1495" s="106">
        <v>65536.0</v>
      </c>
      <c r="C1495" s="106">
        <f t="shared" si="1"/>
        <v>64</v>
      </c>
    </row>
    <row r="1496">
      <c r="A1496" s="15" t="s">
        <v>1009</v>
      </c>
      <c r="B1496" s="106">
        <v>6144.0</v>
      </c>
      <c r="C1496" s="106">
        <f t="shared" si="1"/>
        <v>6</v>
      </c>
    </row>
    <row r="1497">
      <c r="A1497" s="15" t="s">
        <v>1010</v>
      </c>
      <c r="B1497" s="106">
        <v>4096.0</v>
      </c>
      <c r="C1497" s="106">
        <f t="shared" si="1"/>
        <v>4</v>
      </c>
    </row>
    <row r="1498">
      <c r="A1498" s="15" t="s">
        <v>1637</v>
      </c>
      <c r="B1498" s="106">
        <v>4096.0</v>
      </c>
      <c r="C1498" s="106">
        <f t="shared" si="1"/>
        <v>4</v>
      </c>
    </row>
    <row r="1499">
      <c r="A1499" s="15" t="s">
        <v>2878</v>
      </c>
      <c r="B1499" s="106">
        <v>8192.0</v>
      </c>
      <c r="C1499" s="106">
        <f t="shared" si="1"/>
        <v>8</v>
      </c>
    </row>
    <row r="1500">
      <c r="A1500" s="15" t="s">
        <v>1378</v>
      </c>
      <c r="B1500" s="106">
        <v>8192.0</v>
      </c>
      <c r="C1500" s="106">
        <f t="shared" si="1"/>
        <v>8</v>
      </c>
    </row>
    <row r="1501">
      <c r="A1501" s="15" t="s">
        <v>1394</v>
      </c>
      <c r="B1501" s="106">
        <v>2048.0</v>
      </c>
      <c r="C1501" s="106">
        <f t="shared" si="1"/>
        <v>2</v>
      </c>
    </row>
    <row r="1502">
      <c r="A1502" s="15" t="s">
        <v>582</v>
      </c>
      <c r="B1502" s="106">
        <v>14336.0</v>
      </c>
      <c r="C1502" s="106">
        <f t="shared" si="1"/>
        <v>14</v>
      </c>
    </row>
    <row r="1503">
      <c r="A1503" s="15" t="s">
        <v>656</v>
      </c>
      <c r="B1503" s="106">
        <v>8192.0</v>
      </c>
      <c r="C1503" s="106">
        <f t="shared" si="1"/>
        <v>8</v>
      </c>
    </row>
    <row r="1504">
      <c r="A1504" s="15" t="s">
        <v>644</v>
      </c>
      <c r="B1504" s="106">
        <v>8192.0</v>
      </c>
      <c r="C1504" s="106">
        <f t="shared" si="1"/>
        <v>8</v>
      </c>
    </row>
    <row r="1505">
      <c r="A1505" s="15" t="s">
        <v>645</v>
      </c>
      <c r="B1505" s="106">
        <v>8192.0</v>
      </c>
      <c r="C1505" s="106">
        <f t="shared" si="1"/>
        <v>8</v>
      </c>
    </row>
    <row r="1506">
      <c r="A1506" s="15" t="s">
        <v>646</v>
      </c>
      <c r="B1506" s="106">
        <v>8192.0</v>
      </c>
      <c r="C1506" s="106">
        <f t="shared" si="1"/>
        <v>8</v>
      </c>
    </row>
    <row r="1507">
      <c r="A1507" s="15" t="s">
        <v>762</v>
      </c>
      <c r="B1507" s="106">
        <v>16384.0</v>
      </c>
      <c r="C1507" s="106">
        <f t="shared" si="1"/>
        <v>16</v>
      </c>
    </row>
    <row r="1508">
      <c r="A1508" s="15" t="s">
        <v>787</v>
      </c>
      <c r="B1508" s="106">
        <v>8192.0</v>
      </c>
      <c r="C1508" s="106">
        <f t="shared" si="1"/>
        <v>8</v>
      </c>
    </row>
    <row r="1509">
      <c r="A1509" s="15" t="s">
        <v>1129</v>
      </c>
      <c r="B1509" s="106">
        <v>8192.0</v>
      </c>
      <c r="C1509" s="106">
        <f t="shared" si="1"/>
        <v>8</v>
      </c>
    </row>
    <row r="1510">
      <c r="A1510" s="15" t="s">
        <v>1130</v>
      </c>
      <c r="B1510" s="106">
        <v>6144.0</v>
      </c>
      <c r="C1510" s="106">
        <f t="shared" si="1"/>
        <v>6</v>
      </c>
    </row>
    <row r="1511">
      <c r="A1511" s="15" t="s">
        <v>2879</v>
      </c>
      <c r="B1511" s="106">
        <v>8192.0</v>
      </c>
      <c r="C1511" s="106">
        <f t="shared" si="1"/>
        <v>8</v>
      </c>
    </row>
    <row r="1512">
      <c r="A1512" s="15" t="s">
        <v>2880</v>
      </c>
      <c r="B1512" s="15">
        <v>128.0</v>
      </c>
      <c r="C1512" s="106">
        <f t="shared" si="1"/>
        <v>1</v>
      </c>
    </row>
    <row r="1513">
      <c r="A1513" s="15" t="s">
        <v>2881</v>
      </c>
      <c r="B1513" s="15">
        <v>128.0</v>
      </c>
      <c r="C1513" s="106">
        <f t="shared" si="1"/>
        <v>1</v>
      </c>
    </row>
    <row r="1514">
      <c r="A1514" s="15" t="s">
        <v>2882</v>
      </c>
      <c r="B1514" s="15">
        <v>128.0</v>
      </c>
      <c r="C1514" s="106">
        <f t="shared" si="1"/>
        <v>1</v>
      </c>
    </row>
    <row r="1515">
      <c r="A1515" s="15" t="s">
        <v>2883</v>
      </c>
      <c r="B1515" s="106">
        <v>8192.0</v>
      </c>
      <c r="C1515" s="106">
        <f t="shared" si="1"/>
        <v>8</v>
      </c>
    </row>
    <row r="1516">
      <c r="A1516" s="15" t="s">
        <v>2884</v>
      </c>
      <c r="B1516" s="106">
        <v>1024.0</v>
      </c>
      <c r="C1516" s="106">
        <f t="shared" si="1"/>
        <v>1</v>
      </c>
    </row>
    <row r="1517">
      <c r="A1517" s="15" t="s">
        <v>1336</v>
      </c>
      <c r="B1517" s="106">
        <v>32768.0</v>
      </c>
      <c r="C1517" s="106">
        <f t="shared" si="1"/>
        <v>32</v>
      </c>
    </row>
    <row r="1518">
      <c r="A1518" s="15" t="s">
        <v>214</v>
      </c>
      <c r="B1518" s="106">
        <v>8192.0</v>
      </c>
      <c r="C1518" s="106">
        <f t="shared" si="1"/>
        <v>8</v>
      </c>
    </row>
    <row r="1519">
      <c r="A1519" s="15" t="s">
        <v>2885</v>
      </c>
      <c r="B1519" s="106">
        <v>4096.0</v>
      </c>
      <c r="C1519" s="106">
        <f t="shared" si="1"/>
        <v>4</v>
      </c>
    </row>
    <row r="1520">
      <c r="A1520" s="15" t="s">
        <v>2886</v>
      </c>
      <c r="B1520" s="106">
        <v>4096.0</v>
      </c>
      <c r="C1520" s="106">
        <f t="shared" si="1"/>
        <v>4</v>
      </c>
    </row>
    <row r="1521">
      <c r="A1521" s="15" t="s">
        <v>2887</v>
      </c>
      <c r="B1521" s="106">
        <v>4096.0</v>
      </c>
      <c r="C1521" s="106">
        <f t="shared" si="1"/>
        <v>4</v>
      </c>
    </row>
    <row r="1522">
      <c r="A1522" s="15" t="s">
        <v>1611</v>
      </c>
      <c r="B1522" s="106">
        <v>16384.0</v>
      </c>
      <c r="C1522" s="106">
        <f t="shared" si="1"/>
        <v>16</v>
      </c>
    </row>
    <row r="1523">
      <c r="A1523" s="15" t="s">
        <v>1742</v>
      </c>
      <c r="B1523" s="106">
        <v>4096.0</v>
      </c>
      <c r="C1523" s="106">
        <f t="shared" si="1"/>
        <v>4</v>
      </c>
    </row>
    <row r="1524">
      <c r="A1524" s="15" t="s">
        <v>1674</v>
      </c>
      <c r="B1524" s="106">
        <v>4096.0</v>
      </c>
      <c r="C1524" s="106">
        <f t="shared" si="1"/>
        <v>4</v>
      </c>
    </row>
    <row r="1525">
      <c r="A1525" s="15" t="s">
        <v>2888</v>
      </c>
      <c r="B1525" s="106">
        <v>4096.0</v>
      </c>
      <c r="C1525" s="106">
        <f t="shared" si="1"/>
        <v>4</v>
      </c>
    </row>
    <row r="1526">
      <c r="A1526" s="15" t="s">
        <v>1743</v>
      </c>
      <c r="B1526" s="106">
        <v>3072.0</v>
      </c>
      <c r="C1526" s="106">
        <f t="shared" si="1"/>
        <v>3</v>
      </c>
    </row>
    <row r="1527">
      <c r="A1527" s="15" t="s">
        <v>801</v>
      </c>
      <c r="B1527" s="106">
        <v>4096.0</v>
      </c>
      <c r="C1527" s="106">
        <f t="shared" si="1"/>
        <v>4</v>
      </c>
    </row>
    <row r="1528">
      <c r="A1528" s="15" t="s">
        <v>802</v>
      </c>
      <c r="B1528" s="106">
        <v>4096.0</v>
      </c>
      <c r="C1528" s="106">
        <f t="shared" si="1"/>
        <v>4</v>
      </c>
    </row>
    <row r="1529">
      <c r="A1529" s="15" t="s">
        <v>714</v>
      </c>
      <c r="B1529" s="106">
        <v>8192.0</v>
      </c>
      <c r="C1529" s="106">
        <f t="shared" si="1"/>
        <v>8</v>
      </c>
    </row>
    <row r="1530">
      <c r="A1530" s="15" t="s">
        <v>715</v>
      </c>
      <c r="B1530" s="106">
        <v>8192.0</v>
      </c>
      <c r="C1530" s="106">
        <f t="shared" si="1"/>
        <v>8</v>
      </c>
    </row>
    <row r="1531">
      <c r="A1531" s="15" t="s">
        <v>716</v>
      </c>
      <c r="B1531" s="106">
        <v>8192.0</v>
      </c>
      <c r="C1531" s="106">
        <f t="shared" si="1"/>
        <v>8</v>
      </c>
    </row>
    <row r="1532">
      <c r="A1532" s="15" t="s">
        <v>717</v>
      </c>
      <c r="B1532" s="106">
        <v>4096.0</v>
      </c>
      <c r="C1532" s="106">
        <f t="shared" si="1"/>
        <v>4</v>
      </c>
    </row>
    <row r="1533">
      <c r="A1533" s="15" t="s">
        <v>2889</v>
      </c>
      <c r="B1533" s="106">
        <v>2048.0</v>
      </c>
      <c r="C1533" s="106">
        <f t="shared" si="1"/>
        <v>2</v>
      </c>
    </row>
    <row r="1534">
      <c r="A1534" s="15" t="s">
        <v>1474</v>
      </c>
      <c r="B1534" s="106">
        <v>8192.0</v>
      </c>
      <c r="C1534" s="106">
        <f t="shared" si="1"/>
        <v>8</v>
      </c>
    </row>
    <row r="1535">
      <c r="A1535" s="15" t="s">
        <v>356</v>
      </c>
      <c r="B1535" s="106">
        <v>2048.0</v>
      </c>
      <c r="C1535" s="106">
        <f t="shared" si="1"/>
        <v>2</v>
      </c>
    </row>
    <row r="1536">
      <c r="A1536" s="15" t="s">
        <v>1459</v>
      </c>
      <c r="B1536" s="106">
        <v>8192.0</v>
      </c>
      <c r="C1536" s="106">
        <f t="shared" si="1"/>
        <v>8</v>
      </c>
    </row>
    <row r="1537">
      <c r="A1537" s="15" t="s">
        <v>1386</v>
      </c>
      <c r="B1537" s="106">
        <v>2048.0</v>
      </c>
      <c r="C1537" s="106">
        <f t="shared" si="1"/>
        <v>2</v>
      </c>
    </row>
    <row r="1538">
      <c r="A1538" s="15" t="s">
        <v>1599</v>
      </c>
      <c r="B1538" s="106">
        <v>16384.0</v>
      </c>
      <c r="C1538" s="106">
        <f t="shared" si="1"/>
        <v>16</v>
      </c>
    </row>
    <row r="1539">
      <c r="A1539" s="15" t="s">
        <v>1339</v>
      </c>
      <c r="B1539" s="106">
        <v>4096.0</v>
      </c>
      <c r="C1539" s="106">
        <f t="shared" si="1"/>
        <v>4</v>
      </c>
    </row>
    <row r="1540">
      <c r="A1540" s="15" t="s">
        <v>227</v>
      </c>
      <c r="B1540" s="106">
        <v>4096.0</v>
      </c>
      <c r="C1540" s="106">
        <f t="shared" si="1"/>
        <v>4</v>
      </c>
    </row>
    <row r="1541">
      <c r="A1541" s="15" t="s">
        <v>320</v>
      </c>
      <c r="B1541" s="106">
        <v>8192.0</v>
      </c>
      <c r="C1541" s="106">
        <f t="shared" si="1"/>
        <v>8</v>
      </c>
    </row>
    <row r="1542">
      <c r="A1542" s="15" t="s">
        <v>524</v>
      </c>
      <c r="B1542" s="106">
        <v>4096.0</v>
      </c>
      <c r="C1542" s="106">
        <f t="shared" si="1"/>
        <v>4</v>
      </c>
    </row>
    <row r="1543">
      <c r="A1543" s="15" t="s">
        <v>357</v>
      </c>
      <c r="B1543" s="106">
        <v>2048.0</v>
      </c>
      <c r="C1543" s="106">
        <f t="shared" si="1"/>
        <v>2</v>
      </c>
    </row>
    <row r="1544">
      <c r="A1544" s="15" t="s">
        <v>358</v>
      </c>
      <c r="B1544" s="106">
        <v>2048.0</v>
      </c>
      <c r="C1544" s="106">
        <f t="shared" si="1"/>
        <v>2</v>
      </c>
    </row>
    <row r="1545">
      <c r="A1545" s="15" t="s">
        <v>359</v>
      </c>
      <c r="B1545" s="106">
        <v>4096.0</v>
      </c>
      <c r="C1545" s="106">
        <f t="shared" si="1"/>
        <v>4</v>
      </c>
    </row>
    <row r="1546">
      <c r="A1546" s="15" t="s">
        <v>1632</v>
      </c>
      <c r="B1546" s="106">
        <v>4096.0</v>
      </c>
      <c r="C1546" s="106">
        <f t="shared" si="1"/>
        <v>4</v>
      </c>
    </row>
    <row r="1547">
      <c r="A1547" s="15" t="s">
        <v>1101</v>
      </c>
      <c r="B1547" s="106">
        <v>16384.0</v>
      </c>
      <c r="C1547" s="106">
        <f t="shared" si="1"/>
        <v>16</v>
      </c>
    </row>
    <row r="1548">
      <c r="A1548" s="15" t="s">
        <v>1102</v>
      </c>
      <c r="B1548" s="106">
        <v>16384.0</v>
      </c>
      <c r="C1548" s="106">
        <f t="shared" si="1"/>
        <v>16</v>
      </c>
    </row>
    <row r="1549">
      <c r="A1549" s="15" t="s">
        <v>1103</v>
      </c>
      <c r="B1549" s="106">
        <v>16384.0</v>
      </c>
      <c r="C1549" s="106">
        <f t="shared" si="1"/>
        <v>16</v>
      </c>
    </row>
    <row r="1550">
      <c r="A1550" s="15" t="s">
        <v>1650</v>
      </c>
      <c r="B1550" s="106">
        <v>16384.0</v>
      </c>
      <c r="C1550" s="106">
        <f t="shared" si="1"/>
        <v>16</v>
      </c>
    </row>
    <row r="1551">
      <c r="A1551" s="15" t="s">
        <v>587</v>
      </c>
      <c r="B1551" s="106">
        <v>21504.0</v>
      </c>
      <c r="C1551" s="106">
        <f t="shared" si="1"/>
        <v>21</v>
      </c>
    </row>
    <row r="1552">
      <c r="A1552" s="15" t="s">
        <v>625</v>
      </c>
      <c r="B1552" s="106">
        <v>16384.0</v>
      </c>
      <c r="C1552" s="106">
        <f t="shared" si="1"/>
        <v>16</v>
      </c>
    </row>
    <row r="1553">
      <c r="A1553" s="15" t="s">
        <v>626</v>
      </c>
      <c r="B1553" s="106">
        <v>8192.0</v>
      </c>
      <c r="C1553" s="106">
        <f t="shared" si="1"/>
        <v>8</v>
      </c>
    </row>
    <row r="1554">
      <c r="A1554" s="15" t="s">
        <v>627</v>
      </c>
      <c r="B1554" s="106">
        <v>8192.0</v>
      </c>
      <c r="C1554" s="106">
        <f t="shared" si="1"/>
        <v>8</v>
      </c>
    </row>
    <row r="1555">
      <c r="A1555" s="15" t="s">
        <v>628</v>
      </c>
      <c r="B1555" s="106">
        <v>8192.0</v>
      </c>
      <c r="C1555" s="106">
        <f t="shared" si="1"/>
        <v>8</v>
      </c>
    </row>
    <row r="1556">
      <c r="A1556" s="15" t="s">
        <v>759</v>
      </c>
      <c r="B1556" s="106">
        <v>16384.0</v>
      </c>
      <c r="C1556" s="106">
        <f t="shared" si="1"/>
        <v>16</v>
      </c>
    </row>
    <row r="1557">
      <c r="A1557" s="15" t="s">
        <v>567</v>
      </c>
      <c r="B1557" s="106">
        <v>6144.0</v>
      </c>
      <c r="C1557" s="106">
        <f t="shared" si="1"/>
        <v>6</v>
      </c>
    </row>
    <row r="1558">
      <c r="A1558" s="15" t="s">
        <v>780</v>
      </c>
      <c r="B1558" s="106">
        <v>16384.0</v>
      </c>
      <c r="C1558" s="106">
        <f t="shared" si="1"/>
        <v>16</v>
      </c>
    </row>
    <row r="1559">
      <c r="A1559" s="15" t="s">
        <v>1083</v>
      </c>
      <c r="B1559" s="106">
        <v>8192.0</v>
      </c>
      <c r="C1559" s="106">
        <f t="shared" si="1"/>
        <v>8</v>
      </c>
    </row>
    <row r="1560">
      <c r="A1560" s="15" t="s">
        <v>1130</v>
      </c>
      <c r="B1560" s="106">
        <v>8192.0</v>
      </c>
      <c r="C1560" s="106">
        <f t="shared" si="1"/>
        <v>8</v>
      </c>
    </row>
    <row r="1561">
      <c r="A1561" s="15" t="s">
        <v>196</v>
      </c>
      <c r="B1561" s="106">
        <v>16384.0</v>
      </c>
      <c r="C1561" s="106">
        <f t="shared" si="1"/>
        <v>16</v>
      </c>
    </row>
    <row r="1562">
      <c r="A1562" s="15" t="s">
        <v>194</v>
      </c>
      <c r="B1562" s="106">
        <v>4096.0</v>
      </c>
      <c r="C1562" s="106">
        <f t="shared" si="1"/>
        <v>4</v>
      </c>
    </row>
    <row r="1563">
      <c r="A1563" s="15" t="s">
        <v>2890</v>
      </c>
      <c r="B1563" s="106">
        <v>4096.0</v>
      </c>
      <c r="C1563" s="106">
        <f t="shared" si="1"/>
        <v>4</v>
      </c>
    </row>
    <row r="1564">
      <c r="A1564" s="15" t="s">
        <v>195</v>
      </c>
      <c r="B1564" s="106">
        <v>16256.0</v>
      </c>
      <c r="C1564" s="106">
        <f t="shared" si="1"/>
        <v>16</v>
      </c>
    </row>
    <row r="1565">
      <c r="A1565" s="15" t="s">
        <v>2891</v>
      </c>
      <c r="B1565" s="106">
        <v>8192.0</v>
      </c>
      <c r="C1565" s="106">
        <f t="shared" si="1"/>
        <v>8</v>
      </c>
    </row>
    <row r="1566">
      <c r="A1566" s="15" t="s">
        <v>455</v>
      </c>
      <c r="B1566" s="106">
        <v>4096.0</v>
      </c>
      <c r="C1566" s="106">
        <f t="shared" si="1"/>
        <v>4</v>
      </c>
    </row>
    <row r="1567">
      <c r="A1567" s="15" t="s">
        <v>1678</v>
      </c>
      <c r="B1567" s="106">
        <v>2048.0</v>
      </c>
      <c r="C1567" s="106">
        <f t="shared" si="1"/>
        <v>2</v>
      </c>
    </row>
    <row r="1568">
      <c r="A1568" s="15" t="s">
        <v>2892</v>
      </c>
      <c r="B1568" s="106">
        <v>4096.0</v>
      </c>
      <c r="C1568" s="106">
        <f t="shared" si="1"/>
        <v>4</v>
      </c>
    </row>
    <row r="1569">
      <c r="A1569" s="15" t="s">
        <v>1679</v>
      </c>
      <c r="B1569" s="106">
        <v>2048.0</v>
      </c>
      <c r="C1569" s="106">
        <f t="shared" si="1"/>
        <v>2</v>
      </c>
    </row>
    <row r="1570">
      <c r="A1570" s="15" t="s">
        <v>2893</v>
      </c>
      <c r="B1570" s="106">
        <v>8192.0</v>
      </c>
      <c r="C1570" s="106">
        <f t="shared" si="1"/>
        <v>8</v>
      </c>
    </row>
    <row r="1571">
      <c r="A1571" s="15" t="s">
        <v>2894</v>
      </c>
      <c r="B1571" s="106">
        <v>4096.0</v>
      </c>
      <c r="C1571" s="106">
        <f t="shared" si="1"/>
        <v>4</v>
      </c>
    </row>
    <row r="1572">
      <c r="A1572" s="15" t="s">
        <v>501</v>
      </c>
      <c r="B1572" s="106">
        <v>8192.0</v>
      </c>
      <c r="C1572" s="106">
        <f t="shared" si="1"/>
        <v>8</v>
      </c>
    </row>
    <row r="1573">
      <c r="A1573" s="15" t="s">
        <v>2895</v>
      </c>
      <c r="B1573" s="106">
        <v>4096.0</v>
      </c>
      <c r="C1573" s="106">
        <f t="shared" si="1"/>
        <v>4</v>
      </c>
    </row>
    <row r="1574">
      <c r="A1574" s="15" t="s">
        <v>2896</v>
      </c>
      <c r="B1574" s="106">
        <v>4096.0</v>
      </c>
      <c r="C1574" s="106">
        <f t="shared" si="1"/>
        <v>4</v>
      </c>
    </row>
    <row r="1575">
      <c r="A1575" s="15" t="s">
        <v>2897</v>
      </c>
      <c r="B1575" s="15">
        <v>128.0</v>
      </c>
      <c r="C1575" s="106">
        <f t="shared" si="1"/>
        <v>1</v>
      </c>
    </row>
    <row r="1576">
      <c r="A1576" s="15" t="s">
        <v>2898</v>
      </c>
      <c r="B1576" s="15">
        <v>128.0</v>
      </c>
      <c r="C1576" s="106">
        <f t="shared" si="1"/>
        <v>1</v>
      </c>
    </row>
    <row r="1577">
      <c r="A1577" s="15" t="s">
        <v>2899</v>
      </c>
      <c r="B1577" s="15">
        <v>128.0</v>
      </c>
      <c r="C1577" s="106">
        <f t="shared" si="1"/>
        <v>1</v>
      </c>
    </row>
    <row r="1578">
      <c r="A1578" s="15" t="s">
        <v>2900</v>
      </c>
      <c r="B1578" s="106">
        <v>1024.0</v>
      </c>
      <c r="C1578" s="106">
        <f t="shared" si="1"/>
        <v>1</v>
      </c>
    </row>
    <row r="1579">
      <c r="A1579" s="15" t="s">
        <v>2901</v>
      </c>
      <c r="B1579" s="106">
        <v>2048.0</v>
      </c>
      <c r="C1579" s="106">
        <f t="shared" si="1"/>
        <v>2</v>
      </c>
    </row>
    <row r="1580">
      <c r="A1580" s="15" t="s">
        <v>803</v>
      </c>
      <c r="B1580" s="106">
        <v>18432.0</v>
      </c>
      <c r="C1580" s="106">
        <f t="shared" si="1"/>
        <v>18</v>
      </c>
    </row>
    <row r="1581">
      <c r="A1581" s="15" t="s">
        <v>2902</v>
      </c>
      <c r="B1581" s="106">
        <v>8192.0</v>
      </c>
      <c r="C1581" s="106">
        <f t="shared" si="1"/>
        <v>8</v>
      </c>
    </row>
    <row r="1582">
      <c r="A1582" s="15" t="s">
        <v>205</v>
      </c>
      <c r="B1582" s="106">
        <v>12288.0</v>
      </c>
      <c r="C1582" s="106">
        <f t="shared" si="1"/>
        <v>12</v>
      </c>
    </row>
    <row r="1583">
      <c r="A1583" s="15" t="s">
        <v>804</v>
      </c>
      <c r="B1583" s="106">
        <v>8192.0</v>
      </c>
      <c r="C1583" s="106">
        <f t="shared" si="1"/>
        <v>8</v>
      </c>
    </row>
    <row r="1584">
      <c r="A1584" s="15" t="s">
        <v>805</v>
      </c>
      <c r="B1584" s="106">
        <v>8192.0</v>
      </c>
      <c r="C1584" s="106">
        <f t="shared" si="1"/>
        <v>8</v>
      </c>
    </row>
    <row r="1585">
      <c r="A1585" s="15" t="s">
        <v>726</v>
      </c>
      <c r="B1585" s="106">
        <v>4096.0</v>
      </c>
      <c r="C1585" s="106">
        <f t="shared" si="1"/>
        <v>4</v>
      </c>
    </row>
    <row r="1586">
      <c r="A1586" s="15" t="s">
        <v>2903</v>
      </c>
      <c r="B1586" s="106">
        <v>4096.0</v>
      </c>
      <c r="C1586" s="106">
        <f t="shared" si="1"/>
        <v>4</v>
      </c>
    </row>
    <row r="1587">
      <c r="A1587" s="15" t="s">
        <v>529</v>
      </c>
      <c r="B1587" s="106">
        <v>4096.0</v>
      </c>
      <c r="C1587" s="106">
        <f t="shared" si="1"/>
        <v>4</v>
      </c>
    </row>
    <row r="1588">
      <c r="A1588" s="15" t="s">
        <v>1477</v>
      </c>
      <c r="B1588" s="106">
        <v>8192.0</v>
      </c>
      <c r="C1588" s="106">
        <f t="shared" si="1"/>
        <v>8</v>
      </c>
    </row>
    <row r="1589">
      <c r="A1589" s="15" t="s">
        <v>2904</v>
      </c>
      <c r="B1589" s="106">
        <v>8192.0</v>
      </c>
      <c r="C1589" s="106">
        <f t="shared" si="1"/>
        <v>8</v>
      </c>
    </row>
    <row r="1590">
      <c r="A1590" s="15" t="s">
        <v>369</v>
      </c>
      <c r="B1590" s="106">
        <v>2048.0</v>
      </c>
      <c r="C1590" s="106">
        <f t="shared" si="1"/>
        <v>2</v>
      </c>
    </row>
    <row r="1591">
      <c r="A1591" s="15" t="s">
        <v>1373</v>
      </c>
      <c r="B1591" s="106">
        <v>8192.0</v>
      </c>
      <c r="C1591" s="106">
        <f t="shared" si="1"/>
        <v>8</v>
      </c>
    </row>
    <row r="1592">
      <c r="A1592" s="15" t="s">
        <v>576</v>
      </c>
      <c r="B1592" s="106">
        <v>21504.0</v>
      </c>
      <c r="C1592" s="106">
        <f t="shared" si="1"/>
        <v>21</v>
      </c>
    </row>
    <row r="1593">
      <c r="A1593" s="15" t="s">
        <v>1694</v>
      </c>
      <c r="B1593" s="106">
        <v>4096.0</v>
      </c>
      <c r="C1593" s="106">
        <f t="shared" si="1"/>
        <v>4</v>
      </c>
    </row>
    <row r="1594">
      <c r="A1594" s="15" t="s">
        <v>206</v>
      </c>
      <c r="B1594" s="106">
        <v>4096.0</v>
      </c>
      <c r="C1594" s="106">
        <f t="shared" si="1"/>
        <v>4</v>
      </c>
    </row>
    <row r="1595">
      <c r="A1595" s="15" t="s">
        <v>204</v>
      </c>
      <c r="B1595" s="106">
        <v>16384.0</v>
      </c>
      <c r="C1595" s="106">
        <f t="shared" si="1"/>
        <v>16</v>
      </c>
    </row>
    <row r="1596">
      <c r="A1596" s="15" t="s">
        <v>1690</v>
      </c>
      <c r="B1596" s="106">
        <v>16384.0</v>
      </c>
      <c r="C1596" s="106">
        <f t="shared" si="1"/>
        <v>16</v>
      </c>
    </row>
    <row r="1597">
      <c r="A1597" s="15" t="s">
        <v>1405</v>
      </c>
      <c r="B1597" s="106">
        <v>8192.0</v>
      </c>
      <c r="C1597" s="106">
        <f t="shared" si="1"/>
        <v>8</v>
      </c>
    </row>
    <row r="1598">
      <c r="A1598" s="15" t="s">
        <v>1406</v>
      </c>
      <c r="B1598" s="106">
        <v>8192.0</v>
      </c>
      <c r="C1598" s="106">
        <f t="shared" si="1"/>
        <v>8</v>
      </c>
    </row>
    <row r="1599">
      <c r="A1599" s="15" t="s">
        <v>2905</v>
      </c>
      <c r="B1599" s="106">
        <v>8192.0</v>
      </c>
      <c r="C1599" s="106">
        <f t="shared" si="1"/>
        <v>8</v>
      </c>
    </row>
    <row r="1600">
      <c r="A1600" s="15" t="s">
        <v>1407</v>
      </c>
      <c r="B1600" s="106">
        <v>8192.0</v>
      </c>
      <c r="C1600" s="106">
        <f t="shared" si="1"/>
        <v>8</v>
      </c>
    </row>
    <row r="1601">
      <c r="A1601" s="15" t="s">
        <v>1408</v>
      </c>
      <c r="B1601" s="106">
        <v>8192.0</v>
      </c>
      <c r="C1601" s="106">
        <f t="shared" si="1"/>
        <v>8</v>
      </c>
    </row>
    <row r="1602">
      <c r="A1602" s="15" t="s">
        <v>1409</v>
      </c>
      <c r="B1602" s="106">
        <v>8192.0</v>
      </c>
      <c r="C1602" s="106">
        <f t="shared" si="1"/>
        <v>8</v>
      </c>
    </row>
    <row r="1603">
      <c r="A1603" s="15" t="s">
        <v>1410</v>
      </c>
      <c r="B1603" s="106">
        <v>8192.0</v>
      </c>
      <c r="C1603" s="106">
        <f t="shared" si="1"/>
        <v>8</v>
      </c>
    </row>
    <row r="1604">
      <c r="A1604" s="15" t="s">
        <v>1411</v>
      </c>
      <c r="B1604" s="106">
        <v>8192.0</v>
      </c>
      <c r="C1604" s="106">
        <f t="shared" si="1"/>
        <v>8</v>
      </c>
    </row>
    <row r="1605">
      <c r="A1605" s="15" t="s">
        <v>1691</v>
      </c>
      <c r="B1605" s="106">
        <v>8192.0</v>
      </c>
      <c r="C1605" s="106">
        <f t="shared" si="1"/>
        <v>8</v>
      </c>
    </row>
    <row r="1606">
      <c r="A1606" s="15" t="s">
        <v>1413</v>
      </c>
      <c r="B1606" s="106">
        <v>8192.0</v>
      </c>
      <c r="C1606" s="106">
        <f t="shared" si="1"/>
        <v>8</v>
      </c>
    </row>
    <row r="1607">
      <c r="A1607" s="15" t="s">
        <v>2906</v>
      </c>
      <c r="B1607" s="106">
        <v>8192.0</v>
      </c>
      <c r="C1607" s="106">
        <f t="shared" si="1"/>
        <v>8</v>
      </c>
    </row>
    <row r="1608">
      <c r="A1608" s="15" t="s">
        <v>1696</v>
      </c>
      <c r="B1608" s="106">
        <v>4096.0</v>
      </c>
      <c r="C1608" s="106">
        <f t="shared" si="1"/>
        <v>4</v>
      </c>
    </row>
    <row r="1609">
      <c r="A1609" s="15" t="s">
        <v>2907</v>
      </c>
      <c r="B1609" s="106">
        <v>4096.0</v>
      </c>
      <c r="C1609" s="106">
        <f t="shared" si="1"/>
        <v>4</v>
      </c>
    </row>
    <row r="1610">
      <c r="A1610" s="15" t="s">
        <v>1415</v>
      </c>
      <c r="B1610" s="106">
        <v>8192.0</v>
      </c>
      <c r="C1610" s="106">
        <f t="shared" si="1"/>
        <v>8</v>
      </c>
    </row>
    <row r="1611">
      <c r="A1611" s="15" t="s">
        <v>1416</v>
      </c>
      <c r="B1611" s="106">
        <v>8192.0</v>
      </c>
      <c r="C1611" s="106">
        <f t="shared" si="1"/>
        <v>8</v>
      </c>
    </row>
    <row r="1612">
      <c r="A1612" s="15" t="s">
        <v>1417</v>
      </c>
      <c r="B1612" s="106">
        <v>8192.0</v>
      </c>
      <c r="C1612" s="106">
        <f t="shared" si="1"/>
        <v>8</v>
      </c>
    </row>
    <row r="1613">
      <c r="A1613" s="15" t="s">
        <v>1419</v>
      </c>
      <c r="B1613" s="106">
        <v>8192.0</v>
      </c>
      <c r="C1613" s="106">
        <f t="shared" si="1"/>
        <v>8</v>
      </c>
    </row>
    <row r="1614">
      <c r="A1614" s="15" t="s">
        <v>479</v>
      </c>
      <c r="B1614" s="106">
        <v>2048.0</v>
      </c>
      <c r="C1614" s="106">
        <f t="shared" si="1"/>
        <v>2</v>
      </c>
    </row>
    <row r="1615">
      <c r="A1615" s="15" t="s">
        <v>2908</v>
      </c>
      <c r="B1615" s="106">
        <v>4096.0</v>
      </c>
      <c r="C1615" s="106">
        <f t="shared" si="1"/>
        <v>4</v>
      </c>
    </row>
    <row r="1616">
      <c r="A1616" s="15" t="s">
        <v>2909</v>
      </c>
      <c r="B1616" s="106">
        <v>8192.0</v>
      </c>
      <c r="C1616" s="106">
        <f t="shared" si="1"/>
        <v>8</v>
      </c>
    </row>
    <row r="1617">
      <c r="A1617" s="15" t="s">
        <v>1440</v>
      </c>
      <c r="B1617" s="106">
        <v>8192.0</v>
      </c>
      <c r="C1617" s="106">
        <f t="shared" si="1"/>
        <v>8</v>
      </c>
    </row>
    <row r="1618">
      <c r="A1618" s="15" t="s">
        <v>1421</v>
      </c>
      <c r="B1618" s="106">
        <v>8192.0</v>
      </c>
      <c r="C1618" s="106">
        <f t="shared" si="1"/>
        <v>8</v>
      </c>
    </row>
    <row r="1619">
      <c r="A1619" s="15" t="s">
        <v>938</v>
      </c>
      <c r="B1619" s="106">
        <v>8192.0</v>
      </c>
      <c r="C1619" s="106">
        <f t="shared" si="1"/>
        <v>8</v>
      </c>
    </row>
    <row r="1620">
      <c r="A1620" s="15" t="s">
        <v>271</v>
      </c>
      <c r="B1620" s="106">
        <v>8192.0</v>
      </c>
      <c r="C1620" s="106">
        <f t="shared" si="1"/>
        <v>8</v>
      </c>
    </row>
    <row r="1621">
      <c r="A1621" s="15" t="s">
        <v>272</v>
      </c>
      <c r="B1621" s="106">
        <v>8192.0</v>
      </c>
      <c r="C1621" s="106">
        <f t="shared" si="1"/>
        <v>8</v>
      </c>
    </row>
    <row r="1622">
      <c r="A1622" s="15" t="s">
        <v>1692</v>
      </c>
      <c r="B1622" s="106">
        <v>4096.0</v>
      </c>
      <c r="C1622" s="106">
        <f t="shared" si="1"/>
        <v>4</v>
      </c>
    </row>
    <row r="1623">
      <c r="A1623" s="15" t="s">
        <v>1441</v>
      </c>
      <c r="B1623" s="106">
        <v>8192.0</v>
      </c>
      <c r="C1623" s="106">
        <f t="shared" si="1"/>
        <v>8</v>
      </c>
    </row>
    <row r="1624">
      <c r="A1624" s="15" t="s">
        <v>250</v>
      </c>
      <c r="B1624" s="106">
        <v>16384.0</v>
      </c>
      <c r="C1624" s="106">
        <f t="shared" si="1"/>
        <v>16</v>
      </c>
    </row>
    <row r="1625">
      <c r="A1625" s="15" t="s">
        <v>2910</v>
      </c>
      <c r="B1625" s="106">
        <v>16384.0</v>
      </c>
      <c r="C1625" s="106">
        <f t="shared" si="1"/>
        <v>16</v>
      </c>
    </row>
    <row r="1626">
      <c r="A1626" s="15" t="s">
        <v>251</v>
      </c>
      <c r="B1626" s="106">
        <v>12288.0</v>
      </c>
      <c r="C1626" s="106">
        <f t="shared" si="1"/>
        <v>12</v>
      </c>
    </row>
    <row r="1627">
      <c r="A1627" s="15" t="s">
        <v>2911</v>
      </c>
      <c r="B1627" s="106">
        <v>12288.0</v>
      </c>
      <c r="C1627" s="106">
        <f t="shared" si="1"/>
        <v>12</v>
      </c>
    </row>
    <row r="1628">
      <c r="A1628" s="15" t="s">
        <v>2912</v>
      </c>
      <c r="B1628" s="106">
        <v>10240.0</v>
      </c>
      <c r="C1628" s="106">
        <f t="shared" si="1"/>
        <v>10</v>
      </c>
    </row>
    <row r="1629">
      <c r="A1629" s="15" t="s">
        <v>1442</v>
      </c>
      <c r="B1629" s="106">
        <v>8192.0</v>
      </c>
      <c r="C1629" s="106">
        <f t="shared" si="1"/>
        <v>8</v>
      </c>
    </row>
    <row r="1630">
      <c r="A1630" s="15" t="s">
        <v>1428</v>
      </c>
      <c r="B1630" s="106">
        <v>8192.0</v>
      </c>
      <c r="C1630" s="106">
        <f t="shared" si="1"/>
        <v>8</v>
      </c>
    </row>
    <row r="1631">
      <c r="A1631" s="15" t="s">
        <v>1695</v>
      </c>
      <c r="B1631" s="106">
        <v>8192.0</v>
      </c>
      <c r="C1631" s="106">
        <f t="shared" si="1"/>
        <v>8</v>
      </c>
    </row>
    <row r="1632">
      <c r="A1632" s="15" t="s">
        <v>1430</v>
      </c>
      <c r="B1632" s="106">
        <v>8192.0</v>
      </c>
      <c r="C1632" s="106">
        <f t="shared" si="1"/>
        <v>8</v>
      </c>
    </row>
    <row r="1633">
      <c r="A1633" s="15" t="s">
        <v>1443</v>
      </c>
      <c r="B1633" s="106">
        <v>8192.0</v>
      </c>
      <c r="C1633" s="106">
        <f t="shared" si="1"/>
        <v>8</v>
      </c>
    </row>
    <row r="1634">
      <c r="A1634" s="15" t="s">
        <v>2913</v>
      </c>
      <c r="B1634" s="106">
        <v>4064.0</v>
      </c>
      <c r="C1634" s="106">
        <f t="shared" si="1"/>
        <v>4</v>
      </c>
    </row>
    <row r="1635">
      <c r="A1635" s="15" t="s">
        <v>1435</v>
      </c>
      <c r="B1635" s="106">
        <v>8192.0</v>
      </c>
      <c r="C1635" s="106">
        <f t="shared" si="1"/>
        <v>8</v>
      </c>
    </row>
    <row r="1636">
      <c r="A1636" s="15" t="s">
        <v>1436</v>
      </c>
      <c r="B1636" s="106">
        <v>8192.0</v>
      </c>
      <c r="C1636" s="106">
        <f t="shared" si="1"/>
        <v>8</v>
      </c>
    </row>
    <row r="1637">
      <c r="A1637" s="15" t="s">
        <v>1693</v>
      </c>
      <c r="B1637" s="106">
        <v>4096.0</v>
      </c>
      <c r="C1637" s="106">
        <f t="shared" si="1"/>
        <v>4</v>
      </c>
    </row>
    <row r="1638">
      <c r="A1638" s="15" t="s">
        <v>1437</v>
      </c>
      <c r="B1638" s="106">
        <v>8192.0</v>
      </c>
      <c r="C1638" s="106">
        <f t="shared" si="1"/>
        <v>8</v>
      </c>
    </row>
    <row r="1639">
      <c r="A1639" s="15" t="s">
        <v>2914</v>
      </c>
      <c r="B1639" s="106">
        <v>16384.0</v>
      </c>
      <c r="C1639" s="106">
        <f t="shared" si="1"/>
        <v>16</v>
      </c>
    </row>
    <row r="1640">
      <c r="A1640" s="15" t="s">
        <v>1438</v>
      </c>
      <c r="B1640" s="106">
        <v>8192.0</v>
      </c>
      <c r="C1640" s="106">
        <f t="shared" si="1"/>
        <v>8</v>
      </c>
    </row>
    <row r="1641">
      <c r="A1641" s="15" t="s">
        <v>456</v>
      </c>
      <c r="B1641" s="106">
        <v>16384.0</v>
      </c>
      <c r="C1641" s="106">
        <f t="shared" si="1"/>
        <v>16</v>
      </c>
    </row>
    <row r="1642">
      <c r="A1642" s="15" t="s">
        <v>2915</v>
      </c>
      <c r="B1642" s="106">
        <v>16384.0</v>
      </c>
      <c r="C1642" s="106">
        <f t="shared" si="1"/>
        <v>16</v>
      </c>
    </row>
    <row r="1643">
      <c r="A1643" s="15" t="s">
        <v>1572</v>
      </c>
      <c r="B1643" s="106">
        <v>8192.0</v>
      </c>
      <c r="C1643" s="106">
        <f t="shared" si="1"/>
        <v>8</v>
      </c>
    </row>
    <row r="1644">
      <c r="A1644" s="15" t="s">
        <v>1400</v>
      </c>
      <c r="B1644" s="106">
        <v>12288.0</v>
      </c>
      <c r="C1644" s="106">
        <f t="shared" si="1"/>
        <v>12</v>
      </c>
    </row>
    <row r="1645">
      <c r="A1645" s="15" t="s">
        <v>1444</v>
      </c>
      <c r="B1645" s="106">
        <v>8192.0</v>
      </c>
      <c r="C1645" s="106">
        <f t="shared" si="1"/>
        <v>8</v>
      </c>
    </row>
    <row r="1646">
      <c r="A1646" s="15" t="s">
        <v>2916</v>
      </c>
      <c r="B1646" s="106">
        <v>4096.0</v>
      </c>
      <c r="C1646" s="106">
        <f t="shared" si="1"/>
        <v>4</v>
      </c>
    </row>
    <row r="1647">
      <c r="A1647" s="15" t="s">
        <v>632</v>
      </c>
      <c r="B1647" s="106">
        <v>12288.0</v>
      </c>
      <c r="C1647" s="106">
        <f t="shared" si="1"/>
        <v>12</v>
      </c>
    </row>
    <row r="1648">
      <c r="A1648" s="15" t="s">
        <v>589</v>
      </c>
      <c r="B1648" s="106">
        <v>16384.0</v>
      </c>
      <c r="C1648" s="106">
        <f t="shared" si="1"/>
        <v>16</v>
      </c>
    </row>
    <row r="1649">
      <c r="A1649" s="15" t="s">
        <v>1439</v>
      </c>
      <c r="B1649" s="106">
        <v>8192.0</v>
      </c>
      <c r="C1649" s="106">
        <f t="shared" si="1"/>
        <v>8</v>
      </c>
    </row>
    <row r="1650">
      <c r="A1650" s="15" t="s">
        <v>2917</v>
      </c>
      <c r="B1650" s="15">
        <v>128.0</v>
      </c>
      <c r="C1650" s="106">
        <f t="shared" si="1"/>
        <v>1</v>
      </c>
    </row>
    <row r="1651">
      <c r="A1651" s="15" t="s">
        <v>2918</v>
      </c>
      <c r="B1651" s="15">
        <v>128.0</v>
      </c>
      <c r="C1651" s="106">
        <f t="shared" si="1"/>
        <v>1</v>
      </c>
    </row>
    <row r="1652">
      <c r="A1652" s="15" t="s">
        <v>2919</v>
      </c>
      <c r="B1652" s="15">
        <v>128.0</v>
      </c>
      <c r="C1652" s="106">
        <f t="shared" si="1"/>
        <v>1</v>
      </c>
    </row>
    <row r="1653">
      <c r="A1653" s="15" t="s">
        <v>633</v>
      </c>
      <c r="B1653" s="106">
        <v>8192.0</v>
      </c>
      <c r="C1653" s="106">
        <f t="shared" si="1"/>
        <v>8</v>
      </c>
    </row>
    <row r="1654">
      <c r="A1654" s="15" t="s">
        <v>634</v>
      </c>
      <c r="B1654" s="106">
        <v>8192.0</v>
      </c>
      <c r="C1654" s="106">
        <f t="shared" si="1"/>
        <v>8</v>
      </c>
    </row>
    <row r="1655">
      <c r="A1655" s="15" t="s">
        <v>635</v>
      </c>
      <c r="B1655" s="106">
        <v>8192.0</v>
      </c>
      <c r="C1655" s="106">
        <f t="shared" si="1"/>
        <v>8</v>
      </c>
    </row>
    <row r="1656">
      <c r="A1656" s="15" t="s">
        <v>2920</v>
      </c>
      <c r="B1656" s="106">
        <v>1024.0</v>
      </c>
      <c r="C1656" s="106">
        <f t="shared" si="1"/>
        <v>1</v>
      </c>
    </row>
    <row r="1657">
      <c r="A1657" s="15" t="s">
        <v>1682</v>
      </c>
      <c r="B1657" s="106">
        <v>4096.0</v>
      </c>
      <c r="C1657" s="106">
        <f t="shared" si="1"/>
        <v>4</v>
      </c>
    </row>
    <row r="1658">
      <c r="A1658" s="15" t="s">
        <v>1683</v>
      </c>
      <c r="B1658" s="106">
        <v>4096.0</v>
      </c>
      <c r="C1658" s="106">
        <f t="shared" si="1"/>
        <v>4</v>
      </c>
    </row>
    <row r="1659">
      <c r="A1659" s="15" t="s">
        <v>1684</v>
      </c>
      <c r="B1659" s="106">
        <v>4096.0</v>
      </c>
      <c r="C1659" s="106">
        <f t="shared" si="1"/>
        <v>4</v>
      </c>
    </row>
    <row r="1660">
      <c r="A1660" s="15" t="s">
        <v>2921</v>
      </c>
      <c r="B1660" s="106">
        <v>4096.0</v>
      </c>
      <c r="C1660" s="106">
        <f t="shared" si="1"/>
        <v>4</v>
      </c>
    </row>
    <row r="1661">
      <c r="A1661" s="15" t="s">
        <v>2922</v>
      </c>
      <c r="B1661" s="106">
        <v>4096.0</v>
      </c>
      <c r="C1661" s="106">
        <f t="shared" si="1"/>
        <v>4</v>
      </c>
    </row>
    <row r="1662">
      <c r="A1662" s="15" t="s">
        <v>1685</v>
      </c>
      <c r="B1662" s="106">
        <v>8192.0</v>
      </c>
      <c r="C1662" s="106">
        <f t="shared" si="1"/>
        <v>8</v>
      </c>
    </row>
    <row r="1663">
      <c r="A1663" s="15" t="s">
        <v>197</v>
      </c>
      <c r="B1663" s="106">
        <v>20480.0</v>
      </c>
      <c r="C1663" s="106">
        <f t="shared" si="1"/>
        <v>20</v>
      </c>
    </row>
    <row r="1664">
      <c r="A1664" s="15" t="s">
        <v>198</v>
      </c>
      <c r="B1664" s="106">
        <v>16384.0</v>
      </c>
      <c r="C1664" s="106">
        <f t="shared" si="1"/>
        <v>16</v>
      </c>
    </row>
    <row r="1665">
      <c r="A1665" s="15" t="s">
        <v>2923</v>
      </c>
      <c r="B1665" s="106">
        <v>2048.0</v>
      </c>
      <c r="C1665" s="106">
        <f t="shared" si="1"/>
        <v>2</v>
      </c>
    </row>
    <row r="1666">
      <c r="A1666" s="15" t="s">
        <v>1686</v>
      </c>
      <c r="B1666" s="106">
        <v>4096.0</v>
      </c>
      <c r="C1666" s="106">
        <f t="shared" si="1"/>
        <v>4</v>
      </c>
    </row>
    <row r="1667">
      <c r="A1667" s="15" t="s">
        <v>1687</v>
      </c>
      <c r="B1667" s="106">
        <v>4096.0</v>
      </c>
      <c r="C1667" s="106">
        <f t="shared" si="1"/>
        <v>4</v>
      </c>
    </row>
    <row r="1668">
      <c r="A1668" s="15" t="s">
        <v>2924</v>
      </c>
      <c r="B1668" s="106">
        <v>4096.0</v>
      </c>
      <c r="C1668" s="106">
        <f t="shared" si="1"/>
        <v>4</v>
      </c>
    </row>
    <row r="1669">
      <c r="A1669" s="15" t="s">
        <v>2925</v>
      </c>
      <c r="B1669" s="106">
        <v>4096.0</v>
      </c>
      <c r="C1669" s="106">
        <f t="shared" si="1"/>
        <v>4</v>
      </c>
    </row>
    <row r="1670">
      <c r="A1670" s="15" t="s">
        <v>1075</v>
      </c>
      <c r="B1670" s="106">
        <v>8192.0</v>
      </c>
      <c r="C1670" s="106">
        <f t="shared" si="1"/>
        <v>8</v>
      </c>
    </row>
    <row r="1671">
      <c r="A1671" s="15" t="s">
        <v>2926</v>
      </c>
      <c r="B1671" s="106">
        <v>8192.0</v>
      </c>
      <c r="C1671" s="106">
        <f t="shared" si="1"/>
        <v>8</v>
      </c>
    </row>
    <row r="1672">
      <c r="A1672" s="15" t="s">
        <v>1688</v>
      </c>
      <c r="B1672" s="106">
        <v>4096.0</v>
      </c>
      <c r="C1672" s="106">
        <f t="shared" si="1"/>
        <v>4</v>
      </c>
    </row>
    <row r="1673">
      <c r="A1673" s="15" t="s">
        <v>2927</v>
      </c>
      <c r="B1673" s="106">
        <v>4096.0</v>
      </c>
      <c r="C1673" s="106">
        <f t="shared" si="1"/>
        <v>4</v>
      </c>
    </row>
    <row r="1674">
      <c r="A1674" s="15" t="s">
        <v>1680</v>
      </c>
      <c r="B1674" s="106">
        <v>4096.0</v>
      </c>
      <c r="C1674" s="106">
        <f t="shared" si="1"/>
        <v>4</v>
      </c>
    </row>
    <row r="1675">
      <c r="A1675" s="15" t="s">
        <v>1689</v>
      </c>
      <c r="B1675" s="106">
        <v>8192.0</v>
      </c>
      <c r="C1675" s="106">
        <f t="shared" si="1"/>
        <v>8</v>
      </c>
    </row>
    <row r="1676">
      <c r="A1676" s="15" t="s">
        <v>2928</v>
      </c>
      <c r="B1676" s="106">
        <v>16384.0</v>
      </c>
      <c r="C1676" s="106">
        <f t="shared" si="1"/>
        <v>16</v>
      </c>
    </row>
    <row r="1677">
      <c r="A1677" s="15" t="s">
        <v>318</v>
      </c>
      <c r="B1677" s="106">
        <v>8192.0</v>
      </c>
      <c r="C1677" s="106">
        <f t="shared" si="1"/>
        <v>8</v>
      </c>
    </row>
    <row r="1678">
      <c r="A1678" s="15" t="s">
        <v>2929</v>
      </c>
      <c r="B1678" s="106">
        <v>8192.0</v>
      </c>
      <c r="C1678" s="106">
        <f t="shared" si="1"/>
        <v>8</v>
      </c>
    </row>
    <row r="1679">
      <c r="A1679" s="15" t="s">
        <v>1736</v>
      </c>
      <c r="B1679" s="106">
        <v>2048.0</v>
      </c>
      <c r="C1679" s="106">
        <f t="shared" si="1"/>
        <v>2</v>
      </c>
    </row>
    <row r="1680">
      <c r="A1680" s="15" t="s">
        <v>1507</v>
      </c>
      <c r="B1680" s="106">
        <v>8192.0</v>
      </c>
      <c r="C1680" s="106">
        <f t="shared" si="1"/>
        <v>8</v>
      </c>
    </row>
    <row r="1681">
      <c r="A1681" s="15" t="s">
        <v>799</v>
      </c>
      <c r="B1681" s="106">
        <v>8192.0</v>
      </c>
      <c r="C1681" s="106">
        <f t="shared" si="1"/>
        <v>8</v>
      </c>
    </row>
    <row r="1682">
      <c r="A1682" s="15" t="s">
        <v>2930</v>
      </c>
      <c r="B1682" s="106">
        <v>8192.0</v>
      </c>
      <c r="C1682" s="106">
        <f t="shared" si="1"/>
        <v>8</v>
      </c>
    </row>
    <row r="1683">
      <c r="A1683" s="15" t="s">
        <v>736</v>
      </c>
      <c r="B1683" s="106">
        <v>4096.0</v>
      </c>
      <c r="C1683" s="106">
        <f t="shared" si="1"/>
        <v>4</v>
      </c>
    </row>
    <row r="1684">
      <c r="A1684" s="15" t="s">
        <v>2931</v>
      </c>
      <c r="B1684" s="106">
        <v>4096.0</v>
      </c>
      <c r="C1684" s="106">
        <f t="shared" si="1"/>
        <v>4</v>
      </c>
    </row>
    <row r="1685">
      <c r="A1685" s="15" t="s">
        <v>1335</v>
      </c>
      <c r="B1685" s="106">
        <v>32768.0</v>
      </c>
      <c r="C1685" s="106">
        <f t="shared" si="1"/>
        <v>32</v>
      </c>
    </row>
    <row r="1686">
      <c r="A1686" s="15" t="s">
        <v>255</v>
      </c>
      <c r="B1686" s="106">
        <v>16384.0</v>
      </c>
      <c r="C1686" s="106">
        <f t="shared" si="1"/>
        <v>16</v>
      </c>
    </row>
    <row r="1687">
      <c r="A1687" s="15" t="s">
        <v>2932</v>
      </c>
      <c r="B1687" s="106">
        <v>16384.0</v>
      </c>
      <c r="C1687" s="106">
        <f t="shared" si="1"/>
        <v>16</v>
      </c>
    </row>
    <row r="1688">
      <c r="A1688" s="15" t="s">
        <v>256</v>
      </c>
      <c r="B1688" s="106">
        <v>12288.0</v>
      </c>
      <c r="C1688" s="106">
        <f t="shared" si="1"/>
        <v>12</v>
      </c>
    </row>
    <row r="1689">
      <c r="A1689" s="15" t="s">
        <v>2933</v>
      </c>
      <c r="B1689" s="106">
        <v>12288.0</v>
      </c>
      <c r="C1689" s="106">
        <f t="shared" si="1"/>
        <v>12</v>
      </c>
    </row>
    <row r="1690">
      <c r="A1690" s="15" t="s">
        <v>388</v>
      </c>
      <c r="B1690" s="106">
        <v>4096.0</v>
      </c>
      <c r="C1690" s="106">
        <f t="shared" si="1"/>
        <v>4</v>
      </c>
    </row>
    <row r="1691">
      <c r="A1691" s="15" t="s">
        <v>2934</v>
      </c>
      <c r="B1691" s="106">
        <v>4096.0</v>
      </c>
      <c r="C1691" s="106">
        <f t="shared" si="1"/>
        <v>4</v>
      </c>
    </row>
    <row r="1692">
      <c r="A1692" s="15" t="s">
        <v>1587</v>
      </c>
      <c r="B1692" s="106">
        <v>16384.0</v>
      </c>
      <c r="C1692" s="106">
        <f t="shared" si="1"/>
        <v>16</v>
      </c>
    </row>
    <row r="1693">
      <c r="A1693" s="15" t="s">
        <v>319</v>
      </c>
      <c r="B1693" s="106">
        <v>98304.0</v>
      </c>
      <c r="C1693" s="106">
        <f t="shared" si="1"/>
        <v>96</v>
      </c>
    </row>
    <row r="1694">
      <c r="A1694" s="15" t="s">
        <v>254</v>
      </c>
      <c r="B1694" s="106">
        <v>16384.0</v>
      </c>
      <c r="C1694" s="106">
        <f t="shared" si="1"/>
        <v>16</v>
      </c>
    </row>
    <row r="1695">
      <c r="A1695" s="15" t="s">
        <v>2935</v>
      </c>
      <c r="B1695" s="106">
        <v>16384.0</v>
      </c>
      <c r="C1695" s="106">
        <f t="shared" si="1"/>
        <v>16</v>
      </c>
    </row>
    <row r="1696">
      <c r="A1696" s="15" t="s">
        <v>1737</v>
      </c>
      <c r="B1696" s="106">
        <v>2048.0</v>
      </c>
      <c r="C1696" s="106">
        <f t="shared" si="1"/>
        <v>2</v>
      </c>
    </row>
    <row r="1697">
      <c r="A1697" s="15" t="s">
        <v>1552</v>
      </c>
      <c r="B1697" s="106">
        <v>4096.0</v>
      </c>
      <c r="C1697" s="106">
        <f t="shared" si="1"/>
        <v>4</v>
      </c>
    </row>
    <row r="1698">
      <c r="A1698" s="15" t="s">
        <v>538</v>
      </c>
      <c r="B1698" s="106">
        <v>4096.0</v>
      </c>
      <c r="C1698" s="106">
        <f t="shared" si="1"/>
        <v>4</v>
      </c>
    </row>
    <row r="1699">
      <c r="A1699" s="15" t="s">
        <v>1607</v>
      </c>
      <c r="B1699" s="106">
        <v>16384.0</v>
      </c>
      <c r="C1699" s="106">
        <f t="shared" si="1"/>
        <v>16</v>
      </c>
    </row>
    <row r="1700">
      <c r="A1700" s="15" t="s">
        <v>2936</v>
      </c>
      <c r="B1700" s="106">
        <v>16384.0</v>
      </c>
      <c r="C1700" s="106">
        <f t="shared" si="1"/>
        <v>16</v>
      </c>
    </row>
    <row r="1701">
      <c r="A1701" s="15" t="s">
        <v>2937</v>
      </c>
      <c r="B1701" s="106">
        <v>8192.0</v>
      </c>
      <c r="C1701" s="106">
        <f t="shared" si="1"/>
        <v>8</v>
      </c>
    </row>
    <row r="1702">
      <c r="A1702" s="15" t="s">
        <v>2938</v>
      </c>
      <c r="B1702" s="106">
        <v>8192.0</v>
      </c>
      <c r="C1702" s="106">
        <f t="shared" si="1"/>
        <v>8</v>
      </c>
    </row>
    <row r="1703">
      <c r="A1703" s="15" t="s">
        <v>458</v>
      </c>
      <c r="B1703" s="106">
        <v>4096.0</v>
      </c>
      <c r="C1703" s="106">
        <f t="shared" si="1"/>
        <v>4</v>
      </c>
    </row>
    <row r="1704">
      <c r="A1704" s="15" t="s">
        <v>387</v>
      </c>
      <c r="B1704" s="106">
        <v>2048.0</v>
      </c>
      <c r="C1704" s="106">
        <f t="shared" si="1"/>
        <v>2</v>
      </c>
    </row>
    <row r="1705">
      <c r="A1705" s="15" t="s">
        <v>2939</v>
      </c>
      <c r="B1705" s="106">
        <v>2048.0</v>
      </c>
      <c r="C1705" s="106">
        <f t="shared" si="1"/>
        <v>2</v>
      </c>
    </row>
    <row r="1706">
      <c r="A1706" s="15" t="s">
        <v>507</v>
      </c>
      <c r="B1706" s="106">
        <v>10240.0</v>
      </c>
      <c r="C1706" s="106">
        <f t="shared" si="1"/>
        <v>10</v>
      </c>
    </row>
    <row r="1707">
      <c r="A1707" s="15" t="s">
        <v>2940</v>
      </c>
      <c r="B1707" s="106">
        <v>10240.0</v>
      </c>
      <c r="C1707" s="106">
        <f t="shared" si="1"/>
        <v>10</v>
      </c>
    </row>
    <row r="1708">
      <c r="A1708" s="15" t="s">
        <v>1738</v>
      </c>
      <c r="B1708" s="106">
        <v>8192.0</v>
      </c>
      <c r="C1708" s="106">
        <f t="shared" si="1"/>
        <v>8</v>
      </c>
    </row>
    <row r="1709">
      <c r="A1709" s="15" t="s">
        <v>1468</v>
      </c>
      <c r="B1709" s="106">
        <v>4096.0</v>
      </c>
      <c r="C1709" s="106">
        <f t="shared" si="1"/>
        <v>4</v>
      </c>
    </row>
    <row r="1710">
      <c r="A1710" s="15" t="s">
        <v>2941</v>
      </c>
      <c r="B1710" s="106">
        <v>8192.0</v>
      </c>
      <c r="C1710" s="106">
        <f t="shared" si="1"/>
        <v>8</v>
      </c>
    </row>
    <row r="1711">
      <c r="A1711" s="15" t="s">
        <v>2942</v>
      </c>
      <c r="B1711" s="106">
        <v>8192.0</v>
      </c>
      <c r="C1711" s="106">
        <f t="shared" si="1"/>
        <v>8</v>
      </c>
    </row>
    <row r="1712">
      <c r="A1712" s="15" t="s">
        <v>2943</v>
      </c>
      <c r="B1712" s="106">
        <v>8192.0</v>
      </c>
      <c r="C1712" s="106">
        <f t="shared" si="1"/>
        <v>8</v>
      </c>
    </row>
    <row r="1713">
      <c r="A1713" s="15" t="s">
        <v>963</v>
      </c>
      <c r="B1713" s="106">
        <v>262144.0</v>
      </c>
      <c r="C1713" s="106">
        <f t="shared" si="1"/>
        <v>256</v>
      </c>
    </row>
    <row r="1714">
      <c r="A1714" s="15" t="s">
        <v>2944</v>
      </c>
      <c r="B1714" s="106">
        <v>262144.0</v>
      </c>
      <c r="C1714" s="106">
        <f t="shared" si="1"/>
        <v>256</v>
      </c>
    </row>
    <row r="1715">
      <c r="A1715" s="15" t="s">
        <v>964</v>
      </c>
      <c r="B1715" s="106">
        <v>131072.0</v>
      </c>
      <c r="C1715" s="106">
        <f t="shared" si="1"/>
        <v>128</v>
      </c>
    </row>
    <row r="1716">
      <c r="A1716" s="15" t="s">
        <v>2945</v>
      </c>
      <c r="B1716" s="106">
        <v>131072.0</v>
      </c>
      <c r="C1716" s="106">
        <f t="shared" si="1"/>
        <v>128</v>
      </c>
    </row>
    <row r="1717">
      <c r="A1717" s="15" t="s">
        <v>966</v>
      </c>
      <c r="B1717" s="106">
        <v>131072.0</v>
      </c>
      <c r="C1717" s="106">
        <f t="shared" si="1"/>
        <v>128</v>
      </c>
    </row>
    <row r="1718">
      <c r="A1718" s="15" t="s">
        <v>965</v>
      </c>
      <c r="B1718" s="106">
        <v>12288.0</v>
      </c>
      <c r="C1718" s="106">
        <f t="shared" si="1"/>
        <v>12</v>
      </c>
    </row>
    <row r="1719">
      <c r="A1719" s="15" t="s">
        <v>2946</v>
      </c>
      <c r="B1719" s="106">
        <v>12288.0</v>
      </c>
      <c r="C1719" s="106">
        <f t="shared" si="1"/>
        <v>12</v>
      </c>
    </row>
    <row r="1720">
      <c r="A1720" s="15" t="s">
        <v>1093</v>
      </c>
      <c r="B1720" s="106">
        <v>8192.0</v>
      </c>
      <c r="C1720" s="106">
        <f t="shared" si="1"/>
        <v>8</v>
      </c>
    </row>
    <row r="1721">
      <c r="A1721" s="15" t="s">
        <v>2947</v>
      </c>
      <c r="B1721" s="106">
        <v>8192.0</v>
      </c>
      <c r="C1721" s="106">
        <f t="shared" si="1"/>
        <v>8</v>
      </c>
    </row>
    <row r="1722">
      <c r="A1722" s="15" t="s">
        <v>2948</v>
      </c>
      <c r="B1722" s="106">
        <v>8192.0</v>
      </c>
      <c r="C1722" s="106">
        <f t="shared" si="1"/>
        <v>8</v>
      </c>
    </row>
    <row r="1723">
      <c r="A1723" s="15" t="s">
        <v>1094</v>
      </c>
      <c r="B1723" s="106">
        <v>10240.0</v>
      </c>
      <c r="C1723" s="106">
        <f t="shared" si="1"/>
        <v>10</v>
      </c>
    </row>
    <row r="1724">
      <c r="A1724" s="15" t="s">
        <v>2949</v>
      </c>
      <c r="B1724" s="106">
        <v>10240.0</v>
      </c>
      <c r="C1724" s="106">
        <f t="shared" si="1"/>
        <v>10</v>
      </c>
    </row>
    <row r="1725">
      <c r="A1725" s="15" t="s">
        <v>1095</v>
      </c>
      <c r="B1725" s="106">
        <v>10240.0</v>
      </c>
      <c r="C1725" s="106">
        <f t="shared" si="1"/>
        <v>10</v>
      </c>
    </row>
    <row r="1726">
      <c r="A1726" s="15" t="s">
        <v>2950</v>
      </c>
      <c r="B1726" s="106">
        <v>10240.0</v>
      </c>
      <c r="C1726" s="106">
        <f t="shared" si="1"/>
        <v>10</v>
      </c>
    </row>
    <row r="1727">
      <c r="A1727" s="15" t="s">
        <v>1749</v>
      </c>
      <c r="B1727" s="106">
        <v>16384.0</v>
      </c>
      <c r="C1727" s="106">
        <f t="shared" si="1"/>
        <v>16</v>
      </c>
    </row>
    <row r="1728">
      <c r="A1728" s="15" t="s">
        <v>701</v>
      </c>
      <c r="B1728" s="106">
        <v>16384.0</v>
      </c>
      <c r="C1728" s="106">
        <f t="shared" si="1"/>
        <v>16</v>
      </c>
    </row>
    <row r="1729">
      <c r="A1729" s="15" t="s">
        <v>2951</v>
      </c>
      <c r="B1729" s="106">
        <v>16384.0</v>
      </c>
      <c r="C1729" s="106">
        <f t="shared" si="1"/>
        <v>16</v>
      </c>
    </row>
    <row r="1730">
      <c r="A1730" s="15" t="s">
        <v>2952</v>
      </c>
      <c r="B1730" s="106">
        <v>16384.0</v>
      </c>
      <c r="C1730" s="106">
        <f t="shared" si="1"/>
        <v>16</v>
      </c>
    </row>
    <row r="1731">
      <c r="A1731" s="15" t="s">
        <v>1499</v>
      </c>
      <c r="B1731" s="106">
        <v>8192.0</v>
      </c>
      <c r="C1731" s="106">
        <f t="shared" si="1"/>
        <v>8</v>
      </c>
    </row>
    <row r="1732">
      <c r="A1732" s="15" t="s">
        <v>2953</v>
      </c>
      <c r="B1732" s="106">
        <v>8192.0</v>
      </c>
      <c r="C1732" s="106">
        <f t="shared" si="1"/>
        <v>8</v>
      </c>
    </row>
    <row r="1733">
      <c r="A1733" s="15" t="s">
        <v>1539</v>
      </c>
      <c r="B1733" s="106">
        <v>32768.0</v>
      </c>
      <c r="C1733" s="106">
        <f t="shared" si="1"/>
        <v>32</v>
      </c>
    </row>
    <row r="1734">
      <c r="A1734" s="15" t="s">
        <v>2954</v>
      </c>
      <c r="B1734" s="106">
        <v>32768.0</v>
      </c>
      <c r="C1734" s="106">
        <f t="shared" si="1"/>
        <v>32</v>
      </c>
    </row>
    <row r="1735">
      <c r="A1735" s="15" t="s">
        <v>1630</v>
      </c>
      <c r="B1735" s="106">
        <v>8192.0</v>
      </c>
      <c r="C1735" s="106">
        <f t="shared" si="1"/>
        <v>8</v>
      </c>
    </row>
    <row r="1736">
      <c r="A1736" s="15" t="s">
        <v>2955</v>
      </c>
      <c r="B1736" s="106">
        <v>8192.0</v>
      </c>
      <c r="C1736" s="106">
        <f t="shared" si="1"/>
        <v>8</v>
      </c>
    </row>
    <row r="1737">
      <c r="A1737" s="15" t="s">
        <v>706</v>
      </c>
      <c r="B1737" s="106">
        <v>16384.0</v>
      </c>
      <c r="C1737" s="106">
        <f t="shared" si="1"/>
        <v>16</v>
      </c>
    </row>
    <row r="1738">
      <c r="A1738" s="15" t="s">
        <v>1401</v>
      </c>
      <c r="B1738" s="106">
        <v>8192.0</v>
      </c>
      <c r="C1738" s="106">
        <f t="shared" si="1"/>
        <v>8</v>
      </c>
    </row>
    <row r="1739">
      <c r="A1739" s="15" t="s">
        <v>1750</v>
      </c>
      <c r="B1739" s="106">
        <v>8192.0</v>
      </c>
      <c r="C1739" s="106">
        <f t="shared" si="1"/>
        <v>8</v>
      </c>
    </row>
    <row r="1740">
      <c r="A1740" s="15" t="s">
        <v>1515</v>
      </c>
      <c r="B1740" s="106">
        <v>8192.0</v>
      </c>
      <c r="C1740" s="106">
        <f t="shared" si="1"/>
        <v>8</v>
      </c>
    </row>
    <row r="1741">
      <c r="A1741" s="15" t="s">
        <v>2956</v>
      </c>
      <c r="B1741" s="106">
        <v>8192.0</v>
      </c>
      <c r="C1741" s="106">
        <f t="shared" si="1"/>
        <v>8</v>
      </c>
    </row>
    <row r="1742">
      <c r="A1742" s="15" t="s">
        <v>1629</v>
      </c>
      <c r="B1742" s="106">
        <v>8192.0</v>
      </c>
      <c r="C1742" s="106">
        <f t="shared" si="1"/>
        <v>8</v>
      </c>
    </row>
    <row r="1743">
      <c r="A1743" s="15" t="s">
        <v>1447</v>
      </c>
      <c r="B1743" s="106">
        <v>8192.0</v>
      </c>
      <c r="C1743" s="106">
        <f t="shared" si="1"/>
        <v>8</v>
      </c>
    </row>
    <row r="1744">
      <c r="A1744" s="15" t="s">
        <v>2957</v>
      </c>
      <c r="B1744" s="106">
        <v>8192.0</v>
      </c>
      <c r="C1744" s="106">
        <f t="shared" si="1"/>
        <v>8</v>
      </c>
    </row>
    <row r="1745">
      <c r="A1745" s="15" t="s">
        <v>1739</v>
      </c>
      <c r="B1745" s="106">
        <v>8192.0</v>
      </c>
      <c r="C1745" s="106">
        <f t="shared" si="1"/>
        <v>8</v>
      </c>
    </row>
    <row r="1746">
      <c r="A1746" s="15" t="s">
        <v>2958</v>
      </c>
      <c r="B1746" s="106">
        <v>8192.0</v>
      </c>
      <c r="C1746" s="106">
        <f t="shared" si="1"/>
        <v>8</v>
      </c>
    </row>
    <row r="1747">
      <c r="A1747" s="15" t="s">
        <v>1575</v>
      </c>
      <c r="B1747" s="106">
        <v>24576.0</v>
      </c>
      <c r="C1747" s="106">
        <f t="shared" si="1"/>
        <v>24</v>
      </c>
    </row>
    <row r="1748">
      <c r="A1748" s="15" t="s">
        <v>2959</v>
      </c>
      <c r="B1748" s="106">
        <v>24576.0</v>
      </c>
      <c r="C1748" s="106">
        <f t="shared" si="1"/>
        <v>24</v>
      </c>
    </row>
    <row r="1749">
      <c r="A1749" s="15" t="s">
        <v>2960</v>
      </c>
      <c r="B1749" s="106">
        <v>8192.0</v>
      </c>
      <c r="C1749" s="106">
        <f t="shared" si="1"/>
        <v>8</v>
      </c>
    </row>
    <row r="1750">
      <c r="A1750" s="15" t="s">
        <v>2961</v>
      </c>
      <c r="B1750" s="106">
        <v>8192.0</v>
      </c>
      <c r="C1750" s="106">
        <f t="shared" si="1"/>
        <v>8</v>
      </c>
    </row>
    <row r="1751">
      <c r="A1751" s="15" t="s">
        <v>584</v>
      </c>
      <c r="B1751" s="106">
        <v>21504.0</v>
      </c>
      <c r="C1751" s="106">
        <f t="shared" si="1"/>
        <v>21</v>
      </c>
    </row>
    <row r="1752">
      <c r="A1752" s="15" t="s">
        <v>2962</v>
      </c>
      <c r="B1752" s="106">
        <v>21504.0</v>
      </c>
      <c r="C1752" s="106">
        <f t="shared" si="1"/>
        <v>21</v>
      </c>
    </row>
    <row r="1753">
      <c r="A1753" s="15" t="s">
        <v>702</v>
      </c>
      <c r="B1753" s="106">
        <v>8192.0</v>
      </c>
      <c r="C1753" s="106">
        <f t="shared" si="1"/>
        <v>8</v>
      </c>
    </row>
    <row r="1754">
      <c r="A1754" s="15" t="s">
        <v>1532</v>
      </c>
      <c r="B1754" s="106">
        <v>8192.0</v>
      </c>
      <c r="C1754" s="106">
        <f t="shared" si="1"/>
        <v>8</v>
      </c>
    </row>
    <row r="1755">
      <c r="A1755" s="15" t="s">
        <v>703</v>
      </c>
      <c r="B1755" s="106">
        <v>8192.0</v>
      </c>
      <c r="C1755" s="106">
        <f t="shared" si="1"/>
        <v>8</v>
      </c>
    </row>
    <row r="1756">
      <c r="A1756" s="15" t="s">
        <v>704</v>
      </c>
      <c r="B1756" s="106">
        <v>8192.0</v>
      </c>
      <c r="C1756" s="106">
        <f t="shared" si="1"/>
        <v>8</v>
      </c>
    </row>
    <row r="1757">
      <c r="A1757" s="15" t="s">
        <v>705</v>
      </c>
      <c r="B1757" s="106">
        <v>8192.0</v>
      </c>
      <c r="C1757" s="106">
        <f t="shared" si="1"/>
        <v>8</v>
      </c>
    </row>
    <row r="1758">
      <c r="A1758" s="15" t="s">
        <v>771</v>
      </c>
      <c r="B1758" s="106">
        <v>16384.0</v>
      </c>
      <c r="C1758" s="106">
        <f t="shared" si="1"/>
        <v>16</v>
      </c>
    </row>
    <row r="1759">
      <c r="A1759" s="15" t="s">
        <v>1500</v>
      </c>
      <c r="B1759" s="106">
        <v>8192.0</v>
      </c>
      <c r="C1759" s="106">
        <f t="shared" si="1"/>
        <v>8</v>
      </c>
    </row>
    <row r="1760">
      <c r="A1760" s="15" t="s">
        <v>795</v>
      </c>
      <c r="B1760" s="106">
        <v>4096.0</v>
      </c>
      <c r="C1760" s="106">
        <f t="shared" si="1"/>
        <v>4</v>
      </c>
    </row>
    <row r="1761">
      <c r="A1761" s="15" t="s">
        <v>718</v>
      </c>
      <c r="B1761" s="106">
        <v>4096.0</v>
      </c>
      <c r="C1761" s="106">
        <f t="shared" si="1"/>
        <v>4</v>
      </c>
    </row>
    <row r="1762">
      <c r="A1762" s="15" t="s">
        <v>247</v>
      </c>
      <c r="B1762" s="106">
        <v>8192.0</v>
      </c>
      <c r="C1762" s="106">
        <f t="shared" si="1"/>
        <v>8</v>
      </c>
    </row>
    <row r="1763">
      <c r="A1763" s="15" t="s">
        <v>248</v>
      </c>
      <c r="B1763" s="106">
        <v>8192.0</v>
      </c>
      <c r="C1763" s="106">
        <f t="shared" si="1"/>
        <v>8</v>
      </c>
    </row>
    <row r="1764">
      <c r="A1764" s="15" t="s">
        <v>1681</v>
      </c>
      <c r="B1764" s="106">
        <v>8192.0</v>
      </c>
      <c r="C1764" s="106">
        <f t="shared" si="1"/>
        <v>8</v>
      </c>
    </row>
    <row r="1765">
      <c r="A1765" s="15" t="s">
        <v>361</v>
      </c>
      <c r="B1765" s="106">
        <v>4096.0</v>
      </c>
      <c r="C1765" s="106">
        <f t="shared" si="1"/>
        <v>4</v>
      </c>
    </row>
    <row r="1766">
      <c r="A1766" s="15" t="s">
        <v>1625</v>
      </c>
      <c r="B1766" s="106">
        <v>16384.0</v>
      </c>
      <c r="C1766" s="106">
        <f t="shared" si="1"/>
        <v>16</v>
      </c>
    </row>
    <row r="1767">
      <c r="A1767" s="15" t="s">
        <v>1543</v>
      </c>
      <c r="B1767" s="106">
        <v>4096.0</v>
      </c>
      <c r="C1767" s="106">
        <f t="shared" si="1"/>
        <v>4</v>
      </c>
    </row>
    <row r="1768">
      <c r="A1768" s="15" t="s">
        <v>525</v>
      </c>
      <c r="B1768" s="106">
        <v>4096.0</v>
      </c>
      <c r="C1768" s="106">
        <f t="shared" si="1"/>
        <v>4</v>
      </c>
    </row>
    <row r="1769">
      <c r="A1769" s="15" t="s">
        <v>1601</v>
      </c>
      <c r="B1769" s="106">
        <v>16384.0</v>
      </c>
      <c r="C1769" s="106">
        <f t="shared" si="1"/>
        <v>16</v>
      </c>
    </row>
    <row r="1770">
      <c r="A1770" s="15" t="s">
        <v>360</v>
      </c>
      <c r="B1770" s="106">
        <v>2048.0</v>
      </c>
      <c r="C1770" s="106">
        <f t="shared" si="1"/>
        <v>2</v>
      </c>
    </row>
    <row r="1771">
      <c r="A1771" s="15" t="s">
        <v>503</v>
      </c>
      <c r="B1771" s="106">
        <v>8192.0</v>
      </c>
      <c r="C1771" s="106">
        <f t="shared" si="1"/>
        <v>8</v>
      </c>
    </row>
    <row r="1772">
      <c r="A1772" s="15" t="s">
        <v>2963</v>
      </c>
      <c r="B1772" s="106">
        <v>8192.0</v>
      </c>
      <c r="C1772" s="106">
        <f t="shared" si="1"/>
        <v>8</v>
      </c>
    </row>
    <row r="1773">
      <c r="A1773" s="15" t="s">
        <v>2964</v>
      </c>
      <c r="B1773" s="106">
        <v>12288.0</v>
      </c>
      <c r="C1773" s="106">
        <f t="shared" si="1"/>
        <v>12</v>
      </c>
    </row>
    <row r="1774">
      <c r="A1774" s="15" t="s">
        <v>2965</v>
      </c>
      <c r="B1774" s="106">
        <v>12288.0</v>
      </c>
      <c r="C1774" s="106">
        <f t="shared" si="1"/>
        <v>12</v>
      </c>
    </row>
    <row r="1775">
      <c r="A1775" s="15" t="s">
        <v>2966</v>
      </c>
      <c r="B1775" s="106">
        <v>12288.0</v>
      </c>
      <c r="C1775" s="106">
        <f t="shared" si="1"/>
        <v>12</v>
      </c>
    </row>
    <row r="1776">
      <c r="A1776" s="15" t="s">
        <v>952</v>
      </c>
      <c r="B1776" s="106">
        <v>262144.0</v>
      </c>
      <c r="C1776" s="106">
        <f t="shared" si="1"/>
        <v>256</v>
      </c>
    </row>
    <row r="1777">
      <c r="A1777" s="15" t="s">
        <v>955</v>
      </c>
      <c r="B1777" s="106">
        <v>262144.0</v>
      </c>
      <c r="C1777" s="106">
        <f t="shared" si="1"/>
        <v>256</v>
      </c>
    </row>
    <row r="1778">
      <c r="A1778" s="15" t="s">
        <v>953</v>
      </c>
      <c r="B1778" s="106">
        <v>12288.0</v>
      </c>
      <c r="C1778" s="106">
        <f t="shared" si="1"/>
        <v>12</v>
      </c>
    </row>
    <row r="1779">
      <c r="A1779" s="15" t="s">
        <v>954</v>
      </c>
      <c r="B1779" s="106">
        <v>131072.0</v>
      </c>
      <c r="C1779" s="106">
        <f t="shared" si="1"/>
        <v>128</v>
      </c>
    </row>
    <row r="1780">
      <c r="A1780" s="15" t="s">
        <v>2967</v>
      </c>
      <c r="B1780" s="106">
        <v>8192.0</v>
      </c>
      <c r="C1780" s="106">
        <f t="shared" si="1"/>
        <v>8</v>
      </c>
    </row>
    <row r="1781">
      <c r="A1781" s="15" t="s">
        <v>1495</v>
      </c>
      <c r="B1781" s="106">
        <v>8192.0</v>
      </c>
      <c r="C1781" s="106">
        <f t="shared" si="1"/>
        <v>8</v>
      </c>
    </row>
    <row r="1782">
      <c r="A1782" s="15" t="s">
        <v>1536</v>
      </c>
      <c r="B1782" s="106">
        <v>32768.0</v>
      </c>
      <c r="C1782" s="106">
        <f t="shared" si="1"/>
        <v>32</v>
      </c>
    </row>
    <row r="1783">
      <c r="A1783" s="15" t="s">
        <v>2968</v>
      </c>
      <c r="B1783" s="106">
        <v>8192.0</v>
      </c>
      <c r="C1783" s="106">
        <f t="shared" si="1"/>
        <v>8</v>
      </c>
    </row>
    <row r="1784">
      <c r="A1784" s="15" t="s">
        <v>698</v>
      </c>
      <c r="B1784" s="106">
        <v>8192.0</v>
      </c>
      <c r="C1784" s="106">
        <f t="shared" si="1"/>
        <v>8</v>
      </c>
    </row>
    <row r="1785">
      <c r="A1785" s="15" t="s">
        <v>1522</v>
      </c>
      <c r="B1785" s="106">
        <v>4096.0</v>
      </c>
      <c r="C1785" s="106">
        <f t="shared" si="1"/>
        <v>4</v>
      </c>
    </row>
    <row r="1786">
      <c r="A1786" s="15" t="s">
        <v>699</v>
      </c>
      <c r="B1786" s="106">
        <v>8192.0</v>
      </c>
      <c r="C1786" s="106">
        <f t="shared" si="1"/>
        <v>8</v>
      </c>
    </row>
    <row r="1787">
      <c r="A1787" s="15" t="s">
        <v>700</v>
      </c>
      <c r="B1787" s="106">
        <v>8192.0</v>
      </c>
      <c r="C1787" s="106">
        <f t="shared" si="1"/>
        <v>8</v>
      </c>
    </row>
    <row r="1788">
      <c r="A1788" s="15" t="s">
        <v>769</v>
      </c>
      <c r="B1788" s="106">
        <v>16384.0</v>
      </c>
      <c r="C1788" s="106">
        <f t="shared" si="1"/>
        <v>16</v>
      </c>
    </row>
    <row r="1789">
      <c r="A1789" s="15" t="s">
        <v>2969</v>
      </c>
      <c r="B1789" s="106">
        <v>4096.0</v>
      </c>
      <c r="C1789" s="106">
        <f t="shared" si="1"/>
        <v>4</v>
      </c>
    </row>
    <row r="1790">
      <c r="A1790" s="15" t="s">
        <v>2970</v>
      </c>
      <c r="B1790" s="106">
        <v>8192.0</v>
      </c>
      <c r="C1790" s="106">
        <f t="shared" si="1"/>
        <v>8</v>
      </c>
    </row>
    <row r="1791">
      <c r="A1791" s="15" t="s">
        <v>2971</v>
      </c>
      <c r="B1791" s="106">
        <v>4096.0</v>
      </c>
      <c r="C1791" s="106">
        <f t="shared" si="1"/>
        <v>4</v>
      </c>
    </row>
    <row r="1792">
      <c r="A1792" s="15" t="s">
        <v>2972</v>
      </c>
      <c r="B1792" s="106">
        <v>10240.0</v>
      </c>
      <c r="C1792" s="106">
        <f t="shared" si="1"/>
        <v>10</v>
      </c>
    </row>
    <row r="1793">
      <c r="A1793" s="15" t="s">
        <v>2973</v>
      </c>
      <c r="B1793" s="15">
        <v>128.0</v>
      </c>
      <c r="C1793" s="106">
        <f t="shared" si="1"/>
        <v>1</v>
      </c>
    </row>
    <row r="1794">
      <c r="A1794" s="15" t="s">
        <v>2974</v>
      </c>
      <c r="B1794" s="15">
        <v>128.0</v>
      </c>
      <c r="C1794" s="106">
        <f t="shared" si="1"/>
        <v>1</v>
      </c>
    </row>
    <row r="1795">
      <c r="A1795" s="15" t="s">
        <v>2975</v>
      </c>
      <c r="B1795" s="15">
        <v>128.0</v>
      </c>
      <c r="C1795" s="106">
        <f t="shared" si="1"/>
        <v>1</v>
      </c>
    </row>
    <row r="1796">
      <c r="A1796" s="15" t="s">
        <v>2976</v>
      </c>
      <c r="B1796" s="15">
        <v>128.0</v>
      </c>
      <c r="C1796" s="106">
        <f t="shared" si="1"/>
        <v>1</v>
      </c>
    </row>
    <row r="1797">
      <c r="A1797" s="15" t="s">
        <v>2977</v>
      </c>
      <c r="B1797" s="15">
        <v>128.0</v>
      </c>
      <c r="C1797" s="106">
        <f t="shared" si="1"/>
        <v>1</v>
      </c>
    </row>
    <row r="1798">
      <c r="A1798" s="15" t="s">
        <v>2978</v>
      </c>
      <c r="B1798" s="15">
        <v>128.0</v>
      </c>
      <c r="C1798" s="106">
        <f t="shared" si="1"/>
        <v>1</v>
      </c>
    </row>
    <row r="1799">
      <c r="A1799" s="15" t="s">
        <v>2979</v>
      </c>
      <c r="B1799" s="15">
        <v>128.0</v>
      </c>
      <c r="C1799" s="106">
        <f t="shared" si="1"/>
        <v>1</v>
      </c>
    </row>
    <row r="1800">
      <c r="A1800" s="15" t="s">
        <v>2980</v>
      </c>
      <c r="B1800" s="15">
        <v>128.0</v>
      </c>
      <c r="C1800" s="106">
        <f t="shared" si="1"/>
        <v>1</v>
      </c>
    </row>
    <row r="1801">
      <c r="A1801" s="15" t="s">
        <v>2981</v>
      </c>
      <c r="B1801" s="15">
        <v>128.0</v>
      </c>
      <c r="C1801" s="106">
        <f t="shared" si="1"/>
        <v>1</v>
      </c>
    </row>
    <row r="1802">
      <c r="A1802" s="15" t="s">
        <v>2982</v>
      </c>
      <c r="B1802" s="106">
        <v>1024.0</v>
      </c>
      <c r="C1802" s="106">
        <f t="shared" si="1"/>
        <v>1</v>
      </c>
    </row>
    <row r="1803">
      <c r="A1803" s="15" t="s">
        <v>2983</v>
      </c>
      <c r="B1803" s="106">
        <v>1024.0</v>
      </c>
      <c r="C1803" s="106">
        <f t="shared" si="1"/>
        <v>1</v>
      </c>
    </row>
    <row r="1804">
      <c r="A1804" s="15" t="s">
        <v>2984</v>
      </c>
      <c r="B1804" s="106">
        <v>2048.0</v>
      </c>
      <c r="C1804" s="106">
        <f t="shared" si="1"/>
        <v>2</v>
      </c>
    </row>
    <row r="1805">
      <c r="A1805" s="15" t="s">
        <v>212</v>
      </c>
      <c r="B1805" s="106">
        <v>32768.0</v>
      </c>
      <c r="C1805" s="106">
        <f t="shared" si="1"/>
        <v>32</v>
      </c>
    </row>
    <row r="1806">
      <c r="A1806" s="15" t="s">
        <v>2985</v>
      </c>
      <c r="B1806" s="106">
        <v>32768.0</v>
      </c>
      <c r="C1806" s="106">
        <f t="shared" si="1"/>
        <v>32</v>
      </c>
    </row>
    <row r="1807">
      <c r="A1807" s="15" t="s">
        <v>2986</v>
      </c>
      <c r="B1807" s="15">
        <v>256.0</v>
      </c>
      <c r="C1807" s="106">
        <f t="shared" si="1"/>
        <v>1</v>
      </c>
    </row>
    <row r="1808">
      <c r="A1808" s="15" t="s">
        <v>2987</v>
      </c>
      <c r="B1808" s="106">
        <v>2048.0</v>
      </c>
      <c r="C1808" s="106">
        <f t="shared" si="1"/>
        <v>2</v>
      </c>
    </row>
    <row r="1809">
      <c r="A1809" s="15" t="s">
        <v>2988</v>
      </c>
      <c r="B1809" s="106">
        <v>4096.0</v>
      </c>
      <c r="C1809" s="106">
        <f t="shared" si="1"/>
        <v>4</v>
      </c>
    </row>
    <row r="1810">
      <c r="A1810" s="15" t="s">
        <v>2989</v>
      </c>
      <c r="B1810" s="106">
        <v>4096.0</v>
      </c>
      <c r="C1810" s="106">
        <f t="shared" si="1"/>
        <v>4</v>
      </c>
    </row>
    <row r="1811">
      <c r="A1811" s="15" t="s">
        <v>2990</v>
      </c>
      <c r="B1811" s="106">
        <v>12288.0</v>
      </c>
      <c r="C1811" s="106">
        <f t="shared" si="1"/>
        <v>12</v>
      </c>
    </row>
    <row r="1812">
      <c r="A1812" s="15" t="s">
        <v>2991</v>
      </c>
      <c r="B1812" s="106">
        <v>2048.0</v>
      </c>
      <c r="C1812" s="106">
        <f t="shared" si="1"/>
        <v>2</v>
      </c>
    </row>
    <row r="1813">
      <c r="A1813" s="15" t="s">
        <v>2992</v>
      </c>
      <c r="B1813" s="106">
        <v>16384.0</v>
      </c>
      <c r="C1813" s="106">
        <f t="shared" si="1"/>
        <v>16</v>
      </c>
    </row>
    <row r="1814">
      <c r="A1814" s="15" t="s">
        <v>2993</v>
      </c>
      <c r="B1814" s="106">
        <v>6144.0</v>
      </c>
      <c r="C1814" s="106">
        <f t="shared" si="1"/>
        <v>6</v>
      </c>
    </row>
    <row r="1815">
      <c r="A1815" s="15" t="s">
        <v>2994</v>
      </c>
      <c r="B1815" s="106">
        <v>8192.0</v>
      </c>
      <c r="C1815" s="106">
        <f t="shared" si="1"/>
        <v>8</v>
      </c>
    </row>
    <row r="1816">
      <c r="A1816" s="15" t="s">
        <v>2995</v>
      </c>
      <c r="B1816" s="106">
        <v>8192.0</v>
      </c>
      <c r="C1816" s="106">
        <f t="shared" si="1"/>
        <v>8</v>
      </c>
    </row>
    <row r="1817">
      <c r="A1817" s="15" t="s">
        <v>2996</v>
      </c>
      <c r="B1817" s="106">
        <v>20480.0</v>
      </c>
      <c r="C1817" s="106">
        <f t="shared" si="1"/>
        <v>20</v>
      </c>
    </row>
    <row r="1818">
      <c r="A1818" s="15" t="s">
        <v>2997</v>
      </c>
      <c r="B1818" s="106">
        <v>8192.0</v>
      </c>
      <c r="C1818" s="106">
        <f t="shared" si="1"/>
        <v>8</v>
      </c>
    </row>
    <row r="1819">
      <c r="A1819" s="15" t="s">
        <v>213</v>
      </c>
      <c r="B1819" s="106">
        <v>31752.0</v>
      </c>
      <c r="C1819" s="106">
        <f t="shared" si="1"/>
        <v>32</v>
      </c>
    </row>
    <row r="1820">
      <c r="A1820" s="15" t="s">
        <v>2998</v>
      </c>
      <c r="B1820" s="106">
        <v>31752.0</v>
      </c>
      <c r="C1820" s="106">
        <f t="shared" si="1"/>
        <v>32</v>
      </c>
    </row>
    <row r="1821">
      <c r="A1821" s="15" t="s">
        <v>317</v>
      </c>
      <c r="B1821" s="106">
        <v>16384.0</v>
      </c>
      <c r="C1821" s="106">
        <f t="shared" si="1"/>
        <v>16</v>
      </c>
    </row>
    <row r="1822">
      <c r="A1822" s="15" t="s">
        <v>2999</v>
      </c>
      <c r="B1822" s="106">
        <v>16384.0</v>
      </c>
      <c r="C1822" s="106">
        <f t="shared" si="1"/>
        <v>16</v>
      </c>
    </row>
    <row r="1823">
      <c r="A1823" s="15" t="s">
        <v>3000</v>
      </c>
      <c r="B1823" s="106">
        <v>8192.0</v>
      </c>
      <c r="C1823" s="106">
        <f t="shared" si="1"/>
        <v>8</v>
      </c>
    </row>
    <row r="1824">
      <c r="A1824" s="15" t="s">
        <v>3001</v>
      </c>
      <c r="B1824" s="106">
        <v>16384.0</v>
      </c>
      <c r="C1824" s="106">
        <f t="shared" si="1"/>
        <v>16</v>
      </c>
    </row>
    <row r="1825">
      <c r="A1825" s="15" t="s">
        <v>3002</v>
      </c>
      <c r="B1825" s="106">
        <v>32768.0</v>
      </c>
      <c r="C1825" s="106">
        <f t="shared" si="1"/>
        <v>32</v>
      </c>
    </row>
    <row r="1826">
      <c r="A1826" s="15" t="s">
        <v>3003</v>
      </c>
      <c r="B1826" s="106">
        <v>8192.0</v>
      </c>
      <c r="C1826" s="106">
        <f t="shared" si="1"/>
        <v>8</v>
      </c>
    </row>
    <row r="1827">
      <c r="A1827" s="15" t="s">
        <v>1726</v>
      </c>
      <c r="B1827" s="106">
        <v>2048.0</v>
      </c>
      <c r="C1827" s="106">
        <f t="shared" si="1"/>
        <v>2</v>
      </c>
    </row>
    <row r="1828">
      <c r="A1828" s="15" t="s">
        <v>3004</v>
      </c>
      <c r="B1828" s="106">
        <v>2048.0</v>
      </c>
      <c r="C1828" s="106">
        <f t="shared" si="1"/>
        <v>2</v>
      </c>
    </row>
    <row r="1829">
      <c r="A1829" s="15" t="s">
        <v>1727</v>
      </c>
      <c r="B1829" s="106">
        <v>8192.0</v>
      </c>
      <c r="C1829" s="106">
        <f t="shared" si="1"/>
        <v>8</v>
      </c>
    </row>
    <row r="1830">
      <c r="A1830" s="15" t="s">
        <v>3005</v>
      </c>
      <c r="B1830" s="106">
        <v>8192.0</v>
      </c>
      <c r="C1830" s="106">
        <f t="shared" si="1"/>
        <v>8</v>
      </c>
    </row>
    <row r="1831">
      <c r="A1831" s="15" t="s">
        <v>3006</v>
      </c>
      <c r="B1831" s="106">
        <v>8192.0</v>
      </c>
      <c r="C1831" s="106">
        <f t="shared" si="1"/>
        <v>8</v>
      </c>
    </row>
    <row r="1832">
      <c r="A1832" s="15" t="s">
        <v>1077</v>
      </c>
      <c r="B1832" s="106">
        <v>4096.0</v>
      </c>
      <c r="C1832" s="106">
        <f t="shared" si="1"/>
        <v>4</v>
      </c>
    </row>
    <row r="1833">
      <c r="A1833" s="15" t="s">
        <v>3007</v>
      </c>
      <c r="B1833" s="106">
        <v>4096.0</v>
      </c>
      <c r="C1833" s="106">
        <f t="shared" si="1"/>
        <v>4</v>
      </c>
    </row>
    <row r="1834">
      <c r="A1834" s="15" t="s">
        <v>796</v>
      </c>
      <c r="B1834" s="106">
        <v>4096.0</v>
      </c>
      <c r="C1834" s="106">
        <f t="shared" si="1"/>
        <v>4</v>
      </c>
    </row>
    <row r="1835">
      <c r="A1835" s="15" t="s">
        <v>3008</v>
      </c>
      <c r="B1835" s="106">
        <v>4096.0</v>
      </c>
      <c r="C1835" s="106">
        <f t="shared" si="1"/>
        <v>4</v>
      </c>
    </row>
    <row r="1836">
      <c r="A1836" s="15" t="s">
        <v>733</v>
      </c>
      <c r="B1836" s="106">
        <v>12288.0</v>
      </c>
      <c r="C1836" s="106">
        <f t="shared" si="1"/>
        <v>12</v>
      </c>
    </row>
    <row r="1837">
      <c r="A1837" s="15" t="s">
        <v>3009</v>
      </c>
      <c r="B1837" s="106">
        <v>12288.0</v>
      </c>
      <c r="C1837" s="106">
        <f t="shared" si="1"/>
        <v>12</v>
      </c>
    </row>
    <row r="1838">
      <c r="A1838" s="15" t="s">
        <v>3010</v>
      </c>
      <c r="B1838" s="106">
        <v>4096.0</v>
      </c>
      <c r="C1838" s="106">
        <f t="shared" si="1"/>
        <v>4</v>
      </c>
    </row>
    <row r="1839">
      <c r="A1839" s="15" t="s">
        <v>3011</v>
      </c>
      <c r="B1839" s="106">
        <v>4096.0</v>
      </c>
      <c r="C1839" s="106">
        <f t="shared" si="1"/>
        <v>4</v>
      </c>
    </row>
    <row r="1840">
      <c r="A1840" s="15" t="s">
        <v>380</v>
      </c>
      <c r="B1840" s="106">
        <v>4096.0</v>
      </c>
      <c r="C1840" s="106">
        <f t="shared" si="1"/>
        <v>4</v>
      </c>
    </row>
    <row r="1841">
      <c r="A1841" s="15" t="s">
        <v>3012</v>
      </c>
      <c r="B1841" s="106">
        <v>4096.0</v>
      </c>
      <c r="C1841" s="106">
        <f t="shared" si="1"/>
        <v>4</v>
      </c>
    </row>
    <row r="1842">
      <c r="A1842" s="15" t="s">
        <v>1588</v>
      </c>
      <c r="B1842" s="106">
        <v>16384.0</v>
      </c>
      <c r="C1842" s="106">
        <f t="shared" si="1"/>
        <v>16</v>
      </c>
    </row>
    <row r="1843">
      <c r="A1843" s="15" t="s">
        <v>3013</v>
      </c>
      <c r="B1843" s="106">
        <v>16384.0</v>
      </c>
      <c r="C1843" s="106">
        <f t="shared" si="1"/>
        <v>16</v>
      </c>
    </row>
    <row r="1844">
      <c r="A1844" s="15" t="s">
        <v>1549</v>
      </c>
      <c r="B1844" s="106">
        <v>4096.0</v>
      </c>
      <c r="C1844" s="106">
        <f t="shared" si="1"/>
        <v>4</v>
      </c>
    </row>
    <row r="1845">
      <c r="A1845" s="15" t="s">
        <v>3014</v>
      </c>
      <c r="B1845" s="106">
        <v>4096.0</v>
      </c>
      <c r="C1845" s="106">
        <f t="shared" si="1"/>
        <v>4</v>
      </c>
    </row>
    <row r="1846">
      <c r="A1846" s="15" t="s">
        <v>535</v>
      </c>
      <c r="B1846" s="106">
        <v>4096.0</v>
      </c>
      <c r="C1846" s="106">
        <f t="shared" si="1"/>
        <v>4</v>
      </c>
    </row>
    <row r="1847">
      <c r="A1847" s="15" t="s">
        <v>3015</v>
      </c>
      <c r="B1847" s="106">
        <v>4096.0</v>
      </c>
      <c r="C1847" s="106">
        <f t="shared" si="1"/>
        <v>4</v>
      </c>
    </row>
    <row r="1848">
      <c r="A1848" s="15" t="s">
        <v>1728</v>
      </c>
      <c r="B1848" s="106">
        <v>4096.0</v>
      </c>
      <c r="C1848" s="106">
        <f t="shared" si="1"/>
        <v>4</v>
      </c>
    </row>
    <row r="1849">
      <c r="A1849" s="15" t="s">
        <v>3016</v>
      </c>
      <c r="B1849" s="106">
        <v>4096.0</v>
      </c>
      <c r="C1849" s="106">
        <f t="shared" si="1"/>
        <v>4</v>
      </c>
    </row>
    <row r="1850">
      <c r="A1850" s="15" t="s">
        <v>1610</v>
      </c>
      <c r="B1850" s="106">
        <v>16384.0</v>
      </c>
      <c r="C1850" s="106">
        <f t="shared" si="1"/>
        <v>16</v>
      </c>
    </row>
    <row r="1851">
      <c r="A1851" s="15" t="s">
        <v>3017</v>
      </c>
      <c r="B1851" s="106">
        <v>16384.0</v>
      </c>
      <c r="C1851" s="106">
        <f t="shared" si="1"/>
        <v>16</v>
      </c>
    </row>
    <row r="1852">
      <c r="A1852" s="15" t="s">
        <v>379</v>
      </c>
      <c r="B1852" s="106">
        <v>2048.0</v>
      </c>
      <c r="C1852" s="106">
        <f t="shared" si="1"/>
        <v>2</v>
      </c>
    </row>
    <row r="1853">
      <c r="A1853" s="15" t="s">
        <v>3018</v>
      </c>
      <c r="B1853" s="106">
        <v>2048.0</v>
      </c>
      <c r="C1853" s="106">
        <f t="shared" si="1"/>
        <v>2</v>
      </c>
    </row>
    <row r="1854">
      <c r="A1854" s="15" t="s">
        <v>3019</v>
      </c>
      <c r="B1854" s="106">
        <v>8192.0</v>
      </c>
      <c r="C1854" s="106">
        <f t="shared" si="1"/>
        <v>8</v>
      </c>
    </row>
    <row r="1855">
      <c r="A1855" s="15" t="s">
        <v>3020</v>
      </c>
      <c r="B1855" s="106">
        <v>4096.0</v>
      </c>
      <c r="C1855" s="106">
        <f t="shared" si="1"/>
        <v>4</v>
      </c>
    </row>
    <row r="1856">
      <c r="A1856" s="15" t="s">
        <v>3021</v>
      </c>
      <c r="B1856" s="106">
        <v>12288.0</v>
      </c>
      <c r="C1856" s="106">
        <f t="shared" si="1"/>
        <v>12</v>
      </c>
    </row>
    <row r="1857">
      <c r="A1857" s="15" t="s">
        <v>3022</v>
      </c>
      <c r="B1857" s="106">
        <v>12288.0</v>
      </c>
      <c r="C1857" s="106">
        <f t="shared" si="1"/>
        <v>12</v>
      </c>
    </row>
    <row r="1858">
      <c r="A1858" s="15" t="s">
        <v>3023</v>
      </c>
      <c r="B1858" s="106">
        <v>12288.0</v>
      </c>
      <c r="C1858" s="106">
        <f t="shared" si="1"/>
        <v>12</v>
      </c>
    </row>
    <row r="1859">
      <c r="A1859" s="15" t="s">
        <v>3024</v>
      </c>
      <c r="B1859" s="106">
        <v>12288.0</v>
      </c>
      <c r="C1859" s="106">
        <f t="shared" si="1"/>
        <v>12</v>
      </c>
    </row>
    <row r="1860">
      <c r="A1860" s="15" t="s">
        <v>967</v>
      </c>
      <c r="B1860" s="106">
        <v>262144.0</v>
      </c>
      <c r="C1860" s="106">
        <f t="shared" si="1"/>
        <v>256</v>
      </c>
    </row>
    <row r="1861">
      <c r="A1861" s="15" t="s">
        <v>3025</v>
      </c>
      <c r="B1861" s="106">
        <v>262144.0</v>
      </c>
      <c r="C1861" s="106">
        <f t="shared" si="1"/>
        <v>256</v>
      </c>
    </row>
    <row r="1862">
      <c r="A1862" s="15" t="s">
        <v>968</v>
      </c>
      <c r="B1862" s="106">
        <v>131072.0</v>
      </c>
      <c r="C1862" s="106">
        <f t="shared" si="1"/>
        <v>128</v>
      </c>
    </row>
    <row r="1863">
      <c r="A1863" s="15" t="s">
        <v>3026</v>
      </c>
      <c r="B1863" s="106">
        <v>131072.0</v>
      </c>
      <c r="C1863" s="106">
        <f t="shared" si="1"/>
        <v>128</v>
      </c>
    </row>
    <row r="1864">
      <c r="A1864" s="15" t="s">
        <v>970</v>
      </c>
      <c r="B1864" s="106">
        <v>131072.0</v>
      </c>
      <c r="C1864" s="106">
        <f t="shared" si="1"/>
        <v>128</v>
      </c>
    </row>
    <row r="1865">
      <c r="A1865" s="15" t="s">
        <v>969</v>
      </c>
      <c r="B1865" s="106">
        <v>12288.0</v>
      </c>
      <c r="C1865" s="106">
        <f t="shared" si="1"/>
        <v>12</v>
      </c>
    </row>
    <row r="1866">
      <c r="A1866" s="15" t="s">
        <v>3027</v>
      </c>
      <c r="B1866" s="106">
        <v>12288.0</v>
      </c>
      <c r="C1866" s="106">
        <f t="shared" si="1"/>
        <v>12</v>
      </c>
    </row>
    <row r="1867">
      <c r="A1867" s="15" t="s">
        <v>259</v>
      </c>
      <c r="B1867" s="106">
        <v>16384.0</v>
      </c>
      <c r="C1867" s="106">
        <f t="shared" si="1"/>
        <v>16</v>
      </c>
    </row>
    <row r="1868">
      <c r="A1868" s="15" t="s">
        <v>260</v>
      </c>
      <c r="B1868" s="106">
        <v>32768.0</v>
      </c>
      <c r="C1868" s="106">
        <f t="shared" si="1"/>
        <v>32</v>
      </c>
    </row>
    <row r="1869">
      <c r="A1869" s="15" t="s">
        <v>1076</v>
      </c>
      <c r="B1869" s="106">
        <v>8192.0</v>
      </c>
      <c r="C1869" s="106">
        <f t="shared" si="1"/>
        <v>8</v>
      </c>
    </row>
    <row r="1870">
      <c r="A1870" s="15" t="s">
        <v>1402</v>
      </c>
      <c r="B1870" s="106">
        <v>8192.0</v>
      </c>
      <c r="C1870" s="106">
        <f t="shared" si="1"/>
        <v>8</v>
      </c>
    </row>
    <row r="1871">
      <c r="A1871" s="15" t="s">
        <v>3028</v>
      </c>
      <c r="B1871" s="106">
        <v>8192.0</v>
      </c>
      <c r="C1871" s="106">
        <f t="shared" si="1"/>
        <v>8</v>
      </c>
    </row>
    <row r="1872">
      <c r="A1872" s="15" t="s">
        <v>1540</v>
      </c>
      <c r="B1872" s="106">
        <v>32768.0</v>
      </c>
      <c r="C1872" s="106">
        <f t="shared" si="1"/>
        <v>32</v>
      </c>
    </row>
    <row r="1873">
      <c r="A1873" s="15" t="s">
        <v>3029</v>
      </c>
      <c r="B1873" s="106">
        <v>32768.0</v>
      </c>
      <c r="C1873" s="106">
        <f t="shared" si="1"/>
        <v>32</v>
      </c>
    </row>
    <row r="1874">
      <c r="A1874" s="15" t="s">
        <v>1631</v>
      </c>
      <c r="B1874" s="106">
        <v>8192.0</v>
      </c>
      <c r="C1874" s="106">
        <f t="shared" si="1"/>
        <v>8</v>
      </c>
    </row>
    <row r="1875">
      <c r="A1875" s="15" t="s">
        <v>3030</v>
      </c>
      <c r="B1875" s="106">
        <v>8192.0</v>
      </c>
      <c r="C1875" s="106">
        <f t="shared" si="1"/>
        <v>8</v>
      </c>
    </row>
    <row r="1876">
      <c r="A1876" s="15" t="s">
        <v>1646</v>
      </c>
      <c r="B1876" s="106">
        <v>8192.0</v>
      </c>
      <c r="C1876" s="106">
        <f t="shared" si="1"/>
        <v>8</v>
      </c>
    </row>
    <row r="1877">
      <c r="A1877" s="15" t="s">
        <v>3031</v>
      </c>
      <c r="B1877" s="106">
        <v>8192.0</v>
      </c>
      <c r="C1877" s="106">
        <f t="shared" si="1"/>
        <v>8</v>
      </c>
    </row>
    <row r="1878">
      <c r="A1878" s="15" t="s">
        <v>586</v>
      </c>
      <c r="B1878" s="106">
        <v>21504.0</v>
      </c>
      <c r="C1878" s="106">
        <f t="shared" si="1"/>
        <v>21</v>
      </c>
    </row>
    <row r="1879">
      <c r="A1879" s="15" t="s">
        <v>3032</v>
      </c>
      <c r="B1879" s="106">
        <v>21504.0</v>
      </c>
      <c r="C1879" s="106">
        <f t="shared" si="1"/>
        <v>21</v>
      </c>
    </row>
    <row r="1880">
      <c r="A1880" s="15" t="s">
        <v>707</v>
      </c>
      <c r="B1880" s="106">
        <v>12288.0</v>
      </c>
      <c r="C1880" s="106">
        <f t="shared" si="1"/>
        <v>12</v>
      </c>
    </row>
    <row r="1881">
      <c r="A1881" s="15" t="s">
        <v>3033</v>
      </c>
      <c r="B1881" s="106">
        <v>12288.0</v>
      </c>
      <c r="C1881" s="106">
        <f t="shared" si="1"/>
        <v>12</v>
      </c>
    </row>
    <row r="1882">
      <c r="A1882" s="15" t="s">
        <v>680</v>
      </c>
      <c r="B1882" s="106">
        <v>24576.0</v>
      </c>
      <c r="C1882" s="106">
        <f t="shared" si="1"/>
        <v>24</v>
      </c>
    </row>
    <row r="1883">
      <c r="A1883" s="15" t="s">
        <v>708</v>
      </c>
      <c r="B1883" s="106">
        <v>16384.0</v>
      </c>
      <c r="C1883" s="106">
        <f t="shared" si="1"/>
        <v>16</v>
      </c>
    </row>
    <row r="1884">
      <c r="A1884" s="15" t="s">
        <v>709</v>
      </c>
      <c r="B1884" s="106">
        <v>16384.0</v>
      </c>
      <c r="C1884" s="106">
        <f t="shared" si="1"/>
        <v>16</v>
      </c>
    </row>
    <row r="1885">
      <c r="A1885" s="15" t="s">
        <v>710</v>
      </c>
      <c r="B1885" s="106">
        <v>16384.0</v>
      </c>
      <c r="C1885" s="106">
        <f t="shared" si="1"/>
        <v>16</v>
      </c>
    </row>
    <row r="1886">
      <c r="A1886" s="15" t="s">
        <v>773</v>
      </c>
      <c r="B1886" s="106">
        <v>16384.0</v>
      </c>
      <c r="C1886" s="106">
        <f t="shared" si="1"/>
        <v>16</v>
      </c>
    </row>
    <row r="1887">
      <c r="A1887" s="15" t="s">
        <v>3034</v>
      </c>
      <c r="B1887" s="106">
        <v>16384.0</v>
      </c>
      <c r="C1887" s="106">
        <f t="shared" si="1"/>
        <v>16</v>
      </c>
    </row>
    <row r="1888">
      <c r="A1888" s="15" t="s">
        <v>3035</v>
      </c>
      <c r="B1888" s="15">
        <v>128.0</v>
      </c>
      <c r="C1888" s="106">
        <f t="shared" si="1"/>
        <v>1</v>
      </c>
    </row>
    <row r="1889">
      <c r="A1889" s="15" t="s">
        <v>3036</v>
      </c>
      <c r="B1889" s="15">
        <v>128.0</v>
      </c>
      <c r="C1889" s="106">
        <f t="shared" si="1"/>
        <v>1</v>
      </c>
    </row>
    <row r="1890">
      <c r="A1890" s="15" t="s">
        <v>3037</v>
      </c>
      <c r="B1890" s="15">
        <v>128.0</v>
      </c>
      <c r="C1890" s="106">
        <f t="shared" si="1"/>
        <v>1</v>
      </c>
    </row>
    <row r="1891">
      <c r="A1891" s="15" t="s">
        <v>3038</v>
      </c>
      <c r="B1891" s="15">
        <v>128.0</v>
      </c>
      <c r="C1891" s="106">
        <f t="shared" si="1"/>
        <v>1</v>
      </c>
    </row>
    <row r="1892">
      <c r="A1892" s="15" t="s">
        <v>3039</v>
      </c>
      <c r="B1892" s="15">
        <v>128.0</v>
      </c>
      <c r="C1892" s="106">
        <f t="shared" si="1"/>
        <v>1</v>
      </c>
    </row>
    <row r="1893">
      <c r="A1893" s="15" t="s">
        <v>3040</v>
      </c>
      <c r="B1893" s="15">
        <v>128.0</v>
      </c>
      <c r="C1893" s="106">
        <f t="shared" si="1"/>
        <v>1</v>
      </c>
    </row>
    <row r="1894">
      <c r="A1894" s="15" t="s">
        <v>3041</v>
      </c>
      <c r="B1894" s="106">
        <v>1024.0</v>
      </c>
      <c r="C1894" s="106">
        <f t="shared" si="1"/>
        <v>1</v>
      </c>
    </row>
    <row r="1895">
      <c r="A1895" s="15" t="s">
        <v>3042</v>
      </c>
      <c r="B1895" s="106">
        <v>16384.0</v>
      </c>
      <c r="C1895" s="106">
        <f t="shared" si="1"/>
        <v>16</v>
      </c>
    </row>
    <row r="1896">
      <c r="A1896" s="15" t="s">
        <v>3043</v>
      </c>
      <c r="B1896" s="106">
        <v>4096.0</v>
      </c>
      <c r="C1896" s="106">
        <f t="shared" si="1"/>
        <v>4</v>
      </c>
    </row>
    <row r="1897">
      <c r="A1897" s="15" t="s">
        <v>3044</v>
      </c>
      <c r="B1897" s="106">
        <v>16384.0</v>
      </c>
      <c r="C1897" s="106">
        <f t="shared" si="1"/>
        <v>16</v>
      </c>
    </row>
    <row r="1898">
      <c r="A1898" s="15" t="s">
        <v>3045</v>
      </c>
      <c r="B1898" s="106">
        <v>16384.0</v>
      </c>
      <c r="C1898" s="106">
        <f t="shared" si="1"/>
        <v>16</v>
      </c>
    </row>
    <row r="1899">
      <c r="A1899" s="15" t="s">
        <v>3046</v>
      </c>
      <c r="B1899" s="106">
        <v>8192.0</v>
      </c>
      <c r="C1899" s="106">
        <f t="shared" si="1"/>
        <v>8</v>
      </c>
    </row>
    <row r="1900">
      <c r="A1900" s="15" t="s">
        <v>505</v>
      </c>
      <c r="B1900" s="106">
        <v>8192.0</v>
      </c>
      <c r="C1900" s="106">
        <f t="shared" si="1"/>
        <v>8</v>
      </c>
    </row>
    <row r="1901">
      <c r="A1901" s="15" t="s">
        <v>3047</v>
      </c>
      <c r="B1901" s="106">
        <v>8192.0</v>
      </c>
      <c r="C1901" s="106">
        <f t="shared" si="1"/>
        <v>8</v>
      </c>
    </row>
    <row r="1902">
      <c r="A1902" s="15" t="s">
        <v>1508</v>
      </c>
      <c r="B1902" s="106">
        <v>16384.0</v>
      </c>
      <c r="C1902" s="106">
        <f t="shared" si="1"/>
        <v>16</v>
      </c>
    </row>
    <row r="1903">
      <c r="A1903" s="15" t="s">
        <v>3048</v>
      </c>
      <c r="B1903" s="106">
        <v>16384.0</v>
      </c>
      <c r="C1903" s="106">
        <f t="shared" si="1"/>
        <v>16</v>
      </c>
    </row>
    <row r="1904">
      <c r="A1904" s="15" t="s">
        <v>1735</v>
      </c>
      <c r="B1904" s="106">
        <v>4096.0</v>
      </c>
      <c r="C1904" s="106">
        <f t="shared" si="1"/>
        <v>4</v>
      </c>
    </row>
    <row r="1905">
      <c r="A1905" s="15" t="s">
        <v>3049</v>
      </c>
      <c r="B1905" s="106">
        <v>4096.0</v>
      </c>
      <c r="C1905" s="106">
        <f t="shared" si="1"/>
        <v>4</v>
      </c>
    </row>
    <row r="1906">
      <c r="A1906" s="15" t="s">
        <v>3050</v>
      </c>
      <c r="B1906" s="106">
        <v>32768.0</v>
      </c>
      <c r="C1906" s="106">
        <f t="shared" si="1"/>
        <v>32</v>
      </c>
    </row>
    <row r="1907">
      <c r="A1907" s="15" t="s">
        <v>1627</v>
      </c>
      <c r="B1907" s="106">
        <v>16384.0</v>
      </c>
      <c r="C1907" s="106">
        <f t="shared" si="1"/>
        <v>16</v>
      </c>
    </row>
    <row r="1908">
      <c r="A1908" s="15" t="s">
        <v>3051</v>
      </c>
      <c r="B1908" s="106">
        <v>16384.0</v>
      </c>
      <c r="C1908" s="106">
        <f t="shared" si="1"/>
        <v>16</v>
      </c>
    </row>
    <row r="1909">
      <c r="A1909" s="15" t="s">
        <v>798</v>
      </c>
      <c r="B1909" s="106">
        <v>6144.0</v>
      </c>
      <c r="C1909" s="106">
        <f t="shared" si="1"/>
        <v>6</v>
      </c>
    </row>
    <row r="1910">
      <c r="A1910" s="15" t="s">
        <v>3052</v>
      </c>
      <c r="B1910" s="106">
        <v>6144.0</v>
      </c>
      <c r="C1910" s="106">
        <f t="shared" si="1"/>
        <v>6</v>
      </c>
    </row>
    <row r="1911">
      <c r="A1911" s="15" t="s">
        <v>735</v>
      </c>
      <c r="B1911" s="106">
        <v>4096.0</v>
      </c>
      <c r="C1911" s="106">
        <f t="shared" si="1"/>
        <v>4</v>
      </c>
    </row>
    <row r="1912">
      <c r="A1912" s="15" t="s">
        <v>3053</v>
      </c>
      <c r="B1912" s="106">
        <v>4096.0</v>
      </c>
      <c r="C1912" s="106">
        <f t="shared" si="1"/>
        <v>4</v>
      </c>
    </row>
    <row r="1913">
      <c r="A1913" s="15" t="s">
        <v>3054</v>
      </c>
      <c r="B1913" s="106">
        <v>4096.0</v>
      </c>
      <c r="C1913" s="106">
        <f t="shared" si="1"/>
        <v>4</v>
      </c>
    </row>
    <row r="1914">
      <c r="A1914" s="15" t="s">
        <v>1334</v>
      </c>
      <c r="B1914" s="106">
        <v>32768.0</v>
      </c>
      <c r="C1914" s="106">
        <f t="shared" si="1"/>
        <v>32</v>
      </c>
    </row>
    <row r="1915">
      <c r="A1915" s="15" t="s">
        <v>3055</v>
      </c>
      <c r="B1915" s="106">
        <v>16384.0</v>
      </c>
      <c r="C1915" s="106">
        <f t="shared" si="1"/>
        <v>16</v>
      </c>
    </row>
    <row r="1916">
      <c r="A1916" s="15" t="s">
        <v>386</v>
      </c>
      <c r="B1916" s="106">
        <v>4096.0</v>
      </c>
      <c r="C1916" s="106">
        <f t="shared" si="1"/>
        <v>4</v>
      </c>
    </row>
    <row r="1917">
      <c r="A1917" s="15" t="s">
        <v>3056</v>
      </c>
      <c r="B1917" s="106">
        <v>4096.0</v>
      </c>
      <c r="C1917" s="106">
        <f t="shared" si="1"/>
        <v>4</v>
      </c>
    </row>
    <row r="1918">
      <c r="A1918" s="15" t="s">
        <v>232</v>
      </c>
      <c r="B1918" s="106">
        <v>4096.0</v>
      </c>
      <c r="C1918" s="106">
        <f t="shared" si="1"/>
        <v>4</v>
      </c>
    </row>
    <row r="1919">
      <c r="A1919" s="15" t="s">
        <v>3057</v>
      </c>
      <c r="B1919" s="106">
        <v>4096.0</v>
      </c>
      <c r="C1919" s="106">
        <f t="shared" si="1"/>
        <v>4</v>
      </c>
    </row>
    <row r="1920">
      <c r="A1920" s="15" t="s">
        <v>1585</v>
      </c>
      <c r="B1920" s="106">
        <v>16384.0</v>
      </c>
      <c r="C1920" s="106">
        <f t="shared" si="1"/>
        <v>16</v>
      </c>
    </row>
    <row r="1921">
      <c r="A1921" s="15" t="s">
        <v>3058</v>
      </c>
      <c r="B1921" s="106">
        <v>16384.0</v>
      </c>
      <c r="C1921" s="106">
        <f t="shared" si="1"/>
        <v>16</v>
      </c>
    </row>
    <row r="1922">
      <c r="A1922" s="15" t="s">
        <v>1551</v>
      </c>
      <c r="B1922" s="106">
        <v>4096.0</v>
      </c>
      <c r="C1922" s="106">
        <f t="shared" si="1"/>
        <v>4</v>
      </c>
    </row>
    <row r="1923">
      <c r="A1923" s="15" t="s">
        <v>537</v>
      </c>
      <c r="B1923" s="106">
        <v>4096.0</v>
      </c>
      <c r="C1923" s="106">
        <f t="shared" si="1"/>
        <v>4</v>
      </c>
    </row>
    <row r="1924">
      <c r="A1924" s="15" t="s">
        <v>3059</v>
      </c>
      <c r="B1924" s="106">
        <v>4096.0</v>
      </c>
      <c r="C1924" s="106">
        <f t="shared" si="1"/>
        <v>4</v>
      </c>
    </row>
    <row r="1925">
      <c r="A1925" s="15" t="s">
        <v>1603</v>
      </c>
      <c r="B1925" s="106">
        <v>32768.0</v>
      </c>
      <c r="C1925" s="106">
        <f t="shared" si="1"/>
        <v>32</v>
      </c>
    </row>
    <row r="1926">
      <c r="A1926" s="15" t="s">
        <v>3060</v>
      </c>
      <c r="B1926" s="106">
        <v>32768.0</v>
      </c>
      <c r="C1926" s="106">
        <f t="shared" si="1"/>
        <v>32</v>
      </c>
    </row>
    <row r="1927">
      <c r="A1927" s="15" t="s">
        <v>3061</v>
      </c>
      <c r="B1927" s="106">
        <v>4096.0</v>
      </c>
      <c r="C1927" s="106">
        <f t="shared" si="1"/>
        <v>4</v>
      </c>
    </row>
    <row r="1928">
      <c r="A1928" s="15" t="s">
        <v>3062</v>
      </c>
      <c r="B1928" s="106">
        <v>8192.0</v>
      </c>
      <c r="C1928" s="106">
        <f t="shared" si="1"/>
        <v>8</v>
      </c>
    </row>
    <row r="1929">
      <c r="A1929" s="15" t="s">
        <v>3063</v>
      </c>
      <c r="B1929" s="106">
        <v>8192.0</v>
      </c>
      <c r="C1929" s="106">
        <f t="shared" si="1"/>
        <v>8</v>
      </c>
    </row>
    <row r="1930">
      <c r="A1930" s="15" t="s">
        <v>1751</v>
      </c>
      <c r="B1930" s="106">
        <v>8192.0</v>
      </c>
      <c r="C1930" s="106">
        <f t="shared" si="1"/>
        <v>8</v>
      </c>
    </row>
    <row r="1931">
      <c r="A1931" s="15" t="s">
        <v>385</v>
      </c>
      <c r="B1931" s="106">
        <v>2048.0</v>
      </c>
      <c r="C1931" s="106">
        <f t="shared" si="1"/>
        <v>2</v>
      </c>
    </row>
    <row r="1932">
      <c r="A1932" s="15" t="s">
        <v>3064</v>
      </c>
      <c r="B1932" s="106">
        <v>2048.0</v>
      </c>
      <c r="C1932" s="106">
        <f t="shared" si="1"/>
        <v>2</v>
      </c>
    </row>
    <row r="1933">
      <c r="A1933" s="15" t="s">
        <v>1467</v>
      </c>
      <c r="B1933" s="106">
        <v>4096.0</v>
      </c>
      <c r="C1933" s="106">
        <f t="shared" si="1"/>
        <v>4</v>
      </c>
    </row>
    <row r="1934">
      <c r="A1934" s="15" t="s">
        <v>3065</v>
      </c>
      <c r="B1934" s="106">
        <v>4096.0</v>
      </c>
      <c r="C1934" s="106">
        <f t="shared" si="1"/>
        <v>4</v>
      </c>
    </row>
    <row r="1935">
      <c r="A1935" s="15" t="s">
        <v>3066</v>
      </c>
      <c r="B1935" s="106">
        <v>12288.0</v>
      </c>
      <c r="C1935" s="106">
        <f t="shared" si="1"/>
        <v>12</v>
      </c>
    </row>
    <row r="1936">
      <c r="A1936" s="15" t="s">
        <v>3067</v>
      </c>
      <c r="B1936" s="106">
        <v>12288.0</v>
      </c>
      <c r="C1936" s="106">
        <f t="shared" si="1"/>
        <v>12</v>
      </c>
    </row>
    <row r="1937">
      <c r="A1937" s="15" t="s">
        <v>3068</v>
      </c>
      <c r="B1937" s="106">
        <v>12288.0</v>
      </c>
      <c r="C1937" s="106">
        <f t="shared" si="1"/>
        <v>12</v>
      </c>
    </row>
    <row r="1938">
      <c r="A1938" s="15" t="s">
        <v>960</v>
      </c>
      <c r="B1938" s="106">
        <v>262144.0</v>
      </c>
      <c r="C1938" s="106">
        <f t="shared" si="1"/>
        <v>256</v>
      </c>
    </row>
    <row r="1939">
      <c r="A1939" s="15" t="s">
        <v>961</v>
      </c>
      <c r="B1939" s="106">
        <v>131072.0</v>
      </c>
      <c r="C1939" s="106">
        <f t="shared" si="1"/>
        <v>128</v>
      </c>
    </row>
    <row r="1940">
      <c r="A1940" s="15" t="s">
        <v>937</v>
      </c>
      <c r="B1940" s="106">
        <v>4096.0</v>
      </c>
      <c r="C1940" s="106">
        <f t="shared" si="1"/>
        <v>4</v>
      </c>
    </row>
    <row r="1941">
      <c r="A1941" s="15" t="s">
        <v>3069</v>
      </c>
      <c r="B1941" s="106">
        <v>4096.0</v>
      </c>
      <c r="C1941" s="106">
        <f t="shared" si="1"/>
        <v>4</v>
      </c>
    </row>
    <row r="1942">
      <c r="A1942" s="15" t="s">
        <v>3070</v>
      </c>
      <c r="B1942" s="106">
        <v>16384.0</v>
      </c>
      <c r="C1942" s="106">
        <f t="shared" si="1"/>
        <v>16</v>
      </c>
    </row>
    <row r="1943">
      <c r="A1943" s="15" t="s">
        <v>3071</v>
      </c>
      <c r="B1943" s="106">
        <v>8192.0</v>
      </c>
      <c r="C1943" s="106">
        <f t="shared" si="1"/>
        <v>8</v>
      </c>
    </row>
    <row r="1944">
      <c r="A1944" s="15" t="s">
        <v>962</v>
      </c>
      <c r="B1944" s="106">
        <v>10240.0</v>
      </c>
      <c r="C1944" s="106">
        <f t="shared" si="1"/>
        <v>10</v>
      </c>
    </row>
    <row r="1945">
      <c r="A1945" s="15" t="s">
        <v>3072</v>
      </c>
      <c r="B1945" s="106">
        <v>10240.0</v>
      </c>
      <c r="C1945" s="106">
        <f t="shared" si="1"/>
        <v>10</v>
      </c>
    </row>
    <row r="1946">
      <c r="A1946" s="15" t="s">
        <v>3073</v>
      </c>
      <c r="B1946" s="106">
        <v>4096.0</v>
      </c>
      <c r="C1946" s="106">
        <f t="shared" si="1"/>
        <v>4</v>
      </c>
    </row>
    <row r="1947">
      <c r="A1947" s="15" t="s">
        <v>1732</v>
      </c>
      <c r="B1947" s="106">
        <v>4096.0</v>
      </c>
      <c r="C1947" s="106">
        <f t="shared" si="1"/>
        <v>4</v>
      </c>
    </row>
    <row r="1948">
      <c r="A1948" s="15" t="s">
        <v>1733</v>
      </c>
      <c r="B1948" s="106">
        <v>16384.0</v>
      </c>
      <c r="C1948" s="106">
        <f t="shared" si="1"/>
        <v>16</v>
      </c>
    </row>
    <row r="1949">
      <c r="A1949" s="15" t="s">
        <v>3074</v>
      </c>
      <c r="B1949" s="106">
        <v>16384.0</v>
      </c>
      <c r="C1949" s="106">
        <f t="shared" si="1"/>
        <v>16</v>
      </c>
    </row>
    <row r="1950">
      <c r="A1950" s="15" t="s">
        <v>3075</v>
      </c>
      <c r="B1950" s="106">
        <v>16384.0</v>
      </c>
      <c r="C1950" s="106">
        <f t="shared" si="1"/>
        <v>16</v>
      </c>
    </row>
    <row r="1951">
      <c r="A1951" s="15" t="s">
        <v>1734</v>
      </c>
      <c r="B1951" s="106">
        <v>16384.0</v>
      </c>
      <c r="C1951" s="106">
        <f t="shared" si="1"/>
        <v>16</v>
      </c>
    </row>
    <row r="1952">
      <c r="A1952" s="15" t="s">
        <v>1446</v>
      </c>
      <c r="B1952" s="106">
        <v>24576.0</v>
      </c>
      <c r="C1952" s="106">
        <f t="shared" si="1"/>
        <v>24</v>
      </c>
    </row>
    <row r="1953">
      <c r="A1953" s="15" t="s">
        <v>3076</v>
      </c>
      <c r="B1953" s="106">
        <v>24576.0</v>
      </c>
      <c r="C1953" s="106">
        <f t="shared" si="1"/>
        <v>24</v>
      </c>
    </row>
    <row r="1954">
      <c r="A1954" s="15" t="s">
        <v>3077</v>
      </c>
      <c r="B1954" s="106">
        <v>2048.0</v>
      </c>
      <c r="C1954" s="106">
        <f t="shared" si="1"/>
        <v>2</v>
      </c>
    </row>
    <row r="1955">
      <c r="A1955" s="15" t="s">
        <v>1538</v>
      </c>
      <c r="B1955" s="106">
        <v>32768.0</v>
      </c>
      <c r="C1955" s="106">
        <f t="shared" si="1"/>
        <v>32</v>
      </c>
    </row>
    <row r="1956">
      <c r="A1956" s="15" t="s">
        <v>1643</v>
      </c>
      <c r="B1956" s="106">
        <v>8192.0</v>
      </c>
      <c r="C1956" s="106">
        <f t="shared" si="1"/>
        <v>8</v>
      </c>
    </row>
    <row r="1957">
      <c r="A1957" s="15" t="s">
        <v>3078</v>
      </c>
      <c r="B1957" s="106">
        <v>8192.0</v>
      </c>
      <c r="C1957" s="106">
        <f t="shared" si="1"/>
        <v>8</v>
      </c>
    </row>
    <row r="1958">
      <c r="A1958" s="15" t="s">
        <v>574</v>
      </c>
      <c r="B1958" s="106">
        <v>21504.0</v>
      </c>
      <c r="C1958" s="106">
        <f t="shared" si="1"/>
        <v>21</v>
      </c>
    </row>
    <row r="1959">
      <c r="A1959" s="15" t="s">
        <v>3079</v>
      </c>
      <c r="B1959" s="106">
        <v>21504.0</v>
      </c>
      <c r="C1959" s="106">
        <f t="shared" si="1"/>
        <v>21</v>
      </c>
    </row>
    <row r="1960">
      <c r="A1960" s="15" t="s">
        <v>590</v>
      </c>
      <c r="B1960" s="106">
        <v>8192.0</v>
      </c>
      <c r="C1960" s="106">
        <f t="shared" si="1"/>
        <v>8</v>
      </c>
    </row>
    <row r="1961">
      <c r="A1961" s="15" t="s">
        <v>3080</v>
      </c>
      <c r="B1961" s="106">
        <v>12288.0</v>
      </c>
      <c r="C1961" s="106">
        <f t="shared" si="1"/>
        <v>12</v>
      </c>
    </row>
    <row r="1962">
      <c r="A1962" s="15" t="s">
        <v>593</v>
      </c>
      <c r="B1962" s="106">
        <v>16384.0</v>
      </c>
      <c r="C1962" s="106">
        <f t="shared" si="1"/>
        <v>16</v>
      </c>
    </row>
    <row r="1963">
      <c r="A1963" s="15" t="s">
        <v>594</v>
      </c>
      <c r="B1963" s="106">
        <v>16384.0</v>
      </c>
      <c r="C1963" s="106">
        <f t="shared" si="1"/>
        <v>16</v>
      </c>
    </row>
    <row r="1964">
      <c r="A1964" s="15" t="s">
        <v>595</v>
      </c>
      <c r="B1964" s="106">
        <v>4096.0</v>
      </c>
      <c r="C1964" s="106">
        <f t="shared" si="1"/>
        <v>4</v>
      </c>
    </row>
    <row r="1965">
      <c r="A1965" s="15" t="s">
        <v>770</v>
      </c>
      <c r="B1965" s="106">
        <v>16384.0</v>
      </c>
      <c r="C1965" s="106">
        <f t="shared" si="1"/>
        <v>16</v>
      </c>
    </row>
    <row r="1966">
      <c r="A1966" s="15" t="s">
        <v>1501</v>
      </c>
      <c r="B1966" s="106">
        <v>4096.0</v>
      </c>
      <c r="C1966" s="106">
        <f t="shared" si="1"/>
        <v>4</v>
      </c>
    </row>
    <row r="1967">
      <c r="A1967" s="15" t="s">
        <v>3081</v>
      </c>
      <c r="B1967" s="106">
        <v>4096.0</v>
      </c>
      <c r="C1967" s="106">
        <f t="shared" si="1"/>
        <v>4</v>
      </c>
    </row>
    <row r="1968">
      <c r="A1968" s="15" t="s">
        <v>3082</v>
      </c>
      <c r="B1968" s="106">
        <v>4096.0</v>
      </c>
      <c r="C1968" s="106">
        <f t="shared" si="1"/>
        <v>4</v>
      </c>
    </row>
    <row r="1969">
      <c r="A1969" s="15" t="s">
        <v>711</v>
      </c>
      <c r="B1969" s="106">
        <v>8192.0</v>
      </c>
      <c r="C1969" s="106">
        <f t="shared" si="1"/>
        <v>8</v>
      </c>
    </row>
    <row r="1970">
      <c r="A1970" s="15" t="s">
        <v>943</v>
      </c>
      <c r="B1970" s="106">
        <v>8192.0</v>
      </c>
      <c r="C1970" s="106">
        <f t="shared" si="1"/>
        <v>8</v>
      </c>
    </row>
    <row r="1971">
      <c r="A1971" s="15" t="s">
        <v>3083</v>
      </c>
      <c r="B1971" s="106">
        <v>8192.0</v>
      </c>
      <c r="C1971" s="106">
        <f t="shared" si="1"/>
        <v>8</v>
      </c>
    </row>
    <row r="1972">
      <c r="A1972" s="15" t="s">
        <v>2879</v>
      </c>
      <c r="B1972" s="106">
        <v>4096.0</v>
      </c>
      <c r="C1972" s="106">
        <f t="shared" si="1"/>
        <v>4</v>
      </c>
    </row>
    <row r="1973">
      <c r="A1973" s="15" t="s">
        <v>3084</v>
      </c>
      <c r="B1973" s="15">
        <v>128.0</v>
      </c>
      <c r="C1973" s="106">
        <f t="shared" si="1"/>
        <v>1</v>
      </c>
    </row>
    <row r="1974">
      <c r="A1974" s="15" t="s">
        <v>3085</v>
      </c>
      <c r="B1974" s="15">
        <v>128.0</v>
      </c>
      <c r="C1974" s="106">
        <f t="shared" si="1"/>
        <v>1</v>
      </c>
    </row>
    <row r="1975">
      <c r="A1975" s="15" t="s">
        <v>3086</v>
      </c>
      <c r="B1975" s="15">
        <v>128.0</v>
      </c>
      <c r="C1975" s="106">
        <f t="shared" si="1"/>
        <v>1</v>
      </c>
    </row>
    <row r="1976">
      <c r="A1976" s="15" t="s">
        <v>3087</v>
      </c>
      <c r="B1976" s="15">
        <v>128.0</v>
      </c>
      <c r="C1976" s="106">
        <f t="shared" si="1"/>
        <v>1</v>
      </c>
    </row>
    <row r="1977">
      <c r="A1977" s="15" t="s">
        <v>3088</v>
      </c>
      <c r="B1977" s="106">
        <v>1024.0</v>
      </c>
      <c r="C1977" s="106">
        <f t="shared" si="1"/>
        <v>1</v>
      </c>
    </row>
    <row r="1978">
      <c r="A1978" s="15" t="s">
        <v>382</v>
      </c>
      <c r="B1978" s="106">
        <v>15360.0</v>
      </c>
      <c r="C1978" s="106">
        <f t="shared" si="1"/>
        <v>15</v>
      </c>
    </row>
    <row r="1979">
      <c r="A1979" s="15" t="s">
        <v>3089</v>
      </c>
      <c r="B1979" s="106">
        <v>4096.0</v>
      </c>
      <c r="C1979" s="106">
        <f t="shared" si="1"/>
        <v>4</v>
      </c>
    </row>
    <row r="1980">
      <c r="A1980" s="15" t="s">
        <v>1087</v>
      </c>
      <c r="B1980" s="106">
        <v>4096.0</v>
      </c>
      <c r="C1980" s="106">
        <f t="shared" si="1"/>
        <v>4</v>
      </c>
    </row>
    <row r="1981">
      <c r="A1981" s="15" t="s">
        <v>3090</v>
      </c>
      <c r="B1981" s="106">
        <v>4096.0</v>
      </c>
      <c r="C1981" s="106">
        <f t="shared" si="1"/>
        <v>4</v>
      </c>
    </row>
    <row r="1982">
      <c r="A1982" s="15" t="s">
        <v>1088</v>
      </c>
      <c r="B1982" s="106">
        <v>4096.0</v>
      </c>
      <c r="C1982" s="106">
        <f t="shared" si="1"/>
        <v>4</v>
      </c>
    </row>
    <row r="1983">
      <c r="A1983" s="15" t="s">
        <v>3091</v>
      </c>
      <c r="B1983" s="106">
        <v>4096.0</v>
      </c>
      <c r="C1983" s="106">
        <f t="shared" si="1"/>
        <v>4</v>
      </c>
    </row>
    <row r="1984">
      <c r="A1984" s="15" t="s">
        <v>1089</v>
      </c>
      <c r="B1984" s="106">
        <v>4096.0</v>
      </c>
      <c r="C1984" s="106">
        <f t="shared" si="1"/>
        <v>4</v>
      </c>
    </row>
    <row r="1985">
      <c r="A1985" s="15" t="s">
        <v>3092</v>
      </c>
      <c r="B1985" s="106">
        <v>4096.0</v>
      </c>
      <c r="C1985" s="106">
        <f t="shared" si="1"/>
        <v>4</v>
      </c>
    </row>
    <row r="1986">
      <c r="A1986" s="15" t="s">
        <v>1090</v>
      </c>
      <c r="B1986" s="106">
        <v>4096.0</v>
      </c>
      <c r="C1986" s="106">
        <f t="shared" si="1"/>
        <v>4</v>
      </c>
    </row>
    <row r="1987">
      <c r="A1987" s="15" t="s">
        <v>3093</v>
      </c>
      <c r="B1987" s="106">
        <v>4096.0</v>
      </c>
      <c r="C1987" s="106">
        <f t="shared" si="1"/>
        <v>4</v>
      </c>
    </row>
    <row r="1988">
      <c r="A1988" s="15" t="s">
        <v>3094</v>
      </c>
      <c r="B1988" s="106">
        <v>2048.0</v>
      </c>
      <c r="C1988" s="106">
        <f t="shared" si="1"/>
        <v>2</v>
      </c>
    </row>
    <row r="1989">
      <c r="A1989" s="15" t="s">
        <v>3095</v>
      </c>
      <c r="B1989" s="106">
        <v>2048.0</v>
      </c>
      <c r="C1989" s="106">
        <f t="shared" si="1"/>
        <v>2</v>
      </c>
    </row>
    <row r="1990">
      <c r="A1990" s="15" t="s">
        <v>3096</v>
      </c>
      <c r="B1990" s="106">
        <v>6144.0</v>
      </c>
      <c r="C1990" s="106">
        <f t="shared" si="1"/>
        <v>6</v>
      </c>
    </row>
    <row r="1991">
      <c r="A1991" s="15" t="s">
        <v>3097</v>
      </c>
      <c r="B1991" s="106">
        <v>4096.0</v>
      </c>
      <c r="C1991" s="106">
        <f t="shared" si="1"/>
        <v>4</v>
      </c>
    </row>
    <row r="1992">
      <c r="A1992" s="15" t="s">
        <v>3098</v>
      </c>
      <c r="B1992" s="106">
        <v>4096.0</v>
      </c>
      <c r="C1992" s="106">
        <f t="shared" si="1"/>
        <v>4</v>
      </c>
    </row>
    <row r="1993">
      <c r="A1993" s="15" t="s">
        <v>3099</v>
      </c>
      <c r="B1993" s="106">
        <v>4096.0</v>
      </c>
      <c r="C1993" s="106">
        <f t="shared" si="1"/>
        <v>4</v>
      </c>
    </row>
    <row r="1994">
      <c r="A1994" s="15" t="s">
        <v>797</v>
      </c>
      <c r="B1994" s="106">
        <v>8192.0</v>
      </c>
      <c r="C1994" s="106">
        <f t="shared" si="1"/>
        <v>8</v>
      </c>
    </row>
    <row r="1995">
      <c r="A1995" s="15" t="s">
        <v>3100</v>
      </c>
      <c r="B1995" s="106">
        <v>8192.0</v>
      </c>
      <c r="C1995" s="106">
        <f t="shared" si="1"/>
        <v>8</v>
      </c>
    </row>
    <row r="1996">
      <c r="A1996" s="15" t="s">
        <v>734</v>
      </c>
      <c r="B1996" s="106">
        <v>4096.0</v>
      </c>
      <c r="C1996" s="106">
        <f t="shared" si="1"/>
        <v>4</v>
      </c>
    </row>
    <row r="1997">
      <c r="A1997" s="15" t="s">
        <v>3101</v>
      </c>
      <c r="B1997" s="106">
        <v>4096.0</v>
      </c>
      <c r="C1997" s="106">
        <f t="shared" si="1"/>
        <v>4</v>
      </c>
    </row>
    <row r="1998">
      <c r="A1998" s="15" t="s">
        <v>3102</v>
      </c>
      <c r="B1998" s="106">
        <v>4096.0</v>
      </c>
      <c r="C1998" s="106">
        <f t="shared" si="1"/>
        <v>4</v>
      </c>
    </row>
    <row r="1999">
      <c r="A1999" s="15" t="s">
        <v>3103</v>
      </c>
      <c r="B1999" s="106">
        <v>4096.0</v>
      </c>
      <c r="C1999" s="106">
        <f t="shared" si="1"/>
        <v>4</v>
      </c>
    </row>
    <row r="2000">
      <c r="A2000" s="15" t="s">
        <v>3104</v>
      </c>
      <c r="B2000" s="106">
        <v>16384.0</v>
      </c>
      <c r="C2000" s="106">
        <f t="shared" si="1"/>
        <v>16</v>
      </c>
    </row>
    <row r="2001">
      <c r="A2001" s="15" t="s">
        <v>3105</v>
      </c>
      <c r="B2001" s="106">
        <v>16384.0</v>
      </c>
      <c r="C2001" s="106">
        <f t="shared" si="1"/>
        <v>16</v>
      </c>
    </row>
    <row r="2002">
      <c r="A2002" s="15" t="s">
        <v>384</v>
      </c>
      <c r="B2002" s="106">
        <v>4096.0</v>
      </c>
      <c r="C2002" s="106">
        <f t="shared" si="1"/>
        <v>4</v>
      </c>
    </row>
    <row r="2003">
      <c r="A2003" s="15" t="s">
        <v>3106</v>
      </c>
      <c r="B2003" s="106">
        <v>4096.0</v>
      </c>
      <c r="C2003" s="106">
        <f t="shared" si="1"/>
        <v>4</v>
      </c>
    </row>
    <row r="2004">
      <c r="A2004" s="15" t="s">
        <v>3107</v>
      </c>
      <c r="B2004" s="106">
        <v>4096.0</v>
      </c>
      <c r="C2004" s="106">
        <f t="shared" si="1"/>
        <v>4</v>
      </c>
    </row>
    <row r="2005">
      <c r="A2005" s="15" t="s">
        <v>3108</v>
      </c>
      <c r="B2005" s="106">
        <v>4096.0</v>
      </c>
      <c r="C2005" s="106">
        <f t="shared" si="1"/>
        <v>4</v>
      </c>
    </row>
    <row r="2006">
      <c r="A2006" s="15" t="s">
        <v>1550</v>
      </c>
      <c r="B2006" s="106">
        <v>4096.0</v>
      </c>
      <c r="C2006" s="106">
        <f t="shared" si="1"/>
        <v>4</v>
      </c>
    </row>
    <row r="2007">
      <c r="A2007" s="15" t="s">
        <v>3109</v>
      </c>
      <c r="B2007" s="106">
        <v>4096.0</v>
      </c>
      <c r="C2007" s="106">
        <f t="shared" si="1"/>
        <v>4</v>
      </c>
    </row>
    <row r="2008">
      <c r="A2008" s="15" t="s">
        <v>536</v>
      </c>
      <c r="B2008" s="106">
        <v>4096.0</v>
      </c>
      <c r="C2008" s="106">
        <f t="shared" si="1"/>
        <v>4</v>
      </c>
    </row>
    <row r="2009">
      <c r="A2009" s="15" t="s">
        <v>3110</v>
      </c>
      <c r="B2009" s="106">
        <v>4096.0</v>
      </c>
      <c r="C2009" s="106">
        <f t="shared" si="1"/>
        <v>4</v>
      </c>
    </row>
    <row r="2010">
      <c r="A2010" s="15" t="s">
        <v>1602</v>
      </c>
      <c r="B2010" s="106">
        <v>16384.0</v>
      </c>
      <c r="C2010" s="106">
        <f t="shared" si="1"/>
        <v>16</v>
      </c>
    </row>
    <row r="2011">
      <c r="A2011" s="15" t="s">
        <v>3111</v>
      </c>
      <c r="B2011" s="106">
        <v>16384.0</v>
      </c>
      <c r="C2011" s="106">
        <f t="shared" si="1"/>
        <v>16</v>
      </c>
    </row>
    <row r="2012">
      <c r="A2012" s="15" t="s">
        <v>1729</v>
      </c>
      <c r="B2012" s="106">
        <v>6144.0</v>
      </c>
      <c r="C2012" s="106">
        <f t="shared" si="1"/>
        <v>6</v>
      </c>
    </row>
    <row r="2013">
      <c r="A2013" s="15" t="s">
        <v>3112</v>
      </c>
      <c r="B2013" s="106">
        <v>8192.0</v>
      </c>
      <c r="C2013" s="106">
        <f t="shared" si="1"/>
        <v>8</v>
      </c>
    </row>
    <row r="2014">
      <c r="A2014" s="15" t="s">
        <v>3113</v>
      </c>
      <c r="B2014" s="106">
        <v>8192.0</v>
      </c>
      <c r="C2014" s="106">
        <f t="shared" si="1"/>
        <v>8</v>
      </c>
    </row>
    <row r="2015">
      <c r="A2015" s="15" t="s">
        <v>383</v>
      </c>
      <c r="B2015" s="106">
        <v>2048.0</v>
      </c>
      <c r="C2015" s="106">
        <f t="shared" si="1"/>
        <v>2</v>
      </c>
    </row>
    <row r="2016">
      <c r="A2016" s="15" t="s">
        <v>3114</v>
      </c>
      <c r="B2016" s="106">
        <v>2048.0</v>
      </c>
      <c r="C2016" s="106">
        <f t="shared" si="1"/>
        <v>2</v>
      </c>
    </row>
    <row r="2017">
      <c r="A2017" s="15" t="s">
        <v>381</v>
      </c>
      <c r="B2017" s="106">
        <v>16384.0</v>
      </c>
      <c r="C2017" s="106">
        <f t="shared" si="1"/>
        <v>16</v>
      </c>
    </row>
    <row r="2018">
      <c r="A2018" s="15" t="s">
        <v>3115</v>
      </c>
      <c r="B2018" s="106">
        <v>16384.0</v>
      </c>
      <c r="C2018" s="106">
        <f t="shared" si="1"/>
        <v>16</v>
      </c>
    </row>
    <row r="2019">
      <c r="A2019" s="15" t="s">
        <v>504</v>
      </c>
      <c r="B2019" s="106">
        <v>8192.0</v>
      </c>
      <c r="C2019" s="106">
        <f t="shared" si="1"/>
        <v>8</v>
      </c>
    </row>
    <row r="2020">
      <c r="A2020" s="15" t="s">
        <v>3116</v>
      </c>
      <c r="B2020" s="106">
        <v>8192.0</v>
      </c>
      <c r="C2020" s="106">
        <f t="shared" si="1"/>
        <v>8</v>
      </c>
    </row>
    <row r="2021">
      <c r="A2021" s="15" t="s">
        <v>1730</v>
      </c>
      <c r="B2021" s="106">
        <v>8192.0</v>
      </c>
      <c r="C2021" s="106">
        <f t="shared" si="1"/>
        <v>8</v>
      </c>
    </row>
    <row r="2022">
      <c r="A2022" s="15" t="s">
        <v>3117</v>
      </c>
      <c r="B2022" s="106">
        <v>8192.0</v>
      </c>
      <c r="C2022" s="106">
        <f t="shared" si="1"/>
        <v>8</v>
      </c>
    </row>
    <row r="2023">
      <c r="A2023" s="15" t="s">
        <v>3118</v>
      </c>
      <c r="B2023" s="106">
        <v>8192.0</v>
      </c>
      <c r="C2023" s="106">
        <f t="shared" si="1"/>
        <v>8</v>
      </c>
    </row>
    <row r="2024">
      <c r="A2024" s="15" t="s">
        <v>3119</v>
      </c>
      <c r="B2024" s="106">
        <v>8192.0</v>
      </c>
      <c r="C2024" s="106">
        <f t="shared" si="1"/>
        <v>8</v>
      </c>
    </row>
    <row r="2025">
      <c r="A2025" s="15" t="s">
        <v>3120</v>
      </c>
      <c r="B2025" s="106">
        <v>12288.0</v>
      </c>
      <c r="C2025" s="106">
        <f t="shared" si="1"/>
        <v>12</v>
      </c>
    </row>
    <row r="2026">
      <c r="A2026" s="15" t="s">
        <v>3121</v>
      </c>
      <c r="B2026" s="106">
        <v>12288.0</v>
      </c>
      <c r="C2026" s="106">
        <f t="shared" si="1"/>
        <v>12</v>
      </c>
    </row>
    <row r="2027">
      <c r="A2027" s="15" t="s">
        <v>3122</v>
      </c>
      <c r="B2027" s="106">
        <v>12288.0</v>
      </c>
      <c r="C2027" s="106">
        <f t="shared" si="1"/>
        <v>12</v>
      </c>
    </row>
    <row r="2028">
      <c r="A2028" s="15" t="s">
        <v>956</v>
      </c>
      <c r="B2028" s="106">
        <v>131072.0</v>
      </c>
      <c r="C2028" s="106">
        <f t="shared" si="1"/>
        <v>128</v>
      </c>
    </row>
    <row r="2029">
      <c r="A2029" s="15" t="s">
        <v>3123</v>
      </c>
      <c r="B2029" s="106">
        <v>131072.0</v>
      </c>
      <c r="C2029" s="106">
        <f t="shared" si="1"/>
        <v>128</v>
      </c>
    </row>
    <row r="2030">
      <c r="A2030" s="15" t="s">
        <v>957</v>
      </c>
      <c r="B2030" s="106">
        <v>98304.0</v>
      </c>
      <c r="C2030" s="106">
        <f t="shared" si="1"/>
        <v>96</v>
      </c>
    </row>
    <row r="2031">
      <c r="A2031" s="15" t="s">
        <v>959</v>
      </c>
      <c r="B2031" s="106">
        <v>256000.0</v>
      </c>
      <c r="C2031" s="106">
        <f t="shared" si="1"/>
        <v>250</v>
      </c>
    </row>
    <row r="2032">
      <c r="A2032" s="15" t="s">
        <v>3124</v>
      </c>
      <c r="B2032" s="106">
        <v>32768.0</v>
      </c>
      <c r="C2032" s="106">
        <f t="shared" si="1"/>
        <v>32</v>
      </c>
    </row>
    <row r="2033">
      <c r="A2033" s="15" t="s">
        <v>958</v>
      </c>
      <c r="B2033" s="106">
        <v>12288.0</v>
      </c>
      <c r="C2033" s="106">
        <f t="shared" si="1"/>
        <v>12</v>
      </c>
    </row>
    <row r="2034">
      <c r="A2034" s="15" t="s">
        <v>3125</v>
      </c>
      <c r="B2034" s="106">
        <v>12288.0</v>
      </c>
      <c r="C2034" s="106">
        <f t="shared" si="1"/>
        <v>12</v>
      </c>
    </row>
    <row r="2035">
      <c r="A2035" s="15" t="s">
        <v>3126</v>
      </c>
      <c r="B2035" s="106">
        <v>4096.0</v>
      </c>
      <c r="C2035" s="106">
        <f t="shared" si="1"/>
        <v>4</v>
      </c>
    </row>
    <row r="2036">
      <c r="A2036" s="15" t="s">
        <v>1091</v>
      </c>
      <c r="B2036" s="106">
        <v>12288.0</v>
      </c>
      <c r="C2036" s="106">
        <f t="shared" si="1"/>
        <v>12</v>
      </c>
    </row>
    <row r="2037">
      <c r="A2037" s="15" t="s">
        <v>3127</v>
      </c>
      <c r="B2037" s="106">
        <v>12288.0</v>
      </c>
      <c r="C2037" s="106">
        <f t="shared" si="1"/>
        <v>12</v>
      </c>
    </row>
    <row r="2038">
      <c r="A2038" s="15" t="s">
        <v>1092</v>
      </c>
      <c r="B2038" s="106">
        <v>10240.0</v>
      </c>
      <c r="C2038" s="106">
        <f t="shared" si="1"/>
        <v>10</v>
      </c>
    </row>
    <row r="2039">
      <c r="A2039" s="15" t="s">
        <v>3128</v>
      </c>
      <c r="B2039" s="106">
        <v>10240.0</v>
      </c>
      <c r="C2039" s="106">
        <f t="shared" si="1"/>
        <v>10</v>
      </c>
    </row>
    <row r="2040">
      <c r="A2040" s="15" t="s">
        <v>1399</v>
      </c>
      <c r="B2040" s="106">
        <v>8192.0</v>
      </c>
      <c r="C2040" s="106">
        <f t="shared" si="1"/>
        <v>8</v>
      </c>
    </row>
    <row r="2041">
      <c r="A2041" s="15" t="s">
        <v>712</v>
      </c>
      <c r="B2041" s="106">
        <v>32768.0</v>
      </c>
      <c r="C2041" s="106">
        <f t="shared" si="1"/>
        <v>32</v>
      </c>
    </row>
    <row r="2042">
      <c r="A2042" s="15" t="s">
        <v>1445</v>
      </c>
      <c r="B2042" s="106">
        <v>12288.0</v>
      </c>
      <c r="C2042" s="106">
        <f t="shared" si="1"/>
        <v>12</v>
      </c>
    </row>
    <row r="2043">
      <c r="A2043" s="15" t="s">
        <v>3129</v>
      </c>
      <c r="B2043" s="106">
        <v>12288.0</v>
      </c>
      <c r="C2043" s="106">
        <f t="shared" si="1"/>
        <v>12</v>
      </c>
    </row>
    <row r="2044">
      <c r="A2044" s="15" t="s">
        <v>1537</v>
      </c>
      <c r="B2044" s="106">
        <v>32768.0</v>
      </c>
      <c r="C2044" s="106">
        <f t="shared" si="1"/>
        <v>32</v>
      </c>
    </row>
    <row r="2045">
      <c r="A2045" s="15" t="s">
        <v>3130</v>
      </c>
      <c r="B2045" s="106">
        <v>32768.0</v>
      </c>
      <c r="C2045" s="106">
        <f t="shared" si="1"/>
        <v>32</v>
      </c>
    </row>
    <row r="2046">
      <c r="A2046" s="15" t="s">
        <v>3131</v>
      </c>
      <c r="B2046" s="106">
        <v>1024.0</v>
      </c>
      <c r="C2046" s="106">
        <f t="shared" si="1"/>
        <v>1</v>
      </c>
    </row>
    <row r="2047">
      <c r="A2047" s="15" t="s">
        <v>3132</v>
      </c>
      <c r="B2047" s="106">
        <v>4096.0</v>
      </c>
      <c r="C2047" s="106">
        <f t="shared" si="1"/>
        <v>4</v>
      </c>
    </row>
    <row r="2048">
      <c r="A2048" s="15" t="s">
        <v>3133</v>
      </c>
      <c r="B2048" s="106">
        <v>4096.0</v>
      </c>
      <c r="C2048" s="106">
        <f t="shared" si="1"/>
        <v>4</v>
      </c>
    </row>
    <row r="2049">
      <c r="A2049" s="15" t="s">
        <v>1731</v>
      </c>
      <c r="B2049" s="106">
        <v>16384.0</v>
      </c>
      <c r="C2049" s="106">
        <f t="shared" si="1"/>
        <v>16</v>
      </c>
    </row>
    <row r="2050">
      <c r="A2050" s="15" t="s">
        <v>3134</v>
      </c>
      <c r="B2050" s="106">
        <v>16384.0</v>
      </c>
      <c r="C2050" s="106">
        <f t="shared" si="1"/>
        <v>16</v>
      </c>
    </row>
    <row r="2051">
      <c r="A2051" s="15" t="s">
        <v>1626</v>
      </c>
      <c r="B2051" s="106">
        <v>4096.0</v>
      </c>
      <c r="C2051" s="106">
        <f t="shared" si="1"/>
        <v>4</v>
      </c>
    </row>
    <row r="2052">
      <c r="A2052" s="15" t="s">
        <v>3135</v>
      </c>
      <c r="B2052" s="106">
        <v>4096.0</v>
      </c>
      <c r="C2052" s="106">
        <f t="shared" si="1"/>
        <v>4</v>
      </c>
    </row>
    <row r="2053">
      <c r="A2053" s="15" t="s">
        <v>1642</v>
      </c>
      <c r="B2053" s="106">
        <v>4096.0</v>
      </c>
      <c r="C2053" s="106">
        <f t="shared" si="1"/>
        <v>4</v>
      </c>
    </row>
    <row r="2054">
      <c r="A2054" s="15" t="s">
        <v>3136</v>
      </c>
      <c r="B2054" s="106">
        <v>4096.0</v>
      </c>
      <c r="C2054" s="106">
        <f t="shared" si="1"/>
        <v>4</v>
      </c>
    </row>
    <row r="2055">
      <c r="A2055" s="15" t="s">
        <v>575</v>
      </c>
      <c r="B2055" s="106">
        <v>21504.0</v>
      </c>
      <c r="C2055" s="106">
        <f t="shared" si="1"/>
        <v>21</v>
      </c>
    </row>
    <row r="2056">
      <c r="A2056" s="15" t="s">
        <v>3137</v>
      </c>
      <c r="B2056" s="106">
        <v>21504.0</v>
      </c>
      <c r="C2056" s="106">
        <f t="shared" si="1"/>
        <v>21</v>
      </c>
    </row>
    <row r="2057">
      <c r="A2057" s="15" t="s">
        <v>676</v>
      </c>
      <c r="B2057" s="106">
        <v>16384.0</v>
      </c>
      <c r="C2057" s="106">
        <f t="shared" si="1"/>
        <v>16</v>
      </c>
    </row>
    <row r="2058">
      <c r="A2058" s="15" t="s">
        <v>677</v>
      </c>
      <c r="B2058" s="106">
        <v>16384.0</v>
      </c>
      <c r="C2058" s="106">
        <f t="shared" si="1"/>
        <v>16</v>
      </c>
    </row>
    <row r="2059">
      <c r="A2059" s="15" t="s">
        <v>678</v>
      </c>
      <c r="B2059" s="106">
        <v>16384.0</v>
      </c>
      <c r="C2059" s="106">
        <f t="shared" si="1"/>
        <v>16</v>
      </c>
    </row>
    <row r="2060">
      <c r="A2060" s="15" t="s">
        <v>679</v>
      </c>
      <c r="B2060" s="106">
        <v>8192.0</v>
      </c>
      <c r="C2060" s="106">
        <f t="shared" si="1"/>
        <v>8</v>
      </c>
    </row>
    <row r="2061">
      <c r="A2061" s="15" t="s">
        <v>761</v>
      </c>
      <c r="B2061" s="106">
        <v>16384.0</v>
      </c>
      <c r="C2061" s="106">
        <f t="shared" si="1"/>
        <v>16</v>
      </c>
    </row>
    <row r="2062">
      <c r="A2062" s="15" t="s">
        <v>3138</v>
      </c>
      <c r="B2062" s="106">
        <v>4096.0</v>
      </c>
      <c r="C2062" s="106">
        <f t="shared" si="1"/>
        <v>4</v>
      </c>
    </row>
    <row r="2063">
      <c r="A2063" s="15" t="s">
        <v>3139</v>
      </c>
      <c r="B2063" s="106">
        <v>4096.0</v>
      </c>
      <c r="C2063" s="106">
        <f t="shared" si="1"/>
        <v>4</v>
      </c>
    </row>
    <row r="2064">
      <c r="A2064" s="15" t="s">
        <v>3140</v>
      </c>
      <c r="B2064" s="15">
        <v>128.0</v>
      </c>
      <c r="C2064" s="106">
        <f t="shared" si="1"/>
        <v>1</v>
      </c>
    </row>
    <row r="2065">
      <c r="A2065" s="15" t="s">
        <v>3141</v>
      </c>
      <c r="B2065" s="15">
        <v>128.0</v>
      </c>
      <c r="C2065" s="106">
        <f t="shared" si="1"/>
        <v>1</v>
      </c>
    </row>
    <row r="2066">
      <c r="A2066" s="15" t="s">
        <v>3142</v>
      </c>
      <c r="B2066" s="15">
        <v>128.0</v>
      </c>
      <c r="C2066" s="106">
        <f t="shared" si="1"/>
        <v>1</v>
      </c>
    </row>
    <row r="2067">
      <c r="A2067" s="15" t="s">
        <v>3143</v>
      </c>
      <c r="B2067" s="15">
        <v>128.0</v>
      </c>
      <c r="C2067" s="106">
        <f t="shared" si="1"/>
        <v>1</v>
      </c>
    </row>
    <row r="2068">
      <c r="A2068" s="15" t="s">
        <v>793</v>
      </c>
      <c r="B2068" s="106">
        <v>4096.0</v>
      </c>
      <c r="C2068" s="106">
        <f t="shared" si="1"/>
        <v>4</v>
      </c>
    </row>
    <row r="2069">
      <c r="A2069" s="15" t="s">
        <v>794</v>
      </c>
      <c r="B2069" s="106">
        <v>4096.0</v>
      </c>
      <c r="C2069" s="106">
        <f t="shared" si="1"/>
        <v>4</v>
      </c>
    </row>
    <row r="2070">
      <c r="A2070" s="15" t="s">
        <v>3144</v>
      </c>
      <c r="B2070" s="106">
        <v>16384.0</v>
      </c>
      <c r="C2070" s="106">
        <f t="shared" si="1"/>
        <v>16</v>
      </c>
    </row>
    <row r="2071">
      <c r="A2071" s="15" t="s">
        <v>1330</v>
      </c>
      <c r="B2071" s="106">
        <v>32768.0</v>
      </c>
      <c r="C2071" s="106">
        <f t="shared" si="1"/>
        <v>32</v>
      </c>
    </row>
    <row r="2072">
      <c r="A2072" s="15" t="s">
        <v>3145</v>
      </c>
      <c r="B2072" s="106">
        <v>4096.0</v>
      </c>
      <c r="C2072" s="106">
        <f t="shared" si="1"/>
        <v>4</v>
      </c>
    </row>
    <row r="2073">
      <c r="A2073" s="15" t="s">
        <v>3146</v>
      </c>
      <c r="B2073" s="106">
        <v>4096.0</v>
      </c>
      <c r="C2073" s="106">
        <f t="shared" si="1"/>
        <v>4</v>
      </c>
    </row>
    <row r="2074">
      <c r="A2074" s="15" t="s">
        <v>316</v>
      </c>
      <c r="B2074" s="106">
        <v>8192.0</v>
      </c>
      <c r="C2074" s="106">
        <f t="shared" si="1"/>
        <v>8</v>
      </c>
    </row>
    <row r="2075">
      <c r="A2075" s="15" t="s">
        <v>1676</v>
      </c>
      <c r="B2075" s="106">
        <v>8192.0</v>
      </c>
      <c r="C2075" s="106">
        <f t="shared" si="1"/>
        <v>8</v>
      </c>
    </row>
    <row r="2076">
      <c r="A2076" s="15" t="s">
        <v>1677</v>
      </c>
      <c r="B2076" s="106">
        <v>8192.0</v>
      </c>
      <c r="C2076" s="106">
        <f t="shared" si="1"/>
        <v>8</v>
      </c>
    </row>
    <row r="2077">
      <c r="A2077" s="15" t="s">
        <v>1542</v>
      </c>
      <c r="B2077" s="106">
        <v>4096.0</v>
      </c>
      <c r="C2077" s="106">
        <f t="shared" si="1"/>
        <v>4</v>
      </c>
    </row>
    <row r="2078">
      <c r="A2078" s="15" t="s">
        <v>523</v>
      </c>
      <c r="B2078" s="106">
        <v>4096.0</v>
      </c>
      <c r="C2078" s="106">
        <f t="shared" si="1"/>
        <v>4</v>
      </c>
    </row>
    <row r="2079">
      <c r="A2079" s="15" t="s">
        <v>1597</v>
      </c>
      <c r="B2079" s="106">
        <v>16384.0</v>
      </c>
      <c r="C2079" s="106">
        <f t="shared" si="1"/>
        <v>16</v>
      </c>
    </row>
    <row r="2080">
      <c r="A2080" s="15" t="s">
        <v>3147</v>
      </c>
      <c r="B2080" s="106">
        <v>2048.0</v>
      </c>
      <c r="C2080" s="106">
        <f t="shared" si="1"/>
        <v>2</v>
      </c>
    </row>
    <row r="2081">
      <c r="A2081" s="15" t="s">
        <v>355</v>
      </c>
      <c r="B2081" s="106">
        <v>2048.0</v>
      </c>
      <c r="C2081" s="106">
        <f t="shared" si="1"/>
        <v>2</v>
      </c>
    </row>
    <row r="2082">
      <c r="A2082" s="15" t="s">
        <v>500</v>
      </c>
      <c r="B2082" s="106">
        <v>8192.0</v>
      </c>
      <c r="C2082" s="106">
        <f t="shared" si="1"/>
        <v>8</v>
      </c>
    </row>
    <row r="2083">
      <c r="A2083" s="15" t="s">
        <v>944</v>
      </c>
      <c r="B2083" s="106">
        <v>262144.0</v>
      </c>
      <c r="C2083" s="106">
        <f t="shared" si="1"/>
        <v>256</v>
      </c>
    </row>
    <row r="2084">
      <c r="A2084" s="15" t="s">
        <v>945</v>
      </c>
      <c r="B2084" s="106">
        <v>131072.0</v>
      </c>
      <c r="C2084" s="106">
        <f t="shared" si="1"/>
        <v>128</v>
      </c>
    </row>
    <row r="2085">
      <c r="A2085" s="15" t="s">
        <v>3148</v>
      </c>
      <c r="B2085" s="106">
        <v>204800.0</v>
      </c>
      <c r="C2085" s="106">
        <f t="shared" si="1"/>
        <v>200</v>
      </c>
    </row>
    <row r="2086">
      <c r="A2086" s="15" t="s">
        <v>946</v>
      </c>
      <c r="B2086" s="106">
        <v>12288.0</v>
      </c>
      <c r="C2086" s="106">
        <f t="shared" si="1"/>
        <v>12</v>
      </c>
    </row>
    <row r="2087">
      <c r="A2087" s="15" t="s">
        <v>3149</v>
      </c>
      <c r="B2087" s="106">
        <v>2048.0</v>
      </c>
      <c r="C2087" s="106">
        <f t="shared" si="1"/>
        <v>2</v>
      </c>
    </row>
    <row r="2088">
      <c r="A2088" s="15" t="s">
        <v>245</v>
      </c>
      <c r="B2088" s="106">
        <v>8192.0</v>
      </c>
      <c r="C2088" s="106">
        <f t="shared" si="1"/>
        <v>8</v>
      </c>
    </row>
    <row r="2089">
      <c r="A2089" s="15" t="s">
        <v>246</v>
      </c>
      <c r="B2089" s="106">
        <v>8192.0</v>
      </c>
      <c r="C2089" s="106">
        <f t="shared" si="1"/>
        <v>8</v>
      </c>
    </row>
    <row r="2090">
      <c r="A2090" s="15" t="s">
        <v>3150</v>
      </c>
      <c r="B2090" s="106">
        <v>8192.0</v>
      </c>
      <c r="C2090" s="106">
        <f t="shared" si="1"/>
        <v>8</v>
      </c>
    </row>
    <row r="2091">
      <c r="A2091" s="15" t="s">
        <v>3151</v>
      </c>
      <c r="B2091" s="106">
        <v>8192.0</v>
      </c>
      <c r="C2091" s="106">
        <f t="shared" si="1"/>
        <v>8</v>
      </c>
    </row>
    <row r="2092">
      <c r="A2092" s="15" t="s">
        <v>3152</v>
      </c>
      <c r="B2092" s="106">
        <v>4096.0</v>
      </c>
      <c r="C2092" s="106">
        <f t="shared" si="1"/>
        <v>4</v>
      </c>
    </row>
    <row r="2093">
      <c r="A2093" s="15" t="s">
        <v>1086</v>
      </c>
      <c r="B2093" s="106">
        <v>4096.0</v>
      </c>
      <c r="C2093" s="106">
        <f t="shared" si="1"/>
        <v>4</v>
      </c>
    </row>
    <row r="2094">
      <c r="A2094" s="15" t="s">
        <v>1081</v>
      </c>
      <c r="B2094" s="106">
        <v>8192.0</v>
      </c>
      <c r="C2094" s="106">
        <f t="shared" si="1"/>
        <v>8</v>
      </c>
    </row>
    <row r="2095">
      <c r="A2095" s="15" t="s">
        <v>1082</v>
      </c>
      <c r="B2095" s="106">
        <v>8192.0</v>
      </c>
      <c r="C2095" s="106">
        <f t="shared" si="1"/>
        <v>8</v>
      </c>
    </row>
    <row r="2096">
      <c r="A2096" s="15" t="s">
        <v>3153</v>
      </c>
      <c r="B2096" s="106">
        <v>8192.0</v>
      </c>
      <c r="C2096" s="106">
        <f t="shared" si="1"/>
        <v>8</v>
      </c>
    </row>
    <row r="2097">
      <c r="A2097" s="15" t="s">
        <v>215</v>
      </c>
      <c r="B2097" s="106">
        <v>4096.0</v>
      </c>
      <c r="C2097" s="106">
        <f t="shared" si="1"/>
        <v>4</v>
      </c>
    </row>
    <row r="2098">
      <c r="A2098" s="15" t="s">
        <v>3154</v>
      </c>
      <c r="B2098" s="106">
        <v>8192.0</v>
      </c>
      <c r="C2098" s="106">
        <f t="shared" si="1"/>
        <v>8</v>
      </c>
    </row>
    <row r="2099">
      <c r="A2099" s="15" t="s">
        <v>3155</v>
      </c>
      <c r="B2099" s="106">
        <v>8192.0</v>
      </c>
      <c r="C2099" s="106">
        <f t="shared" si="1"/>
        <v>8</v>
      </c>
    </row>
    <row r="2100">
      <c r="A2100" s="15" t="s">
        <v>1385</v>
      </c>
      <c r="B2100" s="106">
        <v>2048.0</v>
      </c>
      <c r="C2100" s="106">
        <f t="shared" si="1"/>
        <v>2</v>
      </c>
    </row>
    <row r="2101">
      <c r="A2101" s="15" t="s">
        <v>1535</v>
      </c>
      <c r="B2101" s="106">
        <v>32768.0</v>
      </c>
      <c r="C2101" s="106">
        <f t="shared" si="1"/>
        <v>32</v>
      </c>
    </row>
    <row r="2102">
      <c r="A2102" s="15" t="s">
        <v>3156</v>
      </c>
      <c r="B2102" s="106">
        <v>4096.0</v>
      </c>
      <c r="C2102" s="106">
        <f t="shared" si="1"/>
        <v>4</v>
      </c>
    </row>
    <row r="2103">
      <c r="A2103" s="15" t="s">
        <v>3157</v>
      </c>
      <c r="B2103" s="106">
        <v>8192.0</v>
      </c>
      <c r="C2103" s="106">
        <f t="shared" si="1"/>
        <v>8</v>
      </c>
    </row>
    <row r="2104">
      <c r="A2104" s="15" t="s">
        <v>3158</v>
      </c>
      <c r="B2104" s="106">
        <v>16384.0</v>
      </c>
      <c r="C2104" s="106">
        <f t="shared" si="1"/>
        <v>16</v>
      </c>
    </row>
    <row r="2105">
      <c r="A2105" s="15" t="s">
        <v>1649</v>
      </c>
      <c r="B2105" s="106">
        <v>16384.0</v>
      </c>
      <c r="C2105" s="106">
        <f t="shared" si="1"/>
        <v>16</v>
      </c>
    </row>
    <row r="2106">
      <c r="A2106" s="15" t="s">
        <v>583</v>
      </c>
      <c r="B2106" s="106">
        <v>21504.0</v>
      </c>
      <c r="C2106" s="106">
        <f t="shared" si="1"/>
        <v>21</v>
      </c>
    </row>
    <row r="2107">
      <c r="A2107" s="15" t="s">
        <v>668</v>
      </c>
      <c r="B2107" s="106">
        <v>8192.0</v>
      </c>
      <c r="C2107" s="106">
        <f t="shared" si="1"/>
        <v>8</v>
      </c>
    </row>
    <row r="2108">
      <c r="A2108" s="15" t="s">
        <v>669</v>
      </c>
      <c r="B2108" s="106">
        <v>8192.0</v>
      </c>
      <c r="C2108" s="106">
        <f t="shared" si="1"/>
        <v>8</v>
      </c>
    </row>
    <row r="2109">
      <c r="A2109" s="15" t="s">
        <v>670</v>
      </c>
      <c r="B2109" s="106">
        <v>8192.0</v>
      </c>
      <c r="C2109" s="106">
        <f t="shared" si="1"/>
        <v>8</v>
      </c>
    </row>
    <row r="2110">
      <c r="A2110" s="15" t="s">
        <v>671</v>
      </c>
      <c r="B2110" s="106">
        <v>8192.0</v>
      </c>
      <c r="C2110" s="106">
        <f t="shared" si="1"/>
        <v>8</v>
      </c>
    </row>
    <row r="2111">
      <c r="A2111" s="15" t="s">
        <v>768</v>
      </c>
      <c r="B2111" s="106">
        <v>16384.0</v>
      </c>
      <c r="C2111" s="106">
        <f t="shared" si="1"/>
        <v>16</v>
      </c>
    </row>
    <row r="2112">
      <c r="A2112" s="15" t="s">
        <v>3159</v>
      </c>
      <c r="B2112" s="106">
        <v>16384.0</v>
      </c>
      <c r="C2112" s="106">
        <f t="shared" si="1"/>
        <v>16</v>
      </c>
    </row>
    <row r="2113">
      <c r="A2113" s="15" t="s">
        <v>1472</v>
      </c>
      <c r="B2113" s="106">
        <v>4096.0</v>
      </c>
      <c r="C2113" s="106">
        <f t="shared" si="1"/>
        <v>4</v>
      </c>
    </row>
    <row r="2114">
      <c r="A2114" s="15" t="s">
        <v>3160</v>
      </c>
      <c r="B2114" s="106">
        <v>2048.0</v>
      </c>
      <c r="C2114" s="106">
        <f t="shared" si="1"/>
        <v>2</v>
      </c>
    </row>
    <row r="2115">
      <c r="A2115" s="15" t="s">
        <v>1083</v>
      </c>
      <c r="B2115" s="106">
        <v>16384.0</v>
      </c>
      <c r="C2115" s="106">
        <f t="shared" si="1"/>
        <v>16</v>
      </c>
    </row>
    <row r="2116">
      <c r="A2116" s="15" t="s">
        <v>1084</v>
      </c>
      <c r="B2116" s="106">
        <v>8192.0</v>
      </c>
      <c r="C2116" s="106">
        <f t="shared" si="1"/>
        <v>8</v>
      </c>
    </row>
    <row r="2117">
      <c r="A2117" s="15" t="s">
        <v>3161</v>
      </c>
      <c r="B2117" s="106">
        <v>4096.0</v>
      </c>
      <c r="C2117" s="106">
        <f t="shared" si="1"/>
        <v>4</v>
      </c>
    </row>
    <row r="2118">
      <c r="A2118" s="15" t="s">
        <v>3162</v>
      </c>
      <c r="B2118" s="106">
        <v>2048.0</v>
      </c>
      <c r="C2118" s="106">
        <f t="shared" si="1"/>
        <v>2</v>
      </c>
    </row>
    <row r="2119">
      <c r="A2119" s="15" t="s">
        <v>3163</v>
      </c>
      <c r="B2119" s="106">
        <v>32768.0</v>
      </c>
      <c r="C2119" s="106">
        <f t="shared" si="1"/>
        <v>32</v>
      </c>
    </row>
    <row r="2120">
      <c r="A2120" s="15" t="s">
        <v>1745</v>
      </c>
      <c r="B2120" s="106">
        <v>16384.0</v>
      </c>
      <c r="C2120" s="106">
        <f t="shared" si="1"/>
        <v>16</v>
      </c>
    </row>
    <row r="2121">
      <c r="A2121" s="15" t="s">
        <v>3164</v>
      </c>
      <c r="B2121" s="15">
        <v>512.0</v>
      </c>
      <c r="C2121" s="106">
        <f t="shared" si="1"/>
        <v>1</v>
      </c>
    </row>
    <row r="2122">
      <c r="A2122" s="15" t="s">
        <v>3165</v>
      </c>
      <c r="B2122" s="106">
        <v>2048.0</v>
      </c>
      <c r="C2122" s="106">
        <f t="shared" si="1"/>
        <v>2</v>
      </c>
    </row>
    <row r="2123">
      <c r="A2123" s="15" t="s">
        <v>3166</v>
      </c>
      <c r="B2123" s="15">
        <v>512.0</v>
      </c>
      <c r="C2123" s="106">
        <f t="shared" si="1"/>
        <v>1</v>
      </c>
    </row>
    <row r="2124">
      <c r="A2124" s="15" t="s">
        <v>1746</v>
      </c>
      <c r="B2124" s="106">
        <v>4096.0</v>
      </c>
      <c r="C2124" s="106">
        <f t="shared" si="1"/>
        <v>4</v>
      </c>
    </row>
    <row r="2125">
      <c r="A2125" s="15" t="s">
        <v>3167</v>
      </c>
      <c r="B2125" s="106">
        <v>16384.0</v>
      </c>
      <c r="C2125" s="106">
        <f t="shared" si="1"/>
        <v>16</v>
      </c>
    </row>
    <row r="2126">
      <c r="A2126" s="15" t="s">
        <v>2895</v>
      </c>
      <c r="B2126" s="106">
        <v>4096.0</v>
      </c>
      <c r="C2126" s="106">
        <f t="shared" si="1"/>
        <v>4</v>
      </c>
    </row>
    <row r="2127">
      <c r="A2127" s="15" t="s">
        <v>1531</v>
      </c>
      <c r="B2127" s="106">
        <v>16384.0</v>
      </c>
      <c r="C2127" s="106">
        <f t="shared" si="1"/>
        <v>16</v>
      </c>
    </row>
    <row r="2128">
      <c r="A2128" s="15" t="s">
        <v>1584</v>
      </c>
      <c r="B2128" s="106">
        <v>16384.0</v>
      </c>
      <c r="C2128" s="106">
        <f t="shared" si="1"/>
        <v>16</v>
      </c>
    </row>
    <row r="2129">
      <c r="A2129" s="15" t="s">
        <v>3168</v>
      </c>
      <c r="B2129" s="106">
        <v>16384.0</v>
      </c>
      <c r="C2129" s="106">
        <f t="shared" si="1"/>
        <v>16</v>
      </c>
    </row>
    <row r="2130">
      <c r="A2130" s="15" t="s">
        <v>403</v>
      </c>
      <c r="B2130" s="106">
        <v>4096.0</v>
      </c>
      <c r="C2130" s="106">
        <f t="shared" si="1"/>
        <v>4</v>
      </c>
    </row>
    <row r="2131">
      <c r="A2131" s="15" t="s">
        <v>3169</v>
      </c>
      <c r="B2131" s="106">
        <v>12288.0</v>
      </c>
      <c r="C2131" s="106">
        <f t="shared" si="1"/>
        <v>12</v>
      </c>
    </row>
    <row r="2132">
      <c r="A2132" s="15" t="s">
        <v>3170</v>
      </c>
      <c r="B2132" s="106">
        <v>12288.0</v>
      </c>
      <c r="C2132" s="106">
        <f t="shared" si="1"/>
        <v>12</v>
      </c>
    </row>
    <row r="2133">
      <c r="A2133" s="15" t="s">
        <v>3171</v>
      </c>
      <c r="B2133" s="106">
        <v>12288.0</v>
      </c>
      <c r="C2133" s="106">
        <f t="shared" si="1"/>
        <v>12</v>
      </c>
    </row>
    <row r="2134">
      <c r="A2134" s="15" t="s">
        <v>1085</v>
      </c>
      <c r="B2134" s="106">
        <v>8192.0</v>
      </c>
      <c r="C2134" s="106">
        <f t="shared" si="1"/>
        <v>8</v>
      </c>
    </row>
    <row r="2135">
      <c r="A2135" s="15" t="s">
        <v>3172</v>
      </c>
      <c r="B2135" s="106">
        <v>8192.0</v>
      </c>
      <c r="C2135" s="106">
        <f t="shared" si="1"/>
        <v>8</v>
      </c>
    </row>
    <row r="2136">
      <c r="A2136" s="15" t="s">
        <v>3173</v>
      </c>
      <c r="B2136" s="15">
        <v>128.0</v>
      </c>
      <c r="C2136" s="106">
        <f t="shared" si="1"/>
        <v>1</v>
      </c>
    </row>
    <row r="2137">
      <c r="A2137" s="15" t="s">
        <v>3174</v>
      </c>
      <c r="B2137" s="15">
        <v>128.0</v>
      </c>
      <c r="C2137" s="106">
        <f t="shared" si="1"/>
        <v>1</v>
      </c>
    </row>
    <row r="2138">
      <c r="A2138" s="15" t="s">
        <v>3175</v>
      </c>
      <c r="B2138" s="15">
        <v>128.0</v>
      </c>
      <c r="C2138" s="106">
        <f t="shared" si="1"/>
        <v>1</v>
      </c>
    </row>
    <row r="2139">
      <c r="A2139" s="15" t="s">
        <v>3176</v>
      </c>
      <c r="B2139" s="106">
        <v>1024.0</v>
      </c>
      <c r="C2139" s="106">
        <f t="shared" si="1"/>
        <v>1</v>
      </c>
    </row>
    <row r="2140">
      <c r="A2140" s="15" t="s">
        <v>169</v>
      </c>
      <c r="B2140" s="106">
        <v>4096.0</v>
      </c>
      <c r="C2140" s="106">
        <f t="shared" si="1"/>
        <v>4</v>
      </c>
    </row>
    <row r="2141">
      <c r="A2141" s="15" t="s">
        <v>189</v>
      </c>
      <c r="B2141" s="107">
        <v>2048.0</v>
      </c>
      <c r="C2141" s="106">
        <f t="shared" si="1"/>
        <v>2</v>
      </c>
    </row>
    <row r="2142">
      <c r="A2142" s="15" t="s">
        <v>240</v>
      </c>
      <c r="B2142" s="107">
        <v>8192.0</v>
      </c>
      <c r="C2142" s="106">
        <f t="shared" si="1"/>
        <v>8</v>
      </c>
    </row>
    <row r="2143">
      <c r="A2143" s="15" t="s">
        <v>394</v>
      </c>
      <c r="B2143" s="107">
        <v>7168.0</v>
      </c>
      <c r="C2143" s="106">
        <f t="shared" si="1"/>
        <v>7</v>
      </c>
    </row>
    <row r="2144">
      <c r="A2144" s="15" t="s">
        <v>417</v>
      </c>
      <c r="B2144" s="107">
        <v>16384.0</v>
      </c>
      <c r="C2144" s="106">
        <f t="shared" si="1"/>
        <v>16</v>
      </c>
    </row>
    <row r="2145">
      <c r="A2145" s="15" t="s">
        <v>464</v>
      </c>
      <c r="B2145" s="107">
        <v>8192.0</v>
      </c>
      <c r="C2145" s="106">
        <f t="shared" si="1"/>
        <v>8</v>
      </c>
    </row>
    <row r="2146">
      <c r="A2146" s="15" t="s">
        <v>465</v>
      </c>
      <c r="B2146" s="107">
        <v>8192.0</v>
      </c>
      <c r="C2146" s="106">
        <f t="shared" si="1"/>
        <v>8</v>
      </c>
    </row>
    <row r="2147">
      <c r="A2147" s="15" t="s">
        <v>466</v>
      </c>
      <c r="B2147" s="107">
        <v>8192.0</v>
      </c>
      <c r="C2147" s="106">
        <f t="shared" si="1"/>
        <v>8</v>
      </c>
    </row>
    <row r="2148">
      <c r="A2148" s="15" t="s">
        <v>467</v>
      </c>
      <c r="B2148" s="107">
        <v>8192.0</v>
      </c>
      <c r="C2148" s="106">
        <f t="shared" si="1"/>
        <v>8</v>
      </c>
    </row>
    <row r="2149">
      <c r="A2149" s="15" t="s">
        <v>468</v>
      </c>
      <c r="B2149" s="107">
        <v>8192.0</v>
      </c>
      <c r="C2149" s="106">
        <f t="shared" si="1"/>
        <v>8</v>
      </c>
    </row>
    <row r="2150">
      <c r="A2150" s="15" t="s">
        <v>470</v>
      </c>
      <c r="B2150" s="107">
        <v>8192.0</v>
      </c>
      <c r="C2150" s="106">
        <f t="shared" si="1"/>
        <v>8</v>
      </c>
    </row>
    <row r="2151">
      <c r="A2151" s="15" t="s">
        <v>471</v>
      </c>
      <c r="B2151" s="107">
        <v>8192.0</v>
      </c>
      <c r="C2151" s="106">
        <f t="shared" si="1"/>
        <v>8</v>
      </c>
    </row>
    <row r="2152">
      <c r="A2152" s="15" t="s">
        <v>472</v>
      </c>
      <c r="B2152" s="107">
        <v>8192.0</v>
      </c>
      <c r="C2152" s="106">
        <f t="shared" si="1"/>
        <v>8</v>
      </c>
    </row>
    <row r="2153">
      <c r="A2153" s="15" t="s">
        <v>473</v>
      </c>
      <c r="B2153" s="107">
        <v>8192.0</v>
      </c>
      <c r="C2153" s="106">
        <f t="shared" si="1"/>
        <v>8</v>
      </c>
    </row>
    <row r="2154">
      <c r="A2154" s="15" t="s">
        <v>474</v>
      </c>
      <c r="B2154" s="107">
        <v>8192.0</v>
      </c>
      <c r="C2154" s="106">
        <f t="shared" si="1"/>
        <v>8</v>
      </c>
    </row>
    <row r="2155">
      <c r="A2155" s="15" t="s">
        <v>476</v>
      </c>
      <c r="B2155" s="107">
        <v>8192.0</v>
      </c>
      <c r="C2155" s="106">
        <f t="shared" si="1"/>
        <v>8</v>
      </c>
    </row>
    <row r="2156">
      <c r="A2156" s="15" t="s">
        <v>477</v>
      </c>
      <c r="B2156" s="107">
        <v>8192.0</v>
      </c>
      <c r="C2156" s="106">
        <f t="shared" si="1"/>
        <v>8</v>
      </c>
    </row>
    <row r="2157">
      <c r="A2157" s="15" t="s">
        <v>478</v>
      </c>
      <c r="B2157" s="107">
        <v>8192.0</v>
      </c>
      <c r="C2157" s="106">
        <f t="shared" si="1"/>
        <v>8</v>
      </c>
    </row>
    <row r="2158">
      <c r="A2158" s="15" t="s">
        <v>480</v>
      </c>
      <c r="B2158" s="107">
        <v>8192.0</v>
      </c>
      <c r="C2158" s="106">
        <f t="shared" si="1"/>
        <v>8</v>
      </c>
    </row>
    <row r="2159">
      <c r="A2159" s="15" t="s">
        <v>481</v>
      </c>
      <c r="B2159" s="107">
        <v>8192.0</v>
      </c>
      <c r="C2159" s="106">
        <f t="shared" si="1"/>
        <v>8</v>
      </c>
    </row>
    <row r="2160">
      <c r="A2160" s="15" t="s">
        <v>482</v>
      </c>
      <c r="B2160" s="107">
        <v>8192.0</v>
      </c>
      <c r="C2160" s="106">
        <f t="shared" si="1"/>
        <v>8</v>
      </c>
    </row>
    <row r="2161">
      <c r="A2161" s="15" t="s">
        <v>483</v>
      </c>
      <c r="B2161" s="107">
        <v>8192.0</v>
      </c>
      <c r="C2161" s="106">
        <f t="shared" si="1"/>
        <v>8</v>
      </c>
    </row>
    <row r="2162">
      <c r="A2162" s="15" t="s">
        <v>484</v>
      </c>
      <c r="B2162" s="107">
        <v>8192.0</v>
      </c>
      <c r="C2162" s="106">
        <f t="shared" si="1"/>
        <v>8</v>
      </c>
    </row>
    <row r="2163">
      <c r="A2163" s="15" t="s">
        <v>489</v>
      </c>
      <c r="B2163" s="107">
        <v>8192.0</v>
      </c>
      <c r="C2163" s="106">
        <f t="shared" si="1"/>
        <v>8</v>
      </c>
    </row>
    <row r="2164">
      <c r="A2164" s="15" t="s">
        <v>490</v>
      </c>
      <c r="B2164" s="107">
        <v>8192.0</v>
      </c>
      <c r="C2164" s="106">
        <f t="shared" si="1"/>
        <v>8</v>
      </c>
    </row>
    <row r="2165">
      <c r="A2165" s="15" t="s">
        <v>491</v>
      </c>
      <c r="B2165" s="107">
        <v>8192.0</v>
      </c>
      <c r="C2165" s="106">
        <f t="shared" si="1"/>
        <v>8</v>
      </c>
    </row>
    <row r="2166">
      <c r="A2166" s="15" t="s">
        <v>492</v>
      </c>
      <c r="B2166" s="107">
        <v>32768.0</v>
      </c>
      <c r="C2166" s="106">
        <f t="shared" si="1"/>
        <v>32</v>
      </c>
    </row>
    <row r="2167">
      <c r="A2167" s="15" t="s">
        <v>494</v>
      </c>
      <c r="B2167" s="107">
        <v>4096.0</v>
      </c>
      <c r="C2167" s="106">
        <f t="shared" si="1"/>
        <v>4</v>
      </c>
    </row>
    <row r="2168">
      <c r="A2168" s="15" t="s">
        <v>495</v>
      </c>
      <c r="B2168" s="106">
        <v>4096.0</v>
      </c>
      <c r="C2168" s="106">
        <f t="shared" si="1"/>
        <v>4</v>
      </c>
    </row>
    <row r="2169">
      <c r="A2169" s="15" t="s">
        <v>510</v>
      </c>
      <c r="B2169" s="107">
        <v>8192.0</v>
      </c>
      <c r="C2169" s="106">
        <f t="shared" si="1"/>
        <v>8</v>
      </c>
    </row>
    <row r="2170">
      <c r="A2170" s="15" t="s">
        <v>545</v>
      </c>
      <c r="B2170" s="107">
        <v>8192.0</v>
      </c>
      <c r="C2170" s="106">
        <f t="shared" si="1"/>
        <v>8</v>
      </c>
    </row>
    <row r="2171">
      <c r="A2171" s="15" t="s">
        <v>546</v>
      </c>
      <c r="B2171" s="107">
        <v>4096.0</v>
      </c>
      <c r="C2171" s="106">
        <f t="shared" si="1"/>
        <v>4</v>
      </c>
    </row>
    <row r="2172">
      <c r="A2172" s="15" t="s">
        <v>547</v>
      </c>
      <c r="B2172" s="107">
        <v>4096.0</v>
      </c>
      <c r="C2172" s="106">
        <f t="shared" si="1"/>
        <v>4</v>
      </c>
    </row>
    <row r="2173">
      <c r="A2173" s="15" t="s">
        <v>548</v>
      </c>
      <c r="B2173" s="107">
        <v>4096.0</v>
      </c>
      <c r="C2173" s="106">
        <f t="shared" si="1"/>
        <v>4</v>
      </c>
    </row>
    <row r="2174">
      <c r="A2174" s="15" t="s">
        <v>549</v>
      </c>
      <c r="B2174" s="107">
        <v>4096.0</v>
      </c>
      <c r="C2174" s="106">
        <f t="shared" si="1"/>
        <v>4</v>
      </c>
    </row>
    <row r="2175">
      <c r="A2175" s="15" t="s">
        <v>554</v>
      </c>
      <c r="B2175" s="107">
        <v>8192.0</v>
      </c>
      <c r="C2175" s="106">
        <f t="shared" si="1"/>
        <v>8</v>
      </c>
    </row>
    <row r="2176">
      <c r="A2176" s="15" t="s">
        <v>564</v>
      </c>
      <c r="B2176" s="107">
        <v>8192.0</v>
      </c>
      <c r="C2176" s="106">
        <f t="shared" si="1"/>
        <v>8</v>
      </c>
    </row>
    <row r="2177">
      <c r="A2177" s="15" t="s">
        <v>569</v>
      </c>
      <c r="B2177" s="107">
        <v>8192.0</v>
      </c>
      <c r="C2177" s="106">
        <f t="shared" si="1"/>
        <v>8</v>
      </c>
    </row>
    <row r="2178">
      <c r="A2178" s="15" t="s">
        <v>641</v>
      </c>
      <c r="B2178" s="107">
        <v>8192.0</v>
      </c>
      <c r="C2178" s="106">
        <f t="shared" si="1"/>
        <v>8</v>
      </c>
    </row>
    <row r="2179">
      <c r="A2179" s="15" t="s">
        <v>642</v>
      </c>
      <c r="B2179" s="107">
        <v>8192.0</v>
      </c>
      <c r="C2179" s="106">
        <f t="shared" si="1"/>
        <v>8</v>
      </c>
    </row>
    <row r="2180">
      <c r="A2180" s="15" t="s">
        <v>643</v>
      </c>
      <c r="B2180" s="107">
        <v>8192.0</v>
      </c>
      <c r="C2180" s="106">
        <f t="shared" si="1"/>
        <v>8</v>
      </c>
    </row>
    <row r="2181">
      <c r="A2181" s="15" t="s">
        <v>742</v>
      </c>
      <c r="B2181" s="107">
        <v>8192.0</v>
      </c>
      <c r="C2181" s="106">
        <f t="shared" si="1"/>
        <v>8</v>
      </c>
    </row>
    <row r="2182">
      <c r="A2182" s="15" t="s">
        <v>752</v>
      </c>
      <c r="B2182" s="107">
        <v>16384.0</v>
      </c>
      <c r="C2182" s="106">
        <f t="shared" si="1"/>
        <v>16</v>
      </c>
    </row>
    <row r="2183">
      <c r="A2183" s="15" t="s">
        <v>800</v>
      </c>
      <c r="B2183" s="107">
        <v>8192.0</v>
      </c>
      <c r="C2183" s="106">
        <f t="shared" si="1"/>
        <v>8</v>
      </c>
    </row>
    <row r="2184">
      <c r="A2184" s="15" t="s">
        <v>808</v>
      </c>
      <c r="B2184" s="107">
        <v>4096.0</v>
      </c>
      <c r="C2184" s="106">
        <f t="shared" si="1"/>
        <v>4</v>
      </c>
    </row>
    <row r="2185">
      <c r="A2185" s="15" t="s">
        <v>831</v>
      </c>
      <c r="B2185" s="107">
        <v>8192.0</v>
      </c>
      <c r="C2185" s="106">
        <f t="shared" si="1"/>
        <v>8</v>
      </c>
    </row>
    <row r="2186">
      <c r="A2186" s="15" t="s">
        <v>837</v>
      </c>
      <c r="B2186" s="107">
        <v>8192.0</v>
      </c>
      <c r="C2186" s="106">
        <f t="shared" si="1"/>
        <v>8</v>
      </c>
    </row>
    <row r="2187">
      <c r="A2187" s="15" t="s">
        <v>869</v>
      </c>
      <c r="B2187" s="107">
        <v>1024.0</v>
      </c>
      <c r="C2187" s="106">
        <f t="shared" si="1"/>
        <v>1</v>
      </c>
    </row>
    <row r="2188">
      <c r="A2188" s="15" t="s">
        <v>870</v>
      </c>
      <c r="B2188" s="107">
        <v>49152.0</v>
      </c>
      <c r="C2188" s="106">
        <f t="shared" si="1"/>
        <v>48</v>
      </c>
    </row>
    <row r="2189">
      <c r="A2189" s="15" t="s">
        <v>871</v>
      </c>
      <c r="B2189" s="107">
        <v>49152.0</v>
      </c>
      <c r="C2189" s="106">
        <f t="shared" si="1"/>
        <v>48</v>
      </c>
    </row>
    <row r="2190">
      <c r="A2190" s="15" t="s">
        <v>872</v>
      </c>
      <c r="B2190" s="107">
        <v>49152.0</v>
      </c>
      <c r="C2190" s="106">
        <f t="shared" si="1"/>
        <v>48</v>
      </c>
    </row>
    <row r="2191">
      <c r="A2191" s="15" t="s">
        <v>907</v>
      </c>
      <c r="B2191" s="106">
        <v>0.0</v>
      </c>
      <c r="C2191" s="106">
        <f t="shared" si="1"/>
        <v>0</v>
      </c>
    </row>
    <row r="2192">
      <c r="A2192" s="15" t="s">
        <v>908</v>
      </c>
      <c r="B2192" s="106">
        <v>0.0</v>
      </c>
      <c r="C2192" s="106">
        <f t="shared" si="1"/>
        <v>0</v>
      </c>
    </row>
    <row r="2193">
      <c r="A2193" s="15" t="s">
        <v>915</v>
      </c>
      <c r="B2193" s="107">
        <v>16384.0</v>
      </c>
      <c r="C2193" s="106">
        <f t="shared" si="1"/>
        <v>16</v>
      </c>
    </row>
    <row r="2194">
      <c r="A2194" s="15" t="s">
        <v>1100</v>
      </c>
      <c r="B2194" s="107">
        <v>8192.0</v>
      </c>
      <c r="C2194" s="106">
        <f t="shared" si="1"/>
        <v>8</v>
      </c>
    </row>
    <row r="2195">
      <c r="A2195" s="15" t="s">
        <v>1412</v>
      </c>
      <c r="B2195" s="107">
        <v>8192.0</v>
      </c>
      <c r="C2195" s="106">
        <f t="shared" si="1"/>
        <v>8</v>
      </c>
    </row>
    <row r="2196">
      <c r="A2196" s="15" t="s">
        <v>1414</v>
      </c>
      <c r="B2196" s="107">
        <v>8192.0</v>
      </c>
      <c r="C2196" s="106">
        <f t="shared" si="1"/>
        <v>8</v>
      </c>
    </row>
    <row r="2197">
      <c r="A2197" s="15" t="s">
        <v>1418</v>
      </c>
      <c r="B2197" s="107">
        <v>8192.0</v>
      </c>
      <c r="C2197" s="106">
        <f t="shared" si="1"/>
        <v>8</v>
      </c>
    </row>
    <row r="2198">
      <c r="A2198" s="15" t="s">
        <v>1420</v>
      </c>
      <c r="B2198" s="107">
        <v>8192.0</v>
      </c>
      <c r="C2198" s="106">
        <f t="shared" si="1"/>
        <v>8</v>
      </c>
    </row>
    <row r="2199">
      <c r="A2199" s="15" t="s">
        <v>1422</v>
      </c>
      <c r="B2199" s="107">
        <v>8192.0</v>
      </c>
      <c r="C2199" s="106">
        <f t="shared" si="1"/>
        <v>8</v>
      </c>
    </row>
    <row r="2200">
      <c r="A2200" s="15" t="s">
        <v>1423</v>
      </c>
      <c r="B2200" s="107">
        <v>8192.0</v>
      </c>
      <c r="C2200" s="106">
        <f t="shared" si="1"/>
        <v>8</v>
      </c>
    </row>
    <row r="2201">
      <c r="A2201" s="15" t="s">
        <v>1424</v>
      </c>
      <c r="B2201" s="107">
        <v>8192.0</v>
      </c>
      <c r="C2201" s="106">
        <f t="shared" si="1"/>
        <v>8</v>
      </c>
    </row>
    <row r="2202">
      <c r="A2202" s="15" t="s">
        <v>1425</v>
      </c>
      <c r="B2202" s="107">
        <v>8192.0</v>
      </c>
      <c r="C2202" s="106">
        <f t="shared" si="1"/>
        <v>8</v>
      </c>
    </row>
    <row r="2203">
      <c r="A2203" s="15" t="s">
        <v>1426</v>
      </c>
      <c r="B2203" s="107">
        <v>8192.0</v>
      </c>
      <c r="C2203" s="106">
        <f t="shared" si="1"/>
        <v>8</v>
      </c>
    </row>
    <row r="2204">
      <c r="A2204" s="15" t="s">
        <v>1427</v>
      </c>
      <c r="B2204" s="107">
        <v>8192.0</v>
      </c>
      <c r="C2204" s="106">
        <f t="shared" si="1"/>
        <v>8</v>
      </c>
    </row>
    <row r="2205">
      <c r="A2205" s="15" t="s">
        <v>1429</v>
      </c>
      <c r="B2205" s="107">
        <v>8192.0</v>
      </c>
      <c r="C2205" s="106">
        <f t="shared" si="1"/>
        <v>8</v>
      </c>
    </row>
    <row r="2206">
      <c r="A2206" s="15" t="s">
        <v>1431</v>
      </c>
      <c r="B2206" s="107">
        <v>8192.0</v>
      </c>
      <c r="C2206" s="106">
        <f t="shared" si="1"/>
        <v>8</v>
      </c>
    </row>
    <row r="2207">
      <c r="A2207" s="15" t="s">
        <v>1432</v>
      </c>
      <c r="B2207" s="107">
        <v>8192.0</v>
      </c>
      <c r="C2207" s="106">
        <f t="shared" si="1"/>
        <v>8</v>
      </c>
    </row>
    <row r="2208">
      <c r="A2208" s="15" t="s">
        <v>1433</v>
      </c>
      <c r="B2208" s="107">
        <v>8192.0</v>
      </c>
      <c r="C2208" s="106">
        <f t="shared" si="1"/>
        <v>8</v>
      </c>
    </row>
    <row r="2209">
      <c r="A2209" s="15" t="s">
        <v>1434</v>
      </c>
      <c r="B2209" s="107">
        <v>8192.0</v>
      </c>
      <c r="C2209" s="106">
        <f t="shared" si="1"/>
        <v>8</v>
      </c>
    </row>
    <row r="2210">
      <c r="A2210" s="15" t="s">
        <v>1470</v>
      </c>
      <c r="B2210" s="107">
        <v>8192.0</v>
      </c>
      <c r="C2210" s="106">
        <f t="shared" si="1"/>
        <v>8</v>
      </c>
    </row>
    <row r="2211">
      <c r="A2211" s="15" t="s">
        <v>1480</v>
      </c>
      <c r="B2211" s="107">
        <v>8192.0</v>
      </c>
      <c r="C2211" s="106">
        <f t="shared" si="1"/>
        <v>8</v>
      </c>
    </row>
    <row r="2212">
      <c r="A2212" s="15" t="s">
        <v>1519</v>
      </c>
      <c r="B2212" s="107">
        <v>8192.0</v>
      </c>
      <c r="C2212" s="106">
        <f t="shared" si="1"/>
        <v>8</v>
      </c>
    </row>
    <row r="2213">
      <c r="A2213" s="15" t="s">
        <v>1563</v>
      </c>
      <c r="B2213" s="107">
        <v>4096.0</v>
      </c>
      <c r="C2213" s="106">
        <f t="shared" si="1"/>
        <v>4</v>
      </c>
    </row>
    <row r="2214">
      <c r="A2214" s="15" t="s">
        <v>1564</v>
      </c>
      <c r="B2214" s="107">
        <v>4096.0</v>
      </c>
      <c r="C2214" s="106">
        <f t="shared" si="1"/>
        <v>4</v>
      </c>
    </row>
    <row r="2215">
      <c r="A2215" s="15" t="s">
        <v>1565</v>
      </c>
      <c r="B2215" s="107">
        <v>4096.0</v>
      </c>
      <c r="C2215" s="106">
        <f t="shared" si="1"/>
        <v>4</v>
      </c>
    </row>
    <row r="2216">
      <c r="A2216" s="15" t="s">
        <v>1581</v>
      </c>
      <c r="B2216" s="107">
        <v>16384.0</v>
      </c>
      <c r="C2216" s="106">
        <f t="shared" si="1"/>
        <v>16</v>
      </c>
    </row>
    <row r="2217">
      <c r="A2217" s="15" t="s">
        <v>1582</v>
      </c>
      <c r="B2217" s="107">
        <v>16384.0</v>
      </c>
      <c r="C2217" s="106">
        <f t="shared" si="1"/>
        <v>16</v>
      </c>
    </row>
    <row r="2218">
      <c r="A2218" s="15" t="s">
        <v>1598</v>
      </c>
      <c r="B2218" s="107">
        <v>16384.0</v>
      </c>
      <c r="C2218" s="106">
        <f t="shared" si="1"/>
        <v>16</v>
      </c>
    </row>
    <row r="2219">
      <c r="A2219" s="15" t="s">
        <v>1748</v>
      </c>
      <c r="B2219" s="107">
        <v>4096.0</v>
      </c>
      <c r="C2219" s="106">
        <f t="shared" si="1"/>
        <v>4</v>
      </c>
    </row>
  </sheetData>
  <autoFilter ref="$A$1:$W$2219"/>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41.25"/>
    <col customWidth="1" min="2" max="2" width="31.25"/>
    <col customWidth="1" min="3" max="3" width="25.38"/>
  </cols>
  <sheetData>
    <row r="1">
      <c r="A1" s="108" t="s">
        <v>1798</v>
      </c>
      <c r="B1" s="109" t="s">
        <v>3300</v>
      </c>
      <c r="C1" s="110" t="s">
        <v>128</v>
      </c>
    </row>
    <row r="2">
      <c r="A2" s="111" t="s">
        <v>834</v>
      </c>
      <c r="B2" s="112">
        <v>100448.0</v>
      </c>
      <c r="C2" s="95">
        <f>roundup((B2/1024)*(1+Assumptions!$B$22),0)</f>
        <v>118</v>
      </c>
    </row>
    <row r="3">
      <c r="A3" s="111" t="s">
        <v>835</v>
      </c>
      <c r="B3" s="112">
        <v>100443.0</v>
      </c>
      <c r="C3" s="95">
        <f>roundup((B3/1024)*(1+Assumptions!$B$22),0)</f>
        <v>118</v>
      </c>
    </row>
    <row r="4">
      <c r="A4" s="111" t="s">
        <v>713</v>
      </c>
      <c r="B4" s="112">
        <v>96346.0</v>
      </c>
      <c r="C4" s="95">
        <f>roundup((B4/1024)*(1+Assumptions!$B$22),0)</f>
        <v>113</v>
      </c>
    </row>
    <row r="5">
      <c r="A5" s="111" t="s">
        <v>252</v>
      </c>
      <c r="B5" s="112">
        <v>192618.0</v>
      </c>
      <c r="C5" s="95">
        <f>roundup((B5/1024)*(1+Assumptions!$B$22),0)</f>
        <v>226</v>
      </c>
    </row>
    <row r="6">
      <c r="A6" s="111" t="s">
        <v>253</v>
      </c>
      <c r="B6" s="112">
        <v>39011.0</v>
      </c>
      <c r="C6" s="95">
        <f>roundup((B6/1024)*(1+Assumptions!$B$22),0)</f>
        <v>46</v>
      </c>
    </row>
    <row r="7">
      <c r="A7" s="111" t="s">
        <v>1338</v>
      </c>
      <c r="B7" s="112">
        <v>46986.0</v>
      </c>
      <c r="C7" s="95">
        <f>roundup((B7/1024)*(1+Assumptions!$B$22),0)</f>
        <v>56</v>
      </c>
    </row>
    <row r="8">
      <c r="A8" s="111" t="s">
        <v>335</v>
      </c>
      <c r="B8" s="112">
        <v>731250.0</v>
      </c>
      <c r="C8" s="95">
        <f>roundup((B8/1024)*(1+Assumptions!$B$22),0)</f>
        <v>857</v>
      </c>
    </row>
    <row r="9">
      <c r="A9" s="111" t="s">
        <v>193</v>
      </c>
      <c r="B9" s="112">
        <v>840268.0</v>
      </c>
      <c r="C9" s="95">
        <f>roundup((B9/1024)*(1+Assumptions!$B$22),0)</f>
        <v>985</v>
      </c>
    </row>
    <row r="10">
      <c r="A10" s="111" t="s">
        <v>1541</v>
      </c>
      <c r="B10" s="112">
        <v>24659.0</v>
      </c>
      <c r="C10" s="95">
        <f>roundup((B10/1024)*(1+Assumptions!$B$22),0)</f>
        <v>29</v>
      </c>
    </row>
    <row r="11">
      <c r="A11" s="111" t="s">
        <v>522</v>
      </c>
      <c r="B11" s="112">
        <v>96347.0</v>
      </c>
      <c r="C11" s="95">
        <f>roundup((B11/1024)*(1+Assumptions!$B$22),0)</f>
        <v>113</v>
      </c>
    </row>
    <row r="12">
      <c r="A12" s="111" t="s">
        <v>1606</v>
      </c>
      <c r="B12" s="112">
        <v>166003.0</v>
      </c>
      <c r="C12" s="95">
        <f>roundup((B12/1024)*(1+Assumptions!$B$22),0)</f>
        <v>195</v>
      </c>
    </row>
    <row r="13">
      <c r="A13" s="111" t="s">
        <v>1473</v>
      </c>
      <c r="B13" s="112">
        <v>612458.0</v>
      </c>
      <c r="C13" s="95">
        <f>roundup((B13/1024)*(1+Assumptions!$B$22),0)</f>
        <v>718</v>
      </c>
    </row>
    <row r="14">
      <c r="A14" s="111" t="s">
        <v>351</v>
      </c>
      <c r="B14" s="112">
        <v>307300.0</v>
      </c>
      <c r="C14" s="95">
        <f>roundup((B14/1024)*(1+Assumptions!$B$22),0)</f>
        <v>361</v>
      </c>
    </row>
    <row r="15">
      <c r="A15" s="111" t="s">
        <v>843</v>
      </c>
      <c r="B15" s="112">
        <v>143460.0</v>
      </c>
      <c r="C15" s="95">
        <f>roundup((B15/1024)*(1+Assumptions!$B$22),0)</f>
        <v>169</v>
      </c>
    </row>
    <row r="16">
      <c r="A16" s="111" t="s">
        <v>844</v>
      </c>
      <c r="B16" s="112">
        <v>143459.0</v>
      </c>
      <c r="C16" s="95">
        <f>roundup((B16/1024)*(1+Assumptions!$B$22),0)</f>
        <v>169</v>
      </c>
    </row>
    <row r="17">
      <c r="A17" s="111" t="s">
        <v>845</v>
      </c>
      <c r="B17" s="112">
        <v>143459.0</v>
      </c>
      <c r="C17" s="95">
        <f>roundup((B17/1024)*(1+Assumptions!$B$22),0)</f>
        <v>169</v>
      </c>
    </row>
    <row r="18">
      <c r="A18" s="111" t="s">
        <v>1060</v>
      </c>
      <c r="B18" s="112">
        <v>1089646.0</v>
      </c>
      <c r="C18" s="95">
        <f>roundup((B18/1024)*(1+Assumptions!$B$22),0)</f>
        <v>1277</v>
      </c>
    </row>
    <row r="19">
      <c r="A19" s="111" t="s">
        <v>1061</v>
      </c>
      <c r="B19" s="112">
        <v>4731002.0</v>
      </c>
      <c r="C19" s="95">
        <f>roundup((B19/1024)*(1+Assumptions!$B$22),0)</f>
        <v>5545</v>
      </c>
    </row>
    <row r="20">
      <c r="A20" s="111" t="s">
        <v>1062</v>
      </c>
      <c r="B20" s="112">
        <v>75878.0</v>
      </c>
      <c r="C20" s="95">
        <f>roundup((B20/1024)*(1+Assumptions!$B$22),0)</f>
        <v>89</v>
      </c>
    </row>
    <row r="21">
      <c r="A21" s="111" t="s">
        <v>1080</v>
      </c>
      <c r="B21" s="112">
        <v>57673.0</v>
      </c>
      <c r="C21" s="95">
        <f>roundup((B21/1024)*(1+Assumptions!$B$22),0)</f>
        <v>68</v>
      </c>
    </row>
    <row r="22">
      <c r="A22" s="111" t="s">
        <v>1286</v>
      </c>
      <c r="B22" s="112">
        <v>106599.0</v>
      </c>
      <c r="C22" s="95">
        <f>roundup((B22/1024)*(1+Assumptions!$B$22),0)</f>
        <v>125</v>
      </c>
    </row>
    <row r="23">
      <c r="A23" s="111" t="s">
        <v>1287</v>
      </c>
      <c r="B23" s="112">
        <v>106599.0</v>
      </c>
      <c r="C23" s="95">
        <f>roundup((B23/1024)*(1+Assumptions!$B$22),0)</f>
        <v>125</v>
      </c>
    </row>
    <row r="24">
      <c r="A24" s="111" t="s">
        <v>1288</v>
      </c>
      <c r="B24" s="112">
        <v>106599.0</v>
      </c>
      <c r="C24" s="95">
        <f>roundup((B24/1024)*(1+Assumptions!$B$22),0)</f>
        <v>125</v>
      </c>
    </row>
    <row r="25">
      <c r="A25" s="111" t="s">
        <v>1289</v>
      </c>
      <c r="B25" s="112">
        <v>106598.0</v>
      </c>
      <c r="C25" s="95">
        <f>roundup((B25/1024)*(1+Assumptions!$B$22),0)</f>
        <v>125</v>
      </c>
    </row>
    <row r="26">
      <c r="A26" s="111" t="s">
        <v>1290</v>
      </c>
      <c r="B26" s="112">
        <v>106598.0</v>
      </c>
      <c r="C26" s="95">
        <f>roundup((B26/1024)*(1+Assumptions!$B$22),0)</f>
        <v>125</v>
      </c>
    </row>
    <row r="27">
      <c r="A27" s="111" t="s">
        <v>1291</v>
      </c>
      <c r="B27" s="112">
        <v>86119.0</v>
      </c>
      <c r="C27" s="95">
        <f>roundup((B27/1024)*(1+Assumptions!$B$22),0)</f>
        <v>101</v>
      </c>
    </row>
    <row r="28">
      <c r="A28" s="111" t="s">
        <v>1292</v>
      </c>
      <c r="B28" s="112">
        <v>644981.0</v>
      </c>
      <c r="C28" s="95">
        <f>roundup((B28/1024)*(1+Assumptions!$B$22),0)</f>
        <v>756</v>
      </c>
    </row>
    <row r="29">
      <c r="A29" s="111" t="s">
        <v>1293</v>
      </c>
      <c r="B29" s="112">
        <v>644960.0</v>
      </c>
      <c r="C29" s="95">
        <f>roundup((B29/1024)*(1+Assumptions!$B$22),0)</f>
        <v>756</v>
      </c>
    </row>
    <row r="30">
      <c r="A30" s="111" t="s">
        <v>1384</v>
      </c>
      <c r="B30" s="112">
        <v>18528.0</v>
      </c>
      <c r="C30" s="95">
        <f>roundup((B30/1024)*(1+Assumptions!$B$22),0)</f>
        <v>22</v>
      </c>
    </row>
    <row r="31">
      <c r="A31" s="111" t="s">
        <v>1573</v>
      </c>
      <c r="B31" s="112">
        <v>65669.0</v>
      </c>
      <c r="C31" s="95">
        <f>roundup((B31/1024)*(1+Assumptions!$B$22),0)</f>
        <v>77</v>
      </c>
    </row>
    <row r="32">
      <c r="A32" s="111" t="s">
        <v>1668</v>
      </c>
      <c r="B32" s="112">
        <v>1228905.0</v>
      </c>
      <c r="C32" s="95">
        <f>roundup((B32/1024)*(1+Assumptions!$B$22),0)</f>
        <v>1441</v>
      </c>
    </row>
    <row r="33">
      <c r="A33" s="111" t="s">
        <v>630</v>
      </c>
      <c r="B33" s="112">
        <v>20576.0</v>
      </c>
      <c r="C33" s="95">
        <f>roundup((B33/1024)*(1+Assumptions!$B$22),0)</f>
        <v>25</v>
      </c>
    </row>
    <row r="34">
      <c r="A34" s="111" t="s">
        <v>779</v>
      </c>
      <c r="B34" s="112">
        <v>305238.0</v>
      </c>
      <c r="C34" s="95">
        <f>roundup((B34/1024)*(1+Assumptions!$B$22),0)</f>
        <v>358</v>
      </c>
    </row>
    <row r="35">
      <c r="A35" s="111" t="s">
        <v>1716</v>
      </c>
      <c r="B35" s="112">
        <v>244060.0</v>
      </c>
      <c r="C35" s="95">
        <f>roundup((B35/1024)*(1+Assumptions!$B$22),0)</f>
        <v>287</v>
      </c>
    </row>
    <row r="36">
      <c r="A36" s="111" t="s">
        <v>1717</v>
      </c>
      <c r="B36" s="112">
        <v>92456.0</v>
      </c>
      <c r="C36" s="95">
        <f>roundup((B36/1024)*(1+Assumptions!$B$22),0)</f>
        <v>109</v>
      </c>
    </row>
    <row r="37">
      <c r="A37" s="111" t="s">
        <v>261</v>
      </c>
      <c r="B37" s="112">
        <v>3813504.0</v>
      </c>
      <c r="C37" s="95">
        <f>roundup((B37/1024)*(1+Assumptions!$B$22),0)</f>
        <v>4469</v>
      </c>
    </row>
    <row r="38">
      <c r="A38" s="111" t="s">
        <v>262</v>
      </c>
      <c r="B38" s="112">
        <v>3853216.0</v>
      </c>
      <c r="C38" s="95">
        <f>roundup((B38/1024)*(1+Assumptions!$B$22),0)</f>
        <v>4516</v>
      </c>
    </row>
    <row r="39">
      <c r="A39" s="111" t="s">
        <v>240</v>
      </c>
      <c r="B39" s="112">
        <v>2571340.0</v>
      </c>
      <c r="C39" s="95">
        <f>roundup((B39/1024)*(1+Assumptions!$B$22),0)</f>
        <v>3014</v>
      </c>
    </row>
    <row r="40">
      <c r="A40" s="111" t="s">
        <v>1138</v>
      </c>
      <c r="B40" s="112">
        <v>59150.0</v>
      </c>
      <c r="C40" s="95">
        <f>roundup((B40/1024)*(1+Assumptions!$B$22),0)</f>
        <v>70</v>
      </c>
    </row>
    <row r="41">
      <c r="A41" s="111" t="s">
        <v>1157</v>
      </c>
      <c r="B41" s="112">
        <v>52332.0</v>
      </c>
      <c r="C41" s="95">
        <f>roundup((B41/1024)*(1+Assumptions!$B$22),0)</f>
        <v>62</v>
      </c>
    </row>
    <row r="42">
      <c r="A42" s="111" t="s">
        <v>1131</v>
      </c>
      <c r="B42" s="112">
        <v>41778.0</v>
      </c>
      <c r="C42" s="95">
        <f>roundup((B42/1024)*(1+Assumptions!$B$22),0)</f>
        <v>49</v>
      </c>
    </row>
    <row r="43">
      <c r="A43" s="111" t="s">
        <v>1158</v>
      </c>
      <c r="B43" s="112">
        <v>46600.0</v>
      </c>
      <c r="C43" s="95">
        <f>roundup((B43/1024)*(1+Assumptions!$B$22),0)</f>
        <v>55</v>
      </c>
    </row>
    <row r="44">
      <c r="A44" s="111" t="s">
        <v>1132</v>
      </c>
      <c r="B44" s="112">
        <v>37072.0</v>
      </c>
      <c r="C44" s="95">
        <f>roundup((B44/1024)*(1+Assumptions!$B$22),0)</f>
        <v>44</v>
      </c>
    </row>
    <row r="45">
      <c r="A45" s="111" t="s">
        <v>1159</v>
      </c>
      <c r="B45" s="112">
        <v>66706.0</v>
      </c>
      <c r="C45" s="95">
        <f>roundup((B45/1024)*(1+Assumptions!$B$22),0)</f>
        <v>79</v>
      </c>
    </row>
    <row r="46">
      <c r="A46" s="111" t="s">
        <v>1133</v>
      </c>
      <c r="B46" s="112">
        <v>50633.0</v>
      </c>
      <c r="C46" s="95">
        <f>roundup((B46/1024)*(1+Assumptions!$B$22),0)</f>
        <v>60</v>
      </c>
    </row>
    <row r="47">
      <c r="A47" s="111" t="s">
        <v>1134</v>
      </c>
      <c r="B47" s="112">
        <v>43579.0</v>
      </c>
      <c r="C47" s="95">
        <f>roundup((B47/1024)*(1+Assumptions!$B$22),0)</f>
        <v>52</v>
      </c>
    </row>
    <row r="48">
      <c r="A48" s="111" t="s">
        <v>1135</v>
      </c>
      <c r="B48" s="112">
        <v>42036.0</v>
      </c>
      <c r="C48" s="95">
        <f>roundup((B48/1024)*(1+Assumptions!$B$22),0)</f>
        <v>50</v>
      </c>
    </row>
    <row r="49">
      <c r="A49" s="111" t="s">
        <v>1139</v>
      </c>
      <c r="B49" s="112">
        <v>40471.0</v>
      </c>
      <c r="C49" s="95">
        <f>roundup((B49/1024)*(1+Assumptions!$B$22),0)</f>
        <v>48</v>
      </c>
    </row>
    <row r="50">
      <c r="A50" s="111" t="s">
        <v>1144</v>
      </c>
      <c r="B50" s="112">
        <v>136228.0</v>
      </c>
      <c r="C50" s="95">
        <f>roundup((B50/1024)*(1+Assumptions!$B$22),0)</f>
        <v>160</v>
      </c>
    </row>
    <row r="51">
      <c r="A51" s="111" t="s">
        <v>1140</v>
      </c>
      <c r="B51" s="112">
        <v>60128.0</v>
      </c>
      <c r="C51" s="95">
        <f>roundup((B51/1024)*(1+Assumptions!$B$22),0)</f>
        <v>71</v>
      </c>
    </row>
    <row r="52">
      <c r="A52" s="111" t="s">
        <v>1152</v>
      </c>
      <c r="B52" s="112">
        <v>52014.0</v>
      </c>
      <c r="C52" s="95">
        <f>roundup((B52/1024)*(1+Assumptions!$B$22),0)</f>
        <v>61</v>
      </c>
    </row>
    <row r="53">
      <c r="A53" s="111" t="s">
        <v>1153</v>
      </c>
      <c r="B53" s="112">
        <v>41387.0</v>
      </c>
      <c r="C53" s="95">
        <f>roundup((B53/1024)*(1+Assumptions!$B$22),0)</f>
        <v>49</v>
      </c>
    </row>
    <row r="54">
      <c r="A54" s="111" t="s">
        <v>1154</v>
      </c>
      <c r="B54" s="112">
        <v>62737.0</v>
      </c>
      <c r="C54" s="95">
        <f>roundup((B54/1024)*(1+Assumptions!$B$22),0)</f>
        <v>74</v>
      </c>
    </row>
    <row r="55">
      <c r="A55" s="111" t="s">
        <v>1155</v>
      </c>
      <c r="B55" s="112">
        <v>54481.0</v>
      </c>
      <c r="C55" s="95">
        <f>roundup((B55/1024)*(1+Assumptions!$B$22),0)</f>
        <v>64</v>
      </c>
    </row>
    <row r="56">
      <c r="A56" s="111" t="s">
        <v>1141</v>
      </c>
      <c r="B56" s="112">
        <v>31288.0</v>
      </c>
      <c r="C56" s="95">
        <f>roundup((B56/1024)*(1+Assumptions!$B$22),0)</f>
        <v>37</v>
      </c>
    </row>
    <row r="57">
      <c r="A57" s="111" t="s">
        <v>1142</v>
      </c>
      <c r="B57" s="112">
        <v>33300.0</v>
      </c>
      <c r="C57" s="95">
        <f>roundup((B57/1024)*(1+Assumptions!$B$22),0)</f>
        <v>40</v>
      </c>
    </row>
    <row r="58">
      <c r="A58" s="111" t="s">
        <v>1151</v>
      </c>
      <c r="B58" s="112">
        <v>53166.0</v>
      </c>
      <c r="C58" s="95">
        <f>roundup((B58/1024)*(1+Assumptions!$B$22),0)</f>
        <v>63</v>
      </c>
    </row>
    <row r="59">
      <c r="A59" s="111" t="s">
        <v>1156</v>
      </c>
      <c r="B59" s="112">
        <v>65619.0</v>
      </c>
      <c r="C59" s="95">
        <f>roundup((B59/1024)*(1+Assumptions!$B$22),0)</f>
        <v>77</v>
      </c>
    </row>
    <row r="60">
      <c r="A60" s="111" t="s">
        <v>1160</v>
      </c>
      <c r="B60" s="112">
        <v>37501.0</v>
      </c>
      <c r="C60" s="95">
        <f>roundup((B60/1024)*(1+Assumptions!$B$22),0)</f>
        <v>44</v>
      </c>
    </row>
    <row r="61">
      <c r="A61" s="111" t="s">
        <v>1143</v>
      </c>
      <c r="B61" s="112">
        <v>33580.0</v>
      </c>
      <c r="C61" s="95">
        <f>roundup((B61/1024)*(1+Assumptions!$B$22),0)</f>
        <v>40</v>
      </c>
    </row>
    <row r="62">
      <c r="A62" s="111" t="s">
        <v>1136</v>
      </c>
      <c r="B62" s="112">
        <v>52938.0</v>
      </c>
      <c r="C62" s="95">
        <f>roundup((B62/1024)*(1+Assumptions!$B$22),0)</f>
        <v>63</v>
      </c>
    </row>
    <row r="63">
      <c r="A63" s="111" t="s">
        <v>1137</v>
      </c>
      <c r="B63" s="112">
        <v>33633.0</v>
      </c>
      <c r="C63" s="95">
        <f>roundup((B63/1024)*(1+Assumptions!$B$22),0)</f>
        <v>40</v>
      </c>
    </row>
    <row r="64">
      <c r="A64" s="111" t="s">
        <v>1161</v>
      </c>
      <c r="B64" s="112">
        <v>35791.0</v>
      </c>
      <c r="C64" s="95">
        <f>roundup((B64/1024)*(1+Assumptions!$B$22),0)</f>
        <v>42</v>
      </c>
    </row>
    <row r="65">
      <c r="A65" s="111" t="s">
        <v>1162</v>
      </c>
      <c r="B65" s="112">
        <v>53388.0</v>
      </c>
      <c r="C65" s="95">
        <f>roundup((B65/1024)*(1+Assumptions!$B$22),0)</f>
        <v>63</v>
      </c>
    </row>
    <row r="66">
      <c r="A66" s="111" t="s">
        <v>803</v>
      </c>
      <c r="B66" s="112">
        <v>996943.0</v>
      </c>
      <c r="C66" s="95">
        <f>roundup((B66/1024)*(1+Assumptions!$B$22),0)</f>
        <v>1169</v>
      </c>
    </row>
    <row r="67">
      <c r="A67" s="111" t="s">
        <v>1170</v>
      </c>
      <c r="B67" s="112">
        <v>127700.0</v>
      </c>
      <c r="C67" s="95">
        <f>roundup((B67/1024)*(1+Assumptions!$B$22),0)</f>
        <v>150</v>
      </c>
    </row>
    <row r="68">
      <c r="A68" s="111" t="s">
        <v>1175</v>
      </c>
      <c r="B68" s="112">
        <v>102640.0</v>
      </c>
      <c r="C68" s="95">
        <f>roundup((B68/1024)*(1+Assumptions!$B$22),0)</f>
        <v>121</v>
      </c>
    </row>
    <row r="69">
      <c r="A69" s="111" t="s">
        <v>1178</v>
      </c>
      <c r="B69" s="112">
        <v>106116.0</v>
      </c>
      <c r="C69" s="95">
        <f>roundup((B69/1024)*(1+Assumptions!$B$22),0)</f>
        <v>125</v>
      </c>
    </row>
    <row r="70">
      <c r="A70" s="111" t="s">
        <v>1179</v>
      </c>
      <c r="B70" s="112">
        <v>148272.0</v>
      </c>
      <c r="C70" s="95">
        <f>roundup((B70/1024)*(1+Assumptions!$B$22),0)</f>
        <v>174</v>
      </c>
    </row>
    <row r="71">
      <c r="A71" s="111" t="s">
        <v>1176</v>
      </c>
      <c r="B71" s="112">
        <v>85264.0</v>
      </c>
      <c r="C71" s="95">
        <f>roundup((B71/1024)*(1+Assumptions!$B$22),0)</f>
        <v>100</v>
      </c>
    </row>
    <row r="72">
      <c r="A72" s="111" t="s">
        <v>1171</v>
      </c>
      <c r="B72" s="112">
        <v>118880.0</v>
      </c>
      <c r="C72" s="95">
        <f>roundup((B72/1024)*(1+Assumptions!$B$22),0)</f>
        <v>140</v>
      </c>
    </row>
    <row r="73">
      <c r="A73" s="111" t="s">
        <v>1165</v>
      </c>
      <c r="B73" s="112">
        <v>53008.0</v>
      </c>
      <c r="C73" s="95">
        <f>roundup((B73/1024)*(1+Assumptions!$B$22),0)</f>
        <v>63</v>
      </c>
    </row>
    <row r="74">
      <c r="A74" s="111" t="s">
        <v>1166</v>
      </c>
      <c r="B74" s="112">
        <v>59048.0</v>
      </c>
      <c r="C74" s="95">
        <f>roundup((B74/1024)*(1+Assumptions!$B$22),0)</f>
        <v>70</v>
      </c>
    </row>
    <row r="75">
      <c r="A75" s="111" t="s">
        <v>1167</v>
      </c>
      <c r="B75" s="112">
        <v>77640.0</v>
      </c>
      <c r="C75" s="95">
        <f>roundup((B75/1024)*(1+Assumptions!$B$22),0)</f>
        <v>91</v>
      </c>
    </row>
    <row r="76">
      <c r="A76" s="111" t="s">
        <v>1168</v>
      </c>
      <c r="B76" s="112">
        <v>67408.0</v>
      </c>
      <c r="C76" s="95">
        <f>roundup((B76/1024)*(1+Assumptions!$B$22),0)</f>
        <v>79</v>
      </c>
    </row>
    <row r="77">
      <c r="A77" s="111" t="s">
        <v>1169</v>
      </c>
      <c r="B77" s="112">
        <v>73088.0</v>
      </c>
      <c r="C77" s="95">
        <f>roundup((B77/1024)*(1+Assumptions!$B$22),0)</f>
        <v>86</v>
      </c>
    </row>
    <row r="78">
      <c r="A78" s="111" t="s">
        <v>1180</v>
      </c>
      <c r="B78" s="112">
        <v>46304.0</v>
      </c>
      <c r="C78" s="95">
        <f>roundup((B78/1024)*(1+Assumptions!$B$22),0)</f>
        <v>55</v>
      </c>
    </row>
    <row r="79">
      <c r="A79" s="111" t="s">
        <v>1181</v>
      </c>
      <c r="B79" s="112">
        <v>37600.0</v>
      </c>
      <c r="C79" s="95">
        <f>roundup((B79/1024)*(1+Assumptions!$B$22),0)</f>
        <v>45</v>
      </c>
    </row>
    <row r="80">
      <c r="A80" s="111" t="s">
        <v>1174</v>
      </c>
      <c r="B80" s="112">
        <v>62760.0</v>
      </c>
      <c r="C80" s="95">
        <f>roundup((B80/1024)*(1+Assumptions!$B$22),0)</f>
        <v>74</v>
      </c>
    </row>
    <row r="81">
      <c r="A81" s="111" t="s">
        <v>1581</v>
      </c>
      <c r="B81" s="112">
        <v>85948.0</v>
      </c>
      <c r="C81" s="95">
        <f>roundup((B81/1024)*(1+Assumptions!$B$22),0)</f>
        <v>101</v>
      </c>
    </row>
    <row r="82">
      <c r="A82" s="111" t="s">
        <v>1100</v>
      </c>
      <c r="B82" s="112">
        <v>57936.0</v>
      </c>
      <c r="C82" s="95">
        <f>roundup((B82/1024)*(1+Assumptions!$B$22),0)</f>
        <v>68</v>
      </c>
    </row>
    <row r="83">
      <c r="A83" s="111" t="s">
        <v>569</v>
      </c>
      <c r="B83" s="112">
        <v>61292.0</v>
      </c>
      <c r="C83" s="95">
        <f>roundup((B83/1024)*(1+Assumptions!$B$22),0)</f>
        <v>72</v>
      </c>
    </row>
    <row r="84">
      <c r="A84" s="111" t="s">
        <v>205</v>
      </c>
      <c r="B84" s="112">
        <v>440434.0</v>
      </c>
      <c r="C84" s="95">
        <f>roundup((B84/1024)*(1+Assumptions!$B$22),0)</f>
        <v>517</v>
      </c>
    </row>
    <row r="85">
      <c r="A85" s="111" t="s">
        <v>978</v>
      </c>
      <c r="B85" s="112">
        <v>5841252.0</v>
      </c>
      <c r="C85" s="95">
        <f>roundup((B85/1024)*(1+Assumptions!$B$22),0)</f>
        <v>6846</v>
      </c>
    </row>
    <row r="86">
      <c r="A86" s="111" t="s">
        <v>1682</v>
      </c>
      <c r="B86" s="112">
        <v>831956.0</v>
      </c>
      <c r="C86" s="95">
        <f>roundup((B86/1024)*(1+Assumptions!$B$22),0)</f>
        <v>975</v>
      </c>
    </row>
    <row r="87">
      <c r="A87" s="111" t="s">
        <v>1683</v>
      </c>
      <c r="B87" s="112">
        <v>126964.0</v>
      </c>
      <c r="C87" s="95">
        <f>roundup((B87/1024)*(1+Assumptions!$B$22),0)</f>
        <v>149</v>
      </c>
    </row>
    <row r="88">
      <c r="A88" s="111" t="s">
        <v>217</v>
      </c>
      <c r="B88" s="112">
        <v>221289.0</v>
      </c>
      <c r="C88" s="95">
        <f>roundup((B88/1024)*(1+Assumptions!$B$22),0)</f>
        <v>260</v>
      </c>
    </row>
    <row r="89">
      <c r="A89" s="111" t="s">
        <v>218</v>
      </c>
      <c r="B89" s="112">
        <v>218419.0</v>
      </c>
      <c r="C89" s="95">
        <f>roundup((B89/1024)*(1+Assumptions!$B$22),0)</f>
        <v>256</v>
      </c>
    </row>
    <row r="90">
      <c r="A90" s="111" t="s">
        <v>219</v>
      </c>
      <c r="B90" s="112">
        <v>378982.0</v>
      </c>
      <c r="C90" s="95">
        <f>roundup((B90/1024)*(1+Assumptions!$B$22),0)</f>
        <v>445</v>
      </c>
    </row>
    <row r="91">
      <c r="A91" s="111" t="s">
        <v>220</v>
      </c>
      <c r="B91" s="112">
        <v>852075.0</v>
      </c>
      <c r="C91" s="95">
        <f>roundup((B91/1024)*(1+Assumptions!$B$22),0)</f>
        <v>999</v>
      </c>
    </row>
    <row r="92">
      <c r="A92" s="111" t="s">
        <v>221</v>
      </c>
      <c r="B92" s="112">
        <v>679022.0</v>
      </c>
      <c r="C92" s="95">
        <f>roundup((B92/1024)*(1+Assumptions!$B$22),0)</f>
        <v>796</v>
      </c>
    </row>
    <row r="93">
      <c r="A93" s="111" t="s">
        <v>1050</v>
      </c>
      <c r="B93" s="112">
        <v>2521190.0</v>
      </c>
      <c r="C93" s="95">
        <f>roundup((B93/1024)*(1+Assumptions!$B$22),0)</f>
        <v>2955</v>
      </c>
    </row>
    <row r="94">
      <c r="A94" s="111" t="s">
        <v>382</v>
      </c>
      <c r="B94" s="112">
        <v>145956.0</v>
      </c>
      <c r="C94" s="95">
        <f>roundup((B94/1024)*(1+Assumptions!$B$22),0)</f>
        <v>172</v>
      </c>
    </row>
    <row r="95">
      <c r="A95" s="111" t="s">
        <v>793</v>
      </c>
      <c r="B95" s="112">
        <v>114920.0</v>
      </c>
      <c r="C95" s="95">
        <f>roundup((B95/1024)*(1+Assumptions!$B$22),0)</f>
        <v>135</v>
      </c>
    </row>
    <row r="96">
      <c r="A96" s="111" t="s">
        <v>794</v>
      </c>
      <c r="B96" s="112">
        <v>116348.0</v>
      </c>
      <c r="C96" s="95">
        <f>roundup((B96/1024)*(1+Assumptions!$B$22),0)</f>
        <v>137</v>
      </c>
    </row>
    <row r="97">
      <c r="A97" s="111" t="s">
        <v>1330</v>
      </c>
      <c r="B97" s="112">
        <v>45684.0</v>
      </c>
      <c r="C97" s="95">
        <f>roundup((B97/1024)*(1+Assumptions!$B$22),0)</f>
        <v>54</v>
      </c>
    </row>
    <row r="98">
      <c r="A98" s="111" t="s">
        <v>316</v>
      </c>
      <c r="B98" s="112">
        <v>86524.0</v>
      </c>
      <c r="C98" s="95">
        <f>roundup((B98/1024)*(1+Assumptions!$B$22),0)</f>
        <v>102</v>
      </c>
    </row>
    <row r="99">
      <c r="A99" s="111" t="s">
        <v>1676</v>
      </c>
      <c r="B99" s="112">
        <v>8560332.0</v>
      </c>
      <c r="C99" s="95">
        <f>roundup((B99/1024)*(1+Assumptions!$B$22),0)</f>
        <v>10032</v>
      </c>
    </row>
    <row r="100">
      <c r="A100" s="111" t="s">
        <v>1677</v>
      </c>
      <c r="B100" s="112">
        <v>1.0515116E7</v>
      </c>
      <c r="C100" s="95">
        <f>roundup((B100/1024)*(1+Assumptions!$B$22),0)</f>
        <v>12323</v>
      </c>
    </row>
    <row r="101">
      <c r="A101" s="111" t="s">
        <v>1542</v>
      </c>
      <c r="B101" s="112">
        <v>40260.0</v>
      </c>
      <c r="C101" s="95">
        <f>roundup((B101/1024)*(1+Assumptions!$B$22),0)</f>
        <v>48</v>
      </c>
    </row>
    <row r="102">
      <c r="A102" s="111" t="s">
        <v>523</v>
      </c>
      <c r="B102" s="112">
        <v>117404.0</v>
      </c>
      <c r="C102" s="95">
        <f>roundup((B102/1024)*(1+Assumptions!$B$22),0)</f>
        <v>138</v>
      </c>
    </row>
    <row r="103">
      <c r="A103" s="111" t="s">
        <v>1597</v>
      </c>
      <c r="B103" s="112">
        <v>256084.0</v>
      </c>
      <c r="C103" s="95">
        <f>roundup((B103/1024)*(1+Assumptions!$B$22),0)</f>
        <v>301</v>
      </c>
    </row>
    <row r="104">
      <c r="A104" s="111" t="s">
        <v>355</v>
      </c>
      <c r="B104" s="112">
        <v>66240.0</v>
      </c>
      <c r="C104" s="95">
        <f>roundup((B104/1024)*(1+Assumptions!$B$22),0)</f>
        <v>78</v>
      </c>
    </row>
    <row r="105">
      <c r="A105" s="111" t="s">
        <v>500</v>
      </c>
      <c r="B105" s="112">
        <v>224016.0</v>
      </c>
      <c r="C105" s="95">
        <f>roundup((B105/1024)*(1+Assumptions!$B$22),0)</f>
        <v>263</v>
      </c>
    </row>
    <row r="106">
      <c r="A106" s="111" t="s">
        <v>944</v>
      </c>
      <c r="B106" s="112">
        <v>1918552.0</v>
      </c>
      <c r="C106" s="95">
        <f>roundup((B106/1024)*(1+Assumptions!$B$22),0)</f>
        <v>2249</v>
      </c>
    </row>
    <row r="107">
      <c r="A107" s="111" t="s">
        <v>945</v>
      </c>
      <c r="B107" s="112">
        <v>1.7499716E7</v>
      </c>
      <c r="C107" s="95">
        <f>roundup((B107/1024)*(1+Assumptions!$B$22),0)</f>
        <v>20508</v>
      </c>
    </row>
    <row r="108">
      <c r="A108" s="111" t="s">
        <v>946</v>
      </c>
      <c r="B108" s="112">
        <v>29724.0</v>
      </c>
      <c r="C108" s="95">
        <f>roundup((B108/1024)*(1+Assumptions!$B$22),0)</f>
        <v>35</v>
      </c>
    </row>
    <row r="109">
      <c r="A109" s="111" t="s">
        <v>245</v>
      </c>
      <c r="B109" s="112">
        <v>257776.0</v>
      </c>
      <c r="C109" s="95">
        <f>roundup((B109/1024)*(1+Assumptions!$B$22),0)</f>
        <v>303</v>
      </c>
    </row>
    <row r="110">
      <c r="A110" s="111" t="s">
        <v>246</v>
      </c>
      <c r="B110" s="112">
        <v>65724.0</v>
      </c>
      <c r="C110" s="95">
        <f>roundup((B110/1024)*(1+Assumptions!$B$22),0)</f>
        <v>78</v>
      </c>
    </row>
    <row r="111">
      <c r="A111" s="111" t="s">
        <v>1086</v>
      </c>
      <c r="B111" s="112">
        <v>47176.0</v>
      </c>
      <c r="C111" s="95">
        <f>roundup((B111/1024)*(1+Assumptions!$B$22),0)</f>
        <v>56</v>
      </c>
    </row>
    <row r="112">
      <c r="A112" s="111" t="s">
        <v>1081</v>
      </c>
      <c r="B112" s="112">
        <v>78440.0</v>
      </c>
      <c r="C112" s="95">
        <f>roundup((B112/1024)*(1+Assumptions!$B$22),0)</f>
        <v>92</v>
      </c>
    </row>
    <row r="113">
      <c r="A113" s="111" t="s">
        <v>1082</v>
      </c>
      <c r="B113" s="112">
        <v>64492.0</v>
      </c>
      <c r="C113" s="95">
        <f>roundup((B113/1024)*(1+Assumptions!$B$22),0)</f>
        <v>76</v>
      </c>
    </row>
    <row r="114">
      <c r="A114" s="111" t="s">
        <v>215</v>
      </c>
      <c r="B114" s="112">
        <v>91392.0</v>
      </c>
      <c r="C114" s="95">
        <f>roundup((B114/1024)*(1+Assumptions!$B$22),0)</f>
        <v>108</v>
      </c>
    </row>
    <row r="115">
      <c r="A115" s="111" t="s">
        <v>1385</v>
      </c>
      <c r="B115" s="112">
        <v>13900.0</v>
      </c>
      <c r="C115" s="95">
        <f>roundup((B115/1024)*(1+Assumptions!$B$22),0)</f>
        <v>17</v>
      </c>
    </row>
    <row r="116">
      <c r="A116" s="111" t="s">
        <v>1535</v>
      </c>
      <c r="B116" s="112">
        <v>233312.0</v>
      </c>
      <c r="C116" s="95">
        <f>roundup((B116/1024)*(1+Assumptions!$B$22),0)</f>
        <v>274</v>
      </c>
    </row>
    <row r="117">
      <c r="A117" s="111" t="s">
        <v>1649</v>
      </c>
      <c r="B117" s="112">
        <v>139452.0</v>
      </c>
      <c r="C117" s="95">
        <f>roundup((B117/1024)*(1+Assumptions!$B$22),0)</f>
        <v>164</v>
      </c>
    </row>
    <row r="118">
      <c r="A118" s="111" t="s">
        <v>583</v>
      </c>
      <c r="B118" s="112">
        <v>701956.0</v>
      </c>
      <c r="C118" s="95">
        <f>roundup((B118/1024)*(1+Assumptions!$B$22),0)</f>
        <v>823</v>
      </c>
    </row>
    <row r="119">
      <c r="A119" s="111" t="s">
        <v>668</v>
      </c>
      <c r="B119" s="112">
        <v>275560.0</v>
      </c>
      <c r="C119" s="95">
        <f>roundup((B119/1024)*(1+Assumptions!$B$22),0)</f>
        <v>323</v>
      </c>
    </row>
    <row r="120">
      <c r="A120" s="111" t="s">
        <v>669</v>
      </c>
      <c r="B120" s="112">
        <v>59204.0</v>
      </c>
      <c r="C120" s="95">
        <f>roundup((B120/1024)*(1+Assumptions!$B$22),0)</f>
        <v>70</v>
      </c>
    </row>
    <row r="121">
      <c r="A121" s="111" t="s">
        <v>670</v>
      </c>
      <c r="B121" s="112">
        <v>60724.0</v>
      </c>
      <c r="C121" s="95">
        <f>roundup((B121/1024)*(1+Assumptions!$B$22),0)</f>
        <v>72</v>
      </c>
    </row>
    <row r="122">
      <c r="A122" s="111" t="s">
        <v>671</v>
      </c>
      <c r="B122" s="112">
        <v>58308.0</v>
      </c>
      <c r="C122" s="95">
        <f>roundup((B122/1024)*(1+Assumptions!$B$22),0)</f>
        <v>69</v>
      </c>
    </row>
    <row r="123">
      <c r="A123" s="111" t="s">
        <v>768</v>
      </c>
      <c r="B123" s="112">
        <v>653108.0</v>
      </c>
      <c r="C123" s="95">
        <f>roundup((B123/1024)*(1+Assumptions!$B$22),0)</f>
        <v>766</v>
      </c>
    </row>
    <row r="124">
      <c r="A124" s="111" t="s">
        <v>810</v>
      </c>
      <c r="B124" s="112">
        <v>161891.0</v>
      </c>
      <c r="C124" s="95">
        <f>roundup((B124/1024)*(1+Assumptions!$B$22),0)</f>
        <v>190</v>
      </c>
    </row>
    <row r="125">
      <c r="A125" s="111" t="s">
        <v>806</v>
      </c>
      <c r="B125" s="112">
        <v>100060.0</v>
      </c>
      <c r="C125" s="95">
        <f>roundup((B125/1024)*(1+Assumptions!$B$22),0)</f>
        <v>118</v>
      </c>
    </row>
    <row r="126">
      <c r="A126" s="111" t="s">
        <v>811</v>
      </c>
      <c r="B126" s="112">
        <v>110674.0</v>
      </c>
      <c r="C126" s="95">
        <f>roundup((B126/1024)*(1+Assumptions!$B$22),0)</f>
        <v>130</v>
      </c>
    </row>
    <row r="127">
      <c r="A127" s="111" t="s">
        <v>738</v>
      </c>
      <c r="B127" s="112">
        <v>377888.0</v>
      </c>
      <c r="C127" s="95">
        <f>roundup((B127/1024)*(1+Assumptions!$B$22),0)</f>
        <v>443</v>
      </c>
    </row>
    <row r="128">
      <c r="A128" s="111" t="s">
        <v>754</v>
      </c>
      <c r="B128" s="112">
        <v>69924.0</v>
      </c>
      <c r="C128" s="95">
        <f>roundup((B128/1024)*(1+Assumptions!$B$22),0)</f>
        <v>82</v>
      </c>
    </row>
    <row r="129">
      <c r="A129" s="111" t="s">
        <v>739</v>
      </c>
      <c r="B129" s="112">
        <v>186436.0</v>
      </c>
      <c r="C129" s="95">
        <f>roundup((B129/1024)*(1+Assumptions!$B$22),0)</f>
        <v>219</v>
      </c>
    </row>
    <row r="130">
      <c r="A130" s="111" t="s">
        <v>753</v>
      </c>
      <c r="B130" s="112">
        <v>131176.0</v>
      </c>
      <c r="C130" s="95">
        <f>roundup((B130/1024)*(1+Assumptions!$B$22),0)</f>
        <v>154</v>
      </c>
    </row>
    <row r="131">
      <c r="A131" s="111" t="s">
        <v>157</v>
      </c>
      <c r="B131" s="112">
        <v>132316.0</v>
      </c>
      <c r="C131" s="95">
        <f>roundup((B131/1024)*(1+Assumptions!$B$22),0)</f>
        <v>156</v>
      </c>
    </row>
    <row r="132">
      <c r="A132" s="111" t="s">
        <v>570</v>
      </c>
      <c r="B132" s="112">
        <v>116840.0</v>
      </c>
      <c r="C132" s="95">
        <f>roundup((B132/1024)*(1+Assumptions!$B$22),0)</f>
        <v>137</v>
      </c>
    </row>
    <row r="133">
      <c r="A133" s="111" t="s">
        <v>234</v>
      </c>
      <c r="B133" s="112">
        <v>92792.0</v>
      </c>
      <c r="C133" s="95">
        <f>roundup((B133/1024)*(1+Assumptions!$B$22),0)</f>
        <v>109</v>
      </c>
    </row>
    <row r="134">
      <c r="A134" s="111" t="s">
        <v>235</v>
      </c>
      <c r="B134" s="112">
        <v>128984.0</v>
      </c>
      <c r="C134" s="95">
        <f>roundup((B134/1024)*(1+Assumptions!$B$22),0)</f>
        <v>152</v>
      </c>
    </row>
    <row r="135">
      <c r="A135" s="111" t="s">
        <v>168</v>
      </c>
      <c r="B135" s="112">
        <v>79428.0</v>
      </c>
      <c r="C135" s="95">
        <f>roundup((B135/1024)*(1+Assumptions!$B$22),0)</f>
        <v>94</v>
      </c>
    </row>
    <row r="136">
      <c r="A136" s="111" t="s">
        <v>329</v>
      </c>
      <c r="B136" s="112">
        <v>625824.0</v>
      </c>
      <c r="C136" s="95">
        <f>roundup((B136/1024)*(1+Assumptions!$B$22),0)</f>
        <v>734</v>
      </c>
    </row>
    <row r="137">
      <c r="A137" s="111" t="s">
        <v>332</v>
      </c>
      <c r="B137" s="112">
        <v>1106033.0</v>
      </c>
      <c r="C137" s="95">
        <f>roundup((B137/1024)*(1+Assumptions!$B$22),0)</f>
        <v>1297</v>
      </c>
    </row>
    <row r="138">
      <c r="A138" s="111" t="s">
        <v>540</v>
      </c>
      <c r="B138" s="112">
        <v>127340.0</v>
      </c>
      <c r="C138" s="95">
        <f>roundup((B138/1024)*(1+Assumptions!$B$22),0)</f>
        <v>150</v>
      </c>
    </row>
    <row r="139">
      <c r="A139" s="111" t="s">
        <v>541</v>
      </c>
      <c r="B139" s="112">
        <v>88668.0</v>
      </c>
      <c r="C139" s="95">
        <f>roundup((B139/1024)*(1+Assumptions!$B$22),0)</f>
        <v>104</v>
      </c>
    </row>
    <row r="140">
      <c r="A140" s="111" t="s">
        <v>1488</v>
      </c>
      <c r="B140" s="112">
        <v>6445728.0</v>
      </c>
      <c r="C140" s="95">
        <f>roundup((B140/1024)*(1+Assumptions!$B$22),0)</f>
        <v>7554</v>
      </c>
    </row>
    <row r="141">
      <c r="A141" s="111" t="s">
        <v>1489</v>
      </c>
      <c r="B141" s="112">
        <v>5090892.0</v>
      </c>
      <c r="C141" s="95">
        <f>roundup((B141/1024)*(1+Assumptions!$B$22),0)</f>
        <v>5966</v>
      </c>
    </row>
    <row r="142">
      <c r="A142" s="111" t="s">
        <v>486</v>
      </c>
      <c r="B142" s="112">
        <v>328864.0</v>
      </c>
      <c r="C142" s="95">
        <f>roundup((B142/1024)*(1+Assumptions!$B$22),0)</f>
        <v>386</v>
      </c>
    </row>
    <row r="143">
      <c r="A143" s="111" t="s">
        <v>487</v>
      </c>
      <c r="B143" s="112">
        <v>15276.0</v>
      </c>
      <c r="C143" s="95">
        <f>roundup((B143/1024)*(1+Assumptions!$B$22),0)</f>
        <v>18</v>
      </c>
    </row>
    <row r="144">
      <c r="A144" s="111" t="s">
        <v>391</v>
      </c>
      <c r="B144" s="112">
        <v>429336.0</v>
      </c>
      <c r="C144" s="95">
        <f>roundup((B144/1024)*(1+Assumptions!$B$22),0)</f>
        <v>504</v>
      </c>
    </row>
    <row r="145">
      <c r="A145" s="111" t="s">
        <v>1469</v>
      </c>
      <c r="B145" s="112">
        <v>266940.0</v>
      </c>
      <c r="C145" s="95">
        <f>roundup((B145/1024)*(1+Assumptions!$B$22),0)</f>
        <v>313</v>
      </c>
    </row>
    <row r="146">
      <c r="A146" s="111" t="s">
        <v>173</v>
      </c>
      <c r="B146" s="112">
        <v>10700.0</v>
      </c>
      <c r="C146" s="95">
        <f>roundup((B146/1024)*(1+Assumptions!$B$22),0)</f>
        <v>13</v>
      </c>
    </row>
    <row r="147">
      <c r="A147" s="111" t="s">
        <v>172</v>
      </c>
      <c r="B147" s="112">
        <v>14444.0</v>
      </c>
      <c r="C147" s="95">
        <f>roundup((B147/1024)*(1+Assumptions!$B$22),0)</f>
        <v>17</v>
      </c>
    </row>
    <row r="148">
      <c r="A148" s="111" t="s">
        <v>392</v>
      </c>
      <c r="B148" s="112">
        <v>32748.0</v>
      </c>
      <c r="C148" s="95">
        <f>roundup((B148/1024)*(1+Assumptions!$B$22),0)</f>
        <v>39</v>
      </c>
    </row>
    <row r="149">
      <c r="A149" s="111" t="s">
        <v>553</v>
      </c>
      <c r="B149" s="112">
        <v>425188.0</v>
      </c>
      <c r="C149" s="95">
        <f>roundup((B149/1024)*(1+Assumptions!$B$22),0)</f>
        <v>499</v>
      </c>
    </row>
    <row r="150">
      <c r="A150" s="111" t="s">
        <v>1079</v>
      </c>
      <c r="B150" s="112">
        <v>105672.0</v>
      </c>
      <c r="C150" s="95">
        <f>roundup((B150/1024)*(1+Assumptions!$B$22),0)</f>
        <v>124</v>
      </c>
    </row>
    <row r="151">
      <c r="A151" s="111" t="s">
        <v>1638</v>
      </c>
      <c r="B151" s="112">
        <v>119220.0</v>
      </c>
      <c r="C151" s="95">
        <f>roundup((B151/1024)*(1+Assumptions!$B$22),0)</f>
        <v>140</v>
      </c>
    </row>
    <row r="152">
      <c r="A152" s="111" t="s">
        <v>1348</v>
      </c>
      <c r="B152" s="112">
        <v>98828.0</v>
      </c>
      <c r="C152" s="95">
        <f>roundup((B152/1024)*(1+Assumptions!$B$22),0)</f>
        <v>116</v>
      </c>
    </row>
    <row r="153">
      <c r="A153" s="111" t="s">
        <v>663</v>
      </c>
      <c r="B153" s="112">
        <v>118898.0</v>
      </c>
      <c r="C153" s="95">
        <f>roundup((B153/1024)*(1+Assumptions!$B$22),0)</f>
        <v>140</v>
      </c>
    </row>
    <row r="154">
      <c r="A154" s="111" t="s">
        <v>667</v>
      </c>
      <c r="B154" s="112">
        <v>422404.0</v>
      </c>
      <c r="C154" s="95">
        <f>roundup((B154/1024)*(1+Assumptions!$B$22),0)</f>
        <v>496</v>
      </c>
    </row>
    <row r="155">
      <c r="A155" s="111" t="s">
        <v>659</v>
      </c>
      <c r="B155" s="112">
        <v>110678.0</v>
      </c>
      <c r="C155" s="95">
        <f>roundup((B155/1024)*(1+Assumptions!$B$22),0)</f>
        <v>130</v>
      </c>
    </row>
    <row r="156">
      <c r="A156" s="111" t="s">
        <v>658</v>
      </c>
      <c r="B156" s="112">
        <v>110699.0</v>
      </c>
      <c r="C156" s="95">
        <f>roundup((B156/1024)*(1+Assumptions!$B$22),0)</f>
        <v>130</v>
      </c>
    </row>
    <row r="157">
      <c r="A157" s="111" t="s">
        <v>660</v>
      </c>
      <c r="B157" s="112">
        <v>110678.0</v>
      </c>
      <c r="C157" s="95">
        <f>roundup((B157/1024)*(1+Assumptions!$B$22),0)</f>
        <v>130</v>
      </c>
    </row>
    <row r="158">
      <c r="A158" s="111" t="s">
        <v>661</v>
      </c>
      <c r="B158" s="112">
        <v>110678.0</v>
      </c>
      <c r="C158" s="95">
        <f>roundup((B158/1024)*(1+Assumptions!$B$22),0)</f>
        <v>130</v>
      </c>
    </row>
    <row r="159">
      <c r="A159" s="111" t="s">
        <v>1370</v>
      </c>
      <c r="B159" s="112">
        <v>277192.0</v>
      </c>
      <c r="C159" s="95">
        <f>roundup((B159/1024)*(1+Assumptions!$B$22),0)</f>
        <v>325</v>
      </c>
    </row>
    <row r="160">
      <c r="A160" s="111" t="s">
        <v>162</v>
      </c>
      <c r="B160" s="112">
        <v>206804.0</v>
      </c>
      <c r="C160" s="95">
        <f>roundup((B160/1024)*(1+Assumptions!$B$22),0)</f>
        <v>243</v>
      </c>
    </row>
    <row r="161">
      <c r="A161" s="111" t="s">
        <v>1379</v>
      </c>
      <c r="B161" s="112">
        <v>156932.0</v>
      </c>
      <c r="C161" s="95">
        <f>roundup((B161/1024)*(1+Assumptions!$B$22),0)</f>
        <v>184</v>
      </c>
    </row>
    <row r="162">
      <c r="A162" s="111" t="s">
        <v>571</v>
      </c>
      <c r="B162" s="112">
        <v>227936.0</v>
      </c>
      <c r="C162" s="95">
        <f>roundup((B162/1024)*(1+Assumptions!$B$22),0)</f>
        <v>268</v>
      </c>
    </row>
    <row r="163">
      <c r="A163" s="111" t="s">
        <v>572</v>
      </c>
      <c r="B163" s="112">
        <v>101916.0</v>
      </c>
      <c r="C163" s="95">
        <f>roundup((B163/1024)*(1+Assumptions!$B$22),0)</f>
        <v>120</v>
      </c>
    </row>
    <row r="164">
      <c r="A164" s="111" t="s">
        <v>573</v>
      </c>
      <c r="B164" s="112">
        <v>94800.0</v>
      </c>
      <c r="C164" s="95">
        <f>roundup((B164/1024)*(1+Assumptions!$B$22),0)</f>
        <v>112</v>
      </c>
    </row>
    <row r="165">
      <c r="A165" s="111" t="s">
        <v>1648</v>
      </c>
      <c r="B165" s="112">
        <v>419068.0</v>
      </c>
      <c r="C165" s="95">
        <f>roundup((B165/1024)*(1+Assumptions!$B$22),0)</f>
        <v>492</v>
      </c>
    </row>
    <row r="166">
      <c r="A166" s="111" t="s">
        <v>1657</v>
      </c>
      <c r="B166" s="112">
        <v>230012.0</v>
      </c>
      <c r="C166" s="95">
        <f>roundup((B166/1024)*(1+Assumptions!$B$22),0)</f>
        <v>270</v>
      </c>
    </row>
    <row r="167">
      <c r="A167" s="111" t="s">
        <v>777</v>
      </c>
      <c r="B167" s="112">
        <v>360100.0</v>
      </c>
      <c r="C167" s="95">
        <f>roundup((B167/1024)*(1+Assumptions!$B$22),0)</f>
        <v>422</v>
      </c>
    </row>
    <row r="168">
      <c r="A168" s="111" t="s">
        <v>775</v>
      </c>
      <c r="B168" s="112">
        <v>28323.0</v>
      </c>
      <c r="C168" s="95">
        <f>roundup((B168/1024)*(1+Assumptions!$B$22),0)</f>
        <v>34</v>
      </c>
    </row>
    <row r="169">
      <c r="A169" s="111" t="s">
        <v>775</v>
      </c>
      <c r="B169" s="112">
        <v>102024.0</v>
      </c>
      <c r="C169" s="95">
        <f>roundup((B169/1024)*(1+Assumptions!$B$22),0)</f>
        <v>120</v>
      </c>
    </row>
    <row r="170">
      <c r="A170" s="111" t="s">
        <v>788</v>
      </c>
      <c r="B170" s="112">
        <v>773824.0</v>
      </c>
      <c r="C170" s="95">
        <f>roundup((B170/1024)*(1+Assumptions!$B$22),0)</f>
        <v>907</v>
      </c>
    </row>
    <row r="171">
      <c r="A171" s="111" t="s">
        <v>789</v>
      </c>
      <c r="B171" s="112">
        <v>1441912.0</v>
      </c>
      <c r="C171" s="95">
        <f>roundup((B171/1024)*(1+Assumptions!$B$22),0)</f>
        <v>1690</v>
      </c>
    </row>
    <row r="172">
      <c r="A172" s="111" t="s">
        <v>1182</v>
      </c>
      <c r="B172" s="112">
        <v>100752.0</v>
      </c>
      <c r="C172" s="95">
        <f>roundup((B172/1024)*(1+Assumptions!$B$22),0)</f>
        <v>119</v>
      </c>
    </row>
    <row r="173">
      <c r="A173" s="111" t="s">
        <v>1183</v>
      </c>
      <c r="B173" s="112">
        <v>104464.0</v>
      </c>
      <c r="C173" s="95">
        <f>roundup((B173/1024)*(1+Assumptions!$B$22),0)</f>
        <v>123</v>
      </c>
    </row>
    <row r="174">
      <c r="A174" s="111" t="s">
        <v>242</v>
      </c>
      <c r="B174" s="112">
        <v>1693044.0</v>
      </c>
      <c r="C174" s="95">
        <f>roundup((B174/1024)*(1+Assumptions!$B$22),0)</f>
        <v>1985</v>
      </c>
    </row>
    <row r="175">
      <c r="A175" s="111" t="s">
        <v>801</v>
      </c>
      <c r="B175" s="112">
        <v>132116.0</v>
      </c>
      <c r="C175" s="95">
        <f>roundup((B175/1024)*(1+Assumptions!$B$22),0)</f>
        <v>155</v>
      </c>
    </row>
    <row r="176">
      <c r="A176" s="111" t="s">
        <v>802</v>
      </c>
      <c r="B176" s="112">
        <v>103908.0</v>
      </c>
      <c r="C176" s="95">
        <f>roundup((B176/1024)*(1+Assumptions!$B$22),0)</f>
        <v>122</v>
      </c>
    </row>
    <row r="177">
      <c r="A177" s="111" t="s">
        <v>714</v>
      </c>
      <c r="B177" s="112">
        <v>127796.0</v>
      </c>
      <c r="C177" s="95">
        <f>roundup((B177/1024)*(1+Assumptions!$B$22),0)</f>
        <v>150</v>
      </c>
    </row>
    <row r="178">
      <c r="A178" s="111" t="s">
        <v>715</v>
      </c>
      <c r="B178" s="112">
        <v>190956.0</v>
      </c>
      <c r="C178" s="95">
        <f>roundup((B178/1024)*(1+Assumptions!$B$22),0)</f>
        <v>224</v>
      </c>
    </row>
    <row r="179">
      <c r="A179" s="111" t="s">
        <v>716</v>
      </c>
      <c r="B179" s="112">
        <v>103564.0</v>
      </c>
      <c r="C179" s="95">
        <f>roundup((B179/1024)*(1+Assumptions!$B$22),0)</f>
        <v>122</v>
      </c>
    </row>
    <row r="180">
      <c r="A180" s="111" t="s">
        <v>717</v>
      </c>
      <c r="B180" s="112">
        <v>24828.0</v>
      </c>
      <c r="C180" s="95">
        <f>roundup((B180/1024)*(1+Assumptions!$B$22),0)</f>
        <v>30</v>
      </c>
    </row>
    <row r="181">
      <c r="A181" s="111" t="s">
        <v>1474</v>
      </c>
      <c r="B181" s="112">
        <v>858668.0</v>
      </c>
      <c r="C181" s="95">
        <f>roundup((B181/1024)*(1+Assumptions!$B$22),0)</f>
        <v>1007</v>
      </c>
    </row>
    <row r="182">
      <c r="A182" s="111" t="s">
        <v>356</v>
      </c>
      <c r="B182" s="112">
        <v>87832.0</v>
      </c>
      <c r="C182" s="95">
        <f>roundup((B182/1024)*(1+Assumptions!$B$22),0)</f>
        <v>103</v>
      </c>
    </row>
    <row r="183">
      <c r="A183" s="111" t="s">
        <v>1459</v>
      </c>
      <c r="B183" s="112">
        <v>120548.0</v>
      </c>
      <c r="C183" s="95">
        <f>roundup((B183/1024)*(1+Assumptions!$B$22),0)</f>
        <v>142</v>
      </c>
    </row>
    <row r="184">
      <c r="A184" s="111" t="s">
        <v>1386</v>
      </c>
      <c r="B184" s="112">
        <v>19948.0</v>
      </c>
      <c r="C184" s="95">
        <f>roundup((B184/1024)*(1+Assumptions!$B$22),0)</f>
        <v>24</v>
      </c>
    </row>
    <row r="185">
      <c r="A185" s="111" t="s">
        <v>1599</v>
      </c>
      <c r="B185" s="112">
        <v>277396.0</v>
      </c>
      <c r="C185" s="95">
        <f>roundup((B185/1024)*(1+Assumptions!$B$22),0)</f>
        <v>326</v>
      </c>
    </row>
    <row r="186">
      <c r="A186" s="111" t="s">
        <v>464</v>
      </c>
      <c r="B186" s="112">
        <v>77604.0</v>
      </c>
      <c r="C186" s="95">
        <f>roundup((B186/1024)*(1+Assumptions!$B$22),0)</f>
        <v>91</v>
      </c>
    </row>
    <row r="187">
      <c r="A187" s="111" t="s">
        <v>465</v>
      </c>
      <c r="B187" s="112">
        <v>77236.0</v>
      </c>
      <c r="C187" s="95">
        <f>roundup((B187/1024)*(1+Assumptions!$B$22),0)</f>
        <v>91</v>
      </c>
    </row>
    <row r="188">
      <c r="A188" s="111" t="s">
        <v>466</v>
      </c>
      <c r="B188" s="112">
        <v>78500.0</v>
      </c>
      <c r="C188" s="95">
        <f>roundup((B188/1024)*(1+Assumptions!$B$22),0)</f>
        <v>92</v>
      </c>
    </row>
    <row r="189">
      <c r="A189" s="111" t="s">
        <v>467</v>
      </c>
      <c r="B189" s="112">
        <v>76892.0</v>
      </c>
      <c r="C189" s="95">
        <f>roundup((B189/1024)*(1+Assumptions!$B$22),0)</f>
        <v>91</v>
      </c>
    </row>
    <row r="190">
      <c r="A190" s="111" t="s">
        <v>1339</v>
      </c>
      <c r="B190" s="112">
        <v>79132.0</v>
      </c>
      <c r="C190" s="95">
        <f>roundup((B190/1024)*(1+Assumptions!$B$22),0)</f>
        <v>93</v>
      </c>
    </row>
    <row r="191">
      <c r="A191" s="111" t="s">
        <v>227</v>
      </c>
      <c r="B191" s="112">
        <v>99956.0</v>
      </c>
      <c r="C191" s="95">
        <f>roundup((B191/1024)*(1+Assumptions!$B$22),0)</f>
        <v>118</v>
      </c>
    </row>
    <row r="192">
      <c r="A192" s="111" t="s">
        <v>320</v>
      </c>
      <c r="B192" s="112">
        <v>426108.0</v>
      </c>
      <c r="C192" s="95">
        <f>roundup((B192/1024)*(1+Assumptions!$B$22),0)</f>
        <v>500</v>
      </c>
    </row>
    <row r="193">
      <c r="A193" s="111" t="s">
        <v>524</v>
      </c>
      <c r="B193" s="112">
        <v>91820.0</v>
      </c>
      <c r="C193" s="95">
        <f>roundup((B193/1024)*(1+Assumptions!$B$22),0)</f>
        <v>108</v>
      </c>
    </row>
    <row r="194">
      <c r="A194" s="111" t="s">
        <v>357</v>
      </c>
      <c r="B194" s="112">
        <v>70212.0</v>
      </c>
      <c r="C194" s="95">
        <f>roundup((B194/1024)*(1+Assumptions!$B$22),0)</f>
        <v>83</v>
      </c>
    </row>
    <row r="195">
      <c r="A195" s="111" t="s">
        <v>358</v>
      </c>
      <c r="B195" s="112">
        <v>22788.0</v>
      </c>
      <c r="C195" s="95">
        <f>roundup((B195/1024)*(1+Assumptions!$B$22),0)</f>
        <v>27</v>
      </c>
    </row>
    <row r="196">
      <c r="A196" s="111" t="s">
        <v>359</v>
      </c>
      <c r="B196" s="112">
        <v>60036.0</v>
      </c>
      <c r="C196" s="95">
        <f>roundup((B196/1024)*(1+Assumptions!$B$22),0)</f>
        <v>71</v>
      </c>
    </row>
    <row r="197">
      <c r="A197" s="111" t="s">
        <v>1632</v>
      </c>
      <c r="B197" s="112">
        <v>94324.0</v>
      </c>
      <c r="C197" s="95">
        <f>roundup((B197/1024)*(1+Assumptions!$B$22),0)</f>
        <v>111</v>
      </c>
    </row>
    <row r="198">
      <c r="A198" s="111" t="s">
        <v>1101</v>
      </c>
      <c r="B198" s="112">
        <v>1244408.0</v>
      </c>
      <c r="C198" s="95">
        <f>roundup((B198/1024)*(1+Assumptions!$B$22),0)</f>
        <v>1459</v>
      </c>
    </row>
    <row r="199">
      <c r="A199" s="111" t="s">
        <v>1102</v>
      </c>
      <c r="B199" s="112">
        <v>1585008.0</v>
      </c>
      <c r="C199" s="95">
        <f>roundup((B199/1024)*(1+Assumptions!$B$22),0)</f>
        <v>1858</v>
      </c>
    </row>
    <row r="200">
      <c r="A200" s="111" t="s">
        <v>1103</v>
      </c>
      <c r="B200" s="112">
        <v>1093980.0</v>
      </c>
      <c r="C200" s="95">
        <f>roundup((B200/1024)*(1+Assumptions!$B$22),0)</f>
        <v>1283</v>
      </c>
    </row>
    <row r="201">
      <c r="A201" s="111" t="s">
        <v>1650</v>
      </c>
      <c r="B201" s="112">
        <v>145380.0</v>
      </c>
      <c r="C201" s="95">
        <f>roundup((B201/1024)*(1+Assumptions!$B$22),0)</f>
        <v>171</v>
      </c>
    </row>
    <row r="202">
      <c r="A202" s="111" t="s">
        <v>587</v>
      </c>
      <c r="B202" s="112">
        <v>717760.0</v>
      </c>
      <c r="C202" s="95">
        <f>roundup((B202/1024)*(1+Assumptions!$B$22),0)</f>
        <v>842</v>
      </c>
    </row>
    <row r="203">
      <c r="A203" s="111" t="s">
        <v>625</v>
      </c>
      <c r="B203" s="112">
        <v>213312.0</v>
      </c>
      <c r="C203" s="95">
        <f>roundup((B203/1024)*(1+Assumptions!$B$22),0)</f>
        <v>250</v>
      </c>
    </row>
    <row r="204">
      <c r="A204" s="111" t="s">
        <v>626</v>
      </c>
      <c r="B204" s="112">
        <v>101016.0</v>
      </c>
      <c r="C204" s="95">
        <f>roundup((B204/1024)*(1+Assumptions!$B$22),0)</f>
        <v>119</v>
      </c>
      <c r="D204" s="93" t="s">
        <v>2550</v>
      </c>
    </row>
    <row r="205">
      <c r="A205" s="111" t="s">
        <v>627</v>
      </c>
      <c r="B205" s="112">
        <v>100836.0</v>
      </c>
      <c r="C205" s="95">
        <f>roundup((B205/1024)*(1+Assumptions!$B$22),0)</f>
        <v>119</v>
      </c>
    </row>
    <row r="206">
      <c r="A206" s="111" t="s">
        <v>628</v>
      </c>
      <c r="B206" s="112">
        <v>88320.0</v>
      </c>
      <c r="C206" s="95">
        <f>roundup((B206/1024)*(1+Assumptions!$B$22),0)</f>
        <v>104</v>
      </c>
    </row>
    <row r="207">
      <c r="A207" s="111" t="s">
        <v>759</v>
      </c>
      <c r="B207" s="112">
        <v>606036.0</v>
      </c>
      <c r="C207" s="95">
        <f>roundup((B207/1024)*(1+Assumptions!$B$22),0)</f>
        <v>711</v>
      </c>
    </row>
    <row r="208">
      <c r="A208" s="111" t="s">
        <v>567</v>
      </c>
      <c r="B208" s="112">
        <v>92996.0</v>
      </c>
      <c r="C208" s="95">
        <f>roundup((B208/1024)*(1+Assumptions!$B$22),0)</f>
        <v>109</v>
      </c>
    </row>
    <row r="209">
      <c r="A209" s="111" t="s">
        <v>780</v>
      </c>
      <c r="B209" s="112">
        <v>427160.0</v>
      </c>
      <c r="C209" s="95">
        <f>roundup((B209/1024)*(1+Assumptions!$B$22),0)</f>
        <v>501</v>
      </c>
    </row>
    <row r="210">
      <c r="A210" s="111" t="s">
        <v>468</v>
      </c>
      <c r="B210" s="112">
        <v>420.0</v>
      </c>
      <c r="C210" s="95">
        <f>roundup((B210/1024)*(1+Assumptions!$B$22),0)</f>
        <v>1</v>
      </c>
    </row>
    <row r="211">
      <c r="A211" s="111" t="s">
        <v>1684</v>
      </c>
      <c r="B211" s="112">
        <v>159524.0</v>
      </c>
      <c r="C211" s="95">
        <f>roundup((B211/1024)*(1+Assumptions!$B$22),0)</f>
        <v>187</v>
      </c>
    </row>
    <row r="212">
      <c r="A212" s="111" t="s">
        <v>760</v>
      </c>
      <c r="B212" s="112">
        <v>606436.0</v>
      </c>
      <c r="C212" s="95">
        <f>roundup((B212/1024)*(1+Assumptions!$B$22),0)</f>
        <v>711</v>
      </c>
    </row>
    <row r="213">
      <c r="A213" s="111" t="s">
        <v>824</v>
      </c>
      <c r="B213" s="112">
        <v>169948.0</v>
      </c>
      <c r="C213" s="95">
        <f>roundup((B213/1024)*(1+Assumptions!$B$22),0)</f>
        <v>200</v>
      </c>
    </row>
    <row r="214">
      <c r="A214" s="111" t="s">
        <v>825</v>
      </c>
      <c r="B214" s="112">
        <v>169228.0</v>
      </c>
      <c r="C214" s="95">
        <f>roundup((B214/1024)*(1+Assumptions!$B$22),0)</f>
        <v>199</v>
      </c>
    </row>
    <row r="215">
      <c r="A215" s="111" t="s">
        <v>719</v>
      </c>
      <c r="B215" s="112">
        <v>155496.0</v>
      </c>
      <c r="C215" s="95">
        <f>roundup((B215/1024)*(1+Assumptions!$B$22),0)</f>
        <v>183</v>
      </c>
    </row>
    <row r="216">
      <c r="A216" s="111" t="s">
        <v>720</v>
      </c>
      <c r="B216" s="112">
        <v>107244.0</v>
      </c>
      <c r="C216" s="95">
        <f>roundup((B216/1024)*(1+Assumptions!$B$22),0)</f>
        <v>126</v>
      </c>
    </row>
    <row r="217">
      <c r="A217" s="111" t="s">
        <v>1331</v>
      </c>
      <c r="B217" s="112">
        <v>86512.0</v>
      </c>
      <c r="C217" s="95">
        <f>roundup((B217/1024)*(1+Assumptions!$B$22),0)</f>
        <v>102</v>
      </c>
    </row>
    <row r="218">
      <c r="A218" s="111" t="s">
        <v>1324</v>
      </c>
      <c r="B218" s="112">
        <v>88132.0</v>
      </c>
      <c r="C218" s="95">
        <f>roundup((B218/1024)*(1+Assumptions!$B$22),0)</f>
        <v>104</v>
      </c>
    </row>
    <row r="219">
      <c r="A219" s="111" t="s">
        <v>257</v>
      </c>
      <c r="B219" s="112">
        <v>241080.0</v>
      </c>
      <c r="C219" s="95">
        <f>roundup((B219/1024)*(1+Assumptions!$B$22),0)</f>
        <v>283</v>
      </c>
    </row>
    <row r="220">
      <c r="A220" s="111" t="s">
        <v>258</v>
      </c>
      <c r="B220" s="112">
        <v>62812.0</v>
      </c>
      <c r="C220" s="95">
        <f>roundup((B220/1024)*(1+Assumptions!$B$22),0)</f>
        <v>74</v>
      </c>
    </row>
    <row r="221">
      <c r="A221" s="111" t="s">
        <v>363</v>
      </c>
      <c r="B221" s="112">
        <v>104456.0</v>
      </c>
      <c r="C221" s="95">
        <f>roundup((B221/1024)*(1+Assumptions!$B$22),0)</f>
        <v>123</v>
      </c>
    </row>
    <row r="222">
      <c r="A222" s="111" t="s">
        <v>228</v>
      </c>
      <c r="B222" s="112">
        <v>127176.0</v>
      </c>
      <c r="C222" s="95">
        <f>roundup((B222/1024)*(1+Assumptions!$B$22),0)</f>
        <v>150</v>
      </c>
    </row>
    <row r="223">
      <c r="A223" s="111" t="s">
        <v>1340</v>
      </c>
      <c r="B223" s="112">
        <v>120988.0</v>
      </c>
      <c r="C223" s="95">
        <f>roundup((B223/1024)*(1+Assumptions!$B$22),0)</f>
        <v>142</v>
      </c>
    </row>
    <row r="224">
      <c r="A224" s="111" t="s">
        <v>336</v>
      </c>
      <c r="B224" s="112">
        <v>274272.0</v>
      </c>
      <c r="C224" s="95">
        <f>roundup((B224/1024)*(1+Assumptions!$B$22),0)</f>
        <v>322</v>
      </c>
    </row>
    <row r="225">
      <c r="A225" s="111" t="s">
        <v>322</v>
      </c>
      <c r="B225" s="112">
        <v>324840.0</v>
      </c>
      <c r="C225" s="95">
        <f>roundup((B225/1024)*(1+Assumptions!$B$22),0)</f>
        <v>381</v>
      </c>
    </row>
    <row r="226">
      <c r="A226" s="111" t="s">
        <v>321</v>
      </c>
      <c r="B226" s="112">
        <v>269448.0</v>
      </c>
      <c r="C226" s="95">
        <f>roundup((B226/1024)*(1+Assumptions!$B$22),0)</f>
        <v>316</v>
      </c>
    </row>
    <row r="227">
      <c r="A227" s="111" t="s">
        <v>1544</v>
      </c>
      <c r="B227" s="112">
        <v>41276.0</v>
      </c>
      <c r="C227" s="95">
        <f>roundup((B227/1024)*(1+Assumptions!$B$22),0)</f>
        <v>49</v>
      </c>
    </row>
    <row r="228">
      <c r="A228" s="111" t="s">
        <v>526</v>
      </c>
      <c r="B228" s="112">
        <v>102884.0</v>
      </c>
      <c r="C228" s="95">
        <f>roundup((B228/1024)*(1+Assumptions!$B$22),0)</f>
        <v>121</v>
      </c>
    </row>
    <row r="229">
      <c r="A229" s="111" t="s">
        <v>1608</v>
      </c>
      <c r="B229" s="112">
        <v>342540.0</v>
      </c>
      <c r="C229" s="95">
        <f>roundup((B229/1024)*(1+Assumptions!$B$22),0)</f>
        <v>402</v>
      </c>
    </row>
    <row r="230">
      <c r="A230" s="111" t="s">
        <v>1609</v>
      </c>
      <c r="B230" s="112">
        <v>373756.0</v>
      </c>
      <c r="C230" s="95">
        <f>roundup((B230/1024)*(1+Assumptions!$B$22),0)</f>
        <v>438</v>
      </c>
    </row>
    <row r="231">
      <c r="A231" s="111" t="s">
        <v>362</v>
      </c>
      <c r="B231" s="112">
        <v>162576.0</v>
      </c>
      <c r="C231" s="95">
        <f>roundup((B231/1024)*(1+Assumptions!$B$22),0)</f>
        <v>191</v>
      </c>
    </row>
    <row r="232">
      <c r="A232" s="111" t="s">
        <v>1044</v>
      </c>
      <c r="B232" s="112">
        <v>5754316.0</v>
      </c>
      <c r="C232" s="95">
        <f>roundup((B232/1024)*(1+Assumptions!$B$22),0)</f>
        <v>6744</v>
      </c>
    </row>
    <row r="233">
      <c r="A233" s="111" t="s">
        <v>1042</v>
      </c>
      <c r="B233" s="112">
        <v>4.2124392E7</v>
      </c>
      <c r="C233" s="95">
        <f>roundup((B233/1024)*(1+Assumptions!$B$22),0)</f>
        <v>49365</v>
      </c>
    </row>
    <row r="234">
      <c r="A234" s="111" t="s">
        <v>1043</v>
      </c>
      <c r="B234" s="112">
        <v>113500.0</v>
      </c>
      <c r="C234" s="95">
        <f>roundup((B234/1024)*(1+Assumptions!$B$22),0)</f>
        <v>134</v>
      </c>
    </row>
    <row r="235">
      <c r="A235" s="111" t="s">
        <v>1634</v>
      </c>
      <c r="B235" s="112">
        <v>98964.0</v>
      </c>
      <c r="C235" s="95">
        <f>roundup((B235/1024)*(1+Assumptions!$B$22),0)</f>
        <v>116</v>
      </c>
    </row>
    <row r="236">
      <c r="A236" s="111" t="s">
        <v>1280</v>
      </c>
      <c r="B236" s="112">
        <v>70420.0</v>
      </c>
      <c r="C236" s="95">
        <f>roundup((B236/1024)*(1+Assumptions!$B$22),0)</f>
        <v>83</v>
      </c>
    </row>
    <row r="237">
      <c r="A237" s="111" t="s">
        <v>1241</v>
      </c>
      <c r="B237" s="112">
        <v>210672.0</v>
      </c>
      <c r="C237" s="95">
        <f>roundup((B237/1024)*(1+Assumptions!$B$22),0)</f>
        <v>247</v>
      </c>
    </row>
    <row r="238">
      <c r="A238" s="111" t="s">
        <v>1242</v>
      </c>
      <c r="B238" s="112">
        <v>86000.0</v>
      </c>
      <c r="C238" s="95">
        <f>roundup((B238/1024)*(1+Assumptions!$B$22),0)</f>
        <v>101</v>
      </c>
    </row>
    <row r="239">
      <c r="A239" s="111" t="s">
        <v>1243</v>
      </c>
      <c r="B239" s="112">
        <v>102008.0</v>
      </c>
      <c r="C239" s="95">
        <f>roundup((B239/1024)*(1+Assumptions!$B$22),0)</f>
        <v>120</v>
      </c>
    </row>
    <row r="240">
      <c r="A240" s="111" t="s">
        <v>1284</v>
      </c>
      <c r="B240" s="112">
        <v>109072.0</v>
      </c>
      <c r="C240" s="95">
        <f>roundup((B240/1024)*(1+Assumptions!$B$22),0)</f>
        <v>128</v>
      </c>
    </row>
    <row r="241">
      <c r="A241" s="111" t="s">
        <v>1244</v>
      </c>
      <c r="B241" s="112">
        <v>86984.0</v>
      </c>
      <c r="C241" s="95">
        <f>roundup((B241/1024)*(1+Assumptions!$B$22),0)</f>
        <v>102</v>
      </c>
    </row>
    <row r="242">
      <c r="A242" s="111" t="s">
        <v>1245</v>
      </c>
      <c r="B242" s="112">
        <v>108560.0</v>
      </c>
      <c r="C242" s="95">
        <f>roundup((B242/1024)*(1+Assumptions!$B$22),0)</f>
        <v>128</v>
      </c>
    </row>
    <row r="243">
      <c r="A243" s="111" t="s">
        <v>1246</v>
      </c>
      <c r="B243" s="112">
        <v>101344.0</v>
      </c>
      <c r="C243" s="95">
        <f>roundup((B243/1024)*(1+Assumptions!$B$22),0)</f>
        <v>119</v>
      </c>
    </row>
    <row r="244">
      <c r="A244" s="111" t="s">
        <v>1247</v>
      </c>
      <c r="B244" s="112">
        <v>147816.0</v>
      </c>
      <c r="C244" s="95">
        <f>roundup((B244/1024)*(1+Assumptions!$B$22),0)</f>
        <v>174</v>
      </c>
    </row>
    <row r="245">
      <c r="A245" s="111" t="s">
        <v>1248</v>
      </c>
      <c r="B245" s="112">
        <v>108264.0</v>
      </c>
      <c r="C245" s="95">
        <f>roundup((B245/1024)*(1+Assumptions!$B$22),0)</f>
        <v>127</v>
      </c>
    </row>
    <row r="246">
      <c r="A246" s="111" t="s">
        <v>1249</v>
      </c>
      <c r="B246" s="112">
        <v>103680.0</v>
      </c>
      <c r="C246" s="95">
        <f>roundup((B246/1024)*(1+Assumptions!$B$22),0)</f>
        <v>122</v>
      </c>
    </row>
    <row r="247">
      <c r="A247" s="111" t="s">
        <v>1250</v>
      </c>
      <c r="B247" s="112">
        <v>139544.0</v>
      </c>
      <c r="C247" s="95">
        <f>roundup((B247/1024)*(1+Assumptions!$B$22),0)</f>
        <v>164</v>
      </c>
    </row>
    <row r="248">
      <c r="A248" s="111" t="s">
        <v>1251</v>
      </c>
      <c r="B248" s="112">
        <v>106288.0</v>
      </c>
      <c r="C248" s="95">
        <f>roundup((B248/1024)*(1+Assumptions!$B$22),0)</f>
        <v>125</v>
      </c>
    </row>
    <row r="249">
      <c r="A249" s="111" t="s">
        <v>1252</v>
      </c>
      <c r="B249" s="112">
        <v>112508.0</v>
      </c>
      <c r="C249" s="95">
        <f>roundup((B249/1024)*(1+Assumptions!$B$22),0)</f>
        <v>132</v>
      </c>
    </row>
    <row r="250">
      <c r="A250" s="111" t="s">
        <v>1253</v>
      </c>
      <c r="B250" s="112">
        <v>107576.0</v>
      </c>
      <c r="C250" s="95">
        <f>roundup((B250/1024)*(1+Assumptions!$B$22),0)</f>
        <v>127</v>
      </c>
    </row>
    <row r="251">
      <c r="A251" s="111" t="s">
        <v>1254</v>
      </c>
      <c r="B251" s="112">
        <v>106832.0</v>
      </c>
      <c r="C251" s="95">
        <f>roundup((B251/1024)*(1+Assumptions!$B$22),0)</f>
        <v>126</v>
      </c>
    </row>
    <row r="252">
      <c r="A252" s="111" t="s">
        <v>1255</v>
      </c>
      <c r="B252" s="112">
        <v>108544.0</v>
      </c>
      <c r="C252" s="95">
        <f>roundup((B252/1024)*(1+Assumptions!$B$22),0)</f>
        <v>128</v>
      </c>
    </row>
    <row r="253">
      <c r="A253" s="111" t="s">
        <v>1256</v>
      </c>
      <c r="B253" s="112">
        <v>108352.0</v>
      </c>
      <c r="C253" s="95">
        <f>roundup((B253/1024)*(1+Assumptions!$B$22),0)</f>
        <v>127</v>
      </c>
    </row>
    <row r="254">
      <c r="A254" s="111" t="s">
        <v>1257</v>
      </c>
      <c r="B254" s="112">
        <v>105256.0</v>
      </c>
      <c r="C254" s="95">
        <f>roundup((B254/1024)*(1+Assumptions!$B$22),0)</f>
        <v>124</v>
      </c>
    </row>
    <row r="255">
      <c r="A255" s="111" t="s">
        <v>1258</v>
      </c>
      <c r="B255" s="112">
        <v>107240.0</v>
      </c>
      <c r="C255" s="95">
        <f>roundup((B255/1024)*(1+Assumptions!$B$22),0)</f>
        <v>126</v>
      </c>
    </row>
    <row r="256">
      <c r="A256" s="111" t="s">
        <v>1259</v>
      </c>
      <c r="B256" s="112">
        <v>105040.0</v>
      </c>
      <c r="C256" s="95">
        <f>roundup((B256/1024)*(1+Assumptions!$B$22),0)</f>
        <v>124</v>
      </c>
    </row>
    <row r="257">
      <c r="A257" s="111" t="s">
        <v>1260</v>
      </c>
      <c r="B257" s="112">
        <v>105880.0</v>
      </c>
      <c r="C257" s="95">
        <f>roundup((B257/1024)*(1+Assumptions!$B$22),0)</f>
        <v>125</v>
      </c>
    </row>
    <row r="258">
      <c r="A258" s="111" t="s">
        <v>1261</v>
      </c>
      <c r="B258" s="112">
        <v>108256.0</v>
      </c>
      <c r="C258" s="95">
        <f>roundup((B258/1024)*(1+Assumptions!$B$22),0)</f>
        <v>127</v>
      </c>
    </row>
    <row r="259">
      <c r="A259" s="111" t="s">
        <v>1262</v>
      </c>
      <c r="B259" s="112">
        <v>107952.0</v>
      </c>
      <c r="C259" s="95">
        <f>roundup((B259/1024)*(1+Assumptions!$B$22),0)</f>
        <v>127</v>
      </c>
    </row>
    <row r="260">
      <c r="A260" s="111" t="s">
        <v>1263</v>
      </c>
      <c r="B260" s="112">
        <v>106192.0</v>
      </c>
      <c r="C260" s="95">
        <f>roundup((B260/1024)*(1+Assumptions!$B$22),0)</f>
        <v>125</v>
      </c>
    </row>
    <row r="261">
      <c r="A261" s="111" t="s">
        <v>1264</v>
      </c>
      <c r="B261" s="112">
        <v>106024.0</v>
      </c>
      <c r="C261" s="95">
        <f>roundup((B261/1024)*(1+Assumptions!$B$22),0)</f>
        <v>125</v>
      </c>
    </row>
    <row r="262">
      <c r="A262" s="111" t="s">
        <v>1265</v>
      </c>
      <c r="B262" s="112">
        <v>109568.0</v>
      </c>
      <c r="C262" s="95">
        <f>roundup((B262/1024)*(1+Assumptions!$B$22),0)</f>
        <v>129</v>
      </c>
    </row>
    <row r="263">
      <c r="A263" s="111" t="s">
        <v>1266</v>
      </c>
      <c r="B263" s="112">
        <v>126088.0</v>
      </c>
      <c r="C263" s="95">
        <f>roundup((B263/1024)*(1+Assumptions!$B$22),0)</f>
        <v>148</v>
      </c>
    </row>
    <row r="264">
      <c r="A264" s="111" t="s">
        <v>1267</v>
      </c>
      <c r="B264" s="112">
        <v>108832.0</v>
      </c>
      <c r="C264" s="95">
        <f>roundup((B264/1024)*(1+Assumptions!$B$22),0)</f>
        <v>128</v>
      </c>
    </row>
    <row r="265">
      <c r="A265" s="111" t="s">
        <v>1281</v>
      </c>
      <c r="B265" s="112">
        <v>1487560.0</v>
      </c>
      <c r="C265" s="95">
        <f>roundup((B265/1024)*(1+Assumptions!$B$22),0)</f>
        <v>1744</v>
      </c>
    </row>
    <row r="266">
      <c r="A266" s="111" t="s">
        <v>1268</v>
      </c>
      <c r="B266" s="112">
        <v>97344.0</v>
      </c>
      <c r="C266" s="95">
        <f>roundup((B266/1024)*(1+Assumptions!$B$22),0)</f>
        <v>115</v>
      </c>
    </row>
    <row r="267">
      <c r="A267" s="111" t="s">
        <v>1269</v>
      </c>
      <c r="B267" s="112">
        <v>101480.0</v>
      </c>
      <c r="C267" s="95">
        <f>roundup((B267/1024)*(1+Assumptions!$B$22),0)</f>
        <v>119</v>
      </c>
    </row>
    <row r="268">
      <c r="A268" s="111" t="s">
        <v>1270</v>
      </c>
      <c r="B268" s="112">
        <v>97856.0</v>
      </c>
      <c r="C268" s="95">
        <f>roundup((B268/1024)*(1+Assumptions!$B$22),0)</f>
        <v>115</v>
      </c>
    </row>
    <row r="269">
      <c r="A269" s="111" t="s">
        <v>1271</v>
      </c>
      <c r="B269" s="112">
        <v>103192.0</v>
      </c>
      <c r="C269" s="95">
        <f>roundup((B269/1024)*(1+Assumptions!$B$22),0)</f>
        <v>121</v>
      </c>
    </row>
    <row r="270">
      <c r="A270" s="111" t="s">
        <v>1272</v>
      </c>
      <c r="B270" s="112">
        <v>103960.0</v>
      </c>
      <c r="C270" s="95">
        <f>roundup((B270/1024)*(1+Assumptions!$B$22),0)</f>
        <v>122</v>
      </c>
    </row>
    <row r="271">
      <c r="A271" s="111" t="s">
        <v>1273</v>
      </c>
      <c r="B271" s="112">
        <v>100624.0</v>
      </c>
      <c r="C271" s="95">
        <f>roundup((B271/1024)*(1+Assumptions!$B$22),0)</f>
        <v>118</v>
      </c>
    </row>
    <row r="272">
      <c r="A272" s="111" t="s">
        <v>1274</v>
      </c>
      <c r="B272" s="112">
        <v>101400.0</v>
      </c>
      <c r="C272" s="95">
        <f>roundup((B272/1024)*(1+Assumptions!$B$22),0)</f>
        <v>119</v>
      </c>
    </row>
    <row r="273">
      <c r="A273" s="111" t="s">
        <v>1275</v>
      </c>
      <c r="B273" s="112">
        <v>100184.0</v>
      </c>
      <c r="C273" s="95">
        <f>roundup((B273/1024)*(1+Assumptions!$B$22),0)</f>
        <v>118</v>
      </c>
    </row>
    <row r="274">
      <c r="A274" s="111" t="s">
        <v>1276</v>
      </c>
      <c r="B274" s="112">
        <v>97800.0</v>
      </c>
      <c r="C274" s="95">
        <f>roundup((B274/1024)*(1+Assumptions!$B$22),0)</f>
        <v>115</v>
      </c>
    </row>
    <row r="275">
      <c r="A275" s="111" t="s">
        <v>1277</v>
      </c>
      <c r="B275" s="112">
        <v>101512.0</v>
      </c>
      <c r="C275" s="95">
        <f>roundup((B275/1024)*(1+Assumptions!$B$22),0)</f>
        <v>119</v>
      </c>
    </row>
    <row r="276">
      <c r="A276" s="111" t="s">
        <v>1278</v>
      </c>
      <c r="B276" s="112">
        <v>83096.0</v>
      </c>
      <c r="C276" s="95">
        <f>roundup((B276/1024)*(1+Assumptions!$B$22),0)</f>
        <v>98</v>
      </c>
    </row>
    <row r="277">
      <c r="A277" s="111" t="s">
        <v>1279</v>
      </c>
      <c r="B277" s="112">
        <v>110696.0</v>
      </c>
      <c r="C277" s="95">
        <f>roundup((B277/1024)*(1+Assumptions!$B$22),0)</f>
        <v>130</v>
      </c>
    </row>
    <row r="278">
      <c r="A278" s="111" t="s">
        <v>302</v>
      </c>
      <c r="B278" s="112">
        <v>2341076.0</v>
      </c>
      <c r="C278" s="95">
        <f>roundup((B278/1024)*(1+Assumptions!$B$22),0)</f>
        <v>2744</v>
      </c>
    </row>
    <row r="279">
      <c r="A279" s="111" t="s">
        <v>672</v>
      </c>
      <c r="B279" s="112">
        <v>32052.0</v>
      </c>
      <c r="C279" s="95">
        <f>roundup((B279/1024)*(1+Assumptions!$B$22),0)</f>
        <v>38</v>
      </c>
    </row>
    <row r="280">
      <c r="A280" s="111" t="s">
        <v>673</v>
      </c>
      <c r="B280" s="112">
        <v>20548.0</v>
      </c>
      <c r="C280" s="95">
        <f>roundup((B280/1024)*(1+Assumptions!$B$22),0)</f>
        <v>25</v>
      </c>
    </row>
    <row r="281">
      <c r="A281" s="111" t="s">
        <v>674</v>
      </c>
      <c r="B281" s="112">
        <v>29100.0</v>
      </c>
      <c r="C281" s="95">
        <f>roundup((B281/1024)*(1+Assumptions!$B$22),0)</f>
        <v>35</v>
      </c>
    </row>
    <row r="282">
      <c r="A282" s="111" t="s">
        <v>1371</v>
      </c>
      <c r="B282" s="112">
        <v>95388.0</v>
      </c>
      <c r="C282" s="95">
        <f>roundup((B282/1024)*(1+Assumptions!$B$22),0)</f>
        <v>112</v>
      </c>
    </row>
    <row r="283">
      <c r="A283" s="111" t="s">
        <v>1387</v>
      </c>
      <c r="B283" s="112">
        <v>124092.0</v>
      </c>
      <c r="C283" s="95">
        <f>roundup((B283/1024)*(1+Assumptions!$B$22),0)</f>
        <v>146</v>
      </c>
    </row>
    <row r="284">
      <c r="A284" s="111" t="s">
        <v>1651</v>
      </c>
      <c r="B284" s="112">
        <v>168624.0</v>
      </c>
      <c r="C284" s="95">
        <f>roundup((B284/1024)*(1+Assumptions!$B$22),0)</f>
        <v>198</v>
      </c>
    </row>
    <row r="285">
      <c r="A285" s="111" t="s">
        <v>675</v>
      </c>
      <c r="B285" s="112">
        <v>158048.0</v>
      </c>
      <c r="C285" s="95">
        <f>roundup((B285/1024)*(1+Assumptions!$B$22),0)</f>
        <v>186</v>
      </c>
    </row>
    <row r="286">
      <c r="A286" s="111" t="s">
        <v>1669</v>
      </c>
      <c r="B286" s="112">
        <v>549296.0</v>
      </c>
      <c r="C286" s="95">
        <f>roundup((B286/1024)*(1+Assumptions!$B$22),0)</f>
        <v>644</v>
      </c>
    </row>
    <row r="287">
      <c r="A287" s="111" t="s">
        <v>568</v>
      </c>
      <c r="B287" s="112">
        <v>92692.0</v>
      </c>
      <c r="C287" s="95">
        <f>roundup((B287/1024)*(1+Assumptions!$B$22),0)</f>
        <v>109</v>
      </c>
    </row>
    <row r="288">
      <c r="A288" s="111" t="s">
        <v>782</v>
      </c>
      <c r="B288" s="112">
        <v>1552992.0</v>
      </c>
      <c r="C288" s="95">
        <f>roundup((B288/1024)*(1+Assumptions!$B$22),0)</f>
        <v>1820</v>
      </c>
    </row>
    <row r="289">
      <c r="A289" s="111" t="s">
        <v>815</v>
      </c>
      <c r="B289" s="112">
        <v>147396.0</v>
      </c>
      <c r="C289" s="95">
        <f>roundup((B289/1024)*(1+Assumptions!$B$22),0)</f>
        <v>173</v>
      </c>
    </row>
    <row r="290">
      <c r="A290" s="111" t="s">
        <v>816</v>
      </c>
      <c r="B290" s="112">
        <v>100844.0</v>
      </c>
      <c r="C290" s="95">
        <f>roundup((B290/1024)*(1+Assumptions!$B$22),0)</f>
        <v>119</v>
      </c>
    </row>
    <row r="291">
      <c r="A291" s="111" t="s">
        <v>730</v>
      </c>
      <c r="B291" s="112">
        <v>168764.0</v>
      </c>
      <c r="C291" s="95">
        <f>roundup((B291/1024)*(1+Assumptions!$B$22),0)</f>
        <v>198</v>
      </c>
    </row>
    <row r="292">
      <c r="A292" s="111" t="s">
        <v>264</v>
      </c>
      <c r="B292" s="112">
        <v>1515824.0</v>
      </c>
      <c r="C292" s="95">
        <f>roundup((B292/1024)*(1+Assumptions!$B$22),0)</f>
        <v>1777</v>
      </c>
    </row>
    <row r="293">
      <c r="A293" s="111" t="s">
        <v>263</v>
      </c>
      <c r="B293" s="112">
        <v>127900.0</v>
      </c>
      <c r="C293" s="95">
        <f>roundup((B293/1024)*(1+Assumptions!$B$22),0)</f>
        <v>150</v>
      </c>
    </row>
    <row r="294">
      <c r="A294" s="111" t="s">
        <v>1592</v>
      </c>
      <c r="B294" s="112">
        <v>694252.0</v>
      </c>
      <c r="C294" s="95">
        <f>roundup((B294/1024)*(1+Assumptions!$B$22),0)</f>
        <v>814</v>
      </c>
    </row>
    <row r="295">
      <c r="A295" s="111" t="s">
        <v>1709</v>
      </c>
      <c r="B295" s="112">
        <v>136024.0</v>
      </c>
      <c r="C295" s="95">
        <f>roundup((B295/1024)*(1+Assumptions!$B$22),0)</f>
        <v>160</v>
      </c>
    </row>
    <row r="296">
      <c r="A296" s="111" t="s">
        <v>327</v>
      </c>
      <c r="B296" s="112">
        <v>360256.0</v>
      </c>
      <c r="C296" s="95">
        <f>roundup((B296/1024)*(1+Assumptions!$B$22),0)</f>
        <v>423</v>
      </c>
    </row>
    <row r="297">
      <c r="A297" s="111" t="s">
        <v>328</v>
      </c>
      <c r="B297" s="112">
        <v>204432.0</v>
      </c>
      <c r="C297" s="95">
        <f>roundup((B297/1024)*(1+Assumptions!$B$22),0)</f>
        <v>240</v>
      </c>
    </row>
    <row r="298">
      <c r="A298" s="111" t="s">
        <v>1547</v>
      </c>
      <c r="B298" s="112">
        <v>40404.0</v>
      </c>
      <c r="C298" s="95">
        <f>roundup((B298/1024)*(1+Assumptions!$B$22),0)</f>
        <v>48</v>
      </c>
    </row>
    <row r="299">
      <c r="A299" s="111" t="s">
        <v>533</v>
      </c>
      <c r="B299" s="112">
        <v>106364.0</v>
      </c>
      <c r="C299" s="95">
        <f>roundup((B299/1024)*(1+Assumptions!$B$22),0)</f>
        <v>125</v>
      </c>
    </row>
    <row r="300">
      <c r="A300" s="111" t="s">
        <v>445</v>
      </c>
      <c r="B300" s="112">
        <v>780792.0</v>
      </c>
      <c r="C300" s="95">
        <f>roundup((B300/1024)*(1+Assumptions!$B$22),0)</f>
        <v>915</v>
      </c>
    </row>
    <row r="301">
      <c r="A301" s="111" t="s">
        <v>446</v>
      </c>
      <c r="B301" s="112">
        <v>138024.0</v>
      </c>
      <c r="C301" s="95">
        <f>roundup((B301/1024)*(1+Assumptions!$B$22),0)</f>
        <v>162</v>
      </c>
    </row>
    <row r="302">
      <c r="A302" s="111" t="s">
        <v>1481</v>
      </c>
      <c r="B302" s="112">
        <v>1856796.0</v>
      </c>
      <c r="C302" s="95">
        <f>roundup((B302/1024)*(1+Assumptions!$B$22),0)</f>
        <v>2176</v>
      </c>
    </row>
    <row r="303">
      <c r="A303" s="111" t="s">
        <v>460</v>
      </c>
      <c r="B303" s="112">
        <v>44708.0</v>
      </c>
      <c r="C303" s="95">
        <f>roundup((B303/1024)*(1+Assumptions!$B$22),0)</f>
        <v>53</v>
      </c>
    </row>
    <row r="304">
      <c r="A304" s="111" t="s">
        <v>513</v>
      </c>
      <c r="B304" s="112">
        <v>97128.0</v>
      </c>
      <c r="C304" s="95">
        <f>roundup((B304/1024)*(1+Assumptions!$B$22),0)</f>
        <v>114</v>
      </c>
    </row>
    <row r="305">
      <c r="A305" s="111" t="s">
        <v>849</v>
      </c>
      <c r="B305" s="112">
        <v>225812.0</v>
      </c>
      <c r="C305" s="95">
        <f>roundup((B305/1024)*(1+Assumptions!$B$22),0)</f>
        <v>265</v>
      </c>
    </row>
    <row r="306">
      <c r="A306" s="111" t="s">
        <v>850</v>
      </c>
      <c r="B306" s="112">
        <v>244292.0</v>
      </c>
      <c r="C306" s="95">
        <f>roundup((B306/1024)*(1+Assumptions!$B$22),0)</f>
        <v>287</v>
      </c>
    </row>
    <row r="307">
      <c r="A307" s="111" t="s">
        <v>851</v>
      </c>
      <c r="B307" s="112">
        <v>243476.0</v>
      </c>
      <c r="C307" s="95">
        <f>roundup((B307/1024)*(1+Assumptions!$B$22),0)</f>
        <v>286</v>
      </c>
    </row>
    <row r="308">
      <c r="A308" s="111" t="s">
        <v>1016</v>
      </c>
      <c r="B308" s="112">
        <v>6929648.0</v>
      </c>
      <c r="C308" s="95">
        <f>roundup((B308/1024)*(1+Assumptions!$B$22),0)</f>
        <v>8121</v>
      </c>
    </row>
    <row r="309">
      <c r="A309" s="111" t="s">
        <v>1017</v>
      </c>
      <c r="B309" s="112">
        <v>4.5924496E7</v>
      </c>
      <c r="C309" s="95">
        <f>roundup((B309/1024)*(1+Assumptions!$B$22),0)</f>
        <v>53818</v>
      </c>
    </row>
    <row r="310">
      <c r="A310" s="111" t="s">
        <v>1018</v>
      </c>
      <c r="B310" s="112">
        <v>302268.0</v>
      </c>
      <c r="C310" s="95">
        <f>roundup((B310/1024)*(1+Assumptions!$B$22),0)</f>
        <v>355</v>
      </c>
    </row>
    <row r="311">
      <c r="A311" s="111" t="s">
        <v>375</v>
      </c>
      <c r="B311" s="112">
        <v>32820.0</v>
      </c>
      <c r="C311" s="95">
        <f>roundup((B311/1024)*(1+Assumptions!$B$22),0)</f>
        <v>39</v>
      </c>
    </row>
    <row r="312">
      <c r="A312" s="111" t="s">
        <v>376</v>
      </c>
      <c r="B312" s="112">
        <v>33372.0</v>
      </c>
      <c r="C312" s="95">
        <f>roundup((B312/1024)*(1+Assumptions!$B$22),0)</f>
        <v>40</v>
      </c>
    </row>
    <row r="313">
      <c r="A313" s="111" t="s">
        <v>377</v>
      </c>
      <c r="B313" s="112">
        <v>33004.0</v>
      </c>
      <c r="C313" s="95">
        <f>roundup((B313/1024)*(1+Assumptions!$B$22),0)</f>
        <v>39</v>
      </c>
    </row>
    <row r="314">
      <c r="A314" s="111" t="s">
        <v>378</v>
      </c>
      <c r="B314" s="112">
        <v>42380.0</v>
      </c>
      <c r="C314" s="95">
        <f>roundup((B314/1024)*(1+Assumptions!$B$22),0)</f>
        <v>50</v>
      </c>
    </row>
    <row r="315">
      <c r="A315" s="111" t="s">
        <v>1525</v>
      </c>
      <c r="B315" s="112">
        <v>188516.0</v>
      </c>
      <c r="C315" s="95">
        <f>roundup((B315/1024)*(1+Assumptions!$B$22),0)</f>
        <v>221</v>
      </c>
    </row>
    <row r="316">
      <c r="A316" s="111" t="s">
        <v>550</v>
      </c>
      <c r="B316" s="112">
        <v>252660.0</v>
      </c>
      <c r="C316" s="95">
        <f>roundup((B316/1024)*(1+Assumptions!$B$22),0)</f>
        <v>297</v>
      </c>
    </row>
    <row r="317">
      <c r="A317" s="111" t="s">
        <v>1347</v>
      </c>
      <c r="B317" s="112">
        <v>58996.0</v>
      </c>
      <c r="C317" s="95">
        <f>roundup((B317/1024)*(1+Assumptions!$B$22),0)</f>
        <v>70</v>
      </c>
    </row>
    <row r="318">
      <c r="A318" s="111" t="s">
        <v>1466</v>
      </c>
      <c r="B318" s="112">
        <v>118532.0</v>
      </c>
      <c r="C318" s="95">
        <f>roundup((B318/1024)*(1+Assumptions!$B$22),0)</f>
        <v>139</v>
      </c>
    </row>
    <row r="319">
      <c r="A319" s="111" t="s">
        <v>591</v>
      </c>
      <c r="B319" s="112">
        <v>19444.0</v>
      </c>
      <c r="C319" s="95">
        <f>roundup((B319/1024)*(1+Assumptions!$B$22),0)</f>
        <v>23</v>
      </c>
    </row>
    <row r="320">
      <c r="A320" s="111" t="s">
        <v>592</v>
      </c>
      <c r="B320" s="112">
        <v>20828.0</v>
      </c>
      <c r="C320" s="95">
        <f>roundup((B320/1024)*(1+Assumptions!$B$22),0)</f>
        <v>25</v>
      </c>
    </row>
    <row r="321">
      <c r="A321" s="111" t="s">
        <v>596</v>
      </c>
      <c r="B321" s="112">
        <v>94504.0</v>
      </c>
      <c r="C321" s="95">
        <f>roundup((B321/1024)*(1+Assumptions!$B$22),0)</f>
        <v>111</v>
      </c>
    </row>
    <row r="322">
      <c r="A322" s="111" t="s">
        <v>597</v>
      </c>
      <c r="B322" s="112">
        <v>95564.0</v>
      </c>
      <c r="C322" s="95">
        <f>roundup((B322/1024)*(1+Assumptions!$B$22),0)</f>
        <v>112</v>
      </c>
    </row>
    <row r="323">
      <c r="A323" s="111" t="s">
        <v>598</v>
      </c>
      <c r="B323" s="112">
        <v>93796.0</v>
      </c>
      <c r="C323" s="95">
        <f>roundup((B323/1024)*(1+Assumptions!$B$22),0)</f>
        <v>110</v>
      </c>
    </row>
    <row r="324">
      <c r="A324" s="111" t="s">
        <v>551</v>
      </c>
      <c r="B324" s="112">
        <v>344232.0</v>
      </c>
      <c r="C324" s="95">
        <f>roundup((B324/1024)*(1+Assumptions!$B$22),0)</f>
        <v>404</v>
      </c>
    </row>
    <row r="325">
      <c r="A325" s="111" t="s">
        <v>1375</v>
      </c>
      <c r="B325" s="112">
        <v>109884.0</v>
      </c>
      <c r="C325" s="95">
        <f>roundup((B325/1024)*(1+Assumptions!$B$22),0)</f>
        <v>129</v>
      </c>
    </row>
    <row r="326">
      <c r="A326" s="111" t="s">
        <v>1455</v>
      </c>
      <c r="B326" s="112">
        <v>289780.0</v>
      </c>
      <c r="C326" s="95">
        <f>roundup((B326/1024)*(1+Assumptions!$B$22),0)</f>
        <v>340</v>
      </c>
    </row>
    <row r="327">
      <c r="A327" s="111" t="s">
        <v>1482</v>
      </c>
      <c r="B327" s="112">
        <v>542252.0</v>
      </c>
      <c r="C327" s="95">
        <f>roundup((B327/1024)*(1+Assumptions!$B$22),0)</f>
        <v>636</v>
      </c>
    </row>
    <row r="328">
      <c r="A328" s="111" t="s">
        <v>1519</v>
      </c>
      <c r="B328" s="112">
        <v>20900.0</v>
      </c>
      <c r="C328" s="95">
        <f>roundup((B328/1024)*(1+Assumptions!$B$22),0)</f>
        <v>25</v>
      </c>
    </row>
    <row r="329">
      <c r="A329" s="111" t="s">
        <v>1390</v>
      </c>
      <c r="B329" s="112">
        <v>25524.0</v>
      </c>
      <c r="C329" s="95">
        <f>roundup((B329/1024)*(1+Assumptions!$B$22),0)</f>
        <v>30</v>
      </c>
    </row>
    <row r="330">
      <c r="A330" s="111" t="s">
        <v>1172</v>
      </c>
      <c r="B330" s="112">
        <v>3421732.0</v>
      </c>
      <c r="C330" s="95">
        <f>roundup((B330/1024)*(1+Assumptions!$B$22),0)</f>
        <v>4010</v>
      </c>
    </row>
    <row r="331">
      <c r="A331" s="111" t="s">
        <v>1177</v>
      </c>
      <c r="B331" s="112">
        <v>200892.0</v>
      </c>
      <c r="C331" s="95">
        <f>roundup((B331/1024)*(1+Assumptions!$B$22),0)</f>
        <v>236</v>
      </c>
    </row>
    <row r="332">
      <c r="A332" s="111" t="s">
        <v>1163</v>
      </c>
      <c r="B332" s="112">
        <v>1227764.0</v>
      </c>
      <c r="C332" s="95">
        <f>roundup((B332/1024)*(1+Assumptions!$B$22),0)</f>
        <v>1439</v>
      </c>
    </row>
    <row r="333">
      <c r="A333" s="111" t="s">
        <v>1173</v>
      </c>
      <c r="B333" s="112">
        <v>4431200.0</v>
      </c>
      <c r="C333" s="95">
        <f>roundup((B333/1024)*(1+Assumptions!$B$22),0)</f>
        <v>5193</v>
      </c>
    </row>
    <row r="334">
      <c r="A334" s="111" t="s">
        <v>1616</v>
      </c>
      <c r="B334" s="112">
        <v>360492.0</v>
      </c>
      <c r="C334" s="95">
        <f>roundup((B334/1024)*(1+Assumptions!$B$22),0)</f>
        <v>423</v>
      </c>
    </row>
    <row r="335">
      <c r="A335" s="111" t="s">
        <v>774</v>
      </c>
      <c r="B335" s="112">
        <v>604288.0</v>
      </c>
      <c r="C335" s="95">
        <f>roundup((B335/1024)*(1+Assumptions!$B$22),0)</f>
        <v>709</v>
      </c>
    </row>
    <row r="336">
      <c r="A336" s="111" t="s">
        <v>764</v>
      </c>
      <c r="B336" s="112">
        <v>606572.0</v>
      </c>
      <c r="C336" s="95">
        <f>roundup((B336/1024)*(1+Assumptions!$B$22),0)</f>
        <v>711</v>
      </c>
    </row>
    <row r="337">
      <c r="A337" s="111" t="s">
        <v>1184</v>
      </c>
      <c r="B337" s="112">
        <v>78560.0</v>
      </c>
      <c r="C337" s="95">
        <f>roundup((B337/1024)*(1+Assumptions!$B$22),0)</f>
        <v>93</v>
      </c>
    </row>
    <row r="338">
      <c r="A338" s="111" t="s">
        <v>184</v>
      </c>
      <c r="B338" s="112">
        <v>148092.0</v>
      </c>
      <c r="C338" s="95">
        <f>roundup((B338/1024)*(1+Assumptions!$B$22),0)</f>
        <v>174</v>
      </c>
    </row>
    <row r="339">
      <c r="A339" s="111" t="s">
        <v>185</v>
      </c>
      <c r="B339" s="112">
        <v>303664.0</v>
      </c>
      <c r="C339" s="95">
        <f>roundup((B339/1024)*(1+Assumptions!$B$22),0)</f>
        <v>356</v>
      </c>
    </row>
    <row r="340">
      <c r="A340" s="111" t="s">
        <v>186</v>
      </c>
      <c r="B340" s="112">
        <v>162976.0</v>
      </c>
      <c r="C340" s="95">
        <f>roundup((B340/1024)*(1+Assumptions!$B$22),0)</f>
        <v>191</v>
      </c>
    </row>
    <row r="341">
      <c r="A341" s="111" t="s">
        <v>817</v>
      </c>
      <c r="B341" s="112">
        <v>105476.0</v>
      </c>
      <c r="C341" s="95">
        <f>roundup((B341/1024)*(1+Assumptions!$B$22),0)</f>
        <v>124</v>
      </c>
    </row>
    <row r="342">
      <c r="A342" s="111" t="s">
        <v>818</v>
      </c>
      <c r="B342" s="112">
        <v>97644.0</v>
      </c>
      <c r="C342" s="95">
        <f>roundup((B342/1024)*(1+Assumptions!$B$22),0)</f>
        <v>115</v>
      </c>
    </row>
    <row r="343">
      <c r="A343" s="111" t="s">
        <v>731</v>
      </c>
      <c r="B343" s="112">
        <v>81588.0</v>
      </c>
      <c r="C343" s="95">
        <f>roundup((B343/1024)*(1+Assumptions!$B$22),0)</f>
        <v>96</v>
      </c>
    </row>
    <row r="344">
      <c r="A344" s="111" t="s">
        <v>187</v>
      </c>
      <c r="B344" s="112">
        <v>54516.0</v>
      </c>
      <c r="C344" s="95">
        <f>roundup((B344/1024)*(1+Assumptions!$B$22),0)</f>
        <v>64</v>
      </c>
    </row>
    <row r="345">
      <c r="A345" s="111" t="s">
        <v>1593</v>
      </c>
      <c r="B345" s="112">
        <v>438872.0</v>
      </c>
      <c r="C345" s="95">
        <f>roundup((B345/1024)*(1+Assumptions!$B$22),0)</f>
        <v>515</v>
      </c>
    </row>
    <row r="346">
      <c r="A346" s="111" t="s">
        <v>1548</v>
      </c>
      <c r="B346" s="112">
        <v>42428.0</v>
      </c>
      <c r="C346" s="95">
        <f>roundup((B346/1024)*(1+Assumptions!$B$22),0)</f>
        <v>50</v>
      </c>
    </row>
    <row r="347">
      <c r="A347" s="111" t="s">
        <v>1483</v>
      </c>
      <c r="B347" s="112">
        <v>791776.0</v>
      </c>
      <c r="C347" s="95">
        <f>roundup((B347/1024)*(1+Assumptions!$B$22),0)</f>
        <v>928</v>
      </c>
    </row>
    <row r="348">
      <c r="A348" s="111" t="s">
        <v>1484</v>
      </c>
      <c r="B348" s="112">
        <v>119628.0</v>
      </c>
      <c r="C348" s="95">
        <f>roundup((B348/1024)*(1+Assumptions!$B$22),0)</f>
        <v>141</v>
      </c>
    </row>
    <row r="349">
      <c r="A349" s="111" t="s">
        <v>461</v>
      </c>
      <c r="B349" s="112">
        <v>36612.0</v>
      </c>
      <c r="C349" s="95">
        <f>roundup((B349/1024)*(1+Assumptions!$B$22),0)</f>
        <v>43</v>
      </c>
    </row>
    <row r="350">
      <c r="A350" s="111" t="s">
        <v>514</v>
      </c>
      <c r="B350" s="112">
        <v>78640.0</v>
      </c>
      <c r="C350" s="95">
        <f>roundup((B350/1024)*(1+Assumptions!$B$22),0)</f>
        <v>93</v>
      </c>
    </row>
    <row r="351">
      <c r="A351" s="111" t="s">
        <v>852</v>
      </c>
      <c r="B351" s="112">
        <v>166612.0</v>
      </c>
      <c r="C351" s="95">
        <f>roundup((B351/1024)*(1+Assumptions!$B$22),0)</f>
        <v>196</v>
      </c>
    </row>
    <row r="352">
      <c r="A352" s="111" t="s">
        <v>853</v>
      </c>
      <c r="B352" s="112">
        <v>142188.0</v>
      </c>
      <c r="C352" s="95">
        <f>roundup((B352/1024)*(1+Assumptions!$B$22),0)</f>
        <v>167</v>
      </c>
    </row>
    <row r="353">
      <c r="A353" s="111" t="s">
        <v>854</v>
      </c>
      <c r="B353" s="112">
        <v>153924.0</v>
      </c>
      <c r="C353" s="95">
        <f>roundup((B353/1024)*(1+Assumptions!$B$22),0)</f>
        <v>181</v>
      </c>
    </row>
    <row r="354">
      <c r="A354" s="111" t="s">
        <v>1019</v>
      </c>
      <c r="B354" s="112">
        <v>3589532.0</v>
      </c>
      <c r="C354" s="95">
        <f>roundup((B354/1024)*(1+Assumptions!$B$22),0)</f>
        <v>4207</v>
      </c>
    </row>
    <row r="355">
      <c r="A355" s="111" t="s">
        <v>1020</v>
      </c>
      <c r="B355" s="112">
        <v>2.117116E7</v>
      </c>
      <c r="C355" s="95">
        <f>roundup((B355/1024)*(1+Assumptions!$B$22),0)</f>
        <v>24810</v>
      </c>
    </row>
    <row r="356">
      <c r="A356" s="111" t="s">
        <v>1021</v>
      </c>
      <c r="B356" s="112">
        <v>25788.0</v>
      </c>
      <c r="C356" s="95">
        <f>roundup((B356/1024)*(1+Assumptions!$B$22),0)</f>
        <v>31</v>
      </c>
    </row>
    <row r="357">
      <c r="A357" s="111" t="s">
        <v>1185</v>
      </c>
      <c r="B357" s="112">
        <v>172360.0</v>
      </c>
      <c r="C357" s="95">
        <f>roundup((B357/1024)*(1+Assumptions!$B$22),0)</f>
        <v>202</v>
      </c>
    </row>
    <row r="358">
      <c r="A358" s="111" t="s">
        <v>1186</v>
      </c>
      <c r="B358" s="112">
        <v>142184.0</v>
      </c>
      <c r="C358" s="95">
        <f>roundup((B358/1024)*(1+Assumptions!$B$22),0)</f>
        <v>167</v>
      </c>
    </row>
    <row r="359">
      <c r="A359" s="111" t="s">
        <v>637</v>
      </c>
      <c r="B359" s="112">
        <v>91788.0</v>
      </c>
      <c r="C359" s="95">
        <f>roundup((B359/1024)*(1+Assumptions!$B$22),0)</f>
        <v>108</v>
      </c>
    </row>
    <row r="360">
      <c r="A360" s="111" t="s">
        <v>638</v>
      </c>
      <c r="B360" s="112">
        <v>82788.0</v>
      </c>
      <c r="C360" s="95">
        <f>roundup((B360/1024)*(1+Assumptions!$B$22),0)</f>
        <v>98</v>
      </c>
    </row>
    <row r="361">
      <c r="A361" s="111" t="s">
        <v>639</v>
      </c>
      <c r="B361" s="112">
        <v>71260.0</v>
      </c>
      <c r="C361" s="95">
        <f>roundup((B361/1024)*(1+Assumptions!$B$22),0)</f>
        <v>84</v>
      </c>
    </row>
    <row r="362">
      <c r="A362" s="111" t="s">
        <v>640</v>
      </c>
      <c r="B362" s="112">
        <v>97004.0</v>
      </c>
      <c r="C362" s="95">
        <f>roundup((B362/1024)*(1+Assumptions!$B$22),0)</f>
        <v>114</v>
      </c>
    </row>
    <row r="363">
      <c r="A363" s="111" t="s">
        <v>1376</v>
      </c>
      <c r="B363" s="112">
        <v>102244.0</v>
      </c>
      <c r="C363" s="95">
        <f>roundup((B363/1024)*(1+Assumptions!$B$22),0)</f>
        <v>120</v>
      </c>
    </row>
    <row r="364">
      <c r="A364" s="111" t="s">
        <v>1403</v>
      </c>
      <c r="B364" s="112">
        <v>92480.0</v>
      </c>
      <c r="C364" s="95">
        <f>roundup((B364/1024)*(1+Assumptions!$B$22),0)</f>
        <v>109</v>
      </c>
    </row>
    <row r="365">
      <c r="A365" s="111" t="s">
        <v>1456</v>
      </c>
      <c r="B365" s="112">
        <v>210588.0</v>
      </c>
      <c r="C365" s="95">
        <f>roundup((B365/1024)*(1+Assumptions!$B$22),0)</f>
        <v>247</v>
      </c>
    </row>
    <row r="366">
      <c r="A366" s="111" t="s">
        <v>1391</v>
      </c>
      <c r="B366" s="112">
        <v>17636.0</v>
      </c>
      <c r="C366" s="95">
        <f>roundup((B366/1024)*(1+Assumptions!$B$22),0)</f>
        <v>21</v>
      </c>
    </row>
    <row r="367">
      <c r="A367" s="111" t="s">
        <v>1187</v>
      </c>
      <c r="B367" s="112">
        <v>3100312.0</v>
      </c>
      <c r="C367" s="95">
        <f>roundup((B367/1024)*(1+Assumptions!$B$22),0)</f>
        <v>3634</v>
      </c>
    </row>
    <row r="368">
      <c r="A368" s="111" t="s">
        <v>1188</v>
      </c>
      <c r="B368" s="112">
        <v>1.114192E7</v>
      </c>
      <c r="C368" s="95">
        <f>roundup((B368/1024)*(1+Assumptions!$B$22),0)</f>
        <v>13057</v>
      </c>
    </row>
    <row r="369">
      <c r="A369" s="111" t="s">
        <v>1617</v>
      </c>
      <c r="B369" s="112">
        <v>224028.0</v>
      </c>
      <c r="C369" s="95">
        <f>roundup((B369/1024)*(1+Assumptions!$B$22),0)</f>
        <v>263</v>
      </c>
    </row>
    <row r="370">
      <c r="A370" s="111" t="s">
        <v>209</v>
      </c>
      <c r="B370" s="112">
        <v>1192468.0</v>
      </c>
      <c r="C370" s="95">
        <f>roundup((B370/1024)*(1+Assumptions!$B$22),0)</f>
        <v>1398</v>
      </c>
    </row>
    <row r="371">
      <c r="A371" s="111" t="s">
        <v>827</v>
      </c>
      <c r="B371" s="112">
        <v>130580.0</v>
      </c>
      <c r="C371" s="95">
        <f>roundup((B371/1024)*(1+Assumptions!$B$22),0)</f>
        <v>154</v>
      </c>
    </row>
    <row r="372">
      <c r="A372" s="111" t="s">
        <v>723</v>
      </c>
      <c r="B372" s="112">
        <v>316948.0</v>
      </c>
      <c r="C372" s="95">
        <f>roundup((B372/1024)*(1+Assumptions!$B$22),0)</f>
        <v>372</v>
      </c>
    </row>
    <row r="373">
      <c r="A373" s="111" t="s">
        <v>724</v>
      </c>
      <c r="B373" s="112">
        <v>295180.0</v>
      </c>
      <c r="C373" s="95">
        <f>roundup((B373/1024)*(1+Assumptions!$B$22),0)</f>
        <v>346</v>
      </c>
    </row>
    <row r="374">
      <c r="A374" s="111" t="s">
        <v>476</v>
      </c>
      <c r="B374" s="112">
        <v>64228.0</v>
      </c>
      <c r="C374" s="95">
        <f>roundup((B374/1024)*(1+Assumptions!$B$22),0)</f>
        <v>76</v>
      </c>
    </row>
    <row r="375">
      <c r="A375" s="111" t="s">
        <v>477</v>
      </c>
      <c r="B375" s="112">
        <v>62948.0</v>
      </c>
      <c r="C375" s="95">
        <f>roundup((B375/1024)*(1+Assumptions!$B$22),0)</f>
        <v>74</v>
      </c>
    </row>
    <row r="376">
      <c r="A376" s="111" t="s">
        <v>478</v>
      </c>
      <c r="B376" s="112">
        <v>62604.0</v>
      </c>
      <c r="C376" s="95">
        <f>roundup((B376/1024)*(1+Assumptions!$B$22),0)</f>
        <v>74</v>
      </c>
    </row>
    <row r="377">
      <c r="A377" s="111" t="s">
        <v>229</v>
      </c>
      <c r="B377" s="112">
        <v>125552.0</v>
      </c>
      <c r="C377" s="95">
        <f>roundup((B377/1024)*(1+Assumptions!$B$22),0)</f>
        <v>148</v>
      </c>
    </row>
    <row r="378">
      <c r="A378" s="111" t="s">
        <v>1341</v>
      </c>
      <c r="B378" s="112">
        <v>125060.0</v>
      </c>
      <c r="C378" s="95">
        <f>roundup((B378/1024)*(1+Assumptions!$B$22),0)</f>
        <v>147</v>
      </c>
    </row>
    <row r="379">
      <c r="A379" s="111" t="s">
        <v>323</v>
      </c>
      <c r="B379" s="112">
        <v>300860.0</v>
      </c>
      <c r="C379" s="95">
        <f>roundup((B379/1024)*(1+Assumptions!$B$22),0)</f>
        <v>353</v>
      </c>
    </row>
    <row r="380">
      <c r="A380" s="111" t="s">
        <v>324</v>
      </c>
      <c r="B380" s="112">
        <v>224524.0</v>
      </c>
      <c r="C380" s="95">
        <f>roundup((B380/1024)*(1+Assumptions!$B$22),0)</f>
        <v>264</v>
      </c>
    </row>
    <row r="381">
      <c r="A381" s="111" t="s">
        <v>333</v>
      </c>
      <c r="B381" s="112">
        <v>769476.0</v>
      </c>
      <c r="C381" s="95">
        <f>roundup((B381/1024)*(1+Assumptions!$B$22),0)</f>
        <v>902</v>
      </c>
    </row>
    <row r="382">
      <c r="A382" s="111" t="s">
        <v>1545</v>
      </c>
      <c r="B382" s="112">
        <v>42276.0</v>
      </c>
      <c r="C382" s="95">
        <f>roundup((B382/1024)*(1+Assumptions!$B$22),0)</f>
        <v>50</v>
      </c>
    </row>
    <row r="383">
      <c r="A383" s="111" t="s">
        <v>1672</v>
      </c>
      <c r="B383" s="112">
        <v>58308.0</v>
      </c>
      <c r="C383" s="95">
        <f>roundup((B383/1024)*(1+Assumptions!$B$22),0)</f>
        <v>69</v>
      </c>
    </row>
    <row r="384">
      <c r="A384" s="111" t="s">
        <v>528</v>
      </c>
      <c r="B384" s="112">
        <v>112764.0</v>
      </c>
      <c r="C384" s="95">
        <f>roundup((B384/1024)*(1+Assumptions!$B$22),0)</f>
        <v>133</v>
      </c>
    </row>
    <row r="385">
      <c r="A385" s="111" t="s">
        <v>1476</v>
      </c>
      <c r="B385" s="112">
        <v>8586996.0</v>
      </c>
      <c r="C385" s="95">
        <f>roundup((B385/1024)*(1+Assumptions!$B$22),0)</f>
        <v>10063</v>
      </c>
    </row>
    <row r="386">
      <c r="A386" s="111" t="s">
        <v>475</v>
      </c>
      <c r="B386" s="112">
        <v>248180.0</v>
      </c>
      <c r="C386" s="95">
        <f>roundup((B386/1024)*(1+Assumptions!$B$22),0)</f>
        <v>291</v>
      </c>
    </row>
    <row r="387">
      <c r="A387" s="111" t="s">
        <v>366</v>
      </c>
      <c r="B387" s="112">
        <v>111616.0</v>
      </c>
      <c r="C387" s="95">
        <f>roundup((B387/1024)*(1+Assumptions!$B$22),0)</f>
        <v>131</v>
      </c>
    </row>
    <row r="388">
      <c r="A388" s="111" t="s">
        <v>1461</v>
      </c>
      <c r="B388" s="112">
        <v>159940.0</v>
      </c>
      <c r="C388" s="95">
        <f>roundup((B388/1024)*(1+Assumptions!$B$22),0)</f>
        <v>188</v>
      </c>
    </row>
    <row r="389">
      <c r="A389" s="111" t="s">
        <v>840</v>
      </c>
      <c r="B389" s="112">
        <v>174584.0</v>
      </c>
      <c r="C389" s="95">
        <f>roundup((B389/1024)*(1+Assumptions!$B$22),0)</f>
        <v>205</v>
      </c>
    </row>
    <row r="390">
      <c r="A390" s="111" t="s">
        <v>518</v>
      </c>
      <c r="B390" s="112">
        <v>140644.0</v>
      </c>
      <c r="C390" s="95">
        <f>roundup((B390/1024)*(1+Assumptions!$B$22),0)</f>
        <v>165</v>
      </c>
    </row>
    <row r="391">
      <c r="A391" s="111" t="s">
        <v>1673</v>
      </c>
      <c r="B391" s="112">
        <v>625160.0</v>
      </c>
      <c r="C391" s="95">
        <f>roundup((B391/1024)*(1+Assumptions!$B$22),0)</f>
        <v>733</v>
      </c>
    </row>
    <row r="392">
      <c r="A392" s="111" t="s">
        <v>1034</v>
      </c>
      <c r="B392" s="112">
        <v>9663944.0</v>
      </c>
      <c r="C392" s="95">
        <f>roundup((B392/1024)*(1+Assumptions!$B$22),0)</f>
        <v>11325</v>
      </c>
    </row>
    <row r="393">
      <c r="A393" s="111" t="s">
        <v>1035</v>
      </c>
      <c r="B393" s="112">
        <v>6.9427372E7</v>
      </c>
      <c r="C393" s="95">
        <f>roundup((B393/1024)*(1+Assumptions!$B$22),0)</f>
        <v>81361</v>
      </c>
    </row>
    <row r="394">
      <c r="A394" s="111" t="s">
        <v>1036</v>
      </c>
      <c r="B394" s="112">
        <v>5.2551596E7</v>
      </c>
      <c r="C394" s="95">
        <f>roundup((B394/1024)*(1+Assumptions!$B$22),0)</f>
        <v>61584</v>
      </c>
    </row>
    <row r="395">
      <c r="A395" s="111" t="s">
        <v>1037</v>
      </c>
      <c r="B395" s="112">
        <v>75428.0</v>
      </c>
      <c r="C395" s="95">
        <f>roundup((B395/1024)*(1+Assumptions!$B$22),0)</f>
        <v>89</v>
      </c>
    </row>
    <row r="396">
      <c r="A396" s="111" t="s">
        <v>367</v>
      </c>
      <c r="B396" s="112">
        <v>27912.0</v>
      </c>
      <c r="C396" s="95">
        <f>roundup((B396/1024)*(1+Assumptions!$B$22),0)</f>
        <v>33</v>
      </c>
    </row>
    <row r="397">
      <c r="A397" s="111" t="s">
        <v>368</v>
      </c>
      <c r="B397" s="112">
        <v>32628.0</v>
      </c>
      <c r="C397" s="95">
        <f>roundup((B397/1024)*(1+Assumptions!$B$22),0)</f>
        <v>39</v>
      </c>
    </row>
    <row r="398">
      <c r="A398" s="111" t="s">
        <v>1074</v>
      </c>
      <c r="B398" s="112">
        <v>96716.0</v>
      </c>
      <c r="C398" s="95">
        <f>roundup((B398/1024)*(1+Assumptions!$B$22),0)</f>
        <v>114</v>
      </c>
    </row>
    <row r="399">
      <c r="A399" s="111" t="s">
        <v>1635</v>
      </c>
      <c r="B399" s="112">
        <v>95972.0</v>
      </c>
      <c r="C399" s="95">
        <f>roundup((B399/1024)*(1+Assumptions!$B$22),0)</f>
        <v>113</v>
      </c>
    </row>
    <row r="400">
      <c r="A400" s="111" t="s">
        <v>1232</v>
      </c>
      <c r="B400" s="112">
        <v>47128.0</v>
      </c>
      <c r="C400" s="95">
        <f>roundup((B400/1024)*(1+Assumptions!$B$22),0)</f>
        <v>56</v>
      </c>
    </row>
    <row r="401">
      <c r="A401" s="111" t="s">
        <v>1462</v>
      </c>
      <c r="B401" s="112">
        <v>163456.0</v>
      </c>
      <c r="C401" s="95">
        <f>roundup((B401/1024)*(1+Assumptions!$B$22),0)</f>
        <v>192</v>
      </c>
    </row>
    <row r="402">
      <c r="A402" s="111" t="s">
        <v>408</v>
      </c>
      <c r="B402" s="112">
        <v>76920.0</v>
      </c>
      <c r="C402" s="95">
        <f>roundup((B402/1024)*(1+Assumptions!$B$22),0)</f>
        <v>91</v>
      </c>
    </row>
    <row r="403">
      <c r="A403" s="111" t="s">
        <v>648</v>
      </c>
      <c r="B403" s="112">
        <v>623812.0</v>
      </c>
      <c r="C403" s="95">
        <f>roundup((B403/1024)*(1+Assumptions!$B$22),0)</f>
        <v>732</v>
      </c>
    </row>
    <row r="404">
      <c r="A404" s="111" t="s">
        <v>649</v>
      </c>
      <c r="B404" s="112">
        <v>395960.0</v>
      </c>
      <c r="C404" s="95">
        <f>roundup((B404/1024)*(1+Assumptions!$B$22),0)</f>
        <v>465</v>
      </c>
    </row>
    <row r="405">
      <c r="A405" s="111" t="s">
        <v>650</v>
      </c>
      <c r="B405" s="112">
        <v>71716.0</v>
      </c>
      <c r="C405" s="95">
        <f>roundup((B405/1024)*(1+Assumptions!$B$22),0)</f>
        <v>85</v>
      </c>
    </row>
    <row r="406">
      <c r="A406" s="111" t="s">
        <v>1397</v>
      </c>
      <c r="B406" s="112">
        <v>7210332.0</v>
      </c>
      <c r="C406" s="95">
        <f>roundup((B406/1024)*(1+Assumptions!$B$22),0)</f>
        <v>8450</v>
      </c>
    </row>
    <row r="407">
      <c r="A407" s="111" t="s">
        <v>1388</v>
      </c>
      <c r="B407" s="112">
        <v>23364.0</v>
      </c>
      <c r="C407" s="95">
        <f>roundup((B407/1024)*(1+Assumptions!$B$22),0)</f>
        <v>28</v>
      </c>
    </row>
    <row r="408">
      <c r="A408" s="111" t="s">
        <v>244</v>
      </c>
      <c r="B408" s="112">
        <v>196888.0</v>
      </c>
      <c r="C408" s="95">
        <f>roundup((B408/1024)*(1+Assumptions!$B$22),0)</f>
        <v>231</v>
      </c>
    </row>
    <row r="409">
      <c r="A409" s="111" t="s">
        <v>348</v>
      </c>
      <c r="B409" s="112">
        <v>14032.0</v>
      </c>
      <c r="C409" s="95">
        <f>roundup((B409/1024)*(1+Assumptions!$B$22),0)</f>
        <v>17</v>
      </c>
    </row>
    <row r="410">
      <c r="A410" s="111" t="s">
        <v>1372</v>
      </c>
      <c r="B410" s="112">
        <v>372984.0</v>
      </c>
      <c r="C410" s="95">
        <f>roundup((B410/1024)*(1+Assumptions!$B$22),0)</f>
        <v>438</v>
      </c>
    </row>
    <row r="411">
      <c r="A411" s="111" t="s">
        <v>1622</v>
      </c>
      <c r="B411" s="112">
        <v>2282252.0</v>
      </c>
      <c r="C411" s="95">
        <f>roundup((B411/1024)*(1+Assumptions!$B$22),0)</f>
        <v>2675</v>
      </c>
    </row>
    <row r="412">
      <c r="A412" s="111" t="s">
        <v>1596</v>
      </c>
      <c r="B412" s="112">
        <v>54492.0</v>
      </c>
      <c r="C412" s="95">
        <f>roundup((B412/1024)*(1+Assumptions!$B$22),0)</f>
        <v>64</v>
      </c>
    </row>
    <row r="413">
      <c r="A413" s="111" t="s">
        <v>1623</v>
      </c>
      <c r="B413" s="112">
        <v>75532.0</v>
      </c>
      <c r="C413" s="95">
        <f>roundup((B413/1024)*(1+Assumptions!$B$22),0)</f>
        <v>89</v>
      </c>
    </row>
    <row r="414">
      <c r="A414" s="111" t="s">
        <v>1653</v>
      </c>
      <c r="B414" s="112">
        <v>227488.0</v>
      </c>
      <c r="C414" s="95">
        <f>roundup((B414/1024)*(1+Assumptions!$B$22),0)</f>
        <v>267</v>
      </c>
    </row>
    <row r="415">
      <c r="A415" s="111" t="s">
        <v>647</v>
      </c>
      <c r="B415" s="112">
        <v>406668.0</v>
      </c>
      <c r="C415" s="95">
        <f>roundup((B415/1024)*(1+Assumptions!$B$22),0)</f>
        <v>477</v>
      </c>
    </row>
    <row r="416">
      <c r="A416" s="111" t="s">
        <v>783</v>
      </c>
      <c r="B416" s="112">
        <v>418956.0</v>
      </c>
      <c r="C416" s="95">
        <f>roundup((B416/1024)*(1+Assumptions!$B$22),0)</f>
        <v>491</v>
      </c>
    </row>
    <row r="417">
      <c r="A417" s="111" t="s">
        <v>1225</v>
      </c>
      <c r="B417" s="112">
        <v>102464.0</v>
      </c>
      <c r="C417" s="95">
        <f>roundup((B417/1024)*(1+Assumptions!$B$22),0)</f>
        <v>121</v>
      </c>
    </row>
    <row r="418">
      <c r="A418" s="111" t="s">
        <v>1211</v>
      </c>
      <c r="B418" s="112">
        <v>75168.0</v>
      </c>
      <c r="C418" s="95">
        <f>roundup((B418/1024)*(1+Assumptions!$B$22),0)</f>
        <v>89</v>
      </c>
    </row>
    <row r="419">
      <c r="A419" s="111" t="s">
        <v>1212</v>
      </c>
      <c r="B419" s="112">
        <v>67024.0</v>
      </c>
      <c r="C419" s="95">
        <f>roundup((B419/1024)*(1+Assumptions!$B$22),0)</f>
        <v>79</v>
      </c>
    </row>
    <row r="420">
      <c r="A420" s="111" t="s">
        <v>1213</v>
      </c>
      <c r="B420" s="112">
        <v>108384.0</v>
      </c>
      <c r="C420" s="95">
        <f>roundup((B420/1024)*(1+Assumptions!$B$22),0)</f>
        <v>128</v>
      </c>
    </row>
    <row r="421">
      <c r="A421" s="111" t="s">
        <v>498</v>
      </c>
      <c r="B421" s="112">
        <v>662336.0</v>
      </c>
      <c r="C421" s="95">
        <f>roundup((B421/1024)*(1+Assumptions!$B$22),0)</f>
        <v>777</v>
      </c>
    </row>
    <row r="422">
      <c r="A422" s="111" t="s">
        <v>1226</v>
      </c>
      <c r="B422" s="112">
        <v>109712.0</v>
      </c>
      <c r="C422" s="95">
        <f>roundup((B422/1024)*(1+Assumptions!$B$22),0)</f>
        <v>129</v>
      </c>
    </row>
    <row r="423">
      <c r="A423" s="111" t="s">
        <v>1227</v>
      </c>
      <c r="B423" s="112">
        <v>113528.0</v>
      </c>
      <c r="C423" s="95">
        <f>roundup((B423/1024)*(1+Assumptions!$B$22),0)</f>
        <v>134</v>
      </c>
    </row>
    <row r="424">
      <c r="A424" s="111" t="s">
        <v>1228</v>
      </c>
      <c r="B424" s="112">
        <v>119296.0</v>
      </c>
      <c r="C424" s="95">
        <f>roundup((B424/1024)*(1+Assumptions!$B$22),0)</f>
        <v>140</v>
      </c>
    </row>
    <row r="425">
      <c r="A425" s="111" t="s">
        <v>1214</v>
      </c>
      <c r="B425" s="112">
        <v>300836.0</v>
      </c>
      <c r="C425" s="95">
        <f>roundup((B425/1024)*(1+Assumptions!$B$22),0)</f>
        <v>353</v>
      </c>
    </row>
    <row r="426">
      <c r="A426" s="111" t="s">
        <v>1229</v>
      </c>
      <c r="B426" s="112">
        <v>181992.0</v>
      </c>
      <c r="C426" s="95">
        <f>roundup((B426/1024)*(1+Assumptions!$B$22),0)</f>
        <v>214</v>
      </c>
    </row>
    <row r="427">
      <c r="A427" s="111" t="s">
        <v>1215</v>
      </c>
      <c r="B427" s="112">
        <v>90704.0</v>
      </c>
      <c r="C427" s="95">
        <f>roundup((B427/1024)*(1+Assumptions!$B$22),0)</f>
        <v>107</v>
      </c>
    </row>
    <row r="428">
      <c r="A428" s="111" t="s">
        <v>1216</v>
      </c>
      <c r="B428" s="112">
        <v>77212.0</v>
      </c>
      <c r="C428" s="95">
        <f>roundup((B428/1024)*(1+Assumptions!$B$22),0)</f>
        <v>91</v>
      </c>
    </row>
    <row r="429">
      <c r="A429" s="111" t="s">
        <v>1230</v>
      </c>
      <c r="B429" s="112">
        <v>101392.0</v>
      </c>
      <c r="C429" s="95">
        <f>roundup((B429/1024)*(1+Assumptions!$B$22),0)</f>
        <v>119</v>
      </c>
    </row>
    <row r="430">
      <c r="A430" s="111" t="s">
        <v>499</v>
      </c>
      <c r="B430" s="112">
        <v>357976.0</v>
      </c>
      <c r="C430" s="95">
        <f>roundup((B430/1024)*(1+Assumptions!$B$22),0)</f>
        <v>420</v>
      </c>
    </row>
    <row r="431">
      <c r="A431" s="111" t="s">
        <v>1203</v>
      </c>
      <c r="B431" s="112">
        <v>134892.0</v>
      </c>
      <c r="C431" s="95">
        <f>roundup((B431/1024)*(1+Assumptions!$B$22),0)</f>
        <v>159</v>
      </c>
    </row>
    <row r="432">
      <c r="A432" s="111" t="s">
        <v>1204</v>
      </c>
      <c r="B432" s="112">
        <v>124408.0</v>
      </c>
      <c r="C432" s="95">
        <f>roundup((B432/1024)*(1+Assumptions!$B$22),0)</f>
        <v>146</v>
      </c>
    </row>
    <row r="433">
      <c r="A433" s="111" t="s">
        <v>1231</v>
      </c>
      <c r="B433" s="112">
        <v>95752.0</v>
      </c>
      <c r="C433" s="95">
        <f>roundup((B433/1024)*(1+Assumptions!$B$22),0)</f>
        <v>113</v>
      </c>
    </row>
    <row r="434">
      <c r="A434" s="111" t="s">
        <v>1205</v>
      </c>
      <c r="B434" s="112">
        <v>145488.0</v>
      </c>
      <c r="C434" s="95">
        <f>roundup((B434/1024)*(1+Assumptions!$B$22),0)</f>
        <v>171</v>
      </c>
    </row>
    <row r="435">
      <c r="A435" s="111" t="s">
        <v>1217</v>
      </c>
      <c r="B435" s="112">
        <v>108264.0</v>
      </c>
      <c r="C435" s="95">
        <f>roundup((B435/1024)*(1+Assumptions!$B$22),0)</f>
        <v>127</v>
      </c>
    </row>
    <row r="436">
      <c r="A436" s="111" t="s">
        <v>1218</v>
      </c>
      <c r="B436" s="112">
        <v>102936.0</v>
      </c>
      <c r="C436" s="95">
        <f>roundup((B436/1024)*(1+Assumptions!$B$22),0)</f>
        <v>121</v>
      </c>
    </row>
    <row r="437">
      <c r="A437" s="111" t="s">
        <v>1206</v>
      </c>
      <c r="B437" s="112">
        <v>111080.0</v>
      </c>
      <c r="C437" s="95">
        <f>roundup((B437/1024)*(1+Assumptions!$B$22),0)</f>
        <v>131</v>
      </c>
    </row>
    <row r="438">
      <c r="A438" s="111" t="s">
        <v>1207</v>
      </c>
      <c r="B438" s="112">
        <v>97912.0</v>
      </c>
      <c r="C438" s="95">
        <f>roundup((B438/1024)*(1+Assumptions!$B$22),0)</f>
        <v>115</v>
      </c>
    </row>
    <row r="439">
      <c r="A439" s="111" t="s">
        <v>1208</v>
      </c>
      <c r="B439" s="112">
        <v>103552.0</v>
      </c>
      <c r="C439" s="95">
        <f>roundup((B439/1024)*(1+Assumptions!$B$22),0)</f>
        <v>122</v>
      </c>
    </row>
    <row r="440">
      <c r="A440" s="111" t="s">
        <v>1219</v>
      </c>
      <c r="B440" s="112">
        <v>534168.0</v>
      </c>
      <c r="C440" s="95">
        <f>roundup((B440/1024)*(1+Assumptions!$B$22),0)</f>
        <v>626</v>
      </c>
    </row>
    <row r="441">
      <c r="A441" s="111" t="s">
        <v>1220</v>
      </c>
      <c r="B441" s="112">
        <v>118548.0</v>
      </c>
      <c r="C441" s="95">
        <f>roundup((B441/1024)*(1+Assumptions!$B$22),0)</f>
        <v>139</v>
      </c>
    </row>
    <row r="442">
      <c r="A442" s="111" t="s">
        <v>1221</v>
      </c>
      <c r="B442" s="112">
        <v>94168.0</v>
      </c>
      <c r="C442" s="95">
        <f>roundup((B442/1024)*(1+Assumptions!$B$22),0)</f>
        <v>111</v>
      </c>
    </row>
    <row r="443">
      <c r="A443" s="111" t="s">
        <v>1222</v>
      </c>
      <c r="B443" s="112">
        <v>92568.0</v>
      </c>
      <c r="C443" s="95">
        <f>roundup((B443/1024)*(1+Assumptions!$B$22),0)</f>
        <v>109</v>
      </c>
    </row>
    <row r="444">
      <c r="A444" s="111" t="s">
        <v>1223</v>
      </c>
      <c r="B444" s="112">
        <v>162024.0</v>
      </c>
      <c r="C444" s="95">
        <f>roundup((B444/1024)*(1+Assumptions!$B$22),0)</f>
        <v>190</v>
      </c>
    </row>
    <row r="445">
      <c r="A445" s="111" t="s">
        <v>804</v>
      </c>
      <c r="B445" s="112">
        <v>100454.0</v>
      </c>
      <c r="C445" s="95">
        <f>roundup((B445/1024)*(1+Assumptions!$B$22),0)</f>
        <v>118</v>
      </c>
    </row>
    <row r="446">
      <c r="A446" s="111" t="s">
        <v>805</v>
      </c>
      <c r="B446" s="112">
        <v>100454.0</v>
      </c>
      <c r="C446" s="95">
        <f>roundup((B446/1024)*(1+Assumptions!$B$22),0)</f>
        <v>118</v>
      </c>
    </row>
    <row r="447">
      <c r="A447" s="111" t="s">
        <v>726</v>
      </c>
      <c r="B447" s="112">
        <v>96358.0</v>
      </c>
      <c r="C447" s="95">
        <f>roundup((B447/1024)*(1+Assumptions!$B$22),0)</f>
        <v>113</v>
      </c>
    </row>
    <row r="448">
      <c r="A448" s="111" t="s">
        <v>529</v>
      </c>
      <c r="B448" s="112">
        <v>96365.0</v>
      </c>
      <c r="C448" s="95">
        <f>roundup((B448/1024)*(1+Assumptions!$B$22),0)</f>
        <v>113</v>
      </c>
    </row>
    <row r="449">
      <c r="A449" s="111" t="s">
        <v>1477</v>
      </c>
      <c r="B449" s="112">
        <v>2617450.0</v>
      </c>
      <c r="C449" s="95">
        <f>roundup((B449/1024)*(1+Assumptions!$B$22),0)</f>
        <v>3068</v>
      </c>
    </row>
    <row r="450">
      <c r="A450" s="111" t="s">
        <v>369</v>
      </c>
      <c r="B450" s="112">
        <v>307300.0</v>
      </c>
      <c r="C450" s="95">
        <f>roundup((B450/1024)*(1+Assumptions!$B$22),0)</f>
        <v>361</v>
      </c>
    </row>
    <row r="451">
      <c r="A451" s="111" t="s">
        <v>1373</v>
      </c>
      <c r="B451" s="112">
        <v>79974.0</v>
      </c>
      <c r="C451" s="95">
        <f>roundup((B451/1024)*(1+Assumptions!$B$22),0)</f>
        <v>94</v>
      </c>
    </row>
    <row r="452">
      <c r="A452" s="111" t="s">
        <v>576</v>
      </c>
      <c r="B452" s="112">
        <v>185113.0</v>
      </c>
      <c r="C452" s="95">
        <f>roundup((B452/1024)*(1+Assumptions!$B$22),0)</f>
        <v>217</v>
      </c>
    </row>
    <row r="453">
      <c r="A453" s="111" t="s">
        <v>1164</v>
      </c>
      <c r="B453" s="112">
        <v>104824.0</v>
      </c>
      <c r="C453" s="95">
        <f>roundup((B453/1024)*(1+Assumptions!$B$22),0)</f>
        <v>123</v>
      </c>
    </row>
    <row r="454">
      <c r="A454" s="111" t="s">
        <v>1591</v>
      </c>
      <c r="B454" s="112">
        <v>252556.0</v>
      </c>
      <c r="C454" s="95">
        <f>roundup((B454/1024)*(1+Assumptions!$B$22),0)</f>
        <v>296</v>
      </c>
    </row>
    <row r="455">
      <c r="A455" s="111" t="s">
        <v>1589</v>
      </c>
      <c r="B455" s="112">
        <v>3346972.0</v>
      </c>
      <c r="C455" s="95">
        <f>roundup((B455/1024)*(1+Assumptions!$B$22),0)</f>
        <v>3923</v>
      </c>
    </row>
    <row r="456">
      <c r="A456" s="111" t="s">
        <v>305</v>
      </c>
      <c r="B456" s="112">
        <v>1901988.0</v>
      </c>
      <c r="C456" s="95">
        <f>roundup((B456/1024)*(1+Assumptions!$B$22),0)</f>
        <v>2229</v>
      </c>
    </row>
    <row r="457">
      <c r="A457" s="111" t="s">
        <v>1344</v>
      </c>
      <c r="B457" s="112">
        <v>8880.0</v>
      </c>
      <c r="C457" s="95">
        <f>roundup((B457/1024)*(1+Assumptions!$B$22),0)</f>
        <v>11</v>
      </c>
    </row>
    <row r="458">
      <c r="A458" s="111" t="s">
        <v>225</v>
      </c>
      <c r="B458" s="112">
        <v>1596952.0</v>
      </c>
      <c r="C458" s="95">
        <f>roundup((B458/1024)*(1+Assumptions!$B$22),0)</f>
        <v>1872</v>
      </c>
    </row>
    <row r="459">
      <c r="A459" s="111" t="s">
        <v>1703</v>
      </c>
      <c r="B459" s="112">
        <v>71896.0</v>
      </c>
      <c r="C459" s="95">
        <f>roundup((B459/1024)*(1+Assumptions!$B$22),0)</f>
        <v>85</v>
      </c>
    </row>
    <row r="460">
      <c r="A460" s="111" t="s">
        <v>191</v>
      </c>
      <c r="B460" s="112">
        <v>480076.0</v>
      </c>
      <c r="C460" s="95">
        <f>roundup((B460/1024)*(1+Assumptions!$B$22),0)</f>
        <v>563</v>
      </c>
    </row>
    <row r="461">
      <c r="A461" s="111" t="s">
        <v>1704</v>
      </c>
      <c r="B461" s="112">
        <v>14140.0</v>
      </c>
      <c r="C461" s="95">
        <f>roundup((B461/1024)*(1+Assumptions!$B$22),0)</f>
        <v>17</v>
      </c>
    </row>
    <row r="462">
      <c r="A462" s="111" t="s">
        <v>352</v>
      </c>
      <c r="B462" s="112">
        <v>65618.0</v>
      </c>
      <c r="C462" s="95">
        <f>roundup((B462/1024)*(1+Assumptions!$B$22),0)</f>
        <v>77</v>
      </c>
    </row>
    <row r="463">
      <c r="A463" s="111" t="s">
        <v>353</v>
      </c>
      <c r="B463" s="112">
        <v>65618.0</v>
      </c>
      <c r="C463" s="95">
        <f>roundup((B463/1024)*(1+Assumptions!$B$22),0)</f>
        <v>77</v>
      </c>
    </row>
    <row r="464">
      <c r="A464" s="111" t="s">
        <v>354</v>
      </c>
      <c r="B464" s="112">
        <v>65618.0</v>
      </c>
      <c r="C464" s="95">
        <f>roundup((B464/1024)*(1+Assumptions!$B$22),0)</f>
        <v>77</v>
      </c>
    </row>
    <row r="465">
      <c r="A465" s="111" t="s">
        <v>489</v>
      </c>
      <c r="B465" s="112">
        <v>77180.0</v>
      </c>
      <c r="C465" s="95">
        <f>roundup((B465/1024)*(1+Assumptions!$B$22),0)</f>
        <v>91</v>
      </c>
    </row>
    <row r="466">
      <c r="A466" s="111" t="s">
        <v>490</v>
      </c>
      <c r="B466" s="112">
        <v>76740.0</v>
      </c>
      <c r="C466" s="95">
        <f>roundup((B466/1024)*(1+Assumptions!$B$22),0)</f>
        <v>90</v>
      </c>
    </row>
    <row r="467">
      <c r="A467" s="111" t="s">
        <v>491</v>
      </c>
      <c r="B467" s="112">
        <v>80260.0</v>
      </c>
      <c r="C467" s="95">
        <f>roundup((B467/1024)*(1+Assumptions!$B$22),0)</f>
        <v>95</v>
      </c>
    </row>
    <row r="468">
      <c r="A468" s="111" t="s">
        <v>169</v>
      </c>
      <c r="B468" s="112">
        <v>38696.0</v>
      </c>
      <c r="C468" s="95">
        <f>roundup((B468/1024)*(1+Assumptions!$B$22),0)</f>
        <v>46</v>
      </c>
    </row>
    <row r="469">
      <c r="A469" s="111" t="s">
        <v>1470</v>
      </c>
      <c r="B469" s="112">
        <v>62156.0</v>
      </c>
      <c r="C469" s="95">
        <f>roundup((B469/1024)*(1+Assumptions!$B$22),0)</f>
        <v>73</v>
      </c>
    </row>
    <row r="470">
      <c r="A470" s="111" t="s">
        <v>563</v>
      </c>
      <c r="B470" s="112">
        <v>58840.0</v>
      </c>
      <c r="C470" s="95">
        <f>roundup((B470/1024)*(1+Assumptions!$B$22),0)</f>
        <v>69</v>
      </c>
    </row>
    <row r="471">
      <c r="A471" s="111" t="s">
        <v>1662</v>
      </c>
      <c r="B471" s="112">
        <v>121212.0</v>
      </c>
      <c r="C471" s="95">
        <f>roundup((B471/1024)*(1+Assumptions!$B$22),0)</f>
        <v>143</v>
      </c>
    </row>
    <row r="472">
      <c r="A472" s="111" t="s">
        <v>1685</v>
      </c>
      <c r="B472" s="112">
        <v>2009984.0</v>
      </c>
      <c r="C472" s="95">
        <f>roundup((B472/1024)*(1+Assumptions!$B$22),0)</f>
        <v>2356</v>
      </c>
    </row>
    <row r="473">
      <c r="A473" s="111" t="s">
        <v>197</v>
      </c>
      <c r="B473" s="112">
        <v>4107388.0</v>
      </c>
      <c r="C473" s="95">
        <f>roundup((B473/1024)*(1+Assumptions!$B$22),0)</f>
        <v>4814</v>
      </c>
    </row>
    <row r="474">
      <c r="A474" s="111" t="s">
        <v>198</v>
      </c>
      <c r="B474" s="112">
        <v>1297656.0</v>
      </c>
      <c r="C474" s="95">
        <f>roundup((B474/1024)*(1+Assumptions!$B$22),0)</f>
        <v>1521</v>
      </c>
    </row>
    <row r="475">
      <c r="A475" s="111" t="s">
        <v>1686</v>
      </c>
      <c r="B475" s="112">
        <v>417724.0</v>
      </c>
      <c r="C475" s="95">
        <f>roundup((B475/1024)*(1+Assumptions!$B$22),0)</f>
        <v>490</v>
      </c>
    </row>
    <row r="476">
      <c r="A476" s="111" t="s">
        <v>1687</v>
      </c>
      <c r="B476" s="112">
        <v>269212.0</v>
      </c>
      <c r="C476" s="95">
        <f>roundup((B476/1024)*(1+Assumptions!$B$22),0)</f>
        <v>316</v>
      </c>
    </row>
    <row r="477">
      <c r="A477" s="111" t="s">
        <v>1718</v>
      </c>
      <c r="B477" s="112">
        <v>122876.0</v>
      </c>
      <c r="C477" s="95">
        <f>roundup((B477/1024)*(1+Assumptions!$B$22),0)</f>
        <v>144</v>
      </c>
    </row>
    <row r="478">
      <c r="A478" s="111" t="s">
        <v>1705</v>
      </c>
      <c r="B478" s="112">
        <v>114204.0</v>
      </c>
      <c r="C478" s="95">
        <f>roundup((B478/1024)*(1+Assumptions!$B$22),0)</f>
        <v>134</v>
      </c>
    </row>
    <row r="479">
      <c r="A479" s="111" t="s">
        <v>1715</v>
      </c>
      <c r="B479" s="112">
        <v>96948.0</v>
      </c>
      <c r="C479" s="95">
        <f>roundup((B479/1024)*(1+Assumptions!$B$22),0)</f>
        <v>114</v>
      </c>
    </row>
    <row r="480">
      <c r="A480" s="111" t="s">
        <v>1719</v>
      </c>
      <c r="B480" s="112">
        <v>12508.0</v>
      </c>
      <c r="C480" s="95">
        <f>roundup((B480/1024)*(1+Assumptions!$B$22),0)</f>
        <v>15</v>
      </c>
    </row>
    <row r="481">
      <c r="A481" s="111" t="s">
        <v>156</v>
      </c>
      <c r="B481" s="112">
        <v>229969.0</v>
      </c>
      <c r="C481" s="95">
        <f>roundup((B481/1024)*(1+Assumptions!$B$22),0)</f>
        <v>270</v>
      </c>
    </row>
    <row r="482">
      <c r="A482" s="111" t="s">
        <v>314</v>
      </c>
      <c r="B482" s="112">
        <v>271184.0</v>
      </c>
      <c r="C482" s="95">
        <f>roundup((B482/1024)*(1+Assumptions!$B$22),0)</f>
        <v>318</v>
      </c>
    </row>
    <row r="483">
      <c r="A483" s="111" t="s">
        <v>315</v>
      </c>
      <c r="B483" s="112">
        <v>271360.0</v>
      </c>
      <c r="C483" s="95">
        <f>roundup((B483/1024)*(1+Assumptions!$B$22),0)</f>
        <v>318</v>
      </c>
    </row>
    <row r="484">
      <c r="A484" s="111" t="s">
        <v>829</v>
      </c>
      <c r="B484" s="112">
        <v>91378.0</v>
      </c>
      <c r="C484" s="95">
        <f>roundup((B484/1024)*(1+Assumptions!$B$22),0)</f>
        <v>108</v>
      </c>
    </row>
    <row r="485">
      <c r="A485" s="111" t="s">
        <v>727</v>
      </c>
      <c r="B485" s="112">
        <v>99075.0</v>
      </c>
      <c r="C485" s="95">
        <f>roundup((B485/1024)*(1+Assumptions!$B$22),0)</f>
        <v>117</v>
      </c>
    </row>
    <row r="486">
      <c r="A486" s="111" t="s">
        <v>530</v>
      </c>
      <c r="B486" s="112">
        <v>66314.0</v>
      </c>
      <c r="C486" s="95">
        <f>roundup((B486/1024)*(1+Assumptions!$B$22),0)</f>
        <v>78</v>
      </c>
    </row>
    <row r="487">
      <c r="A487" s="111" t="s">
        <v>1478</v>
      </c>
      <c r="B487" s="112">
        <v>2425127.0</v>
      </c>
      <c r="C487" s="95">
        <f>roundup((B487/1024)*(1+Assumptions!$B$22),0)</f>
        <v>2842</v>
      </c>
    </row>
    <row r="488">
      <c r="A488" s="111" t="s">
        <v>508</v>
      </c>
      <c r="B488" s="112">
        <v>193306.0</v>
      </c>
      <c r="C488" s="95">
        <f>roundup((B488/1024)*(1+Assumptions!$B$22),0)</f>
        <v>227</v>
      </c>
    </row>
    <row r="489">
      <c r="A489" s="111" t="s">
        <v>784</v>
      </c>
      <c r="B489" s="112">
        <v>815534.0</v>
      </c>
      <c r="C489" s="95">
        <f>roundup((B489/1024)*(1+Assumptions!$B$22),0)</f>
        <v>956</v>
      </c>
    </row>
    <row r="490">
      <c r="A490" s="111" t="s">
        <v>520</v>
      </c>
      <c r="B490" s="112">
        <v>78907.0</v>
      </c>
      <c r="C490" s="95">
        <f>roundup((B490/1024)*(1+Assumptions!$B$22),0)</f>
        <v>93</v>
      </c>
    </row>
    <row r="491">
      <c r="A491" s="111" t="s">
        <v>577</v>
      </c>
      <c r="B491" s="112">
        <v>196391.0</v>
      </c>
      <c r="C491" s="95">
        <f>roundup((B491/1024)*(1+Assumptions!$B$22),0)</f>
        <v>231</v>
      </c>
    </row>
    <row r="492">
      <c r="A492" s="111" t="s">
        <v>655</v>
      </c>
      <c r="B492" s="112">
        <v>242470.0</v>
      </c>
      <c r="C492" s="95">
        <f>roundup((B492/1024)*(1+Assumptions!$B$22),0)</f>
        <v>285</v>
      </c>
    </row>
    <row r="493">
      <c r="A493" s="111" t="s">
        <v>1233</v>
      </c>
      <c r="B493" s="112">
        <v>160476.0</v>
      </c>
      <c r="C493" s="95">
        <f>roundup((B493/1024)*(1+Assumptions!$B$22),0)</f>
        <v>189</v>
      </c>
    </row>
    <row r="494">
      <c r="A494" s="111" t="s">
        <v>1234</v>
      </c>
      <c r="B494" s="112">
        <v>150466.0</v>
      </c>
      <c r="C494" s="95">
        <f>roundup((B494/1024)*(1+Assumptions!$B$22),0)</f>
        <v>177</v>
      </c>
    </row>
    <row r="495">
      <c r="A495" s="111" t="s">
        <v>1235</v>
      </c>
      <c r="B495" s="112">
        <v>162589.0</v>
      </c>
      <c r="C495" s="95">
        <f>roundup((B495/1024)*(1+Assumptions!$B$22),0)</f>
        <v>191</v>
      </c>
    </row>
    <row r="496">
      <c r="A496" s="111" t="s">
        <v>1240</v>
      </c>
      <c r="B496" s="112">
        <v>159011.0</v>
      </c>
      <c r="C496" s="95">
        <f>roundup((B496/1024)*(1+Assumptions!$B$22),0)</f>
        <v>187</v>
      </c>
    </row>
    <row r="497">
      <c r="A497" s="111" t="s">
        <v>1236</v>
      </c>
      <c r="B497" s="112">
        <v>101840.0</v>
      </c>
      <c r="C497" s="95">
        <f>roundup((B497/1024)*(1+Assumptions!$B$22),0)</f>
        <v>120</v>
      </c>
    </row>
    <row r="498">
      <c r="A498" s="111" t="s">
        <v>1237</v>
      </c>
      <c r="B498" s="112">
        <v>160584.0</v>
      </c>
      <c r="C498" s="95">
        <f>roundup((B498/1024)*(1+Assumptions!$B$22),0)</f>
        <v>189</v>
      </c>
    </row>
    <row r="499">
      <c r="A499" s="111" t="s">
        <v>846</v>
      </c>
      <c r="B499" s="112">
        <v>352372.0</v>
      </c>
      <c r="C499" s="95">
        <f>roundup((B499/1024)*(1+Assumptions!$B$22),0)</f>
        <v>413</v>
      </c>
    </row>
    <row r="500">
      <c r="A500" s="111" t="s">
        <v>847</v>
      </c>
      <c r="B500" s="112">
        <v>348680.0</v>
      </c>
      <c r="C500" s="95">
        <f>roundup((B500/1024)*(1+Assumptions!$B$22),0)</f>
        <v>409</v>
      </c>
    </row>
    <row r="501">
      <c r="A501" s="111" t="s">
        <v>848</v>
      </c>
      <c r="B501" s="112">
        <v>331376.0</v>
      </c>
      <c r="C501" s="95">
        <f>roundup((B501/1024)*(1+Assumptions!$B$22),0)</f>
        <v>389</v>
      </c>
    </row>
    <row r="502">
      <c r="A502" s="111" t="s">
        <v>826</v>
      </c>
      <c r="B502" s="112">
        <v>93028.0</v>
      </c>
      <c r="C502" s="95">
        <f>roundup((B502/1024)*(1+Assumptions!$B$22),0)</f>
        <v>110</v>
      </c>
    </row>
    <row r="503">
      <c r="A503" s="111" t="s">
        <v>826</v>
      </c>
      <c r="B503" s="112">
        <v>122444.0</v>
      </c>
      <c r="C503" s="95">
        <f>roundup((B503/1024)*(1+Assumptions!$B$22),0)</f>
        <v>144</v>
      </c>
    </row>
    <row r="504">
      <c r="A504" s="111" t="s">
        <v>828</v>
      </c>
      <c r="B504" s="112">
        <v>96612.0</v>
      </c>
      <c r="C504" s="95">
        <f>roundup((B504/1024)*(1+Assumptions!$B$22),0)</f>
        <v>114</v>
      </c>
    </row>
    <row r="505">
      <c r="A505" s="111" t="s">
        <v>828</v>
      </c>
      <c r="B505" s="112">
        <v>122368.0</v>
      </c>
      <c r="C505" s="95">
        <f>roundup((B505/1024)*(1+Assumptions!$B$22),0)</f>
        <v>144</v>
      </c>
    </row>
    <row r="506">
      <c r="A506" s="111" t="s">
        <v>833</v>
      </c>
      <c r="B506" s="112">
        <v>100465.0</v>
      </c>
      <c r="C506" s="95">
        <f>roundup((B506/1024)*(1+Assumptions!$B$22),0)</f>
        <v>118</v>
      </c>
    </row>
    <row r="507">
      <c r="A507" s="111" t="s">
        <v>725</v>
      </c>
      <c r="B507" s="112">
        <v>193160.0</v>
      </c>
      <c r="C507" s="95">
        <f>roundup((B507/1024)*(1+Assumptions!$B$22),0)</f>
        <v>227</v>
      </c>
    </row>
    <row r="508">
      <c r="A508" s="111" t="s">
        <v>725</v>
      </c>
      <c r="B508" s="112">
        <v>257180.0</v>
      </c>
      <c r="C508" s="95">
        <f>roundup((B508/1024)*(1+Assumptions!$B$22),0)</f>
        <v>302</v>
      </c>
    </row>
    <row r="509">
      <c r="A509" s="111" t="s">
        <v>721</v>
      </c>
      <c r="B509" s="112">
        <v>86444.0</v>
      </c>
      <c r="C509" s="95">
        <f>roundup((B509/1024)*(1+Assumptions!$B$22),0)</f>
        <v>102</v>
      </c>
    </row>
    <row r="510">
      <c r="A510" s="111" t="s">
        <v>721</v>
      </c>
      <c r="B510" s="112">
        <v>165188.0</v>
      </c>
      <c r="C510" s="95">
        <f>roundup((B510/1024)*(1+Assumptions!$B$22),0)</f>
        <v>194</v>
      </c>
    </row>
    <row r="511">
      <c r="A511" s="111" t="s">
        <v>722</v>
      </c>
      <c r="B511" s="112">
        <v>82252.0</v>
      </c>
      <c r="C511" s="95">
        <f>roundup((B511/1024)*(1+Assumptions!$B$22),0)</f>
        <v>97</v>
      </c>
    </row>
    <row r="512">
      <c r="A512" s="111" t="s">
        <v>722</v>
      </c>
      <c r="B512" s="112">
        <v>132676.0</v>
      </c>
      <c r="C512" s="95">
        <f>roundup((B512/1024)*(1+Assumptions!$B$22),0)</f>
        <v>156</v>
      </c>
    </row>
    <row r="513">
      <c r="A513" s="111" t="s">
        <v>728</v>
      </c>
      <c r="B513" s="112">
        <v>72976.0</v>
      </c>
      <c r="C513" s="95">
        <f>roundup((B513/1024)*(1+Assumptions!$B$22),0)</f>
        <v>86</v>
      </c>
    </row>
    <row r="514">
      <c r="A514" s="111" t="s">
        <v>729</v>
      </c>
      <c r="B514" s="112">
        <v>71184.0</v>
      </c>
      <c r="C514" s="95">
        <f>roundup((B514/1024)*(1+Assumptions!$B$22),0)</f>
        <v>84</v>
      </c>
    </row>
    <row r="515">
      <c r="A515" s="111" t="s">
        <v>1502</v>
      </c>
      <c r="B515" s="112">
        <v>115212.0</v>
      </c>
      <c r="C515" s="95">
        <f>roundup((B515/1024)*(1+Assumptions!$B$22),0)</f>
        <v>136</v>
      </c>
    </row>
    <row r="516">
      <c r="A516" s="111" t="s">
        <v>1503</v>
      </c>
      <c r="B516" s="112">
        <v>114756.0</v>
      </c>
      <c r="C516" s="95">
        <f>roundup((B516/1024)*(1+Assumptions!$B$22),0)</f>
        <v>135</v>
      </c>
    </row>
    <row r="517">
      <c r="A517" s="111" t="s">
        <v>1504</v>
      </c>
      <c r="B517" s="112">
        <v>234348.0</v>
      </c>
      <c r="C517" s="95">
        <f>roundup((B517/1024)*(1+Assumptions!$B$22),0)</f>
        <v>275</v>
      </c>
    </row>
    <row r="518">
      <c r="A518" s="111" t="s">
        <v>274</v>
      </c>
      <c r="B518" s="112">
        <v>48120.0</v>
      </c>
      <c r="C518" s="95">
        <f>roundup((B518/1024)*(1+Assumptions!$B$22),0)</f>
        <v>57</v>
      </c>
    </row>
    <row r="519">
      <c r="A519" s="111" t="s">
        <v>230</v>
      </c>
      <c r="B519" s="112">
        <v>85092.0</v>
      </c>
      <c r="C519" s="95">
        <f>roundup((B519/1024)*(1+Assumptions!$B$22),0)</f>
        <v>100</v>
      </c>
    </row>
    <row r="520">
      <c r="A520" s="111" t="s">
        <v>230</v>
      </c>
      <c r="B520" s="112">
        <v>99156.0</v>
      </c>
      <c r="C520" s="95">
        <f>roundup((B520/1024)*(1+Assumptions!$B$22),0)</f>
        <v>117</v>
      </c>
    </row>
    <row r="521">
      <c r="A521" s="111" t="s">
        <v>1342</v>
      </c>
      <c r="B521" s="112">
        <v>121076.0</v>
      </c>
      <c r="C521" s="95">
        <f>roundup((B521/1024)*(1+Assumptions!$B$22),0)</f>
        <v>142</v>
      </c>
    </row>
    <row r="522">
      <c r="A522" s="111" t="s">
        <v>334</v>
      </c>
      <c r="B522" s="112">
        <v>537752.0</v>
      </c>
      <c r="C522" s="95">
        <f>roundup((B522/1024)*(1+Assumptions!$B$22),0)</f>
        <v>631</v>
      </c>
    </row>
    <row r="523">
      <c r="A523" s="111" t="s">
        <v>1546</v>
      </c>
      <c r="B523" s="112">
        <v>40932.0</v>
      </c>
      <c r="C523" s="95">
        <f>roundup((B523/1024)*(1+Assumptions!$B$22),0)</f>
        <v>48</v>
      </c>
    </row>
    <row r="524">
      <c r="A524" s="111" t="s">
        <v>527</v>
      </c>
      <c r="B524" s="112">
        <v>70260.0</v>
      </c>
      <c r="C524" s="95">
        <f>roundup((B524/1024)*(1+Assumptions!$B$22),0)</f>
        <v>83</v>
      </c>
    </row>
    <row r="525">
      <c r="A525" s="111" t="s">
        <v>531</v>
      </c>
      <c r="B525" s="112">
        <v>102380.0</v>
      </c>
      <c r="C525" s="95">
        <f>roundup((B525/1024)*(1+Assumptions!$B$22),0)</f>
        <v>120</v>
      </c>
    </row>
    <row r="526">
      <c r="A526" s="111" t="s">
        <v>532</v>
      </c>
      <c r="B526" s="112">
        <v>77804.0</v>
      </c>
      <c r="C526" s="95">
        <f>roundup((B526/1024)*(1+Assumptions!$B$22),0)</f>
        <v>92</v>
      </c>
    </row>
    <row r="527">
      <c r="A527" s="111" t="s">
        <v>1604</v>
      </c>
      <c r="B527" s="112">
        <v>312432.0</v>
      </c>
      <c r="C527" s="95">
        <f>roundup((B527/1024)*(1+Assumptions!$B$22),0)</f>
        <v>367</v>
      </c>
    </row>
    <row r="528">
      <c r="A528" s="111" t="s">
        <v>1605</v>
      </c>
      <c r="B528" s="112">
        <v>342972.0</v>
      </c>
      <c r="C528" s="95">
        <f>roundup((B528/1024)*(1+Assumptions!$B$22),0)</f>
        <v>402</v>
      </c>
    </row>
    <row r="529">
      <c r="A529" s="111" t="s">
        <v>275</v>
      </c>
      <c r="B529" s="112">
        <v>27628.0</v>
      </c>
      <c r="C529" s="95">
        <f>roundup((B529/1024)*(1+Assumptions!$B$22),0)</f>
        <v>33</v>
      </c>
    </row>
    <row r="530">
      <c r="A530" s="111" t="s">
        <v>1475</v>
      </c>
      <c r="B530" s="112">
        <v>1585232.0</v>
      </c>
      <c r="C530" s="95">
        <f>roundup((B530/1024)*(1+Assumptions!$B$22),0)</f>
        <v>1858</v>
      </c>
    </row>
    <row r="531">
      <c r="A531" s="111" t="s">
        <v>1475</v>
      </c>
      <c r="B531" s="112">
        <v>3745680.0</v>
      </c>
      <c r="C531" s="95">
        <f>roundup((B531/1024)*(1+Assumptions!$B$22),0)</f>
        <v>4390</v>
      </c>
    </row>
    <row r="532">
      <c r="A532" s="111" t="s">
        <v>370</v>
      </c>
      <c r="B532" s="112">
        <v>172472.0</v>
      </c>
      <c r="C532" s="95">
        <f>roundup((B532/1024)*(1+Assumptions!$B$22),0)</f>
        <v>203</v>
      </c>
    </row>
    <row r="533">
      <c r="A533" s="111" t="s">
        <v>1465</v>
      </c>
      <c r="B533" s="112">
        <v>145948.0</v>
      </c>
      <c r="C533" s="95">
        <f>roundup((B533/1024)*(1+Assumptions!$B$22),0)</f>
        <v>172</v>
      </c>
    </row>
    <row r="534">
      <c r="A534" s="111" t="s">
        <v>308</v>
      </c>
      <c r="B534" s="112">
        <v>746568.0</v>
      </c>
      <c r="C534" s="95">
        <f>roundup((B534/1024)*(1+Assumptions!$B$22),0)</f>
        <v>875</v>
      </c>
    </row>
    <row r="535">
      <c r="A535" s="111" t="s">
        <v>1460</v>
      </c>
      <c r="B535" s="112">
        <v>88588.0</v>
      </c>
      <c r="C535" s="95">
        <f>roundup((B535/1024)*(1+Assumptions!$B$22),0)</f>
        <v>104</v>
      </c>
    </row>
    <row r="536">
      <c r="A536" s="111" t="s">
        <v>842</v>
      </c>
      <c r="B536" s="112">
        <v>14900.0</v>
      </c>
      <c r="C536" s="95">
        <f>roundup((B536/1024)*(1+Assumptions!$B$22),0)</f>
        <v>18</v>
      </c>
    </row>
    <row r="537">
      <c r="A537" s="111" t="s">
        <v>1053</v>
      </c>
      <c r="B537" s="112">
        <v>1.0181468E7</v>
      </c>
      <c r="C537" s="95">
        <f>roundup((B537/1024)*(1+Assumptions!$B$22),0)</f>
        <v>11932</v>
      </c>
    </row>
    <row r="538">
      <c r="A538" s="111" t="s">
        <v>1057</v>
      </c>
      <c r="B538" s="112">
        <v>6349144.0</v>
      </c>
      <c r="C538" s="95">
        <f>roundup((B538/1024)*(1+Assumptions!$B$22),0)</f>
        <v>7441</v>
      </c>
    </row>
    <row r="539">
      <c r="A539" s="111" t="s">
        <v>1054</v>
      </c>
      <c r="B539" s="112">
        <v>4.345784E7</v>
      </c>
      <c r="C539" s="95">
        <f>roundup((B539/1024)*(1+Assumptions!$B$22),0)</f>
        <v>50928</v>
      </c>
    </row>
    <row r="540">
      <c r="A540" s="111" t="s">
        <v>1058</v>
      </c>
      <c r="B540" s="112">
        <v>3.0784264E7</v>
      </c>
      <c r="C540" s="95">
        <f>roundup((B540/1024)*(1+Assumptions!$B$22),0)</f>
        <v>36076</v>
      </c>
    </row>
    <row r="541">
      <c r="A541" s="111" t="s">
        <v>1051</v>
      </c>
      <c r="B541" s="112">
        <v>23231.0</v>
      </c>
      <c r="C541" s="95">
        <f>roundup((B541/1024)*(1+Assumptions!$B$22),0)</f>
        <v>28</v>
      </c>
    </row>
    <row r="542">
      <c r="A542" s="111" t="s">
        <v>1052</v>
      </c>
      <c r="B542" s="112">
        <v>40668.0</v>
      </c>
      <c r="C542" s="95">
        <f>roundup((B542/1024)*(1+Assumptions!$B$22),0)</f>
        <v>48</v>
      </c>
    </row>
    <row r="543">
      <c r="A543" s="111" t="s">
        <v>1055</v>
      </c>
      <c r="B543" s="112">
        <v>26436.0</v>
      </c>
      <c r="C543" s="95">
        <f>roundup((B543/1024)*(1+Assumptions!$B$22),0)</f>
        <v>31</v>
      </c>
    </row>
    <row r="544">
      <c r="A544" s="111" t="s">
        <v>1056</v>
      </c>
      <c r="B544" s="112">
        <v>193852.0</v>
      </c>
      <c r="C544" s="95">
        <f>roundup((B544/1024)*(1+Assumptions!$B$22),0)</f>
        <v>228</v>
      </c>
    </row>
    <row r="545">
      <c r="A545" s="111" t="s">
        <v>1059</v>
      </c>
      <c r="B545" s="112">
        <v>48440.0</v>
      </c>
      <c r="C545" s="95">
        <f>roundup((B545/1024)*(1+Assumptions!$B$22),0)</f>
        <v>57</v>
      </c>
    </row>
    <row r="546">
      <c r="A546" s="111" t="s">
        <v>1633</v>
      </c>
      <c r="B546" s="112">
        <v>74964.0</v>
      </c>
      <c r="C546" s="95">
        <f>roundup((B546/1024)*(1+Assumptions!$B$22),0)</f>
        <v>88</v>
      </c>
    </row>
    <row r="547">
      <c r="A547" s="111" t="s">
        <v>1633</v>
      </c>
      <c r="B547" s="112">
        <v>85568.0</v>
      </c>
      <c r="C547" s="95">
        <f>roundup((B547/1024)*(1+Assumptions!$B$22),0)</f>
        <v>101</v>
      </c>
    </row>
    <row r="548">
      <c r="A548" s="111" t="s">
        <v>1325</v>
      </c>
      <c r="B548" s="112">
        <v>37860.0</v>
      </c>
      <c r="C548" s="95">
        <f>roundup((B548/1024)*(1+Assumptions!$B$22),0)</f>
        <v>45</v>
      </c>
    </row>
    <row r="549">
      <c r="A549" s="111" t="s">
        <v>566</v>
      </c>
      <c r="B549" s="112">
        <v>31892.0</v>
      </c>
      <c r="C549" s="95">
        <f>roundup((B549/1024)*(1+Assumptions!$B$22),0)</f>
        <v>38</v>
      </c>
    </row>
    <row r="550">
      <c r="A550" s="111" t="s">
        <v>1509</v>
      </c>
      <c r="B550" s="112">
        <v>81108.0</v>
      </c>
      <c r="C550" s="95">
        <f>roundup((B550/1024)*(1+Assumptions!$B$22),0)</f>
        <v>96</v>
      </c>
    </row>
    <row r="551">
      <c r="A551" s="111" t="s">
        <v>1510</v>
      </c>
      <c r="B551" s="112">
        <v>1722264.0</v>
      </c>
      <c r="C551" s="95">
        <f>roundup((B551/1024)*(1+Assumptions!$B$22),0)</f>
        <v>2019</v>
      </c>
    </row>
    <row r="552">
      <c r="A552" s="111" t="s">
        <v>1511</v>
      </c>
      <c r="B552" s="112">
        <v>178156.0</v>
      </c>
      <c r="C552" s="95">
        <f>roundup((B552/1024)*(1+Assumptions!$B$22),0)</f>
        <v>209</v>
      </c>
    </row>
    <row r="553">
      <c r="A553" s="111" t="s">
        <v>1744</v>
      </c>
      <c r="B553" s="112">
        <v>1300.0</v>
      </c>
      <c r="C553" s="95">
        <f>roundup((B553/1024)*(1+Assumptions!$B$22),0)</f>
        <v>2</v>
      </c>
    </row>
    <row r="554">
      <c r="A554" s="111" t="s">
        <v>1505</v>
      </c>
      <c r="B554" s="112">
        <v>67648.0</v>
      </c>
      <c r="C554" s="95">
        <f>roundup((B554/1024)*(1+Assumptions!$B$22),0)</f>
        <v>80</v>
      </c>
    </row>
    <row r="555">
      <c r="A555" s="111" t="s">
        <v>1697</v>
      </c>
      <c r="B555" s="112">
        <v>78272.0</v>
      </c>
      <c r="C555" s="95">
        <f>roundup((B555/1024)*(1+Assumptions!$B$22),0)</f>
        <v>92</v>
      </c>
    </row>
    <row r="556">
      <c r="A556" s="111" t="s">
        <v>1506</v>
      </c>
      <c r="B556" s="112">
        <v>170020.0</v>
      </c>
      <c r="C556" s="95">
        <f>roundup((B556/1024)*(1+Assumptions!$B$22),0)</f>
        <v>200</v>
      </c>
    </row>
    <row r="557">
      <c r="A557" s="111" t="s">
        <v>1513</v>
      </c>
      <c r="B557" s="112">
        <v>743480.0</v>
      </c>
      <c r="C557" s="95">
        <f>roundup((B557/1024)*(1+Assumptions!$B$22),0)</f>
        <v>872</v>
      </c>
    </row>
    <row r="558">
      <c r="A558" s="111" t="s">
        <v>1514</v>
      </c>
      <c r="B558" s="112">
        <v>262528.0</v>
      </c>
      <c r="C558" s="95">
        <f>roundup((B558/1024)*(1+Assumptions!$B$22),0)</f>
        <v>308</v>
      </c>
    </row>
    <row r="559">
      <c r="A559" s="111" t="s">
        <v>1516</v>
      </c>
      <c r="B559" s="112">
        <v>69104.0</v>
      </c>
      <c r="C559" s="95">
        <f>roundup((B559/1024)*(1+Assumptions!$B$22),0)</f>
        <v>81</v>
      </c>
    </row>
    <row r="560">
      <c r="A560" s="111" t="s">
        <v>1389</v>
      </c>
      <c r="B560" s="112">
        <v>24612.0</v>
      </c>
      <c r="C560" s="95">
        <f>roundup((B560/1024)*(1+Assumptions!$B$22),0)</f>
        <v>29</v>
      </c>
    </row>
    <row r="561">
      <c r="A561" s="111" t="s">
        <v>493</v>
      </c>
      <c r="B561" s="112">
        <v>70132.0</v>
      </c>
      <c r="C561" s="95">
        <f>roundup((B561/1024)*(1+Assumptions!$B$22),0)</f>
        <v>83</v>
      </c>
    </row>
    <row r="562">
      <c r="A562" s="111" t="s">
        <v>1345</v>
      </c>
      <c r="B562" s="112">
        <v>14644.0</v>
      </c>
      <c r="C562" s="95">
        <f>roundup((B562/1024)*(1+Assumptions!$B$22),0)</f>
        <v>18</v>
      </c>
    </row>
    <row r="563">
      <c r="A563" s="111" t="s">
        <v>1574</v>
      </c>
      <c r="B563" s="112">
        <v>234220.0</v>
      </c>
      <c r="C563" s="95">
        <f>roundup((B563/1024)*(1+Assumptions!$B$22),0)</f>
        <v>275</v>
      </c>
    </row>
    <row r="564">
      <c r="A564" s="111" t="s">
        <v>1382</v>
      </c>
      <c r="B564" s="112">
        <v>69924.0</v>
      </c>
      <c r="C564" s="95">
        <f>roundup((B564/1024)*(1+Assumptions!$B$22),0)</f>
        <v>82</v>
      </c>
    </row>
    <row r="565">
      <c r="A565" s="111" t="s">
        <v>1644</v>
      </c>
      <c r="B565" s="112">
        <v>116780.0</v>
      </c>
      <c r="C565" s="95">
        <f>roundup((B565/1024)*(1+Assumptions!$B$22),0)</f>
        <v>137</v>
      </c>
    </row>
    <row r="566">
      <c r="A566" s="111" t="s">
        <v>1654</v>
      </c>
      <c r="B566" s="112">
        <v>150500.0</v>
      </c>
      <c r="C566" s="95">
        <f>roundup((B566/1024)*(1+Assumptions!$B$22),0)</f>
        <v>177</v>
      </c>
    </row>
    <row r="567">
      <c r="A567" s="111" t="s">
        <v>1698</v>
      </c>
      <c r="B567" s="112">
        <v>184860.0</v>
      </c>
      <c r="C567" s="95">
        <f>roundup((B567/1024)*(1+Assumptions!$B$22),0)</f>
        <v>217</v>
      </c>
    </row>
    <row r="568">
      <c r="A568" s="111" t="s">
        <v>588</v>
      </c>
      <c r="B568" s="112">
        <v>9378240.0</v>
      </c>
      <c r="C568" s="95">
        <f>roundup((B568/1024)*(1+Assumptions!$B$22),0)</f>
        <v>10991</v>
      </c>
    </row>
    <row r="569">
      <c r="A569" s="111" t="s">
        <v>1355</v>
      </c>
      <c r="B569" s="112">
        <v>1032.0</v>
      </c>
      <c r="C569" s="95">
        <f>roundup((B569/1024)*(1+Assumptions!$B$22),0)</f>
        <v>2</v>
      </c>
    </row>
    <row r="570">
      <c r="A570" s="111" t="s">
        <v>755</v>
      </c>
      <c r="B570" s="112">
        <v>17704.0</v>
      </c>
      <c r="C570" s="95">
        <f>roundup((B570/1024)*(1+Assumptions!$B$22),0)</f>
        <v>21</v>
      </c>
    </row>
    <row r="571">
      <c r="A571" s="111" t="s">
        <v>756</v>
      </c>
      <c r="B571" s="112">
        <v>27725.0</v>
      </c>
      <c r="C571" s="95">
        <f>roundup((B571/1024)*(1+Assumptions!$B$22),0)</f>
        <v>33</v>
      </c>
    </row>
    <row r="572">
      <c r="A572" s="111" t="s">
        <v>781</v>
      </c>
      <c r="B572" s="112">
        <v>637080.0</v>
      </c>
      <c r="C572" s="95">
        <f>roundup((B572/1024)*(1+Assumptions!$B$22),0)</f>
        <v>747</v>
      </c>
    </row>
    <row r="573">
      <c r="A573" s="111" t="s">
        <v>1145</v>
      </c>
      <c r="B573" s="112">
        <v>109832.0</v>
      </c>
      <c r="C573" s="95">
        <f>roundup((B573/1024)*(1+Assumptions!$B$22),0)</f>
        <v>129</v>
      </c>
    </row>
    <row r="574">
      <c r="A574" s="111" t="s">
        <v>1146</v>
      </c>
      <c r="B574" s="112">
        <v>96176.0</v>
      </c>
      <c r="C574" s="95">
        <f>roundup((B574/1024)*(1+Assumptions!$B$22),0)</f>
        <v>113</v>
      </c>
    </row>
    <row r="575">
      <c r="A575" s="111" t="s">
        <v>1147</v>
      </c>
      <c r="B575" s="112">
        <v>139192.0</v>
      </c>
      <c r="C575" s="95">
        <f>roundup((B575/1024)*(1+Assumptions!$B$22),0)</f>
        <v>164</v>
      </c>
    </row>
    <row r="576">
      <c r="A576" s="111" t="s">
        <v>1706</v>
      </c>
      <c r="B576" s="112">
        <v>39620.0</v>
      </c>
      <c r="C576" s="95">
        <f>roundup((B576/1024)*(1+Assumptions!$B$22),0)</f>
        <v>47</v>
      </c>
    </row>
    <row r="577">
      <c r="A577" s="111" t="s">
        <v>517</v>
      </c>
      <c r="B577" s="112">
        <v>40640.0</v>
      </c>
      <c r="C577" s="95">
        <f>roundup((B577/1024)*(1+Assumptions!$B$22),0)</f>
        <v>48</v>
      </c>
    </row>
    <row r="578">
      <c r="A578" s="111" t="s">
        <v>517</v>
      </c>
      <c r="B578" s="112">
        <v>42672.0</v>
      </c>
      <c r="C578" s="95">
        <f>roundup((B578/1024)*(1+Assumptions!$B$22),0)</f>
        <v>51</v>
      </c>
    </row>
    <row r="579">
      <c r="A579" s="111" t="s">
        <v>495</v>
      </c>
      <c r="B579" s="112">
        <v>19408.0</v>
      </c>
      <c r="C579" s="95">
        <f>roundup((B579/1024)*(1+Assumptions!$B$22),0)</f>
        <v>23</v>
      </c>
    </row>
    <row r="580">
      <c r="A580" s="111" t="s">
        <v>459</v>
      </c>
      <c r="B580" s="112">
        <v>24212.0</v>
      </c>
      <c r="C580" s="95">
        <f>roundup((B580/1024)*(1+Assumptions!$B$22),0)</f>
        <v>29</v>
      </c>
    </row>
    <row r="581">
      <c r="A581" s="111" t="s">
        <v>459</v>
      </c>
      <c r="B581" s="112">
        <v>26588.0</v>
      </c>
      <c r="C581" s="95">
        <f>roundup((B581/1024)*(1+Assumptions!$B$22),0)</f>
        <v>32</v>
      </c>
    </row>
    <row r="582">
      <c r="A582" s="111" t="s">
        <v>161</v>
      </c>
      <c r="B582" s="112">
        <v>165276.0</v>
      </c>
      <c r="C582" s="95">
        <f>roundup((B582/1024)*(1+Assumptions!$B$22),0)</f>
        <v>194</v>
      </c>
    </row>
    <row r="583">
      <c r="A583" s="111" t="s">
        <v>916</v>
      </c>
      <c r="B583" s="112">
        <v>11346.0</v>
      </c>
      <c r="C583" s="95">
        <f>roundup((B583/1024)*(1+Assumptions!$B$22),0)</f>
        <v>14</v>
      </c>
    </row>
    <row r="584">
      <c r="A584" s="111" t="s">
        <v>511</v>
      </c>
      <c r="B584" s="112">
        <v>169320.0</v>
      </c>
      <c r="C584" s="95">
        <f>roundup((B584/1024)*(1+Assumptions!$B$22),0)</f>
        <v>199</v>
      </c>
    </row>
    <row r="585">
      <c r="A585" s="111" t="s">
        <v>233</v>
      </c>
      <c r="B585" s="112">
        <v>89764.0</v>
      </c>
      <c r="C585" s="95">
        <f>roundup((B585/1024)*(1+Assumptions!$B$22),0)</f>
        <v>106</v>
      </c>
    </row>
    <row r="586">
      <c r="A586" s="111" t="s">
        <v>1078</v>
      </c>
      <c r="B586" s="112">
        <v>79844.0</v>
      </c>
      <c r="C586" s="95">
        <f>roundup((B586/1024)*(1+Assumptions!$B$22),0)</f>
        <v>94</v>
      </c>
    </row>
    <row r="587">
      <c r="A587" s="111" t="s">
        <v>1656</v>
      </c>
      <c r="B587" s="112">
        <v>150620.0</v>
      </c>
      <c r="C587" s="95">
        <f>roundup((B587/1024)*(1+Assumptions!$B$22),0)</f>
        <v>177</v>
      </c>
    </row>
    <row r="588">
      <c r="A588" s="111" t="s">
        <v>920</v>
      </c>
      <c r="B588" s="112">
        <v>69714.0</v>
      </c>
      <c r="C588" s="95">
        <f>roundup((B588/1024)*(1+Assumptions!$B$22),0)</f>
        <v>82</v>
      </c>
    </row>
    <row r="589">
      <c r="A589" s="111" t="s">
        <v>909</v>
      </c>
      <c r="B589" s="112">
        <v>295006.0</v>
      </c>
      <c r="C589" s="95">
        <f>roundup((B589/1024)*(1+Assumptions!$B$22),0)</f>
        <v>346</v>
      </c>
    </row>
    <row r="590">
      <c r="A590" s="111" t="s">
        <v>559</v>
      </c>
      <c r="B590" s="112">
        <v>147571.0</v>
      </c>
      <c r="C590" s="95">
        <f>roundup((B590/1024)*(1+Assumptions!$B$22),0)</f>
        <v>173</v>
      </c>
    </row>
    <row r="591">
      <c r="A591" s="111" t="s">
        <v>903</v>
      </c>
      <c r="B591" s="112">
        <v>139350.0</v>
      </c>
      <c r="C591" s="95">
        <f>roundup((B591/1024)*(1+Assumptions!$B$22),0)</f>
        <v>164</v>
      </c>
    </row>
    <row r="592">
      <c r="A592" s="111" t="s">
        <v>911</v>
      </c>
      <c r="B592" s="112">
        <v>688222.0</v>
      </c>
      <c r="C592" s="95">
        <f>roundup((B592/1024)*(1+Assumptions!$B$22),0)</f>
        <v>807</v>
      </c>
    </row>
    <row r="593">
      <c r="A593" s="111" t="s">
        <v>912</v>
      </c>
      <c r="B593" s="112">
        <v>688222.0</v>
      </c>
      <c r="C593" s="95">
        <f>roundup((B593/1024)*(1+Assumptions!$B$22),0)</f>
        <v>807</v>
      </c>
    </row>
    <row r="594">
      <c r="A594" s="111" t="s">
        <v>913</v>
      </c>
      <c r="B594" s="112">
        <v>688222.0</v>
      </c>
      <c r="C594" s="95">
        <f>roundup((B594/1024)*(1+Assumptions!$B$22),0)</f>
        <v>807</v>
      </c>
    </row>
    <row r="595">
      <c r="A595" s="111" t="s">
        <v>914</v>
      </c>
      <c r="B595" s="112">
        <v>688222.0</v>
      </c>
      <c r="C595" s="95">
        <f>roundup((B595/1024)*(1+Assumptions!$B$22),0)</f>
        <v>807</v>
      </c>
    </row>
    <row r="596">
      <c r="A596" s="111" t="s">
        <v>915</v>
      </c>
      <c r="B596" s="112">
        <v>221278.0</v>
      </c>
      <c r="C596" s="95">
        <f>roundup((B596/1024)*(1+Assumptions!$B$22),0)</f>
        <v>260</v>
      </c>
    </row>
    <row r="597">
      <c r="A597" s="111" t="s">
        <v>910</v>
      </c>
      <c r="B597" s="112">
        <v>131534.0</v>
      </c>
      <c r="C597" s="95">
        <f>roundup((B597/1024)*(1+Assumptions!$B$22),0)</f>
        <v>155</v>
      </c>
    </row>
    <row r="598">
      <c r="A598" s="111" t="s">
        <v>904</v>
      </c>
      <c r="B598" s="112">
        <v>270430.0</v>
      </c>
      <c r="C598" s="95">
        <f>roundup((B598/1024)*(1+Assumptions!$B$22),0)</f>
        <v>317</v>
      </c>
    </row>
    <row r="599">
      <c r="A599" s="111" t="s">
        <v>881</v>
      </c>
      <c r="B599" s="112">
        <v>450674.0</v>
      </c>
      <c r="C599" s="95">
        <f>roundup((B599/1024)*(1+Assumptions!$B$22),0)</f>
        <v>529</v>
      </c>
    </row>
    <row r="600">
      <c r="A600" s="111" t="s">
        <v>879</v>
      </c>
      <c r="B600" s="112">
        <v>434273.0</v>
      </c>
      <c r="C600" s="95">
        <f>roundup((B600/1024)*(1+Assumptions!$B$22),0)</f>
        <v>509</v>
      </c>
    </row>
    <row r="601">
      <c r="A601" s="111" t="s">
        <v>880</v>
      </c>
      <c r="B601" s="112">
        <v>427613.0</v>
      </c>
      <c r="C601" s="95">
        <f>roundup((B601/1024)*(1+Assumptions!$B$22),0)</f>
        <v>502</v>
      </c>
    </row>
    <row r="602">
      <c r="A602" s="111" t="s">
        <v>891</v>
      </c>
      <c r="B602" s="112">
        <v>1212513.0</v>
      </c>
      <c r="C602" s="95">
        <f>roundup((B602/1024)*(1+Assumptions!$B$22),0)</f>
        <v>1421</v>
      </c>
    </row>
    <row r="603">
      <c r="A603" s="111" t="s">
        <v>892</v>
      </c>
      <c r="B603" s="112">
        <v>1212513.0</v>
      </c>
      <c r="C603" s="95">
        <f>roundup((B603/1024)*(1+Assumptions!$B$22),0)</f>
        <v>1421</v>
      </c>
    </row>
    <row r="604">
      <c r="A604" s="111" t="s">
        <v>893</v>
      </c>
      <c r="B604" s="112">
        <v>1212512.0</v>
      </c>
      <c r="C604" s="95">
        <f>roundup((B604/1024)*(1+Assumptions!$B$22),0)</f>
        <v>1421</v>
      </c>
    </row>
    <row r="605">
      <c r="A605" s="111" t="s">
        <v>894</v>
      </c>
      <c r="B605" s="112">
        <v>1212510.0</v>
      </c>
      <c r="C605" s="95">
        <f>roundup((B605/1024)*(1+Assumptions!$B$22),0)</f>
        <v>1421</v>
      </c>
    </row>
    <row r="606">
      <c r="A606" s="111" t="s">
        <v>908</v>
      </c>
      <c r="B606" s="112">
        <v>107235.0</v>
      </c>
      <c r="C606" s="95">
        <f>roundup((B606/1024)*(1+Assumptions!$B$22),0)</f>
        <v>126</v>
      </c>
    </row>
    <row r="607">
      <c r="A607" s="111" t="s">
        <v>907</v>
      </c>
      <c r="B607" s="112">
        <v>107367.0</v>
      </c>
      <c r="C607" s="95">
        <f>roundup((B607/1024)*(1+Assumptions!$B$22),0)</f>
        <v>126</v>
      </c>
    </row>
    <row r="608">
      <c r="A608" s="111" t="s">
        <v>812</v>
      </c>
      <c r="B608" s="112">
        <v>58192.0</v>
      </c>
      <c r="C608" s="95">
        <f>roundup((B608/1024)*(1+Assumptions!$B$22),0)</f>
        <v>69</v>
      </c>
    </row>
    <row r="609">
      <c r="A609" s="111" t="s">
        <v>813</v>
      </c>
      <c r="B609" s="112">
        <v>51643.0</v>
      </c>
      <c r="C609" s="95">
        <f>roundup((B609/1024)*(1+Assumptions!$B$22),0)</f>
        <v>61</v>
      </c>
    </row>
    <row r="610">
      <c r="A610" s="111" t="s">
        <v>830</v>
      </c>
      <c r="B610" s="112">
        <v>54440.0</v>
      </c>
      <c r="C610" s="95">
        <f>roundup((B610/1024)*(1+Assumptions!$B$22),0)</f>
        <v>64</v>
      </c>
    </row>
    <row r="611">
      <c r="A611" s="111" t="s">
        <v>814</v>
      </c>
      <c r="B611" s="112">
        <v>44521.0</v>
      </c>
      <c r="C611" s="95">
        <f>roundup((B611/1024)*(1+Assumptions!$B$22),0)</f>
        <v>53</v>
      </c>
    </row>
    <row r="612">
      <c r="A612" s="111" t="s">
        <v>749</v>
      </c>
      <c r="B612" s="112">
        <v>87081.0</v>
      </c>
      <c r="C612" s="95">
        <f>roundup((B612/1024)*(1+Assumptions!$B$22),0)</f>
        <v>103</v>
      </c>
    </row>
    <row r="613">
      <c r="A613" s="111" t="s">
        <v>750</v>
      </c>
      <c r="B613" s="112">
        <v>65842.0</v>
      </c>
      <c r="C613" s="95">
        <f>roundup((B613/1024)*(1+Assumptions!$B$22),0)</f>
        <v>78</v>
      </c>
    </row>
    <row r="614">
      <c r="A614" s="111" t="s">
        <v>746</v>
      </c>
      <c r="B614" s="112">
        <v>52454.0</v>
      </c>
      <c r="C614" s="95">
        <f>roundup((B614/1024)*(1+Assumptions!$B$22),0)</f>
        <v>62</v>
      </c>
    </row>
    <row r="615">
      <c r="A615" s="111" t="s">
        <v>747</v>
      </c>
      <c r="B615" s="112">
        <v>69123.0</v>
      </c>
      <c r="C615" s="95">
        <f>roundup((B615/1024)*(1+Assumptions!$B$22),0)</f>
        <v>82</v>
      </c>
    </row>
    <row r="616">
      <c r="A616" s="111" t="s">
        <v>752</v>
      </c>
      <c r="B616" s="112">
        <v>108631.0</v>
      </c>
      <c r="C616" s="95">
        <f>roundup((B616/1024)*(1+Assumptions!$B$22),0)</f>
        <v>128</v>
      </c>
    </row>
    <row r="617">
      <c r="A617" s="111" t="s">
        <v>748</v>
      </c>
      <c r="B617" s="112">
        <v>48835.0</v>
      </c>
      <c r="C617" s="95">
        <f>roundup((B617/1024)*(1+Assumptions!$B$22),0)</f>
        <v>58</v>
      </c>
    </row>
    <row r="618">
      <c r="A618" s="111" t="s">
        <v>740</v>
      </c>
      <c r="B618" s="112">
        <v>92265.0</v>
      </c>
      <c r="C618" s="95">
        <f>roundup((B618/1024)*(1+Assumptions!$B$22),0)</f>
        <v>109</v>
      </c>
    </row>
    <row r="619">
      <c r="A619" s="111" t="s">
        <v>741</v>
      </c>
      <c r="B619" s="112">
        <v>100449.0</v>
      </c>
      <c r="C619" s="95">
        <f>roundup((B619/1024)*(1+Assumptions!$B$22),0)</f>
        <v>118</v>
      </c>
    </row>
    <row r="620">
      <c r="A620" s="111" t="s">
        <v>742</v>
      </c>
      <c r="B620" s="112">
        <v>100446.0</v>
      </c>
      <c r="C620" s="95">
        <f>roundup((B620/1024)*(1+Assumptions!$B$22),0)</f>
        <v>118</v>
      </c>
    </row>
    <row r="621">
      <c r="A621" s="111" t="s">
        <v>1337</v>
      </c>
      <c r="B621" s="112">
        <v>50885.0</v>
      </c>
      <c r="C621" s="95">
        <f>roundup((B621/1024)*(1+Assumptions!$B$22),0)</f>
        <v>60</v>
      </c>
    </row>
    <row r="622">
      <c r="A622" s="111" t="s">
        <v>838</v>
      </c>
      <c r="B622" s="112">
        <v>55936.0</v>
      </c>
      <c r="C622" s="95">
        <f>roundup((B622/1024)*(1+Assumptions!$B$22),0)</f>
        <v>66</v>
      </c>
    </row>
    <row r="623">
      <c r="A623" s="111" t="s">
        <v>743</v>
      </c>
      <c r="B623" s="112">
        <v>45589.0</v>
      </c>
      <c r="C623" s="95">
        <f>roundup((B623/1024)*(1+Assumptions!$B$22),0)</f>
        <v>54</v>
      </c>
    </row>
    <row r="624">
      <c r="A624" s="111" t="s">
        <v>265</v>
      </c>
      <c r="B624" s="112">
        <v>132340.0</v>
      </c>
      <c r="C624" s="95">
        <f>roundup((B624/1024)*(1+Assumptions!$B$22),0)</f>
        <v>156</v>
      </c>
    </row>
    <row r="625">
      <c r="A625" s="111" t="s">
        <v>266</v>
      </c>
      <c r="B625" s="112">
        <v>42742.0</v>
      </c>
      <c r="C625" s="95">
        <f>roundup((B625/1024)*(1+Assumptions!$B$22),0)</f>
        <v>51</v>
      </c>
    </row>
    <row r="626">
      <c r="A626" s="111" t="s">
        <v>267</v>
      </c>
      <c r="B626" s="112">
        <v>28664.0</v>
      </c>
      <c r="C626" s="95">
        <f>roundup((B626/1024)*(1+Assumptions!$B$22),0)</f>
        <v>34</v>
      </c>
    </row>
    <row r="627">
      <c r="A627" s="111" t="s">
        <v>1594</v>
      </c>
      <c r="B627" s="112">
        <v>272444.0</v>
      </c>
      <c r="C627" s="95">
        <f>roundup((B627/1024)*(1+Assumptions!$B$22),0)</f>
        <v>320</v>
      </c>
    </row>
    <row r="628">
      <c r="A628" s="111" t="s">
        <v>1558</v>
      </c>
      <c r="B628" s="112">
        <v>23680.0</v>
      </c>
      <c r="C628" s="95">
        <f>roundup((B628/1024)*(1+Assumptions!$B$22),0)</f>
        <v>28</v>
      </c>
    </row>
    <row r="629">
      <c r="A629" s="111" t="s">
        <v>544</v>
      </c>
      <c r="B629" s="112">
        <v>39121.0</v>
      </c>
      <c r="C629" s="95">
        <f>roundup((B629/1024)*(1+Assumptions!$B$22),0)</f>
        <v>46</v>
      </c>
    </row>
    <row r="630">
      <c r="A630" s="111" t="s">
        <v>515</v>
      </c>
      <c r="B630" s="112">
        <v>63348.0</v>
      </c>
      <c r="C630" s="95">
        <f>roundup((B630/1024)*(1+Assumptions!$B$22),0)</f>
        <v>75</v>
      </c>
    </row>
    <row r="631">
      <c r="A631" s="111" t="s">
        <v>1064</v>
      </c>
      <c r="B631" s="112">
        <v>1370614.0</v>
      </c>
      <c r="C631" s="95">
        <f>roundup((B631/1024)*(1+Assumptions!$B$22),0)</f>
        <v>1607</v>
      </c>
    </row>
    <row r="632">
      <c r="A632" s="111" t="s">
        <v>1065</v>
      </c>
      <c r="B632" s="112">
        <v>9182332.0</v>
      </c>
      <c r="C632" s="95">
        <f>roundup((B632/1024)*(1+Assumptions!$B$22),0)</f>
        <v>10761</v>
      </c>
    </row>
    <row r="633">
      <c r="A633" s="111" t="s">
        <v>1067</v>
      </c>
      <c r="B633" s="112">
        <v>9638606.0</v>
      </c>
      <c r="C633" s="95">
        <f>roundup((B633/1024)*(1+Assumptions!$B$22),0)</f>
        <v>11296</v>
      </c>
    </row>
    <row r="634">
      <c r="A634" s="111" t="s">
        <v>1066</v>
      </c>
      <c r="B634" s="112">
        <v>88771.0</v>
      </c>
      <c r="C634" s="95">
        <f>roundup((B634/1024)*(1+Assumptions!$B$22),0)</f>
        <v>105</v>
      </c>
    </row>
    <row r="635">
      <c r="A635" s="111" t="s">
        <v>1404</v>
      </c>
      <c r="B635" s="112">
        <v>41628.0</v>
      </c>
      <c r="C635" s="95">
        <f>roundup((B635/1024)*(1+Assumptions!$B$22),0)</f>
        <v>49</v>
      </c>
    </row>
    <row r="636">
      <c r="A636" s="111" t="s">
        <v>1520</v>
      </c>
      <c r="B636" s="112">
        <v>33704.0</v>
      </c>
      <c r="C636" s="95">
        <f>roundup((B636/1024)*(1+Assumptions!$B$22),0)</f>
        <v>40</v>
      </c>
    </row>
    <row r="637">
      <c r="A637" s="111" t="s">
        <v>1618</v>
      </c>
      <c r="B637" s="112">
        <v>119549.0</v>
      </c>
      <c r="C637" s="95">
        <f>roundup((B637/1024)*(1+Assumptions!$B$22),0)</f>
        <v>141</v>
      </c>
    </row>
    <row r="638">
      <c r="A638" s="111" t="s">
        <v>1624</v>
      </c>
      <c r="B638" s="112">
        <v>31176.0</v>
      </c>
      <c r="C638" s="95">
        <f>roundup((B638/1024)*(1+Assumptions!$B$22),0)</f>
        <v>37</v>
      </c>
    </row>
    <row r="639">
      <c r="A639" s="111" t="s">
        <v>1647</v>
      </c>
      <c r="B639" s="112">
        <v>103611.0</v>
      </c>
      <c r="C639" s="95">
        <f>roundup((B639/1024)*(1+Assumptions!$B$22),0)</f>
        <v>122</v>
      </c>
    </row>
    <row r="640">
      <c r="A640" s="111" t="s">
        <v>1670</v>
      </c>
      <c r="B640" s="112">
        <v>23919.0</v>
      </c>
      <c r="C640" s="95">
        <f>roundup((B640/1024)*(1+Assumptions!$B$22),0)</f>
        <v>29</v>
      </c>
    </row>
    <row r="641">
      <c r="A641" s="111" t="s">
        <v>790</v>
      </c>
      <c r="B641" s="112">
        <v>256717.0</v>
      </c>
      <c r="C641" s="95">
        <f>roundup((B641/1024)*(1+Assumptions!$B$22),0)</f>
        <v>301</v>
      </c>
    </row>
    <row r="642">
      <c r="A642" s="111" t="s">
        <v>1569</v>
      </c>
      <c r="B642" s="112">
        <v>22504.0</v>
      </c>
      <c r="C642" s="95">
        <f>roundup((B642/1024)*(1+Assumptions!$B$22),0)</f>
        <v>27</v>
      </c>
    </row>
    <row r="643">
      <c r="A643" s="111" t="s">
        <v>979</v>
      </c>
      <c r="B643" s="112">
        <v>1447049.0</v>
      </c>
      <c r="C643" s="95">
        <f>roundup((B643/1024)*(1+Assumptions!$B$22),0)</f>
        <v>1696</v>
      </c>
    </row>
    <row r="644">
      <c r="A644" s="111" t="s">
        <v>980</v>
      </c>
      <c r="B644" s="112">
        <v>1.105245E7</v>
      </c>
      <c r="C644" s="95">
        <f>roundup((B644/1024)*(1+Assumptions!$B$22),0)</f>
        <v>12953</v>
      </c>
    </row>
    <row r="645">
      <c r="A645" s="111" t="s">
        <v>981</v>
      </c>
      <c r="B645" s="112">
        <v>16689.0</v>
      </c>
      <c r="C645" s="95">
        <f>roundup((B645/1024)*(1+Assumptions!$B$22),0)</f>
        <v>20</v>
      </c>
    </row>
    <row r="646">
      <c r="A646" s="111" t="s">
        <v>1583</v>
      </c>
      <c r="B646" s="112">
        <v>1040491.0</v>
      </c>
      <c r="C646" s="95">
        <f>roundup((B646/1024)*(1+Assumptions!$B$22),0)</f>
        <v>1220</v>
      </c>
    </row>
    <row r="647">
      <c r="A647" s="111" t="s">
        <v>1570</v>
      </c>
      <c r="B647" s="112">
        <v>21893.0</v>
      </c>
      <c r="C647" s="95">
        <f>roundup((B647/1024)*(1+Assumptions!$B$22),0)</f>
        <v>26</v>
      </c>
    </row>
    <row r="648">
      <c r="A648" s="111" t="s">
        <v>1600</v>
      </c>
      <c r="B648" s="112">
        <v>262250.0</v>
      </c>
      <c r="C648" s="95">
        <f>roundup((B648/1024)*(1+Assumptions!$B$22),0)</f>
        <v>308</v>
      </c>
    </row>
    <row r="649">
      <c r="A649" s="111" t="s">
        <v>502</v>
      </c>
      <c r="B649" s="112">
        <v>192604.0</v>
      </c>
      <c r="C649" s="95">
        <f>roundup((B649/1024)*(1+Assumptions!$B$22),0)</f>
        <v>226</v>
      </c>
    </row>
    <row r="650">
      <c r="A650" s="111" t="s">
        <v>982</v>
      </c>
      <c r="B650" s="112">
        <v>808049.0</v>
      </c>
      <c r="C650" s="95">
        <f>roundup((B650/1024)*(1+Assumptions!$B$22),0)</f>
        <v>947</v>
      </c>
    </row>
    <row r="651">
      <c r="A651" s="111" t="s">
        <v>983</v>
      </c>
      <c r="B651" s="112">
        <v>5416047.0</v>
      </c>
      <c r="C651" s="95">
        <f>roundup((B651/1024)*(1+Assumptions!$B$22),0)</f>
        <v>6347</v>
      </c>
    </row>
    <row r="652">
      <c r="A652" s="111" t="s">
        <v>985</v>
      </c>
      <c r="B652" s="112">
        <v>765263.0</v>
      </c>
      <c r="C652" s="95">
        <f>roundup((B652/1024)*(1+Assumptions!$B$22),0)</f>
        <v>897</v>
      </c>
    </row>
    <row r="653">
      <c r="A653" s="111" t="s">
        <v>986</v>
      </c>
      <c r="B653" s="112">
        <v>4725979.0</v>
      </c>
      <c r="C653" s="95">
        <f>roundup((B653/1024)*(1+Assumptions!$B$22),0)</f>
        <v>5539</v>
      </c>
    </row>
    <row r="654">
      <c r="A654" s="111" t="s">
        <v>984</v>
      </c>
      <c r="B654" s="112">
        <v>17975.0</v>
      </c>
      <c r="C654" s="95">
        <f>roundup((B654/1024)*(1+Assumptions!$B$22),0)</f>
        <v>22</v>
      </c>
    </row>
    <row r="655">
      <c r="A655" s="111" t="s">
        <v>1104</v>
      </c>
      <c r="B655" s="112">
        <v>202858.0</v>
      </c>
      <c r="C655" s="95">
        <f>roundup((B655/1024)*(1+Assumptions!$B$22),0)</f>
        <v>238</v>
      </c>
    </row>
    <row r="656">
      <c r="A656" s="111" t="s">
        <v>1105</v>
      </c>
      <c r="B656" s="112">
        <v>86118.0</v>
      </c>
      <c r="C656" s="95">
        <f>roundup((B656/1024)*(1+Assumptions!$B$22),0)</f>
        <v>101</v>
      </c>
    </row>
    <row r="657">
      <c r="A657" s="111" t="s">
        <v>1106</v>
      </c>
      <c r="B657" s="112">
        <v>86117.0</v>
      </c>
      <c r="C657" s="95">
        <f>roundup((B657/1024)*(1+Assumptions!$B$22),0)</f>
        <v>101</v>
      </c>
    </row>
    <row r="658">
      <c r="A658" s="111" t="s">
        <v>1107</v>
      </c>
      <c r="B658" s="112">
        <v>202852.0</v>
      </c>
      <c r="C658" s="95">
        <f>roundup((B658/1024)*(1+Assumptions!$B$22),0)</f>
        <v>238</v>
      </c>
    </row>
    <row r="659">
      <c r="A659" s="111" t="s">
        <v>1108</v>
      </c>
      <c r="B659" s="112">
        <v>202853.0</v>
      </c>
      <c r="C659" s="95">
        <f>roundup((B659/1024)*(1+Assumptions!$B$22),0)</f>
        <v>238</v>
      </c>
    </row>
    <row r="660">
      <c r="A660" s="111" t="s">
        <v>1109</v>
      </c>
      <c r="B660" s="112">
        <v>927859.0</v>
      </c>
      <c r="C660" s="95">
        <f>roundup((B660/1024)*(1+Assumptions!$B$22),0)</f>
        <v>1088</v>
      </c>
    </row>
    <row r="661">
      <c r="A661" s="111" t="s">
        <v>1582</v>
      </c>
      <c r="B661" s="112">
        <v>1040473.0</v>
      </c>
      <c r="C661" s="95">
        <f>roundup((B661/1024)*(1+Assumptions!$B$22),0)</f>
        <v>1220</v>
      </c>
    </row>
    <row r="662">
      <c r="A662" s="111" t="s">
        <v>1564</v>
      </c>
      <c r="B662" s="112">
        <v>24658.0</v>
      </c>
      <c r="C662" s="95">
        <f>roundup((B662/1024)*(1+Assumptions!$B$22),0)</f>
        <v>29</v>
      </c>
    </row>
    <row r="663">
      <c r="A663" s="111" t="s">
        <v>1598</v>
      </c>
      <c r="B663" s="112">
        <v>1040473.0</v>
      </c>
      <c r="C663" s="95">
        <f>roundup((B663/1024)*(1+Assumptions!$B$22),0)</f>
        <v>1220</v>
      </c>
    </row>
    <row r="664">
      <c r="A664" s="111" t="s">
        <v>947</v>
      </c>
      <c r="B664" s="112">
        <v>1310831.0</v>
      </c>
      <c r="C664" s="95">
        <f>roundup((B664/1024)*(1+Assumptions!$B$22),0)</f>
        <v>1537</v>
      </c>
    </row>
    <row r="665">
      <c r="A665" s="111" t="s">
        <v>948</v>
      </c>
      <c r="B665" s="112">
        <v>1.0117265E7</v>
      </c>
      <c r="C665" s="95">
        <f>roundup((B665/1024)*(1+Assumptions!$B$22),0)</f>
        <v>11857</v>
      </c>
    </row>
    <row r="666">
      <c r="A666" s="111" t="s">
        <v>949</v>
      </c>
      <c r="B666" s="112">
        <v>1310830.0</v>
      </c>
      <c r="C666" s="95">
        <f>roundup((B666/1024)*(1+Assumptions!$B$22),0)</f>
        <v>1537</v>
      </c>
    </row>
    <row r="667">
      <c r="A667" s="111" t="s">
        <v>950</v>
      </c>
      <c r="B667" s="112">
        <v>1.0117262E7</v>
      </c>
      <c r="C667" s="95">
        <f>roundup((B667/1024)*(1+Assumptions!$B$22),0)</f>
        <v>11857</v>
      </c>
    </row>
    <row r="668">
      <c r="A668" s="111" t="s">
        <v>951</v>
      </c>
      <c r="B668" s="112">
        <v>110679.0</v>
      </c>
      <c r="C668" s="95">
        <f>roundup((B668/1024)*(1+Assumptions!$B$22),0)</f>
        <v>130</v>
      </c>
    </row>
    <row r="669">
      <c r="A669" s="111" t="s">
        <v>800</v>
      </c>
      <c r="B669" s="112">
        <v>100439.0</v>
      </c>
      <c r="C669" s="95">
        <f>roundup((B669/1024)*(1+Assumptions!$B$22),0)</f>
        <v>118</v>
      </c>
    </row>
    <row r="670">
      <c r="A670" s="111" t="s">
        <v>542</v>
      </c>
      <c r="B670" s="112">
        <v>96339.0</v>
      </c>
      <c r="C670" s="95">
        <f>roundup((B670/1024)*(1+Assumptions!$B$22),0)</f>
        <v>113</v>
      </c>
    </row>
    <row r="671">
      <c r="A671" s="111" t="s">
        <v>543</v>
      </c>
      <c r="B671" s="112">
        <v>96339.0</v>
      </c>
      <c r="C671" s="95">
        <f>roundup((B671/1024)*(1+Assumptions!$B$22),0)</f>
        <v>113</v>
      </c>
    </row>
    <row r="672">
      <c r="A672" s="111" t="s">
        <v>1491</v>
      </c>
      <c r="B672" s="112">
        <v>5339220.0</v>
      </c>
      <c r="C672" s="95">
        <f>roundup((B672/1024)*(1+Assumptions!$B$22),0)</f>
        <v>6257</v>
      </c>
    </row>
    <row r="673">
      <c r="A673" s="111" t="s">
        <v>216</v>
      </c>
      <c r="B673" s="112">
        <v>4056830.0</v>
      </c>
      <c r="C673" s="95">
        <f>roundup((B673/1024)*(1+Assumptions!$B$22),0)</f>
        <v>4755</v>
      </c>
    </row>
    <row r="674">
      <c r="A674" s="111" t="s">
        <v>861</v>
      </c>
      <c r="B674" s="112">
        <v>3754217.0</v>
      </c>
      <c r="C674" s="95">
        <f>roundup((B674/1024)*(1+Assumptions!$B$22),0)</f>
        <v>4400</v>
      </c>
    </row>
    <row r="675">
      <c r="A675" s="111" t="s">
        <v>862</v>
      </c>
      <c r="B675" s="112">
        <v>3743313.0</v>
      </c>
      <c r="C675" s="95">
        <f>roundup((B675/1024)*(1+Assumptions!$B$22),0)</f>
        <v>4387</v>
      </c>
    </row>
    <row r="676">
      <c r="A676" s="111" t="s">
        <v>863</v>
      </c>
      <c r="B676" s="112">
        <v>3715308.0</v>
      </c>
      <c r="C676" s="95">
        <f>roundup((B676/1024)*(1+Assumptions!$B$22),0)</f>
        <v>4354</v>
      </c>
    </row>
    <row r="677">
      <c r="A677" s="111" t="s">
        <v>864</v>
      </c>
      <c r="B677" s="112">
        <v>349150.0</v>
      </c>
      <c r="C677" s="95">
        <f>roundup((B677/1024)*(1+Assumptions!$B$22),0)</f>
        <v>410</v>
      </c>
    </row>
    <row r="678">
      <c r="A678" s="111" t="s">
        <v>277</v>
      </c>
      <c r="B678" s="112">
        <v>8682.0</v>
      </c>
      <c r="C678" s="95">
        <f>roundup((B678/1024)*(1+Assumptions!$B$22),0)</f>
        <v>11</v>
      </c>
    </row>
    <row r="679">
      <c r="A679" s="111" t="s">
        <v>278</v>
      </c>
      <c r="B679" s="112">
        <v>8530.0</v>
      </c>
      <c r="C679" s="95">
        <f>roundup((B679/1024)*(1+Assumptions!$B$22),0)</f>
        <v>10</v>
      </c>
    </row>
    <row r="680">
      <c r="A680" s="111" t="s">
        <v>279</v>
      </c>
      <c r="B680" s="112">
        <v>8306.0</v>
      </c>
      <c r="C680" s="95">
        <f>roundup((B680/1024)*(1+Assumptions!$B$22),0)</f>
        <v>10</v>
      </c>
    </row>
    <row r="681">
      <c r="A681" s="111" t="s">
        <v>280</v>
      </c>
      <c r="B681" s="112">
        <v>8663.0</v>
      </c>
      <c r="C681" s="95">
        <f>roundup((B681/1024)*(1+Assumptions!$B$22),0)</f>
        <v>11</v>
      </c>
    </row>
    <row r="682">
      <c r="A682" s="111" t="s">
        <v>281</v>
      </c>
      <c r="B682" s="112">
        <v>8726.0</v>
      </c>
      <c r="C682" s="95">
        <f>roundup((B682/1024)*(1+Assumptions!$B$22),0)</f>
        <v>11</v>
      </c>
    </row>
    <row r="683">
      <c r="A683" s="111" t="s">
        <v>282</v>
      </c>
      <c r="B683" s="112">
        <v>8740.0</v>
      </c>
      <c r="C683" s="95">
        <f>roundup((B683/1024)*(1+Assumptions!$B$22),0)</f>
        <v>11</v>
      </c>
    </row>
    <row r="684">
      <c r="A684" s="111" t="s">
        <v>283</v>
      </c>
      <c r="B684" s="112">
        <v>12803.0</v>
      </c>
      <c r="C684" s="95">
        <f>roundup((B684/1024)*(1+Assumptions!$B$22),0)</f>
        <v>16</v>
      </c>
    </row>
    <row r="685">
      <c r="A685" s="111" t="s">
        <v>284</v>
      </c>
      <c r="B685" s="112">
        <v>25836.0</v>
      </c>
      <c r="C685" s="95">
        <f>roundup((B685/1024)*(1+Assumptions!$B$22),0)</f>
        <v>31</v>
      </c>
    </row>
    <row r="686">
      <c r="A686" s="111" t="s">
        <v>285</v>
      </c>
      <c r="B686" s="112">
        <v>24041.0</v>
      </c>
      <c r="C686" s="95">
        <f>roundup((B686/1024)*(1+Assumptions!$B$22),0)</f>
        <v>29</v>
      </c>
    </row>
    <row r="687">
      <c r="A687" s="111" t="s">
        <v>286</v>
      </c>
      <c r="B687" s="112">
        <v>18785.0</v>
      </c>
      <c r="C687" s="95">
        <f>roundup((B687/1024)*(1+Assumptions!$B$22),0)</f>
        <v>23</v>
      </c>
    </row>
    <row r="688">
      <c r="A688" s="111" t="s">
        <v>287</v>
      </c>
      <c r="B688" s="112">
        <v>22697.0</v>
      </c>
      <c r="C688" s="95">
        <f>roundup((B688/1024)*(1+Assumptions!$B$22),0)</f>
        <v>27</v>
      </c>
    </row>
    <row r="689">
      <c r="A689" s="111" t="s">
        <v>288</v>
      </c>
      <c r="B689" s="112">
        <v>22385.0</v>
      </c>
      <c r="C689" s="95">
        <f>roundup((B689/1024)*(1+Assumptions!$B$22),0)</f>
        <v>27</v>
      </c>
    </row>
    <row r="690">
      <c r="A690" s="111" t="s">
        <v>289</v>
      </c>
      <c r="B690" s="112">
        <v>22821.0</v>
      </c>
      <c r="C690" s="95">
        <f>roundup((B690/1024)*(1+Assumptions!$B$22),0)</f>
        <v>27</v>
      </c>
    </row>
    <row r="691">
      <c r="A691" s="111" t="s">
        <v>290</v>
      </c>
      <c r="B691" s="112">
        <v>22901.0</v>
      </c>
      <c r="C691" s="95">
        <f>roundup((B691/1024)*(1+Assumptions!$B$22),0)</f>
        <v>27</v>
      </c>
    </row>
    <row r="692">
      <c r="A692" s="111" t="s">
        <v>291</v>
      </c>
      <c r="B692" s="112">
        <v>24848.0</v>
      </c>
      <c r="C692" s="95">
        <f>roundup((B692/1024)*(1+Assumptions!$B$22),0)</f>
        <v>30</v>
      </c>
    </row>
    <row r="693">
      <c r="A693" s="111" t="s">
        <v>292</v>
      </c>
      <c r="B693" s="112">
        <v>21916.0</v>
      </c>
      <c r="C693" s="95">
        <f>roundup((B693/1024)*(1+Assumptions!$B$22),0)</f>
        <v>26</v>
      </c>
    </row>
    <row r="694">
      <c r="A694" s="111" t="s">
        <v>293</v>
      </c>
      <c r="B694" s="112">
        <v>23221.0</v>
      </c>
      <c r="C694" s="95">
        <f>roundup((B694/1024)*(1+Assumptions!$B$22),0)</f>
        <v>28</v>
      </c>
    </row>
    <row r="695">
      <c r="A695" s="111" t="s">
        <v>294</v>
      </c>
      <c r="B695" s="112">
        <v>22290.0</v>
      </c>
      <c r="C695" s="95">
        <f>roundup((B695/1024)*(1+Assumptions!$B$22),0)</f>
        <v>27</v>
      </c>
    </row>
    <row r="696">
      <c r="A696" s="111" t="s">
        <v>276</v>
      </c>
      <c r="B696" s="112">
        <v>16739.0</v>
      </c>
      <c r="C696" s="95">
        <f>roundup((B696/1024)*(1+Assumptions!$B$22),0)</f>
        <v>20</v>
      </c>
    </row>
    <row r="697">
      <c r="A697" s="111" t="s">
        <v>295</v>
      </c>
      <c r="B697" s="112">
        <v>192520.0</v>
      </c>
      <c r="C697" s="95">
        <f>roundup((B697/1024)*(1+Assumptions!$B$22),0)</f>
        <v>226</v>
      </c>
    </row>
    <row r="698">
      <c r="A698" s="111" t="s">
        <v>297</v>
      </c>
      <c r="B698" s="112">
        <v>17711.0</v>
      </c>
      <c r="C698" s="95">
        <f>roundup((B698/1024)*(1+Assumptions!$B$22),0)</f>
        <v>21</v>
      </c>
    </row>
    <row r="699">
      <c r="A699" s="111" t="s">
        <v>296</v>
      </c>
      <c r="B699" s="112">
        <v>315162.0</v>
      </c>
      <c r="C699" s="95">
        <f>roundup((B699/1024)*(1+Assumptions!$B$22),0)</f>
        <v>370</v>
      </c>
    </row>
    <row r="700">
      <c r="A700" s="111" t="s">
        <v>1561</v>
      </c>
      <c r="B700" s="112">
        <v>22447.0</v>
      </c>
      <c r="C700" s="95">
        <f>roundup((B700/1024)*(1+Assumptions!$B$22),0)</f>
        <v>27</v>
      </c>
    </row>
    <row r="701">
      <c r="A701" s="111" t="s">
        <v>1026</v>
      </c>
      <c r="B701" s="112">
        <v>120420.0</v>
      </c>
      <c r="C701" s="95">
        <f>roundup((B701/1024)*(1+Assumptions!$B$22),0)</f>
        <v>142</v>
      </c>
    </row>
    <row r="702">
      <c r="A702" s="111" t="s">
        <v>237</v>
      </c>
      <c r="B702" s="112">
        <v>39841.0</v>
      </c>
      <c r="C702" s="95">
        <f>roundup((B702/1024)*(1+Assumptions!$B$22),0)</f>
        <v>47</v>
      </c>
    </row>
    <row r="703">
      <c r="A703" s="111" t="s">
        <v>521</v>
      </c>
      <c r="B703" s="112">
        <v>36310.0</v>
      </c>
      <c r="C703" s="95">
        <f>roundup((B703/1024)*(1+Assumptions!$B$22),0)</f>
        <v>43</v>
      </c>
    </row>
    <row r="704">
      <c r="A704" s="111" t="s">
        <v>431</v>
      </c>
      <c r="B704" s="112">
        <v>52497.0</v>
      </c>
      <c r="C704" s="95">
        <f>roundup((B704/1024)*(1+Assumptions!$B$22),0)</f>
        <v>62</v>
      </c>
    </row>
    <row r="705">
      <c r="A705" s="111" t="s">
        <v>331</v>
      </c>
      <c r="B705" s="112">
        <v>152569.0</v>
      </c>
      <c r="C705" s="95">
        <f>roundup((B705/1024)*(1+Assumptions!$B$22),0)</f>
        <v>179</v>
      </c>
    </row>
    <row r="706">
      <c r="A706" s="111" t="s">
        <v>330</v>
      </c>
      <c r="B706" s="112">
        <v>268991.0</v>
      </c>
      <c r="C706" s="95">
        <f>roundup((B706/1024)*(1+Assumptions!$B$22),0)</f>
        <v>316</v>
      </c>
    </row>
    <row r="707">
      <c r="A707" s="111" t="s">
        <v>340</v>
      </c>
      <c r="B707" s="112">
        <v>1994218.0</v>
      </c>
      <c r="C707" s="95">
        <f>roundup((B707/1024)*(1+Assumptions!$B$22),0)</f>
        <v>2337</v>
      </c>
    </row>
    <row r="708">
      <c r="A708" s="111" t="s">
        <v>341</v>
      </c>
      <c r="B708" s="112">
        <v>1114952.0</v>
      </c>
      <c r="C708" s="95">
        <f>roundup((B708/1024)*(1+Assumptions!$B$22),0)</f>
        <v>1307</v>
      </c>
    </row>
    <row r="709">
      <c r="A709" s="111" t="s">
        <v>342</v>
      </c>
      <c r="B709" s="112">
        <v>146207.0</v>
      </c>
      <c r="C709" s="95">
        <f>roundup((B709/1024)*(1+Assumptions!$B$22),0)</f>
        <v>172</v>
      </c>
    </row>
    <row r="710">
      <c r="A710" s="111" t="s">
        <v>808</v>
      </c>
      <c r="B710" s="112">
        <v>96339.0</v>
      </c>
      <c r="C710" s="95">
        <f>roundup((B710/1024)*(1+Assumptions!$B$22),0)</f>
        <v>113</v>
      </c>
    </row>
    <row r="711">
      <c r="A711" s="111" t="s">
        <v>548</v>
      </c>
      <c r="B711" s="112">
        <v>96339.0</v>
      </c>
      <c r="C711" s="95">
        <f>roundup((B711/1024)*(1+Assumptions!$B$22),0)</f>
        <v>113</v>
      </c>
    </row>
    <row r="712">
      <c r="A712" s="111" t="s">
        <v>1565</v>
      </c>
      <c r="B712" s="112">
        <v>24658.0</v>
      </c>
      <c r="C712" s="95">
        <f>roundup((B712/1024)*(1+Assumptions!$B$22),0)</f>
        <v>29</v>
      </c>
    </row>
    <row r="713">
      <c r="A713" s="111" t="s">
        <v>343</v>
      </c>
      <c r="B713" s="112">
        <v>39957.0</v>
      </c>
      <c r="C713" s="95">
        <f>roundup((B713/1024)*(1+Assumptions!$B$22),0)</f>
        <v>47</v>
      </c>
    </row>
    <row r="714">
      <c r="A714" s="111" t="s">
        <v>873</v>
      </c>
      <c r="B714" s="112">
        <v>1212511.0</v>
      </c>
      <c r="C714" s="95">
        <f>roundup((B714/1024)*(1+Assumptions!$B$22),0)</f>
        <v>1421</v>
      </c>
    </row>
    <row r="715">
      <c r="A715" s="111" t="s">
        <v>874</v>
      </c>
      <c r="B715" s="112">
        <v>1212511.0</v>
      </c>
      <c r="C715" s="95">
        <f>roundup((B715/1024)*(1+Assumptions!$B$22),0)</f>
        <v>1421</v>
      </c>
    </row>
    <row r="716">
      <c r="A716" s="111" t="s">
        <v>875</v>
      </c>
      <c r="B716" s="112">
        <v>1212511.0</v>
      </c>
      <c r="C716" s="95">
        <f>roundup((B716/1024)*(1+Assumptions!$B$22),0)</f>
        <v>1421</v>
      </c>
    </row>
    <row r="717">
      <c r="A717" s="111" t="s">
        <v>876</v>
      </c>
      <c r="B717" s="112">
        <v>1212510.0</v>
      </c>
      <c r="C717" s="95">
        <f>roundup((B717/1024)*(1+Assumptions!$B$22),0)</f>
        <v>1421</v>
      </c>
    </row>
    <row r="718">
      <c r="A718" s="111" t="s">
        <v>865</v>
      </c>
      <c r="B718" s="112">
        <v>1212510.0</v>
      </c>
      <c r="C718" s="95">
        <f>roundup((B718/1024)*(1+Assumptions!$B$22),0)</f>
        <v>1421</v>
      </c>
    </row>
    <row r="719">
      <c r="A719" s="111" t="s">
        <v>866</v>
      </c>
      <c r="B719" s="112">
        <v>1212510.0</v>
      </c>
      <c r="C719" s="95">
        <f>roundup((B719/1024)*(1+Assumptions!$B$22),0)</f>
        <v>1421</v>
      </c>
    </row>
    <row r="720">
      <c r="A720" s="111" t="s">
        <v>867</v>
      </c>
      <c r="B720" s="112">
        <v>1212511.0</v>
      </c>
      <c r="C720" s="95">
        <f>roundup((B720/1024)*(1+Assumptions!$B$22),0)</f>
        <v>1421</v>
      </c>
    </row>
    <row r="721">
      <c r="A721" s="111" t="s">
        <v>868</v>
      </c>
      <c r="B721" s="112">
        <v>1212510.0</v>
      </c>
      <c r="C721" s="95">
        <f>roundup((B721/1024)*(1+Assumptions!$B$22),0)</f>
        <v>1421</v>
      </c>
    </row>
    <row r="722">
      <c r="A722" s="111" t="s">
        <v>1562</v>
      </c>
      <c r="B722" s="112">
        <v>22832.0</v>
      </c>
      <c r="C722" s="95">
        <f>roundup((B722/1024)*(1+Assumptions!$B$22),0)</f>
        <v>27</v>
      </c>
    </row>
    <row r="723">
      <c r="A723" s="111" t="s">
        <v>430</v>
      </c>
      <c r="B723" s="112">
        <v>46951.0</v>
      </c>
      <c r="C723" s="95">
        <f>roundup((B723/1024)*(1+Assumptions!$B$22),0)</f>
        <v>56</v>
      </c>
    </row>
    <row r="724">
      <c r="A724" s="111" t="s">
        <v>418</v>
      </c>
      <c r="B724" s="112">
        <v>44532.0</v>
      </c>
      <c r="C724" s="95">
        <f>roundup((B724/1024)*(1+Assumptions!$B$22),0)</f>
        <v>53</v>
      </c>
    </row>
    <row r="725">
      <c r="A725" s="111" t="s">
        <v>419</v>
      </c>
      <c r="B725" s="112">
        <v>51795.0</v>
      </c>
      <c r="C725" s="95">
        <f>roundup((B725/1024)*(1+Assumptions!$B$22),0)</f>
        <v>61</v>
      </c>
    </row>
    <row r="726">
      <c r="A726" s="111" t="s">
        <v>420</v>
      </c>
      <c r="B726" s="112">
        <v>55276.0</v>
      </c>
      <c r="C726" s="95">
        <f>roundup((B726/1024)*(1+Assumptions!$B$22),0)</f>
        <v>65</v>
      </c>
    </row>
    <row r="727">
      <c r="A727" s="111" t="s">
        <v>421</v>
      </c>
      <c r="B727" s="112">
        <v>58600.0</v>
      </c>
      <c r="C727" s="95">
        <f>roundup((B727/1024)*(1+Assumptions!$B$22),0)</f>
        <v>69</v>
      </c>
    </row>
    <row r="728">
      <c r="A728" s="111" t="s">
        <v>422</v>
      </c>
      <c r="B728" s="112">
        <v>67064.0</v>
      </c>
      <c r="C728" s="95">
        <f>roundup((B728/1024)*(1+Assumptions!$B$22),0)</f>
        <v>79</v>
      </c>
    </row>
    <row r="729">
      <c r="A729" s="111" t="s">
        <v>423</v>
      </c>
      <c r="B729" s="112">
        <v>53156.0</v>
      </c>
      <c r="C729" s="95">
        <f>roundup((B729/1024)*(1+Assumptions!$B$22),0)</f>
        <v>63</v>
      </c>
    </row>
    <row r="730">
      <c r="A730" s="111" t="s">
        <v>424</v>
      </c>
      <c r="B730" s="112">
        <v>58612.0</v>
      </c>
      <c r="C730" s="95">
        <f>roundup((B730/1024)*(1+Assumptions!$B$22),0)</f>
        <v>69</v>
      </c>
    </row>
    <row r="731">
      <c r="A731" s="111" t="s">
        <v>425</v>
      </c>
      <c r="B731" s="112">
        <v>55666.0</v>
      </c>
      <c r="C731" s="95">
        <f>roundup((B731/1024)*(1+Assumptions!$B$22),0)</f>
        <v>66</v>
      </c>
    </row>
    <row r="732">
      <c r="A732" s="111" t="s">
        <v>426</v>
      </c>
      <c r="B732" s="112">
        <v>51170.0</v>
      </c>
      <c r="C732" s="95">
        <f>roundup((B732/1024)*(1+Assumptions!$B$22),0)</f>
        <v>60</v>
      </c>
    </row>
    <row r="733">
      <c r="A733" s="111" t="s">
        <v>427</v>
      </c>
      <c r="B733" s="112">
        <v>37738.0</v>
      </c>
      <c r="C733" s="95">
        <f>roundup((B733/1024)*(1+Assumptions!$B$22),0)</f>
        <v>45</v>
      </c>
    </row>
    <row r="734">
      <c r="A734" s="111" t="s">
        <v>428</v>
      </c>
      <c r="B734" s="112">
        <v>32681.0</v>
      </c>
      <c r="C734" s="95">
        <f>roundup((B734/1024)*(1+Assumptions!$B$22),0)</f>
        <v>39</v>
      </c>
    </row>
    <row r="735">
      <c r="A735" s="111" t="s">
        <v>429</v>
      </c>
      <c r="B735" s="112">
        <v>33544.0</v>
      </c>
      <c r="C735" s="95">
        <f>roundup((B735/1024)*(1+Assumptions!$B$22),0)</f>
        <v>40</v>
      </c>
    </row>
    <row r="736">
      <c r="A736" s="111" t="s">
        <v>417</v>
      </c>
      <c r="B736" s="112">
        <v>98399.0</v>
      </c>
      <c r="C736" s="95">
        <f>roundup((B736/1024)*(1+Assumptions!$B$22),0)</f>
        <v>116</v>
      </c>
    </row>
    <row r="737">
      <c r="A737" s="111" t="s">
        <v>1567</v>
      </c>
      <c r="B737" s="112">
        <v>22763.0</v>
      </c>
      <c r="C737" s="95">
        <f>roundup((B737/1024)*(1+Assumptions!$B$22),0)</f>
        <v>27</v>
      </c>
    </row>
    <row r="738">
      <c r="A738" s="111" t="s">
        <v>1045</v>
      </c>
      <c r="B738" s="112">
        <v>2014350.0</v>
      </c>
      <c r="C738" s="95">
        <f>roundup((B738/1024)*(1+Assumptions!$B$22),0)</f>
        <v>2361</v>
      </c>
    </row>
    <row r="739">
      <c r="A739" s="111" t="s">
        <v>1046</v>
      </c>
      <c r="B739" s="112">
        <v>1.0999738E7</v>
      </c>
      <c r="C739" s="95">
        <f>roundup((B739/1024)*(1+Assumptions!$B$22),0)</f>
        <v>12891</v>
      </c>
    </row>
    <row r="740">
      <c r="A740" s="111" t="s">
        <v>1048</v>
      </c>
      <c r="B740" s="112">
        <v>2020083.0</v>
      </c>
      <c r="C740" s="95">
        <f>roundup((B740/1024)*(1+Assumptions!$B$22),0)</f>
        <v>2368</v>
      </c>
    </row>
    <row r="741">
      <c r="A741" s="111" t="s">
        <v>1049</v>
      </c>
      <c r="B741" s="112">
        <v>7276802.0</v>
      </c>
      <c r="C741" s="95">
        <f>roundup((B741/1024)*(1+Assumptions!$B$22),0)</f>
        <v>8528</v>
      </c>
    </row>
    <row r="742">
      <c r="A742" s="111" t="s">
        <v>1047</v>
      </c>
      <c r="B742" s="112">
        <v>19946.0</v>
      </c>
      <c r="C742" s="95">
        <f>roundup((B742/1024)*(1+Assumptions!$B$22),0)</f>
        <v>24</v>
      </c>
    </row>
    <row r="743">
      <c r="A743" s="111" t="s">
        <v>921</v>
      </c>
      <c r="B743" s="112">
        <v>675934.0</v>
      </c>
      <c r="C743" s="95">
        <f>roundup((B743/1024)*(1+Assumptions!$B$22),0)</f>
        <v>793</v>
      </c>
    </row>
    <row r="744">
      <c r="A744" s="111" t="s">
        <v>922</v>
      </c>
      <c r="B744" s="112">
        <v>675934.0</v>
      </c>
      <c r="C744" s="95">
        <f>roundup((B744/1024)*(1+Assumptions!$B$22),0)</f>
        <v>793</v>
      </c>
    </row>
    <row r="745">
      <c r="A745" s="111" t="s">
        <v>923</v>
      </c>
      <c r="B745" s="112">
        <v>675935.0</v>
      </c>
      <c r="C745" s="95">
        <f>roundup((B745/1024)*(1+Assumptions!$B$22),0)</f>
        <v>793</v>
      </c>
    </row>
    <row r="746">
      <c r="A746" s="111" t="s">
        <v>924</v>
      </c>
      <c r="B746" s="112">
        <v>675934.0</v>
      </c>
      <c r="C746" s="95">
        <f>roundup((B746/1024)*(1+Assumptions!$B$22),0)</f>
        <v>793</v>
      </c>
    </row>
    <row r="747">
      <c r="A747" s="111" t="s">
        <v>549</v>
      </c>
      <c r="B747" s="112">
        <v>96339.0</v>
      </c>
      <c r="C747" s="95">
        <f>roundup((B747/1024)*(1+Assumptions!$B$22),0)</f>
        <v>113</v>
      </c>
    </row>
    <row r="748">
      <c r="A748" s="111" t="s">
        <v>415</v>
      </c>
      <c r="B748" s="112">
        <v>41566.0</v>
      </c>
      <c r="C748" s="95">
        <f>roundup((B748/1024)*(1+Assumptions!$B$22),0)</f>
        <v>49</v>
      </c>
    </row>
    <row r="749">
      <c r="A749" s="111" t="s">
        <v>1568</v>
      </c>
      <c r="B749" s="112">
        <v>22808.0</v>
      </c>
      <c r="C749" s="95">
        <f>roundup((B749/1024)*(1+Assumptions!$B$22),0)</f>
        <v>27</v>
      </c>
    </row>
    <row r="750">
      <c r="A750" s="111" t="s">
        <v>1038</v>
      </c>
      <c r="B750" s="112">
        <v>996220.0</v>
      </c>
      <c r="C750" s="95">
        <f>roundup((B750/1024)*(1+Assumptions!$B$22),0)</f>
        <v>1168</v>
      </c>
    </row>
    <row r="751">
      <c r="A751" s="111" t="s">
        <v>1039</v>
      </c>
      <c r="B751" s="112">
        <v>7931822.0</v>
      </c>
      <c r="C751" s="95">
        <f>roundup((B751/1024)*(1+Assumptions!$B$22),0)</f>
        <v>9296</v>
      </c>
    </row>
    <row r="752">
      <c r="A752" s="111" t="s">
        <v>1041</v>
      </c>
      <c r="B752" s="112">
        <v>7901406.0</v>
      </c>
      <c r="C752" s="95">
        <f>roundup((B752/1024)*(1+Assumptions!$B$22),0)</f>
        <v>9260</v>
      </c>
    </row>
    <row r="753">
      <c r="A753" s="111" t="s">
        <v>1040</v>
      </c>
      <c r="B753" s="112">
        <v>5997.0</v>
      </c>
      <c r="C753" s="95">
        <f>roundup((B753/1024)*(1+Assumptions!$B$22),0)</f>
        <v>8</v>
      </c>
    </row>
    <row r="754">
      <c r="A754" s="111" t="s">
        <v>414</v>
      </c>
      <c r="B754" s="112">
        <v>18336.0</v>
      </c>
      <c r="C754" s="95">
        <f>roundup((B754/1024)*(1+Assumptions!$B$22),0)</f>
        <v>22</v>
      </c>
    </row>
    <row r="755">
      <c r="A755" s="111" t="s">
        <v>416</v>
      </c>
      <c r="B755" s="112">
        <v>96648.0</v>
      </c>
      <c r="C755" s="95">
        <f>roundup((B755/1024)*(1+Assumptions!$B$22),0)</f>
        <v>114</v>
      </c>
    </row>
    <row r="756">
      <c r="A756" s="111" t="s">
        <v>882</v>
      </c>
      <c r="B756" s="112">
        <v>1212510.0</v>
      </c>
      <c r="C756" s="95">
        <f>roundup((B756/1024)*(1+Assumptions!$B$22),0)</f>
        <v>1421</v>
      </c>
    </row>
    <row r="757">
      <c r="A757" s="111" t="s">
        <v>883</v>
      </c>
      <c r="B757" s="112">
        <v>1212510.0</v>
      </c>
      <c r="C757" s="95">
        <f>roundup((B757/1024)*(1+Assumptions!$B$22),0)</f>
        <v>1421</v>
      </c>
    </row>
    <row r="758">
      <c r="A758" s="111" t="s">
        <v>884</v>
      </c>
      <c r="B758" s="112">
        <v>1212510.0</v>
      </c>
      <c r="C758" s="95">
        <f>roundup((B758/1024)*(1+Assumptions!$B$22),0)</f>
        <v>1421</v>
      </c>
    </row>
    <row r="759">
      <c r="A759" s="111" t="s">
        <v>885</v>
      </c>
      <c r="B759" s="112">
        <v>1212510.0</v>
      </c>
      <c r="C759" s="95">
        <f>roundup((B759/1024)*(1+Assumptions!$B$22),0)</f>
        <v>1421</v>
      </c>
    </row>
    <row r="760">
      <c r="A760" s="111" t="s">
        <v>447</v>
      </c>
      <c r="B760" s="112">
        <v>2.0782359E7</v>
      </c>
      <c r="C760" s="95">
        <f>roundup((B760/1024)*(1+Assumptions!$B$22),0)</f>
        <v>24355</v>
      </c>
    </row>
    <row r="761">
      <c r="A761" s="111" t="s">
        <v>448</v>
      </c>
      <c r="B761" s="112">
        <v>63352.0</v>
      </c>
      <c r="C761" s="95">
        <f>roundup((B761/1024)*(1+Assumptions!$B$22),0)</f>
        <v>75</v>
      </c>
    </row>
    <row r="762">
      <c r="A762" s="111" t="s">
        <v>449</v>
      </c>
      <c r="B762" s="112">
        <v>4037.0</v>
      </c>
      <c r="C762" s="95">
        <f>roundup((B762/1024)*(1+Assumptions!$B$22),0)</f>
        <v>5</v>
      </c>
    </row>
    <row r="763">
      <c r="A763" s="111" t="s">
        <v>450</v>
      </c>
      <c r="B763" s="112">
        <v>168343.0</v>
      </c>
      <c r="C763" s="95">
        <f>roundup((B763/1024)*(1+Assumptions!$B$22),0)</f>
        <v>198</v>
      </c>
    </row>
    <row r="764">
      <c r="A764" s="111" t="s">
        <v>451</v>
      </c>
      <c r="B764" s="112">
        <v>102823.0</v>
      </c>
      <c r="C764" s="95">
        <f>roundup((B764/1024)*(1+Assumptions!$B$22),0)</f>
        <v>121</v>
      </c>
    </row>
    <row r="765">
      <c r="A765" s="111" t="s">
        <v>1747</v>
      </c>
      <c r="B765" s="112">
        <v>5320.0</v>
      </c>
      <c r="C765" s="95">
        <f>roundup((B765/1024)*(1+Assumptions!$B$22),0)</f>
        <v>7</v>
      </c>
    </row>
    <row r="766">
      <c r="A766" s="111" t="s">
        <v>492</v>
      </c>
      <c r="B766" s="112">
        <v>138912.0</v>
      </c>
      <c r="C766" s="95">
        <f>roundup((B766/1024)*(1+Assumptions!$B$22),0)</f>
        <v>163</v>
      </c>
    </row>
    <row r="767">
      <c r="A767" s="111" t="s">
        <v>395</v>
      </c>
      <c r="B767" s="112">
        <v>258031.0</v>
      </c>
      <c r="C767" s="95">
        <f>roundup((B767/1024)*(1+Assumptions!$B$22),0)</f>
        <v>303</v>
      </c>
    </row>
    <row r="768">
      <c r="A768" s="111" t="s">
        <v>1563</v>
      </c>
      <c r="B768" s="112">
        <v>24658.0</v>
      </c>
      <c r="C768" s="95">
        <f>roundup((B768/1024)*(1+Assumptions!$B$22),0)</f>
        <v>29</v>
      </c>
    </row>
    <row r="769">
      <c r="A769" s="111" t="s">
        <v>1004</v>
      </c>
      <c r="B769" s="112">
        <v>712808.0</v>
      </c>
      <c r="C769" s="95">
        <f>roundup((B769/1024)*(1+Assumptions!$B$22),0)</f>
        <v>836</v>
      </c>
    </row>
    <row r="770">
      <c r="A770" s="111" t="s">
        <v>1005</v>
      </c>
      <c r="B770" s="112">
        <v>4504076.0</v>
      </c>
      <c r="C770" s="95">
        <f>roundup((B770/1024)*(1+Assumptions!$B$22),0)</f>
        <v>5279</v>
      </c>
    </row>
    <row r="771">
      <c r="A771" s="111" t="s">
        <v>1002</v>
      </c>
      <c r="B771" s="112">
        <v>712806.0</v>
      </c>
      <c r="C771" s="95">
        <f>roundup((B771/1024)*(1+Assumptions!$B$22),0)</f>
        <v>836</v>
      </c>
    </row>
    <row r="772">
      <c r="A772" s="111" t="s">
        <v>1003</v>
      </c>
      <c r="B772" s="112">
        <v>4504072.0</v>
      </c>
      <c r="C772" s="95">
        <f>roundup((B772/1024)*(1+Assumptions!$B$22),0)</f>
        <v>5279</v>
      </c>
    </row>
    <row r="773">
      <c r="A773" s="111" t="s">
        <v>1006</v>
      </c>
      <c r="B773" s="112">
        <v>110680.0</v>
      </c>
      <c r="C773" s="95">
        <f>roundup((B773/1024)*(1+Assumptions!$B$22),0)</f>
        <v>130</v>
      </c>
    </row>
    <row r="774">
      <c r="A774" s="111" t="s">
        <v>1128</v>
      </c>
      <c r="B774" s="112">
        <v>671842.0</v>
      </c>
      <c r="C774" s="95">
        <f>roundup((B774/1024)*(1+Assumptions!$B$22),0)</f>
        <v>788</v>
      </c>
    </row>
    <row r="775">
      <c r="A775" s="111" t="s">
        <v>823</v>
      </c>
      <c r="B775" s="112">
        <v>100440.0</v>
      </c>
      <c r="C775" s="95">
        <f>roundup((B775/1024)*(1+Assumptions!$B$22),0)</f>
        <v>118</v>
      </c>
    </row>
    <row r="776">
      <c r="A776" s="111" t="s">
        <v>545</v>
      </c>
      <c r="B776" s="112">
        <v>100438.0</v>
      </c>
      <c r="C776" s="95">
        <f>roundup((B776/1024)*(1+Assumptions!$B$22),0)</f>
        <v>118</v>
      </c>
    </row>
    <row r="777">
      <c r="A777" s="111" t="s">
        <v>452</v>
      </c>
      <c r="B777" s="112">
        <v>28956.0</v>
      </c>
      <c r="C777" s="95">
        <f>roundup((B777/1024)*(1+Assumptions!$B$22),0)</f>
        <v>34</v>
      </c>
    </row>
    <row r="778">
      <c r="A778" s="111" t="s">
        <v>1675</v>
      </c>
      <c r="B778" s="112">
        <v>279053.0</v>
      </c>
      <c r="C778" s="95">
        <f>roundup((B778/1024)*(1+Assumptions!$B$22),0)</f>
        <v>328</v>
      </c>
    </row>
    <row r="779">
      <c r="A779" s="111" t="s">
        <v>1027</v>
      </c>
      <c r="B779" s="112">
        <v>10845.0</v>
      </c>
      <c r="C779" s="95">
        <f>roundup((B779/1024)*(1+Assumptions!$B$22),0)</f>
        <v>13</v>
      </c>
    </row>
    <row r="780">
      <c r="A780" s="111" t="s">
        <v>1022</v>
      </c>
      <c r="B780" s="112">
        <v>28297.0</v>
      </c>
      <c r="C780" s="95">
        <f>roundup((B780/1024)*(1+Assumptions!$B$22),0)</f>
        <v>34</v>
      </c>
    </row>
    <row r="781">
      <c r="A781" s="111" t="s">
        <v>397</v>
      </c>
      <c r="B781" s="112">
        <v>109139.0</v>
      </c>
      <c r="C781" s="95">
        <f>roundup((B781/1024)*(1+Assumptions!$B$22),0)</f>
        <v>128</v>
      </c>
    </row>
    <row r="782">
      <c r="A782" s="111" t="s">
        <v>398</v>
      </c>
      <c r="B782" s="112">
        <v>65618.0</v>
      </c>
      <c r="C782" s="95">
        <f>roundup((B782/1024)*(1+Assumptions!$B$22),0)</f>
        <v>77</v>
      </c>
    </row>
    <row r="783">
      <c r="A783" s="111" t="s">
        <v>399</v>
      </c>
      <c r="B783" s="112">
        <v>65618.0</v>
      </c>
      <c r="C783" s="95">
        <f>roundup((B783/1024)*(1+Assumptions!$B$22),0)</f>
        <v>77</v>
      </c>
    </row>
    <row r="784">
      <c r="A784" s="111" t="s">
        <v>400</v>
      </c>
      <c r="B784" s="112">
        <v>65618.0</v>
      </c>
      <c r="C784" s="95">
        <f>roundup((B784/1024)*(1+Assumptions!$B$22),0)</f>
        <v>77</v>
      </c>
    </row>
    <row r="785">
      <c r="A785" s="111" t="s">
        <v>401</v>
      </c>
      <c r="B785" s="112">
        <v>65618.0</v>
      </c>
      <c r="C785" s="95">
        <f>roundup((B785/1024)*(1+Assumptions!$B$22),0)</f>
        <v>77</v>
      </c>
    </row>
    <row r="786">
      <c r="A786" s="111" t="s">
        <v>402</v>
      </c>
      <c r="B786" s="112">
        <v>65618.0</v>
      </c>
      <c r="C786" s="95">
        <f>roundup((B786/1024)*(1+Assumptions!$B$22),0)</f>
        <v>77</v>
      </c>
    </row>
    <row r="787">
      <c r="A787" s="111" t="s">
        <v>987</v>
      </c>
      <c r="B787" s="112">
        <v>1654890.0</v>
      </c>
      <c r="C787" s="95">
        <f>roundup((B787/1024)*(1+Assumptions!$B$22),0)</f>
        <v>1940</v>
      </c>
    </row>
    <row r="788">
      <c r="A788" s="111" t="s">
        <v>988</v>
      </c>
      <c r="B788" s="112">
        <v>5779579.0</v>
      </c>
      <c r="C788" s="95">
        <f>roundup((B788/1024)*(1+Assumptions!$B$22),0)</f>
        <v>6773</v>
      </c>
    </row>
    <row r="789">
      <c r="A789" s="111" t="s">
        <v>990</v>
      </c>
      <c r="B789" s="112">
        <v>1654886.0</v>
      </c>
      <c r="C789" s="95">
        <f>roundup((B789/1024)*(1+Assumptions!$B$22),0)</f>
        <v>1940</v>
      </c>
    </row>
    <row r="790">
      <c r="A790" s="111" t="s">
        <v>991</v>
      </c>
      <c r="B790" s="112">
        <v>5779558.0</v>
      </c>
      <c r="C790" s="95">
        <f>roundup((B790/1024)*(1+Assumptions!$B$22),0)</f>
        <v>6773</v>
      </c>
    </row>
    <row r="791">
      <c r="A791" s="111" t="s">
        <v>989</v>
      </c>
      <c r="B791" s="112">
        <v>110697.0</v>
      </c>
      <c r="C791" s="95">
        <f>roundup((B791/1024)*(1+Assumptions!$B$22),0)</f>
        <v>130</v>
      </c>
    </row>
    <row r="792">
      <c r="A792" s="111" t="s">
        <v>776</v>
      </c>
      <c r="B792" s="112">
        <v>8382.0</v>
      </c>
      <c r="C792" s="95">
        <f>roundup((B792/1024)*(1+Assumptions!$B$22),0)</f>
        <v>10</v>
      </c>
    </row>
    <row r="793">
      <c r="A793" s="111" t="s">
        <v>1072</v>
      </c>
      <c r="B793" s="112">
        <v>8048.0</v>
      </c>
      <c r="C793" s="95">
        <f>roundup((B793/1024)*(1+Assumptions!$B$22),0)</f>
        <v>10</v>
      </c>
    </row>
    <row r="794">
      <c r="A794" s="111" t="s">
        <v>1073</v>
      </c>
      <c r="B794" s="112">
        <v>10629.0</v>
      </c>
      <c r="C794" s="95">
        <f>roundup((B794/1024)*(1+Assumptions!$B$22),0)</f>
        <v>13</v>
      </c>
    </row>
    <row r="795">
      <c r="A795" s="111" t="s">
        <v>772</v>
      </c>
      <c r="B795" s="112">
        <v>643668.0</v>
      </c>
      <c r="C795" s="95">
        <f>roundup((B795/1024)*(1+Assumptions!$B$22),0)</f>
        <v>755</v>
      </c>
    </row>
    <row r="796">
      <c r="A796" s="111" t="s">
        <v>1011</v>
      </c>
      <c r="B796" s="112">
        <v>938078.0</v>
      </c>
      <c r="C796" s="95">
        <f>roundup((B796/1024)*(1+Assumptions!$B$22),0)</f>
        <v>1100</v>
      </c>
    </row>
    <row r="797">
      <c r="A797" s="111" t="s">
        <v>1012</v>
      </c>
      <c r="B797" s="112">
        <v>8984670.0</v>
      </c>
      <c r="C797" s="95">
        <f>roundup((B797/1024)*(1+Assumptions!$B$22),0)</f>
        <v>10529</v>
      </c>
    </row>
    <row r="798">
      <c r="A798" s="111" t="s">
        <v>757</v>
      </c>
      <c r="B798" s="112">
        <v>108026.0</v>
      </c>
      <c r="C798" s="95">
        <f>roundup((B798/1024)*(1+Assumptions!$B$22),0)</f>
        <v>127</v>
      </c>
    </row>
    <row r="799">
      <c r="A799" s="111" t="s">
        <v>778</v>
      </c>
      <c r="B799" s="112">
        <v>34907.0</v>
      </c>
      <c r="C799" s="95">
        <f>roundup((B799/1024)*(1+Assumptions!$B$22),0)</f>
        <v>41</v>
      </c>
    </row>
    <row r="800">
      <c r="A800" s="111" t="s">
        <v>612</v>
      </c>
      <c r="B800" s="112">
        <v>117949.0</v>
      </c>
      <c r="C800" s="95">
        <f>roundup((B800/1024)*(1+Assumptions!$B$22),0)</f>
        <v>139</v>
      </c>
    </row>
    <row r="801">
      <c r="A801" s="111" t="s">
        <v>579</v>
      </c>
      <c r="B801" s="112">
        <v>222813.0</v>
      </c>
      <c r="C801" s="95">
        <f>roundup((B801/1024)*(1+Assumptions!$B$22),0)</f>
        <v>262</v>
      </c>
    </row>
    <row r="802">
      <c r="A802" s="111" t="s">
        <v>613</v>
      </c>
      <c r="B802" s="112">
        <v>33898.0</v>
      </c>
      <c r="C802" s="95">
        <f>roundup((B802/1024)*(1+Assumptions!$B$22),0)</f>
        <v>40</v>
      </c>
    </row>
    <row r="803">
      <c r="A803" s="111" t="s">
        <v>614</v>
      </c>
      <c r="B803" s="112">
        <v>33898.0</v>
      </c>
      <c r="C803" s="95">
        <f>roundup((B803/1024)*(1+Assumptions!$B$22),0)</f>
        <v>40</v>
      </c>
    </row>
    <row r="804">
      <c r="A804" s="111" t="s">
        <v>615</v>
      </c>
      <c r="B804" s="112">
        <v>33899.0</v>
      </c>
      <c r="C804" s="95">
        <f>roundup((B804/1024)*(1+Assumptions!$B$22),0)</f>
        <v>40</v>
      </c>
    </row>
    <row r="805">
      <c r="A805" s="111" t="s">
        <v>616</v>
      </c>
      <c r="B805" s="112">
        <v>33898.0</v>
      </c>
      <c r="C805" s="95">
        <f>roundup((B805/1024)*(1+Assumptions!$B$22),0)</f>
        <v>40</v>
      </c>
    </row>
    <row r="806">
      <c r="A806" s="111" t="s">
        <v>617</v>
      </c>
      <c r="B806" s="112">
        <v>33897.0</v>
      </c>
      <c r="C806" s="95">
        <f>roundup((B806/1024)*(1+Assumptions!$B$22),0)</f>
        <v>40</v>
      </c>
    </row>
    <row r="807">
      <c r="A807" s="111" t="s">
        <v>618</v>
      </c>
      <c r="B807" s="112">
        <v>33897.0</v>
      </c>
      <c r="C807" s="95">
        <f>roundup((B807/1024)*(1+Assumptions!$B$22),0)</f>
        <v>40</v>
      </c>
    </row>
    <row r="808">
      <c r="A808" s="111" t="s">
        <v>619</v>
      </c>
      <c r="B808" s="112">
        <v>33899.0</v>
      </c>
      <c r="C808" s="95">
        <f>roundup((B808/1024)*(1+Assumptions!$B$22),0)</f>
        <v>40</v>
      </c>
    </row>
    <row r="809">
      <c r="A809" s="111" t="s">
        <v>620</v>
      </c>
      <c r="B809" s="112">
        <v>33897.0</v>
      </c>
      <c r="C809" s="95">
        <f>roundup((B809/1024)*(1+Assumptions!$B$22),0)</f>
        <v>40</v>
      </c>
    </row>
    <row r="810">
      <c r="A810" s="111" t="s">
        <v>621</v>
      </c>
      <c r="B810" s="112">
        <v>33878.0</v>
      </c>
      <c r="C810" s="95">
        <f>roundup((B810/1024)*(1+Assumptions!$B$22),0)</f>
        <v>40</v>
      </c>
    </row>
    <row r="811">
      <c r="A811" s="111" t="s">
        <v>622</v>
      </c>
      <c r="B811" s="112">
        <v>33878.0</v>
      </c>
      <c r="C811" s="95">
        <f>roundup((B811/1024)*(1+Assumptions!$B$22),0)</f>
        <v>40</v>
      </c>
    </row>
    <row r="812">
      <c r="A812" s="111" t="s">
        <v>623</v>
      </c>
      <c r="B812" s="112">
        <v>33878.0</v>
      </c>
      <c r="C812" s="95">
        <f>roundup((B812/1024)*(1+Assumptions!$B$22),0)</f>
        <v>40</v>
      </c>
    </row>
    <row r="813">
      <c r="A813" s="111" t="s">
        <v>624</v>
      </c>
      <c r="B813" s="112">
        <v>33878.0</v>
      </c>
      <c r="C813" s="95">
        <f>roundup((B813/1024)*(1+Assumptions!$B$22),0)</f>
        <v>40</v>
      </c>
    </row>
    <row r="814">
      <c r="A814" s="111" t="s">
        <v>758</v>
      </c>
      <c r="B814" s="112">
        <v>49239.0</v>
      </c>
      <c r="C814" s="95">
        <f>roundup((B814/1024)*(1+Assumptions!$B$22),0)</f>
        <v>58</v>
      </c>
    </row>
    <row r="815">
      <c r="A815" s="111" t="s">
        <v>1559</v>
      </c>
      <c r="B815" s="112">
        <v>22912.0</v>
      </c>
      <c r="C815" s="95">
        <f>roundup((B815/1024)*(1+Assumptions!$B$22),0)</f>
        <v>27</v>
      </c>
    </row>
    <row r="816">
      <c r="A816" s="111" t="s">
        <v>1063</v>
      </c>
      <c r="B816" s="112">
        <v>1769720.0</v>
      </c>
      <c r="C816" s="95">
        <f>roundup((B816/1024)*(1+Assumptions!$B$22),0)</f>
        <v>2074</v>
      </c>
    </row>
    <row r="817">
      <c r="A817" s="111" t="s">
        <v>1517</v>
      </c>
      <c r="B817" s="112">
        <v>43938.0</v>
      </c>
      <c r="C817" s="95">
        <f>roundup((B817/1024)*(1+Assumptions!$B$22),0)</f>
        <v>52</v>
      </c>
    </row>
    <row r="818">
      <c r="A818" s="111" t="s">
        <v>554</v>
      </c>
      <c r="B818" s="112">
        <v>100438.0</v>
      </c>
      <c r="C818" s="95">
        <f>roundup((B818/1024)*(1+Assumptions!$B$22),0)</f>
        <v>118</v>
      </c>
    </row>
    <row r="819">
      <c r="A819" s="111" t="s">
        <v>1028</v>
      </c>
      <c r="B819" s="112">
        <v>6754.0</v>
      </c>
      <c r="C819" s="95">
        <f>roundup((B819/1024)*(1+Assumptions!$B$22),0)</f>
        <v>8</v>
      </c>
    </row>
    <row r="820">
      <c r="A820" s="111" t="s">
        <v>1029</v>
      </c>
      <c r="B820" s="112">
        <v>10993.0</v>
      </c>
      <c r="C820" s="95">
        <f>roundup((B820/1024)*(1+Assumptions!$B$22),0)</f>
        <v>13</v>
      </c>
    </row>
    <row r="821">
      <c r="A821" s="111" t="s">
        <v>1640</v>
      </c>
      <c r="B821" s="112">
        <v>55284.0</v>
      </c>
      <c r="C821" s="95">
        <f>roundup((B821/1024)*(1+Assumptions!$B$22),0)</f>
        <v>65</v>
      </c>
    </row>
    <row r="822">
      <c r="A822" s="111" t="s">
        <v>744</v>
      </c>
      <c r="B822" s="112">
        <v>68095.0</v>
      </c>
      <c r="C822" s="95">
        <f>roundup((B822/1024)*(1+Assumptions!$B$22),0)</f>
        <v>80</v>
      </c>
    </row>
    <row r="823">
      <c r="A823" s="111" t="s">
        <v>1556</v>
      </c>
      <c r="B823" s="112">
        <v>22729.0</v>
      </c>
      <c r="C823" s="95">
        <f>roundup((B823/1024)*(1+Assumptions!$B$22),0)</f>
        <v>27</v>
      </c>
    </row>
    <row r="824">
      <c r="A824" s="111" t="s">
        <v>975</v>
      </c>
      <c r="B824" s="112">
        <v>1118095.0</v>
      </c>
      <c r="C824" s="95">
        <f>roundup((B824/1024)*(1+Assumptions!$B$22),0)</f>
        <v>1311</v>
      </c>
    </row>
    <row r="825">
      <c r="A825" s="111" t="s">
        <v>976</v>
      </c>
      <c r="B825" s="112">
        <v>1.0658979E7</v>
      </c>
      <c r="C825" s="95">
        <f>roundup((B825/1024)*(1+Assumptions!$B$22),0)</f>
        <v>12491</v>
      </c>
    </row>
    <row r="826">
      <c r="A826" s="111" t="s">
        <v>977</v>
      </c>
      <c r="B826" s="112">
        <v>361908.0</v>
      </c>
      <c r="C826" s="95">
        <f>roundup((B826/1024)*(1+Assumptions!$B$22),0)</f>
        <v>425</v>
      </c>
    </row>
    <row r="827">
      <c r="A827" s="111" t="s">
        <v>1025</v>
      </c>
      <c r="B827" s="112">
        <v>15420.0</v>
      </c>
      <c r="C827" s="95">
        <f>roundup((B827/1024)*(1+Assumptions!$B$22),0)</f>
        <v>19</v>
      </c>
    </row>
    <row r="828">
      <c r="A828" s="111" t="s">
        <v>831</v>
      </c>
      <c r="B828" s="112">
        <v>100438.0</v>
      </c>
      <c r="C828" s="95">
        <f>roundup((B828/1024)*(1+Assumptions!$B$22),0)</f>
        <v>118</v>
      </c>
    </row>
    <row r="829">
      <c r="A829" s="111" t="s">
        <v>546</v>
      </c>
      <c r="B829" s="112">
        <v>96338.0</v>
      </c>
      <c r="C829" s="95">
        <f>roundup((B829/1024)*(1+Assumptions!$B$22),0)</f>
        <v>113</v>
      </c>
    </row>
    <row r="830">
      <c r="A830" s="111" t="s">
        <v>555</v>
      </c>
      <c r="B830" s="112">
        <v>546987.0</v>
      </c>
      <c r="C830" s="95">
        <f>roundup((B830/1024)*(1+Assumptions!$B$22),0)</f>
        <v>642</v>
      </c>
    </row>
    <row r="831">
      <c r="A831" s="111" t="s">
        <v>556</v>
      </c>
      <c r="B831" s="112">
        <v>63607.0</v>
      </c>
      <c r="C831" s="95">
        <f>roundup((B831/1024)*(1+Assumptions!$B$22),0)</f>
        <v>75</v>
      </c>
    </row>
    <row r="832">
      <c r="A832" s="111" t="s">
        <v>557</v>
      </c>
      <c r="B832" s="112">
        <v>62527.0</v>
      </c>
      <c r="C832" s="95">
        <f>roundup((B832/1024)*(1+Assumptions!$B$22),0)</f>
        <v>74</v>
      </c>
    </row>
    <row r="833">
      <c r="A833" s="111" t="s">
        <v>558</v>
      </c>
      <c r="B833" s="112">
        <v>70246.0</v>
      </c>
      <c r="C833" s="95">
        <f>roundup((B833/1024)*(1+Assumptions!$B$22),0)</f>
        <v>83</v>
      </c>
    </row>
    <row r="834">
      <c r="A834" s="111" t="s">
        <v>562</v>
      </c>
      <c r="B834" s="112">
        <v>36954.0</v>
      </c>
      <c r="C834" s="95">
        <f>roundup((B834/1024)*(1+Assumptions!$B$22),0)</f>
        <v>44</v>
      </c>
    </row>
    <row r="835">
      <c r="A835" s="111" t="s">
        <v>1557</v>
      </c>
      <c r="B835" s="112">
        <v>22886.0</v>
      </c>
      <c r="C835" s="95">
        <f>roundup((B835/1024)*(1+Assumptions!$B$22),0)</f>
        <v>27</v>
      </c>
    </row>
    <row r="836">
      <c r="A836" s="111" t="s">
        <v>453</v>
      </c>
      <c r="B836" s="112">
        <v>27823.0</v>
      </c>
      <c r="C836" s="95">
        <f>roundup((B836/1024)*(1+Assumptions!$B$22),0)</f>
        <v>33</v>
      </c>
    </row>
    <row r="837">
      <c r="A837" s="111" t="s">
        <v>496</v>
      </c>
      <c r="B837" s="112">
        <v>228617.0</v>
      </c>
      <c r="C837" s="95">
        <f>roundup((B837/1024)*(1+Assumptions!$B$22),0)</f>
        <v>268</v>
      </c>
    </row>
    <row r="838">
      <c r="A838" s="111" t="s">
        <v>971</v>
      </c>
      <c r="B838" s="112">
        <v>2440040.0</v>
      </c>
      <c r="C838" s="95">
        <f>roundup((B838/1024)*(1+Assumptions!$B$22),0)</f>
        <v>2860</v>
      </c>
    </row>
    <row r="839">
      <c r="A839" s="111" t="s">
        <v>972</v>
      </c>
      <c r="B839" s="112">
        <v>1.7779482E7</v>
      </c>
      <c r="C839" s="95">
        <f>roundup((B839/1024)*(1+Assumptions!$B$22),0)</f>
        <v>20836</v>
      </c>
    </row>
    <row r="840">
      <c r="A840" s="111" t="s">
        <v>974</v>
      </c>
      <c r="B840" s="112">
        <v>1.3212266E7</v>
      </c>
      <c r="C840" s="95">
        <f>roundup((B840/1024)*(1+Assumptions!$B$22),0)</f>
        <v>15484</v>
      </c>
    </row>
    <row r="841">
      <c r="A841" s="111" t="s">
        <v>973</v>
      </c>
      <c r="B841" s="112">
        <v>104213.0</v>
      </c>
      <c r="C841" s="95">
        <f>roundup((B841/1024)*(1+Assumptions!$B$22),0)</f>
        <v>123</v>
      </c>
    </row>
    <row r="842">
      <c r="A842" s="111" t="s">
        <v>1398</v>
      </c>
      <c r="B842" s="112">
        <v>52900.0</v>
      </c>
      <c r="C842" s="95">
        <f>roundup((B842/1024)*(1+Assumptions!$B$22),0)</f>
        <v>62</v>
      </c>
    </row>
    <row r="843">
      <c r="A843" s="111" t="s">
        <v>241</v>
      </c>
      <c r="B843" s="112">
        <v>99972.0</v>
      </c>
      <c r="C843" s="95">
        <f>roundup((B843/1024)*(1+Assumptions!$B$22),0)</f>
        <v>118</v>
      </c>
    </row>
    <row r="844">
      <c r="A844" s="111" t="s">
        <v>1571</v>
      </c>
      <c r="B844" s="112">
        <v>56417.0</v>
      </c>
      <c r="C844" s="95">
        <f>roundup((B844/1024)*(1+Assumptions!$B$22),0)</f>
        <v>67</v>
      </c>
    </row>
    <row r="845">
      <c r="A845" s="111" t="s">
        <v>839</v>
      </c>
      <c r="B845" s="112">
        <v>45010.0</v>
      </c>
      <c r="C845" s="95">
        <f>roundup((B845/1024)*(1+Assumptions!$B$22),0)</f>
        <v>53</v>
      </c>
    </row>
    <row r="846">
      <c r="A846" s="111" t="s">
        <v>236</v>
      </c>
      <c r="B846" s="112">
        <v>40477.0</v>
      </c>
      <c r="C846" s="95">
        <f>roundup((B846/1024)*(1+Assumptions!$B$22),0)</f>
        <v>48</v>
      </c>
    </row>
    <row r="847">
      <c r="A847" s="111" t="s">
        <v>339</v>
      </c>
      <c r="B847" s="112">
        <v>160546.0</v>
      </c>
      <c r="C847" s="95">
        <f>roundup((B847/1024)*(1+Assumptions!$B$22),0)</f>
        <v>189</v>
      </c>
    </row>
    <row r="848">
      <c r="A848" s="111" t="s">
        <v>1492</v>
      </c>
      <c r="B848" s="112">
        <v>138537.0</v>
      </c>
      <c r="C848" s="95">
        <f>roundup((B848/1024)*(1+Assumptions!$B$22),0)</f>
        <v>163</v>
      </c>
    </row>
    <row r="849">
      <c r="A849" s="111" t="s">
        <v>1471</v>
      </c>
      <c r="B849" s="112">
        <v>50868.0</v>
      </c>
      <c r="C849" s="95">
        <f>roundup((B849/1024)*(1+Assumptions!$B$22),0)</f>
        <v>60</v>
      </c>
    </row>
    <row r="850">
      <c r="A850" s="111" t="s">
        <v>1639</v>
      </c>
      <c r="B850" s="112">
        <v>33304.0</v>
      </c>
      <c r="C850" s="95">
        <f>roundup((B850/1024)*(1+Assumptions!$B$22),0)</f>
        <v>40</v>
      </c>
    </row>
    <row r="851">
      <c r="A851" s="111" t="s">
        <v>1303</v>
      </c>
      <c r="B851" s="112">
        <v>743828.0</v>
      </c>
      <c r="C851" s="95">
        <f>roundup((B851/1024)*(1+Assumptions!$B$22),0)</f>
        <v>872</v>
      </c>
    </row>
    <row r="852">
      <c r="A852" s="111" t="s">
        <v>1395</v>
      </c>
      <c r="B852" s="112">
        <v>8804.0</v>
      </c>
      <c r="C852" s="95">
        <f>roundup((B852/1024)*(1+Assumptions!$B$22),0)</f>
        <v>11</v>
      </c>
    </row>
    <row r="853">
      <c r="A853" s="111" t="s">
        <v>432</v>
      </c>
      <c r="B853" s="112">
        <v>230543.0</v>
      </c>
      <c r="C853" s="95">
        <f>roundup((B853/1024)*(1+Assumptions!$B$22),0)</f>
        <v>271</v>
      </c>
    </row>
    <row r="854">
      <c r="A854" s="111" t="s">
        <v>433</v>
      </c>
      <c r="B854" s="112">
        <v>123280.0</v>
      </c>
      <c r="C854" s="95">
        <f>roundup((B854/1024)*(1+Assumptions!$B$22),0)</f>
        <v>145</v>
      </c>
    </row>
    <row r="855">
      <c r="A855" s="111" t="s">
        <v>564</v>
      </c>
      <c r="B855" s="112">
        <v>100439.0</v>
      </c>
      <c r="C855" s="95">
        <f>roundup((B855/1024)*(1+Assumptions!$B$22),0)</f>
        <v>118</v>
      </c>
    </row>
    <row r="856">
      <c r="A856" s="111" t="s">
        <v>651</v>
      </c>
      <c r="B856" s="112">
        <v>151666.0</v>
      </c>
      <c r="C856" s="95">
        <f>roundup((B856/1024)*(1+Assumptions!$B$22),0)</f>
        <v>178</v>
      </c>
    </row>
    <row r="857">
      <c r="A857" s="111" t="s">
        <v>652</v>
      </c>
      <c r="B857" s="112">
        <v>20583.0</v>
      </c>
      <c r="C857" s="95">
        <f>roundup((B857/1024)*(1+Assumptions!$B$22),0)</f>
        <v>25</v>
      </c>
    </row>
    <row r="858">
      <c r="A858" s="111" t="s">
        <v>653</v>
      </c>
      <c r="B858" s="112">
        <v>20582.0</v>
      </c>
      <c r="C858" s="95">
        <f>roundup((B858/1024)*(1+Assumptions!$B$22),0)</f>
        <v>25</v>
      </c>
    </row>
    <row r="859">
      <c r="A859" s="111" t="s">
        <v>654</v>
      </c>
      <c r="B859" s="112">
        <v>20583.0</v>
      </c>
      <c r="C859" s="95">
        <f>roundup((B859/1024)*(1+Assumptions!$B$22),0)</f>
        <v>25</v>
      </c>
    </row>
    <row r="860">
      <c r="A860" s="111" t="s">
        <v>434</v>
      </c>
      <c r="B860" s="112">
        <v>42947.0</v>
      </c>
      <c r="C860" s="95">
        <f>roundup((B860/1024)*(1+Assumptions!$B$22),0)</f>
        <v>51</v>
      </c>
    </row>
    <row r="861">
      <c r="A861" s="111" t="s">
        <v>1490</v>
      </c>
      <c r="B861" s="112">
        <v>242490.0</v>
      </c>
      <c r="C861" s="95">
        <f>roundup((B861/1024)*(1+Assumptions!$B$22),0)</f>
        <v>285</v>
      </c>
    </row>
    <row r="862">
      <c r="A862" s="111" t="s">
        <v>435</v>
      </c>
      <c r="B862" s="112">
        <v>85473.0</v>
      </c>
      <c r="C862" s="95">
        <f>roundup((B862/1024)*(1+Assumptions!$B$22),0)</f>
        <v>101</v>
      </c>
    </row>
    <row r="863">
      <c r="A863" s="111" t="s">
        <v>436</v>
      </c>
      <c r="B863" s="112">
        <v>103360.0</v>
      </c>
      <c r="C863" s="95">
        <f>roundup((B863/1024)*(1+Assumptions!$B$22),0)</f>
        <v>122</v>
      </c>
    </row>
    <row r="864">
      <c r="A864" s="111" t="s">
        <v>437</v>
      </c>
      <c r="B864" s="112">
        <v>78208.0</v>
      </c>
      <c r="C864" s="95">
        <f>roundup((B864/1024)*(1+Assumptions!$B$22),0)</f>
        <v>92</v>
      </c>
    </row>
    <row r="865">
      <c r="A865" s="111" t="s">
        <v>1380</v>
      </c>
      <c r="B865" s="112">
        <v>2039263.0</v>
      </c>
      <c r="C865" s="95">
        <f>roundup((B865/1024)*(1+Assumptions!$B$22),0)</f>
        <v>2390</v>
      </c>
    </row>
    <row r="866">
      <c r="A866" s="111" t="s">
        <v>565</v>
      </c>
      <c r="B866" s="112">
        <v>67842.0</v>
      </c>
      <c r="C866" s="95">
        <f>roundup((B866/1024)*(1+Assumptions!$B$22),0)</f>
        <v>80</v>
      </c>
    </row>
    <row r="867">
      <c r="A867" s="111" t="s">
        <v>1358</v>
      </c>
      <c r="B867" s="112">
        <v>30875.0</v>
      </c>
      <c r="C867" s="95">
        <f>roundup((B867/1024)*(1+Assumptions!$B$22),0)</f>
        <v>37</v>
      </c>
    </row>
    <row r="868">
      <c r="A868" s="111" t="s">
        <v>1359</v>
      </c>
      <c r="B868" s="112">
        <v>113377.0</v>
      </c>
      <c r="C868" s="95">
        <f>roundup((B868/1024)*(1+Assumptions!$B$22),0)</f>
        <v>133</v>
      </c>
    </row>
    <row r="869">
      <c r="A869" s="111" t="s">
        <v>1360</v>
      </c>
      <c r="B869" s="112">
        <v>6721666.0</v>
      </c>
      <c r="C869" s="95">
        <f>roundup((B869/1024)*(1+Assumptions!$B$22),0)</f>
        <v>7877</v>
      </c>
    </row>
    <row r="870">
      <c r="A870" s="111" t="s">
        <v>1361</v>
      </c>
      <c r="B870" s="112">
        <v>399482.0</v>
      </c>
      <c r="C870" s="95">
        <f>roundup((B870/1024)*(1+Assumptions!$B$22),0)</f>
        <v>469</v>
      </c>
    </row>
    <row r="871">
      <c r="A871" s="111" t="s">
        <v>1362</v>
      </c>
      <c r="B871" s="112">
        <v>399482.0</v>
      </c>
      <c r="C871" s="95">
        <f>roundup((B871/1024)*(1+Assumptions!$B$22),0)</f>
        <v>469</v>
      </c>
    </row>
    <row r="872">
      <c r="A872" s="111" t="s">
        <v>1363</v>
      </c>
      <c r="B872" s="112">
        <v>399482.0</v>
      </c>
      <c r="C872" s="95">
        <f>roundup((B872/1024)*(1+Assumptions!$B$22),0)</f>
        <v>469</v>
      </c>
    </row>
    <row r="873">
      <c r="A873" s="111" t="s">
        <v>439</v>
      </c>
      <c r="B873" s="112">
        <v>96345.0</v>
      </c>
      <c r="C873" s="95">
        <f>roundup((B873/1024)*(1+Assumptions!$B$22),0)</f>
        <v>113</v>
      </c>
    </row>
    <row r="874">
      <c r="A874" s="111" t="s">
        <v>440</v>
      </c>
      <c r="B874" s="112">
        <v>403547.0</v>
      </c>
      <c r="C874" s="95">
        <f>roundup((B874/1024)*(1+Assumptions!$B$22),0)</f>
        <v>473</v>
      </c>
    </row>
    <row r="875">
      <c r="A875" s="111" t="s">
        <v>1030</v>
      </c>
      <c r="B875" s="112">
        <v>643172.0</v>
      </c>
      <c r="C875" s="95">
        <f>roundup((B875/1024)*(1+Assumptions!$B$22),0)</f>
        <v>754</v>
      </c>
    </row>
    <row r="876">
      <c r="A876" s="111" t="s">
        <v>1032</v>
      </c>
      <c r="B876" s="112">
        <v>647260.0</v>
      </c>
      <c r="C876" s="95">
        <f>roundup((B876/1024)*(1+Assumptions!$B$22),0)</f>
        <v>759</v>
      </c>
    </row>
    <row r="877">
      <c r="A877" s="111" t="s">
        <v>1031</v>
      </c>
      <c r="B877" s="112">
        <v>782457.0</v>
      </c>
      <c r="C877" s="95">
        <f>roundup((B877/1024)*(1+Assumptions!$B$22),0)</f>
        <v>917</v>
      </c>
    </row>
    <row r="878">
      <c r="A878" s="111" t="s">
        <v>1033</v>
      </c>
      <c r="B878" s="112">
        <v>733281.0</v>
      </c>
      <c r="C878" s="95">
        <f>roundup((B878/1024)*(1+Assumptions!$B$22),0)</f>
        <v>860</v>
      </c>
    </row>
    <row r="879">
      <c r="A879" s="111" t="s">
        <v>441</v>
      </c>
      <c r="B879" s="112">
        <v>125021.0</v>
      </c>
      <c r="C879" s="95">
        <f>roundup((B879/1024)*(1+Assumptions!$B$22),0)</f>
        <v>147</v>
      </c>
    </row>
    <row r="880">
      <c r="A880" s="111" t="s">
        <v>442</v>
      </c>
      <c r="B880" s="112">
        <v>125021.0</v>
      </c>
      <c r="C880" s="95">
        <f>roundup((B880/1024)*(1+Assumptions!$B$22),0)</f>
        <v>147</v>
      </c>
    </row>
    <row r="881">
      <c r="A881" s="111" t="s">
        <v>443</v>
      </c>
      <c r="B881" s="112">
        <v>125021.0</v>
      </c>
      <c r="C881" s="95">
        <f>roundup((B881/1024)*(1+Assumptions!$B$22),0)</f>
        <v>147</v>
      </c>
    </row>
    <row r="882">
      <c r="A882" s="111" t="s">
        <v>1381</v>
      </c>
      <c r="B882" s="112">
        <v>63327.0</v>
      </c>
      <c r="C882" s="95">
        <f>roundup((B882/1024)*(1+Assumptions!$B$22),0)</f>
        <v>75</v>
      </c>
    </row>
    <row r="883">
      <c r="A883" s="111" t="s">
        <v>1497</v>
      </c>
      <c r="B883" s="112">
        <v>42638.0</v>
      </c>
      <c r="C883" s="95">
        <f>roundup((B883/1024)*(1+Assumptions!$B$22),0)</f>
        <v>50</v>
      </c>
    </row>
    <row r="884">
      <c r="A884" s="111" t="s">
        <v>1498</v>
      </c>
      <c r="B884" s="112">
        <v>38637.0</v>
      </c>
      <c r="C884" s="95">
        <f>roundup((B884/1024)*(1+Assumptions!$B$22),0)</f>
        <v>46</v>
      </c>
    </row>
    <row r="885">
      <c r="A885" s="111" t="s">
        <v>1383</v>
      </c>
      <c r="B885" s="112">
        <v>15636.0</v>
      </c>
      <c r="C885" s="95">
        <f>roundup((B885/1024)*(1+Assumptions!$B$22),0)</f>
        <v>19</v>
      </c>
    </row>
    <row r="886">
      <c r="A886" s="111" t="s">
        <v>222</v>
      </c>
      <c r="B886" s="112">
        <v>1352987.0</v>
      </c>
      <c r="C886" s="95">
        <f>roundup((B886/1024)*(1+Assumptions!$B$22),0)</f>
        <v>1586</v>
      </c>
    </row>
    <row r="887">
      <c r="A887" s="111" t="s">
        <v>1304</v>
      </c>
      <c r="B887" s="112">
        <v>456814.0</v>
      </c>
      <c r="C887" s="95">
        <f>roundup((B887/1024)*(1+Assumptions!$B$22),0)</f>
        <v>536</v>
      </c>
    </row>
    <row r="888">
      <c r="A888" s="111" t="s">
        <v>1451</v>
      </c>
      <c r="B888" s="112">
        <v>69320.0</v>
      </c>
      <c r="C888" s="95">
        <f>roundup((B888/1024)*(1+Assumptions!$B$22),0)</f>
        <v>82</v>
      </c>
    </row>
    <row r="889">
      <c r="A889" s="111" t="s">
        <v>1450</v>
      </c>
      <c r="B889" s="112">
        <v>160682.0</v>
      </c>
      <c r="C889" s="95">
        <f>roundup((B889/1024)*(1+Assumptions!$B$22),0)</f>
        <v>189</v>
      </c>
    </row>
    <row r="890">
      <c r="A890" s="111" t="s">
        <v>1457</v>
      </c>
      <c r="B890" s="112">
        <v>42506.0</v>
      </c>
      <c r="C890" s="95">
        <f>roundup((B890/1024)*(1+Assumptions!$B$22),0)</f>
        <v>50</v>
      </c>
    </row>
    <row r="891">
      <c r="A891" s="111" t="s">
        <v>269</v>
      </c>
      <c r="B891" s="112">
        <v>31159.0</v>
      </c>
      <c r="C891" s="95">
        <f>roundup((B891/1024)*(1+Assumptions!$B$22),0)</f>
        <v>37</v>
      </c>
    </row>
    <row r="892">
      <c r="A892" s="111" t="s">
        <v>1023</v>
      </c>
      <c r="B892" s="112">
        <v>1860568.0</v>
      </c>
      <c r="C892" s="95">
        <f>roundup((B892/1024)*(1+Assumptions!$B$22),0)</f>
        <v>2181</v>
      </c>
    </row>
    <row r="893">
      <c r="A893" s="111" t="s">
        <v>1024</v>
      </c>
      <c r="B893" s="112">
        <v>6669917.0</v>
      </c>
      <c r="C893" s="95">
        <f>roundup((B893/1024)*(1+Assumptions!$B$22),0)</f>
        <v>7817</v>
      </c>
    </row>
    <row r="894">
      <c r="A894" s="111" t="s">
        <v>1521</v>
      </c>
      <c r="B894" s="112">
        <v>96353.0</v>
      </c>
      <c r="C894" s="95">
        <f>roundup((B894/1024)*(1+Assumptions!$B$22),0)</f>
        <v>113</v>
      </c>
    </row>
    <row r="895">
      <c r="A895" s="111" t="s">
        <v>1396</v>
      </c>
      <c r="B895" s="112">
        <v>15256.0</v>
      </c>
      <c r="C895" s="95">
        <f>roundup((B895/1024)*(1+Assumptions!$B$22),0)</f>
        <v>18</v>
      </c>
    </row>
    <row r="896">
      <c r="A896" s="111" t="s">
        <v>809</v>
      </c>
      <c r="B896" s="112">
        <v>42066.0</v>
      </c>
      <c r="C896" s="95">
        <f>roundup((B896/1024)*(1+Assumptions!$B$22),0)</f>
        <v>50</v>
      </c>
    </row>
    <row r="897">
      <c r="A897" s="111" t="s">
        <v>1566</v>
      </c>
      <c r="B897" s="112">
        <v>22503.0</v>
      </c>
      <c r="C897" s="95">
        <f>roundup((B897/1024)*(1+Assumptions!$B$22),0)</f>
        <v>27</v>
      </c>
    </row>
    <row r="898">
      <c r="A898" s="111" t="s">
        <v>1285</v>
      </c>
      <c r="B898" s="112">
        <v>130115.0</v>
      </c>
      <c r="C898" s="95">
        <f>roundup((B898/1024)*(1+Assumptions!$B$22),0)</f>
        <v>153</v>
      </c>
    </row>
    <row r="899">
      <c r="A899" s="111" t="s">
        <v>837</v>
      </c>
      <c r="B899" s="112">
        <v>100438.0</v>
      </c>
      <c r="C899" s="95">
        <f>roundup((B899/1024)*(1+Assumptions!$B$22),0)</f>
        <v>118</v>
      </c>
    </row>
    <row r="900">
      <c r="A900" s="111" t="s">
        <v>547</v>
      </c>
      <c r="B900" s="112">
        <v>96338.0</v>
      </c>
      <c r="C900" s="95">
        <f>roundup((B900/1024)*(1+Assumptions!$B$22),0)</f>
        <v>113</v>
      </c>
    </row>
    <row r="901">
      <c r="A901" s="111" t="s">
        <v>745</v>
      </c>
      <c r="B901" s="112">
        <v>7545.0</v>
      </c>
      <c r="C901" s="95">
        <f>roundup((B901/1024)*(1+Assumptions!$B$22),0)</f>
        <v>9</v>
      </c>
    </row>
    <row r="902">
      <c r="A902" s="111" t="s">
        <v>396</v>
      </c>
      <c r="B902" s="112">
        <v>5138.0</v>
      </c>
      <c r="C902" s="95">
        <f>roundup((B902/1024)*(1+Assumptions!$B$22),0)</f>
        <v>7</v>
      </c>
    </row>
    <row r="903">
      <c r="A903" s="111" t="s">
        <v>444</v>
      </c>
      <c r="B903" s="112">
        <v>49942.0</v>
      </c>
      <c r="C903" s="95">
        <f>roundup((B903/1024)*(1+Assumptions!$B$22),0)</f>
        <v>59</v>
      </c>
    </row>
    <row r="904">
      <c r="A904" s="111" t="s">
        <v>1068</v>
      </c>
      <c r="B904" s="112">
        <v>589362.0</v>
      </c>
      <c r="C904" s="95">
        <f>roundup((B904/1024)*(1+Assumptions!$B$22),0)</f>
        <v>691</v>
      </c>
    </row>
    <row r="905">
      <c r="A905" s="111" t="s">
        <v>1641</v>
      </c>
      <c r="B905" s="112">
        <v>28286.0</v>
      </c>
      <c r="C905" s="95">
        <f>roundup((B905/1024)*(1+Assumptions!$B$22),0)</f>
        <v>34</v>
      </c>
    </row>
    <row r="906">
      <c r="A906" s="111" t="s">
        <v>1663</v>
      </c>
      <c r="B906" s="112">
        <v>54921.0</v>
      </c>
      <c r="C906" s="95">
        <f>roundup((B906/1024)*(1+Assumptions!$B$22),0)</f>
        <v>65</v>
      </c>
    </row>
    <row r="907">
      <c r="A907" s="111" t="s">
        <v>1664</v>
      </c>
      <c r="B907" s="112">
        <v>464689.0</v>
      </c>
      <c r="C907" s="95">
        <f>roundup((B907/1024)*(1+Assumptions!$B$22),0)</f>
        <v>545</v>
      </c>
    </row>
    <row r="908">
      <c r="A908" s="111" t="s">
        <v>1658</v>
      </c>
      <c r="B908" s="112">
        <v>271960.0</v>
      </c>
      <c r="C908" s="95">
        <f>roundup((B908/1024)*(1+Assumptions!$B$22),0)</f>
        <v>319</v>
      </c>
    </row>
    <row r="909">
      <c r="A909" s="111" t="s">
        <v>1661</v>
      </c>
      <c r="B909" s="112">
        <v>78579.0</v>
      </c>
      <c r="C909" s="95">
        <f>roundup((B909/1024)*(1+Assumptions!$B$22),0)</f>
        <v>93</v>
      </c>
    </row>
    <row r="910">
      <c r="A910" s="111" t="s">
        <v>1659</v>
      </c>
      <c r="B910" s="112">
        <v>149712.0</v>
      </c>
      <c r="C910" s="95">
        <f>roundup((B910/1024)*(1+Assumptions!$B$22),0)</f>
        <v>176</v>
      </c>
    </row>
    <row r="911">
      <c r="A911" s="111" t="s">
        <v>1660</v>
      </c>
      <c r="B911" s="112">
        <v>76618.0</v>
      </c>
      <c r="C911" s="95">
        <f>roundup((B911/1024)*(1+Assumptions!$B$22),0)</f>
        <v>90</v>
      </c>
    </row>
    <row r="912">
      <c r="A912" s="111" t="s">
        <v>1665</v>
      </c>
      <c r="B912" s="112">
        <v>164295.0</v>
      </c>
      <c r="C912" s="95">
        <f>roundup((B912/1024)*(1+Assumptions!$B$22),0)</f>
        <v>193</v>
      </c>
    </row>
    <row r="913">
      <c r="A913" s="111" t="s">
        <v>1666</v>
      </c>
      <c r="B913" s="112">
        <v>2632359.0</v>
      </c>
      <c r="C913" s="95">
        <f>roundup((B913/1024)*(1+Assumptions!$B$22),0)</f>
        <v>3085</v>
      </c>
    </row>
    <row r="914">
      <c r="A914" s="111" t="s">
        <v>686</v>
      </c>
      <c r="B914" s="112">
        <v>512588.0</v>
      </c>
      <c r="C914" s="95">
        <f>roundup((B914/1024)*(1+Assumptions!$B$22),0)</f>
        <v>601</v>
      </c>
    </row>
    <row r="915">
      <c r="A915" s="111" t="s">
        <v>608</v>
      </c>
      <c r="B915" s="112">
        <v>3246166.0</v>
      </c>
      <c r="C915" s="95">
        <f>roundup((B915/1024)*(1+Assumptions!$B$22),0)</f>
        <v>3805</v>
      </c>
    </row>
    <row r="916">
      <c r="A916" s="111" t="s">
        <v>1560</v>
      </c>
      <c r="B916" s="112">
        <v>22330.0</v>
      </c>
      <c r="C916" s="95">
        <f>roundup((B916/1024)*(1+Assumptions!$B$22),0)</f>
        <v>27</v>
      </c>
    </row>
    <row r="917">
      <c r="A917" s="111" t="s">
        <v>1069</v>
      </c>
      <c r="B917" s="112">
        <v>362313.0</v>
      </c>
      <c r="C917" s="95">
        <f>roundup((B917/1024)*(1+Assumptions!$B$22),0)</f>
        <v>425</v>
      </c>
    </row>
    <row r="918">
      <c r="A918" s="111" t="s">
        <v>394</v>
      </c>
      <c r="B918" s="112">
        <v>73838.0</v>
      </c>
      <c r="C918" s="95">
        <f>roundup((B918/1024)*(1+Assumptions!$B$22),0)</f>
        <v>87</v>
      </c>
    </row>
    <row r="919">
      <c r="A919" s="111" t="s">
        <v>767</v>
      </c>
      <c r="B919" s="112">
        <v>605980.0</v>
      </c>
      <c r="C919" s="95">
        <f>roundup((B919/1024)*(1+Assumptions!$B$22),0)</f>
        <v>711</v>
      </c>
    </row>
    <row r="920">
      <c r="A920" s="111" t="s">
        <v>791</v>
      </c>
      <c r="B920" s="112">
        <v>192748.0</v>
      </c>
      <c r="C920" s="95">
        <f>roundup((B920/1024)*(1+Assumptions!$B$22),0)</f>
        <v>226</v>
      </c>
    </row>
    <row r="921">
      <c r="A921" s="111" t="s">
        <v>207</v>
      </c>
      <c r="B921" s="112">
        <v>2096128.0</v>
      </c>
      <c r="C921" s="95">
        <f>roundup((B921/1024)*(1+Assumptions!$B$22),0)</f>
        <v>2457</v>
      </c>
    </row>
    <row r="922">
      <c r="A922" s="111" t="s">
        <v>208</v>
      </c>
      <c r="B922" s="112">
        <v>1.3049548E7</v>
      </c>
      <c r="C922" s="95">
        <f>roundup((B922/1024)*(1+Assumptions!$B$22),0)</f>
        <v>15293</v>
      </c>
    </row>
    <row r="923">
      <c r="A923" s="111" t="s">
        <v>212</v>
      </c>
      <c r="B923" s="112">
        <v>1394952.0</v>
      </c>
      <c r="C923" s="95">
        <f>roundup((B923/1024)*(1+Assumptions!$B$22),0)</f>
        <v>1635</v>
      </c>
    </row>
    <row r="924">
      <c r="A924" s="111" t="s">
        <v>1472</v>
      </c>
      <c r="B924" s="112">
        <v>186180.0</v>
      </c>
      <c r="C924" s="95">
        <f>roundup((B924/1024)*(1+Assumptions!$B$22),0)</f>
        <v>219</v>
      </c>
    </row>
    <row r="925">
      <c r="A925" s="111" t="s">
        <v>1710</v>
      </c>
      <c r="B925" s="112">
        <v>26940.0</v>
      </c>
      <c r="C925" s="95">
        <f>roundup((B925/1024)*(1+Assumptions!$B$22),0)</f>
        <v>32</v>
      </c>
    </row>
    <row r="926">
      <c r="A926" s="111" t="s">
        <v>1333</v>
      </c>
      <c r="B926" s="112">
        <v>41852.0</v>
      </c>
      <c r="C926" s="95">
        <f>roundup((B926/1024)*(1+Assumptions!$B$22),0)</f>
        <v>50</v>
      </c>
    </row>
    <row r="927">
      <c r="A927" s="111" t="s">
        <v>1343</v>
      </c>
      <c r="B927" s="112">
        <v>119772.0</v>
      </c>
      <c r="C927" s="95">
        <f>roundup((B927/1024)*(1+Assumptions!$B$22),0)</f>
        <v>141</v>
      </c>
    </row>
    <row r="928">
      <c r="A928" s="111" t="s">
        <v>1711</v>
      </c>
      <c r="B928" s="112">
        <v>49140.0</v>
      </c>
      <c r="C928" s="95">
        <f>roundup((B928/1024)*(1+Assumptions!$B$22),0)</f>
        <v>58</v>
      </c>
    </row>
    <row r="929">
      <c r="A929" s="111" t="s">
        <v>485</v>
      </c>
      <c r="B929" s="112">
        <v>515492.0</v>
      </c>
      <c r="C929" s="95">
        <f>roundup((B929/1024)*(1+Assumptions!$B$22),0)</f>
        <v>605</v>
      </c>
    </row>
    <row r="930">
      <c r="A930" s="111" t="s">
        <v>374</v>
      </c>
      <c r="B930" s="112">
        <v>541452.0</v>
      </c>
      <c r="C930" s="95">
        <f>roundup((B930/1024)*(1+Assumptions!$B$22),0)</f>
        <v>635</v>
      </c>
    </row>
    <row r="931">
      <c r="A931" s="111" t="s">
        <v>1636</v>
      </c>
      <c r="B931" s="112">
        <v>81180.0</v>
      </c>
      <c r="C931" s="95">
        <f>roundup((B931/1024)*(1+Assumptions!$B$22),0)</f>
        <v>96</v>
      </c>
    </row>
    <row r="932">
      <c r="A932" s="111" t="s">
        <v>1712</v>
      </c>
      <c r="B932" s="112">
        <v>48736.0</v>
      </c>
      <c r="C932" s="95">
        <f>roundup((B932/1024)*(1+Assumptions!$B$22),0)</f>
        <v>58</v>
      </c>
    </row>
    <row r="933">
      <c r="A933" s="111" t="s">
        <v>1576</v>
      </c>
      <c r="B933" s="112">
        <v>92036.0</v>
      </c>
      <c r="C933" s="95">
        <f>roundup((B933/1024)*(1+Assumptions!$B$22),0)</f>
        <v>108</v>
      </c>
    </row>
    <row r="934">
      <c r="A934" s="111" t="s">
        <v>1655</v>
      </c>
      <c r="B934" s="112">
        <v>161740.0</v>
      </c>
      <c r="C934" s="95">
        <f>roundup((B934/1024)*(1+Assumptions!$B$22),0)</f>
        <v>190</v>
      </c>
    </row>
    <row r="935">
      <c r="A935" s="111" t="s">
        <v>1713</v>
      </c>
      <c r="B935" s="112">
        <v>39548.0</v>
      </c>
      <c r="C935" s="95">
        <f>roundup((B935/1024)*(1+Assumptions!$B$22),0)</f>
        <v>47</v>
      </c>
    </row>
    <row r="936">
      <c r="A936" s="111" t="s">
        <v>201</v>
      </c>
      <c r="B936" s="112">
        <v>1302508.0</v>
      </c>
      <c r="C936" s="95">
        <f>roundup((B936/1024)*(1+Assumptions!$B$22),0)</f>
        <v>1527</v>
      </c>
    </row>
    <row r="937">
      <c r="A937" s="111" t="s">
        <v>932</v>
      </c>
      <c r="B937" s="112">
        <v>147558.0</v>
      </c>
      <c r="C937" s="95">
        <f>roundup((B937/1024)*(1+Assumptions!$B$22),0)</f>
        <v>173</v>
      </c>
    </row>
    <row r="938">
      <c r="A938" s="111" t="s">
        <v>933</v>
      </c>
      <c r="B938" s="112">
        <v>147558.0</v>
      </c>
      <c r="C938" s="95">
        <f>roundup((B938/1024)*(1+Assumptions!$B$22),0)</f>
        <v>173</v>
      </c>
    </row>
    <row r="939">
      <c r="A939" s="111" t="s">
        <v>934</v>
      </c>
      <c r="B939" s="112">
        <v>11346.0</v>
      </c>
      <c r="C939" s="95">
        <f>roundup((B939/1024)*(1+Assumptions!$B$22),0)</f>
        <v>14</v>
      </c>
    </row>
    <row r="940">
      <c r="A940" s="111" t="s">
        <v>929</v>
      </c>
      <c r="B940" s="112">
        <v>147558.0</v>
      </c>
      <c r="C940" s="95">
        <f>roundup((B940/1024)*(1+Assumptions!$B$22),0)</f>
        <v>173</v>
      </c>
    </row>
    <row r="941">
      <c r="A941" s="111" t="s">
        <v>930</v>
      </c>
      <c r="B941" s="112">
        <v>147558.0</v>
      </c>
      <c r="C941" s="95">
        <f>roundup((B941/1024)*(1+Assumptions!$B$22),0)</f>
        <v>173</v>
      </c>
    </row>
    <row r="942">
      <c r="A942" s="111" t="s">
        <v>931</v>
      </c>
      <c r="B942" s="112">
        <v>11346.0</v>
      </c>
      <c r="C942" s="95">
        <f>roundup((B942/1024)*(1+Assumptions!$B$22),0)</f>
        <v>14</v>
      </c>
    </row>
    <row r="943">
      <c r="A943" s="111" t="s">
        <v>886</v>
      </c>
      <c r="B943" s="112">
        <v>180350.0</v>
      </c>
      <c r="C943" s="95">
        <f>roundup((B943/1024)*(1+Assumptions!$B$22),0)</f>
        <v>212</v>
      </c>
    </row>
    <row r="944">
      <c r="A944" s="111" t="s">
        <v>877</v>
      </c>
      <c r="B944" s="112">
        <v>11346.0</v>
      </c>
      <c r="C944" s="95">
        <f>roundup((B944/1024)*(1+Assumptions!$B$22),0)</f>
        <v>14</v>
      </c>
    </row>
    <row r="945">
      <c r="A945" s="111" t="s">
        <v>878</v>
      </c>
      <c r="B945" s="112">
        <v>311422.0</v>
      </c>
      <c r="C945" s="95">
        <f>roundup((B945/1024)*(1+Assumptions!$B$22),0)</f>
        <v>365</v>
      </c>
    </row>
    <row r="946">
      <c r="A946" s="111" t="s">
        <v>869</v>
      </c>
      <c r="B946" s="112">
        <v>11346.0</v>
      </c>
      <c r="C946" s="95">
        <f>roundup((B946/1024)*(1+Assumptions!$B$22),0)</f>
        <v>14</v>
      </c>
    </row>
    <row r="947">
      <c r="A947" s="111" t="s">
        <v>870</v>
      </c>
      <c r="B947" s="112">
        <v>311422.0</v>
      </c>
      <c r="C947" s="95">
        <f>roundup((B947/1024)*(1+Assumptions!$B$22),0)</f>
        <v>365</v>
      </c>
    </row>
    <row r="948">
      <c r="A948" s="111" t="s">
        <v>871</v>
      </c>
      <c r="B948" s="112">
        <v>311422.0</v>
      </c>
      <c r="C948" s="95">
        <f>roundup((B948/1024)*(1+Assumptions!$B$22),0)</f>
        <v>365</v>
      </c>
    </row>
    <row r="949">
      <c r="A949" s="111" t="s">
        <v>872</v>
      </c>
      <c r="B949" s="112">
        <v>311422.0</v>
      </c>
      <c r="C949" s="95">
        <f>roundup((B949/1024)*(1+Assumptions!$B$22),0)</f>
        <v>365</v>
      </c>
    </row>
    <row r="950">
      <c r="A950" s="111" t="s">
        <v>925</v>
      </c>
      <c r="B950" s="112">
        <v>180350.0</v>
      </c>
      <c r="C950" s="95">
        <f>roundup((B950/1024)*(1+Assumptions!$B$22),0)</f>
        <v>212</v>
      </c>
    </row>
    <row r="951">
      <c r="A951" s="111" t="s">
        <v>926</v>
      </c>
      <c r="B951" s="112">
        <v>180350.0</v>
      </c>
      <c r="C951" s="95">
        <f>roundup((B951/1024)*(1+Assumptions!$B$22),0)</f>
        <v>212</v>
      </c>
    </row>
    <row r="952">
      <c r="A952" s="111" t="s">
        <v>927</v>
      </c>
      <c r="B952" s="112">
        <v>180350.0</v>
      </c>
      <c r="C952" s="95">
        <f>roundup((B952/1024)*(1+Assumptions!$B$22),0)</f>
        <v>212</v>
      </c>
    </row>
    <row r="953">
      <c r="A953" s="111" t="s">
        <v>928</v>
      </c>
      <c r="B953" s="112">
        <v>11346.0</v>
      </c>
      <c r="C953" s="95">
        <f>roundup((B953/1024)*(1+Assumptions!$B$22),0)</f>
        <v>14</v>
      </c>
    </row>
    <row r="954">
      <c r="A954" s="111" t="s">
        <v>895</v>
      </c>
      <c r="B954" s="112">
        <v>180350.0</v>
      </c>
      <c r="C954" s="95">
        <f>roundup((B954/1024)*(1+Assumptions!$B$22),0)</f>
        <v>212</v>
      </c>
    </row>
    <row r="955">
      <c r="A955" s="111" t="s">
        <v>896</v>
      </c>
      <c r="B955" s="112">
        <v>180350.0</v>
      </c>
      <c r="C955" s="95">
        <f>roundup((B955/1024)*(1+Assumptions!$B$22),0)</f>
        <v>212</v>
      </c>
    </row>
    <row r="956">
      <c r="A956" s="111" t="s">
        <v>897</v>
      </c>
      <c r="B956" s="112">
        <v>180350.0</v>
      </c>
      <c r="C956" s="95">
        <f>roundup((B956/1024)*(1+Assumptions!$B$22),0)</f>
        <v>212</v>
      </c>
    </row>
    <row r="957">
      <c r="A957" s="111" t="s">
        <v>898</v>
      </c>
      <c r="B957" s="112">
        <v>11346.0</v>
      </c>
      <c r="C957" s="95">
        <f>roundup((B957/1024)*(1+Assumptions!$B$22),0)</f>
        <v>14</v>
      </c>
    </row>
    <row r="958">
      <c r="A958" s="111" t="s">
        <v>905</v>
      </c>
      <c r="B958" s="112">
        <v>13912.0</v>
      </c>
      <c r="C958" s="95">
        <f>roundup((B958/1024)*(1+Assumptions!$B$22),0)</f>
        <v>17</v>
      </c>
    </row>
    <row r="959">
      <c r="A959" s="111" t="s">
        <v>899</v>
      </c>
      <c r="B959" s="112">
        <v>180350.0</v>
      </c>
      <c r="C959" s="95">
        <f>roundup((B959/1024)*(1+Assumptions!$B$22),0)</f>
        <v>212</v>
      </c>
    </row>
    <row r="960">
      <c r="A960" s="111" t="s">
        <v>900</v>
      </c>
      <c r="B960" s="112">
        <v>180350.0</v>
      </c>
      <c r="C960" s="95">
        <f>roundup((B960/1024)*(1+Assumptions!$B$22),0)</f>
        <v>212</v>
      </c>
    </row>
    <row r="961">
      <c r="A961" s="111" t="s">
        <v>901</v>
      </c>
      <c r="B961" s="112">
        <v>180350.0</v>
      </c>
      <c r="C961" s="95">
        <f>roundup((B961/1024)*(1+Assumptions!$B$22),0)</f>
        <v>212</v>
      </c>
    </row>
    <row r="962">
      <c r="A962" s="111" t="s">
        <v>902</v>
      </c>
      <c r="B962" s="112">
        <v>11346.0</v>
      </c>
      <c r="C962" s="95">
        <f>roundup((B962/1024)*(1+Assumptions!$B$22),0)</f>
        <v>14</v>
      </c>
    </row>
    <row r="963">
      <c r="A963" s="111" t="s">
        <v>906</v>
      </c>
      <c r="B963" s="112">
        <v>13912.0</v>
      </c>
      <c r="C963" s="95">
        <f>roundup((B963/1024)*(1+Assumptions!$B$22),0)</f>
        <v>17</v>
      </c>
    </row>
    <row r="964">
      <c r="A964" s="111" t="s">
        <v>887</v>
      </c>
      <c r="B964" s="112">
        <v>180350.0</v>
      </c>
      <c r="C964" s="95">
        <f>roundup((B964/1024)*(1+Assumptions!$B$22),0)</f>
        <v>212</v>
      </c>
    </row>
    <row r="965">
      <c r="A965" s="111" t="s">
        <v>888</v>
      </c>
      <c r="B965" s="112">
        <v>180350.0</v>
      </c>
      <c r="C965" s="95">
        <f>roundup((B965/1024)*(1+Assumptions!$B$22),0)</f>
        <v>212</v>
      </c>
    </row>
    <row r="966">
      <c r="A966" s="111" t="s">
        <v>889</v>
      </c>
      <c r="B966" s="112">
        <v>180350.0</v>
      </c>
      <c r="C966" s="95">
        <f>roundup((B966/1024)*(1+Assumptions!$B$22),0)</f>
        <v>212</v>
      </c>
    </row>
    <row r="967">
      <c r="A967" s="111" t="s">
        <v>890</v>
      </c>
      <c r="B967" s="112">
        <v>11346.0</v>
      </c>
      <c r="C967" s="95">
        <f>roundup((B967/1024)*(1+Assumptions!$B$22),0)</f>
        <v>14</v>
      </c>
    </row>
    <row r="968">
      <c r="A968" s="111" t="s">
        <v>917</v>
      </c>
      <c r="B968" s="112">
        <v>311422.0</v>
      </c>
      <c r="C968" s="95">
        <f>roundup((B968/1024)*(1+Assumptions!$B$22),0)</f>
        <v>365</v>
      </c>
    </row>
    <row r="969">
      <c r="A969" s="111" t="s">
        <v>918</v>
      </c>
      <c r="B969" s="112">
        <v>311422.0</v>
      </c>
      <c r="C969" s="95">
        <f>roundup((B969/1024)*(1+Assumptions!$B$22),0)</f>
        <v>365</v>
      </c>
    </row>
    <row r="970">
      <c r="A970" s="111" t="s">
        <v>919</v>
      </c>
      <c r="B970" s="112">
        <v>311422.0</v>
      </c>
      <c r="C970" s="95">
        <f>roundup((B970/1024)*(1+Assumptions!$B$22),0)</f>
        <v>365</v>
      </c>
    </row>
    <row r="971">
      <c r="A971" s="111" t="s">
        <v>936</v>
      </c>
      <c r="B971" s="112">
        <v>685356.0</v>
      </c>
      <c r="C971" s="95">
        <f>roundup((B971/1024)*(1+Assumptions!$B$22),0)</f>
        <v>804</v>
      </c>
    </row>
    <row r="972">
      <c r="A972" s="111" t="s">
        <v>935</v>
      </c>
      <c r="B972" s="112">
        <v>268740.0</v>
      </c>
      <c r="C972" s="95">
        <f>roundup((B972/1024)*(1+Assumptions!$B$22),0)</f>
        <v>315</v>
      </c>
    </row>
    <row r="973">
      <c r="A973" s="111" t="s">
        <v>941</v>
      </c>
      <c r="B973" s="112">
        <v>1849857.0</v>
      </c>
      <c r="C973" s="95">
        <f>roundup((B973/1024)*(1+Assumptions!$B$22),0)</f>
        <v>2168</v>
      </c>
    </row>
    <row r="974">
      <c r="A974" s="111" t="s">
        <v>942</v>
      </c>
      <c r="B974" s="112">
        <v>4008698.0</v>
      </c>
      <c r="C974" s="95">
        <f>roundup((B974/1024)*(1+Assumptions!$B$22),0)</f>
        <v>4698</v>
      </c>
    </row>
    <row r="975">
      <c r="A975" s="111" t="s">
        <v>1720</v>
      </c>
      <c r="B975" s="112">
        <v>934372.0</v>
      </c>
      <c r="C975" s="95">
        <f>roundup((B975/1024)*(1+Assumptions!$B$22),0)</f>
        <v>1095</v>
      </c>
    </row>
    <row r="976">
      <c r="A976" s="111" t="s">
        <v>819</v>
      </c>
      <c r="B976" s="112">
        <v>171420.0</v>
      </c>
      <c r="C976" s="95">
        <f>roundup((B976/1024)*(1+Assumptions!$B$22),0)</f>
        <v>201</v>
      </c>
    </row>
    <row r="977">
      <c r="A977" s="111" t="s">
        <v>820</v>
      </c>
      <c r="B977" s="112">
        <v>82804.0</v>
      </c>
      <c r="C977" s="95">
        <f>roundup((B977/1024)*(1+Assumptions!$B$22),0)</f>
        <v>98</v>
      </c>
    </row>
    <row r="978">
      <c r="A978" s="111" t="s">
        <v>732</v>
      </c>
      <c r="B978" s="112">
        <v>172972.0</v>
      </c>
      <c r="C978" s="95">
        <f>roundup((B978/1024)*(1+Assumptions!$B$22),0)</f>
        <v>203</v>
      </c>
    </row>
    <row r="979">
      <c r="A979" s="111" t="s">
        <v>188</v>
      </c>
      <c r="B979" s="112">
        <v>94828.0</v>
      </c>
      <c r="C979" s="95">
        <f>roundup((B979/1024)*(1+Assumptions!$B$22),0)</f>
        <v>112</v>
      </c>
    </row>
    <row r="980">
      <c r="A980" s="111" t="s">
        <v>210</v>
      </c>
      <c r="B980" s="112">
        <v>1.0409824E7</v>
      </c>
      <c r="C980" s="95">
        <f>roundup((B980/1024)*(1+Assumptions!$B$22),0)</f>
        <v>12200</v>
      </c>
    </row>
    <row r="981">
      <c r="A981" s="111" t="s">
        <v>1721</v>
      </c>
      <c r="B981" s="112">
        <v>118012.0</v>
      </c>
      <c r="C981" s="95">
        <f>roundup((B981/1024)*(1+Assumptions!$B$22),0)</f>
        <v>139</v>
      </c>
    </row>
    <row r="982">
      <c r="A982" s="111" t="s">
        <v>211</v>
      </c>
      <c r="B982" s="112">
        <v>32584.0</v>
      </c>
      <c r="C982" s="95">
        <f>roundup((B982/1024)*(1+Assumptions!$B$22),0)</f>
        <v>39</v>
      </c>
    </row>
    <row r="983">
      <c r="A983" s="111" t="s">
        <v>231</v>
      </c>
      <c r="B983" s="112">
        <v>141652.0</v>
      </c>
      <c r="C983" s="95">
        <f>roundup((B983/1024)*(1+Assumptions!$B$22),0)</f>
        <v>166</v>
      </c>
    </row>
    <row r="984">
      <c r="A984" s="111" t="s">
        <v>1590</v>
      </c>
      <c r="B984" s="112">
        <v>228940.0</v>
      </c>
      <c r="C984" s="95">
        <f>roundup((B984/1024)*(1+Assumptions!$B$22),0)</f>
        <v>269</v>
      </c>
    </row>
    <row r="985">
      <c r="A985" s="111" t="s">
        <v>337</v>
      </c>
      <c r="B985" s="112">
        <v>808252.0</v>
      </c>
      <c r="C985" s="95">
        <f>roundup((B985/1024)*(1+Assumptions!$B$22),0)</f>
        <v>948</v>
      </c>
    </row>
    <row r="986">
      <c r="A986" s="111" t="s">
        <v>1722</v>
      </c>
      <c r="B986" s="112">
        <v>82324.0</v>
      </c>
      <c r="C986" s="95">
        <f>roundup((B986/1024)*(1+Assumptions!$B$22),0)</f>
        <v>97</v>
      </c>
    </row>
    <row r="987">
      <c r="A987" s="111" t="s">
        <v>1555</v>
      </c>
      <c r="B987" s="112">
        <v>40380.0</v>
      </c>
      <c r="C987" s="95">
        <f>roundup((B987/1024)*(1+Assumptions!$B$22),0)</f>
        <v>48</v>
      </c>
    </row>
    <row r="988">
      <c r="A988" s="111" t="s">
        <v>534</v>
      </c>
      <c r="B988" s="112">
        <v>100012.0</v>
      </c>
      <c r="C988" s="95">
        <f>roundup((B988/1024)*(1+Assumptions!$B$22),0)</f>
        <v>118</v>
      </c>
    </row>
    <row r="989">
      <c r="A989" s="111" t="s">
        <v>409</v>
      </c>
      <c r="B989" s="112">
        <v>690885.0</v>
      </c>
      <c r="C989" s="95">
        <f>roundup((B989/1024)*(1+Assumptions!$B$22),0)</f>
        <v>810</v>
      </c>
    </row>
    <row r="990">
      <c r="A990" s="111" t="s">
        <v>410</v>
      </c>
      <c r="B990" s="112">
        <v>303015.0</v>
      </c>
      <c r="C990" s="95">
        <f>roundup((B990/1024)*(1+Assumptions!$B$22),0)</f>
        <v>356</v>
      </c>
    </row>
    <row r="991">
      <c r="A991" s="111" t="s">
        <v>411</v>
      </c>
      <c r="B991" s="112">
        <v>678826.0</v>
      </c>
      <c r="C991" s="95">
        <f>roundup((B991/1024)*(1+Assumptions!$B$22),0)</f>
        <v>796</v>
      </c>
    </row>
    <row r="992">
      <c r="A992" s="111" t="s">
        <v>412</v>
      </c>
      <c r="B992" s="112">
        <v>70116.0</v>
      </c>
      <c r="C992" s="95">
        <f>roundup((B992/1024)*(1+Assumptions!$B$22),0)</f>
        <v>83</v>
      </c>
    </row>
    <row r="993">
      <c r="A993" s="111" t="s">
        <v>1485</v>
      </c>
      <c r="B993" s="112">
        <v>365108.0</v>
      </c>
      <c r="C993" s="95">
        <f>roundup((B993/1024)*(1+Assumptions!$B$22),0)</f>
        <v>428</v>
      </c>
    </row>
    <row r="994">
      <c r="A994" s="111" t="s">
        <v>1486</v>
      </c>
      <c r="B994" s="112">
        <v>125416.0</v>
      </c>
      <c r="C994" s="95">
        <f>roundup((B994/1024)*(1+Assumptions!$B$22),0)</f>
        <v>147</v>
      </c>
    </row>
    <row r="995">
      <c r="A995" s="111" t="s">
        <v>512</v>
      </c>
      <c r="B995" s="112">
        <v>412170.0</v>
      </c>
      <c r="C995" s="95">
        <f>roundup((B995/1024)*(1+Assumptions!$B$22),0)</f>
        <v>484</v>
      </c>
    </row>
    <row r="996">
      <c r="A996" s="111" t="s">
        <v>1723</v>
      </c>
      <c r="B996" s="112">
        <v>280424.0</v>
      </c>
      <c r="C996" s="95">
        <f>roundup((B996/1024)*(1+Assumptions!$B$22),0)</f>
        <v>329</v>
      </c>
    </row>
    <row r="997">
      <c r="A997" s="111" t="s">
        <v>855</v>
      </c>
      <c r="B997" s="112">
        <v>174804.0</v>
      </c>
      <c r="C997" s="95">
        <f>roundup((B997/1024)*(1+Assumptions!$B$22),0)</f>
        <v>205</v>
      </c>
    </row>
    <row r="998">
      <c r="A998" s="111" t="s">
        <v>856</v>
      </c>
      <c r="B998" s="112">
        <v>170972.0</v>
      </c>
      <c r="C998" s="95">
        <f>roundup((B998/1024)*(1+Assumptions!$B$22),0)</f>
        <v>201</v>
      </c>
    </row>
    <row r="999">
      <c r="A999" s="111" t="s">
        <v>857</v>
      </c>
      <c r="B999" s="112">
        <v>172740.0</v>
      </c>
      <c r="C999" s="95">
        <f>roundup((B999/1024)*(1+Assumptions!$B$22),0)</f>
        <v>203</v>
      </c>
    </row>
    <row r="1000">
      <c r="A1000" s="111" t="s">
        <v>1013</v>
      </c>
      <c r="B1000" s="112">
        <v>3249012.0</v>
      </c>
      <c r="C1000" s="95">
        <f>roundup((B1000/1024)*(1+Assumptions!$B$22),0)</f>
        <v>3808</v>
      </c>
    </row>
    <row r="1001">
      <c r="A1001" s="111" t="s">
        <v>1014</v>
      </c>
      <c r="B1001" s="112">
        <v>47760.0</v>
      </c>
      <c r="C1001" s="95">
        <f>roundup((B1001/1024)*(1+Assumptions!$B$22),0)</f>
        <v>56</v>
      </c>
    </row>
    <row r="1002">
      <c r="A1002" s="111" t="s">
        <v>1015</v>
      </c>
      <c r="B1002" s="112">
        <v>3.2619052E7</v>
      </c>
      <c r="C1002" s="95">
        <f>roundup((B1002/1024)*(1+Assumptions!$B$22),0)</f>
        <v>38226</v>
      </c>
    </row>
    <row r="1003">
      <c r="A1003" s="111" t="s">
        <v>1526</v>
      </c>
      <c r="B1003" s="112">
        <v>127884.0</v>
      </c>
      <c r="C1003" s="95">
        <f>roundup((B1003/1024)*(1+Assumptions!$B$22),0)</f>
        <v>150</v>
      </c>
    </row>
    <row r="1004">
      <c r="A1004" s="111" t="s">
        <v>552</v>
      </c>
      <c r="B1004" s="112">
        <v>250268.0</v>
      </c>
      <c r="C1004" s="95">
        <f>roundup((B1004/1024)*(1+Assumptions!$B$22),0)</f>
        <v>294</v>
      </c>
    </row>
    <row r="1005">
      <c r="A1005" s="111" t="s">
        <v>561</v>
      </c>
      <c r="B1005" s="112">
        <v>208687.0</v>
      </c>
      <c r="C1005" s="95">
        <f>roundup((B1005/1024)*(1+Assumptions!$B$22),0)</f>
        <v>245</v>
      </c>
    </row>
    <row r="1006">
      <c r="A1006" s="111" t="s">
        <v>682</v>
      </c>
      <c r="B1006" s="112">
        <v>79876.0</v>
      </c>
      <c r="C1006" s="95">
        <f>roundup((B1006/1024)*(1+Assumptions!$B$22),0)</f>
        <v>94</v>
      </c>
    </row>
    <row r="1007">
      <c r="A1007" s="111" t="s">
        <v>683</v>
      </c>
      <c r="B1007" s="112">
        <v>78132.0</v>
      </c>
      <c r="C1007" s="95">
        <f>roundup((B1007/1024)*(1+Assumptions!$B$22),0)</f>
        <v>92</v>
      </c>
    </row>
    <row r="1008">
      <c r="A1008" s="111" t="s">
        <v>684</v>
      </c>
      <c r="B1008" s="112">
        <v>81348.0</v>
      </c>
      <c r="C1008" s="95">
        <f>roundup((B1008/1024)*(1+Assumptions!$B$22),0)</f>
        <v>96</v>
      </c>
    </row>
    <row r="1009">
      <c r="A1009" s="111" t="s">
        <v>685</v>
      </c>
      <c r="B1009" s="112">
        <v>73044.0</v>
      </c>
      <c r="C1009" s="95">
        <f>roundup((B1009/1024)*(1+Assumptions!$B$22),0)</f>
        <v>86</v>
      </c>
    </row>
    <row r="1010">
      <c r="A1010" s="111" t="s">
        <v>1377</v>
      </c>
      <c r="B1010" s="112">
        <v>169324.0</v>
      </c>
      <c r="C1010" s="95">
        <f>roundup((B1010/1024)*(1+Assumptions!$B$22),0)</f>
        <v>199</v>
      </c>
    </row>
    <row r="1011">
      <c r="A1011" s="111" t="s">
        <v>1496</v>
      </c>
      <c r="B1011" s="112">
        <v>118644.0</v>
      </c>
      <c r="C1011" s="95">
        <f>roundup((B1011/1024)*(1+Assumptions!$B$22),0)</f>
        <v>140</v>
      </c>
    </row>
    <row r="1012">
      <c r="A1012" s="111" t="s">
        <v>1724</v>
      </c>
      <c r="B1012" s="112">
        <v>156460.0</v>
      </c>
      <c r="C1012" s="95">
        <f>roundup((B1012/1024)*(1+Assumptions!$B$22),0)</f>
        <v>184</v>
      </c>
    </row>
    <row r="1013">
      <c r="A1013" s="111" t="s">
        <v>1453</v>
      </c>
      <c r="B1013" s="112">
        <v>415140.0</v>
      </c>
      <c r="C1013" s="95">
        <f>roundup((B1013/1024)*(1+Assumptions!$B$22),0)</f>
        <v>487</v>
      </c>
    </row>
    <row r="1014">
      <c r="A1014" s="111" t="s">
        <v>1518</v>
      </c>
      <c r="B1014" s="112">
        <v>49780.0</v>
      </c>
      <c r="C1014" s="95">
        <f>roundup((B1014/1024)*(1+Assumptions!$B$22),0)</f>
        <v>59</v>
      </c>
    </row>
    <row r="1015">
      <c r="A1015" s="111" t="s">
        <v>1392</v>
      </c>
      <c r="B1015" s="112">
        <v>17448.0</v>
      </c>
      <c r="C1015" s="95">
        <f>roundup((B1015/1024)*(1+Assumptions!$B$22),0)</f>
        <v>21</v>
      </c>
    </row>
    <row r="1016">
      <c r="A1016" s="111" t="s">
        <v>1393</v>
      </c>
      <c r="B1016" s="112">
        <v>126052.0</v>
      </c>
      <c r="C1016" s="95">
        <f>roundup((B1016/1024)*(1+Assumptions!$B$22),0)</f>
        <v>148</v>
      </c>
    </row>
    <row r="1017">
      <c r="A1017" s="111" t="s">
        <v>1148</v>
      </c>
      <c r="B1017" s="112">
        <v>218020.0</v>
      </c>
      <c r="C1017" s="95">
        <f>roundup((B1017/1024)*(1+Assumptions!$B$22),0)</f>
        <v>256</v>
      </c>
    </row>
    <row r="1018">
      <c r="A1018" s="111" t="s">
        <v>1149</v>
      </c>
      <c r="B1018" s="112">
        <v>6722292.0</v>
      </c>
      <c r="C1018" s="95">
        <f>roundup((B1018/1024)*(1+Assumptions!$B$22),0)</f>
        <v>7878</v>
      </c>
    </row>
    <row r="1019">
      <c r="A1019" s="111" t="s">
        <v>1150</v>
      </c>
      <c r="B1019" s="112">
        <v>4483184.0</v>
      </c>
      <c r="C1019" s="95">
        <f>roundup((B1019/1024)*(1+Assumptions!$B$22),0)</f>
        <v>5254</v>
      </c>
    </row>
    <row r="1020">
      <c r="A1020" s="111" t="s">
        <v>560</v>
      </c>
      <c r="B1020" s="112">
        <v>181120.0</v>
      </c>
      <c r="C1020" s="95">
        <f>roundup((B1020/1024)*(1+Assumptions!$B$22),0)</f>
        <v>213</v>
      </c>
    </row>
    <row r="1021">
      <c r="A1021" s="111" t="s">
        <v>1613</v>
      </c>
      <c r="B1021" s="112">
        <v>280832.0</v>
      </c>
      <c r="C1021" s="95">
        <f>roundup((B1021/1024)*(1+Assumptions!$B$22),0)</f>
        <v>330</v>
      </c>
    </row>
    <row r="1022">
      <c r="A1022" s="111" t="s">
        <v>1614</v>
      </c>
      <c r="B1022" s="112">
        <v>237084.0</v>
      </c>
      <c r="C1022" s="95">
        <f>roundup((B1022/1024)*(1+Assumptions!$B$22),0)</f>
        <v>278</v>
      </c>
    </row>
    <row r="1023">
      <c r="A1023" s="111" t="s">
        <v>581</v>
      </c>
      <c r="B1023" s="112">
        <v>965488.0</v>
      </c>
      <c r="C1023" s="95">
        <f>roundup((B1023/1024)*(1+Assumptions!$B$22),0)</f>
        <v>1132</v>
      </c>
    </row>
    <row r="1024">
      <c r="A1024" s="111" t="s">
        <v>681</v>
      </c>
      <c r="B1024" s="112">
        <v>360560.0</v>
      </c>
      <c r="C1024" s="95">
        <f>roundup((B1024/1024)*(1+Assumptions!$B$22),0)</f>
        <v>423</v>
      </c>
    </row>
    <row r="1025">
      <c r="A1025" s="111" t="s">
        <v>1527</v>
      </c>
      <c r="B1025" s="112">
        <v>520348.0</v>
      </c>
      <c r="C1025" s="95">
        <f>roundup((B1025/1024)*(1+Assumptions!$B$22),0)</f>
        <v>610</v>
      </c>
    </row>
    <row r="1026">
      <c r="A1026" s="111" t="s">
        <v>786</v>
      </c>
      <c r="B1026" s="112">
        <v>970920.0</v>
      </c>
      <c r="C1026" s="95">
        <f>roundup((B1026/1024)*(1+Assumptions!$B$22),0)</f>
        <v>1138</v>
      </c>
    </row>
    <row r="1027">
      <c r="A1027" s="111" t="s">
        <v>821</v>
      </c>
      <c r="B1027" s="112">
        <v>136668.0</v>
      </c>
      <c r="C1027" s="95">
        <f>roundup((B1027/1024)*(1+Assumptions!$B$22),0)</f>
        <v>161</v>
      </c>
    </row>
    <row r="1028">
      <c r="A1028" s="111" t="s">
        <v>822</v>
      </c>
      <c r="B1028" s="112">
        <v>103860.0</v>
      </c>
      <c r="C1028" s="95">
        <f>roundup((B1028/1024)*(1+Assumptions!$B$22),0)</f>
        <v>122</v>
      </c>
    </row>
    <row r="1029">
      <c r="A1029" s="111" t="s">
        <v>737</v>
      </c>
      <c r="B1029" s="112">
        <v>97380.0</v>
      </c>
      <c r="C1029" s="95">
        <f>roundup((B1029/1024)*(1+Assumptions!$B$22),0)</f>
        <v>115</v>
      </c>
    </row>
    <row r="1030">
      <c r="A1030" s="111" t="s">
        <v>390</v>
      </c>
      <c r="B1030" s="112">
        <v>56112.0</v>
      </c>
      <c r="C1030" s="95">
        <f>roundup((B1030/1024)*(1+Assumptions!$B$22),0)</f>
        <v>66</v>
      </c>
    </row>
    <row r="1031">
      <c r="A1031" s="111" t="s">
        <v>1740</v>
      </c>
      <c r="B1031" s="112">
        <v>48884.0</v>
      </c>
      <c r="C1031" s="95">
        <f>roundup((B1031/1024)*(1+Assumptions!$B$22),0)</f>
        <v>58</v>
      </c>
    </row>
    <row r="1032">
      <c r="A1032" s="111" t="s">
        <v>1553</v>
      </c>
      <c r="B1032" s="112">
        <v>40396.0</v>
      </c>
      <c r="C1032" s="95">
        <f>roundup((B1032/1024)*(1+Assumptions!$B$22),0)</f>
        <v>48</v>
      </c>
    </row>
    <row r="1033">
      <c r="A1033" s="111" t="s">
        <v>1741</v>
      </c>
      <c r="B1033" s="112">
        <v>41644.0</v>
      </c>
      <c r="C1033" s="95">
        <f>roundup((B1033/1024)*(1+Assumptions!$B$22),0)</f>
        <v>49</v>
      </c>
    </row>
    <row r="1034">
      <c r="A1034" s="111" t="s">
        <v>539</v>
      </c>
      <c r="B1034" s="112">
        <v>84740.0</v>
      </c>
      <c r="C1034" s="95">
        <f>roundup((B1034/1024)*(1+Assumptions!$B$22),0)</f>
        <v>100</v>
      </c>
    </row>
    <row r="1035">
      <c r="A1035" s="111" t="s">
        <v>1487</v>
      </c>
      <c r="B1035" s="112">
        <v>224704.0</v>
      </c>
      <c r="C1035" s="95">
        <f>roundup((B1035/1024)*(1+Assumptions!$B$22),0)</f>
        <v>264</v>
      </c>
    </row>
    <row r="1036">
      <c r="A1036" s="111" t="s">
        <v>389</v>
      </c>
      <c r="B1036" s="112">
        <v>39912.0</v>
      </c>
      <c r="C1036" s="95">
        <f>roundup((B1036/1024)*(1+Assumptions!$B$22),0)</f>
        <v>47</v>
      </c>
    </row>
    <row r="1037">
      <c r="A1037" s="111" t="s">
        <v>1612</v>
      </c>
      <c r="B1037" s="112">
        <v>80516.0</v>
      </c>
      <c r="C1037" s="95">
        <f>roundup((B1037/1024)*(1+Assumptions!$B$22),0)</f>
        <v>95</v>
      </c>
    </row>
    <row r="1038">
      <c r="A1038" s="111" t="s">
        <v>858</v>
      </c>
      <c r="B1038" s="112">
        <v>251428.0</v>
      </c>
      <c r="C1038" s="95">
        <f>roundup((B1038/1024)*(1+Assumptions!$B$22),0)</f>
        <v>295</v>
      </c>
    </row>
    <row r="1039">
      <c r="A1039" s="111" t="s">
        <v>859</v>
      </c>
      <c r="B1039" s="112">
        <v>216844.0</v>
      </c>
      <c r="C1039" s="95">
        <f>roundup((B1039/1024)*(1+Assumptions!$B$22),0)</f>
        <v>255</v>
      </c>
    </row>
    <row r="1040">
      <c r="A1040" s="111" t="s">
        <v>860</v>
      </c>
      <c r="B1040" s="112">
        <v>244644.0</v>
      </c>
      <c r="C1040" s="95">
        <f>roundup((B1040/1024)*(1+Assumptions!$B$22),0)</f>
        <v>287</v>
      </c>
    </row>
    <row r="1041">
      <c r="A1041" s="111" t="s">
        <v>1007</v>
      </c>
      <c r="B1041" s="112">
        <v>1338016.0</v>
      </c>
      <c r="C1041" s="95">
        <f>roundup((B1041/1024)*(1+Assumptions!$B$22),0)</f>
        <v>1568</v>
      </c>
    </row>
    <row r="1042">
      <c r="A1042" s="111" t="s">
        <v>1008</v>
      </c>
      <c r="B1042" s="112">
        <v>1.7564912E7</v>
      </c>
      <c r="C1042" s="95">
        <f>roundup((B1042/1024)*(1+Assumptions!$B$22),0)</f>
        <v>20584</v>
      </c>
    </row>
    <row r="1043">
      <c r="A1043" s="111" t="s">
        <v>1009</v>
      </c>
      <c r="B1043" s="112">
        <v>1252180.0</v>
      </c>
      <c r="C1043" s="95">
        <f>roundup((B1043/1024)*(1+Assumptions!$B$22),0)</f>
        <v>1468</v>
      </c>
    </row>
    <row r="1044">
      <c r="A1044" s="111" t="s">
        <v>1010</v>
      </c>
      <c r="B1044" s="112">
        <v>408476.0</v>
      </c>
      <c r="C1044" s="95">
        <f>roundup((B1044/1024)*(1+Assumptions!$B$22),0)</f>
        <v>479</v>
      </c>
    </row>
    <row r="1045">
      <c r="A1045" s="111" t="s">
        <v>1637</v>
      </c>
      <c r="B1045" s="112">
        <v>86100.0</v>
      </c>
      <c r="C1045" s="95">
        <f>roundup((B1045/1024)*(1+Assumptions!$B$22),0)</f>
        <v>101</v>
      </c>
    </row>
    <row r="1046">
      <c r="A1046" s="111" t="s">
        <v>1378</v>
      </c>
      <c r="B1046" s="112">
        <v>71804.0</v>
      </c>
      <c r="C1046" s="95">
        <f>roundup((B1046/1024)*(1+Assumptions!$B$22),0)</f>
        <v>85</v>
      </c>
    </row>
    <row r="1047">
      <c r="A1047" s="111" t="s">
        <v>1394</v>
      </c>
      <c r="B1047" s="112">
        <v>11036.0</v>
      </c>
      <c r="C1047" s="95">
        <f>roundup((B1047/1024)*(1+Assumptions!$B$22),0)</f>
        <v>13</v>
      </c>
    </row>
    <row r="1048">
      <c r="A1048" s="111" t="s">
        <v>582</v>
      </c>
      <c r="B1048" s="112">
        <v>531720.0</v>
      </c>
      <c r="C1048" s="95">
        <f>roundup((B1048/1024)*(1+Assumptions!$B$22),0)</f>
        <v>624</v>
      </c>
    </row>
    <row r="1049">
      <c r="A1049" s="111" t="s">
        <v>656</v>
      </c>
      <c r="B1049" s="112">
        <v>199592.0</v>
      </c>
      <c r="C1049" s="95">
        <f>roundup((B1049/1024)*(1+Assumptions!$B$22),0)</f>
        <v>234</v>
      </c>
    </row>
    <row r="1050">
      <c r="A1050" s="111" t="s">
        <v>644</v>
      </c>
      <c r="B1050" s="112">
        <v>32196.0</v>
      </c>
      <c r="C1050" s="95">
        <f>roundup((B1050/1024)*(1+Assumptions!$B$22),0)</f>
        <v>38</v>
      </c>
    </row>
    <row r="1051">
      <c r="A1051" s="111" t="s">
        <v>645</v>
      </c>
      <c r="B1051" s="112">
        <v>32932.0</v>
      </c>
      <c r="C1051" s="95">
        <f>roundup((B1051/1024)*(1+Assumptions!$B$22),0)</f>
        <v>39</v>
      </c>
    </row>
    <row r="1052">
      <c r="A1052" s="111" t="s">
        <v>646</v>
      </c>
      <c r="B1052" s="112">
        <v>35036.0</v>
      </c>
      <c r="C1052" s="95">
        <f>roundup((B1052/1024)*(1+Assumptions!$B$22),0)</f>
        <v>42</v>
      </c>
    </row>
    <row r="1053">
      <c r="A1053" s="111" t="s">
        <v>641</v>
      </c>
      <c r="B1053" s="112">
        <v>7340.0</v>
      </c>
      <c r="C1053" s="95">
        <f>roundup((B1053/1024)*(1+Assumptions!$B$22),0)</f>
        <v>9</v>
      </c>
    </row>
    <row r="1054">
      <c r="A1054" s="111" t="s">
        <v>642</v>
      </c>
      <c r="B1054" s="112">
        <v>6932.0</v>
      </c>
      <c r="C1054" s="95">
        <f>roundup((B1054/1024)*(1+Assumptions!$B$22),0)</f>
        <v>9</v>
      </c>
    </row>
    <row r="1055">
      <c r="A1055" s="111" t="s">
        <v>643</v>
      </c>
      <c r="B1055" s="112">
        <v>6488.0</v>
      </c>
      <c r="C1055" s="95">
        <f>roundup((B1055/1024)*(1+Assumptions!$B$22),0)</f>
        <v>8</v>
      </c>
    </row>
    <row r="1056">
      <c r="A1056" s="111" t="s">
        <v>762</v>
      </c>
      <c r="B1056" s="112">
        <v>607004.0</v>
      </c>
      <c r="C1056" s="95">
        <f>roundup((B1056/1024)*(1+Assumptions!$B$22),0)</f>
        <v>712</v>
      </c>
    </row>
    <row r="1057">
      <c r="A1057" s="111" t="s">
        <v>787</v>
      </c>
      <c r="B1057" s="112">
        <v>546400.0</v>
      </c>
      <c r="C1057" s="95">
        <f>roundup((B1057/1024)*(1+Assumptions!$B$22),0)</f>
        <v>641</v>
      </c>
    </row>
    <row r="1058">
      <c r="A1058" s="111" t="s">
        <v>1699</v>
      </c>
      <c r="B1058" s="112">
        <v>208716.0</v>
      </c>
      <c r="C1058" s="95">
        <f>roundup((B1058/1024)*(1+Assumptions!$B$22),0)</f>
        <v>245</v>
      </c>
    </row>
    <row r="1059">
      <c r="A1059" s="111" t="s">
        <v>454</v>
      </c>
      <c r="B1059" s="112">
        <v>23984.0</v>
      </c>
      <c r="C1059" s="95">
        <f>roundup((B1059/1024)*(1+Assumptions!$B$22),0)</f>
        <v>29</v>
      </c>
    </row>
    <row r="1060">
      <c r="A1060" s="111" t="s">
        <v>940</v>
      </c>
      <c r="B1060" s="112">
        <v>520278.0</v>
      </c>
      <c r="C1060" s="95">
        <f>roundup((B1060/1024)*(1+Assumptions!$B$22),0)</f>
        <v>610</v>
      </c>
    </row>
    <row r="1061">
      <c r="A1061" s="111" t="s">
        <v>1707</v>
      </c>
      <c r="B1061" s="112">
        <v>30980.0</v>
      </c>
      <c r="C1061" s="95">
        <f>roundup((B1061/1024)*(1+Assumptions!$B$22),0)</f>
        <v>37</v>
      </c>
    </row>
    <row r="1062">
      <c r="A1062" s="111" t="s">
        <v>1714</v>
      </c>
      <c r="B1062" s="112">
        <v>25588.0</v>
      </c>
      <c r="C1062" s="95">
        <f>roundup((B1062/1024)*(1+Assumptions!$B$22),0)</f>
        <v>30</v>
      </c>
    </row>
    <row r="1063">
      <c r="A1063" s="111" t="s">
        <v>1694</v>
      </c>
      <c r="B1063" s="112">
        <v>45157.0</v>
      </c>
      <c r="C1063" s="95">
        <f>roundup((B1063/1024)*(1+Assumptions!$B$22),0)</f>
        <v>53</v>
      </c>
    </row>
    <row r="1064">
      <c r="A1064" s="111" t="s">
        <v>1238</v>
      </c>
      <c r="B1064" s="112">
        <v>585957.0</v>
      </c>
      <c r="C1064" s="95">
        <f>roundup((B1064/1024)*(1+Assumptions!$B$22),0)</f>
        <v>687</v>
      </c>
    </row>
    <row r="1065">
      <c r="A1065" s="111" t="s">
        <v>1239</v>
      </c>
      <c r="B1065" s="112">
        <v>871005.0</v>
      </c>
      <c r="C1065" s="95">
        <f>roundup((B1065/1024)*(1+Assumptions!$B$22),0)</f>
        <v>1021</v>
      </c>
    </row>
    <row r="1066">
      <c r="A1066" s="111" t="s">
        <v>1083</v>
      </c>
      <c r="B1066" s="112">
        <v>1797424.0</v>
      </c>
      <c r="C1066" s="95">
        <f>roundup((B1066/1024)*(1+Assumptions!$B$22),0)</f>
        <v>2107</v>
      </c>
    </row>
    <row r="1067">
      <c r="A1067" s="111" t="s">
        <v>1084</v>
      </c>
      <c r="B1067" s="112">
        <v>2844936.0</v>
      </c>
      <c r="C1067" s="95">
        <f>roundup((B1067/1024)*(1+Assumptions!$B$22),0)</f>
        <v>3334</v>
      </c>
    </row>
    <row r="1068">
      <c r="A1068" s="111" t="s">
        <v>1129</v>
      </c>
      <c r="B1068" s="112">
        <v>1706904.0</v>
      </c>
      <c r="C1068" s="95">
        <f>roundup((B1068/1024)*(1+Assumptions!$B$22),0)</f>
        <v>2001</v>
      </c>
    </row>
    <row r="1069">
      <c r="A1069" s="111" t="s">
        <v>1130</v>
      </c>
      <c r="B1069" s="112">
        <v>2060264.0</v>
      </c>
      <c r="C1069" s="95">
        <f>roundup((B1069/1024)*(1+Assumptions!$B$22),0)</f>
        <v>2415</v>
      </c>
    </row>
    <row r="1070">
      <c r="A1070" s="111" t="s">
        <v>303</v>
      </c>
      <c r="B1070" s="112">
        <v>683968.0</v>
      </c>
      <c r="C1070" s="95">
        <f>roundup((B1070/1024)*(1+Assumptions!$B$22),0)</f>
        <v>802</v>
      </c>
    </row>
    <row r="1071">
      <c r="A1071" s="111" t="s">
        <v>206</v>
      </c>
      <c r="B1071" s="112">
        <v>420074.0</v>
      </c>
      <c r="C1071" s="95">
        <f>roundup((B1071/1024)*(1+Assumptions!$B$22),0)</f>
        <v>493</v>
      </c>
    </row>
    <row r="1072">
      <c r="A1072" s="111" t="s">
        <v>1725</v>
      </c>
      <c r="B1072" s="112">
        <v>209140.0</v>
      </c>
      <c r="C1072" s="95">
        <f>roundup((B1072/1024)*(1+Assumptions!$B$22),0)</f>
        <v>246</v>
      </c>
    </row>
    <row r="1073">
      <c r="A1073" s="111" t="s">
        <v>470</v>
      </c>
      <c r="B1073" s="112">
        <v>38652.0</v>
      </c>
      <c r="C1073" s="95">
        <f>roundup((B1073/1024)*(1+Assumptions!$B$22),0)</f>
        <v>46</v>
      </c>
    </row>
    <row r="1074">
      <c r="A1074" s="111" t="s">
        <v>471</v>
      </c>
      <c r="B1074" s="112">
        <v>37740.0</v>
      </c>
      <c r="C1074" s="95">
        <f>roundup((B1074/1024)*(1+Assumptions!$B$22),0)</f>
        <v>45</v>
      </c>
    </row>
    <row r="1075">
      <c r="A1075" s="111" t="s">
        <v>472</v>
      </c>
      <c r="B1075" s="112">
        <v>37516.0</v>
      </c>
      <c r="C1075" s="95">
        <f>roundup((B1075/1024)*(1+Assumptions!$B$22),0)</f>
        <v>44</v>
      </c>
    </row>
    <row r="1076">
      <c r="A1076" s="111" t="s">
        <v>473</v>
      </c>
      <c r="B1076" s="112">
        <v>38020.0</v>
      </c>
      <c r="C1076" s="95">
        <f>roundup((B1076/1024)*(1+Assumptions!$B$22),0)</f>
        <v>45</v>
      </c>
    </row>
    <row r="1077">
      <c r="A1077" s="111" t="s">
        <v>474</v>
      </c>
      <c r="B1077" s="112">
        <v>37748.0</v>
      </c>
      <c r="C1077" s="95">
        <f>roundup((B1077/1024)*(1+Assumptions!$B$22),0)</f>
        <v>45</v>
      </c>
    </row>
    <row r="1078">
      <c r="A1078" s="111" t="s">
        <v>1209</v>
      </c>
      <c r="B1078" s="112">
        <v>81320.0</v>
      </c>
      <c r="C1078" s="95">
        <f>roundup((B1078/1024)*(1+Assumptions!$B$22),0)</f>
        <v>96</v>
      </c>
    </row>
    <row r="1079">
      <c r="A1079" s="111" t="s">
        <v>1224</v>
      </c>
      <c r="B1079" s="112">
        <v>72504.0</v>
      </c>
      <c r="C1079" s="95">
        <f>roundup((B1079/1024)*(1+Assumptions!$B$22),0)</f>
        <v>85</v>
      </c>
    </row>
    <row r="1080">
      <c r="A1080" s="111" t="s">
        <v>364</v>
      </c>
      <c r="B1080" s="112">
        <v>32236.0</v>
      </c>
      <c r="C1080" s="95">
        <f>roundup((B1080/1024)*(1+Assumptions!$B$22),0)</f>
        <v>38</v>
      </c>
    </row>
    <row r="1081">
      <c r="A1081" s="111" t="s">
        <v>365</v>
      </c>
      <c r="B1081" s="112">
        <v>32228.0</v>
      </c>
      <c r="C1081" s="95">
        <f>roundup((B1081/1024)*(1+Assumptions!$B$22),0)</f>
        <v>38</v>
      </c>
    </row>
    <row r="1082">
      <c r="A1082" s="111" t="s">
        <v>1652</v>
      </c>
      <c r="B1082" s="112">
        <v>109972.0</v>
      </c>
      <c r="C1082" s="95">
        <f>roundup((B1082/1024)*(1+Assumptions!$B$22),0)</f>
        <v>129</v>
      </c>
    </row>
    <row r="1083">
      <c r="A1083" s="111" t="s">
        <v>202</v>
      </c>
      <c r="B1083" s="112">
        <v>867676.0</v>
      </c>
      <c r="C1083" s="95">
        <f>roundup((B1083/1024)*(1+Assumptions!$B$22),0)</f>
        <v>1017</v>
      </c>
    </row>
    <row r="1084">
      <c r="A1084" s="111" t="s">
        <v>203</v>
      </c>
      <c r="B1084" s="112">
        <v>908596.0</v>
      </c>
      <c r="C1084" s="95">
        <f>roundup((B1084/1024)*(1+Assumptions!$B$22),0)</f>
        <v>1065</v>
      </c>
    </row>
    <row r="1085">
      <c r="A1085" s="111" t="s">
        <v>199</v>
      </c>
      <c r="B1085" s="112">
        <v>1713492.0</v>
      </c>
      <c r="C1085" s="95">
        <f>roundup((B1085/1024)*(1+Assumptions!$B$22),0)</f>
        <v>2008</v>
      </c>
    </row>
    <row r="1086">
      <c r="A1086" s="111" t="s">
        <v>204</v>
      </c>
      <c r="B1086" s="112">
        <v>953258.0</v>
      </c>
      <c r="C1086" s="95">
        <f>roundup((B1086/1024)*(1+Assumptions!$B$22),0)</f>
        <v>1118</v>
      </c>
    </row>
    <row r="1087">
      <c r="A1087" s="111" t="s">
        <v>192</v>
      </c>
      <c r="B1087" s="112">
        <v>294828.0</v>
      </c>
      <c r="C1087" s="95">
        <f>roundup((B1087/1024)*(1+Assumptions!$B$22),0)</f>
        <v>346</v>
      </c>
    </row>
    <row r="1088">
      <c r="A1088" s="111" t="s">
        <v>213</v>
      </c>
      <c r="B1088" s="112">
        <v>5063084.0</v>
      </c>
      <c r="C1088" s="95">
        <f>roundup((B1088/1024)*(1+Assumptions!$B$22),0)</f>
        <v>5934</v>
      </c>
    </row>
    <row r="1089">
      <c r="A1089" s="111" t="s">
        <v>163</v>
      </c>
      <c r="B1089" s="112">
        <v>127062.0</v>
      </c>
      <c r="C1089" s="95">
        <f>roundup((B1089/1024)*(1+Assumptions!$B$22),0)</f>
        <v>149</v>
      </c>
    </row>
    <row r="1090">
      <c r="A1090" s="111" t="s">
        <v>239</v>
      </c>
      <c r="B1090" s="112">
        <v>110686.0</v>
      </c>
      <c r="C1090" s="95">
        <f>roundup((B1090/1024)*(1+Assumptions!$B$22),0)</f>
        <v>130</v>
      </c>
    </row>
    <row r="1091">
      <c r="A1091" s="111" t="s">
        <v>1580</v>
      </c>
      <c r="B1091" s="112">
        <v>3571072.0</v>
      </c>
      <c r="C1091" s="95">
        <f>roundup((B1091/1024)*(1+Assumptions!$B$22),0)</f>
        <v>4185</v>
      </c>
    </row>
    <row r="1092">
      <c r="A1092" s="111" t="s">
        <v>158</v>
      </c>
      <c r="B1092" s="112">
        <v>49340.0</v>
      </c>
      <c r="C1092" s="95">
        <f>roundup((B1092/1024)*(1+Assumptions!$B$22),0)</f>
        <v>58</v>
      </c>
    </row>
    <row r="1093">
      <c r="A1093" s="111" t="s">
        <v>223</v>
      </c>
      <c r="B1093" s="112">
        <v>1796169.0</v>
      </c>
      <c r="C1093" s="95">
        <f>roundup((B1093/1024)*(1+Assumptions!$B$22),0)</f>
        <v>2105</v>
      </c>
    </row>
    <row r="1094">
      <c r="A1094" s="111" t="s">
        <v>224</v>
      </c>
      <c r="B1094" s="112">
        <v>5687479.0</v>
      </c>
      <c r="C1094" s="95">
        <f>roundup((B1094/1024)*(1+Assumptions!$B$22),0)</f>
        <v>6666</v>
      </c>
    </row>
    <row r="1095">
      <c r="A1095" s="111" t="s">
        <v>1096</v>
      </c>
      <c r="B1095" s="112">
        <v>2831452.0</v>
      </c>
      <c r="C1095" s="95">
        <f>roundup((B1095/1024)*(1+Assumptions!$B$22),0)</f>
        <v>3319</v>
      </c>
    </row>
    <row r="1096">
      <c r="A1096" s="111" t="s">
        <v>1097</v>
      </c>
      <c r="B1096" s="112">
        <v>2072260.0</v>
      </c>
      <c r="C1096" s="95">
        <f>roundup((B1096/1024)*(1+Assumptions!$B$22),0)</f>
        <v>2429</v>
      </c>
    </row>
    <row r="1097">
      <c r="A1097" s="111" t="s">
        <v>298</v>
      </c>
      <c r="B1097" s="112">
        <v>1131400.0</v>
      </c>
      <c r="C1097" s="95">
        <f>roundup((B1097/1024)*(1+Assumptions!$B$22),0)</f>
        <v>1326</v>
      </c>
    </row>
    <row r="1098">
      <c r="A1098" s="111" t="s">
        <v>164</v>
      </c>
      <c r="B1098" s="112">
        <v>110694.0</v>
      </c>
      <c r="C1098" s="95">
        <f>roundup((B1098/1024)*(1+Assumptions!$B$22),0)</f>
        <v>130</v>
      </c>
    </row>
    <row r="1099">
      <c r="A1099" s="111" t="s">
        <v>792</v>
      </c>
      <c r="B1099" s="112">
        <v>82086.0</v>
      </c>
      <c r="C1099" s="95">
        <f>roundup((B1099/1024)*(1+Assumptions!$B$22),0)</f>
        <v>97</v>
      </c>
    </row>
    <row r="1100">
      <c r="A1100" s="111" t="s">
        <v>159</v>
      </c>
      <c r="B1100" s="112">
        <v>201825.0</v>
      </c>
      <c r="C1100" s="95">
        <f>roundup((B1100/1024)*(1+Assumptions!$B$22),0)</f>
        <v>237</v>
      </c>
    </row>
    <row r="1101">
      <c r="A1101" s="111" t="s">
        <v>939</v>
      </c>
      <c r="B1101" s="112">
        <v>614813.0</v>
      </c>
      <c r="C1101" s="95">
        <f>roundup((B1101/1024)*(1+Assumptions!$B$22),0)</f>
        <v>721</v>
      </c>
    </row>
    <row r="1102">
      <c r="A1102" s="111" t="s">
        <v>1098</v>
      </c>
      <c r="B1102" s="112">
        <v>1993088.0</v>
      </c>
      <c r="C1102" s="95">
        <f>roundup((B1102/1024)*(1+Assumptions!$B$22),0)</f>
        <v>2336</v>
      </c>
    </row>
    <row r="1103">
      <c r="A1103" s="111" t="s">
        <v>1534</v>
      </c>
      <c r="B1103" s="112">
        <v>199186.0</v>
      </c>
      <c r="C1103" s="95">
        <f>roundup((B1103/1024)*(1+Assumptions!$B$22),0)</f>
        <v>234</v>
      </c>
    </row>
    <row r="1104">
      <c r="A1104" s="111" t="s">
        <v>1533</v>
      </c>
      <c r="B1104" s="112">
        <v>245794.0</v>
      </c>
      <c r="C1104" s="95">
        <f>roundup((B1104/1024)*(1+Assumptions!$B$22),0)</f>
        <v>289</v>
      </c>
    </row>
    <row r="1105">
      <c r="A1105" s="111" t="s">
        <v>1577</v>
      </c>
      <c r="B1105" s="112">
        <v>340896.0</v>
      </c>
      <c r="C1105" s="95">
        <f>roundup((B1105/1024)*(1+Assumptions!$B$22),0)</f>
        <v>400</v>
      </c>
    </row>
    <row r="1106">
      <c r="A1106" s="111" t="s">
        <v>1305</v>
      </c>
      <c r="B1106" s="112">
        <v>35296.0</v>
      </c>
      <c r="C1106" s="95">
        <f>roundup((B1106/1024)*(1+Assumptions!$B$22),0)</f>
        <v>42</v>
      </c>
    </row>
    <row r="1107">
      <c r="A1107" s="111" t="s">
        <v>1306</v>
      </c>
      <c r="B1107" s="112">
        <v>41066.0</v>
      </c>
      <c r="C1107" s="95">
        <f>roundup((B1107/1024)*(1+Assumptions!$B$22),0)</f>
        <v>49</v>
      </c>
    </row>
    <row r="1108">
      <c r="A1108" s="111" t="s">
        <v>1307</v>
      </c>
      <c r="B1108" s="112">
        <v>44441.0</v>
      </c>
      <c r="C1108" s="95">
        <f>roundup((B1108/1024)*(1+Assumptions!$B$22),0)</f>
        <v>53</v>
      </c>
    </row>
    <row r="1109">
      <c r="A1109" s="111" t="s">
        <v>1308</v>
      </c>
      <c r="B1109" s="112">
        <v>50504.0</v>
      </c>
      <c r="C1109" s="95">
        <f>roundup((B1109/1024)*(1+Assumptions!$B$22),0)</f>
        <v>60</v>
      </c>
    </row>
    <row r="1110">
      <c r="A1110" s="111" t="s">
        <v>1309</v>
      </c>
      <c r="B1110" s="112">
        <v>41804.0</v>
      </c>
      <c r="C1110" s="95">
        <f>roundup((B1110/1024)*(1+Assumptions!$B$22),0)</f>
        <v>49</v>
      </c>
    </row>
    <row r="1111">
      <c r="A1111" s="111" t="s">
        <v>1310</v>
      </c>
      <c r="B1111" s="112">
        <v>49367.0</v>
      </c>
      <c r="C1111" s="95">
        <f>roundup((B1111/1024)*(1+Assumptions!$B$22),0)</f>
        <v>58</v>
      </c>
    </row>
    <row r="1112">
      <c r="A1112" s="111" t="s">
        <v>1311</v>
      </c>
      <c r="B1112" s="112">
        <v>35924.0</v>
      </c>
      <c r="C1112" s="95">
        <f>roundup((B1112/1024)*(1+Assumptions!$B$22),0)</f>
        <v>43</v>
      </c>
    </row>
    <row r="1113">
      <c r="A1113" s="111" t="s">
        <v>1312</v>
      </c>
      <c r="B1113" s="112">
        <v>31019.0</v>
      </c>
      <c r="C1113" s="95">
        <f>roundup((B1113/1024)*(1+Assumptions!$B$22),0)</f>
        <v>37</v>
      </c>
    </row>
    <row r="1114">
      <c r="A1114" s="111" t="s">
        <v>1313</v>
      </c>
      <c r="B1114" s="112">
        <v>34079.0</v>
      </c>
      <c r="C1114" s="95">
        <f>roundup((B1114/1024)*(1+Assumptions!$B$22),0)</f>
        <v>40</v>
      </c>
    </row>
    <row r="1115">
      <c r="A1115" s="111" t="s">
        <v>1314</v>
      </c>
      <c r="B1115" s="112">
        <v>32529.0</v>
      </c>
      <c r="C1115" s="95">
        <f>roundup((B1115/1024)*(1+Assumptions!$B$22),0)</f>
        <v>39</v>
      </c>
    </row>
    <row r="1116">
      <c r="A1116" s="111" t="s">
        <v>1315</v>
      </c>
      <c r="B1116" s="112">
        <v>32491.0</v>
      </c>
      <c r="C1116" s="95">
        <f>roundup((B1116/1024)*(1+Assumptions!$B$22),0)</f>
        <v>39</v>
      </c>
    </row>
    <row r="1117">
      <c r="A1117" s="111" t="s">
        <v>1316</v>
      </c>
      <c r="B1117" s="112">
        <v>34010.0</v>
      </c>
      <c r="C1117" s="95">
        <f>roundup((B1117/1024)*(1+Assumptions!$B$22),0)</f>
        <v>40</v>
      </c>
    </row>
    <row r="1118">
      <c r="A1118" s="111" t="s">
        <v>1317</v>
      </c>
      <c r="B1118" s="112">
        <v>33622.0</v>
      </c>
      <c r="C1118" s="95">
        <f>roundup((B1118/1024)*(1+Assumptions!$B$22),0)</f>
        <v>40</v>
      </c>
    </row>
    <row r="1119">
      <c r="A1119" s="111" t="s">
        <v>1318</v>
      </c>
      <c r="B1119" s="112">
        <v>32025.0</v>
      </c>
      <c r="C1119" s="95">
        <f>roundup((B1119/1024)*(1+Assumptions!$B$22),0)</f>
        <v>38</v>
      </c>
    </row>
    <row r="1120">
      <c r="A1120" s="111" t="s">
        <v>1319</v>
      </c>
      <c r="B1120" s="112">
        <v>32028.0</v>
      </c>
      <c r="C1120" s="95">
        <f>roundup((B1120/1024)*(1+Assumptions!$B$22),0)</f>
        <v>38</v>
      </c>
    </row>
    <row r="1121">
      <c r="A1121" s="111" t="s">
        <v>1320</v>
      </c>
      <c r="B1121" s="112">
        <v>33220.0</v>
      </c>
      <c r="C1121" s="95">
        <f>roundup((B1121/1024)*(1+Assumptions!$B$22),0)</f>
        <v>39</v>
      </c>
    </row>
    <row r="1122">
      <c r="A1122" s="111" t="s">
        <v>1321</v>
      </c>
      <c r="B1122" s="112">
        <v>30767.0</v>
      </c>
      <c r="C1122" s="95">
        <f>roundup((B1122/1024)*(1+Assumptions!$B$22),0)</f>
        <v>37</v>
      </c>
    </row>
    <row r="1123">
      <c r="A1123" s="111" t="s">
        <v>1322</v>
      </c>
      <c r="B1123" s="112">
        <v>33301.0</v>
      </c>
      <c r="C1123" s="95">
        <f>roundup((B1123/1024)*(1+Assumptions!$B$22),0)</f>
        <v>40</v>
      </c>
    </row>
    <row r="1124">
      <c r="A1124" s="111" t="s">
        <v>1323</v>
      </c>
      <c r="B1124" s="112">
        <v>32230.0</v>
      </c>
      <c r="C1124" s="95">
        <f>roundup((B1124/1024)*(1+Assumptions!$B$22),0)</f>
        <v>38</v>
      </c>
    </row>
    <row r="1125">
      <c r="A1125" s="111" t="s">
        <v>1087</v>
      </c>
      <c r="B1125" s="112">
        <v>360292.0</v>
      </c>
      <c r="C1125" s="95">
        <f>roundup((B1125/1024)*(1+Assumptions!$B$22),0)</f>
        <v>423</v>
      </c>
    </row>
    <row r="1126">
      <c r="A1126" s="111" t="s">
        <v>1088</v>
      </c>
      <c r="B1126" s="112">
        <v>350028.0</v>
      </c>
      <c r="C1126" s="95">
        <f>roundup((B1126/1024)*(1+Assumptions!$B$22),0)</f>
        <v>411</v>
      </c>
    </row>
    <row r="1127">
      <c r="A1127" s="111" t="s">
        <v>1089</v>
      </c>
      <c r="B1127" s="112">
        <v>273616.0</v>
      </c>
      <c r="C1127" s="95">
        <f>roundup((B1127/1024)*(1+Assumptions!$B$22),0)</f>
        <v>321</v>
      </c>
    </row>
    <row r="1128">
      <c r="A1128" s="111" t="s">
        <v>1090</v>
      </c>
      <c r="B1128" s="112">
        <v>211380.0</v>
      </c>
      <c r="C1128" s="95">
        <f>roundup((B1128/1024)*(1+Assumptions!$B$22),0)</f>
        <v>248</v>
      </c>
    </row>
    <row r="1129">
      <c r="A1129" s="111" t="s">
        <v>519</v>
      </c>
      <c r="B1129" s="112">
        <v>3001.0</v>
      </c>
      <c r="C1129" s="95">
        <f>roundup((B1129/1024)*(1+Assumptions!$B$22),0)</f>
        <v>4</v>
      </c>
    </row>
    <row r="1130">
      <c r="A1130" s="111" t="s">
        <v>832</v>
      </c>
      <c r="B1130" s="112">
        <v>50601.0</v>
      </c>
      <c r="C1130" s="95">
        <f>roundup((B1130/1024)*(1+Assumptions!$B$22),0)</f>
        <v>60</v>
      </c>
    </row>
    <row r="1131">
      <c r="A1131" s="111" t="s">
        <v>751</v>
      </c>
      <c r="B1131" s="112">
        <v>35654.0</v>
      </c>
      <c r="C1131" s="95">
        <f>roundup((B1131/1024)*(1+Assumptions!$B$22),0)</f>
        <v>42</v>
      </c>
    </row>
    <row r="1132">
      <c r="A1132" s="111" t="s">
        <v>238</v>
      </c>
      <c r="B1132" s="112">
        <v>40555.0</v>
      </c>
      <c r="C1132" s="95">
        <f>roundup((B1132/1024)*(1+Assumptions!$B$22),0)</f>
        <v>48</v>
      </c>
    </row>
    <row r="1133">
      <c r="A1133" s="111" t="s">
        <v>1357</v>
      </c>
      <c r="B1133" s="112">
        <v>42542.0</v>
      </c>
      <c r="C1133" s="95">
        <f>roundup((B1133/1024)*(1+Assumptions!$B$22),0)</f>
        <v>50</v>
      </c>
    </row>
    <row r="1134">
      <c r="A1134" s="111" t="s">
        <v>1301</v>
      </c>
      <c r="B1134" s="112">
        <v>170620.0</v>
      </c>
      <c r="C1134" s="95">
        <f>roundup((B1134/1024)*(1+Assumptions!$B$22),0)</f>
        <v>200</v>
      </c>
    </row>
    <row r="1135">
      <c r="A1135" s="111" t="s">
        <v>1302</v>
      </c>
      <c r="B1135" s="112">
        <v>158688.0</v>
      </c>
      <c r="C1135" s="95">
        <f>roundup((B1135/1024)*(1+Assumptions!$B$22),0)</f>
        <v>186</v>
      </c>
    </row>
    <row r="1136">
      <c r="A1136" s="111" t="s">
        <v>1493</v>
      </c>
      <c r="B1136" s="112">
        <v>28504.0</v>
      </c>
      <c r="C1136" s="95">
        <f>roundup((B1136/1024)*(1+Assumptions!$B$22),0)</f>
        <v>34</v>
      </c>
    </row>
    <row r="1137">
      <c r="A1137" s="111" t="s">
        <v>1494</v>
      </c>
      <c r="B1137" s="112">
        <v>27070.0</v>
      </c>
      <c r="C1137" s="95">
        <f>roundup((B1137/1024)*(1+Assumptions!$B$22),0)</f>
        <v>32</v>
      </c>
    </row>
    <row r="1138">
      <c r="A1138" s="111" t="s">
        <v>1294</v>
      </c>
      <c r="B1138" s="112">
        <v>147880.0</v>
      </c>
      <c r="C1138" s="95">
        <f>roundup((B1138/1024)*(1+Assumptions!$B$22),0)</f>
        <v>174</v>
      </c>
    </row>
    <row r="1139">
      <c r="A1139" s="111" t="s">
        <v>1295</v>
      </c>
      <c r="B1139" s="112">
        <v>99564.0</v>
      </c>
      <c r="C1139" s="95">
        <f>roundup((B1139/1024)*(1+Assumptions!$B$22),0)</f>
        <v>117</v>
      </c>
    </row>
    <row r="1140">
      <c r="A1140" s="111" t="s">
        <v>1296</v>
      </c>
      <c r="B1140" s="112">
        <v>98120.0</v>
      </c>
      <c r="C1140" s="95">
        <f>roundup((B1140/1024)*(1+Assumptions!$B$22),0)</f>
        <v>115</v>
      </c>
    </row>
    <row r="1141">
      <c r="A1141" s="111" t="s">
        <v>1297</v>
      </c>
      <c r="B1141" s="112">
        <v>79600.0</v>
      </c>
      <c r="C1141" s="95">
        <f>roundup((B1141/1024)*(1+Assumptions!$B$22),0)</f>
        <v>94</v>
      </c>
    </row>
    <row r="1142">
      <c r="A1142" s="111" t="s">
        <v>1298</v>
      </c>
      <c r="B1142" s="112">
        <v>99288.0</v>
      </c>
      <c r="C1142" s="95">
        <f>roundup((B1142/1024)*(1+Assumptions!$B$22),0)</f>
        <v>117</v>
      </c>
    </row>
    <row r="1143">
      <c r="A1143" s="111" t="s">
        <v>1299</v>
      </c>
      <c r="B1143" s="112">
        <v>124892.0</v>
      </c>
      <c r="C1143" s="95">
        <f>roundup((B1143/1024)*(1+Assumptions!$B$22),0)</f>
        <v>147</v>
      </c>
    </row>
    <row r="1144">
      <c r="A1144" s="111" t="s">
        <v>1300</v>
      </c>
      <c r="B1144" s="112">
        <v>38556.0</v>
      </c>
      <c r="C1144" s="95">
        <f>roundup((B1144/1024)*(1+Assumptions!$B$22),0)</f>
        <v>46</v>
      </c>
    </row>
    <row r="1145">
      <c r="A1145" s="111" t="s">
        <v>599</v>
      </c>
      <c r="B1145" s="112">
        <v>23788.0</v>
      </c>
      <c r="C1145" s="95">
        <f>roundup((B1145/1024)*(1+Assumptions!$B$22),0)</f>
        <v>28</v>
      </c>
    </row>
    <row r="1146">
      <c r="A1146" s="111" t="s">
        <v>600</v>
      </c>
      <c r="B1146" s="112">
        <v>26420.0</v>
      </c>
      <c r="C1146" s="95">
        <f>roundup((B1146/1024)*(1+Assumptions!$B$22),0)</f>
        <v>31</v>
      </c>
    </row>
    <row r="1147">
      <c r="A1147" s="111" t="s">
        <v>601</v>
      </c>
      <c r="B1147" s="112">
        <v>22428.0</v>
      </c>
      <c r="C1147" s="95">
        <f>roundup((B1147/1024)*(1+Assumptions!$B$22),0)</f>
        <v>27</v>
      </c>
    </row>
    <row r="1148">
      <c r="A1148" s="111" t="s">
        <v>602</v>
      </c>
      <c r="B1148" s="112">
        <v>27964.0</v>
      </c>
      <c r="C1148" s="95">
        <f>roundup((B1148/1024)*(1+Assumptions!$B$22),0)</f>
        <v>33</v>
      </c>
    </row>
    <row r="1149">
      <c r="A1149" s="111" t="s">
        <v>603</v>
      </c>
      <c r="B1149" s="112">
        <v>20416.0</v>
      </c>
      <c r="C1149" s="95">
        <f>roundup((B1149/1024)*(1+Assumptions!$B$22),0)</f>
        <v>24</v>
      </c>
    </row>
    <row r="1150">
      <c r="A1150" s="111" t="s">
        <v>604</v>
      </c>
      <c r="B1150" s="112">
        <v>20316.0</v>
      </c>
      <c r="C1150" s="95">
        <f>roundup((B1150/1024)*(1+Assumptions!$B$22),0)</f>
        <v>24</v>
      </c>
    </row>
    <row r="1151">
      <c r="A1151" s="111" t="s">
        <v>605</v>
      </c>
      <c r="B1151" s="112">
        <v>23732.0</v>
      </c>
      <c r="C1151" s="95">
        <f>roundup((B1151/1024)*(1+Assumptions!$B$22),0)</f>
        <v>28</v>
      </c>
    </row>
    <row r="1152">
      <c r="A1152" s="111" t="s">
        <v>606</v>
      </c>
      <c r="B1152" s="112">
        <v>25324.0</v>
      </c>
      <c r="C1152" s="95">
        <f>roundup((B1152/1024)*(1+Assumptions!$B$22),0)</f>
        <v>30</v>
      </c>
    </row>
    <row r="1153">
      <c r="A1153" s="111" t="s">
        <v>687</v>
      </c>
      <c r="B1153" s="112">
        <v>68196.0</v>
      </c>
      <c r="C1153" s="95">
        <f>roundup((B1153/1024)*(1+Assumptions!$B$22),0)</f>
        <v>80</v>
      </c>
    </row>
    <row r="1154">
      <c r="A1154" s="111" t="s">
        <v>688</v>
      </c>
      <c r="B1154" s="112">
        <v>51316.0</v>
      </c>
      <c r="C1154" s="95">
        <f>roundup((B1154/1024)*(1+Assumptions!$B$22),0)</f>
        <v>61</v>
      </c>
    </row>
    <row r="1155">
      <c r="A1155" s="111" t="s">
        <v>689</v>
      </c>
      <c r="B1155" s="112">
        <v>45772.0</v>
      </c>
      <c r="C1155" s="95">
        <f>roundup((B1155/1024)*(1+Assumptions!$B$22),0)</f>
        <v>54</v>
      </c>
    </row>
    <row r="1156">
      <c r="A1156" s="111" t="s">
        <v>636</v>
      </c>
      <c r="B1156" s="112">
        <v>67698.0</v>
      </c>
      <c r="C1156" s="95">
        <f>roundup((B1156/1024)*(1+Assumptions!$B$22),0)</f>
        <v>80</v>
      </c>
    </row>
    <row r="1157">
      <c r="A1157" s="111" t="s">
        <v>249</v>
      </c>
      <c r="B1157" s="112">
        <v>1279512.0</v>
      </c>
      <c r="C1157" s="95">
        <f>roundup((B1157/1024)*(1+Assumptions!$B$22),0)</f>
        <v>1500</v>
      </c>
    </row>
    <row r="1158">
      <c r="A1158" s="111" t="s">
        <v>1463</v>
      </c>
      <c r="B1158" s="112">
        <v>163148.0</v>
      </c>
      <c r="C1158" s="95">
        <f>roundup((B1158/1024)*(1+Assumptions!$B$22),0)</f>
        <v>192</v>
      </c>
    </row>
    <row r="1159">
      <c r="A1159" s="111" t="s">
        <v>1700</v>
      </c>
      <c r="B1159" s="112">
        <v>1721968.0</v>
      </c>
      <c r="C1159" s="95">
        <f>roundup((B1159/1024)*(1+Assumptions!$B$22),0)</f>
        <v>2018</v>
      </c>
    </row>
    <row r="1160">
      <c r="A1160" s="111" t="s">
        <v>325</v>
      </c>
      <c r="B1160" s="112">
        <v>820464.0</v>
      </c>
      <c r="C1160" s="95">
        <f>roundup((B1160/1024)*(1+Assumptions!$B$22),0)</f>
        <v>962</v>
      </c>
    </row>
    <row r="1161">
      <c r="A1161" s="111" t="s">
        <v>326</v>
      </c>
      <c r="B1161" s="112">
        <v>412120.0</v>
      </c>
      <c r="C1161" s="95">
        <f>roundup((B1161/1024)*(1+Assumptions!$B$22),0)</f>
        <v>483</v>
      </c>
    </row>
    <row r="1162">
      <c r="A1162" s="111" t="s">
        <v>349</v>
      </c>
      <c r="B1162" s="112">
        <v>275504.0</v>
      </c>
      <c r="C1162" s="95">
        <f>roundup((B1162/1024)*(1+Assumptions!$B$22),0)</f>
        <v>323</v>
      </c>
    </row>
    <row r="1163">
      <c r="A1163" s="111" t="s">
        <v>309</v>
      </c>
      <c r="B1163" s="112">
        <v>160148.0</v>
      </c>
      <c r="C1163" s="95">
        <f>roundup((B1163/1024)*(1+Assumptions!$B$22),0)</f>
        <v>188</v>
      </c>
    </row>
    <row r="1164">
      <c r="A1164" s="111" t="s">
        <v>306</v>
      </c>
      <c r="B1164" s="112">
        <v>78896.0</v>
      </c>
      <c r="C1164" s="95">
        <f>roundup((B1164/1024)*(1+Assumptions!$B$22),0)</f>
        <v>93</v>
      </c>
    </row>
    <row r="1165">
      <c r="A1165" s="111" t="s">
        <v>310</v>
      </c>
      <c r="B1165" s="112">
        <v>202648.0</v>
      </c>
      <c r="C1165" s="95">
        <f>roundup((B1165/1024)*(1+Assumptions!$B$22),0)</f>
        <v>238</v>
      </c>
    </row>
    <row r="1166">
      <c r="A1166" s="111" t="s">
        <v>307</v>
      </c>
      <c r="B1166" s="112">
        <v>95979.0</v>
      </c>
      <c r="C1166" s="95">
        <f>roundup((B1166/1024)*(1+Assumptions!$B$22),0)</f>
        <v>113</v>
      </c>
    </row>
    <row r="1167">
      <c r="A1167" s="111" t="s">
        <v>1586</v>
      </c>
      <c r="B1167" s="112">
        <v>2641488.0</v>
      </c>
      <c r="C1167" s="95">
        <f>roundup((B1167/1024)*(1+Assumptions!$B$22),0)</f>
        <v>3096</v>
      </c>
    </row>
    <row r="1168">
      <c r="A1168" s="111" t="s">
        <v>413</v>
      </c>
      <c r="B1168" s="112">
        <v>45468.0</v>
      </c>
      <c r="C1168" s="95">
        <f>roundup((B1168/1024)*(1+Assumptions!$B$22),0)</f>
        <v>54</v>
      </c>
    </row>
    <row r="1169">
      <c r="A1169" s="111" t="s">
        <v>1327</v>
      </c>
      <c r="B1169" s="112">
        <v>160796.0</v>
      </c>
      <c r="C1169" s="95">
        <f>roundup((B1169/1024)*(1+Assumptions!$B$22),0)</f>
        <v>189</v>
      </c>
    </row>
    <row r="1170">
      <c r="A1170" s="111" t="s">
        <v>1332</v>
      </c>
      <c r="B1170" s="112">
        <v>98860.0</v>
      </c>
      <c r="C1170" s="95">
        <f>roundup((B1170/1024)*(1+Assumptions!$B$22),0)</f>
        <v>116</v>
      </c>
    </row>
    <row r="1171">
      <c r="A1171" s="111" t="s">
        <v>311</v>
      </c>
      <c r="B1171" s="112">
        <v>250360.0</v>
      </c>
      <c r="C1171" s="95">
        <f>roundup((B1171/1024)*(1+Assumptions!$B$22),0)</f>
        <v>294</v>
      </c>
    </row>
    <row r="1172">
      <c r="A1172" s="111" t="s">
        <v>312</v>
      </c>
      <c r="B1172" s="112">
        <v>262736.0</v>
      </c>
      <c r="C1172" s="95">
        <f>roundup((B1172/1024)*(1+Assumptions!$B$22),0)</f>
        <v>308</v>
      </c>
    </row>
    <row r="1173">
      <c r="A1173" s="111" t="s">
        <v>313</v>
      </c>
      <c r="B1173" s="112">
        <v>250488.0</v>
      </c>
      <c r="C1173" s="95">
        <f>roundup((B1173/1024)*(1+Assumptions!$B$22),0)</f>
        <v>294</v>
      </c>
    </row>
    <row r="1174">
      <c r="A1174" s="111" t="s">
        <v>1479</v>
      </c>
      <c r="B1174" s="112">
        <v>1.0241008E7</v>
      </c>
      <c r="C1174" s="95">
        <f>roundup((B1174/1024)*(1+Assumptions!$B$22),0)</f>
        <v>12002</v>
      </c>
    </row>
    <row r="1175">
      <c r="A1175" s="111" t="s">
        <v>1701</v>
      </c>
      <c r="B1175" s="112">
        <v>63368.0</v>
      </c>
      <c r="C1175" s="95">
        <f>roundup((B1175/1024)*(1+Assumptions!$B$22),0)</f>
        <v>75</v>
      </c>
    </row>
    <row r="1176">
      <c r="A1176" s="111" t="s">
        <v>506</v>
      </c>
      <c r="B1176" s="112">
        <v>439496.0</v>
      </c>
      <c r="C1176" s="95">
        <f>roundup((B1176/1024)*(1+Assumptions!$B$22),0)</f>
        <v>516</v>
      </c>
    </row>
    <row r="1177">
      <c r="A1177" s="111" t="s">
        <v>1702</v>
      </c>
      <c r="B1177" s="112">
        <v>28292.0</v>
      </c>
      <c r="C1177" s="95">
        <f>roundup((B1177/1024)*(1+Assumptions!$B$22),0)</f>
        <v>34</v>
      </c>
    </row>
    <row r="1178">
      <c r="A1178" s="111" t="s">
        <v>841</v>
      </c>
      <c r="B1178" s="112">
        <v>44380.0</v>
      </c>
      <c r="C1178" s="95">
        <f>roundup((B1178/1024)*(1+Assumptions!$B$22),0)</f>
        <v>53</v>
      </c>
    </row>
    <row r="1179">
      <c r="A1179" s="111" t="s">
        <v>299</v>
      </c>
      <c r="B1179" s="112">
        <v>696632.0</v>
      </c>
      <c r="C1179" s="95">
        <f>roundup((B1179/1024)*(1+Assumptions!$B$22),0)</f>
        <v>817</v>
      </c>
    </row>
    <row r="1180">
      <c r="A1180" s="111" t="s">
        <v>1464</v>
      </c>
      <c r="B1180" s="112">
        <v>624796.0</v>
      </c>
      <c r="C1180" s="95">
        <f>roundup((B1180/1024)*(1+Assumptions!$B$22),0)</f>
        <v>733</v>
      </c>
    </row>
    <row r="1181">
      <c r="A1181" s="111" t="s">
        <v>1512</v>
      </c>
      <c r="B1181" s="112">
        <v>6438536.0</v>
      </c>
      <c r="C1181" s="95">
        <f>roundup((B1181/1024)*(1+Assumptions!$B$22),0)</f>
        <v>7546</v>
      </c>
    </row>
    <row r="1182">
      <c r="A1182" s="111" t="s">
        <v>1364</v>
      </c>
      <c r="B1182" s="112">
        <v>4021707.0</v>
      </c>
      <c r="C1182" s="95">
        <f>roundup((B1182/1024)*(1+Assumptions!$B$22),0)</f>
        <v>4713</v>
      </c>
    </row>
    <row r="1183">
      <c r="A1183" s="111" t="s">
        <v>1365</v>
      </c>
      <c r="B1183" s="112">
        <v>313128.0</v>
      </c>
      <c r="C1183" s="95">
        <f>roundup((B1183/1024)*(1+Assumptions!$B$22),0)</f>
        <v>367</v>
      </c>
    </row>
    <row r="1184">
      <c r="A1184" s="111" t="s">
        <v>1366</v>
      </c>
      <c r="B1184" s="112">
        <v>5672177.0</v>
      </c>
      <c r="C1184" s="95">
        <f>roundup((B1184/1024)*(1+Assumptions!$B$22),0)</f>
        <v>6648</v>
      </c>
    </row>
    <row r="1185">
      <c r="A1185" s="111" t="s">
        <v>1367</v>
      </c>
      <c r="B1185" s="112">
        <v>568700.0</v>
      </c>
      <c r="C1185" s="95">
        <f>roundup((B1185/1024)*(1+Assumptions!$B$22),0)</f>
        <v>667</v>
      </c>
    </row>
    <row r="1186">
      <c r="A1186" s="111" t="s">
        <v>1368</v>
      </c>
      <c r="B1186" s="112">
        <v>103154.0</v>
      </c>
      <c r="C1186" s="95">
        <f>roundup((B1186/1024)*(1+Assumptions!$B$22),0)</f>
        <v>121</v>
      </c>
    </row>
    <row r="1187">
      <c r="A1187" s="111" t="s">
        <v>1374</v>
      </c>
      <c r="B1187" s="112">
        <v>148596.0</v>
      </c>
      <c r="C1187" s="95">
        <f>roundup((B1187/1024)*(1+Assumptions!$B$22),0)</f>
        <v>175</v>
      </c>
    </row>
    <row r="1188">
      <c r="A1188" s="111" t="s">
        <v>438</v>
      </c>
      <c r="B1188" s="112">
        <v>157412.0</v>
      </c>
      <c r="C1188" s="95">
        <f>roundup((B1188/1024)*(1+Assumptions!$B$22),0)</f>
        <v>185</v>
      </c>
    </row>
    <row r="1189">
      <c r="A1189" s="111" t="s">
        <v>1628</v>
      </c>
      <c r="B1189" s="112">
        <v>498020.0</v>
      </c>
      <c r="C1189" s="95">
        <f>roundup((B1189/1024)*(1+Assumptions!$B$22),0)</f>
        <v>584</v>
      </c>
    </row>
    <row r="1190">
      <c r="A1190" s="111" t="s">
        <v>1645</v>
      </c>
      <c r="B1190" s="112">
        <v>522892.0</v>
      </c>
      <c r="C1190" s="95">
        <f>roundup((B1190/1024)*(1+Assumptions!$B$22),0)</f>
        <v>613</v>
      </c>
    </row>
    <row r="1191">
      <c r="A1191" s="111" t="s">
        <v>578</v>
      </c>
      <c r="B1191" s="112">
        <v>1255040.0</v>
      </c>
      <c r="C1191" s="95">
        <f>roundup((B1191/1024)*(1+Assumptions!$B$22),0)</f>
        <v>1471</v>
      </c>
    </row>
    <row r="1192">
      <c r="A1192" s="111" t="s">
        <v>607</v>
      </c>
      <c r="B1192" s="112">
        <v>503288.0</v>
      </c>
      <c r="C1192" s="95">
        <f>roundup((B1192/1024)*(1+Assumptions!$B$22),0)</f>
        <v>590</v>
      </c>
    </row>
    <row r="1193">
      <c r="A1193" s="111" t="s">
        <v>350</v>
      </c>
      <c r="B1193" s="112">
        <v>56444.0</v>
      </c>
      <c r="C1193" s="95">
        <f>roundup((B1193/1024)*(1+Assumptions!$B$22),0)</f>
        <v>67</v>
      </c>
    </row>
    <row r="1194">
      <c r="A1194" s="111" t="s">
        <v>457</v>
      </c>
      <c r="B1194" s="112">
        <v>22829.0</v>
      </c>
      <c r="C1194" s="95">
        <f>roundup((B1194/1024)*(1+Assumptions!$B$22),0)</f>
        <v>27</v>
      </c>
    </row>
    <row r="1195">
      <c r="A1195" s="111" t="s">
        <v>300</v>
      </c>
      <c r="B1195" s="112">
        <v>608362.0</v>
      </c>
      <c r="C1195" s="95">
        <f>roundup((B1195/1024)*(1+Assumptions!$B$22),0)</f>
        <v>713</v>
      </c>
    </row>
    <row r="1196">
      <c r="A1196" s="111" t="s">
        <v>1458</v>
      </c>
      <c r="B1196" s="112">
        <v>123236.0</v>
      </c>
      <c r="C1196" s="95">
        <f>roundup((B1196/1024)*(1+Assumptions!$B$22),0)</f>
        <v>145</v>
      </c>
    </row>
    <row r="1197">
      <c r="A1197" s="111" t="s">
        <v>629</v>
      </c>
      <c r="B1197" s="112">
        <v>71429.0</v>
      </c>
      <c r="C1197" s="95">
        <f>roundup((B1197/1024)*(1+Assumptions!$B$22),0)</f>
        <v>84</v>
      </c>
    </row>
    <row r="1198">
      <c r="A1198" s="111" t="s">
        <v>631</v>
      </c>
      <c r="B1198" s="112">
        <v>57457.0</v>
      </c>
      <c r="C1198" s="95">
        <f>roundup((B1198/1024)*(1+Assumptions!$B$22),0)</f>
        <v>68</v>
      </c>
    </row>
    <row r="1199">
      <c r="A1199" s="111" t="s">
        <v>690</v>
      </c>
      <c r="B1199" s="112">
        <v>37164.0</v>
      </c>
      <c r="C1199" s="95">
        <f>roundup((B1199/1024)*(1+Assumptions!$B$22),0)</f>
        <v>44</v>
      </c>
    </row>
    <row r="1200">
      <c r="A1200" s="111" t="s">
        <v>691</v>
      </c>
      <c r="B1200" s="112">
        <v>32876.0</v>
      </c>
      <c r="C1200" s="95">
        <f>roundup((B1200/1024)*(1+Assumptions!$B$22),0)</f>
        <v>39</v>
      </c>
    </row>
    <row r="1201">
      <c r="A1201" s="111" t="s">
        <v>692</v>
      </c>
      <c r="B1201" s="112">
        <v>28876.0</v>
      </c>
      <c r="C1201" s="95">
        <f>roundup((B1201/1024)*(1+Assumptions!$B$22),0)</f>
        <v>34</v>
      </c>
    </row>
    <row r="1202">
      <c r="A1202" s="111" t="s">
        <v>693</v>
      </c>
      <c r="B1202" s="112">
        <v>29732.0</v>
      </c>
      <c r="C1202" s="95">
        <f>roundup((B1202/1024)*(1+Assumptions!$B$22),0)</f>
        <v>35</v>
      </c>
    </row>
    <row r="1203">
      <c r="A1203" s="111" t="s">
        <v>694</v>
      </c>
      <c r="B1203" s="112">
        <v>34788.0</v>
      </c>
      <c r="C1203" s="95">
        <f>roundup((B1203/1024)*(1+Assumptions!$B$22),0)</f>
        <v>41</v>
      </c>
    </row>
    <row r="1204">
      <c r="A1204" s="111" t="s">
        <v>695</v>
      </c>
      <c r="B1204" s="112">
        <v>30748.0</v>
      </c>
      <c r="C1204" s="95">
        <f>roundup((B1204/1024)*(1+Assumptions!$B$22),0)</f>
        <v>37</v>
      </c>
    </row>
    <row r="1205">
      <c r="A1205" s="111" t="s">
        <v>696</v>
      </c>
      <c r="B1205" s="112">
        <v>586184.0</v>
      </c>
      <c r="C1205" s="95">
        <f>roundup((B1205/1024)*(1+Assumptions!$B$22),0)</f>
        <v>687</v>
      </c>
    </row>
    <row r="1206">
      <c r="A1206" s="111" t="s">
        <v>697</v>
      </c>
      <c r="B1206" s="112">
        <v>27540.0</v>
      </c>
      <c r="C1206" s="95">
        <f>roundup((B1206/1024)*(1+Assumptions!$B$22),0)</f>
        <v>33</v>
      </c>
    </row>
    <row r="1207">
      <c r="A1207" s="111" t="s">
        <v>609</v>
      </c>
      <c r="B1207" s="112">
        <v>67699.0</v>
      </c>
      <c r="C1207" s="95">
        <f>roundup((B1207/1024)*(1+Assumptions!$B$22),0)</f>
        <v>80</v>
      </c>
    </row>
    <row r="1208">
      <c r="A1208" s="111" t="s">
        <v>610</v>
      </c>
      <c r="B1208" s="112">
        <v>67699.0</v>
      </c>
      <c r="C1208" s="95">
        <f>roundup((B1208/1024)*(1+Assumptions!$B$22),0)</f>
        <v>80</v>
      </c>
    </row>
    <row r="1209">
      <c r="A1209" s="111" t="s">
        <v>611</v>
      </c>
      <c r="B1209" s="112">
        <v>67699.0</v>
      </c>
      <c r="C1209" s="95">
        <f>roundup((B1209/1024)*(1+Assumptions!$B$22),0)</f>
        <v>80</v>
      </c>
    </row>
    <row r="1210">
      <c r="A1210" s="111" t="s">
        <v>1454</v>
      </c>
      <c r="B1210" s="112">
        <v>268876.0</v>
      </c>
      <c r="C1210" s="95">
        <f>roundup((B1210/1024)*(1+Assumptions!$B$22),0)</f>
        <v>316</v>
      </c>
    </row>
    <row r="1211">
      <c r="A1211" s="111" t="s">
        <v>270</v>
      </c>
      <c r="B1211" s="112">
        <v>85716.0</v>
      </c>
      <c r="C1211" s="95">
        <f>roundup((B1211/1024)*(1+Assumptions!$B$22),0)</f>
        <v>101</v>
      </c>
    </row>
    <row r="1212">
      <c r="A1212" s="111" t="s">
        <v>344</v>
      </c>
      <c r="B1212" s="112">
        <v>1142875.0</v>
      </c>
      <c r="C1212" s="95">
        <f>roundup((B1212/1024)*(1+Assumptions!$B$22),0)</f>
        <v>1340</v>
      </c>
    </row>
    <row r="1213">
      <c r="A1213" s="111" t="s">
        <v>345</v>
      </c>
      <c r="B1213" s="112">
        <v>466832.0</v>
      </c>
      <c r="C1213" s="95">
        <f>roundup((B1213/1024)*(1+Assumptions!$B$22),0)</f>
        <v>548</v>
      </c>
    </row>
    <row r="1214">
      <c r="A1214" s="111" t="s">
        <v>346</v>
      </c>
      <c r="B1214" s="112">
        <v>1421764.0</v>
      </c>
      <c r="C1214" s="95">
        <f>roundup((B1214/1024)*(1+Assumptions!$B$22),0)</f>
        <v>1667</v>
      </c>
    </row>
    <row r="1215">
      <c r="A1215" s="111" t="s">
        <v>1745</v>
      </c>
      <c r="B1215" s="112">
        <v>316380.0</v>
      </c>
      <c r="C1215" s="95">
        <f>roundup((B1215/1024)*(1+Assumptions!$B$22),0)</f>
        <v>371</v>
      </c>
    </row>
    <row r="1216">
      <c r="A1216" s="111" t="s">
        <v>505</v>
      </c>
      <c r="B1216" s="112">
        <v>211136.0</v>
      </c>
      <c r="C1216" s="95">
        <f>roundup((B1216/1024)*(1+Assumptions!$B$22),0)</f>
        <v>248</v>
      </c>
    </row>
    <row r="1217">
      <c r="A1217" s="111" t="s">
        <v>1075</v>
      </c>
      <c r="B1217" s="112">
        <v>201100.0</v>
      </c>
      <c r="C1217" s="95">
        <f>roundup((B1217/1024)*(1+Assumptions!$B$22),0)</f>
        <v>236</v>
      </c>
    </row>
    <row r="1218">
      <c r="A1218" s="111" t="s">
        <v>1508</v>
      </c>
      <c r="B1218" s="112">
        <v>920168.0</v>
      </c>
      <c r="C1218" s="95">
        <f>roundup((B1218/1024)*(1+Assumptions!$B$22),0)</f>
        <v>1079</v>
      </c>
    </row>
    <row r="1219">
      <c r="A1219" s="111" t="s">
        <v>1735</v>
      </c>
      <c r="B1219" s="112">
        <v>240620.0</v>
      </c>
      <c r="C1219" s="95">
        <f>roundup((B1219/1024)*(1+Assumptions!$B$22),0)</f>
        <v>282</v>
      </c>
    </row>
    <row r="1220">
      <c r="A1220" s="111" t="s">
        <v>1627</v>
      </c>
      <c r="B1220" s="112">
        <v>514312.0</v>
      </c>
      <c r="C1220" s="95">
        <f>roundup((B1220/1024)*(1+Assumptions!$B$22),0)</f>
        <v>603</v>
      </c>
    </row>
    <row r="1221">
      <c r="A1221" s="111" t="s">
        <v>1210</v>
      </c>
      <c r="B1221" s="112">
        <v>2104196.0</v>
      </c>
      <c r="C1221" s="95">
        <f>roundup((B1221/1024)*(1+Assumptions!$B$22),0)</f>
        <v>2466</v>
      </c>
    </row>
    <row r="1222">
      <c r="A1222" s="111" t="s">
        <v>1349</v>
      </c>
      <c r="B1222" s="112">
        <v>487194.0</v>
      </c>
      <c r="C1222" s="95">
        <f>roundup((B1222/1024)*(1+Assumptions!$B$22),0)</f>
        <v>571</v>
      </c>
    </row>
    <row r="1223">
      <c r="A1223" s="111" t="s">
        <v>1350</v>
      </c>
      <c r="B1223" s="112">
        <v>146814.0</v>
      </c>
      <c r="C1223" s="95">
        <f>roundup((B1223/1024)*(1+Assumptions!$B$22),0)</f>
        <v>173</v>
      </c>
    </row>
    <row r="1224">
      <c r="A1224" s="111" t="s">
        <v>1351</v>
      </c>
      <c r="B1224" s="112">
        <v>155601.0</v>
      </c>
      <c r="C1224" s="95">
        <f>roundup((B1224/1024)*(1+Assumptions!$B$22),0)</f>
        <v>183</v>
      </c>
    </row>
    <row r="1225">
      <c r="A1225" s="111" t="s">
        <v>1352</v>
      </c>
      <c r="B1225" s="112">
        <v>1812671.0</v>
      </c>
      <c r="C1225" s="95">
        <f>roundup((B1225/1024)*(1+Assumptions!$B$22),0)</f>
        <v>2125</v>
      </c>
    </row>
    <row r="1226">
      <c r="A1226" s="111" t="s">
        <v>1353</v>
      </c>
      <c r="B1226" s="112">
        <v>525221.0</v>
      </c>
      <c r="C1226" s="95">
        <f>roundup((B1226/1024)*(1+Assumptions!$B$22),0)</f>
        <v>616</v>
      </c>
    </row>
    <row r="1227">
      <c r="A1227" s="111" t="s">
        <v>1354</v>
      </c>
      <c r="B1227" s="112">
        <v>498090.0</v>
      </c>
      <c r="C1227" s="95">
        <f>roundup((B1227/1024)*(1+Assumptions!$B$22),0)</f>
        <v>584</v>
      </c>
    </row>
    <row r="1228">
      <c r="A1228" s="111" t="s">
        <v>347</v>
      </c>
      <c r="B1228" s="112">
        <v>508396.0</v>
      </c>
      <c r="C1228" s="95">
        <f>roundup((B1228/1024)*(1+Assumptions!$B$22),0)</f>
        <v>596</v>
      </c>
    </row>
    <row r="1229">
      <c r="A1229" s="111" t="s">
        <v>1688</v>
      </c>
      <c r="B1229" s="112">
        <v>271608.0</v>
      </c>
      <c r="C1229" s="95">
        <f>roundup((B1229/1024)*(1+Assumptions!$B$22),0)</f>
        <v>319</v>
      </c>
    </row>
    <row r="1230">
      <c r="A1230" s="111" t="s">
        <v>1680</v>
      </c>
      <c r="B1230" s="112">
        <v>160876.0</v>
      </c>
      <c r="C1230" s="95">
        <f>roundup((B1230/1024)*(1+Assumptions!$B$22),0)</f>
        <v>189</v>
      </c>
    </row>
    <row r="1231">
      <c r="A1231" s="111" t="s">
        <v>196</v>
      </c>
      <c r="B1231" s="112">
        <v>821020.0</v>
      </c>
      <c r="C1231" s="95">
        <f>roundup((B1231/1024)*(1+Assumptions!$B$22),0)</f>
        <v>963</v>
      </c>
    </row>
    <row r="1232">
      <c r="A1232" s="111" t="s">
        <v>194</v>
      </c>
      <c r="B1232" s="112">
        <v>194540.0</v>
      </c>
      <c r="C1232" s="95">
        <f>roundup((B1232/1024)*(1+Assumptions!$B$22),0)</f>
        <v>228</v>
      </c>
    </row>
    <row r="1233">
      <c r="A1233" s="111" t="s">
        <v>1405</v>
      </c>
      <c r="B1233" s="112">
        <v>131156.0</v>
      </c>
      <c r="C1233" s="95">
        <f>roundup((B1233/1024)*(1+Assumptions!$B$22),0)</f>
        <v>154</v>
      </c>
    </row>
    <row r="1234">
      <c r="A1234" s="111" t="s">
        <v>1406</v>
      </c>
      <c r="B1234" s="112">
        <v>131159.0</v>
      </c>
      <c r="C1234" s="95">
        <f>roundup((B1234/1024)*(1+Assumptions!$B$22),0)</f>
        <v>154</v>
      </c>
    </row>
    <row r="1235">
      <c r="A1235" s="111" t="s">
        <v>1407</v>
      </c>
      <c r="B1235" s="112">
        <v>131155.0</v>
      </c>
      <c r="C1235" s="95">
        <f>roundup((B1235/1024)*(1+Assumptions!$B$22),0)</f>
        <v>154</v>
      </c>
    </row>
    <row r="1236">
      <c r="A1236" s="111" t="s">
        <v>273</v>
      </c>
      <c r="B1236" s="112">
        <v>127058.0</v>
      </c>
      <c r="C1236" s="95">
        <f>roundup((B1236/1024)*(1+Assumptions!$B$22),0)</f>
        <v>149</v>
      </c>
    </row>
    <row r="1237">
      <c r="A1237" s="111" t="s">
        <v>1408</v>
      </c>
      <c r="B1237" s="112">
        <v>131158.0</v>
      </c>
      <c r="C1237" s="95">
        <f>roundup((B1237/1024)*(1+Assumptions!$B$22),0)</f>
        <v>154</v>
      </c>
    </row>
    <row r="1238">
      <c r="A1238" s="111" t="s">
        <v>1409</v>
      </c>
      <c r="B1238" s="112">
        <v>131155.0</v>
      </c>
      <c r="C1238" s="95">
        <f>roundup((B1238/1024)*(1+Assumptions!$B$22),0)</f>
        <v>154</v>
      </c>
    </row>
    <row r="1239">
      <c r="A1239" s="111" t="s">
        <v>1410</v>
      </c>
      <c r="B1239" s="112">
        <v>131158.0</v>
      </c>
      <c r="C1239" s="95">
        <f>roundup((B1239/1024)*(1+Assumptions!$B$22),0)</f>
        <v>154</v>
      </c>
    </row>
    <row r="1240">
      <c r="A1240" s="111" t="s">
        <v>1411</v>
      </c>
      <c r="B1240" s="112">
        <v>131159.0</v>
      </c>
      <c r="C1240" s="95">
        <f>roundup((B1240/1024)*(1+Assumptions!$B$22),0)</f>
        <v>154</v>
      </c>
    </row>
    <row r="1241">
      <c r="A1241" s="111" t="s">
        <v>317</v>
      </c>
      <c r="B1241" s="112">
        <v>8560924.0</v>
      </c>
      <c r="C1241" s="95">
        <f>roundup((B1241/1024)*(1+Assumptions!$B$22),0)</f>
        <v>10033</v>
      </c>
    </row>
    <row r="1242">
      <c r="A1242" s="111" t="s">
        <v>243</v>
      </c>
      <c r="B1242" s="112">
        <v>1592516.0</v>
      </c>
      <c r="C1242" s="95">
        <f>roundup((B1242/1024)*(1+Assumptions!$B$22),0)</f>
        <v>1867</v>
      </c>
    </row>
    <row r="1243">
      <c r="A1243" s="111" t="s">
        <v>195</v>
      </c>
      <c r="B1243" s="112">
        <v>879688.0</v>
      </c>
      <c r="C1243" s="95">
        <f>roundup((B1243/1024)*(1+Assumptions!$B$22),0)</f>
        <v>1031</v>
      </c>
    </row>
    <row r="1244">
      <c r="A1244" s="111" t="s">
        <v>1412</v>
      </c>
      <c r="B1244" s="112">
        <v>131156.0</v>
      </c>
      <c r="C1244" s="95">
        <f>roundup((B1244/1024)*(1+Assumptions!$B$22),0)</f>
        <v>154</v>
      </c>
    </row>
    <row r="1245">
      <c r="A1245" s="111" t="s">
        <v>1413</v>
      </c>
      <c r="B1245" s="112">
        <v>131158.0</v>
      </c>
      <c r="C1245" s="95">
        <f>roundup((B1245/1024)*(1+Assumptions!$B$22),0)</f>
        <v>154</v>
      </c>
    </row>
    <row r="1246">
      <c r="A1246" s="111" t="s">
        <v>1414</v>
      </c>
      <c r="B1246" s="112">
        <v>131156.0</v>
      </c>
      <c r="C1246" s="95">
        <f>roundup((B1246/1024)*(1+Assumptions!$B$22),0)</f>
        <v>154</v>
      </c>
    </row>
    <row r="1247">
      <c r="A1247" s="111" t="s">
        <v>1415</v>
      </c>
      <c r="B1247" s="112">
        <v>131158.0</v>
      </c>
      <c r="C1247" s="95">
        <f>roundup((B1247/1024)*(1+Assumptions!$B$22),0)</f>
        <v>154</v>
      </c>
    </row>
    <row r="1248">
      <c r="A1248" s="111" t="s">
        <v>1416</v>
      </c>
      <c r="B1248" s="112">
        <v>172118.0</v>
      </c>
      <c r="C1248" s="95">
        <f>roundup((B1248/1024)*(1+Assumptions!$B$22),0)</f>
        <v>202</v>
      </c>
    </row>
    <row r="1249">
      <c r="A1249" s="111" t="s">
        <v>1417</v>
      </c>
      <c r="B1249" s="112">
        <v>131158.0</v>
      </c>
      <c r="C1249" s="95">
        <f>roundup((B1249/1024)*(1+Assumptions!$B$22),0)</f>
        <v>154</v>
      </c>
    </row>
    <row r="1250">
      <c r="A1250" s="111" t="s">
        <v>1418</v>
      </c>
      <c r="B1250" s="112">
        <v>131156.0</v>
      </c>
      <c r="C1250" s="95">
        <f>roundup((B1250/1024)*(1+Assumptions!$B$22),0)</f>
        <v>154</v>
      </c>
    </row>
    <row r="1251">
      <c r="A1251" s="111" t="s">
        <v>1419</v>
      </c>
      <c r="B1251" s="112">
        <v>131155.0</v>
      </c>
      <c r="C1251" s="95">
        <f>roundup((B1251/1024)*(1+Assumptions!$B$22),0)</f>
        <v>154</v>
      </c>
    </row>
    <row r="1252">
      <c r="A1252" s="111" t="s">
        <v>1420</v>
      </c>
      <c r="B1252" s="112">
        <v>131156.0</v>
      </c>
      <c r="C1252" s="95">
        <f>roundup((B1252/1024)*(1+Assumptions!$B$22),0)</f>
        <v>154</v>
      </c>
    </row>
    <row r="1253">
      <c r="A1253" s="111" t="s">
        <v>455</v>
      </c>
      <c r="B1253" s="112">
        <v>27084.0</v>
      </c>
      <c r="C1253" s="95">
        <f>roundup((B1253/1024)*(1+Assumptions!$B$22),0)</f>
        <v>32</v>
      </c>
    </row>
    <row r="1254">
      <c r="A1254" s="111" t="s">
        <v>469</v>
      </c>
      <c r="B1254" s="112">
        <v>476876.0</v>
      </c>
      <c r="C1254" s="95">
        <f>roundup((B1254/1024)*(1+Assumptions!$B$22),0)</f>
        <v>559</v>
      </c>
    </row>
    <row r="1255">
      <c r="A1255" s="111" t="s">
        <v>509</v>
      </c>
      <c r="B1255" s="112">
        <v>407720.0</v>
      </c>
      <c r="C1255" s="95">
        <f>roundup((B1255/1024)*(1+Assumptions!$B$22),0)</f>
        <v>478</v>
      </c>
    </row>
    <row r="1256">
      <c r="A1256" s="111" t="s">
        <v>1440</v>
      </c>
      <c r="B1256" s="112">
        <v>131160.0</v>
      </c>
      <c r="C1256" s="95">
        <f>roundup((B1256/1024)*(1+Assumptions!$B$22),0)</f>
        <v>154</v>
      </c>
    </row>
    <row r="1257">
      <c r="A1257" s="111" t="s">
        <v>1421</v>
      </c>
      <c r="B1257" s="112">
        <v>131155.0</v>
      </c>
      <c r="C1257" s="95">
        <f>roundup((B1257/1024)*(1+Assumptions!$B$22),0)</f>
        <v>154</v>
      </c>
    </row>
    <row r="1258">
      <c r="A1258" s="111" t="s">
        <v>1422</v>
      </c>
      <c r="B1258" s="112">
        <v>131156.0</v>
      </c>
      <c r="C1258" s="95">
        <f>roundup((B1258/1024)*(1+Assumptions!$B$22),0)</f>
        <v>154</v>
      </c>
    </row>
    <row r="1259">
      <c r="A1259" s="111" t="s">
        <v>1678</v>
      </c>
      <c r="B1259" s="112">
        <v>106556.0</v>
      </c>
      <c r="C1259" s="95">
        <f>roundup((B1259/1024)*(1+Assumptions!$B$22),0)</f>
        <v>125</v>
      </c>
    </row>
    <row r="1260">
      <c r="A1260" s="111" t="s">
        <v>1070</v>
      </c>
      <c r="B1260" s="112">
        <v>190316.0</v>
      </c>
      <c r="C1260" s="95">
        <f>roundup((B1260/1024)*(1+Assumptions!$B$22),0)</f>
        <v>224</v>
      </c>
    </row>
    <row r="1261">
      <c r="A1261" s="111" t="s">
        <v>1071</v>
      </c>
      <c r="B1261" s="112">
        <v>114484.0</v>
      </c>
      <c r="C1261" s="95">
        <f>roundup((B1261/1024)*(1+Assumptions!$B$22),0)</f>
        <v>135</v>
      </c>
    </row>
    <row r="1262">
      <c r="A1262" s="111" t="s">
        <v>1423</v>
      </c>
      <c r="B1262" s="112">
        <v>172116.0</v>
      </c>
      <c r="C1262" s="95">
        <f>roundup((B1262/1024)*(1+Assumptions!$B$22),0)</f>
        <v>202</v>
      </c>
    </row>
    <row r="1263">
      <c r="A1263" s="111" t="s">
        <v>1424</v>
      </c>
      <c r="B1263" s="112">
        <v>131156.0</v>
      </c>
      <c r="C1263" s="95">
        <f>roundup((B1263/1024)*(1+Assumptions!$B$22),0)</f>
        <v>154</v>
      </c>
    </row>
    <row r="1264">
      <c r="A1264" s="111" t="s">
        <v>1441</v>
      </c>
      <c r="B1264" s="112">
        <v>131161.0</v>
      </c>
      <c r="C1264" s="95">
        <f>roundup((B1264/1024)*(1+Assumptions!$B$22),0)</f>
        <v>154</v>
      </c>
    </row>
    <row r="1265">
      <c r="A1265" s="111" t="s">
        <v>1425</v>
      </c>
      <c r="B1265" s="112">
        <v>131156.0</v>
      </c>
      <c r="C1265" s="95">
        <f>roundup((B1265/1024)*(1+Assumptions!$B$22),0)</f>
        <v>154</v>
      </c>
    </row>
    <row r="1266">
      <c r="A1266" s="111" t="s">
        <v>1746</v>
      </c>
      <c r="B1266" s="112">
        <v>138244.0</v>
      </c>
      <c r="C1266" s="95">
        <f>roundup((B1266/1024)*(1+Assumptions!$B$22),0)</f>
        <v>163</v>
      </c>
    </row>
    <row r="1267">
      <c r="A1267" s="111" t="s">
        <v>1426</v>
      </c>
      <c r="B1267" s="112">
        <v>131156.0</v>
      </c>
      <c r="C1267" s="95">
        <f>roundup((B1267/1024)*(1+Assumptions!$B$22),0)</f>
        <v>154</v>
      </c>
    </row>
    <row r="1268">
      <c r="A1268" s="111" t="s">
        <v>200</v>
      </c>
      <c r="B1268" s="112">
        <v>1055224.0</v>
      </c>
      <c r="C1268" s="95">
        <f>roundup((B1268/1024)*(1+Assumptions!$B$22),0)</f>
        <v>1237</v>
      </c>
    </row>
    <row r="1269">
      <c r="A1269" s="111" t="s">
        <v>1427</v>
      </c>
      <c r="B1269" s="112">
        <v>131156.0</v>
      </c>
      <c r="C1269" s="95">
        <f>roundup((B1269/1024)*(1+Assumptions!$B$22),0)</f>
        <v>154</v>
      </c>
    </row>
    <row r="1270">
      <c r="A1270" s="111" t="s">
        <v>1282</v>
      </c>
      <c r="B1270" s="112">
        <v>2041164.0</v>
      </c>
      <c r="C1270" s="95">
        <f>roundup((B1270/1024)*(1+Assumptions!$B$22),0)</f>
        <v>2392</v>
      </c>
    </row>
    <row r="1271">
      <c r="A1271" s="111" t="s">
        <v>1283</v>
      </c>
      <c r="B1271" s="112">
        <v>2726512.0</v>
      </c>
      <c r="C1271" s="95">
        <f>roundup((B1271/1024)*(1+Assumptions!$B$22),0)</f>
        <v>3196</v>
      </c>
    </row>
    <row r="1272">
      <c r="A1272" s="111" t="s">
        <v>1442</v>
      </c>
      <c r="B1272" s="112">
        <v>131160.0</v>
      </c>
      <c r="C1272" s="95">
        <f>roundup((B1272/1024)*(1+Assumptions!$B$22),0)</f>
        <v>154</v>
      </c>
    </row>
    <row r="1273">
      <c r="A1273" s="111" t="s">
        <v>1428</v>
      </c>
      <c r="B1273" s="112">
        <v>131155.0</v>
      </c>
      <c r="C1273" s="95">
        <f>roundup((B1273/1024)*(1+Assumptions!$B$22),0)</f>
        <v>154</v>
      </c>
    </row>
    <row r="1274">
      <c r="A1274" s="111" t="s">
        <v>1429</v>
      </c>
      <c r="B1274" s="112">
        <v>131156.0</v>
      </c>
      <c r="C1274" s="95">
        <f>roundup((B1274/1024)*(1+Assumptions!$B$22),0)</f>
        <v>154</v>
      </c>
    </row>
    <row r="1275">
      <c r="A1275" s="111" t="s">
        <v>1430</v>
      </c>
      <c r="B1275" s="112">
        <v>131155.0</v>
      </c>
      <c r="C1275" s="95">
        <f>roundup((B1275/1024)*(1+Assumptions!$B$22),0)</f>
        <v>154</v>
      </c>
    </row>
    <row r="1276">
      <c r="A1276" s="111" t="s">
        <v>1431</v>
      </c>
      <c r="B1276" s="112">
        <v>131156.0</v>
      </c>
      <c r="C1276" s="95">
        <f>roundup((B1276/1024)*(1+Assumptions!$B$22),0)</f>
        <v>154</v>
      </c>
    </row>
    <row r="1277">
      <c r="A1277" s="111" t="s">
        <v>1432</v>
      </c>
      <c r="B1277" s="112">
        <v>131156.0</v>
      </c>
      <c r="C1277" s="95">
        <f>roundup((B1277/1024)*(1+Assumptions!$B$22),0)</f>
        <v>154</v>
      </c>
    </row>
    <row r="1278">
      <c r="A1278" s="111" t="s">
        <v>1443</v>
      </c>
      <c r="B1278" s="112">
        <v>131160.0</v>
      </c>
      <c r="C1278" s="95">
        <f>roundup((B1278/1024)*(1+Assumptions!$B$22),0)</f>
        <v>154</v>
      </c>
    </row>
    <row r="1279">
      <c r="A1279" s="111" t="s">
        <v>1433</v>
      </c>
      <c r="B1279" s="112">
        <v>131156.0</v>
      </c>
      <c r="C1279" s="95">
        <f>roundup((B1279/1024)*(1+Assumptions!$B$22),0)</f>
        <v>154</v>
      </c>
    </row>
    <row r="1280">
      <c r="A1280" s="111" t="s">
        <v>1679</v>
      </c>
      <c r="B1280" s="112">
        <v>2701028.0</v>
      </c>
      <c r="C1280" s="95">
        <f>roundup((B1280/1024)*(1+Assumptions!$B$22),0)</f>
        <v>3166</v>
      </c>
    </row>
    <row r="1281">
      <c r="A1281" s="111" t="s">
        <v>1452</v>
      </c>
      <c r="B1281" s="112">
        <v>472460.0</v>
      </c>
      <c r="C1281" s="95">
        <f>roundup((B1281/1024)*(1+Assumptions!$B$22),0)</f>
        <v>554</v>
      </c>
    </row>
    <row r="1282">
      <c r="A1282" s="111" t="s">
        <v>1434</v>
      </c>
      <c r="B1282" s="112">
        <v>131156.0</v>
      </c>
      <c r="C1282" s="95">
        <f>roundup((B1282/1024)*(1+Assumptions!$B$22),0)</f>
        <v>154</v>
      </c>
    </row>
    <row r="1283">
      <c r="A1283" s="111" t="s">
        <v>1726</v>
      </c>
      <c r="B1283" s="112">
        <v>1.061502E7</v>
      </c>
      <c r="C1283" s="95">
        <f>roundup((B1283/1024)*(1+Assumptions!$B$22),0)</f>
        <v>12440</v>
      </c>
    </row>
    <row r="1284">
      <c r="A1284" s="111" t="s">
        <v>1435</v>
      </c>
      <c r="B1284" s="112">
        <v>131155.0</v>
      </c>
      <c r="C1284" s="95">
        <f>roundup((B1284/1024)*(1+Assumptions!$B$22),0)</f>
        <v>154</v>
      </c>
    </row>
    <row r="1285">
      <c r="A1285" s="111" t="s">
        <v>1436</v>
      </c>
      <c r="B1285" s="112">
        <v>131155.0</v>
      </c>
      <c r="C1285" s="95">
        <f>roundup((B1285/1024)*(1+Assumptions!$B$22),0)</f>
        <v>154</v>
      </c>
    </row>
    <row r="1286">
      <c r="A1286" s="111" t="s">
        <v>1727</v>
      </c>
      <c r="B1286" s="112">
        <v>211636.0</v>
      </c>
      <c r="C1286" s="95">
        <f>roundup((B1286/1024)*(1+Assumptions!$B$22),0)</f>
        <v>249</v>
      </c>
    </row>
    <row r="1287">
      <c r="A1287" s="111" t="s">
        <v>1578</v>
      </c>
      <c r="B1287" s="112">
        <v>1150656.0</v>
      </c>
      <c r="C1287" s="95">
        <f>roundup((B1287/1024)*(1+Assumptions!$B$22),0)</f>
        <v>1349</v>
      </c>
    </row>
    <row r="1288">
      <c r="A1288" s="111" t="s">
        <v>1579</v>
      </c>
      <c r="B1288" s="112">
        <v>185491.0</v>
      </c>
      <c r="C1288" s="95">
        <f>roundup((B1288/1024)*(1+Assumptions!$B$22),0)</f>
        <v>218</v>
      </c>
    </row>
    <row r="1289">
      <c r="A1289" s="111" t="s">
        <v>1523</v>
      </c>
      <c r="B1289" s="112">
        <v>405764.0</v>
      </c>
      <c r="C1289" s="95">
        <f>roundup((B1289/1024)*(1+Assumptions!$B$22),0)</f>
        <v>476</v>
      </c>
    </row>
    <row r="1290">
      <c r="A1290" s="111" t="s">
        <v>1437</v>
      </c>
      <c r="B1290" s="112">
        <v>131156.0</v>
      </c>
      <c r="C1290" s="95">
        <f>roundup((B1290/1024)*(1+Assumptions!$B$22),0)</f>
        <v>154</v>
      </c>
    </row>
    <row r="1291">
      <c r="A1291" s="111" t="s">
        <v>501</v>
      </c>
      <c r="B1291" s="112">
        <v>129000.0</v>
      </c>
      <c r="C1291" s="95">
        <f>roundup((B1291/1024)*(1+Assumptions!$B$22),0)</f>
        <v>152</v>
      </c>
    </row>
    <row r="1292">
      <c r="A1292" s="111" t="s">
        <v>1438</v>
      </c>
      <c r="B1292" s="112">
        <v>172115.0</v>
      </c>
      <c r="C1292" s="95">
        <f>roundup((B1292/1024)*(1+Assumptions!$B$22),0)</f>
        <v>202</v>
      </c>
    </row>
    <row r="1293">
      <c r="A1293" s="111" t="s">
        <v>456</v>
      </c>
      <c r="B1293" s="112">
        <v>159850.0</v>
      </c>
      <c r="C1293" s="95">
        <f>roundup((B1293/1024)*(1+Assumptions!$B$22),0)</f>
        <v>188</v>
      </c>
    </row>
    <row r="1294">
      <c r="A1294" s="111" t="s">
        <v>1572</v>
      </c>
      <c r="B1294" s="112">
        <v>161894.0</v>
      </c>
      <c r="C1294" s="95">
        <f>roundup((B1294/1024)*(1+Assumptions!$B$22),0)</f>
        <v>190</v>
      </c>
    </row>
    <row r="1295">
      <c r="A1295" s="111" t="s">
        <v>1400</v>
      </c>
      <c r="B1295" s="112">
        <v>104550.0</v>
      </c>
      <c r="C1295" s="95">
        <f>roundup((B1295/1024)*(1+Assumptions!$B$22),0)</f>
        <v>123</v>
      </c>
    </row>
    <row r="1296">
      <c r="A1296" s="111" t="s">
        <v>1444</v>
      </c>
      <c r="B1296" s="112">
        <v>131160.0</v>
      </c>
      <c r="C1296" s="95">
        <f>roundup((B1296/1024)*(1+Assumptions!$B$22),0)</f>
        <v>154</v>
      </c>
    </row>
    <row r="1297">
      <c r="A1297" s="111" t="s">
        <v>1531</v>
      </c>
      <c r="B1297" s="112">
        <v>309188.0</v>
      </c>
      <c r="C1297" s="95">
        <f>roundup((B1297/1024)*(1+Assumptions!$B$22),0)</f>
        <v>363</v>
      </c>
    </row>
    <row r="1298">
      <c r="A1298" s="111" t="s">
        <v>1439</v>
      </c>
      <c r="B1298" s="112">
        <v>131155.0</v>
      </c>
      <c r="C1298" s="95">
        <f>roundup((B1298/1024)*(1+Assumptions!$B$22),0)</f>
        <v>154</v>
      </c>
    </row>
    <row r="1299">
      <c r="A1299" s="111" t="s">
        <v>1690</v>
      </c>
      <c r="B1299" s="112">
        <v>3438970.0</v>
      </c>
      <c r="C1299" s="95">
        <f>roundup((B1299/1024)*(1+Assumptions!$B$22),0)</f>
        <v>4031</v>
      </c>
    </row>
    <row r="1300">
      <c r="A1300" s="111" t="s">
        <v>1691</v>
      </c>
      <c r="B1300" s="112">
        <v>267648.0</v>
      </c>
      <c r="C1300" s="95">
        <f>roundup((B1300/1024)*(1+Assumptions!$B$22),0)</f>
        <v>314</v>
      </c>
    </row>
    <row r="1301">
      <c r="A1301" s="111" t="s">
        <v>1689</v>
      </c>
      <c r="B1301" s="112">
        <v>5876668.0</v>
      </c>
      <c r="C1301" s="95">
        <f>roundup((B1301/1024)*(1+Assumptions!$B$22),0)</f>
        <v>6887</v>
      </c>
    </row>
    <row r="1302">
      <c r="A1302" s="111" t="s">
        <v>1696</v>
      </c>
      <c r="B1302" s="112">
        <v>45159.0</v>
      </c>
      <c r="C1302" s="95">
        <f>roundup((B1302/1024)*(1+Assumptions!$B$22),0)</f>
        <v>53</v>
      </c>
    </row>
    <row r="1303">
      <c r="A1303" s="111" t="s">
        <v>479</v>
      </c>
      <c r="B1303" s="112">
        <v>22626.0</v>
      </c>
      <c r="C1303" s="95">
        <f>roundup((B1303/1024)*(1+Assumptions!$B$22),0)</f>
        <v>27</v>
      </c>
    </row>
    <row r="1304">
      <c r="A1304" s="111" t="s">
        <v>938</v>
      </c>
      <c r="B1304" s="112">
        <v>725097.0</v>
      </c>
      <c r="C1304" s="95">
        <f>roundup((B1304/1024)*(1+Assumptions!$B$22),0)</f>
        <v>850</v>
      </c>
    </row>
    <row r="1305">
      <c r="A1305" s="111" t="s">
        <v>271</v>
      </c>
      <c r="B1305" s="112">
        <v>110699.0</v>
      </c>
      <c r="C1305" s="95">
        <f>roundup((B1305/1024)*(1+Assumptions!$B$22),0)</f>
        <v>130</v>
      </c>
    </row>
    <row r="1306">
      <c r="A1306" s="111" t="s">
        <v>272</v>
      </c>
      <c r="B1306" s="112">
        <v>776298.0</v>
      </c>
      <c r="C1306" s="95">
        <f>roundup((B1306/1024)*(1+Assumptions!$B$22),0)</f>
        <v>910</v>
      </c>
    </row>
    <row r="1307">
      <c r="A1307" s="111" t="s">
        <v>1692</v>
      </c>
      <c r="B1307" s="112">
        <v>58085.0</v>
      </c>
      <c r="C1307" s="95">
        <f>roundup((B1307/1024)*(1+Assumptions!$B$22),0)</f>
        <v>69</v>
      </c>
    </row>
    <row r="1308">
      <c r="A1308" s="111" t="s">
        <v>250</v>
      </c>
      <c r="B1308" s="112">
        <v>47218.0</v>
      </c>
      <c r="C1308" s="95">
        <f>roundup((B1308/1024)*(1+Assumptions!$B$22),0)</f>
        <v>56</v>
      </c>
    </row>
    <row r="1309">
      <c r="A1309" s="111" t="s">
        <v>251</v>
      </c>
      <c r="B1309" s="112">
        <v>196715.0</v>
      </c>
      <c r="C1309" s="95">
        <f>roundup((B1309/1024)*(1+Assumptions!$B$22),0)</f>
        <v>231</v>
      </c>
    </row>
    <row r="1310">
      <c r="A1310" s="111" t="s">
        <v>1695</v>
      </c>
      <c r="B1310" s="112">
        <v>110693.0</v>
      </c>
      <c r="C1310" s="95">
        <f>roundup((B1310/1024)*(1+Assumptions!$B$22),0)</f>
        <v>130</v>
      </c>
    </row>
    <row r="1311">
      <c r="A1311" s="111" t="s">
        <v>1693</v>
      </c>
      <c r="B1311" s="112">
        <v>58733.0</v>
      </c>
      <c r="C1311" s="95">
        <f>roundup((B1311/1024)*(1+Assumptions!$B$22),0)</f>
        <v>69</v>
      </c>
    </row>
    <row r="1312">
      <c r="A1312" s="111" t="s">
        <v>632</v>
      </c>
      <c r="B1312" s="112">
        <v>206938.0</v>
      </c>
      <c r="C1312" s="95">
        <f>roundup((B1312/1024)*(1+Assumptions!$B$22),0)</f>
        <v>243</v>
      </c>
    </row>
    <row r="1313">
      <c r="A1313" s="111" t="s">
        <v>589</v>
      </c>
      <c r="B1313" s="112">
        <v>226911.0</v>
      </c>
      <c r="C1313" s="95">
        <f>roundup((B1313/1024)*(1+Assumptions!$B$22),0)</f>
        <v>266</v>
      </c>
    </row>
    <row r="1314">
      <c r="A1314" s="111" t="s">
        <v>998</v>
      </c>
      <c r="B1314" s="112">
        <v>331134.0</v>
      </c>
      <c r="C1314" s="95">
        <f>roundup((B1314/1024)*(1+Assumptions!$B$22),0)</f>
        <v>389</v>
      </c>
    </row>
    <row r="1315">
      <c r="A1315" s="111" t="s">
        <v>999</v>
      </c>
      <c r="B1315" s="112">
        <v>2782749.0</v>
      </c>
      <c r="C1315" s="95">
        <f>roundup((B1315/1024)*(1+Assumptions!$B$22),0)</f>
        <v>3262</v>
      </c>
    </row>
    <row r="1316">
      <c r="A1316" s="111" t="s">
        <v>1001</v>
      </c>
      <c r="B1316" s="112">
        <v>1796735.0</v>
      </c>
      <c r="C1316" s="95">
        <f>roundup((B1316/1024)*(1+Assumptions!$B$22),0)</f>
        <v>2106</v>
      </c>
    </row>
    <row r="1317">
      <c r="A1317" s="111" t="s">
        <v>1000</v>
      </c>
      <c r="B1317" s="112">
        <v>19384.0</v>
      </c>
      <c r="C1317" s="95">
        <f>roundup((B1317/1024)*(1+Assumptions!$B$22),0)</f>
        <v>23</v>
      </c>
    </row>
    <row r="1318">
      <c r="A1318" s="111" t="s">
        <v>836</v>
      </c>
      <c r="B1318" s="112">
        <v>96084.0</v>
      </c>
      <c r="C1318" s="95">
        <f>roundup((B1318/1024)*(1+Assumptions!$B$22),0)</f>
        <v>113</v>
      </c>
    </row>
    <row r="1319">
      <c r="A1319" s="111" t="s">
        <v>480</v>
      </c>
      <c r="B1319" s="112">
        <v>103964.0</v>
      </c>
      <c r="C1319" s="95">
        <f>roundup((B1319/1024)*(1+Assumptions!$B$22),0)</f>
        <v>122</v>
      </c>
    </row>
    <row r="1320">
      <c r="A1320" s="111" t="s">
        <v>481</v>
      </c>
      <c r="B1320" s="112">
        <v>110996.0</v>
      </c>
      <c r="C1320" s="95">
        <f>roundup((B1320/1024)*(1+Assumptions!$B$22),0)</f>
        <v>131</v>
      </c>
    </row>
    <row r="1321">
      <c r="A1321" s="111" t="s">
        <v>482</v>
      </c>
      <c r="B1321" s="112">
        <v>108004.0</v>
      </c>
      <c r="C1321" s="95">
        <f>roundup((B1321/1024)*(1+Assumptions!$B$22),0)</f>
        <v>127</v>
      </c>
    </row>
    <row r="1322">
      <c r="A1322" s="111" t="s">
        <v>483</v>
      </c>
      <c r="B1322" s="112">
        <v>103972.0</v>
      </c>
      <c r="C1322" s="95">
        <f>roundup((B1322/1024)*(1+Assumptions!$B$22),0)</f>
        <v>122</v>
      </c>
    </row>
    <row r="1323">
      <c r="A1323" s="111" t="s">
        <v>484</v>
      </c>
      <c r="B1323" s="112">
        <v>90308.0</v>
      </c>
      <c r="C1323" s="95">
        <f>roundup((B1323/1024)*(1+Assumptions!$B$22),0)</f>
        <v>106</v>
      </c>
    </row>
    <row r="1324">
      <c r="A1324" s="111" t="s">
        <v>1480</v>
      </c>
      <c r="B1324" s="112">
        <v>79584.0</v>
      </c>
      <c r="C1324" s="95">
        <f>roundup((B1324/1024)*(1+Assumptions!$B$22),0)</f>
        <v>94</v>
      </c>
    </row>
    <row r="1325">
      <c r="A1325" s="111" t="s">
        <v>371</v>
      </c>
      <c r="B1325" s="112">
        <v>44164.0</v>
      </c>
      <c r="C1325" s="95">
        <f>roundup((B1325/1024)*(1+Assumptions!$B$22),0)</f>
        <v>52</v>
      </c>
    </row>
    <row r="1326">
      <c r="A1326" s="111" t="s">
        <v>372</v>
      </c>
      <c r="B1326" s="112">
        <v>43348.0</v>
      </c>
      <c r="C1326" s="95">
        <f>roundup((B1326/1024)*(1+Assumptions!$B$22),0)</f>
        <v>51</v>
      </c>
    </row>
    <row r="1327">
      <c r="A1327" s="111" t="s">
        <v>373</v>
      </c>
      <c r="B1327" s="112">
        <v>43320.0</v>
      </c>
      <c r="C1327" s="95">
        <f>roundup((B1327/1024)*(1+Assumptions!$B$22),0)</f>
        <v>51</v>
      </c>
    </row>
    <row r="1328">
      <c r="A1328" s="111" t="s">
        <v>1346</v>
      </c>
      <c r="B1328" s="112">
        <v>45788.0</v>
      </c>
      <c r="C1328" s="95">
        <f>roundup((B1328/1024)*(1+Assumptions!$B$22),0)</f>
        <v>54</v>
      </c>
    </row>
    <row r="1329">
      <c r="A1329" s="111" t="s">
        <v>494</v>
      </c>
      <c r="B1329" s="112">
        <v>37284.0</v>
      </c>
      <c r="C1329" s="95">
        <f>roundup((B1329/1024)*(1+Assumptions!$B$22),0)</f>
        <v>44</v>
      </c>
    </row>
    <row r="1330">
      <c r="A1330" s="111" t="s">
        <v>785</v>
      </c>
      <c r="B1330" s="112">
        <v>409676.0</v>
      </c>
      <c r="C1330" s="95">
        <f>roundup((B1330/1024)*(1+Assumptions!$B$22),0)</f>
        <v>481</v>
      </c>
    </row>
    <row r="1331">
      <c r="A1331" s="111" t="s">
        <v>318</v>
      </c>
      <c r="B1331" s="112">
        <v>450656.0</v>
      </c>
      <c r="C1331" s="95">
        <f>roundup((B1331/1024)*(1+Assumptions!$B$22),0)</f>
        <v>529</v>
      </c>
    </row>
    <row r="1332">
      <c r="A1332" s="111" t="s">
        <v>1736</v>
      </c>
      <c r="B1332" s="112">
        <v>639404.0</v>
      </c>
      <c r="C1332" s="95">
        <f>roundup((B1332/1024)*(1+Assumptions!$B$22),0)</f>
        <v>750</v>
      </c>
    </row>
    <row r="1333">
      <c r="A1333" s="111" t="s">
        <v>798</v>
      </c>
      <c r="B1333" s="112">
        <v>133840.0</v>
      </c>
      <c r="C1333" s="95">
        <f>roundup((B1333/1024)*(1+Assumptions!$B$22),0)</f>
        <v>157</v>
      </c>
    </row>
    <row r="1334">
      <c r="A1334" s="111" t="s">
        <v>735</v>
      </c>
      <c r="B1334" s="112">
        <v>198672.0</v>
      </c>
      <c r="C1334" s="95">
        <f>roundup((B1334/1024)*(1+Assumptions!$B$22),0)</f>
        <v>233</v>
      </c>
    </row>
    <row r="1335">
      <c r="A1335" s="111" t="s">
        <v>1334</v>
      </c>
      <c r="B1335" s="112">
        <v>40268.0</v>
      </c>
      <c r="C1335" s="95">
        <f>roundup((B1335/1024)*(1+Assumptions!$B$22),0)</f>
        <v>48</v>
      </c>
    </row>
    <row r="1336">
      <c r="A1336" s="111" t="s">
        <v>386</v>
      </c>
      <c r="B1336" s="112">
        <v>429000.0</v>
      </c>
      <c r="C1336" s="95">
        <f>roundup((B1336/1024)*(1+Assumptions!$B$22),0)</f>
        <v>503</v>
      </c>
    </row>
    <row r="1337">
      <c r="A1337" s="111" t="s">
        <v>232</v>
      </c>
      <c r="B1337" s="112">
        <v>113324.0</v>
      </c>
      <c r="C1337" s="95">
        <f>roundup((B1337/1024)*(1+Assumptions!$B$22),0)</f>
        <v>133</v>
      </c>
    </row>
    <row r="1338">
      <c r="A1338" s="111" t="s">
        <v>1585</v>
      </c>
      <c r="B1338" s="112">
        <v>260608.0</v>
      </c>
      <c r="C1338" s="95">
        <f>roundup((B1338/1024)*(1+Assumptions!$B$22),0)</f>
        <v>306</v>
      </c>
    </row>
    <row r="1339">
      <c r="A1339" s="111" t="s">
        <v>1551</v>
      </c>
      <c r="B1339" s="112">
        <v>40380.0</v>
      </c>
      <c r="C1339" s="95">
        <f>roundup((B1339/1024)*(1+Assumptions!$B$22),0)</f>
        <v>48</v>
      </c>
    </row>
    <row r="1340">
      <c r="A1340" s="111" t="s">
        <v>537</v>
      </c>
      <c r="B1340" s="112">
        <v>111636.0</v>
      </c>
      <c r="C1340" s="95">
        <f>roundup((B1340/1024)*(1+Assumptions!$B$22),0)</f>
        <v>131</v>
      </c>
    </row>
    <row r="1341">
      <c r="A1341" s="111" t="s">
        <v>1603</v>
      </c>
      <c r="B1341" s="112">
        <v>3044720.0</v>
      </c>
      <c r="C1341" s="95">
        <f>roundup((B1341/1024)*(1+Assumptions!$B$22),0)</f>
        <v>3569</v>
      </c>
    </row>
    <row r="1342">
      <c r="A1342" s="111" t="s">
        <v>1751</v>
      </c>
      <c r="B1342" s="112">
        <v>126076.0</v>
      </c>
      <c r="C1342" s="95">
        <f>roundup((B1342/1024)*(1+Assumptions!$B$22),0)</f>
        <v>148</v>
      </c>
    </row>
    <row r="1343">
      <c r="A1343" s="111" t="s">
        <v>385</v>
      </c>
      <c r="B1343" s="112">
        <v>114392.0</v>
      </c>
      <c r="C1343" s="95">
        <f>roundup((B1343/1024)*(1+Assumptions!$B$22),0)</f>
        <v>135</v>
      </c>
    </row>
    <row r="1344">
      <c r="A1344" s="111" t="s">
        <v>1467</v>
      </c>
      <c r="B1344" s="112">
        <v>97628.0</v>
      </c>
      <c r="C1344" s="95">
        <f>roundup((B1344/1024)*(1+Assumptions!$B$22),0)</f>
        <v>115</v>
      </c>
    </row>
    <row r="1345">
      <c r="A1345" s="111" t="s">
        <v>960</v>
      </c>
      <c r="B1345" s="112">
        <v>3554836.0</v>
      </c>
      <c r="C1345" s="95">
        <f>roundup((B1345/1024)*(1+Assumptions!$B$22),0)</f>
        <v>4166</v>
      </c>
    </row>
    <row r="1346">
      <c r="A1346" s="111" t="s">
        <v>961</v>
      </c>
      <c r="B1346" s="112">
        <v>4.1419804E7</v>
      </c>
      <c r="C1346" s="95">
        <f>roundup((B1346/1024)*(1+Assumptions!$B$22),0)</f>
        <v>48539</v>
      </c>
    </row>
    <row r="1347">
      <c r="A1347" s="111" t="s">
        <v>937</v>
      </c>
      <c r="B1347" s="112">
        <v>213124.0</v>
      </c>
      <c r="C1347" s="95">
        <f>roundup((B1347/1024)*(1+Assumptions!$B$22),0)</f>
        <v>250</v>
      </c>
    </row>
    <row r="1348">
      <c r="A1348" s="111" t="s">
        <v>962</v>
      </c>
      <c r="B1348" s="112">
        <v>224288.0</v>
      </c>
      <c r="C1348" s="95">
        <f>roundup((B1348/1024)*(1+Assumptions!$B$22),0)</f>
        <v>263</v>
      </c>
    </row>
    <row r="1349">
      <c r="A1349" s="111" t="s">
        <v>1732</v>
      </c>
      <c r="B1349" s="112">
        <v>211852.0</v>
      </c>
      <c r="C1349" s="95">
        <f>roundup((B1349/1024)*(1+Assumptions!$B$22),0)</f>
        <v>249</v>
      </c>
    </row>
    <row r="1350">
      <c r="A1350" s="111" t="s">
        <v>1733</v>
      </c>
      <c r="B1350" s="112">
        <v>312564.0</v>
      </c>
      <c r="C1350" s="95">
        <f>roundup((B1350/1024)*(1+Assumptions!$B$22),0)</f>
        <v>367</v>
      </c>
    </row>
    <row r="1351">
      <c r="A1351" s="111" t="s">
        <v>1734</v>
      </c>
      <c r="B1351" s="112">
        <v>81204.0</v>
      </c>
      <c r="C1351" s="95">
        <f>roundup((B1351/1024)*(1+Assumptions!$B$22),0)</f>
        <v>96</v>
      </c>
    </row>
    <row r="1352">
      <c r="A1352" s="111" t="s">
        <v>1446</v>
      </c>
      <c r="B1352" s="112">
        <v>740736.0</v>
      </c>
      <c r="C1352" s="95">
        <f>roundup((B1352/1024)*(1+Assumptions!$B$22),0)</f>
        <v>869</v>
      </c>
    </row>
    <row r="1353">
      <c r="A1353" s="111" t="s">
        <v>1538</v>
      </c>
      <c r="B1353" s="112">
        <v>524944.0</v>
      </c>
      <c r="C1353" s="95">
        <f>roundup((B1353/1024)*(1+Assumptions!$B$22),0)</f>
        <v>616</v>
      </c>
    </row>
    <row r="1354">
      <c r="A1354" s="111" t="s">
        <v>1643</v>
      </c>
      <c r="B1354" s="112">
        <v>329056.0</v>
      </c>
      <c r="C1354" s="95">
        <f>roundup((B1354/1024)*(1+Assumptions!$B$22),0)</f>
        <v>386</v>
      </c>
    </row>
    <row r="1355">
      <c r="A1355" s="111" t="s">
        <v>574</v>
      </c>
      <c r="B1355" s="112">
        <v>439536.0</v>
      </c>
      <c r="C1355" s="95">
        <f>roundup((B1355/1024)*(1+Assumptions!$B$22),0)</f>
        <v>516</v>
      </c>
    </row>
    <row r="1356">
      <c r="A1356" s="111" t="s">
        <v>590</v>
      </c>
      <c r="B1356" s="112">
        <v>542980.0</v>
      </c>
      <c r="C1356" s="95">
        <f>roundup((B1356/1024)*(1+Assumptions!$B$22),0)</f>
        <v>637</v>
      </c>
    </row>
    <row r="1357">
      <c r="A1357" s="111" t="s">
        <v>593</v>
      </c>
      <c r="B1357" s="112">
        <v>58436.0</v>
      </c>
      <c r="C1357" s="95">
        <f>roundup((B1357/1024)*(1+Assumptions!$B$22),0)</f>
        <v>69</v>
      </c>
    </row>
    <row r="1358">
      <c r="A1358" s="111" t="s">
        <v>594</v>
      </c>
      <c r="B1358" s="112">
        <v>65724.0</v>
      </c>
      <c r="C1358" s="95">
        <f>roundup((B1358/1024)*(1+Assumptions!$B$22),0)</f>
        <v>78</v>
      </c>
    </row>
    <row r="1359">
      <c r="A1359" s="111" t="s">
        <v>595</v>
      </c>
      <c r="B1359" s="112">
        <v>671324.0</v>
      </c>
      <c r="C1359" s="95">
        <f>roundup((B1359/1024)*(1+Assumptions!$B$22),0)</f>
        <v>787</v>
      </c>
    </row>
    <row r="1360">
      <c r="A1360" s="111" t="s">
        <v>770</v>
      </c>
      <c r="B1360" s="112">
        <v>615228.0</v>
      </c>
      <c r="C1360" s="95">
        <f>roundup((B1360/1024)*(1+Assumptions!$B$22),0)</f>
        <v>721</v>
      </c>
    </row>
    <row r="1361">
      <c r="A1361" s="111" t="s">
        <v>1507</v>
      </c>
      <c r="B1361" s="112">
        <v>192664.0</v>
      </c>
      <c r="C1361" s="95">
        <f>roundup((B1361/1024)*(1+Assumptions!$B$22),0)</f>
        <v>226</v>
      </c>
    </row>
    <row r="1362">
      <c r="A1362" s="111" t="s">
        <v>799</v>
      </c>
      <c r="B1362" s="112">
        <v>154796.0</v>
      </c>
      <c r="C1362" s="95">
        <f>roundup((B1362/1024)*(1+Assumptions!$B$22),0)</f>
        <v>182</v>
      </c>
    </row>
    <row r="1363">
      <c r="A1363" s="111" t="s">
        <v>736</v>
      </c>
      <c r="B1363" s="112">
        <v>251012.0</v>
      </c>
      <c r="C1363" s="95">
        <f>roundup((B1363/1024)*(1+Assumptions!$B$22),0)</f>
        <v>295</v>
      </c>
    </row>
    <row r="1364">
      <c r="A1364" s="111" t="s">
        <v>1335</v>
      </c>
      <c r="B1364" s="112">
        <v>56024.0</v>
      </c>
      <c r="C1364" s="95">
        <f>roundup((B1364/1024)*(1+Assumptions!$B$22),0)</f>
        <v>66</v>
      </c>
    </row>
    <row r="1365">
      <c r="A1365" s="111" t="s">
        <v>255</v>
      </c>
      <c r="B1365" s="112">
        <v>1397664.0</v>
      </c>
      <c r="C1365" s="95">
        <f>roundup((B1365/1024)*(1+Assumptions!$B$22),0)</f>
        <v>1638</v>
      </c>
    </row>
    <row r="1366">
      <c r="A1366" s="111" t="s">
        <v>256</v>
      </c>
      <c r="B1366" s="112">
        <v>65548.0</v>
      </c>
      <c r="C1366" s="95">
        <f>roundup((B1366/1024)*(1+Assumptions!$B$22),0)</f>
        <v>77</v>
      </c>
    </row>
    <row r="1367">
      <c r="A1367" s="111" t="s">
        <v>388</v>
      </c>
      <c r="B1367" s="112">
        <v>43368.0</v>
      </c>
      <c r="C1367" s="95">
        <f>roundup((B1367/1024)*(1+Assumptions!$B$22),0)</f>
        <v>51</v>
      </c>
    </row>
    <row r="1368">
      <c r="A1368" s="111" t="s">
        <v>1587</v>
      </c>
      <c r="B1368" s="112">
        <v>642312.0</v>
      </c>
      <c r="C1368" s="95">
        <f>roundup((B1368/1024)*(1+Assumptions!$B$22),0)</f>
        <v>753</v>
      </c>
    </row>
    <row r="1369">
      <c r="A1369" s="111" t="s">
        <v>319</v>
      </c>
      <c r="B1369" s="112">
        <v>2504060.0</v>
      </c>
      <c r="C1369" s="95">
        <f>roundup((B1369/1024)*(1+Assumptions!$B$22),0)</f>
        <v>2935</v>
      </c>
    </row>
    <row r="1370">
      <c r="A1370" s="111" t="s">
        <v>254</v>
      </c>
      <c r="B1370" s="112">
        <v>1659404.0</v>
      </c>
      <c r="C1370" s="95">
        <f>roundup((B1370/1024)*(1+Assumptions!$B$22),0)</f>
        <v>1945</v>
      </c>
    </row>
    <row r="1371">
      <c r="A1371" s="111" t="s">
        <v>1737</v>
      </c>
      <c r="B1371" s="112">
        <v>1.0889496E7</v>
      </c>
      <c r="C1371" s="95">
        <f>roundup((B1371/1024)*(1+Assumptions!$B$22),0)</f>
        <v>12762</v>
      </c>
    </row>
    <row r="1372">
      <c r="A1372" s="111" t="s">
        <v>1748</v>
      </c>
      <c r="B1372" s="112">
        <v>64108.0</v>
      </c>
      <c r="C1372" s="95">
        <f>roundup((B1372/1024)*(1+Assumptions!$B$22),0)</f>
        <v>76</v>
      </c>
    </row>
    <row r="1373">
      <c r="A1373" s="111" t="s">
        <v>1552</v>
      </c>
      <c r="B1373" s="112">
        <v>40372.0</v>
      </c>
      <c r="C1373" s="95">
        <f>roundup((B1373/1024)*(1+Assumptions!$B$22),0)</f>
        <v>48</v>
      </c>
    </row>
    <row r="1374">
      <c r="A1374" s="111" t="s">
        <v>538</v>
      </c>
      <c r="B1374" s="112">
        <v>100452.0</v>
      </c>
      <c r="C1374" s="95">
        <f>roundup((B1374/1024)*(1+Assumptions!$B$22),0)</f>
        <v>118</v>
      </c>
    </row>
    <row r="1375">
      <c r="A1375" s="111" t="s">
        <v>1607</v>
      </c>
      <c r="B1375" s="112">
        <v>373524.0</v>
      </c>
      <c r="C1375" s="95">
        <f>roundup((B1375/1024)*(1+Assumptions!$B$22),0)</f>
        <v>438</v>
      </c>
    </row>
    <row r="1376">
      <c r="A1376" s="111" t="s">
        <v>458</v>
      </c>
      <c r="B1376" s="112">
        <v>56692.0</v>
      </c>
      <c r="C1376" s="95">
        <f>roundup((B1376/1024)*(1+Assumptions!$B$22),0)</f>
        <v>67</v>
      </c>
    </row>
    <row r="1377">
      <c r="A1377" s="111" t="s">
        <v>387</v>
      </c>
      <c r="B1377" s="112">
        <v>72176.0</v>
      </c>
      <c r="C1377" s="95">
        <f>roundup((B1377/1024)*(1+Assumptions!$B$22),0)</f>
        <v>85</v>
      </c>
    </row>
    <row r="1378">
      <c r="A1378" s="111" t="s">
        <v>507</v>
      </c>
      <c r="B1378" s="112">
        <v>195708.0</v>
      </c>
      <c r="C1378" s="95">
        <f>roundup((B1378/1024)*(1+Assumptions!$B$22),0)</f>
        <v>230</v>
      </c>
    </row>
    <row r="1379">
      <c r="A1379" s="111" t="s">
        <v>1738</v>
      </c>
      <c r="B1379" s="112">
        <v>233040.0</v>
      </c>
      <c r="C1379" s="95">
        <f>roundup((B1379/1024)*(1+Assumptions!$B$22),0)</f>
        <v>274</v>
      </c>
    </row>
    <row r="1380">
      <c r="A1380" s="111" t="s">
        <v>1468</v>
      </c>
      <c r="B1380" s="112">
        <v>139428.0</v>
      </c>
      <c r="C1380" s="95">
        <f>roundup((B1380/1024)*(1+Assumptions!$B$22),0)</f>
        <v>164</v>
      </c>
    </row>
    <row r="1381">
      <c r="A1381" s="111" t="s">
        <v>963</v>
      </c>
      <c r="B1381" s="112">
        <v>2192764.0</v>
      </c>
      <c r="C1381" s="95">
        <f>roundup((B1381/1024)*(1+Assumptions!$B$22),0)</f>
        <v>2570</v>
      </c>
    </row>
    <row r="1382">
      <c r="A1382" s="111" t="s">
        <v>964</v>
      </c>
      <c r="B1382" s="112">
        <v>2.2119568E7</v>
      </c>
      <c r="C1382" s="95">
        <f>roundup((B1382/1024)*(1+Assumptions!$B$22),0)</f>
        <v>25922</v>
      </c>
    </row>
    <row r="1383">
      <c r="A1383" s="111" t="s">
        <v>966</v>
      </c>
      <c r="B1383" s="112">
        <v>1.3030153E7</v>
      </c>
      <c r="C1383" s="95">
        <f>roundup((B1383/1024)*(1+Assumptions!$B$22),0)</f>
        <v>15270</v>
      </c>
    </row>
    <row r="1384">
      <c r="A1384" s="111" t="s">
        <v>965</v>
      </c>
      <c r="B1384" s="112">
        <v>107980.0</v>
      </c>
      <c r="C1384" s="95">
        <f>roundup((B1384/1024)*(1+Assumptions!$B$22),0)</f>
        <v>127</v>
      </c>
    </row>
    <row r="1385">
      <c r="A1385" s="111" t="s">
        <v>1093</v>
      </c>
      <c r="B1385" s="112">
        <v>58448.0</v>
      </c>
      <c r="C1385" s="95">
        <f>roundup((B1385/1024)*(1+Assumptions!$B$22),0)</f>
        <v>69</v>
      </c>
    </row>
    <row r="1386">
      <c r="A1386" s="111" t="s">
        <v>1094</v>
      </c>
      <c r="B1386" s="112">
        <v>1841216.0</v>
      </c>
      <c r="C1386" s="95">
        <f>roundup((B1386/1024)*(1+Assumptions!$B$22),0)</f>
        <v>2158</v>
      </c>
    </row>
    <row r="1387">
      <c r="A1387" s="111" t="s">
        <v>1095</v>
      </c>
      <c r="B1387" s="112">
        <v>1968408.0</v>
      </c>
      <c r="C1387" s="95">
        <f>roundup((B1387/1024)*(1+Assumptions!$B$22),0)</f>
        <v>2307</v>
      </c>
    </row>
    <row r="1388">
      <c r="A1388" s="111" t="s">
        <v>1749</v>
      </c>
      <c r="B1388" s="112">
        <v>2131780.0</v>
      </c>
      <c r="C1388" s="95">
        <f>roundup((B1388/1024)*(1+Assumptions!$B$22),0)</f>
        <v>2499</v>
      </c>
    </row>
    <row r="1389">
      <c r="A1389" s="111" t="s">
        <v>701</v>
      </c>
      <c r="B1389" s="112">
        <v>36793.0</v>
      </c>
      <c r="C1389" s="95">
        <f>roundup((B1389/1024)*(1+Assumptions!$B$22),0)</f>
        <v>44</v>
      </c>
    </row>
    <row r="1390">
      <c r="A1390" s="111" t="s">
        <v>1499</v>
      </c>
      <c r="B1390" s="112">
        <v>107980.0</v>
      </c>
      <c r="C1390" s="95">
        <f>roundup((B1390/1024)*(1+Assumptions!$B$22),0)</f>
        <v>127</v>
      </c>
    </row>
    <row r="1391">
      <c r="A1391" s="111" t="s">
        <v>1539</v>
      </c>
      <c r="B1391" s="112">
        <v>650780.0</v>
      </c>
      <c r="C1391" s="95">
        <f>roundup((B1391/1024)*(1+Assumptions!$B$22),0)</f>
        <v>763</v>
      </c>
    </row>
    <row r="1392">
      <c r="A1392" s="111" t="s">
        <v>1630</v>
      </c>
      <c r="B1392" s="112">
        <v>208396.0</v>
      </c>
      <c r="C1392" s="95">
        <f>roundup((B1392/1024)*(1+Assumptions!$B$22),0)</f>
        <v>245</v>
      </c>
    </row>
    <row r="1393">
      <c r="A1393" s="111" t="s">
        <v>706</v>
      </c>
      <c r="B1393" s="112">
        <v>95846.0</v>
      </c>
      <c r="C1393" s="95">
        <f>roundup((B1393/1024)*(1+Assumptions!$B$22),0)</f>
        <v>113</v>
      </c>
    </row>
    <row r="1394">
      <c r="A1394" s="111" t="s">
        <v>1401</v>
      </c>
      <c r="B1394" s="112">
        <v>92288.0</v>
      </c>
      <c r="C1394" s="95">
        <f>roundup((B1394/1024)*(1+Assumptions!$B$22),0)</f>
        <v>109</v>
      </c>
    </row>
    <row r="1395">
      <c r="A1395" s="111" t="s">
        <v>1750</v>
      </c>
      <c r="B1395" s="112">
        <v>2533088.0</v>
      </c>
      <c r="C1395" s="95">
        <f>roundup((B1395/1024)*(1+Assumptions!$B$22),0)</f>
        <v>2969</v>
      </c>
    </row>
    <row r="1396">
      <c r="A1396" s="111" t="s">
        <v>1515</v>
      </c>
      <c r="B1396" s="112">
        <v>334136.0</v>
      </c>
      <c r="C1396" s="95">
        <f>roundup((B1396/1024)*(1+Assumptions!$B$22),0)</f>
        <v>392</v>
      </c>
    </row>
    <row r="1397">
      <c r="A1397" s="111" t="s">
        <v>1629</v>
      </c>
      <c r="B1397" s="112">
        <v>292776.0</v>
      </c>
      <c r="C1397" s="95">
        <f>roundup((B1397/1024)*(1+Assumptions!$B$22),0)</f>
        <v>344</v>
      </c>
    </row>
    <row r="1398">
      <c r="A1398" s="111" t="s">
        <v>1447</v>
      </c>
      <c r="B1398" s="112">
        <v>1332660.0</v>
      </c>
      <c r="C1398" s="95">
        <f>roundup((B1398/1024)*(1+Assumptions!$B$22),0)</f>
        <v>1562</v>
      </c>
    </row>
    <row r="1399">
      <c r="A1399" s="111" t="s">
        <v>1739</v>
      </c>
      <c r="B1399" s="112">
        <v>127440.0</v>
      </c>
      <c r="C1399" s="95">
        <f>roundup((B1399/1024)*(1+Assumptions!$B$22),0)</f>
        <v>150</v>
      </c>
    </row>
    <row r="1400">
      <c r="A1400" s="111" t="s">
        <v>1575</v>
      </c>
      <c r="B1400" s="112">
        <v>635468.0</v>
      </c>
      <c r="C1400" s="95">
        <f>roundup((B1400/1024)*(1+Assumptions!$B$22),0)</f>
        <v>745</v>
      </c>
    </row>
    <row r="1401">
      <c r="A1401" s="111" t="s">
        <v>584</v>
      </c>
      <c r="B1401" s="112">
        <v>455748.0</v>
      </c>
      <c r="C1401" s="95">
        <f>roundup((B1401/1024)*(1+Assumptions!$B$22),0)</f>
        <v>535</v>
      </c>
    </row>
    <row r="1402">
      <c r="A1402" s="111" t="s">
        <v>702</v>
      </c>
      <c r="B1402" s="112">
        <v>171352.0</v>
      </c>
      <c r="C1402" s="95">
        <f>roundup((B1402/1024)*(1+Assumptions!$B$22),0)</f>
        <v>201</v>
      </c>
    </row>
    <row r="1403">
      <c r="A1403" s="111" t="s">
        <v>1532</v>
      </c>
      <c r="B1403" s="112">
        <v>202132.0</v>
      </c>
      <c r="C1403" s="95">
        <f>roundup((B1403/1024)*(1+Assumptions!$B$22),0)</f>
        <v>237</v>
      </c>
    </row>
    <row r="1404">
      <c r="A1404" s="111" t="s">
        <v>703</v>
      </c>
      <c r="B1404" s="112">
        <v>56764.0</v>
      </c>
      <c r="C1404" s="95">
        <f>roundup((B1404/1024)*(1+Assumptions!$B$22),0)</f>
        <v>67</v>
      </c>
    </row>
    <row r="1405">
      <c r="A1405" s="111" t="s">
        <v>704</v>
      </c>
      <c r="B1405" s="112">
        <v>56620.0</v>
      </c>
      <c r="C1405" s="95">
        <f>roundup((B1405/1024)*(1+Assumptions!$B$22),0)</f>
        <v>67</v>
      </c>
    </row>
    <row r="1406">
      <c r="A1406" s="111" t="s">
        <v>705</v>
      </c>
      <c r="B1406" s="112">
        <v>54852.0</v>
      </c>
      <c r="C1406" s="95">
        <f>roundup((B1406/1024)*(1+Assumptions!$B$22),0)</f>
        <v>65</v>
      </c>
    </row>
    <row r="1407">
      <c r="A1407" s="111" t="s">
        <v>771</v>
      </c>
      <c r="B1407" s="112">
        <v>758824.0</v>
      </c>
      <c r="C1407" s="95">
        <f>roundup((B1407/1024)*(1+Assumptions!$B$22),0)</f>
        <v>890</v>
      </c>
    </row>
    <row r="1408">
      <c r="A1408" s="111" t="s">
        <v>1501</v>
      </c>
      <c r="B1408" s="112">
        <v>52813.0</v>
      </c>
      <c r="C1408" s="95">
        <f>roundup((B1408/1024)*(1+Assumptions!$B$22),0)</f>
        <v>62</v>
      </c>
    </row>
    <row r="1409">
      <c r="A1409" s="111" t="s">
        <v>711</v>
      </c>
      <c r="B1409" s="112">
        <v>571040.0</v>
      </c>
      <c r="C1409" s="95">
        <f>roundup((B1409/1024)*(1+Assumptions!$B$22),0)</f>
        <v>670</v>
      </c>
    </row>
    <row r="1410">
      <c r="A1410" s="111" t="s">
        <v>1077</v>
      </c>
      <c r="B1410" s="112">
        <v>170508.0</v>
      </c>
      <c r="C1410" s="95">
        <f>roundup((B1410/1024)*(1+Assumptions!$B$22),0)</f>
        <v>200</v>
      </c>
    </row>
    <row r="1411">
      <c r="A1411" s="111" t="s">
        <v>796</v>
      </c>
      <c r="B1411" s="112">
        <v>121476.0</v>
      </c>
      <c r="C1411" s="95">
        <f>roundup((B1411/1024)*(1+Assumptions!$B$22),0)</f>
        <v>143</v>
      </c>
    </row>
    <row r="1412">
      <c r="A1412" s="111" t="s">
        <v>733</v>
      </c>
      <c r="B1412" s="112">
        <v>378492.0</v>
      </c>
      <c r="C1412" s="95">
        <f>roundup((B1412/1024)*(1+Assumptions!$B$22),0)</f>
        <v>444</v>
      </c>
    </row>
    <row r="1413">
      <c r="A1413" s="111" t="s">
        <v>380</v>
      </c>
      <c r="B1413" s="112">
        <v>73008.0</v>
      </c>
      <c r="C1413" s="95">
        <f>roundup((B1413/1024)*(1+Assumptions!$B$22),0)</f>
        <v>86</v>
      </c>
    </row>
    <row r="1414">
      <c r="A1414" s="111" t="s">
        <v>1588</v>
      </c>
      <c r="B1414" s="112">
        <v>2272760.0</v>
      </c>
      <c r="C1414" s="95">
        <f>roundup((B1414/1024)*(1+Assumptions!$B$22),0)</f>
        <v>2664</v>
      </c>
    </row>
    <row r="1415">
      <c r="A1415" s="111" t="s">
        <v>1549</v>
      </c>
      <c r="B1415" s="112">
        <v>42684.0</v>
      </c>
      <c r="C1415" s="95">
        <f>roundup((B1415/1024)*(1+Assumptions!$B$22),0)</f>
        <v>51</v>
      </c>
    </row>
    <row r="1416">
      <c r="A1416" s="111" t="s">
        <v>535</v>
      </c>
      <c r="B1416" s="112">
        <v>97908.0</v>
      </c>
      <c r="C1416" s="95">
        <f>roundup((B1416/1024)*(1+Assumptions!$B$22),0)</f>
        <v>115</v>
      </c>
    </row>
    <row r="1417">
      <c r="A1417" s="111" t="s">
        <v>1728</v>
      </c>
      <c r="B1417" s="112">
        <v>80508.0</v>
      </c>
      <c r="C1417" s="95">
        <f>roundup((B1417/1024)*(1+Assumptions!$B$22),0)</f>
        <v>95</v>
      </c>
    </row>
    <row r="1418">
      <c r="A1418" s="111" t="s">
        <v>1610</v>
      </c>
      <c r="B1418" s="112">
        <v>487780.0</v>
      </c>
      <c r="C1418" s="95">
        <f>roundup((B1418/1024)*(1+Assumptions!$B$22),0)</f>
        <v>572</v>
      </c>
    </row>
    <row r="1419">
      <c r="A1419" s="111" t="s">
        <v>379</v>
      </c>
      <c r="B1419" s="112">
        <v>61816.0</v>
      </c>
      <c r="C1419" s="95">
        <f>roundup((B1419/1024)*(1+Assumptions!$B$22),0)</f>
        <v>73</v>
      </c>
    </row>
    <row r="1420">
      <c r="A1420" s="111" t="s">
        <v>510</v>
      </c>
      <c r="B1420" s="112">
        <v>252584.0</v>
      </c>
      <c r="C1420" s="95">
        <f>roundup((B1420/1024)*(1+Assumptions!$B$22),0)</f>
        <v>296</v>
      </c>
    </row>
    <row r="1421">
      <c r="A1421" s="111" t="s">
        <v>967</v>
      </c>
      <c r="B1421" s="112">
        <v>2101592.0</v>
      </c>
      <c r="C1421" s="95">
        <f>roundup((B1421/1024)*(1+Assumptions!$B$22),0)</f>
        <v>2463</v>
      </c>
    </row>
    <row r="1422">
      <c r="A1422" s="111" t="s">
        <v>968</v>
      </c>
      <c r="B1422" s="112">
        <v>1.4919528E7</v>
      </c>
      <c r="C1422" s="95">
        <f>roundup((B1422/1024)*(1+Assumptions!$B$22),0)</f>
        <v>17484</v>
      </c>
    </row>
    <row r="1423">
      <c r="A1423" s="111" t="s">
        <v>970</v>
      </c>
      <c r="B1423" s="112">
        <v>5186848.0</v>
      </c>
      <c r="C1423" s="95">
        <f>roundup((B1423/1024)*(1+Assumptions!$B$22),0)</f>
        <v>6079</v>
      </c>
    </row>
    <row r="1424">
      <c r="A1424" s="111" t="s">
        <v>969</v>
      </c>
      <c r="B1424" s="112">
        <v>27684.0</v>
      </c>
      <c r="C1424" s="95">
        <f>roundup((B1424/1024)*(1+Assumptions!$B$22),0)</f>
        <v>33</v>
      </c>
    </row>
    <row r="1425">
      <c r="A1425" s="111" t="s">
        <v>259</v>
      </c>
      <c r="B1425" s="112">
        <v>125840.0</v>
      </c>
      <c r="C1425" s="95">
        <f>roundup((B1425/1024)*(1+Assumptions!$B$22),0)</f>
        <v>148</v>
      </c>
    </row>
    <row r="1426">
      <c r="A1426" s="111" t="s">
        <v>260</v>
      </c>
      <c r="B1426" s="112">
        <v>4501448.0</v>
      </c>
      <c r="C1426" s="95">
        <f>roundup((B1426/1024)*(1+Assumptions!$B$22),0)</f>
        <v>5276</v>
      </c>
    </row>
    <row r="1427">
      <c r="A1427" s="111" t="s">
        <v>1076</v>
      </c>
      <c r="B1427" s="112">
        <v>412692.0</v>
      </c>
      <c r="C1427" s="95">
        <f>roundup((B1427/1024)*(1+Assumptions!$B$22),0)</f>
        <v>484</v>
      </c>
    </row>
    <row r="1428">
      <c r="A1428" s="111" t="s">
        <v>1402</v>
      </c>
      <c r="B1428" s="112">
        <v>114200.0</v>
      </c>
      <c r="C1428" s="95">
        <f>roundup((B1428/1024)*(1+Assumptions!$B$22),0)</f>
        <v>134</v>
      </c>
    </row>
    <row r="1429">
      <c r="A1429" s="111" t="s">
        <v>1540</v>
      </c>
      <c r="B1429" s="112">
        <v>321260.0</v>
      </c>
      <c r="C1429" s="95">
        <f>roundup((B1429/1024)*(1+Assumptions!$B$22),0)</f>
        <v>377</v>
      </c>
    </row>
    <row r="1430">
      <c r="A1430" s="111" t="s">
        <v>1631</v>
      </c>
      <c r="B1430" s="112">
        <v>350732.0</v>
      </c>
      <c r="C1430" s="95">
        <f>roundup((B1430/1024)*(1+Assumptions!$B$22),0)</f>
        <v>412</v>
      </c>
    </row>
    <row r="1431">
      <c r="A1431" s="111" t="s">
        <v>1646</v>
      </c>
      <c r="B1431" s="112">
        <v>227092.0</v>
      </c>
      <c r="C1431" s="95">
        <f>roundup((B1431/1024)*(1+Assumptions!$B$22),0)</f>
        <v>267</v>
      </c>
    </row>
    <row r="1432">
      <c r="A1432" s="111" t="s">
        <v>586</v>
      </c>
      <c r="B1432" s="112">
        <v>454552.0</v>
      </c>
      <c r="C1432" s="95">
        <f>roundup((B1432/1024)*(1+Assumptions!$B$22),0)</f>
        <v>533</v>
      </c>
    </row>
    <row r="1433">
      <c r="A1433" s="111" t="s">
        <v>707</v>
      </c>
      <c r="B1433" s="112">
        <v>276296.0</v>
      </c>
      <c r="C1433" s="95">
        <f>roundup((B1433/1024)*(1+Assumptions!$B$22),0)</f>
        <v>324</v>
      </c>
    </row>
    <row r="1434">
      <c r="A1434" s="111" t="s">
        <v>680</v>
      </c>
      <c r="B1434" s="112">
        <v>138326.0</v>
      </c>
      <c r="C1434" s="95">
        <f>roundup((B1434/1024)*(1+Assumptions!$B$22),0)</f>
        <v>163</v>
      </c>
    </row>
    <row r="1435">
      <c r="A1435" s="111" t="s">
        <v>708</v>
      </c>
      <c r="B1435" s="112">
        <v>57396.0</v>
      </c>
      <c r="C1435" s="95">
        <f>roundup((B1435/1024)*(1+Assumptions!$B$22),0)</f>
        <v>68</v>
      </c>
    </row>
    <row r="1436">
      <c r="A1436" s="111" t="s">
        <v>709</v>
      </c>
      <c r="B1436" s="112">
        <v>107008.0</v>
      </c>
      <c r="C1436" s="95">
        <f>roundup((B1436/1024)*(1+Assumptions!$B$22),0)</f>
        <v>126</v>
      </c>
    </row>
    <row r="1437">
      <c r="A1437" s="111" t="s">
        <v>710</v>
      </c>
      <c r="B1437" s="112">
        <v>64348.0</v>
      </c>
      <c r="C1437" s="95">
        <f>roundup((B1437/1024)*(1+Assumptions!$B$22),0)</f>
        <v>76</v>
      </c>
    </row>
    <row r="1438">
      <c r="A1438" s="111" t="s">
        <v>773</v>
      </c>
      <c r="B1438" s="112">
        <v>610276.0</v>
      </c>
      <c r="C1438" s="95">
        <f>roundup((B1438/1024)*(1+Assumptions!$B$22),0)</f>
        <v>716</v>
      </c>
    </row>
    <row r="1439">
      <c r="A1439" s="111" t="s">
        <v>797</v>
      </c>
      <c r="B1439" s="112">
        <v>187300.0</v>
      </c>
      <c r="C1439" s="95">
        <f>roundup((B1439/1024)*(1+Assumptions!$B$22),0)</f>
        <v>220</v>
      </c>
    </row>
    <row r="1440">
      <c r="A1440" s="111" t="s">
        <v>734</v>
      </c>
      <c r="B1440" s="112">
        <v>233004.0</v>
      </c>
      <c r="C1440" s="95">
        <f>roundup((B1440/1024)*(1+Assumptions!$B$22),0)</f>
        <v>274</v>
      </c>
    </row>
    <row r="1441">
      <c r="A1441" s="111" t="s">
        <v>189</v>
      </c>
      <c r="B1441" s="112">
        <v>16908.0</v>
      </c>
      <c r="C1441" s="95">
        <f>roundup((B1441/1024)*(1+Assumptions!$B$22),0)</f>
        <v>20</v>
      </c>
    </row>
    <row r="1442">
      <c r="A1442" s="111" t="s">
        <v>384</v>
      </c>
      <c r="B1442" s="112">
        <v>215480.0</v>
      </c>
      <c r="C1442" s="95">
        <f>roundup((B1442/1024)*(1+Assumptions!$B$22),0)</f>
        <v>253</v>
      </c>
    </row>
    <row r="1443">
      <c r="A1443" s="111" t="s">
        <v>1550</v>
      </c>
      <c r="B1443" s="112">
        <v>41812.0</v>
      </c>
      <c r="C1443" s="95">
        <f>roundup((B1443/1024)*(1+Assumptions!$B$22),0)</f>
        <v>49</v>
      </c>
    </row>
    <row r="1444">
      <c r="A1444" s="111" t="s">
        <v>536</v>
      </c>
      <c r="B1444" s="112">
        <v>100028.0</v>
      </c>
      <c r="C1444" s="95">
        <f>roundup((B1444/1024)*(1+Assumptions!$B$22),0)</f>
        <v>118</v>
      </c>
    </row>
    <row r="1445">
      <c r="A1445" s="111" t="s">
        <v>1602</v>
      </c>
      <c r="B1445" s="112">
        <v>326528.0</v>
      </c>
      <c r="C1445" s="95">
        <f>roundup((B1445/1024)*(1+Assumptions!$B$22),0)</f>
        <v>383</v>
      </c>
    </row>
    <row r="1446">
      <c r="A1446" s="111" t="s">
        <v>1729</v>
      </c>
      <c r="B1446" s="112">
        <v>245788.0</v>
      </c>
      <c r="C1446" s="95">
        <f>roundup((B1446/1024)*(1+Assumptions!$B$22),0)</f>
        <v>289</v>
      </c>
    </row>
    <row r="1447">
      <c r="A1447" s="111" t="s">
        <v>383</v>
      </c>
      <c r="B1447" s="112">
        <v>159736.0</v>
      </c>
      <c r="C1447" s="95">
        <f>roundup((B1447/1024)*(1+Assumptions!$B$22),0)</f>
        <v>188</v>
      </c>
    </row>
    <row r="1448">
      <c r="A1448" s="111" t="s">
        <v>381</v>
      </c>
      <c r="B1448" s="112">
        <v>59764.0</v>
      </c>
      <c r="C1448" s="95">
        <f>roundup((B1448/1024)*(1+Assumptions!$B$22),0)</f>
        <v>71</v>
      </c>
    </row>
    <row r="1449">
      <c r="A1449" s="111" t="s">
        <v>504</v>
      </c>
      <c r="B1449" s="112">
        <v>127208.0</v>
      </c>
      <c r="C1449" s="95">
        <f>roundup((B1449/1024)*(1+Assumptions!$B$22),0)</f>
        <v>150</v>
      </c>
    </row>
    <row r="1450">
      <c r="A1450" s="111" t="s">
        <v>1730</v>
      </c>
      <c r="B1450" s="112">
        <v>213256.0</v>
      </c>
      <c r="C1450" s="95">
        <f>roundup((B1450/1024)*(1+Assumptions!$B$22),0)</f>
        <v>250</v>
      </c>
    </row>
    <row r="1451">
      <c r="A1451" s="111" t="s">
        <v>956</v>
      </c>
      <c r="B1451" s="112">
        <v>1875932.0</v>
      </c>
      <c r="C1451" s="95">
        <f>roundup((B1451/1024)*(1+Assumptions!$B$22),0)</f>
        <v>2199</v>
      </c>
    </row>
    <row r="1452">
      <c r="A1452" s="111" t="s">
        <v>957</v>
      </c>
      <c r="B1452" s="112">
        <v>2.4199632E7</v>
      </c>
      <c r="C1452" s="95">
        <f>roundup((B1452/1024)*(1+Assumptions!$B$22),0)</f>
        <v>28359</v>
      </c>
    </row>
    <row r="1453">
      <c r="A1453" s="111" t="s">
        <v>959</v>
      </c>
      <c r="B1453" s="112">
        <v>8644776.0</v>
      </c>
      <c r="C1453" s="95">
        <f>roundup((B1453/1024)*(1+Assumptions!$B$22),0)</f>
        <v>10131</v>
      </c>
    </row>
    <row r="1454">
      <c r="A1454" s="111" t="s">
        <v>958</v>
      </c>
      <c r="B1454" s="112">
        <v>140676.0</v>
      </c>
      <c r="C1454" s="95">
        <f>roundup((B1454/1024)*(1+Assumptions!$B$22),0)</f>
        <v>165</v>
      </c>
    </row>
    <row r="1455">
      <c r="A1455" s="111" t="s">
        <v>1091</v>
      </c>
      <c r="B1455" s="112">
        <v>1801492.0</v>
      </c>
      <c r="C1455" s="95">
        <f>roundup((B1455/1024)*(1+Assumptions!$B$22),0)</f>
        <v>2112</v>
      </c>
    </row>
    <row r="1456">
      <c r="A1456" s="111" t="s">
        <v>1092</v>
      </c>
      <c r="B1456" s="112">
        <v>1403016.0</v>
      </c>
      <c r="C1456" s="95">
        <f>roundup((B1456/1024)*(1+Assumptions!$B$22),0)</f>
        <v>1645</v>
      </c>
    </row>
    <row r="1457">
      <c r="A1457" s="111" t="s">
        <v>1399</v>
      </c>
      <c r="B1457" s="112">
        <v>167616.0</v>
      </c>
      <c r="C1457" s="95">
        <f>roundup((B1457/1024)*(1+Assumptions!$B$22),0)</f>
        <v>197</v>
      </c>
    </row>
    <row r="1458">
      <c r="A1458" s="111" t="s">
        <v>712</v>
      </c>
      <c r="B1458" s="112">
        <v>101492.0</v>
      </c>
      <c r="C1458" s="95">
        <f>roundup((B1458/1024)*(1+Assumptions!$B$22),0)</f>
        <v>119</v>
      </c>
    </row>
    <row r="1459">
      <c r="A1459" s="111" t="s">
        <v>1445</v>
      </c>
      <c r="B1459" s="112">
        <v>559392.0</v>
      </c>
      <c r="C1459" s="95">
        <f>roundup((B1459/1024)*(1+Assumptions!$B$22),0)</f>
        <v>656</v>
      </c>
    </row>
    <row r="1460">
      <c r="A1460" s="111" t="s">
        <v>1537</v>
      </c>
      <c r="B1460" s="112">
        <v>528920.0</v>
      </c>
      <c r="C1460" s="95">
        <f>roundup((B1460/1024)*(1+Assumptions!$B$22),0)</f>
        <v>620</v>
      </c>
    </row>
    <row r="1461">
      <c r="A1461" s="111" t="s">
        <v>1731</v>
      </c>
      <c r="B1461" s="112">
        <v>169048.0</v>
      </c>
      <c r="C1461" s="95">
        <f>roundup((B1461/1024)*(1+Assumptions!$B$22),0)</f>
        <v>199</v>
      </c>
    </row>
    <row r="1462">
      <c r="A1462" s="111" t="s">
        <v>1626</v>
      </c>
      <c r="B1462" s="112">
        <v>443064.0</v>
      </c>
      <c r="C1462" s="95">
        <f>roundup((B1462/1024)*(1+Assumptions!$B$22),0)</f>
        <v>520</v>
      </c>
    </row>
    <row r="1463">
      <c r="A1463" s="111" t="s">
        <v>1642</v>
      </c>
      <c r="B1463" s="112">
        <v>269908.0</v>
      </c>
      <c r="C1463" s="95">
        <f>roundup((B1463/1024)*(1+Assumptions!$B$22),0)</f>
        <v>317</v>
      </c>
    </row>
    <row r="1464">
      <c r="A1464" s="111" t="s">
        <v>575</v>
      </c>
      <c r="B1464" s="112">
        <v>598664.0</v>
      </c>
      <c r="C1464" s="95">
        <f>roundup((B1464/1024)*(1+Assumptions!$B$22),0)</f>
        <v>702</v>
      </c>
    </row>
    <row r="1465">
      <c r="A1465" s="111" t="s">
        <v>676</v>
      </c>
      <c r="B1465" s="112">
        <v>306904.0</v>
      </c>
      <c r="C1465" s="95">
        <f>roundup((B1465/1024)*(1+Assumptions!$B$22),0)</f>
        <v>360</v>
      </c>
    </row>
    <row r="1466">
      <c r="A1466" s="111" t="s">
        <v>677</v>
      </c>
      <c r="B1466" s="112">
        <v>140332.0</v>
      </c>
      <c r="C1466" s="95">
        <f>roundup((B1466/1024)*(1+Assumptions!$B$22),0)</f>
        <v>165</v>
      </c>
    </row>
    <row r="1467">
      <c r="A1467" s="111" t="s">
        <v>678</v>
      </c>
      <c r="B1467" s="112">
        <v>139956.0</v>
      </c>
      <c r="C1467" s="95">
        <f>roundup((B1467/1024)*(1+Assumptions!$B$22),0)</f>
        <v>165</v>
      </c>
    </row>
    <row r="1468">
      <c r="A1468" s="111" t="s">
        <v>679</v>
      </c>
      <c r="B1468" s="112">
        <v>123196.0</v>
      </c>
      <c r="C1468" s="95">
        <f>roundup((B1468/1024)*(1+Assumptions!$B$22),0)</f>
        <v>145</v>
      </c>
    </row>
    <row r="1469">
      <c r="A1469" s="111" t="s">
        <v>761</v>
      </c>
      <c r="B1469" s="112">
        <v>639668.0</v>
      </c>
      <c r="C1469" s="95">
        <f>roundup((B1469/1024)*(1+Assumptions!$B$22),0)</f>
        <v>750</v>
      </c>
    </row>
    <row r="1470">
      <c r="A1470" s="111" t="s">
        <v>1500</v>
      </c>
      <c r="B1470" s="112">
        <v>560628.0</v>
      </c>
      <c r="C1470" s="95">
        <f>roundup((B1470/1024)*(1+Assumptions!$B$22),0)</f>
        <v>657</v>
      </c>
    </row>
    <row r="1471">
      <c r="A1471" s="111" t="s">
        <v>795</v>
      </c>
      <c r="B1471" s="112">
        <v>129524.0</v>
      </c>
      <c r="C1471" s="95">
        <f>roundup((B1471/1024)*(1+Assumptions!$B$22),0)</f>
        <v>152</v>
      </c>
    </row>
    <row r="1472">
      <c r="A1472" s="111" t="s">
        <v>718</v>
      </c>
      <c r="B1472" s="112">
        <v>169724.0</v>
      </c>
      <c r="C1472" s="95">
        <f>roundup((B1472/1024)*(1+Assumptions!$B$22),0)</f>
        <v>199</v>
      </c>
    </row>
    <row r="1473">
      <c r="A1473" s="111" t="s">
        <v>247</v>
      </c>
      <c r="B1473" s="112">
        <v>392224.0</v>
      </c>
      <c r="C1473" s="95">
        <f>roundup((B1473/1024)*(1+Assumptions!$B$22),0)</f>
        <v>460</v>
      </c>
    </row>
    <row r="1474">
      <c r="A1474" s="111" t="s">
        <v>248</v>
      </c>
      <c r="B1474" s="112">
        <v>60956.0</v>
      </c>
      <c r="C1474" s="95">
        <f>roundup((B1474/1024)*(1+Assumptions!$B$22),0)</f>
        <v>72</v>
      </c>
    </row>
    <row r="1475">
      <c r="A1475" s="111" t="s">
        <v>1681</v>
      </c>
      <c r="B1475" s="112">
        <v>518968.0</v>
      </c>
      <c r="C1475" s="95">
        <f>roundup((B1475/1024)*(1+Assumptions!$B$22),0)</f>
        <v>609</v>
      </c>
    </row>
    <row r="1476">
      <c r="A1476" s="111" t="s">
        <v>361</v>
      </c>
      <c r="B1476" s="112">
        <v>56960.0</v>
      </c>
      <c r="C1476" s="95">
        <f>roundup((B1476/1024)*(1+Assumptions!$B$22),0)</f>
        <v>67</v>
      </c>
    </row>
    <row r="1477">
      <c r="A1477" s="111" t="s">
        <v>1625</v>
      </c>
      <c r="B1477" s="112">
        <v>519760.0</v>
      </c>
      <c r="C1477" s="95">
        <f>roundup((B1477/1024)*(1+Assumptions!$B$22),0)</f>
        <v>610</v>
      </c>
    </row>
    <row r="1478">
      <c r="A1478" s="111" t="s">
        <v>1543</v>
      </c>
      <c r="B1478" s="112">
        <v>39776.0</v>
      </c>
      <c r="C1478" s="95">
        <f>roundup((B1478/1024)*(1+Assumptions!$B$22),0)</f>
        <v>47</v>
      </c>
    </row>
    <row r="1479">
      <c r="A1479" s="111" t="s">
        <v>525</v>
      </c>
      <c r="B1479" s="112">
        <v>89820.0</v>
      </c>
      <c r="C1479" s="95">
        <f>roundup((B1479/1024)*(1+Assumptions!$B$22),0)</f>
        <v>106</v>
      </c>
    </row>
    <row r="1480">
      <c r="A1480" s="111" t="s">
        <v>1601</v>
      </c>
      <c r="B1480" s="112">
        <v>2185464.0</v>
      </c>
      <c r="C1480" s="95">
        <f>roundup((B1480/1024)*(1+Assumptions!$B$22),0)</f>
        <v>2562</v>
      </c>
    </row>
    <row r="1481">
      <c r="A1481" s="111" t="s">
        <v>360</v>
      </c>
      <c r="B1481" s="112">
        <v>40064.0</v>
      </c>
      <c r="C1481" s="95">
        <f>roundup((B1481/1024)*(1+Assumptions!$B$22),0)</f>
        <v>47</v>
      </c>
    </row>
    <row r="1482">
      <c r="A1482" s="111" t="s">
        <v>503</v>
      </c>
      <c r="B1482" s="112">
        <v>109484.0</v>
      </c>
      <c r="C1482" s="95">
        <f>roundup((B1482/1024)*(1+Assumptions!$B$22),0)</f>
        <v>129</v>
      </c>
    </row>
    <row r="1483">
      <c r="A1483" s="111" t="s">
        <v>952</v>
      </c>
      <c r="B1483" s="112">
        <v>2333288.0</v>
      </c>
      <c r="C1483" s="95">
        <f>roundup((B1483/1024)*(1+Assumptions!$B$22),0)</f>
        <v>2735</v>
      </c>
    </row>
    <row r="1484">
      <c r="A1484" s="111" t="s">
        <v>955</v>
      </c>
      <c r="B1484" s="112">
        <v>1.7207724E7</v>
      </c>
      <c r="C1484" s="95">
        <f>roundup((B1484/1024)*(1+Assumptions!$B$22),0)</f>
        <v>20166</v>
      </c>
    </row>
    <row r="1485">
      <c r="A1485" s="111" t="s">
        <v>953</v>
      </c>
      <c r="B1485" s="112">
        <v>36264.0</v>
      </c>
      <c r="C1485" s="95">
        <f>roundup((B1485/1024)*(1+Assumptions!$B$22),0)</f>
        <v>43</v>
      </c>
    </row>
    <row r="1486">
      <c r="A1486" s="111" t="s">
        <v>954</v>
      </c>
      <c r="B1486" s="112">
        <v>3.2357768E7</v>
      </c>
      <c r="C1486" s="95">
        <f>roundup((B1486/1024)*(1+Assumptions!$B$22),0)</f>
        <v>37920</v>
      </c>
    </row>
    <row r="1487">
      <c r="A1487" s="111" t="s">
        <v>1495</v>
      </c>
      <c r="B1487" s="112">
        <v>90556.0</v>
      </c>
      <c r="C1487" s="95">
        <f>roundup((B1487/1024)*(1+Assumptions!$B$22),0)</f>
        <v>107</v>
      </c>
    </row>
    <row r="1488">
      <c r="A1488" s="111" t="s">
        <v>1536</v>
      </c>
      <c r="B1488" s="112">
        <v>274236.0</v>
      </c>
      <c r="C1488" s="95">
        <f>roundup((B1488/1024)*(1+Assumptions!$B$22),0)</f>
        <v>322</v>
      </c>
    </row>
    <row r="1489">
      <c r="A1489" s="111" t="s">
        <v>698</v>
      </c>
      <c r="B1489" s="112">
        <v>2.9002616E7</v>
      </c>
      <c r="C1489" s="95">
        <f>roundup((B1489/1024)*(1+Assumptions!$B$22),0)</f>
        <v>33988</v>
      </c>
    </row>
    <row r="1490">
      <c r="A1490" s="111" t="s">
        <v>1522</v>
      </c>
      <c r="B1490" s="112">
        <v>225188.0</v>
      </c>
      <c r="C1490" s="95">
        <f>roundup((B1490/1024)*(1+Assumptions!$B$22),0)</f>
        <v>264</v>
      </c>
    </row>
    <row r="1491">
      <c r="A1491" s="111" t="s">
        <v>699</v>
      </c>
      <c r="B1491" s="112">
        <v>69384.0</v>
      </c>
      <c r="C1491" s="95">
        <f>roundup((B1491/1024)*(1+Assumptions!$B$22),0)</f>
        <v>82</v>
      </c>
    </row>
    <row r="1492">
      <c r="A1492" s="111" t="s">
        <v>700</v>
      </c>
      <c r="B1492" s="112">
        <v>45732.0</v>
      </c>
      <c r="C1492" s="95">
        <f>roundup((B1492/1024)*(1+Assumptions!$B$22),0)</f>
        <v>54</v>
      </c>
    </row>
    <row r="1493">
      <c r="A1493" s="111" t="s">
        <v>769</v>
      </c>
      <c r="B1493" s="112">
        <v>745600.0</v>
      </c>
      <c r="C1493" s="95">
        <f>roundup((B1493/1024)*(1+Assumptions!$B$22),0)</f>
        <v>874</v>
      </c>
    </row>
    <row r="1494">
      <c r="A1494" s="111" t="s">
        <v>1584</v>
      </c>
      <c r="B1494" s="112">
        <v>4624144.0</v>
      </c>
      <c r="C1494" s="95">
        <f>roundup((B1494/1024)*(1+Assumptions!$B$22),0)</f>
        <v>5419</v>
      </c>
    </row>
    <row r="1495">
      <c r="A1495" s="111" t="s">
        <v>403</v>
      </c>
      <c r="B1495" s="112">
        <v>41228.0</v>
      </c>
      <c r="C1495" s="95">
        <f>roundup((B1495/1024)*(1+Assumptions!$B$22),0)</f>
        <v>49</v>
      </c>
    </row>
    <row r="1496">
      <c r="A1496" s="111" t="s">
        <v>1085</v>
      </c>
      <c r="B1496" s="112">
        <v>51888.0</v>
      </c>
      <c r="C1496" s="95">
        <f>roundup((B1496/1024)*(1+Assumptions!$B$22),0)</f>
        <v>61</v>
      </c>
    </row>
    <row r="1497">
      <c r="A1497" s="111" t="s">
        <v>943</v>
      </c>
      <c r="B1497" s="112">
        <v>3570116.0</v>
      </c>
      <c r="C1497" s="95">
        <f>roundup((B1497/1024)*(1+Assumptions!$B$22),0)</f>
        <v>4184</v>
      </c>
    </row>
    <row r="1498">
      <c r="A1498" s="111" t="s">
        <v>1615</v>
      </c>
      <c r="B1498" s="112">
        <v>143128.0</v>
      </c>
      <c r="C1498" s="95">
        <f>roundup((B1498/1024)*(1+Assumptions!$B$22),0)</f>
        <v>168</v>
      </c>
    </row>
    <row r="1499">
      <c r="A1499" s="111" t="s">
        <v>1328</v>
      </c>
      <c r="B1499" s="112">
        <v>967531.0</v>
      </c>
      <c r="C1499" s="95">
        <f>roundup((B1499/1024)*(1+Assumptions!$B$22),0)</f>
        <v>1134</v>
      </c>
    </row>
    <row r="1500">
      <c r="A1500" s="111" t="s">
        <v>1329</v>
      </c>
      <c r="B1500" s="112">
        <v>7828821.0</v>
      </c>
      <c r="C1500" s="95">
        <f>roundup((B1500/1024)*(1+Assumptions!$B$22),0)</f>
        <v>9175</v>
      </c>
    </row>
    <row r="1501">
      <c r="A1501" s="111" t="s">
        <v>1524</v>
      </c>
      <c r="B1501" s="112">
        <v>964548.0</v>
      </c>
      <c r="C1501" s="95">
        <f>roundup((B1501/1024)*(1+Assumptions!$B$22),0)</f>
        <v>1131</v>
      </c>
    </row>
    <row r="1502">
      <c r="A1502" s="111" t="s">
        <v>165</v>
      </c>
      <c r="B1502" s="112">
        <v>101770.0</v>
      </c>
      <c r="C1502" s="95">
        <f>roundup((B1502/1024)*(1+Assumptions!$B$22),0)</f>
        <v>120</v>
      </c>
    </row>
    <row r="1503">
      <c r="A1503" s="111" t="s">
        <v>1554</v>
      </c>
      <c r="B1503" s="112">
        <v>42832.0</v>
      </c>
      <c r="C1503" s="95">
        <f>roundup((B1503/1024)*(1+Assumptions!$B$22),0)</f>
        <v>51</v>
      </c>
    </row>
    <row r="1504">
      <c r="A1504" s="111" t="s">
        <v>170</v>
      </c>
      <c r="B1504" s="112">
        <v>485255.0</v>
      </c>
      <c r="C1504" s="95">
        <f>roundup((B1504/1024)*(1+Assumptions!$B$22),0)</f>
        <v>569</v>
      </c>
    </row>
    <row r="1505">
      <c r="A1505" s="111" t="s">
        <v>992</v>
      </c>
      <c r="B1505" s="112">
        <v>7858332.0</v>
      </c>
      <c r="C1505" s="95">
        <f>roundup((B1505/1024)*(1+Assumptions!$B$22),0)</f>
        <v>9209</v>
      </c>
    </row>
    <row r="1506">
      <c r="A1506" s="111" t="s">
        <v>996</v>
      </c>
      <c r="B1506" s="112">
        <v>6359840.0</v>
      </c>
      <c r="C1506" s="95">
        <f>roundup((B1506/1024)*(1+Assumptions!$B$22),0)</f>
        <v>7453</v>
      </c>
    </row>
    <row r="1507">
      <c r="A1507" s="111" t="s">
        <v>993</v>
      </c>
      <c r="B1507" s="112">
        <v>6.3813644E7</v>
      </c>
      <c r="C1507" s="95">
        <f>roundup((B1507/1024)*(1+Assumptions!$B$22),0)</f>
        <v>74782</v>
      </c>
    </row>
    <row r="1508">
      <c r="A1508" s="111" t="s">
        <v>997</v>
      </c>
      <c r="B1508" s="112">
        <v>5.470946E7</v>
      </c>
      <c r="C1508" s="95">
        <f>roundup((B1508/1024)*(1+Assumptions!$B$22),0)</f>
        <v>64113</v>
      </c>
    </row>
    <row r="1509">
      <c r="A1509" s="111" t="s">
        <v>995</v>
      </c>
      <c r="B1509" s="112">
        <v>5078038.0</v>
      </c>
      <c r="C1509" s="95">
        <f>roundup((B1509/1024)*(1+Assumptions!$B$22),0)</f>
        <v>5951</v>
      </c>
    </row>
    <row r="1510">
      <c r="A1510" s="111" t="s">
        <v>994</v>
      </c>
      <c r="B1510" s="112">
        <v>93568.0</v>
      </c>
      <c r="C1510" s="95">
        <f>roundup((B1510/1024)*(1+Assumptions!$B$22),0)</f>
        <v>110</v>
      </c>
    </row>
    <row r="1511">
      <c r="A1511" s="111" t="s">
        <v>807</v>
      </c>
      <c r="B1511" s="112">
        <v>125516.0</v>
      </c>
      <c r="C1511" s="95">
        <f>roundup((B1511/1024)*(1+Assumptions!$B$22),0)</f>
        <v>148</v>
      </c>
    </row>
    <row r="1512">
      <c r="A1512" s="111" t="s">
        <v>1619</v>
      </c>
      <c r="B1512" s="112">
        <v>729920.0</v>
      </c>
      <c r="C1512" s="95">
        <f>roundup((B1512/1024)*(1+Assumptions!$B$22),0)</f>
        <v>856</v>
      </c>
    </row>
    <row r="1513">
      <c r="A1513" s="111" t="s">
        <v>462</v>
      </c>
      <c r="B1513" s="112">
        <v>131668.0</v>
      </c>
      <c r="C1513" s="95">
        <f>roundup((B1513/1024)*(1+Assumptions!$B$22),0)</f>
        <v>155</v>
      </c>
    </row>
    <row r="1514">
      <c r="A1514" s="111" t="s">
        <v>463</v>
      </c>
      <c r="B1514" s="112">
        <v>35844.0</v>
      </c>
      <c r="C1514" s="95">
        <f>roundup((B1514/1024)*(1+Assumptions!$B$22),0)</f>
        <v>43</v>
      </c>
    </row>
    <row r="1515">
      <c r="A1515" s="111" t="s">
        <v>516</v>
      </c>
      <c r="B1515" s="112">
        <v>365252.0</v>
      </c>
      <c r="C1515" s="95">
        <f>roundup((B1515/1024)*(1+Assumptions!$B$22),0)</f>
        <v>429</v>
      </c>
    </row>
    <row r="1516">
      <c r="A1516" s="111" t="s">
        <v>393</v>
      </c>
      <c r="B1516" s="112">
        <v>33144.0</v>
      </c>
      <c r="C1516" s="95">
        <f>roundup((B1516/1024)*(1+Assumptions!$B$22),0)</f>
        <v>39</v>
      </c>
    </row>
    <row r="1517">
      <c r="A1517" s="111" t="s">
        <v>166</v>
      </c>
      <c r="B1517" s="112">
        <v>723764.0</v>
      </c>
      <c r="C1517" s="95">
        <f>roundup((B1517/1024)*(1+Assumptions!$B$22),0)</f>
        <v>849</v>
      </c>
    </row>
    <row r="1518">
      <c r="A1518" s="111" t="s">
        <v>664</v>
      </c>
      <c r="B1518" s="112">
        <v>113892.0</v>
      </c>
      <c r="C1518" s="95">
        <f>roundup((B1518/1024)*(1+Assumptions!$B$22),0)</f>
        <v>134</v>
      </c>
    </row>
    <row r="1519">
      <c r="A1519" s="111" t="s">
        <v>665</v>
      </c>
      <c r="B1519" s="112">
        <v>113196.0</v>
      </c>
      <c r="C1519" s="95">
        <f>roundup((B1519/1024)*(1+Assumptions!$B$22),0)</f>
        <v>133</v>
      </c>
    </row>
    <row r="1520">
      <c r="A1520" s="111" t="s">
        <v>666</v>
      </c>
      <c r="B1520" s="112">
        <v>109260.0</v>
      </c>
      <c r="C1520" s="95">
        <f>roundup((B1520/1024)*(1+Assumptions!$B$22),0)</f>
        <v>129</v>
      </c>
    </row>
    <row r="1521">
      <c r="A1521" s="111" t="s">
        <v>662</v>
      </c>
      <c r="B1521" s="112">
        <v>296241.0</v>
      </c>
      <c r="C1521" s="95">
        <f>roundup((B1521/1024)*(1+Assumptions!$B$22),0)</f>
        <v>348</v>
      </c>
    </row>
    <row r="1522">
      <c r="A1522" s="111" t="s">
        <v>1671</v>
      </c>
      <c r="B1522" s="112">
        <v>289236.0</v>
      </c>
      <c r="C1522" s="95">
        <f>roundup((B1522/1024)*(1+Assumptions!$B$22),0)</f>
        <v>339</v>
      </c>
    </row>
    <row r="1523">
      <c r="A1523" s="111" t="s">
        <v>585</v>
      </c>
      <c r="B1523" s="112">
        <v>568956.0</v>
      </c>
      <c r="C1523" s="95">
        <f>roundup((B1523/1024)*(1+Assumptions!$B$22),0)</f>
        <v>667</v>
      </c>
    </row>
    <row r="1524">
      <c r="A1524" s="111" t="s">
        <v>580</v>
      </c>
      <c r="B1524" s="112">
        <v>1192220.0</v>
      </c>
      <c r="C1524" s="95">
        <f>roundup((B1524/1024)*(1+Assumptions!$B$22),0)</f>
        <v>1398</v>
      </c>
    </row>
    <row r="1525">
      <c r="A1525" s="111" t="s">
        <v>580</v>
      </c>
      <c r="B1525" s="112">
        <v>1066460.0</v>
      </c>
      <c r="C1525" s="95">
        <f>roundup((B1525/1024)*(1+Assumptions!$B$22),0)</f>
        <v>1250</v>
      </c>
    </row>
    <row r="1526">
      <c r="A1526" s="111" t="s">
        <v>633</v>
      </c>
      <c r="B1526" s="112">
        <v>24682.0</v>
      </c>
      <c r="C1526" s="95">
        <f>roundup((B1526/1024)*(1+Assumptions!$B$22),0)</f>
        <v>29</v>
      </c>
    </row>
    <row r="1527">
      <c r="A1527" s="111" t="s">
        <v>634</v>
      </c>
      <c r="B1527" s="112">
        <v>24682.0</v>
      </c>
      <c r="C1527" s="95">
        <f>roundup((B1527/1024)*(1+Assumptions!$B$22),0)</f>
        <v>29</v>
      </c>
    </row>
    <row r="1528">
      <c r="A1528" s="111" t="s">
        <v>635</v>
      </c>
      <c r="B1528" s="112">
        <v>24682.0</v>
      </c>
      <c r="C1528" s="95">
        <f>roundup((B1528/1024)*(1+Assumptions!$B$22),0)</f>
        <v>29</v>
      </c>
    </row>
    <row r="1529">
      <c r="A1529" s="111" t="s">
        <v>1528</v>
      </c>
      <c r="B1529" s="112">
        <v>313836.0</v>
      </c>
      <c r="C1529" s="95">
        <f>roundup((B1529/1024)*(1+Assumptions!$B$22),0)</f>
        <v>368</v>
      </c>
    </row>
    <row r="1530">
      <c r="A1530" s="111" t="s">
        <v>1667</v>
      </c>
      <c r="B1530" s="112">
        <v>156636.0</v>
      </c>
      <c r="C1530" s="95">
        <f>roundup((B1530/1024)*(1+Assumptions!$B$22),0)</f>
        <v>184</v>
      </c>
    </row>
    <row r="1531">
      <c r="A1531" s="111" t="s">
        <v>1708</v>
      </c>
      <c r="B1531" s="112">
        <v>35612.0</v>
      </c>
      <c r="C1531" s="95">
        <f>roundup((B1531/1024)*(1+Assumptions!$B$22),0)</f>
        <v>42</v>
      </c>
    </row>
    <row r="1532">
      <c r="A1532" s="111" t="s">
        <v>1369</v>
      </c>
      <c r="B1532" s="112">
        <v>1.4736928E7</v>
      </c>
      <c r="C1532" s="95">
        <f>roundup((B1532/1024)*(1+Assumptions!$B$22),0)</f>
        <v>17270</v>
      </c>
    </row>
    <row r="1533">
      <c r="A1533" s="111" t="s">
        <v>1674</v>
      </c>
      <c r="B1533" s="112">
        <v>173092.0</v>
      </c>
      <c r="C1533" s="95">
        <f>roundup((B1533/1024)*(1+Assumptions!$B$22),0)</f>
        <v>203</v>
      </c>
    </row>
    <row r="1534">
      <c r="A1534" s="111" t="s">
        <v>1356</v>
      </c>
      <c r="B1534" s="112">
        <v>32948.0</v>
      </c>
      <c r="C1534" s="95">
        <f>roundup((B1534/1024)*(1+Assumptions!$B$22),0)</f>
        <v>39</v>
      </c>
    </row>
    <row r="1535">
      <c r="A1535" s="111" t="s">
        <v>178</v>
      </c>
      <c r="B1535" s="112">
        <v>663400.0</v>
      </c>
      <c r="C1535" s="95">
        <f>roundup((B1535/1024)*(1+Assumptions!$B$22),0)</f>
        <v>778</v>
      </c>
    </row>
    <row r="1536">
      <c r="A1536" s="111" t="s">
        <v>182</v>
      </c>
      <c r="B1536" s="112">
        <v>664033.0</v>
      </c>
      <c r="C1536" s="95">
        <f>roundup((B1536/1024)*(1+Assumptions!$B$22),0)</f>
        <v>779</v>
      </c>
    </row>
    <row r="1537">
      <c r="A1537" s="111" t="s">
        <v>1336</v>
      </c>
      <c r="B1537" s="112">
        <v>39660.0</v>
      </c>
      <c r="C1537" s="95">
        <f>roundup((B1537/1024)*(1+Assumptions!$B$22),0)</f>
        <v>47</v>
      </c>
    </row>
    <row r="1538">
      <c r="A1538" s="111" t="s">
        <v>190</v>
      </c>
      <c r="B1538" s="112">
        <v>736072.0</v>
      </c>
      <c r="C1538" s="95">
        <f>roundup((B1538/1024)*(1+Assumptions!$B$22),0)</f>
        <v>863</v>
      </c>
    </row>
    <row r="1539">
      <c r="A1539" s="111" t="s">
        <v>171</v>
      </c>
      <c r="B1539" s="112">
        <v>691100.0</v>
      </c>
      <c r="C1539" s="95">
        <f>roundup((B1539/1024)*(1+Assumptions!$B$22),0)</f>
        <v>810</v>
      </c>
    </row>
    <row r="1540">
      <c r="A1540" s="111" t="s">
        <v>214</v>
      </c>
      <c r="B1540" s="112">
        <v>625720.0</v>
      </c>
      <c r="C1540" s="95">
        <f>roundup((B1540/1024)*(1+Assumptions!$B$22),0)</f>
        <v>734</v>
      </c>
    </row>
    <row r="1541">
      <c r="A1541" s="111" t="s">
        <v>1595</v>
      </c>
      <c r="B1541" s="112">
        <v>6262048.0</v>
      </c>
      <c r="C1541" s="95">
        <f>roundup((B1541/1024)*(1+Assumptions!$B$22),0)</f>
        <v>7339</v>
      </c>
    </row>
    <row r="1542">
      <c r="A1542" s="111" t="s">
        <v>1110</v>
      </c>
      <c r="B1542" s="112">
        <v>139496.0</v>
      </c>
      <c r="C1542" s="95">
        <f>roundup((B1542/1024)*(1+Assumptions!$B$22),0)</f>
        <v>164</v>
      </c>
    </row>
    <row r="1543">
      <c r="A1543" s="111" t="s">
        <v>1111</v>
      </c>
      <c r="B1543" s="112">
        <v>124888.0</v>
      </c>
      <c r="C1543" s="95">
        <f>roundup((B1543/1024)*(1+Assumptions!$B$22),0)</f>
        <v>147</v>
      </c>
    </row>
    <row r="1544">
      <c r="A1544" s="111" t="s">
        <v>1112</v>
      </c>
      <c r="B1544" s="112">
        <v>119172.0</v>
      </c>
      <c r="C1544" s="95">
        <f>roundup((B1544/1024)*(1+Assumptions!$B$22),0)</f>
        <v>140</v>
      </c>
    </row>
    <row r="1545">
      <c r="A1545" s="111" t="s">
        <v>1113</v>
      </c>
      <c r="B1545" s="112">
        <v>123992.0</v>
      </c>
      <c r="C1545" s="95">
        <f>roundup((B1545/1024)*(1+Assumptions!$B$22),0)</f>
        <v>146</v>
      </c>
    </row>
    <row r="1546">
      <c r="A1546" s="111" t="s">
        <v>1114</v>
      </c>
      <c r="B1546" s="112">
        <v>117312.0</v>
      </c>
      <c r="C1546" s="95">
        <f>roundup((B1546/1024)*(1+Assumptions!$B$22),0)</f>
        <v>138</v>
      </c>
    </row>
    <row r="1547">
      <c r="A1547" s="111" t="s">
        <v>1115</v>
      </c>
      <c r="B1547" s="112">
        <v>135244.0</v>
      </c>
      <c r="C1547" s="95">
        <f>roundup((B1547/1024)*(1+Assumptions!$B$22),0)</f>
        <v>159</v>
      </c>
    </row>
    <row r="1548">
      <c r="A1548" s="111" t="s">
        <v>488</v>
      </c>
      <c r="B1548" s="112">
        <v>1374484.0</v>
      </c>
      <c r="C1548" s="95">
        <f>roundup((B1548/1024)*(1+Assumptions!$B$22),0)</f>
        <v>1611</v>
      </c>
    </row>
    <row r="1549">
      <c r="A1549" s="111" t="s">
        <v>497</v>
      </c>
      <c r="B1549" s="112">
        <v>237976.0</v>
      </c>
      <c r="C1549" s="95">
        <f>roundup((B1549/1024)*(1+Assumptions!$B$22),0)</f>
        <v>279</v>
      </c>
    </row>
    <row r="1550">
      <c r="A1550" s="111" t="s">
        <v>174</v>
      </c>
      <c r="B1550" s="112">
        <v>552704.0</v>
      </c>
      <c r="C1550" s="95">
        <f>roundup((B1550/1024)*(1+Assumptions!$B$22),0)</f>
        <v>648</v>
      </c>
    </row>
    <row r="1551">
      <c r="A1551" s="111" t="s">
        <v>179</v>
      </c>
      <c r="B1551" s="112">
        <v>724736.0</v>
      </c>
      <c r="C1551" s="95">
        <f>roundup((B1551/1024)*(1+Assumptions!$B$22),0)</f>
        <v>850</v>
      </c>
    </row>
    <row r="1552">
      <c r="A1552" s="111" t="s">
        <v>1611</v>
      </c>
      <c r="B1552" s="112">
        <v>1244848.0</v>
      </c>
      <c r="C1552" s="95">
        <f>roundup((B1552/1024)*(1+Assumptions!$B$22),0)</f>
        <v>1459</v>
      </c>
    </row>
    <row r="1553">
      <c r="A1553" s="111" t="s">
        <v>1620</v>
      </c>
      <c r="B1553" s="112">
        <v>617848.0</v>
      </c>
      <c r="C1553" s="95">
        <f>roundup((B1553/1024)*(1+Assumptions!$B$22),0)</f>
        <v>725</v>
      </c>
    </row>
    <row r="1554">
      <c r="A1554" s="111" t="s">
        <v>175</v>
      </c>
      <c r="B1554" s="112">
        <v>2.7837425E7</v>
      </c>
      <c r="C1554" s="95">
        <f>roundup((B1554/1024)*(1+Assumptions!$B$22),0)</f>
        <v>32622</v>
      </c>
    </row>
    <row r="1555">
      <c r="A1555" s="111" t="s">
        <v>1742</v>
      </c>
      <c r="B1555" s="112">
        <v>96044.0</v>
      </c>
      <c r="C1555" s="95">
        <f>roundup((B1555/1024)*(1+Assumptions!$B$22),0)</f>
        <v>113</v>
      </c>
    </row>
    <row r="1556">
      <c r="A1556" s="111" t="s">
        <v>1116</v>
      </c>
      <c r="B1556" s="112">
        <v>105400.0</v>
      </c>
      <c r="C1556" s="95">
        <f>roundup((B1556/1024)*(1+Assumptions!$B$22),0)</f>
        <v>124</v>
      </c>
    </row>
    <row r="1557">
      <c r="A1557" s="111" t="s">
        <v>1117</v>
      </c>
      <c r="B1557" s="112">
        <v>83168.0</v>
      </c>
      <c r="C1557" s="95">
        <f>roundup((B1557/1024)*(1+Assumptions!$B$22),0)</f>
        <v>98</v>
      </c>
    </row>
    <row r="1558">
      <c r="A1558" s="111" t="s">
        <v>1326</v>
      </c>
      <c r="B1558" s="112">
        <v>54908.0</v>
      </c>
      <c r="C1558" s="95">
        <f>roundup((B1558/1024)*(1+Assumptions!$B$22),0)</f>
        <v>65</v>
      </c>
    </row>
    <row r="1559">
      <c r="A1559" s="111" t="s">
        <v>301</v>
      </c>
      <c r="B1559" s="112">
        <v>1351656.0</v>
      </c>
      <c r="C1559" s="95">
        <f>roundup((B1559/1024)*(1+Assumptions!$B$22),0)</f>
        <v>1584</v>
      </c>
    </row>
    <row r="1560">
      <c r="A1560" s="111" t="s">
        <v>176</v>
      </c>
      <c r="B1560" s="112">
        <v>643548.0</v>
      </c>
      <c r="C1560" s="95">
        <f>roundup((B1560/1024)*(1+Assumptions!$B$22),0)</f>
        <v>755</v>
      </c>
    </row>
    <row r="1561">
      <c r="A1561" s="111" t="s">
        <v>177</v>
      </c>
      <c r="B1561" s="112">
        <v>1090384.0</v>
      </c>
      <c r="C1561" s="95">
        <f>roundup((B1561/1024)*(1+Assumptions!$B$22),0)</f>
        <v>1278</v>
      </c>
    </row>
    <row r="1562">
      <c r="A1562" s="111" t="s">
        <v>1118</v>
      </c>
      <c r="B1562" s="112">
        <v>91888.0</v>
      </c>
      <c r="C1562" s="95">
        <f>roundup((B1562/1024)*(1+Assumptions!$B$22),0)</f>
        <v>108</v>
      </c>
    </row>
    <row r="1563">
      <c r="A1563" s="111" t="s">
        <v>167</v>
      </c>
      <c r="B1563" s="112">
        <v>91904.0</v>
      </c>
      <c r="C1563" s="95">
        <f>roundup((B1563/1024)*(1+Assumptions!$B$22),0)</f>
        <v>108</v>
      </c>
    </row>
    <row r="1564">
      <c r="A1564" s="111" t="s">
        <v>1119</v>
      </c>
      <c r="B1564" s="112">
        <v>84248.0</v>
      </c>
      <c r="C1564" s="95">
        <f>roundup((B1564/1024)*(1+Assumptions!$B$22),0)</f>
        <v>99</v>
      </c>
    </row>
    <row r="1565">
      <c r="A1565" s="111" t="s">
        <v>226</v>
      </c>
      <c r="B1565" s="112">
        <v>1272815.0</v>
      </c>
      <c r="C1565" s="95">
        <f>roundup((B1565/1024)*(1+Assumptions!$B$22),0)</f>
        <v>1492</v>
      </c>
    </row>
    <row r="1566">
      <c r="A1566" s="111" t="s">
        <v>180</v>
      </c>
      <c r="B1566" s="112">
        <v>623636.0</v>
      </c>
      <c r="C1566" s="95">
        <f>roundup((B1566/1024)*(1+Assumptions!$B$22),0)</f>
        <v>731</v>
      </c>
    </row>
    <row r="1567">
      <c r="A1567" s="111" t="s">
        <v>1099</v>
      </c>
      <c r="B1567" s="112">
        <v>155080.0</v>
      </c>
      <c r="C1567" s="95">
        <f>roundup((B1567/1024)*(1+Assumptions!$B$22),0)</f>
        <v>182</v>
      </c>
    </row>
    <row r="1568">
      <c r="A1568" s="111" t="s">
        <v>154</v>
      </c>
      <c r="B1568" s="112">
        <v>85732.0</v>
      </c>
      <c r="C1568" s="95">
        <f>roundup((B1568/1024)*(1+Assumptions!$B$22),0)</f>
        <v>101</v>
      </c>
    </row>
    <row r="1569">
      <c r="A1569" s="111" t="s">
        <v>160</v>
      </c>
      <c r="B1569" s="112">
        <v>169500.0</v>
      </c>
      <c r="C1569" s="95">
        <f>roundup((B1569/1024)*(1+Assumptions!$B$22),0)</f>
        <v>199</v>
      </c>
    </row>
    <row r="1570">
      <c r="A1570" s="111" t="s">
        <v>1125</v>
      </c>
      <c r="B1570" s="112">
        <v>350760.0</v>
      </c>
      <c r="C1570" s="95">
        <f>roundup((B1570/1024)*(1+Assumptions!$B$22),0)</f>
        <v>412</v>
      </c>
    </row>
    <row r="1571">
      <c r="A1571" s="111" t="s">
        <v>657</v>
      </c>
      <c r="B1571" s="112">
        <v>1488400.0</v>
      </c>
      <c r="C1571" s="95">
        <f>roundup((B1571/1024)*(1+Assumptions!$B$22),0)</f>
        <v>1745</v>
      </c>
    </row>
    <row r="1572">
      <c r="A1572" s="111" t="s">
        <v>155</v>
      </c>
      <c r="B1572" s="112">
        <v>4601227.0</v>
      </c>
      <c r="C1572" s="95">
        <f>roundup((B1572/1024)*(1+Assumptions!$B$22),0)</f>
        <v>5393</v>
      </c>
    </row>
    <row r="1573">
      <c r="A1573" s="111" t="s">
        <v>268</v>
      </c>
      <c r="B1573" s="112">
        <v>1909424.0</v>
      </c>
      <c r="C1573" s="95">
        <f>roundup((B1573/1024)*(1+Assumptions!$B$22),0)</f>
        <v>2238</v>
      </c>
    </row>
    <row r="1574">
      <c r="A1574" s="111" t="s">
        <v>1621</v>
      </c>
      <c r="B1574" s="112">
        <v>397268.0</v>
      </c>
      <c r="C1574" s="95">
        <f>roundup((B1574/1024)*(1+Assumptions!$B$22),0)</f>
        <v>466</v>
      </c>
    </row>
    <row r="1575">
      <c r="A1575" s="111" t="s">
        <v>1126</v>
      </c>
      <c r="B1575" s="112">
        <v>6218680.0</v>
      </c>
      <c r="C1575" s="95">
        <f>roundup((B1575/1024)*(1+Assumptions!$B$22),0)</f>
        <v>7288</v>
      </c>
    </row>
    <row r="1576">
      <c r="A1576" s="111" t="s">
        <v>1127</v>
      </c>
      <c r="B1576" s="112">
        <v>1.4393976E7</v>
      </c>
      <c r="C1576" s="95">
        <f>roundup((B1576/1024)*(1+Assumptions!$B$22),0)</f>
        <v>16868</v>
      </c>
    </row>
    <row r="1577">
      <c r="A1577" s="111" t="s">
        <v>304</v>
      </c>
      <c r="B1577" s="112">
        <v>1511512.0</v>
      </c>
      <c r="C1577" s="95">
        <f>roundup((B1577/1024)*(1+Assumptions!$B$22),0)</f>
        <v>1772</v>
      </c>
    </row>
    <row r="1578">
      <c r="A1578" s="111" t="s">
        <v>1448</v>
      </c>
      <c r="B1578" s="112">
        <v>246464.0</v>
      </c>
      <c r="C1578" s="95">
        <f>roundup((B1578/1024)*(1+Assumptions!$B$22),0)</f>
        <v>289</v>
      </c>
    </row>
    <row r="1579">
      <c r="A1579" s="111" t="s">
        <v>1449</v>
      </c>
      <c r="B1579" s="112">
        <v>643224.0</v>
      </c>
      <c r="C1579" s="95">
        <f>roundup((B1579/1024)*(1+Assumptions!$B$22),0)</f>
        <v>754</v>
      </c>
    </row>
    <row r="1580">
      <c r="A1580" s="111" t="s">
        <v>1529</v>
      </c>
      <c r="B1580" s="112">
        <v>216244.0</v>
      </c>
      <c r="C1580" s="95">
        <f>roundup((B1580/1024)*(1+Assumptions!$B$22),0)</f>
        <v>254</v>
      </c>
    </row>
    <row r="1581">
      <c r="A1581" s="111" t="s">
        <v>183</v>
      </c>
      <c r="B1581" s="112">
        <v>571662.0</v>
      </c>
      <c r="C1581" s="95">
        <f>roundup((B1581/1024)*(1+Assumptions!$B$22),0)</f>
        <v>670</v>
      </c>
    </row>
    <row r="1582">
      <c r="A1582" s="111" t="s">
        <v>1743</v>
      </c>
      <c r="B1582" s="112">
        <v>195428.0</v>
      </c>
      <c r="C1582" s="95">
        <f>roundup((B1582/1024)*(1+Assumptions!$B$22),0)</f>
        <v>230</v>
      </c>
    </row>
    <row r="1583">
      <c r="A1583" s="111" t="s">
        <v>1120</v>
      </c>
      <c r="B1583" s="112">
        <v>86848.0</v>
      </c>
      <c r="C1583" s="95">
        <f>roundup((B1583/1024)*(1+Assumptions!$B$22),0)</f>
        <v>102</v>
      </c>
    </row>
    <row r="1584">
      <c r="A1584" s="111" t="s">
        <v>1121</v>
      </c>
      <c r="B1584" s="112">
        <v>108744.0</v>
      </c>
      <c r="C1584" s="95">
        <f>roundup((B1584/1024)*(1+Assumptions!$B$22),0)</f>
        <v>128</v>
      </c>
    </row>
    <row r="1585">
      <c r="A1585" s="111" t="s">
        <v>1122</v>
      </c>
      <c r="B1585" s="112">
        <v>107576.0</v>
      </c>
      <c r="C1585" s="95">
        <f>roundup((B1585/1024)*(1+Assumptions!$B$22),0)</f>
        <v>127</v>
      </c>
    </row>
    <row r="1586">
      <c r="A1586" s="111" t="s">
        <v>1123</v>
      </c>
      <c r="B1586" s="112">
        <v>164928.0</v>
      </c>
      <c r="C1586" s="95">
        <f>roundup((B1586/1024)*(1+Assumptions!$B$22),0)</f>
        <v>194</v>
      </c>
    </row>
    <row r="1587">
      <c r="A1587" s="111" t="s">
        <v>1124</v>
      </c>
      <c r="B1587" s="112">
        <v>98140.0</v>
      </c>
      <c r="C1587" s="95">
        <f>roundup((B1587/1024)*(1+Assumptions!$B$22),0)</f>
        <v>116</v>
      </c>
    </row>
    <row r="1588">
      <c r="A1588" s="111" t="s">
        <v>404</v>
      </c>
      <c r="B1588" s="112">
        <v>172125.0</v>
      </c>
      <c r="C1588" s="95">
        <f>roundup((B1588/1024)*(1+Assumptions!$B$22),0)</f>
        <v>202</v>
      </c>
    </row>
    <row r="1589">
      <c r="A1589" s="111" t="s">
        <v>405</v>
      </c>
      <c r="B1589" s="112">
        <v>172125.0</v>
      </c>
      <c r="C1589" s="95">
        <f>roundup((B1589/1024)*(1+Assumptions!$B$22),0)</f>
        <v>202</v>
      </c>
    </row>
    <row r="1590">
      <c r="A1590" s="111" t="s">
        <v>406</v>
      </c>
      <c r="B1590" s="112">
        <v>172125.0</v>
      </c>
      <c r="C1590" s="95">
        <f>roundup((B1590/1024)*(1+Assumptions!$B$22),0)</f>
        <v>202</v>
      </c>
    </row>
    <row r="1591">
      <c r="A1591" s="111" t="s">
        <v>407</v>
      </c>
      <c r="B1591" s="112">
        <v>172125.0</v>
      </c>
      <c r="C1591" s="95">
        <f>roundup((B1591/1024)*(1+Assumptions!$B$22),0)</f>
        <v>202</v>
      </c>
    </row>
    <row r="1592">
      <c r="A1592" s="111" t="s">
        <v>181</v>
      </c>
      <c r="B1592" s="112">
        <v>767964.0</v>
      </c>
      <c r="C1592" s="95">
        <f>roundup((B1592/1024)*(1+Assumptions!$B$22),0)</f>
        <v>900</v>
      </c>
    </row>
    <row r="1593">
      <c r="A1593" s="111" t="s">
        <v>1530</v>
      </c>
      <c r="B1593" s="112">
        <v>631588.0</v>
      </c>
      <c r="C1593" s="95">
        <f>roundup((B1593/1024)*(1+Assumptions!$B$22),0)</f>
        <v>741</v>
      </c>
    </row>
    <row r="1594">
      <c r="A1594" s="111" t="s">
        <v>765</v>
      </c>
      <c r="B1594" s="112">
        <v>48032.0</v>
      </c>
      <c r="C1594" s="95">
        <f>roundup((B1594/1024)*(1+Assumptions!$B$22),0)</f>
        <v>57</v>
      </c>
    </row>
    <row r="1595">
      <c r="A1595" s="111" t="s">
        <v>766</v>
      </c>
      <c r="B1595" s="112">
        <v>50688.0</v>
      </c>
      <c r="C1595" s="95">
        <f>roundup((B1595/1024)*(1+Assumptions!$B$22),0)</f>
        <v>60</v>
      </c>
    </row>
    <row r="1596">
      <c r="A1596" s="111" t="s">
        <v>338</v>
      </c>
      <c r="B1596" s="112">
        <v>16972.0</v>
      </c>
      <c r="C1596" s="95">
        <f>roundup((B1596/1024)*(1+Assumptions!$B$22),0)</f>
        <v>20</v>
      </c>
    </row>
    <row r="1597">
      <c r="A1597" s="111" t="s">
        <v>763</v>
      </c>
      <c r="B1597" s="112">
        <v>347940.0</v>
      </c>
      <c r="C1597" s="95">
        <f>roundup((B1597/1024)*(1+Assumptions!$B$22),0)</f>
        <v>408</v>
      </c>
    </row>
    <row r="1598">
      <c r="A1598" s="111" t="s">
        <v>763</v>
      </c>
      <c r="B1598" s="112">
        <v>607388.0</v>
      </c>
      <c r="C1598" s="95">
        <f>roundup((B1598/1024)*(1+Assumptions!$B$22),0)</f>
        <v>712</v>
      </c>
    </row>
    <row r="1599">
      <c r="A1599" s="111" t="s">
        <v>763</v>
      </c>
      <c r="B1599" s="112">
        <v>607884.0</v>
      </c>
      <c r="C1599" s="95">
        <f>roundup((B1599/1024)*(1+Assumptions!$B$22),0)</f>
        <v>713</v>
      </c>
    </row>
    <row r="1600">
      <c r="A1600" s="111" t="s">
        <v>1189</v>
      </c>
      <c r="B1600" s="112">
        <v>91088.0</v>
      </c>
      <c r="C1600" s="95">
        <f>roundup((B1600/1024)*(1+Assumptions!$B$22),0)</f>
        <v>107</v>
      </c>
    </row>
    <row r="1601">
      <c r="A1601" s="111" t="s">
        <v>1190</v>
      </c>
      <c r="B1601" s="112">
        <v>90208.0</v>
      </c>
      <c r="C1601" s="95">
        <f>roundup((B1601/1024)*(1+Assumptions!$B$22),0)</f>
        <v>106</v>
      </c>
    </row>
    <row r="1602">
      <c r="A1602" s="111" t="s">
        <v>1200</v>
      </c>
      <c r="B1602" s="112">
        <v>133136.0</v>
      </c>
      <c r="C1602" s="95">
        <f>roundup((B1602/1024)*(1+Assumptions!$B$22),0)</f>
        <v>157</v>
      </c>
    </row>
    <row r="1603">
      <c r="A1603" s="111" t="s">
        <v>1201</v>
      </c>
      <c r="B1603" s="112">
        <v>109872.0</v>
      </c>
      <c r="C1603" s="95">
        <f>roundup((B1603/1024)*(1+Assumptions!$B$22),0)</f>
        <v>129</v>
      </c>
    </row>
    <row r="1604">
      <c r="A1604" s="111" t="s">
        <v>1202</v>
      </c>
      <c r="B1604" s="112">
        <v>113160.0</v>
      </c>
      <c r="C1604" s="95">
        <f>roundup((B1604/1024)*(1+Assumptions!$B$22),0)</f>
        <v>133</v>
      </c>
    </row>
    <row r="1605">
      <c r="A1605" s="111" t="s">
        <v>1191</v>
      </c>
      <c r="B1605" s="112">
        <v>89712.0</v>
      </c>
      <c r="C1605" s="95">
        <f>roundup((B1605/1024)*(1+Assumptions!$B$22),0)</f>
        <v>106</v>
      </c>
    </row>
    <row r="1606">
      <c r="A1606" s="111" t="s">
        <v>1192</v>
      </c>
      <c r="B1606" s="112">
        <v>91672.0</v>
      </c>
      <c r="C1606" s="95">
        <f>roundup((B1606/1024)*(1+Assumptions!$B$22),0)</f>
        <v>108</v>
      </c>
    </row>
    <row r="1607">
      <c r="A1607" s="111" t="s">
        <v>1193</v>
      </c>
      <c r="B1607" s="112">
        <v>102880.0</v>
      </c>
      <c r="C1607" s="95">
        <f>roundup((B1607/1024)*(1+Assumptions!$B$22),0)</f>
        <v>121</v>
      </c>
      <c r="D1607" s="95">
        <f>B1607/1024</f>
        <v>100.46875</v>
      </c>
      <c r="E1607" s="95">
        <f>D1607/1024</f>
        <v>0.09811401367</v>
      </c>
    </row>
    <row r="1608">
      <c r="A1608" s="111" t="s">
        <v>1194</v>
      </c>
      <c r="B1608" s="112">
        <v>127760.0</v>
      </c>
      <c r="C1608" s="95">
        <f>roundup((B1608/1024)*(1+Assumptions!$B$22),0)</f>
        <v>150</v>
      </c>
    </row>
    <row r="1609">
      <c r="A1609" s="111" t="s">
        <v>1198</v>
      </c>
      <c r="B1609" s="112">
        <v>97904.0</v>
      </c>
      <c r="C1609" s="95">
        <f>roundup((B1609/1024)*(1+Assumptions!$B$22),0)</f>
        <v>115</v>
      </c>
    </row>
    <row r="1610">
      <c r="A1610" s="111" t="s">
        <v>1199</v>
      </c>
      <c r="B1610" s="112">
        <v>125584.0</v>
      </c>
      <c r="C1610" s="95">
        <f>roundup((B1610/1024)*(1+Assumptions!$B$22),0)</f>
        <v>148</v>
      </c>
    </row>
    <row r="1611">
      <c r="A1611" s="111" t="s">
        <v>1195</v>
      </c>
      <c r="B1611" s="112">
        <v>69688.0</v>
      </c>
      <c r="C1611" s="95">
        <f>roundup((B1611/1024)*(1+Assumptions!$B$22),0)</f>
        <v>82</v>
      </c>
    </row>
    <row r="1612">
      <c r="A1612" s="111" t="s">
        <v>1196</v>
      </c>
      <c r="B1612" s="112">
        <v>82688.0</v>
      </c>
      <c r="C1612" s="95">
        <f>roundup((B1612/1024)*(1+Assumptions!$B$22),0)</f>
        <v>97</v>
      </c>
    </row>
    <row r="1613">
      <c r="A1613" s="111" t="s">
        <v>1197</v>
      </c>
      <c r="B1613" s="112">
        <v>77392.0</v>
      </c>
      <c r="C1613" s="95">
        <f>roundup((B1613/1024)*(1+Assumptions!$B$22),0)</f>
        <v>91</v>
      </c>
    </row>
    <row r="1614">
      <c r="C1614" s="95">
        <f t="shared" ref="C1614:C2089" si="1">roundup(B1614/1024,0)</f>
        <v>0</v>
      </c>
    </row>
    <row r="1615">
      <c r="C1615" s="95">
        <f t="shared" si="1"/>
        <v>0</v>
      </c>
    </row>
    <row r="1616">
      <c r="C1616" s="95">
        <f t="shared" si="1"/>
        <v>0</v>
      </c>
    </row>
    <row r="1617">
      <c r="C1617" s="95">
        <f t="shared" si="1"/>
        <v>0</v>
      </c>
    </row>
    <row r="1618">
      <c r="C1618" s="95">
        <f t="shared" si="1"/>
        <v>0</v>
      </c>
    </row>
    <row r="1619">
      <c r="C1619" s="95">
        <f t="shared" si="1"/>
        <v>0</v>
      </c>
    </row>
    <row r="1620">
      <c r="C1620" s="95">
        <f t="shared" si="1"/>
        <v>0</v>
      </c>
    </row>
    <row r="1621">
      <c r="C1621" s="95">
        <f t="shared" si="1"/>
        <v>0</v>
      </c>
    </row>
    <row r="1622">
      <c r="C1622" s="95">
        <f t="shared" si="1"/>
        <v>0</v>
      </c>
    </row>
    <row r="1623">
      <c r="C1623" s="95">
        <f t="shared" si="1"/>
        <v>0</v>
      </c>
    </row>
    <row r="1624">
      <c r="C1624" s="95">
        <f t="shared" si="1"/>
        <v>0</v>
      </c>
    </row>
    <row r="1625">
      <c r="C1625" s="95">
        <f t="shared" si="1"/>
        <v>0</v>
      </c>
    </row>
    <row r="1626">
      <c r="C1626" s="95">
        <f t="shared" si="1"/>
        <v>0</v>
      </c>
    </row>
    <row r="1627">
      <c r="C1627" s="95">
        <f t="shared" si="1"/>
        <v>0</v>
      </c>
    </row>
    <row r="1628">
      <c r="C1628" s="95">
        <f t="shared" si="1"/>
        <v>0</v>
      </c>
    </row>
    <row r="1629">
      <c r="C1629" s="95">
        <f t="shared" si="1"/>
        <v>0</v>
      </c>
    </row>
    <row r="1630">
      <c r="C1630" s="95">
        <f t="shared" si="1"/>
        <v>0</v>
      </c>
    </row>
    <row r="1631">
      <c r="C1631" s="95">
        <f t="shared" si="1"/>
        <v>0</v>
      </c>
    </row>
    <row r="1632">
      <c r="C1632" s="95">
        <f t="shared" si="1"/>
        <v>0</v>
      </c>
    </row>
    <row r="1633">
      <c r="C1633" s="95">
        <f t="shared" si="1"/>
        <v>0</v>
      </c>
    </row>
    <row r="1634">
      <c r="C1634" s="95">
        <f t="shared" si="1"/>
        <v>0</v>
      </c>
    </row>
    <row r="1635">
      <c r="C1635" s="95">
        <f t="shared" si="1"/>
        <v>0</v>
      </c>
    </row>
    <row r="1636">
      <c r="C1636" s="95">
        <f t="shared" si="1"/>
        <v>0</v>
      </c>
    </row>
    <row r="1637">
      <c r="C1637" s="95">
        <f t="shared" si="1"/>
        <v>0</v>
      </c>
    </row>
    <row r="1638">
      <c r="C1638" s="95">
        <f t="shared" si="1"/>
        <v>0</v>
      </c>
    </row>
    <row r="1639">
      <c r="C1639" s="95">
        <f t="shared" si="1"/>
        <v>0</v>
      </c>
    </row>
    <row r="1640">
      <c r="C1640" s="95">
        <f t="shared" si="1"/>
        <v>0</v>
      </c>
    </row>
    <row r="1641">
      <c r="C1641" s="95">
        <f t="shared" si="1"/>
        <v>0</v>
      </c>
    </row>
    <row r="1642">
      <c r="C1642" s="95">
        <f t="shared" si="1"/>
        <v>0</v>
      </c>
    </row>
    <row r="1643">
      <c r="C1643" s="95">
        <f t="shared" si="1"/>
        <v>0</v>
      </c>
    </row>
    <row r="1644">
      <c r="C1644" s="95">
        <f t="shared" si="1"/>
        <v>0</v>
      </c>
    </row>
    <row r="1645">
      <c r="C1645" s="95">
        <f t="shared" si="1"/>
        <v>0</v>
      </c>
    </row>
    <row r="1646">
      <c r="C1646" s="95">
        <f t="shared" si="1"/>
        <v>0</v>
      </c>
    </row>
    <row r="1647">
      <c r="C1647" s="95">
        <f t="shared" si="1"/>
        <v>0</v>
      </c>
    </row>
    <row r="1648">
      <c r="C1648" s="95">
        <f t="shared" si="1"/>
        <v>0</v>
      </c>
    </row>
    <row r="1649">
      <c r="C1649" s="95">
        <f t="shared" si="1"/>
        <v>0</v>
      </c>
    </row>
    <row r="1650">
      <c r="C1650" s="95">
        <f t="shared" si="1"/>
        <v>0</v>
      </c>
    </row>
    <row r="1651">
      <c r="C1651" s="95">
        <f t="shared" si="1"/>
        <v>0</v>
      </c>
    </row>
    <row r="1652">
      <c r="C1652" s="95">
        <f t="shared" si="1"/>
        <v>0</v>
      </c>
    </row>
    <row r="1653">
      <c r="C1653" s="95">
        <f t="shared" si="1"/>
        <v>0</v>
      </c>
    </row>
    <row r="1654">
      <c r="C1654" s="95">
        <f t="shared" si="1"/>
        <v>0</v>
      </c>
    </row>
    <row r="1655">
      <c r="C1655" s="95">
        <f t="shared" si="1"/>
        <v>0</v>
      </c>
    </row>
    <row r="1656">
      <c r="C1656" s="95">
        <f t="shared" si="1"/>
        <v>0</v>
      </c>
    </row>
    <row r="1657">
      <c r="C1657" s="95">
        <f t="shared" si="1"/>
        <v>0</v>
      </c>
    </row>
    <row r="1658">
      <c r="C1658" s="95">
        <f t="shared" si="1"/>
        <v>0</v>
      </c>
    </row>
    <row r="1659">
      <c r="C1659" s="95">
        <f t="shared" si="1"/>
        <v>0</v>
      </c>
    </row>
    <row r="1660">
      <c r="C1660" s="95">
        <f t="shared" si="1"/>
        <v>0</v>
      </c>
    </row>
    <row r="1661">
      <c r="C1661" s="95">
        <f t="shared" si="1"/>
        <v>0</v>
      </c>
    </row>
    <row r="1662">
      <c r="C1662" s="95">
        <f t="shared" si="1"/>
        <v>0</v>
      </c>
    </row>
    <row r="1663">
      <c r="C1663" s="95">
        <f t="shared" si="1"/>
        <v>0</v>
      </c>
    </row>
    <row r="1664">
      <c r="C1664" s="95">
        <f t="shared" si="1"/>
        <v>0</v>
      </c>
    </row>
    <row r="1665">
      <c r="C1665" s="95">
        <f t="shared" si="1"/>
        <v>0</v>
      </c>
    </row>
    <row r="1666">
      <c r="C1666" s="95">
        <f t="shared" si="1"/>
        <v>0</v>
      </c>
    </row>
    <row r="1667">
      <c r="C1667" s="95">
        <f t="shared" si="1"/>
        <v>0</v>
      </c>
    </row>
    <row r="1668">
      <c r="C1668" s="95">
        <f t="shared" si="1"/>
        <v>0</v>
      </c>
    </row>
    <row r="1669">
      <c r="C1669" s="95">
        <f t="shared" si="1"/>
        <v>0</v>
      </c>
    </row>
    <row r="1670">
      <c r="C1670" s="95">
        <f t="shared" si="1"/>
        <v>0</v>
      </c>
    </row>
    <row r="1671">
      <c r="C1671" s="95">
        <f t="shared" si="1"/>
        <v>0</v>
      </c>
    </row>
    <row r="1672">
      <c r="C1672" s="95">
        <f t="shared" si="1"/>
        <v>0</v>
      </c>
    </row>
    <row r="1673">
      <c r="C1673" s="95">
        <f t="shared" si="1"/>
        <v>0</v>
      </c>
    </row>
    <row r="1674">
      <c r="C1674" s="95">
        <f t="shared" si="1"/>
        <v>0</v>
      </c>
    </row>
    <row r="1675">
      <c r="C1675" s="95">
        <f t="shared" si="1"/>
        <v>0</v>
      </c>
    </row>
    <row r="1676">
      <c r="C1676" s="95">
        <f t="shared" si="1"/>
        <v>0</v>
      </c>
    </row>
    <row r="1677">
      <c r="C1677" s="95">
        <f t="shared" si="1"/>
        <v>0</v>
      </c>
    </row>
    <row r="1678">
      <c r="C1678" s="95">
        <f t="shared" si="1"/>
        <v>0</v>
      </c>
    </row>
    <row r="1679">
      <c r="C1679" s="95">
        <f t="shared" si="1"/>
        <v>0</v>
      </c>
    </row>
    <row r="1680">
      <c r="C1680" s="95">
        <f t="shared" si="1"/>
        <v>0</v>
      </c>
    </row>
    <row r="1681">
      <c r="C1681" s="95">
        <f t="shared" si="1"/>
        <v>0</v>
      </c>
    </row>
    <row r="1682">
      <c r="C1682" s="95">
        <f t="shared" si="1"/>
        <v>0</v>
      </c>
    </row>
    <row r="1683">
      <c r="C1683" s="95">
        <f t="shared" si="1"/>
        <v>0</v>
      </c>
    </row>
    <row r="1684">
      <c r="C1684" s="95">
        <f t="shared" si="1"/>
        <v>0</v>
      </c>
    </row>
    <row r="1685">
      <c r="C1685" s="95">
        <f t="shared" si="1"/>
        <v>0</v>
      </c>
    </row>
    <row r="1686">
      <c r="C1686" s="95">
        <f t="shared" si="1"/>
        <v>0</v>
      </c>
    </row>
    <row r="1687">
      <c r="C1687" s="95">
        <f t="shared" si="1"/>
        <v>0</v>
      </c>
    </row>
    <row r="1688">
      <c r="C1688" s="95">
        <f t="shared" si="1"/>
        <v>0</v>
      </c>
    </row>
    <row r="1689">
      <c r="C1689" s="95">
        <f t="shared" si="1"/>
        <v>0</v>
      </c>
    </row>
    <row r="1690">
      <c r="C1690" s="95">
        <f t="shared" si="1"/>
        <v>0</v>
      </c>
    </row>
    <row r="1691">
      <c r="C1691" s="95">
        <f t="shared" si="1"/>
        <v>0</v>
      </c>
    </row>
    <row r="1692">
      <c r="C1692" s="95">
        <f t="shared" si="1"/>
        <v>0</v>
      </c>
    </row>
    <row r="1693">
      <c r="C1693" s="95">
        <f t="shared" si="1"/>
        <v>0</v>
      </c>
    </row>
    <row r="1694">
      <c r="C1694" s="95">
        <f t="shared" si="1"/>
        <v>0</v>
      </c>
    </row>
    <row r="1695">
      <c r="C1695" s="95">
        <f t="shared" si="1"/>
        <v>0</v>
      </c>
    </row>
    <row r="1696">
      <c r="C1696" s="95">
        <f t="shared" si="1"/>
        <v>0</v>
      </c>
    </row>
    <row r="1697">
      <c r="C1697" s="95">
        <f t="shared" si="1"/>
        <v>0</v>
      </c>
    </row>
    <row r="1698">
      <c r="C1698" s="95">
        <f t="shared" si="1"/>
        <v>0</v>
      </c>
    </row>
    <row r="1699">
      <c r="C1699" s="95">
        <f t="shared" si="1"/>
        <v>0</v>
      </c>
    </row>
    <row r="1700">
      <c r="C1700" s="95">
        <f t="shared" si="1"/>
        <v>0</v>
      </c>
    </row>
    <row r="1701">
      <c r="C1701" s="95">
        <f t="shared" si="1"/>
        <v>0</v>
      </c>
    </row>
    <row r="1702">
      <c r="C1702" s="95">
        <f t="shared" si="1"/>
        <v>0</v>
      </c>
    </row>
    <row r="1703">
      <c r="C1703" s="95">
        <f t="shared" si="1"/>
        <v>0</v>
      </c>
    </row>
    <row r="1704">
      <c r="C1704" s="95">
        <f t="shared" si="1"/>
        <v>0</v>
      </c>
    </row>
    <row r="1705">
      <c r="C1705" s="95">
        <f t="shared" si="1"/>
        <v>0</v>
      </c>
    </row>
    <row r="1706">
      <c r="C1706" s="95">
        <f t="shared" si="1"/>
        <v>0</v>
      </c>
    </row>
    <row r="1707">
      <c r="C1707" s="95">
        <f t="shared" si="1"/>
        <v>0</v>
      </c>
    </row>
    <row r="1708">
      <c r="C1708" s="95">
        <f t="shared" si="1"/>
        <v>0</v>
      </c>
    </row>
    <row r="1709">
      <c r="C1709" s="95">
        <f t="shared" si="1"/>
        <v>0</v>
      </c>
    </row>
    <row r="1710">
      <c r="C1710" s="95">
        <f t="shared" si="1"/>
        <v>0</v>
      </c>
    </row>
    <row r="1711">
      <c r="C1711" s="95">
        <f t="shared" si="1"/>
        <v>0</v>
      </c>
    </row>
    <row r="1712">
      <c r="C1712" s="95">
        <f t="shared" si="1"/>
        <v>0</v>
      </c>
    </row>
    <row r="1713">
      <c r="C1713" s="95">
        <f t="shared" si="1"/>
        <v>0</v>
      </c>
    </row>
    <row r="1714">
      <c r="C1714" s="95">
        <f t="shared" si="1"/>
        <v>0</v>
      </c>
    </row>
    <row r="1715">
      <c r="C1715" s="95">
        <f t="shared" si="1"/>
        <v>0</v>
      </c>
    </row>
    <row r="1716">
      <c r="C1716" s="95">
        <f t="shared" si="1"/>
        <v>0</v>
      </c>
    </row>
    <row r="1717">
      <c r="C1717" s="95">
        <f t="shared" si="1"/>
        <v>0</v>
      </c>
    </row>
    <row r="1718">
      <c r="C1718" s="95">
        <f t="shared" si="1"/>
        <v>0</v>
      </c>
    </row>
    <row r="1719">
      <c r="C1719" s="95">
        <f t="shared" si="1"/>
        <v>0</v>
      </c>
    </row>
    <row r="1720">
      <c r="C1720" s="95">
        <f t="shared" si="1"/>
        <v>0</v>
      </c>
    </row>
    <row r="1721">
      <c r="C1721" s="95">
        <f t="shared" si="1"/>
        <v>0</v>
      </c>
    </row>
    <row r="1722">
      <c r="C1722" s="95">
        <f t="shared" si="1"/>
        <v>0</v>
      </c>
    </row>
    <row r="1723">
      <c r="C1723" s="95">
        <f t="shared" si="1"/>
        <v>0</v>
      </c>
    </row>
    <row r="1724">
      <c r="C1724" s="95">
        <f t="shared" si="1"/>
        <v>0</v>
      </c>
    </row>
    <row r="1725">
      <c r="C1725" s="95">
        <f t="shared" si="1"/>
        <v>0</v>
      </c>
    </row>
    <row r="1726">
      <c r="C1726" s="95">
        <f t="shared" si="1"/>
        <v>0</v>
      </c>
    </row>
    <row r="1727">
      <c r="C1727" s="95">
        <f t="shared" si="1"/>
        <v>0</v>
      </c>
    </row>
    <row r="1728">
      <c r="C1728" s="95">
        <f t="shared" si="1"/>
        <v>0</v>
      </c>
    </row>
    <row r="1729">
      <c r="C1729" s="95">
        <f t="shared" si="1"/>
        <v>0</v>
      </c>
    </row>
    <row r="1730">
      <c r="C1730" s="95">
        <f t="shared" si="1"/>
        <v>0</v>
      </c>
    </row>
    <row r="1731">
      <c r="C1731" s="95">
        <f t="shared" si="1"/>
        <v>0</v>
      </c>
    </row>
    <row r="1732">
      <c r="C1732" s="95">
        <f t="shared" si="1"/>
        <v>0</v>
      </c>
    </row>
    <row r="1733">
      <c r="C1733" s="95">
        <f t="shared" si="1"/>
        <v>0</v>
      </c>
    </row>
    <row r="1734">
      <c r="C1734" s="95">
        <f t="shared" si="1"/>
        <v>0</v>
      </c>
    </row>
    <row r="1735">
      <c r="C1735" s="95">
        <f t="shared" si="1"/>
        <v>0</v>
      </c>
    </row>
    <row r="1736">
      <c r="C1736" s="95">
        <f t="shared" si="1"/>
        <v>0</v>
      </c>
    </row>
    <row r="1737">
      <c r="C1737" s="95">
        <f t="shared" si="1"/>
        <v>0</v>
      </c>
    </row>
    <row r="1738">
      <c r="C1738" s="95">
        <f t="shared" si="1"/>
        <v>0</v>
      </c>
    </row>
    <row r="1739">
      <c r="C1739" s="95">
        <f t="shared" si="1"/>
        <v>0</v>
      </c>
    </row>
    <row r="1740">
      <c r="C1740" s="95">
        <f t="shared" si="1"/>
        <v>0</v>
      </c>
    </row>
    <row r="1741">
      <c r="C1741" s="95">
        <f t="shared" si="1"/>
        <v>0</v>
      </c>
    </row>
    <row r="1742">
      <c r="C1742" s="95">
        <f t="shared" si="1"/>
        <v>0</v>
      </c>
    </row>
    <row r="1743">
      <c r="C1743" s="95">
        <f t="shared" si="1"/>
        <v>0</v>
      </c>
    </row>
    <row r="1744">
      <c r="C1744" s="95">
        <f t="shared" si="1"/>
        <v>0</v>
      </c>
    </row>
    <row r="1745">
      <c r="C1745" s="95">
        <f t="shared" si="1"/>
        <v>0</v>
      </c>
    </row>
    <row r="1746">
      <c r="C1746" s="95">
        <f t="shared" si="1"/>
        <v>0</v>
      </c>
    </row>
    <row r="1747">
      <c r="C1747" s="95">
        <f t="shared" si="1"/>
        <v>0</v>
      </c>
    </row>
    <row r="1748">
      <c r="C1748" s="95">
        <f t="shared" si="1"/>
        <v>0</v>
      </c>
    </row>
    <row r="1749">
      <c r="C1749" s="95">
        <f t="shared" si="1"/>
        <v>0</v>
      </c>
    </row>
    <row r="1750">
      <c r="C1750" s="95">
        <f t="shared" si="1"/>
        <v>0</v>
      </c>
    </row>
    <row r="1751">
      <c r="C1751" s="95">
        <f t="shared" si="1"/>
        <v>0</v>
      </c>
    </row>
    <row r="1752">
      <c r="C1752" s="95">
        <f t="shared" si="1"/>
        <v>0</v>
      </c>
    </row>
    <row r="1753">
      <c r="C1753" s="95">
        <f t="shared" si="1"/>
        <v>0</v>
      </c>
    </row>
    <row r="1754">
      <c r="C1754" s="95">
        <f t="shared" si="1"/>
        <v>0</v>
      </c>
    </row>
    <row r="1755">
      <c r="C1755" s="95">
        <f t="shared" si="1"/>
        <v>0</v>
      </c>
    </row>
    <row r="1756">
      <c r="C1756" s="95">
        <f t="shared" si="1"/>
        <v>0</v>
      </c>
    </row>
    <row r="1757">
      <c r="C1757" s="95">
        <f t="shared" si="1"/>
        <v>0</v>
      </c>
    </row>
    <row r="1758">
      <c r="C1758" s="95">
        <f t="shared" si="1"/>
        <v>0</v>
      </c>
    </row>
    <row r="1759">
      <c r="C1759" s="95">
        <f t="shared" si="1"/>
        <v>0</v>
      </c>
    </row>
    <row r="1760">
      <c r="C1760" s="95">
        <f t="shared" si="1"/>
        <v>0</v>
      </c>
    </row>
    <row r="1761">
      <c r="C1761" s="95">
        <f t="shared" si="1"/>
        <v>0</v>
      </c>
    </row>
    <row r="1762">
      <c r="C1762" s="95">
        <f t="shared" si="1"/>
        <v>0</v>
      </c>
    </row>
    <row r="1763">
      <c r="C1763" s="95">
        <f t="shared" si="1"/>
        <v>0</v>
      </c>
    </row>
    <row r="1764">
      <c r="C1764" s="95">
        <f t="shared" si="1"/>
        <v>0</v>
      </c>
    </row>
    <row r="1765">
      <c r="C1765" s="95">
        <f t="shared" si="1"/>
        <v>0</v>
      </c>
    </row>
    <row r="1766">
      <c r="C1766" s="95">
        <f t="shared" si="1"/>
        <v>0</v>
      </c>
    </row>
    <row r="1767">
      <c r="C1767" s="95">
        <f t="shared" si="1"/>
        <v>0</v>
      </c>
    </row>
    <row r="1768">
      <c r="C1768" s="95">
        <f t="shared" si="1"/>
        <v>0</v>
      </c>
    </row>
    <row r="1769">
      <c r="C1769" s="95">
        <f t="shared" si="1"/>
        <v>0</v>
      </c>
    </row>
    <row r="1770">
      <c r="C1770" s="95">
        <f t="shared" si="1"/>
        <v>0</v>
      </c>
    </row>
    <row r="1771">
      <c r="C1771" s="95">
        <f t="shared" si="1"/>
        <v>0</v>
      </c>
    </row>
    <row r="1772">
      <c r="C1772" s="95">
        <f t="shared" si="1"/>
        <v>0</v>
      </c>
    </row>
    <row r="1773">
      <c r="C1773" s="95">
        <f t="shared" si="1"/>
        <v>0</v>
      </c>
    </row>
    <row r="1774">
      <c r="C1774" s="95">
        <f t="shared" si="1"/>
        <v>0</v>
      </c>
    </row>
    <row r="1775">
      <c r="C1775" s="95">
        <f t="shared" si="1"/>
        <v>0</v>
      </c>
    </row>
    <row r="1776">
      <c r="C1776" s="95">
        <f t="shared" si="1"/>
        <v>0</v>
      </c>
    </row>
    <row r="1777">
      <c r="C1777" s="95">
        <f t="shared" si="1"/>
        <v>0</v>
      </c>
    </row>
    <row r="1778">
      <c r="C1778" s="95">
        <f t="shared" si="1"/>
        <v>0</v>
      </c>
    </row>
    <row r="1779">
      <c r="C1779" s="95">
        <f t="shared" si="1"/>
        <v>0</v>
      </c>
    </row>
    <row r="1780">
      <c r="C1780" s="95">
        <f t="shared" si="1"/>
        <v>0</v>
      </c>
    </row>
    <row r="1781">
      <c r="C1781" s="95">
        <f t="shared" si="1"/>
        <v>0</v>
      </c>
    </row>
    <row r="1782">
      <c r="C1782" s="95">
        <f t="shared" si="1"/>
        <v>0</v>
      </c>
    </row>
    <row r="1783">
      <c r="C1783" s="95">
        <f t="shared" si="1"/>
        <v>0</v>
      </c>
    </row>
    <row r="1784">
      <c r="C1784" s="95">
        <f t="shared" si="1"/>
        <v>0</v>
      </c>
    </row>
    <row r="1785">
      <c r="C1785" s="95">
        <f t="shared" si="1"/>
        <v>0</v>
      </c>
    </row>
    <row r="1786">
      <c r="C1786" s="95">
        <f t="shared" si="1"/>
        <v>0</v>
      </c>
    </row>
    <row r="1787">
      <c r="C1787" s="95">
        <f t="shared" si="1"/>
        <v>0</v>
      </c>
    </row>
    <row r="1788">
      <c r="C1788" s="95">
        <f t="shared" si="1"/>
        <v>0</v>
      </c>
    </row>
    <row r="1789">
      <c r="C1789" s="95">
        <f t="shared" si="1"/>
        <v>0</v>
      </c>
    </row>
    <row r="1790">
      <c r="C1790" s="95">
        <f t="shared" si="1"/>
        <v>0</v>
      </c>
    </row>
    <row r="1791">
      <c r="C1791" s="95">
        <f t="shared" si="1"/>
        <v>0</v>
      </c>
    </row>
    <row r="1792">
      <c r="C1792" s="95">
        <f t="shared" si="1"/>
        <v>0</v>
      </c>
    </row>
    <row r="1793">
      <c r="C1793" s="95">
        <f t="shared" si="1"/>
        <v>0</v>
      </c>
    </row>
    <row r="1794">
      <c r="C1794" s="95">
        <f t="shared" si="1"/>
        <v>0</v>
      </c>
    </row>
    <row r="1795">
      <c r="C1795" s="95">
        <f t="shared" si="1"/>
        <v>0</v>
      </c>
    </row>
    <row r="1796">
      <c r="C1796" s="95">
        <f t="shared" si="1"/>
        <v>0</v>
      </c>
    </row>
    <row r="1797">
      <c r="C1797" s="95">
        <f t="shared" si="1"/>
        <v>0</v>
      </c>
    </row>
    <row r="1798">
      <c r="C1798" s="95">
        <f t="shared" si="1"/>
        <v>0</v>
      </c>
    </row>
    <row r="1799">
      <c r="C1799" s="95">
        <f t="shared" si="1"/>
        <v>0</v>
      </c>
    </row>
    <row r="1800">
      <c r="C1800" s="95">
        <f t="shared" si="1"/>
        <v>0</v>
      </c>
    </row>
    <row r="1801">
      <c r="C1801" s="95">
        <f t="shared" si="1"/>
        <v>0</v>
      </c>
    </row>
    <row r="1802">
      <c r="C1802" s="95">
        <f t="shared" si="1"/>
        <v>0</v>
      </c>
    </row>
    <row r="1803">
      <c r="C1803" s="95">
        <f t="shared" si="1"/>
        <v>0</v>
      </c>
    </row>
    <row r="1804">
      <c r="C1804" s="95">
        <f t="shared" si="1"/>
        <v>0</v>
      </c>
    </row>
    <row r="1805">
      <c r="C1805" s="95">
        <f t="shared" si="1"/>
        <v>0</v>
      </c>
    </row>
    <row r="1806">
      <c r="C1806" s="95">
        <f t="shared" si="1"/>
        <v>0</v>
      </c>
    </row>
    <row r="1807">
      <c r="C1807" s="95">
        <f t="shared" si="1"/>
        <v>0</v>
      </c>
    </row>
    <row r="1808">
      <c r="C1808" s="95">
        <f t="shared" si="1"/>
        <v>0</v>
      </c>
    </row>
    <row r="1809">
      <c r="C1809" s="95">
        <f t="shared" si="1"/>
        <v>0</v>
      </c>
    </row>
    <row r="1810">
      <c r="C1810" s="95">
        <f t="shared" si="1"/>
        <v>0</v>
      </c>
    </row>
    <row r="1811">
      <c r="C1811" s="95">
        <f t="shared" si="1"/>
        <v>0</v>
      </c>
    </row>
    <row r="1812">
      <c r="C1812" s="95">
        <f t="shared" si="1"/>
        <v>0</v>
      </c>
    </row>
    <row r="1813">
      <c r="C1813" s="95">
        <f t="shared" si="1"/>
        <v>0</v>
      </c>
    </row>
    <row r="1814">
      <c r="C1814" s="95">
        <f t="shared" si="1"/>
        <v>0</v>
      </c>
    </row>
    <row r="1815">
      <c r="C1815" s="95">
        <f t="shared" si="1"/>
        <v>0</v>
      </c>
    </row>
    <row r="1816">
      <c r="C1816" s="95">
        <f t="shared" si="1"/>
        <v>0</v>
      </c>
    </row>
    <row r="1817">
      <c r="C1817" s="95">
        <f t="shared" si="1"/>
        <v>0</v>
      </c>
    </row>
    <row r="1818">
      <c r="C1818" s="95">
        <f t="shared" si="1"/>
        <v>0</v>
      </c>
    </row>
    <row r="1819">
      <c r="C1819" s="95">
        <f t="shared" si="1"/>
        <v>0</v>
      </c>
    </row>
    <row r="1820">
      <c r="C1820" s="95">
        <f t="shared" si="1"/>
        <v>0</v>
      </c>
    </row>
    <row r="1821">
      <c r="C1821" s="95">
        <f t="shared" si="1"/>
        <v>0</v>
      </c>
    </row>
    <row r="1822">
      <c r="C1822" s="95">
        <f t="shared" si="1"/>
        <v>0</v>
      </c>
    </row>
    <row r="1823">
      <c r="C1823" s="95">
        <f t="shared" si="1"/>
        <v>0</v>
      </c>
    </row>
    <row r="1824">
      <c r="C1824" s="95">
        <f t="shared" si="1"/>
        <v>0</v>
      </c>
    </row>
    <row r="1825">
      <c r="C1825" s="95">
        <f t="shared" si="1"/>
        <v>0</v>
      </c>
    </row>
    <row r="1826">
      <c r="C1826" s="95">
        <f t="shared" si="1"/>
        <v>0</v>
      </c>
    </row>
    <row r="1827">
      <c r="C1827" s="95">
        <f t="shared" si="1"/>
        <v>0</v>
      </c>
    </row>
    <row r="1828">
      <c r="C1828" s="95">
        <f t="shared" si="1"/>
        <v>0</v>
      </c>
    </row>
    <row r="1829">
      <c r="C1829" s="95">
        <f t="shared" si="1"/>
        <v>0</v>
      </c>
    </row>
    <row r="1830">
      <c r="C1830" s="95">
        <f t="shared" si="1"/>
        <v>0</v>
      </c>
    </row>
    <row r="1831">
      <c r="C1831" s="95">
        <f t="shared" si="1"/>
        <v>0</v>
      </c>
    </row>
    <row r="1832">
      <c r="C1832" s="95">
        <f t="shared" si="1"/>
        <v>0</v>
      </c>
    </row>
    <row r="1833">
      <c r="C1833" s="95">
        <f t="shared" si="1"/>
        <v>0</v>
      </c>
    </row>
    <row r="1834">
      <c r="C1834" s="95">
        <f t="shared" si="1"/>
        <v>0</v>
      </c>
    </row>
    <row r="1835">
      <c r="C1835" s="95">
        <f t="shared" si="1"/>
        <v>0</v>
      </c>
    </row>
    <row r="1836">
      <c r="C1836" s="95">
        <f t="shared" si="1"/>
        <v>0</v>
      </c>
    </row>
    <row r="1837">
      <c r="C1837" s="95">
        <f t="shared" si="1"/>
        <v>0</v>
      </c>
    </row>
    <row r="1838">
      <c r="C1838" s="95">
        <f t="shared" si="1"/>
        <v>0</v>
      </c>
    </row>
    <row r="1839">
      <c r="C1839" s="95">
        <f t="shared" si="1"/>
        <v>0</v>
      </c>
    </row>
    <row r="1840">
      <c r="C1840" s="95">
        <f t="shared" si="1"/>
        <v>0</v>
      </c>
    </row>
    <row r="1841">
      <c r="C1841" s="95">
        <f t="shared" si="1"/>
        <v>0</v>
      </c>
    </row>
    <row r="1842">
      <c r="C1842" s="95">
        <f t="shared" si="1"/>
        <v>0</v>
      </c>
    </row>
    <row r="1843">
      <c r="C1843" s="95">
        <f t="shared" si="1"/>
        <v>0</v>
      </c>
    </row>
    <row r="1844">
      <c r="C1844" s="95">
        <f t="shared" si="1"/>
        <v>0</v>
      </c>
    </row>
    <row r="1845">
      <c r="C1845" s="95">
        <f t="shared" si="1"/>
        <v>0</v>
      </c>
    </row>
    <row r="1846">
      <c r="C1846" s="95">
        <f t="shared" si="1"/>
        <v>0</v>
      </c>
    </row>
    <row r="1847">
      <c r="C1847" s="95">
        <f t="shared" si="1"/>
        <v>0</v>
      </c>
    </row>
    <row r="1848">
      <c r="C1848" s="95">
        <f t="shared" si="1"/>
        <v>0</v>
      </c>
    </row>
    <row r="1849">
      <c r="C1849" s="95">
        <f t="shared" si="1"/>
        <v>0</v>
      </c>
    </row>
    <row r="1850">
      <c r="C1850" s="95">
        <f t="shared" si="1"/>
        <v>0</v>
      </c>
    </row>
    <row r="1851">
      <c r="C1851" s="95">
        <f t="shared" si="1"/>
        <v>0</v>
      </c>
    </row>
    <row r="1852">
      <c r="C1852" s="95">
        <f t="shared" si="1"/>
        <v>0</v>
      </c>
    </row>
    <row r="1853">
      <c r="C1853" s="95">
        <f t="shared" si="1"/>
        <v>0</v>
      </c>
    </row>
    <row r="1854">
      <c r="C1854" s="95">
        <f t="shared" si="1"/>
        <v>0</v>
      </c>
    </row>
    <row r="1855">
      <c r="C1855" s="95">
        <f t="shared" si="1"/>
        <v>0</v>
      </c>
    </row>
    <row r="1856">
      <c r="C1856" s="95">
        <f t="shared" si="1"/>
        <v>0</v>
      </c>
    </row>
    <row r="1857">
      <c r="C1857" s="95">
        <f t="shared" si="1"/>
        <v>0</v>
      </c>
    </row>
    <row r="1858">
      <c r="C1858" s="95">
        <f t="shared" si="1"/>
        <v>0</v>
      </c>
    </row>
    <row r="1859">
      <c r="C1859" s="95">
        <f t="shared" si="1"/>
        <v>0</v>
      </c>
    </row>
    <row r="1860">
      <c r="C1860" s="95">
        <f t="shared" si="1"/>
        <v>0</v>
      </c>
    </row>
    <row r="1861">
      <c r="C1861" s="95">
        <f t="shared" si="1"/>
        <v>0</v>
      </c>
    </row>
    <row r="1862">
      <c r="C1862" s="95">
        <f t="shared" si="1"/>
        <v>0</v>
      </c>
    </row>
    <row r="1863">
      <c r="C1863" s="95">
        <f t="shared" si="1"/>
        <v>0</v>
      </c>
    </row>
    <row r="1864">
      <c r="C1864" s="95">
        <f t="shared" si="1"/>
        <v>0</v>
      </c>
    </row>
    <row r="1865">
      <c r="C1865" s="95">
        <f t="shared" si="1"/>
        <v>0</v>
      </c>
    </row>
    <row r="1866">
      <c r="C1866" s="95">
        <f t="shared" si="1"/>
        <v>0</v>
      </c>
    </row>
    <row r="1867">
      <c r="C1867" s="95">
        <f t="shared" si="1"/>
        <v>0</v>
      </c>
    </row>
    <row r="1868">
      <c r="C1868" s="95">
        <f t="shared" si="1"/>
        <v>0</v>
      </c>
    </row>
    <row r="1869">
      <c r="C1869" s="95">
        <f t="shared" si="1"/>
        <v>0</v>
      </c>
    </row>
    <row r="1870">
      <c r="C1870" s="95">
        <f t="shared" si="1"/>
        <v>0</v>
      </c>
    </row>
    <row r="1871">
      <c r="C1871" s="95">
        <f t="shared" si="1"/>
        <v>0</v>
      </c>
    </row>
    <row r="1872">
      <c r="C1872" s="95">
        <f t="shared" si="1"/>
        <v>0</v>
      </c>
    </row>
    <row r="1873">
      <c r="C1873" s="95">
        <f t="shared" si="1"/>
        <v>0</v>
      </c>
    </row>
    <row r="1874">
      <c r="C1874" s="95">
        <f t="shared" si="1"/>
        <v>0</v>
      </c>
    </row>
    <row r="1875">
      <c r="C1875" s="95">
        <f t="shared" si="1"/>
        <v>0</v>
      </c>
    </row>
    <row r="1876">
      <c r="C1876" s="95">
        <f t="shared" si="1"/>
        <v>0</v>
      </c>
    </row>
    <row r="1877">
      <c r="C1877" s="95">
        <f t="shared" si="1"/>
        <v>0</v>
      </c>
    </row>
    <row r="1878">
      <c r="C1878" s="95">
        <f t="shared" si="1"/>
        <v>0</v>
      </c>
    </row>
    <row r="1879">
      <c r="C1879" s="95">
        <f t="shared" si="1"/>
        <v>0</v>
      </c>
    </row>
    <row r="1880">
      <c r="C1880" s="95">
        <f t="shared" si="1"/>
        <v>0</v>
      </c>
    </row>
    <row r="1881">
      <c r="C1881" s="95">
        <f t="shared" si="1"/>
        <v>0</v>
      </c>
    </row>
    <row r="1882">
      <c r="C1882" s="95">
        <f t="shared" si="1"/>
        <v>0</v>
      </c>
    </row>
    <row r="1883">
      <c r="C1883" s="95">
        <f t="shared" si="1"/>
        <v>0</v>
      </c>
    </row>
    <row r="1884">
      <c r="C1884" s="95">
        <f t="shared" si="1"/>
        <v>0</v>
      </c>
    </row>
    <row r="1885">
      <c r="C1885" s="95">
        <f t="shared" si="1"/>
        <v>0</v>
      </c>
    </row>
    <row r="1886">
      <c r="C1886" s="95">
        <f t="shared" si="1"/>
        <v>0</v>
      </c>
    </row>
    <row r="1887">
      <c r="C1887" s="95">
        <f t="shared" si="1"/>
        <v>0</v>
      </c>
    </row>
    <row r="1888">
      <c r="C1888" s="95">
        <f t="shared" si="1"/>
        <v>0</v>
      </c>
    </row>
    <row r="1889">
      <c r="C1889" s="95">
        <f t="shared" si="1"/>
        <v>0</v>
      </c>
    </row>
    <row r="1890">
      <c r="C1890" s="95">
        <f t="shared" si="1"/>
        <v>0</v>
      </c>
    </row>
    <row r="1891">
      <c r="C1891" s="95">
        <f t="shared" si="1"/>
        <v>0</v>
      </c>
    </row>
    <row r="1892">
      <c r="C1892" s="95">
        <f t="shared" si="1"/>
        <v>0</v>
      </c>
    </row>
    <row r="1893">
      <c r="C1893" s="95">
        <f t="shared" si="1"/>
        <v>0</v>
      </c>
    </row>
    <row r="1894">
      <c r="C1894" s="95">
        <f t="shared" si="1"/>
        <v>0</v>
      </c>
    </row>
    <row r="1895">
      <c r="C1895" s="95">
        <f t="shared" si="1"/>
        <v>0</v>
      </c>
    </row>
    <row r="1896">
      <c r="C1896" s="95">
        <f t="shared" si="1"/>
        <v>0</v>
      </c>
    </row>
    <row r="1897">
      <c r="C1897" s="95">
        <f t="shared" si="1"/>
        <v>0</v>
      </c>
    </row>
    <row r="1898">
      <c r="C1898" s="95">
        <f t="shared" si="1"/>
        <v>0</v>
      </c>
    </row>
    <row r="1899">
      <c r="C1899" s="95">
        <f t="shared" si="1"/>
        <v>0</v>
      </c>
    </row>
    <row r="1900">
      <c r="C1900" s="95">
        <f t="shared" si="1"/>
        <v>0</v>
      </c>
    </row>
    <row r="1901">
      <c r="C1901" s="95">
        <f t="shared" si="1"/>
        <v>0</v>
      </c>
    </row>
    <row r="1902">
      <c r="C1902" s="95">
        <f t="shared" si="1"/>
        <v>0</v>
      </c>
    </row>
    <row r="1903">
      <c r="C1903" s="95">
        <f t="shared" si="1"/>
        <v>0</v>
      </c>
    </row>
    <row r="1904">
      <c r="C1904" s="95">
        <f t="shared" si="1"/>
        <v>0</v>
      </c>
    </row>
    <row r="1905">
      <c r="C1905" s="95">
        <f t="shared" si="1"/>
        <v>0</v>
      </c>
    </row>
    <row r="1906">
      <c r="C1906" s="95">
        <f t="shared" si="1"/>
        <v>0</v>
      </c>
    </row>
    <row r="1907">
      <c r="C1907" s="95">
        <f t="shared" si="1"/>
        <v>0</v>
      </c>
    </row>
    <row r="1908">
      <c r="C1908" s="95">
        <f t="shared" si="1"/>
        <v>0</v>
      </c>
    </row>
    <row r="1909">
      <c r="C1909" s="95">
        <f t="shared" si="1"/>
        <v>0</v>
      </c>
    </row>
    <row r="1910">
      <c r="C1910" s="95">
        <f t="shared" si="1"/>
        <v>0</v>
      </c>
    </row>
    <row r="1911">
      <c r="C1911" s="95">
        <f t="shared" si="1"/>
        <v>0</v>
      </c>
    </row>
    <row r="1912">
      <c r="C1912" s="95">
        <f t="shared" si="1"/>
        <v>0</v>
      </c>
    </row>
    <row r="1913">
      <c r="C1913" s="95">
        <f t="shared" si="1"/>
        <v>0</v>
      </c>
    </row>
    <row r="1914">
      <c r="C1914" s="95">
        <f t="shared" si="1"/>
        <v>0</v>
      </c>
    </row>
    <row r="1915">
      <c r="C1915" s="95">
        <f t="shared" si="1"/>
        <v>0</v>
      </c>
    </row>
    <row r="1916">
      <c r="C1916" s="95">
        <f t="shared" si="1"/>
        <v>0</v>
      </c>
    </row>
    <row r="1917">
      <c r="C1917" s="95">
        <f t="shared" si="1"/>
        <v>0</v>
      </c>
    </row>
    <row r="1918">
      <c r="C1918" s="95">
        <f t="shared" si="1"/>
        <v>0</v>
      </c>
    </row>
    <row r="1919">
      <c r="C1919" s="95">
        <f t="shared" si="1"/>
        <v>0</v>
      </c>
    </row>
    <row r="1920">
      <c r="C1920" s="95">
        <f t="shared" si="1"/>
        <v>0</v>
      </c>
    </row>
    <row r="1921">
      <c r="C1921" s="95">
        <f t="shared" si="1"/>
        <v>0</v>
      </c>
    </row>
    <row r="1922">
      <c r="C1922" s="95">
        <f t="shared" si="1"/>
        <v>0</v>
      </c>
    </row>
    <row r="1923">
      <c r="C1923" s="95">
        <f t="shared" si="1"/>
        <v>0</v>
      </c>
    </row>
    <row r="1924">
      <c r="C1924" s="95">
        <f t="shared" si="1"/>
        <v>0</v>
      </c>
    </row>
    <row r="1925">
      <c r="C1925" s="95">
        <f t="shared" si="1"/>
        <v>0</v>
      </c>
    </row>
    <row r="1926">
      <c r="C1926" s="95">
        <f t="shared" si="1"/>
        <v>0</v>
      </c>
    </row>
    <row r="1927">
      <c r="C1927" s="95">
        <f t="shared" si="1"/>
        <v>0</v>
      </c>
    </row>
    <row r="1928">
      <c r="C1928" s="95">
        <f t="shared" si="1"/>
        <v>0</v>
      </c>
    </row>
    <row r="1929">
      <c r="C1929" s="95">
        <f t="shared" si="1"/>
        <v>0</v>
      </c>
    </row>
    <row r="1930">
      <c r="C1930" s="95">
        <f t="shared" si="1"/>
        <v>0</v>
      </c>
    </row>
    <row r="1931">
      <c r="C1931" s="95">
        <f t="shared" si="1"/>
        <v>0</v>
      </c>
    </row>
    <row r="1932">
      <c r="C1932" s="95">
        <f t="shared" si="1"/>
        <v>0</v>
      </c>
    </row>
    <row r="1933">
      <c r="C1933" s="95">
        <f t="shared" si="1"/>
        <v>0</v>
      </c>
    </row>
    <row r="1934">
      <c r="C1934" s="95">
        <f t="shared" si="1"/>
        <v>0</v>
      </c>
    </row>
    <row r="1935">
      <c r="C1935" s="95">
        <f t="shared" si="1"/>
        <v>0</v>
      </c>
    </row>
    <row r="1936">
      <c r="C1936" s="95">
        <f t="shared" si="1"/>
        <v>0</v>
      </c>
    </row>
    <row r="1937">
      <c r="C1937" s="95">
        <f t="shared" si="1"/>
        <v>0</v>
      </c>
    </row>
    <row r="1938">
      <c r="C1938" s="95">
        <f t="shared" si="1"/>
        <v>0</v>
      </c>
    </row>
    <row r="1939">
      <c r="C1939" s="95">
        <f t="shared" si="1"/>
        <v>0</v>
      </c>
    </row>
    <row r="1940">
      <c r="C1940" s="95">
        <f t="shared" si="1"/>
        <v>0</v>
      </c>
    </row>
    <row r="1941">
      <c r="C1941" s="95">
        <f t="shared" si="1"/>
        <v>0</v>
      </c>
    </row>
    <row r="1942">
      <c r="C1942" s="95">
        <f t="shared" si="1"/>
        <v>0</v>
      </c>
    </row>
    <row r="1943">
      <c r="C1943" s="95">
        <f t="shared" si="1"/>
        <v>0</v>
      </c>
    </row>
    <row r="1944">
      <c r="C1944" s="95">
        <f t="shared" si="1"/>
        <v>0</v>
      </c>
    </row>
    <row r="1945">
      <c r="C1945" s="95">
        <f t="shared" si="1"/>
        <v>0</v>
      </c>
    </row>
    <row r="1946">
      <c r="C1946" s="95">
        <f t="shared" si="1"/>
        <v>0</v>
      </c>
    </row>
    <row r="1947">
      <c r="C1947" s="95">
        <f t="shared" si="1"/>
        <v>0</v>
      </c>
    </row>
    <row r="1948">
      <c r="C1948" s="95">
        <f t="shared" si="1"/>
        <v>0</v>
      </c>
    </row>
    <row r="1949">
      <c r="C1949" s="95">
        <f t="shared" si="1"/>
        <v>0</v>
      </c>
    </row>
    <row r="1950">
      <c r="C1950" s="95">
        <f t="shared" si="1"/>
        <v>0</v>
      </c>
    </row>
    <row r="1951">
      <c r="C1951" s="95">
        <f t="shared" si="1"/>
        <v>0</v>
      </c>
    </row>
    <row r="1952">
      <c r="C1952" s="95">
        <f t="shared" si="1"/>
        <v>0</v>
      </c>
    </row>
    <row r="1953">
      <c r="C1953" s="95">
        <f t="shared" si="1"/>
        <v>0</v>
      </c>
    </row>
    <row r="1954">
      <c r="C1954" s="95">
        <f t="shared" si="1"/>
        <v>0</v>
      </c>
    </row>
    <row r="1955">
      <c r="C1955" s="95">
        <f t="shared" si="1"/>
        <v>0</v>
      </c>
    </row>
    <row r="1956">
      <c r="C1956" s="95">
        <f t="shared" si="1"/>
        <v>0</v>
      </c>
    </row>
    <row r="1957">
      <c r="C1957" s="95">
        <f t="shared" si="1"/>
        <v>0</v>
      </c>
    </row>
    <row r="1958">
      <c r="C1958" s="95">
        <f t="shared" si="1"/>
        <v>0</v>
      </c>
    </row>
    <row r="1959">
      <c r="C1959" s="95">
        <f t="shared" si="1"/>
        <v>0</v>
      </c>
    </row>
    <row r="1960">
      <c r="C1960" s="95">
        <f t="shared" si="1"/>
        <v>0</v>
      </c>
    </row>
    <row r="1961">
      <c r="C1961" s="95">
        <f t="shared" si="1"/>
        <v>0</v>
      </c>
    </row>
    <row r="1962">
      <c r="C1962" s="95">
        <f t="shared" si="1"/>
        <v>0</v>
      </c>
    </row>
    <row r="1963">
      <c r="C1963" s="95">
        <f t="shared" si="1"/>
        <v>0</v>
      </c>
    </row>
    <row r="1964">
      <c r="C1964" s="95">
        <f t="shared" si="1"/>
        <v>0</v>
      </c>
    </row>
    <row r="1965">
      <c r="C1965" s="95">
        <f t="shared" si="1"/>
        <v>0</v>
      </c>
    </row>
    <row r="1966">
      <c r="C1966" s="95">
        <f t="shared" si="1"/>
        <v>0</v>
      </c>
    </row>
    <row r="1967">
      <c r="C1967" s="95">
        <f t="shared" si="1"/>
        <v>0</v>
      </c>
    </row>
    <row r="1968">
      <c r="C1968" s="95">
        <f t="shared" si="1"/>
        <v>0</v>
      </c>
    </row>
    <row r="1969">
      <c r="C1969" s="95">
        <f t="shared" si="1"/>
        <v>0</v>
      </c>
    </row>
    <row r="1970">
      <c r="C1970" s="95">
        <f t="shared" si="1"/>
        <v>0</v>
      </c>
    </row>
    <row r="1971">
      <c r="C1971" s="95">
        <f t="shared" si="1"/>
        <v>0</v>
      </c>
    </row>
    <row r="1972">
      <c r="C1972" s="95">
        <f t="shared" si="1"/>
        <v>0</v>
      </c>
    </row>
    <row r="1973">
      <c r="C1973" s="95">
        <f t="shared" si="1"/>
        <v>0</v>
      </c>
    </row>
    <row r="1974">
      <c r="C1974" s="95">
        <f t="shared" si="1"/>
        <v>0</v>
      </c>
    </row>
    <row r="1975">
      <c r="C1975" s="95">
        <f t="shared" si="1"/>
        <v>0</v>
      </c>
    </row>
    <row r="1976">
      <c r="C1976" s="95">
        <f t="shared" si="1"/>
        <v>0</v>
      </c>
    </row>
    <row r="1977">
      <c r="C1977" s="95">
        <f t="shared" si="1"/>
        <v>0</v>
      </c>
    </row>
    <row r="1978">
      <c r="C1978" s="95">
        <f t="shared" si="1"/>
        <v>0</v>
      </c>
    </row>
    <row r="1979">
      <c r="C1979" s="95">
        <f t="shared" si="1"/>
        <v>0</v>
      </c>
    </row>
    <row r="1980">
      <c r="C1980" s="95">
        <f t="shared" si="1"/>
        <v>0</v>
      </c>
    </row>
    <row r="1981">
      <c r="C1981" s="95">
        <f t="shared" si="1"/>
        <v>0</v>
      </c>
    </row>
    <row r="1982">
      <c r="C1982" s="95">
        <f t="shared" si="1"/>
        <v>0</v>
      </c>
    </row>
    <row r="1983">
      <c r="C1983" s="95">
        <f t="shared" si="1"/>
        <v>0</v>
      </c>
    </row>
    <row r="1984">
      <c r="C1984" s="95">
        <f t="shared" si="1"/>
        <v>0</v>
      </c>
    </row>
    <row r="1985">
      <c r="C1985" s="95">
        <f t="shared" si="1"/>
        <v>0</v>
      </c>
    </row>
    <row r="1986">
      <c r="C1986" s="95">
        <f t="shared" si="1"/>
        <v>0</v>
      </c>
    </row>
    <row r="1987">
      <c r="C1987" s="95">
        <f t="shared" si="1"/>
        <v>0</v>
      </c>
    </row>
    <row r="1988">
      <c r="C1988" s="95">
        <f t="shared" si="1"/>
        <v>0</v>
      </c>
    </row>
    <row r="1989">
      <c r="C1989" s="95">
        <f t="shared" si="1"/>
        <v>0</v>
      </c>
    </row>
    <row r="1990">
      <c r="C1990" s="95">
        <f t="shared" si="1"/>
        <v>0</v>
      </c>
    </row>
    <row r="1991">
      <c r="C1991" s="95">
        <f t="shared" si="1"/>
        <v>0</v>
      </c>
    </row>
    <row r="1992">
      <c r="C1992" s="95">
        <f t="shared" si="1"/>
        <v>0</v>
      </c>
    </row>
    <row r="1993">
      <c r="C1993" s="95">
        <f t="shared" si="1"/>
        <v>0</v>
      </c>
    </row>
    <row r="1994">
      <c r="C1994" s="95">
        <f t="shared" si="1"/>
        <v>0</v>
      </c>
    </row>
    <row r="1995">
      <c r="C1995" s="95">
        <f t="shared" si="1"/>
        <v>0</v>
      </c>
    </row>
    <row r="1996">
      <c r="C1996" s="95">
        <f t="shared" si="1"/>
        <v>0</v>
      </c>
    </row>
    <row r="1997">
      <c r="C1997" s="95">
        <f t="shared" si="1"/>
        <v>0</v>
      </c>
    </row>
    <row r="1998">
      <c r="C1998" s="95">
        <f t="shared" si="1"/>
        <v>0</v>
      </c>
    </row>
    <row r="1999">
      <c r="C1999" s="95">
        <f t="shared" si="1"/>
        <v>0</v>
      </c>
    </row>
    <row r="2000">
      <c r="C2000" s="95">
        <f t="shared" si="1"/>
        <v>0</v>
      </c>
    </row>
    <row r="2001">
      <c r="C2001" s="95">
        <f t="shared" si="1"/>
        <v>0</v>
      </c>
    </row>
    <row r="2002">
      <c r="C2002" s="95">
        <f t="shared" si="1"/>
        <v>0</v>
      </c>
    </row>
    <row r="2003">
      <c r="C2003" s="95">
        <f t="shared" si="1"/>
        <v>0</v>
      </c>
    </row>
    <row r="2004">
      <c r="C2004" s="95">
        <f t="shared" si="1"/>
        <v>0</v>
      </c>
    </row>
    <row r="2005">
      <c r="C2005" s="95">
        <f t="shared" si="1"/>
        <v>0</v>
      </c>
    </row>
    <row r="2006">
      <c r="C2006" s="95">
        <f t="shared" si="1"/>
        <v>0</v>
      </c>
    </row>
    <row r="2007">
      <c r="C2007" s="95">
        <f t="shared" si="1"/>
        <v>0</v>
      </c>
    </row>
    <row r="2008">
      <c r="C2008" s="95">
        <f t="shared" si="1"/>
        <v>0</v>
      </c>
    </row>
    <row r="2009">
      <c r="C2009" s="95">
        <f t="shared" si="1"/>
        <v>0</v>
      </c>
    </row>
    <row r="2010">
      <c r="C2010" s="95">
        <f t="shared" si="1"/>
        <v>0</v>
      </c>
    </row>
    <row r="2011">
      <c r="C2011" s="95">
        <f t="shared" si="1"/>
        <v>0</v>
      </c>
    </row>
    <row r="2012">
      <c r="C2012" s="95">
        <f t="shared" si="1"/>
        <v>0</v>
      </c>
    </row>
    <row r="2013">
      <c r="C2013" s="95">
        <f t="shared" si="1"/>
        <v>0</v>
      </c>
    </row>
    <row r="2014">
      <c r="C2014" s="95">
        <f t="shared" si="1"/>
        <v>0</v>
      </c>
    </row>
    <row r="2015">
      <c r="C2015" s="95">
        <f t="shared" si="1"/>
        <v>0</v>
      </c>
    </row>
    <row r="2016">
      <c r="C2016" s="95">
        <f t="shared" si="1"/>
        <v>0</v>
      </c>
    </row>
    <row r="2017">
      <c r="C2017" s="95">
        <f t="shared" si="1"/>
        <v>0</v>
      </c>
    </row>
    <row r="2018">
      <c r="C2018" s="95">
        <f t="shared" si="1"/>
        <v>0</v>
      </c>
    </row>
    <row r="2019">
      <c r="C2019" s="95">
        <f t="shared" si="1"/>
        <v>0</v>
      </c>
    </row>
    <row r="2020">
      <c r="C2020" s="95">
        <f t="shared" si="1"/>
        <v>0</v>
      </c>
    </row>
    <row r="2021">
      <c r="C2021" s="95">
        <f t="shared" si="1"/>
        <v>0</v>
      </c>
    </row>
    <row r="2022">
      <c r="C2022" s="95">
        <f t="shared" si="1"/>
        <v>0</v>
      </c>
    </row>
    <row r="2023">
      <c r="C2023" s="95">
        <f t="shared" si="1"/>
        <v>0</v>
      </c>
    </row>
    <row r="2024">
      <c r="C2024" s="95">
        <f t="shared" si="1"/>
        <v>0</v>
      </c>
    </row>
    <row r="2025">
      <c r="C2025" s="95">
        <f t="shared" si="1"/>
        <v>0</v>
      </c>
    </row>
    <row r="2026">
      <c r="C2026" s="95">
        <f t="shared" si="1"/>
        <v>0</v>
      </c>
    </row>
    <row r="2027">
      <c r="C2027" s="95">
        <f t="shared" si="1"/>
        <v>0</v>
      </c>
    </row>
    <row r="2028">
      <c r="C2028" s="95">
        <f t="shared" si="1"/>
        <v>0</v>
      </c>
    </row>
    <row r="2029">
      <c r="C2029" s="95">
        <f t="shared" si="1"/>
        <v>0</v>
      </c>
    </row>
    <row r="2030">
      <c r="C2030" s="95">
        <f t="shared" si="1"/>
        <v>0</v>
      </c>
    </row>
    <row r="2031">
      <c r="C2031" s="95">
        <f t="shared" si="1"/>
        <v>0</v>
      </c>
    </row>
    <row r="2032">
      <c r="C2032" s="95">
        <f t="shared" si="1"/>
        <v>0</v>
      </c>
    </row>
    <row r="2033">
      <c r="C2033" s="95">
        <f t="shared" si="1"/>
        <v>0</v>
      </c>
    </row>
    <row r="2034">
      <c r="C2034" s="95">
        <f t="shared" si="1"/>
        <v>0</v>
      </c>
    </row>
    <row r="2035">
      <c r="C2035" s="95">
        <f t="shared" si="1"/>
        <v>0</v>
      </c>
    </row>
    <row r="2036">
      <c r="C2036" s="95">
        <f t="shared" si="1"/>
        <v>0</v>
      </c>
    </row>
    <row r="2037">
      <c r="C2037" s="95">
        <f t="shared" si="1"/>
        <v>0</v>
      </c>
    </row>
    <row r="2038">
      <c r="C2038" s="95">
        <f t="shared" si="1"/>
        <v>0</v>
      </c>
    </row>
    <row r="2039">
      <c r="C2039" s="95">
        <f t="shared" si="1"/>
        <v>0</v>
      </c>
    </row>
    <row r="2040">
      <c r="C2040" s="95">
        <f t="shared" si="1"/>
        <v>0</v>
      </c>
    </row>
    <row r="2041">
      <c r="C2041" s="95">
        <f t="shared" si="1"/>
        <v>0</v>
      </c>
    </row>
    <row r="2042">
      <c r="C2042" s="95">
        <f t="shared" si="1"/>
        <v>0</v>
      </c>
    </row>
    <row r="2043">
      <c r="C2043" s="95">
        <f t="shared" si="1"/>
        <v>0</v>
      </c>
    </row>
    <row r="2044">
      <c r="C2044" s="95">
        <f t="shared" si="1"/>
        <v>0</v>
      </c>
    </row>
    <row r="2045">
      <c r="C2045" s="95">
        <f t="shared" si="1"/>
        <v>0</v>
      </c>
    </row>
    <row r="2046">
      <c r="C2046" s="95">
        <f t="shared" si="1"/>
        <v>0</v>
      </c>
    </row>
    <row r="2047">
      <c r="C2047" s="95">
        <f t="shared" si="1"/>
        <v>0</v>
      </c>
    </row>
    <row r="2048">
      <c r="C2048" s="95">
        <f t="shared" si="1"/>
        <v>0</v>
      </c>
    </row>
    <row r="2049">
      <c r="C2049" s="95">
        <f t="shared" si="1"/>
        <v>0</v>
      </c>
    </row>
    <row r="2050">
      <c r="C2050" s="95">
        <f t="shared" si="1"/>
        <v>0</v>
      </c>
    </row>
    <row r="2051">
      <c r="C2051" s="95">
        <f t="shared" si="1"/>
        <v>0</v>
      </c>
    </row>
    <row r="2052">
      <c r="C2052" s="95">
        <f t="shared" si="1"/>
        <v>0</v>
      </c>
    </row>
    <row r="2053">
      <c r="C2053" s="95">
        <f t="shared" si="1"/>
        <v>0</v>
      </c>
    </row>
    <row r="2054">
      <c r="C2054" s="95">
        <f t="shared" si="1"/>
        <v>0</v>
      </c>
    </row>
    <row r="2055">
      <c r="C2055" s="95">
        <f t="shared" si="1"/>
        <v>0</v>
      </c>
    </row>
    <row r="2056">
      <c r="C2056" s="95">
        <f t="shared" si="1"/>
        <v>0</v>
      </c>
    </row>
    <row r="2057">
      <c r="C2057" s="95">
        <f t="shared" si="1"/>
        <v>0</v>
      </c>
    </row>
    <row r="2058">
      <c r="C2058" s="95">
        <f t="shared" si="1"/>
        <v>0</v>
      </c>
    </row>
    <row r="2059">
      <c r="C2059" s="95">
        <f t="shared" si="1"/>
        <v>0</v>
      </c>
    </row>
    <row r="2060">
      <c r="C2060" s="95">
        <f t="shared" si="1"/>
        <v>0</v>
      </c>
    </row>
    <row r="2061">
      <c r="C2061" s="95">
        <f t="shared" si="1"/>
        <v>0</v>
      </c>
    </row>
    <row r="2062">
      <c r="C2062" s="95">
        <f t="shared" si="1"/>
        <v>0</v>
      </c>
    </row>
    <row r="2063">
      <c r="C2063" s="95">
        <f t="shared" si="1"/>
        <v>0</v>
      </c>
    </row>
    <row r="2064">
      <c r="C2064" s="95">
        <f t="shared" si="1"/>
        <v>0</v>
      </c>
    </row>
    <row r="2065">
      <c r="C2065" s="95">
        <f t="shared" si="1"/>
        <v>0</v>
      </c>
    </row>
    <row r="2066">
      <c r="C2066" s="95">
        <f t="shared" si="1"/>
        <v>0</v>
      </c>
    </row>
    <row r="2067">
      <c r="C2067" s="95">
        <f t="shared" si="1"/>
        <v>0</v>
      </c>
    </row>
    <row r="2068">
      <c r="C2068" s="95">
        <f t="shared" si="1"/>
        <v>0</v>
      </c>
    </row>
    <row r="2069">
      <c r="C2069" s="95">
        <f t="shared" si="1"/>
        <v>0</v>
      </c>
    </row>
    <row r="2070">
      <c r="C2070" s="95">
        <f t="shared" si="1"/>
        <v>0</v>
      </c>
    </row>
    <row r="2071">
      <c r="C2071" s="95">
        <f t="shared" si="1"/>
        <v>0</v>
      </c>
    </row>
    <row r="2072">
      <c r="C2072" s="95">
        <f t="shared" si="1"/>
        <v>0</v>
      </c>
    </row>
    <row r="2073">
      <c r="C2073" s="95">
        <f t="shared" si="1"/>
        <v>0</v>
      </c>
    </row>
    <row r="2074">
      <c r="C2074" s="95">
        <f t="shared" si="1"/>
        <v>0</v>
      </c>
    </row>
    <row r="2075">
      <c r="C2075" s="95">
        <f t="shared" si="1"/>
        <v>0</v>
      </c>
    </row>
    <row r="2076">
      <c r="C2076" s="95">
        <f t="shared" si="1"/>
        <v>0</v>
      </c>
    </row>
    <row r="2077">
      <c r="C2077" s="95">
        <f t="shared" si="1"/>
        <v>0</v>
      </c>
    </row>
    <row r="2078">
      <c r="C2078" s="95">
        <f t="shared" si="1"/>
        <v>0</v>
      </c>
    </row>
    <row r="2079">
      <c r="C2079" s="95">
        <f t="shared" si="1"/>
        <v>0</v>
      </c>
    </row>
    <row r="2080">
      <c r="C2080" s="95">
        <f t="shared" si="1"/>
        <v>0</v>
      </c>
    </row>
    <row r="2081">
      <c r="C2081" s="95">
        <f t="shared" si="1"/>
        <v>0</v>
      </c>
    </row>
    <row r="2082">
      <c r="C2082" s="95">
        <f t="shared" si="1"/>
        <v>0</v>
      </c>
    </row>
    <row r="2083">
      <c r="C2083" s="95">
        <f t="shared" si="1"/>
        <v>0</v>
      </c>
    </row>
    <row r="2084">
      <c r="C2084" s="95">
        <f t="shared" si="1"/>
        <v>0</v>
      </c>
    </row>
    <row r="2085">
      <c r="C2085" s="95">
        <f t="shared" si="1"/>
        <v>0</v>
      </c>
    </row>
    <row r="2086">
      <c r="C2086" s="95">
        <f t="shared" si="1"/>
        <v>0</v>
      </c>
    </row>
    <row r="2087">
      <c r="C2087" s="95">
        <f t="shared" si="1"/>
        <v>0</v>
      </c>
    </row>
    <row r="2088">
      <c r="C2088" s="95">
        <f t="shared" si="1"/>
        <v>0</v>
      </c>
    </row>
    <row r="2089">
      <c r="C2089" s="95">
        <f t="shared" si="1"/>
        <v>0</v>
      </c>
    </row>
    <row r="2090">
      <c r="C2090" s="95">
        <f>SUM(C2:C2089)</f>
        <v>2071633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13" t="s">
        <v>1798</v>
      </c>
      <c r="B1" s="114" t="s">
        <v>3301</v>
      </c>
    </row>
    <row r="2">
      <c r="A2" s="115" t="s">
        <v>217</v>
      </c>
      <c r="B2" s="116">
        <v>27456.0</v>
      </c>
    </row>
    <row r="3">
      <c r="A3" s="115" t="s">
        <v>217</v>
      </c>
      <c r="B3" s="116">
        <v>33052.0</v>
      </c>
    </row>
    <row r="4">
      <c r="A4" s="115" t="s">
        <v>218</v>
      </c>
      <c r="B4" s="116">
        <v>165.0</v>
      </c>
    </row>
    <row r="5">
      <c r="A5" s="115" t="s">
        <v>218</v>
      </c>
      <c r="B5" s="116">
        <v>36.0</v>
      </c>
    </row>
    <row r="6">
      <c r="A6" s="115" t="s">
        <v>218</v>
      </c>
      <c r="B6" s="116">
        <v>124.0</v>
      </c>
    </row>
    <row r="7">
      <c r="A7" s="115" t="s">
        <v>218</v>
      </c>
      <c r="B7" s="116">
        <v>157534.0</v>
      </c>
    </row>
    <row r="8">
      <c r="A8" s="115" t="s">
        <v>218</v>
      </c>
      <c r="B8" s="116">
        <v>153.0</v>
      </c>
    </row>
    <row r="9">
      <c r="A9" s="115" t="s">
        <v>218</v>
      </c>
      <c r="B9" s="116">
        <v>2968.0</v>
      </c>
    </row>
    <row r="10">
      <c r="A10" s="115" t="s">
        <v>218</v>
      </c>
      <c r="B10" s="116">
        <v>1388.0</v>
      </c>
    </row>
    <row r="11">
      <c r="A11" s="115" t="s">
        <v>218</v>
      </c>
      <c r="B11" s="116">
        <v>69.0</v>
      </c>
    </row>
    <row r="12">
      <c r="A12" s="115" t="s">
        <v>219</v>
      </c>
      <c r="B12" s="116">
        <v>301135.0</v>
      </c>
    </row>
    <row r="13">
      <c r="A13" s="115" t="s">
        <v>219</v>
      </c>
      <c r="B13" s="116">
        <v>4316.0</v>
      </c>
    </row>
    <row r="14">
      <c r="A14" s="115" t="s">
        <v>220</v>
      </c>
      <c r="B14" s="116">
        <v>316042.0</v>
      </c>
    </row>
    <row r="15">
      <c r="A15" s="115" t="s">
        <v>220</v>
      </c>
      <c r="B15" s="116">
        <v>160661.0</v>
      </c>
    </row>
    <row r="16">
      <c r="A16" s="115" t="s">
        <v>221</v>
      </c>
      <c r="B16" s="116">
        <v>1267.0</v>
      </c>
    </row>
    <row r="17">
      <c r="A17" s="115" t="s">
        <v>221</v>
      </c>
      <c r="B17" s="116">
        <v>165.0</v>
      </c>
    </row>
    <row r="18">
      <c r="A18" s="115" t="s">
        <v>221</v>
      </c>
      <c r="B18" s="116">
        <v>3256.0</v>
      </c>
    </row>
    <row r="19">
      <c r="A19" s="115" t="s">
        <v>221</v>
      </c>
      <c r="B19" s="116">
        <v>198390.0</v>
      </c>
    </row>
    <row r="20">
      <c r="A20" s="115" t="s">
        <v>221</v>
      </c>
      <c r="B20" s="116">
        <v>153.0</v>
      </c>
    </row>
    <row r="21">
      <c r="A21" s="115" t="s">
        <v>221</v>
      </c>
      <c r="B21" s="116">
        <v>40.0</v>
      </c>
    </row>
    <row r="22">
      <c r="A22" s="115" t="s">
        <v>221</v>
      </c>
      <c r="B22" s="116">
        <v>128.0</v>
      </c>
    </row>
    <row r="23">
      <c r="A23" s="115" t="s">
        <v>221</v>
      </c>
      <c r="B23" s="116">
        <v>402350.0</v>
      </c>
    </row>
    <row r="24">
      <c r="A24" s="115" t="s">
        <v>1050</v>
      </c>
      <c r="B24" s="116">
        <v>161932.0</v>
      </c>
    </row>
    <row r="25">
      <c r="A25" s="115" t="s">
        <v>1050</v>
      </c>
      <c r="B25" s="116">
        <v>1084.0</v>
      </c>
    </row>
    <row r="26">
      <c r="A26" s="115" t="s">
        <v>1050</v>
      </c>
      <c r="B26" s="116">
        <v>6.0</v>
      </c>
    </row>
    <row r="27">
      <c r="A27" s="115" t="s">
        <v>1050</v>
      </c>
      <c r="B27" s="116">
        <v>35.0</v>
      </c>
    </row>
    <row r="28">
      <c r="A28" s="115" t="s">
        <v>1050</v>
      </c>
      <c r="B28" s="116">
        <v>3170.0</v>
      </c>
    </row>
    <row r="29">
      <c r="A29" s="115" t="s">
        <v>1050</v>
      </c>
      <c r="B29" s="116">
        <v>1724227.0</v>
      </c>
    </row>
    <row r="30">
      <c r="A30" s="115" t="s">
        <v>1050</v>
      </c>
      <c r="B30" s="116">
        <v>1.0</v>
      </c>
    </row>
    <row r="31">
      <c r="A31" s="115" t="s">
        <v>1050</v>
      </c>
      <c r="B31" s="116">
        <v>4759.0</v>
      </c>
    </row>
    <row r="32">
      <c r="A32" s="115" t="s">
        <v>1050</v>
      </c>
      <c r="B32" s="116">
        <v>90140.0</v>
      </c>
    </row>
    <row r="33">
      <c r="A33" s="115" t="s">
        <v>1050</v>
      </c>
      <c r="B33" s="116">
        <v>1.0</v>
      </c>
    </row>
    <row r="34">
      <c r="A34" s="115" t="s">
        <v>1050</v>
      </c>
      <c r="B34" s="116">
        <v>156006.0</v>
      </c>
    </row>
    <row r="35">
      <c r="A35" s="115" t="s">
        <v>1050</v>
      </c>
      <c r="B35" s="116">
        <v>198.0</v>
      </c>
    </row>
    <row r="36">
      <c r="A36" s="115" t="s">
        <v>916</v>
      </c>
      <c r="B36" s="116">
        <v>2378.0</v>
      </c>
    </row>
    <row r="37">
      <c r="A37" s="115" t="s">
        <v>916</v>
      </c>
      <c r="B37" s="116">
        <v>173.0</v>
      </c>
    </row>
    <row r="38">
      <c r="A38" s="115" t="s">
        <v>916</v>
      </c>
      <c r="B38" s="116">
        <v>6.0</v>
      </c>
    </row>
    <row r="39">
      <c r="A39" s="115" t="s">
        <v>2590</v>
      </c>
      <c r="B39" s="116">
        <v>6.0</v>
      </c>
    </row>
    <row r="40">
      <c r="A40" s="115" t="s">
        <v>2590</v>
      </c>
      <c r="B40" s="116">
        <v>311.0</v>
      </c>
    </row>
    <row r="41">
      <c r="A41" s="115" t="s">
        <v>2590</v>
      </c>
      <c r="B41" s="116">
        <v>10428.0</v>
      </c>
    </row>
    <row r="42">
      <c r="A42" s="115" t="s">
        <v>2591</v>
      </c>
      <c r="B42" s="116">
        <v>6.0</v>
      </c>
    </row>
    <row r="43">
      <c r="A43" s="115" t="s">
        <v>2591</v>
      </c>
      <c r="B43" s="116">
        <v>10371.0</v>
      </c>
    </row>
    <row r="44">
      <c r="A44" s="115" t="s">
        <v>2591</v>
      </c>
      <c r="B44" s="116">
        <v>311.0</v>
      </c>
    </row>
    <row r="45">
      <c r="A45" s="115" t="s">
        <v>920</v>
      </c>
      <c r="B45" s="116">
        <v>6.0</v>
      </c>
    </row>
    <row r="46">
      <c r="A46" s="115" t="s">
        <v>920</v>
      </c>
      <c r="B46" s="116">
        <v>10349.0</v>
      </c>
    </row>
    <row r="47">
      <c r="A47" s="115" t="s">
        <v>920</v>
      </c>
      <c r="B47" s="116">
        <v>311.0</v>
      </c>
    </row>
    <row r="48">
      <c r="A48" s="115" t="s">
        <v>909</v>
      </c>
      <c r="B48" s="116">
        <v>6.0</v>
      </c>
    </row>
    <row r="49">
      <c r="A49" s="115" t="s">
        <v>909</v>
      </c>
      <c r="B49" s="116">
        <v>30906.0</v>
      </c>
    </row>
    <row r="50">
      <c r="A50" s="115" t="s">
        <v>909</v>
      </c>
      <c r="B50" s="116">
        <v>311.0</v>
      </c>
    </row>
    <row r="51">
      <c r="A51" s="115" t="s">
        <v>559</v>
      </c>
      <c r="B51" s="116">
        <v>3.0</v>
      </c>
    </row>
    <row r="52">
      <c r="A52" s="115" t="s">
        <v>559</v>
      </c>
      <c r="B52" s="116">
        <v>0.0</v>
      </c>
    </row>
    <row r="53">
      <c r="A53" s="115" t="s">
        <v>559</v>
      </c>
      <c r="B53" s="116">
        <v>0.0</v>
      </c>
    </row>
    <row r="54">
      <c r="A54" s="115" t="s">
        <v>559</v>
      </c>
      <c r="B54" s="116">
        <v>4119.0</v>
      </c>
    </row>
    <row r="55">
      <c r="A55" s="115" t="s">
        <v>559</v>
      </c>
      <c r="B55" s="116">
        <v>0.0</v>
      </c>
    </row>
    <row r="56">
      <c r="A56" s="115" t="s">
        <v>559</v>
      </c>
      <c r="B56" s="116">
        <v>0.0</v>
      </c>
    </row>
    <row r="57">
      <c r="A57" s="115" t="s">
        <v>559</v>
      </c>
      <c r="B57" s="116">
        <v>0.0</v>
      </c>
    </row>
    <row r="58">
      <c r="A58" s="115" t="s">
        <v>559</v>
      </c>
      <c r="B58" s="116">
        <v>0.0</v>
      </c>
    </row>
    <row r="59">
      <c r="A59" s="115" t="s">
        <v>559</v>
      </c>
      <c r="B59" s="116">
        <v>0.0</v>
      </c>
    </row>
    <row r="60">
      <c r="A60" s="115" t="s">
        <v>559</v>
      </c>
      <c r="B60" s="116">
        <v>0.0</v>
      </c>
    </row>
    <row r="61">
      <c r="A61" s="115" t="s">
        <v>559</v>
      </c>
      <c r="B61" s="116">
        <v>2398.0</v>
      </c>
    </row>
    <row r="62">
      <c r="A62" s="115" t="s">
        <v>2592</v>
      </c>
      <c r="B62" s="116">
        <v>311.0</v>
      </c>
    </row>
    <row r="63">
      <c r="A63" s="115" t="s">
        <v>2592</v>
      </c>
      <c r="B63" s="116">
        <v>18414.0</v>
      </c>
    </row>
    <row r="64">
      <c r="A64" s="115" t="s">
        <v>2592</v>
      </c>
      <c r="B64" s="116">
        <v>6.0</v>
      </c>
    </row>
    <row r="65">
      <c r="A65" s="115" t="s">
        <v>2593</v>
      </c>
      <c r="B65" s="116">
        <v>18667.0</v>
      </c>
    </row>
    <row r="66">
      <c r="A66" s="115" t="s">
        <v>2593</v>
      </c>
      <c r="B66" s="116">
        <v>6.0</v>
      </c>
    </row>
    <row r="67">
      <c r="A67" s="115" t="s">
        <v>2593</v>
      </c>
      <c r="B67" s="116">
        <v>311.0</v>
      </c>
    </row>
    <row r="68">
      <c r="A68" s="115" t="s">
        <v>903</v>
      </c>
      <c r="B68" s="116">
        <v>311.0</v>
      </c>
    </row>
    <row r="69">
      <c r="A69" s="115" t="s">
        <v>903</v>
      </c>
      <c r="B69" s="116">
        <v>6.0</v>
      </c>
    </row>
    <row r="70">
      <c r="A70" s="115" t="s">
        <v>903</v>
      </c>
      <c r="B70" s="116">
        <v>18684.0</v>
      </c>
    </row>
    <row r="71">
      <c r="A71" s="115" t="s">
        <v>911</v>
      </c>
      <c r="B71" s="116">
        <v>6.0</v>
      </c>
    </row>
    <row r="72">
      <c r="A72" s="115" t="s">
        <v>911</v>
      </c>
      <c r="B72" s="116">
        <v>18861.0</v>
      </c>
    </row>
    <row r="73">
      <c r="A73" s="115" t="s">
        <v>911</v>
      </c>
      <c r="B73" s="116">
        <v>315.0</v>
      </c>
    </row>
    <row r="74">
      <c r="A74" s="115" t="s">
        <v>912</v>
      </c>
      <c r="B74" s="116">
        <v>315.0</v>
      </c>
    </row>
    <row r="75">
      <c r="A75" s="115" t="s">
        <v>912</v>
      </c>
      <c r="B75" s="116">
        <v>6.0</v>
      </c>
    </row>
    <row r="76">
      <c r="A76" s="115" t="s">
        <v>912</v>
      </c>
      <c r="B76" s="116">
        <v>18353.0</v>
      </c>
    </row>
    <row r="77">
      <c r="A77" s="115" t="s">
        <v>913</v>
      </c>
      <c r="B77" s="116">
        <v>6.0</v>
      </c>
    </row>
    <row r="78">
      <c r="A78" s="115" t="s">
        <v>913</v>
      </c>
      <c r="B78" s="116">
        <v>315.0</v>
      </c>
    </row>
    <row r="79">
      <c r="A79" s="115" t="s">
        <v>913</v>
      </c>
      <c r="B79" s="116">
        <v>18326.0</v>
      </c>
    </row>
    <row r="80">
      <c r="A80" s="115" t="s">
        <v>914</v>
      </c>
      <c r="B80" s="116">
        <v>18147.0</v>
      </c>
    </row>
    <row r="81">
      <c r="A81" s="115" t="s">
        <v>914</v>
      </c>
      <c r="B81" s="116">
        <v>315.0</v>
      </c>
    </row>
    <row r="82">
      <c r="A82" s="115" t="s">
        <v>914</v>
      </c>
      <c r="B82" s="116">
        <v>6.0</v>
      </c>
    </row>
    <row r="83">
      <c r="A83" s="115" t="s">
        <v>910</v>
      </c>
      <c r="B83" s="116">
        <v>65477.0</v>
      </c>
    </row>
    <row r="84">
      <c r="A84" s="115" t="s">
        <v>910</v>
      </c>
      <c r="B84" s="116">
        <v>310.0</v>
      </c>
    </row>
    <row r="85">
      <c r="A85" s="115" t="s">
        <v>904</v>
      </c>
      <c r="B85" s="116">
        <v>6.0</v>
      </c>
    </row>
    <row r="86">
      <c r="A86" s="115" t="s">
        <v>904</v>
      </c>
      <c r="B86" s="116">
        <v>315.0</v>
      </c>
    </row>
    <row r="87">
      <c r="A87" s="115" t="s">
        <v>904</v>
      </c>
      <c r="B87" s="116">
        <v>21685.0</v>
      </c>
    </row>
    <row r="88">
      <c r="A88" s="115" t="s">
        <v>881</v>
      </c>
      <c r="B88" s="116">
        <v>215.0</v>
      </c>
    </row>
    <row r="89">
      <c r="A89" s="115" t="s">
        <v>881</v>
      </c>
      <c r="B89" s="116">
        <v>39.0</v>
      </c>
    </row>
    <row r="90">
      <c r="A90" s="115" t="s">
        <v>881</v>
      </c>
      <c r="B90" s="116">
        <v>32634.0</v>
      </c>
    </row>
    <row r="91">
      <c r="A91" s="115" t="s">
        <v>881</v>
      </c>
      <c r="B91" s="116">
        <v>519.0</v>
      </c>
    </row>
    <row r="92">
      <c r="A92" s="115" t="s">
        <v>881</v>
      </c>
      <c r="B92" s="116">
        <v>519.0</v>
      </c>
    </row>
    <row r="93">
      <c r="A93" s="115" t="s">
        <v>881</v>
      </c>
      <c r="B93" s="116">
        <v>16.0</v>
      </c>
    </row>
    <row r="94">
      <c r="A94" s="115" t="s">
        <v>881</v>
      </c>
      <c r="B94" s="116">
        <v>32634.0</v>
      </c>
    </row>
    <row r="95">
      <c r="A95" s="115" t="s">
        <v>881</v>
      </c>
      <c r="B95" s="116">
        <v>2110.0</v>
      </c>
    </row>
    <row r="96">
      <c r="A96" s="115" t="s">
        <v>881</v>
      </c>
      <c r="B96" s="116">
        <v>215.0</v>
      </c>
    </row>
    <row r="97">
      <c r="A97" s="115" t="s">
        <v>881</v>
      </c>
      <c r="B97" s="116">
        <v>2110.0</v>
      </c>
    </row>
    <row r="98">
      <c r="A98" s="115" t="s">
        <v>881</v>
      </c>
      <c r="B98" s="116">
        <v>17.0</v>
      </c>
    </row>
    <row r="99">
      <c r="A99" s="115" t="s">
        <v>881</v>
      </c>
      <c r="B99" s="116">
        <v>546.0</v>
      </c>
    </row>
    <row r="100">
      <c r="A100" s="115" t="s">
        <v>881</v>
      </c>
      <c r="B100" s="116">
        <v>546.0</v>
      </c>
    </row>
    <row r="101">
      <c r="A101" s="115" t="s">
        <v>881</v>
      </c>
      <c r="B101" s="116">
        <v>17.0</v>
      </c>
    </row>
    <row r="102">
      <c r="A102" s="115" t="s">
        <v>881</v>
      </c>
      <c r="B102" s="116">
        <v>4030.0</v>
      </c>
    </row>
    <row r="103">
      <c r="A103" s="115" t="s">
        <v>881</v>
      </c>
      <c r="B103" s="116">
        <v>16.0</v>
      </c>
    </row>
    <row r="104">
      <c r="A104" s="115" t="s">
        <v>881</v>
      </c>
      <c r="B104" s="116">
        <v>16.0</v>
      </c>
    </row>
    <row r="105">
      <c r="A105" s="115" t="s">
        <v>881</v>
      </c>
      <c r="B105" s="116">
        <v>117792.0</v>
      </c>
    </row>
    <row r="106">
      <c r="A106" s="115" t="s">
        <v>881</v>
      </c>
      <c r="B106" s="116">
        <v>117792.0</v>
      </c>
    </row>
    <row r="107">
      <c r="A107" s="115" t="s">
        <v>881</v>
      </c>
      <c r="B107" s="116">
        <v>117792.0</v>
      </c>
    </row>
    <row r="108">
      <c r="A108" s="115" t="s">
        <v>881</v>
      </c>
      <c r="B108" s="116">
        <v>117792.0</v>
      </c>
    </row>
    <row r="109">
      <c r="A109" s="115" t="s">
        <v>881</v>
      </c>
      <c r="B109" s="116">
        <v>117792.0</v>
      </c>
    </row>
    <row r="110">
      <c r="A110" s="115" t="s">
        <v>881</v>
      </c>
      <c r="B110" s="116">
        <v>370.0</v>
      </c>
    </row>
    <row r="111">
      <c r="A111" s="115" t="s">
        <v>881</v>
      </c>
      <c r="B111" s="116">
        <v>117792.0</v>
      </c>
    </row>
    <row r="112">
      <c r="A112" s="115" t="s">
        <v>879</v>
      </c>
      <c r="B112" s="116">
        <v>16.0</v>
      </c>
    </row>
    <row r="113">
      <c r="A113" s="115" t="s">
        <v>879</v>
      </c>
      <c r="B113" s="116">
        <v>165.0</v>
      </c>
    </row>
    <row r="114">
      <c r="A114" s="115" t="s">
        <v>879</v>
      </c>
      <c r="B114" s="116">
        <v>16.0</v>
      </c>
    </row>
    <row r="115">
      <c r="A115" s="115" t="s">
        <v>879</v>
      </c>
      <c r="B115" s="116">
        <v>18.0</v>
      </c>
    </row>
    <row r="116">
      <c r="A116" s="115" t="s">
        <v>879</v>
      </c>
      <c r="B116" s="116">
        <v>18.0</v>
      </c>
    </row>
    <row r="117">
      <c r="A117" s="115" t="s">
        <v>879</v>
      </c>
      <c r="B117" s="116">
        <v>2419.0</v>
      </c>
    </row>
    <row r="118">
      <c r="A118" s="115" t="s">
        <v>879</v>
      </c>
      <c r="B118" s="116">
        <v>2419.0</v>
      </c>
    </row>
    <row r="119">
      <c r="A119" s="115" t="s">
        <v>879</v>
      </c>
      <c r="B119" s="116">
        <v>675.0</v>
      </c>
    </row>
    <row r="120">
      <c r="A120" s="115" t="s">
        <v>879</v>
      </c>
      <c r="B120" s="116">
        <v>675.0</v>
      </c>
    </row>
    <row r="121">
      <c r="A121" s="115" t="s">
        <v>879</v>
      </c>
      <c r="B121" s="116">
        <v>6713.0</v>
      </c>
    </row>
    <row r="122">
      <c r="A122" s="115" t="s">
        <v>879</v>
      </c>
      <c r="B122" s="116">
        <v>6713.0</v>
      </c>
    </row>
    <row r="123">
      <c r="A123" s="115" t="s">
        <v>879</v>
      </c>
      <c r="B123" s="116">
        <v>20909.0</v>
      </c>
    </row>
    <row r="124">
      <c r="A124" s="115" t="s">
        <v>879</v>
      </c>
      <c r="B124" s="116">
        <v>75.0</v>
      </c>
    </row>
    <row r="125">
      <c r="A125" s="115" t="s">
        <v>879</v>
      </c>
      <c r="B125" s="116">
        <v>16.0</v>
      </c>
    </row>
    <row r="126">
      <c r="A126" s="115" t="s">
        <v>879</v>
      </c>
      <c r="B126" s="116">
        <v>16.0</v>
      </c>
    </row>
    <row r="127">
      <c r="A127" s="115" t="s">
        <v>879</v>
      </c>
      <c r="B127" s="116">
        <v>16.0</v>
      </c>
    </row>
    <row r="128">
      <c r="A128" s="115" t="s">
        <v>879</v>
      </c>
      <c r="B128" s="116">
        <v>20909.0</v>
      </c>
    </row>
    <row r="129">
      <c r="A129" s="115" t="s">
        <v>879</v>
      </c>
      <c r="B129" s="116">
        <v>16.0</v>
      </c>
    </row>
    <row r="130">
      <c r="A130" s="115" t="s">
        <v>879</v>
      </c>
      <c r="B130" s="116">
        <v>16.0</v>
      </c>
    </row>
    <row r="131">
      <c r="A131" s="115" t="s">
        <v>879</v>
      </c>
      <c r="B131" s="116">
        <v>165.0</v>
      </c>
    </row>
    <row r="132">
      <c r="A132" s="115" t="s">
        <v>879</v>
      </c>
      <c r="B132" s="116">
        <v>370.0</v>
      </c>
    </row>
    <row r="133">
      <c r="A133" s="115" t="s">
        <v>879</v>
      </c>
      <c r="B133" s="116">
        <v>139319.0</v>
      </c>
    </row>
    <row r="134">
      <c r="A134" s="115" t="s">
        <v>879</v>
      </c>
      <c r="B134" s="116">
        <v>139325.0</v>
      </c>
    </row>
    <row r="135">
      <c r="A135" s="115" t="s">
        <v>879</v>
      </c>
      <c r="B135" s="116">
        <v>139325.0</v>
      </c>
    </row>
    <row r="136">
      <c r="A136" s="115" t="s">
        <v>879</v>
      </c>
      <c r="B136" s="116">
        <v>139325.0</v>
      </c>
    </row>
    <row r="137">
      <c r="A137" s="115" t="s">
        <v>880</v>
      </c>
      <c r="B137" s="116">
        <v>39.0</v>
      </c>
    </row>
    <row r="138">
      <c r="A138" s="115" t="s">
        <v>880</v>
      </c>
      <c r="B138" s="116">
        <v>474.0</v>
      </c>
    </row>
    <row r="139">
      <c r="A139" s="115" t="s">
        <v>880</v>
      </c>
      <c r="B139" s="116">
        <v>39.0</v>
      </c>
    </row>
    <row r="140">
      <c r="A140" s="115" t="s">
        <v>880</v>
      </c>
      <c r="B140" s="116">
        <v>121.0</v>
      </c>
    </row>
    <row r="141">
      <c r="A141" s="115" t="s">
        <v>880</v>
      </c>
      <c r="B141" s="116">
        <v>1583.0</v>
      </c>
    </row>
    <row r="142">
      <c r="A142" s="115" t="s">
        <v>880</v>
      </c>
      <c r="B142" s="116">
        <v>475.0</v>
      </c>
    </row>
    <row r="143">
      <c r="A143" s="115" t="s">
        <v>880</v>
      </c>
      <c r="B143" s="116">
        <v>121.0</v>
      </c>
    </row>
    <row r="144">
      <c r="A144" s="115" t="s">
        <v>880</v>
      </c>
      <c r="B144" s="116">
        <v>16.0</v>
      </c>
    </row>
    <row r="145">
      <c r="A145" s="115" t="s">
        <v>880</v>
      </c>
      <c r="B145" s="116">
        <v>474.0</v>
      </c>
    </row>
    <row r="146">
      <c r="A146" s="115" t="s">
        <v>880</v>
      </c>
      <c r="B146" s="116">
        <v>121.0</v>
      </c>
    </row>
    <row r="147">
      <c r="A147" s="115" t="s">
        <v>880</v>
      </c>
      <c r="B147" s="116">
        <v>16.0</v>
      </c>
    </row>
    <row r="148">
      <c r="A148" s="115" t="s">
        <v>880</v>
      </c>
      <c r="B148" s="116">
        <v>1583.0</v>
      </c>
    </row>
    <row r="149">
      <c r="A149" s="115" t="s">
        <v>880</v>
      </c>
      <c r="B149" s="116">
        <v>16.0</v>
      </c>
    </row>
    <row r="150">
      <c r="A150" s="115" t="s">
        <v>880</v>
      </c>
      <c r="B150" s="116">
        <v>39.0</v>
      </c>
    </row>
    <row r="151">
      <c r="A151" s="115" t="s">
        <v>880</v>
      </c>
      <c r="B151" s="116">
        <v>17.0</v>
      </c>
    </row>
    <row r="152">
      <c r="A152" s="115" t="s">
        <v>880</v>
      </c>
      <c r="B152" s="116">
        <v>213.0</v>
      </c>
    </row>
    <row r="153">
      <c r="A153" s="115" t="s">
        <v>880</v>
      </c>
      <c r="B153" s="116">
        <v>475.0</v>
      </c>
    </row>
    <row r="154">
      <c r="A154" s="115" t="s">
        <v>880</v>
      </c>
      <c r="B154" s="116">
        <v>213.0</v>
      </c>
    </row>
    <row r="155">
      <c r="A155" s="115" t="s">
        <v>880</v>
      </c>
      <c r="B155" s="116">
        <v>245.0</v>
      </c>
    </row>
    <row r="156">
      <c r="A156" s="115" t="s">
        <v>880</v>
      </c>
      <c r="B156" s="116">
        <v>245.0</v>
      </c>
    </row>
    <row r="157">
      <c r="A157" s="115" t="s">
        <v>880</v>
      </c>
      <c r="B157" s="116">
        <v>16.0</v>
      </c>
    </row>
    <row r="158">
      <c r="A158" s="115" t="s">
        <v>880</v>
      </c>
      <c r="B158" s="116">
        <v>128699.0</v>
      </c>
    </row>
    <row r="159">
      <c r="A159" s="115" t="s">
        <v>880</v>
      </c>
      <c r="B159" s="116">
        <v>128699.0</v>
      </c>
    </row>
    <row r="160">
      <c r="A160" s="115" t="s">
        <v>880</v>
      </c>
      <c r="B160" s="116">
        <v>370.0</v>
      </c>
    </row>
    <row r="161">
      <c r="A161" s="115" t="s">
        <v>880</v>
      </c>
      <c r="B161" s="116">
        <v>128699.0</v>
      </c>
    </row>
    <row r="162">
      <c r="A162" s="115" t="s">
        <v>880</v>
      </c>
      <c r="B162" s="116">
        <v>128699.0</v>
      </c>
    </row>
    <row r="163">
      <c r="A163" s="115" t="s">
        <v>2595</v>
      </c>
      <c r="B163" s="116">
        <v>310.0</v>
      </c>
    </row>
    <row r="164">
      <c r="A164" s="115" t="s">
        <v>2595</v>
      </c>
      <c r="B164" s="116">
        <v>20575.0</v>
      </c>
    </row>
    <row r="165">
      <c r="A165" s="115" t="s">
        <v>2594</v>
      </c>
      <c r="B165" s="116">
        <v>310.0</v>
      </c>
    </row>
    <row r="166">
      <c r="A166" s="115" t="s">
        <v>2594</v>
      </c>
      <c r="B166" s="116">
        <v>17613.0</v>
      </c>
    </row>
    <row r="167">
      <c r="A167" s="115" t="s">
        <v>2596</v>
      </c>
      <c r="B167" s="116">
        <v>65333.0</v>
      </c>
    </row>
    <row r="168">
      <c r="A168" s="115" t="s">
        <v>2596</v>
      </c>
      <c r="B168" s="116">
        <v>6.0</v>
      </c>
    </row>
    <row r="169">
      <c r="A169" s="115" t="s">
        <v>2596</v>
      </c>
      <c r="B169" s="116">
        <v>311.0</v>
      </c>
    </row>
    <row r="170">
      <c r="A170" s="115" t="s">
        <v>2596</v>
      </c>
      <c r="B170" s="116">
        <v>65333.0</v>
      </c>
    </row>
    <row r="171">
      <c r="A171" s="115" t="s">
        <v>2596</v>
      </c>
      <c r="B171" s="116">
        <v>65333.0</v>
      </c>
    </row>
    <row r="172">
      <c r="A172" s="115" t="s">
        <v>2597</v>
      </c>
      <c r="B172" s="116">
        <v>70286.0</v>
      </c>
    </row>
    <row r="173">
      <c r="A173" s="115" t="s">
        <v>2597</v>
      </c>
      <c r="B173" s="116">
        <v>311.0</v>
      </c>
    </row>
    <row r="174">
      <c r="A174" s="115" t="s">
        <v>2597</v>
      </c>
      <c r="B174" s="116">
        <v>6.0</v>
      </c>
    </row>
    <row r="175">
      <c r="A175" s="115" t="s">
        <v>2598</v>
      </c>
      <c r="B175" s="116">
        <v>6.0</v>
      </c>
    </row>
    <row r="176">
      <c r="A176" s="115" t="s">
        <v>2598</v>
      </c>
      <c r="B176" s="116">
        <v>72523.0</v>
      </c>
    </row>
    <row r="177">
      <c r="A177" s="115" t="s">
        <v>2598</v>
      </c>
      <c r="B177" s="116">
        <v>72523.0</v>
      </c>
    </row>
    <row r="178">
      <c r="A178" s="115" t="s">
        <v>2598</v>
      </c>
      <c r="B178" s="116">
        <v>311.0</v>
      </c>
    </row>
    <row r="179">
      <c r="A179" s="115" t="s">
        <v>891</v>
      </c>
      <c r="B179" s="116">
        <v>23622.0</v>
      </c>
    </row>
    <row r="180">
      <c r="A180" s="115" t="s">
        <v>891</v>
      </c>
      <c r="B180" s="116">
        <v>6.0</v>
      </c>
    </row>
    <row r="181">
      <c r="A181" s="115" t="s">
        <v>891</v>
      </c>
      <c r="B181" s="116">
        <v>311.0</v>
      </c>
    </row>
    <row r="182">
      <c r="A182" s="115" t="s">
        <v>892</v>
      </c>
      <c r="B182" s="116">
        <v>6.0</v>
      </c>
    </row>
    <row r="183">
      <c r="A183" s="115" t="s">
        <v>892</v>
      </c>
      <c r="B183" s="116">
        <v>311.0</v>
      </c>
    </row>
    <row r="184">
      <c r="A184" s="115" t="s">
        <v>892</v>
      </c>
      <c r="B184" s="116">
        <v>22681.0</v>
      </c>
    </row>
    <row r="185">
      <c r="A185" s="115" t="s">
        <v>893</v>
      </c>
      <c r="B185" s="116">
        <v>22410.0</v>
      </c>
    </row>
    <row r="186">
      <c r="A186" s="115" t="s">
        <v>893</v>
      </c>
      <c r="B186" s="116">
        <v>311.0</v>
      </c>
    </row>
    <row r="187">
      <c r="A187" s="115" t="s">
        <v>893</v>
      </c>
      <c r="B187" s="116">
        <v>6.0</v>
      </c>
    </row>
    <row r="188">
      <c r="A188" s="115" t="s">
        <v>894</v>
      </c>
      <c r="B188" s="116">
        <v>22872.0</v>
      </c>
    </row>
    <row r="189">
      <c r="A189" s="115" t="s">
        <v>894</v>
      </c>
      <c r="B189" s="116">
        <v>6.0</v>
      </c>
    </row>
    <row r="190">
      <c r="A190" s="115" t="s">
        <v>894</v>
      </c>
      <c r="B190" s="116">
        <v>311.0</v>
      </c>
    </row>
    <row r="191">
      <c r="A191" s="115" t="s">
        <v>812</v>
      </c>
      <c r="B191" s="116">
        <v>35386.0</v>
      </c>
    </row>
    <row r="192">
      <c r="A192" s="115" t="s">
        <v>813</v>
      </c>
      <c r="B192" s="116">
        <v>29773.0</v>
      </c>
    </row>
    <row r="193">
      <c r="A193" s="115" t="s">
        <v>830</v>
      </c>
      <c r="B193" s="116">
        <v>38590.0</v>
      </c>
    </row>
    <row r="194">
      <c r="A194" s="115" t="s">
        <v>814</v>
      </c>
      <c r="B194" s="116">
        <v>29513.0</v>
      </c>
    </row>
    <row r="195">
      <c r="A195" s="115" t="s">
        <v>749</v>
      </c>
      <c r="B195" s="116">
        <v>63721.0</v>
      </c>
    </row>
    <row r="196">
      <c r="A196" s="115" t="s">
        <v>749</v>
      </c>
      <c r="B196" s="116">
        <v>55.0</v>
      </c>
    </row>
    <row r="197">
      <c r="A197" s="115" t="s">
        <v>750</v>
      </c>
      <c r="B197" s="116">
        <v>47444.0</v>
      </c>
    </row>
    <row r="198">
      <c r="A198" s="115" t="s">
        <v>746</v>
      </c>
      <c r="B198" s="116">
        <v>39509.0</v>
      </c>
    </row>
    <row r="199">
      <c r="A199" s="115" t="s">
        <v>747</v>
      </c>
      <c r="B199" s="116">
        <v>50883.0</v>
      </c>
    </row>
    <row r="200">
      <c r="A200" s="115" t="s">
        <v>748</v>
      </c>
      <c r="B200" s="116">
        <v>26004.0</v>
      </c>
    </row>
    <row r="201">
      <c r="A201" s="115" t="s">
        <v>740</v>
      </c>
      <c r="B201" s="116">
        <v>18599.0</v>
      </c>
    </row>
    <row r="202">
      <c r="A202" s="115" t="s">
        <v>740</v>
      </c>
      <c r="B202" s="116">
        <v>74615.0</v>
      </c>
    </row>
    <row r="203">
      <c r="A203" s="115" t="s">
        <v>740</v>
      </c>
      <c r="B203" s="116">
        <v>103.0</v>
      </c>
    </row>
    <row r="204">
      <c r="A204" s="115" t="s">
        <v>741</v>
      </c>
      <c r="B204" s="116">
        <v>21464.0</v>
      </c>
    </row>
    <row r="205">
      <c r="A205" s="115" t="s">
        <v>741</v>
      </c>
      <c r="B205" s="116">
        <v>142.0</v>
      </c>
    </row>
    <row r="206">
      <c r="A206" s="115" t="s">
        <v>1337</v>
      </c>
      <c r="B206" s="116">
        <v>11.0</v>
      </c>
    </row>
    <row r="207">
      <c r="A207" s="115" t="s">
        <v>1337</v>
      </c>
      <c r="B207" s="116">
        <v>33.0</v>
      </c>
    </row>
    <row r="208">
      <c r="A208" s="115" t="s">
        <v>1337</v>
      </c>
      <c r="B208" s="116">
        <v>33.0</v>
      </c>
    </row>
    <row r="209">
      <c r="A209" s="115" t="s">
        <v>1337</v>
      </c>
      <c r="B209" s="116">
        <v>9367.0</v>
      </c>
    </row>
    <row r="210">
      <c r="A210" s="115" t="s">
        <v>1337</v>
      </c>
      <c r="B210" s="116">
        <v>897.0</v>
      </c>
    </row>
    <row r="211">
      <c r="A211" s="115" t="s">
        <v>1337</v>
      </c>
      <c r="B211" s="116">
        <v>118.0</v>
      </c>
    </row>
    <row r="212">
      <c r="A212" s="115" t="s">
        <v>1337</v>
      </c>
      <c r="B212" s="116">
        <v>2924.0</v>
      </c>
    </row>
    <row r="213">
      <c r="A213" s="115" t="s">
        <v>1337</v>
      </c>
      <c r="B213" s="116">
        <v>67.0</v>
      </c>
    </row>
    <row r="214">
      <c r="A214" s="115" t="s">
        <v>838</v>
      </c>
      <c r="B214" s="116">
        <v>33602.0</v>
      </c>
    </row>
    <row r="215">
      <c r="A215" s="115" t="s">
        <v>743</v>
      </c>
      <c r="B215" s="116">
        <v>36336.0</v>
      </c>
    </row>
    <row r="216">
      <c r="A216" s="115" t="s">
        <v>265</v>
      </c>
      <c r="B216" s="116">
        <v>17606.0</v>
      </c>
    </row>
    <row r="217">
      <c r="A217" s="115" t="s">
        <v>265</v>
      </c>
      <c r="B217" s="116">
        <v>58226.0</v>
      </c>
    </row>
    <row r="218">
      <c r="A218" s="115" t="s">
        <v>266</v>
      </c>
      <c r="B218" s="116">
        <v>23136.0</v>
      </c>
    </row>
    <row r="219">
      <c r="A219" s="115" t="s">
        <v>267</v>
      </c>
      <c r="B219" s="116">
        <v>13293.0</v>
      </c>
    </row>
    <row r="220">
      <c r="A220" s="115" t="s">
        <v>1594</v>
      </c>
      <c r="B220" s="116">
        <v>21946.0</v>
      </c>
    </row>
    <row r="221">
      <c r="A221" s="115" t="s">
        <v>1594</v>
      </c>
      <c r="B221" s="116">
        <v>78385.0</v>
      </c>
    </row>
    <row r="222">
      <c r="A222" s="115" t="s">
        <v>1594</v>
      </c>
      <c r="B222" s="116">
        <v>196073.0</v>
      </c>
    </row>
    <row r="223">
      <c r="A223" s="115" t="s">
        <v>1558</v>
      </c>
      <c r="B223" s="116">
        <v>12671.0</v>
      </c>
    </row>
    <row r="224">
      <c r="A224" s="115" t="s">
        <v>1558</v>
      </c>
      <c r="B224" s="116">
        <v>270.0</v>
      </c>
    </row>
    <row r="225">
      <c r="A225" s="115" t="s">
        <v>544</v>
      </c>
      <c r="B225" s="116">
        <v>30830.0</v>
      </c>
    </row>
    <row r="226">
      <c r="A226" s="115" t="s">
        <v>515</v>
      </c>
      <c r="B226" s="116">
        <v>17846.0</v>
      </c>
    </row>
    <row r="227">
      <c r="A227" s="115" t="s">
        <v>515</v>
      </c>
      <c r="B227" s="116">
        <v>34284.0</v>
      </c>
    </row>
    <row r="228">
      <c r="A228" s="115" t="s">
        <v>1064</v>
      </c>
      <c r="B228" s="116">
        <v>934.0</v>
      </c>
    </row>
    <row r="229">
      <c r="A229" s="115" t="s">
        <v>1064</v>
      </c>
      <c r="B229" s="116">
        <v>2944.0</v>
      </c>
    </row>
    <row r="230">
      <c r="A230" s="115" t="s">
        <v>1064</v>
      </c>
      <c r="B230" s="116">
        <v>1007922.0</v>
      </c>
    </row>
    <row r="231">
      <c r="A231" s="115" t="s">
        <v>1064</v>
      </c>
      <c r="B231" s="116">
        <v>37503.0</v>
      </c>
    </row>
    <row r="232">
      <c r="A232" s="115" t="s">
        <v>1064</v>
      </c>
      <c r="B232" s="116">
        <v>4174.0</v>
      </c>
    </row>
    <row r="233">
      <c r="A233" s="115" t="s">
        <v>1065</v>
      </c>
      <c r="B233" s="116">
        <v>558036.0</v>
      </c>
    </row>
    <row r="234">
      <c r="A234" s="115" t="s">
        <v>1065</v>
      </c>
      <c r="B234" s="116">
        <v>10083.0</v>
      </c>
    </row>
    <row r="235">
      <c r="A235" s="115" t="s">
        <v>1065</v>
      </c>
      <c r="B235" s="116">
        <v>29474.0</v>
      </c>
    </row>
    <row r="236">
      <c r="A236" s="115" t="s">
        <v>1065</v>
      </c>
      <c r="B236" s="116">
        <v>6640.0</v>
      </c>
    </row>
    <row r="237">
      <c r="A237" s="115" t="s">
        <v>1065</v>
      </c>
      <c r="B237" s="116">
        <v>5039649.0</v>
      </c>
    </row>
    <row r="238">
      <c r="A238" s="115" t="s">
        <v>1065</v>
      </c>
      <c r="B238" s="116">
        <v>11622.0</v>
      </c>
    </row>
    <row r="239">
      <c r="A239" s="115" t="s">
        <v>1065</v>
      </c>
      <c r="B239" s="116">
        <v>377169.0</v>
      </c>
    </row>
    <row r="240">
      <c r="A240" s="115" t="s">
        <v>1065</v>
      </c>
      <c r="B240" s="116">
        <v>494.0</v>
      </c>
    </row>
    <row r="241">
      <c r="A241" s="115" t="s">
        <v>1065</v>
      </c>
      <c r="B241" s="116">
        <v>726.0</v>
      </c>
    </row>
    <row r="242">
      <c r="A242" s="115" t="s">
        <v>1065</v>
      </c>
      <c r="B242" s="116">
        <v>2794.0</v>
      </c>
    </row>
    <row r="243">
      <c r="A243" s="115" t="s">
        <v>1065</v>
      </c>
      <c r="B243" s="116">
        <v>802661.0</v>
      </c>
    </row>
    <row r="244">
      <c r="A244" s="115" t="s">
        <v>1067</v>
      </c>
      <c r="B244" s="116">
        <v>37.0</v>
      </c>
    </row>
    <row r="245">
      <c r="A245" s="115" t="s">
        <v>1067</v>
      </c>
      <c r="B245" s="116">
        <v>3367.0</v>
      </c>
    </row>
    <row r="246">
      <c r="A246" s="115" t="s">
        <v>1067</v>
      </c>
      <c r="B246" s="116">
        <v>27814.0</v>
      </c>
    </row>
    <row r="247">
      <c r="A247" s="115" t="s">
        <v>1067</v>
      </c>
      <c r="B247" s="116">
        <v>355717.0</v>
      </c>
    </row>
    <row r="248">
      <c r="A248" s="115" t="s">
        <v>1067</v>
      </c>
      <c r="B248" s="116">
        <v>454.0</v>
      </c>
    </row>
    <row r="249">
      <c r="A249" s="115" t="s">
        <v>1067</v>
      </c>
      <c r="B249" s="116">
        <v>40.0</v>
      </c>
    </row>
    <row r="250">
      <c r="A250" s="115" t="s">
        <v>1067</v>
      </c>
      <c r="B250" s="116">
        <v>4809254.0</v>
      </c>
    </row>
    <row r="251">
      <c r="A251" s="115" t="s">
        <v>1067</v>
      </c>
      <c r="B251" s="116">
        <v>828.0</v>
      </c>
    </row>
    <row r="252">
      <c r="A252" s="115" t="s">
        <v>1067</v>
      </c>
      <c r="B252" s="116">
        <v>882523.0</v>
      </c>
    </row>
    <row r="253">
      <c r="A253" s="115" t="s">
        <v>1067</v>
      </c>
      <c r="B253" s="116">
        <v>760642.0</v>
      </c>
    </row>
    <row r="254">
      <c r="A254" s="115" t="s">
        <v>1066</v>
      </c>
      <c r="B254" s="116">
        <v>10642.0</v>
      </c>
    </row>
    <row r="255">
      <c r="A255" s="115" t="s">
        <v>1066</v>
      </c>
      <c r="B255" s="116">
        <v>86.0</v>
      </c>
    </row>
    <row r="256">
      <c r="A256" s="115" t="s">
        <v>1066</v>
      </c>
      <c r="B256" s="116">
        <v>3454.0</v>
      </c>
    </row>
    <row r="257">
      <c r="A257" s="115" t="s">
        <v>1404</v>
      </c>
      <c r="B257" s="116">
        <v>26233.0</v>
      </c>
    </row>
    <row r="258">
      <c r="A258" s="115" t="s">
        <v>1520</v>
      </c>
      <c r="B258" s="116">
        <v>22828.0</v>
      </c>
    </row>
    <row r="259">
      <c r="A259" s="115" t="s">
        <v>1520</v>
      </c>
      <c r="B259" s="116">
        <v>94.0</v>
      </c>
    </row>
    <row r="260">
      <c r="A260" s="115" t="s">
        <v>1618</v>
      </c>
      <c r="B260" s="116">
        <v>69181.0</v>
      </c>
    </row>
    <row r="261">
      <c r="A261" s="115" t="s">
        <v>1618</v>
      </c>
      <c r="B261" s="116">
        <v>13532.0</v>
      </c>
    </row>
    <row r="262">
      <c r="A262" s="115" t="s">
        <v>1624</v>
      </c>
      <c r="B262" s="116">
        <v>374.0</v>
      </c>
    </row>
    <row r="263">
      <c r="A263" s="115" t="s">
        <v>1624</v>
      </c>
      <c r="B263" s="116">
        <v>25594.0</v>
      </c>
    </row>
    <row r="264">
      <c r="A264" s="115" t="s">
        <v>1647</v>
      </c>
      <c r="B264" s="116">
        <v>49101.0</v>
      </c>
    </row>
    <row r="265">
      <c r="A265" s="115" t="s">
        <v>1670</v>
      </c>
      <c r="B265" s="116">
        <v>12770.0</v>
      </c>
    </row>
    <row r="266">
      <c r="A266" s="115" t="s">
        <v>1670</v>
      </c>
      <c r="B266" s="116">
        <v>128.0</v>
      </c>
    </row>
    <row r="267">
      <c r="A267" s="115" t="s">
        <v>1670</v>
      </c>
      <c r="B267" s="116">
        <v>136.0</v>
      </c>
    </row>
    <row r="268">
      <c r="A268" s="115" t="s">
        <v>790</v>
      </c>
      <c r="B268" s="116">
        <v>36445.0</v>
      </c>
    </row>
    <row r="269">
      <c r="A269" s="115" t="s">
        <v>790</v>
      </c>
      <c r="B269" s="116">
        <v>191585.0</v>
      </c>
    </row>
    <row r="270">
      <c r="A270" s="115" t="s">
        <v>1569</v>
      </c>
      <c r="B270" s="116">
        <v>270.0</v>
      </c>
    </row>
    <row r="271">
      <c r="A271" s="115" t="s">
        <v>1569</v>
      </c>
      <c r="B271" s="116">
        <v>9964.0</v>
      </c>
    </row>
    <row r="272">
      <c r="A272" s="115" t="s">
        <v>979</v>
      </c>
      <c r="B272" s="116">
        <v>517.0</v>
      </c>
    </row>
    <row r="273">
      <c r="A273" s="115" t="s">
        <v>979</v>
      </c>
      <c r="B273" s="116">
        <v>11144.0</v>
      </c>
    </row>
    <row r="274">
      <c r="A274" s="115" t="s">
        <v>979</v>
      </c>
      <c r="B274" s="116">
        <v>970.0</v>
      </c>
    </row>
    <row r="275">
      <c r="A275" s="115" t="s">
        <v>979</v>
      </c>
      <c r="B275" s="116">
        <v>1051950.0</v>
      </c>
    </row>
    <row r="276">
      <c r="A276" s="115" t="s">
        <v>979</v>
      </c>
      <c r="B276" s="116">
        <v>1092.0</v>
      </c>
    </row>
    <row r="277">
      <c r="A277" s="115" t="s">
        <v>979</v>
      </c>
      <c r="B277" s="116">
        <v>7338.0</v>
      </c>
    </row>
    <row r="278">
      <c r="A278" s="115" t="s">
        <v>980</v>
      </c>
      <c r="B278" s="116">
        <v>503.0</v>
      </c>
    </row>
    <row r="279">
      <c r="A279" s="115" t="s">
        <v>980</v>
      </c>
      <c r="B279" s="116">
        <v>1287578.0</v>
      </c>
    </row>
    <row r="280">
      <c r="A280" s="115" t="s">
        <v>980</v>
      </c>
      <c r="B280" s="116">
        <v>6531405.0</v>
      </c>
    </row>
    <row r="281">
      <c r="A281" s="115" t="s">
        <v>980</v>
      </c>
      <c r="B281" s="116">
        <v>375117.0</v>
      </c>
    </row>
    <row r="282">
      <c r="A282" s="115" t="s">
        <v>980</v>
      </c>
      <c r="B282" s="116">
        <v>3235.0</v>
      </c>
    </row>
    <row r="283">
      <c r="A283" s="115" t="s">
        <v>980</v>
      </c>
      <c r="B283" s="116">
        <v>7029.0</v>
      </c>
    </row>
    <row r="284">
      <c r="A284" s="115" t="s">
        <v>980</v>
      </c>
      <c r="B284" s="116">
        <v>0.0</v>
      </c>
    </row>
    <row r="285">
      <c r="A285" s="115" t="s">
        <v>980</v>
      </c>
      <c r="B285" s="116">
        <v>112.0</v>
      </c>
    </row>
    <row r="286">
      <c r="A286" s="115" t="s">
        <v>980</v>
      </c>
      <c r="B286" s="116">
        <v>1551292.0</v>
      </c>
    </row>
    <row r="287">
      <c r="A287" s="115" t="s">
        <v>980</v>
      </c>
      <c r="B287" s="116">
        <v>2417.0</v>
      </c>
    </row>
    <row r="288">
      <c r="A288" s="115" t="s">
        <v>980</v>
      </c>
      <c r="B288" s="116">
        <v>585.0</v>
      </c>
    </row>
    <row r="289">
      <c r="A289" s="115" t="s">
        <v>980</v>
      </c>
      <c r="B289" s="116">
        <v>2587.0</v>
      </c>
    </row>
    <row r="290">
      <c r="A290" s="115" t="s">
        <v>981</v>
      </c>
      <c r="B290" s="116">
        <v>493.0</v>
      </c>
    </row>
    <row r="291">
      <c r="A291" s="115" t="s">
        <v>981</v>
      </c>
      <c r="B291" s="116">
        <v>2073.0</v>
      </c>
    </row>
    <row r="292">
      <c r="A292" s="115" t="s">
        <v>981</v>
      </c>
      <c r="B292" s="116">
        <v>455.0</v>
      </c>
    </row>
    <row r="293">
      <c r="A293" s="115" t="s">
        <v>1583</v>
      </c>
      <c r="B293" s="116">
        <v>30264.0</v>
      </c>
    </row>
    <row r="294">
      <c r="A294" s="115" t="s">
        <v>1583</v>
      </c>
      <c r="B294" s="116">
        <v>48412.0</v>
      </c>
    </row>
    <row r="295">
      <c r="A295" s="115" t="s">
        <v>1583</v>
      </c>
      <c r="B295" s="116">
        <v>146.0</v>
      </c>
    </row>
    <row r="296">
      <c r="A296" s="115" t="s">
        <v>1570</v>
      </c>
      <c r="B296" s="116">
        <v>11471.0</v>
      </c>
    </row>
    <row r="297">
      <c r="A297" s="115" t="s">
        <v>1570</v>
      </c>
      <c r="B297" s="116">
        <v>270.0</v>
      </c>
    </row>
    <row r="298">
      <c r="A298" s="115" t="s">
        <v>1600</v>
      </c>
      <c r="B298" s="116">
        <v>61642.0</v>
      </c>
    </row>
    <row r="299">
      <c r="A299" s="115" t="s">
        <v>1600</v>
      </c>
      <c r="B299" s="116">
        <v>40064.0</v>
      </c>
    </row>
    <row r="300">
      <c r="A300" s="115" t="s">
        <v>1600</v>
      </c>
      <c r="B300" s="116">
        <v>97.0</v>
      </c>
    </row>
    <row r="301">
      <c r="A301" s="115" t="s">
        <v>502</v>
      </c>
      <c r="B301" s="116">
        <v>16726.0</v>
      </c>
    </row>
    <row r="302">
      <c r="A302" s="115" t="s">
        <v>502</v>
      </c>
      <c r="B302" s="116">
        <v>24731.0</v>
      </c>
    </row>
    <row r="303">
      <c r="A303" s="115" t="s">
        <v>982</v>
      </c>
      <c r="B303" s="116">
        <v>497.0</v>
      </c>
    </row>
    <row r="304">
      <c r="A304" s="115" t="s">
        <v>982</v>
      </c>
      <c r="B304" s="116">
        <v>4555.0</v>
      </c>
    </row>
    <row r="305">
      <c r="A305" s="115" t="s">
        <v>982</v>
      </c>
      <c r="B305" s="116">
        <v>6460.0</v>
      </c>
    </row>
    <row r="306">
      <c r="A306" s="115" t="s">
        <v>982</v>
      </c>
      <c r="B306" s="116">
        <v>464.0</v>
      </c>
    </row>
    <row r="307">
      <c r="A307" s="115" t="s">
        <v>982</v>
      </c>
      <c r="B307" s="116">
        <v>2007.0</v>
      </c>
    </row>
    <row r="308">
      <c r="A308" s="115" t="s">
        <v>982</v>
      </c>
      <c r="B308" s="116">
        <v>412342.0</v>
      </c>
    </row>
    <row r="309">
      <c r="A309" s="115" t="s">
        <v>983</v>
      </c>
      <c r="B309" s="116">
        <v>665247.0</v>
      </c>
    </row>
    <row r="310">
      <c r="A310" s="115" t="s">
        <v>983</v>
      </c>
      <c r="B310" s="116">
        <v>3705.0</v>
      </c>
    </row>
    <row r="311">
      <c r="A311" s="115" t="s">
        <v>983</v>
      </c>
      <c r="B311" s="116">
        <v>4027.0</v>
      </c>
    </row>
    <row r="312">
      <c r="A312" s="115" t="s">
        <v>983</v>
      </c>
      <c r="B312" s="116">
        <v>19943.0</v>
      </c>
    </row>
    <row r="313">
      <c r="A313" s="115" t="s">
        <v>983</v>
      </c>
      <c r="B313" s="116">
        <v>157472.0</v>
      </c>
    </row>
    <row r="314">
      <c r="A314" s="115" t="s">
        <v>983</v>
      </c>
      <c r="B314" s="116">
        <v>14939.0</v>
      </c>
    </row>
    <row r="315">
      <c r="A315" s="115" t="s">
        <v>983</v>
      </c>
      <c r="B315" s="116">
        <v>2602286.0</v>
      </c>
    </row>
    <row r="316">
      <c r="A316" s="115" t="s">
        <v>983</v>
      </c>
      <c r="B316" s="116">
        <v>594.0</v>
      </c>
    </row>
    <row r="317">
      <c r="A317" s="115" t="s">
        <v>983</v>
      </c>
      <c r="B317" s="116">
        <v>112.0</v>
      </c>
    </row>
    <row r="318">
      <c r="A318" s="115" t="s">
        <v>983</v>
      </c>
      <c r="B318" s="116">
        <v>702996.0</v>
      </c>
    </row>
    <row r="319">
      <c r="A319" s="115" t="s">
        <v>983</v>
      </c>
      <c r="B319" s="116">
        <v>7196.0</v>
      </c>
    </row>
    <row r="320">
      <c r="A320" s="115" t="s">
        <v>983</v>
      </c>
      <c r="B320" s="116">
        <v>0.0</v>
      </c>
    </row>
    <row r="321">
      <c r="A321" s="115" t="s">
        <v>985</v>
      </c>
      <c r="B321" s="116">
        <v>2880.0</v>
      </c>
    </row>
    <row r="322">
      <c r="A322" s="115" t="s">
        <v>985</v>
      </c>
      <c r="B322" s="116">
        <v>71956.0</v>
      </c>
    </row>
    <row r="323">
      <c r="A323" s="115" t="s">
        <v>985</v>
      </c>
      <c r="B323" s="116">
        <v>404357.0</v>
      </c>
    </row>
    <row r="324">
      <c r="A324" s="115" t="s">
        <v>985</v>
      </c>
      <c r="B324" s="116">
        <v>428.0</v>
      </c>
    </row>
    <row r="325">
      <c r="A325" s="115" t="s">
        <v>985</v>
      </c>
      <c r="B325" s="116">
        <v>970.0</v>
      </c>
    </row>
    <row r="326">
      <c r="A326" s="115" t="s">
        <v>985</v>
      </c>
      <c r="B326" s="116">
        <v>493.0</v>
      </c>
    </row>
    <row r="327">
      <c r="A327" s="115" t="s">
        <v>986</v>
      </c>
      <c r="B327" s="116">
        <v>2676.0</v>
      </c>
    </row>
    <row r="328">
      <c r="A328" s="115" t="s">
        <v>986</v>
      </c>
      <c r="B328" s="116">
        <v>0.0</v>
      </c>
    </row>
    <row r="329">
      <c r="A329" s="115" t="s">
        <v>986</v>
      </c>
      <c r="B329" s="116">
        <v>2601529.0</v>
      </c>
    </row>
    <row r="330">
      <c r="A330" s="115" t="s">
        <v>986</v>
      </c>
      <c r="B330" s="116">
        <v>17015.0</v>
      </c>
    </row>
    <row r="331">
      <c r="A331" s="115" t="s">
        <v>986</v>
      </c>
      <c r="B331" s="116">
        <v>792.0</v>
      </c>
    </row>
    <row r="332">
      <c r="A332" s="115" t="s">
        <v>986</v>
      </c>
      <c r="B332" s="116">
        <v>1028.0</v>
      </c>
    </row>
    <row r="333">
      <c r="A333" s="115" t="s">
        <v>986</v>
      </c>
      <c r="B333" s="116">
        <v>157436.0</v>
      </c>
    </row>
    <row r="334">
      <c r="A334" s="115" t="s">
        <v>986</v>
      </c>
      <c r="B334" s="116">
        <v>702949.0</v>
      </c>
    </row>
    <row r="335">
      <c r="A335" s="115" t="s">
        <v>986</v>
      </c>
      <c r="B335" s="116">
        <v>5772.0</v>
      </c>
    </row>
    <row r="336">
      <c r="A336" s="115" t="s">
        <v>986</v>
      </c>
      <c r="B336" s="116">
        <v>2400.0</v>
      </c>
    </row>
    <row r="337">
      <c r="A337" s="115" t="s">
        <v>986</v>
      </c>
      <c r="B337" s="116">
        <v>112.0</v>
      </c>
    </row>
    <row r="338">
      <c r="A338" s="115" t="s">
        <v>986</v>
      </c>
      <c r="B338" s="116">
        <v>493.0</v>
      </c>
    </row>
    <row r="339">
      <c r="A339" s="115" t="s">
        <v>984</v>
      </c>
      <c r="B339" s="116">
        <v>493.0</v>
      </c>
    </row>
    <row r="340">
      <c r="A340" s="115" t="s">
        <v>984</v>
      </c>
      <c r="B340" s="116">
        <v>2119.0</v>
      </c>
    </row>
    <row r="341">
      <c r="A341" s="115" t="s">
        <v>984</v>
      </c>
      <c r="B341" s="116">
        <v>418.0</v>
      </c>
    </row>
    <row r="342">
      <c r="A342" s="115" t="s">
        <v>1104</v>
      </c>
      <c r="B342" s="116">
        <v>37662.0</v>
      </c>
    </row>
    <row r="343">
      <c r="A343" s="115" t="s">
        <v>1104</v>
      </c>
      <c r="B343" s="116">
        <v>73587.0</v>
      </c>
    </row>
    <row r="344">
      <c r="A344" s="115" t="s">
        <v>1105</v>
      </c>
      <c r="B344" s="116">
        <v>27642.0</v>
      </c>
    </row>
    <row r="345">
      <c r="A345" s="115" t="s">
        <v>1105</v>
      </c>
      <c r="B345" s="116">
        <v>55.0</v>
      </c>
    </row>
    <row r="346">
      <c r="A346" s="115" t="s">
        <v>1106</v>
      </c>
      <c r="B346" s="116">
        <v>29899.0</v>
      </c>
    </row>
    <row r="347">
      <c r="A347" s="115" t="s">
        <v>1106</v>
      </c>
      <c r="B347" s="116">
        <v>55.0</v>
      </c>
    </row>
    <row r="348">
      <c r="A348" s="115" t="s">
        <v>1107</v>
      </c>
      <c r="B348" s="116">
        <v>23067.0</v>
      </c>
    </row>
    <row r="349">
      <c r="A349" s="115" t="s">
        <v>1107</v>
      </c>
      <c r="B349" s="116">
        <v>3772.0</v>
      </c>
    </row>
    <row r="350">
      <c r="A350" s="115" t="s">
        <v>1108</v>
      </c>
      <c r="B350" s="116">
        <v>22805.0</v>
      </c>
    </row>
    <row r="351">
      <c r="A351" s="115" t="s">
        <v>1108</v>
      </c>
      <c r="B351" s="116">
        <v>202.0</v>
      </c>
    </row>
    <row r="352">
      <c r="A352" s="115" t="s">
        <v>1109</v>
      </c>
      <c r="B352" s="116">
        <v>40441.0</v>
      </c>
    </row>
    <row r="353">
      <c r="A353" s="115" t="s">
        <v>1109</v>
      </c>
      <c r="B353" s="116">
        <v>706310.0</v>
      </c>
    </row>
    <row r="354">
      <c r="A354" s="115" t="s">
        <v>1109</v>
      </c>
      <c r="B354" s="116">
        <v>16231.0</v>
      </c>
    </row>
    <row r="355">
      <c r="A355" s="115" t="s">
        <v>2605</v>
      </c>
      <c r="B355" s="116">
        <v>29190.0</v>
      </c>
    </row>
    <row r="356">
      <c r="A356" s="115" t="s">
        <v>2606</v>
      </c>
      <c r="B356" s="116">
        <v>22227.0</v>
      </c>
    </row>
    <row r="357">
      <c r="A357" s="115" t="s">
        <v>947</v>
      </c>
      <c r="B357" s="116">
        <v>764.0</v>
      </c>
    </row>
    <row r="358">
      <c r="A358" s="115" t="s">
        <v>947</v>
      </c>
      <c r="B358" s="116">
        <v>2840.0</v>
      </c>
    </row>
    <row r="359">
      <c r="A359" s="115" t="s">
        <v>947</v>
      </c>
      <c r="B359" s="116">
        <v>207.0</v>
      </c>
    </row>
    <row r="360">
      <c r="A360" s="115" t="s">
        <v>947</v>
      </c>
      <c r="B360" s="116">
        <v>27081.0</v>
      </c>
    </row>
    <row r="361">
      <c r="A361" s="115" t="s">
        <v>947</v>
      </c>
      <c r="B361" s="116">
        <v>503792.0</v>
      </c>
    </row>
    <row r="362">
      <c r="A362" s="115" t="s">
        <v>947</v>
      </c>
      <c r="B362" s="116">
        <v>271.0</v>
      </c>
    </row>
    <row r="363">
      <c r="A363" s="115" t="s">
        <v>948</v>
      </c>
      <c r="B363" s="116">
        <v>2400.0</v>
      </c>
    </row>
    <row r="364">
      <c r="A364" s="115" t="s">
        <v>948</v>
      </c>
      <c r="B364" s="116">
        <v>493.0</v>
      </c>
    </row>
    <row r="365">
      <c r="A365" s="115" t="s">
        <v>948</v>
      </c>
      <c r="B365" s="116">
        <v>3721969.0</v>
      </c>
    </row>
    <row r="366">
      <c r="A366" s="115" t="s">
        <v>948</v>
      </c>
      <c r="B366" s="116">
        <v>2178840.0</v>
      </c>
    </row>
    <row r="367">
      <c r="A367" s="115" t="s">
        <v>948</v>
      </c>
      <c r="B367" s="116">
        <v>1742.0</v>
      </c>
    </row>
    <row r="368">
      <c r="A368" s="115" t="s">
        <v>948</v>
      </c>
      <c r="B368" s="116">
        <v>311435.0</v>
      </c>
    </row>
    <row r="369">
      <c r="A369" s="115" t="s">
        <v>948</v>
      </c>
      <c r="B369" s="116">
        <v>2406.0</v>
      </c>
    </row>
    <row r="370">
      <c r="A370" s="115" t="s">
        <v>948</v>
      </c>
      <c r="B370" s="116">
        <v>5845.0</v>
      </c>
    </row>
    <row r="371">
      <c r="A371" s="115" t="s">
        <v>948</v>
      </c>
      <c r="B371" s="116">
        <v>831.0</v>
      </c>
    </row>
    <row r="372">
      <c r="A372" s="115" t="s">
        <v>948</v>
      </c>
      <c r="B372" s="116">
        <v>0.0</v>
      </c>
    </row>
    <row r="373">
      <c r="A373" s="115" t="s">
        <v>948</v>
      </c>
      <c r="B373" s="116">
        <v>112.0</v>
      </c>
    </row>
    <row r="374">
      <c r="A374" s="115" t="s">
        <v>948</v>
      </c>
      <c r="B374" s="116">
        <v>8894.0</v>
      </c>
    </row>
    <row r="375">
      <c r="A375" s="115" t="s">
        <v>949</v>
      </c>
      <c r="B375" s="116">
        <v>970.0</v>
      </c>
    </row>
    <row r="376">
      <c r="A376" s="115" t="s">
        <v>949</v>
      </c>
      <c r="B376" s="116">
        <v>271.0</v>
      </c>
    </row>
    <row r="377">
      <c r="A377" s="115" t="s">
        <v>949</v>
      </c>
      <c r="B377" s="116">
        <v>207.0</v>
      </c>
    </row>
    <row r="378">
      <c r="A378" s="115" t="s">
        <v>949</v>
      </c>
      <c r="B378" s="116">
        <v>764.0</v>
      </c>
    </row>
    <row r="379">
      <c r="A379" s="115" t="s">
        <v>949</v>
      </c>
      <c r="B379" s="116">
        <v>2838.0</v>
      </c>
    </row>
    <row r="380">
      <c r="A380" s="115" t="s">
        <v>949</v>
      </c>
      <c r="B380" s="116">
        <v>2462.0</v>
      </c>
    </row>
    <row r="381">
      <c r="A381" s="115" t="s">
        <v>950</v>
      </c>
      <c r="B381" s="116">
        <v>493.0</v>
      </c>
    </row>
    <row r="382">
      <c r="A382" s="115" t="s">
        <v>950</v>
      </c>
      <c r="B382" s="116">
        <v>2400.0</v>
      </c>
    </row>
    <row r="383">
      <c r="A383" s="115" t="s">
        <v>950</v>
      </c>
      <c r="B383" s="116">
        <v>5814.0</v>
      </c>
    </row>
    <row r="384">
      <c r="A384" s="115" t="s">
        <v>950</v>
      </c>
      <c r="B384" s="116">
        <v>2406.0</v>
      </c>
    </row>
    <row r="385">
      <c r="A385" s="115" t="s">
        <v>950</v>
      </c>
      <c r="B385" s="116">
        <v>311437.0</v>
      </c>
    </row>
    <row r="386">
      <c r="A386" s="115" t="s">
        <v>950</v>
      </c>
      <c r="B386" s="116">
        <v>8894.0</v>
      </c>
    </row>
    <row r="387">
      <c r="A387" s="115" t="s">
        <v>950</v>
      </c>
      <c r="B387" s="116">
        <v>2178841.0</v>
      </c>
    </row>
    <row r="388">
      <c r="A388" s="115" t="s">
        <v>950</v>
      </c>
      <c r="B388" s="116">
        <v>832.0</v>
      </c>
    </row>
    <row r="389">
      <c r="A389" s="115" t="s">
        <v>950</v>
      </c>
      <c r="B389" s="116">
        <v>0.0</v>
      </c>
    </row>
    <row r="390">
      <c r="A390" s="115" t="s">
        <v>950</v>
      </c>
      <c r="B390" s="116">
        <v>112.0</v>
      </c>
    </row>
    <row r="391">
      <c r="A391" s="115" t="s">
        <v>950</v>
      </c>
      <c r="B391" s="116">
        <v>1742.0</v>
      </c>
    </row>
    <row r="392">
      <c r="A392" s="115" t="s">
        <v>950</v>
      </c>
      <c r="B392" s="116">
        <v>3721966.0</v>
      </c>
    </row>
    <row r="393">
      <c r="A393" s="115" t="s">
        <v>951</v>
      </c>
      <c r="B393" s="116">
        <v>2097.0</v>
      </c>
    </row>
    <row r="394">
      <c r="A394" s="115" t="s">
        <v>951</v>
      </c>
      <c r="B394" s="116">
        <v>493.0</v>
      </c>
    </row>
    <row r="395">
      <c r="A395" s="115" t="s">
        <v>951</v>
      </c>
      <c r="B395" s="116">
        <v>270.0</v>
      </c>
    </row>
    <row r="396">
      <c r="A396" s="115" t="s">
        <v>542</v>
      </c>
      <c r="B396" s="116">
        <v>21513.0</v>
      </c>
    </row>
    <row r="397">
      <c r="A397" s="115" t="s">
        <v>543</v>
      </c>
      <c r="B397" s="116">
        <v>21558.0</v>
      </c>
    </row>
    <row r="398">
      <c r="A398" s="115" t="s">
        <v>1491</v>
      </c>
      <c r="B398" s="116">
        <v>21624.0</v>
      </c>
    </row>
    <row r="399">
      <c r="A399" s="115" t="s">
        <v>1491</v>
      </c>
      <c r="B399" s="116">
        <v>263.0</v>
      </c>
    </row>
    <row r="400">
      <c r="A400" s="115" t="s">
        <v>216</v>
      </c>
      <c r="B400" s="116">
        <v>32881.0</v>
      </c>
    </row>
    <row r="401">
      <c r="A401" s="115" t="s">
        <v>216</v>
      </c>
      <c r="B401" s="116">
        <v>4005715.0</v>
      </c>
    </row>
    <row r="402">
      <c r="A402" s="115" t="s">
        <v>861</v>
      </c>
      <c r="B402" s="116">
        <v>67.0</v>
      </c>
    </row>
    <row r="403">
      <c r="A403" s="115" t="s">
        <v>861</v>
      </c>
      <c r="B403" s="116">
        <v>64223.0</v>
      </c>
    </row>
    <row r="404">
      <c r="A404" s="115" t="s">
        <v>861</v>
      </c>
      <c r="B404" s="116">
        <v>67.0</v>
      </c>
    </row>
    <row r="405">
      <c r="A405" s="115" t="s">
        <v>861</v>
      </c>
      <c r="B405" s="116">
        <v>64223.0</v>
      </c>
    </row>
    <row r="406">
      <c r="A406" s="115" t="s">
        <v>861</v>
      </c>
      <c r="B406" s="116">
        <v>333.0</v>
      </c>
    </row>
    <row r="407">
      <c r="A407" s="115" t="s">
        <v>861</v>
      </c>
      <c r="B407" s="116">
        <v>96383.0</v>
      </c>
    </row>
    <row r="408">
      <c r="A408" s="115" t="s">
        <v>861</v>
      </c>
      <c r="B408" s="116">
        <v>370.0</v>
      </c>
    </row>
    <row r="409">
      <c r="A409" s="115" t="s">
        <v>862</v>
      </c>
      <c r="B409" s="116">
        <v>64569.0</v>
      </c>
    </row>
    <row r="410">
      <c r="A410" s="115" t="s">
        <v>862</v>
      </c>
      <c r="B410" s="116">
        <v>64569.0</v>
      </c>
    </row>
    <row r="411">
      <c r="A411" s="115" t="s">
        <v>862</v>
      </c>
      <c r="B411" s="116">
        <v>102034.0</v>
      </c>
    </row>
    <row r="412">
      <c r="A412" s="115" t="s">
        <v>862</v>
      </c>
      <c r="B412" s="116">
        <v>370.0</v>
      </c>
    </row>
    <row r="413">
      <c r="A413" s="115" t="s">
        <v>863</v>
      </c>
      <c r="B413" s="116">
        <v>64139.0</v>
      </c>
    </row>
    <row r="414">
      <c r="A414" s="115" t="s">
        <v>863</v>
      </c>
      <c r="B414" s="116">
        <v>64139.0</v>
      </c>
    </row>
    <row r="415">
      <c r="A415" s="115" t="s">
        <v>863</v>
      </c>
      <c r="B415" s="116">
        <v>18.0</v>
      </c>
    </row>
    <row r="416">
      <c r="A416" s="115" t="s">
        <v>863</v>
      </c>
      <c r="B416" s="116">
        <v>18.0</v>
      </c>
    </row>
    <row r="417">
      <c r="A417" s="115" t="s">
        <v>863</v>
      </c>
      <c r="B417" s="116">
        <v>371.0</v>
      </c>
    </row>
    <row r="418">
      <c r="A418" s="115" t="s">
        <v>863</v>
      </c>
      <c r="B418" s="116">
        <v>6.0</v>
      </c>
    </row>
    <row r="419">
      <c r="A419" s="115" t="s">
        <v>863</v>
      </c>
      <c r="B419" s="116">
        <v>59109.0</v>
      </c>
    </row>
    <row r="420">
      <c r="A420" s="115" t="s">
        <v>863</v>
      </c>
      <c r="B420" s="116">
        <v>59109.0</v>
      </c>
    </row>
    <row r="421">
      <c r="A421" s="115" t="s">
        <v>864</v>
      </c>
      <c r="B421" s="116">
        <v>84850.0</v>
      </c>
    </row>
    <row r="422">
      <c r="A422" s="115" t="s">
        <v>864</v>
      </c>
      <c r="B422" s="116">
        <v>370.0</v>
      </c>
    </row>
    <row r="423">
      <c r="A423" s="115" t="s">
        <v>277</v>
      </c>
      <c r="B423" s="116">
        <v>5614.0</v>
      </c>
    </row>
    <row r="424">
      <c r="A424" s="115" t="s">
        <v>277</v>
      </c>
      <c r="B424" s="116">
        <v>67.0</v>
      </c>
    </row>
    <row r="425">
      <c r="A425" s="115" t="s">
        <v>277</v>
      </c>
      <c r="B425" s="116">
        <v>579.0</v>
      </c>
    </row>
    <row r="426">
      <c r="A426" s="115" t="s">
        <v>278</v>
      </c>
      <c r="B426" s="116">
        <v>5614.0</v>
      </c>
    </row>
    <row r="427">
      <c r="A427" s="115" t="s">
        <v>278</v>
      </c>
      <c r="B427" s="116">
        <v>67.0</v>
      </c>
    </row>
    <row r="428">
      <c r="A428" s="115" t="s">
        <v>278</v>
      </c>
      <c r="B428" s="116">
        <v>579.0</v>
      </c>
    </row>
    <row r="429">
      <c r="A429" s="115" t="s">
        <v>279</v>
      </c>
      <c r="B429" s="116">
        <v>5613.0</v>
      </c>
    </row>
    <row r="430">
      <c r="A430" s="115" t="s">
        <v>279</v>
      </c>
      <c r="B430" s="116">
        <v>67.0</v>
      </c>
    </row>
    <row r="431">
      <c r="A431" s="115" t="s">
        <v>279</v>
      </c>
      <c r="B431" s="116">
        <v>579.0</v>
      </c>
    </row>
    <row r="432">
      <c r="A432" s="115" t="s">
        <v>280</v>
      </c>
      <c r="B432" s="116">
        <v>6011.0</v>
      </c>
    </row>
    <row r="433">
      <c r="A433" s="115" t="s">
        <v>280</v>
      </c>
      <c r="B433" s="116">
        <v>67.0</v>
      </c>
    </row>
    <row r="434">
      <c r="A434" s="115" t="s">
        <v>280</v>
      </c>
      <c r="B434" s="116">
        <v>579.0</v>
      </c>
    </row>
    <row r="435">
      <c r="A435" s="115" t="s">
        <v>281</v>
      </c>
      <c r="B435" s="116">
        <v>6011.0</v>
      </c>
    </row>
    <row r="436">
      <c r="A436" s="115" t="s">
        <v>281</v>
      </c>
      <c r="B436" s="116">
        <v>67.0</v>
      </c>
    </row>
    <row r="437">
      <c r="A437" s="115" t="s">
        <v>281</v>
      </c>
      <c r="B437" s="116">
        <v>579.0</v>
      </c>
    </row>
    <row r="438">
      <c r="A438" s="115" t="s">
        <v>282</v>
      </c>
      <c r="B438" s="116">
        <v>5976.0</v>
      </c>
    </row>
    <row r="439">
      <c r="A439" s="115" t="s">
        <v>282</v>
      </c>
      <c r="B439" s="116">
        <v>67.0</v>
      </c>
    </row>
    <row r="440">
      <c r="A440" s="115" t="s">
        <v>282</v>
      </c>
      <c r="B440" s="116">
        <v>579.0</v>
      </c>
    </row>
    <row r="441">
      <c r="A441" s="115" t="s">
        <v>285</v>
      </c>
      <c r="B441" s="116">
        <v>7140.0</v>
      </c>
    </row>
    <row r="442">
      <c r="A442" s="115" t="s">
        <v>285</v>
      </c>
      <c r="B442" s="116">
        <v>67.0</v>
      </c>
    </row>
    <row r="443">
      <c r="A443" s="115" t="s">
        <v>285</v>
      </c>
      <c r="B443" s="116">
        <v>8687.0</v>
      </c>
    </row>
    <row r="444">
      <c r="A444" s="115" t="s">
        <v>286</v>
      </c>
      <c r="B444" s="116">
        <v>7183.0</v>
      </c>
    </row>
    <row r="445">
      <c r="A445" s="115" t="s">
        <v>286</v>
      </c>
      <c r="B445" s="116">
        <v>67.0</v>
      </c>
    </row>
    <row r="446">
      <c r="A446" s="115" t="s">
        <v>286</v>
      </c>
      <c r="B446" s="116">
        <v>669.0</v>
      </c>
    </row>
    <row r="447">
      <c r="A447" s="115" t="s">
        <v>287</v>
      </c>
      <c r="B447" s="116">
        <v>7804.0</v>
      </c>
    </row>
    <row r="448">
      <c r="A448" s="115" t="s">
        <v>287</v>
      </c>
      <c r="B448" s="116">
        <v>67.0</v>
      </c>
    </row>
    <row r="449">
      <c r="A449" s="115" t="s">
        <v>287</v>
      </c>
      <c r="B449" s="116">
        <v>6132.0</v>
      </c>
    </row>
    <row r="450">
      <c r="A450" s="115" t="s">
        <v>288</v>
      </c>
      <c r="B450" s="116">
        <v>6915.0</v>
      </c>
    </row>
    <row r="451">
      <c r="A451" s="115" t="s">
        <v>288</v>
      </c>
      <c r="B451" s="116">
        <v>67.0</v>
      </c>
    </row>
    <row r="452">
      <c r="A452" s="115" t="s">
        <v>288</v>
      </c>
      <c r="B452" s="116">
        <v>6303.0</v>
      </c>
    </row>
    <row r="453">
      <c r="A453" s="115" t="s">
        <v>289</v>
      </c>
      <c r="B453" s="116">
        <v>7789.0</v>
      </c>
    </row>
    <row r="454">
      <c r="A454" s="115" t="s">
        <v>289</v>
      </c>
      <c r="B454" s="116">
        <v>67.0</v>
      </c>
    </row>
    <row r="455">
      <c r="A455" s="115" t="s">
        <v>289</v>
      </c>
      <c r="B455" s="116">
        <v>6228.0</v>
      </c>
    </row>
    <row r="456">
      <c r="A456" s="115" t="s">
        <v>290</v>
      </c>
      <c r="B456" s="116">
        <v>7785.0</v>
      </c>
    </row>
    <row r="457">
      <c r="A457" s="115" t="s">
        <v>290</v>
      </c>
      <c r="B457" s="116">
        <v>67.0</v>
      </c>
    </row>
    <row r="458">
      <c r="A458" s="115" t="s">
        <v>290</v>
      </c>
      <c r="B458" s="116">
        <v>6100.0</v>
      </c>
    </row>
    <row r="459">
      <c r="A459" s="115" t="s">
        <v>291</v>
      </c>
      <c r="B459" s="116">
        <v>7797.0</v>
      </c>
    </row>
    <row r="460">
      <c r="A460" s="115" t="s">
        <v>291</v>
      </c>
      <c r="B460" s="116">
        <v>67.0</v>
      </c>
    </row>
    <row r="461">
      <c r="A461" s="115" t="s">
        <v>291</v>
      </c>
      <c r="B461" s="116">
        <v>6327.0</v>
      </c>
    </row>
    <row r="462">
      <c r="A462" s="115" t="s">
        <v>292</v>
      </c>
      <c r="B462" s="116">
        <v>6886.0</v>
      </c>
    </row>
    <row r="463">
      <c r="A463" s="115" t="s">
        <v>292</v>
      </c>
      <c r="B463" s="116">
        <v>67.0</v>
      </c>
    </row>
    <row r="464">
      <c r="A464" s="115" t="s">
        <v>292</v>
      </c>
      <c r="B464" s="116">
        <v>6287.0</v>
      </c>
    </row>
    <row r="465">
      <c r="A465" s="115" t="s">
        <v>293</v>
      </c>
      <c r="B465" s="116">
        <v>7784.0</v>
      </c>
    </row>
    <row r="466">
      <c r="A466" s="115" t="s">
        <v>293</v>
      </c>
      <c r="B466" s="116">
        <v>67.0</v>
      </c>
    </row>
    <row r="467">
      <c r="A467" s="115" t="s">
        <v>293</v>
      </c>
      <c r="B467" s="116">
        <v>6208.0</v>
      </c>
    </row>
    <row r="468">
      <c r="A468" s="115" t="s">
        <v>294</v>
      </c>
      <c r="B468" s="116">
        <v>6841.0</v>
      </c>
    </row>
    <row r="469">
      <c r="A469" s="115" t="s">
        <v>294</v>
      </c>
      <c r="B469" s="116">
        <v>67.0</v>
      </c>
    </row>
    <row r="470">
      <c r="A470" s="115" t="s">
        <v>294</v>
      </c>
      <c r="B470" s="116">
        <v>6285.0</v>
      </c>
    </row>
    <row r="471">
      <c r="A471" s="115" t="s">
        <v>283</v>
      </c>
      <c r="B471" s="116">
        <v>6949.0</v>
      </c>
    </row>
    <row r="472">
      <c r="A472" s="115" t="s">
        <v>283</v>
      </c>
      <c r="B472" s="116">
        <v>67.0</v>
      </c>
    </row>
    <row r="473">
      <c r="A473" s="115" t="s">
        <v>283</v>
      </c>
      <c r="B473" s="116">
        <v>3829.0</v>
      </c>
    </row>
    <row r="474">
      <c r="A474" s="115" t="s">
        <v>284</v>
      </c>
      <c r="B474" s="116">
        <v>7265.0</v>
      </c>
    </row>
    <row r="475">
      <c r="A475" s="115" t="s">
        <v>284</v>
      </c>
      <c r="B475" s="116">
        <v>2455.0</v>
      </c>
    </row>
    <row r="476">
      <c r="A476" s="115" t="s">
        <v>276</v>
      </c>
      <c r="B476" s="116">
        <v>10809.0</v>
      </c>
    </row>
    <row r="477">
      <c r="A477" s="115" t="s">
        <v>276</v>
      </c>
      <c r="B477" s="116">
        <v>528.0</v>
      </c>
    </row>
    <row r="478">
      <c r="A478" s="115" t="s">
        <v>297</v>
      </c>
      <c r="B478" s="116">
        <v>9976.0</v>
      </c>
    </row>
    <row r="479">
      <c r="A479" s="115" t="s">
        <v>297</v>
      </c>
      <c r="B479" s="116">
        <v>3391.0</v>
      </c>
    </row>
    <row r="480">
      <c r="A480" s="115" t="s">
        <v>295</v>
      </c>
      <c r="B480" s="116">
        <v>154132.0</v>
      </c>
    </row>
    <row r="481">
      <c r="A481" s="115" t="s">
        <v>295</v>
      </c>
      <c r="B481" s="116">
        <v>26284.0</v>
      </c>
    </row>
    <row r="482">
      <c r="A482" s="115" t="s">
        <v>296</v>
      </c>
      <c r="B482" s="116">
        <v>191105.0</v>
      </c>
    </row>
    <row r="483">
      <c r="A483" s="115" t="s">
        <v>296</v>
      </c>
      <c r="B483" s="116">
        <v>30592.0</v>
      </c>
    </row>
    <row r="484">
      <c r="A484" s="115" t="s">
        <v>1561</v>
      </c>
      <c r="B484" s="116">
        <v>10196.0</v>
      </c>
    </row>
    <row r="485">
      <c r="A485" s="115" t="s">
        <v>1561</v>
      </c>
      <c r="B485" s="116">
        <v>270.0</v>
      </c>
    </row>
    <row r="486">
      <c r="A486" s="115" t="s">
        <v>1026</v>
      </c>
      <c r="B486" s="116">
        <v>3600.0</v>
      </c>
    </row>
    <row r="487">
      <c r="A487" s="115" t="s">
        <v>1026</v>
      </c>
      <c r="B487" s="116">
        <v>8735.0</v>
      </c>
    </row>
    <row r="488">
      <c r="A488" s="115" t="s">
        <v>1026</v>
      </c>
      <c r="B488" s="116">
        <v>3733.0</v>
      </c>
    </row>
    <row r="489">
      <c r="A489" s="115" t="s">
        <v>1026</v>
      </c>
      <c r="B489" s="116">
        <v>1086.0</v>
      </c>
    </row>
    <row r="490">
      <c r="A490" s="115" t="s">
        <v>1026</v>
      </c>
      <c r="B490" s="116">
        <v>112.0</v>
      </c>
    </row>
    <row r="491">
      <c r="A491" s="115" t="s">
        <v>1026</v>
      </c>
      <c r="B491" s="116">
        <v>2400.0</v>
      </c>
    </row>
    <row r="492">
      <c r="A492" s="115" t="s">
        <v>1026</v>
      </c>
      <c r="B492" s="116">
        <v>1078.0</v>
      </c>
    </row>
    <row r="493">
      <c r="A493" s="115" t="s">
        <v>1026</v>
      </c>
      <c r="B493" s="116">
        <v>493.0</v>
      </c>
    </row>
    <row r="494">
      <c r="A494" s="115" t="s">
        <v>1026</v>
      </c>
      <c r="B494" s="116">
        <v>17784.0</v>
      </c>
    </row>
    <row r="495">
      <c r="A495" s="115" t="s">
        <v>1026</v>
      </c>
      <c r="B495" s="116">
        <v>626.0</v>
      </c>
    </row>
    <row r="496">
      <c r="A496" s="115" t="s">
        <v>1026</v>
      </c>
      <c r="B496" s="116">
        <v>16590.0</v>
      </c>
    </row>
    <row r="497">
      <c r="A497" s="115" t="s">
        <v>1026</v>
      </c>
      <c r="B497" s="116">
        <v>206.0</v>
      </c>
    </row>
    <row r="498">
      <c r="A498" s="115" t="s">
        <v>1026</v>
      </c>
      <c r="B498" s="116">
        <v>0.0</v>
      </c>
    </row>
    <row r="499">
      <c r="A499" s="115" t="s">
        <v>1026</v>
      </c>
      <c r="B499" s="116">
        <v>5872.0</v>
      </c>
    </row>
    <row r="500">
      <c r="A500" s="115" t="s">
        <v>237</v>
      </c>
      <c r="B500" s="116">
        <v>23771.0</v>
      </c>
    </row>
    <row r="501">
      <c r="A501" s="115" t="s">
        <v>521</v>
      </c>
      <c r="B501" s="116">
        <v>22693.0</v>
      </c>
    </row>
    <row r="502">
      <c r="A502" s="115" t="s">
        <v>431</v>
      </c>
      <c r="B502" s="116">
        <v>36107.0</v>
      </c>
    </row>
    <row r="503">
      <c r="A503" s="115" t="s">
        <v>331</v>
      </c>
      <c r="B503" s="116">
        <v>78.0</v>
      </c>
    </row>
    <row r="504">
      <c r="A504" s="115" t="s">
        <v>331</v>
      </c>
      <c r="B504" s="116">
        <v>615.0</v>
      </c>
    </row>
    <row r="505">
      <c r="A505" s="115" t="s">
        <v>331</v>
      </c>
      <c r="B505" s="116">
        <v>70242.0</v>
      </c>
    </row>
    <row r="506">
      <c r="A506" s="115" t="s">
        <v>330</v>
      </c>
      <c r="B506" s="116">
        <v>615.0</v>
      </c>
    </row>
    <row r="507">
      <c r="A507" s="115" t="s">
        <v>330</v>
      </c>
      <c r="B507" s="116">
        <v>103877.0</v>
      </c>
    </row>
    <row r="508">
      <c r="A508" s="115" t="s">
        <v>330</v>
      </c>
      <c r="B508" s="116">
        <v>75.0</v>
      </c>
    </row>
    <row r="509">
      <c r="A509" s="115" t="s">
        <v>340</v>
      </c>
      <c r="B509" s="116">
        <v>49731.0</v>
      </c>
    </row>
    <row r="510">
      <c r="A510" s="115" t="s">
        <v>340</v>
      </c>
      <c r="B510" s="116">
        <v>489459.0</v>
      </c>
    </row>
    <row r="511">
      <c r="A511" s="115" t="s">
        <v>341</v>
      </c>
      <c r="B511" s="116">
        <v>756605.0</v>
      </c>
    </row>
    <row r="512">
      <c r="A512" s="115" t="s">
        <v>341</v>
      </c>
      <c r="B512" s="116">
        <v>301859.0</v>
      </c>
    </row>
    <row r="513">
      <c r="A513" s="115" t="s">
        <v>341</v>
      </c>
      <c r="B513" s="116">
        <v>22602.0</v>
      </c>
    </row>
    <row r="514">
      <c r="A514" s="115" t="s">
        <v>342</v>
      </c>
      <c r="B514" s="116">
        <v>3431.0</v>
      </c>
    </row>
    <row r="515">
      <c r="A515" s="115" t="s">
        <v>342</v>
      </c>
      <c r="B515" s="116">
        <v>4395.0</v>
      </c>
    </row>
    <row r="516">
      <c r="A516" s="115" t="s">
        <v>342</v>
      </c>
      <c r="B516" s="116">
        <v>4217.0</v>
      </c>
    </row>
    <row r="517">
      <c r="A517" s="115" t="s">
        <v>342</v>
      </c>
      <c r="B517" s="116">
        <v>3473.0</v>
      </c>
    </row>
    <row r="518">
      <c r="A518" s="115" t="s">
        <v>342</v>
      </c>
      <c r="B518" s="116">
        <v>1864.0</v>
      </c>
    </row>
    <row r="519">
      <c r="A519" s="115" t="s">
        <v>342</v>
      </c>
      <c r="B519" s="116">
        <v>2716.0</v>
      </c>
    </row>
    <row r="520">
      <c r="A520" s="115" t="s">
        <v>342</v>
      </c>
      <c r="B520" s="116">
        <v>3085.0</v>
      </c>
    </row>
    <row r="521">
      <c r="A521" s="115" t="s">
        <v>342</v>
      </c>
      <c r="B521" s="116">
        <v>3571.0</v>
      </c>
    </row>
    <row r="522">
      <c r="A522" s="115" t="s">
        <v>342</v>
      </c>
      <c r="B522" s="116">
        <v>4391.0</v>
      </c>
    </row>
    <row r="523">
      <c r="A523" s="115" t="s">
        <v>342</v>
      </c>
      <c r="B523" s="116">
        <v>4133.0</v>
      </c>
    </row>
    <row r="524">
      <c r="A524" s="115" t="s">
        <v>342</v>
      </c>
      <c r="B524" s="116">
        <v>5062.0</v>
      </c>
    </row>
    <row r="525">
      <c r="A525" s="115" t="s">
        <v>342</v>
      </c>
      <c r="B525" s="116">
        <v>3629.0</v>
      </c>
    </row>
    <row r="526">
      <c r="A526" s="115" t="s">
        <v>342</v>
      </c>
      <c r="B526" s="116">
        <v>4417.0</v>
      </c>
    </row>
    <row r="527">
      <c r="A527" s="115" t="s">
        <v>342</v>
      </c>
      <c r="B527" s="116">
        <v>4651.0</v>
      </c>
    </row>
    <row r="528">
      <c r="A528" s="115" t="s">
        <v>342</v>
      </c>
      <c r="B528" s="116">
        <v>2860.0</v>
      </c>
    </row>
    <row r="529">
      <c r="A529" s="115" t="s">
        <v>342</v>
      </c>
      <c r="B529" s="116">
        <v>4443.0</v>
      </c>
    </row>
    <row r="530">
      <c r="A530" s="115" t="s">
        <v>342</v>
      </c>
      <c r="B530" s="116">
        <v>2907.0</v>
      </c>
    </row>
    <row r="531">
      <c r="A531" s="115" t="s">
        <v>342</v>
      </c>
      <c r="B531" s="116">
        <v>66996.0</v>
      </c>
    </row>
    <row r="532">
      <c r="A532" s="115" t="s">
        <v>342</v>
      </c>
      <c r="B532" s="116">
        <v>3906.0</v>
      </c>
    </row>
    <row r="533">
      <c r="A533" s="115" t="s">
        <v>342</v>
      </c>
      <c r="B533" s="116">
        <v>4527.0</v>
      </c>
    </row>
    <row r="534">
      <c r="A534" s="115" t="s">
        <v>342</v>
      </c>
      <c r="B534" s="116">
        <v>4637.0</v>
      </c>
    </row>
    <row r="535">
      <c r="A535" s="115" t="s">
        <v>342</v>
      </c>
      <c r="B535" s="116">
        <v>2836.0</v>
      </c>
    </row>
    <row r="536">
      <c r="A536" s="115" t="s">
        <v>343</v>
      </c>
      <c r="B536" s="116">
        <v>20460.0</v>
      </c>
    </row>
    <row r="537">
      <c r="A537" s="115" t="s">
        <v>873</v>
      </c>
      <c r="B537" s="116">
        <v>315.0</v>
      </c>
    </row>
    <row r="538">
      <c r="A538" s="115" t="s">
        <v>873</v>
      </c>
      <c r="B538" s="116">
        <v>24843.0</v>
      </c>
    </row>
    <row r="539">
      <c r="A539" s="115" t="s">
        <v>873</v>
      </c>
      <c r="B539" s="116">
        <v>6.0</v>
      </c>
    </row>
    <row r="540">
      <c r="A540" s="115" t="s">
        <v>874</v>
      </c>
      <c r="B540" s="116">
        <v>22201.0</v>
      </c>
    </row>
    <row r="541">
      <c r="A541" s="115" t="s">
        <v>874</v>
      </c>
      <c r="B541" s="116">
        <v>6.0</v>
      </c>
    </row>
    <row r="542">
      <c r="A542" s="115" t="s">
        <v>874</v>
      </c>
      <c r="B542" s="116">
        <v>313.0</v>
      </c>
    </row>
    <row r="543">
      <c r="A543" s="115" t="s">
        <v>875</v>
      </c>
      <c r="B543" s="116">
        <v>6.0</v>
      </c>
    </row>
    <row r="544">
      <c r="A544" s="115" t="s">
        <v>875</v>
      </c>
      <c r="B544" s="116">
        <v>22262.0</v>
      </c>
    </row>
    <row r="545">
      <c r="A545" s="115" t="s">
        <v>875</v>
      </c>
      <c r="B545" s="116">
        <v>313.0</v>
      </c>
    </row>
    <row r="546">
      <c r="A546" s="115" t="s">
        <v>876</v>
      </c>
      <c r="B546" s="116">
        <v>311.0</v>
      </c>
    </row>
    <row r="547">
      <c r="A547" s="115" t="s">
        <v>876</v>
      </c>
      <c r="B547" s="116">
        <v>6.0</v>
      </c>
    </row>
    <row r="548">
      <c r="A548" s="115" t="s">
        <v>876</v>
      </c>
      <c r="B548" s="116">
        <v>21418.0</v>
      </c>
    </row>
    <row r="549">
      <c r="A549" s="115" t="s">
        <v>865</v>
      </c>
      <c r="B549" s="116">
        <v>6.0</v>
      </c>
    </row>
    <row r="550">
      <c r="A550" s="115" t="s">
        <v>865</v>
      </c>
      <c r="B550" s="116">
        <v>311.0</v>
      </c>
    </row>
    <row r="551">
      <c r="A551" s="115" t="s">
        <v>865</v>
      </c>
      <c r="B551" s="116">
        <v>23334.0</v>
      </c>
    </row>
    <row r="552">
      <c r="A552" s="115" t="s">
        <v>866</v>
      </c>
      <c r="B552" s="116">
        <v>6.0</v>
      </c>
    </row>
    <row r="553">
      <c r="A553" s="115" t="s">
        <v>866</v>
      </c>
      <c r="B553" s="116">
        <v>21247.0</v>
      </c>
    </row>
    <row r="554">
      <c r="A554" s="115" t="s">
        <v>866</v>
      </c>
      <c r="B554" s="116">
        <v>311.0</v>
      </c>
    </row>
    <row r="555">
      <c r="A555" s="115" t="s">
        <v>867</v>
      </c>
      <c r="B555" s="116">
        <v>6.0</v>
      </c>
    </row>
    <row r="556">
      <c r="A556" s="115" t="s">
        <v>867</v>
      </c>
      <c r="B556" s="116">
        <v>311.0</v>
      </c>
    </row>
    <row r="557">
      <c r="A557" s="115" t="s">
        <v>867</v>
      </c>
      <c r="B557" s="116">
        <v>21265.0</v>
      </c>
    </row>
    <row r="558">
      <c r="A558" s="115" t="s">
        <v>868</v>
      </c>
      <c r="B558" s="116">
        <v>21506.0</v>
      </c>
    </row>
    <row r="559">
      <c r="A559" s="115" t="s">
        <v>868</v>
      </c>
      <c r="B559" s="116">
        <v>6.0</v>
      </c>
    </row>
    <row r="560">
      <c r="A560" s="115" t="s">
        <v>868</v>
      </c>
      <c r="B560" s="116">
        <v>311.0</v>
      </c>
    </row>
    <row r="561">
      <c r="A561" s="115" t="s">
        <v>1562</v>
      </c>
      <c r="B561" s="116">
        <v>10211.0</v>
      </c>
    </row>
    <row r="562">
      <c r="A562" s="115" t="s">
        <v>1562</v>
      </c>
      <c r="B562" s="116">
        <v>270.0</v>
      </c>
    </row>
    <row r="563">
      <c r="A563" s="115" t="s">
        <v>430</v>
      </c>
      <c r="B563" s="116">
        <v>33642.0</v>
      </c>
    </row>
    <row r="564">
      <c r="A564" s="115" t="s">
        <v>418</v>
      </c>
      <c r="B564" s="116">
        <v>6.0</v>
      </c>
    </row>
    <row r="565">
      <c r="A565" s="115" t="s">
        <v>418</v>
      </c>
      <c r="B565" s="116">
        <v>46427.0</v>
      </c>
    </row>
    <row r="566">
      <c r="A566" s="115" t="s">
        <v>418</v>
      </c>
      <c r="B566" s="116">
        <v>46427.0</v>
      </c>
    </row>
    <row r="567">
      <c r="A567" s="115" t="s">
        <v>419</v>
      </c>
      <c r="B567" s="116">
        <v>53771.0</v>
      </c>
    </row>
    <row r="568">
      <c r="A568" s="115" t="s">
        <v>419</v>
      </c>
      <c r="B568" s="116">
        <v>53771.0</v>
      </c>
    </row>
    <row r="569">
      <c r="A569" s="115" t="s">
        <v>419</v>
      </c>
      <c r="B569" s="116">
        <v>6.0</v>
      </c>
    </row>
    <row r="570">
      <c r="A570" s="115" t="s">
        <v>420</v>
      </c>
      <c r="B570" s="116">
        <v>29965.0</v>
      </c>
    </row>
    <row r="571">
      <c r="A571" s="115" t="s">
        <v>420</v>
      </c>
      <c r="B571" s="116">
        <v>29965.0</v>
      </c>
    </row>
    <row r="572">
      <c r="A572" s="115" t="s">
        <v>420</v>
      </c>
      <c r="B572" s="116">
        <v>6.0</v>
      </c>
    </row>
    <row r="573">
      <c r="A573" s="115" t="s">
        <v>421</v>
      </c>
      <c r="B573" s="116">
        <v>32413.0</v>
      </c>
    </row>
    <row r="574">
      <c r="A574" s="115" t="s">
        <v>421</v>
      </c>
      <c r="B574" s="116">
        <v>6.0</v>
      </c>
    </row>
    <row r="575">
      <c r="A575" s="115" t="s">
        <v>421</v>
      </c>
      <c r="B575" s="116">
        <v>32413.0</v>
      </c>
    </row>
    <row r="576">
      <c r="A576" s="115" t="s">
        <v>422</v>
      </c>
      <c r="B576" s="116">
        <v>6.0</v>
      </c>
    </row>
    <row r="577">
      <c r="A577" s="115" t="s">
        <v>422</v>
      </c>
      <c r="B577" s="116">
        <v>44848.0</v>
      </c>
    </row>
    <row r="578">
      <c r="A578" s="115" t="s">
        <v>422</v>
      </c>
      <c r="B578" s="116">
        <v>44848.0</v>
      </c>
    </row>
    <row r="579">
      <c r="A579" s="115" t="s">
        <v>423</v>
      </c>
      <c r="B579" s="116">
        <v>6.0</v>
      </c>
    </row>
    <row r="580">
      <c r="A580" s="115" t="s">
        <v>423</v>
      </c>
      <c r="B580" s="116">
        <v>33148.0</v>
      </c>
    </row>
    <row r="581">
      <c r="A581" s="115" t="s">
        <v>423</v>
      </c>
      <c r="B581" s="116">
        <v>33148.0</v>
      </c>
    </row>
    <row r="582">
      <c r="A582" s="115" t="s">
        <v>424</v>
      </c>
      <c r="B582" s="116">
        <v>48571.0</v>
      </c>
    </row>
    <row r="583">
      <c r="A583" s="115" t="s">
        <v>424</v>
      </c>
      <c r="B583" s="116">
        <v>48571.0</v>
      </c>
    </row>
    <row r="584">
      <c r="A584" s="115" t="s">
        <v>424</v>
      </c>
      <c r="B584" s="116">
        <v>6.0</v>
      </c>
    </row>
    <row r="585">
      <c r="A585" s="115" t="s">
        <v>425</v>
      </c>
      <c r="B585" s="116">
        <v>6.0</v>
      </c>
    </row>
    <row r="586">
      <c r="A586" s="115" t="s">
        <v>425</v>
      </c>
      <c r="B586" s="116">
        <v>41410.0</v>
      </c>
    </row>
    <row r="587">
      <c r="A587" s="115" t="s">
        <v>425</v>
      </c>
      <c r="B587" s="116">
        <v>41410.0</v>
      </c>
    </row>
    <row r="588">
      <c r="A588" s="115" t="s">
        <v>426</v>
      </c>
      <c r="B588" s="116">
        <v>36067.0</v>
      </c>
    </row>
    <row r="589">
      <c r="A589" s="115" t="s">
        <v>426</v>
      </c>
      <c r="B589" s="116">
        <v>6.0</v>
      </c>
    </row>
    <row r="590">
      <c r="A590" s="115" t="s">
        <v>426</v>
      </c>
      <c r="B590" s="116">
        <v>36067.0</v>
      </c>
    </row>
    <row r="591">
      <c r="A591" s="115" t="s">
        <v>427</v>
      </c>
      <c r="B591" s="116">
        <v>24975.0</v>
      </c>
    </row>
    <row r="592">
      <c r="A592" s="115" t="s">
        <v>427</v>
      </c>
      <c r="B592" s="116">
        <v>24975.0</v>
      </c>
    </row>
    <row r="593">
      <c r="A593" s="115" t="s">
        <v>427</v>
      </c>
      <c r="B593" s="116">
        <v>6.0</v>
      </c>
    </row>
    <row r="594">
      <c r="A594" s="115" t="s">
        <v>428</v>
      </c>
      <c r="B594" s="116">
        <v>6.0</v>
      </c>
    </row>
    <row r="595">
      <c r="A595" s="115" t="s">
        <v>428</v>
      </c>
      <c r="B595" s="116">
        <v>20750.0</v>
      </c>
    </row>
    <row r="596">
      <c r="A596" s="115" t="s">
        <v>428</v>
      </c>
      <c r="B596" s="116">
        <v>20750.0</v>
      </c>
    </row>
    <row r="597">
      <c r="A597" s="115" t="s">
        <v>429</v>
      </c>
      <c r="B597" s="116">
        <v>20640.0</v>
      </c>
    </row>
    <row r="598">
      <c r="A598" s="115" t="s">
        <v>429</v>
      </c>
      <c r="B598" s="116">
        <v>6.0</v>
      </c>
    </row>
    <row r="599">
      <c r="A599" s="115" t="s">
        <v>429</v>
      </c>
      <c r="B599" s="116">
        <v>20640.0</v>
      </c>
    </row>
    <row r="600">
      <c r="A600" s="115" t="s">
        <v>1567</v>
      </c>
      <c r="B600" s="116">
        <v>270.0</v>
      </c>
    </row>
    <row r="601">
      <c r="A601" s="115" t="s">
        <v>1567</v>
      </c>
      <c r="B601" s="116">
        <v>10121.0</v>
      </c>
    </row>
    <row r="602">
      <c r="A602" s="115" t="s">
        <v>1045</v>
      </c>
      <c r="B602" s="116">
        <v>110.0</v>
      </c>
    </row>
    <row r="603">
      <c r="A603" s="115" t="s">
        <v>1045</v>
      </c>
      <c r="B603" s="116">
        <v>1424114.0</v>
      </c>
    </row>
    <row r="604">
      <c r="A604" s="115" t="s">
        <v>1045</v>
      </c>
      <c r="B604" s="116">
        <v>970.0</v>
      </c>
    </row>
    <row r="605">
      <c r="A605" s="115" t="s">
        <v>1045</v>
      </c>
      <c r="B605" s="116">
        <v>439.0</v>
      </c>
    </row>
    <row r="606">
      <c r="A606" s="115" t="s">
        <v>1045</v>
      </c>
      <c r="B606" s="116">
        <v>14721.0</v>
      </c>
    </row>
    <row r="607">
      <c r="A607" s="115" t="s">
        <v>1045</v>
      </c>
      <c r="B607" s="116">
        <v>972.0</v>
      </c>
    </row>
    <row r="608">
      <c r="A608" s="115" t="s">
        <v>1045</v>
      </c>
      <c r="B608" s="116">
        <v>2778.0</v>
      </c>
    </row>
    <row r="609">
      <c r="A609" s="115" t="s">
        <v>1046</v>
      </c>
      <c r="B609" s="116">
        <v>4319315.0</v>
      </c>
    </row>
    <row r="610">
      <c r="A610" s="115" t="s">
        <v>1046</v>
      </c>
      <c r="B610" s="116">
        <v>401800.0</v>
      </c>
    </row>
    <row r="611">
      <c r="A611" s="115" t="s">
        <v>1046</v>
      </c>
      <c r="B611" s="116">
        <v>112.0</v>
      </c>
    </row>
    <row r="612">
      <c r="A612" s="115" t="s">
        <v>1046</v>
      </c>
      <c r="B612" s="116">
        <v>13195.0</v>
      </c>
    </row>
    <row r="613">
      <c r="A613" s="115" t="s">
        <v>1046</v>
      </c>
      <c r="B613" s="116">
        <v>1441304.0</v>
      </c>
    </row>
    <row r="614">
      <c r="A614" s="115" t="s">
        <v>1046</v>
      </c>
      <c r="B614" s="116">
        <v>585.0</v>
      </c>
    </row>
    <row r="615">
      <c r="A615" s="115" t="s">
        <v>1046</v>
      </c>
      <c r="B615" s="116">
        <v>0.0</v>
      </c>
    </row>
    <row r="616">
      <c r="A616" s="115" t="s">
        <v>1046</v>
      </c>
      <c r="B616" s="116">
        <v>7760.0</v>
      </c>
    </row>
    <row r="617">
      <c r="A617" s="115" t="s">
        <v>1046</v>
      </c>
      <c r="B617" s="116">
        <v>2132033.0</v>
      </c>
    </row>
    <row r="618">
      <c r="A618" s="115" t="s">
        <v>1046</v>
      </c>
      <c r="B618" s="116">
        <v>509.0</v>
      </c>
    </row>
    <row r="619">
      <c r="A619" s="115" t="s">
        <v>1046</v>
      </c>
      <c r="B619" s="116">
        <v>3296.0</v>
      </c>
    </row>
    <row r="620">
      <c r="A620" s="115" t="s">
        <v>1046</v>
      </c>
      <c r="B620" s="116">
        <v>8748.0</v>
      </c>
    </row>
    <row r="621">
      <c r="A621" s="115" t="s">
        <v>1048</v>
      </c>
      <c r="B621" s="116">
        <v>2995.0</v>
      </c>
    </row>
    <row r="622">
      <c r="A622" s="115" t="s">
        <v>1048</v>
      </c>
      <c r="B622" s="116">
        <v>969.0</v>
      </c>
    </row>
    <row r="623">
      <c r="A623" s="115" t="s">
        <v>1048</v>
      </c>
      <c r="B623" s="116">
        <v>437.0</v>
      </c>
    </row>
    <row r="624">
      <c r="A624" s="115" t="s">
        <v>1048</v>
      </c>
      <c r="B624" s="116">
        <v>969.0</v>
      </c>
    </row>
    <row r="625">
      <c r="A625" s="115" t="s">
        <v>1048</v>
      </c>
      <c r="B625" s="116">
        <v>146.0</v>
      </c>
    </row>
    <row r="626">
      <c r="A626" s="115" t="s">
        <v>1048</v>
      </c>
      <c r="B626" s="116">
        <v>207.0</v>
      </c>
    </row>
    <row r="627">
      <c r="A627" s="115" t="s">
        <v>1048</v>
      </c>
      <c r="B627" s="116">
        <v>1393037.0</v>
      </c>
    </row>
    <row r="628">
      <c r="A628" s="115" t="s">
        <v>1049</v>
      </c>
      <c r="B628" s="116">
        <v>317.0</v>
      </c>
    </row>
    <row r="629">
      <c r="A629" s="115" t="s">
        <v>1049</v>
      </c>
      <c r="B629" s="116">
        <v>401735.0</v>
      </c>
    </row>
    <row r="630">
      <c r="A630" s="115" t="s">
        <v>1049</v>
      </c>
      <c r="B630" s="116">
        <v>493.0</v>
      </c>
    </row>
    <row r="631">
      <c r="A631" s="115" t="s">
        <v>1049</v>
      </c>
      <c r="B631" s="116">
        <v>0.0</v>
      </c>
    </row>
    <row r="632">
      <c r="A632" s="115" t="s">
        <v>1049</v>
      </c>
      <c r="B632" s="116">
        <v>1441193.0</v>
      </c>
    </row>
    <row r="633">
      <c r="A633" s="115" t="s">
        <v>1049</v>
      </c>
      <c r="B633" s="116">
        <v>14567.0</v>
      </c>
    </row>
    <row r="634">
      <c r="A634" s="115" t="s">
        <v>1049</v>
      </c>
      <c r="B634" s="116">
        <v>4318582.0</v>
      </c>
    </row>
    <row r="635">
      <c r="A635" s="115" t="s">
        <v>1049</v>
      </c>
      <c r="B635" s="116">
        <v>1224.0</v>
      </c>
    </row>
    <row r="636">
      <c r="A636" s="115" t="s">
        <v>1049</v>
      </c>
      <c r="B636" s="116">
        <v>5715.0</v>
      </c>
    </row>
    <row r="637">
      <c r="A637" s="115" t="s">
        <v>1049</v>
      </c>
      <c r="B637" s="116">
        <v>2400.0</v>
      </c>
    </row>
    <row r="638">
      <c r="A638" s="115" t="s">
        <v>1049</v>
      </c>
      <c r="B638" s="116">
        <v>112.0</v>
      </c>
    </row>
    <row r="639">
      <c r="A639" s="115" t="s">
        <v>1049</v>
      </c>
      <c r="B639" s="116">
        <v>6404.0</v>
      </c>
    </row>
    <row r="640">
      <c r="A640" s="115" t="s">
        <v>1047</v>
      </c>
      <c r="B640" s="116">
        <v>382.0</v>
      </c>
    </row>
    <row r="641">
      <c r="A641" s="115" t="s">
        <v>1047</v>
      </c>
      <c r="B641" s="116">
        <v>493.0</v>
      </c>
    </row>
    <row r="642">
      <c r="A642" s="115" t="s">
        <v>1047</v>
      </c>
      <c r="B642" s="116">
        <v>2311.0</v>
      </c>
    </row>
    <row r="643">
      <c r="A643" s="115" t="s">
        <v>921</v>
      </c>
      <c r="B643" s="116">
        <v>20772.0</v>
      </c>
    </row>
    <row r="644">
      <c r="A644" s="115" t="s">
        <v>921</v>
      </c>
      <c r="B644" s="116">
        <v>6.0</v>
      </c>
    </row>
    <row r="645">
      <c r="A645" s="115" t="s">
        <v>921</v>
      </c>
      <c r="B645" s="116">
        <v>311.0</v>
      </c>
    </row>
    <row r="646">
      <c r="A646" s="115" t="s">
        <v>922</v>
      </c>
      <c r="B646" s="116">
        <v>21704.0</v>
      </c>
    </row>
    <row r="647">
      <c r="A647" s="115" t="s">
        <v>922</v>
      </c>
      <c r="B647" s="116">
        <v>6.0</v>
      </c>
    </row>
    <row r="648">
      <c r="A648" s="115" t="s">
        <v>922</v>
      </c>
      <c r="B648" s="116">
        <v>311.0</v>
      </c>
    </row>
    <row r="649">
      <c r="A649" s="115" t="s">
        <v>923</v>
      </c>
      <c r="B649" s="116">
        <v>20206.0</v>
      </c>
    </row>
    <row r="650">
      <c r="A650" s="115" t="s">
        <v>923</v>
      </c>
      <c r="B650" s="116">
        <v>311.0</v>
      </c>
    </row>
    <row r="651">
      <c r="A651" s="115" t="s">
        <v>923</v>
      </c>
      <c r="B651" s="116">
        <v>6.0</v>
      </c>
    </row>
    <row r="652">
      <c r="A652" s="115" t="s">
        <v>924</v>
      </c>
      <c r="B652" s="116">
        <v>20167.0</v>
      </c>
    </row>
    <row r="653">
      <c r="A653" s="115" t="s">
        <v>924</v>
      </c>
      <c r="B653" s="116">
        <v>311.0</v>
      </c>
    </row>
    <row r="654">
      <c r="A654" s="115" t="s">
        <v>924</v>
      </c>
      <c r="B654" s="116">
        <v>6.0</v>
      </c>
    </row>
    <row r="655">
      <c r="A655" s="115" t="s">
        <v>415</v>
      </c>
      <c r="B655" s="116">
        <v>20915.0</v>
      </c>
    </row>
    <row r="656">
      <c r="A656" s="115" t="s">
        <v>415</v>
      </c>
      <c r="B656" s="116">
        <v>1906.0</v>
      </c>
    </row>
    <row r="657">
      <c r="A657" s="115" t="s">
        <v>415</v>
      </c>
      <c r="B657" s="116">
        <v>150.0</v>
      </c>
    </row>
    <row r="658">
      <c r="A658" s="115" t="s">
        <v>1568</v>
      </c>
      <c r="B658" s="116">
        <v>270.0</v>
      </c>
    </row>
    <row r="659">
      <c r="A659" s="115" t="s">
        <v>1568</v>
      </c>
      <c r="B659" s="116">
        <v>9957.0</v>
      </c>
    </row>
    <row r="660">
      <c r="A660" s="115" t="s">
        <v>1038</v>
      </c>
      <c r="B660" s="116">
        <v>619263.0</v>
      </c>
    </row>
    <row r="661">
      <c r="A661" s="115" t="s">
        <v>1038</v>
      </c>
      <c r="B661" s="116">
        <v>22286.0</v>
      </c>
    </row>
    <row r="662">
      <c r="A662" s="115" t="s">
        <v>1038</v>
      </c>
      <c r="B662" s="116">
        <v>970.0</v>
      </c>
    </row>
    <row r="663">
      <c r="A663" s="115" t="s">
        <v>1038</v>
      </c>
      <c r="B663" s="116">
        <v>495.0</v>
      </c>
    </row>
    <row r="664">
      <c r="A664" s="115" t="s">
        <v>1038</v>
      </c>
      <c r="B664" s="116">
        <v>2959.0</v>
      </c>
    </row>
    <row r="665">
      <c r="A665" s="115" t="s">
        <v>1038</v>
      </c>
      <c r="B665" s="116">
        <v>467.0</v>
      </c>
    </row>
    <row r="666">
      <c r="A666" s="115" t="s">
        <v>1039</v>
      </c>
      <c r="B666" s="116">
        <v>1465870.0</v>
      </c>
    </row>
    <row r="667">
      <c r="A667" s="115" t="s">
        <v>1039</v>
      </c>
      <c r="B667" s="116">
        <v>430110.0</v>
      </c>
    </row>
    <row r="668">
      <c r="A668" s="115" t="s">
        <v>1039</v>
      </c>
      <c r="B668" s="116">
        <v>2575.0</v>
      </c>
    </row>
    <row r="669">
      <c r="A669" s="115" t="s">
        <v>1039</v>
      </c>
      <c r="B669" s="116">
        <v>3832149.0</v>
      </c>
    </row>
    <row r="670">
      <c r="A670" s="115" t="s">
        <v>1039</v>
      </c>
      <c r="B670" s="116">
        <v>494.0</v>
      </c>
    </row>
    <row r="671">
      <c r="A671" s="115" t="s">
        <v>1039</v>
      </c>
      <c r="B671" s="116">
        <v>535713.0</v>
      </c>
    </row>
    <row r="672">
      <c r="A672" s="115" t="s">
        <v>1039</v>
      </c>
      <c r="B672" s="116">
        <v>585.0</v>
      </c>
    </row>
    <row r="673">
      <c r="A673" s="115" t="s">
        <v>1039</v>
      </c>
      <c r="B673" s="116">
        <v>0.0</v>
      </c>
    </row>
    <row r="674">
      <c r="A674" s="115" t="s">
        <v>1039</v>
      </c>
      <c r="B674" s="116">
        <v>7025.0</v>
      </c>
    </row>
    <row r="675">
      <c r="A675" s="115" t="s">
        <v>1039</v>
      </c>
      <c r="B675" s="116">
        <v>7275.0</v>
      </c>
    </row>
    <row r="676">
      <c r="A676" s="115" t="s">
        <v>1039</v>
      </c>
      <c r="B676" s="116">
        <v>113.0</v>
      </c>
    </row>
    <row r="677">
      <c r="A677" s="115" t="s">
        <v>1039</v>
      </c>
      <c r="B677" s="116">
        <v>6372.0</v>
      </c>
    </row>
    <row r="678">
      <c r="A678" s="115" t="s">
        <v>1041</v>
      </c>
      <c r="B678" s="116">
        <v>1300.0</v>
      </c>
    </row>
    <row r="679">
      <c r="A679" s="115" t="s">
        <v>1041</v>
      </c>
      <c r="B679" s="116">
        <v>535654.0</v>
      </c>
    </row>
    <row r="680">
      <c r="A680" s="115" t="s">
        <v>1041</v>
      </c>
      <c r="B680" s="116">
        <v>606444.0</v>
      </c>
    </row>
    <row r="681">
      <c r="A681" s="115" t="s">
        <v>1041</v>
      </c>
      <c r="B681" s="116">
        <v>3831915.0</v>
      </c>
    </row>
    <row r="682">
      <c r="A682" s="115" t="s">
        <v>1041</v>
      </c>
      <c r="B682" s="116">
        <v>11971.0</v>
      </c>
    </row>
    <row r="683">
      <c r="A683" s="115" t="s">
        <v>1041</v>
      </c>
      <c r="B683" s="116">
        <v>493.0</v>
      </c>
    </row>
    <row r="684">
      <c r="A684" s="115" t="s">
        <v>1041</v>
      </c>
      <c r="B684" s="116">
        <v>206.0</v>
      </c>
    </row>
    <row r="685">
      <c r="A685" s="115" t="s">
        <v>1041</v>
      </c>
      <c r="B685" s="116">
        <v>5449.0</v>
      </c>
    </row>
    <row r="686">
      <c r="A686" s="115" t="s">
        <v>1041</v>
      </c>
      <c r="B686" s="116">
        <v>430058.0</v>
      </c>
    </row>
    <row r="687">
      <c r="A687" s="115" t="s">
        <v>1041</v>
      </c>
      <c r="B687" s="116">
        <v>0.0</v>
      </c>
    </row>
    <row r="688">
      <c r="A688" s="115" t="s">
        <v>1041</v>
      </c>
      <c r="B688" s="116">
        <v>2400.0</v>
      </c>
    </row>
    <row r="689">
      <c r="A689" s="115" t="s">
        <v>1041</v>
      </c>
      <c r="B689" s="116">
        <v>5281.0</v>
      </c>
    </row>
    <row r="690">
      <c r="A690" s="115" t="s">
        <v>1041</v>
      </c>
      <c r="B690" s="116">
        <v>113.0</v>
      </c>
    </row>
    <row r="691">
      <c r="A691" s="115" t="s">
        <v>1041</v>
      </c>
      <c r="B691" s="116">
        <v>369.0</v>
      </c>
    </row>
    <row r="692">
      <c r="A692" s="115" t="s">
        <v>1040</v>
      </c>
      <c r="B692" s="116">
        <v>387.0</v>
      </c>
    </row>
    <row r="693">
      <c r="A693" s="115" t="s">
        <v>1040</v>
      </c>
      <c r="B693" s="116">
        <v>2118.0</v>
      </c>
    </row>
    <row r="694">
      <c r="A694" s="115" t="s">
        <v>1040</v>
      </c>
      <c r="B694" s="116">
        <v>493.0</v>
      </c>
    </row>
    <row r="695">
      <c r="A695" s="115" t="s">
        <v>416</v>
      </c>
      <c r="B695" s="116">
        <v>38912.0</v>
      </c>
    </row>
    <row r="696">
      <c r="A696" s="115" t="s">
        <v>416</v>
      </c>
      <c r="B696" s="116">
        <v>8111.0</v>
      </c>
    </row>
    <row r="697">
      <c r="A697" s="115" t="s">
        <v>416</v>
      </c>
      <c r="B697" s="116">
        <v>150.0</v>
      </c>
    </row>
    <row r="698">
      <c r="A698" s="115" t="s">
        <v>882</v>
      </c>
      <c r="B698" s="116">
        <v>23359.0</v>
      </c>
    </row>
    <row r="699">
      <c r="A699" s="115" t="s">
        <v>882</v>
      </c>
      <c r="B699" s="116">
        <v>311.0</v>
      </c>
    </row>
    <row r="700">
      <c r="A700" s="115" t="s">
        <v>882</v>
      </c>
      <c r="B700" s="116">
        <v>6.0</v>
      </c>
    </row>
    <row r="701">
      <c r="A701" s="115" t="s">
        <v>883</v>
      </c>
      <c r="B701" s="116">
        <v>6.0</v>
      </c>
    </row>
    <row r="702">
      <c r="A702" s="115" t="s">
        <v>883</v>
      </c>
      <c r="B702" s="116">
        <v>311.0</v>
      </c>
    </row>
    <row r="703">
      <c r="A703" s="115" t="s">
        <v>883</v>
      </c>
      <c r="B703" s="116">
        <v>21224.0</v>
      </c>
    </row>
    <row r="704">
      <c r="A704" s="115" t="s">
        <v>884</v>
      </c>
      <c r="B704" s="116">
        <v>21299.0</v>
      </c>
    </row>
    <row r="705">
      <c r="A705" s="115" t="s">
        <v>884</v>
      </c>
      <c r="B705" s="116">
        <v>6.0</v>
      </c>
    </row>
    <row r="706">
      <c r="A706" s="115" t="s">
        <v>884</v>
      </c>
      <c r="B706" s="116">
        <v>311.0</v>
      </c>
    </row>
    <row r="707">
      <c r="A707" s="115" t="s">
        <v>885</v>
      </c>
      <c r="B707" s="116">
        <v>311.0</v>
      </c>
    </row>
    <row r="708">
      <c r="A708" s="115" t="s">
        <v>885</v>
      </c>
      <c r="B708" s="116">
        <v>6.0</v>
      </c>
    </row>
    <row r="709">
      <c r="A709" s="115" t="s">
        <v>885</v>
      </c>
      <c r="B709" s="116">
        <v>21038.0</v>
      </c>
    </row>
    <row r="710">
      <c r="A710" s="115" t="s">
        <v>448</v>
      </c>
      <c r="B710" s="116">
        <v>488.0</v>
      </c>
    </row>
    <row r="711">
      <c r="A711" s="115" t="s">
        <v>448</v>
      </c>
      <c r="B711" s="116">
        <v>104.0</v>
      </c>
    </row>
    <row r="712">
      <c r="A712" s="115" t="s">
        <v>448</v>
      </c>
      <c r="B712" s="116">
        <v>6867.0</v>
      </c>
    </row>
    <row r="713">
      <c r="A713" s="115" t="s">
        <v>449</v>
      </c>
      <c r="B713" s="116">
        <v>2369.0</v>
      </c>
    </row>
    <row r="714">
      <c r="A714" s="115" t="s">
        <v>451</v>
      </c>
      <c r="B714" s="116">
        <v>81176.0</v>
      </c>
    </row>
    <row r="715">
      <c r="A715" s="115" t="s">
        <v>1747</v>
      </c>
      <c r="B715" s="116">
        <v>72.0</v>
      </c>
    </row>
    <row r="716">
      <c r="A716" s="115" t="s">
        <v>1747</v>
      </c>
      <c r="B716" s="116">
        <v>14648.0</v>
      </c>
    </row>
    <row r="717">
      <c r="A717" s="115" t="s">
        <v>395</v>
      </c>
      <c r="B717" s="116">
        <v>111.0</v>
      </c>
    </row>
    <row r="718">
      <c r="A718" s="115" t="s">
        <v>395</v>
      </c>
      <c r="B718" s="116">
        <v>207.0</v>
      </c>
    </row>
    <row r="719">
      <c r="A719" s="115" t="s">
        <v>395</v>
      </c>
      <c r="B719" s="116">
        <v>903.0</v>
      </c>
    </row>
    <row r="720">
      <c r="A720" s="115" t="s">
        <v>395</v>
      </c>
      <c r="B720" s="116">
        <v>397.0</v>
      </c>
    </row>
    <row r="721">
      <c r="A721" s="115" t="s">
        <v>395</v>
      </c>
      <c r="B721" s="116">
        <v>2710.0</v>
      </c>
    </row>
    <row r="722">
      <c r="A722" s="115" t="s">
        <v>395</v>
      </c>
      <c r="B722" s="116">
        <v>663.0</v>
      </c>
    </row>
    <row r="723">
      <c r="A723" s="115" t="s">
        <v>395</v>
      </c>
      <c r="B723" s="116">
        <v>63.0</v>
      </c>
    </row>
    <row r="724">
      <c r="A724" s="115" t="s">
        <v>395</v>
      </c>
      <c r="B724" s="116">
        <v>450.0</v>
      </c>
    </row>
    <row r="725">
      <c r="A725" s="115" t="s">
        <v>395</v>
      </c>
      <c r="B725" s="116">
        <v>3047.0</v>
      </c>
    </row>
    <row r="726">
      <c r="A726" s="115" t="s">
        <v>395</v>
      </c>
      <c r="B726" s="116">
        <v>182.0</v>
      </c>
    </row>
    <row r="727">
      <c r="A727" s="115" t="s">
        <v>395</v>
      </c>
      <c r="B727" s="116">
        <v>61339.0</v>
      </c>
    </row>
    <row r="728">
      <c r="A728" s="115" t="s">
        <v>1004</v>
      </c>
      <c r="B728" s="116">
        <v>493.0</v>
      </c>
    </row>
    <row r="729">
      <c r="A729" s="115" t="s">
        <v>1004</v>
      </c>
      <c r="B729" s="116">
        <v>970.0</v>
      </c>
    </row>
    <row r="730">
      <c r="A730" s="115" t="s">
        <v>1004</v>
      </c>
      <c r="B730" s="116">
        <v>2461.0</v>
      </c>
    </row>
    <row r="731">
      <c r="A731" s="115" t="s">
        <v>1004</v>
      </c>
      <c r="B731" s="116">
        <v>207.0</v>
      </c>
    </row>
    <row r="732">
      <c r="A732" s="115" t="s">
        <v>1004</v>
      </c>
      <c r="B732" s="116">
        <v>271.0</v>
      </c>
    </row>
    <row r="733">
      <c r="A733" s="115" t="s">
        <v>1004</v>
      </c>
      <c r="B733" s="116">
        <v>2829.0</v>
      </c>
    </row>
    <row r="734">
      <c r="A734" s="115" t="s">
        <v>1005</v>
      </c>
      <c r="B734" s="116">
        <v>493.0</v>
      </c>
    </row>
    <row r="735">
      <c r="A735" s="115" t="s">
        <v>1005</v>
      </c>
      <c r="B735" s="116">
        <v>4784.0</v>
      </c>
    </row>
    <row r="736">
      <c r="A736" s="115" t="s">
        <v>1005</v>
      </c>
      <c r="B736" s="116">
        <v>33.0</v>
      </c>
    </row>
    <row r="737">
      <c r="A737" s="115" t="s">
        <v>1005</v>
      </c>
      <c r="B737" s="116">
        <v>533.0</v>
      </c>
    </row>
    <row r="738">
      <c r="A738" s="115" t="s">
        <v>1005</v>
      </c>
      <c r="B738" s="116">
        <v>112.0</v>
      </c>
    </row>
    <row r="739">
      <c r="A739" s="115" t="s">
        <v>1005</v>
      </c>
      <c r="B739" s="116">
        <v>5778.0</v>
      </c>
    </row>
    <row r="740">
      <c r="A740" s="115" t="s">
        <v>1005</v>
      </c>
      <c r="B740" s="116">
        <v>970.0</v>
      </c>
    </row>
    <row r="741">
      <c r="A741" s="115" t="s">
        <v>1005</v>
      </c>
      <c r="B741" s="116">
        <v>514.0</v>
      </c>
    </row>
    <row r="742">
      <c r="A742" s="115" t="s">
        <v>1005</v>
      </c>
      <c r="B742" s="116">
        <v>112.0</v>
      </c>
    </row>
    <row r="743">
      <c r="A743" s="115" t="s">
        <v>1005</v>
      </c>
      <c r="B743" s="116">
        <v>0.0</v>
      </c>
    </row>
    <row r="744">
      <c r="A744" s="115" t="s">
        <v>1005</v>
      </c>
      <c r="B744" s="116">
        <v>1923.0</v>
      </c>
    </row>
    <row r="745">
      <c r="A745" s="115" t="s">
        <v>1005</v>
      </c>
      <c r="B745" s="116">
        <v>2400.0</v>
      </c>
    </row>
    <row r="746">
      <c r="A746" s="115" t="s">
        <v>1002</v>
      </c>
      <c r="B746" s="116">
        <v>207.0</v>
      </c>
    </row>
    <row r="747">
      <c r="A747" s="115" t="s">
        <v>1002</v>
      </c>
      <c r="B747" s="116">
        <v>493.0</v>
      </c>
    </row>
    <row r="748">
      <c r="A748" s="115" t="s">
        <v>1002</v>
      </c>
      <c r="B748" s="116">
        <v>2461.0</v>
      </c>
    </row>
    <row r="749">
      <c r="A749" s="115" t="s">
        <v>1002</v>
      </c>
      <c r="B749" s="116">
        <v>2829.0</v>
      </c>
    </row>
    <row r="750">
      <c r="A750" s="115" t="s">
        <v>1002</v>
      </c>
      <c r="B750" s="116">
        <v>970.0</v>
      </c>
    </row>
    <row r="751">
      <c r="A751" s="115" t="s">
        <v>1002</v>
      </c>
      <c r="B751" s="116">
        <v>271.0</v>
      </c>
    </row>
    <row r="752">
      <c r="A752" s="115" t="s">
        <v>1003</v>
      </c>
      <c r="B752" s="116">
        <v>533.0</v>
      </c>
    </row>
    <row r="753">
      <c r="A753" s="115" t="s">
        <v>1003</v>
      </c>
      <c r="B753" s="116">
        <v>970.0</v>
      </c>
    </row>
    <row r="754">
      <c r="A754" s="115" t="s">
        <v>1003</v>
      </c>
      <c r="B754" s="116">
        <v>112.0</v>
      </c>
    </row>
    <row r="755">
      <c r="A755" s="115" t="s">
        <v>1003</v>
      </c>
      <c r="B755" s="116">
        <v>33.0</v>
      </c>
    </row>
    <row r="756">
      <c r="A756" s="115" t="s">
        <v>1003</v>
      </c>
      <c r="B756" s="116">
        <v>515.0</v>
      </c>
    </row>
    <row r="757">
      <c r="A757" s="115" t="s">
        <v>1003</v>
      </c>
      <c r="B757" s="116">
        <v>0.0</v>
      </c>
    </row>
    <row r="758">
      <c r="A758" s="115" t="s">
        <v>1003</v>
      </c>
      <c r="B758" s="116">
        <v>112.0</v>
      </c>
    </row>
    <row r="759">
      <c r="A759" s="115" t="s">
        <v>1003</v>
      </c>
      <c r="B759" s="116">
        <v>4784.0</v>
      </c>
    </row>
    <row r="760">
      <c r="A760" s="115" t="s">
        <v>1003</v>
      </c>
      <c r="B760" s="116">
        <v>493.0</v>
      </c>
    </row>
    <row r="761">
      <c r="A761" s="115" t="s">
        <v>1003</v>
      </c>
      <c r="B761" s="116">
        <v>1923.0</v>
      </c>
    </row>
    <row r="762">
      <c r="A762" s="115" t="s">
        <v>1003</v>
      </c>
      <c r="B762" s="116">
        <v>5679.0</v>
      </c>
    </row>
    <row r="763">
      <c r="A763" s="115" t="s">
        <v>1003</v>
      </c>
      <c r="B763" s="116">
        <v>2400.0</v>
      </c>
    </row>
    <row r="764">
      <c r="A764" s="115" t="s">
        <v>1006</v>
      </c>
      <c r="B764" s="116">
        <v>493.0</v>
      </c>
    </row>
    <row r="765">
      <c r="A765" s="115" t="s">
        <v>1006</v>
      </c>
      <c r="B765" s="116">
        <v>271.0</v>
      </c>
    </row>
    <row r="766">
      <c r="A766" s="115" t="s">
        <v>1006</v>
      </c>
      <c r="B766" s="116">
        <v>2096.0</v>
      </c>
    </row>
    <row r="767">
      <c r="A767" s="115" t="s">
        <v>1128</v>
      </c>
      <c r="B767" s="116">
        <v>22672.0</v>
      </c>
    </row>
    <row r="768">
      <c r="A768" s="115" t="s">
        <v>1128</v>
      </c>
      <c r="B768" s="116">
        <v>4389.0</v>
      </c>
    </row>
    <row r="769">
      <c r="A769" s="115" t="s">
        <v>1128</v>
      </c>
      <c r="B769" s="116">
        <v>158.0</v>
      </c>
    </row>
    <row r="770">
      <c r="A770" s="115" t="s">
        <v>823</v>
      </c>
      <c r="B770" s="116">
        <v>14402.0</v>
      </c>
    </row>
    <row r="771">
      <c r="A771" s="115" t="s">
        <v>452</v>
      </c>
      <c r="B771" s="116">
        <v>17369.0</v>
      </c>
    </row>
    <row r="772">
      <c r="A772" s="115" t="s">
        <v>1675</v>
      </c>
      <c r="B772" s="116">
        <v>91352.0</v>
      </c>
    </row>
    <row r="773">
      <c r="A773" s="115" t="s">
        <v>1027</v>
      </c>
      <c r="B773" s="116">
        <v>2.0</v>
      </c>
    </row>
    <row r="774">
      <c r="A774" s="115" t="s">
        <v>1027</v>
      </c>
      <c r="B774" s="116">
        <v>2387.0</v>
      </c>
    </row>
    <row r="775">
      <c r="A775" s="115" t="s">
        <v>1027</v>
      </c>
      <c r="B775" s="116">
        <v>201.0</v>
      </c>
    </row>
    <row r="776">
      <c r="A776" s="115" t="s">
        <v>1027</v>
      </c>
      <c r="B776" s="116">
        <v>1491.0</v>
      </c>
    </row>
    <row r="777">
      <c r="A777" s="115" t="s">
        <v>1027</v>
      </c>
      <c r="B777" s="116">
        <v>220.0</v>
      </c>
    </row>
    <row r="778">
      <c r="A778" s="115" t="s">
        <v>1027</v>
      </c>
      <c r="B778" s="116">
        <v>689.0</v>
      </c>
    </row>
    <row r="779">
      <c r="A779" s="115" t="s">
        <v>1027</v>
      </c>
      <c r="B779" s="116">
        <v>1233.0</v>
      </c>
    </row>
    <row r="780">
      <c r="A780" s="115" t="s">
        <v>1022</v>
      </c>
      <c r="B780" s="116">
        <v>3744.0</v>
      </c>
    </row>
    <row r="781">
      <c r="A781" s="115" t="s">
        <v>1022</v>
      </c>
      <c r="B781" s="116">
        <v>46.0</v>
      </c>
    </row>
    <row r="782">
      <c r="A782" s="115" t="s">
        <v>1022</v>
      </c>
      <c r="B782" s="116">
        <v>5790.0</v>
      </c>
    </row>
    <row r="783">
      <c r="A783" s="115" t="s">
        <v>1022</v>
      </c>
      <c r="B783" s="116">
        <v>132.0</v>
      </c>
    </row>
    <row r="784">
      <c r="A784" s="115" t="s">
        <v>1022</v>
      </c>
      <c r="B784" s="116">
        <v>662.0</v>
      </c>
    </row>
    <row r="785">
      <c r="A785" s="115" t="s">
        <v>397</v>
      </c>
      <c r="B785" s="116">
        <v>73900.0</v>
      </c>
    </row>
    <row r="786">
      <c r="A786" s="115" t="s">
        <v>398</v>
      </c>
      <c r="B786" s="116">
        <v>14033.0</v>
      </c>
    </row>
    <row r="787">
      <c r="A787" s="115" t="s">
        <v>399</v>
      </c>
      <c r="B787" s="116">
        <v>14484.0</v>
      </c>
    </row>
    <row r="788">
      <c r="A788" s="115" t="s">
        <v>400</v>
      </c>
      <c r="B788" s="116">
        <v>14069.0</v>
      </c>
    </row>
    <row r="789">
      <c r="A789" s="115" t="s">
        <v>401</v>
      </c>
      <c r="B789" s="116">
        <v>14067.0</v>
      </c>
    </row>
    <row r="790">
      <c r="A790" s="115" t="s">
        <v>402</v>
      </c>
      <c r="B790" s="116">
        <v>14126.0</v>
      </c>
    </row>
    <row r="791">
      <c r="A791" s="115" t="s">
        <v>987</v>
      </c>
      <c r="B791" s="116">
        <v>764.0</v>
      </c>
    </row>
    <row r="792">
      <c r="A792" s="115" t="s">
        <v>987</v>
      </c>
      <c r="B792" s="116">
        <v>48132.0</v>
      </c>
    </row>
    <row r="793">
      <c r="A793" s="115" t="s">
        <v>987</v>
      </c>
      <c r="B793" s="116">
        <v>2860.0</v>
      </c>
    </row>
    <row r="794">
      <c r="A794" s="115" t="s">
        <v>987</v>
      </c>
      <c r="B794" s="116">
        <v>270.0</v>
      </c>
    </row>
    <row r="795">
      <c r="A795" s="115" t="s">
        <v>987</v>
      </c>
      <c r="B795" s="116">
        <v>943396.0</v>
      </c>
    </row>
    <row r="796">
      <c r="A796" s="115" t="s">
        <v>987</v>
      </c>
      <c r="B796" s="116">
        <v>209.0</v>
      </c>
    </row>
    <row r="797">
      <c r="A797" s="115" t="s">
        <v>988</v>
      </c>
      <c r="B797" s="116">
        <v>498055.0</v>
      </c>
    </row>
    <row r="798">
      <c r="A798" s="115" t="s">
        <v>988</v>
      </c>
      <c r="B798" s="116">
        <v>189101.0</v>
      </c>
    </row>
    <row r="799">
      <c r="A799" s="115" t="s">
        <v>988</v>
      </c>
      <c r="B799" s="116">
        <v>5931.0</v>
      </c>
    </row>
    <row r="800">
      <c r="A800" s="115" t="s">
        <v>988</v>
      </c>
      <c r="B800" s="116">
        <v>0.0</v>
      </c>
    </row>
    <row r="801">
      <c r="A801" s="115" t="s">
        <v>988</v>
      </c>
      <c r="B801" s="116">
        <v>815.0</v>
      </c>
    </row>
    <row r="802">
      <c r="A802" s="115" t="s">
        <v>988</v>
      </c>
      <c r="B802" s="116">
        <v>227.0</v>
      </c>
    </row>
    <row r="803">
      <c r="A803" s="115" t="s">
        <v>988</v>
      </c>
      <c r="B803" s="116">
        <v>112.0</v>
      </c>
    </row>
    <row r="804">
      <c r="A804" s="115" t="s">
        <v>988</v>
      </c>
      <c r="B804" s="116">
        <v>517590.0</v>
      </c>
    </row>
    <row r="805">
      <c r="A805" s="115" t="s">
        <v>988</v>
      </c>
      <c r="B805" s="116">
        <v>533.0</v>
      </c>
    </row>
    <row r="806">
      <c r="A806" s="115" t="s">
        <v>988</v>
      </c>
      <c r="B806" s="116">
        <v>2400.0</v>
      </c>
    </row>
    <row r="807">
      <c r="A807" s="115" t="s">
        <v>988</v>
      </c>
      <c r="B807" s="116">
        <v>493.0</v>
      </c>
    </row>
    <row r="808">
      <c r="A808" s="115" t="s">
        <v>988</v>
      </c>
      <c r="B808" s="116">
        <v>2705538.0</v>
      </c>
    </row>
    <row r="809">
      <c r="A809" s="115" t="s">
        <v>990</v>
      </c>
      <c r="B809" s="116">
        <v>970.0</v>
      </c>
    </row>
    <row r="810">
      <c r="A810" s="115" t="s">
        <v>990</v>
      </c>
      <c r="B810" s="116">
        <v>2461.0</v>
      </c>
    </row>
    <row r="811">
      <c r="A811" s="115" t="s">
        <v>990</v>
      </c>
      <c r="B811" s="116">
        <v>2809.0</v>
      </c>
    </row>
    <row r="812">
      <c r="A812" s="115" t="s">
        <v>990</v>
      </c>
      <c r="B812" s="116">
        <v>271.0</v>
      </c>
    </row>
    <row r="813">
      <c r="A813" s="115" t="s">
        <v>990</v>
      </c>
      <c r="B813" s="116">
        <v>207.0</v>
      </c>
    </row>
    <row r="814">
      <c r="A814" s="115" t="s">
        <v>990</v>
      </c>
      <c r="B814" s="116">
        <v>493.0</v>
      </c>
    </row>
    <row r="815">
      <c r="A815" s="115" t="s">
        <v>991</v>
      </c>
      <c r="B815" s="116">
        <v>874.0</v>
      </c>
    </row>
    <row r="816">
      <c r="A816" s="115" t="s">
        <v>991</v>
      </c>
      <c r="B816" s="116">
        <v>112.0</v>
      </c>
    </row>
    <row r="817">
      <c r="A817" s="115" t="s">
        <v>991</v>
      </c>
      <c r="B817" s="116">
        <v>4934.0</v>
      </c>
    </row>
    <row r="818">
      <c r="A818" s="115" t="s">
        <v>991</v>
      </c>
      <c r="B818" s="116">
        <v>5881.0</v>
      </c>
    </row>
    <row r="819">
      <c r="A819" s="115" t="s">
        <v>991</v>
      </c>
      <c r="B819" s="116">
        <v>2705536.0</v>
      </c>
    </row>
    <row r="820">
      <c r="A820" s="115" t="s">
        <v>991</v>
      </c>
      <c r="B820" s="116">
        <v>752.0</v>
      </c>
    </row>
    <row r="821">
      <c r="A821" s="115" t="s">
        <v>991</v>
      </c>
      <c r="B821" s="116">
        <v>0.0</v>
      </c>
    </row>
    <row r="822">
      <c r="A822" s="115" t="s">
        <v>991</v>
      </c>
      <c r="B822" s="116">
        <v>189095.0</v>
      </c>
    </row>
    <row r="823">
      <c r="A823" s="115" t="s">
        <v>991</v>
      </c>
      <c r="B823" s="116">
        <v>493.0</v>
      </c>
    </row>
    <row r="824">
      <c r="A824" s="115" t="s">
        <v>991</v>
      </c>
      <c r="B824" s="116">
        <v>2400.0</v>
      </c>
    </row>
    <row r="825">
      <c r="A825" s="115" t="s">
        <v>991</v>
      </c>
      <c r="B825" s="116">
        <v>517589.0</v>
      </c>
    </row>
    <row r="826">
      <c r="A826" s="115" t="s">
        <v>991</v>
      </c>
      <c r="B826" s="116">
        <v>4627.0</v>
      </c>
    </row>
    <row r="827">
      <c r="A827" s="115" t="s">
        <v>989</v>
      </c>
      <c r="B827" s="116">
        <v>374.0</v>
      </c>
    </row>
    <row r="828">
      <c r="A828" s="115" t="s">
        <v>989</v>
      </c>
      <c r="B828" s="116">
        <v>493.0</v>
      </c>
    </row>
    <row r="829">
      <c r="A829" s="115" t="s">
        <v>989</v>
      </c>
      <c r="B829" s="116">
        <v>2097.0</v>
      </c>
    </row>
    <row r="830">
      <c r="A830" s="115" t="s">
        <v>776</v>
      </c>
      <c r="B830" s="116">
        <v>2791.0</v>
      </c>
    </row>
    <row r="831">
      <c r="A831" s="115" t="s">
        <v>776</v>
      </c>
      <c r="B831" s="116">
        <v>227.0</v>
      </c>
    </row>
    <row r="832">
      <c r="A832" s="115" t="s">
        <v>776</v>
      </c>
      <c r="B832" s="116">
        <v>7.0</v>
      </c>
    </row>
    <row r="833">
      <c r="A833" s="115" t="s">
        <v>1072</v>
      </c>
      <c r="B833" s="116">
        <v>5887.0</v>
      </c>
    </row>
    <row r="834">
      <c r="A834" s="115" t="s">
        <v>1073</v>
      </c>
      <c r="B834" s="116">
        <v>8316.0</v>
      </c>
    </row>
    <row r="835">
      <c r="A835" s="115" t="s">
        <v>1011</v>
      </c>
      <c r="B835" s="116">
        <v>478302.0</v>
      </c>
    </row>
    <row r="836">
      <c r="A836" s="115" t="s">
        <v>1011</v>
      </c>
      <c r="B836" s="116">
        <v>2840.0</v>
      </c>
    </row>
    <row r="837">
      <c r="A837" s="115" t="s">
        <v>1011</v>
      </c>
      <c r="B837" s="116">
        <v>434.0</v>
      </c>
    </row>
    <row r="838">
      <c r="A838" s="115" t="s">
        <v>1011</v>
      </c>
      <c r="B838" s="116">
        <v>22766.0</v>
      </c>
    </row>
    <row r="839">
      <c r="A839" s="115" t="s">
        <v>1011</v>
      </c>
      <c r="B839" s="116">
        <v>493.0</v>
      </c>
    </row>
    <row r="840">
      <c r="A840" s="115" t="s">
        <v>1011</v>
      </c>
      <c r="B840" s="116">
        <v>207.0</v>
      </c>
    </row>
    <row r="841">
      <c r="A841" s="115" t="s">
        <v>1012</v>
      </c>
      <c r="B841" s="116">
        <v>112.0</v>
      </c>
    </row>
    <row r="842">
      <c r="A842" s="115" t="s">
        <v>1012</v>
      </c>
      <c r="B842" s="116">
        <v>30113.0</v>
      </c>
    </row>
    <row r="843">
      <c r="A843" s="115" t="s">
        <v>1012</v>
      </c>
      <c r="B843" s="116">
        <v>4780.0</v>
      </c>
    </row>
    <row r="844">
      <c r="A844" s="115" t="s">
        <v>1012</v>
      </c>
      <c r="B844" s="116">
        <v>493.0</v>
      </c>
    </row>
    <row r="845">
      <c r="A845" s="115" t="s">
        <v>1012</v>
      </c>
      <c r="B845" s="116">
        <v>2400.0</v>
      </c>
    </row>
    <row r="846">
      <c r="A846" s="115" t="s">
        <v>1012</v>
      </c>
      <c r="B846" s="116">
        <v>0.0</v>
      </c>
    </row>
    <row r="847">
      <c r="A847" s="115" t="s">
        <v>1012</v>
      </c>
      <c r="B847" s="116">
        <v>4979291.0</v>
      </c>
    </row>
    <row r="848">
      <c r="A848" s="115" t="s">
        <v>1012</v>
      </c>
      <c r="B848" s="116">
        <v>792.0</v>
      </c>
    </row>
    <row r="849">
      <c r="A849" s="115" t="s">
        <v>1012</v>
      </c>
      <c r="B849" s="116">
        <v>5331.0</v>
      </c>
    </row>
    <row r="850">
      <c r="A850" s="115" t="s">
        <v>1012</v>
      </c>
      <c r="B850" s="116">
        <v>1007.0</v>
      </c>
    </row>
    <row r="851">
      <c r="A851" s="115" t="s">
        <v>1012</v>
      </c>
      <c r="B851" s="116">
        <v>654757.0</v>
      </c>
    </row>
    <row r="852">
      <c r="A852" s="115" t="s">
        <v>1012</v>
      </c>
      <c r="B852" s="116">
        <v>233263.0</v>
      </c>
    </row>
    <row r="853">
      <c r="A853" s="115" t="s">
        <v>757</v>
      </c>
      <c r="B853" s="116">
        <v>40306.0</v>
      </c>
    </row>
    <row r="854">
      <c r="A854" s="115" t="s">
        <v>757</v>
      </c>
      <c r="B854" s="116">
        <v>5.0</v>
      </c>
    </row>
    <row r="855">
      <c r="A855" s="115" t="s">
        <v>778</v>
      </c>
      <c r="B855" s="116">
        <v>2922.0</v>
      </c>
    </row>
    <row r="856">
      <c r="A856" s="115" t="s">
        <v>778</v>
      </c>
      <c r="B856" s="116">
        <v>225.0</v>
      </c>
    </row>
    <row r="857">
      <c r="A857" s="115" t="s">
        <v>778</v>
      </c>
      <c r="B857" s="116">
        <v>7.0</v>
      </c>
    </row>
    <row r="858">
      <c r="A858" s="115" t="s">
        <v>612</v>
      </c>
      <c r="B858" s="116">
        <v>95767.0</v>
      </c>
    </row>
    <row r="859">
      <c r="A859" s="115" t="s">
        <v>612</v>
      </c>
      <c r="B859" s="116">
        <v>1224.0</v>
      </c>
    </row>
    <row r="860">
      <c r="A860" s="115" t="s">
        <v>579</v>
      </c>
      <c r="B860" s="116">
        <v>73.0</v>
      </c>
    </row>
    <row r="861">
      <c r="A861" s="115" t="s">
        <v>579</v>
      </c>
      <c r="B861" s="116">
        <v>1.0</v>
      </c>
    </row>
    <row r="862">
      <c r="A862" s="115" t="s">
        <v>579</v>
      </c>
      <c r="B862" s="116">
        <v>21681.0</v>
      </c>
    </row>
    <row r="863">
      <c r="A863" s="115" t="s">
        <v>579</v>
      </c>
      <c r="B863" s="116">
        <v>2576.0</v>
      </c>
    </row>
    <row r="864">
      <c r="A864" s="115" t="s">
        <v>579</v>
      </c>
      <c r="B864" s="116">
        <v>3740.0</v>
      </c>
    </row>
    <row r="865">
      <c r="A865" s="115" t="s">
        <v>579</v>
      </c>
      <c r="B865" s="116">
        <v>1415.0</v>
      </c>
    </row>
    <row r="866">
      <c r="A866" s="115" t="s">
        <v>579</v>
      </c>
      <c r="B866" s="116">
        <v>1231.0</v>
      </c>
    </row>
    <row r="867">
      <c r="A867" s="115" t="s">
        <v>579</v>
      </c>
      <c r="B867" s="116">
        <v>5230.0</v>
      </c>
    </row>
    <row r="868">
      <c r="A868" s="115" t="s">
        <v>579</v>
      </c>
      <c r="B868" s="116">
        <v>67.0</v>
      </c>
    </row>
    <row r="869">
      <c r="A869" s="115" t="s">
        <v>579</v>
      </c>
      <c r="B869" s="116">
        <v>528.0</v>
      </c>
    </row>
    <row r="870">
      <c r="A870" s="115" t="s">
        <v>579</v>
      </c>
      <c r="B870" s="116">
        <v>528.0</v>
      </c>
    </row>
    <row r="871">
      <c r="A871" s="115" t="s">
        <v>579</v>
      </c>
      <c r="B871" s="116">
        <v>6788.0</v>
      </c>
    </row>
    <row r="872">
      <c r="A872" s="115" t="s">
        <v>579</v>
      </c>
      <c r="B872" s="116">
        <v>47646.0</v>
      </c>
    </row>
    <row r="873">
      <c r="A873" s="115" t="s">
        <v>579</v>
      </c>
      <c r="B873" s="116">
        <v>1333.0</v>
      </c>
    </row>
    <row r="874">
      <c r="A874" s="115" t="s">
        <v>579</v>
      </c>
      <c r="B874" s="116">
        <v>815.0</v>
      </c>
    </row>
    <row r="875">
      <c r="A875" s="115" t="s">
        <v>579</v>
      </c>
      <c r="B875" s="116">
        <v>9044.0</v>
      </c>
    </row>
    <row r="876">
      <c r="A876" s="115" t="s">
        <v>579</v>
      </c>
      <c r="B876" s="116">
        <v>10255.0</v>
      </c>
    </row>
    <row r="877">
      <c r="A877" s="115" t="s">
        <v>613</v>
      </c>
      <c r="B877" s="116">
        <v>370.0</v>
      </c>
    </row>
    <row r="878">
      <c r="A878" s="115" t="s">
        <v>613</v>
      </c>
      <c r="B878" s="116">
        <v>4181.0</v>
      </c>
    </row>
    <row r="879">
      <c r="A879" s="115" t="s">
        <v>613</v>
      </c>
      <c r="B879" s="116">
        <v>67.0</v>
      </c>
    </row>
    <row r="880">
      <c r="A880" s="115" t="s">
        <v>613</v>
      </c>
      <c r="B880" s="116">
        <v>224.0</v>
      </c>
    </row>
    <row r="881">
      <c r="A881" s="115" t="s">
        <v>613</v>
      </c>
      <c r="B881" s="116">
        <v>5250.0</v>
      </c>
    </row>
    <row r="882">
      <c r="A882" s="115" t="s">
        <v>614</v>
      </c>
      <c r="B882" s="116">
        <v>5250.0</v>
      </c>
    </row>
    <row r="883">
      <c r="A883" s="115" t="s">
        <v>614</v>
      </c>
      <c r="B883" s="116">
        <v>370.0</v>
      </c>
    </row>
    <row r="884">
      <c r="A884" s="115" t="s">
        <v>614</v>
      </c>
      <c r="B884" s="116">
        <v>67.0</v>
      </c>
    </row>
    <row r="885">
      <c r="A885" s="115" t="s">
        <v>614</v>
      </c>
      <c r="B885" s="116">
        <v>224.0</v>
      </c>
    </row>
    <row r="886">
      <c r="A886" s="115" t="s">
        <v>614</v>
      </c>
      <c r="B886" s="116">
        <v>4323.0</v>
      </c>
    </row>
    <row r="887">
      <c r="A887" s="115" t="s">
        <v>615</v>
      </c>
      <c r="B887" s="116">
        <v>224.0</v>
      </c>
    </row>
    <row r="888">
      <c r="A888" s="115" t="s">
        <v>615</v>
      </c>
      <c r="B888" s="116">
        <v>370.0</v>
      </c>
    </row>
    <row r="889">
      <c r="A889" s="115" t="s">
        <v>615</v>
      </c>
      <c r="B889" s="116">
        <v>4924.0</v>
      </c>
    </row>
    <row r="890">
      <c r="A890" s="115" t="s">
        <v>615</v>
      </c>
      <c r="B890" s="116">
        <v>67.0</v>
      </c>
    </row>
    <row r="891">
      <c r="A891" s="115" t="s">
        <v>615</v>
      </c>
      <c r="B891" s="116">
        <v>5249.0</v>
      </c>
    </row>
    <row r="892">
      <c r="A892" s="115" t="s">
        <v>616</v>
      </c>
      <c r="B892" s="116">
        <v>370.0</v>
      </c>
    </row>
    <row r="893">
      <c r="A893" s="115" t="s">
        <v>616</v>
      </c>
      <c r="B893" s="116">
        <v>4211.0</v>
      </c>
    </row>
    <row r="894">
      <c r="A894" s="115" t="s">
        <v>616</v>
      </c>
      <c r="B894" s="116">
        <v>224.0</v>
      </c>
    </row>
    <row r="895">
      <c r="A895" s="115" t="s">
        <v>616</v>
      </c>
      <c r="B895" s="116">
        <v>67.0</v>
      </c>
    </row>
    <row r="896">
      <c r="A896" s="115" t="s">
        <v>616</v>
      </c>
      <c r="B896" s="116">
        <v>4575.0</v>
      </c>
    </row>
    <row r="897">
      <c r="A897" s="115" t="s">
        <v>617</v>
      </c>
      <c r="B897" s="116">
        <v>4646.0</v>
      </c>
    </row>
    <row r="898">
      <c r="A898" s="115" t="s">
        <v>617</v>
      </c>
      <c r="B898" s="116">
        <v>4575.0</v>
      </c>
    </row>
    <row r="899">
      <c r="A899" s="115" t="s">
        <v>617</v>
      </c>
      <c r="B899" s="116">
        <v>67.0</v>
      </c>
    </row>
    <row r="900">
      <c r="A900" s="115" t="s">
        <v>617</v>
      </c>
      <c r="B900" s="116">
        <v>224.0</v>
      </c>
    </row>
    <row r="901">
      <c r="A901" s="115" t="s">
        <v>617</v>
      </c>
      <c r="B901" s="116">
        <v>265.0</v>
      </c>
    </row>
    <row r="902">
      <c r="A902" s="115" t="s">
        <v>618</v>
      </c>
      <c r="B902" s="116">
        <v>221.0</v>
      </c>
    </row>
    <row r="903">
      <c r="A903" s="115" t="s">
        <v>618</v>
      </c>
      <c r="B903" s="116">
        <v>4273.0</v>
      </c>
    </row>
    <row r="904">
      <c r="A904" s="115" t="s">
        <v>618</v>
      </c>
      <c r="B904" s="116">
        <v>67.0</v>
      </c>
    </row>
    <row r="905">
      <c r="A905" s="115" t="s">
        <v>618</v>
      </c>
      <c r="B905" s="116">
        <v>370.0</v>
      </c>
    </row>
    <row r="906">
      <c r="A906" s="115" t="s">
        <v>618</v>
      </c>
      <c r="B906" s="116">
        <v>4071.0</v>
      </c>
    </row>
    <row r="907">
      <c r="A907" s="115" t="s">
        <v>619</v>
      </c>
      <c r="B907" s="116">
        <v>4071.0</v>
      </c>
    </row>
    <row r="908">
      <c r="A908" s="115" t="s">
        <v>619</v>
      </c>
      <c r="B908" s="116">
        <v>4082.0</v>
      </c>
    </row>
    <row r="909">
      <c r="A909" s="115" t="s">
        <v>619</v>
      </c>
      <c r="B909" s="116">
        <v>370.0</v>
      </c>
    </row>
    <row r="910">
      <c r="A910" s="115" t="s">
        <v>619</v>
      </c>
      <c r="B910" s="116">
        <v>67.0</v>
      </c>
    </row>
    <row r="911">
      <c r="A911" s="115" t="s">
        <v>619</v>
      </c>
      <c r="B911" s="116">
        <v>221.0</v>
      </c>
    </row>
    <row r="912">
      <c r="A912" s="115" t="s">
        <v>620</v>
      </c>
      <c r="B912" s="116">
        <v>67.0</v>
      </c>
    </row>
    <row r="913">
      <c r="A913" s="115" t="s">
        <v>620</v>
      </c>
      <c r="B913" s="116">
        <v>370.0</v>
      </c>
    </row>
    <row r="914">
      <c r="A914" s="115" t="s">
        <v>620</v>
      </c>
      <c r="B914" s="116">
        <v>4069.0</v>
      </c>
    </row>
    <row r="915">
      <c r="A915" s="115" t="s">
        <v>620</v>
      </c>
      <c r="B915" s="116">
        <v>221.0</v>
      </c>
    </row>
    <row r="916">
      <c r="A916" s="115" t="s">
        <v>620</v>
      </c>
      <c r="B916" s="116">
        <v>4435.0</v>
      </c>
    </row>
    <row r="917">
      <c r="A917" s="115" t="s">
        <v>621</v>
      </c>
      <c r="B917" s="116">
        <v>221.0</v>
      </c>
    </row>
    <row r="918">
      <c r="A918" s="115" t="s">
        <v>621</v>
      </c>
      <c r="B918" s="116">
        <v>4068.0</v>
      </c>
    </row>
    <row r="919">
      <c r="A919" s="115" t="s">
        <v>621</v>
      </c>
      <c r="B919" s="116">
        <v>3539.0</v>
      </c>
    </row>
    <row r="920">
      <c r="A920" s="115" t="s">
        <v>621</v>
      </c>
      <c r="B920" s="116">
        <v>67.0</v>
      </c>
    </row>
    <row r="921">
      <c r="A921" s="115" t="s">
        <v>621</v>
      </c>
      <c r="B921" s="116">
        <v>370.0</v>
      </c>
    </row>
    <row r="922">
      <c r="A922" s="115" t="s">
        <v>622</v>
      </c>
      <c r="B922" s="116">
        <v>370.0</v>
      </c>
    </row>
    <row r="923">
      <c r="A923" s="115" t="s">
        <v>622</v>
      </c>
      <c r="B923" s="116">
        <v>4068.0</v>
      </c>
    </row>
    <row r="924">
      <c r="A924" s="115" t="s">
        <v>622</v>
      </c>
      <c r="B924" s="116">
        <v>67.0</v>
      </c>
    </row>
    <row r="925">
      <c r="A925" s="115" t="s">
        <v>622</v>
      </c>
      <c r="B925" s="116">
        <v>3538.0</v>
      </c>
    </row>
    <row r="926">
      <c r="A926" s="115" t="s">
        <v>622</v>
      </c>
      <c r="B926" s="116">
        <v>221.0</v>
      </c>
    </row>
    <row r="927">
      <c r="A927" s="115" t="s">
        <v>623</v>
      </c>
      <c r="B927" s="116">
        <v>3536.0</v>
      </c>
    </row>
    <row r="928">
      <c r="A928" s="115" t="s">
        <v>623</v>
      </c>
      <c r="B928" s="116">
        <v>221.0</v>
      </c>
    </row>
    <row r="929">
      <c r="A929" s="115" t="s">
        <v>623</v>
      </c>
      <c r="B929" s="116">
        <v>4068.0</v>
      </c>
    </row>
    <row r="930">
      <c r="A930" s="115" t="s">
        <v>623</v>
      </c>
      <c r="B930" s="116">
        <v>67.0</v>
      </c>
    </row>
    <row r="931">
      <c r="A931" s="115" t="s">
        <v>623</v>
      </c>
      <c r="B931" s="116">
        <v>370.0</v>
      </c>
    </row>
    <row r="932">
      <c r="A932" s="115" t="s">
        <v>624</v>
      </c>
      <c r="B932" s="116">
        <v>370.0</v>
      </c>
    </row>
    <row r="933">
      <c r="A933" s="115" t="s">
        <v>624</v>
      </c>
      <c r="B933" s="116">
        <v>4068.0</v>
      </c>
    </row>
    <row r="934">
      <c r="A934" s="115" t="s">
        <v>624</v>
      </c>
      <c r="B934" s="116">
        <v>3535.0</v>
      </c>
    </row>
    <row r="935">
      <c r="A935" s="115" t="s">
        <v>624</v>
      </c>
      <c r="B935" s="116">
        <v>221.0</v>
      </c>
    </row>
    <row r="936">
      <c r="A936" s="115" t="s">
        <v>624</v>
      </c>
      <c r="B936" s="116">
        <v>67.0</v>
      </c>
    </row>
    <row r="937">
      <c r="A937" s="115" t="s">
        <v>758</v>
      </c>
      <c r="B937" s="116">
        <v>5240.0</v>
      </c>
    </row>
    <row r="938">
      <c r="A938" s="115" t="s">
        <v>758</v>
      </c>
      <c r="B938" s="116">
        <v>2.0</v>
      </c>
    </row>
    <row r="939">
      <c r="A939" s="115" t="s">
        <v>2613</v>
      </c>
      <c r="B939" s="116">
        <v>23800.0</v>
      </c>
    </row>
    <row r="940">
      <c r="A940" s="115" t="s">
        <v>2614</v>
      </c>
      <c r="B940" s="116">
        <v>25916.0</v>
      </c>
    </row>
    <row r="941">
      <c r="A941" s="115" t="s">
        <v>2615</v>
      </c>
      <c r="B941" s="116">
        <v>25471.0</v>
      </c>
    </row>
    <row r="942">
      <c r="A942" s="115" t="s">
        <v>1559</v>
      </c>
      <c r="B942" s="116">
        <v>10231.0</v>
      </c>
    </row>
    <row r="943">
      <c r="A943" s="115" t="s">
        <v>1559</v>
      </c>
      <c r="B943" s="116">
        <v>270.0</v>
      </c>
    </row>
    <row r="944">
      <c r="A944" s="115" t="s">
        <v>1063</v>
      </c>
      <c r="B944" s="116">
        <v>1939.0</v>
      </c>
    </row>
    <row r="945">
      <c r="A945" s="115" t="s">
        <v>1063</v>
      </c>
      <c r="B945" s="116">
        <v>1302.0</v>
      </c>
    </row>
    <row r="946">
      <c r="A946" s="115" t="s">
        <v>1063</v>
      </c>
      <c r="B946" s="116">
        <v>113333.0</v>
      </c>
    </row>
    <row r="947">
      <c r="A947" s="115" t="s">
        <v>1063</v>
      </c>
      <c r="B947" s="116">
        <v>8227.0</v>
      </c>
    </row>
    <row r="948">
      <c r="A948" s="115" t="s">
        <v>1063</v>
      </c>
      <c r="B948" s="116">
        <v>898.0</v>
      </c>
    </row>
    <row r="949">
      <c r="A949" s="115" t="s">
        <v>1063</v>
      </c>
      <c r="B949" s="116">
        <v>0.0</v>
      </c>
    </row>
    <row r="950">
      <c r="A950" s="115" t="s">
        <v>1063</v>
      </c>
      <c r="B950" s="116">
        <v>56589.0</v>
      </c>
    </row>
    <row r="951">
      <c r="A951" s="115" t="s">
        <v>1063</v>
      </c>
      <c r="B951" s="116">
        <v>518474.0</v>
      </c>
    </row>
    <row r="952">
      <c r="A952" s="115" t="s">
        <v>1063</v>
      </c>
      <c r="B952" s="116">
        <v>872.0</v>
      </c>
    </row>
    <row r="953">
      <c r="A953" s="115" t="s">
        <v>1063</v>
      </c>
      <c r="B953" s="116">
        <v>76508.0</v>
      </c>
    </row>
    <row r="954">
      <c r="A954" s="115" t="s">
        <v>1063</v>
      </c>
      <c r="B954" s="116">
        <v>23413.0</v>
      </c>
    </row>
    <row r="955">
      <c r="A955" s="115" t="s">
        <v>1063</v>
      </c>
      <c r="B955" s="116">
        <v>307568.0</v>
      </c>
    </row>
    <row r="956">
      <c r="A956" s="115" t="s">
        <v>1517</v>
      </c>
      <c r="B956" s="116">
        <v>29572.0</v>
      </c>
    </row>
    <row r="957">
      <c r="A957" s="115" t="s">
        <v>1028</v>
      </c>
      <c r="B957" s="116">
        <v>112.0</v>
      </c>
    </row>
    <row r="958">
      <c r="A958" s="115" t="s">
        <v>1028</v>
      </c>
      <c r="B958" s="116">
        <v>25.0</v>
      </c>
    </row>
    <row r="959">
      <c r="A959" s="115" t="s">
        <v>1028</v>
      </c>
      <c r="B959" s="116">
        <v>1997.0</v>
      </c>
    </row>
    <row r="960">
      <c r="A960" s="115" t="s">
        <v>1028</v>
      </c>
      <c r="B960" s="116">
        <v>493.0</v>
      </c>
    </row>
    <row r="961">
      <c r="A961" s="115" t="s">
        <v>1028</v>
      </c>
      <c r="B961" s="116">
        <v>64.0</v>
      </c>
    </row>
    <row r="962">
      <c r="A962" s="115" t="s">
        <v>1028</v>
      </c>
      <c r="B962" s="116">
        <v>271.0</v>
      </c>
    </row>
    <row r="963">
      <c r="A963" s="115" t="s">
        <v>1029</v>
      </c>
      <c r="B963" s="116">
        <v>2239.0</v>
      </c>
    </row>
    <row r="964">
      <c r="A964" s="115" t="s">
        <v>1029</v>
      </c>
      <c r="B964" s="116">
        <v>207.0</v>
      </c>
    </row>
    <row r="965">
      <c r="A965" s="115" t="s">
        <v>1029</v>
      </c>
      <c r="B965" s="116">
        <v>64.0</v>
      </c>
    </row>
    <row r="966">
      <c r="A966" s="115" t="s">
        <v>1029</v>
      </c>
      <c r="B966" s="116">
        <v>112.0</v>
      </c>
    </row>
    <row r="967">
      <c r="A967" s="115" t="s">
        <v>1029</v>
      </c>
      <c r="B967" s="116">
        <v>0.0</v>
      </c>
    </row>
    <row r="968">
      <c r="A968" s="115" t="s">
        <v>1029</v>
      </c>
      <c r="B968" s="116">
        <v>112.0</v>
      </c>
    </row>
    <row r="969">
      <c r="A969" s="115" t="s">
        <v>1029</v>
      </c>
      <c r="B969" s="116">
        <v>42.0</v>
      </c>
    </row>
    <row r="970">
      <c r="A970" s="115" t="s">
        <v>1029</v>
      </c>
      <c r="B970" s="116">
        <v>493.0</v>
      </c>
    </row>
    <row r="971">
      <c r="A971" s="115" t="s">
        <v>1029</v>
      </c>
      <c r="B971" s="116">
        <v>112.0</v>
      </c>
    </row>
    <row r="972">
      <c r="A972" s="115" t="s">
        <v>1029</v>
      </c>
      <c r="B972" s="116">
        <v>511.0</v>
      </c>
    </row>
    <row r="973">
      <c r="A973" s="115" t="s">
        <v>1029</v>
      </c>
      <c r="B973" s="116">
        <v>493.0</v>
      </c>
    </row>
    <row r="974">
      <c r="A974" s="115" t="s">
        <v>1029</v>
      </c>
      <c r="B974" s="116">
        <v>35.0</v>
      </c>
    </row>
    <row r="975">
      <c r="A975" s="115" t="s">
        <v>1640</v>
      </c>
      <c r="B975" s="116">
        <v>36069.0</v>
      </c>
    </row>
    <row r="976">
      <c r="A976" s="115" t="s">
        <v>744</v>
      </c>
      <c r="B976" s="116">
        <v>55300.0</v>
      </c>
    </row>
    <row r="977">
      <c r="A977" s="115" t="s">
        <v>744</v>
      </c>
      <c r="B977" s="116">
        <v>6.0</v>
      </c>
    </row>
    <row r="978">
      <c r="A978" s="115" t="s">
        <v>744</v>
      </c>
      <c r="B978" s="116">
        <v>55300.0</v>
      </c>
    </row>
    <row r="979">
      <c r="A979" s="115" t="s">
        <v>1556</v>
      </c>
      <c r="B979" s="116">
        <v>270.0</v>
      </c>
    </row>
    <row r="980">
      <c r="A980" s="115" t="s">
        <v>1556</v>
      </c>
      <c r="B980" s="116">
        <v>9862.0</v>
      </c>
    </row>
    <row r="981">
      <c r="A981" s="115" t="s">
        <v>975</v>
      </c>
      <c r="B981" s="116">
        <v>690804.0</v>
      </c>
    </row>
    <row r="982">
      <c r="A982" s="115" t="s">
        <v>975</v>
      </c>
      <c r="B982" s="116">
        <v>1161.0</v>
      </c>
    </row>
    <row r="983">
      <c r="A983" s="115" t="s">
        <v>975</v>
      </c>
      <c r="B983" s="116">
        <v>1308.0</v>
      </c>
    </row>
    <row r="984">
      <c r="A984" s="115" t="s">
        <v>975</v>
      </c>
      <c r="B984" s="116">
        <v>26177.0</v>
      </c>
    </row>
    <row r="985">
      <c r="A985" s="115" t="s">
        <v>975</v>
      </c>
      <c r="B985" s="116">
        <v>1452.0</v>
      </c>
    </row>
    <row r="986">
      <c r="A986" s="115" t="s">
        <v>975</v>
      </c>
      <c r="B986" s="116">
        <v>4819.0</v>
      </c>
    </row>
    <row r="987">
      <c r="A987" s="115" t="s">
        <v>976</v>
      </c>
      <c r="B987" s="116">
        <v>7212.0</v>
      </c>
    </row>
    <row r="988">
      <c r="A988" s="115" t="s">
        <v>976</v>
      </c>
      <c r="B988" s="116">
        <v>1469.0</v>
      </c>
    </row>
    <row r="989">
      <c r="A989" s="115" t="s">
        <v>976</v>
      </c>
      <c r="B989" s="116">
        <v>46848.0</v>
      </c>
    </row>
    <row r="990">
      <c r="A990" s="115" t="s">
        <v>976</v>
      </c>
      <c r="B990" s="116">
        <v>3715793.0</v>
      </c>
    </row>
    <row r="991">
      <c r="A991" s="115" t="s">
        <v>976</v>
      </c>
      <c r="B991" s="116">
        <v>493.0</v>
      </c>
    </row>
    <row r="992">
      <c r="A992" s="115" t="s">
        <v>976</v>
      </c>
      <c r="B992" s="116">
        <v>1424421.0</v>
      </c>
    </row>
    <row r="993">
      <c r="A993" s="115" t="s">
        <v>976</v>
      </c>
      <c r="B993" s="116">
        <v>3.0</v>
      </c>
    </row>
    <row r="994">
      <c r="A994" s="115" t="s">
        <v>976</v>
      </c>
      <c r="B994" s="116">
        <v>1306820.0</v>
      </c>
    </row>
    <row r="995">
      <c r="A995" s="115" t="s">
        <v>976</v>
      </c>
      <c r="B995" s="116">
        <v>313646.0</v>
      </c>
    </row>
    <row r="996">
      <c r="A996" s="115" t="s">
        <v>976</v>
      </c>
      <c r="B996" s="116">
        <v>12892.0</v>
      </c>
    </row>
    <row r="997">
      <c r="A997" s="115" t="s">
        <v>976</v>
      </c>
      <c r="B997" s="116">
        <v>2483.0</v>
      </c>
    </row>
    <row r="998">
      <c r="A998" s="115" t="s">
        <v>976</v>
      </c>
      <c r="B998" s="116">
        <v>102200.0</v>
      </c>
    </row>
    <row r="999">
      <c r="A999" s="115" t="s">
        <v>977</v>
      </c>
      <c r="B999" s="116">
        <v>121910.0</v>
      </c>
    </row>
    <row r="1000">
      <c r="A1000" s="115" t="s">
        <v>977</v>
      </c>
      <c r="B1000" s="116">
        <v>1447.0</v>
      </c>
    </row>
    <row r="1001">
      <c r="A1001" s="115" t="s">
        <v>977</v>
      </c>
      <c r="B1001" s="116">
        <v>1512.0</v>
      </c>
    </row>
    <row r="1002">
      <c r="A1002" s="115" t="s">
        <v>1025</v>
      </c>
      <c r="B1002" s="116">
        <v>3.0</v>
      </c>
    </row>
    <row r="1003">
      <c r="A1003" s="115" t="s">
        <v>1025</v>
      </c>
      <c r="B1003" s="116">
        <v>25.0</v>
      </c>
    </row>
    <row r="1004">
      <c r="A1004" s="115" t="s">
        <v>1025</v>
      </c>
      <c r="B1004" s="116">
        <v>1773.0</v>
      </c>
    </row>
    <row r="1005">
      <c r="A1005" s="115" t="s">
        <v>556</v>
      </c>
      <c r="B1005" s="116">
        <v>6747.0</v>
      </c>
    </row>
    <row r="1006">
      <c r="A1006" s="115" t="s">
        <v>556</v>
      </c>
      <c r="B1006" s="116">
        <v>12684.0</v>
      </c>
    </row>
    <row r="1007">
      <c r="A1007" s="115" t="s">
        <v>556</v>
      </c>
      <c r="B1007" s="116">
        <v>1598.0</v>
      </c>
    </row>
    <row r="1008">
      <c r="A1008" s="115" t="s">
        <v>556</v>
      </c>
      <c r="B1008" s="116">
        <v>2382.0</v>
      </c>
    </row>
    <row r="1009">
      <c r="A1009" s="115" t="s">
        <v>556</v>
      </c>
      <c r="B1009" s="116">
        <v>533.0</v>
      </c>
    </row>
    <row r="1010">
      <c r="A1010" s="115" t="s">
        <v>556</v>
      </c>
      <c r="B1010" s="116">
        <v>1595.0</v>
      </c>
    </row>
    <row r="1011">
      <c r="A1011" s="115" t="s">
        <v>556</v>
      </c>
      <c r="B1011" s="116">
        <v>72.0</v>
      </c>
    </row>
    <row r="1012">
      <c r="A1012" s="115" t="s">
        <v>556</v>
      </c>
      <c r="B1012" s="116">
        <v>214.0</v>
      </c>
    </row>
    <row r="1013">
      <c r="A1013" s="115" t="s">
        <v>556</v>
      </c>
      <c r="B1013" s="116">
        <v>12208.0</v>
      </c>
    </row>
    <row r="1014">
      <c r="A1014" s="115" t="s">
        <v>556</v>
      </c>
      <c r="B1014" s="116">
        <v>6909.0</v>
      </c>
    </row>
    <row r="1015">
      <c r="A1015" s="115" t="s">
        <v>557</v>
      </c>
      <c r="B1015" s="116">
        <v>6747.0</v>
      </c>
    </row>
    <row r="1016">
      <c r="A1016" s="115" t="s">
        <v>557</v>
      </c>
      <c r="B1016" s="116">
        <v>519.0</v>
      </c>
    </row>
    <row r="1017">
      <c r="A1017" s="115" t="s">
        <v>557</v>
      </c>
      <c r="B1017" s="116">
        <v>1599.0</v>
      </c>
    </row>
    <row r="1018">
      <c r="A1018" s="115" t="s">
        <v>557</v>
      </c>
      <c r="B1018" s="116">
        <v>72.0</v>
      </c>
    </row>
    <row r="1019">
      <c r="A1019" s="115" t="s">
        <v>557</v>
      </c>
      <c r="B1019" s="116">
        <v>214.0</v>
      </c>
    </row>
    <row r="1020">
      <c r="A1020" s="115" t="s">
        <v>557</v>
      </c>
      <c r="B1020" s="116">
        <v>12208.0</v>
      </c>
    </row>
    <row r="1021">
      <c r="A1021" s="115" t="s">
        <v>557</v>
      </c>
      <c r="B1021" s="116">
        <v>1619.0</v>
      </c>
    </row>
    <row r="1022">
      <c r="A1022" s="115" t="s">
        <v>557</v>
      </c>
      <c r="B1022" s="116">
        <v>13533.0</v>
      </c>
    </row>
    <row r="1023">
      <c r="A1023" s="115" t="s">
        <v>557</v>
      </c>
      <c r="B1023" s="116">
        <v>6545.0</v>
      </c>
    </row>
    <row r="1024">
      <c r="A1024" s="115" t="s">
        <v>557</v>
      </c>
      <c r="B1024" s="116">
        <v>6289.0</v>
      </c>
    </row>
    <row r="1025">
      <c r="A1025" s="115" t="s">
        <v>558</v>
      </c>
      <c r="B1025" s="116">
        <v>6746.0</v>
      </c>
    </row>
    <row r="1026">
      <c r="A1026" s="115" t="s">
        <v>558</v>
      </c>
      <c r="B1026" s="116">
        <v>72.0</v>
      </c>
    </row>
    <row r="1027">
      <c r="A1027" s="115" t="s">
        <v>558</v>
      </c>
      <c r="B1027" s="116">
        <v>504.0</v>
      </c>
    </row>
    <row r="1028">
      <c r="A1028" s="115" t="s">
        <v>558</v>
      </c>
      <c r="B1028" s="116">
        <v>1602.0</v>
      </c>
    </row>
    <row r="1029">
      <c r="A1029" s="115" t="s">
        <v>558</v>
      </c>
      <c r="B1029" s="116">
        <v>5600.0</v>
      </c>
    </row>
    <row r="1030">
      <c r="A1030" s="115" t="s">
        <v>558</v>
      </c>
      <c r="B1030" s="116">
        <v>214.0</v>
      </c>
    </row>
    <row r="1031">
      <c r="A1031" s="115" t="s">
        <v>558</v>
      </c>
      <c r="B1031" s="116">
        <v>1606.0</v>
      </c>
    </row>
    <row r="1032">
      <c r="A1032" s="115" t="s">
        <v>558</v>
      </c>
      <c r="B1032" s="116">
        <v>21132.0</v>
      </c>
    </row>
    <row r="1033">
      <c r="A1033" s="115" t="s">
        <v>558</v>
      </c>
      <c r="B1033" s="116">
        <v>12151.0</v>
      </c>
    </row>
    <row r="1034">
      <c r="A1034" s="115" t="s">
        <v>558</v>
      </c>
      <c r="B1034" s="116">
        <v>6846.0</v>
      </c>
    </row>
    <row r="1035">
      <c r="A1035" s="115" t="s">
        <v>555</v>
      </c>
      <c r="B1035" s="116">
        <v>37.0</v>
      </c>
    </row>
    <row r="1036">
      <c r="A1036" s="115" t="s">
        <v>555</v>
      </c>
      <c r="B1036" s="116">
        <v>6021.0</v>
      </c>
    </row>
    <row r="1037">
      <c r="A1037" s="115" t="s">
        <v>555</v>
      </c>
      <c r="B1037" s="116">
        <v>478053.0</v>
      </c>
    </row>
    <row r="1038">
      <c r="A1038" s="115" t="s">
        <v>555</v>
      </c>
      <c r="B1038" s="116">
        <v>8710.0</v>
      </c>
    </row>
    <row r="1039">
      <c r="A1039" s="115" t="s">
        <v>562</v>
      </c>
      <c r="B1039" s="116">
        <v>0.0</v>
      </c>
    </row>
    <row r="1040">
      <c r="A1040" s="115" t="s">
        <v>562</v>
      </c>
      <c r="B1040" s="116">
        <v>0.0</v>
      </c>
    </row>
    <row r="1041">
      <c r="A1041" s="115" t="s">
        <v>562</v>
      </c>
      <c r="B1041" s="116">
        <v>0.0</v>
      </c>
    </row>
    <row r="1042">
      <c r="A1042" s="115" t="s">
        <v>562</v>
      </c>
      <c r="B1042" s="116">
        <v>0.0</v>
      </c>
    </row>
    <row r="1043">
      <c r="A1043" s="115" t="s">
        <v>562</v>
      </c>
      <c r="B1043" s="116">
        <v>0.0</v>
      </c>
    </row>
    <row r="1044">
      <c r="A1044" s="115" t="s">
        <v>562</v>
      </c>
      <c r="B1044" s="116">
        <v>0.0</v>
      </c>
    </row>
    <row r="1045">
      <c r="A1045" s="115" t="s">
        <v>562</v>
      </c>
      <c r="B1045" s="116">
        <v>0.0</v>
      </c>
    </row>
    <row r="1046">
      <c r="A1046" s="115" t="s">
        <v>562</v>
      </c>
      <c r="B1046" s="116">
        <v>12.0</v>
      </c>
    </row>
    <row r="1047">
      <c r="A1047" s="115" t="s">
        <v>562</v>
      </c>
      <c r="B1047" s="116">
        <v>0.0</v>
      </c>
    </row>
    <row r="1048">
      <c r="A1048" s="115" t="s">
        <v>562</v>
      </c>
      <c r="B1048" s="116">
        <v>1.0</v>
      </c>
    </row>
    <row r="1049">
      <c r="A1049" s="115" t="s">
        <v>562</v>
      </c>
      <c r="B1049" s="116">
        <v>1303.0</v>
      </c>
    </row>
    <row r="1050">
      <c r="A1050" s="115" t="s">
        <v>1557</v>
      </c>
      <c r="B1050" s="116">
        <v>270.0</v>
      </c>
    </row>
    <row r="1051">
      <c r="A1051" s="115" t="s">
        <v>1557</v>
      </c>
      <c r="B1051" s="116">
        <v>10205.0</v>
      </c>
    </row>
    <row r="1052">
      <c r="A1052" s="115" t="s">
        <v>453</v>
      </c>
      <c r="B1052" s="116">
        <v>707.0</v>
      </c>
    </row>
    <row r="1053">
      <c r="A1053" s="115" t="s">
        <v>453</v>
      </c>
      <c r="B1053" s="116">
        <v>1186.0</v>
      </c>
    </row>
    <row r="1054">
      <c r="A1054" s="115" t="s">
        <v>453</v>
      </c>
      <c r="B1054" s="116">
        <v>3712.0</v>
      </c>
    </row>
    <row r="1055">
      <c r="A1055" s="115" t="s">
        <v>453</v>
      </c>
      <c r="B1055" s="116">
        <v>7990.0</v>
      </c>
    </row>
    <row r="1056">
      <c r="A1056" s="115" t="s">
        <v>496</v>
      </c>
      <c r="B1056" s="116">
        <v>14027.0</v>
      </c>
    </row>
    <row r="1057">
      <c r="A1057" s="115" t="s">
        <v>496</v>
      </c>
      <c r="B1057" s="116">
        <v>192724.0</v>
      </c>
    </row>
    <row r="1058">
      <c r="A1058" s="115" t="s">
        <v>971</v>
      </c>
      <c r="B1058" s="116">
        <v>49405.0</v>
      </c>
    </row>
    <row r="1059">
      <c r="A1059" s="115" t="s">
        <v>971</v>
      </c>
      <c r="B1059" s="116">
        <v>4420.0</v>
      </c>
    </row>
    <row r="1060">
      <c r="A1060" s="115" t="s">
        <v>971</v>
      </c>
      <c r="B1060" s="116">
        <v>1438443.0</v>
      </c>
    </row>
    <row r="1061">
      <c r="A1061" s="115" t="s">
        <v>971</v>
      </c>
      <c r="B1061" s="116">
        <v>498.0</v>
      </c>
    </row>
    <row r="1062">
      <c r="A1062" s="115" t="s">
        <v>971</v>
      </c>
      <c r="B1062" s="116">
        <v>5136.0</v>
      </c>
    </row>
    <row r="1063">
      <c r="A1063" s="115" t="s">
        <v>971</v>
      </c>
      <c r="B1063" s="116">
        <v>904.0</v>
      </c>
    </row>
    <row r="1064">
      <c r="A1064" s="115" t="s">
        <v>972</v>
      </c>
      <c r="B1064" s="116">
        <v>3416901.0</v>
      </c>
    </row>
    <row r="1065">
      <c r="A1065" s="115" t="s">
        <v>972</v>
      </c>
      <c r="B1065" s="116">
        <v>5023095.0</v>
      </c>
    </row>
    <row r="1066">
      <c r="A1066" s="115" t="s">
        <v>972</v>
      </c>
      <c r="B1066" s="116">
        <v>2541297.0</v>
      </c>
    </row>
    <row r="1067">
      <c r="A1067" s="115" t="s">
        <v>972</v>
      </c>
      <c r="B1067" s="116">
        <v>31456.0</v>
      </c>
    </row>
    <row r="1068">
      <c r="A1068" s="115" t="s">
        <v>972</v>
      </c>
      <c r="B1068" s="116">
        <v>112.0</v>
      </c>
    </row>
    <row r="1069">
      <c r="A1069" s="115" t="s">
        <v>972</v>
      </c>
      <c r="B1069" s="116">
        <v>9697.0</v>
      </c>
    </row>
    <row r="1070">
      <c r="A1070" s="115" t="s">
        <v>972</v>
      </c>
      <c r="B1070" s="116">
        <v>25714.0</v>
      </c>
    </row>
    <row r="1071">
      <c r="A1071" s="115" t="s">
        <v>972</v>
      </c>
      <c r="B1071" s="116">
        <v>1293.0</v>
      </c>
    </row>
    <row r="1072">
      <c r="A1072" s="115" t="s">
        <v>972</v>
      </c>
      <c r="B1072" s="116">
        <v>593376.0</v>
      </c>
    </row>
    <row r="1073">
      <c r="A1073" s="115" t="s">
        <v>972</v>
      </c>
      <c r="B1073" s="116">
        <v>15806.0</v>
      </c>
    </row>
    <row r="1074">
      <c r="A1074" s="115" t="s">
        <v>972</v>
      </c>
      <c r="B1074" s="116">
        <v>0.0</v>
      </c>
    </row>
    <row r="1075">
      <c r="A1075" s="115" t="s">
        <v>972</v>
      </c>
      <c r="B1075" s="116">
        <v>2045.0</v>
      </c>
    </row>
    <row r="1076">
      <c r="A1076" s="115" t="s">
        <v>972</v>
      </c>
      <c r="B1076" s="116">
        <v>1604.0</v>
      </c>
    </row>
    <row r="1077">
      <c r="A1077" s="115" t="s">
        <v>974</v>
      </c>
      <c r="B1077" s="116">
        <v>591173.0</v>
      </c>
    </row>
    <row r="1078">
      <c r="A1078" s="115" t="s">
        <v>974</v>
      </c>
      <c r="B1078" s="116">
        <v>317.0</v>
      </c>
    </row>
    <row r="1079">
      <c r="A1079" s="115" t="s">
        <v>974</v>
      </c>
      <c r="B1079" s="116">
        <v>0.0</v>
      </c>
    </row>
    <row r="1080">
      <c r="A1080" s="115" t="s">
        <v>974</v>
      </c>
      <c r="B1080" s="116">
        <v>1138.0</v>
      </c>
    </row>
    <row r="1081">
      <c r="A1081" s="115" t="s">
        <v>974</v>
      </c>
      <c r="B1081" s="116">
        <v>32084.0</v>
      </c>
    </row>
    <row r="1082">
      <c r="A1082" s="115" t="s">
        <v>974</v>
      </c>
      <c r="B1082" s="116">
        <v>0.0</v>
      </c>
    </row>
    <row r="1083">
      <c r="A1083" s="115" t="s">
        <v>974</v>
      </c>
      <c r="B1083" s="116">
        <v>4043.0</v>
      </c>
    </row>
    <row r="1084">
      <c r="A1084" s="115" t="s">
        <v>974</v>
      </c>
      <c r="B1084" s="116">
        <v>4537.0</v>
      </c>
    </row>
    <row r="1085">
      <c r="A1085" s="115" t="s">
        <v>974</v>
      </c>
      <c r="B1085" s="116">
        <v>1282192.0</v>
      </c>
    </row>
    <row r="1086">
      <c r="A1086" s="115" t="s">
        <v>974</v>
      </c>
      <c r="B1086" s="116">
        <v>0.0</v>
      </c>
    </row>
    <row r="1087">
      <c r="A1087" s="115" t="s">
        <v>974</v>
      </c>
      <c r="B1087" s="116">
        <v>0.0</v>
      </c>
    </row>
    <row r="1088">
      <c r="A1088" s="115" t="s">
        <v>974</v>
      </c>
      <c r="B1088" s="116">
        <v>5016066.0</v>
      </c>
    </row>
    <row r="1089">
      <c r="A1089" s="115" t="s">
        <v>974</v>
      </c>
      <c r="B1089" s="116">
        <v>3415863.0</v>
      </c>
    </row>
    <row r="1090">
      <c r="A1090" s="115" t="s">
        <v>973</v>
      </c>
      <c r="B1090" s="116">
        <v>9097.0</v>
      </c>
    </row>
    <row r="1091">
      <c r="A1091" s="115" t="s">
        <v>973</v>
      </c>
      <c r="B1091" s="116">
        <v>86.0</v>
      </c>
    </row>
    <row r="1092">
      <c r="A1092" s="115" t="s">
        <v>973</v>
      </c>
      <c r="B1092" s="116">
        <v>2576.0</v>
      </c>
    </row>
    <row r="1093">
      <c r="A1093" s="115" t="s">
        <v>973</v>
      </c>
      <c r="B1093" s="116">
        <v>716.0</v>
      </c>
    </row>
    <row r="1094">
      <c r="A1094" s="115" t="s">
        <v>1398</v>
      </c>
      <c r="B1094" s="116">
        <v>35971.0</v>
      </c>
    </row>
    <row r="1095">
      <c r="A1095" s="115" t="s">
        <v>1398</v>
      </c>
      <c r="B1095" s="116">
        <v>1849.0</v>
      </c>
    </row>
    <row r="1096">
      <c r="A1096" s="115" t="s">
        <v>241</v>
      </c>
      <c r="B1096" s="116">
        <v>35168.0</v>
      </c>
    </row>
    <row r="1097">
      <c r="A1097" s="115" t="s">
        <v>241</v>
      </c>
      <c r="B1097" s="116">
        <v>49510.0</v>
      </c>
    </row>
    <row r="1098">
      <c r="A1098" s="115" t="s">
        <v>1571</v>
      </c>
      <c r="B1098" s="116">
        <v>45154.0</v>
      </c>
    </row>
    <row r="1099">
      <c r="A1099" s="115" t="s">
        <v>839</v>
      </c>
      <c r="B1099" s="116">
        <v>28997.0</v>
      </c>
    </row>
    <row r="1100">
      <c r="A1100" s="115" t="s">
        <v>236</v>
      </c>
      <c r="B1100" s="116">
        <v>32374.0</v>
      </c>
    </row>
    <row r="1101">
      <c r="A1101" s="115" t="s">
        <v>339</v>
      </c>
      <c r="B1101" s="116">
        <v>40414.0</v>
      </c>
    </row>
    <row r="1102">
      <c r="A1102" s="115" t="s">
        <v>339</v>
      </c>
      <c r="B1102" s="116">
        <v>82642.0</v>
      </c>
    </row>
    <row r="1103">
      <c r="A1103" s="115" t="s">
        <v>339</v>
      </c>
      <c r="B1103" s="116">
        <v>19526.0</v>
      </c>
    </row>
    <row r="1104">
      <c r="A1104" s="115" t="s">
        <v>1492</v>
      </c>
      <c r="B1104" s="116">
        <v>29620.0</v>
      </c>
    </row>
    <row r="1105">
      <c r="A1105" s="115" t="s">
        <v>1492</v>
      </c>
      <c r="B1105" s="116">
        <v>96352.0</v>
      </c>
    </row>
    <row r="1106">
      <c r="A1106" s="115" t="s">
        <v>1471</v>
      </c>
      <c r="B1106" s="116">
        <v>42587.0</v>
      </c>
    </row>
    <row r="1107">
      <c r="A1107" s="115" t="s">
        <v>1639</v>
      </c>
      <c r="B1107" s="116">
        <v>28322.0</v>
      </c>
    </row>
    <row r="1108">
      <c r="A1108" s="115" t="s">
        <v>1303</v>
      </c>
      <c r="B1108" s="116">
        <v>37031.0</v>
      </c>
    </row>
    <row r="1109">
      <c r="A1109" s="115" t="s">
        <v>1303</v>
      </c>
      <c r="B1109" s="116">
        <v>493095.0</v>
      </c>
    </row>
    <row r="1110">
      <c r="A1110" s="115" t="s">
        <v>1303</v>
      </c>
      <c r="B1110" s="116">
        <v>19634.0</v>
      </c>
    </row>
    <row r="1111">
      <c r="A1111" s="115" t="s">
        <v>1395</v>
      </c>
      <c r="B1111" s="116">
        <v>4225.0</v>
      </c>
    </row>
    <row r="1112">
      <c r="A1112" s="115" t="s">
        <v>432</v>
      </c>
      <c r="B1112" s="116">
        <v>29248.0</v>
      </c>
    </row>
    <row r="1113">
      <c r="A1113" s="115" t="s">
        <v>432</v>
      </c>
      <c r="B1113" s="116">
        <v>227720.0</v>
      </c>
    </row>
    <row r="1114">
      <c r="A1114" s="115" t="s">
        <v>433</v>
      </c>
      <c r="B1114" s="116">
        <v>64974.0</v>
      </c>
    </row>
    <row r="1115">
      <c r="A1115" s="115" t="s">
        <v>651</v>
      </c>
      <c r="B1115" s="116">
        <v>58386.0</v>
      </c>
    </row>
    <row r="1116">
      <c r="A1116" s="115" t="s">
        <v>651</v>
      </c>
      <c r="B1116" s="116">
        <v>94.0</v>
      </c>
    </row>
    <row r="1117">
      <c r="A1117" s="115" t="s">
        <v>652</v>
      </c>
      <c r="B1117" s="116">
        <v>3675.0</v>
      </c>
    </row>
    <row r="1118">
      <c r="A1118" s="115" t="s">
        <v>652</v>
      </c>
      <c r="B1118" s="116">
        <v>111.0</v>
      </c>
    </row>
    <row r="1119">
      <c r="A1119" s="115" t="s">
        <v>653</v>
      </c>
      <c r="B1119" s="116">
        <v>3705.0</v>
      </c>
    </row>
    <row r="1120">
      <c r="A1120" s="115" t="s">
        <v>653</v>
      </c>
      <c r="B1120" s="116">
        <v>111.0</v>
      </c>
    </row>
    <row r="1121">
      <c r="A1121" s="115" t="s">
        <v>654</v>
      </c>
      <c r="B1121" s="116">
        <v>3676.0</v>
      </c>
    </row>
    <row r="1122">
      <c r="A1122" s="115" t="s">
        <v>654</v>
      </c>
      <c r="B1122" s="116">
        <v>111.0</v>
      </c>
    </row>
    <row r="1123">
      <c r="A1123" s="115" t="s">
        <v>434</v>
      </c>
      <c r="B1123" s="116">
        <v>20581.0</v>
      </c>
    </row>
    <row r="1124">
      <c r="A1124" s="115" t="s">
        <v>1490</v>
      </c>
      <c r="B1124" s="116">
        <v>17227.0</v>
      </c>
    </row>
    <row r="1125">
      <c r="A1125" s="115" t="s">
        <v>1490</v>
      </c>
      <c r="B1125" s="116">
        <v>191950.0</v>
      </c>
    </row>
    <row r="1126">
      <c r="A1126" s="115" t="s">
        <v>435</v>
      </c>
      <c r="B1126" s="116">
        <v>46841.0</v>
      </c>
    </row>
    <row r="1127">
      <c r="A1127" s="115" t="s">
        <v>436</v>
      </c>
      <c r="B1127" s="116">
        <v>57466.0</v>
      </c>
    </row>
    <row r="1128">
      <c r="A1128" s="115" t="s">
        <v>437</v>
      </c>
      <c r="B1128" s="116">
        <v>49211.0</v>
      </c>
    </row>
    <row r="1129">
      <c r="A1129" s="115" t="s">
        <v>1380</v>
      </c>
      <c r="B1129" s="116">
        <v>1877618.0</v>
      </c>
    </row>
    <row r="1130">
      <c r="A1130" s="115" t="s">
        <v>565</v>
      </c>
      <c r="B1130" s="116">
        <v>35475.0</v>
      </c>
    </row>
    <row r="1131">
      <c r="A1131" s="115" t="s">
        <v>1358</v>
      </c>
      <c r="B1131" s="116">
        <v>22037.0</v>
      </c>
    </row>
    <row r="1132">
      <c r="A1132" s="115" t="s">
        <v>1359</v>
      </c>
      <c r="B1132" s="116">
        <v>79320.0</v>
      </c>
    </row>
    <row r="1133">
      <c r="A1133" s="115" t="s">
        <v>1360</v>
      </c>
      <c r="B1133" s="116">
        <v>60108.0</v>
      </c>
    </row>
    <row r="1134">
      <c r="A1134" s="115" t="s">
        <v>1360</v>
      </c>
      <c r="B1134" s="116">
        <v>9836.0</v>
      </c>
    </row>
    <row r="1135">
      <c r="A1135" s="115" t="s">
        <v>1361</v>
      </c>
      <c r="B1135" s="116">
        <v>43626.0</v>
      </c>
    </row>
    <row r="1136">
      <c r="A1136" s="115" t="s">
        <v>1362</v>
      </c>
      <c r="B1136" s="116">
        <v>43591.0</v>
      </c>
    </row>
    <row r="1137">
      <c r="A1137" s="115" t="s">
        <v>1363</v>
      </c>
      <c r="B1137" s="116">
        <v>43578.0</v>
      </c>
    </row>
    <row r="1138">
      <c r="A1138" s="115" t="s">
        <v>439</v>
      </c>
      <c r="B1138" s="116">
        <v>14232.0</v>
      </c>
    </row>
    <row r="1139">
      <c r="A1139" s="115" t="s">
        <v>440</v>
      </c>
      <c r="B1139" s="116">
        <v>13804.0</v>
      </c>
    </row>
    <row r="1140">
      <c r="A1140" s="115" t="s">
        <v>440</v>
      </c>
      <c r="B1140" s="116">
        <v>267.0</v>
      </c>
    </row>
    <row r="1141">
      <c r="A1141" s="115" t="s">
        <v>1030</v>
      </c>
      <c r="B1141" s="116">
        <v>493.0</v>
      </c>
    </row>
    <row r="1142">
      <c r="A1142" s="115" t="s">
        <v>1030</v>
      </c>
      <c r="B1142" s="116">
        <v>3707.0</v>
      </c>
    </row>
    <row r="1143">
      <c r="A1143" s="115" t="s">
        <v>1030</v>
      </c>
      <c r="B1143" s="116">
        <v>2048.0</v>
      </c>
    </row>
    <row r="1144">
      <c r="A1144" s="115" t="s">
        <v>1030</v>
      </c>
      <c r="B1144" s="116">
        <v>303.0</v>
      </c>
    </row>
    <row r="1145">
      <c r="A1145" s="115" t="s">
        <v>1030</v>
      </c>
      <c r="B1145" s="116">
        <v>207.0</v>
      </c>
    </row>
    <row r="1146">
      <c r="A1146" s="115" t="s">
        <v>1030</v>
      </c>
      <c r="B1146" s="116">
        <v>970.0</v>
      </c>
    </row>
    <row r="1147">
      <c r="A1147" s="115" t="s">
        <v>1032</v>
      </c>
      <c r="B1147" s="116">
        <v>3707.0</v>
      </c>
    </row>
    <row r="1148">
      <c r="A1148" s="115" t="s">
        <v>1032</v>
      </c>
      <c r="B1148" s="116">
        <v>493.0</v>
      </c>
    </row>
    <row r="1149">
      <c r="A1149" s="115" t="s">
        <v>1032</v>
      </c>
      <c r="B1149" s="116">
        <v>2048.0</v>
      </c>
    </row>
    <row r="1150">
      <c r="A1150" s="115" t="s">
        <v>1032</v>
      </c>
      <c r="B1150" s="116">
        <v>320.0</v>
      </c>
    </row>
    <row r="1151">
      <c r="A1151" s="115" t="s">
        <v>1032</v>
      </c>
      <c r="B1151" s="116">
        <v>207.0</v>
      </c>
    </row>
    <row r="1152">
      <c r="A1152" s="115" t="s">
        <v>1032</v>
      </c>
      <c r="B1152" s="116">
        <v>970.0</v>
      </c>
    </row>
    <row r="1153">
      <c r="A1153" s="115" t="s">
        <v>1031</v>
      </c>
      <c r="B1153" s="116">
        <v>493.0</v>
      </c>
    </row>
    <row r="1154">
      <c r="A1154" s="115" t="s">
        <v>1031</v>
      </c>
      <c r="B1154" s="116">
        <v>111.0</v>
      </c>
    </row>
    <row r="1155">
      <c r="A1155" s="115" t="s">
        <v>1031</v>
      </c>
      <c r="B1155" s="116">
        <v>493.0</v>
      </c>
    </row>
    <row r="1156">
      <c r="A1156" s="115" t="s">
        <v>1031</v>
      </c>
      <c r="B1156" s="116">
        <v>7103.0</v>
      </c>
    </row>
    <row r="1157">
      <c r="A1157" s="115" t="s">
        <v>1031</v>
      </c>
      <c r="B1157" s="116">
        <v>538.0</v>
      </c>
    </row>
    <row r="1158">
      <c r="A1158" s="115" t="s">
        <v>1031</v>
      </c>
      <c r="B1158" s="116">
        <v>112.0</v>
      </c>
    </row>
    <row r="1159">
      <c r="A1159" s="115" t="s">
        <v>1031</v>
      </c>
      <c r="B1159" s="116">
        <v>112.0</v>
      </c>
    </row>
    <row r="1160">
      <c r="A1160" s="115" t="s">
        <v>1031</v>
      </c>
      <c r="B1160" s="116">
        <v>112.0</v>
      </c>
    </row>
    <row r="1161">
      <c r="A1161" s="115" t="s">
        <v>1031</v>
      </c>
      <c r="B1161" s="116">
        <v>112.0</v>
      </c>
    </row>
    <row r="1162">
      <c r="A1162" s="115" t="s">
        <v>1031</v>
      </c>
      <c r="B1162" s="116">
        <v>1674.0</v>
      </c>
    </row>
    <row r="1163">
      <c r="A1163" s="115" t="s">
        <v>1031</v>
      </c>
      <c r="B1163" s="116">
        <v>423.0</v>
      </c>
    </row>
    <row r="1164">
      <c r="A1164" s="115" t="s">
        <v>1031</v>
      </c>
      <c r="B1164" s="116">
        <v>1.0</v>
      </c>
    </row>
    <row r="1165">
      <c r="A1165" s="115" t="s">
        <v>1033</v>
      </c>
      <c r="B1165" s="116">
        <v>493.0</v>
      </c>
    </row>
    <row r="1166">
      <c r="A1166" s="115" t="s">
        <v>1033</v>
      </c>
      <c r="B1166" s="116">
        <v>538.0</v>
      </c>
    </row>
    <row r="1167">
      <c r="A1167" s="115" t="s">
        <v>1033</v>
      </c>
      <c r="B1167" s="116">
        <v>6797.0</v>
      </c>
    </row>
    <row r="1168">
      <c r="A1168" s="115" t="s">
        <v>1033</v>
      </c>
      <c r="B1168" s="116">
        <v>111.0</v>
      </c>
    </row>
    <row r="1169">
      <c r="A1169" s="115" t="s">
        <v>1033</v>
      </c>
      <c r="B1169" s="116">
        <v>493.0</v>
      </c>
    </row>
    <row r="1170">
      <c r="A1170" s="115" t="s">
        <v>1033</v>
      </c>
      <c r="B1170" s="116">
        <v>112.0</v>
      </c>
    </row>
    <row r="1171">
      <c r="A1171" s="115" t="s">
        <v>1033</v>
      </c>
      <c r="B1171" s="116">
        <v>112.0</v>
      </c>
    </row>
    <row r="1172">
      <c r="A1172" s="115" t="s">
        <v>1033</v>
      </c>
      <c r="B1172" s="116">
        <v>1040.0</v>
      </c>
    </row>
    <row r="1173">
      <c r="A1173" s="115" t="s">
        <v>1033</v>
      </c>
      <c r="B1173" s="116">
        <v>112.0</v>
      </c>
    </row>
    <row r="1174">
      <c r="A1174" s="115" t="s">
        <v>1033</v>
      </c>
      <c r="B1174" s="116">
        <v>112.0</v>
      </c>
    </row>
    <row r="1175">
      <c r="A1175" s="115" t="s">
        <v>1033</v>
      </c>
      <c r="B1175" s="116">
        <v>1.0</v>
      </c>
    </row>
    <row r="1176">
      <c r="A1176" s="115" t="s">
        <v>1033</v>
      </c>
      <c r="B1176" s="116">
        <v>423.0</v>
      </c>
    </row>
    <row r="1177">
      <c r="A1177" s="115" t="s">
        <v>441</v>
      </c>
      <c r="B1177" s="116">
        <v>18749.0</v>
      </c>
    </row>
    <row r="1178">
      <c r="A1178" s="115" t="s">
        <v>442</v>
      </c>
      <c r="B1178" s="116">
        <v>18784.0</v>
      </c>
    </row>
    <row r="1179">
      <c r="A1179" s="115" t="s">
        <v>443</v>
      </c>
      <c r="B1179" s="116">
        <v>18753.0</v>
      </c>
    </row>
    <row r="1180">
      <c r="A1180" s="115" t="s">
        <v>1381</v>
      </c>
      <c r="B1180" s="116">
        <v>47411.0</v>
      </c>
    </row>
    <row r="1181">
      <c r="A1181" s="115" t="s">
        <v>1497</v>
      </c>
      <c r="B1181" s="116">
        <v>23345.0</v>
      </c>
    </row>
    <row r="1182">
      <c r="A1182" s="115" t="s">
        <v>1498</v>
      </c>
      <c r="B1182" s="116">
        <v>24478.0</v>
      </c>
    </row>
    <row r="1183">
      <c r="A1183" s="115" t="s">
        <v>1383</v>
      </c>
      <c r="B1183" s="116">
        <v>11176.0</v>
      </c>
    </row>
    <row r="1184">
      <c r="A1184" s="115" t="s">
        <v>1304</v>
      </c>
      <c r="B1184" s="116">
        <v>22925.0</v>
      </c>
    </row>
    <row r="1185">
      <c r="A1185" s="115" t="s">
        <v>1304</v>
      </c>
      <c r="B1185" s="116">
        <v>133015.0</v>
      </c>
    </row>
    <row r="1186">
      <c r="A1186" s="115" t="s">
        <v>1304</v>
      </c>
      <c r="B1186" s="116">
        <v>700.0</v>
      </c>
    </row>
    <row r="1187">
      <c r="A1187" s="115" t="s">
        <v>1451</v>
      </c>
      <c r="B1187" s="116">
        <v>37902.0</v>
      </c>
    </row>
    <row r="1188">
      <c r="A1188" s="115" t="s">
        <v>1450</v>
      </c>
      <c r="B1188" s="116">
        <v>124780.0</v>
      </c>
    </row>
    <row r="1189">
      <c r="A1189" s="115" t="s">
        <v>1457</v>
      </c>
      <c r="B1189" s="116">
        <v>30099.0</v>
      </c>
    </row>
    <row r="1190">
      <c r="A1190" s="115" t="s">
        <v>269</v>
      </c>
      <c r="B1190" s="116">
        <v>15676.0</v>
      </c>
    </row>
    <row r="1191">
      <c r="A1191" s="115" t="s">
        <v>1023</v>
      </c>
      <c r="B1191" s="116">
        <v>990194.0</v>
      </c>
    </row>
    <row r="1192">
      <c r="A1192" s="115" t="s">
        <v>1023</v>
      </c>
      <c r="B1192" s="116">
        <v>1889.0</v>
      </c>
    </row>
    <row r="1193">
      <c r="A1193" s="115" t="s">
        <v>1023</v>
      </c>
      <c r="B1193" s="116">
        <v>12662.0</v>
      </c>
    </row>
    <row r="1194">
      <c r="A1194" s="115" t="s">
        <v>1023</v>
      </c>
      <c r="B1194" s="116">
        <v>3249.0</v>
      </c>
    </row>
    <row r="1195">
      <c r="A1195" s="115" t="s">
        <v>1023</v>
      </c>
      <c r="B1195" s="116">
        <v>494.0</v>
      </c>
    </row>
    <row r="1196">
      <c r="A1196" s="115" t="s">
        <v>1024</v>
      </c>
      <c r="B1196" s="116">
        <v>112.0</v>
      </c>
    </row>
    <row r="1197">
      <c r="A1197" s="115" t="s">
        <v>1024</v>
      </c>
      <c r="B1197" s="116">
        <v>91772.0</v>
      </c>
    </row>
    <row r="1198">
      <c r="A1198" s="115" t="s">
        <v>1024</v>
      </c>
      <c r="B1198" s="116">
        <v>638.0</v>
      </c>
    </row>
    <row r="1199">
      <c r="A1199" s="115" t="s">
        <v>1024</v>
      </c>
      <c r="B1199" s="116">
        <v>1155882.0</v>
      </c>
    </row>
    <row r="1200">
      <c r="A1200" s="115" t="s">
        <v>1024</v>
      </c>
      <c r="B1200" s="116">
        <v>24405.0</v>
      </c>
    </row>
    <row r="1201">
      <c r="A1201" s="115" t="s">
        <v>1024</v>
      </c>
      <c r="B1201" s="116">
        <v>880.0</v>
      </c>
    </row>
    <row r="1202">
      <c r="A1202" s="115" t="s">
        <v>1024</v>
      </c>
      <c r="B1202" s="116">
        <v>618113.0</v>
      </c>
    </row>
    <row r="1203">
      <c r="A1203" s="115" t="s">
        <v>1024</v>
      </c>
      <c r="B1203" s="116">
        <v>9874.0</v>
      </c>
    </row>
    <row r="1204">
      <c r="A1204" s="115" t="s">
        <v>1024</v>
      </c>
      <c r="B1204" s="116">
        <v>2972.0</v>
      </c>
    </row>
    <row r="1205">
      <c r="A1205" s="115" t="s">
        <v>1024</v>
      </c>
      <c r="B1205" s="116">
        <v>815739.0</v>
      </c>
    </row>
    <row r="1206">
      <c r="A1206" s="115" t="s">
        <v>1024</v>
      </c>
      <c r="B1206" s="116">
        <v>112.0</v>
      </c>
    </row>
    <row r="1207">
      <c r="A1207" s="115" t="s">
        <v>1521</v>
      </c>
      <c r="B1207" s="116">
        <v>18335.0</v>
      </c>
    </row>
    <row r="1208">
      <c r="A1208" s="115" t="s">
        <v>1396</v>
      </c>
      <c r="B1208" s="116">
        <v>4809.0</v>
      </c>
    </row>
    <row r="1209">
      <c r="A1209" s="115" t="s">
        <v>809</v>
      </c>
      <c r="B1209" s="116">
        <v>25514.0</v>
      </c>
    </row>
    <row r="1210">
      <c r="A1210" s="115" t="s">
        <v>1566</v>
      </c>
      <c r="B1210" s="116">
        <v>270.0</v>
      </c>
    </row>
    <row r="1211">
      <c r="A1211" s="115" t="s">
        <v>1566</v>
      </c>
      <c r="B1211" s="116">
        <v>10220.0</v>
      </c>
    </row>
    <row r="1212">
      <c r="A1212" s="115" t="s">
        <v>1285</v>
      </c>
      <c r="B1212" s="116">
        <v>31492.0</v>
      </c>
    </row>
    <row r="1213">
      <c r="A1213" s="115" t="s">
        <v>1285</v>
      </c>
      <c r="B1213" s="116">
        <v>74882.0</v>
      </c>
    </row>
    <row r="1214">
      <c r="A1214" s="115" t="s">
        <v>1285</v>
      </c>
      <c r="B1214" s="116">
        <v>2412.0</v>
      </c>
    </row>
    <row r="1215">
      <c r="A1215" s="115" t="s">
        <v>2622</v>
      </c>
      <c r="B1215" s="116">
        <v>100915.0</v>
      </c>
    </row>
    <row r="1216">
      <c r="A1216" s="115" t="s">
        <v>745</v>
      </c>
      <c r="B1216" s="116">
        <v>311.0</v>
      </c>
    </row>
    <row r="1217">
      <c r="A1217" s="115" t="s">
        <v>745</v>
      </c>
      <c r="B1217" s="116">
        <v>6046.0</v>
      </c>
    </row>
    <row r="1218">
      <c r="A1218" s="115" t="s">
        <v>745</v>
      </c>
      <c r="B1218" s="116">
        <v>6.0</v>
      </c>
    </row>
    <row r="1219">
      <c r="A1219" s="115" t="s">
        <v>396</v>
      </c>
      <c r="B1219" s="116">
        <v>2509.0</v>
      </c>
    </row>
    <row r="1220">
      <c r="A1220" s="115" t="s">
        <v>444</v>
      </c>
      <c r="B1220" s="116">
        <v>39674.0</v>
      </c>
    </row>
    <row r="1221">
      <c r="A1221" s="115" t="s">
        <v>1068</v>
      </c>
      <c r="B1221" s="116">
        <v>103665.0</v>
      </c>
    </row>
    <row r="1222">
      <c r="A1222" s="115" t="s">
        <v>1068</v>
      </c>
      <c r="B1222" s="116">
        <v>7132.0</v>
      </c>
    </row>
    <row r="1223">
      <c r="A1223" s="115" t="s">
        <v>1068</v>
      </c>
      <c r="B1223" s="116">
        <v>730.0</v>
      </c>
    </row>
    <row r="1224">
      <c r="A1224" s="115" t="s">
        <v>1068</v>
      </c>
      <c r="B1224" s="116">
        <v>37.0</v>
      </c>
    </row>
    <row r="1225">
      <c r="A1225" s="115" t="s">
        <v>1068</v>
      </c>
      <c r="B1225" s="116">
        <v>44602.0</v>
      </c>
    </row>
    <row r="1226">
      <c r="A1226" s="115" t="s">
        <v>1068</v>
      </c>
      <c r="B1226" s="116">
        <v>3079.0</v>
      </c>
    </row>
    <row r="1227">
      <c r="A1227" s="115" t="s">
        <v>1068</v>
      </c>
      <c r="B1227" s="116">
        <v>698.0</v>
      </c>
    </row>
    <row r="1228">
      <c r="A1228" s="115" t="s">
        <v>1068</v>
      </c>
      <c r="B1228" s="116">
        <v>75034.0</v>
      </c>
    </row>
    <row r="1229">
      <c r="A1229" s="115" t="s">
        <v>1068</v>
      </c>
      <c r="B1229" s="116">
        <v>36.0</v>
      </c>
    </row>
    <row r="1230">
      <c r="A1230" s="115" t="s">
        <v>1068</v>
      </c>
      <c r="B1230" s="116">
        <v>53.0</v>
      </c>
    </row>
    <row r="1231">
      <c r="A1231" s="115" t="s">
        <v>1068</v>
      </c>
      <c r="B1231" s="116">
        <v>439.0</v>
      </c>
    </row>
    <row r="1232">
      <c r="A1232" s="115" t="s">
        <v>1068</v>
      </c>
      <c r="B1232" s="116">
        <v>67989.0</v>
      </c>
    </row>
    <row r="1233">
      <c r="A1233" s="115" t="s">
        <v>1641</v>
      </c>
      <c r="B1233" s="116">
        <v>16631.0</v>
      </c>
    </row>
    <row r="1234">
      <c r="A1234" s="115" t="s">
        <v>1663</v>
      </c>
      <c r="B1234" s="116">
        <v>43738.0</v>
      </c>
    </row>
    <row r="1235">
      <c r="A1235" s="115" t="s">
        <v>1664</v>
      </c>
      <c r="B1235" s="116">
        <v>90064.0</v>
      </c>
    </row>
    <row r="1236">
      <c r="A1236" s="115" t="s">
        <v>1664</v>
      </c>
      <c r="B1236" s="116">
        <v>306769.0</v>
      </c>
    </row>
    <row r="1237">
      <c r="A1237" s="115" t="s">
        <v>1658</v>
      </c>
      <c r="B1237" s="116">
        <v>255260.0</v>
      </c>
    </row>
    <row r="1238">
      <c r="A1238" s="115" t="s">
        <v>1661</v>
      </c>
      <c r="B1238" s="116">
        <v>64063.0</v>
      </c>
    </row>
    <row r="1239">
      <c r="A1239" s="115" t="s">
        <v>1659</v>
      </c>
      <c r="B1239" s="116">
        <v>111257.0</v>
      </c>
    </row>
    <row r="1240">
      <c r="A1240" s="115" t="s">
        <v>1660</v>
      </c>
      <c r="B1240" s="116">
        <v>46088.0</v>
      </c>
    </row>
    <row r="1241">
      <c r="A1241" s="115" t="s">
        <v>1665</v>
      </c>
      <c r="B1241" s="116">
        <v>41635.0</v>
      </c>
    </row>
    <row r="1242">
      <c r="A1242" s="115" t="s">
        <v>1666</v>
      </c>
      <c r="B1242" s="116">
        <v>39055.0</v>
      </c>
    </row>
    <row r="1243">
      <c r="A1243" s="115" t="s">
        <v>1666</v>
      </c>
      <c r="B1243" s="116">
        <v>177.0</v>
      </c>
    </row>
    <row r="1244">
      <c r="A1244" s="115" t="s">
        <v>1666</v>
      </c>
      <c r="B1244" s="116">
        <v>875569.0</v>
      </c>
    </row>
    <row r="1245">
      <c r="A1245" s="115" t="s">
        <v>1666</v>
      </c>
      <c r="B1245" s="116">
        <v>1639893.0</v>
      </c>
    </row>
    <row r="1246">
      <c r="A1246" s="115" t="s">
        <v>608</v>
      </c>
      <c r="B1246" s="116">
        <v>27740.0</v>
      </c>
    </row>
    <row r="1247">
      <c r="A1247" s="115" t="s">
        <v>608</v>
      </c>
      <c r="B1247" s="116">
        <v>2042.0</v>
      </c>
    </row>
    <row r="1248">
      <c r="A1248" s="115" t="s">
        <v>1560</v>
      </c>
      <c r="B1248" s="116">
        <v>9878.0</v>
      </c>
    </row>
    <row r="1249">
      <c r="A1249" s="115" t="s">
        <v>1560</v>
      </c>
      <c r="B1249" s="116">
        <v>270.0</v>
      </c>
    </row>
    <row r="1250">
      <c r="A1250" s="115" t="s">
        <v>1069</v>
      </c>
      <c r="B1250" s="116">
        <v>119.0</v>
      </c>
    </row>
    <row r="1251">
      <c r="A1251" s="115" t="s">
        <v>1069</v>
      </c>
      <c r="B1251" s="116">
        <v>15201.0</v>
      </c>
    </row>
    <row r="1252">
      <c r="A1252" s="115" t="s">
        <v>1069</v>
      </c>
      <c r="B1252" s="116">
        <v>1.0</v>
      </c>
    </row>
    <row r="1253">
      <c r="A1253" s="115" t="s">
        <v>1069</v>
      </c>
      <c r="B1253" s="116">
        <v>119.0</v>
      </c>
    </row>
    <row r="1254">
      <c r="A1254" s="115" t="s">
        <v>1069</v>
      </c>
      <c r="B1254" s="116">
        <v>8621.0</v>
      </c>
    </row>
    <row r="1255">
      <c r="A1255" s="115" t="s">
        <v>1069</v>
      </c>
      <c r="B1255" s="116">
        <v>1443.0</v>
      </c>
    </row>
    <row r="1256">
      <c r="A1256" s="115" t="s">
        <v>1069</v>
      </c>
      <c r="B1256" s="116">
        <v>528.0</v>
      </c>
    </row>
    <row r="1257">
      <c r="A1257" s="115" t="s">
        <v>1069</v>
      </c>
      <c r="B1257" s="116">
        <v>124396.0</v>
      </c>
    </row>
    <row r="1258">
      <c r="A1258" s="115" t="s">
        <v>1069</v>
      </c>
      <c r="B1258" s="116">
        <v>432.0</v>
      </c>
    </row>
    <row r="1259">
      <c r="A1259" s="115" t="s">
        <v>1069</v>
      </c>
      <c r="B1259" s="116">
        <v>1000.0</v>
      </c>
    </row>
    <row r="1260">
      <c r="A1260" s="115" t="s">
        <v>1069</v>
      </c>
      <c r="B1260" s="116">
        <v>14742.0</v>
      </c>
    </row>
    <row r="1261">
      <c r="A1261" s="115" t="s">
        <v>1069</v>
      </c>
      <c r="B1261" s="116">
        <v>587.0</v>
      </c>
    </row>
    <row r="1262">
      <c r="A1262" s="115" t="s">
        <v>1069</v>
      </c>
      <c r="B1262" s="116">
        <v>958.0</v>
      </c>
    </row>
    <row r="1263">
      <c r="A1263" s="115" t="s">
        <v>1069</v>
      </c>
      <c r="B1263" s="116">
        <v>8175.0</v>
      </c>
    </row>
    <row r="1264">
      <c r="A1264" s="115" t="s">
        <v>791</v>
      </c>
      <c r="B1264" s="116">
        <v>218562.0</v>
      </c>
    </row>
    <row r="1265">
      <c r="A1265" s="115" t="s">
        <v>791</v>
      </c>
      <c r="B1265" s="116">
        <v>34604.0</v>
      </c>
    </row>
    <row r="1266">
      <c r="A1266" s="115" t="s">
        <v>932</v>
      </c>
      <c r="B1266" s="116">
        <v>6.0</v>
      </c>
    </row>
    <row r="1267">
      <c r="A1267" s="115" t="s">
        <v>932</v>
      </c>
      <c r="B1267" s="116">
        <v>174.0</v>
      </c>
    </row>
    <row r="1268">
      <c r="A1268" s="115" t="s">
        <v>932</v>
      </c>
      <c r="B1268" s="116">
        <v>31702.0</v>
      </c>
    </row>
    <row r="1269">
      <c r="A1269" s="115" t="s">
        <v>932</v>
      </c>
      <c r="B1269" s="116">
        <v>31702.0</v>
      </c>
    </row>
    <row r="1270">
      <c r="A1270" s="115" t="s">
        <v>933</v>
      </c>
      <c r="B1270" s="116">
        <v>174.0</v>
      </c>
    </row>
    <row r="1271">
      <c r="A1271" s="115" t="s">
        <v>933</v>
      </c>
      <c r="B1271" s="116">
        <v>26241.0</v>
      </c>
    </row>
    <row r="1272">
      <c r="A1272" s="115" t="s">
        <v>933</v>
      </c>
      <c r="B1272" s="116">
        <v>26241.0</v>
      </c>
    </row>
    <row r="1273">
      <c r="A1273" s="115" t="s">
        <v>933</v>
      </c>
      <c r="B1273" s="116">
        <v>6.0</v>
      </c>
    </row>
    <row r="1274">
      <c r="A1274" s="115" t="s">
        <v>934</v>
      </c>
      <c r="B1274" s="116">
        <v>2602.0</v>
      </c>
    </row>
    <row r="1275">
      <c r="A1275" s="115" t="s">
        <v>934</v>
      </c>
      <c r="B1275" s="116">
        <v>174.0</v>
      </c>
    </row>
    <row r="1276">
      <c r="A1276" s="115" t="s">
        <v>934</v>
      </c>
      <c r="B1276" s="116">
        <v>6.0</v>
      </c>
    </row>
    <row r="1277">
      <c r="A1277" s="115" t="s">
        <v>929</v>
      </c>
      <c r="B1277" s="116">
        <v>19811.0</v>
      </c>
    </row>
    <row r="1278">
      <c r="A1278" s="115" t="s">
        <v>929</v>
      </c>
      <c r="B1278" s="116">
        <v>6.0</v>
      </c>
    </row>
    <row r="1279">
      <c r="A1279" s="115" t="s">
        <v>929</v>
      </c>
      <c r="B1279" s="116">
        <v>19811.0</v>
      </c>
    </row>
    <row r="1280">
      <c r="A1280" s="115" t="s">
        <v>929</v>
      </c>
      <c r="B1280" s="116">
        <v>174.0</v>
      </c>
    </row>
    <row r="1281">
      <c r="A1281" s="115" t="s">
        <v>930</v>
      </c>
      <c r="B1281" s="116">
        <v>23414.0</v>
      </c>
    </row>
    <row r="1282">
      <c r="A1282" s="115" t="s">
        <v>930</v>
      </c>
      <c r="B1282" s="116">
        <v>6.0</v>
      </c>
    </row>
    <row r="1283">
      <c r="A1283" s="115" t="s">
        <v>930</v>
      </c>
      <c r="B1283" s="116">
        <v>23414.0</v>
      </c>
    </row>
    <row r="1284">
      <c r="A1284" s="115" t="s">
        <v>930</v>
      </c>
      <c r="B1284" s="116">
        <v>174.0</v>
      </c>
    </row>
    <row r="1285">
      <c r="A1285" s="115" t="s">
        <v>931</v>
      </c>
      <c r="B1285" s="116">
        <v>2592.0</v>
      </c>
    </row>
    <row r="1286">
      <c r="A1286" s="115" t="s">
        <v>931</v>
      </c>
      <c r="B1286" s="116">
        <v>174.0</v>
      </c>
    </row>
    <row r="1287">
      <c r="A1287" s="115" t="s">
        <v>931</v>
      </c>
      <c r="B1287" s="116">
        <v>6.0</v>
      </c>
    </row>
    <row r="1288">
      <c r="A1288" s="115" t="s">
        <v>886</v>
      </c>
      <c r="B1288" s="116">
        <v>445.0</v>
      </c>
    </row>
    <row r="1289">
      <c r="A1289" s="115" t="s">
        <v>886</v>
      </c>
      <c r="B1289" s="116">
        <v>445.0</v>
      </c>
    </row>
    <row r="1290">
      <c r="A1290" s="115" t="s">
        <v>886</v>
      </c>
      <c r="B1290" s="116">
        <v>445.0</v>
      </c>
    </row>
    <row r="1291">
      <c r="A1291" s="115" t="s">
        <v>886</v>
      </c>
      <c r="B1291" s="116">
        <v>445.0</v>
      </c>
    </row>
    <row r="1292">
      <c r="A1292" s="115" t="s">
        <v>886</v>
      </c>
      <c r="B1292" s="116">
        <v>174.0</v>
      </c>
    </row>
    <row r="1293">
      <c r="A1293" s="115" t="s">
        <v>886</v>
      </c>
      <c r="B1293" s="116">
        <v>30638.0</v>
      </c>
    </row>
    <row r="1294">
      <c r="A1294" s="115" t="s">
        <v>886</v>
      </c>
      <c r="B1294" s="116">
        <v>30638.0</v>
      </c>
    </row>
    <row r="1295">
      <c r="A1295" s="115" t="s">
        <v>886</v>
      </c>
      <c r="B1295" s="116">
        <v>30638.0</v>
      </c>
    </row>
    <row r="1296">
      <c r="A1296" s="115" t="s">
        <v>886</v>
      </c>
      <c r="B1296" s="116">
        <v>6.0</v>
      </c>
    </row>
    <row r="1297">
      <c r="A1297" s="115" t="s">
        <v>886</v>
      </c>
      <c r="B1297" s="116">
        <v>30638.0</v>
      </c>
    </row>
    <row r="1298">
      <c r="A1298" s="115" t="s">
        <v>886</v>
      </c>
      <c r="B1298" s="116">
        <v>30638.0</v>
      </c>
    </row>
    <row r="1299">
      <c r="A1299" s="115" t="s">
        <v>877</v>
      </c>
      <c r="B1299" s="116">
        <v>178.0</v>
      </c>
    </row>
    <row r="1300">
      <c r="A1300" s="115" t="s">
        <v>877</v>
      </c>
      <c r="B1300" s="116">
        <v>2558.0</v>
      </c>
    </row>
    <row r="1301">
      <c r="A1301" s="115" t="s">
        <v>877</v>
      </c>
      <c r="B1301" s="116">
        <v>6.0</v>
      </c>
    </row>
    <row r="1302">
      <c r="A1302" s="115" t="s">
        <v>878</v>
      </c>
      <c r="B1302" s="116">
        <v>15604.0</v>
      </c>
    </row>
    <row r="1303">
      <c r="A1303" s="115" t="s">
        <v>878</v>
      </c>
      <c r="B1303" s="116">
        <v>173.0</v>
      </c>
    </row>
    <row r="1304">
      <c r="A1304" s="115" t="s">
        <v>878</v>
      </c>
      <c r="B1304" s="116">
        <v>15604.0</v>
      </c>
    </row>
    <row r="1305">
      <c r="A1305" s="115" t="s">
        <v>878</v>
      </c>
      <c r="B1305" s="116">
        <v>6.0</v>
      </c>
    </row>
    <row r="1306">
      <c r="A1306" s="115" t="s">
        <v>878</v>
      </c>
      <c r="B1306" s="116">
        <v>15604.0</v>
      </c>
    </row>
    <row r="1307">
      <c r="A1307" s="115" t="s">
        <v>925</v>
      </c>
      <c r="B1307" s="116">
        <v>174.0</v>
      </c>
    </row>
    <row r="1308">
      <c r="A1308" s="115" t="s">
        <v>925</v>
      </c>
      <c r="B1308" s="116">
        <v>23040.0</v>
      </c>
    </row>
    <row r="1309">
      <c r="A1309" s="115" t="s">
        <v>925</v>
      </c>
      <c r="B1309" s="116">
        <v>6.0</v>
      </c>
    </row>
    <row r="1310">
      <c r="A1310" s="115" t="s">
        <v>926</v>
      </c>
      <c r="B1310" s="116">
        <v>20914.0</v>
      </c>
    </row>
    <row r="1311">
      <c r="A1311" s="115" t="s">
        <v>926</v>
      </c>
      <c r="B1311" s="116">
        <v>6.0</v>
      </c>
    </row>
    <row r="1312">
      <c r="A1312" s="115" t="s">
        <v>926</v>
      </c>
      <c r="B1312" s="116">
        <v>174.0</v>
      </c>
    </row>
    <row r="1313">
      <c r="A1313" s="115" t="s">
        <v>926</v>
      </c>
      <c r="B1313" s="116">
        <v>20914.0</v>
      </c>
    </row>
    <row r="1314">
      <c r="A1314" s="115" t="s">
        <v>927</v>
      </c>
      <c r="B1314" s="116">
        <v>174.0</v>
      </c>
    </row>
    <row r="1315">
      <c r="A1315" s="115" t="s">
        <v>927</v>
      </c>
      <c r="B1315" s="116">
        <v>6.0</v>
      </c>
    </row>
    <row r="1316">
      <c r="A1316" s="115" t="s">
        <v>927</v>
      </c>
      <c r="B1316" s="116">
        <v>25352.0</v>
      </c>
    </row>
    <row r="1317">
      <c r="A1317" s="115" t="s">
        <v>927</v>
      </c>
      <c r="B1317" s="116">
        <v>25352.0</v>
      </c>
    </row>
    <row r="1318">
      <c r="A1318" s="115" t="s">
        <v>928</v>
      </c>
      <c r="B1318" s="116">
        <v>174.0</v>
      </c>
    </row>
    <row r="1319">
      <c r="A1319" s="115" t="s">
        <v>928</v>
      </c>
      <c r="B1319" s="116">
        <v>2392.0</v>
      </c>
    </row>
    <row r="1320">
      <c r="A1320" s="115" t="s">
        <v>928</v>
      </c>
      <c r="B1320" s="116">
        <v>6.0</v>
      </c>
    </row>
    <row r="1321">
      <c r="A1321" s="115" t="s">
        <v>895</v>
      </c>
      <c r="B1321" s="116">
        <v>71.0</v>
      </c>
    </row>
    <row r="1322">
      <c r="A1322" s="115" t="s">
        <v>895</v>
      </c>
      <c r="B1322" s="116">
        <v>26540.0</v>
      </c>
    </row>
    <row r="1323">
      <c r="A1323" s="115" t="s">
        <v>895</v>
      </c>
      <c r="B1323" s="116">
        <v>26540.0</v>
      </c>
    </row>
    <row r="1324">
      <c r="A1324" s="115" t="s">
        <v>895</v>
      </c>
      <c r="B1324" s="116">
        <v>26540.0</v>
      </c>
    </row>
    <row r="1325">
      <c r="A1325" s="115" t="s">
        <v>895</v>
      </c>
      <c r="B1325" s="116">
        <v>21914.0</v>
      </c>
    </row>
    <row r="1326">
      <c r="A1326" s="115" t="s">
        <v>895</v>
      </c>
      <c r="B1326" s="116">
        <v>25.0</v>
      </c>
    </row>
    <row r="1327">
      <c r="A1327" s="115" t="s">
        <v>895</v>
      </c>
      <c r="B1327" s="116">
        <v>25.0</v>
      </c>
    </row>
    <row r="1328">
      <c r="A1328" s="115" t="s">
        <v>895</v>
      </c>
      <c r="B1328" s="116">
        <v>35792.0</v>
      </c>
    </row>
    <row r="1329">
      <c r="A1329" s="115" t="s">
        <v>895</v>
      </c>
      <c r="B1329" s="116">
        <v>35792.0</v>
      </c>
    </row>
    <row r="1330">
      <c r="A1330" s="115" t="s">
        <v>895</v>
      </c>
      <c r="B1330" s="116">
        <v>35792.0</v>
      </c>
    </row>
    <row r="1331">
      <c r="A1331" s="115" t="s">
        <v>895</v>
      </c>
      <c r="B1331" s="116">
        <v>21914.0</v>
      </c>
    </row>
    <row r="1332">
      <c r="A1332" s="115" t="s">
        <v>895</v>
      </c>
      <c r="B1332" s="116">
        <v>26540.0</v>
      </c>
    </row>
    <row r="1333">
      <c r="A1333" s="115" t="s">
        <v>895</v>
      </c>
      <c r="B1333" s="116">
        <v>21914.0</v>
      </c>
    </row>
    <row r="1334">
      <c r="A1334" s="115" t="s">
        <v>895</v>
      </c>
      <c r="B1334" s="116">
        <v>21914.0</v>
      </c>
    </row>
    <row r="1335">
      <c r="A1335" s="115" t="s">
        <v>895</v>
      </c>
      <c r="B1335" s="116">
        <v>21.0</v>
      </c>
    </row>
    <row r="1336">
      <c r="A1336" s="115" t="s">
        <v>895</v>
      </c>
      <c r="B1336" s="116">
        <v>71.0</v>
      </c>
    </row>
    <row r="1337">
      <c r="A1337" s="115" t="s">
        <v>895</v>
      </c>
      <c r="B1337" s="116">
        <v>16.0</v>
      </c>
    </row>
    <row r="1338">
      <c r="A1338" s="115" t="s">
        <v>895</v>
      </c>
      <c r="B1338" s="116">
        <v>21.0</v>
      </c>
    </row>
    <row r="1339">
      <c r="A1339" s="115" t="s">
        <v>895</v>
      </c>
      <c r="B1339" s="116">
        <v>16.0</v>
      </c>
    </row>
    <row r="1340">
      <c r="A1340" s="115" t="s">
        <v>895</v>
      </c>
      <c r="B1340" s="116">
        <v>174.0</v>
      </c>
    </row>
    <row r="1341">
      <c r="A1341" s="115" t="s">
        <v>895</v>
      </c>
      <c r="B1341" s="116">
        <v>6.0</v>
      </c>
    </row>
    <row r="1342">
      <c r="A1342" s="115" t="s">
        <v>895</v>
      </c>
      <c r="B1342" s="116">
        <v>27867.0</v>
      </c>
    </row>
    <row r="1343">
      <c r="A1343" s="115" t="s">
        <v>896</v>
      </c>
      <c r="B1343" s="116">
        <v>26540.0</v>
      </c>
    </row>
    <row r="1344">
      <c r="A1344" s="115" t="s">
        <v>896</v>
      </c>
      <c r="B1344" s="116">
        <v>21.0</v>
      </c>
    </row>
    <row r="1345">
      <c r="A1345" s="115" t="s">
        <v>896</v>
      </c>
      <c r="B1345" s="116">
        <v>69.0</v>
      </c>
    </row>
    <row r="1346">
      <c r="A1346" s="115" t="s">
        <v>896</v>
      </c>
      <c r="B1346" s="116">
        <v>69.0</v>
      </c>
    </row>
    <row r="1347">
      <c r="A1347" s="115" t="s">
        <v>896</v>
      </c>
      <c r="B1347" s="116">
        <v>24.0</v>
      </c>
    </row>
    <row r="1348">
      <c r="A1348" s="115" t="s">
        <v>896</v>
      </c>
      <c r="B1348" s="116">
        <v>26540.0</v>
      </c>
    </row>
    <row r="1349">
      <c r="A1349" s="115" t="s">
        <v>896</v>
      </c>
      <c r="B1349" s="116">
        <v>16.0</v>
      </c>
    </row>
    <row r="1350">
      <c r="A1350" s="115" t="s">
        <v>896</v>
      </c>
      <c r="B1350" s="116">
        <v>16.0</v>
      </c>
    </row>
    <row r="1351">
      <c r="A1351" s="115" t="s">
        <v>896</v>
      </c>
      <c r="B1351" s="116">
        <v>24.0</v>
      </c>
    </row>
    <row r="1352">
      <c r="A1352" s="115" t="s">
        <v>896</v>
      </c>
      <c r="B1352" s="116">
        <v>21.0</v>
      </c>
    </row>
    <row r="1353">
      <c r="A1353" s="115" t="s">
        <v>896</v>
      </c>
      <c r="B1353" s="116">
        <v>26082.0</v>
      </c>
    </row>
    <row r="1354">
      <c r="A1354" s="115" t="s">
        <v>896</v>
      </c>
      <c r="B1354" s="116">
        <v>174.0</v>
      </c>
    </row>
    <row r="1355">
      <c r="A1355" s="115" t="s">
        <v>896</v>
      </c>
      <c r="B1355" s="116">
        <v>6.0</v>
      </c>
    </row>
    <row r="1356">
      <c r="A1356" s="115" t="s">
        <v>896</v>
      </c>
      <c r="B1356" s="116">
        <v>26082.0</v>
      </c>
    </row>
    <row r="1357">
      <c r="A1357" s="115" t="s">
        <v>897</v>
      </c>
      <c r="B1357" s="116">
        <v>21.0</v>
      </c>
    </row>
    <row r="1358">
      <c r="A1358" s="115" t="s">
        <v>897</v>
      </c>
      <c r="B1358" s="116">
        <v>76.0</v>
      </c>
    </row>
    <row r="1359">
      <c r="A1359" s="115" t="s">
        <v>897</v>
      </c>
      <c r="B1359" s="116">
        <v>26540.0</v>
      </c>
    </row>
    <row r="1360">
      <c r="A1360" s="115" t="s">
        <v>897</v>
      </c>
      <c r="B1360" s="116">
        <v>26540.0</v>
      </c>
    </row>
    <row r="1361">
      <c r="A1361" s="115" t="s">
        <v>897</v>
      </c>
      <c r="B1361" s="116">
        <v>21.0</v>
      </c>
    </row>
    <row r="1362">
      <c r="A1362" s="115" t="s">
        <v>897</v>
      </c>
      <c r="B1362" s="116">
        <v>16.0</v>
      </c>
    </row>
    <row r="1363">
      <c r="A1363" s="115" t="s">
        <v>897</v>
      </c>
      <c r="B1363" s="116">
        <v>1982.0</v>
      </c>
    </row>
    <row r="1364">
      <c r="A1364" s="115" t="s">
        <v>897</v>
      </c>
      <c r="B1364" s="116">
        <v>16.0</v>
      </c>
    </row>
    <row r="1365">
      <c r="A1365" s="115" t="s">
        <v>897</v>
      </c>
      <c r="B1365" s="116">
        <v>1982.0</v>
      </c>
    </row>
    <row r="1366">
      <c r="A1366" s="115" t="s">
        <v>897</v>
      </c>
      <c r="B1366" s="116">
        <v>69.0</v>
      </c>
    </row>
    <row r="1367">
      <c r="A1367" s="115" t="s">
        <v>897</v>
      </c>
      <c r="B1367" s="116">
        <v>69.0</v>
      </c>
    </row>
    <row r="1368">
      <c r="A1368" s="115" t="s">
        <v>897</v>
      </c>
      <c r="B1368" s="116">
        <v>25.0</v>
      </c>
    </row>
    <row r="1369">
      <c r="A1369" s="115" t="s">
        <v>897</v>
      </c>
      <c r="B1369" s="116">
        <v>25.0</v>
      </c>
    </row>
    <row r="1370">
      <c r="A1370" s="115" t="s">
        <v>897</v>
      </c>
      <c r="B1370" s="116">
        <v>76.0</v>
      </c>
    </row>
    <row r="1371">
      <c r="A1371" s="115" t="s">
        <v>897</v>
      </c>
      <c r="B1371" s="116">
        <v>174.0</v>
      </c>
    </row>
    <row r="1372">
      <c r="A1372" s="115" t="s">
        <v>897</v>
      </c>
      <c r="B1372" s="116">
        <v>32761.0</v>
      </c>
    </row>
    <row r="1373">
      <c r="A1373" s="115" t="s">
        <v>897</v>
      </c>
      <c r="B1373" s="116">
        <v>32761.0</v>
      </c>
    </row>
    <row r="1374">
      <c r="A1374" s="115" t="s">
        <v>897</v>
      </c>
      <c r="B1374" s="116">
        <v>32761.0</v>
      </c>
    </row>
    <row r="1375">
      <c r="A1375" s="115" t="s">
        <v>897</v>
      </c>
      <c r="B1375" s="116">
        <v>32761.0</v>
      </c>
    </row>
    <row r="1376">
      <c r="A1376" s="115" t="s">
        <v>897</v>
      </c>
      <c r="B1376" s="116">
        <v>32761.0</v>
      </c>
    </row>
    <row r="1377">
      <c r="A1377" s="115" t="s">
        <v>897</v>
      </c>
      <c r="B1377" s="116">
        <v>32761.0</v>
      </c>
    </row>
    <row r="1378">
      <c r="A1378" s="115" t="s">
        <v>897</v>
      </c>
      <c r="B1378" s="116">
        <v>6.0</v>
      </c>
    </row>
    <row r="1379">
      <c r="A1379" s="115" t="s">
        <v>898</v>
      </c>
      <c r="B1379" s="116">
        <v>178.0</v>
      </c>
    </row>
    <row r="1380">
      <c r="A1380" s="115" t="s">
        <v>898</v>
      </c>
      <c r="B1380" s="116">
        <v>2589.0</v>
      </c>
    </row>
    <row r="1381">
      <c r="A1381" s="115" t="s">
        <v>898</v>
      </c>
      <c r="B1381" s="116">
        <v>6.0</v>
      </c>
    </row>
    <row r="1382">
      <c r="A1382" s="115" t="s">
        <v>905</v>
      </c>
      <c r="B1382" s="116">
        <v>6.0</v>
      </c>
    </row>
    <row r="1383">
      <c r="A1383" s="115" t="s">
        <v>905</v>
      </c>
      <c r="B1383" s="116">
        <v>5138.0</v>
      </c>
    </row>
    <row r="1384">
      <c r="A1384" s="115" t="s">
        <v>905</v>
      </c>
      <c r="B1384" s="116">
        <v>174.0</v>
      </c>
    </row>
    <row r="1385">
      <c r="A1385" s="115" t="s">
        <v>899</v>
      </c>
      <c r="B1385" s="116">
        <v>16.0</v>
      </c>
    </row>
    <row r="1386">
      <c r="A1386" s="115" t="s">
        <v>899</v>
      </c>
      <c r="B1386" s="116">
        <v>16.0</v>
      </c>
    </row>
    <row r="1387">
      <c r="A1387" s="115" t="s">
        <v>899</v>
      </c>
      <c r="B1387" s="116">
        <v>16.0</v>
      </c>
    </row>
    <row r="1388">
      <c r="A1388" s="115" t="s">
        <v>899</v>
      </c>
      <c r="B1388" s="116">
        <v>16.0</v>
      </c>
    </row>
    <row r="1389">
      <c r="A1389" s="115" t="s">
        <v>899</v>
      </c>
      <c r="B1389" s="116">
        <v>16.0</v>
      </c>
    </row>
    <row r="1390">
      <c r="A1390" s="115" t="s">
        <v>899</v>
      </c>
      <c r="B1390" s="116">
        <v>22.0</v>
      </c>
    </row>
    <row r="1391">
      <c r="A1391" s="115" t="s">
        <v>899</v>
      </c>
      <c r="B1391" s="116">
        <v>16.0</v>
      </c>
    </row>
    <row r="1392">
      <c r="A1392" s="115" t="s">
        <v>899</v>
      </c>
      <c r="B1392" s="116">
        <v>16.0</v>
      </c>
    </row>
    <row r="1393">
      <c r="A1393" s="115" t="s">
        <v>899</v>
      </c>
      <c r="B1393" s="116">
        <v>25.0</v>
      </c>
    </row>
    <row r="1394">
      <c r="A1394" s="115" t="s">
        <v>899</v>
      </c>
      <c r="B1394" s="116">
        <v>69.0</v>
      </c>
    </row>
    <row r="1395">
      <c r="A1395" s="115" t="s">
        <v>899</v>
      </c>
      <c r="B1395" s="116">
        <v>25.0</v>
      </c>
    </row>
    <row r="1396">
      <c r="A1396" s="115" t="s">
        <v>899</v>
      </c>
      <c r="B1396" s="116">
        <v>22.0</v>
      </c>
    </row>
    <row r="1397">
      <c r="A1397" s="115" t="s">
        <v>899</v>
      </c>
      <c r="B1397" s="116">
        <v>16.0</v>
      </c>
    </row>
    <row r="1398">
      <c r="A1398" s="115" t="s">
        <v>899</v>
      </c>
      <c r="B1398" s="116">
        <v>69.0</v>
      </c>
    </row>
    <row r="1399">
      <c r="A1399" s="115" t="s">
        <v>899</v>
      </c>
      <c r="B1399" s="116">
        <v>35984.0</v>
      </c>
    </row>
    <row r="1400">
      <c r="A1400" s="115" t="s">
        <v>899</v>
      </c>
      <c r="B1400" s="116">
        <v>35984.0</v>
      </c>
    </row>
    <row r="1401">
      <c r="A1401" s="115" t="s">
        <v>899</v>
      </c>
      <c r="B1401" s="116">
        <v>6.0</v>
      </c>
    </row>
    <row r="1402">
      <c r="A1402" s="115" t="s">
        <v>899</v>
      </c>
      <c r="B1402" s="116">
        <v>35984.0</v>
      </c>
    </row>
    <row r="1403">
      <c r="A1403" s="115" t="s">
        <v>899</v>
      </c>
      <c r="B1403" s="116">
        <v>174.0</v>
      </c>
    </row>
    <row r="1404">
      <c r="A1404" s="115" t="s">
        <v>899</v>
      </c>
      <c r="B1404" s="116">
        <v>35984.0</v>
      </c>
    </row>
    <row r="1405">
      <c r="A1405" s="115" t="s">
        <v>899</v>
      </c>
      <c r="B1405" s="116">
        <v>35984.0</v>
      </c>
    </row>
    <row r="1406">
      <c r="A1406" s="115" t="s">
        <v>900</v>
      </c>
      <c r="B1406" s="116">
        <v>16.0</v>
      </c>
    </row>
    <row r="1407">
      <c r="A1407" s="115" t="s">
        <v>900</v>
      </c>
      <c r="B1407" s="116">
        <v>22.0</v>
      </c>
    </row>
    <row r="1408">
      <c r="A1408" s="115" t="s">
        <v>900</v>
      </c>
      <c r="B1408" s="116">
        <v>16.0</v>
      </c>
    </row>
    <row r="1409">
      <c r="A1409" s="115" t="s">
        <v>900</v>
      </c>
      <c r="B1409" s="116">
        <v>7780.0</v>
      </c>
    </row>
    <row r="1410">
      <c r="A1410" s="115" t="s">
        <v>900</v>
      </c>
      <c r="B1410" s="116">
        <v>16.0</v>
      </c>
    </row>
    <row r="1411">
      <c r="A1411" s="115" t="s">
        <v>900</v>
      </c>
      <c r="B1411" s="116">
        <v>16.0</v>
      </c>
    </row>
    <row r="1412">
      <c r="A1412" s="115" t="s">
        <v>900</v>
      </c>
      <c r="B1412" s="116">
        <v>7780.0</v>
      </c>
    </row>
    <row r="1413">
      <c r="A1413" s="115" t="s">
        <v>900</v>
      </c>
      <c r="B1413" s="116">
        <v>22.0</v>
      </c>
    </row>
    <row r="1414">
      <c r="A1414" s="115" t="s">
        <v>900</v>
      </c>
      <c r="B1414" s="116">
        <v>23.0</v>
      </c>
    </row>
    <row r="1415">
      <c r="A1415" s="115" t="s">
        <v>900</v>
      </c>
      <c r="B1415" s="116">
        <v>16.0</v>
      </c>
    </row>
    <row r="1416">
      <c r="A1416" s="115" t="s">
        <v>900</v>
      </c>
      <c r="B1416" s="116">
        <v>16.0</v>
      </c>
    </row>
    <row r="1417">
      <c r="A1417" s="115" t="s">
        <v>900</v>
      </c>
      <c r="B1417" s="116">
        <v>16.0</v>
      </c>
    </row>
    <row r="1418">
      <c r="A1418" s="115" t="s">
        <v>900</v>
      </c>
      <c r="B1418" s="116">
        <v>16.0</v>
      </c>
    </row>
    <row r="1419">
      <c r="A1419" s="115" t="s">
        <v>900</v>
      </c>
      <c r="B1419" s="116">
        <v>16.0</v>
      </c>
    </row>
    <row r="1420">
      <c r="A1420" s="115" t="s">
        <v>900</v>
      </c>
      <c r="B1420" s="116">
        <v>16.0</v>
      </c>
    </row>
    <row r="1421">
      <c r="A1421" s="115" t="s">
        <v>900</v>
      </c>
      <c r="B1421" s="116">
        <v>23.0</v>
      </c>
    </row>
    <row r="1422">
      <c r="A1422" s="115" t="s">
        <v>900</v>
      </c>
      <c r="B1422" s="116">
        <v>7780.0</v>
      </c>
    </row>
    <row r="1423">
      <c r="A1423" s="115" t="s">
        <v>900</v>
      </c>
      <c r="B1423" s="116">
        <v>37094.0</v>
      </c>
    </row>
    <row r="1424">
      <c r="A1424" s="115" t="s">
        <v>900</v>
      </c>
      <c r="B1424" s="116">
        <v>174.0</v>
      </c>
    </row>
    <row r="1425">
      <c r="A1425" s="115" t="s">
        <v>900</v>
      </c>
      <c r="B1425" s="116">
        <v>37094.0</v>
      </c>
    </row>
    <row r="1426">
      <c r="A1426" s="115" t="s">
        <v>900</v>
      </c>
      <c r="B1426" s="116">
        <v>6.0</v>
      </c>
    </row>
    <row r="1427">
      <c r="A1427" s="115" t="s">
        <v>900</v>
      </c>
      <c r="B1427" s="116">
        <v>37094.0</v>
      </c>
    </row>
    <row r="1428">
      <c r="A1428" s="115" t="s">
        <v>901</v>
      </c>
      <c r="B1428" s="116">
        <v>16.0</v>
      </c>
    </row>
    <row r="1429">
      <c r="A1429" s="115" t="s">
        <v>901</v>
      </c>
      <c r="B1429" s="116">
        <v>16.0</v>
      </c>
    </row>
    <row r="1430">
      <c r="A1430" s="115" t="s">
        <v>901</v>
      </c>
      <c r="B1430" s="116">
        <v>16.0</v>
      </c>
    </row>
    <row r="1431">
      <c r="A1431" s="115" t="s">
        <v>901</v>
      </c>
      <c r="B1431" s="116">
        <v>16.0</v>
      </c>
    </row>
    <row r="1432">
      <c r="A1432" s="115" t="s">
        <v>901</v>
      </c>
      <c r="B1432" s="116">
        <v>26.0</v>
      </c>
    </row>
    <row r="1433">
      <c r="A1433" s="115" t="s">
        <v>901</v>
      </c>
      <c r="B1433" s="116">
        <v>22.0</v>
      </c>
    </row>
    <row r="1434">
      <c r="A1434" s="115" t="s">
        <v>901</v>
      </c>
      <c r="B1434" s="116">
        <v>22.0</v>
      </c>
    </row>
    <row r="1435">
      <c r="A1435" s="115" t="s">
        <v>901</v>
      </c>
      <c r="B1435" s="116">
        <v>3028.0</v>
      </c>
    </row>
    <row r="1436">
      <c r="A1436" s="115" t="s">
        <v>901</v>
      </c>
      <c r="B1436" s="116">
        <v>26.0</v>
      </c>
    </row>
    <row r="1437">
      <c r="A1437" s="115" t="s">
        <v>901</v>
      </c>
      <c r="B1437" s="116">
        <v>293.0</v>
      </c>
    </row>
    <row r="1438">
      <c r="A1438" s="115" t="s">
        <v>901</v>
      </c>
      <c r="B1438" s="116">
        <v>3028.0</v>
      </c>
    </row>
    <row r="1439">
      <c r="A1439" s="115" t="s">
        <v>901</v>
      </c>
      <c r="B1439" s="116">
        <v>293.0</v>
      </c>
    </row>
    <row r="1440">
      <c r="A1440" s="115" t="s">
        <v>901</v>
      </c>
      <c r="B1440" s="116">
        <v>3028.0</v>
      </c>
    </row>
    <row r="1441">
      <c r="A1441" s="115" t="s">
        <v>901</v>
      </c>
      <c r="B1441" s="116">
        <v>3028.0</v>
      </c>
    </row>
    <row r="1442">
      <c r="A1442" s="115" t="s">
        <v>901</v>
      </c>
      <c r="B1442" s="116">
        <v>38283.0</v>
      </c>
    </row>
    <row r="1443">
      <c r="A1443" s="115" t="s">
        <v>901</v>
      </c>
      <c r="B1443" s="116">
        <v>38283.0</v>
      </c>
    </row>
    <row r="1444">
      <c r="A1444" s="115" t="s">
        <v>901</v>
      </c>
      <c r="B1444" s="116">
        <v>38283.0</v>
      </c>
    </row>
    <row r="1445">
      <c r="A1445" s="115" t="s">
        <v>901</v>
      </c>
      <c r="B1445" s="116">
        <v>38283.0</v>
      </c>
    </row>
    <row r="1446">
      <c r="A1446" s="115" t="s">
        <v>901</v>
      </c>
      <c r="B1446" s="116">
        <v>174.0</v>
      </c>
    </row>
    <row r="1447">
      <c r="A1447" s="115" t="s">
        <v>901</v>
      </c>
      <c r="B1447" s="116">
        <v>38283.0</v>
      </c>
    </row>
    <row r="1448">
      <c r="A1448" s="115" t="s">
        <v>901</v>
      </c>
      <c r="B1448" s="116">
        <v>6.0</v>
      </c>
    </row>
    <row r="1449">
      <c r="A1449" s="115" t="s">
        <v>902</v>
      </c>
      <c r="B1449" s="116">
        <v>178.0</v>
      </c>
    </row>
    <row r="1450">
      <c r="A1450" s="115" t="s">
        <v>902</v>
      </c>
      <c r="B1450" s="116">
        <v>2543.0</v>
      </c>
    </row>
    <row r="1451">
      <c r="A1451" s="115" t="s">
        <v>902</v>
      </c>
      <c r="B1451" s="116">
        <v>6.0</v>
      </c>
    </row>
    <row r="1452">
      <c r="A1452" s="115" t="s">
        <v>906</v>
      </c>
      <c r="B1452" s="116">
        <v>6.0</v>
      </c>
    </row>
    <row r="1453">
      <c r="A1453" s="115" t="s">
        <v>906</v>
      </c>
      <c r="B1453" s="116">
        <v>5008.0</v>
      </c>
    </row>
    <row r="1454">
      <c r="A1454" s="115" t="s">
        <v>906</v>
      </c>
      <c r="B1454" s="116">
        <v>174.0</v>
      </c>
    </row>
    <row r="1455">
      <c r="A1455" s="115" t="s">
        <v>2630</v>
      </c>
      <c r="B1455" s="116">
        <v>2574.0</v>
      </c>
    </row>
    <row r="1456">
      <c r="A1456" s="115" t="s">
        <v>2630</v>
      </c>
      <c r="B1456" s="116">
        <v>6.0</v>
      </c>
    </row>
    <row r="1457">
      <c r="A1457" s="115" t="s">
        <v>2630</v>
      </c>
      <c r="B1457" s="116">
        <v>178.0</v>
      </c>
    </row>
    <row r="1458">
      <c r="A1458" s="115" t="s">
        <v>2631</v>
      </c>
      <c r="B1458" s="116">
        <v>13086.0</v>
      </c>
    </row>
    <row r="1459">
      <c r="A1459" s="115" t="s">
        <v>2631</v>
      </c>
      <c r="B1459" s="116">
        <v>173.0</v>
      </c>
    </row>
    <row r="1460">
      <c r="A1460" s="115" t="s">
        <v>2631</v>
      </c>
      <c r="B1460" s="116">
        <v>13086.0</v>
      </c>
    </row>
    <row r="1461">
      <c r="A1461" s="115" t="s">
        <v>2631</v>
      </c>
      <c r="B1461" s="116">
        <v>6.0</v>
      </c>
    </row>
    <row r="1462">
      <c r="A1462" s="115" t="s">
        <v>2632</v>
      </c>
      <c r="B1462" s="116">
        <v>173.0</v>
      </c>
    </row>
    <row r="1463">
      <c r="A1463" s="115" t="s">
        <v>2632</v>
      </c>
      <c r="B1463" s="116">
        <v>6.0</v>
      </c>
    </row>
    <row r="1464">
      <c r="A1464" s="115" t="s">
        <v>2632</v>
      </c>
      <c r="B1464" s="116">
        <v>12598.0</v>
      </c>
    </row>
    <row r="1465">
      <c r="A1465" s="115" t="s">
        <v>2633</v>
      </c>
      <c r="B1465" s="116">
        <v>6.0</v>
      </c>
    </row>
    <row r="1466">
      <c r="A1466" s="115" t="s">
        <v>2633</v>
      </c>
      <c r="B1466" s="116">
        <v>173.0</v>
      </c>
    </row>
    <row r="1467">
      <c r="A1467" s="115" t="s">
        <v>2633</v>
      </c>
      <c r="B1467" s="116">
        <v>12013.0</v>
      </c>
    </row>
    <row r="1468">
      <c r="A1468" s="115" t="s">
        <v>2633</v>
      </c>
      <c r="B1468" s="116">
        <v>12013.0</v>
      </c>
    </row>
    <row r="1469">
      <c r="A1469" s="115" t="s">
        <v>887</v>
      </c>
      <c r="B1469" s="116">
        <v>24666.0</v>
      </c>
    </row>
    <row r="1470">
      <c r="A1470" s="115" t="s">
        <v>887</v>
      </c>
      <c r="B1470" s="116">
        <v>24666.0</v>
      </c>
    </row>
    <row r="1471">
      <c r="A1471" s="115" t="s">
        <v>887</v>
      </c>
      <c r="B1471" s="116">
        <v>174.0</v>
      </c>
    </row>
    <row r="1472">
      <c r="A1472" s="115" t="s">
        <v>887</v>
      </c>
      <c r="B1472" s="116">
        <v>24666.0</v>
      </c>
    </row>
    <row r="1473">
      <c r="A1473" s="115" t="s">
        <v>887</v>
      </c>
      <c r="B1473" s="116">
        <v>6.0</v>
      </c>
    </row>
    <row r="1474">
      <c r="A1474" s="115" t="s">
        <v>888</v>
      </c>
      <c r="B1474" s="116">
        <v>2921.0</v>
      </c>
    </row>
    <row r="1475">
      <c r="A1475" s="115" t="s">
        <v>888</v>
      </c>
      <c r="B1475" s="116">
        <v>2921.0</v>
      </c>
    </row>
    <row r="1476">
      <c r="A1476" s="115" t="s">
        <v>888</v>
      </c>
      <c r="B1476" s="116">
        <v>16.0</v>
      </c>
    </row>
    <row r="1477">
      <c r="A1477" s="115" t="s">
        <v>888</v>
      </c>
      <c r="B1477" s="116">
        <v>16.0</v>
      </c>
    </row>
    <row r="1478">
      <c r="A1478" s="115" t="s">
        <v>888</v>
      </c>
      <c r="B1478" s="116">
        <v>15764.0</v>
      </c>
    </row>
    <row r="1479">
      <c r="A1479" s="115" t="s">
        <v>888</v>
      </c>
      <c r="B1479" s="116">
        <v>6.0</v>
      </c>
    </row>
    <row r="1480">
      <c r="A1480" s="115" t="s">
        <v>888</v>
      </c>
      <c r="B1480" s="116">
        <v>174.0</v>
      </c>
    </row>
    <row r="1481">
      <c r="A1481" s="115" t="s">
        <v>889</v>
      </c>
      <c r="B1481" s="116">
        <v>2920.0</v>
      </c>
    </row>
    <row r="1482">
      <c r="A1482" s="115" t="s">
        <v>889</v>
      </c>
      <c r="B1482" s="116">
        <v>2920.0</v>
      </c>
    </row>
    <row r="1483">
      <c r="A1483" s="115" t="s">
        <v>889</v>
      </c>
      <c r="B1483" s="116">
        <v>174.0</v>
      </c>
    </row>
    <row r="1484">
      <c r="A1484" s="115" t="s">
        <v>889</v>
      </c>
      <c r="B1484" s="116">
        <v>6.0</v>
      </c>
    </row>
    <row r="1485">
      <c r="A1485" s="115" t="s">
        <v>889</v>
      </c>
      <c r="B1485" s="116">
        <v>18403.0</v>
      </c>
    </row>
    <row r="1486">
      <c r="A1486" s="115" t="s">
        <v>889</v>
      </c>
      <c r="B1486" s="116">
        <v>18403.0</v>
      </c>
    </row>
    <row r="1487">
      <c r="A1487" s="115" t="s">
        <v>890</v>
      </c>
      <c r="B1487" s="116">
        <v>178.0</v>
      </c>
    </row>
    <row r="1488">
      <c r="A1488" s="115" t="s">
        <v>890</v>
      </c>
      <c r="B1488" s="116">
        <v>2639.0</v>
      </c>
    </row>
    <row r="1489">
      <c r="A1489" s="115" t="s">
        <v>890</v>
      </c>
      <c r="B1489" s="116">
        <v>6.0</v>
      </c>
    </row>
    <row r="1490">
      <c r="A1490" s="115" t="s">
        <v>917</v>
      </c>
      <c r="B1490" s="116">
        <v>12281.0</v>
      </c>
    </row>
    <row r="1491">
      <c r="A1491" s="115" t="s">
        <v>917</v>
      </c>
      <c r="B1491" s="116">
        <v>12281.0</v>
      </c>
    </row>
    <row r="1492">
      <c r="A1492" s="115" t="s">
        <v>917</v>
      </c>
      <c r="B1492" s="116">
        <v>173.0</v>
      </c>
    </row>
    <row r="1493">
      <c r="A1493" s="115" t="s">
        <v>917</v>
      </c>
      <c r="B1493" s="116">
        <v>12281.0</v>
      </c>
    </row>
    <row r="1494">
      <c r="A1494" s="115" t="s">
        <v>917</v>
      </c>
      <c r="B1494" s="116">
        <v>6.0</v>
      </c>
    </row>
    <row r="1495">
      <c r="A1495" s="115" t="s">
        <v>918</v>
      </c>
      <c r="B1495" s="116">
        <v>12220.0</v>
      </c>
    </row>
    <row r="1496">
      <c r="A1496" s="115" t="s">
        <v>918</v>
      </c>
      <c r="B1496" s="116">
        <v>6.0</v>
      </c>
    </row>
    <row r="1497">
      <c r="A1497" s="115" t="s">
        <v>918</v>
      </c>
      <c r="B1497" s="116">
        <v>173.0</v>
      </c>
    </row>
    <row r="1498">
      <c r="A1498" s="115" t="s">
        <v>918</v>
      </c>
      <c r="B1498" s="116">
        <v>12220.0</v>
      </c>
    </row>
    <row r="1499">
      <c r="A1499" s="115" t="s">
        <v>918</v>
      </c>
      <c r="B1499" s="116">
        <v>12220.0</v>
      </c>
    </row>
    <row r="1500">
      <c r="A1500" s="115" t="s">
        <v>919</v>
      </c>
      <c r="B1500" s="116">
        <v>12684.0</v>
      </c>
    </row>
    <row r="1501">
      <c r="A1501" s="115" t="s">
        <v>919</v>
      </c>
      <c r="B1501" s="116">
        <v>12684.0</v>
      </c>
    </row>
    <row r="1502">
      <c r="A1502" s="115" t="s">
        <v>919</v>
      </c>
      <c r="B1502" s="116">
        <v>173.0</v>
      </c>
    </row>
    <row r="1503">
      <c r="A1503" s="115" t="s">
        <v>919</v>
      </c>
      <c r="B1503" s="116">
        <v>12684.0</v>
      </c>
    </row>
    <row r="1504">
      <c r="A1504" s="115" t="s">
        <v>919</v>
      </c>
      <c r="B1504" s="116">
        <v>6.0</v>
      </c>
    </row>
    <row r="1505">
      <c r="A1505" s="115" t="s">
        <v>1305</v>
      </c>
      <c r="B1505" s="116">
        <v>27085.0</v>
      </c>
    </row>
    <row r="1506">
      <c r="A1506" s="115" t="s">
        <v>1305</v>
      </c>
      <c r="B1506" s="116">
        <v>1331.0</v>
      </c>
    </row>
    <row r="1507">
      <c r="A1507" s="115" t="s">
        <v>1306</v>
      </c>
      <c r="B1507" s="116">
        <v>27931.0</v>
      </c>
    </row>
    <row r="1508">
      <c r="A1508" s="115" t="s">
        <v>1306</v>
      </c>
      <c r="B1508" s="116">
        <v>6204.0</v>
      </c>
    </row>
    <row r="1509">
      <c r="A1509" s="115" t="s">
        <v>1307</v>
      </c>
      <c r="B1509" s="116">
        <v>27585.0</v>
      </c>
    </row>
    <row r="1510">
      <c r="A1510" s="115" t="s">
        <v>1307</v>
      </c>
      <c r="B1510" s="116">
        <v>10838.0</v>
      </c>
    </row>
    <row r="1511">
      <c r="A1511" s="115" t="s">
        <v>1308</v>
      </c>
      <c r="B1511" s="116">
        <v>28370.0</v>
      </c>
    </row>
    <row r="1512">
      <c r="A1512" s="115" t="s">
        <v>1308</v>
      </c>
      <c r="B1512" s="116">
        <v>17287.0</v>
      </c>
    </row>
    <row r="1513">
      <c r="A1513" s="115" t="s">
        <v>1309</v>
      </c>
      <c r="B1513" s="116">
        <v>27365.0</v>
      </c>
    </row>
    <row r="1514">
      <c r="A1514" s="115" t="s">
        <v>1309</v>
      </c>
      <c r="B1514" s="116">
        <v>9110.0</v>
      </c>
    </row>
    <row r="1515">
      <c r="A1515" s="115" t="s">
        <v>1310</v>
      </c>
      <c r="B1515" s="116">
        <v>14435.0</v>
      </c>
    </row>
    <row r="1516">
      <c r="A1516" s="115" t="s">
        <v>1310</v>
      </c>
      <c r="B1516" s="116">
        <v>27857.0</v>
      </c>
    </row>
    <row r="1517">
      <c r="A1517" s="115" t="s">
        <v>1311</v>
      </c>
      <c r="B1517" s="116">
        <v>27583.0</v>
      </c>
    </row>
    <row r="1518">
      <c r="A1518" s="115" t="s">
        <v>1311</v>
      </c>
      <c r="B1518" s="116">
        <v>2461.0</v>
      </c>
    </row>
    <row r="1519">
      <c r="A1519" s="115" t="s">
        <v>1312</v>
      </c>
      <c r="B1519" s="116">
        <v>26274.0</v>
      </c>
    </row>
    <row r="1520">
      <c r="A1520" s="115" t="s">
        <v>1312</v>
      </c>
      <c r="B1520" s="116">
        <v>739.0</v>
      </c>
    </row>
    <row r="1521">
      <c r="A1521" s="115" t="s">
        <v>1313</v>
      </c>
      <c r="B1521" s="116">
        <v>89.0</v>
      </c>
    </row>
    <row r="1522">
      <c r="A1522" s="115" t="s">
        <v>1313</v>
      </c>
      <c r="B1522" s="116">
        <v>26946.0</v>
      </c>
    </row>
    <row r="1523">
      <c r="A1523" s="115" t="s">
        <v>1314</v>
      </c>
      <c r="B1523" s="116">
        <v>26739.0</v>
      </c>
    </row>
    <row r="1524">
      <c r="A1524" s="115" t="s">
        <v>1314</v>
      </c>
      <c r="B1524" s="116">
        <v>100.0</v>
      </c>
    </row>
    <row r="1525">
      <c r="A1525" s="115" t="s">
        <v>1315</v>
      </c>
      <c r="B1525" s="116">
        <v>56.0</v>
      </c>
    </row>
    <row r="1526">
      <c r="A1526" s="115" t="s">
        <v>1315</v>
      </c>
      <c r="B1526" s="116">
        <v>26008.0</v>
      </c>
    </row>
    <row r="1527">
      <c r="A1527" s="115" t="s">
        <v>1316</v>
      </c>
      <c r="B1527" s="116">
        <v>283.0</v>
      </c>
    </row>
    <row r="1528">
      <c r="A1528" s="115" t="s">
        <v>1316</v>
      </c>
      <c r="B1528" s="116">
        <v>26723.0</v>
      </c>
    </row>
    <row r="1529">
      <c r="A1529" s="115" t="s">
        <v>1317</v>
      </c>
      <c r="B1529" s="116">
        <v>376.0</v>
      </c>
    </row>
    <row r="1530">
      <c r="A1530" s="115" t="s">
        <v>1317</v>
      </c>
      <c r="B1530" s="116">
        <v>25824.0</v>
      </c>
    </row>
    <row r="1531">
      <c r="A1531" s="115" t="s">
        <v>1318</v>
      </c>
      <c r="B1531" s="116">
        <v>24486.0</v>
      </c>
    </row>
    <row r="1532">
      <c r="A1532" s="115" t="s">
        <v>1318</v>
      </c>
      <c r="B1532" s="116">
        <v>67.0</v>
      </c>
    </row>
    <row r="1533">
      <c r="A1533" s="115" t="s">
        <v>1319</v>
      </c>
      <c r="B1533" s="116">
        <v>92.0</v>
      </c>
    </row>
    <row r="1534">
      <c r="A1534" s="115" t="s">
        <v>1319</v>
      </c>
      <c r="B1534" s="116">
        <v>26036.0</v>
      </c>
    </row>
    <row r="1535">
      <c r="A1535" s="115" t="s">
        <v>1320</v>
      </c>
      <c r="B1535" s="116">
        <v>25569.0</v>
      </c>
    </row>
    <row r="1536">
      <c r="A1536" s="115" t="s">
        <v>1320</v>
      </c>
      <c r="B1536" s="116">
        <v>83.0</v>
      </c>
    </row>
    <row r="1537">
      <c r="A1537" s="115" t="s">
        <v>1321</v>
      </c>
      <c r="B1537" s="116">
        <v>25682.0</v>
      </c>
    </row>
    <row r="1538">
      <c r="A1538" s="115" t="s">
        <v>1321</v>
      </c>
      <c r="B1538" s="116">
        <v>55.0</v>
      </c>
    </row>
    <row r="1539">
      <c r="A1539" s="115" t="s">
        <v>1322</v>
      </c>
      <c r="B1539" s="116">
        <v>25837.0</v>
      </c>
    </row>
    <row r="1540">
      <c r="A1540" s="115" t="s">
        <v>1322</v>
      </c>
      <c r="B1540" s="116">
        <v>58.0</v>
      </c>
    </row>
    <row r="1541">
      <c r="A1541" s="115" t="s">
        <v>1323</v>
      </c>
      <c r="B1541" s="116">
        <v>26603.0</v>
      </c>
    </row>
    <row r="1542">
      <c r="A1542" s="115" t="s">
        <v>1323</v>
      </c>
      <c r="B1542" s="116">
        <v>62.0</v>
      </c>
    </row>
    <row r="1543">
      <c r="A1543" s="115" t="s">
        <v>832</v>
      </c>
      <c r="B1543" s="116">
        <v>17600.0</v>
      </c>
    </row>
    <row r="1544">
      <c r="A1544" s="115" t="s">
        <v>751</v>
      </c>
      <c r="B1544" s="116">
        <v>15972.0</v>
      </c>
    </row>
    <row r="1545">
      <c r="A1545" s="115" t="s">
        <v>238</v>
      </c>
      <c r="B1545" s="116">
        <v>23930.0</v>
      </c>
    </row>
    <row r="1546">
      <c r="A1546" s="115" t="s">
        <v>1357</v>
      </c>
      <c r="B1546" s="116">
        <v>32370.0</v>
      </c>
    </row>
    <row r="1547">
      <c r="A1547" s="115" t="s">
        <v>1493</v>
      </c>
      <c r="B1547" s="116">
        <v>14594.0</v>
      </c>
    </row>
    <row r="1548">
      <c r="A1548" s="115" t="s">
        <v>1494</v>
      </c>
      <c r="B1548" s="116">
        <v>13995.0</v>
      </c>
    </row>
    <row r="1549">
      <c r="A1549" s="115" t="s">
        <v>1364</v>
      </c>
      <c r="B1549" s="116">
        <v>237560.0</v>
      </c>
    </row>
    <row r="1550">
      <c r="A1550" s="115" t="s">
        <v>1364</v>
      </c>
      <c r="B1550" s="116">
        <v>3239714.0</v>
      </c>
    </row>
    <row r="1551">
      <c r="A1551" s="115" t="s">
        <v>1365</v>
      </c>
      <c r="B1551" s="116">
        <v>84995.0</v>
      </c>
    </row>
    <row r="1552">
      <c r="A1552" s="115" t="s">
        <v>1366</v>
      </c>
      <c r="B1552" s="116">
        <v>1366571.0</v>
      </c>
    </row>
    <row r="1553">
      <c r="A1553" s="115" t="s">
        <v>1366</v>
      </c>
      <c r="B1553" s="116">
        <v>3924179.0</v>
      </c>
    </row>
    <row r="1554">
      <c r="A1554" s="115" t="s">
        <v>1367</v>
      </c>
      <c r="B1554" s="116">
        <v>350100.0</v>
      </c>
    </row>
    <row r="1555">
      <c r="A1555" s="115" t="s">
        <v>1368</v>
      </c>
      <c r="B1555" s="116">
        <v>81416.0</v>
      </c>
    </row>
    <row r="1556">
      <c r="A1556" s="115" t="s">
        <v>609</v>
      </c>
      <c r="B1556" s="116">
        <v>5148.0</v>
      </c>
    </row>
    <row r="1557">
      <c r="A1557" s="115" t="s">
        <v>610</v>
      </c>
      <c r="B1557" s="116">
        <v>5136.0</v>
      </c>
    </row>
    <row r="1558">
      <c r="A1558" s="115" t="s">
        <v>611</v>
      </c>
      <c r="B1558" s="116">
        <v>5133.0</v>
      </c>
    </row>
    <row r="1559">
      <c r="A1559" s="115" t="s">
        <v>344</v>
      </c>
      <c r="B1559" s="116">
        <v>1072906.0</v>
      </c>
    </row>
    <row r="1560">
      <c r="A1560" s="115" t="s">
        <v>345</v>
      </c>
      <c r="B1560" s="116">
        <v>407269.0</v>
      </c>
    </row>
    <row r="1561">
      <c r="A1561" s="115" t="s">
        <v>346</v>
      </c>
      <c r="B1561" s="116">
        <v>1213078.0</v>
      </c>
    </row>
    <row r="1562">
      <c r="A1562" s="115" t="s">
        <v>346</v>
      </c>
      <c r="B1562" s="116">
        <v>35866.0</v>
      </c>
    </row>
    <row r="1563">
      <c r="A1563" s="115" t="s">
        <v>1349</v>
      </c>
      <c r="B1563" s="116">
        <v>369454.0</v>
      </c>
    </row>
    <row r="1564">
      <c r="A1564" s="115" t="s">
        <v>1350</v>
      </c>
      <c r="B1564" s="116">
        <v>117129.0</v>
      </c>
    </row>
    <row r="1565">
      <c r="A1565" s="115" t="s">
        <v>1351</v>
      </c>
      <c r="B1565" s="116">
        <v>128492.0</v>
      </c>
    </row>
    <row r="1566">
      <c r="A1566" s="115" t="s">
        <v>1352</v>
      </c>
      <c r="B1566" s="116">
        <v>1527847.0</v>
      </c>
    </row>
    <row r="1567">
      <c r="A1567" s="115" t="s">
        <v>1353</v>
      </c>
      <c r="B1567" s="116">
        <v>470978.0</v>
      </c>
    </row>
    <row r="1568">
      <c r="A1568" s="115" t="s">
        <v>1354</v>
      </c>
      <c r="B1568" s="116">
        <v>447641.0</v>
      </c>
    </row>
    <row r="1569">
      <c r="A1569" s="115" t="s">
        <v>347</v>
      </c>
      <c r="B1569" s="116">
        <v>511443.0</v>
      </c>
    </row>
    <row r="1570">
      <c r="A1570" s="115" t="s">
        <v>998</v>
      </c>
      <c r="B1570" s="116">
        <v>128646.0</v>
      </c>
    </row>
    <row r="1571">
      <c r="A1571" s="115" t="s">
        <v>998</v>
      </c>
      <c r="B1571" s="116">
        <v>493.0</v>
      </c>
    </row>
    <row r="1572">
      <c r="A1572" s="115" t="s">
        <v>998</v>
      </c>
      <c r="B1572" s="116">
        <v>772.0</v>
      </c>
    </row>
    <row r="1573">
      <c r="A1573" s="115" t="s">
        <v>998</v>
      </c>
      <c r="B1573" s="116">
        <v>356.0</v>
      </c>
    </row>
    <row r="1574">
      <c r="A1574" s="115" t="s">
        <v>998</v>
      </c>
      <c r="B1574" s="116">
        <v>970.0</v>
      </c>
    </row>
    <row r="1575">
      <c r="A1575" s="115" t="s">
        <v>998</v>
      </c>
      <c r="B1575" s="116">
        <v>3601.0</v>
      </c>
    </row>
    <row r="1576">
      <c r="A1576" s="115" t="s">
        <v>999</v>
      </c>
      <c r="B1576" s="116">
        <v>112.0</v>
      </c>
    </row>
    <row r="1577">
      <c r="A1577" s="115" t="s">
        <v>999</v>
      </c>
      <c r="B1577" s="116">
        <v>2553.0</v>
      </c>
    </row>
    <row r="1578">
      <c r="A1578" s="115" t="s">
        <v>999</v>
      </c>
      <c r="B1578" s="116">
        <v>423433.0</v>
      </c>
    </row>
    <row r="1579">
      <c r="A1579" s="115" t="s">
        <v>999</v>
      </c>
      <c r="B1579" s="116">
        <v>916667.0</v>
      </c>
    </row>
    <row r="1580">
      <c r="A1580" s="115" t="s">
        <v>999</v>
      </c>
      <c r="B1580" s="116">
        <v>119782.0</v>
      </c>
    </row>
    <row r="1581">
      <c r="A1581" s="115" t="s">
        <v>999</v>
      </c>
      <c r="B1581" s="116">
        <v>1584.0</v>
      </c>
    </row>
    <row r="1582">
      <c r="A1582" s="115" t="s">
        <v>999</v>
      </c>
      <c r="B1582" s="116">
        <v>9010.0</v>
      </c>
    </row>
    <row r="1583">
      <c r="A1583" s="115" t="s">
        <v>999</v>
      </c>
      <c r="B1583" s="116">
        <v>581.0</v>
      </c>
    </row>
    <row r="1584">
      <c r="A1584" s="115" t="s">
        <v>999</v>
      </c>
      <c r="B1584" s="116">
        <v>1447.0</v>
      </c>
    </row>
    <row r="1585">
      <c r="A1585" s="115" t="s">
        <v>999</v>
      </c>
      <c r="B1585" s="116">
        <v>156960.0</v>
      </c>
    </row>
    <row r="1586">
      <c r="A1586" s="115" t="s">
        <v>999</v>
      </c>
      <c r="B1586" s="116">
        <v>0.0</v>
      </c>
    </row>
    <row r="1587">
      <c r="A1587" s="115" t="s">
        <v>999</v>
      </c>
      <c r="B1587" s="116">
        <v>501.0</v>
      </c>
    </row>
    <row r="1588">
      <c r="A1588" s="115" t="s">
        <v>1001</v>
      </c>
      <c r="B1588" s="116">
        <v>493.0</v>
      </c>
    </row>
    <row r="1589">
      <c r="A1589" s="115" t="s">
        <v>1001</v>
      </c>
      <c r="B1589" s="116">
        <v>5240.0</v>
      </c>
    </row>
    <row r="1590">
      <c r="A1590" s="115" t="s">
        <v>1001</v>
      </c>
      <c r="B1590" s="116">
        <v>2454.0</v>
      </c>
    </row>
    <row r="1591">
      <c r="A1591" s="115" t="s">
        <v>1001</v>
      </c>
      <c r="B1591" s="116">
        <v>119778.0</v>
      </c>
    </row>
    <row r="1592">
      <c r="A1592" s="115" t="s">
        <v>1001</v>
      </c>
      <c r="B1592" s="116">
        <v>916703.0</v>
      </c>
    </row>
    <row r="1593">
      <c r="A1593" s="115" t="s">
        <v>1001</v>
      </c>
      <c r="B1593" s="116">
        <v>2400.0</v>
      </c>
    </row>
    <row r="1594">
      <c r="A1594" s="115" t="s">
        <v>1001</v>
      </c>
      <c r="B1594" s="116">
        <v>3320.0</v>
      </c>
    </row>
    <row r="1595">
      <c r="A1595" s="115" t="s">
        <v>1001</v>
      </c>
      <c r="B1595" s="116">
        <v>156901.0</v>
      </c>
    </row>
    <row r="1596">
      <c r="A1596" s="115" t="s">
        <v>1001</v>
      </c>
      <c r="B1596" s="116">
        <v>0.0</v>
      </c>
    </row>
    <row r="1597">
      <c r="A1597" s="115" t="s">
        <v>1001</v>
      </c>
      <c r="B1597" s="116">
        <v>1611.0</v>
      </c>
    </row>
    <row r="1598">
      <c r="A1598" s="115" t="s">
        <v>1001</v>
      </c>
      <c r="B1598" s="116">
        <v>112.0</v>
      </c>
    </row>
    <row r="1599">
      <c r="A1599" s="115" t="s">
        <v>1001</v>
      </c>
      <c r="B1599" s="116">
        <v>120531.0</v>
      </c>
    </row>
    <row r="1600">
      <c r="A1600" s="115" t="s">
        <v>1001</v>
      </c>
      <c r="B1600" s="116">
        <v>221.0</v>
      </c>
    </row>
    <row r="1601">
      <c r="A1601" s="115" t="s">
        <v>1001</v>
      </c>
      <c r="B1601" s="116">
        <v>317.0</v>
      </c>
    </row>
    <row r="1602">
      <c r="A1602" s="115" t="s">
        <v>1000</v>
      </c>
      <c r="B1602" s="116">
        <v>493.0</v>
      </c>
    </row>
    <row r="1603">
      <c r="A1603" s="115" t="s">
        <v>1000</v>
      </c>
      <c r="B1603" s="116">
        <v>438.0</v>
      </c>
    </row>
    <row r="1604">
      <c r="A1604" s="115" t="s">
        <v>1000</v>
      </c>
      <c r="B1604" s="116">
        <v>2806.0</v>
      </c>
    </row>
    <row r="1605">
      <c r="A1605" s="115" t="s">
        <v>1328</v>
      </c>
      <c r="B1605" s="116">
        <v>18929.0</v>
      </c>
    </row>
    <row r="1606">
      <c r="A1606" s="115" t="s">
        <v>1328</v>
      </c>
      <c r="B1606" s="116">
        <v>493.0</v>
      </c>
    </row>
    <row r="1607">
      <c r="A1607" s="115" t="s">
        <v>1328</v>
      </c>
      <c r="B1607" s="116">
        <v>2959.0</v>
      </c>
    </row>
    <row r="1608">
      <c r="A1608" s="115" t="s">
        <v>1328</v>
      </c>
      <c r="B1608" s="116">
        <v>970.0</v>
      </c>
    </row>
    <row r="1609">
      <c r="A1609" s="115" t="s">
        <v>1328</v>
      </c>
      <c r="B1609" s="116">
        <v>618901.0</v>
      </c>
    </row>
    <row r="1610">
      <c r="A1610" s="115" t="s">
        <v>1328</v>
      </c>
      <c r="B1610" s="116">
        <v>440.0</v>
      </c>
    </row>
    <row r="1611">
      <c r="A1611" s="115" t="s">
        <v>1329</v>
      </c>
      <c r="B1611" s="116">
        <v>1464083.0</v>
      </c>
    </row>
    <row r="1612">
      <c r="A1612" s="115" t="s">
        <v>1329</v>
      </c>
      <c r="B1612" s="116">
        <v>3830358.0</v>
      </c>
    </row>
    <row r="1613">
      <c r="A1613" s="115" t="s">
        <v>1329</v>
      </c>
      <c r="B1613" s="116">
        <v>429298.0</v>
      </c>
    </row>
    <row r="1614">
      <c r="A1614" s="115" t="s">
        <v>1329</v>
      </c>
      <c r="B1614" s="116">
        <v>113.0</v>
      </c>
    </row>
    <row r="1615">
      <c r="A1615" s="115" t="s">
        <v>1329</v>
      </c>
      <c r="B1615" s="116">
        <v>7275.0</v>
      </c>
    </row>
    <row r="1616">
      <c r="A1616" s="115" t="s">
        <v>1329</v>
      </c>
      <c r="B1616" s="116">
        <v>2403.0</v>
      </c>
    </row>
    <row r="1617">
      <c r="A1617" s="115" t="s">
        <v>1329</v>
      </c>
      <c r="B1617" s="116">
        <v>584.0</v>
      </c>
    </row>
    <row r="1618">
      <c r="A1618" s="115" t="s">
        <v>1329</v>
      </c>
      <c r="B1618" s="116">
        <v>535403.0</v>
      </c>
    </row>
    <row r="1619">
      <c r="A1619" s="115" t="s">
        <v>1329</v>
      </c>
      <c r="B1619" s="116">
        <v>0.0</v>
      </c>
    </row>
    <row r="1620">
      <c r="A1620" s="115" t="s">
        <v>1329</v>
      </c>
      <c r="B1620" s="116">
        <v>494.0</v>
      </c>
    </row>
    <row r="1621">
      <c r="A1621" s="115" t="s">
        <v>1329</v>
      </c>
      <c r="B1621" s="116">
        <v>2089.0</v>
      </c>
    </row>
    <row r="1622">
      <c r="A1622" s="115" t="s">
        <v>1329</v>
      </c>
      <c r="B1622" s="116">
        <v>7021.0</v>
      </c>
    </row>
    <row r="1623">
      <c r="A1623" s="115" t="s">
        <v>2642</v>
      </c>
      <c r="B1623" s="116">
        <v>2.0</v>
      </c>
    </row>
    <row r="1624">
      <c r="A1624" s="115" t="s">
        <v>2642</v>
      </c>
      <c r="B1624" s="116">
        <v>921.0</v>
      </c>
    </row>
    <row r="1625">
      <c r="A1625" s="115" t="s">
        <v>2645</v>
      </c>
      <c r="B1625" s="116">
        <v>921.0</v>
      </c>
    </row>
    <row r="1626">
      <c r="A1626" s="115" t="s">
        <v>2645</v>
      </c>
      <c r="B1626" s="116">
        <v>2.0</v>
      </c>
    </row>
    <row r="1627">
      <c r="A1627" s="115" t="s">
        <v>2646</v>
      </c>
      <c r="B1627" s="116">
        <v>2.0</v>
      </c>
    </row>
    <row r="1628">
      <c r="A1628" s="115" t="s">
        <v>2646</v>
      </c>
      <c r="B1628" s="116">
        <v>921.0</v>
      </c>
    </row>
    <row r="1629">
      <c r="A1629" s="115" t="s">
        <v>834</v>
      </c>
      <c r="B1629" s="116">
        <v>21925.0</v>
      </c>
    </row>
    <row r="1630">
      <c r="A1630" s="115" t="s">
        <v>835</v>
      </c>
      <c r="B1630" s="116">
        <v>19941.0</v>
      </c>
    </row>
    <row r="1631">
      <c r="A1631" s="115" t="s">
        <v>713</v>
      </c>
      <c r="B1631" s="116">
        <v>16703.0</v>
      </c>
    </row>
    <row r="1632">
      <c r="A1632" s="115" t="s">
        <v>252</v>
      </c>
      <c r="B1632" s="116">
        <v>10227.0</v>
      </c>
    </row>
    <row r="1633">
      <c r="A1633" s="115" t="s">
        <v>252</v>
      </c>
      <c r="B1633" s="116">
        <v>18622.0</v>
      </c>
    </row>
    <row r="1634">
      <c r="A1634" s="115" t="s">
        <v>253</v>
      </c>
      <c r="B1634" s="116">
        <v>12879.0</v>
      </c>
    </row>
    <row r="1635">
      <c r="A1635" s="115" t="s">
        <v>1338</v>
      </c>
      <c r="B1635" s="116">
        <v>20791.0</v>
      </c>
    </row>
    <row r="1636">
      <c r="A1636" s="115" t="s">
        <v>1338</v>
      </c>
      <c r="B1636" s="116">
        <v>263.0</v>
      </c>
    </row>
    <row r="1637">
      <c r="A1637" s="115" t="s">
        <v>335</v>
      </c>
      <c r="B1637" s="116">
        <v>52376.0</v>
      </c>
    </row>
    <row r="1638">
      <c r="A1638" s="115" t="s">
        <v>335</v>
      </c>
      <c r="B1638" s="116">
        <v>10924.0</v>
      </c>
    </row>
    <row r="1639">
      <c r="A1639" s="115" t="s">
        <v>1541</v>
      </c>
      <c r="B1639" s="116">
        <v>270.0</v>
      </c>
    </row>
    <row r="1640">
      <c r="A1640" s="115" t="s">
        <v>1541</v>
      </c>
      <c r="B1640" s="116">
        <v>10295.0</v>
      </c>
    </row>
    <row r="1641">
      <c r="A1641" s="115" t="s">
        <v>522</v>
      </c>
      <c r="B1641" s="116">
        <v>15661.0</v>
      </c>
    </row>
    <row r="1642">
      <c r="A1642" s="115" t="s">
        <v>1606</v>
      </c>
      <c r="B1642" s="116">
        <v>63038.0</v>
      </c>
    </row>
    <row r="1643">
      <c r="A1643" s="115" t="s">
        <v>1606</v>
      </c>
      <c r="B1643" s="116">
        <v>12938.0</v>
      </c>
    </row>
    <row r="1644">
      <c r="A1644" s="115" t="s">
        <v>1473</v>
      </c>
      <c r="B1644" s="116">
        <v>18571.0</v>
      </c>
    </row>
    <row r="1645">
      <c r="A1645" s="115" t="s">
        <v>1473</v>
      </c>
      <c r="B1645" s="116">
        <v>100553.0</v>
      </c>
    </row>
    <row r="1646">
      <c r="A1646" s="115" t="s">
        <v>351</v>
      </c>
      <c r="B1646" s="116">
        <v>2798.0</v>
      </c>
    </row>
    <row r="1647">
      <c r="A1647" s="115" t="s">
        <v>351</v>
      </c>
      <c r="B1647" s="116">
        <v>182.0</v>
      </c>
    </row>
    <row r="1648">
      <c r="A1648" s="115" t="s">
        <v>351</v>
      </c>
      <c r="B1648" s="116">
        <v>450.0</v>
      </c>
    </row>
    <row r="1649">
      <c r="A1649" s="115" t="s">
        <v>351</v>
      </c>
      <c r="B1649" s="116">
        <v>663.0</v>
      </c>
    </row>
    <row r="1650">
      <c r="A1650" s="115" t="s">
        <v>351</v>
      </c>
      <c r="B1650" s="116">
        <v>397.0</v>
      </c>
    </row>
    <row r="1651">
      <c r="A1651" s="115" t="s">
        <v>351</v>
      </c>
      <c r="B1651" s="116">
        <v>207.0</v>
      </c>
    </row>
    <row r="1652">
      <c r="A1652" s="115" t="s">
        <v>351</v>
      </c>
      <c r="B1652" s="116">
        <v>63.0</v>
      </c>
    </row>
    <row r="1653">
      <c r="A1653" s="115" t="s">
        <v>351</v>
      </c>
      <c r="B1653" s="116">
        <v>2433.0</v>
      </c>
    </row>
    <row r="1654">
      <c r="A1654" s="115" t="s">
        <v>351</v>
      </c>
      <c r="B1654" s="116">
        <v>785.0</v>
      </c>
    </row>
    <row r="1655">
      <c r="A1655" s="115" t="s">
        <v>351</v>
      </c>
      <c r="B1655" s="116">
        <v>111.0</v>
      </c>
    </row>
    <row r="1656">
      <c r="A1656" s="115" t="s">
        <v>351</v>
      </c>
      <c r="B1656" s="116">
        <v>12775.0</v>
      </c>
    </row>
    <row r="1657">
      <c r="A1657" s="115" t="s">
        <v>843</v>
      </c>
      <c r="B1657" s="116">
        <v>36525.0</v>
      </c>
    </row>
    <row r="1658">
      <c r="A1658" s="115" t="s">
        <v>843</v>
      </c>
      <c r="B1658" s="116">
        <v>6.0</v>
      </c>
    </row>
    <row r="1659">
      <c r="A1659" s="115" t="s">
        <v>843</v>
      </c>
      <c r="B1659" s="116">
        <v>311.0</v>
      </c>
    </row>
    <row r="1660">
      <c r="A1660" s="115" t="s">
        <v>844</v>
      </c>
      <c r="B1660" s="116">
        <v>311.0</v>
      </c>
    </row>
    <row r="1661">
      <c r="A1661" s="115" t="s">
        <v>844</v>
      </c>
      <c r="B1661" s="116">
        <v>37351.0</v>
      </c>
    </row>
    <row r="1662">
      <c r="A1662" s="115" t="s">
        <v>844</v>
      </c>
      <c r="B1662" s="116">
        <v>6.0</v>
      </c>
    </row>
    <row r="1663">
      <c r="A1663" s="115" t="s">
        <v>845</v>
      </c>
      <c r="B1663" s="116">
        <v>311.0</v>
      </c>
    </row>
    <row r="1664">
      <c r="A1664" s="115" t="s">
        <v>845</v>
      </c>
      <c r="B1664" s="116">
        <v>6.0</v>
      </c>
    </row>
    <row r="1665">
      <c r="A1665" s="115" t="s">
        <v>845</v>
      </c>
      <c r="B1665" s="116">
        <v>26674.0</v>
      </c>
    </row>
    <row r="1666">
      <c r="A1666" s="115" t="s">
        <v>845</v>
      </c>
      <c r="B1666" s="116">
        <v>26674.0</v>
      </c>
    </row>
    <row r="1667">
      <c r="A1667" s="115" t="s">
        <v>1060</v>
      </c>
      <c r="B1667" s="116">
        <v>970.0</v>
      </c>
    </row>
    <row r="1668">
      <c r="A1668" s="115" t="s">
        <v>1060</v>
      </c>
      <c r="B1668" s="116">
        <v>428.0</v>
      </c>
    </row>
    <row r="1669">
      <c r="A1669" s="115" t="s">
        <v>1060</v>
      </c>
      <c r="B1669" s="116">
        <v>13758.0</v>
      </c>
    </row>
    <row r="1670">
      <c r="A1670" s="115" t="s">
        <v>1060</v>
      </c>
      <c r="B1670" s="116">
        <v>494.0</v>
      </c>
    </row>
    <row r="1671">
      <c r="A1671" s="115" t="s">
        <v>1060</v>
      </c>
      <c r="B1671" s="116">
        <v>279478.0</v>
      </c>
    </row>
    <row r="1672">
      <c r="A1672" s="115" t="s">
        <v>1060</v>
      </c>
      <c r="B1672" s="116">
        <v>3394.0</v>
      </c>
    </row>
    <row r="1673">
      <c r="A1673" s="115" t="s">
        <v>1061</v>
      </c>
      <c r="B1673" s="116">
        <v>811670.0</v>
      </c>
    </row>
    <row r="1674">
      <c r="A1674" s="115" t="s">
        <v>1061</v>
      </c>
      <c r="B1674" s="116">
        <v>583.0</v>
      </c>
    </row>
    <row r="1675">
      <c r="A1675" s="115" t="s">
        <v>1061</v>
      </c>
      <c r="B1675" s="116">
        <v>112.0</v>
      </c>
    </row>
    <row r="1676">
      <c r="A1676" s="115" t="s">
        <v>1061</v>
      </c>
      <c r="B1676" s="116">
        <v>533269.0</v>
      </c>
    </row>
    <row r="1677">
      <c r="A1677" s="115" t="s">
        <v>1061</v>
      </c>
      <c r="B1677" s="116">
        <v>244553.0</v>
      </c>
    </row>
    <row r="1678">
      <c r="A1678" s="115" t="s">
        <v>1061</v>
      </c>
      <c r="B1678" s="116">
        <v>6094.0</v>
      </c>
    </row>
    <row r="1679">
      <c r="A1679" s="115" t="s">
        <v>1061</v>
      </c>
      <c r="B1679" s="116">
        <v>620.0</v>
      </c>
    </row>
    <row r="1680">
      <c r="A1680" s="115" t="s">
        <v>1061</v>
      </c>
      <c r="B1680" s="116">
        <v>204.0</v>
      </c>
    </row>
    <row r="1681">
      <c r="A1681" s="115" t="s">
        <v>1061</v>
      </c>
      <c r="B1681" s="116">
        <v>587490.0</v>
      </c>
    </row>
    <row r="1682">
      <c r="A1682" s="115" t="s">
        <v>1061</v>
      </c>
      <c r="B1682" s="116">
        <v>0.0</v>
      </c>
    </row>
    <row r="1683">
      <c r="A1683" s="115" t="s">
        <v>1061</v>
      </c>
      <c r="B1683" s="116">
        <v>3801.0</v>
      </c>
    </row>
    <row r="1684">
      <c r="A1684" s="115" t="s">
        <v>1061</v>
      </c>
      <c r="B1684" s="116">
        <v>7621.0</v>
      </c>
    </row>
    <row r="1685">
      <c r="A1685" s="115" t="s">
        <v>1062</v>
      </c>
      <c r="B1685" s="116">
        <v>493.0</v>
      </c>
    </row>
    <row r="1686">
      <c r="A1686" s="115" t="s">
        <v>1062</v>
      </c>
      <c r="B1686" s="116">
        <v>371.0</v>
      </c>
    </row>
    <row r="1687">
      <c r="A1687" s="115" t="s">
        <v>1062</v>
      </c>
      <c r="B1687" s="116">
        <v>2440.0</v>
      </c>
    </row>
    <row r="1688">
      <c r="A1688" s="115" t="s">
        <v>1080</v>
      </c>
      <c r="B1688" s="116">
        <v>46126.0</v>
      </c>
    </row>
    <row r="1689">
      <c r="A1689" s="115" t="s">
        <v>1286</v>
      </c>
      <c r="B1689" s="116">
        <v>26787.0</v>
      </c>
    </row>
    <row r="1690">
      <c r="A1690" s="115" t="s">
        <v>1286</v>
      </c>
      <c r="B1690" s="116">
        <v>4740.0</v>
      </c>
    </row>
    <row r="1691">
      <c r="A1691" s="115" t="s">
        <v>1287</v>
      </c>
      <c r="B1691" s="116">
        <v>25175.0</v>
      </c>
    </row>
    <row r="1692">
      <c r="A1692" s="115" t="s">
        <v>1287</v>
      </c>
      <c r="B1692" s="116">
        <v>1692.0</v>
      </c>
    </row>
    <row r="1693">
      <c r="A1693" s="115" t="s">
        <v>1288</v>
      </c>
      <c r="B1693" s="116">
        <v>26327.0</v>
      </c>
    </row>
    <row r="1694">
      <c r="A1694" s="115" t="s">
        <v>1288</v>
      </c>
      <c r="B1694" s="116">
        <v>228.0</v>
      </c>
    </row>
    <row r="1695">
      <c r="A1695" s="115" t="s">
        <v>1289</v>
      </c>
      <c r="B1695" s="116">
        <v>28398.0</v>
      </c>
    </row>
    <row r="1696">
      <c r="A1696" s="115" t="s">
        <v>1289</v>
      </c>
      <c r="B1696" s="116">
        <v>3324.0</v>
      </c>
    </row>
    <row r="1697">
      <c r="A1697" s="115" t="s">
        <v>1290</v>
      </c>
      <c r="B1697" s="116">
        <v>2568.0</v>
      </c>
    </row>
    <row r="1698">
      <c r="A1698" s="115" t="s">
        <v>1290</v>
      </c>
      <c r="B1698" s="116">
        <v>26983.0</v>
      </c>
    </row>
    <row r="1699">
      <c r="A1699" s="115" t="s">
        <v>1291</v>
      </c>
      <c r="B1699" s="116">
        <v>13744.0</v>
      </c>
    </row>
    <row r="1700">
      <c r="A1700" s="115" t="s">
        <v>1291</v>
      </c>
      <c r="B1700" s="116">
        <v>185.0</v>
      </c>
    </row>
    <row r="1701">
      <c r="A1701" s="115" t="s">
        <v>1292</v>
      </c>
      <c r="B1701" s="116">
        <v>32722.0</v>
      </c>
    </row>
    <row r="1702">
      <c r="A1702" s="115" t="s">
        <v>1292</v>
      </c>
      <c r="B1702" s="116">
        <v>241980.0</v>
      </c>
    </row>
    <row r="1703">
      <c r="A1703" s="115" t="s">
        <v>1292</v>
      </c>
      <c r="B1703" s="116">
        <v>10256.0</v>
      </c>
    </row>
    <row r="1704">
      <c r="A1704" s="115" t="s">
        <v>1293</v>
      </c>
      <c r="B1704" s="116">
        <v>26383.0</v>
      </c>
    </row>
    <row r="1705">
      <c r="A1705" s="115" t="s">
        <v>1293</v>
      </c>
      <c r="B1705" s="116">
        <v>1620.0</v>
      </c>
    </row>
    <row r="1706">
      <c r="A1706" s="115" t="s">
        <v>1293</v>
      </c>
      <c r="B1706" s="116">
        <v>1622.0</v>
      </c>
    </row>
    <row r="1707">
      <c r="A1707" s="115" t="s">
        <v>1384</v>
      </c>
      <c r="B1707" s="116">
        <v>3105.0</v>
      </c>
    </row>
    <row r="1708">
      <c r="A1708" s="115" t="s">
        <v>1573</v>
      </c>
      <c r="B1708" s="116">
        <v>54220.0</v>
      </c>
    </row>
    <row r="1709">
      <c r="A1709" s="115" t="s">
        <v>1668</v>
      </c>
      <c r="B1709" s="116">
        <v>35618.0</v>
      </c>
    </row>
    <row r="1710">
      <c r="A1710" s="115" t="s">
        <v>1668</v>
      </c>
      <c r="B1710" s="116">
        <v>19687.0</v>
      </c>
    </row>
    <row r="1711">
      <c r="A1711" s="115" t="s">
        <v>1668</v>
      </c>
      <c r="B1711" s="116">
        <v>13045.0</v>
      </c>
    </row>
    <row r="1712">
      <c r="A1712" s="115" t="s">
        <v>630</v>
      </c>
      <c r="B1712" s="116">
        <v>111.0</v>
      </c>
    </row>
    <row r="1713">
      <c r="A1713" s="115" t="s">
        <v>630</v>
      </c>
      <c r="B1713" s="116">
        <v>3854.0</v>
      </c>
    </row>
    <row r="1714">
      <c r="A1714" s="115" t="s">
        <v>779</v>
      </c>
      <c r="B1714" s="116">
        <v>23973.0</v>
      </c>
    </row>
    <row r="1715">
      <c r="A1715" s="115" t="s">
        <v>779</v>
      </c>
      <c r="B1715" s="116">
        <v>148324.0</v>
      </c>
    </row>
    <row r="1716">
      <c r="A1716" s="115" t="s">
        <v>352</v>
      </c>
      <c r="B1716" s="116">
        <v>14305.0</v>
      </c>
    </row>
    <row r="1717">
      <c r="A1717" s="115" t="s">
        <v>353</v>
      </c>
      <c r="B1717" s="116">
        <v>14099.0</v>
      </c>
    </row>
    <row r="1718">
      <c r="A1718" s="115" t="s">
        <v>354</v>
      </c>
      <c r="B1718" s="116">
        <v>14038.0</v>
      </c>
    </row>
    <row r="1719">
      <c r="A1719" s="115" t="s">
        <v>314</v>
      </c>
      <c r="B1719" s="116">
        <v>674.0</v>
      </c>
    </row>
    <row r="1720">
      <c r="A1720" s="115" t="s">
        <v>314</v>
      </c>
      <c r="B1720" s="116">
        <v>56550.0</v>
      </c>
    </row>
    <row r="1721">
      <c r="A1721" s="115" t="s">
        <v>314</v>
      </c>
      <c r="B1721" s="116">
        <v>12.0</v>
      </c>
    </row>
    <row r="1722">
      <c r="A1722" s="115" t="s">
        <v>314</v>
      </c>
      <c r="B1722" s="116">
        <v>92.0</v>
      </c>
    </row>
    <row r="1723">
      <c r="A1723" s="115" t="s">
        <v>314</v>
      </c>
      <c r="B1723" s="116">
        <v>211.0</v>
      </c>
    </row>
    <row r="1724">
      <c r="A1724" s="115" t="s">
        <v>315</v>
      </c>
      <c r="B1724" s="116">
        <v>12.0</v>
      </c>
    </row>
    <row r="1725">
      <c r="A1725" s="115" t="s">
        <v>315</v>
      </c>
      <c r="B1725" s="116">
        <v>73946.0</v>
      </c>
    </row>
    <row r="1726">
      <c r="A1726" s="115" t="s">
        <v>315</v>
      </c>
      <c r="B1726" s="116">
        <v>211.0</v>
      </c>
    </row>
    <row r="1727">
      <c r="A1727" s="115" t="s">
        <v>315</v>
      </c>
      <c r="B1727" s="116">
        <v>674.0</v>
      </c>
    </row>
    <row r="1728">
      <c r="A1728" s="115" t="s">
        <v>315</v>
      </c>
      <c r="B1728" s="116">
        <v>92.0</v>
      </c>
    </row>
    <row r="1729">
      <c r="A1729" s="115" t="s">
        <v>846</v>
      </c>
      <c r="B1729" s="116">
        <v>6.0</v>
      </c>
    </row>
    <row r="1730">
      <c r="A1730" s="115" t="s">
        <v>846</v>
      </c>
      <c r="B1730" s="116">
        <v>54278.0</v>
      </c>
    </row>
    <row r="1731">
      <c r="A1731" s="115" t="s">
        <v>846</v>
      </c>
      <c r="B1731" s="116">
        <v>306.0</v>
      </c>
    </row>
    <row r="1732">
      <c r="A1732" s="115" t="s">
        <v>847</v>
      </c>
      <c r="B1732" s="116">
        <v>56057.0</v>
      </c>
    </row>
    <row r="1733">
      <c r="A1733" s="115" t="s">
        <v>847</v>
      </c>
      <c r="B1733" s="116">
        <v>56057.0</v>
      </c>
    </row>
    <row r="1734">
      <c r="A1734" s="115" t="s">
        <v>847</v>
      </c>
      <c r="B1734" s="116">
        <v>306.0</v>
      </c>
    </row>
    <row r="1735">
      <c r="A1735" s="115" t="s">
        <v>847</v>
      </c>
      <c r="B1735" s="116">
        <v>6.0</v>
      </c>
    </row>
    <row r="1736">
      <c r="A1736" s="115" t="s">
        <v>848</v>
      </c>
      <c r="B1736" s="116">
        <v>6.0</v>
      </c>
    </row>
    <row r="1737">
      <c r="A1737" s="115" t="s">
        <v>848</v>
      </c>
      <c r="B1737" s="116">
        <v>48932.0</v>
      </c>
    </row>
    <row r="1738">
      <c r="A1738" s="115" t="s">
        <v>848</v>
      </c>
      <c r="B1738" s="116">
        <v>301.0</v>
      </c>
    </row>
    <row r="1739">
      <c r="A1739" s="115" t="s">
        <v>848</v>
      </c>
      <c r="B1739" s="116">
        <v>48932.0</v>
      </c>
    </row>
    <row r="1740">
      <c r="A1740" s="115" t="s">
        <v>826</v>
      </c>
      <c r="B1740" s="116">
        <v>34009.0</v>
      </c>
    </row>
    <row r="1741">
      <c r="A1741" s="115" t="s">
        <v>828</v>
      </c>
      <c r="B1741" s="116">
        <v>39117.0</v>
      </c>
    </row>
    <row r="1742">
      <c r="A1742" s="115" t="s">
        <v>833</v>
      </c>
      <c r="B1742" s="116">
        <v>26252.0</v>
      </c>
    </row>
    <row r="1743">
      <c r="A1743" s="115" t="s">
        <v>725</v>
      </c>
      <c r="B1743" s="116">
        <v>62329.0</v>
      </c>
    </row>
    <row r="1744">
      <c r="A1744" s="115" t="s">
        <v>725</v>
      </c>
      <c r="B1744" s="116">
        <v>33922.0</v>
      </c>
    </row>
    <row r="1745">
      <c r="A1745" s="115" t="s">
        <v>721</v>
      </c>
      <c r="B1745" s="116">
        <v>46621.0</v>
      </c>
    </row>
    <row r="1746">
      <c r="A1746" s="115" t="s">
        <v>722</v>
      </c>
      <c r="B1746" s="116">
        <v>49719.0</v>
      </c>
    </row>
    <row r="1747">
      <c r="A1747" s="115" t="s">
        <v>728</v>
      </c>
      <c r="B1747" s="116">
        <v>20220.0</v>
      </c>
    </row>
    <row r="1748">
      <c r="A1748" s="115" t="s">
        <v>729</v>
      </c>
      <c r="B1748" s="116">
        <v>16894.0</v>
      </c>
    </row>
    <row r="1749">
      <c r="A1749" s="115" t="s">
        <v>1502</v>
      </c>
      <c r="B1749" s="116">
        <v>35650.0</v>
      </c>
    </row>
    <row r="1750">
      <c r="A1750" s="115" t="s">
        <v>1503</v>
      </c>
      <c r="B1750" s="116">
        <v>23972.0</v>
      </c>
    </row>
    <row r="1751">
      <c r="A1751" s="115" t="s">
        <v>1504</v>
      </c>
      <c r="B1751" s="116">
        <v>33885.0</v>
      </c>
    </row>
    <row r="1752">
      <c r="A1752" s="115" t="s">
        <v>274</v>
      </c>
      <c r="B1752" s="116">
        <v>13446.0</v>
      </c>
    </row>
    <row r="1753">
      <c r="A1753" s="115" t="s">
        <v>274</v>
      </c>
      <c r="B1753" s="116">
        <v>7.0</v>
      </c>
    </row>
    <row r="1754">
      <c r="A1754" s="115" t="s">
        <v>274</v>
      </c>
      <c r="B1754" s="116">
        <v>528.0</v>
      </c>
    </row>
    <row r="1755">
      <c r="A1755" s="115" t="s">
        <v>274</v>
      </c>
      <c r="B1755" s="116">
        <v>2243.0</v>
      </c>
    </row>
    <row r="1756">
      <c r="A1756" s="115" t="s">
        <v>230</v>
      </c>
      <c r="B1756" s="116">
        <v>30302.0</v>
      </c>
    </row>
    <row r="1757">
      <c r="A1757" s="115" t="s">
        <v>1342</v>
      </c>
      <c r="B1757" s="116">
        <v>282.0</v>
      </c>
    </row>
    <row r="1758">
      <c r="A1758" s="115" t="s">
        <v>1342</v>
      </c>
      <c r="B1758" s="116">
        <v>20770.0</v>
      </c>
    </row>
    <row r="1759">
      <c r="A1759" s="115" t="s">
        <v>334</v>
      </c>
      <c r="B1759" s="116">
        <v>108976.0</v>
      </c>
    </row>
    <row r="1760">
      <c r="A1760" s="115" t="s">
        <v>334</v>
      </c>
      <c r="B1760" s="116">
        <v>116972.0</v>
      </c>
    </row>
    <row r="1761">
      <c r="A1761" s="115" t="s">
        <v>1546</v>
      </c>
      <c r="B1761" s="116">
        <v>10413.0</v>
      </c>
    </row>
    <row r="1762">
      <c r="A1762" s="115" t="s">
        <v>1546</v>
      </c>
      <c r="B1762" s="116">
        <v>274.0</v>
      </c>
    </row>
    <row r="1763">
      <c r="A1763" s="115" t="s">
        <v>531</v>
      </c>
      <c r="B1763" s="116">
        <v>31286.0</v>
      </c>
    </row>
    <row r="1764">
      <c r="A1764" s="115" t="s">
        <v>532</v>
      </c>
      <c r="B1764" s="116">
        <v>20016.0</v>
      </c>
    </row>
    <row r="1765">
      <c r="A1765" s="115" t="s">
        <v>1604</v>
      </c>
      <c r="B1765" s="116">
        <v>19532.0</v>
      </c>
    </row>
    <row r="1766">
      <c r="A1766" s="115" t="s">
        <v>1604</v>
      </c>
      <c r="B1766" s="116">
        <v>80601.0</v>
      </c>
    </row>
    <row r="1767">
      <c r="A1767" s="115" t="s">
        <v>1605</v>
      </c>
      <c r="B1767" s="116">
        <v>19599.0</v>
      </c>
    </row>
    <row r="1768">
      <c r="A1768" s="115" t="s">
        <v>1605</v>
      </c>
      <c r="B1768" s="116">
        <v>84997.0</v>
      </c>
    </row>
    <row r="1769">
      <c r="A1769" s="115" t="s">
        <v>275</v>
      </c>
      <c r="B1769" s="116">
        <v>351.0</v>
      </c>
    </row>
    <row r="1770">
      <c r="A1770" s="115" t="s">
        <v>275</v>
      </c>
      <c r="B1770" s="116">
        <v>7086.0</v>
      </c>
    </row>
    <row r="1771">
      <c r="A1771" s="115" t="s">
        <v>1475</v>
      </c>
      <c r="B1771" s="116">
        <v>1730640.0</v>
      </c>
    </row>
    <row r="1772">
      <c r="A1772" s="115" t="s">
        <v>1475</v>
      </c>
      <c r="B1772" s="116">
        <v>29389.0</v>
      </c>
    </row>
    <row r="1773">
      <c r="A1773" s="115" t="s">
        <v>370</v>
      </c>
      <c r="B1773" s="116">
        <v>663.0</v>
      </c>
    </row>
    <row r="1774">
      <c r="A1774" s="115" t="s">
        <v>370</v>
      </c>
      <c r="B1774" s="116">
        <v>397.0</v>
      </c>
    </row>
    <row r="1775">
      <c r="A1775" s="115" t="s">
        <v>370</v>
      </c>
      <c r="B1775" s="116">
        <v>207.0</v>
      </c>
    </row>
    <row r="1776">
      <c r="A1776" s="115" t="s">
        <v>370</v>
      </c>
      <c r="B1776" s="116">
        <v>2434.0</v>
      </c>
    </row>
    <row r="1777">
      <c r="A1777" s="115" t="s">
        <v>370</v>
      </c>
      <c r="B1777" s="116">
        <v>829.0</v>
      </c>
    </row>
    <row r="1778">
      <c r="A1778" s="115" t="s">
        <v>370</v>
      </c>
      <c r="B1778" s="116">
        <v>111.0</v>
      </c>
    </row>
    <row r="1779">
      <c r="A1779" s="115" t="s">
        <v>370</v>
      </c>
      <c r="B1779" s="116">
        <v>2766.0</v>
      </c>
    </row>
    <row r="1780">
      <c r="A1780" s="115" t="s">
        <v>370</v>
      </c>
      <c r="B1780" s="116">
        <v>182.0</v>
      </c>
    </row>
    <row r="1781">
      <c r="A1781" s="115" t="s">
        <v>370</v>
      </c>
      <c r="B1781" s="116">
        <v>63.0</v>
      </c>
    </row>
    <row r="1782">
      <c r="A1782" s="115" t="s">
        <v>370</v>
      </c>
      <c r="B1782" s="116">
        <v>449.0</v>
      </c>
    </row>
    <row r="1783">
      <c r="A1783" s="115" t="s">
        <v>370</v>
      </c>
      <c r="B1783" s="116">
        <v>29122.0</v>
      </c>
    </row>
    <row r="1784">
      <c r="A1784" s="115" t="s">
        <v>1465</v>
      </c>
      <c r="B1784" s="116">
        <v>51331.0</v>
      </c>
    </row>
    <row r="1785">
      <c r="A1785" s="115" t="s">
        <v>308</v>
      </c>
      <c r="B1785" s="116">
        <v>140103.0</v>
      </c>
    </row>
    <row r="1786">
      <c r="A1786" s="115" t="s">
        <v>308</v>
      </c>
      <c r="B1786" s="116">
        <v>43114.0</v>
      </c>
    </row>
    <row r="1787">
      <c r="A1787" s="115" t="s">
        <v>1053</v>
      </c>
      <c r="B1787" s="116">
        <v>8872.0</v>
      </c>
    </row>
    <row r="1788">
      <c r="A1788" s="115" t="s">
        <v>1053</v>
      </c>
      <c r="B1788" s="116">
        <v>493.0</v>
      </c>
    </row>
    <row r="1789">
      <c r="A1789" s="115" t="s">
        <v>1053</v>
      </c>
      <c r="B1789" s="116">
        <v>493.0</v>
      </c>
    </row>
    <row r="1790">
      <c r="A1790" s="115" t="s">
        <v>1053</v>
      </c>
      <c r="B1790" s="116">
        <v>346.0</v>
      </c>
    </row>
    <row r="1791">
      <c r="A1791" s="115" t="s">
        <v>1053</v>
      </c>
      <c r="B1791" s="116">
        <v>137.0</v>
      </c>
    </row>
    <row r="1792">
      <c r="A1792" s="115" t="s">
        <v>1053</v>
      </c>
      <c r="B1792" s="116">
        <v>57245.0</v>
      </c>
    </row>
    <row r="1793">
      <c r="A1793" s="115" t="s">
        <v>1053</v>
      </c>
      <c r="B1793" s="116">
        <v>4390815.0</v>
      </c>
    </row>
    <row r="1794">
      <c r="A1794" s="115" t="s">
        <v>1057</v>
      </c>
      <c r="B1794" s="116">
        <v>88.0</v>
      </c>
    </row>
    <row r="1795">
      <c r="A1795" s="115" t="s">
        <v>1057</v>
      </c>
      <c r="B1795" s="116">
        <v>2384539.0</v>
      </c>
    </row>
    <row r="1796">
      <c r="A1796" s="115" t="s">
        <v>1057</v>
      </c>
      <c r="B1796" s="116">
        <v>36.0</v>
      </c>
    </row>
    <row r="1797">
      <c r="A1797" s="115" t="s">
        <v>1057</v>
      </c>
      <c r="B1797" s="116">
        <v>339.0</v>
      </c>
    </row>
    <row r="1798">
      <c r="A1798" s="115" t="s">
        <v>1057</v>
      </c>
      <c r="B1798" s="116">
        <v>36.0</v>
      </c>
    </row>
    <row r="1799">
      <c r="A1799" s="115" t="s">
        <v>1057</v>
      </c>
      <c r="B1799" s="116">
        <v>2311.0</v>
      </c>
    </row>
    <row r="1800">
      <c r="A1800" s="115" t="s">
        <v>1054</v>
      </c>
      <c r="B1800" s="116">
        <v>22271.0</v>
      </c>
    </row>
    <row r="1801">
      <c r="A1801" s="115" t="s">
        <v>1054</v>
      </c>
      <c r="B1801" s="116">
        <v>910.0</v>
      </c>
    </row>
    <row r="1802">
      <c r="A1802" s="115" t="s">
        <v>1054</v>
      </c>
      <c r="B1802" s="116">
        <v>11971.0</v>
      </c>
    </row>
    <row r="1803">
      <c r="A1803" s="115" t="s">
        <v>1054</v>
      </c>
      <c r="B1803" s="116">
        <v>2367066.0</v>
      </c>
    </row>
    <row r="1804">
      <c r="A1804" s="115" t="s">
        <v>1054</v>
      </c>
      <c r="B1804" s="116">
        <v>25606.0</v>
      </c>
    </row>
    <row r="1805">
      <c r="A1805" s="115" t="s">
        <v>1054</v>
      </c>
      <c r="B1805" s="116">
        <v>3549387.0</v>
      </c>
    </row>
    <row r="1806">
      <c r="A1806" s="115" t="s">
        <v>1054</v>
      </c>
      <c r="B1806" s="116">
        <v>8036567.0</v>
      </c>
    </row>
    <row r="1807">
      <c r="A1807" s="115" t="s">
        <v>1054</v>
      </c>
      <c r="B1807" s="116">
        <v>893814.0</v>
      </c>
    </row>
    <row r="1808">
      <c r="A1808" s="115" t="s">
        <v>1054</v>
      </c>
      <c r="B1808" s="116">
        <v>111.0</v>
      </c>
    </row>
    <row r="1809">
      <c r="A1809" s="115" t="s">
        <v>1054</v>
      </c>
      <c r="B1809" s="116">
        <v>15047.0</v>
      </c>
    </row>
    <row r="1810">
      <c r="A1810" s="115" t="s">
        <v>1054</v>
      </c>
      <c r="B1810" s="116">
        <v>525.0</v>
      </c>
    </row>
    <row r="1811">
      <c r="A1811" s="115" t="s">
        <v>1058</v>
      </c>
      <c r="B1811" s="116">
        <v>7877062.0</v>
      </c>
    </row>
    <row r="1812">
      <c r="A1812" s="115" t="s">
        <v>1058</v>
      </c>
      <c r="B1812" s="116">
        <v>52.0</v>
      </c>
    </row>
    <row r="1813">
      <c r="A1813" s="115" t="s">
        <v>1058</v>
      </c>
      <c r="B1813" s="116">
        <v>14766.0</v>
      </c>
    </row>
    <row r="1814">
      <c r="A1814" s="115" t="s">
        <v>1058</v>
      </c>
      <c r="B1814" s="116">
        <v>1278894.0</v>
      </c>
    </row>
    <row r="1815">
      <c r="A1815" s="115" t="s">
        <v>1058</v>
      </c>
      <c r="B1815" s="116">
        <v>291942.0</v>
      </c>
    </row>
    <row r="1816">
      <c r="A1816" s="115" t="s">
        <v>1058</v>
      </c>
      <c r="B1816" s="116">
        <v>1649.0</v>
      </c>
    </row>
    <row r="1817">
      <c r="A1817" s="115" t="s">
        <v>1058</v>
      </c>
      <c r="B1817" s="116">
        <v>3252511.0</v>
      </c>
    </row>
    <row r="1818">
      <c r="A1818" s="115" t="s">
        <v>1058</v>
      </c>
      <c r="B1818" s="116">
        <v>16424.0</v>
      </c>
    </row>
    <row r="1819">
      <c r="A1819" s="115" t="s">
        <v>1058</v>
      </c>
      <c r="B1819" s="116">
        <v>37.0</v>
      </c>
    </row>
    <row r="1820">
      <c r="A1820" s="115" t="s">
        <v>1058</v>
      </c>
      <c r="B1820" s="116">
        <v>424.0</v>
      </c>
    </row>
    <row r="1821">
      <c r="A1821" s="115" t="s">
        <v>1058</v>
      </c>
      <c r="B1821" s="116">
        <v>60.0</v>
      </c>
    </row>
    <row r="1822">
      <c r="A1822" s="115" t="s">
        <v>1051</v>
      </c>
      <c r="B1822" s="116">
        <v>36256.0</v>
      </c>
    </row>
    <row r="1823">
      <c r="A1823" s="115" t="s">
        <v>1051</v>
      </c>
      <c r="B1823" s="116">
        <v>2344.0</v>
      </c>
    </row>
    <row r="1824">
      <c r="A1824" s="115" t="s">
        <v>1051</v>
      </c>
      <c r="B1824" s="116">
        <v>123.0</v>
      </c>
    </row>
    <row r="1825">
      <c r="A1825" s="115" t="s">
        <v>1051</v>
      </c>
      <c r="B1825" s="116">
        <v>1036.0</v>
      </c>
    </row>
    <row r="1826">
      <c r="A1826" s="115" t="s">
        <v>1051</v>
      </c>
      <c r="B1826" s="116">
        <v>455.0</v>
      </c>
    </row>
    <row r="1827">
      <c r="A1827" s="115" t="s">
        <v>1051</v>
      </c>
      <c r="B1827" s="116">
        <v>473.0</v>
      </c>
    </row>
    <row r="1828">
      <c r="A1828" s="115" t="s">
        <v>1051</v>
      </c>
      <c r="B1828" s="116">
        <v>970.0</v>
      </c>
    </row>
    <row r="1829">
      <c r="A1829" s="115" t="s">
        <v>1052</v>
      </c>
      <c r="B1829" s="116">
        <v>1.0</v>
      </c>
    </row>
    <row r="1830">
      <c r="A1830" s="115" t="s">
        <v>1052</v>
      </c>
      <c r="B1830" s="116">
        <v>2107.0</v>
      </c>
    </row>
    <row r="1831">
      <c r="A1831" s="115" t="s">
        <v>1052</v>
      </c>
      <c r="B1831" s="116">
        <v>2416.0</v>
      </c>
    </row>
    <row r="1832">
      <c r="A1832" s="115" t="s">
        <v>1052</v>
      </c>
      <c r="B1832" s="116">
        <v>24.0</v>
      </c>
    </row>
    <row r="1833">
      <c r="A1833" s="115" t="s">
        <v>1052</v>
      </c>
      <c r="B1833" s="116">
        <v>455.0</v>
      </c>
    </row>
    <row r="1834">
      <c r="A1834" s="115" t="s">
        <v>1052</v>
      </c>
      <c r="B1834" s="116">
        <v>454.0</v>
      </c>
    </row>
    <row r="1835">
      <c r="A1835" s="115" t="s">
        <v>1052</v>
      </c>
      <c r="B1835" s="116">
        <v>579.0</v>
      </c>
    </row>
    <row r="1836">
      <c r="A1836" s="115" t="s">
        <v>1052</v>
      </c>
      <c r="B1836" s="116">
        <v>30290.0</v>
      </c>
    </row>
    <row r="1837">
      <c r="A1837" s="115" t="s">
        <v>1052</v>
      </c>
      <c r="B1837" s="116">
        <v>3163.0</v>
      </c>
    </row>
    <row r="1838">
      <c r="A1838" s="115" t="s">
        <v>1052</v>
      </c>
      <c r="B1838" s="116">
        <v>103.0</v>
      </c>
    </row>
    <row r="1839">
      <c r="A1839" s="115" t="s">
        <v>1052</v>
      </c>
      <c r="B1839" s="116">
        <v>9505.0</v>
      </c>
    </row>
    <row r="1840">
      <c r="A1840" s="115" t="s">
        <v>1052</v>
      </c>
      <c r="B1840" s="116">
        <v>579.0</v>
      </c>
    </row>
    <row r="1841">
      <c r="A1841" s="115" t="s">
        <v>1055</v>
      </c>
      <c r="B1841" s="116">
        <v>493.0</v>
      </c>
    </row>
    <row r="1842">
      <c r="A1842" s="115" t="s">
        <v>1055</v>
      </c>
      <c r="B1842" s="116">
        <v>2141.0</v>
      </c>
    </row>
    <row r="1843">
      <c r="A1843" s="115" t="s">
        <v>1055</v>
      </c>
      <c r="B1843" s="116">
        <v>640.0</v>
      </c>
    </row>
    <row r="1844">
      <c r="A1844" s="115" t="s">
        <v>1056</v>
      </c>
      <c r="B1844" s="116">
        <v>11883.0</v>
      </c>
    </row>
    <row r="1845">
      <c r="A1845" s="115" t="s">
        <v>1059</v>
      </c>
      <c r="B1845" s="116">
        <v>0.0</v>
      </c>
    </row>
    <row r="1846">
      <c r="A1846" s="115" t="s">
        <v>1059</v>
      </c>
      <c r="B1846" s="116">
        <v>54.0</v>
      </c>
    </row>
    <row r="1847">
      <c r="A1847" s="115" t="s">
        <v>1059</v>
      </c>
      <c r="B1847" s="116">
        <v>19.0</v>
      </c>
    </row>
    <row r="1848">
      <c r="A1848" s="115" t="s">
        <v>1059</v>
      </c>
      <c r="B1848" s="116">
        <v>52.0</v>
      </c>
    </row>
    <row r="1849">
      <c r="A1849" s="115" t="s">
        <v>1059</v>
      </c>
      <c r="B1849" s="116">
        <v>60.0</v>
      </c>
    </row>
    <row r="1850">
      <c r="A1850" s="115" t="s">
        <v>1059</v>
      </c>
      <c r="B1850" s="116">
        <v>52.0</v>
      </c>
    </row>
    <row r="1851">
      <c r="A1851" s="115" t="s">
        <v>1059</v>
      </c>
      <c r="B1851" s="116">
        <v>1247.0</v>
      </c>
    </row>
    <row r="1852">
      <c r="A1852" s="115" t="s">
        <v>1059</v>
      </c>
      <c r="B1852" s="116">
        <v>317.0</v>
      </c>
    </row>
    <row r="1853">
      <c r="A1853" s="115" t="s">
        <v>1059</v>
      </c>
      <c r="B1853" s="116">
        <v>60.0</v>
      </c>
    </row>
    <row r="1854">
      <c r="A1854" s="115" t="s">
        <v>1059</v>
      </c>
      <c r="B1854" s="116">
        <v>5.0</v>
      </c>
    </row>
    <row r="1855">
      <c r="A1855" s="115" t="s">
        <v>1059</v>
      </c>
      <c r="B1855" s="116">
        <v>36.0</v>
      </c>
    </row>
    <row r="1856">
      <c r="A1856" s="115" t="s">
        <v>1059</v>
      </c>
      <c r="B1856" s="116">
        <v>44.0</v>
      </c>
    </row>
    <row r="1857">
      <c r="A1857" s="115" t="s">
        <v>1059</v>
      </c>
      <c r="B1857" s="116">
        <v>60.0</v>
      </c>
    </row>
    <row r="1858">
      <c r="A1858" s="115" t="s">
        <v>1633</v>
      </c>
      <c r="B1858" s="116">
        <v>25371.0</v>
      </c>
    </row>
    <row r="1859">
      <c r="A1859" s="115" t="s">
        <v>1325</v>
      </c>
      <c r="B1859" s="116">
        <v>235.0</v>
      </c>
    </row>
    <row r="1860">
      <c r="A1860" s="115" t="s">
        <v>1325</v>
      </c>
      <c r="B1860" s="116">
        <v>3498.0</v>
      </c>
    </row>
    <row r="1861">
      <c r="A1861" s="115" t="s">
        <v>566</v>
      </c>
      <c r="B1861" s="116">
        <v>7781.0</v>
      </c>
    </row>
    <row r="1862">
      <c r="A1862" s="115" t="s">
        <v>1510</v>
      </c>
      <c r="B1862" s="116">
        <v>6244.0</v>
      </c>
    </row>
    <row r="1863">
      <c r="A1863" s="115" t="s">
        <v>1510</v>
      </c>
      <c r="B1863" s="116">
        <v>558458.0</v>
      </c>
    </row>
    <row r="1864">
      <c r="A1864" s="115" t="s">
        <v>1511</v>
      </c>
      <c r="B1864" s="116">
        <v>41261.0</v>
      </c>
    </row>
    <row r="1865">
      <c r="A1865" s="115" t="s">
        <v>1509</v>
      </c>
      <c r="B1865" s="116">
        <v>22062.0</v>
      </c>
    </row>
    <row r="1866">
      <c r="A1866" s="115" t="s">
        <v>1744</v>
      </c>
      <c r="B1866" s="116">
        <v>52.0</v>
      </c>
    </row>
    <row r="1867">
      <c r="A1867" s="115" t="s">
        <v>1744</v>
      </c>
      <c r="B1867" s="116">
        <v>5.0</v>
      </c>
    </row>
    <row r="1868">
      <c r="A1868" s="115" t="s">
        <v>1505</v>
      </c>
      <c r="B1868" s="116">
        <v>28722.0</v>
      </c>
    </row>
    <row r="1869">
      <c r="A1869" s="115" t="s">
        <v>1697</v>
      </c>
      <c r="B1869" s="116">
        <v>369.0</v>
      </c>
    </row>
    <row r="1870">
      <c r="A1870" s="115" t="s">
        <v>1697</v>
      </c>
      <c r="B1870" s="116">
        <v>17238.0</v>
      </c>
    </row>
    <row r="1871">
      <c r="A1871" s="115" t="s">
        <v>1506</v>
      </c>
      <c r="B1871" s="116">
        <v>27706.0</v>
      </c>
    </row>
    <row r="1872">
      <c r="A1872" s="115" t="s">
        <v>1513</v>
      </c>
      <c r="B1872" s="116">
        <v>130534.0</v>
      </c>
    </row>
    <row r="1873">
      <c r="A1873" s="115" t="s">
        <v>1513</v>
      </c>
      <c r="B1873" s="116">
        <v>138016.0</v>
      </c>
    </row>
    <row r="1874">
      <c r="A1874" s="115" t="s">
        <v>1514</v>
      </c>
      <c r="B1874" s="116">
        <v>99.0</v>
      </c>
    </row>
    <row r="1875">
      <c r="A1875" s="115" t="s">
        <v>1514</v>
      </c>
      <c r="B1875" s="116">
        <v>92660.0</v>
      </c>
    </row>
    <row r="1876">
      <c r="A1876" s="115" t="s">
        <v>1389</v>
      </c>
      <c r="B1876" s="116">
        <v>4668.0</v>
      </c>
    </row>
    <row r="1877">
      <c r="A1877" s="115" t="s">
        <v>1574</v>
      </c>
      <c r="B1877" s="116">
        <v>80159.0</v>
      </c>
    </row>
    <row r="1878">
      <c r="A1878" s="115" t="s">
        <v>1382</v>
      </c>
      <c r="B1878" s="116">
        <v>20311.0</v>
      </c>
    </row>
    <row r="1879">
      <c r="A1879" s="115" t="s">
        <v>1644</v>
      </c>
      <c r="B1879" s="116">
        <v>25250.0</v>
      </c>
    </row>
    <row r="1880">
      <c r="A1880" s="115" t="s">
        <v>1654</v>
      </c>
      <c r="B1880" s="116">
        <v>55089.0</v>
      </c>
    </row>
    <row r="1881">
      <c r="A1881" s="115" t="s">
        <v>1698</v>
      </c>
      <c r="B1881" s="116">
        <v>32207.0</v>
      </c>
    </row>
    <row r="1882">
      <c r="A1882" s="115" t="s">
        <v>1698</v>
      </c>
      <c r="B1882" s="116">
        <v>370.0</v>
      </c>
    </row>
    <row r="1883">
      <c r="A1883" s="115" t="s">
        <v>588</v>
      </c>
      <c r="B1883" s="116">
        <v>3.1481867E7</v>
      </c>
    </row>
    <row r="1884">
      <c r="A1884" s="115" t="s">
        <v>588</v>
      </c>
      <c r="B1884" s="116">
        <v>68003.0</v>
      </c>
    </row>
    <row r="1885">
      <c r="A1885" s="115" t="s">
        <v>588</v>
      </c>
      <c r="B1885" s="116">
        <v>187976.0</v>
      </c>
    </row>
    <row r="1886">
      <c r="A1886" s="115" t="s">
        <v>781</v>
      </c>
      <c r="B1886" s="116">
        <v>179971.0</v>
      </c>
    </row>
    <row r="1887">
      <c r="A1887" s="115" t="s">
        <v>781</v>
      </c>
      <c r="B1887" s="116">
        <v>33423.0</v>
      </c>
    </row>
    <row r="1888">
      <c r="A1888" s="115" t="s">
        <v>414</v>
      </c>
      <c r="B1888" s="116">
        <v>296.0</v>
      </c>
    </row>
    <row r="1889">
      <c r="A1889" s="115" t="s">
        <v>414</v>
      </c>
      <c r="B1889" s="116">
        <v>6123.0</v>
      </c>
    </row>
    <row r="1890">
      <c r="A1890" s="115" t="s">
        <v>414</v>
      </c>
      <c r="B1890" s="116">
        <v>7.0</v>
      </c>
    </row>
    <row r="1891">
      <c r="A1891" s="115" t="s">
        <v>772</v>
      </c>
      <c r="B1891" s="116">
        <v>0.0</v>
      </c>
    </row>
    <row r="1892">
      <c r="A1892" s="115" t="s">
        <v>772</v>
      </c>
      <c r="B1892" s="116">
        <v>9516.0</v>
      </c>
    </row>
    <row r="1893">
      <c r="A1893" s="115" t="s">
        <v>772</v>
      </c>
      <c r="B1893" s="116">
        <v>465.0</v>
      </c>
    </row>
    <row r="1894">
      <c r="A1894" s="115" t="s">
        <v>772</v>
      </c>
      <c r="B1894" s="116">
        <v>1702.0</v>
      </c>
    </row>
    <row r="1895">
      <c r="A1895" s="115" t="s">
        <v>772</v>
      </c>
      <c r="B1895" s="116">
        <v>1713.0</v>
      </c>
    </row>
    <row r="1896">
      <c r="A1896" s="115" t="s">
        <v>772</v>
      </c>
      <c r="B1896" s="116">
        <v>2976.0</v>
      </c>
    </row>
    <row r="1897">
      <c r="A1897" s="115" t="s">
        <v>772</v>
      </c>
      <c r="B1897" s="116">
        <v>9360.0</v>
      </c>
    </row>
    <row r="1898">
      <c r="A1898" s="115" t="s">
        <v>772</v>
      </c>
      <c r="B1898" s="116">
        <v>9360.0</v>
      </c>
    </row>
    <row r="1899">
      <c r="A1899" s="115" t="s">
        <v>772</v>
      </c>
      <c r="B1899" s="116">
        <v>9360.0</v>
      </c>
    </row>
    <row r="1900">
      <c r="A1900" s="115" t="s">
        <v>772</v>
      </c>
      <c r="B1900" s="116">
        <v>23260.0</v>
      </c>
    </row>
    <row r="1901">
      <c r="A1901" s="115" t="s">
        <v>686</v>
      </c>
      <c r="B1901" s="116">
        <v>125919.0</v>
      </c>
    </row>
    <row r="1902">
      <c r="A1902" s="115" t="s">
        <v>767</v>
      </c>
      <c r="B1902" s="116">
        <v>10244.0</v>
      </c>
    </row>
    <row r="1903">
      <c r="A1903" s="115" t="s">
        <v>767</v>
      </c>
      <c r="B1903" s="116">
        <v>0.0</v>
      </c>
    </row>
    <row r="1904">
      <c r="A1904" s="115" t="s">
        <v>767</v>
      </c>
      <c r="B1904" s="116">
        <v>9575.0</v>
      </c>
    </row>
    <row r="1905">
      <c r="A1905" s="115" t="s">
        <v>767</v>
      </c>
      <c r="B1905" s="116">
        <v>22773.0</v>
      </c>
    </row>
    <row r="1906">
      <c r="A1906" s="115" t="s">
        <v>767</v>
      </c>
      <c r="B1906" s="116">
        <v>1703.0</v>
      </c>
    </row>
    <row r="1907">
      <c r="A1907" s="115" t="s">
        <v>767</v>
      </c>
      <c r="B1907" s="116">
        <v>9575.0</v>
      </c>
    </row>
    <row r="1908">
      <c r="A1908" s="115" t="s">
        <v>767</v>
      </c>
      <c r="B1908" s="116">
        <v>424.0</v>
      </c>
    </row>
    <row r="1909">
      <c r="A1909" s="115" t="s">
        <v>767</v>
      </c>
      <c r="B1909" s="116">
        <v>2071.0</v>
      </c>
    </row>
    <row r="1910">
      <c r="A1910" s="115" t="s">
        <v>767</v>
      </c>
      <c r="B1910" s="116">
        <v>1894.0</v>
      </c>
    </row>
    <row r="1911">
      <c r="A1911" s="115" t="s">
        <v>767</v>
      </c>
      <c r="B1911" s="116">
        <v>9575.0</v>
      </c>
    </row>
    <row r="1912">
      <c r="A1912" s="115" t="s">
        <v>942</v>
      </c>
      <c r="B1912" s="116">
        <v>234507.0</v>
      </c>
    </row>
    <row r="1913">
      <c r="A1913" s="115" t="s">
        <v>942</v>
      </c>
      <c r="B1913" s="116">
        <v>795287.0</v>
      </c>
    </row>
    <row r="1914">
      <c r="A1914" s="115" t="s">
        <v>942</v>
      </c>
      <c r="B1914" s="116">
        <v>772447.0</v>
      </c>
    </row>
    <row r="1915">
      <c r="A1915" s="115" t="s">
        <v>942</v>
      </c>
      <c r="B1915" s="116">
        <v>294764.0</v>
      </c>
    </row>
    <row r="1916">
      <c r="A1916" s="115" t="s">
        <v>942</v>
      </c>
      <c r="B1916" s="116">
        <v>211414.0</v>
      </c>
    </row>
    <row r="1917">
      <c r="A1917" s="115" t="s">
        <v>942</v>
      </c>
      <c r="B1917" s="116">
        <v>4111.0</v>
      </c>
    </row>
    <row r="1918">
      <c r="A1918" s="115" t="s">
        <v>1699</v>
      </c>
      <c r="B1918" s="116">
        <v>86952.0</v>
      </c>
    </row>
    <row r="1919">
      <c r="A1919" s="115" t="s">
        <v>519</v>
      </c>
      <c r="B1919" s="116">
        <v>130.0</v>
      </c>
    </row>
    <row r="1920">
      <c r="A1920" s="115" t="s">
        <v>519</v>
      </c>
      <c r="B1920" s="116">
        <v>1386.0</v>
      </c>
    </row>
    <row r="1921">
      <c r="A1921" s="115" t="s">
        <v>519</v>
      </c>
      <c r="B1921" s="116">
        <v>1386.0</v>
      </c>
    </row>
    <row r="1922">
      <c r="A1922" s="115" t="s">
        <v>519</v>
      </c>
      <c r="B1922" s="116">
        <v>1386.0</v>
      </c>
    </row>
    <row r="1923">
      <c r="A1923" s="115" t="s">
        <v>1301</v>
      </c>
      <c r="B1923" s="116">
        <v>301.0</v>
      </c>
    </row>
    <row r="1924">
      <c r="A1924" s="115" t="s">
        <v>1301</v>
      </c>
      <c r="B1924" s="116">
        <v>37214.0</v>
      </c>
    </row>
    <row r="1925">
      <c r="A1925" s="115" t="s">
        <v>1301</v>
      </c>
      <c r="B1925" s="116">
        <v>7.0</v>
      </c>
    </row>
    <row r="1926">
      <c r="A1926" s="115" t="s">
        <v>1302</v>
      </c>
      <c r="B1926" s="116">
        <v>42349.0</v>
      </c>
    </row>
    <row r="1927">
      <c r="A1927" s="115" t="s">
        <v>1302</v>
      </c>
      <c r="B1927" s="116">
        <v>10888.0</v>
      </c>
    </row>
    <row r="1928">
      <c r="A1928" s="115" t="s">
        <v>1294</v>
      </c>
      <c r="B1928" s="116">
        <v>18864.0</v>
      </c>
    </row>
    <row r="1929">
      <c r="A1929" s="115" t="s">
        <v>1294</v>
      </c>
      <c r="B1929" s="116">
        <v>19444.0</v>
      </c>
    </row>
    <row r="1930">
      <c r="A1930" s="115" t="s">
        <v>1295</v>
      </c>
      <c r="B1930" s="116">
        <v>16729.0</v>
      </c>
    </row>
    <row r="1931">
      <c r="A1931" s="115" t="s">
        <v>1295</v>
      </c>
      <c r="B1931" s="116">
        <v>58.0</v>
      </c>
    </row>
    <row r="1932">
      <c r="A1932" s="115" t="s">
        <v>1296</v>
      </c>
      <c r="B1932" s="116">
        <v>16634.0</v>
      </c>
    </row>
    <row r="1933">
      <c r="A1933" s="115" t="s">
        <v>1296</v>
      </c>
      <c r="B1933" s="116">
        <v>58.0</v>
      </c>
    </row>
    <row r="1934">
      <c r="A1934" s="115" t="s">
        <v>1297</v>
      </c>
      <c r="B1934" s="116">
        <v>16592.0</v>
      </c>
    </row>
    <row r="1935">
      <c r="A1935" s="115" t="s">
        <v>1297</v>
      </c>
      <c r="B1935" s="116">
        <v>58.0</v>
      </c>
    </row>
    <row r="1936">
      <c r="A1936" s="115" t="s">
        <v>1298</v>
      </c>
      <c r="B1936" s="116">
        <v>16641.0</v>
      </c>
    </row>
    <row r="1937">
      <c r="A1937" s="115" t="s">
        <v>1298</v>
      </c>
      <c r="B1937" s="116">
        <v>58.0</v>
      </c>
    </row>
    <row r="1938">
      <c r="A1938" s="115" t="s">
        <v>1299</v>
      </c>
      <c r="B1938" s="116">
        <v>24669.0</v>
      </c>
    </row>
    <row r="1939">
      <c r="A1939" s="115" t="s">
        <v>1299</v>
      </c>
      <c r="B1939" s="116">
        <v>11763.0</v>
      </c>
    </row>
    <row r="1940">
      <c r="A1940" s="115" t="s">
        <v>1299</v>
      </c>
      <c r="B1940" s="116">
        <v>645.0</v>
      </c>
    </row>
    <row r="1941">
      <c r="A1941" s="115" t="s">
        <v>599</v>
      </c>
      <c r="B1941" s="116">
        <v>96.0</v>
      </c>
    </row>
    <row r="1942">
      <c r="A1942" s="115" t="s">
        <v>599</v>
      </c>
      <c r="B1942" s="116">
        <v>6186.0</v>
      </c>
    </row>
    <row r="1943">
      <c r="A1943" s="115" t="s">
        <v>600</v>
      </c>
      <c r="B1943" s="116">
        <v>96.0</v>
      </c>
    </row>
    <row r="1944">
      <c r="A1944" s="115" t="s">
        <v>600</v>
      </c>
      <c r="B1944" s="116">
        <v>6902.0</v>
      </c>
    </row>
    <row r="1945">
      <c r="A1945" s="115" t="s">
        <v>601</v>
      </c>
      <c r="B1945" s="116">
        <v>5981.0</v>
      </c>
    </row>
    <row r="1946">
      <c r="A1946" s="115" t="s">
        <v>601</v>
      </c>
      <c r="B1946" s="116">
        <v>96.0</v>
      </c>
    </row>
    <row r="1947">
      <c r="A1947" s="115" t="s">
        <v>602</v>
      </c>
      <c r="B1947" s="116">
        <v>96.0</v>
      </c>
    </row>
    <row r="1948">
      <c r="A1948" s="115" t="s">
        <v>602</v>
      </c>
      <c r="B1948" s="116">
        <v>7338.0</v>
      </c>
    </row>
    <row r="1949">
      <c r="A1949" s="115" t="s">
        <v>603</v>
      </c>
      <c r="B1949" s="116">
        <v>96.0</v>
      </c>
    </row>
    <row r="1950">
      <c r="A1950" s="115" t="s">
        <v>603</v>
      </c>
      <c r="B1950" s="116">
        <v>5631.0</v>
      </c>
    </row>
    <row r="1951">
      <c r="A1951" s="115" t="s">
        <v>604</v>
      </c>
      <c r="B1951" s="116">
        <v>5924.0</v>
      </c>
    </row>
    <row r="1952">
      <c r="A1952" s="115" t="s">
        <v>604</v>
      </c>
      <c r="B1952" s="116">
        <v>96.0</v>
      </c>
    </row>
    <row r="1953">
      <c r="A1953" s="115" t="s">
        <v>605</v>
      </c>
      <c r="B1953" s="116">
        <v>96.0</v>
      </c>
    </row>
    <row r="1954">
      <c r="A1954" s="115" t="s">
        <v>605</v>
      </c>
      <c r="B1954" s="116">
        <v>6153.0</v>
      </c>
    </row>
    <row r="1955">
      <c r="A1955" s="115" t="s">
        <v>606</v>
      </c>
      <c r="B1955" s="116">
        <v>96.0</v>
      </c>
    </row>
    <row r="1956">
      <c r="A1956" s="115" t="s">
        <v>606</v>
      </c>
      <c r="B1956" s="116">
        <v>6622.0</v>
      </c>
    </row>
    <row r="1957">
      <c r="A1957" s="115" t="s">
        <v>636</v>
      </c>
      <c r="B1957" s="116">
        <v>5000.0</v>
      </c>
    </row>
    <row r="1958">
      <c r="A1958" s="115" t="s">
        <v>636</v>
      </c>
      <c r="B1958" s="116">
        <v>96.0</v>
      </c>
    </row>
    <row r="1959">
      <c r="A1959" s="115" t="s">
        <v>687</v>
      </c>
      <c r="B1959" s="116">
        <v>11826.0</v>
      </c>
    </row>
    <row r="1960">
      <c r="A1960" s="115" t="s">
        <v>687</v>
      </c>
      <c r="B1960" s="116">
        <v>96.0</v>
      </c>
    </row>
    <row r="1961">
      <c r="A1961" s="115" t="s">
        <v>688</v>
      </c>
      <c r="B1961" s="116">
        <v>96.0</v>
      </c>
    </row>
    <row r="1962">
      <c r="A1962" s="115" t="s">
        <v>688</v>
      </c>
      <c r="B1962" s="116">
        <v>11450.0</v>
      </c>
    </row>
    <row r="1963">
      <c r="A1963" s="115" t="s">
        <v>689</v>
      </c>
      <c r="B1963" s="116">
        <v>11567.0</v>
      </c>
    </row>
    <row r="1964">
      <c r="A1964" s="115" t="s">
        <v>689</v>
      </c>
      <c r="B1964" s="116">
        <v>96.0</v>
      </c>
    </row>
    <row r="1965">
      <c r="A1965" s="115" t="s">
        <v>249</v>
      </c>
      <c r="B1965" s="116">
        <v>20493.0</v>
      </c>
    </row>
    <row r="1966">
      <c r="A1966" s="115" t="s">
        <v>249</v>
      </c>
      <c r="B1966" s="116">
        <v>482968.0</v>
      </c>
    </row>
    <row r="1967">
      <c r="A1967" s="115" t="s">
        <v>1463</v>
      </c>
      <c r="B1967" s="116">
        <v>55717.0</v>
      </c>
    </row>
    <row r="1968">
      <c r="A1968" s="115" t="s">
        <v>1700</v>
      </c>
      <c r="B1968" s="116">
        <v>146651.0</v>
      </c>
    </row>
    <row r="1969">
      <c r="A1969" s="115" t="s">
        <v>1700</v>
      </c>
      <c r="B1969" s="116">
        <v>646636.0</v>
      </c>
    </row>
    <row r="1970">
      <c r="A1970" s="115" t="s">
        <v>325</v>
      </c>
      <c r="B1970" s="116">
        <v>83659.0</v>
      </c>
    </row>
    <row r="1971">
      <c r="A1971" s="115" t="s">
        <v>325</v>
      </c>
      <c r="B1971" s="116">
        <v>111.0</v>
      </c>
    </row>
    <row r="1972">
      <c r="A1972" s="115" t="s">
        <v>325</v>
      </c>
      <c r="B1972" s="116">
        <v>647.0</v>
      </c>
    </row>
    <row r="1973">
      <c r="A1973" s="115" t="s">
        <v>326</v>
      </c>
      <c r="B1973" s="116">
        <v>101.0</v>
      </c>
    </row>
    <row r="1974">
      <c r="A1974" s="115" t="s">
        <v>326</v>
      </c>
      <c r="B1974" s="116">
        <v>57752.0</v>
      </c>
    </row>
    <row r="1975">
      <c r="A1975" s="115" t="s">
        <v>326</v>
      </c>
      <c r="B1975" s="116">
        <v>630.0</v>
      </c>
    </row>
    <row r="1976">
      <c r="A1976" s="115" t="s">
        <v>349</v>
      </c>
      <c r="B1976" s="116">
        <v>107426.0</v>
      </c>
    </row>
    <row r="1977">
      <c r="A1977" s="115" t="s">
        <v>349</v>
      </c>
      <c r="B1977" s="116">
        <v>2321.0</v>
      </c>
    </row>
    <row r="1978">
      <c r="A1978" s="115" t="s">
        <v>309</v>
      </c>
      <c r="B1978" s="116">
        <v>13768.0</v>
      </c>
    </row>
    <row r="1979">
      <c r="A1979" s="115" t="s">
        <v>309</v>
      </c>
      <c r="B1979" s="116">
        <v>46718.0</v>
      </c>
    </row>
    <row r="1980">
      <c r="A1980" s="115" t="s">
        <v>309</v>
      </c>
      <c r="B1980" s="116">
        <v>26.0</v>
      </c>
    </row>
    <row r="1981">
      <c r="A1981" s="115" t="s">
        <v>309</v>
      </c>
      <c r="B1981" s="116">
        <v>1049.0</v>
      </c>
    </row>
    <row r="1982">
      <c r="A1982" s="115" t="s">
        <v>306</v>
      </c>
      <c r="B1982" s="116">
        <v>37400.0</v>
      </c>
    </row>
    <row r="1983">
      <c r="A1983" s="115" t="s">
        <v>306</v>
      </c>
      <c r="B1983" s="116">
        <v>1049.0</v>
      </c>
    </row>
    <row r="1984">
      <c r="A1984" s="115" t="s">
        <v>306</v>
      </c>
      <c r="B1984" s="116">
        <v>13283.0</v>
      </c>
    </row>
    <row r="1985">
      <c r="A1985" s="115" t="s">
        <v>306</v>
      </c>
      <c r="B1985" s="116">
        <v>26.0</v>
      </c>
    </row>
    <row r="1986">
      <c r="A1986" s="115" t="s">
        <v>310</v>
      </c>
      <c r="B1986" s="116">
        <v>26.0</v>
      </c>
    </row>
    <row r="1987">
      <c r="A1987" s="115" t="s">
        <v>310</v>
      </c>
      <c r="B1987" s="116">
        <v>11803.0</v>
      </c>
    </row>
    <row r="1988">
      <c r="A1988" s="115" t="s">
        <v>310</v>
      </c>
      <c r="B1988" s="116">
        <v>96555.0</v>
      </c>
    </row>
    <row r="1989">
      <c r="A1989" s="115" t="s">
        <v>310</v>
      </c>
      <c r="B1989" s="116">
        <v>1516.0</v>
      </c>
    </row>
    <row r="1990">
      <c r="A1990" s="115" t="s">
        <v>307</v>
      </c>
      <c r="B1990" s="116">
        <v>26.0</v>
      </c>
    </row>
    <row r="1991">
      <c r="A1991" s="115" t="s">
        <v>307</v>
      </c>
      <c r="B1991" s="116">
        <v>1516.0</v>
      </c>
    </row>
    <row r="1992">
      <c r="A1992" s="115" t="s">
        <v>307</v>
      </c>
      <c r="B1992" s="116">
        <v>88977.0</v>
      </c>
    </row>
    <row r="1993">
      <c r="A1993" s="115" t="s">
        <v>307</v>
      </c>
      <c r="B1993" s="116">
        <v>11797.0</v>
      </c>
    </row>
    <row r="1994">
      <c r="A1994" s="115" t="s">
        <v>1586</v>
      </c>
      <c r="B1994" s="116">
        <v>103019.0</v>
      </c>
    </row>
    <row r="1995">
      <c r="A1995" s="115" t="s">
        <v>1586</v>
      </c>
      <c r="B1995" s="116">
        <v>115672.0</v>
      </c>
    </row>
    <row r="1996">
      <c r="A1996" s="115" t="s">
        <v>1586</v>
      </c>
      <c r="B1996" s="116">
        <v>1009261.0</v>
      </c>
    </row>
    <row r="1997">
      <c r="A1997" s="115" t="s">
        <v>413</v>
      </c>
      <c r="B1997" s="116">
        <v>4035.0</v>
      </c>
    </row>
    <row r="1998">
      <c r="A1998" s="115" t="s">
        <v>413</v>
      </c>
      <c r="B1998" s="116">
        <v>4894.0</v>
      </c>
    </row>
    <row r="1999">
      <c r="A1999" s="115" t="s">
        <v>413</v>
      </c>
      <c r="B1999" s="116">
        <v>96.0</v>
      </c>
    </row>
    <row r="2000">
      <c r="A2000" s="115" t="s">
        <v>1327</v>
      </c>
      <c r="B2000" s="116">
        <v>32391.0</v>
      </c>
    </row>
    <row r="2001">
      <c r="A2001" s="115" t="s">
        <v>1332</v>
      </c>
      <c r="B2001" s="116">
        <v>33.0</v>
      </c>
    </row>
    <row r="2002">
      <c r="A2002" s="115" t="s">
        <v>1332</v>
      </c>
      <c r="B2002" s="116">
        <v>67.0</v>
      </c>
    </row>
    <row r="2003">
      <c r="A2003" s="115" t="s">
        <v>1332</v>
      </c>
      <c r="B2003" s="116">
        <v>23650.0</v>
      </c>
    </row>
    <row r="2004">
      <c r="A2004" s="115" t="s">
        <v>1332</v>
      </c>
      <c r="B2004" s="116">
        <v>33.0</v>
      </c>
    </row>
    <row r="2005">
      <c r="A2005" s="115" t="s">
        <v>1332</v>
      </c>
      <c r="B2005" s="116">
        <v>11.0</v>
      </c>
    </row>
    <row r="2006">
      <c r="A2006" s="115" t="s">
        <v>1332</v>
      </c>
      <c r="B2006" s="116">
        <v>1019.0</v>
      </c>
    </row>
    <row r="2007">
      <c r="A2007" s="115" t="s">
        <v>1332</v>
      </c>
      <c r="B2007" s="116">
        <v>2986.0</v>
      </c>
    </row>
    <row r="2008">
      <c r="A2008" s="115" t="s">
        <v>1332</v>
      </c>
      <c r="B2008" s="116">
        <v>154.0</v>
      </c>
    </row>
    <row r="2009">
      <c r="A2009" s="115" t="s">
        <v>311</v>
      </c>
      <c r="B2009" s="116">
        <v>12.0</v>
      </c>
    </row>
    <row r="2010">
      <c r="A2010" s="115" t="s">
        <v>311</v>
      </c>
      <c r="B2010" s="116">
        <v>211.0</v>
      </c>
    </row>
    <row r="2011">
      <c r="A2011" s="115" t="s">
        <v>311</v>
      </c>
      <c r="B2011" s="116">
        <v>674.0</v>
      </c>
    </row>
    <row r="2012">
      <c r="A2012" s="115" t="s">
        <v>311</v>
      </c>
      <c r="B2012" s="116">
        <v>14165.0</v>
      </c>
    </row>
    <row r="2013">
      <c r="A2013" s="115" t="s">
        <v>311</v>
      </c>
      <c r="B2013" s="116">
        <v>93.0</v>
      </c>
    </row>
    <row r="2014">
      <c r="A2014" s="115" t="s">
        <v>312</v>
      </c>
      <c r="B2014" s="116">
        <v>211.0</v>
      </c>
    </row>
    <row r="2015">
      <c r="A2015" s="115" t="s">
        <v>312</v>
      </c>
      <c r="B2015" s="116">
        <v>15245.0</v>
      </c>
    </row>
    <row r="2016">
      <c r="A2016" s="115" t="s">
        <v>312</v>
      </c>
      <c r="B2016" s="116">
        <v>175.0</v>
      </c>
    </row>
    <row r="2017">
      <c r="A2017" s="115" t="s">
        <v>312</v>
      </c>
      <c r="B2017" s="116">
        <v>12.0</v>
      </c>
    </row>
    <row r="2018">
      <c r="A2018" s="115" t="s">
        <v>312</v>
      </c>
      <c r="B2018" s="116">
        <v>674.0</v>
      </c>
    </row>
    <row r="2019">
      <c r="A2019" s="115" t="s">
        <v>313</v>
      </c>
      <c r="B2019" s="116">
        <v>212.0</v>
      </c>
    </row>
    <row r="2020">
      <c r="A2020" s="115" t="s">
        <v>313</v>
      </c>
      <c r="B2020" s="116">
        <v>14200.0</v>
      </c>
    </row>
    <row r="2021">
      <c r="A2021" s="115" t="s">
        <v>313</v>
      </c>
      <c r="B2021" s="116">
        <v>746.0</v>
      </c>
    </row>
    <row r="2022">
      <c r="A2022" s="115" t="s">
        <v>313</v>
      </c>
      <c r="B2022" s="116">
        <v>13.0</v>
      </c>
    </row>
    <row r="2023">
      <c r="A2023" s="115" t="s">
        <v>313</v>
      </c>
      <c r="B2023" s="116">
        <v>92.0</v>
      </c>
    </row>
    <row r="2024">
      <c r="A2024" s="115" t="s">
        <v>1479</v>
      </c>
      <c r="B2024" s="116">
        <v>60036.0</v>
      </c>
    </row>
    <row r="2025">
      <c r="A2025" s="115" t="s">
        <v>1479</v>
      </c>
      <c r="B2025" s="116">
        <v>32145.0</v>
      </c>
    </row>
    <row r="2026">
      <c r="A2026" s="115" t="s">
        <v>1479</v>
      </c>
      <c r="B2026" s="116">
        <v>1936748.0</v>
      </c>
    </row>
    <row r="2027">
      <c r="A2027" s="115" t="s">
        <v>1701</v>
      </c>
      <c r="B2027" s="116">
        <v>23363.0</v>
      </c>
    </row>
    <row r="2028">
      <c r="A2028" s="115" t="s">
        <v>1701</v>
      </c>
      <c r="B2028" s="116">
        <v>100.0</v>
      </c>
    </row>
    <row r="2029">
      <c r="A2029" s="115" t="s">
        <v>506</v>
      </c>
      <c r="B2029" s="116">
        <v>170486.0</v>
      </c>
    </row>
    <row r="2030">
      <c r="A2030" s="115" t="s">
        <v>506</v>
      </c>
      <c r="B2030" s="116">
        <v>8101.0</v>
      </c>
    </row>
    <row r="2031">
      <c r="A2031" s="115" t="s">
        <v>1702</v>
      </c>
      <c r="B2031" s="116">
        <v>7627.0</v>
      </c>
    </row>
    <row r="2032">
      <c r="A2032" s="115" t="s">
        <v>841</v>
      </c>
      <c r="B2032" s="116">
        <v>5778.0</v>
      </c>
    </row>
    <row r="2033">
      <c r="A2033" s="115" t="s">
        <v>299</v>
      </c>
      <c r="B2033" s="116">
        <v>18123.0</v>
      </c>
    </row>
    <row r="2034">
      <c r="A2034" s="115" t="s">
        <v>299</v>
      </c>
      <c r="B2034" s="116">
        <v>46141.0</v>
      </c>
    </row>
    <row r="2035">
      <c r="A2035" s="115" t="s">
        <v>299</v>
      </c>
      <c r="B2035" s="116">
        <v>33123.0</v>
      </c>
    </row>
    <row r="2036">
      <c r="A2036" s="115" t="s">
        <v>299</v>
      </c>
      <c r="B2036" s="116">
        <v>83922.0</v>
      </c>
    </row>
    <row r="2037">
      <c r="A2037" s="115" t="s">
        <v>1464</v>
      </c>
      <c r="B2037" s="116">
        <v>39386.0</v>
      </c>
    </row>
    <row r="2038">
      <c r="A2038" s="115" t="s">
        <v>1512</v>
      </c>
      <c r="B2038" s="116">
        <v>33338.0</v>
      </c>
    </row>
    <row r="2039">
      <c r="A2039" s="115" t="s">
        <v>1512</v>
      </c>
      <c r="B2039" s="116">
        <v>2390463.0</v>
      </c>
    </row>
    <row r="2040">
      <c r="A2040" s="115" t="s">
        <v>1374</v>
      </c>
      <c r="B2040" s="116">
        <v>57557.0</v>
      </c>
    </row>
    <row r="2041">
      <c r="A2041" s="115" t="s">
        <v>438</v>
      </c>
      <c r="B2041" s="116">
        <v>48434.0</v>
      </c>
    </row>
    <row r="2042">
      <c r="A2042" s="115" t="s">
        <v>1628</v>
      </c>
      <c r="B2042" s="116">
        <v>154246.0</v>
      </c>
    </row>
    <row r="2043">
      <c r="A2043" s="115" t="s">
        <v>1645</v>
      </c>
      <c r="B2043" s="116">
        <v>92993.0</v>
      </c>
    </row>
    <row r="2044">
      <c r="A2044" s="115" t="s">
        <v>578</v>
      </c>
      <c r="B2044" s="116">
        <v>1.0</v>
      </c>
    </row>
    <row r="2045">
      <c r="A2045" s="115" t="s">
        <v>578</v>
      </c>
      <c r="B2045" s="116">
        <v>73.0</v>
      </c>
    </row>
    <row r="2046">
      <c r="A2046" s="115" t="s">
        <v>578</v>
      </c>
      <c r="B2046" s="116">
        <v>22142.0</v>
      </c>
    </row>
    <row r="2047">
      <c r="A2047" s="115" t="s">
        <v>578</v>
      </c>
      <c r="B2047" s="116">
        <v>4872.0</v>
      </c>
    </row>
    <row r="2048">
      <c r="A2048" s="115" t="s">
        <v>578</v>
      </c>
      <c r="B2048" s="116">
        <v>5270.0</v>
      </c>
    </row>
    <row r="2049">
      <c r="A2049" s="115" t="s">
        <v>578</v>
      </c>
      <c r="B2049" s="116">
        <v>3233.0</v>
      </c>
    </row>
    <row r="2050">
      <c r="A2050" s="115" t="s">
        <v>578</v>
      </c>
      <c r="B2050" s="116">
        <v>5024.0</v>
      </c>
    </row>
    <row r="2051">
      <c r="A2051" s="115" t="s">
        <v>578</v>
      </c>
      <c r="B2051" s="116">
        <v>75878.0</v>
      </c>
    </row>
    <row r="2052">
      <c r="A2052" s="115" t="s">
        <v>578</v>
      </c>
      <c r="B2052" s="116">
        <v>528.0</v>
      </c>
    </row>
    <row r="2053">
      <c r="A2053" s="115" t="s">
        <v>578</v>
      </c>
      <c r="B2053" s="116">
        <v>1304.0</v>
      </c>
    </row>
    <row r="2054">
      <c r="A2054" s="115" t="s">
        <v>578</v>
      </c>
      <c r="B2054" s="116">
        <v>1296.0</v>
      </c>
    </row>
    <row r="2055">
      <c r="A2055" s="115" t="s">
        <v>578</v>
      </c>
      <c r="B2055" s="116">
        <v>8892.0</v>
      </c>
    </row>
    <row r="2056">
      <c r="A2056" s="115" t="s">
        <v>578</v>
      </c>
      <c r="B2056" s="116">
        <v>95324.0</v>
      </c>
    </row>
    <row r="2057">
      <c r="A2057" s="115" t="s">
        <v>578</v>
      </c>
      <c r="B2057" s="116">
        <v>73269.0</v>
      </c>
    </row>
    <row r="2058">
      <c r="A2058" s="115" t="s">
        <v>578</v>
      </c>
      <c r="B2058" s="116">
        <v>1328.0</v>
      </c>
    </row>
    <row r="2059">
      <c r="A2059" s="115" t="s">
        <v>578</v>
      </c>
      <c r="B2059" s="116">
        <v>9106.0</v>
      </c>
    </row>
    <row r="2060">
      <c r="A2060" s="115" t="s">
        <v>578</v>
      </c>
      <c r="B2060" s="116">
        <v>51216.0</v>
      </c>
    </row>
    <row r="2061">
      <c r="A2061" s="115" t="s">
        <v>607</v>
      </c>
      <c r="B2061" s="116">
        <v>115791.0</v>
      </c>
    </row>
    <row r="2062">
      <c r="A2062" s="115" t="s">
        <v>607</v>
      </c>
      <c r="B2062" s="116">
        <v>88798.0</v>
      </c>
    </row>
    <row r="2063">
      <c r="A2063" s="115" t="s">
        <v>350</v>
      </c>
      <c r="B2063" s="116">
        <v>39581.0</v>
      </c>
    </row>
    <row r="2064">
      <c r="A2064" s="115" t="s">
        <v>300</v>
      </c>
      <c r="B2064" s="116">
        <v>28884.0</v>
      </c>
    </row>
    <row r="2065">
      <c r="A2065" s="115" t="s">
        <v>300</v>
      </c>
      <c r="B2065" s="116">
        <v>15737.0</v>
      </c>
    </row>
    <row r="2066">
      <c r="A2066" s="115" t="s">
        <v>300</v>
      </c>
      <c r="B2066" s="116">
        <v>28644.0</v>
      </c>
    </row>
    <row r="2067">
      <c r="A2067" s="115" t="s">
        <v>300</v>
      </c>
      <c r="B2067" s="116">
        <v>42424.0</v>
      </c>
    </row>
    <row r="2068">
      <c r="A2068" s="115" t="s">
        <v>1458</v>
      </c>
      <c r="B2068" s="116">
        <v>70193.0</v>
      </c>
    </row>
    <row r="2069">
      <c r="A2069" s="115" t="s">
        <v>1458</v>
      </c>
      <c r="B2069" s="116">
        <v>35861.0</v>
      </c>
    </row>
    <row r="2070">
      <c r="A2070" s="115" t="s">
        <v>631</v>
      </c>
      <c r="B2070" s="116">
        <v>6796.0</v>
      </c>
    </row>
    <row r="2071">
      <c r="A2071" s="115" t="s">
        <v>631</v>
      </c>
      <c r="B2071" s="116">
        <v>61.0</v>
      </c>
    </row>
    <row r="2072">
      <c r="A2072" s="115" t="s">
        <v>629</v>
      </c>
      <c r="B2072" s="116">
        <v>56313.0</v>
      </c>
    </row>
    <row r="2073">
      <c r="A2073" s="115" t="s">
        <v>629</v>
      </c>
      <c r="B2073" s="116">
        <v>1676.0</v>
      </c>
    </row>
    <row r="2074">
      <c r="A2074" s="115" t="s">
        <v>690</v>
      </c>
      <c r="B2074" s="116">
        <v>8947.0</v>
      </c>
    </row>
    <row r="2075">
      <c r="A2075" s="115" t="s">
        <v>691</v>
      </c>
      <c r="B2075" s="116">
        <v>8205.0</v>
      </c>
    </row>
    <row r="2076">
      <c r="A2076" s="115" t="s">
        <v>692</v>
      </c>
      <c r="B2076" s="116">
        <v>7731.0</v>
      </c>
    </row>
    <row r="2077">
      <c r="A2077" s="115" t="s">
        <v>693</v>
      </c>
      <c r="B2077" s="116">
        <v>8099.0</v>
      </c>
    </row>
    <row r="2078">
      <c r="A2078" s="115" t="s">
        <v>694</v>
      </c>
      <c r="B2078" s="116">
        <v>8090.0</v>
      </c>
    </row>
    <row r="2079">
      <c r="A2079" s="115" t="s">
        <v>695</v>
      </c>
      <c r="B2079" s="116">
        <v>8092.0</v>
      </c>
    </row>
    <row r="2080">
      <c r="A2080" s="115" t="s">
        <v>696</v>
      </c>
      <c r="B2080" s="116">
        <v>10952.0</v>
      </c>
    </row>
    <row r="2081">
      <c r="A2081" s="115" t="s">
        <v>697</v>
      </c>
      <c r="B2081" s="116">
        <v>9984.0</v>
      </c>
    </row>
    <row r="2082">
      <c r="A2082" s="115" t="s">
        <v>836</v>
      </c>
      <c r="B2082" s="116">
        <v>20456.0</v>
      </c>
    </row>
    <row r="2083">
      <c r="A2083" s="115" t="s">
        <v>371</v>
      </c>
      <c r="B2083" s="116">
        <v>14564.0</v>
      </c>
    </row>
    <row r="2084">
      <c r="A2084" s="115" t="s">
        <v>372</v>
      </c>
      <c r="B2084" s="116">
        <v>14271.0</v>
      </c>
    </row>
    <row r="2085">
      <c r="A2085" s="115" t="s">
        <v>373</v>
      </c>
      <c r="B2085" s="116">
        <v>14056.0</v>
      </c>
    </row>
    <row r="2086">
      <c r="A2086" s="115" t="s">
        <v>1346</v>
      </c>
      <c r="B2086" s="116">
        <v>14814.0</v>
      </c>
    </row>
    <row r="2087">
      <c r="A2087" s="115" t="s">
        <v>785</v>
      </c>
      <c r="B2087" s="116">
        <v>24575.0</v>
      </c>
    </row>
    <row r="2088">
      <c r="A2088" s="115" t="s">
        <v>785</v>
      </c>
      <c r="B2088" s="116">
        <v>123084.0</v>
      </c>
    </row>
    <row r="2089">
      <c r="A2089" s="115" t="s">
        <v>763</v>
      </c>
      <c r="B2089" s="116">
        <v>10325.0</v>
      </c>
    </row>
    <row r="2090">
      <c r="A2090" s="115" t="s">
        <v>763</v>
      </c>
      <c r="B2090" s="116">
        <v>0.0</v>
      </c>
    </row>
    <row r="2091">
      <c r="A2091" s="115" t="s">
        <v>763</v>
      </c>
      <c r="B2091" s="116">
        <v>1992.0</v>
      </c>
    </row>
    <row r="2092">
      <c r="A2092" s="115" t="s">
        <v>763</v>
      </c>
      <c r="B2092" s="116">
        <v>418.0</v>
      </c>
    </row>
    <row r="2093">
      <c r="A2093" s="115" t="s">
        <v>763</v>
      </c>
      <c r="B2093" s="116">
        <v>14928.0</v>
      </c>
    </row>
    <row r="2094">
      <c r="A2094" s="115" t="s">
        <v>763</v>
      </c>
      <c r="B2094" s="116">
        <v>14928.0</v>
      </c>
    </row>
    <row r="2095">
      <c r="A2095" s="115" t="s">
        <v>763</v>
      </c>
      <c r="B2095" s="116">
        <v>22876.0</v>
      </c>
    </row>
    <row r="2096">
      <c r="A2096" s="115" t="s">
        <v>763</v>
      </c>
      <c r="B2096" s="116">
        <v>1298.0</v>
      </c>
    </row>
    <row r="2097">
      <c r="A2097" s="115" t="s">
        <v>763</v>
      </c>
      <c r="B2097" s="116">
        <v>14928.0</v>
      </c>
    </row>
    <row r="2098">
      <c r="A2098" s="115" t="s">
        <v>763</v>
      </c>
      <c r="B2098" s="116">
        <v>1730.0</v>
      </c>
    </row>
    <row r="2099">
      <c r="A2099" s="115" t="s">
        <v>810</v>
      </c>
      <c r="B2099" s="116">
        <v>36823.0</v>
      </c>
    </row>
    <row r="2100">
      <c r="A2100" s="115" t="s">
        <v>806</v>
      </c>
      <c r="B2100" s="116">
        <v>27090.0</v>
      </c>
    </row>
    <row r="2101">
      <c r="A2101" s="115" t="s">
        <v>811</v>
      </c>
      <c r="B2101" s="116">
        <v>24674.0</v>
      </c>
    </row>
    <row r="2102">
      <c r="A2102" s="115" t="s">
        <v>738</v>
      </c>
      <c r="B2102" s="116">
        <v>107505.0</v>
      </c>
    </row>
    <row r="2103">
      <c r="A2103" s="115" t="s">
        <v>738</v>
      </c>
      <c r="B2103" s="116">
        <v>57982.0</v>
      </c>
    </row>
    <row r="2104">
      <c r="A2104" s="115" t="s">
        <v>754</v>
      </c>
      <c r="B2104" s="116">
        <v>24151.0</v>
      </c>
    </row>
    <row r="2105">
      <c r="A2105" s="115" t="s">
        <v>739</v>
      </c>
      <c r="B2105" s="116">
        <v>1691.0</v>
      </c>
    </row>
    <row r="2106">
      <c r="A2106" s="115" t="s">
        <v>739</v>
      </c>
      <c r="B2106" s="116">
        <v>68879.0</v>
      </c>
    </row>
    <row r="2107">
      <c r="A2107" s="115" t="s">
        <v>753</v>
      </c>
      <c r="B2107" s="116">
        <v>62086.0</v>
      </c>
    </row>
    <row r="2108">
      <c r="A2108" s="115" t="s">
        <v>157</v>
      </c>
      <c r="B2108" s="116">
        <v>45328.0</v>
      </c>
    </row>
    <row r="2109">
      <c r="A2109" s="115" t="s">
        <v>570</v>
      </c>
      <c r="B2109" s="116">
        <v>5939.0</v>
      </c>
    </row>
    <row r="2110">
      <c r="A2110" s="115" t="s">
        <v>570</v>
      </c>
      <c r="B2110" s="116">
        <v>25115.0</v>
      </c>
    </row>
    <row r="2111">
      <c r="A2111" s="115" t="s">
        <v>234</v>
      </c>
      <c r="B2111" s="116">
        <v>21772.0</v>
      </c>
    </row>
    <row r="2112">
      <c r="A2112" s="115" t="s">
        <v>235</v>
      </c>
      <c r="B2112" s="116">
        <v>40780.0</v>
      </c>
    </row>
    <row r="2113">
      <c r="A2113" s="115" t="s">
        <v>168</v>
      </c>
      <c r="B2113" s="116">
        <v>32602.0</v>
      </c>
    </row>
    <row r="2114">
      <c r="A2114" s="115" t="s">
        <v>168</v>
      </c>
      <c r="B2114" s="116">
        <v>93.0</v>
      </c>
    </row>
    <row r="2115">
      <c r="A2115" s="115" t="s">
        <v>329</v>
      </c>
      <c r="B2115" s="116">
        <v>5.0</v>
      </c>
    </row>
    <row r="2116">
      <c r="A2116" s="115" t="s">
        <v>329</v>
      </c>
      <c r="B2116" s="116">
        <v>166.0</v>
      </c>
    </row>
    <row r="2117">
      <c r="A2117" s="115" t="s">
        <v>329</v>
      </c>
      <c r="B2117" s="116">
        <v>451.0</v>
      </c>
    </row>
    <row r="2118">
      <c r="A2118" s="115" t="s">
        <v>329</v>
      </c>
      <c r="B2118" s="116">
        <v>8269.0</v>
      </c>
    </row>
    <row r="2119">
      <c r="A2119" s="115" t="s">
        <v>329</v>
      </c>
      <c r="B2119" s="116">
        <v>12090.0</v>
      </c>
    </row>
    <row r="2120">
      <c r="A2120" s="115" t="s">
        <v>329</v>
      </c>
      <c r="B2120" s="116">
        <v>13003.0</v>
      </c>
    </row>
    <row r="2121">
      <c r="A2121" s="115" t="s">
        <v>329</v>
      </c>
      <c r="B2121" s="116">
        <v>1148.0</v>
      </c>
    </row>
    <row r="2122">
      <c r="A2122" s="115" t="s">
        <v>329</v>
      </c>
      <c r="B2122" s="116">
        <v>581.0</v>
      </c>
    </row>
    <row r="2123">
      <c r="A2123" s="115" t="s">
        <v>329</v>
      </c>
      <c r="B2123" s="116">
        <v>15.0</v>
      </c>
    </row>
    <row r="2124">
      <c r="A2124" s="115" t="s">
        <v>329</v>
      </c>
      <c r="B2124" s="116">
        <v>45078.0</v>
      </c>
    </row>
    <row r="2125">
      <c r="A2125" s="115" t="s">
        <v>332</v>
      </c>
      <c r="B2125" s="116">
        <v>166.0</v>
      </c>
    </row>
    <row r="2126">
      <c r="A2126" s="115" t="s">
        <v>332</v>
      </c>
      <c r="B2126" s="116">
        <v>5.0</v>
      </c>
    </row>
    <row r="2127">
      <c r="A2127" s="115" t="s">
        <v>332</v>
      </c>
      <c r="B2127" s="116">
        <v>451.0</v>
      </c>
    </row>
    <row r="2128">
      <c r="A2128" s="115" t="s">
        <v>332</v>
      </c>
      <c r="B2128" s="116">
        <v>8271.0</v>
      </c>
    </row>
    <row r="2129">
      <c r="A2129" s="115" t="s">
        <v>332</v>
      </c>
      <c r="B2129" s="116">
        <v>1136.0</v>
      </c>
    </row>
    <row r="2130">
      <c r="A2130" s="115" t="s">
        <v>332</v>
      </c>
      <c r="B2130" s="116">
        <v>10810.0</v>
      </c>
    </row>
    <row r="2131">
      <c r="A2131" s="115" t="s">
        <v>332</v>
      </c>
      <c r="B2131" s="116">
        <v>15.0</v>
      </c>
    </row>
    <row r="2132">
      <c r="A2132" s="115" t="s">
        <v>332</v>
      </c>
      <c r="B2132" s="116">
        <v>38551.0</v>
      </c>
    </row>
    <row r="2133">
      <c r="A2133" s="115" t="s">
        <v>332</v>
      </c>
      <c r="B2133" s="116">
        <v>581.0</v>
      </c>
    </row>
    <row r="2134">
      <c r="A2134" s="115" t="s">
        <v>332</v>
      </c>
      <c r="B2134" s="116">
        <v>11898.0</v>
      </c>
    </row>
    <row r="2135">
      <c r="A2135" s="115" t="s">
        <v>540</v>
      </c>
      <c r="B2135" s="116">
        <v>42068.0</v>
      </c>
    </row>
    <row r="2136">
      <c r="A2136" s="115" t="s">
        <v>541</v>
      </c>
      <c r="B2136" s="116">
        <v>22194.0</v>
      </c>
    </row>
    <row r="2137">
      <c r="A2137" s="115" t="s">
        <v>1488</v>
      </c>
      <c r="B2137" s="116">
        <v>24837.0</v>
      </c>
    </row>
    <row r="2138">
      <c r="A2138" s="115" t="s">
        <v>1488</v>
      </c>
      <c r="B2138" s="116">
        <v>682.0</v>
      </c>
    </row>
    <row r="2139">
      <c r="A2139" s="115" t="s">
        <v>1488</v>
      </c>
      <c r="B2139" s="116">
        <v>737.0</v>
      </c>
    </row>
    <row r="2140">
      <c r="A2140" s="115" t="s">
        <v>1488</v>
      </c>
      <c r="B2140" s="116">
        <v>210774.0</v>
      </c>
    </row>
    <row r="2141">
      <c r="A2141" s="115" t="s">
        <v>1488</v>
      </c>
      <c r="B2141" s="116">
        <v>575601.0</v>
      </c>
    </row>
    <row r="2142">
      <c r="A2142" s="115" t="s">
        <v>1488</v>
      </c>
      <c r="B2142" s="116">
        <v>626.0</v>
      </c>
    </row>
    <row r="2143">
      <c r="A2143" s="115" t="s">
        <v>1488</v>
      </c>
      <c r="B2143" s="116">
        <v>643.0</v>
      </c>
    </row>
    <row r="2144">
      <c r="A2144" s="115" t="s">
        <v>1489</v>
      </c>
      <c r="B2144" s="116">
        <v>70938.0</v>
      </c>
    </row>
    <row r="2145">
      <c r="A2145" s="115" t="s">
        <v>1489</v>
      </c>
      <c r="B2145" s="116">
        <v>255370.0</v>
      </c>
    </row>
    <row r="2146">
      <c r="A2146" s="115" t="s">
        <v>1489</v>
      </c>
      <c r="B2146" s="116">
        <v>41227.0</v>
      </c>
    </row>
    <row r="2147">
      <c r="A2147" s="115" t="s">
        <v>1489</v>
      </c>
      <c r="B2147" s="116">
        <v>698.0</v>
      </c>
    </row>
    <row r="2148">
      <c r="A2148" s="115" t="s">
        <v>1489</v>
      </c>
      <c r="B2148" s="116">
        <v>1848780.0</v>
      </c>
    </row>
    <row r="2149">
      <c r="A2149" s="115" t="s">
        <v>486</v>
      </c>
      <c r="B2149" s="116">
        <v>286.0</v>
      </c>
    </row>
    <row r="2150">
      <c r="A2150" s="115" t="s">
        <v>486</v>
      </c>
      <c r="B2150" s="116">
        <v>326.0</v>
      </c>
    </row>
    <row r="2151">
      <c r="A2151" s="115" t="s">
        <v>486</v>
      </c>
      <c r="B2151" s="116">
        <v>111217.0</v>
      </c>
    </row>
    <row r="2152">
      <c r="A2152" s="115" t="s">
        <v>487</v>
      </c>
      <c r="B2152" s="116">
        <v>902.0</v>
      </c>
    </row>
    <row r="2153">
      <c r="A2153" s="115" t="s">
        <v>487</v>
      </c>
      <c r="B2153" s="116">
        <v>3226.0</v>
      </c>
    </row>
    <row r="2154">
      <c r="A2154" s="115" t="s">
        <v>487</v>
      </c>
      <c r="B2154" s="116">
        <v>7.0</v>
      </c>
    </row>
    <row r="2155">
      <c r="A2155" s="115" t="s">
        <v>487</v>
      </c>
      <c r="B2155" s="116">
        <v>345.0</v>
      </c>
    </row>
    <row r="2156">
      <c r="A2156" s="115" t="s">
        <v>391</v>
      </c>
      <c r="B2156" s="116">
        <v>397.0</v>
      </c>
    </row>
    <row r="2157">
      <c r="A2157" s="115" t="s">
        <v>391</v>
      </c>
      <c r="B2157" s="116">
        <v>663.0</v>
      </c>
    </row>
    <row r="2158">
      <c r="A2158" s="115" t="s">
        <v>391</v>
      </c>
      <c r="B2158" s="116">
        <v>63.0</v>
      </c>
    </row>
    <row r="2159">
      <c r="A2159" s="115" t="s">
        <v>391</v>
      </c>
      <c r="B2159" s="116">
        <v>890.0</v>
      </c>
    </row>
    <row r="2160">
      <c r="A2160" s="115" t="s">
        <v>391</v>
      </c>
      <c r="B2160" s="116">
        <v>111.0</v>
      </c>
    </row>
    <row r="2161">
      <c r="A2161" s="115" t="s">
        <v>391</v>
      </c>
      <c r="B2161" s="116">
        <v>2796.0</v>
      </c>
    </row>
    <row r="2162">
      <c r="A2162" s="115" t="s">
        <v>391</v>
      </c>
      <c r="B2162" s="116">
        <v>182.0</v>
      </c>
    </row>
    <row r="2163">
      <c r="A2163" s="115" t="s">
        <v>391</v>
      </c>
      <c r="B2163" s="116">
        <v>2437.0</v>
      </c>
    </row>
    <row r="2164">
      <c r="A2164" s="115" t="s">
        <v>391</v>
      </c>
      <c r="B2164" s="116">
        <v>450.0</v>
      </c>
    </row>
    <row r="2165">
      <c r="A2165" s="115" t="s">
        <v>391</v>
      </c>
      <c r="B2165" s="116">
        <v>207.0</v>
      </c>
    </row>
    <row r="2166">
      <c r="A2166" s="115" t="s">
        <v>391</v>
      </c>
      <c r="B2166" s="116">
        <v>127716.0</v>
      </c>
    </row>
    <row r="2167">
      <c r="A2167" s="115" t="s">
        <v>1469</v>
      </c>
      <c r="B2167" s="116">
        <v>110209.0</v>
      </c>
    </row>
    <row r="2168">
      <c r="A2168" s="115" t="s">
        <v>172</v>
      </c>
      <c r="B2168" s="116">
        <v>893.0</v>
      </c>
    </row>
    <row r="2169">
      <c r="A2169" s="115" t="s">
        <v>172</v>
      </c>
      <c r="B2169" s="116">
        <v>7.0</v>
      </c>
    </row>
    <row r="2170">
      <c r="A2170" s="115" t="s">
        <v>172</v>
      </c>
      <c r="B2170" s="116">
        <v>435.0</v>
      </c>
    </row>
    <row r="2171">
      <c r="A2171" s="115" t="s">
        <v>172</v>
      </c>
      <c r="B2171" s="116">
        <v>3063.0</v>
      </c>
    </row>
    <row r="2172">
      <c r="A2172" s="115" t="s">
        <v>173</v>
      </c>
      <c r="B2172" s="116">
        <v>3571.0</v>
      </c>
    </row>
    <row r="2173">
      <c r="A2173" s="115" t="s">
        <v>173</v>
      </c>
      <c r="B2173" s="116">
        <v>437.0</v>
      </c>
    </row>
    <row r="2174">
      <c r="A2174" s="115" t="s">
        <v>173</v>
      </c>
      <c r="B2174" s="116">
        <v>7.0</v>
      </c>
    </row>
    <row r="2175">
      <c r="A2175" s="115" t="s">
        <v>173</v>
      </c>
      <c r="B2175" s="116">
        <v>893.0</v>
      </c>
    </row>
    <row r="2176">
      <c r="A2176" s="115" t="s">
        <v>392</v>
      </c>
      <c r="B2176" s="116">
        <v>14131.0</v>
      </c>
    </row>
    <row r="2177">
      <c r="A2177" s="115" t="s">
        <v>553</v>
      </c>
      <c r="B2177" s="116">
        <v>369.0</v>
      </c>
    </row>
    <row r="2178">
      <c r="A2178" s="115" t="s">
        <v>553</v>
      </c>
      <c r="B2178" s="116">
        <v>67203.0</v>
      </c>
    </row>
    <row r="2179">
      <c r="A2179" s="115" t="s">
        <v>1079</v>
      </c>
      <c r="B2179" s="116">
        <v>194.0</v>
      </c>
    </row>
    <row r="2180">
      <c r="A2180" s="115" t="s">
        <v>1079</v>
      </c>
      <c r="B2180" s="116">
        <v>7170.0</v>
      </c>
    </row>
    <row r="2181">
      <c r="A2181" s="115" t="s">
        <v>1638</v>
      </c>
      <c r="B2181" s="116">
        <v>35089.0</v>
      </c>
    </row>
    <row r="2182">
      <c r="A2182" s="115" t="s">
        <v>1348</v>
      </c>
      <c r="B2182" s="116">
        <v>20116.0</v>
      </c>
    </row>
    <row r="2183">
      <c r="A2183" s="115" t="s">
        <v>663</v>
      </c>
      <c r="B2183" s="116">
        <v>3977.0</v>
      </c>
    </row>
    <row r="2184">
      <c r="A2184" s="115" t="s">
        <v>663</v>
      </c>
      <c r="B2184" s="116">
        <v>194.0</v>
      </c>
    </row>
    <row r="2185">
      <c r="A2185" s="115" t="s">
        <v>663</v>
      </c>
      <c r="B2185" s="116">
        <v>32.0</v>
      </c>
    </row>
    <row r="2186">
      <c r="A2186" s="115" t="s">
        <v>667</v>
      </c>
      <c r="B2186" s="116">
        <v>73174.0</v>
      </c>
    </row>
    <row r="2187">
      <c r="A2187" s="115" t="s">
        <v>659</v>
      </c>
      <c r="B2187" s="116">
        <v>344.0</v>
      </c>
    </row>
    <row r="2188">
      <c r="A2188" s="115" t="s">
        <v>659</v>
      </c>
      <c r="B2188" s="116">
        <v>7.0</v>
      </c>
    </row>
    <row r="2189">
      <c r="A2189" s="115" t="s">
        <v>659</v>
      </c>
      <c r="B2189" s="116">
        <v>2863.0</v>
      </c>
    </row>
    <row r="2190">
      <c r="A2190" s="115" t="s">
        <v>659</v>
      </c>
      <c r="B2190" s="116">
        <v>244.0</v>
      </c>
    </row>
    <row r="2191">
      <c r="A2191" s="115" t="s">
        <v>660</v>
      </c>
      <c r="B2191" s="116">
        <v>258.0</v>
      </c>
    </row>
    <row r="2192">
      <c r="A2192" s="115" t="s">
        <v>660</v>
      </c>
      <c r="B2192" s="116">
        <v>2532.0</v>
      </c>
    </row>
    <row r="2193">
      <c r="A2193" s="115" t="s">
        <v>660</v>
      </c>
      <c r="B2193" s="116">
        <v>7.0</v>
      </c>
    </row>
    <row r="2194">
      <c r="A2194" s="115" t="s">
        <v>660</v>
      </c>
      <c r="B2194" s="116">
        <v>244.0</v>
      </c>
    </row>
    <row r="2195">
      <c r="A2195" s="115" t="s">
        <v>661</v>
      </c>
      <c r="B2195" s="116">
        <v>244.0</v>
      </c>
    </row>
    <row r="2196">
      <c r="A2196" s="115" t="s">
        <v>661</v>
      </c>
      <c r="B2196" s="116">
        <v>7.0</v>
      </c>
    </row>
    <row r="2197">
      <c r="A2197" s="115" t="s">
        <v>661</v>
      </c>
      <c r="B2197" s="116">
        <v>258.0</v>
      </c>
    </row>
    <row r="2198">
      <c r="A2198" s="115" t="s">
        <v>661</v>
      </c>
      <c r="B2198" s="116">
        <v>2532.0</v>
      </c>
    </row>
    <row r="2199">
      <c r="A2199" s="115" t="s">
        <v>1370</v>
      </c>
      <c r="B2199" s="116">
        <v>34458.0</v>
      </c>
    </row>
    <row r="2200">
      <c r="A2200" s="115" t="s">
        <v>1370</v>
      </c>
      <c r="B2200" s="116">
        <v>58491.0</v>
      </c>
    </row>
    <row r="2201">
      <c r="A2201" s="115" t="s">
        <v>162</v>
      </c>
      <c r="B2201" s="116">
        <v>82822.0</v>
      </c>
    </row>
    <row r="2202">
      <c r="A2202" s="115" t="s">
        <v>1379</v>
      </c>
      <c r="B2202" s="116">
        <v>47608.0</v>
      </c>
    </row>
    <row r="2203">
      <c r="A2203" s="115" t="s">
        <v>571</v>
      </c>
      <c r="B2203" s="116">
        <v>83799.0</v>
      </c>
    </row>
    <row r="2204">
      <c r="A2204" s="115" t="s">
        <v>572</v>
      </c>
      <c r="B2204" s="116">
        <v>31962.0</v>
      </c>
    </row>
    <row r="2205">
      <c r="A2205" s="115" t="s">
        <v>573</v>
      </c>
      <c r="B2205" s="116">
        <v>29606.0</v>
      </c>
    </row>
    <row r="2206">
      <c r="A2206" s="115" t="s">
        <v>1648</v>
      </c>
      <c r="B2206" s="116">
        <v>184922.0</v>
      </c>
    </row>
    <row r="2207">
      <c r="A2207" s="115" t="s">
        <v>1657</v>
      </c>
      <c r="B2207" s="116">
        <v>83237.0</v>
      </c>
    </row>
    <row r="2208">
      <c r="A2208" s="115" t="s">
        <v>777</v>
      </c>
      <c r="B2208" s="116">
        <v>0.0</v>
      </c>
    </row>
    <row r="2209">
      <c r="A2209" s="115" t="s">
        <v>777</v>
      </c>
      <c r="B2209" s="116">
        <v>10697.0</v>
      </c>
    </row>
    <row r="2210">
      <c r="A2210" s="115" t="s">
        <v>777</v>
      </c>
      <c r="B2210" s="116">
        <v>28649.0</v>
      </c>
    </row>
    <row r="2211">
      <c r="A2211" s="115" t="s">
        <v>777</v>
      </c>
      <c r="B2211" s="116">
        <v>1583.0</v>
      </c>
    </row>
    <row r="2212">
      <c r="A2212" s="115" t="s">
        <v>777</v>
      </c>
      <c r="B2212" s="116">
        <v>3169.0</v>
      </c>
    </row>
    <row r="2213">
      <c r="A2213" s="115" t="s">
        <v>777</v>
      </c>
      <c r="B2213" s="116">
        <v>15291.0</v>
      </c>
    </row>
    <row r="2214">
      <c r="A2214" s="115" t="s">
        <v>777</v>
      </c>
      <c r="B2214" s="116">
        <v>459.0</v>
      </c>
    </row>
    <row r="2215">
      <c r="A2215" s="115" t="s">
        <v>777</v>
      </c>
      <c r="B2215" s="116">
        <v>15291.0</v>
      </c>
    </row>
    <row r="2216">
      <c r="A2216" s="115" t="s">
        <v>777</v>
      </c>
      <c r="B2216" s="116">
        <v>15291.0</v>
      </c>
    </row>
    <row r="2217">
      <c r="A2217" s="115" t="s">
        <v>777</v>
      </c>
      <c r="B2217" s="116">
        <v>1777.0</v>
      </c>
    </row>
    <row r="2218">
      <c r="A2218" s="115" t="s">
        <v>775</v>
      </c>
      <c r="B2218" s="116">
        <v>31027.0</v>
      </c>
    </row>
    <row r="2219">
      <c r="A2219" s="115" t="s">
        <v>775</v>
      </c>
      <c r="B2219" s="116">
        <v>728.0</v>
      </c>
    </row>
    <row r="2220">
      <c r="A2220" s="115" t="s">
        <v>788</v>
      </c>
      <c r="B2220" s="116">
        <v>46470.0</v>
      </c>
    </row>
    <row r="2221">
      <c r="A2221" s="115" t="s">
        <v>788</v>
      </c>
      <c r="B2221" s="116">
        <v>81335.0</v>
      </c>
    </row>
    <row r="2222">
      <c r="A2222" s="115" t="s">
        <v>789</v>
      </c>
      <c r="B2222" s="116">
        <v>27182.0</v>
      </c>
    </row>
    <row r="2223">
      <c r="A2223" s="115" t="s">
        <v>789</v>
      </c>
      <c r="B2223" s="116">
        <v>640645.0</v>
      </c>
    </row>
    <row r="2224">
      <c r="A2224" s="115" t="s">
        <v>305</v>
      </c>
      <c r="B2224" s="116">
        <v>103734.0</v>
      </c>
    </row>
    <row r="2225">
      <c r="A2225" s="115" t="s">
        <v>305</v>
      </c>
      <c r="B2225" s="116">
        <v>8849.0</v>
      </c>
    </row>
    <row r="2226">
      <c r="A2226" s="115" t="s">
        <v>305</v>
      </c>
      <c r="B2226" s="116">
        <v>5.0</v>
      </c>
    </row>
    <row r="2227">
      <c r="A2227" s="115" t="s">
        <v>305</v>
      </c>
      <c r="B2227" s="116">
        <v>115108.0</v>
      </c>
    </row>
    <row r="2228">
      <c r="A2228" s="115" t="s">
        <v>305</v>
      </c>
      <c r="B2228" s="116">
        <v>668254.0</v>
      </c>
    </row>
    <row r="2229">
      <c r="A2229" s="115" t="s">
        <v>305</v>
      </c>
      <c r="B2229" s="116">
        <v>68.0</v>
      </c>
    </row>
    <row r="2230">
      <c r="A2230" s="115" t="s">
        <v>305</v>
      </c>
      <c r="B2230" s="116">
        <v>225.0</v>
      </c>
    </row>
    <row r="2231">
      <c r="A2231" s="115" t="s">
        <v>305</v>
      </c>
      <c r="B2231" s="116">
        <v>68.0</v>
      </c>
    </row>
    <row r="2232">
      <c r="A2232" s="115" t="s">
        <v>225</v>
      </c>
      <c r="B2232" s="116">
        <v>1399053.0</v>
      </c>
    </row>
    <row r="2233">
      <c r="A2233" s="115" t="s">
        <v>225</v>
      </c>
      <c r="B2233" s="116">
        <v>30155.0</v>
      </c>
    </row>
    <row r="2234">
      <c r="A2234" s="115" t="s">
        <v>563</v>
      </c>
      <c r="B2234" s="116">
        <v>17700.0</v>
      </c>
    </row>
    <row r="2235">
      <c r="A2235" s="115" t="s">
        <v>1662</v>
      </c>
      <c r="B2235" s="116">
        <v>38915.0</v>
      </c>
    </row>
    <row r="2236">
      <c r="A2236" s="115" t="s">
        <v>156</v>
      </c>
      <c r="B2236" s="116">
        <v>65072.0</v>
      </c>
    </row>
    <row r="2237">
      <c r="A2237" s="115" t="s">
        <v>156</v>
      </c>
      <c r="B2237" s="116">
        <v>35163.0</v>
      </c>
    </row>
    <row r="2238">
      <c r="A2238" s="115" t="s">
        <v>156</v>
      </c>
      <c r="B2238" s="116">
        <v>8276.0</v>
      </c>
    </row>
    <row r="2239">
      <c r="A2239" s="115" t="s">
        <v>161</v>
      </c>
      <c r="B2239" s="116">
        <v>69738.0</v>
      </c>
    </row>
    <row r="2240">
      <c r="A2240" s="115" t="s">
        <v>454</v>
      </c>
      <c r="B2240" s="116">
        <v>3.0</v>
      </c>
    </row>
    <row r="2241">
      <c r="A2241" s="115" t="s">
        <v>454</v>
      </c>
      <c r="B2241" s="116">
        <v>4214.0</v>
      </c>
    </row>
    <row r="2242">
      <c r="A2242" s="115" t="s">
        <v>454</v>
      </c>
      <c r="B2242" s="116">
        <v>79.0</v>
      </c>
    </row>
    <row r="2243">
      <c r="A2243" s="115" t="s">
        <v>454</v>
      </c>
      <c r="B2243" s="116">
        <v>7555.0</v>
      </c>
    </row>
    <row r="2244">
      <c r="A2244" s="115" t="s">
        <v>163</v>
      </c>
      <c r="B2244" s="116">
        <v>21275.0</v>
      </c>
    </row>
    <row r="2245">
      <c r="A2245" s="115" t="s">
        <v>239</v>
      </c>
      <c r="B2245" s="116">
        <v>21381.0</v>
      </c>
    </row>
    <row r="2246">
      <c r="A2246" s="115" t="s">
        <v>1580</v>
      </c>
      <c r="B2246" s="116">
        <v>42251.0</v>
      </c>
    </row>
    <row r="2247">
      <c r="A2247" s="115" t="s">
        <v>1580</v>
      </c>
      <c r="B2247" s="116">
        <v>1472615.0</v>
      </c>
    </row>
    <row r="2248">
      <c r="A2248" s="115" t="s">
        <v>1580</v>
      </c>
      <c r="B2248" s="116">
        <v>65095.0</v>
      </c>
    </row>
    <row r="2249">
      <c r="A2249" s="115" t="s">
        <v>1580</v>
      </c>
      <c r="B2249" s="116">
        <v>3076.0</v>
      </c>
    </row>
    <row r="2250">
      <c r="A2250" s="115" t="s">
        <v>158</v>
      </c>
      <c r="B2250" s="116">
        <v>18155.0</v>
      </c>
    </row>
    <row r="2251">
      <c r="A2251" s="115" t="s">
        <v>223</v>
      </c>
      <c r="B2251" s="116">
        <v>49.0</v>
      </c>
    </row>
    <row r="2252">
      <c r="A2252" s="115" t="s">
        <v>223</v>
      </c>
      <c r="B2252" s="116">
        <v>18175.0</v>
      </c>
    </row>
    <row r="2253">
      <c r="A2253" s="115" t="s">
        <v>223</v>
      </c>
      <c r="B2253" s="116">
        <v>391879.0</v>
      </c>
    </row>
    <row r="2254">
      <c r="A2254" s="115" t="s">
        <v>223</v>
      </c>
      <c r="B2254" s="116">
        <v>52899.0</v>
      </c>
    </row>
    <row r="2255">
      <c r="A2255" s="115" t="s">
        <v>224</v>
      </c>
      <c r="B2255" s="116">
        <v>93950.0</v>
      </c>
    </row>
    <row r="2256">
      <c r="A2256" s="115" t="s">
        <v>224</v>
      </c>
      <c r="B2256" s="116">
        <v>50.0</v>
      </c>
    </row>
    <row r="2257">
      <c r="A2257" s="115" t="s">
        <v>224</v>
      </c>
      <c r="B2257" s="116">
        <v>47263.0</v>
      </c>
    </row>
    <row r="2258">
      <c r="A2258" s="115" t="s">
        <v>224</v>
      </c>
      <c r="B2258" s="116">
        <v>18128.0</v>
      </c>
    </row>
    <row r="2259">
      <c r="A2259" s="115" t="s">
        <v>1096</v>
      </c>
      <c r="B2259" s="116">
        <v>64290.0</v>
      </c>
    </row>
    <row r="2260">
      <c r="A2260" s="115" t="s">
        <v>1096</v>
      </c>
      <c r="B2260" s="116">
        <v>1184302.0</v>
      </c>
    </row>
    <row r="2261">
      <c r="A2261" s="115" t="s">
        <v>1096</v>
      </c>
      <c r="B2261" s="116">
        <v>36456.0</v>
      </c>
    </row>
    <row r="2262">
      <c r="A2262" s="115" t="s">
        <v>1097</v>
      </c>
      <c r="B2262" s="116">
        <v>84098.0</v>
      </c>
    </row>
    <row r="2263">
      <c r="A2263" s="115" t="s">
        <v>1097</v>
      </c>
      <c r="B2263" s="116">
        <v>797385.0</v>
      </c>
    </row>
    <row r="2264">
      <c r="A2264" s="115" t="s">
        <v>1097</v>
      </c>
      <c r="B2264" s="116">
        <v>49147.0</v>
      </c>
    </row>
    <row r="2265">
      <c r="A2265" s="115" t="s">
        <v>298</v>
      </c>
      <c r="B2265" s="116">
        <v>29022.0</v>
      </c>
    </row>
    <row r="2266">
      <c r="A2266" s="115" t="s">
        <v>298</v>
      </c>
      <c r="B2266" s="116">
        <v>47281.0</v>
      </c>
    </row>
    <row r="2267">
      <c r="A2267" s="115" t="s">
        <v>298</v>
      </c>
      <c r="B2267" s="116">
        <v>136119.0</v>
      </c>
    </row>
    <row r="2268">
      <c r="A2268" s="115" t="s">
        <v>298</v>
      </c>
      <c r="B2268" s="116">
        <v>227641.0</v>
      </c>
    </row>
    <row r="2269">
      <c r="A2269" s="115" t="s">
        <v>164</v>
      </c>
      <c r="B2269" s="116">
        <v>45070.0</v>
      </c>
    </row>
    <row r="2270">
      <c r="A2270" s="115" t="s">
        <v>792</v>
      </c>
      <c r="B2270" s="116">
        <v>61435.0</v>
      </c>
    </row>
    <row r="2271">
      <c r="A2271" s="115" t="s">
        <v>159</v>
      </c>
      <c r="B2271" s="116">
        <v>22398.0</v>
      </c>
    </row>
    <row r="2272">
      <c r="A2272" s="115" t="s">
        <v>159</v>
      </c>
      <c r="B2272" s="116">
        <v>156690.0</v>
      </c>
    </row>
    <row r="2273">
      <c r="A2273" s="115" t="s">
        <v>939</v>
      </c>
      <c r="B2273" s="116">
        <v>2018.0</v>
      </c>
    </row>
    <row r="2274">
      <c r="A2274" s="115" t="s">
        <v>939</v>
      </c>
      <c r="B2274" s="116">
        <v>25479.0</v>
      </c>
    </row>
    <row r="2275">
      <c r="A2275" s="115" t="s">
        <v>939</v>
      </c>
      <c r="B2275" s="116">
        <v>116023.0</v>
      </c>
    </row>
    <row r="2276">
      <c r="A2276" s="115" t="s">
        <v>939</v>
      </c>
      <c r="B2276" s="116">
        <v>341.0</v>
      </c>
    </row>
    <row r="2277">
      <c r="A2277" s="115" t="s">
        <v>939</v>
      </c>
      <c r="B2277" s="116">
        <v>14344.0</v>
      </c>
    </row>
    <row r="2278">
      <c r="A2278" s="115" t="s">
        <v>939</v>
      </c>
      <c r="B2278" s="116">
        <v>9208.0</v>
      </c>
    </row>
    <row r="2279">
      <c r="A2279" s="115" t="s">
        <v>939</v>
      </c>
      <c r="B2279" s="116">
        <v>246434.0</v>
      </c>
    </row>
    <row r="2280">
      <c r="A2280" s="115" t="s">
        <v>2758</v>
      </c>
      <c r="B2280" s="116">
        <v>59549.0</v>
      </c>
    </row>
    <row r="2281">
      <c r="A2281" s="115" t="s">
        <v>1098</v>
      </c>
      <c r="B2281" s="116">
        <v>39904.0</v>
      </c>
    </row>
    <row r="2282">
      <c r="A2282" s="115" t="s">
        <v>1098</v>
      </c>
      <c r="B2282" s="116">
        <v>945296.0</v>
      </c>
    </row>
    <row r="2283">
      <c r="A2283" s="115" t="s">
        <v>1098</v>
      </c>
      <c r="B2283" s="116">
        <v>4608.0</v>
      </c>
    </row>
    <row r="2284">
      <c r="A2284" s="115" t="s">
        <v>1098</v>
      </c>
      <c r="B2284" s="116">
        <v>970438.0</v>
      </c>
    </row>
    <row r="2285">
      <c r="A2285" s="115" t="s">
        <v>1534</v>
      </c>
      <c r="B2285" s="116">
        <v>177042.0</v>
      </c>
    </row>
    <row r="2286">
      <c r="A2286" s="115" t="s">
        <v>1533</v>
      </c>
      <c r="B2286" s="116">
        <v>122504.0</v>
      </c>
    </row>
    <row r="2287">
      <c r="A2287" s="115" t="s">
        <v>1577</v>
      </c>
      <c r="B2287" s="116">
        <v>81015.0</v>
      </c>
    </row>
    <row r="2288">
      <c r="A2288" s="115" t="s">
        <v>1577</v>
      </c>
      <c r="B2288" s="116">
        <v>42322.0</v>
      </c>
    </row>
    <row r="2289">
      <c r="A2289" s="115" t="s">
        <v>273</v>
      </c>
      <c r="B2289" s="116">
        <v>36068.0</v>
      </c>
    </row>
    <row r="2290">
      <c r="A2290" s="115" t="s">
        <v>165</v>
      </c>
      <c r="B2290" s="116">
        <v>50164.0</v>
      </c>
    </row>
    <row r="2291">
      <c r="A2291" s="115" t="s">
        <v>1554</v>
      </c>
      <c r="B2291" s="116">
        <v>10227.0</v>
      </c>
    </row>
    <row r="2292">
      <c r="A2292" s="115" t="s">
        <v>1554</v>
      </c>
      <c r="B2292" s="116">
        <v>276.0</v>
      </c>
    </row>
    <row r="2293">
      <c r="A2293" s="115" t="s">
        <v>170</v>
      </c>
      <c r="B2293" s="116">
        <v>44558.0</v>
      </c>
    </row>
    <row r="2294">
      <c r="A2294" s="115" t="s">
        <v>992</v>
      </c>
      <c r="B2294" s="116">
        <v>2821.0</v>
      </c>
    </row>
    <row r="2295">
      <c r="A2295" s="115" t="s">
        <v>992</v>
      </c>
      <c r="B2295" s="116">
        <v>1971.0</v>
      </c>
    </row>
    <row r="2296">
      <c r="A2296" s="115" t="s">
        <v>992</v>
      </c>
      <c r="B2296" s="116">
        <v>92565.0</v>
      </c>
    </row>
    <row r="2297">
      <c r="A2297" s="115" t="s">
        <v>992</v>
      </c>
      <c r="B2297" s="116">
        <v>4214.0</v>
      </c>
    </row>
    <row r="2298">
      <c r="A2298" s="115" t="s">
        <v>992</v>
      </c>
      <c r="B2298" s="116">
        <v>3357203.0</v>
      </c>
    </row>
    <row r="2299">
      <c r="A2299" s="115" t="s">
        <v>996</v>
      </c>
      <c r="B2299" s="116">
        <v>2422.0</v>
      </c>
    </row>
    <row r="2300">
      <c r="A2300" s="115" t="s">
        <v>996</v>
      </c>
      <c r="B2300" s="116">
        <v>510.0</v>
      </c>
    </row>
    <row r="2301">
      <c r="A2301" s="115" t="s">
        <v>996</v>
      </c>
      <c r="B2301" s="116">
        <v>52.0</v>
      </c>
    </row>
    <row r="2302">
      <c r="A2302" s="115" t="s">
        <v>996</v>
      </c>
      <c r="B2302" s="116">
        <v>2322622.0</v>
      </c>
    </row>
    <row r="2303">
      <c r="A2303" s="115" t="s">
        <v>996</v>
      </c>
      <c r="B2303" s="116">
        <v>118.0</v>
      </c>
    </row>
    <row r="2304">
      <c r="A2304" s="115" t="s">
        <v>993</v>
      </c>
      <c r="B2304" s="116">
        <v>1869798.0</v>
      </c>
    </row>
    <row r="2305">
      <c r="A2305" s="115" t="s">
        <v>993</v>
      </c>
      <c r="B2305" s="116">
        <v>1.3339963E7</v>
      </c>
    </row>
    <row r="2306">
      <c r="A2306" s="115" t="s">
        <v>993</v>
      </c>
      <c r="B2306" s="116">
        <v>4659559.0</v>
      </c>
    </row>
    <row r="2307">
      <c r="A2307" s="115" t="s">
        <v>993</v>
      </c>
      <c r="B2307" s="116">
        <v>112.0</v>
      </c>
    </row>
    <row r="2308">
      <c r="A2308" s="115" t="s">
        <v>993</v>
      </c>
      <c r="B2308" s="116">
        <v>24129.0</v>
      </c>
    </row>
    <row r="2309">
      <c r="A2309" s="115" t="s">
        <v>993</v>
      </c>
      <c r="B2309" s="116">
        <v>69813.0</v>
      </c>
    </row>
    <row r="2310">
      <c r="A2310" s="115" t="s">
        <v>993</v>
      </c>
      <c r="B2310" s="116">
        <v>1116624.0</v>
      </c>
    </row>
    <row r="2311">
      <c r="A2311" s="115" t="s">
        <v>993</v>
      </c>
      <c r="B2311" s="116">
        <v>16235.0</v>
      </c>
    </row>
    <row r="2312">
      <c r="A2312" s="115" t="s">
        <v>993</v>
      </c>
      <c r="B2312" s="116">
        <v>1291.0</v>
      </c>
    </row>
    <row r="2313">
      <c r="A2313" s="115" t="s">
        <v>993</v>
      </c>
      <c r="B2313" s="116">
        <v>2785.0</v>
      </c>
    </row>
    <row r="2314">
      <c r="A2314" s="115" t="s">
        <v>993</v>
      </c>
      <c r="B2314" s="116">
        <v>21415.0</v>
      </c>
    </row>
    <row r="2315">
      <c r="A2315" s="115" t="s">
        <v>997</v>
      </c>
      <c r="B2315" s="116">
        <v>5448917.0</v>
      </c>
    </row>
    <row r="2316">
      <c r="A2316" s="115" t="s">
        <v>997</v>
      </c>
      <c r="B2316" s="116">
        <v>9213.0</v>
      </c>
    </row>
    <row r="2317">
      <c r="A2317" s="115" t="s">
        <v>997</v>
      </c>
      <c r="B2317" s="116">
        <v>1.2641156E7</v>
      </c>
    </row>
    <row r="2318">
      <c r="A2318" s="115" t="s">
        <v>997</v>
      </c>
      <c r="B2318" s="116">
        <v>688938.0</v>
      </c>
    </row>
    <row r="2319">
      <c r="A2319" s="115" t="s">
        <v>997</v>
      </c>
      <c r="B2319" s="116">
        <v>36.0</v>
      </c>
    </row>
    <row r="2320">
      <c r="A2320" s="115" t="s">
        <v>997</v>
      </c>
      <c r="B2320" s="116">
        <v>1585.0</v>
      </c>
    </row>
    <row r="2321">
      <c r="A2321" s="115" t="s">
        <v>997</v>
      </c>
      <c r="B2321" s="116">
        <v>2556597.0</v>
      </c>
    </row>
    <row r="2322">
      <c r="A2322" s="115" t="s">
        <v>997</v>
      </c>
      <c r="B2322" s="116">
        <v>427.0</v>
      </c>
    </row>
    <row r="2323">
      <c r="A2323" s="115" t="s">
        <v>997</v>
      </c>
      <c r="B2323" s="116">
        <v>78.0</v>
      </c>
    </row>
    <row r="2324">
      <c r="A2324" s="115" t="s">
        <v>997</v>
      </c>
      <c r="B2324" s="116">
        <v>43.0</v>
      </c>
    </row>
    <row r="2325">
      <c r="A2325" s="115" t="s">
        <v>997</v>
      </c>
      <c r="B2325" s="116">
        <v>54423.0</v>
      </c>
    </row>
    <row r="2326">
      <c r="A2326" s="115" t="s">
        <v>995</v>
      </c>
      <c r="B2326" s="116">
        <v>48300.0</v>
      </c>
    </row>
    <row r="2327">
      <c r="A2327" s="115" t="s">
        <v>995</v>
      </c>
      <c r="B2327" s="116">
        <v>3781562.0</v>
      </c>
    </row>
    <row r="2328">
      <c r="A2328" s="115" t="s">
        <v>995</v>
      </c>
      <c r="B2328" s="116">
        <v>11.0</v>
      </c>
    </row>
    <row r="2329">
      <c r="A2329" s="115" t="s">
        <v>995</v>
      </c>
      <c r="B2329" s="116">
        <v>63.0</v>
      </c>
    </row>
    <row r="2330">
      <c r="A2330" s="115" t="s">
        <v>995</v>
      </c>
      <c r="B2330" s="116">
        <v>1099.0</v>
      </c>
    </row>
    <row r="2331">
      <c r="A2331" s="115" t="s">
        <v>994</v>
      </c>
      <c r="B2331" s="116">
        <v>3340.0</v>
      </c>
    </row>
    <row r="2332">
      <c r="A2332" s="115" t="s">
        <v>994</v>
      </c>
      <c r="B2332" s="116">
        <v>86.0</v>
      </c>
    </row>
    <row r="2333">
      <c r="A2333" s="115" t="s">
        <v>994</v>
      </c>
      <c r="B2333" s="116">
        <v>1709.0</v>
      </c>
    </row>
    <row r="2334">
      <c r="A2334" s="115" t="s">
        <v>807</v>
      </c>
      <c r="B2334" s="116">
        <v>35466.0</v>
      </c>
    </row>
    <row r="2335">
      <c r="A2335" s="115" t="s">
        <v>1619</v>
      </c>
      <c r="B2335" s="116">
        <v>127769.0</v>
      </c>
    </row>
    <row r="2336">
      <c r="A2336" s="115" t="s">
        <v>1619</v>
      </c>
      <c r="B2336" s="116">
        <v>87412.0</v>
      </c>
    </row>
    <row r="2337">
      <c r="A2337" s="115" t="s">
        <v>462</v>
      </c>
      <c r="B2337" s="116">
        <v>48873.0</v>
      </c>
    </row>
    <row r="2338">
      <c r="A2338" s="115" t="s">
        <v>463</v>
      </c>
      <c r="B2338" s="116">
        <v>3696.0</v>
      </c>
    </row>
    <row r="2339">
      <c r="A2339" s="115" t="s">
        <v>463</v>
      </c>
      <c r="B2339" s="116">
        <v>1188.0</v>
      </c>
    </row>
    <row r="2340">
      <c r="A2340" s="115" t="s">
        <v>463</v>
      </c>
      <c r="B2340" s="116">
        <v>707.0</v>
      </c>
    </row>
    <row r="2341">
      <c r="A2341" s="115" t="s">
        <v>463</v>
      </c>
      <c r="B2341" s="116">
        <v>7915.0</v>
      </c>
    </row>
    <row r="2342">
      <c r="A2342" s="115" t="s">
        <v>516</v>
      </c>
      <c r="B2342" s="116">
        <v>104008.0</v>
      </c>
    </row>
    <row r="2343">
      <c r="A2343" s="115" t="s">
        <v>516</v>
      </c>
      <c r="B2343" s="116">
        <v>12795.0</v>
      </c>
    </row>
    <row r="2344">
      <c r="A2344" s="115" t="s">
        <v>2772</v>
      </c>
      <c r="B2344" s="116">
        <v>6.0</v>
      </c>
    </row>
    <row r="2345">
      <c r="A2345" s="115" t="s">
        <v>2772</v>
      </c>
      <c r="B2345" s="116">
        <v>311.0</v>
      </c>
    </row>
    <row r="2346">
      <c r="A2346" s="115" t="s">
        <v>2772</v>
      </c>
      <c r="B2346" s="116">
        <v>28004.0</v>
      </c>
    </row>
    <row r="2347">
      <c r="A2347" s="115" t="s">
        <v>2773</v>
      </c>
      <c r="B2347" s="116">
        <v>6.0</v>
      </c>
    </row>
    <row r="2348">
      <c r="A2348" s="115" t="s">
        <v>2773</v>
      </c>
      <c r="B2348" s="116">
        <v>37916.0</v>
      </c>
    </row>
    <row r="2349">
      <c r="A2349" s="115" t="s">
        <v>2773</v>
      </c>
      <c r="B2349" s="116">
        <v>37916.0</v>
      </c>
    </row>
    <row r="2350">
      <c r="A2350" s="115" t="s">
        <v>2773</v>
      </c>
      <c r="B2350" s="116">
        <v>311.0</v>
      </c>
    </row>
    <row r="2351">
      <c r="A2351" s="115" t="s">
        <v>2774</v>
      </c>
      <c r="B2351" s="116">
        <v>35892.0</v>
      </c>
    </row>
    <row r="2352">
      <c r="A2352" s="115" t="s">
        <v>2774</v>
      </c>
      <c r="B2352" s="116">
        <v>311.0</v>
      </c>
    </row>
    <row r="2353">
      <c r="A2353" s="115" t="s">
        <v>2774</v>
      </c>
      <c r="B2353" s="116">
        <v>6.0</v>
      </c>
    </row>
    <row r="2354">
      <c r="A2354" s="115" t="s">
        <v>393</v>
      </c>
      <c r="B2354" s="116">
        <v>9860.0</v>
      </c>
    </row>
    <row r="2355">
      <c r="A2355" s="115" t="s">
        <v>166</v>
      </c>
      <c r="B2355" s="116">
        <v>34134.0</v>
      </c>
    </row>
    <row r="2356">
      <c r="A2356" s="115" t="s">
        <v>166</v>
      </c>
      <c r="B2356" s="116">
        <v>78684.0</v>
      </c>
    </row>
    <row r="2357">
      <c r="A2357" s="115" t="s">
        <v>166</v>
      </c>
      <c r="B2357" s="116">
        <v>70169.0</v>
      </c>
    </row>
    <row r="2358">
      <c r="A2358" s="115" t="s">
        <v>166</v>
      </c>
      <c r="B2358" s="116">
        <v>14305.0</v>
      </c>
    </row>
    <row r="2359">
      <c r="A2359" s="115" t="s">
        <v>664</v>
      </c>
      <c r="B2359" s="116">
        <v>40043.0</v>
      </c>
    </row>
    <row r="2360">
      <c r="A2360" s="115" t="s">
        <v>665</v>
      </c>
      <c r="B2360" s="116">
        <v>42875.0</v>
      </c>
    </row>
    <row r="2361">
      <c r="A2361" s="115" t="s">
        <v>666</v>
      </c>
      <c r="B2361" s="116">
        <v>39808.0</v>
      </c>
    </row>
    <row r="2362">
      <c r="A2362" s="115" t="s">
        <v>662</v>
      </c>
      <c r="B2362" s="116">
        <v>65603.0</v>
      </c>
    </row>
    <row r="2363">
      <c r="A2363" s="115" t="s">
        <v>662</v>
      </c>
      <c r="B2363" s="116">
        <v>3412.0</v>
      </c>
    </row>
    <row r="2364">
      <c r="A2364" s="115" t="s">
        <v>1671</v>
      </c>
      <c r="B2364" s="116">
        <v>33767.0</v>
      </c>
    </row>
    <row r="2365">
      <c r="A2365" s="115" t="s">
        <v>1671</v>
      </c>
      <c r="B2365" s="116">
        <v>45785.0</v>
      </c>
    </row>
    <row r="2366">
      <c r="A2366" s="115" t="s">
        <v>1671</v>
      </c>
      <c r="B2366" s="116">
        <v>3526.0</v>
      </c>
    </row>
    <row r="2367">
      <c r="A2367" s="115" t="s">
        <v>585</v>
      </c>
      <c r="B2367" s="116">
        <v>20136.0</v>
      </c>
    </row>
    <row r="2368">
      <c r="A2368" s="115" t="s">
        <v>585</v>
      </c>
      <c r="B2368" s="116">
        <v>1.0</v>
      </c>
    </row>
    <row r="2369">
      <c r="A2369" s="115" t="s">
        <v>585</v>
      </c>
      <c r="B2369" s="116">
        <v>73.0</v>
      </c>
    </row>
    <row r="2370">
      <c r="A2370" s="115" t="s">
        <v>585</v>
      </c>
      <c r="B2370" s="116">
        <v>2842.0</v>
      </c>
    </row>
    <row r="2371">
      <c r="A2371" s="115" t="s">
        <v>585</v>
      </c>
      <c r="B2371" s="116">
        <v>7447.0</v>
      </c>
    </row>
    <row r="2372">
      <c r="A2372" s="115" t="s">
        <v>585</v>
      </c>
      <c r="B2372" s="116">
        <v>2731.0</v>
      </c>
    </row>
    <row r="2373">
      <c r="A2373" s="115" t="s">
        <v>585</v>
      </c>
      <c r="B2373" s="116">
        <v>2752.0</v>
      </c>
    </row>
    <row r="2374">
      <c r="A2374" s="115" t="s">
        <v>585</v>
      </c>
      <c r="B2374" s="116">
        <v>30105.0</v>
      </c>
    </row>
    <row r="2375">
      <c r="A2375" s="115" t="s">
        <v>585</v>
      </c>
      <c r="B2375" s="116">
        <v>528.0</v>
      </c>
    </row>
    <row r="2376">
      <c r="A2376" s="115" t="s">
        <v>585</v>
      </c>
      <c r="B2376" s="116">
        <v>1296.0</v>
      </c>
    </row>
    <row r="2377">
      <c r="A2377" s="115" t="s">
        <v>585</v>
      </c>
      <c r="B2377" s="116">
        <v>1296.0</v>
      </c>
    </row>
    <row r="2378">
      <c r="A2378" s="115" t="s">
        <v>585</v>
      </c>
      <c r="B2378" s="116">
        <v>7504.0</v>
      </c>
    </row>
    <row r="2379">
      <c r="A2379" s="115" t="s">
        <v>585</v>
      </c>
      <c r="B2379" s="116">
        <v>95325.0</v>
      </c>
    </row>
    <row r="2380">
      <c r="A2380" s="115" t="s">
        <v>585</v>
      </c>
      <c r="B2380" s="116">
        <v>28211.0</v>
      </c>
    </row>
    <row r="2381">
      <c r="A2381" s="115" t="s">
        <v>585</v>
      </c>
      <c r="B2381" s="116">
        <v>1328.0</v>
      </c>
    </row>
    <row r="2382">
      <c r="A2382" s="115" t="s">
        <v>585</v>
      </c>
      <c r="B2382" s="116">
        <v>9087.0</v>
      </c>
    </row>
    <row r="2383">
      <c r="A2383" s="115" t="s">
        <v>585</v>
      </c>
      <c r="B2383" s="116">
        <v>25616.0</v>
      </c>
    </row>
    <row r="2384">
      <c r="A2384" s="115" t="s">
        <v>2776</v>
      </c>
      <c r="B2384" s="116">
        <v>847.0</v>
      </c>
    </row>
    <row r="2385">
      <c r="A2385" s="115" t="s">
        <v>2776</v>
      </c>
      <c r="B2385" s="116">
        <v>1.0</v>
      </c>
    </row>
    <row r="2386">
      <c r="A2386" s="115" t="s">
        <v>2777</v>
      </c>
      <c r="B2386" s="116">
        <v>847.0</v>
      </c>
    </row>
    <row r="2387">
      <c r="A2387" s="115" t="s">
        <v>2777</v>
      </c>
      <c r="B2387" s="116">
        <v>1.0</v>
      </c>
    </row>
    <row r="2388">
      <c r="A2388" s="115" t="s">
        <v>2778</v>
      </c>
      <c r="B2388" s="116">
        <v>847.0</v>
      </c>
    </row>
    <row r="2389">
      <c r="A2389" s="115" t="s">
        <v>2778</v>
      </c>
      <c r="B2389" s="116">
        <v>1.0</v>
      </c>
    </row>
    <row r="2390">
      <c r="A2390" s="115" t="s">
        <v>2779</v>
      </c>
      <c r="B2390" s="116">
        <v>1.0</v>
      </c>
    </row>
    <row r="2391">
      <c r="A2391" s="115" t="s">
        <v>2779</v>
      </c>
      <c r="B2391" s="116">
        <v>847.0</v>
      </c>
    </row>
    <row r="2392">
      <c r="A2392" s="115" t="s">
        <v>2780</v>
      </c>
      <c r="B2392" s="116">
        <v>1.0</v>
      </c>
    </row>
    <row r="2393">
      <c r="A2393" s="115" t="s">
        <v>2780</v>
      </c>
      <c r="B2393" s="116">
        <v>847.0</v>
      </c>
    </row>
    <row r="2394">
      <c r="A2394" s="115" t="s">
        <v>2781</v>
      </c>
      <c r="B2394" s="116">
        <v>847.0</v>
      </c>
    </row>
    <row r="2395">
      <c r="A2395" s="115" t="s">
        <v>2781</v>
      </c>
      <c r="B2395" s="116">
        <v>1.0</v>
      </c>
    </row>
    <row r="2396">
      <c r="A2396" s="115" t="s">
        <v>1667</v>
      </c>
      <c r="B2396" s="116">
        <v>34319.0</v>
      </c>
    </row>
    <row r="2397">
      <c r="A2397" s="115" t="s">
        <v>1667</v>
      </c>
      <c r="B2397" s="116">
        <v>22445.0</v>
      </c>
    </row>
    <row r="2398">
      <c r="A2398" s="115" t="s">
        <v>1667</v>
      </c>
      <c r="B2398" s="116">
        <v>4608.0</v>
      </c>
    </row>
    <row r="2399">
      <c r="A2399" s="115" t="s">
        <v>178</v>
      </c>
      <c r="B2399" s="116">
        <v>10151.0</v>
      </c>
    </row>
    <row r="2400">
      <c r="A2400" s="115" t="s">
        <v>178</v>
      </c>
      <c r="B2400" s="116">
        <v>180.0</v>
      </c>
    </row>
    <row r="2401">
      <c r="A2401" s="115" t="s">
        <v>178</v>
      </c>
      <c r="B2401" s="116">
        <v>35800.0</v>
      </c>
    </row>
    <row r="2402">
      <c r="A2402" s="115" t="s">
        <v>182</v>
      </c>
      <c r="B2402" s="116">
        <v>225.0</v>
      </c>
    </row>
    <row r="2403">
      <c r="A2403" s="115" t="s">
        <v>182</v>
      </c>
      <c r="B2403" s="116">
        <v>71355.0</v>
      </c>
    </row>
    <row r="2404">
      <c r="A2404" s="115" t="s">
        <v>182</v>
      </c>
      <c r="B2404" s="116">
        <v>290871.0</v>
      </c>
    </row>
    <row r="2405">
      <c r="A2405" s="115" t="s">
        <v>190</v>
      </c>
      <c r="B2405" s="116">
        <v>35947.0</v>
      </c>
    </row>
    <row r="2406">
      <c r="A2406" s="115" t="s">
        <v>190</v>
      </c>
      <c r="B2406" s="116">
        <v>51643.0</v>
      </c>
    </row>
    <row r="2407">
      <c r="A2407" s="115" t="s">
        <v>190</v>
      </c>
      <c r="B2407" s="116">
        <v>180.0</v>
      </c>
    </row>
    <row r="2408">
      <c r="A2408" s="115" t="s">
        <v>171</v>
      </c>
      <c r="B2408" s="116">
        <v>325520.0</v>
      </c>
    </row>
    <row r="2409">
      <c r="A2409" s="115" t="s">
        <v>1595</v>
      </c>
      <c r="B2409" s="116">
        <v>1359412.0</v>
      </c>
    </row>
    <row r="2410">
      <c r="A2410" s="115" t="s">
        <v>1595</v>
      </c>
      <c r="B2410" s="116">
        <v>664373.0</v>
      </c>
    </row>
    <row r="2411">
      <c r="A2411" s="115" t="s">
        <v>1595</v>
      </c>
      <c r="B2411" s="116">
        <v>31479.0</v>
      </c>
    </row>
    <row r="2412">
      <c r="A2412" s="115" t="s">
        <v>1595</v>
      </c>
      <c r="B2412" s="116">
        <v>79893.0</v>
      </c>
    </row>
    <row r="2413">
      <c r="A2413" s="115" t="s">
        <v>488</v>
      </c>
      <c r="B2413" s="116">
        <v>10216.0</v>
      </c>
    </row>
    <row r="2414">
      <c r="A2414" s="115" t="s">
        <v>488</v>
      </c>
      <c r="B2414" s="116">
        <v>75782.0</v>
      </c>
    </row>
    <row r="2415">
      <c r="A2415" s="115" t="s">
        <v>488</v>
      </c>
      <c r="B2415" s="116">
        <v>280.0</v>
      </c>
    </row>
    <row r="2416">
      <c r="A2416" s="115" t="s">
        <v>488</v>
      </c>
      <c r="B2416" s="116">
        <v>317386.0</v>
      </c>
    </row>
    <row r="2417">
      <c r="A2417" s="115" t="s">
        <v>1110</v>
      </c>
      <c r="B2417" s="116">
        <v>908.0</v>
      </c>
    </row>
    <row r="2418">
      <c r="A2418" s="115" t="s">
        <v>1110</v>
      </c>
      <c r="B2418" s="116">
        <v>42599.0</v>
      </c>
    </row>
    <row r="2419">
      <c r="A2419" s="115" t="s">
        <v>1111</v>
      </c>
      <c r="B2419" s="116">
        <v>1351.0</v>
      </c>
    </row>
    <row r="2420">
      <c r="A2420" s="115" t="s">
        <v>1111</v>
      </c>
      <c r="B2420" s="116">
        <v>38069.0</v>
      </c>
    </row>
    <row r="2421">
      <c r="A2421" s="115" t="s">
        <v>1112</v>
      </c>
      <c r="B2421" s="116">
        <v>35080.0</v>
      </c>
    </row>
    <row r="2422">
      <c r="A2422" s="115" t="s">
        <v>1112</v>
      </c>
      <c r="B2422" s="116">
        <v>1009.0</v>
      </c>
    </row>
    <row r="2423">
      <c r="A2423" s="115" t="s">
        <v>1113</v>
      </c>
      <c r="B2423" s="116">
        <v>35896.0</v>
      </c>
    </row>
    <row r="2424">
      <c r="A2424" s="115" t="s">
        <v>1113</v>
      </c>
      <c r="B2424" s="116">
        <v>4301.0</v>
      </c>
    </row>
    <row r="2425">
      <c r="A2425" s="115" t="s">
        <v>1114</v>
      </c>
      <c r="B2425" s="116">
        <v>35136.0</v>
      </c>
    </row>
    <row r="2426">
      <c r="A2426" s="115" t="s">
        <v>1114</v>
      </c>
      <c r="B2426" s="116">
        <v>1888.0</v>
      </c>
    </row>
    <row r="2427">
      <c r="A2427" s="115" t="s">
        <v>1115</v>
      </c>
      <c r="B2427" s="116">
        <v>35081.0</v>
      </c>
    </row>
    <row r="2428">
      <c r="A2428" s="115" t="s">
        <v>1115</v>
      </c>
      <c r="B2428" s="116">
        <v>8510.0</v>
      </c>
    </row>
    <row r="2429">
      <c r="A2429" s="115" t="s">
        <v>497</v>
      </c>
      <c r="B2429" s="116">
        <v>68686.0</v>
      </c>
    </row>
    <row r="2430">
      <c r="A2430" s="115" t="s">
        <v>497</v>
      </c>
      <c r="B2430" s="116">
        <v>17360.0</v>
      </c>
    </row>
    <row r="2431">
      <c r="A2431" s="115" t="s">
        <v>174</v>
      </c>
      <c r="B2431" s="116">
        <v>31256.0</v>
      </c>
    </row>
    <row r="2432">
      <c r="A2432" s="115" t="s">
        <v>174</v>
      </c>
      <c r="B2432" s="116">
        <v>204135.0</v>
      </c>
    </row>
    <row r="2433">
      <c r="A2433" s="115" t="s">
        <v>179</v>
      </c>
      <c r="B2433" s="116">
        <v>292.0</v>
      </c>
    </row>
    <row r="2434">
      <c r="A2434" s="115" t="s">
        <v>179</v>
      </c>
      <c r="B2434" s="116">
        <v>6840.0</v>
      </c>
    </row>
    <row r="2435">
      <c r="A2435" s="115" t="s">
        <v>179</v>
      </c>
      <c r="B2435" s="116">
        <v>347.0</v>
      </c>
    </row>
    <row r="2436">
      <c r="A2436" s="115" t="s">
        <v>179</v>
      </c>
      <c r="B2436" s="116">
        <v>7737.0</v>
      </c>
    </row>
    <row r="2437">
      <c r="A2437" s="115" t="s">
        <v>179</v>
      </c>
      <c r="B2437" s="116">
        <v>165146.0</v>
      </c>
    </row>
    <row r="2438">
      <c r="A2438" s="115" t="s">
        <v>179</v>
      </c>
      <c r="B2438" s="116">
        <v>1318.0</v>
      </c>
    </row>
    <row r="2439">
      <c r="A2439" s="115" t="s">
        <v>179</v>
      </c>
      <c r="B2439" s="116">
        <v>312.0</v>
      </c>
    </row>
    <row r="2440">
      <c r="A2440" s="115" t="s">
        <v>179</v>
      </c>
      <c r="B2440" s="116">
        <v>1144.0</v>
      </c>
    </row>
    <row r="2441">
      <c r="A2441" s="115" t="s">
        <v>1620</v>
      </c>
      <c r="B2441" s="116">
        <v>64091.0</v>
      </c>
    </row>
    <row r="2442">
      <c r="A2442" s="115" t="s">
        <v>1620</v>
      </c>
      <c r="B2442" s="116">
        <v>89890.0</v>
      </c>
    </row>
    <row r="2443">
      <c r="A2443" s="115" t="s">
        <v>175</v>
      </c>
      <c r="B2443" s="116">
        <v>1.3167088E7</v>
      </c>
    </row>
    <row r="2444">
      <c r="A2444" s="115" t="s">
        <v>175</v>
      </c>
      <c r="B2444" s="116">
        <v>1248.0</v>
      </c>
    </row>
    <row r="2445">
      <c r="A2445" s="115" t="s">
        <v>175</v>
      </c>
      <c r="B2445" s="116">
        <v>73127.0</v>
      </c>
    </row>
    <row r="2446">
      <c r="A2446" s="115" t="s">
        <v>175</v>
      </c>
      <c r="B2446" s="116">
        <v>4602.0</v>
      </c>
    </row>
    <row r="2447">
      <c r="A2447" s="115" t="s">
        <v>175</v>
      </c>
      <c r="B2447" s="116">
        <v>529.0</v>
      </c>
    </row>
    <row r="2448">
      <c r="A2448" s="115" t="s">
        <v>175</v>
      </c>
      <c r="B2448" s="116">
        <v>2859.0</v>
      </c>
    </row>
    <row r="2449">
      <c r="A2449" s="115" t="s">
        <v>175</v>
      </c>
      <c r="B2449" s="116">
        <v>6239.0</v>
      </c>
    </row>
    <row r="2450">
      <c r="A2450" s="115" t="s">
        <v>175</v>
      </c>
      <c r="B2450" s="116">
        <v>4659466.0</v>
      </c>
    </row>
    <row r="2451">
      <c r="A2451" s="115" t="s">
        <v>175</v>
      </c>
      <c r="B2451" s="116">
        <v>148.0</v>
      </c>
    </row>
    <row r="2452">
      <c r="A2452" s="115" t="s">
        <v>175</v>
      </c>
      <c r="B2452" s="116">
        <v>1116257.0</v>
      </c>
    </row>
    <row r="2453">
      <c r="A2453" s="115" t="s">
        <v>1116</v>
      </c>
      <c r="B2453" s="116">
        <v>2704.0</v>
      </c>
    </row>
    <row r="2454">
      <c r="A2454" s="115" t="s">
        <v>1116</v>
      </c>
      <c r="B2454" s="116">
        <v>33623.0</v>
      </c>
    </row>
    <row r="2455">
      <c r="A2455" s="115" t="s">
        <v>1117</v>
      </c>
      <c r="B2455" s="116">
        <v>31953.0</v>
      </c>
    </row>
    <row r="2456">
      <c r="A2456" s="115" t="s">
        <v>1117</v>
      </c>
      <c r="B2456" s="116">
        <v>1728.0</v>
      </c>
    </row>
    <row r="2457">
      <c r="A2457" s="115" t="s">
        <v>1326</v>
      </c>
      <c r="B2457" s="116">
        <v>2847.0</v>
      </c>
    </row>
    <row r="2458">
      <c r="A2458" s="115" t="s">
        <v>1326</v>
      </c>
      <c r="B2458" s="116">
        <v>2973.0</v>
      </c>
    </row>
    <row r="2459">
      <c r="A2459" s="115" t="s">
        <v>301</v>
      </c>
      <c r="B2459" s="116">
        <v>22038.0</v>
      </c>
    </row>
    <row r="2460">
      <c r="A2460" s="115" t="s">
        <v>301</v>
      </c>
      <c r="B2460" s="116">
        <v>80799.0</v>
      </c>
    </row>
    <row r="2461">
      <c r="A2461" s="115" t="s">
        <v>301</v>
      </c>
      <c r="B2461" s="116">
        <v>72604.0</v>
      </c>
    </row>
    <row r="2462">
      <c r="A2462" s="115" t="s">
        <v>301</v>
      </c>
      <c r="B2462" s="116">
        <v>105208.0</v>
      </c>
    </row>
    <row r="2463">
      <c r="A2463" s="115" t="s">
        <v>176</v>
      </c>
      <c r="B2463" s="116">
        <v>32.0</v>
      </c>
    </row>
    <row r="2464">
      <c r="A2464" s="115" t="s">
        <v>176</v>
      </c>
      <c r="B2464" s="116">
        <v>279.0</v>
      </c>
    </row>
    <row r="2465">
      <c r="A2465" s="115" t="s">
        <v>176</v>
      </c>
      <c r="B2465" s="116">
        <v>86503.0</v>
      </c>
    </row>
    <row r="2466">
      <c r="A2466" s="115" t="s">
        <v>177</v>
      </c>
      <c r="B2466" s="116">
        <v>30213.0</v>
      </c>
    </row>
    <row r="2467">
      <c r="A2467" s="115" t="s">
        <v>177</v>
      </c>
      <c r="B2467" s="116">
        <v>32.0</v>
      </c>
    </row>
    <row r="2468">
      <c r="A2468" s="115" t="s">
        <v>177</v>
      </c>
      <c r="B2468" s="116">
        <v>294.0</v>
      </c>
    </row>
    <row r="2469">
      <c r="A2469" s="115" t="s">
        <v>177</v>
      </c>
      <c r="B2469" s="116">
        <v>226493.0</v>
      </c>
    </row>
    <row r="2470">
      <c r="A2470" s="115" t="s">
        <v>226</v>
      </c>
      <c r="B2470" s="116">
        <v>4149.0</v>
      </c>
    </row>
    <row r="2471">
      <c r="A2471" s="115" t="s">
        <v>226</v>
      </c>
      <c r="B2471" s="116">
        <v>1520.0</v>
      </c>
    </row>
    <row r="2472">
      <c r="A2472" s="115" t="s">
        <v>226</v>
      </c>
      <c r="B2472" s="116">
        <v>1139550.0</v>
      </c>
    </row>
    <row r="2473">
      <c r="A2473" s="115" t="s">
        <v>180</v>
      </c>
      <c r="B2473" s="116">
        <v>27102.0</v>
      </c>
    </row>
    <row r="2474">
      <c r="A2474" s="115" t="s">
        <v>180</v>
      </c>
      <c r="B2474" s="116">
        <v>7383.0</v>
      </c>
    </row>
    <row r="2475">
      <c r="A2475" s="115" t="s">
        <v>180</v>
      </c>
      <c r="B2475" s="116">
        <v>195944.0</v>
      </c>
    </row>
    <row r="2476">
      <c r="A2476" s="115" t="s">
        <v>180</v>
      </c>
      <c r="B2476" s="116">
        <v>314.0</v>
      </c>
    </row>
    <row r="2477">
      <c r="A2477" s="115" t="s">
        <v>1118</v>
      </c>
      <c r="B2477" s="116">
        <v>31575.0</v>
      </c>
    </row>
    <row r="2478">
      <c r="A2478" s="115" t="s">
        <v>1118</v>
      </c>
      <c r="B2478" s="116">
        <v>227.0</v>
      </c>
    </row>
    <row r="2479">
      <c r="A2479" s="115" t="s">
        <v>167</v>
      </c>
      <c r="B2479" s="116">
        <v>1978.0</v>
      </c>
    </row>
    <row r="2480">
      <c r="A2480" s="115" t="s">
        <v>167</v>
      </c>
      <c r="B2480" s="116">
        <v>34669.0</v>
      </c>
    </row>
    <row r="2481">
      <c r="A2481" s="115" t="s">
        <v>1119</v>
      </c>
      <c r="B2481" s="116">
        <v>37677.0</v>
      </c>
    </row>
    <row r="2482">
      <c r="A2482" s="115" t="s">
        <v>1119</v>
      </c>
      <c r="B2482" s="116">
        <v>93.0</v>
      </c>
    </row>
    <row r="2483">
      <c r="A2483" s="115" t="s">
        <v>1099</v>
      </c>
      <c r="B2483" s="116">
        <v>34804.0</v>
      </c>
    </row>
    <row r="2484">
      <c r="A2484" s="115" t="s">
        <v>154</v>
      </c>
      <c r="B2484" s="116">
        <v>23864.0</v>
      </c>
    </row>
    <row r="2485">
      <c r="A2485" s="115" t="s">
        <v>154</v>
      </c>
      <c r="B2485" s="116">
        <v>680.0</v>
      </c>
    </row>
    <row r="2486">
      <c r="A2486" s="115" t="s">
        <v>1369</v>
      </c>
      <c r="B2486" s="116">
        <v>651069.0</v>
      </c>
    </row>
    <row r="2487">
      <c r="A2487" s="115" t="s">
        <v>1369</v>
      </c>
      <c r="B2487" s="116">
        <v>620484.0</v>
      </c>
    </row>
    <row r="2488">
      <c r="A2488" s="115" t="s">
        <v>1369</v>
      </c>
      <c r="B2488" s="116">
        <v>2764826.0</v>
      </c>
    </row>
    <row r="2489">
      <c r="A2489" s="115" t="s">
        <v>1369</v>
      </c>
      <c r="B2489" s="116">
        <v>1966758.0</v>
      </c>
    </row>
    <row r="2490">
      <c r="A2490" s="115" t="s">
        <v>160</v>
      </c>
      <c r="B2490" s="116">
        <v>53039.0</v>
      </c>
    </row>
    <row r="2491">
      <c r="A2491" s="115" t="s">
        <v>1125</v>
      </c>
      <c r="B2491" s="116">
        <v>116977.0</v>
      </c>
    </row>
    <row r="2492">
      <c r="A2492" s="115" t="s">
        <v>1125</v>
      </c>
      <c r="B2492" s="116">
        <v>10926.0</v>
      </c>
    </row>
    <row r="2493">
      <c r="A2493" s="115" t="s">
        <v>657</v>
      </c>
      <c r="B2493" s="116">
        <v>2.1141156E7</v>
      </c>
    </row>
    <row r="2494">
      <c r="A2494" s="115" t="s">
        <v>657</v>
      </c>
      <c r="B2494" s="116">
        <v>88682.0</v>
      </c>
    </row>
    <row r="2495">
      <c r="A2495" s="115" t="s">
        <v>657</v>
      </c>
      <c r="B2495" s="116">
        <v>138194.0</v>
      </c>
    </row>
    <row r="2496">
      <c r="A2496" s="115" t="s">
        <v>155</v>
      </c>
      <c r="B2496" s="116">
        <v>3000.0</v>
      </c>
    </row>
    <row r="2497">
      <c r="A2497" s="115" t="s">
        <v>155</v>
      </c>
      <c r="B2497" s="116">
        <v>2486082.0</v>
      </c>
    </row>
    <row r="2498">
      <c r="A2498" s="115" t="s">
        <v>1621</v>
      </c>
      <c r="B2498" s="116">
        <v>83915.0</v>
      </c>
    </row>
    <row r="2499">
      <c r="A2499" s="115" t="s">
        <v>1621</v>
      </c>
      <c r="B2499" s="116">
        <v>28385.0</v>
      </c>
    </row>
    <row r="2500">
      <c r="A2500" s="115" t="s">
        <v>1621</v>
      </c>
      <c r="B2500" s="116">
        <v>25293.0</v>
      </c>
    </row>
    <row r="2501">
      <c r="A2501" s="115" t="s">
        <v>2794</v>
      </c>
      <c r="B2501" s="116">
        <v>34449.0</v>
      </c>
    </row>
    <row r="2502">
      <c r="A2502" s="115" t="s">
        <v>2794</v>
      </c>
      <c r="B2502" s="116">
        <v>50767.0</v>
      </c>
    </row>
    <row r="2503">
      <c r="A2503" s="115" t="s">
        <v>1126</v>
      </c>
      <c r="B2503" s="116">
        <v>60801.0</v>
      </c>
    </row>
    <row r="2504">
      <c r="A2504" s="115" t="s">
        <v>1126</v>
      </c>
      <c r="B2504" s="116">
        <v>719752.0</v>
      </c>
    </row>
    <row r="2505">
      <c r="A2505" s="115" t="s">
        <v>1126</v>
      </c>
      <c r="B2505" s="116">
        <v>1433.0</v>
      </c>
    </row>
    <row r="2506">
      <c r="A2506" s="115" t="s">
        <v>1126</v>
      </c>
      <c r="B2506" s="116">
        <v>1152897.0</v>
      </c>
    </row>
    <row r="2507">
      <c r="A2507" s="115" t="s">
        <v>1127</v>
      </c>
      <c r="B2507" s="116">
        <v>115682.0</v>
      </c>
    </row>
    <row r="2508">
      <c r="A2508" s="115" t="s">
        <v>1127</v>
      </c>
      <c r="B2508" s="116">
        <v>2281345.0</v>
      </c>
    </row>
    <row r="2509">
      <c r="A2509" s="115" t="s">
        <v>1127</v>
      </c>
      <c r="B2509" s="116">
        <v>10931.0</v>
      </c>
    </row>
    <row r="2510">
      <c r="A2510" s="115" t="s">
        <v>1127</v>
      </c>
      <c r="B2510" s="116">
        <v>3380388.0</v>
      </c>
    </row>
    <row r="2511">
      <c r="A2511" s="115" t="s">
        <v>304</v>
      </c>
      <c r="B2511" s="116">
        <v>41507.0</v>
      </c>
    </row>
    <row r="2512">
      <c r="A2512" s="115" t="s">
        <v>304</v>
      </c>
      <c r="B2512" s="116">
        <v>16376.0</v>
      </c>
    </row>
    <row r="2513">
      <c r="A2513" s="115" t="s">
        <v>304</v>
      </c>
      <c r="B2513" s="116">
        <v>111981.0</v>
      </c>
    </row>
    <row r="2514">
      <c r="A2514" s="115" t="s">
        <v>304</v>
      </c>
      <c r="B2514" s="116">
        <v>135404.0</v>
      </c>
    </row>
    <row r="2515">
      <c r="A2515" s="115" t="s">
        <v>1448</v>
      </c>
      <c r="B2515" s="116">
        <v>89998.0</v>
      </c>
    </row>
    <row r="2516">
      <c r="A2516" s="115" t="s">
        <v>1448</v>
      </c>
      <c r="B2516" s="116">
        <v>1248.0</v>
      </c>
    </row>
    <row r="2517">
      <c r="A2517" s="115" t="s">
        <v>1449</v>
      </c>
      <c r="B2517" s="116">
        <v>62289.0</v>
      </c>
    </row>
    <row r="2518">
      <c r="A2518" s="115" t="s">
        <v>1449</v>
      </c>
      <c r="B2518" s="116">
        <v>204380.0</v>
      </c>
    </row>
    <row r="2519">
      <c r="A2519" s="115" t="s">
        <v>1529</v>
      </c>
      <c r="B2519" s="116">
        <v>82985.0</v>
      </c>
    </row>
    <row r="2520">
      <c r="A2520" s="115" t="s">
        <v>183</v>
      </c>
      <c r="B2520" s="116">
        <v>336.0</v>
      </c>
    </row>
    <row r="2521">
      <c r="A2521" s="115" t="s">
        <v>183</v>
      </c>
      <c r="B2521" s="116">
        <v>180.0</v>
      </c>
    </row>
    <row r="2522">
      <c r="A2522" s="115" t="s">
        <v>183</v>
      </c>
      <c r="B2522" s="116">
        <v>64958.0</v>
      </c>
    </row>
    <row r="2523">
      <c r="A2523" s="115" t="s">
        <v>404</v>
      </c>
      <c r="B2523" s="116">
        <v>315.0</v>
      </c>
    </row>
    <row r="2524">
      <c r="A2524" s="115" t="s">
        <v>404</v>
      </c>
      <c r="B2524" s="116">
        <v>38940.0</v>
      </c>
    </row>
    <row r="2525">
      <c r="A2525" s="115" t="s">
        <v>405</v>
      </c>
      <c r="B2525" s="116">
        <v>33709.0</v>
      </c>
    </row>
    <row r="2526">
      <c r="A2526" s="115" t="s">
        <v>405</v>
      </c>
      <c r="B2526" s="116">
        <v>315.0</v>
      </c>
    </row>
    <row r="2527">
      <c r="A2527" s="115" t="s">
        <v>406</v>
      </c>
      <c r="B2527" s="116">
        <v>28953.0</v>
      </c>
    </row>
    <row r="2528">
      <c r="A2528" s="115" t="s">
        <v>406</v>
      </c>
      <c r="B2528" s="116">
        <v>315.0</v>
      </c>
    </row>
    <row r="2529">
      <c r="A2529" s="115" t="s">
        <v>407</v>
      </c>
      <c r="B2529" s="116">
        <v>28604.0</v>
      </c>
    </row>
    <row r="2530">
      <c r="A2530" s="115" t="s">
        <v>407</v>
      </c>
      <c r="B2530" s="116">
        <v>315.0</v>
      </c>
    </row>
    <row r="2531">
      <c r="A2531" s="115" t="s">
        <v>1120</v>
      </c>
      <c r="B2531" s="116">
        <v>34358.0</v>
      </c>
    </row>
    <row r="2532">
      <c r="A2532" s="115" t="s">
        <v>1120</v>
      </c>
      <c r="B2532" s="116">
        <v>1922.0</v>
      </c>
    </row>
    <row r="2533">
      <c r="A2533" s="115" t="s">
        <v>1121</v>
      </c>
      <c r="B2533" s="116">
        <v>3611.0</v>
      </c>
    </row>
    <row r="2534">
      <c r="A2534" s="115" t="s">
        <v>1121</v>
      </c>
      <c r="B2534" s="116">
        <v>33683.0</v>
      </c>
    </row>
    <row r="2535">
      <c r="A2535" s="115" t="s">
        <v>1122</v>
      </c>
      <c r="B2535" s="116">
        <v>34844.0</v>
      </c>
    </row>
    <row r="2536">
      <c r="A2536" s="115" t="s">
        <v>1122</v>
      </c>
      <c r="B2536" s="116">
        <v>2944.0</v>
      </c>
    </row>
    <row r="2537">
      <c r="A2537" s="115" t="s">
        <v>1123</v>
      </c>
      <c r="B2537" s="116">
        <v>46865.0</v>
      </c>
    </row>
    <row r="2538">
      <c r="A2538" s="115" t="s">
        <v>1123</v>
      </c>
      <c r="B2538" s="116">
        <v>5252.0</v>
      </c>
    </row>
    <row r="2539">
      <c r="A2539" s="115" t="s">
        <v>1124</v>
      </c>
      <c r="B2539" s="116">
        <v>45464.0</v>
      </c>
    </row>
    <row r="2540">
      <c r="A2540" s="115" t="s">
        <v>1124</v>
      </c>
      <c r="B2540" s="116">
        <v>633.0</v>
      </c>
    </row>
    <row r="2541">
      <c r="A2541" s="115" t="s">
        <v>181</v>
      </c>
      <c r="B2541" s="116">
        <v>324.0</v>
      </c>
    </row>
    <row r="2542">
      <c r="A2542" s="115" t="s">
        <v>181</v>
      </c>
      <c r="B2542" s="116">
        <v>97492.0</v>
      </c>
    </row>
    <row r="2543">
      <c r="A2543" s="115" t="s">
        <v>181</v>
      </c>
      <c r="B2543" s="116">
        <v>23218.0</v>
      </c>
    </row>
    <row r="2544">
      <c r="A2544" s="115" t="s">
        <v>181</v>
      </c>
      <c r="B2544" s="116">
        <v>48207.0</v>
      </c>
    </row>
    <row r="2545">
      <c r="A2545" s="115" t="s">
        <v>1530</v>
      </c>
      <c r="B2545" s="116">
        <v>147828.0</v>
      </c>
    </row>
    <row r="2546">
      <c r="A2546" s="115" t="s">
        <v>338</v>
      </c>
      <c r="B2546" s="116">
        <v>4215.0</v>
      </c>
    </row>
    <row r="2547">
      <c r="A2547" s="115" t="s">
        <v>338</v>
      </c>
      <c r="B2547" s="116">
        <v>225.0</v>
      </c>
    </row>
    <row r="2548">
      <c r="A2548" s="115" t="s">
        <v>338</v>
      </c>
      <c r="B2548" s="116">
        <v>3484.0</v>
      </c>
    </row>
    <row r="2549">
      <c r="A2549" s="115" t="s">
        <v>1716</v>
      </c>
      <c r="B2549" s="116">
        <v>9570.0</v>
      </c>
    </row>
    <row r="2550">
      <c r="A2550" s="115" t="s">
        <v>1716</v>
      </c>
      <c r="B2550" s="116">
        <v>15420.0</v>
      </c>
    </row>
    <row r="2551">
      <c r="A2551" s="115" t="s">
        <v>1717</v>
      </c>
      <c r="B2551" s="116">
        <v>8845.0</v>
      </c>
    </row>
    <row r="2552">
      <c r="A2552" s="115" t="s">
        <v>1717</v>
      </c>
      <c r="B2552" s="116">
        <v>33.0</v>
      </c>
    </row>
    <row r="2553">
      <c r="A2553" s="115" t="s">
        <v>1717</v>
      </c>
      <c r="B2553" s="116">
        <v>1385.0</v>
      </c>
    </row>
    <row r="2554">
      <c r="A2554" s="115" t="s">
        <v>261</v>
      </c>
      <c r="B2554" s="116">
        <v>82206.0</v>
      </c>
    </row>
    <row r="2555">
      <c r="A2555" s="115" t="s">
        <v>262</v>
      </c>
      <c r="B2555" s="116">
        <v>16351.0</v>
      </c>
    </row>
    <row r="2556">
      <c r="A2556" s="115" t="s">
        <v>262</v>
      </c>
      <c r="B2556" s="116">
        <v>909633.0</v>
      </c>
    </row>
    <row r="2557">
      <c r="A2557" s="115" t="s">
        <v>1138</v>
      </c>
      <c r="B2557" s="116">
        <v>17315.0</v>
      </c>
    </row>
    <row r="2558">
      <c r="A2558" s="115" t="s">
        <v>1138</v>
      </c>
      <c r="B2558" s="116">
        <v>29824.0</v>
      </c>
    </row>
    <row r="2559">
      <c r="A2559" s="115" t="s">
        <v>1157</v>
      </c>
      <c r="B2559" s="116">
        <v>19891.0</v>
      </c>
    </row>
    <row r="2560">
      <c r="A2560" s="115" t="s">
        <v>1157</v>
      </c>
      <c r="B2560" s="116">
        <v>29528.0</v>
      </c>
    </row>
    <row r="2561">
      <c r="A2561" s="115" t="s">
        <v>1131</v>
      </c>
      <c r="B2561" s="116">
        <v>28997.0</v>
      </c>
    </row>
    <row r="2562">
      <c r="A2562" s="115" t="s">
        <v>1131</v>
      </c>
      <c r="B2562" s="116">
        <v>11435.0</v>
      </c>
    </row>
    <row r="2563">
      <c r="A2563" s="115" t="s">
        <v>1158</v>
      </c>
      <c r="B2563" s="116">
        <v>30373.0</v>
      </c>
    </row>
    <row r="2564">
      <c r="A2564" s="115" t="s">
        <v>1158</v>
      </c>
      <c r="B2564" s="116">
        <v>8350.0</v>
      </c>
    </row>
    <row r="2565">
      <c r="A2565" s="115" t="s">
        <v>1132</v>
      </c>
      <c r="B2565" s="116">
        <v>590.0</v>
      </c>
    </row>
    <row r="2566">
      <c r="A2566" s="115" t="s">
        <v>1132</v>
      </c>
      <c r="B2566" s="116">
        <v>34155.0</v>
      </c>
    </row>
    <row r="2567">
      <c r="A2567" s="115" t="s">
        <v>1159</v>
      </c>
      <c r="B2567" s="116">
        <v>33204.0</v>
      </c>
    </row>
    <row r="2568">
      <c r="A2568" s="115" t="s">
        <v>1159</v>
      </c>
      <c r="B2568" s="116">
        <v>27049.0</v>
      </c>
    </row>
    <row r="2569">
      <c r="A2569" s="115" t="s">
        <v>1133</v>
      </c>
      <c r="B2569" s="116">
        <v>39408.0</v>
      </c>
    </row>
    <row r="2570">
      <c r="A2570" s="115" t="s">
        <v>1133</v>
      </c>
      <c r="B2570" s="116">
        <v>11373.0</v>
      </c>
    </row>
    <row r="2571">
      <c r="A2571" s="115" t="s">
        <v>1134</v>
      </c>
      <c r="B2571" s="116">
        <v>6191.0</v>
      </c>
    </row>
    <row r="2572">
      <c r="A2572" s="115" t="s">
        <v>1134</v>
      </c>
      <c r="B2572" s="116">
        <v>32263.0</v>
      </c>
    </row>
    <row r="2573">
      <c r="A2573" s="115" t="s">
        <v>1135</v>
      </c>
      <c r="B2573" s="116">
        <v>28949.0</v>
      </c>
    </row>
    <row r="2574">
      <c r="A2574" s="115" t="s">
        <v>1135</v>
      </c>
      <c r="B2574" s="116">
        <v>3316.0</v>
      </c>
    </row>
    <row r="2575">
      <c r="A2575" s="115" t="s">
        <v>1139</v>
      </c>
      <c r="B2575" s="116">
        <v>30946.0</v>
      </c>
    </row>
    <row r="2576">
      <c r="A2576" s="115" t="s">
        <v>1139</v>
      </c>
      <c r="B2576" s="116">
        <v>267.0</v>
      </c>
    </row>
    <row r="2577">
      <c r="A2577" s="115" t="s">
        <v>1144</v>
      </c>
      <c r="B2577" s="116">
        <v>30685.0</v>
      </c>
    </row>
    <row r="2578">
      <c r="A2578" s="115" t="s">
        <v>1144</v>
      </c>
      <c r="B2578" s="116">
        <v>15072.0</v>
      </c>
    </row>
    <row r="2579">
      <c r="A2579" s="115" t="s">
        <v>1152</v>
      </c>
      <c r="B2579" s="116">
        <v>20160.0</v>
      </c>
    </row>
    <row r="2580">
      <c r="A2580" s="115" t="s">
        <v>1152</v>
      </c>
      <c r="B2580" s="116">
        <v>29770.0</v>
      </c>
    </row>
    <row r="2581">
      <c r="A2581" s="115" t="s">
        <v>1153</v>
      </c>
      <c r="B2581" s="116">
        <v>4049.0</v>
      </c>
    </row>
    <row r="2582">
      <c r="A2582" s="115" t="s">
        <v>1153</v>
      </c>
      <c r="B2582" s="116">
        <v>28727.0</v>
      </c>
    </row>
    <row r="2583">
      <c r="A2583" s="115" t="s">
        <v>1154</v>
      </c>
      <c r="B2583" s="116">
        <v>33824.0</v>
      </c>
    </row>
    <row r="2584">
      <c r="A2584" s="115" t="s">
        <v>1154</v>
      </c>
      <c r="B2584" s="116">
        <v>17065.0</v>
      </c>
    </row>
    <row r="2585">
      <c r="A2585" s="115" t="s">
        <v>1155</v>
      </c>
      <c r="B2585" s="116">
        <v>29905.0</v>
      </c>
    </row>
    <row r="2586">
      <c r="A2586" s="115" t="s">
        <v>1155</v>
      </c>
      <c r="B2586" s="116">
        <v>15088.0</v>
      </c>
    </row>
    <row r="2587">
      <c r="A2587" s="115" t="s">
        <v>1141</v>
      </c>
      <c r="B2587" s="116">
        <v>1186.0</v>
      </c>
    </row>
    <row r="2588">
      <c r="A2588" s="115" t="s">
        <v>1141</v>
      </c>
      <c r="B2588" s="116">
        <v>27084.0</v>
      </c>
    </row>
    <row r="2589">
      <c r="A2589" s="115" t="s">
        <v>1142</v>
      </c>
      <c r="B2589" s="116">
        <v>4921.0</v>
      </c>
    </row>
    <row r="2590">
      <c r="A2590" s="115" t="s">
        <v>1142</v>
      </c>
      <c r="B2590" s="116">
        <v>26456.0</v>
      </c>
    </row>
    <row r="2591">
      <c r="A2591" s="115" t="s">
        <v>1151</v>
      </c>
      <c r="B2591" s="116">
        <v>25537.0</v>
      </c>
    </row>
    <row r="2592">
      <c r="A2592" s="115" t="s">
        <v>1151</v>
      </c>
      <c r="B2592" s="116">
        <v>16372.0</v>
      </c>
    </row>
    <row r="2593">
      <c r="A2593" s="115" t="s">
        <v>1156</v>
      </c>
      <c r="B2593" s="116">
        <v>27504.0</v>
      </c>
    </row>
    <row r="2594">
      <c r="A2594" s="115" t="s">
        <v>1156</v>
      </c>
      <c r="B2594" s="116">
        <v>40874.0</v>
      </c>
    </row>
    <row r="2595">
      <c r="A2595" s="115" t="s">
        <v>1160</v>
      </c>
      <c r="B2595" s="116">
        <v>25792.0</v>
      </c>
    </row>
    <row r="2596">
      <c r="A2596" s="115" t="s">
        <v>1160</v>
      </c>
      <c r="B2596" s="116">
        <v>8418.0</v>
      </c>
    </row>
    <row r="2597">
      <c r="A2597" s="115" t="s">
        <v>1143</v>
      </c>
      <c r="B2597" s="116">
        <v>278.0</v>
      </c>
    </row>
    <row r="2598">
      <c r="A2598" s="115" t="s">
        <v>1143</v>
      </c>
      <c r="B2598" s="116">
        <v>26844.0</v>
      </c>
    </row>
    <row r="2599">
      <c r="A2599" s="115" t="s">
        <v>1136</v>
      </c>
      <c r="B2599" s="116">
        <v>26747.0</v>
      </c>
    </row>
    <row r="2600">
      <c r="A2600" s="115" t="s">
        <v>1136</v>
      </c>
      <c r="B2600" s="116">
        <v>20462.0</v>
      </c>
    </row>
    <row r="2601">
      <c r="A2601" s="115" t="s">
        <v>1137</v>
      </c>
      <c r="B2601" s="116">
        <v>26111.0</v>
      </c>
    </row>
    <row r="2602">
      <c r="A2602" s="115" t="s">
        <v>1137</v>
      </c>
      <c r="B2602" s="116">
        <v>136.0</v>
      </c>
    </row>
    <row r="2603">
      <c r="A2603" s="115" t="s">
        <v>1161</v>
      </c>
      <c r="B2603" s="116">
        <v>55.0</v>
      </c>
    </row>
    <row r="2604">
      <c r="A2604" s="115" t="s">
        <v>1161</v>
      </c>
      <c r="B2604" s="116">
        <v>25545.0</v>
      </c>
    </row>
    <row r="2605">
      <c r="A2605" s="115" t="s">
        <v>1162</v>
      </c>
      <c r="B2605" s="116">
        <v>26272.0</v>
      </c>
    </row>
    <row r="2606">
      <c r="A2606" s="115" t="s">
        <v>1162</v>
      </c>
      <c r="B2606" s="116">
        <v>135.0</v>
      </c>
    </row>
    <row r="2607">
      <c r="A2607" s="115" t="s">
        <v>2817</v>
      </c>
      <c r="B2607" s="116">
        <v>26585.0</v>
      </c>
    </row>
    <row r="2608">
      <c r="A2608" s="115" t="s">
        <v>2817</v>
      </c>
      <c r="B2608" s="116">
        <v>19354.0</v>
      </c>
    </row>
    <row r="2609">
      <c r="A2609" s="115" t="s">
        <v>1170</v>
      </c>
      <c r="B2609" s="116">
        <v>7814.0</v>
      </c>
    </row>
    <row r="2610">
      <c r="A2610" s="115" t="s">
        <v>1170</v>
      </c>
      <c r="B2610" s="116">
        <v>29225.0</v>
      </c>
    </row>
    <row r="2611">
      <c r="A2611" s="115" t="s">
        <v>1175</v>
      </c>
      <c r="B2611" s="116">
        <v>5303.0</v>
      </c>
    </row>
    <row r="2612">
      <c r="A2612" s="115" t="s">
        <v>1175</v>
      </c>
      <c r="B2612" s="116">
        <v>30684.0</v>
      </c>
    </row>
    <row r="2613">
      <c r="A2613" s="115" t="s">
        <v>1178</v>
      </c>
      <c r="B2613" s="116">
        <v>2275.0</v>
      </c>
    </row>
    <row r="2614">
      <c r="A2614" s="115" t="s">
        <v>1178</v>
      </c>
      <c r="B2614" s="116">
        <v>29265.0</v>
      </c>
    </row>
    <row r="2615">
      <c r="A2615" s="115" t="s">
        <v>1179</v>
      </c>
      <c r="B2615" s="116">
        <v>35998.0</v>
      </c>
    </row>
    <row r="2616">
      <c r="A2616" s="115" t="s">
        <v>1179</v>
      </c>
      <c r="B2616" s="116">
        <v>2965.0</v>
      </c>
    </row>
    <row r="2617">
      <c r="A2617" s="115" t="s">
        <v>1176</v>
      </c>
      <c r="B2617" s="116">
        <v>30582.0</v>
      </c>
    </row>
    <row r="2618">
      <c r="A2618" s="115" t="s">
        <v>1176</v>
      </c>
      <c r="B2618" s="116">
        <v>1243.0</v>
      </c>
    </row>
    <row r="2619">
      <c r="A2619" s="115" t="s">
        <v>1171</v>
      </c>
      <c r="B2619" s="116">
        <v>29686.0</v>
      </c>
    </row>
    <row r="2620">
      <c r="A2620" s="115" t="s">
        <v>1171</v>
      </c>
      <c r="B2620" s="116">
        <v>9327.0</v>
      </c>
    </row>
    <row r="2621">
      <c r="A2621" s="115" t="s">
        <v>1165</v>
      </c>
      <c r="B2621" s="116">
        <v>19267.0</v>
      </c>
    </row>
    <row r="2622">
      <c r="A2622" s="115" t="s">
        <v>1165</v>
      </c>
      <c r="B2622" s="116">
        <v>7415.0</v>
      </c>
    </row>
    <row r="2623">
      <c r="A2623" s="115" t="s">
        <v>1166</v>
      </c>
      <c r="B2623" s="116">
        <v>19279.0</v>
      </c>
    </row>
    <row r="2624">
      <c r="A2624" s="115" t="s">
        <v>1166</v>
      </c>
      <c r="B2624" s="116">
        <v>9528.0</v>
      </c>
    </row>
    <row r="2625">
      <c r="A2625" s="115" t="s">
        <v>1167</v>
      </c>
      <c r="B2625" s="116">
        <v>17035.0</v>
      </c>
    </row>
    <row r="2626">
      <c r="A2626" s="115" t="s">
        <v>1167</v>
      </c>
      <c r="B2626" s="116">
        <v>19222.0</v>
      </c>
    </row>
    <row r="2627">
      <c r="A2627" s="115" t="s">
        <v>1168</v>
      </c>
      <c r="B2627" s="116">
        <v>7419.0</v>
      </c>
    </row>
    <row r="2628">
      <c r="A2628" s="115" t="s">
        <v>1168</v>
      </c>
      <c r="B2628" s="116">
        <v>19379.0</v>
      </c>
    </row>
    <row r="2629">
      <c r="A2629" s="115" t="s">
        <v>1169</v>
      </c>
      <c r="B2629" s="116">
        <v>10147.0</v>
      </c>
    </row>
    <row r="2630">
      <c r="A2630" s="115" t="s">
        <v>1169</v>
      </c>
      <c r="B2630" s="116">
        <v>20433.0</v>
      </c>
    </row>
    <row r="2631">
      <c r="A2631" s="115" t="s">
        <v>1180</v>
      </c>
      <c r="B2631" s="116">
        <v>3621.0</v>
      </c>
    </row>
    <row r="2632">
      <c r="A2632" s="115" t="s">
        <v>1180</v>
      </c>
      <c r="B2632" s="116">
        <v>20158.0</v>
      </c>
    </row>
    <row r="2633">
      <c r="A2633" s="115" t="s">
        <v>1181</v>
      </c>
      <c r="B2633" s="116">
        <v>507.0</v>
      </c>
    </row>
    <row r="2634">
      <c r="A2634" s="115" t="s">
        <v>1181</v>
      </c>
      <c r="B2634" s="116">
        <v>19464.0</v>
      </c>
    </row>
    <row r="2635">
      <c r="A2635" s="115" t="s">
        <v>1174</v>
      </c>
      <c r="B2635" s="116">
        <v>6404.0</v>
      </c>
    </row>
    <row r="2636">
      <c r="A2636" s="115" t="s">
        <v>1174</v>
      </c>
      <c r="B2636" s="116">
        <v>22410.0</v>
      </c>
    </row>
    <row r="2637">
      <c r="A2637" s="115" t="s">
        <v>1182</v>
      </c>
      <c r="B2637" s="116">
        <v>39641.0</v>
      </c>
    </row>
    <row r="2638">
      <c r="A2638" s="115" t="s">
        <v>1182</v>
      </c>
      <c r="B2638" s="116">
        <v>1730.0</v>
      </c>
    </row>
    <row r="2639">
      <c r="A2639" s="115" t="s">
        <v>1183</v>
      </c>
      <c r="B2639" s="116">
        <v>7051.0</v>
      </c>
    </row>
    <row r="2640">
      <c r="A2640" s="115" t="s">
        <v>1183</v>
      </c>
      <c r="B2640" s="116">
        <v>29113.0</v>
      </c>
    </row>
    <row r="2641">
      <c r="A2641" s="115" t="s">
        <v>760</v>
      </c>
      <c r="B2641" s="116">
        <v>10956.0</v>
      </c>
    </row>
    <row r="2642">
      <c r="A2642" s="115" t="s">
        <v>760</v>
      </c>
      <c r="B2642" s="116">
        <v>0.0</v>
      </c>
    </row>
    <row r="2643">
      <c r="A2643" s="115" t="s">
        <v>760</v>
      </c>
      <c r="B2643" s="116">
        <v>22959.0</v>
      </c>
    </row>
    <row r="2644">
      <c r="A2644" s="115" t="s">
        <v>760</v>
      </c>
      <c r="B2644" s="116">
        <v>420.0</v>
      </c>
    </row>
    <row r="2645">
      <c r="A2645" s="115" t="s">
        <v>760</v>
      </c>
      <c r="B2645" s="116">
        <v>7146.0</v>
      </c>
    </row>
    <row r="2646">
      <c r="A2646" s="115" t="s">
        <v>760</v>
      </c>
      <c r="B2646" s="116">
        <v>1640.0</v>
      </c>
    </row>
    <row r="2647">
      <c r="A2647" s="115" t="s">
        <v>760</v>
      </c>
      <c r="B2647" s="116">
        <v>2291.0</v>
      </c>
    </row>
    <row r="2648">
      <c r="A2648" s="115" t="s">
        <v>760</v>
      </c>
      <c r="B2648" s="116">
        <v>1613.0</v>
      </c>
    </row>
    <row r="2649">
      <c r="A2649" s="115" t="s">
        <v>760</v>
      </c>
      <c r="B2649" s="116">
        <v>7146.0</v>
      </c>
    </row>
    <row r="2650">
      <c r="A2650" s="115" t="s">
        <v>760</v>
      </c>
      <c r="B2650" s="116">
        <v>7146.0</v>
      </c>
    </row>
    <row r="2651">
      <c r="A2651" s="115" t="s">
        <v>815</v>
      </c>
      <c r="B2651" s="116">
        <v>53816.0</v>
      </c>
    </row>
    <row r="2652">
      <c r="A2652" s="115" t="s">
        <v>816</v>
      </c>
      <c r="B2652" s="116">
        <v>28846.0</v>
      </c>
    </row>
    <row r="2653">
      <c r="A2653" s="115" t="s">
        <v>730</v>
      </c>
      <c r="B2653" s="116">
        <v>68738.0</v>
      </c>
    </row>
    <row r="2654">
      <c r="A2654" s="115" t="s">
        <v>264</v>
      </c>
      <c r="B2654" s="116">
        <v>18677.0</v>
      </c>
    </row>
    <row r="2655">
      <c r="A2655" s="115" t="s">
        <v>264</v>
      </c>
      <c r="B2655" s="116">
        <v>464163.0</v>
      </c>
    </row>
    <row r="2656">
      <c r="A2656" s="115" t="s">
        <v>263</v>
      </c>
      <c r="B2656" s="116">
        <v>26274.0</v>
      </c>
    </row>
    <row r="2657">
      <c r="A2657" s="115" t="s">
        <v>1592</v>
      </c>
      <c r="B2657" s="116">
        <v>28840.0</v>
      </c>
    </row>
    <row r="2658">
      <c r="A2658" s="115" t="s">
        <v>1592</v>
      </c>
      <c r="B2658" s="116">
        <v>39245.0</v>
      </c>
    </row>
    <row r="2659">
      <c r="A2659" s="115" t="s">
        <v>1592</v>
      </c>
      <c r="B2659" s="116">
        <v>277533.0</v>
      </c>
    </row>
    <row r="2660">
      <c r="A2660" s="115" t="s">
        <v>1709</v>
      </c>
      <c r="B2660" s="116">
        <v>56074.0</v>
      </c>
    </row>
    <row r="2661">
      <c r="A2661" s="115" t="s">
        <v>327</v>
      </c>
      <c r="B2661" s="116">
        <v>5.0</v>
      </c>
    </row>
    <row r="2662">
      <c r="A2662" s="115" t="s">
        <v>327</v>
      </c>
      <c r="B2662" s="116">
        <v>451.0</v>
      </c>
    </row>
    <row r="2663">
      <c r="A2663" s="115" t="s">
        <v>327</v>
      </c>
      <c r="B2663" s="116">
        <v>122.0</v>
      </c>
    </row>
    <row r="2664">
      <c r="A2664" s="115" t="s">
        <v>327</v>
      </c>
      <c r="B2664" s="116">
        <v>1110.0</v>
      </c>
    </row>
    <row r="2665">
      <c r="A2665" s="115" t="s">
        <v>327</v>
      </c>
      <c r="B2665" s="116">
        <v>18480.0</v>
      </c>
    </row>
    <row r="2666">
      <c r="A2666" s="115" t="s">
        <v>327</v>
      </c>
      <c r="B2666" s="116">
        <v>54841.0</v>
      </c>
    </row>
    <row r="2667">
      <c r="A2667" s="115" t="s">
        <v>327</v>
      </c>
      <c r="B2667" s="116">
        <v>15.0</v>
      </c>
    </row>
    <row r="2668">
      <c r="A2668" s="115" t="s">
        <v>327</v>
      </c>
      <c r="B2668" s="116">
        <v>614.0</v>
      </c>
    </row>
    <row r="2669">
      <c r="A2669" s="115" t="s">
        <v>327</v>
      </c>
      <c r="B2669" s="116">
        <v>581.0</v>
      </c>
    </row>
    <row r="2670">
      <c r="A2670" s="115" t="s">
        <v>327</v>
      </c>
      <c r="B2670" s="116">
        <v>9337.0</v>
      </c>
    </row>
    <row r="2671">
      <c r="A2671" s="115" t="s">
        <v>328</v>
      </c>
      <c r="B2671" s="116">
        <v>122.0</v>
      </c>
    </row>
    <row r="2672">
      <c r="A2672" s="115" t="s">
        <v>328</v>
      </c>
      <c r="B2672" s="116">
        <v>451.0</v>
      </c>
    </row>
    <row r="2673">
      <c r="A2673" s="115" t="s">
        <v>328</v>
      </c>
      <c r="B2673" s="116">
        <v>5.0</v>
      </c>
    </row>
    <row r="2674">
      <c r="A2674" s="115" t="s">
        <v>328</v>
      </c>
      <c r="B2674" s="116">
        <v>15.0</v>
      </c>
    </row>
    <row r="2675">
      <c r="A2675" s="115" t="s">
        <v>328</v>
      </c>
      <c r="B2675" s="116">
        <v>581.0</v>
      </c>
    </row>
    <row r="2676">
      <c r="A2676" s="115" t="s">
        <v>328</v>
      </c>
      <c r="B2676" s="116">
        <v>8188.0</v>
      </c>
    </row>
    <row r="2677">
      <c r="A2677" s="115" t="s">
        <v>328</v>
      </c>
      <c r="B2677" s="116">
        <v>615.0</v>
      </c>
    </row>
    <row r="2678">
      <c r="A2678" s="115" t="s">
        <v>328</v>
      </c>
      <c r="B2678" s="116">
        <v>18966.0</v>
      </c>
    </row>
    <row r="2679">
      <c r="A2679" s="115" t="s">
        <v>328</v>
      </c>
      <c r="B2679" s="116">
        <v>34300.0</v>
      </c>
    </row>
    <row r="2680">
      <c r="A2680" s="115" t="s">
        <v>328</v>
      </c>
      <c r="B2680" s="116">
        <v>1110.0</v>
      </c>
    </row>
    <row r="2681">
      <c r="A2681" s="115" t="s">
        <v>1547</v>
      </c>
      <c r="B2681" s="116">
        <v>270.0</v>
      </c>
    </row>
    <row r="2682">
      <c r="A2682" s="115" t="s">
        <v>1547</v>
      </c>
      <c r="B2682" s="116">
        <v>10412.0</v>
      </c>
    </row>
    <row r="2683">
      <c r="A2683" s="115" t="s">
        <v>533</v>
      </c>
      <c r="B2683" s="116">
        <v>32514.0</v>
      </c>
    </row>
    <row r="2684">
      <c r="A2684" s="115" t="s">
        <v>1481</v>
      </c>
      <c r="B2684" s="116">
        <v>23858.0</v>
      </c>
    </row>
    <row r="2685">
      <c r="A2685" s="115" t="s">
        <v>1481</v>
      </c>
      <c r="B2685" s="116">
        <v>787899.0</v>
      </c>
    </row>
    <row r="2686">
      <c r="A2686" s="115" t="s">
        <v>1481</v>
      </c>
      <c r="B2686" s="116">
        <v>51435.0</v>
      </c>
    </row>
    <row r="2687">
      <c r="A2687" s="115" t="s">
        <v>460</v>
      </c>
      <c r="B2687" s="116">
        <v>5478.0</v>
      </c>
    </row>
    <row r="2688">
      <c r="A2688" s="115" t="s">
        <v>460</v>
      </c>
      <c r="B2688" s="116">
        <v>3610.0</v>
      </c>
    </row>
    <row r="2689">
      <c r="A2689" s="115" t="s">
        <v>460</v>
      </c>
      <c r="B2689" s="116">
        <v>1234.0</v>
      </c>
    </row>
    <row r="2690">
      <c r="A2690" s="115" t="s">
        <v>849</v>
      </c>
      <c r="B2690" s="116">
        <v>311.0</v>
      </c>
    </row>
    <row r="2691">
      <c r="A2691" s="115" t="s">
        <v>849</v>
      </c>
      <c r="B2691" s="116">
        <v>6.0</v>
      </c>
    </row>
    <row r="2692">
      <c r="A2692" s="115" t="s">
        <v>849</v>
      </c>
      <c r="B2692" s="116">
        <v>24626.0</v>
      </c>
    </row>
    <row r="2693">
      <c r="A2693" s="115" t="s">
        <v>850</v>
      </c>
      <c r="B2693" s="116">
        <v>311.0</v>
      </c>
    </row>
    <row r="2694">
      <c r="A2694" s="115" t="s">
        <v>850</v>
      </c>
      <c r="B2694" s="116">
        <v>6.0</v>
      </c>
    </row>
    <row r="2695">
      <c r="A2695" s="115" t="s">
        <v>850</v>
      </c>
      <c r="B2695" s="116">
        <v>35768.0</v>
      </c>
    </row>
    <row r="2696">
      <c r="A2696" s="115" t="s">
        <v>851</v>
      </c>
      <c r="B2696" s="116">
        <v>36117.0</v>
      </c>
    </row>
    <row r="2697">
      <c r="A2697" s="115" t="s">
        <v>851</v>
      </c>
      <c r="B2697" s="116">
        <v>311.0</v>
      </c>
    </row>
    <row r="2698">
      <c r="A2698" s="115" t="s">
        <v>851</v>
      </c>
      <c r="B2698" s="116">
        <v>6.0</v>
      </c>
    </row>
    <row r="2699">
      <c r="A2699" s="115" t="s">
        <v>851</v>
      </c>
      <c r="B2699" s="116">
        <v>36117.0</v>
      </c>
    </row>
    <row r="2700">
      <c r="A2700" s="115" t="s">
        <v>1016</v>
      </c>
      <c r="B2700" s="116">
        <v>3765.0</v>
      </c>
    </row>
    <row r="2701">
      <c r="A2701" s="115" t="s">
        <v>1016</v>
      </c>
      <c r="B2701" s="116">
        <v>1326.0</v>
      </c>
    </row>
    <row r="2702">
      <c r="A2702" s="115" t="s">
        <v>1016</v>
      </c>
      <c r="B2702" s="116">
        <v>77925.0</v>
      </c>
    </row>
    <row r="2703">
      <c r="A2703" s="115" t="s">
        <v>1016</v>
      </c>
      <c r="B2703" s="116">
        <v>2307298.0</v>
      </c>
    </row>
    <row r="2704">
      <c r="A2704" s="115" t="s">
        <v>1016</v>
      </c>
      <c r="B2704" s="116">
        <v>936.0</v>
      </c>
    </row>
    <row r="2705">
      <c r="A2705" s="115" t="s">
        <v>1017</v>
      </c>
      <c r="B2705" s="116">
        <v>984.0</v>
      </c>
    </row>
    <row r="2706">
      <c r="A2706" s="115" t="s">
        <v>1017</v>
      </c>
      <c r="B2706" s="116">
        <v>711209.0</v>
      </c>
    </row>
    <row r="2707">
      <c r="A2707" s="115" t="s">
        <v>1017</v>
      </c>
      <c r="B2707" s="116">
        <v>1389346.0</v>
      </c>
    </row>
    <row r="2708">
      <c r="A2708" s="115" t="s">
        <v>1017</v>
      </c>
      <c r="B2708" s="116">
        <v>8603.0</v>
      </c>
    </row>
    <row r="2709">
      <c r="A2709" s="115" t="s">
        <v>1017</v>
      </c>
      <c r="B2709" s="116">
        <v>21541.0</v>
      </c>
    </row>
    <row r="2710">
      <c r="A2710" s="115" t="s">
        <v>1017</v>
      </c>
      <c r="B2710" s="116">
        <v>1311.0</v>
      </c>
    </row>
    <row r="2711">
      <c r="A2711" s="115" t="s">
        <v>1017</v>
      </c>
      <c r="B2711" s="116">
        <v>1792664.0</v>
      </c>
    </row>
    <row r="2712">
      <c r="A2712" s="115" t="s">
        <v>1017</v>
      </c>
      <c r="B2712" s="116">
        <v>15302.0</v>
      </c>
    </row>
    <row r="2713">
      <c r="A2713" s="115" t="s">
        <v>1017</v>
      </c>
      <c r="B2713" s="116">
        <v>0.0</v>
      </c>
    </row>
    <row r="2714">
      <c r="A2714" s="115" t="s">
        <v>1017</v>
      </c>
      <c r="B2714" s="116">
        <v>12736.0</v>
      </c>
    </row>
    <row r="2715">
      <c r="A2715" s="115" t="s">
        <v>1017</v>
      </c>
      <c r="B2715" s="116">
        <v>5685865.0</v>
      </c>
    </row>
    <row r="2716">
      <c r="A2716" s="115" t="s">
        <v>1017</v>
      </c>
      <c r="B2716" s="116">
        <v>112.0</v>
      </c>
    </row>
    <row r="2717">
      <c r="A2717" s="115" t="s">
        <v>1018</v>
      </c>
      <c r="B2717" s="116">
        <v>823.0</v>
      </c>
    </row>
    <row r="2718">
      <c r="A2718" s="115" t="s">
        <v>1018</v>
      </c>
      <c r="B2718" s="116">
        <v>495.0</v>
      </c>
    </row>
    <row r="2719">
      <c r="A2719" s="115" t="s">
        <v>1018</v>
      </c>
      <c r="B2719" s="116">
        <v>2866.0</v>
      </c>
    </row>
    <row r="2720">
      <c r="A2720" s="115" t="s">
        <v>1018</v>
      </c>
      <c r="B2720" s="116">
        <v>7623.0</v>
      </c>
    </row>
    <row r="2721">
      <c r="A2721" s="115" t="s">
        <v>375</v>
      </c>
      <c r="B2721" s="116">
        <v>14157.0</v>
      </c>
    </row>
    <row r="2722">
      <c r="A2722" s="115" t="s">
        <v>376</v>
      </c>
      <c r="B2722" s="116">
        <v>14631.0</v>
      </c>
    </row>
    <row r="2723">
      <c r="A2723" s="115" t="s">
        <v>377</v>
      </c>
      <c r="B2723" s="116">
        <v>14162.0</v>
      </c>
    </row>
    <row r="2724">
      <c r="A2724" s="115" t="s">
        <v>378</v>
      </c>
      <c r="B2724" s="116">
        <v>18082.0</v>
      </c>
    </row>
    <row r="2725">
      <c r="A2725" s="115" t="s">
        <v>1525</v>
      </c>
      <c r="B2725" s="116">
        <v>80508.0</v>
      </c>
    </row>
    <row r="2726">
      <c r="A2726" s="115" t="s">
        <v>550</v>
      </c>
      <c r="B2726" s="116">
        <v>369.0</v>
      </c>
    </row>
    <row r="2727">
      <c r="A2727" s="115" t="s">
        <v>550</v>
      </c>
      <c r="B2727" s="116">
        <v>64774.0</v>
      </c>
    </row>
    <row r="2728">
      <c r="A2728" s="115" t="s">
        <v>1347</v>
      </c>
      <c r="B2728" s="116">
        <v>13418.0</v>
      </c>
    </row>
    <row r="2729">
      <c r="A2729" s="115" t="s">
        <v>1466</v>
      </c>
      <c r="B2729" s="116">
        <v>45844.0</v>
      </c>
    </row>
    <row r="2730">
      <c r="A2730" s="115" t="s">
        <v>591</v>
      </c>
      <c r="B2730" s="116">
        <v>7079.0</v>
      </c>
    </row>
    <row r="2731">
      <c r="A2731" s="115" t="s">
        <v>592</v>
      </c>
      <c r="B2731" s="116">
        <v>7740.0</v>
      </c>
    </row>
    <row r="2732">
      <c r="A2732" s="115" t="s">
        <v>596</v>
      </c>
      <c r="B2732" s="116">
        <v>37100.0</v>
      </c>
    </row>
    <row r="2733">
      <c r="A2733" s="115" t="s">
        <v>597</v>
      </c>
      <c r="B2733" s="116">
        <v>40871.0</v>
      </c>
    </row>
    <row r="2734">
      <c r="A2734" s="115" t="s">
        <v>598</v>
      </c>
      <c r="B2734" s="116">
        <v>34744.0</v>
      </c>
    </row>
    <row r="2735">
      <c r="A2735" s="115" t="s">
        <v>551</v>
      </c>
      <c r="B2735" s="116">
        <v>63893.0</v>
      </c>
    </row>
    <row r="2736">
      <c r="A2736" s="115" t="s">
        <v>551</v>
      </c>
      <c r="B2736" s="116">
        <v>23173.0</v>
      </c>
    </row>
    <row r="2737">
      <c r="A2737" s="115" t="s">
        <v>1375</v>
      </c>
      <c r="B2737" s="116">
        <v>36893.0</v>
      </c>
    </row>
    <row r="2738">
      <c r="A2738" s="115" t="s">
        <v>1455</v>
      </c>
      <c r="B2738" s="116">
        <v>135297.0</v>
      </c>
    </row>
    <row r="2739">
      <c r="A2739" s="115" t="s">
        <v>1482</v>
      </c>
      <c r="B2739" s="116">
        <v>16162.0</v>
      </c>
    </row>
    <row r="2740">
      <c r="A2740" s="115" t="s">
        <v>1482</v>
      </c>
      <c r="B2740" s="116">
        <v>192217.0</v>
      </c>
    </row>
    <row r="2741">
      <c r="A2741" s="115" t="s">
        <v>1482</v>
      </c>
      <c r="B2741" s="116">
        <v>28524.0</v>
      </c>
    </row>
    <row r="2742">
      <c r="A2742" s="115" t="s">
        <v>1390</v>
      </c>
      <c r="B2742" s="116">
        <v>7506.0</v>
      </c>
    </row>
    <row r="2743">
      <c r="A2743" s="115" t="s">
        <v>1172</v>
      </c>
      <c r="B2743" s="116">
        <v>230988.0</v>
      </c>
    </row>
    <row r="2744">
      <c r="A2744" s="115" t="s">
        <v>1172</v>
      </c>
      <c r="B2744" s="116">
        <v>1323564.0</v>
      </c>
    </row>
    <row r="2745">
      <c r="A2745" s="115" t="s">
        <v>1172</v>
      </c>
      <c r="B2745" s="116">
        <v>43594.0</v>
      </c>
    </row>
    <row r="2746">
      <c r="A2746" s="115" t="s">
        <v>1177</v>
      </c>
      <c r="B2746" s="116">
        <v>36595.0</v>
      </c>
    </row>
    <row r="2747">
      <c r="A2747" s="115" t="s">
        <v>1177</v>
      </c>
      <c r="B2747" s="116">
        <v>26920.0</v>
      </c>
    </row>
    <row r="2748">
      <c r="A2748" s="115" t="s">
        <v>1177</v>
      </c>
      <c r="B2748" s="116">
        <v>3654.0</v>
      </c>
    </row>
    <row r="2749">
      <c r="A2749" s="115" t="s">
        <v>1163</v>
      </c>
      <c r="B2749" s="116">
        <v>12319.0</v>
      </c>
    </row>
    <row r="2750">
      <c r="A2750" s="115" t="s">
        <v>1163</v>
      </c>
      <c r="B2750" s="116">
        <v>497172.0</v>
      </c>
    </row>
    <row r="2751">
      <c r="A2751" s="115" t="s">
        <v>1163</v>
      </c>
      <c r="B2751" s="116">
        <v>76290.0</v>
      </c>
    </row>
    <row r="2752">
      <c r="A2752" s="115" t="s">
        <v>1173</v>
      </c>
      <c r="B2752" s="116">
        <v>35015.0</v>
      </c>
    </row>
    <row r="2753">
      <c r="A2753" s="115" t="s">
        <v>1173</v>
      </c>
      <c r="B2753" s="116">
        <v>1540535.0</v>
      </c>
    </row>
    <row r="2754">
      <c r="A2754" s="115" t="s">
        <v>1173</v>
      </c>
      <c r="B2754" s="116">
        <v>37470.0</v>
      </c>
    </row>
    <row r="2755">
      <c r="A2755" s="115" t="s">
        <v>1616</v>
      </c>
      <c r="B2755" s="116">
        <v>69711.0</v>
      </c>
    </row>
    <row r="2756">
      <c r="A2756" s="115" t="s">
        <v>1616</v>
      </c>
      <c r="B2756" s="116">
        <v>25356.0</v>
      </c>
    </row>
    <row r="2757">
      <c r="A2757" s="115" t="s">
        <v>1616</v>
      </c>
      <c r="B2757" s="116">
        <v>37485.0</v>
      </c>
    </row>
    <row r="2758">
      <c r="A2758" s="115" t="s">
        <v>774</v>
      </c>
      <c r="B2758" s="116">
        <v>0.0</v>
      </c>
    </row>
    <row r="2759">
      <c r="A2759" s="115" t="s">
        <v>774</v>
      </c>
      <c r="B2759" s="116">
        <v>13505.0</v>
      </c>
    </row>
    <row r="2760">
      <c r="A2760" s="115" t="s">
        <v>774</v>
      </c>
      <c r="B2760" s="116">
        <v>7139.0</v>
      </c>
    </row>
    <row r="2761">
      <c r="A2761" s="115" t="s">
        <v>774</v>
      </c>
      <c r="B2761" s="116">
        <v>2339.0</v>
      </c>
    </row>
    <row r="2762">
      <c r="A2762" s="115" t="s">
        <v>774</v>
      </c>
      <c r="B2762" s="116">
        <v>7139.0</v>
      </c>
    </row>
    <row r="2763">
      <c r="A2763" s="115" t="s">
        <v>774</v>
      </c>
      <c r="B2763" s="116">
        <v>7139.0</v>
      </c>
    </row>
    <row r="2764">
      <c r="A2764" s="115" t="s">
        <v>774</v>
      </c>
      <c r="B2764" s="116">
        <v>1685.0</v>
      </c>
    </row>
    <row r="2765">
      <c r="A2765" s="115" t="s">
        <v>774</v>
      </c>
      <c r="B2765" s="116">
        <v>422.0</v>
      </c>
    </row>
    <row r="2766">
      <c r="A2766" s="115" t="s">
        <v>774</v>
      </c>
      <c r="B2766" s="116">
        <v>1273.0</v>
      </c>
    </row>
    <row r="2767">
      <c r="A2767" s="115" t="s">
        <v>774</v>
      </c>
      <c r="B2767" s="116">
        <v>23260.0</v>
      </c>
    </row>
    <row r="2768">
      <c r="A2768" s="115" t="s">
        <v>2820</v>
      </c>
      <c r="B2768" s="116">
        <v>31497.0</v>
      </c>
    </row>
    <row r="2769">
      <c r="A2769" s="115" t="s">
        <v>2820</v>
      </c>
      <c r="B2769" s="116">
        <v>332681.0</v>
      </c>
    </row>
    <row r="2770">
      <c r="A2770" s="115" t="s">
        <v>764</v>
      </c>
      <c r="B2770" s="116">
        <v>0.0</v>
      </c>
    </row>
    <row r="2771">
      <c r="A2771" s="115" t="s">
        <v>764</v>
      </c>
      <c r="B2771" s="116">
        <v>9436.0</v>
      </c>
    </row>
    <row r="2772">
      <c r="A2772" s="115" t="s">
        <v>764</v>
      </c>
      <c r="B2772" s="116">
        <v>422.0</v>
      </c>
    </row>
    <row r="2773">
      <c r="A2773" s="115" t="s">
        <v>764</v>
      </c>
      <c r="B2773" s="116">
        <v>7167.0</v>
      </c>
    </row>
    <row r="2774">
      <c r="A2774" s="115" t="s">
        <v>764</v>
      </c>
      <c r="B2774" s="116">
        <v>1858.0</v>
      </c>
    </row>
    <row r="2775">
      <c r="A2775" s="115" t="s">
        <v>764</v>
      </c>
      <c r="B2775" s="116">
        <v>22825.0</v>
      </c>
    </row>
    <row r="2776">
      <c r="A2776" s="115" t="s">
        <v>764</v>
      </c>
      <c r="B2776" s="116">
        <v>1355.0</v>
      </c>
    </row>
    <row r="2777">
      <c r="A2777" s="115" t="s">
        <v>764</v>
      </c>
      <c r="B2777" s="116">
        <v>1761.0</v>
      </c>
    </row>
    <row r="2778">
      <c r="A2778" s="115" t="s">
        <v>764</v>
      </c>
      <c r="B2778" s="116">
        <v>7167.0</v>
      </c>
    </row>
    <row r="2779">
      <c r="A2779" s="115" t="s">
        <v>764</v>
      </c>
      <c r="B2779" s="116">
        <v>7167.0</v>
      </c>
    </row>
    <row r="2780">
      <c r="A2780" s="115" t="s">
        <v>1184</v>
      </c>
      <c r="B2780" s="116">
        <v>29079.0</v>
      </c>
    </row>
    <row r="2781">
      <c r="A2781" s="115" t="s">
        <v>184</v>
      </c>
      <c r="B2781" s="116">
        <v>59089.0</v>
      </c>
    </row>
    <row r="2782">
      <c r="A2782" s="115" t="s">
        <v>185</v>
      </c>
      <c r="B2782" s="116">
        <v>103413.0</v>
      </c>
    </row>
    <row r="2783">
      <c r="A2783" s="115" t="s">
        <v>817</v>
      </c>
      <c r="B2783" s="116">
        <v>32101.0</v>
      </c>
    </row>
    <row r="2784">
      <c r="A2784" s="115" t="s">
        <v>818</v>
      </c>
      <c r="B2784" s="116">
        <v>29952.0</v>
      </c>
    </row>
    <row r="2785">
      <c r="A2785" s="115" t="s">
        <v>731</v>
      </c>
      <c r="B2785" s="116">
        <v>30375.0</v>
      </c>
    </row>
    <row r="2786">
      <c r="A2786" s="115" t="s">
        <v>186</v>
      </c>
      <c r="B2786" s="116">
        <v>69935.0</v>
      </c>
    </row>
    <row r="2787">
      <c r="A2787" s="115" t="s">
        <v>187</v>
      </c>
      <c r="B2787" s="116">
        <v>300.0</v>
      </c>
    </row>
    <row r="2788">
      <c r="A2788" s="115" t="s">
        <v>187</v>
      </c>
      <c r="B2788" s="116">
        <v>26418.0</v>
      </c>
    </row>
    <row r="2789">
      <c r="A2789" s="115" t="s">
        <v>1593</v>
      </c>
      <c r="B2789" s="116">
        <v>24422.0</v>
      </c>
    </row>
    <row r="2790">
      <c r="A2790" s="115" t="s">
        <v>1593</v>
      </c>
      <c r="B2790" s="116">
        <v>39190.0</v>
      </c>
    </row>
    <row r="2791">
      <c r="A2791" s="115" t="s">
        <v>1593</v>
      </c>
      <c r="B2791" s="116">
        <v>3391.0</v>
      </c>
    </row>
    <row r="2792">
      <c r="A2792" s="115" t="s">
        <v>1548</v>
      </c>
      <c r="B2792" s="116">
        <v>270.0</v>
      </c>
    </row>
    <row r="2793">
      <c r="A2793" s="115" t="s">
        <v>1548</v>
      </c>
      <c r="B2793" s="116">
        <v>10267.0</v>
      </c>
    </row>
    <row r="2794">
      <c r="A2794" s="115" t="s">
        <v>1483</v>
      </c>
      <c r="B2794" s="116">
        <v>23781.0</v>
      </c>
    </row>
    <row r="2795">
      <c r="A2795" s="115" t="s">
        <v>1483</v>
      </c>
      <c r="B2795" s="116">
        <v>243818.0</v>
      </c>
    </row>
    <row r="2796">
      <c r="A2796" s="115" t="s">
        <v>1483</v>
      </c>
      <c r="B2796" s="116">
        <v>67311.0</v>
      </c>
    </row>
    <row r="2797">
      <c r="A2797" s="115" t="s">
        <v>1484</v>
      </c>
      <c r="B2797" s="116">
        <v>38752.0</v>
      </c>
    </row>
    <row r="2798">
      <c r="A2798" s="115" t="s">
        <v>461</v>
      </c>
      <c r="B2798" s="116">
        <v>9696.0</v>
      </c>
    </row>
    <row r="2799">
      <c r="A2799" s="115" t="s">
        <v>461</v>
      </c>
      <c r="B2799" s="116">
        <v>4214.0</v>
      </c>
    </row>
    <row r="2800">
      <c r="A2800" s="115" t="s">
        <v>461</v>
      </c>
      <c r="B2800" s="116">
        <v>79.0</v>
      </c>
    </row>
    <row r="2801">
      <c r="A2801" s="115" t="s">
        <v>461</v>
      </c>
      <c r="B2801" s="116">
        <v>3.0</v>
      </c>
    </row>
    <row r="2802">
      <c r="A2802" s="115" t="s">
        <v>852</v>
      </c>
      <c r="B2802" s="116">
        <v>35406.0</v>
      </c>
    </row>
    <row r="2803">
      <c r="A2803" s="115" t="s">
        <v>852</v>
      </c>
      <c r="B2803" s="116">
        <v>6.0</v>
      </c>
    </row>
    <row r="2804">
      <c r="A2804" s="115" t="s">
        <v>852</v>
      </c>
      <c r="B2804" s="116">
        <v>311.0</v>
      </c>
    </row>
    <row r="2805">
      <c r="A2805" s="115" t="s">
        <v>853</v>
      </c>
      <c r="B2805" s="116">
        <v>6.0</v>
      </c>
    </row>
    <row r="2806">
      <c r="A2806" s="115" t="s">
        <v>853</v>
      </c>
      <c r="B2806" s="116">
        <v>311.0</v>
      </c>
    </row>
    <row r="2807">
      <c r="A2807" s="115" t="s">
        <v>853</v>
      </c>
      <c r="B2807" s="116">
        <v>25720.0</v>
      </c>
    </row>
    <row r="2808">
      <c r="A2808" s="115" t="s">
        <v>853</v>
      </c>
      <c r="B2808" s="116">
        <v>25720.0</v>
      </c>
    </row>
    <row r="2809">
      <c r="A2809" s="115" t="s">
        <v>854</v>
      </c>
      <c r="B2809" s="116">
        <v>311.0</v>
      </c>
    </row>
    <row r="2810">
      <c r="A2810" s="115" t="s">
        <v>854</v>
      </c>
      <c r="B2810" s="116">
        <v>6.0</v>
      </c>
    </row>
    <row r="2811">
      <c r="A2811" s="115" t="s">
        <v>854</v>
      </c>
      <c r="B2811" s="116">
        <v>33783.0</v>
      </c>
    </row>
    <row r="2812">
      <c r="A2812" s="115" t="s">
        <v>1019</v>
      </c>
      <c r="B2812" s="116">
        <v>43262.0</v>
      </c>
    </row>
    <row r="2813">
      <c r="A2813" s="115" t="s">
        <v>1019</v>
      </c>
      <c r="B2813" s="116">
        <v>970.0</v>
      </c>
    </row>
    <row r="2814">
      <c r="A2814" s="115" t="s">
        <v>1019</v>
      </c>
      <c r="B2814" s="116">
        <v>497.0</v>
      </c>
    </row>
    <row r="2815">
      <c r="A2815" s="115" t="s">
        <v>1019</v>
      </c>
      <c r="B2815" s="116">
        <v>613.0</v>
      </c>
    </row>
    <row r="2816">
      <c r="A2816" s="115" t="s">
        <v>1019</v>
      </c>
      <c r="B2816" s="116">
        <v>1146069.0</v>
      </c>
    </row>
    <row r="2817">
      <c r="A2817" s="115" t="s">
        <v>1019</v>
      </c>
      <c r="B2817" s="116">
        <v>2922.0</v>
      </c>
    </row>
    <row r="2818">
      <c r="A2818" s="115" t="s">
        <v>1020</v>
      </c>
      <c r="B2818" s="116">
        <v>597.0</v>
      </c>
    </row>
    <row r="2819">
      <c r="A2819" s="115" t="s">
        <v>1020</v>
      </c>
      <c r="B2819" s="116">
        <v>8270.0</v>
      </c>
    </row>
    <row r="2820">
      <c r="A2820" s="115" t="s">
        <v>1020</v>
      </c>
      <c r="B2820" s="116">
        <v>672.0</v>
      </c>
    </row>
    <row r="2821">
      <c r="A2821" s="115" t="s">
        <v>1020</v>
      </c>
      <c r="B2821" s="116">
        <v>633783.0</v>
      </c>
    </row>
    <row r="2822">
      <c r="A2822" s="115" t="s">
        <v>1020</v>
      </c>
      <c r="B2822" s="116">
        <v>14731.0</v>
      </c>
    </row>
    <row r="2823">
      <c r="A2823" s="115" t="s">
        <v>1020</v>
      </c>
      <c r="B2823" s="116">
        <v>0.0</v>
      </c>
    </row>
    <row r="2824">
      <c r="A2824" s="115" t="s">
        <v>1020</v>
      </c>
      <c r="B2824" s="116">
        <v>112.0</v>
      </c>
    </row>
    <row r="2825">
      <c r="A2825" s="115" t="s">
        <v>1020</v>
      </c>
      <c r="B2825" s="116">
        <v>27268.0</v>
      </c>
    </row>
    <row r="2826">
      <c r="A2826" s="115" t="s">
        <v>1020</v>
      </c>
      <c r="B2826" s="116">
        <v>2185091.0</v>
      </c>
    </row>
    <row r="2827">
      <c r="A2827" s="115" t="s">
        <v>1020</v>
      </c>
      <c r="B2827" s="116">
        <v>764711.0</v>
      </c>
    </row>
    <row r="2828">
      <c r="A2828" s="115" t="s">
        <v>1020</v>
      </c>
      <c r="B2828" s="116">
        <v>4710126.0</v>
      </c>
    </row>
    <row r="2829">
      <c r="A2829" s="115" t="s">
        <v>1020</v>
      </c>
      <c r="B2829" s="116">
        <v>4852.0</v>
      </c>
    </row>
    <row r="2830">
      <c r="A2830" s="115" t="s">
        <v>1021</v>
      </c>
      <c r="B2830" s="116">
        <v>2391.0</v>
      </c>
    </row>
    <row r="2831">
      <c r="A2831" s="115" t="s">
        <v>1021</v>
      </c>
      <c r="B2831" s="116">
        <v>493.0</v>
      </c>
    </row>
    <row r="2832">
      <c r="A2832" s="115" t="s">
        <v>1021</v>
      </c>
      <c r="B2832" s="116">
        <v>404.0</v>
      </c>
    </row>
    <row r="2833">
      <c r="A2833" s="115" t="s">
        <v>1185</v>
      </c>
      <c r="B2833" s="116">
        <v>28500.0</v>
      </c>
    </row>
    <row r="2834">
      <c r="A2834" s="115" t="s">
        <v>1185</v>
      </c>
      <c r="B2834" s="116">
        <v>211.0</v>
      </c>
    </row>
    <row r="2835">
      <c r="A2835" s="115" t="s">
        <v>1185</v>
      </c>
      <c r="B2835" s="116">
        <v>100.0</v>
      </c>
    </row>
    <row r="2836">
      <c r="A2836" s="115" t="s">
        <v>1186</v>
      </c>
      <c r="B2836" s="116">
        <v>37723.0</v>
      </c>
    </row>
    <row r="2837">
      <c r="A2837" s="115" t="s">
        <v>1186</v>
      </c>
      <c r="B2837" s="116">
        <v>211.0</v>
      </c>
    </row>
    <row r="2838">
      <c r="A2838" s="115" t="s">
        <v>1186</v>
      </c>
      <c r="B2838" s="116">
        <v>100.0</v>
      </c>
    </row>
    <row r="2839">
      <c r="A2839" s="115" t="s">
        <v>637</v>
      </c>
      <c r="B2839" s="116">
        <v>70.0</v>
      </c>
    </row>
    <row r="2840">
      <c r="A2840" s="115" t="s">
        <v>637</v>
      </c>
      <c r="B2840" s="116">
        <v>11658.0</v>
      </c>
    </row>
    <row r="2841">
      <c r="A2841" s="115" t="s">
        <v>638</v>
      </c>
      <c r="B2841" s="116">
        <v>12087.0</v>
      </c>
    </row>
    <row r="2842">
      <c r="A2842" s="115" t="s">
        <v>638</v>
      </c>
      <c r="B2842" s="116">
        <v>70.0</v>
      </c>
    </row>
    <row r="2843">
      <c r="A2843" s="115" t="s">
        <v>639</v>
      </c>
      <c r="B2843" s="116">
        <v>70.0</v>
      </c>
    </row>
    <row r="2844">
      <c r="A2844" s="115" t="s">
        <v>639</v>
      </c>
      <c r="B2844" s="116">
        <v>10694.0</v>
      </c>
    </row>
    <row r="2845">
      <c r="A2845" s="115" t="s">
        <v>640</v>
      </c>
      <c r="B2845" s="116">
        <v>37031.0</v>
      </c>
    </row>
    <row r="2846">
      <c r="A2846" s="115" t="s">
        <v>1376</v>
      </c>
      <c r="B2846" s="116">
        <v>34451.0</v>
      </c>
    </row>
    <row r="2847">
      <c r="A2847" s="115" t="s">
        <v>1403</v>
      </c>
      <c r="B2847" s="116">
        <v>33196.0</v>
      </c>
    </row>
    <row r="2848">
      <c r="A2848" s="115" t="s">
        <v>1456</v>
      </c>
      <c r="B2848" s="116">
        <v>96086.0</v>
      </c>
    </row>
    <row r="2849">
      <c r="A2849" s="115" t="s">
        <v>1187</v>
      </c>
      <c r="B2849" s="116">
        <v>86758.0</v>
      </c>
    </row>
    <row r="2850">
      <c r="A2850" s="115" t="s">
        <v>1187</v>
      </c>
      <c r="B2850" s="116">
        <v>1022808.0</v>
      </c>
    </row>
    <row r="2851">
      <c r="A2851" s="115" t="s">
        <v>1187</v>
      </c>
      <c r="B2851" s="116">
        <v>31262.0</v>
      </c>
    </row>
    <row r="2852">
      <c r="A2852" s="115" t="s">
        <v>1188</v>
      </c>
      <c r="B2852" s="116">
        <v>52103.0</v>
      </c>
    </row>
    <row r="2853">
      <c r="A2853" s="115" t="s">
        <v>1188</v>
      </c>
      <c r="B2853" s="116">
        <v>1847330.0</v>
      </c>
    </row>
    <row r="2854">
      <c r="A2854" s="115" t="s">
        <v>1188</v>
      </c>
      <c r="B2854" s="116">
        <v>31327.0</v>
      </c>
    </row>
    <row r="2855">
      <c r="A2855" s="115" t="s">
        <v>1617</v>
      </c>
      <c r="B2855" s="116">
        <v>49340.0</v>
      </c>
    </row>
    <row r="2856">
      <c r="A2856" s="115" t="s">
        <v>1617</v>
      </c>
      <c r="B2856" s="116">
        <v>24448.0</v>
      </c>
    </row>
    <row r="2857">
      <c r="A2857" s="115" t="s">
        <v>2821</v>
      </c>
      <c r="B2857" s="116">
        <v>31376.0</v>
      </c>
    </row>
    <row r="2858">
      <c r="A2858" s="115" t="s">
        <v>2821</v>
      </c>
      <c r="B2858" s="116">
        <v>314398.0</v>
      </c>
    </row>
    <row r="2859">
      <c r="A2859" s="115" t="s">
        <v>209</v>
      </c>
      <c r="B2859" s="116">
        <v>334819.0</v>
      </c>
    </row>
    <row r="2860">
      <c r="A2860" s="115" t="s">
        <v>209</v>
      </c>
      <c r="B2860" s="116">
        <v>50123.0</v>
      </c>
    </row>
    <row r="2861">
      <c r="A2861" s="115" t="s">
        <v>209</v>
      </c>
      <c r="B2861" s="116">
        <v>2707.0</v>
      </c>
    </row>
    <row r="2862">
      <c r="A2862" s="115" t="s">
        <v>209</v>
      </c>
      <c r="B2862" s="116">
        <v>334819.0</v>
      </c>
    </row>
    <row r="2863">
      <c r="A2863" s="115" t="s">
        <v>209</v>
      </c>
      <c r="B2863" s="116">
        <v>142805.0</v>
      </c>
    </row>
    <row r="2864">
      <c r="A2864" s="115" t="s">
        <v>209</v>
      </c>
      <c r="B2864" s="116">
        <v>142805.0</v>
      </c>
    </row>
    <row r="2865">
      <c r="A2865" s="115" t="s">
        <v>209</v>
      </c>
      <c r="B2865" s="116">
        <v>334819.0</v>
      </c>
    </row>
    <row r="2866">
      <c r="A2866" s="115" t="s">
        <v>209</v>
      </c>
      <c r="B2866" s="116">
        <v>50123.0</v>
      </c>
    </row>
    <row r="2867">
      <c r="A2867" s="115" t="s">
        <v>209</v>
      </c>
      <c r="B2867" s="116">
        <v>142805.0</v>
      </c>
    </row>
    <row r="2868">
      <c r="A2868" s="115" t="s">
        <v>209</v>
      </c>
      <c r="B2868" s="116">
        <v>50123.0</v>
      </c>
    </row>
    <row r="2869">
      <c r="A2869" s="115" t="s">
        <v>209</v>
      </c>
      <c r="B2869" s="116">
        <v>50123.0</v>
      </c>
    </row>
    <row r="2870">
      <c r="A2870" s="115" t="s">
        <v>1164</v>
      </c>
      <c r="B2870" s="116">
        <v>816.0</v>
      </c>
    </row>
    <row r="2871">
      <c r="A2871" s="115" t="s">
        <v>1164</v>
      </c>
      <c r="B2871" s="116">
        <v>29554.0</v>
      </c>
    </row>
    <row r="2872">
      <c r="A2872" s="115" t="s">
        <v>1591</v>
      </c>
      <c r="B2872" s="116">
        <v>41918.0</v>
      </c>
    </row>
    <row r="2873">
      <c r="A2873" s="115" t="s">
        <v>1589</v>
      </c>
      <c r="B2873" s="116">
        <v>58679.0</v>
      </c>
    </row>
    <row r="2874">
      <c r="A2874" s="115" t="s">
        <v>1589</v>
      </c>
      <c r="B2874" s="116">
        <v>80240.0</v>
      </c>
    </row>
    <row r="2875">
      <c r="A2875" s="115" t="s">
        <v>1589</v>
      </c>
      <c r="B2875" s="116">
        <v>1351584.0</v>
      </c>
    </row>
    <row r="2876">
      <c r="A2876" s="115" t="s">
        <v>1703</v>
      </c>
      <c r="B2876" s="116">
        <v>19985.0</v>
      </c>
    </row>
    <row r="2877">
      <c r="A2877" s="115" t="s">
        <v>1703</v>
      </c>
      <c r="B2877" s="116">
        <v>59.0</v>
      </c>
    </row>
    <row r="2878">
      <c r="A2878" s="115" t="s">
        <v>1703</v>
      </c>
      <c r="B2878" s="116">
        <v>10662.0</v>
      </c>
    </row>
    <row r="2879">
      <c r="A2879" s="115" t="s">
        <v>1718</v>
      </c>
      <c r="B2879" s="116">
        <v>13974.0</v>
      </c>
    </row>
    <row r="2880">
      <c r="A2880" s="115" t="s">
        <v>1718</v>
      </c>
      <c r="B2880" s="116">
        <v>23.0</v>
      </c>
    </row>
    <row r="2881">
      <c r="A2881" s="115" t="s">
        <v>1719</v>
      </c>
      <c r="B2881" s="116">
        <v>1811.0</v>
      </c>
    </row>
    <row r="2882">
      <c r="A2882" s="115" t="s">
        <v>1719</v>
      </c>
      <c r="B2882" s="116">
        <v>26.0</v>
      </c>
    </row>
    <row r="2883">
      <c r="A2883" s="115" t="s">
        <v>1719</v>
      </c>
      <c r="B2883" s="116">
        <v>1281.0</v>
      </c>
    </row>
    <row r="2884">
      <c r="A2884" s="115" t="s">
        <v>1145</v>
      </c>
      <c r="B2884" s="116">
        <v>1004.0</v>
      </c>
    </row>
    <row r="2885">
      <c r="A2885" s="115" t="s">
        <v>1145</v>
      </c>
      <c r="B2885" s="116">
        <v>36627.0</v>
      </c>
    </row>
    <row r="2886">
      <c r="A2886" s="115" t="s">
        <v>1146</v>
      </c>
      <c r="B2886" s="116">
        <v>30450.0</v>
      </c>
    </row>
    <row r="2887">
      <c r="A2887" s="115" t="s">
        <v>1146</v>
      </c>
      <c r="B2887" s="116">
        <v>1269.0</v>
      </c>
    </row>
    <row r="2888">
      <c r="A2888" s="115" t="s">
        <v>1147</v>
      </c>
      <c r="B2888" s="116">
        <v>7000.0</v>
      </c>
    </row>
    <row r="2889">
      <c r="A2889" s="115" t="s">
        <v>1147</v>
      </c>
      <c r="B2889" s="116">
        <v>52544.0</v>
      </c>
    </row>
    <row r="2890">
      <c r="A2890" s="115" t="s">
        <v>1706</v>
      </c>
      <c r="B2890" s="116">
        <v>1561.0</v>
      </c>
    </row>
    <row r="2891">
      <c r="A2891" s="115" t="s">
        <v>1706</v>
      </c>
      <c r="B2891" s="116">
        <v>26.0</v>
      </c>
    </row>
    <row r="2892">
      <c r="A2892" s="115" t="s">
        <v>517</v>
      </c>
      <c r="B2892" s="116">
        <v>30.0</v>
      </c>
    </row>
    <row r="2893">
      <c r="A2893" s="115" t="s">
        <v>517</v>
      </c>
      <c r="B2893" s="116">
        <v>1299.0</v>
      </c>
    </row>
    <row r="2894">
      <c r="A2894" s="115" t="s">
        <v>517</v>
      </c>
      <c r="B2894" s="116">
        <v>1298.0</v>
      </c>
    </row>
    <row r="2895">
      <c r="A2895" s="115" t="s">
        <v>517</v>
      </c>
      <c r="B2895" s="116">
        <v>31.0</v>
      </c>
    </row>
    <row r="2896">
      <c r="A2896" s="115" t="s">
        <v>459</v>
      </c>
      <c r="B2896" s="116">
        <v>2808.0</v>
      </c>
    </row>
    <row r="2897">
      <c r="A2897" s="115" t="s">
        <v>459</v>
      </c>
      <c r="B2897" s="116">
        <v>1235.0</v>
      </c>
    </row>
    <row r="2898">
      <c r="A2898" s="115" t="s">
        <v>459</v>
      </c>
      <c r="B2898" s="116">
        <v>3621.0</v>
      </c>
    </row>
    <row r="2899">
      <c r="A2899" s="115" t="s">
        <v>1710</v>
      </c>
      <c r="B2899" s="116">
        <v>17881.0</v>
      </c>
    </row>
    <row r="2900">
      <c r="A2900" s="115" t="s">
        <v>1333</v>
      </c>
      <c r="B2900" s="116">
        <v>2924.0</v>
      </c>
    </row>
    <row r="2901">
      <c r="A2901" s="115" t="s">
        <v>1333</v>
      </c>
      <c r="B2901" s="116">
        <v>807.0</v>
      </c>
    </row>
    <row r="2902">
      <c r="A2902" s="115" t="s">
        <v>1333</v>
      </c>
      <c r="B2902" s="116">
        <v>11.0</v>
      </c>
    </row>
    <row r="2903">
      <c r="A2903" s="115" t="s">
        <v>1333</v>
      </c>
      <c r="B2903" s="116">
        <v>9157.0</v>
      </c>
    </row>
    <row r="2904">
      <c r="A2904" s="115" t="s">
        <v>1333</v>
      </c>
      <c r="B2904" s="116">
        <v>67.0</v>
      </c>
    </row>
    <row r="2905">
      <c r="A2905" s="115" t="s">
        <v>1333</v>
      </c>
      <c r="B2905" s="116">
        <v>33.0</v>
      </c>
    </row>
    <row r="2906">
      <c r="A2906" s="115" t="s">
        <v>1333</v>
      </c>
      <c r="B2906" s="116">
        <v>118.0</v>
      </c>
    </row>
    <row r="2907">
      <c r="A2907" s="115" t="s">
        <v>1333</v>
      </c>
      <c r="B2907" s="116">
        <v>33.0</v>
      </c>
    </row>
    <row r="2908">
      <c r="A2908" s="115" t="s">
        <v>1343</v>
      </c>
      <c r="B2908" s="116">
        <v>208.0</v>
      </c>
    </row>
    <row r="2909">
      <c r="A2909" s="115" t="s">
        <v>1343</v>
      </c>
      <c r="B2909" s="116">
        <v>18791.0</v>
      </c>
    </row>
    <row r="2910">
      <c r="A2910" s="115" t="s">
        <v>1711</v>
      </c>
      <c r="B2910" s="116">
        <v>24014.0</v>
      </c>
    </row>
    <row r="2911">
      <c r="A2911" s="115" t="s">
        <v>1711</v>
      </c>
      <c r="B2911" s="116">
        <v>369.0</v>
      </c>
    </row>
    <row r="2912">
      <c r="A2912" s="115" t="s">
        <v>485</v>
      </c>
      <c r="B2912" s="116">
        <v>138475.0</v>
      </c>
    </row>
    <row r="2913">
      <c r="A2913" s="115" t="s">
        <v>374</v>
      </c>
      <c r="B2913" s="116">
        <v>451.0</v>
      </c>
    </row>
    <row r="2914">
      <c r="A2914" s="115" t="s">
        <v>374</v>
      </c>
      <c r="B2914" s="116">
        <v>2796.0</v>
      </c>
    </row>
    <row r="2915">
      <c r="A2915" s="115" t="s">
        <v>374</v>
      </c>
      <c r="B2915" s="116">
        <v>111.0</v>
      </c>
    </row>
    <row r="2916">
      <c r="A2916" s="115" t="s">
        <v>374</v>
      </c>
      <c r="B2916" s="116">
        <v>397.0</v>
      </c>
    </row>
    <row r="2917">
      <c r="A2917" s="115" t="s">
        <v>374</v>
      </c>
      <c r="B2917" s="116">
        <v>182.0</v>
      </c>
    </row>
    <row r="2918">
      <c r="A2918" s="115" t="s">
        <v>374</v>
      </c>
      <c r="B2918" s="116">
        <v>920.0</v>
      </c>
    </row>
    <row r="2919">
      <c r="A2919" s="115" t="s">
        <v>374</v>
      </c>
      <c r="B2919" s="116">
        <v>2540.0</v>
      </c>
    </row>
    <row r="2920">
      <c r="A2920" s="115" t="s">
        <v>374</v>
      </c>
      <c r="B2920" s="116">
        <v>63.0</v>
      </c>
    </row>
    <row r="2921">
      <c r="A2921" s="115" t="s">
        <v>374</v>
      </c>
      <c r="B2921" s="116">
        <v>663.0</v>
      </c>
    </row>
    <row r="2922">
      <c r="A2922" s="115" t="s">
        <v>374</v>
      </c>
      <c r="B2922" s="116">
        <v>207.0</v>
      </c>
    </row>
    <row r="2923">
      <c r="A2923" s="115" t="s">
        <v>374</v>
      </c>
      <c r="B2923" s="116">
        <v>120694.0</v>
      </c>
    </row>
    <row r="2924">
      <c r="A2924" s="115" t="s">
        <v>1636</v>
      </c>
      <c r="B2924" s="116">
        <v>27249.0</v>
      </c>
    </row>
    <row r="2925">
      <c r="A2925" s="115" t="s">
        <v>1712</v>
      </c>
      <c r="B2925" s="116">
        <v>31442.0</v>
      </c>
    </row>
    <row r="2926">
      <c r="A2926" s="115" t="s">
        <v>1712</v>
      </c>
      <c r="B2926" s="116">
        <v>31442.0</v>
      </c>
    </row>
    <row r="2927">
      <c r="A2927" s="115" t="s">
        <v>1712</v>
      </c>
      <c r="B2927" s="116">
        <v>369.0</v>
      </c>
    </row>
    <row r="2928">
      <c r="A2928" s="115" t="s">
        <v>1576</v>
      </c>
      <c r="B2928" s="116">
        <v>30035.0</v>
      </c>
    </row>
    <row r="2929">
      <c r="A2929" s="115" t="s">
        <v>1655</v>
      </c>
      <c r="B2929" s="116">
        <v>63796.0</v>
      </c>
    </row>
    <row r="2930">
      <c r="A2930" s="115" t="s">
        <v>1713</v>
      </c>
      <c r="B2930" s="116">
        <v>10455.0</v>
      </c>
    </row>
    <row r="2931">
      <c r="A2931" s="115" t="s">
        <v>1713</v>
      </c>
      <c r="B2931" s="116">
        <v>6.0</v>
      </c>
    </row>
    <row r="2932">
      <c r="A2932" s="115" t="s">
        <v>1713</v>
      </c>
      <c r="B2932" s="116">
        <v>306.0</v>
      </c>
    </row>
    <row r="2933">
      <c r="A2933" s="115" t="s">
        <v>936</v>
      </c>
      <c r="B2933" s="116">
        <v>30230.0</v>
      </c>
    </row>
    <row r="2934">
      <c r="A2934" s="115" t="s">
        <v>936</v>
      </c>
      <c r="B2934" s="116">
        <v>52590.0</v>
      </c>
    </row>
    <row r="2935">
      <c r="A2935" s="115" t="s">
        <v>936</v>
      </c>
      <c r="B2935" s="116">
        <v>96794.0</v>
      </c>
    </row>
    <row r="2936">
      <c r="A2936" s="115" t="s">
        <v>936</v>
      </c>
      <c r="B2936" s="116">
        <v>37426.0</v>
      </c>
    </row>
    <row r="2937">
      <c r="A2937" s="115" t="s">
        <v>936</v>
      </c>
      <c r="B2937" s="116">
        <v>29072.0</v>
      </c>
    </row>
    <row r="2938">
      <c r="A2938" s="115" t="s">
        <v>935</v>
      </c>
      <c r="B2938" s="116">
        <v>74214.0</v>
      </c>
    </row>
    <row r="2939">
      <c r="A2939" s="115" t="s">
        <v>935</v>
      </c>
      <c r="B2939" s="116">
        <v>30653.0</v>
      </c>
    </row>
    <row r="2940">
      <c r="A2940" s="115" t="s">
        <v>1720</v>
      </c>
      <c r="B2940" s="116">
        <v>345057.0</v>
      </c>
    </row>
    <row r="2941">
      <c r="A2941" s="115" t="s">
        <v>819</v>
      </c>
      <c r="B2941" s="116">
        <v>64889.0</v>
      </c>
    </row>
    <row r="2942">
      <c r="A2942" s="115" t="s">
        <v>820</v>
      </c>
      <c r="B2942" s="116">
        <v>27033.0</v>
      </c>
    </row>
    <row r="2943">
      <c r="A2943" s="115" t="s">
        <v>732</v>
      </c>
      <c r="B2943" s="116">
        <v>75205.0</v>
      </c>
    </row>
    <row r="2944">
      <c r="A2944" s="115" t="s">
        <v>188</v>
      </c>
      <c r="B2944" s="116">
        <v>198.0</v>
      </c>
    </row>
    <row r="2945">
      <c r="A2945" s="115" t="s">
        <v>188</v>
      </c>
      <c r="B2945" s="116">
        <v>19110.0</v>
      </c>
    </row>
    <row r="2946">
      <c r="A2946" s="115" t="s">
        <v>210</v>
      </c>
      <c r="B2946" s="116">
        <v>385067.0</v>
      </c>
    </row>
    <row r="2947">
      <c r="A2947" s="115" t="s">
        <v>210</v>
      </c>
      <c r="B2947" s="116">
        <v>150.0</v>
      </c>
    </row>
    <row r="2948">
      <c r="A2948" s="115" t="s">
        <v>1721</v>
      </c>
      <c r="B2948" s="116">
        <v>54027.0</v>
      </c>
    </row>
    <row r="2949">
      <c r="A2949" s="115" t="s">
        <v>211</v>
      </c>
      <c r="B2949" s="116">
        <v>9087.0</v>
      </c>
    </row>
    <row r="2950">
      <c r="A2950" s="115" t="s">
        <v>211</v>
      </c>
      <c r="B2950" s="116">
        <v>130.0</v>
      </c>
    </row>
    <row r="2951">
      <c r="A2951" s="115" t="s">
        <v>231</v>
      </c>
      <c r="B2951" s="116">
        <v>47443.0</v>
      </c>
    </row>
    <row r="2952">
      <c r="A2952" s="115" t="s">
        <v>1590</v>
      </c>
      <c r="B2952" s="116">
        <v>20621.0</v>
      </c>
    </row>
    <row r="2953">
      <c r="A2953" s="115" t="s">
        <v>1590</v>
      </c>
      <c r="B2953" s="116">
        <v>39190.0</v>
      </c>
    </row>
    <row r="2954">
      <c r="A2954" s="115" t="s">
        <v>1590</v>
      </c>
      <c r="B2954" s="116">
        <v>26007.0</v>
      </c>
    </row>
    <row r="2955">
      <c r="A2955" s="115" t="s">
        <v>337</v>
      </c>
      <c r="B2955" s="116">
        <v>268217.0</v>
      </c>
    </row>
    <row r="2956">
      <c r="A2956" s="115" t="s">
        <v>1722</v>
      </c>
      <c r="B2956" s="116">
        <v>26360.0</v>
      </c>
    </row>
    <row r="2957">
      <c r="A2957" s="115" t="s">
        <v>1555</v>
      </c>
      <c r="B2957" s="116">
        <v>270.0</v>
      </c>
    </row>
    <row r="2958">
      <c r="A2958" s="115" t="s">
        <v>1555</v>
      </c>
      <c r="B2958" s="116">
        <v>10392.0</v>
      </c>
    </row>
    <row r="2959">
      <c r="A2959" s="115" t="s">
        <v>534</v>
      </c>
      <c r="B2959" s="116">
        <v>36075.0</v>
      </c>
    </row>
    <row r="2960">
      <c r="A2960" s="115" t="s">
        <v>409</v>
      </c>
      <c r="B2960" s="116">
        <v>364012.0</v>
      </c>
    </row>
    <row r="2961">
      <c r="A2961" s="115" t="s">
        <v>409</v>
      </c>
      <c r="B2961" s="116">
        <v>11733.0</v>
      </c>
    </row>
    <row r="2962">
      <c r="A2962" s="115" t="s">
        <v>409</v>
      </c>
      <c r="B2962" s="116">
        <v>7.0</v>
      </c>
    </row>
    <row r="2963">
      <c r="A2963" s="115" t="s">
        <v>409</v>
      </c>
      <c r="B2963" s="116">
        <v>222.0</v>
      </c>
    </row>
    <row r="2964">
      <c r="A2964" s="115" t="s">
        <v>409</v>
      </c>
      <c r="B2964" s="116">
        <v>36824.0</v>
      </c>
    </row>
    <row r="2965">
      <c r="A2965" s="115" t="s">
        <v>410</v>
      </c>
      <c r="B2965" s="116">
        <v>39.0</v>
      </c>
    </row>
    <row r="2966">
      <c r="A2966" s="115" t="s">
        <v>410</v>
      </c>
      <c r="B2966" s="116">
        <v>110501.0</v>
      </c>
    </row>
    <row r="2967">
      <c r="A2967" s="115" t="s">
        <v>410</v>
      </c>
      <c r="B2967" s="116">
        <v>11723.0</v>
      </c>
    </row>
    <row r="2968">
      <c r="A2968" s="115" t="s">
        <v>410</v>
      </c>
      <c r="B2968" s="116">
        <v>7.0</v>
      </c>
    </row>
    <row r="2969">
      <c r="A2969" s="115" t="s">
        <v>410</v>
      </c>
      <c r="B2969" s="116">
        <v>314.0</v>
      </c>
    </row>
    <row r="2970">
      <c r="A2970" s="115" t="s">
        <v>410</v>
      </c>
      <c r="B2970" s="116">
        <v>57030.0</v>
      </c>
    </row>
    <row r="2971">
      <c r="A2971" s="115" t="s">
        <v>411</v>
      </c>
      <c r="B2971" s="116">
        <v>305872.0</v>
      </c>
    </row>
    <row r="2972">
      <c r="A2972" s="115" t="s">
        <v>411</v>
      </c>
      <c r="B2972" s="116">
        <v>315.0</v>
      </c>
    </row>
    <row r="2973">
      <c r="A2973" s="115" t="s">
        <v>411</v>
      </c>
      <c r="B2973" s="116">
        <v>55101.0</v>
      </c>
    </row>
    <row r="2974">
      <c r="A2974" s="115" t="s">
        <v>411</v>
      </c>
      <c r="B2974" s="116">
        <v>7.0</v>
      </c>
    </row>
    <row r="2975">
      <c r="A2975" s="115" t="s">
        <v>412</v>
      </c>
      <c r="B2975" s="116">
        <v>5706.0</v>
      </c>
    </row>
    <row r="2976">
      <c r="A2976" s="115" t="s">
        <v>412</v>
      </c>
      <c r="B2976" s="116">
        <v>5706.0</v>
      </c>
    </row>
    <row r="2977">
      <c r="A2977" s="115" t="s">
        <v>412</v>
      </c>
      <c r="B2977" s="116">
        <v>315.0</v>
      </c>
    </row>
    <row r="2978">
      <c r="A2978" s="115" t="s">
        <v>412</v>
      </c>
      <c r="B2978" s="116">
        <v>48024.0</v>
      </c>
    </row>
    <row r="2979">
      <c r="A2979" s="115" t="s">
        <v>412</v>
      </c>
      <c r="B2979" s="116">
        <v>7.0</v>
      </c>
    </row>
    <row r="2980">
      <c r="A2980" s="115" t="s">
        <v>1485</v>
      </c>
      <c r="B2980" s="116">
        <v>25679.0</v>
      </c>
    </row>
    <row r="2981">
      <c r="A2981" s="115" t="s">
        <v>1485</v>
      </c>
      <c r="B2981" s="116">
        <v>117728.0</v>
      </c>
    </row>
    <row r="2982">
      <c r="A2982" s="115" t="s">
        <v>1485</v>
      </c>
      <c r="B2982" s="116">
        <v>111.0</v>
      </c>
    </row>
    <row r="2983">
      <c r="A2983" s="115" t="s">
        <v>1486</v>
      </c>
      <c r="B2983" s="116">
        <v>39744.0</v>
      </c>
    </row>
    <row r="2984">
      <c r="A2984" s="115" t="s">
        <v>512</v>
      </c>
      <c r="B2984" s="116">
        <v>12177.0</v>
      </c>
    </row>
    <row r="2985">
      <c r="A2985" s="115" t="s">
        <v>512</v>
      </c>
      <c r="B2985" s="116">
        <v>299113.0</v>
      </c>
    </row>
    <row r="2986">
      <c r="A2986" s="115" t="s">
        <v>1723</v>
      </c>
      <c r="B2986" s="116">
        <v>66722.0</v>
      </c>
    </row>
    <row r="2987">
      <c r="A2987" s="115" t="s">
        <v>1723</v>
      </c>
      <c r="B2987" s="116">
        <v>48804.0</v>
      </c>
    </row>
    <row r="2988">
      <c r="A2988" s="115" t="s">
        <v>855</v>
      </c>
      <c r="B2988" s="116">
        <v>31846.0</v>
      </c>
    </row>
    <row r="2989">
      <c r="A2989" s="115" t="s">
        <v>855</v>
      </c>
      <c r="B2989" s="116">
        <v>311.0</v>
      </c>
    </row>
    <row r="2990">
      <c r="A2990" s="115" t="s">
        <v>855</v>
      </c>
      <c r="B2990" s="116">
        <v>6.0</v>
      </c>
    </row>
    <row r="2991">
      <c r="A2991" s="115" t="s">
        <v>855</v>
      </c>
      <c r="B2991" s="116">
        <v>31846.0</v>
      </c>
    </row>
    <row r="2992">
      <c r="A2992" s="115" t="s">
        <v>856</v>
      </c>
      <c r="B2992" s="116">
        <v>28430.0</v>
      </c>
    </row>
    <row r="2993">
      <c r="A2993" s="115" t="s">
        <v>856</v>
      </c>
      <c r="B2993" s="116">
        <v>311.0</v>
      </c>
    </row>
    <row r="2994">
      <c r="A2994" s="115" t="s">
        <v>856</v>
      </c>
      <c r="B2994" s="116">
        <v>6.0</v>
      </c>
    </row>
    <row r="2995">
      <c r="A2995" s="115" t="s">
        <v>857</v>
      </c>
      <c r="B2995" s="116">
        <v>34759.0</v>
      </c>
    </row>
    <row r="2996">
      <c r="A2996" s="115" t="s">
        <v>857</v>
      </c>
      <c r="B2996" s="116">
        <v>6.0</v>
      </c>
    </row>
    <row r="2997">
      <c r="A2997" s="115" t="s">
        <v>857</v>
      </c>
      <c r="B2997" s="116">
        <v>311.0</v>
      </c>
    </row>
    <row r="2998">
      <c r="A2998" s="115" t="s">
        <v>1013</v>
      </c>
      <c r="B2998" s="116">
        <v>1346892.0</v>
      </c>
    </row>
    <row r="2999">
      <c r="A2999" s="115" t="s">
        <v>1013</v>
      </c>
      <c r="B2999" s="116">
        <v>5107.0</v>
      </c>
    </row>
    <row r="3000">
      <c r="A3000" s="115" t="s">
        <v>1013</v>
      </c>
      <c r="B3000" s="116">
        <v>3035.0</v>
      </c>
    </row>
    <row r="3001">
      <c r="A3001" s="115" t="s">
        <v>1013</v>
      </c>
      <c r="B3001" s="116">
        <v>732.0</v>
      </c>
    </row>
    <row r="3002">
      <c r="A3002" s="115" t="s">
        <v>1013</v>
      </c>
      <c r="B3002" s="116">
        <v>529.0</v>
      </c>
    </row>
    <row r="3003">
      <c r="A3003" s="115" t="s">
        <v>1013</v>
      </c>
      <c r="B3003" s="116">
        <v>34853.0</v>
      </c>
    </row>
    <row r="3004">
      <c r="A3004" s="115" t="s">
        <v>1014</v>
      </c>
      <c r="B3004" s="116">
        <v>497.0</v>
      </c>
    </row>
    <row r="3005">
      <c r="A3005" s="115" t="s">
        <v>1014</v>
      </c>
      <c r="B3005" s="116">
        <v>2561.0</v>
      </c>
    </row>
    <row r="3006">
      <c r="A3006" s="115" t="s">
        <v>1014</v>
      </c>
      <c r="B3006" s="116">
        <v>2974.0</v>
      </c>
    </row>
    <row r="3007">
      <c r="A3007" s="115" t="s">
        <v>1015</v>
      </c>
      <c r="B3007" s="116">
        <v>13093.0</v>
      </c>
    </row>
    <row r="3008">
      <c r="A3008" s="115" t="s">
        <v>1015</v>
      </c>
      <c r="B3008" s="116">
        <v>6833.0</v>
      </c>
    </row>
    <row r="3009">
      <c r="A3009" s="115" t="s">
        <v>1015</v>
      </c>
      <c r="B3009" s="116">
        <v>2543418.0</v>
      </c>
    </row>
    <row r="3010">
      <c r="A3010" s="115" t="s">
        <v>1015</v>
      </c>
      <c r="B3010" s="116">
        <v>695.0</v>
      </c>
    </row>
    <row r="3011">
      <c r="A3011" s="115" t="s">
        <v>1015</v>
      </c>
      <c r="B3011" s="116">
        <v>2343.0</v>
      </c>
    </row>
    <row r="3012">
      <c r="A3012" s="115" t="s">
        <v>1015</v>
      </c>
      <c r="B3012" s="116">
        <v>1203985.0</v>
      </c>
    </row>
    <row r="3013">
      <c r="A3013" s="115" t="s">
        <v>1015</v>
      </c>
      <c r="B3013" s="116">
        <v>527.0</v>
      </c>
    </row>
    <row r="3014">
      <c r="A3014" s="115" t="s">
        <v>1015</v>
      </c>
      <c r="B3014" s="116">
        <v>1.0</v>
      </c>
    </row>
    <row r="3015">
      <c r="A3015" s="115" t="s">
        <v>1015</v>
      </c>
      <c r="B3015" s="116">
        <v>9426.0</v>
      </c>
    </row>
    <row r="3016">
      <c r="A3016" s="115" t="s">
        <v>1015</v>
      </c>
      <c r="B3016" s="116">
        <v>626470.0</v>
      </c>
    </row>
    <row r="3017">
      <c r="A3017" s="115" t="s">
        <v>1015</v>
      </c>
      <c r="B3017" s="116">
        <v>9497437.0</v>
      </c>
    </row>
    <row r="3018">
      <c r="A3018" s="115" t="s">
        <v>1015</v>
      </c>
      <c r="B3018" s="116">
        <v>11593.0</v>
      </c>
    </row>
    <row r="3019">
      <c r="A3019" s="115" t="s">
        <v>1526</v>
      </c>
      <c r="B3019" s="116">
        <v>54468.0</v>
      </c>
    </row>
    <row r="3020">
      <c r="A3020" s="115" t="s">
        <v>552</v>
      </c>
      <c r="B3020" s="116">
        <v>369.0</v>
      </c>
    </row>
    <row r="3021">
      <c r="A3021" s="115" t="s">
        <v>552</v>
      </c>
      <c r="B3021" s="116">
        <v>61068.0</v>
      </c>
    </row>
    <row r="3022">
      <c r="A3022" s="115" t="s">
        <v>682</v>
      </c>
      <c r="B3022" s="116">
        <v>14252.0</v>
      </c>
    </row>
    <row r="3023">
      <c r="A3023" s="115" t="s">
        <v>682</v>
      </c>
      <c r="B3023" s="116">
        <v>70.0</v>
      </c>
    </row>
    <row r="3024">
      <c r="A3024" s="115" t="s">
        <v>683</v>
      </c>
      <c r="B3024" s="116">
        <v>13721.0</v>
      </c>
    </row>
    <row r="3025">
      <c r="A3025" s="115" t="s">
        <v>683</v>
      </c>
      <c r="B3025" s="116">
        <v>70.0</v>
      </c>
    </row>
    <row r="3026">
      <c r="A3026" s="115" t="s">
        <v>684</v>
      </c>
      <c r="B3026" s="116">
        <v>14093.0</v>
      </c>
    </row>
    <row r="3027">
      <c r="A3027" s="115" t="s">
        <v>684</v>
      </c>
      <c r="B3027" s="116">
        <v>70.0</v>
      </c>
    </row>
    <row r="3028">
      <c r="A3028" s="115" t="s">
        <v>685</v>
      </c>
      <c r="B3028" s="116">
        <v>70.0</v>
      </c>
    </row>
    <row r="3029">
      <c r="A3029" s="115" t="s">
        <v>685</v>
      </c>
      <c r="B3029" s="116">
        <v>13023.0</v>
      </c>
    </row>
    <row r="3030">
      <c r="A3030" s="115" t="s">
        <v>1377</v>
      </c>
      <c r="B3030" s="116">
        <v>53582.0</v>
      </c>
    </row>
    <row r="3031">
      <c r="A3031" s="115" t="s">
        <v>1496</v>
      </c>
      <c r="B3031" s="116">
        <v>32552.0</v>
      </c>
    </row>
    <row r="3032">
      <c r="A3032" s="115" t="s">
        <v>1724</v>
      </c>
      <c r="B3032" s="116">
        <v>43230.0</v>
      </c>
    </row>
    <row r="3033">
      <c r="A3033" s="115" t="s">
        <v>1453</v>
      </c>
      <c r="B3033" s="116">
        <v>188214.0</v>
      </c>
    </row>
    <row r="3034">
      <c r="A3034" s="115" t="s">
        <v>1518</v>
      </c>
      <c r="B3034" s="116">
        <v>30324.0</v>
      </c>
    </row>
    <row r="3035">
      <c r="A3035" s="115" t="s">
        <v>1518</v>
      </c>
      <c r="B3035" s="116">
        <v>7878.0</v>
      </c>
    </row>
    <row r="3036">
      <c r="A3036" s="115" t="s">
        <v>1392</v>
      </c>
      <c r="B3036" s="116">
        <v>3378.0</v>
      </c>
    </row>
    <row r="3037">
      <c r="A3037" s="115" t="s">
        <v>1393</v>
      </c>
      <c r="B3037" s="116">
        <v>37817.0</v>
      </c>
    </row>
    <row r="3038">
      <c r="A3038" s="115" t="s">
        <v>1149</v>
      </c>
      <c r="B3038" s="116">
        <v>69779.0</v>
      </c>
    </row>
    <row r="3039">
      <c r="A3039" s="115" t="s">
        <v>1149</v>
      </c>
      <c r="B3039" s="116">
        <v>2604279.0</v>
      </c>
    </row>
    <row r="3040">
      <c r="A3040" s="115" t="s">
        <v>1149</v>
      </c>
      <c r="B3040" s="116">
        <v>29280.0</v>
      </c>
    </row>
    <row r="3041">
      <c r="A3041" s="115" t="s">
        <v>1150</v>
      </c>
      <c r="B3041" s="116">
        <v>33567.0</v>
      </c>
    </row>
    <row r="3042">
      <c r="A3042" s="115" t="s">
        <v>1150</v>
      </c>
      <c r="B3042" s="116">
        <v>2097154.0</v>
      </c>
    </row>
    <row r="3043">
      <c r="A3043" s="115" t="s">
        <v>1150</v>
      </c>
      <c r="B3043" s="116">
        <v>50731.0</v>
      </c>
    </row>
    <row r="3044">
      <c r="A3044" s="115" t="s">
        <v>1148</v>
      </c>
      <c r="B3044" s="116">
        <v>83912.0</v>
      </c>
    </row>
    <row r="3045">
      <c r="A3045" s="115" t="s">
        <v>1148</v>
      </c>
      <c r="B3045" s="116">
        <v>12541.0</v>
      </c>
    </row>
    <row r="3046">
      <c r="A3046" s="115" t="s">
        <v>1148</v>
      </c>
      <c r="B3046" s="116">
        <v>1214.0</v>
      </c>
    </row>
    <row r="3047">
      <c r="A3047" s="115" t="s">
        <v>1613</v>
      </c>
      <c r="B3047" s="116">
        <v>66085.0</v>
      </c>
    </row>
    <row r="3048">
      <c r="A3048" s="115" t="s">
        <v>1613</v>
      </c>
      <c r="B3048" s="116">
        <v>39680.0</v>
      </c>
    </row>
    <row r="3049">
      <c r="A3049" s="115" t="s">
        <v>1614</v>
      </c>
      <c r="B3049" s="116">
        <v>54305.0</v>
      </c>
    </row>
    <row r="3050">
      <c r="A3050" s="115" t="s">
        <v>1614</v>
      </c>
      <c r="B3050" s="116">
        <v>32549.0</v>
      </c>
    </row>
    <row r="3051">
      <c r="A3051" s="115" t="s">
        <v>1614</v>
      </c>
      <c r="B3051" s="116">
        <v>5659.0</v>
      </c>
    </row>
    <row r="3052">
      <c r="A3052" s="115" t="s">
        <v>581</v>
      </c>
      <c r="B3052" s="116">
        <v>17723.0</v>
      </c>
    </row>
    <row r="3053">
      <c r="A3053" s="115" t="s">
        <v>581</v>
      </c>
      <c r="B3053" s="116">
        <v>71.0</v>
      </c>
    </row>
    <row r="3054">
      <c r="A3054" s="115" t="s">
        <v>581</v>
      </c>
      <c r="B3054" s="116">
        <v>1.0</v>
      </c>
    </row>
    <row r="3055">
      <c r="A3055" s="115" t="s">
        <v>581</v>
      </c>
      <c r="B3055" s="116">
        <v>5182.0</v>
      </c>
    </row>
    <row r="3056">
      <c r="A3056" s="115" t="s">
        <v>581</v>
      </c>
      <c r="B3056" s="116">
        <v>7839.0</v>
      </c>
    </row>
    <row r="3057">
      <c r="A3057" s="115" t="s">
        <v>581</v>
      </c>
      <c r="B3057" s="116">
        <v>5266.0</v>
      </c>
    </row>
    <row r="3058">
      <c r="A3058" s="115" t="s">
        <v>581</v>
      </c>
      <c r="B3058" s="116">
        <v>3136.0</v>
      </c>
    </row>
    <row r="3059">
      <c r="A3059" s="115" t="s">
        <v>581</v>
      </c>
      <c r="B3059" s="116">
        <v>83424.0</v>
      </c>
    </row>
    <row r="3060">
      <c r="A3060" s="115" t="s">
        <v>581</v>
      </c>
      <c r="B3060" s="116">
        <v>528.0</v>
      </c>
    </row>
    <row r="3061">
      <c r="A3061" s="115" t="s">
        <v>581</v>
      </c>
      <c r="B3061" s="116">
        <v>1296.0</v>
      </c>
    </row>
    <row r="3062">
      <c r="A3062" s="115" t="s">
        <v>581</v>
      </c>
      <c r="B3062" s="116">
        <v>1296.0</v>
      </c>
    </row>
    <row r="3063">
      <c r="A3063" s="115" t="s">
        <v>581</v>
      </c>
      <c r="B3063" s="116">
        <v>5691.0</v>
      </c>
    </row>
    <row r="3064">
      <c r="A3064" s="115" t="s">
        <v>581</v>
      </c>
      <c r="B3064" s="116">
        <v>190702.0</v>
      </c>
    </row>
    <row r="3065">
      <c r="A3065" s="115" t="s">
        <v>581</v>
      </c>
      <c r="B3065" s="116">
        <v>73268.0</v>
      </c>
    </row>
    <row r="3066">
      <c r="A3066" s="115" t="s">
        <v>581</v>
      </c>
      <c r="B3066" s="116">
        <v>1328.0</v>
      </c>
    </row>
    <row r="3067">
      <c r="A3067" s="115" t="s">
        <v>581</v>
      </c>
      <c r="B3067" s="116">
        <v>9005.0</v>
      </c>
    </row>
    <row r="3068">
      <c r="A3068" s="115" t="s">
        <v>581</v>
      </c>
      <c r="B3068" s="116">
        <v>51216.0</v>
      </c>
    </row>
    <row r="3069">
      <c r="A3069" s="115" t="s">
        <v>681</v>
      </c>
      <c r="B3069" s="116">
        <v>96394.0</v>
      </c>
    </row>
    <row r="3070">
      <c r="A3070" s="115" t="s">
        <v>681</v>
      </c>
      <c r="B3070" s="116">
        <v>27053.0</v>
      </c>
    </row>
    <row r="3071">
      <c r="A3071" s="115" t="s">
        <v>681</v>
      </c>
      <c r="B3071" s="116">
        <v>624.0</v>
      </c>
    </row>
    <row r="3072">
      <c r="A3072" s="115" t="s">
        <v>681</v>
      </c>
      <c r="B3072" s="116">
        <v>12577.0</v>
      </c>
    </row>
    <row r="3073">
      <c r="A3073" s="115" t="s">
        <v>1527</v>
      </c>
      <c r="B3073" s="116">
        <v>215870.0</v>
      </c>
    </row>
    <row r="3074">
      <c r="A3074" s="115" t="s">
        <v>786</v>
      </c>
      <c r="B3074" s="116">
        <v>30481.0</v>
      </c>
    </row>
    <row r="3075">
      <c r="A3075" s="115" t="s">
        <v>786</v>
      </c>
      <c r="B3075" s="116">
        <v>319744.0</v>
      </c>
    </row>
    <row r="3076">
      <c r="A3076" s="115" t="s">
        <v>1707</v>
      </c>
      <c r="B3076" s="116">
        <v>8821.0</v>
      </c>
    </row>
    <row r="3077">
      <c r="A3077" s="115" t="s">
        <v>1707</v>
      </c>
      <c r="B3077" s="116">
        <v>93.0</v>
      </c>
    </row>
    <row r="3078">
      <c r="A3078" s="115" t="s">
        <v>1714</v>
      </c>
      <c r="B3078" s="116">
        <v>13695.0</v>
      </c>
    </row>
    <row r="3079">
      <c r="A3079" s="115" t="s">
        <v>303</v>
      </c>
      <c r="B3079" s="116">
        <v>23041.0</v>
      </c>
    </row>
    <row r="3080">
      <c r="A3080" s="115" t="s">
        <v>303</v>
      </c>
      <c r="B3080" s="116">
        <v>13483.0</v>
      </c>
    </row>
    <row r="3081">
      <c r="A3081" s="115" t="s">
        <v>303</v>
      </c>
      <c r="B3081" s="116">
        <v>48768.0</v>
      </c>
    </row>
    <row r="3082">
      <c r="A3082" s="115" t="s">
        <v>303</v>
      </c>
      <c r="B3082" s="116">
        <v>90822.0</v>
      </c>
    </row>
    <row r="3083">
      <c r="A3083" s="115" t="s">
        <v>1725</v>
      </c>
      <c r="B3083" s="116">
        <v>89909.0</v>
      </c>
    </row>
    <row r="3084">
      <c r="A3084" s="115" t="s">
        <v>1454</v>
      </c>
      <c r="B3084" s="116">
        <v>50880.0</v>
      </c>
    </row>
    <row r="3085">
      <c r="A3085" s="115" t="s">
        <v>270</v>
      </c>
      <c r="B3085" s="116">
        <v>13099.0</v>
      </c>
    </row>
    <row r="3086">
      <c r="A3086" s="115" t="s">
        <v>1615</v>
      </c>
      <c r="B3086" s="116">
        <v>17134.0</v>
      </c>
    </row>
    <row r="3087">
      <c r="A3087" s="115" t="s">
        <v>1615</v>
      </c>
      <c r="B3087" s="116">
        <v>48886.0</v>
      </c>
    </row>
    <row r="3088">
      <c r="A3088" s="115" t="s">
        <v>1524</v>
      </c>
      <c r="B3088" s="116">
        <v>143821.0</v>
      </c>
    </row>
    <row r="3089">
      <c r="A3089" s="115" t="s">
        <v>2830</v>
      </c>
      <c r="B3089" s="116">
        <v>837.0</v>
      </c>
    </row>
    <row r="3090">
      <c r="A3090" s="115" t="s">
        <v>2830</v>
      </c>
      <c r="B3090" s="116">
        <v>1.0</v>
      </c>
    </row>
    <row r="3091">
      <c r="A3091" s="115" t="s">
        <v>2831</v>
      </c>
      <c r="B3091" s="116">
        <v>1.0</v>
      </c>
    </row>
    <row r="3092">
      <c r="A3092" s="115" t="s">
        <v>2831</v>
      </c>
      <c r="B3092" s="116">
        <v>836.0</v>
      </c>
    </row>
    <row r="3093">
      <c r="A3093" s="115" t="s">
        <v>2832</v>
      </c>
      <c r="B3093" s="116">
        <v>1.0</v>
      </c>
    </row>
    <row r="3094">
      <c r="A3094" s="115" t="s">
        <v>2832</v>
      </c>
      <c r="B3094" s="116">
        <v>837.0</v>
      </c>
    </row>
    <row r="3095">
      <c r="A3095" s="115" t="s">
        <v>2833</v>
      </c>
      <c r="B3095" s="116">
        <v>1.0</v>
      </c>
    </row>
    <row r="3096">
      <c r="A3096" s="115" t="s">
        <v>2833</v>
      </c>
      <c r="B3096" s="116">
        <v>836.0</v>
      </c>
    </row>
    <row r="3097">
      <c r="A3097" s="115" t="s">
        <v>2834</v>
      </c>
      <c r="B3097" s="116">
        <v>1.0</v>
      </c>
    </row>
    <row r="3098">
      <c r="A3098" s="115" t="s">
        <v>2834</v>
      </c>
      <c r="B3098" s="116">
        <v>837.0</v>
      </c>
    </row>
    <row r="3099">
      <c r="A3099" s="115" t="s">
        <v>2835</v>
      </c>
      <c r="B3099" s="116">
        <v>837.0</v>
      </c>
    </row>
    <row r="3100">
      <c r="A3100" s="115" t="s">
        <v>2835</v>
      </c>
      <c r="B3100" s="116">
        <v>1.0</v>
      </c>
    </row>
    <row r="3101">
      <c r="A3101" s="115" t="s">
        <v>2836</v>
      </c>
      <c r="B3101" s="116">
        <v>1.0</v>
      </c>
    </row>
    <row r="3102">
      <c r="A3102" s="115" t="s">
        <v>2836</v>
      </c>
      <c r="B3102" s="116">
        <v>837.0</v>
      </c>
    </row>
    <row r="3103">
      <c r="A3103" s="115" t="s">
        <v>2837</v>
      </c>
      <c r="B3103" s="116">
        <v>1.0</v>
      </c>
    </row>
    <row r="3104">
      <c r="A3104" s="115" t="s">
        <v>2837</v>
      </c>
      <c r="B3104" s="116">
        <v>837.0</v>
      </c>
    </row>
    <row r="3105">
      <c r="A3105" s="115" t="s">
        <v>2838</v>
      </c>
      <c r="B3105" s="116">
        <v>837.0</v>
      </c>
    </row>
    <row r="3106">
      <c r="A3106" s="115" t="s">
        <v>2838</v>
      </c>
      <c r="B3106" s="116">
        <v>1.0</v>
      </c>
    </row>
    <row r="3107">
      <c r="A3107" s="115" t="s">
        <v>2839</v>
      </c>
      <c r="B3107" s="116">
        <v>836.0</v>
      </c>
    </row>
    <row r="3108">
      <c r="A3108" s="115" t="s">
        <v>2839</v>
      </c>
      <c r="B3108" s="116">
        <v>1.0</v>
      </c>
    </row>
    <row r="3109">
      <c r="A3109" s="115" t="s">
        <v>2840</v>
      </c>
      <c r="B3109" s="116">
        <v>837.0</v>
      </c>
    </row>
    <row r="3110">
      <c r="A3110" s="115" t="s">
        <v>2840</v>
      </c>
      <c r="B3110" s="116">
        <v>1.0</v>
      </c>
    </row>
    <row r="3111">
      <c r="A3111" s="115" t="s">
        <v>2841</v>
      </c>
      <c r="B3111" s="116">
        <v>837.0</v>
      </c>
    </row>
    <row r="3112">
      <c r="A3112" s="115" t="s">
        <v>2841</v>
      </c>
      <c r="B3112" s="116">
        <v>1.0</v>
      </c>
    </row>
    <row r="3113">
      <c r="A3113" s="115" t="s">
        <v>1528</v>
      </c>
      <c r="B3113" s="116">
        <v>123516.0</v>
      </c>
    </row>
    <row r="3114">
      <c r="A3114" s="115" t="s">
        <v>1708</v>
      </c>
      <c r="B3114" s="116">
        <v>3796.0</v>
      </c>
    </row>
    <row r="3115">
      <c r="A3115" s="115" t="s">
        <v>1708</v>
      </c>
      <c r="B3115" s="116">
        <v>116.0</v>
      </c>
    </row>
    <row r="3116">
      <c r="A3116" s="115" t="s">
        <v>1189</v>
      </c>
      <c r="B3116" s="116">
        <v>28645.0</v>
      </c>
    </row>
    <row r="3117">
      <c r="A3117" s="115" t="s">
        <v>1189</v>
      </c>
      <c r="B3117" s="116">
        <v>4816.0</v>
      </c>
    </row>
    <row r="3118">
      <c r="A3118" s="115" t="s">
        <v>1190</v>
      </c>
      <c r="B3118" s="116">
        <v>1799.0</v>
      </c>
    </row>
    <row r="3119">
      <c r="A3119" s="115" t="s">
        <v>1190</v>
      </c>
      <c r="B3119" s="116">
        <v>27822.0</v>
      </c>
    </row>
    <row r="3120">
      <c r="A3120" s="115" t="s">
        <v>1200</v>
      </c>
      <c r="B3120" s="116">
        <v>31898.0</v>
      </c>
    </row>
    <row r="3121">
      <c r="A3121" s="115" t="s">
        <v>1200</v>
      </c>
      <c r="B3121" s="116">
        <v>19815.0</v>
      </c>
    </row>
    <row r="3122">
      <c r="A3122" s="115" t="s">
        <v>1201</v>
      </c>
      <c r="B3122" s="116">
        <v>2787.0</v>
      </c>
    </row>
    <row r="3123">
      <c r="A3123" s="115" t="s">
        <v>1201</v>
      </c>
      <c r="B3123" s="116">
        <v>31686.0</v>
      </c>
    </row>
    <row r="3124">
      <c r="A3124" s="115" t="s">
        <v>1202</v>
      </c>
      <c r="B3124" s="116">
        <v>31813.0</v>
      </c>
    </row>
    <row r="3125">
      <c r="A3125" s="115" t="s">
        <v>1202</v>
      </c>
      <c r="B3125" s="116">
        <v>4212.0</v>
      </c>
    </row>
    <row r="3126">
      <c r="A3126" s="115" t="s">
        <v>1191</v>
      </c>
      <c r="B3126" s="116">
        <v>175.0</v>
      </c>
    </row>
    <row r="3127">
      <c r="A3127" s="115" t="s">
        <v>1191</v>
      </c>
      <c r="B3127" s="116">
        <v>28957.0</v>
      </c>
    </row>
    <row r="3128">
      <c r="A3128" s="115" t="s">
        <v>1192</v>
      </c>
      <c r="B3128" s="116">
        <v>28740.0</v>
      </c>
    </row>
    <row r="3129">
      <c r="A3129" s="115" t="s">
        <v>1192</v>
      </c>
      <c r="B3129" s="116">
        <v>310.0</v>
      </c>
    </row>
    <row r="3130">
      <c r="A3130" s="115" t="s">
        <v>1193</v>
      </c>
      <c r="B3130" s="116">
        <v>97.0</v>
      </c>
    </row>
    <row r="3131">
      <c r="A3131" s="115" t="s">
        <v>1193</v>
      </c>
      <c r="B3131" s="116">
        <v>35906.0</v>
      </c>
    </row>
    <row r="3132">
      <c r="A3132" s="115" t="s">
        <v>1194</v>
      </c>
      <c r="B3132" s="116">
        <v>9378.0</v>
      </c>
    </row>
    <row r="3133">
      <c r="A3133" s="115" t="s">
        <v>1194</v>
      </c>
      <c r="B3133" s="116">
        <v>37387.0</v>
      </c>
    </row>
    <row r="3134">
      <c r="A3134" s="115" t="s">
        <v>1198</v>
      </c>
      <c r="B3134" s="116">
        <v>673.0</v>
      </c>
    </row>
    <row r="3135">
      <c r="A3135" s="115" t="s">
        <v>1198</v>
      </c>
      <c r="B3135" s="116">
        <v>30184.0</v>
      </c>
    </row>
    <row r="3136">
      <c r="A3136" s="115" t="s">
        <v>1199</v>
      </c>
      <c r="B3136" s="116">
        <v>16704.0</v>
      </c>
    </row>
    <row r="3137">
      <c r="A3137" s="115" t="s">
        <v>1199</v>
      </c>
      <c r="B3137" s="116">
        <v>29610.0</v>
      </c>
    </row>
    <row r="3138">
      <c r="A3138" s="115" t="s">
        <v>1195</v>
      </c>
      <c r="B3138" s="116">
        <v>26783.0</v>
      </c>
    </row>
    <row r="3139">
      <c r="A3139" s="115" t="s">
        <v>1195</v>
      </c>
      <c r="B3139" s="116">
        <v>148.0</v>
      </c>
    </row>
    <row r="3140">
      <c r="A3140" s="115" t="s">
        <v>1196</v>
      </c>
      <c r="B3140" s="116">
        <v>34065.0</v>
      </c>
    </row>
    <row r="3141">
      <c r="A3141" s="115" t="s">
        <v>1196</v>
      </c>
      <c r="B3141" s="116">
        <v>2610.0</v>
      </c>
    </row>
    <row r="3142">
      <c r="A3142" s="115" t="s">
        <v>1197</v>
      </c>
      <c r="B3142" s="116">
        <v>28267.0</v>
      </c>
    </row>
    <row r="3143">
      <c r="A3143" s="115" t="s">
        <v>1197</v>
      </c>
      <c r="B3143" s="116">
        <v>76.0</v>
      </c>
    </row>
    <row r="3144">
      <c r="A3144" s="115" t="s">
        <v>242</v>
      </c>
      <c r="B3144" s="116">
        <v>20657.0</v>
      </c>
    </row>
    <row r="3145">
      <c r="A3145" s="115" t="s">
        <v>242</v>
      </c>
      <c r="B3145" s="116">
        <v>548957.0</v>
      </c>
    </row>
    <row r="3146">
      <c r="A3146" s="115" t="s">
        <v>827</v>
      </c>
      <c r="B3146" s="116">
        <v>46165.0</v>
      </c>
    </row>
    <row r="3147">
      <c r="A3147" s="115" t="s">
        <v>723</v>
      </c>
      <c r="B3147" s="116">
        <v>70192.0</v>
      </c>
    </row>
    <row r="3148">
      <c r="A3148" s="115" t="s">
        <v>724</v>
      </c>
      <c r="B3148" s="116">
        <v>59902.0</v>
      </c>
    </row>
    <row r="3149">
      <c r="A3149" s="115" t="s">
        <v>1225</v>
      </c>
      <c r="B3149" s="116">
        <v>30887.0</v>
      </c>
    </row>
    <row r="3150">
      <c r="A3150" s="115" t="s">
        <v>1225</v>
      </c>
      <c r="B3150" s="116">
        <v>673.0</v>
      </c>
    </row>
    <row r="3151">
      <c r="A3151" s="115" t="s">
        <v>1211</v>
      </c>
      <c r="B3151" s="116">
        <v>30296.0</v>
      </c>
    </row>
    <row r="3152">
      <c r="A3152" s="115" t="s">
        <v>1211</v>
      </c>
      <c r="B3152" s="116">
        <v>108.0</v>
      </c>
    </row>
    <row r="3153">
      <c r="A3153" s="115" t="s">
        <v>1212</v>
      </c>
      <c r="B3153" s="116">
        <v>28030.0</v>
      </c>
    </row>
    <row r="3154">
      <c r="A3154" s="115" t="s">
        <v>1212</v>
      </c>
      <c r="B3154" s="116">
        <v>94.0</v>
      </c>
    </row>
    <row r="3155">
      <c r="A3155" s="115" t="s">
        <v>1213</v>
      </c>
      <c r="B3155" s="116">
        <v>30690.0</v>
      </c>
    </row>
    <row r="3156">
      <c r="A3156" s="115" t="s">
        <v>1213</v>
      </c>
      <c r="B3156" s="116">
        <v>203.0</v>
      </c>
    </row>
    <row r="3157">
      <c r="A3157" s="115" t="s">
        <v>229</v>
      </c>
      <c r="B3157" s="116">
        <v>27866.0</v>
      </c>
    </row>
    <row r="3158">
      <c r="A3158" s="115" t="s">
        <v>1341</v>
      </c>
      <c r="B3158" s="116">
        <v>19403.0</v>
      </c>
    </row>
    <row r="3159">
      <c r="A3159" s="115" t="s">
        <v>1341</v>
      </c>
      <c r="B3159" s="116">
        <v>161.0</v>
      </c>
    </row>
    <row r="3160">
      <c r="A3160" s="115" t="s">
        <v>323</v>
      </c>
      <c r="B3160" s="116">
        <v>5.0</v>
      </c>
    </row>
    <row r="3161">
      <c r="A3161" s="115" t="s">
        <v>323</v>
      </c>
      <c r="B3161" s="116">
        <v>451.0</v>
      </c>
    </row>
    <row r="3162">
      <c r="A3162" s="115" t="s">
        <v>323</v>
      </c>
      <c r="B3162" s="116">
        <v>122.0</v>
      </c>
    </row>
    <row r="3163">
      <c r="A3163" s="115" t="s">
        <v>323</v>
      </c>
      <c r="B3163" s="116">
        <v>9450.0</v>
      </c>
    </row>
    <row r="3164">
      <c r="A3164" s="115" t="s">
        <v>323</v>
      </c>
      <c r="B3164" s="116">
        <v>1109.0</v>
      </c>
    </row>
    <row r="3165">
      <c r="A3165" s="115" t="s">
        <v>323</v>
      </c>
      <c r="B3165" s="116">
        <v>620.0</v>
      </c>
    </row>
    <row r="3166">
      <c r="A3166" s="115" t="s">
        <v>323</v>
      </c>
      <c r="B3166" s="116">
        <v>40593.0</v>
      </c>
    </row>
    <row r="3167">
      <c r="A3167" s="115" t="s">
        <v>323</v>
      </c>
      <c r="B3167" s="116">
        <v>581.0</v>
      </c>
    </row>
    <row r="3168">
      <c r="A3168" s="115" t="s">
        <v>323</v>
      </c>
      <c r="B3168" s="116">
        <v>15.0</v>
      </c>
    </row>
    <row r="3169">
      <c r="A3169" s="115" t="s">
        <v>323</v>
      </c>
      <c r="B3169" s="116">
        <v>9681.0</v>
      </c>
    </row>
    <row r="3170">
      <c r="A3170" s="115" t="s">
        <v>324</v>
      </c>
      <c r="B3170" s="116">
        <v>122.0</v>
      </c>
    </row>
    <row r="3171">
      <c r="A3171" s="115" t="s">
        <v>324</v>
      </c>
      <c r="B3171" s="116">
        <v>5.0</v>
      </c>
    </row>
    <row r="3172">
      <c r="A3172" s="115" t="s">
        <v>324</v>
      </c>
      <c r="B3172" s="116">
        <v>451.0</v>
      </c>
    </row>
    <row r="3173">
      <c r="A3173" s="115" t="s">
        <v>324</v>
      </c>
      <c r="B3173" s="116">
        <v>1109.0</v>
      </c>
    </row>
    <row r="3174">
      <c r="A3174" s="115" t="s">
        <v>324</v>
      </c>
      <c r="B3174" s="116">
        <v>8355.0</v>
      </c>
    </row>
    <row r="3175">
      <c r="A3175" s="115" t="s">
        <v>324</v>
      </c>
      <c r="B3175" s="116">
        <v>8615.0</v>
      </c>
    </row>
    <row r="3176">
      <c r="A3176" s="115" t="s">
        <v>324</v>
      </c>
      <c r="B3176" s="116">
        <v>34340.0</v>
      </c>
    </row>
    <row r="3177">
      <c r="A3177" s="115" t="s">
        <v>324</v>
      </c>
      <c r="B3177" s="116">
        <v>15.0</v>
      </c>
    </row>
    <row r="3178">
      <c r="A3178" s="115" t="s">
        <v>324</v>
      </c>
      <c r="B3178" s="116">
        <v>618.0</v>
      </c>
    </row>
    <row r="3179">
      <c r="A3179" s="115" t="s">
        <v>324</v>
      </c>
      <c r="B3179" s="116">
        <v>581.0</v>
      </c>
    </row>
    <row r="3180">
      <c r="A3180" s="115" t="s">
        <v>333</v>
      </c>
      <c r="B3180" s="116">
        <v>92111.0</v>
      </c>
    </row>
    <row r="3181">
      <c r="A3181" s="115" t="s">
        <v>333</v>
      </c>
      <c r="B3181" s="116">
        <v>89559.0</v>
      </c>
    </row>
    <row r="3182">
      <c r="A3182" s="115" t="s">
        <v>1545</v>
      </c>
      <c r="B3182" s="116">
        <v>10393.0</v>
      </c>
    </row>
    <row r="3183">
      <c r="A3183" s="115" t="s">
        <v>1545</v>
      </c>
      <c r="B3183" s="116">
        <v>270.0</v>
      </c>
    </row>
    <row r="3184">
      <c r="A3184" s="115" t="s">
        <v>1672</v>
      </c>
      <c r="B3184" s="116">
        <v>6.0</v>
      </c>
    </row>
    <row r="3185">
      <c r="A3185" s="115" t="s">
        <v>1672</v>
      </c>
      <c r="B3185" s="116">
        <v>11611.0</v>
      </c>
    </row>
    <row r="3186">
      <c r="A3186" s="115" t="s">
        <v>1672</v>
      </c>
      <c r="B3186" s="116">
        <v>307.0</v>
      </c>
    </row>
    <row r="3187">
      <c r="A3187" s="115" t="s">
        <v>528</v>
      </c>
      <c r="B3187" s="116">
        <v>33748.0</v>
      </c>
    </row>
    <row r="3188">
      <c r="A3188" s="115" t="s">
        <v>1476</v>
      </c>
      <c r="B3188" s="116">
        <v>37788.0</v>
      </c>
    </row>
    <row r="3189">
      <c r="A3189" s="115" t="s">
        <v>1476</v>
      </c>
      <c r="B3189" s="116">
        <v>1803950.0</v>
      </c>
    </row>
    <row r="3190">
      <c r="A3190" s="115" t="s">
        <v>475</v>
      </c>
      <c r="B3190" s="116">
        <v>110.0</v>
      </c>
    </row>
    <row r="3191">
      <c r="A3191" s="115" t="s">
        <v>475</v>
      </c>
      <c r="B3191" s="116">
        <v>94100.0</v>
      </c>
    </row>
    <row r="3192">
      <c r="A3192" s="115" t="s">
        <v>366</v>
      </c>
      <c r="B3192" s="116">
        <v>182.0</v>
      </c>
    </row>
    <row r="3193">
      <c r="A3193" s="115" t="s">
        <v>366</v>
      </c>
      <c r="B3193" s="116">
        <v>787.0</v>
      </c>
    </row>
    <row r="3194">
      <c r="A3194" s="115" t="s">
        <v>366</v>
      </c>
      <c r="B3194" s="116">
        <v>111.0</v>
      </c>
    </row>
    <row r="3195">
      <c r="A3195" s="115" t="s">
        <v>366</v>
      </c>
      <c r="B3195" s="116">
        <v>207.0</v>
      </c>
    </row>
    <row r="3196">
      <c r="A3196" s="115" t="s">
        <v>366</v>
      </c>
      <c r="B3196" s="116">
        <v>397.0</v>
      </c>
    </row>
    <row r="3197">
      <c r="A3197" s="115" t="s">
        <v>366</v>
      </c>
      <c r="B3197" s="116">
        <v>63.0</v>
      </c>
    </row>
    <row r="3198">
      <c r="A3198" s="115" t="s">
        <v>366</v>
      </c>
      <c r="B3198" s="116">
        <v>2466.0</v>
      </c>
    </row>
    <row r="3199">
      <c r="A3199" s="115" t="s">
        <v>366</v>
      </c>
      <c r="B3199" s="116">
        <v>2767.0</v>
      </c>
    </row>
    <row r="3200">
      <c r="A3200" s="115" t="s">
        <v>366</v>
      </c>
      <c r="B3200" s="116">
        <v>449.0</v>
      </c>
    </row>
    <row r="3201">
      <c r="A3201" s="115" t="s">
        <v>366</v>
      </c>
      <c r="B3201" s="116">
        <v>663.0</v>
      </c>
    </row>
    <row r="3202">
      <c r="A3202" s="115" t="s">
        <v>366</v>
      </c>
      <c r="B3202" s="116">
        <v>32696.0</v>
      </c>
    </row>
    <row r="3203">
      <c r="A3203" s="115" t="s">
        <v>1461</v>
      </c>
      <c r="B3203" s="116">
        <v>66070.0</v>
      </c>
    </row>
    <row r="3204">
      <c r="A3204" s="115" t="s">
        <v>840</v>
      </c>
      <c r="B3204" s="116">
        <v>74795.0</v>
      </c>
    </row>
    <row r="3205">
      <c r="A3205" s="115" t="s">
        <v>518</v>
      </c>
      <c r="B3205" s="116">
        <v>12763.0</v>
      </c>
    </row>
    <row r="3206">
      <c r="A3206" s="115" t="s">
        <v>518</v>
      </c>
      <c r="B3206" s="116">
        <v>713.0</v>
      </c>
    </row>
    <row r="3207">
      <c r="A3207" s="115" t="s">
        <v>1673</v>
      </c>
      <c r="B3207" s="116">
        <v>275072.0</v>
      </c>
    </row>
    <row r="3208">
      <c r="A3208" s="115" t="s">
        <v>2845</v>
      </c>
      <c r="B3208" s="116">
        <v>311.0</v>
      </c>
    </row>
    <row r="3209">
      <c r="A3209" s="115" t="s">
        <v>2845</v>
      </c>
      <c r="B3209" s="116">
        <v>34017.0</v>
      </c>
    </row>
    <row r="3210">
      <c r="A3210" s="115" t="s">
        <v>2845</v>
      </c>
      <c r="B3210" s="116">
        <v>6.0</v>
      </c>
    </row>
    <row r="3211">
      <c r="A3211" s="115" t="s">
        <v>2845</v>
      </c>
      <c r="B3211" s="116">
        <v>34017.0</v>
      </c>
    </row>
    <row r="3212">
      <c r="A3212" s="115" t="s">
        <v>2846</v>
      </c>
      <c r="B3212" s="116">
        <v>33862.0</v>
      </c>
    </row>
    <row r="3213">
      <c r="A3213" s="115" t="s">
        <v>2846</v>
      </c>
      <c r="B3213" s="116">
        <v>6.0</v>
      </c>
    </row>
    <row r="3214">
      <c r="A3214" s="115" t="s">
        <v>2846</v>
      </c>
      <c r="B3214" s="116">
        <v>311.0</v>
      </c>
    </row>
    <row r="3215">
      <c r="A3215" s="115" t="s">
        <v>2847</v>
      </c>
      <c r="B3215" s="116">
        <v>6.0</v>
      </c>
    </row>
    <row r="3216">
      <c r="A3216" s="115" t="s">
        <v>2847</v>
      </c>
      <c r="B3216" s="116">
        <v>26650.0</v>
      </c>
    </row>
    <row r="3217">
      <c r="A3217" s="115" t="s">
        <v>2847</v>
      </c>
      <c r="B3217" s="116">
        <v>311.0</v>
      </c>
    </row>
    <row r="3218">
      <c r="A3218" s="115" t="s">
        <v>1034</v>
      </c>
      <c r="B3218" s="116">
        <v>62.0</v>
      </c>
    </row>
    <row r="3219">
      <c r="A3219" s="115" t="s">
        <v>1034</v>
      </c>
      <c r="B3219" s="116">
        <v>60.0</v>
      </c>
    </row>
    <row r="3220">
      <c r="A3220" s="115" t="s">
        <v>1034</v>
      </c>
      <c r="B3220" s="116">
        <v>770.0</v>
      </c>
    </row>
    <row r="3221">
      <c r="A3221" s="115" t="s">
        <v>1034</v>
      </c>
      <c r="B3221" s="116">
        <v>2476099.0</v>
      </c>
    </row>
    <row r="3222">
      <c r="A3222" s="115" t="s">
        <v>1034</v>
      </c>
      <c r="B3222" s="116">
        <v>30028.0</v>
      </c>
    </row>
    <row r="3223">
      <c r="A3223" s="115" t="s">
        <v>1034</v>
      </c>
      <c r="B3223" s="116">
        <v>1600.0</v>
      </c>
    </row>
    <row r="3224">
      <c r="A3224" s="115" t="s">
        <v>1034</v>
      </c>
      <c r="B3224" s="116">
        <v>49.0</v>
      </c>
    </row>
    <row r="3225">
      <c r="A3225" s="115" t="s">
        <v>1035</v>
      </c>
      <c r="B3225" s="116">
        <v>4994719.0</v>
      </c>
    </row>
    <row r="3226">
      <c r="A3226" s="115" t="s">
        <v>1035</v>
      </c>
      <c r="B3226" s="116">
        <v>1.6599838E7</v>
      </c>
    </row>
    <row r="3227">
      <c r="A3227" s="115" t="s">
        <v>1035</v>
      </c>
      <c r="B3227" s="116">
        <v>3697833.0</v>
      </c>
    </row>
    <row r="3228">
      <c r="A3228" s="115" t="s">
        <v>1035</v>
      </c>
      <c r="B3228" s="116">
        <v>1341084.0</v>
      </c>
    </row>
    <row r="3229">
      <c r="A3229" s="115" t="s">
        <v>1035</v>
      </c>
      <c r="B3229" s="116">
        <v>10541.0</v>
      </c>
    </row>
    <row r="3230">
      <c r="A3230" s="115" t="s">
        <v>1035</v>
      </c>
      <c r="B3230" s="116">
        <v>1837.0</v>
      </c>
    </row>
    <row r="3231">
      <c r="A3231" s="115" t="s">
        <v>1035</v>
      </c>
      <c r="B3231" s="116">
        <v>26687.0</v>
      </c>
    </row>
    <row r="3232">
      <c r="A3232" s="115" t="s">
        <v>1035</v>
      </c>
      <c r="B3232" s="116">
        <v>475.0</v>
      </c>
    </row>
    <row r="3233">
      <c r="A3233" s="115" t="s">
        <v>1035</v>
      </c>
      <c r="B3233" s="116">
        <v>0.0</v>
      </c>
    </row>
    <row r="3234">
      <c r="A3234" s="115" t="s">
        <v>1035</v>
      </c>
      <c r="B3234" s="116">
        <v>10358.0</v>
      </c>
    </row>
    <row r="3235">
      <c r="A3235" s="115" t="s">
        <v>1035</v>
      </c>
      <c r="B3235" s="116">
        <v>69778.0</v>
      </c>
    </row>
    <row r="3236">
      <c r="A3236" s="115" t="s">
        <v>1035</v>
      </c>
      <c r="B3236" s="116">
        <v>62.0</v>
      </c>
    </row>
    <row r="3237">
      <c r="A3237" s="115" t="s">
        <v>1035</v>
      </c>
      <c r="B3237" s="116">
        <v>106.0</v>
      </c>
    </row>
    <row r="3238">
      <c r="A3238" s="115" t="s">
        <v>1036</v>
      </c>
      <c r="B3238" s="116">
        <v>1.4706132E7</v>
      </c>
    </row>
    <row r="3239">
      <c r="A3239" s="115" t="s">
        <v>1036</v>
      </c>
      <c r="B3239" s="116">
        <v>36.0</v>
      </c>
    </row>
    <row r="3240">
      <c r="A3240" s="115" t="s">
        <v>1036</v>
      </c>
      <c r="B3240" s="116">
        <v>62.0</v>
      </c>
    </row>
    <row r="3241">
      <c r="A3241" s="115" t="s">
        <v>1036</v>
      </c>
      <c r="B3241" s="116">
        <v>3695.0</v>
      </c>
    </row>
    <row r="3242">
      <c r="A3242" s="115" t="s">
        <v>1036</v>
      </c>
      <c r="B3242" s="116">
        <v>4577.0</v>
      </c>
    </row>
    <row r="3243">
      <c r="A3243" s="115" t="s">
        <v>1036</v>
      </c>
      <c r="B3243" s="116">
        <v>2352174.0</v>
      </c>
    </row>
    <row r="3244">
      <c r="A3244" s="115" t="s">
        <v>1036</v>
      </c>
      <c r="B3244" s="116">
        <v>652.0</v>
      </c>
    </row>
    <row r="3245">
      <c r="A3245" s="115" t="s">
        <v>1036</v>
      </c>
      <c r="B3245" s="116">
        <v>6346016.0</v>
      </c>
    </row>
    <row r="3246">
      <c r="A3246" s="115" t="s">
        <v>1036</v>
      </c>
      <c r="B3246" s="116">
        <v>1207836.0</v>
      </c>
    </row>
    <row r="3247">
      <c r="A3247" s="115" t="s">
        <v>1037</v>
      </c>
      <c r="B3247" s="116">
        <v>1905.0</v>
      </c>
    </row>
    <row r="3248">
      <c r="A3248" s="115" t="s">
        <v>367</v>
      </c>
      <c r="B3248" s="116">
        <v>8854.0</v>
      </c>
    </row>
    <row r="3249">
      <c r="A3249" s="115" t="s">
        <v>368</v>
      </c>
      <c r="B3249" s="116">
        <v>14098.0</v>
      </c>
    </row>
    <row r="3250">
      <c r="A3250" s="115" t="s">
        <v>498</v>
      </c>
      <c r="B3250" s="116">
        <v>10102.0</v>
      </c>
    </row>
    <row r="3251">
      <c r="A3251" s="115" t="s">
        <v>498</v>
      </c>
      <c r="B3251" s="116">
        <v>91034.0</v>
      </c>
    </row>
    <row r="3252">
      <c r="A3252" s="115" t="s">
        <v>1214</v>
      </c>
      <c r="B3252" s="116">
        <v>38366.0</v>
      </c>
    </row>
    <row r="3253">
      <c r="A3253" s="115" t="s">
        <v>1214</v>
      </c>
      <c r="B3253" s="116">
        <v>46701.0</v>
      </c>
    </row>
    <row r="3254">
      <c r="A3254" s="115" t="s">
        <v>1226</v>
      </c>
      <c r="B3254" s="116">
        <v>233.0</v>
      </c>
    </row>
    <row r="3255">
      <c r="A3255" s="115" t="s">
        <v>1226</v>
      </c>
      <c r="B3255" s="116">
        <v>31478.0</v>
      </c>
    </row>
    <row r="3256">
      <c r="A3256" s="115" t="s">
        <v>1227</v>
      </c>
      <c r="B3256" s="116">
        <v>237.0</v>
      </c>
    </row>
    <row r="3257">
      <c r="A3257" s="115" t="s">
        <v>1227</v>
      </c>
      <c r="B3257" s="116">
        <v>32282.0</v>
      </c>
    </row>
    <row r="3258">
      <c r="A3258" s="115" t="s">
        <v>1229</v>
      </c>
      <c r="B3258" s="116">
        <v>231.0</v>
      </c>
    </row>
    <row r="3259">
      <c r="A3259" s="115" t="s">
        <v>1229</v>
      </c>
      <c r="B3259" s="116">
        <v>32801.0</v>
      </c>
    </row>
    <row r="3260">
      <c r="A3260" s="115" t="s">
        <v>1216</v>
      </c>
      <c r="B3260" s="116">
        <v>37122.0</v>
      </c>
    </row>
    <row r="3261">
      <c r="A3261" s="115" t="s">
        <v>1216</v>
      </c>
      <c r="B3261" s="116">
        <v>94.0</v>
      </c>
    </row>
    <row r="3262">
      <c r="A3262" s="115" t="s">
        <v>1228</v>
      </c>
      <c r="B3262" s="116">
        <v>286.0</v>
      </c>
    </row>
    <row r="3263">
      <c r="A3263" s="115" t="s">
        <v>1228</v>
      </c>
      <c r="B3263" s="116">
        <v>35208.0</v>
      </c>
    </row>
    <row r="3264">
      <c r="A3264" s="115" t="s">
        <v>1074</v>
      </c>
      <c r="B3264" s="116">
        <v>194.0</v>
      </c>
    </row>
    <row r="3265">
      <c r="A3265" s="115" t="s">
        <v>1074</v>
      </c>
      <c r="B3265" s="116">
        <v>26909.0</v>
      </c>
    </row>
    <row r="3266">
      <c r="A3266" s="115" t="s">
        <v>1074</v>
      </c>
      <c r="B3266" s="116">
        <v>26909.0</v>
      </c>
    </row>
    <row r="3267">
      <c r="A3267" s="115" t="s">
        <v>1074</v>
      </c>
      <c r="B3267" s="116">
        <v>5091.0</v>
      </c>
    </row>
    <row r="3268">
      <c r="A3268" s="115" t="s">
        <v>1635</v>
      </c>
      <c r="B3268" s="116">
        <v>30143.0</v>
      </c>
    </row>
    <row r="3269">
      <c r="A3269" s="115" t="s">
        <v>1230</v>
      </c>
      <c r="B3269" s="116">
        <v>1109.0</v>
      </c>
    </row>
    <row r="3270">
      <c r="A3270" s="115" t="s">
        <v>1230</v>
      </c>
      <c r="B3270" s="116">
        <v>30069.0</v>
      </c>
    </row>
    <row r="3271">
      <c r="A3271" s="115" t="s">
        <v>1232</v>
      </c>
      <c r="B3271" s="116">
        <v>97.0</v>
      </c>
    </row>
    <row r="3272">
      <c r="A3272" s="115" t="s">
        <v>1232</v>
      </c>
      <c r="B3272" s="116">
        <v>23126.0</v>
      </c>
    </row>
    <row r="3273">
      <c r="A3273" s="115" t="s">
        <v>1232</v>
      </c>
      <c r="B3273" s="116">
        <v>146.0</v>
      </c>
    </row>
    <row r="3274">
      <c r="A3274" s="115" t="s">
        <v>1462</v>
      </c>
      <c r="B3274" s="116">
        <v>35372.0</v>
      </c>
    </row>
    <row r="3275">
      <c r="A3275" s="115" t="s">
        <v>499</v>
      </c>
      <c r="B3275" s="116">
        <v>6861.0</v>
      </c>
    </row>
    <row r="3276">
      <c r="A3276" s="115" t="s">
        <v>499</v>
      </c>
      <c r="B3276" s="116">
        <v>68700.0</v>
      </c>
    </row>
    <row r="3277">
      <c r="A3277" s="115" t="s">
        <v>1218</v>
      </c>
      <c r="B3277" s="116">
        <v>94.0</v>
      </c>
    </row>
    <row r="3278">
      <c r="A3278" s="115" t="s">
        <v>1218</v>
      </c>
      <c r="B3278" s="116">
        <v>35106.0</v>
      </c>
    </row>
    <row r="3279">
      <c r="A3279" s="115" t="s">
        <v>1205</v>
      </c>
      <c r="B3279" s="116">
        <v>41790.0</v>
      </c>
    </row>
    <row r="3280">
      <c r="A3280" s="115" t="s">
        <v>1205</v>
      </c>
      <c r="B3280" s="116">
        <v>2496.0</v>
      </c>
    </row>
    <row r="3281">
      <c r="A3281" s="115" t="s">
        <v>1206</v>
      </c>
      <c r="B3281" s="116">
        <v>34840.0</v>
      </c>
    </row>
    <row r="3282">
      <c r="A3282" s="115" t="s">
        <v>1206</v>
      </c>
      <c r="B3282" s="116">
        <v>4227.0</v>
      </c>
    </row>
    <row r="3283">
      <c r="A3283" s="115" t="s">
        <v>1217</v>
      </c>
      <c r="B3283" s="116">
        <v>36355.0</v>
      </c>
    </row>
    <row r="3284">
      <c r="A3284" s="115" t="s">
        <v>1217</v>
      </c>
      <c r="B3284" s="116">
        <v>137.0</v>
      </c>
    </row>
    <row r="3285">
      <c r="A3285" s="115" t="s">
        <v>1207</v>
      </c>
      <c r="B3285" s="116">
        <v>34884.0</v>
      </c>
    </row>
    <row r="3286">
      <c r="A3286" s="115" t="s">
        <v>1207</v>
      </c>
      <c r="B3286" s="116">
        <v>94.0</v>
      </c>
    </row>
    <row r="3287">
      <c r="A3287" s="115" t="s">
        <v>1203</v>
      </c>
      <c r="B3287" s="116">
        <v>405.0</v>
      </c>
    </row>
    <row r="3288">
      <c r="A3288" s="115" t="s">
        <v>1203</v>
      </c>
      <c r="B3288" s="116">
        <v>43421.0</v>
      </c>
    </row>
    <row r="3289">
      <c r="A3289" s="115" t="s">
        <v>1221</v>
      </c>
      <c r="B3289" s="116">
        <v>32111.0</v>
      </c>
    </row>
    <row r="3290">
      <c r="A3290" s="115" t="s">
        <v>1221</v>
      </c>
      <c r="B3290" s="116">
        <v>1281.0</v>
      </c>
    </row>
    <row r="3291">
      <c r="A3291" s="115" t="s">
        <v>1204</v>
      </c>
      <c r="B3291" s="116">
        <v>1301.0</v>
      </c>
    </row>
    <row r="3292">
      <c r="A3292" s="115" t="s">
        <v>1204</v>
      </c>
      <c r="B3292" s="116">
        <v>36305.0</v>
      </c>
    </row>
    <row r="3293">
      <c r="A3293" s="115" t="s">
        <v>1208</v>
      </c>
      <c r="B3293" s="116">
        <v>35892.0</v>
      </c>
    </row>
    <row r="3294">
      <c r="A3294" s="115" t="s">
        <v>1208</v>
      </c>
      <c r="B3294" s="116">
        <v>590.0</v>
      </c>
    </row>
    <row r="3295">
      <c r="A3295" s="115" t="s">
        <v>1231</v>
      </c>
      <c r="B3295" s="116">
        <v>2002.0</v>
      </c>
    </row>
    <row r="3296">
      <c r="A3296" s="115" t="s">
        <v>1231</v>
      </c>
      <c r="B3296" s="116">
        <v>33258.0</v>
      </c>
    </row>
    <row r="3297">
      <c r="A3297" s="115" t="s">
        <v>1219</v>
      </c>
      <c r="B3297" s="116">
        <v>221.0</v>
      </c>
    </row>
    <row r="3298">
      <c r="A3298" s="115" t="s">
        <v>1219</v>
      </c>
      <c r="B3298" s="116">
        <v>39468.0</v>
      </c>
    </row>
    <row r="3299">
      <c r="A3299" s="115" t="s">
        <v>1220</v>
      </c>
      <c r="B3299" s="116">
        <v>42971.0</v>
      </c>
    </row>
    <row r="3300">
      <c r="A3300" s="115" t="s">
        <v>648</v>
      </c>
      <c r="B3300" s="116">
        <v>35492.0</v>
      </c>
    </row>
    <row r="3301">
      <c r="A3301" s="115" t="s">
        <v>649</v>
      </c>
      <c r="B3301" s="116">
        <v>31082.0</v>
      </c>
    </row>
    <row r="3302">
      <c r="A3302" s="115" t="s">
        <v>650</v>
      </c>
      <c r="B3302" s="116">
        <v>30294.0</v>
      </c>
    </row>
    <row r="3303">
      <c r="A3303" s="115" t="s">
        <v>1397</v>
      </c>
      <c r="B3303" s="116">
        <v>47599.0</v>
      </c>
    </row>
    <row r="3304">
      <c r="A3304" s="115" t="s">
        <v>2849</v>
      </c>
      <c r="B3304" s="116">
        <v>16242.0</v>
      </c>
    </row>
    <row r="3305">
      <c r="A3305" s="115" t="s">
        <v>2849</v>
      </c>
      <c r="B3305" s="116">
        <v>7425.0</v>
      </c>
    </row>
    <row r="3306">
      <c r="A3306" s="115" t="s">
        <v>1388</v>
      </c>
      <c r="B3306" s="116">
        <v>3415.0</v>
      </c>
    </row>
    <row r="3307">
      <c r="A3307" s="115" t="s">
        <v>244</v>
      </c>
      <c r="B3307" s="116">
        <v>31712.0</v>
      </c>
    </row>
    <row r="3308">
      <c r="A3308" s="115" t="s">
        <v>348</v>
      </c>
      <c r="B3308" s="116">
        <v>4784.0</v>
      </c>
    </row>
    <row r="3309">
      <c r="A3309" s="115" t="s">
        <v>348</v>
      </c>
      <c r="B3309" s="116">
        <v>132.0</v>
      </c>
    </row>
    <row r="3310">
      <c r="A3310" s="115" t="s">
        <v>1372</v>
      </c>
      <c r="B3310" s="116">
        <v>39914.0</v>
      </c>
    </row>
    <row r="3311">
      <c r="A3311" s="115" t="s">
        <v>1622</v>
      </c>
      <c r="B3311" s="116">
        <v>327829.0</v>
      </c>
    </row>
    <row r="3312">
      <c r="A3312" s="115" t="s">
        <v>1596</v>
      </c>
      <c r="B3312" s="116">
        <v>18457.0</v>
      </c>
    </row>
    <row r="3313">
      <c r="A3313" s="115" t="s">
        <v>1222</v>
      </c>
      <c r="B3313" s="116">
        <v>94.0</v>
      </c>
    </row>
    <row r="3314">
      <c r="A3314" s="115" t="s">
        <v>1222</v>
      </c>
      <c r="B3314" s="116">
        <v>33558.0</v>
      </c>
    </row>
    <row r="3315">
      <c r="A3315" s="115" t="s">
        <v>1223</v>
      </c>
      <c r="B3315" s="116">
        <v>264.0</v>
      </c>
    </row>
    <row r="3316">
      <c r="A3316" s="115" t="s">
        <v>1223</v>
      </c>
      <c r="B3316" s="116">
        <v>32033.0</v>
      </c>
    </row>
    <row r="3317">
      <c r="A3317" s="115" t="s">
        <v>1623</v>
      </c>
      <c r="B3317" s="116">
        <v>10679.0</v>
      </c>
    </row>
    <row r="3318">
      <c r="A3318" s="115" t="s">
        <v>1623</v>
      </c>
      <c r="B3318" s="116">
        <v>307.0</v>
      </c>
    </row>
    <row r="3319">
      <c r="A3319" s="115" t="s">
        <v>1623</v>
      </c>
      <c r="B3319" s="116">
        <v>6.0</v>
      </c>
    </row>
    <row r="3320">
      <c r="A3320" s="115" t="s">
        <v>1653</v>
      </c>
      <c r="B3320" s="116">
        <v>46437.0</v>
      </c>
    </row>
    <row r="3321">
      <c r="A3321" s="115" t="s">
        <v>647</v>
      </c>
      <c r="B3321" s="116">
        <v>81158.0</v>
      </c>
    </row>
    <row r="3322">
      <c r="A3322" s="115" t="s">
        <v>647</v>
      </c>
      <c r="B3322" s="116">
        <v>98.0</v>
      </c>
    </row>
    <row r="3323">
      <c r="A3323" s="115" t="s">
        <v>783</v>
      </c>
      <c r="B3323" s="116">
        <v>38583.0</v>
      </c>
    </row>
    <row r="3324">
      <c r="A3324" s="115" t="s">
        <v>783</v>
      </c>
      <c r="B3324" s="116">
        <v>87795.0</v>
      </c>
    </row>
    <row r="3325">
      <c r="A3325" s="115" t="s">
        <v>828</v>
      </c>
      <c r="B3325" s="116">
        <v>34452.0</v>
      </c>
    </row>
    <row r="3326">
      <c r="A3326" s="115" t="s">
        <v>725</v>
      </c>
      <c r="B3326" s="116">
        <v>35211.0</v>
      </c>
    </row>
    <row r="3327">
      <c r="A3327" s="115" t="s">
        <v>230</v>
      </c>
      <c r="B3327" s="116">
        <v>24503.0</v>
      </c>
    </row>
    <row r="3328">
      <c r="A3328" s="115" t="s">
        <v>1209</v>
      </c>
      <c r="B3328" s="116">
        <v>791.0</v>
      </c>
    </row>
    <row r="3329">
      <c r="A3329" s="115" t="s">
        <v>1209</v>
      </c>
      <c r="B3329" s="116">
        <v>31835.0</v>
      </c>
    </row>
    <row r="3330">
      <c r="A3330" s="115" t="s">
        <v>1224</v>
      </c>
      <c r="B3330" s="116">
        <v>94.0</v>
      </c>
    </row>
    <row r="3331">
      <c r="A3331" s="115" t="s">
        <v>1224</v>
      </c>
      <c r="B3331" s="116">
        <v>33320.0</v>
      </c>
    </row>
    <row r="3332">
      <c r="A3332" s="115" t="s">
        <v>1210</v>
      </c>
      <c r="B3332" s="116">
        <v>75816.0</v>
      </c>
    </row>
    <row r="3333">
      <c r="A3333" s="115" t="s">
        <v>1210</v>
      </c>
      <c r="B3333" s="116">
        <v>838719.0</v>
      </c>
    </row>
    <row r="3334">
      <c r="A3334" s="115" t="s">
        <v>1210</v>
      </c>
      <c r="B3334" s="116">
        <v>10731.0</v>
      </c>
    </row>
    <row r="3335">
      <c r="A3335" s="115" t="s">
        <v>2851</v>
      </c>
      <c r="B3335" s="116">
        <v>95430.0</v>
      </c>
    </row>
    <row r="3336">
      <c r="A3336" s="115" t="s">
        <v>243</v>
      </c>
      <c r="B3336" s="116">
        <v>12889.0</v>
      </c>
    </row>
    <row r="3337">
      <c r="A3337" s="115" t="s">
        <v>1070</v>
      </c>
      <c r="B3337" s="116">
        <v>1924.0</v>
      </c>
    </row>
    <row r="3338">
      <c r="A3338" s="115" t="s">
        <v>1071</v>
      </c>
      <c r="B3338" s="116">
        <v>8078.0</v>
      </c>
    </row>
    <row r="3339">
      <c r="A3339" s="115" t="s">
        <v>2853</v>
      </c>
      <c r="B3339" s="116">
        <v>807.0</v>
      </c>
    </row>
    <row r="3340">
      <c r="A3340" s="115" t="s">
        <v>2853</v>
      </c>
      <c r="B3340" s="116">
        <v>7816.0</v>
      </c>
    </row>
    <row r="3341">
      <c r="A3341" s="115" t="s">
        <v>2853</v>
      </c>
      <c r="B3341" s="116">
        <v>25244.0</v>
      </c>
    </row>
    <row r="3342">
      <c r="A3342" s="115" t="s">
        <v>2853</v>
      </c>
      <c r="B3342" s="116">
        <v>29208.0</v>
      </c>
    </row>
    <row r="3343">
      <c r="A3343" s="115" t="s">
        <v>1452</v>
      </c>
      <c r="B3343" s="116">
        <v>138688.0</v>
      </c>
    </row>
    <row r="3344">
      <c r="A3344" s="115" t="s">
        <v>1578</v>
      </c>
      <c r="B3344" s="116">
        <v>50753.0</v>
      </c>
    </row>
    <row r="3345">
      <c r="A3345" s="115" t="s">
        <v>1578</v>
      </c>
      <c r="B3345" s="116">
        <v>26451.0</v>
      </c>
    </row>
    <row r="3346">
      <c r="A3346" s="115" t="s">
        <v>1578</v>
      </c>
      <c r="B3346" s="116">
        <v>235423.0</v>
      </c>
    </row>
    <row r="3347">
      <c r="A3347" s="115" t="s">
        <v>2854</v>
      </c>
      <c r="B3347" s="116">
        <v>35584.0</v>
      </c>
    </row>
    <row r="3348">
      <c r="A3348" s="115" t="s">
        <v>2856</v>
      </c>
      <c r="B3348" s="116">
        <v>1.0</v>
      </c>
    </row>
    <row r="3349">
      <c r="A3349" s="115" t="s">
        <v>2856</v>
      </c>
      <c r="B3349" s="116">
        <v>846.0</v>
      </c>
    </row>
    <row r="3350">
      <c r="A3350" s="115" t="s">
        <v>2857</v>
      </c>
      <c r="B3350" s="116">
        <v>1.0</v>
      </c>
    </row>
    <row r="3351">
      <c r="A3351" s="115" t="s">
        <v>2857</v>
      </c>
      <c r="B3351" s="116">
        <v>846.0</v>
      </c>
    </row>
    <row r="3352">
      <c r="A3352" s="115" t="s">
        <v>2858</v>
      </c>
      <c r="B3352" s="116">
        <v>862.0</v>
      </c>
    </row>
    <row r="3353">
      <c r="A3353" s="115" t="s">
        <v>2858</v>
      </c>
      <c r="B3353" s="116">
        <v>1.0</v>
      </c>
    </row>
    <row r="3354">
      <c r="A3354" s="115" t="s">
        <v>580</v>
      </c>
      <c r="B3354" s="116">
        <v>73.0</v>
      </c>
    </row>
    <row r="3355">
      <c r="A3355" s="115" t="s">
        <v>580</v>
      </c>
      <c r="B3355" s="116">
        <v>16677.0</v>
      </c>
    </row>
    <row r="3356">
      <c r="A3356" s="115" t="s">
        <v>580</v>
      </c>
      <c r="B3356" s="116">
        <v>1.0</v>
      </c>
    </row>
    <row r="3357">
      <c r="A3357" s="115" t="s">
        <v>580</v>
      </c>
      <c r="B3357" s="116">
        <v>2879.0</v>
      </c>
    </row>
    <row r="3358">
      <c r="A3358" s="115" t="s">
        <v>580</v>
      </c>
      <c r="B3358" s="116">
        <v>6016.0</v>
      </c>
    </row>
    <row r="3359">
      <c r="A3359" s="115" t="s">
        <v>580</v>
      </c>
      <c r="B3359" s="116">
        <v>4297.0</v>
      </c>
    </row>
    <row r="3360">
      <c r="A3360" s="115" t="s">
        <v>580</v>
      </c>
      <c r="B3360" s="116">
        <v>2191.0</v>
      </c>
    </row>
    <row r="3361">
      <c r="A3361" s="115" t="s">
        <v>580</v>
      </c>
      <c r="B3361" s="116">
        <v>74465.0</v>
      </c>
    </row>
    <row r="3362">
      <c r="A3362" s="115" t="s">
        <v>580</v>
      </c>
      <c r="B3362" s="116">
        <v>67.0</v>
      </c>
    </row>
    <row r="3363">
      <c r="A3363" s="115" t="s">
        <v>580</v>
      </c>
      <c r="B3363" s="116">
        <v>528.0</v>
      </c>
    </row>
    <row r="3364">
      <c r="A3364" s="115" t="s">
        <v>580</v>
      </c>
      <c r="B3364" s="116">
        <v>528.0</v>
      </c>
    </row>
    <row r="3365">
      <c r="A3365" s="115" t="s">
        <v>580</v>
      </c>
      <c r="B3365" s="116">
        <v>5897.0</v>
      </c>
    </row>
    <row r="3366">
      <c r="A3366" s="115" t="s">
        <v>580</v>
      </c>
      <c r="B3366" s="116">
        <v>47643.0</v>
      </c>
    </row>
    <row r="3367">
      <c r="A3367" s="115" t="s">
        <v>580</v>
      </c>
      <c r="B3367" s="116">
        <v>73266.0</v>
      </c>
    </row>
    <row r="3368">
      <c r="A3368" s="115" t="s">
        <v>580</v>
      </c>
      <c r="B3368" s="116">
        <v>815.0</v>
      </c>
    </row>
    <row r="3369">
      <c r="A3369" s="115" t="s">
        <v>580</v>
      </c>
      <c r="B3369" s="116">
        <v>9027.0</v>
      </c>
    </row>
    <row r="3370">
      <c r="A3370" s="115" t="s">
        <v>580</v>
      </c>
      <c r="B3370" s="116">
        <v>51216.0</v>
      </c>
    </row>
    <row r="3371">
      <c r="A3371" s="115" t="s">
        <v>763</v>
      </c>
      <c r="B3371" s="116">
        <v>0.0</v>
      </c>
    </row>
    <row r="3372">
      <c r="A3372" s="115" t="s">
        <v>763</v>
      </c>
      <c r="B3372" s="116">
        <v>9935.0</v>
      </c>
    </row>
    <row r="3373">
      <c r="A3373" s="115" t="s">
        <v>763</v>
      </c>
      <c r="B3373" s="116">
        <v>422.0</v>
      </c>
    </row>
    <row r="3374">
      <c r="A3374" s="115" t="s">
        <v>763</v>
      </c>
      <c r="B3374" s="116">
        <v>1520.0</v>
      </c>
    </row>
    <row r="3375">
      <c r="A3375" s="115" t="s">
        <v>763</v>
      </c>
      <c r="B3375" s="116">
        <v>10109.0</v>
      </c>
    </row>
    <row r="3376">
      <c r="A3376" s="115" t="s">
        <v>763</v>
      </c>
      <c r="B3376" s="116">
        <v>10109.0</v>
      </c>
    </row>
    <row r="3377">
      <c r="A3377" s="115" t="s">
        <v>763</v>
      </c>
      <c r="B3377" s="116">
        <v>2291.0</v>
      </c>
    </row>
    <row r="3378">
      <c r="A3378" s="115" t="s">
        <v>763</v>
      </c>
      <c r="B3378" s="116">
        <v>1811.0</v>
      </c>
    </row>
    <row r="3379">
      <c r="A3379" s="115" t="s">
        <v>763</v>
      </c>
      <c r="B3379" s="116">
        <v>10109.0</v>
      </c>
    </row>
    <row r="3380">
      <c r="A3380" s="115" t="s">
        <v>763</v>
      </c>
      <c r="B3380" s="116">
        <v>23330.0</v>
      </c>
    </row>
    <row r="3381">
      <c r="A3381" s="115" t="s">
        <v>824</v>
      </c>
      <c r="B3381" s="116">
        <v>53903.0</v>
      </c>
    </row>
    <row r="3382">
      <c r="A3382" s="115" t="s">
        <v>825</v>
      </c>
      <c r="B3382" s="116">
        <v>48821.0</v>
      </c>
    </row>
    <row r="3383">
      <c r="A3383" s="115" t="s">
        <v>719</v>
      </c>
      <c r="B3383" s="116">
        <v>58192.0</v>
      </c>
    </row>
    <row r="3384">
      <c r="A3384" s="115" t="s">
        <v>719</v>
      </c>
      <c r="B3384" s="116">
        <v>97.0</v>
      </c>
    </row>
    <row r="3385">
      <c r="A3385" s="115" t="s">
        <v>720</v>
      </c>
      <c r="B3385" s="116">
        <v>33901.0</v>
      </c>
    </row>
    <row r="3386">
      <c r="A3386" s="115" t="s">
        <v>1331</v>
      </c>
      <c r="B3386" s="116">
        <v>2727.0</v>
      </c>
    </row>
    <row r="3387">
      <c r="A3387" s="115" t="s">
        <v>1331</v>
      </c>
      <c r="B3387" s="116">
        <v>33.0</v>
      </c>
    </row>
    <row r="3388">
      <c r="A3388" s="115" t="s">
        <v>1331</v>
      </c>
      <c r="B3388" s="116">
        <v>1053.0</v>
      </c>
    </row>
    <row r="3389">
      <c r="A3389" s="115" t="s">
        <v>1331</v>
      </c>
      <c r="B3389" s="116">
        <v>122.0</v>
      </c>
    </row>
    <row r="3390">
      <c r="A3390" s="115" t="s">
        <v>1331</v>
      </c>
      <c r="B3390" s="116">
        <v>11.0</v>
      </c>
    </row>
    <row r="3391">
      <c r="A3391" s="115" t="s">
        <v>1331</v>
      </c>
      <c r="B3391" s="116">
        <v>33.0</v>
      </c>
    </row>
    <row r="3392">
      <c r="A3392" s="115" t="s">
        <v>1331</v>
      </c>
      <c r="B3392" s="116">
        <v>16495.0</v>
      </c>
    </row>
    <row r="3393">
      <c r="A3393" s="115" t="s">
        <v>1331</v>
      </c>
      <c r="B3393" s="116">
        <v>72.0</v>
      </c>
    </row>
    <row r="3394">
      <c r="A3394" s="115" t="s">
        <v>1324</v>
      </c>
      <c r="B3394" s="116">
        <v>25899.0</v>
      </c>
    </row>
    <row r="3395">
      <c r="A3395" s="115" t="s">
        <v>1324</v>
      </c>
      <c r="B3395" s="116">
        <v>370.0</v>
      </c>
    </row>
    <row r="3396">
      <c r="A3396" s="115" t="s">
        <v>1324</v>
      </c>
      <c r="B3396" s="116">
        <v>25899.0</v>
      </c>
    </row>
    <row r="3397">
      <c r="A3397" s="115" t="s">
        <v>363</v>
      </c>
      <c r="B3397" s="116">
        <v>207.0</v>
      </c>
    </row>
    <row r="3398">
      <c r="A3398" s="115" t="s">
        <v>363</v>
      </c>
      <c r="B3398" s="116">
        <v>4609.0</v>
      </c>
    </row>
    <row r="3399">
      <c r="A3399" s="115" t="s">
        <v>363</v>
      </c>
      <c r="B3399" s="116">
        <v>13545.0</v>
      </c>
    </row>
    <row r="3400">
      <c r="A3400" s="115" t="s">
        <v>363</v>
      </c>
      <c r="B3400" s="116">
        <v>254.0</v>
      </c>
    </row>
    <row r="3401">
      <c r="A3401" s="115" t="s">
        <v>363</v>
      </c>
      <c r="B3401" s="116">
        <v>611.0</v>
      </c>
    </row>
    <row r="3402">
      <c r="A3402" s="115" t="s">
        <v>363</v>
      </c>
      <c r="B3402" s="116">
        <v>64.0</v>
      </c>
    </row>
    <row r="3403">
      <c r="A3403" s="115" t="s">
        <v>363</v>
      </c>
      <c r="B3403" s="116">
        <v>64.0</v>
      </c>
    </row>
    <row r="3404">
      <c r="A3404" s="115" t="s">
        <v>363</v>
      </c>
      <c r="B3404" s="116">
        <v>2619.0</v>
      </c>
    </row>
    <row r="3405">
      <c r="A3405" s="115" t="s">
        <v>363</v>
      </c>
      <c r="B3405" s="116">
        <v>148.0</v>
      </c>
    </row>
    <row r="3406">
      <c r="A3406" s="115" t="s">
        <v>363</v>
      </c>
      <c r="B3406" s="116">
        <v>2351.0</v>
      </c>
    </row>
    <row r="3407">
      <c r="A3407" s="115" t="s">
        <v>363</v>
      </c>
      <c r="B3407" s="116">
        <v>311.0</v>
      </c>
    </row>
    <row r="3408">
      <c r="A3408" s="115" t="s">
        <v>228</v>
      </c>
      <c r="B3408" s="116">
        <v>39093.0</v>
      </c>
    </row>
    <row r="3409">
      <c r="A3409" s="115" t="s">
        <v>1340</v>
      </c>
      <c r="B3409" s="116">
        <v>20611.0</v>
      </c>
    </row>
    <row r="3410">
      <c r="A3410" s="115" t="s">
        <v>1340</v>
      </c>
      <c r="B3410" s="116">
        <v>270.0</v>
      </c>
    </row>
    <row r="3411">
      <c r="A3411" s="115" t="s">
        <v>336</v>
      </c>
      <c r="B3411" s="116">
        <v>65224.0</v>
      </c>
    </row>
    <row r="3412">
      <c r="A3412" s="115" t="s">
        <v>336</v>
      </c>
      <c r="B3412" s="116">
        <v>24964.0</v>
      </c>
    </row>
    <row r="3413">
      <c r="A3413" s="115" t="s">
        <v>322</v>
      </c>
      <c r="B3413" s="116">
        <v>5.0</v>
      </c>
    </row>
    <row r="3414">
      <c r="A3414" s="115" t="s">
        <v>322</v>
      </c>
      <c r="B3414" s="116">
        <v>451.0</v>
      </c>
    </row>
    <row r="3415">
      <c r="A3415" s="115" t="s">
        <v>322</v>
      </c>
      <c r="B3415" s="116">
        <v>122.0</v>
      </c>
    </row>
    <row r="3416">
      <c r="A3416" s="115" t="s">
        <v>322</v>
      </c>
      <c r="B3416" s="116">
        <v>1109.0</v>
      </c>
    </row>
    <row r="3417">
      <c r="A3417" s="115" t="s">
        <v>322</v>
      </c>
      <c r="B3417" s="116">
        <v>13002.0</v>
      </c>
    </row>
    <row r="3418">
      <c r="A3418" s="115" t="s">
        <v>322</v>
      </c>
      <c r="B3418" s="116">
        <v>581.0</v>
      </c>
    </row>
    <row r="3419">
      <c r="A3419" s="115" t="s">
        <v>322</v>
      </c>
      <c r="B3419" s="116">
        <v>15.0</v>
      </c>
    </row>
    <row r="3420">
      <c r="A3420" s="115" t="s">
        <v>322</v>
      </c>
      <c r="B3420" s="116">
        <v>9664.0</v>
      </c>
    </row>
    <row r="3421">
      <c r="A3421" s="115" t="s">
        <v>322</v>
      </c>
      <c r="B3421" s="116">
        <v>44494.0</v>
      </c>
    </row>
    <row r="3422">
      <c r="A3422" s="115" t="s">
        <v>322</v>
      </c>
      <c r="B3422" s="116">
        <v>619.0</v>
      </c>
    </row>
    <row r="3423">
      <c r="A3423" s="115" t="s">
        <v>321</v>
      </c>
      <c r="B3423" s="116">
        <v>5.0</v>
      </c>
    </row>
    <row r="3424">
      <c r="A3424" s="115" t="s">
        <v>321</v>
      </c>
      <c r="B3424" s="116">
        <v>122.0</v>
      </c>
    </row>
    <row r="3425">
      <c r="A3425" s="115" t="s">
        <v>321</v>
      </c>
      <c r="B3425" s="116">
        <v>451.0</v>
      </c>
    </row>
    <row r="3426">
      <c r="A3426" s="115" t="s">
        <v>321</v>
      </c>
      <c r="B3426" s="116">
        <v>13049.0</v>
      </c>
    </row>
    <row r="3427">
      <c r="A3427" s="115" t="s">
        <v>321</v>
      </c>
      <c r="B3427" s="116">
        <v>581.0</v>
      </c>
    </row>
    <row r="3428">
      <c r="A3428" s="115" t="s">
        <v>321</v>
      </c>
      <c r="B3428" s="116">
        <v>615.0</v>
      </c>
    </row>
    <row r="3429">
      <c r="A3429" s="115" t="s">
        <v>321</v>
      </c>
      <c r="B3429" s="116">
        <v>15.0</v>
      </c>
    </row>
    <row r="3430">
      <c r="A3430" s="115" t="s">
        <v>321</v>
      </c>
      <c r="B3430" s="116">
        <v>38311.0</v>
      </c>
    </row>
    <row r="3431">
      <c r="A3431" s="115" t="s">
        <v>321</v>
      </c>
      <c r="B3431" s="116">
        <v>1109.0</v>
      </c>
    </row>
    <row r="3432">
      <c r="A3432" s="115" t="s">
        <v>321</v>
      </c>
      <c r="B3432" s="116">
        <v>8843.0</v>
      </c>
    </row>
    <row r="3433">
      <c r="A3433" s="115" t="s">
        <v>1544</v>
      </c>
      <c r="B3433" s="116">
        <v>10370.0</v>
      </c>
    </row>
    <row r="3434">
      <c r="A3434" s="115" t="s">
        <v>1544</v>
      </c>
      <c r="B3434" s="116">
        <v>270.0</v>
      </c>
    </row>
    <row r="3435">
      <c r="A3435" s="115" t="s">
        <v>526</v>
      </c>
      <c r="B3435" s="116">
        <v>29406.0</v>
      </c>
    </row>
    <row r="3436">
      <c r="A3436" s="115" t="s">
        <v>1608</v>
      </c>
      <c r="B3436" s="116">
        <v>60949.0</v>
      </c>
    </row>
    <row r="3437">
      <c r="A3437" s="115" t="s">
        <v>1608</v>
      </c>
      <c r="B3437" s="116">
        <v>16785.0</v>
      </c>
    </row>
    <row r="3438">
      <c r="A3438" s="115" t="s">
        <v>1608</v>
      </c>
      <c r="B3438" s="116">
        <v>9950.0</v>
      </c>
    </row>
    <row r="3439">
      <c r="A3439" s="115" t="s">
        <v>1609</v>
      </c>
      <c r="B3439" s="116">
        <v>55144.0</v>
      </c>
    </row>
    <row r="3440">
      <c r="A3440" s="115" t="s">
        <v>1609</v>
      </c>
      <c r="B3440" s="116">
        <v>22387.0</v>
      </c>
    </row>
    <row r="3441">
      <c r="A3441" s="115" t="s">
        <v>1609</v>
      </c>
      <c r="B3441" s="116">
        <v>35330.0</v>
      </c>
    </row>
    <row r="3442">
      <c r="A3442" s="115" t="s">
        <v>2859</v>
      </c>
      <c r="B3442" s="116">
        <v>35625.0</v>
      </c>
    </row>
    <row r="3443">
      <c r="A3443" s="115" t="s">
        <v>2859</v>
      </c>
      <c r="B3443" s="116">
        <v>1303673.0</v>
      </c>
    </row>
    <row r="3444">
      <c r="A3444" s="115" t="s">
        <v>2860</v>
      </c>
      <c r="B3444" s="116">
        <v>39794.0</v>
      </c>
    </row>
    <row r="3445">
      <c r="A3445" s="115" t="s">
        <v>2860</v>
      </c>
      <c r="B3445" s="116">
        <v>1304399.0</v>
      </c>
    </row>
    <row r="3446">
      <c r="A3446" s="115" t="s">
        <v>362</v>
      </c>
      <c r="B3446" s="116">
        <v>866.0</v>
      </c>
    </row>
    <row r="3447">
      <c r="A3447" s="115" t="s">
        <v>362</v>
      </c>
      <c r="B3447" s="116">
        <v>111.0</v>
      </c>
    </row>
    <row r="3448">
      <c r="A3448" s="115" t="s">
        <v>362</v>
      </c>
      <c r="B3448" s="116">
        <v>207.0</v>
      </c>
    </row>
    <row r="3449">
      <c r="A3449" s="115" t="s">
        <v>362</v>
      </c>
      <c r="B3449" s="116">
        <v>450.0</v>
      </c>
    </row>
    <row r="3450">
      <c r="A3450" s="115" t="s">
        <v>362</v>
      </c>
      <c r="B3450" s="116">
        <v>2434.0</v>
      </c>
    </row>
    <row r="3451">
      <c r="A3451" s="115" t="s">
        <v>362</v>
      </c>
      <c r="B3451" s="116">
        <v>2780.0</v>
      </c>
    </row>
    <row r="3452">
      <c r="A3452" s="115" t="s">
        <v>362</v>
      </c>
      <c r="B3452" s="116">
        <v>63.0</v>
      </c>
    </row>
    <row r="3453">
      <c r="A3453" s="115" t="s">
        <v>362</v>
      </c>
      <c r="B3453" s="116">
        <v>182.0</v>
      </c>
    </row>
    <row r="3454">
      <c r="A3454" s="115" t="s">
        <v>362</v>
      </c>
      <c r="B3454" s="116">
        <v>663.0</v>
      </c>
    </row>
    <row r="3455">
      <c r="A3455" s="115" t="s">
        <v>362</v>
      </c>
      <c r="B3455" s="116">
        <v>397.0</v>
      </c>
    </row>
    <row r="3456">
      <c r="A3456" s="115" t="s">
        <v>362</v>
      </c>
      <c r="B3456" s="116">
        <v>37916.0</v>
      </c>
    </row>
    <row r="3457">
      <c r="A3457" s="115" t="s">
        <v>2861</v>
      </c>
      <c r="B3457" s="116">
        <v>49767.0</v>
      </c>
    </row>
    <row r="3458">
      <c r="A3458" s="115" t="s">
        <v>2862</v>
      </c>
      <c r="B3458" s="116">
        <v>6.0</v>
      </c>
    </row>
    <row r="3459">
      <c r="A3459" s="115" t="s">
        <v>2862</v>
      </c>
      <c r="B3459" s="116">
        <v>30241.0</v>
      </c>
    </row>
    <row r="3460">
      <c r="A3460" s="115" t="s">
        <v>2862</v>
      </c>
      <c r="B3460" s="116">
        <v>311.0</v>
      </c>
    </row>
    <row r="3461">
      <c r="A3461" s="115" t="s">
        <v>2863</v>
      </c>
      <c r="B3461" s="116">
        <v>34880.0</v>
      </c>
    </row>
    <row r="3462">
      <c r="A3462" s="115" t="s">
        <v>2863</v>
      </c>
      <c r="B3462" s="116">
        <v>6.0</v>
      </c>
    </row>
    <row r="3463">
      <c r="A3463" s="115" t="s">
        <v>2863</v>
      </c>
      <c r="B3463" s="116">
        <v>311.0</v>
      </c>
    </row>
    <row r="3464">
      <c r="A3464" s="115" t="s">
        <v>2864</v>
      </c>
      <c r="B3464" s="116">
        <v>29925.0</v>
      </c>
    </row>
    <row r="3465">
      <c r="A3465" s="115" t="s">
        <v>2864</v>
      </c>
      <c r="B3465" s="116">
        <v>6.0</v>
      </c>
    </row>
    <row r="3466">
      <c r="A3466" s="115" t="s">
        <v>2864</v>
      </c>
      <c r="B3466" s="116">
        <v>29925.0</v>
      </c>
    </row>
    <row r="3467">
      <c r="A3467" s="115" t="s">
        <v>2864</v>
      </c>
      <c r="B3467" s="116">
        <v>311.0</v>
      </c>
    </row>
    <row r="3468">
      <c r="A3468" s="115" t="s">
        <v>1044</v>
      </c>
      <c r="B3468" s="116">
        <v>3595.0</v>
      </c>
    </row>
    <row r="3469">
      <c r="A3469" s="115" t="s">
        <v>1044</v>
      </c>
      <c r="B3469" s="116">
        <v>1175.0</v>
      </c>
    </row>
    <row r="3470">
      <c r="A3470" s="115" t="s">
        <v>1044</v>
      </c>
      <c r="B3470" s="116">
        <v>33053.0</v>
      </c>
    </row>
    <row r="3471">
      <c r="A3471" s="115" t="s">
        <v>1044</v>
      </c>
      <c r="B3471" s="116">
        <v>1448966.0</v>
      </c>
    </row>
    <row r="3472">
      <c r="A3472" s="115" t="s">
        <v>1044</v>
      </c>
      <c r="B3472" s="116">
        <v>4824.0</v>
      </c>
    </row>
    <row r="3473">
      <c r="A3473" s="115" t="s">
        <v>1042</v>
      </c>
      <c r="B3473" s="116">
        <v>999.0</v>
      </c>
    </row>
    <row r="3474">
      <c r="A3474" s="115" t="s">
        <v>1042</v>
      </c>
      <c r="B3474" s="116">
        <v>581.0</v>
      </c>
    </row>
    <row r="3475">
      <c r="A3475" s="115" t="s">
        <v>1042</v>
      </c>
      <c r="B3475" s="116">
        <v>31984.0</v>
      </c>
    </row>
    <row r="3476">
      <c r="A3476" s="115" t="s">
        <v>1042</v>
      </c>
      <c r="B3476" s="116">
        <v>409355.0</v>
      </c>
    </row>
    <row r="3477">
      <c r="A3477" s="115" t="s">
        <v>1042</v>
      </c>
      <c r="B3477" s="116">
        <v>10406.0</v>
      </c>
    </row>
    <row r="3478">
      <c r="A3478" s="115" t="s">
        <v>1042</v>
      </c>
      <c r="B3478" s="116">
        <v>6563.0</v>
      </c>
    </row>
    <row r="3479">
      <c r="A3479" s="115" t="s">
        <v>1042</v>
      </c>
      <c r="B3479" s="116">
        <v>132.0</v>
      </c>
    </row>
    <row r="3480">
      <c r="A3480" s="115" t="s">
        <v>1042</v>
      </c>
      <c r="B3480" s="116">
        <v>2157695.0</v>
      </c>
    </row>
    <row r="3481">
      <c r="A3481" s="115" t="s">
        <v>1042</v>
      </c>
      <c r="B3481" s="116">
        <v>1.2403351E7</v>
      </c>
    </row>
    <row r="3482">
      <c r="A3482" s="115" t="s">
        <v>1042</v>
      </c>
      <c r="B3482" s="116">
        <v>816309.0</v>
      </c>
    </row>
    <row r="3483">
      <c r="A3483" s="115" t="s">
        <v>1042</v>
      </c>
      <c r="B3483" s="116">
        <v>8138.0</v>
      </c>
    </row>
    <row r="3484">
      <c r="A3484" s="115" t="s">
        <v>1043</v>
      </c>
      <c r="B3484" s="116">
        <v>422.0</v>
      </c>
    </row>
    <row r="3485">
      <c r="A3485" s="115" t="s">
        <v>1043</v>
      </c>
      <c r="B3485" s="116">
        <v>3057.0</v>
      </c>
    </row>
    <row r="3486">
      <c r="A3486" s="115" t="s">
        <v>1043</v>
      </c>
      <c r="B3486" s="116">
        <v>537.0</v>
      </c>
    </row>
    <row r="3487">
      <c r="A3487" s="115" t="s">
        <v>1634</v>
      </c>
      <c r="B3487" s="116">
        <v>29250.0</v>
      </c>
    </row>
    <row r="3488">
      <c r="A3488" s="115" t="s">
        <v>1241</v>
      </c>
      <c r="B3488" s="116">
        <v>831.0</v>
      </c>
    </row>
    <row r="3489">
      <c r="A3489" s="115" t="s">
        <v>1241</v>
      </c>
      <c r="B3489" s="116">
        <v>29937.0</v>
      </c>
    </row>
    <row r="3490">
      <c r="A3490" s="115" t="s">
        <v>1242</v>
      </c>
      <c r="B3490" s="116">
        <v>74.0</v>
      </c>
    </row>
    <row r="3491">
      <c r="A3491" s="115" t="s">
        <v>1242</v>
      </c>
      <c r="B3491" s="116">
        <v>33178.0</v>
      </c>
    </row>
    <row r="3492">
      <c r="A3492" s="115" t="s">
        <v>1243</v>
      </c>
      <c r="B3492" s="116">
        <v>32035.0</v>
      </c>
    </row>
    <row r="3493">
      <c r="A3493" s="115" t="s">
        <v>1243</v>
      </c>
      <c r="B3493" s="116">
        <v>59.0</v>
      </c>
    </row>
    <row r="3494">
      <c r="A3494" s="115" t="s">
        <v>1284</v>
      </c>
      <c r="B3494" s="116">
        <v>31707.0</v>
      </c>
    </row>
    <row r="3495">
      <c r="A3495" s="115" t="s">
        <v>1284</v>
      </c>
      <c r="B3495" s="116">
        <v>591.0</v>
      </c>
    </row>
    <row r="3496">
      <c r="A3496" s="115" t="s">
        <v>1244</v>
      </c>
      <c r="B3496" s="116">
        <v>32921.0</v>
      </c>
    </row>
    <row r="3497">
      <c r="A3497" s="115" t="s">
        <v>1244</v>
      </c>
      <c r="B3497" s="116">
        <v>91.0</v>
      </c>
    </row>
    <row r="3498">
      <c r="A3498" s="115" t="s">
        <v>1245</v>
      </c>
      <c r="B3498" s="116">
        <v>31948.0</v>
      </c>
    </row>
    <row r="3499">
      <c r="A3499" s="115" t="s">
        <v>1245</v>
      </c>
      <c r="B3499" s="116">
        <v>112.0</v>
      </c>
    </row>
    <row r="3500">
      <c r="A3500" s="115" t="s">
        <v>1246</v>
      </c>
      <c r="B3500" s="116">
        <v>58.0</v>
      </c>
    </row>
    <row r="3501">
      <c r="A3501" s="115" t="s">
        <v>1246</v>
      </c>
      <c r="B3501" s="116">
        <v>32114.0</v>
      </c>
    </row>
    <row r="3502">
      <c r="A3502" s="115" t="s">
        <v>1247</v>
      </c>
      <c r="B3502" s="116">
        <v>15094.0</v>
      </c>
    </row>
    <row r="3503">
      <c r="A3503" s="115" t="s">
        <v>1247</v>
      </c>
      <c r="B3503" s="116">
        <v>32891.0</v>
      </c>
    </row>
    <row r="3504">
      <c r="A3504" s="115" t="s">
        <v>1248</v>
      </c>
      <c r="B3504" s="116">
        <v>31339.0</v>
      </c>
    </row>
    <row r="3505">
      <c r="A3505" s="115" t="s">
        <v>1248</v>
      </c>
      <c r="B3505" s="116">
        <v>58.0</v>
      </c>
    </row>
    <row r="3506">
      <c r="A3506" s="115" t="s">
        <v>1249</v>
      </c>
      <c r="B3506" s="116">
        <v>31722.0</v>
      </c>
    </row>
    <row r="3507">
      <c r="A3507" s="115" t="s">
        <v>1249</v>
      </c>
      <c r="B3507" s="116">
        <v>89.0</v>
      </c>
    </row>
    <row r="3508">
      <c r="A3508" s="115" t="s">
        <v>1250</v>
      </c>
      <c r="B3508" s="116">
        <v>294.0</v>
      </c>
    </row>
    <row r="3509">
      <c r="A3509" s="115" t="s">
        <v>1250</v>
      </c>
      <c r="B3509" s="116">
        <v>44800.0</v>
      </c>
    </row>
    <row r="3510">
      <c r="A3510" s="115" t="s">
        <v>1251</v>
      </c>
      <c r="B3510" s="116">
        <v>128.0</v>
      </c>
    </row>
    <row r="3511">
      <c r="A3511" s="115" t="s">
        <v>1251</v>
      </c>
      <c r="B3511" s="116">
        <v>32103.0</v>
      </c>
    </row>
    <row r="3512">
      <c r="A3512" s="115" t="s">
        <v>1252</v>
      </c>
      <c r="B3512" s="116">
        <v>59.0</v>
      </c>
    </row>
    <row r="3513">
      <c r="A3513" s="115" t="s">
        <v>1252</v>
      </c>
      <c r="B3513" s="116">
        <v>32735.0</v>
      </c>
    </row>
    <row r="3514">
      <c r="A3514" s="115" t="s">
        <v>1253</v>
      </c>
      <c r="B3514" s="116">
        <v>34108.0</v>
      </c>
    </row>
    <row r="3515">
      <c r="A3515" s="115" t="s">
        <v>1253</v>
      </c>
      <c r="B3515" s="116">
        <v>173.0</v>
      </c>
    </row>
    <row r="3516">
      <c r="A3516" s="115" t="s">
        <v>1254</v>
      </c>
      <c r="B3516" s="116">
        <v>67.0</v>
      </c>
    </row>
    <row r="3517">
      <c r="A3517" s="115" t="s">
        <v>1254</v>
      </c>
      <c r="B3517" s="116">
        <v>31521.0</v>
      </c>
    </row>
    <row r="3518">
      <c r="A3518" s="115" t="s">
        <v>1255</v>
      </c>
      <c r="B3518" s="116">
        <v>32560.0</v>
      </c>
    </row>
    <row r="3519">
      <c r="A3519" s="115" t="s">
        <v>1255</v>
      </c>
      <c r="B3519" s="116">
        <v>164.0</v>
      </c>
    </row>
    <row r="3520">
      <c r="A3520" s="115" t="s">
        <v>1256</v>
      </c>
      <c r="B3520" s="116">
        <v>32672.0</v>
      </c>
    </row>
    <row r="3521">
      <c r="A3521" s="115" t="s">
        <v>1256</v>
      </c>
      <c r="B3521" s="116">
        <v>164.0</v>
      </c>
    </row>
    <row r="3522">
      <c r="A3522" s="115" t="s">
        <v>1257</v>
      </c>
      <c r="B3522" s="116">
        <v>58.0</v>
      </c>
    </row>
    <row r="3523">
      <c r="A3523" s="115" t="s">
        <v>1257</v>
      </c>
      <c r="B3523" s="116">
        <v>31546.0</v>
      </c>
    </row>
    <row r="3524">
      <c r="A3524" s="115" t="s">
        <v>1258</v>
      </c>
      <c r="B3524" s="116">
        <v>33185.0</v>
      </c>
    </row>
    <row r="3525">
      <c r="A3525" s="115" t="s">
        <v>1258</v>
      </c>
      <c r="B3525" s="116">
        <v>141.0</v>
      </c>
    </row>
    <row r="3526">
      <c r="A3526" s="115" t="s">
        <v>1259</v>
      </c>
      <c r="B3526" s="116">
        <v>58.0</v>
      </c>
    </row>
    <row r="3527">
      <c r="A3527" s="115" t="s">
        <v>1259</v>
      </c>
      <c r="B3527" s="116">
        <v>32290.0</v>
      </c>
    </row>
    <row r="3528">
      <c r="A3528" s="115" t="s">
        <v>1260</v>
      </c>
      <c r="B3528" s="116">
        <v>32798.0</v>
      </c>
    </row>
    <row r="3529">
      <c r="A3529" s="115" t="s">
        <v>1260</v>
      </c>
      <c r="B3529" s="116">
        <v>61.0</v>
      </c>
    </row>
    <row r="3530">
      <c r="A3530" s="115" t="s">
        <v>1261</v>
      </c>
      <c r="B3530" s="116">
        <v>675.0</v>
      </c>
    </row>
    <row r="3531">
      <c r="A3531" s="115" t="s">
        <v>1261</v>
      </c>
      <c r="B3531" s="116">
        <v>32752.0</v>
      </c>
    </row>
    <row r="3532">
      <c r="A3532" s="115" t="s">
        <v>1262</v>
      </c>
      <c r="B3532" s="116">
        <v>528.0</v>
      </c>
    </row>
    <row r="3533">
      <c r="A3533" s="115" t="s">
        <v>1262</v>
      </c>
      <c r="B3533" s="116">
        <v>31883.0</v>
      </c>
    </row>
    <row r="3534">
      <c r="A3534" s="115" t="s">
        <v>1263</v>
      </c>
      <c r="B3534" s="116">
        <v>33284.0</v>
      </c>
    </row>
    <row r="3535">
      <c r="A3535" s="115" t="s">
        <v>1263</v>
      </c>
      <c r="B3535" s="116">
        <v>58.0</v>
      </c>
    </row>
    <row r="3536">
      <c r="A3536" s="115" t="s">
        <v>1264</v>
      </c>
      <c r="B3536" s="116">
        <v>31918.0</v>
      </c>
    </row>
    <row r="3537">
      <c r="A3537" s="115" t="s">
        <v>1264</v>
      </c>
      <c r="B3537" s="116">
        <v>3096.0</v>
      </c>
    </row>
    <row r="3538">
      <c r="A3538" s="115" t="s">
        <v>1265</v>
      </c>
      <c r="B3538" s="116">
        <v>123.0</v>
      </c>
    </row>
    <row r="3539">
      <c r="A3539" s="115" t="s">
        <v>1265</v>
      </c>
      <c r="B3539" s="116">
        <v>32677.0</v>
      </c>
    </row>
    <row r="3540">
      <c r="A3540" s="115" t="s">
        <v>1266</v>
      </c>
      <c r="B3540" s="116">
        <v>36450.0</v>
      </c>
    </row>
    <row r="3541">
      <c r="A3541" s="115" t="s">
        <v>1266</v>
      </c>
      <c r="B3541" s="116">
        <v>512.0</v>
      </c>
    </row>
    <row r="3542">
      <c r="A3542" s="115" t="s">
        <v>1267</v>
      </c>
      <c r="B3542" s="116">
        <v>33408.0</v>
      </c>
    </row>
    <row r="3543">
      <c r="A3543" s="115" t="s">
        <v>1267</v>
      </c>
      <c r="B3543" s="116">
        <v>389.0</v>
      </c>
    </row>
    <row r="3544">
      <c r="A3544" s="115" t="s">
        <v>1281</v>
      </c>
      <c r="B3544" s="116">
        <v>23002.0</v>
      </c>
    </row>
    <row r="3545">
      <c r="A3545" s="115" t="s">
        <v>1281</v>
      </c>
      <c r="B3545" s="116">
        <v>702908.0</v>
      </c>
    </row>
    <row r="3546">
      <c r="A3546" s="115" t="s">
        <v>1281</v>
      </c>
      <c r="B3546" s="116">
        <v>351.0</v>
      </c>
    </row>
    <row r="3547">
      <c r="A3547" s="115" t="s">
        <v>1268</v>
      </c>
      <c r="B3547" s="116">
        <v>58.0</v>
      </c>
    </row>
    <row r="3548">
      <c r="A3548" s="115" t="s">
        <v>1268</v>
      </c>
      <c r="B3548" s="116">
        <v>31792.0</v>
      </c>
    </row>
    <row r="3549">
      <c r="A3549" s="115" t="s">
        <v>1269</v>
      </c>
      <c r="B3549" s="116">
        <v>1020.0</v>
      </c>
    </row>
    <row r="3550">
      <c r="A3550" s="115" t="s">
        <v>1269</v>
      </c>
      <c r="B3550" s="116">
        <v>31623.0</v>
      </c>
    </row>
    <row r="3551">
      <c r="A3551" s="115" t="s">
        <v>1270</v>
      </c>
      <c r="B3551" s="116">
        <v>32531.0</v>
      </c>
    </row>
    <row r="3552">
      <c r="A3552" s="115" t="s">
        <v>1270</v>
      </c>
      <c r="B3552" s="116">
        <v>98.0</v>
      </c>
    </row>
    <row r="3553">
      <c r="A3553" s="115" t="s">
        <v>1271</v>
      </c>
      <c r="B3553" s="116">
        <v>31951.0</v>
      </c>
    </row>
    <row r="3554">
      <c r="A3554" s="115" t="s">
        <v>1271</v>
      </c>
      <c r="B3554" s="116">
        <v>59.0</v>
      </c>
    </row>
    <row r="3555">
      <c r="A3555" s="115" t="s">
        <v>1272</v>
      </c>
      <c r="B3555" s="116">
        <v>33011.0</v>
      </c>
    </row>
    <row r="3556">
      <c r="A3556" s="115" t="s">
        <v>1272</v>
      </c>
      <c r="B3556" s="116">
        <v>180.0</v>
      </c>
    </row>
    <row r="3557">
      <c r="A3557" s="115" t="s">
        <v>1273</v>
      </c>
      <c r="B3557" s="116">
        <v>64.0</v>
      </c>
    </row>
    <row r="3558">
      <c r="A3558" s="115" t="s">
        <v>1273</v>
      </c>
      <c r="B3558" s="116">
        <v>32198.0</v>
      </c>
    </row>
    <row r="3559">
      <c r="A3559" s="115" t="s">
        <v>1274</v>
      </c>
      <c r="B3559" s="116">
        <v>58.0</v>
      </c>
    </row>
    <row r="3560">
      <c r="A3560" s="115" t="s">
        <v>1274</v>
      </c>
      <c r="B3560" s="116">
        <v>32565.0</v>
      </c>
    </row>
    <row r="3561">
      <c r="A3561" s="115" t="s">
        <v>1275</v>
      </c>
      <c r="B3561" s="116">
        <v>31440.0</v>
      </c>
    </row>
    <row r="3562">
      <c r="A3562" s="115" t="s">
        <v>1275</v>
      </c>
      <c r="B3562" s="116">
        <v>107.0</v>
      </c>
    </row>
    <row r="3563">
      <c r="A3563" s="115" t="s">
        <v>1276</v>
      </c>
      <c r="B3563" s="116">
        <v>83.0</v>
      </c>
    </row>
    <row r="3564">
      <c r="A3564" s="115" t="s">
        <v>1276</v>
      </c>
      <c r="B3564" s="116">
        <v>31769.0</v>
      </c>
    </row>
    <row r="3565">
      <c r="A3565" s="115" t="s">
        <v>1277</v>
      </c>
      <c r="B3565" s="116">
        <v>31325.0</v>
      </c>
    </row>
    <row r="3566">
      <c r="A3566" s="115" t="s">
        <v>1277</v>
      </c>
      <c r="B3566" s="116">
        <v>1453.0</v>
      </c>
    </row>
    <row r="3567">
      <c r="A3567" s="115" t="s">
        <v>1278</v>
      </c>
      <c r="B3567" s="116">
        <v>31970.0</v>
      </c>
    </row>
    <row r="3568">
      <c r="A3568" s="115" t="s">
        <v>1278</v>
      </c>
      <c r="B3568" s="116">
        <v>89.0</v>
      </c>
    </row>
    <row r="3569">
      <c r="A3569" s="115" t="s">
        <v>1279</v>
      </c>
      <c r="B3569" s="116">
        <v>32444.0</v>
      </c>
    </row>
    <row r="3570">
      <c r="A3570" s="115" t="s">
        <v>1279</v>
      </c>
      <c r="B3570" s="116">
        <v>1350.0</v>
      </c>
    </row>
    <row r="3571">
      <c r="A3571" s="115" t="s">
        <v>302</v>
      </c>
      <c r="B3571" s="116">
        <v>41902.0</v>
      </c>
    </row>
    <row r="3572">
      <c r="A3572" s="115" t="s">
        <v>302</v>
      </c>
      <c r="B3572" s="116">
        <v>29314.0</v>
      </c>
    </row>
    <row r="3573">
      <c r="A3573" s="115" t="s">
        <v>302</v>
      </c>
      <c r="B3573" s="116">
        <v>103881.0</v>
      </c>
    </row>
    <row r="3574">
      <c r="A3574" s="115" t="s">
        <v>302</v>
      </c>
      <c r="B3574" s="116">
        <v>221310.0</v>
      </c>
    </row>
    <row r="3575">
      <c r="A3575" s="115" t="s">
        <v>672</v>
      </c>
      <c r="B3575" s="116">
        <v>234.0</v>
      </c>
    </row>
    <row r="3576">
      <c r="A3576" s="115" t="s">
        <v>672</v>
      </c>
      <c r="B3576" s="116">
        <v>8810.0</v>
      </c>
    </row>
    <row r="3577">
      <c r="A3577" s="115" t="s">
        <v>673</v>
      </c>
      <c r="B3577" s="116">
        <v>3280.0</v>
      </c>
    </row>
    <row r="3578">
      <c r="A3578" s="115" t="s">
        <v>673</v>
      </c>
      <c r="B3578" s="116">
        <v>4292.0</v>
      </c>
    </row>
    <row r="3579">
      <c r="A3579" s="115" t="s">
        <v>673</v>
      </c>
      <c r="B3579" s="116">
        <v>221.0</v>
      </c>
    </row>
    <row r="3580">
      <c r="A3580" s="115" t="s">
        <v>673</v>
      </c>
      <c r="B3580" s="116">
        <v>247.0</v>
      </c>
    </row>
    <row r="3581">
      <c r="A3581" s="115" t="s">
        <v>673</v>
      </c>
      <c r="B3581" s="116">
        <v>67.0</v>
      </c>
    </row>
    <row r="3582">
      <c r="A3582" s="115" t="s">
        <v>674</v>
      </c>
      <c r="B3582" s="116">
        <v>8863.0</v>
      </c>
    </row>
    <row r="3583">
      <c r="A3583" s="115" t="s">
        <v>674</v>
      </c>
      <c r="B3583" s="116">
        <v>234.0</v>
      </c>
    </row>
    <row r="3584">
      <c r="A3584" s="115" t="s">
        <v>1371</v>
      </c>
      <c r="B3584" s="116">
        <v>35105.0</v>
      </c>
    </row>
    <row r="3585">
      <c r="A3585" s="115" t="s">
        <v>1387</v>
      </c>
      <c r="B3585" s="116">
        <v>38724.0</v>
      </c>
    </row>
    <row r="3586">
      <c r="A3586" s="115" t="s">
        <v>1651</v>
      </c>
      <c r="B3586" s="116">
        <v>42616.0</v>
      </c>
    </row>
    <row r="3587">
      <c r="A3587" s="115" t="s">
        <v>675</v>
      </c>
      <c r="B3587" s="116">
        <v>54275.0</v>
      </c>
    </row>
    <row r="3588">
      <c r="A3588" s="115" t="s">
        <v>675</v>
      </c>
      <c r="B3588" s="116">
        <v>305.0</v>
      </c>
    </row>
    <row r="3589">
      <c r="A3589" s="115" t="s">
        <v>1669</v>
      </c>
      <c r="B3589" s="116">
        <v>28714.0</v>
      </c>
    </row>
    <row r="3590">
      <c r="A3590" s="115" t="s">
        <v>1669</v>
      </c>
      <c r="B3590" s="116">
        <v>27144.0</v>
      </c>
    </row>
    <row r="3591">
      <c r="A3591" s="115" t="s">
        <v>1669</v>
      </c>
      <c r="B3591" s="116">
        <v>33836.0</v>
      </c>
    </row>
    <row r="3592">
      <c r="A3592" s="115" t="s">
        <v>568</v>
      </c>
      <c r="B3592" s="116">
        <v>33920.0</v>
      </c>
    </row>
    <row r="3593">
      <c r="A3593" s="115" t="s">
        <v>782</v>
      </c>
      <c r="B3593" s="116">
        <v>39726.0</v>
      </c>
    </row>
    <row r="3594">
      <c r="A3594" s="115" t="s">
        <v>782</v>
      </c>
      <c r="B3594" s="116">
        <v>101629.0</v>
      </c>
    </row>
    <row r="3595">
      <c r="A3595" s="115" t="s">
        <v>826</v>
      </c>
      <c r="B3595" s="116">
        <v>30353.0</v>
      </c>
    </row>
    <row r="3596">
      <c r="A3596" s="115" t="s">
        <v>721</v>
      </c>
      <c r="B3596" s="116">
        <v>36841.0</v>
      </c>
    </row>
    <row r="3597">
      <c r="A3597" s="115" t="s">
        <v>722</v>
      </c>
      <c r="B3597" s="116">
        <v>32313.0</v>
      </c>
    </row>
    <row r="3598">
      <c r="A3598" s="115" t="s">
        <v>527</v>
      </c>
      <c r="B3598" s="116">
        <v>27595.0</v>
      </c>
    </row>
    <row r="3599">
      <c r="A3599" s="115" t="s">
        <v>1475</v>
      </c>
      <c r="B3599" s="116">
        <v>26321.0</v>
      </c>
    </row>
    <row r="3600">
      <c r="A3600" s="115" t="s">
        <v>1475</v>
      </c>
      <c r="B3600" s="116">
        <v>179743.0</v>
      </c>
    </row>
    <row r="3601">
      <c r="A3601" s="115" t="s">
        <v>1460</v>
      </c>
      <c r="B3601" s="116">
        <v>38521.0</v>
      </c>
    </row>
    <row r="3602">
      <c r="A3602" s="115" t="s">
        <v>842</v>
      </c>
      <c r="B3602" s="116">
        <v>1057.0</v>
      </c>
    </row>
    <row r="3603">
      <c r="A3603" s="115" t="s">
        <v>842</v>
      </c>
      <c r="B3603" s="116">
        <v>1485.0</v>
      </c>
    </row>
    <row r="3604">
      <c r="A3604" s="115" t="s">
        <v>842</v>
      </c>
      <c r="B3604" s="116">
        <v>27.0</v>
      </c>
    </row>
    <row r="3605">
      <c r="A3605" s="115" t="s">
        <v>842</v>
      </c>
      <c r="B3605" s="116">
        <v>2165.0</v>
      </c>
    </row>
    <row r="3606">
      <c r="A3606" s="115" t="s">
        <v>1633</v>
      </c>
      <c r="B3606" s="116">
        <v>31003.0</v>
      </c>
    </row>
    <row r="3607">
      <c r="A3607" s="115" t="s">
        <v>1516</v>
      </c>
      <c r="B3607" s="116">
        <v>26537.0</v>
      </c>
    </row>
    <row r="3608">
      <c r="A3608" s="115" t="s">
        <v>1516</v>
      </c>
      <c r="B3608" s="116">
        <v>248.0</v>
      </c>
    </row>
    <row r="3609">
      <c r="A3609" s="115" t="s">
        <v>493</v>
      </c>
      <c r="B3609" s="116">
        <v>315.0</v>
      </c>
    </row>
    <row r="3610">
      <c r="A3610" s="115" t="s">
        <v>493</v>
      </c>
      <c r="B3610" s="116">
        <v>11351.0</v>
      </c>
    </row>
    <row r="3611">
      <c r="A3611" s="115" t="s">
        <v>493</v>
      </c>
      <c r="B3611" s="116">
        <v>6.0</v>
      </c>
    </row>
    <row r="3612">
      <c r="A3612" s="115" t="s">
        <v>1345</v>
      </c>
      <c r="B3612" s="116">
        <v>1438.0</v>
      </c>
    </row>
    <row r="3613">
      <c r="A3613" s="115" t="s">
        <v>1345</v>
      </c>
      <c r="B3613" s="116">
        <v>2856.0</v>
      </c>
    </row>
    <row r="3614">
      <c r="A3614" s="115" t="s">
        <v>1345</v>
      </c>
      <c r="B3614" s="116">
        <v>2555.0</v>
      </c>
    </row>
    <row r="3615">
      <c r="A3615" s="115" t="s">
        <v>1345</v>
      </c>
      <c r="B3615" s="116">
        <v>41.0</v>
      </c>
    </row>
    <row r="3616">
      <c r="A3616" s="115" t="s">
        <v>781</v>
      </c>
      <c r="B3616" s="116">
        <v>34270.0</v>
      </c>
    </row>
    <row r="3617">
      <c r="A3617" s="115" t="s">
        <v>781</v>
      </c>
      <c r="B3617" s="116">
        <v>153522.0</v>
      </c>
    </row>
    <row r="3618">
      <c r="A3618" s="115" t="s">
        <v>201</v>
      </c>
      <c r="B3618" s="116">
        <v>3238.0</v>
      </c>
    </row>
    <row r="3619">
      <c r="A3619" s="115" t="s">
        <v>201</v>
      </c>
      <c r="B3619" s="116">
        <v>555731.0</v>
      </c>
    </row>
    <row r="3620">
      <c r="A3620" s="115" t="s">
        <v>364</v>
      </c>
      <c r="B3620" s="116">
        <v>13973.0</v>
      </c>
    </row>
    <row r="3621">
      <c r="A3621" s="115" t="s">
        <v>365</v>
      </c>
      <c r="B3621" s="116">
        <v>14041.0</v>
      </c>
    </row>
    <row r="3622">
      <c r="A3622" s="115" t="s">
        <v>1652</v>
      </c>
      <c r="B3622" s="116">
        <v>33975.0</v>
      </c>
    </row>
    <row r="3623">
      <c r="A3623" s="115" t="s">
        <v>202</v>
      </c>
      <c r="B3623" s="116">
        <v>6103.0</v>
      </c>
    </row>
    <row r="3624">
      <c r="A3624" s="115" t="s">
        <v>202</v>
      </c>
      <c r="B3624" s="116">
        <v>99573.0</v>
      </c>
    </row>
    <row r="3625">
      <c r="A3625" s="115" t="s">
        <v>203</v>
      </c>
      <c r="B3625" s="116">
        <v>307449.0</v>
      </c>
    </row>
    <row r="3626">
      <c r="A3626" s="115" t="s">
        <v>203</v>
      </c>
      <c r="B3626" s="116">
        <v>4182.0</v>
      </c>
    </row>
    <row r="3627">
      <c r="A3627" s="115" t="s">
        <v>199</v>
      </c>
      <c r="B3627" s="116">
        <v>203255.0</v>
      </c>
    </row>
    <row r="3628">
      <c r="A3628" s="115" t="s">
        <v>199</v>
      </c>
      <c r="B3628" s="116">
        <v>3862.0</v>
      </c>
    </row>
    <row r="3629">
      <c r="A3629" s="115" t="s">
        <v>199</v>
      </c>
      <c r="B3629" s="116">
        <v>12.0</v>
      </c>
    </row>
    <row r="3630">
      <c r="A3630" s="115" t="s">
        <v>469</v>
      </c>
      <c r="B3630" s="116">
        <v>35025.0</v>
      </c>
    </row>
    <row r="3631">
      <c r="A3631" s="115" t="s">
        <v>469</v>
      </c>
      <c r="B3631" s="116">
        <v>4.0</v>
      </c>
    </row>
    <row r="3632">
      <c r="A3632" s="115" t="s">
        <v>469</v>
      </c>
      <c r="B3632" s="116">
        <v>1858.0</v>
      </c>
    </row>
    <row r="3633">
      <c r="A3633" s="115" t="s">
        <v>469</v>
      </c>
      <c r="B3633" s="116">
        <v>2847.0</v>
      </c>
    </row>
    <row r="3634">
      <c r="A3634" s="115" t="s">
        <v>509</v>
      </c>
      <c r="B3634" s="116">
        <v>134210.0</v>
      </c>
    </row>
    <row r="3635">
      <c r="A3635" s="115" t="s">
        <v>509</v>
      </c>
      <c r="B3635" s="116">
        <v>7888.0</v>
      </c>
    </row>
    <row r="3636">
      <c r="A3636" s="115" t="s">
        <v>200</v>
      </c>
      <c r="B3636" s="116">
        <v>376505.0</v>
      </c>
    </row>
    <row r="3637">
      <c r="A3637" s="115" t="s">
        <v>200</v>
      </c>
      <c r="B3637" s="116">
        <v>53568.0</v>
      </c>
    </row>
    <row r="3638">
      <c r="A3638" s="115" t="s">
        <v>1282</v>
      </c>
      <c r="B3638" s="116">
        <v>100392.0</v>
      </c>
    </row>
    <row r="3639">
      <c r="A3639" s="115" t="s">
        <v>1282</v>
      </c>
      <c r="B3639" s="116">
        <v>747421.0</v>
      </c>
    </row>
    <row r="3640">
      <c r="A3640" s="115" t="s">
        <v>1282</v>
      </c>
      <c r="B3640" s="116">
        <v>31823.0</v>
      </c>
    </row>
    <row r="3641">
      <c r="A3641" s="115" t="s">
        <v>1283</v>
      </c>
      <c r="B3641" s="116">
        <v>72371.0</v>
      </c>
    </row>
    <row r="3642">
      <c r="A3642" s="115" t="s">
        <v>1283</v>
      </c>
      <c r="B3642" s="116">
        <v>1139654.0</v>
      </c>
    </row>
    <row r="3643">
      <c r="A3643" s="115" t="s">
        <v>1283</v>
      </c>
      <c r="B3643" s="116">
        <v>34865.0</v>
      </c>
    </row>
    <row r="3644">
      <c r="A3644" s="115" t="s">
        <v>1523</v>
      </c>
      <c r="B3644" s="116">
        <v>94023.0</v>
      </c>
    </row>
    <row r="3645">
      <c r="A3645" s="115" t="s">
        <v>2867</v>
      </c>
      <c r="B3645" s="116">
        <v>846.0</v>
      </c>
    </row>
    <row r="3646">
      <c r="A3646" s="115" t="s">
        <v>2867</v>
      </c>
      <c r="B3646" s="116">
        <v>1.0</v>
      </c>
    </row>
    <row r="3647">
      <c r="A3647" s="115" t="s">
        <v>2868</v>
      </c>
      <c r="B3647" s="116">
        <v>846.0</v>
      </c>
    </row>
    <row r="3648">
      <c r="A3648" s="115" t="s">
        <v>2868</v>
      </c>
      <c r="B3648" s="116">
        <v>1.0</v>
      </c>
    </row>
    <row r="3649">
      <c r="A3649" s="115" t="s">
        <v>2869</v>
      </c>
      <c r="B3649" s="116">
        <v>1.0</v>
      </c>
    </row>
    <row r="3650">
      <c r="A3650" s="115" t="s">
        <v>2869</v>
      </c>
      <c r="B3650" s="116">
        <v>846.0</v>
      </c>
    </row>
    <row r="3651">
      <c r="A3651" s="115" t="s">
        <v>580</v>
      </c>
      <c r="B3651" s="116">
        <v>16840.0</v>
      </c>
    </row>
    <row r="3652">
      <c r="A3652" s="115" t="s">
        <v>580</v>
      </c>
      <c r="B3652" s="116">
        <v>1.0</v>
      </c>
    </row>
    <row r="3653">
      <c r="A3653" s="115" t="s">
        <v>580</v>
      </c>
      <c r="B3653" s="116">
        <v>73.0</v>
      </c>
    </row>
    <row r="3654">
      <c r="A3654" s="115" t="s">
        <v>580</v>
      </c>
      <c r="B3654" s="116">
        <v>2879.0</v>
      </c>
    </row>
    <row r="3655">
      <c r="A3655" s="115" t="s">
        <v>580</v>
      </c>
      <c r="B3655" s="116">
        <v>7209.0</v>
      </c>
    </row>
    <row r="3656">
      <c r="A3656" s="115" t="s">
        <v>580</v>
      </c>
      <c r="B3656" s="116">
        <v>4447.0</v>
      </c>
    </row>
    <row r="3657">
      <c r="A3657" s="115" t="s">
        <v>580</v>
      </c>
      <c r="B3657" s="116">
        <v>2416.0</v>
      </c>
    </row>
    <row r="3658">
      <c r="A3658" s="115" t="s">
        <v>580</v>
      </c>
      <c r="B3658" s="116">
        <v>74213.0</v>
      </c>
    </row>
    <row r="3659">
      <c r="A3659" s="115" t="s">
        <v>580</v>
      </c>
      <c r="B3659" s="116">
        <v>528.0</v>
      </c>
    </row>
    <row r="3660">
      <c r="A3660" s="115" t="s">
        <v>580</v>
      </c>
      <c r="B3660" s="116">
        <v>1296.0</v>
      </c>
    </row>
    <row r="3661">
      <c r="A3661" s="115" t="s">
        <v>580</v>
      </c>
      <c r="B3661" s="116">
        <v>1296.0</v>
      </c>
    </row>
    <row r="3662">
      <c r="A3662" s="115" t="s">
        <v>580</v>
      </c>
      <c r="B3662" s="116">
        <v>5736.0</v>
      </c>
    </row>
    <row r="3663">
      <c r="A3663" s="115" t="s">
        <v>580</v>
      </c>
      <c r="B3663" s="116">
        <v>95327.0</v>
      </c>
    </row>
    <row r="3664">
      <c r="A3664" s="115" t="s">
        <v>580</v>
      </c>
      <c r="B3664" s="116">
        <v>73266.0</v>
      </c>
    </row>
    <row r="3665">
      <c r="A3665" s="115" t="s">
        <v>580</v>
      </c>
      <c r="B3665" s="116">
        <v>1328.0</v>
      </c>
    </row>
    <row r="3666">
      <c r="A3666" s="115" t="s">
        <v>580</v>
      </c>
      <c r="B3666" s="116">
        <v>9027.0</v>
      </c>
    </row>
    <row r="3667">
      <c r="A3667" s="115" t="s">
        <v>580</v>
      </c>
      <c r="B3667" s="116">
        <v>51216.0</v>
      </c>
    </row>
    <row r="3668">
      <c r="A3668" s="115" t="s">
        <v>763</v>
      </c>
      <c r="B3668" s="116">
        <v>11347.0</v>
      </c>
    </row>
    <row r="3669">
      <c r="A3669" s="115" t="s">
        <v>763</v>
      </c>
      <c r="B3669" s="116">
        <v>0.0</v>
      </c>
    </row>
    <row r="3670">
      <c r="A3670" s="115" t="s">
        <v>763</v>
      </c>
      <c r="B3670" s="116">
        <v>2019.0</v>
      </c>
    </row>
    <row r="3671">
      <c r="A3671" s="115" t="s">
        <v>763</v>
      </c>
      <c r="B3671" s="116">
        <v>22753.0</v>
      </c>
    </row>
    <row r="3672">
      <c r="A3672" s="115" t="s">
        <v>763</v>
      </c>
      <c r="B3672" s="116">
        <v>419.0</v>
      </c>
    </row>
    <row r="3673">
      <c r="A3673" s="115" t="s">
        <v>763</v>
      </c>
      <c r="B3673" s="116">
        <v>1568.0</v>
      </c>
    </row>
    <row r="3674">
      <c r="A3674" s="115" t="s">
        <v>763</v>
      </c>
      <c r="B3674" s="116">
        <v>1818.0</v>
      </c>
    </row>
    <row r="3675">
      <c r="A3675" s="115" t="s">
        <v>763</v>
      </c>
      <c r="B3675" s="116">
        <v>9573.0</v>
      </c>
    </row>
    <row r="3676">
      <c r="A3676" s="115" t="s">
        <v>763</v>
      </c>
      <c r="B3676" s="116">
        <v>9573.0</v>
      </c>
    </row>
    <row r="3677">
      <c r="A3677" s="115" t="s">
        <v>763</v>
      </c>
      <c r="B3677" s="116">
        <v>9573.0</v>
      </c>
    </row>
    <row r="3678">
      <c r="A3678" s="115" t="s">
        <v>829</v>
      </c>
      <c r="B3678" s="116">
        <v>42980.0</v>
      </c>
    </row>
    <row r="3679">
      <c r="A3679" s="115" t="s">
        <v>727</v>
      </c>
      <c r="B3679" s="116">
        <v>64413.0</v>
      </c>
    </row>
    <row r="3680">
      <c r="A3680" s="115" t="s">
        <v>530</v>
      </c>
      <c r="B3680" s="116">
        <v>28942.0</v>
      </c>
    </row>
    <row r="3681">
      <c r="A3681" s="115" t="s">
        <v>520</v>
      </c>
      <c r="B3681" s="116">
        <v>707.0</v>
      </c>
    </row>
    <row r="3682">
      <c r="A3682" s="115" t="s">
        <v>577</v>
      </c>
      <c r="B3682" s="116">
        <v>73.0</v>
      </c>
    </row>
    <row r="3683">
      <c r="A3683" s="115" t="s">
        <v>577</v>
      </c>
      <c r="B3683" s="116">
        <v>16107.0</v>
      </c>
    </row>
    <row r="3684">
      <c r="A3684" s="115" t="s">
        <v>577</v>
      </c>
      <c r="B3684" s="116">
        <v>1.0</v>
      </c>
    </row>
    <row r="3685">
      <c r="A3685" s="115" t="s">
        <v>577</v>
      </c>
      <c r="B3685" s="116">
        <v>12488.0</v>
      </c>
    </row>
    <row r="3686">
      <c r="A3686" s="115" t="s">
        <v>577</v>
      </c>
      <c r="B3686" s="116">
        <v>5966.0</v>
      </c>
    </row>
    <row r="3687">
      <c r="A3687" s="115" t="s">
        <v>577</v>
      </c>
      <c r="B3687" s="116">
        <v>1325.0</v>
      </c>
    </row>
    <row r="3688">
      <c r="A3688" s="115" t="s">
        <v>577</v>
      </c>
      <c r="B3688" s="116">
        <v>1231.0</v>
      </c>
    </row>
    <row r="3689">
      <c r="A3689" s="115" t="s">
        <v>577</v>
      </c>
      <c r="B3689" s="116">
        <v>28461.0</v>
      </c>
    </row>
    <row r="3690">
      <c r="A3690" s="115" t="s">
        <v>577</v>
      </c>
      <c r="B3690" s="116">
        <v>67.0</v>
      </c>
    </row>
    <row r="3691">
      <c r="A3691" s="115" t="s">
        <v>577</v>
      </c>
      <c r="B3691" s="116">
        <v>528.0</v>
      </c>
    </row>
    <row r="3692">
      <c r="A3692" s="115" t="s">
        <v>577</v>
      </c>
      <c r="B3692" s="116">
        <v>528.0</v>
      </c>
    </row>
    <row r="3693">
      <c r="A3693" s="115" t="s">
        <v>577</v>
      </c>
      <c r="B3693" s="116">
        <v>6470.0</v>
      </c>
    </row>
    <row r="3694">
      <c r="A3694" s="115" t="s">
        <v>577</v>
      </c>
      <c r="B3694" s="116">
        <v>47649.0</v>
      </c>
    </row>
    <row r="3695">
      <c r="A3695" s="115" t="s">
        <v>577</v>
      </c>
      <c r="B3695" s="116">
        <v>28210.0</v>
      </c>
    </row>
    <row r="3696">
      <c r="A3696" s="115" t="s">
        <v>577</v>
      </c>
      <c r="B3696" s="116">
        <v>815.0</v>
      </c>
    </row>
    <row r="3697">
      <c r="A3697" s="115" t="s">
        <v>577</v>
      </c>
      <c r="B3697" s="116">
        <v>9042.0</v>
      </c>
    </row>
    <row r="3698">
      <c r="A3698" s="115" t="s">
        <v>577</v>
      </c>
      <c r="B3698" s="116">
        <v>25616.0</v>
      </c>
    </row>
    <row r="3699">
      <c r="A3699" s="115" t="s">
        <v>655</v>
      </c>
      <c r="B3699" s="116">
        <v>86681.0</v>
      </c>
    </row>
    <row r="3700">
      <c r="A3700" s="115" t="s">
        <v>655</v>
      </c>
      <c r="B3700" s="116">
        <v>1068.0</v>
      </c>
    </row>
    <row r="3701">
      <c r="A3701" s="115" t="s">
        <v>1478</v>
      </c>
      <c r="B3701" s="116">
        <v>35464.0</v>
      </c>
    </row>
    <row r="3702">
      <c r="A3702" s="115" t="s">
        <v>1478</v>
      </c>
      <c r="B3702" s="116">
        <v>2298221.0</v>
      </c>
    </row>
    <row r="3703">
      <c r="A3703" s="115" t="s">
        <v>508</v>
      </c>
      <c r="B3703" s="116">
        <v>12958.0</v>
      </c>
    </row>
    <row r="3704">
      <c r="A3704" s="115" t="s">
        <v>508</v>
      </c>
      <c r="B3704" s="116">
        <v>8399.0</v>
      </c>
    </row>
    <row r="3705">
      <c r="A3705" s="115" t="s">
        <v>1233</v>
      </c>
      <c r="B3705" s="116">
        <v>1013.0</v>
      </c>
    </row>
    <row r="3706">
      <c r="A3706" s="115" t="s">
        <v>1233</v>
      </c>
      <c r="B3706" s="116">
        <v>32992.0</v>
      </c>
    </row>
    <row r="3707">
      <c r="A3707" s="115" t="s">
        <v>1234</v>
      </c>
      <c r="B3707" s="116">
        <v>4364.0</v>
      </c>
    </row>
    <row r="3708">
      <c r="A3708" s="115" t="s">
        <v>1234</v>
      </c>
      <c r="B3708" s="116">
        <v>37905.0</v>
      </c>
    </row>
    <row r="3709">
      <c r="A3709" s="115" t="s">
        <v>1235</v>
      </c>
      <c r="B3709" s="116">
        <v>47024.0</v>
      </c>
    </row>
    <row r="3710">
      <c r="A3710" s="115" t="s">
        <v>1235</v>
      </c>
      <c r="B3710" s="116">
        <v>235.0</v>
      </c>
    </row>
    <row r="3711">
      <c r="A3711" s="115" t="s">
        <v>1240</v>
      </c>
      <c r="B3711" s="116">
        <v>525.0</v>
      </c>
    </row>
    <row r="3712">
      <c r="A3712" s="115" t="s">
        <v>1240</v>
      </c>
      <c r="B3712" s="116">
        <v>39846.0</v>
      </c>
    </row>
    <row r="3713">
      <c r="A3713" s="115" t="s">
        <v>1236</v>
      </c>
      <c r="B3713" s="116">
        <v>42033.0</v>
      </c>
    </row>
    <row r="3714">
      <c r="A3714" s="115" t="s">
        <v>1237</v>
      </c>
      <c r="B3714" s="116">
        <v>29834.0</v>
      </c>
    </row>
    <row r="3715">
      <c r="A3715" s="115" t="s">
        <v>1237</v>
      </c>
      <c r="B3715" s="116">
        <v>6534.0</v>
      </c>
    </row>
    <row r="3716">
      <c r="A3716" s="115" t="s">
        <v>2872</v>
      </c>
      <c r="B3716" s="116">
        <v>40300.0</v>
      </c>
    </row>
    <row r="3717">
      <c r="A3717" s="115" t="s">
        <v>784</v>
      </c>
      <c r="B3717" s="116">
        <v>67881.0</v>
      </c>
    </row>
    <row r="3718">
      <c r="A3718" s="115" t="s">
        <v>784</v>
      </c>
      <c r="B3718" s="116">
        <v>716781.0</v>
      </c>
    </row>
    <row r="3719">
      <c r="A3719" s="115" t="s">
        <v>1238</v>
      </c>
      <c r="B3719" s="116">
        <v>485909.0</v>
      </c>
    </row>
    <row r="3720">
      <c r="A3720" s="115" t="s">
        <v>1238</v>
      </c>
      <c r="B3720" s="116">
        <v>13726.0</v>
      </c>
    </row>
    <row r="3721">
      <c r="A3721" s="115" t="s">
        <v>1238</v>
      </c>
      <c r="B3721" s="116">
        <v>38968.0</v>
      </c>
    </row>
    <row r="3722">
      <c r="A3722" s="115" t="s">
        <v>1239</v>
      </c>
      <c r="B3722" s="116">
        <v>85504.0</v>
      </c>
    </row>
    <row r="3723">
      <c r="A3723" s="115" t="s">
        <v>1239</v>
      </c>
      <c r="B3723" s="116">
        <v>307308.0</v>
      </c>
    </row>
    <row r="3724">
      <c r="A3724" s="115" t="s">
        <v>1239</v>
      </c>
      <c r="B3724" s="116">
        <v>18775.0</v>
      </c>
    </row>
    <row r="3725">
      <c r="A3725" s="115" t="s">
        <v>1579</v>
      </c>
      <c r="B3725" s="116">
        <v>50937.0</v>
      </c>
    </row>
    <row r="3726">
      <c r="A3726" s="115" t="s">
        <v>1579</v>
      </c>
      <c r="B3726" s="116">
        <v>47958.0</v>
      </c>
    </row>
    <row r="3727">
      <c r="A3727" s="115" t="s">
        <v>1579</v>
      </c>
      <c r="B3727" s="116">
        <v>97.0</v>
      </c>
    </row>
    <row r="3728">
      <c r="A3728" s="115" t="s">
        <v>2874</v>
      </c>
      <c r="B3728" s="116">
        <v>1.0</v>
      </c>
    </row>
    <row r="3729">
      <c r="A3729" s="115" t="s">
        <v>2874</v>
      </c>
      <c r="B3729" s="116">
        <v>862.0</v>
      </c>
    </row>
    <row r="3730">
      <c r="A3730" s="115" t="s">
        <v>2876</v>
      </c>
      <c r="B3730" s="116">
        <v>862.0</v>
      </c>
    </row>
    <row r="3731">
      <c r="A3731" s="115" t="s">
        <v>2876</v>
      </c>
      <c r="B3731" s="116">
        <v>1.0</v>
      </c>
    </row>
    <row r="3732">
      <c r="A3732" s="115" t="s">
        <v>511</v>
      </c>
      <c r="B3732" s="116">
        <v>10563.0</v>
      </c>
    </row>
    <row r="3733">
      <c r="A3733" s="115" t="s">
        <v>511</v>
      </c>
      <c r="B3733" s="116">
        <v>48986.0</v>
      </c>
    </row>
    <row r="3734">
      <c r="A3734" s="115" t="s">
        <v>233</v>
      </c>
      <c r="B3734" s="116">
        <v>21868.0</v>
      </c>
    </row>
    <row r="3735">
      <c r="A3735" s="115" t="s">
        <v>1078</v>
      </c>
      <c r="B3735" s="116">
        <v>369.0</v>
      </c>
    </row>
    <row r="3736">
      <c r="A3736" s="115" t="s">
        <v>1078</v>
      </c>
      <c r="B3736" s="116">
        <v>14632.0</v>
      </c>
    </row>
    <row r="3737">
      <c r="A3737" s="115" t="s">
        <v>1656</v>
      </c>
      <c r="B3737" s="116">
        <v>50392.0</v>
      </c>
    </row>
    <row r="3738">
      <c r="A3738" s="115" t="s">
        <v>821</v>
      </c>
      <c r="B3738" s="116">
        <v>32517.0</v>
      </c>
    </row>
    <row r="3739">
      <c r="A3739" s="115" t="s">
        <v>822</v>
      </c>
      <c r="B3739" s="116">
        <v>28716.0</v>
      </c>
    </row>
    <row r="3740">
      <c r="A3740" s="115" t="s">
        <v>737</v>
      </c>
      <c r="B3740" s="116">
        <v>33481.0</v>
      </c>
    </row>
    <row r="3741">
      <c r="A3741" s="115" t="s">
        <v>390</v>
      </c>
      <c r="B3741" s="116">
        <v>310.0</v>
      </c>
    </row>
    <row r="3742">
      <c r="A3742" s="115" t="s">
        <v>390</v>
      </c>
      <c r="B3742" s="116">
        <v>64.0</v>
      </c>
    </row>
    <row r="3743">
      <c r="A3743" s="115" t="s">
        <v>390</v>
      </c>
      <c r="B3743" s="116">
        <v>2351.0</v>
      </c>
    </row>
    <row r="3744">
      <c r="A3744" s="115" t="s">
        <v>390</v>
      </c>
      <c r="B3744" s="116">
        <v>2619.0</v>
      </c>
    </row>
    <row r="3745">
      <c r="A3745" s="115" t="s">
        <v>390</v>
      </c>
      <c r="B3745" s="116">
        <v>207.0</v>
      </c>
    </row>
    <row r="3746">
      <c r="A3746" s="115" t="s">
        <v>390</v>
      </c>
      <c r="B3746" s="116">
        <v>148.0</v>
      </c>
    </row>
    <row r="3747">
      <c r="A3747" s="115" t="s">
        <v>390</v>
      </c>
      <c r="B3747" s="116">
        <v>4609.0</v>
      </c>
    </row>
    <row r="3748">
      <c r="A3748" s="115" t="s">
        <v>390</v>
      </c>
      <c r="B3748" s="116">
        <v>254.0</v>
      </c>
    </row>
    <row r="3749">
      <c r="A3749" s="115" t="s">
        <v>390</v>
      </c>
      <c r="B3749" s="116">
        <v>10461.0</v>
      </c>
    </row>
    <row r="3750">
      <c r="A3750" s="115" t="s">
        <v>390</v>
      </c>
      <c r="B3750" s="116">
        <v>608.0</v>
      </c>
    </row>
    <row r="3751">
      <c r="A3751" s="115" t="s">
        <v>390</v>
      </c>
      <c r="B3751" s="116">
        <v>64.0</v>
      </c>
    </row>
    <row r="3752">
      <c r="A3752" s="115" t="s">
        <v>1740</v>
      </c>
      <c r="B3752" s="116">
        <v>19171.0</v>
      </c>
    </row>
    <row r="3753">
      <c r="A3753" s="115" t="s">
        <v>1553</v>
      </c>
      <c r="B3753" s="116">
        <v>270.0</v>
      </c>
    </row>
    <row r="3754">
      <c r="A3754" s="115" t="s">
        <v>1553</v>
      </c>
      <c r="B3754" s="116">
        <v>10282.0</v>
      </c>
    </row>
    <row r="3755">
      <c r="A3755" s="115" t="s">
        <v>1741</v>
      </c>
      <c r="B3755" s="116">
        <v>16636.0</v>
      </c>
    </row>
    <row r="3756">
      <c r="A3756" s="115" t="s">
        <v>539</v>
      </c>
      <c r="B3756" s="116">
        <v>23332.0</v>
      </c>
    </row>
    <row r="3757">
      <c r="A3757" s="115" t="s">
        <v>1487</v>
      </c>
      <c r="B3757" s="116">
        <v>67977.0</v>
      </c>
    </row>
    <row r="3758">
      <c r="A3758" s="115" t="s">
        <v>1487</v>
      </c>
      <c r="B3758" s="116">
        <v>24742.0</v>
      </c>
    </row>
    <row r="3759">
      <c r="A3759" s="115" t="s">
        <v>389</v>
      </c>
      <c r="B3759" s="116">
        <v>2433.0</v>
      </c>
    </row>
    <row r="3760">
      <c r="A3760" s="115" t="s">
        <v>389</v>
      </c>
      <c r="B3760" s="116">
        <v>111.0</v>
      </c>
    </row>
    <row r="3761">
      <c r="A3761" s="115" t="s">
        <v>389</v>
      </c>
      <c r="B3761" s="116">
        <v>622.0</v>
      </c>
    </row>
    <row r="3762">
      <c r="A3762" s="115" t="s">
        <v>389</v>
      </c>
      <c r="B3762" s="116">
        <v>207.0</v>
      </c>
    </row>
    <row r="3763">
      <c r="A3763" s="115" t="s">
        <v>389</v>
      </c>
      <c r="B3763" s="116">
        <v>397.0</v>
      </c>
    </row>
    <row r="3764">
      <c r="A3764" s="115" t="s">
        <v>389</v>
      </c>
      <c r="B3764" s="116">
        <v>449.0</v>
      </c>
    </row>
    <row r="3765">
      <c r="A3765" s="115" t="s">
        <v>389</v>
      </c>
      <c r="B3765" s="116">
        <v>2806.0</v>
      </c>
    </row>
    <row r="3766">
      <c r="A3766" s="115" t="s">
        <v>389</v>
      </c>
      <c r="B3766" s="116">
        <v>63.0</v>
      </c>
    </row>
    <row r="3767">
      <c r="A3767" s="115" t="s">
        <v>389</v>
      </c>
      <c r="B3767" s="116">
        <v>663.0</v>
      </c>
    </row>
    <row r="3768">
      <c r="A3768" s="115" t="s">
        <v>389</v>
      </c>
      <c r="B3768" s="116">
        <v>182.0</v>
      </c>
    </row>
    <row r="3769">
      <c r="A3769" s="115" t="s">
        <v>389</v>
      </c>
      <c r="B3769" s="116">
        <v>11383.0</v>
      </c>
    </row>
    <row r="3770">
      <c r="A3770" s="115" t="s">
        <v>1612</v>
      </c>
      <c r="B3770" s="116">
        <v>30858.0</v>
      </c>
    </row>
    <row r="3771">
      <c r="A3771" s="115" t="s">
        <v>1612</v>
      </c>
      <c r="B3771" s="116">
        <v>97.0</v>
      </c>
    </row>
    <row r="3772">
      <c r="A3772" s="115" t="s">
        <v>1612</v>
      </c>
      <c r="B3772" s="116">
        <v>97.0</v>
      </c>
    </row>
    <row r="3773">
      <c r="A3773" s="115" t="s">
        <v>858</v>
      </c>
      <c r="B3773" s="116">
        <v>6.0</v>
      </c>
    </row>
    <row r="3774">
      <c r="A3774" s="115" t="s">
        <v>858</v>
      </c>
      <c r="B3774" s="116">
        <v>35565.0</v>
      </c>
    </row>
    <row r="3775">
      <c r="A3775" s="115" t="s">
        <v>858</v>
      </c>
      <c r="B3775" s="116">
        <v>311.0</v>
      </c>
    </row>
    <row r="3776">
      <c r="A3776" s="115" t="s">
        <v>858</v>
      </c>
      <c r="B3776" s="116">
        <v>35565.0</v>
      </c>
    </row>
    <row r="3777">
      <c r="A3777" s="115" t="s">
        <v>859</v>
      </c>
      <c r="B3777" s="116">
        <v>29040.0</v>
      </c>
    </row>
    <row r="3778">
      <c r="A3778" s="115" t="s">
        <v>859</v>
      </c>
      <c r="B3778" s="116">
        <v>6.0</v>
      </c>
    </row>
    <row r="3779">
      <c r="A3779" s="115" t="s">
        <v>859</v>
      </c>
      <c r="B3779" s="116">
        <v>311.0</v>
      </c>
    </row>
    <row r="3780">
      <c r="A3780" s="115" t="s">
        <v>860</v>
      </c>
      <c r="B3780" s="116">
        <v>6.0</v>
      </c>
    </row>
    <row r="3781">
      <c r="A3781" s="115" t="s">
        <v>860</v>
      </c>
      <c r="B3781" s="116">
        <v>35156.0</v>
      </c>
    </row>
    <row r="3782">
      <c r="A3782" s="115" t="s">
        <v>860</v>
      </c>
      <c r="B3782" s="116">
        <v>311.0</v>
      </c>
    </row>
    <row r="3783">
      <c r="A3783" s="115" t="s">
        <v>1007</v>
      </c>
      <c r="B3783" s="116">
        <v>556026.0</v>
      </c>
    </row>
    <row r="3784">
      <c r="A3784" s="115" t="s">
        <v>1007</v>
      </c>
      <c r="B3784" s="116">
        <v>21273.0</v>
      </c>
    </row>
    <row r="3785">
      <c r="A3785" s="115" t="s">
        <v>1007</v>
      </c>
      <c r="B3785" s="116">
        <v>495.0</v>
      </c>
    </row>
    <row r="3786">
      <c r="A3786" s="115" t="s">
        <v>1007</v>
      </c>
      <c r="B3786" s="116">
        <v>1893.0</v>
      </c>
    </row>
    <row r="3787">
      <c r="A3787" s="115" t="s">
        <v>1007</v>
      </c>
      <c r="B3787" s="116">
        <v>11550.0</v>
      </c>
    </row>
    <row r="3788">
      <c r="A3788" s="115" t="s">
        <v>1008</v>
      </c>
      <c r="B3788" s="116">
        <v>10744.0</v>
      </c>
    </row>
    <row r="3789">
      <c r="A3789" s="115" t="s">
        <v>1008</v>
      </c>
      <c r="B3789" s="116">
        <v>27552.0</v>
      </c>
    </row>
    <row r="3790">
      <c r="A3790" s="115" t="s">
        <v>1008</v>
      </c>
      <c r="B3790" s="116">
        <v>4225.0</v>
      </c>
    </row>
    <row r="3791">
      <c r="A3791" s="115" t="s">
        <v>1008</v>
      </c>
      <c r="B3791" s="116">
        <v>949049.0</v>
      </c>
    </row>
    <row r="3792">
      <c r="A3792" s="115" t="s">
        <v>1008</v>
      </c>
      <c r="B3792" s="116">
        <v>5210607.0</v>
      </c>
    </row>
    <row r="3793">
      <c r="A3793" s="115" t="s">
        <v>1008</v>
      </c>
      <c r="B3793" s="116">
        <v>11037.0</v>
      </c>
    </row>
    <row r="3794">
      <c r="A3794" s="115" t="s">
        <v>1008</v>
      </c>
      <c r="B3794" s="116">
        <v>493.0</v>
      </c>
    </row>
    <row r="3795">
      <c r="A3795" s="115" t="s">
        <v>1008</v>
      </c>
      <c r="B3795" s="116">
        <v>688913.0</v>
      </c>
    </row>
    <row r="3796">
      <c r="A3796" s="115" t="s">
        <v>1008</v>
      </c>
      <c r="B3796" s="116">
        <v>500.0</v>
      </c>
    </row>
    <row r="3797">
      <c r="A3797" s="115" t="s">
        <v>1008</v>
      </c>
      <c r="B3797" s="116">
        <v>2972.0</v>
      </c>
    </row>
    <row r="3798">
      <c r="A3798" s="115" t="s">
        <v>1008</v>
      </c>
      <c r="B3798" s="116">
        <v>249559.0</v>
      </c>
    </row>
    <row r="3799">
      <c r="A3799" s="115" t="s">
        <v>1009</v>
      </c>
      <c r="B3799" s="116">
        <v>4625.0</v>
      </c>
    </row>
    <row r="3800">
      <c r="A3800" s="115" t="s">
        <v>1009</v>
      </c>
      <c r="B3800" s="116">
        <v>36.0</v>
      </c>
    </row>
    <row r="3801">
      <c r="A3801" s="115" t="s">
        <v>1009</v>
      </c>
      <c r="B3801" s="116">
        <v>125865.0</v>
      </c>
    </row>
    <row r="3802">
      <c r="A3802" s="115" t="s">
        <v>1009</v>
      </c>
      <c r="B3802" s="116">
        <v>233349.0</v>
      </c>
    </row>
    <row r="3803">
      <c r="A3803" s="115" t="s">
        <v>1009</v>
      </c>
      <c r="B3803" s="116">
        <v>177160.0</v>
      </c>
    </row>
    <row r="3804">
      <c r="A3804" s="115" t="s">
        <v>1009</v>
      </c>
      <c r="B3804" s="116">
        <v>0.0</v>
      </c>
    </row>
    <row r="3805">
      <c r="A3805" s="115" t="s">
        <v>1009</v>
      </c>
      <c r="B3805" s="116">
        <v>52.0</v>
      </c>
    </row>
    <row r="3806">
      <c r="A3806" s="115" t="s">
        <v>1010</v>
      </c>
      <c r="B3806" s="116">
        <v>86.0</v>
      </c>
    </row>
    <row r="3807">
      <c r="A3807" s="115" t="s">
        <v>1010</v>
      </c>
      <c r="B3807" s="116">
        <v>148262.0</v>
      </c>
    </row>
    <row r="3808">
      <c r="A3808" s="115" t="s">
        <v>1637</v>
      </c>
      <c r="B3808" s="116">
        <v>26906.0</v>
      </c>
    </row>
    <row r="3809">
      <c r="A3809" s="115" t="s">
        <v>1378</v>
      </c>
      <c r="B3809" s="116">
        <v>24702.0</v>
      </c>
    </row>
    <row r="3810">
      <c r="A3810" s="115" t="s">
        <v>1394</v>
      </c>
      <c r="B3810" s="116">
        <v>3133.0</v>
      </c>
    </row>
    <row r="3811">
      <c r="A3811" s="115" t="s">
        <v>582</v>
      </c>
      <c r="B3811" s="116">
        <v>71.0</v>
      </c>
    </row>
    <row r="3812">
      <c r="A3812" s="115" t="s">
        <v>582</v>
      </c>
      <c r="B3812" s="116">
        <v>1.0</v>
      </c>
    </row>
    <row r="3813">
      <c r="A3813" s="115" t="s">
        <v>582</v>
      </c>
      <c r="B3813" s="116">
        <v>17042.0</v>
      </c>
    </row>
    <row r="3814">
      <c r="A3814" s="115" t="s">
        <v>582</v>
      </c>
      <c r="B3814" s="116">
        <v>1314.0</v>
      </c>
    </row>
    <row r="3815">
      <c r="A3815" s="115" t="s">
        <v>582</v>
      </c>
      <c r="B3815" s="116">
        <v>5153.0</v>
      </c>
    </row>
    <row r="3816">
      <c r="A3816" s="115" t="s">
        <v>582</v>
      </c>
      <c r="B3816" s="116">
        <v>3783.0</v>
      </c>
    </row>
    <row r="3817">
      <c r="A3817" s="115" t="s">
        <v>582</v>
      </c>
      <c r="B3817" s="116">
        <v>1327.0</v>
      </c>
    </row>
    <row r="3818">
      <c r="A3818" s="115" t="s">
        <v>582</v>
      </c>
      <c r="B3818" s="116">
        <v>73850.0</v>
      </c>
    </row>
    <row r="3819">
      <c r="A3819" s="115" t="s">
        <v>582</v>
      </c>
      <c r="B3819" s="116">
        <v>67.0</v>
      </c>
    </row>
    <row r="3820">
      <c r="A3820" s="115" t="s">
        <v>582</v>
      </c>
      <c r="B3820" s="116">
        <v>528.0</v>
      </c>
    </row>
    <row r="3821">
      <c r="A3821" s="115" t="s">
        <v>582</v>
      </c>
      <c r="B3821" s="116">
        <v>528.0</v>
      </c>
    </row>
    <row r="3822">
      <c r="A3822" s="115" t="s">
        <v>582</v>
      </c>
      <c r="B3822" s="116">
        <v>5842.0</v>
      </c>
    </row>
    <row r="3823">
      <c r="A3823" s="115" t="s">
        <v>582</v>
      </c>
      <c r="B3823" s="116">
        <v>47647.0</v>
      </c>
    </row>
    <row r="3824">
      <c r="A3824" s="115" t="s">
        <v>582</v>
      </c>
      <c r="B3824" s="116">
        <v>73266.0</v>
      </c>
    </row>
    <row r="3825">
      <c r="A3825" s="115" t="s">
        <v>582</v>
      </c>
      <c r="B3825" s="116">
        <v>815.0</v>
      </c>
    </row>
    <row r="3826">
      <c r="A3826" s="115" t="s">
        <v>582</v>
      </c>
      <c r="B3826" s="116">
        <v>9005.0</v>
      </c>
    </row>
    <row r="3827">
      <c r="A3827" s="115" t="s">
        <v>582</v>
      </c>
      <c r="B3827" s="116">
        <v>51216.0</v>
      </c>
    </row>
    <row r="3828">
      <c r="A3828" s="115" t="s">
        <v>656</v>
      </c>
      <c r="B3828" s="116">
        <v>74192.0</v>
      </c>
    </row>
    <row r="3829">
      <c r="A3829" s="115" t="s">
        <v>656</v>
      </c>
      <c r="B3829" s="116">
        <v>268.0</v>
      </c>
    </row>
    <row r="3830">
      <c r="A3830" s="115" t="s">
        <v>644</v>
      </c>
      <c r="B3830" s="116">
        <v>14155.0</v>
      </c>
    </row>
    <row r="3831">
      <c r="A3831" s="115" t="s">
        <v>645</v>
      </c>
      <c r="B3831" s="116">
        <v>14628.0</v>
      </c>
    </row>
    <row r="3832">
      <c r="A3832" s="115" t="s">
        <v>646</v>
      </c>
      <c r="B3832" s="116">
        <v>14488.0</v>
      </c>
    </row>
    <row r="3833">
      <c r="A3833" s="115" t="s">
        <v>762</v>
      </c>
      <c r="B3833" s="116">
        <v>0.0</v>
      </c>
    </row>
    <row r="3834">
      <c r="A3834" s="115" t="s">
        <v>762</v>
      </c>
      <c r="B3834" s="116">
        <v>9834.0</v>
      </c>
    </row>
    <row r="3835">
      <c r="A3835" s="115" t="s">
        <v>762</v>
      </c>
      <c r="B3835" s="116">
        <v>1346.0</v>
      </c>
    </row>
    <row r="3836">
      <c r="A3836" s="115" t="s">
        <v>762</v>
      </c>
      <c r="B3836" s="116">
        <v>22725.0</v>
      </c>
    </row>
    <row r="3837">
      <c r="A3837" s="115" t="s">
        <v>762</v>
      </c>
      <c r="B3837" s="116">
        <v>8836.0</v>
      </c>
    </row>
    <row r="3838">
      <c r="A3838" s="115" t="s">
        <v>762</v>
      </c>
      <c r="B3838" s="116">
        <v>8836.0</v>
      </c>
    </row>
    <row r="3839">
      <c r="A3839" s="115" t="s">
        <v>762</v>
      </c>
      <c r="B3839" s="116">
        <v>1757.0</v>
      </c>
    </row>
    <row r="3840">
      <c r="A3840" s="115" t="s">
        <v>762</v>
      </c>
      <c r="B3840" s="116">
        <v>8836.0</v>
      </c>
    </row>
    <row r="3841">
      <c r="A3841" s="115" t="s">
        <v>762</v>
      </c>
      <c r="B3841" s="116">
        <v>421.0</v>
      </c>
    </row>
    <row r="3842">
      <c r="A3842" s="115" t="s">
        <v>762</v>
      </c>
      <c r="B3842" s="116">
        <v>2059.0</v>
      </c>
    </row>
    <row r="3843">
      <c r="A3843" s="115" t="s">
        <v>787</v>
      </c>
      <c r="B3843" s="116">
        <v>34092.0</v>
      </c>
    </row>
    <row r="3844">
      <c r="A3844" s="115" t="s">
        <v>787</v>
      </c>
      <c r="B3844" s="116">
        <v>192223.0</v>
      </c>
    </row>
    <row r="3845">
      <c r="A3845" s="115" t="s">
        <v>1129</v>
      </c>
      <c r="B3845" s="116">
        <v>62545.0</v>
      </c>
    </row>
    <row r="3846">
      <c r="A3846" s="115" t="s">
        <v>1129</v>
      </c>
      <c r="B3846" s="116">
        <v>577312.0</v>
      </c>
    </row>
    <row r="3847">
      <c r="A3847" s="115" t="s">
        <v>1129</v>
      </c>
      <c r="B3847" s="116">
        <v>16789.0</v>
      </c>
    </row>
    <row r="3848">
      <c r="A3848" s="115" t="s">
        <v>1130</v>
      </c>
      <c r="B3848" s="116">
        <v>74441.0</v>
      </c>
    </row>
    <row r="3849">
      <c r="A3849" s="115" t="s">
        <v>1130</v>
      </c>
      <c r="B3849" s="116">
        <v>17581.0</v>
      </c>
    </row>
    <row r="3850">
      <c r="A3850" s="115" t="s">
        <v>1130</v>
      </c>
      <c r="B3850" s="116">
        <v>526149.0</v>
      </c>
    </row>
    <row r="3851">
      <c r="A3851" s="115" t="s">
        <v>2880</v>
      </c>
      <c r="B3851" s="116">
        <v>1.0</v>
      </c>
    </row>
    <row r="3852">
      <c r="A3852" s="115" t="s">
        <v>2880</v>
      </c>
      <c r="B3852" s="116">
        <v>837.0</v>
      </c>
    </row>
    <row r="3853">
      <c r="A3853" s="115" t="s">
        <v>2881</v>
      </c>
      <c r="B3853" s="116">
        <v>837.0</v>
      </c>
    </row>
    <row r="3854">
      <c r="A3854" s="115" t="s">
        <v>2881</v>
      </c>
      <c r="B3854" s="116">
        <v>1.0</v>
      </c>
    </row>
    <row r="3855">
      <c r="A3855" s="115" t="s">
        <v>2882</v>
      </c>
      <c r="B3855" s="116">
        <v>837.0</v>
      </c>
    </row>
    <row r="3856">
      <c r="A3856" s="115" t="s">
        <v>2882</v>
      </c>
      <c r="B3856" s="116">
        <v>1.0</v>
      </c>
    </row>
    <row r="3857">
      <c r="A3857" s="115" t="s">
        <v>1336</v>
      </c>
      <c r="B3857" s="116">
        <v>927.0</v>
      </c>
    </row>
    <row r="3858">
      <c r="A3858" s="115" t="s">
        <v>1336</v>
      </c>
      <c r="B3858" s="116">
        <v>33.0</v>
      </c>
    </row>
    <row r="3859">
      <c r="A3859" s="115" t="s">
        <v>1336</v>
      </c>
      <c r="B3859" s="116">
        <v>33.0</v>
      </c>
    </row>
    <row r="3860">
      <c r="A3860" s="115" t="s">
        <v>1336</v>
      </c>
      <c r="B3860" s="116">
        <v>8443.0</v>
      </c>
    </row>
    <row r="3861">
      <c r="A3861" s="115" t="s">
        <v>1336</v>
      </c>
      <c r="B3861" s="116">
        <v>11.0</v>
      </c>
    </row>
    <row r="3862">
      <c r="A3862" s="115" t="s">
        <v>1336</v>
      </c>
      <c r="B3862" s="116">
        <v>118.0</v>
      </c>
    </row>
    <row r="3863">
      <c r="A3863" s="115" t="s">
        <v>1336</v>
      </c>
      <c r="B3863" s="116">
        <v>65.0</v>
      </c>
    </row>
    <row r="3864">
      <c r="A3864" s="115" t="s">
        <v>1336</v>
      </c>
      <c r="B3864" s="116">
        <v>2785.0</v>
      </c>
    </row>
    <row r="3865">
      <c r="A3865" s="115" t="s">
        <v>214</v>
      </c>
      <c r="B3865" s="116">
        <v>227910.0</v>
      </c>
    </row>
    <row r="3866">
      <c r="A3866" s="115" t="s">
        <v>1611</v>
      </c>
      <c r="B3866" s="116">
        <v>66644.0</v>
      </c>
    </row>
    <row r="3867">
      <c r="A3867" s="115" t="s">
        <v>1611</v>
      </c>
      <c r="B3867" s="116">
        <v>29409.0</v>
      </c>
    </row>
    <row r="3868">
      <c r="A3868" s="115" t="s">
        <v>1611</v>
      </c>
      <c r="B3868" s="116">
        <v>380229.0</v>
      </c>
    </row>
    <row r="3869">
      <c r="A3869" s="115" t="s">
        <v>1742</v>
      </c>
      <c r="B3869" s="116">
        <v>33826.0</v>
      </c>
    </row>
    <row r="3870">
      <c r="A3870" s="115" t="s">
        <v>1674</v>
      </c>
      <c r="B3870" s="116">
        <v>79669.0</v>
      </c>
    </row>
    <row r="3871">
      <c r="A3871" s="115" t="s">
        <v>1743</v>
      </c>
      <c r="B3871" s="116">
        <v>88880.0</v>
      </c>
    </row>
    <row r="3872">
      <c r="A3872" s="115" t="s">
        <v>801</v>
      </c>
      <c r="B3872" s="116">
        <v>31682.0</v>
      </c>
    </row>
    <row r="3873">
      <c r="A3873" s="115" t="s">
        <v>802</v>
      </c>
      <c r="B3873" s="116">
        <v>28388.0</v>
      </c>
    </row>
    <row r="3874">
      <c r="A3874" s="115" t="s">
        <v>714</v>
      </c>
      <c r="B3874" s="116">
        <v>46945.0</v>
      </c>
    </row>
    <row r="3875">
      <c r="A3875" s="115" t="s">
        <v>715</v>
      </c>
      <c r="B3875" s="116">
        <v>49294.0</v>
      </c>
    </row>
    <row r="3876">
      <c r="A3876" s="115" t="s">
        <v>716</v>
      </c>
      <c r="B3876" s="116">
        <v>33092.0</v>
      </c>
    </row>
    <row r="3877">
      <c r="A3877" s="115" t="s">
        <v>717</v>
      </c>
      <c r="B3877" s="116">
        <v>253.0</v>
      </c>
    </row>
    <row r="3878">
      <c r="A3878" s="115" t="s">
        <v>717</v>
      </c>
      <c r="B3878" s="116">
        <v>5508.0</v>
      </c>
    </row>
    <row r="3879">
      <c r="A3879" s="115" t="s">
        <v>717</v>
      </c>
      <c r="B3879" s="116">
        <v>6.0</v>
      </c>
    </row>
    <row r="3880">
      <c r="A3880" s="115" t="s">
        <v>1474</v>
      </c>
      <c r="B3880" s="116">
        <v>151483.0</v>
      </c>
    </row>
    <row r="3881">
      <c r="A3881" s="115" t="s">
        <v>1474</v>
      </c>
      <c r="B3881" s="116">
        <v>27827.0</v>
      </c>
    </row>
    <row r="3882">
      <c r="A3882" s="115" t="s">
        <v>1474</v>
      </c>
      <c r="B3882" s="116">
        <v>103383.0</v>
      </c>
    </row>
    <row r="3883">
      <c r="A3883" s="115" t="s">
        <v>356</v>
      </c>
      <c r="B3883" s="116">
        <v>663.0</v>
      </c>
    </row>
    <row r="3884">
      <c r="A3884" s="115" t="s">
        <v>356</v>
      </c>
      <c r="B3884" s="116">
        <v>705.0</v>
      </c>
    </row>
    <row r="3885">
      <c r="A3885" s="115" t="s">
        <v>356</v>
      </c>
      <c r="B3885" s="116">
        <v>2511.0</v>
      </c>
    </row>
    <row r="3886">
      <c r="A3886" s="115" t="s">
        <v>356</v>
      </c>
      <c r="B3886" s="116">
        <v>207.0</v>
      </c>
    </row>
    <row r="3887">
      <c r="A3887" s="115" t="s">
        <v>356</v>
      </c>
      <c r="B3887" s="116">
        <v>63.0</v>
      </c>
    </row>
    <row r="3888">
      <c r="A3888" s="115" t="s">
        <v>356</v>
      </c>
      <c r="B3888" s="116">
        <v>182.0</v>
      </c>
    </row>
    <row r="3889">
      <c r="A3889" s="115" t="s">
        <v>356</v>
      </c>
      <c r="B3889" s="116">
        <v>111.0</v>
      </c>
    </row>
    <row r="3890">
      <c r="A3890" s="115" t="s">
        <v>356</v>
      </c>
      <c r="B3890" s="116">
        <v>450.0</v>
      </c>
    </row>
    <row r="3891">
      <c r="A3891" s="115" t="s">
        <v>356</v>
      </c>
      <c r="B3891" s="116">
        <v>397.0</v>
      </c>
    </row>
    <row r="3892">
      <c r="A3892" s="115" t="s">
        <v>356</v>
      </c>
      <c r="B3892" s="116">
        <v>2806.0</v>
      </c>
    </row>
    <row r="3893">
      <c r="A3893" s="115" t="s">
        <v>356</v>
      </c>
      <c r="B3893" s="116">
        <v>21379.0</v>
      </c>
    </row>
    <row r="3894">
      <c r="A3894" s="115" t="s">
        <v>1459</v>
      </c>
      <c r="B3894" s="116">
        <v>42726.0</v>
      </c>
    </row>
    <row r="3895">
      <c r="A3895" s="115" t="s">
        <v>1386</v>
      </c>
      <c r="B3895" s="116">
        <v>5107.0</v>
      </c>
    </row>
    <row r="3896">
      <c r="A3896" s="115" t="s">
        <v>1599</v>
      </c>
      <c r="B3896" s="116">
        <v>81503.0</v>
      </c>
    </row>
    <row r="3897">
      <c r="A3897" s="115" t="s">
        <v>1599</v>
      </c>
      <c r="B3897" s="116">
        <v>26717.0</v>
      </c>
    </row>
    <row r="3898">
      <c r="A3898" s="115" t="s">
        <v>1339</v>
      </c>
      <c r="B3898" s="116">
        <v>238.0</v>
      </c>
    </row>
    <row r="3899">
      <c r="A3899" s="115" t="s">
        <v>1339</v>
      </c>
      <c r="B3899" s="116">
        <v>20434.0</v>
      </c>
    </row>
    <row r="3900">
      <c r="A3900" s="115" t="s">
        <v>227</v>
      </c>
      <c r="B3900" s="116">
        <v>32885.0</v>
      </c>
    </row>
    <row r="3901">
      <c r="A3901" s="115" t="s">
        <v>320</v>
      </c>
      <c r="B3901" s="116">
        <v>121.0</v>
      </c>
    </row>
    <row r="3902">
      <c r="A3902" s="115" t="s">
        <v>320</v>
      </c>
      <c r="B3902" s="116">
        <v>5.0</v>
      </c>
    </row>
    <row r="3903">
      <c r="A3903" s="115" t="s">
        <v>320</v>
      </c>
      <c r="B3903" s="116">
        <v>451.0</v>
      </c>
    </row>
    <row r="3904">
      <c r="A3904" s="115" t="s">
        <v>320</v>
      </c>
      <c r="B3904" s="116">
        <v>7119.0</v>
      </c>
    </row>
    <row r="3905">
      <c r="A3905" s="115" t="s">
        <v>320</v>
      </c>
      <c r="B3905" s="116">
        <v>12797.0</v>
      </c>
    </row>
    <row r="3906">
      <c r="A3906" s="115" t="s">
        <v>320</v>
      </c>
      <c r="B3906" s="116">
        <v>8269.0</v>
      </c>
    </row>
    <row r="3907">
      <c r="A3907" s="115" t="s">
        <v>320</v>
      </c>
      <c r="B3907" s="116">
        <v>15.0</v>
      </c>
    </row>
    <row r="3908">
      <c r="A3908" s="115" t="s">
        <v>320</v>
      </c>
      <c r="B3908" s="116">
        <v>581.0</v>
      </c>
    </row>
    <row r="3909">
      <c r="A3909" s="115" t="s">
        <v>320</v>
      </c>
      <c r="B3909" s="116">
        <v>47523.0</v>
      </c>
    </row>
    <row r="3910">
      <c r="A3910" s="115" t="s">
        <v>320</v>
      </c>
      <c r="B3910" s="116">
        <v>1109.0</v>
      </c>
    </row>
    <row r="3911">
      <c r="A3911" s="115" t="s">
        <v>524</v>
      </c>
      <c r="B3911" s="116">
        <v>23161.0</v>
      </c>
    </row>
    <row r="3912">
      <c r="A3912" s="115" t="s">
        <v>357</v>
      </c>
      <c r="B3912" s="116">
        <v>11472.0</v>
      </c>
    </row>
    <row r="3913">
      <c r="A3913" s="115" t="s">
        <v>358</v>
      </c>
      <c r="B3913" s="116">
        <v>10057.0</v>
      </c>
    </row>
    <row r="3914">
      <c r="A3914" s="115" t="s">
        <v>359</v>
      </c>
      <c r="B3914" s="116">
        <v>16321.0</v>
      </c>
    </row>
    <row r="3915">
      <c r="A3915" s="115" t="s">
        <v>1632</v>
      </c>
      <c r="B3915" s="116">
        <v>26430.0</v>
      </c>
    </row>
    <row r="3916">
      <c r="A3916" s="115" t="s">
        <v>1101</v>
      </c>
      <c r="B3916" s="116">
        <v>40076.0</v>
      </c>
    </row>
    <row r="3917">
      <c r="A3917" s="115" t="s">
        <v>1101</v>
      </c>
      <c r="B3917" s="116">
        <v>379189.0</v>
      </c>
    </row>
    <row r="3918">
      <c r="A3918" s="115" t="s">
        <v>1101</v>
      </c>
      <c r="B3918" s="116">
        <v>3069.0</v>
      </c>
    </row>
    <row r="3919">
      <c r="A3919" s="115" t="s">
        <v>1102</v>
      </c>
      <c r="B3919" s="116">
        <v>49574.0</v>
      </c>
    </row>
    <row r="3920">
      <c r="A3920" s="115" t="s">
        <v>1102</v>
      </c>
      <c r="B3920" s="116">
        <v>665462.0</v>
      </c>
    </row>
    <row r="3921">
      <c r="A3921" s="115" t="s">
        <v>1102</v>
      </c>
      <c r="B3921" s="116">
        <v>40959.0</v>
      </c>
    </row>
    <row r="3922">
      <c r="A3922" s="115" t="s">
        <v>1103</v>
      </c>
      <c r="B3922" s="116">
        <v>36150.0</v>
      </c>
    </row>
    <row r="3923">
      <c r="A3923" s="115" t="s">
        <v>1103</v>
      </c>
      <c r="B3923" s="116">
        <v>426297.0</v>
      </c>
    </row>
    <row r="3924">
      <c r="A3924" s="115" t="s">
        <v>1103</v>
      </c>
      <c r="B3924" s="116">
        <v>2130.0</v>
      </c>
    </row>
    <row r="3925">
      <c r="A3925" s="115" t="s">
        <v>1650</v>
      </c>
      <c r="B3925" s="116">
        <v>53225.0</v>
      </c>
    </row>
    <row r="3926">
      <c r="A3926" s="115" t="s">
        <v>587</v>
      </c>
      <c r="B3926" s="116">
        <v>17102.0</v>
      </c>
    </row>
    <row r="3927">
      <c r="A3927" s="115" t="s">
        <v>587</v>
      </c>
      <c r="B3927" s="116">
        <v>71.0</v>
      </c>
    </row>
    <row r="3928">
      <c r="A3928" s="115" t="s">
        <v>587</v>
      </c>
      <c r="B3928" s="116">
        <v>1.0</v>
      </c>
    </row>
    <row r="3929">
      <c r="A3929" s="115" t="s">
        <v>587</v>
      </c>
      <c r="B3929" s="116">
        <v>5135.0</v>
      </c>
    </row>
    <row r="3930">
      <c r="A3930" s="115" t="s">
        <v>587</v>
      </c>
      <c r="B3930" s="116">
        <v>6949.0</v>
      </c>
    </row>
    <row r="3931">
      <c r="A3931" s="115" t="s">
        <v>587</v>
      </c>
      <c r="B3931" s="116">
        <v>5433.0</v>
      </c>
    </row>
    <row r="3932">
      <c r="A3932" s="115" t="s">
        <v>587</v>
      </c>
      <c r="B3932" s="116">
        <v>2048.0</v>
      </c>
    </row>
    <row r="3933">
      <c r="A3933" s="115" t="s">
        <v>587</v>
      </c>
      <c r="B3933" s="116">
        <v>73965.0</v>
      </c>
    </row>
    <row r="3934">
      <c r="A3934" s="115" t="s">
        <v>587</v>
      </c>
      <c r="B3934" s="116">
        <v>528.0</v>
      </c>
    </row>
    <row r="3935">
      <c r="A3935" s="115" t="s">
        <v>587</v>
      </c>
      <c r="B3935" s="116">
        <v>1296.0</v>
      </c>
    </row>
    <row r="3936">
      <c r="A3936" s="115" t="s">
        <v>587</v>
      </c>
      <c r="B3936" s="116">
        <v>1296.0</v>
      </c>
    </row>
    <row r="3937">
      <c r="A3937" s="115" t="s">
        <v>587</v>
      </c>
      <c r="B3937" s="116">
        <v>5924.0</v>
      </c>
    </row>
    <row r="3938">
      <c r="A3938" s="115" t="s">
        <v>587</v>
      </c>
      <c r="B3938" s="116">
        <v>117733.0</v>
      </c>
    </row>
    <row r="3939">
      <c r="A3939" s="115" t="s">
        <v>587</v>
      </c>
      <c r="B3939" s="116">
        <v>73266.0</v>
      </c>
    </row>
    <row r="3940">
      <c r="A3940" s="115" t="s">
        <v>587</v>
      </c>
      <c r="B3940" s="116">
        <v>1328.0</v>
      </c>
    </row>
    <row r="3941">
      <c r="A3941" s="115" t="s">
        <v>587</v>
      </c>
      <c r="B3941" s="116">
        <v>9005.0</v>
      </c>
    </row>
    <row r="3942">
      <c r="A3942" s="115" t="s">
        <v>587</v>
      </c>
      <c r="B3942" s="116">
        <v>51216.0</v>
      </c>
    </row>
    <row r="3943">
      <c r="A3943" s="115" t="s">
        <v>625</v>
      </c>
      <c r="B3943" s="116">
        <v>69167.0</v>
      </c>
    </row>
    <row r="3944">
      <c r="A3944" s="115" t="s">
        <v>625</v>
      </c>
      <c r="B3944" s="116">
        <v>97.0</v>
      </c>
    </row>
    <row r="3945">
      <c r="A3945" s="115" t="s">
        <v>626</v>
      </c>
      <c r="B3945" s="116">
        <v>10031.0</v>
      </c>
    </row>
    <row r="3946">
      <c r="A3946" s="115" t="s">
        <v>627</v>
      </c>
      <c r="B3946" s="116">
        <v>9920.0</v>
      </c>
    </row>
    <row r="3947">
      <c r="A3947" s="115" t="s">
        <v>628</v>
      </c>
      <c r="B3947" s="116">
        <v>9695.0</v>
      </c>
    </row>
    <row r="3948">
      <c r="A3948" s="115" t="s">
        <v>759</v>
      </c>
      <c r="B3948" s="116">
        <v>0.0</v>
      </c>
    </row>
    <row r="3949">
      <c r="A3949" s="115" t="s">
        <v>759</v>
      </c>
      <c r="B3949" s="116">
        <v>10534.0</v>
      </c>
    </row>
    <row r="3950">
      <c r="A3950" s="115" t="s">
        <v>759</v>
      </c>
      <c r="B3950" s="116">
        <v>9569.0</v>
      </c>
    </row>
    <row r="3951">
      <c r="A3951" s="115" t="s">
        <v>759</v>
      </c>
      <c r="B3951" s="116">
        <v>418.0</v>
      </c>
    </row>
    <row r="3952">
      <c r="A3952" s="115" t="s">
        <v>759</v>
      </c>
      <c r="B3952" s="116">
        <v>22772.0</v>
      </c>
    </row>
    <row r="3953">
      <c r="A3953" s="115" t="s">
        <v>759</v>
      </c>
      <c r="B3953" s="116">
        <v>2016.0</v>
      </c>
    </row>
    <row r="3954">
      <c r="A3954" s="115" t="s">
        <v>759</v>
      </c>
      <c r="B3954" s="116">
        <v>1808.0</v>
      </c>
    </row>
    <row r="3955">
      <c r="A3955" s="115" t="s">
        <v>759</v>
      </c>
      <c r="B3955" s="116">
        <v>9569.0</v>
      </c>
    </row>
    <row r="3956">
      <c r="A3956" s="115" t="s">
        <v>759</v>
      </c>
      <c r="B3956" s="116">
        <v>1587.0</v>
      </c>
    </row>
    <row r="3957">
      <c r="A3957" s="115" t="s">
        <v>759</v>
      </c>
      <c r="B3957" s="116">
        <v>9569.0</v>
      </c>
    </row>
    <row r="3958">
      <c r="A3958" s="115" t="s">
        <v>567</v>
      </c>
      <c r="B3958" s="116">
        <v>34754.0</v>
      </c>
    </row>
    <row r="3959">
      <c r="A3959" s="115" t="s">
        <v>780</v>
      </c>
      <c r="B3959" s="116">
        <v>39116.0</v>
      </c>
    </row>
    <row r="3960">
      <c r="A3960" s="115" t="s">
        <v>780</v>
      </c>
      <c r="B3960" s="116">
        <v>116669.0</v>
      </c>
    </row>
    <row r="3961">
      <c r="A3961" s="115" t="s">
        <v>196</v>
      </c>
      <c r="B3961" s="116">
        <v>3576.0</v>
      </c>
    </row>
    <row r="3962">
      <c r="A3962" s="115" t="s">
        <v>196</v>
      </c>
      <c r="B3962" s="116">
        <v>258810.0</v>
      </c>
    </row>
    <row r="3963">
      <c r="A3963" s="115" t="s">
        <v>194</v>
      </c>
      <c r="B3963" s="116">
        <v>4684.0</v>
      </c>
    </row>
    <row r="3964">
      <c r="A3964" s="115" t="s">
        <v>194</v>
      </c>
      <c r="B3964" s="116">
        <v>90563.0</v>
      </c>
    </row>
    <row r="3965">
      <c r="A3965" s="115" t="s">
        <v>194</v>
      </c>
      <c r="B3965" s="116">
        <v>39.0</v>
      </c>
    </row>
    <row r="3966">
      <c r="A3966" s="115" t="s">
        <v>195</v>
      </c>
      <c r="B3966" s="116">
        <v>471222.0</v>
      </c>
    </row>
    <row r="3967">
      <c r="A3967" s="115" t="s">
        <v>195</v>
      </c>
      <c r="B3967" s="116">
        <v>399240.0</v>
      </c>
    </row>
    <row r="3968">
      <c r="A3968" s="115" t="s">
        <v>195</v>
      </c>
      <c r="B3968" s="116">
        <v>664.0</v>
      </c>
    </row>
    <row r="3969">
      <c r="A3969" s="115" t="s">
        <v>195</v>
      </c>
      <c r="B3969" s="116">
        <v>3079.0</v>
      </c>
    </row>
    <row r="3970">
      <c r="A3970" s="115" t="s">
        <v>195</v>
      </c>
      <c r="B3970" s="116">
        <v>18799.0</v>
      </c>
    </row>
    <row r="3971">
      <c r="A3971" s="115" t="s">
        <v>195</v>
      </c>
      <c r="B3971" s="116">
        <v>793.0</v>
      </c>
    </row>
    <row r="3972">
      <c r="A3972" s="115" t="s">
        <v>195</v>
      </c>
      <c r="B3972" s="116">
        <v>38.0</v>
      </c>
    </row>
    <row r="3973">
      <c r="A3973" s="115" t="s">
        <v>195</v>
      </c>
      <c r="B3973" s="116">
        <v>2164.0</v>
      </c>
    </row>
    <row r="3974">
      <c r="A3974" s="115" t="s">
        <v>195</v>
      </c>
      <c r="B3974" s="116">
        <v>2868.0</v>
      </c>
    </row>
    <row r="3975">
      <c r="A3975" s="115" t="s">
        <v>455</v>
      </c>
      <c r="B3975" s="116">
        <v>3977.0</v>
      </c>
    </row>
    <row r="3976">
      <c r="A3976" s="115" t="s">
        <v>455</v>
      </c>
      <c r="B3976" s="116">
        <v>7613.0</v>
      </c>
    </row>
    <row r="3977">
      <c r="A3977" s="115" t="s">
        <v>455</v>
      </c>
      <c r="B3977" s="116">
        <v>2463.0</v>
      </c>
    </row>
    <row r="3978">
      <c r="A3978" s="115" t="s">
        <v>1678</v>
      </c>
      <c r="B3978" s="116">
        <v>1438.0</v>
      </c>
    </row>
    <row r="3979">
      <c r="A3979" s="115" t="s">
        <v>1678</v>
      </c>
      <c r="B3979" s="116">
        <v>3498.0</v>
      </c>
    </row>
    <row r="3980">
      <c r="A3980" s="115" t="s">
        <v>1678</v>
      </c>
      <c r="B3980" s="116">
        <v>240.0</v>
      </c>
    </row>
    <row r="3981">
      <c r="A3981" s="115" t="s">
        <v>1678</v>
      </c>
      <c r="B3981" s="116">
        <v>381.0</v>
      </c>
    </row>
    <row r="3982">
      <c r="A3982" s="115" t="s">
        <v>1678</v>
      </c>
      <c r="B3982" s="116">
        <v>2043.0</v>
      </c>
    </row>
    <row r="3983">
      <c r="A3983" s="115" t="s">
        <v>1679</v>
      </c>
      <c r="B3983" s="116">
        <v>3672.0</v>
      </c>
    </row>
    <row r="3984">
      <c r="A3984" s="115" t="s">
        <v>1679</v>
      </c>
      <c r="B3984" s="116">
        <v>234.0</v>
      </c>
    </row>
    <row r="3985">
      <c r="A3985" s="115" t="s">
        <v>1679</v>
      </c>
      <c r="B3985" s="116">
        <v>31035.0</v>
      </c>
    </row>
    <row r="3986">
      <c r="A3986" s="115" t="s">
        <v>1679</v>
      </c>
      <c r="B3986" s="116">
        <v>1.0</v>
      </c>
    </row>
    <row r="3987">
      <c r="A3987" s="115" t="s">
        <v>1679</v>
      </c>
      <c r="B3987" s="116">
        <v>15621.0</v>
      </c>
    </row>
    <row r="3988">
      <c r="A3988" s="115" t="s">
        <v>1679</v>
      </c>
      <c r="B3988" s="116">
        <v>893668.0</v>
      </c>
    </row>
    <row r="3989">
      <c r="A3989" s="115" t="s">
        <v>501</v>
      </c>
      <c r="B3989" s="116">
        <v>6027.0</v>
      </c>
    </row>
    <row r="3990">
      <c r="A3990" s="115" t="s">
        <v>501</v>
      </c>
      <c r="B3990" s="116">
        <v>41147.0</v>
      </c>
    </row>
    <row r="3991">
      <c r="A3991" s="115" t="s">
        <v>2897</v>
      </c>
      <c r="B3991" s="116">
        <v>1.0</v>
      </c>
    </row>
    <row r="3992">
      <c r="A3992" s="115" t="s">
        <v>2897</v>
      </c>
      <c r="B3992" s="116">
        <v>837.0</v>
      </c>
    </row>
    <row r="3993">
      <c r="A3993" s="115" t="s">
        <v>2898</v>
      </c>
      <c r="B3993" s="116">
        <v>837.0</v>
      </c>
    </row>
    <row r="3994">
      <c r="A3994" s="115" t="s">
        <v>2898</v>
      </c>
      <c r="B3994" s="116">
        <v>1.0</v>
      </c>
    </row>
    <row r="3995">
      <c r="A3995" s="115" t="s">
        <v>2899</v>
      </c>
      <c r="B3995" s="116">
        <v>1.0</v>
      </c>
    </row>
    <row r="3996">
      <c r="A3996" s="115" t="s">
        <v>2899</v>
      </c>
      <c r="B3996" s="116">
        <v>837.0</v>
      </c>
    </row>
    <row r="3997">
      <c r="A3997" s="115" t="s">
        <v>803</v>
      </c>
      <c r="B3997" s="116">
        <v>202393.0</v>
      </c>
    </row>
    <row r="3998">
      <c r="A3998" s="115" t="s">
        <v>803</v>
      </c>
      <c r="B3998" s="116">
        <v>41575.0</v>
      </c>
    </row>
    <row r="3999">
      <c r="A3999" s="115" t="s">
        <v>803</v>
      </c>
      <c r="B3999" s="116">
        <v>204696.0</v>
      </c>
    </row>
    <row r="4000">
      <c r="A4000" s="115" t="s">
        <v>205</v>
      </c>
      <c r="B4000" s="116">
        <v>218550.0</v>
      </c>
    </row>
    <row r="4001">
      <c r="A4001" s="115" t="s">
        <v>205</v>
      </c>
      <c r="B4001" s="116">
        <v>9817.0</v>
      </c>
    </row>
    <row r="4002">
      <c r="A4002" s="115" t="s">
        <v>804</v>
      </c>
      <c r="B4002" s="116">
        <v>29763.0</v>
      </c>
    </row>
    <row r="4003">
      <c r="A4003" s="115" t="s">
        <v>805</v>
      </c>
      <c r="B4003" s="116">
        <v>29246.0</v>
      </c>
    </row>
    <row r="4004">
      <c r="A4004" s="115" t="s">
        <v>726</v>
      </c>
      <c r="B4004" s="116">
        <v>55223.0</v>
      </c>
    </row>
    <row r="4005">
      <c r="A4005" s="115" t="s">
        <v>529</v>
      </c>
      <c r="B4005" s="116">
        <v>22943.0</v>
      </c>
    </row>
    <row r="4006">
      <c r="A4006" s="115" t="s">
        <v>1477</v>
      </c>
      <c r="B4006" s="116">
        <v>29750.0</v>
      </c>
    </row>
    <row r="4007">
      <c r="A4007" s="115" t="s">
        <v>1477</v>
      </c>
      <c r="B4007" s="116">
        <v>436310.0</v>
      </c>
    </row>
    <row r="4008">
      <c r="A4008" s="115" t="s">
        <v>1477</v>
      </c>
      <c r="B4008" s="116">
        <v>184296.0</v>
      </c>
    </row>
    <row r="4009">
      <c r="A4009" s="115" t="s">
        <v>369</v>
      </c>
      <c r="B4009" s="116">
        <v>182.0</v>
      </c>
    </row>
    <row r="4010">
      <c r="A4010" s="115" t="s">
        <v>369</v>
      </c>
      <c r="B4010" s="116">
        <v>663.0</v>
      </c>
    </row>
    <row r="4011">
      <c r="A4011" s="115" t="s">
        <v>369</v>
      </c>
      <c r="B4011" s="116">
        <v>207.0</v>
      </c>
    </row>
    <row r="4012">
      <c r="A4012" s="115" t="s">
        <v>369</v>
      </c>
      <c r="B4012" s="116">
        <v>450.0</v>
      </c>
    </row>
    <row r="4013">
      <c r="A4013" s="115" t="s">
        <v>369</v>
      </c>
      <c r="B4013" s="116">
        <v>63.0</v>
      </c>
    </row>
    <row r="4014">
      <c r="A4014" s="115" t="s">
        <v>369</v>
      </c>
      <c r="B4014" s="116">
        <v>397.0</v>
      </c>
    </row>
    <row r="4015">
      <c r="A4015" s="115" t="s">
        <v>369</v>
      </c>
      <c r="B4015" s="116">
        <v>2434.0</v>
      </c>
    </row>
    <row r="4016">
      <c r="A4016" s="115" t="s">
        <v>369</v>
      </c>
      <c r="B4016" s="116">
        <v>720.0</v>
      </c>
    </row>
    <row r="4017">
      <c r="A4017" s="115" t="s">
        <v>369</v>
      </c>
      <c r="B4017" s="116">
        <v>111.0</v>
      </c>
    </row>
    <row r="4018">
      <c r="A4018" s="115" t="s">
        <v>369</v>
      </c>
      <c r="B4018" s="116">
        <v>2796.0</v>
      </c>
    </row>
    <row r="4019">
      <c r="A4019" s="115" t="s">
        <v>369</v>
      </c>
      <c r="B4019" s="116">
        <v>12483.0</v>
      </c>
    </row>
    <row r="4020">
      <c r="A4020" s="115" t="s">
        <v>1373</v>
      </c>
      <c r="B4020" s="116">
        <v>44266.0</v>
      </c>
    </row>
    <row r="4021">
      <c r="A4021" s="115" t="s">
        <v>576</v>
      </c>
      <c r="B4021" s="116">
        <v>1.0</v>
      </c>
    </row>
    <row r="4022">
      <c r="A4022" s="115" t="s">
        <v>576</v>
      </c>
      <c r="B4022" s="116">
        <v>16707.0</v>
      </c>
    </row>
    <row r="4023">
      <c r="A4023" s="115" t="s">
        <v>576</v>
      </c>
      <c r="B4023" s="116">
        <v>73.0</v>
      </c>
    </row>
    <row r="4024">
      <c r="A4024" s="115" t="s">
        <v>576</v>
      </c>
      <c r="B4024" s="116">
        <v>3269.0</v>
      </c>
    </row>
    <row r="4025">
      <c r="A4025" s="115" t="s">
        <v>576</v>
      </c>
      <c r="B4025" s="116">
        <v>5617.0</v>
      </c>
    </row>
    <row r="4026">
      <c r="A4026" s="115" t="s">
        <v>576</v>
      </c>
      <c r="B4026" s="116">
        <v>3646.0</v>
      </c>
    </row>
    <row r="4027">
      <c r="A4027" s="115" t="s">
        <v>576</v>
      </c>
      <c r="B4027" s="116">
        <v>1599.0</v>
      </c>
    </row>
    <row r="4028">
      <c r="A4028" s="115" t="s">
        <v>576</v>
      </c>
      <c r="B4028" s="116">
        <v>1795.0</v>
      </c>
    </row>
    <row r="4029">
      <c r="A4029" s="115" t="s">
        <v>576</v>
      </c>
      <c r="B4029" s="116">
        <v>67.0</v>
      </c>
    </row>
    <row r="4030">
      <c r="A4030" s="115" t="s">
        <v>576</v>
      </c>
      <c r="B4030" s="116">
        <v>528.0</v>
      </c>
    </row>
    <row r="4031">
      <c r="A4031" s="115" t="s">
        <v>576</v>
      </c>
      <c r="B4031" s="116">
        <v>528.0</v>
      </c>
    </row>
    <row r="4032">
      <c r="A4032" s="115" t="s">
        <v>576</v>
      </c>
      <c r="B4032" s="116">
        <v>6362.0</v>
      </c>
    </row>
    <row r="4033">
      <c r="A4033" s="115" t="s">
        <v>576</v>
      </c>
      <c r="B4033" s="116">
        <v>47649.0</v>
      </c>
    </row>
    <row r="4034">
      <c r="A4034" s="115" t="s">
        <v>576</v>
      </c>
      <c r="B4034" s="116">
        <v>1330.0</v>
      </c>
    </row>
    <row r="4035">
      <c r="A4035" s="115" t="s">
        <v>576</v>
      </c>
      <c r="B4035" s="116">
        <v>815.0</v>
      </c>
    </row>
    <row r="4036">
      <c r="A4036" s="115" t="s">
        <v>576</v>
      </c>
      <c r="B4036" s="116">
        <v>9042.0</v>
      </c>
    </row>
    <row r="4037">
      <c r="A4037" s="115" t="s">
        <v>576</v>
      </c>
      <c r="B4037" s="116">
        <v>10255.0</v>
      </c>
    </row>
    <row r="4038">
      <c r="A4038" s="115" t="s">
        <v>1694</v>
      </c>
      <c r="B4038" s="116">
        <v>111.0</v>
      </c>
    </row>
    <row r="4039">
      <c r="A4039" s="115" t="s">
        <v>1694</v>
      </c>
      <c r="B4039" s="116">
        <v>5936.0</v>
      </c>
    </row>
    <row r="4040">
      <c r="A4040" s="115" t="s">
        <v>206</v>
      </c>
      <c r="B4040" s="116">
        <v>408105.0</v>
      </c>
    </row>
    <row r="4041">
      <c r="A4041" s="115" t="s">
        <v>206</v>
      </c>
      <c r="B4041" s="116">
        <v>2557.0</v>
      </c>
    </row>
    <row r="4042">
      <c r="A4042" s="115" t="s">
        <v>206</v>
      </c>
      <c r="B4042" s="116">
        <v>2557.0</v>
      </c>
    </row>
    <row r="4043">
      <c r="A4043" s="115" t="s">
        <v>206</v>
      </c>
      <c r="B4043" s="116">
        <v>188.0</v>
      </c>
    </row>
    <row r="4044">
      <c r="A4044" s="115" t="s">
        <v>206</v>
      </c>
      <c r="B4044" s="116">
        <v>2557.0</v>
      </c>
    </row>
    <row r="4045">
      <c r="A4045" s="115" t="s">
        <v>204</v>
      </c>
      <c r="B4045" s="116">
        <v>667447.0</v>
      </c>
    </row>
    <row r="4046">
      <c r="A4046" s="115" t="s">
        <v>204</v>
      </c>
      <c r="B4046" s="116">
        <v>3928.0</v>
      </c>
    </row>
    <row r="4047">
      <c r="A4047" s="115" t="s">
        <v>1690</v>
      </c>
      <c r="B4047" s="116">
        <v>590706.0</v>
      </c>
    </row>
    <row r="4048">
      <c r="A4048" s="115" t="s">
        <v>1690</v>
      </c>
      <c r="B4048" s="116">
        <v>99183.0</v>
      </c>
    </row>
    <row r="4049">
      <c r="A4049" s="115" t="s">
        <v>1690</v>
      </c>
      <c r="B4049" s="116">
        <v>2097148.0</v>
      </c>
    </row>
    <row r="4050">
      <c r="A4050" s="115" t="s">
        <v>1690</v>
      </c>
      <c r="B4050" s="116">
        <v>1670108.0</v>
      </c>
    </row>
    <row r="4051">
      <c r="A4051" s="115" t="s">
        <v>1405</v>
      </c>
      <c r="B4051" s="116">
        <v>64464.0</v>
      </c>
    </row>
    <row r="4052">
      <c r="A4052" s="115" t="s">
        <v>1406</v>
      </c>
      <c r="B4052" s="116">
        <v>23557.0</v>
      </c>
    </row>
    <row r="4053">
      <c r="A4053" s="115" t="s">
        <v>1407</v>
      </c>
      <c r="B4053" s="116">
        <v>70297.0</v>
      </c>
    </row>
    <row r="4054">
      <c r="A4054" s="115" t="s">
        <v>1408</v>
      </c>
      <c r="B4054" s="116">
        <v>23711.0</v>
      </c>
    </row>
    <row r="4055">
      <c r="A4055" s="115" t="s">
        <v>1409</v>
      </c>
      <c r="B4055" s="116">
        <v>66860.0</v>
      </c>
    </row>
    <row r="4056">
      <c r="A4056" s="115" t="s">
        <v>1410</v>
      </c>
      <c r="B4056" s="116">
        <v>23522.0</v>
      </c>
    </row>
    <row r="4057">
      <c r="A4057" s="115" t="s">
        <v>1411</v>
      </c>
      <c r="B4057" s="116">
        <v>23540.0</v>
      </c>
    </row>
    <row r="4058">
      <c r="A4058" s="115" t="s">
        <v>1691</v>
      </c>
      <c r="B4058" s="116">
        <v>255461.0</v>
      </c>
    </row>
    <row r="4059">
      <c r="A4059" s="115" t="s">
        <v>1413</v>
      </c>
      <c r="B4059" s="116">
        <v>23077.0</v>
      </c>
    </row>
    <row r="4060">
      <c r="A4060" s="115" t="s">
        <v>2906</v>
      </c>
      <c r="B4060" s="116">
        <v>23458.0</v>
      </c>
    </row>
    <row r="4061">
      <c r="A4061" s="115" t="s">
        <v>1696</v>
      </c>
      <c r="B4061" s="116">
        <v>8682.0</v>
      </c>
    </row>
    <row r="4062">
      <c r="A4062" s="115" t="s">
        <v>1696</v>
      </c>
      <c r="B4062" s="116">
        <v>13884.0</v>
      </c>
    </row>
    <row r="4063">
      <c r="A4063" s="115" t="s">
        <v>1696</v>
      </c>
      <c r="B4063" s="116">
        <v>159.0</v>
      </c>
    </row>
    <row r="4064">
      <c r="A4064" s="115" t="s">
        <v>1415</v>
      </c>
      <c r="B4064" s="116">
        <v>23215.0</v>
      </c>
    </row>
    <row r="4065">
      <c r="A4065" s="115" t="s">
        <v>1416</v>
      </c>
      <c r="B4065" s="116">
        <v>23737.0</v>
      </c>
    </row>
    <row r="4066">
      <c r="A4066" s="115" t="s">
        <v>1417</v>
      </c>
      <c r="B4066" s="116">
        <v>23526.0</v>
      </c>
    </row>
    <row r="4067">
      <c r="A4067" s="115" t="s">
        <v>1419</v>
      </c>
      <c r="B4067" s="116">
        <v>54354.0</v>
      </c>
    </row>
    <row r="4068">
      <c r="A4068" s="115" t="s">
        <v>479</v>
      </c>
      <c r="B4068" s="116">
        <v>6828.0</v>
      </c>
    </row>
    <row r="4069">
      <c r="A4069" s="115" t="s">
        <v>1440</v>
      </c>
      <c r="B4069" s="116">
        <v>24172.0</v>
      </c>
    </row>
    <row r="4070">
      <c r="A4070" s="115" t="s">
        <v>1421</v>
      </c>
      <c r="B4070" s="116">
        <v>55195.0</v>
      </c>
    </row>
    <row r="4071">
      <c r="A4071" s="115" t="s">
        <v>938</v>
      </c>
      <c r="B4071" s="116">
        <v>305.0</v>
      </c>
    </row>
    <row r="4072">
      <c r="A4072" s="115" t="s">
        <v>938</v>
      </c>
      <c r="B4072" s="116">
        <v>2972.0</v>
      </c>
    </row>
    <row r="4073">
      <c r="A4073" s="115" t="s">
        <v>938</v>
      </c>
      <c r="B4073" s="116">
        <v>15227.0</v>
      </c>
    </row>
    <row r="4074">
      <c r="A4074" s="115" t="s">
        <v>938</v>
      </c>
      <c r="B4074" s="116">
        <v>103130.0</v>
      </c>
    </row>
    <row r="4075">
      <c r="A4075" s="115" t="s">
        <v>938</v>
      </c>
      <c r="B4075" s="116">
        <v>1409.0</v>
      </c>
    </row>
    <row r="4076">
      <c r="A4076" s="115" t="s">
        <v>938</v>
      </c>
      <c r="B4076" s="116">
        <v>120599.0</v>
      </c>
    </row>
    <row r="4077">
      <c r="A4077" s="115" t="s">
        <v>938</v>
      </c>
      <c r="B4077" s="116">
        <v>4.0</v>
      </c>
    </row>
    <row r="4078">
      <c r="A4078" s="115" t="s">
        <v>271</v>
      </c>
      <c r="B4078" s="116">
        <v>73787.0</v>
      </c>
    </row>
    <row r="4079">
      <c r="A4079" s="115" t="s">
        <v>272</v>
      </c>
      <c r="B4079" s="116">
        <v>58844.0</v>
      </c>
    </row>
    <row r="4080">
      <c r="A4080" s="115" t="s">
        <v>272</v>
      </c>
      <c r="B4080" s="116">
        <v>109351.0</v>
      </c>
    </row>
    <row r="4081">
      <c r="A4081" s="115" t="s">
        <v>1692</v>
      </c>
      <c r="B4081" s="116">
        <v>8486.0</v>
      </c>
    </row>
    <row r="4082">
      <c r="A4082" s="115" t="s">
        <v>1692</v>
      </c>
      <c r="B4082" s="116">
        <v>33.0</v>
      </c>
    </row>
    <row r="4083">
      <c r="A4083" s="115" t="s">
        <v>1692</v>
      </c>
      <c r="B4083" s="116">
        <v>236.0</v>
      </c>
    </row>
    <row r="4084">
      <c r="A4084" s="115" t="s">
        <v>1692</v>
      </c>
      <c r="B4084" s="116">
        <v>11553.0</v>
      </c>
    </row>
    <row r="4085">
      <c r="A4085" s="115" t="s">
        <v>1441</v>
      </c>
      <c r="B4085" s="116">
        <v>26130.0</v>
      </c>
    </row>
    <row r="4086">
      <c r="A4086" s="115" t="s">
        <v>250</v>
      </c>
      <c r="B4086" s="116">
        <v>21571.0</v>
      </c>
    </row>
    <row r="4087">
      <c r="A4087" s="115" t="s">
        <v>251</v>
      </c>
      <c r="B4087" s="116">
        <v>20047.0</v>
      </c>
    </row>
    <row r="4088">
      <c r="A4088" s="115" t="s">
        <v>251</v>
      </c>
      <c r="B4088" s="116">
        <v>82826.0</v>
      </c>
    </row>
    <row r="4089">
      <c r="A4089" s="115" t="s">
        <v>1442</v>
      </c>
      <c r="B4089" s="116">
        <v>27367.0</v>
      </c>
    </row>
    <row r="4090">
      <c r="A4090" s="115" t="s">
        <v>1428</v>
      </c>
      <c r="B4090" s="116">
        <v>63257.0</v>
      </c>
    </row>
    <row r="4091">
      <c r="A4091" s="115" t="s">
        <v>1695</v>
      </c>
      <c r="B4091" s="116">
        <v>47625.0</v>
      </c>
    </row>
    <row r="4092">
      <c r="A4092" s="115" t="s">
        <v>1430</v>
      </c>
      <c r="B4092" s="116">
        <v>50990.0</v>
      </c>
    </row>
    <row r="4093">
      <c r="A4093" s="115" t="s">
        <v>1443</v>
      </c>
      <c r="B4093" s="116">
        <v>23948.0</v>
      </c>
    </row>
    <row r="4094">
      <c r="A4094" s="115" t="s">
        <v>1435</v>
      </c>
      <c r="B4094" s="116">
        <v>50544.0</v>
      </c>
    </row>
    <row r="4095">
      <c r="A4095" s="115" t="s">
        <v>1436</v>
      </c>
      <c r="B4095" s="116">
        <v>58674.0</v>
      </c>
    </row>
    <row r="4096">
      <c r="A4096" s="115" t="s">
        <v>1693</v>
      </c>
      <c r="B4096" s="116">
        <v>37463.0</v>
      </c>
    </row>
    <row r="4097">
      <c r="A4097" s="115" t="s">
        <v>1437</v>
      </c>
      <c r="B4097" s="116">
        <v>60614.0</v>
      </c>
    </row>
    <row r="4098">
      <c r="A4098" s="115" t="s">
        <v>1438</v>
      </c>
      <c r="B4098" s="116">
        <v>92778.0</v>
      </c>
    </row>
    <row r="4099">
      <c r="A4099" s="115" t="s">
        <v>456</v>
      </c>
      <c r="B4099" s="116">
        <v>707.0</v>
      </c>
    </row>
    <row r="4100">
      <c r="A4100" s="115" t="s">
        <v>456</v>
      </c>
      <c r="B4100" s="116">
        <v>8955.0</v>
      </c>
    </row>
    <row r="4101">
      <c r="A4101" s="115" t="s">
        <v>456</v>
      </c>
      <c r="B4101" s="116">
        <v>1185.0</v>
      </c>
    </row>
    <row r="4102">
      <c r="A4102" s="115" t="s">
        <v>456</v>
      </c>
      <c r="B4102" s="116">
        <v>3706.0</v>
      </c>
    </row>
    <row r="4103">
      <c r="A4103" s="115" t="s">
        <v>1572</v>
      </c>
      <c r="B4103" s="116">
        <v>48883.0</v>
      </c>
    </row>
    <row r="4104">
      <c r="A4104" s="115" t="s">
        <v>1400</v>
      </c>
      <c r="B4104" s="116">
        <v>25013.0</v>
      </c>
    </row>
    <row r="4105">
      <c r="A4105" s="115" t="s">
        <v>1444</v>
      </c>
      <c r="B4105" s="116">
        <v>26253.0</v>
      </c>
    </row>
    <row r="4106">
      <c r="A4106" s="115" t="s">
        <v>632</v>
      </c>
      <c r="B4106" s="116">
        <v>60175.0</v>
      </c>
    </row>
    <row r="4107">
      <c r="A4107" s="115" t="s">
        <v>632</v>
      </c>
      <c r="B4107" s="116">
        <v>46389.0</v>
      </c>
    </row>
    <row r="4108">
      <c r="A4108" s="115" t="s">
        <v>589</v>
      </c>
      <c r="B4108" s="116">
        <v>61860.0</v>
      </c>
    </row>
    <row r="4109">
      <c r="A4109" s="115" t="s">
        <v>589</v>
      </c>
      <c r="B4109" s="116">
        <v>33568.0</v>
      </c>
    </row>
    <row r="4110">
      <c r="A4110" s="115" t="s">
        <v>1439</v>
      </c>
      <c r="B4110" s="116">
        <v>51104.0</v>
      </c>
    </row>
    <row r="4111">
      <c r="A4111" s="115" t="s">
        <v>2917</v>
      </c>
      <c r="B4111" s="116">
        <v>1.0</v>
      </c>
    </row>
    <row r="4112">
      <c r="A4112" s="115" t="s">
        <v>2917</v>
      </c>
      <c r="B4112" s="116">
        <v>846.0</v>
      </c>
    </row>
    <row r="4113">
      <c r="A4113" s="115" t="s">
        <v>2918</v>
      </c>
      <c r="B4113" s="116">
        <v>871.0</v>
      </c>
    </row>
    <row r="4114">
      <c r="A4114" s="115" t="s">
        <v>2918</v>
      </c>
      <c r="B4114" s="116">
        <v>1.0</v>
      </c>
    </row>
    <row r="4115">
      <c r="A4115" s="115" t="s">
        <v>2919</v>
      </c>
      <c r="B4115" s="116">
        <v>846.0</v>
      </c>
    </row>
    <row r="4116">
      <c r="A4116" s="115" t="s">
        <v>2919</v>
      </c>
      <c r="B4116" s="116">
        <v>1.0</v>
      </c>
    </row>
    <row r="4117">
      <c r="A4117" s="115" t="s">
        <v>633</v>
      </c>
      <c r="B4117" s="116">
        <v>11645.0</v>
      </c>
    </row>
    <row r="4118">
      <c r="A4118" s="115" t="s">
        <v>634</v>
      </c>
      <c r="B4118" s="116">
        <v>11175.0</v>
      </c>
    </row>
    <row r="4119">
      <c r="A4119" s="115" t="s">
        <v>635</v>
      </c>
      <c r="B4119" s="116">
        <v>5120.0</v>
      </c>
    </row>
    <row r="4120">
      <c r="A4120" s="115" t="s">
        <v>1682</v>
      </c>
      <c r="B4120" s="116">
        <v>333938.0</v>
      </c>
    </row>
    <row r="4121">
      <c r="A4121" s="115" t="s">
        <v>1683</v>
      </c>
      <c r="B4121" s="116">
        <v>60997.0</v>
      </c>
    </row>
    <row r="4122">
      <c r="A4122" s="115" t="s">
        <v>1684</v>
      </c>
      <c r="B4122" s="116">
        <v>39333.0</v>
      </c>
    </row>
    <row r="4123">
      <c r="A4123" s="115" t="s">
        <v>2921</v>
      </c>
      <c r="B4123" s="116">
        <v>40544.0</v>
      </c>
    </row>
    <row r="4124">
      <c r="A4124" s="115" t="s">
        <v>2921</v>
      </c>
      <c r="B4124" s="116">
        <v>176914.0</v>
      </c>
    </row>
    <row r="4125">
      <c r="A4125" s="115" t="s">
        <v>2921</v>
      </c>
      <c r="B4125" s="116">
        <v>2693.0</v>
      </c>
    </row>
    <row r="4126">
      <c r="A4126" s="115" t="s">
        <v>1685</v>
      </c>
      <c r="B4126" s="116">
        <v>926643.0</v>
      </c>
    </row>
    <row r="4127">
      <c r="A4127" s="115" t="s">
        <v>1685</v>
      </c>
      <c r="B4127" s="116">
        <v>3303.0</v>
      </c>
    </row>
    <row r="4128">
      <c r="A4128" s="115" t="s">
        <v>197</v>
      </c>
      <c r="B4128" s="116">
        <v>1624223.0</v>
      </c>
    </row>
    <row r="4129">
      <c r="A4129" s="115" t="s">
        <v>197</v>
      </c>
      <c r="B4129" s="116">
        <v>4545.0</v>
      </c>
    </row>
    <row r="4130">
      <c r="A4130" s="115" t="s">
        <v>197</v>
      </c>
      <c r="B4130" s="116">
        <v>43319.0</v>
      </c>
    </row>
    <row r="4131">
      <c r="A4131" s="115" t="s">
        <v>198</v>
      </c>
      <c r="B4131" s="116">
        <v>386515.0</v>
      </c>
    </row>
    <row r="4132">
      <c r="A4132" s="115" t="s">
        <v>198</v>
      </c>
      <c r="B4132" s="116">
        <v>3570.0</v>
      </c>
    </row>
    <row r="4133">
      <c r="A4133" s="115" t="s">
        <v>1686</v>
      </c>
      <c r="B4133" s="116">
        <v>185628.0</v>
      </c>
    </row>
    <row r="4134">
      <c r="A4134" s="115" t="s">
        <v>1687</v>
      </c>
      <c r="B4134" s="116">
        <v>113025.0</v>
      </c>
    </row>
    <row r="4135">
      <c r="A4135" s="115" t="s">
        <v>2924</v>
      </c>
      <c r="B4135" s="116">
        <v>39616.0</v>
      </c>
    </row>
    <row r="4136">
      <c r="A4136" s="115" t="s">
        <v>2924</v>
      </c>
      <c r="B4136" s="116">
        <v>70068.0</v>
      </c>
    </row>
    <row r="4137">
      <c r="A4137" s="115" t="s">
        <v>1075</v>
      </c>
      <c r="B4137" s="116">
        <v>54303.0</v>
      </c>
    </row>
    <row r="4138">
      <c r="A4138" s="115" t="s">
        <v>1075</v>
      </c>
      <c r="B4138" s="116">
        <v>20762.0</v>
      </c>
    </row>
    <row r="4139">
      <c r="A4139" s="115" t="s">
        <v>1688</v>
      </c>
      <c r="B4139" s="116">
        <v>32813.0</v>
      </c>
    </row>
    <row r="4140">
      <c r="A4140" s="115" t="s">
        <v>1688</v>
      </c>
      <c r="B4140" s="116">
        <v>36163.0</v>
      </c>
    </row>
    <row r="4141">
      <c r="A4141" s="115" t="s">
        <v>1680</v>
      </c>
      <c r="B4141" s="116">
        <v>70282.0</v>
      </c>
    </row>
    <row r="4142">
      <c r="A4142" s="115" t="s">
        <v>1689</v>
      </c>
      <c r="B4142" s="116">
        <v>27234.0</v>
      </c>
    </row>
    <row r="4143">
      <c r="A4143" s="115" t="s">
        <v>1689</v>
      </c>
      <c r="B4143" s="116">
        <v>1382779.0</v>
      </c>
    </row>
    <row r="4144">
      <c r="A4144" s="115" t="s">
        <v>318</v>
      </c>
      <c r="B4144" s="116">
        <v>14477.0</v>
      </c>
    </row>
    <row r="4145">
      <c r="A4145" s="115" t="s">
        <v>318</v>
      </c>
      <c r="B4145" s="116">
        <v>78372.0</v>
      </c>
    </row>
    <row r="4146">
      <c r="A4146" s="115" t="s">
        <v>1736</v>
      </c>
      <c r="B4146" s="116">
        <v>2278.0</v>
      </c>
    </row>
    <row r="4147">
      <c r="A4147" s="115" t="s">
        <v>1736</v>
      </c>
      <c r="B4147" s="116">
        <v>229390.0</v>
      </c>
    </row>
    <row r="4148">
      <c r="A4148" s="115" t="s">
        <v>1507</v>
      </c>
      <c r="B4148" s="116">
        <v>60444.0</v>
      </c>
    </row>
    <row r="4149">
      <c r="A4149" s="115" t="s">
        <v>799</v>
      </c>
      <c r="B4149" s="116">
        <v>52891.0</v>
      </c>
    </row>
    <row r="4150">
      <c r="A4150" s="115" t="s">
        <v>736</v>
      </c>
      <c r="B4150" s="116">
        <v>97995.0</v>
      </c>
    </row>
    <row r="4151">
      <c r="A4151" s="115" t="s">
        <v>1335</v>
      </c>
      <c r="B4151" s="116">
        <v>33.0</v>
      </c>
    </row>
    <row r="4152">
      <c r="A4152" s="115" t="s">
        <v>1335</v>
      </c>
      <c r="B4152" s="116">
        <v>2785.0</v>
      </c>
    </row>
    <row r="4153">
      <c r="A4153" s="115" t="s">
        <v>1335</v>
      </c>
      <c r="B4153" s="116">
        <v>11.0</v>
      </c>
    </row>
    <row r="4154">
      <c r="A4154" s="115" t="s">
        <v>1335</v>
      </c>
      <c r="B4154" s="116">
        <v>118.0</v>
      </c>
    </row>
    <row r="4155">
      <c r="A4155" s="115" t="s">
        <v>1335</v>
      </c>
      <c r="B4155" s="116">
        <v>1173.0</v>
      </c>
    </row>
    <row r="4156">
      <c r="A4156" s="115" t="s">
        <v>1335</v>
      </c>
      <c r="B4156" s="116">
        <v>33.0</v>
      </c>
    </row>
    <row r="4157">
      <c r="A4157" s="115" t="s">
        <v>1335</v>
      </c>
      <c r="B4157" s="116">
        <v>12115.0</v>
      </c>
    </row>
    <row r="4158">
      <c r="A4158" s="115" t="s">
        <v>1335</v>
      </c>
      <c r="B4158" s="116">
        <v>73.0</v>
      </c>
    </row>
    <row r="4159">
      <c r="A4159" s="115" t="s">
        <v>255</v>
      </c>
      <c r="B4159" s="116">
        <v>21121.0</v>
      </c>
    </row>
    <row r="4160">
      <c r="A4160" s="115" t="s">
        <v>255</v>
      </c>
      <c r="B4160" s="116">
        <v>127028.0</v>
      </c>
    </row>
    <row r="4161">
      <c r="A4161" s="115" t="s">
        <v>256</v>
      </c>
      <c r="B4161" s="116">
        <v>25227.0</v>
      </c>
    </row>
    <row r="4162">
      <c r="A4162" s="115" t="s">
        <v>388</v>
      </c>
      <c r="B4162" s="116">
        <v>2351.0</v>
      </c>
    </row>
    <row r="4163">
      <c r="A4163" s="115" t="s">
        <v>388</v>
      </c>
      <c r="B4163" s="116">
        <v>768.0</v>
      </c>
    </row>
    <row r="4164">
      <c r="A4164" s="115" t="s">
        <v>388</v>
      </c>
      <c r="B4164" s="116">
        <v>64.0</v>
      </c>
    </row>
    <row r="4165">
      <c r="A4165" s="115" t="s">
        <v>388</v>
      </c>
      <c r="B4165" s="116">
        <v>207.0</v>
      </c>
    </row>
    <row r="4166">
      <c r="A4166" s="115" t="s">
        <v>388</v>
      </c>
      <c r="B4166" s="116">
        <v>64.0</v>
      </c>
    </row>
    <row r="4167">
      <c r="A4167" s="115" t="s">
        <v>388</v>
      </c>
      <c r="B4167" s="116">
        <v>148.0</v>
      </c>
    </row>
    <row r="4168">
      <c r="A4168" s="115" t="s">
        <v>388</v>
      </c>
      <c r="B4168" s="116">
        <v>4609.0</v>
      </c>
    </row>
    <row r="4169">
      <c r="A4169" s="115" t="s">
        <v>388</v>
      </c>
      <c r="B4169" s="116">
        <v>254.0</v>
      </c>
    </row>
    <row r="4170">
      <c r="A4170" s="115" t="s">
        <v>388</v>
      </c>
      <c r="B4170" s="116">
        <v>2619.0</v>
      </c>
    </row>
    <row r="4171">
      <c r="A4171" s="115" t="s">
        <v>388</v>
      </c>
      <c r="B4171" s="116">
        <v>311.0</v>
      </c>
    </row>
    <row r="4172">
      <c r="A4172" s="115" t="s">
        <v>388</v>
      </c>
      <c r="B4172" s="116">
        <v>10873.0</v>
      </c>
    </row>
    <row r="4173">
      <c r="A4173" s="115" t="s">
        <v>1587</v>
      </c>
      <c r="B4173" s="116">
        <v>32261.0</v>
      </c>
    </row>
    <row r="4174">
      <c r="A4174" s="115" t="s">
        <v>1587</v>
      </c>
      <c r="B4174" s="116">
        <v>39241.0</v>
      </c>
    </row>
    <row r="4175">
      <c r="A4175" s="115" t="s">
        <v>1587</v>
      </c>
      <c r="B4175" s="116">
        <v>222687.0</v>
      </c>
    </row>
    <row r="4176">
      <c r="A4176" s="115" t="s">
        <v>319</v>
      </c>
      <c r="B4176" s="116">
        <v>993520.0</v>
      </c>
    </row>
    <row r="4177">
      <c r="A4177" s="115" t="s">
        <v>319</v>
      </c>
      <c r="B4177" s="116">
        <v>22141.0</v>
      </c>
    </row>
    <row r="4178">
      <c r="A4178" s="115" t="s">
        <v>254</v>
      </c>
      <c r="B4178" s="116">
        <v>7192.0</v>
      </c>
    </row>
    <row r="4179">
      <c r="A4179" s="115" t="s">
        <v>254</v>
      </c>
      <c r="B4179" s="116">
        <v>649942.0</v>
      </c>
    </row>
    <row r="4180">
      <c r="A4180" s="115" t="s">
        <v>1737</v>
      </c>
      <c r="B4180" s="116">
        <v>5184316.0</v>
      </c>
    </row>
    <row r="4181">
      <c r="A4181" s="115" t="s">
        <v>1737</v>
      </c>
      <c r="B4181" s="116">
        <v>12420.0</v>
      </c>
    </row>
    <row r="4182">
      <c r="A4182" s="115" t="s">
        <v>1552</v>
      </c>
      <c r="B4182" s="116">
        <v>270.0</v>
      </c>
    </row>
    <row r="4183">
      <c r="A4183" s="115" t="s">
        <v>1552</v>
      </c>
      <c r="B4183" s="116">
        <v>10352.0</v>
      </c>
    </row>
    <row r="4184">
      <c r="A4184" s="115" t="s">
        <v>538</v>
      </c>
      <c r="B4184" s="116">
        <v>27850.0</v>
      </c>
    </row>
    <row r="4185">
      <c r="A4185" s="115" t="s">
        <v>1607</v>
      </c>
      <c r="B4185" s="116">
        <v>90911.0</v>
      </c>
    </row>
    <row r="4186">
      <c r="A4186" s="115" t="s">
        <v>1607</v>
      </c>
      <c r="B4186" s="116">
        <v>18217.0</v>
      </c>
    </row>
    <row r="4187">
      <c r="A4187" s="115" t="s">
        <v>1607</v>
      </c>
      <c r="B4187" s="116">
        <v>21512.0</v>
      </c>
    </row>
    <row r="4188">
      <c r="A4188" s="115" t="s">
        <v>2937</v>
      </c>
      <c r="B4188" s="116">
        <v>32857.0</v>
      </c>
    </row>
    <row r="4189">
      <c r="A4189" s="115" t="s">
        <v>2937</v>
      </c>
      <c r="B4189" s="116">
        <v>149049.0</v>
      </c>
    </row>
    <row r="4190">
      <c r="A4190" s="115" t="s">
        <v>2937</v>
      </c>
      <c r="B4190" s="116">
        <v>536745.0</v>
      </c>
    </row>
    <row r="4191">
      <c r="A4191" s="115" t="s">
        <v>2937</v>
      </c>
      <c r="B4191" s="116">
        <v>6513.0</v>
      </c>
    </row>
    <row r="4192">
      <c r="A4192" s="115" t="s">
        <v>458</v>
      </c>
      <c r="B4192" s="116">
        <v>1293.0</v>
      </c>
    </row>
    <row r="4193">
      <c r="A4193" s="115" t="s">
        <v>458</v>
      </c>
      <c r="B4193" s="116">
        <v>3621.0</v>
      </c>
    </row>
    <row r="4194">
      <c r="A4194" s="115" t="s">
        <v>458</v>
      </c>
      <c r="B4194" s="116">
        <v>10036.0</v>
      </c>
    </row>
    <row r="4195">
      <c r="A4195" s="115" t="s">
        <v>387</v>
      </c>
      <c r="B4195" s="116">
        <v>663.0</v>
      </c>
    </row>
    <row r="4196">
      <c r="A4196" s="115" t="s">
        <v>387</v>
      </c>
      <c r="B4196" s="116">
        <v>207.0</v>
      </c>
    </row>
    <row r="4197">
      <c r="A4197" s="115" t="s">
        <v>387</v>
      </c>
      <c r="B4197" s="116">
        <v>111.0</v>
      </c>
    </row>
    <row r="4198">
      <c r="A4198" s="115" t="s">
        <v>387</v>
      </c>
      <c r="B4198" s="116">
        <v>846.0</v>
      </c>
    </row>
    <row r="4199">
      <c r="A4199" s="115" t="s">
        <v>387</v>
      </c>
      <c r="B4199" s="116">
        <v>2433.0</v>
      </c>
    </row>
    <row r="4200">
      <c r="A4200" s="115" t="s">
        <v>387</v>
      </c>
      <c r="B4200" s="116">
        <v>397.0</v>
      </c>
    </row>
    <row r="4201">
      <c r="A4201" s="115" t="s">
        <v>387</v>
      </c>
      <c r="B4201" s="116">
        <v>182.0</v>
      </c>
    </row>
    <row r="4202">
      <c r="A4202" s="115" t="s">
        <v>387</v>
      </c>
      <c r="B4202" s="116">
        <v>2779.0</v>
      </c>
    </row>
    <row r="4203">
      <c r="A4203" s="115" t="s">
        <v>387</v>
      </c>
      <c r="B4203" s="116">
        <v>450.0</v>
      </c>
    </row>
    <row r="4204">
      <c r="A4204" s="115" t="s">
        <v>387</v>
      </c>
      <c r="B4204" s="116">
        <v>63.0</v>
      </c>
    </row>
    <row r="4205">
      <c r="A4205" s="115" t="s">
        <v>387</v>
      </c>
      <c r="B4205" s="116">
        <v>19739.0</v>
      </c>
    </row>
    <row r="4206">
      <c r="A4206" s="115" t="s">
        <v>507</v>
      </c>
      <c r="B4206" s="116">
        <v>75466.0</v>
      </c>
    </row>
    <row r="4207">
      <c r="A4207" s="115" t="s">
        <v>507</v>
      </c>
      <c r="B4207" s="116">
        <v>11811.0</v>
      </c>
    </row>
    <row r="4208">
      <c r="A4208" s="115" t="s">
        <v>1738</v>
      </c>
      <c r="B4208" s="116">
        <v>45308.0</v>
      </c>
    </row>
    <row r="4209">
      <c r="A4209" s="115" t="s">
        <v>1738</v>
      </c>
      <c r="B4209" s="116">
        <v>31900.0</v>
      </c>
    </row>
    <row r="4210">
      <c r="A4210" s="115" t="s">
        <v>1468</v>
      </c>
      <c r="B4210" s="116">
        <v>48604.0</v>
      </c>
    </row>
    <row r="4211">
      <c r="A4211" s="115" t="s">
        <v>2941</v>
      </c>
      <c r="B4211" s="116">
        <v>35108.0</v>
      </c>
    </row>
    <row r="4212">
      <c r="A4212" s="115" t="s">
        <v>2941</v>
      </c>
      <c r="B4212" s="116">
        <v>311.0</v>
      </c>
    </row>
    <row r="4213">
      <c r="A4213" s="115" t="s">
        <v>2941</v>
      </c>
      <c r="B4213" s="116">
        <v>6.0</v>
      </c>
    </row>
    <row r="4214">
      <c r="A4214" s="115" t="s">
        <v>2942</v>
      </c>
      <c r="B4214" s="116">
        <v>37017.0</v>
      </c>
    </row>
    <row r="4215">
      <c r="A4215" s="115" t="s">
        <v>2942</v>
      </c>
      <c r="B4215" s="116">
        <v>311.0</v>
      </c>
    </row>
    <row r="4216">
      <c r="A4216" s="115" t="s">
        <v>2942</v>
      </c>
      <c r="B4216" s="116">
        <v>6.0</v>
      </c>
    </row>
    <row r="4217">
      <c r="A4217" s="115" t="s">
        <v>2942</v>
      </c>
      <c r="B4217" s="116">
        <v>37017.0</v>
      </c>
    </row>
    <row r="4218">
      <c r="A4218" s="115" t="s">
        <v>2943</v>
      </c>
      <c r="B4218" s="116">
        <v>25118.0</v>
      </c>
    </row>
    <row r="4219">
      <c r="A4219" s="115" t="s">
        <v>2943</v>
      </c>
      <c r="B4219" s="116">
        <v>311.0</v>
      </c>
    </row>
    <row r="4220">
      <c r="A4220" s="115" t="s">
        <v>2943</v>
      </c>
      <c r="B4220" s="116">
        <v>6.0</v>
      </c>
    </row>
    <row r="4221">
      <c r="A4221" s="115" t="s">
        <v>963</v>
      </c>
      <c r="B4221" s="116">
        <v>2814.0</v>
      </c>
    </row>
    <row r="4222">
      <c r="A4222" s="115" t="s">
        <v>963</v>
      </c>
      <c r="B4222" s="116">
        <v>40132.0</v>
      </c>
    </row>
    <row r="4223">
      <c r="A4223" s="115" t="s">
        <v>963</v>
      </c>
      <c r="B4223" s="116">
        <v>498.0</v>
      </c>
    </row>
    <row r="4224">
      <c r="A4224" s="115" t="s">
        <v>963</v>
      </c>
      <c r="B4224" s="116">
        <v>1372.0</v>
      </c>
    </row>
    <row r="4225">
      <c r="A4225" s="115" t="s">
        <v>963</v>
      </c>
      <c r="B4225" s="116">
        <v>1003.0</v>
      </c>
    </row>
    <row r="4226">
      <c r="A4226" s="115" t="s">
        <v>963</v>
      </c>
      <c r="B4226" s="116">
        <v>725257.0</v>
      </c>
    </row>
    <row r="4227">
      <c r="A4227" s="115" t="s">
        <v>964</v>
      </c>
      <c r="B4227" s="116">
        <v>3776.0</v>
      </c>
    </row>
    <row r="4228">
      <c r="A4228" s="115" t="s">
        <v>964</v>
      </c>
      <c r="B4228" s="116">
        <v>667.0</v>
      </c>
    </row>
    <row r="4229">
      <c r="A4229" s="115" t="s">
        <v>964</v>
      </c>
      <c r="B4229" s="116">
        <v>112.0</v>
      </c>
    </row>
    <row r="4230">
      <c r="A4230" s="115" t="s">
        <v>964</v>
      </c>
      <c r="B4230" s="116">
        <v>13995.0</v>
      </c>
    </row>
    <row r="4231">
      <c r="A4231" s="115" t="s">
        <v>964</v>
      </c>
      <c r="B4231" s="116">
        <v>594.0</v>
      </c>
    </row>
    <row r="4232">
      <c r="A4232" s="115" t="s">
        <v>964</v>
      </c>
      <c r="B4232" s="116">
        <v>1859345.0</v>
      </c>
    </row>
    <row r="4233">
      <c r="A4233" s="115" t="s">
        <v>964</v>
      </c>
      <c r="B4233" s="116">
        <v>3929412.0</v>
      </c>
    </row>
    <row r="4234">
      <c r="A4234" s="115" t="s">
        <v>964</v>
      </c>
      <c r="B4234" s="116">
        <v>1769.0</v>
      </c>
    </row>
    <row r="4235">
      <c r="A4235" s="115" t="s">
        <v>964</v>
      </c>
      <c r="B4235" s="116">
        <v>0.0</v>
      </c>
    </row>
    <row r="4236">
      <c r="A4236" s="115" t="s">
        <v>964</v>
      </c>
      <c r="B4236" s="116">
        <v>18762.0</v>
      </c>
    </row>
    <row r="4237">
      <c r="A4237" s="115" t="s">
        <v>964</v>
      </c>
      <c r="B4237" s="116">
        <v>251762.0</v>
      </c>
    </row>
    <row r="4238">
      <c r="A4238" s="115" t="s">
        <v>964</v>
      </c>
      <c r="B4238" s="116">
        <v>1298723.0</v>
      </c>
    </row>
    <row r="4239">
      <c r="A4239" s="115" t="s">
        <v>966</v>
      </c>
      <c r="B4239" s="116">
        <v>3774.0</v>
      </c>
    </row>
    <row r="4240">
      <c r="A4240" s="115" t="s">
        <v>966</v>
      </c>
      <c r="B4240" s="116">
        <v>2640.0</v>
      </c>
    </row>
    <row r="4241">
      <c r="A4241" s="115" t="s">
        <v>966</v>
      </c>
      <c r="B4241" s="116">
        <v>249861.0</v>
      </c>
    </row>
    <row r="4242">
      <c r="A4242" s="115" t="s">
        <v>966</v>
      </c>
      <c r="B4242" s="116">
        <v>609.0</v>
      </c>
    </row>
    <row r="4243">
      <c r="A4243" s="115" t="s">
        <v>966</v>
      </c>
      <c r="B4243" s="116">
        <v>52.0</v>
      </c>
    </row>
    <row r="4244">
      <c r="A4244" s="115" t="s">
        <v>966</v>
      </c>
      <c r="B4244" s="116">
        <v>48.0</v>
      </c>
    </row>
    <row r="4245">
      <c r="A4245" s="115" t="s">
        <v>966</v>
      </c>
      <c r="B4245" s="116">
        <v>36.0</v>
      </c>
    </row>
    <row r="4246">
      <c r="A4246" s="115" t="s">
        <v>966</v>
      </c>
      <c r="B4246" s="116">
        <v>0.0</v>
      </c>
    </row>
    <row r="4247">
      <c r="A4247" s="115" t="s">
        <v>966</v>
      </c>
      <c r="B4247" s="116">
        <v>3923882.0</v>
      </c>
    </row>
    <row r="4248">
      <c r="A4248" s="115" t="s">
        <v>966</v>
      </c>
      <c r="B4248" s="116">
        <v>317.0</v>
      </c>
    </row>
    <row r="4249">
      <c r="A4249" s="115" t="s">
        <v>966</v>
      </c>
      <c r="B4249" s="116">
        <v>36.0</v>
      </c>
    </row>
    <row r="4250">
      <c r="A4250" s="115" t="s">
        <v>966</v>
      </c>
      <c r="B4250" s="116">
        <v>703427.0</v>
      </c>
    </row>
    <row r="4251">
      <c r="A4251" s="115" t="s">
        <v>966</v>
      </c>
      <c r="B4251" s="116">
        <v>1858312.0</v>
      </c>
    </row>
    <row r="4252">
      <c r="A4252" s="115" t="s">
        <v>966</v>
      </c>
      <c r="B4252" s="116">
        <v>2512.0</v>
      </c>
    </row>
    <row r="4253">
      <c r="A4253" s="115" t="s">
        <v>965</v>
      </c>
      <c r="B4253" s="116">
        <v>405.0</v>
      </c>
    </row>
    <row r="4254">
      <c r="A4254" s="115" t="s">
        <v>965</v>
      </c>
      <c r="B4254" s="116">
        <v>591.0</v>
      </c>
    </row>
    <row r="4255">
      <c r="A4255" s="115" t="s">
        <v>965</v>
      </c>
      <c r="B4255" s="116">
        <v>2677.0</v>
      </c>
    </row>
    <row r="4256">
      <c r="A4256" s="115" t="s">
        <v>1093</v>
      </c>
      <c r="B4256" s="116">
        <v>2756.0</v>
      </c>
    </row>
    <row r="4257">
      <c r="A4257" s="115" t="s">
        <v>1093</v>
      </c>
      <c r="B4257" s="116">
        <v>26993.0</v>
      </c>
    </row>
    <row r="4258">
      <c r="A4258" s="115" t="s">
        <v>1094</v>
      </c>
      <c r="B4258" s="116">
        <v>33255.0</v>
      </c>
    </row>
    <row r="4259">
      <c r="A4259" s="115" t="s">
        <v>1094</v>
      </c>
      <c r="B4259" s="116">
        <v>438753.0</v>
      </c>
    </row>
    <row r="4260">
      <c r="A4260" s="115" t="s">
        <v>1094</v>
      </c>
      <c r="B4260" s="116">
        <v>7172.0</v>
      </c>
    </row>
    <row r="4261">
      <c r="A4261" s="115" t="s">
        <v>1095</v>
      </c>
      <c r="B4261" s="116">
        <v>36507.0</v>
      </c>
    </row>
    <row r="4262">
      <c r="A4262" s="115" t="s">
        <v>1095</v>
      </c>
      <c r="B4262" s="116">
        <v>660483.0</v>
      </c>
    </row>
    <row r="4263">
      <c r="A4263" s="115" t="s">
        <v>1095</v>
      </c>
      <c r="B4263" s="116">
        <v>6906.0</v>
      </c>
    </row>
    <row r="4264">
      <c r="A4264" s="115" t="s">
        <v>1749</v>
      </c>
      <c r="B4264" s="116">
        <v>31463.0</v>
      </c>
    </row>
    <row r="4265">
      <c r="A4265" s="115" t="s">
        <v>1749</v>
      </c>
      <c r="B4265" s="116">
        <v>713716.0</v>
      </c>
    </row>
    <row r="4266">
      <c r="A4266" s="115" t="s">
        <v>701</v>
      </c>
      <c r="B4266" s="116">
        <v>20841.0</v>
      </c>
    </row>
    <row r="4267">
      <c r="A4267" s="115" t="s">
        <v>2951</v>
      </c>
      <c r="B4267" s="116">
        <v>70803.0</v>
      </c>
    </row>
    <row r="4268">
      <c r="A4268" s="115" t="s">
        <v>2951</v>
      </c>
      <c r="B4268" s="116">
        <v>1097.0</v>
      </c>
    </row>
    <row r="4269">
      <c r="A4269" s="115" t="s">
        <v>1499</v>
      </c>
      <c r="B4269" s="116">
        <v>39570.0</v>
      </c>
    </row>
    <row r="4270">
      <c r="A4270" s="115" t="s">
        <v>1539</v>
      </c>
      <c r="B4270" s="116">
        <v>255958.0</v>
      </c>
    </row>
    <row r="4271">
      <c r="A4271" s="115" t="s">
        <v>1539</v>
      </c>
      <c r="B4271" s="116">
        <v>12258.0</v>
      </c>
    </row>
    <row r="4272">
      <c r="A4272" s="115" t="s">
        <v>1630</v>
      </c>
      <c r="B4272" s="116">
        <v>82984.0</v>
      </c>
    </row>
    <row r="4273">
      <c r="A4273" s="115" t="s">
        <v>706</v>
      </c>
      <c r="B4273" s="116">
        <v>47937.0</v>
      </c>
    </row>
    <row r="4274">
      <c r="A4274" s="115" t="s">
        <v>706</v>
      </c>
      <c r="B4274" s="116">
        <v>30324.0</v>
      </c>
    </row>
    <row r="4275">
      <c r="A4275" s="115" t="s">
        <v>1401</v>
      </c>
      <c r="B4275" s="116">
        <v>23554.0</v>
      </c>
    </row>
    <row r="4276">
      <c r="A4276" s="115" t="s">
        <v>1401</v>
      </c>
      <c r="B4276" s="116">
        <v>3377.0</v>
      </c>
    </row>
    <row r="4277">
      <c r="A4277" s="115" t="s">
        <v>1750</v>
      </c>
      <c r="B4277" s="116">
        <v>31008.0</v>
      </c>
    </row>
    <row r="4278">
      <c r="A4278" s="115" t="s">
        <v>1750</v>
      </c>
      <c r="B4278" s="116">
        <v>198776.0</v>
      </c>
    </row>
    <row r="4279">
      <c r="A4279" s="115" t="s">
        <v>1515</v>
      </c>
      <c r="B4279" s="116">
        <v>78019.0</v>
      </c>
    </row>
    <row r="4280">
      <c r="A4280" s="115" t="s">
        <v>1515</v>
      </c>
      <c r="B4280" s="116">
        <v>53292.0</v>
      </c>
    </row>
    <row r="4281">
      <c r="A4281" s="115" t="s">
        <v>1629</v>
      </c>
      <c r="B4281" s="116">
        <v>63674.0</v>
      </c>
    </row>
    <row r="4282">
      <c r="A4282" s="115" t="s">
        <v>1629</v>
      </c>
      <c r="B4282" s="116">
        <v>55040.0</v>
      </c>
    </row>
    <row r="4283">
      <c r="A4283" s="115" t="s">
        <v>1447</v>
      </c>
      <c r="B4283" s="116">
        <v>57849.0</v>
      </c>
    </row>
    <row r="4284">
      <c r="A4284" s="115" t="s">
        <v>1447</v>
      </c>
      <c r="B4284" s="116">
        <v>177129.0</v>
      </c>
    </row>
    <row r="4285">
      <c r="A4285" s="115" t="s">
        <v>1739</v>
      </c>
      <c r="B4285" s="116">
        <v>49787.0</v>
      </c>
    </row>
    <row r="4286">
      <c r="A4286" s="115" t="s">
        <v>1575</v>
      </c>
      <c r="B4286" s="116">
        <v>69062.0</v>
      </c>
    </row>
    <row r="4287">
      <c r="A4287" s="115" t="s">
        <v>1575</v>
      </c>
      <c r="B4287" s="116">
        <v>21325.0</v>
      </c>
    </row>
    <row r="4288">
      <c r="A4288" s="115" t="s">
        <v>1575</v>
      </c>
      <c r="B4288" s="116">
        <v>93139.0</v>
      </c>
    </row>
    <row r="4289">
      <c r="A4289" s="115" t="s">
        <v>2960</v>
      </c>
      <c r="B4289" s="116">
        <v>100524.0</v>
      </c>
    </row>
    <row r="4290">
      <c r="A4290" s="115" t="s">
        <v>584</v>
      </c>
      <c r="B4290" s="116">
        <v>1.0</v>
      </c>
    </row>
    <row r="4291">
      <c r="A4291" s="115" t="s">
        <v>584</v>
      </c>
      <c r="B4291" s="116">
        <v>17770.0</v>
      </c>
    </row>
    <row r="4292">
      <c r="A4292" s="115" t="s">
        <v>584</v>
      </c>
      <c r="B4292" s="116">
        <v>71.0</v>
      </c>
    </row>
    <row r="4293">
      <c r="A4293" s="115" t="s">
        <v>584</v>
      </c>
      <c r="B4293" s="116">
        <v>2917.0</v>
      </c>
    </row>
    <row r="4294">
      <c r="A4294" s="115" t="s">
        <v>584</v>
      </c>
      <c r="B4294" s="116">
        <v>6469.0</v>
      </c>
    </row>
    <row r="4295">
      <c r="A4295" s="115" t="s">
        <v>584</v>
      </c>
      <c r="B4295" s="116">
        <v>1739.0</v>
      </c>
    </row>
    <row r="4296">
      <c r="A4296" s="115" t="s">
        <v>584</v>
      </c>
      <c r="B4296" s="116">
        <v>2319.0</v>
      </c>
    </row>
    <row r="4297">
      <c r="A4297" s="115" t="s">
        <v>584</v>
      </c>
      <c r="B4297" s="116">
        <v>29910.0</v>
      </c>
    </row>
    <row r="4298">
      <c r="A4298" s="115" t="s">
        <v>584</v>
      </c>
      <c r="B4298" s="116">
        <v>67.0</v>
      </c>
    </row>
    <row r="4299">
      <c r="A4299" s="115" t="s">
        <v>584</v>
      </c>
      <c r="B4299" s="116">
        <v>528.0</v>
      </c>
    </row>
    <row r="4300">
      <c r="A4300" s="115" t="s">
        <v>584</v>
      </c>
      <c r="B4300" s="116">
        <v>528.0</v>
      </c>
    </row>
    <row r="4301">
      <c r="A4301" s="115" t="s">
        <v>584</v>
      </c>
      <c r="B4301" s="116">
        <v>6542.0</v>
      </c>
    </row>
    <row r="4302">
      <c r="A4302" s="115" t="s">
        <v>584</v>
      </c>
      <c r="B4302" s="116">
        <v>47650.0</v>
      </c>
    </row>
    <row r="4303">
      <c r="A4303" s="115" t="s">
        <v>584</v>
      </c>
      <c r="B4303" s="116">
        <v>28210.0</v>
      </c>
    </row>
    <row r="4304">
      <c r="A4304" s="115" t="s">
        <v>584</v>
      </c>
      <c r="B4304" s="116">
        <v>815.0</v>
      </c>
    </row>
    <row r="4305">
      <c r="A4305" s="115" t="s">
        <v>584</v>
      </c>
      <c r="B4305" s="116">
        <v>9005.0</v>
      </c>
    </row>
    <row r="4306">
      <c r="A4306" s="115" t="s">
        <v>584</v>
      </c>
      <c r="B4306" s="116">
        <v>25616.0</v>
      </c>
    </row>
    <row r="4307">
      <c r="A4307" s="115" t="s">
        <v>702</v>
      </c>
      <c r="B4307" s="116">
        <v>59671.0</v>
      </c>
    </row>
    <row r="4308">
      <c r="A4308" s="115" t="s">
        <v>702</v>
      </c>
      <c r="B4308" s="116">
        <v>98.0</v>
      </c>
    </row>
    <row r="4309">
      <c r="A4309" s="115" t="s">
        <v>1532</v>
      </c>
      <c r="B4309" s="116">
        <v>78024.0</v>
      </c>
    </row>
    <row r="4310">
      <c r="A4310" s="115" t="s">
        <v>703</v>
      </c>
      <c r="B4310" s="116">
        <v>25269.0</v>
      </c>
    </row>
    <row r="4311">
      <c r="A4311" s="115" t="s">
        <v>704</v>
      </c>
      <c r="B4311" s="116">
        <v>25658.0</v>
      </c>
    </row>
    <row r="4312">
      <c r="A4312" s="115" t="s">
        <v>705</v>
      </c>
      <c r="B4312" s="116">
        <v>25088.0</v>
      </c>
    </row>
    <row r="4313">
      <c r="A4313" s="115" t="s">
        <v>771</v>
      </c>
      <c r="B4313" s="116">
        <v>0.0</v>
      </c>
    </row>
    <row r="4314">
      <c r="A4314" s="115" t="s">
        <v>771</v>
      </c>
      <c r="B4314" s="116">
        <v>9923.0</v>
      </c>
    </row>
    <row r="4315">
      <c r="A4315" s="115" t="s">
        <v>771</v>
      </c>
      <c r="B4315" s="116">
        <v>1614.0</v>
      </c>
    </row>
    <row r="4316">
      <c r="A4316" s="115" t="s">
        <v>771</v>
      </c>
      <c r="B4316" s="116">
        <v>23010.0</v>
      </c>
    </row>
    <row r="4317">
      <c r="A4317" s="115" t="s">
        <v>771</v>
      </c>
      <c r="B4317" s="116">
        <v>423.0</v>
      </c>
    </row>
    <row r="4318">
      <c r="A4318" s="115" t="s">
        <v>771</v>
      </c>
      <c r="B4318" s="116">
        <v>2109.0</v>
      </c>
    </row>
    <row r="4319">
      <c r="A4319" s="115" t="s">
        <v>771</v>
      </c>
      <c r="B4319" s="116">
        <v>8868.0</v>
      </c>
    </row>
    <row r="4320">
      <c r="A4320" s="115" t="s">
        <v>771</v>
      </c>
      <c r="B4320" s="116">
        <v>8868.0</v>
      </c>
    </row>
    <row r="4321">
      <c r="A4321" s="115" t="s">
        <v>771</v>
      </c>
      <c r="B4321" s="116">
        <v>1813.0</v>
      </c>
    </row>
    <row r="4322">
      <c r="A4322" s="115" t="s">
        <v>771</v>
      </c>
      <c r="B4322" s="116">
        <v>8868.0</v>
      </c>
    </row>
    <row r="4323">
      <c r="A4323" s="115" t="s">
        <v>1500</v>
      </c>
      <c r="B4323" s="116">
        <v>59392.0</v>
      </c>
    </row>
    <row r="4324">
      <c r="A4324" s="115" t="s">
        <v>795</v>
      </c>
      <c r="B4324" s="116">
        <v>31373.0</v>
      </c>
    </row>
    <row r="4325">
      <c r="A4325" s="115" t="s">
        <v>718</v>
      </c>
      <c r="B4325" s="116">
        <v>70736.0</v>
      </c>
    </row>
    <row r="4326">
      <c r="A4326" s="115" t="s">
        <v>247</v>
      </c>
      <c r="B4326" s="116">
        <v>17744.0</v>
      </c>
    </row>
    <row r="4327">
      <c r="A4327" s="115" t="s">
        <v>247</v>
      </c>
      <c r="B4327" s="116">
        <v>99666.0</v>
      </c>
    </row>
    <row r="4328">
      <c r="A4328" s="115" t="s">
        <v>248</v>
      </c>
      <c r="B4328" s="116">
        <v>22503.0</v>
      </c>
    </row>
    <row r="4329">
      <c r="A4329" s="115" t="s">
        <v>1681</v>
      </c>
      <c r="B4329" s="116">
        <v>58030.0</v>
      </c>
    </row>
    <row r="4330">
      <c r="A4330" s="115" t="s">
        <v>361</v>
      </c>
      <c r="B4330" s="116">
        <v>148.0</v>
      </c>
    </row>
    <row r="4331">
      <c r="A4331" s="115" t="s">
        <v>361</v>
      </c>
      <c r="B4331" s="116">
        <v>254.0</v>
      </c>
    </row>
    <row r="4332">
      <c r="A4332" s="115" t="s">
        <v>361</v>
      </c>
      <c r="B4332" s="116">
        <v>608.0</v>
      </c>
    </row>
    <row r="4333">
      <c r="A4333" s="115" t="s">
        <v>361</v>
      </c>
      <c r="B4333" s="116">
        <v>64.0</v>
      </c>
    </row>
    <row r="4334">
      <c r="A4334" s="115" t="s">
        <v>361</v>
      </c>
      <c r="B4334" s="116">
        <v>10513.0</v>
      </c>
    </row>
    <row r="4335">
      <c r="A4335" s="115" t="s">
        <v>361</v>
      </c>
      <c r="B4335" s="116">
        <v>64.0</v>
      </c>
    </row>
    <row r="4336">
      <c r="A4336" s="115" t="s">
        <v>361</v>
      </c>
      <c r="B4336" s="116">
        <v>2619.0</v>
      </c>
    </row>
    <row r="4337">
      <c r="A4337" s="115" t="s">
        <v>361</v>
      </c>
      <c r="B4337" s="116">
        <v>310.0</v>
      </c>
    </row>
    <row r="4338">
      <c r="A4338" s="115" t="s">
        <v>361</v>
      </c>
      <c r="B4338" s="116">
        <v>2351.0</v>
      </c>
    </row>
    <row r="4339">
      <c r="A4339" s="115" t="s">
        <v>361</v>
      </c>
      <c r="B4339" s="116">
        <v>207.0</v>
      </c>
    </row>
    <row r="4340">
      <c r="A4340" s="115" t="s">
        <v>361</v>
      </c>
      <c r="B4340" s="116">
        <v>4609.0</v>
      </c>
    </row>
    <row r="4341">
      <c r="A4341" s="115" t="s">
        <v>1625</v>
      </c>
      <c r="B4341" s="116">
        <v>77626.0</v>
      </c>
    </row>
    <row r="4342">
      <c r="A4342" s="115" t="s">
        <v>1625</v>
      </c>
      <c r="B4342" s="116">
        <v>70436.0</v>
      </c>
    </row>
    <row r="4343">
      <c r="A4343" s="115" t="s">
        <v>1543</v>
      </c>
      <c r="B4343" s="116">
        <v>9696.0</v>
      </c>
    </row>
    <row r="4344">
      <c r="A4344" s="115" t="s">
        <v>1543</v>
      </c>
      <c r="B4344" s="116">
        <v>276.0</v>
      </c>
    </row>
    <row r="4345">
      <c r="A4345" s="115" t="s">
        <v>525</v>
      </c>
      <c r="B4345" s="116">
        <v>25882.0</v>
      </c>
    </row>
    <row r="4346">
      <c r="A4346" s="115" t="s">
        <v>1601</v>
      </c>
      <c r="B4346" s="116">
        <v>74837.0</v>
      </c>
    </row>
    <row r="4347">
      <c r="A4347" s="115" t="s">
        <v>1601</v>
      </c>
      <c r="B4347" s="116">
        <v>150719.0</v>
      </c>
    </row>
    <row r="4348">
      <c r="A4348" s="115" t="s">
        <v>1601</v>
      </c>
      <c r="B4348" s="116">
        <v>129197.0</v>
      </c>
    </row>
    <row r="4349">
      <c r="A4349" s="115" t="s">
        <v>360</v>
      </c>
      <c r="B4349" s="116">
        <v>2433.0</v>
      </c>
    </row>
    <row r="4350">
      <c r="A4350" s="115" t="s">
        <v>360</v>
      </c>
      <c r="B4350" s="116">
        <v>663.0</v>
      </c>
    </row>
    <row r="4351">
      <c r="A4351" s="115" t="s">
        <v>360</v>
      </c>
      <c r="B4351" s="116">
        <v>207.0</v>
      </c>
    </row>
    <row r="4352">
      <c r="A4352" s="115" t="s">
        <v>360</v>
      </c>
      <c r="B4352" s="116">
        <v>182.0</v>
      </c>
    </row>
    <row r="4353">
      <c r="A4353" s="115" t="s">
        <v>360</v>
      </c>
      <c r="B4353" s="116">
        <v>397.0</v>
      </c>
    </row>
    <row r="4354">
      <c r="A4354" s="115" t="s">
        <v>360</v>
      </c>
      <c r="B4354" s="116">
        <v>450.0</v>
      </c>
    </row>
    <row r="4355">
      <c r="A4355" s="115" t="s">
        <v>360</v>
      </c>
      <c r="B4355" s="116">
        <v>63.0</v>
      </c>
    </row>
    <row r="4356">
      <c r="A4356" s="115" t="s">
        <v>360</v>
      </c>
      <c r="B4356" s="116">
        <v>868.0</v>
      </c>
    </row>
    <row r="4357">
      <c r="A4357" s="115" t="s">
        <v>360</v>
      </c>
      <c r="B4357" s="116">
        <v>111.0</v>
      </c>
    </row>
    <row r="4358">
      <c r="A4358" s="115" t="s">
        <v>360</v>
      </c>
      <c r="B4358" s="116">
        <v>2799.0</v>
      </c>
    </row>
    <row r="4359">
      <c r="A4359" s="115" t="s">
        <v>360</v>
      </c>
      <c r="B4359" s="116">
        <v>11903.0</v>
      </c>
    </row>
    <row r="4360">
      <c r="A4360" s="115" t="s">
        <v>503</v>
      </c>
      <c r="B4360" s="116">
        <v>10178.0</v>
      </c>
    </row>
    <row r="4361">
      <c r="A4361" s="115" t="s">
        <v>503</v>
      </c>
      <c r="B4361" s="116">
        <v>26322.0</v>
      </c>
    </row>
    <row r="4362">
      <c r="A4362" s="115" t="s">
        <v>2964</v>
      </c>
      <c r="B4362" s="116">
        <v>6.0</v>
      </c>
    </row>
    <row r="4363">
      <c r="A4363" s="115" t="s">
        <v>2964</v>
      </c>
      <c r="B4363" s="116">
        <v>311.0</v>
      </c>
    </row>
    <row r="4364">
      <c r="A4364" s="115" t="s">
        <v>2964</v>
      </c>
      <c r="B4364" s="116">
        <v>28969.0</v>
      </c>
    </row>
    <row r="4365">
      <c r="A4365" s="115" t="s">
        <v>2965</v>
      </c>
      <c r="B4365" s="116">
        <v>311.0</v>
      </c>
    </row>
    <row r="4366">
      <c r="A4366" s="115" t="s">
        <v>2965</v>
      </c>
      <c r="B4366" s="116">
        <v>6.0</v>
      </c>
    </row>
    <row r="4367">
      <c r="A4367" s="115" t="s">
        <v>2965</v>
      </c>
      <c r="B4367" s="116">
        <v>32805.0</v>
      </c>
    </row>
    <row r="4368">
      <c r="A4368" s="115" t="s">
        <v>2966</v>
      </c>
      <c r="B4368" s="116">
        <v>35632.0</v>
      </c>
    </row>
    <row r="4369">
      <c r="A4369" s="115" t="s">
        <v>2966</v>
      </c>
      <c r="B4369" s="116">
        <v>35632.0</v>
      </c>
    </row>
    <row r="4370">
      <c r="A4370" s="115" t="s">
        <v>2966</v>
      </c>
      <c r="B4370" s="116">
        <v>311.0</v>
      </c>
    </row>
    <row r="4371">
      <c r="A4371" s="115" t="s">
        <v>2966</v>
      </c>
      <c r="B4371" s="116">
        <v>6.0</v>
      </c>
    </row>
    <row r="4372">
      <c r="A4372" s="115" t="s">
        <v>952</v>
      </c>
      <c r="B4372" s="116">
        <v>567.0</v>
      </c>
    </row>
    <row r="4373">
      <c r="A4373" s="115" t="s">
        <v>952</v>
      </c>
      <c r="B4373" s="116">
        <v>5892.0</v>
      </c>
    </row>
    <row r="4374">
      <c r="A4374" s="115" t="s">
        <v>952</v>
      </c>
      <c r="B4374" s="116">
        <v>57930.0</v>
      </c>
    </row>
    <row r="4375">
      <c r="A4375" s="115" t="s">
        <v>952</v>
      </c>
      <c r="B4375" s="116">
        <v>619107.0</v>
      </c>
    </row>
    <row r="4376">
      <c r="A4376" s="115" t="s">
        <v>952</v>
      </c>
      <c r="B4376" s="116">
        <v>545.0</v>
      </c>
    </row>
    <row r="4377">
      <c r="A4377" s="115" t="s">
        <v>952</v>
      </c>
      <c r="B4377" s="116">
        <v>785.0</v>
      </c>
    </row>
    <row r="4378">
      <c r="A4378" s="115" t="s">
        <v>955</v>
      </c>
      <c r="B4378" s="116">
        <v>3031711.0</v>
      </c>
    </row>
    <row r="4379">
      <c r="A4379" s="115" t="s">
        <v>955</v>
      </c>
      <c r="B4379" s="116">
        <v>4838.0</v>
      </c>
    </row>
    <row r="4380">
      <c r="A4380" s="115" t="s">
        <v>955</v>
      </c>
      <c r="B4380" s="116">
        <v>330270.0</v>
      </c>
    </row>
    <row r="4381">
      <c r="A4381" s="115" t="s">
        <v>955</v>
      </c>
      <c r="B4381" s="116">
        <v>493.0</v>
      </c>
    </row>
    <row r="4382">
      <c r="A4382" s="115" t="s">
        <v>955</v>
      </c>
      <c r="B4382" s="116">
        <v>2146.0</v>
      </c>
    </row>
    <row r="4383">
      <c r="A4383" s="115" t="s">
        <v>955</v>
      </c>
      <c r="B4383" s="116">
        <v>5272.0</v>
      </c>
    </row>
    <row r="4384">
      <c r="A4384" s="115" t="s">
        <v>955</v>
      </c>
      <c r="B4384" s="116">
        <v>0.0</v>
      </c>
    </row>
    <row r="4385">
      <c r="A4385" s="115" t="s">
        <v>955</v>
      </c>
      <c r="B4385" s="116">
        <v>15281.0</v>
      </c>
    </row>
    <row r="4386">
      <c r="A4386" s="115" t="s">
        <v>955</v>
      </c>
      <c r="B4386" s="116">
        <v>317.0</v>
      </c>
    </row>
    <row r="4387">
      <c r="A4387" s="115" t="s">
        <v>955</v>
      </c>
      <c r="B4387" s="116">
        <v>774.0</v>
      </c>
    </row>
    <row r="4388">
      <c r="A4388" s="115" t="s">
        <v>955</v>
      </c>
      <c r="B4388" s="116">
        <v>112.0</v>
      </c>
    </row>
    <row r="4389">
      <c r="A4389" s="115" t="s">
        <v>955</v>
      </c>
      <c r="B4389" s="116">
        <v>2149920.0</v>
      </c>
    </row>
    <row r="4390">
      <c r="A4390" s="115" t="s">
        <v>955</v>
      </c>
      <c r="B4390" s="116">
        <v>2400.0</v>
      </c>
    </row>
    <row r="4391">
      <c r="A4391" s="115" t="s">
        <v>955</v>
      </c>
      <c r="B4391" s="116">
        <v>597087.0</v>
      </c>
    </row>
    <row r="4392">
      <c r="A4392" s="115" t="s">
        <v>953</v>
      </c>
      <c r="B4392" s="116">
        <v>524.0</v>
      </c>
    </row>
    <row r="4393">
      <c r="A4393" s="115" t="s">
        <v>953</v>
      </c>
      <c r="B4393" s="116">
        <v>2369.0</v>
      </c>
    </row>
    <row r="4394">
      <c r="A4394" s="115" t="s">
        <v>953</v>
      </c>
      <c r="B4394" s="116">
        <v>493.0</v>
      </c>
    </row>
    <row r="4395">
      <c r="A4395" s="115" t="s">
        <v>954</v>
      </c>
      <c r="B4395" s="116">
        <v>2150031.0</v>
      </c>
    </row>
    <row r="4396">
      <c r="A4396" s="115" t="s">
        <v>954</v>
      </c>
      <c r="B4396" s="116">
        <v>148.0</v>
      </c>
    </row>
    <row r="4397">
      <c r="A4397" s="115" t="s">
        <v>954</v>
      </c>
      <c r="B4397" s="116">
        <v>2776569.0</v>
      </c>
    </row>
    <row r="4398">
      <c r="A4398" s="115" t="s">
        <v>954</v>
      </c>
      <c r="B4398" s="116">
        <v>0.0</v>
      </c>
    </row>
    <row r="4399">
      <c r="A4399" s="115" t="s">
        <v>954</v>
      </c>
      <c r="B4399" s="116">
        <v>3032486.0</v>
      </c>
    </row>
    <row r="4400">
      <c r="A4400" s="115" t="s">
        <v>954</v>
      </c>
      <c r="B4400" s="116">
        <v>15325.0</v>
      </c>
    </row>
    <row r="4401">
      <c r="A4401" s="115" t="s">
        <v>954</v>
      </c>
      <c r="B4401" s="116">
        <v>251.0</v>
      </c>
    </row>
    <row r="4402">
      <c r="A4402" s="115" t="s">
        <v>954</v>
      </c>
      <c r="B4402" s="116">
        <v>675.0</v>
      </c>
    </row>
    <row r="4403">
      <c r="A4403" s="115" t="s">
        <v>954</v>
      </c>
      <c r="B4403" s="116">
        <v>629.0</v>
      </c>
    </row>
    <row r="4404">
      <c r="A4404" s="115" t="s">
        <v>954</v>
      </c>
      <c r="B4404" s="116">
        <v>1983.0</v>
      </c>
    </row>
    <row r="4405">
      <c r="A4405" s="115" t="s">
        <v>954</v>
      </c>
      <c r="B4405" s="116">
        <v>10858.0</v>
      </c>
    </row>
    <row r="4406">
      <c r="A4406" s="115" t="s">
        <v>954</v>
      </c>
      <c r="B4406" s="116">
        <v>330361.0</v>
      </c>
    </row>
    <row r="4407">
      <c r="A4407" s="115" t="s">
        <v>954</v>
      </c>
      <c r="B4407" s="116">
        <v>9318.0</v>
      </c>
    </row>
    <row r="4408">
      <c r="A4408" s="115" t="s">
        <v>954</v>
      </c>
      <c r="B4408" s="116">
        <v>4067.0</v>
      </c>
    </row>
    <row r="4409">
      <c r="A4409" s="115" t="s">
        <v>1495</v>
      </c>
      <c r="B4409" s="116">
        <v>31259.0</v>
      </c>
    </row>
    <row r="4410">
      <c r="A4410" s="115" t="s">
        <v>1536</v>
      </c>
      <c r="B4410" s="116">
        <v>71685.0</v>
      </c>
    </row>
    <row r="4411">
      <c r="A4411" s="115" t="s">
        <v>1536</v>
      </c>
      <c r="B4411" s="116">
        <v>42230.0</v>
      </c>
    </row>
    <row r="4412">
      <c r="A4412" s="115" t="s">
        <v>2968</v>
      </c>
      <c r="B4412" s="116">
        <v>84227.0</v>
      </c>
    </row>
    <row r="4413">
      <c r="A4413" s="115" t="s">
        <v>698</v>
      </c>
      <c r="B4413" s="116">
        <v>50121.0</v>
      </c>
    </row>
    <row r="4414">
      <c r="A4414" s="115" t="s">
        <v>698</v>
      </c>
      <c r="B4414" s="116">
        <v>203.0</v>
      </c>
    </row>
    <row r="4415">
      <c r="A4415" s="115" t="s">
        <v>1522</v>
      </c>
      <c r="B4415" s="116">
        <v>81349.0</v>
      </c>
    </row>
    <row r="4416">
      <c r="A4416" s="115" t="s">
        <v>699</v>
      </c>
      <c r="B4416" s="116">
        <v>19981.0</v>
      </c>
    </row>
    <row r="4417">
      <c r="A4417" s="115" t="s">
        <v>700</v>
      </c>
      <c r="B4417" s="116">
        <v>19677.0</v>
      </c>
    </row>
    <row r="4418">
      <c r="A4418" s="115" t="s">
        <v>769</v>
      </c>
      <c r="B4418" s="116">
        <v>0.0</v>
      </c>
    </row>
    <row r="4419">
      <c r="A4419" s="115" t="s">
        <v>769</v>
      </c>
      <c r="B4419" s="116">
        <v>9993.0</v>
      </c>
    </row>
    <row r="4420">
      <c r="A4420" s="115" t="s">
        <v>769</v>
      </c>
      <c r="B4420" s="116">
        <v>23730.0</v>
      </c>
    </row>
    <row r="4421">
      <c r="A4421" s="115" t="s">
        <v>769</v>
      </c>
      <c r="B4421" s="116">
        <v>1511.0</v>
      </c>
    </row>
    <row r="4422">
      <c r="A4422" s="115" t="s">
        <v>769</v>
      </c>
      <c r="B4422" s="116">
        <v>9346.0</v>
      </c>
    </row>
    <row r="4423">
      <c r="A4423" s="115" t="s">
        <v>769</v>
      </c>
      <c r="B4423" s="116">
        <v>9346.0</v>
      </c>
    </row>
    <row r="4424">
      <c r="A4424" s="115" t="s">
        <v>769</v>
      </c>
      <c r="B4424" s="116">
        <v>463.0</v>
      </c>
    </row>
    <row r="4425">
      <c r="A4425" s="115" t="s">
        <v>769</v>
      </c>
      <c r="B4425" s="116">
        <v>9346.0</v>
      </c>
    </row>
    <row r="4426">
      <c r="A4426" s="115" t="s">
        <v>769</v>
      </c>
      <c r="B4426" s="116">
        <v>2955.0</v>
      </c>
    </row>
    <row r="4427">
      <c r="A4427" s="115" t="s">
        <v>769</v>
      </c>
      <c r="B4427" s="116">
        <v>1935.0</v>
      </c>
    </row>
    <row r="4428">
      <c r="A4428" s="115" t="s">
        <v>2973</v>
      </c>
      <c r="B4428" s="116">
        <v>837.0</v>
      </c>
    </row>
    <row r="4429">
      <c r="A4429" s="115" t="s">
        <v>2973</v>
      </c>
      <c r="B4429" s="116">
        <v>1.0</v>
      </c>
    </row>
    <row r="4430">
      <c r="A4430" s="115" t="s">
        <v>2974</v>
      </c>
      <c r="B4430" s="116">
        <v>1.0</v>
      </c>
    </row>
    <row r="4431">
      <c r="A4431" s="115" t="s">
        <v>2974</v>
      </c>
      <c r="B4431" s="116">
        <v>837.0</v>
      </c>
    </row>
    <row r="4432">
      <c r="A4432" s="115" t="s">
        <v>2975</v>
      </c>
      <c r="B4432" s="116">
        <v>1.0</v>
      </c>
    </row>
    <row r="4433">
      <c r="A4433" s="115" t="s">
        <v>2975</v>
      </c>
      <c r="B4433" s="116">
        <v>837.0</v>
      </c>
    </row>
    <row r="4434">
      <c r="A4434" s="115" t="s">
        <v>2976</v>
      </c>
      <c r="B4434" s="116">
        <v>1.0</v>
      </c>
    </row>
    <row r="4435">
      <c r="A4435" s="115" t="s">
        <v>2976</v>
      </c>
      <c r="B4435" s="116">
        <v>837.0</v>
      </c>
    </row>
    <row r="4436">
      <c r="A4436" s="115" t="s">
        <v>2977</v>
      </c>
      <c r="B4436" s="116">
        <v>837.0</v>
      </c>
    </row>
    <row r="4437">
      <c r="A4437" s="115" t="s">
        <v>2977</v>
      </c>
      <c r="B4437" s="116">
        <v>1.0</v>
      </c>
    </row>
    <row r="4438">
      <c r="A4438" s="115" t="s">
        <v>2978</v>
      </c>
      <c r="B4438" s="116">
        <v>1.0</v>
      </c>
    </row>
    <row r="4439">
      <c r="A4439" s="115" t="s">
        <v>2978</v>
      </c>
      <c r="B4439" s="116">
        <v>837.0</v>
      </c>
    </row>
    <row r="4440">
      <c r="A4440" s="115" t="s">
        <v>2979</v>
      </c>
      <c r="B4440" s="116">
        <v>1.0</v>
      </c>
    </row>
    <row r="4441">
      <c r="A4441" s="115" t="s">
        <v>2979</v>
      </c>
      <c r="B4441" s="116">
        <v>837.0</v>
      </c>
    </row>
    <row r="4442">
      <c r="A4442" s="115" t="s">
        <v>2980</v>
      </c>
      <c r="B4442" s="116">
        <v>1.0</v>
      </c>
    </row>
    <row r="4443">
      <c r="A4443" s="115" t="s">
        <v>2980</v>
      </c>
      <c r="B4443" s="116">
        <v>837.0</v>
      </c>
    </row>
    <row r="4444">
      <c r="A4444" s="115" t="s">
        <v>2981</v>
      </c>
      <c r="B4444" s="116">
        <v>837.0</v>
      </c>
    </row>
    <row r="4445">
      <c r="A4445" s="115" t="s">
        <v>2981</v>
      </c>
      <c r="B4445" s="116">
        <v>1.0</v>
      </c>
    </row>
    <row r="4446">
      <c r="A4446" s="115" t="s">
        <v>212</v>
      </c>
      <c r="B4446" s="116">
        <v>9.0</v>
      </c>
    </row>
    <row r="4447">
      <c r="A4447" s="115" t="s">
        <v>212</v>
      </c>
      <c r="B4447" s="116">
        <v>117.0</v>
      </c>
    </row>
    <row r="4448">
      <c r="A4448" s="115" t="s">
        <v>212</v>
      </c>
      <c r="B4448" s="116">
        <v>19400.0</v>
      </c>
    </row>
    <row r="4449">
      <c r="A4449" s="115" t="s">
        <v>212</v>
      </c>
      <c r="B4449" s="116">
        <v>51344.0</v>
      </c>
    </row>
    <row r="4450">
      <c r="A4450" s="115" t="s">
        <v>212</v>
      </c>
      <c r="B4450" s="116">
        <v>89209.0</v>
      </c>
    </row>
    <row r="4451">
      <c r="A4451" s="115" t="s">
        <v>213</v>
      </c>
      <c r="B4451" s="116">
        <v>832441.0</v>
      </c>
    </row>
    <row r="4452">
      <c r="A4452" s="115" t="s">
        <v>213</v>
      </c>
      <c r="B4452" s="116">
        <v>9.0</v>
      </c>
    </row>
    <row r="4453">
      <c r="A4453" s="115" t="s">
        <v>213</v>
      </c>
      <c r="B4453" s="116">
        <v>117.0</v>
      </c>
    </row>
    <row r="4454">
      <c r="A4454" s="115" t="s">
        <v>213</v>
      </c>
      <c r="B4454" s="116">
        <v>73522.0</v>
      </c>
    </row>
    <row r="4455">
      <c r="A4455" s="115" t="s">
        <v>213</v>
      </c>
      <c r="B4455" s="116">
        <v>46212.0</v>
      </c>
    </row>
    <row r="4456">
      <c r="A4456" s="115" t="s">
        <v>317</v>
      </c>
      <c r="B4456" s="116">
        <v>19912.0</v>
      </c>
    </row>
    <row r="4457">
      <c r="A4457" s="115" t="s">
        <v>317</v>
      </c>
      <c r="B4457" s="116">
        <v>4010512.0</v>
      </c>
    </row>
    <row r="4458">
      <c r="A4458" s="115" t="s">
        <v>1726</v>
      </c>
      <c r="B4458" s="116">
        <v>5165945.0</v>
      </c>
    </row>
    <row r="4459">
      <c r="A4459" s="115" t="s">
        <v>1726</v>
      </c>
      <c r="B4459" s="116">
        <v>6853.0</v>
      </c>
    </row>
    <row r="4460">
      <c r="A4460" s="115" t="s">
        <v>1727</v>
      </c>
      <c r="B4460" s="116">
        <v>29981.0</v>
      </c>
    </row>
    <row r="4461">
      <c r="A4461" s="115" t="s">
        <v>1727</v>
      </c>
      <c r="B4461" s="116">
        <v>96.0</v>
      </c>
    </row>
    <row r="4462">
      <c r="A4462" s="115" t="s">
        <v>1077</v>
      </c>
      <c r="B4462" s="116">
        <v>65775.0</v>
      </c>
    </row>
    <row r="4463">
      <c r="A4463" s="115" t="s">
        <v>796</v>
      </c>
      <c r="B4463" s="116">
        <v>39503.0</v>
      </c>
    </row>
    <row r="4464">
      <c r="A4464" s="115" t="s">
        <v>733</v>
      </c>
      <c r="B4464" s="116">
        <v>101456.0</v>
      </c>
    </row>
    <row r="4465">
      <c r="A4465" s="115" t="s">
        <v>380</v>
      </c>
      <c r="B4465" s="116">
        <v>64.0</v>
      </c>
    </row>
    <row r="4466">
      <c r="A4466" s="115" t="s">
        <v>380</v>
      </c>
      <c r="B4466" s="116">
        <v>2351.0</v>
      </c>
    </row>
    <row r="4467">
      <c r="A4467" s="115" t="s">
        <v>380</v>
      </c>
      <c r="B4467" s="116">
        <v>2619.0</v>
      </c>
    </row>
    <row r="4468">
      <c r="A4468" s="115" t="s">
        <v>380</v>
      </c>
      <c r="B4468" s="116">
        <v>310.0</v>
      </c>
    </row>
    <row r="4469">
      <c r="A4469" s="115" t="s">
        <v>380</v>
      </c>
      <c r="B4469" s="116">
        <v>64.0</v>
      </c>
    </row>
    <row r="4470">
      <c r="A4470" s="115" t="s">
        <v>380</v>
      </c>
      <c r="B4470" s="116">
        <v>4609.0</v>
      </c>
    </row>
    <row r="4471">
      <c r="A4471" s="115" t="s">
        <v>380</v>
      </c>
      <c r="B4471" s="116">
        <v>148.0</v>
      </c>
    </row>
    <row r="4472">
      <c r="A4472" s="115" t="s">
        <v>380</v>
      </c>
      <c r="B4472" s="116">
        <v>1260.0</v>
      </c>
    </row>
    <row r="4473">
      <c r="A4473" s="115" t="s">
        <v>380</v>
      </c>
      <c r="B4473" s="116">
        <v>207.0</v>
      </c>
    </row>
    <row r="4474">
      <c r="A4474" s="115" t="s">
        <v>380</v>
      </c>
      <c r="B4474" s="116">
        <v>254.0</v>
      </c>
    </row>
    <row r="4475">
      <c r="A4475" s="115" t="s">
        <v>380</v>
      </c>
      <c r="B4475" s="116">
        <v>18599.0</v>
      </c>
    </row>
    <row r="4476">
      <c r="A4476" s="115" t="s">
        <v>1588</v>
      </c>
      <c r="B4476" s="116">
        <v>39723.0</v>
      </c>
    </row>
    <row r="4477">
      <c r="A4477" s="115" t="s">
        <v>1588</v>
      </c>
      <c r="B4477" s="116">
        <v>26934.0</v>
      </c>
    </row>
    <row r="4478">
      <c r="A4478" s="115" t="s">
        <v>1588</v>
      </c>
      <c r="B4478" s="116">
        <v>1005675.0</v>
      </c>
    </row>
    <row r="4479">
      <c r="A4479" s="115" t="s">
        <v>1549</v>
      </c>
      <c r="B4479" s="116">
        <v>270.0</v>
      </c>
    </row>
    <row r="4480">
      <c r="A4480" s="115" t="s">
        <v>1549</v>
      </c>
      <c r="B4480" s="116">
        <v>10297.0</v>
      </c>
    </row>
    <row r="4481">
      <c r="A4481" s="115" t="s">
        <v>535</v>
      </c>
      <c r="B4481" s="116">
        <v>30144.0</v>
      </c>
    </row>
    <row r="4482">
      <c r="A4482" s="115" t="s">
        <v>1728</v>
      </c>
      <c r="B4482" s="116">
        <v>28994.0</v>
      </c>
    </row>
    <row r="4483">
      <c r="A4483" s="115" t="s">
        <v>1610</v>
      </c>
      <c r="B4483" s="116">
        <v>61141.0</v>
      </c>
    </row>
    <row r="4484">
      <c r="A4484" s="115" t="s">
        <v>1610</v>
      </c>
      <c r="B4484" s="116">
        <v>17820.0</v>
      </c>
    </row>
    <row r="4485">
      <c r="A4485" s="115" t="s">
        <v>1610</v>
      </c>
      <c r="B4485" s="116">
        <v>13761.0</v>
      </c>
    </row>
    <row r="4486">
      <c r="A4486" s="115" t="s">
        <v>379</v>
      </c>
      <c r="B4486" s="116">
        <v>450.0</v>
      </c>
    </row>
    <row r="4487">
      <c r="A4487" s="115" t="s">
        <v>379</v>
      </c>
      <c r="B4487" s="116">
        <v>685.0</v>
      </c>
    </row>
    <row r="4488">
      <c r="A4488" s="115" t="s">
        <v>379</v>
      </c>
      <c r="B4488" s="116">
        <v>2547.0</v>
      </c>
    </row>
    <row r="4489">
      <c r="A4489" s="115" t="s">
        <v>379</v>
      </c>
      <c r="B4489" s="116">
        <v>207.0</v>
      </c>
    </row>
    <row r="4490">
      <c r="A4490" s="115" t="s">
        <v>379</v>
      </c>
      <c r="B4490" s="116">
        <v>63.0</v>
      </c>
    </row>
    <row r="4491">
      <c r="A4491" s="115" t="s">
        <v>379</v>
      </c>
      <c r="B4491" s="116">
        <v>663.0</v>
      </c>
    </row>
    <row r="4492">
      <c r="A4492" s="115" t="s">
        <v>379</v>
      </c>
      <c r="B4492" s="116">
        <v>397.0</v>
      </c>
    </row>
    <row r="4493">
      <c r="A4493" s="115" t="s">
        <v>379</v>
      </c>
      <c r="B4493" s="116">
        <v>182.0</v>
      </c>
    </row>
    <row r="4494">
      <c r="A4494" s="115" t="s">
        <v>379</v>
      </c>
      <c r="B4494" s="116">
        <v>2798.0</v>
      </c>
    </row>
    <row r="4495">
      <c r="A4495" s="115" t="s">
        <v>379</v>
      </c>
      <c r="B4495" s="116">
        <v>111.0</v>
      </c>
    </row>
    <row r="4496">
      <c r="A4496" s="115" t="s">
        <v>379</v>
      </c>
      <c r="B4496" s="116">
        <v>12957.0</v>
      </c>
    </row>
    <row r="4497">
      <c r="A4497" s="115" t="s">
        <v>3019</v>
      </c>
      <c r="B4497" s="116">
        <v>86209.0</v>
      </c>
    </row>
    <row r="4498">
      <c r="A4498" s="115" t="s">
        <v>3019</v>
      </c>
      <c r="B4498" s="116">
        <v>6758.0</v>
      </c>
    </row>
    <row r="4499">
      <c r="A4499" s="115" t="s">
        <v>3021</v>
      </c>
      <c r="B4499" s="116">
        <v>24627.0</v>
      </c>
    </row>
    <row r="4500">
      <c r="A4500" s="115" t="s">
        <v>3021</v>
      </c>
      <c r="B4500" s="116">
        <v>306.0</v>
      </c>
    </row>
    <row r="4501">
      <c r="A4501" s="115" t="s">
        <v>3023</v>
      </c>
      <c r="B4501" s="116">
        <v>37356.0</v>
      </c>
    </row>
    <row r="4502">
      <c r="A4502" s="115" t="s">
        <v>3023</v>
      </c>
      <c r="B4502" s="116">
        <v>306.0</v>
      </c>
    </row>
    <row r="4503">
      <c r="A4503" s="115" t="s">
        <v>3024</v>
      </c>
      <c r="B4503" s="116">
        <v>35185.0</v>
      </c>
    </row>
    <row r="4504">
      <c r="A4504" s="115" t="s">
        <v>3024</v>
      </c>
      <c r="B4504" s="116">
        <v>306.0</v>
      </c>
    </row>
    <row r="4505">
      <c r="A4505" s="115" t="s">
        <v>3024</v>
      </c>
      <c r="B4505" s="116">
        <v>35185.0</v>
      </c>
    </row>
    <row r="4506">
      <c r="A4506" s="115" t="s">
        <v>967</v>
      </c>
      <c r="B4506" s="116">
        <v>254.0</v>
      </c>
    </row>
    <row r="4507">
      <c r="A4507" s="115" t="s">
        <v>967</v>
      </c>
      <c r="B4507" s="116">
        <v>970.0</v>
      </c>
    </row>
    <row r="4508">
      <c r="A4508" s="115" t="s">
        <v>967</v>
      </c>
      <c r="B4508" s="116">
        <v>702.0</v>
      </c>
    </row>
    <row r="4509">
      <c r="A4509" s="115" t="s">
        <v>967</v>
      </c>
      <c r="B4509" s="116">
        <v>30701.0</v>
      </c>
    </row>
    <row r="4510">
      <c r="A4510" s="115" t="s">
        <v>967</v>
      </c>
      <c r="B4510" s="116">
        <v>4026.0</v>
      </c>
    </row>
    <row r="4511">
      <c r="A4511" s="115" t="s">
        <v>967</v>
      </c>
      <c r="B4511" s="116">
        <v>662779.0</v>
      </c>
    </row>
    <row r="4512">
      <c r="A4512" s="115" t="s">
        <v>259</v>
      </c>
      <c r="B4512" s="116">
        <v>18276.0</v>
      </c>
    </row>
    <row r="4513">
      <c r="A4513" s="115" t="s">
        <v>260</v>
      </c>
      <c r="B4513" s="116">
        <v>3467.0</v>
      </c>
    </row>
    <row r="4514">
      <c r="A4514" s="115" t="s">
        <v>260</v>
      </c>
      <c r="B4514" s="116">
        <v>2164633.0</v>
      </c>
    </row>
    <row r="4515">
      <c r="A4515" s="115" t="s">
        <v>1076</v>
      </c>
      <c r="B4515" s="116">
        <v>1885.0</v>
      </c>
    </row>
    <row r="4516">
      <c r="A4516" s="115" t="s">
        <v>1076</v>
      </c>
      <c r="B4516" s="116">
        <v>83082.0</v>
      </c>
    </row>
    <row r="4517">
      <c r="A4517" s="115" t="s">
        <v>1076</v>
      </c>
      <c r="B4517" s="116">
        <v>108.0</v>
      </c>
    </row>
    <row r="4518">
      <c r="A4518" s="115" t="s">
        <v>1402</v>
      </c>
      <c r="B4518" s="116">
        <v>25412.0</v>
      </c>
    </row>
    <row r="4519">
      <c r="A4519" s="115" t="s">
        <v>1402</v>
      </c>
      <c r="B4519" s="116">
        <v>3616.0</v>
      </c>
    </row>
    <row r="4520">
      <c r="A4520" s="115" t="s">
        <v>1540</v>
      </c>
      <c r="B4520" s="116">
        <v>143246.0</v>
      </c>
    </row>
    <row r="4521">
      <c r="A4521" s="115" t="s">
        <v>1631</v>
      </c>
      <c r="B4521" s="116">
        <v>150128.0</v>
      </c>
    </row>
    <row r="4522">
      <c r="A4522" s="115" t="s">
        <v>1646</v>
      </c>
      <c r="B4522" s="116">
        <v>87902.0</v>
      </c>
    </row>
    <row r="4523">
      <c r="A4523" s="115" t="s">
        <v>586</v>
      </c>
      <c r="B4523" s="116">
        <v>16895.0</v>
      </c>
    </row>
    <row r="4524">
      <c r="A4524" s="115" t="s">
        <v>586</v>
      </c>
      <c r="B4524" s="116">
        <v>73.0</v>
      </c>
    </row>
    <row r="4525">
      <c r="A4525" s="115" t="s">
        <v>586</v>
      </c>
      <c r="B4525" s="116">
        <v>1.0</v>
      </c>
    </row>
    <row r="4526">
      <c r="A4526" s="115" t="s">
        <v>586</v>
      </c>
      <c r="B4526" s="116">
        <v>2987.0</v>
      </c>
    </row>
    <row r="4527">
      <c r="A4527" s="115" t="s">
        <v>586</v>
      </c>
      <c r="B4527" s="116">
        <v>5651.0</v>
      </c>
    </row>
    <row r="4528">
      <c r="A4528" s="115" t="s">
        <v>586</v>
      </c>
      <c r="B4528" s="116">
        <v>1432.0</v>
      </c>
    </row>
    <row r="4529">
      <c r="A4529" s="115" t="s">
        <v>586</v>
      </c>
      <c r="B4529" s="116">
        <v>1839.0</v>
      </c>
    </row>
    <row r="4530">
      <c r="A4530" s="115" t="s">
        <v>586</v>
      </c>
      <c r="B4530" s="116">
        <v>29041.0</v>
      </c>
    </row>
    <row r="4531">
      <c r="A4531" s="115" t="s">
        <v>586</v>
      </c>
      <c r="B4531" s="116">
        <v>67.0</v>
      </c>
    </row>
    <row r="4532">
      <c r="A4532" s="115" t="s">
        <v>586</v>
      </c>
      <c r="B4532" s="116">
        <v>528.0</v>
      </c>
    </row>
    <row r="4533">
      <c r="A4533" s="115" t="s">
        <v>586</v>
      </c>
      <c r="B4533" s="116">
        <v>528.0</v>
      </c>
    </row>
    <row r="4534">
      <c r="A4534" s="115" t="s">
        <v>586</v>
      </c>
      <c r="B4534" s="116">
        <v>5906.0</v>
      </c>
    </row>
    <row r="4535">
      <c r="A4535" s="115" t="s">
        <v>586</v>
      </c>
      <c r="B4535" s="116">
        <v>47647.0</v>
      </c>
    </row>
    <row r="4536">
      <c r="A4536" s="115" t="s">
        <v>586</v>
      </c>
      <c r="B4536" s="116">
        <v>28210.0</v>
      </c>
    </row>
    <row r="4537">
      <c r="A4537" s="115" t="s">
        <v>586</v>
      </c>
      <c r="B4537" s="116">
        <v>815.0</v>
      </c>
    </row>
    <row r="4538">
      <c r="A4538" s="115" t="s">
        <v>586</v>
      </c>
      <c r="B4538" s="116">
        <v>9027.0</v>
      </c>
    </row>
    <row r="4539">
      <c r="A4539" s="115" t="s">
        <v>586</v>
      </c>
      <c r="B4539" s="116">
        <v>25616.0</v>
      </c>
    </row>
    <row r="4540">
      <c r="A4540" s="115" t="s">
        <v>707</v>
      </c>
      <c r="B4540" s="116">
        <v>54668.0</v>
      </c>
    </row>
    <row r="4541">
      <c r="A4541" s="115" t="s">
        <v>707</v>
      </c>
      <c r="B4541" s="116">
        <v>148.0</v>
      </c>
    </row>
    <row r="4542">
      <c r="A4542" s="115" t="s">
        <v>680</v>
      </c>
      <c r="B4542" s="116">
        <v>94930.0</v>
      </c>
    </row>
    <row r="4543">
      <c r="A4543" s="115" t="s">
        <v>708</v>
      </c>
      <c r="B4543" s="116">
        <v>27770.0</v>
      </c>
    </row>
    <row r="4544">
      <c r="A4544" s="115" t="s">
        <v>709</v>
      </c>
      <c r="B4544" s="116">
        <v>28278.0</v>
      </c>
    </row>
    <row r="4545">
      <c r="A4545" s="115" t="s">
        <v>710</v>
      </c>
      <c r="B4545" s="116">
        <v>31774.0</v>
      </c>
    </row>
    <row r="4546">
      <c r="A4546" s="115" t="s">
        <v>773</v>
      </c>
      <c r="B4546" s="116">
        <v>0.0</v>
      </c>
    </row>
    <row r="4547">
      <c r="A4547" s="115" t="s">
        <v>773</v>
      </c>
      <c r="B4547" s="116">
        <v>10762.0</v>
      </c>
    </row>
    <row r="4548">
      <c r="A4548" s="115" t="s">
        <v>773</v>
      </c>
      <c r="B4548" s="116">
        <v>1246.0</v>
      </c>
    </row>
    <row r="4549">
      <c r="A4549" s="115" t="s">
        <v>773</v>
      </c>
      <c r="B4549" s="116">
        <v>425.0</v>
      </c>
    </row>
    <row r="4550">
      <c r="A4550" s="115" t="s">
        <v>773</v>
      </c>
      <c r="B4550" s="116">
        <v>3136.0</v>
      </c>
    </row>
    <row r="4551">
      <c r="A4551" s="115" t="s">
        <v>773</v>
      </c>
      <c r="B4551" s="116">
        <v>22890.0</v>
      </c>
    </row>
    <row r="4552">
      <c r="A4552" s="115" t="s">
        <v>773</v>
      </c>
      <c r="B4552" s="116">
        <v>1585.0</v>
      </c>
    </row>
    <row r="4553">
      <c r="A4553" s="115" t="s">
        <v>773</v>
      </c>
      <c r="B4553" s="116">
        <v>8866.0</v>
      </c>
    </row>
    <row r="4554">
      <c r="A4554" s="115" t="s">
        <v>773</v>
      </c>
      <c r="B4554" s="116">
        <v>8866.0</v>
      </c>
    </row>
    <row r="4555">
      <c r="A4555" s="115" t="s">
        <v>773</v>
      </c>
      <c r="B4555" s="116">
        <v>8866.0</v>
      </c>
    </row>
    <row r="4556">
      <c r="A4556" s="115" t="s">
        <v>3035</v>
      </c>
      <c r="B4556" s="116">
        <v>846.0</v>
      </c>
    </row>
    <row r="4557">
      <c r="A4557" s="115" t="s">
        <v>3035</v>
      </c>
      <c r="B4557" s="116">
        <v>1.0</v>
      </c>
    </row>
    <row r="4558">
      <c r="A4558" s="115" t="s">
        <v>3036</v>
      </c>
      <c r="B4558" s="116">
        <v>1.0</v>
      </c>
    </row>
    <row r="4559">
      <c r="A4559" s="115" t="s">
        <v>3036</v>
      </c>
      <c r="B4559" s="116">
        <v>846.0</v>
      </c>
    </row>
    <row r="4560">
      <c r="A4560" s="115" t="s">
        <v>3037</v>
      </c>
      <c r="B4560" s="116">
        <v>846.0</v>
      </c>
    </row>
    <row r="4561">
      <c r="A4561" s="115" t="s">
        <v>3037</v>
      </c>
      <c r="B4561" s="116">
        <v>1.0</v>
      </c>
    </row>
    <row r="4562">
      <c r="A4562" s="115" t="s">
        <v>3038</v>
      </c>
      <c r="B4562" s="116">
        <v>846.0</v>
      </c>
    </row>
    <row r="4563">
      <c r="A4563" s="115" t="s">
        <v>3038</v>
      </c>
      <c r="B4563" s="116">
        <v>1.0</v>
      </c>
    </row>
    <row r="4564">
      <c r="A4564" s="115" t="s">
        <v>3039</v>
      </c>
      <c r="B4564" s="116">
        <v>1.0</v>
      </c>
    </row>
    <row r="4565">
      <c r="A4565" s="115" t="s">
        <v>3039</v>
      </c>
      <c r="B4565" s="116">
        <v>846.0</v>
      </c>
    </row>
    <row r="4566">
      <c r="A4566" s="115" t="s">
        <v>3040</v>
      </c>
      <c r="B4566" s="116">
        <v>846.0</v>
      </c>
    </row>
    <row r="4567">
      <c r="A4567" s="115" t="s">
        <v>3040</v>
      </c>
      <c r="B4567" s="116">
        <v>1.0</v>
      </c>
    </row>
    <row r="4568">
      <c r="A4568" s="115" t="s">
        <v>505</v>
      </c>
      <c r="B4568" s="116">
        <v>4068.0</v>
      </c>
    </row>
    <row r="4569">
      <c r="A4569" s="115" t="s">
        <v>505</v>
      </c>
      <c r="B4569" s="116">
        <v>77544.0</v>
      </c>
    </row>
    <row r="4570">
      <c r="A4570" s="115" t="s">
        <v>1508</v>
      </c>
      <c r="B4570" s="116">
        <v>391474.0</v>
      </c>
    </row>
    <row r="4571">
      <c r="A4571" s="115" t="s">
        <v>1508</v>
      </c>
      <c r="B4571" s="116">
        <v>20238.0</v>
      </c>
    </row>
    <row r="4572">
      <c r="A4572" s="115" t="s">
        <v>1735</v>
      </c>
      <c r="B4572" s="116">
        <v>62950.0</v>
      </c>
    </row>
    <row r="4573">
      <c r="A4573" s="115" t="s">
        <v>1627</v>
      </c>
      <c r="B4573" s="116">
        <v>171989.0</v>
      </c>
    </row>
    <row r="4574">
      <c r="A4574" s="115" t="s">
        <v>1627</v>
      </c>
      <c r="B4574" s="116">
        <v>56723.0</v>
      </c>
    </row>
    <row r="4575">
      <c r="A4575" s="115" t="s">
        <v>798</v>
      </c>
      <c r="B4575" s="116">
        <v>45372.0</v>
      </c>
    </row>
    <row r="4576">
      <c r="A4576" s="115" t="s">
        <v>735</v>
      </c>
      <c r="B4576" s="116">
        <v>71144.0</v>
      </c>
    </row>
    <row r="4577">
      <c r="A4577" s="115" t="s">
        <v>735</v>
      </c>
      <c r="B4577" s="116">
        <v>98.0</v>
      </c>
    </row>
    <row r="4578">
      <c r="A4578" s="115" t="s">
        <v>1334</v>
      </c>
      <c r="B4578" s="116">
        <v>73.0</v>
      </c>
    </row>
    <row r="4579">
      <c r="A4579" s="115" t="s">
        <v>1334</v>
      </c>
      <c r="B4579" s="116">
        <v>11.0</v>
      </c>
    </row>
    <row r="4580">
      <c r="A4580" s="115" t="s">
        <v>1334</v>
      </c>
      <c r="B4580" s="116">
        <v>118.0</v>
      </c>
    </row>
    <row r="4581">
      <c r="A4581" s="115" t="s">
        <v>1334</v>
      </c>
      <c r="B4581" s="116">
        <v>2785.0</v>
      </c>
    </row>
    <row r="4582">
      <c r="A4582" s="115" t="s">
        <v>1334</v>
      </c>
      <c r="B4582" s="116">
        <v>33.0</v>
      </c>
    </row>
    <row r="4583">
      <c r="A4583" s="115" t="s">
        <v>1334</v>
      </c>
      <c r="B4583" s="116">
        <v>33.0</v>
      </c>
    </row>
    <row r="4584">
      <c r="A4584" s="115" t="s">
        <v>1334</v>
      </c>
      <c r="B4584" s="116">
        <v>9445.0</v>
      </c>
    </row>
    <row r="4585">
      <c r="A4585" s="115" t="s">
        <v>1334</v>
      </c>
      <c r="B4585" s="116">
        <v>844.0</v>
      </c>
    </row>
    <row r="4586">
      <c r="A4586" s="115" t="s">
        <v>386</v>
      </c>
      <c r="B4586" s="116">
        <v>4609.0</v>
      </c>
    </row>
    <row r="4587">
      <c r="A4587" s="115" t="s">
        <v>386</v>
      </c>
      <c r="B4587" s="116">
        <v>148.0</v>
      </c>
    </row>
    <row r="4588">
      <c r="A4588" s="115" t="s">
        <v>386</v>
      </c>
      <c r="B4588" s="116">
        <v>2619.0</v>
      </c>
    </row>
    <row r="4589">
      <c r="A4589" s="115" t="s">
        <v>386</v>
      </c>
      <c r="B4589" s="116">
        <v>64.0</v>
      </c>
    </row>
    <row r="4590">
      <c r="A4590" s="115" t="s">
        <v>386</v>
      </c>
      <c r="B4590" s="116">
        <v>311.0</v>
      </c>
    </row>
    <row r="4591">
      <c r="A4591" s="115" t="s">
        <v>386</v>
      </c>
      <c r="B4591" s="116">
        <v>2351.0</v>
      </c>
    </row>
    <row r="4592">
      <c r="A4592" s="115" t="s">
        <v>386</v>
      </c>
      <c r="B4592" s="116">
        <v>64.0</v>
      </c>
    </row>
    <row r="4593">
      <c r="A4593" s="115" t="s">
        <v>386</v>
      </c>
      <c r="B4593" s="116">
        <v>207.0</v>
      </c>
    </row>
    <row r="4594">
      <c r="A4594" s="115" t="s">
        <v>386</v>
      </c>
      <c r="B4594" s="116">
        <v>76669.0</v>
      </c>
    </row>
    <row r="4595">
      <c r="A4595" s="115" t="s">
        <v>386</v>
      </c>
      <c r="B4595" s="116">
        <v>254.0</v>
      </c>
    </row>
    <row r="4596">
      <c r="A4596" s="115" t="s">
        <v>386</v>
      </c>
      <c r="B4596" s="116">
        <v>640.0</v>
      </c>
    </row>
    <row r="4597">
      <c r="A4597" s="115" t="s">
        <v>232</v>
      </c>
      <c r="B4597" s="116">
        <v>33182.0</v>
      </c>
    </row>
    <row r="4598">
      <c r="A4598" s="115" t="s">
        <v>1585</v>
      </c>
      <c r="B4598" s="116">
        <v>25322.0</v>
      </c>
    </row>
    <row r="4599">
      <c r="A4599" s="115" t="s">
        <v>1585</v>
      </c>
      <c r="B4599" s="116">
        <v>19661.0</v>
      </c>
    </row>
    <row r="4600">
      <c r="A4600" s="115" t="s">
        <v>1585</v>
      </c>
      <c r="B4600" s="116">
        <v>41264.0</v>
      </c>
    </row>
    <row r="4601">
      <c r="A4601" s="115" t="s">
        <v>1551</v>
      </c>
      <c r="B4601" s="116">
        <v>270.0</v>
      </c>
    </row>
    <row r="4602">
      <c r="A4602" s="115" t="s">
        <v>1551</v>
      </c>
      <c r="B4602" s="116">
        <v>10378.0</v>
      </c>
    </row>
    <row r="4603">
      <c r="A4603" s="115" t="s">
        <v>537</v>
      </c>
      <c r="B4603" s="116">
        <v>31120.0</v>
      </c>
    </row>
    <row r="4604">
      <c r="A4604" s="115" t="s">
        <v>1603</v>
      </c>
      <c r="B4604" s="116">
        <v>50719.0</v>
      </c>
    </row>
    <row r="4605">
      <c r="A4605" s="115" t="s">
        <v>1603</v>
      </c>
      <c r="B4605" s="116">
        <v>184248.0</v>
      </c>
    </row>
    <row r="4606">
      <c r="A4606" s="115" t="s">
        <v>1603</v>
      </c>
      <c r="B4606" s="116">
        <v>281093.0</v>
      </c>
    </row>
    <row r="4607">
      <c r="A4607" s="115" t="s">
        <v>3062</v>
      </c>
      <c r="B4607" s="116">
        <v>32689.0</v>
      </c>
    </row>
    <row r="4608">
      <c r="A4608" s="115" t="s">
        <v>3062</v>
      </c>
      <c r="B4608" s="116">
        <v>626.0</v>
      </c>
    </row>
    <row r="4609">
      <c r="A4609" s="115" t="s">
        <v>3062</v>
      </c>
      <c r="B4609" s="116">
        <v>2010174.0</v>
      </c>
    </row>
    <row r="4610">
      <c r="A4610" s="115" t="s">
        <v>1751</v>
      </c>
      <c r="B4610" s="116">
        <v>54551.0</v>
      </c>
    </row>
    <row r="4611">
      <c r="A4611" s="115" t="s">
        <v>385</v>
      </c>
      <c r="B4611" s="116">
        <v>207.0</v>
      </c>
    </row>
    <row r="4612">
      <c r="A4612" s="115" t="s">
        <v>385</v>
      </c>
      <c r="B4612" s="116">
        <v>449.0</v>
      </c>
    </row>
    <row r="4613">
      <c r="A4613" s="115" t="s">
        <v>385</v>
      </c>
      <c r="B4613" s="116">
        <v>663.0</v>
      </c>
    </row>
    <row r="4614">
      <c r="A4614" s="115" t="s">
        <v>385</v>
      </c>
      <c r="B4614" s="116">
        <v>2434.0</v>
      </c>
    </row>
    <row r="4615">
      <c r="A4615" s="115" t="s">
        <v>385</v>
      </c>
      <c r="B4615" s="116">
        <v>397.0</v>
      </c>
    </row>
    <row r="4616">
      <c r="A4616" s="115" t="s">
        <v>385</v>
      </c>
      <c r="B4616" s="116">
        <v>111.0</v>
      </c>
    </row>
    <row r="4617">
      <c r="A4617" s="115" t="s">
        <v>385</v>
      </c>
      <c r="B4617" s="116">
        <v>63.0</v>
      </c>
    </row>
    <row r="4618">
      <c r="A4618" s="115" t="s">
        <v>385</v>
      </c>
      <c r="B4618" s="116">
        <v>2799.0</v>
      </c>
    </row>
    <row r="4619">
      <c r="A4619" s="115" t="s">
        <v>385</v>
      </c>
      <c r="B4619" s="116">
        <v>758.0</v>
      </c>
    </row>
    <row r="4620">
      <c r="A4620" s="115" t="s">
        <v>385</v>
      </c>
      <c r="B4620" s="116">
        <v>182.0</v>
      </c>
    </row>
    <row r="4621">
      <c r="A4621" s="115" t="s">
        <v>385</v>
      </c>
      <c r="B4621" s="116">
        <v>31242.0</v>
      </c>
    </row>
    <row r="4622">
      <c r="A4622" s="115" t="s">
        <v>1467</v>
      </c>
      <c r="B4622" s="116">
        <v>29496.0</v>
      </c>
    </row>
    <row r="4623">
      <c r="A4623" s="115" t="s">
        <v>3066</v>
      </c>
      <c r="B4623" s="116">
        <v>311.0</v>
      </c>
    </row>
    <row r="4624">
      <c r="A4624" s="115" t="s">
        <v>3066</v>
      </c>
      <c r="B4624" s="116">
        <v>6.0</v>
      </c>
    </row>
    <row r="4625">
      <c r="A4625" s="115" t="s">
        <v>3066</v>
      </c>
      <c r="B4625" s="116">
        <v>27376.0</v>
      </c>
    </row>
    <row r="4626">
      <c r="A4626" s="115" t="s">
        <v>3067</v>
      </c>
      <c r="B4626" s="116">
        <v>6.0</v>
      </c>
    </row>
    <row r="4627">
      <c r="A4627" s="115" t="s">
        <v>3067</v>
      </c>
      <c r="B4627" s="116">
        <v>35910.0</v>
      </c>
    </row>
    <row r="4628">
      <c r="A4628" s="115" t="s">
        <v>3067</v>
      </c>
      <c r="B4628" s="116">
        <v>311.0</v>
      </c>
    </row>
    <row r="4629">
      <c r="A4629" s="115" t="s">
        <v>3068</v>
      </c>
      <c r="B4629" s="116">
        <v>35216.0</v>
      </c>
    </row>
    <row r="4630">
      <c r="A4630" s="115" t="s">
        <v>3068</v>
      </c>
      <c r="B4630" s="116">
        <v>35216.0</v>
      </c>
    </row>
    <row r="4631">
      <c r="A4631" s="115" t="s">
        <v>3068</v>
      </c>
      <c r="B4631" s="116">
        <v>311.0</v>
      </c>
    </row>
    <row r="4632">
      <c r="A4632" s="115" t="s">
        <v>3068</v>
      </c>
      <c r="B4632" s="116">
        <v>6.0</v>
      </c>
    </row>
    <row r="4633">
      <c r="A4633" s="115" t="s">
        <v>960</v>
      </c>
      <c r="B4633" s="116">
        <v>1457452.0</v>
      </c>
    </row>
    <row r="4634">
      <c r="A4634" s="115" t="s">
        <v>960</v>
      </c>
      <c r="B4634" s="116">
        <v>2095.0</v>
      </c>
    </row>
    <row r="4635">
      <c r="A4635" s="115" t="s">
        <v>960</v>
      </c>
      <c r="B4635" s="116">
        <v>46957.0</v>
      </c>
    </row>
    <row r="4636">
      <c r="A4636" s="115" t="s">
        <v>960</v>
      </c>
      <c r="B4636" s="116">
        <v>852.0</v>
      </c>
    </row>
    <row r="4637">
      <c r="A4637" s="115" t="s">
        <v>960</v>
      </c>
      <c r="B4637" s="116">
        <v>3686.0</v>
      </c>
    </row>
    <row r="4638">
      <c r="A4638" s="115" t="s">
        <v>961</v>
      </c>
      <c r="B4638" s="116">
        <v>22130.0</v>
      </c>
    </row>
    <row r="4639">
      <c r="A4639" s="115" t="s">
        <v>961</v>
      </c>
      <c r="B4639" s="116">
        <v>112.0</v>
      </c>
    </row>
    <row r="4640">
      <c r="A4640" s="115" t="s">
        <v>961</v>
      </c>
      <c r="B4640" s="116">
        <v>1237.0</v>
      </c>
    </row>
    <row r="4641">
      <c r="A4641" s="115" t="s">
        <v>961</v>
      </c>
      <c r="B4641" s="116">
        <v>9782945.0</v>
      </c>
    </row>
    <row r="4642">
      <c r="A4642" s="115" t="s">
        <v>961</v>
      </c>
      <c r="B4642" s="116">
        <v>915620.0</v>
      </c>
    </row>
    <row r="4643">
      <c r="A4643" s="115" t="s">
        <v>961</v>
      </c>
      <c r="B4643" s="116">
        <v>8553.0</v>
      </c>
    </row>
    <row r="4644">
      <c r="A4644" s="115" t="s">
        <v>961</v>
      </c>
      <c r="B4644" s="116">
        <v>923.0</v>
      </c>
    </row>
    <row r="4645">
      <c r="A4645" s="115" t="s">
        <v>961</v>
      </c>
      <c r="B4645" s="116">
        <v>45797.0</v>
      </c>
    </row>
    <row r="4646">
      <c r="A4646" s="115" t="s">
        <v>961</v>
      </c>
      <c r="B4646" s="116">
        <v>3882024.0</v>
      </c>
    </row>
    <row r="4647">
      <c r="A4647" s="115" t="s">
        <v>961</v>
      </c>
      <c r="B4647" s="116">
        <v>11750.0</v>
      </c>
    </row>
    <row r="4648">
      <c r="A4648" s="115" t="s">
        <v>961</v>
      </c>
      <c r="B4648" s="116">
        <v>466789.0</v>
      </c>
    </row>
    <row r="4649">
      <c r="A4649" s="115" t="s">
        <v>1732</v>
      </c>
      <c r="B4649" s="116">
        <v>68993.0</v>
      </c>
    </row>
    <row r="4650">
      <c r="A4650" s="115" t="s">
        <v>1733</v>
      </c>
      <c r="B4650" s="116">
        <v>122836.0</v>
      </c>
    </row>
    <row r="4651">
      <c r="A4651" s="115" t="s">
        <v>1734</v>
      </c>
      <c r="B4651" s="116">
        <v>29407.0</v>
      </c>
    </row>
    <row r="4652">
      <c r="A4652" s="115" t="s">
        <v>1446</v>
      </c>
      <c r="B4652" s="116">
        <v>202677.0</v>
      </c>
    </row>
    <row r="4653">
      <c r="A4653" s="115" t="s">
        <v>1446</v>
      </c>
      <c r="B4653" s="116">
        <v>105999.0</v>
      </c>
    </row>
    <row r="4654">
      <c r="A4654" s="115" t="s">
        <v>1538</v>
      </c>
      <c r="B4654" s="116">
        <v>92754.0</v>
      </c>
    </row>
    <row r="4655">
      <c r="A4655" s="115" t="s">
        <v>1538</v>
      </c>
      <c r="B4655" s="116">
        <v>112058.0</v>
      </c>
    </row>
    <row r="4656">
      <c r="A4656" s="115" t="s">
        <v>1643</v>
      </c>
      <c r="B4656" s="116">
        <v>137684.0</v>
      </c>
    </row>
    <row r="4657">
      <c r="A4657" s="115" t="s">
        <v>574</v>
      </c>
      <c r="B4657" s="116">
        <v>16809.0</v>
      </c>
    </row>
    <row r="4658">
      <c r="A4658" s="115" t="s">
        <v>574</v>
      </c>
      <c r="B4658" s="116">
        <v>73.0</v>
      </c>
    </row>
    <row r="4659">
      <c r="A4659" s="115" t="s">
        <v>574</v>
      </c>
      <c r="B4659" s="116">
        <v>1.0</v>
      </c>
    </row>
    <row r="4660">
      <c r="A4660" s="115" t="s">
        <v>574</v>
      </c>
      <c r="B4660" s="116">
        <v>2879.0</v>
      </c>
    </row>
    <row r="4661">
      <c r="A4661" s="115" t="s">
        <v>574</v>
      </c>
      <c r="B4661" s="116">
        <v>5938.0</v>
      </c>
    </row>
    <row r="4662">
      <c r="A4662" s="115" t="s">
        <v>574</v>
      </c>
      <c r="B4662" s="116">
        <v>3910.0</v>
      </c>
    </row>
    <row r="4663">
      <c r="A4663" s="115" t="s">
        <v>574</v>
      </c>
      <c r="B4663" s="116">
        <v>1551.0</v>
      </c>
    </row>
    <row r="4664">
      <c r="A4664" s="115" t="s">
        <v>574</v>
      </c>
      <c r="B4664" s="116">
        <v>28926.0</v>
      </c>
    </row>
    <row r="4665">
      <c r="A4665" s="115" t="s">
        <v>574</v>
      </c>
      <c r="B4665" s="116">
        <v>67.0</v>
      </c>
    </row>
    <row r="4666">
      <c r="A4666" s="115" t="s">
        <v>574</v>
      </c>
      <c r="B4666" s="116">
        <v>528.0</v>
      </c>
    </row>
    <row r="4667">
      <c r="A4667" s="115" t="s">
        <v>574</v>
      </c>
      <c r="B4667" s="116">
        <v>528.0</v>
      </c>
    </row>
    <row r="4668">
      <c r="A4668" s="115" t="s">
        <v>574</v>
      </c>
      <c r="B4668" s="116">
        <v>6276.0</v>
      </c>
    </row>
    <row r="4669">
      <c r="A4669" s="115" t="s">
        <v>574</v>
      </c>
      <c r="B4669" s="116">
        <v>47651.0</v>
      </c>
    </row>
    <row r="4670">
      <c r="A4670" s="115" t="s">
        <v>574</v>
      </c>
      <c r="B4670" s="116">
        <v>28210.0</v>
      </c>
    </row>
    <row r="4671">
      <c r="A4671" s="115" t="s">
        <v>574</v>
      </c>
      <c r="B4671" s="116">
        <v>815.0</v>
      </c>
    </row>
    <row r="4672">
      <c r="A4672" s="115" t="s">
        <v>574</v>
      </c>
      <c r="B4672" s="116">
        <v>9027.0</v>
      </c>
    </row>
    <row r="4673">
      <c r="A4673" s="115" t="s">
        <v>574</v>
      </c>
      <c r="B4673" s="116">
        <v>25616.0</v>
      </c>
    </row>
    <row r="4674">
      <c r="A4674" s="115" t="s">
        <v>590</v>
      </c>
      <c r="B4674" s="116">
        <v>50801.0</v>
      </c>
    </row>
    <row r="4675">
      <c r="A4675" s="115" t="s">
        <v>590</v>
      </c>
      <c r="B4675" s="116">
        <v>204781.0</v>
      </c>
    </row>
    <row r="4676">
      <c r="A4676" s="115" t="s">
        <v>593</v>
      </c>
      <c r="B4676" s="116">
        <v>26892.0</v>
      </c>
    </row>
    <row r="4677">
      <c r="A4677" s="115" t="s">
        <v>594</v>
      </c>
      <c r="B4677" s="116">
        <v>28182.0</v>
      </c>
    </row>
    <row r="4678">
      <c r="A4678" s="115" t="s">
        <v>595</v>
      </c>
      <c r="B4678" s="116">
        <v>24440.0</v>
      </c>
    </row>
    <row r="4679">
      <c r="A4679" s="115" t="s">
        <v>770</v>
      </c>
      <c r="B4679" s="116">
        <v>0.0</v>
      </c>
    </row>
    <row r="4680">
      <c r="A4680" s="115" t="s">
        <v>770</v>
      </c>
      <c r="B4680" s="116">
        <v>15664.0</v>
      </c>
    </row>
    <row r="4681">
      <c r="A4681" s="115" t="s">
        <v>770</v>
      </c>
      <c r="B4681" s="116">
        <v>418.0</v>
      </c>
    </row>
    <row r="4682">
      <c r="A4682" s="115" t="s">
        <v>770</v>
      </c>
      <c r="B4682" s="116">
        <v>1765.0</v>
      </c>
    </row>
    <row r="4683">
      <c r="A4683" s="115" t="s">
        <v>770</v>
      </c>
      <c r="B4683" s="116">
        <v>9985.0</v>
      </c>
    </row>
    <row r="4684">
      <c r="A4684" s="115" t="s">
        <v>770</v>
      </c>
      <c r="B4684" s="116">
        <v>2104.0</v>
      </c>
    </row>
    <row r="4685">
      <c r="A4685" s="115" t="s">
        <v>770</v>
      </c>
      <c r="B4685" s="116">
        <v>22970.0</v>
      </c>
    </row>
    <row r="4686">
      <c r="A4686" s="115" t="s">
        <v>770</v>
      </c>
      <c r="B4686" s="116">
        <v>9985.0</v>
      </c>
    </row>
    <row r="4687">
      <c r="A4687" s="115" t="s">
        <v>770</v>
      </c>
      <c r="B4687" s="116">
        <v>9985.0</v>
      </c>
    </row>
    <row r="4688">
      <c r="A4688" s="115" t="s">
        <v>770</v>
      </c>
      <c r="B4688" s="116">
        <v>1247.0</v>
      </c>
    </row>
    <row r="4689">
      <c r="A4689" s="115" t="s">
        <v>1501</v>
      </c>
      <c r="B4689" s="116">
        <v>43950.0</v>
      </c>
    </row>
    <row r="4690">
      <c r="A4690" s="115" t="s">
        <v>711</v>
      </c>
      <c r="B4690" s="116">
        <v>63512.0</v>
      </c>
    </row>
    <row r="4691">
      <c r="A4691" s="115" t="s">
        <v>943</v>
      </c>
      <c r="B4691" s="116">
        <v>1283203.0</v>
      </c>
    </row>
    <row r="4692">
      <c r="A4692" s="115" t="s">
        <v>943</v>
      </c>
      <c r="B4692" s="116">
        <v>149.0</v>
      </c>
    </row>
    <row r="4693">
      <c r="A4693" s="115" t="s">
        <v>943</v>
      </c>
      <c r="B4693" s="116">
        <v>151.0</v>
      </c>
    </row>
    <row r="4694">
      <c r="A4694" s="115" t="s">
        <v>943</v>
      </c>
      <c r="B4694" s="116">
        <v>33.0</v>
      </c>
    </row>
    <row r="4695">
      <c r="A4695" s="115" t="s">
        <v>943</v>
      </c>
      <c r="B4695" s="116">
        <v>66797.0</v>
      </c>
    </row>
    <row r="4696">
      <c r="A4696" s="115" t="s">
        <v>943</v>
      </c>
      <c r="B4696" s="116">
        <v>151.0</v>
      </c>
    </row>
    <row r="4697">
      <c r="A4697" s="115" t="s">
        <v>943</v>
      </c>
      <c r="B4697" s="116">
        <v>655.0</v>
      </c>
    </row>
    <row r="4698">
      <c r="A4698" s="115" t="s">
        <v>943</v>
      </c>
      <c r="B4698" s="116">
        <v>161435.0</v>
      </c>
    </row>
    <row r="4699">
      <c r="A4699" s="115" t="s">
        <v>943</v>
      </c>
      <c r="B4699" s="116">
        <v>16132.0</v>
      </c>
    </row>
    <row r="4700">
      <c r="A4700" s="115" t="s">
        <v>943</v>
      </c>
      <c r="B4700" s="116">
        <v>164705.0</v>
      </c>
    </row>
    <row r="4701">
      <c r="A4701" s="115" t="s">
        <v>943</v>
      </c>
      <c r="B4701" s="116">
        <v>149.0</v>
      </c>
    </row>
    <row r="4702">
      <c r="A4702" s="115" t="s">
        <v>943</v>
      </c>
      <c r="B4702" s="116">
        <v>2821.0</v>
      </c>
    </row>
    <row r="4703">
      <c r="A4703" s="115" t="s">
        <v>943</v>
      </c>
      <c r="B4703" s="116">
        <v>5303.0</v>
      </c>
    </row>
    <row r="4704">
      <c r="A4704" s="115" t="s">
        <v>3084</v>
      </c>
      <c r="B4704" s="116">
        <v>846.0</v>
      </c>
    </row>
    <row r="4705">
      <c r="A4705" s="115" t="s">
        <v>3084</v>
      </c>
      <c r="B4705" s="116">
        <v>1.0</v>
      </c>
    </row>
    <row r="4706">
      <c r="A4706" s="115" t="s">
        <v>3085</v>
      </c>
      <c r="B4706" s="116">
        <v>846.0</v>
      </c>
    </row>
    <row r="4707">
      <c r="A4707" s="115" t="s">
        <v>3085</v>
      </c>
      <c r="B4707" s="116">
        <v>1.0</v>
      </c>
    </row>
    <row r="4708">
      <c r="A4708" s="115" t="s">
        <v>3086</v>
      </c>
      <c r="B4708" s="116">
        <v>846.0</v>
      </c>
    </row>
    <row r="4709">
      <c r="A4709" s="115" t="s">
        <v>3086</v>
      </c>
      <c r="B4709" s="116">
        <v>1.0</v>
      </c>
    </row>
    <row r="4710">
      <c r="A4710" s="115" t="s">
        <v>3087</v>
      </c>
      <c r="B4710" s="116">
        <v>847.0</v>
      </c>
    </row>
    <row r="4711">
      <c r="A4711" s="115" t="s">
        <v>3087</v>
      </c>
      <c r="B4711" s="116">
        <v>1.0</v>
      </c>
    </row>
    <row r="4712">
      <c r="A4712" s="115" t="s">
        <v>382</v>
      </c>
      <c r="B4712" s="116">
        <v>348.0</v>
      </c>
    </row>
    <row r="4713">
      <c r="A4713" s="115" t="s">
        <v>382</v>
      </c>
      <c r="B4713" s="116">
        <v>348.0</v>
      </c>
    </row>
    <row r="4714">
      <c r="A4714" s="115" t="s">
        <v>382</v>
      </c>
      <c r="B4714" s="116">
        <v>3218.0</v>
      </c>
    </row>
    <row r="4715">
      <c r="A4715" s="115" t="s">
        <v>1087</v>
      </c>
      <c r="B4715" s="116">
        <v>42623.0</v>
      </c>
    </row>
    <row r="4716">
      <c r="A4716" s="115" t="s">
        <v>1088</v>
      </c>
      <c r="B4716" s="116">
        <v>72874.0</v>
      </c>
    </row>
    <row r="4717">
      <c r="A4717" s="115" t="s">
        <v>1089</v>
      </c>
      <c r="B4717" s="116">
        <v>58615.0</v>
      </c>
    </row>
    <row r="4718">
      <c r="A4718" s="115" t="s">
        <v>1090</v>
      </c>
      <c r="B4718" s="116">
        <v>37060.0</v>
      </c>
    </row>
    <row r="4719">
      <c r="A4719" s="115" t="s">
        <v>797</v>
      </c>
      <c r="B4719" s="116">
        <v>47623.0</v>
      </c>
    </row>
    <row r="4720">
      <c r="A4720" s="115" t="s">
        <v>734</v>
      </c>
      <c r="B4720" s="116">
        <v>90190.0</v>
      </c>
    </row>
    <row r="4721">
      <c r="A4721" s="115" t="s">
        <v>384</v>
      </c>
      <c r="B4721" s="116">
        <v>311.0</v>
      </c>
    </row>
    <row r="4722">
      <c r="A4722" s="115" t="s">
        <v>384</v>
      </c>
      <c r="B4722" s="116">
        <v>94612.0</v>
      </c>
    </row>
    <row r="4723">
      <c r="A4723" s="115" t="s">
        <v>384</v>
      </c>
      <c r="B4723" s="116">
        <v>4609.0</v>
      </c>
    </row>
    <row r="4724">
      <c r="A4724" s="115" t="s">
        <v>384</v>
      </c>
      <c r="B4724" s="116">
        <v>254.0</v>
      </c>
    </row>
    <row r="4725">
      <c r="A4725" s="115" t="s">
        <v>384</v>
      </c>
      <c r="B4725" s="116">
        <v>2351.0</v>
      </c>
    </row>
    <row r="4726">
      <c r="A4726" s="115" t="s">
        <v>384</v>
      </c>
      <c r="B4726" s="116">
        <v>654.0</v>
      </c>
    </row>
    <row r="4727">
      <c r="A4727" s="115" t="s">
        <v>384</v>
      </c>
      <c r="B4727" s="116">
        <v>148.0</v>
      </c>
    </row>
    <row r="4728">
      <c r="A4728" s="115" t="s">
        <v>384</v>
      </c>
      <c r="B4728" s="116">
        <v>207.0</v>
      </c>
    </row>
    <row r="4729">
      <c r="A4729" s="115" t="s">
        <v>384</v>
      </c>
      <c r="B4729" s="116">
        <v>2619.0</v>
      </c>
    </row>
    <row r="4730">
      <c r="A4730" s="115" t="s">
        <v>384</v>
      </c>
      <c r="B4730" s="116">
        <v>64.0</v>
      </c>
    </row>
    <row r="4731">
      <c r="A4731" s="115" t="s">
        <v>384</v>
      </c>
      <c r="B4731" s="116">
        <v>64.0</v>
      </c>
    </row>
    <row r="4732">
      <c r="A4732" s="115" t="s">
        <v>1550</v>
      </c>
      <c r="B4732" s="116">
        <v>9626.0</v>
      </c>
    </row>
    <row r="4733">
      <c r="A4733" s="115" t="s">
        <v>1550</v>
      </c>
      <c r="B4733" s="116">
        <v>270.0</v>
      </c>
    </row>
    <row r="4734">
      <c r="A4734" s="115" t="s">
        <v>536</v>
      </c>
      <c r="B4734" s="116">
        <v>29358.0</v>
      </c>
    </row>
    <row r="4735">
      <c r="A4735" s="115" t="s">
        <v>1602</v>
      </c>
      <c r="B4735" s="116">
        <v>61585.0</v>
      </c>
    </row>
    <row r="4736">
      <c r="A4736" s="115" t="s">
        <v>1602</v>
      </c>
      <c r="B4736" s="116">
        <v>11711.0</v>
      </c>
    </row>
    <row r="4737">
      <c r="A4737" s="115" t="s">
        <v>1729</v>
      </c>
      <c r="B4737" s="116">
        <v>60932.0</v>
      </c>
    </row>
    <row r="4738">
      <c r="A4738" s="115" t="s">
        <v>383</v>
      </c>
      <c r="B4738" s="116">
        <v>111.0</v>
      </c>
    </row>
    <row r="4739">
      <c r="A4739" s="115" t="s">
        <v>383</v>
      </c>
      <c r="B4739" s="116">
        <v>670.0</v>
      </c>
    </row>
    <row r="4740">
      <c r="A4740" s="115" t="s">
        <v>383</v>
      </c>
      <c r="B4740" s="116">
        <v>2638.0</v>
      </c>
    </row>
    <row r="4741">
      <c r="A4741" s="115" t="s">
        <v>383</v>
      </c>
      <c r="B4741" s="116">
        <v>63.0</v>
      </c>
    </row>
    <row r="4742">
      <c r="A4742" s="115" t="s">
        <v>383</v>
      </c>
      <c r="B4742" s="116">
        <v>207.0</v>
      </c>
    </row>
    <row r="4743">
      <c r="A4743" s="115" t="s">
        <v>383</v>
      </c>
      <c r="B4743" s="116">
        <v>663.0</v>
      </c>
    </row>
    <row r="4744">
      <c r="A4744" s="115" t="s">
        <v>383</v>
      </c>
      <c r="B4744" s="116">
        <v>397.0</v>
      </c>
    </row>
    <row r="4745">
      <c r="A4745" s="115" t="s">
        <v>383</v>
      </c>
      <c r="B4745" s="116">
        <v>182.0</v>
      </c>
    </row>
    <row r="4746">
      <c r="A4746" s="115" t="s">
        <v>383</v>
      </c>
      <c r="B4746" s="116">
        <v>2747.0</v>
      </c>
    </row>
    <row r="4747">
      <c r="A4747" s="115" t="s">
        <v>383</v>
      </c>
      <c r="B4747" s="116">
        <v>450.0</v>
      </c>
    </row>
    <row r="4748">
      <c r="A4748" s="115" t="s">
        <v>383</v>
      </c>
      <c r="B4748" s="116">
        <v>37083.0</v>
      </c>
    </row>
    <row r="4749">
      <c r="A4749" s="115" t="s">
        <v>381</v>
      </c>
      <c r="B4749" s="116">
        <v>9418.0</v>
      </c>
    </row>
    <row r="4750">
      <c r="A4750" s="115" t="s">
        <v>381</v>
      </c>
      <c r="B4750" s="116">
        <v>4877.0</v>
      </c>
    </row>
    <row r="4751">
      <c r="A4751" s="115" t="s">
        <v>381</v>
      </c>
      <c r="B4751" s="116">
        <v>1189.0</v>
      </c>
    </row>
    <row r="4752">
      <c r="A4752" s="115" t="s">
        <v>381</v>
      </c>
      <c r="B4752" s="116">
        <v>707.0</v>
      </c>
    </row>
    <row r="4753">
      <c r="A4753" s="115" t="s">
        <v>504</v>
      </c>
      <c r="B4753" s="116">
        <v>37876.0</v>
      </c>
    </row>
    <row r="4754">
      <c r="A4754" s="115" t="s">
        <v>504</v>
      </c>
      <c r="B4754" s="116">
        <v>11715.0</v>
      </c>
    </row>
    <row r="4755">
      <c r="A4755" s="115" t="s">
        <v>1730</v>
      </c>
      <c r="B4755" s="116">
        <v>35412.0</v>
      </c>
    </row>
    <row r="4756">
      <c r="A4756" s="115" t="s">
        <v>1730</v>
      </c>
      <c r="B4756" s="116">
        <v>27894.0</v>
      </c>
    </row>
    <row r="4757">
      <c r="A4757" s="115" t="s">
        <v>3120</v>
      </c>
      <c r="B4757" s="116">
        <v>6.0</v>
      </c>
    </row>
    <row r="4758">
      <c r="A4758" s="115" t="s">
        <v>3120</v>
      </c>
      <c r="B4758" s="116">
        <v>311.0</v>
      </c>
    </row>
    <row r="4759">
      <c r="A4759" s="115" t="s">
        <v>3120</v>
      </c>
      <c r="B4759" s="116">
        <v>28937.0</v>
      </c>
    </row>
    <row r="4760">
      <c r="A4760" s="115" t="s">
        <v>3121</v>
      </c>
      <c r="B4760" s="116">
        <v>311.0</v>
      </c>
    </row>
    <row r="4761">
      <c r="A4761" s="115" t="s">
        <v>3121</v>
      </c>
      <c r="B4761" s="116">
        <v>6.0</v>
      </c>
    </row>
    <row r="4762">
      <c r="A4762" s="115" t="s">
        <v>3121</v>
      </c>
      <c r="B4762" s="116">
        <v>34040.0</v>
      </c>
    </row>
    <row r="4763">
      <c r="A4763" s="115" t="s">
        <v>3121</v>
      </c>
      <c r="B4763" s="116">
        <v>34040.0</v>
      </c>
    </row>
    <row r="4764">
      <c r="A4764" s="115" t="s">
        <v>3122</v>
      </c>
      <c r="B4764" s="116">
        <v>6.0</v>
      </c>
    </row>
    <row r="4765">
      <c r="A4765" s="115" t="s">
        <v>3122</v>
      </c>
      <c r="B4765" s="116">
        <v>311.0</v>
      </c>
    </row>
    <row r="4766">
      <c r="A4766" s="115" t="s">
        <v>3122</v>
      </c>
      <c r="B4766" s="116">
        <v>36333.0</v>
      </c>
    </row>
    <row r="4767">
      <c r="A4767" s="115" t="s">
        <v>956</v>
      </c>
      <c r="B4767" s="116">
        <v>969.0</v>
      </c>
    </row>
    <row r="4768">
      <c r="A4768" s="115" t="s">
        <v>956</v>
      </c>
      <c r="B4768" s="116">
        <v>559180.0</v>
      </c>
    </row>
    <row r="4769">
      <c r="A4769" s="115" t="s">
        <v>956</v>
      </c>
      <c r="B4769" s="116">
        <v>699.0</v>
      </c>
    </row>
    <row r="4770">
      <c r="A4770" s="115" t="s">
        <v>956</v>
      </c>
      <c r="B4770" s="116">
        <v>2850.0</v>
      </c>
    </row>
    <row r="4771">
      <c r="A4771" s="115" t="s">
        <v>956</v>
      </c>
      <c r="B4771" s="116">
        <v>25660.0</v>
      </c>
    </row>
    <row r="4772">
      <c r="A4772" s="115" t="s">
        <v>956</v>
      </c>
      <c r="B4772" s="116">
        <v>3204.0</v>
      </c>
    </row>
    <row r="4773">
      <c r="A4773" s="115" t="s">
        <v>957</v>
      </c>
      <c r="B4773" s="116">
        <v>17233.0</v>
      </c>
    </row>
    <row r="4774">
      <c r="A4774" s="115" t="s">
        <v>957</v>
      </c>
      <c r="B4774" s="116">
        <v>1167155.0</v>
      </c>
    </row>
    <row r="4775">
      <c r="A4775" s="115" t="s">
        <v>957</v>
      </c>
      <c r="B4775" s="116">
        <v>112.0</v>
      </c>
    </row>
    <row r="4776">
      <c r="A4776" s="115" t="s">
        <v>957</v>
      </c>
      <c r="B4776" s="116">
        <v>795.0</v>
      </c>
    </row>
    <row r="4777">
      <c r="A4777" s="115" t="s">
        <v>957</v>
      </c>
      <c r="B4777" s="116">
        <v>14061.0</v>
      </c>
    </row>
    <row r="4778">
      <c r="A4778" s="115" t="s">
        <v>957</v>
      </c>
      <c r="B4778" s="116">
        <v>3786.0</v>
      </c>
    </row>
    <row r="4779">
      <c r="A4779" s="115" t="s">
        <v>957</v>
      </c>
      <c r="B4779" s="116">
        <v>1.0</v>
      </c>
    </row>
    <row r="4780">
      <c r="A4780" s="115" t="s">
        <v>957</v>
      </c>
      <c r="B4780" s="116">
        <v>8896.0</v>
      </c>
    </row>
    <row r="4781">
      <c r="A4781" s="115" t="s">
        <v>957</v>
      </c>
      <c r="B4781" s="116">
        <v>2179045.0</v>
      </c>
    </row>
    <row r="4782">
      <c r="A4782" s="115" t="s">
        <v>957</v>
      </c>
      <c r="B4782" s="116">
        <v>3724363.0</v>
      </c>
    </row>
    <row r="4783">
      <c r="A4783" s="115" t="s">
        <v>957</v>
      </c>
      <c r="B4783" s="116">
        <v>312006.0</v>
      </c>
    </row>
    <row r="4784">
      <c r="A4784" s="115" t="s">
        <v>957</v>
      </c>
      <c r="B4784" s="116">
        <v>630.0</v>
      </c>
    </row>
    <row r="4785">
      <c r="A4785" s="115" t="s">
        <v>959</v>
      </c>
      <c r="B4785" s="116">
        <v>0.0</v>
      </c>
    </row>
    <row r="4786">
      <c r="A4786" s="115" t="s">
        <v>959</v>
      </c>
      <c r="B4786" s="116">
        <v>1820473.0</v>
      </c>
    </row>
    <row r="4787">
      <c r="A4787" s="115" t="s">
        <v>959</v>
      </c>
      <c r="B4787" s="116">
        <v>3595.0</v>
      </c>
    </row>
    <row r="4788">
      <c r="A4788" s="115" t="s">
        <v>959</v>
      </c>
      <c r="B4788" s="116">
        <v>3228969.0</v>
      </c>
    </row>
    <row r="4789">
      <c r="A4789" s="115" t="s">
        <v>959</v>
      </c>
      <c r="B4789" s="116">
        <v>572.0</v>
      </c>
    </row>
    <row r="4790">
      <c r="A4790" s="115" t="s">
        <v>959</v>
      </c>
      <c r="B4790" s="116">
        <v>513894.0</v>
      </c>
    </row>
    <row r="4791">
      <c r="A4791" s="115" t="s">
        <v>959</v>
      </c>
      <c r="B4791" s="116">
        <v>40.0</v>
      </c>
    </row>
    <row r="4792">
      <c r="A4792" s="115" t="s">
        <v>959</v>
      </c>
      <c r="B4792" s="116">
        <v>264535.0</v>
      </c>
    </row>
    <row r="4793">
      <c r="A4793" s="115" t="s">
        <v>959</v>
      </c>
      <c r="B4793" s="116">
        <v>11024.0</v>
      </c>
    </row>
    <row r="4794">
      <c r="A4794" s="115" t="s">
        <v>959</v>
      </c>
      <c r="B4794" s="116">
        <v>40.0</v>
      </c>
    </row>
    <row r="4795">
      <c r="A4795" s="115" t="s">
        <v>959</v>
      </c>
      <c r="B4795" s="116">
        <v>52.0</v>
      </c>
    </row>
    <row r="4796">
      <c r="A4796" s="115" t="s">
        <v>959</v>
      </c>
      <c r="B4796" s="116">
        <v>2732.0</v>
      </c>
    </row>
    <row r="4797">
      <c r="A4797" s="115" t="s">
        <v>958</v>
      </c>
      <c r="B4797" s="116">
        <v>2835.0</v>
      </c>
    </row>
    <row r="4798">
      <c r="A4798" s="115" t="s">
        <v>958</v>
      </c>
      <c r="B4798" s="116">
        <v>7911.0</v>
      </c>
    </row>
    <row r="4799">
      <c r="A4799" s="115" t="s">
        <v>958</v>
      </c>
      <c r="B4799" s="116">
        <v>789.0</v>
      </c>
    </row>
    <row r="4800">
      <c r="A4800" s="115" t="s">
        <v>1091</v>
      </c>
      <c r="B4800" s="116">
        <v>28852.0</v>
      </c>
    </row>
    <row r="4801">
      <c r="A4801" s="115" t="s">
        <v>1091</v>
      </c>
      <c r="B4801" s="116">
        <v>237142.0</v>
      </c>
    </row>
    <row r="4802">
      <c r="A4802" s="115" t="s">
        <v>1091</v>
      </c>
      <c r="B4802" s="116">
        <v>9781.0</v>
      </c>
    </row>
    <row r="4803">
      <c r="A4803" s="115" t="s">
        <v>1092</v>
      </c>
      <c r="B4803" s="116">
        <v>40823.0</v>
      </c>
    </row>
    <row r="4804">
      <c r="A4804" s="115" t="s">
        <v>1092</v>
      </c>
      <c r="B4804" s="116">
        <v>40046.0</v>
      </c>
    </row>
    <row r="4805">
      <c r="A4805" s="115" t="s">
        <v>1092</v>
      </c>
      <c r="B4805" s="116">
        <v>310357.0</v>
      </c>
    </row>
    <row r="4806">
      <c r="A4806" s="115" t="s">
        <v>1399</v>
      </c>
      <c r="B4806" s="116">
        <v>26085.0</v>
      </c>
    </row>
    <row r="4807">
      <c r="A4807" s="115" t="s">
        <v>1399</v>
      </c>
      <c r="B4807" s="116">
        <v>3375.0</v>
      </c>
    </row>
    <row r="4808">
      <c r="A4808" s="115" t="s">
        <v>712</v>
      </c>
      <c r="B4808" s="116">
        <v>55145.0</v>
      </c>
    </row>
    <row r="4809">
      <c r="A4809" s="115" t="s">
        <v>712</v>
      </c>
      <c r="B4809" s="116">
        <v>11844.0</v>
      </c>
    </row>
    <row r="4810">
      <c r="A4810" s="115" t="s">
        <v>1445</v>
      </c>
      <c r="B4810" s="116">
        <v>100131.0</v>
      </c>
    </row>
    <row r="4811">
      <c r="A4811" s="115" t="s">
        <v>1445</v>
      </c>
      <c r="B4811" s="116">
        <v>93384.0</v>
      </c>
    </row>
    <row r="4812">
      <c r="A4812" s="115" t="s">
        <v>1537</v>
      </c>
      <c r="B4812" s="116">
        <v>142624.0</v>
      </c>
    </row>
    <row r="4813">
      <c r="A4813" s="115" t="s">
        <v>1537</v>
      </c>
      <c r="B4813" s="116">
        <v>1188.0</v>
      </c>
    </row>
    <row r="4814">
      <c r="A4814" s="115" t="s">
        <v>1731</v>
      </c>
      <c r="B4814" s="116">
        <v>70197.0</v>
      </c>
    </row>
    <row r="4815">
      <c r="A4815" s="115" t="s">
        <v>1626</v>
      </c>
      <c r="B4815" s="116">
        <v>88821.0</v>
      </c>
    </row>
    <row r="4816">
      <c r="A4816" s="115" t="s">
        <v>1642</v>
      </c>
      <c r="B4816" s="116">
        <v>70328.0</v>
      </c>
    </row>
    <row r="4817">
      <c r="A4817" s="115" t="s">
        <v>575</v>
      </c>
      <c r="B4817" s="116">
        <v>73.0</v>
      </c>
    </row>
    <row r="4818">
      <c r="A4818" s="115" t="s">
        <v>575</v>
      </c>
      <c r="B4818" s="116">
        <v>15475.0</v>
      </c>
    </row>
    <row r="4819">
      <c r="A4819" s="115" t="s">
        <v>575</v>
      </c>
      <c r="B4819" s="116">
        <v>1.0</v>
      </c>
    </row>
    <row r="4820">
      <c r="A4820" s="115" t="s">
        <v>575</v>
      </c>
      <c r="B4820" s="116">
        <v>2879.0</v>
      </c>
    </row>
    <row r="4821">
      <c r="A4821" s="115" t="s">
        <v>575</v>
      </c>
      <c r="B4821" s="116">
        <v>6097.0</v>
      </c>
    </row>
    <row r="4822">
      <c r="A4822" s="115" t="s">
        <v>575</v>
      </c>
      <c r="B4822" s="116">
        <v>4409.0</v>
      </c>
    </row>
    <row r="4823">
      <c r="A4823" s="115" t="s">
        <v>575</v>
      </c>
      <c r="B4823" s="116">
        <v>1551.0</v>
      </c>
    </row>
    <row r="4824">
      <c r="A4824" s="115" t="s">
        <v>575</v>
      </c>
      <c r="B4824" s="116">
        <v>74020.0</v>
      </c>
    </row>
    <row r="4825">
      <c r="A4825" s="115" t="s">
        <v>575</v>
      </c>
      <c r="B4825" s="116">
        <v>67.0</v>
      </c>
    </row>
    <row r="4826">
      <c r="A4826" s="115" t="s">
        <v>575</v>
      </c>
      <c r="B4826" s="116">
        <v>528.0</v>
      </c>
    </row>
    <row r="4827">
      <c r="A4827" s="115" t="s">
        <v>575</v>
      </c>
      <c r="B4827" s="116">
        <v>528.0</v>
      </c>
    </row>
    <row r="4828">
      <c r="A4828" s="115" t="s">
        <v>575</v>
      </c>
      <c r="B4828" s="116">
        <v>6274.0</v>
      </c>
    </row>
    <row r="4829">
      <c r="A4829" s="115" t="s">
        <v>575</v>
      </c>
      <c r="B4829" s="116">
        <v>47646.0</v>
      </c>
    </row>
    <row r="4830">
      <c r="A4830" s="115" t="s">
        <v>575</v>
      </c>
      <c r="B4830" s="116">
        <v>73266.0</v>
      </c>
    </row>
    <row r="4831">
      <c r="A4831" s="115" t="s">
        <v>575</v>
      </c>
      <c r="B4831" s="116">
        <v>815.0</v>
      </c>
    </row>
    <row r="4832">
      <c r="A4832" s="115" t="s">
        <v>575</v>
      </c>
      <c r="B4832" s="116">
        <v>9027.0</v>
      </c>
    </row>
    <row r="4833">
      <c r="A4833" s="115" t="s">
        <v>575</v>
      </c>
      <c r="B4833" s="116">
        <v>51216.0</v>
      </c>
    </row>
    <row r="4834">
      <c r="A4834" s="115" t="s">
        <v>676</v>
      </c>
      <c r="B4834" s="116">
        <v>50073.0</v>
      </c>
    </row>
    <row r="4835">
      <c r="A4835" s="115" t="s">
        <v>676</v>
      </c>
      <c r="B4835" s="116">
        <v>99.0</v>
      </c>
    </row>
    <row r="4836">
      <c r="A4836" s="115" t="s">
        <v>677</v>
      </c>
      <c r="B4836" s="116">
        <v>26862.0</v>
      </c>
    </row>
    <row r="4837">
      <c r="A4837" s="115" t="s">
        <v>678</v>
      </c>
      <c r="B4837" s="116">
        <v>29657.0</v>
      </c>
    </row>
    <row r="4838">
      <c r="A4838" s="115" t="s">
        <v>679</v>
      </c>
      <c r="B4838" s="116">
        <v>24318.0</v>
      </c>
    </row>
    <row r="4839">
      <c r="A4839" s="115" t="s">
        <v>761</v>
      </c>
      <c r="B4839" s="116">
        <v>9987.0</v>
      </c>
    </row>
    <row r="4840">
      <c r="A4840" s="115" t="s">
        <v>761</v>
      </c>
      <c r="B4840" s="116">
        <v>0.0</v>
      </c>
    </row>
    <row r="4841">
      <c r="A4841" s="115" t="s">
        <v>761</v>
      </c>
      <c r="B4841" s="116">
        <v>1770.0</v>
      </c>
    </row>
    <row r="4842">
      <c r="A4842" s="115" t="s">
        <v>761</v>
      </c>
      <c r="B4842" s="116">
        <v>2323.0</v>
      </c>
    </row>
    <row r="4843">
      <c r="A4843" s="115" t="s">
        <v>761</v>
      </c>
      <c r="B4843" s="116">
        <v>418.0</v>
      </c>
    </row>
    <row r="4844">
      <c r="A4844" s="115" t="s">
        <v>761</v>
      </c>
      <c r="B4844" s="116">
        <v>8865.0</v>
      </c>
    </row>
    <row r="4845">
      <c r="A4845" s="115" t="s">
        <v>761</v>
      </c>
      <c r="B4845" s="116">
        <v>8865.0</v>
      </c>
    </row>
    <row r="4846">
      <c r="A4846" s="115" t="s">
        <v>761</v>
      </c>
      <c r="B4846" s="116">
        <v>8865.0</v>
      </c>
    </row>
    <row r="4847">
      <c r="A4847" s="115" t="s">
        <v>761</v>
      </c>
      <c r="B4847" s="116">
        <v>22811.0</v>
      </c>
    </row>
    <row r="4848">
      <c r="A4848" s="115" t="s">
        <v>761</v>
      </c>
      <c r="B4848" s="116">
        <v>1521.0</v>
      </c>
    </row>
    <row r="4849">
      <c r="A4849" s="115" t="s">
        <v>3140</v>
      </c>
      <c r="B4849" s="116">
        <v>1.0</v>
      </c>
    </row>
    <row r="4850">
      <c r="A4850" s="115" t="s">
        <v>3140</v>
      </c>
      <c r="B4850" s="116">
        <v>863.0</v>
      </c>
    </row>
    <row r="4851">
      <c r="A4851" s="115" t="s">
        <v>3141</v>
      </c>
      <c r="B4851" s="116">
        <v>846.0</v>
      </c>
    </row>
    <row r="4852">
      <c r="A4852" s="115" t="s">
        <v>3141</v>
      </c>
      <c r="B4852" s="116">
        <v>1.0</v>
      </c>
    </row>
    <row r="4853">
      <c r="A4853" s="115" t="s">
        <v>3142</v>
      </c>
      <c r="B4853" s="116">
        <v>1.0</v>
      </c>
    </row>
    <row r="4854">
      <c r="A4854" s="115" t="s">
        <v>3142</v>
      </c>
      <c r="B4854" s="116">
        <v>846.0</v>
      </c>
    </row>
    <row r="4855">
      <c r="A4855" s="115" t="s">
        <v>3143</v>
      </c>
      <c r="B4855" s="116">
        <v>854.0</v>
      </c>
    </row>
    <row r="4856">
      <c r="A4856" s="115" t="s">
        <v>3143</v>
      </c>
      <c r="B4856" s="116">
        <v>1.0</v>
      </c>
    </row>
    <row r="4857">
      <c r="A4857" s="115" t="s">
        <v>793</v>
      </c>
      <c r="B4857" s="116">
        <v>28670.0</v>
      </c>
    </row>
    <row r="4858">
      <c r="A4858" s="115" t="s">
        <v>794</v>
      </c>
      <c r="B4858" s="116">
        <v>29872.0</v>
      </c>
    </row>
    <row r="4859">
      <c r="A4859" s="115" t="s">
        <v>1330</v>
      </c>
      <c r="B4859" s="116">
        <v>9858.0</v>
      </c>
    </row>
    <row r="4860">
      <c r="A4860" s="115" t="s">
        <v>1330</v>
      </c>
      <c r="B4860" s="116">
        <v>33.0</v>
      </c>
    </row>
    <row r="4861">
      <c r="A4861" s="115" t="s">
        <v>1330</v>
      </c>
      <c r="B4861" s="116">
        <v>68.0</v>
      </c>
    </row>
    <row r="4862">
      <c r="A4862" s="115" t="s">
        <v>1330</v>
      </c>
      <c r="B4862" s="116">
        <v>814.0</v>
      </c>
    </row>
    <row r="4863">
      <c r="A4863" s="115" t="s">
        <v>1330</v>
      </c>
      <c r="B4863" s="116">
        <v>33.0</v>
      </c>
    </row>
    <row r="4864">
      <c r="A4864" s="115" t="s">
        <v>1330</v>
      </c>
      <c r="B4864" s="116">
        <v>2924.0</v>
      </c>
    </row>
    <row r="4865">
      <c r="A4865" s="115" t="s">
        <v>1330</v>
      </c>
      <c r="B4865" s="116">
        <v>11.0</v>
      </c>
    </row>
    <row r="4866">
      <c r="A4866" s="115" t="s">
        <v>1330</v>
      </c>
      <c r="B4866" s="116">
        <v>118.0</v>
      </c>
    </row>
    <row r="4867">
      <c r="A4867" s="115" t="s">
        <v>316</v>
      </c>
      <c r="B4867" s="116">
        <v>35545.0</v>
      </c>
    </row>
    <row r="4868">
      <c r="A4868" s="115" t="s">
        <v>1676</v>
      </c>
      <c r="B4868" s="116">
        <v>30750.0</v>
      </c>
    </row>
    <row r="4869">
      <c r="A4869" s="115" t="s">
        <v>1676</v>
      </c>
      <c r="B4869" s="116">
        <v>2533517.0</v>
      </c>
    </row>
    <row r="4870">
      <c r="A4870" s="115" t="s">
        <v>1677</v>
      </c>
      <c r="B4870" s="116">
        <v>31251.0</v>
      </c>
    </row>
    <row r="4871">
      <c r="A4871" s="115" t="s">
        <v>1677</v>
      </c>
      <c r="B4871" s="116">
        <v>4600128.0</v>
      </c>
    </row>
    <row r="4872">
      <c r="A4872" s="115" t="s">
        <v>1542</v>
      </c>
      <c r="B4872" s="116">
        <v>270.0</v>
      </c>
    </row>
    <row r="4873">
      <c r="A4873" s="115" t="s">
        <v>1542</v>
      </c>
      <c r="B4873" s="116">
        <v>9824.0</v>
      </c>
    </row>
    <row r="4874">
      <c r="A4874" s="115" t="s">
        <v>523</v>
      </c>
      <c r="B4874" s="116">
        <v>36304.0</v>
      </c>
    </row>
    <row r="4875">
      <c r="A4875" s="115" t="s">
        <v>1597</v>
      </c>
      <c r="B4875" s="116">
        <v>51466.0</v>
      </c>
    </row>
    <row r="4876">
      <c r="A4876" s="115" t="s">
        <v>1597</v>
      </c>
      <c r="B4876" s="116">
        <v>18628.0</v>
      </c>
    </row>
    <row r="4877">
      <c r="A4877" s="115" t="s">
        <v>1597</v>
      </c>
      <c r="B4877" s="116">
        <v>8964.0</v>
      </c>
    </row>
    <row r="4878">
      <c r="A4878" s="115" t="s">
        <v>355</v>
      </c>
      <c r="B4878" s="116">
        <v>2801.0</v>
      </c>
    </row>
    <row r="4879">
      <c r="A4879" s="115" t="s">
        <v>355</v>
      </c>
      <c r="B4879" s="116">
        <v>182.0</v>
      </c>
    </row>
    <row r="4880">
      <c r="A4880" s="115" t="s">
        <v>355</v>
      </c>
      <c r="B4880" s="116">
        <v>111.0</v>
      </c>
    </row>
    <row r="4881">
      <c r="A4881" s="115" t="s">
        <v>355</v>
      </c>
      <c r="B4881" s="116">
        <v>868.0</v>
      </c>
    </row>
    <row r="4882">
      <c r="A4882" s="115" t="s">
        <v>355</v>
      </c>
      <c r="B4882" s="116">
        <v>2433.0</v>
      </c>
    </row>
    <row r="4883">
      <c r="A4883" s="115" t="s">
        <v>355</v>
      </c>
      <c r="B4883" s="116">
        <v>207.0</v>
      </c>
    </row>
    <row r="4884">
      <c r="A4884" s="115" t="s">
        <v>355</v>
      </c>
      <c r="B4884" s="116">
        <v>63.0</v>
      </c>
    </row>
    <row r="4885">
      <c r="A4885" s="115" t="s">
        <v>355</v>
      </c>
      <c r="B4885" s="116">
        <v>663.0</v>
      </c>
    </row>
    <row r="4886">
      <c r="A4886" s="115" t="s">
        <v>355</v>
      </c>
      <c r="B4886" s="116">
        <v>397.0</v>
      </c>
    </row>
    <row r="4887">
      <c r="A4887" s="115" t="s">
        <v>355</v>
      </c>
      <c r="B4887" s="116">
        <v>450.0</v>
      </c>
    </row>
    <row r="4888">
      <c r="A4888" s="115" t="s">
        <v>355</v>
      </c>
      <c r="B4888" s="116">
        <v>17485.0</v>
      </c>
    </row>
    <row r="4889">
      <c r="A4889" s="115" t="s">
        <v>500</v>
      </c>
      <c r="B4889" s="116">
        <v>8778.0</v>
      </c>
    </row>
    <row r="4890">
      <c r="A4890" s="115" t="s">
        <v>500</v>
      </c>
      <c r="B4890" s="116">
        <v>81312.0</v>
      </c>
    </row>
    <row r="4891">
      <c r="A4891" s="115" t="s">
        <v>944</v>
      </c>
      <c r="B4891" s="116">
        <v>4784.0</v>
      </c>
    </row>
    <row r="4892">
      <c r="A4892" s="115" t="s">
        <v>944</v>
      </c>
      <c r="B4892" s="116">
        <v>2404.0</v>
      </c>
    </row>
    <row r="4893">
      <c r="A4893" s="115" t="s">
        <v>944</v>
      </c>
      <c r="B4893" s="116">
        <v>27984.0</v>
      </c>
    </row>
    <row r="4894">
      <c r="A4894" s="115" t="s">
        <v>944</v>
      </c>
      <c r="B4894" s="116">
        <v>1995.0</v>
      </c>
    </row>
    <row r="4895">
      <c r="A4895" s="115" t="s">
        <v>944</v>
      </c>
      <c r="B4895" s="116">
        <v>644707.0</v>
      </c>
    </row>
    <row r="4896">
      <c r="A4896" s="115" t="s">
        <v>944</v>
      </c>
      <c r="B4896" s="116">
        <v>6642.0</v>
      </c>
    </row>
    <row r="4897">
      <c r="A4897" s="115" t="s">
        <v>945</v>
      </c>
      <c r="B4897" s="116">
        <v>970.0</v>
      </c>
    </row>
    <row r="4898">
      <c r="A4898" s="115" t="s">
        <v>945</v>
      </c>
      <c r="B4898" s="116">
        <v>11427.0</v>
      </c>
    </row>
    <row r="4899">
      <c r="A4899" s="115" t="s">
        <v>945</v>
      </c>
      <c r="B4899" s="116">
        <v>12227.0</v>
      </c>
    </row>
    <row r="4900">
      <c r="A4900" s="115" t="s">
        <v>945</v>
      </c>
      <c r="B4900" s="116">
        <v>1596145.0</v>
      </c>
    </row>
    <row r="4901">
      <c r="A4901" s="115" t="s">
        <v>945</v>
      </c>
      <c r="B4901" s="116">
        <v>24318.0</v>
      </c>
    </row>
    <row r="4902">
      <c r="A4902" s="115" t="s">
        <v>945</v>
      </c>
      <c r="B4902" s="116">
        <v>3007141.0</v>
      </c>
    </row>
    <row r="4903">
      <c r="A4903" s="115" t="s">
        <v>945</v>
      </c>
      <c r="B4903" s="116">
        <v>507824.0</v>
      </c>
    </row>
    <row r="4904">
      <c r="A4904" s="115" t="s">
        <v>945</v>
      </c>
      <c r="B4904" s="116">
        <v>1511918.0</v>
      </c>
    </row>
    <row r="4905">
      <c r="A4905" s="115" t="s">
        <v>945</v>
      </c>
      <c r="B4905" s="116">
        <v>7517.0</v>
      </c>
    </row>
    <row r="4906">
      <c r="A4906" s="115" t="s">
        <v>945</v>
      </c>
      <c r="B4906" s="116">
        <v>1623.0</v>
      </c>
    </row>
    <row r="4907">
      <c r="A4907" s="115" t="s">
        <v>945</v>
      </c>
      <c r="B4907" s="116">
        <v>2556.0</v>
      </c>
    </row>
    <row r="4908">
      <c r="A4908" s="115" t="s">
        <v>945</v>
      </c>
      <c r="B4908" s="116">
        <v>6.0</v>
      </c>
    </row>
    <row r="4909">
      <c r="A4909" s="115" t="s">
        <v>946</v>
      </c>
      <c r="B4909" s="116">
        <v>888.0</v>
      </c>
    </row>
    <row r="4910">
      <c r="A4910" s="115" t="s">
        <v>946</v>
      </c>
      <c r="B4910" s="116">
        <v>426.0</v>
      </c>
    </row>
    <row r="4911">
      <c r="A4911" s="115" t="s">
        <v>946</v>
      </c>
      <c r="B4911" s="116">
        <v>4227.0</v>
      </c>
    </row>
    <row r="4912">
      <c r="A4912" s="115" t="s">
        <v>245</v>
      </c>
      <c r="B4912" s="116">
        <v>19109.0</v>
      </c>
    </row>
    <row r="4913">
      <c r="A4913" s="115" t="s">
        <v>245</v>
      </c>
      <c r="B4913" s="116">
        <v>103402.0</v>
      </c>
    </row>
    <row r="4914">
      <c r="A4914" s="115" t="s">
        <v>246</v>
      </c>
      <c r="B4914" s="116">
        <v>22912.0</v>
      </c>
    </row>
    <row r="4915">
      <c r="A4915" s="115" t="s">
        <v>1086</v>
      </c>
      <c r="B4915" s="116">
        <v>19412.0</v>
      </c>
    </row>
    <row r="4916">
      <c r="A4916" s="115" t="s">
        <v>1086</v>
      </c>
      <c r="B4916" s="116">
        <v>3591.0</v>
      </c>
    </row>
    <row r="4917">
      <c r="A4917" s="115" t="s">
        <v>1081</v>
      </c>
      <c r="B4917" s="116">
        <v>28087.0</v>
      </c>
    </row>
    <row r="4918">
      <c r="A4918" s="115" t="s">
        <v>1081</v>
      </c>
      <c r="B4918" s="116">
        <v>155.0</v>
      </c>
    </row>
    <row r="4919">
      <c r="A4919" s="115" t="s">
        <v>1082</v>
      </c>
      <c r="B4919" s="116">
        <v>28232.0</v>
      </c>
    </row>
    <row r="4920">
      <c r="A4920" s="115" t="s">
        <v>1082</v>
      </c>
      <c r="B4920" s="116">
        <v>137.0</v>
      </c>
    </row>
    <row r="4921">
      <c r="A4921" s="115" t="s">
        <v>1535</v>
      </c>
      <c r="B4921" s="116">
        <v>64269.0</v>
      </c>
    </row>
    <row r="4922">
      <c r="A4922" s="115" t="s">
        <v>1535</v>
      </c>
      <c r="B4922" s="116">
        <v>24103.0</v>
      </c>
    </row>
    <row r="4923">
      <c r="A4923" s="115" t="s">
        <v>1649</v>
      </c>
      <c r="B4923" s="116">
        <v>37729.0</v>
      </c>
    </row>
    <row r="4924">
      <c r="A4924" s="115" t="s">
        <v>583</v>
      </c>
      <c r="B4924" s="116">
        <v>16763.0</v>
      </c>
    </row>
    <row r="4925">
      <c r="A4925" s="115" t="s">
        <v>583</v>
      </c>
      <c r="B4925" s="116">
        <v>1.0</v>
      </c>
    </row>
    <row r="4926">
      <c r="A4926" s="115" t="s">
        <v>583</v>
      </c>
      <c r="B4926" s="116">
        <v>73.0</v>
      </c>
    </row>
    <row r="4927">
      <c r="A4927" s="115" t="s">
        <v>583</v>
      </c>
      <c r="B4927" s="116">
        <v>3323.0</v>
      </c>
    </row>
    <row r="4928">
      <c r="A4928" s="115" t="s">
        <v>583</v>
      </c>
      <c r="B4928" s="116">
        <v>6017.0</v>
      </c>
    </row>
    <row r="4929">
      <c r="A4929" s="115" t="s">
        <v>583</v>
      </c>
      <c r="B4929" s="116">
        <v>3609.0</v>
      </c>
    </row>
    <row r="4930">
      <c r="A4930" s="115" t="s">
        <v>583</v>
      </c>
      <c r="B4930" s="116">
        <v>1375.0</v>
      </c>
    </row>
    <row r="4931">
      <c r="A4931" s="115" t="s">
        <v>583</v>
      </c>
      <c r="B4931" s="116">
        <v>73843.0</v>
      </c>
    </row>
    <row r="4932">
      <c r="A4932" s="115" t="s">
        <v>583</v>
      </c>
      <c r="B4932" s="116">
        <v>67.0</v>
      </c>
    </row>
    <row r="4933">
      <c r="A4933" s="115" t="s">
        <v>583</v>
      </c>
      <c r="B4933" s="116">
        <v>528.0</v>
      </c>
    </row>
    <row r="4934">
      <c r="A4934" s="115" t="s">
        <v>583</v>
      </c>
      <c r="B4934" s="116">
        <v>528.0</v>
      </c>
    </row>
    <row r="4935">
      <c r="A4935" s="115" t="s">
        <v>583</v>
      </c>
      <c r="B4935" s="116">
        <v>5924.0</v>
      </c>
    </row>
    <row r="4936">
      <c r="A4936" s="115" t="s">
        <v>583</v>
      </c>
      <c r="B4936" s="116">
        <v>47649.0</v>
      </c>
    </row>
    <row r="4937">
      <c r="A4937" s="115" t="s">
        <v>583</v>
      </c>
      <c r="B4937" s="116">
        <v>73266.0</v>
      </c>
    </row>
    <row r="4938">
      <c r="A4938" s="115" t="s">
        <v>583</v>
      </c>
      <c r="B4938" s="116">
        <v>815.0</v>
      </c>
    </row>
    <row r="4939">
      <c r="A4939" s="115" t="s">
        <v>583</v>
      </c>
      <c r="B4939" s="116">
        <v>9027.0</v>
      </c>
    </row>
    <row r="4940">
      <c r="A4940" s="115" t="s">
        <v>583</v>
      </c>
      <c r="B4940" s="116">
        <v>51216.0</v>
      </c>
    </row>
    <row r="4941">
      <c r="A4941" s="115" t="s">
        <v>668</v>
      </c>
      <c r="B4941" s="116">
        <v>60399.0</v>
      </c>
    </row>
    <row r="4942">
      <c r="A4942" s="115" t="s">
        <v>668</v>
      </c>
      <c r="B4942" s="116">
        <v>1671.0</v>
      </c>
    </row>
    <row r="4943">
      <c r="A4943" s="115" t="s">
        <v>669</v>
      </c>
      <c r="B4943" s="116">
        <v>22932.0</v>
      </c>
    </row>
    <row r="4944">
      <c r="A4944" s="115" t="s">
        <v>670</v>
      </c>
      <c r="B4944" s="116">
        <v>23763.0</v>
      </c>
    </row>
    <row r="4945">
      <c r="A4945" s="115" t="s">
        <v>671</v>
      </c>
      <c r="B4945" s="116">
        <v>23300.0</v>
      </c>
    </row>
    <row r="4946">
      <c r="A4946" s="115" t="s">
        <v>768</v>
      </c>
      <c r="B4946" s="116">
        <v>0.0</v>
      </c>
    </row>
    <row r="4947">
      <c r="A4947" s="115" t="s">
        <v>768</v>
      </c>
      <c r="B4947" s="116">
        <v>9870.0</v>
      </c>
    </row>
    <row r="4948">
      <c r="A4948" s="115" t="s">
        <v>768</v>
      </c>
      <c r="B4948" s="116">
        <v>1843.0</v>
      </c>
    </row>
    <row r="4949">
      <c r="A4949" s="115" t="s">
        <v>768</v>
      </c>
      <c r="B4949" s="116">
        <v>8837.0</v>
      </c>
    </row>
    <row r="4950">
      <c r="A4950" s="115" t="s">
        <v>768</v>
      </c>
      <c r="B4950" s="116">
        <v>1651.0</v>
      </c>
    </row>
    <row r="4951">
      <c r="A4951" s="115" t="s">
        <v>768</v>
      </c>
      <c r="B4951" s="116">
        <v>8837.0</v>
      </c>
    </row>
    <row r="4952">
      <c r="A4952" s="115" t="s">
        <v>768</v>
      </c>
      <c r="B4952" s="116">
        <v>419.0</v>
      </c>
    </row>
    <row r="4953">
      <c r="A4953" s="115" t="s">
        <v>768</v>
      </c>
      <c r="B4953" s="116">
        <v>2049.0</v>
      </c>
    </row>
    <row r="4954">
      <c r="A4954" s="115" t="s">
        <v>768</v>
      </c>
      <c r="B4954" s="116">
        <v>22890.0</v>
      </c>
    </row>
    <row r="4955">
      <c r="A4955" s="115" t="s">
        <v>768</v>
      </c>
      <c r="B4955" s="116">
        <v>8837.0</v>
      </c>
    </row>
    <row r="4956">
      <c r="A4956" s="115" t="s">
        <v>1472</v>
      </c>
      <c r="B4956" s="116">
        <v>46654.0</v>
      </c>
    </row>
    <row r="4957">
      <c r="A4957" s="115" t="s">
        <v>1083</v>
      </c>
      <c r="B4957" s="116">
        <v>725947.0</v>
      </c>
    </row>
    <row r="4958">
      <c r="A4958" s="115" t="s">
        <v>1083</v>
      </c>
      <c r="B4958" s="116">
        <v>16537.0</v>
      </c>
    </row>
    <row r="4959">
      <c r="A4959" s="115" t="s">
        <v>1083</v>
      </c>
      <c r="B4959" s="116">
        <v>55063.0</v>
      </c>
    </row>
    <row r="4960">
      <c r="A4960" s="115" t="s">
        <v>1084</v>
      </c>
      <c r="B4960" s="116">
        <v>2597.0</v>
      </c>
    </row>
    <row r="4961">
      <c r="A4961" s="115" t="s">
        <v>1084</v>
      </c>
      <c r="B4961" s="116">
        <v>767612.0</v>
      </c>
    </row>
    <row r="4962">
      <c r="A4962" s="115" t="s">
        <v>1084</v>
      </c>
      <c r="B4962" s="116">
        <v>381733.0</v>
      </c>
    </row>
    <row r="4963">
      <c r="A4963" s="115" t="s">
        <v>1084</v>
      </c>
      <c r="B4963" s="116">
        <v>64235.0</v>
      </c>
    </row>
    <row r="4964">
      <c r="A4964" s="115" t="s">
        <v>1745</v>
      </c>
      <c r="B4964" s="116">
        <v>131218.0</v>
      </c>
    </row>
    <row r="4965">
      <c r="A4965" s="115" t="s">
        <v>1746</v>
      </c>
      <c r="B4965" s="116">
        <v>60250.0</v>
      </c>
    </row>
    <row r="4966">
      <c r="A4966" s="115" t="s">
        <v>1531</v>
      </c>
      <c r="B4966" s="116">
        <v>122120.0</v>
      </c>
    </row>
    <row r="4967">
      <c r="A4967" s="115" t="s">
        <v>1584</v>
      </c>
      <c r="B4967" s="116">
        <v>32077.0</v>
      </c>
    </row>
    <row r="4968">
      <c r="A4968" s="115" t="s">
        <v>1584</v>
      </c>
      <c r="B4968" s="116">
        <v>99816.0</v>
      </c>
    </row>
    <row r="4969">
      <c r="A4969" s="115" t="s">
        <v>1584</v>
      </c>
      <c r="B4969" s="116">
        <v>921172.0</v>
      </c>
    </row>
    <row r="4970">
      <c r="A4970" s="115" t="s">
        <v>1584</v>
      </c>
      <c r="B4970" s="116">
        <v>1174271.0</v>
      </c>
    </row>
    <row r="4971">
      <c r="A4971" s="115" t="s">
        <v>403</v>
      </c>
      <c r="B4971" s="116">
        <v>2031.0</v>
      </c>
    </row>
    <row r="4972">
      <c r="A4972" s="115" t="s">
        <v>403</v>
      </c>
      <c r="B4972" s="116">
        <v>3977.0</v>
      </c>
    </row>
    <row r="4973">
      <c r="A4973" s="115" t="s">
        <v>403</v>
      </c>
      <c r="B4973" s="116">
        <v>11054.0</v>
      </c>
    </row>
    <row r="4974">
      <c r="A4974" s="115" t="s">
        <v>3169</v>
      </c>
      <c r="B4974" s="116">
        <v>26348.0</v>
      </c>
    </row>
    <row r="4975">
      <c r="A4975" s="115" t="s">
        <v>3169</v>
      </c>
      <c r="B4975" s="116">
        <v>6.0</v>
      </c>
    </row>
    <row r="4976">
      <c r="A4976" s="115" t="s">
        <v>3169</v>
      </c>
      <c r="B4976" s="116">
        <v>311.0</v>
      </c>
    </row>
    <row r="4977">
      <c r="A4977" s="115" t="s">
        <v>3170</v>
      </c>
      <c r="B4977" s="116">
        <v>37265.0</v>
      </c>
    </row>
    <row r="4978">
      <c r="A4978" s="115" t="s">
        <v>3170</v>
      </c>
      <c r="B4978" s="116">
        <v>37265.0</v>
      </c>
    </row>
    <row r="4979">
      <c r="A4979" s="115" t="s">
        <v>3170</v>
      </c>
      <c r="B4979" s="116">
        <v>311.0</v>
      </c>
    </row>
    <row r="4980">
      <c r="A4980" s="115" t="s">
        <v>3170</v>
      </c>
      <c r="B4980" s="116">
        <v>6.0</v>
      </c>
    </row>
    <row r="4981">
      <c r="A4981" s="115" t="s">
        <v>3171</v>
      </c>
      <c r="B4981" s="116">
        <v>36098.0</v>
      </c>
    </row>
    <row r="4982">
      <c r="A4982" s="115" t="s">
        <v>3171</v>
      </c>
      <c r="B4982" s="116">
        <v>311.0</v>
      </c>
    </row>
    <row r="4983">
      <c r="A4983" s="115" t="s">
        <v>3171</v>
      </c>
      <c r="B4983" s="116">
        <v>6.0</v>
      </c>
    </row>
    <row r="4984">
      <c r="A4984" s="115" t="s">
        <v>1085</v>
      </c>
      <c r="B4984" s="116">
        <v>14887.0</v>
      </c>
    </row>
    <row r="4985">
      <c r="A4985" s="115" t="s">
        <v>3172</v>
      </c>
      <c r="B4985" s="116">
        <v>19084.0</v>
      </c>
    </row>
    <row r="4986">
      <c r="A4986" s="115" t="s">
        <v>3173</v>
      </c>
      <c r="B4986" s="116">
        <v>1.0</v>
      </c>
    </row>
    <row r="4987">
      <c r="A4987" s="115" t="s">
        <v>3173</v>
      </c>
      <c r="B4987" s="116">
        <v>846.0</v>
      </c>
    </row>
    <row r="4988">
      <c r="A4988" s="115" t="s">
        <v>3174</v>
      </c>
      <c r="B4988" s="116">
        <v>846.0</v>
      </c>
    </row>
    <row r="4989">
      <c r="A4989" s="115" t="s">
        <v>3174</v>
      </c>
      <c r="B4989" s="116">
        <v>1.0</v>
      </c>
    </row>
    <row r="4990">
      <c r="A4990" s="115" t="s">
        <v>3175</v>
      </c>
      <c r="B4990" s="116">
        <v>1.0</v>
      </c>
    </row>
    <row r="4991">
      <c r="A4991" s="115" t="s">
        <v>3175</v>
      </c>
      <c r="B4991" s="116">
        <v>846.0</v>
      </c>
    </row>
    <row r="4992">
      <c r="A4992" s="115" t="s">
        <v>169</v>
      </c>
      <c r="B4992" s="116">
        <v>38696.0</v>
      </c>
    </row>
    <row r="4993">
      <c r="A4993" s="115" t="s">
        <v>189</v>
      </c>
      <c r="B4993" s="116">
        <v>16908.0</v>
      </c>
    </row>
    <row r="4994">
      <c r="A4994" s="115" t="s">
        <v>240</v>
      </c>
      <c r="B4994" s="116">
        <v>2571340.0</v>
      </c>
    </row>
    <row r="4995">
      <c r="A4995" s="115" t="s">
        <v>394</v>
      </c>
      <c r="B4995" s="116">
        <v>73838.0</v>
      </c>
    </row>
    <row r="4996">
      <c r="A4996" s="115" t="s">
        <v>417</v>
      </c>
      <c r="B4996" s="116">
        <v>98399.0</v>
      </c>
    </row>
    <row r="4997">
      <c r="A4997" s="115" t="s">
        <v>464</v>
      </c>
      <c r="B4997" s="116">
        <v>77604.0</v>
      </c>
    </row>
    <row r="4998">
      <c r="A4998" s="115" t="s">
        <v>465</v>
      </c>
      <c r="B4998" s="116">
        <v>77236.0</v>
      </c>
    </row>
    <row r="4999">
      <c r="A4999" s="115" t="s">
        <v>466</v>
      </c>
      <c r="B4999" s="116">
        <v>78500.0</v>
      </c>
    </row>
    <row r="5000">
      <c r="A5000" s="115" t="s">
        <v>467</v>
      </c>
      <c r="B5000" s="116">
        <v>76892.0</v>
      </c>
    </row>
    <row r="5001">
      <c r="A5001" s="115" t="s">
        <v>468</v>
      </c>
      <c r="B5001" s="116">
        <v>420.0</v>
      </c>
    </row>
    <row r="5002">
      <c r="A5002" s="115" t="s">
        <v>470</v>
      </c>
      <c r="B5002" s="116">
        <v>38652.0</v>
      </c>
    </row>
    <row r="5003">
      <c r="A5003" s="115" t="s">
        <v>471</v>
      </c>
      <c r="B5003" s="116">
        <v>37740.0</v>
      </c>
    </row>
    <row r="5004">
      <c r="A5004" s="115" t="s">
        <v>472</v>
      </c>
      <c r="B5004" s="116">
        <v>37516.0</v>
      </c>
    </row>
    <row r="5005">
      <c r="A5005" s="115" t="s">
        <v>473</v>
      </c>
      <c r="B5005" s="116">
        <v>38020.0</v>
      </c>
    </row>
    <row r="5006">
      <c r="A5006" s="115" t="s">
        <v>474</v>
      </c>
      <c r="B5006" s="116">
        <v>37748.0</v>
      </c>
    </row>
    <row r="5007">
      <c r="A5007" s="115" t="s">
        <v>476</v>
      </c>
      <c r="B5007" s="116">
        <v>64228.0</v>
      </c>
    </row>
    <row r="5008">
      <c r="A5008" s="115" t="s">
        <v>477</v>
      </c>
      <c r="B5008" s="116">
        <v>62948.0</v>
      </c>
    </row>
    <row r="5009">
      <c r="A5009" s="115" t="s">
        <v>478</v>
      </c>
      <c r="B5009" s="116">
        <v>62604.0</v>
      </c>
    </row>
    <row r="5010">
      <c r="A5010" s="115" t="s">
        <v>480</v>
      </c>
      <c r="B5010" s="116">
        <v>103964.0</v>
      </c>
    </row>
    <row r="5011">
      <c r="A5011" s="115" t="s">
        <v>481</v>
      </c>
      <c r="B5011" s="116">
        <v>110996.0</v>
      </c>
    </row>
    <row r="5012">
      <c r="A5012" s="115" t="s">
        <v>482</v>
      </c>
      <c r="B5012" s="116">
        <v>108004.0</v>
      </c>
    </row>
    <row r="5013">
      <c r="A5013" s="115" t="s">
        <v>483</v>
      </c>
      <c r="B5013" s="116">
        <v>103972.0</v>
      </c>
    </row>
    <row r="5014">
      <c r="A5014" s="115" t="s">
        <v>484</v>
      </c>
      <c r="B5014" s="116">
        <v>90308.0</v>
      </c>
    </row>
    <row r="5015">
      <c r="A5015" s="115" t="s">
        <v>489</v>
      </c>
      <c r="B5015" s="116">
        <v>77180.0</v>
      </c>
    </row>
    <row r="5016">
      <c r="A5016" s="115" t="s">
        <v>490</v>
      </c>
      <c r="B5016" s="116">
        <v>76740.0</v>
      </c>
    </row>
    <row r="5017">
      <c r="A5017" s="115" t="s">
        <v>491</v>
      </c>
      <c r="B5017" s="116">
        <v>80260.0</v>
      </c>
    </row>
    <row r="5018">
      <c r="A5018" s="115" t="s">
        <v>492</v>
      </c>
      <c r="B5018" s="116">
        <v>138912.0</v>
      </c>
    </row>
    <row r="5019">
      <c r="A5019" s="115" t="s">
        <v>494</v>
      </c>
      <c r="B5019" s="116">
        <v>37284.0</v>
      </c>
    </row>
    <row r="5020">
      <c r="A5020" s="115" t="s">
        <v>495</v>
      </c>
      <c r="B5020" s="116">
        <v>19408.0</v>
      </c>
    </row>
    <row r="5021">
      <c r="A5021" s="115" t="s">
        <v>510</v>
      </c>
      <c r="B5021" s="116">
        <v>252584.0</v>
      </c>
    </row>
    <row r="5022">
      <c r="A5022" s="115" t="s">
        <v>545</v>
      </c>
      <c r="B5022" s="116">
        <v>100438.0</v>
      </c>
    </row>
    <row r="5023">
      <c r="A5023" s="115" t="s">
        <v>546</v>
      </c>
      <c r="B5023" s="116">
        <v>96338.0</v>
      </c>
    </row>
    <row r="5024">
      <c r="A5024" s="115" t="s">
        <v>547</v>
      </c>
      <c r="B5024" s="116">
        <v>96338.0</v>
      </c>
    </row>
    <row r="5025">
      <c r="A5025" s="115" t="s">
        <v>548</v>
      </c>
      <c r="B5025" s="116">
        <v>96339.0</v>
      </c>
    </row>
    <row r="5026">
      <c r="A5026" s="115" t="s">
        <v>549</v>
      </c>
      <c r="B5026" s="116">
        <v>96339.0</v>
      </c>
    </row>
    <row r="5027">
      <c r="A5027" s="115" t="s">
        <v>554</v>
      </c>
      <c r="B5027" s="116">
        <v>100438.0</v>
      </c>
    </row>
    <row r="5028">
      <c r="A5028" s="115" t="s">
        <v>564</v>
      </c>
      <c r="B5028" s="116">
        <v>100439.0</v>
      </c>
    </row>
    <row r="5029">
      <c r="A5029" s="115" t="s">
        <v>569</v>
      </c>
      <c r="B5029" s="116">
        <v>61292.0</v>
      </c>
    </row>
    <row r="5030">
      <c r="A5030" s="115" t="s">
        <v>641</v>
      </c>
      <c r="B5030" s="116">
        <v>7340.0</v>
      </c>
    </row>
    <row r="5031">
      <c r="A5031" s="115" t="s">
        <v>642</v>
      </c>
      <c r="B5031" s="116">
        <v>6932.0</v>
      </c>
    </row>
    <row r="5032">
      <c r="A5032" s="115" t="s">
        <v>643</v>
      </c>
      <c r="B5032" s="116">
        <v>6488.0</v>
      </c>
    </row>
    <row r="5033">
      <c r="A5033" s="115" t="s">
        <v>742</v>
      </c>
      <c r="B5033" s="116">
        <v>100446.0</v>
      </c>
    </row>
    <row r="5034">
      <c r="A5034" s="115" t="s">
        <v>752</v>
      </c>
      <c r="B5034" s="116">
        <v>108631.0</v>
      </c>
    </row>
    <row r="5035">
      <c r="A5035" s="115" t="s">
        <v>800</v>
      </c>
      <c r="B5035" s="116">
        <v>100439.0</v>
      </c>
    </row>
    <row r="5036">
      <c r="A5036" s="115" t="s">
        <v>808</v>
      </c>
      <c r="B5036" s="116">
        <v>96339.0</v>
      </c>
    </row>
    <row r="5037">
      <c r="A5037" s="115" t="s">
        <v>831</v>
      </c>
      <c r="B5037" s="116">
        <v>100438.0</v>
      </c>
    </row>
    <row r="5038">
      <c r="A5038" s="115" t="s">
        <v>837</v>
      </c>
      <c r="B5038" s="116">
        <v>100438.0</v>
      </c>
    </row>
    <row r="5039">
      <c r="A5039" s="115" t="s">
        <v>869</v>
      </c>
      <c r="B5039" s="116">
        <v>11346.0</v>
      </c>
    </row>
    <row r="5040">
      <c r="A5040" s="115" t="s">
        <v>870</v>
      </c>
      <c r="B5040" s="116">
        <v>311422.0</v>
      </c>
    </row>
    <row r="5041">
      <c r="A5041" s="115" t="s">
        <v>871</v>
      </c>
      <c r="B5041" s="116">
        <v>311422.0</v>
      </c>
    </row>
    <row r="5042">
      <c r="A5042" s="115" t="s">
        <v>872</v>
      </c>
      <c r="B5042" s="116">
        <v>311422.0</v>
      </c>
    </row>
    <row r="5043">
      <c r="A5043" s="115" t="s">
        <v>907</v>
      </c>
      <c r="B5043" s="116">
        <v>107367.0</v>
      </c>
    </row>
    <row r="5044">
      <c r="A5044" s="115" t="s">
        <v>908</v>
      </c>
      <c r="B5044" s="116">
        <v>107235.0</v>
      </c>
    </row>
    <row r="5045">
      <c r="A5045" s="115" t="s">
        <v>915</v>
      </c>
      <c r="B5045" s="116">
        <v>221278.0</v>
      </c>
    </row>
    <row r="5046">
      <c r="A5046" s="115" t="s">
        <v>1100</v>
      </c>
      <c r="B5046" s="116">
        <v>57936.0</v>
      </c>
    </row>
    <row r="5047">
      <c r="A5047" s="115" t="s">
        <v>1412</v>
      </c>
      <c r="B5047" s="116">
        <v>131156.0</v>
      </c>
    </row>
    <row r="5048">
      <c r="A5048" s="115" t="s">
        <v>1414</v>
      </c>
      <c r="B5048" s="116">
        <v>131156.0</v>
      </c>
    </row>
    <row r="5049">
      <c r="A5049" s="115" t="s">
        <v>1418</v>
      </c>
      <c r="B5049" s="116">
        <v>131156.0</v>
      </c>
    </row>
    <row r="5050">
      <c r="A5050" s="115" t="s">
        <v>1420</v>
      </c>
      <c r="B5050" s="116">
        <v>131156.0</v>
      </c>
    </row>
    <row r="5051">
      <c r="A5051" s="115" t="s">
        <v>1422</v>
      </c>
      <c r="B5051" s="116">
        <v>131156.0</v>
      </c>
    </row>
    <row r="5052">
      <c r="A5052" s="115" t="s">
        <v>1423</v>
      </c>
      <c r="B5052" s="116">
        <v>172116.0</v>
      </c>
    </row>
    <row r="5053">
      <c r="A5053" s="115" t="s">
        <v>1424</v>
      </c>
      <c r="B5053" s="116">
        <v>131156.0</v>
      </c>
    </row>
    <row r="5054">
      <c r="A5054" s="115" t="s">
        <v>1425</v>
      </c>
      <c r="B5054" s="116">
        <v>131156.0</v>
      </c>
    </row>
    <row r="5055">
      <c r="A5055" s="115" t="s">
        <v>1426</v>
      </c>
      <c r="B5055" s="116">
        <v>131156.0</v>
      </c>
    </row>
    <row r="5056">
      <c r="A5056" s="115" t="s">
        <v>1427</v>
      </c>
      <c r="B5056" s="116">
        <v>131156.0</v>
      </c>
    </row>
    <row r="5057">
      <c r="A5057" s="115" t="s">
        <v>1429</v>
      </c>
      <c r="B5057" s="116">
        <v>131156.0</v>
      </c>
    </row>
    <row r="5058">
      <c r="A5058" s="115" t="s">
        <v>1431</v>
      </c>
      <c r="B5058" s="116">
        <v>131156.0</v>
      </c>
    </row>
    <row r="5059">
      <c r="A5059" s="115" t="s">
        <v>1432</v>
      </c>
      <c r="B5059" s="116">
        <v>131156.0</v>
      </c>
    </row>
    <row r="5060">
      <c r="A5060" s="115" t="s">
        <v>1433</v>
      </c>
      <c r="B5060" s="116">
        <v>131156.0</v>
      </c>
    </row>
    <row r="5061">
      <c r="A5061" s="115" t="s">
        <v>1434</v>
      </c>
      <c r="B5061" s="116">
        <v>131156.0</v>
      </c>
    </row>
    <row r="5062">
      <c r="A5062" s="115" t="s">
        <v>1470</v>
      </c>
      <c r="B5062" s="116">
        <v>62156.0</v>
      </c>
    </row>
    <row r="5063">
      <c r="A5063" s="115" t="s">
        <v>1480</v>
      </c>
      <c r="B5063" s="116">
        <v>79584.0</v>
      </c>
    </row>
    <row r="5064">
      <c r="A5064" s="115" t="s">
        <v>1519</v>
      </c>
      <c r="B5064" s="116">
        <v>20900.0</v>
      </c>
    </row>
    <row r="5065">
      <c r="A5065" s="115" t="s">
        <v>1563</v>
      </c>
      <c r="B5065" s="116">
        <v>24658.0</v>
      </c>
    </row>
    <row r="5066">
      <c r="A5066" s="115" t="s">
        <v>1564</v>
      </c>
      <c r="B5066" s="116">
        <v>24658.0</v>
      </c>
    </row>
    <row r="5067">
      <c r="A5067" s="115" t="s">
        <v>1565</v>
      </c>
      <c r="B5067" s="116">
        <v>24658.0</v>
      </c>
    </row>
    <row r="5068">
      <c r="A5068" s="115" t="s">
        <v>1581</v>
      </c>
      <c r="B5068" s="116">
        <v>85948.0</v>
      </c>
    </row>
    <row r="5069">
      <c r="A5069" s="115" t="s">
        <v>1582</v>
      </c>
      <c r="B5069" s="116">
        <v>1040473.0</v>
      </c>
    </row>
    <row r="5070">
      <c r="A5070" s="115" t="s">
        <v>1598</v>
      </c>
      <c r="B5070" s="116">
        <v>1040473.0</v>
      </c>
    </row>
    <row r="5071">
      <c r="A5071" s="115" t="s">
        <v>1748</v>
      </c>
      <c r="B5071" s="116">
        <v>64108.0</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3F04"/>
    <outlinePr summaryBelow="0" summaryRight="0"/>
  </sheetPr>
  <sheetViews>
    <sheetView workbookViewId="0"/>
  </sheetViews>
  <sheetFormatPr customHeight="1" defaultColWidth="12.63" defaultRowHeight="15.75"/>
  <cols>
    <col customWidth="1" min="1" max="1" width="48.25"/>
    <col customWidth="1" min="2" max="2" width="44.0"/>
    <col customWidth="1" min="4" max="4" width="59.13"/>
  </cols>
  <sheetData>
    <row r="1">
      <c r="A1" s="14" t="s">
        <v>3302</v>
      </c>
      <c r="B1" s="14" t="s">
        <v>3303</v>
      </c>
      <c r="C1" s="14" t="s">
        <v>1753</v>
      </c>
      <c r="D1" s="14" t="s">
        <v>43</v>
      </c>
    </row>
    <row r="2">
      <c r="A2" s="15" t="s">
        <v>3304</v>
      </c>
      <c r="B2" s="15">
        <v>2.0</v>
      </c>
      <c r="C2" s="16"/>
      <c r="D2" s="15" t="s">
        <v>1752</v>
      </c>
    </row>
    <row r="3">
      <c r="A3" s="15" t="s">
        <v>3305</v>
      </c>
      <c r="B3" s="15">
        <v>270.0</v>
      </c>
      <c r="C3" s="15" t="s">
        <v>3306</v>
      </c>
      <c r="D3" s="16"/>
    </row>
    <row r="4">
      <c r="A4" s="15" t="s">
        <v>3307</v>
      </c>
      <c r="B4" s="15" t="s">
        <v>72</v>
      </c>
      <c r="C4" s="16"/>
      <c r="D4" s="16"/>
    </row>
    <row r="5">
      <c r="A5" s="15" t="s">
        <v>3308</v>
      </c>
      <c r="B5" s="15" t="s">
        <v>65</v>
      </c>
      <c r="C5" s="16"/>
      <c r="D5" s="16"/>
    </row>
    <row r="6">
      <c r="A6" s="15" t="s">
        <v>3309</v>
      </c>
      <c r="B6" s="15" t="s">
        <v>69</v>
      </c>
      <c r="C6" s="16"/>
      <c r="D6" s="16"/>
    </row>
    <row r="7">
      <c r="A7" s="15" t="s">
        <v>3310</v>
      </c>
      <c r="B7" s="15" t="s">
        <v>66</v>
      </c>
      <c r="C7" s="16"/>
      <c r="D7" s="16"/>
    </row>
    <row r="8">
      <c r="A8" s="15" t="s">
        <v>3311</v>
      </c>
      <c r="B8" s="15" t="s">
        <v>75</v>
      </c>
      <c r="C8" s="16"/>
      <c r="D8" s="16"/>
    </row>
    <row r="9">
      <c r="A9" s="15" t="s">
        <v>3312</v>
      </c>
      <c r="B9" s="15" t="s">
        <v>66</v>
      </c>
      <c r="C9" s="16"/>
      <c r="D9" s="16"/>
    </row>
    <row r="10">
      <c r="A10" s="15" t="s">
        <v>3313</v>
      </c>
      <c r="B10" s="15" t="s">
        <v>70</v>
      </c>
      <c r="C10" s="16"/>
      <c r="D10" s="16"/>
    </row>
    <row r="11">
      <c r="A11" s="15" t="s">
        <v>3314</v>
      </c>
      <c r="B11" s="15">
        <f>20000-3000</f>
        <v>17000</v>
      </c>
      <c r="C11" s="15" t="s">
        <v>3315</v>
      </c>
      <c r="D11" s="16"/>
    </row>
    <row r="12">
      <c r="A12" s="15" t="s">
        <v>3316</v>
      </c>
      <c r="B12" s="15">
        <f>1040-140</f>
        <v>900</v>
      </c>
      <c r="C12" s="15" t="s">
        <v>3317</v>
      </c>
      <c r="D12" s="16"/>
    </row>
    <row r="13">
      <c r="A13" s="15" t="s">
        <v>3318</v>
      </c>
      <c r="B13" s="15">
        <v>2.0</v>
      </c>
      <c r="C13" s="16"/>
      <c r="D13" s="16"/>
    </row>
    <row r="14">
      <c r="A14" s="15" t="s">
        <v>3319</v>
      </c>
      <c r="B14" s="15">
        <v>4.0</v>
      </c>
      <c r="C14" s="16"/>
      <c r="D14" s="16"/>
    </row>
    <row r="15">
      <c r="A15" s="15" t="s">
        <v>3320</v>
      </c>
      <c r="B15" s="15">
        <v>100.0</v>
      </c>
      <c r="C15" s="16"/>
      <c r="D15" s="16"/>
    </row>
    <row r="16">
      <c r="A16" s="15" t="s">
        <v>3321</v>
      </c>
      <c r="B16" s="15">
        <v>4.0</v>
      </c>
      <c r="C16" s="16"/>
      <c r="D16" s="16"/>
    </row>
    <row r="17">
      <c r="A17" s="15" t="s">
        <v>3322</v>
      </c>
      <c r="B17" s="15">
        <v>8.0</v>
      </c>
      <c r="C17" s="16"/>
      <c r="D17" s="16"/>
    </row>
    <row r="18">
      <c r="A18" s="15" t="s">
        <v>3323</v>
      </c>
      <c r="B18" s="15">
        <v>100.0</v>
      </c>
      <c r="C18" s="16"/>
      <c r="D18" s="16"/>
    </row>
    <row r="19">
      <c r="A19" s="15" t="s">
        <v>3324</v>
      </c>
      <c r="B19" s="15">
        <v>4.0</v>
      </c>
      <c r="C19" s="16"/>
      <c r="D19" s="16"/>
    </row>
    <row r="20">
      <c r="A20" s="15" t="s">
        <v>3325</v>
      </c>
      <c r="B20" s="15">
        <v>8.0</v>
      </c>
      <c r="C20" s="16"/>
      <c r="D20" s="16"/>
    </row>
    <row r="21">
      <c r="A21" s="15" t="s">
        <v>3326</v>
      </c>
      <c r="B21" s="15">
        <v>100.0</v>
      </c>
      <c r="C21" s="16"/>
      <c r="D21" s="16"/>
    </row>
    <row r="22">
      <c r="A22" s="15" t="s">
        <v>3327</v>
      </c>
      <c r="B22" s="117">
        <v>0.2</v>
      </c>
      <c r="C22" s="16"/>
      <c r="D22" s="16"/>
    </row>
    <row r="23">
      <c r="A23" s="15" t="s">
        <v>3328</v>
      </c>
      <c r="B23" s="15" t="s">
        <v>1782</v>
      </c>
      <c r="C23" s="16"/>
      <c r="D23" s="16"/>
    </row>
    <row r="24">
      <c r="A24" s="86" t="s">
        <v>3329</v>
      </c>
      <c r="B24" s="118">
        <v>6.0</v>
      </c>
      <c r="C24" s="16"/>
      <c r="D24" s="16"/>
    </row>
    <row r="25">
      <c r="A25" s="86" t="s">
        <v>3330</v>
      </c>
      <c r="B25" s="119">
        <v>0.01</v>
      </c>
      <c r="C25" s="16"/>
      <c r="D25" s="16"/>
    </row>
    <row r="26">
      <c r="A26" s="86" t="s">
        <v>3331</v>
      </c>
      <c r="B26" s="118">
        <v>3.0</v>
      </c>
      <c r="C26" s="16"/>
      <c r="D26" s="16"/>
    </row>
    <row r="27">
      <c r="A27" s="86" t="s">
        <v>3332</v>
      </c>
      <c r="B27" s="119">
        <f>B25*7</f>
        <v>0.07</v>
      </c>
      <c r="C27" s="16"/>
      <c r="D27" s="16"/>
    </row>
    <row r="28">
      <c r="A28" s="86" t="s">
        <v>3333</v>
      </c>
      <c r="B28" s="118">
        <v>11.0</v>
      </c>
      <c r="C28" s="16"/>
      <c r="D28" s="16"/>
    </row>
    <row r="29">
      <c r="A29" s="86" t="s">
        <v>3334</v>
      </c>
      <c r="B29" s="119">
        <f>B25*30</f>
        <v>0.3</v>
      </c>
      <c r="C29" s="16"/>
      <c r="D29" s="16"/>
    </row>
    <row r="30">
      <c r="A30" s="15" t="s">
        <v>3335</v>
      </c>
      <c r="B30" s="15">
        <v>7.0</v>
      </c>
      <c r="C30" s="16"/>
      <c r="D30" s="16"/>
    </row>
    <row r="31">
      <c r="A31" s="15" t="s">
        <v>3336</v>
      </c>
      <c r="B31" s="15">
        <v>74400.0</v>
      </c>
      <c r="C31" s="15" t="s">
        <v>3337</v>
      </c>
      <c r="D31" s="16"/>
    </row>
    <row r="32">
      <c r="A32" s="15" t="s">
        <v>3338</v>
      </c>
      <c r="B32" s="117">
        <v>0.03</v>
      </c>
      <c r="C32" s="16"/>
      <c r="D32" s="16"/>
    </row>
    <row r="33">
      <c r="A33" s="15" t="s">
        <v>3339</v>
      </c>
      <c r="B33" s="117">
        <v>0.03</v>
      </c>
      <c r="C33" s="16"/>
      <c r="D33" s="16"/>
    </row>
    <row r="34">
      <c r="A34" s="120" t="s">
        <v>3340</v>
      </c>
      <c r="B34" s="15">
        <v>7.0</v>
      </c>
      <c r="C34" s="16"/>
      <c r="D34" s="16"/>
    </row>
    <row r="35">
      <c r="A35" s="120" t="s">
        <v>3341</v>
      </c>
      <c r="B35" s="15">
        <v>4.0</v>
      </c>
      <c r="C35" s="16"/>
      <c r="D35" s="16"/>
    </row>
    <row r="36">
      <c r="A36" s="120" t="s">
        <v>3342</v>
      </c>
      <c r="B36" s="15">
        <v>0.0</v>
      </c>
      <c r="C36" s="16"/>
      <c r="D36" s="16"/>
    </row>
    <row r="37">
      <c r="A37" s="120" t="s">
        <v>3343</v>
      </c>
      <c r="B37" s="15">
        <v>0.0</v>
      </c>
      <c r="C37" s="16"/>
      <c r="D37" s="16"/>
    </row>
    <row r="38">
      <c r="A38" s="120" t="s">
        <v>3344</v>
      </c>
      <c r="B38" s="15">
        <v>7.0</v>
      </c>
      <c r="C38" s="16"/>
      <c r="D38" s="16"/>
    </row>
    <row r="39">
      <c r="A39" s="120" t="s">
        <v>3345</v>
      </c>
      <c r="B39" s="15">
        <v>0.0</v>
      </c>
      <c r="C39" s="16"/>
      <c r="D39" s="16"/>
    </row>
    <row r="40">
      <c r="A40" s="120" t="s">
        <v>3346</v>
      </c>
      <c r="B40" s="15">
        <v>0.0</v>
      </c>
      <c r="C40" s="16"/>
      <c r="D40" s="16"/>
    </row>
    <row r="41">
      <c r="A41" s="120" t="s">
        <v>3347</v>
      </c>
      <c r="B41" s="15">
        <v>0.0</v>
      </c>
      <c r="C41" s="16"/>
      <c r="D41" s="16"/>
    </row>
    <row r="42">
      <c r="A42" s="15" t="s">
        <v>3348</v>
      </c>
      <c r="B42" s="15">
        <v>4.0</v>
      </c>
      <c r="C42" s="16"/>
      <c r="D42" s="16"/>
    </row>
    <row r="43">
      <c r="A43" s="15" t="s">
        <v>3349</v>
      </c>
      <c r="B43" s="15">
        <v>16.0</v>
      </c>
      <c r="C43" s="15" t="s">
        <v>3350</v>
      </c>
      <c r="D43" s="16"/>
    </row>
    <row r="44">
      <c r="A44" s="15" t="s">
        <v>3351</v>
      </c>
      <c r="B44" s="15">
        <v>200.0</v>
      </c>
      <c r="C44" s="15" t="s">
        <v>3350</v>
      </c>
      <c r="D44" s="16"/>
    </row>
    <row r="45">
      <c r="A45" s="15" t="s">
        <v>3352</v>
      </c>
      <c r="B45" s="15">
        <v>0.6</v>
      </c>
      <c r="C45" s="16"/>
      <c r="D45" s="16"/>
    </row>
    <row r="46">
      <c r="A46" s="16"/>
      <c r="B46" s="16"/>
      <c r="C46" s="16"/>
      <c r="D46" s="16"/>
    </row>
    <row r="47">
      <c r="A47" s="16"/>
      <c r="B47" s="16"/>
      <c r="C47" s="16"/>
      <c r="D47" s="16"/>
    </row>
    <row r="48">
      <c r="A48" s="16"/>
      <c r="B48" s="16"/>
      <c r="C48" s="16"/>
      <c r="D48" s="16"/>
    </row>
    <row r="49">
      <c r="A49" s="16"/>
      <c r="B49" s="16"/>
      <c r="C49" s="16"/>
      <c r="D49" s="16"/>
    </row>
    <row r="50">
      <c r="A50" s="16"/>
      <c r="B50" s="16"/>
      <c r="C50" s="16"/>
      <c r="D50" s="16"/>
    </row>
    <row r="51">
      <c r="A51" s="16"/>
      <c r="B51" s="16"/>
      <c r="C51" s="16"/>
      <c r="D51" s="16"/>
    </row>
    <row r="52">
      <c r="A52" s="16"/>
      <c r="B52" s="16"/>
      <c r="C52" s="16"/>
      <c r="D52" s="16"/>
    </row>
    <row r="53">
      <c r="A53" s="16"/>
      <c r="B53" s="16"/>
      <c r="C53" s="16"/>
      <c r="D53" s="16"/>
    </row>
    <row r="54">
      <c r="A54" s="16"/>
      <c r="B54" s="16"/>
      <c r="C54" s="16"/>
      <c r="D54" s="16"/>
    </row>
    <row r="55">
      <c r="A55" s="16"/>
      <c r="B55" s="16"/>
      <c r="C55" s="16"/>
      <c r="D55" s="16"/>
    </row>
    <row r="56">
      <c r="A56" s="16"/>
      <c r="B56" s="16"/>
      <c r="C56" s="16"/>
      <c r="D56" s="16"/>
    </row>
    <row r="57">
      <c r="A57" s="16"/>
      <c r="B57" s="16"/>
      <c r="C57" s="16"/>
      <c r="D57" s="16"/>
    </row>
    <row r="58">
      <c r="A58" s="16"/>
      <c r="B58" s="16"/>
      <c r="C58" s="16"/>
      <c r="D58" s="16"/>
    </row>
    <row r="59">
      <c r="A59" s="16"/>
      <c r="B59" s="16"/>
      <c r="C59" s="16"/>
      <c r="D59" s="16"/>
    </row>
    <row r="60">
      <c r="A60" s="16"/>
      <c r="B60" s="16"/>
      <c r="C60" s="16"/>
      <c r="D60" s="16"/>
    </row>
    <row r="61">
      <c r="A61" s="16"/>
      <c r="B61" s="16"/>
      <c r="C61" s="16"/>
      <c r="D61" s="16"/>
    </row>
    <row r="62">
      <c r="A62" s="16"/>
      <c r="B62" s="16"/>
      <c r="C62" s="16"/>
      <c r="D62" s="16"/>
    </row>
    <row r="63">
      <c r="A63" s="16"/>
      <c r="B63" s="16"/>
      <c r="C63" s="16"/>
      <c r="D63" s="16"/>
    </row>
    <row r="64">
      <c r="A64" s="16"/>
      <c r="B64" s="16"/>
      <c r="C64" s="16"/>
      <c r="D64" s="16"/>
    </row>
    <row r="65">
      <c r="A65" s="16"/>
      <c r="B65" s="16"/>
      <c r="C65" s="16"/>
      <c r="D65" s="16"/>
    </row>
    <row r="66">
      <c r="A66" s="16"/>
      <c r="B66" s="16"/>
      <c r="C66" s="16"/>
      <c r="D66" s="16"/>
    </row>
    <row r="67">
      <c r="A67" s="16"/>
      <c r="B67" s="16"/>
      <c r="C67" s="16"/>
      <c r="D67" s="16"/>
    </row>
    <row r="68">
      <c r="A68" s="16"/>
      <c r="B68" s="16"/>
      <c r="C68" s="16"/>
      <c r="D68" s="16"/>
    </row>
    <row r="69">
      <c r="A69" s="16"/>
      <c r="B69" s="16"/>
      <c r="C69" s="16"/>
      <c r="D69" s="16"/>
    </row>
    <row r="70">
      <c r="A70" s="16"/>
      <c r="B70" s="16"/>
      <c r="C70" s="16"/>
      <c r="D70" s="16"/>
    </row>
    <row r="71">
      <c r="A71" s="16"/>
      <c r="B71" s="16"/>
      <c r="C71" s="16"/>
      <c r="D71" s="16"/>
    </row>
    <row r="72">
      <c r="A72" s="16"/>
      <c r="B72" s="16"/>
      <c r="C72" s="16"/>
      <c r="D72" s="16"/>
    </row>
    <row r="73">
      <c r="A73" s="16"/>
      <c r="B73" s="16"/>
      <c r="C73" s="16"/>
      <c r="D73" s="16"/>
    </row>
    <row r="74">
      <c r="A74" s="16"/>
      <c r="B74" s="16"/>
      <c r="C74" s="16"/>
      <c r="D74" s="16"/>
    </row>
    <row r="75">
      <c r="A75" s="16"/>
      <c r="B75" s="16"/>
      <c r="C75" s="16"/>
      <c r="D75" s="16"/>
    </row>
    <row r="76">
      <c r="A76" s="16"/>
      <c r="B76" s="16"/>
      <c r="C76" s="16"/>
      <c r="D76" s="16"/>
    </row>
    <row r="77">
      <c r="A77" s="16"/>
      <c r="B77" s="16"/>
      <c r="C77" s="16"/>
      <c r="D77" s="16"/>
    </row>
    <row r="78">
      <c r="A78" s="16"/>
      <c r="B78" s="16"/>
      <c r="C78" s="16"/>
      <c r="D78" s="16"/>
    </row>
    <row r="79">
      <c r="A79" s="16"/>
      <c r="B79" s="16"/>
      <c r="C79" s="16"/>
      <c r="D79" s="16"/>
    </row>
    <row r="80">
      <c r="A80" s="16"/>
      <c r="B80" s="16"/>
      <c r="C80" s="16"/>
      <c r="D80" s="16"/>
    </row>
    <row r="81">
      <c r="A81" s="16"/>
      <c r="B81" s="16"/>
      <c r="C81" s="16"/>
      <c r="D81" s="16"/>
    </row>
    <row r="82">
      <c r="A82" s="16"/>
      <c r="B82" s="16"/>
      <c r="C82" s="16"/>
      <c r="D82" s="16"/>
    </row>
    <row r="83">
      <c r="A83" s="16"/>
      <c r="B83" s="16"/>
      <c r="C83" s="16"/>
      <c r="D83" s="16"/>
    </row>
    <row r="84">
      <c r="A84" s="16"/>
      <c r="B84" s="16"/>
      <c r="C84" s="16"/>
      <c r="D84" s="16"/>
    </row>
    <row r="85">
      <c r="A85" s="16"/>
      <c r="B85" s="16"/>
      <c r="C85" s="16"/>
      <c r="D85" s="16"/>
    </row>
    <row r="86">
      <c r="A86" s="16"/>
      <c r="B86" s="16"/>
      <c r="C86" s="16"/>
      <c r="D86" s="16"/>
    </row>
    <row r="87">
      <c r="A87" s="16"/>
      <c r="B87" s="16"/>
      <c r="C87" s="16"/>
      <c r="D87" s="16"/>
    </row>
    <row r="88">
      <c r="A88" s="16"/>
      <c r="B88" s="16"/>
      <c r="C88" s="16"/>
      <c r="D88" s="16"/>
    </row>
    <row r="89">
      <c r="A89" s="16"/>
      <c r="B89" s="16"/>
      <c r="C89" s="16"/>
      <c r="D89" s="16"/>
    </row>
    <row r="90">
      <c r="A90" s="16"/>
      <c r="B90" s="16"/>
      <c r="C90" s="16"/>
      <c r="D90" s="16"/>
    </row>
    <row r="91">
      <c r="A91" s="16"/>
      <c r="B91" s="16"/>
      <c r="C91" s="16"/>
      <c r="D91" s="16"/>
    </row>
    <row r="92">
      <c r="A92" s="16"/>
      <c r="B92" s="16"/>
      <c r="C92" s="16"/>
      <c r="D92" s="16"/>
    </row>
    <row r="93">
      <c r="A93" s="16"/>
      <c r="B93" s="16"/>
      <c r="C93" s="16"/>
      <c r="D93" s="16"/>
    </row>
    <row r="94">
      <c r="A94" s="16"/>
      <c r="B94" s="16"/>
      <c r="C94" s="16"/>
      <c r="D94" s="16"/>
    </row>
    <row r="95">
      <c r="A95" s="16"/>
      <c r="B95" s="16"/>
      <c r="C95" s="16"/>
      <c r="D95" s="16"/>
    </row>
    <row r="96">
      <c r="A96" s="16"/>
      <c r="B96" s="16"/>
      <c r="C96" s="16"/>
      <c r="D96" s="16"/>
    </row>
    <row r="97">
      <c r="A97" s="16"/>
      <c r="B97" s="16"/>
      <c r="C97" s="16"/>
      <c r="D97" s="16"/>
    </row>
    <row r="98">
      <c r="A98" s="16"/>
      <c r="B98" s="16"/>
      <c r="C98" s="16"/>
      <c r="D98" s="16"/>
    </row>
    <row r="99">
      <c r="A99" s="16"/>
      <c r="B99" s="16"/>
      <c r="C99" s="16"/>
      <c r="D99" s="16"/>
    </row>
    <row r="100">
      <c r="A100" s="16"/>
      <c r="B100" s="16"/>
      <c r="C100" s="16"/>
      <c r="D100" s="16"/>
    </row>
    <row r="101">
      <c r="A101" s="16"/>
      <c r="B101" s="16"/>
      <c r="C101" s="16"/>
      <c r="D101" s="16"/>
    </row>
    <row r="102">
      <c r="A102" s="16"/>
      <c r="B102" s="16"/>
      <c r="C102" s="16"/>
      <c r="D102" s="16"/>
    </row>
    <row r="103">
      <c r="A103" s="16"/>
      <c r="B103" s="16"/>
      <c r="C103" s="16"/>
      <c r="D103" s="16"/>
    </row>
    <row r="104">
      <c r="A104" s="16"/>
      <c r="B104" s="16"/>
      <c r="C104" s="16"/>
      <c r="D104" s="16"/>
    </row>
    <row r="105">
      <c r="A105" s="16"/>
      <c r="B105" s="16"/>
      <c r="C105" s="16"/>
      <c r="D105" s="16"/>
    </row>
    <row r="106">
      <c r="A106" s="16"/>
      <c r="B106" s="16"/>
      <c r="C106" s="16"/>
      <c r="D106" s="16"/>
    </row>
    <row r="107">
      <c r="A107" s="16"/>
      <c r="B107" s="16"/>
      <c r="C107" s="16"/>
      <c r="D107" s="16"/>
    </row>
    <row r="108">
      <c r="A108" s="16"/>
      <c r="B108" s="16"/>
      <c r="C108" s="16"/>
      <c r="D108" s="16"/>
    </row>
    <row r="109">
      <c r="A109" s="16"/>
      <c r="B109" s="16"/>
      <c r="C109" s="16"/>
      <c r="D109" s="16"/>
    </row>
    <row r="110">
      <c r="A110" s="16"/>
      <c r="B110" s="16"/>
      <c r="C110" s="16"/>
      <c r="D110" s="16"/>
    </row>
    <row r="111">
      <c r="A111" s="16"/>
      <c r="B111" s="16"/>
      <c r="C111" s="16"/>
      <c r="D111" s="16"/>
    </row>
    <row r="112">
      <c r="A112" s="16"/>
      <c r="B112" s="16"/>
      <c r="C112" s="16"/>
      <c r="D112" s="16"/>
    </row>
    <row r="113">
      <c r="A113" s="16"/>
      <c r="B113" s="16"/>
      <c r="C113" s="16"/>
      <c r="D113" s="16"/>
    </row>
    <row r="114">
      <c r="A114" s="16"/>
      <c r="B114" s="16"/>
      <c r="C114" s="16"/>
      <c r="D114" s="16"/>
    </row>
    <row r="115">
      <c r="A115" s="16"/>
      <c r="B115" s="16"/>
      <c r="C115" s="16"/>
      <c r="D115" s="16"/>
    </row>
    <row r="116">
      <c r="A116" s="16"/>
      <c r="B116" s="16"/>
      <c r="C116" s="16"/>
      <c r="D116" s="16"/>
    </row>
    <row r="117">
      <c r="A117" s="16"/>
      <c r="B117" s="16"/>
      <c r="C117" s="16"/>
      <c r="D117" s="16"/>
    </row>
    <row r="118">
      <c r="A118" s="16"/>
      <c r="B118" s="16"/>
      <c r="C118" s="16"/>
      <c r="D118" s="16"/>
    </row>
    <row r="119">
      <c r="A119" s="16"/>
      <c r="B119" s="16"/>
      <c r="C119" s="16"/>
      <c r="D119" s="16"/>
    </row>
    <row r="120">
      <c r="A120" s="16"/>
      <c r="B120" s="16"/>
      <c r="C120" s="16"/>
      <c r="D120" s="16"/>
    </row>
    <row r="121">
      <c r="A121" s="16"/>
      <c r="B121" s="16"/>
      <c r="C121" s="16"/>
      <c r="D121" s="16"/>
    </row>
    <row r="122">
      <c r="A122" s="16"/>
      <c r="B122" s="16"/>
      <c r="C122" s="16"/>
      <c r="D122" s="16"/>
    </row>
    <row r="123">
      <c r="A123" s="16"/>
      <c r="B123" s="16"/>
      <c r="C123" s="16"/>
      <c r="D123" s="16"/>
    </row>
    <row r="124">
      <c r="A124" s="16"/>
      <c r="B124" s="16"/>
      <c r="C124" s="16"/>
      <c r="D124" s="16"/>
    </row>
    <row r="125">
      <c r="A125" s="16"/>
      <c r="B125" s="16"/>
      <c r="C125" s="16"/>
      <c r="D125" s="16"/>
    </row>
    <row r="126">
      <c r="A126" s="16"/>
      <c r="B126" s="16"/>
      <c r="C126" s="16"/>
      <c r="D126" s="16"/>
    </row>
    <row r="127">
      <c r="A127" s="16"/>
      <c r="B127" s="16"/>
      <c r="C127" s="16"/>
      <c r="D127" s="16"/>
    </row>
    <row r="128">
      <c r="A128" s="16"/>
      <c r="B128" s="16"/>
      <c r="C128" s="16"/>
      <c r="D128" s="16"/>
    </row>
    <row r="129">
      <c r="A129" s="16"/>
      <c r="B129" s="16"/>
      <c r="C129" s="16"/>
      <c r="D129" s="16"/>
    </row>
    <row r="130">
      <c r="A130" s="16"/>
      <c r="B130" s="16"/>
      <c r="C130" s="16"/>
      <c r="D130" s="16"/>
    </row>
    <row r="131">
      <c r="A131" s="16"/>
      <c r="B131" s="16"/>
      <c r="C131" s="16"/>
      <c r="D131" s="16"/>
    </row>
    <row r="132">
      <c r="A132" s="16"/>
      <c r="B132" s="16"/>
      <c r="C132" s="16"/>
      <c r="D132" s="16"/>
    </row>
    <row r="133">
      <c r="A133" s="16"/>
      <c r="B133" s="16"/>
      <c r="C133" s="16"/>
      <c r="D133" s="16"/>
    </row>
    <row r="134">
      <c r="A134" s="16"/>
      <c r="B134" s="16"/>
      <c r="C134" s="16"/>
      <c r="D134" s="16"/>
    </row>
    <row r="135">
      <c r="A135" s="16"/>
      <c r="B135" s="16"/>
      <c r="C135" s="16"/>
      <c r="D135" s="16"/>
    </row>
    <row r="136">
      <c r="A136" s="16"/>
      <c r="B136" s="16"/>
      <c r="C136" s="16"/>
      <c r="D136" s="16"/>
    </row>
    <row r="137">
      <c r="A137" s="16"/>
      <c r="B137" s="16"/>
      <c r="C137" s="16"/>
      <c r="D137" s="16"/>
    </row>
    <row r="138">
      <c r="A138" s="16"/>
      <c r="B138" s="16"/>
      <c r="C138" s="16"/>
      <c r="D138" s="16"/>
    </row>
    <row r="139">
      <c r="A139" s="16"/>
      <c r="B139" s="16"/>
      <c r="C139" s="16"/>
      <c r="D139" s="16"/>
    </row>
    <row r="140">
      <c r="A140" s="16"/>
      <c r="B140" s="16"/>
      <c r="C140" s="16"/>
      <c r="D140" s="16"/>
    </row>
    <row r="141">
      <c r="A141" s="16"/>
      <c r="B141" s="16"/>
      <c r="C141" s="16"/>
      <c r="D141" s="16"/>
    </row>
    <row r="142">
      <c r="A142" s="16"/>
      <c r="B142" s="16"/>
      <c r="C142" s="16"/>
      <c r="D142" s="16"/>
    </row>
    <row r="143">
      <c r="A143" s="16"/>
      <c r="B143" s="16"/>
      <c r="C143" s="16"/>
      <c r="D143" s="16"/>
    </row>
    <row r="144">
      <c r="A144" s="16"/>
      <c r="B144" s="16"/>
      <c r="C144" s="16"/>
      <c r="D144" s="16"/>
    </row>
    <row r="145">
      <c r="A145" s="16"/>
      <c r="B145" s="16"/>
      <c r="C145" s="16"/>
      <c r="D145" s="16"/>
    </row>
    <row r="146">
      <c r="A146" s="16"/>
      <c r="B146" s="16"/>
      <c r="C146" s="16"/>
      <c r="D146" s="16"/>
    </row>
    <row r="147">
      <c r="A147" s="16"/>
      <c r="B147" s="16"/>
      <c r="C147" s="16"/>
      <c r="D147" s="16"/>
    </row>
    <row r="148">
      <c r="A148" s="16"/>
      <c r="B148" s="16"/>
      <c r="C148" s="16"/>
      <c r="D148" s="16"/>
    </row>
    <row r="149">
      <c r="A149" s="16"/>
      <c r="B149" s="16"/>
      <c r="C149" s="16"/>
      <c r="D149" s="16"/>
    </row>
    <row r="150">
      <c r="A150" s="16"/>
      <c r="B150" s="16"/>
      <c r="C150" s="16"/>
      <c r="D150" s="16"/>
    </row>
    <row r="151">
      <c r="A151" s="16"/>
      <c r="B151" s="16"/>
      <c r="C151" s="16"/>
      <c r="D151" s="16"/>
    </row>
    <row r="152">
      <c r="A152" s="16"/>
      <c r="B152" s="16"/>
      <c r="C152" s="16"/>
      <c r="D152" s="16"/>
    </row>
    <row r="153">
      <c r="A153" s="16"/>
      <c r="B153" s="16"/>
      <c r="C153" s="16"/>
      <c r="D153" s="16"/>
    </row>
    <row r="154">
      <c r="A154" s="16"/>
      <c r="B154" s="16"/>
      <c r="C154" s="16"/>
      <c r="D154" s="16"/>
    </row>
    <row r="155">
      <c r="A155" s="16"/>
      <c r="B155" s="16"/>
      <c r="C155" s="16"/>
      <c r="D155" s="16"/>
    </row>
    <row r="156">
      <c r="A156" s="16"/>
      <c r="B156" s="16"/>
      <c r="C156" s="16"/>
      <c r="D156" s="16"/>
    </row>
    <row r="157">
      <c r="A157" s="16"/>
      <c r="B157" s="16"/>
      <c r="C157" s="16"/>
      <c r="D157" s="16"/>
    </row>
    <row r="158">
      <c r="A158" s="16"/>
      <c r="B158" s="16"/>
      <c r="C158" s="16"/>
      <c r="D158" s="16"/>
    </row>
    <row r="159">
      <c r="A159" s="16"/>
      <c r="B159" s="16"/>
      <c r="C159" s="16"/>
      <c r="D159" s="16"/>
    </row>
    <row r="160">
      <c r="A160" s="16"/>
      <c r="B160" s="16"/>
      <c r="C160" s="16"/>
      <c r="D160" s="16"/>
    </row>
    <row r="161">
      <c r="A161" s="16"/>
      <c r="B161" s="16"/>
      <c r="C161" s="16"/>
      <c r="D161" s="16"/>
    </row>
    <row r="162">
      <c r="A162" s="16"/>
      <c r="B162" s="16"/>
      <c r="C162" s="16"/>
      <c r="D162" s="16"/>
    </row>
    <row r="163">
      <c r="A163" s="16"/>
      <c r="B163" s="16"/>
      <c r="C163" s="16"/>
      <c r="D163" s="16"/>
    </row>
    <row r="164">
      <c r="A164" s="16"/>
      <c r="B164" s="16"/>
      <c r="C164" s="16"/>
      <c r="D164" s="16"/>
    </row>
    <row r="165">
      <c r="A165" s="16"/>
      <c r="B165" s="16"/>
      <c r="C165" s="16"/>
      <c r="D165" s="16"/>
    </row>
    <row r="166">
      <c r="A166" s="16"/>
      <c r="B166" s="16"/>
      <c r="C166" s="16"/>
      <c r="D166" s="16"/>
    </row>
    <row r="167">
      <c r="A167" s="16"/>
      <c r="B167" s="16"/>
      <c r="C167" s="16"/>
      <c r="D167" s="16"/>
    </row>
    <row r="168">
      <c r="A168" s="16"/>
      <c r="B168" s="16"/>
      <c r="C168" s="16"/>
      <c r="D168" s="16"/>
    </row>
    <row r="169">
      <c r="A169" s="16"/>
      <c r="B169" s="16"/>
      <c r="C169" s="16"/>
      <c r="D169" s="16"/>
    </row>
    <row r="170">
      <c r="A170" s="16"/>
      <c r="B170" s="16"/>
      <c r="C170" s="16"/>
      <c r="D170" s="16"/>
    </row>
    <row r="171">
      <c r="A171" s="16"/>
      <c r="B171" s="16"/>
      <c r="C171" s="16"/>
      <c r="D171" s="16"/>
    </row>
    <row r="172">
      <c r="A172" s="16"/>
      <c r="B172" s="16"/>
      <c r="C172" s="16"/>
      <c r="D172" s="16"/>
    </row>
    <row r="173">
      <c r="A173" s="16"/>
      <c r="B173" s="16"/>
      <c r="C173" s="16"/>
      <c r="D173" s="16"/>
    </row>
    <row r="174">
      <c r="A174" s="16"/>
      <c r="B174" s="16"/>
      <c r="C174" s="16"/>
      <c r="D174" s="16"/>
    </row>
    <row r="175">
      <c r="A175" s="16"/>
      <c r="B175" s="16"/>
      <c r="C175" s="16"/>
      <c r="D175" s="16"/>
    </row>
    <row r="176">
      <c r="A176" s="16"/>
      <c r="B176" s="16"/>
      <c r="C176" s="16"/>
      <c r="D176" s="16"/>
    </row>
    <row r="177">
      <c r="A177" s="16"/>
      <c r="B177" s="16"/>
      <c r="C177" s="16"/>
      <c r="D177" s="16"/>
    </row>
    <row r="178">
      <c r="A178" s="16"/>
      <c r="B178" s="16"/>
      <c r="C178" s="16"/>
      <c r="D178" s="16"/>
    </row>
    <row r="179">
      <c r="A179" s="16"/>
      <c r="B179" s="16"/>
      <c r="C179" s="16"/>
      <c r="D179" s="16"/>
    </row>
    <row r="180">
      <c r="A180" s="16"/>
      <c r="B180" s="16"/>
      <c r="C180" s="16"/>
      <c r="D180" s="16"/>
    </row>
    <row r="181">
      <c r="A181" s="16"/>
      <c r="B181" s="16"/>
      <c r="C181" s="16"/>
      <c r="D181" s="16"/>
    </row>
    <row r="182">
      <c r="A182" s="16"/>
      <c r="B182" s="16"/>
      <c r="C182" s="16"/>
      <c r="D182" s="16"/>
    </row>
    <row r="183">
      <c r="A183" s="16"/>
      <c r="B183" s="16"/>
      <c r="C183" s="16"/>
      <c r="D183" s="16"/>
    </row>
    <row r="184">
      <c r="A184" s="16"/>
      <c r="B184" s="16"/>
      <c r="C184" s="16"/>
      <c r="D184" s="16"/>
    </row>
    <row r="185">
      <c r="A185" s="16"/>
      <c r="B185" s="16"/>
      <c r="C185" s="16"/>
      <c r="D185" s="16"/>
    </row>
    <row r="186">
      <c r="A186" s="16"/>
      <c r="B186" s="16"/>
      <c r="C186" s="16"/>
      <c r="D186" s="16"/>
    </row>
    <row r="187">
      <c r="A187" s="16"/>
      <c r="B187" s="16"/>
      <c r="C187" s="16"/>
      <c r="D187" s="16"/>
    </row>
    <row r="188">
      <c r="A188" s="16"/>
      <c r="B188" s="16"/>
      <c r="C188" s="16"/>
      <c r="D188" s="16"/>
    </row>
    <row r="189">
      <c r="A189" s="16"/>
      <c r="B189" s="16"/>
      <c r="C189" s="16"/>
      <c r="D189" s="16"/>
    </row>
    <row r="190">
      <c r="A190" s="16"/>
      <c r="B190" s="16"/>
      <c r="C190" s="16"/>
      <c r="D190" s="16"/>
    </row>
    <row r="191">
      <c r="A191" s="16"/>
      <c r="B191" s="16"/>
      <c r="C191" s="16"/>
      <c r="D191" s="16"/>
    </row>
    <row r="192">
      <c r="A192" s="16"/>
      <c r="B192" s="16"/>
      <c r="C192" s="16"/>
      <c r="D192" s="16"/>
    </row>
    <row r="193">
      <c r="A193" s="16"/>
      <c r="B193" s="16"/>
      <c r="C193" s="16"/>
      <c r="D193" s="16"/>
    </row>
    <row r="194">
      <c r="A194" s="16"/>
      <c r="B194" s="16"/>
      <c r="C194" s="16"/>
      <c r="D194" s="16"/>
    </row>
    <row r="195">
      <c r="A195" s="16"/>
      <c r="B195" s="16"/>
      <c r="C195" s="16"/>
      <c r="D195" s="16"/>
    </row>
    <row r="196">
      <c r="A196" s="16"/>
      <c r="B196" s="16"/>
      <c r="C196" s="16"/>
      <c r="D196" s="16"/>
    </row>
    <row r="197">
      <c r="A197" s="16"/>
      <c r="B197" s="16"/>
      <c r="C197" s="16"/>
      <c r="D197" s="16"/>
    </row>
    <row r="198">
      <c r="A198" s="16"/>
      <c r="B198" s="16"/>
      <c r="C198" s="16"/>
      <c r="D198" s="16"/>
    </row>
    <row r="199">
      <c r="A199" s="16"/>
      <c r="B199" s="16"/>
      <c r="C199" s="16"/>
      <c r="D199" s="16"/>
    </row>
    <row r="200">
      <c r="A200" s="16"/>
      <c r="B200" s="16"/>
      <c r="C200" s="16"/>
      <c r="D200" s="16"/>
    </row>
    <row r="201">
      <c r="A201" s="16"/>
      <c r="B201" s="16"/>
      <c r="C201" s="16"/>
      <c r="D201" s="16"/>
    </row>
    <row r="202">
      <c r="A202" s="16"/>
      <c r="B202" s="16"/>
      <c r="C202" s="16"/>
      <c r="D202" s="16"/>
    </row>
    <row r="203">
      <c r="A203" s="16"/>
      <c r="B203" s="16"/>
      <c r="C203" s="16"/>
      <c r="D203" s="16"/>
    </row>
    <row r="204">
      <c r="A204" s="16"/>
      <c r="B204" s="16"/>
      <c r="C204" s="16"/>
      <c r="D204" s="16"/>
    </row>
    <row r="205">
      <c r="A205" s="16"/>
      <c r="B205" s="16"/>
      <c r="C205" s="16"/>
      <c r="D205" s="16"/>
    </row>
    <row r="206">
      <c r="A206" s="16"/>
      <c r="B206" s="16"/>
      <c r="C206" s="16"/>
      <c r="D206" s="16"/>
    </row>
    <row r="207">
      <c r="A207" s="16"/>
      <c r="B207" s="16"/>
      <c r="C207" s="16"/>
      <c r="D207" s="16"/>
    </row>
    <row r="208">
      <c r="A208" s="16"/>
      <c r="B208" s="16"/>
      <c r="C208" s="16"/>
      <c r="D208" s="16"/>
    </row>
    <row r="209">
      <c r="A209" s="16"/>
      <c r="B209" s="16"/>
      <c r="C209" s="16"/>
      <c r="D209" s="16"/>
    </row>
    <row r="210">
      <c r="A210" s="16"/>
      <c r="B210" s="16"/>
      <c r="C210" s="16"/>
      <c r="D210" s="16"/>
    </row>
    <row r="211">
      <c r="A211" s="16"/>
      <c r="B211" s="16"/>
      <c r="C211" s="16"/>
      <c r="D211" s="16"/>
    </row>
    <row r="212">
      <c r="A212" s="16"/>
      <c r="B212" s="16"/>
      <c r="C212" s="16"/>
      <c r="D212" s="16"/>
    </row>
    <row r="213">
      <c r="A213" s="16"/>
      <c r="B213" s="16"/>
      <c r="C213" s="16"/>
      <c r="D213" s="16"/>
    </row>
    <row r="214">
      <c r="A214" s="16"/>
      <c r="B214" s="16"/>
      <c r="C214" s="16"/>
      <c r="D214" s="16"/>
    </row>
    <row r="215">
      <c r="A215" s="16"/>
      <c r="B215" s="16"/>
      <c r="C215" s="16"/>
      <c r="D215" s="16"/>
    </row>
    <row r="216">
      <c r="A216" s="16"/>
      <c r="B216" s="16"/>
      <c r="C216" s="16"/>
      <c r="D216" s="16"/>
    </row>
    <row r="217">
      <c r="A217" s="16"/>
      <c r="B217" s="16"/>
      <c r="C217" s="16"/>
      <c r="D217" s="16"/>
    </row>
    <row r="218">
      <c r="A218" s="16"/>
      <c r="B218" s="16"/>
      <c r="C218" s="16"/>
      <c r="D218" s="16"/>
    </row>
    <row r="219">
      <c r="A219" s="16"/>
      <c r="B219" s="16"/>
      <c r="C219" s="16"/>
      <c r="D219" s="16"/>
    </row>
    <row r="220">
      <c r="A220" s="16"/>
      <c r="B220" s="16"/>
      <c r="C220" s="16"/>
      <c r="D220" s="16"/>
    </row>
    <row r="221">
      <c r="A221" s="16"/>
      <c r="B221" s="16"/>
      <c r="C221" s="16"/>
      <c r="D221" s="16"/>
    </row>
    <row r="222">
      <c r="A222" s="16"/>
      <c r="B222" s="16"/>
      <c r="C222" s="16"/>
      <c r="D222" s="16"/>
    </row>
    <row r="223">
      <c r="A223" s="16"/>
      <c r="B223" s="16"/>
      <c r="C223" s="16"/>
      <c r="D223" s="16"/>
    </row>
    <row r="224">
      <c r="A224" s="16"/>
      <c r="B224" s="16"/>
      <c r="C224" s="16"/>
      <c r="D224" s="16"/>
    </row>
    <row r="225">
      <c r="A225" s="16"/>
      <c r="B225" s="16"/>
      <c r="C225" s="16"/>
      <c r="D225" s="16"/>
    </row>
    <row r="226">
      <c r="A226" s="16"/>
      <c r="B226" s="16"/>
      <c r="C226" s="16"/>
      <c r="D226" s="16"/>
    </row>
    <row r="227">
      <c r="A227" s="16"/>
      <c r="B227" s="16"/>
      <c r="C227" s="16"/>
      <c r="D227" s="16"/>
    </row>
    <row r="228">
      <c r="A228" s="16"/>
      <c r="B228" s="16"/>
      <c r="C228" s="16"/>
      <c r="D228" s="16"/>
    </row>
    <row r="229">
      <c r="A229" s="16"/>
      <c r="B229" s="16"/>
      <c r="C229" s="16"/>
      <c r="D229" s="16"/>
    </row>
    <row r="230">
      <c r="A230" s="16"/>
      <c r="B230" s="16"/>
      <c r="C230" s="16"/>
      <c r="D230" s="16"/>
    </row>
    <row r="231">
      <c r="A231" s="16"/>
      <c r="B231" s="16"/>
      <c r="C231" s="16"/>
      <c r="D231" s="16"/>
    </row>
    <row r="232">
      <c r="A232" s="16"/>
      <c r="B232" s="16"/>
      <c r="C232" s="16"/>
      <c r="D232" s="16"/>
    </row>
    <row r="233">
      <c r="A233" s="16"/>
      <c r="B233" s="16"/>
      <c r="C233" s="16"/>
      <c r="D233" s="16"/>
    </row>
    <row r="234">
      <c r="A234" s="16"/>
      <c r="B234" s="16"/>
      <c r="C234" s="16"/>
      <c r="D234" s="16"/>
    </row>
    <row r="235">
      <c r="A235" s="16"/>
      <c r="B235" s="16"/>
      <c r="C235" s="16"/>
      <c r="D235" s="16"/>
    </row>
    <row r="236">
      <c r="A236" s="16"/>
      <c r="B236" s="16"/>
      <c r="C236" s="16"/>
      <c r="D236" s="16"/>
    </row>
    <row r="237">
      <c r="A237" s="16"/>
      <c r="B237" s="16"/>
      <c r="C237" s="16"/>
      <c r="D237" s="16"/>
    </row>
    <row r="238">
      <c r="A238" s="16"/>
      <c r="B238" s="16"/>
      <c r="C238" s="16"/>
      <c r="D238" s="16"/>
    </row>
    <row r="239">
      <c r="A239" s="16"/>
      <c r="B239" s="16"/>
      <c r="C239" s="16"/>
      <c r="D239" s="16"/>
    </row>
    <row r="240">
      <c r="A240" s="16"/>
      <c r="B240" s="16"/>
      <c r="C240" s="16"/>
      <c r="D240" s="16"/>
    </row>
    <row r="241">
      <c r="A241" s="16"/>
      <c r="B241" s="16"/>
      <c r="C241" s="16"/>
      <c r="D241" s="16"/>
    </row>
    <row r="242">
      <c r="A242" s="16"/>
      <c r="B242" s="16"/>
      <c r="C242" s="16"/>
      <c r="D242" s="16"/>
    </row>
    <row r="243">
      <c r="A243" s="16"/>
      <c r="B243" s="16"/>
      <c r="C243" s="16"/>
      <c r="D243" s="16"/>
    </row>
    <row r="244">
      <c r="A244" s="16"/>
      <c r="B244" s="16"/>
      <c r="C244" s="16"/>
      <c r="D244" s="16"/>
    </row>
    <row r="245">
      <c r="A245" s="16"/>
      <c r="B245" s="16"/>
      <c r="C245" s="16"/>
      <c r="D245" s="16"/>
    </row>
    <row r="246">
      <c r="A246" s="16"/>
      <c r="B246" s="16"/>
      <c r="C246" s="16"/>
      <c r="D246" s="16"/>
    </row>
    <row r="247">
      <c r="A247" s="16"/>
      <c r="B247" s="16"/>
      <c r="C247" s="16"/>
      <c r="D247" s="16"/>
    </row>
    <row r="248">
      <c r="A248" s="16"/>
      <c r="B248" s="16"/>
      <c r="C248" s="16"/>
      <c r="D248" s="16"/>
    </row>
    <row r="249">
      <c r="A249" s="16"/>
      <c r="B249" s="16"/>
      <c r="C249" s="16"/>
      <c r="D249" s="16"/>
    </row>
    <row r="250">
      <c r="A250" s="16"/>
      <c r="B250" s="16"/>
      <c r="C250" s="16"/>
      <c r="D250" s="16"/>
    </row>
    <row r="251">
      <c r="A251" s="16"/>
      <c r="B251" s="16"/>
      <c r="C251" s="16"/>
      <c r="D251" s="16"/>
    </row>
    <row r="252">
      <c r="A252" s="16"/>
      <c r="B252" s="16"/>
      <c r="C252" s="16"/>
      <c r="D252" s="16"/>
    </row>
    <row r="253">
      <c r="A253" s="16"/>
      <c r="B253" s="16"/>
      <c r="C253" s="16"/>
      <c r="D253" s="16"/>
    </row>
    <row r="254">
      <c r="A254" s="16"/>
      <c r="B254" s="16"/>
      <c r="C254" s="16"/>
      <c r="D254" s="16"/>
    </row>
    <row r="255">
      <c r="A255" s="16"/>
      <c r="B255" s="16"/>
      <c r="C255" s="16"/>
      <c r="D255" s="16"/>
    </row>
    <row r="256">
      <c r="A256" s="16"/>
      <c r="B256" s="16"/>
      <c r="C256" s="16"/>
      <c r="D256" s="16"/>
    </row>
    <row r="257">
      <c r="A257" s="16"/>
      <c r="B257" s="16"/>
      <c r="C257" s="16"/>
      <c r="D257" s="16"/>
    </row>
    <row r="258">
      <c r="A258" s="16"/>
      <c r="B258" s="16"/>
      <c r="C258" s="16"/>
      <c r="D258" s="16"/>
    </row>
    <row r="259">
      <c r="A259" s="16"/>
      <c r="B259" s="16"/>
      <c r="C259" s="16"/>
      <c r="D259" s="16"/>
    </row>
    <row r="260">
      <c r="A260" s="16"/>
      <c r="B260" s="16"/>
      <c r="C260" s="16"/>
      <c r="D260" s="16"/>
    </row>
    <row r="261">
      <c r="A261" s="16"/>
      <c r="B261" s="16"/>
      <c r="C261" s="16"/>
      <c r="D261" s="16"/>
    </row>
    <row r="262">
      <c r="A262" s="16"/>
      <c r="B262" s="16"/>
      <c r="C262" s="16"/>
      <c r="D262" s="16"/>
    </row>
    <row r="263">
      <c r="A263" s="16"/>
      <c r="B263" s="16"/>
      <c r="C263" s="16"/>
      <c r="D263" s="16"/>
    </row>
    <row r="264">
      <c r="A264" s="16"/>
      <c r="B264" s="16"/>
      <c r="C264" s="16"/>
      <c r="D264" s="16"/>
    </row>
    <row r="265">
      <c r="A265" s="16"/>
      <c r="B265" s="16"/>
      <c r="C265" s="16"/>
      <c r="D265" s="16"/>
    </row>
    <row r="266">
      <c r="A266" s="16"/>
      <c r="B266" s="16"/>
      <c r="C266" s="16"/>
      <c r="D266" s="16"/>
    </row>
    <row r="267">
      <c r="A267" s="16"/>
      <c r="B267" s="16"/>
      <c r="C267" s="16"/>
      <c r="D267" s="16"/>
    </row>
    <row r="268">
      <c r="A268" s="16"/>
      <c r="B268" s="16"/>
      <c r="C268" s="16"/>
      <c r="D268" s="16"/>
    </row>
    <row r="269">
      <c r="A269" s="16"/>
      <c r="B269" s="16"/>
      <c r="C269" s="16"/>
      <c r="D269" s="16"/>
    </row>
    <row r="270">
      <c r="A270" s="16"/>
      <c r="B270" s="16"/>
      <c r="C270" s="16"/>
      <c r="D270" s="16"/>
    </row>
    <row r="271">
      <c r="A271" s="16"/>
      <c r="B271" s="16"/>
      <c r="C271" s="16"/>
      <c r="D271" s="16"/>
    </row>
    <row r="272">
      <c r="A272" s="16"/>
      <c r="B272" s="16"/>
      <c r="C272" s="16"/>
      <c r="D272" s="16"/>
    </row>
    <row r="273">
      <c r="A273" s="16"/>
      <c r="B273" s="16"/>
      <c r="C273" s="16"/>
      <c r="D273" s="16"/>
    </row>
    <row r="274">
      <c r="A274" s="16"/>
      <c r="B274" s="16"/>
      <c r="C274" s="16"/>
      <c r="D274" s="16"/>
    </row>
    <row r="275">
      <c r="A275" s="16"/>
      <c r="B275" s="16"/>
      <c r="C275" s="16"/>
      <c r="D275" s="16"/>
    </row>
    <row r="276">
      <c r="A276" s="16"/>
      <c r="B276" s="16"/>
      <c r="C276" s="16"/>
      <c r="D276" s="16"/>
    </row>
    <row r="277">
      <c r="A277" s="16"/>
      <c r="B277" s="16"/>
      <c r="C277" s="16"/>
      <c r="D277" s="16"/>
    </row>
    <row r="278">
      <c r="A278" s="16"/>
      <c r="B278" s="16"/>
      <c r="C278" s="16"/>
      <c r="D278" s="16"/>
    </row>
    <row r="279">
      <c r="A279" s="16"/>
      <c r="B279" s="16"/>
      <c r="C279" s="16"/>
      <c r="D279" s="16"/>
    </row>
    <row r="280">
      <c r="A280" s="16"/>
      <c r="B280" s="16"/>
      <c r="C280" s="16"/>
      <c r="D280" s="16"/>
    </row>
    <row r="281">
      <c r="A281" s="16"/>
      <c r="B281" s="16"/>
      <c r="C281" s="16"/>
      <c r="D281" s="16"/>
    </row>
    <row r="282">
      <c r="A282" s="16"/>
      <c r="B282" s="16"/>
      <c r="C282" s="16"/>
      <c r="D282" s="16"/>
    </row>
    <row r="283">
      <c r="A283" s="16"/>
      <c r="B283" s="16"/>
      <c r="C283" s="16"/>
      <c r="D283" s="16"/>
    </row>
    <row r="284">
      <c r="A284" s="16"/>
      <c r="B284" s="16"/>
      <c r="C284" s="16"/>
      <c r="D284" s="16"/>
    </row>
    <row r="285">
      <c r="A285" s="16"/>
      <c r="B285" s="16"/>
      <c r="C285" s="16"/>
      <c r="D285" s="16"/>
    </row>
    <row r="286">
      <c r="A286" s="16"/>
      <c r="B286" s="16"/>
      <c r="C286" s="16"/>
      <c r="D286" s="16"/>
    </row>
    <row r="287">
      <c r="A287" s="16"/>
      <c r="B287" s="16"/>
      <c r="C287" s="16"/>
      <c r="D287" s="16"/>
    </row>
    <row r="288">
      <c r="A288" s="16"/>
      <c r="B288" s="16"/>
      <c r="C288" s="16"/>
      <c r="D288" s="16"/>
    </row>
    <row r="289">
      <c r="A289" s="16"/>
      <c r="B289" s="16"/>
      <c r="C289" s="16"/>
      <c r="D289" s="16"/>
    </row>
    <row r="290">
      <c r="A290" s="16"/>
      <c r="B290" s="16"/>
      <c r="C290" s="16"/>
      <c r="D290" s="16"/>
    </row>
    <row r="291">
      <c r="A291" s="16"/>
      <c r="B291" s="16"/>
      <c r="C291" s="16"/>
      <c r="D291" s="16"/>
    </row>
    <row r="292">
      <c r="A292" s="16"/>
      <c r="B292" s="16"/>
      <c r="C292" s="16"/>
      <c r="D292" s="16"/>
    </row>
    <row r="293">
      <c r="A293" s="16"/>
      <c r="B293" s="16"/>
      <c r="C293" s="16"/>
      <c r="D293" s="16"/>
    </row>
    <row r="294">
      <c r="A294" s="16"/>
      <c r="B294" s="16"/>
      <c r="C294" s="16"/>
      <c r="D294" s="16"/>
    </row>
    <row r="295">
      <c r="A295" s="16"/>
      <c r="B295" s="16"/>
      <c r="C295" s="16"/>
      <c r="D295" s="16"/>
    </row>
    <row r="296">
      <c r="A296" s="16"/>
      <c r="B296" s="16"/>
      <c r="C296" s="16"/>
      <c r="D296" s="16"/>
    </row>
    <row r="297">
      <c r="A297" s="16"/>
      <c r="B297" s="16"/>
      <c r="C297" s="16"/>
      <c r="D297" s="16"/>
    </row>
    <row r="298">
      <c r="A298" s="16"/>
      <c r="B298" s="16"/>
      <c r="C298" s="16"/>
      <c r="D298" s="16"/>
    </row>
    <row r="299">
      <c r="A299" s="16"/>
      <c r="B299" s="16"/>
      <c r="C299" s="16"/>
      <c r="D299" s="16"/>
    </row>
    <row r="300">
      <c r="A300" s="16"/>
      <c r="B300" s="16"/>
      <c r="C300" s="16"/>
      <c r="D300" s="16"/>
    </row>
    <row r="301">
      <c r="A301" s="16"/>
      <c r="B301" s="16"/>
      <c r="C301" s="16"/>
      <c r="D301" s="16"/>
    </row>
    <row r="302">
      <c r="A302" s="16"/>
      <c r="B302" s="16"/>
      <c r="C302" s="16"/>
      <c r="D302" s="16"/>
    </row>
    <row r="303">
      <c r="A303" s="16"/>
      <c r="B303" s="16"/>
      <c r="C303" s="16"/>
      <c r="D303" s="16"/>
    </row>
    <row r="304">
      <c r="A304" s="16"/>
      <c r="B304" s="16"/>
      <c r="C304" s="16"/>
      <c r="D304" s="16"/>
    </row>
    <row r="305">
      <c r="A305" s="16"/>
      <c r="B305" s="16"/>
      <c r="C305" s="16"/>
      <c r="D305" s="16"/>
    </row>
    <row r="306">
      <c r="A306" s="16"/>
      <c r="B306" s="16"/>
      <c r="C306" s="16"/>
      <c r="D306" s="16"/>
    </row>
    <row r="307">
      <c r="A307" s="16"/>
      <c r="B307" s="16"/>
      <c r="C307" s="16"/>
      <c r="D307" s="16"/>
    </row>
    <row r="308">
      <c r="A308" s="16"/>
      <c r="B308" s="16"/>
      <c r="C308" s="16"/>
      <c r="D308" s="16"/>
    </row>
    <row r="309">
      <c r="A309" s="16"/>
      <c r="B309" s="16"/>
      <c r="C309" s="16"/>
      <c r="D309" s="16"/>
    </row>
    <row r="310">
      <c r="A310" s="16"/>
      <c r="B310" s="16"/>
      <c r="C310" s="16"/>
      <c r="D310" s="16"/>
    </row>
    <row r="311">
      <c r="A311" s="16"/>
      <c r="B311" s="16"/>
      <c r="C311" s="16"/>
      <c r="D311" s="16"/>
    </row>
    <row r="312">
      <c r="A312" s="16"/>
      <c r="B312" s="16"/>
      <c r="C312" s="16"/>
      <c r="D312" s="16"/>
    </row>
    <row r="313">
      <c r="A313" s="16"/>
      <c r="B313" s="16"/>
      <c r="C313" s="16"/>
      <c r="D313" s="16"/>
    </row>
    <row r="314">
      <c r="A314" s="16"/>
      <c r="B314" s="16"/>
      <c r="C314" s="16"/>
      <c r="D314" s="16"/>
    </row>
    <row r="315">
      <c r="A315" s="16"/>
      <c r="B315" s="16"/>
      <c r="C315" s="16"/>
      <c r="D315" s="16"/>
    </row>
    <row r="316">
      <c r="A316" s="16"/>
      <c r="B316" s="16"/>
      <c r="C316" s="16"/>
      <c r="D316" s="16"/>
    </row>
    <row r="317">
      <c r="A317" s="16"/>
      <c r="B317" s="16"/>
      <c r="C317" s="16"/>
      <c r="D317" s="16"/>
    </row>
    <row r="318">
      <c r="A318" s="16"/>
      <c r="B318" s="16"/>
      <c r="C318" s="16"/>
      <c r="D318" s="16"/>
    </row>
    <row r="319">
      <c r="A319" s="16"/>
      <c r="B319" s="16"/>
      <c r="C319" s="16"/>
      <c r="D319" s="16"/>
    </row>
    <row r="320">
      <c r="A320" s="16"/>
      <c r="B320" s="16"/>
      <c r="C320" s="16"/>
      <c r="D320" s="16"/>
    </row>
    <row r="321">
      <c r="A321" s="16"/>
      <c r="B321" s="16"/>
      <c r="C321" s="16"/>
      <c r="D321" s="16"/>
    </row>
    <row r="322">
      <c r="A322" s="16"/>
      <c r="B322" s="16"/>
      <c r="C322" s="16"/>
      <c r="D322" s="16"/>
    </row>
    <row r="323">
      <c r="A323" s="16"/>
      <c r="B323" s="16"/>
      <c r="C323" s="16"/>
      <c r="D323" s="16"/>
    </row>
    <row r="324">
      <c r="A324" s="16"/>
      <c r="B324" s="16"/>
      <c r="C324" s="16"/>
      <c r="D324" s="16"/>
    </row>
    <row r="325">
      <c r="A325" s="16"/>
      <c r="B325" s="16"/>
      <c r="C325" s="16"/>
      <c r="D325" s="16"/>
    </row>
    <row r="326">
      <c r="A326" s="16"/>
      <c r="B326" s="16"/>
      <c r="C326" s="16"/>
      <c r="D326" s="16"/>
    </row>
    <row r="327">
      <c r="A327" s="16"/>
      <c r="B327" s="16"/>
      <c r="C327" s="16"/>
      <c r="D327" s="16"/>
    </row>
    <row r="328">
      <c r="A328" s="16"/>
      <c r="B328" s="16"/>
      <c r="C328" s="16"/>
      <c r="D328" s="16"/>
    </row>
    <row r="329">
      <c r="A329" s="16"/>
      <c r="B329" s="16"/>
      <c r="C329" s="16"/>
      <c r="D329" s="16"/>
    </row>
    <row r="330">
      <c r="A330" s="16"/>
      <c r="B330" s="16"/>
      <c r="C330" s="16"/>
      <c r="D330" s="16"/>
    </row>
    <row r="331">
      <c r="A331" s="16"/>
      <c r="B331" s="16"/>
      <c r="C331" s="16"/>
      <c r="D331" s="16"/>
    </row>
    <row r="332">
      <c r="A332" s="16"/>
      <c r="B332" s="16"/>
      <c r="C332" s="16"/>
      <c r="D332" s="16"/>
    </row>
    <row r="333">
      <c r="A333" s="16"/>
      <c r="B333" s="16"/>
      <c r="C333" s="16"/>
      <c r="D333" s="16"/>
    </row>
    <row r="334">
      <c r="A334" s="16"/>
      <c r="B334" s="16"/>
      <c r="C334" s="16"/>
      <c r="D334" s="16"/>
    </row>
    <row r="335">
      <c r="A335" s="16"/>
      <c r="B335" s="16"/>
      <c r="C335" s="16"/>
      <c r="D335" s="16"/>
    </row>
    <row r="336">
      <c r="A336" s="16"/>
      <c r="B336" s="16"/>
      <c r="C336" s="16"/>
      <c r="D336" s="16"/>
    </row>
    <row r="337">
      <c r="A337" s="16"/>
      <c r="B337" s="16"/>
      <c r="C337" s="16"/>
      <c r="D337" s="16"/>
    </row>
    <row r="338">
      <c r="A338" s="16"/>
      <c r="B338" s="16"/>
      <c r="C338" s="16"/>
      <c r="D338" s="16"/>
    </row>
    <row r="339">
      <c r="A339" s="16"/>
      <c r="B339" s="16"/>
      <c r="C339" s="16"/>
      <c r="D339" s="16"/>
    </row>
    <row r="340">
      <c r="A340" s="16"/>
      <c r="B340" s="16"/>
      <c r="C340" s="16"/>
      <c r="D340" s="16"/>
    </row>
    <row r="341">
      <c r="A341" s="16"/>
      <c r="B341" s="16"/>
      <c r="C341" s="16"/>
      <c r="D341" s="16"/>
    </row>
    <row r="342">
      <c r="A342" s="16"/>
      <c r="B342" s="16"/>
      <c r="C342" s="16"/>
      <c r="D342" s="16"/>
    </row>
    <row r="343">
      <c r="A343" s="16"/>
      <c r="B343" s="16"/>
      <c r="C343" s="16"/>
      <c r="D343" s="16"/>
    </row>
    <row r="344">
      <c r="A344" s="16"/>
      <c r="B344" s="16"/>
      <c r="C344" s="16"/>
      <c r="D344" s="16"/>
    </row>
    <row r="345">
      <c r="A345" s="16"/>
      <c r="B345" s="16"/>
      <c r="C345" s="16"/>
      <c r="D345" s="16"/>
    </row>
    <row r="346">
      <c r="A346" s="16"/>
      <c r="B346" s="16"/>
      <c r="C346" s="16"/>
      <c r="D346" s="16"/>
    </row>
    <row r="347">
      <c r="A347" s="16"/>
      <c r="B347" s="16"/>
      <c r="C347" s="16"/>
      <c r="D347" s="16"/>
    </row>
    <row r="348">
      <c r="A348" s="16"/>
      <c r="B348" s="16"/>
      <c r="C348" s="16"/>
      <c r="D348" s="16"/>
    </row>
    <row r="349">
      <c r="A349" s="16"/>
      <c r="B349" s="16"/>
      <c r="C349" s="16"/>
      <c r="D349" s="16"/>
    </row>
    <row r="350">
      <c r="A350" s="16"/>
      <c r="B350" s="16"/>
      <c r="C350" s="16"/>
      <c r="D350" s="16"/>
    </row>
    <row r="351">
      <c r="A351" s="16"/>
      <c r="B351" s="16"/>
      <c r="C351" s="16"/>
      <c r="D351" s="16"/>
    </row>
    <row r="352">
      <c r="A352" s="16"/>
      <c r="B352" s="16"/>
      <c r="C352" s="16"/>
      <c r="D352" s="16"/>
    </row>
    <row r="353">
      <c r="A353" s="16"/>
      <c r="B353" s="16"/>
      <c r="C353" s="16"/>
      <c r="D353" s="16"/>
    </row>
    <row r="354">
      <c r="A354" s="16"/>
      <c r="B354" s="16"/>
      <c r="C354" s="16"/>
      <c r="D354" s="16"/>
    </row>
    <row r="355">
      <c r="A355" s="16"/>
      <c r="B355" s="16"/>
      <c r="C355" s="16"/>
      <c r="D355" s="16"/>
    </row>
    <row r="356">
      <c r="A356" s="16"/>
      <c r="B356" s="16"/>
      <c r="C356" s="16"/>
      <c r="D356" s="16"/>
    </row>
    <row r="357">
      <c r="A357" s="16"/>
      <c r="B357" s="16"/>
      <c r="C357" s="16"/>
      <c r="D357" s="16"/>
    </row>
    <row r="358">
      <c r="A358" s="16"/>
      <c r="B358" s="16"/>
      <c r="C358" s="16"/>
      <c r="D358" s="16"/>
    </row>
    <row r="359">
      <c r="A359" s="16"/>
      <c r="B359" s="16"/>
      <c r="C359" s="16"/>
      <c r="D359" s="16"/>
    </row>
    <row r="360">
      <c r="A360" s="16"/>
      <c r="B360" s="16"/>
      <c r="C360" s="16"/>
      <c r="D360" s="16"/>
    </row>
    <row r="361">
      <c r="A361" s="16"/>
      <c r="B361" s="16"/>
      <c r="C361" s="16"/>
      <c r="D361" s="16"/>
    </row>
    <row r="362">
      <c r="A362" s="16"/>
      <c r="B362" s="16"/>
      <c r="C362" s="16"/>
      <c r="D362" s="16"/>
    </row>
    <row r="363">
      <c r="A363" s="16"/>
      <c r="B363" s="16"/>
      <c r="C363" s="16"/>
      <c r="D363" s="16"/>
    </row>
    <row r="364">
      <c r="A364" s="16"/>
      <c r="B364" s="16"/>
      <c r="C364" s="16"/>
      <c r="D364" s="16"/>
    </row>
    <row r="365">
      <c r="A365" s="16"/>
      <c r="B365" s="16"/>
      <c r="C365" s="16"/>
      <c r="D365" s="16"/>
    </row>
    <row r="366">
      <c r="A366" s="16"/>
      <c r="B366" s="16"/>
      <c r="C366" s="16"/>
      <c r="D366" s="16"/>
    </row>
    <row r="367">
      <c r="A367" s="16"/>
      <c r="B367" s="16"/>
      <c r="C367" s="16"/>
      <c r="D367" s="16"/>
    </row>
    <row r="368">
      <c r="A368" s="16"/>
      <c r="B368" s="16"/>
      <c r="C368" s="16"/>
      <c r="D368" s="16"/>
    </row>
    <row r="369">
      <c r="A369" s="16"/>
      <c r="B369" s="16"/>
      <c r="C369" s="16"/>
      <c r="D369" s="16"/>
    </row>
    <row r="370">
      <c r="A370" s="16"/>
      <c r="B370" s="16"/>
      <c r="C370" s="16"/>
      <c r="D370" s="16"/>
    </row>
    <row r="371">
      <c r="A371" s="16"/>
      <c r="B371" s="16"/>
      <c r="C371" s="16"/>
      <c r="D371" s="16"/>
    </row>
    <row r="372">
      <c r="A372" s="16"/>
      <c r="B372" s="16"/>
      <c r="C372" s="16"/>
      <c r="D372" s="16"/>
    </row>
    <row r="373">
      <c r="A373" s="16"/>
      <c r="B373" s="16"/>
      <c r="C373" s="16"/>
      <c r="D373" s="16"/>
    </row>
    <row r="374">
      <c r="A374" s="16"/>
      <c r="B374" s="16"/>
      <c r="C374" s="16"/>
      <c r="D374" s="16"/>
    </row>
    <row r="375">
      <c r="A375" s="16"/>
      <c r="B375" s="16"/>
      <c r="C375" s="16"/>
      <c r="D375" s="16"/>
    </row>
    <row r="376">
      <c r="A376" s="16"/>
      <c r="B376" s="16"/>
      <c r="C376" s="16"/>
      <c r="D376" s="16"/>
    </row>
    <row r="377">
      <c r="A377" s="16"/>
      <c r="B377" s="16"/>
      <c r="C377" s="16"/>
      <c r="D377" s="16"/>
    </row>
    <row r="378">
      <c r="A378" s="16"/>
      <c r="B378" s="16"/>
      <c r="C378" s="16"/>
      <c r="D378" s="16"/>
    </row>
    <row r="379">
      <c r="A379" s="16"/>
      <c r="B379" s="16"/>
      <c r="C379" s="16"/>
      <c r="D379" s="16"/>
    </row>
    <row r="380">
      <c r="A380" s="16"/>
      <c r="B380" s="16"/>
      <c r="C380" s="16"/>
      <c r="D380" s="16"/>
    </row>
    <row r="381">
      <c r="A381" s="16"/>
      <c r="B381" s="16"/>
      <c r="C381" s="16"/>
      <c r="D381" s="16"/>
    </row>
    <row r="382">
      <c r="A382" s="16"/>
      <c r="B382" s="16"/>
      <c r="C382" s="16"/>
      <c r="D382" s="16"/>
    </row>
    <row r="383">
      <c r="A383" s="16"/>
      <c r="B383" s="16"/>
      <c r="C383" s="16"/>
      <c r="D383" s="16"/>
    </row>
    <row r="384">
      <c r="A384" s="16"/>
      <c r="B384" s="16"/>
      <c r="C384" s="16"/>
      <c r="D384" s="16"/>
    </row>
    <row r="385">
      <c r="A385" s="16"/>
      <c r="B385" s="16"/>
      <c r="C385" s="16"/>
      <c r="D385" s="16"/>
    </row>
    <row r="386">
      <c r="A386" s="16"/>
      <c r="B386" s="16"/>
      <c r="C386" s="16"/>
      <c r="D386" s="16"/>
    </row>
    <row r="387">
      <c r="A387" s="16"/>
      <c r="B387" s="16"/>
      <c r="C387" s="16"/>
      <c r="D387" s="16"/>
    </row>
    <row r="388">
      <c r="A388" s="16"/>
      <c r="B388" s="16"/>
      <c r="C388" s="16"/>
      <c r="D388" s="16"/>
    </row>
    <row r="389">
      <c r="A389" s="16"/>
      <c r="B389" s="16"/>
      <c r="C389" s="16"/>
      <c r="D389" s="16"/>
    </row>
    <row r="390">
      <c r="A390" s="16"/>
      <c r="B390" s="16"/>
      <c r="C390" s="16"/>
      <c r="D390" s="16"/>
    </row>
    <row r="391">
      <c r="A391" s="16"/>
      <c r="B391" s="16"/>
      <c r="C391" s="16"/>
      <c r="D391" s="16"/>
    </row>
    <row r="392">
      <c r="A392" s="16"/>
      <c r="B392" s="16"/>
      <c r="C392" s="16"/>
      <c r="D392" s="16"/>
    </row>
    <row r="393">
      <c r="A393" s="16"/>
      <c r="B393" s="16"/>
      <c r="C393" s="16"/>
      <c r="D393" s="16"/>
    </row>
    <row r="394">
      <c r="A394" s="16"/>
      <c r="B394" s="16"/>
      <c r="C394" s="16"/>
      <c r="D394" s="16"/>
    </row>
    <row r="395">
      <c r="A395" s="16"/>
      <c r="B395" s="16"/>
      <c r="C395" s="16"/>
      <c r="D395" s="16"/>
    </row>
    <row r="396">
      <c r="A396" s="16"/>
      <c r="B396" s="16"/>
      <c r="C396" s="16"/>
      <c r="D396" s="16"/>
    </row>
    <row r="397">
      <c r="A397" s="16"/>
      <c r="B397" s="16"/>
      <c r="C397" s="16"/>
      <c r="D397" s="16"/>
    </row>
    <row r="398">
      <c r="A398" s="16"/>
      <c r="B398" s="16"/>
      <c r="C398" s="16"/>
      <c r="D398" s="16"/>
    </row>
    <row r="399">
      <c r="A399" s="16"/>
      <c r="B399" s="16"/>
      <c r="C399" s="16"/>
      <c r="D399" s="16"/>
    </row>
    <row r="400">
      <c r="A400" s="16"/>
      <c r="B400" s="16"/>
      <c r="C400" s="16"/>
      <c r="D400" s="16"/>
    </row>
    <row r="401">
      <c r="A401" s="16"/>
      <c r="B401" s="16"/>
      <c r="C401" s="16"/>
      <c r="D401" s="16"/>
    </row>
    <row r="402">
      <c r="A402" s="16"/>
      <c r="B402" s="16"/>
      <c r="C402" s="16"/>
      <c r="D402" s="16"/>
    </row>
    <row r="403">
      <c r="A403" s="16"/>
      <c r="B403" s="16"/>
      <c r="C403" s="16"/>
      <c r="D403" s="16"/>
    </row>
    <row r="404">
      <c r="A404" s="16"/>
      <c r="B404" s="16"/>
      <c r="C404" s="16"/>
      <c r="D404" s="16"/>
    </row>
    <row r="405">
      <c r="A405" s="16"/>
      <c r="B405" s="16"/>
      <c r="C405" s="16"/>
      <c r="D405" s="16"/>
    </row>
    <row r="406">
      <c r="A406" s="16"/>
      <c r="B406" s="16"/>
      <c r="C406" s="16"/>
      <c r="D406" s="16"/>
    </row>
    <row r="407">
      <c r="A407" s="16"/>
      <c r="B407" s="16"/>
      <c r="C407" s="16"/>
      <c r="D407" s="16"/>
    </row>
    <row r="408">
      <c r="A408" s="16"/>
      <c r="B408" s="16"/>
      <c r="C408" s="16"/>
      <c r="D408" s="16"/>
    </row>
    <row r="409">
      <c r="A409" s="16"/>
      <c r="B409" s="16"/>
      <c r="C409" s="16"/>
      <c r="D409" s="16"/>
    </row>
    <row r="410">
      <c r="A410" s="16"/>
      <c r="B410" s="16"/>
      <c r="C410" s="16"/>
      <c r="D410" s="16"/>
    </row>
    <row r="411">
      <c r="A411" s="16"/>
      <c r="B411" s="16"/>
      <c r="C411" s="16"/>
      <c r="D411" s="16"/>
    </row>
    <row r="412">
      <c r="A412" s="16"/>
      <c r="B412" s="16"/>
      <c r="C412" s="16"/>
      <c r="D412" s="16"/>
    </row>
    <row r="413">
      <c r="A413" s="16"/>
      <c r="B413" s="16"/>
      <c r="C413" s="16"/>
      <c r="D413" s="16"/>
    </row>
    <row r="414">
      <c r="A414" s="16"/>
      <c r="B414" s="16"/>
      <c r="C414" s="16"/>
      <c r="D414" s="16"/>
    </row>
    <row r="415">
      <c r="A415" s="16"/>
      <c r="B415" s="16"/>
      <c r="C415" s="16"/>
      <c r="D415" s="16"/>
    </row>
    <row r="416">
      <c r="A416" s="16"/>
      <c r="B416" s="16"/>
      <c r="C416" s="16"/>
      <c r="D416" s="16"/>
    </row>
    <row r="417">
      <c r="A417" s="16"/>
      <c r="B417" s="16"/>
      <c r="C417" s="16"/>
      <c r="D417" s="16"/>
    </row>
    <row r="418">
      <c r="A418" s="16"/>
      <c r="B418" s="16"/>
      <c r="C418" s="16"/>
      <c r="D418" s="16"/>
    </row>
    <row r="419">
      <c r="A419" s="16"/>
      <c r="B419" s="16"/>
      <c r="C419" s="16"/>
      <c r="D419" s="16"/>
    </row>
    <row r="420">
      <c r="A420" s="16"/>
      <c r="B420" s="16"/>
      <c r="C420" s="16"/>
      <c r="D420" s="16"/>
    </row>
    <row r="421">
      <c r="A421" s="16"/>
      <c r="B421" s="16"/>
      <c r="C421" s="16"/>
      <c r="D421" s="16"/>
    </row>
    <row r="422">
      <c r="A422" s="16"/>
      <c r="B422" s="16"/>
      <c r="C422" s="16"/>
      <c r="D422" s="16"/>
    </row>
    <row r="423">
      <c r="A423" s="16"/>
      <c r="B423" s="16"/>
      <c r="C423" s="16"/>
      <c r="D423" s="16"/>
    </row>
    <row r="424">
      <c r="A424" s="16"/>
      <c r="B424" s="16"/>
      <c r="C424" s="16"/>
      <c r="D424" s="16"/>
    </row>
    <row r="425">
      <c r="A425" s="16"/>
      <c r="B425" s="16"/>
      <c r="C425" s="16"/>
      <c r="D425" s="16"/>
    </row>
    <row r="426">
      <c r="A426" s="16"/>
      <c r="B426" s="16"/>
      <c r="C426" s="16"/>
      <c r="D426" s="16"/>
    </row>
    <row r="427">
      <c r="A427" s="16"/>
      <c r="B427" s="16"/>
      <c r="C427" s="16"/>
      <c r="D427" s="16"/>
    </row>
    <row r="428">
      <c r="A428" s="16"/>
      <c r="B428" s="16"/>
      <c r="C428" s="16"/>
      <c r="D428" s="16"/>
    </row>
    <row r="429">
      <c r="A429" s="16"/>
      <c r="B429" s="16"/>
      <c r="C429" s="16"/>
      <c r="D429" s="16"/>
    </row>
    <row r="430">
      <c r="A430" s="16"/>
      <c r="B430" s="16"/>
      <c r="C430" s="16"/>
      <c r="D430" s="16"/>
    </row>
    <row r="431">
      <c r="A431" s="16"/>
      <c r="B431" s="16"/>
      <c r="C431" s="16"/>
      <c r="D431" s="16"/>
    </row>
    <row r="432">
      <c r="A432" s="16"/>
      <c r="B432" s="16"/>
      <c r="C432" s="16"/>
      <c r="D432" s="16"/>
    </row>
    <row r="433">
      <c r="A433" s="16"/>
      <c r="B433" s="16"/>
      <c r="C433" s="16"/>
      <c r="D433" s="16"/>
    </row>
    <row r="434">
      <c r="A434" s="16"/>
      <c r="B434" s="16"/>
      <c r="C434" s="16"/>
      <c r="D434" s="16"/>
    </row>
    <row r="435">
      <c r="A435" s="16"/>
      <c r="B435" s="16"/>
      <c r="C435" s="16"/>
      <c r="D435" s="16"/>
    </row>
    <row r="436">
      <c r="A436" s="16"/>
      <c r="B436" s="16"/>
      <c r="C436" s="16"/>
      <c r="D436" s="16"/>
    </row>
    <row r="437">
      <c r="A437" s="16"/>
      <c r="B437" s="16"/>
      <c r="C437" s="16"/>
      <c r="D437" s="16"/>
    </row>
    <row r="438">
      <c r="A438" s="16"/>
      <c r="B438" s="16"/>
      <c r="C438" s="16"/>
      <c r="D438" s="16"/>
    </row>
    <row r="439">
      <c r="A439" s="16"/>
      <c r="B439" s="16"/>
      <c r="C439" s="16"/>
      <c r="D439" s="16"/>
    </row>
    <row r="440">
      <c r="A440" s="16"/>
      <c r="B440" s="16"/>
      <c r="C440" s="16"/>
      <c r="D440" s="16"/>
    </row>
    <row r="441">
      <c r="A441" s="16"/>
      <c r="B441" s="16"/>
      <c r="C441" s="16"/>
      <c r="D441" s="16"/>
    </row>
    <row r="442">
      <c r="A442" s="16"/>
      <c r="B442" s="16"/>
      <c r="C442" s="16"/>
      <c r="D442" s="16"/>
    </row>
    <row r="443">
      <c r="A443" s="16"/>
      <c r="B443" s="16"/>
      <c r="C443" s="16"/>
      <c r="D443" s="16"/>
    </row>
    <row r="444">
      <c r="A444" s="16"/>
      <c r="B444" s="16"/>
      <c r="C444" s="16"/>
      <c r="D444" s="16"/>
    </row>
    <row r="445">
      <c r="A445" s="16"/>
      <c r="B445" s="16"/>
      <c r="C445" s="16"/>
      <c r="D445" s="16"/>
    </row>
    <row r="446">
      <c r="A446" s="16"/>
      <c r="B446" s="16"/>
      <c r="C446" s="16"/>
      <c r="D446" s="16"/>
    </row>
    <row r="447">
      <c r="A447" s="16"/>
      <c r="B447" s="16"/>
      <c r="C447" s="16"/>
      <c r="D447" s="16"/>
    </row>
    <row r="448">
      <c r="A448" s="16"/>
      <c r="B448" s="16"/>
      <c r="C448" s="16"/>
      <c r="D448" s="16"/>
    </row>
    <row r="449">
      <c r="A449" s="16"/>
      <c r="B449" s="16"/>
      <c r="C449" s="16"/>
      <c r="D449" s="16"/>
    </row>
    <row r="450">
      <c r="A450" s="16"/>
      <c r="B450" s="16"/>
      <c r="C450" s="16"/>
      <c r="D450" s="16"/>
    </row>
    <row r="451">
      <c r="A451" s="16"/>
      <c r="B451" s="16"/>
      <c r="C451" s="16"/>
      <c r="D451" s="16"/>
    </row>
    <row r="452">
      <c r="A452" s="16"/>
      <c r="B452" s="16"/>
      <c r="C452" s="16"/>
      <c r="D452" s="16"/>
    </row>
    <row r="453">
      <c r="A453" s="16"/>
      <c r="B453" s="16"/>
      <c r="C453" s="16"/>
      <c r="D453" s="16"/>
    </row>
    <row r="454">
      <c r="A454" s="16"/>
      <c r="B454" s="16"/>
      <c r="C454" s="16"/>
      <c r="D454" s="16"/>
    </row>
    <row r="455">
      <c r="A455" s="16"/>
      <c r="B455" s="16"/>
      <c r="C455" s="16"/>
      <c r="D455" s="16"/>
    </row>
    <row r="456">
      <c r="A456" s="16"/>
      <c r="B456" s="16"/>
      <c r="C456" s="16"/>
      <c r="D456" s="16"/>
    </row>
    <row r="457">
      <c r="A457" s="16"/>
      <c r="B457" s="16"/>
      <c r="C457" s="16"/>
      <c r="D457" s="16"/>
    </row>
    <row r="458">
      <c r="A458" s="16"/>
      <c r="B458" s="16"/>
      <c r="C458" s="16"/>
      <c r="D458" s="16"/>
    </row>
    <row r="459">
      <c r="A459" s="16"/>
      <c r="B459" s="16"/>
      <c r="C459" s="16"/>
      <c r="D459" s="16"/>
    </row>
    <row r="460">
      <c r="A460" s="16"/>
      <c r="B460" s="16"/>
      <c r="C460" s="16"/>
      <c r="D460" s="16"/>
    </row>
    <row r="461">
      <c r="A461" s="16"/>
      <c r="B461" s="16"/>
      <c r="C461" s="16"/>
      <c r="D461" s="16"/>
    </row>
    <row r="462">
      <c r="A462" s="16"/>
      <c r="B462" s="16"/>
      <c r="C462" s="16"/>
      <c r="D462" s="16"/>
    </row>
    <row r="463">
      <c r="A463" s="16"/>
      <c r="B463" s="16"/>
      <c r="C463" s="16"/>
      <c r="D463" s="16"/>
    </row>
    <row r="464">
      <c r="A464" s="16"/>
      <c r="B464" s="16"/>
      <c r="C464" s="16"/>
      <c r="D464" s="16"/>
    </row>
    <row r="465">
      <c r="A465" s="16"/>
      <c r="B465" s="16"/>
      <c r="C465" s="16"/>
      <c r="D465" s="16"/>
    </row>
    <row r="466">
      <c r="A466" s="16"/>
      <c r="B466" s="16"/>
      <c r="C466" s="16"/>
      <c r="D466" s="16"/>
    </row>
    <row r="467">
      <c r="A467" s="16"/>
      <c r="B467" s="16"/>
      <c r="C467" s="16"/>
      <c r="D467" s="16"/>
    </row>
    <row r="468">
      <c r="A468" s="16"/>
      <c r="B468" s="16"/>
      <c r="C468" s="16"/>
      <c r="D468" s="16"/>
    </row>
    <row r="469">
      <c r="A469" s="16"/>
      <c r="B469" s="16"/>
      <c r="C469" s="16"/>
      <c r="D469" s="16"/>
    </row>
    <row r="470">
      <c r="A470" s="16"/>
      <c r="B470" s="16"/>
      <c r="C470" s="16"/>
      <c r="D470" s="16"/>
    </row>
    <row r="471">
      <c r="A471" s="16"/>
      <c r="B471" s="16"/>
      <c r="C471" s="16"/>
      <c r="D471" s="16"/>
    </row>
    <row r="472">
      <c r="A472" s="16"/>
      <c r="B472" s="16"/>
      <c r="C472" s="16"/>
      <c r="D472" s="16"/>
    </row>
    <row r="473">
      <c r="A473" s="16"/>
      <c r="B473" s="16"/>
      <c r="C473" s="16"/>
      <c r="D473" s="16"/>
    </row>
    <row r="474">
      <c r="A474" s="16"/>
      <c r="B474" s="16"/>
      <c r="C474" s="16"/>
      <c r="D474" s="16"/>
    </row>
    <row r="475">
      <c r="A475" s="16"/>
      <c r="B475" s="16"/>
      <c r="C475" s="16"/>
      <c r="D475" s="16"/>
    </row>
    <row r="476">
      <c r="A476" s="16"/>
      <c r="B476" s="16"/>
      <c r="C476" s="16"/>
      <c r="D476" s="16"/>
    </row>
    <row r="477">
      <c r="A477" s="16"/>
      <c r="B477" s="16"/>
      <c r="C477" s="16"/>
      <c r="D477" s="16"/>
    </row>
    <row r="478">
      <c r="A478" s="16"/>
      <c r="B478" s="16"/>
      <c r="C478" s="16"/>
      <c r="D478" s="16"/>
    </row>
    <row r="479">
      <c r="A479" s="16"/>
      <c r="B479" s="16"/>
      <c r="C479" s="16"/>
      <c r="D479" s="16"/>
    </row>
    <row r="480">
      <c r="A480" s="16"/>
      <c r="B480" s="16"/>
      <c r="C480" s="16"/>
      <c r="D480" s="16"/>
    </row>
    <row r="481">
      <c r="A481" s="16"/>
      <c r="B481" s="16"/>
      <c r="C481" s="16"/>
      <c r="D481" s="16"/>
    </row>
    <row r="482">
      <c r="A482" s="16"/>
      <c r="B482" s="16"/>
      <c r="C482" s="16"/>
      <c r="D482" s="16"/>
    </row>
    <row r="483">
      <c r="A483" s="16"/>
      <c r="B483" s="16"/>
      <c r="C483" s="16"/>
      <c r="D483" s="16"/>
    </row>
    <row r="484">
      <c r="A484" s="16"/>
      <c r="B484" s="16"/>
      <c r="C484" s="16"/>
      <c r="D484" s="16"/>
    </row>
    <row r="485">
      <c r="A485" s="16"/>
      <c r="B485" s="16"/>
      <c r="C485" s="16"/>
      <c r="D485" s="16"/>
    </row>
    <row r="486">
      <c r="A486" s="16"/>
      <c r="B486" s="16"/>
      <c r="C486" s="16"/>
      <c r="D486" s="16"/>
    </row>
    <row r="487">
      <c r="A487" s="16"/>
      <c r="B487" s="16"/>
      <c r="C487" s="16"/>
      <c r="D487" s="16"/>
    </row>
    <row r="488">
      <c r="A488" s="16"/>
      <c r="B488" s="16"/>
      <c r="C488" s="16"/>
      <c r="D488" s="16"/>
    </row>
    <row r="489">
      <c r="A489" s="16"/>
      <c r="B489" s="16"/>
      <c r="C489" s="16"/>
      <c r="D489" s="16"/>
    </row>
    <row r="490">
      <c r="A490" s="16"/>
      <c r="B490" s="16"/>
      <c r="C490" s="16"/>
      <c r="D490" s="16"/>
    </row>
    <row r="491">
      <c r="A491" s="16"/>
      <c r="B491" s="16"/>
      <c r="C491" s="16"/>
      <c r="D491" s="16"/>
    </row>
    <row r="492">
      <c r="A492" s="16"/>
      <c r="B492" s="16"/>
      <c r="C492" s="16"/>
      <c r="D492" s="16"/>
    </row>
    <row r="493">
      <c r="A493" s="16"/>
      <c r="B493" s="16"/>
      <c r="C493" s="16"/>
      <c r="D493" s="16"/>
    </row>
    <row r="494">
      <c r="A494" s="16"/>
      <c r="B494" s="16"/>
      <c r="C494" s="16"/>
      <c r="D494" s="16"/>
    </row>
    <row r="495">
      <c r="A495" s="16"/>
      <c r="B495" s="16"/>
      <c r="C495" s="16"/>
      <c r="D495" s="16"/>
    </row>
    <row r="496">
      <c r="A496" s="16"/>
      <c r="B496" s="16"/>
      <c r="C496" s="16"/>
      <c r="D496" s="16"/>
    </row>
    <row r="497">
      <c r="A497" s="16"/>
      <c r="B497" s="16"/>
      <c r="C497" s="16"/>
      <c r="D497" s="16"/>
    </row>
    <row r="498">
      <c r="A498" s="16"/>
      <c r="B498" s="16"/>
      <c r="C498" s="16"/>
      <c r="D498" s="16"/>
    </row>
    <row r="499">
      <c r="A499" s="16"/>
      <c r="B499" s="16"/>
      <c r="C499" s="16"/>
      <c r="D499" s="16"/>
    </row>
    <row r="500">
      <c r="A500" s="16"/>
      <c r="B500" s="16"/>
      <c r="C500" s="16"/>
      <c r="D500" s="16"/>
    </row>
    <row r="501">
      <c r="A501" s="16"/>
      <c r="B501" s="16"/>
      <c r="C501" s="16"/>
      <c r="D501" s="16"/>
    </row>
    <row r="502">
      <c r="A502" s="16"/>
      <c r="B502" s="16"/>
      <c r="C502" s="16"/>
      <c r="D502" s="16"/>
    </row>
    <row r="503">
      <c r="A503" s="16"/>
      <c r="B503" s="16"/>
      <c r="C503" s="16"/>
      <c r="D503" s="16"/>
    </row>
    <row r="504">
      <c r="A504" s="16"/>
      <c r="B504" s="16"/>
      <c r="C504" s="16"/>
      <c r="D504" s="16"/>
    </row>
    <row r="505">
      <c r="A505" s="16"/>
      <c r="B505" s="16"/>
      <c r="C505" s="16"/>
      <c r="D505" s="16"/>
    </row>
    <row r="506">
      <c r="A506" s="16"/>
      <c r="B506" s="16"/>
      <c r="C506" s="16"/>
      <c r="D506" s="16"/>
    </row>
    <row r="507">
      <c r="A507" s="16"/>
      <c r="B507" s="16"/>
      <c r="C507" s="16"/>
      <c r="D507" s="16"/>
    </row>
    <row r="508">
      <c r="A508" s="16"/>
      <c r="B508" s="16"/>
      <c r="C508" s="16"/>
      <c r="D508" s="16"/>
    </row>
    <row r="509">
      <c r="A509" s="16"/>
      <c r="B509" s="16"/>
      <c r="C509" s="16"/>
      <c r="D509" s="16"/>
    </row>
    <row r="510">
      <c r="A510" s="16"/>
      <c r="B510" s="16"/>
      <c r="C510" s="16"/>
      <c r="D510" s="16"/>
    </row>
    <row r="511">
      <c r="A511" s="16"/>
      <c r="B511" s="16"/>
      <c r="C511" s="16"/>
      <c r="D511" s="16"/>
    </row>
    <row r="512">
      <c r="A512" s="16"/>
      <c r="B512" s="16"/>
      <c r="C512" s="16"/>
      <c r="D512" s="16"/>
    </row>
    <row r="513">
      <c r="A513" s="16"/>
      <c r="B513" s="16"/>
      <c r="C513" s="16"/>
      <c r="D513" s="16"/>
    </row>
    <row r="514">
      <c r="A514" s="16"/>
      <c r="B514" s="16"/>
      <c r="C514" s="16"/>
      <c r="D514" s="16"/>
    </row>
    <row r="515">
      <c r="A515" s="16"/>
      <c r="B515" s="16"/>
      <c r="C515" s="16"/>
      <c r="D515" s="16"/>
    </row>
    <row r="516">
      <c r="A516" s="16"/>
      <c r="B516" s="16"/>
      <c r="C516" s="16"/>
      <c r="D516" s="16"/>
    </row>
    <row r="517">
      <c r="A517" s="16"/>
      <c r="B517" s="16"/>
      <c r="C517" s="16"/>
      <c r="D517" s="16"/>
    </row>
    <row r="518">
      <c r="A518" s="16"/>
      <c r="B518" s="16"/>
      <c r="C518" s="16"/>
      <c r="D518" s="16"/>
    </row>
    <row r="519">
      <c r="A519" s="16"/>
      <c r="B519" s="16"/>
      <c r="C519" s="16"/>
      <c r="D519" s="16"/>
    </row>
    <row r="520">
      <c r="A520" s="16"/>
      <c r="B520" s="16"/>
      <c r="C520" s="16"/>
      <c r="D520" s="16"/>
    </row>
    <row r="521">
      <c r="A521" s="16"/>
      <c r="B521" s="16"/>
      <c r="C521" s="16"/>
      <c r="D521" s="16"/>
    </row>
    <row r="522">
      <c r="A522" s="16"/>
      <c r="B522" s="16"/>
      <c r="C522" s="16"/>
      <c r="D522" s="16"/>
    </row>
    <row r="523">
      <c r="A523" s="16"/>
      <c r="B523" s="16"/>
      <c r="C523" s="16"/>
      <c r="D523" s="16"/>
    </row>
    <row r="524">
      <c r="A524" s="16"/>
      <c r="B524" s="16"/>
      <c r="C524" s="16"/>
      <c r="D524" s="16"/>
    </row>
    <row r="525">
      <c r="A525" s="16"/>
      <c r="B525" s="16"/>
      <c r="C525" s="16"/>
      <c r="D525" s="16"/>
    </row>
    <row r="526">
      <c r="A526" s="16"/>
      <c r="B526" s="16"/>
      <c r="C526" s="16"/>
      <c r="D526" s="16"/>
    </row>
    <row r="527">
      <c r="A527" s="16"/>
      <c r="B527" s="16"/>
      <c r="C527" s="16"/>
      <c r="D527" s="16"/>
    </row>
    <row r="528">
      <c r="A528" s="16"/>
      <c r="B528" s="16"/>
      <c r="C528" s="16"/>
      <c r="D528" s="16"/>
    </row>
    <row r="529">
      <c r="A529" s="16"/>
      <c r="B529" s="16"/>
      <c r="C529" s="16"/>
      <c r="D529" s="16"/>
    </row>
    <row r="530">
      <c r="A530" s="16"/>
      <c r="B530" s="16"/>
      <c r="C530" s="16"/>
      <c r="D530" s="16"/>
    </row>
    <row r="531">
      <c r="A531" s="16"/>
      <c r="B531" s="16"/>
      <c r="C531" s="16"/>
      <c r="D531" s="16"/>
    </row>
    <row r="532">
      <c r="A532" s="16"/>
      <c r="B532" s="16"/>
      <c r="C532" s="16"/>
      <c r="D532" s="16"/>
    </row>
    <row r="533">
      <c r="A533" s="16"/>
      <c r="B533" s="16"/>
      <c r="C533" s="16"/>
      <c r="D533" s="16"/>
    </row>
    <row r="534">
      <c r="A534" s="16"/>
      <c r="B534" s="16"/>
      <c r="C534" s="16"/>
      <c r="D534" s="16"/>
    </row>
    <row r="535">
      <c r="A535" s="16"/>
      <c r="B535" s="16"/>
      <c r="C535" s="16"/>
      <c r="D535" s="16"/>
    </row>
    <row r="536">
      <c r="A536" s="16"/>
      <c r="B536" s="16"/>
      <c r="C536" s="16"/>
      <c r="D536" s="16"/>
    </row>
    <row r="537">
      <c r="A537" s="16"/>
      <c r="B537" s="16"/>
      <c r="C537" s="16"/>
      <c r="D537" s="16"/>
    </row>
    <row r="538">
      <c r="A538" s="16"/>
      <c r="B538" s="16"/>
      <c r="C538" s="16"/>
      <c r="D538" s="16"/>
    </row>
    <row r="539">
      <c r="A539" s="16"/>
      <c r="B539" s="16"/>
      <c r="C539" s="16"/>
      <c r="D539" s="16"/>
    </row>
    <row r="540">
      <c r="A540" s="16"/>
      <c r="B540" s="16"/>
      <c r="C540" s="16"/>
      <c r="D540" s="16"/>
    </row>
    <row r="541">
      <c r="A541" s="16"/>
      <c r="B541" s="16"/>
      <c r="C541" s="16"/>
      <c r="D541" s="16"/>
    </row>
    <row r="542">
      <c r="A542" s="16"/>
      <c r="B542" s="16"/>
      <c r="C542" s="16"/>
      <c r="D542" s="16"/>
    </row>
    <row r="543">
      <c r="A543" s="16"/>
      <c r="B543" s="16"/>
      <c r="C543" s="16"/>
      <c r="D543" s="16"/>
    </row>
    <row r="544">
      <c r="A544" s="16"/>
      <c r="B544" s="16"/>
      <c r="C544" s="16"/>
      <c r="D544" s="16"/>
    </row>
    <row r="545">
      <c r="A545" s="16"/>
      <c r="B545" s="16"/>
      <c r="C545" s="16"/>
      <c r="D545" s="16"/>
    </row>
    <row r="546">
      <c r="A546" s="16"/>
      <c r="B546" s="16"/>
      <c r="C546" s="16"/>
      <c r="D546" s="16"/>
    </row>
    <row r="547">
      <c r="A547" s="16"/>
      <c r="B547" s="16"/>
      <c r="C547" s="16"/>
      <c r="D547" s="16"/>
    </row>
    <row r="548">
      <c r="A548" s="16"/>
      <c r="B548" s="16"/>
      <c r="C548" s="16"/>
      <c r="D548" s="16"/>
    </row>
    <row r="549">
      <c r="A549" s="16"/>
      <c r="B549" s="16"/>
      <c r="C549" s="16"/>
      <c r="D549" s="16"/>
    </row>
    <row r="550">
      <c r="A550" s="16"/>
      <c r="B550" s="16"/>
      <c r="C550" s="16"/>
      <c r="D550" s="16"/>
    </row>
    <row r="551">
      <c r="A551" s="16"/>
      <c r="B551" s="16"/>
      <c r="C551" s="16"/>
      <c r="D551" s="16"/>
    </row>
    <row r="552">
      <c r="A552" s="16"/>
      <c r="B552" s="16"/>
      <c r="C552" s="16"/>
      <c r="D552" s="16"/>
    </row>
    <row r="553">
      <c r="A553" s="16"/>
      <c r="B553" s="16"/>
      <c r="C553" s="16"/>
      <c r="D553" s="16"/>
    </row>
    <row r="554">
      <c r="A554" s="16"/>
      <c r="B554" s="16"/>
      <c r="C554" s="16"/>
      <c r="D554" s="16"/>
    </row>
    <row r="555">
      <c r="A555" s="16"/>
      <c r="B555" s="16"/>
      <c r="C555" s="16"/>
      <c r="D555" s="16"/>
    </row>
    <row r="556">
      <c r="A556" s="16"/>
      <c r="B556" s="16"/>
      <c r="C556" s="16"/>
      <c r="D556" s="16"/>
    </row>
    <row r="557">
      <c r="A557" s="16"/>
      <c r="B557" s="16"/>
      <c r="C557" s="16"/>
      <c r="D557" s="16"/>
    </row>
    <row r="558">
      <c r="A558" s="16"/>
      <c r="B558" s="16"/>
      <c r="C558" s="16"/>
      <c r="D558" s="16"/>
    </row>
    <row r="559">
      <c r="A559" s="16"/>
      <c r="B559" s="16"/>
      <c r="C559" s="16"/>
      <c r="D559" s="16"/>
    </row>
    <row r="560">
      <c r="A560" s="16"/>
      <c r="B560" s="16"/>
      <c r="C560" s="16"/>
      <c r="D560" s="16"/>
    </row>
    <row r="561">
      <c r="A561" s="16"/>
      <c r="B561" s="16"/>
      <c r="C561" s="16"/>
      <c r="D561" s="16"/>
    </row>
    <row r="562">
      <c r="A562" s="16"/>
      <c r="B562" s="16"/>
      <c r="C562" s="16"/>
      <c r="D562" s="16"/>
    </row>
    <row r="563">
      <c r="A563" s="16"/>
      <c r="B563" s="16"/>
      <c r="C563" s="16"/>
      <c r="D563" s="16"/>
    </row>
    <row r="564">
      <c r="A564" s="16"/>
      <c r="B564" s="16"/>
      <c r="C564" s="16"/>
      <c r="D564" s="16"/>
    </row>
    <row r="565">
      <c r="A565" s="16"/>
      <c r="B565" s="16"/>
      <c r="C565" s="16"/>
      <c r="D565" s="16"/>
    </row>
    <row r="566">
      <c r="A566" s="16"/>
      <c r="B566" s="16"/>
      <c r="C566" s="16"/>
      <c r="D566" s="16"/>
    </row>
    <row r="567">
      <c r="A567" s="16"/>
      <c r="B567" s="16"/>
      <c r="C567" s="16"/>
      <c r="D567" s="16"/>
    </row>
    <row r="568">
      <c r="A568" s="16"/>
      <c r="B568" s="16"/>
      <c r="C568" s="16"/>
      <c r="D568" s="16"/>
    </row>
    <row r="569">
      <c r="A569" s="16"/>
      <c r="B569" s="16"/>
      <c r="C569" s="16"/>
      <c r="D569" s="16"/>
    </row>
    <row r="570">
      <c r="A570" s="16"/>
      <c r="B570" s="16"/>
      <c r="C570" s="16"/>
      <c r="D570" s="16"/>
    </row>
    <row r="571">
      <c r="A571" s="16"/>
      <c r="B571" s="16"/>
      <c r="C571" s="16"/>
      <c r="D571" s="16"/>
    </row>
    <row r="572">
      <c r="A572" s="16"/>
      <c r="B572" s="16"/>
      <c r="C572" s="16"/>
      <c r="D572" s="16"/>
    </row>
    <row r="573">
      <c r="A573" s="16"/>
      <c r="B573" s="16"/>
      <c r="C573" s="16"/>
      <c r="D573" s="16"/>
    </row>
    <row r="574">
      <c r="A574" s="16"/>
      <c r="B574" s="16"/>
      <c r="C574" s="16"/>
      <c r="D574" s="16"/>
    </row>
    <row r="575">
      <c r="A575" s="16"/>
      <c r="B575" s="16"/>
      <c r="C575" s="16"/>
      <c r="D575" s="16"/>
    </row>
    <row r="576">
      <c r="A576" s="16"/>
      <c r="B576" s="16"/>
      <c r="C576" s="16"/>
      <c r="D576" s="16"/>
    </row>
    <row r="577">
      <c r="A577" s="16"/>
      <c r="B577" s="16"/>
      <c r="C577" s="16"/>
      <c r="D577" s="16"/>
    </row>
    <row r="578">
      <c r="A578" s="16"/>
      <c r="B578" s="16"/>
      <c r="C578" s="16"/>
      <c r="D578" s="16"/>
    </row>
    <row r="579">
      <c r="A579" s="16"/>
      <c r="B579" s="16"/>
      <c r="C579" s="16"/>
      <c r="D579" s="16"/>
    </row>
    <row r="580">
      <c r="A580" s="16"/>
      <c r="B580" s="16"/>
      <c r="C580" s="16"/>
      <c r="D580" s="16"/>
    </row>
    <row r="581">
      <c r="A581" s="16"/>
      <c r="B581" s="16"/>
      <c r="C581" s="16"/>
      <c r="D581" s="16"/>
    </row>
    <row r="582">
      <c r="A582" s="16"/>
      <c r="B582" s="16"/>
      <c r="C582" s="16"/>
      <c r="D582" s="16"/>
    </row>
    <row r="583">
      <c r="A583" s="16"/>
      <c r="B583" s="16"/>
      <c r="C583" s="16"/>
      <c r="D583" s="16"/>
    </row>
    <row r="584">
      <c r="A584" s="16"/>
      <c r="B584" s="16"/>
      <c r="C584" s="16"/>
      <c r="D584" s="16"/>
    </row>
    <row r="585">
      <c r="A585" s="16"/>
      <c r="B585" s="16"/>
      <c r="C585" s="16"/>
      <c r="D585" s="16"/>
    </row>
    <row r="586">
      <c r="A586" s="16"/>
      <c r="B586" s="16"/>
      <c r="C586" s="16"/>
      <c r="D586" s="16"/>
    </row>
    <row r="587">
      <c r="A587" s="16"/>
      <c r="B587" s="16"/>
      <c r="C587" s="16"/>
      <c r="D587" s="16"/>
    </row>
    <row r="588">
      <c r="A588" s="16"/>
      <c r="B588" s="16"/>
      <c r="C588" s="16"/>
      <c r="D588" s="16"/>
    </row>
    <row r="589">
      <c r="A589" s="16"/>
      <c r="B589" s="16"/>
      <c r="C589" s="16"/>
      <c r="D589" s="16"/>
    </row>
    <row r="590">
      <c r="A590" s="16"/>
      <c r="B590" s="16"/>
      <c r="C590" s="16"/>
      <c r="D590" s="16"/>
    </row>
    <row r="591">
      <c r="A591" s="16"/>
      <c r="B591" s="16"/>
      <c r="C591" s="16"/>
      <c r="D591" s="16"/>
    </row>
    <row r="592">
      <c r="A592" s="16"/>
      <c r="B592" s="16"/>
      <c r="C592" s="16"/>
      <c r="D592" s="16"/>
    </row>
    <row r="593">
      <c r="A593" s="16"/>
      <c r="B593" s="16"/>
      <c r="C593" s="16"/>
      <c r="D593" s="16"/>
    </row>
    <row r="594">
      <c r="A594" s="16"/>
      <c r="B594" s="16"/>
      <c r="C594" s="16"/>
      <c r="D594" s="16"/>
    </row>
    <row r="595">
      <c r="A595" s="16"/>
      <c r="B595" s="16"/>
      <c r="C595" s="16"/>
      <c r="D595" s="16"/>
    </row>
    <row r="596">
      <c r="A596" s="16"/>
      <c r="B596" s="16"/>
      <c r="C596" s="16"/>
      <c r="D596" s="16"/>
    </row>
    <row r="597">
      <c r="A597" s="16"/>
      <c r="B597" s="16"/>
      <c r="C597" s="16"/>
      <c r="D597" s="16"/>
    </row>
    <row r="598">
      <c r="A598" s="16"/>
      <c r="B598" s="16"/>
      <c r="C598" s="16"/>
      <c r="D598" s="16"/>
    </row>
    <row r="599">
      <c r="A599" s="16"/>
      <c r="B599" s="16"/>
      <c r="C599" s="16"/>
      <c r="D599" s="16"/>
    </row>
    <row r="600">
      <c r="A600" s="16"/>
      <c r="B600" s="16"/>
      <c r="C600" s="16"/>
      <c r="D600" s="16"/>
    </row>
    <row r="601">
      <c r="A601" s="16"/>
      <c r="B601" s="16"/>
      <c r="C601" s="16"/>
      <c r="D601" s="16"/>
    </row>
    <row r="602">
      <c r="A602" s="16"/>
      <c r="B602" s="16"/>
      <c r="C602" s="16"/>
      <c r="D602" s="16"/>
    </row>
    <row r="603">
      <c r="A603" s="16"/>
      <c r="B603" s="16"/>
      <c r="C603" s="16"/>
      <c r="D603" s="16"/>
    </row>
    <row r="604">
      <c r="A604" s="16"/>
      <c r="B604" s="16"/>
      <c r="C604" s="16"/>
      <c r="D604" s="16"/>
    </row>
    <row r="605">
      <c r="A605" s="16"/>
      <c r="B605" s="16"/>
      <c r="C605" s="16"/>
      <c r="D605" s="16"/>
    </row>
    <row r="606">
      <c r="A606" s="16"/>
      <c r="B606" s="16"/>
      <c r="C606" s="16"/>
      <c r="D606" s="16"/>
    </row>
    <row r="607">
      <c r="A607" s="16"/>
      <c r="B607" s="16"/>
      <c r="C607" s="16"/>
      <c r="D607" s="16"/>
    </row>
    <row r="608">
      <c r="A608" s="16"/>
      <c r="B608" s="16"/>
      <c r="C608" s="16"/>
      <c r="D608" s="16"/>
    </row>
    <row r="609">
      <c r="A609" s="16"/>
      <c r="B609" s="16"/>
      <c r="C609" s="16"/>
      <c r="D609" s="16"/>
    </row>
    <row r="610">
      <c r="A610" s="16"/>
      <c r="B610" s="16"/>
      <c r="C610" s="16"/>
      <c r="D610" s="16"/>
    </row>
    <row r="611">
      <c r="A611" s="16"/>
      <c r="B611" s="16"/>
      <c r="C611" s="16"/>
      <c r="D611" s="16"/>
    </row>
    <row r="612">
      <c r="A612" s="16"/>
      <c r="B612" s="16"/>
      <c r="C612" s="16"/>
      <c r="D612" s="16"/>
    </row>
    <row r="613">
      <c r="A613" s="16"/>
      <c r="B613" s="16"/>
      <c r="C613" s="16"/>
      <c r="D613" s="16"/>
    </row>
    <row r="614">
      <c r="A614" s="16"/>
      <c r="B614" s="16"/>
      <c r="C614" s="16"/>
      <c r="D614" s="16"/>
    </row>
    <row r="615">
      <c r="A615" s="16"/>
      <c r="B615" s="16"/>
      <c r="C615" s="16"/>
      <c r="D615" s="16"/>
    </row>
    <row r="616">
      <c r="A616" s="16"/>
      <c r="B616" s="16"/>
      <c r="C616" s="16"/>
      <c r="D616" s="16"/>
    </row>
    <row r="617">
      <c r="A617" s="16"/>
      <c r="B617" s="16"/>
      <c r="C617" s="16"/>
      <c r="D617" s="16"/>
    </row>
    <row r="618">
      <c r="A618" s="16"/>
      <c r="B618" s="16"/>
      <c r="C618" s="16"/>
      <c r="D618" s="16"/>
    </row>
    <row r="619">
      <c r="A619" s="16"/>
      <c r="B619" s="16"/>
      <c r="C619" s="16"/>
      <c r="D619" s="16"/>
    </row>
    <row r="620">
      <c r="A620" s="16"/>
      <c r="B620" s="16"/>
      <c r="C620" s="16"/>
      <c r="D620" s="16"/>
    </row>
    <row r="621">
      <c r="A621" s="16"/>
      <c r="B621" s="16"/>
      <c r="C621" s="16"/>
      <c r="D621" s="16"/>
    </row>
    <row r="622">
      <c r="A622" s="16"/>
      <c r="B622" s="16"/>
      <c r="C622" s="16"/>
      <c r="D622" s="16"/>
    </row>
    <row r="623">
      <c r="A623" s="16"/>
      <c r="B623" s="16"/>
      <c r="C623" s="16"/>
      <c r="D623" s="16"/>
    </row>
    <row r="624">
      <c r="A624" s="16"/>
      <c r="B624" s="16"/>
      <c r="C624" s="16"/>
      <c r="D624" s="16"/>
    </row>
    <row r="625">
      <c r="A625" s="16"/>
      <c r="B625" s="16"/>
      <c r="C625" s="16"/>
      <c r="D625" s="16"/>
    </row>
    <row r="626">
      <c r="A626" s="16"/>
      <c r="B626" s="16"/>
      <c r="C626" s="16"/>
      <c r="D626" s="16"/>
    </row>
    <row r="627">
      <c r="A627" s="16"/>
      <c r="B627" s="16"/>
      <c r="C627" s="16"/>
      <c r="D627" s="16"/>
    </row>
    <row r="628">
      <c r="A628" s="16"/>
      <c r="B628" s="16"/>
      <c r="C628" s="16"/>
      <c r="D628" s="16"/>
    </row>
    <row r="629">
      <c r="A629" s="16"/>
      <c r="B629" s="16"/>
      <c r="C629" s="16"/>
      <c r="D629" s="16"/>
    </row>
    <row r="630">
      <c r="A630" s="16"/>
      <c r="B630" s="16"/>
      <c r="C630" s="16"/>
      <c r="D630" s="16"/>
    </row>
    <row r="631">
      <c r="A631" s="16"/>
      <c r="B631" s="16"/>
      <c r="C631" s="16"/>
      <c r="D631" s="16"/>
    </row>
    <row r="632">
      <c r="A632" s="16"/>
      <c r="B632" s="16"/>
      <c r="C632" s="16"/>
      <c r="D632" s="16"/>
    </row>
    <row r="633">
      <c r="A633" s="16"/>
      <c r="B633" s="16"/>
      <c r="C633" s="16"/>
      <c r="D633" s="16"/>
    </row>
    <row r="634">
      <c r="A634" s="16"/>
      <c r="B634" s="16"/>
      <c r="C634" s="16"/>
      <c r="D634" s="16"/>
    </row>
    <row r="635">
      <c r="A635" s="16"/>
      <c r="B635" s="16"/>
      <c r="C635" s="16"/>
      <c r="D635" s="16"/>
    </row>
    <row r="636">
      <c r="A636" s="16"/>
      <c r="B636" s="16"/>
      <c r="C636" s="16"/>
      <c r="D636" s="16"/>
    </row>
    <row r="637">
      <c r="A637" s="16"/>
      <c r="B637" s="16"/>
      <c r="C637" s="16"/>
      <c r="D637" s="16"/>
    </row>
    <row r="638">
      <c r="A638" s="16"/>
      <c r="B638" s="16"/>
      <c r="C638" s="16"/>
      <c r="D638" s="16"/>
    </row>
    <row r="639">
      <c r="A639" s="16"/>
      <c r="B639" s="16"/>
      <c r="C639" s="16"/>
      <c r="D639" s="16"/>
    </row>
    <row r="640">
      <c r="A640" s="16"/>
      <c r="B640" s="16"/>
      <c r="C640" s="16"/>
      <c r="D640" s="16"/>
    </row>
    <row r="641">
      <c r="A641" s="16"/>
      <c r="B641" s="16"/>
      <c r="C641" s="16"/>
      <c r="D641" s="16"/>
    </row>
    <row r="642">
      <c r="A642" s="16"/>
      <c r="B642" s="16"/>
      <c r="C642" s="16"/>
      <c r="D642" s="16"/>
    </row>
    <row r="643">
      <c r="A643" s="16"/>
      <c r="B643" s="16"/>
      <c r="C643" s="16"/>
      <c r="D643" s="16"/>
    </row>
    <row r="644">
      <c r="A644" s="16"/>
      <c r="B644" s="16"/>
      <c r="C644" s="16"/>
      <c r="D644" s="16"/>
    </row>
    <row r="645">
      <c r="A645" s="16"/>
      <c r="B645" s="16"/>
      <c r="C645" s="16"/>
      <c r="D645" s="16"/>
    </row>
    <row r="646">
      <c r="A646" s="16"/>
      <c r="B646" s="16"/>
      <c r="C646" s="16"/>
      <c r="D646" s="16"/>
    </row>
    <row r="647">
      <c r="A647" s="16"/>
      <c r="B647" s="16"/>
      <c r="C647" s="16"/>
      <c r="D647" s="16"/>
    </row>
    <row r="648">
      <c r="A648" s="16"/>
      <c r="B648" s="16"/>
      <c r="C648" s="16"/>
      <c r="D648" s="16"/>
    </row>
    <row r="649">
      <c r="A649" s="16"/>
      <c r="B649" s="16"/>
      <c r="C649" s="16"/>
      <c r="D649" s="16"/>
    </row>
    <row r="650">
      <c r="A650" s="16"/>
      <c r="B650" s="16"/>
      <c r="C650" s="16"/>
      <c r="D650" s="16"/>
    </row>
    <row r="651">
      <c r="A651" s="16"/>
      <c r="B651" s="16"/>
      <c r="C651" s="16"/>
      <c r="D651" s="16"/>
    </row>
    <row r="652">
      <c r="A652" s="16"/>
      <c r="B652" s="16"/>
      <c r="C652" s="16"/>
      <c r="D652" s="16"/>
    </row>
    <row r="653">
      <c r="A653" s="16"/>
      <c r="B653" s="16"/>
      <c r="C653" s="16"/>
      <c r="D653" s="16"/>
    </row>
    <row r="654">
      <c r="A654" s="16"/>
      <c r="B654" s="16"/>
      <c r="C654" s="16"/>
      <c r="D654" s="16"/>
    </row>
    <row r="655">
      <c r="A655" s="16"/>
      <c r="B655" s="16"/>
      <c r="C655" s="16"/>
      <c r="D655" s="16"/>
    </row>
    <row r="656">
      <c r="A656" s="16"/>
      <c r="B656" s="16"/>
      <c r="C656" s="16"/>
      <c r="D656" s="16"/>
    </row>
    <row r="657">
      <c r="A657" s="16"/>
      <c r="B657" s="16"/>
      <c r="C657" s="16"/>
      <c r="D657" s="16"/>
    </row>
    <row r="658">
      <c r="A658" s="16"/>
      <c r="B658" s="16"/>
      <c r="C658" s="16"/>
      <c r="D658" s="16"/>
    </row>
    <row r="659">
      <c r="A659" s="16"/>
      <c r="B659" s="16"/>
      <c r="C659" s="16"/>
      <c r="D659" s="16"/>
    </row>
    <row r="660">
      <c r="A660" s="16"/>
      <c r="B660" s="16"/>
      <c r="C660" s="16"/>
      <c r="D660" s="16"/>
    </row>
    <row r="661">
      <c r="A661" s="16"/>
      <c r="B661" s="16"/>
      <c r="C661" s="16"/>
      <c r="D661" s="16"/>
    </row>
    <row r="662">
      <c r="A662" s="16"/>
      <c r="B662" s="16"/>
      <c r="C662" s="16"/>
      <c r="D662" s="16"/>
    </row>
    <row r="663">
      <c r="A663" s="16"/>
      <c r="B663" s="16"/>
      <c r="C663" s="16"/>
      <c r="D663" s="16"/>
    </row>
    <row r="664">
      <c r="A664" s="16"/>
      <c r="B664" s="16"/>
      <c r="C664" s="16"/>
      <c r="D664" s="16"/>
    </row>
    <row r="665">
      <c r="A665" s="16"/>
      <c r="B665" s="16"/>
      <c r="C665" s="16"/>
      <c r="D665" s="16"/>
    </row>
    <row r="666">
      <c r="A666" s="16"/>
      <c r="B666" s="16"/>
      <c r="C666" s="16"/>
      <c r="D666" s="16"/>
    </row>
    <row r="667">
      <c r="A667" s="16"/>
      <c r="B667" s="16"/>
      <c r="C667" s="16"/>
      <c r="D667" s="16"/>
    </row>
    <row r="668">
      <c r="A668" s="16"/>
      <c r="B668" s="16"/>
      <c r="C668" s="16"/>
      <c r="D668" s="16"/>
    </row>
    <row r="669">
      <c r="A669" s="16"/>
      <c r="B669" s="16"/>
      <c r="C669" s="16"/>
      <c r="D669" s="16"/>
    </row>
    <row r="670">
      <c r="A670" s="16"/>
      <c r="B670" s="16"/>
      <c r="C670" s="16"/>
      <c r="D670" s="16"/>
    </row>
    <row r="671">
      <c r="A671" s="16"/>
      <c r="B671" s="16"/>
      <c r="C671" s="16"/>
      <c r="D671" s="16"/>
    </row>
    <row r="672">
      <c r="A672" s="16"/>
      <c r="B672" s="16"/>
      <c r="C672" s="16"/>
      <c r="D672" s="16"/>
    </row>
    <row r="673">
      <c r="A673" s="16"/>
      <c r="B673" s="16"/>
      <c r="C673" s="16"/>
      <c r="D673" s="16"/>
    </row>
    <row r="674">
      <c r="A674" s="16"/>
      <c r="B674" s="16"/>
      <c r="C674" s="16"/>
      <c r="D674" s="16"/>
    </row>
    <row r="675">
      <c r="A675" s="16"/>
      <c r="B675" s="16"/>
      <c r="C675" s="16"/>
      <c r="D675" s="16"/>
    </row>
    <row r="676">
      <c r="A676" s="16"/>
      <c r="B676" s="16"/>
      <c r="C676" s="16"/>
      <c r="D676" s="16"/>
    </row>
    <row r="677">
      <c r="A677" s="16"/>
      <c r="B677" s="16"/>
      <c r="C677" s="16"/>
      <c r="D677" s="16"/>
    </row>
    <row r="678">
      <c r="A678" s="16"/>
      <c r="B678" s="16"/>
      <c r="C678" s="16"/>
      <c r="D678" s="16"/>
    </row>
    <row r="679">
      <c r="A679" s="16"/>
      <c r="B679" s="16"/>
      <c r="C679" s="16"/>
      <c r="D679" s="16"/>
    </row>
    <row r="680">
      <c r="A680" s="16"/>
      <c r="B680" s="16"/>
      <c r="C680" s="16"/>
      <c r="D680" s="16"/>
    </row>
    <row r="681">
      <c r="A681" s="16"/>
      <c r="B681" s="16"/>
      <c r="C681" s="16"/>
      <c r="D681" s="16"/>
    </row>
    <row r="682">
      <c r="A682" s="16"/>
      <c r="B682" s="16"/>
      <c r="C682" s="16"/>
      <c r="D682" s="16"/>
    </row>
    <row r="683">
      <c r="A683" s="16"/>
      <c r="B683" s="16"/>
      <c r="C683" s="16"/>
      <c r="D683" s="16"/>
    </row>
    <row r="684">
      <c r="A684" s="16"/>
      <c r="B684" s="16"/>
      <c r="C684" s="16"/>
      <c r="D684" s="16"/>
    </row>
    <row r="685">
      <c r="A685" s="16"/>
      <c r="B685" s="16"/>
      <c r="C685" s="16"/>
      <c r="D685" s="16"/>
    </row>
    <row r="686">
      <c r="A686" s="16"/>
      <c r="B686" s="16"/>
      <c r="C686" s="16"/>
      <c r="D686" s="16"/>
    </row>
    <row r="687">
      <c r="A687" s="16"/>
      <c r="B687" s="16"/>
      <c r="C687" s="16"/>
      <c r="D687" s="16"/>
    </row>
    <row r="688">
      <c r="A688" s="16"/>
      <c r="B688" s="16"/>
      <c r="C688" s="16"/>
      <c r="D688" s="16"/>
    </row>
    <row r="689">
      <c r="A689" s="16"/>
      <c r="B689" s="16"/>
      <c r="C689" s="16"/>
      <c r="D689" s="16"/>
    </row>
    <row r="690">
      <c r="A690" s="16"/>
      <c r="B690" s="16"/>
      <c r="C690" s="16"/>
      <c r="D690" s="16"/>
    </row>
    <row r="691">
      <c r="A691" s="16"/>
      <c r="B691" s="16"/>
      <c r="C691" s="16"/>
      <c r="D691" s="16"/>
    </row>
    <row r="692">
      <c r="A692" s="16"/>
      <c r="B692" s="16"/>
      <c r="C692" s="16"/>
      <c r="D692" s="16"/>
    </row>
    <row r="693">
      <c r="A693" s="16"/>
      <c r="B693" s="16"/>
      <c r="C693" s="16"/>
      <c r="D693" s="16"/>
    </row>
    <row r="694">
      <c r="A694" s="16"/>
      <c r="B694" s="16"/>
      <c r="C694" s="16"/>
      <c r="D694" s="16"/>
    </row>
    <row r="695">
      <c r="A695" s="16"/>
      <c r="B695" s="16"/>
      <c r="C695" s="16"/>
      <c r="D695" s="16"/>
    </row>
    <row r="696">
      <c r="A696" s="16"/>
      <c r="B696" s="16"/>
      <c r="C696" s="16"/>
      <c r="D696" s="16"/>
    </row>
    <row r="697">
      <c r="A697" s="16"/>
      <c r="B697" s="16"/>
      <c r="C697" s="16"/>
      <c r="D697" s="16"/>
    </row>
    <row r="698">
      <c r="A698" s="16"/>
      <c r="B698" s="16"/>
      <c r="C698" s="16"/>
      <c r="D698" s="16"/>
    </row>
    <row r="699">
      <c r="A699" s="16"/>
      <c r="B699" s="16"/>
      <c r="C699" s="16"/>
      <c r="D699" s="16"/>
    </row>
    <row r="700">
      <c r="A700" s="16"/>
      <c r="B700" s="16"/>
      <c r="C700" s="16"/>
      <c r="D700" s="16"/>
    </row>
    <row r="701">
      <c r="A701" s="16"/>
      <c r="B701" s="16"/>
      <c r="C701" s="16"/>
      <c r="D701" s="16"/>
    </row>
    <row r="702">
      <c r="A702" s="16"/>
      <c r="B702" s="16"/>
      <c r="C702" s="16"/>
      <c r="D702" s="16"/>
    </row>
    <row r="703">
      <c r="A703" s="16"/>
      <c r="B703" s="16"/>
      <c r="C703" s="16"/>
      <c r="D703" s="16"/>
    </row>
    <row r="704">
      <c r="A704" s="16"/>
      <c r="B704" s="16"/>
      <c r="C704" s="16"/>
      <c r="D704" s="16"/>
    </row>
    <row r="705">
      <c r="A705" s="16"/>
      <c r="B705" s="16"/>
      <c r="C705" s="16"/>
      <c r="D705" s="16"/>
    </row>
    <row r="706">
      <c r="A706" s="16"/>
      <c r="B706" s="16"/>
      <c r="C706" s="16"/>
      <c r="D706" s="16"/>
    </row>
    <row r="707">
      <c r="A707" s="16"/>
      <c r="B707" s="16"/>
      <c r="C707" s="16"/>
      <c r="D707" s="16"/>
    </row>
    <row r="708">
      <c r="A708" s="16"/>
      <c r="B708" s="16"/>
      <c r="C708" s="16"/>
      <c r="D708" s="16"/>
    </row>
    <row r="709">
      <c r="A709" s="16"/>
      <c r="B709" s="16"/>
      <c r="C709" s="16"/>
      <c r="D709" s="16"/>
    </row>
    <row r="710">
      <c r="A710" s="16"/>
      <c r="B710" s="16"/>
      <c r="C710" s="16"/>
      <c r="D710" s="16"/>
    </row>
    <row r="711">
      <c r="A711" s="16"/>
      <c r="B711" s="16"/>
      <c r="C711" s="16"/>
      <c r="D711" s="16"/>
    </row>
    <row r="712">
      <c r="A712" s="16"/>
      <c r="B712" s="16"/>
      <c r="C712" s="16"/>
      <c r="D712" s="16"/>
    </row>
    <row r="713">
      <c r="A713" s="16"/>
      <c r="B713" s="16"/>
      <c r="C713" s="16"/>
      <c r="D713" s="16"/>
    </row>
    <row r="714">
      <c r="A714" s="16"/>
      <c r="B714" s="16"/>
      <c r="C714" s="16"/>
      <c r="D714" s="16"/>
    </row>
    <row r="715">
      <c r="A715" s="16"/>
      <c r="B715" s="16"/>
      <c r="C715" s="16"/>
      <c r="D715" s="16"/>
    </row>
    <row r="716">
      <c r="A716" s="16"/>
      <c r="B716" s="16"/>
      <c r="C716" s="16"/>
      <c r="D716" s="16"/>
    </row>
    <row r="717">
      <c r="A717" s="16"/>
      <c r="B717" s="16"/>
      <c r="C717" s="16"/>
      <c r="D717" s="16"/>
    </row>
    <row r="718">
      <c r="A718" s="16"/>
      <c r="B718" s="16"/>
      <c r="C718" s="16"/>
      <c r="D718" s="16"/>
    </row>
    <row r="719">
      <c r="A719" s="16"/>
      <c r="B719" s="16"/>
      <c r="C719" s="16"/>
      <c r="D719" s="16"/>
    </row>
    <row r="720">
      <c r="A720" s="16"/>
      <c r="B720" s="16"/>
      <c r="C720" s="16"/>
      <c r="D720" s="16"/>
    </row>
    <row r="721">
      <c r="A721" s="16"/>
      <c r="B721" s="16"/>
      <c r="C721" s="16"/>
      <c r="D721" s="16"/>
    </row>
    <row r="722">
      <c r="A722" s="16"/>
      <c r="B722" s="16"/>
      <c r="C722" s="16"/>
      <c r="D722" s="16"/>
    </row>
    <row r="723">
      <c r="A723" s="16"/>
      <c r="B723" s="16"/>
      <c r="C723" s="16"/>
      <c r="D723" s="16"/>
    </row>
    <row r="724">
      <c r="A724" s="16"/>
      <c r="B724" s="16"/>
      <c r="C724" s="16"/>
      <c r="D724" s="16"/>
    </row>
    <row r="725">
      <c r="A725" s="16"/>
      <c r="B725" s="16"/>
      <c r="C725" s="16"/>
      <c r="D725" s="16"/>
    </row>
    <row r="726">
      <c r="A726" s="16"/>
      <c r="B726" s="16"/>
      <c r="C726" s="16"/>
      <c r="D726" s="16"/>
    </row>
    <row r="727">
      <c r="A727" s="16"/>
      <c r="B727" s="16"/>
      <c r="C727" s="16"/>
      <c r="D727" s="16"/>
    </row>
    <row r="728">
      <c r="A728" s="16"/>
      <c r="B728" s="16"/>
      <c r="C728" s="16"/>
      <c r="D728" s="16"/>
    </row>
    <row r="729">
      <c r="A729" s="16"/>
      <c r="B729" s="16"/>
      <c r="C729" s="16"/>
      <c r="D729" s="16"/>
    </row>
    <row r="730">
      <c r="A730" s="16"/>
      <c r="B730" s="16"/>
      <c r="C730" s="16"/>
      <c r="D730" s="16"/>
    </row>
    <row r="731">
      <c r="A731" s="16"/>
      <c r="B731" s="16"/>
      <c r="C731" s="16"/>
      <c r="D731" s="16"/>
    </row>
    <row r="732">
      <c r="A732" s="16"/>
      <c r="B732" s="16"/>
      <c r="C732" s="16"/>
      <c r="D732" s="16"/>
    </row>
    <row r="733">
      <c r="A733" s="16"/>
      <c r="B733" s="16"/>
      <c r="C733" s="16"/>
      <c r="D733" s="16"/>
    </row>
    <row r="734">
      <c r="A734" s="16"/>
      <c r="B734" s="16"/>
      <c r="C734" s="16"/>
      <c r="D734" s="16"/>
    </row>
    <row r="735">
      <c r="A735" s="16"/>
      <c r="B735" s="16"/>
      <c r="C735" s="16"/>
      <c r="D735" s="16"/>
    </row>
    <row r="736">
      <c r="A736" s="16"/>
      <c r="B736" s="16"/>
      <c r="C736" s="16"/>
      <c r="D736" s="16"/>
    </row>
    <row r="737">
      <c r="A737" s="16"/>
      <c r="B737" s="16"/>
      <c r="C737" s="16"/>
      <c r="D737" s="16"/>
    </row>
    <row r="738">
      <c r="A738" s="16"/>
      <c r="B738" s="16"/>
      <c r="C738" s="16"/>
      <c r="D738" s="16"/>
    </row>
    <row r="739">
      <c r="A739" s="16"/>
      <c r="B739" s="16"/>
      <c r="C739" s="16"/>
      <c r="D739" s="16"/>
    </row>
    <row r="740">
      <c r="A740" s="16"/>
      <c r="B740" s="16"/>
      <c r="C740" s="16"/>
      <c r="D740" s="16"/>
    </row>
    <row r="741">
      <c r="A741" s="16"/>
      <c r="B741" s="16"/>
      <c r="C741" s="16"/>
      <c r="D741" s="16"/>
    </row>
    <row r="742">
      <c r="A742" s="16"/>
      <c r="B742" s="16"/>
      <c r="C742" s="16"/>
      <c r="D742" s="16"/>
    </row>
    <row r="743">
      <c r="A743" s="16"/>
      <c r="B743" s="16"/>
      <c r="C743" s="16"/>
      <c r="D743" s="16"/>
    </row>
    <row r="744">
      <c r="A744" s="16"/>
      <c r="B744" s="16"/>
      <c r="C744" s="16"/>
      <c r="D744" s="16"/>
    </row>
    <row r="745">
      <c r="A745" s="16"/>
      <c r="B745" s="16"/>
      <c r="C745" s="16"/>
      <c r="D745" s="16"/>
    </row>
    <row r="746">
      <c r="A746" s="16"/>
      <c r="B746" s="16"/>
      <c r="C746" s="16"/>
      <c r="D746" s="16"/>
    </row>
    <row r="747">
      <c r="A747" s="16"/>
      <c r="B747" s="16"/>
      <c r="C747" s="16"/>
      <c r="D747" s="16"/>
    </row>
    <row r="748">
      <c r="A748" s="16"/>
      <c r="B748" s="16"/>
      <c r="C748" s="16"/>
      <c r="D748" s="16"/>
    </row>
    <row r="749">
      <c r="A749" s="16"/>
      <c r="B749" s="16"/>
      <c r="C749" s="16"/>
      <c r="D749" s="16"/>
    </row>
    <row r="750">
      <c r="A750" s="16"/>
      <c r="B750" s="16"/>
      <c r="C750" s="16"/>
      <c r="D750" s="16"/>
    </row>
    <row r="751">
      <c r="A751" s="16"/>
      <c r="B751" s="16"/>
      <c r="C751" s="16"/>
      <c r="D751" s="16"/>
    </row>
    <row r="752">
      <c r="A752" s="16"/>
      <c r="B752" s="16"/>
      <c r="C752" s="16"/>
      <c r="D752" s="16"/>
    </row>
    <row r="753">
      <c r="A753" s="16"/>
      <c r="B753" s="16"/>
      <c r="C753" s="16"/>
      <c r="D753" s="16"/>
    </row>
    <row r="754">
      <c r="A754" s="16"/>
      <c r="B754" s="16"/>
      <c r="C754" s="16"/>
      <c r="D754" s="16"/>
    </row>
    <row r="755">
      <c r="A755" s="16"/>
      <c r="B755" s="16"/>
      <c r="C755" s="16"/>
      <c r="D755" s="16"/>
    </row>
    <row r="756">
      <c r="A756" s="16"/>
      <c r="B756" s="16"/>
      <c r="C756" s="16"/>
      <c r="D756" s="16"/>
    </row>
    <row r="757">
      <c r="A757" s="16"/>
      <c r="B757" s="16"/>
      <c r="C757" s="16"/>
      <c r="D757" s="16"/>
    </row>
    <row r="758">
      <c r="A758" s="16"/>
      <c r="B758" s="16"/>
      <c r="C758" s="16"/>
      <c r="D758" s="16"/>
    </row>
    <row r="759">
      <c r="A759" s="16"/>
      <c r="B759" s="16"/>
      <c r="C759" s="16"/>
      <c r="D759" s="16"/>
    </row>
    <row r="760">
      <c r="A760" s="16"/>
      <c r="B760" s="16"/>
      <c r="C760" s="16"/>
      <c r="D760" s="16"/>
    </row>
    <row r="761">
      <c r="A761" s="16"/>
      <c r="B761" s="16"/>
      <c r="C761" s="16"/>
      <c r="D761" s="16"/>
    </row>
    <row r="762">
      <c r="A762" s="16"/>
      <c r="B762" s="16"/>
      <c r="C762" s="16"/>
      <c r="D762" s="16"/>
    </row>
    <row r="763">
      <c r="A763" s="16"/>
      <c r="B763" s="16"/>
      <c r="C763" s="16"/>
      <c r="D763" s="16"/>
    </row>
    <row r="764">
      <c r="A764" s="16"/>
      <c r="B764" s="16"/>
      <c r="C764" s="16"/>
      <c r="D764" s="16"/>
    </row>
    <row r="765">
      <c r="A765" s="16"/>
      <c r="B765" s="16"/>
      <c r="C765" s="16"/>
      <c r="D765" s="16"/>
    </row>
    <row r="766">
      <c r="A766" s="16"/>
      <c r="B766" s="16"/>
      <c r="C766" s="16"/>
      <c r="D766" s="16"/>
    </row>
    <row r="767">
      <c r="A767" s="16"/>
      <c r="B767" s="16"/>
      <c r="C767" s="16"/>
      <c r="D767" s="16"/>
    </row>
    <row r="768">
      <c r="A768" s="16"/>
      <c r="B768" s="16"/>
      <c r="C768" s="16"/>
      <c r="D768" s="16"/>
    </row>
    <row r="769">
      <c r="A769" s="16"/>
      <c r="B769" s="16"/>
      <c r="C769" s="16"/>
      <c r="D769" s="16"/>
    </row>
    <row r="770">
      <c r="A770" s="16"/>
      <c r="B770" s="16"/>
      <c r="C770" s="16"/>
      <c r="D770" s="16"/>
    </row>
    <row r="771">
      <c r="A771" s="16"/>
      <c r="B771" s="16"/>
      <c r="C771" s="16"/>
      <c r="D771" s="16"/>
    </row>
    <row r="772">
      <c r="A772" s="16"/>
      <c r="B772" s="16"/>
      <c r="C772" s="16"/>
      <c r="D772" s="16"/>
    </row>
    <row r="773">
      <c r="A773" s="16"/>
      <c r="B773" s="16"/>
      <c r="C773" s="16"/>
      <c r="D773" s="16"/>
    </row>
    <row r="774">
      <c r="A774" s="16"/>
      <c r="B774" s="16"/>
      <c r="C774" s="16"/>
      <c r="D774" s="16"/>
    </row>
    <row r="775">
      <c r="A775" s="16"/>
      <c r="B775" s="16"/>
      <c r="C775" s="16"/>
      <c r="D775" s="16"/>
    </row>
    <row r="776">
      <c r="A776" s="16"/>
      <c r="B776" s="16"/>
      <c r="C776" s="16"/>
      <c r="D776" s="16"/>
    </row>
    <row r="777">
      <c r="A777" s="16"/>
      <c r="B777" s="16"/>
      <c r="C777" s="16"/>
      <c r="D777" s="16"/>
    </row>
    <row r="778">
      <c r="A778" s="16"/>
      <c r="B778" s="16"/>
      <c r="C778" s="16"/>
      <c r="D778" s="16"/>
    </row>
    <row r="779">
      <c r="A779" s="16"/>
      <c r="B779" s="16"/>
      <c r="C779" s="16"/>
      <c r="D779" s="16"/>
    </row>
    <row r="780">
      <c r="A780" s="16"/>
      <c r="B780" s="16"/>
      <c r="C780" s="16"/>
      <c r="D780" s="16"/>
    </row>
    <row r="781">
      <c r="A781" s="16"/>
      <c r="B781" s="16"/>
      <c r="C781" s="16"/>
      <c r="D781" s="16"/>
    </row>
    <row r="782">
      <c r="A782" s="16"/>
      <c r="B782" s="16"/>
      <c r="C782" s="16"/>
      <c r="D782" s="16"/>
    </row>
    <row r="783">
      <c r="A783" s="16"/>
      <c r="B783" s="16"/>
      <c r="C783" s="16"/>
      <c r="D783" s="16"/>
    </row>
    <row r="784">
      <c r="A784" s="16"/>
      <c r="B784" s="16"/>
      <c r="C784" s="16"/>
      <c r="D784" s="16"/>
    </row>
    <row r="785">
      <c r="A785" s="16"/>
      <c r="B785" s="16"/>
      <c r="C785" s="16"/>
      <c r="D785" s="16"/>
    </row>
    <row r="786">
      <c r="A786" s="16"/>
      <c r="B786" s="16"/>
      <c r="C786" s="16"/>
      <c r="D786" s="16"/>
    </row>
    <row r="787">
      <c r="A787" s="16"/>
      <c r="B787" s="16"/>
      <c r="C787" s="16"/>
      <c r="D787" s="16"/>
    </row>
    <row r="788">
      <c r="A788" s="16"/>
      <c r="B788" s="16"/>
      <c r="C788" s="16"/>
      <c r="D788" s="16"/>
    </row>
    <row r="789">
      <c r="A789" s="16"/>
      <c r="B789" s="16"/>
      <c r="C789" s="16"/>
      <c r="D789" s="16"/>
    </row>
    <row r="790">
      <c r="A790" s="16"/>
      <c r="B790" s="16"/>
      <c r="C790" s="16"/>
      <c r="D790" s="16"/>
    </row>
    <row r="791">
      <c r="A791" s="16"/>
      <c r="B791" s="16"/>
      <c r="C791" s="16"/>
      <c r="D791" s="16"/>
    </row>
    <row r="792">
      <c r="A792" s="16"/>
      <c r="B792" s="16"/>
      <c r="C792" s="16"/>
      <c r="D792" s="16"/>
    </row>
    <row r="793">
      <c r="A793" s="16"/>
      <c r="B793" s="16"/>
      <c r="C793" s="16"/>
      <c r="D793" s="16"/>
    </row>
    <row r="794">
      <c r="A794" s="16"/>
      <c r="B794" s="16"/>
      <c r="C794" s="16"/>
      <c r="D794" s="16"/>
    </row>
    <row r="795">
      <c r="A795" s="16"/>
      <c r="B795" s="16"/>
      <c r="C795" s="16"/>
      <c r="D795" s="16"/>
    </row>
    <row r="796">
      <c r="A796" s="16"/>
      <c r="B796" s="16"/>
      <c r="C796" s="16"/>
      <c r="D796" s="16"/>
    </row>
    <row r="797">
      <c r="A797" s="16"/>
      <c r="B797" s="16"/>
      <c r="C797" s="16"/>
      <c r="D797" s="16"/>
    </row>
    <row r="798">
      <c r="A798" s="16"/>
      <c r="B798" s="16"/>
      <c r="C798" s="16"/>
      <c r="D798" s="16"/>
    </row>
    <row r="799">
      <c r="A799" s="16"/>
      <c r="B799" s="16"/>
      <c r="C799" s="16"/>
      <c r="D799" s="16"/>
    </row>
    <row r="800">
      <c r="A800" s="16"/>
      <c r="B800" s="16"/>
      <c r="C800" s="16"/>
      <c r="D800" s="16"/>
    </row>
    <row r="801">
      <c r="A801" s="16"/>
      <c r="B801" s="16"/>
      <c r="C801" s="16"/>
      <c r="D801" s="16"/>
    </row>
    <row r="802">
      <c r="A802" s="16"/>
      <c r="B802" s="16"/>
      <c r="C802" s="16"/>
      <c r="D802" s="16"/>
    </row>
    <row r="803">
      <c r="A803" s="16"/>
      <c r="B803" s="16"/>
      <c r="C803" s="16"/>
      <c r="D803" s="16"/>
    </row>
    <row r="804">
      <c r="A804" s="16"/>
      <c r="B804" s="16"/>
      <c r="C804" s="16"/>
      <c r="D804" s="16"/>
    </row>
    <row r="805">
      <c r="A805" s="16"/>
      <c r="B805" s="16"/>
      <c r="C805" s="16"/>
      <c r="D805" s="16"/>
    </row>
    <row r="806">
      <c r="A806" s="16"/>
      <c r="B806" s="16"/>
      <c r="C806" s="16"/>
      <c r="D806" s="16"/>
    </row>
    <row r="807">
      <c r="A807" s="16"/>
      <c r="B807" s="16"/>
      <c r="C807" s="16"/>
      <c r="D807" s="16"/>
    </row>
    <row r="808">
      <c r="A808" s="16"/>
      <c r="B808" s="16"/>
      <c r="C808" s="16"/>
      <c r="D808" s="16"/>
    </row>
    <row r="809">
      <c r="A809" s="16"/>
      <c r="B809" s="16"/>
      <c r="C809" s="16"/>
      <c r="D809" s="16"/>
    </row>
    <row r="810">
      <c r="A810" s="16"/>
      <c r="B810" s="16"/>
      <c r="C810" s="16"/>
      <c r="D810" s="16"/>
    </row>
    <row r="811">
      <c r="A811" s="16"/>
      <c r="B811" s="16"/>
      <c r="C811" s="16"/>
      <c r="D811" s="16"/>
    </row>
    <row r="812">
      <c r="A812" s="16"/>
      <c r="B812" s="16"/>
      <c r="C812" s="16"/>
      <c r="D812" s="16"/>
    </row>
    <row r="813">
      <c r="A813" s="16"/>
      <c r="B813" s="16"/>
      <c r="C813" s="16"/>
      <c r="D813" s="16"/>
    </row>
    <row r="814">
      <c r="A814" s="16"/>
      <c r="B814" s="16"/>
      <c r="C814" s="16"/>
      <c r="D814" s="16"/>
    </row>
    <row r="815">
      <c r="A815" s="16"/>
      <c r="B815" s="16"/>
      <c r="C815" s="16"/>
      <c r="D815" s="16"/>
    </row>
    <row r="816">
      <c r="A816" s="16"/>
      <c r="B816" s="16"/>
      <c r="C816" s="16"/>
      <c r="D816" s="16"/>
    </row>
    <row r="817">
      <c r="A817" s="16"/>
      <c r="B817" s="16"/>
      <c r="C817" s="16"/>
      <c r="D817" s="16"/>
    </row>
    <row r="818">
      <c r="A818" s="16"/>
      <c r="B818" s="16"/>
      <c r="C818" s="16"/>
      <c r="D818" s="16"/>
    </row>
    <row r="819">
      <c r="A819" s="16"/>
      <c r="B819" s="16"/>
      <c r="C819" s="16"/>
      <c r="D819" s="16"/>
    </row>
    <row r="820">
      <c r="A820" s="16"/>
      <c r="B820" s="16"/>
      <c r="C820" s="16"/>
      <c r="D820" s="16"/>
    </row>
    <row r="821">
      <c r="A821" s="16"/>
      <c r="B821" s="16"/>
      <c r="C821" s="16"/>
      <c r="D821" s="16"/>
    </row>
    <row r="822">
      <c r="A822" s="16"/>
      <c r="B822" s="16"/>
      <c r="C822" s="16"/>
      <c r="D822" s="16"/>
    </row>
    <row r="823">
      <c r="A823" s="16"/>
      <c r="B823" s="16"/>
      <c r="C823" s="16"/>
      <c r="D823" s="16"/>
    </row>
    <row r="824">
      <c r="A824" s="16"/>
      <c r="B824" s="16"/>
      <c r="C824" s="16"/>
      <c r="D824" s="16"/>
    </row>
    <row r="825">
      <c r="A825" s="16"/>
      <c r="B825" s="16"/>
      <c r="C825" s="16"/>
      <c r="D825" s="16"/>
    </row>
    <row r="826">
      <c r="A826" s="16"/>
      <c r="B826" s="16"/>
      <c r="C826" s="16"/>
      <c r="D826" s="16"/>
    </row>
    <row r="827">
      <c r="A827" s="16"/>
      <c r="B827" s="16"/>
      <c r="C827" s="16"/>
      <c r="D827" s="16"/>
    </row>
    <row r="828">
      <c r="A828" s="16"/>
      <c r="B828" s="16"/>
      <c r="C828" s="16"/>
      <c r="D828" s="16"/>
    </row>
    <row r="829">
      <c r="A829" s="16"/>
      <c r="B829" s="16"/>
      <c r="C829" s="16"/>
      <c r="D829" s="16"/>
    </row>
    <row r="830">
      <c r="A830" s="16"/>
      <c r="B830" s="16"/>
      <c r="C830" s="16"/>
      <c r="D830" s="16"/>
    </row>
    <row r="831">
      <c r="A831" s="16"/>
      <c r="B831" s="16"/>
      <c r="C831" s="16"/>
      <c r="D831" s="16"/>
    </row>
    <row r="832">
      <c r="A832" s="16"/>
      <c r="B832" s="16"/>
      <c r="C832" s="16"/>
      <c r="D832" s="16"/>
    </row>
    <row r="833">
      <c r="A833" s="16"/>
      <c r="B833" s="16"/>
      <c r="C833" s="16"/>
      <c r="D833" s="16"/>
    </row>
    <row r="834">
      <c r="A834" s="16"/>
      <c r="B834" s="16"/>
      <c r="C834" s="16"/>
      <c r="D834" s="16"/>
    </row>
    <row r="835">
      <c r="A835" s="16"/>
      <c r="B835" s="16"/>
      <c r="C835" s="16"/>
      <c r="D835" s="16"/>
    </row>
    <row r="836">
      <c r="A836" s="16"/>
      <c r="B836" s="16"/>
      <c r="C836" s="16"/>
      <c r="D836" s="16"/>
    </row>
    <row r="837">
      <c r="A837" s="16"/>
      <c r="B837" s="16"/>
      <c r="C837" s="16"/>
      <c r="D837" s="16"/>
    </row>
    <row r="838">
      <c r="A838" s="16"/>
      <c r="B838" s="16"/>
      <c r="C838" s="16"/>
      <c r="D838" s="16"/>
    </row>
    <row r="839">
      <c r="A839" s="16"/>
      <c r="B839" s="16"/>
      <c r="C839" s="16"/>
      <c r="D839" s="16"/>
    </row>
    <row r="840">
      <c r="A840" s="16"/>
      <c r="B840" s="16"/>
      <c r="C840" s="16"/>
      <c r="D840" s="16"/>
    </row>
    <row r="841">
      <c r="A841" s="16"/>
      <c r="B841" s="16"/>
      <c r="C841" s="16"/>
      <c r="D841" s="16"/>
    </row>
    <row r="842">
      <c r="A842" s="16"/>
      <c r="B842" s="16"/>
      <c r="C842" s="16"/>
      <c r="D842" s="16"/>
    </row>
    <row r="843">
      <c r="A843" s="16"/>
      <c r="B843" s="16"/>
      <c r="C843" s="16"/>
      <c r="D843" s="16"/>
    </row>
    <row r="844">
      <c r="A844" s="16"/>
      <c r="B844" s="16"/>
      <c r="C844" s="16"/>
      <c r="D844" s="16"/>
    </row>
    <row r="845">
      <c r="A845" s="16"/>
      <c r="B845" s="16"/>
      <c r="C845" s="16"/>
      <c r="D845" s="16"/>
    </row>
    <row r="846">
      <c r="A846" s="16"/>
      <c r="B846" s="16"/>
      <c r="C846" s="16"/>
      <c r="D846" s="16"/>
    </row>
    <row r="847">
      <c r="A847" s="16"/>
      <c r="B847" s="16"/>
      <c r="C847" s="16"/>
      <c r="D847" s="16"/>
    </row>
    <row r="848">
      <c r="A848" s="16"/>
      <c r="B848" s="16"/>
      <c r="C848" s="16"/>
      <c r="D848" s="16"/>
    </row>
    <row r="849">
      <c r="A849" s="16"/>
      <c r="B849" s="16"/>
      <c r="C849" s="16"/>
      <c r="D849" s="16"/>
    </row>
    <row r="850">
      <c r="A850" s="16"/>
      <c r="B850" s="16"/>
      <c r="C850" s="16"/>
      <c r="D850" s="16"/>
    </row>
    <row r="851">
      <c r="A851" s="16"/>
      <c r="B851" s="16"/>
      <c r="C851" s="16"/>
      <c r="D851" s="16"/>
    </row>
    <row r="852">
      <c r="A852" s="16"/>
      <c r="B852" s="16"/>
      <c r="C852" s="16"/>
      <c r="D852" s="16"/>
    </row>
    <row r="853">
      <c r="A853" s="16"/>
      <c r="B853" s="16"/>
      <c r="C853" s="16"/>
      <c r="D853" s="16"/>
    </row>
    <row r="854">
      <c r="A854" s="16"/>
      <c r="B854" s="16"/>
      <c r="C854" s="16"/>
      <c r="D854" s="16"/>
    </row>
    <row r="855">
      <c r="A855" s="16"/>
      <c r="B855" s="16"/>
      <c r="C855" s="16"/>
      <c r="D855" s="16"/>
    </row>
    <row r="856">
      <c r="A856" s="16"/>
      <c r="B856" s="16"/>
      <c r="C856" s="16"/>
      <c r="D856" s="16"/>
    </row>
    <row r="857">
      <c r="A857" s="16"/>
      <c r="B857" s="16"/>
      <c r="C857" s="16"/>
      <c r="D857" s="16"/>
    </row>
    <row r="858">
      <c r="A858" s="16"/>
      <c r="B858" s="16"/>
      <c r="C858" s="16"/>
      <c r="D858" s="16"/>
    </row>
    <row r="859">
      <c r="A859" s="16"/>
      <c r="B859" s="16"/>
      <c r="C859" s="16"/>
      <c r="D859" s="16"/>
    </row>
    <row r="860">
      <c r="A860" s="16"/>
      <c r="B860" s="16"/>
      <c r="C860" s="16"/>
      <c r="D860" s="16"/>
    </row>
    <row r="861">
      <c r="A861" s="16"/>
      <c r="B861" s="16"/>
      <c r="C861" s="16"/>
      <c r="D861" s="16"/>
    </row>
    <row r="862">
      <c r="A862" s="16"/>
      <c r="B862" s="16"/>
      <c r="C862" s="16"/>
      <c r="D862" s="16"/>
    </row>
    <row r="863">
      <c r="A863" s="16"/>
      <c r="B863" s="16"/>
      <c r="C863" s="16"/>
      <c r="D863" s="16"/>
    </row>
    <row r="864">
      <c r="A864" s="16"/>
      <c r="B864" s="16"/>
      <c r="C864" s="16"/>
      <c r="D864" s="16"/>
    </row>
    <row r="865">
      <c r="A865" s="16"/>
      <c r="B865" s="16"/>
      <c r="C865" s="16"/>
      <c r="D865" s="16"/>
    </row>
    <row r="866">
      <c r="A866" s="16"/>
      <c r="B866" s="16"/>
      <c r="C866" s="16"/>
      <c r="D866" s="16"/>
    </row>
    <row r="867">
      <c r="A867" s="16"/>
      <c r="B867" s="16"/>
      <c r="C867" s="16"/>
      <c r="D867" s="16"/>
    </row>
    <row r="868">
      <c r="A868" s="16"/>
      <c r="B868" s="16"/>
      <c r="C868" s="16"/>
      <c r="D868" s="16"/>
    </row>
    <row r="869">
      <c r="A869" s="16"/>
      <c r="B869" s="16"/>
      <c r="C869" s="16"/>
      <c r="D869" s="16"/>
    </row>
    <row r="870">
      <c r="A870" s="16"/>
      <c r="B870" s="16"/>
      <c r="C870" s="16"/>
      <c r="D870" s="16"/>
    </row>
    <row r="871">
      <c r="A871" s="16"/>
      <c r="B871" s="16"/>
      <c r="C871" s="16"/>
      <c r="D871" s="16"/>
    </row>
    <row r="872">
      <c r="A872" s="16"/>
      <c r="B872" s="16"/>
      <c r="C872" s="16"/>
      <c r="D872" s="16"/>
    </row>
    <row r="873">
      <c r="A873" s="16"/>
      <c r="B873" s="16"/>
      <c r="C873" s="16"/>
      <c r="D873" s="16"/>
    </row>
    <row r="874">
      <c r="A874" s="16"/>
      <c r="B874" s="16"/>
      <c r="C874" s="16"/>
      <c r="D874" s="16"/>
    </row>
    <row r="875">
      <c r="A875" s="16"/>
      <c r="B875" s="16"/>
      <c r="C875" s="16"/>
      <c r="D875" s="16"/>
    </row>
    <row r="876">
      <c r="A876" s="16"/>
      <c r="B876" s="16"/>
      <c r="C876" s="16"/>
      <c r="D876" s="16"/>
    </row>
    <row r="877">
      <c r="A877" s="16"/>
      <c r="B877" s="16"/>
      <c r="C877" s="16"/>
      <c r="D877" s="16"/>
    </row>
    <row r="878">
      <c r="A878" s="16"/>
      <c r="B878" s="16"/>
      <c r="C878" s="16"/>
      <c r="D878" s="16"/>
    </row>
    <row r="879">
      <c r="A879" s="16"/>
      <c r="B879" s="16"/>
      <c r="C879" s="16"/>
      <c r="D879" s="16"/>
    </row>
    <row r="880">
      <c r="A880" s="16"/>
      <c r="B880" s="16"/>
      <c r="C880" s="16"/>
      <c r="D880" s="16"/>
    </row>
    <row r="881">
      <c r="A881" s="16"/>
      <c r="B881" s="16"/>
      <c r="C881" s="16"/>
      <c r="D881" s="16"/>
    </row>
    <row r="882">
      <c r="A882" s="16"/>
      <c r="B882" s="16"/>
      <c r="C882" s="16"/>
      <c r="D882" s="16"/>
    </row>
    <row r="883">
      <c r="A883" s="16"/>
      <c r="B883" s="16"/>
      <c r="C883" s="16"/>
      <c r="D883" s="16"/>
    </row>
    <row r="884">
      <c r="A884" s="16"/>
      <c r="B884" s="16"/>
      <c r="C884" s="16"/>
      <c r="D884" s="16"/>
    </row>
    <row r="885">
      <c r="A885" s="16"/>
      <c r="B885" s="16"/>
      <c r="C885" s="16"/>
      <c r="D885" s="16"/>
    </row>
    <row r="886">
      <c r="A886" s="16"/>
      <c r="B886" s="16"/>
      <c r="C886" s="16"/>
      <c r="D886" s="16"/>
    </row>
    <row r="887">
      <c r="A887" s="16"/>
      <c r="B887" s="16"/>
      <c r="C887" s="16"/>
      <c r="D887" s="16"/>
    </row>
    <row r="888">
      <c r="A888" s="16"/>
      <c r="B888" s="16"/>
      <c r="C888" s="16"/>
      <c r="D888" s="16"/>
    </row>
    <row r="889">
      <c r="A889" s="16"/>
      <c r="B889" s="16"/>
      <c r="C889" s="16"/>
      <c r="D889" s="16"/>
    </row>
    <row r="890">
      <c r="A890" s="16"/>
      <c r="B890" s="16"/>
      <c r="C890" s="16"/>
      <c r="D890" s="16"/>
    </row>
    <row r="891">
      <c r="A891" s="16"/>
      <c r="B891" s="16"/>
      <c r="C891" s="16"/>
      <c r="D891" s="16"/>
    </row>
    <row r="892">
      <c r="A892" s="16"/>
      <c r="B892" s="16"/>
      <c r="C892" s="16"/>
      <c r="D892" s="16"/>
    </row>
    <row r="893">
      <c r="A893" s="16"/>
      <c r="B893" s="16"/>
      <c r="C893" s="16"/>
      <c r="D893" s="16"/>
    </row>
    <row r="894">
      <c r="A894" s="16"/>
      <c r="B894" s="16"/>
      <c r="C894" s="16"/>
      <c r="D894" s="16"/>
    </row>
    <row r="895">
      <c r="A895" s="16"/>
      <c r="B895" s="16"/>
      <c r="C895" s="16"/>
      <c r="D895" s="16"/>
    </row>
    <row r="896">
      <c r="A896" s="16"/>
      <c r="B896" s="16"/>
      <c r="C896" s="16"/>
      <c r="D896" s="16"/>
    </row>
    <row r="897">
      <c r="A897" s="16"/>
      <c r="B897" s="16"/>
      <c r="C897" s="16"/>
      <c r="D897" s="16"/>
    </row>
    <row r="898">
      <c r="A898" s="16"/>
      <c r="B898" s="16"/>
      <c r="C898" s="16"/>
      <c r="D898" s="16"/>
    </row>
    <row r="899">
      <c r="A899" s="16"/>
      <c r="B899" s="16"/>
      <c r="C899" s="16"/>
      <c r="D899" s="16"/>
    </row>
    <row r="900">
      <c r="A900" s="16"/>
      <c r="B900" s="16"/>
      <c r="C900" s="16"/>
      <c r="D900" s="16"/>
    </row>
    <row r="901">
      <c r="A901" s="16"/>
      <c r="B901" s="16"/>
      <c r="C901" s="16"/>
      <c r="D901" s="16"/>
    </row>
    <row r="902">
      <c r="A902" s="16"/>
      <c r="B902" s="16"/>
      <c r="C902" s="16"/>
      <c r="D902" s="16"/>
    </row>
    <row r="903">
      <c r="A903" s="16"/>
      <c r="B903" s="16"/>
      <c r="C903" s="16"/>
      <c r="D903" s="16"/>
    </row>
    <row r="904">
      <c r="A904" s="16"/>
      <c r="B904" s="16"/>
      <c r="C904" s="16"/>
      <c r="D904" s="16"/>
    </row>
    <row r="905">
      <c r="A905" s="16"/>
      <c r="B905" s="16"/>
      <c r="C905" s="16"/>
      <c r="D905" s="16"/>
    </row>
    <row r="906">
      <c r="A906" s="16"/>
      <c r="B906" s="16"/>
      <c r="C906" s="16"/>
      <c r="D906" s="16"/>
    </row>
    <row r="907">
      <c r="A907" s="16"/>
      <c r="B907" s="16"/>
      <c r="C907" s="16"/>
      <c r="D907" s="16"/>
    </row>
    <row r="908">
      <c r="A908" s="16"/>
      <c r="B908" s="16"/>
      <c r="C908" s="16"/>
      <c r="D908" s="16"/>
    </row>
    <row r="909">
      <c r="A909" s="16"/>
      <c r="B909" s="16"/>
      <c r="C909" s="16"/>
      <c r="D909" s="16"/>
    </row>
    <row r="910">
      <c r="A910" s="16"/>
      <c r="B910" s="16"/>
      <c r="C910" s="16"/>
      <c r="D910" s="16"/>
    </row>
    <row r="911">
      <c r="A911" s="16"/>
      <c r="B911" s="16"/>
      <c r="C911" s="16"/>
      <c r="D911" s="16"/>
    </row>
    <row r="912">
      <c r="A912" s="16"/>
      <c r="B912" s="16"/>
      <c r="C912" s="16"/>
      <c r="D912" s="16"/>
    </row>
    <row r="913">
      <c r="A913" s="16"/>
      <c r="B913" s="16"/>
      <c r="C913" s="16"/>
      <c r="D913" s="16"/>
    </row>
    <row r="914">
      <c r="A914" s="16"/>
      <c r="B914" s="16"/>
      <c r="C914" s="16"/>
      <c r="D914" s="16"/>
    </row>
    <row r="915">
      <c r="A915" s="16"/>
      <c r="B915" s="16"/>
      <c r="C915" s="16"/>
      <c r="D915" s="16"/>
    </row>
    <row r="916">
      <c r="A916" s="16"/>
      <c r="B916" s="16"/>
      <c r="C916" s="16"/>
      <c r="D916" s="16"/>
    </row>
    <row r="917">
      <c r="A917" s="16"/>
      <c r="B917" s="16"/>
      <c r="C917" s="16"/>
      <c r="D917" s="16"/>
    </row>
    <row r="918">
      <c r="A918" s="16"/>
      <c r="B918" s="16"/>
      <c r="C918" s="16"/>
      <c r="D918" s="16"/>
    </row>
    <row r="919">
      <c r="A919" s="16"/>
      <c r="B919" s="16"/>
      <c r="C919" s="16"/>
      <c r="D919" s="16"/>
    </row>
    <row r="920">
      <c r="A920" s="16"/>
      <c r="B920" s="16"/>
      <c r="C920" s="16"/>
      <c r="D920" s="16"/>
    </row>
    <row r="921">
      <c r="A921" s="16"/>
      <c r="B921" s="16"/>
      <c r="C921" s="16"/>
      <c r="D921" s="16"/>
    </row>
    <row r="922">
      <c r="A922" s="16"/>
      <c r="B922" s="16"/>
      <c r="C922" s="16"/>
      <c r="D922" s="16"/>
    </row>
    <row r="923">
      <c r="A923" s="16"/>
      <c r="B923" s="16"/>
      <c r="C923" s="16"/>
      <c r="D923" s="16"/>
    </row>
    <row r="924">
      <c r="A924" s="16"/>
      <c r="B924" s="16"/>
      <c r="C924" s="16"/>
      <c r="D924" s="16"/>
    </row>
    <row r="925">
      <c r="A925" s="16"/>
      <c r="B925" s="16"/>
      <c r="C925" s="16"/>
      <c r="D925" s="16"/>
    </row>
    <row r="926">
      <c r="A926" s="16"/>
      <c r="B926" s="16"/>
      <c r="C926" s="16"/>
      <c r="D926" s="16"/>
    </row>
    <row r="927">
      <c r="A927" s="16"/>
      <c r="B927" s="16"/>
      <c r="C927" s="16"/>
      <c r="D927" s="16"/>
    </row>
    <row r="928">
      <c r="A928" s="16"/>
      <c r="B928" s="16"/>
      <c r="C928" s="16"/>
      <c r="D928" s="16"/>
    </row>
    <row r="929">
      <c r="A929" s="16"/>
      <c r="B929" s="16"/>
      <c r="C929" s="16"/>
      <c r="D929" s="16"/>
    </row>
    <row r="930">
      <c r="A930" s="16"/>
      <c r="B930" s="16"/>
      <c r="C930" s="16"/>
      <c r="D930" s="16"/>
    </row>
    <row r="931">
      <c r="A931" s="16"/>
      <c r="B931" s="16"/>
      <c r="C931" s="16"/>
      <c r="D931" s="16"/>
    </row>
    <row r="932">
      <c r="A932" s="16"/>
      <c r="B932" s="16"/>
      <c r="C932" s="16"/>
      <c r="D932" s="16"/>
    </row>
    <row r="933">
      <c r="A933" s="16"/>
      <c r="B933" s="16"/>
      <c r="C933" s="16"/>
      <c r="D933" s="16"/>
    </row>
    <row r="934">
      <c r="A934" s="16"/>
      <c r="B934" s="16"/>
      <c r="C934" s="16"/>
      <c r="D934" s="16"/>
    </row>
    <row r="935">
      <c r="A935" s="16"/>
      <c r="B935" s="16"/>
      <c r="C935" s="16"/>
      <c r="D935" s="16"/>
    </row>
    <row r="936">
      <c r="A936" s="16"/>
      <c r="B936" s="16"/>
      <c r="C936" s="16"/>
      <c r="D936" s="16"/>
    </row>
    <row r="937">
      <c r="A937" s="16"/>
      <c r="B937" s="16"/>
      <c r="C937" s="16"/>
      <c r="D937" s="16"/>
    </row>
    <row r="938">
      <c r="A938" s="16"/>
      <c r="B938" s="16"/>
      <c r="C938" s="16"/>
      <c r="D938" s="16"/>
    </row>
    <row r="939">
      <c r="A939" s="16"/>
      <c r="B939" s="16"/>
      <c r="C939" s="16"/>
      <c r="D939" s="16"/>
    </row>
    <row r="940">
      <c r="A940" s="16"/>
      <c r="B940" s="16"/>
      <c r="C940" s="16"/>
      <c r="D940" s="16"/>
    </row>
    <row r="941">
      <c r="A941" s="16"/>
      <c r="B941" s="16"/>
      <c r="C941" s="16"/>
      <c r="D941" s="16"/>
    </row>
    <row r="942">
      <c r="A942" s="16"/>
      <c r="B942" s="16"/>
      <c r="C942" s="16"/>
      <c r="D942" s="16"/>
    </row>
    <row r="943">
      <c r="A943" s="16"/>
      <c r="B943" s="16"/>
      <c r="C943" s="16"/>
      <c r="D943" s="16"/>
    </row>
    <row r="944">
      <c r="A944" s="16"/>
      <c r="B944" s="16"/>
      <c r="C944" s="16"/>
      <c r="D944" s="16"/>
    </row>
    <row r="945">
      <c r="A945" s="16"/>
      <c r="B945" s="16"/>
      <c r="C945" s="16"/>
      <c r="D945" s="16"/>
    </row>
    <row r="946">
      <c r="A946" s="16"/>
      <c r="B946" s="16"/>
      <c r="C946" s="16"/>
      <c r="D946" s="16"/>
    </row>
    <row r="947">
      <c r="A947" s="16"/>
      <c r="B947" s="16"/>
      <c r="C947" s="16"/>
      <c r="D947" s="16"/>
    </row>
    <row r="948">
      <c r="A948" s="16"/>
      <c r="B948" s="16"/>
      <c r="C948" s="16"/>
      <c r="D948" s="16"/>
    </row>
    <row r="949">
      <c r="A949" s="16"/>
      <c r="B949" s="16"/>
      <c r="C949" s="16"/>
      <c r="D949" s="16"/>
    </row>
    <row r="950">
      <c r="A950" s="16"/>
      <c r="B950" s="16"/>
      <c r="C950" s="16"/>
      <c r="D950" s="16"/>
    </row>
    <row r="951">
      <c r="A951" s="16"/>
      <c r="B951" s="16"/>
      <c r="C951" s="16"/>
      <c r="D951" s="16"/>
    </row>
    <row r="952">
      <c r="A952" s="16"/>
      <c r="B952" s="16"/>
      <c r="C952" s="16"/>
      <c r="D952" s="16"/>
    </row>
    <row r="953">
      <c r="A953" s="16"/>
      <c r="B953" s="16"/>
      <c r="C953" s="16"/>
      <c r="D953" s="16"/>
    </row>
    <row r="954">
      <c r="A954" s="16"/>
      <c r="B954" s="16"/>
      <c r="C954" s="16"/>
      <c r="D954" s="16"/>
    </row>
    <row r="955">
      <c r="A955" s="16"/>
      <c r="B955" s="16"/>
      <c r="C955" s="16"/>
      <c r="D955" s="16"/>
    </row>
    <row r="956">
      <c r="A956" s="16"/>
      <c r="B956" s="16"/>
      <c r="C956" s="16"/>
      <c r="D956" s="16"/>
    </row>
    <row r="957">
      <c r="A957" s="16"/>
      <c r="B957" s="16"/>
      <c r="C957" s="16"/>
      <c r="D957" s="16"/>
    </row>
    <row r="958">
      <c r="A958" s="16"/>
      <c r="B958" s="16"/>
      <c r="C958" s="16"/>
      <c r="D958" s="16"/>
    </row>
    <row r="959">
      <c r="A959" s="16"/>
      <c r="B959" s="16"/>
      <c r="C959" s="16"/>
      <c r="D959" s="16"/>
    </row>
    <row r="960">
      <c r="A960" s="16"/>
      <c r="B960" s="16"/>
      <c r="C960" s="16"/>
      <c r="D960" s="16"/>
    </row>
    <row r="961">
      <c r="A961" s="16"/>
      <c r="B961" s="16"/>
      <c r="C961" s="16"/>
      <c r="D961" s="16"/>
    </row>
    <row r="962">
      <c r="A962" s="16"/>
      <c r="B962" s="16"/>
      <c r="C962" s="16"/>
      <c r="D962" s="16"/>
    </row>
    <row r="963">
      <c r="A963" s="16"/>
      <c r="B963" s="16"/>
      <c r="C963" s="16"/>
      <c r="D963" s="16"/>
    </row>
    <row r="964">
      <c r="A964" s="16"/>
      <c r="B964" s="16"/>
      <c r="C964" s="16"/>
      <c r="D964" s="16"/>
    </row>
    <row r="965">
      <c r="A965" s="16"/>
      <c r="B965" s="16"/>
      <c r="C965" s="16"/>
      <c r="D965" s="16"/>
    </row>
    <row r="966">
      <c r="A966" s="16"/>
      <c r="B966" s="16"/>
      <c r="C966" s="16"/>
      <c r="D966" s="16"/>
    </row>
    <row r="967">
      <c r="A967" s="16"/>
      <c r="B967" s="16"/>
      <c r="C967" s="16"/>
      <c r="D967" s="16"/>
    </row>
    <row r="968">
      <c r="A968" s="16"/>
      <c r="B968" s="16"/>
      <c r="C968" s="16"/>
      <c r="D968" s="16"/>
    </row>
    <row r="969">
      <c r="A969" s="16"/>
      <c r="B969" s="16"/>
      <c r="C969" s="16"/>
      <c r="D969" s="16"/>
    </row>
    <row r="970">
      <c r="A970" s="16"/>
      <c r="B970" s="16"/>
      <c r="C970" s="16"/>
      <c r="D970" s="16"/>
    </row>
    <row r="971">
      <c r="A971" s="16"/>
      <c r="B971" s="16"/>
      <c r="C971" s="16"/>
      <c r="D971" s="16"/>
    </row>
    <row r="972">
      <c r="A972" s="16"/>
      <c r="B972" s="16"/>
      <c r="C972" s="16"/>
      <c r="D972" s="16"/>
    </row>
    <row r="973">
      <c r="A973" s="16"/>
      <c r="B973" s="16"/>
      <c r="C973" s="16"/>
      <c r="D973" s="16"/>
    </row>
    <row r="974">
      <c r="A974" s="16"/>
      <c r="B974" s="16"/>
      <c r="C974" s="16"/>
      <c r="D974" s="16"/>
    </row>
    <row r="975">
      <c r="A975" s="16"/>
      <c r="B975" s="16"/>
      <c r="C975" s="16"/>
      <c r="D975" s="16"/>
    </row>
    <row r="976">
      <c r="A976" s="16"/>
      <c r="B976" s="16"/>
      <c r="C976" s="16"/>
      <c r="D976" s="16"/>
    </row>
    <row r="977">
      <c r="A977" s="16"/>
      <c r="B977" s="16"/>
      <c r="C977" s="16"/>
      <c r="D977" s="16"/>
    </row>
    <row r="978">
      <c r="A978" s="16"/>
      <c r="B978" s="16"/>
      <c r="C978" s="16"/>
      <c r="D978" s="16"/>
    </row>
    <row r="979">
      <c r="A979" s="16"/>
      <c r="B979" s="16"/>
      <c r="C979" s="16"/>
      <c r="D979" s="16"/>
    </row>
    <row r="980">
      <c r="A980" s="16"/>
      <c r="B980" s="16"/>
      <c r="C980" s="16"/>
      <c r="D980" s="16"/>
    </row>
    <row r="981">
      <c r="A981" s="16"/>
      <c r="B981" s="16"/>
      <c r="C981" s="16"/>
      <c r="D981" s="16"/>
    </row>
    <row r="982">
      <c r="A982" s="16"/>
      <c r="B982" s="16"/>
      <c r="C982" s="16"/>
      <c r="D982" s="16"/>
    </row>
    <row r="983">
      <c r="A983" s="16"/>
      <c r="B983" s="16"/>
      <c r="C983" s="16"/>
      <c r="D983" s="16"/>
    </row>
    <row r="984">
      <c r="A984" s="16"/>
      <c r="B984" s="16"/>
      <c r="C984" s="16"/>
      <c r="D984" s="16"/>
    </row>
    <row r="985">
      <c r="A985" s="16"/>
      <c r="B985" s="16"/>
      <c r="C985" s="16"/>
      <c r="D985" s="16"/>
    </row>
    <row r="986">
      <c r="A986" s="16"/>
      <c r="B986" s="16"/>
      <c r="C986" s="16"/>
      <c r="D986" s="16"/>
    </row>
    <row r="987">
      <c r="A987" s="16"/>
      <c r="B987" s="16"/>
      <c r="C987" s="16"/>
      <c r="D987" s="16"/>
    </row>
    <row r="988">
      <c r="A988" s="16"/>
      <c r="B988" s="16"/>
      <c r="C988" s="16"/>
      <c r="D988" s="16"/>
    </row>
    <row r="989">
      <c r="A989" s="16"/>
      <c r="B989" s="16"/>
      <c r="C989" s="16"/>
      <c r="D989" s="16"/>
    </row>
    <row r="990">
      <c r="A990" s="16"/>
      <c r="B990" s="16"/>
      <c r="C990" s="16"/>
      <c r="D990" s="16"/>
    </row>
    <row r="991">
      <c r="A991" s="16"/>
      <c r="B991" s="16"/>
      <c r="C991" s="16"/>
      <c r="D991" s="16"/>
    </row>
    <row r="992">
      <c r="A992" s="16"/>
      <c r="B992" s="16"/>
      <c r="C992" s="16"/>
      <c r="D992" s="16"/>
    </row>
    <row r="993">
      <c r="A993" s="16"/>
      <c r="B993" s="16"/>
      <c r="C993" s="16"/>
      <c r="D993" s="16"/>
    </row>
    <row r="994">
      <c r="A994" s="16"/>
      <c r="B994" s="16"/>
      <c r="C994" s="16"/>
      <c r="D994" s="16"/>
    </row>
    <row r="995">
      <c r="A995" s="16"/>
      <c r="B995" s="16"/>
      <c r="C995" s="16"/>
      <c r="D995" s="16"/>
    </row>
    <row r="996">
      <c r="A996" s="16"/>
      <c r="B996" s="16"/>
      <c r="C996" s="16"/>
      <c r="D996" s="16"/>
    </row>
    <row r="997">
      <c r="A997" s="16"/>
      <c r="B997" s="16"/>
      <c r="C997" s="16"/>
      <c r="D997" s="16"/>
    </row>
    <row r="998">
      <c r="A998" s="16"/>
      <c r="B998" s="16"/>
      <c r="C998" s="16"/>
      <c r="D998" s="16"/>
    </row>
    <row r="999">
      <c r="A999" s="16"/>
      <c r="B999" s="16"/>
      <c r="C999" s="16"/>
      <c r="D999" s="16"/>
    </row>
    <row r="1000">
      <c r="A1000" s="16"/>
      <c r="B1000" s="16"/>
      <c r="C1000" s="16"/>
      <c r="D1000" s="16"/>
    </row>
    <row r="1001">
      <c r="A1001" s="16"/>
      <c r="B1001" s="16"/>
      <c r="C1001" s="16"/>
      <c r="D1001" s="16"/>
    </row>
    <row r="1002">
      <c r="A1002" s="16"/>
      <c r="B1002" s="16"/>
      <c r="C1002" s="16"/>
      <c r="D1002" s="16"/>
    </row>
    <row r="1003">
      <c r="A1003" s="16"/>
      <c r="B1003" s="16"/>
      <c r="C1003" s="16"/>
      <c r="D1003" s="16"/>
    </row>
    <row r="1004">
      <c r="A1004" s="16"/>
      <c r="B1004" s="16"/>
      <c r="C1004" s="16"/>
      <c r="D1004" s="16"/>
    </row>
    <row r="1005">
      <c r="A1005" s="16"/>
      <c r="B1005" s="16"/>
      <c r="C1005" s="16"/>
      <c r="D1005" s="16"/>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1">
      <c r="A1" s="121" t="s">
        <v>3353</v>
      </c>
      <c r="B1" s="122"/>
      <c r="D1" s="121" t="s">
        <v>65</v>
      </c>
      <c r="E1" s="122"/>
      <c r="G1" s="121" t="s">
        <v>72</v>
      </c>
      <c r="H1" s="122"/>
      <c r="J1" s="121" t="s">
        <v>69</v>
      </c>
      <c r="K1" s="122"/>
    </row>
    <row r="2">
      <c r="A2" s="123">
        <v>45871.0</v>
      </c>
      <c r="B2" s="93" t="s">
        <v>3191</v>
      </c>
      <c r="D2" s="123">
        <v>45871.0</v>
      </c>
      <c r="E2" s="93" t="s">
        <v>3191</v>
      </c>
      <c r="G2" s="123">
        <v>45871.0</v>
      </c>
      <c r="H2" s="93" t="s">
        <v>3191</v>
      </c>
      <c r="J2" s="124" t="s">
        <v>3354</v>
      </c>
      <c r="K2" s="93" t="s">
        <v>3191</v>
      </c>
    </row>
    <row r="3">
      <c r="A3" s="124" t="s">
        <v>3355</v>
      </c>
      <c r="B3" s="93" t="s">
        <v>3191</v>
      </c>
      <c r="D3" s="124" t="s">
        <v>3355</v>
      </c>
      <c r="E3" s="93" t="s">
        <v>3191</v>
      </c>
      <c r="G3" s="124" t="s">
        <v>3355</v>
      </c>
      <c r="H3" s="93" t="s">
        <v>3191</v>
      </c>
      <c r="J3" s="124" t="s">
        <v>3355</v>
      </c>
      <c r="K3" s="93" t="s">
        <v>3191</v>
      </c>
    </row>
    <row r="4">
      <c r="A4" s="124" t="s">
        <v>3356</v>
      </c>
      <c r="B4" s="93" t="s">
        <v>3191</v>
      </c>
      <c r="D4" s="124" t="s">
        <v>3356</v>
      </c>
      <c r="E4" s="93" t="s">
        <v>3191</v>
      </c>
      <c r="G4" s="124" t="s">
        <v>3356</v>
      </c>
      <c r="H4" s="93" t="s">
        <v>3191</v>
      </c>
      <c r="J4" s="124" t="s">
        <v>3356</v>
      </c>
      <c r="K4" s="93" t="s">
        <v>3191</v>
      </c>
    </row>
    <row r="5">
      <c r="A5" s="124" t="s">
        <v>3357</v>
      </c>
      <c r="B5" s="93" t="s">
        <v>3191</v>
      </c>
      <c r="G5" s="124" t="s">
        <v>3357</v>
      </c>
      <c r="H5" s="93" t="s">
        <v>3191</v>
      </c>
      <c r="J5" s="124" t="s">
        <v>3357</v>
      </c>
      <c r="K5" s="93" t="s">
        <v>3191</v>
      </c>
    </row>
    <row r="6">
      <c r="A6" s="124" t="s">
        <v>3358</v>
      </c>
      <c r="B6" s="93" t="s">
        <v>3191</v>
      </c>
      <c r="G6" s="124" t="s">
        <v>3358</v>
      </c>
      <c r="H6" s="93" t="s">
        <v>3191</v>
      </c>
      <c r="J6" s="124" t="s">
        <v>3358</v>
      </c>
      <c r="K6" s="93" t="s">
        <v>3191</v>
      </c>
    </row>
    <row r="7">
      <c r="A7" s="124" t="s">
        <v>3359</v>
      </c>
      <c r="B7" s="93" t="s">
        <v>3191</v>
      </c>
      <c r="G7" s="124" t="s">
        <v>3359</v>
      </c>
      <c r="H7" s="93" t="s">
        <v>3191</v>
      </c>
      <c r="J7" s="124" t="s">
        <v>3359</v>
      </c>
      <c r="K7" s="93" t="s">
        <v>3191</v>
      </c>
    </row>
    <row r="8">
      <c r="A8" s="124" t="s">
        <v>3360</v>
      </c>
      <c r="B8" s="93" t="s">
        <v>3191</v>
      </c>
      <c r="G8" s="124" t="s">
        <v>3360</v>
      </c>
      <c r="H8" s="93" t="s">
        <v>3191</v>
      </c>
      <c r="J8" s="124" t="s">
        <v>3360</v>
      </c>
      <c r="K8" s="93" t="s">
        <v>3191</v>
      </c>
    </row>
    <row r="9">
      <c r="A9" s="124" t="s">
        <v>3361</v>
      </c>
      <c r="B9" s="93" t="s">
        <v>3191</v>
      </c>
      <c r="G9" s="124" t="s">
        <v>3361</v>
      </c>
      <c r="H9" s="93" t="s">
        <v>3191</v>
      </c>
      <c r="J9" s="124" t="s">
        <v>3361</v>
      </c>
      <c r="K9" s="93" t="s">
        <v>3191</v>
      </c>
    </row>
    <row r="10">
      <c r="A10" s="124" t="s">
        <v>3362</v>
      </c>
      <c r="B10" s="93" t="s">
        <v>3191</v>
      </c>
      <c r="G10" s="124" t="s">
        <v>3362</v>
      </c>
      <c r="H10" s="93" t="s">
        <v>3191</v>
      </c>
      <c r="J10" s="124" t="s">
        <v>3363</v>
      </c>
      <c r="K10" s="93" t="s">
        <v>3191</v>
      </c>
    </row>
    <row r="11">
      <c r="A11" s="124" t="s">
        <v>3364</v>
      </c>
      <c r="B11" s="93" t="s">
        <v>3191</v>
      </c>
      <c r="G11" s="124" t="s">
        <v>3364</v>
      </c>
      <c r="H11" s="93" t="s">
        <v>3191</v>
      </c>
      <c r="J11" s="124" t="s">
        <v>3365</v>
      </c>
      <c r="K11" s="93" t="s">
        <v>3191</v>
      </c>
    </row>
    <row r="12">
      <c r="A12" s="124" t="s">
        <v>3366</v>
      </c>
      <c r="B12" s="93" t="s">
        <v>3191</v>
      </c>
      <c r="G12" s="124" t="s">
        <v>3367</v>
      </c>
      <c r="H12" s="93" t="s">
        <v>3191</v>
      </c>
      <c r="J12" s="124" t="s">
        <v>3368</v>
      </c>
      <c r="K12" s="93" t="s">
        <v>3191</v>
      </c>
    </row>
    <row r="13">
      <c r="A13" s="124" t="s">
        <v>3369</v>
      </c>
      <c r="B13" s="93" t="s">
        <v>3191</v>
      </c>
      <c r="G13" s="124" t="s">
        <v>3366</v>
      </c>
      <c r="H13" s="93" t="s">
        <v>3191</v>
      </c>
      <c r="J13" s="124" t="s">
        <v>3370</v>
      </c>
      <c r="K13" s="93" t="s">
        <v>3191</v>
      </c>
    </row>
    <row r="14">
      <c r="A14" s="124" t="s">
        <v>3371</v>
      </c>
      <c r="B14" s="93" t="s">
        <v>3191</v>
      </c>
      <c r="G14" s="124" t="s">
        <v>3369</v>
      </c>
      <c r="H14" s="93" t="s">
        <v>3191</v>
      </c>
      <c r="J14" s="124" t="s">
        <v>3372</v>
      </c>
      <c r="K14" s="93" t="s">
        <v>3191</v>
      </c>
    </row>
    <row r="15">
      <c r="A15" s="124" t="s">
        <v>3373</v>
      </c>
      <c r="B15" s="93" t="s">
        <v>3191</v>
      </c>
      <c r="G15" s="124" t="s">
        <v>3371</v>
      </c>
      <c r="H15" s="93" t="s">
        <v>3191</v>
      </c>
      <c r="J15" s="124" t="s">
        <v>3374</v>
      </c>
      <c r="K15" s="93" t="s">
        <v>3191</v>
      </c>
    </row>
    <row r="16">
      <c r="A16" s="124" t="s">
        <v>3375</v>
      </c>
      <c r="B16" s="93" t="s">
        <v>3191</v>
      </c>
      <c r="G16" s="124" t="s">
        <v>3373</v>
      </c>
      <c r="H16" s="93" t="s">
        <v>3191</v>
      </c>
      <c r="J16" s="124" t="s">
        <v>3376</v>
      </c>
      <c r="K16" s="93" t="s">
        <v>3191</v>
      </c>
    </row>
    <row r="17">
      <c r="A17" s="124" t="s">
        <v>3377</v>
      </c>
      <c r="B17" s="93" t="s">
        <v>3191</v>
      </c>
      <c r="G17" s="124" t="s">
        <v>3375</v>
      </c>
      <c r="H17" s="93" t="s">
        <v>3191</v>
      </c>
      <c r="J17" s="124" t="s">
        <v>3378</v>
      </c>
      <c r="K17" s="93" t="s">
        <v>3191</v>
      </c>
    </row>
    <row r="18">
      <c r="A18" s="124" t="s">
        <v>3379</v>
      </c>
      <c r="B18" s="93" t="s">
        <v>3191</v>
      </c>
      <c r="G18" s="124" t="s">
        <v>3377</v>
      </c>
      <c r="H18" s="93" t="s">
        <v>3191</v>
      </c>
      <c r="J18" s="124" t="s">
        <v>3366</v>
      </c>
      <c r="K18" s="93" t="s">
        <v>3191</v>
      </c>
    </row>
    <row r="19">
      <c r="A19" s="124" t="s">
        <v>3380</v>
      </c>
      <c r="B19" s="93" t="s">
        <v>3191</v>
      </c>
      <c r="G19" s="124" t="s">
        <v>3379</v>
      </c>
      <c r="H19" s="93" t="s">
        <v>3191</v>
      </c>
      <c r="J19" s="124" t="s">
        <v>3369</v>
      </c>
      <c r="K19" s="93" t="s">
        <v>3191</v>
      </c>
    </row>
    <row r="20">
      <c r="A20" s="124" t="s">
        <v>3381</v>
      </c>
      <c r="B20" s="93" t="s">
        <v>3191</v>
      </c>
      <c r="G20" s="124" t="s">
        <v>3380</v>
      </c>
      <c r="H20" s="93" t="s">
        <v>3191</v>
      </c>
      <c r="J20" s="124" t="s">
        <v>3371</v>
      </c>
      <c r="K20" s="93" t="s">
        <v>3191</v>
      </c>
    </row>
    <row r="21">
      <c r="A21" s="124" t="s">
        <v>3382</v>
      </c>
      <c r="B21" s="93" t="s">
        <v>3191</v>
      </c>
      <c r="G21" s="124" t="s">
        <v>3381</v>
      </c>
      <c r="H21" s="93" t="s">
        <v>3191</v>
      </c>
      <c r="J21" s="124" t="s">
        <v>3373</v>
      </c>
      <c r="K21" s="93" t="s">
        <v>3191</v>
      </c>
    </row>
    <row r="22">
      <c r="A22" s="123">
        <v>45690.0</v>
      </c>
      <c r="B22" s="93" t="s">
        <v>3191</v>
      </c>
      <c r="G22" s="123">
        <v>45690.0</v>
      </c>
      <c r="H22" s="93" t="s">
        <v>3191</v>
      </c>
      <c r="J22" s="124" t="s">
        <v>3375</v>
      </c>
      <c r="K22" s="93" t="s">
        <v>3191</v>
      </c>
    </row>
    <row r="23">
      <c r="A23" s="123">
        <v>45751.0</v>
      </c>
      <c r="B23" s="93" t="s">
        <v>3191</v>
      </c>
      <c r="G23" s="123">
        <v>45751.0</v>
      </c>
      <c r="H23" s="93" t="s">
        <v>3191</v>
      </c>
      <c r="J23" s="124" t="s">
        <v>3377</v>
      </c>
      <c r="K23" s="93" t="s">
        <v>3191</v>
      </c>
    </row>
    <row r="24">
      <c r="A24" s="123">
        <v>45877.0</v>
      </c>
      <c r="B24" s="93" t="s">
        <v>3191</v>
      </c>
      <c r="G24" s="123">
        <v>45877.0</v>
      </c>
      <c r="H24" s="93" t="s">
        <v>3191</v>
      </c>
      <c r="J24" s="124" t="s">
        <v>3379</v>
      </c>
      <c r="K24" s="93" t="s">
        <v>3191</v>
      </c>
    </row>
    <row r="25">
      <c r="A25" s="124" t="s">
        <v>3383</v>
      </c>
      <c r="B25" s="93" t="s">
        <v>3191</v>
      </c>
      <c r="G25" s="124" t="s">
        <v>3383</v>
      </c>
      <c r="H25" s="93" t="s">
        <v>3191</v>
      </c>
      <c r="J25" s="124" t="s">
        <v>3380</v>
      </c>
      <c r="K25" s="93" t="s">
        <v>3191</v>
      </c>
    </row>
    <row r="26">
      <c r="A26" s="124" t="s">
        <v>3384</v>
      </c>
      <c r="B26" s="93" t="s">
        <v>3191</v>
      </c>
      <c r="G26" s="124" t="s">
        <v>3384</v>
      </c>
      <c r="H26" s="93" t="s">
        <v>3191</v>
      </c>
      <c r="J26" s="125"/>
    </row>
    <row r="27">
      <c r="A27" s="124" t="s">
        <v>3385</v>
      </c>
      <c r="B27" s="93" t="s">
        <v>3191</v>
      </c>
      <c r="G27" s="124" t="s">
        <v>3385</v>
      </c>
      <c r="H27" s="93" t="s">
        <v>3191</v>
      </c>
      <c r="J27" s="125"/>
    </row>
    <row r="28">
      <c r="A28" s="124" t="s">
        <v>3386</v>
      </c>
      <c r="B28" s="93" t="s">
        <v>3191</v>
      </c>
      <c r="G28" s="124" t="s">
        <v>3386</v>
      </c>
      <c r="H28" s="93" t="s">
        <v>3191</v>
      </c>
      <c r="J28" s="125"/>
    </row>
    <row r="29">
      <c r="A29" s="124" t="s">
        <v>3387</v>
      </c>
      <c r="B29" s="93" t="s">
        <v>3191</v>
      </c>
      <c r="G29" s="124" t="s">
        <v>3387</v>
      </c>
      <c r="H29" s="93" t="s">
        <v>3191</v>
      </c>
      <c r="J29" s="125"/>
    </row>
    <row r="30">
      <c r="A30" s="124" t="s">
        <v>3388</v>
      </c>
      <c r="B30" s="93" t="s">
        <v>3191</v>
      </c>
      <c r="G30" s="124" t="s">
        <v>3388</v>
      </c>
      <c r="H30" s="93" t="s">
        <v>3191</v>
      </c>
      <c r="J30" s="125"/>
    </row>
    <row r="31">
      <c r="G31" s="124" t="s">
        <v>3389</v>
      </c>
      <c r="H31" s="93" t="s">
        <v>3191</v>
      </c>
      <c r="J31" s="125"/>
    </row>
    <row r="32">
      <c r="G32" s="124" t="s">
        <v>3390</v>
      </c>
      <c r="H32" s="93" t="s">
        <v>3191</v>
      </c>
      <c r="J32" s="125"/>
    </row>
    <row r="33">
      <c r="J33" s="125"/>
    </row>
    <row r="34">
      <c r="J34" s="125"/>
    </row>
    <row r="35">
      <c r="J35" s="125"/>
    </row>
    <row r="36">
      <c r="J36" s="125"/>
    </row>
    <row r="37">
      <c r="J37" s="125"/>
    </row>
    <row r="38">
      <c r="J38" s="125"/>
    </row>
    <row r="39">
      <c r="J39" s="125"/>
    </row>
    <row r="40">
      <c r="J40" s="125"/>
    </row>
    <row r="41">
      <c r="J41" s="125"/>
    </row>
    <row r="42">
      <c r="J42" s="125"/>
    </row>
    <row r="43">
      <c r="J43" s="125"/>
    </row>
    <row r="44">
      <c r="J44" s="125"/>
    </row>
    <row r="45">
      <c r="J45" s="125"/>
    </row>
    <row r="46">
      <c r="J46" s="125"/>
    </row>
    <row r="47">
      <c r="J47" s="125"/>
    </row>
    <row r="48">
      <c r="J48" s="125"/>
    </row>
    <row r="49">
      <c r="J49" s="125"/>
    </row>
    <row r="50">
      <c r="J50" s="125"/>
    </row>
    <row r="51">
      <c r="J51" s="125"/>
    </row>
    <row r="52">
      <c r="J52" s="125"/>
    </row>
    <row r="53">
      <c r="J53" s="125"/>
    </row>
    <row r="54">
      <c r="J54" s="125"/>
    </row>
    <row r="55">
      <c r="J55" s="125"/>
    </row>
    <row r="56">
      <c r="J56" s="125"/>
    </row>
    <row r="57">
      <c r="J57" s="125"/>
    </row>
    <row r="58">
      <c r="J58" s="125"/>
    </row>
    <row r="59">
      <c r="J59" s="12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22.88"/>
    <col customWidth="1" min="2" max="2" width="30.13"/>
    <col customWidth="1" min="3" max="3" width="15.63"/>
    <col customWidth="1" min="4" max="4" width="15.88"/>
    <col customWidth="1" min="9" max="9" width="5.5"/>
    <col customWidth="1" min="10" max="10" width="63.75"/>
  </cols>
  <sheetData>
    <row r="1">
      <c r="A1" s="57"/>
      <c r="B1" s="57"/>
      <c r="C1" s="126" t="s">
        <v>2142</v>
      </c>
      <c r="D1" s="127"/>
      <c r="E1" s="127"/>
      <c r="F1" s="127"/>
      <c r="G1" s="128"/>
      <c r="H1" s="129"/>
      <c r="I1" s="129"/>
      <c r="J1" s="129"/>
      <c r="K1" s="129"/>
      <c r="L1" s="129"/>
      <c r="M1" s="129"/>
      <c r="N1" s="129"/>
      <c r="O1" s="129"/>
      <c r="P1" s="129"/>
      <c r="Q1" s="129"/>
      <c r="R1" s="129"/>
      <c r="S1" s="129"/>
      <c r="T1" s="129"/>
      <c r="U1" s="129"/>
      <c r="V1" s="129"/>
      <c r="W1" s="129"/>
      <c r="X1" s="129"/>
      <c r="Y1" s="129"/>
      <c r="Z1" s="129"/>
    </row>
    <row r="2">
      <c r="A2" s="57" t="s">
        <v>111</v>
      </c>
      <c r="B2" s="57" t="s">
        <v>3391</v>
      </c>
      <c r="C2" s="130" t="s">
        <v>3392</v>
      </c>
      <c r="D2" s="130" t="s">
        <v>3393</v>
      </c>
      <c r="E2" s="130" t="s">
        <v>3394</v>
      </c>
      <c r="F2" s="130" t="s">
        <v>3395</v>
      </c>
      <c r="G2" s="130" t="s">
        <v>57</v>
      </c>
      <c r="H2" s="129"/>
      <c r="I2" s="129"/>
      <c r="J2" s="129"/>
      <c r="K2" s="129"/>
      <c r="L2" s="129"/>
      <c r="M2" s="129"/>
      <c r="N2" s="129"/>
      <c r="O2" s="129"/>
      <c r="P2" s="129"/>
      <c r="Q2" s="129"/>
      <c r="R2" s="129"/>
      <c r="S2" s="129"/>
      <c r="T2" s="129"/>
      <c r="U2" s="129"/>
      <c r="V2" s="129"/>
      <c r="W2" s="129"/>
      <c r="X2" s="129"/>
      <c r="Y2" s="129"/>
      <c r="Z2" s="129"/>
    </row>
    <row r="3">
      <c r="A3" s="61" t="s">
        <v>1473</v>
      </c>
      <c r="B3" s="21">
        <f t="array" ref="B3">LET(
   valeur, XLOOKUP(A3, 'VMware Inventory'!A:A, 'VMware Inventory'!S:S, 0),
   IF(valeur="Unknown", Assumptions!$B$44, valeur)
)</f>
        <v>718</v>
      </c>
      <c r="C3" s="21">
        <f>roundup(B3*(1-Assumptions!$B$22),0)</f>
        <v>575</v>
      </c>
      <c r="D3" s="131">
        <f>C3*Assumptions!$B$24*Assumptions!$B$25</f>
        <v>34.5</v>
      </c>
      <c r="E3" s="21">
        <f>B3*Assumptions!$B$26*Assumptions!$B$27</f>
        <v>150.78</v>
      </c>
      <c r="F3" s="21">
        <f>C3*Assumptions!$B$28*Assumptions!$B$29</f>
        <v>1897.5</v>
      </c>
      <c r="G3" s="21">
        <f t="shared" ref="G3:G25" si="1">sum(C3:F3)</f>
        <v>2657.78</v>
      </c>
      <c r="H3" s="132"/>
      <c r="I3" s="129"/>
      <c r="J3" s="129"/>
      <c r="K3" s="129"/>
      <c r="L3" s="129"/>
      <c r="M3" s="129"/>
      <c r="N3" s="129"/>
      <c r="O3" s="129"/>
      <c r="P3" s="129"/>
      <c r="Q3" s="129"/>
      <c r="R3" s="129"/>
      <c r="S3" s="129"/>
      <c r="T3" s="129"/>
      <c r="U3" s="129"/>
      <c r="V3" s="129"/>
      <c r="W3" s="129"/>
      <c r="X3" s="129"/>
      <c r="Y3" s="129"/>
      <c r="Z3" s="129"/>
    </row>
    <row r="4">
      <c r="A4" s="61" t="s">
        <v>1474</v>
      </c>
      <c r="B4" s="21">
        <f t="array" ref="B4">LET(
   valeur, XLOOKUP(A4, 'VMware Inventory'!A:A, 'VMware Inventory'!S:S, 0),
   IF(valeur="Unknown", Assumptions!$B$44, valeur)
)</f>
        <v>1007</v>
      </c>
      <c r="C4" s="21">
        <f>roundup(B4*(1-Assumptions!$B$22),0)</f>
        <v>806</v>
      </c>
      <c r="D4" s="131">
        <f>C4*Assumptions!$B$24*Assumptions!$B$25</f>
        <v>48.36</v>
      </c>
      <c r="E4" s="21">
        <f>B4*Assumptions!$B$26*Assumptions!$B$27</f>
        <v>211.47</v>
      </c>
      <c r="F4" s="21">
        <f>C4*Assumptions!$B$28*Assumptions!$B$29</f>
        <v>2659.8</v>
      </c>
      <c r="G4" s="21">
        <f t="shared" si="1"/>
        <v>3725.63</v>
      </c>
      <c r="H4" s="132"/>
      <c r="I4" s="129"/>
      <c r="J4" s="129"/>
      <c r="K4" s="129"/>
      <c r="L4" s="129"/>
      <c r="M4" s="129"/>
      <c r="N4" s="129"/>
      <c r="O4" s="129"/>
      <c r="P4" s="129"/>
      <c r="Q4" s="129"/>
      <c r="R4" s="129"/>
      <c r="S4" s="129"/>
      <c r="T4" s="129"/>
      <c r="U4" s="129"/>
      <c r="V4" s="129"/>
      <c r="W4" s="129"/>
      <c r="X4" s="129"/>
      <c r="Y4" s="129"/>
      <c r="Z4" s="129"/>
    </row>
    <row r="5">
      <c r="A5" s="61" t="s">
        <v>1475</v>
      </c>
      <c r="B5" s="21">
        <f t="array" ref="B5">LET(
   valeur, XLOOKUP(A5, 'VMware Inventory'!A:A, 'VMware Inventory'!S:S, 0),
   IF(valeur="Unknown", Assumptions!$B$44, valeur)
)</f>
        <v>1858</v>
      </c>
      <c r="C5" s="21">
        <f>roundup(B5*(1-Assumptions!$B$22),0)</f>
        <v>1487</v>
      </c>
      <c r="D5" s="131">
        <f>C5*Assumptions!$B$24*Assumptions!$B$25</f>
        <v>89.22</v>
      </c>
      <c r="E5" s="21">
        <f>B5*Assumptions!$B$26*Assumptions!$B$27</f>
        <v>390.18</v>
      </c>
      <c r="F5" s="21">
        <f>C5*Assumptions!$B$28*Assumptions!$B$29</f>
        <v>4907.1</v>
      </c>
      <c r="G5" s="21">
        <f t="shared" si="1"/>
        <v>6873.5</v>
      </c>
      <c r="H5" s="132"/>
      <c r="I5" s="129"/>
      <c r="J5" s="129"/>
      <c r="K5" s="129"/>
      <c r="L5" s="129"/>
      <c r="M5" s="129"/>
      <c r="N5" s="129"/>
      <c r="O5" s="129"/>
      <c r="P5" s="129"/>
      <c r="Q5" s="129"/>
      <c r="R5" s="129"/>
      <c r="S5" s="129"/>
      <c r="T5" s="129"/>
      <c r="U5" s="129"/>
      <c r="V5" s="129"/>
      <c r="W5" s="129"/>
      <c r="X5" s="129"/>
      <c r="Y5" s="129"/>
      <c r="Z5" s="129"/>
    </row>
    <row r="6">
      <c r="A6" s="61" t="s">
        <v>1476</v>
      </c>
      <c r="B6" s="21">
        <f t="array" ref="B6">LET(
   valeur, XLOOKUP(A6, 'VMware Inventory'!A:A, 'VMware Inventory'!S:S, 0),
   IF(valeur="Unknown", Assumptions!$B$44, valeur)
)</f>
        <v>10063</v>
      </c>
      <c r="C6" s="21">
        <f>roundup(B6*(1-Assumptions!$B$22),0)</f>
        <v>8051</v>
      </c>
      <c r="D6" s="131">
        <f>C6*Assumptions!$B$24*Assumptions!$B$25</f>
        <v>483.06</v>
      </c>
      <c r="E6" s="21">
        <f>B6*Assumptions!$B$26*Assumptions!$B$27</f>
        <v>2113.23</v>
      </c>
      <c r="F6" s="21">
        <f>C6*Assumptions!$B$28*Assumptions!$B$29</f>
        <v>26568.3</v>
      </c>
      <c r="G6" s="21">
        <f t="shared" si="1"/>
        <v>37215.59</v>
      </c>
      <c r="H6" s="132"/>
      <c r="I6" s="129"/>
      <c r="J6" s="129"/>
      <c r="K6" s="129"/>
      <c r="L6" s="129"/>
      <c r="M6" s="129"/>
      <c r="N6" s="129"/>
      <c r="O6" s="129"/>
      <c r="P6" s="129"/>
      <c r="Q6" s="129"/>
      <c r="R6" s="129"/>
      <c r="S6" s="129"/>
      <c r="T6" s="129"/>
      <c r="U6" s="129"/>
      <c r="V6" s="129"/>
      <c r="W6" s="129"/>
      <c r="X6" s="129"/>
      <c r="Y6" s="129"/>
      <c r="Z6" s="129"/>
    </row>
    <row r="7">
      <c r="A7" s="61" t="s">
        <v>1477</v>
      </c>
      <c r="B7" s="21">
        <f t="array" ref="B7">LET(
   valeur, XLOOKUP(A7, 'VMware Inventory'!A:A, 'VMware Inventory'!S:S, 0),
   IF(valeur="Unknown", Assumptions!$B$44, valeur)
)</f>
        <v>3068</v>
      </c>
      <c r="C7" s="21">
        <f>roundup(B7*(1-Assumptions!$B$22),0)</f>
        <v>2455</v>
      </c>
      <c r="D7" s="131">
        <f>C7*Assumptions!$B$24*Assumptions!$B$25</f>
        <v>147.3</v>
      </c>
      <c r="E7" s="21">
        <f>B7*Assumptions!$B$26*Assumptions!$B$27</f>
        <v>644.28</v>
      </c>
      <c r="F7" s="21">
        <f>C7*Assumptions!$B$28*Assumptions!$B$29</f>
        <v>8101.5</v>
      </c>
      <c r="G7" s="21">
        <f t="shared" si="1"/>
        <v>11348.08</v>
      </c>
      <c r="H7" s="132"/>
      <c r="I7" s="129"/>
      <c r="J7" s="129"/>
      <c r="K7" s="129"/>
      <c r="L7" s="129"/>
      <c r="M7" s="129"/>
      <c r="N7" s="129"/>
      <c r="O7" s="129"/>
      <c r="P7" s="129"/>
      <c r="Q7" s="129"/>
      <c r="R7" s="129"/>
      <c r="S7" s="129"/>
      <c r="T7" s="129"/>
      <c r="U7" s="129"/>
      <c r="V7" s="129"/>
      <c r="W7" s="129"/>
      <c r="X7" s="129"/>
      <c r="Y7" s="129"/>
      <c r="Z7" s="129"/>
    </row>
    <row r="8">
      <c r="A8" s="61" t="s">
        <v>1478</v>
      </c>
      <c r="B8" s="21">
        <f t="array" ref="B8">LET(
   valeur, XLOOKUP(A8, 'VMware Inventory'!A:A, 'VMware Inventory'!S:S, 0),
   IF(valeur="Unknown", Assumptions!$B$44, valeur)
)</f>
        <v>2842</v>
      </c>
      <c r="C8" s="21">
        <f>roundup(B8*(1-Assumptions!$B$22),0)</f>
        <v>2274</v>
      </c>
      <c r="D8" s="131">
        <f>C8*Assumptions!$B$24*Assumptions!$B$25</f>
        <v>136.44</v>
      </c>
      <c r="E8" s="21">
        <f>B8*Assumptions!$B$26*Assumptions!$B$27</f>
        <v>596.82</v>
      </c>
      <c r="F8" s="21">
        <f>C8*Assumptions!$B$28*Assumptions!$B$29</f>
        <v>7504.2</v>
      </c>
      <c r="G8" s="21">
        <f t="shared" si="1"/>
        <v>10511.46</v>
      </c>
      <c r="H8" s="132"/>
      <c r="I8" s="129"/>
      <c r="J8" s="129"/>
      <c r="K8" s="129"/>
      <c r="L8" s="129"/>
      <c r="M8" s="129"/>
      <c r="N8" s="129"/>
      <c r="O8" s="129"/>
      <c r="P8" s="129"/>
      <c r="Q8" s="129"/>
      <c r="R8" s="129"/>
      <c r="S8" s="129"/>
      <c r="T8" s="129"/>
      <c r="U8" s="129"/>
      <c r="V8" s="129"/>
      <c r="W8" s="129"/>
      <c r="X8" s="129"/>
      <c r="Y8" s="129"/>
      <c r="Z8" s="129"/>
    </row>
    <row r="9">
      <c r="A9" s="61" t="s">
        <v>1475</v>
      </c>
      <c r="B9" s="21">
        <f t="array" ref="B9">LET(
   valeur, XLOOKUP(A9, 'VMware Inventory'!A:A, 'VMware Inventory'!S:S, 0),
   IF(valeur="Unknown", Assumptions!$B$44, valeur)
)</f>
        <v>1858</v>
      </c>
      <c r="C9" s="21">
        <f>roundup(B9*(1-Assumptions!$B$22),0)</f>
        <v>1487</v>
      </c>
      <c r="D9" s="131">
        <f>C9*Assumptions!$B$24*Assumptions!$B$25</f>
        <v>89.22</v>
      </c>
      <c r="E9" s="21">
        <f>B9*Assumptions!$B$26*Assumptions!$B$27</f>
        <v>390.18</v>
      </c>
      <c r="F9" s="21">
        <f>C9*Assumptions!$B$28*Assumptions!$B$29</f>
        <v>4907.1</v>
      </c>
      <c r="G9" s="21">
        <f t="shared" si="1"/>
        <v>6873.5</v>
      </c>
      <c r="H9" s="132"/>
      <c r="I9" s="129"/>
      <c r="J9" s="129"/>
      <c r="K9" s="129"/>
      <c r="L9" s="129"/>
      <c r="M9" s="129"/>
      <c r="N9" s="129"/>
      <c r="O9" s="129"/>
      <c r="P9" s="129"/>
      <c r="Q9" s="129"/>
      <c r="R9" s="129"/>
      <c r="S9" s="129"/>
      <c r="T9" s="129"/>
      <c r="U9" s="129"/>
      <c r="V9" s="129"/>
      <c r="W9" s="129"/>
      <c r="X9" s="129"/>
      <c r="Y9" s="129"/>
      <c r="Z9" s="129"/>
    </row>
    <row r="10">
      <c r="A10" s="61" t="s">
        <v>1479</v>
      </c>
      <c r="B10" s="21">
        <f t="array" ref="B10">LET(
   valeur, XLOOKUP(A10, 'VMware Inventory'!A:A, 'VMware Inventory'!S:S, 0),
   IF(valeur="Unknown", Assumptions!$B$44, valeur)
)</f>
        <v>12002</v>
      </c>
      <c r="C10" s="21">
        <f>roundup(B10*(1-Assumptions!$B$22),0)</f>
        <v>9602</v>
      </c>
      <c r="D10" s="131">
        <f>C10*Assumptions!$B$24*Assumptions!$B$25</f>
        <v>576.12</v>
      </c>
      <c r="E10" s="21">
        <f>B10*Assumptions!$B$26*Assumptions!$B$27</f>
        <v>2520.42</v>
      </c>
      <c r="F10" s="21">
        <f>C10*Assumptions!$B$28*Assumptions!$B$29</f>
        <v>31686.6</v>
      </c>
      <c r="G10" s="21">
        <f t="shared" si="1"/>
        <v>44385.14</v>
      </c>
      <c r="H10" s="132"/>
      <c r="I10" s="129"/>
      <c r="J10" s="129"/>
      <c r="K10" s="129"/>
      <c r="L10" s="129"/>
      <c r="M10" s="129"/>
      <c r="N10" s="129"/>
      <c r="O10" s="129"/>
      <c r="P10" s="129"/>
      <c r="Q10" s="129"/>
      <c r="R10" s="129"/>
      <c r="S10" s="129"/>
      <c r="T10" s="129"/>
      <c r="U10" s="129"/>
      <c r="V10" s="129"/>
      <c r="W10" s="129"/>
      <c r="X10" s="129"/>
      <c r="Y10" s="129"/>
      <c r="Z10" s="129"/>
    </row>
    <row r="11">
      <c r="A11" s="61" t="s">
        <v>1480</v>
      </c>
      <c r="B11" s="21">
        <f t="array" ref="B11">LET(
   valeur, XLOOKUP(A11, 'VMware Inventory'!A:A, 'VMware Inventory'!S:S, 0),
   IF(valeur="Unknown", Assumptions!$B$44, valeur)
)</f>
        <v>94</v>
      </c>
      <c r="C11" s="21">
        <f>roundup(B11*(1-Assumptions!$B$22),0)</f>
        <v>76</v>
      </c>
      <c r="D11" s="131">
        <f>C11*Assumptions!$B$24*Assumptions!$B$25</f>
        <v>4.56</v>
      </c>
      <c r="E11" s="21">
        <f>B11*Assumptions!$B$26*Assumptions!$B$27</f>
        <v>19.74</v>
      </c>
      <c r="F11" s="21">
        <f>C11*Assumptions!$B$28*Assumptions!$B$29</f>
        <v>250.8</v>
      </c>
      <c r="G11" s="21">
        <f t="shared" si="1"/>
        <v>351.1</v>
      </c>
      <c r="H11" s="132"/>
      <c r="I11" s="129"/>
      <c r="J11" s="129"/>
      <c r="K11" s="129"/>
      <c r="L11" s="129"/>
      <c r="M11" s="129"/>
      <c r="N11" s="129"/>
      <c r="O11" s="129"/>
      <c r="P11" s="129"/>
      <c r="Q11" s="129"/>
      <c r="R11" s="129"/>
      <c r="S11" s="129"/>
      <c r="T11" s="129"/>
      <c r="U11" s="129"/>
      <c r="V11" s="129"/>
      <c r="W11" s="129"/>
      <c r="X11" s="129"/>
      <c r="Y11" s="129"/>
      <c r="Z11" s="129"/>
    </row>
    <row r="12">
      <c r="A12" s="61" t="s">
        <v>1481</v>
      </c>
      <c r="B12" s="21">
        <f t="array" ref="B12">LET(
   valeur, XLOOKUP(A12, 'VMware Inventory'!A:A, 'VMware Inventory'!S:S, 0),
   IF(valeur="Unknown", Assumptions!$B$44, valeur)
)</f>
        <v>2176</v>
      </c>
      <c r="C12" s="21">
        <f>roundup(B12*(1-Assumptions!$B$22),0)</f>
        <v>1741</v>
      </c>
      <c r="D12" s="131">
        <f>C12*Assumptions!$B$24*Assumptions!$B$25</f>
        <v>104.46</v>
      </c>
      <c r="E12" s="21">
        <f>B12*Assumptions!$B$26*Assumptions!$B$27</f>
        <v>456.96</v>
      </c>
      <c r="F12" s="21">
        <f>C12*Assumptions!$B$28*Assumptions!$B$29</f>
        <v>5745.3</v>
      </c>
      <c r="G12" s="21">
        <f t="shared" si="1"/>
        <v>8047.72</v>
      </c>
      <c r="H12" s="132"/>
      <c r="I12" s="129"/>
      <c r="J12" s="129"/>
      <c r="K12" s="129"/>
      <c r="L12" s="129"/>
      <c r="M12" s="129"/>
      <c r="N12" s="129"/>
      <c r="O12" s="129"/>
      <c r="P12" s="129"/>
      <c r="Q12" s="129"/>
      <c r="R12" s="129"/>
      <c r="S12" s="129"/>
      <c r="T12" s="129"/>
      <c r="U12" s="129"/>
      <c r="V12" s="129"/>
      <c r="W12" s="129"/>
      <c r="X12" s="129"/>
      <c r="Y12" s="129"/>
      <c r="Z12" s="129"/>
    </row>
    <row r="13">
      <c r="A13" s="61" t="s">
        <v>1482</v>
      </c>
      <c r="B13" s="21">
        <f t="array" ref="B13">LET(
   valeur, XLOOKUP(A13, 'VMware Inventory'!A:A, 'VMware Inventory'!S:S, 0),
   IF(valeur="Unknown", Assumptions!$B$44, valeur)
)</f>
        <v>636</v>
      </c>
      <c r="C13" s="21">
        <f>roundup(B13*(1-Assumptions!$B$22),0)</f>
        <v>509</v>
      </c>
      <c r="D13" s="131">
        <f>C13*Assumptions!$B$24*Assumptions!$B$25</f>
        <v>30.54</v>
      </c>
      <c r="E13" s="21">
        <f>B13*Assumptions!$B$26*Assumptions!$B$27</f>
        <v>133.56</v>
      </c>
      <c r="F13" s="21">
        <f>C13*Assumptions!$B$28*Assumptions!$B$29</f>
        <v>1679.7</v>
      </c>
      <c r="G13" s="21">
        <f t="shared" si="1"/>
        <v>2352.8</v>
      </c>
      <c r="H13" s="132"/>
      <c r="I13" s="129"/>
      <c r="J13" s="129"/>
      <c r="K13" s="129"/>
      <c r="L13" s="129"/>
      <c r="M13" s="129"/>
      <c r="N13" s="129"/>
      <c r="O13" s="129"/>
      <c r="P13" s="129"/>
      <c r="Q13" s="129"/>
      <c r="R13" s="129"/>
      <c r="S13" s="129"/>
      <c r="T13" s="129"/>
      <c r="U13" s="129"/>
      <c r="V13" s="129"/>
      <c r="W13" s="129"/>
      <c r="X13" s="129"/>
      <c r="Y13" s="129"/>
      <c r="Z13" s="129"/>
    </row>
    <row r="14">
      <c r="A14" s="61" t="s">
        <v>1483</v>
      </c>
      <c r="B14" s="21">
        <f t="array" ref="B14">LET(
   valeur, XLOOKUP(A14, 'VMware Inventory'!A:A, 'VMware Inventory'!S:S, 0),
   IF(valeur="Unknown", Assumptions!$B$44, valeur)
)</f>
        <v>928</v>
      </c>
      <c r="C14" s="21">
        <f>roundup(B14*(1-Assumptions!$B$22),0)</f>
        <v>743</v>
      </c>
      <c r="D14" s="131">
        <f>C14*Assumptions!$B$24*Assumptions!$B$25</f>
        <v>44.58</v>
      </c>
      <c r="E14" s="21">
        <f>B14*Assumptions!$B$26*Assumptions!$B$27</f>
        <v>194.88</v>
      </c>
      <c r="F14" s="21">
        <f>C14*Assumptions!$B$28*Assumptions!$B$29</f>
        <v>2451.9</v>
      </c>
      <c r="G14" s="21">
        <f t="shared" si="1"/>
        <v>3434.36</v>
      </c>
      <c r="H14" s="132"/>
      <c r="I14" s="129"/>
      <c r="J14" s="129"/>
      <c r="K14" s="129"/>
      <c r="L14" s="129"/>
      <c r="M14" s="129"/>
      <c r="N14" s="129"/>
      <c r="O14" s="129"/>
      <c r="P14" s="129"/>
      <c r="Q14" s="129"/>
      <c r="R14" s="129"/>
      <c r="S14" s="129"/>
      <c r="T14" s="129"/>
      <c r="U14" s="129"/>
      <c r="V14" s="129"/>
      <c r="W14" s="129"/>
      <c r="X14" s="129"/>
      <c r="Y14" s="129"/>
      <c r="Z14" s="129"/>
    </row>
    <row r="15">
      <c r="A15" s="61" t="s">
        <v>1484</v>
      </c>
      <c r="B15" s="21">
        <f t="array" ref="B15">LET(
   valeur, XLOOKUP(A15, 'VMware Inventory'!A:A, 'VMware Inventory'!S:S, 0),
   IF(valeur="Unknown", Assumptions!$B$44, valeur)
)</f>
        <v>141</v>
      </c>
      <c r="C15" s="21">
        <f>roundup(B15*(1-Assumptions!$B$22),0)</f>
        <v>113</v>
      </c>
      <c r="D15" s="131">
        <f>C15*Assumptions!$B$24*Assumptions!$B$25</f>
        <v>6.78</v>
      </c>
      <c r="E15" s="21">
        <f>B15*Assumptions!$B$26*Assumptions!$B$27</f>
        <v>29.61</v>
      </c>
      <c r="F15" s="21">
        <f>C15*Assumptions!$B$28*Assumptions!$B$29</f>
        <v>372.9</v>
      </c>
      <c r="G15" s="21">
        <f t="shared" si="1"/>
        <v>522.29</v>
      </c>
      <c r="H15" s="132"/>
      <c r="I15" s="129"/>
      <c r="J15" s="129"/>
      <c r="K15" s="129"/>
      <c r="L15" s="129"/>
      <c r="M15" s="129"/>
      <c r="N15" s="129"/>
      <c r="O15" s="129"/>
      <c r="P15" s="129"/>
      <c r="Q15" s="129"/>
      <c r="R15" s="129"/>
      <c r="S15" s="129"/>
      <c r="T15" s="129"/>
      <c r="U15" s="129"/>
      <c r="V15" s="129"/>
      <c r="W15" s="129"/>
      <c r="X15" s="129"/>
      <c r="Y15" s="129"/>
      <c r="Z15" s="129"/>
    </row>
    <row r="16">
      <c r="A16" s="61" t="s">
        <v>1485</v>
      </c>
      <c r="B16" s="21">
        <f t="array" ref="B16">LET(
   valeur, XLOOKUP(A16, 'VMware Inventory'!A:A, 'VMware Inventory'!S:S, 0),
   IF(valeur="Unknown", Assumptions!$B$44, valeur)
)</f>
        <v>428</v>
      </c>
      <c r="C16" s="21">
        <f>roundup(B16*(1-Assumptions!$B$22),0)</f>
        <v>343</v>
      </c>
      <c r="D16" s="131">
        <f>C16*Assumptions!$B$24*Assumptions!$B$25</f>
        <v>20.58</v>
      </c>
      <c r="E16" s="21">
        <f>B16*Assumptions!$B$26*Assumptions!$B$27</f>
        <v>89.88</v>
      </c>
      <c r="F16" s="21">
        <f>C16*Assumptions!$B$28*Assumptions!$B$29</f>
        <v>1131.9</v>
      </c>
      <c r="G16" s="21">
        <f t="shared" si="1"/>
        <v>1585.36</v>
      </c>
      <c r="H16" s="132"/>
      <c r="I16" s="129"/>
      <c r="J16" s="129"/>
      <c r="K16" s="129"/>
      <c r="L16" s="129"/>
      <c r="M16" s="129"/>
      <c r="N16" s="129"/>
      <c r="O16" s="129"/>
      <c r="P16" s="129"/>
      <c r="Q16" s="129"/>
      <c r="R16" s="129"/>
      <c r="S16" s="129"/>
      <c r="T16" s="129"/>
      <c r="U16" s="129"/>
      <c r="V16" s="129"/>
      <c r="W16" s="129"/>
      <c r="X16" s="129"/>
      <c r="Y16" s="129"/>
      <c r="Z16" s="129"/>
    </row>
    <row r="17">
      <c r="A17" s="61" t="s">
        <v>1486</v>
      </c>
      <c r="B17" s="21">
        <f t="array" ref="B17">LET(
   valeur, XLOOKUP(A17, 'VMware Inventory'!A:A, 'VMware Inventory'!S:S, 0),
   IF(valeur="Unknown", Assumptions!$B$44, valeur)
)</f>
        <v>147</v>
      </c>
      <c r="C17" s="21">
        <f>roundup(B17*(1-Assumptions!$B$22),0)</f>
        <v>118</v>
      </c>
      <c r="D17" s="131">
        <f>C17*Assumptions!$B$24*Assumptions!$B$25</f>
        <v>7.08</v>
      </c>
      <c r="E17" s="21">
        <f>B17*Assumptions!$B$26*Assumptions!$B$27</f>
        <v>30.87</v>
      </c>
      <c r="F17" s="21">
        <f>C17*Assumptions!$B$28*Assumptions!$B$29</f>
        <v>389.4</v>
      </c>
      <c r="G17" s="21">
        <f t="shared" si="1"/>
        <v>545.35</v>
      </c>
      <c r="H17" s="132"/>
      <c r="I17" s="129"/>
      <c r="J17" s="129"/>
      <c r="K17" s="129"/>
      <c r="L17" s="129"/>
      <c r="M17" s="129"/>
      <c r="N17" s="129"/>
      <c r="O17" s="129"/>
      <c r="P17" s="129"/>
      <c r="Q17" s="129"/>
      <c r="R17" s="129"/>
      <c r="S17" s="129"/>
      <c r="T17" s="129"/>
      <c r="U17" s="129"/>
      <c r="V17" s="129"/>
      <c r="W17" s="129"/>
      <c r="X17" s="129"/>
      <c r="Y17" s="129"/>
      <c r="Z17" s="129"/>
    </row>
    <row r="18">
      <c r="A18" s="61" t="s">
        <v>1487</v>
      </c>
      <c r="B18" s="21">
        <f t="array" ref="B18">LET(
   valeur, XLOOKUP(A18, 'VMware Inventory'!A:A, 'VMware Inventory'!S:S, 0),
   IF(valeur="Unknown", Assumptions!$B$44, valeur)
)</f>
        <v>264</v>
      </c>
      <c r="C18" s="21">
        <f>roundup(B18*(1-Assumptions!$B$22),0)</f>
        <v>212</v>
      </c>
      <c r="D18" s="131">
        <f>C18*Assumptions!$B$24*Assumptions!$B$25</f>
        <v>12.72</v>
      </c>
      <c r="E18" s="21">
        <f>B18*Assumptions!$B$26*Assumptions!$B$27</f>
        <v>55.44</v>
      </c>
      <c r="F18" s="21">
        <f>C18*Assumptions!$B$28*Assumptions!$B$29</f>
        <v>699.6</v>
      </c>
      <c r="G18" s="21">
        <f t="shared" si="1"/>
        <v>979.76</v>
      </c>
      <c r="H18" s="132"/>
      <c r="I18" s="129"/>
      <c r="J18" s="129"/>
      <c r="K18" s="129"/>
      <c r="L18" s="129"/>
      <c r="M18" s="129"/>
      <c r="N18" s="129"/>
      <c r="O18" s="129"/>
      <c r="P18" s="129"/>
      <c r="Q18" s="129"/>
      <c r="R18" s="129"/>
      <c r="S18" s="129"/>
      <c r="T18" s="129"/>
      <c r="U18" s="129"/>
      <c r="V18" s="129"/>
      <c r="W18" s="129"/>
      <c r="X18" s="129"/>
      <c r="Y18" s="129"/>
      <c r="Z18" s="129"/>
    </row>
    <row r="19">
      <c r="A19" s="61" t="s">
        <v>1488</v>
      </c>
      <c r="B19" s="21">
        <f t="array" ref="B19">LET(
   valeur, XLOOKUP(A19, 'VMware Inventory'!A:A, 'VMware Inventory'!S:S, 0),
   IF(valeur="Unknown", Assumptions!$B$44, valeur)
)</f>
        <v>7554</v>
      </c>
      <c r="C19" s="21">
        <f>roundup(B19*(1-Assumptions!$B$22),0)</f>
        <v>6044</v>
      </c>
      <c r="D19" s="131">
        <f>C19*Assumptions!$B$24*Assumptions!$B$25</f>
        <v>362.64</v>
      </c>
      <c r="E19" s="21">
        <f>B19*Assumptions!$B$26*Assumptions!$B$27</f>
        <v>1586.34</v>
      </c>
      <c r="F19" s="21">
        <f>C19*Assumptions!$B$28*Assumptions!$B$29</f>
        <v>19945.2</v>
      </c>
      <c r="G19" s="21">
        <f t="shared" si="1"/>
        <v>27938.18</v>
      </c>
      <c r="H19" s="132"/>
      <c r="I19" s="129"/>
      <c r="J19" s="129"/>
      <c r="K19" s="129"/>
      <c r="L19" s="129"/>
      <c r="M19" s="129"/>
      <c r="N19" s="129"/>
      <c r="O19" s="129"/>
      <c r="P19" s="129"/>
      <c r="Q19" s="129"/>
      <c r="R19" s="129"/>
      <c r="S19" s="129"/>
      <c r="T19" s="129"/>
      <c r="U19" s="129"/>
      <c r="V19" s="129"/>
      <c r="W19" s="129"/>
      <c r="X19" s="129"/>
      <c r="Y19" s="129"/>
      <c r="Z19" s="129"/>
    </row>
    <row r="20">
      <c r="A20" s="61" t="s">
        <v>1489</v>
      </c>
      <c r="B20" s="21">
        <f t="array" ref="B20">LET(
   valeur, XLOOKUP(A20, 'VMware Inventory'!A:A, 'VMware Inventory'!S:S, 0),
   IF(valeur="Unknown", Assumptions!$B$44, valeur)
)</f>
        <v>5966</v>
      </c>
      <c r="C20" s="21">
        <f>roundup(B20*(1-Assumptions!$B$22),0)</f>
        <v>4773</v>
      </c>
      <c r="D20" s="131">
        <f>C20*Assumptions!$B$24*Assumptions!$B$25</f>
        <v>286.38</v>
      </c>
      <c r="E20" s="21">
        <f>B20*Assumptions!$B$26*Assumptions!$B$27</f>
        <v>1252.86</v>
      </c>
      <c r="F20" s="21">
        <f>C20*Assumptions!$B$28*Assumptions!$B$29</f>
        <v>15750.9</v>
      </c>
      <c r="G20" s="21">
        <f t="shared" si="1"/>
        <v>22063.14</v>
      </c>
      <c r="H20" s="132"/>
      <c r="I20" s="129"/>
      <c r="J20" s="129"/>
      <c r="K20" s="129"/>
      <c r="L20" s="129"/>
      <c r="M20" s="129"/>
      <c r="N20" s="129"/>
      <c r="O20" s="129"/>
      <c r="P20" s="129"/>
      <c r="Q20" s="129"/>
      <c r="R20" s="129"/>
      <c r="S20" s="129"/>
      <c r="T20" s="129"/>
      <c r="U20" s="129"/>
      <c r="V20" s="129"/>
      <c r="W20" s="129"/>
      <c r="X20" s="129"/>
      <c r="Y20" s="129"/>
      <c r="Z20" s="129"/>
    </row>
    <row r="21">
      <c r="A21" s="61" t="s">
        <v>1490</v>
      </c>
      <c r="B21" s="21">
        <f t="array" ref="B21">LET(
   valeur, XLOOKUP(A21, 'VMware Inventory'!A:A, 'VMware Inventory'!S:S, 0),
   IF(valeur="Unknown", Assumptions!$B$44, valeur)
)</f>
        <v>285</v>
      </c>
      <c r="C21" s="21">
        <f>roundup(B21*(1-Assumptions!$B$22),0)</f>
        <v>228</v>
      </c>
      <c r="D21" s="131">
        <f>C21*Assumptions!$B$24*Assumptions!$B$25</f>
        <v>13.68</v>
      </c>
      <c r="E21" s="21">
        <f>B21*Assumptions!$B$26*Assumptions!$B$27</f>
        <v>59.85</v>
      </c>
      <c r="F21" s="21">
        <f>C21*Assumptions!$B$28*Assumptions!$B$29</f>
        <v>752.4</v>
      </c>
      <c r="G21" s="21">
        <f t="shared" si="1"/>
        <v>1053.93</v>
      </c>
      <c r="H21" s="132"/>
      <c r="I21" s="129"/>
      <c r="J21" s="129"/>
      <c r="K21" s="129"/>
      <c r="L21" s="129"/>
      <c r="M21" s="129"/>
      <c r="N21" s="129"/>
      <c r="O21" s="129"/>
      <c r="P21" s="129"/>
      <c r="Q21" s="129"/>
      <c r="R21" s="129"/>
      <c r="S21" s="129"/>
      <c r="T21" s="129"/>
      <c r="U21" s="129"/>
      <c r="V21" s="129"/>
      <c r="W21" s="129"/>
      <c r="X21" s="129"/>
      <c r="Y21" s="129"/>
      <c r="Z21" s="129"/>
    </row>
    <row r="22">
      <c r="A22" s="61" t="s">
        <v>1491</v>
      </c>
      <c r="B22" s="21">
        <f t="array" ref="B22">LET(
   valeur, XLOOKUP(A22, 'VMware Inventory'!A:A, 'VMware Inventory'!S:S, 0),
   IF(valeur="Unknown", Assumptions!$B$44, valeur)
)</f>
        <v>6257</v>
      </c>
      <c r="C22" s="21">
        <f>roundup(B22*(1-Assumptions!$B$22),0)</f>
        <v>5006</v>
      </c>
      <c r="D22" s="131">
        <f>C22*Assumptions!$B$24*Assumptions!$B$25</f>
        <v>300.36</v>
      </c>
      <c r="E22" s="21">
        <f>B22*Assumptions!$B$26*Assumptions!$B$27</f>
        <v>1313.97</v>
      </c>
      <c r="F22" s="21">
        <f>C22*Assumptions!$B$28*Assumptions!$B$29</f>
        <v>16519.8</v>
      </c>
      <c r="G22" s="21">
        <f t="shared" si="1"/>
        <v>23140.13</v>
      </c>
      <c r="H22" s="132"/>
      <c r="I22" s="129"/>
      <c r="J22" s="129"/>
      <c r="K22" s="129"/>
      <c r="L22" s="129"/>
      <c r="M22" s="129"/>
      <c r="N22" s="129"/>
      <c r="O22" s="129"/>
      <c r="P22" s="129"/>
      <c r="Q22" s="129"/>
      <c r="R22" s="129"/>
      <c r="S22" s="129"/>
      <c r="T22" s="129"/>
      <c r="U22" s="129"/>
      <c r="V22" s="129"/>
      <c r="W22" s="129"/>
      <c r="X22" s="129"/>
      <c r="Y22" s="129"/>
      <c r="Z22" s="129"/>
    </row>
    <row r="23">
      <c r="A23" s="61" t="s">
        <v>1492</v>
      </c>
      <c r="B23" s="21">
        <f t="array" ref="B23">LET(
   valeur, XLOOKUP(A23, 'VMware Inventory'!A:A, 'VMware Inventory'!S:S, 0),
   IF(valeur="Unknown", Assumptions!$B$44, valeur)
)</f>
        <v>163</v>
      </c>
      <c r="C23" s="21">
        <f>roundup(B23*(1-Assumptions!$B$22),0)</f>
        <v>131</v>
      </c>
      <c r="D23" s="131">
        <f>C23*Assumptions!$B$24*Assumptions!$B$25</f>
        <v>7.86</v>
      </c>
      <c r="E23" s="21">
        <f>B23*Assumptions!$B$26*Assumptions!$B$27</f>
        <v>34.23</v>
      </c>
      <c r="F23" s="21">
        <f>C23*Assumptions!$B$28*Assumptions!$B$29</f>
        <v>432.3</v>
      </c>
      <c r="G23" s="21">
        <f t="shared" si="1"/>
        <v>605.39</v>
      </c>
      <c r="H23" s="132"/>
      <c r="I23" s="129"/>
      <c r="J23" s="129"/>
      <c r="K23" s="129"/>
      <c r="L23" s="129"/>
      <c r="M23" s="129"/>
      <c r="N23" s="129"/>
      <c r="O23" s="129"/>
      <c r="P23" s="129"/>
      <c r="Q23" s="129"/>
      <c r="R23" s="129"/>
      <c r="S23" s="129"/>
      <c r="T23" s="129"/>
      <c r="U23" s="129"/>
      <c r="V23" s="129"/>
      <c r="W23" s="129"/>
      <c r="X23" s="129"/>
      <c r="Y23" s="129"/>
      <c r="Z23" s="129"/>
    </row>
    <row r="24">
      <c r="A24" s="61" t="s">
        <v>1493</v>
      </c>
      <c r="B24" s="21">
        <f t="array" ref="B24">LET(
   valeur, XLOOKUP(A24, 'VMware Inventory'!A:A, 'VMware Inventory'!S:S, 0),
   IF(valeur="Unknown", Assumptions!$B$44, valeur)
)</f>
        <v>34</v>
      </c>
      <c r="C24" s="21">
        <f>roundup(B24*(1-Assumptions!$B$22),0)</f>
        <v>28</v>
      </c>
      <c r="D24" s="131">
        <f>C24*Assumptions!$B$24*Assumptions!$B$25</f>
        <v>1.68</v>
      </c>
      <c r="E24" s="21">
        <f>B24*Assumptions!$B$26*Assumptions!$B$27</f>
        <v>7.14</v>
      </c>
      <c r="F24" s="21">
        <f>C24*Assumptions!$B$28*Assumptions!$B$29</f>
        <v>92.4</v>
      </c>
      <c r="G24" s="21">
        <f t="shared" si="1"/>
        <v>129.22</v>
      </c>
      <c r="H24" s="132"/>
      <c r="I24" s="129"/>
      <c r="J24" s="129"/>
      <c r="K24" s="129"/>
      <c r="L24" s="129"/>
      <c r="M24" s="129"/>
      <c r="N24" s="129"/>
      <c r="O24" s="129"/>
      <c r="P24" s="129"/>
      <c r="Q24" s="129"/>
      <c r="R24" s="129"/>
      <c r="S24" s="129"/>
      <c r="T24" s="129"/>
      <c r="U24" s="129"/>
      <c r="V24" s="129"/>
      <c r="W24" s="129"/>
      <c r="X24" s="129"/>
      <c r="Y24" s="129"/>
      <c r="Z24" s="129"/>
    </row>
    <row r="25">
      <c r="A25" s="61" t="s">
        <v>1494</v>
      </c>
      <c r="B25" s="21">
        <f t="array" ref="B25">LET(
   valeur, XLOOKUP(A25, 'VMware Inventory'!A:A, 'VMware Inventory'!S:S, 0),
   IF(valeur="Unknown", Assumptions!$B$44, valeur)
)</f>
        <v>32</v>
      </c>
      <c r="C25" s="21">
        <f>roundup(B25*(1-Assumptions!$B$22),0)</f>
        <v>26</v>
      </c>
      <c r="D25" s="131">
        <f>C25*Assumptions!$B$24*Assumptions!$B$25</f>
        <v>1.56</v>
      </c>
      <c r="E25" s="21">
        <f>B25*Assumptions!$B$26*Assumptions!$B$27</f>
        <v>6.72</v>
      </c>
      <c r="F25" s="21">
        <f>C25*Assumptions!$B$28*Assumptions!$B$29</f>
        <v>85.8</v>
      </c>
      <c r="G25" s="21">
        <f t="shared" si="1"/>
        <v>120.08</v>
      </c>
      <c r="H25" s="132"/>
      <c r="I25" s="129"/>
      <c r="J25" s="129"/>
      <c r="K25" s="129"/>
      <c r="L25" s="129"/>
      <c r="M25" s="129"/>
      <c r="N25" s="129"/>
      <c r="O25" s="129"/>
      <c r="P25" s="129"/>
      <c r="Q25" s="129"/>
      <c r="R25" s="129"/>
      <c r="S25" s="129"/>
      <c r="T25" s="129"/>
      <c r="U25" s="129"/>
      <c r="V25" s="129"/>
      <c r="W25" s="129"/>
      <c r="X25" s="129"/>
      <c r="Y25" s="129"/>
      <c r="Z25" s="129"/>
    </row>
    <row r="26">
      <c r="A26" s="61"/>
      <c r="B26" s="21"/>
      <c r="C26" s="21"/>
      <c r="D26" s="131"/>
      <c r="E26" s="21"/>
      <c r="F26" s="21"/>
      <c r="G26" s="21"/>
      <c r="H26" s="132"/>
      <c r="I26" s="129"/>
      <c r="J26" s="129"/>
      <c r="K26" s="129"/>
      <c r="L26" s="129"/>
      <c r="M26" s="129"/>
      <c r="N26" s="129"/>
      <c r="O26" s="129"/>
      <c r="P26" s="129"/>
      <c r="Q26" s="129"/>
      <c r="R26" s="129"/>
      <c r="S26" s="129"/>
      <c r="T26" s="129"/>
      <c r="U26" s="129"/>
      <c r="V26" s="129"/>
      <c r="W26" s="129"/>
      <c r="X26" s="129"/>
      <c r="Y26" s="129"/>
      <c r="Z26" s="129"/>
    </row>
    <row r="27">
      <c r="A27" s="133">
        <f>counta(A3:A25)</f>
        <v>23</v>
      </c>
      <c r="B27" s="133">
        <f t="shared" ref="B27:G27" si="2">sum(B3:B26)</f>
        <v>58521</v>
      </c>
      <c r="C27" s="133">
        <f t="shared" si="2"/>
        <v>46828</v>
      </c>
      <c r="D27" s="133">
        <f t="shared" si="2"/>
        <v>2809.68</v>
      </c>
      <c r="E27" s="133">
        <f t="shared" si="2"/>
        <v>12289.41</v>
      </c>
      <c r="F27" s="133">
        <f t="shared" si="2"/>
        <v>154532.4</v>
      </c>
      <c r="G27" s="133">
        <f t="shared" si="2"/>
        <v>216459.49</v>
      </c>
      <c r="H27" s="129"/>
      <c r="I27" s="129"/>
      <c r="J27" s="129"/>
      <c r="K27" s="129"/>
      <c r="L27" s="129"/>
      <c r="M27" s="129"/>
      <c r="N27" s="129"/>
      <c r="O27" s="129"/>
      <c r="P27" s="129"/>
      <c r="Q27" s="129"/>
      <c r="R27" s="129"/>
      <c r="S27" s="129"/>
      <c r="T27" s="129"/>
      <c r="U27" s="129"/>
      <c r="V27" s="129"/>
      <c r="W27" s="129"/>
      <c r="X27" s="129"/>
      <c r="Y27" s="129"/>
      <c r="Z27" s="129"/>
    </row>
    <row r="28">
      <c r="A28" s="129"/>
      <c r="B28" s="129"/>
      <c r="C28" s="129"/>
      <c r="D28" s="134"/>
      <c r="E28" s="129"/>
      <c r="F28" s="129"/>
      <c r="G28" s="129"/>
      <c r="H28" s="129"/>
      <c r="I28" s="129"/>
      <c r="J28" s="129"/>
      <c r="K28" s="129"/>
      <c r="L28" s="129"/>
      <c r="M28" s="129"/>
      <c r="N28" s="129"/>
      <c r="O28" s="129"/>
      <c r="P28" s="129"/>
      <c r="Q28" s="129"/>
      <c r="R28" s="129"/>
      <c r="S28" s="129"/>
      <c r="T28" s="129"/>
      <c r="U28" s="129"/>
      <c r="V28" s="129"/>
      <c r="W28" s="129"/>
      <c r="X28" s="129"/>
      <c r="Y28" s="129"/>
      <c r="Z28" s="129"/>
    </row>
    <row r="29">
      <c r="A29" s="129"/>
      <c r="B29" s="129"/>
      <c r="C29" s="129"/>
      <c r="D29" s="134"/>
      <c r="E29" s="129"/>
      <c r="F29" s="129"/>
      <c r="G29" s="129"/>
      <c r="H29" s="129"/>
      <c r="I29" s="129"/>
      <c r="J29" s="129"/>
      <c r="K29" s="129"/>
      <c r="L29" s="129"/>
      <c r="M29" s="129"/>
      <c r="N29" s="129"/>
      <c r="O29" s="129"/>
      <c r="P29" s="129"/>
      <c r="Q29" s="129"/>
      <c r="R29" s="129"/>
      <c r="S29" s="129"/>
      <c r="T29" s="129"/>
      <c r="U29" s="129"/>
      <c r="V29" s="129"/>
      <c r="W29" s="129"/>
      <c r="X29" s="129"/>
      <c r="Y29" s="129"/>
      <c r="Z29" s="129"/>
    </row>
    <row r="30">
      <c r="A30" s="129"/>
      <c r="B30" s="129"/>
      <c r="C30" s="129"/>
      <c r="D30" s="134"/>
      <c r="E30" s="129"/>
      <c r="F30" s="129"/>
      <c r="G30" s="129"/>
      <c r="H30" s="129"/>
      <c r="I30" s="129"/>
      <c r="J30" s="129"/>
      <c r="K30" s="129"/>
      <c r="L30" s="129"/>
      <c r="M30" s="129"/>
      <c r="N30" s="129"/>
      <c r="O30" s="129"/>
      <c r="P30" s="129"/>
      <c r="Q30" s="129"/>
      <c r="R30" s="129"/>
      <c r="S30" s="129"/>
      <c r="T30" s="129"/>
      <c r="U30" s="129"/>
      <c r="V30" s="129"/>
      <c r="W30" s="129"/>
      <c r="X30" s="129"/>
      <c r="Y30" s="129"/>
      <c r="Z30" s="129"/>
    </row>
    <row r="31">
      <c r="A31" s="19" t="s">
        <v>90</v>
      </c>
      <c r="B31" s="19" t="s">
        <v>3396</v>
      </c>
      <c r="C31" s="19" t="s">
        <v>3397</v>
      </c>
      <c r="D31" s="135" t="s">
        <v>3398</v>
      </c>
      <c r="E31" s="135" t="s">
        <v>3399</v>
      </c>
      <c r="F31" s="129"/>
      <c r="G31" s="129"/>
      <c r="H31" s="129"/>
      <c r="I31" s="129"/>
      <c r="J31" s="136" t="s">
        <v>3400</v>
      </c>
      <c r="K31" s="129"/>
      <c r="L31" s="129"/>
      <c r="M31" s="129"/>
      <c r="N31" s="129"/>
      <c r="O31" s="129"/>
      <c r="P31" s="129"/>
      <c r="Q31" s="129"/>
      <c r="R31" s="129"/>
      <c r="S31" s="129"/>
      <c r="T31" s="129"/>
      <c r="U31" s="129"/>
      <c r="V31" s="129"/>
      <c r="W31" s="129"/>
      <c r="X31" s="129"/>
      <c r="Y31" s="129"/>
      <c r="Z31" s="129"/>
    </row>
    <row r="32">
      <c r="A32" s="20" t="s">
        <v>3401</v>
      </c>
      <c r="B32" s="21" t="str">
        <f>Assumptions!B23</f>
        <v>Cloud Netapp Volume Flex Regional-CUD 3y</v>
      </c>
      <c r="C32" s="21">
        <f>B27</f>
        <v>58521</v>
      </c>
      <c r="D32" s="34">
        <f>vlookup(B32,'SKU Pricing'!A:B,Assumptions!$B$2,0)*C32</f>
        <v>21535.728</v>
      </c>
      <c r="E32" s="34">
        <f t="shared" ref="E32:E34" si="3">D32*12</f>
        <v>258428.736</v>
      </c>
      <c r="F32" s="129"/>
      <c r="G32" s="129"/>
      <c r="H32" s="129"/>
      <c r="I32" s="129"/>
      <c r="J32" s="129"/>
      <c r="K32" s="129"/>
      <c r="L32" s="129"/>
      <c r="M32" s="129"/>
      <c r="N32" s="129"/>
      <c r="O32" s="129"/>
      <c r="P32" s="129"/>
      <c r="Q32" s="129"/>
      <c r="R32" s="129"/>
      <c r="S32" s="129"/>
      <c r="T32" s="129"/>
      <c r="U32" s="129"/>
      <c r="V32" s="129"/>
      <c r="W32" s="129"/>
      <c r="X32" s="129"/>
      <c r="Y32" s="129"/>
      <c r="Z32" s="129"/>
    </row>
    <row r="33">
      <c r="A33" s="20" t="s">
        <v>3402</v>
      </c>
      <c r="B33" s="20" t="s">
        <v>1783</v>
      </c>
      <c r="C33" s="21">
        <f>roundup(B27*(1-Assumptions!$B$22),0)</f>
        <v>46817</v>
      </c>
      <c r="D33" s="34">
        <f>vlookup(B33,'SKU Pricing'!A:B,Assumptions!$B$2,0)*C33</f>
        <v>1498.144</v>
      </c>
      <c r="E33" s="34">
        <f t="shared" si="3"/>
        <v>17977.728</v>
      </c>
      <c r="F33" s="129"/>
      <c r="G33" s="129"/>
      <c r="H33" s="129"/>
      <c r="I33" s="129"/>
      <c r="J33" s="129"/>
      <c r="K33" s="129"/>
      <c r="L33" s="129"/>
      <c r="M33" s="129"/>
      <c r="N33" s="129"/>
      <c r="O33" s="129"/>
      <c r="P33" s="129"/>
      <c r="Q33" s="129"/>
      <c r="R33" s="129"/>
      <c r="S33" s="129"/>
      <c r="T33" s="129"/>
      <c r="U33" s="129"/>
      <c r="V33" s="129"/>
      <c r="W33" s="129"/>
      <c r="X33" s="129"/>
      <c r="Y33" s="129"/>
      <c r="Z33" s="129"/>
    </row>
    <row r="34">
      <c r="A34" s="20" t="s">
        <v>3403</v>
      </c>
      <c r="B34" s="20" t="s">
        <v>1784</v>
      </c>
      <c r="C34" s="21">
        <f>80*1024</f>
        <v>81920</v>
      </c>
      <c r="D34" s="34">
        <f>vlookup(B34,'SKU Pricing'!A:B,Assumptions!$B$2,0)*C34</f>
        <v>4243.456</v>
      </c>
      <c r="E34" s="34">
        <f t="shared" si="3"/>
        <v>50921.472</v>
      </c>
      <c r="F34" s="129"/>
      <c r="G34" s="129"/>
      <c r="H34" s="129"/>
      <c r="I34" s="129"/>
      <c r="J34" s="129"/>
      <c r="K34" s="129"/>
      <c r="L34" s="129"/>
      <c r="M34" s="129"/>
      <c r="N34" s="129"/>
      <c r="O34" s="129"/>
      <c r="P34" s="129"/>
      <c r="Q34" s="129"/>
      <c r="R34" s="129"/>
      <c r="S34" s="129"/>
      <c r="T34" s="129"/>
      <c r="U34" s="129"/>
      <c r="V34" s="129"/>
      <c r="W34" s="129"/>
      <c r="X34" s="129"/>
      <c r="Y34" s="129"/>
      <c r="Z34" s="129"/>
    </row>
    <row r="35">
      <c r="A35" s="21"/>
      <c r="B35" s="21"/>
      <c r="C35" s="21"/>
      <c r="D35" s="34"/>
      <c r="E35" s="34"/>
      <c r="F35" s="129"/>
      <c r="G35" s="129"/>
      <c r="H35" s="129"/>
      <c r="I35" s="129"/>
      <c r="J35" s="129"/>
      <c r="K35" s="129"/>
      <c r="L35" s="129"/>
      <c r="M35" s="129"/>
      <c r="N35" s="129"/>
      <c r="O35" s="129"/>
      <c r="P35" s="129"/>
      <c r="Q35" s="129"/>
      <c r="R35" s="129"/>
      <c r="S35" s="129"/>
      <c r="T35" s="129"/>
      <c r="U35" s="129"/>
      <c r="V35" s="129"/>
      <c r="W35" s="129"/>
      <c r="X35" s="129"/>
      <c r="Y35" s="129"/>
      <c r="Z35" s="129"/>
    </row>
    <row r="36">
      <c r="A36" s="133" t="s">
        <v>57</v>
      </c>
      <c r="B36" s="133"/>
      <c r="C36" s="133"/>
      <c r="D36" s="137">
        <f t="shared" ref="D36:E36" si="4">sum(D32:D35)</f>
        <v>27277.328</v>
      </c>
      <c r="E36" s="137">
        <f t="shared" si="4"/>
        <v>327327.936</v>
      </c>
      <c r="F36" s="129"/>
      <c r="G36" s="129"/>
      <c r="H36" s="129"/>
      <c r="I36" s="129"/>
      <c r="J36" s="129"/>
      <c r="K36" s="129"/>
      <c r="L36" s="129"/>
      <c r="M36" s="129"/>
      <c r="N36" s="129"/>
      <c r="O36" s="129"/>
      <c r="P36" s="129"/>
      <c r="Q36" s="129"/>
      <c r="R36" s="129"/>
      <c r="S36" s="129"/>
      <c r="T36" s="129"/>
      <c r="U36" s="129"/>
      <c r="V36" s="129"/>
      <c r="W36" s="129"/>
      <c r="X36" s="129"/>
      <c r="Y36" s="129"/>
      <c r="Z36" s="129"/>
    </row>
    <row r="37">
      <c r="A37" s="129"/>
      <c r="B37" s="129"/>
      <c r="C37" s="129"/>
      <c r="D37" s="134"/>
      <c r="E37" s="129"/>
      <c r="F37" s="129"/>
      <c r="G37" s="129"/>
      <c r="H37" s="129"/>
      <c r="I37" s="129"/>
      <c r="J37" s="129"/>
      <c r="K37" s="129"/>
      <c r="L37" s="129"/>
      <c r="M37" s="129"/>
      <c r="N37" s="129"/>
      <c r="O37" s="129"/>
      <c r="P37" s="129"/>
      <c r="Q37" s="129"/>
      <c r="R37" s="129"/>
      <c r="S37" s="129"/>
      <c r="T37" s="129"/>
      <c r="U37" s="129"/>
      <c r="V37" s="129"/>
      <c r="W37" s="129"/>
      <c r="X37" s="129"/>
      <c r="Y37" s="129"/>
      <c r="Z37" s="129"/>
    </row>
    <row r="38">
      <c r="A38" s="129"/>
      <c r="B38" s="129"/>
      <c r="C38" s="129"/>
      <c r="D38" s="134"/>
      <c r="E38" s="129"/>
      <c r="F38" s="129"/>
      <c r="G38" s="129"/>
      <c r="H38" s="129"/>
      <c r="I38" s="129"/>
      <c r="J38" s="129"/>
      <c r="K38" s="129"/>
      <c r="L38" s="129"/>
      <c r="M38" s="129"/>
      <c r="N38" s="129"/>
      <c r="O38" s="129"/>
      <c r="P38" s="129"/>
      <c r="Q38" s="129"/>
      <c r="R38" s="129"/>
      <c r="S38" s="129"/>
      <c r="T38" s="129"/>
      <c r="U38" s="129"/>
      <c r="V38" s="129"/>
      <c r="W38" s="129"/>
      <c r="X38" s="129"/>
      <c r="Y38" s="129"/>
      <c r="Z38" s="129"/>
    </row>
    <row r="39">
      <c r="A39" s="129"/>
      <c r="B39" s="129"/>
      <c r="C39" s="129"/>
      <c r="D39" s="134"/>
      <c r="E39" s="129"/>
      <c r="F39" s="129"/>
      <c r="G39" s="129"/>
      <c r="H39" s="129"/>
      <c r="I39" s="129"/>
      <c r="J39" s="129"/>
      <c r="K39" s="129"/>
      <c r="L39" s="129"/>
      <c r="M39" s="129"/>
      <c r="N39" s="129"/>
      <c r="O39" s="129"/>
      <c r="P39" s="129"/>
      <c r="Q39" s="129"/>
      <c r="R39" s="129"/>
      <c r="S39" s="129"/>
      <c r="T39" s="129"/>
      <c r="U39" s="129"/>
      <c r="V39" s="129"/>
      <c r="W39" s="129"/>
      <c r="X39" s="129"/>
      <c r="Y39" s="129"/>
      <c r="Z39" s="129"/>
    </row>
    <row r="40">
      <c r="A40" s="129"/>
      <c r="B40" s="129"/>
      <c r="C40" s="129"/>
      <c r="D40" s="134"/>
      <c r="E40" s="129"/>
      <c r="F40" s="129"/>
      <c r="G40" s="129"/>
      <c r="H40" s="129"/>
      <c r="I40" s="129"/>
      <c r="J40" s="129"/>
      <c r="K40" s="129"/>
      <c r="L40" s="129"/>
      <c r="M40" s="129"/>
      <c r="N40" s="129"/>
      <c r="O40" s="129"/>
      <c r="P40" s="129"/>
      <c r="Q40" s="129"/>
      <c r="R40" s="129"/>
      <c r="S40" s="129"/>
      <c r="T40" s="129"/>
      <c r="U40" s="129"/>
      <c r="V40" s="129"/>
      <c r="W40" s="129"/>
      <c r="X40" s="129"/>
      <c r="Y40" s="129"/>
      <c r="Z40" s="129"/>
    </row>
    <row r="41">
      <c r="A41" s="129"/>
      <c r="B41" s="129"/>
      <c r="C41" s="129"/>
      <c r="D41" s="134"/>
      <c r="E41" s="129"/>
      <c r="F41" s="129"/>
      <c r="G41" s="129"/>
      <c r="H41" s="129"/>
      <c r="I41" s="129"/>
      <c r="J41" s="129"/>
      <c r="K41" s="129"/>
      <c r="L41" s="129"/>
      <c r="M41" s="129"/>
      <c r="N41" s="129"/>
      <c r="O41" s="129"/>
      <c r="P41" s="129"/>
      <c r="Q41" s="129"/>
      <c r="R41" s="129"/>
      <c r="S41" s="129"/>
      <c r="T41" s="129"/>
      <c r="U41" s="129"/>
      <c r="V41" s="129"/>
      <c r="W41" s="129"/>
      <c r="X41" s="129"/>
      <c r="Y41" s="129"/>
      <c r="Z41" s="129"/>
    </row>
    <row r="42">
      <c r="A42" s="129"/>
      <c r="B42" s="129"/>
      <c r="C42" s="129"/>
      <c r="D42" s="134"/>
      <c r="E42" s="129"/>
      <c r="F42" s="129"/>
      <c r="G42" s="129"/>
      <c r="H42" s="129"/>
      <c r="I42" s="129"/>
      <c r="J42" s="129"/>
      <c r="K42" s="129"/>
      <c r="L42" s="129"/>
      <c r="M42" s="129"/>
      <c r="N42" s="129"/>
      <c r="O42" s="129"/>
      <c r="P42" s="129"/>
      <c r="Q42" s="129"/>
      <c r="R42" s="129"/>
      <c r="S42" s="129"/>
      <c r="T42" s="129"/>
      <c r="U42" s="129"/>
      <c r="V42" s="129"/>
      <c r="W42" s="129"/>
      <c r="X42" s="129"/>
      <c r="Y42" s="129"/>
      <c r="Z42" s="129"/>
    </row>
    <row r="43">
      <c r="A43" s="129"/>
      <c r="B43" s="129"/>
      <c r="C43" s="129"/>
      <c r="D43" s="134"/>
      <c r="E43" s="129"/>
      <c r="F43" s="129"/>
      <c r="G43" s="129"/>
      <c r="H43" s="129"/>
      <c r="I43" s="129"/>
      <c r="J43" s="129"/>
      <c r="K43" s="129"/>
      <c r="L43" s="129"/>
      <c r="M43" s="129"/>
      <c r="N43" s="129"/>
      <c r="O43" s="129"/>
      <c r="P43" s="129"/>
      <c r="Q43" s="129"/>
      <c r="R43" s="129"/>
      <c r="S43" s="129"/>
      <c r="T43" s="129"/>
      <c r="U43" s="129"/>
      <c r="V43" s="129"/>
      <c r="W43" s="129"/>
      <c r="X43" s="129"/>
      <c r="Y43" s="129"/>
      <c r="Z43" s="129"/>
    </row>
    <row r="44">
      <c r="A44" s="129"/>
      <c r="B44" s="129"/>
      <c r="C44" s="129"/>
      <c r="D44" s="134"/>
      <c r="E44" s="129"/>
      <c r="F44" s="129"/>
      <c r="G44" s="129"/>
      <c r="H44" s="129"/>
      <c r="I44" s="129"/>
      <c r="J44" s="129"/>
      <c r="K44" s="129"/>
      <c r="L44" s="129"/>
      <c r="M44" s="129"/>
      <c r="N44" s="129"/>
      <c r="O44" s="129"/>
      <c r="P44" s="129"/>
      <c r="Q44" s="129"/>
      <c r="R44" s="129"/>
      <c r="S44" s="129"/>
      <c r="T44" s="129"/>
      <c r="U44" s="129"/>
      <c r="V44" s="129"/>
      <c r="W44" s="129"/>
      <c r="X44" s="129"/>
      <c r="Y44" s="129"/>
      <c r="Z44" s="129"/>
    </row>
    <row r="45">
      <c r="A45" s="129"/>
      <c r="B45" s="129"/>
      <c r="C45" s="129"/>
      <c r="D45" s="134"/>
      <c r="E45" s="129"/>
      <c r="F45" s="129"/>
      <c r="G45" s="129"/>
      <c r="H45" s="129"/>
      <c r="I45" s="129"/>
      <c r="J45" s="129"/>
      <c r="K45" s="129"/>
      <c r="L45" s="129"/>
      <c r="M45" s="129"/>
      <c r="N45" s="129"/>
      <c r="O45" s="129"/>
      <c r="P45" s="129"/>
      <c r="Q45" s="129"/>
      <c r="R45" s="129"/>
      <c r="S45" s="129"/>
      <c r="T45" s="129"/>
      <c r="U45" s="129"/>
      <c r="V45" s="129"/>
      <c r="W45" s="129"/>
      <c r="X45" s="129"/>
      <c r="Y45" s="129"/>
      <c r="Z45" s="129"/>
    </row>
    <row r="46">
      <c r="A46" s="129"/>
      <c r="B46" s="129"/>
      <c r="C46" s="129"/>
      <c r="D46" s="134"/>
      <c r="E46" s="129"/>
      <c r="F46" s="129"/>
      <c r="G46" s="129"/>
      <c r="H46" s="129"/>
      <c r="I46" s="129"/>
      <c r="J46" s="129"/>
      <c r="K46" s="129"/>
      <c r="L46" s="129"/>
      <c r="M46" s="129"/>
      <c r="N46" s="129"/>
      <c r="O46" s="129"/>
      <c r="P46" s="129"/>
      <c r="Q46" s="129"/>
      <c r="R46" s="129"/>
      <c r="S46" s="129"/>
      <c r="T46" s="129"/>
      <c r="U46" s="129"/>
      <c r="V46" s="129"/>
      <c r="W46" s="129"/>
      <c r="X46" s="129"/>
      <c r="Y46" s="129"/>
      <c r="Z46" s="129"/>
    </row>
    <row r="47">
      <c r="A47" s="129"/>
      <c r="B47" s="129"/>
      <c r="C47" s="129"/>
      <c r="D47" s="134"/>
      <c r="E47" s="129"/>
      <c r="F47" s="129"/>
      <c r="G47" s="129"/>
      <c r="H47" s="129"/>
      <c r="I47" s="129"/>
      <c r="J47" s="129"/>
      <c r="K47" s="129"/>
      <c r="L47" s="129"/>
      <c r="M47" s="129"/>
      <c r="N47" s="129"/>
      <c r="O47" s="129"/>
      <c r="P47" s="129"/>
      <c r="Q47" s="129"/>
      <c r="R47" s="129"/>
      <c r="S47" s="129"/>
      <c r="T47" s="129"/>
      <c r="U47" s="129"/>
      <c r="V47" s="129"/>
      <c r="W47" s="129"/>
      <c r="X47" s="129"/>
      <c r="Y47" s="129"/>
      <c r="Z47" s="129"/>
    </row>
    <row r="48">
      <c r="A48" s="129"/>
      <c r="B48" s="129"/>
      <c r="C48" s="129"/>
      <c r="D48" s="134"/>
      <c r="E48" s="129"/>
      <c r="F48" s="129"/>
      <c r="G48" s="129"/>
      <c r="H48" s="129"/>
      <c r="I48" s="129"/>
      <c r="J48" s="129"/>
      <c r="K48" s="129"/>
      <c r="L48" s="129"/>
      <c r="M48" s="129"/>
      <c r="N48" s="129"/>
      <c r="O48" s="129"/>
      <c r="P48" s="129"/>
      <c r="Q48" s="129"/>
      <c r="R48" s="129"/>
      <c r="S48" s="129"/>
      <c r="T48" s="129"/>
      <c r="U48" s="129"/>
      <c r="V48" s="129"/>
      <c r="W48" s="129"/>
      <c r="X48" s="129"/>
      <c r="Y48" s="129"/>
      <c r="Z48" s="129"/>
    </row>
    <row r="49">
      <c r="A49" s="129"/>
      <c r="B49" s="129"/>
      <c r="C49" s="129"/>
      <c r="D49" s="134"/>
      <c r="E49" s="129"/>
      <c r="F49" s="129"/>
      <c r="G49" s="129"/>
      <c r="H49" s="129"/>
      <c r="I49" s="129"/>
      <c r="J49" s="129"/>
      <c r="K49" s="129"/>
      <c r="L49" s="129"/>
      <c r="M49" s="129"/>
      <c r="N49" s="129"/>
      <c r="O49" s="129"/>
      <c r="P49" s="129"/>
      <c r="Q49" s="129"/>
      <c r="R49" s="129"/>
      <c r="S49" s="129"/>
      <c r="T49" s="129"/>
      <c r="U49" s="129"/>
      <c r="V49" s="129"/>
      <c r="W49" s="129"/>
      <c r="X49" s="129"/>
      <c r="Y49" s="129"/>
      <c r="Z49" s="129"/>
    </row>
    <row r="50">
      <c r="A50" s="129"/>
      <c r="B50" s="129"/>
      <c r="C50" s="129"/>
      <c r="D50" s="134"/>
      <c r="E50" s="129"/>
      <c r="F50" s="129"/>
      <c r="G50" s="129"/>
      <c r="H50" s="129"/>
      <c r="I50" s="129"/>
      <c r="J50" s="129"/>
      <c r="K50" s="129"/>
      <c r="L50" s="129"/>
      <c r="M50" s="129"/>
      <c r="N50" s="129"/>
      <c r="O50" s="129"/>
      <c r="P50" s="129"/>
      <c r="Q50" s="129"/>
      <c r="R50" s="129"/>
      <c r="S50" s="129"/>
      <c r="T50" s="129"/>
      <c r="U50" s="129"/>
      <c r="V50" s="129"/>
      <c r="W50" s="129"/>
      <c r="X50" s="129"/>
      <c r="Y50" s="129"/>
      <c r="Z50" s="129"/>
    </row>
    <row r="51">
      <c r="A51" s="129"/>
      <c r="B51" s="129"/>
      <c r="C51" s="129"/>
      <c r="D51" s="134"/>
      <c r="E51" s="129"/>
      <c r="F51" s="129"/>
      <c r="G51" s="129"/>
      <c r="H51" s="129"/>
      <c r="I51" s="129"/>
      <c r="J51" s="129"/>
      <c r="K51" s="129"/>
      <c r="L51" s="129"/>
      <c r="M51" s="129"/>
      <c r="N51" s="129"/>
      <c r="O51" s="129"/>
      <c r="P51" s="129"/>
      <c r="Q51" s="129"/>
      <c r="R51" s="129"/>
      <c r="S51" s="129"/>
      <c r="T51" s="129"/>
      <c r="U51" s="129"/>
      <c r="V51" s="129"/>
      <c r="W51" s="129"/>
      <c r="X51" s="129"/>
      <c r="Y51" s="129"/>
      <c r="Z51" s="129"/>
    </row>
    <row r="52">
      <c r="A52" s="129"/>
      <c r="B52" s="129"/>
      <c r="C52" s="129"/>
      <c r="D52" s="134"/>
      <c r="E52" s="129"/>
      <c r="F52" s="129"/>
      <c r="G52" s="129"/>
      <c r="H52" s="129"/>
      <c r="I52" s="129"/>
      <c r="J52" s="129"/>
      <c r="K52" s="129"/>
      <c r="L52" s="129"/>
      <c r="M52" s="129"/>
      <c r="N52" s="129"/>
      <c r="O52" s="129"/>
      <c r="P52" s="129"/>
      <c r="Q52" s="129"/>
      <c r="R52" s="129"/>
      <c r="S52" s="129"/>
      <c r="T52" s="129"/>
      <c r="U52" s="129"/>
      <c r="V52" s="129"/>
      <c r="W52" s="129"/>
      <c r="X52" s="129"/>
      <c r="Y52" s="129"/>
      <c r="Z52" s="129"/>
    </row>
    <row r="53">
      <c r="A53" s="129"/>
      <c r="B53" s="129"/>
      <c r="C53" s="129"/>
      <c r="D53" s="134"/>
      <c r="E53" s="129"/>
      <c r="F53" s="129"/>
      <c r="G53" s="129"/>
      <c r="H53" s="129"/>
      <c r="I53" s="129"/>
      <c r="J53" s="129"/>
      <c r="K53" s="129"/>
      <c r="L53" s="129"/>
      <c r="M53" s="129"/>
      <c r="N53" s="129"/>
      <c r="O53" s="129"/>
      <c r="P53" s="129"/>
      <c r="Q53" s="129"/>
      <c r="R53" s="129"/>
      <c r="S53" s="129"/>
      <c r="T53" s="129"/>
      <c r="U53" s="129"/>
      <c r="V53" s="129"/>
      <c r="W53" s="129"/>
      <c r="X53" s="129"/>
      <c r="Y53" s="129"/>
      <c r="Z53" s="129"/>
    </row>
    <row r="54">
      <c r="A54" s="129"/>
      <c r="B54" s="129"/>
      <c r="C54" s="129"/>
      <c r="D54" s="134"/>
      <c r="E54" s="129"/>
      <c r="F54" s="129"/>
      <c r="G54" s="129"/>
      <c r="H54" s="129"/>
      <c r="I54" s="129"/>
      <c r="J54" s="129"/>
      <c r="K54" s="129"/>
      <c r="L54" s="129"/>
      <c r="M54" s="129"/>
      <c r="N54" s="129"/>
      <c r="O54" s="129"/>
      <c r="P54" s="129"/>
      <c r="Q54" s="129"/>
      <c r="R54" s="129"/>
      <c r="S54" s="129"/>
      <c r="T54" s="129"/>
      <c r="U54" s="129"/>
      <c r="V54" s="129"/>
      <c r="W54" s="129"/>
      <c r="X54" s="129"/>
      <c r="Y54" s="129"/>
      <c r="Z54" s="129"/>
    </row>
    <row r="55">
      <c r="A55" s="129"/>
      <c r="B55" s="129"/>
      <c r="C55" s="129"/>
      <c r="D55" s="134"/>
      <c r="E55" s="129"/>
      <c r="F55" s="129"/>
      <c r="G55" s="129"/>
      <c r="H55" s="129"/>
      <c r="I55" s="129"/>
      <c r="J55" s="129"/>
      <c r="K55" s="129"/>
      <c r="L55" s="129"/>
      <c r="M55" s="129"/>
      <c r="N55" s="129"/>
      <c r="O55" s="129"/>
      <c r="P55" s="129"/>
      <c r="Q55" s="129"/>
      <c r="R55" s="129"/>
      <c r="S55" s="129"/>
      <c r="T55" s="129"/>
      <c r="U55" s="129"/>
      <c r="V55" s="129"/>
      <c r="W55" s="129"/>
      <c r="X55" s="129"/>
      <c r="Y55" s="129"/>
      <c r="Z55" s="129"/>
    </row>
    <row r="56">
      <c r="A56" s="129"/>
      <c r="B56" s="129"/>
      <c r="C56" s="129"/>
      <c r="D56" s="134"/>
      <c r="E56" s="129"/>
      <c r="F56" s="129"/>
      <c r="G56" s="129"/>
      <c r="H56" s="129"/>
      <c r="I56" s="129"/>
      <c r="J56" s="129"/>
      <c r="K56" s="129"/>
      <c r="L56" s="129"/>
      <c r="M56" s="129"/>
      <c r="N56" s="129"/>
      <c r="O56" s="129"/>
      <c r="P56" s="129"/>
      <c r="Q56" s="129"/>
      <c r="R56" s="129"/>
      <c r="S56" s="129"/>
      <c r="T56" s="129"/>
      <c r="U56" s="129"/>
      <c r="V56" s="129"/>
      <c r="W56" s="129"/>
      <c r="X56" s="129"/>
      <c r="Y56" s="129"/>
      <c r="Z56" s="129"/>
    </row>
    <row r="57">
      <c r="A57" s="129"/>
      <c r="B57" s="129"/>
      <c r="C57" s="129"/>
      <c r="D57" s="134"/>
      <c r="E57" s="129"/>
      <c r="F57" s="129"/>
      <c r="G57" s="129"/>
      <c r="H57" s="129"/>
      <c r="I57" s="129"/>
      <c r="J57" s="129"/>
      <c r="K57" s="129"/>
      <c r="L57" s="129"/>
      <c r="M57" s="129"/>
      <c r="N57" s="129"/>
      <c r="O57" s="129"/>
      <c r="P57" s="129"/>
      <c r="Q57" s="129"/>
      <c r="R57" s="129"/>
      <c r="S57" s="129"/>
      <c r="T57" s="129"/>
      <c r="U57" s="129"/>
      <c r="V57" s="129"/>
      <c r="W57" s="129"/>
      <c r="X57" s="129"/>
      <c r="Y57" s="129"/>
      <c r="Z57" s="129"/>
    </row>
    <row r="58">
      <c r="A58" s="129"/>
      <c r="B58" s="129"/>
      <c r="C58" s="129"/>
      <c r="D58" s="134"/>
      <c r="E58" s="129"/>
      <c r="F58" s="129"/>
      <c r="G58" s="129"/>
      <c r="H58" s="129"/>
      <c r="I58" s="129"/>
      <c r="J58" s="129"/>
      <c r="K58" s="129"/>
      <c r="L58" s="129"/>
      <c r="M58" s="129"/>
      <c r="N58" s="129"/>
      <c r="O58" s="129"/>
      <c r="P58" s="129"/>
      <c r="Q58" s="129"/>
      <c r="R58" s="129"/>
      <c r="S58" s="129"/>
      <c r="T58" s="129"/>
      <c r="U58" s="129"/>
      <c r="V58" s="129"/>
      <c r="W58" s="129"/>
      <c r="X58" s="129"/>
      <c r="Y58" s="129"/>
      <c r="Z58" s="129"/>
    </row>
    <row r="59">
      <c r="A59" s="129"/>
      <c r="B59" s="129"/>
      <c r="C59" s="129"/>
      <c r="D59" s="134"/>
      <c r="E59" s="129"/>
      <c r="F59" s="129"/>
      <c r="G59" s="129"/>
      <c r="H59" s="129"/>
      <c r="I59" s="129"/>
      <c r="J59" s="129"/>
      <c r="K59" s="129"/>
      <c r="L59" s="129"/>
      <c r="M59" s="129"/>
      <c r="N59" s="129"/>
      <c r="O59" s="129"/>
      <c r="P59" s="129"/>
      <c r="Q59" s="129"/>
      <c r="R59" s="129"/>
      <c r="S59" s="129"/>
      <c r="T59" s="129"/>
      <c r="U59" s="129"/>
      <c r="V59" s="129"/>
      <c r="W59" s="129"/>
      <c r="X59" s="129"/>
      <c r="Y59" s="129"/>
      <c r="Z59" s="129"/>
    </row>
    <row r="60">
      <c r="A60" s="129"/>
      <c r="B60" s="129"/>
      <c r="C60" s="129"/>
      <c r="D60" s="134"/>
      <c r="E60" s="129"/>
      <c r="F60" s="129"/>
      <c r="G60" s="129"/>
      <c r="H60" s="129"/>
      <c r="I60" s="129"/>
      <c r="J60" s="129"/>
      <c r="K60" s="129"/>
      <c r="L60" s="129"/>
      <c r="M60" s="129"/>
      <c r="N60" s="129"/>
      <c r="O60" s="129"/>
      <c r="P60" s="129"/>
      <c r="Q60" s="129"/>
      <c r="R60" s="129"/>
      <c r="S60" s="129"/>
      <c r="T60" s="129"/>
      <c r="U60" s="129"/>
      <c r="V60" s="129"/>
      <c r="W60" s="129"/>
      <c r="X60" s="129"/>
      <c r="Y60" s="129"/>
      <c r="Z60" s="129"/>
    </row>
    <row r="61">
      <c r="A61" s="129"/>
      <c r="B61" s="129"/>
      <c r="C61" s="129"/>
      <c r="D61" s="134"/>
      <c r="E61" s="129"/>
      <c r="F61" s="129"/>
      <c r="G61" s="129"/>
      <c r="H61" s="129"/>
      <c r="I61" s="129"/>
      <c r="J61" s="129"/>
      <c r="K61" s="129"/>
      <c r="L61" s="129"/>
      <c r="M61" s="129"/>
      <c r="N61" s="129"/>
      <c r="O61" s="129"/>
      <c r="P61" s="129"/>
      <c r="Q61" s="129"/>
      <c r="R61" s="129"/>
      <c r="S61" s="129"/>
      <c r="T61" s="129"/>
      <c r="U61" s="129"/>
      <c r="V61" s="129"/>
      <c r="W61" s="129"/>
      <c r="X61" s="129"/>
      <c r="Y61" s="129"/>
      <c r="Z61" s="129"/>
    </row>
    <row r="62">
      <c r="A62" s="129"/>
      <c r="B62" s="129"/>
      <c r="C62" s="129"/>
      <c r="D62" s="134"/>
      <c r="E62" s="129"/>
      <c r="F62" s="129"/>
      <c r="G62" s="129"/>
      <c r="H62" s="129"/>
      <c r="I62" s="129"/>
      <c r="J62" s="129"/>
      <c r="K62" s="129"/>
      <c r="L62" s="129"/>
      <c r="M62" s="129"/>
      <c r="N62" s="129"/>
      <c r="O62" s="129"/>
      <c r="P62" s="129"/>
      <c r="Q62" s="129"/>
      <c r="R62" s="129"/>
      <c r="S62" s="129"/>
      <c r="T62" s="129"/>
      <c r="U62" s="129"/>
      <c r="V62" s="129"/>
      <c r="W62" s="129"/>
      <c r="X62" s="129"/>
      <c r="Y62" s="129"/>
      <c r="Z62" s="129"/>
    </row>
    <row r="63">
      <c r="A63" s="129"/>
      <c r="B63" s="129"/>
      <c r="C63" s="129"/>
      <c r="D63" s="134"/>
      <c r="E63" s="129"/>
      <c r="F63" s="129"/>
      <c r="G63" s="129"/>
      <c r="H63" s="129"/>
      <c r="I63" s="129"/>
      <c r="J63" s="129"/>
      <c r="K63" s="129"/>
      <c r="L63" s="129"/>
      <c r="M63" s="129"/>
      <c r="N63" s="129"/>
      <c r="O63" s="129"/>
      <c r="P63" s="129"/>
      <c r="Q63" s="129"/>
      <c r="R63" s="129"/>
      <c r="S63" s="129"/>
      <c r="T63" s="129"/>
      <c r="U63" s="129"/>
      <c r="V63" s="129"/>
      <c r="W63" s="129"/>
      <c r="X63" s="129"/>
      <c r="Y63" s="129"/>
      <c r="Z63" s="129"/>
    </row>
    <row r="64">
      <c r="A64" s="129"/>
      <c r="B64" s="129"/>
      <c r="C64" s="129"/>
      <c r="D64" s="134"/>
      <c r="E64" s="129"/>
      <c r="F64" s="129"/>
      <c r="G64" s="129"/>
      <c r="H64" s="129"/>
      <c r="I64" s="129"/>
      <c r="J64" s="129"/>
      <c r="K64" s="129"/>
      <c r="L64" s="129"/>
      <c r="M64" s="129"/>
      <c r="N64" s="129"/>
      <c r="O64" s="129"/>
      <c r="P64" s="129"/>
      <c r="Q64" s="129"/>
      <c r="R64" s="129"/>
      <c r="S64" s="129"/>
      <c r="T64" s="129"/>
      <c r="U64" s="129"/>
      <c r="V64" s="129"/>
      <c r="W64" s="129"/>
      <c r="X64" s="129"/>
      <c r="Y64" s="129"/>
      <c r="Z64" s="129"/>
    </row>
    <row r="65">
      <c r="A65" s="129"/>
      <c r="B65" s="129"/>
      <c r="C65" s="129"/>
      <c r="D65" s="134"/>
      <c r="E65" s="129"/>
      <c r="F65" s="129"/>
      <c r="G65" s="129"/>
      <c r="H65" s="129"/>
      <c r="I65" s="129"/>
      <c r="J65" s="129"/>
      <c r="K65" s="129"/>
      <c r="L65" s="129"/>
      <c r="M65" s="129"/>
      <c r="N65" s="129"/>
      <c r="O65" s="129"/>
      <c r="P65" s="129"/>
      <c r="Q65" s="129"/>
      <c r="R65" s="129"/>
      <c r="S65" s="129"/>
      <c r="T65" s="129"/>
      <c r="U65" s="129"/>
      <c r="V65" s="129"/>
      <c r="W65" s="129"/>
      <c r="X65" s="129"/>
      <c r="Y65" s="129"/>
      <c r="Z65" s="129"/>
    </row>
    <row r="66">
      <c r="A66" s="129"/>
      <c r="B66" s="129"/>
      <c r="C66" s="129"/>
      <c r="D66" s="134"/>
      <c r="E66" s="129"/>
      <c r="F66" s="129"/>
      <c r="G66" s="129"/>
      <c r="H66" s="129"/>
      <c r="I66" s="129"/>
      <c r="J66" s="129"/>
      <c r="K66" s="129"/>
      <c r="L66" s="129"/>
      <c r="M66" s="129"/>
      <c r="N66" s="129"/>
      <c r="O66" s="129"/>
      <c r="P66" s="129"/>
      <c r="Q66" s="129"/>
      <c r="R66" s="129"/>
      <c r="S66" s="129"/>
      <c r="T66" s="129"/>
      <c r="U66" s="129"/>
      <c r="V66" s="129"/>
      <c r="W66" s="129"/>
      <c r="X66" s="129"/>
      <c r="Y66" s="129"/>
      <c r="Z66" s="129"/>
    </row>
    <row r="67">
      <c r="A67" s="129"/>
      <c r="B67" s="129"/>
      <c r="C67" s="129"/>
      <c r="D67" s="134"/>
      <c r="E67" s="129"/>
      <c r="F67" s="129"/>
      <c r="G67" s="129"/>
      <c r="H67" s="129"/>
      <c r="I67" s="129"/>
      <c r="J67" s="129"/>
      <c r="K67" s="129"/>
      <c r="L67" s="129"/>
      <c r="M67" s="129"/>
      <c r="N67" s="129"/>
      <c r="O67" s="129"/>
      <c r="P67" s="129"/>
      <c r="Q67" s="129"/>
      <c r="R67" s="129"/>
      <c r="S67" s="129"/>
      <c r="T67" s="129"/>
      <c r="U67" s="129"/>
      <c r="V67" s="129"/>
      <c r="W67" s="129"/>
      <c r="X67" s="129"/>
      <c r="Y67" s="129"/>
      <c r="Z67" s="129"/>
    </row>
    <row r="68">
      <c r="A68" s="129"/>
      <c r="B68" s="129"/>
      <c r="C68" s="129"/>
      <c r="D68" s="134"/>
      <c r="E68" s="129"/>
      <c r="F68" s="129"/>
      <c r="G68" s="129"/>
      <c r="H68" s="129"/>
      <c r="I68" s="129"/>
      <c r="J68" s="129"/>
      <c r="K68" s="129"/>
      <c r="L68" s="129"/>
      <c r="M68" s="129"/>
      <c r="N68" s="129"/>
      <c r="O68" s="129"/>
      <c r="P68" s="129"/>
      <c r="Q68" s="129"/>
      <c r="R68" s="129"/>
      <c r="S68" s="129"/>
      <c r="T68" s="129"/>
      <c r="U68" s="129"/>
      <c r="V68" s="129"/>
      <c r="W68" s="129"/>
      <c r="X68" s="129"/>
      <c r="Y68" s="129"/>
      <c r="Z68" s="129"/>
    </row>
    <row r="69">
      <c r="A69" s="129"/>
      <c r="B69" s="129"/>
      <c r="C69" s="129"/>
      <c r="D69" s="134"/>
      <c r="E69" s="129"/>
      <c r="F69" s="129"/>
      <c r="G69" s="129"/>
      <c r="H69" s="129"/>
      <c r="I69" s="129"/>
      <c r="J69" s="129"/>
      <c r="K69" s="129"/>
      <c r="L69" s="129"/>
      <c r="M69" s="129"/>
      <c r="N69" s="129"/>
      <c r="O69" s="129"/>
      <c r="P69" s="129"/>
      <c r="Q69" s="129"/>
      <c r="R69" s="129"/>
      <c r="S69" s="129"/>
      <c r="T69" s="129"/>
      <c r="U69" s="129"/>
      <c r="V69" s="129"/>
      <c r="W69" s="129"/>
      <c r="X69" s="129"/>
      <c r="Y69" s="129"/>
      <c r="Z69" s="129"/>
    </row>
    <row r="70">
      <c r="A70" s="129"/>
      <c r="B70" s="129"/>
      <c r="C70" s="129"/>
      <c r="D70" s="134"/>
      <c r="E70" s="129"/>
      <c r="F70" s="129"/>
      <c r="G70" s="129"/>
      <c r="H70" s="129"/>
      <c r="I70" s="129"/>
      <c r="J70" s="129"/>
      <c r="K70" s="129"/>
      <c r="L70" s="129"/>
      <c r="M70" s="129"/>
      <c r="N70" s="129"/>
      <c r="O70" s="129"/>
      <c r="P70" s="129"/>
      <c r="Q70" s="129"/>
      <c r="R70" s="129"/>
      <c r="S70" s="129"/>
      <c r="T70" s="129"/>
      <c r="U70" s="129"/>
      <c r="V70" s="129"/>
      <c r="W70" s="129"/>
      <c r="X70" s="129"/>
      <c r="Y70" s="129"/>
      <c r="Z70" s="129"/>
    </row>
    <row r="71">
      <c r="A71" s="129"/>
      <c r="B71" s="129"/>
      <c r="C71" s="129"/>
      <c r="D71" s="134"/>
      <c r="E71" s="129"/>
      <c r="F71" s="129"/>
      <c r="G71" s="129"/>
      <c r="H71" s="129"/>
      <c r="I71" s="129"/>
      <c r="J71" s="129"/>
      <c r="K71" s="129"/>
      <c r="L71" s="129"/>
      <c r="M71" s="129"/>
      <c r="N71" s="129"/>
      <c r="O71" s="129"/>
      <c r="P71" s="129"/>
      <c r="Q71" s="129"/>
      <c r="R71" s="129"/>
      <c r="S71" s="129"/>
      <c r="T71" s="129"/>
      <c r="U71" s="129"/>
      <c r="V71" s="129"/>
      <c r="W71" s="129"/>
      <c r="X71" s="129"/>
      <c r="Y71" s="129"/>
      <c r="Z71" s="129"/>
    </row>
    <row r="72">
      <c r="A72" s="129"/>
      <c r="B72" s="129"/>
      <c r="C72" s="129"/>
      <c r="D72" s="134"/>
      <c r="E72" s="129"/>
      <c r="F72" s="129"/>
      <c r="G72" s="129"/>
      <c r="H72" s="129"/>
      <c r="I72" s="129"/>
      <c r="J72" s="129"/>
      <c r="K72" s="129"/>
      <c r="L72" s="129"/>
      <c r="M72" s="129"/>
      <c r="N72" s="129"/>
      <c r="O72" s="129"/>
      <c r="P72" s="129"/>
      <c r="Q72" s="129"/>
      <c r="R72" s="129"/>
      <c r="S72" s="129"/>
      <c r="T72" s="129"/>
      <c r="U72" s="129"/>
      <c r="V72" s="129"/>
      <c r="W72" s="129"/>
      <c r="X72" s="129"/>
      <c r="Y72" s="129"/>
      <c r="Z72" s="129"/>
    </row>
    <row r="73">
      <c r="A73" s="129"/>
      <c r="B73" s="129"/>
      <c r="C73" s="129"/>
      <c r="D73" s="134"/>
      <c r="E73" s="129"/>
      <c r="F73" s="129"/>
      <c r="G73" s="129"/>
      <c r="H73" s="129"/>
      <c r="I73" s="129"/>
      <c r="J73" s="129"/>
      <c r="K73" s="129"/>
      <c r="L73" s="129"/>
      <c r="M73" s="129"/>
      <c r="N73" s="129"/>
      <c r="O73" s="129"/>
      <c r="P73" s="129"/>
      <c r="Q73" s="129"/>
      <c r="R73" s="129"/>
      <c r="S73" s="129"/>
      <c r="T73" s="129"/>
      <c r="U73" s="129"/>
      <c r="V73" s="129"/>
      <c r="W73" s="129"/>
      <c r="X73" s="129"/>
      <c r="Y73" s="129"/>
      <c r="Z73" s="129"/>
    </row>
    <row r="74">
      <c r="A74" s="129"/>
      <c r="B74" s="129"/>
      <c r="C74" s="129"/>
      <c r="D74" s="134"/>
      <c r="E74" s="129"/>
      <c r="F74" s="129"/>
      <c r="G74" s="129"/>
      <c r="H74" s="129"/>
      <c r="I74" s="129"/>
      <c r="J74" s="129"/>
      <c r="K74" s="129"/>
      <c r="L74" s="129"/>
      <c r="M74" s="129"/>
      <c r="N74" s="129"/>
      <c r="O74" s="129"/>
      <c r="P74" s="129"/>
      <c r="Q74" s="129"/>
      <c r="R74" s="129"/>
      <c r="S74" s="129"/>
      <c r="T74" s="129"/>
      <c r="U74" s="129"/>
      <c r="V74" s="129"/>
      <c r="W74" s="129"/>
      <c r="X74" s="129"/>
      <c r="Y74" s="129"/>
      <c r="Z74" s="129"/>
    </row>
    <row r="75">
      <c r="A75" s="129"/>
      <c r="B75" s="129"/>
      <c r="C75" s="129"/>
      <c r="D75" s="134"/>
      <c r="E75" s="129"/>
      <c r="F75" s="129"/>
      <c r="G75" s="129"/>
      <c r="H75" s="129"/>
      <c r="I75" s="129"/>
      <c r="J75" s="129"/>
      <c r="K75" s="129"/>
      <c r="L75" s="129"/>
      <c r="M75" s="129"/>
      <c r="N75" s="129"/>
      <c r="O75" s="129"/>
      <c r="P75" s="129"/>
      <c r="Q75" s="129"/>
      <c r="R75" s="129"/>
      <c r="S75" s="129"/>
      <c r="T75" s="129"/>
      <c r="U75" s="129"/>
      <c r="V75" s="129"/>
      <c r="W75" s="129"/>
      <c r="X75" s="129"/>
      <c r="Y75" s="129"/>
      <c r="Z75" s="129"/>
    </row>
    <row r="76">
      <c r="A76" s="129"/>
      <c r="B76" s="129"/>
      <c r="C76" s="129"/>
      <c r="D76" s="134"/>
      <c r="E76" s="129"/>
      <c r="F76" s="129"/>
      <c r="G76" s="129"/>
      <c r="H76" s="129"/>
      <c r="I76" s="129"/>
      <c r="J76" s="129"/>
      <c r="K76" s="129"/>
      <c r="L76" s="129"/>
      <c r="M76" s="129"/>
      <c r="N76" s="129"/>
      <c r="O76" s="129"/>
      <c r="P76" s="129"/>
      <c r="Q76" s="129"/>
      <c r="R76" s="129"/>
      <c r="S76" s="129"/>
      <c r="T76" s="129"/>
      <c r="U76" s="129"/>
      <c r="V76" s="129"/>
      <c r="W76" s="129"/>
      <c r="X76" s="129"/>
      <c r="Y76" s="129"/>
      <c r="Z76" s="129"/>
    </row>
    <row r="77">
      <c r="A77" s="129"/>
      <c r="B77" s="129"/>
      <c r="C77" s="129"/>
      <c r="D77" s="134"/>
      <c r="E77" s="129"/>
      <c r="F77" s="129"/>
      <c r="G77" s="129"/>
      <c r="H77" s="129"/>
      <c r="I77" s="129"/>
      <c r="J77" s="129"/>
      <c r="K77" s="129"/>
      <c r="L77" s="129"/>
      <c r="M77" s="129"/>
      <c r="N77" s="129"/>
      <c r="O77" s="129"/>
      <c r="P77" s="129"/>
      <c r="Q77" s="129"/>
      <c r="R77" s="129"/>
      <c r="S77" s="129"/>
      <c r="T77" s="129"/>
      <c r="U77" s="129"/>
      <c r="V77" s="129"/>
      <c r="W77" s="129"/>
      <c r="X77" s="129"/>
      <c r="Y77" s="129"/>
      <c r="Z77" s="129"/>
    </row>
    <row r="78">
      <c r="A78" s="129"/>
      <c r="B78" s="129"/>
      <c r="C78" s="129"/>
      <c r="D78" s="134"/>
      <c r="E78" s="129"/>
      <c r="F78" s="129"/>
      <c r="G78" s="129"/>
      <c r="H78" s="129"/>
      <c r="I78" s="129"/>
      <c r="J78" s="129"/>
      <c r="K78" s="129"/>
      <c r="L78" s="129"/>
      <c r="M78" s="129"/>
      <c r="N78" s="129"/>
      <c r="O78" s="129"/>
      <c r="P78" s="129"/>
      <c r="Q78" s="129"/>
      <c r="R78" s="129"/>
      <c r="S78" s="129"/>
      <c r="T78" s="129"/>
      <c r="U78" s="129"/>
      <c r="V78" s="129"/>
      <c r="W78" s="129"/>
      <c r="X78" s="129"/>
      <c r="Y78" s="129"/>
      <c r="Z78" s="129"/>
    </row>
    <row r="79">
      <c r="A79" s="129"/>
      <c r="B79" s="129"/>
      <c r="C79" s="129"/>
      <c r="D79" s="134"/>
      <c r="E79" s="129"/>
      <c r="F79" s="129"/>
      <c r="G79" s="129"/>
      <c r="H79" s="129"/>
      <c r="I79" s="129"/>
      <c r="J79" s="129"/>
      <c r="K79" s="129"/>
      <c r="L79" s="129"/>
      <c r="M79" s="129"/>
      <c r="N79" s="129"/>
      <c r="O79" s="129"/>
      <c r="P79" s="129"/>
      <c r="Q79" s="129"/>
      <c r="R79" s="129"/>
      <c r="S79" s="129"/>
      <c r="T79" s="129"/>
      <c r="U79" s="129"/>
      <c r="V79" s="129"/>
      <c r="W79" s="129"/>
      <c r="X79" s="129"/>
      <c r="Y79" s="129"/>
      <c r="Z79" s="129"/>
    </row>
    <row r="80">
      <c r="A80" s="129"/>
      <c r="B80" s="129"/>
      <c r="C80" s="129"/>
      <c r="D80" s="134"/>
      <c r="E80" s="129"/>
      <c r="F80" s="129"/>
      <c r="G80" s="129"/>
      <c r="H80" s="129"/>
      <c r="I80" s="129"/>
      <c r="J80" s="129"/>
      <c r="K80" s="129"/>
      <c r="L80" s="129"/>
      <c r="M80" s="129"/>
      <c r="N80" s="129"/>
      <c r="O80" s="129"/>
      <c r="P80" s="129"/>
      <c r="Q80" s="129"/>
      <c r="R80" s="129"/>
      <c r="S80" s="129"/>
      <c r="T80" s="129"/>
      <c r="U80" s="129"/>
      <c r="V80" s="129"/>
      <c r="W80" s="129"/>
      <c r="X80" s="129"/>
      <c r="Y80" s="129"/>
      <c r="Z80" s="129"/>
    </row>
    <row r="81">
      <c r="A81" s="129"/>
      <c r="B81" s="129"/>
      <c r="C81" s="129"/>
      <c r="D81" s="134"/>
      <c r="E81" s="129"/>
      <c r="F81" s="129"/>
      <c r="G81" s="129"/>
      <c r="H81" s="129"/>
      <c r="I81" s="129"/>
      <c r="J81" s="129"/>
      <c r="K81" s="129"/>
      <c r="L81" s="129"/>
      <c r="M81" s="129"/>
      <c r="N81" s="129"/>
      <c r="O81" s="129"/>
      <c r="P81" s="129"/>
      <c r="Q81" s="129"/>
      <c r="R81" s="129"/>
      <c r="S81" s="129"/>
      <c r="T81" s="129"/>
      <c r="U81" s="129"/>
      <c r="V81" s="129"/>
      <c r="W81" s="129"/>
      <c r="X81" s="129"/>
      <c r="Y81" s="129"/>
      <c r="Z81" s="129"/>
    </row>
    <row r="82">
      <c r="A82" s="129"/>
      <c r="B82" s="129"/>
      <c r="C82" s="129"/>
      <c r="D82" s="134"/>
      <c r="E82" s="129"/>
      <c r="F82" s="129"/>
      <c r="G82" s="129"/>
      <c r="H82" s="129"/>
      <c r="I82" s="129"/>
      <c r="J82" s="129"/>
      <c r="K82" s="129"/>
      <c r="L82" s="129"/>
      <c r="M82" s="129"/>
      <c r="N82" s="129"/>
      <c r="O82" s="129"/>
      <c r="P82" s="129"/>
      <c r="Q82" s="129"/>
      <c r="R82" s="129"/>
      <c r="S82" s="129"/>
      <c r="T82" s="129"/>
      <c r="U82" s="129"/>
      <c r="V82" s="129"/>
      <c r="W82" s="129"/>
      <c r="X82" s="129"/>
      <c r="Y82" s="129"/>
      <c r="Z82" s="129"/>
    </row>
    <row r="83">
      <c r="A83" s="129"/>
      <c r="B83" s="129"/>
      <c r="C83" s="129"/>
      <c r="D83" s="134"/>
      <c r="E83" s="129"/>
      <c r="F83" s="129"/>
      <c r="G83" s="129"/>
      <c r="H83" s="129"/>
      <c r="I83" s="129"/>
      <c r="J83" s="129"/>
      <c r="K83" s="129"/>
      <c r="L83" s="129"/>
      <c r="M83" s="129"/>
      <c r="N83" s="129"/>
      <c r="O83" s="129"/>
      <c r="P83" s="129"/>
      <c r="Q83" s="129"/>
      <c r="R83" s="129"/>
      <c r="S83" s="129"/>
      <c r="T83" s="129"/>
      <c r="U83" s="129"/>
      <c r="V83" s="129"/>
      <c r="W83" s="129"/>
      <c r="X83" s="129"/>
      <c r="Y83" s="129"/>
      <c r="Z83" s="129"/>
    </row>
    <row r="84">
      <c r="A84" s="129"/>
      <c r="B84" s="129"/>
      <c r="C84" s="129"/>
      <c r="D84" s="134"/>
      <c r="E84" s="129"/>
      <c r="F84" s="129"/>
      <c r="G84" s="129"/>
      <c r="H84" s="129"/>
      <c r="I84" s="129"/>
      <c r="J84" s="129"/>
      <c r="K84" s="129"/>
      <c r="L84" s="129"/>
      <c r="M84" s="129"/>
      <c r="N84" s="129"/>
      <c r="O84" s="129"/>
      <c r="P84" s="129"/>
      <c r="Q84" s="129"/>
      <c r="R84" s="129"/>
      <c r="S84" s="129"/>
      <c r="T84" s="129"/>
      <c r="U84" s="129"/>
      <c r="V84" s="129"/>
      <c r="W84" s="129"/>
      <c r="X84" s="129"/>
      <c r="Y84" s="129"/>
      <c r="Z84" s="129"/>
    </row>
    <row r="85">
      <c r="A85" s="129"/>
      <c r="B85" s="129"/>
      <c r="C85" s="129"/>
      <c r="D85" s="134"/>
      <c r="E85" s="129"/>
      <c r="F85" s="129"/>
      <c r="G85" s="129"/>
      <c r="H85" s="129"/>
      <c r="I85" s="129"/>
      <c r="J85" s="129"/>
      <c r="K85" s="129"/>
      <c r="L85" s="129"/>
      <c r="M85" s="129"/>
      <c r="N85" s="129"/>
      <c r="O85" s="129"/>
      <c r="P85" s="129"/>
      <c r="Q85" s="129"/>
      <c r="R85" s="129"/>
      <c r="S85" s="129"/>
      <c r="T85" s="129"/>
      <c r="U85" s="129"/>
      <c r="V85" s="129"/>
      <c r="W85" s="129"/>
      <c r="X85" s="129"/>
      <c r="Y85" s="129"/>
      <c r="Z85" s="129"/>
    </row>
    <row r="86">
      <c r="A86" s="129"/>
      <c r="B86" s="129"/>
      <c r="C86" s="129"/>
      <c r="D86" s="134"/>
      <c r="E86" s="129"/>
      <c r="F86" s="129"/>
      <c r="G86" s="129"/>
      <c r="H86" s="129"/>
      <c r="I86" s="129"/>
      <c r="J86" s="129"/>
      <c r="K86" s="129"/>
      <c r="L86" s="129"/>
      <c r="M86" s="129"/>
      <c r="N86" s="129"/>
      <c r="O86" s="129"/>
      <c r="P86" s="129"/>
      <c r="Q86" s="129"/>
      <c r="R86" s="129"/>
      <c r="S86" s="129"/>
      <c r="T86" s="129"/>
      <c r="U86" s="129"/>
      <c r="V86" s="129"/>
      <c r="W86" s="129"/>
      <c r="X86" s="129"/>
      <c r="Y86" s="129"/>
      <c r="Z86" s="129"/>
    </row>
    <row r="87">
      <c r="A87" s="129"/>
      <c r="B87" s="129"/>
      <c r="C87" s="129"/>
      <c r="D87" s="134"/>
      <c r="E87" s="129"/>
      <c r="F87" s="129"/>
      <c r="G87" s="129"/>
      <c r="H87" s="129"/>
      <c r="I87" s="129"/>
      <c r="J87" s="129"/>
      <c r="K87" s="129"/>
      <c r="L87" s="129"/>
      <c r="M87" s="129"/>
      <c r="N87" s="129"/>
      <c r="O87" s="129"/>
      <c r="P87" s="129"/>
      <c r="Q87" s="129"/>
      <c r="R87" s="129"/>
      <c r="S87" s="129"/>
      <c r="T87" s="129"/>
      <c r="U87" s="129"/>
      <c r="V87" s="129"/>
      <c r="W87" s="129"/>
      <c r="X87" s="129"/>
      <c r="Y87" s="129"/>
      <c r="Z87" s="129"/>
    </row>
    <row r="88">
      <c r="A88" s="129"/>
      <c r="B88" s="129"/>
      <c r="C88" s="129"/>
      <c r="D88" s="134"/>
      <c r="E88" s="129"/>
      <c r="F88" s="129"/>
      <c r="G88" s="129"/>
      <c r="H88" s="129"/>
      <c r="I88" s="129"/>
      <c r="J88" s="129"/>
      <c r="K88" s="129"/>
      <c r="L88" s="129"/>
      <c r="M88" s="129"/>
      <c r="N88" s="129"/>
      <c r="O88" s="129"/>
      <c r="P88" s="129"/>
      <c r="Q88" s="129"/>
      <c r="R88" s="129"/>
      <c r="S88" s="129"/>
      <c r="T88" s="129"/>
      <c r="U88" s="129"/>
      <c r="V88" s="129"/>
      <c r="W88" s="129"/>
      <c r="X88" s="129"/>
      <c r="Y88" s="129"/>
      <c r="Z88" s="129"/>
    </row>
    <row r="89">
      <c r="A89" s="129"/>
      <c r="B89" s="129"/>
      <c r="C89" s="129"/>
      <c r="D89" s="134"/>
      <c r="E89" s="129"/>
      <c r="F89" s="129"/>
      <c r="G89" s="129"/>
      <c r="H89" s="129"/>
      <c r="I89" s="129"/>
      <c r="J89" s="129"/>
      <c r="K89" s="129"/>
      <c r="L89" s="129"/>
      <c r="M89" s="129"/>
      <c r="N89" s="129"/>
      <c r="O89" s="129"/>
      <c r="P89" s="129"/>
      <c r="Q89" s="129"/>
      <c r="R89" s="129"/>
      <c r="S89" s="129"/>
      <c r="T89" s="129"/>
      <c r="U89" s="129"/>
      <c r="V89" s="129"/>
      <c r="W89" s="129"/>
      <c r="X89" s="129"/>
      <c r="Y89" s="129"/>
      <c r="Z89" s="129"/>
    </row>
    <row r="90">
      <c r="A90" s="129"/>
      <c r="B90" s="129"/>
      <c r="C90" s="129"/>
      <c r="D90" s="134"/>
      <c r="E90" s="129"/>
      <c r="F90" s="129"/>
      <c r="G90" s="129"/>
      <c r="H90" s="129"/>
      <c r="I90" s="129"/>
      <c r="J90" s="129"/>
      <c r="K90" s="129"/>
      <c r="L90" s="129"/>
      <c r="M90" s="129"/>
      <c r="N90" s="129"/>
      <c r="O90" s="129"/>
      <c r="P90" s="129"/>
      <c r="Q90" s="129"/>
      <c r="R90" s="129"/>
      <c r="S90" s="129"/>
      <c r="T90" s="129"/>
      <c r="U90" s="129"/>
      <c r="V90" s="129"/>
      <c r="W90" s="129"/>
      <c r="X90" s="129"/>
      <c r="Y90" s="129"/>
      <c r="Z90" s="129"/>
    </row>
    <row r="91">
      <c r="A91" s="129"/>
      <c r="B91" s="129"/>
      <c r="C91" s="129"/>
      <c r="D91" s="134"/>
      <c r="E91" s="129"/>
      <c r="F91" s="129"/>
      <c r="G91" s="129"/>
      <c r="H91" s="129"/>
      <c r="I91" s="129"/>
      <c r="J91" s="129"/>
      <c r="K91" s="129"/>
      <c r="L91" s="129"/>
      <c r="M91" s="129"/>
      <c r="N91" s="129"/>
      <c r="O91" s="129"/>
      <c r="P91" s="129"/>
      <c r="Q91" s="129"/>
      <c r="R91" s="129"/>
      <c r="S91" s="129"/>
      <c r="T91" s="129"/>
      <c r="U91" s="129"/>
      <c r="V91" s="129"/>
      <c r="W91" s="129"/>
      <c r="X91" s="129"/>
      <c r="Y91" s="129"/>
      <c r="Z91" s="129"/>
    </row>
    <row r="92">
      <c r="A92" s="129"/>
      <c r="B92" s="129"/>
      <c r="C92" s="129"/>
      <c r="D92" s="134"/>
      <c r="E92" s="129"/>
      <c r="F92" s="129"/>
      <c r="G92" s="129"/>
      <c r="H92" s="129"/>
      <c r="I92" s="129"/>
      <c r="J92" s="129"/>
      <c r="K92" s="129"/>
      <c r="L92" s="129"/>
      <c r="M92" s="129"/>
      <c r="N92" s="129"/>
      <c r="O92" s="129"/>
      <c r="P92" s="129"/>
      <c r="Q92" s="129"/>
      <c r="R92" s="129"/>
      <c r="S92" s="129"/>
      <c r="T92" s="129"/>
      <c r="U92" s="129"/>
      <c r="V92" s="129"/>
      <c r="W92" s="129"/>
      <c r="X92" s="129"/>
      <c r="Y92" s="129"/>
      <c r="Z92" s="129"/>
    </row>
    <row r="93">
      <c r="A93" s="129"/>
      <c r="B93" s="129"/>
      <c r="C93" s="129"/>
      <c r="D93" s="134"/>
      <c r="E93" s="129"/>
      <c r="F93" s="129"/>
      <c r="G93" s="129"/>
      <c r="H93" s="129"/>
      <c r="I93" s="129"/>
      <c r="J93" s="129"/>
      <c r="K93" s="129"/>
      <c r="L93" s="129"/>
      <c r="M93" s="129"/>
      <c r="N93" s="129"/>
      <c r="O93" s="129"/>
      <c r="P93" s="129"/>
      <c r="Q93" s="129"/>
      <c r="R93" s="129"/>
      <c r="S93" s="129"/>
      <c r="T93" s="129"/>
      <c r="U93" s="129"/>
      <c r="V93" s="129"/>
      <c r="W93" s="129"/>
      <c r="X93" s="129"/>
      <c r="Y93" s="129"/>
      <c r="Z93" s="129"/>
    </row>
    <row r="94">
      <c r="A94" s="129"/>
      <c r="B94" s="129"/>
      <c r="C94" s="129"/>
      <c r="D94" s="134"/>
      <c r="E94" s="129"/>
      <c r="F94" s="129"/>
      <c r="G94" s="129"/>
      <c r="H94" s="129"/>
      <c r="I94" s="129"/>
      <c r="J94" s="129"/>
      <c r="K94" s="129"/>
      <c r="L94" s="129"/>
      <c r="M94" s="129"/>
      <c r="N94" s="129"/>
      <c r="O94" s="129"/>
      <c r="P94" s="129"/>
      <c r="Q94" s="129"/>
      <c r="R94" s="129"/>
      <c r="S94" s="129"/>
      <c r="T94" s="129"/>
      <c r="U94" s="129"/>
      <c r="V94" s="129"/>
      <c r="W94" s="129"/>
      <c r="X94" s="129"/>
      <c r="Y94" s="129"/>
      <c r="Z94" s="129"/>
    </row>
    <row r="95">
      <c r="A95" s="129"/>
      <c r="B95" s="129"/>
      <c r="C95" s="129"/>
      <c r="D95" s="134"/>
      <c r="E95" s="129"/>
      <c r="F95" s="129"/>
      <c r="G95" s="129"/>
      <c r="H95" s="129"/>
      <c r="I95" s="129"/>
      <c r="J95" s="129"/>
      <c r="K95" s="129"/>
      <c r="L95" s="129"/>
      <c r="M95" s="129"/>
      <c r="N95" s="129"/>
      <c r="O95" s="129"/>
      <c r="P95" s="129"/>
      <c r="Q95" s="129"/>
      <c r="R95" s="129"/>
      <c r="S95" s="129"/>
      <c r="T95" s="129"/>
      <c r="U95" s="129"/>
      <c r="V95" s="129"/>
      <c r="W95" s="129"/>
      <c r="X95" s="129"/>
      <c r="Y95" s="129"/>
      <c r="Z95" s="129"/>
    </row>
    <row r="96">
      <c r="A96" s="129"/>
      <c r="B96" s="129"/>
      <c r="C96" s="129"/>
      <c r="D96" s="134"/>
      <c r="E96" s="129"/>
      <c r="F96" s="129"/>
      <c r="G96" s="129"/>
      <c r="H96" s="129"/>
      <c r="I96" s="129"/>
      <c r="J96" s="129"/>
      <c r="K96" s="129"/>
      <c r="L96" s="129"/>
      <c r="M96" s="129"/>
      <c r="N96" s="129"/>
      <c r="O96" s="129"/>
      <c r="P96" s="129"/>
      <c r="Q96" s="129"/>
      <c r="R96" s="129"/>
      <c r="S96" s="129"/>
      <c r="T96" s="129"/>
      <c r="U96" s="129"/>
      <c r="V96" s="129"/>
      <c r="W96" s="129"/>
      <c r="X96" s="129"/>
      <c r="Y96" s="129"/>
      <c r="Z96" s="129"/>
    </row>
    <row r="97">
      <c r="A97" s="129"/>
      <c r="B97" s="129"/>
      <c r="C97" s="129"/>
      <c r="D97" s="134"/>
      <c r="E97" s="129"/>
      <c r="F97" s="129"/>
      <c r="G97" s="129"/>
      <c r="H97" s="129"/>
      <c r="I97" s="129"/>
      <c r="J97" s="129"/>
      <c r="K97" s="129"/>
      <c r="L97" s="129"/>
      <c r="M97" s="129"/>
      <c r="N97" s="129"/>
      <c r="O97" s="129"/>
      <c r="P97" s="129"/>
      <c r="Q97" s="129"/>
      <c r="R97" s="129"/>
      <c r="S97" s="129"/>
      <c r="T97" s="129"/>
      <c r="U97" s="129"/>
      <c r="V97" s="129"/>
      <c r="W97" s="129"/>
      <c r="X97" s="129"/>
      <c r="Y97" s="129"/>
      <c r="Z97" s="129"/>
    </row>
    <row r="98">
      <c r="A98" s="129"/>
      <c r="B98" s="129"/>
      <c r="C98" s="129"/>
      <c r="D98" s="134"/>
      <c r="E98" s="129"/>
      <c r="F98" s="129"/>
      <c r="G98" s="129"/>
      <c r="H98" s="129"/>
      <c r="I98" s="129"/>
      <c r="J98" s="129"/>
      <c r="K98" s="129"/>
      <c r="L98" s="129"/>
      <c r="M98" s="129"/>
      <c r="N98" s="129"/>
      <c r="O98" s="129"/>
      <c r="P98" s="129"/>
      <c r="Q98" s="129"/>
      <c r="R98" s="129"/>
      <c r="S98" s="129"/>
      <c r="T98" s="129"/>
      <c r="U98" s="129"/>
      <c r="V98" s="129"/>
      <c r="W98" s="129"/>
      <c r="X98" s="129"/>
      <c r="Y98" s="129"/>
      <c r="Z98" s="129"/>
    </row>
    <row r="99">
      <c r="A99" s="129"/>
      <c r="B99" s="129"/>
      <c r="C99" s="129"/>
      <c r="D99" s="134"/>
      <c r="E99" s="129"/>
      <c r="F99" s="129"/>
      <c r="G99" s="129"/>
      <c r="H99" s="129"/>
      <c r="I99" s="129"/>
      <c r="J99" s="129"/>
      <c r="K99" s="129"/>
      <c r="L99" s="129"/>
      <c r="M99" s="129"/>
      <c r="N99" s="129"/>
      <c r="O99" s="129"/>
      <c r="P99" s="129"/>
      <c r="Q99" s="129"/>
      <c r="R99" s="129"/>
      <c r="S99" s="129"/>
      <c r="T99" s="129"/>
      <c r="U99" s="129"/>
      <c r="V99" s="129"/>
      <c r="W99" s="129"/>
      <c r="X99" s="129"/>
      <c r="Y99" s="129"/>
      <c r="Z99" s="129"/>
    </row>
    <row r="100">
      <c r="A100" s="129"/>
      <c r="B100" s="129"/>
      <c r="C100" s="129"/>
      <c r="D100" s="134"/>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row>
    <row r="101">
      <c r="A101" s="129"/>
      <c r="B101" s="129"/>
      <c r="C101" s="129"/>
      <c r="D101" s="134"/>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row>
    <row r="102">
      <c r="A102" s="129"/>
      <c r="B102" s="129"/>
      <c r="C102" s="129"/>
      <c r="D102" s="134"/>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row>
    <row r="103">
      <c r="A103" s="129"/>
      <c r="B103" s="129"/>
      <c r="C103" s="129"/>
      <c r="D103" s="134"/>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row>
    <row r="104">
      <c r="A104" s="129"/>
      <c r="B104" s="129"/>
      <c r="C104" s="129"/>
      <c r="D104" s="134"/>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row>
    <row r="105">
      <c r="A105" s="129"/>
      <c r="B105" s="129"/>
      <c r="C105" s="129"/>
      <c r="D105" s="134"/>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row>
    <row r="106">
      <c r="A106" s="129"/>
      <c r="B106" s="129"/>
      <c r="C106" s="129"/>
      <c r="D106" s="134"/>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row>
    <row r="107">
      <c r="A107" s="129"/>
      <c r="B107" s="129"/>
      <c r="C107" s="129"/>
      <c r="D107" s="134"/>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row>
    <row r="108">
      <c r="A108" s="129"/>
      <c r="B108" s="129"/>
      <c r="C108" s="129"/>
      <c r="D108" s="134"/>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row>
    <row r="109">
      <c r="A109" s="129"/>
      <c r="B109" s="129"/>
      <c r="C109" s="129"/>
      <c r="D109" s="134"/>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row>
    <row r="110">
      <c r="A110" s="129"/>
      <c r="B110" s="129"/>
      <c r="C110" s="129"/>
      <c r="D110" s="134"/>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row>
    <row r="111">
      <c r="A111" s="129"/>
      <c r="B111" s="129"/>
      <c r="C111" s="129"/>
      <c r="D111" s="134"/>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row>
    <row r="112">
      <c r="A112" s="129"/>
      <c r="B112" s="129"/>
      <c r="C112" s="129"/>
      <c r="D112" s="134"/>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row>
    <row r="113">
      <c r="A113" s="129"/>
      <c r="B113" s="129"/>
      <c r="C113" s="129"/>
      <c r="D113" s="134"/>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row>
    <row r="114">
      <c r="A114" s="129"/>
      <c r="B114" s="129"/>
      <c r="C114" s="129"/>
      <c r="D114" s="134"/>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row>
    <row r="115">
      <c r="A115" s="129"/>
      <c r="B115" s="129"/>
      <c r="C115" s="129"/>
      <c r="D115" s="134"/>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row>
    <row r="116">
      <c r="A116" s="129"/>
      <c r="B116" s="129"/>
      <c r="C116" s="129"/>
      <c r="D116" s="134"/>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row>
    <row r="117">
      <c r="A117" s="129"/>
      <c r="B117" s="129"/>
      <c r="C117" s="129"/>
      <c r="D117" s="134"/>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row>
    <row r="118">
      <c r="A118" s="129"/>
      <c r="B118" s="129"/>
      <c r="C118" s="129"/>
      <c r="D118" s="134"/>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row>
    <row r="119">
      <c r="A119" s="129"/>
      <c r="B119" s="129"/>
      <c r="C119" s="129"/>
      <c r="D119" s="134"/>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row>
    <row r="120">
      <c r="A120" s="129"/>
      <c r="B120" s="129"/>
      <c r="C120" s="129"/>
      <c r="D120" s="134"/>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row>
    <row r="121">
      <c r="A121" s="129"/>
      <c r="B121" s="129"/>
      <c r="C121" s="129"/>
      <c r="D121" s="134"/>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row>
    <row r="122">
      <c r="A122" s="129"/>
      <c r="B122" s="129"/>
      <c r="C122" s="129"/>
      <c r="D122" s="134"/>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row>
    <row r="123">
      <c r="A123" s="129"/>
      <c r="B123" s="129"/>
      <c r="C123" s="129"/>
      <c r="D123" s="134"/>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row>
    <row r="124">
      <c r="A124" s="129"/>
      <c r="B124" s="129"/>
      <c r="C124" s="129"/>
      <c r="D124" s="134"/>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row>
    <row r="125">
      <c r="A125" s="129"/>
      <c r="B125" s="129"/>
      <c r="C125" s="129"/>
      <c r="D125" s="134"/>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row>
    <row r="126">
      <c r="A126" s="129"/>
      <c r="B126" s="129"/>
      <c r="C126" s="129"/>
      <c r="D126" s="134"/>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row>
    <row r="127">
      <c r="A127" s="129"/>
      <c r="B127" s="129"/>
      <c r="C127" s="129"/>
      <c r="D127" s="134"/>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row>
    <row r="128">
      <c r="A128" s="129"/>
      <c r="B128" s="129"/>
      <c r="C128" s="129"/>
      <c r="D128" s="134"/>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row>
    <row r="129">
      <c r="A129" s="129"/>
      <c r="B129" s="129"/>
      <c r="C129" s="129"/>
      <c r="D129" s="134"/>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row>
    <row r="130">
      <c r="A130" s="129"/>
      <c r="B130" s="129"/>
      <c r="C130" s="129"/>
      <c r="D130" s="134"/>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row>
    <row r="131">
      <c r="A131" s="129"/>
      <c r="B131" s="129"/>
      <c r="C131" s="129"/>
      <c r="D131" s="134"/>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row>
    <row r="132">
      <c r="A132" s="129"/>
      <c r="B132" s="129"/>
      <c r="C132" s="129"/>
      <c r="D132" s="134"/>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row>
    <row r="133">
      <c r="A133" s="129"/>
      <c r="B133" s="129"/>
      <c r="C133" s="129"/>
      <c r="D133" s="134"/>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row>
    <row r="134">
      <c r="A134" s="129"/>
      <c r="B134" s="129"/>
      <c r="C134" s="129"/>
      <c r="D134" s="134"/>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row>
    <row r="135">
      <c r="A135" s="129"/>
      <c r="B135" s="129"/>
      <c r="C135" s="129"/>
      <c r="D135" s="134"/>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row>
    <row r="136">
      <c r="A136" s="129"/>
      <c r="B136" s="129"/>
      <c r="C136" s="129"/>
      <c r="D136" s="134"/>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row>
    <row r="137">
      <c r="A137" s="129"/>
      <c r="B137" s="129"/>
      <c r="C137" s="129"/>
      <c r="D137" s="134"/>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row>
    <row r="138">
      <c r="A138" s="129"/>
      <c r="B138" s="129"/>
      <c r="C138" s="129"/>
      <c r="D138" s="134"/>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row>
    <row r="139">
      <c r="A139" s="129"/>
      <c r="B139" s="129"/>
      <c r="C139" s="129"/>
      <c r="D139" s="134"/>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row>
    <row r="140">
      <c r="A140" s="129"/>
      <c r="B140" s="129"/>
      <c r="C140" s="129"/>
      <c r="D140" s="134"/>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row>
    <row r="141">
      <c r="A141" s="129"/>
      <c r="B141" s="129"/>
      <c r="C141" s="129"/>
      <c r="D141" s="134"/>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row>
    <row r="142">
      <c r="A142" s="129"/>
      <c r="B142" s="129"/>
      <c r="C142" s="129"/>
      <c r="D142" s="134"/>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row>
    <row r="143">
      <c r="A143" s="129"/>
      <c r="B143" s="129"/>
      <c r="C143" s="129"/>
      <c r="D143" s="134"/>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row>
    <row r="144">
      <c r="A144" s="129"/>
      <c r="B144" s="129"/>
      <c r="C144" s="129"/>
      <c r="D144" s="134"/>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row>
    <row r="145">
      <c r="A145" s="129"/>
      <c r="B145" s="129"/>
      <c r="C145" s="129"/>
      <c r="D145" s="134"/>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row>
    <row r="146">
      <c r="A146" s="129"/>
      <c r="B146" s="129"/>
      <c r="C146" s="129"/>
      <c r="D146" s="134"/>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row>
    <row r="147">
      <c r="A147" s="129"/>
      <c r="B147" s="129"/>
      <c r="C147" s="129"/>
      <c r="D147" s="134"/>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row>
    <row r="148">
      <c r="A148" s="129"/>
      <c r="B148" s="129"/>
      <c r="C148" s="129"/>
      <c r="D148" s="134"/>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row>
    <row r="149">
      <c r="A149" s="129"/>
      <c r="B149" s="129"/>
      <c r="C149" s="129"/>
      <c r="D149" s="134"/>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row>
    <row r="150">
      <c r="A150" s="129"/>
      <c r="B150" s="129"/>
      <c r="C150" s="129"/>
      <c r="D150" s="134"/>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row>
    <row r="151">
      <c r="A151" s="129"/>
      <c r="B151" s="129"/>
      <c r="C151" s="129"/>
      <c r="D151" s="134"/>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row>
    <row r="152">
      <c r="A152" s="129"/>
      <c r="B152" s="129"/>
      <c r="C152" s="129"/>
      <c r="D152" s="134"/>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row>
    <row r="153">
      <c r="A153" s="129"/>
      <c r="B153" s="129"/>
      <c r="C153" s="129"/>
      <c r="D153" s="134"/>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row>
    <row r="154">
      <c r="A154" s="129"/>
      <c r="B154" s="129"/>
      <c r="C154" s="129"/>
      <c r="D154" s="134"/>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row>
    <row r="155">
      <c r="A155" s="129"/>
      <c r="B155" s="129"/>
      <c r="C155" s="129"/>
      <c r="D155" s="134"/>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row>
    <row r="156">
      <c r="A156" s="129"/>
      <c r="B156" s="129"/>
      <c r="C156" s="129"/>
      <c r="D156" s="134"/>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row>
    <row r="157">
      <c r="A157" s="129"/>
      <c r="B157" s="129"/>
      <c r="C157" s="129"/>
      <c r="D157" s="134"/>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row>
    <row r="158">
      <c r="A158" s="129"/>
      <c r="B158" s="129"/>
      <c r="C158" s="129"/>
      <c r="D158" s="134"/>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row>
    <row r="159">
      <c r="A159" s="129"/>
      <c r="B159" s="129"/>
      <c r="C159" s="129"/>
      <c r="D159" s="134"/>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row>
    <row r="160">
      <c r="A160" s="129"/>
      <c r="B160" s="129"/>
      <c r="C160" s="129"/>
      <c r="D160" s="134"/>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row>
    <row r="161">
      <c r="A161" s="129"/>
      <c r="B161" s="129"/>
      <c r="C161" s="129"/>
      <c r="D161" s="134"/>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row>
    <row r="162">
      <c r="A162" s="129"/>
      <c r="B162" s="129"/>
      <c r="C162" s="129"/>
      <c r="D162" s="134"/>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row>
    <row r="163">
      <c r="A163" s="129"/>
      <c r="B163" s="129"/>
      <c r="C163" s="129"/>
      <c r="D163" s="134"/>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row>
    <row r="164">
      <c r="A164" s="129"/>
      <c r="B164" s="129"/>
      <c r="C164" s="129"/>
      <c r="D164" s="134"/>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row>
    <row r="165">
      <c r="A165" s="129"/>
      <c r="B165" s="129"/>
      <c r="C165" s="129"/>
      <c r="D165" s="134"/>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row>
    <row r="166">
      <c r="A166" s="129"/>
      <c r="B166" s="129"/>
      <c r="C166" s="129"/>
      <c r="D166" s="134"/>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row>
    <row r="167">
      <c r="A167" s="129"/>
      <c r="B167" s="129"/>
      <c r="C167" s="129"/>
      <c r="D167" s="134"/>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row>
    <row r="168">
      <c r="A168" s="129"/>
      <c r="B168" s="129"/>
      <c r="C168" s="129"/>
      <c r="D168" s="134"/>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row>
    <row r="169">
      <c r="A169" s="129"/>
      <c r="B169" s="129"/>
      <c r="C169" s="129"/>
      <c r="D169" s="134"/>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row>
    <row r="170">
      <c r="A170" s="129"/>
      <c r="B170" s="129"/>
      <c r="C170" s="129"/>
      <c r="D170" s="134"/>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row>
    <row r="171">
      <c r="A171" s="129"/>
      <c r="B171" s="129"/>
      <c r="C171" s="129"/>
      <c r="D171" s="134"/>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row>
    <row r="172">
      <c r="A172" s="129"/>
      <c r="B172" s="129"/>
      <c r="C172" s="129"/>
      <c r="D172" s="134"/>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row>
    <row r="173">
      <c r="A173" s="129"/>
      <c r="B173" s="129"/>
      <c r="C173" s="129"/>
      <c r="D173" s="134"/>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row>
    <row r="174">
      <c r="A174" s="129"/>
      <c r="B174" s="129"/>
      <c r="C174" s="129"/>
      <c r="D174" s="134"/>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row>
    <row r="175">
      <c r="A175" s="129"/>
      <c r="B175" s="129"/>
      <c r="C175" s="129"/>
      <c r="D175" s="134"/>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row>
    <row r="176">
      <c r="A176" s="129"/>
      <c r="B176" s="129"/>
      <c r="C176" s="129"/>
      <c r="D176" s="134"/>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row>
    <row r="177">
      <c r="A177" s="129"/>
      <c r="B177" s="129"/>
      <c r="C177" s="129"/>
      <c r="D177" s="134"/>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row>
    <row r="178">
      <c r="A178" s="129"/>
      <c r="B178" s="129"/>
      <c r="C178" s="129"/>
      <c r="D178" s="134"/>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row>
    <row r="179">
      <c r="A179" s="129"/>
      <c r="B179" s="129"/>
      <c r="C179" s="129"/>
      <c r="D179" s="134"/>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row>
    <row r="180">
      <c r="A180" s="129"/>
      <c r="B180" s="129"/>
      <c r="C180" s="129"/>
      <c r="D180" s="134"/>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row>
    <row r="181">
      <c r="A181" s="129"/>
      <c r="B181" s="129"/>
      <c r="C181" s="129"/>
      <c r="D181" s="134"/>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row>
    <row r="182">
      <c r="A182" s="129"/>
      <c r="B182" s="129"/>
      <c r="C182" s="129"/>
      <c r="D182" s="134"/>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row>
    <row r="183">
      <c r="A183" s="129"/>
      <c r="B183" s="129"/>
      <c r="C183" s="129"/>
      <c r="D183" s="134"/>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row>
    <row r="184">
      <c r="A184" s="129"/>
      <c r="B184" s="129"/>
      <c r="C184" s="129"/>
      <c r="D184" s="134"/>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row>
    <row r="185">
      <c r="A185" s="129"/>
      <c r="B185" s="129"/>
      <c r="C185" s="129"/>
      <c r="D185" s="134"/>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row>
    <row r="186">
      <c r="A186" s="129"/>
      <c r="B186" s="129"/>
      <c r="C186" s="129"/>
      <c r="D186" s="134"/>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row>
    <row r="187">
      <c r="A187" s="129"/>
      <c r="B187" s="129"/>
      <c r="C187" s="129"/>
      <c r="D187" s="134"/>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row>
    <row r="188">
      <c r="A188" s="129"/>
      <c r="B188" s="129"/>
      <c r="C188" s="129"/>
      <c r="D188" s="134"/>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row>
    <row r="189">
      <c r="A189" s="129"/>
      <c r="B189" s="129"/>
      <c r="C189" s="129"/>
      <c r="D189" s="134"/>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row>
    <row r="190">
      <c r="A190" s="129"/>
      <c r="B190" s="129"/>
      <c r="C190" s="129"/>
      <c r="D190" s="134"/>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row>
    <row r="191">
      <c r="A191" s="129"/>
      <c r="B191" s="129"/>
      <c r="C191" s="129"/>
      <c r="D191" s="134"/>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row>
    <row r="192">
      <c r="A192" s="129"/>
      <c r="B192" s="129"/>
      <c r="C192" s="129"/>
      <c r="D192" s="134"/>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row>
    <row r="193">
      <c r="A193" s="129"/>
      <c r="B193" s="129"/>
      <c r="C193" s="129"/>
      <c r="D193" s="134"/>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row>
    <row r="194">
      <c r="A194" s="129"/>
      <c r="B194" s="129"/>
      <c r="C194" s="129"/>
      <c r="D194" s="134"/>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row>
    <row r="195">
      <c r="A195" s="129"/>
      <c r="B195" s="129"/>
      <c r="C195" s="129"/>
      <c r="D195" s="134"/>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row>
    <row r="196">
      <c r="A196" s="129"/>
      <c r="B196" s="129"/>
      <c r="C196" s="129"/>
      <c r="D196" s="134"/>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row>
    <row r="197">
      <c r="A197" s="129"/>
      <c r="B197" s="129"/>
      <c r="C197" s="129"/>
      <c r="D197" s="134"/>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row>
    <row r="198">
      <c r="A198" s="129"/>
      <c r="B198" s="129"/>
      <c r="C198" s="129"/>
      <c r="D198" s="134"/>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row>
    <row r="199">
      <c r="A199" s="129"/>
      <c r="B199" s="129"/>
      <c r="C199" s="129"/>
      <c r="D199" s="134"/>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row>
    <row r="200">
      <c r="A200" s="129"/>
      <c r="B200" s="129"/>
      <c r="C200" s="129"/>
      <c r="D200" s="134"/>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row>
    <row r="201">
      <c r="A201" s="129"/>
      <c r="B201" s="129"/>
      <c r="C201" s="129"/>
      <c r="D201" s="134"/>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row>
    <row r="202">
      <c r="A202" s="129"/>
      <c r="B202" s="129"/>
      <c r="C202" s="129"/>
      <c r="D202" s="134"/>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row>
    <row r="203">
      <c r="A203" s="129"/>
      <c r="B203" s="129"/>
      <c r="C203" s="129"/>
      <c r="D203" s="134"/>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row>
    <row r="204">
      <c r="A204" s="129"/>
      <c r="B204" s="129"/>
      <c r="C204" s="129"/>
      <c r="D204" s="134"/>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row>
    <row r="205">
      <c r="A205" s="129"/>
      <c r="B205" s="129"/>
      <c r="C205" s="129"/>
      <c r="D205" s="134"/>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row>
    <row r="206">
      <c r="A206" s="129"/>
      <c r="B206" s="129"/>
      <c r="C206" s="129"/>
      <c r="D206" s="134"/>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row>
    <row r="207">
      <c r="A207" s="129"/>
      <c r="B207" s="129"/>
      <c r="C207" s="129"/>
      <c r="D207" s="134"/>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row>
    <row r="208">
      <c r="A208" s="129"/>
      <c r="B208" s="129"/>
      <c r="C208" s="129"/>
      <c r="D208" s="134"/>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row>
    <row r="209">
      <c r="A209" s="129"/>
      <c r="B209" s="129"/>
      <c r="C209" s="129"/>
      <c r="D209" s="134"/>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row>
    <row r="210">
      <c r="A210" s="129"/>
      <c r="B210" s="129"/>
      <c r="C210" s="129"/>
      <c r="D210" s="134"/>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row>
    <row r="211">
      <c r="A211" s="129"/>
      <c r="B211" s="129"/>
      <c r="C211" s="129"/>
      <c r="D211" s="134"/>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row>
    <row r="212">
      <c r="A212" s="129"/>
      <c r="B212" s="129"/>
      <c r="C212" s="129"/>
      <c r="D212" s="134"/>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row>
    <row r="213">
      <c r="A213" s="129"/>
      <c r="B213" s="129"/>
      <c r="C213" s="129"/>
      <c r="D213" s="134"/>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row>
    <row r="214">
      <c r="A214" s="129"/>
      <c r="B214" s="129"/>
      <c r="C214" s="129"/>
      <c r="D214" s="134"/>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row>
    <row r="215">
      <c r="A215" s="129"/>
      <c r="B215" s="129"/>
      <c r="C215" s="129"/>
      <c r="D215" s="134"/>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row>
    <row r="216">
      <c r="A216" s="129"/>
      <c r="B216" s="129"/>
      <c r="C216" s="129"/>
      <c r="D216" s="134"/>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row>
    <row r="217">
      <c r="A217" s="129"/>
      <c r="B217" s="129"/>
      <c r="C217" s="129"/>
      <c r="D217" s="134"/>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row>
    <row r="218">
      <c r="A218" s="129"/>
      <c r="B218" s="129"/>
      <c r="C218" s="129"/>
      <c r="D218" s="134"/>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row>
    <row r="219">
      <c r="A219" s="129"/>
      <c r="B219" s="129"/>
      <c r="C219" s="129"/>
      <c r="D219" s="134"/>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row>
    <row r="220">
      <c r="A220" s="129"/>
      <c r="B220" s="129"/>
      <c r="C220" s="129"/>
      <c r="D220" s="134"/>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row>
    <row r="221">
      <c r="A221" s="129"/>
      <c r="B221" s="129"/>
      <c r="C221" s="129"/>
      <c r="D221" s="134"/>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row>
    <row r="222">
      <c r="A222" s="129"/>
      <c r="B222" s="129"/>
      <c r="C222" s="129"/>
      <c r="D222" s="134"/>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row>
    <row r="223">
      <c r="A223" s="129"/>
      <c r="B223" s="129"/>
      <c r="C223" s="129"/>
      <c r="D223" s="134"/>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row>
    <row r="224">
      <c r="A224" s="129"/>
      <c r="B224" s="129"/>
      <c r="C224" s="129"/>
      <c r="D224" s="134"/>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row>
    <row r="225">
      <c r="A225" s="129"/>
      <c r="B225" s="129"/>
      <c r="C225" s="129"/>
      <c r="D225" s="134"/>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row>
    <row r="226">
      <c r="A226" s="129"/>
      <c r="B226" s="129"/>
      <c r="C226" s="129"/>
      <c r="D226" s="134"/>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row>
    <row r="227">
      <c r="A227" s="129"/>
      <c r="B227" s="129"/>
      <c r="C227" s="129"/>
      <c r="D227" s="134"/>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row>
    <row r="228">
      <c r="A228" s="129"/>
      <c r="B228" s="129"/>
      <c r="C228" s="129"/>
      <c r="D228" s="134"/>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row>
    <row r="229">
      <c r="A229" s="129"/>
      <c r="B229" s="129"/>
      <c r="C229" s="129"/>
      <c r="D229" s="134"/>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row>
    <row r="230">
      <c r="A230" s="129"/>
      <c r="B230" s="129"/>
      <c r="C230" s="129"/>
      <c r="D230" s="134"/>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row>
    <row r="231">
      <c r="A231" s="129"/>
      <c r="B231" s="129"/>
      <c r="C231" s="129"/>
      <c r="D231" s="134"/>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row>
    <row r="232">
      <c r="A232" s="129"/>
      <c r="B232" s="129"/>
      <c r="C232" s="129"/>
      <c r="D232" s="134"/>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row>
    <row r="233">
      <c r="A233" s="129"/>
      <c r="B233" s="129"/>
      <c r="C233" s="129"/>
      <c r="D233" s="134"/>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row>
    <row r="234">
      <c r="A234" s="129"/>
      <c r="B234" s="129"/>
      <c r="C234" s="129"/>
      <c r="D234" s="134"/>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row>
    <row r="235">
      <c r="A235" s="129"/>
      <c r="B235" s="129"/>
      <c r="C235" s="129"/>
      <c r="D235" s="134"/>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row>
    <row r="236">
      <c r="A236" s="129"/>
      <c r="B236" s="129"/>
      <c r="C236" s="129"/>
      <c r="D236" s="134"/>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row>
    <row r="237">
      <c r="A237" s="129"/>
      <c r="B237" s="129"/>
      <c r="C237" s="129"/>
      <c r="D237" s="134"/>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row>
    <row r="238">
      <c r="A238" s="129"/>
      <c r="B238" s="129"/>
      <c r="C238" s="129"/>
      <c r="D238" s="134"/>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row>
    <row r="239">
      <c r="A239" s="129"/>
      <c r="B239" s="129"/>
      <c r="C239" s="129"/>
      <c r="D239" s="134"/>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row>
    <row r="240">
      <c r="A240" s="129"/>
      <c r="B240" s="129"/>
      <c r="C240" s="129"/>
      <c r="D240" s="134"/>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row>
    <row r="241">
      <c r="A241" s="129"/>
      <c r="B241" s="129"/>
      <c r="C241" s="129"/>
      <c r="D241" s="134"/>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row>
    <row r="242">
      <c r="A242" s="129"/>
      <c r="B242" s="129"/>
      <c r="C242" s="129"/>
      <c r="D242" s="134"/>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row>
    <row r="243">
      <c r="A243" s="129"/>
      <c r="B243" s="129"/>
      <c r="C243" s="129"/>
      <c r="D243" s="134"/>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row>
    <row r="244">
      <c r="A244" s="129"/>
      <c r="B244" s="129"/>
      <c r="C244" s="129"/>
      <c r="D244" s="134"/>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row>
    <row r="245">
      <c r="A245" s="129"/>
      <c r="B245" s="129"/>
      <c r="C245" s="129"/>
      <c r="D245" s="134"/>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row>
    <row r="246">
      <c r="A246" s="129"/>
      <c r="B246" s="129"/>
      <c r="C246" s="129"/>
      <c r="D246" s="134"/>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row>
    <row r="247">
      <c r="A247" s="129"/>
      <c r="B247" s="129"/>
      <c r="C247" s="129"/>
      <c r="D247" s="134"/>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row>
    <row r="248">
      <c r="A248" s="129"/>
      <c r="B248" s="129"/>
      <c r="C248" s="129"/>
      <c r="D248" s="134"/>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row>
    <row r="249">
      <c r="A249" s="129"/>
      <c r="B249" s="129"/>
      <c r="C249" s="129"/>
      <c r="D249" s="134"/>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row>
    <row r="250">
      <c r="A250" s="129"/>
      <c r="B250" s="129"/>
      <c r="C250" s="129"/>
      <c r="D250" s="134"/>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row>
    <row r="251">
      <c r="A251" s="129"/>
      <c r="B251" s="129"/>
      <c r="C251" s="129"/>
      <c r="D251" s="134"/>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row>
    <row r="252">
      <c r="A252" s="129"/>
      <c r="B252" s="129"/>
      <c r="C252" s="129"/>
      <c r="D252" s="134"/>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row>
    <row r="253">
      <c r="A253" s="129"/>
      <c r="B253" s="129"/>
      <c r="C253" s="129"/>
      <c r="D253" s="134"/>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row>
    <row r="254">
      <c r="A254" s="129"/>
      <c r="B254" s="129"/>
      <c r="C254" s="129"/>
      <c r="D254" s="134"/>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row>
    <row r="255">
      <c r="A255" s="129"/>
      <c r="B255" s="129"/>
      <c r="C255" s="129"/>
      <c r="D255" s="134"/>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row>
    <row r="256">
      <c r="A256" s="129"/>
      <c r="B256" s="129"/>
      <c r="C256" s="129"/>
      <c r="D256" s="134"/>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row>
    <row r="257">
      <c r="A257" s="129"/>
      <c r="B257" s="129"/>
      <c r="C257" s="129"/>
      <c r="D257" s="134"/>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row>
    <row r="258">
      <c r="A258" s="129"/>
      <c r="B258" s="129"/>
      <c r="C258" s="129"/>
      <c r="D258" s="134"/>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row>
    <row r="259">
      <c r="A259" s="129"/>
      <c r="B259" s="129"/>
      <c r="C259" s="129"/>
      <c r="D259" s="134"/>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row>
    <row r="260">
      <c r="A260" s="129"/>
      <c r="B260" s="129"/>
      <c r="C260" s="129"/>
      <c r="D260" s="134"/>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row>
    <row r="261">
      <c r="A261" s="129"/>
      <c r="B261" s="129"/>
      <c r="C261" s="129"/>
      <c r="D261" s="134"/>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row>
    <row r="262">
      <c r="A262" s="129"/>
      <c r="B262" s="129"/>
      <c r="C262" s="129"/>
      <c r="D262" s="134"/>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row>
    <row r="263">
      <c r="A263" s="129"/>
      <c r="B263" s="129"/>
      <c r="C263" s="129"/>
      <c r="D263" s="134"/>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row>
    <row r="264">
      <c r="A264" s="129"/>
      <c r="B264" s="129"/>
      <c r="C264" s="129"/>
      <c r="D264" s="134"/>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row>
    <row r="265">
      <c r="A265" s="129"/>
      <c r="B265" s="129"/>
      <c r="C265" s="129"/>
      <c r="D265" s="134"/>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row>
    <row r="266">
      <c r="A266" s="129"/>
      <c r="B266" s="129"/>
      <c r="C266" s="129"/>
      <c r="D266" s="134"/>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row>
    <row r="267">
      <c r="A267" s="129"/>
      <c r="B267" s="129"/>
      <c r="C267" s="129"/>
      <c r="D267" s="134"/>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row>
    <row r="268">
      <c r="A268" s="129"/>
      <c r="B268" s="129"/>
      <c r="C268" s="129"/>
      <c r="D268" s="134"/>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row>
    <row r="269">
      <c r="A269" s="129"/>
      <c r="B269" s="129"/>
      <c r="C269" s="129"/>
      <c r="D269" s="134"/>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row>
    <row r="270">
      <c r="A270" s="129"/>
      <c r="B270" s="129"/>
      <c r="C270" s="129"/>
      <c r="D270" s="134"/>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row>
    <row r="271">
      <c r="A271" s="129"/>
      <c r="B271" s="129"/>
      <c r="C271" s="129"/>
      <c r="D271" s="134"/>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row>
    <row r="272">
      <c r="A272" s="129"/>
      <c r="B272" s="129"/>
      <c r="C272" s="129"/>
      <c r="D272" s="134"/>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row>
    <row r="273">
      <c r="A273" s="129"/>
      <c r="B273" s="129"/>
      <c r="C273" s="129"/>
      <c r="D273" s="134"/>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row>
    <row r="274">
      <c r="A274" s="129"/>
      <c r="B274" s="129"/>
      <c r="C274" s="129"/>
      <c r="D274" s="134"/>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row>
    <row r="275">
      <c r="A275" s="129"/>
      <c r="B275" s="129"/>
      <c r="C275" s="129"/>
      <c r="D275" s="134"/>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row>
    <row r="276">
      <c r="A276" s="129"/>
      <c r="B276" s="129"/>
      <c r="C276" s="129"/>
      <c r="D276" s="134"/>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row>
    <row r="277">
      <c r="A277" s="129"/>
      <c r="B277" s="129"/>
      <c r="C277" s="129"/>
      <c r="D277" s="134"/>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row>
    <row r="278">
      <c r="A278" s="129"/>
      <c r="B278" s="129"/>
      <c r="C278" s="129"/>
      <c r="D278" s="134"/>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row>
    <row r="279">
      <c r="A279" s="129"/>
      <c r="B279" s="129"/>
      <c r="C279" s="129"/>
      <c r="D279" s="134"/>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row>
    <row r="280">
      <c r="A280" s="129"/>
      <c r="B280" s="129"/>
      <c r="C280" s="129"/>
      <c r="D280" s="134"/>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row>
    <row r="281">
      <c r="A281" s="129"/>
      <c r="B281" s="129"/>
      <c r="C281" s="129"/>
      <c r="D281" s="134"/>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row>
    <row r="282">
      <c r="A282" s="129"/>
      <c r="B282" s="129"/>
      <c r="C282" s="129"/>
      <c r="D282" s="134"/>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row>
    <row r="283">
      <c r="A283" s="129"/>
      <c r="B283" s="129"/>
      <c r="C283" s="129"/>
      <c r="D283" s="134"/>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row>
    <row r="284">
      <c r="A284" s="129"/>
      <c r="B284" s="129"/>
      <c r="C284" s="129"/>
      <c r="D284" s="134"/>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row>
    <row r="285">
      <c r="A285" s="129"/>
      <c r="B285" s="129"/>
      <c r="C285" s="129"/>
      <c r="D285" s="134"/>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row>
    <row r="286">
      <c r="A286" s="129"/>
      <c r="B286" s="129"/>
      <c r="C286" s="129"/>
      <c r="D286" s="134"/>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row>
    <row r="287">
      <c r="A287" s="129"/>
      <c r="B287" s="129"/>
      <c r="C287" s="129"/>
      <c r="D287" s="134"/>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row>
    <row r="288">
      <c r="A288" s="129"/>
      <c r="B288" s="129"/>
      <c r="C288" s="129"/>
      <c r="D288" s="134"/>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row>
    <row r="289">
      <c r="A289" s="129"/>
      <c r="B289" s="129"/>
      <c r="C289" s="129"/>
      <c r="D289" s="134"/>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row>
    <row r="290">
      <c r="A290" s="129"/>
      <c r="B290" s="129"/>
      <c r="C290" s="129"/>
      <c r="D290" s="134"/>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row>
    <row r="291">
      <c r="A291" s="129"/>
      <c r="B291" s="129"/>
      <c r="C291" s="129"/>
      <c r="D291" s="134"/>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row>
    <row r="292">
      <c r="A292" s="129"/>
      <c r="B292" s="129"/>
      <c r="C292" s="129"/>
      <c r="D292" s="134"/>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row>
    <row r="293">
      <c r="A293" s="129"/>
      <c r="B293" s="129"/>
      <c r="C293" s="129"/>
      <c r="D293" s="134"/>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row>
    <row r="294">
      <c r="A294" s="129"/>
      <c r="B294" s="129"/>
      <c r="C294" s="129"/>
      <c r="D294" s="134"/>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row>
    <row r="295">
      <c r="A295" s="129"/>
      <c r="B295" s="129"/>
      <c r="C295" s="129"/>
      <c r="D295" s="134"/>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row>
    <row r="296">
      <c r="A296" s="129"/>
      <c r="B296" s="129"/>
      <c r="C296" s="129"/>
      <c r="D296" s="134"/>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row>
    <row r="297">
      <c r="A297" s="129"/>
      <c r="B297" s="129"/>
      <c r="C297" s="129"/>
      <c r="D297" s="134"/>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row>
    <row r="298">
      <c r="A298" s="129"/>
      <c r="B298" s="129"/>
      <c r="C298" s="129"/>
      <c r="D298" s="134"/>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row>
    <row r="299">
      <c r="A299" s="129"/>
      <c r="B299" s="129"/>
      <c r="C299" s="129"/>
      <c r="D299" s="134"/>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row>
    <row r="300">
      <c r="A300" s="129"/>
      <c r="B300" s="129"/>
      <c r="C300" s="129"/>
      <c r="D300" s="134"/>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row>
    <row r="301">
      <c r="A301" s="129"/>
      <c r="B301" s="129"/>
      <c r="C301" s="129"/>
      <c r="D301" s="134"/>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row>
    <row r="302">
      <c r="A302" s="129"/>
      <c r="B302" s="129"/>
      <c r="C302" s="129"/>
      <c r="D302" s="134"/>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row>
    <row r="303">
      <c r="A303" s="129"/>
      <c r="B303" s="129"/>
      <c r="C303" s="129"/>
      <c r="D303" s="134"/>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row>
    <row r="304">
      <c r="A304" s="129"/>
      <c r="B304" s="129"/>
      <c r="C304" s="129"/>
      <c r="D304" s="134"/>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row>
    <row r="305">
      <c r="A305" s="129"/>
      <c r="B305" s="129"/>
      <c r="C305" s="129"/>
      <c r="D305" s="134"/>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row>
    <row r="306">
      <c r="A306" s="129"/>
      <c r="B306" s="129"/>
      <c r="C306" s="129"/>
      <c r="D306" s="134"/>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row>
    <row r="307">
      <c r="A307" s="129"/>
      <c r="B307" s="129"/>
      <c r="C307" s="129"/>
      <c r="D307" s="134"/>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row>
    <row r="308">
      <c r="A308" s="129"/>
      <c r="B308" s="129"/>
      <c r="C308" s="129"/>
      <c r="D308" s="134"/>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row>
    <row r="309">
      <c r="A309" s="129"/>
      <c r="B309" s="129"/>
      <c r="C309" s="129"/>
      <c r="D309" s="134"/>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row>
    <row r="310">
      <c r="A310" s="129"/>
      <c r="B310" s="129"/>
      <c r="C310" s="129"/>
      <c r="D310" s="134"/>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row>
    <row r="311">
      <c r="A311" s="129"/>
      <c r="B311" s="129"/>
      <c r="C311" s="129"/>
      <c r="D311" s="134"/>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row>
    <row r="312">
      <c r="A312" s="129"/>
      <c r="B312" s="129"/>
      <c r="C312" s="129"/>
      <c r="D312" s="134"/>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row>
    <row r="313">
      <c r="A313" s="129"/>
      <c r="B313" s="129"/>
      <c r="C313" s="129"/>
      <c r="D313" s="134"/>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row>
    <row r="314">
      <c r="A314" s="129"/>
      <c r="B314" s="129"/>
      <c r="C314" s="129"/>
      <c r="D314" s="134"/>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row>
    <row r="315">
      <c r="A315" s="129"/>
      <c r="B315" s="129"/>
      <c r="C315" s="129"/>
      <c r="D315" s="134"/>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row>
    <row r="316">
      <c r="A316" s="129"/>
      <c r="B316" s="129"/>
      <c r="C316" s="129"/>
      <c r="D316" s="134"/>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row>
    <row r="317">
      <c r="A317" s="129"/>
      <c r="B317" s="129"/>
      <c r="C317" s="129"/>
      <c r="D317" s="134"/>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row>
    <row r="318">
      <c r="A318" s="129"/>
      <c r="B318" s="129"/>
      <c r="C318" s="129"/>
      <c r="D318" s="134"/>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row>
    <row r="319">
      <c r="A319" s="129"/>
      <c r="B319" s="129"/>
      <c r="C319" s="129"/>
      <c r="D319" s="134"/>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row>
    <row r="320">
      <c r="A320" s="129"/>
      <c r="B320" s="129"/>
      <c r="C320" s="129"/>
      <c r="D320" s="134"/>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row>
    <row r="321">
      <c r="A321" s="129"/>
      <c r="B321" s="129"/>
      <c r="C321" s="129"/>
      <c r="D321" s="134"/>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row>
    <row r="322">
      <c r="A322" s="129"/>
      <c r="B322" s="129"/>
      <c r="C322" s="129"/>
      <c r="D322" s="134"/>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row>
    <row r="323">
      <c r="A323" s="129"/>
      <c r="B323" s="129"/>
      <c r="C323" s="129"/>
      <c r="D323" s="134"/>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row>
    <row r="324">
      <c r="A324" s="129"/>
      <c r="B324" s="129"/>
      <c r="C324" s="129"/>
      <c r="D324" s="134"/>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row>
    <row r="325">
      <c r="A325" s="129"/>
      <c r="B325" s="129"/>
      <c r="C325" s="129"/>
      <c r="D325" s="134"/>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row>
    <row r="326">
      <c r="A326" s="129"/>
      <c r="B326" s="129"/>
      <c r="C326" s="129"/>
      <c r="D326" s="134"/>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row>
    <row r="327">
      <c r="A327" s="129"/>
      <c r="B327" s="129"/>
      <c r="C327" s="129"/>
      <c r="D327" s="134"/>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row>
    <row r="328">
      <c r="A328" s="129"/>
      <c r="B328" s="129"/>
      <c r="C328" s="129"/>
      <c r="D328" s="134"/>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row>
    <row r="329">
      <c r="A329" s="129"/>
      <c r="B329" s="129"/>
      <c r="C329" s="129"/>
      <c r="D329" s="134"/>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row>
    <row r="330">
      <c r="A330" s="129"/>
      <c r="B330" s="129"/>
      <c r="C330" s="129"/>
      <c r="D330" s="134"/>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row>
    <row r="331">
      <c r="A331" s="129"/>
      <c r="B331" s="129"/>
      <c r="C331" s="129"/>
      <c r="D331" s="134"/>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row>
    <row r="332">
      <c r="A332" s="129"/>
      <c r="B332" s="129"/>
      <c r="C332" s="129"/>
      <c r="D332" s="134"/>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row>
    <row r="333">
      <c r="A333" s="129"/>
      <c r="B333" s="129"/>
      <c r="C333" s="129"/>
      <c r="D333" s="134"/>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row>
    <row r="334">
      <c r="A334" s="129"/>
      <c r="B334" s="129"/>
      <c r="C334" s="129"/>
      <c r="D334" s="134"/>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row>
    <row r="335">
      <c r="A335" s="129"/>
      <c r="B335" s="129"/>
      <c r="C335" s="129"/>
      <c r="D335" s="134"/>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row>
    <row r="336">
      <c r="A336" s="129"/>
      <c r="B336" s="129"/>
      <c r="C336" s="129"/>
      <c r="D336" s="134"/>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row>
    <row r="337">
      <c r="A337" s="129"/>
      <c r="B337" s="129"/>
      <c r="C337" s="129"/>
      <c r="D337" s="134"/>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row>
    <row r="338">
      <c r="A338" s="129"/>
      <c r="B338" s="129"/>
      <c r="C338" s="129"/>
      <c r="D338" s="134"/>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row>
    <row r="339">
      <c r="A339" s="129"/>
      <c r="B339" s="129"/>
      <c r="C339" s="129"/>
      <c r="D339" s="134"/>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row>
    <row r="340">
      <c r="A340" s="129"/>
      <c r="B340" s="129"/>
      <c r="C340" s="129"/>
      <c r="D340" s="134"/>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row>
    <row r="341">
      <c r="A341" s="129"/>
      <c r="B341" s="129"/>
      <c r="C341" s="129"/>
      <c r="D341" s="134"/>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row>
    <row r="342">
      <c r="A342" s="129"/>
      <c r="B342" s="129"/>
      <c r="C342" s="129"/>
      <c r="D342" s="134"/>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row>
    <row r="343">
      <c r="A343" s="129"/>
      <c r="B343" s="129"/>
      <c r="C343" s="129"/>
      <c r="D343" s="134"/>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row>
    <row r="344">
      <c r="A344" s="129"/>
      <c r="B344" s="129"/>
      <c r="C344" s="129"/>
      <c r="D344" s="134"/>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row>
    <row r="345">
      <c r="A345" s="129"/>
      <c r="B345" s="129"/>
      <c r="C345" s="129"/>
      <c r="D345" s="134"/>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row>
    <row r="346">
      <c r="A346" s="129"/>
      <c r="B346" s="129"/>
      <c r="C346" s="129"/>
      <c r="D346" s="134"/>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row>
    <row r="347">
      <c r="A347" s="129"/>
      <c r="B347" s="129"/>
      <c r="C347" s="129"/>
      <c r="D347" s="134"/>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row>
    <row r="348">
      <c r="A348" s="129"/>
      <c r="B348" s="129"/>
      <c r="C348" s="129"/>
      <c r="D348" s="134"/>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row>
    <row r="349">
      <c r="A349" s="129"/>
      <c r="B349" s="129"/>
      <c r="C349" s="129"/>
      <c r="D349" s="134"/>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row>
    <row r="350">
      <c r="A350" s="129"/>
      <c r="B350" s="129"/>
      <c r="C350" s="129"/>
      <c r="D350" s="134"/>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row>
    <row r="351">
      <c r="A351" s="129"/>
      <c r="B351" s="129"/>
      <c r="C351" s="129"/>
      <c r="D351" s="134"/>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row>
    <row r="352">
      <c r="A352" s="129"/>
      <c r="B352" s="129"/>
      <c r="C352" s="129"/>
      <c r="D352" s="134"/>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row>
    <row r="353">
      <c r="A353" s="129"/>
      <c r="B353" s="129"/>
      <c r="C353" s="129"/>
      <c r="D353" s="134"/>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row>
    <row r="354">
      <c r="A354" s="129"/>
      <c r="B354" s="129"/>
      <c r="C354" s="129"/>
      <c r="D354" s="134"/>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row>
    <row r="355">
      <c r="A355" s="129"/>
      <c r="B355" s="129"/>
      <c r="C355" s="129"/>
      <c r="D355" s="134"/>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row>
    <row r="356">
      <c r="A356" s="129"/>
      <c r="B356" s="129"/>
      <c r="C356" s="129"/>
      <c r="D356" s="134"/>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row>
    <row r="357">
      <c r="A357" s="129"/>
      <c r="B357" s="129"/>
      <c r="C357" s="129"/>
      <c r="D357" s="134"/>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row>
    <row r="358">
      <c r="A358" s="129"/>
      <c r="B358" s="129"/>
      <c r="C358" s="129"/>
      <c r="D358" s="134"/>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row>
    <row r="359">
      <c r="A359" s="129"/>
      <c r="B359" s="129"/>
      <c r="C359" s="129"/>
      <c r="D359" s="134"/>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row>
    <row r="360">
      <c r="A360" s="129"/>
      <c r="B360" s="129"/>
      <c r="C360" s="129"/>
      <c r="D360" s="134"/>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row>
    <row r="361">
      <c r="A361" s="129"/>
      <c r="B361" s="129"/>
      <c r="C361" s="129"/>
      <c r="D361" s="134"/>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row>
    <row r="362">
      <c r="A362" s="129"/>
      <c r="B362" s="129"/>
      <c r="C362" s="129"/>
      <c r="D362" s="134"/>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row>
    <row r="363">
      <c r="A363" s="129"/>
      <c r="B363" s="129"/>
      <c r="C363" s="129"/>
      <c r="D363" s="134"/>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row>
    <row r="364">
      <c r="A364" s="129"/>
      <c r="B364" s="129"/>
      <c r="C364" s="129"/>
      <c r="D364" s="134"/>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row>
    <row r="365">
      <c r="A365" s="129"/>
      <c r="B365" s="129"/>
      <c r="C365" s="129"/>
      <c r="D365" s="134"/>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row>
    <row r="366">
      <c r="A366" s="129"/>
      <c r="B366" s="129"/>
      <c r="C366" s="129"/>
      <c r="D366" s="134"/>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row>
    <row r="367">
      <c r="A367" s="129"/>
      <c r="B367" s="129"/>
      <c r="C367" s="129"/>
      <c r="D367" s="134"/>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row>
    <row r="368">
      <c r="A368" s="129"/>
      <c r="B368" s="129"/>
      <c r="C368" s="129"/>
      <c r="D368" s="134"/>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row>
    <row r="369">
      <c r="A369" s="129"/>
      <c r="B369" s="129"/>
      <c r="C369" s="129"/>
      <c r="D369" s="134"/>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row>
    <row r="370">
      <c r="A370" s="129"/>
      <c r="B370" s="129"/>
      <c r="C370" s="129"/>
      <c r="D370" s="134"/>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row>
    <row r="371">
      <c r="A371" s="129"/>
      <c r="B371" s="129"/>
      <c r="C371" s="129"/>
      <c r="D371" s="134"/>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row>
    <row r="372">
      <c r="A372" s="129"/>
      <c r="B372" s="129"/>
      <c r="C372" s="129"/>
      <c r="D372" s="134"/>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row>
    <row r="373">
      <c r="A373" s="129"/>
      <c r="B373" s="129"/>
      <c r="C373" s="129"/>
      <c r="D373" s="134"/>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row>
    <row r="374">
      <c r="A374" s="129"/>
      <c r="B374" s="129"/>
      <c r="C374" s="129"/>
      <c r="D374" s="134"/>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row>
    <row r="375">
      <c r="A375" s="129"/>
      <c r="B375" s="129"/>
      <c r="C375" s="129"/>
      <c r="D375" s="134"/>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row>
    <row r="376">
      <c r="A376" s="129"/>
      <c r="B376" s="129"/>
      <c r="C376" s="129"/>
      <c r="D376" s="134"/>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row>
    <row r="377">
      <c r="A377" s="129"/>
      <c r="B377" s="129"/>
      <c r="C377" s="129"/>
      <c r="D377" s="134"/>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row>
    <row r="378">
      <c r="A378" s="129"/>
      <c r="B378" s="129"/>
      <c r="C378" s="129"/>
      <c r="D378" s="134"/>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row>
    <row r="379">
      <c r="A379" s="129"/>
      <c r="B379" s="129"/>
      <c r="C379" s="129"/>
      <c r="D379" s="134"/>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row>
    <row r="380">
      <c r="A380" s="129"/>
      <c r="B380" s="129"/>
      <c r="C380" s="129"/>
      <c r="D380" s="134"/>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row>
    <row r="381">
      <c r="A381" s="129"/>
      <c r="B381" s="129"/>
      <c r="C381" s="129"/>
      <c r="D381" s="134"/>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row>
    <row r="382">
      <c r="A382" s="129"/>
      <c r="B382" s="129"/>
      <c r="C382" s="129"/>
      <c r="D382" s="134"/>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row>
    <row r="383">
      <c r="A383" s="129"/>
      <c r="B383" s="129"/>
      <c r="C383" s="129"/>
      <c r="D383" s="134"/>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row>
    <row r="384">
      <c r="A384" s="129"/>
      <c r="B384" s="129"/>
      <c r="C384" s="129"/>
      <c r="D384" s="134"/>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row>
    <row r="385">
      <c r="A385" s="129"/>
      <c r="B385" s="129"/>
      <c r="C385" s="129"/>
      <c r="D385" s="134"/>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row>
    <row r="386">
      <c r="A386" s="129"/>
      <c r="B386" s="129"/>
      <c r="C386" s="129"/>
      <c r="D386" s="134"/>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row>
    <row r="387">
      <c r="A387" s="129"/>
      <c r="B387" s="129"/>
      <c r="C387" s="129"/>
      <c r="D387" s="134"/>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row>
    <row r="388">
      <c r="A388" s="129"/>
      <c r="B388" s="129"/>
      <c r="C388" s="129"/>
      <c r="D388" s="134"/>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row>
    <row r="389">
      <c r="A389" s="129"/>
      <c r="B389" s="129"/>
      <c r="C389" s="129"/>
      <c r="D389" s="134"/>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row>
    <row r="390">
      <c r="A390" s="129"/>
      <c r="B390" s="129"/>
      <c r="C390" s="129"/>
      <c r="D390" s="134"/>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row>
    <row r="391">
      <c r="A391" s="129"/>
      <c r="B391" s="129"/>
      <c r="C391" s="129"/>
      <c r="D391" s="134"/>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row>
    <row r="392">
      <c r="A392" s="129"/>
      <c r="B392" s="129"/>
      <c r="C392" s="129"/>
      <c r="D392" s="134"/>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row>
    <row r="393">
      <c r="A393" s="129"/>
      <c r="B393" s="129"/>
      <c r="C393" s="129"/>
      <c r="D393" s="134"/>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row>
    <row r="394">
      <c r="A394" s="129"/>
      <c r="B394" s="129"/>
      <c r="C394" s="129"/>
      <c r="D394" s="134"/>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row>
    <row r="395">
      <c r="A395" s="129"/>
      <c r="B395" s="129"/>
      <c r="C395" s="129"/>
      <c r="D395" s="134"/>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row>
    <row r="396">
      <c r="A396" s="129"/>
      <c r="B396" s="129"/>
      <c r="C396" s="129"/>
      <c r="D396" s="134"/>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row>
    <row r="397">
      <c r="A397" s="129"/>
      <c r="B397" s="129"/>
      <c r="C397" s="129"/>
      <c r="D397" s="134"/>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row>
    <row r="398">
      <c r="A398" s="129"/>
      <c r="B398" s="129"/>
      <c r="C398" s="129"/>
      <c r="D398" s="134"/>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row>
    <row r="399">
      <c r="A399" s="129"/>
      <c r="B399" s="129"/>
      <c r="C399" s="129"/>
      <c r="D399" s="134"/>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row>
    <row r="400">
      <c r="A400" s="129"/>
      <c r="B400" s="129"/>
      <c r="C400" s="129"/>
      <c r="D400" s="134"/>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row>
    <row r="401">
      <c r="A401" s="129"/>
      <c r="B401" s="129"/>
      <c r="C401" s="129"/>
      <c r="D401" s="134"/>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row>
    <row r="402">
      <c r="A402" s="129"/>
      <c r="B402" s="129"/>
      <c r="C402" s="129"/>
      <c r="D402" s="134"/>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row>
    <row r="403">
      <c r="A403" s="129"/>
      <c r="B403" s="129"/>
      <c r="C403" s="129"/>
      <c r="D403" s="134"/>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row>
    <row r="404">
      <c r="A404" s="129"/>
      <c r="B404" s="129"/>
      <c r="C404" s="129"/>
      <c r="D404" s="134"/>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row>
    <row r="405">
      <c r="A405" s="129"/>
      <c r="B405" s="129"/>
      <c r="C405" s="129"/>
      <c r="D405" s="134"/>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row>
    <row r="406">
      <c r="A406" s="129"/>
      <c r="B406" s="129"/>
      <c r="C406" s="129"/>
      <c r="D406" s="134"/>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row>
    <row r="407">
      <c r="A407" s="129"/>
      <c r="B407" s="129"/>
      <c r="C407" s="129"/>
      <c r="D407" s="134"/>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row>
    <row r="408">
      <c r="A408" s="129"/>
      <c r="B408" s="129"/>
      <c r="C408" s="129"/>
      <c r="D408" s="134"/>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row>
    <row r="409">
      <c r="A409" s="129"/>
      <c r="B409" s="129"/>
      <c r="C409" s="129"/>
      <c r="D409" s="134"/>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row>
    <row r="410">
      <c r="A410" s="129"/>
      <c r="B410" s="129"/>
      <c r="C410" s="129"/>
      <c r="D410" s="134"/>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row>
    <row r="411">
      <c r="A411" s="129"/>
      <c r="B411" s="129"/>
      <c r="C411" s="129"/>
      <c r="D411" s="134"/>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row>
    <row r="412">
      <c r="A412" s="129"/>
      <c r="B412" s="129"/>
      <c r="C412" s="129"/>
      <c r="D412" s="134"/>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row>
    <row r="413">
      <c r="A413" s="129"/>
      <c r="B413" s="129"/>
      <c r="C413" s="129"/>
      <c r="D413" s="134"/>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row>
    <row r="414">
      <c r="A414" s="129"/>
      <c r="B414" s="129"/>
      <c r="C414" s="129"/>
      <c r="D414" s="134"/>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row>
    <row r="415">
      <c r="A415" s="129"/>
      <c r="B415" s="129"/>
      <c r="C415" s="129"/>
      <c r="D415" s="134"/>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row>
    <row r="416">
      <c r="A416" s="129"/>
      <c r="B416" s="129"/>
      <c r="C416" s="129"/>
      <c r="D416" s="134"/>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row>
    <row r="417">
      <c r="A417" s="129"/>
      <c r="B417" s="129"/>
      <c r="C417" s="129"/>
      <c r="D417" s="134"/>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row>
    <row r="418">
      <c r="A418" s="129"/>
      <c r="B418" s="129"/>
      <c r="C418" s="129"/>
      <c r="D418" s="134"/>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row>
    <row r="419">
      <c r="A419" s="129"/>
      <c r="B419" s="129"/>
      <c r="C419" s="129"/>
      <c r="D419" s="134"/>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row>
    <row r="420">
      <c r="A420" s="129"/>
      <c r="B420" s="129"/>
      <c r="C420" s="129"/>
      <c r="D420" s="134"/>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row>
    <row r="421">
      <c r="A421" s="129"/>
      <c r="B421" s="129"/>
      <c r="C421" s="129"/>
      <c r="D421" s="134"/>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row>
    <row r="422">
      <c r="A422" s="129"/>
      <c r="B422" s="129"/>
      <c r="C422" s="129"/>
      <c r="D422" s="134"/>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row>
    <row r="423">
      <c r="A423" s="129"/>
      <c r="B423" s="129"/>
      <c r="C423" s="129"/>
      <c r="D423" s="134"/>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row>
    <row r="424">
      <c r="A424" s="129"/>
      <c r="B424" s="129"/>
      <c r="C424" s="129"/>
      <c r="D424" s="134"/>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row>
    <row r="425">
      <c r="A425" s="129"/>
      <c r="B425" s="129"/>
      <c r="C425" s="129"/>
      <c r="D425" s="134"/>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row>
    <row r="426">
      <c r="A426" s="129"/>
      <c r="B426" s="129"/>
      <c r="C426" s="129"/>
      <c r="D426" s="134"/>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row>
    <row r="427">
      <c r="A427" s="129"/>
      <c r="B427" s="129"/>
      <c r="C427" s="129"/>
      <c r="D427" s="134"/>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row>
    <row r="428">
      <c r="A428" s="129"/>
      <c r="B428" s="129"/>
      <c r="C428" s="129"/>
      <c r="D428" s="134"/>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row>
    <row r="429">
      <c r="A429" s="129"/>
      <c r="B429" s="129"/>
      <c r="C429" s="129"/>
      <c r="D429" s="134"/>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row>
    <row r="430">
      <c r="A430" s="129"/>
      <c r="B430" s="129"/>
      <c r="C430" s="129"/>
      <c r="D430" s="134"/>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row>
    <row r="431">
      <c r="A431" s="129"/>
      <c r="B431" s="129"/>
      <c r="C431" s="129"/>
      <c r="D431" s="134"/>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row>
    <row r="432">
      <c r="A432" s="129"/>
      <c r="B432" s="129"/>
      <c r="C432" s="129"/>
      <c r="D432" s="134"/>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row>
    <row r="433">
      <c r="A433" s="129"/>
      <c r="B433" s="129"/>
      <c r="C433" s="129"/>
      <c r="D433" s="134"/>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row>
    <row r="434">
      <c r="A434" s="129"/>
      <c r="B434" s="129"/>
      <c r="C434" s="129"/>
      <c r="D434" s="134"/>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row>
    <row r="435">
      <c r="A435" s="129"/>
      <c r="B435" s="129"/>
      <c r="C435" s="129"/>
      <c r="D435" s="134"/>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row>
    <row r="436">
      <c r="A436" s="129"/>
      <c r="B436" s="129"/>
      <c r="C436" s="129"/>
      <c r="D436" s="134"/>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row>
    <row r="437">
      <c r="A437" s="129"/>
      <c r="B437" s="129"/>
      <c r="C437" s="129"/>
      <c r="D437" s="134"/>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row>
    <row r="438">
      <c r="A438" s="129"/>
      <c r="B438" s="129"/>
      <c r="C438" s="129"/>
      <c r="D438" s="134"/>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row>
    <row r="439">
      <c r="A439" s="129"/>
      <c r="B439" s="129"/>
      <c r="C439" s="129"/>
      <c r="D439" s="134"/>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row>
    <row r="440">
      <c r="A440" s="129"/>
      <c r="B440" s="129"/>
      <c r="C440" s="129"/>
      <c r="D440" s="134"/>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row>
    <row r="441">
      <c r="A441" s="129"/>
      <c r="B441" s="129"/>
      <c r="C441" s="129"/>
      <c r="D441" s="134"/>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row>
    <row r="442">
      <c r="A442" s="129"/>
      <c r="B442" s="129"/>
      <c r="C442" s="129"/>
      <c r="D442" s="134"/>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row>
    <row r="443">
      <c r="A443" s="129"/>
      <c r="B443" s="129"/>
      <c r="C443" s="129"/>
      <c r="D443" s="134"/>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row>
    <row r="444">
      <c r="A444" s="129"/>
      <c r="B444" s="129"/>
      <c r="C444" s="129"/>
      <c r="D444" s="134"/>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row>
    <row r="445">
      <c r="A445" s="129"/>
      <c r="B445" s="129"/>
      <c r="C445" s="129"/>
      <c r="D445" s="134"/>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row>
    <row r="446">
      <c r="A446" s="129"/>
      <c r="B446" s="129"/>
      <c r="C446" s="129"/>
      <c r="D446" s="134"/>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row>
    <row r="447">
      <c r="A447" s="129"/>
      <c r="B447" s="129"/>
      <c r="C447" s="129"/>
      <c r="D447" s="134"/>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row>
    <row r="448">
      <c r="A448" s="129"/>
      <c r="B448" s="129"/>
      <c r="C448" s="129"/>
      <c r="D448" s="134"/>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row>
    <row r="449">
      <c r="A449" s="129"/>
      <c r="B449" s="129"/>
      <c r="C449" s="129"/>
      <c r="D449" s="134"/>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row>
    <row r="450">
      <c r="A450" s="129"/>
      <c r="B450" s="129"/>
      <c r="C450" s="129"/>
      <c r="D450" s="134"/>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row>
    <row r="451">
      <c r="A451" s="129"/>
      <c r="B451" s="129"/>
      <c r="C451" s="129"/>
      <c r="D451" s="134"/>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row>
    <row r="452">
      <c r="A452" s="129"/>
      <c r="B452" s="129"/>
      <c r="C452" s="129"/>
      <c r="D452" s="134"/>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row>
    <row r="453">
      <c r="A453" s="129"/>
      <c r="B453" s="129"/>
      <c r="C453" s="129"/>
      <c r="D453" s="134"/>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row>
    <row r="454">
      <c r="A454" s="129"/>
      <c r="B454" s="129"/>
      <c r="C454" s="129"/>
      <c r="D454" s="134"/>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row>
    <row r="455">
      <c r="A455" s="129"/>
      <c r="B455" s="129"/>
      <c r="C455" s="129"/>
      <c r="D455" s="134"/>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row>
    <row r="456">
      <c r="A456" s="129"/>
      <c r="B456" s="129"/>
      <c r="C456" s="129"/>
      <c r="D456" s="134"/>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row>
    <row r="457">
      <c r="A457" s="129"/>
      <c r="B457" s="129"/>
      <c r="C457" s="129"/>
      <c r="D457" s="134"/>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row>
    <row r="458">
      <c r="A458" s="129"/>
      <c r="B458" s="129"/>
      <c r="C458" s="129"/>
      <c r="D458" s="134"/>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row>
    <row r="459">
      <c r="A459" s="129"/>
      <c r="B459" s="129"/>
      <c r="C459" s="129"/>
      <c r="D459" s="134"/>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row>
    <row r="460">
      <c r="A460" s="129"/>
      <c r="B460" s="129"/>
      <c r="C460" s="129"/>
      <c r="D460" s="134"/>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row>
    <row r="461">
      <c r="A461" s="129"/>
      <c r="B461" s="129"/>
      <c r="C461" s="129"/>
      <c r="D461" s="134"/>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row>
    <row r="462">
      <c r="A462" s="129"/>
      <c r="B462" s="129"/>
      <c r="C462" s="129"/>
      <c r="D462" s="134"/>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row>
    <row r="463">
      <c r="A463" s="129"/>
      <c r="B463" s="129"/>
      <c r="C463" s="129"/>
      <c r="D463" s="134"/>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row>
    <row r="464">
      <c r="A464" s="129"/>
      <c r="B464" s="129"/>
      <c r="C464" s="129"/>
      <c r="D464" s="134"/>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row>
    <row r="465">
      <c r="A465" s="129"/>
      <c r="B465" s="129"/>
      <c r="C465" s="129"/>
      <c r="D465" s="134"/>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row>
    <row r="466">
      <c r="A466" s="129"/>
      <c r="B466" s="129"/>
      <c r="C466" s="129"/>
      <c r="D466" s="134"/>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row>
    <row r="467">
      <c r="A467" s="129"/>
      <c r="B467" s="129"/>
      <c r="C467" s="129"/>
      <c r="D467" s="134"/>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row>
    <row r="468">
      <c r="A468" s="129"/>
      <c r="B468" s="129"/>
      <c r="C468" s="129"/>
      <c r="D468" s="134"/>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row>
    <row r="469">
      <c r="A469" s="129"/>
      <c r="B469" s="129"/>
      <c r="C469" s="129"/>
      <c r="D469" s="134"/>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row>
    <row r="470">
      <c r="A470" s="129"/>
      <c r="B470" s="129"/>
      <c r="C470" s="129"/>
      <c r="D470" s="134"/>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row>
    <row r="471">
      <c r="A471" s="129"/>
      <c r="B471" s="129"/>
      <c r="C471" s="129"/>
      <c r="D471" s="134"/>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row>
    <row r="472">
      <c r="A472" s="129"/>
      <c r="B472" s="129"/>
      <c r="C472" s="129"/>
      <c r="D472" s="134"/>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row>
    <row r="473">
      <c r="A473" s="129"/>
      <c r="B473" s="129"/>
      <c r="C473" s="129"/>
      <c r="D473" s="134"/>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row>
    <row r="474">
      <c r="A474" s="129"/>
      <c r="B474" s="129"/>
      <c r="C474" s="129"/>
      <c r="D474" s="134"/>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row>
    <row r="475">
      <c r="A475" s="129"/>
      <c r="B475" s="129"/>
      <c r="C475" s="129"/>
      <c r="D475" s="134"/>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row>
    <row r="476">
      <c r="A476" s="129"/>
      <c r="B476" s="129"/>
      <c r="C476" s="129"/>
      <c r="D476" s="134"/>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row>
    <row r="477">
      <c r="A477" s="129"/>
      <c r="B477" s="129"/>
      <c r="C477" s="129"/>
      <c r="D477" s="134"/>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row>
    <row r="478">
      <c r="A478" s="129"/>
      <c r="B478" s="129"/>
      <c r="C478" s="129"/>
      <c r="D478" s="134"/>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row>
    <row r="479">
      <c r="A479" s="129"/>
      <c r="B479" s="129"/>
      <c r="C479" s="129"/>
      <c r="D479" s="134"/>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row>
    <row r="480">
      <c r="A480" s="129"/>
      <c r="B480" s="129"/>
      <c r="C480" s="129"/>
      <c r="D480" s="134"/>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row>
    <row r="481">
      <c r="A481" s="129"/>
      <c r="B481" s="129"/>
      <c r="C481" s="129"/>
      <c r="D481" s="134"/>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row>
    <row r="482">
      <c r="A482" s="129"/>
      <c r="B482" s="129"/>
      <c r="C482" s="129"/>
      <c r="D482" s="134"/>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row>
    <row r="483">
      <c r="A483" s="129"/>
      <c r="B483" s="129"/>
      <c r="C483" s="129"/>
      <c r="D483" s="134"/>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row>
    <row r="484">
      <c r="A484" s="129"/>
      <c r="B484" s="129"/>
      <c r="C484" s="129"/>
      <c r="D484" s="134"/>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row>
    <row r="485">
      <c r="A485" s="129"/>
      <c r="B485" s="129"/>
      <c r="C485" s="129"/>
      <c r="D485" s="134"/>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row>
    <row r="486">
      <c r="A486" s="129"/>
      <c r="B486" s="129"/>
      <c r="C486" s="129"/>
      <c r="D486" s="134"/>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row>
    <row r="487">
      <c r="A487" s="129"/>
      <c r="B487" s="129"/>
      <c r="C487" s="129"/>
      <c r="D487" s="134"/>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row>
    <row r="488">
      <c r="A488" s="129"/>
      <c r="B488" s="129"/>
      <c r="C488" s="129"/>
      <c r="D488" s="134"/>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row>
    <row r="489">
      <c r="A489" s="129"/>
      <c r="B489" s="129"/>
      <c r="C489" s="129"/>
      <c r="D489" s="134"/>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row>
    <row r="490">
      <c r="A490" s="129"/>
      <c r="B490" s="129"/>
      <c r="C490" s="129"/>
      <c r="D490" s="134"/>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row>
    <row r="491">
      <c r="A491" s="129"/>
      <c r="B491" s="129"/>
      <c r="C491" s="129"/>
      <c r="D491" s="134"/>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row>
    <row r="492">
      <c r="A492" s="129"/>
      <c r="B492" s="129"/>
      <c r="C492" s="129"/>
      <c r="D492" s="134"/>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row>
    <row r="493">
      <c r="A493" s="129"/>
      <c r="B493" s="129"/>
      <c r="C493" s="129"/>
      <c r="D493" s="134"/>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row>
    <row r="494">
      <c r="A494" s="129"/>
      <c r="B494" s="129"/>
      <c r="C494" s="129"/>
      <c r="D494" s="134"/>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row>
    <row r="495">
      <c r="A495" s="129"/>
      <c r="B495" s="129"/>
      <c r="C495" s="129"/>
      <c r="D495" s="134"/>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row>
    <row r="496">
      <c r="A496" s="129"/>
      <c r="B496" s="129"/>
      <c r="C496" s="129"/>
      <c r="D496" s="134"/>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row>
    <row r="497">
      <c r="A497" s="129"/>
      <c r="B497" s="129"/>
      <c r="C497" s="129"/>
      <c r="D497" s="134"/>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row>
    <row r="498">
      <c r="A498" s="129"/>
      <c r="B498" s="129"/>
      <c r="C498" s="129"/>
      <c r="D498" s="134"/>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row>
    <row r="499">
      <c r="A499" s="129"/>
      <c r="B499" s="129"/>
      <c r="C499" s="129"/>
      <c r="D499" s="134"/>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row>
    <row r="500">
      <c r="A500" s="129"/>
      <c r="B500" s="129"/>
      <c r="C500" s="129"/>
      <c r="D500" s="134"/>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row>
    <row r="501">
      <c r="A501" s="129"/>
      <c r="B501" s="129"/>
      <c r="C501" s="129"/>
      <c r="D501" s="134"/>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row>
    <row r="502">
      <c r="A502" s="129"/>
      <c r="B502" s="129"/>
      <c r="C502" s="129"/>
      <c r="D502" s="134"/>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row>
    <row r="503">
      <c r="A503" s="129"/>
      <c r="B503" s="129"/>
      <c r="C503" s="129"/>
      <c r="D503" s="134"/>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row>
    <row r="504">
      <c r="A504" s="129"/>
      <c r="B504" s="129"/>
      <c r="C504" s="129"/>
      <c r="D504" s="134"/>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row>
    <row r="505">
      <c r="A505" s="129"/>
      <c r="B505" s="129"/>
      <c r="C505" s="129"/>
      <c r="D505" s="134"/>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row>
    <row r="506">
      <c r="A506" s="129"/>
      <c r="B506" s="129"/>
      <c r="C506" s="129"/>
      <c r="D506" s="134"/>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row>
    <row r="507">
      <c r="A507" s="129"/>
      <c r="B507" s="129"/>
      <c r="C507" s="129"/>
      <c r="D507" s="134"/>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row>
    <row r="508">
      <c r="A508" s="129"/>
      <c r="B508" s="129"/>
      <c r="C508" s="129"/>
      <c r="D508" s="134"/>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row>
    <row r="509">
      <c r="A509" s="129"/>
      <c r="B509" s="129"/>
      <c r="C509" s="129"/>
      <c r="D509" s="134"/>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row>
    <row r="510">
      <c r="A510" s="129"/>
      <c r="B510" s="129"/>
      <c r="C510" s="129"/>
      <c r="D510" s="134"/>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row>
    <row r="511">
      <c r="A511" s="129"/>
      <c r="B511" s="129"/>
      <c r="C511" s="129"/>
      <c r="D511" s="134"/>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row>
    <row r="512">
      <c r="A512" s="129"/>
      <c r="B512" s="129"/>
      <c r="C512" s="129"/>
      <c r="D512" s="134"/>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row>
    <row r="513">
      <c r="A513" s="129"/>
      <c r="B513" s="129"/>
      <c r="C513" s="129"/>
      <c r="D513" s="134"/>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row>
    <row r="514">
      <c r="A514" s="129"/>
      <c r="B514" s="129"/>
      <c r="C514" s="129"/>
      <c r="D514" s="134"/>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row>
    <row r="515">
      <c r="A515" s="129"/>
      <c r="B515" s="129"/>
      <c r="C515" s="129"/>
      <c r="D515" s="134"/>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row>
    <row r="516">
      <c r="A516" s="129"/>
      <c r="B516" s="129"/>
      <c r="C516" s="129"/>
      <c r="D516" s="134"/>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row>
    <row r="517">
      <c r="A517" s="129"/>
      <c r="B517" s="129"/>
      <c r="C517" s="129"/>
      <c r="D517" s="134"/>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row>
    <row r="518">
      <c r="A518" s="129"/>
      <c r="B518" s="129"/>
      <c r="C518" s="129"/>
      <c r="D518" s="134"/>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row>
    <row r="519">
      <c r="A519" s="129"/>
      <c r="B519" s="129"/>
      <c r="C519" s="129"/>
      <c r="D519" s="134"/>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row>
    <row r="520">
      <c r="A520" s="129"/>
      <c r="B520" s="129"/>
      <c r="C520" s="129"/>
      <c r="D520" s="134"/>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row>
    <row r="521">
      <c r="A521" s="129"/>
      <c r="B521" s="129"/>
      <c r="C521" s="129"/>
      <c r="D521" s="134"/>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row>
    <row r="522">
      <c r="A522" s="129"/>
      <c r="B522" s="129"/>
      <c r="C522" s="129"/>
      <c r="D522" s="134"/>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row>
    <row r="523">
      <c r="A523" s="129"/>
      <c r="B523" s="129"/>
      <c r="C523" s="129"/>
      <c r="D523" s="134"/>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row>
    <row r="524">
      <c r="A524" s="129"/>
      <c r="B524" s="129"/>
      <c r="C524" s="129"/>
      <c r="D524" s="134"/>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row>
    <row r="525">
      <c r="A525" s="129"/>
      <c r="B525" s="129"/>
      <c r="C525" s="129"/>
      <c r="D525" s="134"/>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row>
    <row r="526">
      <c r="A526" s="129"/>
      <c r="B526" s="129"/>
      <c r="C526" s="129"/>
      <c r="D526" s="134"/>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row>
    <row r="527">
      <c r="A527" s="129"/>
      <c r="B527" s="129"/>
      <c r="C527" s="129"/>
      <c r="D527" s="134"/>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row>
    <row r="528">
      <c r="A528" s="129"/>
      <c r="B528" s="129"/>
      <c r="C528" s="129"/>
      <c r="D528" s="134"/>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row>
    <row r="529">
      <c r="A529" s="129"/>
      <c r="B529" s="129"/>
      <c r="C529" s="129"/>
      <c r="D529" s="134"/>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row>
    <row r="530">
      <c r="A530" s="129"/>
      <c r="B530" s="129"/>
      <c r="C530" s="129"/>
      <c r="D530" s="134"/>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row>
    <row r="531">
      <c r="A531" s="129"/>
      <c r="B531" s="129"/>
      <c r="C531" s="129"/>
      <c r="D531" s="134"/>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row>
    <row r="532">
      <c r="A532" s="129"/>
      <c r="B532" s="129"/>
      <c r="C532" s="129"/>
      <c r="D532" s="134"/>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row>
    <row r="533">
      <c r="A533" s="129"/>
      <c r="B533" s="129"/>
      <c r="C533" s="129"/>
      <c r="D533" s="134"/>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row>
    <row r="534">
      <c r="A534" s="129"/>
      <c r="B534" s="129"/>
      <c r="C534" s="129"/>
      <c r="D534" s="134"/>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row>
    <row r="535">
      <c r="A535" s="129"/>
      <c r="B535" s="129"/>
      <c r="C535" s="129"/>
      <c r="D535" s="134"/>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row>
    <row r="536">
      <c r="A536" s="129"/>
      <c r="B536" s="129"/>
      <c r="C536" s="129"/>
      <c r="D536" s="134"/>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row>
    <row r="537">
      <c r="A537" s="129"/>
      <c r="B537" s="129"/>
      <c r="C537" s="129"/>
      <c r="D537" s="134"/>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row>
    <row r="538">
      <c r="A538" s="129"/>
      <c r="B538" s="129"/>
      <c r="C538" s="129"/>
      <c r="D538" s="134"/>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row>
    <row r="539">
      <c r="A539" s="129"/>
      <c r="B539" s="129"/>
      <c r="C539" s="129"/>
      <c r="D539" s="134"/>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row>
    <row r="540">
      <c r="A540" s="129"/>
      <c r="B540" s="129"/>
      <c r="C540" s="129"/>
      <c r="D540" s="134"/>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row>
    <row r="541">
      <c r="A541" s="129"/>
      <c r="B541" s="129"/>
      <c r="C541" s="129"/>
      <c r="D541" s="134"/>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row>
    <row r="542">
      <c r="A542" s="129"/>
      <c r="B542" s="129"/>
      <c r="C542" s="129"/>
      <c r="D542" s="134"/>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row>
    <row r="543">
      <c r="A543" s="129"/>
      <c r="B543" s="129"/>
      <c r="C543" s="129"/>
      <c r="D543" s="134"/>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row>
    <row r="544">
      <c r="A544" s="129"/>
      <c r="B544" s="129"/>
      <c r="C544" s="129"/>
      <c r="D544" s="134"/>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row>
    <row r="545">
      <c r="A545" s="129"/>
      <c r="B545" s="129"/>
      <c r="C545" s="129"/>
      <c r="D545" s="134"/>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row>
    <row r="546">
      <c r="A546" s="129"/>
      <c r="B546" s="129"/>
      <c r="C546" s="129"/>
      <c r="D546" s="134"/>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row>
    <row r="547">
      <c r="A547" s="129"/>
      <c r="B547" s="129"/>
      <c r="C547" s="129"/>
      <c r="D547" s="134"/>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row>
    <row r="548">
      <c r="A548" s="129"/>
      <c r="B548" s="129"/>
      <c r="C548" s="129"/>
      <c r="D548" s="134"/>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row>
    <row r="549">
      <c r="A549" s="129"/>
      <c r="B549" s="129"/>
      <c r="C549" s="129"/>
      <c r="D549" s="134"/>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row>
    <row r="550">
      <c r="A550" s="129"/>
      <c r="B550" s="129"/>
      <c r="C550" s="129"/>
      <c r="D550" s="134"/>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row>
    <row r="551">
      <c r="A551" s="129"/>
      <c r="B551" s="129"/>
      <c r="C551" s="129"/>
      <c r="D551" s="134"/>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row>
    <row r="552">
      <c r="A552" s="129"/>
      <c r="B552" s="129"/>
      <c r="C552" s="129"/>
      <c r="D552" s="134"/>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row>
    <row r="553">
      <c r="A553" s="129"/>
      <c r="B553" s="129"/>
      <c r="C553" s="129"/>
      <c r="D553" s="134"/>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row>
    <row r="554">
      <c r="A554" s="129"/>
      <c r="B554" s="129"/>
      <c r="C554" s="129"/>
      <c r="D554" s="134"/>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row>
    <row r="555">
      <c r="A555" s="129"/>
      <c r="B555" s="129"/>
      <c r="C555" s="129"/>
      <c r="D555" s="134"/>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row>
    <row r="556">
      <c r="A556" s="129"/>
      <c r="B556" s="129"/>
      <c r="C556" s="129"/>
      <c r="D556" s="134"/>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row>
    <row r="557">
      <c r="A557" s="129"/>
      <c r="B557" s="129"/>
      <c r="C557" s="129"/>
      <c r="D557" s="134"/>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row>
    <row r="558">
      <c r="A558" s="129"/>
      <c r="B558" s="129"/>
      <c r="C558" s="129"/>
      <c r="D558" s="134"/>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row>
    <row r="559">
      <c r="A559" s="129"/>
      <c r="B559" s="129"/>
      <c r="C559" s="129"/>
      <c r="D559" s="134"/>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row>
    <row r="560">
      <c r="A560" s="129"/>
      <c r="B560" s="129"/>
      <c r="C560" s="129"/>
      <c r="D560" s="134"/>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row>
    <row r="561">
      <c r="A561" s="129"/>
      <c r="B561" s="129"/>
      <c r="C561" s="129"/>
      <c r="D561" s="134"/>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row>
    <row r="562">
      <c r="A562" s="129"/>
      <c r="B562" s="129"/>
      <c r="C562" s="129"/>
      <c r="D562" s="134"/>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row>
    <row r="563">
      <c r="A563" s="129"/>
      <c r="B563" s="129"/>
      <c r="C563" s="129"/>
      <c r="D563" s="134"/>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row>
    <row r="564">
      <c r="A564" s="129"/>
      <c r="B564" s="129"/>
      <c r="C564" s="129"/>
      <c r="D564" s="134"/>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row>
    <row r="565">
      <c r="A565" s="129"/>
      <c r="B565" s="129"/>
      <c r="C565" s="129"/>
      <c r="D565" s="134"/>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row>
    <row r="566">
      <c r="A566" s="129"/>
      <c r="B566" s="129"/>
      <c r="C566" s="129"/>
      <c r="D566" s="134"/>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row>
    <row r="567">
      <c r="A567" s="129"/>
      <c r="B567" s="129"/>
      <c r="C567" s="129"/>
      <c r="D567" s="134"/>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row>
    <row r="568">
      <c r="A568" s="129"/>
      <c r="B568" s="129"/>
      <c r="C568" s="129"/>
      <c r="D568" s="134"/>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row>
    <row r="569">
      <c r="A569" s="129"/>
      <c r="B569" s="129"/>
      <c r="C569" s="129"/>
      <c r="D569" s="134"/>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row>
    <row r="570">
      <c r="A570" s="129"/>
      <c r="B570" s="129"/>
      <c r="C570" s="129"/>
      <c r="D570" s="134"/>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row>
    <row r="571">
      <c r="A571" s="129"/>
      <c r="B571" s="129"/>
      <c r="C571" s="129"/>
      <c r="D571" s="134"/>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row>
    <row r="572">
      <c r="A572" s="129"/>
      <c r="B572" s="129"/>
      <c r="C572" s="129"/>
      <c r="D572" s="134"/>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row>
    <row r="573">
      <c r="A573" s="129"/>
      <c r="B573" s="129"/>
      <c r="C573" s="129"/>
      <c r="D573" s="134"/>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row>
    <row r="574">
      <c r="A574" s="129"/>
      <c r="B574" s="129"/>
      <c r="C574" s="129"/>
      <c r="D574" s="134"/>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row>
    <row r="575">
      <c r="A575" s="129"/>
      <c r="B575" s="129"/>
      <c r="C575" s="129"/>
      <c r="D575" s="134"/>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row>
    <row r="576">
      <c r="A576" s="129"/>
      <c r="B576" s="129"/>
      <c r="C576" s="129"/>
      <c r="D576" s="134"/>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row>
    <row r="577">
      <c r="A577" s="129"/>
      <c r="B577" s="129"/>
      <c r="C577" s="129"/>
      <c r="D577" s="134"/>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row>
    <row r="578">
      <c r="A578" s="129"/>
      <c r="B578" s="129"/>
      <c r="C578" s="129"/>
      <c r="D578" s="134"/>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row>
    <row r="579">
      <c r="A579" s="129"/>
      <c r="B579" s="129"/>
      <c r="C579" s="129"/>
      <c r="D579" s="134"/>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row>
    <row r="580">
      <c r="A580" s="129"/>
      <c r="B580" s="129"/>
      <c r="C580" s="129"/>
      <c r="D580" s="134"/>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row>
    <row r="581">
      <c r="A581" s="129"/>
      <c r="B581" s="129"/>
      <c r="C581" s="129"/>
      <c r="D581" s="134"/>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row>
    <row r="582">
      <c r="A582" s="129"/>
      <c r="B582" s="129"/>
      <c r="C582" s="129"/>
      <c r="D582" s="134"/>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row>
    <row r="583">
      <c r="A583" s="129"/>
      <c r="B583" s="129"/>
      <c r="C583" s="129"/>
      <c r="D583" s="134"/>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row>
    <row r="584">
      <c r="A584" s="129"/>
      <c r="B584" s="129"/>
      <c r="C584" s="129"/>
      <c r="D584" s="134"/>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row>
    <row r="585">
      <c r="A585" s="129"/>
      <c r="B585" s="129"/>
      <c r="C585" s="129"/>
      <c r="D585" s="134"/>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row>
    <row r="586">
      <c r="A586" s="129"/>
      <c r="B586" s="129"/>
      <c r="C586" s="129"/>
      <c r="D586" s="134"/>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row>
    <row r="587">
      <c r="A587" s="129"/>
      <c r="B587" s="129"/>
      <c r="C587" s="129"/>
      <c r="D587" s="134"/>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row>
    <row r="588">
      <c r="A588" s="129"/>
      <c r="B588" s="129"/>
      <c r="C588" s="129"/>
      <c r="D588" s="134"/>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row>
    <row r="589">
      <c r="A589" s="129"/>
      <c r="B589" s="129"/>
      <c r="C589" s="129"/>
      <c r="D589" s="134"/>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row>
    <row r="590">
      <c r="A590" s="129"/>
      <c r="B590" s="129"/>
      <c r="C590" s="129"/>
      <c r="D590" s="134"/>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row>
    <row r="591">
      <c r="A591" s="129"/>
      <c r="B591" s="129"/>
      <c r="C591" s="129"/>
      <c r="D591" s="134"/>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row>
    <row r="592">
      <c r="A592" s="129"/>
      <c r="B592" s="129"/>
      <c r="C592" s="129"/>
      <c r="D592" s="134"/>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row>
    <row r="593">
      <c r="A593" s="129"/>
      <c r="B593" s="129"/>
      <c r="C593" s="129"/>
      <c r="D593" s="134"/>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row>
    <row r="594">
      <c r="A594" s="129"/>
      <c r="B594" s="129"/>
      <c r="C594" s="129"/>
      <c r="D594" s="134"/>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row>
    <row r="595">
      <c r="A595" s="129"/>
      <c r="B595" s="129"/>
      <c r="C595" s="129"/>
      <c r="D595" s="134"/>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row>
    <row r="596">
      <c r="A596" s="129"/>
      <c r="B596" s="129"/>
      <c r="C596" s="129"/>
      <c r="D596" s="134"/>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row>
    <row r="597">
      <c r="A597" s="129"/>
      <c r="B597" s="129"/>
      <c r="C597" s="129"/>
      <c r="D597" s="134"/>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row>
    <row r="598">
      <c r="A598" s="129"/>
      <c r="B598" s="129"/>
      <c r="C598" s="129"/>
      <c r="D598" s="134"/>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row>
    <row r="599">
      <c r="A599" s="129"/>
      <c r="B599" s="129"/>
      <c r="C599" s="129"/>
      <c r="D599" s="134"/>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row>
    <row r="600">
      <c r="A600" s="129"/>
      <c r="B600" s="129"/>
      <c r="C600" s="129"/>
      <c r="D600" s="134"/>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row>
    <row r="601">
      <c r="A601" s="129"/>
      <c r="B601" s="129"/>
      <c r="C601" s="129"/>
      <c r="D601" s="134"/>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row>
    <row r="602">
      <c r="A602" s="129"/>
      <c r="B602" s="129"/>
      <c r="C602" s="129"/>
      <c r="D602" s="134"/>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row>
    <row r="603">
      <c r="A603" s="129"/>
      <c r="B603" s="129"/>
      <c r="C603" s="129"/>
      <c r="D603" s="134"/>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row>
    <row r="604">
      <c r="A604" s="129"/>
      <c r="B604" s="129"/>
      <c r="C604" s="129"/>
      <c r="D604" s="134"/>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row>
    <row r="605">
      <c r="A605" s="129"/>
      <c r="B605" s="129"/>
      <c r="C605" s="129"/>
      <c r="D605" s="134"/>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row>
    <row r="606">
      <c r="A606" s="129"/>
      <c r="B606" s="129"/>
      <c r="C606" s="129"/>
      <c r="D606" s="134"/>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row>
    <row r="607">
      <c r="A607" s="129"/>
      <c r="B607" s="129"/>
      <c r="C607" s="129"/>
      <c r="D607" s="134"/>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row>
    <row r="608">
      <c r="A608" s="129"/>
      <c r="B608" s="129"/>
      <c r="C608" s="129"/>
      <c r="D608" s="134"/>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row>
    <row r="609">
      <c r="A609" s="129"/>
      <c r="B609" s="129"/>
      <c r="C609" s="129"/>
      <c r="D609" s="134"/>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row>
    <row r="610">
      <c r="A610" s="129"/>
      <c r="B610" s="129"/>
      <c r="C610" s="129"/>
      <c r="D610" s="134"/>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row>
    <row r="611">
      <c r="A611" s="129"/>
      <c r="B611" s="129"/>
      <c r="C611" s="129"/>
      <c r="D611" s="134"/>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row>
    <row r="612">
      <c r="A612" s="129"/>
      <c r="B612" s="129"/>
      <c r="C612" s="129"/>
      <c r="D612" s="134"/>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row>
    <row r="613">
      <c r="A613" s="129"/>
      <c r="B613" s="129"/>
      <c r="C613" s="129"/>
      <c r="D613" s="134"/>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row>
    <row r="614">
      <c r="A614" s="129"/>
      <c r="B614" s="129"/>
      <c r="C614" s="129"/>
      <c r="D614" s="134"/>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row>
    <row r="615">
      <c r="A615" s="129"/>
      <c r="B615" s="129"/>
      <c r="C615" s="129"/>
      <c r="D615" s="134"/>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row>
    <row r="616">
      <c r="A616" s="129"/>
      <c r="B616" s="129"/>
      <c r="C616" s="129"/>
      <c r="D616" s="134"/>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row>
    <row r="617">
      <c r="A617" s="129"/>
      <c r="B617" s="129"/>
      <c r="C617" s="129"/>
      <c r="D617" s="134"/>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row>
    <row r="618">
      <c r="A618" s="129"/>
      <c r="B618" s="129"/>
      <c r="C618" s="129"/>
      <c r="D618" s="134"/>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row>
    <row r="619">
      <c r="A619" s="129"/>
      <c r="B619" s="129"/>
      <c r="C619" s="129"/>
      <c r="D619" s="134"/>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row>
    <row r="620">
      <c r="A620" s="129"/>
      <c r="B620" s="129"/>
      <c r="C620" s="129"/>
      <c r="D620" s="134"/>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row>
    <row r="621">
      <c r="A621" s="129"/>
      <c r="B621" s="129"/>
      <c r="C621" s="129"/>
      <c r="D621" s="134"/>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row>
    <row r="622">
      <c r="A622" s="129"/>
      <c r="B622" s="129"/>
      <c r="C622" s="129"/>
      <c r="D622" s="134"/>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row>
    <row r="623">
      <c r="A623" s="129"/>
      <c r="B623" s="129"/>
      <c r="C623" s="129"/>
      <c r="D623" s="134"/>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row>
    <row r="624">
      <c r="A624" s="129"/>
      <c r="B624" s="129"/>
      <c r="C624" s="129"/>
      <c r="D624" s="134"/>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row>
    <row r="625">
      <c r="A625" s="129"/>
      <c r="B625" s="129"/>
      <c r="C625" s="129"/>
      <c r="D625" s="134"/>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row>
    <row r="626">
      <c r="A626" s="129"/>
      <c r="B626" s="129"/>
      <c r="C626" s="129"/>
      <c r="D626" s="134"/>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row>
    <row r="627">
      <c r="A627" s="129"/>
      <c r="B627" s="129"/>
      <c r="C627" s="129"/>
      <c r="D627" s="134"/>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row>
    <row r="628">
      <c r="A628" s="129"/>
      <c r="B628" s="129"/>
      <c r="C628" s="129"/>
      <c r="D628" s="134"/>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row>
    <row r="629">
      <c r="A629" s="129"/>
      <c r="B629" s="129"/>
      <c r="C629" s="129"/>
      <c r="D629" s="134"/>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row>
    <row r="630">
      <c r="A630" s="129"/>
      <c r="B630" s="129"/>
      <c r="C630" s="129"/>
      <c r="D630" s="134"/>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row>
    <row r="631">
      <c r="A631" s="129"/>
      <c r="B631" s="129"/>
      <c r="C631" s="129"/>
      <c r="D631" s="134"/>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row>
    <row r="632">
      <c r="A632" s="129"/>
      <c r="B632" s="129"/>
      <c r="C632" s="129"/>
      <c r="D632" s="134"/>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row>
    <row r="633">
      <c r="A633" s="129"/>
      <c r="B633" s="129"/>
      <c r="C633" s="129"/>
      <c r="D633" s="134"/>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row>
    <row r="634">
      <c r="A634" s="129"/>
      <c r="B634" s="129"/>
      <c r="C634" s="129"/>
      <c r="D634" s="134"/>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row>
    <row r="635">
      <c r="A635" s="129"/>
      <c r="B635" s="129"/>
      <c r="C635" s="129"/>
      <c r="D635" s="134"/>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row>
    <row r="636">
      <c r="A636" s="129"/>
      <c r="B636" s="129"/>
      <c r="C636" s="129"/>
      <c r="D636" s="134"/>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row>
    <row r="637">
      <c r="A637" s="129"/>
      <c r="B637" s="129"/>
      <c r="C637" s="129"/>
      <c r="D637" s="134"/>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row>
    <row r="638">
      <c r="A638" s="129"/>
      <c r="B638" s="129"/>
      <c r="C638" s="129"/>
      <c r="D638" s="134"/>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row>
    <row r="639">
      <c r="A639" s="129"/>
      <c r="B639" s="129"/>
      <c r="C639" s="129"/>
      <c r="D639" s="134"/>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row>
    <row r="640">
      <c r="A640" s="129"/>
      <c r="B640" s="129"/>
      <c r="C640" s="129"/>
      <c r="D640" s="134"/>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row>
    <row r="641">
      <c r="A641" s="129"/>
      <c r="B641" s="129"/>
      <c r="C641" s="129"/>
      <c r="D641" s="134"/>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row>
    <row r="642">
      <c r="A642" s="129"/>
      <c r="B642" s="129"/>
      <c r="C642" s="129"/>
      <c r="D642" s="134"/>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row>
    <row r="643">
      <c r="A643" s="129"/>
      <c r="B643" s="129"/>
      <c r="C643" s="129"/>
      <c r="D643" s="134"/>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row>
    <row r="644">
      <c r="A644" s="129"/>
      <c r="B644" s="129"/>
      <c r="C644" s="129"/>
      <c r="D644" s="134"/>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row>
    <row r="645">
      <c r="A645" s="129"/>
      <c r="B645" s="129"/>
      <c r="C645" s="129"/>
      <c r="D645" s="134"/>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row>
    <row r="646">
      <c r="A646" s="129"/>
      <c r="B646" s="129"/>
      <c r="C646" s="129"/>
      <c r="D646" s="134"/>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row>
    <row r="647">
      <c r="A647" s="129"/>
      <c r="B647" s="129"/>
      <c r="C647" s="129"/>
      <c r="D647" s="134"/>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row>
    <row r="648">
      <c r="A648" s="129"/>
      <c r="B648" s="129"/>
      <c r="C648" s="129"/>
      <c r="D648" s="134"/>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row>
    <row r="649">
      <c r="A649" s="129"/>
      <c r="B649" s="129"/>
      <c r="C649" s="129"/>
      <c r="D649" s="134"/>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row>
    <row r="650">
      <c r="A650" s="129"/>
      <c r="B650" s="129"/>
      <c r="C650" s="129"/>
      <c r="D650" s="134"/>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row>
    <row r="651">
      <c r="A651" s="129"/>
      <c r="B651" s="129"/>
      <c r="C651" s="129"/>
      <c r="D651" s="134"/>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row>
    <row r="652">
      <c r="A652" s="129"/>
      <c r="B652" s="129"/>
      <c r="C652" s="129"/>
      <c r="D652" s="134"/>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row>
    <row r="653">
      <c r="A653" s="129"/>
      <c r="B653" s="129"/>
      <c r="C653" s="129"/>
      <c r="D653" s="134"/>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row>
    <row r="654">
      <c r="A654" s="129"/>
      <c r="B654" s="129"/>
      <c r="C654" s="129"/>
      <c r="D654" s="134"/>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row>
    <row r="655">
      <c r="A655" s="129"/>
      <c r="B655" s="129"/>
      <c r="C655" s="129"/>
      <c r="D655" s="134"/>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row>
    <row r="656">
      <c r="A656" s="129"/>
      <c r="B656" s="129"/>
      <c r="C656" s="129"/>
      <c r="D656" s="134"/>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row>
    <row r="657">
      <c r="A657" s="129"/>
      <c r="B657" s="129"/>
      <c r="C657" s="129"/>
      <c r="D657" s="134"/>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row>
    <row r="658">
      <c r="A658" s="129"/>
      <c r="B658" s="129"/>
      <c r="C658" s="129"/>
      <c r="D658" s="134"/>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row>
    <row r="659">
      <c r="A659" s="129"/>
      <c r="B659" s="129"/>
      <c r="C659" s="129"/>
      <c r="D659" s="134"/>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row>
    <row r="660">
      <c r="A660" s="129"/>
      <c r="B660" s="129"/>
      <c r="C660" s="129"/>
      <c r="D660" s="134"/>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row>
    <row r="661">
      <c r="A661" s="129"/>
      <c r="B661" s="129"/>
      <c r="C661" s="129"/>
      <c r="D661" s="134"/>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row>
    <row r="662">
      <c r="A662" s="129"/>
      <c r="B662" s="129"/>
      <c r="C662" s="129"/>
      <c r="D662" s="134"/>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row>
    <row r="663">
      <c r="A663" s="129"/>
      <c r="B663" s="129"/>
      <c r="C663" s="129"/>
      <c r="D663" s="134"/>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row>
    <row r="664">
      <c r="A664" s="129"/>
      <c r="B664" s="129"/>
      <c r="C664" s="129"/>
      <c r="D664" s="134"/>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row>
    <row r="665">
      <c r="A665" s="129"/>
      <c r="B665" s="129"/>
      <c r="C665" s="129"/>
      <c r="D665" s="134"/>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row>
    <row r="666">
      <c r="A666" s="129"/>
      <c r="B666" s="129"/>
      <c r="C666" s="129"/>
      <c r="D666" s="134"/>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row>
    <row r="667">
      <c r="A667" s="129"/>
      <c r="B667" s="129"/>
      <c r="C667" s="129"/>
      <c r="D667" s="134"/>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row>
    <row r="668">
      <c r="A668" s="129"/>
      <c r="B668" s="129"/>
      <c r="C668" s="129"/>
      <c r="D668" s="134"/>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row>
    <row r="669">
      <c r="A669" s="129"/>
      <c r="B669" s="129"/>
      <c r="C669" s="129"/>
      <c r="D669" s="134"/>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row>
    <row r="670">
      <c r="A670" s="129"/>
      <c r="B670" s="129"/>
      <c r="C670" s="129"/>
      <c r="D670" s="134"/>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row>
    <row r="671">
      <c r="A671" s="129"/>
      <c r="B671" s="129"/>
      <c r="C671" s="129"/>
      <c r="D671" s="134"/>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row>
    <row r="672">
      <c r="A672" s="129"/>
      <c r="B672" s="129"/>
      <c r="C672" s="129"/>
      <c r="D672" s="134"/>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row>
    <row r="673">
      <c r="A673" s="129"/>
      <c r="B673" s="129"/>
      <c r="C673" s="129"/>
      <c r="D673" s="134"/>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row>
    <row r="674">
      <c r="A674" s="129"/>
      <c r="B674" s="129"/>
      <c r="C674" s="129"/>
      <c r="D674" s="134"/>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row>
    <row r="675">
      <c r="A675" s="129"/>
      <c r="B675" s="129"/>
      <c r="C675" s="129"/>
      <c r="D675" s="134"/>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row>
    <row r="676">
      <c r="A676" s="129"/>
      <c r="B676" s="129"/>
      <c r="C676" s="129"/>
      <c r="D676" s="134"/>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row>
    <row r="677">
      <c r="A677" s="129"/>
      <c r="B677" s="129"/>
      <c r="C677" s="129"/>
      <c r="D677" s="134"/>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row>
    <row r="678">
      <c r="A678" s="129"/>
      <c r="B678" s="129"/>
      <c r="C678" s="129"/>
      <c r="D678" s="134"/>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row>
    <row r="679">
      <c r="A679" s="129"/>
      <c r="B679" s="129"/>
      <c r="C679" s="129"/>
      <c r="D679" s="134"/>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row>
    <row r="680">
      <c r="A680" s="129"/>
      <c r="B680" s="129"/>
      <c r="C680" s="129"/>
      <c r="D680" s="134"/>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row>
    <row r="681">
      <c r="A681" s="129"/>
      <c r="B681" s="129"/>
      <c r="C681" s="129"/>
      <c r="D681" s="134"/>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row>
    <row r="682">
      <c r="A682" s="129"/>
      <c r="B682" s="129"/>
      <c r="C682" s="129"/>
      <c r="D682" s="134"/>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row>
    <row r="683">
      <c r="A683" s="129"/>
      <c r="B683" s="129"/>
      <c r="C683" s="129"/>
      <c r="D683" s="134"/>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row>
    <row r="684">
      <c r="A684" s="129"/>
      <c r="B684" s="129"/>
      <c r="C684" s="129"/>
      <c r="D684" s="134"/>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row>
    <row r="685">
      <c r="A685" s="129"/>
      <c r="B685" s="129"/>
      <c r="C685" s="129"/>
      <c r="D685" s="134"/>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row>
    <row r="686">
      <c r="A686" s="129"/>
      <c r="B686" s="129"/>
      <c r="C686" s="129"/>
      <c r="D686" s="134"/>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row>
    <row r="687">
      <c r="A687" s="129"/>
      <c r="B687" s="129"/>
      <c r="C687" s="129"/>
      <c r="D687" s="134"/>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row>
    <row r="688">
      <c r="A688" s="129"/>
      <c r="B688" s="129"/>
      <c r="C688" s="129"/>
      <c r="D688" s="134"/>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row>
    <row r="689">
      <c r="A689" s="129"/>
      <c r="B689" s="129"/>
      <c r="C689" s="129"/>
      <c r="D689" s="134"/>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row>
    <row r="690">
      <c r="A690" s="129"/>
      <c r="B690" s="129"/>
      <c r="C690" s="129"/>
      <c r="D690" s="134"/>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row>
    <row r="691">
      <c r="A691" s="129"/>
      <c r="B691" s="129"/>
      <c r="C691" s="129"/>
      <c r="D691" s="134"/>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row>
    <row r="692">
      <c r="A692" s="129"/>
      <c r="B692" s="129"/>
      <c r="C692" s="129"/>
      <c r="D692" s="134"/>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row>
    <row r="693">
      <c r="A693" s="129"/>
      <c r="B693" s="129"/>
      <c r="C693" s="129"/>
      <c r="D693" s="134"/>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row>
    <row r="694">
      <c r="A694" s="129"/>
      <c r="B694" s="129"/>
      <c r="C694" s="129"/>
      <c r="D694" s="134"/>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row>
    <row r="695">
      <c r="A695" s="129"/>
      <c r="B695" s="129"/>
      <c r="C695" s="129"/>
      <c r="D695" s="134"/>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row>
    <row r="696">
      <c r="A696" s="129"/>
      <c r="B696" s="129"/>
      <c r="C696" s="129"/>
      <c r="D696" s="134"/>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row>
    <row r="697">
      <c r="A697" s="129"/>
      <c r="B697" s="129"/>
      <c r="C697" s="129"/>
      <c r="D697" s="134"/>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row>
    <row r="698">
      <c r="A698" s="129"/>
      <c r="B698" s="129"/>
      <c r="C698" s="129"/>
      <c r="D698" s="134"/>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row>
    <row r="699">
      <c r="A699" s="129"/>
      <c r="B699" s="129"/>
      <c r="C699" s="129"/>
      <c r="D699" s="134"/>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row>
    <row r="700">
      <c r="A700" s="129"/>
      <c r="B700" s="129"/>
      <c r="C700" s="129"/>
      <c r="D700" s="134"/>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row>
    <row r="701">
      <c r="A701" s="129"/>
      <c r="B701" s="129"/>
      <c r="C701" s="129"/>
      <c r="D701" s="134"/>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row>
    <row r="702">
      <c r="A702" s="129"/>
      <c r="B702" s="129"/>
      <c r="C702" s="129"/>
      <c r="D702" s="134"/>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row>
    <row r="703">
      <c r="A703" s="129"/>
      <c r="B703" s="129"/>
      <c r="C703" s="129"/>
      <c r="D703" s="134"/>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row>
    <row r="704">
      <c r="A704" s="129"/>
      <c r="B704" s="129"/>
      <c r="C704" s="129"/>
      <c r="D704" s="134"/>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row>
    <row r="705">
      <c r="A705" s="129"/>
      <c r="B705" s="129"/>
      <c r="C705" s="129"/>
      <c r="D705" s="134"/>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row>
    <row r="706">
      <c r="A706" s="129"/>
      <c r="B706" s="129"/>
      <c r="C706" s="129"/>
      <c r="D706" s="134"/>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row>
    <row r="707">
      <c r="A707" s="129"/>
      <c r="B707" s="129"/>
      <c r="C707" s="129"/>
      <c r="D707" s="134"/>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row>
    <row r="708">
      <c r="A708" s="129"/>
      <c r="B708" s="129"/>
      <c r="C708" s="129"/>
      <c r="D708" s="134"/>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row>
    <row r="709">
      <c r="A709" s="129"/>
      <c r="B709" s="129"/>
      <c r="C709" s="129"/>
      <c r="D709" s="134"/>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row>
    <row r="710">
      <c r="A710" s="129"/>
      <c r="B710" s="129"/>
      <c r="C710" s="129"/>
      <c r="D710" s="134"/>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row>
    <row r="711">
      <c r="A711" s="129"/>
      <c r="B711" s="129"/>
      <c r="C711" s="129"/>
      <c r="D711" s="134"/>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row>
    <row r="712">
      <c r="A712" s="129"/>
      <c r="B712" s="129"/>
      <c r="C712" s="129"/>
      <c r="D712" s="134"/>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row>
    <row r="713">
      <c r="A713" s="129"/>
      <c r="B713" s="129"/>
      <c r="C713" s="129"/>
      <c r="D713" s="134"/>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row>
    <row r="714">
      <c r="A714" s="129"/>
      <c r="B714" s="129"/>
      <c r="C714" s="129"/>
      <c r="D714" s="134"/>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row>
    <row r="715">
      <c r="A715" s="129"/>
      <c r="B715" s="129"/>
      <c r="C715" s="129"/>
      <c r="D715" s="134"/>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row>
    <row r="716">
      <c r="A716" s="129"/>
      <c r="B716" s="129"/>
      <c r="C716" s="129"/>
      <c r="D716" s="134"/>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row>
    <row r="717">
      <c r="A717" s="129"/>
      <c r="B717" s="129"/>
      <c r="C717" s="129"/>
      <c r="D717" s="134"/>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row>
    <row r="718">
      <c r="A718" s="129"/>
      <c r="B718" s="129"/>
      <c r="C718" s="129"/>
      <c r="D718" s="134"/>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row>
    <row r="719">
      <c r="A719" s="129"/>
      <c r="B719" s="129"/>
      <c r="C719" s="129"/>
      <c r="D719" s="134"/>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row>
    <row r="720">
      <c r="A720" s="129"/>
      <c r="B720" s="129"/>
      <c r="C720" s="129"/>
      <c r="D720" s="134"/>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row>
    <row r="721">
      <c r="A721" s="129"/>
      <c r="B721" s="129"/>
      <c r="C721" s="129"/>
      <c r="D721" s="134"/>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row>
    <row r="722">
      <c r="A722" s="129"/>
      <c r="B722" s="129"/>
      <c r="C722" s="129"/>
      <c r="D722" s="134"/>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row>
    <row r="723">
      <c r="A723" s="129"/>
      <c r="B723" s="129"/>
      <c r="C723" s="129"/>
      <c r="D723" s="134"/>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row>
    <row r="724">
      <c r="A724" s="129"/>
      <c r="B724" s="129"/>
      <c r="C724" s="129"/>
      <c r="D724" s="134"/>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row>
    <row r="725">
      <c r="A725" s="129"/>
      <c r="B725" s="129"/>
      <c r="C725" s="129"/>
      <c r="D725" s="134"/>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row>
    <row r="726">
      <c r="A726" s="129"/>
      <c r="B726" s="129"/>
      <c r="C726" s="129"/>
      <c r="D726" s="134"/>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row>
    <row r="727">
      <c r="A727" s="129"/>
      <c r="B727" s="129"/>
      <c r="C727" s="129"/>
      <c r="D727" s="134"/>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row>
    <row r="728">
      <c r="A728" s="129"/>
      <c r="B728" s="129"/>
      <c r="C728" s="129"/>
      <c r="D728" s="134"/>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row>
    <row r="729">
      <c r="A729" s="129"/>
      <c r="B729" s="129"/>
      <c r="C729" s="129"/>
      <c r="D729" s="134"/>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row>
    <row r="730">
      <c r="A730" s="129"/>
      <c r="B730" s="129"/>
      <c r="C730" s="129"/>
      <c r="D730" s="134"/>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row>
    <row r="731">
      <c r="A731" s="129"/>
      <c r="B731" s="129"/>
      <c r="C731" s="129"/>
      <c r="D731" s="134"/>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row>
    <row r="732">
      <c r="A732" s="129"/>
      <c r="B732" s="129"/>
      <c r="C732" s="129"/>
      <c r="D732" s="134"/>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row>
    <row r="733">
      <c r="A733" s="129"/>
      <c r="B733" s="129"/>
      <c r="C733" s="129"/>
      <c r="D733" s="134"/>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row>
    <row r="734">
      <c r="A734" s="129"/>
      <c r="B734" s="129"/>
      <c r="C734" s="129"/>
      <c r="D734" s="134"/>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row>
    <row r="735">
      <c r="A735" s="129"/>
      <c r="B735" s="129"/>
      <c r="C735" s="129"/>
      <c r="D735" s="134"/>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row>
    <row r="736">
      <c r="A736" s="129"/>
      <c r="B736" s="129"/>
      <c r="C736" s="129"/>
      <c r="D736" s="134"/>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row>
    <row r="737">
      <c r="A737" s="129"/>
      <c r="B737" s="129"/>
      <c r="C737" s="129"/>
      <c r="D737" s="134"/>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row>
    <row r="738">
      <c r="A738" s="129"/>
      <c r="B738" s="129"/>
      <c r="C738" s="129"/>
      <c r="D738" s="134"/>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row>
    <row r="739">
      <c r="A739" s="129"/>
      <c r="B739" s="129"/>
      <c r="C739" s="129"/>
      <c r="D739" s="134"/>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row>
    <row r="740">
      <c r="A740" s="129"/>
      <c r="B740" s="129"/>
      <c r="C740" s="129"/>
      <c r="D740" s="134"/>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row>
    <row r="741">
      <c r="A741" s="129"/>
      <c r="B741" s="129"/>
      <c r="C741" s="129"/>
      <c r="D741" s="134"/>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row>
    <row r="742">
      <c r="A742" s="129"/>
      <c r="B742" s="129"/>
      <c r="C742" s="129"/>
      <c r="D742" s="134"/>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row>
    <row r="743">
      <c r="A743" s="129"/>
      <c r="B743" s="129"/>
      <c r="C743" s="129"/>
      <c r="D743" s="134"/>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row>
    <row r="744">
      <c r="A744" s="129"/>
      <c r="B744" s="129"/>
      <c r="C744" s="129"/>
      <c r="D744" s="134"/>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row>
    <row r="745">
      <c r="A745" s="129"/>
      <c r="B745" s="129"/>
      <c r="C745" s="129"/>
      <c r="D745" s="134"/>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row>
    <row r="746">
      <c r="A746" s="129"/>
      <c r="B746" s="129"/>
      <c r="C746" s="129"/>
      <c r="D746" s="134"/>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row>
    <row r="747">
      <c r="A747" s="129"/>
      <c r="B747" s="129"/>
      <c r="C747" s="129"/>
      <c r="D747" s="134"/>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row>
    <row r="748">
      <c r="A748" s="129"/>
      <c r="B748" s="129"/>
      <c r="C748" s="129"/>
      <c r="D748" s="134"/>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row>
    <row r="749">
      <c r="A749" s="129"/>
      <c r="B749" s="129"/>
      <c r="C749" s="129"/>
      <c r="D749" s="134"/>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row>
    <row r="750">
      <c r="A750" s="129"/>
      <c r="B750" s="129"/>
      <c r="C750" s="129"/>
      <c r="D750" s="134"/>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row>
    <row r="751">
      <c r="A751" s="129"/>
      <c r="B751" s="129"/>
      <c r="C751" s="129"/>
      <c r="D751" s="134"/>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row>
    <row r="752">
      <c r="A752" s="129"/>
      <c r="B752" s="129"/>
      <c r="C752" s="129"/>
      <c r="D752" s="134"/>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row>
    <row r="753">
      <c r="A753" s="129"/>
      <c r="B753" s="129"/>
      <c r="C753" s="129"/>
      <c r="D753" s="134"/>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row>
    <row r="754">
      <c r="A754" s="129"/>
      <c r="B754" s="129"/>
      <c r="C754" s="129"/>
      <c r="D754" s="134"/>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row>
    <row r="755">
      <c r="A755" s="129"/>
      <c r="B755" s="129"/>
      <c r="C755" s="129"/>
      <c r="D755" s="134"/>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row>
    <row r="756">
      <c r="A756" s="129"/>
      <c r="B756" s="129"/>
      <c r="C756" s="129"/>
      <c r="D756" s="134"/>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row>
    <row r="757">
      <c r="A757" s="129"/>
      <c r="B757" s="129"/>
      <c r="C757" s="129"/>
      <c r="D757" s="134"/>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row>
    <row r="758">
      <c r="A758" s="129"/>
      <c r="B758" s="129"/>
      <c r="C758" s="129"/>
      <c r="D758" s="134"/>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row>
    <row r="759">
      <c r="A759" s="129"/>
      <c r="B759" s="129"/>
      <c r="C759" s="129"/>
      <c r="D759" s="134"/>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row>
    <row r="760">
      <c r="A760" s="129"/>
      <c r="B760" s="129"/>
      <c r="C760" s="129"/>
      <c r="D760" s="134"/>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row>
    <row r="761">
      <c r="A761" s="129"/>
      <c r="B761" s="129"/>
      <c r="C761" s="129"/>
      <c r="D761" s="134"/>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row>
    <row r="762">
      <c r="A762" s="129"/>
      <c r="B762" s="129"/>
      <c r="C762" s="129"/>
      <c r="D762" s="134"/>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row>
    <row r="763">
      <c r="A763" s="129"/>
      <c r="B763" s="129"/>
      <c r="C763" s="129"/>
      <c r="D763" s="134"/>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row>
    <row r="764">
      <c r="A764" s="129"/>
      <c r="B764" s="129"/>
      <c r="C764" s="129"/>
      <c r="D764" s="134"/>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row>
    <row r="765">
      <c r="A765" s="129"/>
      <c r="B765" s="129"/>
      <c r="C765" s="129"/>
      <c r="D765" s="134"/>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row>
    <row r="766">
      <c r="A766" s="129"/>
      <c r="B766" s="129"/>
      <c r="C766" s="129"/>
      <c r="D766" s="134"/>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row>
    <row r="767">
      <c r="A767" s="129"/>
      <c r="B767" s="129"/>
      <c r="C767" s="129"/>
      <c r="D767" s="134"/>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row>
    <row r="768">
      <c r="A768" s="129"/>
      <c r="B768" s="129"/>
      <c r="C768" s="129"/>
      <c r="D768" s="134"/>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row>
    <row r="769">
      <c r="A769" s="129"/>
      <c r="B769" s="129"/>
      <c r="C769" s="129"/>
      <c r="D769" s="134"/>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row>
    <row r="770">
      <c r="A770" s="129"/>
      <c r="B770" s="129"/>
      <c r="C770" s="129"/>
      <c r="D770" s="134"/>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row>
    <row r="771">
      <c r="A771" s="129"/>
      <c r="B771" s="129"/>
      <c r="C771" s="129"/>
      <c r="D771" s="134"/>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row>
    <row r="772">
      <c r="A772" s="129"/>
      <c r="B772" s="129"/>
      <c r="C772" s="129"/>
      <c r="D772" s="134"/>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row>
    <row r="773">
      <c r="A773" s="129"/>
      <c r="B773" s="129"/>
      <c r="C773" s="129"/>
      <c r="D773" s="134"/>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row>
    <row r="774">
      <c r="A774" s="129"/>
      <c r="B774" s="129"/>
      <c r="C774" s="129"/>
      <c r="D774" s="134"/>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row>
    <row r="775">
      <c r="A775" s="129"/>
      <c r="B775" s="129"/>
      <c r="C775" s="129"/>
      <c r="D775" s="134"/>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row>
    <row r="776">
      <c r="A776" s="129"/>
      <c r="B776" s="129"/>
      <c r="C776" s="129"/>
      <c r="D776" s="134"/>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row>
    <row r="777">
      <c r="A777" s="129"/>
      <c r="B777" s="129"/>
      <c r="C777" s="129"/>
      <c r="D777" s="134"/>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row>
    <row r="778">
      <c r="A778" s="129"/>
      <c r="B778" s="129"/>
      <c r="C778" s="129"/>
      <c r="D778" s="134"/>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row>
    <row r="779">
      <c r="A779" s="129"/>
      <c r="B779" s="129"/>
      <c r="C779" s="129"/>
      <c r="D779" s="134"/>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row>
    <row r="780">
      <c r="A780" s="129"/>
      <c r="B780" s="129"/>
      <c r="C780" s="129"/>
      <c r="D780" s="134"/>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row>
    <row r="781">
      <c r="A781" s="129"/>
      <c r="B781" s="129"/>
      <c r="C781" s="129"/>
      <c r="D781" s="134"/>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row>
    <row r="782">
      <c r="A782" s="129"/>
      <c r="B782" s="129"/>
      <c r="C782" s="129"/>
      <c r="D782" s="134"/>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row>
    <row r="783">
      <c r="A783" s="129"/>
      <c r="B783" s="129"/>
      <c r="C783" s="129"/>
      <c r="D783" s="134"/>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row>
    <row r="784">
      <c r="A784" s="129"/>
      <c r="B784" s="129"/>
      <c r="C784" s="129"/>
      <c r="D784" s="134"/>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row>
    <row r="785">
      <c r="A785" s="129"/>
      <c r="B785" s="129"/>
      <c r="C785" s="129"/>
      <c r="D785" s="134"/>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row>
    <row r="786">
      <c r="A786" s="129"/>
      <c r="B786" s="129"/>
      <c r="C786" s="129"/>
      <c r="D786" s="134"/>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row>
    <row r="787">
      <c r="A787" s="129"/>
      <c r="B787" s="129"/>
      <c r="C787" s="129"/>
      <c r="D787" s="134"/>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row>
    <row r="788">
      <c r="A788" s="129"/>
      <c r="B788" s="129"/>
      <c r="C788" s="129"/>
      <c r="D788" s="134"/>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row>
    <row r="789">
      <c r="A789" s="129"/>
      <c r="B789" s="129"/>
      <c r="C789" s="129"/>
      <c r="D789" s="134"/>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row>
    <row r="790">
      <c r="A790" s="129"/>
      <c r="B790" s="129"/>
      <c r="C790" s="129"/>
      <c r="D790" s="134"/>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row>
    <row r="791">
      <c r="A791" s="129"/>
      <c r="B791" s="129"/>
      <c r="C791" s="129"/>
      <c r="D791" s="134"/>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row>
    <row r="792">
      <c r="A792" s="129"/>
      <c r="B792" s="129"/>
      <c r="C792" s="129"/>
      <c r="D792" s="134"/>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row>
    <row r="793">
      <c r="A793" s="129"/>
      <c r="B793" s="129"/>
      <c r="C793" s="129"/>
      <c r="D793" s="134"/>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row>
    <row r="794">
      <c r="A794" s="129"/>
      <c r="B794" s="129"/>
      <c r="C794" s="129"/>
      <c r="D794" s="134"/>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row>
    <row r="795">
      <c r="A795" s="129"/>
      <c r="B795" s="129"/>
      <c r="C795" s="129"/>
      <c r="D795" s="134"/>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row>
    <row r="796">
      <c r="A796" s="129"/>
      <c r="B796" s="129"/>
      <c r="C796" s="129"/>
      <c r="D796" s="134"/>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row>
    <row r="797">
      <c r="A797" s="129"/>
      <c r="B797" s="129"/>
      <c r="C797" s="129"/>
      <c r="D797" s="134"/>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row>
    <row r="798">
      <c r="A798" s="129"/>
      <c r="B798" s="129"/>
      <c r="C798" s="129"/>
      <c r="D798" s="134"/>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row>
    <row r="799">
      <c r="A799" s="129"/>
      <c r="B799" s="129"/>
      <c r="C799" s="129"/>
      <c r="D799" s="134"/>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row>
    <row r="800">
      <c r="A800" s="129"/>
      <c r="B800" s="129"/>
      <c r="C800" s="129"/>
      <c r="D800" s="134"/>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row>
    <row r="801">
      <c r="A801" s="129"/>
      <c r="B801" s="129"/>
      <c r="C801" s="129"/>
      <c r="D801" s="134"/>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row>
    <row r="802">
      <c r="A802" s="129"/>
      <c r="B802" s="129"/>
      <c r="C802" s="129"/>
      <c r="D802" s="134"/>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row>
    <row r="803">
      <c r="A803" s="129"/>
      <c r="B803" s="129"/>
      <c r="C803" s="129"/>
      <c r="D803" s="134"/>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row>
    <row r="804">
      <c r="A804" s="129"/>
      <c r="B804" s="129"/>
      <c r="C804" s="129"/>
      <c r="D804" s="134"/>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row>
    <row r="805">
      <c r="A805" s="129"/>
      <c r="B805" s="129"/>
      <c r="C805" s="129"/>
      <c r="D805" s="134"/>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row>
    <row r="806">
      <c r="A806" s="129"/>
      <c r="B806" s="129"/>
      <c r="C806" s="129"/>
      <c r="D806" s="134"/>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row>
    <row r="807">
      <c r="A807" s="129"/>
      <c r="B807" s="129"/>
      <c r="C807" s="129"/>
      <c r="D807" s="134"/>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row>
    <row r="808">
      <c r="A808" s="129"/>
      <c r="B808" s="129"/>
      <c r="C808" s="129"/>
      <c r="D808" s="134"/>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row>
    <row r="809">
      <c r="A809" s="129"/>
      <c r="B809" s="129"/>
      <c r="C809" s="129"/>
      <c r="D809" s="134"/>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row>
    <row r="810">
      <c r="A810" s="129"/>
      <c r="B810" s="129"/>
      <c r="C810" s="129"/>
      <c r="D810" s="134"/>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row>
    <row r="811">
      <c r="A811" s="129"/>
      <c r="B811" s="129"/>
      <c r="C811" s="129"/>
      <c r="D811" s="134"/>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row>
    <row r="812">
      <c r="A812" s="129"/>
      <c r="B812" s="129"/>
      <c r="C812" s="129"/>
      <c r="D812" s="134"/>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row>
    <row r="813">
      <c r="A813" s="129"/>
      <c r="B813" s="129"/>
      <c r="C813" s="129"/>
      <c r="D813" s="134"/>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row>
    <row r="814">
      <c r="A814" s="129"/>
      <c r="B814" s="129"/>
      <c r="C814" s="129"/>
      <c r="D814" s="134"/>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row>
    <row r="815">
      <c r="A815" s="129"/>
      <c r="B815" s="129"/>
      <c r="C815" s="129"/>
      <c r="D815" s="134"/>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row>
    <row r="816">
      <c r="A816" s="129"/>
      <c r="B816" s="129"/>
      <c r="C816" s="129"/>
      <c r="D816" s="134"/>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row>
    <row r="817">
      <c r="A817" s="129"/>
      <c r="B817" s="129"/>
      <c r="C817" s="129"/>
      <c r="D817" s="134"/>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row>
    <row r="818">
      <c r="A818" s="129"/>
      <c r="B818" s="129"/>
      <c r="C818" s="129"/>
      <c r="D818" s="134"/>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row>
    <row r="819">
      <c r="A819" s="129"/>
      <c r="B819" s="129"/>
      <c r="C819" s="129"/>
      <c r="D819" s="134"/>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row>
    <row r="820">
      <c r="A820" s="129"/>
      <c r="B820" s="129"/>
      <c r="C820" s="129"/>
      <c r="D820" s="134"/>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row>
    <row r="821">
      <c r="A821" s="129"/>
      <c r="B821" s="129"/>
      <c r="C821" s="129"/>
      <c r="D821" s="134"/>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row>
    <row r="822">
      <c r="A822" s="129"/>
      <c r="B822" s="129"/>
      <c r="C822" s="129"/>
      <c r="D822" s="134"/>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row>
    <row r="823">
      <c r="A823" s="129"/>
      <c r="B823" s="129"/>
      <c r="C823" s="129"/>
      <c r="D823" s="134"/>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row>
    <row r="824">
      <c r="A824" s="129"/>
      <c r="B824" s="129"/>
      <c r="C824" s="129"/>
      <c r="D824" s="134"/>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row>
    <row r="825">
      <c r="A825" s="129"/>
      <c r="B825" s="129"/>
      <c r="C825" s="129"/>
      <c r="D825" s="134"/>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row>
    <row r="826">
      <c r="A826" s="129"/>
      <c r="B826" s="129"/>
      <c r="C826" s="129"/>
      <c r="D826" s="134"/>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row>
    <row r="827">
      <c r="A827" s="129"/>
      <c r="B827" s="129"/>
      <c r="C827" s="129"/>
      <c r="D827" s="134"/>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row>
    <row r="828">
      <c r="A828" s="129"/>
      <c r="B828" s="129"/>
      <c r="C828" s="129"/>
      <c r="D828" s="134"/>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row>
    <row r="829">
      <c r="A829" s="129"/>
      <c r="B829" s="129"/>
      <c r="C829" s="129"/>
      <c r="D829" s="134"/>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row>
    <row r="830">
      <c r="A830" s="129"/>
      <c r="B830" s="129"/>
      <c r="C830" s="129"/>
      <c r="D830" s="134"/>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row>
    <row r="831">
      <c r="A831" s="129"/>
      <c r="B831" s="129"/>
      <c r="C831" s="129"/>
      <c r="D831" s="134"/>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row>
    <row r="832">
      <c r="A832" s="129"/>
      <c r="B832" s="129"/>
      <c r="C832" s="129"/>
      <c r="D832" s="134"/>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row>
    <row r="833">
      <c r="A833" s="129"/>
      <c r="B833" s="129"/>
      <c r="C833" s="129"/>
      <c r="D833" s="134"/>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row>
    <row r="834">
      <c r="A834" s="129"/>
      <c r="B834" s="129"/>
      <c r="C834" s="129"/>
      <c r="D834" s="134"/>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row>
    <row r="835">
      <c r="A835" s="129"/>
      <c r="B835" s="129"/>
      <c r="C835" s="129"/>
      <c r="D835" s="134"/>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row>
    <row r="836">
      <c r="A836" s="129"/>
      <c r="B836" s="129"/>
      <c r="C836" s="129"/>
      <c r="D836" s="134"/>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row>
    <row r="837">
      <c r="A837" s="129"/>
      <c r="B837" s="129"/>
      <c r="C837" s="129"/>
      <c r="D837" s="134"/>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row>
    <row r="838">
      <c r="A838" s="129"/>
      <c r="B838" s="129"/>
      <c r="C838" s="129"/>
      <c r="D838" s="134"/>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row>
    <row r="839">
      <c r="A839" s="129"/>
      <c r="B839" s="129"/>
      <c r="C839" s="129"/>
      <c r="D839" s="134"/>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row>
    <row r="840">
      <c r="A840" s="129"/>
      <c r="B840" s="129"/>
      <c r="C840" s="129"/>
      <c r="D840" s="134"/>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row>
    <row r="841">
      <c r="A841" s="129"/>
      <c r="B841" s="129"/>
      <c r="C841" s="129"/>
      <c r="D841" s="134"/>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row>
    <row r="842">
      <c r="A842" s="129"/>
      <c r="B842" s="129"/>
      <c r="C842" s="129"/>
      <c r="D842" s="134"/>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row>
    <row r="843">
      <c r="A843" s="129"/>
      <c r="B843" s="129"/>
      <c r="C843" s="129"/>
      <c r="D843" s="134"/>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row>
    <row r="844">
      <c r="A844" s="129"/>
      <c r="B844" s="129"/>
      <c r="C844" s="129"/>
      <c r="D844" s="134"/>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row>
    <row r="845">
      <c r="A845" s="129"/>
      <c r="B845" s="129"/>
      <c r="C845" s="129"/>
      <c r="D845" s="134"/>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row>
    <row r="846">
      <c r="A846" s="129"/>
      <c r="B846" s="129"/>
      <c r="C846" s="129"/>
      <c r="D846" s="134"/>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row>
    <row r="847">
      <c r="A847" s="129"/>
      <c r="B847" s="129"/>
      <c r="C847" s="129"/>
      <c r="D847" s="134"/>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row>
    <row r="848">
      <c r="A848" s="129"/>
      <c r="B848" s="129"/>
      <c r="C848" s="129"/>
      <c r="D848" s="134"/>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row>
    <row r="849">
      <c r="A849" s="129"/>
      <c r="B849" s="129"/>
      <c r="C849" s="129"/>
      <c r="D849" s="134"/>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row>
    <row r="850">
      <c r="A850" s="129"/>
      <c r="B850" s="129"/>
      <c r="C850" s="129"/>
      <c r="D850" s="134"/>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row>
    <row r="851">
      <c r="A851" s="129"/>
      <c r="B851" s="129"/>
      <c r="C851" s="129"/>
      <c r="D851" s="134"/>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row>
    <row r="852">
      <c r="A852" s="129"/>
      <c r="B852" s="129"/>
      <c r="C852" s="129"/>
      <c r="D852" s="134"/>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row>
    <row r="853">
      <c r="A853" s="129"/>
      <c r="B853" s="129"/>
      <c r="C853" s="129"/>
      <c r="D853" s="134"/>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row>
    <row r="854">
      <c r="A854" s="129"/>
      <c r="B854" s="129"/>
      <c r="C854" s="129"/>
      <c r="D854" s="134"/>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row>
    <row r="855">
      <c r="A855" s="129"/>
      <c r="B855" s="129"/>
      <c r="C855" s="129"/>
      <c r="D855" s="134"/>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row>
    <row r="856">
      <c r="A856" s="129"/>
      <c r="B856" s="129"/>
      <c r="C856" s="129"/>
      <c r="D856" s="134"/>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row>
    <row r="857">
      <c r="A857" s="129"/>
      <c r="B857" s="129"/>
      <c r="C857" s="129"/>
      <c r="D857" s="134"/>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row>
    <row r="858">
      <c r="A858" s="129"/>
      <c r="B858" s="129"/>
      <c r="C858" s="129"/>
      <c r="D858" s="134"/>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row>
    <row r="859">
      <c r="A859" s="129"/>
      <c r="B859" s="129"/>
      <c r="C859" s="129"/>
      <c r="D859" s="134"/>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row>
    <row r="860">
      <c r="A860" s="129"/>
      <c r="B860" s="129"/>
      <c r="C860" s="129"/>
      <c r="D860" s="134"/>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row>
    <row r="861">
      <c r="A861" s="129"/>
      <c r="B861" s="129"/>
      <c r="C861" s="129"/>
      <c r="D861" s="134"/>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row>
    <row r="862">
      <c r="A862" s="129"/>
      <c r="B862" s="129"/>
      <c r="C862" s="129"/>
      <c r="D862" s="134"/>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row>
    <row r="863">
      <c r="A863" s="129"/>
      <c r="B863" s="129"/>
      <c r="C863" s="129"/>
      <c r="D863" s="134"/>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row>
    <row r="864">
      <c r="A864" s="129"/>
      <c r="B864" s="129"/>
      <c r="C864" s="129"/>
      <c r="D864" s="134"/>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row>
    <row r="865">
      <c r="A865" s="129"/>
      <c r="B865" s="129"/>
      <c r="C865" s="129"/>
      <c r="D865" s="134"/>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row>
    <row r="866">
      <c r="A866" s="129"/>
      <c r="B866" s="129"/>
      <c r="C866" s="129"/>
      <c r="D866" s="134"/>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row>
    <row r="867">
      <c r="A867" s="129"/>
      <c r="B867" s="129"/>
      <c r="C867" s="129"/>
      <c r="D867" s="134"/>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row>
    <row r="868">
      <c r="A868" s="129"/>
      <c r="B868" s="129"/>
      <c r="C868" s="129"/>
      <c r="D868" s="134"/>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row>
    <row r="869">
      <c r="A869" s="129"/>
      <c r="B869" s="129"/>
      <c r="C869" s="129"/>
      <c r="D869" s="134"/>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row>
    <row r="870">
      <c r="A870" s="129"/>
      <c r="B870" s="129"/>
      <c r="C870" s="129"/>
      <c r="D870" s="134"/>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row>
    <row r="871">
      <c r="A871" s="129"/>
      <c r="B871" s="129"/>
      <c r="C871" s="129"/>
      <c r="D871" s="134"/>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row>
    <row r="872">
      <c r="A872" s="129"/>
      <c r="B872" s="129"/>
      <c r="C872" s="129"/>
      <c r="D872" s="134"/>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row>
    <row r="873">
      <c r="A873" s="129"/>
      <c r="B873" s="129"/>
      <c r="C873" s="129"/>
      <c r="D873" s="134"/>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row>
    <row r="874">
      <c r="A874" s="129"/>
      <c r="B874" s="129"/>
      <c r="C874" s="129"/>
      <c r="D874" s="134"/>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row>
    <row r="875">
      <c r="A875" s="129"/>
      <c r="B875" s="129"/>
      <c r="C875" s="129"/>
      <c r="D875" s="134"/>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row>
    <row r="876">
      <c r="A876" s="129"/>
      <c r="B876" s="129"/>
      <c r="C876" s="129"/>
      <c r="D876" s="134"/>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row>
    <row r="877">
      <c r="A877" s="129"/>
      <c r="B877" s="129"/>
      <c r="C877" s="129"/>
      <c r="D877" s="134"/>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row>
    <row r="878">
      <c r="A878" s="129"/>
      <c r="B878" s="129"/>
      <c r="C878" s="129"/>
      <c r="D878" s="134"/>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row>
    <row r="879">
      <c r="A879" s="129"/>
      <c r="B879" s="129"/>
      <c r="C879" s="129"/>
      <c r="D879" s="134"/>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row>
    <row r="880">
      <c r="A880" s="129"/>
      <c r="B880" s="129"/>
      <c r="C880" s="129"/>
      <c r="D880" s="134"/>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row>
    <row r="881">
      <c r="A881" s="129"/>
      <c r="B881" s="129"/>
      <c r="C881" s="129"/>
      <c r="D881" s="134"/>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row>
    <row r="882">
      <c r="A882" s="129"/>
      <c r="B882" s="129"/>
      <c r="C882" s="129"/>
      <c r="D882" s="134"/>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row>
    <row r="883">
      <c r="A883" s="129"/>
      <c r="B883" s="129"/>
      <c r="C883" s="129"/>
      <c r="D883" s="134"/>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row>
    <row r="884">
      <c r="A884" s="129"/>
      <c r="B884" s="129"/>
      <c r="C884" s="129"/>
      <c r="D884" s="134"/>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row>
    <row r="885">
      <c r="A885" s="129"/>
      <c r="B885" s="129"/>
      <c r="C885" s="129"/>
      <c r="D885" s="134"/>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row>
    <row r="886">
      <c r="A886" s="129"/>
      <c r="B886" s="129"/>
      <c r="C886" s="129"/>
      <c r="D886" s="134"/>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row>
    <row r="887">
      <c r="A887" s="129"/>
      <c r="B887" s="129"/>
      <c r="C887" s="129"/>
      <c r="D887" s="134"/>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row>
    <row r="888">
      <c r="A888" s="129"/>
      <c r="B888" s="129"/>
      <c r="C888" s="129"/>
      <c r="D888" s="134"/>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row>
    <row r="889">
      <c r="A889" s="129"/>
      <c r="B889" s="129"/>
      <c r="C889" s="129"/>
      <c r="D889" s="134"/>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row>
    <row r="890">
      <c r="A890" s="129"/>
      <c r="B890" s="129"/>
      <c r="C890" s="129"/>
      <c r="D890" s="134"/>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row>
    <row r="891">
      <c r="A891" s="129"/>
      <c r="B891" s="129"/>
      <c r="C891" s="129"/>
      <c r="D891" s="134"/>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row>
    <row r="892">
      <c r="A892" s="129"/>
      <c r="B892" s="129"/>
      <c r="C892" s="129"/>
      <c r="D892" s="134"/>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row>
    <row r="893">
      <c r="A893" s="129"/>
      <c r="B893" s="129"/>
      <c r="C893" s="129"/>
      <c r="D893" s="134"/>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row>
    <row r="894">
      <c r="A894" s="129"/>
      <c r="B894" s="129"/>
      <c r="C894" s="129"/>
      <c r="D894" s="134"/>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row>
    <row r="895">
      <c r="A895" s="129"/>
      <c r="B895" s="129"/>
      <c r="C895" s="129"/>
      <c r="D895" s="134"/>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row>
    <row r="896">
      <c r="A896" s="129"/>
      <c r="B896" s="129"/>
      <c r="C896" s="129"/>
      <c r="D896" s="134"/>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row>
    <row r="897">
      <c r="A897" s="129"/>
      <c r="B897" s="129"/>
      <c r="C897" s="129"/>
      <c r="D897" s="134"/>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row>
    <row r="898">
      <c r="A898" s="129"/>
      <c r="B898" s="129"/>
      <c r="C898" s="129"/>
      <c r="D898" s="134"/>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row>
    <row r="899">
      <c r="A899" s="129"/>
      <c r="B899" s="129"/>
      <c r="C899" s="129"/>
      <c r="D899" s="134"/>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row>
    <row r="900">
      <c r="A900" s="129"/>
      <c r="B900" s="129"/>
      <c r="C900" s="129"/>
      <c r="D900" s="134"/>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row>
    <row r="901">
      <c r="A901" s="129"/>
      <c r="B901" s="129"/>
      <c r="C901" s="129"/>
      <c r="D901" s="134"/>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row>
    <row r="902">
      <c r="A902" s="129"/>
      <c r="B902" s="129"/>
      <c r="C902" s="129"/>
      <c r="D902" s="134"/>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row>
    <row r="903">
      <c r="A903" s="129"/>
      <c r="B903" s="129"/>
      <c r="C903" s="129"/>
      <c r="D903" s="134"/>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row>
    <row r="904">
      <c r="A904" s="129"/>
      <c r="B904" s="129"/>
      <c r="C904" s="129"/>
      <c r="D904" s="134"/>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row>
    <row r="905">
      <c r="A905" s="129"/>
      <c r="B905" s="129"/>
      <c r="C905" s="129"/>
      <c r="D905" s="134"/>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row>
    <row r="906">
      <c r="A906" s="129"/>
      <c r="B906" s="129"/>
      <c r="C906" s="129"/>
      <c r="D906" s="134"/>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row>
    <row r="907">
      <c r="A907" s="129"/>
      <c r="B907" s="129"/>
      <c r="C907" s="129"/>
      <c r="D907" s="134"/>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row>
    <row r="908">
      <c r="A908" s="129"/>
      <c r="B908" s="129"/>
      <c r="C908" s="129"/>
      <c r="D908" s="134"/>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row>
    <row r="909">
      <c r="A909" s="129"/>
      <c r="B909" s="129"/>
      <c r="C909" s="129"/>
      <c r="D909" s="134"/>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row>
    <row r="910">
      <c r="A910" s="129"/>
      <c r="B910" s="129"/>
      <c r="C910" s="129"/>
      <c r="D910" s="134"/>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row>
    <row r="911">
      <c r="A911" s="129"/>
      <c r="B911" s="129"/>
      <c r="C911" s="129"/>
      <c r="D911" s="134"/>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row>
    <row r="912">
      <c r="A912" s="129"/>
      <c r="B912" s="129"/>
      <c r="C912" s="129"/>
      <c r="D912" s="134"/>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row>
    <row r="913">
      <c r="A913" s="129"/>
      <c r="B913" s="129"/>
      <c r="C913" s="129"/>
      <c r="D913" s="134"/>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row>
    <row r="914">
      <c r="A914" s="129"/>
      <c r="B914" s="129"/>
      <c r="C914" s="129"/>
      <c r="D914" s="134"/>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row>
    <row r="915">
      <c r="A915" s="129"/>
      <c r="B915" s="129"/>
      <c r="C915" s="129"/>
      <c r="D915" s="134"/>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row>
    <row r="916">
      <c r="A916" s="129"/>
      <c r="B916" s="129"/>
      <c r="C916" s="129"/>
      <c r="D916" s="134"/>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row>
    <row r="917">
      <c r="A917" s="129"/>
      <c r="B917" s="129"/>
      <c r="C917" s="129"/>
      <c r="D917" s="134"/>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row>
    <row r="918">
      <c r="A918" s="129"/>
      <c r="B918" s="129"/>
      <c r="C918" s="129"/>
      <c r="D918" s="134"/>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row>
    <row r="919">
      <c r="A919" s="129"/>
      <c r="B919" s="129"/>
      <c r="C919" s="129"/>
      <c r="D919" s="134"/>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row>
    <row r="920">
      <c r="A920" s="129"/>
      <c r="B920" s="129"/>
      <c r="C920" s="129"/>
      <c r="D920" s="134"/>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row>
    <row r="921">
      <c r="A921" s="129"/>
      <c r="B921" s="129"/>
      <c r="C921" s="129"/>
      <c r="D921" s="134"/>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row>
    <row r="922">
      <c r="A922" s="129"/>
      <c r="B922" s="129"/>
      <c r="C922" s="129"/>
      <c r="D922" s="134"/>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row>
    <row r="923">
      <c r="A923" s="129"/>
      <c r="B923" s="129"/>
      <c r="C923" s="129"/>
      <c r="D923" s="134"/>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row>
    <row r="924">
      <c r="A924" s="129"/>
      <c r="B924" s="129"/>
      <c r="C924" s="129"/>
      <c r="D924" s="134"/>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row>
    <row r="925">
      <c r="A925" s="129"/>
      <c r="B925" s="129"/>
      <c r="C925" s="129"/>
      <c r="D925" s="134"/>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row>
    <row r="926">
      <c r="A926" s="129"/>
      <c r="B926" s="129"/>
      <c r="C926" s="129"/>
      <c r="D926" s="134"/>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row>
    <row r="927">
      <c r="A927" s="129"/>
      <c r="B927" s="129"/>
      <c r="C927" s="129"/>
      <c r="D927" s="134"/>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row>
    <row r="928">
      <c r="A928" s="129"/>
      <c r="B928" s="129"/>
      <c r="C928" s="129"/>
      <c r="D928" s="134"/>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row>
    <row r="929">
      <c r="A929" s="129"/>
      <c r="B929" s="129"/>
      <c r="C929" s="129"/>
      <c r="D929" s="134"/>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row>
    <row r="930">
      <c r="A930" s="129"/>
      <c r="B930" s="129"/>
      <c r="C930" s="129"/>
      <c r="D930" s="134"/>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row>
    <row r="931">
      <c r="A931" s="129"/>
      <c r="B931" s="129"/>
      <c r="C931" s="129"/>
      <c r="D931" s="134"/>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row>
    <row r="932">
      <c r="A932" s="129"/>
      <c r="B932" s="129"/>
      <c r="C932" s="129"/>
      <c r="D932" s="134"/>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row>
    <row r="933">
      <c r="A933" s="129"/>
      <c r="B933" s="129"/>
      <c r="C933" s="129"/>
      <c r="D933" s="134"/>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row>
    <row r="934">
      <c r="A934" s="129"/>
      <c r="B934" s="129"/>
      <c r="C934" s="129"/>
      <c r="D934" s="134"/>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row>
    <row r="935">
      <c r="A935" s="129"/>
      <c r="B935" s="129"/>
      <c r="C935" s="129"/>
      <c r="D935" s="134"/>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row>
    <row r="936">
      <c r="A936" s="129"/>
      <c r="B936" s="129"/>
      <c r="C936" s="129"/>
      <c r="D936" s="134"/>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row>
    <row r="937">
      <c r="A937" s="129"/>
      <c r="B937" s="129"/>
      <c r="C937" s="129"/>
      <c r="D937" s="134"/>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row>
    <row r="938">
      <c r="A938" s="129"/>
      <c r="B938" s="129"/>
      <c r="C938" s="129"/>
      <c r="D938" s="134"/>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row>
    <row r="939">
      <c r="A939" s="129"/>
      <c r="B939" s="129"/>
      <c r="C939" s="129"/>
      <c r="D939" s="134"/>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row>
    <row r="940">
      <c r="A940" s="129"/>
      <c r="B940" s="129"/>
      <c r="C940" s="129"/>
      <c r="D940" s="134"/>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row>
    <row r="941">
      <c r="A941" s="129"/>
      <c r="B941" s="129"/>
      <c r="C941" s="129"/>
      <c r="D941" s="134"/>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row>
    <row r="942">
      <c r="A942" s="129"/>
      <c r="B942" s="129"/>
      <c r="C942" s="129"/>
      <c r="D942" s="134"/>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row>
    <row r="943">
      <c r="A943" s="129"/>
      <c r="B943" s="129"/>
      <c r="C943" s="129"/>
      <c r="D943" s="134"/>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row>
    <row r="944">
      <c r="A944" s="129"/>
      <c r="B944" s="129"/>
      <c r="C944" s="129"/>
      <c r="D944" s="134"/>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row>
    <row r="945">
      <c r="A945" s="129"/>
      <c r="B945" s="129"/>
      <c r="C945" s="129"/>
      <c r="D945" s="134"/>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row>
    <row r="946">
      <c r="A946" s="129"/>
      <c r="B946" s="129"/>
      <c r="C946" s="129"/>
      <c r="D946" s="134"/>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row>
    <row r="947">
      <c r="A947" s="129"/>
      <c r="B947" s="129"/>
      <c r="C947" s="129"/>
      <c r="D947" s="134"/>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row>
    <row r="948">
      <c r="A948" s="129"/>
      <c r="B948" s="129"/>
      <c r="C948" s="129"/>
      <c r="D948" s="134"/>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row>
    <row r="949">
      <c r="A949" s="129"/>
      <c r="B949" s="129"/>
      <c r="C949" s="129"/>
      <c r="D949" s="134"/>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row>
    <row r="950">
      <c r="A950" s="129"/>
      <c r="B950" s="129"/>
      <c r="C950" s="129"/>
      <c r="D950" s="134"/>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row>
    <row r="951">
      <c r="A951" s="129"/>
      <c r="B951" s="129"/>
      <c r="C951" s="129"/>
      <c r="D951" s="134"/>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row>
    <row r="952">
      <c r="A952" s="129"/>
      <c r="B952" s="129"/>
      <c r="C952" s="129"/>
      <c r="D952" s="134"/>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row>
    <row r="953">
      <c r="A953" s="129"/>
      <c r="B953" s="129"/>
      <c r="C953" s="129"/>
      <c r="D953" s="134"/>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row>
    <row r="954">
      <c r="A954" s="129"/>
      <c r="B954" s="129"/>
      <c r="C954" s="129"/>
      <c r="D954" s="134"/>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row>
    <row r="955">
      <c r="A955" s="129"/>
      <c r="B955" s="129"/>
      <c r="C955" s="129"/>
      <c r="D955" s="134"/>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row>
    <row r="956">
      <c r="A956" s="129"/>
      <c r="B956" s="129"/>
      <c r="C956" s="129"/>
      <c r="D956" s="134"/>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row>
    <row r="957">
      <c r="A957" s="129"/>
      <c r="B957" s="129"/>
      <c r="C957" s="129"/>
      <c r="D957" s="134"/>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row>
    <row r="958">
      <c r="A958" s="129"/>
      <c r="B958" s="129"/>
      <c r="C958" s="129"/>
      <c r="D958" s="134"/>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row>
    <row r="959">
      <c r="A959" s="129"/>
      <c r="B959" s="129"/>
      <c r="C959" s="129"/>
      <c r="D959" s="134"/>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row>
    <row r="960">
      <c r="A960" s="129"/>
      <c r="B960" s="129"/>
      <c r="C960" s="129"/>
      <c r="D960" s="134"/>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row>
    <row r="961">
      <c r="A961" s="129"/>
      <c r="B961" s="129"/>
      <c r="C961" s="129"/>
      <c r="D961" s="134"/>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row>
    <row r="962">
      <c r="A962" s="129"/>
      <c r="B962" s="129"/>
      <c r="C962" s="129"/>
      <c r="D962" s="134"/>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row>
    <row r="963">
      <c r="A963" s="129"/>
      <c r="B963" s="129"/>
      <c r="C963" s="129"/>
      <c r="D963" s="134"/>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row>
    <row r="964">
      <c r="A964" s="129"/>
      <c r="B964" s="129"/>
      <c r="C964" s="129"/>
      <c r="D964" s="134"/>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row>
    <row r="965">
      <c r="A965" s="129"/>
      <c r="B965" s="129"/>
      <c r="C965" s="129"/>
      <c r="D965" s="134"/>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row>
    <row r="966">
      <c r="A966" s="129"/>
      <c r="B966" s="129"/>
      <c r="C966" s="129"/>
      <c r="D966" s="134"/>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row>
    <row r="967">
      <c r="A967" s="129"/>
      <c r="B967" s="129"/>
      <c r="C967" s="129"/>
      <c r="D967" s="134"/>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row>
    <row r="968">
      <c r="A968" s="129"/>
      <c r="B968" s="129"/>
      <c r="C968" s="129"/>
      <c r="D968" s="134"/>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row>
    <row r="969">
      <c r="A969" s="129"/>
      <c r="B969" s="129"/>
      <c r="C969" s="129"/>
      <c r="D969" s="134"/>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row>
    <row r="970">
      <c r="A970" s="129"/>
      <c r="B970" s="129"/>
      <c r="C970" s="129"/>
      <c r="D970" s="134"/>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row>
    <row r="971">
      <c r="A971" s="129"/>
      <c r="B971" s="129"/>
      <c r="C971" s="129"/>
      <c r="D971" s="134"/>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row>
    <row r="972">
      <c r="A972" s="129"/>
      <c r="B972" s="129"/>
      <c r="C972" s="129"/>
      <c r="D972" s="134"/>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row>
    <row r="973">
      <c r="A973" s="129"/>
      <c r="B973" s="129"/>
      <c r="C973" s="129"/>
      <c r="D973" s="134"/>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row>
    <row r="974">
      <c r="A974" s="129"/>
      <c r="B974" s="129"/>
      <c r="C974" s="129"/>
      <c r="D974" s="134"/>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row>
    <row r="975">
      <c r="A975" s="129"/>
      <c r="B975" s="129"/>
      <c r="C975" s="129"/>
      <c r="D975" s="134"/>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row>
    <row r="976">
      <c r="A976" s="129"/>
      <c r="B976" s="129"/>
      <c r="C976" s="129"/>
      <c r="D976" s="134"/>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row>
    <row r="977">
      <c r="A977" s="129"/>
      <c r="B977" s="129"/>
      <c r="C977" s="129"/>
      <c r="D977" s="134"/>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row>
    <row r="978">
      <c r="A978" s="129"/>
      <c r="B978" s="129"/>
      <c r="C978" s="129"/>
      <c r="D978" s="134"/>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row>
    <row r="979">
      <c r="A979" s="129"/>
      <c r="B979" s="129"/>
      <c r="C979" s="129"/>
      <c r="D979" s="134"/>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row>
    <row r="980">
      <c r="A980" s="129"/>
      <c r="B980" s="129"/>
      <c r="C980" s="129"/>
      <c r="D980" s="134"/>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row>
    <row r="981">
      <c r="A981" s="129"/>
      <c r="B981" s="129"/>
      <c r="C981" s="129"/>
      <c r="D981" s="134"/>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row>
    <row r="982">
      <c r="A982" s="129"/>
      <c r="B982" s="129"/>
      <c r="C982" s="129"/>
      <c r="D982" s="134"/>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row>
    <row r="983">
      <c r="A983" s="129"/>
      <c r="B983" s="129"/>
      <c r="C983" s="129"/>
      <c r="D983" s="134"/>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row>
    <row r="984">
      <c r="A984" s="129"/>
      <c r="B984" s="129"/>
      <c r="C984" s="129"/>
      <c r="D984" s="134"/>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row>
    <row r="985">
      <c r="A985" s="129"/>
      <c r="B985" s="129"/>
      <c r="C985" s="129"/>
      <c r="D985" s="134"/>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row>
    <row r="986">
      <c r="A986" s="129"/>
      <c r="B986" s="129"/>
      <c r="C986" s="129"/>
      <c r="D986" s="134"/>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row>
    <row r="987">
      <c r="A987" s="129"/>
      <c r="B987" s="129"/>
      <c r="C987" s="129"/>
      <c r="D987" s="134"/>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row>
    <row r="988">
      <c r="A988" s="129"/>
      <c r="B988" s="129"/>
      <c r="C988" s="129"/>
      <c r="D988" s="134"/>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row>
    <row r="989">
      <c r="A989" s="129"/>
      <c r="B989" s="129"/>
      <c r="C989" s="129"/>
      <c r="D989" s="134"/>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row>
    <row r="990">
      <c r="A990" s="129"/>
      <c r="B990" s="129"/>
      <c r="C990" s="129"/>
      <c r="D990" s="134"/>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row>
    <row r="991">
      <c r="A991" s="129"/>
      <c r="B991" s="129"/>
      <c r="C991" s="129"/>
      <c r="D991" s="134"/>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row>
    <row r="992">
      <c r="A992" s="129"/>
      <c r="B992" s="129"/>
      <c r="C992" s="129"/>
      <c r="D992" s="134"/>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row>
    <row r="993">
      <c r="A993" s="129"/>
      <c r="B993" s="129"/>
      <c r="C993" s="129"/>
      <c r="D993" s="134"/>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row>
    <row r="994">
      <c r="A994" s="129"/>
      <c r="B994" s="129"/>
      <c r="C994" s="129"/>
      <c r="D994" s="134"/>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row>
    <row r="995">
      <c r="A995" s="129"/>
      <c r="B995" s="129"/>
      <c r="C995" s="129"/>
      <c r="D995" s="134"/>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row>
    <row r="996">
      <c r="A996" s="129"/>
      <c r="B996" s="129"/>
      <c r="C996" s="129"/>
      <c r="D996" s="134"/>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row>
    <row r="997">
      <c r="A997" s="129"/>
      <c r="B997" s="129"/>
      <c r="C997" s="129"/>
      <c r="D997" s="134"/>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row>
    <row r="998">
      <c r="A998" s="129"/>
      <c r="B998" s="129"/>
      <c r="C998" s="129"/>
      <c r="D998" s="134"/>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row>
    <row r="999">
      <c r="A999" s="129"/>
      <c r="B999" s="129"/>
      <c r="C999" s="129"/>
      <c r="D999" s="134"/>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row>
    <row r="1000">
      <c r="A1000" s="129"/>
      <c r="B1000" s="129"/>
      <c r="C1000" s="129"/>
      <c r="D1000" s="134"/>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row>
  </sheetData>
  <mergeCells count="1">
    <mergeCell ref="C1:G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1C75"/>
    <outlinePr summaryBelow="0" summaryRight="0"/>
  </sheetPr>
  <sheetViews>
    <sheetView workbookViewId="0"/>
  </sheetViews>
  <sheetFormatPr customHeight="1" defaultColWidth="12.63" defaultRowHeight="15.75"/>
  <cols>
    <col customWidth="1" min="1" max="1" width="36.25"/>
    <col customWidth="1" min="2" max="2" width="29.25"/>
    <col customWidth="1" min="4" max="4" width="18.63"/>
    <col customWidth="1" min="5" max="5" width="19.75"/>
    <col customWidth="1" min="6" max="6" width="27.88"/>
    <col customWidth="1" min="7" max="7" width="26.75"/>
    <col customWidth="1" min="10" max="10" width="18.88"/>
    <col customWidth="1" min="12" max="12" width="15.5"/>
  </cols>
  <sheetData>
    <row r="1">
      <c r="A1" s="19" t="s">
        <v>90</v>
      </c>
      <c r="B1" s="19" t="s">
        <v>3396</v>
      </c>
      <c r="C1" s="19" t="s">
        <v>3404</v>
      </c>
      <c r="D1" s="135" t="s">
        <v>3398</v>
      </c>
      <c r="E1" s="135" t="s">
        <v>3399</v>
      </c>
      <c r="F1" s="138"/>
      <c r="G1" s="138"/>
      <c r="H1" s="138"/>
      <c r="I1" s="139"/>
      <c r="J1" s="138"/>
      <c r="K1" s="139"/>
      <c r="L1" s="139"/>
    </row>
    <row r="2">
      <c r="A2" s="20" t="s">
        <v>1785</v>
      </c>
      <c r="B2" s="20" t="s">
        <v>1785</v>
      </c>
      <c r="C2" s="21">
        <f>Assumptions!B30</f>
        <v>7</v>
      </c>
      <c r="D2" s="34">
        <f>vlookup(B2,'SKU Pricing'!A:B,Assumptions!$B$2,0)*C2*730</f>
        <v>511</v>
      </c>
      <c r="E2" s="34">
        <f t="shared" ref="E2:E4" si="1">D2*12</f>
        <v>6132</v>
      </c>
      <c r="F2" s="138"/>
      <c r="G2" s="138"/>
      <c r="H2" s="138"/>
      <c r="I2" s="139"/>
      <c r="J2" s="138"/>
      <c r="K2" s="139"/>
      <c r="L2" s="139"/>
    </row>
    <row r="3">
      <c r="A3" s="20" t="s">
        <v>3405</v>
      </c>
      <c r="B3" s="20"/>
      <c r="C3" s="21">
        <f>A76</f>
        <v>66</v>
      </c>
      <c r="D3" s="34">
        <f>I76</f>
        <v>13851.81976</v>
      </c>
      <c r="E3" s="34">
        <f t="shared" si="1"/>
        <v>166221.8371</v>
      </c>
      <c r="F3" s="138"/>
      <c r="G3" s="138"/>
      <c r="H3" s="138"/>
      <c r="I3" s="139"/>
      <c r="J3" s="138"/>
      <c r="K3" s="139"/>
      <c r="L3" s="139"/>
    </row>
    <row r="4">
      <c r="A4" s="20" t="s">
        <v>3406</v>
      </c>
      <c r="B4" s="20"/>
      <c r="C4" s="21">
        <f>D76</f>
        <v>49704</v>
      </c>
      <c r="D4" s="34">
        <f>K76</f>
        <v>9791.688</v>
      </c>
      <c r="E4" s="34">
        <f t="shared" si="1"/>
        <v>117500.256</v>
      </c>
      <c r="F4" s="138"/>
      <c r="G4" s="138"/>
      <c r="H4" s="138"/>
      <c r="I4" s="139"/>
      <c r="J4" s="138"/>
      <c r="K4" s="139"/>
      <c r="L4" s="139"/>
    </row>
    <row r="5">
      <c r="A5" s="21"/>
      <c r="B5" s="21"/>
      <c r="C5" s="21"/>
      <c r="D5" s="34"/>
      <c r="E5" s="34"/>
      <c r="F5" s="138"/>
      <c r="G5" s="138"/>
      <c r="H5" s="138"/>
      <c r="I5" s="139"/>
      <c r="J5" s="138"/>
      <c r="K5" s="139"/>
      <c r="L5" s="139"/>
    </row>
    <row r="6">
      <c r="A6" s="133" t="s">
        <v>57</v>
      </c>
      <c r="B6" s="133"/>
      <c r="C6" s="133"/>
      <c r="D6" s="137">
        <f t="shared" ref="D6:E6" si="2">sum(D2:D5)</f>
        <v>24154.50776</v>
      </c>
      <c r="E6" s="137">
        <f t="shared" si="2"/>
        <v>289854.0931</v>
      </c>
      <c r="F6" s="138"/>
      <c r="G6" s="138"/>
      <c r="H6" s="138"/>
      <c r="I6" s="139"/>
      <c r="J6" s="138"/>
      <c r="K6" s="139"/>
      <c r="L6" s="139"/>
    </row>
    <row r="7">
      <c r="A7" s="138"/>
      <c r="B7" s="138"/>
      <c r="C7" s="138"/>
      <c r="D7" s="138"/>
      <c r="E7" s="138"/>
      <c r="F7" s="138"/>
      <c r="G7" s="138"/>
      <c r="H7" s="138"/>
      <c r="I7" s="139"/>
      <c r="J7" s="138"/>
      <c r="K7" s="139"/>
      <c r="L7" s="139"/>
    </row>
    <row r="8">
      <c r="A8" s="58" t="s">
        <v>111</v>
      </c>
      <c r="B8" s="58" t="s">
        <v>126</v>
      </c>
      <c r="C8" s="58" t="s">
        <v>3180</v>
      </c>
      <c r="D8" s="58" t="s">
        <v>3407</v>
      </c>
      <c r="E8" s="58" t="s">
        <v>136</v>
      </c>
      <c r="F8" s="58" t="s">
        <v>3408</v>
      </c>
      <c r="G8" s="58" t="s">
        <v>3409</v>
      </c>
      <c r="H8" s="58" t="s">
        <v>3410</v>
      </c>
      <c r="I8" s="140" t="s">
        <v>3183</v>
      </c>
      <c r="J8" s="58" t="s">
        <v>3411</v>
      </c>
      <c r="K8" s="140" t="s">
        <v>149</v>
      </c>
      <c r="L8" s="140" t="s">
        <v>3412</v>
      </c>
    </row>
    <row r="9">
      <c r="A9" s="61" t="s">
        <v>861</v>
      </c>
      <c r="B9" s="90">
        <f t="array" ref="B9">LET(
   valeur, XLOOKUP(A9, 'VMware Inventory'!A:A, 'VMware Inventory'!Q:Q, 0),
   IF(valeur="Unknown", Assumptions!$B$42, valeur)
)</f>
        <v>16</v>
      </c>
      <c r="C9" s="16">
        <f t="array" ref="C9">LET(
   valeur, XLOOKUP(A9, 'VMware Inventory'!A:A, 'VMware Inventory'!R:R, 0),
   IF(valeur="Unknown", Assumptions!$B$43, if(valeur=1,2,valeur))
)</f>
        <v>92</v>
      </c>
      <c r="D9" s="16">
        <f t="array" ref="D9">LET(
   valeur, XLOOKUP(A9, 'VMware Inventory'!A:A, 'VMware Inventory'!S:S, 0),
   IF(valeur="Unknown", Assumptions!$B$44, valeur)
)</f>
        <v>4400</v>
      </c>
      <c r="E9" s="16" t="str">
        <f>ifna(vlookup(B9&amp;"-"&amp;C9,'Ref. VM'!A:B,2,0),"Custom")</f>
        <v>Custom</v>
      </c>
      <c r="F9" s="16" t="str">
        <f t="shared" ref="F9:F74" si="3">"N2-"&amp;E9&amp;" vCPUs-CUD 3y"</f>
        <v>N2-Custom vCPUs-CUD 3y</v>
      </c>
      <c r="G9" s="16" t="str">
        <f t="shared" ref="G9:G74" si="4">"N2-"&amp;E9&amp;" RAM-CUD 3y"</f>
        <v>N2-Custom RAM-CUD 3y</v>
      </c>
      <c r="H9" s="15">
        <v>730.0</v>
      </c>
      <c r="I9" s="91">
        <f>((vlookup(F9,'SKU Pricing'!A:B,Assumptions!$B$2,0)*B9)+(vlookup(G9,'SKU Pricing'!A:B,Assumptions!$B$2,0)*C9))*H9</f>
        <v>358.3625422</v>
      </c>
      <c r="J9" s="15" t="s">
        <v>75</v>
      </c>
      <c r="K9" s="91">
        <f>vlookup(J9,'SKU Pricing'!A:B,Assumptions!$B$2,0)*D9</f>
        <v>866.8</v>
      </c>
      <c r="L9" s="91">
        <f t="shared" ref="L9:L74" si="5">I9+K9</f>
        <v>1225.162542</v>
      </c>
    </row>
    <row r="10">
      <c r="A10" s="61" t="s">
        <v>862</v>
      </c>
      <c r="B10" s="90">
        <f t="array" ref="B10">LET(
   valeur, XLOOKUP(A10, 'VMware Inventory'!A:A, 'VMware Inventory'!Q:Q, 0),
   IF(valeur="Unknown", Assumptions!$B$42, valeur)
)</f>
        <v>24</v>
      </c>
      <c r="C10" s="16">
        <f t="array" ref="C10">LET(
   valeur, XLOOKUP(A10, 'VMware Inventory'!A:A, 'VMware Inventory'!R:R, 0),
   IF(valeur="Unknown", Assumptions!$B$43, if(valeur=1,2,valeur))
)</f>
        <v>92</v>
      </c>
      <c r="D10" s="16">
        <f t="array" ref="D10">LET(
   valeur, XLOOKUP(A10, 'VMware Inventory'!A:A, 'VMware Inventory'!S:S, 0),
   IF(valeur="Unknown", Assumptions!$B$44, valeur)
)</f>
        <v>4387</v>
      </c>
      <c r="E10" s="16" t="str">
        <f>ifna(vlookup(B10&amp;"-"&amp;C10,'Ref. VM'!A:B,2,0),"Custom")</f>
        <v>Custom</v>
      </c>
      <c r="F10" s="16" t="str">
        <f t="shared" si="3"/>
        <v>N2-Custom vCPUs-CUD 3y</v>
      </c>
      <c r="G10" s="16" t="str">
        <f t="shared" si="4"/>
        <v>N2-Custom RAM-CUD 3y</v>
      </c>
      <c r="H10" s="15">
        <v>730.0</v>
      </c>
      <c r="I10" s="91">
        <f>((vlookup(F10,'SKU Pricing'!A:B,Assumptions!$B$2,0)*B10)+(vlookup(G10,'SKU Pricing'!A:B,Assumptions!$B$2,0)*C10))*H10</f>
        <v>459.5466742</v>
      </c>
      <c r="J10" s="15" t="s">
        <v>75</v>
      </c>
      <c r="K10" s="91">
        <f>vlookup(J10,'SKU Pricing'!A:B,Assumptions!$B$2,0)*D10</f>
        <v>864.239</v>
      </c>
      <c r="L10" s="91">
        <f t="shared" si="5"/>
        <v>1323.785674</v>
      </c>
    </row>
    <row r="11">
      <c r="A11" s="61" t="s">
        <v>863</v>
      </c>
      <c r="B11" s="90">
        <f t="array" ref="B11">LET(
   valeur, XLOOKUP(A11, 'VMware Inventory'!A:A, 'VMware Inventory'!Q:Q, 0),
   IF(valeur="Unknown", Assumptions!$B$42, valeur)
)</f>
        <v>16</v>
      </c>
      <c r="C11" s="16">
        <f t="array" ref="C11">LET(
   valeur, XLOOKUP(A11, 'VMware Inventory'!A:A, 'VMware Inventory'!R:R, 0),
   IF(valeur="Unknown", Assumptions!$B$43, if(valeur=1,2,valeur))
)</f>
        <v>64</v>
      </c>
      <c r="D11" s="16">
        <f t="array" ref="D11">LET(
   valeur, XLOOKUP(A11, 'VMware Inventory'!A:A, 'VMware Inventory'!S:S, 0),
   IF(valeur="Unknown", Assumptions!$B$44, valeur)
)</f>
        <v>4354</v>
      </c>
      <c r="E11" s="16" t="str">
        <f>ifna(vlookup(B11&amp;"-"&amp;C11,'Ref. VM'!A:B,2,0),"Custom")</f>
        <v>Predefined</v>
      </c>
      <c r="F11" s="16" t="str">
        <f t="shared" si="3"/>
        <v>N2-Predefined vCPUs-CUD 3y</v>
      </c>
      <c r="G11" s="16" t="str">
        <f t="shared" si="4"/>
        <v>N2-Predefined RAM-CUD 3y</v>
      </c>
      <c r="H11" s="15">
        <v>730.0</v>
      </c>
      <c r="I11" s="91">
        <f>((vlookup(F11,'SKU Pricing'!A:B,Assumptions!$B$2,0)*B11)+(vlookup(G11,'SKU Pricing'!A:B,Assumptions!$B$2,0)*C11))*H11</f>
        <v>296.0819264</v>
      </c>
      <c r="J11" s="15" t="s">
        <v>75</v>
      </c>
      <c r="K11" s="91">
        <f>vlookup(J11,'SKU Pricing'!A:B,Assumptions!$B$2,0)*D11</f>
        <v>857.738</v>
      </c>
      <c r="L11" s="91">
        <f t="shared" si="5"/>
        <v>1153.819926</v>
      </c>
    </row>
    <row r="12">
      <c r="A12" s="61" t="s">
        <v>864</v>
      </c>
      <c r="B12" s="90">
        <f t="array" ref="B12">LET(
   valeur, XLOOKUP(A12, 'VMware Inventory'!A:A, 'VMware Inventory'!Q:Q, 0),
   IF(valeur="Unknown", Assumptions!$B$42, valeur)
)</f>
        <v>16</v>
      </c>
      <c r="C12" s="16">
        <f t="array" ref="C12">LET(
   valeur, XLOOKUP(A12, 'VMware Inventory'!A:A, 'VMware Inventory'!R:R, 0),
   IF(valeur="Unknown", Assumptions!$B$43, if(valeur=1,2,valeur))
)</f>
        <v>16</v>
      </c>
      <c r="D12" s="16">
        <f t="array" ref="D12">LET(
   valeur, XLOOKUP(A12, 'VMware Inventory'!A:A, 'VMware Inventory'!S:S, 0),
   IF(valeur="Unknown", Assumptions!$B$44, valeur)
)</f>
        <v>410</v>
      </c>
      <c r="E12" s="16" t="str">
        <f>ifna(vlookup(B12&amp;"-"&amp;C12,'Ref. VM'!A:B,2,0),"Custom")</f>
        <v>Predefined</v>
      </c>
      <c r="F12" s="16" t="str">
        <f t="shared" si="3"/>
        <v>N2-Predefined vCPUs-CUD 3y</v>
      </c>
      <c r="G12" s="16" t="str">
        <f t="shared" si="4"/>
        <v>N2-Predefined RAM-CUD 3y</v>
      </c>
      <c r="H12" s="15">
        <v>730.0</v>
      </c>
      <c r="I12" s="91">
        <f>((vlookup(F12,'SKU Pricing'!A:B,Assumptions!$B$2,0)*B12)+(vlookup(G12,'SKU Pricing'!A:B,Assumptions!$B$2,0)*C12))*H12</f>
        <v>218.5692416</v>
      </c>
      <c r="J12" s="15" t="s">
        <v>75</v>
      </c>
      <c r="K12" s="91">
        <f>vlookup(J12,'SKU Pricing'!A:B,Assumptions!$B$2,0)*D12</f>
        <v>80.77</v>
      </c>
      <c r="L12" s="91">
        <f t="shared" si="5"/>
        <v>299.3392416</v>
      </c>
    </row>
    <row r="13">
      <c r="A13" s="61" t="s">
        <v>865</v>
      </c>
      <c r="B13" s="90">
        <f t="array" ref="B13">LET(
   valeur, XLOOKUP(A13, 'VMware Inventory'!A:A, 'VMware Inventory'!Q:Q, 0),
   IF(valeur="Unknown", Assumptions!$B$42, valeur)
)</f>
        <v>8</v>
      </c>
      <c r="C13" s="16">
        <f t="array" ref="C13">LET(
   valeur, XLOOKUP(A13, 'VMware Inventory'!A:A, 'VMware Inventory'!R:R, 0),
   IF(valeur="Unknown", Assumptions!$B$43, if(valeur=1,2,valeur))
)</f>
        <v>32</v>
      </c>
      <c r="D13" s="16">
        <f t="array" ref="D13">LET(
   valeur, XLOOKUP(A13, 'VMware Inventory'!A:A, 'VMware Inventory'!S:S, 0),
   IF(valeur="Unknown", Assumptions!$B$44, valeur)
)</f>
        <v>1421</v>
      </c>
      <c r="E13" s="16" t="str">
        <f>ifna(vlookup(B13&amp;"-"&amp;C13,'Ref. VM'!A:B,2,0),"Custom")</f>
        <v>Predefined</v>
      </c>
      <c r="F13" s="16" t="str">
        <f t="shared" si="3"/>
        <v>N2-Predefined vCPUs-CUD 3y</v>
      </c>
      <c r="G13" s="16" t="str">
        <f t="shared" si="4"/>
        <v>N2-Predefined RAM-CUD 3y</v>
      </c>
      <c r="H13" s="15">
        <v>730.0</v>
      </c>
      <c r="I13" s="91">
        <f>((vlookup(F13,'SKU Pricing'!A:B,Assumptions!$B$2,0)*B13)+(vlookup(G13,'SKU Pricing'!A:B,Assumptions!$B$2,0)*C13))*H13</f>
        <v>148.0409632</v>
      </c>
      <c r="J13" s="15" t="s">
        <v>75</v>
      </c>
      <c r="K13" s="91">
        <f>vlookup(J13,'SKU Pricing'!A:B,Assumptions!$B$2,0)*D13</f>
        <v>279.937</v>
      </c>
      <c r="L13" s="91">
        <f t="shared" si="5"/>
        <v>427.9779632</v>
      </c>
    </row>
    <row r="14">
      <c r="A14" s="61" t="s">
        <v>866</v>
      </c>
      <c r="B14" s="90">
        <f t="array" ref="B14">LET(
   valeur, XLOOKUP(A14, 'VMware Inventory'!A:A, 'VMware Inventory'!Q:Q, 0),
   IF(valeur="Unknown", Assumptions!$B$42, valeur)
)</f>
        <v>8</v>
      </c>
      <c r="C14" s="16">
        <f t="array" ref="C14">LET(
   valeur, XLOOKUP(A14, 'VMware Inventory'!A:A, 'VMware Inventory'!R:R, 0),
   IF(valeur="Unknown", Assumptions!$B$43, if(valeur=1,2,valeur))
)</f>
        <v>32</v>
      </c>
      <c r="D14" s="16">
        <f t="array" ref="D14">LET(
   valeur, XLOOKUP(A14, 'VMware Inventory'!A:A, 'VMware Inventory'!S:S, 0),
   IF(valeur="Unknown", Assumptions!$B$44, valeur)
)</f>
        <v>1421</v>
      </c>
      <c r="E14" s="16" t="str">
        <f>ifna(vlookup(B14&amp;"-"&amp;C14,'Ref. VM'!A:B,2,0),"Custom")</f>
        <v>Predefined</v>
      </c>
      <c r="F14" s="16" t="str">
        <f t="shared" si="3"/>
        <v>N2-Predefined vCPUs-CUD 3y</v>
      </c>
      <c r="G14" s="16" t="str">
        <f t="shared" si="4"/>
        <v>N2-Predefined RAM-CUD 3y</v>
      </c>
      <c r="H14" s="15">
        <v>730.0</v>
      </c>
      <c r="I14" s="91">
        <f>((vlookup(F14,'SKU Pricing'!A:B,Assumptions!$B$2,0)*B14)+(vlookup(G14,'SKU Pricing'!A:B,Assumptions!$B$2,0)*C14))*H14</f>
        <v>148.0409632</v>
      </c>
      <c r="J14" s="15" t="s">
        <v>75</v>
      </c>
      <c r="K14" s="91">
        <f>vlookup(J14,'SKU Pricing'!A:B,Assumptions!$B$2,0)*D14</f>
        <v>279.937</v>
      </c>
      <c r="L14" s="91">
        <f t="shared" si="5"/>
        <v>427.9779632</v>
      </c>
    </row>
    <row r="15">
      <c r="A15" s="61" t="s">
        <v>867</v>
      </c>
      <c r="B15" s="90">
        <f t="array" ref="B15">LET(
   valeur, XLOOKUP(A15, 'VMware Inventory'!A:A, 'VMware Inventory'!Q:Q, 0),
   IF(valeur="Unknown", Assumptions!$B$42, valeur)
)</f>
        <v>8</v>
      </c>
      <c r="C15" s="16">
        <f t="array" ref="C15">LET(
   valeur, XLOOKUP(A15, 'VMware Inventory'!A:A, 'VMware Inventory'!R:R, 0),
   IF(valeur="Unknown", Assumptions!$B$43, if(valeur=1,2,valeur))
)</f>
        <v>32</v>
      </c>
      <c r="D15" s="16">
        <f t="array" ref="D15">LET(
   valeur, XLOOKUP(A15, 'VMware Inventory'!A:A, 'VMware Inventory'!S:S, 0),
   IF(valeur="Unknown", Assumptions!$B$44, valeur)
)</f>
        <v>1421</v>
      </c>
      <c r="E15" s="16" t="str">
        <f>ifna(vlookup(B15&amp;"-"&amp;C15,'Ref. VM'!A:B,2,0),"Custom")</f>
        <v>Predefined</v>
      </c>
      <c r="F15" s="16" t="str">
        <f t="shared" si="3"/>
        <v>N2-Predefined vCPUs-CUD 3y</v>
      </c>
      <c r="G15" s="16" t="str">
        <f t="shared" si="4"/>
        <v>N2-Predefined RAM-CUD 3y</v>
      </c>
      <c r="H15" s="15">
        <v>730.0</v>
      </c>
      <c r="I15" s="91">
        <f>((vlookup(F15,'SKU Pricing'!A:B,Assumptions!$B$2,0)*B15)+(vlookup(G15,'SKU Pricing'!A:B,Assumptions!$B$2,0)*C15))*H15</f>
        <v>148.0409632</v>
      </c>
      <c r="J15" s="15" t="s">
        <v>75</v>
      </c>
      <c r="K15" s="91">
        <f>vlookup(J15,'SKU Pricing'!A:B,Assumptions!$B$2,0)*D15</f>
        <v>279.937</v>
      </c>
      <c r="L15" s="91">
        <f t="shared" si="5"/>
        <v>427.9779632</v>
      </c>
    </row>
    <row r="16">
      <c r="A16" s="61" t="s">
        <v>868</v>
      </c>
      <c r="B16" s="90">
        <f t="array" ref="B16">LET(
   valeur, XLOOKUP(A16, 'VMware Inventory'!A:A, 'VMware Inventory'!Q:Q, 0),
   IF(valeur="Unknown", Assumptions!$B$42, valeur)
)</f>
        <v>8</v>
      </c>
      <c r="C16" s="16">
        <f t="array" ref="C16">LET(
   valeur, XLOOKUP(A16, 'VMware Inventory'!A:A, 'VMware Inventory'!R:R, 0),
   IF(valeur="Unknown", Assumptions!$B$43, if(valeur=1,2,valeur))
)</f>
        <v>32</v>
      </c>
      <c r="D16" s="16">
        <f t="array" ref="D16">LET(
   valeur, XLOOKUP(A16, 'VMware Inventory'!A:A, 'VMware Inventory'!S:S, 0),
   IF(valeur="Unknown", Assumptions!$B$44, valeur)
)</f>
        <v>1421</v>
      </c>
      <c r="E16" s="16" t="str">
        <f>ifna(vlookup(B16&amp;"-"&amp;C16,'Ref. VM'!A:B,2,0),"Custom")</f>
        <v>Predefined</v>
      </c>
      <c r="F16" s="16" t="str">
        <f t="shared" si="3"/>
        <v>N2-Predefined vCPUs-CUD 3y</v>
      </c>
      <c r="G16" s="16" t="str">
        <f t="shared" si="4"/>
        <v>N2-Predefined RAM-CUD 3y</v>
      </c>
      <c r="H16" s="15">
        <v>730.0</v>
      </c>
      <c r="I16" s="91">
        <f>((vlookup(F16,'SKU Pricing'!A:B,Assumptions!$B$2,0)*B16)+(vlookup(G16,'SKU Pricing'!A:B,Assumptions!$B$2,0)*C16))*H16</f>
        <v>148.0409632</v>
      </c>
      <c r="J16" s="15" t="s">
        <v>75</v>
      </c>
      <c r="K16" s="91">
        <f>vlookup(J16,'SKU Pricing'!A:B,Assumptions!$B$2,0)*D16</f>
        <v>279.937</v>
      </c>
      <c r="L16" s="91">
        <f t="shared" si="5"/>
        <v>427.9779632</v>
      </c>
    </row>
    <row r="17">
      <c r="A17" s="61" t="s">
        <v>869</v>
      </c>
      <c r="B17" s="90">
        <f t="array" ref="B17">LET(
   valeur, XLOOKUP(A17, 'VMware Inventory'!A:A, 'VMware Inventory'!Q:Q, 0),
   IF(valeur="Unknown", Assumptions!$B$42, valeur)
)</f>
        <v>2</v>
      </c>
      <c r="C17" s="16">
        <f t="array" ref="C17">LET(
   valeur, XLOOKUP(A17, 'VMware Inventory'!A:A, 'VMware Inventory'!R:R, 0),
   IF(valeur="Unknown", Assumptions!$B$43, if(valeur=1,2,valeur))
)</f>
        <v>2</v>
      </c>
      <c r="D17" s="16">
        <f t="array" ref="D17">LET(
   valeur, XLOOKUP(A17, 'VMware Inventory'!A:A, 'VMware Inventory'!S:S, 0),
   IF(valeur="Unknown", Assumptions!$B$44, valeur)
)</f>
        <v>14</v>
      </c>
      <c r="E17" s="16" t="str">
        <f>ifna(vlookup(B17&amp;"-"&amp;C17,'Ref. VM'!A:B,2,0),"Custom")</f>
        <v>Custom</v>
      </c>
      <c r="F17" s="16" t="str">
        <f t="shared" si="3"/>
        <v>N2-Custom vCPUs-CUD 3y</v>
      </c>
      <c r="G17" s="16" t="str">
        <f t="shared" si="4"/>
        <v>N2-Custom RAM-CUD 3y</v>
      </c>
      <c r="H17" s="15">
        <v>730.0</v>
      </c>
      <c r="I17" s="91">
        <f>((vlookup(F17,'SKU Pricing'!A:B,Assumptions!$B$2,0)*B17)+(vlookup(G17,'SKU Pricing'!A:B,Assumptions!$B$2,0)*C17))*H17</f>
        <v>28.68721296</v>
      </c>
      <c r="J17" s="15" t="s">
        <v>75</v>
      </c>
      <c r="K17" s="91">
        <f>vlookup(J17,'SKU Pricing'!A:B,Assumptions!$B$2,0)*D17</f>
        <v>2.758</v>
      </c>
      <c r="L17" s="91">
        <f t="shared" si="5"/>
        <v>31.44521296</v>
      </c>
    </row>
    <row r="18">
      <c r="A18" s="61" t="s">
        <v>870</v>
      </c>
      <c r="B18" s="90">
        <f t="array" ref="B18">LET(
   valeur, XLOOKUP(A18, 'VMware Inventory'!A:A, 'VMware Inventory'!Q:Q, 0),
   IF(valeur="Unknown", Assumptions!$B$42, valeur)
)</f>
        <v>24</v>
      </c>
      <c r="C18" s="16">
        <f t="array" ref="C18">LET(
   valeur, XLOOKUP(A18, 'VMware Inventory'!A:A, 'VMware Inventory'!R:R, 0),
   IF(valeur="Unknown", Assumptions!$B$43, if(valeur=1,2,valeur))
)</f>
        <v>48</v>
      </c>
      <c r="D18" s="16">
        <f t="array" ref="D18">LET(
   valeur, XLOOKUP(A18, 'VMware Inventory'!A:A, 'VMware Inventory'!S:S, 0),
   IF(valeur="Unknown", Assumptions!$B$44, valeur)
)</f>
        <v>365</v>
      </c>
      <c r="E18" s="16" t="str">
        <f>ifna(vlookup(B18&amp;"-"&amp;C18,'Ref. VM'!A:B,2,0),"Custom")</f>
        <v>Custom</v>
      </c>
      <c r="F18" s="16" t="str">
        <f t="shared" si="3"/>
        <v>N2-Custom vCPUs-CUD 3y</v>
      </c>
      <c r="G18" s="16" t="str">
        <f t="shared" si="4"/>
        <v>N2-Custom RAM-CUD 3y</v>
      </c>
      <c r="H18" s="15">
        <v>730.0</v>
      </c>
      <c r="I18" s="91">
        <f>((vlookup(F18,'SKU Pricing'!A:B,Assumptions!$B$2,0)*B18)+(vlookup(G18,'SKU Pricing'!A:B,Assumptions!$B$2,0)*C18))*H18</f>
        <v>384.940715</v>
      </c>
      <c r="J18" s="15" t="s">
        <v>75</v>
      </c>
      <c r="K18" s="91">
        <f>vlookup(J18,'SKU Pricing'!A:B,Assumptions!$B$2,0)*D18</f>
        <v>71.905</v>
      </c>
      <c r="L18" s="91">
        <f t="shared" si="5"/>
        <v>456.845715</v>
      </c>
    </row>
    <row r="19">
      <c r="A19" s="61" t="s">
        <v>871</v>
      </c>
      <c r="B19" s="90">
        <f t="array" ref="B19">LET(
   valeur, XLOOKUP(A19, 'VMware Inventory'!A:A, 'VMware Inventory'!Q:Q, 0),
   IF(valeur="Unknown", Assumptions!$B$42, valeur)
)</f>
        <v>24</v>
      </c>
      <c r="C19" s="16">
        <f t="array" ref="C19">LET(
   valeur, XLOOKUP(A19, 'VMware Inventory'!A:A, 'VMware Inventory'!R:R, 0),
   IF(valeur="Unknown", Assumptions!$B$43, if(valeur=1,2,valeur))
)</f>
        <v>48</v>
      </c>
      <c r="D19" s="16">
        <f t="array" ref="D19">LET(
   valeur, XLOOKUP(A19, 'VMware Inventory'!A:A, 'VMware Inventory'!S:S, 0),
   IF(valeur="Unknown", Assumptions!$B$44, valeur)
)</f>
        <v>365</v>
      </c>
      <c r="E19" s="16" t="str">
        <f>ifna(vlookup(B19&amp;"-"&amp;C19,'Ref. VM'!A:B,2,0),"Custom")</f>
        <v>Custom</v>
      </c>
      <c r="F19" s="16" t="str">
        <f t="shared" si="3"/>
        <v>N2-Custom vCPUs-CUD 3y</v>
      </c>
      <c r="G19" s="16" t="str">
        <f t="shared" si="4"/>
        <v>N2-Custom RAM-CUD 3y</v>
      </c>
      <c r="H19" s="15">
        <v>730.0</v>
      </c>
      <c r="I19" s="91">
        <f>((vlookup(F19,'SKU Pricing'!A:B,Assumptions!$B$2,0)*B19)+(vlookup(G19,'SKU Pricing'!A:B,Assumptions!$B$2,0)*C19))*H19</f>
        <v>384.940715</v>
      </c>
      <c r="J19" s="15" t="s">
        <v>75</v>
      </c>
      <c r="K19" s="91">
        <f>vlookup(J19,'SKU Pricing'!A:B,Assumptions!$B$2,0)*D19</f>
        <v>71.905</v>
      </c>
      <c r="L19" s="91">
        <f t="shared" si="5"/>
        <v>456.845715</v>
      </c>
    </row>
    <row r="20">
      <c r="A20" s="61" t="s">
        <v>872</v>
      </c>
      <c r="B20" s="90">
        <f t="array" ref="B20">LET(
   valeur, XLOOKUP(A20, 'VMware Inventory'!A:A, 'VMware Inventory'!Q:Q, 0),
   IF(valeur="Unknown", Assumptions!$B$42, valeur)
)</f>
        <v>24</v>
      </c>
      <c r="C20" s="16">
        <f t="array" ref="C20">LET(
   valeur, XLOOKUP(A20, 'VMware Inventory'!A:A, 'VMware Inventory'!R:R, 0),
   IF(valeur="Unknown", Assumptions!$B$43, if(valeur=1,2,valeur))
)</f>
        <v>48</v>
      </c>
      <c r="D20" s="16">
        <f t="array" ref="D20">LET(
   valeur, XLOOKUP(A20, 'VMware Inventory'!A:A, 'VMware Inventory'!S:S, 0),
   IF(valeur="Unknown", Assumptions!$B$44, valeur)
)</f>
        <v>365</v>
      </c>
      <c r="E20" s="16" t="str">
        <f>ifna(vlookup(B20&amp;"-"&amp;C20,'Ref. VM'!A:B,2,0),"Custom")</f>
        <v>Custom</v>
      </c>
      <c r="F20" s="16" t="str">
        <f t="shared" si="3"/>
        <v>N2-Custom vCPUs-CUD 3y</v>
      </c>
      <c r="G20" s="16" t="str">
        <f t="shared" si="4"/>
        <v>N2-Custom RAM-CUD 3y</v>
      </c>
      <c r="H20" s="15">
        <v>730.0</v>
      </c>
      <c r="I20" s="91">
        <f>((vlookup(F20,'SKU Pricing'!A:B,Assumptions!$B$2,0)*B20)+(vlookup(G20,'SKU Pricing'!A:B,Assumptions!$B$2,0)*C20))*H20</f>
        <v>384.940715</v>
      </c>
      <c r="J20" s="15" t="s">
        <v>75</v>
      </c>
      <c r="K20" s="91">
        <f>vlookup(J20,'SKU Pricing'!A:B,Assumptions!$B$2,0)*D20</f>
        <v>71.905</v>
      </c>
      <c r="L20" s="91">
        <f t="shared" si="5"/>
        <v>456.845715</v>
      </c>
    </row>
    <row r="21">
      <c r="A21" s="61" t="s">
        <v>873</v>
      </c>
      <c r="B21" s="90">
        <f t="array" ref="B21">LET(
   valeur, XLOOKUP(A21, 'VMware Inventory'!A:A, 'VMware Inventory'!Q:Q, 0),
   IF(valeur="Unknown", Assumptions!$B$42, valeur)
)</f>
        <v>8</v>
      </c>
      <c r="C21" s="16">
        <f t="array" ref="C21">LET(
   valeur, XLOOKUP(A21, 'VMware Inventory'!A:A, 'VMware Inventory'!R:R, 0),
   IF(valeur="Unknown", Assumptions!$B$43, if(valeur=1,2,valeur))
)</f>
        <v>32</v>
      </c>
      <c r="D21" s="16">
        <f t="array" ref="D21">LET(
   valeur, XLOOKUP(A21, 'VMware Inventory'!A:A, 'VMware Inventory'!S:S, 0),
   IF(valeur="Unknown", Assumptions!$B$44, valeur)
)</f>
        <v>1421</v>
      </c>
      <c r="E21" s="16" t="str">
        <f>ifna(vlookup(B21&amp;"-"&amp;C21,'Ref. VM'!A:B,2,0),"Custom")</f>
        <v>Predefined</v>
      </c>
      <c r="F21" s="16" t="str">
        <f t="shared" si="3"/>
        <v>N2-Predefined vCPUs-CUD 3y</v>
      </c>
      <c r="G21" s="16" t="str">
        <f t="shared" si="4"/>
        <v>N2-Predefined RAM-CUD 3y</v>
      </c>
      <c r="H21" s="15">
        <v>730.0</v>
      </c>
      <c r="I21" s="91">
        <f>((vlookup(F21,'SKU Pricing'!A:B,Assumptions!$B$2,0)*B21)+(vlookup(G21,'SKU Pricing'!A:B,Assumptions!$B$2,0)*C21))*H21</f>
        <v>148.0409632</v>
      </c>
      <c r="J21" s="15" t="s">
        <v>75</v>
      </c>
      <c r="K21" s="91">
        <f>vlookup(J21,'SKU Pricing'!A:B,Assumptions!$B$2,0)*D21</f>
        <v>279.937</v>
      </c>
      <c r="L21" s="91">
        <f t="shared" si="5"/>
        <v>427.9779632</v>
      </c>
    </row>
    <row r="22">
      <c r="A22" s="61" t="s">
        <v>874</v>
      </c>
      <c r="B22" s="90">
        <f t="array" ref="B22">LET(
   valeur, XLOOKUP(A22, 'VMware Inventory'!A:A, 'VMware Inventory'!Q:Q, 0),
   IF(valeur="Unknown", Assumptions!$B$42, valeur)
)</f>
        <v>8</v>
      </c>
      <c r="C22" s="16">
        <f t="array" ref="C22">LET(
   valeur, XLOOKUP(A22, 'VMware Inventory'!A:A, 'VMware Inventory'!R:R, 0),
   IF(valeur="Unknown", Assumptions!$B$43, if(valeur=1,2,valeur))
)</f>
        <v>32</v>
      </c>
      <c r="D22" s="16">
        <f t="array" ref="D22">LET(
   valeur, XLOOKUP(A22, 'VMware Inventory'!A:A, 'VMware Inventory'!S:S, 0),
   IF(valeur="Unknown", Assumptions!$B$44, valeur)
)</f>
        <v>1421</v>
      </c>
      <c r="E22" s="16" t="str">
        <f>ifna(vlookup(B22&amp;"-"&amp;C22,'Ref. VM'!A:B,2,0),"Custom")</f>
        <v>Predefined</v>
      </c>
      <c r="F22" s="16" t="str">
        <f t="shared" si="3"/>
        <v>N2-Predefined vCPUs-CUD 3y</v>
      </c>
      <c r="G22" s="16" t="str">
        <f t="shared" si="4"/>
        <v>N2-Predefined RAM-CUD 3y</v>
      </c>
      <c r="H22" s="15">
        <v>730.0</v>
      </c>
      <c r="I22" s="91">
        <f>((vlookup(F22,'SKU Pricing'!A:B,Assumptions!$B$2,0)*B22)+(vlookup(G22,'SKU Pricing'!A:B,Assumptions!$B$2,0)*C22))*H22</f>
        <v>148.0409632</v>
      </c>
      <c r="J22" s="15" t="s">
        <v>75</v>
      </c>
      <c r="K22" s="91">
        <f>vlookup(J22,'SKU Pricing'!A:B,Assumptions!$B$2,0)*D22</f>
        <v>279.937</v>
      </c>
      <c r="L22" s="91">
        <f t="shared" si="5"/>
        <v>427.9779632</v>
      </c>
    </row>
    <row r="23">
      <c r="A23" s="61" t="s">
        <v>875</v>
      </c>
      <c r="B23" s="90">
        <f t="array" ref="B23">LET(
   valeur, XLOOKUP(A23, 'VMware Inventory'!A:A, 'VMware Inventory'!Q:Q, 0),
   IF(valeur="Unknown", Assumptions!$B$42, valeur)
)</f>
        <v>8</v>
      </c>
      <c r="C23" s="16">
        <f t="array" ref="C23">LET(
   valeur, XLOOKUP(A23, 'VMware Inventory'!A:A, 'VMware Inventory'!R:R, 0),
   IF(valeur="Unknown", Assumptions!$B$43, if(valeur=1,2,valeur))
)</f>
        <v>32</v>
      </c>
      <c r="D23" s="16">
        <f t="array" ref="D23">LET(
   valeur, XLOOKUP(A23, 'VMware Inventory'!A:A, 'VMware Inventory'!S:S, 0),
   IF(valeur="Unknown", Assumptions!$B$44, valeur)
)</f>
        <v>1421</v>
      </c>
      <c r="E23" s="16" t="str">
        <f>ifna(vlookup(B23&amp;"-"&amp;C23,'Ref. VM'!A:B,2,0),"Custom")</f>
        <v>Predefined</v>
      </c>
      <c r="F23" s="16" t="str">
        <f t="shared" si="3"/>
        <v>N2-Predefined vCPUs-CUD 3y</v>
      </c>
      <c r="G23" s="16" t="str">
        <f t="shared" si="4"/>
        <v>N2-Predefined RAM-CUD 3y</v>
      </c>
      <c r="H23" s="15">
        <v>730.0</v>
      </c>
      <c r="I23" s="91">
        <f>((vlookup(F23,'SKU Pricing'!A:B,Assumptions!$B$2,0)*B23)+(vlookup(G23,'SKU Pricing'!A:B,Assumptions!$B$2,0)*C23))*H23</f>
        <v>148.0409632</v>
      </c>
      <c r="J23" s="15" t="s">
        <v>75</v>
      </c>
      <c r="K23" s="91">
        <f>vlookup(J23,'SKU Pricing'!A:B,Assumptions!$B$2,0)*D23</f>
        <v>279.937</v>
      </c>
      <c r="L23" s="91">
        <f t="shared" si="5"/>
        <v>427.9779632</v>
      </c>
    </row>
    <row r="24">
      <c r="A24" s="61" t="s">
        <v>876</v>
      </c>
      <c r="B24" s="90">
        <f t="array" ref="B24">LET(
   valeur, XLOOKUP(A24, 'VMware Inventory'!A:A, 'VMware Inventory'!Q:Q, 0),
   IF(valeur="Unknown", Assumptions!$B$42, valeur)
)</f>
        <v>8</v>
      </c>
      <c r="C24" s="16">
        <f t="array" ref="C24">LET(
   valeur, XLOOKUP(A24, 'VMware Inventory'!A:A, 'VMware Inventory'!R:R, 0),
   IF(valeur="Unknown", Assumptions!$B$43, if(valeur=1,2,valeur))
)</f>
        <v>32</v>
      </c>
      <c r="D24" s="16">
        <f t="array" ref="D24">LET(
   valeur, XLOOKUP(A24, 'VMware Inventory'!A:A, 'VMware Inventory'!S:S, 0),
   IF(valeur="Unknown", Assumptions!$B$44, valeur)
)</f>
        <v>1421</v>
      </c>
      <c r="E24" s="16" t="str">
        <f>ifna(vlookup(B24&amp;"-"&amp;C24,'Ref. VM'!A:B,2,0),"Custom")</f>
        <v>Predefined</v>
      </c>
      <c r="F24" s="16" t="str">
        <f t="shared" si="3"/>
        <v>N2-Predefined vCPUs-CUD 3y</v>
      </c>
      <c r="G24" s="16" t="str">
        <f t="shared" si="4"/>
        <v>N2-Predefined RAM-CUD 3y</v>
      </c>
      <c r="H24" s="15">
        <v>730.0</v>
      </c>
      <c r="I24" s="91">
        <f>((vlookup(F24,'SKU Pricing'!A:B,Assumptions!$B$2,0)*B24)+(vlookup(G24,'SKU Pricing'!A:B,Assumptions!$B$2,0)*C24))*H24</f>
        <v>148.0409632</v>
      </c>
      <c r="J24" s="15" t="s">
        <v>75</v>
      </c>
      <c r="K24" s="91">
        <f>vlookup(J24,'SKU Pricing'!A:B,Assumptions!$B$2,0)*D24</f>
        <v>279.937</v>
      </c>
      <c r="L24" s="91">
        <f t="shared" si="5"/>
        <v>427.9779632</v>
      </c>
    </row>
    <row r="25">
      <c r="A25" s="61" t="s">
        <v>877</v>
      </c>
      <c r="B25" s="90">
        <f t="array" ref="B25">LET(
   valeur, XLOOKUP(A25, 'VMware Inventory'!A:A, 'VMware Inventory'!Q:Q, 0),
   IF(valeur="Unknown", Assumptions!$B$42, valeur)
)</f>
        <v>2</v>
      </c>
      <c r="C25" s="16">
        <f t="array" ref="C25">LET(
   valeur, XLOOKUP(A25, 'VMware Inventory'!A:A, 'VMware Inventory'!R:R, 0),
   IF(valeur="Unknown", Assumptions!$B$43, if(valeur=1,2,valeur))
)</f>
        <v>2</v>
      </c>
      <c r="D25" s="16">
        <f t="array" ref="D25">LET(
   valeur, XLOOKUP(A25, 'VMware Inventory'!A:A, 'VMware Inventory'!S:S, 0),
   IF(valeur="Unknown", Assumptions!$B$44, valeur)
)</f>
        <v>14</v>
      </c>
      <c r="E25" s="16" t="str">
        <f>ifna(vlookup(B25&amp;"-"&amp;C25,'Ref. VM'!A:B,2,0),"Custom")</f>
        <v>Custom</v>
      </c>
      <c r="F25" s="16" t="str">
        <f t="shared" si="3"/>
        <v>N2-Custom vCPUs-CUD 3y</v>
      </c>
      <c r="G25" s="16" t="str">
        <f t="shared" si="4"/>
        <v>N2-Custom RAM-CUD 3y</v>
      </c>
      <c r="H25" s="15">
        <v>730.0</v>
      </c>
      <c r="I25" s="91">
        <f>((vlookup(F25,'SKU Pricing'!A:B,Assumptions!$B$2,0)*B25)+(vlookup(G25,'SKU Pricing'!A:B,Assumptions!$B$2,0)*C25))*H25</f>
        <v>28.68721296</v>
      </c>
      <c r="J25" s="15" t="s">
        <v>75</v>
      </c>
      <c r="K25" s="91">
        <f>vlookup(J25,'SKU Pricing'!A:B,Assumptions!$B$2,0)*D25</f>
        <v>2.758</v>
      </c>
      <c r="L25" s="91">
        <f t="shared" si="5"/>
        <v>31.44521296</v>
      </c>
    </row>
    <row r="26">
      <c r="A26" s="61" t="s">
        <v>878</v>
      </c>
      <c r="B26" s="90">
        <f t="array" ref="B26">LET(
   valeur, XLOOKUP(A26, 'VMware Inventory'!A:A, 'VMware Inventory'!Q:Q, 0),
   IF(valeur="Unknown", Assumptions!$B$42, valeur)
)</f>
        <v>24</v>
      </c>
      <c r="C26" s="16">
        <f t="array" ref="C26">LET(
   valeur, XLOOKUP(A26, 'VMware Inventory'!A:A, 'VMware Inventory'!R:R, 0),
   IF(valeur="Unknown", Assumptions!$B$43, if(valeur=1,2,valeur))
)</f>
        <v>48</v>
      </c>
      <c r="D26" s="16">
        <f t="array" ref="D26">LET(
   valeur, XLOOKUP(A26, 'VMware Inventory'!A:A, 'VMware Inventory'!S:S, 0),
   IF(valeur="Unknown", Assumptions!$B$44, valeur)
)</f>
        <v>365</v>
      </c>
      <c r="E26" s="16" t="str">
        <f>ifna(vlookup(B26&amp;"-"&amp;C26,'Ref. VM'!A:B,2,0),"Custom")</f>
        <v>Custom</v>
      </c>
      <c r="F26" s="16" t="str">
        <f t="shared" si="3"/>
        <v>N2-Custom vCPUs-CUD 3y</v>
      </c>
      <c r="G26" s="16" t="str">
        <f t="shared" si="4"/>
        <v>N2-Custom RAM-CUD 3y</v>
      </c>
      <c r="H26" s="15">
        <v>730.0</v>
      </c>
      <c r="I26" s="91">
        <f>((vlookup(F26,'SKU Pricing'!A:B,Assumptions!$B$2,0)*B26)+(vlookup(G26,'SKU Pricing'!A:B,Assumptions!$B$2,0)*C26))*H26</f>
        <v>384.940715</v>
      </c>
      <c r="J26" s="15" t="s">
        <v>75</v>
      </c>
      <c r="K26" s="91">
        <f>vlookup(J26,'SKU Pricing'!A:B,Assumptions!$B$2,0)*D26</f>
        <v>71.905</v>
      </c>
      <c r="L26" s="91">
        <f t="shared" si="5"/>
        <v>456.845715</v>
      </c>
    </row>
    <row r="27">
      <c r="A27" s="61" t="s">
        <v>882</v>
      </c>
      <c r="B27" s="90">
        <f t="array" ref="B27">LET(
   valeur, XLOOKUP(A27, 'VMware Inventory'!A:A, 'VMware Inventory'!Q:Q, 0),
   IF(valeur="Unknown", Assumptions!$B$42, valeur)
)</f>
        <v>8</v>
      </c>
      <c r="C27" s="16">
        <f t="array" ref="C27">LET(
   valeur, XLOOKUP(A27, 'VMware Inventory'!A:A, 'VMware Inventory'!R:R, 0),
   IF(valeur="Unknown", Assumptions!$B$43, if(valeur=1,2,valeur))
)</f>
        <v>32</v>
      </c>
      <c r="D27" s="16">
        <f t="array" ref="D27">LET(
   valeur, XLOOKUP(A27, 'VMware Inventory'!A:A, 'VMware Inventory'!S:S, 0),
   IF(valeur="Unknown", Assumptions!$B$44, valeur)
)</f>
        <v>1421</v>
      </c>
      <c r="E27" s="16" t="str">
        <f>ifna(vlookup(B27&amp;"-"&amp;C27,'Ref. VM'!A:B,2,0),"Custom")</f>
        <v>Predefined</v>
      </c>
      <c r="F27" s="16" t="str">
        <f t="shared" si="3"/>
        <v>N2-Predefined vCPUs-CUD 3y</v>
      </c>
      <c r="G27" s="16" t="str">
        <f t="shared" si="4"/>
        <v>N2-Predefined RAM-CUD 3y</v>
      </c>
      <c r="H27" s="15">
        <v>730.0</v>
      </c>
      <c r="I27" s="91">
        <f>((vlookup(F27,'SKU Pricing'!A:B,Assumptions!$B$2,0)*B27)+(vlookup(G27,'SKU Pricing'!A:B,Assumptions!$B$2,0)*C27))*H27</f>
        <v>148.0409632</v>
      </c>
      <c r="J27" s="15" t="s">
        <v>75</v>
      </c>
      <c r="K27" s="91">
        <f>vlookup(J27,'SKU Pricing'!A:B,Assumptions!$B$2,0)*D27</f>
        <v>279.937</v>
      </c>
      <c r="L27" s="91">
        <f t="shared" si="5"/>
        <v>427.9779632</v>
      </c>
    </row>
    <row r="28">
      <c r="A28" s="61" t="s">
        <v>883</v>
      </c>
      <c r="B28" s="90">
        <f t="array" ref="B28">LET(
   valeur, XLOOKUP(A28, 'VMware Inventory'!A:A, 'VMware Inventory'!Q:Q, 0),
   IF(valeur="Unknown", Assumptions!$B$42, valeur)
)</f>
        <v>8</v>
      </c>
      <c r="C28" s="16">
        <f t="array" ref="C28">LET(
   valeur, XLOOKUP(A28, 'VMware Inventory'!A:A, 'VMware Inventory'!R:R, 0),
   IF(valeur="Unknown", Assumptions!$B$43, if(valeur=1,2,valeur))
)</f>
        <v>32</v>
      </c>
      <c r="D28" s="16">
        <f t="array" ref="D28">LET(
   valeur, XLOOKUP(A28, 'VMware Inventory'!A:A, 'VMware Inventory'!S:S, 0),
   IF(valeur="Unknown", Assumptions!$B$44, valeur)
)</f>
        <v>1421</v>
      </c>
      <c r="E28" s="16" t="str">
        <f>ifna(vlookup(B28&amp;"-"&amp;C28,'Ref. VM'!A:B,2,0),"Custom")</f>
        <v>Predefined</v>
      </c>
      <c r="F28" s="16" t="str">
        <f t="shared" si="3"/>
        <v>N2-Predefined vCPUs-CUD 3y</v>
      </c>
      <c r="G28" s="16" t="str">
        <f t="shared" si="4"/>
        <v>N2-Predefined RAM-CUD 3y</v>
      </c>
      <c r="H28" s="15">
        <v>730.0</v>
      </c>
      <c r="I28" s="91">
        <f>((vlookup(F28,'SKU Pricing'!A:B,Assumptions!$B$2,0)*B28)+(vlookup(G28,'SKU Pricing'!A:B,Assumptions!$B$2,0)*C28))*H28</f>
        <v>148.0409632</v>
      </c>
      <c r="J28" s="15" t="s">
        <v>75</v>
      </c>
      <c r="K28" s="91">
        <f>vlookup(J28,'SKU Pricing'!A:B,Assumptions!$B$2,0)*D28</f>
        <v>279.937</v>
      </c>
      <c r="L28" s="91">
        <f t="shared" si="5"/>
        <v>427.9779632</v>
      </c>
    </row>
    <row r="29">
      <c r="A29" s="61" t="s">
        <v>884</v>
      </c>
      <c r="B29" s="90">
        <f t="array" ref="B29">LET(
   valeur, XLOOKUP(A29, 'VMware Inventory'!A:A, 'VMware Inventory'!Q:Q, 0),
   IF(valeur="Unknown", Assumptions!$B$42, valeur)
)</f>
        <v>8</v>
      </c>
      <c r="C29" s="16">
        <f t="array" ref="C29">LET(
   valeur, XLOOKUP(A29, 'VMware Inventory'!A:A, 'VMware Inventory'!R:R, 0),
   IF(valeur="Unknown", Assumptions!$B$43, if(valeur=1,2,valeur))
)</f>
        <v>32</v>
      </c>
      <c r="D29" s="16">
        <f t="array" ref="D29">LET(
   valeur, XLOOKUP(A29, 'VMware Inventory'!A:A, 'VMware Inventory'!S:S, 0),
   IF(valeur="Unknown", Assumptions!$B$44, valeur)
)</f>
        <v>1421</v>
      </c>
      <c r="E29" s="16" t="str">
        <f>ifna(vlookup(B29&amp;"-"&amp;C29,'Ref. VM'!A:B,2,0),"Custom")</f>
        <v>Predefined</v>
      </c>
      <c r="F29" s="16" t="str">
        <f t="shared" si="3"/>
        <v>N2-Predefined vCPUs-CUD 3y</v>
      </c>
      <c r="G29" s="16" t="str">
        <f t="shared" si="4"/>
        <v>N2-Predefined RAM-CUD 3y</v>
      </c>
      <c r="H29" s="15">
        <v>730.0</v>
      </c>
      <c r="I29" s="91">
        <f>((vlookup(F29,'SKU Pricing'!A:B,Assumptions!$B$2,0)*B29)+(vlookup(G29,'SKU Pricing'!A:B,Assumptions!$B$2,0)*C29))*H29</f>
        <v>148.0409632</v>
      </c>
      <c r="J29" s="15" t="s">
        <v>75</v>
      </c>
      <c r="K29" s="91">
        <f>vlookup(J29,'SKU Pricing'!A:B,Assumptions!$B$2,0)*D29</f>
        <v>279.937</v>
      </c>
      <c r="L29" s="91">
        <f t="shared" si="5"/>
        <v>427.9779632</v>
      </c>
    </row>
    <row r="30">
      <c r="A30" s="61" t="s">
        <v>885</v>
      </c>
      <c r="B30" s="90">
        <f t="array" ref="B30">LET(
   valeur, XLOOKUP(A30, 'VMware Inventory'!A:A, 'VMware Inventory'!Q:Q, 0),
   IF(valeur="Unknown", Assumptions!$B$42, valeur)
)</f>
        <v>8</v>
      </c>
      <c r="C30" s="16">
        <f t="array" ref="C30">LET(
   valeur, XLOOKUP(A30, 'VMware Inventory'!A:A, 'VMware Inventory'!R:R, 0),
   IF(valeur="Unknown", Assumptions!$B$43, if(valeur=1,2,valeur))
)</f>
        <v>32</v>
      </c>
      <c r="D30" s="16">
        <f t="array" ref="D30">LET(
   valeur, XLOOKUP(A30, 'VMware Inventory'!A:A, 'VMware Inventory'!S:S, 0),
   IF(valeur="Unknown", Assumptions!$B$44, valeur)
)</f>
        <v>1421</v>
      </c>
      <c r="E30" s="16" t="str">
        <f>ifna(vlookup(B30&amp;"-"&amp;C30,'Ref. VM'!A:B,2,0),"Custom")</f>
        <v>Predefined</v>
      </c>
      <c r="F30" s="16" t="str">
        <f t="shared" si="3"/>
        <v>N2-Predefined vCPUs-CUD 3y</v>
      </c>
      <c r="G30" s="16" t="str">
        <f t="shared" si="4"/>
        <v>N2-Predefined RAM-CUD 3y</v>
      </c>
      <c r="H30" s="15">
        <v>730.0</v>
      </c>
      <c r="I30" s="91">
        <f>((vlookup(F30,'SKU Pricing'!A:B,Assumptions!$B$2,0)*B30)+(vlookup(G30,'SKU Pricing'!A:B,Assumptions!$B$2,0)*C30))*H30</f>
        <v>148.0409632</v>
      </c>
      <c r="J30" s="15" t="s">
        <v>75</v>
      </c>
      <c r="K30" s="91">
        <f>vlookup(J30,'SKU Pricing'!A:B,Assumptions!$B$2,0)*D30</f>
        <v>279.937</v>
      </c>
      <c r="L30" s="91">
        <f t="shared" si="5"/>
        <v>427.9779632</v>
      </c>
    </row>
    <row r="31">
      <c r="A31" s="61" t="s">
        <v>886</v>
      </c>
      <c r="B31" s="90">
        <f t="array" ref="B31">LET(
   valeur, XLOOKUP(A31, 'VMware Inventory'!A:A, 'VMware Inventory'!Q:Q, 0),
   IF(valeur="Unknown", Assumptions!$B$42, valeur)
)</f>
        <v>24</v>
      </c>
      <c r="C31" s="16">
        <f t="array" ref="C31">LET(
   valeur, XLOOKUP(A31, 'VMware Inventory'!A:A, 'VMware Inventory'!R:R, 0),
   IF(valeur="Unknown", Assumptions!$B$43, if(valeur=1,2,valeur))
)</f>
        <v>48</v>
      </c>
      <c r="D31" s="16">
        <f t="array" ref="D31">LET(
   valeur, XLOOKUP(A31, 'VMware Inventory'!A:A, 'VMware Inventory'!S:S, 0),
   IF(valeur="Unknown", Assumptions!$B$44, valeur)
)</f>
        <v>212</v>
      </c>
      <c r="E31" s="16" t="str">
        <f>ifna(vlookup(B31&amp;"-"&amp;C31,'Ref. VM'!A:B,2,0),"Custom")</f>
        <v>Custom</v>
      </c>
      <c r="F31" s="16" t="str">
        <f t="shared" si="3"/>
        <v>N2-Custom vCPUs-CUD 3y</v>
      </c>
      <c r="G31" s="16" t="str">
        <f t="shared" si="4"/>
        <v>N2-Custom RAM-CUD 3y</v>
      </c>
      <c r="H31" s="15">
        <v>730.0</v>
      </c>
      <c r="I31" s="91">
        <f>((vlookup(F31,'SKU Pricing'!A:B,Assumptions!$B$2,0)*B31)+(vlookup(G31,'SKU Pricing'!A:B,Assumptions!$B$2,0)*C31))*H31</f>
        <v>384.940715</v>
      </c>
      <c r="J31" s="15" t="s">
        <v>75</v>
      </c>
      <c r="K31" s="91">
        <f>vlookup(J31,'SKU Pricing'!A:B,Assumptions!$B$2,0)*D31</f>
        <v>41.764</v>
      </c>
      <c r="L31" s="91">
        <f t="shared" si="5"/>
        <v>426.704715</v>
      </c>
    </row>
    <row r="32">
      <c r="A32" s="61" t="s">
        <v>887</v>
      </c>
      <c r="B32" s="90">
        <f t="array" ref="B32">LET(
   valeur, XLOOKUP(A32, 'VMware Inventory'!A:A, 'VMware Inventory'!Q:Q, 0),
   IF(valeur="Unknown", Assumptions!$B$42, valeur)
)</f>
        <v>24</v>
      </c>
      <c r="C32" s="16">
        <f t="array" ref="C32">LET(
   valeur, XLOOKUP(A32, 'VMware Inventory'!A:A, 'VMware Inventory'!R:R, 0),
   IF(valeur="Unknown", Assumptions!$B$43, if(valeur=1,2,valeur))
)</f>
        <v>48</v>
      </c>
      <c r="D32" s="16">
        <f t="array" ref="D32">LET(
   valeur, XLOOKUP(A32, 'VMware Inventory'!A:A, 'VMware Inventory'!S:S, 0),
   IF(valeur="Unknown", Assumptions!$B$44, valeur)
)</f>
        <v>212</v>
      </c>
      <c r="E32" s="16" t="str">
        <f>ifna(vlookup(B32&amp;"-"&amp;C32,'Ref. VM'!A:B,2,0),"Custom")</f>
        <v>Custom</v>
      </c>
      <c r="F32" s="16" t="str">
        <f t="shared" si="3"/>
        <v>N2-Custom vCPUs-CUD 3y</v>
      </c>
      <c r="G32" s="16" t="str">
        <f t="shared" si="4"/>
        <v>N2-Custom RAM-CUD 3y</v>
      </c>
      <c r="H32" s="15">
        <v>730.0</v>
      </c>
      <c r="I32" s="91">
        <f>((vlookup(F32,'SKU Pricing'!A:B,Assumptions!$B$2,0)*B32)+(vlookup(G32,'SKU Pricing'!A:B,Assumptions!$B$2,0)*C32))*H32</f>
        <v>384.940715</v>
      </c>
      <c r="J32" s="15" t="s">
        <v>75</v>
      </c>
      <c r="K32" s="91">
        <f>vlookup(J32,'SKU Pricing'!A:B,Assumptions!$B$2,0)*D32</f>
        <v>41.764</v>
      </c>
      <c r="L32" s="91">
        <f t="shared" si="5"/>
        <v>426.704715</v>
      </c>
    </row>
    <row r="33">
      <c r="A33" s="61" t="s">
        <v>888</v>
      </c>
      <c r="B33" s="90">
        <f t="array" ref="B33">LET(
   valeur, XLOOKUP(A33, 'VMware Inventory'!A:A, 'VMware Inventory'!Q:Q, 0),
   IF(valeur="Unknown", Assumptions!$B$42, valeur)
)</f>
        <v>24</v>
      </c>
      <c r="C33" s="16">
        <f t="array" ref="C33">LET(
   valeur, XLOOKUP(A33, 'VMware Inventory'!A:A, 'VMware Inventory'!R:R, 0),
   IF(valeur="Unknown", Assumptions!$B$43, if(valeur=1,2,valeur))
)</f>
        <v>48</v>
      </c>
      <c r="D33" s="16">
        <f t="array" ref="D33">LET(
   valeur, XLOOKUP(A33, 'VMware Inventory'!A:A, 'VMware Inventory'!S:S, 0),
   IF(valeur="Unknown", Assumptions!$B$44, valeur)
)</f>
        <v>212</v>
      </c>
      <c r="E33" s="16" t="str">
        <f>ifna(vlookup(B33&amp;"-"&amp;C33,'Ref. VM'!A:B,2,0),"Custom")</f>
        <v>Custom</v>
      </c>
      <c r="F33" s="16" t="str">
        <f t="shared" si="3"/>
        <v>N2-Custom vCPUs-CUD 3y</v>
      </c>
      <c r="G33" s="16" t="str">
        <f t="shared" si="4"/>
        <v>N2-Custom RAM-CUD 3y</v>
      </c>
      <c r="H33" s="15">
        <v>730.0</v>
      </c>
      <c r="I33" s="91">
        <f>((vlookup(F33,'SKU Pricing'!A:B,Assumptions!$B$2,0)*B33)+(vlookup(G33,'SKU Pricing'!A:B,Assumptions!$B$2,0)*C33))*H33</f>
        <v>384.940715</v>
      </c>
      <c r="J33" s="15" t="s">
        <v>75</v>
      </c>
      <c r="K33" s="91">
        <f>vlookup(J33,'SKU Pricing'!A:B,Assumptions!$B$2,0)*D33</f>
        <v>41.764</v>
      </c>
      <c r="L33" s="91">
        <f t="shared" si="5"/>
        <v>426.704715</v>
      </c>
    </row>
    <row r="34">
      <c r="A34" s="61" t="s">
        <v>889</v>
      </c>
      <c r="B34" s="90">
        <f t="array" ref="B34">LET(
   valeur, XLOOKUP(A34, 'VMware Inventory'!A:A, 'VMware Inventory'!Q:Q, 0),
   IF(valeur="Unknown", Assumptions!$B$42, valeur)
)</f>
        <v>24</v>
      </c>
      <c r="C34" s="16">
        <f t="array" ref="C34">LET(
   valeur, XLOOKUP(A34, 'VMware Inventory'!A:A, 'VMware Inventory'!R:R, 0),
   IF(valeur="Unknown", Assumptions!$B$43, if(valeur=1,2,valeur))
)</f>
        <v>48</v>
      </c>
      <c r="D34" s="16">
        <f t="array" ref="D34">LET(
   valeur, XLOOKUP(A34, 'VMware Inventory'!A:A, 'VMware Inventory'!S:S, 0),
   IF(valeur="Unknown", Assumptions!$B$44, valeur)
)</f>
        <v>212</v>
      </c>
      <c r="E34" s="16" t="str">
        <f>ifna(vlookup(B34&amp;"-"&amp;C34,'Ref. VM'!A:B,2,0),"Custom")</f>
        <v>Custom</v>
      </c>
      <c r="F34" s="16" t="str">
        <f t="shared" si="3"/>
        <v>N2-Custom vCPUs-CUD 3y</v>
      </c>
      <c r="G34" s="16" t="str">
        <f t="shared" si="4"/>
        <v>N2-Custom RAM-CUD 3y</v>
      </c>
      <c r="H34" s="15">
        <v>730.0</v>
      </c>
      <c r="I34" s="91">
        <f>((vlookup(F34,'SKU Pricing'!A:B,Assumptions!$B$2,0)*B34)+(vlookup(G34,'SKU Pricing'!A:B,Assumptions!$B$2,0)*C34))*H34</f>
        <v>384.940715</v>
      </c>
      <c r="J34" s="15" t="s">
        <v>75</v>
      </c>
      <c r="K34" s="91">
        <f>vlookup(J34,'SKU Pricing'!A:B,Assumptions!$B$2,0)*D34</f>
        <v>41.764</v>
      </c>
      <c r="L34" s="91">
        <f t="shared" si="5"/>
        <v>426.704715</v>
      </c>
    </row>
    <row r="35">
      <c r="A35" s="61" t="s">
        <v>890</v>
      </c>
      <c r="B35" s="90">
        <f t="array" ref="B35">LET(
   valeur, XLOOKUP(A35, 'VMware Inventory'!A:A, 'VMware Inventory'!Q:Q, 0),
   IF(valeur="Unknown", Assumptions!$B$42, valeur)
)</f>
        <v>2</v>
      </c>
      <c r="C35" s="16">
        <f t="array" ref="C35">LET(
   valeur, XLOOKUP(A35, 'VMware Inventory'!A:A, 'VMware Inventory'!R:R, 0),
   IF(valeur="Unknown", Assumptions!$B$43, if(valeur=1,2,valeur))
)</f>
        <v>2</v>
      </c>
      <c r="D35" s="16">
        <f t="array" ref="D35">LET(
   valeur, XLOOKUP(A35, 'VMware Inventory'!A:A, 'VMware Inventory'!S:S, 0),
   IF(valeur="Unknown", Assumptions!$B$44, valeur)
)</f>
        <v>14</v>
      </c>
      <c r="E35" s="16" t="str">
        <f>ifna(vlookup(B35&amp;"-"&amp;C35,'Ref. VM'!A:B,2,0),"Custom")</f>
        <v>Custom</v>
      </c>
      <c r="F35" s="16" t="str">
        <f t="shared" si="3"/>
        <v>N2-Custom vCPUs-CUD 3y</v>
      </c>
      <c r="G35" s="16" t="str">
        <f t="shared" si="4"/>
        <v>N2-Custom RAM-CUD 3y</v>
      </c>
      <c r="H35" s="15">
        <v>730.0</v>
      </c>
      <c r="I35" s="91">
        <f>((vlookup(F35,'SKU Pricing'!A:B,Assumptions!$B$2,0)*B35)+(vlookup(G35,'SKU Pricing'!A:B,Assumptions!$B$2,0)*C35))*H35</f>
        <v>28.68721296</v>
      </c>
      <c r="J35" s="15" t="s">
        <v>75</v>
      </c>
      <c r="K35" s="91">
        <f>vlookup(J35,'SKU Pricing'!A:B,Assumptions!$B$2,0)*D35</f>
        <v>2.758</v>
      </c>
      <c r="L35" s="91">
        <f t="shared" si="5"/>
        <v>31.44521296</v>
      </c>
    </row>
    <row r="36">
      <c r="A36" s="61" t="s">
        <v>891</v>
      </c>
      <c r="B36" s="90">
        <f t="array" ref="B36">LET(
   valeur, XLOOKUP(A36, 'VMware Inventory'!A:A, 'VMware Inventory'!Q:Q, 0),
   IF(valeur="Unknown", Assumptions!$B$42, valeur)
)</f>
        <v>8</v>
      </c>
      <c r="C36" s="16">
        <f t="array" ref="C36">LET(
   valeur, XLOOKUP(A36, 'VMware Inventory'!A:A, 'VMware Inventory'!R:R, 0),
   IF(valeur="Unknown", Assumptions!$B$43, if(valeur=1,2,valeur))
)</f>
        <v>32</v>
      </c>
      <c r="D36" s="16">
        <f t="array" ref="D36">LET(
   valeur, XLOOKUP(A36, 'VMware Inventory'!A:A, 'VMware Inventory'!S:S, 0),
   IF(valeur="Unknown", Assumptions!$B$44, valeur)
)</f>
        <v>1421</v>
      </c>
      <c r="E36" s="16" t="str">
        <f>ifna(vlookup(B36&amp;"-"&amp;C36,'Ref. VM'!A:B,2,0),"Custom")</f>
        <v>Predefined</v>
      </c>
      <c r="F36" s="16" t="str">
        <f t="shared" si="3"/>
        <v>N2-Predefined vCPUs-CUD 3y</v>
      </c>
      <c r="G36" s="16" t="str">
        <f t="shared" si="4"/>
        <v>N2-Predefined RAM-CUD 3y</v>
      </c>
      <c r="H36" s="15">
        <v>730.0</v>
      </c>
      <c r="I36" s="91">
        <f>((vlookup(F36,'SKU Pricing'!A:B,Assumptions!$B$2,0)*B36)+(vlookup(G36,'SKU Pricing'!A:B,Assumptions!$B$2,0)*C36))*H36</f>
        <v>148.0409632</v>
      </c>
      <c r="J36" s="15" t="s">
        <v>75</v>
      </c>
      <c r="K36" s="91">
        <f>vlookup(J36,'SKU Pricing'!A:B,Assumptions!$B$2,0)*D36</f>
        <v>279.937</v>
      </c>
      <c r="L36" s="91">
        <f t="shared" si="5"/>
        <v>427.9779632</v>
      </c>
    </row>
    <row r="37">
      <c r="A37" s="61" t="s">
        <v>892</v>
      </c>
      <c r="B37" s="90">
        <f t="array" ref="B37">LET(
   valeur, XLOOKUP(A37, 'VMware Inventory'!A:A, 'VMware Inventory'!Q:Q, 0),
   IF(valeur="Unknown", Assumptions!$B$42, valeur)
)</f>
        <v>8</v>
      </c>
      <c r="C37" s="16">
        <f t="array" ref="C37">LET(
   valeur, XLOOKUP(A37, 'VMware Inventory'!A:A, 'VMware Inventory'!R:R, 0),
   IF(valeur="Unknown", Assumptions!$B$43, if(valeur=1,2,valeur))
)</f>
        <v>32</v>
      </c>
      <c r="D37" s="16">
        <f t="array" ref="D37">LET(
   valeur, XLOOKUP(A37, 'VMware Inventory'!A:A, 'VMware Inventory'!S:S, 0),
   IF(valeur="Unknown", Assumptions!$B$44, valeur)
)</f>
        <v>1421</v>
      </c>
      <c r="E37" s="16" t="str">
        <f>ifna(vlookup(B37&amp;"-"&amp;C37,'Ref. VM'!A:B,2,0),"Custom")</f>
        <v>Predefined</v>
      </c>
      <c r="F37" s="16" t="str">
        <f t="shared" si="3"/>
        <v>N2-Predefined vCPUs-CUD 3y</v>
      </c>
      <c r="G37" s="16" t="str">
        <f t="shared" si="4"/>
        <v>N2-Predefined RAM-CUD 3y</v>
      </c>
      <c r="H37" s="15">
        <v>730.0</v>
      </c>
      <c r="I37" s="91">
        <f>((vlookup(F37,'SKU Pricing'!A:B,Assumptions!$B$2,0)*B37)+(vlookup(G37,'SKU Pricing'!A:B,Assumptions!$B$2,0)*C37))*H37</f>
        <v>148.0409632</v>
      </c>
      <c r="J37" s="15" t="s">
        <v>75</v>
      </c>
      <c r="K37" s="91">
        <f>vlookup(J37,'SKU Pricing'!A:B,Assumptions!$B$2,0)*D37</f>
        <v>279.937</v>
      </c>
      <c r="L37" s="91">
        <f t="shared" si="5"/>
        <v>427.9779632</v>
      </c>
    </row>
    <row r="38">
      <c r="A38" s="61" t="s">
        <v>893</v>
      </c>
      <c r="B38" s="90">
        <f t="array" ref="B38">LET(
   valeur, XLOOKUP(A38, 'VMware Inventory'!A:A, 'VMware Inventory'!Q:Q, 0),
   IF(valeur="Unknown", Assumptions!$B$42, valeur)
)</f>
        <v>8</v>
      </c>
      <c r="C38" s="16">
        <f t="array" ref="C38">LET(
   valeur, XLOOKUP(A38, 'VMware Inventory'!A:A, 'VMware Inventory'!R:R, 0),
   IF(valeur="Unknown", Assumptions!$B$43, if(valeur=1,2,valeur))
)</f>
        <v>32</v>
      </c>
      <c r="D38" s="16">
        <f t="array" ref="D38">LET(
   valeur, XLOOKUP(A38, 'VMware Inventory'!A:A, 'VMware Inventory'!S:S, 0),
   IF(valeur="Unknown", Assumptions!$B$44, valeur)
)</f>
        <v>1421</v>
      </c>
      <c r="E38" s="16" t="str">
        <f>ifna(vlookup(B38&amp;"-"&amp;C38,'Ref. VM'!A:B,2,0),"Custom")</f>
        <v>Predefined</v>
      </c>
      <c r="F38" s="16" t="str">
        <f t="shared" si="3"/>
        <v>N2-Predefined vCPUs-CUD 3y</v>
      </c>
      <c r="G38" s="16" t="str">
        <f t="shared" si="4"/>
        <v>N2-Predefined RAM-CUD 3y</v>
      </c>
      <c r="H38" s="15">
        <v>730.0</v>
      </c>
      <c r="I38" s="91">
        <f>((vlookup(F38,'SKU Pricing'!A:B,Assumptions!$B$2,0)*B38)+(vlookup(G38,'SKU Pricing'!A:B,Assumptions!$B$2,0)*C38))*H38</f>
        <v>148.0409632</v>
      </c>
      <c r="J38" s="15" t="s">
        <v>75</v>
      </c>
      <c r="K38" s="91">
        <f>vlookup(J38,'SKU Pricing'!A:B,Assumptions!$B$2,0)*D38</f>
        <v>279.937</v>
      </c>
      <c r="L38" s="91">
        <f t="shared" si="5"/>
        <v>427.9779632</v>
      </c>
    </row>
    <row r="39">
      <c r="A39" s="61" t="s">
        <v>894</v>
      </c>
      <c r="B39" s="90">
        <f t="array" ref="B39">LET(
   valeur, XLOOKUP(A39, 'VMware Inventory'!A:A, 'VMware Inventory'!Q:Q, 0),
   IF(valeur="Unknown", Assumptions!$B$42, valeur)
)</f>
        <v>8</v>
      </c>
      <c r="C39" s="16">
        <f t="array" ref="C39">LET(
   valeur, XLOOKUP(A39, 'VMware Inventory'!A:A, 'VMware Inventory'!R:R, 0),
   IF(valeur="Unknown", Assumptions!$B$43, if(valeur=1,2,valeur))
)</f>
        <v>32</v>
      </c>
      <c r="D39" s="16">
        <f t="array" ref="D39">LET(
   valeur, XLOOKUP(A39, 'VMware Inventory'!A:A, 'VMware Inventory'!S:S, 0),
   IF(valeur="Unknown", Assumptions!$B$44, valeur)
)</f>
        <v>1421</v>
      </c>
      <c r="E39" s="16" t="str">
        <f>ifna(vlookup(B39&amp;"-"&amp;C39,'Ref. VM'!A:B,2,0),"Custom")</f>
        <v>Predefined</v>
      </c>
      <c r="F39" s="16" t="str">
        <f t="shared" si="3"/>
        <v>N2-Predefined vCPUs-CUD 3y</v>
      </c>
      <c r="G39" s="16" t="str">
        <f t="shared" si="4"/>
        <v>N2-Predefined RAM-CUD 3y</v>
      </c>
      <c r="H39" s="15">
        <v>730.0</v>
      </c>
      <c r="I39" s="91">
        <f>((vlookup(F39,'SKU Pricing'!A:B,Assumptions!$B$2,0)*B39)+(vlookup(G39,'SKU Pricing'!A:B,Assumptions!$B$2,0)*C39))*H39</f>
        <v>148.0409632</v>
      </c>
      <c r="J39" s="15" t="s">
        <v>75</v>
      </c>
      <c r="K39" s="91">
        <f>vlookup(J39,'SKU Pricing'!A:B,Assumptions!$B$2,0)*D39</f>
        <v>279.937</v>
      </c>
      <c r="L39" s="91">
        <f t="shared" si="5"/>
        <v>427.9779632</v>
      </c>
    </row>
    <row r="40">
      <c r="A40" s="61" t="s">
        <v>895</v>
      </c>
      <c r="B40" s="90">
        <f t="array" ref="B40">LET(
   valeur, XLOOKUP(A40, 'VMware Inventory'!A:A, 'VMware Inventory'!Q:Q, 0),
   IF(valeur="Unknown", Assumptions!$B$42, valeur)
)</f>
        <v>24</v>
      </c>
      <c r="C40" s="16">
        <f t="array" ref="C40">LET(
   valeur, XLOOKUP(A40, 'VMware Inventory'!A:A, 'VMware Inventory'!R:R, 0),
   IF(valeur="Unknown", Assumptions!$B$43, if(valeur=1,2,valeur))
)</f>
        <v>48</v>
      </c>
      <c r="D40" s="16">
        <f t="array" ref="D40">LET(
   valeur, XLOOKUP(A40, 'VMware Inventory'!A:A, 'VMware Inventory'!S:S, 0),
   IF(valeur="Unknown", Assumptions!$B$44, valeur)
)</f>
        <v>212</v>
      </c>
      <c r="E40" s="16" t="str">
        <f>ifna(vlookup(B40&amp;"-"&amp;C40,'Ref. VM'!A:B,2,0),"Custom")</f>
        <v>Custom</v>
      </c>
      <c r="F40" s="16" t="str">
        <f t="shared" si="3"/>
        <v>N2-Custom vCPUs-CUD 3y</v>
      </c>
      <c r="G40" s="16" t="str">
        <f t="shared" si="4"/>
        <v>N2-Custom RAM-CUD 3y</v>
      </c>
      <c r="H40" s="15">
        <v>730.0</v>
      </c>
      <c r="I40" s="91">
        <f>((vlookup(F40,'SKU Pricing'!A:B,Assumptions!$B$2,0)*B40)+(vlookup(G40,'SKU Pricing'!A:B,Assumptions!$B$2,0)*C40))*H40</f>
        <v>384.940715</v>
      </c>
      <c r="J40" s="15" t="s">
        <v>75</v>
      </c>
      <c r="K40" s="91">
        <f>vlookup(J40,'SKU Pricing'!A:B,Assumptions!$B$2,0)*D40</f>
        <v>41.764</v>
      </c>
      <c r="L40" s="91">
        <f t="shared" si="5"/>
        <v>426.704715</v>
      </c>
    </row>
    <row r="41">
      <c r="A41" s="61" t="s">
        <v>896</v>
      </c>
      <c r="B41" s="90">
        <f t="array" ref="B41">LET(
   valeur, XLOOKUP(A41, 'VMware Inventory'!A:A, 'VMware Inventory'!Q:Q, 0),
   IF(valeur="Unknown", Assumptions!$B$42, valeur)
)</f>
        <v>24</v>
      </c>
      <c r="C41" s="16">
        <f t="array" ref="C41">LET(
   valeur, XLOOKUP(A41, 'VMware Inventory'!A:A, 'VMware Inventory'!R:R, 0),
   IF(valeur="Unknown", Assumptions!$B$43, if(valeur=1,2,valeur))
)</f>
        <v>48</v>
      </c>
      <c r="D41" s="16">
        <f t="array" ref="D41">LET(
   valeur, XLOOKUP(A41, 'VMware Inventory'!A:A, 'VMware Inventory'!S:S, 0),
   IF(valeur="Unknown", Assumptions!$B$44, valeur)
)</f>
        <v>212</v>
      </c>
      <c r="E41" s="16" t="str">
        <f>ifna(vlookup(B41&amp;"-"&amp;C41,'Ref. VM'!A:B,2,0),"Custom")</f>
        <v>Custom</v>
      </c>
      <c r="F41" s="16" t="str">
        <f t="shared" si="3"/>
        <v>N2-Custom vCPUs-CUD 3y</v>
      </c>
      <c r="G41" s="16" t="str">
        <f t="shared" si="4"/>
        <v>N2-Custom RAM-CUD 3y</v>
      </c>
      <c r="H41" s="15">
        <v>730.0</v>
      </c>
      <c r="I41" s="91">
        <f>((vlookup(F41,'SKU Pricing'!A:B,Assumptions!$B$2,0)*B41)+(vlookup(G41,'SKU Pricing'!A:B,Assumptions!$B$2,0)*C41))*H41</f>
        <v>384.940715</v>
      </c>
      <c r="J41" s="15" t="s">
        <v>75</v>
      </c>
      <c r="K41" s="91">
        <f>vlookup(J41,'SKU Pricing'!A:B,Assumptions!$B$2,0)*D41</f>
        <v>41.764</v>
      </c>
      <c r="L41" s="91">
        <f t="shared" si="5"/>
        <v>426.704715</v>
      </c>
    </row>
    <row r="42">
      <c r="A42" s="61" t="s">
        <v>897</v>
      </c>
      <c r="B42" s="90">
        <f t="array" ref="B42">LET(
   valeur, XLOOKUP(A42, 'VMware Inventory'!A:A, 'VMware Inventory'!Q:Q, 0),
   IF(valeur="Unknown", Assumptions!$B$42, valeur)
)</f>
        <v>24</v>
      </c>
      <c r="C42" s="16">
        <f t="array" ref="C42">LET(
   valeur, XLOOKUP(A42, 'VMware Inventory'!A:A, 'VMware Inventory'!R:R, 0),
   IF(valeur="Unknown", Assumptions!$B$43, if(valeur=1,2,valeur))
)</f>
        <v>48</v>
      </c>
      <c r="D42" s="16">
        <f t="array" ref="D42">LET(
   valeur, XLOOKUP(A42, 'VMware Inventory'!A:A, 'VMware Inventory'!S:S, 0),
   IF(valeur="Unknown", Assumptions!$B$44, valeur)
)</f>
        <v>212</v>
      </c>
      <c r="E42" s="16" t="str">
        <f>ifna(vlookup(B42&amp;"-"&amp;C42,'Ref. VM'!A:B,2,0),"Custom")</f>
        <v>Custom</v>
      </c>
      <c r="F42" s="16" t="str">
        <f t="shared" si="3"/>
        <v>N2-Custom vCPUs-CUD 3y</v>
      </c>
      <c r="G42" s="16" t="str">
        <f t="shared" si="4"/>
        <v>N2-Custom RAM-CUD 3y</v>
      </c>
      <c r="H42" s="15">
        <v>730.0</v>
      </c>
      <c r="I42" s="91">
        <f>((vlookup(F42,'SKU Pricing'!A:B,Assumptions!$B$2,0)*B42)+(vlookup(G42,'SKU Pricing'!A:B,Assumptions!$B$2,0)*C42))*H42</f>
        <v>384.940715</v>
      </c>
      <c r="J42" s="15" t="s">
        <v>75</v>
      </c>
      <c r="K42" s="91">
        <f>vlookup(J42,'SKU Pricing'!A:B,Assumptions!$B$2,0)*D42</f>
        <v>41.764</v>
      </c>
      <c r="L42" s="91">
        <f t="shared" si="5"/>
        <v>426.704715</v>
      </c>
    </row>
    <row r="43">
      <c r="A43" s="61" t="s">
        <v>898</v>
      </c>
      <c r="B43" s="90">
        <f t="array" ref="B43">LET(
   valeur, XLOOKUP(A43, 'VMware Inventory'!A:A, 'VMware Inventory'!Q:Q, 0),
   IF(valeur="Unknown", Assumptions!$B$42, valeur)
)</f>
        <v>2</v>
      </c>
      <c r="C43" s="16">
        <f t="array" ref="C43">LET(
   valeur, XLOOKUP(A43, 'VMware Inventory'!A:A, 'VMware Inventory'!R:R, 0),
   IF(valeur="Unknown", Assumptions!$B$43, if(valeur=1,2,valeur))
)</f>
        <v>2</v>
      </c>
      <c r="D43" s="16">
        <f t="array" ref="D43">LET(
   valeur, XLOOKUP(A43, 'VMware Inventory'!A:A, 'VMware Inventory'!S:S, 0),
   IF(valeur="Unknown", Assumptions!$B$44, valeur)
)</f>
        <v>14</v>
      </c>
      <c r="E43" s="16" t="str">
        <f>ifna(vlookup(B43&amp;"-"&amp;C43,'Ref. VM'!A:B,2,0),"Custom")</f>
        <v>Custom</v>
      </c>
      <c r="F43" s="16" t="str">
        <f t="shared" si="3"/>
        <v>N2-Custom vCPUs-CUD 3y</v>
      </c>
      <c r="G43" s="16" t="str">
        <f t="shared" si="4"/>
        <v>N2-Custom RAM-CUD 3y</v>
      </c>
      <c r="H43" s="15">
        <v>730.0</v>
      </c>
      <c r="I43" s="91">
        <f>((vlookup(F43,'SKU Pricing'!A:B,Assumptions!$B$2,0)*B43)+(vlookup(G43,'SKU Pricing'!A:B,Assumptions!$B$2,0)*C43))*H43</f>
        <v>28.68721296</v>
      </c>
      <c r="J43" s="15" t="s">
        <v>75</v>
      </c>
      <c r="K43" s="91">
        <f>vlookup(J43,'SKU Pricing'!A:B,Assumptions!$B$2,0)*D43</f>
        <v>2.758</v>
      </c>
      <c r="L43" s="91">
        <f t="shared" si="5"/>
        <v>31.44521296</v>
      </c>
    </row>
    <row r="44">
      <c r="A44" s="61" t="s">
        <v>899</v>
      </c>
      <c r="B44" s="90">
        <f t="array" ref="B44">LET(
   valeur, XLOOKUP(A44, 'VMware Inventory'!A:A, 'VMware Inventory'!Q:Q, 0),
   IF(valeur="Unknown", Assumptions!$B$42, valeur)
)</f>
        <v>24</v>
      </c>
      <c r="C44" s="16">
        <f t="array" ref="C44">LET(
   valeur, XLOOKUP(A44, 'VMware Inventory'!A:A, 'VMware Inventory'!R:R, 0),
   IF(valeur="Unknown", Assumptions!$B$43, if(valeur=1,2,valeur))
)</f>
        <v>48</v>
      </c>
      <c r="D44" s="16">
        <f t="array" ref="D44">LET(
   valeur, XLOOKUP(A44, 'VMware Inventory'!A:A, 'VMware Inventory'!S:S, 0),
   IF(valeur="Unknown", Assumptions!$B$44, valeur)
)</f>
        <v>212</v>
      </c>
      <c r="E44" s="16" t="str">
        <f>ifna(vlookup(B44&amp;"-"&amp;C44,'Ref. VM'!A:B,2,0),"Custom")</f>
        <v>Custom</v>
      </c>
      <c r="F44" s="16" t="str">
        <f t="shared" si="3"/>
        <v>N2-Custom vCPUs-CUD 3y</v>
      </c>
      <c r="G44" s="16" t="str">
        <f t="shared" si="4"/>
        <v>N2-Custom RAM-CUD 3y</v>
      </c>
      <c r="H44" s="15">
        <v>730.0</v>
      </c>
      <c r="I44" s="91">
        <f>((vlookup(F44,'SKU Pricing'!A:B,Assumptions!$B$2,0)*B44)+(vlookup(G44,'SKU Pricing'!A:B,Assumptions!$B$2,0)*C44))*H44</f>
        <v>384.940715</v>
      </c>
      <c r="J44" s="15" t="s">
        <v>75</v>
      </c>
      <c r="K44" s="91">
        <f>vlookup(J44,'SKU Pricing'!A:B,Assumptions!$B$2,0)*D44</f>
        <v>41.764</v>
      </c>
      <c r="L44" s="91">
        <f t="shared" si="5"/>
        <v>426.704715</v>
      </c>
    </row>
    <row r="45">
      <c r="A45" s="61" t="s">
        <v>900</v>
      </c>
      <c r="B45" s="90">
        <f t="array" ref="B45">LET(
   valeur, XLOOKUP(A45, 'VMware Inventory'!A:A, 'VMware Inventory'!Q:Q, 0),
   IF(valeur="Unknown", Assumptions!$B$42, valeur)
)</f>
        <v>24</v>
      </c>
      <c r="C45" s="16">
        <f t="array" ref="C45">LET(
   valeur, XLOOKUP(A45, 'VMware Inventory'!A:A, 'VMware Inventory'!R:R, 0),
   IF(valeur="Unknown", Assumptions!$B$43, if(valeur=1,2,valeur))
)</f>
        <v>48</v>
      </c>
      <c r="D45" s="16">
        <f t="array" ref="D45">LET(
   valeur, XLOOKUP(A45, 'VMware Inventory'!A:A, 'VMware Inventory'!S:S, 0),
   IF(valeur="Unknown", Assumptions!$B$44, valeur)
)</f>
        <v>212</v>
      </c>
      <c r="E45" s="16" t="str">
        <f>ifna(vlookup(B45&amp;"-"&amp;C45,'Ref. VM'!A:B,2,0),"Custom")</f>
        <v>Custom</v>
      </c>
      <c r="F45" s="16" t="str">
        <f t="shared" si="3"/>
        <v>N2-Custom vCPUs-CUD 3y</v>
      </c>
      <c r="G45" s="16" t="str">
        <f t="shared" si="4"/>
        <v>N2-Custom RAM-CUD 3y</v>
      </c>
      <c r="H45" s="15">
        <v>730.0</v>
      </c>
      <c r="I45" s="91">
        <f>((vlookup(F45,'SKU Pricing'!A:B,Assumptions!$B$2,0)*B45)+(vlookup(G45,'SKU Pricing'!A:B,Assumptions!$B$2,0)*C45))*H45</f>
        <v>384.940715</v>
      </c>
      <c r="J45" s="15" t="s">
        <v>75</v>
      </c>
      <c r="K45" s="91">
        <f>vlookup(J45,'SKU Pricing'!A:B,Assumptions!$B$2,0)*D45</f>
        <v>41.764</v>
      </c>
      <c r="L45" s="91">
        <f t="shared" si="5"/>
        <v>426.704715</v>
      </c>
    </row>
    <row r="46">
      <c r="A46" s="61" t="s">
        <v>901</v>
      </c>
      <c r="B46" s="90">
        <f t="array" ref="B46">LET(
   valeur, XLOOKUP(A46, 'VMware Inventory'!A:A, 'VMware Inventory'!Q:Q, 0),
   IF(valeur="Unknown", Assumptions!$B$42, valeur)
)</f>
        <v>24</v>
      </c>
      <c r="C46" s="16">
        <f t="array" ref="C46">LET(
   valeur, XLOOKUP(A46, 'VMware Inventory'!A:A, 'VMware Inventory'!R:R, 0),
   IF(valeur="Unknown", Assumptions!$B$43, if(valeur=1,2,valeur))
)</f>
        <v>48</v>
      </c>
      <c r="D46" s="16">
        <f t="array" ref="D46">LET(
   valeur, XLOOKUP(A46, 'VMware Inventory'!A:A, 'VMware Inventory'!S:S, 0),
   IF(valeur="Unknown", Assumptions!$B$44, valeur)
)</f>
        <v>212</v>
      </c>
      <c r="E46" s="16" t="str">
        <f>ifna(vlookup(B46&amp;"-"&amp;C46,'Ref. VM'!A:B,2,0),"Custom")</f>
        <v>Custom</v>
      </c>
      <c r="F46" s="16" t="str">
        <f t="shared" si="3"/>
        <v>N2-Custom vCPUs-CUD 3y</v>
      </c>
      <c r="G46" s="16" t="str">
        <f t="shared" si="4"/>
        <v>N2-Custom RAM-CUD 3y</v>
      </c>
      <c r="H46" s="15">
        <v>730.0</v>
      </c>
      <c r="I46" s="91">
        <f>((vlookup(F46,'SKU Pricing'!A:B,Assumptions!$B$2,0)*B46)+(vlookup(G46,'SKU Pricing'!A:B,Assumptions!$B$2,0)*C46))*H46</f>
        <v>384.940715</v>
      </c>
      <c r="J46" s="15" t="s">
        <v>75</v>
      </c>
      <c r="K46" s="91">
        <f>vlookup(J46,'SKU Pricing'!A:B,Assumptions!$B$2,0)*D46</f>
        <v>41.764</v>
      </c>
      <c r="L46" s="91">
        <f t="shared" si="5"/>
        <v>426.704715</v>
      </c>
    </row>
    <row r="47">
      <c r="A47" s="61" t="s">
        <v>902</v>
      </c>
      <c r="B47" s="90">
        <f t="array" ref="B47">LET(
   valeur, XLOOKUP(A47, 'VMware Inventory'!A:A, 'VMware Inventory'!Q:Q, 0),
   IF(valeur="Unknown", Assumptions!$B$42, valeur)
)</f>
        <v>2</v>
      </c>
      <c r="C47" s="16">
        <f t="array" ref="C47">LET(
   valeur, XLOOKUP(A47, 'VMware Inventory'!A:A, 'VMware Inventory'!R:R, 0),
   IF(valeur="Unknown", Assumptions!$B$43, if(valeur=1,2,valeur))
)</f>
        <v>2</v>
      </c>
      <c r="D47" s="16">
        <f t="array" ref="D47">LET(
   valeur, XLOOKUP(A47, 'VMware Inventory'!A:A, 'VMware Inventory'!S:S, 0),
   IF(valeur="Unknown", Assumptions!$B$44, valeur)
)</f>
        <v>14</v>
      </c>
      <c r="E47" s="16" t="str">
        <f>ifna(vlookup(B47&amp;"-"&amp;C47,'Ref. VM'!A:B,2,0),"Custom")</f>
        <v>Custom</v>
      </c>
      <c r="F47" s="16" t="str">
        <f t="shared" si="3"/>
        <v>N2-Custom vCPUs-CUD 3y</v>
      </c>
      <c r="G47" s="16" t="str">
        <f t="shared" si="4"/>
        <v>N2-Custom RAM-CUD 3y</v>
      </c>
      <c r="H47" s="15">
        <v>730.0</v>
      </c>
      <c r="I47" s="91">
        <f>((vlookup(F47,'SKU Pricing'!A:B,Assumptions!$B$2,0)*B47)+(vlookup(G47,'SKU Pricing'!A:B,Assumptions!$B$2,0)*C47))*H47</f>
        <v>28.68721296</v>
      </c>
      <c r="J47" s="15" t="s">
        <v>75</v>
      </c>
      <c r="K47" s="91">
        <f>vlookup(J47,'SKU Pricing'!A:B,Assumptions!$B$2,0)*D47</f>
        <v>2.758</v>
      </c>
      <c r="L47" s="91">
        <f t="shared" si="5"/>
        <v>31.44521296</v>
      </c>
    </row>
    <row r="48">
      <c r="A48" s="15" t="s">
        <v>903</v>
      </c>
      <c r="B48" s="90">
        <f t="array" ref="B48">LET(
   valeur, XLOOKUP(A48, 'VMware Inventory'!A:A, 'VMware Inventory'!Q:Q, 0),
   IF(valeur="Unknown", Assumptions!$B$42, valeur)
)</f>
        <v>4</v>
      </c>
      <c r="C48" s="16">
        <f t="array" ref="C48">LET(
   valeur, XLOOKUP(A48, 'VMware Inventory'!A:A, 'VMware Inventory'!R:R, 0),
   IF(valeur="Unknown", Assumptions!$B$43, if(valeur=1,2,valeur))
)</f>
        <v>8</v>
      </c>
      <c r="D48" s="16">
        <f t="array" ref="D48">LET(
   valeur, XLOOKUP(A48, 'VMware Inventory'!A:A, 'VMware Inventory'!S:S, 0),
   IF(valeur="Unknown", Assumptions!$B$44, valeur)
)</f>
        <v>164</v>
      </c>
      <c r="E48" s="16" t="str">
        <f>ifna(vlookup(B48&amp;"-"&amp;C48,'Ref. VM'!A:B,2,0),"Custom")</f>
        <v>Custom</v>
      </c>
      <c r="F48" s="16" t="str">
        <f t="shared" si="3"/>
        <v>N2-Custom vCPUs-CUD 3y</v>
      </c>
      <c r="G48" s="16" t="str">
        <f t="shared" si="4"/>
        <v>N2-Custom RAM-CUD 3y</v>
      </c>
      <c r="H48" s="15">
        <v>730.0</v>
      </c>
      <c r="I48" s="91">
        <f>((vlookup(F48,'SKU Pricing'!A:B,Assumptions!$B$2,0)*B48)+(vlookup(G48,'SKU Pricing'!A:B,Assumptions!$B$2,0)*C48))*H48</f>
        <v>64.15678584</v>
      </c>
      <c r="J48" s="15" t="s">
        <v>75</v>
      </c>
      <c r="K48" s="91">
        <f>vlookup(J48,'SKU Pricing'!A:B,Assumptions!$B$2,0)*D48</f>
        <v>32.308</v>
      </c>
      <c r="L48" s="91">
        <f t="shared" si="5"/>
        <v>96.46478584</v>
      </c>
    </row>
    <row r="49">
      <c r="A49" s="15" t="s">
        <v>904</v>
      </c>
      <c r="B49" s="90">
        <f t="array" ref="B49">LET(
   valeur, XLOOKUP(A49, 'VMware Inventory'!A:A, 'VMware Inventory'!Q:Q, 0),
   IF(valeur="Unknown", Assumptions!$B$42, valeur)
)</f>
        <v>4</v>
      </c>
      <c r="C49" s="16">
        <f t="array" ref="C49">LET(
   valeur, XLOOKUP(A49, 'VMware Inventory'!A:A, 'VMware Inventory'!R:R, 0),
   IF(valeur="Unknown", Assumptions!$B$43, if(valeur=1,2,valeur))
)</f>
        <v>8</v>
      </c>
      <c r="D49" s="16">
        <f t="array" ref="D49">LET(
   valeur, XLOOKUP(A49, 'VMware Inventory'!A:A, 'VMware Inventory'!S:S, 0),
   IF(valeur="Unknown", Assumptions!$B$44, valeur)
)</f>
        <v>317</v>
      </c>
      <c r="E49" s="16" t="str">
        <f>ifna(vlookup(B49&amp;"-"&amp;C49,'Ref. VM'!A:B,2,0),"Custom")</f>
        <v>Custom</v>
      </c>
      <c r="F49" s="16" t="str">
        <f t="shared" si="3"/>
        <v>N2-Custom vCPUs-CUD 3y</v>
      </c>
      <c r="G49" s="16" t="str">
        <f t="shared" si="4"/>
        <v>N2-Custom RAM-CUD 3y</v>
      </c>
      <c r="H49" s="15">
        <v>730.0</v>
      </c>
      <c r="I49" s="91">
        <f>((vlookup(F49,'SKU Pricing'!A:B,Assumptions!$B$2,0)*B49)+(vlookup(G49,'SKU Pricing'!A:B,Assumptions!$B$2,0)*C49))*H49</f>
        <v>64.15678584</v>
      </c>
      <c r="J49" s="15" t="s">
        <v>75</v>
      </c>
      <c r="K49" s="91">
        <f>vlookup(J49,'SKU Pricing'!A:B,Assumptions!$B$2,0)*D49</f>
        <v>62.449</v>
      </c>
      <c r="L49" s="91">
        <f t="shared" si="5"/>
        <v>126.6057858</v>
      </c>
    </row>
    <row r="50">
      <c r="A50" s="15" t="s">
        <v>907</v>
      </c>
      <c r="B50" s="16">
        <f t="array" ref="B50">LET(
   valeur, XLOOKUP(A50, 'VMware Inventory'!A:A, 'VMware Inventory'!Q:Q, 0),
   IF(valeur="Unknown", Assumptions!$B$42, valeur)
)</f>
        <v>4</v>
      </c>
      <c r="C50" s="16">
        <f t="array" ref="C50">LET(
   valeur, XLOOKUP(A50, 'VMware Inventory'!A:A, 'VMware Inventory'!R:R, 0),
   IF(valeur="Unknown", Assumptions!$B$43, if(valeur=1,2,valeur))
)</f>
        <v>0</v>
      </c>
      <c r="D50" s="16">
        <f t="array" ref="D50">LET(
   valeur, XLOOKUP(A50, 'VMware Inventory'!A:A, 'VMware Inventory'!S:S, 0),
   IF(valeur="Unknown", Assumptions!$B$44, valeur)
)</f>
        <v>126</v>
      </c>
      <c r="E50" s="16" t="str">
        <f>ifna(vlookup(B50&amp;"-"&amp;C50,'Ref. VM'!A:B,2,0),"Custom")</f>
        <v>Custom</v>
      </c>
      <c r="F50" s="16" t="str">
        <f t="shared" si="3"/>
        <v>N2-Custom vCPUs-CUD 3y</v>
      </c>
      <c r="G50" s="16" t="str">
        <f t="shared" si="4"/>
        <v>N2-Custom RAM-CUD 3y</v>
      </c>
      <c r="H50" s="15">
        <v>730.0</v>
      </c>
      <c r="I50" s="91">
        <f>((vlookup(F50,'SKU Pricing'!A:B,Assumptions!$B$2,0)*B50)+(vlookup(G50,'SKU Pricing'!A:B,Assumptions!$B$2,0)*C50))*H50</f>
        <v>50.592066</v>
      </c>
      <c r="J50" s="15" t="s">
        <v>75</v>
      </c>
      <c r="K50" s="91">
        <f>vlookup(J50,'SKU Pricing'!A:B,Assumptions!$B$2,0)*D50</f>
        <v>24.822</v>
      </c>
      <c r="L50" s="91">
        <f t="shared" si="5"/>
        <v>75.414066</v>
      </c>
    </row>
    <row r="51">
      <c r="A51" s="15" t="s">
        <v>908</v>
      </c>
      <c r="B51" s="16">
        <f t="array" ref="B51">LET(
   valeur, XLOOKUP(A51, 'VMware Inventory'!A:A, 'VMware Inventory'!Q:Q, 0),
   IF(valeur="Unknown", Assumptions!$B$42, valeur)
)</f>
        <v>4</v>
      </c>
      <c r="C51" s="16">
        <f t="array" ref="C51">LET(
   valeur, XLOOKUP(A51, 'VMware Inventory'!A:A, 'VMware Inventory'!R:R, 0),
   IF(valeur="Unknown", Assumptions!$B$43, if(valeur=1,2,valeur))
)</f>
        <v>0</v>
      </c>
      <c r="D51" s="16">
        <f t="array" ref="D51">LET(
   valeur, XLOOKUP(A51, 'VMware Inventory'!A:A, 'VMware Inventory'!S:S, 0),
   IF(valeur="Unknown", Assumptions!$B$44, valeur)
)</f>
        <v>126</v>
      </c>
      <c r="E51" s="16" t="str">
        <f>ifna(vlookup(B51&amp;"-"&amp;C51,'Ref. VM'!A:B,2,0),"Custom")</f>
        <v>Custom</v>
      </c>
      <c r="F51" s="16" t="str">
        <f t="shared" si="3"/>
        <v>N2-Custom vCPUs-CUD 3y</v>
      </c>
      <c r="G51" s="16" t="str">
        <f t="shared" si="4"/>
        <v>N2-Custom RAM-CUD 3y</v>
      </c>
      <c r="H51" s="15">
        <v>730.0</v>
      </c>
      <c r="I51" s="91">
        <f>((vlookup(F51,'SKU Pricing'!A:B,Assumptions!$B$2,0)*B51)+(vlookup(G51,'SKU Pricing'!A:B,Assumptions!$B$2,0)*C51))*H51</f>
        <v>50.592066</v>
      </c>
      <c r="J51" s="15" t="s">
        <v>75</v>
      </c>
      <c r="K51" s="91">
        <f>vlookup(J51,'SKU Pricing'!A:B,Assumptions!$B$2,0)*D51</f>
        <v>24.822</v>
      </c>
      <c r="L51" s="91">
        <f t="shared" si="5"/>
        <v>75.414066</v>
      </c>
    </row>
    <row r="52">
      <c r="A52" s="15" t="s">
        <v>910</v>
      </c>
      <c r="B52" s="90">
        <f t="array" ref="B52">LET(
   valeur, XLOOKUP(A52, 'VMware Inventory'!A:A, 'VMware Inventory'!Q:Q, 0),
   IF(valeur="Unknown", Assumptions!$B$42, valeur)
)</f>
        <v>4</v>
      </c>
      <c r="C52" s="16">
        <f t="array" ref="C52">LET(
   valeur, XLOOKUP(A52, 'VMware Inventory'!A:A, 'VMware Inventory'!R:R, 0),
   IF(valeur="Unknown", Assumptions!$B$43, if(valeur=1,2,valeur))
)</f>
        <v>8</v>
      </c>
      <c r="D52" s="16">
        <f t="array" ref="D52">LET(
   valeur, XLOOKUP(A52, 'VMware Inventory'!A:A, 'VMware Inventory'!S:S, 0),
   IF(valeur="Unknown", Assumptions!$B$44, valeur)
)</f>
        <v>155</v>
      </c>
      <c r="E52" s="16" t="str">
        <f>ifna(vlookup(B52&amp;"-"&amp;C52,'Ref. VM'!A:B,2,0),"Custom")</f>
        <v>Custom</v>
      </c>
      <c r="F52" s="16" t="str">
        <f t="shared" si="3"/>
        <v>N2-Custom vCPUs-CUD 3y</v>
      </c>
      <c r="G52" s="16" t="str">
        <f t="shared" si="4"/>
        <v>N2-Custom RAM-CUD 3y</v>
      </c>
      <c r="H52" s="15">
        <v>730.0</v>
      </c>
      <c r="I52" s="91">
        <f>((vlookup(F52,'SKU Pricing'!A:B,Assumptions!$B$2,0)*B52)+(vlookup(G52,'SKU Pricing'!A:B,Assumptions!$B$2,0)*C52))*H52</f>
        <v>64.15678584</v>
      </c>
      <c r="J52" s="15" t="s">
        <v>75</v>
      </c>
      <c r="K52" s="91">
        <f>vlookup(J52,'SKU Pricing'!A:B,Assumptions!$B$2,0)*D52</f>
        <v>30.535</v>
      </c>
      <c r="L52" s="91">
        <f t="shared" si="5"/>
        <v>94.69178584</v>
      </c>
    </row>
    <row r="53">
      <c r="A53" s="15" t="s">
        <v>911</v>
      </c>
      <c r="B53" s="90">
        <f t="array" ref="B53">LET(
   valeur, XLOOKUP(A53, 'VMware Inventory'!A:A, 'VMware Inventory'!Q:Q, 0),
   IF(valeur="Unknown", Assumptions!$B$42, valeur)
)</f>
        <v>8</v>
      </c>
      <c r="C53" s="16">
        <f t="array" ref="C53">LET(
   valeur, XLOOKUP(A53, 'VMware Inventory'!A:A, 'VMware Inventory'!R:R, 0),
   IF(valeur="Unknown", Assumptions!$B$43, if(valeur=1,2,valeur))
)</f>
        <v>32</v>
      </c>
      <c r="D53" s="16">
        <f t="array" ref="D53">LET(
   valeur, XLOOKUP(A53, 'VMware Inventory'!A:A, 'VMware Inventory'!S:S, 0),
   IF(valeur="Unknown", Assumptions!$B$44, valeur)
)</f>
        <v>807</v>
      </c>
      <c r="E53" s="16" t="str">
        <f>ifna(vlookup(B53&amp;"-"&amp;C53,'Ref. VM'!A:B,2,0),"Custom")</f>
        <v>Predefined</v>
      </c>
      <c r="F53" s="16" t="str">
        <f t="shared" si="3"/>
        <v>N2-Predefined vCPUs-CUD 3y</v>
      </c>
      <c r="G53" s="16" t="str">
        <f t="shared" si="4"/>
        <v>N2-Predefined RAM-CUD 3y</v>
      </c>
      <c r="H53" s="15">
        <v>730.0</v>
      </c>
      <c r="I53" s="91">
        <f>((vlookup(F53,'SKU Pricing'!A:B,Assumptions!$B$2,0)*B53)+(vlookup(G53,'SKU Pricing'!A:B,Assumptions!$B$2,0)*C53))*H53</f>
        <v>148.0409632</v>
      </c>
      <c r="J53" s="15" t="s">
        <v>75</v>
      </c>
      <c r="K53" s="91">
        <f>vlookup(J53,'SKU Pricing'!A:B,Assumptions!$B$2,0)*D53</f>
        <v>158.979</v>
      </c>
      <c r="L53" s="91">
        <f t="shared" si="5"/>
        <v>307.0199632</v>
      </c>
    </row>
    <row r="54">
      <c r="A54" s="15" t="s">
        <v>912</v>
      </c>
      <c r="B54" s="90">
        <f t="array" ref="B54">LET(
   valeur, XLOOKUP(A54, 'VMware Inventory'!A:A, 'VMware Inventory'!Q:Q, 0),
   IF(valeur="Unknown", Assumptions!$B$42, valeur)
)</f>
        <v>8</v>
      </c>
      <c r="C54" s="16">
        <f t="array" ref="C54">LET(
   valeur, XLOOKUP(A54, 'VMware Inventory'!A:A, 'VMware Inventory'!R:R, 0),
   IF(valeur="Unknown", Assumptions!$B$43, if(valeur=1,2,valeur))
)</f>
        <v>32</v>
      </c>
      <c r="D54" s="16">
        <f t="array" ref="D54">LET(
   valeur, XLOOKUP(A54, 'VMware Inventory'!A:A, 'VMware Inventory'!S:S, 0),
   IF(valeur="Unknown", Assumptions!$B$44, valeur)
)</f>
        <v>807</v>
      </c>
      <c r="E54" s="16" t="str">
        <f>ifna(vlookup(B54&amp;"-"&amp;C54,'Ref. VM'!A:B,2,0),"Custom")</f>
        <v>Predefined</v>
      </c>
      <c r="F54" s="16" t="str">
        <f t="shared" si="3"/>
        <v>N2-Predefined vCPUs-CUD 3y</v>
      </c>
      <c r="G54" s="16" t="str">
        <f t="shared" si="4"/>
        <v>N2-Predefined RAM-CUD 3y</v>
      </c>
      <c r="H54" s="15">
        <v>730.0</v>
      </c>
      <c r="I54" s="91">
        <f>((vlookup(F54,'SKU Pricing'!A:B,Assumptions!$B$2,0)*B54)+(vlookup(G54,'SKU Pricing'!A:B,Assumptions!$B$2,0)*C54))*H54</f>
        <v>148.0409632</v>
      </c>
      <c r="J54" s="15" t="s">
        <v>75</v>
      </c>
      <c r="K54" s="91">
        <f>vlookup(J54,'SKU Pricing'!A:B,Assumptions!$B$2,0)*D54</f>
        <v>158.979</v>
      </c>
      <c r="L54" s="91">
        <f t="shared" si="5"/>
        <v>307.0199632</v>
      </c>
    </row>
    <row r="55">
      <c r="A55" s="15" t="s">
        <v>913</v>
      </c>
      <c r="B55" s="90">
        <f t="array" ref="B55">LET(
   valeur, XLOOKUP(A55, 'VMware Inventory'!A:A, 'VMware Inventory'!Q:Q, 0),
   IF(valeur="Unknown", Assumptions!$B$42, valeur)
)</f>
        <v>8</v>
      </c>
      <c r="C55" s="16">
        <f t="array" ref="C55">LET(
   valeur, XLOOKUP(A55, 'VMware Inventory'!A:A, 'VMware Inventory'!R:R, 0),
   IF(valeur="Unknown", Assumptions!$B$43, if(valeur=1,2,valeur))
)</f>
        <v>32</v>
      </c>
      <c r="D55" s="16">
        <f t="array" ref="D55">LET(
   valeur, XLOOKUP(A55, 'VMware Inventory'!A:A, 'VMware Inventory'!S:S, 0),
   IF(valeur="Unknown", Assumptions!$B$44, valeur)
)</f>
        <v>807</v>
      </c>
      <c r="E55" s="16" t="str">
        <f>ifna(vlookup(B55&amp;"-"&amp;C55,'Ref. VM'!A:B,2,0),"Custom")</f>
        <v>Predefined</v>
      </c>
      <c r="F55" s="16" t="str">
        <f t="shared" si="3"/>
        <v>N2-Predefined vCPUs-CUD 3y</v>
      </c>
      <c r="G55" s="16" t="str">
        <f t="shared" si="4"/>
        <v>N2-Predefined RAM-CUD 3y</v>
      </c>
      <c r="H55" s="15">
        <v>730.0</v>
      </c>
      <c r="I55" s="91">
        <f>((vlookup(F55,'SKU Pricing'!A:B,Assumptions!$B$2,0)*B55)+(vlookup(G55,'SKU Pricing'!A:B,Assumptions!$B$2,0)*C55))*H55</f>
        <v>148.0409632</v>
      </c>
      <c r="J55" s="15" t="s">
        <v>75</v>
      </c>
      <c r="K55" s="91">
        <f>vlookup(J55,'SKU Pricing'!A:B,Assumptions!$B$2,0)*D55</f>
        <v>158.979</v>
      </c>
      <c r="L55" s="91">
        <f t="shared" si="5"/>
        <v>307.0199632</v>
      </c>
    </row>
    <row r="56">
      <c r="A56" s="15" t="s">
        <v>914</v>
      </c>
      <c r="B56" s="90">
        <f t="array" ref="B56">LET(
   valeur, XLOOKUP(A56, 'VMware Inventory'!A:A, 'VMware Inventory'!Q:Q, 0),
   IF(valeur="Unknown", Assumptions!$B$42, valeur)
)</f>
        <v>8</v>
      </c>
      <c r="C56" s="16">
        <f t="array" ref="C56">LET(
   valeur, XLOOKUP(A56, 'VMware Inventory'!A:A, 'VMware Inventory'!R:R, 0),
   IF(valeur="Unknown", Assumptions!$B$43, if(valeur=1,2,valeur))
)</f>
        <v>32</v>
      </c>
      <c r="D56" s="16">
        <f t="array" ref="D56">LET(
   valeur, XLOOKUP(A56, 'VMware Inventory'!A:A, 'VMware Inventory'!S:S, 0),
   IF(valeur="Unknown", Assumptions!$B$44, valeur)
)</f>
        <v>807</v>
      </c>
      <c r="E56" s="16" t="str">
        <f>ifna(vlookup(B56&amp;"-"&amp;C56,'Ref. VM'!A:B,2,0),"Custom")</f>
        <v>Predefined</v>
      </c>
      <c r="F56" s="16" t="str">
        <f t="shared" si="3"/>
        <v>N2-Predefined vCPUs-CUD 3y</v>
      </c>
      <c r="G56" s="16" t="str">
        <f t="shared" si="4"/>
        <v>N2-Predefined RAM-CUD 3y</v>
      </c>
      <c r="H56" s="15">
        <v>730.0</v>
      </c>
      <c r="I56" s="91">
        <f>((vlookup(F56,'SKU Pricing'!A:B,Assumptions!$B$2,0)*B56)+(vlookup(G56,'SKU Pricing'!A:B,Assumptions!$B$2,0)*C56))*H56</f>
        <v>148.0409632</v>
      </c>
      <c r="J56" s="15" t="s">
        <v>75</v>
      </c>
      <c r="K56" s="91">
        <f>vlookup(J56,'SKU Pricing'!A:B,Assumptions!$B$2,0)*D56</f>
        <v>158.979</v>
      </c>
      <c r="L56" s="91">
        <f t="shared" si="5"/>
        <v>307.0199632</v>
      </c>
    </row>
    <row r="57">
      <c r="A57" s="15" t="s">
        <v>916</v>
      </c>
      <c r="B57" s="90">
        <f t="array" ref="B57">LET(
   valeur, XLOOKUP(A57, 'VMware Inventory'!A:A, 'VMware Inventory'!Q:Q, 0),
   IF(valeur="Unknown", Assumptions!$B$42, valeur)
)</f>
        <v>2</v>
      </c>
      <c r="C57" s="16">
        <f t="array" ref="C57">LET(
   valeur, XLOOKUP(A57, 'VMware Inventory'!A:A, 'VMware Inventory'!R:R, 0),
   IF(valeur="Unknown", Assumptions!$B$43, if(valeur=1,2,valeur))
)</f>
        <v>2</v>
      </c>
      <c r="D57" s="16">
        <f t="array" ref="D57">LET(
   valeur, XLOOKUP(A57, 'VMware Inventory'!A:A, 'VMware Inventory'!S:S, 0),
   IF(valeur="Unknown", Assumptions!$B$44, valeur)
)</f>
        <v>14</v>
      </c>
      <c r="E57" s="16" t="str">
        <f>ifna(vlookup(B57&amp;"-"&amp;C57,'Ref. VM'!A:B,2,0),"Custom")</f>
        <v>Custom</v>
      </c>
      <c r="F57" s="16" t="str">
        <f t="shared" si="3"/>
        <v>N2-Custom vCPUs-CUD 3y</v>
      </c>
      <c r="G57" s="16" t="str">
        <f t="shared" si="4"/>
        <v>N2-Custom RAM-CUD 3y</v>
      </c>
      <c r="H57" s="15">
        <v>730.0</v>
      </c>
      <c r="I57" s="91">
        <f>((vlookup(F57,'SKU Pricing'!A:B,Assumptions!$B$2,0)*B57)+(vlookup(G57,'SKU Pricing'!A:B,Assumptions!$B$2,0)*C57))*H57</f>
        <v>28.68721296</v>
      </c>
      <c r="J57" s="15" t="s">
        <v>75</v>
      </c>
      <c r="K57" s="91">
        <f>vlookup(J57,'SKU Pricing'!A:B,Assumptions!$B$2,0)*D57</f>
        <v>2.758</v>
      </c>
      <c r="L57" s="91">
        <f t="shared" si="5"/>
        <v>31.44521296</v>
      </c>
    </row>
    <row r="58">
      <c r="A58" s="15" t="s">
        <v>917</v>
      </c>
      <c r="B58" s="90">
        <f t="array" ref="B58">LET(
   valeur, XLOOKUP(A58, 'VMware Inventory'!A:A, 'VMware Inventory'!Q:Q, 0),
   IF(valeur="Unknown", Assumptions!$B$42, valeur)
)</f>
        <v>24</v>
      </c>
      <c r="C58" s="16">
        <f t="array" ref="C58">LET(
   valeur, XLOOKUP(A58, 'VMware Inventory'!A:A, 'VMware Inventory'!R:R, 0),
   IF(valeur="Unknown", Assumptions!$B$43, if(valeur=1,2,valeur))
)</f>
        <v>48</v>
      </c>
      <c r="D58" s="16">
        <f t="array" ref="D58">LET(
   valeur, XLOOKUP(A58, 'VMware Inventory'!A:A, 'VMware Inventory'!S:S, 0),
   IF(valeur="Unknown", Assumptions!$B$44, valeur)
)</f>
        <v>365</v>
      </c>
      <c r="E58" s="16" t="str">
        <f>ifna(vlookup(B58&amp;"-"&amp;C58,'Ref. VM'!A:B,2,0),"Custom")</f>
        <v>Custom</v>
      </c>
      <c r="F58" s="16" t="str">
        <f t="shared" si="3"/>
        <v>N2-Custom vCPUs-CUD 3y</v>
      </c>
      <c r="G58" s="16" t="str">
        <f t="shared" si="4"/>
        <v>N2-Custom RAM-CUD 3y</v>
      </c>
      <c r="H58" s="15">
        <v>730.0</v>
      </c>
      <c r="I58" s="91">
        <f>((vlookup(F58,'SKU Pricing'!A:B,Assumptions!$B$2,0)*B58)+(vlookup(G58,'SKU Pricing'!A:B,Assumptions!$B$2,0)*C58))*H58</f>
        <v>384.940715</v>
      </c>
      <c r="J58" s="15" t="s">
        <v>75</v>
      </c>
      <c r="K58" s="91">
        <f>vlookup(J58,'SKU Pricing'!A:B,Assumptions!$B$2,0)*D58</f>
        <v>71.905</v>
      </c>
      <c r="L58" s="91">
        <f t="shared" si="5"/>
        <v>456.845715</v>
      </c>
    </row>
    <row r="59">
      <c r="A59" s="15" t="s">
        <v>918</v>
      </c>
      <c r="B59" s="90">
        <f t="array" ref="B59">LET(
   valeur, XLOOKUP(A59, 'VMware Inventory'!A:A, 'VMware Inventory'!Q:Q, 0),
   IF(valeur="Unknown", Assumptions!$B$42, valeur)
)</f>
        <v>24</v>
      </c>
      <c r="C59" s="16">
        <f t="array" ref="C59">LET(
   valeur, XLOOKUP(A59, 'VMware Inventory'!A:A, 'VMware Inventory'!R:R, 0),
   IF(valeur="Unknown", Assumptions!$B$43, if(valeur=1,2,valeur))
)</f>
        <v>48</v>
      </c>
      <c r="D59" s="16">
        <f t="array" ref="D59">LET(
   valeur, XLOOKUP(A59, 'VMware Inventory'!A:A, 'VMware Inventory'!S:S, 0),
   IF(valeur="Unknown", Assumptions!$B$44, valeur)
)</f>
        <v>365</v>
      </c>
      <c r="E59" s="16" t="str">
        <f>ifna(vlookup(B59&amp;"-"&amp;C59,'Ref. VM'!A:B,2,0),"Custom")</f>
        <v>Custom</v>
      </c>
      <c r="F59" s="16" t="str">
        <f t="shared" si="3"/>
        <v>N2-Custom vCPUs-CUD 3y</v>
      </c>
      <c r="G59" s="16" t="str">
        <f t="shared" si="4"/>
        <v>N2-Custom RAM-CUD 3y</v>
      </c>
      <c r="H59" s="15">
        <v>730.0</v>
      </c>
      <c r="I59" s="91">
        <f>((vlookup(F59,'SKU Pricing'!A:B,Assumptions!$B$2,0)*B59)+(vlookup(G59,'SKU Pricing'!A:B,Assumptions!$B$2,0)*C59))*H59</f>
        <v>384.940715</v>
      </c>
      <c r="J59" s="15" t="s">
        <v>75</v>
      </c>
      <c r="K59" s="91">
        <f>vlookup(J59,'SKU Pricing'!A:B,Assumptions!$B$2,0)*D59</f>
        <v>71.905</v>
      </c>
      <c r="L59" s="91">
        <f t="shared" si="5"/>
        <v>456.845715</v>
      </c>
    </row>
    <row r="60">
      <c r="A60" s="15" t="s">
        <v>919</v>
      </c>
      <c r="B60" s="90">
        <f t="array" ref="B60">LET(
   valeur, XLOOKUP(A60, 'VMware Inventory'!A:A, 'VMware Inventory'!Q:Q, 0),
   IF(valeur="Unknown", Assumptions!$B$42, valeur)
)</f>
        <v>24</v>
      </c>
      <c r="C60" s="16">
        <f t="array" ref="C60">LET(
   valeur, XLOOKUP(A60, 'VMware Inventory'!A:A, 'VMware Inventory'!R:R, 0),
   IF(valeur="Unknown", Assumptions!$B$43, if(valeur=1,2,valeur))
)</f>
        <v>48</v>
      </c>
      <c r="D60" s="16">
        <f t="array" ref="D60">LET(
   valeur, XLOOKUP(A60, 'VMware Inventory'!A:A, 'VMware Inventory'!S:S, 0),
   IF(valeur="Unknown", Assumptions!$B$44, valeur)
)</f>
        <v>365</v>
      </c>
      <c r="E60" s="16" t="str">
        <f>ifna(vlookup(B60&amp;"-"&amp;C60,'Ref. VM'!A:B,2,0),"Custom")</f>
        <v>Custom</v>
      </c>
      <c r="F60" s="16" t="str">
        <f t="shared" si="3"/>
        <v>N2-Custom vCPUs-CUD 3y</v>
      </c>
      <c r="G60" s="16" t="str">
        <f t="shared" si="4"/>
        <v>N2-Custom RAM-CUD 3y</v>
      </c>
      <c r="H60" s="15">
        <v>730.0</v>
      </c>
      <c r="I60" s="91">
        <f>((vlookup(F60,'SKU Pricing'!A:B,Assumptions!$B$2,0)*B60)+(vlookup(G60,'SKU Pricing'!A:B,Assumptions!$B$2,0)*C60))*H60</f>
        <v>384.940715</v>
      </c>
      <c r="J60" s="15" t="s">
        <v>75</v>
      </c>
      <c r="K60" s="91">
        <f>vlookup(J60,'SKU Pricing'!A:B,Assumptions!$B$2,0)*D60</f>
        <v>71.905</v>
      </c>
      <c r="L60" s="91">
        <f t="shared" si="5"/>
        <v>456.845715</v>
      </c>
    </row>
    <row r="61">
      <c r="A61" s="15" t="s">
        <v>921</v>
      </c>
      <c r="B61" s="90">
        <f t="array" ref="B61">LET(
   valeur, XLOOKUP(A61, 'VMware Inventory'!A:A, 'VMware Inventory'!Q:Q, 0),
   IF(valeur="Unknown", Assumptions!$B$42, valeur)
)</f>
        <v>8</v>
      </c>
      <c r="C61" s="16">
        <f t="array" ref="C61">LET(
   valeur, XLOOKUP(A61, 'VMware Inventory'!A:A, 'VMware Inventory'!R:R, 0),
   IF(valeur="Unknown", Assumptions!$B$43, if(valeur=1,2,valeur))
)</f>
        <v>32</v>
      </c>
      <c r="D61" s="16">
        <f t="array" ref="D61">LET(
   valeur, XLOOKUP(A61, 'VMware Inventory'!A:A, 'VMware Inventory'!S:S, 0),
   IF(valeur="Unknown", Assumptions!$B$44, valeur)
)</f>
        <v>793</v>
      </c>
      <c r="E61" s="16" t="str">
        <f>ifna(vlookup(B61&amp;"-"&amp;C61,'Ref. VM'!A:B,2,0),"Custom")</f>
        <v>Predefined</v>
      </c>
      <c r="F61" s="16" t="str">
        <f t="shared" si="3"/>
        <v>N2-Predefined vCPUs-CUD 3y</v>
      </c>
      <c r="G61" s="16" t="str">
        <f t="shared" si="4"/>
        <v>N2-Predefined RAM-CUD 3y</v>
      </c>
      <c r="H61" s="15">
        <v>730.0</v>
      </c>
      <c r="I61" s="91">
        <f>((vlookup(F61,'SKU Pricing'!A:B,Assumptions!$B$2,0)*B61)+(vlookup(G61,'SKU Pricing'!A:B,Assumptions!$B$2,0)*C61))*H61</f>
        <v>148.0409632</v>
      </c>
      <c r="J61" s="15" t="s">
        <v>75</v>
      </c>
      <c r="K61" s="91">
        <f>vlookup(J61,'SKU Pricing'!A:B,Assumptions!$B$2,0)*D61</f>
        <v>156.221</v>
      </c>
      <c r="L61" s="91">
        <f t="shared" si="5"/>
        <v>304.2619632</v>
      </c>
    </row>
    <row r="62">
      <c r="A62" s="15" t="s">
        <v>922</v>
      </c>
      <c r="B62" s="90">
        <f t="array" ref="B62">LET(
   valeur, XLOOKUP(A62, 'VMware Inventory'!A:A, 'VMware Inventory'!Q:Q, 0),
   IF(valeur="Unknown", Assumptions!$B$42, valeur)
)</f>
        <v>8</v>
      </c>
      <c r="C62" s="16">
        <f t="array" ref="C62">LET(
   valeur, XLOOKUP(A62, 'VMware Inventory'!A:A, 'VMware Inventory'!R:R, 0),
   IF(valeur="Unknown", Assumptions!$B$43, if(valeur=1,2,valeur))
)</f>
        <v>32</v>
      </c>
      <c r="D62" s="16">
        <f t="array" ref="D62">LET(
   valeur, XLOOKUP(A62, 'VMware Inventory'!A:A, 'VMware Inventory'!S:S, 0),
   IF(valeur="Unknown", Assumptions!$B$44, valeur)
)</f>
        <v>793</v>
      </c>
      <c r="E62" s="16" t="str">
        <f>ifna(vlookup(B62&amp;"-"&amp;C62,'Ref. VM'!A:B,2,0),"Custom")</f>
        <v>Predefined</v>
      </c>
      <c r="F62" s="16" t="str">
        <f t="shared" si="3"/>
        <v>N2-Predefined vCPUs-CUD 3y</v>
      </c>
      <c r="G62" s="16" t="str">
        <f t="shared" si="4"/>
        <v>N2-Predefined RAM-CUD 3y</v>
      </c>
      <c r="H62" s="15">
        <v>730.0</v>
      </c>
      <c r="I62" s="91">
        <f>((vlookup(F62,'SKU Pricing'!A:B,Assumptions!$B$2,0)*B62)+(vlookup(G62,'SKU Pricing'!A:B,Assumptions!$B$2,0)*C62))*H62</f>
        <v>148.0409632</v>
      </c>
      <c r="J62" s="15" t="s">
        <v>75</v>
      </c>
      <c r="K62" s="91">
        <f>vlookup(J62,'SKU Pricing'!A:B,Assumptions!$B$2,0)*D62</f>
        <v>156.221</v>
      </c>
      <c r="L62" s="91">
        <f t="shared" si="5"/>
        <v>304.2619632</v>
      </c>
    </row>
    <row r="63">
      <c r="A63" s="15" t="s">
        <v>923</v>
      </c>
      <c r="B63" s="90">
        <f t="array" ref="B63">LET(
   valeur, XLOOKUP(A63, 'VMware Inventory'!A:A, 'VMware Inventory'!Q:Q, 0),
   IF(valeur="Unknown", Assumptions!$B$42, valeur)
)</f>
        <v>8</v>
      </c>
      <c r="C63" s="16">
        <f t="array" ref="C63">LET(
   valeur, XLOOKUP(A63, 'VMware Inventory'!A:A, 'VMware Inventory'!R:R, 0),
   IF(valeur="Unknown", Assumptions!$B$43, if(valeur=1,2,valeur))
)</f>
        <v>32</v>
      </c>
      <c r="D63" s="16">
        <f t="array" ref="D63">LET(
   valeur, XLOOKUP(A63, 'VMware Inventory'!A:A, 'VMware Inventory'!S:S, 0),
   IF(valeur="Unknown", Assumptions!$B$44, valeur)
)</f>
        <v>793</v>
      </c>
      <c r="E63" s="16" t="str">
        <f>ifna(vlookup(B63&amp;"-"&amp;C63,'Ref. VM'!A:B,2,0),"Custom")</f>
        <v>Predefined</v>
      </c>
      <c r="F63" s="16" t="str">
        <f t="shared" si="3"/>
        <v>N2-Predefined vCPUs-CUD 3y</v>
      </c>
      <c r="G63" s="16" t="str">
        <f t="shared" si="4"/>
        <v>N2-Predefined RAM-CUD 3y</v>
      </c>
      <c r="H63" s="15">
        <v>730.0</v>
      </c>
      <c r="I63" s="91">
        <f>((vlookup(F63,'SKU Pricing'!A:B,Assumptions!$B$2,0)*B63)+(vlookup(G63,'SKU Pricing'!A:B,Assumptions!$B$2,0)*C63))*H63</f>
        <v>148.0409632</v>
      </c>
      <c r="J63" s="15" t="s">
        <v>75</v>
      </c>
      <c r="K63" s="91">
        <f>vlookup(J63,'SKU Pricing'!A:B,Assumptions!$B$2,0)*D63</f>
        <v>156.221</v>
      </c>
      <c r="L63" s="91">
        <f t="shared" si="5"/>
        <v>304.2619632</v>
      </c>
    </row>
    <row r="64">
      <c r="A64" s="15" t="s">
        <v>924</v>
      </c>
      <c r="B64" s="90">
        <f t="array" ref="B64">LET(
   valeur, XLOOKUP(A64, 'VMware Inventory'!A:A, 'VMware Inventory'!Q:Q, 0),
   IF(valeur="Unknown", Assumptions!$B$42, valeur)
)</f>
        <v>8</v>
      </c>
      <c r="C64" s="16">
        <f t="array" ref="C64">LET(
   valeur, XLOOKUP(A64, 'VMware Inventory'!A:A, 'VMware Inventory'!R:R, 0),
   IF(valeur="Unknown", Assumptions!$B$43, if(valeur=1,2,valeur))
)</f>
        <v>32</v>
      </c>
      <c r="D64" s="16">
        <f t="array" ref="D64">LET(
   valeur, XLOOKUP(A64, 'VMware Inventory'!A:A, 'VMware Inventory'!S:S, 0),
   IF(valeur="Unknown", Assumptions!$B$44, valeur)
)</f>
        <v>793</v>
      </c>
      <c r="E64" s="16" t="str">
        <f>ifna(vlookup(B64&amp;"-"&amp;C64,'Ref. VM'!A:B,2,0),"Custom")</f>
        <v>Predefined</v>
      </c>
      <c r="F64" s="16" t="str">
        <f t="shared" si="3"/>
        <v>N2-Predefined vCPUs-CUD 3y</v>
      </c>
      <c r="G64" s="16" t="str">
        <f t="shared" si="4"/>
        <v>N2-Predefined RAM-CUD 3y</v>
      </c>
      <c r="H64" s="15">
        <v>730.0</v>
      </c>
      <c r="I64" s="91">
        <f>((vlookup(F64,'SKU Pricing'!A:B,Assumptions!$B$2,0)*B64)+(vlookup(G64,'SKU Pricing'!A:B,Assumptions!$B$2,0)*C64))*H64</f>
        <v>148.0409632</v>
      </c>
      <c r="J64" s="15" t="s">
        <v>75</v>
      </c>
      <c r="K64" s="91">
        <f>vlookup(J64,'SKU Pricing'!A:B,Assumptions!$B$2,0)*D64</f>
        <v>156.221</v>
      </c>
      <c r="L64" s="91">
        <f t="shared" si="5"/>
        <v>304.2619632</v>
      </c>
    </row>
    <row r="65">
      <c r="A65" s="15" t="s">
        <v>925</v>
      </c>
      <c r="B65" s="90">
        <f t="array" ref="B65">LET(
   valeur, XLOOKUP(A65, 'VMware Inventory'!A:A, 'VMware Inventory'!Q:Q, 0),
   IF(valeur="Unknown", Assumptions!$B$42, valeur)
)</f>
        <v>24</v>
      </c>
      <c r="C65" s="16">
        <f t="array" ref="C65">LET(
   valeur, XLOOKUP(A65, 'VMware Inventory'!A:A, 'VMware Inventory'!R:R, 0),
   IF(valeur="Unknown", Assumptions!$B$43, if(valeur=1,2,valeur))
)</f>
        <v>48</v>
      </c>
      <c r="D65" s="16">
        <f t="array" ref="D65">LET(
   valeur, XLOOKUP(A65, 'VMware Inventory'!A:A, 'VMware Inventory'!S:S, 0),
   IF(valeur="Unknown", Assumptions!$B$44, valeur)
)</f>
        <v>212</v>
      </c>
      <c r="E65" s="16" t="str">
        <f>ifna(vlookup(B65&amp;"-"&amp;C65,'Ref. VM'!A:B,2,0),"Custom")</f>
        <v>Custom</v>
      </c>
      <c r="F65" s="16" t="str">
        <f t="shared" si="3"/>
        <v>N2-Custom vCPUs-CUD 3y</v>
      </c>
      <c r="G65" s="16" t="str">
        <f t="shared" si="4"/>
        <v>N2-Custom RAM-CUD 3y</v>
      </c>
      <c r="H65" s="15">
        <v>730.0</v>
      </c>
      <c r="I65" s="91">
        <f>((vlookup(F65,'SKU Pricing'!A:B,Assumptions!$B$2,0)*B65)+(vlookup(G65,'SKU Pricing'!A:B,Assumptions!$B$2,0)*C65))*H65</f>
        <v>384.940715</v>
      </c>
      <c r="J65" s="15" t="s">
        <v>75</v>
      </c>
      <c r="K65" s="91">
        <f>vlookup(J65,'SKU Pricing'!A:B,Assumptions!$B$2,0)*D65</f>
        <v>41.764</v>
      </c>
      <c r="L65" s="91">
        <f t="shared" si="5"/>
        <v>426.704715</v>
      </c>
    </row>
    <row r="66">
      <c r="A66" s="15" t="s">
        <v>926</v>
      </c>
      <c r="B66" s="90">
        <f t="array" ref="B66">LET(
   valeur, XLOOKUP(A66, 'VMware Inventory'!A:A, 'VMware Inventory'!Q:Q, 0),
   IF(valeur="Unknown", Assumptions!$B$42, valeur)
)</f>
        <v>24</v>
      </c>
      <c r="C66" s="16">
        <f t="array" ref="C66">LET(
   valeur, XLOOKUP(A66, 'VMware Inventory'!A:A, 'VMware Inventory'!R:R, 0),
   IF(valeur="Unknown", Assumptions!$B$43, if(valeur=1,2,valeur))
)</f>
        <v>48</v>
      </c>
      <c r="D66" s="16">
        <f t="array" ref="D66">LET(
   valeur, XLOOKUP(A66, 'VMware Inventory'!A:A, 'VMware Inventory'!S:S, 0),
   IF(valeur="Unknown", Assumptions!$B$44, valeur)
)</f>
        <v>212</v>
      </c>
      <c r="E66" s="16" t="str">
        <f>ifna(vlookup(B66&amp;"-"&amp;C66,'Ref. VM'!A:B,2,0),"Custom")</f>
        <v>Custom</v>
      </c>
      <c r="F66" s="16" t="str">
        <f t="shared" si="3"/>
        <v>N2-Custom vCPUs-CUD 3y</v>
      </c>
      <c r="G66" s="16" t="str">
        <f t="shared" si="4"/>
        <v>N2-Custom RAM-CUD 3y</v>
      </c>
      <c r="H66" s="15">
        <v>730.0</v>
      </c>
      <c r="I66" s="91">
        <f>((vlookup(F66,'SKU Pricing'!A:B,Assumptions!$B$2,0)*B66)+(vlookup(G66,'SKU Pricing'!A:B,Assumptions!$B$2,0)*C66))*H66</f>
        <v>384.940715</v>
      </c>
      <c r="J66" s="15" t="s">
        <v>75</v>
      </c>
      <c r="K66" s="91">
        <f>vlookup(J66,'SKU Pricing'!A:B,Assumptions!$B$2,0)*D66</f>
        <v>41.764</v>
      </c>
      <c r="L66" s="91">
        <f t="shared" si="5"/>
        <v>426.704715</v>
      </c>
    </row>
    <row r="67">
      <c r="A67" s="15" t="s">
        <v>927</v>
      </c>
      <c r="B67" s="90">
        <f t="array" ref="B67">LET(
   valeur, XLOOKUP(A67, 'VMware Inventory'!A:A, 'VMware Inventory'!Q:Q, 0),
   IF(valeur="Unknown", Assumptions!$B$42, valeur)
)</f>
        <v>24</v>
      </c>
      <c r="C67" s="16">
        <f t="array" ref="C67">LET(
   valeur, XLOOKUP(A67, 'VMware Inventory'!A:A, 'VMware Inventory'!R:R, 0),
   IF(valeur="Unknown", Assumptions!$B$43, if(valeur=1,2,valeur))
)</f>
        <v>48</v>
      </c>
      <c r="D67" s="16">
        <f t="array" ref="D67">LET(
   valeur, XLOOKUP(A67, 'VMware Inventory'!A:A, 'VMware Inventory'!S:S, 0),
   IF(valeur="Unknown", Assumptions!$B$44, valeur)
)</f>
        <v>212</v>
      </c>
      <c r="E67" s="16" t="str">
        <f>ifna(vlookup(B67&amp;"-"&amp;C67,'Ref. VM'!A:B,2,0),"Custom")</f>
        <v>Custom</v>
      </c>
      <c r="F67" s="16" t="str">
        <f t="shared" si="3"/>
        <v>N2-Custom vCPUs-CUD 3y</v>
      </c>
      <c r="G67" s="16" t="str">
        <f t="shared" si="4"/>
        <v>N2-Custom RAM-CUD 3y</v>
      </c>
      <c r="H67" s="15">
        <v>730.0</v>
      </c>
      <c r="I67" s="91">
        <f>((vlookup(F67,'SKU Pricing'!A:B,Assumptions!$B$2,0)*B67)+(vlookup(G67,'SKU Pricing'!A:B,Assumptions!$B$2,0)*C67))*H67</f>
        <v>384.940715</v>
      </c>
      <c r="J67" s="15" t="s">
        <v>75</v>
      </c>
      <c r="K67" s="91">
        <f>vlookup(J67,'SKU Pricing'!A:B,Assumptions!$B$2,0)*D67</f>
        <v>41.764</v>
      </c>
      <c r="L67" s="91">
        <f t="shared" si="5"/>
        <v>426.704715</v>
      </c>
    </row>
    <row r="68">
      <c r="A68" s="15" t="s">
        <v>928</v>
      </c>
      <c r="B68" s="90">
        <f t="array" ref="B68">LET(
   valeur, XLOOKUP(A68, 'VMware Inventory'!A:A, 'VMware Inventory'!Q:Q, 0),
   IF(valeur="Unknown", Assumptions!$B$42, valeur)
)</f>
        <v>2</v>
      </c>
      <c r="C68" s="16">
        <f t="array" ref="C68">LET(
   valeur, XLOOKUP(A68, 'VMware Inventory'!A:A, 'VMware Inventory'!R:R, 0),
   IF(valeur="Unknown", Assumptions!$B$43, if(valeur=1,2,valeur))
)</f>
        <v>2</v>
      </c>
      <c r="D68" s="16">
        <f t="array" ref="D68">LET(
   valeur, XLOOKUP(A68, 'VMware Inventory'!A:A, 'VMware Inventory'!S:S, 0),
   IF(valeur="Unknown", Assumptions!$B$44, valeur)
)</f>
        <v>14</v>
      </c>
      <c r="E68" s="16" t="str">
        <f>ifna(vlookup(B68&amp;"-"&amp;C68,'Ref. VM'!A:B,2,0),"Custom")</f>
        <v>Custom</v>
      </c>
      <c r="F68" s="16" t="str">
        <f t="shared" si="3"/>
        <v>N2-Custom vCPUs-CUD 3y</v>
      </c>
      <c r="G68" s="16" t="str">
        <f t="shared" si="4"/>
        <v>N2-Custom RAM-CUD 3y</v>
      </c>
      <c r="H68" s="15">
        <v>730.0</v>
      </c>
      <c r="I68" s="91">
        <f>((vlookup(F68,'SKU Pricing'!A:B,Assumptions!$B$2,0)*B68)+(vlookup(G68,'SKU Pricing'!A:B,Assumptions!$B$2,0)*C68))*H68</f>
        <v>28.68721296</v>
      </c>
      <c r="J68" s="15" t="s">
        <v>75</v>
      </c>
      <c r="K68" s="91">
        <f>vlookup(J68,'SKU Pricing'!A:B,Assumptions!$B$2,0)*D68</f>
        <v>2.758</v>
      </c>
      <c r="L68" s="91">
        <f t="shared" si="5"/>
        <v>31.44521296</v>
      </c>
    </row>
    <row r="69">
      <c r="A69" s="15" t="s">
        <v>929</v>
      </c>
      <c r="B69" s="90">
        <f t="array" ref="B69">LET(
   valeur, XLOOKUP(A69, 'VMware Inventory'!A:A, 'VMware Inventory'!Q:Q, 0),
   IF(valeur="Unknown", Assumptions!$B$42, valeur)
)</f>
        <v>12</v>
      </c>
      <c r="C69" s="16">
        <f t="array" ref="C69">LET(
   valeur, XLOOKUP(A69, 'VMware Inventory'!A:A, 'VMware Inventory'!R:R, 0),
   IF(valeur="Unknown", Assumptions!$B$43, if(valeur=1,2,valeur))
)</f>
        <v>16</v>
      </c>
      <c r="D69" s="16">
        <f t="array" ref="D69">LET(
   valeur, XLOOKUP(A69, 'VMware Inventory'!A:A, 'VMware Inventory'!S:S, 0),
   IF(valeur="Unknown", Assumptions!$B$44, valeur)
)</f>
        <v>173</v>
      </c>
      <c r="E69" s="16" t="str">
        <f>ifna(vlookup(B69&amp;"-"&amp;C69,'Ref. VM'!A:B,2,0),"Custom")</f>
        <v>Custom</v>
      </c>
      <c r="F69" s="16" t="str">
        <f t="shared" si="3"/>
        <v>N2-Custom vCPUs-CUD 3y</v>
      </c>
      <c r="G69" s="16" t="str">
        <f t="shared" si="4"/>
        <v>N2-Custom RAM-CUD 3y</v>
      </c>
      <c r="H69" s="15">
        <v>730.0</v>
      </c>
      <c r="I69" s="91">
        <f>((vlookup(F69,'SKU Pricing'!A:B,Assumptions!$B$2,0)*B69)+(vlookup(G69,'SKU Pricing'!A:B,Assumptions!$B$2,0)*C69))*H69</f>
        <v>178.9056377</v>
      </c>
      <c r="J69" s="15" t="s">
        <v>75</v>
      </c>
      <c r="K69" s="91">
        <f>vlookup(J69,'SKU Pricing'!A:B,Assumptions!$B$2,0)*D69</f>
        <v>34.081</v>
      </c>
      <c r="L69" s="91">
        <f t="shared" si="5"/>
        <v>212.9866377</v>
      </c>
    </row>
    <row r="70">
      <c r="A70" s="15" t="s">
        <v>930</v>
      </c>
      <c r="B70" s="90">
        <f t="array" ref="B70">LET(
   valeur, XLOOKUP(A70, 'VMware Inventory'!A:A, 'VMware Inventory'!Q:Q, 0),
   IF(valeur="Unknown", Assumptions!$B$42, valeur)
)</f>
        <v>12</v>
      </c>
      <c r="C70" s="16">
        <f t="array" ref="C70">LET(
   valeur, XLOOKUP(A70, 'VMware Inventory'!A:A, 'VMware Inventory'!R:R, 0),
   IF(valeur="Unknown", Assumptions!$B$43, if(valeur=1,2,valeur))
)</f>
        <v>16</v>
      </c>
      <c r="D70" s="16">
        <f t="array" ref="D70">LET(
   valeur, XLOOKUP(A70, 'VMware Inventory'!A:A, 'VMware Inventory'!S:S, 0),
   IF(valeur="Unknown", Assumptions!$B$44, valeur)
)</f>
        <v>173</v>
      </c>
      <c r="E70" s="16" t="str">
        <f>ifna(vlookup(B70&amp;"-"&amp;C70,'Ref. VM'!A:B,2,0),"Custom")</f>
        <v>Custom</v>
      </c>
      <c r="F70" s="16" t="str">
        <f t="shared" si="3"/>
        <v>N2-Custom vCPUs-CUD 3y</v>
      </c>
      <c r="G70" s="16" t="str">
        <f t="shared" si="4"/>
        <v>N2-Custom RAM-CUD 3y</v>
      </c>
      <c r="H70" s="15">
        <v>730.0</v>
      </c>
      <c r="I70" s="91">
        <f>((vlookup(F70,'SKU Pricing'!A:B,Assumptions!$B$2,0)*B70)+(vlookup(G70,'SKU Pricing'!A:B,Assumptions!$B$2,0)*C70))*H70</f>
        <v>178.9056377</v>
      </c>
      <c r="J70" s="15" t="s">
        <v>75</v>
      </c>
      <c r="K70" s="91">
        <f>vlookup(J70,'SKU Pricing'!A:B,Assumptions!$B$2,0)*D70</f>
        <v>34.081</v>
      </c>
      <c r="L70" s="91">
        <f t="shared" si="5"/>
        <v>212.9866377</v>
      </c>
    </row>
    <row r="71">
      <c r="A71" s="15" t="s">
        <v>931</v>
      </c>
      <c r="B71" s="90">
        <f t="array" ref="B71">LET(
   valeur, XLOOKUP(A71, 'VMware Inventory'!A:A, 'VMware Inventory'!Q:Q, 0),
   IF(valeur="Unknown", Assumptions!$B$42, valeur)
)</f>
        <v>2</v>
      </c>
      <c r="C71" s="16">
        <f t="array" ref="C71">LET(
   valeur, XLOOKUP(A71, 'VMware Inventory'!A:A, 'VMware Inventory'!R:R, 0),
   IF(valeur="Unknown", Assumptions!$B$43, if(valeur=1,2,valeur))
)</f>
        <v>2</v>
      </c>
      <c r="D71" s="16">
        <f t="array" ref="D71">LET(
   valeur, XLOOKUP(A71, 'VMware Inventory'!A:A, 'VMware Inventory'!S:S, 0),
   IF(valeur="Unknown", Assumptions!$B$44, valeur)
)</f>
        <v>14</v>
      </c>
      <c r="E71" s="16" t="str">
        <f>ifna(vlookup(B71&amp;"-"&amp;C71,'Ref. VM'!A:B,2,0),"Custom")</f>
        <v>Custom</v>
      </c>
      <c r="F71" s="16" t="str">
        <f t="shared" si="3"/>
        <v>N2-Custom vCPUs-CUD 3y</v>
      </c>
      <c r="G71" s="16" t="str">
        <f t="shared" si="4"/>
        <v>N2-Custom RAM-CUD 3y</v>
      </c>
      <c r="H71" s="15">
        <v>730.0</v>
      </c>
      <c r="I71" s="91">
        <f>((vlookup(F71,'SKU Pricing'!A:B,Assumptions!$B$2,0)*B71)+(vlookup(G71,'SKU Pricing'!A:B,Assumptions!$B$2,0)*C71))*H71</f>
        <v>28.68721296</v>
      </c>
      <c r="J71" s="15" t="s">
        <v>75</v>
      </c>
      <c r="K71" s="91">
        <f>vlookup(J71,'SKU Pricing'!A:B,Assumptions!$B$2,0)*D71</f>
        <v>2.758</v>
      </c>
      <c r="L71" s="91">
        <f t="shared" si="5"/>
        <v>31.44521296</v>
      </c>
    </row>
    <row r="72">
      <c r="A72" s="15" t="s">
        <v>932</v>
      </c>
      <c r="B72" s="90">
        <f t="array" ref="B72">LET(
   valeur, XLOOKUP(A72, 'VMware Inventory'!A:A, 'VMware Inventory'!Q:Q, 0),
   IF(valeur="Unknown", Assumptions!$B$42, valeur)
)</f>
        <v>12</v>
      </c>
      <c r="C72" s="16">
        <f t="array" ref="C72">LET(
   valeur, XLOOKUP(A72, 'VMware Inventory'!A:A, 'VMware Inventory'!R:R, 0),
   IF(valeur="Unknown", Assumptions!$B$43, if(valeur=1,2,valeur))
)</f>
        <v>16</v>
      </c>
      <c r="D72" s="16">
        <f t="array" ref="D72">LET(
   valeur, XLOOKUP(A72, 'VMware Inventory'!A:A, 'VMware Inventory'!S:S, 0),
   IF(valeur="Unknown", Assumptions!$B$44, valeur)
)</f>
        <v>173</v>
      </c>
      <c r="E72" s="16" t="str">
        <f>ifna(vlookup(B72&amp;"-"&amp;C72,'Ref. VM'!A:B,2,0),"Custom")</f>
        <v>Custom</v>
      </c>
      <c r="F72" s="16" t="str">
        <f t="shared" si="3"/>
        <v>N2-Custom vCPUs-CUD 3y</v>
      </c>
      <c r="G72" s="16" t="str">
        <f t="shared" si="4"/>
        <v>N2-Custom RAM-CUD 3y</v>
      </c>
      <c r="H72" s="15">
        <v>730.0</v>
      </c>
      <c r="I72" s="91">
        <f>((vlookup(F72,'SKU Pricing'!A:B,Assumptions!$B$2,0)*B72)+(vlookup(G72,'SKU Pricing'!A:B,Assumptions!$B$2,0)*C72))*H72</f>
        <v>178.9056377</v>
      </c>
      <c r="J72" s="15" t="s">
        <v>75</v>
      </c>
      <c r="K72" s="91">
        <f>vlookup(J72,'SKU Pricing'!A:B,Assumptions!$B$2,0)*D72</f>
        <v>34.081</v>
      </c>
      <c r="L72" s="91">
        <f t="shared" si="5"/>
        <v>212.9866377</v>
      </c>
    </row>
    <row r="73">
      <c r="A73" s="15" t="s">
        <v>933</v>
      </c>
      <c r="B73" s="90">
        <f t="array" ref="B73">LET(
   valeur, XLOOKUP(A73, 'VMware Inventory'!A:A, 'VMware Inventory'!Q:Q, 0),
   IF(valeur="Unknown", Assumptions!$B$42, valeur)
)</f>
        <v>12</v>
      </c>
      <c r="C73" s="16">
        <f t="array" ref="C73">LET(
   valeur, XLOOKUP(A73, 'VMware Inventory'!A:A, 'VMware Inventory'!R:R, 0),
   IF(valeur="Unknown", Assumptions!$B$43, if(valeur=1,2,valeur))
)</f>
        <v>16</v>
      </c>
      <c r="D73" s="16">
        <f t="array" ref="D73">LET(
   valeur, XLOOKUP(A73, 'VMware Inventory'!A:A, 'VMware Inventory'!S:S, 0),
   IF(valeur="Unknown", Assumptions!$B$44, valeur)
)</f>
        <v>173</v>
      </c>
      <c r="E73" s="16" t="str">
        <f>ifna(vlookup(B73&amp;"-"&amp;C73,'Ref. VM'!A:B,2,0),"Custom")</f>
        <v>Custom</v>
      </c>
      <c r="F73" s="16" t="str">
        <f t="shared" si="3"/>
        <v>N2-Custom vCPUs-CUD 3y</v>
      </c>
      <c r="G73" s="16" t="str">
        <f t="shared" si="4"/>
        <v>N2-Custom RAM-CUD 3y</v>
      </c>
      <c r="H73" s="15">
        <v>730.0</v>
      </c>
      <c r="I73" s="91">
        <f>((vlookup(F73,'SKU Pricing'!A:B,Assumptions!$B$2,0)*B73)+(vlookup(G73,'SKU Pricing'!A:B,Assumptions!$B$2,0)*C73))*H73</f>
        <v>178.9056377</v>
      </c>
      <c r="J73" s="15" t="s">
        <v>75</v>
      </c>
      <c r="K73" s="91">
        <f>vlookup(J73,'SKU Pricing'!A:B,Assumptions!$B$2,0)*D73</f>
        <v>34.081</v>
      </c>
      <c r="L73" s="91">
        <f t="shared" si="5"/>
        <v>212.9866377</v>
      </c>
    </row>
    <row r="74">
      <c r="A74" s="15" t="s">
        <v>934</v>
      </c>
      <c r="B74" s="90">
        <f t="array" ref="B74">LET(
   valeur, XLOOKUP(A74, 'VMware Inventory'!A:A, 'VMware Inventory'!Q:Q, 0),
   IF(valeur="Unknown", Assumptions!$B$42, valeur)
)</f>
        <v>2</v>
      </c>
      <c r="C74" s="16">
        <f t="array" ref="C74">LET(
   valeur, XLOOKUP(A74, 'VMware Inventory'!A:A, 'VMware Inventory'!R:R, 0),
   IF(valeur="Unknown", Assumptions!$B$43, if(valeur=1,2,valeur))
)</f>
        <v>2</v>
      </c>
      <c r="D74" s="16">
        <f t="array" ref="D74">LET(
   valeur, XLOOKUP(A74, 'VMware Inventory'!A:A, 'VMware Inventory'!S:S, 0),
   IF(valeur="Unknown", Assumptions!$B$44, valeur)
)</f>
        <v>14</v>
      </c>
      <c r="E74" s="16" t="str">
        <f>ifna(vlookup(B74&amp;"-"&amp;C74,'Ref. VM'!A:B,2,0),"Custom")</f>
        <v>Custom</v>
      </c>
      <c r="F74" s="16" t="str">
        <f t="shared" si="3"/>
        <v>N2-Custom vCPUs-CUD 3y</v>
      </c>
      <c r="G74" s="16" t="str">
        <f t="shared" si="4"/>
        <v>N2-Custom RAM-CUD 3y</v>
      </c>
      <c r="H74" s="15">
        <v>730.0</v>
      </c>
      <c r="I74" s="91">
        <f>((vlookup(F74,'SKU Pricing'!A:B,Assumptions!$B$2,0)*B74)+(vlookup(G74,'SKU Pricing'!A:B,Assumptions!$B$2,0)*C74))*H74</f>
        <v>28.68721296</v>
      </c>
      <c r="J74" s="15" t="s">
        <v>75</v>
      </c>
      <c r="K74" s="91">
        <f>vlookup(J74,'SKU Pricing'!A:B,Assumptions!$B$2,0)*D74</f>
        <v>2.758</v>
      </c>
      <c r="L74" s="91">
        <f t="shared" si="5"/>
        <v>31.44521296</v>
      </c>
    </row>
    <row r="75">
      <c r="A75" s="15"/>
      <c r="B75" s="16"/>
      <c r="C75" s="16"/>
      <c r="D75" s="16"/>
      <c r="E75" s="16"/>
      <c r="F75" s="16"/>
      <c r="G75" s="16"/>
      <c r="H75" s="16"/>
      <c r="I75" s="91"/>
      <c r="J75" s="16"/>
      <c r="K75" s="91"/>
      <c r="L75" s="16"/>
    </row>
    <row r="76">
      <c r="A76" s="133">
        <f>Counta(A9:A74)</f>
        <v>66</v>
      </c>
      <c r="B76" s="141">
        <f t="shared" ref="B76:D76" si="6">Sum(B9:B74)</f>
        <v>830</v>
      </c>
      <c r="C76" s="133">
        <f t="shared" si="6"/>
        <v>2098</v>
      </c>
      <c r="D76" s="133">
        <f t="shared" si="6"/>
        <v>49704</v>
      </c>
      <c r="E76" s="133"/>
      <c r="F76" s="133"/>
      <c r="G76" s="133"/>
      <c r="H76" s="133"/>
      <c r="I76" s="137">
        <f>Sum(I9:I74)</f>
        <v>13851.81976</v>
      </c>
      <c r="J76" s="133"/>
      <c r="K76" s="137">
        <f t="shared" ref="K76:L76" si="7">Sum(K9:K74)</f>
        <v>9791.688</v>
      </c>
      <c r="L76" s="137">
        <f t="shared" si="7"/>
        <v>23643.50776</v>
      </c>
    </row>
    <row r="77">
      <c r="I77" s="142"/>
      <c r="K77" s="142"/>
    </row>
    <row r="78">
      <c r="I78" s="142"/>
      <c r="K78" s="142"/>
    </row>
    <row r="79">
      <c r="I79" s="142"/>
      <c r="K79" s="142"/>
    </row>
    <row r="80">
      <c r="I80" s="142"/>
      <c r="K80" s="142"/>
    </row>
    <row r="81">
      <c r="I81" s="142"/>
      <c r="K81" s="142"/>
    </row>
    <row r="82">
      <c r="I82" s="142"/>
      <c r="K82" s="142"/>
    </row>
    <row r="83">
      <c r="I83" s="142"/>
      <c r="K83" s="142"/>
    </row>
    <row r="84">
      <c r="I84" s="142"/>
      <c r="K84" s="142"/>
    </row>
    <row r="85">
      <c r="I85" s="142"/>
      <c r="K85" s="142"/>
    </row>
    <row r="86">
      <c r="I86" s="142"/>
      <c r="K86" s="142"/>
    </row>
    <row r="87">
      <c r="I87" s="142"/>
      <c r="K87" s="142"/>
    </row>
    <row r="88">
      <c r="I88" s="142"/>
      <c r="K88" s="142"/>
    </row>
    <row r="89">
      <c r="I89" s="142"/>
      <c r="K89" s="142"/>
    </row>
    <row r="90">
      <c r="I90" s="142"/>
      <c r="K90" s="142"/>
    </row>
    <row r="91">
      <c r="I91" s="142"/>
      <c r="K91" s="142"/>
    </row>
    <row r="92">
      <c r="I92" s="142"/>
      <c r="K92" s="142"/>
    </row>
    <row r="93">
      <c r="I93" s="142"/>
      <c r="K93" s="142"/>
    </row>
    <row r="94">
      <c r="I94" s="142"/>
      <c r="K94" s="142"/>
    </row>
    <row r="95">
      <c r="I95" s="142"/>
      <c r="K95" s="142"/>
    </row>
    <row r="96">
      <c r="I96" s="142"/>
      <c r="K96" s="142"/>
    </row>
    <row r="97">
      <c r="I97" s="142"/>
      <c r="K97" s="142"/>
    </row>
    <row r="98">
      <c r="I98" s="142"/>
      <c r="K98" s="142"/>
    </row>
    <row r="99">
      <c r="I99" s="142"/>
      <c r="K99" s="142"/>
    </row>
    <row r="100">
      <c r="I100" s="142"/>
      <c r="K100" s="142"/>
    </row>
    <row r="101">
      <c r="I101" s="142"/>
      <c r="K101" s="142"/>
    </row>
    <row r="102">
      <c r="I102" s="142"/>
      <c r="K102" s="142"/>
    </row>
    <row r="103">
      <c r="I103" s="142"/>
      <c r="K103" s="142"/>
    </row>
    <row r="104">
      <c r="I104" s="142"/>
      <c r="K104" s="142"/>
    </row>
    <row r="105">
      <c r="I105" s="142"/>
      <c r="K105" s="142"/>
    </row>
    <row r="106">
      <c r="I106" s="142"/>
      <c r="K106" s="142"/>
    </row>
    <row r="107">
      <c r="I107" s="142"/>
      <c r="K107" s="142"/>
    </row>
    <row r="108">
      <c r="I108" s="142"/>
      <c r="K108" s="142"/>
    </row>
    <row r="109">
      <c r="I109" s="142"/>
      <c r="K109" s="142"/>
    </row>
    <row r="110">
      <c r="I110" s="142"/>
      <c r="K110" s="142"/>
    </row>
    <row r="111">
      <c r="I111" s="142"/>
      <c r="K111" s="142"/>
    </row>
    <row r="112">
      <c r="I112" s="142"/>
      <c r="K112" s="142"/>
    </row>
    <row r="113">
      <c r="I113" s="142"/>
      <c r="K113" s="142"/>
    </row>
    <row r="114">
      <c r="I114" s="142"/>
      <c r="K114" s="142"/>
    </row>
    <row r="115">
      <c r="I115" s="142"/>
      <c r="K115" s="142"/>
    </row>
    <row r="116">
      <c r="I116" s="142"/>
      <c r="K116" s="142"/>
    </row>
    <row r="117">
      <c r="I117" s="142"/>
      <c r="K117" s="142"/>
    </row>
    <row r="118">
      <c r="I118" s="142"/>
      <c r="K118" s="142"/>
    </row>
    <row r="119">
      <c r="I119" s="142"/>
      <c r="K119" s="142"/>
    </row>
    <row r="120">
      <c r="I120" s="142"/>
      <c r="K120" s="142"/>
    </row>
    <row r="121">
      <c r="I121" s="142"/>
      <c r="K121" s="142"/>
    </row>
    <row r="122">
      <c r="I122" s="142"/>
      <c r="K122" s="142"/>
    </row>
    <row r="123">
      <c r="I123" s="142"/>
      <c r="K123" s="142"/>
    </row>
    <row r="124">
      <c r="I124" s="142"/>
      <c r="K124" s="142"/>
    </row>
    <row r="125">
      <c r="I125" s="142"/>
      <c r="K125" s="142"/>
    </row>
    <row r="126">
      <c r="I126" s="142"/>
      <c r="K126" s="142"/>
    </row>
    <row r="127">
      <c r="I127" s="142"/>
      <c r="K127" s="142"/>
    </row>
    <row r="128">
      <c r="I128" s="142"/>
      <c r="K128" s="142"/>
    </row>
    <row r="129">
      <c r="I129" s="142"/>
      <c r="K129" s="142"/>
    </row>
    <row r="130">
      <c r="I130" s="142"/>
      <c r="K130" s="142"/>
    </row>
    <row r="131">
      <c r="I131" s="142"/>
      <c r="K131" s="142"/>
    </row>
    <row r="132">
      <c r="I132" s="142"/>
      <c r="K132" s="142"/>
    </row>
    <row r="133">
      <c r="I133" s="142"/>
      <c r="K133" s="142"/>
    </row>
    <row r="134">
      <c r="I134" s="142"/>
      <c r="K134" s="142"/>
    </row>
    <row r="135">
      <c r="I135" s="142"/>
      <c r="K135" s="142"/>
    </row>
    <row r="136">
      <c r="I136" s="142"/>
      <c r="K136" s="142"/>
    </row>
    <row r="137">
      <c r="I137" s="142"/>
      <c r="K137" s="142"/>
    </row>
    <row r="138">
      <c r="I138" s="142"/>
      <c r="K138" s="142"/>
    </row>
    <row r="139">
      <c r="I139" s="142"/>
      <c r="K139" s="142"/>
    </row>
    <row r="140">
      <c r="I140" s="142"/>
      <c r="K140" s="142"/>
    </row>
    <row r="141">
      <c r="I141" s="142"/>
      <c r="K141" s="142"/>
    </row>
    <row r="142">
      <c r="I142" s="142"/>
      <c r="K142" s="142"/>
    </row>
    <row r="143">
      <c r="I143" s="142"/>
      <c r="K143" s="142"/>
    </row>
    <row r="144">
      <c r="I144" s="142"/>
      <c r="K144" s="142"/>
    </row>
    <row r="145">
      <c r="I145" s="142"/>
      <c r="K145" s="142"/>
    </row>
    <row r="146">
      <c r="I146" s="142"/>
      <c r="K146" s="142"/>
    </row>
    <row r="147">
      <c r="I147" s="142"/>
      <c r="K147" s="142"/>
    </row>
    <row r="148">
      <c r="I148" s="142"/>
      <c r="K148" s="142"/>
    </row>
    <row r="149">
      <c r="I149" s="142"/>
      <c r="K149" s="142"/>
    </row>
    <row r="150">
      <c r="I150" s="142"/>
      <c r="K150" s="142"/>
    </row>
    <row r="151">
      <c r="I151" s="142"/>
      <c r="K151" s="142"/>
    </row>
    <row r="152">
      <c r="I152" s="142"/>
      <c r="K152" s="142"/>
    </row>
    <row r="153">
      <c r="I153" s="142"/>
      <c r="K153" s="142"/>
    </row>
    <row r="154">
      <c r="I154" s="142"/>
      <c r="K154" s="142"/>
    </row>
    <row r="155">
      <c r="I155" s="142"/>
      <c r="K155" s="142"/>
    </row>
    <row r="156">
      <c r="I156" s="142"/>
      <c r="K156" s="142"/>
    </row>
    <row r="157">
      <c r="I157" s="142"/>
      <c r="K157" s="142"/>
    </row>
    <row r="158">
      <c r="I158" s="142"/>
      <c r="K158" s="142"/>
    </row>
    <row r="159">
      <c r="I159" s="142"/>
      <c r="K159" s="142"/>
    </row>
    <row r="160">
      <c r="I160" s="142"/>
      <c r="K160" s="142"/>
    </row>
    <row r="161">
      <c r="I161" s="142"/>
      <c r="K161" s="142"/>
    </row>
    <row r="162">
      <c r="I162" s="142"/>
      <c r="K162" s="142"/>
    </row>
    <row r="163">
      <c r="I163" s="142"/>
      <c r="K163" s="142"/>
    </row>
    <row r="164">
      <c r="I164" s="142"/>
      <c r="K164" s="142"/>
    </row>
    <row r="165">
      <c r="I165" s="142"/>
      <c r="K165" s="142"/>
    </row>
    <row r="166">
      <c r="I166" s="142"/>
      <c r="K166" s="142"/>
    </row>
    <row r="167">
      <c r="I167" s="142"/>
      <c r="K167" s="142"/>
    </row>
    <row r="168">
      <c r="I168" s="142"/>
      <c r="K168" s="142"/>
    </row>
    <row r="169">
      <c r="I169" s="142"/>
      <c r="K169" s="142"/>
    </row>
    <row r="170">
      <c r="I170" s="142"/>
      <c r="K170" s="142"/>
    </row>
    <row r="171">
      <c r="I171" s="142"/>
      <c r="K171" s="142"/>
    </row>
    <row r="172">
      <c r="I172" s="142"/>
      <c r="K172" s="142"/>
    </row>
    <row r="173">
      <c r="I173" s="142"/>
      <c r="K173" s="142"/>
    </row>
    <row r="174">
      <c r="I174" s="142"/>
      <c r="K174" s="142"/>
    </row>
    <row r="175">
      <c r="I175" s="142"/>
      <c r="K175" s="142"/>
    </row>
    <row r="176">
      <c r="I176" s="142"/>
      <c r="K176" s="142"/>
    </row>
    <row r="177">
      <c r="I177" s="142"/>
      <c r="K177" s="142"/>
    </row>
    <row r="178">
      <c r="I178" s="142"/>
      <c r="K178" s="142"/>
    </row>
    <row r="179">
      <c r="I179" s="142"/>
      <c r="K179" s="142"/>
    </row>
    <row r="180">
      <c r="I180" s="142"/>
      <c r="K180" s="142"/>
    </row>
    <row r="181">
      <c r="I181" s="142"/>
      <c r="K181" s="142"/>
    </row>
    <row r="182">
      <c r="I182" s="142"/>
      <c r="K182" s="142"/>
    </row>
    <row r="183">
      <c r="I183" s="142"/>
      <c r="K183" s="142"/>
    </row>
    <row r="184">
      <c r="I184" s="142"/>
      <c r="K184" s="142"/>
    </row>
    <row r="185">
      <c r="I185" s="142"/>
      <c r="K185" s="142"/>
    </row>
    <row r="186">
      <c r="I186" s="142"/>
      <c r="K186" s="142"/>
    </row>
    <row r="187">
      <c r="I187" s="142"/>
      <c r="K187" s="142"/>
    </row>
    <row r="188">
      <c r="I188" s="142"/>
      <c r="K188" s="142"/>
    </row>
    <row r="189">
      <c r="I189" s="142"/>
      <c r="K189" s="142"/>
    </row>
    <row r="190">
      <c r="I190" s="142"/>
      <c r="K190" s="142"/>
    </row>
    <row r="191">
      <c r="I191" s="142"/>
      <c r="K191" s="142"/>
    </row>
    <row r="192">
      <c r="I192" s="142"/>
      <c r="K192" s="142"/>
    </row>
    <row r="193">
      <c r="I193" s="142"/>
      <c r="K193" s="142"/>
    </row>
    <row r="194">
      <c r="I194" s="142"/>
      <c r="K194" s="142"/>
    </row>
    <row r="195">
      <c r="I195" s="142"/>
      <c r="K195" s="142"/>
    </row>
    <row r="196">
      <c r="I196" s="142"/>
      <c r="K196" s="142"/>
    </row>
    <row r="197">
      <c r="I197" s="142"/>
      <c r="K197" s="142"/>
    </row>
    <row r="198">
      <c r="I198" s="142"/>
      <c r="K198" s="142"/>
    </row>
    <row r="199">
      <c r="I199" s="142"/>
      <c r="K199" s="142"/>
    </row>
    <row r="200">
      <c r="I200" s="142"/>
      <c r="K200" s="142"/>
    </row>
    <row r="201">
      <c r="I201" s="142"/>
      <c r="K201" s="142"/>
    </row>
    <row r="202">
      <c r="I202" s="142"/>
      <c r="K202" s="142"/>
    </row>
    <row r="203">
      <c r="I203" s="142"/>
      <c r="K203" s="142"/>
    </row>
    <row r="204">
      <c r="I204" s="142"/>
      <c r="K204" s="142"/>
    </row>
    <row r="205">
      <c r="I205" s="142"/>
      <c r="K205" s="142"/>
    </row>
    <row r="206">
      <c r="I206" s="142"/>
      <c r="K206" s="142"/>
    </row>
    <row r="207">
      <c r="I207" s="142"/>
      <c r="K207" s="142"/>
    </row>
    <row r="208">
      <c r="I208" s="142"/>
      <c r="K208" s="142"/>
    </row>
    <row r="209">
      <c r="I209" s="142"/>
      <c r="K209" s="142"/>
    </row>
    <row r="210">
      <c r="I210" s="142"/>
      <c r="K210" s="142"/>
    </row>
    <row r="211">
      <c r="I211" s="142"/>
      <c r="K211" s="142"/>
    </row>
    <row r="212">
      <c r="I212" s="142"/>
      <c r="K212" s="142"/>
    </row>
    <row r="213">
      <c r="I213" s="142"/>
      <c r="K213" s="142"/>
    </row>
    <row r="214">
      <c r="I214" s="142"/>
      <c r="K214" s="142"/>
    </row>
    <row r="215">
      <c r="I215" s="142"/>
      <c r="K215" s="142"/>
    </row>
    <row r="216">
      <c r="I216" s="142"/>
      <c r="K216" s="142"/>
    </row>
    <row r="217">
      <c r="I217" s="142"/>
      <c r="K217" s="142"/>
    </row>
    <row r="218">
      <c r="I218" s="142"/>
      <c r="K218" s="142"/>
    </row>
    <row r="219">
      <c r="I219" s="142"/>
      <c r="K219" s="142"/>
    </row>
    <row r="220">
      <c r="I220" s="142"/>
      <c r="K220" s="142"/>
    </row>
    <row r="221">
      <c r="I221" s="142"/>
      <c r="K221" s="142"/>
    </row>
    <row r="222">
      <c r="I222" s="142"/>
      <c r="K222" s="142"/>
    </row>
    <row r="223">
      <c r="I223" s="142"/>
      <c r="K223" s="142"/>
    </row>
    <row r="224">
      <c r="I224" s="142"/>
      <c r="K224" s="142"/>
    </row>
    <row r="225">
      <c r="I225" s="142"/>
      <c r="K225" s="142"/>
    </row>
    <row r="226">
      <c r="I226" s="142"/>
      <c r="K226" s="142"/>
    </row>
    <row r="227">
      <c r="I227" s="142"/>
      <c r="K227" s="142"/>
    </row>
    <row r="228">
      <c r="I228" s="142"/>
      <c r="K228" s="142"/>
    </row>
    <row r="229">
      <c r="I229" s="142"/>
      <c r="K229" s="142"/>
    </row>
    <row r="230">
      <c r="I230" s="142"/>
      <c r="K230" s="142"/>
    </row>
    <row r="231">
      <c r="I231" s="142"/>
      <c r="K231" s="142"/>
    </row>
    <row r="232">
      <c r="I232" s="142"/>
      <c r="K232" s="142"/>
    </row>
    <row r="233">
      <c r="I233" s="142"/>
      <c r="K233" s="142"/>
    </row>
    <row r="234">
      <c r="I234" s="142"/>
      <c r="K234" s="142"/>
    </row>
    <row r="235">
      <c r="I235" s="142"/>
      <c r="K235" s="142"/>
    </row>
    <row r="236">
      <c r="I236" s="142"/>
      <c r="K236" s="142"/>
    </row>
    <row r="237">
      <c r="I237" s="142"/>
      <c r="K237" s="142"/>
    </row>
    <row r="238">
      <c r="I238" s="142"/>
      <c r="K238" s="142"/>
    </row>
    <row r="239">
      <c r="I239" s="142"/>
      <c r="K239" s="142"/>
    </row>
    <row r="240">
      <c r="I240" s="142"/>
      <c r="K240" s="142"/>
    </row>
    <row r="241">
      <c r="I241" s="142"/>
      <c r="K241" s="142"/>
    </row>
    <row r="242">
      <c r="I242" s="142"/>
      <c r="K242" s="142"/>
    </row>
    <row r="243">
      <c r="I243" s="142"/>
      <c r="K243" s="142"/>
    </row>
    <row r="244">
      <c r="I244" s="142"/>
      <c r="K244" s="142"/>
    </row>
    <row r="245">
      <c r="I245" s="142"/>
      <c r="K245" s="142"/>
    </row>
    <row r="246">
      <c r="I246" s="142"/>
      <c r="K246" s="142"/>
    </row>
    <row r="247">
      <c r="I247" s="142"/>
      <c r="K247" s="142"/>
    </row>
    <row r="248">
      <c r="I248" s="142"/>
      <c r="K248" s="142"/>
    </row>
    <row r="249">
      <c r="I249" s="142"/>
      <c r="K249" s="142"/>
    </row>
    <row r="250">
      <c r="I250" s="142"/>
      <c r="K250" s="142"/>
    </row>
    <row r="251">
      <c r="I251" s="142"/>
      <c r="K251" s="142"/>
    </row>
    <row r="252">
      <c r="I252" s="142"/>
      <c r="K252" s="142"/>
    </row>
    <row r="253">
      <c r="I253" s="142"/>
      <c r="K253" s="142"/>
    </row>
    <row r="254">
      <c r="I254" s="142"/>
      <c r="K254" s="142"/>
    </row>
    <row r="255">
      <c r="I255" s="142"/>
      <c r="K255" s="142"/>
    </row>
    <row r="256">
      <c r="I256" s="142"/>
      <c r="K256" s="142"/>
    </row>
    <row r="257">
      <c r="I257" s="142"/>
      <c r="K257" s="142"/>
    </row>
    <row r="258">
      <c r="I258" s="142"/>
      <c r="K258" s="142"/>
    </row>
    <row r="259">
      <c r="I259" s="142"/>
      <c r="K259" s="142"/>
    </row>
    <row r="260">
      <c r="I260" s="142"/>
      <c r="K260" s="142"/>
    </row>
    <row r="261">
      <c r="I261" s="142"/>
      <c r="K261" s="142"/>
    </row>
    <row r="262">
      <c r="I262" s="142"/>
      <c r="K262" s="142"/>
    </row>
    <row r="263">
      <c r="I263" s="142"/>
      <c r="K263" s="142"/>
    </row>
    <row r="264">
      <c r="I264" s="142"/>
      <c r="K264" s="142"/>
    </row>
    <row r="265">
      <c r="I265" s="142"/>
      <c r="K265" s="142"/>
    </row>
    <row r="266">
      <c r="I266" s="142"/>
      <c r="K266" s="142"/>
    </row>
    <row r="267">
      <c r="I267" s="142"/>
      <c r="K267" s="142"/>
    </row>
    <row r="268">
      <c r="I268" s="142"/>
      <c r="K268" s="142"/>
    </row>
    <row r="269">
      <c r="I269" s="142"/>
      <c r="K269" s="142"/>
    </row>
    <row r="270">
      <c r="I270" s="142"/>
      <c r="K270" s="142"/>
    </row>
    <row r="271">
      <c r="I271" s="142"/>
      <c r="K271" s="142"/>
    </row>
    <row r="272">
      <c r="I272" s="142"/>
      <c r="K272" s="142"/>
    </row>
    <row r="273">
      <c r="I273" s="142"/>
      <c r="K273" s="142"/>
    </row>
    <row r="274">
      <c r="I274" s="142"/>
      <c r="K274" s="142"/>
    </row>
    <row r="275">
      <c r="I275" s="142"/>
      <c r="K275" s="142"/>
    </row>
    <row r="276">
      <c r="I276" s="142"/>
      <c r="K276" s="142"/>
    </row>
    <row r="277">
      <c r="I277" s="142"/>
      <c r="K277" s="142"/>
    </row>
    <row r="278">
      <c r="I278" s="142"/>
      <c r="K278" s="142"/>
    </row>
    <row r="279">
      <c r="I279" s="142"/>
      <c r="K279" s="142"/>
    </row>
    <row r="280">
      <c r="I280" s="142"/>
      <c r="K280" s="142"/>
    </row>
    <row r="281">
      <c r="I281" s="142"/>
      <c r="K281" s="142"/>
    </row>
    <row r="282">
      <c r="I282" s="142"/>
      <c r="K282" s="142"/>
    </row>
    <row r="283">
      <c r="I283" s="142"/>
      <c r="K283" s="142"/>
    </row>
    <row r="284">
      <c r="I284" s="142"/>
      <c r="K284" s="142"/>
    </row>
    <row r="285">
      <c r="I285" s="142"/>
      <c r="K285" s="142"/>
    </row>
    <row r="286">
      <c r="I286" s="142"/>
      <c r="K286" s="142"/>
    </row>
    <row r="287">
      <c r="I287" s="142"/>
      <c r="K287" s="142"/>
    </row>
    <row r="288">
      <c r="I288" s="142"/>
      <c r="K288" s="142"/>
    </row>
    <row r="289">
      <c r="I289" s="142"/>
      <c r="K289" s="142"/>
    </row>
    <row r="290">
      <c r="I290" s="142"/>
      <c r="K290" s="142"/>
    </row>
    <row r="291">
      <c r="I291" s="142"/>
      <c r="K291" s="142"/>
    </row>
    <row r="292">
      <c r="I292" s="142"/>
      <c r="K292" s="142"/>
    </row>
    <row r="293">
      <c r="I293" s="142"/>
      <c r="K293" s="142"/>
    </row>
    <row r="294">
      <c r="I294" s="142"/>
      <c r="K294" s="142"/>
    </row>
    <row r="295">
      <c r="I295" s="142"/>
      <c r="K295" s="142"/>
    </row>
    <row r="296">
      <c r="I296" s="142"/>
      <c r="K296" s="142"/>
    </row>
    <row r="297">
      <c r="I297" s="142"/>
      <c r="K297" s="142"/>
    </row>
    <row r="298">
      <c r="I298" s="142"/>
      <c r="K298" s="142"/>
    </row>
    <row r="299">
      <c r="I299" s="142"/>
      <c r="K299" s="142"/>
    </row>
    <row r="300">
      <c r="I300" s="142"/>
      <c r="K300" s="142"/>
    </row>
    <row r="301">
      <c r="I301" s="142"/>
      <c r="K301" s="142"/>
    </row>
    <row r="302">
      <c r="I302" s="142"/>
      <c r="K302" s="142"/>
    </row>
    <row r="303">
      <c r="I303" s="142"/>
      <c r="K303" s="142"/>
    </row>
    <row r="304">
      <c r="I304" s="142"/>
      <c r="K304" s="142"/>
    </row>
    <row r="305">
      <c r="I305" s="142"/>
      <c r="K305" s="142"/>
    </row>
    <row r="306">
      <c r="I306" s="142"/>
      <c r="K306" s="142"/>
    </row>
    <row r="307">
      <c r="I307" s="142"/>
      <c r="K307" s="142"/>
    </row>
    <row r="308">
      <c r="I308" s="142"/>
      <c r="K308" s="142"/>
    </row>
    <row r="309">
      <c r="I309" s="142"/>
      <c r="K309" s="142"/>
    </row>
    <row r="310">
      <c r="I310" s="142"/>
      <c r="K310" s="142"/>
    </row>
    <row r="311">
      <c r="I311" s="142"/>
      <c r="K311" s="142"/>
    </row>
    <row r="312">
      <c r="I312" s="142"/>
      <c r="K312" s="142"/>
    </row>
    <row r="313">
      <c r="I313" s="142"/>
      <c r="K313" s="142"/>
    </row>
    <row r="314">
      <c r="I314" s="142"/>
      <c r="K314" s="142"/>
    </row>
    <row r="315">
      <c r="I315" s="142"/>
      <c r="K315" s="142"/>
    </row>
    <row r="316">
      <c r="I316" s="142"/>
      <c r="K316" s="142"/>
    </row>
    <row r="317">
      <c r="I317" s="142"/>
      <c r="K317" s="142"/>
    </row>
    <row r="318">
      <c r="I318" s="142"/>
      <c r="K318" s="142"/>
    </row>
    <row r="319">
      <c r="I319" s="142"/>
      <c r="K319" s="142"/>
    </row>
    <row r="320">
      <c r="I320" s="142"/>
      <c r="K320" s="142"/>
    </row>
    <row r="321">
      <c r="I321" s="142"/>
      <c r="K321" s="142"/>
    </row>
    <row r="322">
      <c r="I322" s="142"/>
      <c r="K322" s="142"/>
    </row>
    <row r="323">
      <c r="I323" s="142"/>
      <c r="K323" s="142"/>
    </row>
    <row r="324">
      <c r="I324" s="142"/>
      <c r="K324" s="142"/>
    </row>
    <row r="325">
      <c r="I325" s="142"/>
      <c r="K325" s="142"/>
    </row>
    <row r="326">
      <c r="I326" s="142"/>
      <c r="K326" s="142"/>
    </row>
    <row r="327">
      <c r="I327" s="142"/>
      <c r="K327" s="142"/>
    </row>
    <row r="328">
      <c r="I328" s="142"/>
      <c r="K328" s="142"/>
    </row>
    <row r="329">
      <c r="I329" s="142"/>
      <c r="K329" s="142"/>
    </row>
    <row r="330">
      <c r="I330" s="142"/>
      <c r="K330" s="142"/>
    </row>
    <row r="331">
      <c r="I331" s="142"/>
      <c r="K331" s="142"/>
    </row>
    <row r="332">
      <c r="I332" s="142"/>
      <c r="K332" s="142"/>
    </row>
    <row r="333">
      <c r="I333" s="142"/>
      <c r="K333" s="142"/>
    </row>
    <row r="334">
      <c r="I334" s="142"/>
      <c r="K334" s="142"/>
    </row>
    <row r="335">
      <c r="I335" s="142"/>
      <c r="K335" s="142"/>
    </row>
    <row r="336">
      <c r="I336" s="142"/>
      <c r="K336" s="142"/>
    </row>
    <row r="337">
      <c r="I337" s="142"/>
      <c r="K337" s="142"/>
    </row>
    <row r="338">
      <c r="I338" s="142"/>
      <c r="K338" s="142"/>
    </row>
    <row r="339">
      <c r="I339" s="142"/>
      <c r="K339" s="142"/>
    </row>
    <row r="340">
      <c r="I340" s="142"/>
      <c r="K340" s="142"/>
    </row>
    <row r="341">
      <c r="I341" s="142"/>
      <c r="K341" s="142"/>
    </row>
    <row r="342">
      <c r="I342" s="142"/>
      <c r="K342" s="142"/>
    </row>
    <row r="343">
      <c r="I343" s="142"/>
      <c r="K343" s="142"/>
    </row>
    <row r="344">
      <c r="I344" s="142"/>
      <c r="K344" s="142"/>
    </row>
    <row r="345">
      <c r="I345" s="142"/>
      <c r="K345" s="142"/>
    </row>
    <row r="346">
      <c r="I346" s="142"/>
      <c r="K346" s="142"/>
    </row>
    <row r="347">
      <c r="I347" s="142"/>
      <c r="K347" s="142"/>
    </row>
    <row r="348">
      <c r="I348" s="142"/>
      <c r="K348" s="142"/>
    </row>
    <row r="349">
      <c r="I349" s="142"/>
      <c r="K349" s="142"/>
    </row>
    <row r="350">
      <c r="I350" s="142"/>
      <c r="K350" s="142"/>
    </row>
    <row r="351">
      <c r="I351" s="142"/>
      <c r="K351" s="142"/>
    </row>
    <row r="352">
      <c r="I352" s="142"/>
      <c r="K352" s="142"/>
    </row>
    <row r="353">
      <c r="I353" s="142"/>
      <c r="K353" s="142"/>
    </row>
    <row r="354">
      <c r="I354" s="142"/>
      <c r="K354" s="142"/>
    </row>
    <row r="355">
      <c r="I355" s="142"/>
      <c r="K355" s="142"/>
    </row>
    <row r="356">
      <c r="I356" s="142"/>
      <c r="K356" s="142"/>
    </row>
    <row r="357">
      <c r="I357" s="142"/>
      <c r="K357" s="142"/>
    </row>
    <row r="358">
      <c r="I358" s="142"/>
      <c r="K358" s="142"/>
    </row>
    <row r="359">
      <c r="I359" s="142"/>
      <c r="K359" s="142"/>
    </row>
    <row r="360">
      <c r="I360" s="142"/>
      <c r="K360" s="142"/>
    </row>
    <row r="361">
      <c r="I361" s="142"/>
      <c r="K361" s="142"/>
    </row>
    <row r="362">
      <c r="I362" s="142"/>
      <c r="K362" s="142"/>
    </row>
    <row r="363">
      <c r="I363" s="142"/>
      <c r="K363" s="142"/>
    </row>
    <row r="364">
      <c r="I364" s="142"/>
      <c r="K364" s="142"/>
    </row>
    <row r="365">
      <c r="I365" s="142"/>
      <c r="K365" s="142"/>
    </row>
    <row r="366">
      <c r="I366" s="142"/>
      <c r="K366" s="142"/>
    </row>
    <row r="367">
      <c r="I367" s="142"/>
      <c r="K367" s="142"/>
    </row>
    <row r="368">
      <c r="I368" s="142"/>
      <c r="K368" s="142"/>
    </row>
    <row r="369">
      <c r="I369" s="142"/>
      <c r="K369" s="142"/>
    </row>
    <row r="370">
      <c r="I370" s="142"/>
      <c r="K370" s="142"/>
    </row>
    <row r="371">
      <c r="I371" s="142"/>
      <c r="K371" s="142"/>
    </row>
    <row r="372">
      <c r="I372" s="142"/>
      <c r="K372" s="142"/>
    </row>
    <row r="373">
      <c r="I373" s="142"/>
      <c r="K373" s="142"/>
    </row>
    <row r="374">
      <c r="I374" s="142"/>
      <c r="K374" s="142"/>
    </row>
    <row r="375">
      <c r="I375" s="142"/>
      <c r="K375" s="142"/>
    </row>
    <row r="376">
      <c r="I376" s="142"/>
      <c r="K376" s="142"/>
    </row>
    <row r="377">
      <c r="I377" s="142"/>
      <c r="K377" s="142"/>
    </row>
    <row r="378">
      <c r="I378" s="142"/>
      <c r="K378" s="142"/>
    </row>
    <row r="379">
      <c r="I379" s="142"/>
      <c r="K379" s="142"/>
    </row>
    <row r="380">
      <c r="I380" s="142"/>
      <c r="K380" s="142"/>
    </row>
    <row r="381">
      <c r="I381" s="142"/>
      <c r="K381" s="142"/>
    </row>
    <row r="382">
      <c r="I382" s="142"/>
      <c r="K382" s="142"/>
    </row>
    <row r="383">
      <c r="I383" s="142"/>
      <c r="K383" s="142"/>
    </row>
    <row r="384">
      <c r="I384" s="142"/>
      <c r="K384" s="142"/>
    </row>
    <row r="385">
      <c r="I385" s="142"/>
      <c r="K385" s="142"/>
    </row>
    <row r="386">
      <c r="I386" s="142"/>
      <c r="K386" s="142"/>
    </row>
    <row r="387">
      <c r="I387" s="142"/>
      <c r="K387" s="142"/>
    </row>
    <row r="388">
      <c r="I388" s="142"/>
      <c r="K388" s="142"/>
    </row>
    <row r="389">
      <c r="I389" s="142"/>
      <c r="K389" s="142"/>
    </row>
    <row r="390">
      <c r="I390" s="142"/>
      <c r="K390" s="142"/>
    </row>
    <row r="391">
      <c r="I391" s="142"/>
      <c r="K391" s="142"/>
    </row>
    <row r="392">
      <c r="I392" s="142"/>
      <c r="K392" s="142"/>
    </row>
    <row r="393">
      <c r="I393" s="142"/>
      <c r="K393" s="142"/>
    </row>
    <row r="394">
      <c r="I394" s="142"/>
      <c r="K394" s="142"/>
    </row>
    <row r="395">
      <c r="I395" s="142"/>
      <c r="K395" s="142"/>
    </row>
    <row r="396">
      <c r="I396" s="142"/>
      <c r="K396" s="142"/>
    </row>
    <row r="397">
      <c r="I397" s="142"/>
      <c r="K397" s="142"/>
    </row>
    <row r="398">
      <c r="I398" s="142"/>
      <c r="K398" s="142"/>
    </row>
    <row r="399">
      <c r="I399" s="142"/>
      <c r="K399" s="142"/>
    </row>
    <row r="400">
      <c r="I400" s="142"/>
      <c r="K400" s="142"/>
    </row>
    <row r="401">
      <c r="I401" s="142"/>
      <c r="K401" s="142"/>
    </row>
    <row r="402">
      <c r="I402" s="142"/>
      <c r="K402" s="142"/>
    </row>
    <row r="403">
      <c r="I403" s="142"/>
      <c r="K403" s="142"/>
    </row>
    <row r="404">
      <c r="I404" s="142"/>
      <c r="K404" s="142"/>
    </row>
    <row r="405">
      <c r="I405" s="142"/>
      <c r="K405" s="142"/>
    </row>
    <row r="406">
      <c r="I406" s="142"/>
      <c r="K406" s="142"/>
    </row>
    <row r="407">
      <c r="I407" s="142"/>
      <c r="K407" s="142"/>
    </row>
    <row r="408">
      <c r="I408" s="142"/>
      <c r="K408" s="142"/>
    </row>
    <row r="409">
      <c r="I409" s="142"/>
      <c r="K409" s="142"/>
    </row>
    <row r="410">
      <c r="I410" s="142"/>
      <c r="K410" s="142"/>
    </row>
    <row r="411">
      <c r="I411" s="142"/>
      <c r="K411" s="142"/>
    </row>
    <row r="412">
      <c r="I412" s="142"/>
      <c r="K412" s="142"/>
    </row>
    <row r="413">
      <c r="I413" s="142"/>
      <c r="K413" s="142"/>
    </row>
    <row r="414">
      <c r="I414" s="142"/>
      <c r="K414" s="142"/>
    </row>
    <row r="415">
      <c r="I415" s="142"/>
      <c r="K415" s="142"/>
    </row>
    <row r="416">
      <c r="I416" s="142"/>
      <c r="K416" s="142"/>
    </row>
    <row r="417">
      <c r="I417" s="142"/>
      <c r="K417" s="142"/>
    </row>
    <row r="418">
      <c r="I418" s="142"/>
      <c r="K418" s="142"/>
    </row>
    <row r="419">
      <c r="I419" s="142"/>
      <c r="K419" s="142"/>
    </row>
    <row r="420">
      <c r="I420" s="142"/>
      <c r="K420" s="142"/>
    </row>
    <row r="421">
      <c r="I421" s="142"/>
      <c r="K421" s="142"/>
    </row>
    <row r="422">
      <c r="I422" s="142"/>
      <c r="K422" s="142"/>
    </row>
    <row r="423">
      <c r="I423" s="142"/>
      <c r="K423" s="142"/>
    </row>
    <row r="424">
      <c r="I424" s="142"/>
      <c r="K424" s="142"/>
    </row>
    <row r="425">
      <c r="I425" s="142"/>
      <c r="K425" s="142"/>
    </row>
    <row r="426">
      <c r="I426" s="142"/>
      <c r="K426" s="142"/>
    </row>
    <row r="427">
      <c r="I427" s="142"/>
      <c r="K427" s="142"/>
    </row>
    <row r="428">
      <c r="I428" s="142"/>
      <c r="K428" s="142"/>
    </row>
    <row r="429">
      <c r="I429" s="142"/>
      <c r="K429" s="142"/>
    </row>
    <row r="430">
      <c r="I430" s="142"/>
      <c r="K430" s="142"/>
    </row>
    <row r="431">
      <c r="I431" s="142"/>
      <c r="K431" s="142"/>
    </row>
    <row r="432">
      <c r="I432" s="142"/>
      <c r="K432" s="142"/>
    </row>
    <row r="433">
      <c r="I433" s="142"/>
      <c r="K433" s="142"/>
    </row>
    <row r="434">
      <c r="I434" s="142"/>
      <c r="K434" s="142"/>
    </row>
    <row r="435">
      <c r="I435" s="142"/>
      <c r="K435" s="142"/>
    </row>
    <row r="436">
      <c r="I436" s="142"/>
      <c r="K436" s="142"/>
    </row>
    <row r="437">
      <c r="I437" s="142"/>
      <c r="K437" s="142"/>
    </row>
    <row r="438">
      <c r="I438" s="142"/>
      <c r="K438" s="142"/>
    </row>
    <row r="439">
      <c r="I439" s="142"/>
      <c r="K439" s="142"/>
    </row>
    <row r="440">
      <c r="I440" s="142"/>
      <c r="K440" s="142"/>
    </row>
    <row r="441">
      <c r="I441" s="142"/>
      <c r="K441" s="142"/>
    </row>
    <row r="442">
      <c r="I442" s="142"/>
      <c r="K442" s="142"/>
    </row>
    <row r="443">
      <c r="I443" s="142"/>
      <c r="K443" s="142"/>
    </row>
    <row r="444">
      <c r="I444" s="142"/>
      <c r="K444" s="142"/>
    </row>
    <row r="445">
      <c r="I445" s="142"/>
      <c r="K445" s="142"/>
    </row>
    <row r="446">
      <c r="I446" s="142"/>
      <c r="K446" s="142"/>
    </row>
    <row r="447">
      <c r="I447" s="142"/>
      <c r="K447" s="142"/>
    </row>
    <row r="448">
      <c r="I448" s="142"/>
      <c r="K448" s="142"/>
    </row>
    <row r="449">
      <c r="I449" s="142"/>
      <c r="K449" s="142"/>
    </row>
    <row r="450">
      <c r="I450" s="142"/>
      <c r="K450" s="142"/>
    </row>
    <row r="451">
      <c r="I451" s="142"/>
      <c r="K451" s="142"/>
    </row>
    <row r="452">
      <c r="I452" s="142"/>
      <c r="K452" s="142"/>
    </row>
    <row r="453">
      <c r="I453" s="142"/>
      <c r="K453" s="142"/>
    </row>
    <row r="454">
      <c r="I454" s="142"/>
      <c r="K454" s="142"/>
    </row>
    <row r="455">
      <c r="I455" s="142"/>
      <c r="K455" s="142"/>
    </row>
    <row r="456">
      <c r="I456" s="142"/>
      <c r="K456" s="142"/>
    </row>
    <row r="457">
      <c r="I457" s="142"/>
      <c r="K457" s="142"/>
    </row>
    <row r="458">
      <c r="I458" s="142"/>
      <c r="K458" s="142"/>
    </row>
    <row r="459">
      <c r="I459" s="142"/>
      <c r="K459" s="142"/>
    </row>
    <row r="460">
      <c r="I460" s="142"/>
      <c r="K460" s="142"/>
    </row>
    <row r="461">
      <c r="I461" s="142"/>
      <c r="K461" s="142"/>
    </row>
    <row r="462">
      <c r="I462" s="142"/>
      <c r="K462" s="142"/>
    </row>
    <row r="463">
      <c r="I463" s="142"/>
      <c r="K463" s="142"/>
    </row>
    <row r="464">
      <c r="I464" s="142"/>
      <c r="K464" s="142"/>
    </row>
    <row r="465">
      <c r="I465" s="142"/>
      <c r="K465" s="142"/>
    </row>
    <row r="466">
      <c r="I466" s="142"/>
      <c r="K466" s="142"/>
    </row>
    <row r="467">
      <c r="I467" s="142"/>
      <c r="K467" s="142"/>
    </row>
    <row r="468">
      <c r="I468" s="142"/>
      <c r="K468" s="142"/>
    </row>
    <row r="469">
      <c r="I469" s="142"/>
      <c r="K469" s="142"/>
    </row>
    <row r="470">
      <c r="I470" s="142"/>
      <c r="K470" s="142"/>
    </row>
    <row r="471">
      <c r="I471" s="142"/>
      <c r="K471" s="142"/>
    </row>
    <row r="472">
      <c r="I472" s="142"/>
      <c r="K472" s="142"/>
    </row>
    <row r="473">
      <c r="I473" s="142"/>
      <c r="K473" s="142"/>
    </row>
    <row r="474">
      <c r="I474" s="142"/>
      <c r="K474" s="142"/>
    </row>
    <row r="475">
      <c r="I475" s="142"/>
      <c r="K475" s="142"/>
    </row>
    <row r="476">
      <c r="I476" s="142"/>
      <c r="K476" s="142"/>
    </row>
    <row r="477">
      <c r="I477" s="142"/>
      <c r="K477" s="142"/>
    </row>
    <row r="478">
      <c r="I478" s="142"/>
      <c r="K478" s="142"/>
    </row>
    <row r="479">
      <c r="I479" s="142"/>
      <c r="K479" s="142"/>
    </row>
    <row r="480">
      <c r="I480" s="142"/>
      <c r="K480" s="142"/>
    </row>
    <row r="481">
      <c r="I481" s="142"/>
      <c r="K481" s="142"/>
    </row>
    <row r="482">
      <c r="I482" s="142"/>
      <c r="K482" s="142"/>
    </row>
    <row r="483">
      <c r="I483" s="142"/>
      <c r="K483" s="142"/>
    </row>
    <row r="484">
      <c r="I484" s="142"/>
      <c r="K484" s="142"/>
    </row>
    <row r="485">
      <c r="I485" s="142"/>
      <c r="K485" s="142"/>
    </row>
    <row r="486">
      <c r="I486" s="142"/>
      <c r="K486" s="142"/>
    </row>
    <row r="487">
      <c r="I487" s="142"/>
      <c r="K487" s="142"/>
    </row>
    <row r="488">
      <c r="I488" s="142"/>
      <c r="K488" s="142"/>
    </row>
    <row r="489">
      <c r="I489" s="142"/>
      <c r="K489" s="142"/>
    </row>
    <row r="490">
      <c r="I490" s="142"/>
      <c r="K490" s="142"/>
    </row>
    <row r="491">
      <c r="I491" s="142"/>
      <c r="K491" s="142"/>
    </row>
    <row r="492">
      <c r="I492" s="142"/>
      <c r="K492" s="142"/>
    </row>
    <row r="493">
      <c r="I493" s="142"/>
      <c r="K493" s="142"/>
    </row>
    <row r="494">
      <c r="I494" s="142"/>
      <c r="K494" s="142"/>
    </row>
    <row r="495">
      <c r="I495" s="142"/>
      <c r="K495" s="142"/>
    </row>
    <row r="496">
      <c r="I496" s="142"/>
      <c r="K496" s="142"/>
    </row>
    <row r="497">
      <c r="I497" s="142"/>
      <c r="K497" s="142"/>
    </row>
    <row r="498">
      <c r="I498" s="142"/>
      <c r="K498" s="142"/>
    </row>
    <row r="499">
      <c r="I499" s="142"/>
      <c r="K499" s="142"/>
    </row>
    <row r="500">
      <c r="I500" s="142"/>
      <c r="K500" s="142"/>
    </row>
    <row r="501">
      <c r="I501" s="142"/>
      <c r="K501" s="142"/>
    </row>
    <row r="502">
      <c r="I502" s="142"/>
      <c r="K502" s="142"/>
    </row>
    <row r="503">
      <c r="I503" s="142"/>
      <c r="K503" s="142"/>
    </row>
    <row r="504">
      <c r="I504" s="142"/>
      <c r="K504" s="142"/>
    </row>
    <row r="505">
      <c r="I505" s="142"/>
      <c r="K505" s="142"/>
    </row>
    <row r="506">
      <c r="I506" s="142"/>
      <c r="K506" s="142"/>
    </row>
    <row r="507">
      <c r="I507" s="142"/>
      <c r="K507" s="142"/>
    </row>
    <row r="508">
      <c r="I508" s="142"/>
      <c r="K508" s="142"/>
    </row>
    <row r="509">
      <c r="I509" s="142"/>
      <c r="K509" s="142"/>
    </row>
    <row r="510">
      <c r="I510" s="142"/>
      <c r="K510" s="142"/>
    </row>
    <row r="511">
      <c r="I511" s="142"/>
      <c r="K511" s="142"/>
    </row>
    <row r="512">
      <c r="I512" s="142"/>
      <c r="K512" s="142"/>
    </row>
    <row r="513">
      <c r="I513" s="142"/>
      <c r="K513" s="142"/>
    </row>
    <row r="514">
      <c r="I514" s="142"/>
      <c r="K514" s="142"/>
    </row>
    <row r="515">
      <c r="I515" s="142"/>
      <c r="K515" s="142"/>
    </row>
    <row r="516">
      <c r="I516" s="142"/>
      <c r="K516" s="142"/>
    </row>
    <row r="517">
      <c r="I517" s="142"/>
      <c r="K517" s="142"/>
    </row>
    <row r="518">
      <c r="I518" s="142"/>
      <c r="K518" s="142"/>
    </row>
    <row r="519">
      <c r="I519" s="142"/>
      <c r="K519" s="142"/>
    </row>
    <row r="520">
      <c r="I520" s="142"/>
      <c r="K520" s="142"/>
    </row>
    <row r="521">
      <c r="I521" s="142"/>
      <c r="K521" s="142"/>
    </row>
    <row r="522">
      <c r="I522" s="142"/>
      <c r="K522" s="142"/>
    </row>
    <row r="523">
      <c r="I523" s="142"/>
      <c r="K523" s="142"/>
    </row>
    <row r="524">
      <c r="I524" s="142"/>
      <c r="K524" s="142"/>
    </row>
    <row r="525">
      <c r="I525" s="142"/>
      <c r="K525" s="142"/>
    </row>
    <row r="526">
      <c r="I526" s="142"/>
      <c r="K526" s="142"/>
    </row>
    <row r="527">
      <c r="I527" s="142"/>
      <c r="K527" s="142"/>
    </row>
    <row r="528">
      <c r="I528" s="142"/>
      <c r="K528" s="142"/>
    </row>
    <row r="529">
      <c r="I529" s="142"/>
      <c r="K529" s="142"/>
    </row>
    <row r="530">
      <c r="I530" s="142"/>
      <c r="K530" s="142"/>
    </row>
    <row r="531">
      <c r="I531" s="142"/>
      <c r="K531" s="142"/>
    </row>
    <row r="532">
      <c r="I532" s="142"/>
      <c r="K532" s="142"/>
    </row>
    <row r="533">
      <c r="I533" s="142"/>
      <c r="K533" s="142"/>
    </row>
    <row r="534">
      <c r="I534" s="142"/>
      <c r="K534" s="142"/>
    </row>
    <row r="535">
      <c r="I535" s="142"/>
      <c r="K535" s="142"/>
    </row>
    <row r="536">
      <c r="I536" s="142"/>
      <c r="K536" s="142"/>
    </row>
    <row r="537">
      <c r="I537" s="142"/>
      <c r="K537" s="142"/>
    </row>
    <row r="538">
      <c r="I538" s="142"/>
      <c r="K538" s="142"/>
    </row>
    <row r="539">
      <c r="I539" s="142"/>
      <c r="K539" s="142"/>
    </row>
    <row r="540">
      <c r="I540" s="142"/>
      <c r="K540" s="142"/>
    </row>
    <row r="541">
      <c r="I541" s="142"/>
      <c r="K541" s="142"/>
    </row>
    <row r="542">
      <c r="I542" s="142"/>
      <c r="K542" s="142"/>
    </row>
    <row r="543">
      <c r="I543" s="142"/>
      <c r="K543" s="142"/>
    </row>
    <row r="544">
      <c r="I544" s="142"/>
      <c r="K544" s="142"/>
    </row>
    <row r="545">
      <c r="I545" s="142"/>
      <c r="K545" s="142"/>
    </row>
    <row r="546">
      <c r="I546" s="142"/>
      <c r="K546" s="142"/>
    </row>
    <row r="547">
      <c r="I547" s="142"/>
      <c r="K547" s="142"/>
    </row>
    <row r="548">
      <c r="I548" s="142"/>
      <c r="K548" s="142"/>
    </row>
    <row r="549">
      <c r="I549" s="142"/>
      <c r="K549" s="142"/>
    </row>
    <row r="550">
      <c r="I550" s="142"/>
      <c r="K550" s="142"/>
    </row>
    <row r="551">
      <c r="I551" s="142"/>
      <c r="K551" s="142"/>
    </row>
    <row r="552">
      <c r="I552" s="142"/>
      <c r="K552" s="142"/>
    </row>
    <row r="553">
      <c r="I553" s="142"/>
      <c r="K553" s="142"/>
    </row>
    <row r="554">
      <c r="I554" s="142"/>
      <c r="K554" s="142"/>
    </row>
    <row r="555">
      <c r="I555" s="142"/>
      <c r="K555" s="142"/>
    </row>
    <row r="556">
      <c r="I556" s="142"/>
      <c r="K556" s="142"/>
    </row>
    <row r="557">
      <c r="I557" s="142"/>
      <c r="K557" s="142"/>
    </row>
    <row r="558">
      <c r="I558" s="142"/>
      <c r="K558" s="142"/>
    </row>
    <row r="559">
      <c r="I559" s="142"/>
      <c r="K559" s="142"/>
    </row>
    <row r="560">
      <c r="I560" s="142"/>
      <c r="K560" s="142"/>
    </row>
    <row r="561">
      <c r="I561" s="142"/>
      <c r="K561" s="142"/>
    </row>
    <row r="562">
      <c r="I562" s="142"/>
      <c r="K562" s="142"/>
    </row>
    <row r="563">
      <c r="I563" s="142"/>
      <c r="K563" s="142"/>
    </row>
    <row r="564">
      <c r="I564" s="142"/>
      <c r="K564" s="142"/>
    </row>
    <row r="565">
      <c r="I565" s="142"/>
      <c r="K565" s="142"/>
    </row>
    <row r="566">
      <c r="I566" s="142"/>
      <c r="K566" s="142"/>
    </row>
    <row r="567">
      <c r="I567" s="142"/>
      <c r="K567" s="142"/>
    </row>
    <row r="568">
      <c r="I568" s="142"/>
      <c r="K568" s="142"/>
    </row>
    <row r="569">
      <c r="I569" s="142"/>
      <c r="K569" s="142"/>
    </row>
    <row r="570">
      <c r="I570" s="142"/>
      <c r="K570" s="142"/>
    </row>
    <row r="571">
      <c r="I571" s="142"/>
      <c r="K571" s="142"/>
    </row>
    <row r="572">
      <c r="I572" s="142"/>
      <c r="K572" s="142"/>
    </row>
    <row r="573">
      <c r="I573" s="142"/>
      <c r="K573" s="142"/>
    </row>
    <row r="574">
      <c r="I574" s="142"/>
      <c r="K574" s="142"/>
    </row>
    <row r="575">
      <c r="I575" s="142"/>
      <c r="K575" s="142"/>
    </row>
    <row r="576">
      <c r="I576" s="142"/>
      <c r="K576" s="142"/>
    </row>
    <row r="577">
      <c r="I577" s="142"/>
      <c r="K577" s="142"/>
    </row>
    <row r="578">
      <c r="I578" s="142"/>
      <c r="K578" s="142"/>
    </row>
    <row r="579">
      <c r="I579" s="142"/>
      <c r="K579" s="142"/>
    </row>
    <row r="580">
      <c r="I580" s="142"/>
      <c r="K580" s="142"/>
    </row>
    <row r="581">
      <c r="I581" s="142"/>
      <c r="K581" s="142"/>
    </row>
    <row r="582">
      <c r="I582" s="142"/>
      <c r="K582" s="142"/>
    </row>
    <row r="583">
      <c r="I583" s="142"/>
      <c r="K583" s="142"/>
    </row>
    <row r="584">
      <c r="I584" s="142"/>
      <c r="K584" s="142"/>
    </row>
    <row r="585">
      <c r="I585" s="142"/>
      <c r="K585" s="142"/>
    </row>
    <row r="586">
      <c r="I586" s="142"/>
      <c r="K586" s="142"/>
    </row>
    <row r="587">
      <c r="I587" s="142"/>
      <c r="K587" s="142"/>
    </row>
    <row r="588">
      <c r="I588" s="142"/>
      <c r="K588" s="142"/>
    </row>
    <row r="589">
      <c r="I589" s="142"/>
      <c r="K589" s="142"/>
    </row>
    <row r="590">
      <c r="I590" s="142"/>
      <c r="K590" s="142"/>
    </row>
    <row r="591">
      <c r="I591" s="142"/>
      <c r="K591" s="142"/>
    </row>
    <row r="592">
      <c r="I592" s="142"/>
      <c r="K592" s="142"/>
    </row>
    <row r="593">
      <c r="I593" s="142"/>
      <c r="K593" s="142"/>
    </row>
    <row r="594">
      <c r="I594" s="142"/>
      <c r="K594" s="142"/>
    </row>
    <row r="595">
      <c r="I595" s="142"/>
      <c r="K595" s="142"/>
    </row>
    <row r="596">
      <c r="I596" s="142"/>
      <c r="K596" s="142"/>
    </row>
    <row r="597">
      <c r="I597" s="142"/>
      <c r="K597" s="142"/>
    </row>
    <row r="598">
      <c r="I598" s="142"/>
      <c r="K598" s="142"/>
    </row>
    <row r="599">
      <c r="I599" s="142"/>
      <c r="K599" s="142"/>
    </row>
    <row r="600">
      <c r="I600" s="142"/>
      <c r="K600" s="142"/>
    </row>
    <row r="601">
      <c r="I601" s="142"/>
      <c r="K601" s="142"/>
    </row>
    <row r="602">
      <c r="I602" s="142"/>
      <c r="K602" s="142"/>
    </row>
    <row r="603">
      <c r="I603" s="142"/>
      <c r="K603" s="142"/>
    </row>
    <row r="604">
      <c r="I604" s="142"/>
      <c r="K604" s="142"/>
    </row>
    <row r="605">
      <c r="I605" s="142"/>
      <c r="K605" s="142"/>
    </row>
    <row r="606">
      <c r="I606" s="142"/>
      <c r="K606" s="142"/>
    </row>
    <row r="607">
      <c r="I607" s="142"/>
      <c r="K607" s="142"/>
    </row>
    <row r="608">
      <c r="I608" s="142"/>
      <c r="K608" s="142"/>
    </row>
    <row r="609">
      <c r="I609" s="142"/>
      <c r="K609" s="142"/>
    </row>
    <row r="610">
      <c r="I610" s="142"/>
      <c r="K610" s="142"/>
    </row>
    <row r="611">
      <c r="I611" s="142"/>
      <c r="K611" s="142"/>
    </row>
    <row r="612">
      <c r="I612" s="142"/>
      <c r="K612" s="142"/>
    </row>
    <row r="613">
      <c r="I613" s="142"/>
      <c r="K613" s="142"/>
    </row>
    <row r="614">
      <c r="I614" s="142"/>
      <c r="K614" s="142"/>
    </row>
    <row r="615">
      <c r="I615" s="142"/>
      <c r="K615" s="142"/>
    </row>
    <row r="616">
      <c r="I616" s="142"/>
      <c r="K616" s="142"/>
    </row>
    <row r="617">
      <c r="I617" s="142"/>
      <c r="K617" s="142"/>
    </row>
    <row r="618">
      <c r="I618" s="142"/>
      <c r="K618" s="142"/>
    </row>
    <row r="619">
      <c r="I619" s="142"/>
      <c r="K619" s="142"/>
    </row>
    <row r="620">
      <c r="I620" s="142"/>
      <c r="K620" s="142"/>
    </row>
    <row r="621">
      <c r="I621" s="142"/>
      <c r="K621" s="142"/>
    </row>
    <row r="622">
      <c r="I622" s="142"/>
      <c r="K622" s="142"/>
    </row>
    <row r="623">
      <c r="I623" s="142"/>
      <c r="K623" s="142"/>
    </row>
    <row r="624">
      <c r="I624" s="142"/>
      <c r="K624" s="142"/>
    </row>
    <row r="625">
      <c r="I625" s="142"/>
      <c r="K625" s="142"/>
    </row>
    <row r="626">
      <c r="I626" s="142"/>
      <c r="K626" s="142"/>
    </row>
    <row r="627">
      <c r="I627" s="142"/>
      <c r="K627" s="142"/>
    </row>
    <row r="628">
      <c r="I628" s="142"/>
      <c r="K628" s="142"/>
    </row>
    <row r="629">
      <c r="I629" s="142"/>
      <c r="K629" s="142"/>
    </row>
    <row r="630">
      <c r="I630" s="142"/>
      <c r="K630" s="142"/>
    </row>
    <row r="631">
      <c r="I631" s="142"/>
      <c r="K631" s="142"/>
    </row>
    <row r="632">
      <c r="I632" s="142"/>
      <c r="K632" s="142"/>
    </row>
    <row r="633">
      <c r="I633" s="142"/>
      <c r="K633" s="142"/>
    </row>
    <row r="634">
      <c r="I634" s="142"/>
      <c r="K634" s="142"/>
    </row>
    <row r="635">
      <c r="I635" s="142"/>
      <c r="K635" s="142"/>
    </row>
    <row r="636">
      <c r="I636" s="142"/>
      <c r="K636" s="142"/>
    </row>
    <row r="637">
      <c r="I637" s="142"/>
      <c r="K637" s="142"/>
    </row>
    <row r="638">
      <c r="I638" s="142"/>
      <c r="K638" s="142"/>
    </row>
    <row r="639">
      <c r="I639" s="142"/>
      <c r="K639" s="142"/>
    </row>
    <row r="640">
      <c r="I640" s="142"/>
      <c r="K640" s="142"/>
    </row>
    <row r="641">
      <c r="I641" s="142"/>
      <c r="K641" s="142"/>
    </row>
    <row r="642">
      <c r="I642" s="142"/>
      <c r="K642" s="142"/>
    </row>
    <row r="643">
      <c r="I643" s="142"/>
      <c r="K643" s="142"/>
    </row>
    <row r="644">
      <c r="I644" s="142"/>
      <c r="K644" s="142"/>
    </row>
    <row r="645">
      <c r="I645" s="142"/>
      <c r="K645" s="142"/>
    </row>
    <row r="646">
      <c r="I646" s="142"/>
      <c r="K646" s="142"/>
    </row>
    <row r="647">
      <c r="I647" s="142"/>
      <c r="K647" s="142"/>
    </row>
    <row r="648">
      <c r="I648" s="142"/>
      <c r="K648" s="142"/>
    </row>
    <row r="649">
      <c r="I649" s="142"/>
      <c r="K649" s="142"/>
    </row>
    <row r="650">
      <c r="I650" s="142"/>
      <c r="K650" s="142"/>
    </row>
    <row r="651">
      <c r="I651" s="142"/>
      <c r="K651" s="142"/>
    </row>
    <row r="652">
      <c r="I652" s="142"/>
      <c r="K652" s="142"/>
    </row>
    <row r="653">
      <c r="I653" s="142"/>
      <c r="K653" s="142"/>
    </row>
    <row r="654">
      <c r="I654" s="142"/>
      <c r="K654" s="142"/>
    </row>
    <row r="655">
      <c r="I655" s="142"/>
      <c r="K655" s="142"/>
    </row>
    <row r="656">
      <c r="I656" s="142"/>
      <c r="K656" s="142"/>
    </row>
    <row r="657">
      <c r="I657" s="142"/>
      <c r="K657" s="142"/>
    </row>
    <row r="658">
      <c r="I658" s="142"/>
      <c r="K658" s="142"/>
    </row>
    <row r="659">
      <c r="I659" s="142"/>
      <c r="K659" s="142"/>
    </row>
    <row r="660">
      <c r="I660" s="142"/>
      <c r="K660" s="142"/>
    </row>
    <row r="661">
      <c r="I661" s="142"/>
      <c r="K661" s="142"/>
    </row>
    <row r="662">
      <c r="I662" s="142"/>
      <c r="K662" s="142"/>
    </row>
    <row r="663">
      <c r="I663" s="142"/>
      <c r="K663" s="142"/>
    </row>
    <row r="664">
      <c r="I664" s="142"/>
      <c r="K664" s="142"/>
    </row>
    <row r="665">
      <c r="I665" s="142"/>
      <c r="K665" s="142"/>
    </row>
    <row r="666">
      <c r="I666" s="142"/>
      <c r="K666" s="142"/>
    </row>
    <row r="667">
      <c r="I667" s="142"/>
      <c r="K667" s="142"/>
    </row>
    <row r="668">
      <c r="I668" s="142"/>
      <c r="K668" s="142"/>
    </row>
    <row r="669">
      <c r="I669" s="142"/>
      <c r="K669" s="142"/>
    </row>
    <row r="670">
      <c r="I670" s="142"/>
      <c r="K670" s="142"/>
    </row>
    <row r="671">
      <c r="I671" s="142"/>
      <c r="K671" s="142"/>
    </row>
    <row r="672">
      <c r="I672" s="142"/>
      <c r="K672" s="142"/>
    </row>
    <row r="673">
      <c r="I673" s="142"/>
      <c r="K673" s="142"/>
    </row>
    <row r="674">
      <c r="I674" s="142"/>
      <c r="K674" s="142"/>
    </row>
    <row r="675">
      <c r="I675" s="142"/>
      <c r="K675" s="142"/>
    </row>
    <row r="676">
      <c r="I676" s="142"/>
      <c r="K676" s="142"/>
    </row>
    <row r="677">
      <c r="I677" s="142"/>
      <c r="K677" s="142"/>
    </row>
    <row r="678">
      <c r="I678" s="142"/>
      <c r="K678" s="142"/>
    </row>
    <row r="679">
      <c r="I679" s="142"/>
      <c r="K679" s="142"/>
    </row>
    <row r="680">
      <c r="I680" s="142"/>
      <c r="K680" s="142"/>
    </row>
    <row r="681">
      <c r="I681" s="142"/>
      <c r="K681" s="142"/>
    </row>
    <row r="682">
      <c r="I682" s="142"/>
      <c r="K682" s="142"/>
    </row>
    <row r="683">
      <c r="I683" s="142"/>
      <c r="K683" s="142"/>
    </row>
    <row r="684">
      <c r="I684" s="142"/>
      <c r="K684" s="142"/>
    </row>
    <row r="685">
      <c r="I685" s="142"/>
      <c r="K685" s="142"/>
    </row>
    <row r="686">
      <c r="I686" s="142"/>
      <c r="K686" s="142"/>
    </row>
    <row r="687">
      <c r="I687" s="142"/>
      <c r="K687" s="142"/>
    </row>
    <row r="688">
      <c r="I688" s="142"/>
      <c r="K688" s="142"/>
    </row>
    <row r="689">
      <c r="I689" s="142"/>
      <c r="K689" s="142"/>
    </row>
    <row r="690">
      <c r="I690" s="142"/>
      <c r="K690" s="142"/>
    </row>
    <row r="691">
      <c r="I691" s="142"/>
      <c r="K691" s="142"/>
    </row>
    <row r="692">
      <c r="I692" s="142"/>
      <c r="K692" s="142"/>
    </row>
    <row r="693">
      <c r="I693" s="142"/>
      <c r="K693" s="142"/>
    </row>
    <row r="694">
      <c r="I694" s="142"/>
      <c r="K694" s="142"/>
    </row>
    <row r="695">
      <c r="I695" s="142"/>
      <c r="K695" s="142"/>
    </row>
    <row r="696">
      <c r="I696" s="142"/>
      <c r="K696" s="142"/>
    </row>
    <row r="697">
      <c r="I697" s="142"/>
      <c r="K697" s="142"/>
    </row>
    <row r="698">
      <c r="I698" s="142"/>
      <c r="K698" s="142"/>
    </row>
    <row r="699">
      <c r="I699" s="142"/>
      <c r="K699" s="142"/>
    </row>
    <row r="700">
      <c r="I700" s="142"/>
      <c r="K700" s="142"/>
    </row>
    <row r="701">
      <c r="I701" s="142"/>
      <c r="K701" s="142"/>
    </row>
    <row r="702">
      <c r="I702" s="142"/>
      <c r="K702" s="142"/>
    </row>
    <row r="703">
      <c r="I703" s="142"/>
      <c r="K703" s="142"/>
    </row>
    <row r="704">
      <c r="I704" s="142"/>
      <c r="K704" s="142"/>
    </row>
    <row r="705">
      <c r="I705" s="142"/>
      <c r="K705" s="142"/>
    </row>
    <row r="706">
      <c r="I706" s="142"/>
      <c r="K706" s="142"/>
    </row>
    <row r="707">
      <c r="I707" s="142"/>
      <c r="K707" s="142"/>
    </row>
    <row r="708">
      <c r="I708" s="142"/>
      <c r="K708" s="142"/>
    </row>
    <row r="709">
      <c r="I709" s="142"/>
      <c r="K709" s="142"/>
    </row>
    <row r="710">
      <c r="I710" s="142"/>
      <c r="K710" s="142"/>
    </row>
    <row r="711">
      <c r="I711" s="142"/>
      <c r="K711" s="142"/>
    </row>
    <row r="712">
      <c r="I712" s="142"/>
      <c r="K712" s="142"/>
    </row>
    <row r="713">
      <c r="I713" s="142"/>
      <c r="K713" s="142"/>
    </row>
    <row r="714">
      <c r="I714" s="142"/>
      <c r="K714" s="142"/>
    </row>
    <row r="715">
      <c r="I715" s="142"/>
      <c r="K715" s="142"/>
    </row>
    <row r="716">
      <c r="I716" s="142"/>
      <c r="K716" s="142"/>
    </row>
    <row r="717">
      <c r="I717" s="142"/>
      <c r="K717" s="142"/>
    </row>
    <row r="718">
      <c r="I718" s="142"/>
      <c r="K718" s="142"/>
    </row>
    <row r="719">
      <c r="I719" s="142"/>
      <c r="K719" s="142"/>
    </row>
    <row r="720">
      <c r="I720" s="142"/>
      <c r="K720" s="142"/>
    </row>
    <row r="721">
      <c r="I721" s="142"/>
      <c r="K721" s="142"/>
    </row>
    <row r="722">
      <c r="I722" s="142"/>
      <c r="K722" s="142"/>
    </row>
    <row r="723">
      <c r="I723" s="142"/>
      <c r="K723" s="142"/>
    </row>
    <row r="724">
      <c r="I724" s="142"/>
      <c r="K724" s="142"/>
    </row>
    <row r="725">
      <c r="I725" s="142"/>
      <c r="K725" s="142"/>
    </row>
    <row r="726">
      <c r="I726" s="142"/>
      <c r="K726" s="142"/>
    </row>
    <row r="727">
      <c r="I727" s="142"/>
      <c r="K727" s="142"/>
    </row>
    <row r="728">
      <c r="I728" s="142"/>
      <c r="K728" s="142"/>
    </row>
    <row r="729">
      <c r="I729" s="142"/>
      <c r="K729" s="142"/>
    </row>
    <row r="730">
      <c r="I730" s="142"/>
      <c r="K730" s="142"/>
    </row>
    <row r="731">
      <c r="I731" s="142"/>
      <c r="K731" s="142"/>
    </row>
    <row r="732">
      <c r="I732" s="142"/>
      <c r="K732" s="142"/>
    </row>
    <row r="733">
      <c r="I733" s="142"/>
      <c r="K733" s="142"/>
    </row>
    <row r="734">
      <c r="I734" s="142"/>
      <c r="K734" s="142"/>
    </row>
    <row r="735">
      <c r="I735" s="142"/>
      <c r="K735" s="142"/>
    </row>
    <row r="736">
      <c r="I736" s="142"/>
      <c r="K736" s="142"/>
    </row>
    <row r="737">
      <c r="I737" s="142"/>
      <c r="K737" s="142"/>
    </row>
    <row r="738">
      <c r="I738" s="142"/>
      <c r="K738" s="142"/>
    </row>
    <row r="739">
      <c r="I739" s="142"/>
      <c r="K739" s="142"/>
    </row>
    <row r="740">
      <c r="I740" s="142"/>
      <c r="K740" s="142"/>
    </row>
    <row r="741">
      <c r="I741" s="142"/>
      <c r="K741" s="142"/>
    </row>
    <row r="742">
      <c r="I742" s="142"/>
      <c r="K742" s="142"/>
    </row>
    <row r="743">
      <c r="I743" s="142"/>
      <c r="K743" s="142"/>
    </row>
    <row r="744">
      <c r="I744" s="142"/>
      <c r="K744" s="142"/>
    </row>
    <row r="745">
      <c r="I745" s="142"/>
      <c r="K745" s="142"/>
    </row>
    <row r="746">
      <c r="I746" s="142"/>
      <c r="K746" s="142"/>
    </row>
    <row r="747">
      <c r="I747" s="142"/>
      <c r="K747" s="142"/>
    </row>
    <row r="748">
      <c r="I748" s="142"/>
      <c r="K748" s="142"/>
    </row>
    <row r="749">
      <c r="I749" s="142"/>
      <c r="K749" s="142"/>
    </row>
    <row r="750">
      <c r="I750" s="142"/>
      <c r="K750" s="142"/>
    </row>
    <row r="751">
      <c r="I751" s="142"/>
      <c r="K751" s="142"/>
    </row>
    <row r="752">
      <c r="I752" s="142"/>
      <c r="K752" s="142"/>
    </row>
    <row r="753">
      <c r="I753" s="142"/>
      <c r="K753" s="142"/>
    </row>
    <row r="754">
      <c r="I754" s="142"/>
      <c r="K754" s="142"/>
    </row>
    <row r="755">
      <c r="I755" s="142"/>
      <c r="K755" s="142"/>
    </row>
    <row r="756">
      <c r="I756" s="142"/>
      <c r="K756" s="142"/>
    </row>
    <row r="757">
      <c r="I757" s="142"/>
      <c r="K757" s="142"/>
    </row>
    <row r="758">
      <c r="I758" s="142"/>
      <c r="K758" s="142"/>
    </row>
    <row r="759">
      <c r="I759" s="142"/>
      <c r="K759" s="142"/>
    </row>
    <row r="760">
      <c r="I760" s="142"/>
      <c r="K760" s="142"/>
    </row>
    <row r="761">
      <c r="I761" s="142"/>
      <c r="K761" s="142"/>
    </row>
    <row r="762">
      <c r="I762" s="142"/>
      <c r="K762" s="142"/>
    </row>
    <row r="763">
      <c r="I763" s="142"/>
      <c r="K763" s="142"/>
    </row>
    <row r="764">
      <c r="I764" s="142"/>
      <c r="K764" s="142"/>
    </row>
    <row r="765">
      <c r="I765" s="142"/>
      <c r="K765" s="142"/>
    </row>
    <row r="766">
      <c r="I766" s="142"/>
      <c r="K766" s="142"/>
    </row>
    <row r="767">
      <c r="I767" s="142"/>
      <c r="K767" s="142"/>
    </row>
    <row r="768">
      <c r="I768" s="142"/>
      <c r="K768" s="142"/>
    </row>
    <row r="769">
      <c r="I769" s="142"/>
      <c r="K769" s="142"/>
    </row>
    <row r="770">
      <c r="I770" s="142"/>
      <c r="K770" s="142"/>
    </row>
    <row r="771">
      <c r="I771" s="142"/>
      <c r="K771" s="142"/>
    </row>
    <row r="772">
      <c r="I772" s="142"/>
      <c r="K772" s="142"/>
    </row>
    <row r="773">
      <c r="I773" s="142"/>
      <c r="K773" s="142"/>
    </row>
    <row r="774">
      <c r="I774" s="142"/>
      <c r="K774" s="142"/>
    </row>
    <row r="775">
      <c r="I775" s="142"/>
      <c r="K775" s="142"/>
    </row>
    <row r="776">
      <c r="I776" s="142"/>
      <c r="K776" s="142"/>
    </row>
    <row r="777">
      <c r="I777" s="142"/>
      <c r="K777" s="142"/>
    </row>
    <row r="778">
      <c r="I778" s="142"/>
      <c r="K778" s="142"/>
    </row>
    <row r="779">
      <c r="I779" s="142"/>
      <c r="K779" s="142"/>
    </row>
    <row r="780">
      <c r="I780" s="142"/>
      <c r="K780" s="142"/>
    </row>
    <row r="781">
      <c r="I781" s="142"/>
      <c r="K781" s="142"/>
    </row>
    <row r="782">
      <c r="I782" s="142"/>
      <c r="K782" s="142"/>
    </row>
    <row r="783">
      <c r="I783" s="142"/>
      <c r="K783" s="142"/>
    </row>
    <row r="784">
      <c r="I784" s="142"/>
      <c r="K784" s="142"/>
    </row>
    <row r="785">
      <c r="I785" s="142"/>
      <c r="K785" s="142"/>
    </row>
    <row r="786">
      <c r="I786" s="142"/>
      <c r="K786" s="142"/>
    </row>
    <row r="787">
      <c r="I787" s="142"/>
      <c r="K787" s="142"/>
    </row>
    <row r="788">
      <c r="I788" s="142"/>
      <c r="K788" s="142"/>
    </row>
    <row r="789">
      <c r="I789" s="142"/>
      <c r="K789" s="142"/>
    </row>
    <row r="790">
      <c r="I790" s="142"/>
      <c r="K790" s="142"/>
    </row>
    <row r="791">
      <c r="I791" s="142"/>
      <c r="K791" s="142"/>
    </row>
    <row r="792">
      <c r="I792" s="142"/>
      <c r="K792" s="142"/>
    </row>
    <row r="793">
      <c r="I793" s="142"/>
      <c r="K793" s="142"/>
    </row>
    <row r="794">
      <c r="I794" s="142"/>
      <c r="K794" s="142"/>
    </row>
    <row r="795">
      <c r="I795" s="142"/>
      <c r="K795" s="142"/>
    </row>
    <row r="796">
      <c r="I796" s="142"/>
      <c r="K796" s="142"/>
    </row>
    <row r="797">
      <c r="I797" s="142"/>
      <c r="K797" s="142"/>
    </row>
    <row r="798">
      <c r="I798" s="142"/>
      <c r="K798" s="142"/>
    </row>
    <row r="799">
      <c r="I799" s="142"/>
      <c r="K799" s="142"/>
    </row>
    <row r="800">
      <c r="I800" s="142"/>
      <c r="K800" s="142"/>
    </row>
    <row r="801">
      <c r="I801" s="142"/>
      <c r="K801" s="142"/>
    </row>
    <row r="802">
      <c r="I802" s="142"/>
      <c r="K802" s="142"/>
    </row>
    <row r="803">
      <c r="I803" s="142"/>
      <c r="K803" s="142"/>
    </row>
    <row r="804">
      <c r="I804" s="142"/>
      <c r="K804" s="142"/>
    </row>
    <row r="805">
      <c r="I805" s="142"/>
      <c r="K805" s="142"/>
    </row>
    <row r="806">
      <c r="I806" s="142"/>
      <c r="K806" s="142"/>
    </row>
    <row r="807">
      <c r="I807" s="142"/>
      <c r="K807" s="142"/>
    </row>
    <row r="808">
      <c r="I808" s="142"/>
      <c r="K808" s="142"/>
    </row>
    <row r="809">
      <c r="I809" s="142"/>
      <c r="K809" s="142"/>
    </row>
    <row r="810">
      <c r="I810" s="142"/>
      <c r="K810" s="142"/>
    </row>
    <row r="811">
      <c r="I811" s="142"/>
      <c r="K811" s="142"/>
    </row>
    <row r="812">
      <c r="I812" s="142"/>
      <c r="K812" s="142"/>
    </row>
    <row r="813">
      <c r="I813" s="142"/>
      <c r="K813" s="142"/>
    </row>
    <row r="814">
      <c r="I814" s="142"/>
      <c r="K814" s="142"/>
    </row>
    <row r="815">
      <c r="I815" s="142"/>
      <c r="K815" s="142"/>
    </row>
    <row r="816">
      <c r="I816" s="142"/>
      <c r="K816" s="142"/>
    </row>
    <row r="817">
      <c r="I817" s="142"/>
      <c r="K817" s="142"/>
    </row>
    <row r="818">
      <c r="I818" s="142"/>
      <c r="K818" s="142"/>
    </row>
    <row r="819">
      <c r="I819" s="142"/>
      <c r="K819" s="142"/>
    </row>
    <row r="820">
      <c r="I820" s="142"/>
      <c r="K820" s="142"/>
    </row>
    <row r="821">
      <c r="I821" s="142"/>
      <c r="K821" s="142"/>
    </row>
    <row r="822">
      <c r="I822" s="142"/>
      <c r="K822" s="142"/>
    </row>
    <row r="823">
      <c r="I823" s="142"/>
      <c r="K823" s="142"/>
    </row>
    <row r="824">
      <c r="I824" s="142"/>
      <c r="K824" s="142"/>
    </row>
    <row r="825">
      <c r="I825" s="142"/>
      <c r="K825" s="142"/>
    </row>
    <row r="826">
      <c r="I826" s="142"/>
      <c r="K826" s="142"/>
    </row>
    <row r="827">
      <c r="I827" s="142"/>
      <c r="K827" s="142"/>
    </row>
    <row r="828">
      <c r="I828" s="142"/>
      <c r="K828" s="142"/>
    </row>
    <row r="829">
      <c r="I829" s="142"/>
      <c r="K829" s="142"/>
    </row>
    <row r="830">
      <c r="I830" s="142"/>
      <c r="K830" s="142"/>
    </row>
    <row r="831">
      <c r="I831" s="142"/>
      <c r="K831" s="142"/>
    </row>
    <row r="832">
      <c r="I832" s="142"/>
      <c r="K832" s="142"/>
    </row>
    <row r="833">
      <c r="I833" s="142"/>
      <c r="K833" s="142"/>
    </row>
    <row r="834">
      <c r="I834" s="142"/>
      <c r="K834" s="142"/>
    </row>
    <row r="835">
      <c r="I835" s="142"/>
      <c r="K835" s="142"/>
    </row>
    <row r="836">
      <c r="I836" s="142"/>
      <c r="K836" s="142"/>
    </row>
    <row r="837">
      <c r="I837" s="142"/>
      <c r="K837" s="142"/>
    </row>
    <row r="838">
      <c r="I838" s="142"/>
      <c r="K838" s="142"/>
    </row>
    <row r="839">
      <c r="I839" s="142"/>
      <c r="K839" s="142"/>
    </row>
    <row r="840">
      <c r="I840" s="142"/>
      <c r="K840" s="142"/>
    </row>
    <row r="841">
      <c r="I841" s="142"/>
      <c r="K841" s="142"/>
    </row>
    <row r="842">
      <c r="I842" s="142"/>
      <c r="K842" s="142"/>
    </row>
    <row r="843">
      <c r="I843" s="142"/>
      <c r="K843" s="142"/>
    </row>
    <row r="844">
      <c r="I844" s="142"/>
      <c r="K844" s="142"/>
    </row>
    <row r="845">
      <c r="I845" s="142"/>
      <c r="K845" s="142"/>
    </row>
    <row r="846">
      <c r="I846" s="142"/>
      <c r="K846" s="142"/>
    </row>
    <row r="847">
      <c r="I847" s="142"/>
      <c r="K847" s="142"/>
    </row>
    <row r="848">
      <c r="I848" s="142"/>
      <c r="K848" s="142"/>
    </row>
    <row r="849">
      <c r="I849" s="142"/>
      <c r="K849" s="142"/>
    </row>
    <row r="850">
      <c r="I850" s="142"/>
      <c r="K850" s="142"/>
    </row>
    <row r="851">
      <c r="I851" s="142"/>
      <c r="K851" s="142"/>
    </row>
    <row r="852">
      <c r="I852" s="142"/>
      <c r="K852" s="142"/>
    </row>
    <row r="853">
      <c r="I853" s="142"/>
      <c r="K853" s="142"/>
    </row>
    <row r="854">
      <c r="I854" s="142"/>
      <c r="K854" s="142"/>
    </row>
    <row r="855">
      <c r="I855" s="142"/>
      <c r="K855" s="142"/>
    </row>
    <row r="856">
      <c r="I856" s="142"/>
      <c r="K856" s="142"/>
    </row>
    <row r="857">
      <c r="I857" s="142"/>
      <c r="K857" s="142"/>
    </row>
    <row r="858">
      <c r="I858" s="142"/>
      <c r="K858" s="142"/>
    </row>
    <row r="859">
      <c r="I859" s="142"/>
      <c r="K859" s="142"/>
    </row>
    <row r="860">
      <c r="I860" s="142"/>
      <c r="K860" s="142"/>
    </row>
    <row r="861">
      <c r="I861" s="142"/>
      <c r="K861" s="142"/>
    </row>
    <row r="862">
      <c r="I862" s="142"/>
      <c r="K862" s="142"/>
    </row>
    <row r="863">
      <c r="I863" s="142"/>
      <c r="K863" s="142"/>
    </row>
    <row r="864">
      <c r="I864" s="142"/>
      <c r="K864" s="142"/>
    </row>
    <row r="865">
      <c r="I865" s="142"/>
      <c r="K865" s="142"/>
    </row>
    <row r="866">
      <c r="I866" s="142"/>
      <c r="K866" s="142"/>
    </row>
    <row r="867">
      <c r="I867" s="142"/>
      <c r="K867" s="142"/>
    </row>
    <row r="868">
      <c r="I868" s="142"/>
      <c r="K868" s="142"/>
    </row>
    <row r="869">
      <c r="I869" s="142"/>
      <c r="K869" s="142"/>
    </row>
    <row r="870">
      <c r="I870" s="142"/>
      <c r="K870" s="142"/>
    </row>
    <row r="871">
      <c r="I871" s="142"/>
      <c r="K871" s="142"/>
    </row>
    <row r="872">
      <c r="I872" s="142"/>
      <c r="K872" s="142"/>
    </row>
    <row r="873">
      <c r="I873" s="142"/>
      <c r="K873" s="142"/>
    </row>
    <row r="874">
      <c r="I874" s="142"/>
      <c r="K874" s="142"/>
    </row>
    <row r="875">
      <c r="I875" s="142"/>
      <c r="K875" s="142"/>
    </row>
    <row r="876">
      <c r="I876" s="142"/>
      <c r="K876" s="142"/>
    </row>
    <row r="877">
      <c r="I877" s="142"/>
      <c r="K877" s="142"/>
    </row>
    <row r="878">
      <c r="I878" s="142"/>
      <c r="K878" s="142"/>
    </row>
    <row r="879">
      <c r="I879" s="142"/>
      <c r="K879" s="142"/>
    </row>
    <row r="880">
      <c r="I880" s="142"/>
      <c r="K880" s="142"/>
    </row>
    <row r="881">
      <c r="I881" s="142"/>
      <c r="K881" s="142"/>
    </row>
    <row r="882">
      <c r="I882" s="142"/>
      <c r="K882" s="142"/>
    </row>
    <row r="883">
      <c r="I883" s="142"/>
      <c r="K883" s="142"/>
    </row>
    <row r="884">
      <c r="I884" s="142"/>
      <c r="K884" s="142"/>
    </row>
    <row r="885">
      <c r="I885" s="142"/>
      <c r="K885" s="142"/>
    </row>
    <row r="886">
      <c r="I886" s="142"/>
      <c r="K886" s="142"/>
    </row>
    <row r="887">
      <c r="I887" s="142"/>
      <c r="K887" s="142"/>
    </row>
    <row r="888">
      <c r="I888" s="142"/>
      <c r="K888" s="142"/>
    </row>
    <row r="889">
      <c r="I889" s="142"/>
      <c r="K889" s="142"/>
    </row>
    <row r="890">
      <c r="I890" s="142"/>
      <c r="K890" s="142"/>
    </row>
    <row r="891">
      <c r="I891" s="142"/>
      <c r="K891" s="142"/>
    </row>
    <row r="892">
      <c r="I892" s="142"/>
      <c r="K892" s="142"/>
    </row>
    <row r="893">
      <c r="I893" s="142"/>
      <c r="K893" s="142"/>
    </row>
    <row r="894">
      <c r="I894" s="142"/>
      <c r="K894" s="142"/>
    </row>
    <row r="895">
      <c r="I895" s="142"/>
      <c r="K895" s="142"/>
    </row>
    <row r="896">
      <c r="I896" s="142"/>
      <c r="K896" s="142"/>
    </row>
    <row r="897">
      <c r="I897" s="142"/>
      <c r="K897" s="142"/>
    </row>
    <row r="898">
      <c r="I898" s="142"/>
      <c r="K898" s="142"/>
    </row>
    <row r="899">
      <c r="I899" s="142"/>
      <c r="K899" s="142"/>
    </row>
    <row r="900">
      <c r="I900" s="142"/>
      <c r="K900" s="142"/>
    </row>
    <row r="901">
      <c r="I901" s="142"/>
      <c r="K901" s="142"/>
    </row>
    <row r="902">
      <c r="I902" s="142"/>
      <c r="K902" s="142"/>
    </row>
    <row r="903">
      <c r="I903" s="142"/>
      <c r="K903" s="142"/>
    </row>
    <row r="904">
      <c r="I904" s="142"/>
      <c r="K904" s="142"/>
    </row>
    <row r="905">
      <c r="I905" s="142"/>
      <c r="K905" s="142"/>
    </row>
    <row r="906">
      <c r="I906" s="142"/>
      <c r="K906" s="142"/>
    </row>
    <row r="907">
      <c r="I907" s="142"/>
      <c r="K907" s="142"/>
    </row>
    <row r="908">
      <c r="I908" s="142"/>
      <c r="K908" s="142"/>
    </row>
    <row r="909">
      <c r="I909" s="142"/>
      <c r="K909" s="142"/>
    </row>
    <row r="910">
      <c r="I910" s="142"/>
      <c r="K910" s="142"/>
    </row>
    <row r="911">
      <c r="I911" s="142"/>
      <c r="K911" s="142"/>
    </row>
    <row r="912">
      <c r="I912" s="142"/>
      <c r="K912" s="142"/>
    </row>
    <row r="913">
      <c r="I913" s="142"/>
      <c r="K913" s="142"/>
    </row>
    <row r="914">
      <c r="I914" s="142"/>
      <c r="K914" s="142"/>
    </row>
    <row r="915">
      <c r="I915" s="142"/>
      <c r="K915" s="142"/>
    </row>
    <row r="916">
      <c r="I916" s="142"/>
      <c r="K916" s="142"/>
    </row>
    <row r="917">
      <c r="I917" s="142"/>
      <c r="K917" s="142"/>
    </row>
    <row r="918">
      <c r="I918" s="142"/>
      <c r="K918" s="142"/>
    </row>
    <row r="919">
      <c r="I919" s="142"/>
      <c r="K919" s="142"/>
    </row>
    <row r="920">
      <c r="I920" s="142"/>
      <c r="K920" s="142"/>
    </row>
    <row r="921">
      <c r="I921" s="142"/>
      <c r="K921" s="142"/>
    </row>
    <row r="922">
      <c r="I922" s="142"/>
      <c r="K922" s="142"/>
    </row>
    <row r="923">
      <c r="I923" s="142"/>
      <c r="K923" s="142"/>
    </row>
    <row r="924">
      <c r="I924" s="142"/>
      <c r="K924" s="142"/>
    </row>
    <row r="925">
      <c r="I925" s="142"/>
      <c r="K925" s="142"/>
    </row>
    <row r="926">
      <c r="I926" s="142"/>
      <c r="K926" s="142"/>
    </row>
    <row r="927">
      <c r="I927" s="142"/>
      <c r="K927" s="142"/>
    </row>
    <row r="928">
      <c r="I928" s="142"/>
      <c r="K928" s="142"/>
    </row>
    <row r="929">
      <c r="I929" s="142"/>
      <c r="K929" s="142"/>
    </row>
    <row r="930">
      <c r="I930" s="142"/>
      <c r="K930" s="142"/>
    </row>
    <row r="931">
      <c r="I931" s="142"/>
      <c r="K931" s="142"/>
    </row>
    <row r="932">
      <c r="I932" s="142"/>
      <c r="K932" s="142"/>
    </row>
    <row r="933">
      <c r="I933" s="142"/>
      <c r="K933" s="142"/>
    </row>
    <row r="934">
      <c r="I934" s="142"/>
      <c r="K934" s="142"/>
    </row>
    <row r="935">
      <c r="I935" s="142"/>
      <c r="K935" s="142"/>
    </row>
    <row r="936">
      <c r="I936" s="142"/>
      <c r="K936" s="142"/>
    </row>
    <row r="937">
      <c r="I937" s="142"/>
      <c r="K937" s="142"/>
    </row>
    <row r="938">
      <c r="I938" s="142"/>
      <c r="K938" s="142"/>
    </row>
    <row r="939">
      <c r="I939" s="142"/>
      <c r="K939" s="142"/>
    </row>
    <row r="940">
      <c r="I940" s="142"/>
      <c r="K940" s="142"/>
    </row>
    <row r="941">
      <c r="I941" s="142"/>
      <c r="K941" s="142"/>
    </row>
    <row r="942">
      <c r="I942" s="142"/>
      <c r="K942" s="142"/>
    </row>
    <row r="943">
      <c r="I943" s="142"/>
      <c r="K943" s="142"/>
    </row>
    <row r="944">
      <c r="I944" s="142"/>
      <c r="K944" s="142"/>
    </row>
    <row r="945">
      <c r="I945" s="142"/>
      <c r="K945" s="142"/>
    </row>
    <row r="946">
      <c r="I946" s="142"/>
      <c r="K946" s="142"/>
    </row>
    <row r="947">
      <c r="I947" s="142"/>
      <c r="K947" s="142"/>
    </row>
    <row r="948">
      <c r="I948" s="142"/>
      <c r="K948" s="142"/>
    </row>
    <row r="949">
      <c r="I949" s="142"/>
      <c r="K949" s="142"/>
    </row>
    <row r="950">
      <c r="I950" s="142"/>
      <c r="K950" s="142"/>
    </row>
    <row r="951">
      <c r="I951" s="142"/>
      <c r="K951" s="142"/>
    </row>
    <row r="952">
      <c r="I952" s="142"/>
      <c r="K952" s="142"/>
    </row>
    <row r="953">
      <c r="I953" s="142"/>
      <c r="K953" s="142"/>
    </row>
    <row r="954">
      <c r="I954" s="142"/>
      <c r="K954" s="142"/>
    </row>
    <row r="955">
      <c r="I955" s="142"/>
      <c r="K955" s="142"/>
    </row>
    <row r="956">
      <c r="I956" s="142"/>
      <c r="K956" s="142"/>
    </row>
    <row r="957">
      <c r="I957" s="142"/>
      <c r="K957" s="142"/>
    </row>
    <row r="958">
      <c r="I958" s="142"/>
      <c r="K958" s="142"/>
    </row>
    <row r="959">
      <c r="I959" s="142"/>
      <c r="K959" s="142"/>
    </row>
    <row r="960">
      <c r="I960" s="142"/>
      <c r="K960" s="142"/>
    </row>
    <row r="961">
      <c r="I961" s="142"/>
      <c r="K961" s="142"/>
    </row>
    <row r="962">
      <c r="I962" s="142"/>
      <c r="K962" s="142"/>
    </row>
    <row r="963">
      <c r="I963" s="142"/>
      <c r="K963" s="142"/>
    </row>
    <row r="964">
      <c r="I964" s="142"/>
      <c r="K964" s="142"/>
    </row>
    <row r="965">
      <c r="I965" s="142"/>
      <c r="K965" s="142"/>
    </row>
    <row r="966">
      <c r="I966" s="142"/>
      <c r="K966" s="142"/>
    </row>
    <row r="967">
      <c r="I967" s="142"/>
      <c r="K967" s="142"/>
    </row>
    <row r="968">
      <c r="I968" s="142"/>
      <c r="K968" s="142"/>
    </row>
    <row r="969">
      <c r="I969" s="142"/>
      <c r="K969" s="142"/>
    </row>
    <row r="970">
      <c r="I970" s="142"/>
      <c r="K970" s="142"/>
    </row>
    <row r="971">
      <c r="I971" s="142"/>
      <c r="K971" s="142"/>
    </row>
    <row r="972">
      <c r="I972" s="142"/>
      <c r="K972" s="142"/>
    </row>
    <row r="973">
      <c r="I973" s="142"/>
      <c r="K973" s="142"/>
    </row>
    <row r="974">
      <c r="I974" s="142"/>
      <c r="K974" s="142"/>
    </row>
    <row r="975">
      <c r="I975" s="142"/>
      <c r="K975" s="142"/>
    </row>
    <row r="976">
      <c r="I976" s="142"/>
      <c r="K976" s="142"/>
    </row>
    <row r="977">
      <c r="I977" s="142"/>
      <c r="K977" s="142"/>
    </row>
    <row r="978">
      <c r="I978" s="142"/>
      <c r="K978" s="142"/>
    </row>
    <row r="979">
      <c r="I979" s="142"/>
      <c r="K979" s="142"/>
    </row>
    <row r="980">
      <c r="I980" s="142"/>
      <c r="K980" s="142"/>
    </row>
    <row r="981">
      <c r="I981" s="142"/>
      <c r="K981" s="142"/>
    </row>
    <row r="982">
      <c r="I982" s="142"/>
      <c r="K982" s="142"/>
    </row>
    <row r="983">
      <c r="I983" s="142"/>
      <c r="K983" s="142"/>
    </row>
    <row r="984">
      <c r="I984" s="142"/>
      <c r="K984" s="142"/>
    </row>
    <row r="985">
      <c r="I985" s="142"/>
      <c r="K985" s="142"/>
    </row>
    <row r="986">
      <c r="I986" s="142"/>
      <c r="K986" s="142"/>
    </row>
    <row r="987">
      <c r="I987" s="142"/>
      <c r="K987" s="142"/>
    </row>
    <row r="988">
      <c r="I988" s="142"/>
      <c r="K988" s="142"/>
    </row>
    <row r="989">
      <c r="I989" s="142"/>
      <c r="K989" s="142"/>
    </row>
    <row r="990">
      <c r="I990" s="142"/>
      <c r="K990" s="142"/>
    </row>
    <row r="991">
      <c r="I991" s="142"/>
      <c r="K991" s="142"/>
    </row>
    <row r="992">
      <c r="I992" s="142"/>
      <c r="K992" s="142"/>
    </row>
    <row r="993">
      <c r="I993" s="142"/>
      <c r="K993" s="142"/>
    </row>
    <row r="994">
      <c r="I994" s="142"/>
      <c r="K994" s="142"/>
    </row>
    <row r="995">
      <c r="I995" s="142"/>
      <c r="K995" s="142"/>
    </row>
    <row r="996">
      <c r="I996" s="142"/>
      <c r="K996" s="142"/>
    </row>
    <row r="997">
      <c r="I997" s="142"/>
      <c r="K997" s="142"/>
    </row>
    <row r="998">
      <c r="I998" s="142"/>
      <c r="K998" s="142"/>
    </row>
    <row r="999">
      <c r="I999" s="142"/>
      <c r="K999" s="142"/>
    </row>
    <row r="1000">
      <c r="I1000" s="142"/>
      <c r="K1000" s="142"/>
    </row>
    <row r="1001">
      <c r="I1001" s="142"/>
      <c r="K1001" s="142"/>
    </row>
    <row r="1002">
      <c r="I1002" s="142"/>
      <c r="K1002" s="142"/>
    </row>
    <row r="1003">
      <c r="I1003" s="142"/>
      <c r="K1003" s="142"/>
    </row>
    <row r="1004">
      <c r="I1004" s="142"/>
      <c r="K1004" s="142"/>
    </row>
    <row r="1005">
      <c r="I1005" s="142"/>
      <c r="K1005" s="142"/>
    </row>
    <row r="1006">
      <c r="I1006" s="142"/>
      <c r="K1006" s="14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24.63"/>
    <col customWidth="1" min="2" max="2" width="11.0"/>
    <col customWidth="1" min="3" max="3" width="16.63"/>
    <col customWidth="1" min="4" max="4" width="13.88"/>
    <col customWidth="1" min="6" max="6" width="17.0"/>
    <col customWidth="1" min="7" max="7" width="17.63"/>
  </cols>
  <sheetData>
    <row r="1">
      <c r="A1" s="19" t="s">
        <v>15</v>
      </c>
      <c r="B1" s="19" t="s">
        <v>62</v>
      </c>
      <c r="C1" s="135" t="s">
        <v>141</v>
      </c>
      <c r="D1" s="135" t="s">
        <v>3413</v>
      </c>
      <c r="E1" s="135" t="s">
        <v>3414</v>
      </c>
      <c r="F1" s="135" t="s">
        <v>150</v>
      </c>
      <c r="G1" s="135" t="s">
        <v>3415</v>
      </c>
      <c r="H1" s="129"/>
      <c r="I1" s="129"/>
      <c r="J1" s="129"/>
      <c r="K1" s="129"/>
      <c r="L1" s="129"/>
      <c r="M1" s="129"/>
      <c r="N1" s="129"/>
      <c r="O1" s="129"/>
      <c r="P1" s="129"/>
      <c r="Q1" s="129"/>
      <c r="R1" s="129"/>
      <c r="S1" s="129"/>
      <c r="T1" s="129"/>
      <c r="U1" s="129"/>
      <c r="V1" s="129"/>
      <c r="W1" s="129"/>
      <c r="X1" s="129"/>
      <c r="Y1" s="129"/>
      <c r="Z1" s="129"/>
      <c r="AA1" s="129"/>
      <c r="AB1" s="129"/>
      <c r="AC1" s="129"/>
      <c r="AD1" s="129"/>
      <c r="AE1" s="129"/>
    </row>
    <row r="2">
      <c r="A2" s="20" t="s">
        <v>23</v>
      </c>
      <c r="B2" s="21">
        <f>Assumptions!B30</f>
        <v>7</v>
      </c>
      <c r="C2" s="34">
        <f t="shared" ref="C2:F2" si="1">B9</f>
        <v>443.5830546</v>
      </c>
      <c r="D2" s="34">
        <f t="shared" si="1"/>
        <v>0</v>
      </c>
      <c r="E2" s="34">
        <f t="shared" si="1"/>
        <v>5088.707</v>
      </c>
      <c r="F2" s="34">
        <f t="shared" si="1"/>
        <v>5532.290055</v>
      </c>
      <c r="G2" s="34">
        <f t="shared" ref="G2:G3" si="3">F2*12</f>
        <v>66387.48066</v>
      </c>
      <c r="H2" s="129"/>
      <c r="I2" s="129"/>
      <c r="J2" s="129"/>
      <c r="K2" s="129"/>
      <c r="L2" s="129"/>
      <c r="M2" s="129"/>
      <c r="N2" s="129"/>
      <c r="O2" s="129"/>
      <c r="P2" s="129"/>
      <c r="Q2" s="129"/>
      <c r="R2" s="129"/>
      <c r="S2" s="129"/>
      <c r="T2" s="129"/>
      <c r="U2" s="129"/>
      <c r="V2" s="129"/>
      <c r="W2" s="129"/>
      <c r="X2" s="129"/>
      <c r="Y2" s="129"/>
      <c r="Z2" s="129"/>
      <c r="AA2" s="129"/>
      <c r="AB2" s="129"/>
      <c r="AC2" s="129"/>
      <c r="AD2" s="129"/>
      <c r="AE2" s="129"/>
    </row>
    <row r="3">
      <c r="A3" s="20" t="s">
        <v>30</v>
      </c>
      <c r="B3" s="21">
        <f>B19</f>
        <v>35</v>
      </c>
      <c r="C3" s="34">
        <f>I19</f>
        <v>7126.397824</v>
      </c>
      <c r="D3" s="34">
        <f>K19</f>
        <v>4432.56</v>
      </c>
      <c r="E3" s="34">
        <f t="shared" ref="E3:F3" si="2">M19</f>
        <v>69.6</v>
      </c>
      <c r="F3" s="34">
        <f t="shared" si="2"/>
        <v>11628.55782</v>
      </c>
      <c r="G3" s="34">
        <f t="shared" si="3"/>
        <v>139542.6939</v>
      </c>
      <c r="H3" s="129"/>
      <c r="I3" s="129"/>
      <c r="J3" s="129"/>
      <c r="K3" s="129"/>
      <c r="L3" s="129"/>
      <c r="M3" s="129"/>
      <c r="N3" s="129"/>
      <c r="O3" s="129"/>
      <c r="P3" s="129"/>
      <c r="Q3" s="129"/>
      <c r="R3" s="129"/>
      <c r="S3" s="129"/>
      <c r="T3" s="129"/>
      <c r="U3" s="129"/>
      <c r="V3" s="129"/>
      <c r="W3" s="129"/>
      <c r="X3" s="129"/>
      <c r="Y3" s="129"/>
      <c r="Z3" s="129"/>
      <c r="AA3" s="129"/>
      <c r="AB3" s="129"/>
      <c r="AC3" s="129"/>
      <c r="AD3" s="129"/>
      <c r="AE3" s="129"/>
    </row>
    <row r="4">
      <c r="A4" s="21"/>
      <c r="B4" s="21"/>
      <c r="C4" s="34"/>
      <c r="D4" s="34"/>
      <c r="E4" s="34"/>
      <c r="F4" s="34"/>
      <c r="G4" s="21"/>
      <c r="H4" s="129"/>
      <c r="I4" s="129"/>
      <c r="J4" s="129"/>
      <c r="K4" s="129"/>
      <c r="L4" s="129"/>
      <c r="M4" s="129"/>
      <c r="N4" s="129"/>
      <c r="O4" s="129"/>
      <c r="P4" s="129"/>
      <c r="Q4" s="129"/>
      <c r="R4" s="129"/>
      <c r="S4" s="129"/>
      <c r="T4" s="129"/>
      <c r="U4" s="129"/>
      <c r="V4" s="129"/>
      <c r="W4" s="129"/>
      <c r="X4" s="129"/>
      <c r="Y4" s="129"/>
      <c r="Z4" s="129"/>
      <c r="AA4" s="129"/>
      <c r="AB4" s="129"/>
      <c r="AC4" s="129"/>
      <c r="AD4" s="129"/>
      <c r="AE4" s="129"/>
    </row>
    <row r="5">
      <c r="A5" s="133" t="s">
        <v>57</v>
      </c>
      <c r="B5" s="133">
        <f t="shared" ref="B5:G5" si="4">sum(B2:B4)</f>
        <v>42</v>
      </c>
      <c r="C5" s="137">
        <f t="shared" si="4"/>
        <v>7569.980879</v>
      </c>
      <c r="D5" s="137">
        <f t="shared" si="4"/>
        <v>4432.56</v>
      </c>
      <c r="E5" s="137">
        <f t="shared" si="4"/>
        <v>5158.307</v>
      </c>
      <c r="F5" s="137">
        <f t="shared" si="4"/>
        <v>17160.84788</v>
      </c>
      <c r="G5" s="137">
        <f t="shared" si="4"/>
        <v>205930.1745</v>
      </c>
      <c r="H5" s="129"/>
      <c r="I5" s="129"/>
      <c r="J5" s="129"/>
      <c r="K5" s="129"/>
      <c r="L5" s="129"/>
      <c r="M5" s="129"/>
      <c r="N5" s="129"/>
      <c r="O5" s="129"/>
      <c r="P5" s="129"/>
      <c r="Q5" s="129"/>
      <c r="R5" s="129"/>
      <c r="S5" s="129"/>
      <c r="T5" s="129"/>
      <c r="U5" s="129"/>
      <c r="V5" s="129"/>
      <c r="W5" s="129"/>
      <c r="X5" s="129"/>
      <c r="Y5" s="129"/>
      <c r="Z5" s="129"/>
      <c r="AA5" s="129"/>
      <c r="AB5" s="129"/>
      <c r="AC5" s="129"/>
      <c r="AD5" s="129"/>
      <c r="AE5" s="129"/>
    </row>
    <row r="6">
      <c r="A6" s="129"/>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row>
    <row r="7">
      <c r="A7" s="129" t="s">
        <v>129</v>
      </c>
      <c r="B7" s="129" t="s">
        <v>3416</v>
      </c>
      <c r="C7" s="129" t="s">
        <v>3417</v>
      </c>
      <c r="D7" s="129" t="s">
        <v>3418</v>
      </c>
      <c r="E7" s="129" t="s">
        <v>3419</v>
      </c>
      <c r="F7" s="129" t="s">
        <v>3420</v>
      </c>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row>
    <row r="8">
      <c r="A8" s="129" t="s">
        <v>30</v>
      </c>
      <c r="B8" s="134">
        <v>0.0</v>
      </c>
      <c r="C8" s="134">
        <v>0.0</v>
      </c>
      <c r="D8" s="134">
        <v>0.0</v>
      </c>
      <c r="E8" s="134">
        <v>0.0</v>
      </c>
      <c r="F8" s="129">
        <v>260.0</v>
      </c>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row>
    <row r="9">
      <c r="A9" s="129" t="s">
        <v>3287</v>
      </c>
      <c r="B9" s="134">
        <v>443.5830545999999</v>
      </c>
      <c r="C9" s="134">
        <v>0.0</v>
      </c>
      <c r="D9" s="134">
        <v>5088.707</v>
      </c>
      <c r="E9" s="134">
        <v>5532.2900546</v>
      </c>
      <c r="F9" s="129">
        <v>7.0</v>
      </c>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row>
    <row r="10">
      <c r="A10" s="129" t="s">
        <v>10</v>
      </c>
      <c r="B10" s="134">
        <v>0.0</v>
      </c>
      <c r="C10" s="134">
        <v>0.0</v>
      </c>
      <c r="D10" s="134">
        <v>0.0</v>
      </c>
      <c r="E10" s="134">
        <v>0.0</v>
      </c>
      <c r="F10" s="129">
        <v>146.0</v>
      </c>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row>
    <row r="11">
      <c r="A11" s="129" t="s">
        <v>3421</v>
      </c>
      <c r="B11" s="134">
        <v>443.5830545999999</v>
      </c>
      <c r="C11" s="134">
        <v>0.0</v>
      </c>
      <c r="D11" s="134">
        <v>5088.707</v>
      </c>
      <c r="E11" s="134">
        <v>5532.2900546</v>
      </c>
      <c r="F11" s="129">
        <v>413.0</v>
      </c>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row>
    <row r="12">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row>
    <row r="13">
      <c r="A13" s="143" t="s">
        <v>3422</v>
      </c>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row>
    <row r="14">
      <c r="A14" s="144" t="s">
        <v>1798</v>
      </c>
      <c r="B14" s="144" t="s">
        <v>62</v>
      </c>
      <c r="C14" s="144" t="s">
        <v>132</v>
      </c>
      <c r="D14" s="144" t="s">
        <v>133</v>
      </c>
      <c r="E14" s="144" t="s">
        <v>135</v>
      </c>
      <c r="F14" s="144" t="s">
        <v>137</v>
      </c>
      <c r="G14" s="144" t="s">
        <v>138</v>
      </c>
      <c r="H14" s="144" t="s">
        <v>140</v>
      </c>
      <c r="I14" s="144" t="s">
        <v>141</v>
      </c>
      <c r="J14" s="144" t="s">
        <v>142</v>
      </c>
      <c r="K14" s="144" t="s">
        <v>143</v>
      </c>
      <c r="L14" s="144" t="s">
        <v>146</v>
      </c>
      <c r="M14" s="144" t="s">
        <v>149</v>
      </c>
      <c r="N14" s="144" t="s">
        <v>150</v>
      </c>
      <c r="O14" s="144" t="s">
        <v>3423</v>
      </c>
      <c r="P14" s="144" t="s">
        <v>151</v>
      </c>
      <c r="Q14" s="19" t="s">
        <v>152</v>
      </c>
      <c r="R14" s="129"/>
      <c r="S14" s="129"/>
      <c r="T14" s="129"/>
      <c r="U14" s="129"/>
      <c r="V14" s="129"/>
      <c r="W14" s="129"/>
      <c r="X14" s="129"/>
      <c r="Y14" s="129"/>
      <c r="Z14" s="129"/>
      <c r="AA14" s="129"/>
      <c r="AB14" s="129"/>
      <c r="AC14" s="129"/>
      <c r="AD14" s="129"/>
    </row>
    <row r="15">
      <c r="A15" s="20" t="s">
        <v>29</v>
      </c>
      <c r="B15" s="20">
        <f>Summary!E18</f>
        <v>2</v>
      </c>
      <c r="C15" s="20">
        <v>2.0</v>
      </c>
      <c r="D15" s="20">
        <v>8.0</v>
      </c>
      <c r="E15" s="20">
        <v>100.0</v>
      </c>
      <c r="F15" s="20" t="s">
        <v>1777</v>
      </c>
      <c r="G15" s="20" t="s">
        <v>1778</v>
      </c>
      <c r="H15" s="20">
        <v>730.0</v>
      </c>
      <c r="I15" s="34">
        <f>((vlookup(F15,'SKU Pricing'!A:B,Assumptions!$B$2,0)*C15)+(vlookup(F15,'SKU Pricing'!A:B,Assumptions!$B$2,0)*D15))*H15*B15</f>
        <v>209.599936</v>
      </c>
      <c r="J15" s="20">
        <v>0.0</v>
      </c>
      <c r="K15" s="34">
        <f>if(J15&lt;&gt;0,(vlookup(J15,'SKU Pricing'!A:B,Assumptions!$B$2,0)*C15)*H15*B15,0)</f>
        <v>0</v>
      </c>
      <c r="L15" s="20" t="s">
        <v>66</v>
      </c>
      <c r="M15" s="34">
        <f>vlookup(L15,'SKU Pricing'!A:B,Assumptions!$B$2,0)*E15</f>
        <v>11.6</v>
      </c>
      <c r="N15" s="34">
        <f t="shared" ref="N15:N17" si="5">I15+K15+M15</f>
        <v>221.199936</v>
      </c>
      <c r="O15" s="34">
        <f t="shared" ref="O15:O17" si="6">12*N15</f>
        <v>2654.399232</v>
      </c>
      <c r="P15" s="61" t="s">
        <v>101</v>
      </c>
      <c r="Q15" s="21">
        <f>vlookup(P15,'SKU Pricing'!A:B,Assumptions!$B$2,0)*H15*B15</f>
        <v>4.38</v>
      </c>
      <c r="R15" s="129"/>
      <c r="S15" s="129"/>
      <c r="T15" s="129"/>
      <c r="U15" s="129"/>
      <c r="V15" s="129"/>
      <c r="W15" s="129"/>
      <c r="X15" s="129"/>
      <c r="Y15" s="129"/>
      <c r="Z15" s="129"/>
      <c r="AA15" s="129"/>
      <c r="AB15" s="129"/>
      <c r="AC15" s="129"/>
      <c r="AD15" s="129"/>
    </row>
    <row r="16">
      <c r="A16" s="20" t="s">
        <v>3424</v>
      </c>
      <c r="B16" s="21">
        <f>Summary!E20</f>
        <v>12</v>
      </c>
      <c r="C16" s="20">
        <v>4.0</v>
      </c>
      <c r="D16" s="20">
        <v>16.0</v>
      </c>
      <c r="E16" s="20">
        <v>100.0</v>
      </c>
      <c r="F16" s="20" t="s">
        <v>1777</v>
      </c>
      <c r="G16" s="20" t="s">
        <v>1778</v>
      </c>
      <c r="H16" s="20">
        <v>730.0</v>
      </c>
      <c r="I16" s="34">
        <f>((vlookup(F16,'SKU Pricing'!A:B,Assumptions!$B$2,0)*C16)+(vlookup(F16,'SKU Pricing'!A:B,Assumptions!$B$2,0)*D16))*H16*B16</f>
        <v>2515.199232</v>
      </c>
      <c r="J16" s="21" t="s">
        <v>37</v>
      </c>
      <c r="K16" s="34">
        <f>if(J16&lt;&gt;0,(vlookup(J16,'SKU Pricing'!A:B,Assumptions!$B$2,0)*C16)*H16*B16,0)</f>
        <v>1611.84</v>
      </c>
      <c r="L16" s="20" t="s">
        <v>66</v>
      </c>
      <c r="M16" s="34">
        <f>vlookup(L16,'SKU Pricing'!A:B,Assumptions!$B$2,0)*E16</f>
        <v>11.6</v>
      </c>
      <c r="N16" s="34">
        <f t="shared" si="5"/>
        <v>4138.639232</v>
      </c>
      <c r="O16" s="34">
        <f t="shared" si="6"/>
        <v>49663.67078</v>
      </c>
      <c r="P16" s="61" t="s">
        <v>101</v>
      </c>
      <c r="Q16" s="21">
        <f>vlookup(P16,'SKU Pricing'!A:B,Assumptions!$B$2,0)*H16*B16</f>
        <v>26.28</v>
      </c>
      <c r="R16" s="129"/>
      <c r="S16" s="129"/>
      <c r="T16" s="129"/>
      <c r="U16" s="129"/>
      <c r="V16" s="129"/>
      <c r="W16" s="129"/>
      <c r="X16" s="129"/>
      <c r="Y16" s="129"/>
      <c r="Z16" s="129"/>
      <c r="AA16" s="129"/>
      <c r="AB16" s="129"/>
      <c r="AC16" s="129"/>
      <c r="AD16" s="129"/>
    </row>
    <row r="17">
      <c r="A17" s="20" t="s">
        <v>3425</v>
      </c>
      <c r="B17" s="21">
        <f>Summary!E22</f>
        <v>21</v>
      </c>
      <c r="C17" s="20">
        <v>4.0</v>
      </c>
      <c r="D17" s="20">
        <v>16.0</v>
      </c>
      <c r="E17" s="20">
        <v>400.0</v>
      </c>
      <c r="F17" s="20" t="s">
        <v>1777</v>
      </c>
      <c r="G17" s="20" t="s">
        <v>1778</v>
      </c>
      <c r="H17" s="20">
        <v>730.0</v>
      </c>
      <c r="I17" s="34">
        <f>((vlookup(F17,'SKU Pricing'!A:B,Assumptions!$B$2,0)*C17)+(vlookup(F17,'SKU Pricing'!A:B,Assumptions!$B$2,0)*D17))*H17*B17</f>
        <v>4401.598656</v>
      </c>
      <c r="J17" s="21" t="s">
        <v>37</v>
      </c>
      <c r="K17" s="34">
        <f>if(J17&lt;&gt;0,(vlookup(J17,'SKU Pricing'!A:B,Assumptions!$B$2,0)*C17)*H17*B17,0)</f>
        <v>2820.72</v>
      </c>
      <c r="L17" s="20" t="s">
        <v>66</v>
      </c>
      <c r="M17" s="34">
        <f>vlookup(L17,'SKU Pricing'!A:B,Assumptions!$B$2,0)*E17</f>
        <v>46.4</v>
      </c>
      <c r="N17" s="34">
        <f t="shared" si="5"/>
        <v>7268.718656</v>
      </c>
      <c r="O17" s="34">
        <f t="shared" si="6"/>
        <v>87224.62387</v>
      </c>
      <c r="P17" s="61" t="s">
        <v>101</v>
      </c>
      <c r="Q17" s="21">
        <f>vlookup(P17,'SKU Pricing'!A:B,Assumptions!$B$2,0)*H17*B17</f>
        <v>45.99</v>
      </c>
      <c r="R17" s="129"/>
      <c r="S17" s="129"/>
      <c r="T17" s="129"/>
      <c r="U17" s="129"/>
      <c r="V17" s="129"/>
      <c r="W17" s="129"/>
      <c r="X17" s="129"/>
      <c r="Y17" s="129"/>
      <c r="Z17" s="129"/>
      <c r="AA17" s="129"/>
      <c r="AB17" s="129"/>
      <c r="AC17" s="129"/>
      <c r="AD17" s="129"/>
    </row>
    <row r="18">
      <c r="A18" s="21"/>
      <c r="B18" s="21"/>
      <c r="C18" s="21"/>
      <c r="D18" s="21"/>
      <c r="E18" s="21"/>
      <c r="F18" s="21"/>
      <c r="G18" s="21"/>
      <c r="H18" s="21"/>
      <c r="I18" s="21"/>
      <c r="J18" s="21"/>
      <c r="K18" s="21"/>
      <c r="L18" s="21"/>
      <c r="M18" s="21"/>
      <c r="N18" s="21"/>
      <c r="O18" s="21"/>
      <c r="P18" s="21"/>
      <c r="Q18" s="21"/>
      <c r="R18" s="129"/>
      <c r="S18" s="129"/>
      <c r="T18" s="129"/>
      <c r="U18" s="129"/>
      <c r="V18" s="129"/>
      <c r="W18" s="129"/>
      <c r="X18" s="129"/>
      <c r="Y18" s="129"/>
      <c r="Z18" s="129"/>
      <c r="AA18" s="129"/>
      <c r="AB18" s="129"/>
      <c r="AC18" s="129"/>
      <c r="AD18" s="129"/>
      <c r="AE18" s="129"/>
    </row>
    <row r="19">
      <c r="A19" s="133"/>
      <c r="B19" s="133">
        <f>SUM(B15:B18)</f>
        <v>35</v>
      </c>
      <c r="C19" s="133"/>
      <c r="D19" s="133"/>
      <c r="E19" s="133"/>
      <c r="F19" s="133"/>
      <c r="G19" s="133"/>
      <c r="H19" s="133"/>
      <c r="I19" s="137">
        <f>SUM(I15:I18)</f>
        <v>7126.397824</v>
      </c>
      <c r="J19" s="133"/>
      <c r="K19" s="137">
        <f>SUM(K15:K18)</f>
        <v>4432.56</v>
      </c>
      <c r="L19" s="133"/>
      <c r="M19" s="137">
        <f t="shared" ref="M19:O19" si="7">SUM(M15:M18)</f>
        <v>69.6</v>
      </c>
      <c r="N19" s="137">
        <f t="shared" si="7"/>
        <v>11628.55782</v>
      </c>
      <c r="O19" s="137">
        <f t="shared" si="7"/>
        <v>139542.6939</v>
      </c>
      <c r="P19" s="133"/>
      <c r="Q19" s="133">
        <f>SUM(Q15:Q18)</f>
        <v>76.65</v>
      </c>
      <c r="R19" s="129"/>
      <c r="S19" s="129"/>
      <c r="T19" s="129"/>
      <c r="U19" s="129"/>
      <c r="V19" s="129"/>
      <c r="W19" s="129"/>
      <c r="X19" s="129"/>
      <c r="Y19" s="129"/>
      <c r="Z19" s="129"/>
      <c r="AA19" s="129"/>
      <c r="AB19" s="129"/>
      <c r="AC19" s="129"/>
      <c r="AD19" s="129"/>
    </row>
    <row r="20">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row>
    <row r="21">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row>
    <row r="22">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row>
    <row r="23">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row>
    <row r="24">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row>
    <row r="25">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row>
    <row r="26">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row>
    <row r="27">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row>
    <row r="28">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row>
    <row r="29">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row>
    <row r="30">
      <c r="A30" s="129"/>
      <c r="B30" s="129"/>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row>
    <row r="31">
      <c r="A31" s="129"/>
      <c r="B31" s="129"/>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row>
    <row r="32">
      <c r="A32" s="129"/>
      <c r="B32" s="129"/>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row>
    <row r="33">
      <c r="A33" s="129"/>
      <c r="B33" s="129"/>
      <c r="C33" s="129"/>
      <c r="D33" s="129"/>
      <c r="E33" s="129"/>
      <c r="F33" s="129"/>
      <c r="G33" s="129"/>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row>
    <row r="34">
      <c r="A34" s="129"/>
      <c r="B34" s="129"/>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row>
    <row r="35">
      <c r="A35" s="129"/>
      <c r="B35" s="129"/>
      <c r="C35" s="129"/>
      <c r="D35" s="129"/>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c r="AE35" s="129"/>
    </row>
    <row r="36">
      <c r="A36" s="129"/>
      <c r="B36" s="129"/>
      <c r="C36" s="129"/>
      <c r="D36" s="129"/>
      <c r="E36" s="129"/>
      <c r="F36" s="129"/>
      <c r="G36" s="129"/>
      <c r="H36" s="129"/>
      <c r="I36" s="129"/>
      <c r="J36" s="129"/>
      <c r="K36" s="129"/>
      <c r="L36" s="129"/>
      <c r="M36" s="129"/>
      <c r="N36" s="129"/>
      <c r="O36" s="129"/>
      <c r="P36" s="129"/>
      <c r="Q36" s="129"/>
      <c r="R36" s="129"/>
      <c r="S36" s="129"/>
      <c r="T36" s="129"/>
      <c r="U36" s="129"/>
      <c r="V36" s="129"/>
      <c r="W36" s="129"/>
      <c r="X36" s="129"/>
      <c r="Y36" s="129"/>
      <c r="Z36" s="129"/>
      <c r="AA36" s="129"/>
      <c r="AB36" s="129"/>
      <c r="AC36" s="129"/>
      <c r="AD36" s="129"/>
      <c r="AE36" s="129"/>
    </row>
    <row r="37">
      <c r="A37" s="129"/>
      <c r="B37" s="129"/>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c r="AB37" s="129"/>
      <c r="AC37" s="129"/>
      <c r="AD37" s="129"/>
      <c r="AE37" s="129"/>
    </row>
    <row r="38">
      <c r="A38" s="129"/>
      <c r="B38" s="129"/>
      <c r="C38" s="129"/>
      <c r="D38" s="129"/>
      <c r="E38" s="129"/>
      <c r="F38" s="129"/>
      <c r="G38" s="129"/>
      <c r="H38" s="129"/>
      <c r="I38" s="129"/>
      <c r="J38" s="129"/>
      <c r="K38" s="129"/>
      <c r="L38" s="129"/>
      <c r="M38" s="129"/>
      <c r="N38" s="129"/>
      <c r="O38" s="129"/>
      <c r="P38" s="129"/>
      <c r="Q38" s="129"/>
      <c r="R38" s="129"/>
      <c r="S38" s="129"/>
      <c r="T38" s="129"/>
      <c r="U38" s="129"/>
      <c r="V38" s="129"/>
      <c r="W38" s="129"/>
      <c r="X38" s="129"/>
      <c r="Y38" s="129"/>
      <c r="Z38" s="129"/>
      <c r="AA38" s="129"/>
      <c r="AB38" s="129"/>
      <c r="AC38" s="129"/>
      <c r="AD38" s="129"/>
      <c r="AE38" s="129"/>
    </row>
    <row r="39">
      <c r="A39" s="129"/>
      <c r="B39" s="129"/>
      <c r="C39" s="129"/>
      <c r="D39" s="129"/>
      <c r="E39" s="129"/>
      <c r="F39" s="129"/>
      <c r="G39" s="129"/>
      <c r="H39" s="129"/>
      <c r="I39" s="129"/>
      <c r="J39" s="129"/>
      <c r="K39" s="129"/>
      <c r="L39" s="129"/>
      <c r="M39" s="129"/>
      <c r="N39" s="129"/>
      <c r="O39" s="129"/>
      <c r="P39" s="129"/>
      <c r="Q39" s="129"/>
      <c r="R39" s="129"/>
      <c r="S39" s="129"/>
      <c r="T39" s="129"/>
      <c r="U39" s="129"/>
      <c r="V39" s="129"/>
      <c r="W39" s="129"/>
      <c r="X39" s="129"/>
      <c r="Y39" s="129"/>
      <c r="Z39" s="129"/>
      <c r="AA39" s="129"/>
      <c r="AB39" s="129"/>
      <c r="AC39" s="129"/>
      <c r="AD39" s="129"/>
      <c r="AE39" s="129"/>
    </row>
    <row r="40">
      <c r="A40" s="129"/>
      <c r="B40" s="129"/>
      <c r="C40" s="129"/>
      <c r="D40" s="129"/>
      <c r="E40" s="129"/>
      <c r="F40" s="129"/>
      <c r="G40" s="129"/>
      <c r="H40" s="129"/>
      <c r="I40" s="129"/>
      <c r="J40" s="129"/>
      <c r="K40" s="129"/>
      <c r="L40" s="129"/>
      <c r="M40" s="129"/>
      <c r="N40" s="129"/>
      <c r="O40" s="129"/>
      <c r="P40" s="129"/>
      <c r="Q40" s="129"/>
      <c r="R40" s="129"/>
      <c r="S40" s="129"/>
      <c r="T40" s="129"/>
      <c r="U40" s="129"/>
      <c r="V40" s="129"/>
      <c r="W40" s="129"/>
      <c r="X40" s="129"/>
      <c r="Y40" s="129"/>
      <c r="Z40" s="129"/>
      <c r="AA40" s="129"/>
      <c r="AB40" s="129"/>
      <c r="AC40" s="129"/>
      <c r="AD40" s="129"/>
      <c r="AE40" s="129"/>
    </row>
    <row r="41">
      <c r="A41" s="129"/>
      <c r="B41" s="129"/>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row>
    <row r="42">
      <c r="A42" s="129"/>
      <c r="B42" s="129"/>
      <c r="C42" s="129"/>
      <c r="D42" s="129"/>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row>
    <row r="43">
      <c r="A43" s="129"/>
      <c r="B43" s="129"/>
      <c r="C43" s="129"/>
      <c r="D43" s="129"/>
      <c r="E43" s="129"/>
      <c r="F43" s="129"/>
      <c r="G43" s="129"/>
      <c r="H43" s="129"/>
      <c r="I43" s="129"/>
      <c r="J43" s="129"/>
      <c r="K43" s="129"/>
      <c r="L43" s="129"/>
      <c r="M43" s="129"/>
      <c r="N43" s="129"/>
      <c r="O43" s="129"/>
      <c r="P43" s="129"/>
      <c r="Q43" s="129"/>
      <c r="R43" s="129"/>
      <c r="S43" s="129"/>
      <c r="T43" s="129"/>
      <c r="U43" s="129"/>
      <c r="V43" s="129"/>
      <c r="W43" s="129"/>
      <c r="X43" s="129"/>
      <c r="Y43" s="129"/>
      <c r="Z43" s="129"/>
      <c r="AA43" s="129"/>
      <c r="AB43" s="129"/>
      <c r="AC43" s="129"/>
      <c r="AD43" s="129"/>
      <c r="AE43" s="129"/>
    </row>
    <row r="44">
      <c r="A44" s="129"/>
      <c r="B44" s="129"/>
      <c r="C44" s="129"/>
      <c r="D44" s="129"/>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c r="AE44" s="129"/>
    </row>
    <row r="45">
      <c r="A45" s="129"/>
      <c r="B45" s="129"/>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row>
    <row r="46">
      <c r="A46" s="129"/>
      <c r="B46" s="129"/>
      <c r="C46" s="129"/>
      <c r="D46" s="129"/>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c r="AE46" s="129"/>
    </row>
    <row r="47">
      <c r="A47" s="129"/>
      <c r="B47" s="129"/>
      <c r="C47" s="129"/>
      <c r="D47" s="129"/>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c r="AE47" s="129"/>
    </row>
    <row r="48">
      <c r="A48" s="129"/>
      <c r="B48" s="129"/>
      <c r="C48" s="129"/>
      <c r="D48" s="129"/>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c r="AE48" s="129"/>
    </row>
    <row r="49">
      <c r="A49" s="129"/>
      <c r="B49" s="129"/>
      <c r="C49" s="129"/>
      <c r="D49" s="129"/>
      <c r="E49" s="129"/>
      <c r="F49" s="129"/>
      <c r="G49" s="129"/>
      <c r="H49" s="129"/>
      <c r="I49" s="129"/>
      <c r="J49" s="129"/>
      <c r="K49" s="129"/>
      <c r="L49" s="129"/>
      <c r="M49" s="129"/>
      <c r="N49" s="129"/>
      <c r="O49" s="129"/>
      <c r="P49" s="129"/>
      <c r="Q49" s="129"/>
      <c r="R49" s="129"/>
      <c r="S49" s="129"/>
      <c r="T49" s="129"/>
      <c r="U49" s="129"/>
      <c r="V49" s="129"/>
      <c r="W49" s="129"/>
      <c r="X49" s="129"/>
      <c r="Y49" s="129"/>
      <c r="Z49" s="129"/>
      <c r="AA49" s="129"/>
      <c r="AB49" s="129"/>
      <c r="AC49" s="129"/>
      <c r="AD49" s="129"/>
      <c r="AE49" s="129"/>
    </row>
    <row r="50">
      <c r="A50" s="129"/>
      <c r="B50" s="129"/>
      <c r="C50" s="129"/>
      <c r="D50" s="129"/>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row>
    <row r="51">
      <c r="A51" s="129"/>
      <c r="B51" s="129"/>
      <c r="C51" s="129"/>
      <c r="D51" s="129"/>
      <c r="E51" s="129"/>
      <c r="F51" s="129"/>
      <c r="G51" s="129"/>
      <c r="H51" s="129"/>
      <c r="I51" s="129"/>
      <c r="J51" s="129"/>
      <c r="K51" s="129"/>
      <c r="L51" s="129"/>
      <c r="M51" s="129"/>
      <c r="N51" s="129"/>
      <c r="O51" s="129"/>
      <c r="P51" s="129"/>
      <c r="Q51" s="129"/>
      <c r="R51" s="129"/>
      <c r="S51" s="129"/>
      <c r="T51" s="129"/>
      <c r="U51" s="129"/>
      <c r="V51" s="129"/>
      <c r="W51" s="129"/>
      <c r="X51" s="129"/>
      <c r="Y51" s="129"/>
      <c r="Z51" s="129"/>
      <c r="AA51" s="129"/>
      <c r="AB51" s="129"/>
      <c r="AC51" s="129"/>
      <c r="AD51" s="129"/>
      <c r="AE51" s="129"/>
    </row>
    <row r="52">
      <c r="A52" s="129"/>
      <c r="B52" s="129"/>
      <c r="C52" s="129"/>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c r="AE52" s="129"/>
    </row>
    <row r="53">
      <c r="A53" s="129"/>
      <c r="B53" s="129"/>
      <c r="C53" s="129"/>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c r="AE53" s="129"/>
    </row>
    <row r="54">
      <c r="A54" s="129"/>
      <c r="B54" s="129"/>
      <c r="C54" s="129"/>
      <c r="D54" s="129"/>
      <c r="E54" s="129"/>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row>
    <row r="55">
      <c r="A55" s="129"/>
      <c r="B55" s="129"/>
      <c r="C55" s="129"/>
      <c r="D55" s="129"/>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row>
    <row r="56">
      <c r="A56" s="129"/>
      <c r="B56" s="129"/>
      <c r="C56" s="129"/>
      <c r="D56" s="129"/>
      <c r="E56" s="129"/>
      <c r="F56" s="129"/>
      <c r="G56" s="129"/>
      <c r="H56" s="129"/>
      <c r="I56" s="129"/>
      <c r="J56" s="129"/>
      <c r="K56" s="129"/>
      <c r="L56" s="129"/>
      <c r="M56" s="129"/>
      <c r="N56" s="129"/>
      <c r="O56" s="129"/>
      <c r="P56" s="129"/>
      <c r="Q56" s="129"/>
      <c r="R56" s="129"/>
      <c r="S56" s="129"/>
      <c r="T56" s="129"/>
      <c r="U56" s="129"/>
      <c r="V56" s="129"/>
      <c r="W56" s="129"/>
      <c r="X56" s="129"/>
      <c r="Y56" s="129"/>
      <c r="Z56" s="129"/>
      <c r="AA56" s="129"/>
      <c r="AB56" s="129"/>
      <c r="AC56" s="129"/>
      <c r="AD56" s="129"/>
      <c r="AE56" s="129"/>
    </row>
    <row r="57">
      <c r="A57" s="129"/>
      <c r="B57" s="129"/>
      <c r="C57" s="129"/>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c r="AE57" s="129"/>
    </row>
    <row r="58">
      <c r="A58" s="129"/>
      <c r="B58" s="129"/>
      <c r="C58" s="129"/>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c r="AE58" s="129"/>
    </row>
    <row r="59">
      <c r="A59" s="129"/>
      <c r="B59" s="129"/>
      <c r="C59" s="129"/>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c r="AE59" s="129"/>
    </row>
    <row r="60">
      <c r="A60" s="129"/>
      <c r="B60" s="129"/>
      <c r="C60" s="129"/>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c r="AE60" s="129"/>
    </row>
    <row r="61">
      <c r="A61" s="129"/>
      <c r="B61" s="129"/>
      <c r="C61" s="129"/>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c r="AE61" s="129"/>
    </row>
    <row r="62">
      <c r="A62" s="129"/>
      <c r="B62" s="129"/>
      <c r="C62" s="129"/>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c r="AE62" s="129"/>
    </row>
    <row r="63">
      <c r="A63" s="129"/>
      <c r="B63" s="129"/>
      <c r="C63" s="129"/>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c r="AE63" s="129"/>
    </row>
    <row r="64">
      <c r="A64" s="129"/>
      <c r="B64" s="129"/>
      <c r="C64" s="129"/>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c r="AE64" s="129"/>
    </row>
    <row r="65">
      <c r="A65" s="129"/>
      <c r="B65" s="129"/>
      <c r="C65" s="129"/>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c r="AE65" s="129"/>
    </row>
    <row r="66">
      <c r="A66" s="129"/>
      <c r="B66" s="129"/>
      <c r="C66" s="129"/>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c r="AE66" s="129"/>
    </row>
    <row r="67">
      <c r="A67" s="129"/>
      <c r="B67" s="129"/>
      <c r="C67" s="129"/>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c r="AE67" s="129"/>
    </row>
    <row r="68">
      <c r="A68" s="129"/>
      <c r="B68" s="129"/>
      <c r="C68" s="129"/>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c r="AE68" s="129"/>
    </row>
    <row r="69">
      <c r="A69" s="129"/>
      <c r="B69" s="129"/>
      <c r="C69" s="129"/>
      <c r="D69" s="129"/>
      <c r="E69" s="129"/>
      <c r="F69" s="129"/>
      <c r="G69" s="129"/>
      <c r="H69" s="129"/>
      <c r="I69" s="129"/>
      <c r="J69" s="129"/>
      <c r="K69" s="129"/>
      <c r="L69" s="129"/>
      <c r="M69" s="129"/>
      <c r="N69" s="129"/>
      <c r="O69" s="129"/>
      <c r="P69" s="129"/>
      <c r="Q69" s="129"/>
      <c r="R69" s="129"/>
      <c r="S69" s="129"/>
      <c r="T69" s="129"/>
      <c r="U69" s="129"/>
      <c r="V69" s="129"/>
      <c r="W69" s="129"/>
      <c r="X69" s="129"/>
      <c r="Y69" s="129"/>
      <c r="Z69" s="129"/>
      <c r="AA69" s="129"/>
      <c r="AB69" s="129"/>
      <c r="AC69" s="129"/>
      <c r="AD69" s="129"/>
      <c r="AE69" s="129"/>
    </row>
    <row r="70">
      <c r="A70" s="129"/>
      <c r="B70" s="129"/>
      <c r="C70" s="129"/>
      <c r="D70" s="129"/>
      <c r="E70" s="129"/>
      <c r="F70" s="129"/>
      <c r="G70" s="129"/>
      <c r="H70" s="129"/>
      <c r="I70" s="129"/>
      <c r="J70" s="129"/>
      <c r="K70" s="129"/>
      <c r="L70" s="129"/>
      <c r="M70" s="129"/>
      <c r="N70" s="129"/>
      <c r="O70" s="129"/>
      <c r="P70" s="129"/>
      <c r="Q70" s="129"/>
      <c r="R70" s="129"/>
      <c r="S70" s="129"/>
      <c r="T70" s="129"/>
      <c r="U70" s="129"/>
      <c r="V70" s="129"/>
      <c r="W70" s="129"/>
      <c r="X70" s="129"/>
      <c r="Y70" s="129"/>
      <c r="Z70" s="129"/>
      <c r="AA70" s="129"/>
      <c r="AB70" s="129"/>
      <c r="AC70" s="129"/>
      <c r="AD70" s="129"/>
      <c r="AE70" s="129"/>
    </row>
    <row r="71">
      <c r="A71" s="129"/>
      <c r="B71" s="129"/>
      <c r="C71" s="129"/>
      <c r="D71" s="129"/>
      <c r="E71" s="129"/>
      <c r="F71" s="129"/>
      <c r="G71" s="129"/>
      <c r="H71" s="129"/>
      <c r="I71" s="129"/>
      <c r="J71" s="129"/>
      <c r="K71" s="129"/>
      <c r="L71" s="129"/>
      <c r="M71" s="129"/>
      <c r="N71" s="129"/>
      <c r="O71" s="129"/>
      <c r="P71" s="129"/>
      <c r="Q71" s="129"/>
      <c r="R71" s="129"/>
      <c r="S71" s="129"/>
      <c r="T71" s="129"/>
      <c r="U71" s="129"/>
      <c r="V71" s="129"/>
      <c r="W71" s="129"/>
      <c r="X71" s="129"/>
      <c r="Y71" s="129"/>
      <c r="Z71" s="129"/>
      <c r="AA71" s="129"/>
      <c r="AB71" s="129"/>
      <c r="AC71" s="129"/>
      <c r="AD71" s="129"/>
      <c r="AE71" s="129"/>
    </row>
    <row r="72">
      <c r="A72" s="129"/>
      <c r="B72" s="129"/>
      <c r="C72" s="129"/>
      <c r="D72" s="129"/>
      <c r="E72" s="129"/>
      <c r="F72" s="129"/>
      <c r="G72" s="129"/>
      <c r="H72" s="129"/>
      <c r="I72" s="129"/>
      <c r="J72" s="129"/>
      <c r="K72" s="129"/>
      <c r="L72" s="129"/>
      <c r="M72" s="129"/>
      <c r="N72" s="129"/>
      <c r="O72" s="129"/>
      <c r="P72" s="129"/>
      <c r="Q72" s="129"/>
      <c r="R72" s="129"/>
      <c r="S72" s="129"/>
      <c r="T72" s="129"/>
      <c r="U72" s="129"/>
      <c r="V72" s="129"/>
      <c r="W72" s="129"/>
      <c r="X72" s="129"/>
      <c r="Y72" s="129"/>
      <c r="Z72" s="129"/>
      <c r="AA72" s="129"/>
      <c r="AB72" s="129"/>
      <c r="AC72" s="129"/>
      <c r="AD72" s="129"/>
      <c r="AE72" s="129"/>
    </row>
    <row r="73">
      <c r="A73" s="129"/>
      <c r="B73" s="129"/>
      <c r="C73" s="129"/>
      <c r="D73" s="129"/>
      <c r="E73" s="129"/>
      <c r="F73" s="129"/>
      <c r="G73" s="129"/>
      <c r="H73" s="129"/>
      <c r="I73" s="129"/>
      <c r="J73" s="129"/>
      <c r="K73" s="129"/>
      <c r="L73" s="129"/>
      <c r="M73" s="129"/>
      <c r="N73" s="129"/>
      <c r="O73" s="129"/>
      <c r="P73" s="129"/>
      <c r="Q73" s="129"/>
      <c r="R73" s="129"/>
      <c r="S73" s="129"/>
      <c r="T73" s="129"/>
      <c r="U73" s="129"/>
      <c r="V73" s="129"/>
      <c r="W73" s="129"/>
      <c r="X73" s="129"/>
      <c r="Y73" s="129"/>
      <c r="Z73" s="129"/>
      <c r="AA73" s="129"/>
      <c r="AB73" s="129"/>
      <c r="AC73" s="129"/>
      <c r="AD73" s="129"/>
      <c r="AE73" s="129"/>
    </row>
    <row r="74">
      <c r="A74" s="129"/>
      <c r="B74" s="129"/>
      <c r="C74" s="129"/>
      <c r="D74" s="129"/>
      <c r="E74" s="129"/>
      <c r="F74" s="129"/>
      <c r="G74" s="129"/>
      <c r="H74" s="129"/>
      <c r="I74" s="129"/>
      <c r="J74" s="129"/>
      <c r="K74" s="129"/>
      <c r="L74" s="129"/>
      <c r="M74" s="129"/>
      <c r="N74" s="129"/>
      <c r="O74" s="129"/>
      <c r="P74" s="129"/>
      <c r="Q74" s="129"/>
      <c r="R74" s="129"/>
      <c r="S74" s="129"/>
      <c r="T74" s="129"/>
      <c r="U74" s="129"/>
      <c r="V74" s="129"/>
      <c r="W74" s="129"/>
      <c r="X74" s="129"/>
      <c r="Y74" s="129"/>
      <c r="Z74" s="129"/>
      <c r="AA74" s="129"/>
      <c r="AB74" s="129"/>
      <c r="AC74" s="129"/>
      <c r="AD74" s="129"/>
      <c r="AE74" s="129"/>
    </row>
    <row r="75">
      <c r="A75" s="129"/>
      <c r="B75" s="129"/>
      <c r="C75" s="129"/>
      <c r="D75" s="129"/>
      <c r="E75" s="129"/>
      <c r="F75" s="129"/>
      <c r="G75" s="129"/>
      <c r="H75" s="129"/>
      <c r="I75" s="129"/>
      <c r="J75" s="129"/>
      <c r="K75" s="129"/>
      <c r="L75" s="129"/>
      <c r="M75" s="129"/>
      <c r="N75" s="129"/>
      <c r="O75" s="129"/>
      <c r="P75" s="129"/>
      <c r="Q75" s="129"/>
      <c r="R75" s="129"/>
      <c r="S75" s="129"/>
      <c r="T75" s="129"/>
      <c r="U75" s="129"/>
      <c r="V75" s="129"/>
      <c r="W75" s="129"/>
      <c r="X75" s="129"/>
      <c r="Y75" s="129"/>
      <c r="Z75" s="129"/>
      <c r="AA75" s="129"/>
      <c r="AB75" s="129"/>
      <c r="AC75" s="129"/>
      <c r="AD75" s="129"/>
      <c r="AE75" s="129"/>
    </row>
    <row r="76">
      <c r="A76" s="129"/>
      <c r="B76" s="129"/>
      <c r="C76" s="129"/>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c r="AE76" s="129"/>
    </row>
    <row r="77">
      <c r="A77" s="129"/>
      <c r="B77" s="129"/>
      <c r="C77" s="129"/>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c r="AE77" s="129"/>
    </row>
    <row r="78">
      <c r="A78" s="129"/>
      <c r="B78" s="129"/>
      <c r="C78" s="129"/>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c r="AE78" s="129"/>
    </row>
    <row r="79">
      <c r="A79" s="129"/>
      <c r="B79" s="129"/>
      <c r="C79" s="129"/>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c r="AE79" s="129"/>
    </row>
    <row r="80">
      <c r="A80" s="129"/>
      <c r="B80" s="129"/>
      <c r="C80" s="129"/>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c r="AE80" s="129"/>
    </row>
    <row r="81">
      <c r="A81" s="129"/>
      <c r="B81" s="129"/>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row>
    <row r="82">
      <c r="A82" s="129"/>
      <c r="B82" s="129"/>
      <c r="C82" s="129"/>
      <c r="D82" s="129"/>
      <c r="E82" s="129"/>
      <c r="F82" s="129"/>
      <c r="G82" s="129"/>
      <c r="H82" s="129"/>
      <c r="I82" s="129"/>
      <c r="J82" s="129"/>
      <c r="K82" s="129"/>
      <c r="L82" s="129"/>
      <c r="M82" s="129"/>
      <c r="N82" s="129"/>
      <c r="O82" s="129"/>
      <c r="P82" s="129"/>
      <c r="Q82" s="129"/>
      <c r="R82" s="129"/>
      <c r="S82" s="129"/>
      <c r="T82" s="129"/>
      <c r="U82" s="129"/>
      <c r="V82" s="129"/>
      <c r="W82" s="129"/>
      <c r="X82" s="129"/>
      <c r="Y82" s="129"/>
      <c r="Z82" s="129"/>
      <c r="AA82" s="129"/>
      <c r="AB82" s="129"/>
      <c r="AC82" s="129"/>
      <c r="AD82" s="129"/>
      <c r="AE82" s="129"/>
    </row>
    <row r="83">
      <c r="A83" s="129"/>
      <c r="B83" s="129"/>
      <c r="C83" s="129"/>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c r="AE83" s="129"/>
    </row>
    <row r="84">
      <c r="A84" s="129"/>
      <c r="B84" s="129"/>
      <c r="C84" s="129"/>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c r="AE84" s="129"/>
    </row>
    <row r="85">
      <c r="A85" s="129"/>
      <c r="B85" s="129"/>
      <c r="C85" s="129"/>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c r="AE85" s="129"/>
    </row>
    <row r="86">
      <c r="A86" s="129"/>
      <c r="B86" s="129"/>
      <c r="C86" s="129"/>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c r="AE86" s="129"/>
    </row>
    <row r="87">
      <c r="A87" s="129"/>
      <c r="B87" s="129"/>
      <c r="C87" s="129"/>
      <c r="D87" s="129"/>
      <c r="E87" s="129"/>
      <c r="F87" s="129"/>
      <c r="G87" s="129"/>
      <c r="H87" s="129"/>
      <c r="I87" s="129"/>
      <c r="J87" s="129"/>
      <c r="K87" s="129"/>
      <c r="L87" s="129"/>
      <c r="M87" s="129"/>
      <c r="N87" s="129"/>
      <c r="O87" s="129"/>
      <c r="P87" s="129"/>
      <c r="Q87" s="129"/>
      <c r="R87" s="129"/>
      <c r="S87" s="129"/>
      <c r="T87" s="129"/>
      <c r="U87" s="129"/>
      <c r="V87" s="129"/>
      <c r="W87" s="129"/>
      <c r="X87" s="129"/>
      <c r="Y87" s="129"/>
      <c r="Z87" s="129"/>
      <c r="AA87" s="129"/>
      <c r="AB87" s="129"/>
      <c r="AC87" s="129"/>
      <c r="AD87" s="129"/>
      <c r="AE87" s="129"/>
    </row>
    <row r="88">
      <c r="A88" s="129"/>
      <c r="B88" s="129"/>
      <c r="C88" s="129"/>
      <c r="D88" s="129"/>
      <c r="E88" s="129"/>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row>
    <row r="89">
      <c r="A89" s="129"/>
      <c r="B89" s="129"/>
      <c r="C89" s="129"/>
      <c r="D89" s="129"/>
      <c r="E89" s="129"/>
      <c r="F89" s="129"/>
      <c r="G89" s="129"/>
      <c r="H89" s="129"/>
      <c r="I89" s="129"/>
      <c r="J89" s="129"/>
      <c r="K89" s="129"/>
      <c r="L89" s="129"/>
      <c r="M89" s="129"/>
      <c r="N89" s="129"/>
      <c r="O89" s="129"/>
      <c r="P89" s="129"/>
      <c r="Q89" s="129"/>
      <c r="R89" s="129"/>
      <c r="S89" s="129"/>
      <c r="T89" s="129"/>
      <c r="U89" s="129"/>
      <c r="V89" s="129"/>
      <c r="W89" s="129"/>
      <c r="X89" s="129"/>
      <c r="Y89" s="129"/>
      <c r="Z89" s="129"/>
      <c r="AA89" s="129"/>
      <c r="AB89" s="129"/>
      <c r="AC89" s="129"/>
      <c r="AD89" s="129"/>
      <c r="AE89" s="129"/>
    </row>
    <row r="90">
      <c r="A90" s="129"/>
      <c r="B90" s="129"/>
      <c r="C90" s="129"/>
      <c r="D90" s="129"/>
      <c r="E90" s="129"/>
      <c r="F90" s="129"/>
      <c r="G90" s="129"/>
      <c r="H90" s="129"/>
      <c r="I90" s="129"/>
      <c r="J90" s="129"/>
      <c r="K90" s="129"/>
      <c r="L90" s="129"/>
      <c r="M90" s="129"/>
      <c r="N90" s="129"/>
      <c r="O90" s="129"/>
      <c r="P90" s="129"/>
      <c r="Q90" s="129"/>
      <c r="R90" s="129"/>
      <c r="S90" s="129"/>
      <c r="T90" s="129"/>
      <c r="U90" s="129"/>
      <c r="V90" s="129"/>
      <c r="W90" s="129"/>
      <c r="X90" s="129"/>
      <c r="Y90" s="129"/>
      <c r="Z90" s="129"/>
      <c r="AA90" s="129"/>
      <c r="AB90" s="129"/>
      <c r="AC90" s="129"/>
      <c r="AD90" s="129"/>
      <c r="AE90" s="129"/>
    </row>
    <row r="91">
      <c r="A91" s="129"/>
      <c r="B91" s="129"/>
      <c r="C91" s="129"/>
      <c r="D91" s="129"/>
      <c r="E91" s="129"/>
      <c r="F91" s="129"/>
      <c r="G91" s="129"/>
      <c r="H91" s="129"/>
      <c r="I91" s="129"/>
      <c r="J91" s="129"/>
      <c r="K91" s="129"/>
      <c r="L91" s="129"/>
      <c r="M91" s="129"/>
      <c r="N91" s="129"/>
      <c r="O91" s="129"/>
      <c r="P91" s="129"/>
      <c r="Q91" s="129"/>
      <c r="R91" s="129"/>
      <c r="S91" s="129"/>
      <c r="T91" s="129"/>
      <c r="U91" s="129"/>
      <c r="V91" s="129"/>
      <c r="W91" s="129"/>
      <c r="X91" s="129"/>
      <c r="Y91" s="129"/>
      <c r="Z91" s="129"/>
      <c r="AA91" s="129"/>
      <c r="AB91" s="129"/>
      <c r="AC91" s="129"/>
      <c r="AD91" s="129"/>
      <c r="AE91" s="129"/>
    </row>
    <row r="92">
      <c r="A92" s="129"/>
      <c r="B92" s="129"/>
      <c r="C92" s="129"/>
      <c r="D92" s="129"/>
      <c r="E92" s="129"/>
      <c r="F92" s="129"/>
      <c r="G92" s="129"/>
      <c r="H92" s="129"/>
      <c r="I92" s="129"/>
      <c r="J92" s="129"/>
      <c r="K92" s="129"/>
      <c r="L92" s="129"/>
      <c r="M92" s="129"/>
      <c r="N92" s="129"/>
      <c r="O92" s="129"/>
      <c r="P92" s="129"/>
      <c r="Q92" s="129"/>
      <c r="R92" s="129"/>
      <c r="S92" s="129"/>
      <c r="T92" s="129"/>
      <c r="U92" s="129"/>
      <c r="V92" s="129"/>
      <c r="W92" s="129"/>
      <c r="X92" s="129"/>
      <c r="Y92" s="129"/>
      <c r="Z92" s="129"/>
      <c r="AA92" s="129"/>
      <c r="AB92" s="129"/>
      <c r="AC92" s="129"/>
      <c r="AD92" s="129"/>
      <c r="AE92" s="129"/>
    </row>
    <row r="93">
      <c r="A93" s="129"/>
      <c r="B93" s="129"/>
      <c r="C93" s="129"/>
      <c r="D93" s="129"/>
      <c r="E93" s="129"/>
      <c r="F93" s="129"/>
      <c r="G93" s="129"/>
      <c r="H93" s="129"/>
      <c r="I93" s="129"/>
      <c r="J93" s="129"/>
      <c r="K93" s="129"/>
      <c r="L93" s="129"/>
      <c r="M93" s="129"/>
      <c r="N93" s="129"/>
      <c r="O93" s="129"/>
      <c r="P93" s="129"/>
      <c r="Q93" s="129"/>
      <c r="R93" s="129"/>
      <c r="S93" s="129"/>
      <c r="T93" s="129"/>
      <c r="U93" s="129"/>
      <c r="V93" s="129"/>
      <c r="W93" s="129"/>
      <c r="X93" s="129"/>
      <c r="Y93" s="129"/>
      <c r="Z93" s="129"/>
      <c r="AA93" s="129"/>
      <c r="AB93" s="129"/>
      <c r="AC93" s="129"/>
      <c r="AD93" s="129"/>
      <c r="AE93" s="129"/>
    </row>
    <row r="94">
      <c r="A94" s="129"/>
      <c r="B94" s="129"/>
      <c r="C94" s="129"/>
      <c r="D94" s="129"/>
      <c r="E94" s="129"/>
      <c r="F94" s="129"/>
      <c r="G94" s="129"/>
      <c r="H94" s="129"/>
      <c r="I94" s="129"/>
      <c r="J94" s="129"/>
      <c r="K94" s="129"/>
      <c r="L94" s="129"/>
      <c r="M94" s="129"/>
      <c r="N94" s="129"/>
      <c r="O94" s="129"/>
      <c r="P94" s="129"/>
      <c r="Q94" s="129"/>
      <c r="R94" s="129"/>
      <c r="S94" s="129"/>
      <c r="T94" s="129"/>
      <c r="U94" s="129"/>
      <c r="V94" s="129"/>
      <c r="W94" s="129"/>
      <c r="X94" s="129"/>
      <c r="Y94" s="129"/>
      <c r="Z94" s="129"/>
      <c r="AA94" s="129"/>
      <c r="AB94" s="129"/>
      <c r="AC94" s="129"/>
      <c r="AD94" s="129"/>
      <c r="AE94" s="129"/>
    </row>
    <row r="95">
      <c r="A95" s="129"/>
      <c r="B95" s="129"/>
      <c r="C95" s="129"/>
      <c r="D95" s="129"/>
      <c r="E95" s="129"/>
      <c r="F95" s="129"/>
      <c r="G95" s="129"/>
      <c r="H95" s="129"/>
      <c r="I95" s="129"/>
      <c r="J95" s="129"/>
      <c r="K95" s="129"/>
      <c r="L95" s="129"/>
      <c r="M95" s="129"/>
      <c r="N95" s="129"/>
      <c r="O95" s="129"/>
      <c r="P95" s="129"/>
      <c r="Q95" s="129"/>
      <c r="R95" s="129"/>
      <c r="S95" s="129"/>
      <c r="T95" s="129"/>
      <c r="U95" s="129"/>
      <c r="V95" s="129"/>
      <c r="W95" s="129"/>
      <c r="X95" s="129"/>
      <c r="Y95" s="129"/>
      <c r="Z95" s="129"/>
      <c r="AA95" s="129"/>
      <c r="AB95" s="129"/>
      <c r="AC95" s="129"/>
      <c r="AD95" s="129"/>
      <c r="AE95" s="129"/>
    </row>
    <row r="96">
      <c r="A96" s="129"/>
      <c r="B96" s="129"/>
      <c r="C96" s="129"/>
      <c r="D96" s="129"/>
      <c r="E96" s="129"/>
      <c r="F96" s="129"/>
      <c r="G96" s="129"/>
      <c r="H96" s="129"/>
      <c r="I96" s="129"/>
      <c r="J96" s="129"/>
      <c r="K96" s="129"/>
      <c r="L96" s="129"/>
      <c r="M96" s="129"/>
      <c r="N96" s="129"/>
      <c r="O96" s="129"/>
      <c r="P96" s="129"/>
      <c r="Q96" s="129"/>
      <c r="R96" s="129"/>
      <c r="S96" s="129"/>
      <c r="T96" s="129"/>
      <c r="U96" s="129"/>
      <c r="V96" s="129"/>
      <c r="W96" s="129"/>
      <c r="X96" s="129"/>
      <c r="Y96" s="129"/>
      <c r="Z96" s="129"/>
      <c r="AA96" s="129"/>
      <c r="AB96" s="129"/>
      <c r="AC96" s="129"/>
      <c r="AD96" s="129"/>
      <c r="AE96" s="129"/>
    </row>
    <row r="97">
      <c r="A97" s="129"/>
      <c r="B97" s="129"/>
      <c r="C97" s="129"/>
      <c r="D97" s="129"/>
      <c r="E97" s="129"/>
      <c r="F97" s="129"/>
      <c r="G97" s="129"/>
      <c r="H97" s="129"/>
      <c r="I97" s="129"/>
      <c r="J97" s="129"/>
      <c r="K97" s="129"/>
      <c r="L97" s="129"/>
      <c r="M97" s="129"/>
      <c r="N97" s="129"/>
      <c r="O97" s="129"/>
      <c r="P97" s="129"/>
      <c r="Q97" s="129"/>
      <c r="R97" s="129"/>
      <c r="S97" s="129"/>
      <c r="T97" s="129"/>
      <c r="U97" s="129"/>
      <c r="V97" s="129"/>
      <c r="W97" s="129"/>
      <c r="X97" s="129"/>
      <c r="Y97" s="129"/>
      <c r="Z97" s="129"/>
      <c r="AA97" s="129"/>
      <c r="AB97" s="129"/>
      <c r="AC97" s="129"/>
      <c r="AD97" s="129"/>
      <c r="AE97" s="129"/>
    </row>
    <row r="98">
      <c r="A98" s="129"/>
      <c r="B98" s="129"/>
      <c r="C98" s="129"/>
      <c r="D98" s="129"/>
      <c r="E98" s="129"/>
      <c r="F98" s="129"/>
      <c r="G98" s="129"/>
      <c r="H98" s="129"/>
      <c r="I98" s="129"/>
      <c r="J98" s="129"/>
      <c r="K98" s="129"/>
      <c r="L98" s="129"/>
      <c r="M98" s="129"/>
      <c r="N98" s="129"/>
      <c r="O98" s="129"/>
      <c r="P98" s="129"/>
      <c r="Q98" s="129"/>
      <c r="R98" s="129"/>
      <c r="S98" s="129"/>
      <c r="T98" s="129"/>
      <c r="U98" s="129"/>
      <c r="V98" s="129"/>
      <c r="W98" s="129"/>
      <c r="X98" s="129"/>
      <c r="Y98" s="129"/>
      <c r="Z98" s="129"/>
      <c r="AA98" s="129"/>
      <c r="AB98" s="129"/>
      <c r="AC98" s="129"/>
      <c r="AD98" s="129"/>
      <c r="AE98" s="129"/>
    </row>
    <row r="99">
      <c r="A99" s="129"/>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row>
    <row r="100">
      <c r="A100" s="129"/>
      <c r="B100" s="129"/>
      <c r="C100" s="129"/>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c r="AC100" s="129"/>
      <c r="AD100" s="129"/>
      <c r="AE100" s="129"/>
    </row>
    <row r="101">
      <c r="A101" s="129"/>
      <c r="B101" s="129"/>
      <c r="C101" s="129"/>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c r="AC101" s="129"/>
      <c r="AD101" s="129"/>
      <c r="AE101" s="129"/>
    </row>
    <row r="102">
      <c r="A102" s="129"/>
      <c r="B102" s="129"/>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row>
    <row r="103">
      <c r="A103" s="129"/>
      <c r="B103" s="129"/>
      <c r="C103" s="129"/>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c r="AC103" s="129"/>
      <c r="AD103" s="129"/>
      <c r="AE103" s="129"/>
    </row>
    <row r="104">
      <c r="A104" s="129"/>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row>
    <row r="105">
      <c r="A105" s="129"/>
      <c r="B105" s="129"/>
      <c r="C105" s="129"/>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c r="AC105" s="129"/>
      <c r="AD105" s="129"/>
      <c r="AE105" s="129"/>
    </row>
    <row r="106">
      <c r="A106" s="129"/>
      <c r="B106" s="129"/>
      <c r="C106" s="129"/>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c r="AC106" s="129"/>
      <c r="AD106" s="129"/>
      <c r="AE106" s="129"/>
    </row>
    <row r="107">
      <c r="A107" s="129"/>
      <c r="B107" s="129"/>
      <c r="C107" s="129"/>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c r="AC107" s="129"/>
      <c r="AD107" s="129"/>
      <c r="AE107" s="129"/>
    </row>
    <row r="108">
      <c r="A108" s="129"/>
      <c r="B108" s="129"/>
      <c r="C108" s="129"/>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c r="AC108" s="129"/>
      <c r="AD108" s="129"/>
      <c r="AE108" s="129"/>
    </row>
    <row r="109">
      <c r="A109" s="129"/>
      <c r="B109" s="129"/>
      <c r="C109" s="129"/>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c r="AC109" s="129"/>
      <c r="AD109" s="129"/>
      <c r="AE109" s="129"/>
    </row>
    <row r="110">
      <c r="A110" s="129"/>
      <c r="B110" s="129"/>
      <c r="C110" s="129"/>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row>
    <row r="111">
      <c r="A111" s="129"/>
      <c r="B111" s="129"/>
      <c r="C111" s="129"/>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row>
    <row r="112">
      <c r="A112" s="129"/>
      <c r="B112" s="129"/>
      <c r="C112" s="129"/>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c r="AC112" s="129"/>
      <c r="AD112" s="129"/>
      <c r="AE112" s="129"/>
    </row>
    <row r="113">
      <c r="A113" s="129"/>
      <c r="B113" s="129"/>
      <c r="C113" s="129"/>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c r="AC113" s="129"/>
      <c r="AD113" s="129"/>
      <c r="AE113" s="129"/>
    </row>
    <row r="114">
      <c r="A114" s="129"/>
      <c r="B114" s="129"/>
      <c r="C114" s="129"/>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c r="AC114" s="129"/>
      <c r="AD114" s="129"/>
      <c r="AE114" s="129"/>
    </row>
    <row r="115">
      <c r="A115" s="129"/>
      <c r="B115" s="129"/>
      <c r="C115" s="129"/>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c r="AC115" s="129"/>
      <c r="AD115" s="129"/>
      <c r="AE115" s="129"/>
    </row>
    <row r="116">
      <c r="A116" s="129"/>
      <c r="B116" s="129"/>
      <c r="C116" s="129"/>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c r="AC116" s="129"/>
      <c r="AD116" s="129"/>
      <c r="AE116" s="129"/>
    </row>
    <row r="117">
      <c r="A117" s="129"/>
      <c r="B117" s="129"/>
      <c r="C117" s="129"/>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c r="AC117" s="129"/>
      <c r="AD117" s="129"/>
      <c r="AE117" s="129"/>
    </row>
    <row r="118">
      <c r="A118" s="129"/>
      <c r="B118" s="129"/>
      <c r="C118" s="129"/>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c r="AC118" s="129"/>
      <c r="AD118" s="129"/>
      <c r="AE118" s="129"/>
    </row>
    <row r="119">
      <c r="A119" s="129"/>
      <c r="B119" s="129"/>
      <c r="C119" s="129"/>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c r="AC119" s="129"/>
      <c r="AD119" s="129"/>
      <c r="AE119" s="129"/>
    </row>
    <row r="120">
      <c r="A120" s="129"/>
      <c r="B120" s="129"/>
      <c r="C120" s="129"/>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c r="AC120" s="129"/>
      <c r="AD120" s="129"/>
      <c r="AE120" s="129"/>
    </row>
    <row r="121">
      <c r="A121" s="129"/>
      <c r="B121" s="129"/>
      <c r="C121" s="129"/>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c r="AC121" s="129"/>
      <c r="AD121" s="129"/>
      <c r="AE121" s="129"/>
    </row>
    <row r="122">
      <c r="A122" s="129"/>
      <c r="B122" s="129"/>
      <c r="C122" s="129"/>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c r="AC122" s="129"/>
      <c r="AD122" s="129"/>
      <c r="AE122" s="129"/>
    </row>
    <row r="123">
      <c r="A123" s="129"/>
      <c r="B123" s="129"/>
      <c r="C123" s="129"/>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c r="AC123" s="129"/>
      <c r="AD123" s="129"/>
      <c r="AE123" s="129"/>
    </row>
    <row r="124">
      <c r="A124" s="129"/>
      <c r="B124" s="129"/>
      <c r="C124" s="129"/>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c r="AC124" s="129"/>
      <c r="AD124" s="129"/>
      <c r="AE124" s="129"/>
    </row>
    <row r="125">
      <c r="A125" s="129"/>
      <c r="B125" s="129"/>
      <c r="C125" s="129"/>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c r="AC125" s="129"/>
      <c r="AD125" s="129"/>
      <c r="AE125" s="129"/>
    </row>
    <row r="126">
      <c r="A126" s="129"/>
      <c r="B126" s="129"/>
      <c r="C126" s="129"/>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c r="AC126" s="129"/>
      <c r="AD126" s="129"/>
      <c r="AE126" s="129"/>
    </row>
    <row r="127">
      <c r="A127" s="129"/>
      <c r="B127" s="129"/>
      <c r="C127" s="129"/>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c r="AC127" s="129"/>
      <c r="AD127" s="129"/>
      <c r="AE127" s="129"/>
    </row>
    <row r="128">
      <c r="A128" s="129"/>
      <c r="B128" s="129"/>
      <c r="C128" s="129"/>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c r="AC128" s="129"/>
      <c r="AD128" s="129"/>
      <c r="AE128" s="129"/>
    </row>
    <row r="129">
      <c r="A129" s="129"/>
      <c r="B129" s="129"/>
      <c r="C129" s="129"/>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c r="AC129" s="129"/>
      <c r="AD129" s="129"/>
      <c r="AE129" s="129"/>
    </row>
    <row r="130">
      <c r="A130" s="129"/>
      <c r="B130" s="129"/>
      <c r="C130" s="129"/>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c r="AC130" s="129"/>
      <c r="AD130" s="129"/>
      <c r="AE130" s="129"/>
    </row>
    <row r="131">
      <c r="A131" s="129"/>
      <c r="B131" s="129"/>
      <c r="C131" s="129"/>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c r="AC131" s="129"/>
      <c r="AD131" s="129"/>
      <c r="AE131" s="129"/>
    </row>
    <row r="132">
      <c r="A132" s="129"/>
      <c r="B132" s="129"/>
      <c r="C132" s="129"/>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c r="AC132" s="129"/>
      <c r="AD132" s="129"/>
      <c r="AE132" s="129"/>
    </row>
    <row r="133">
      <c r="A133" s="129"/>
      <c r="B133" s="129"/>
      <c r="C133" s="129"/>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c r="AC133" s="129"/>
      <c r="AD133" s="129"/>
      <c r="AE133" s="129"/>
    </row>
    <row r="134">
      <c r="A134" s="129"/>
      <c r="B134" s="129"/>
      <c r="C134" s="129"/>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c r="AC134" s="129"/>
      <c r="AD134" s="129"/>
      <c r="AE134" s="129"/>
    </row>
    <row r="135">
      <c r="A135" s="129"/>
      <c r="B135" s="129"/>
      <c r="C135" s="129"/>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c r="AC135" s="129"/>
      <c r="AD135" s="129"/>
      <c r="AE135" s="129"/>
    </row>
    <row r="136">
      <c r="A136" s="129"/>
      <c r="B136" s="129"/>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row>
    <row r="137">
      <c r="A137" s="129"/>
      <c r="B137" s="129"/>
      <c r="C137" s="129"/>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c r="AC137" s="129"/>
      <c r="AD137" s="129"/>
      <c r="AE137" s="129"/>
    </row>
    <row r="138">
      <c r="A138" s="129"/>
      <c r="B138" s="129"/>
      <c r="C138" s="129"/>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c r="AC138" s="129"/>
      <c r="AD138" s="129"/>
      <c r="AE138" s="129"/>
    </row>
    <row r="139">
      <c r="A139" s="129"/>
      <c r="B139" s="129"/>
      <c r="C139" s="129"/>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c r="AC139" s="129"/>
      <c r="AD139" s="129"/>
      <c r="AE139" s="129"/>
    </row>
    <row r="140">
      <c r="A140" s="129"/>
      <c r="B140" s="129"/>
      <c r="C140" s="129"/>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c r="AC140" s="129"/>
      <c r="AD140" s="129"/>
      <c r="AE140" s="129"/>
    </row>
    <row r="141">
      <c r="A141" s="129"/>
      <c r="B141" s="129"/>
      <c r="C141" s="129"/>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row>
    <row r="142">
      <c r="A142" s="129"/>
      <c r="B142" s="129"/>
      <c r="C142" s="129"/>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c r="AC142" s="129"/>
      <c r="AD142" s="129"/>
      <c r="AE142" s="129"/>
    </row>
    <row r="143">
      <c r="A143" s="129"/>
      <c r="B143" s="129"/>
      <c r="C143" s="129"/>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c r="AC143" s="129"/>
      <c r="AD143" s="129"/>
      <c r="AE143" s="129"/>
    </row>
    <row r="144">
      <c r="A144" s="129"/>
      <c r="B144" s="129"/>
      <c r="C144" s="129"/>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c r="AC144" s="129"/>
      <c r="AD144" s="129"/>
      <c r="AE144" s="129"/>
    </row>
    <row r="145">
      <c r="A145" s="129"/>
      <c r="B145" s="129"/>
      <c r="C145" s="129"/>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c r="AC145" s="129"/>
      <c r="AD145" s="129"/>
      <c r="AE145" s="129"/>
    </row>
    <row r="146">
      <c r="A146" s="129"/>
      <c r="B146" s="129"/>
      <c r="C146" s="129"/>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c r="AC146" s="129"/>
      <c r="AD146" s="129"/>
      <c r="AE146" s="129"/>
    </row>
    <row r="147">
      <c r="A147" s="129"/>
      <c r="B147" s="129"/>
      <c r="C147" s="129"/>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c r="AC147" s="129"/>
      <c r="AD147" s="129"/>
      <c r="AE147" s="129"/>
    </row>
    <row r="148">
      <c r="A148" s="129"/>
      <c r="B148" s="129"/>
      <c r="C148" s="129"/>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c r="AC148" s="129"/>
      <c r="AD148" s="129"/>
      <c r="AE148" s="129"/>
    </row>
    <row r="149">
      <c r="A149" s="129"/>
      <c r="B149" s="129"/>
      <c r="C149" s="129"/>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c r="AC149" s="129"/>
      <c r="AD149" s="129"/>
      <c r="AE149" s="129"/>
    </row>
    <row r="150">
      <c r="A150" s="129"/>
      <c r="B150" s="129"/>
      <c r="C150" s="129"/>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c r="AC150" s="129"/>
      <c r="AD150" s="129"/>
      <c r="AE150" s="129"/>
    </row>
    <row r="151">
      <c r="A151" s="129"/>
      <c r="B151" s="129"/>
      <c r="C151" s="129"/>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c r="AC151" s="129"/>
      <c r="AD151" s="129"/>
      <c r="AE151" s="129"/>
    </row>
    <row r="152">
      <c r="A152" s="129"/>
      <c r="B152" s="129"/>
      <c r="C152" s="129"/>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c r="AC152" s="129"/>
      <c r="AD152" s="129"/>
      <c r="AE152" s="129"/>
    </row>
    <row r="153">
      <c r="A153" s="129"/>
      <c r="B153" s="129"/>
      <c r="C153" s="129"/>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c r="AC153" s="129"/>
      <c r="AD153" s="129"/>
      <c r="AE153" s="129"/>
    </row>
    <row r="154">
      <c r="A154" s="129"/>
      <c r="B154" s="129"/>
      <c r="C154" s="129"/>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c r="AC154" s="129"/>
      <c r="AD154" s="129"/>
      <c r="AE154" s="129"/>
    </row>
    <row r="155">
      <c r="A155" s="129"/>
      <c r="B155" s="129"/>
      <c r="C155" s="129"/>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c r="AC155" s="129"/>
      <c r="AD155" s="129"/>
      <c r="AE155" s="129"/>
    </row>
    <row r="156">
      <c r="A156" s="129"/>
      <c r="B156" s="129"/>
      <c r="C156" s="129"/>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c r="AC156" s="129"/>
      <c r="AD156" s="129"/>
      <c r="AE156" s="129"/>
    </row>
    <row r="157">
      <c r="A157" s="129"/>
      <c r="B157" s="129"/>
      <c r="C157" s="129"/>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c r="AC157" s="129"/>
      <c r="AD157" s="129"/>
      <c r="AE157" s="129"/>
    </row>
    <row r="158">
      <c r="A158" s="129"/>
      <c r="B158" s="129"/>
      <c r="C158" s="129"/>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c r="AC158" s="129"/>
      <c r="AD158" s="129"/>
      <c r="AE158" s="129"/>
    </row>
    <row r="159">
      <c r="A159" s="129"/>
      <c r="B159" s="129"/>
      <c r="C159" s="129"/>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c r="AC159" s="129"/>
      <c r="AD159" s="129"/>
      <c r="AE159" s="129"/>
    </row>
    <row r="160">
      <c r="A160" s="129"/>
      <c r="B160" s="129"/>
      <c r="C160" s="129"/>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c r="AC160" s="129"/>
      <c r="AD160" s="129"/>
      <c r="AE160" s="129"/>
    </row>
    <row r="161">
      <c r="A161" s="129"/>
      <c r="B161" s="129"/>
      <c r="C161" s="129"/>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c r="AC161" s="129"/>
      <c r="AD161" s="129"/>
      <c r="AE161" s="129"/>
    </row>
    <row r="162">
      <c r="A162" s="129"/>
      <c r="B162" s="129"/>
      <c r="C162" s="129"/>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c r="AC162" s="129"/>
      <c r="AD162" s="129"/>
      <c r="AE162" s="129"/>
    </row>
    <row r="163">
      <c r="A163" s="129"/>
      <c r="B163" s="129"/>
      <c r="C163" s="129"/>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c r="AC163" s="129"/>
      <c r="AD163" s="129"/>
      <c r="AE163" s="129"/>
    </row>
    <row r="164">
      <c r="A164" s="129"/>
      <c r="B164" s="129"/>
      <c r="C164" s="129"/>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c r="AC164" s="129"/>
      <c r="AD164" s="129"/>
      <c r="AE164" s="129"/>
    </row>
    <row r="165">
      <c r="A165" s="129"/>
      <c r="B165" s="129"/>
      <c r="C165" s="129"/>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c r="AC165" s="129"/>
      <c r="AD165" s="129"/>
      <c r="AE165" s="129"/>
    </row>
    <row r="166">
      <c r="A166" s="129"/>
      <c r="B166" s="129"/>
      <c r="C166" s="129"/>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c r="AC166" s="129"/>
      <c r="AD166" s="129"/>
      <c r="AE166" s="129"/>
    </row>
    <row r="167">
      <c r="A167" s="129"/>
      <c r="B167" s="129"/>
      <c r="C167" s="129"/>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c r="AC167" s="129"/>
      <c r="AD167" s="129"/>
      <c r="AE167" s="129"/>
    </row>
    <row r="168">
      <c r="A168" s="129"/>
      <c r="B168" s="129"/>
      <c r="C168" s="129"/>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c r="AC168" s="129"/>
      <c r="AD168" s="129"/>
      <c r="AE168" s="129"/>
    </row>
    <row r="169">
      <c r="A169" s="129"/>
      <c r="B169" s="129"/>
      <c r="C169" s="129"/>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c r="AC169" s="129"/>
      <c r="AD169" s="129"/>
      <c r="AE169" s="129"/>
    </row>
    <row r="170">
      <c r="A170" s="129"/>
      <c r="B170" s="129"/>
      <c r="C170" s="129"/>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row>
    <row r="171">
      <c r="A171" s="129"/>
      <c r="B171" s="129"/>
      <c r="C171" s="129"/>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c r="AC171" s="129"/>
      <c r="AD171" s="129"/>
      <c r="AE171" s="129"/>
    </row>
    <row r="172">
      <c r="A172" s="129"/>
      <c r="B172" s="129"/>
      <c r="C172" s="129"/>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c r="AC172" s="129"/>
      <c r="AD172" s="129"/>
      <c r="AE172" s="129"/>
    </row>
    <row r="173">
      <c r="A173" s="129"/>
      <c r="B173" s="129"/>
      <c r="C173" s="129"/>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c r="AC173" s="129"/>
      <c r="AD173" s="129"/>
      <c r="AE173" s="129"/>
    </row>
    <row r="174">
      <c r="A174" s="129"/>
      <c r="B174" s="129"/>
      <c r="C174" s="129"/>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c r="AC174" s="129"/>
      <c r="AD174" s="129"/>
      <c r="AE174" s="129"/>
    </row>
    <row r="175">
      <c r="A175" s="129"/>
      <c r="B175" s="129"/>
      <c r="C175" s="129"/>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c r="AC175" s="129"/>
      <c r="AD175" s="129"/>
      <c r="AE175" s="129"/>
    </row>
    <row r="176">
      <c r="A176" s="129"/>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row>
    <row r="177">
      <c r="A177" s="129"/>
      <c r="B177" s="129"/>
      <c r="C177" s="129"/>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c r="AC177" s="129"/>
      <c r="AD177" s="129"/>
      <c r="AE177" s="129"/>
    </row>
    <row r="178">
      <c r="A178" s="129"/>
      <c r="B178" s="129"/>
      <c r="C178" s="129"/>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c r="AC178" s="129"/>
      <c r="AD178" s="129"/>
      <c r="AE178" s="129"/>
    </row>
    <row r="179">
      <c r="A179" s="129"/>
      <c r="B179" s="129"/>
      <c r="C179" s="129"/>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c r="AC179" s="129"/>
      <c r="AD179" s="129"/>
      <c r="AE179" s="129"/>
    </row>
    <row r="180">
      <c r="A180" s="129"/>
      <c r="B180" s="129"/>
      <c r="C180" s="129"/>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c r="AC180" s="129"/>
      <c r="AD180" s="129"/>
      <c r="AE180" s="129"/>
    </row>
    <row r="181">
      <c r="A181" s="129"/>
      <c r="B181" s="129"/>
      <c r="C181" s="129"/>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c r="AC181" s="129"/>
      <c r="AD181" s="129"/>
      <c r="AE181" s="129"/>
    </row>
    <row r="182">
      <c r="A182" s="129"/>
      <c r="B182" s="129"/>
      <c r="C182" s="129"/>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c r="AC182" s="129"/>
      <c r="AD182" s="129"/>
      <c r="AE182" s="129"/>
    </row>
    <row r="183">
      <c r="A183" s="129"/>
      <c r="B183" s="129"/>
      <c r="C183" s="129"/>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c r="AC183" s="129"/>
      <c r="AD183" s="129"/>
      <c r="AE183" s="129"/>
    </row>
    <row r="184">
      <c r="A184" s="129"/>
      <c r="B184" s="129"/>
      <c r="C184" s="129"/>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c r="AC184" s="129"/>
      <c r="AD184" s="129"/>
      <c r="AE184" s="129"/>
    </row>
    <row r="185">
      <c r="A185" s="129"/>
      <c r="B185" s="129"/>
      <c r="C185" s="129"/>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c r="AC185" s="129"/>
      <c r="AD185" s="129"/>
      <c r="AE185" s="129"/>
    </row>
    <row r="186">
      <c r="A186" s="129"/>
      <c r="B186" s="129"/>
      <c r="C186" s="129"/>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c r="AC186" s="129"/>
      <c r="AD186" s="129"/>
      <c r="AE186" s="129"/>
    </row>
    <row r="187">
      <c r="A187" s="129"/>
      <c r="B187" s="129"/>
      <c r="C187" s="129"/>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c r="AC187" s="129"/>
      <c r="AD187" s="129"/>
      <c r="AE187" s="129"/>
    </row>
    <row r="188">
      <c r="A188" s="129"/>
      <c r="B188" s="129"/>
      <c r="C188" s="129"/>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c r="AC188" s="129"/>
      <c r="AD188" s="129"/>
      <c r="AE188" s="129"/>
    </row>
    <row r="189">
      <c r="A189" s="129"/>
      <c r="B189" s="129"/>
      <c r="C189" s="129"/>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c r="AC189" s="129"/>
      <c r="AD189" s="129"/>
      <c r="AE189" s="129"/>
    </row>
    <row r="190">
      <c r="A190" s="129"/>
      <c r="B190" s="129"/>
      <c r="C190" s="129"/>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c r="AC190" s="129"/>
      <c r="AD190" s="129"/>
      <c r="AE190" s="129"/>
    </row>
    <row r="191">
      <c r="A191" s="129"/>
      <c r="B191" s="129"/>
      <c r="C191" s="129"/>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c r="AC191" s="129"/>
      <c r="AD191" s="129"/>
      <c r="AE191" s="129"/>
    </row>
    <row r="192">
      <c r="A192" s="129"/>
      <c r="B192" s="129"/>
      <c r="C192" s="129"/>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c r="AC192" s="129"/>
      <c r="AD192" s="129"/>
      <c r="AE192" s="129"/>
    </row>
    <row r="193">
      <c r="A193" s="129"/>
      <c r="B193" s="129"/>
      <c r="C193" s="129"/>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c r="AC193" s="129"/>
      <c r="AD193" s="129"/>
      <c r="AE193" s="129"/>
    </row>
    <row r="194">
      <c r="A194" s="129"/>
      <c r="B194" s="129"/>
      <c r="C194" s="129"/>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c r="AC194" s="129"/>
      <c r="AD194" s="129"/>
      <c r="AE194" s="129"/>
    </row>
    <row r="195">
      <c r="A195" s="129"/>
      <c r="B195" s="129"/>
      <c r="C195" s="129"/>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c r="AC195" s="129"/>
      <c r="AD195" s="129"/>
      <c r="AE195" s="129"/>
    </row>
    <row r="196">
      <c r="A196" s="129"/>
      <c r="B196" s="129"/>
      <c r="C196" s="129"/>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c r="AC196" s="129"/>
      <c r="AD196" s="129"/>
      <c r="AE196" s="129"/>
    </row>
    <row r="197">
      <c r="A197" s="129"/>
      <c r="B197" s="129"/>
      <c r="C197" s="129"/>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c r="AC197" s="129"/>
      <c r="AD197" s="129"/>
      <c r="AE197" s="129"/>
    </row>
    <row r="198">
      <c r="A198" s="129"/>
      <c r="B198" s="129"/>
      <c r="C198" s="129"/>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c r="AC198" s="129"/>
      <c r="AD198" s="129"/>
      <c r="AE198" s="129"/>
    </row>
    <row r="199">
      <c r="A199" s="129"/>
      <c r="B199" s="129"/>
      <c r="C199" s="129"/>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c r="AC199" s="129"/>
      <c r="AD199" s="129"/>
      <c r="AE199" s="129"/>
    </row>
    <row r="200">
      <c r="A200" s="129"/>
      <c r="B200" s="129"/>
      <c r="C200" s="129"/>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c r="AC200" s="129"/>
      <c r="AD200" s="129"/>
      <c r="AE200" s="129"/>
    </row>
    <row r="201">
      <c r="A201" s="129"/>
      <c r="B201" s="129"/>
      <c r="C201" s="129"/>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c r="AC201" s="129"/>
      <c r="AD201" s="129"/>
      <c r="AE201" s="129"/>
    </row>
    <row r="202">
      <c r="A202" s="129"/>
      <c r="B202" s="129"/>
      <c r="C202" s="129"/>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c r="AC202" s="129"/>
      <c r="AD202" s="129"/>
      <c r="AE202" s="129"/>
    </row>
    <row r="203">
      <c r="A203" s="129"/>
      <c r="B203" s="129"/>
      <c r="C203" s="129"/>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c r="AC203" s="129"/>
      <c r="AD203" s="129"/>
      <c r="AE203" s="129"/>
    </row>
    <row r="204">
      <c r="A204" s="129"/>
      <c r="B204" s="129"/>
      <c r="C204" s="129"/>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c r="AC204" s="129"/>
      <c r="AD204" s="129"/>
      <c r="AE204" s="129"/>
    </row>
    <row r="205">
      <c r="A205" s="129"/>
      <c r="B205" s="129"/>
      <c r="C205" s="129"/>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c r="AC205" s="129"/>
      <c r="AD205" s="129"/>
      <c r="AE205" s="129"/>
    </row>
    <row r="206">
      <c r="A206" s="129"/>
      <c r="B206" s="129"/>
      <c r="C206" s="129"/>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c r="AC206" s="129"/>
      <c r="AD206" s="129"/>
      <c r="AE206" s="129"/>
    </row>
    <row r="207">
      <c r="A207" s="129"/>
      <c r="B207" s="129"/>
      <c r="C207" s="129"/>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c r="AC207" s="129"/>
      <c r="AD207" s="129"/>
      <c r="AE207" s="129"/>
    </row>
    <row r="208">
      <c r="A208" s="129"/>
      <c r="B208" s="129"/>
      <c r="C208" s="129"/>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c r="AC208" s="129"/>
      <c r="AD208" s="129"/>
      <c r="AE208" s="129"/>
    </row>
    <row r="209">
      <c r="A209" s="129"/>
      <c r="B209" s="129"/>
      <c r="C209" s="129"/>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c r="AC209" s="129"/>
      <c r="AD209" s="129"/>
      <c r="AE209" s="129"/>
    </row>
    <row r="210">
      <c r="A210" s="129"/>
      <c r="B210" s="129"/>
      <c r="C210" s="129"/>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c r="AC210" s="129"/>
      <c r="AD210" s="129"/>
      <c r="AE210" s="129"/>
    </row>
    <row r="211">
      <c r="A211" s="129"/>
      <c r="B211" s="129"/>
      <c r="C211" s="129"/>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c r="AC211" s="129"/>
      <c r="AD211" s="129"/>
      <c r="AE211" s="129"/>
    </row>
    <row r="212">
      <c r="A212" s="129"/>
      <c r="B212" s="129"/>
      <c r="C212" s="129"/>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c r="AC212" s="129"/>
      <c r="AD212" s="129"/>
      <c r="AE212" s="129"/>
    </row>
    <row r="213">
      <c r="A213" s="129"/>
      <c r="B213" s="129"/>
      <c r="C213" s="129"/>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c r="AC213" s="129"/>
      <c r="AD213" s="129"/>
      <c r="AE213" s="129"/>
    </row>
    <row r="214">
      <c r="A214" s="129"/>
      <c r="B214" s="129"/>
      <c r="C214" s="129"/>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c r="AC214" s="129"/>
      <c r="AD214" s="129"/>
      <c r="AE214" s="129"/>
    </row>
    <row r="215">
      <c r="A215" s="129"/>
      <c r="B215" s="129"/>
      <c r="C215" s="129"/>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c r="AC215" s="129"/>
      <c r="AD215" s="129"/>
      <c r="AE215" s="129"/>
    </row>
    <row r="216">
      <c r="A216" s="129"/>
      <c r="B216" s="129"/>
      <c r="C216" s="129"/>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c r="AC216" s="129"/>
      <c r="AD216" s="129"/>
      <c r="AE216" s="129"/>
    </row>
    <row r="217">
      <c r="A217" s="129"/>
      <c r="B217" s="129"/>
      <c r="C217" s="129"/>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c r="AC217" s="129"/>
      <c r="AD217" s="129"/>
      <c r="AE217" s="129"/>
    </row>
    <row r="218">
      <c r="A218" s="129"/>
      <c r="B218" s="129"/>
      <c r="C218" s="129"/>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c r="AC218" s="129"/>
      <c r="AD218" s="129"/>
      <c r="AE218" s="129"/>
    </row>
    <row r="219">
      <c r="A219" s="129"/>
      <c r="B219" s="129"/>
      <c r="C219" s="129"/>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c r="AC219" s="129"/>
      <c r="AD219" s="129"/>
      <c r="AE219" s="129"/>
    </row>
    <row r="220">
      <c r="A220" s="129"/>
      <c r="B220" s="129"/>
      <c r="C220" s="129"/>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c r="AC220" s="129"/>
      <c r="AD220" s="129"/>
      <c r="AE220" s="129"/>
    </row>
    <row r="221">
      <c r="A221" s="129"/>
      <c r="B221" s="129"/>
      <c r="C221" s="129"/>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c r="AC221" s="129"/>
      <c r="AD221" s="129"/>
      <c r="AE221" s="129"/>
    </row>
    <row r="222">
      <c r="A222" s="129"/>
      <c r="B222" s="129"/>
      <c r="C222" s="129"/>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c r="AC222" s="129"/>
      <c r="AD222" s="129"/>
      <c r="AE222" s="129"/>
    </row>
    <row r="223">
      <c r="A223" s="129"/>
      <c r="B223" s="129"/>
      <c r="C223" s="129"/>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c r="AC223" s="129"/>
      <c r="AD223" s="129"/>
      <c r="AE223" s="129"/>
    </row>
    <row r="224">
      <c r="A224" s="129"/>
      <c r="B224" s="129"/>
      <c r="C224" s="129"/>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c r="AC224" s="129"/>
      <c r="AD224" s="129"/>
      <c r="AE224" s="129"/>
    </row>
    <row r="225">
      <c r="A225" s="129"/>
      <c r="B225" s="129"/>
      <c r="C225" s="129"/>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c r="AC225" s="129"/>
      <c r="AD225" s="129"/>
      <c r="AE225" s="129"/>
    </row>
    <row r="226">
      <c r="A226" s="129"/>
      <c r="B226" s="129"/>
      <c r="C226" s="129"/>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c r="AC226" s="129"/>
      <c r="AD226" s="129"/>
      <c r="AE226" s="129"/>
    </row>
    <row r="227">
      <c r="A227" s="129"/>
      <c r="B227" s="129"/>
      <c r="C227" s="129"/>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c r="AC227" s="129"/>
      <c r="AD227" s="129"/>
      <c r="AE227" s="129"/>
    </row>
    <row r="228">
      <c r="A228" s="129"/>
      <c r="B228" s="129"/>
      <c r="C228" s="129"/>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c r="AC228" s="129"/>
      <c r="AD228" s="129"/>
      <c r="AE228" s="129"/>
    </row>
    <row r="229">
      <c r="A229" s="129"/>
      <c r="B229" s="129"/>
      <c r="C229" s="129"/>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c r="AC229" s="129"/>
      <c r="AD229" s="129"/>
      <c r="AE229" s="129"/>
    </row>
    <row r="230">
      <c r="A230" s="129"/>
      <c r="B230" s="129"/>
      <c r="C230" s="129"/>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c r="AC230" s="129"/>
      <c r="AD230" s="129"/>
      <c r="AE230" s="129"/>
    </row>
    <row r="231">
      <c r="A231" s="129"/>
      <c r="B231" s="129"/>
      <c r="C231" s="129"/>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c r="AC231" s="129"/>
      <c r="AD231" s="129"/>
      <c r="AE231" s="129"/>
    </row>
    <row r="232">
      <c r="A232" s="129"/>
      <c r="B232" s="129"/>
      <c r="C232" s="129"/>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c r="AC232" s="129"/>
      <c r="AD232" s="129"/>
      <c r="AE232" s="129"/>
    </row>
    <row r="233">
      <c r="A233" s="129"/>
      <c r="B233" s="129"/>
      <c r="C233" s="129"/>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c r="AC233" s="129"/>
      <c r="AD233" s="129"/>
      <c r="AE233" s="129"/>
    </row>
    <row r="234">
      <c r="A234" s="129"/>
      <c r="B234" s="129"/>
      <c r="C234" s="129"/>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c r="AC234" s="129"/>
      <c r="AD234" s="129"/>
      <c r="AE234" s="129"/>
    </row>
    <row r="235">
      <c r="A235" s="129"/>
      <c r="B235" s="129"/>
      <c r="C235" s="129"/>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c r="AC235" s="129"/>
      <c r="AD235" s="129"/>
      <c r="AE235" s="129"/>
    </row>
    <row r="236">
      <c r="A236" s="129"/>
      <c r="B236" s="129"/>
      <c r="C236" s="129"/>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c r="AC236" s="129"/>
      <c r="AD236" s="129"/>
      <c r="AE236" s="129"/>
    </row>
    <row r="237">
      <c r="A237" s="129"/>
      <c r="B237" s="129"/>
      <c r="C237" s="129"/>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c r="AC237" s="129"/>
      <c r="AD237" s="129"/>
      <c r="AE237" s="129"/>
    </row>
    <row r="238">
      <c r="A238" s="129"/>
      <c r="B238" s="129"/>
      <c r="C238" s="129"/>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c r="AC238" s="129"/>
      <c r="AD238" s="129"/>
      <c r="AE238" s="129"/>
    </row>
    <row r="239">
      <c r="A239" s="129"/>
      <c r="B239" s="129"/>
      <c r="C239" s="129"/>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c r="AC239" s="129"/>
      <c r="AD239" s="129"/>
      <c r="AE239" s="129"/>
    </row>
    <row r="240">
      <c r="A240" s="129"/>
      <c r="B240" s="129"/>
      <c r="C240" s="129"/>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c r="AC240" s="129"/>
      <c r="AD240" s="129"/>
      <c r="AE240" s="129"/>
    </row>
    <row r="241">
      <c r="A241" s="129"/>
      <c r="B241" s="129"/>
      <c r="C241" s="129"/>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c r="AC241" s="129"/>
      <c r="AD241" s="129"/>
      <c r="AE241" s="129"/>
    </row>
    <row r="242">
      <c r="A242" s="129"/>
      <c r="B242" s="129"/>
      <c r="C242" s="129"/>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c r="AC242" s="129"/>
      <c r="AD242" s="129"/>
      <c r="AE242" s="129"/>
    </row>
    <row r="243">
      <c r="A243" s="129"/>
      <c r="B243" s="129"/>
      <c r="C243" s="129"/>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c r="AC243" s="129"/>
      <c r="AD243" s="129"/>
      <c r="AE243" s="129"/>
    </row>
    <row r="244">
      <c r="A244" s="129"/>
      <c r="B244" s="129"/>
      <c r="C244" s="129"/>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c r="AC244" s="129"/>
      <c r="AD244" s="129"/>
      <c r="AE244" s="129"/>
    </row>
    <row r="245">
      <c r="A245" s="129"/>
      <c r="B245" s="129"/>
      <c r="C245" s="129"/>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c r="AC245" s="129"/>
      <c r="AD245" s="129"/>
      <c r="AE245" s="129"/>
    </row>
    <row r="246">
      <c r="A246" s="129"/>
      <c r="B246" s="129"/>
      <c r="C246" s="129"/>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c r="AC246" s="129"/>
      <c r="AD246" s="129"/>
      <c r="AE246" s="129"/>
    </row>
    <row r="247">
      <c r="A247" s="129"/>
      <c r="B247" s="129"/>
      <c r="C247" s="129"/>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c r="AC247" s="129"/>
      <c r="AD247" s="129"/>
      <c r="AE247" s="129"/>
    </row>
    <row r="248">
      <c r="A248" s="129"/>
      <c r="B248" s="129"/>
      <c r="C248" s="129"/>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c r="AC248" s="129"/>
      <c r="AD248" s="129"/>
      <c r="AE248" s="129"/>
    </row>
    <row r="249">
      <c r="A249" s="129"/>
      <c r="B249" s="129"/>
      <c r="C249" s="129"/>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c r="AC249" s="129"/>
      <c r="AD249" s="129"/>
      <c r="AE249" s="129"/>
    </row>
    <row r="250">
      <c r="A250" s="129"/>
      <c r="B250" s="129"/>
      <c r="C250" s="129"/>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c r="AC250" s="129"/>
      <c r="AD250" s="129"/>
      <c r="AE250" s="129"/>
    </row>
    <row r="251">
      <c r="A251" s="129"/>
      <c r="B251" s="129"/>
      <c r="C251" s="129"/>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c r="AC251" s="129"/>
      <c r="AD251" s="129"/>
      <c r="AE251" s="129"/>
    </row>
    <row r="252">
      <c r="A252" s="129"/>
      <c r="B252" s="129"/>
      <c r="C252" s="129"/>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c r="AC252" s="129"/>
      <c r="AD252" s="129"/>
      <c r="AE252" s="129"/>
    </row>
    <row r="253">
      <c r="A253" s="129"/>
      <c r="B253" s="129"/>
      <c r="C253" s="129"/>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c r="AC253" s="129"/>
      <c r="AD253" s="129"/>
      <c r="AE253" s="129"/>
    </row>
    <row r="254">
      <c r="A254" s="129"/>
      <c r="B254" s="129"/>
      <c r="C254" s="129"/>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c r="AC254" s="129"/>
      <c r="AD254" s="129"/>
      <c r="AE254" s="129"/>
    </row>
    <row r="255">
      <c r="A255" s="129"/>
      <c r="B255" s="129"/>
      <c r="C255" s="129"/>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c r="AC255" s="129"/>
      <c r="AD255" s="129"/>
      <c r="AE255" s="129"/>
    </row>
    <row r="256">
      <c r="A256" s="129"/>
      <c r="B256" s="129"/>
      <c r="C256" s="129"/>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c r="AC256" s="129"/>
      <c r="AD256" s="129"/>
      <c r="AE256" s="129"/>
    </row>
    <row r="257">
      <c r="A257" s="129"/>
      <c r="B257" s="129"/>
      <c r="C257" s="129"/>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c r="AC257" s="129"/>
      <c r="AD257" s="129"/>
      <c r="AE257" s="129"/>
    </row>
    <row r="258">
      <c r="A258" s="129"/>
      <c r="B258" s="129"/>
      <c r="C258" s="129"/>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c r="AC258" s="129"/>
      <c r="AD258" s="129"/>
      <c r="AE258" s="129"/>
    </row>
    <row r="259">
      <c r="A259" s="129"/>
      <c r="B259" s="129"/>
      <c r="C259" s="129"/>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c r="AC259" s="129"/>
      <c r="AD259" s="129"/>
      <c r="AE259" s="129"/>
    </row>
    <row r="260">
      <c r="A260" s="129"/>
      <c r="B260" s="129"/>
      <c r="C260" s="129"/>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c r="AC260" s="129"/>
      <c r="AD260" s="129"/>
      <c r="AE260" s="129"/>
    </row>
    <row r="261">
      <c r="A261" s="129"/>
      <c r="B261" s="129"/>
      <c r="C261" s="129"/>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c r="AC261" s="129"/>
      <c r="AD261" s="129"/>
      <c r="AE261" s="129"/>
    </row>
    <row r="262">
      <c r="A262" s="129"/>
      <c r="B262" s="129"/>
      <c r="C262" s="129"/>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c r="AC262" s="129"/>
      <c r="AD262" s="129"/>
      <c r="AE262" s="129"/>
    </row>
    <row r="263">
      <c r="A263" s="129"/>
      <c r="B263" s="129"/>
      <c r="C263" s="129"/>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c r="AC263" s="129"/>
      <c r="AD263" s="129"/>
      <c r="AE263" s="129"/>
    </row>
    <row r="264">
      <c r="A264" s="129"/>
      <c r="B264" s="129"/>
      <c r="C264" s="129"/>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c r="AC264" s="129"/>
      <c r="AD264" s="129"/>
      <c r="AE264" s="129"/>
    </row>
    <row r="265">
      <c r="A265" s="129"/>
      <c r="B265" s="129"/>
      <c r="C265" s="129"/>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c r="AC265" s="129"/>
      <c r="AD265" s="129"/>
      <c r="AE265" s="129"/>
    </row>
    <row r="266">
      <c r="A266" s="129"/>
      <c r="B266" s="129"/>
      <c r="C266" s="129"/>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row>
    <row r="267">
      <c r="A267" s="129"/>
      <c r="B267" s="129"/>
      <c r="C267" s="129"/>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row>
    <row r="268">
      <c r="A268" s="129"/>
      <c r="B268" s="129"/>
      <c r="C268" s="129"/>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c r="AC268" s="129"/>
      <c r="AD268" s="129"/>
      <c r="AE268" s="129"/>
    </row>
    <row r="269">
      <c r="A269" s="129"/>
      <c r="B269" s="129"/>
      <c r="C269" s="129"/>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c r="AC269" s="129"/>
      <c r="AD269" s="129"/>
      <c r="AE269" s="129"/>
    </row>
    <row r="270">
      <c r="A270" s="129"/>
      <c r="B270" s="129"/>
      <c r="C270" s="129"/>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c r="AC270" s="129"/>
      <c r="AD270" s="129"/>
      <c r="AE270" s="129"/>
    </row>
    <row r="271">
      <c r="A271" s="129"/>
      <c r="B271" s="129"/>
      <c r="C271" s="129"/>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c r="AC271" s="129"/>
      <c r="AD271" s="129"/>
      <c r="AE271" s="129"/>
    </row>
    <row r="272">
      <c r="A272" s="129"/>
      <c r="B272" s="129"/>
      <c r="C272" s="129"/>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c r="AC272" s="129"/>
      <c r="AD272" s="129"/>
      <c r="AE272" s="129"/>
    </row>
    <row r="273">
      <c r="A273" s="129"/>
      <c r="B273" s="129"/>
      <c r="C273" s="129"/>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c r="AC273" s="129"/>
      <c r="AD273" s="129"/>
      <c r="AE273" s="129"/>
    </row>
    <row r="274">
      <c r="A274" s="129"/>
      <c r="B274" s="129"/>
      <c r="C274" s="129"/>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c r="AC274" s="129"/>
      <c r="AD274" s="129"/>
      <c r="AE274" s="129"/>
    </row>
    <row r="275">
      <c r="A275" s="129"/>
      <c r="B275" s="129"/>
      <c r="C275" s="129"/>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c r="AC275" s="129"/>
      <c r="AD275" s="129"/>
      <c r="AE275" s="129"/>
    </row>
    <row r="276">
      <c r="A276" s="129"/>
      <c r="B276" s="129"/>
      <c r="C276" s="129"/>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c r="AC276" s="129"/>
      <c r="AD276" s="129"/>
      <c r="AE276" s="129"/>
    </row>
    <row r="277">
      <c r="A277" s="129"/>
      <c r="B277" s="129"/>
      <c r="C277" s="129"/>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c r="AC277" s="129"/>
      <c r="AD277" s="129"/>
      <c r="AE277" s="129"/>
    </row>
    <row r="278">
      <c r="A278" s="129"/>
      <c r="B278" s="129"/>
      <c r="C278" s="129"/>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c r="AC278" s="129"/>
      <c r="AD278" s="129"/>
      <c r="AE278" s="129"/>
    </row>
    <row r="279">
      <c r="A279" s="129"/>
      <c r="B279" s="129"/>
      <c r="C279" s="129"/>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c r="AC279" s="129"/>
      <c r="AD279" s="129"/>
      <c r="AE279" s="129"/>
    </row>
    <row r="280">
      <c r="A280" s="129"/>
      <c r="B280" s="129"/>
      <c r="C280" s="129"/>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c r="AC280" s="129"/>
      <c r="AD280" s="129"/>
      <c r="AE280" s="129"/>
    </row>
    <row r="281">
      <c r="A281" s="129"/>
      <c r="B281" s="129"/>
      <c r="C281" s="129"/>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c r="AC281" s="129"/>
      <c r="AD281" s="129"/>
      <c r="AE281" s="129"/>
    </row>
    <row r="282">
      <c r="A282" s="129"/>
      <c r="B282" s="129"/>
      <c r="C282" s="129"/>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c r="AC282" s="129"/>
      <c r="AD282" s="129"/>
      <c r="AE282" s="129"/>
    </row>
    <row r="283">
      <c r="A283" s="129"/>
      <c r="B283" s="129"/>
      <c r="C283" s="129"/>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c r="AC283" s="129"/>
      <c r="AD283" s="129"/>
      <c r="AE283" s="129"/>
    </row>
    <row r="284">
      <c r="A284" s="129"/>
      <c r="B284" s="129"/>
      <c r="C284" s="129"/>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c r="AC284" s="129"/>
      <c r="AD284" s="129"/>
      <c r="AE284" s="129"/>
    </row>
    <row r="285">
      <c r="A285" s="129"/>
      <c r="B285" s="129"/>
      <c r="C285" s="129"/>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c r="AC285" s="129"/>
      <c r="AD285" s="129"/>
      <c r="AE285" s="129"/>
    </row>
    <row r="286">
      <c r="A286" s="129"/>
      <c r="B286" s="129"/>
      <c r="C286" s="129"/>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c r="AC286" s="129"/>
      <c r="AD286" s="129"/>
      <c r="AE286" s="129"/>
    </row>
    <row r="287">
      <c r="A287" s="129"/>
      <c r="B287" s="129"/>
      <c r="C287" s="129"/>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c r="AC287" s="129"/>
      <c r="AD287" s="129"/>
      <c r="AE287" s="129"/>
    </row>
    <row r="288">
      <c r="A288" s="129"/>
      <c r="B288" s="129"/>
      <c r="C288" s="129"/>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c r="AC288" s="129"/>
      <c r="AD288" s="129"/>
      <c r="AE288" s="129"/>
    </row>
    <row r="289">
      <c r="A289" s="129"/>
      <c r="B289" s="129"/>
      <c r="C289" s="129"/>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c r="AC289" s="129"/>
      <c r="AD289" s="129"/>
      <c r="AE289" s="129"/>
    </row>
    <row r="290">
      <c r="A290" s="129"/>
      <c r="B290" s="129"/>
      <c r="C290" s="129"/>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c r="AC290" s="129"/>
      <c r="AD290" s="129"/>
      <c r="AE290" s="129"/>
    </row>
    <row r="291">
      <c r="A291" s="129"/>
      <c r="B291" s="129"/>
      <c r="C291" s="129"/>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c r="AC291" s="129"/>
      <c r="AD291" s="129"/>
      <c r="AE291" s="129"/>
    </row>
    <row r="292">
      <c r="A292" s="129"/>
      <c r="B292" s="129"/>
      <c r="C292" s="129"/>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c r="AC292" s="129"/>
      <c r="AD292" s="129"/>
      <c r="AE292" s="129"/>
    </row>
    <row r="293">
      <c r="A293" s="129"/>
      <c r="B293" s="129"/>
      <c r="C293" s="129"/>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c r="AC293" s="129"/>
      <c r="AD293" s="129"/>
      <c r="AE293" s="129"/>
    </row>
    <row r="294">
      <c r="A294" s="129"/>
      <c r="B294" s="129"/>
      <c r="C294" s="129"/>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c r="AC294" s="129"/>
      <c r="AD294" s="129"/>
      <c r="AE294" s="129"/>
    </row>
    <row r="295">
      <c r="A295" s="129"/>
      <c r="B295" s="129"/>
      <c r="C295" s="129"/>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c r="AC295" s="129"/>
      <c r="AD295" s="129"/>
      <c r="AE295" s="129"/>
    </row>
    <row r="296">
      <c r="A296" s="129"/>
      <c r="B296" s="129"/>
      <c r="C296" s="129"/>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c r="AC296" s="129"/>
      <c r="AD296" s="129"/>
      <c r="AE296" s="129"/>
    </row>
    <row r="297">
      <c r="A297" s="129"/>
      <c r="B297" s="129"/>
      <c r="C297" s="129"/>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c r="AC297" s="129"/>
      <c r="AD297" s="129"/>
      <c r="AE297" s="129"/>
    </row>
    <row r="298">
      <c r="A298" s="129"/>
      <c r="B298" s="129"/>
      <c r="C298" s="129"/>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c r="AC298" s="129"/>
      <c r="AD298" s="129"/>
      <c r="AE298" s="129"/>
    </row>
    <row r="299">
      <c r="A299" s="129"/>
      <c r="B299" s="129"/>
      <c r="C299" s="129"/>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c r="AC299" s="129"/>
      <c r="AD299" s="129"/>
      <c r="AE299" s="129"/>
    </row>
    <row r="300">
      <c r="A300" s="129"/>
      <c r="B300" s="129"/>
      <c r="C300" s="129"/>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c r="AC300" s="129"/>
      <c r="AD300" s="129"/>
      <c r="AE300" s="129"/>
    </row>
    <row r="301">
      <c r="A301" s="129"/>
      <c r="B301" s="129"/>
      <c r="C301" s="129"/>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c r="AC301" s="129"/>
      <c r="AD301" s="129"/>
      <c r="AE301" s="129"/>
    </row>
    <row r="302">
      <c r="A302" s="129"/>
      <c r="B302" s="129"/>
      <c r="C302" s="129"/>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c r="AC302" s="129"/>
      <c r="AD302" s="129"/>
      <c r="AE302" s="129"/>
    </row>
    <row r="303">
      <c r="A303" s="129"/>
      <c r="B303" s="129"/>
      <c r="C303" s="129"/>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c r="AC303" s="129"/>
      <c r="AD303" s="129"/>
      <c r="AE303" s="129"/>
    </row>
    <row r="304">
      <c r="A304" s="129"/>
      <c r="B304" s="129"/>
      <c r="C304" s="129"/>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c r="AC304" s="129"/>
      <c r="AD304" s="129"/>
      <c r="AE304" s="129"/>
    </row>
    <row r="305">
      <c r="A305" s="129"/>
      <c r="B305" s="129"/>
      <c r="C305" s="129"/>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c r="AC305" s="129"/>
      <c r="AD305" s="129"/>
      <c r="AE305" s="129"/>
    </row>
    <row r="306">
      <c r="A306" s="129"/>
      <c r="B306" s="129"/>
      <c r="C306" s="129"/>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c r="AC306" s="129"/>
      <c r="AD306" s="129"/>
      <c r="AE306" s="129"/>
    </row>
    <row r="307">
      <c r="A307" s="129"/>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row>
    <row r="308">
      <c r="A308" s="129"/>
      <c r="B308" s="129"/>
      <c r="C308" s="129"/>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c r="AC308" s="129"/>
      <c r="AD308" s="129"/>
      <c r="AE308" s="129"/>
    </row>
    <row r="309">
      <c r="A309" s="129"/>
      <c r="B309" s="129"/>
      <c r="C309" s="129"/>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c r="AC309" s="129"/>
      <c r="AD309" s="129"/>
      <c r="AE309" s="129"/>
    </row>
    <row r="310">
      <c r="A310" s="129"/>
      <c r="B310" s="129"/>
      <c r="C310" s="129"/>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c r="AC310" s="129"/>
      <c r="AD310" s="129"/>
      <c r="AE310" s="129"/>
    </row>
    <row r="311">
      <c r="A311" s="129"/>
      <c r="B311" s="129"/>
      <c r="C311" s="129"/>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c r="AC311" s="129"/>
      <c r="AD311" s="129"/>
      <c r="AE311" s="129"/>
    </row>
    <row r="312">
      <c r="A312" s="129"/>
      <c r="B312" s="129"/>
      <c r="C312" s="129"/>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c r="AC312" s="129"/>
      <c r="AD312" s="129"/>
      <c r="AE312" s="129"/>
    </row>
    <row r="313">
      <c r="A313" s="129"/>
      <c r="B313" s="129"/>
      <c r="C313" s="129"/>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c r="AC313" s="129"/>
      <c r="AD313" s="129"/>
      <c r="AE313" s="129"/>
    </row>
    <row r="314">
      <c r="A314" s="129"/>
      <c r="B314" s="129"/>
      <c r="C314" s="129"/>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c r="AC314" s="129"/>
      <c r="AD314" s="129"/>
      <c r="AE314" s="129"/>
    </row>
    <row r="315">
      <c r="A315" s="129"/>
      <c r="B315" s="129"/>
      <c r="C315" s="129"/>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c r="AC315" s="129"/>
      <c r="AD315" s="129"/>
      <c r="AE315" s="129"/>
    </row>
    <row r="316">
      <c r="A316" s="129"/>
      <c r="B316" s="129"/>
      <c r="C316" s="129"/>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c r="AC316" s="129"/>
      <c r="AD316" s="129"/>
      <c r="AE316" s="129"/>
    </row>
    <row r="317">
      <c r="A317" s="129"/>
      <c r="B317" s="129"/>
      <c r="C317" s="129"/>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c r="AC317" s="129"/>
      <c r="AD317" s="129"/>
      <c r="AE317" s="129"/>
    </row>
    <row r="318">
      <c r="A318" s="129"/>
      <c r="B318" s="129"/>
      <c r="C318" s="129"/>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c r="AC318" s="129"/>
      <c r="AD318" s="129"/>
      <c r="AE318" s="129"/>
    </row>
    <row r="319">
      <c r="A319" s="129"/>
      <c r="B319" s="129"/>
      <c r="C319" s="129"/>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c r="AC319" s="129"/>
      <c r="AD319" s="129"/>
      <c r="AE319" s="129"/>
    </row>
    <row r="320">
      <c r="A320" s="129"/>
      <c r="B320" s="129"/>
      <c r="C320" s="129"/>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c r="AC320" s="129"/>
      <c r="AD320" s="129"/>
      <c r="AE320" s="129"/>
    </row>
    <row r="321">
      <c r="A321" s="129"/>
      <c r="B321" s="129"/>
      <c r="C321" s="129"/>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c r="AC321" s="129"/>
      <c r="AD321" s="129"/>
      <c r="AE321" s="129"/>
    </row>
    <row r="322">
      <c r="A322" s="129"/>
      <c r="B322" s="129"/>
      <c r="C322" s="129"/>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c r="AC322" s="129"/>
      <c r="AD322" s="129"/>
      <c r="AE322" s="129"/>
    </row>
    <row r="323">
      <c r="A323" s="129"/>
      <c r="B323" s="129"/>
      <c r="C323" s="129"/>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c r="AC323" s="129"/>
      <c r="AD323" s="129"/>
      <c r="AE323" s="129"/>
    </row>
    <row r="324">
      <c r="A324" s="129"/>
      <c r="B324" s="129"/>
      <c r="C324" s="129"/>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c r="AC324" s="129"/>
      <c r="AD324" s="129"/>
      <c r="AE324" s="129"/>
    </row>
    <row r="325">
      <c r="A325" s="129"/>
      <c r="B325" s="129"/>
      <c r="C325" s="129"/>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c r="AC325" s="129"/>
      <c r="AD325" s="129"/>
      <c r="AE325" s="129"/>
    </row>
    <row r="326">
      <c r="A326" s="129"/>
      <c r="B326" s="129"/>
      <c r="C326" s="129"/>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c r="AC326" s="129"/>
      <c r="AD326" s="129"/>
      <c r="AE326" s="129"/>
    </row>
    <row r="327">
      <c r="A327" s="129"/>
      <c r="B327" s="129"/>
      <c r="C327" s="129"/>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c r="AC327" s="129"/>
      <c r="AD327" s="129"/>
      <c r="AE327" s="129"/>
    </row>
    <row r="328">
      <c r="A328" s="129"/>
      <c r="B328" s="129"/>
      <c r="C328" s="129"/>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c r="AC328" s="129"/>
      <c r="AD328" s="129"/>
      <c r="AE328" s="129"/>
    </row>
    <row r="329">
      <c r="A329" s="129"/>
      <c r="B329" s="129"/>
      <c r="C329" s="129"/>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c r="AC329" s="129"/>
      <c r="AD329" s="129"/>
      <c r="AE329" s="129"/>
    </row>
    <row r="330">
      <c r="A330" s="129"/>
      <c r="B330" s="129"/>
      <c r="C330" s="129"/>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c r="AC330" s="129"/>
      <c r="AD330" s="129"/>
      <c r="AE330" s="129"/>
    </row>
    <row r="331">
      <c r="A331" s="129"/>
      <c r="B331" s="129"/>
      <c r="C331" s="129"/>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c r="AC331" s="129"/>
      <c r="AD331" s="129"/>
      <c r="AE331" s="129"/>
    </row>
    <row r="332">
      <c r="A332" s="129"/>
      <c r="B332" s="129"/>
      <c r="C332" s="129"/>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c r="AC332" s="129"/>
      <c r="AD332" s="129"/>
      <c r="AE332" s="129"/>
    </row>
    <row r="333">
      <c r="A333" s="129"/>
      <c r="B333" s="129"/>
      <c r="C333" s="129"/>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c r="AC333" s="129"/>
      <c r="AD333" s="129"/>
      <c r="AE333" s="129"/>
    </row>
    <row r="334">
      <c r="A334" s="129"/>
      <c r="B334" s="129"/>
      <c r="C334" s="129"/>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c r="AC334" s="129"/>
      <c r="AD334" s="129"/>
      <c r="AE334" s="129"/>
    </row>
    <row r="335">
      <c r="A335" s="129"/>
      <c r="B335" s="129"/>
      <c r="C335" s="129"/>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c r="AC335" s="129"/>
      <c r="AD335" s="129"/>
      <c r="AE335" s="129"/>
    </row>
    <row r="336">
      <c r="A336" s="129"/>
      <c r="B336" s="129"/>
      <c r="C336" s="129"/>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c r="AC336" s="129"/>
      <c r="AD336" s="129"/>
      <c r="AE336" s="129"/>
    </row>
    <row r="337">
      <c r="A337" s="129"/>
      <c r="B337" s="129"/>
      <c r="C337" s="129"/>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c r="AC337" s="129"/>
      <c r="AD337" s="129"/>
      <c r="AE337" s="129"/>
    </row>
    <row r="338">
      <c r="A338" s="129"/>
      <c r="B338" s="129"/>
      <c r="C338" s="129"/>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c r="AC338" s="129"/>
      <c r="AD338" s="129"/>
      <c r="AE338" s="129"/>
    </row>
    <row r="339">
      <c r="A339" s="129"/>
      <c r="B339" s="129"/>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row>
    <row r="340">
      <c r="A340" s="129"/>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row>
    <row r="341">
      <c r="A341" s="129"/>
      <c r="B341" s="129"/>
      <c r="C341" s="129"/>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c r="AC341" s="129"/>
      <c r="AD341" s="129"/>
      <c r="AE341" s="129"/>
    </row>
    <row r="342">
      <c r="A342" s="129"/>
      <c r="B342" s="129"/>
      <c r="C342" s="129"/>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c r="AC342" s="129"/>
      <c r="AD342" s="129"/>
      <c r="AE342" s="129"/>
    </row>
    <row r="343">
      <c r="A343" s="129"/>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row>
    <row r="344">
      <c r="A344" s="129"/>
      <c r="B344" s="129"/>
      <c r="C344" s="129"/>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c r="AC344" s="129"/>
      <c r="AD344" s="129"/>
      <c r="AE344" s="129"/>
    </row>
    <row r="345">
      <c r="A345" s="129"/>
      <c r="B345" s="129"/>
      <c r="C345" s="129"/>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c r="AC345" s="129"/>
      <c r="AD345" s="129"/>
      <c r="AE345" s="129"/>
    </row>
    <row r="346">
      <c r="A346" s="129"/>
      <c r="B346" s="129"/>
      <c r="C346" s="129"/>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c r="AC346" s="129"/>
      <c r="AD346" s="129"/>
      <c r="AE346" s="129"/>
    </row>
    <row r="347">
      <c r="A347" s="129"/>
      <c r="B347" s="129"/>
      <c r="C347" s="129"/>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c r="AC347" s="129"/>
      <c r="AD347" s="129"/>
      <c r="AE347" s="129"/>
    </row>
    <row r="348">
      <c r="A348" s="129"/>
      <c r="B348" s="129"/>
      <c r="C348" s="129"/>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c r="AC348" s="129"/>
      <c r="AD348" s="129"/>
      <c r="AE348" s="129"/>
    </row>
    <row r="349">
      <c r="A349" s="129"/>
      <c r="B349" s="129"/>
      <c r="C349" s="129"/>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c r="AC349" s="129"/>
      <c r="AD349" s="129"/>
      <c r="AE349" s="129"/>
    </row>
    <row r="350">
      <c r="A350" s="129"/>
      <c r="B350" s="129"/>
      <c r="C350" s="129"/>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c r="AC350" s="129"/>
      <c r="AD350" s="129"/>
      <c r="AE350" s="129"/>
    </row>
    <row r="351">
      <c r="A351" s="129"/>
      <c r="B351" s="129"/>
      <c r="C351" s="129"/>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c r="AC351" s="129"/>
      <c r="AD351" s="129"/>
      <c r="AE351" s="129"/>
    </row>
    <row r="352">
      <c r="A352" s="129"/>
      <c r="B352" s="129"/>
      <c r="C352" s="129"/>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c r="AC352" s="129"/>
      <c r="AD352" s="129"/>
      <c r="AE352" s="129"/>
    </row>
    <row r="353">
      <c r="A353" s="129"/>
      <c r="B353" s="129"/>
      <c r="C353" s="129"/>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c r="AC353" s="129"/>
      <c r="AD353" s="129"/>
      <c r="AE353" s="129"/>
    </row>
    <row r="354">
      <c r="A354" s="129"/>
      <c r="B354" s="129"/>
      <c r="C354" s="129"/>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c r="AC354" s="129"/>
      <c r="AD354" s="129"/>
      <c r="AE354" s="129"/>
    </row>
    <row r="355">
      <c r="A355" s="129"/>
      <c r="B355" s="129"/>
      <c r="C355" s="129"/>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c r="AC355" s="129"/>
      <c r="AD355" s="129"/>
      <c r="AE355" s="129"/>
    </row>
    <row r="356">
      <c r="A356" s="129"/>
      <c r="B356" s="129"/>
      <c r="C356" s="129"/>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c r="AC356" s="129"/>
      <c r="AD356" s="129"/>
      <c r="AE356" s="129"/>
    </row>
    <row r="357">
      <c r="A357" s="129"/>
      <c r="B357" s="129"/>
      <c r="C357" s="129"/>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c r="AC357" s="129"/>
      <c r="AD357" s="129"/>
      <c r="AE357" s="129"/>
    </row>
    <row r="358">
      <c r="A358" s="129"/>
      <c r="B358" s="129"/>
      <c r="C358" s="129"/>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c r="AC358" s="129"/>
      <c r="AD358" s="129"/>
      <c r="AE358" s="129"/>
    </row>
    <row r="359">
      <c r="A359" s="129"/>
      <c r="B359" s="129"/>
      <c r="C359" s="129"/>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c r="AC359" s="129"/>
      <c r="AD359" s="129"/>
      <c r="AE359" s="129"/>
    </row>
    <row r="360">
      <c r="A360" s="129"/>
      <c r="B360" s="129"/>
      <c r="C360" s="129"/>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c r="AC360" s="129"/>
      <c r="AD360" s="129"/>
      <c r="AE360" s="129"/>
    </row>
    <row r="361">
      <c r="A361" s="129"/>
      <c r="B361" s="129"/>
      <c r="C361" s="129"/>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c r="AC361" s="129"/>
      <c r="AD361" s="129"/>
      <c r="AE361" s="129"/>
    </row>
    <row r="362">
      <c r="A362" s="129"/>
      <c r="B362" s="129"/>
      <c r="C362" s="129"/>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c r="AC362" s="129"/>
      <c r="AD362" s="129"/>
      <c r="AE362" s="129"/>
    </row>
    <row r="363">
      <c r="A363" s="129"/>
      <c r="B363" s="129"/>
      <c r="C363" s="129"/>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c r="AC363" s="129"/>
      <c r="AD363" s="129"/>
      <c r="AE363" s="129"/>
    </row>
    <row r="364">
      <c r="A364" s="129"/>
      <c r="B364" s="129"/>
      <c r="C364" s="129"/>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c r="AC364" s="129"/>
      <c r="AD364" s="129"/>
      <c r="AE364" s="129"/>
    </row>
    <row r="365">
      <c r="A365" s="129"/>
      <c r="B365" s="129"/>
      <c r="C365" s="129"/>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c r="AC365" s="129"/>
      <c r="AD365" s="129"/>
      <c r="AE365" s="129"/>
    </row>
    <row r="366">
      <c r="A366" s="129"/>
      <c r="B366" s="129"/>
      <c r="C366" s="129"/>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c r="AC366" s="129"/>
      <c r="AD366" s="129"/>
      <c r="AE366" s="129"/>
    </row>
    <row r="367">
      <c r="A367" s="129"/>
      <c r="B367" s="129"/>
      <c r="C367" s="129"/>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c r="AC367" s="129"/>
      <c r="AD367" s="129"/>
      <c r="AE367" s="129"/>
    </row>
    <row r="368">
      <c r="A368" s="129"/>
      <c r="B368" s="129"/>
      <c r="C368" s="129"/>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c r="AC368" s="129"/>
      <c r="AD368" s="129"/>
      <c r="AE368" s="129"/>
    </row>
    <row r="369">
      <c r="A369" s="129"/>
      <c r="B369" s="129"/>
      <c r="C369" s="129"/>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c r="AC369" s="129"/>
      <c r="AD369" s="129"/>
      <c r="AE369" s="129"/>
    </row>
    <row r="370">
      <c r="A370" s="129"/>
      <c r="B370" s="129"/>
      <c r="C370" s="129"/>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c r="AC370" s="129"/>
      <c r="AD370" s="129"/>
      <c r="AE370" s="129"/>
    </row>
    <row r="371">
      <c r="A371" s="129"/>
      <c r="B371" s="129"/>
      <c r="C371" s="129"/>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c r="AC371" s="129"/>
      <c r="AD371" s="129"/>
      <c r="AE371" s="129"/>
    </row>
    <row r="372">
      <c r="A372" s="129"/>
      <c r="B372" s="129"/>
      <c r="C372" s="129"/>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c r="AC372" s="129"/>
      <c r="AD372" s="129"/>
      <c r="AE372" s="129"/>
    </row>
    <row r="373">
      <c r="A373" s="129"/>
      <c r="B373" s="129"/>
      <c r="C373" s="129"/>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c r="AC373" s="129"/>
      <c r="AD373" s="129"/>
      <c r="AE373" s="129"/>
    </row>
    <row r="374">
      <c r="A374" s="129"/>
      <c r="B374" s="129"/>
      <c r="C374" s="129"/>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c r="AC374" s="129"/>
      <c r="AD374" s="129"/>
      <c r="AE374" s="129"/>
    </row>
    <row r="375">
      <c r="A375" s="129"/>
      <c r="B375" s="129"/>
      <c r="C375" s="129"/>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c r="AC375" s="129"/>
      <c r="AD375" s="129"/>
      <c r="AE375" s="129"/>
    </row>
    <row r="376">
      <c r="A376" s="129"/>
      <c r="B376" s="129"/>
      <c r="C376" s="129"/>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c r="AC376" s="129"/>
      <c r="AD376" s="129"/>
      <c r="AE376" s="129"/>
    </row>
    <row r="377">
      <c r="A377" s="129"/>
      <c r="B377" s="129"/>
      <c r="C377" s="129"/>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c r="AC377" s="129"/>
      <c r="AD377" s="129"/>
      <c r="AE377" s="129"/>
    </row>
    <row r="378">
      <c r="A378" s="129"/>
      <c r="B378" s="129"/>
      <c r="C378" s="129"/>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c r="AC378" s="129"/>
      <c r="AD378" s="129"/>
      <c r="AE378" s="129"/>
    </row>
    <row r="379">
      <c r="A379" s="129"/>
      <c r="B379" s="129"/>
      <c r="C379" s="129"/>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c r="AC379" s="129"/>
      <c r="AD379" s="129"/>
      <c r="AE379" s="129"/>
    </row>
    <row r="380">
      <c r="A380" s="129"/>
      <c r="B380" s="129"/>
      <c r="C380" s="129"/>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c r="AC380" s="129"/>
      <c r="AD380" s="129"/>
      <c r="AE380" s="129"/>
    </row>
    <row r="381">
      <c r="A381" s="129"/>
      <c r="B381" s="129"/>
      <c r="C381" s="129"/>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c r="AC381" s="129"/>
      <c r="AD381" s="129"/>
      <c r="AE381" s="129"/>
    </row>
    <row r="382">
      <c r="A382" s="129"/>
      <c r="B382" s="129"/>
      <c r="C382" s="129"/>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c r="AC382" s="129"/>
      <c r="AD382" s="129"/>
      <c r="AE382" s="129"/>
    </row>
    <row r="383">
      <c r="A383" s="129"/>
      <c r="B383" s="129"/>
      <c r="C383" s="129"/>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c r="AC383" s="129"/>
      <c r="AD383" s="129"/>
      <c r="AE383" s="129"/>
    </row>
    <row r="384">
      <c r="A384" s="129"/>
      <c r="B384" s="129"/>
      <c r="C384" s="129"/>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c r="AC384" s="129"/>
      <c r="AD384" s="129"/>
      <c r="AE384" s="129"/>
    </row>
    <row r="385">
      <c r="A385" s="129"/>
      <c r="B385" s="129"/>
      <c r="C385" s="129"/>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c r="AC385" s="129"/>
      <c r="AD385" s="129"/>
      <c r="AE385" s="129"/>
    </row>
    <row r="386">
      <c r="A386" s="129"/>
      <c r="B386" s="129"/>
      <c r="C386" s="129"/>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c r="AC386" s="129"/>
      <c r="AD386" s="129"/>
      <c r="AE386" s="129"/>
    </row>
    <row r="387">
      <c r="A387" s="129"/>
      <c r="B387" s="129"/>
      <c r="C387" s="129"/>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c r="AC387" s="129"/>
      <c r="AD387" s="129"/>
      <c r="AE387" s="129"/>
    </row>
    <row r="388">
      <c r="A388" s="129"/>
      <c r="B388" s="129"/>
      <c r="C388" s="129"/>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c r="AC388" s="129"/>
      <c r="AD388" s="129"/>
      <c r="AE388" s="129"/>
    </row>
    <row r="389">
      <c r="A389" s="129"/>
      <c r="B389" s="129"/>
      <c r="C389" s="129"/>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c r="AC389" s="129"/>
      <c r="AD389" s="129"/>
      <c r="AE389" s="129"/>
    </row>
    <row r="390">
      <c r="A390" s="129"/>
      <c r="B390" s="129"/>
      <c r="C390" s="129"/>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c r="AC390" s="129"/>
      <c r="AD390" s="129"/>
      <c r="AE390" s="129"/>
    </row>
    <row r="391">
      <c r="A391" s="129"/>
      <c r="B391" s="129"/>
      <c r="C391" s="129"/>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c r="AC391" s="129"/>
      <c r="AD391" s="129"/>
      <c r="AE391" s="129"/>
    </row>
    <row r="392">
      <c r="A392" s="129"/>
      <c r="B392" s="129"/>
      <c r="C392" s="129"/>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c r="AC392" s="129"/>
      <c r="AD392" s="129"/>
      <c r="AE392" s="129"/>
    </row>
    <row r="393">
      <c r="A393" s="129"/>
      <c r="B393" s="129"/>
      <c r="C393" s="129"/>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c r="AC393" s="129"/>
      <c r="AD393" s="129"/>
      <c r="AE393" s="129"/>
    </row>
    <row r="394">
      <c r="A394" s="129"/>
      <c r="B394" s="129"/>
      <c r="C394" s="129"/>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c r="AC394" s="129"/>
      <c r="AD394" s="129"/>
      <c r="AE394" s="129"/>
    </row>
    <row r="395">
      <c r="A395" s="129"/>
      <c r="B395" s="129"/>
      <c r="C395" s="129"/>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c r="AC395" s="129"/>
      <c r="AD395" s="129"/>
      <c r="AE395" s="129"/>
    </row>
    <row r="396">
      <c r="A396" s="129"/>
      <c r="B396" s="129"/>
      <c r="C396" s="129"/>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c r="AC396" s="129"/>
      <c r="AD396" s="129"/>
      <c r="AE396" s="129"/>
    </row>
    <row r="397">
      <c r="A397" s="129"/>
      <c r="B397" s="129"/>
      <c r="C397" s="129"/>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c r="AC397" s="129"/>
      <c r="AD397" s="129"/>
      <c r="AE397" s="129"/>
    </row>
    <row r="398">
      <c r="A398" s="129"/>
      <c r="B398" s="129"/>
      <c r="C398" s="129"/>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c r="AC398" s="129"/>
      <c r="AD398" s="129"/>
      <c r="AE398" s="129"/>
    </row>
    <row r="399">
      <c r="A399" s="129"/>
      <c r="B399" s="129"/>
      <c r="C399" s="129"/>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c r="AC399" s="129"/>
      <c r="AD399" s="129"/>
      <c r="AE399" s="129"/>
    </row>
    <row r="400">
      <c r="A400" s="129"/>
      <c r="B400" s="129"/>
      <c r="C400" s="129"/>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c r="AC400" s="129"/>
      <c r="AD400" s="129"/>
      <c r="AE400" s="129"/>
    </row>
    <row r="401">
      <c r="A401" s="129"/>
      <c r="B401" s="129"/>
      <c r="C401" s="129"/>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c r="AC401" s="129"/>
      <c r="AD401" s="129"/>
      <c r="AE401" s="129"/>
    </row>
    <row r="402">
      <c r="A402" s="129"/>
      <c r="B402" s="129"/>
      <c r="C402" s="129"/>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c r="AC402" s="129"/>
      <c r="AD402" s="129"/>
      <c r="AE402" s="129"/>
    </row>
    <row r="403">
      <c r="A403" s="129"/>
      <c r="B403" s="129"/>
      <c r="C403" s="129"/>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c r="AC403" s="129"/>
      <c r="AD403" s="129"/>
      <c r="AE403" s="129"/>
    </row>
    <row r="404">
      <c r="A404" s="129"/>
      <c r="B404" s="129"/>
      <c r="C404" s="129"/>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c r="AC404" s="129"/>
      <c r="AD404" s="129"/>
      <c r="AE404" s="129"/>
    </row>
    <row r="405">
      <c r="A405" s="129"/>
      <c r="B405" s="129"/>
      <c r="C405" s="129"/>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c r="AC405" s="129"/>
      <c r="AD405" s="129"/>
      <c r="AE405" s="129"/>
    </row>
    <row r="406">
      <c r="A406" s="129"/>
      <c r="B406" s="129"/>
      <c r="C406" s="129"/>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c r="AC406" s="129"/>
      <c r="AD406" s="129"/>
      <c r="AE406" s="129"/>
    </row>
    <row r="407">
      <c r="A407" s="129"/>
      <c r="B407" s="129"/>
      <c r="C407" s="129"/>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c r="AC407" s="129"/>
      <c r="AD407" s="129"/>
      <c r="AE407" s="129"/>
    </row>
    <row r="408">
      <c r="A408" s="129"/>
      <c r="B408" s="129"/>
      <c r="C408" s="129"/>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c r="AC408" s="129"/>
      <c r="AD408" s="129"/>
      <c r="AE408" s="129"/>
    </row>
    <row r="409">
      <c r="A409" s="129"/>
      <c r="B409" s="129"/>
      <c r="C409" s="129"/>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c r="AC409" s="129"/>
      <c r="AD409" s="129"/>
      <c r="AE409" s="129"/>
    </row>
    <row r="410">
      <c r="A410" s="129"/>
      <c r="B410" s="129"/>
      <c r="C410" s="129"/>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c r="AC410" s="129"/>
      <c r="AD410" s="129"/>
      <c r="AE410" s="129"/>
    </row>
    <row r="411">
      <c r="A411" s="129"/>
      <c r="B411" s="129"/>
      <c r="C411" s="129"/>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c r="AC411" s="129"/>
      <c r="AD411" s="129"/>
      <c r="AE411" s="129"/>
    </row>
    <row r="412">
      <c r="A412" s="129"/>
      <c r="B412" s="129"/>
      <c r="C412" s="129"/>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c r="AC412" s="129"/>
      <c r="AD412" s="129"/>
      <c r="AE412" s="129"/>
    </row>
    <row r="413">
      <c r="A413" s="129"/>
      <c r="B413" s="129"/>
      <c r="C413" s="129"/>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c r="AC413" s="129"/>
      <c r="AD413" s="129"/>
      <c r="AE413" s="129"/>
    </row>
    <row r="414">
      <c r="A414" s="129"/>
      <c r="B414" s="129"/>
      <c r="C414" s="129"/>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c r="AC414" s="129"/>
      <c r="AD414" s="129"/>
      <c r="AE414" s="129"/>
    </row>
    <row r="415">
      <c r="A415" s="129"/>
      <c r="B415" s="129"/>
      <c r="C415" s="129"/>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c r="AC415" s="129"/>
      <c r="AD415" s="129"/>
      <c r="AE415" s="129"/>
    </row>
    <row r="416">
      <c r="A416" s="129"/>
      <c r="B416" s="129"/>
      <c r="C416" s="129"/>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c r="AC416" s="129"/>
      <c r="AD416" s="129"/>
      <c r="AE416" s="129"/>
    </row>
    <row r="417">
      <c r="A417" s="129"/>
      <c r="B417" s="129"/>
      <c r="C417" s="129"/>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c r="AC417" s="129"/>
      <c r="AD417" s="129"/>
      <c r="AE417" s="129"/>
    </row>
    <row r="418">
      <c r="A418" s="129"/>
      <c r="B418" s="129"/>
      <c r="C418" s="129"/>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c r="AC418" s="129"/>
      <c r="AD418" s="129"/>
      <c r="AE418" s="129"/>
    </row>
    <row r="419">
      <c r="A419" s="129"/>
      <c r="B419" s="129"/>
      <c r="C419" s="129"/>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c r="AC419" s="129"/>
      <c r="AD419" s="129"/>
      <c r="AE419" s="129"/>
    </row>
    <row r="420">
      <c r="A420" s="129"/>
      <c r="B420" s="129"/>
      <c r="C420" s="129"/>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c r="AC420" s="129"/>
      <c r="AD420" s="129"/>
      <c r="AE420" s="129"/>
    </row>
    <row r="421">
      <c r="A421" s="129"/>
      <c r="B421" s="129"/>
      <c r="C421" s="129"/>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c r="AC421" s="129"/>
      <c r="AD421" s="129"/>
      <c r="AE421" s="129"/>
    </row>
    <row r="422">
      <c r="A422" s="129"/>
      <c r="B422" s="129"/>
      <c r="C422" s="129"/>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c r="AC422" s="129"/>
      <c r="AD422" s="129"/>
      <c r="AE422" s="129"/>
    </row>
    <row r="423">
      <c r="A423" s="129"/>
      <c r="B423" s="129"/>
      <c r="C423" s="129"/>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c r="AC423" s="129"/>
      <c r="AD423" s="129"/>
      <c r="AE423" s="129"/>
    </row>
    <row r="424">
      <c r="A424" s="129"/>
      <c r="B424" s="129"/>
      <c r="C424" s="129"/>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c r="AC424" s="129"/>
      <c r="AD424" s="129"/>
      <c r="AE424" s="129"/>
    </row>
    <row r="425">
      <c r="A425" s="129"/>
      <c r="B425" s="129"/>
      <c r="C425" s="129"/>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c r="AC425" s="129"/>
      <c r="AD425" s="129"/>
      <c r="AE425" s="129"/>
    </row>
    <row r="426">
      <c r="A426" s="129"/>
      <c r="B426" s="129"/>
      <c r="C426" s="129"/>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c r="AC426" s="129"/>
      <c r="AD426" s="129"/>
      <c r="AE426" s="129"/>
    </row>
    <row r="427">
      <c r="A427" s="129"/>
      <c r="B427" s="129"/>
      <c r="C427" s="129"/>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c r="AC427" s="129"/>
      <c r="AD427" s="129"/>
      <c r="AE427" s="129"/>
    </row>
    <row r="428">
      <c r="A428" s="129"/>
      <c r="B428" s="129"/>
      <c r="C428" s="129"/>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c r="AC428" s="129"/>
      <c r="AD428" s="129"/>
      <c r="AE428" s="129"/>
    </row>
    <row r="429">
      <c r="A429" s="129"/>
      <c r="B429" s="129"/>
      <c r="C429" s="129"/>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c r="AC429" s="129"/>
      <c r="AD429" s="129"/>
      <c r="AE429" s="129"/>
    </row>
    <row r="430">
      <c r="A430" s="129"/>
      <c r="B430" s="129"/>
      <c r="C430" s="129"/>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c r="AC430" s="129"/>
      <c r="AD430" s="129"/>
      <c r="AE430" s="129"/>
    </row>
    <row r="431">
      <c r="A431" s="129"/>
      <c r="B431" s="129"/>
      <c r="C431" s="129"/>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c r="AC431" s="129"/>
      <c r="AD431" s="129"/>
      <c r="AE431" s="129"/>
    </row>
    <row r="432">
      <c r="A432" s="129"/>
      <c r="B432" s="129"/>
      <c r="C432" s="129"/>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c r="AC432" s="129"/>
      <c r="AD432" s="129"/>
      <c r="AE432" s="129"/>
    </row>
    <row r="433">
      <c r="A433" s="129"/>
      <c r="B433" s="129"/>
      <c r="C433" s="129"/>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c r="AC433" s="129"/>
      <c r="AD433" s="129"/>
      <c r="AE433" s="129"/>
    </row>
    <row r="434">
      <c r="A434" s="129"/>
      <c r="B434" s="129"/>
      <c r="C434" s="129"/>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c r="AC434" s="129"/>
      <c r="AD434" s="129"/>
      <c r="AE434" s="129"/>
    </row>
    <row r="435">
      <c r="A435" s="129"/>
      <c r="B435" s="129"/>
      <c r="C435" s="129"/>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c r="AC435" s="129"/>
      <c r="AD435" s="129"/>
      <c r="AE435" s="129"/>
    </row>
    <row r="436">
      <c r="A436" s="129"/>
      <c r="B436" s="129"/>
      <c r="C436" s="129"/>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c r="AC436" s="129"/>
      <c r="AD436" s="129"/>
      <c r="AE436" s="129"/>
    </row>
    <row r="437">
      <c r="A437" s="129"/>
      <c r="B437" s="129"/>
      <c r="C437" s="129"/>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c r="AC437" s="129"/>
      <c r="AD437" s="129"/>
      <c r="AE437" s="129"/>
    </row>
    <row r="438">
      <c r="A438" s="129"/>
      <c r="B438" s="129"/>
      <c r="C438" s="129"/>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c r="AC438" s="129"/>
      <c r="AD438" s="129"/>
      <c r="AE438" s="129"/>
    </row>
    <row r="439">
      <c r="A439" s="129"/>
      <c r="B439" s="129"/>
      <c r="C439" s="129"/>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c r="AC439" s="129"/>
      <c r="AD439" s="129"/>
      <c r="AE439" s="129"/>
    </row>
    <row r="440">
      <c r="A440" s="129"/>
      <c r="B440" s="129"/>
      <c r="C440" s="129"/>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c r="AC440" s="129"/>
      <c r="AD440" s="129"/>
      <c r="AE440" s="129"/>
    </row>
    <row r="441">
      <c r="A441" s="129"/>
      <c r="B441" s="129"/>
      <c r="C441" s="129"/>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c r="AC441" s="129"/>
      <c r="AD441" s="129"/>
      <c r="AE441" s="129"/>
    </row>
    <row r="442">
      <c r="A442" s="129"/>
      <c r="B442" s="129"/>
      <c r="C442" s="129"/>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c r="AC442" s="129"/>
      <c r="AD442" s="129"/>
      <c r="AE442" s="129"/>
    </row>
    <row r="443">
      <c r="A443" s="129"/>
      <c r="B443" s="129"/>
      <c r="C443" s="129"/>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c r="AC443" s="129"/>
      <c r="AD443" s="129"/>
      <c r="AE443" s="129"/>
    </row>
    <row r="444">
      <c r="A444" s="129"/>
      <c r="B444" s="129"/>
      <c r="C444" s="129"/>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c r="AC444" s="129"/>
      <c r="AD444" s="129"/>
      <c r="AE444" s="129"/>
    </row>
    <row r="445">
      <c r="A445" s="129"/>
      <c r="B445" s="129"/>
      <c r="C445" s="129"/>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c r="AC445" s="129"/>
      <c r="AD445" s="129"/>
      <c r="AE445" s="129"/>
    </row>
    <row r="446">
      <c r="A446" s="129"/>
      <c r="B446" s="129"/>
      <c r="C446" s="129"/>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c r="AC446" s="129"/>
      <c r="AD446" s="129"/>
      <c r="AE446" s="129"/>
    </row>
    <row r="447">
      <c r="A447" s="129"/>
      <c r="B447" s="129"/>
      <c r="C447" s="129"/>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c r="AC447" s="129"/>
      <c r="AD447" s="129"/>
      <c r="AE447" s="129"/>
    </row>
    <row r="448">
      <c r="A448" s="129"/>
      <c r="B448" s="129"/>
      <c r="C448" s="129"/>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c r="AC448" s="129"/>
      <c r="AD448" s="129"/>
      <c r="AE448" s="129"/>
    </row>
    <row r="449">
      <c r="A449" s="129"/>
      <c r="B449" s="129"/>
      <c r="C449" s="129"/>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c r="AC449" s="129"/>
      <c r="AD449" s="129"/>
      <c r="AE449" s="129"/>
    </row>
    <row r="450">
      <c r="A450" s="129"/>
      <c r="B450" s="129"/>
      <c r="C450" s="129"/>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c r="AC450" s="129"/>
      <c r="AD450" s="129"/>
      <c r="AE450" s="129"/>
    </row>
    <row r="451">
      <c r="A451" s="129"/>
      <c r="B451" s="129"/>
      <c r="C451" s="129"/>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c r="AC451" s="129"/>
      <c r="AD451" s="129"/>
      <c r="AE451" s="129"/>
    </row>
    <row r="452">
      <c r="A452" s="129"/>
      <c r="B452" s="129"/>
      <c r="C452" s="129"/>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c r="AC452" s="129"/>
      <c r="AD452" s="129"/>
      <c r="AE452" s="129"/>
    </row>
    <row r="453">
      <c r="A453" s="129"/>
      <c r="B453" s="129"/>
      <c r="C453" s="129"/>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c r="AC453" s="129"/>
      <c r="AD453" s="129"/>
      <c r="AE453" s="129"/>
    </row>
    <row r="454">
      <c r="A454" s="129"/>
      <c r="B454" s="129"/>
      <c r="C454" s="129"/>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c r="AC454" s="129"/>
      <c r="AD454" s="129"/>
      <c r="AE454" s="129"/>
    </row>
    <row r="455">
      <c r="A455" s="129"/>
      <c r="B455" s="129"/>
      <c r="C455" s="129"/>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c r="AC455" s="129"/>
      <c r="AD455" s="129"/>
      <c r="AE455" s="129"/>
    </row>
    <row r="456">
      <c r="A456" s="129"/>
      <c r="B456" s="129"/>
      <c r="C456" s="129"/>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c r="AC456" s="129"/>
      <c r="AD456" s="129"/>
      <c r="AE456" s="129"/>
    </row>
    <row r="457">
      <c r="A457" s="129"/>
      <c r="B457" s="129"/>
      <c r="C457" s="129"/>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c r="AC457" s="129"/>
      <c r="AD457" s="129"/>
      <c r="AE457" s="129"/>
    </row>
    <row r="458">
      <c r="A458" s="129"/>
      <c r="B458" s="129"/>
      <c r="C458" s="129"/>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c r="AC458" s="129"/>
      <c r="AD458" s="129"/>
      <c r="AE458" s="129"/>
    </row>
    <row r="459">
      <c r="A459" s="129"/>
      <c r="B459" s="129"/>
      <c r="C459" s="129"/>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c r="AC459" s="129"/>
      <c r="AD459" s="129"/>
      <c r="AE459" s="129"/>
    </row>
    <row r="460">
      <c r="A460" s="129"/>
      <c r="B460" s="129"/>
      <c r="C460" s="129"/>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c r="AC460" s="129"/>
      <c r="AD460" s="129"/>
      <c r="AE460" s="129"/>
    </row>
    <row r="461">
      <c r="A461" s="129"/>
      <c r="B461" s="129"/>
      <c r="C461" s="129"/>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c r="AC461" s="129"/>
      <c r="AD461" s="129"/>
      <c r="AE461" s="129"/>
    </row>
    <row r="462">
      <c r="A462" s="129"/>
      <c r="B462" s="129"/>
      <c r="C462" s="129"/>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c r="AC462" s="129"/>
      <c r="AD462" s="129"/>
      <c r="AE462" s="129"/>
    </row>
    <row r="463">
      <c r="A463" s="129"/>
      <c r="B463" s="129"/>
      <c r="C463" s="129"/>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c r="AC463" s="129"/>
      <c r="AD463" s="129"/>
      <c r="AE463" s="129"/>
    </row>
    <row r="464">
      <c r="A464" s="129"/>
      <c r="B464" s="129"/>
      <c r="C464" s="129"/>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c r="AC464" s="129"/>
      <c r="AD464" s="129"/>
      <c r="AE464" s="129"/>
    </row>
    <row r="465">
      <c r="A465" s="129"/>
      <c r="B465" s="129"/>
      <c r="C465" s="129"/>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c r="AC465" s="129"/>
      <c r="AD465" s="129"/>
      <c r="AE465" s="129"/>
    </row>
    <row r="466">
      <c r="A466" s="129"/>
      <c r="B466" s="129"/>
      <c r="C466" s="129"/>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c r="AC466" s="129"/>
      <c r="AD466" s="129"/>
      <c r="AE466" s="129"/>
    </row>
    <row r="467">
      <c r="A467" s="129"/>
      <c r="B467" s="129"/>
      <c r="C467" s="129"/>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c r="AC467" s="129"/>
      <c r="AD467" s="129"/>
      <c r="AE467" s="129"/>
    </row>
    <row r="468">
      <c r="A468" s="129"/>
      <c r="B468" s="129"/>
      <c r="C468" s="129"/>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c r="AC468" s="129"/>
      <c r="AD468" s="129"/>
      <c r="AE468" s="129"/>
    </row>
    <row r="469">
      <c r="A469" s="129"/>
      <c r="B469" s="129"/>
      <c r="C469" s="129"/>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c r="AC469" s="129"/>
      <c r="AD469" s="129"/>
      <c r="AE469" s="129"/>
    </row>
    <row r="470">
      <c r="A470" s="129"/>
      <c r="B470" s="129"/>
      <c r="C470" s="129"/>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c r="AC470" s="129"/>
      <c r="AD470" s="129"/>
      <c r="AE470" s="129"/>
    </row>
    <row r="471">
      <c r="A471" s="129"/>
      <c r="B471" s="129"/>
      <c r="C471" s="129"/>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c r="AC471" s="129"/>
      <c r="AD471" s="129"/>
      <c r="AE471" s="129"/>
    </row>
    <row r="472">
      <c r="A472" s="129"/>
      <c r="B472" s="129"/>
      <c r="C472" s="129"/>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c r="AC472" s="129"/>
      <c r="AD472" s="129"/>
      <c r="AE472" s="129"/>
    </row>
    <row r="473">
      <c r="A473" s="129"/>
      <c r="B473" s="129"/>
      <c r="C473" s="129"/>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c r="AC473" s="129"/>
      <c r="AD473" s="129"/>
      <c r="AE473" s="129"/>
    </row>
    <row r="474">
      <c r="A474" s="129"/>
      <c r="B474" s="129"/>
      <c r="C474" s="129"/>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c r="AC474" s="129"/>
      <c r="AD474" s="129"/>
      <c r="AE474" s="129"/>
    </row>
    <row r="475">
      <c r="A475" s="129"/>
      <c r="B475" s="129"/>
      <c r="C475" s="129"/>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c r="AC475" s="129"/>
      <c r="AD475" s="129"/>
      <c r="AE475" s="129"/>
    </row>
    <row r="476">
      <c r="A476" s="129"/>
      <c r="B476" s="129"/>
      <c r="C476" s="129"/>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c r="AC476" s="129"/>
      <c r="AD476" s="129"/>
      <c r="AE476" s="129"/>
    </row>
    <row r="477">
      <c r="A477" s="129"/>
      <c r="B477" s="129"/>
      <c r="C477" s="129"/>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c r="AC477" s="129"/>
      <c r="AD477" s="129"/>
      <c r="AE477" s="129"/>
    </row>
    <row r="478">
      <c r="A478" s="129"/>
      <c r="B478" s="129"/>
      <c r="C478" s="129"/>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c r="AC478" s="129"/>
      <c r="AD478" s="129"/>
      <c r="AE478" s="129"/>
    </row>
    <row r="479">
      <c r="A479" s="129"/>
      <c r="B479" s="129"/>
      <c r="C479" s="129"/>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c r="AC479" s="129"/>
      <c r="AD479" s="129"/>
      <c r="AE479" s="129"/>
    </row>
    <row r="480">
      <c r="A480" s="129"/>
      <c r="B480" s="129"/>
      <c r="C480" s="129"/>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c r="AC480" s="129"/>
      <c r="AD480" s="129"/>
      <c r="AE480" s="129"/>
    </row>
    <row r="481">
      <c r="A481" s="129"/>
      <c r="B481" s="129"/>
      <c r="C481" s="129"/>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c r="AC481" s="129"/>
      <c r="AD481" s="129"/>
      <c r="AE481" s="129"/>
    </row>
    <row r="482">
      <c r="A482" s="129"/>
      <c r="B482" s="129"/>
      <c r="C482" s="129"/>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c r="AC482" s="129"/>
      <c r="AD482" s="129"/>
      <c r="AE482" s="129"/>
    </row>
    <row r="483">
      <c r="A483" s="129"/>
      <c r="B483" s="129"/>
      <c r="C483" s="129"/>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c r="AC483" s="129"/>
      <c r="AD483" s="129"/>
      <c r="AE483" s="129"/>
    </row>
    <row r="484">
      <c r="A484" s="129"/>
      <c r="B484" s="129"/>
      <c r="C484" s="129"/>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c r="AC484" s="129"/>
      <c r="AD484" s="129"/>
      <c r="AE484" s="129"/>
    </row>
    <row r="485">
      <c r="A485" s="129"/>
      <c r="B485" s="129"/>
      <c r="C485" s="129"/>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c r="AC485" s="129"/>
      <c r="AD485" s="129"/>
      <c r="AE485" s="129"/>
    </row>
    <row r="486">
      <c r="A486" s="129"/>
      <c r="B486" s="129"/>
      <c r="C486" s="129"/>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c r="AC486" s="129"/>
      <c r="AD486" s="129"/>
      <c r="AE486" s="129"/>
    </row>
    <row r="487">
      <c r="A487" s="129"/>
      <c r="B487" s="129"/>
      <c r="C487" s="129"/>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c r="AC487" s="129"/>
      <c r="AD487" s="129"/>
      <c r="AE487" s="129"/>
    </row>
    <row r="488">
      <c r="A488" s="129"/>
      <c r="B488" s="129"/>
      <c r="C488" s="129"/>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c r="AC488" s="129"/>
      <c r="AD488" s="129"/>
      <c r="AE488" s="129"/>
    </row>
    <row r="489">
      <c r="A489" s="129"/>
      <c r="B489" s="129"/>
      <c r="C489" s="129"/>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c r="AC489" s="129"/>
      <c r="AD489" s="129"/>
      <c r="AE489" s="129"/>
    </row>
    <row r="490">
      <c r="A490" s="129"/>
      <c r="B490" s="129"/>
      <c r="C490" s="129"/>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c r="AC490" s="129"/>
      <c r="AD490" s="129"/>
      <c r="AE490" s="129"/>
    </row>
    <row r="491">
      <c r="A491" s="129"/>
      <c r="B491" s="129"/>
      <c r="C491" s="129"/>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c r="AC491" s="129"/>
      <c r="AD491" s="129"/>
      <c r="AE491" s="129"/>
    </row>
    <row r="492">
      <c r="A492" s="129"/>
      <c r="B492" s="129"/>
      <c r="C492" s="129"/>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c r="AC492" s="129"/>
      <c r="AD492" s="129"/>
      <c r="AE492" s="129"/>
    </row>
    <row r="493">
      <c r="A493" s="129"/>
      <c r="B493" s="129"/>
      <c r="C493" s="129"/>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c r="AC493" s="129"/>
      <c r="AD493" s="129"/>
      <c r="AE493" s="129"/>
    </row>
    <row r="494">
      <c r="A494" s="129"/>
      <c r="B494" s="129"/>
      <c r="C494" s="129"/>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c r="AC494" s="129"/>
      <c r="AD494" s="129"/>
      <c r="AE494" s="129"/>
    </row>
    <row r="495">
      <c r="A495" s="129"/>
      <c r="B495" s="129"/>
      <c r="C495" s="129"/>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c r="AC495" s="129"/>
      <c r="AD495" s="129"/>
      <c r="AE495" s="129"/>
    </row>
    <row r="496">
      <c r="A496" s="129"/>
      <c r="B496" s="129"/>
      <c r="C496" s="129"/>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c r="AC496" s="129"/>
      <c r="AD496" s="129"/>
      <c r="AE496" s="129"/>
    </row>
    <row r="497">
      <c r="A497" s="129"/>
      <c r="B497" s="129"/>
      <c r="C497" s="129"/>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c r="AC497" s="129"/>
      <c r="AD497" s="129"/>
      <c r="AE497" s="129"/>
    </row>
    <row r="498">
      <c r="A498" s="129"/>
      <c r="B498" s="129"/>
      <c r="C498" s="129"/>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c r="AC498" s="129"/>
      <c r="AD498" s="129"/>
      <c r="AE498" s="129"/>
    </row>
    <row r="499">
      <c r="A499" s="129"/>
      <c r="B499" s="129"/>
      <c r="C499" s="129"/>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c r="AC499" s="129"/>
      <c r="AD499" s="129"/>
      <c r="AE499" s="129"/>
    </row>
    <row r="500">
      <c r="A500" s="129"/>
      <c r="B500" s="129"/>
      <c r="C500" s="129"/>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c r="AC500" s="129"/>
      <c r="AD500" s="129"/>
      <c r="AE500" s="129"/>
    </row>
    <row r="501">
      <c r="A501" s="129"/>
      <c r="B501" s="129"/>
      <c r="C501" s="129"/>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c r="AC501" s="129"/>
      <c r="AD501" s="129"/>
      <c r="AE501" s="129"/>
    </row>
    <row r="502">
      <c r="A502" s="129"/>
      <c r="B502" s="129"/>
      <c r="C502" s="129"/>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c r="AC502" s="129"/>
      <c r="AD502" s="129"/>
      <c r="AE502" s="129"/>
    </row>
    <row r="503">
      <c r="A503" s="129"/>
      <c r="B503" s="129"/>
      <c r="C503" s="129"/>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c r="AC503" s="129"/>
      <c r="AD503" s="129"/>
      <c r="AE503" s="129"/>
    </row>
    <row r="504">
      <c r="A504" s="129"/>
      <c r="B504" s="129"/>
      <c r="C504" s="129"/>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c r="AC504" s="129"/>
      <c r="AD504" s="129"/>
      <c r="AE504" s="129"/>
    </row>
    <row r="505">
      <c r="A505" s="129"/>
      <c r="B505" s="129"/>
      <c r="C505" s="129"/>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c r="AC505" s="129"/>
      <c r="AD505" s="129"/>
      <c r="AE505" s="129"/>
    </row>
    <row r="506">
      <c r="A506" s="129"/>
      <c r="B506" s="129"/>
      <c r="C506" s="129"/>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c r="AC506" s="129"/>
      <c r="AD506" s="129"/>
      <c r="AE506" s="129"/>
    </row>
    <row r="507">
      <c r="A507" s="129"/>
      <c r="B507" s="129"/>
      <c r="C507" s="129"/>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c r="AC507" s="129"/>
      <c r="AD507" s="129"/>
      <c r="AE507" s="129"/>
    </row>
    <row r="508">
      <c r="A508" s="129"/>
      <c r="B508" s="129"/>
      <c r="C508" s="129"/>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c r="AC508" s="129"/>
      <c r="AD508" s="129"/>
      <c r="AE508" s="129"/>
    </row>
    <row r="509">
      <c r="A509" s="129"/>
      <c r="B509" s="129"/>
      <c r="C509" s="129"/>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c r="AC509" s="129"/>
      <c r="AD509" s="129"/>
      <c r="AE509" s="129"/>
    </row>
    <row r="510">
      <c r="A510" s="129"/>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row>
    <row r="511">
      <c r="A511" s="129"/>
      <c r="B511" s="129"/>
      <c r="C511" s="129"/>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c r="AC511" s="129"/>
      <c r="AD511" s="129"/>
      <c r="AE511" s="129"/>
    </row>
    <row r="512">
      <c r="A512" s="129"/>
      <c r="B512" s="129"/>
      <c r="C512" s="129"/>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c r="AC512" s="129"/>
      <c r="AD512" s="129"/>
      <c r="AE512" s="129"/>
    </row>
    <row r="513">
      <c r="A513" s="129"/>
      <c r="B513" s="129"/>
      <c r="C513" s="129"/>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c r="AC513" s="129"/>
      <c r="AD513" s="129"/>
      <c r="AE513" s="129"/>
    </row>
    <row r="514">
      <c r="A514" s="129"/>
      <c r="B514" s="129"/>
      <c r="C514" s="129"/>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c r="AC514" s="129"/>
      <c r="AD514" s="129"/>
      <c r="AE514" s="129"/>
    </row>
    <row r="515">
      <c r="A515" s="129"/>
      <c r="B515" s="129"/>
      <c r="C515" s="129"/>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c r="AC515" s="129"/>
      <c r="AD515" s="129"/>
      <c r="AE515" s="129"/>
    </row>
    <row r="516">
      <c r="A516" s="129"/>
      <c r="B516" s="129"/>
      <c r="C516" s="129"/>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c r="AC516" s="129"/>
      <c r="AD516" s="129"/>
      <c r="AE516" s="129"/>
    </row>
    <row r="517">
      <c r="A517" s="129"/>
      <c r="B517" s="129"/>
      <c r="C517" s="129"/>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c r="AC517" s="129"/>
      <c r="AD517" s="129"/>
      <c r="AE517" s="129"/>
    </row>
    <row r="518">
      <c r="A518" s="129"/>
      <c r="B518" s="129"/>
      <c r="C518" s="129"/>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c r="AC518" s="129"/>
      <c r="AD518" s="129"/>
      <c r="AE518" s="129"/>
    </row>
    <row r="519">
      <c r="A519" s="129"/>
      <c r="B519" s="129"/>
      <c r="C519" s="129"/>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c r="AC519" s="129"/>
      <c r="AD519" s="129"/>
      <c r="AE519" s="129"/>
    </row>
    <row r="520">
      <c r="A520" s="129"/>
      <c r="B520" s="129"/>
      <c r="C520" s="129"/>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c r="AC520" s="129"/>
      <c r="AD520" s="129"/>
      <c r="AE520" s="129"/>
    </row>
    <row r="521">
      <c r="A521" s="129"/>
      <c r="B521" s="129"/>
      <c r="C521" s="129"/>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c r="AC521" s="129"/>
      <c r="AD521" s="129"/>
      <c r="AE521" s="129"/>
    </row>
    <row r="522">
      <c r="A522" s="129"/>
      <c r="B522" s="129"/>
      <c r="C522" s="129"/>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c r="AC522" s="129"/>
      <c r="AD522" s="129"/>
      <c r="AE522" s="129"/>
    </row>
    <row r="523">
      <c r="A523" s="129"/>
      <c r="B523" s="129"/>
      <c r="C523" s="129"/>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c r="AC523" s="129"/>
      <c r="AD523" s="129"/>
      <c r="AE523" s="129"/>
    </row>
    <row r="524">
      <c r="A524" s="129"/>
      <c r="B524" s="129"/>
      <c r="C524" s="129"/>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c r="AC524" s="129"/>
      <c r="AD524" s="129"/>
      <c r="AE524" s="129"/>
    </row>
    <row r="525">
      <c r="A525" s="129"/>
      <c r="B525" s="129"/>
      <c r="C525" s="129"/>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c r="AC525" s="129"/>
      <c r="AD525" s="129"/>
      <c r="AE525" s="129"/>
    </row>
    <row r="526">
      <c r="A526" s="129"/>
      <c r="B526" s="129"/>
      <c r="C526" s="129"/>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c r="AC526" s="129"/>
      <c r="AD526" s="129"/>
      <c r="AE526" s="129"/>
    </row>
    <row r="527">
      <c r="A527" s="129"/>
      <c r="B527" s="129"/>
      <c r="C527" s="129"/>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c r="AC527" s="129"/>
      <c r="AD527" s="129"/>
      <c r="AE527" s="129"/>
    </row>
    <row r="528">
      <c r="A528" s="129"/>
      <c r="B528" s="129"/>
      <c r="C528" s="129"/>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c r="AC528" s="129"/>
      <c r="AD528" s="129"/>
      <c r="AE528" s="129"/>
    </row>
    <row r="529">
      <c r="A529" s="129"/>
      <c r="B529" s="129"/>
      <c r="C529" s="129"/>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c r="AC529" s="129"/>
      <c r="AD529" s="129"/>
      <c r="AE529" s="129"/>
    </row>
    <row r="530">
      <c r="A530" s="129"/>
      <c r="B530" s="129"/>
      <c r="C530" s="129"/>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c r="AC530" s="129"/>
      <c r="AD530" s="129"/>
      <c r="AE530" s="129"/>
    </row>
    <row r="531">
      <c r="A531" s="129"/>
      <c r="B531" s="129"/>
      <c r="C531" s="129"/>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c r="AC531" s="129"/>
      <c r="AD531" s="129"/>
      <c r="AE531" s="129"/>
    </row>
    <row r="532">
      <c r="A532" s="129"/>
      <c r="B532" s="129"/>
      <c r="C532" s="129"/>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c r="AC532" s="129"/>
      <c r="AD532" s="129"/>
      <c r="AE532" s="129"/>
    </row>
    <row r="533">
      <c r="A533" s="129"/>
      <c r="B533" s="129"/>
      <c r="C533" s="129"/>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c r="AC533" s="129"/>
      <c r="AD533" s="129"/>
      <c r="AE533" s="129"/>
    </row>
    <row r="534">
      <c r="A534" s="129"/>
      <c r="B534" s="129"/>
      <c r="C534" s="129"/>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c r="AC534" s="129"/>
      <c r="AD534" s="129"/>
      <c r="AE534" s="129"/>
    </row>
    <row r="535">
      <c r="A535" s="129"/>
      <c r="B535" s="129"/>
      <c r="C535" s="129"/>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c r="AC535" s="129"/>
      <c r="AD535" s="129"/>
      <c r="AE535" s="129"/>
    </row>
    <row r="536">
      <c r="A536" s="129"/>
      <c r="B536" s="129"/>
      <c r="C536" s="129"/>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c r="AC536" s="129"/>
      <c r="AD536" s="129"/>
      <c r="AE536" s="129"/>
    </row>
    <row r="537">
      <c r="A537" s="129"/>
      <c r="B537" s="129"/>
      <c r="C537" s="129"/>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c r="AC537" s="129"/>
      <c r="AD537" s="129"/>
      <c r="AE537" s="129"/>
    </row>
    <row r="538">
      <c r="A538" s="129"/>
      <c r="B538" s="129"/>
      <c r="C538" s="129"/>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c r="AC538" s="129"/>
      <c r="AD538" s="129"/>
      <c r="AE538" s="129"/>
    </row>
    <row r="539">
      <c r="A539" s="129"/>
      <c r="B539" s="129"/>
      <c r="C539" s="129"/>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c r="AC539" s="129"/>
      <c r="AD539" s="129"/>
      <c r="AE539" s="129"/>
    </row>
    <row r="540">
      <c r="A540" s="129"/>
      <c r="B540" s="129"/>
      <c r="C540" s="129"/>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c r="AC540" s="129"/>
      <c r="AD540" s="129"/>
      <c r="AE540" s="129"/>
    </row>
    <row r="541">
      <c r="A541" s="129"/>
      <c r="B541" s="129"/>
      <c r="C541" s="129"/>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c r="AC541" s="129"/>
      <c r="AD541" s="129"/>
      <c r="AE541" s="129"/>
    </row>
    <row r="542">
      <c r="A542" s="129"/>
      <c r="B542" s="129"/>
      <c r="C542" s="129"/>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c r="AC542" s="129"/>
      <c r="AD542" s="129"/>
      <c r="AE542" s="129"/>
    </row>
    <row r="543">
      <c r="A543" s="129"/>
      <c r="B543" s="129"/>
      <c r="C543" s="129"/>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c r="AC543" s="129"/>
      <c r="AD543" s="129"/>
      <c r="AE543" s="129"/>
    </row>
    <row r="544">
      <c r="A544" s="129"/>
      <c r="B544" s="129"/>
      <c r="C544" s="129"/>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c r="AC544" s="129"/>
      <c r="AD544" s="129"/>
      <c r="AE544" s="129"/>
    </row>
    <row r="545">
      <c r="A545" s="129"/>
      <c r="B545" s="129"/>
      <c r="C545" s="129"/>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c r="AC545" s="129"/>
      <c r="AD545" s="129"/>
      <c r="AE545" s="129"/>
    </row>
    <row r="546">
      <c r="A546" s="129"/>
      <c r="B546" s="129"/>
      <c r="C546" s="129"/>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c r="AC546" s="129"/>
      <c r="AD546" s="129"/>
      <c r="AE546" s="129"/>
    </row>
    <row r="547">
      <c r="A547" s="129"/>
      <c r="B547" s="129"/>
      <c r="C547" s="129"/>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c r="AC547" s="129"/>
      <c r="AD547" s="129"/>
      <c r="AE547" s="129"/>
    </row>
    <row r="548">
      <c r="A548" s="129"/>
      <c r="B548" s="129"/>
      <c r="C548" s="129"/>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c r="AC548" s="129"/>
      <c r="AD548" s="129"/>
      <c r="AE548" s="129"/>
    </row>
    <row r="549">
      <c r="A549" s="129"/>
      <c r="B549" s="129"/>
      <c r="C549" s="129"/>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c r="AC549" s="129"/>
      <c r="AD549" s="129"/>
      <c r="AE549" s="129"/>
    </row>
    <row r="550">
      <c r="A550" s="129"/>
      <c r="B550" s="129"/>
      <c r="C550" s="129"/>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c r="AC550" s="129"/>
      <c r="AD550" s="129"/>
      <c r="AE550" s="129"/>
    </row>
    <row r="551">
      <c r="A551" s="129"/>
      <c r="B551" s="129"/>
      <c r="C551" s="129"/>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c r="AC551" s="129"/>
      <c r="AD551" s="129"/>
      <c r="AE551" s="129"/>
    </row>
    <row r="552">
      <c r="A552" s="129"/>
      <c r="B552" s="129"/>
      <c r="C552" s="129"/>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c r="AC552" s="129"/>
      <c r="AD552" s="129"/>
      <c r="AE552" s="129"/>
    </row>
    <row r="553">
      <c r="A553" s="129"/>
      <c r="B553" s="129"/>
      <c r="C553" s="129"/>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row>
    <row r="554">
      <c r="A554" s="129"/>
      <c r="B554" s="129"/>
      <c r="C554" s="129"/>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row>
    <row r="555">
      <c r="A555" s="129"/>
      <c r="B555" s="129"/>
      <c r="C555" s="129"/>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c r="AC555" s="129"/>
      <c r="AD555" s="129"/>
      <c r="AE555" s="129"/>
    </row>
    <row r="556">
      <c r="A556" s="129"/>
      <c r="B556" s="129"/>
      <c r="C556" s="129"/>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c r="AC556" s="129"/>
      <c r="AD556" s="129"/>
      <c r="AE556" s="129"/>
    </row>
    <row r="557">
      <c r="A557" s="129"/>
      <c r="B557" s="129"/>
      <c r="C557" s="129"/>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c r="AC557" s="129"/>
      <c r="AD557" s="129"/>
      <c r="AE557" s="129"/>
    </row>
    <row r="558">
      <c r="A558" s="129"/>
      <c r="B558" s="129"/>
      <c r="C558" s="129"/>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c r="AC558" s="129"/>
      <c r="AD558" s="129"/>
      <c r="AE558" s="129"/>
    </row>
    <row r="559">
      <c r="A559" s="129"/>
      <c r="B559" s="129"/>
      <c r="C559" s="129"/>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c r="AC559" s="129"/>
      <c r="AD559" s="129"/>
      <c r="AE559" s="129"/>
    </row>
    <row r="560">
      <c r="A560" s="129"/>
      <c r="B560" s="129"/>
      <c r="C560" s="129"/>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c r="AC560" s="129"/>
      <c r="AD560" s="129"/>
      <c r="AE560" s="129"/>
    </row>
    <row r="561">
      <c r="A561" s="129"/>
      <c r="B561" s="129"/>
      <c r="C561" s="129"/>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c r="AC561" s="129"/>
      <c r="AD561" s="129"/>
      <c r="AE561" s="129"/>
    </row>
    <row r="562">
      <c r="A562" s="129"/>
      <c r="B562" s="129"/>
      <c r="C562" s="129"/>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c r="AC562" s="129"/>
      <c r="AD562" s="129"/>
      <c r="AE562" s="129"/>
    </row>
    <row r="563">
      <c r="A563" s="129"/>
      <c r="B563" s="129"/>
      <c r="C563" s="129"/>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c r="AC563" s="129"/>
      <c r="AD563" s="129"/>
      <c r="AE563" s="129"/>
    </row>
    <row r="564">
      <c r="A564" s="129"/>
      <c r="B564" s="129"/>
      <c r="C564" s="129"/>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c r="AC564" s="129"/>
      <c r="AD564" s="129"/>
      <c r="AE564" s="129"/>
    </row>
    <row r="565">
      <c r="A565" s="129"/>
      <c r="B565" s="129"/>
      <c r="C565" s="129"/>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c r="AC565" s="129"/>
      <c r="AD565" s="129"/>
      <c r="AE565" s="129"/>
    </row>
    <row r="566">
      <c r="A566" s="129"/>
      <c r="B566" s="129"/>
      <c r="C566" s="129"/>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c r="AC566" s="129"/>
      <c r="AD566" s="129"/>
      <c r="AE566" s="129"/>
    </row>
    <row r="567">
      <c r="A567" s="129"/>
      <c r="B567" s="129"/>
      <c r="C567" s="129"/>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c r="AC567" s="129"/>
      <c r="AD567" s="129"/>
      <c r="AE567" s="129"/>
    </row>
    <row r="568">
      <c r="A568" s="129"/>
      <c r="B568" s="129"/>
      <c r="C568" s="129"/>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c r="AC568" s="129"/>
      <c r="AD568" s="129"/>
      <c r="AE568" s="129"/>
    </row>
    <row r="569">
      <c r="A569" s="129"/>
      <c r="B569" s="129"/>
      <c r="C569" s="129"/>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c r="AC569" s="129"/>
      <c r="AD569" s="129"/>
      <c r="AE569" s="129"/>
    </row>
    <row r="570">
      <c r="A570" s="129"/>
      <c r="B570" s="129"/>
      <c r="C570" s="129"/>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c r="AC570" s="129"/>
      <c r="AD570" s="129"/>
      <c r="AE570" s="129"/>
    </row>
    <row r="571">
      <c r="A571" s="129"/>
      <c r="B571" s="129"/>
      <c r="C571" s="129"/>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c r="AC571" s="129"/>
      <c r="AD571" s="129"/>
      <c r="AE571" s="129"/>
    </row>
    <row r="572">
      <c r="A572" s="129"/>
      <c r="B572" s="129"/>
      <c r="C572" s="129"/>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c r="AC572" s="129"/>
      <c r="AD572" s="129"/>
      <c r="AE572" s="129"/>
    </row>
    <row r="573">
      <c r="A573" s="129"/>
      <c r="B573" s="129"/>
      <c r="C573" s="129"/>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c r="AC573" s="129"/>
      <c r="AD573" s="129"/>
      <c r="AE573" s="129"/>
    </row>
    <row r="574">
      <c r="A574" s="129"/>
      <c r="B574" s="129"/>
      <c r="C574" s="129"/>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c r="AC574" s="129"/>
      <c r="AD574" s="129"/>
      <c r="AE574" s="129"/>
    </row>
    <row r="575">
      <c r="A575" s="129"/>
      <c r="B575" s="129"/>
      <c r="C575" s="129"/>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c r="AC575" s="129"/>
      <c r="AD575" s="129"/>
      <c r="AE575" s="129"/>
    </row>
    <row r="576">
      <c r="A576" s="129"/>
      <c r="B576" s="129"/>
      <c r="C576" s="129"/>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c r="AC576" s="129"/>
      <c r="AD576" s="129"/>
      <c r="AE576" s="129"/>
    </row>
    <row r="577">
      <c r="A577" s="129"/>
      <c r="B577" s="129"/>
      <c r="C577" s="129"/>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c r="AC577" s="129"/>
      <c r="AD577" s="129"/>
      <c r="AE577" s="129"/>
    </row>
    <row r="578">
      <c r="A578" s="129"/>
      <c r="B578" s="129"/>
      <c r="C578" s="129"/>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c r="AC578" s="129"/>
      <c r="AD578" s="129"/>
      <c r="AE578" s="129"/>
    </row>
    <row r="579">
      <c r="A579" s="129"/>
      <c r="B579" s="129"/>
      <c r="C579" s="129"/>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c r="AC579" s="129"/>
      <c r="AD579" s="129"/>
      <c r="AE579" s="129"/>
    </row>
    <row r="580">
      <c r="A580" s="129"/>
      <c r="B580" s="129"/>
      <c r="C580" s="129"/>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c r="AC580" s="129"/>
      <c r="AD580" s="129"/>
      <c r="AE580" s="129"/>
    </row>
    <row r="581">
      <c r="A581" s="129"/>
      <c r="B581" s="129"/>
      <c r="C581" s="129"/>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c r="AC581" s="129"/>
      <c r="AD581" s="129"/>
      <c r="AE581" s="129"/>
    </row>
    <row r="582">
      <c r="A582" s="129"/>
      <c r="B582" s="129"/>
      <c r="C582" s="129"/>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c r="AC582" s="129"/>
      <c r="AD582" s="129"/>
      <c r="AE582" s="129"/>
    </row>
    <row r="583">
      <c r="A583" s="129"/>
      <c r="B583" s="129"/>
      <c r="C583" s="129"/>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c r="AC583" s="129"/>
      <c r="AD583" s="129"/>
      <c r="AE583" s="129"/>
    </row>
    <row r="584">
      <c r="A584" s="129"/>
      <c r="B584" s="129"/>
      <c r="C584" s="129"/>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c r="AC584" s="129"/>
      <c r="AD584" s="129"/>
      <c r="AE584" s="129"/>
    </row>
    <row r="585">
      <c r="A585" s="129"/>
      <c r="B585" s="129"/>
      <c r="C585" s="129"/>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c r="AC585" s="129"/>
      <c r="AD585" s="129"/>
      <c r="AE585" s="129"/>
    </row>
    <row r="586">
      <c r="A586" s="129"/>
      <c r="B586" s="129"/>
      <c r="C586" s="129"/>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c r="AC586" s="129"/>
      <c r="AD586" s="129"/>
      <c r="AE586" s="129"/>
    </row>
    <row r="587">
      <c r="A587" s="129"/>
      <c r="B587" s="129"/>
      <c r="C587" s="129"/>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c r="AC587" s="129"/>
      <c r="AD587" s="129"/>
      <c r="AE587" s="129"/>
    </row>
    <row r="588">
      <c r="A588" s="129"/>
      <c r="B588" s="129"/>
      <c r="C588" s="129"/>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c r="AC588" s="129"/>
      <c r="AD588" s="129"/>
      <c r="AE588" s="129"/>
    </row>
    <row r="589">
      <c r="A589" s="129"/>
      <c r="B589" s="129"/>
      <c r="C589" s="129"/>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c r="AC589" s="129"/>
      <c r="AD589" s="129"/>
      <c r="AE589" s="129"/>
    </row>
    <row r="590">
      <c r="A590" s="129"/>
      <c r="B590" s="129"/>
      <c r="C590" s="129"/>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c r="AC590" s="129"/>
      <c r="AD590" s="129"/>
      <c r="AE590" s="129"/>
    </row>
    <row r="591">
      <c r="A591" s="129"/>
      <c r="B591" s="129"/>
      <c r="C591" s="129"/>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c r="AC591" s="129"/>
      <c r="AD591" s="129"/>
      <c r="AE591" s="129"/>
    </row>
    <row r="592">
      <c r="A592" s="129"/>
      <c r="B592" s="129"/>
      <c r="C592" s="129"/>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c r="AC592" s="129"/>
      <c r="AD592" s="129"/>
      <c r="AE592" s="129"/>
    </row>
    <row r="593">
      <c r="A593" s="129"/>
      <c r="B593" s="129"/>
      <c r="C593" s="129"/>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c r="AC593" s="129"/>
      <c r="AD593" s="129"/>
      <c r="AE593" s="129"/>
    </row>
    <row r="594">
      <c r="A594" s="129"/>
      <c r="B594" s="129"/>
      <c r="C594" s="129"/>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c r="AC594" s="129"/>
      <c r="AD594" s="129"/>
      <c r="AE594" s="129"/>
    </row>
    <row r="595">
      <c r="A595" s="129"/>
      <c r="B595" s="129"/>
      <c r="C595" s="129"/>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c r="AC595" s="129"/>
      <c r="AD595" s="129"/>
      <c r="AE595" s="129"/>
    </row>
    <row r="596">
      <c r="A596" s="129"/>
      <c r="B596" s="129"/>
      <c r="C596" s="129"/>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c r="AC596" s="129"/>
      <c r="AD596" s="129"/>
      <c r="AE596" s="129"/>
    </row>
    <row r="597">
      <c r="A597" s="129"/>
      <c r="B597" s="129"/>
      <c r="C597" s="129"/>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c r="AC597" s="129"/>
      <c r="AD597" s="129"/>
      <c r="AE597" s="129"/>
    </row>
    <row r="598">
      <c r="A598" s="129"/>
      <c r="B598" s="129"/>
      <c r="C598" s="129"/>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c r="AC598" s="129"/>
      <c r="AD598" s="129"/>
      <c r="AE598" s="129"/>
    </row>
    <row r="599">
      <c r="A599" s="129"/>
      <c r="B599" s="129"/>
      <c r="C599" s="129"/>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c r="AC599" s="129"/>
      <c r="AD599" s="129"/>
      <c r="AE599" s="129"/>
    </row>
    <row r="600">
      <c r="A600" s="129"/>
      <c r="B600" s="129"/>
      <c r="C600" s="129"/>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c r="AC600" s="129"/>
      <c r="AD600" s="129"/>
      <c r="AE600" s="129"/>
    </row>
    <row r="601">
      <c r="A601" s="129"/>
      <c r="B601" s="129"/>
      <c r="C601" s="129"/>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c r="AC601" s="129"/>
      <c r="AD601" s="129"/>
      <c r="AE601" s="129"/>
    </row>
    <row r="602">
      <c r="A602" s="129"/>
      <c r="B602" s="129"/>
      <c r="C602" s="129"/>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c r="AC602" s="129"/>
      <c r="AD602" s="129"/>
      <c r="AE602" s="129"/>
    </row>
    <row r="603">
      <c r="A603" s="129"/>
      <c r="B603" s="129"/>
      <c r="C603" s="129"/>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c r="AC603" s="129"/>
      <c r="AD603" s="129"/>
      <c r="AE603" s="129"/>
    </row>
    <row r="604">
      <c r="A604" s="129"/>
      <c r="B604" s="129"/>
      <c r="C604" s="129"/>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c r="AC604" s="129"/>
      <c r="AD604" s="129"/>
      <c r="AE604" s="129"/>
    </row>
    <row r="605">
      <c r="A605" s="129"/>
      <c r="B605" s="129"/>
      <c r="C605" s="129"/>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c r="AC605" s="129"/>
      <c r="AD605" s="129"/>
      <c r="AE605" s="129"/>
    </row>
    <row r="606">
      <c r="A606" s="129"/>
      <c r="B606" s="129"/>
      <c r="C606" s="129"/>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c r="AC606" s="129"/>
      <c r="AD606" s="129"/>
      <c r="AE606" s="129"/>
    </row>
    <row r="607">
      <c r="A607" s="129"/>
      <c r="B607" s="129"/>
      <c r="C607" s="129"/>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c r="AC607" s="129"/>
      <c r="AD607" s="129"/>
      <c r="AE607" s="129"/>
    </row>
    <row r="608">
      <c r="A608" s="129"/>
      <c r="B608" s="129"/>
      <c r="C608" s="129"/>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c r="AC608" s="129"/>
      <c r="AD608" s="129"/>
      <c r="AE608" s="129"/>
    </row>
    <row r="609">
      <c r="A609" s="129"/>
      <c r="B609" s="129"/>
      <c r="C609" s="129"/>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c r="AC609" s="129"/>
      <c r="AD609" s="129"/>
      <c r="AE609" s="129"/>
    </row>
    <row r="610">
      <c r="A610" s="129"/>
      <c r="B610" s="129"/>
      <c r="C610" s="129"/>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c r="AC610" s="129"/>
      <c r="AD610" s="129"/>
      <c r="AE610" s="129"/>
    </row>
    <row r="611">
      <c r="A611" s="129"/>
      <c r="B611" s="129"/>
      <c r="C611" s="129"/>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c r="AC611" s="129"/>
      <c r="AD611" s="129"/>
      <c r="AE611" s="129"/>
    </row>
    <row r="612">
      <c r="A612" s="129"/>
      <c r="B612" s="129"/>
      <c r="C612" s="129"/>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c r="AC612" s="129"/>
      <c r="AD612" s="129"/>
      <c r="AE612" s="129"/>
    </row>
    <row r="613">
      <c r="A613" s="129"/>
      <c r="B613" s="129"/>
      <c r="C613" s="129"/>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c r="AC613" s="129"/>
      <c r="AD613" s="129"/>
      <c r="AE613" s="129"/>
    </row>
    <row r="614">
      <c r="A614" s="129"/>
      <c r="B614" s="129"/>
      <c r="C614" s="129"/>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c r="AC614" s="129"/>
      <c r="AD614" s="129"/>
      <c r="AE614" s="129"/>
    </row>
    <row r="615">
      <c r="A615" s="129"/>
      <c r="B615" s="129"/>
      <c r="C615" s="129"/>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c r="AC615" s="129"/>
      <c r="AD615" s="129"/>
      <c r="AE615" s="129"/>
    </row>
    <row r="616">
      <c r="A616" s="129"/>
      <c r="B616" s="129"/>
      <c r="C616" s="129"/>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c r="AC616" s="129"/>
      <c r="AD616" s="129"/>
      <c r="AE616" s="129"/>
    </row>
    <row r="617">
      <c r="A617" s="129"/>
      <c r="B617" s="129"/>
      <c r="C617" s="129"/>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c r="AC617" s="129"/>
      <c r="AD617" s="129"/>
      <c r="AE617" s="129"/>
    </row>
    <row r="618">
      <c r="A618" s="129"/>
      <c r="B618" s="129"/>
      <c r="C618" s="129"/>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c r="AC618" s="129"/>
      <c r="AD618" s="129"/>
      <c r="AE618" s="129"/>
    </row>
    <row r="619">
      <c r="A619" s="129"/>
      <c r="B619" s="129"/>
      <c r="C619" s="129"/>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c r="AC619" s="129"/>
      <c r="AD619" s="129"/>
      <c r="AE619" s="129"/>
    </row>
    <row r="620">
      <c r="A620" s="129"/>
      <c r="B620" s="129"/>
      <c r="C620" s="129"/>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c r="AC620" s="129"/>
      <c r="AD620" s="129"/>
      <c r="AE620" s="129"/>
    </row>
    <row r="621">
      <c r="A621" s="129"/>
      <c r="B621" s="129"/>
      <c r="C621" s="129"/>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c r="AC621" s="129"/>
      <c r="AD621" s="129"/>
      <c r="AE621" s="129"/>
    </row>
    <row r="622">
      <c r="A622" s="129"/>
      <c r="B622" s="129"/>
      <c r="C622" s="129"/>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c r="AC622" s="129"/>
      <c r="AD622" s="129"/>
      <c r="AE622" s="129"/>
    </row>
    <row r="623">
      <c r="A623" s="129"/>
      <c r="B623" s="129"/>
      <c r="C623" s="129"/>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c r="AC623" s="129"/>
      <c r="AD623" s="129"/>
      <c r="AE623" s="129"/>
    </row>
    <row r="624">
      <c r="A624" s="129"/>
      <c r="B624" s="129"/>
      <c r="C624" s="129"/>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c r="AC624" s="129"/>
      <c r="AD624" s="129"/>
      <c r="AE624" s="129"/>
    </row>
    <row r="625">
      <c r="A625" s="129"/>
      <c r="B625" s="129"/>
      <c r="C625" s="129"/>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c r="AC625" s="129"/>
      <c r="AD625" s="129"/>
      <c r="AE625" s="129"/>
    </row>
    <row r="626">
      <c r="A626" s="129"/>
      <c r="B626" s="129"/>
      <c r="C626" s="129"/>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c r="AC626" s="129"/>
      <c r="AD626" s="129"/>
      <c r="AE626" s="129"/>
    </row>
    <row r="627">
      <c r="A627" s="129"/>
      <c r="B627" s="129"/>
      <c r="C627" s="129"/>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c r="AC627" s="129"/>
      <c r="AD627" s="129"/>
      <c r="AE627" s="129"/>
    </row>
    <row r="628">
      <c r="A628" s="129"/>
      <c r="B628" s="129"/>
      <c r="C628" s="129"/>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c r="AC628" s="129"/>
      <c r="AD628" s="129"/>
      <c r="AE628" s="129"/>
    </row>
    <row r="629">
      <c r="A629" s="129"/>
      <c r="B629" s="129"/>
      <c r="C629" s="129"/>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c r="AC629" s="129"/>
      <c r="AD629" s="129"/>
      <c r="AE629" s="129"/>
    </row>
    <row r="630">
      <c r="A630" s="129"/>
      <c r="B630" s="129"/>
      <c r="C630" s="129"/>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c r="AC630" s="129"/>
      <c r="AD630" s="129"/>
      <c r="AE630" s="129"/>
    </row>
    <row r="631">
      <c r="A631" s="129"/>
      <c r="B631" s="129"/>
      <c r="C631" s="129"/>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c r="AC631" s="129"/>
      <c r="AD631" s="129"/>
      <c r="AE631" s="129"/>
    </row>
    <row r="632">
      <c r="A632" s="129"/>
      <c r="B632" s="129"/>
      <c r="C632" s="129"/>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c r="AC632" s="129"/>
      <c r="AD632" s="129"/>
      <c r="AE632" s="129"/>
    </row>
    <row r="633">
      <c r="A633" s="129"/>
      <c r="B633" s="129"/>
      <c r="C633" s="129"/>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c r="AC633" s="129"/>
      <c r="AD633" s="129"/>
      <c r="AE633" s="129"/>
    </row>
    <row r="634">
      <c r="A634" s="129"/>
      <c r="B634" s="129"/>
      <c r="C634" s="129"/>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c r="AC634" s="129"/>
      <c r="AD634" s="129"/>
      <c r="AE634" s="129"/>
    </row>
    <row r="635">
      <c r="A635" s="129"/>
      <c r="B635" s="129"/>
      <c r="C635" s="129"/>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c r="AC635" s="129"/>
      <c r="AD635" s="129"/>
      <c r="AE635" s="129"/>
    </row>
    <row r="636">
      <c r="A636" s="129"/>
      <c r="B636" s="129"/>
      <c r="C636" s="129"/>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c r="AC636" s="129"/>
      <c r="AD636" s="129"/>
      <c r="AE636" s="129"/>
    </row>
    <row r="637">
      <c r="A637" s="129"/>
      <c r="B637" s="129"/>
      <c r="C637" s="129"/>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c r="AC637" s="129"/>
      <c r="AD637" s="129"/>
      <c r="AE637" s="129"/>
    </row>
    <row r="638">
      <c r="A638" s="129"/>
      <c r="B638" s="129"/>
      <c r="C638" s="129"/>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c r="AC638" s="129"/>
      <c r="AD638" s="129"/>
      <c r="AE638" s="129"/>
    </row>
    <row r="639">
      <c r="A639" s="129"/>
      <c r="B639" s="129"/>
      <c r="C639" s="129"/>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c r="AC639" s="129"/>
      <c r="AD639" s="129"/>
      <c r="AE639" s="129"/>
    </row>
    <row r="640">
      <c r="A640" s="129"/>
      <c r="B640" s="129"/>
      <c r="C640" s="129"/>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c r="AC640" s="129"/>
      <c r="AD640" s="129"/>
      <c r="AE640" s="129"/>
    </row>
    <row r="641">
      <c r="A641" s="129"/>
      <c r="B641" s="129"/>
      <c r="C641" s="129"/>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c r="AC641" s="129"/>
      <c r="AD641" s="129"/>
      <c r="AE641" s="129"/>
    </row>
    <row r="642">
      <c r="A642" s="129"/>
      <c r="B642" s="129"/>
      <c r="C642" s="129"/>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c r="AC642" s="129"/>
      <c r="AD642" s="129"/>
      <c r="AE642" s="129"/>
    </row>
    <row r="643">
      <c r="A643" s="129"/>
      <c r="B643" s="129"/>
      <c r="C643" s="129"/>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c r="AC643" s="129"/>
      <c r="AD643" s="129"/>
      <c r="AE643" s="129"/>
    </row>
    <row r="644">
      <c r="A644" s="129"/>
      <c r="B644" s="129"/>
      <c r="C644" s="129"/>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c r="AC644" s="129"/>
      <c r="AD644" s="129"/>
      <c r="AE644" s="129"/>
    </row>
    <row r="645">
      <c r="A645" s="129"/>
      <c r="B645" s="129"/>
      <c r="C645" s="129"/>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c r="AC645" s="129"/>
      <c r="AD645" s="129"/>
      <c r="AE645" s="129"/>
    </row>
    <row r="646">
      <c r="A646" s="129"/>
      <c r="B646" s="129"/>
      <c r="C646" s="129"/>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c r="AC646" s="129"/>
      <c r="AD646" s="129"/>
      <c r="AE646" s="129"/>
    </row>
    <row r="647">
      <c r="A647" s="129"/>
      <c r="B647" s="129"/>
      <c r="C647" s="129"/>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c r="AC647" s="129"/>
      <c r="AD647" s="129"/>
      <c r="AE647" s="129"/>
    </row>
    <row r="648">
      <c r="A648" s="129"/>
      <c r="B648" s="129"/>
      <c r="C648" s="129"/>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c r="AC648" s="129"/>
      <c r="AD648" s="129"/>
      <c r="AE648" s="129"/>
    </row>
    <row r="649">
      <c r="A649" s="129"/>
      <c r="B649" s="129"/>
      <c r="C649" s="129"/>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c r="AC649" s="129"/>
      <c r="AD649" s="129"/>
      <c r="AE649" s="129"/>
    </row>
    <row r="650">
      <c r="A650" s="129"/>
      <c r="B650" s="129"/>
      <c r="C650" s="129"/>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c r="AC650" s="129"/>
      <c r="AD650" s="129"/>
      <c r="AE650" s="129"/>
    </row>
    <row r="651">
      <c r="A651" s="129"/>
      <c r="B651" s="129"/>
      <c r="C651" s="129"/>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c r="AC651" s="129"/>
      <c r="AD651" s="129"/>
      <c r="AE651" s="129"/>
    </row>
    <row r="652">
      <c r="A652" s="129"/>
      <c r="B652" s="129"/>
      <c r="C652" s="129"/>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c r="AC652" s="129"/>
      <c r="AD652" s="129"/>
      <c r="AE652" s="129"/>
    </row>
    <row r="653">
      <c r="A653" s="129"/>
      <c r="B653" s="129"/>
      <c r="C653" s="129"/>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c r="AC653" s="129"/>
      <c r="AD653" s="129"/>
      <c r="AE653" s="129"/>
    </row>
    <row r="654">
      <c r="A654" s="129"/>
      <c r="B654" s="129"/>
      <c r="C654" s="129"/>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c r="AC654" s="129"/>
      <c r="AD654" s="129"/>
      <c r="AE654" s="129"/>
    </row>
    <row r="655">
      <c r="A655" s="129"/>
      <c r="B655" s="129"/>
      <c r="C655" s="129"/>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c r="AC655" s="129"/>
      <c r="AD655" s="129"/>
      <c r="AE655" s="129"/>
    </row>
    <row r="656">
      <c r="A656" s="129"/>
      <c r="B656" s="129"/>
      <c r="C656" s="129"/>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c r="AC656" s="129"/>
      <c r="AD656" s="129"/>
      <c r="AE656" s="129"/>
    </row>
    <row r="657">
      <c r="A657" s="129"/>
      <c r="B657" s="129"/>
      <c r="C657" s="129"/>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c r="AC657" s="129"/>
      <c r="AD657" s="129"/>
      <c r="AE657" s="129"/>
    </row>
    <row r="658">
      <c r="A658" s="129"/>
      <c r="B658" s="129"/>
      <c r="C658" s="129"/>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c r="AC658" s="129"/>
      <c r="AD658" s="129"/>
      <c r="AE658" s="129"/>
    </row>
    <row r="659">
      <c r="A659" s="129"/>
      <c r="B659" s="129"/>
      <c r="C659" s="129"/>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c r="AC659" s="129"/>
      <c r="AD659" s="129"/>
      <c r="AE659" s="129"/>
    </row>
    <row r="660">
      <c r="A660" s="129"/>
      <c r="B660" s="129"/>
      <c r="C660" s="129"/>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c r="AC660" s="129"/>
      <c r="AD660" s="129"/>
      <c r="AE660" s="129"/>
    </row>
    <row r="661">
      <c r="A661" s="129"/>
      <c r="B661" s="129"/>
      <c r="C661" s="129"/>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c r="AC661" s="129"/>
      <c r="AD661" s="129"/>
      <c r="AE661" s="129"/>
    </row>
    <row r="662">
      <c r="A662" s="129"/>
      <c r="B662" s="129"/>
      <c r="C662" s="129"/>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c r="AC662" s="129"/>
      <c r="AD662" s="129"/>
      <c r="AE662" s="129"/>
    </row>
    <row r="663">
      <c r="A663" s="129"/>
      <c r="B663" s="129"/>
      <c r="C663" s="129"/>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c r="AC663" s="129"/>
      <c r="AD663" s="129"/>
      <c r="AE663" s="129"/>
    </row>
    <row r="664">
      <c r="A664" s="129"/>
      <c r="B664" s="129"/>
      <c r="C664" s="129"/>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c r="AC664" s="129"/>
      <c r="AD664" s="129"/>
      <c r="AE664" s="129"/>
    </row>
    <row r="665">
      <c r="A665" s="129"/>
      <c r="B665" s="129"/>
      <c r="C665" s="129"/>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c r="AC665" s="129"/>
      <c r="AD665" s="129"/>
      <c r="AE665" s="129"/>
    </row>
    <row r="666">
      <c r="A666" s="129"/>
      <c r="B666" s="129"/>
      <c r="C666" s="129"/>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c r="AC666" s="129"/>
      <c r="AD666" s="129"/>
      <c r="AE666" s="129"/>
    </row>
    <row r="667">
      <c r="A667" s="129"/>
      <c r="B667" s="129"/>
      <c r="C667" s="129"/>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c r="AC667" s="129"/>
      <c r="AD667" s="129"/>
      <c r="AE667" s="129"/>
    </row>
    <row r="668">
      <c r="A668" s="129"/>
      <c r="B668" s="129"/>
      <c r="C668" s="129"/>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c r="AC668" s="129"/>
      <c r="AD668" s="129"/>
      <c r="AE668" s="129"/>
    </row>
    <row r="669">
      <c r="A669" s="129"/>
      <c r="B669" s="129"/>
      <c r="C669" s="129"/>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c r="AC669" s="129"/>
      <c r="AD669" s="129"/>
      <c r="AE669" s="129"/>
    </row>
    <row r="670">
      <c r="A670" s="129"/>
      <c r="B670" s="129"/>
      <c r="C670" s="129"/>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c r="AC670" s="129"/>
      <c r="AD670" s="129"/>
      <c r="AE670" s="129"/>
    </row>
    <row r="671">
      <c r="A671" s="129"/>
      <c r="B671" s="129"/>
      <c r="C671" s="129"/>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c r="AC671" s="129"/>
      <c r="AD671" s="129"/>
      <c r="AE671" s="129"/>
    </row>
    <row r="672">
      <c r="A672" s="129"/>
      <c r="B672" s="129"/>
      <c r="C672" s="129"/>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c r="AC672" s="129"/>
      <c r="AD672" s="129"/>
      <c r="AE672" s="129"/>
    </row>
    <row r="673">
      <c r="A673" s="129"/>
      <c r="B673" s="129"/>
      <c r="C673" s="129"/>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c r="AC673" s="129"/>
      <c r="AD673" s="129"/>
      <c r="AE673" s="129"/>
    </row>
    <row r="674">
      <c r="A674" s="129"/>
      <c r="B674" s="129"/>
      <c r="C674" s="129"/>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c r="AC674" s="129"/>
      <c r="AD674" s="129"/>
      <c r="AE674" s="129"/>
    </row>
    <row r="675">
      <c r="A675" s="129"/>
      <c r="B675" s="129"/>
      <c r="C675" s="129"/>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c r="AC675" s="129"/>
      <c r="AD675" s="129"/>
      <c r="AE675" s="129"/>
    </row>
    <row r="676">
      <c r="A676" s="129"/>
      <c r="B676" s="129"/>
      <c r="C676" s="129"/>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c r="AC676" s="129"/>
      <c r="AD676" s="129"/>
      <c r="AE676" s="129"/>
    </row>
    <row r="677">
      <c r="A677" s="129"/>
      <c r="B677" s="129"/>
      <c r="C677" s="129"/>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c r="AC677" s="129"/>
      <c r="AD677" s="129"/>
      <c r="AE677" s="129"/>
    </row>
    <row r="678">
      <c r="A678" s="129"/>
      <c r="B678" s="129"/>
      <c r="C678" s="129"/>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c r="AC678" s="129"/>
      <c r="AD678" s="129"/>
      <c r="AE678" s="129"/>
    </row>
    <row r="679">
      <c r="A679" s="129"/>
      <c r="B679" s="129"/>
      <c r="C679" s="129"/>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c r="AC679" s="129"/>
      <c r="AD679" s="129"/>
      <c r="AE679" s="129"/>
    </row>
    <row r="680">
      <c r="A680" s="129"/>
      <c r="B680" s="129"/>
      <c r="C680" s="129"/>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c r="AC680" s="129"/>
      <c r="AD680" s="129"/>
      <c r="AE680" s="129"/>
    </row>
    <row r="681">
      <c r="A681" s="129"/>
      <c r="B681" s="129"/>
      <c r="C681" s="129"/>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c r="AC681" s="129"/>
      <c r="AD681" s="129"/>
      <c r="AE681" s="129"/>
    </row>
    <row r="682">
      <c r="A682" s="129"/>
      <c r="B682" s="129"/>
      <c r="C682" s="129"/>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c r="AC682" s="129"/>
      <c r="AD682" s="129"/>
      <c r="AE682" s="129"/>
    </row>
    <row r="683">
      <c r="A683" s="129"/>
      <c r="B683" s="129"/>
      <c r="C683" s="129"/>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c r="AC683" s="129"/>
      <c r="AD683" s="129"/>
      <c r="AE683" s="129"/>
    </row>
    <row r="684">
      <c r="A684" s="129"/>
      <c r="B684" s="129"/>
      <c r="C684" s="129"/>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c r="AC684" s="129"/>
      <c r="AD684" s="129"/>
      <c r="AE684" s="129"/>
    </row>
    <row r="685">
      <c r="A685" s="129"/>
      <c r="B685" s="129"/>
      <c r="C685" s="129"/>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c r="AC685" s="129"/>
      <c r="AD685" s="129"/>
      <c r="AE685" s="129"/>
    </row>
    <row r="686">
      <c r="A686" s="129"/>
      <c r="B686" s="129"/>
      <c r="C686" s="129"/>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c r="AC686" s="129"/>
      <c r="AD686" s="129"/>
      <c r="AE686" s="129"/>
    </row>
    <row r="687">
      <c r="A687" s="129"/>
      <c r="B687" s="129"/>
      <c r="C687" s="129"/>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c r="AC687" s="129"/>
      <c r="AD687" s="129"/>
      <c r="AE687" s="129"/>
    </row>
    <row r="688">
      <c r="A688" s="129"/>
      <c r="B688" s="129"/>
      <c r="C688" s="129"/>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c r="AC688" s="129"/>
      <c r="AD688" s="129"/>
      <c r="AE688" s="129"/>
    </row>
    <row r="689">
      <c r="A689" s="129"/>
      <c r="B689" s="129"/>
      <c r="C689" s="129"/>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c r="AC689" s="129"/>
      <c r="AD689" s="129"/>
      <c r="AE689" s="129"/>
    </row>
    <row r="690">
      <c r="A690" s="129"/>
      <c r="B690" s="129"/>
      <c r="C690" s="129"/>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c r="AC690" s="129"/>
      <c r="AD690" s="129"/>
      <c r="AE690" s="129"/>
    </row>
    <row r="691">
      <c r="A691" s="129"/>
      <c r="B691" s="129"/>
      <c r="C691" s="129"/>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c r="AC691" s="129"/>
      <c r="AD691" s="129"/>
      <c r="AE691" s="129"/>
    </row>
    <row r="692">
      <c r="A692" s="129"/>
      <c r="B692" s="129"/>
      <c r="C692" s="129"/>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c r="AC692" s="129"/>
      <c r="AD692" s="129"/>
      <c r="AE692" s="129"/>
    </row>
    <row r="693">
      <c r="A693" s="129"/>
      <c r="B693" s="129"/>
      <c r="C693" s="129"/>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c r="AC693" s="129"/>
      <c r="AD693" s="129"/>
      <c r="AE693" s="129"/>
    </row>
    <row r="694">
      <c r="A694" s="129"/>
      <c r="B694" s="129"/>
      <c r="C694" s="129"/>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c r="AC694" s="129"/>
      <c r="AD694" s="129"/>
      <c r="AE694" s="129"/>
    </row>
    <row r="695">
      <c r="A695" s="129"/>
      <c r="B695" s="129"/>
      <c r="C695" s="129"/>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c r="AC695" s="129"/>
      <c r="AD695" s="129"/>
      <c r="AE695" s="129"/>
    </row>
    <row r="696">
      <c r="A696" s="129"/>
      <c r="B696" s="129"/>
      <c r="C696" s="129"/>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c r="AC696" s="129"/>
      <c r="AD696" s="129"/>
      <c r="AE696" s="129"/>
    </row>
    <row r="697">
      <c r="A697" s="129"/>
      <c r="B697" s="129"/>
      <c r="C697" s="129"/>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c r="AC697" s="129"/>
      <c r="AD697" s="129"/>
      <c r="AE697" s="129"/>
    </row>
    <row r="698">
      <c r="A698" s="129"/>
      <c r="B698" s="129"/>
      <c r="C698" s="129"/>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c r="AC698" s="129"/>
      <c r="AD698" s="129"/>
      <c r="AE698" s="129"/>
    </row>
    <row r="699">
      <c r="A699" s="129"/>
      <c r="B699" s="129"/>
      <c r="C699" s="129"/>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c r="AC699" s="129"/>
      <c r="AD699" s="129"/>
      <c r="AE699" s="129"/>
    </row>
    <row r="700">
      <c r="A700" s="129"/>
      <c r="B700" s="129"/>
      <c r="C700" s="129"/>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c r="AC700" s="129"/>
      <c r="AD700" s="129"/>
      <c r="AE700" s="129"/>
    </row>
    <row r="701">
      <c r="A701" s="129"/>
      <c r="B701" s="129"/>
      <c r="C701" s="129"/>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c r="AC701" s="129"/>
      <c r="AD701" s="129"/>
      <c r="AE701" s="129"/>
    </row>
    <row r="702">
      <c r="A702" s="129"/>
      <c r="B702" s="129"/>
      <c r="C702" s="129"/>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c r="AC702" s="129"/>
      <c r="AD702" s="129"/>
      <c r="AE702" s="129"/>
    </row>
    <row r="703">
      <c r="A703" s="129"/>
      <c r="B703" s="129"/>
      <c r="C703" s="129"/>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c r="AC703" s="129"/>
      <c r="AD703" s="129"/>
      <c r="AE703" s="129"/>
    </row>
    <row r="704">
      <c r="A704" s="129"/>
      <c r="B704" s="129"/>
      <c r="C704" s="129"/>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c r="AC704" s="129"/>
      <c r="AD704" s="129"/>
      <c r="AE704" s="129"/>
    </row>
    <row r="705">
      <c r="A705" s="129"/>
      <c r="B705" s="129"/>
      <c r="C705" s="129"/>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c r="AC705" s="129"/>
      <c r="AD705" s="129"/>
      <c r="AE705" s="129"/>
    </row>
    <row r="706">
      <c r="A706" s="129"/>
      <c r="B706" s="129"/>
      <c r="C706" s="129"/>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c r="AC706" s="129"/>
      <c r="AD706" s="129"/>
      <c r="AE706" s="129"/>
    </row>
    <row r="707">
      <c r="A707" s="129"/>
      <c r="B707" s="129"/>
      <c r="C707" s="129"/>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c r="AC707" s="129"/>
      <c r="AD707" s="129"/>
      <c r="AE707" s="129"/>
    </row>
    <row r="708">
      <c r="A708" s="129"/>
      <c r="B708" s="129"/>
      <c r="C708" s="129"/>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c r="AC708" s="129"/>
      <c r="AD708" s="129"/>
      <c r="AE708" s="129"/>
    </row>
    <row r="709">
      <c r="A709" s="129"/>
      <c r="B709" s="129"/>
      <c r="C709" s="129"/>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c r="AC709" s="129"/>
      <c r="AD709" s="129"/>
      <c r="AE709" s="129"/>
    </row>
    <row r="710">
      <c r="A710" s="129"/>
      <c r="B710" s="129"/>
      <c r="C710" s="129"/>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c r="AC710" s="129"/>
      <c r="AD710" s="129"/>
      <c r="AE710" s="129"/>
    </row>
    <row r="711">
      <c r="A711" s="129"/>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row>
    <row r="712">
      <c r="A712" s="129"/>
      <c r="B712" s="129"/>
      <c r="C712" s="129"/>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c r="AC712" s="129"/>
      <c r="AD712" s="129"/>
      <c r="AE712" s="129"/>
    </row>
    <row r="713">
      <c r="A713" s="129"/>
      <c r="B713" s="129"/>
      <c r="C713" s="129"/>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c r="AC713" s="129"/>
      <c r="AD713" s="129"/>
      <c r="AE713" s="129"/>
    </row>
    <row r="714">
      <c r="A714" s="129"/>
      <c r="B714" s="129"/>
      <c r="C714" s="129"/>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c r="AC714" s="129"/>
      <c r="AD714" s="129"/>
      <c r="AE714" s="129"/>
    </row>
    <row r="715">
      <c r="A715" s="129"/>
      <c r="B715" s="129"/>
      <c r="C715" s="129"/>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c r="AC715" s="129"/>
      <c r="AD715" s="129"/>
      <c r="AE715" s="129"/>
    </row>
    <row r="716">
      <c r="A716" s="129"/>
      <c r="B716" s="129"/>
      <c r="C716" s="129"/>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c r="AC716" s="129"/>
      <c r="AD716" s="129"/>
      <c r="AE716" s="129"/>
    </row>
    <row r="717">
      <c r="A717" s="129"/>
      <c r="B717" s="129"/>
      <c r="C717" s="129"/>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c r="AC717" s="129"/>
      <c r="AD717" s="129"/>
      <c r="AE717" s="129"/>
    </row>
    <row r="718">
      <c r="A718" s="129"/>
      <c r="B718" s="129"/>
      <c r="C718" s="129"/>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c r="AC718" s="129"/>
      <c r="AD718" s="129"/>
      <c r="AE718" s="129"/>
    </row>
    <row r="719">
      <c r="A719" s="129"/>
      <c r="B719" s="129"/>
      <c r="C719" s="129"/>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c r="AC719" s="129"/>
      <c r="AD719" s="129"/>
      <c r="AE719" s="129"/>
    </row>
    <row r="720">
      <c r="A720" s="129"/>
      <c r="B720" s="129"/>
      <c r="C720" s="129"/>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c r="AC720" s="129"/>
      <c r="AD720" s="129"/>
      <c r="AE720" s="129"/>
    </row>
    <row r="721">
      <c r="A721" s="129"/>
      <c r="B721" s="129"/>
      <c r="C721" s="129"/>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c r="AC721" s="129"/>
      <c r="AD721" s="129"/>
      <c r="AE721" s="129"/>
    </row>
    <row r="722">
      <c r="A722" s="129"/>
      <c r="B722" s="129"/>
      <c r="C722" s="129"/>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c r="AC722" s="129"/>
      <c r="AD722" s="129"/>
      <c r="AE722" s="129"/>
    </row>
    <row r="723">
      <c r="A723" s="129"/>
      <c r="B723" s="129"/>
      <c r="C723" s="129"/>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c r="AC723" s="129"/>
      <c r="AD723" s="129"/>
      <c r="AE723" s="129"/>
    </row>
    <row r="724">
      <c r="A724" s="129"/>
      <c r="B724" s="129"/>
      <c r="C724" s="129"/>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c r="AC724" s="129"/>
      <c r="AD724" s="129"/>
      <c r="AE724" s="129"/>
    </row>
    <row r="725">
      <c r="A725" s="129"/>
      <c r="B725" s="129"/>
      <c r="C725" s="129"/>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c r="AC725" s="129"/>
      <c r="AD725" s="129"/>
      <c r="AE725" s="129"/>
    </row>
    <row r="726">
      <c r="A726" s="129"/>
      <c r="B726" s="129"/>
      <c r="C726" s="129"/>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c r="AC726" s="129"/>
      <c r="AD726" s="129"/>
      <c r="AE726" s="129"/>
    </row>
    <row r="727">
      <c r="A727" s="129"/>
      <c r="B727" s="129"/>
      <c r="C727" s="129"/>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c r="AC727" s="129"/>
      <c r="AD727" s="129"/>
      <c r="AE727" s="129"/>
    </row>
    <row r="728">
      <c r="A728" s="129"/>
      <c r="B728" s="129"/>
      <c r="C728" s="129"/>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c r="AC728" s="129"/>
      <c r="AD728" s="129"/>
      <c r="AE728" s="129"/>
    </row>
    <row r="729">
      <c r="A729" s="129"/>
      <c r="B729" s="129"/>
      <c r="C729" s="129"/>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c r="AC729" s="129"/>
      <c r="AD729" s="129"/>
      <c r="AE729" s="129"/>
    </row>
    <row r="730">
      <c r="A730" s="129"/>
      <c r="B730" s="129"/>
      <c r="C730" s="129"/>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c r="AC730" s="129"/>
      <c r="AD730" s="129"/>
      <c r="AE730" s="129"/>
    </row>
    <row r="731">
      <c r="A731" s="129"/>
      <c r="B731" s="129"/>
      <c r="C731" s="129"/>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c r="AC731" s="129"/>
      <c r="AD731" s="129"/>
      <c r="AE731" s="129"/>
    </row>
    <row r="732">
      <c r="A732" s="129"/>
      <c r="B732" s="129"/>
      <c r="C732" s="129"/>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c r="AC732" s="129"/>
      <c r="AD732" s="129"/>
      <c r="AE732" s="129"/>
    </row>
    <row r="733">
      <c r="A733" s="129"/>
      <c r="B733" s="129"/>
      <c r="C733" s="129"/>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c r="AC733" s="129"/>
      <c r="AD733" s="129"/>
      <c r="AE733" s="129"/>
    </row>
    <row r="734">
      <c r="A734" s="129"/>
      <c r="B734" s="129"/>
      <c r="C734" s="129"/>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c r="AC734" s="129"/>
      <c r="AD734" s="129"/>
      <c r="AE734" s="129"/>
    </row>
    <row r="735">
      <c r="A735" s="129"/>
      <c r="B735" s="129"/>
      <c r="C735" s="129"/>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c r="AC735" s="129"/>
      <c r="AD735" s="129"/>
      <c r="AE735" s="129"/>
    </row>
    <row r="736">
      <c r="A736" s="129"/>
      <c r="B736" s="129"/>
      <c r="C736" s="129"/>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c r="AC736" s="129"/>
      <c r="AD736" s="129"/>
      <c r="AE736" s="129"/>
    </row>
    <row r="737">
      <c r="A737" s="129"/>
      <c r="B737" s="129"/>
      <c r="C737" s="129"/>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c r="AC737" s="129"/>
      <c r="AD737" s="129"/>
      <c r="AE737" s="129"/>
    </row>
    <row r="738">
      <c r="A738" s="129"/>
      <c r="B738" s="129"/>
      <c r="C738" s="129"/>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c r="AC738" s="129"/>
      <c r="AD738" s="129"/>
      <c r="AE738" s="129"/>
    </row>
    <row r="739">
      <c r="A739" s="129"/>
      <c r="B739" s="129"/>
      <c r="C739" s="129"/>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c r="AC739" s="129"/>
      <c r="AD739" s="129"/>
      <c r="AE739" s="129"/>
    </row>
    <row r="740">
      <c r="A740" s="129"/>
      <c r="B740" s="129"/>
      <c r="C740" s="129"/>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c r="AC740" s="129"/>
      <c r="AD740" s="129"/>
      <c r="AE740" s="129"/>
    </row>
    <row r="741">
      <c r="A741" s="129"/>
      <c r="B741" s="129"/>
      <c r="C741" s="129"/>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c r="AC741" s="129"/>
      <c r="AD741" s="129"/>
      <c r="AE741" s="129"/>
    </row>
    <row r="742">
      <c r="A742" s="129"/>
      <c r="B742" s="129"/>
      <c r="C742" s="129"/>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c r="AC742" s="129"/>
      <c r="AD742" s="129"/>
      <c r="AE742" s="129"/>
    </row>
    <row r="743">
      <c r="A743" s="129"/>
      <c r="B743" s="129"/>
      <c r="C743" s="129"/>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c r="AC743" s="129"/>
      <c r="AD743" s="129"/>
      <c r="AE743" s="129"/>
    </row>
    <row r="744">
      <c r="A744" s="129"/>
      <c r="B744" s="129"/>
      <c r="C744" s="129"/>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c r="AC744" s="129"/>
      <c r="AD744" s="129"/>
      <c r="AE744" s="129"/>
    </row>
    <row r="745">
      <c r="A745" s="129"/>
      <c r="B745" s="129"/>
      <c r="C745" s="129"/>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c r="AC745" s="129"/>
      <c r="AD745" s="129"/>
      <c r="AE745" s="129"/>
    </row>
    <row r="746">
      <c r="A746" s="129"/>
      <c r="B746" s="129"/>
      <c r="C746" s="129"/>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c r="AC746" s="129"/>
      <c r="AD746" s="129"/>
      <c r="AE746" s="129"/>
    </row>
    <row r="747">
      <c r="A747" s="129"/>
      <c r="B747" s="129"/>
      <c r="C747" s="129"/>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c r="AC747" s="129"/>
      <c r="AD747" s="129"/>
      <c r="AE747" s="129"/>
    </row>
    <row r="748">
      <c r="A748" s="129"/>
      <c r="B748" s="129"/>
      <c r="C748" s="129"/>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c r="AC748" s="129"/>
      <c r="AD748" s="129"/>
      <c r="AE748" s="129"/>
    </row>
    <row r="749">
      <c r="A749" s="129"/>
      <c r="B749" s="129"/>
      <c r="C749" s="129"/>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c r="AC749" s="129"/>
      <c r="AD749" s="129"/>
      <c r="AE749" s="129"/>
    </row>
    <row r="750">
      <c r="A750" s="129"/>
      <c r="B750" s="129"/>
      <c r="C750" s="129"/>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c r="AC750" s="129"/>
      <c r="AD750" s="129"/>
      <c r="AE750" s="129"/>
    </row>
    <row r="751">
      <c r="A751" s="129"/>
      <c r="B751" s="129"/>
      <c r="C751" s="129"/>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c r="AC751" s="129"/>
      <c r="AD751" s="129"/>
      <c r="AE751" s="129"/>
    </row>
    <row r="752">
      <c r="A752" s="129"/>
      <c r="B752" s="129"/>
      <c r="C752" s="129"/>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c r="AC752" s="129"/>
      <c r="AD752" s="129"/>
      <c r="AE752" s="129"/>
    </row>
    <row r="753">
      <c r="A753" s="129"/>
      <c r="B753" s="129"/>
      <c r="C753" s="129"/>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c r="AC753" s="129"/>
      <c r="AD753" s="129"/>
      <c r="AE753" s="129"/>
    </row>
    <row r="754">
      <c r="A754" s="129"/>
      <c r="B754" s="129"/>
      <c r="C754" s="129"/>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c r="AC754" s="129"/>
      <c r="AD754" s="129"/>
      <c r="AE754" s="129"/>
    </row>
    <row r="755">
      <c r="A755" s="129"/>
      <c r="B755" s="129"/>
      <c r="C755" s="129"/>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c r="AC755" s="129"/>
      <c r="AD755" s="129"/>
      <c r="AE755" s="129"/>
    </row>
    <row r="756">
      <c r="A756" s="129"/>
      <c r="B756" s="129"/>
      <c r="C756" s="129"/>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c r="AC756" s="129"/>
      <c r="AD756" s="129"/>
      <c r="AE756" s="129"/>
    </row>
    <row r="757">
      <c r="A757" s="129"/>
      <c r="B757" s="129"/>
      <c r="C757" s="129"/>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c r="AC757" s="129"/>
      <c r="AD757" s="129"/>
      <c r="AE757" s="129"/>
    </row>
    <row r="758">
      <c r="A758" s="129"/>
      <c r="B758" s="129"/>
      <c r="C758" s="129"/>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c r="AC758" s="129"/>
      <c r="AD758" s="129"/>
      <c r="AE758" s="129"/>
    </row>
    <row r="759">
      <c r="A759" s="129"/>
      <c r="B759" s="129"/>
      <c r="C759" s="129"/>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c r="AC759" s="129"/>
      <c r="AD759" s="129"/>
      <c r="AE759" s="129"/>
    </row>
    <row r="760">
      <c r="A760" s="129"/>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row>
    <row r="761">
      <c r="A761" s="129"/>
      <c r="B761" s="129"/>
      <c r="C761" s="129"/>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c r="AC761" s="129"/>
      <c r="AD761" s="129"/>
      <c r="AE761" s="129"/>
    </row>
    <row r="762">
      <c r="A762" s="129"/>
      <c r="B762" s="129"/>
      <c r="C762" s="129"/>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c r="AC762" s="129"/>
      <c r="AD762" s="129"/>
      <c r="AE762" s="129"/>
    </row>
    <row r="763">
      <c r="A763" s="129"/>
      <c r="B763" s="129"/>
      <c r="C763" s="129"/>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c r="AC763" s="129"/>
      <c r="AD763" s="129"/>
      <c r="AE763" s="129"/>
    </row>
    <row r="764">
      <c r="A764" s="129"/>
      <c r="B764" s="129"/>
      <c r="C764" s="129"/>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c r="AC764" s="129"/>
      <c r="AD764" s="129"/>
      <c r="AE764" s="129"/>
    </row>
    <row r="765">
      <c r="A765" s="129"/>
      <c r="B765" s="129"/>
      <c r="C765" s="129"/>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c r="AC765" s="129"/>
      <c r="AD765" s="129"/>
      <c r="AE765" s="129"/>
    </row>
    <row r="766">
      <c r="A766" s="129"/>
      <c r="B766" s="129"/>
      <c r="C766" s="129"/>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c r="AC766" s="129"/>
      <c r="AD766" s="129"/>
      <c r="AE766" s="129"/>
    </row>
    <row r="767">
      <c r="A767" s="129"/>
      <c r="B767" s="129"/>
      <c r="C767" s="129"/>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c r="AC767" s="129"/>
      <c r="AD767" s="129"/>
      <c r="AE767" s="129"/>
    </row>
    <row r="768">
      <c r="A768" s="129"/>
      <c r="B768" s="129"/>
      <c r="C768" s="129"/>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c r="AC768" s="129"/>
      <c r="AD768" s="129"/>
      <c r="AE768" s="129"/>
    </row>
    <row r="769">
      <c r="A769" s="129"/>
      <c r="B769" s="129"/>
      <c r="C769" s="129"/>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c r="AC769" s="129"/>
      <c r="AD769" s="129"/>
      <c r="AE769" s="129"/>
    </row>
    <row r="770">
      <c r="A770" s="129"/>
      <c r="B770" s="129"/>
      <c r="C770" s="129"/>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c r="AC770" s="129"/>
      <c r="AD770" s="129"/>
      <c r="AE770" s="129"/>
    </row>
    <row r="771">
      <c r="A771" s="129"/>
      <c r="B771" s="129"/>
      <c r="C771" s="129"/>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c r="AC771" s="129"/>
      <c r="AD771" s="129"/>
      <c r="AE771" s="129"/>
    </row>
    <row r="772">
      <c r="A772" s="129"/>
      <c r="B772" s="129"/>
      <c r="C772" s="129"/>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c r="AC772" s="129"/>
      <c r="AD772" s="129"/>
      <c r="AE772" s="129"/>
    </row>
    <row r="773">
      <c r="A773" s="129"/>
      <c r="B773" s="129"/>
      <c r="C773" s="129"/>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c r="AC773" s="129"/>
      <c r="AD773" s="129"/>
      <c r="AE773" s="129"/>
    </row>
    <row r="774">
      <c r="A774" s="129"/>
      <c r="B774" s="129"/>
      <c r="C774" s="129"/>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c r="AC774" s="129"/>
      <c r="AD774" s="129"/>
      <c r="AE774" s="129"/>
    </row>
    <row r="775">
      <c r="A775" s="129"/>
      <c r="B775" s="129"/>
      <c r="C775" s="129"/>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c r="AC775" s="129"/>
      <c r="AD775" s="129"/>
      <c r="AE775" s="129"/>
    </row>
    <row r="776">
      <c r="A776" s="129"/>
      <c r="B776" s="129"/>
      <c r="C776" s="129"/>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c r="AC776" s="129"/>
      <c r="AD776" s="129"/>
      <c r="AE776" s="129"/>
    </row>
    <row r="777">
      <c r="A777" s="129"/>
      <c r="B777" s="129"/>
      <c r="C777" s="129"/>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c r="AC777" s="129"/>
      <c r="AD777" s="129"/>
      <c r="AE777" s="129"/>
    </row>
    <row r="778">
      <c r="A778" s="129"/>
      <c r="B778" s="129"/>
      <c r="C778" s="129"/>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c r="AC778" s="129"/>
      <c r="AD778" s="129"/>
      <c r="AE778" s="129"/>
    </row>
    <row r="779">
      <c r="A779" s="129"/>
      <c r="B779" s="129"/>
      <c r="C779" s="129"/>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c r="AC779" s="129"/>
      <c r="AD779" s="129"/>
      <c r="AE779" s="129"/>
    </row>
    <row r="780">
      <c r="A780" s="129"/>
      <c r="B780" s="129"/>
      <c r="C780" s="129"/>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c r="AC780" s="129"/>
      <c r="AD780" s="129"/>
      <c r="AE780" s="129"/>
    </row>
    <row r="781">
      <c r="A781" s="129"/>
      <c r="B781" s="129"/>
      <c r="C781" s="129"/>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c r="AC781" s="129"/>
      <c r="AD781" s="129"/>
      <c r="AE781" s="129"/>
    </row>
    <row r="782">
      <c r="A782" s="129"/>
      <c r="B782" s="129"/>
      <c r="C782" s="129"/>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c r="AC782" s="129"/>
      <c r="AD782" s="129"/>
      <c r="AE782" s="129"/>
    </row>
    <row r="783">
      <c r="A783" s="129"/>
      <c r="B783" s="129"/>
      <c r="C783" s="129"/>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c r="AC783" s="129"/>
      <c r="AD783" s="129"/>
      <c r="AE783" s="129"/>
    </row>
    <row r="784">
      <c r="A784" s="129"/>
      <c r="B784" s="129"/>
      <c r="C784" s="129"/>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c r="AC784" s="129"/>
      <c r="AD784" s="129"/>
      <c r="AE784" s="129"/>
    </row>
    <row r="785">
      <c r="A785" s="129"/>
      <c r="B785" s="129"/>
      <c r="C785" s="129"/>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c r="AC785" s="129"/>
      <c r="AD785" s="129"/>
      <c r="AE785" s="129"/>
    </row>
    <row r="786">
      <c r="A786" s="129"/>
      <c r="B786" s="129"/>
      <c r="C786" s="129"/>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c r="AC786" s="129"/>
      <c r="AD786" s="129"/>
      <c r="AE786" s="129"/>
    </row>
    <row r="787">
      <c r="A787" s="129"/>
      <c r="B787" s="129"/>
      <c r="C787" s="129"/>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c r="AC787" s="129"/>
      <c r="AD787" s="129"/>
      <c r="AE787" s="129"/>
    </row>
    <row r="788">
      <c r="A788" s="129"/>
      <c r="B788" s="129"/>
      <c r="C788" s="129"/>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c r="AC788" s="129"/>
      <c r="AD788" s="129"/>
      <c r="AE788" s="129"/>
    </row>
    <row r="789">
      <c r="A789" s="129"/>
      <c r="B789" s="129"/>
      <c r="C789" s="129"/>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c r="AC789" s="129"/>
      <c r="AD789" s="129"/>
      <c r="AE789" s="129"/>
    </row>
    <row r="790">
      <c r="A790" s="129"/>
      <c r="B790" s="129"/>
      <c r="C790" s="129"/>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c r="AC790" s="129"/>
      <c r="AD790" s="129"/>
      <c r="AE790" s="129"/>
    </row>
    <row r="791">
      <c r="A791" s="129"/>
      <c r="B791" s="129"/>
      <c r="C791" s="129"/>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c r="AC791" s="129"/>
      <c r="AD791" s="129"/>
      <c r="AE791" s="129"/>
    </row>
    <row r="792">
      <c r="A792" s="129"/>
      <c r="B792" s="129"/>
      <c r="C792" s="129"/>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c r="AC792" s="129"/>
      <c r="AD792" s="129"/>
      <c r="AE792" s="129"/>
    </row>
    <row r="793">
      <c r="A793" s="129"/>
      <c r="B793" s="129"/>
      <c r="C793" s="129"/>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c r="AC793" s="129"/>
      <c r="AD793" s="129"/>
      <c r="AE793" s="129"/>
    </row>
    <row r="794">
      <c r="A794" s="129"/>
      <c r="B794" s="129"/>
      <c r="C794" s="129"/>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c r="AC794" s="129"/>
      <c r="AD794" s="129"/>
      <c r="AE794" s="129"/>
    </row>
    <row r="795">
      <c r="A795" s="129"/>
      <c r="B795" s="129"/>
      <c r="C795" s="129"/>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c r="AC795" s="129"/>
      <c r="AD795" s="129"/>
      <c r="AE795" s="129"/>
    </row>
    <row r="796">
      <c r="A796" s="129"/>
      <c r="B796" s="129"/>
      <c r="C796" s="129"/>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c r="AC796" s="129"/>
      <c r="AD796" s="129"/>
      <c r="AE796" s="129"/>
    </row>
    <row r="797">
      <c r="A797" s="129"/>
      <c r="B797" s="129"/>
      <c r="C797" s="129"/>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c r="AC797" s="129"/>
      <c r="AD797" s="129"/>
      <c r="AE797" s="129"/>
    </row>
    <row r="798">
      <c r="A798" s="129"/>
      <c r="B798" s="129"/>
      <c r="C798" s="129"/>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c r="AC798" s="129"/>
      <c r="AD798" s="129"/>
      <c r="AE798" s="129"/>
    </row>
    <row r="799">
      <c r="A799" s="129"/>
      <c r="B799" s="129"/>
      <c r="C799" s="129"/>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c r="AC799" s="129"/>
      <c r="AD799" s="129"/>
      <c r="AE799" s="129"/>
    </row>
    <row r="800">
      <c r="A800" s="129"/>
      <c r="B800" s="129"/>
      <c r="C800" s="129"/>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c r="AC800" s="129"/>
      <c r="AD800" s="129"/>
      <c r="AE800" s="129"/>
    </row>
    <row r="801">
      <c r="A801" s="129"/>
      <c r="B801" s="129"/>
      <c r="C801" s="129"/>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c r="AC801" s="129"/>
      <c r="AD801" s="129"/>
      <c r="AE801" s="129"/>
    </row>
    <row r="802">
      <c r="A802" s="129"/>
      <c r="B802" s="129"/>
      <c r="C802" s="129"/>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c r="AC802" s="129"/>
      <c r="AD802" s="129"/>
      <c r="AE802" s="129"/>
    </row>
    <row r="803">
      <c r="A803" s="129"/>
      <c r="B803" s="129"/>
      <c r="C803" s="129"/>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c r="AC803" s="129"/>
      <c r="AD803" s="129"/>
      <c r="AE803" s="129"/>
    </row>
    <row r="804">
      <c r="A804" s="129"/>
      <c r="B804" s="129"/>
      <c r="C804" s="129"/>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c r="AC804" s="129"/>
      <c r="AD804" s="129"/>
      <c r="AE804" s="129"/>
    </row>
    <row r="805">
      <c r="A805" s="129"/>
      <c r="B805" s="129"/>
      <c r="C805" s="129"/>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c r="AC805" s="129"/>
      <c r="AD805" s="129"/>
      <c r="AE805" s="129"/>
    </row>
    <row r="806">
      <c r="A806" s="129"/>
      <c r="B806" s="129"/>
      <c r="C806" s="129"/>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c r="AC806" s="129"/>
      <c r="AD806" s="129"/>
      <c r="AE806" s="129"/>
    </row>
    <row r="807">
      <c r="A807" s="129"/>
      <c r="B807" s="129"/>
      <c r="C807" s="129"/>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c r="AC807" s="129"/>
      <c r="AD807" s="129"/>
      <c r="AE807" s="129"/>
    </row>
    <row r="808">
      <c r="A808" s="129"/>
      <c r="B808" s="129"/>
      <c r="C808" s="129"/>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c r="AC808" s="129"/>
      <c r="AD808" s="129"/>
      <c r="AE808" s="129"/>
    </row>
    <row r="809">
      <c r="A809" s="129"/>
      <c r="B809" s="129"/>
      <c r="C809" s="129"/>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c r="AC809" s="129"/>
      <c r="AD809" s="129"/>
      <c r="AE809" s="129"/>
    </row>
    <row r="810">
      <c r="A810" s="129"/>
      <c r="B810" s="129"/>
      <c r="C810" s="129"/>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c r="AC810" s="129"/>
      <c r="AD810" s="129"/>
      <c r="AE810" s="129"/>
    </row>
    <row r="811">
      <c r="A811" s="129"/>
      <c r="B811" s="129"/>
      <c r="C811" s="129"/>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c r="AC811" s="129"/>
      <c r="AD811" s="129"/>
      <c r="AE811" s="129"/>
    </row>
    <row r="812">
      <c r="A812" s="129"/>
      <c r="B812" s="129"/>
      <c r="C812" s="129"/>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c r="AC812" s="129"/>
      <c r="AD812" s="129"/>
      <c r="AE812" s="129"/>
    </row>
    <row r="813">
      <c r="A813" s="129"/>
      <c r="B813" s="129"/>
      <c r="C813" s="129"/>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c r="AC813" s="129"/>
      <c r="AD813" s="129"/>
      <c r="AE813" s="129"/>
    </row>
    <row r="814">
      <c r="A814" s="129"/>
      <c r="B814" s="129"/>
      <c r="C814" s="129"/>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c r="AC814" s="129"/>
      <c r="AD814" s="129"/>
      <c r="AE814" s="129"/>
    </row>
    <row r="815">
      <c r="A815" s="129"/>
      <c r="B815" s="129"/>
      <c r="C815" s="129"/>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c r="AC815" s="129"/>
      <c r="AD815" s="129"/>
      <c r="AE815" s="129"/>
    </row>
    <row r="816">
      <c r="A816" s="129"/>
      <c r="B816" s="129"/>
      <c r="C816" s="129"/>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c r="AC816" s="129"/>
      <c r="AD816" s="129"/>
      <c r="AE816" s="129"/>
    </row>
    <row r="817">
      <c r="A817" s="129"/>
      <c r="B817" s="129"/>
      <c r="C817" s="129"/>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c r="AC817" s="129"/>
      <c r="AD817" s="129"/>
      <c r="AE817" s="129"/>
    </row>
    <row r="818">
      <c r="A818" s="129"/>
      <c r="B818" s="129"/>
      <c r="C818" s="129"/>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c r="AC818" s="129"/>
      <c r="AD818" s="129"/>
      <c r="AE818" s="129"/>
    </row>
    <row r="819">
      <c r="A819" s="129"/>
      <c r="B819" s="129"/>
      <c r="C819" s="129"/>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c r="AC819" s="129"/>
      <c r="AD819" s="129"/>
      <c r="AE819" s="129"/>
    </row>
    <row r="820">
      <c r="A820" s="129"/>
      <c r="B820" s="129"/>
      <c r="C820" s="129"/>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c r="AC820" s="129"/>
      <c r="AD820" s="129"/>
      <c r="AE820" s="129"/>
    </row>
    <row r="821">
      <c r="A821" s="129"/>
      <c r="B821" s="129"/>
      <c r="C821" s="129"/>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c r="AC821" s="129"/>
      <c r="AD821" s="129"/>
      <c r="AE821" s="129"/>
    </row>
    <row r="822">
      <c r="A822" s="129"/>
      <c r="B822" s="129"/>
      <c r="C822" s="129"/>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c r="AC822" s="129"/>
      <c r="AD822" s="129"/>
      <c r="AE822" s="129"/>
    </row>
    <row r="823">
      <c r="A823" s="129"/>
      <c r="B823" s="129"/>
      <c r="C823" s="129"/>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c r="AC823" s="129"/>
      <c r="AD823" s="129"/>
      <c r="AE823" s="129"/>
    </row>
    <row r="824">
      <c r="A824" s="129"/>
      <c r="B824" s="129"/>
      <c r="C824" s="129"/>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c r="AC824" s="129"/>
      <c r="AD824" s="129"/>
      <c r="AE824" s="129"/>
    </row>
    <row r="825">
      <c r="A825" s="129"/>
      <c r="B825" s="129"/>
      <c r="C825" s="129"/>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c r="AC825" s="129"/>
      <c r="AD825" s="129"/>
      <c r="AE825" s="129"/>
    </row>
    <row r="826">
      <c r="A826" s="129"/>
      <c r="B826" s="129"/>
      <c r="C826" s="129"/>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c r="AC826" s="129"/>
      <c r="AD826" s="129"/>
      <c r="AE826" s="129"/>
    </row>
    <row r="827">
      <c r="A827" s="129"/>
      <c r="B827" s="129"/>
      <c r="C827" s="129"/>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c r="AC827" s="129"/>
      <c r="AD827" s="129"/>
      <c r="AE827" s="129"/>
    </row>
    <row r="828">
      <c r="A828" s="129"/>
      <c r="B828" s="129"/>
      <c r="C828" s="129"/>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c r="AC828" s="129"/>
      <c r="AD828" s="129"/>
      <c r="AE828" s="129"/>
    </row>
    <row r="829">
      <c r="A829" s="129"/>
      <c r="B829" s="129"/>
      <c r="C829" s="129"/>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c r="AC829" s="129"/>
      <c r="AD829" s="129"/>
      <c r="AE829" s="129"/>
    </row>
    <row r="830">
      <c r="A830" s="129"/>
      <c r="B830" s="129"/>
      <c r="C830" s="129"/>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c r="AC830" s="129"/>
      <c r="AD830" s="129"/>
      <c r="AE830" s="129"/>
    </row>
    <row r="831">
      <c r="A831" s="129"/>
      <c r="B831" s="129"/>
      <c r="C831" s="129"/>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c r="AC831" s="129"/>
      <c r="AD831" s="129"/>
      <c r="AE831" s="129"/>
    </row>
    <row r="832">
      <c r="A832" s="129"/>
      <c r="B832" s="129"/>
      <c r="C832" s="129"/>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c r="AC832" s="129"/>
      <c r="AD832" s="129"/>
      <c r="AE832" s="129"/>
    </row>
    <row r="833">
      <c r="A833" s="129"/>
      <c r="B833" s="129"/>
      <c r="C833" s="129"/>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c r="AC833" s="129"/>
      <c r="AD833" s="129"/>
      <c r="AE833" s="129"/>
    </row>
    <row r="834">
      <c r="A834" s="129"/>
      <c r="B834" s="129"/>
      <c r="C834" s="129"/>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c r="AC834" s="129"/>
      <c r="AD834" s="129"/>
      <c r="AE834" s="129"/>
    </row>
    <row r="835">
      <c r="A835" s="129"/>
      <c r="B835" s="129"/>
      <c r="C835" s="129"/>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c r="AC835" s="129"/>
      <c r="AD835" s="129"/>
      <c r="AE835" s="129"/>
    </row>
    <row r="836">
      <c r="A836" s="129"/>
      <c r="B836" s="129"/>
      <c r="C836" s="129"/>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c r="AC836" s="129"/>
      <c r="AD836" s="129"/>
      <c r="AE836" s="129"/>
    </row>
    <row r="837">
      <c r="A837" s="129"/>
      <c r="B837" s="129"/>
      <c r="C837" s="129"/>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c r="AC837" s="129"/>
      <c r="AD837" s="129"/>
      <c r="AE837" s="129"/>
    </row>
    <row r="838">
      <c r="A838" s="129"/>
      <c r="B838" s="129"/>
      <c r="C838" s="129"/>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c r="AC838" s="129"/>
      <c r="AD838" s="129"/>
      <c r="AE838" s="129"/>
    </row>
    <row r="839">
      <c r="A839" s="129"/>
      <c r="B839" s="129"/>
      <c r="C839" s="129"/>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c r="AC839" s="129"/>
      <c r="AD839" s="129"/>
      <c r="AE839" s="129"/>
    </row>
    <row r="840">
      <c r="A840" s="129"/>
      <c r="B840" s="129"/>
      <c r="C840" s="129"/>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row>
    <row r="841">
      <c r="A841" s="129"/>
      <c r="B841" s="129"/>
      <c r="C841" s="129"/>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c r="AC841" s="129"/>
      <c r="AD841" s="129"/>
      <c r="AE841" s="129"/>
    </row>
    <row r="842">
      <c r="A842" s="129"/>
      <c r="B842" s="129"/>
      <c r="C842" s="129"/>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c r="AC842" s="129"/>
      <c r="AD842" s="129"/>
      <c r="AE842" s="129"/>
    </row>
    <row r="843">
      <c r="A843" s="129"/>
      <c r="B843" s="129"/>
      <c r="C843" s="129"/>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c r="AC843" s="129"/>
      <c r="AD843" s="129"/>
      <c r="AE843" s="129"/>
    </row>
    <row r="844">
      <c r="A844" s="129"/>
      <c r="B844" s="129"/>
      <c r="C844" s="129"/>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c r="AC844" s="129"/>
      <c r="AD844" s="129"/>
      <c r="AE844" s="129"/>
    </row>
    <row r="845">
      <c r="A845" s="129"/>
      <c r="B845" s="129"/>
      <c r="C845" s="129"/>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c r="AC845" s="129"/>
      <c r="AD845" s="129"/>
      <c r="AE845" s="129"/>
    </row>
    <row r="846">
      <c r="A846" s="129"/>
      <c r="B846" s="129"/>
      <c r="C846" s="129"/>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c r="AC846" s="129"/>
      <c r="AD846" s="129"/>
      <c r="AE846" s="129"/>
    </row>
    <row r="847">
      <c r="A847" s="129"/>
      <c r="B847" s="129"/>
      <c r="C847" s="129"/>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c r="AC847" s="129"/>
      <c r="AD847" s="129"/>
      <c r="AE847" s="129"/>
    </row>
    <row r="848">
      <c r="A848" s="129"/>
      <c r="B848" s="129"/>
      <c r="C848" s="129"/>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c r="AC848" s="129"/>
      <c r="AD848" s="129"/>
      <c r="AE848" s="129"/>
    </row>
    <row r="849">
      <c r="A849" s="129"/>
      <c r="B849" s="129"/>
      <c r="C849" s="129"/>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c r="AC849" s="129"/>
      <c r="AD849" s="129"/>
      <c r="AE849" s="129"/>
    </row>
    <row r="850">
      <c r="A850" s="129"/>
      <c r="B850" s="129"/>
      <c r="C850" s="129"/>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c r="AC850" s="129"/>
      <c r="AD850" s="129"/>
      <c r="AE850" s="129"/>
    </row>
    <row r="851">
      <c r="A851" s="129"/>
      <c r="B851" s="129"/>
      <c r="C851" s="129"/>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c r="AC851" s="129"/>
      <c r="AD851" s="129"/>
      <c r="AE851" s="129"/>
    </row>
    <row r="852">
      <c r="A852" s="129"/>
      <c r="B852" s="129"/>
      <c r="C852" s="129"/>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c r="AC852" s="129"/>
      <c r="AD852" s="129"/>
      <c r="AE852" s="129"/>
    </row>
    <row r="853">
      <c r="A853" s="129"/>
      <c r="B853" s="129"/>
      <c r="C853" s="129"/>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c r="AC853" s="129"/>
      <c r="AD853" s="129"/>
      <c r="AE853" s="129"/>
    </row>
    <row r="854">
      <c r="A854" s="129"/>
      <c r="B854" s="129"/>
      <c r="C854" s="129"/>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c r="AC854" s="129"/>
      <c r="AD854" s="129"/>
      <c r="AE854" s="129"/>
    </row>
    <row r="855">
      <c r="A855" s="129"/>
      <c r="B855" s="129"/>
      <c r="C855" s="129"/>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c r="AC855" s="129"/>
      <c r="AD855" s="129"/>
      <c r="AE855" s="129"/>
    </row>
    <row r="856">
      <c r="A856" s="129"/>
      <c r="B856" s="129"/>
      <c r="C856" s="129"/>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c r="AC856" s="129"/>
      <c r="AD856" s="129"/>
      <c r="AE856" s="129"/>
    </row>
    <row r="857">
      <c r="A857" s="129"/>
      <c r="B857" s="129"/>
      <c r="C857" s="129"/>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c r="AC857" s="129"/>
      <c r="AD857" s="129"/>
      <c r="AE857" s="129"/>
    </row>
    <row r="858">
      <c r="A858" s="129"/>
      <c r="B858" s="129"/>
      <c r="C858" s="129"/>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c r="AC858" s="129"/>
      <c r="AD858" s="129"/>
      <c r="AE858" s="129"/>
    </row>
    <row r="859">
      <c r="A859" s="129"/>
      <c r="B859" s="129"/>
      <c r="C859" s="129"/>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c r="AC859" s="129"/>
      <c r="AD859" s="129"/>
      <c r="AE859" s="129"/>
    </row>
    <row r="860">
      <c r="A860" s="129"/>
      <c r="B860" s="129"/>
      <c r="C860" s="129"/>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c r="AC860" s="129"/>
      <c r="AD860" s="129"/>
      <c r="AE860" s="129"/>
    </row>
    <row r="861">
      <c r="A861" s="129"/>
      <c r="B861" s="129"/>
      <c r="C861" s="129"/>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c r="AC861" s="129"/>
      <c r="AD861" s="129"/>
      <c r="AE861" s="129"/>
    </row>
    <row r="862">
      <c r="A862" s="129"/>
      <c r="B862" s="129"/>
      <c r="C862" s="129"/>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c r="AC862" s="129"/>
      <c r="AD862" s="129"/>
      <c r="AE862" s="129"/>
    </row>
    <row r="863">
      <c r="A863" s="129"/>
      <c r="B863" s="129"/>
      <c r="C863" s="129"/>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c r="AC863" s="129"/>
      <c r="AD863" s="129"/>
      <c r="AE863" s="129"/>
    </row>
    <row r="864">
      <c r="A864" s="129"/>
      <c r="B864" s="129"/>
      <c r="C864" s="129"/>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c r="AC864" s="129"/>
      <c r="AD864" s="129"/>
      <c r="AE864" s="129"/>
    </row>
    <row r="865">
      <c r="A865" s="129"/>
      <c r="B865" s="129"/>
      <c r="C865" s="129"/>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c r="AC865" s="129"/>
      <c r="AD865" s="129"/>
      <c r="AE865" s="129"/>
    </row>
    <row r="866">
      <c r="A866" s="129"/>
      <c r="B866" s="129"/>
      <c r="C866" s="129"/>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c r="AC866" s="129"/>
      <c r="AD866" s="129"/>
      <c r="AE866" s="129"/>
    </row>
    <row r="867">
      <c r="A867" s="129"/>
      <c r="B867" s="129"/>
      <c r="C867" s="129"/>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c r="AC867" s="129"/>
      <c r="AD867" s="129"/>
      <c r="AE867" s="129"/>
    </row>
    <row r="868">
      <c r="A868" s="129"/>
      <c r="B868" s="129"/>
      <c r="C868" s="129"/>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c r="AC868" s="129"/>
      <c r="AD868" s="129"/>
      <c r="AE868" s="129"/>
    </row>
    <row r="869">
      <c r="A869" s="129"/>
      <c r="B869" s="129"/>
      <c r="C869" s="129"/>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c r="AC869" s="129"/>
      <c r="AD869" s="129"/>
      <c r="AE869" s="129"/>
    </row>
    <row r="870">
      <c r="A870" s="129"/>
      <c r="B870" s="129"/>
      <c r="C870" s="129"/>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c r="AC870" s="129"/>
      <c r="AD870" s="129"/>
      <c r="AE870" s="129"/>
    </row>
    <row r="871">
      <c r="A871" s="129"/>
      <c r="B871" s="129"/>
      <c r="C871" s="129"/>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c r="AC871" s="129"/>
      <c r="AD871" s="129"/>
      <c r="AE871" s="129"/>
    </row>
    <row r="872">
      <c r="A872" s="129"/>
      <c r="B872" s="129"/>
      <c r="C872" s="129"/>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c r="AC872" s="129"/>
      <c r="AD872" s="129"/>
      <c r="AE872" s="129"/>
    </row>
    <row r="873">
      <c r="A873" s="129"/>
      <c r="B873" s="129"/>
      <c r="C873" s="129"/>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c r="AC873" s="129"/>
      <c r="AD873" s="129"/>
      <c r="AE873" s="129"/>
    </row>
    <row r="874">
      <c r="A874" s="129"/>
      <c r="B874" s="129"/>
      <c r="C874" s="129"/>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c r="AC874" s="129"/>
      <c r="AD874" s="129"/>
      <c r="AE874" s="129"/>
    </row>
    <row r="875">
      <c r="A875" s="129"/>
      <c r="B875" s="129"/>
      <c r="C875" s="129"/>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c r="AC875" s="129"/>
      <c r="AD875" s="129"/>
      <c r="AE875" s="129"/>
    </row>
    <row r="876">
      <c r="A876" s="129"/>
      <c r="B876" s="129"/>
      <c r="C876" s="129"/>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c r="AC876" s="129"/>
      <c r="AD876" s="129"/>
      <c r="AE876" s="129"/>
    </row>
    <row r="877">
      <c r="A877" s="129"/>
      <c r="B877" s="129"/>
      <c r="C877" s="129"/>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c r="AC877" s="129"/>
      <c r="AD877" s="129"/>
      <c r="AE877" s="129"/>
    </row>
    <row r="878">
      <c r="A878" s="129"/>
      <c r="B878" s="129"/>
      <c r="C878" s="129"/>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c r="AC878" s="129"/>
      <c r="AD878" s="129"/>
      <c r="AE878" s="129"/>
    </row>
    <row r="879">
      <c r="A879" s="129"/>
      <c r="B879" s="129"/>
      <c r="C879" s="129"/>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c r="AC879" s="129"/>
      <c r="AD879" s="129"/>
      <c r="AE879" s="129"/>
    </row>
    <row r="880">
      <c r="A880" s="129"/>
      <c r="B880" s="129"/>
      <c r="C880" s="129"/>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c r="AC880" s="129"/>
      <c r="AD880" s="129"/>
      <c r="AE880" s="129"/>
    </row>
    <row r="881">
      <c r="A881" s="129"/>
      <c r="B881" s="129"/>
      <c r="C881" s="129"/>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c r="AC881" s="129"/>
      <c r="AD881" s="129"/>
      <c r="AE881" s="129"/>
    </row>
    <row r="882">
      <c r="A882" s="129"/>
      <c r="B882" s="129"/>
      <c r="C882" s="129"/>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c r="AC882" s="129"/>
      <c r="AD882" s="129"/>
      <c r="AE882" s="129"/>
    </row>
    <row r="883">
      <c r="A883" s="129"/>
      <c r="B883" s="129"/>
      <c r="C883" s="129"/>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c r="AC883" s="129"/>
      <c r="AD883" s="129"/>
      <c r="AE883" s="129"/>
    </row>
    <row r="884">
      <c r="A884" s="129"/>
      <c r="B884" s="129"/>
      <c r="C884" s="129"/>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c r="AC884" s="129"/>
      <c r="AD884" s="129"/>
      <c r="AE884" s="129"/>
    </row>
    <row r="885">
      <c r="A885" s="129"/>
      <c r="B885" s="129"/>
      <c r="C885" s="129"/>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c r="AC885" s="129"/>
      <c r="AD885" s="129"/>
      <c r="AE885" s="129"/>
    </row>
    <row r="886">
      <c r="A886" s="129"/>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row>
    <row r="887">
      <c r="A887" s="129"/>
      <c r="B887" s="129"/>
      <c r="C887" s="129"/>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c r="AC887" s="129"/>
      <c r="AD887" s="129"/>
      <c r="AE887" s="129"/>
    </row>
    <row r="888">
      <c r="A888" s="129"/>
      <c r="B888" s="129"/>
      <c r="C888" s="129"/>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c r="AC888" s="129"/>
      <c r="AD888" s="129"/>
      <c r="AE888" s="129"/>
    </row>
    <row r="889">
      <c r="A889" s="129"/>
      <c r="B889" s="129"/>
      <c r="C889" s="129"/>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c r="AC889" s="129"/>
      <c r="AD889" s="129"/>
      <c r="AE889" s="129"/>
    </row>
    <row r="890">
      <c r="A890" s="129"/>
      <c r="B890" s="129"/>
      <c r="C890" s="129"/>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c r="AC890" s="129"/>
      <c r="AD890" s="129"/>
      <c r="AE890" s="129"/>
    </row>
    <row r="891">
      <c r="A891" s="129"/>
      <c r="B891" s="129"/>
      <c r="C891" s="129"/>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c r="AC891" s="129"/>
      <c r="AD891" s="129"/>
      <c r="AE891" s="129"/>
    </row>
    <row r="892">
      <c r="A892" s="129"/>
      <c r="B892" s="129"/>
      <c r="C892" s="129"/>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c r="AC892" s="129"/>
      <c r="AD892" s="129"/>
      <c r="AE892" s="129"/>
    </row>
    <row r="893">
      <c r="A893" s="129"/>
      <c r="B893" s="129"/>
      <c r="C893" s="129"/>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c r="AC893" s="129"/>
      <c r="AD893" s="129"/>
      <c r="AE893" s="129"/>
    </row>
    <row r="894">
      <c r="A894" s="129"/>
      <c r="B894" s="129"/>
      <c r="C894" s="129"/>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c r="AC894" s="129"/>
      <c r="AD894" s="129"/>
      <c r="AE894" s="129"/>
    </row>
    <row r="895">
      <c r="A895" s="129"/>
      <c r="B895" s="129"/>
      <c r="C895" s="129"/>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c r="AC895" s="129"/>
      <c r="AD895" s="129"/>
      <c r="AE895" s="129"/>
    </row>
    <row r="896">
      <c r="A896" s="129"/>
      <c r="B896" s="129"/>
      <c r="C896" s="129"/>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c r="AC896" s="129"/>
      <c r="AD896" s="129"/>
      <c r="AE896" s="129"/>
    </row>
    <row r="897">
      <c r="A897" s="129"/>
      <c r="B897" s="129"/>
      <c r="C897" s="129"/>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c r="AC897" s="129"/>
      <c r="AD897" s="129"/>
      <c r="AE897" s="129"/>
    </row>
    <row r="898">
      <c r="A898" s="129"/>
      <c r="B898" s="129"/>
      <c r="C898" s="129"/>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c r="AC898" s="129"/>
      <c r="AD898" s="129"/>
      <c r="AE898" s="129"/>
    </row>
    <row r="899">
      <c r="A899" s="129"/>
      <c r="B899" s="129"/>
      <c r="C899" s="129"/>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c r="AC899" s="129"/>
      <c r="AD899" s="129"/>
      <c r="AE899" s="129"/>
    </row>
    <row r="900">
      <c r="A900" s="129"/>
      <c r="B900" s="129"/>
      <c r="C900" s="129"/>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c r="AC900" s="129"/>
      <c r="AD900" s="129"/>
      <c r="AE900" s="129"/>
    </row>
    <row r="901">
      <c r="A901" s="129"/>
      <c r="B901" s="129"/>
      <c r="C901" s="129"/>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c r="AC901" s="129"/>
      <c r="AD901" s="129"/>
      <c r="AE901" s="129"/>
    </row>
    <row r="902">
      <c r="A902" s="129"/>
      <c r="B902" s="129"/>
      <c r="C902" s="129"/>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c r="AC902" s="129"/>
      <c r="AD902" s="129"/>
      <c r="AE902" s="129"/>
    </row>
    <row r="903">
      <c r="A903" s="129"/>
      <c r="B903" s="129"/>
      <c r="C903" s="129"/>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c r="AC903" s="129"/>
      <c r="AD903" s="129"/>
      <c r="AE903" s="129"/>
    </row>
    <row r="904">
      <c r="A904" s="129"/>
      <c r="B904" s="129"/>
      <c r="C904" s="129"/>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c r="AC904" s="129"/>
      <c r="AD904" s="129"/>
      <c r="AE904" s="129"/>
    </row>
    <row r="905">
      <c r="A905" s="129"/>
      <c r="B905" s="129"/>
      <c r="C905" s="129"/>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c r="AC905" s="129"/>
      <c r="AD905" s="129"/>
      <c r="AE905" s="129"/>
    </row>
    <row r="906">
      <c r="A906" s="129"/>
      <c r="B906" s="129"/>
      <c r="C906" s="129"/>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c r="AC906" s="129"/>
      <c r="AD906" s="129"/>
      <c r="AE906" s="129"/>
    </row>
    <row r="907">
      <c r="A907" s="129"/>
      <c r="B907" s="129"/>
      <c r="C907" s="129"/>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c r="AC907" s="129"/>
      <c r="AD907" s="129"/>
      <c r="AE907" s="129"/>
    </row>
    <row r="908">
      <c r="A908" s="129"/>
      <c r="B908" s="129"/>
      <c r="C908" s="129"/>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c r="AC908" s="129"/>
      <c r="AD908" s="129"/>
      <c r="AE908" s="129"/>
    </row>
    <row r="909">
      <c r="A909" s="129"/>
      <c r="B909" s="129"/>
      <c r="C909" s="129"/>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c r="AC909" s="129"/>
      <c r="AD909" s="129"/>
      <c r="AE909" s="129"/>
    </row>
    <row r="910">
      <c r="A910" s="129"/>
      <c r="B910" s="129"/>
      <c r="C910" s="129"/>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c r="AC910" s="129"/>
      <c r="AD910" s="129"/>
      <c r="AE910" s="129"/>
    </row>
    <row r="911">
      <c r="A911" s="129"/>
      <c r="B911" s="129"/>
      <c r="C911" s="129"/>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c r="AC911" s="129"/>
      <c r="AD911" s="129"/>
      <c r="AE911" s="129"/>
    </row>
    <row r="912">
      <c r="A912" s="129"/>
      <c r="B912" s="129"/>
      <c r="C912" s="129"/>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c r="AC912" s="129"/>
      <c r="AD912" s="129"/>
      <c r="AE912" s="129"/>
    </row>
    <row r="913">
      <c r="A913" s="129"/>
      <c r="B913" s="129"/>
      <c r="C913" s="129"/>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c r="AC913" s="129"/>
      <c r="AD913" s="129"/>
      <c r="AE913" s="129"/>
    </row>
    <row r="914">
      <c r="A914" s="129"/>
      <c r="B914" s="129"/>
      <c r="C914" s="129"/>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c r="AC914" s="129"/>
      <c r="AD914" s="129"/>
      <c r="AE914" s="129"/>
    </row>
    <row r="915">
      <c r="A915" s="129"/>
      <c r="B915" s="129"/>
      <c r="C915" s="129"/>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c r="AC915" s="129"/>
      <c r="AD915" s="129"/>
      <c r="AE915" s="129"/>
    </row>
    <row r="916">
      <c r="A916" s="129"/>
      <c r="B916" s="129"/>
      <c r="C916" s="129"/>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c r="AC916" s="129"/>
      <c r="AD916" s="129"/>
      <c r="AE916" s="129"/>
    </row>
    <row r="917">
      <c r="A917" s="129"/>
      <c r="B917" s="129"/>
      <c r="C917" s="129"/>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c r="AC917" s="129"/>
      <c r="AD917" s="129"/>
      <c r="AE917" s="129"/>
    </row>
    <row r="918">
      <c r="A918" s="129"/>
      <c r="B918" s="129"/>
      <c r="C918" s="129"/>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c r="AC918" s="129"/>
      <c r="AD918" s="129"/>
      <c r="AE918" s="129"/>
    </row>
    <row r="919">
      <c r="A919" s="129"/>
      <c r="B919" s="129"/>
      <c r="C919" s="129"/>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c r="AC919" s="129"/>
      <c r="AD919" s="129"/>
      <c r="AE919" s="129"/>
    </row>
    <row r="920">
      <c r="A920" s="129"/>
      <c r="B920" s="129"/>
      <c r="C920" s="129"/>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c r="AC920" s="129"/>
      <c r="AD920" s="129"/>
      <c r="AE920" s="129"/>
    </row>
    <row r="921">
      <c r="A921" s="129"/>
      <c r="B921" s="129"/>
      <c r="C921" s="129"/>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c r="AC921" s="129"/>
      <c r="AD921" s="129"/>
      <c r="AE921" s="129"/>
    </row>
    <row r="922">
      <c r="A922" s="129"/>
      <c r="B922" s="129"/>
      <c r="C922" s="129"/>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c r="AC922" s="129"/>
      <c r="AD922" s="129"/>
      <c r="AE922" s="129"/>
    </row>
    <row r="923">
      <c r="A923" s="129"/>
      <c r="B923" s="129"/>
      <c r="C923" s="129"/>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c r="AC923" s="129"/>
      <c r="AD923" s="129"/>
      <c r="AE923" s="129"/>
    </row>
    <row r="924">
      <c r="A924" s="129"/>
      <c r="B924" s="129"/>
      <c r="C924" s="129"/>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c r="AC924" s="129"/>
      <c r="AD924" s="129"/>
      <c r="AE924" s="129"/>
    </row>
    <row r="925">
      <c r="A925" s="129"/>
      <c r="B925" s="129"/>
      <c r="C925" s="129"/>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c r="AC925" s="129"/>
      <c r="AD925" s="129"/>
      <c r="AE925" s="129"/>
    </row>
    <row r="926">
      <c r="A926" s="129"/>
      <c r="B926" s="129"/>
      <c r="C926" s="129"/>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c r="AC926" s="129"/>
      <c r="AD926" s="129"/>
      <c r="AE926" s="129"/>
    </row>
    <row r="927">
      <c r="A927" s="129"/>
      <c r="B927" s="129"/>
      <c r="C927" s="129"/>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c r="AC927" s="129"/>
      <c r="AD927" s="129"/>
      <c r="AE927" s="129"/>
    </row>
    <row r="928">
      <c r="A928" s="129"/>
      <c r="B928" s="129"/>
      <c r="C928" s="129"/>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c r="AC928" s="129"/>
      <c r="AD928" s="129"/>
      <c r="AE928" s="129"/>
    </row>
    <row r="929">
      <c r="A929" s="129"/>
      <c r="B929" s="129"/>
      <c r="C929" s="129"/>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c r="AC929" s="129"/>
      <c r="AD929" s="129"/>
      <c r="AE929" s="129"/>
    </row>
    <row r="930">
      <c r="A930" s="129"/>
      <c r="B930" s="129"/>
      <c r="C930" s="129"/>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c r="AC930" s="129"/>
      <c r="AD930" s="129"/>
      <c r="AE930" s="129"/>
    </row>
    <row r="931">
      <c r="A931" s="129"/>
      <c r="B931" s="129"/>
      <c r="C931" s="129"/>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c r="AC931" s="129"/>
      <c r="AD931" s="129"/>
      <c r="AE931" s="129"/>
    </row>
    <row r="932">
      <c r="A932" s="129"/>
      <c r="B932" s="129"/>
      <c r="C932" s="129"/>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c r="AC932" s="129"/>
      <c r="AD932" s="129"/>
      <c r="AE932" s="129"/>
    </row>
    <row r="933">
      <c r="A933" s="129"/>
      <c r="B933" s="129"/>
      <c r="C933" s="129"/>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c r="AC933" s="129"/>
      <c r="AD933" s="129"/>
      <c r="AE933" s="129"/>
    </row>
    <row r="934">
      <c r="A934" s="129"/>
      <c r="B934" s="129"/>
      <c r="C934" s="129"/>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c r="AC934" s="129"/>
      <c r="AD934" s="129"/>
      <c r="AE934" s="129"/>
    </row>
    <row r="935">
      <c r="A935" s="129"/>
      <c r="B935" s="129"/>
      <c r="C935" s="129"/>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c r="AC935" s="129"/>
      <c r="AD935" s="129"/>
      <c r="AE935" s="129"/>
    </row>
    <row r="936">
      <c r="A936" s="129"/>
      <c r="B936" s="129"/>
      <c r="C936" s="129"/>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c r="AC936" s="129"/>
      <c r="AD936" s="129"/>
      <c r="AE936" s="129"/>
    </row>
    <row r="937">
      <c r="A937" s="129"/>
      <c r="B937" s="129"/>
      <c r="C937" s="129"/>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c r="AC937" s="129"/>
      <c r="AD937" s="129"/>
      <c r="AE937" s="129"/>
    </row>
    <row r="938">
      <c r="A938" s="129"/>
      <c r="B938" s="129"/>
      <c r="C938" s="129"/>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c r="AC938" s="129"/>
      <c r="AD938" s="129"/>
      <c r="AE938" s="129"/>
    </row>
    <row r="939">
      <c r="A939" s="129"/>
      <c r="B939" s="129"/>
      <c r="C939" s="129"/>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c r="AC939" s="129"/>
      <c r="AD939" s="129"/>
      <c r="AE939" s="129"/>
    </row>
    <row r="940">
      <c r="A940" s="129"/>
      <c r="B940" s="129"/>
      <c r="C940" s="129"/>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c r="AC940" s="129"/>
      <c r="AD940" s="129"/>
      <c r="AE940" s="129"/>
    </row>
    <row r="941">
      <c r="A941" s="129"/>
      <c r="B941" s="129"/>
      <c r="C941" s="129"/>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c r="AC941" s="129"/>
      <c r="AD941" s="129"/>
      <c r="AE941" s="129"/>
    </row>
    <row r="942">
      <c r="A942" s="129"/>
      <c r="B942" s="129"/>
      <c r="C942" s="129"/>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c r="AC942" s="129"/>
      <c r="AD942" s="129"/>
      <c r="AE942" s="129"/>
    </row>
    <row r="943">
      <c r="A943" s="129"/>
      <c r="B943" s="129"/>
      <c r="C943" s="129"/>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c r="AC943" s="129"/>
      <c r="AD943" s="129"/>
      <c r="AE943" s="129"/>
    </row>
    <row r="944">
      <c r="A944" s="129"/>
      <c r="B944" s="129"/>
      <c r="C944" s="129"/>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c r="AC944" s="129"/>
      <c r="AD944" s="129"/>
      <c r="AE944" s="129"/>
    </row>
    <row r="945">
      <c r="A945" s="129"/>
      <c r="B945" s="129"/>
      <c r="C945" s="129"/>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c r="AC945" s="129"/>
      <c r="AD945" s="129"/>
      <c r="AE945" s="129"/>
    </row>
    <row r="946">
      <c r="A946" s="129"/>
      <c r="B946" s="129"/>
      <c r="C946" s="129"/>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c r="AC946" s="129"/>
      <c r="AD946" s="129"/>
      <c r="AE946" s="129"/>
    </row>
    <row r="947">
      <c r="A947" s="129"/>
      <c r="B947" s="129"/>
      <c r="C947" s="129"/>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c r="AC947" s="129"/>
      <c r="AD947" s="129"/>
      <c r="AE947" s="129"/>
    </row>
    <row r="948">
      <c r="A948" s="129"/>
      <c r="B948" s="129"/>
      <c r="C948" s="129"/>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c r="AC948" s="129"/>
      <c r="AD948" s="129"/>
      <c r="AE948" s="129"/>
    </row>
    <row r="949">
      <c r="A949" s="129"/>
      <c r="B949" s="129"/>
      <c r="C949" s="129"/>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c r="AC949" s="129"/>
      <c r="AD949" s="129"/>
      <c r="AE949" s="129"/>
    </row>
    <row r="950">
      <c r="A950" s="129"/>
      <c r="B950" s="129"/>
      <c r="C950" s="129"/>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c r="AC950" s="129"/>
      <c r="AD950" s="129"/>
      <c r="AE950" s="129"/>
    </row>
    <row r="951">
      <c r="A951" s="129"/>
      <c r="B951" s="129"/>
      <c r="C951" s="129"/>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c r="AC951" s="129"/>
      <c r="AD951" s="129"/>
      <c r="AE951" s="129"/>
    </row>
    <row r="952">
      <c r="A952" s="129"/>
      <c r="B952" s="129"/>
      <c r="C952" s="129"/>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c r="AC952" s="129"/>
      <c r="AD952" s="129"/>
      <c r="AE952" s="129"/>
    </row>
    <row r="953">
      <c r="A953" s="129"/>
      <c r="B953" s="129"/>
      <c r="C953" s="129"/>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c r="AC953" s="129"/>
      <c r="AD953" s="129"/>
      <c r="AE953" s="129"/>
    </row>
    <row r="954">
      <c r="A954" s="129"/>
      <c r="B954" s="129"/>
      <c r="C954" s="129"/>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c r="AC954" s="129"/>
      <c r="AD954" s="129"/>
      <c r="AE954" s="129"/>
    </row>
    <row r="955">
      <c r="A955" s="129"/>
      <c r="B955" s="129"/>
      <c r="C955" s="129"/>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c r="AC955" s="129"/>
      <c r="AD955" s="129"/>
      <c r="AE955" s="129"/>
    </row>
    <row r="956">
      <c r="A956" s="129"/>
      <c r="B956" s="129"/>
      <c r="C956" s="129"/>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c r="AC956" s="129"/>
      <c r="AD956" s="129"/>
      <c r="AE956" s="129"/>
    </row>
    <row r="957">
      <c r="A957" s="129"/>
      <c r="B957" s="129"/>
      <c r="C957" s="129"/>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c r="AC957" s="129"/>
      <c r="AD957" s="129"/>
      <c r="AE957" s="129"/>
    </row>
    <row r="958">
      <c r="A958" s="129"/>
      <c r="B958" s="129"/>
      <c r="C958" s="129"/>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c r="AC958" s="129"/>
      <c r="AD958" s="129"/>
      <c r="AE958" s="129"/>
    </row>
    <row r="959">
      <c r="A959" s="129"/>
      <c r="B959" s="129"/>
      <c r="C959" s="129"/>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c r="AC959" s="129"/>
      <c r="AD959" s="129"/>
      <c r="AE959" s="129"/>
    </row>
    <row r="960">
      <c r="A960" s="129"/>
      <c r="B960" s="129"/>
      <c r="C960" s="129"/>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c r="AC960" s="129"/>
      <c r="AD960" s="129"/>
      <c r="AE960" s="129"/>
    </row>
    <row r="961">
      <c r="A961" s="129"/>
      <c r="B961" s="129"/>
      <c r="C961" s="129"/>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c r="AC961" s="129"/>
      <c r="AD961" s="129"/>
      <c r="AE961" s="129"/>
    </row>
    <row r="962">
      <c r="A962" s="129"/>
      <c r="B962" s="129"/>
      <c r="C962" s="129"/>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c r="AC962" s="129"/>
      <c r="AD962" s="129"/>
      <c r="AE962" s="129"/>
    </row>
    <row r="963">
      <c r="A963" s="129"/>
      <c r="B963" s="129"/>
      <c r="C963" s="129"/>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c r="AC963" s="129"/>
      <c r="AD963" s="129"/>
      <c r="AE963" s="129"/>
    </row>
    <row r="964">
      <c r="A964" s="129"/>
      <c r="B964" s="129"/>
      <c r="C964" s="129"/>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c r="AC964" s="129"/>
      <c r="AD964" s="129"/>
      <c r="AE964" s="129"/>
    </row>
    <row r="965">
      <c r="A965" s="129"/>
      <c r="B965" s="129"/>
      <c r="C965" s="129"/>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c r="AC965" s="129"/>
      <c r="AD965" s="129"/>
      <c r="AE965" s="129"/>
    </row>
    <row r="966">
      <c r="A966" s="129"/>
      <c r="B966" s="129"/>
      <c r="C966" s="129"/>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c r="AC966" s="129"/>
      <c r="AD966" s="129"/>
      <c r="AE966" s="129"/>
    </row>
    <row r="967">
      <c r="A967" s="129"/>
      <c r="B967" s="129"/>
      <c r="C967" s="129"/>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c r="AC967" s="129"/>
      <c r="AD967" s="129"/>
      <c r="AE967" s="129"/>
    </row>
    <row r="968">
      <c r="A968" s="129"/>
      <c r="B968" s="129"/>
      <c r="C968" s="129"/>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c r="AC968" s="129"/>
      <c r="AD968" s="129"/>
      <c r="AE968" s="129"/>
    </row>
    <row r="969">
      <c r="A969" s="129"/>
      <c r="B969" s="129"/>
      <c r="C969" s="129"/>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c r="AC969" s="129"/>
      <c r="AD969" s="129"/>
      <c r="AE969" s="129"/>
    </row>
    <row r="970">
      <c r="A970" s="129"/>
      <c r="B970" s="129"/>
      <c r="C970" s="129"/>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c r="AC970" s="129"/>
      <c r="AD970" s="129"/>
      <c r="AE970" s="129"/>
    </row>
    <row r="971">
      <c r="A971" s="129"/>
      <c r="B971" s="129"/>
      <c r="C971" s="129"/>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c r="AC971" s="129"/>
      <c r="AD971" s="129"/>
      <c r="AE971" s="129"/>
    </row>
    <row r="972">
      <c r="A972" s="129"/>
      <c r="B972" s="129"/>
      <c r="C972" s="129"/>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c r="AC972" s="129"/>
      <c r="AD972" s="129"/>
      <c r="AE972" s="129"/>
    </row>
    <row r="973">
      <c r="A973" s="129"/>
      <c r="B973" s="129"/>
      <c r="C973" s="129"/>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c r="AC973" s="129"/>
      <c r="AD973" s="129"/>
      <c r="AE973" s="129"/>
    </row>
    <row r="974">
      <c r="A974" s="129"/>
      <c r="B974" s="129"/>
      <c r="C974" s="129"/>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c r="AC974" s="129"/>
      <c r="AD974" s="129"/>
      <c r="AE974" s="129"/>
    </row>
    <row r="975">
      <c r="A975" s="129"/>
      <c r="B975" s="129"/>
      <c r="C975" s="129"/>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c r="AC975" s="129"/>
      <c r="AD975" s="129"/>
      <c r="AE975" s="129"/>
    </row>
    <row r="976">
      <c r="A976" s="129"/>
      <c r="B976" s="129"/>
      <c r="C976" s="129"/>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c r="AC976" s="129"/>
      <c r="AD976" s="129"/>
      <c r="AE976" s="129"/>
    </row>
    <row r="977">
      <c r="A977" s="129"/>
      <c r="B977" s="129"/>
      <c r="C977" s="129"/>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c r="AC977" s="129"/>
      <c r="AD977" s="129"/>
      <c r="AE977" s="129"/>
    </row>
    <row r="978">
      <c r="A978" s="129"/>
      <c r="B978" s="129"/>
      <c r="C978" s="129"/>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c r="AC978" s="129"/>
      <c r="AD978" s="129"/>
      <c r="AE978" s="129"/>
    </row>
    <row r="979">
      <c r="A979" s="129"/>
      <c r="B979" s="129"/>
      <c r="C979" s="129"/>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c r="AC979" s="129"/>
      <c r="AD979" s="129"/>
      <c r="AE979" s="129"/>
    </row>
    <row r="980">
      <c r="A980" s="129"/>
      <c r="B980" s="129"/>
      <c r="C980" s="129"/>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c r="AC980" s="129"/>
      <c r="AD980" s="129"/>
      <c r="AE980" s="129"/>
    </row>
    <row r="981">
      <c r="A981" s="129"/>
      <c r="B981" s="129"/>
      <c r="C981" s="129"/>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c r="AC981" s="129"/>
      <c r="AD981" s="129"/>
      <c r="AE981" s="129"/>
    </row>
    <row r="982">
      <c r="A982" s="129"/>
      <c r="B982" s="129"/>
      <c r="C982" s="129"/>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c r="AC982" s="129"/>
      <c r="AD982" s="129"/>
      <c r="AE982" s="129"/>
    </row>
    <row r="983">
      <c r="A983" s="129"/>
      <c r="B983" s="129"/>
      <c r="C983" s="129"/>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c r="AC983" s="129"/>
      <c r="AD983" s="129"/>
      <c r="AE983" s="129"/>
    </row>
    <row r="984">
      <c r="A984" s="129"/>
      <c r="B984" s="129"/>
      <c r="C984" s="129"/>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c r="AC984" s="129"/>
      <c r="AD984" s="129"/>
      <c r="AE984" s="129"/>
    </row>
    <row r="985">
      <c r="A985" s="129"/>
      <c r="B985" s="129"/>
      <c r="C985" s="129"/>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c r="AC985" s="129"/>
      <c r="AD985" s="129"/>
      <c r="AE985" s="129"/>
    </row>
    <row r="986">
      <c r="A986" s="129"/>
      <c r="B986" s="129"/>
      <c r="C986" s="129"/>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c r="AC986" s="129"/>
      <c r="AD986" s="129"/>
      <c r="AE986" s="129"/>
    </row>
    <row r="987">
      <c r="A987" s="129"/>
      <c r="B987" s="129"/>
      <c r="C987" s="129"/>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c r="AC987" s="129"/>
      <c r="AD987" s="129"/>
      <c r="AE987" s="129"/>
    </row>
    <row r="988">
      <c r="A988" s="129"/>
      <c r="B988" s="129"/>
      <c r="C988" s="129"/>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c r="AC988" s="129"/>
      <c r="AD988" s="129"/>
      <c r="AE988" s="129"/>
    </row>
    <row r="989">
      <c r="A989" s="129"/>
      <c r="B989" s="129"/>
      <c r="C989" s="129"/>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c r="AC989" s="129"/>
      <c r="AD989" s="129"/>
      <c r="AE989" s="129"/>
    </row>
    <row r="990">
      <c r="A990" s="129"/>
      <c r="B990" s="129"/>
      <c r="C990" s="129"/>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c r="AC990" s="129"/>
      <c r="AD990" s="129"/>
      <c r="AE990" s="129"/>
    </row>
    <row r="991">
      <c r="A991" s="129"/>
      <c r="B991" s="129"/>
      <c r="C991" s="129"/>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c r="AC991" s="129"/>
      <c r="AD991" s="129"/>
      <c r="AE991" s="129"/>
    </row>
    <row r="992">
      <c r="A992" s="129"/>
      <c r="B992" s="129"/>
      <c r="C992" s="129"/>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c r="AC992" s="129"/>
      <c r="AD992" s="129"/>
      <c r="AE992" s="129"/>
    </row>
    <row r="993">
      <c r="A993" s="129"/>
      <c r="B993" s="129"/>
      <c r="C993" s="129"/>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c r="AC993" s="129"/>
      <c r="AD993" s="129"/>
      <c r="AE993" s="129"/>
    </row>
    <row r="994">
      <c r="A994" s="129"/>
      <c r="B994" s="129"/>
      <c r="C994" s="129"/>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c r="AC994" s="129"/>
      <c r="AD994" s="129"/>
      <c r="AE994" s="129"/>
    </row>
    <row r="995">
      <c r="A995" s="129"/>
      <c r="B995" s="129"/>
      <c r="C995" s="129"/>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c r="AC995" s="129"/>
      <c r="AD995" s="129"/>
      <c r="AE995" s="129"/>
    </row>
    <row r="996">
      <c r="A996" s="129"/>
      <c r="B996" s="129"/>
      <c r="C996" s="129"/>
      <c r="D996" s="129"/>
      <c r="E996" s="129"/>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c r="AC996" s="129"/>
      <c r="AD996" s="129"/>
      <c r="AE996" s="129"/>
    </row>
    <row r="997">
      <c r="A997" s="129"/>
      <c r="B997" s="129"/>
      <c r="C997" s="129"/>
      <c r="D997" s="129"/>
      <c r="E997" s="129"/>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c r="AC997" s="129"/>
      <c r="AD997" s="129"/>
      <c r="AE997" s="129"/>
    </row>
    <row r="998">
      <c r="A998" s="129"/>
      <c r="B998" s="129"/>
      <c r="C998" s="129"/>
      <c r="D998" s="129"/>
      <c r="E998" s="129"/>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c r="AC998" s="129"/>
      <c r="AD998" s="129"/>
      <c r="AE998" s="129"/>
    </row>
    <row r="999">
      <c r="A999" s="129"/>
      <c r="B999" s="129"/>
      <c r="C999" s="129"/>
      <c r="D999" s="129"/>
      <c r="E999" s="129"/>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c r="AC999" s="129"/>
      <c r="AD999" s="129"/>
      <c r="AE999" s="129"/>
    </row>
    <row r="1000">
      <c r="A1000" s="129"/>
      <c r="B1000" s="129"/>
      <c r="C1000" s="129"/>
      <c r="D1000" s="129"/>
      <c r="E1000" s="129"/>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c r="AC1000" s="129"/>
      <c r="AD1000" s="129"/>
      <c r="AE1000" s="129"/>
    </row>
    <row r="1001">
      <c r="A1001" s="129"/>
      <c r="B1001" s="129"/>
      <c r="C1001" s="129"/>
      <c r="D1001" s="129"/>
      <c r="E1001" s="129"/>
      <c r="F1001" s="129"/>
      <c r="G1001" s="129"/>
      <c r="H1001" s="129"/>
      <c r="I1001" s="129"/>
      <c r="J1001" s="129"/>
      <c r="K1001" s="129"/>
      <c r="L1001" s="129"/>
      <c r="M1001" s="129"/>
      <c r="N1001" s="129"/>
      <c r="O1001" s="129"/>
      <c r="P1001" s="129"/>
      <c r="Q1001" s="129"/>
      <c r="R1001" s="129"/>
      <c r="S1001" s="129"/>
      <c r="T1001" s="129"/>
      <c r="U1001" s="129"/>
      <c r="V1001" s="129"/>
      <c r="W1001" s="129"/>
      <c r="X1001" s="129"/>
      <c r="Y1001" s="129"/>
      <c r="Z1001" s="129"/>
      <c r="AA1001" s="129"/>
      <c r="AB1001" s="129"/>
      <c r="AC1001" s="129"/>
      <c r="AD1001" s="129"/>
      <c r="AE1001" s="12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21.38"/>
    <col customWidth="1" min="3" max="3" width="15.13"/>
    <col customWidth="1" min="4" max="4" width="14.38"/>
  </cols>
  <sheetData>
    <row r="1">
      <c r="A1" s="19" t="s">
        <v>59</v>
      </c>
      <c r="B1" s="19" t="s">
        <v>3397</v>
      </c>
      <c r="C1" s="135" t="s">
        <v>3426</v>
      </c>
      <c r="D1" s="19" t="s">
        <v>3427</v>
      </c>
      <c r="E1" s="129"/>
      <c r="F1" s="129"/>
      <c r="G1" s="129"/>
      <c r="H1" s="129"/>
      <c r="I1" s="129"/>
      <c r="J1" s="129"/>
      <c r="K1" s="129"/>
      <c r="L1" s="129"/>
      <c r="M1" s="129"/>
      <c r="N1" s="129"/>
      <c r="O1" s="129"/>
      <c r="P1" s="129"/>
      <c r="Q1" s="129"/>
      <c r="R1" s="129"/>
      <c r="S1" s="129"/>
      <c r="T1" s="129"/>
      <c r="U1" s="129"/>
      <c r="V1" s="129"/>
      <c r="W1" s="129"/>
      <c r="X1" s="129"/>
      <c r="Y1" s="129"/>
      <c r="Z1" s="129"/>
    </row>
    <row r="2">
      <c r="A2" s="20" t="s">
        <v>3428</v>
      </c>
      <c r="B2" s="21">
        <f>round(Pivot!C184*(1-Assumptions!$B$22),0)</f>
        <v>0</v>
      </c>
      <c r="C2" s="145">
        <v>13709.0</v>
      </c>
      <c r="D2" s="146">
        <f t="shared" ref="D2:D5" si="1">C2*12</f>
        <v>164508</v>
      </c>
      <c r="E2" s="129"/>
      <c r="F2" s="129"/>
      <c r="G2" s="129"/>
      <c r="H2" s="129"/>
      <c r="I2" s="129"/>
      <c r="J2" s="129"/>
      <c r="K2" s="129"/>
      <c r="L2" s="129"/>
      <c r="M2" s="129"/>
      <c r="N2" s="129"/>
      <c r="O2" s="129"/>
      <c r="P2" s="129"/>
      <c r="Q2" s="129"/>
      <c r="R2" s="129"/>
      <c r="S2" s="129"/>
      <c r="T2" s="129"/>
      <c r="U2" s="129"/>
      <c r="V2" s="129"/>
      <c r="W2" s="129"/>
      <c r="X2" s="129"/>
      <c r="Y2" s="129"/>
      <c r="Z2" s="129"/>
    </row>
    <row r="3">
      <c r="A3" s="20" t="s">
        <v>3429</v>
      </c>
      <c r="B3" s="21">
        <f>round(Pivot!C185*(1-Assumptions!$B$22),0)</f>
        <v>0</v>
      </c>
      <c r="C3" s="145">
        <v>87891.0</v>
      </c>
      <c r="D3" s="146">
        <f t="shared" si="1"/>
        <v>1054692</v>
      </c>
      <c r="E3" s="129"/>
      <c r="F3" s="129"/>
      <c r="G3" s="129"/>
      <c r="H3" s="129"/>
      <c r="I3" s="129"/>
      <c r="J3" s="129"/>
      <c r="K3" s="129"/>
      <c r="L3" s="129"/>
      <c r="M3" s="129"/>
      <c r="N3" s="129"/>
      <c r="O3" s="129"/>
      <c r="P3" s="129"/>
      <c r="Q3" s="129"/>
      <c r="R3" s="129"/>
      <c r="S3" s="129"/>
      <c r="T3" s="129"/>
      <c r="U3" s="129"/>
      <c r="V3" s="129"/>
      <c r="W3" s="129"/>
      <c r="X3" s="129"/>
      <c r="Y3" s="129"/>
      <c r="Z3" s="129"/>
    </row>
    <row r="4">
      <c r="A4" s="20" t="s">
        <v>3430</v>
      </c>
      <c r="B4" s="21">
        <f>round(Pivot!C182*(1-Assumptions!$B$22),0)</f>
        <v>0</v>
      </c>
      <c r="C4" s="145">
        <v>4510.0</v>
      </c>
      <c r="D4" s="146">
        <f t="shared" si="1"/>
        <v>54120</v>
      </c>
      <c r="E4" s="129"/>
      <c r="F4" s="129"/>
      <c r="G4" s="129"/>
      <c r="H4" s="129"/>
      <c r="I4" s="129"/>
      <c r="J4" s="129"/>
      <c r="K4" s="129"/>
      <c r="L4" s="129"/>
      <c r="M4" s="129"/>
      <c r="N4" s="129"/>
      <c r="O4" s="129"/>
      <c r="P4" s="129"/>
      <c r="Q4" s="129"/>
      <c r="R4" s="129"/>
      <c r="S4" s="129"/>
      <c r="T4" s="129"/>
      <c r="U4" s="129"/>
      <c r="V4" s="129"/>
      <c r="W4" s="129"/>
      <c r="X4" s="129"/>
      <c r="Y4" s="129"/>
      <c r="Z4" s="129"/>
    </row>
    <row r="5">
      <c r="A5" s="20" t="s">
        <v>3431</v>
      </c>
      <c r="B5" s="21">
        <f>(B2*3+B3*20)*Assumptions!$B$45</f>
        <v>0</v>
      </c>
      <c r="C5" s="145">
        <f>vlookup("Cloud Storage Archive Storage",'SKU Pricing'!A:B,Assumptions!$B$2,0)*B5</f>
        <v>0</v>
      </c>
      <c r="D5" s="146">
        <f t="shared" si="1"/>
        <v>0</v>
      </c>
      <c r="E5" s="129"/>
      <c r="F5" s="129"/>
      <c r="G5" s="129"/>
      <c r="H5" s="129"/>
      <c r="I5" s="129"/>
      <c r="J5" s="129"/>
      <c r="K5" s="129"/>
      <c r="L5" s="129"/>
      <c r="M5" s="129"/>
      <c r="N5" s="129"/>
      <c r="O5" s="129"/>
      <c r="P5" s="129"/>
      <c r="Q5" s="129"/>
      <c r="R5" s="129"/>
      <c r="S5" s="129"/>
      <c r="T5" s="129"/>
      <c r="U5" s="129"/>
      <c r="V5" s="129"/>
      <c r="W5" s="129"/>
      <c r="X5" s="129"/>
      <c r="Y5" s="129"/>
      <c r="Z5" s="129"/>
    </row>
    <row r="6">
      <c r="A6" s="20"/>
      <c r="B6" s="21"/>
      <c r="C6" s="145"/>
      <c r="D6" s="146"/>
      <c r="E6" s="129"/>
      <c r="F6" s="129"/>
      <c r="G6" s="129"/>
      <c r="H6" s="129"/>
      <c r="I6" s="129"/>
      <c r="J6" s="129"/>
      <c r="K6" s="129"/>
      <c r="L6" s="129"/>
      <c r="M6" s="129"/>
      <c r="N6" s="129"/>
      <c r="O6" s="129"/>
      <c r="P6" s="129"/>
      <c r="Q6" s="129"/>
      <c r="R6" s="129"/>
      <c r="S6" s="129"/>
      <c r="T6" s="129"/>
      <c r="U6" s="129"/>
      <c r="V6" s="129"/>
      <c r="W6" s="129"/>
      <c r="X6" s="129"/>
      <c r="Y6" s="129"/>
      <c r="Z6" s="129"/>
    </row>
    <row r="7">
      <c r="A7" s="133" t="s">
        <v>57</v>
      </c>
      <c r="B7" s="133">
        <f t="shared" ref="B7:D7" si="2">sum(B2:B5)</f>
        <v>0</v>
      </c>
      <c r="C7" s="137">
        <f t="shared" si="2"/>
        <v>106110</v>
      </c>
      <c r="D7" s="137">
        <f t="shared" si="2"/>
        <v>1273320</v>
      </c>
      <c r="E7" s="129"/>
      <c r="F7" s="129"/>
      <c r="G7" s="129"/>
      <c r="H7" s="129"/>
      <c r="I7" s="129"/>
      <c r="J7" s="129"/>
      <c r="K7" s="129"/>
      <c r="L7" s="129"/>
      <c r="M7" s="129"/>
      <c r="N7" s="129"/>
      <c r="O7" s="129"/>
      <c r="P7" s="129"/>
      <c r="Q7" s="129"/>
      <c r="R7" s="129"/>
      <c r="S7" s="129"/>
      <c r="T7" s="129"/>
      <c r="U7" s="129"/>
      <c r="V7" s="129"/>
      <c r="W7" s="129"/>
      <c r="X7" s="129"/>
      <c r="Y7" s="129"/>
      <c r="Z7" s="129"/>
    </row>
    <row r="8">
      <c r="A8" s="129"/>
      <c r="B8" s="129"/>
      <c r="C8" s="147"/>
      <c r="D8" s="129"/>
      <c r="E8" s="129"/>
      <c r="F8" s="129"/>
      <c r="G8" s="129"/>
      <c r="H8" s="129"/>
      <c r="I8" s="129"/>
      <c r="J8" s="129"/>
      <c r="K8" s="129"/>
      <c r="L8" s="129"/>
      <c r="M8" s="129"/>
      <c r="N8" s="129"/>
      <c r="O8" s="129"/>
      <c r="P8" s="129"/>
      <c r="Q8" s="129"/>
      <c r="R8" s="129"/>
      <c r="S8" s="129"/>
      <c r="T8" s="129"/>
      <c r="U8" s="129"/>
      <c r="V8" s="129"/>
      <c r="W8" s="129"/>
      <c r="X8" s="129"/>
      <c r="Y8" s="129"/>
      <c r="Z8" s="129"/>
    </row>
    <row r="9">
      <c r="A9" s="129"/>
      <c r="B9" s="129"/>
      <c r="C9" s="147"/>
      <c r="D9" s="129"/>
      <c r="E9" s="129"/>
      <c r="F9" s="129"/>
      <c r="G9" s="129"/>
      <c r="H9" s="129"/>
      <c r="I9" s="129"/>
      <c r="J9" s="129"/>
      <c r="K9" s="129"/>
      <c r="L9" s="129"/>
      <c r="M9" s="129"/>
      <c r="N9" s="129"/>
      <c r="O9" s="129"/>
      <c r="P9" s="129"/>
      <c r="Q9" s="129"/>
      <c r="R9" s="129"/>
      <c r="S9" s="129"/>
      <c r="T9" s="129"/>
      <c r="U9" s="129"/>
      <c r="V9" s="129"/>
      <c r="W9" s="129"/>
      <c r="X9" s="129"/>
      <c r="Y9" s="129"/>
      <c r="Z9" s="129"/>
    </row>
    <row r="10">
      <c r="A10" s="129"/>
      <c r="B10" s="129"/>
      <c r="C10" s="147"/>
      <c r="D10" s="129"/>
      <c r="E10" s="129"/>
      <c r="F10" s="129"/>
      <c r="G10" s="129"/>
      <c r="H10" s="129"/>
      <c r="I10" s="129"/>
      <c r="J10" s="129"/>
      <c r="K10" s="129"/>
      <c r="L10" s="129"/>
      <c r="M10" s="129"/>
      <c r="N10" s="129"/>
      <c r="O10" s="129"/>
      <c r="P10" s="129"/>
      <c r="Q10" s="129"/>
      <c r="R10" s="129"/>
      <c r="S10" s="129"/>
      <c r="T10" s="129"/>
      <c r="U10" s="129"/>
      <c r="V10" s="129"/>
      <c r="W10" s="129"/>
      <c r="X10" s="129"/>
      <c r="Y10" s="129"/>
      <c r="Z10" s="129"/>
    </row>
    <row r="11">
      <c r="A11" s="129"/>
      <c r="B11" s="129"/>
      <c r="C11" s="147"/>
      <c r="D11" s="129"/>
      <c r="E11" s="129"/>
      <c r="F11" s="129"/>
      <c r="G11" s="129"/>
      <c r="H11" s="129"/>
      <c r="I11" s="129"/>
      <c r="J11" s="129"/>
      <c r="K11" s="129"/>
      <c r="L11" s="129"/>
      <c r="M11" s="129"/>
      <c r="N11" s="129"/>
      <c r="O11" s="129"/>
      <c r="P11" s="129"/>
      <c r="Q11" s="129"/>
      <c r="R11" s="129"/>
      <c r="S11" s="129"/>
      <c r="T11" s="129"/>
      <c r="U11" s="129"/>
      <c r="V11" s="129"/>
      <c r="W11" s="129"/>
      <c r="X11" s="129"/>
      <c r="Y11" s="129"/>
      <c r="Z11" s="129"/>
    </row>
    <row r="12">
      <c r="A12" s="129"/>
      <c r="B12" s="129"/>
      <c r="C12" s="147"/>
      <c r="D12" s="129"/>
      <c r="E12" s="129"/>
      <c r="F12" s="129"/>
      <c r="G12" s="129"/>
      <c r="H12" s="129"/>
      <c r="I12" s="129"/>
      <c r="J12" s="129"/>
      <c r="K12" s="129"/>
      <c r="L12" s="129"/>
      <c r="M12" s="129"/>
      <c r="N12" s="129"/>
      <c r="O12" s="129"/>
      <c r="P12" s="129"/>
      <c r="Q12" s="129"/>
      <c r="R12" s="129"/>
      <c r="S12" s="129"/>
      <c r="T12" s="129"/>
      <c r="U12" s="129"/>
      <c r="V12" s="129"/>
      <c r="W12" s="129"/>
      <c r="X12" s="129"/>
      <c r="Y12" s="129"/>
      <c r="Z12" s="129"/>
    </row>
    <row r="13">
      <c r="A13" s="129"/>
      <c r="B13" s="129"/>
      <c r="C13" s="147"/>
      <c r="D13" s="129"/>
      <c r="E13" s="129"/>
      <c r="F13" s="129"/>
      <c r="G13" s="129"/>
      <c r="H13" s="129"/>
      <c r="I13" s="129"/>
      <c r="J13" s="129"/>
      <c r="K13" s="129"/>
      <c r="L13" s="129"/>
      <c r="M13" s="129"/>
      <c r="N13" s="129"/>
      <c r="O13" s="129"/>
      <c r="P13" s="129"/>
      <c r="Q13" s="129"/>
      <c r="R13" s="129"/>
      <c r="S13" s="129"/>
      <c r="T13" s="129"/>
      <c r="U13" s="129"/>
      <c r="V13" s="129"/>
      <c r="W13" s="129"/>
      <c r="X13" s="129"/>
      <c r="Y13" s="129"/>
      <c r="Z13" s="129"/>
    </row>
    <row r="14">
      <c r="A14" s="129"/>
      <c r="B14" s="129"/>
      <c r="C14" s="147"/>
      <c r="D14" s="129"/>
      <c r="E14" s="129"/>
      <c r="F14" s="129"/>
      <c r="G14" s="129"/>
      <c r="H14" s="129"/>
      <c r="I14" s="129"/>
      <c r="J14" s="129"/>
      <c r="K14" s="129"/>
      <c r="L14" s="129"/>
      <c r="M14" s="129"/>
      <c r="N14" s="129"/>
      <c r="O14" s="129"/>
      <c r="P14" s="129"/>
      <c r="Q14" s="129"/>
      <c r="R14" s="129"/>
      <c r="S14" s="129"/>
      <c r="T14" s="129"/>
      <c r="U14" s="129"/>
      <c r="V14" s="129"/>
      <c r="W14" s="129"/>
      <c r="X14" s="129"/>
      <c r="Y14" s="129"/>
      <c r="Z14" s="129"/>
    </row>
    <row r="15">
      <c r="A15" s="129"/>
      <c r="B15" s="129"/>
      <c r="C15" s="147"/>
      <c r="D15" s="129"/>
      <c r="E15" s="129"/>
      <c r="F15" s="129"/>
      <c r="G15" s="129"/>
      <c r="H15" s="129"/>
      <c r="I15" s="129"/>
      <c r="J15" s="129"/>
      <c r="K15" s="129"/>
      <c r="L15" s="129"/>
      <c r="M15" s="129"/>
      <c r="N15" s="129"/>
      <c r="O15" s="129"/>
      <c r="P15" s="129"/>
      <c r="Q15" s="129"/>
      <c r="R15" s="129"/>
      <c r="S15" s="129"/>
      <c r="T15" s="129"/>
      <c r="U15" s="129"/>
      <c r="V15" s="129"/>
      <c r="W15" s="129"/>
      <c r="X15" s="129"/>
      <c r="Y15" s="129"/>
      <c r="Z15" s="129"/>
    </row>
    <row r="16">
      <c r="A16" s="129"/>
      <c r="B16" s="129"/>
      <c r="C16" s="147"/>
      <c r="D16" s="129"/>
      <c r="E16" s="129"/>
      <c r="F16" s="129"/>
      <c r="G16" s="129"/>
      <c r="H16" s="129"/>
      <c r="I16" s="129"/>
      <c r="J16" s="129"/>
      <c r="K16" s="129"/>
      <c r="L16" s="129"/>
      <c r="M16" s="129"/>
      <c r="N16" s="129"/>
      <c r="O16" s="129"/>
      <c r="P16" s="129"/>
      <c r="Q16" s="129"/>
      <c r="R16" s="129"/>
      <c r="S16" s="129"/>
      <c r="T16" s="129"/>
      <c r="U16" s="129"/>
      <c r="V16" s="129"/>
      <c r="W16" s="129"/>
      <c r="X16" s="129"/>
      <c r="Y16" s="129"/>
      <c r="Z16" s="129"/>
    </row>
    <row r="17">
      <c r="A17" s="129"/>
      <c r="B17" s="129"/>
      <c r="C17" s="147"/>
      <c r="D17" s="129"/>
      <c r="E17" s="129"/>
      <c r="F17" s="129"/>
      <c r="G17" s="129"/>
      <c r="H17" s="129"/>
      <c r="I17" s="129"/>
      <c r="J17" s="129"/>
      <c r="K17" s="129"/>
      <c r="L17" s="129"/>
      <c r="M17" s="129"/>
      <c r="N17" s="129"/>
      <c r="O17" s="129"/>
      <c r="P17" s="129"/>
      <c r="Q17" s="129"/>
      <c r="R17" s="129"/>
      <c r="S17" s="129"/>
      <c r="T17" s="129"/>
      <c r="U17" s="129"/>
      <c r="V17" s="129"/>
      <c r="W17" s="129"/>
      <c r="X17" s="129"/>
      <c r="Y17" s="129"/>
      <c r="Z17" s="129"/>
    </row>
    <row r="18">
      <c r="A18" s="129"/>
      <c r="B18" s="129"/>
      <c r="C18" s="147"/>
      <c r="D18" s="129"/>
      <c r="E18" s="129"/>
      <c r="F18" s="129"/>
      <c r="G18" s="129"/>
      <c r="H18" s="129"/>
      <c r="I18" s="129"/>
      <c r="J18" s="129"/>
      <c r="K18" s="129"/>
      <c r="L18" s="129"/>
      <c r="M18" s="129"/>
      <c r="N18" s="129"/>
      <c r="O18" s="129"/>
      <c r="P18" s="129"/>
      <c r="Q18" s="129"/>
      <c r="R18" s="129"/>
      <c r="S18" s="129"/>
      <c r="T18" s="129"/>
      <c r="U18" s="129"/>
      <c r="V18" s="129"/>
      <c r="W18" s="129"/>
      <c r="X18" s="129"/>
      <c r="Y18" s="129"/>
      <c r="Z18" s="129"/>
    </row>
    <row r="19">
      <c r="A19" s="129"/>
      <c r="B19" s="129"/>
      <c r="C19" s="147"/>
      <c r="D19" s="129"/>
      <c r="E19" s="129"/>
      <c r="F19" s="129"/>
      <c r="G19" s="129"/>
      <c r="H19" s="129"/>
      <c r="I19" s="129"/>
      <c r="J19" s="129"/>
      <c r="K19" s="129"/>
      <c r="L19" s="129"/>
      <c r="M19" s="129"/>
      <c r="N19" s="129"/>
      <c r="O19" s="129"/>
      <c r="P19" s="129"/>
      <c r="Q19" s="129"/>
      <c r="R19" s="129"/>
      <c r="S19" s="129"/>
      <c r="T19" s="129"/>
      <c r="U19" s="129"/>
      <c r="V19" s="129"/>
      <c r="W19" s="129"/>
      <c r="X19" s="129"/>
      <c r="Y19" s="129"/>
      <c r="Z19" s="129"/>
    </row>
    <row r="20">
      <c r="A20" s="129"/>
      <c r="B20" s="129"/>
      <c r="C20" s="147"/>
      <c r="D20" s="129"/>
      <c r="E20" s="129"/>
      <c r="F20" s="129"/>
      <c r="G20" s="129"/>
      <c r="H20" s="129"/>
      <c r="I20" s="129"/>
      <c r="J20" s="129"/>
      <c r="K20" s="129"/>
      <c r="L20" s="129"/>
      <c r="M20" s="129"/>
      <c r="N20" s="129"/>
      <c r="O20" s="129"/>
      <c r="P20" s="129"/>
      <c r="Q20" s="129"/>
      <c r="R20" s="129"/>
      <c r="S20" s="129"/>
      <c r="T20" s="129"/>
      <c r="U20" s="129"/>
      <c r="V20" s="129"/>
      <c r="W20" s="129"/>
      <c r="X20" s="129"/>
      <c r="Y20" s="129"/>
      <c r="Z20" s="129"/>
    </row>
    <row r="21">
      <c r="A21" s="129"/>
      <c r="B21" s="129"/>
      <c r="C21" s="147"/>
      <c r="D21" s="129"/>
      <c r="E21" s="129"/>
      <c r="F21" s="129"/>
      <c r="G21" s="129"/>
      <c r="H21" s="129"/>
      <c r="I21" s="129"/>
      <c r="J21" s="129"/>
      <c r="K21" s="129"/>
      <c r="L21" s="129"/>
      <c r="M21" s="129"/>
      <c r="N21" s="129"/>
      <c r="O21" s="129"/>
      <c r="P21" s="129"/>
      <c r="Q21" s="129"/>
      <c r="R21" s="129"/>
      <c r="S21" s="129"/>
      <c r="T21" s="129"/>
      <c r="U21" s="129"/>
      <c r="V21" s="129"/>
      <c r="W21" s="129"/>
      <c r="X21" s="129"/>
      <c r="Y21" s="129"/>
      <c r="Z21" s="129"/>
    </row>
    <row r="22">
      <c r="A22" s="129"/>
      <c r="B22" s="129"/>
      <c r="C22" s="147"/>
      <c r="D22" s="129"/>
      <c r="E22" s="129"/>
      <c r="F22" s="129"/>
      <c r="G22" s="129"/>
      <c r="H22" s="129"/>
      <c r="I22" s="129"/>
      <c r="J22" s="129"/>
      <c r="K22" s="129"/>
      <c r="L22" s="129"/>
      <c r="M22" s="129"/>
      <c r="N22" s="129"/>
      <c r="O22" s="129"/>
      <c r="P22" s="129"/>
      <c r="Q22" s="129"/>
      <c r="R22" s="129"/>
      <c r="S22" s="129"/>
      <c r="T22" s="129"/>
      <c r="U22" s="129"/>
      <c r="V22" s="129"/>
      <c r="W22" s="129"/>
      <c r="X22" s="129"/>
      <c r="Y22" s="129"/>
      <c r="Z22" s="129"/>
    </row>
    <row r="23">
      <c r="A23" s="129"/>
      <c r="B23" s="129"/>
      <c r="C23" s="147"/>
      <c r="D23" s="129"/>
      <c r="E23" s="129"/>
      <c r="F23" s="129"/>
      <c r="G23" s="129"/>
      <c r="H23" s="129"/>
      <c r="I23" s="129"/>
      <c r="J23" s="129"/>
      <c r="K23" s="129"/>
      <c r="L23" s="129"/>
      <c r="M23" s="129"/>
      <c r="N23" s="129"/>
      <c r="O23" s="129"/>
      <c r="P23" s="129"/>
      <c r="Q23" s="129"/>
      <c r="R23" s="129"/>
      <c r="S23" s="129"/>
      <c r="T23" s="129"/>
      <c r="U23" s="129"/>
      <c r="V23" s="129"/>
      <c r="W23" s="129"/>
      <c r="X23" s="129"/>
      <c r="Y23" s="129"/>
      <c r="Z23" s="129"/>
    </row>
    <row r="24">
      <c r="A24" s="129"/>
      <c r="B24" s="129"/>
      <c r="C24" s="147"/>
      <c r="D24" s="129"/>
      <c r="E24" s="129"/>
      <c r="F24" s="129"/>
      <c r="G24" s="129"/>
      <c r="H24" s="129"/>
      <c r="I24" s="129"/>
      <c r="J24" s="129"/>
      <c r="K24" s="129"/>
      <c r="L24" s="129"/>
      <c r="M24" s="129"/>
      <c r="N24" s="129"/>
      <c r="O24" s="129"/>
      <c r="P24" s="129"/>
      <c r="Q24" s="129"/>
      <c r="R24" s="129"/>
      <c r="S24" s="129"/>
      <c r="T24" s="129"/>
      <c r="U24" s="129"/>
      <c r="V24" s="129"/>
      <c r="W24" s="129"/>
      <c r="X24" s="129"/>
      <c r="Y24" s="129"/>
      <c r="Z24" s="129"/>
    </row>
    <row r="25">
      <c r="A25" s="129"/>
      <c r="B25" s="129"/>
      <c r="C25" s="147"/>
      <c r="D25" s="129"/>
      <c r="E25" s="129"/>
      <c r="F25" s="129"/>
      <c r="G25" s="129"/>
      <c r="H25" s="129"/>
      <c r="I25" s="129"/>
      <c r="J25" s="129"/>
      <c r="K25" s="129"/>
      <c r="L25" s="129"/>
      <c r="M25" s="129"/>
      <c r="N25" s="129"/>
      <c r="O25" s="129"/>
      <c r="P25" s="129"/>
      <c r="Q25" s="129"/>
      <c r="R25" s="129"/>
      <c r="S25" s="129"/>
      <c r="T25" s="129"/>
      <c r="U25" s="129"/>
      <c r="V25" s="129"/>
      <c r="W25" s="129"/>
      <c r="X25" s="129"/>
      <c r="Y25" s="129"/>
      <c r="Z25" s="129"/>
    </row>
    <row r="26">
      <c r="A26" s="129"/>
      <c r="B26" s="129"/>
      <c r="C26" s="147"/>
      <c r="D26" s="129"/>
      <c r="E26" s="129"/>
      <c r="F26" s="129"/>
      <c r="G26" s="129"/>
      <c r="H26" s="129"/>
      <c r="I26" s="129"/>
      <c r="J26" s="129"/>
      <c r="K26" s="129"/>
      <c r="L26" s="129"/>
      <c r="M26" s="129"/>
      <c r="N26" s="129"/>
      <c r="O26" s="129"/>
      <c r="P26" s="129"/>
      <c r="Q26" s="129"/>
      <c r="R26" s="129"/>
      <c r="S26" s="129"/>
      <c r="T26" s="129"/>
      <c r="U26" s="129"/>
      <c r="V26" s="129"/>
      <c r="W26" s="129"/>
      <c r="X26" s="129"/>
      <c r="Y26" s="129"/>
      <c r="Z26" s="129"/>
    </row>
    <row r="27">
      <c r="A27" s="129"/>
      <c r="B27" s="129"/>
      <c r="C27" s="147"/>
      <c r="D27" s="129"/>
      <c r="E27" s="129"/>
      <c r="F27" s="129"/>
      <c r="G27" s="129"/>
      <c r="H27" s="129"/>
      <c r="I27" s="129"/>
      <c r="J27" s="129"/>
      <c r="K27" s="129"/>
      <c r="L27" s="129"/>
      <c r="M27" s="129"/>
      <c r="N27" s="129"/>
      <c r="O27" s="129"/>
      <c r="P27" s="129"/>
      <c r="Q27" s="129"/>
      <c r="R27" s="129"/>
      <c r="S27" s="129"/>
      <c r="T27" s="129"/>
      <c r="U27" s="129"/>
      <c r="V27" s="129"/>
      <c r="W27" s="129"/>
      <c r="X27" s="129"/>
      <c r="Y27" s="129"/>
      <c r="Z27" s="129"/>
    </row>
    <row r="28">
      <c r="A28" s="129"/>
      <c r="B28" s="129"/>
      <c r="C28" s="147"/>
      <c r="D28" s="129"/>
      <c r="E28" s="129"/>
      <c r="F28" s="129"/>
      <c r="G28" s="129"/>
      <c r="H28" s="129"/>
      <c r="I28" s="129"/>
      <c r="J28" s="129"/>
      <c r="K28" s="129"/>
      <c r="L28" s="129"/>
      <c r="M28" s="129"/>
      <c r="N28" s="129"/>
      <c r="O28" s="129"/>
      <c r="P28" s="129"/>
      <c r="Q28" s="129"/>
      <c r="R28" s="129"/>
      <c r="S28" s="129"/>
      <c r="T28" s="129"/>
      <c r="U28" s="129"/>
      <c r="V28" s="129"/>
      <c r="W28" s="129"/>
      <c r="X28" s="129"/>
      <c r="Y28" s="129"/>
      <c r="Z28" s="129"/>
    </row>
    <row r="29">
      <c r="A29" s="129"/>
      <c r="B29" s="129"/>
      <c r="C29" s="147"/>
      <c r="D29" s="129"/>
      <c r="E29" s="129"/>
      <c r="F29" s="129"/>
      <c r="G29" s="129"/>
      <c r="H29" s="129"/>
      <c r="I29" s="129"/>
      <c r="J29" s="129"/>
      <c r="K29" s="129"/>
      <c r="L29" s="129"/>
      <c r="M29" s="129"/>
      <c r="N29" s="129"/>
      <c r="O29" s="129"/>
      <c r="P29" s="129"/>
      <c r="Q29" s="129"/>
      <c r="R29" s="129"/>
      <c r="S29" s="129"/>
      <c r="T29" s="129"/>
      <c r="U29" s="129"/>
      <c r="V29" s="129"/>
      <c r="W29" s="129"/>
      <c r="X29" s="129"/>
      <c r="Y29" s="129"/>
      <c r="Z29" s="129"/>
    </row>
    <row r="30">
      <c r="A30" s="129"/>
      <c r="B30" s="129"/>
      <c r="C30" s="147"/>
      <c r="D30" s="129"/>
      <c r="E30" s="129"/>
      <c r="F30" s="129"/>
      <c r="G30" s="129"/>
      <c r="H30" s="129"/>
      <c r="I30" s="129"/>
      <c r="J30" s="129"/>
      <c r="K30" s="129"/>
      <c r="L30" s="129"/>
      <c r="M30" s="129"/>
      <c r="N30" s="129"/>
      <c r="O30" s="129"/>
      <c r="P30" s="129"/>
      <c r="Q30" s="129"/>
      <c r="R30" s="129"/>
      <c r="S30" s="129"/>
      <c r="T30" s="129"/>
      <c r="U30" s="129"/>
      <c r="V30" s="129"/>
      <c r="W30" s="129"/>
      <c r="X30" s="129"/>
      <c r="Y30" s="129"/>
      <c r="Z30" s="129"/>
    </row>
    <row r="31">
      <c r="A31" s="129"/>
      <c r="B31" s="129"/>
      <c r="C31" s="147"/>
      <c r="D31" s="129"/>
      <c r="E31" s="129"/>
      <c r="F31" s="129"/>
      <c r="G31" s="129"/>
      <c r="H31" s="129"/>
      <c r="I31" s="129"/>
      <c r="J31" s="129"/>
      <c r="K31" s="129"/>
      <c r="L31" s="129"/>
      <c r="M31" s="129"/>
      <c r="N31" s="129"/>
      <c r="O31" s="129"/>
      <c r="P31" s="129"/>
      <c r="Q31" s="129"/>
      <c r="R31" s="129"/>
      <c r="S31" s="129"/>
      <c r="T31" s="129"/>
      <c r="U31" s="129"/>
      <c r="V31" s="129"/>
      <c r="W31" s="129"/>
      <c r="X31" s="129"/>
      <c r="Y31" s="129"/>
      <c r="Z31" s="129"/>
    </row>
    <row r="32">
      <c r="A32" s="129"/>
      <c r="B32" s="129"/>
      <c r="C32" s="147"/>
      <c r="D32" s="129"/>
      <c r="E32" s="129"/>
      <c r="F32" s="129"/>
      <c r="G32" s="129"/>
      <c r="H32" s="129"/>
      <c r="I32" s="129"/>
      <c r="J32" s="129"/>
      <c r="K32" s="129"/>
      <c r="L32" s="129"/>
      <c r="M32" s="129"/>
      <c r="N32" s="129"/>
      <c r="O32" s="129"/>
      <c r="P32" s="129"/>
      <c r="Q32" s="129"/>
      <c r="R32" s="129"/>
      <c r="S32" s="129"/>
      <c r="T32" s="129"/>
      <c r="U32" s="129"/>
      <c r="V32" s="129"/>
      <c r="W32" s="129"/>
      <c r="X32" s="129"/>
      <c r="Y32" s="129"/>
      <c r="Z32" s="129"/>
    </row>
    <row r="33">
      <c r="A33" s="129"/>
      <c r="B33" s="129"/>
      <c r="C33" s="147"/>
      <c r="D33" s="129"/>
      <c r="E33" s="129"/>
      <c r="F33" s="129"/>
      <c r="G33" s="129"/>
      <c r="H33" s="129"/>
      <c r="I33" s="129"/>
      <c r="J33" s="129"/>
      <c r="K33" s="129"/>
      <c r="L33" s="129"/>
      <c r="M33" s="129"/>
      <c r="N33" s="129"/>
      <c r="O33" s="129"/>
      <c r="P33" s="129"/>
      <c r="Q33" s="129"/>
      <c r="R33" s="129"/>
      <c r="S33" s="129"/>
      <c r="T33" s="129"/>
      <c r="U33" s="129"/>
      <c r="V33" s="129"/>
      <c r="W33" s="129"/>
      <c r="X33" s="129"/>
      <c r="Y33" s="129"/>
      <c r="Z33" s="129"/>
    </row>
    <row r="34">
      <c r="A34" s="129"/>
      <c r="B34" s="129"/>
      <c r="C34" s="147"/>
      <c r="D34" s="129"/>
      <c r="E34" s="129"/>
      <c r="F34" s="129"/>
      <c r="G34" s="129"/>
      <c r="H34" s="129"/>
      <c r="I34" s="129"/>
      <c r="J34" s="129"/>
      <c r="K34" s="129"/>
      <c r="L34" s="129"/>
      <c r="M34" s="129"/>
      <c r="N34" s="129"/>
      <c r="O34" s="129"/>
      <c r="P34" s="129"/>
      <c r="Q34" s="129"/>
      <c r="R34" s="129"/>
      <c r="S34" s="129"/>
      <c r="T34" s="129"/>
      <c r="U34" s="129"/>
      <c r="V34" s="129"/>
      <c r="W34" s="129"/>
      <c r="X34" s="129"/>
      <c r="Y34" s="129"/>
      <c r="Z34" s="129"/>
    </row>
    <row r="35">
      <c r="A35" s="129"/>
      <c r="B35" s="129"/>
      <c r="C35" s="147"/>
      <c r="D35" s="129"/>
      <c r="E35" s="129"/>
      <c r="F35" s="129"/>
      <c r="G35" s="129"/>
      <c r="H35" s="129"/>
      <c r="I35" s="129"/>
      <c r="J35" s="129"/>
      <c r="K35" s="129"/>
      <c r="L35" s="129"/>
      <c r="M35" s="129"/>
      <c r="N35" s="129"/>
      <c r="O35" s="129"/>
      <c r="P35" s="129"/>
      <c r="Q35" s="129"/>
      <c r="R35" s="129"/>
      <c r="S35" s="129"/>
      <c r="T35" s="129"/>
      <c r="U35" s="129"/>
      <c r="V35" s="129"/>
      <c r="W35" s="129"/>
      <c r="X35" s="129"/>
      <c r="Y35" s="129"/>
      <c r="Z35" s="129"/>
    </row>
    <row r="36">
      <c r="A36" s="129"/>
      <c r="B36" s="129"/>
      <c r="C36" s="147"/>
      <c r="D36" s="129"/>
      <c r="E36" s="129"/>
      <c r="F36" s="129"/>
      <c r="G36" s="129"/>
      <c r="H36" s="129"/>
      <c r="I36" s="129"/>
      <c r="J36" s="129"/>
      <c r="K36" s="129"/>
      <c r="L36" s="129"/>
      <c r="M36" s="129"/>
      <c r="N36" s="129"/>
      <c r="O36" s="129"/>
      <c r="P36" s="129"/>
      <c r="Q36" s="129"/>
      <c r="R36" s="129"/>
      <c r="S36" s="129"/>
      <c r="T36" s="129"/>
      <c r="U36" s="129"/>
      <c r="V36" s="129"/>
      <c r="W36" s="129"/>
      <c r="X36" s="129"/>
      <c r="Y36" s="129"/>
      <c r="Z36" s="129"/>
    </row>
    <row r="37">
      <c r="A37" s="129"/>
      <c r="B37" s="129"/>
      <c r="C37" s="147"/>
      <c r="D37" s="129"/>
      <c r="E37" s="129"/>
      <c r="F37" s="129"/>
      <c r="G37" s="129"/>
      <c r="H37" s="129"/>
      <c r="I37" s="129"/>
      <c r="J37" s="129"/>
      <c r="K37" s="129"/>
      <c r="L37" s="129"/>
      <c r="M37" s="129"/>
      <c r="N37" s="129"/>
      <c r="O37" s="129"/>
      <c r="P37" s="129"/>
      <c r="Q37" s="129"/>
      <c r="R37" s="129"/>
      <c r="S37" s="129"/>
      <c r="T37" s="129"/>
      <c r="U37" s="129"/>
      <c r="V37" s="129"/>
      <c r="W37" s="129"/>
      <c r="X37" s="129"/>
      <c r="Y37" s="129"/>
      <c r="Z37" s="129"/>
    </row>
    <row r="38">
      <c r="A38" s="129"/>
      <c r="B38" s="129"/>
      <c r="C38" s="147"/>
      <c r="D38" s="129"/>
      <c r="E38" s="129"/>
      <c r="F38" s="129"/>
      <c r="G38" s="129"/>
      <c r="H38" s="129"/>
      <c r="I38" s="129"/>
      <c r="J38" s="129"/>
      <c r="K38" s="129"/>
      <c r="L38" s="129"/>
      <c r="M38" s="129"/>
      <c r="N38" s="129"/>
      <c r="O38" s="129"/>
      <c r="P38" s="129"/>
      <c r="Q38" s="129"/>
      <c r="R38" s="129"/>
      <c r="S38" s="129"/>
      <c r="T38" s="129"/>
      <c r="U38" s="129"/>
      <c r="V38" s="129"/>
      <c r="W38" s="129"/>
      <c r="X38" s="129"/>
      <c r="Y38" s="129"/>
      <c r="Z38" s="129"/>
    </row>
    <row r="39">
      <c r="A39" s="129"/>
      <c r="B39" s="129"/>
      <c r="C39" s="147"/>
      <c r="D39" s="129"/>
      <c r="E39" s="129"/>
      <c r="F39" s="129"/>
      <c r="G39" s="129"/>
      <c r="H39" s="129"/>
      <c r="I39" s="129"/>
      <c r="J39" s="129"/>
      <c r="K39" s="129"/>
      <c r="L39" s="129"/>
      <c r="M39" s="129"/>
      <c r="N39" s="129"/>
      <c r="O39" s="129"/>
      <c r="P39" s="129"/>
      <c r="Q39" s="129"/>
      <c r="R39" s="129"/>
      <c r="S39" s="129"/>
      <c r="T39" s="129"/>
      <c r="U39" s="129"/>
      <c r="V39" s="129"/>
      <c r="W39" s="129"/>
      <c r="X39" s="129"/>
      <c r="Y39" s="129"/>
      <c r="Z39" s="129"/>
    </row>
    <row r="40">
      <c r="A40" s="129"/>
      <c r="B40" s="129"/>
      <c r="C40" s="147"/>
      <c r="D40" s="129"/>
      <c r="E40" s="129"/>
      <c r="F40" s="129"/>
      <c r="G40" s="129"/>
      <c r="H40" s="129"/>
      <c r="I40" s="129"/>
      <c r="J40" s="129"/>
      <c r="K40" s="129"/>
      <c r="L40" s="129"/>
      <c r="M40" s="129"/>
      <c r="N40" s="129"/>
      <c r="O40" s="129"/>
      <c r="P40" s="129"/>
      <c r="Q40" s="129"/>
      <c r="R40" s="129"/>
      <c r="S40" s="129"/>
      <c r="T40" s="129"/>
      <c r="U40" s="129"/>
      <c r="V40" s="129"/>
      <c r="W40" s="129"/>
      <c r="X40" s="129"/>
      <c r="Y40" s="129"/>
      <c r="Z40" s="129"/>
    </row>
    <row r="41">
      <c r="A41" s="129"/>
      <c r="B41" s="129"/>
      <c r="C41" s="147"/>
      <c r="D41" s="129"/>
      <c r="E41" s="129"/>
      <c r="F41" s="129"/>
      <c r="G41" s="129"/>
      <c r="H41" s="129"/>
      <c r="I41" s="129"/>
      <c r="J41" s="129"/>
      <c r="K41" s="129"/>
      <c r="L41" s="129"/>
      <c r="M41" s="129"/>
      <c r="N41" s="129"/>
      <c r="O41" s="129"/>
      <c r="P41" s="129"/>
      <c r="Q41" s="129"/>
      <c r="R41" s="129"/>
      <c r="S41" s="129"/>
      <c r="T41" s="129"/>
      <c r="U41" s="129"/>
      <c r="V41" s="129"/>
      <c r="W41" s="129"/>
      <c r="X41" s="129"/>
      <c r="Y41" s="129"/>
      <c r="Z41" s="129"/>
    </row>
    <row r="42">
      <c r="A42" s="129"/>
      <c r="B42" s="129"/>
      <c r="C42" s="147"/>
      <c r="D42" s="129"/>
      <c r="E42" s="129"/>
      <c r="F42" s="129"/>
      <c r="G42" s="129"/>
      <c r="H42" s="129"/>
      <c r="I42" s="129"/>
      <c r="J42" s="129"/>
      <c r="K42" s="129"/>
      <c r="L42" s="129"/>
      <c r="M42" s="129"/>
      <c r="N42" s="129"/>
      <c r="O42" s="129"/>
      <c r="P42" s="129"/>
      <c r="Q42" s="129"/>
      <c r="R42" s="129"/>
      <c r="S42" s="129"/>
      <c r="T42" s="129"/>
      <c r="U42" s="129"/>
      <c r="V42" s="129"/>
      <c r="W42" s="129"/>
      <c r="X42" s="129"/>
      <c r="Y42" s="129"/>
      <c r="Z42" s="129"/>
    </row>
    <row r="43">
      <c r="A43" s="129"/>
      <c r="B43" s="129"/>
      <c r="C43" s="147"/>
      <c r="D43" s="129"/>
      <c r="E43" s="129"/>
      <c r="F43" s="129"/>
      <c r="G43" s="129"/>
      <c r="H43" s="129"/>
      <c r="I43" s="129"/>
      <c r="J43" s="129"/>
      <c r="K43" s="129"/>
      <c r="L43" s="129"/>
      <c r="M43" s="129"/>
      <c r="N43" s="129"/>
      <c r="O43" s="129"/>
      <c r="P43" s="129"/>
      <c r="Q43" s="129"/>
      <c r="R43" s="129"/>
      <c r="S43" s="129"/>
      <c r="T43" s="129"/>
      <c r="U43" s="129"/>
      <c r="V43" s="129"/>
      <c r="W43" s="129"/>
      <c r="X43" s="129"/>
      <c r="Y43" s="129"/>
      <c r="Z43" s="129"/>
    </row>
    <row r="44">
      <c r="A44" s="129"/>
      <c r="B44" s="129"/>
      <c r="C44" s="147"/>
      <c r="D44" s="129"/>
      <c r="E44" s="129"/>
      <c r="F44" s="129"/>
      <c r="G44" s="129"/>
      <c r="H44" s="129"/>
      <c r="I44" s="129"/>
      <c r="J44" s="129"/>
      <c r="K44" s="129"/>
      <c r="L44" s="129"/>
      <c r="M44" s="129"/>
      <c r="N44" s="129"/>
      <c r="O44" s="129"/>
      <c r="P44" s="129"/>
      <c r="Q44" s="129"/>
      <c r="R44" s="129"/>
      <c r="S44" s="129"/>
      <c r="T44" s="129"/>
      <c r="U44" s="129"/>
      <c r="V44" s="129"/>
      <c r="W44" s="129"/>
      <c r="X44" s="129"/>
      <c r="Y44" s="129"/>
      <c r="Z44" s="129"/>
    </row>
    <row r="45">
      <c r="A45" s="129"/>
      <c r="B45" s="129"/>
      <c r="C45" s="147"/>
      <c r="D45" s="129"/>
      <c r="E45" s="129"/>
      <c r="F45" s="129"/>
      <c r="G45" s="129"/>
      <c r="H45" s="129"/>
      <c r="I45" s="129"/>
      <c r="J45" s="129"/>
      <c r="K45" s="129"/>
      <c r="L45" s="129"/>
      <c r="M45" s="129"/>
      <c r="N45" s="129"/>
      <c r="O45" s="129"/>
      <c r="P45" s="129"/>
      <c r="Q45" s="129"/>
      <c r="R45" s="129"/>
      <c r="S45" s="129"/>
      <c r="T45" s="129"/>
      <c r="U45" s="129"/>
      <c r="V45" s="129"/>
      <c r="W45" s="129"/>
      <c r="X45" s="129"/>
      <c r="Y45" s="129"/>
      <c r="Z45" s="129"/>
    </row>
    <row r="46">
      <c r="A46" s="129"/>
      <c r="B46" s="129"/>
      <c r="C46" s="147"/>
      <c r="D46" s="129"/>
      <c r="E46" s="129"/>
      <c r="F46" s="129"/>
      <c r="G46" s="129"/>
      <c r="H46" s="129"/>
      <c r="I46" s="129"/>
      <c r="J46" s="129"/>
      <c r="K46" s="129"/>
      <c r="L46" s="129"/>
      <c r="M46" s="129"/>
      <c r="N46" s="129"/>
      <c r="O46" s="129"/>
      <c r="P46" s="129"/>
      <c r="Q46" s="129"/>
      <c r="R46" s="129"/>
      <c r="S46" s="129"/>
      <c r="T46" s="129"/>
      <c r="U46" s="129"/>
      <c r="V46" s="129"/>
      <c r="W46" s="129"/>
      <c r="X46" s="129"/>
      <c r="Y46" s="129"/>
      <c r="Z46" s="129"/>
    </row>
    <row r="47">
      <c r="A47" s="129"/>
      <c r="B47" s="129"/>
      <c r="C47" s="147"/>
      <c r="D47" s="129"/>
      <c r="E47" s="129"/>
      <c r="F47" s="129"/>
      <c r="G47" s="129"/>
      <c r="H47" s="129"/>
      <c r="I47" s="129"/>
      <c r="J47" s="129"/>
      <c r="K47" s="129"/>
      <c r="L47" s="129"/>
      <c r="M47" s="129"/>
      <c r="N47" s="129"/>
      <c r="O47" s="129"/>
      <c r="P47" s="129"/>
      <c r="Q47" s="129"/>
      <c r="R47" s="129"/>
      <c r="S47" s="129"/>
      <c r="T47" s="129"/>
      <c r="U47" s="129"/>
      <c r="V47" s="129"/>
      <c r="W47" s="129"/>
      <c r="X47" s="129"/>
      <c r="Y47" s="129"/>
      <c r="Z47" s="129"/>
    </row>
    <row r="48">
      <c r="A48" s="129"/>
      <c r="B48" s="129"/>
      <c r="C48" s="147"/>
      <c r="D48" s="129"/>
      <c r="E48" s="129"/>
      <c r="F48" s="129"/>
      <c r="G48" s="129"/>
      <c r="H48" s="129"/>
      <c r="I48" s="129"/>
      <c r="J48" s="129"/>
      <c r="K48" s="129"/>
      <c r="L48" s="129"/>
      <c r="M48" s="129"/>
      <c r="N48" s="129"/>
      <c r="O48" s="129"/>
      <c r="P48" s="129"/>
      <c r="Q48" s="129"/>
      <c r="R48" s="129"/>
      <c r="S48" s="129"/>
      <c r="T48" s="129"/>
      <c r="U48" s="129"/>
      <c r="V48" s="129"/>
      <c r="W48" s="129"/>
      <c r="X48" s="129"/>
      <c r="Y48" s="129"/>
      <c r="Z48" s="129"/>
    </row>
    <row r="49">
      <c r="A49" s="129"/>
      <c r="B49" s="129"/>
      <c r="C49" s="147"/>
      <c r="D49" s="129"/>
      <c r="E49" s="129"/>
      <c r="F49" s="129"/>
      <c r="G49" s="129"/>
      <c r="H49" s="129"/>
      <c r="I49" s="129"/>
      <c r="J49" s="129"/>
      <c r="K49" s="129"/>
      <c r="L49" s="129"/>
      <c r="M49" s="129"/>
      <c r="N49" s="129"/>
      <c r="O49" s="129"/>
      <c r="P49" s="129"/>
      <c r="Q49" s="129"/>
      <c r="R49" s="129"/>
      <c r="S49" s="129"/>
      <c r="T49" s="129"/>
      <c r="U49" s="129"/>
      <c r="V49" s="129"/>
      <c r="W49" s="129"/>
      <c r="X49" s="129"/>
      <c r="Y49" s="129"/>
      <c r="Z49" s="129"/>
    </row>
    <row r="50">
      <c r="A50" s="129"/>
      <c r="B50" s="129"/>
      <c r="C50" s="147"/>
      <c r="D50" s="129"/>
      <c r="E50" s="129"/>
      <c r="F50" s="129"/>
      <c r="G50" s="129"/>
      <c r="H50" s="129"/>
      <c r="I50" s="129"/>
      <c r="J50" s="129"/>
      <c r="K50" s="129"/>
      <c r="L50" s="129"/>
      <c r="M50" s="129"/>
      <c r="N50" s="129"/>
      <c r="O50" s="129"/>
      <c r="P50" s="129"/>
      <c r="Q50" s="129"/>
      <c r="R50" s="129"/>
      <c r="S50" s="129"/>
      <c r="T50" s="129"/>
      <c r="U50" s="129"/>
      <c r="V50" s="129"/>
      <c r="W50" s="129"/>
      <c r="X50" s="129"/>
      <c r="Y50" s="129"/>
      <c r="Z50" s="129"/>
    </row>
    <row r="51">
      <c r="A51" s="129"/>
      <c r="B51" s="129"/>
      <c r="C51" s="147"/>
      <c r="D51" s="129"/>
      <c r="E51" s="129"/>
      <c r="F51" s="129"/>
      <c r="G51" s="129"/>
      <c r="H51" s="129"/>
      <c r="I51" s="129"/>
      <c r="J51" s="129"/>
      <c r="K51" s="129"/>
      <c r="L51" s="129"/>
      <c r="M51" s="129"/>
      <c r="N51" s="129"/>
      <c r="O51" s="129"/>
      <c r="P51" s="129"/>
      <c r="Q51" s="129"/>
      <c r="R51" s="129"/>
      <c r="S51" s="129"/>
      <c r="T51" s="129"/>
      <c r="U51" s="129"/>
      <c r="V51" s="129"/>
      <c r="W51" s="129"/>
      <c r="X51" s="129"/>
      <c r="Y51" s="129"/>
      <c r="Z51" s="129"/>
    </row>
    <row r="52">
      <c r="A52" s="129"/>
      <c r="B52" s="129"/>
      <c r="C52" s="147"/>
      <c r="D52" s="129"/>
      <c r="E52" s="129"/>
      <c r="F52" s="129"/>
      <c r="G52" s="129"/>
      <c r="H52" s="129"/>
      <c r="I52" s="129"/>
      <c r="J52" s="129"/>
      <c r="K52" s="129"/>
      <c r="L52" s="129"/>
      <c r="M52" s="129"/>
      <c r="N52" s="129"/>
      <c r="O52" s="129"/>
      <c r="P52" s="129"/>
      <c r="Q52" s="129"/>
      <c r="R52" s="129"/>
      <c r="S52" s="129"/>
      <c r="T52" s="129"/>
      <c r="U52" s="129"/>
      <c r="V52" s="129"/>
      <c r="W52" s="129"/>
      <c r="X52" s="129"/>
      <c r="Y52" s="129"/>
      <c r="Z52" s="129"/>
    </row>
    <row r="53">
      <c r="A53" s="129"/>
      <c r="B53" s="129"/>
      <c r="C53" s="147"/>
      <c r="D53" s="129"/>
      <c r="E53" s="129"/>
      <c r="F53" s="129"/>
      <c r="G53" s="129"/>
      <c r="H53" s="129"/>
      <c r="I53" s="129"/>
      <c r="J53" s="129"/>
      <c r="K53" s="129"/>
      <c r="L53" s="129"/>
      <c r="M53" s="129"/>
      <c r="N53" s="129"/>
      <c r="O53" s="129"/>
      <c r="P53" s="129"/>
      <c r="Q53" s="129"/>
      <c r="R53" s="129"/>
      <c r="S53" s="129"/>
      <c r="T53" s="129"/>
      <c r="U53" s="129"/>
      <c r="V53" s="129"/>
      <c r="W53" s="129"/>
      <c r="X53" s="129"/>
      <c r="Y53" s="129"/>
      <c r="Z53" s="129"/>
    </row>
    <row r="54">
      <c r="A54" s="129"/>
      <c r="B54" s="129"/>
      <c r="C54" s="147"/>
      <c r="D54" s="129"/>
      <c r="E54" s="129"/>
      <c r="F54" s="129"/>
      <c r="G54" s="129"/>
      <c r="H54" s="129"/>
      <c r="I54" s="129"/>
      <c r="J54" s="129"/>
      <c r="K54" s="129"/>
      <c r="L54" s="129"/>
      <c r="M54" s="129"/>
      <c r="N54" s="129"/>
      <c r="O54" s="129"/>
      <c r="P54" s="129"/>
      <c r="Q54" s="129"/>
      <c r="R54" s="129"/>
      <c r="S54" s="129"/>
      <c r="T54" s="129"/>
      <c r="U54" s="129"/>
      <c r="V54" s="129"/>
      <c r="W54" s="129"/>
      <c r="X54" s="129"/>
      <c r="Y54" s="129"/>
      <c r="Z54" s="129"/>
    </row>
    <row r="55">
      <c r="A55" s="129"/>
      <c r="B55" s="129"/>
      <c r="C55" s="147"/>
      <c r="D55" s="129"/>
      <c r="E55" s="129"/>
      <c r="F55" s="129"/>
      <c r="G55" s="129"/>
      <c r="H55" s="129"/>
      <c r="I55" s="129"/>
      <c r="J55" s="129"/>
      <c r="K55" s="129"/>
      <c r="L55" s="129"/>
      <c r="M55" s="129"/>
      <c r="N55" s="129"/>
      <c r="O55" s="129"/>
      <c r="P55" s="129"/>
      <c r="Q55" s="129"/>
      <c r="R55" s="129"/>
      <c r="S55" s="129"/>
      <c r="T55" s="129"/>
      <c r="U55" s="129"/>
      <c r="V55" s="129"/>
      <c r="W55" s="129"/>
      <c r="X55" s="129"/>
      <c r="Y55" s="129"/>
      <c r="Z55" s="129"/>
    </row>
    <row r="56">
      <c r="A56" s="129"/>
      <c r="B56" s="129"/>
      <c r="C56" s="147"/>
      <c r="D56" s="129"/>
      <c r="E56" s="129"/>
      <c r="F56" s="129"/>
      <c r="G56" s="129"/>
      <c r="H56" s="129"/>
      <c r="I56" s="129"/>
      <c r="J56" s="129"/>
      <c r="K56" s="129"/>
      <c r="L56" s="129"/>
      <c r="M56" s="129"/>
      <c r="N56" s="129"/>
      <c r="O56" s="129"/>
      <c r="P56" s="129"/>
      <c r="Q56" s="129"/>
      <c r="R56" s="129"/>
      <c r="S56" s="129"/>
      <c r="T56" s="129"/>
      <c r="U56" s="129"/>
      <c r="V56" s="129"/>
      <c r="W56" s="129"/>
      <c r="X56" s="129"/>
      <c r="Y56" s="129"/>
      <c r="Z56" s="129"/>
    </row>
    <row r="57">
      <c r="A57" s="129"/>
      <c r="B57" s="129"/>
      <c r="C57" s="147"/>
      <c r="D57" s="129"/>
      <c r="E57" s="129"/>
      <c r="F57" s="129"/>
      <c r="G57" s="129"/>
      <c r="H57" s="129"/>
      <c r="I57" s="129"/>
      <c r="J57" s="129"/>
      <c r="K57" s="129"/>
      <c r="L57" s="129"/>
      <c r="M57" s="129"/>
      <c r="N57" s="129"/>
      <c r="O57" s="129"/>
      <c r="P57" s="129"/>
      <c r="Q57" s="129"/>
      <c r="R57" s="129"/>
      <c r="S57" s="129"/>
      <c r="T57" s="129"/>
      <c r="U57" s="129"/>
      <c r="V57" s="129"/>
      <c r="W57" s="129"/>
      <c r="X57" s="129"/>
      <c r="Y57" s="129"/>
      <c r="Z57" s="129"/>
    </row>
    <row r="58">
      <c r="A58" s="129"/>
      <c r="B58" s="129"/>
      <c r="C58" s="147"/>
      <c r="D58" s="129"/>
      <c r="E58" s="129"/>
      <c r="F58" s="129"/>
      <c r="G58" s="129"/>
      <c r="H58" s="129"/>
      <c r="I58" s="129"/>
      <c r="J58" s="129"/>
      <c r="K58" s="129"/>
      <c r="L58" s="129"/>
      <c r="M58" s="129"/>
      <c r="N58" s="129"/>
      <c r="O58" s="129"/>
      <c r="P58" s="129"/>
      <c r="Q58" s="129"/>
      <c r="R58" s="129"/>
      <c r="S58" s="129"/>
      <c r="T58" s="129"/>
      <c r="U58" s="129"/>
      <c r="V58" s="129"/>
      <c r="W58" s="129"/>
      <c r="X58" s="129"/>
      <c r="Y58" s="129"/>
      <c r="Z58" s="129"/>
    </row>
    <row r="59">
      <c r="A59" s="129"/>
      <c r="B59" s="129"/>
      <c r="C59" s="147"/>
      <c r="D59" s="129"/>
      <c r="E59" s="129"/>
      <c r="F59" s="129"/>
      <c r="G59" s="129"/>
      <c r="H59" s="129"/>
      <c r="I59" s="129"/>
      <c r="J59" s="129"/>
      <c r="K59" s="129"/>
      <c r="L59" s="129"/>
      <c r="M59" s="129"/>
      <c r="N59" s="129"/>
      <c r="O59" s="129"/>
      <c r="P59" s="129"/>
      <c r="Q59" s="129"/>
      <c r="R59" s="129"/>
      <c r="S59" s="129"/>
      <c r="T59" s="129"/>
      <c r="U59" s="129"/>
      <c r="V59" s="129"/>
      <c r="W59" s="129"/>
      <c r="X59" s="129"/>
      <c r="Y59" s="129"/>
      <c r="Z59" s="129"/>
    </row>
    <row r="60">
      <c r="A60" s="129"/>
      <c r="B60" s="129"/>
      <c r="C60" s="147"/>
      <c r="D60" s="129"/>
      <c r="E60" s="129"/>
      <c r="F60" s="129"/>
      <c r="G60" s="129"/>
      <c r="H60" s="129"/>
      <c r="I60" s="129"/>
      <c r="J60" s="129"/>
      <c r="K60" s="129"/>
      <c r="L60" s="129"/>
      <c r="M60" s="129"/>
      <c r="N60" s="129"/>
      <c r="O60" s="129"/>
      <c r="P60" s="129"/>
      <c r="Q60" s="129"/>
      <c r="R60" s="129"/>
      <c r="S60" s="129"/>
      <c r="T60" s="129"/>
      <c r="U60" s="129"/>
      <c r="V60" s="129"/>
      <c r="W60" s="129"/>
      <c r="X60" s="129"/>
      <c r="Y60" s="129"/>
      <c r="Z60" s="129"/>
    </row>
    <row r="61">
      <c r="A61" s="129"/>
      <c r="B61" s="129"/>
      <c r="C61" s="147"/>
      <c r="D61" s="129"/>
      <c r="E61" s="129"/>
      <c r="F61" s="129"/>
      <c r="G61" s="129"/>
      <c r="H61" s="129"/>
      <c r="I61" s="129"/>
      <c r="J61" s="129"/>
      <c r="K61" s="129"/>
      <c r="L61" s="129"/>
      <c r="M61" s="129"/>
      <c r="N61" s="129"/>
      <c r="O61" s="129"/>
      <c r="P61" s="129"/>
      <c r="Q61" s="129"/>
      <c r="R61" s="129"/>
      <c r="S61" s="129"/>
      <c r="T61" s="129"/>
      <c r="U61" s="129"/>
      <c r="V61" s="129"/>
      <c r="W61" s="129"/>
      <c r="X61" s="129"/>
      <c r="Y61" s="129"/>
      <c r="Z61" s="129"/>
    </row>
    <row r="62">
      <c r="A62" s="129"/>
      <c r="B62" s="129"/>
      <c r="C62" s="147"/>
      <c r="D62" s="129"/>
      <c r="E62" s="129"/>
      <c r="F62" s="129"/>
      <c r="G62" s="129"/>
      <c r="H62" s="129"/>
      <c r="I62" s="129"/>
      <c r="J62" s="129"/>
      <c r="K62" s="129"/>
      <c r="L62" s="129"/>
      <c r="M62" s="129"/>
      <c r="N62" s="129"/>
      <c r="O62" s="129"/>
      <c r="P62" s="129"/>
      <c r="Q62" s="129"/>
      <c r="R62" s="129"/>
      <c r="S62" s="129"/>
      <c r="T62" s="129"/>
      <c r="U62" s="129"/>
      <c r="V62" s="129"/>
      <c r="W62" s="129"/>
      <c r="X62" s="129"/>
      <c r="Y62" s="129"/>
      <c r="Z62" s="129"/>
    </row>
    <row r="63">
      <c r="A63" s="129"/>
      <c r="B63" s="129"/>
      <c r="C63" s="147"/>
      <c r="D63" s="129"/>
      <c r="E63" s="129"/>
      <c r="F63" s="129"/>
      <c r="G63" s="129"/>
      <c r="H63" s="129"/>
      <c r="I63" s="129"/>
      <c r="J63" s="129"/>
      <c r="K63" s="129"/>
      <c r="L63" s="129"/>
      <c r="M63" s="129"/>
      <c r="N63" s="129"/>
      <c r="O63" s="129"/>
      <c r="P63" s="129"/>
      <c r="Q63" s="129"/>
      <c r="R63" s="129"/>
      <c r="S63" s="129"/>
      <c r="T63" s="129"/>
      <c r="U63" s="129"/>
      <c r="V63" s="129"/>
      <c r="W63" s="129"/>
      <c r="X63" s="129"/>
      <c r="Y63" s="129"/>
      <c r="Z63" s="129"/>
    </row>
    <row r="64">
      <c r="A64" s="129"/>
      <c r="B64" s="129"/>
      <c r="C64" s="147"/>
      <c r="D64" s="129"/>
      <c r="E64" s="129"/>
      <c r="F64" s="129"/>
      <c r="G64" s="129"/>
      <c r="H64" s="129"/>
      <c r="I64" s="129"/>
      <c r="J64" s="129"/>
      <c r="K64" s="129"/>
      <c r="L64" s="129"/>
      <c r="M64" s="129"/>
      <c r="N64" s="129"/>
      <c r="O64" s="129"/>
      <c r="P64" s="129"/>
      <c r="Q64" s="129"/>
      <c r="R64" s="129"/>
      <c r="S64" s="129"/>
      <c r="T64" s="129"/>
      <c r="U64" s="129"/>
      <c r="V64" s="129"/>
      <c r="W64" s="129"/>
      <c r="X64" s="129"/>
      <c r="Y64" s="129"/>
      <c r="Z64" s="129"/>
    </row>
    <row r="65">
      <c r="A65" s="129"/>
      <c r="B65" s="129"/>
      <c r="C65" s="147"/>
      <c r="D65" s="129"/>
      <c r="E65" s="129"/>
      <c r="F65" s="129"/>
      <c r="G65" s="129"/>
      <c r="H65" s="129"/>
      <c r="I65" s="129"/>
      <c r="J65" s="129"/>
      <c r="K65" s="129"/>
      <c r="L65" s="129"/>
      <c r="M65" s="129"/>
      <c r="N65" s="129"/>
      <c r="O65" s="129"/>
      <c r="P65" s="129"/>
      <c r="Q65" s="129"/>
      <c r="R65" s="129"/>
      <c r="S65" s="129"/>
      <c r="T65" s="129"/>
      <c r="U65" s="129"/>
      <c r="V65" s="129"/>
      <c r="W65" s="129"/>
      <c r="X65" s="129"/>
      <c r="Y65" s="129"/>
      <c r="Z65" s="129"/>
    </row>
    <row r="66">
      <c r="A66" s="129"/>
      <c r="B66" s="129"/>
      <c r="C66" s="147"/>
      <c r="D66" s="129"/>
      <c r="E66" s="129"/>
      <c r="F66" s="129"/>
      <c r="G66" s="129"/>
      <c r="H66" s="129"/>
      <c r="I66" s="129"/>
      <c r="J66" s="129"/>
      <c r="K66" s="129"/>
      <c r="L66" s="129"/>
      <c r="M66" s="129"/>
      <c r="N66" s="129"/>
      <c r="O66" s="129"/>
      <c r="P66" s="129"/>
      <c r="Q66" s="129"/>
      <c r="R66" s="129"/>
      <c r="S66" s="129"/>
      <c r="T66" s="129"/>
      <c r="U66" s="129"/>
      <c r="V66" s="129"/>
      <c r="W66" s="129"/>
      <c r="X66" s="129"/>
      <c r="Y66" s="129"/>
      <c r="Z66" s="129"/>
    </row>
    <row r="67">
      <c r="A67" s="129"/>
      <c r="B67" s="129"/>
      <c r="C67" s="147"/>
      <c r="D67" s="129"/>
      <c r="E67" s="129"/>
      <c r="F67" s="129"/>
      <c r="G67" s="129"/>
      <c r="H67" s="129"/>
      <c r="I67" s="129"/>
      <c r="J67" s="129"/>
      <c r="K67" s="129"/>
      <c r="L67" s="129"/>
      <c r="M67" s="129"/>
      <c r="N67" s="129"/>
      <c r="O67" s="129"/>
      <c r="P67" s="129"/>
      <c r="Q67" s="129"/>
      <c r="R67" s="129"/>
      <c r="S67" s="129"/>
      <c r="T67" s="129"/>
      <c r="U67" s="129"/>
      <c r="V67" s="129"/>
      <c r="W67" s="129"/>
      <c r="X67" s="129"/>
      <c r="Y67" s="129"/>
      <c r="Z67" s="129"/>
    </row>
    <row r="68">
      <c r="A68" s="129"/>
      <c r="B68" s="129"/>
      <c r="C68" s="147"/>
      <c r="D68" s="129"/>
      <c r="E68" s="129"/>
      <c r="F68" s="129"/>
      <c r="G68" s="129"/>
      <c r="H68" s="129"/>
      <c r="I68" s="129"/>
      <c r="J68" s="129"/>
      <c r="K68" s="129"/>
      <c r="L68" s="129"/>
      <c r="M68" s="129"/>
      <c r="N68" s="129"/>
      <c r="O68" s="129"/>
      <c r="P68" s="129"/>
      <c r="Q68" s="129"/>
      <c r="R68" s="129"/>
      <c r="S68" s="129"/>
      <c r="T68" s="129"/>
      <c r="U68" s="129"/>
      <c r="V68" s="129"/>
      <c r="W68" s="129"/>
      <c r="X68" s="129"/>
      <c r="Y68" s="129"/>
      <c r="Z68" s="129"/>
    </row>
    <row r="69">
      <c r="A69" s="129"/>
      <c r="B69" s="129"/>
      <c r="C69" s="147"/>
      <c r="D69" s="129"/>
      <c r="E69" s="129"/>
      <c r="F69" s="129"/>
      <c r="G69" s="129"/>
      <c r="H69" s="129"/>
      <c r="I69" s="129"/>
      <c r="J69" s="129"/>
      <c r="K69" s="129"/>
      <c r="L69" s="129"/>
      <c r="M69" s="129"/>
      <c r="N69" s="129"/>
      <c r="O69" s="129"/>
      <c r="P69" s="129"/>
      <c r="Q69" s="129"/>
      <c r="R69" s="129"/>
      <c r="S69" s="129"/>
      <c r="T69" s="129"/>
      <c r="U69" s="129"/>
      <c r="V69" s="129"/>
      <c r="W69" s="129"/>
      <c r="X69" s="129"/>
      <c r="Y69" s="129"/>
      <c r="Z69" s="129"/>
    </row>
    <row r="70">
      <c r="A70" s="129"/>
      <c r="B70" s="129"/>
      <c r="C70" s="147"/>
      <c r="D70" s="129"/>
      <c r="E70" s="129"/>
      <c r="F70" s="129"/>
      <c r="G70" s="129"/>
      <c r="H70" s="129"/>
      <c r="I70" s="129"/>
      <c r="J70" s="129"/>
      <c r="K70" s="129"/>
      <c r="L70" s="129"/>
      <c r="M70" s="129"/>
      <c r="N70" s="129"/>
      <c r="O70" s="129"/>
      <c r="P70" s="129"/>
      <c r="Q70" s="129"/>
      <c r="R70" s="129"/>
      <c r="S70" s="129"/>
      <c r="T70" s="129"/>
      <c r="U70" s="129"/>
      <c r="V70" s="129"/>
      <c r="W70" s="129"/>
      <c r="X70" s="129"/>
      <c r="Y70" s="129"/>
      <c r="Z70" s="129"/>
    </row>
    <row r="71">
      <c r="A71" s="129"/>
      <c r="B71" s="129"/>
      <c r="C71" s="147"/>
      <c r="D71" s="129"/>
      <c r="E71" s="129"/>
      <c r="F71" s="129"/>
      <c r="G71" s="129"/>
      <c r="H71" s="129"/>
      <c r="I71" s="129"/>
      <c r="J71" s="129"/>
      <c r="K71" s="129"/>
      <c r="L71" s="129"/>
      <c r="M71" s="129"/>
      <c r="N71" s="129"/>
      <c r="O71" s="129"/>
      <c r="P71" s="129"/>
      <c r="Q71" s="129"/>
      <c r="R71" s="129"/>
      <c r="S71" s="129"/>
      <c r="T71" s="129"/>
      <c r="U71" s="129"/>
      <c r="V71" s="129"/>
      <c r="W71" s="129"/>
      <c r="X71" s="129"/>
      <c r="Y71" s="129"/>
      <c r="Z71" s="129"/>
    </row>
    <row r="72">
      <c r="A72" s="129"/>
      <c r="B72" s="129"/>
      <c r="C72" s="147"/>
      <c r="D72" s="129"/>
      <c r="E72" s="129"/>
      <c r="F72" s="129"/>
      <c r="G72" s="129"/>
      <c r="H72" s="129"/>
      <c r="I72" s="129"/>
      <c r="J72" s="129"/>
      <c r="K72" s="129"/>
      <c r="L72" s="129"/>
      <c r="M72" s="129"/>
      <c r="N72" s="129"/>
      <c r="O72" s="129"/>
      <c r="P72" s="129"/>
      <c r="Q72" s="129"/>
      <c r="R72" s="129"/>
      <c r="S72" s="129"/>
      <c r="T72" s="129"/>
      <c r="U72" s="129"/>
      <c r="V72" s="129"/>
      <c r="W72" s="129"/>
      <c r="X72" s="129"/>
      <c r="Y72" s="129"/>
      <c r="Z72" s="129"/>
    </row>
    <row r="73">
      <c r="A73" s="129"/>
      <c r="B73" s="129"/>
      <c r="C73" s="147"/>
      <c r="D73" s="129"/>
      <c r="E73" s="129"/>
      <c r="F73" s="129"/>
      <c r="G73" s="129"/>
      <c r="H73" s="129"/>
      <c r="I73" s="129"/>
      <c r="J73" s="129"/>
      <c r="K73" s="129"/>
      <c r="L73" s="129"/>
      <c r="M73" s="129"/>
      <c r="N73" s="129"/>
      <c r="O73" s="129"/>
      <c r="P73" s="129"/>
      <c r="Q73" s="129"/>
      <c r="R73" s="129"/>
      <c r="S73" s="129"/>
      <c r="T73" s="129"/>
      <c r="U73" s="129"/>
      <c r="V73" s="129"/>
      <c r="W73" s="129"/>
      <c r="X73" s="129"/>
      <c r="Y73" s="129"/>
      <c r="Z73" s="129"/>
    </row>
    <row r="74">
      <c r="A74" s="129"/>
      <c r="B74" s="129"/>
      <c r="C74" s="147"/>
      <c r="D74" s="129"/>
      <c r="E74" s="129"/>
      <c r="F74" s="129"/>
      <c r="G74" s="129"/>
      <c r="H74" s="129"/>
      <c r="I74" s="129"/>
      <c r="J74" s="129"/>
      <c r="K74" s="129"/>
      <c r="L74" s="129"/>
      <c r="M74" s="129"/>
      <c r="N74" s="129"/>
      <c r="O74" s="129"/>
      <c r="P74" s="129"/>
      <c r="Q74" s="129"/>
      <c r="R74" s="129"/>
      <c r="S74" s="129"/>
      <c r="T74" s="129"/>
      <c r="U74" s="129"/>
      <c r="V74" s="129"/>
      <c r="W74" s="129"/>
      <c r="X74" s="129"/>
      <c r="Y74" s="129"/>
      <c r="Z74" s="129"/>
    </row>
    <row r="75">
      <c r="A75" s="129"/>
      <c r="B75" s="129"/>
      <c r="C75" s="147"/>
      <c r="D75" s="129"/>
      <c r="E75" s="129"/>
      <c r="F75" s="129"/>
      <c r="G75" s="129"/>
      <c r="H75" s="129"/>
      <c r="I75" s="129"/>
      <c r="J75" s="129"/>
      <c r="K75" s="129"/>
      <c r="L75" s="129"/>
      <c r="M75" s="129"/>
      <c r="N75" s="129"/>
      <c r="O75" s="129"/>
      <c r="P75" s="129"/>
      <c r="Q75" s="129"/>
      <c r="R75" s="129"/>
      <c r="S75" s="129"/>
      <c r="T75" s="129"/>
      <c r="U75" s="129"/>
      <c r="V75" s="129"/>
      <c r="W75" s="129"/>
      <c r="X75" s="129"/>
      <c r="Y75" s="129"/>
      <c r="Z75" s="129"/>
    </row>
    <row r="76">
      <c r="A76" s="129"/>
      <c r="B76" s="129"/>
      <c r="C76" s="147"/>
      <c r="D76" s="129"/>
      <c r="E76" s="129"/>
      <c r="F76" s="129"/>
      <c r="G76" s="129"/>
      <c r="H76" s="129"/>
      <c r="I76" s="129"/>
      <c r="J76" s="129"/>
      <c r="K76" s="129"/>
      <c r="L76" s="129"/>
      <c r="M76" s="129"/>
      <c r="N76" s="129"/>
      <c r="O76" s="129"/>
      <c r="P76" s="129"/>
      <c r="Q76" s="129"/>
      <c r="R76" s="129"/>
      <c r="S76" s="129"/>
      <c r="T76" s="129"/>
      <c r="U76" s="129"/>
      <c r="V76" s="129"/>
      <c r="W76" s="129"/>
      <c r="X76" s="129"/>
      <c r="Y76" s="129"/>
      <c r="Z76" s="129"/>
    </row>
    <row r="77">
      <c r="A77" s="129"/>
      <c r="B77" s="129"/>
      <c r="C77" s="147"/>
      <c r="D77" s="129"/>
      <c r="E77" s="129"/>
      <c r="F77" s="129"/>
      <c r="G77" s="129"/>
      <c r="H77" s="129"/>
      <c r="I77" s="129"/>
      <c r="J77" s="129"/>
      <c r="K77" s="129"/>
      <c r="L77" s="129"/>
      <c r="M77" s="129"/>
      <c r="N77" s="129"/>
      <c r="O77" s="129"/>
      <c r="P77" s="129"/>
      <c r="Q77" s="129"/>
      <c r="R77" s="129"/>
      <c r="S77" s="129"/>
      <c r="T77" s="129"/>
      <c r="U77" s="129"/>
      <c r="V77" s="129"/>
      <c r="W77" s="129"/>
      <c r="X77" s="129"/>
      <c r="Y77" s="129"/>
      <c r="Z77" s="129"/>
    </row>
    <row r="78">
      <c r="A78" s="129"/>
      <c r="B78" s="129"/>
      <c r="C78" s="147"/>
      <c r="D78" s="129"/>
      <c r="E78" s="129"/>
      <c r="F78" s="129"/>
      <c r="G78" s="129"/>
      <c r="H78" s="129"/>
      <c r="I78" s="129"/>
      <c r="J78" s="129"/>
      <c r="K78" s="129"/>
      <c r="L78" s="129"/>
      <c r="M78" s="129"/>
      <c r="N78" s="129"/>
      <c r="O78" s="129"/>
      <c r="P78" s="129"/>
      <c r="Q78" s="129"/>
      <c r="R78" s="129"/>
      <c r="S78" s="129"/>
      <c r="T78" s="129"/>
      <c r="U78" s="129"/>
      <c r="V78" s="129"/>
      <c r="W78" s="129"/>
      <c r="X78" s="129"/>
      <c r="Y78" s="129"/>
      <c r="Z78" s="129"/>
    </row>
    <row r="79">
      <c r="A79" s="129"/>
      <c r="B79" s="129"/>
      <c r="C79" s="147"/>
      <c r="D79" s="129"/>
      <c r="E79" s="129"/>
      <c r="F79" s="129"/>
      <c r="G79" s="129"/>
      <c r="H79" s="129"/>
      <c r="I79" s="129"/>
      <c r="J79" s="129"/>
      <c r="K79" s="129"/>
      <c r="L79" s="129"/>
      <c r="M79" s="129"/>
      <c r="N79" s="129"/>
      <c r="O79" s="129"/>
      <c r="P79" s="129"/>
      <c r="Q79" s="129"/>
      <c r="R79" s="129"/>
      <c r="S79" s="129"/>
      <c r="T79" s="129"/>
      <c r="U79" s="129"/>
      <c r="V79" s="129"/>
      <c r="W79" s="129"/>
      <c r="X79" s="129"/>
      <c r="Y79" s="129"/>
      <c r="Z79" s="129"/>
    </row>
    <row r="80">
      <c r="A80" s="129"/>
      <c r="B80" s="129"/>
      <c r="C80" s="147"/>
      <c r="D80" s="129"/>
      <c r="E80" s="129"/>
      <c r="F80" s="129"/>
      <c r="G80" s="129"/>
      <c r="H80" s="129"/>
      <c r="I80" s="129"/>
      <c r="J80" s="129"/>
      <c r="K80" s="129"/>
      <c r="L80" s="129"/>
      <c r="M80" s="129"/>
      <c r="N80" s="129"/>
      <c r="O80" s="129"/>
      <c r="P80" s="129"/>
      <c r="Q80" s="129"/>
      <c r="R80" s="129"/>
      <c r="S80" s="129"/>
      <c r="T80" s="129"/>
      <c r="U80" s="129"/>
      <c r="V80" s="129"/>
      <c r="W80" s="129"/>
      <c r="X80" s="129"/>
      <c r="Y80" s="129"/>
      <c r="Z80" s="129"/>
    </row>
    <row r="81">
      <c r="A81" s="129"/>
      <c r="B81" s="129"/>
      <c r="C81" s="147"/>
      <c r="D81" s="129"/>
      <c r="E81" s="129"/>
      <c r="F81" s="129"/>
      <c r="G81" s="129"/>
      <c r="H81" s="129"/>
      <c r="I81" s="129"/>
      <c r="J81" s="129"/>
      <c r="K81" s="129"/>
      <c r="L81" s="129"/>
      <c r="M81" s="129"/>
      <c r="N81" s="129"/>
      <c r="O81" s="129"/>
      <c r="P81" s="129"/>
      <c r="Q81" s="129"/>
      <c r="R81" s="129"/>
      <c r="S81" s="129"/>
      <c r="T81" s="129"/>
      <c r="U81" s="129"/>
      <c r="V81" s="129"/>
      <c r="W81" s="129"/>
      <c r="X81" s="129"/>
      <c r="Y81" s="129"/>
      <c r="Z81" s="129"/>
    </row>
    <row r="82">
      <c r="A82" s="129"/>
      <c r="B82" s="129"/>
      <c r="C82" s="147"/>
      <c r="D82" s="129"/>
      <c r="E82" s="129"/>
      <c r="F82" s="129"/>
      <c r="G82" s="129"/>
      <c r="H82" s="129"/>
      <c r="I82" s="129"/>
      <c r="J82" s="129"/>
      <c r="K82" s="129"/>
      <c r="L82" s="129"/>
      <c r="M82" s="129"/>
      <c r="N82" s="129"/>
      <c r="O82" s="129"/>
      <c r="P82" s="129"/>
      <c r="Q82" s="129"/>
      <c r="R82" s="129"/>
      <c r="S82" s="129"/>
      <c r="T82" s="129"/>
      <c r="U82" s="129"/>
      <c r="V82" s="129"/>
      <c r="W82" s="129"/>
      <c r="X82" s="129"/>
      <c r="Y82" s="129"/>
      <c r="Z82" s="129"/>
    </row>
    <row r="83">
      <c r="A83" s="129"/>
      <c r="B83" s="129"/>
      <c r="C83" s="147"/>
      <c r="D83" s="129"/>
      <c r="E83" s="129"/>
      <c r="F83" s="129"/>
      <c r="G83" s="129"/>
      <c r="H83" s="129"/>
      <c r="I83" s="129"/>
      <c r="J83" s="129"/>
      <c r="K83" s="129"/>
      <c r="L83" s="129"/>
      <c r="M83" s="129"/>
      <c r="N83" s="129"/>
      <c r="O83" s="129"/>
      <c r="P83" s="129"/>
      <c r="Q83" s="129"/>
      <c r="R83" s="129"/>
      <c r="S83" s="129"/>
      <c r="T83" s="129"/>
      <c r="U83" s="129"/>
      <c r="V83" s="129"/>
      <c r="W83" s="129"/>
      <c r="X83" s="129"/>
      <c r="Y83" s="129"/>
      <c r="Z83" s="129"/>
    </row>
    <row r="84">
      <c r="A84" s="129"/>
      <c r="B84" s="129"/>
      <c r="C84" s="147"/>
      <c r="D84" s="129"/>
      <c r="E84" s="129"/>
      <c r="F84" s="129"/>
      <c r="G84" s="129"/>
      <c r="H84" s="129"/>
      <c r="I84" s="129"/>
      <c r="J84" s="129"/>
      <c r="K84" s="129"/>
      <c r="L84" s="129"/>
      <c r="M84" s="129"/>
      <c r="N84" s="129"/>
      <c r="O84" s="129"/>
      <c r="P84" s="129"/>
      <c r="Q84" s="129"/>
      <c r="R84" s="129"/>
      <c r="S84" s="129"/>
      <c r="T84" s="129"/>
      <c r="U84" s="129"/>
      <c r="V84" s="129"/>
      <c r="W84" s="129"/>
      <c r="X84" s="129"/>
      <c r="Y84" s="129"/>
      <c r="Z84" s="129"/>
    </row>
    <row r="85">
      <c r="A85" s="129"/>
      <c r="B85" s="129"/>
      <c r="C85" s="147"/>
      <c r="D85" s="129"/>
      <c r="E85" s="129"/>
      <c r="F85" s="129"/>
      <c r="G85" s="129"/>
      <c r="H85" s="129"/>
      <c r="I85" s="129"/>
      <c r="J85" s="129"/>
      <c r="K85" s="129"/>
      <c r="L85" s="129"/>
      <c r="M85" s="129"/>
      <c r="N85" s="129"/>
      <c r="O85" s="129"/>
      <c r="P85" s="129"/>
      <c r="Q85" s="129"/>
      <c r="R85" s="129"/>
      <c r="S85" s="129"/>
      <c r="T85" s="129"/>
      <c r="U85" s="129"/>
      <c r="V85" s="129"/>
      <c r="W85" s="129"/>
      <c r="X85" s="129"/>
      <c r="Y85" s="129"/>
      <c r="Z85" s="129"/>
    </row>
    <row r="86">
      <c r="A86" s="129"/>
      <c r="B86" s="129"/>
      <c r="C86" s="147"/>
      <c r="D86" s="129"/>
      <c r="E86" s="129"/>
      <c r="F86" s="129"/>
      <c r="G86" s="129"/>
      <c r="H86" s="129"/>
      <c r="I86" s="129"/>
      <c r="J86" s="129"/>
      <c r="K86" s="129"/>
      <c r="L86" s="129"/>
      <c r="M86" s="129"/>
      <c r="N86" s="129"/>
      <c r="O86" s="129"/>
      <c r="P86" s="129"/>
      <c r="Q86" s="129"/>
      <c r="R86" s="129"/>
      <c r="S86" s="129"/>
      <c r="T86" s="129"/>
      <c r="U86" s="129"/>
      <c r="V86" s="129"/>
      <c r="W86" s="129"/>
      <c r="X86" s="129"/>
      <c r="Y86" s="129"/>
      <c r="Z86" s="129"/>
    </row>
    <row r="87">
      <c r="A87" s="129"/>
      <c r="B87" s="129"/>
      <c r="C87" s="147"/>
      <c r="D87" s="129"/>
      <c r="E87" s="129"/>
      <c r="F87" s="129"/>
      <c r="G87" s="129"/>
      <c r="H87" s="129"/>
      <c r="I87" s="129"/>
      <c r="J87" s="129"/>
      <c r="K87" s="129"/>
      <c r="L87" s="129"/>
      <c r="M87" s="129"/>
      <c r="N87" s="129"/>
      <c r="O87" s="129"/>
      <c r="P87" s="129"/>
      <c r="Q87" s="129"/>
      <c r="R87" s="129"/>
      <c r="S87" s="129"/>
      <c r="T87" s="129"/>
      <c r="U87" s="129"/>
      <c r="V87" s="129"/>
      <c r="W87" s="129"/>
      <c r="X87" s="129"/>
      <c r="Y87" s="129"/>
      <c r="Z87" s="129"/>
    </row>
    <row r="88">
      <c r="A88" s="129"/>
      <c r="B88" s="129"/>
      <c r="C88" s="147"/>
      <c r="D88" s="129"/>
      <c r="E88" s="129"/>
      <c r="F88" s="129"/>
      <c r="G88" s="129"/>
      <c r="H88" s="129"/>
      <c r="I88" s="129"/>
      <c r="J88" s="129"/>
      <c r="K88" s="129"/>
      <c r="L88" s="129"/>
      <c r="M88" s="129"/>
      <c r="N88" s="129"/>
      <c r="O88" s="129"/>
      <c r="P88" s="129"/>
      <c r="Q88" s="129"/>
      <c r="R88" s="129"/>
      <c r="S88" s="129"/>
      <c r="T88" s="129"/>
      <c r="U88" s="129"/>
      <c r="V88" s="129"/>
      <c r="W88" s="129"/>
      <c r="X88" s="129"/>
      <c r="Y88" s="129"/>
      <c r="Z88" s="129"/>
    </row>
    <row r="89">
      <c r="A89" s="129"/>
      <c r="B89" s="129"/>
      <c r="C89" s="147"/>
      <c r="D89" s="129"/>
      <c r="E89" s="129"/>
      <c r="F89" s="129"/>
      <c r="G89" s="129"/>
      <c r="H89" s="129"/>
      <c r="I89" s="129"/>
      <c r="J89" s="129"/>
      <c r="K89" s="129"/>
      <c r="L89" s="129"/>
      <c r="M89" s="129"/>
      <c r="N89" s="129"/>
      <c r="O89" s="129"/>
      <c r="P89" s="129"/>
      <c r="Q89" s="129"/>
      <c r="R89" s="129"/>
      <c r="S89" s="129"/>
      <c r="T89" s="129"/>
      <c r="U89" s="129"/>
      <c r="V89" s="129"/>
      <c r="W89" s="129"/>
      <c r="X89" s="129"/>
      <c r="Y89" s="129"/>
      <c r="Z89" s="129"/>
    </row>
    <row r="90">
      <c r="A90" s="129"/>
      <c r="B90" s="129"/>
      <c r="C90" s="147"/>
      <c r="D90" s="129"/>
      <c r="E90" s="129"/>
      <c r="F90" s="129"/>
      <c r="G90" s="129"/>
      <c r="H90" s="129"/>
      <c r="I90" s="129"/>
      <c r="J90" s="129"/>
      <c r="K90" s="129"/>
      <c r="L90" s="129"/>
      <c r="M90" s="129"/>
      <c r="N90" s="129"/>
      <c r="O90" s="129"/>
      <c r="P90" s="129"/>
      <c r="Q90" s="129"/>
      <c r="R90" s="129"/>
      <c r="S90" s="129"/>
      <c r="T90" s="129"/>
      <c r="U90" s="129"/>
      <c r="V90" s="129"/>
      <c r="W90" s="129"/>
      <c r="X90" s="129"/>
      <c r="Y90" s="129"/>
      <c r="Z90" s="129"/>
    </row>
    <row r="91">
      <c r="A91" s="129"/>
      <c r="B91" s="129"/>
      <c r="C91" s="147"/>
      <c r="D91" s="129"/>
      <c r="E91" s="129"/>
      <c r="F91" s="129"/>
      <c r="G91" s="129"/>
      <c r="H91" s="129"/>
      <c r="I91" s="129"/>
      <c r="J91" s="129"/>
      <c r="K91" s="129"/>
      <c r="L91" s="129"/>
      <c r="M91" s="129"/>
      <c r="N91" s="129"/>
      <c r="O91" s="129"/>
      <c r="P91" s="129"/>
      <c r="Q91" s="129"/>
      <c r="R91" s="129"/>
      <c r="S91" s="129"/>
      <c r="T91" s="129"/>
      <c r="U91" s="129"/>
      <c r="V91" s="129"/>
      <c r="W91" s="129"/>
      <c r="X91" s="129"/>
      <c r="Y91" s="129"/>
      <c r="Z91" s="129"/>
    </row>
    <row r="92">
      <c r="A92" s="129"/>
      <c r="B92" s="129"/>
      <c r="C92" s="147"/>
      <c r="D92" s="129"/>
      <c r="E92" s="129"/>
      <c r="F92" s="129"/>
      <c r="G92" s="129"/>
      <c r="H92" s="129"/>
      <c r="I92" s="129"/>
      <c r="J92" s="129"/>
      <c r="K92" s="129"/>
      <c r="L92" s="129"/>
      <c r="M92" s="129"/>
      <c r="N92" s="129"/>
      <c r="O92" s="129"/>
      <c r="P92" s="129"/>
      <c r="Q92" s="129"/>
      <c r="R92" s="129"/>
      <c r="S92" s="129"/>
      <c r="T92" s="129"/>
      <c r="U92" s="129"/>
      <c r="V92" s="129"/>
      <c r="W92" s="129"/>
      <c r="X92" s="129"/>
      <c r="Y92" s="129"/>
      <c r="Z92" s="129"/>
    </row>
    <row r="93">
      <c r="A93" s="129"/>
      <c r="B93" s="129"/>
      <c r="C93" s="147"/>
      <c r="D93" s="129"/>
      <c r="E93" s="129"/>
      <c r="F93" s="129"/>
      <c r="G93" s="129"/>
      <c r="H93" s="129"/>
      <c r="I93" s="129"/>
      <c r="J93" s="129"/>
      <c r="K93" s="129"/>
      <c r="L93" s="129"/>
      <c r="M93" s="129"/>
      <c r="N93" s="129"/>
      <c r="O93" s="129"/>
      <c r="P93" s="129"/>
      <c r="Q93" s="129"/>
      <c r="R93" s="129"/>
      <c r="S93" s="129"/>
      <c r="T93" s="129"/>
      <c r="U93" s="129"/>
      <c r="V93" s="129"/>
      <c r="W93" s="129"/>
      <c r="X93" s="129"/>
      <c r="Y93" s="129"/>
      <c r="Z93" s="129"/>
    </row>
    <row r="94">
      <c r="A94" s="129"/>
      <c r="B94" s="129"/>
      <c r="C94" s="147"/>
      <c r="D94" s="129"/>
      <c r="E94" s="129"/>
      <c r="F94" s="129"/>
      <c r="G94" s="129"/>
      <c r="H94" s="129"/>
      <c r="I94" s="129"/>
      <c r="J94" s="129"/>
      <c r="K94" s="129"/>
      <c r="L94" s="129"/>
      <c r="M94" s="129"/>
      <c r="N94" s="129"/>
      <c r="O94" s="129"/>
      <c r="P94" s="129"/>
      <c r="Q94" s="129"/>
      <c r="R94" s="129"/>
      <c r="S94" s="129"/>
      <c r="T94" s="129"/>
      <c r="U94" s="129"/>
      <c r="V94" s="129"/>
      <c r="W94" s="129"/>
      <c r="X94" s="129"/>
      <c r="Y94" s="129"/>
      <c r="Z94" s="129"/>
    </row>
    <row r="95">
      <c r="A95" s="129"/>
      <c r="B95" s="129"/>
      <c r="C95" s="147"/>
      <c r="D95" s="129"/>
      <c r="E95" s="129"/>
      <c r="F95" s="129"/>
      <c r="G95" s="129"/>
      <c r="H95" s="129"/>
      <c r="I95" s="129"/>
      <c r="J95" s="129"/>
      <c r="K95" s="129"/>
      <c r="L95" s="129"/>
      <c r="M95" s="129"/>
      <c r="N95" s="129"/>
      <c r="O95" s="129"/>
      <c r="P95" s="129"/>
      <c r="Q95" s="129"/>
      <c r="R95" s="129"/>
      <c r="S95" s="129"/>
      <c r="T95" s="129"/>
      <c r="U95" s="129"/>
      <c r="V95" s="129"/>
      <c r="W95" s="129"/>
      <c r="X95" s="129"/>
      <c r="Y95" s="129"/>
      <c r="Z95" s="129"/>
    </row>
    <row r="96">
      <c r="A96" s="129"/>
      <c r="B96" s="129"/>
      <c r="C96" s="147"/>
      <c r="D96" s="129"/>
      <c r="E96" s="129"/>
      <c r="F96" s="129"/>
      <c r="G96" s="129"/>
      <c r="H96" s="129"/>
      <c r="I96" s="129"/>
      <c r="J96" s="129"/>
      <c r="K96" s="129"/>
      <c r="L96" s="129"/>
      <c r="M96" s="129"/>
      <c r="N96" s="129"/>
      <c r="O96" s="129"/>
      <c r="P96" s="129"/>
      <c r="Q96" s="129"/>
      <c r="R96" s="129"/>
      <c r="S96" s="129"/>
      <c r="T96" s="129"/>
      <c r="U96" s="129"/>
      <c r="V96" s="129"/>
      <c r="W96" s="129"/>
      <c r="X96" s="129"/>
      <c r="Y96" s="129"/>
      <c r="Z96" s="129"/>
    </row>
    <row r="97">
      <c r="A97" s="129"/>
      <c r="B97" s="129"/>
      <c r="C97" s="147"/>
      <c r="D97" s="129"/>
      <c r="E97" s="129"/>
      <c r="F97" s="129"/>
      <c r="G97" s="129"/>
      <c r="H97" s="129"/>
      <c r="I97" s="129"/>
      <c r="J97" s="129"/>
      <c r="K97" s="129"/>
      <c r="L97" s="129"/>
      <c r="M97" s="129"/>
      <c r="N97" s="129"/>
      <c r="O97" s="129"/>
      <c r="P97" s="129"/>
      <c r="Q97" s="129"/>
      <c r="R97" s="129"/>
      <c r="S97" s="129"/>
      <c r="T97" s="129"/>
      <c r="U97" s="129"/>
      <c r="V97" s="129"/>
      <c r="W97" s="129"/>
      <c r="X97" s="129"/>
      <c r="Y97" s="129"/>
      <c r="Z97" s="129"/>
    </row>
    <row r="98">
      <c r="A98" s="129"/>
      <c r="B98" s="129"/>
      <c r="C98" s="147"/>
      <c r="D98" s="129"/>
      <c r="E98" s="129"/>
      <c r="F98" s="129"/>
      <c r="G98" s="129"/>
      <c r="H98" s="129"/>
      <c r="I98" s="129"/>
      <c r="J98" s="129"/>
      <c r="K98" s="129"/>
      <c r="L98" s="129"/>
      <c r="M98" s="129"/>
      <c r="N98" s="129"/>
      <c r="O98" s="129"/>
      <c r="P98" s="129"/>
      <c r="Q98" s="129"/>
      <c r="R98" s="129"/>
      <c r="S98" s="129"/>
      <c r="T98" s="129"/>
      <c r="U98" s="129"/>
      <c r="V98" s="129"/>
      <c r="W98" s="129"/>
      <c r="X98" s="129"/>
      <c r="Y98" s="129"/>
      <c r="Z98" s="129"/>
    </row>
    <row r="99">
      <c r="A99" s="129"/>
      <c r="B99" s="129"/>
      <c r="C99" s="147"/>
      <c r="D99" s="129"/>
      <c r="E99" s="129"/>
      <c r="F99" s="129"/>
      <c r="G99" s="129"/>
      <c r="H99" s="129"/>
      <c r="I99" s="129"/>
      <c r="J99" s="129"/>
      <c r="K99" s="129"/>
      <c r="L99" s="129"/>
      <c r="M99" s="129"/>
      <c r="N99" s="129"/>
      <c r="O99" s="129"/>
      <c r="P99" s="129"/>
      <c r="Q99" s="129"/>
      <c r="R99" s="129"/>
      <c r="S99" s="129"/>
      <c r="T99" s="129"/>
      <c r="U99" s="129"/>
      <c r="V99" s="129"/>
      <c r="W99" s="129"/>
      <c r="X99" s="129"/>
      <c r="Y99" s="129"/>
      <c r="Z99" s="129"/>
    </row>
    <row r="100">
      <c r="A100" s="129"/>
      <c r="B100" s="129"/>
      <c r="C100" s="147"/>
      <c r="D100" s="129"/>
      <c r="E100" s="129"/>
      <c r="F100" s="129"/>
      <c r="G100" s="129"/>
      <c r="H100" s="129"/>
      <c r="I100" s="129"/>
      <c r="J100" s="129"/>
      <c r="K100" s="129"/>
      <c r="L100" s="129"/>
      <c r="M100" s="129"/>
      <c r="N100" s="129"/>
      <c r="O100" s="129"/>
      <c r="P100" s="129"/>
      <c r="Q100" s="129"/>
      <c r="R100" s="129"/>
      <c r="S100" s="129"/>
      <c r="T100" s="129"/>
      <c r="U100" s="129"/>
      <c r="V100" s="129"/>
      <c r="W100" s="129"/>
      <c r="X100" s="129"/>
      <c r="Y100" s="129"/>
      <c r="Z100" s="129"/>
    </row>
    <row r="101">
      <c r="A101" s="129"/>
      <c r="B101" s="129"/>
      <c r="C101" s="147"/>
      <c r="D101" s="129"/>
      <c r="E101" s="129"/>
      <c r="F101" s="129"/>
      <c r="G101" s="129"/>
      <c r="H101" s="129"/>
      <c r="I101" s="129"/>
      <c r="J101" s="129"/>
      <c r="K101" s="129"/>
      <c r="L101" s="129"/>
      <c r="M101" s="129"/>
      <c r="N101" s="129"/>
      <c r="O101" s="129"/>
      <c r="P101" s="129"/>
      <c r="Q101" s="129"/>
      <c r="R101" s="129"/>
      <c r="S101" s="129"/>
      <c r="T101" s="129"/>
      <c r="U101" s="129"/>
      <c r="V101" s="129"/>
      <c r="W101" s="129"/>
      <c r="X101" s="129"/>
      <c r="Y101" s="129"/>
      <c r="Z101" s="129"/>
    </row>
    <row r="102">
      <c r="A102" s="129"/>
      <c r="B102" s="129"/>
      <c r="C102" s="147"/>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row>
    <row r="103">
      <c r="A103" s="129"/>
      <c r="B103" s="129"/>
      <c r="C103" s="147"/>
      <c r="D103" s="129"/>
      <c r="E103" s="129"/>
      <c r="F103" s="129"/>
      <c r="G103" s="129"/>
      <c r="H103" s="129"/>
      <c r="I103" s="129"/>
      <c r="J103" s="129"/>
      <c r="K103" s="129"/>
      <c r="L103" s="129"/>
      <c r="M103" s="129"/>
      <c r="N103" s="129"/>
      <c r="O103" s="129"/>
      <c r="P103" s="129"/>
      <c r="Q103" s="129"/>
      <c r="R103" s="129"/>
      <c r="S103" s="129"/>
      <c r="T103" s="129"/>
      <c r="U103" s="129"/>
      <c r="V103" s="129"/>
      <c r="W103" s="129"/>
      <c r="X103" s="129"/>
      <c r="Y103" s="129"/>
      <c r="Z103" s="129"/>
    </row>
    <row r="104">
      <c r="A104" s="129"/>
      <c r="B104" s="129"/>
      <c r="C104" s="147"/>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row>
    <row r="105">
      <c r="A105" s="129"/>
      <c r="B105" s="129"/>
      <c r="C105" s="147"/>
      <c r="D105" s="129"/>
      <c r="E105" s="129"/>
      <c r="F105" s="129"/>
      <c r="G105" s="129"/>
      <c r="H105" s="129"/>
      <c r="I105" s="129"/>
      <c r="J105" s="129"/>
      <c r="K105" s="129"/>
      <c r="L105" s="129"/>
      <c r="M105" s="129"/>
      <c r="N105" s="129"/>
      <c r="O105" s="129"/>
      <c r="P105" s="129"/>
      <c r="Q105" s="129"/>
      <c r="R105" s="129"/>
      <c r="S105" s="129"/>
      <c r="T105" s="129"/>
      <c r="U105" s="129"/>
      <c r="V105" s="129"/>
      <c r="W105" s="129"/>
      <c r="X105" s="129"/>
      <c r="Y105" s="129"/>
      <c r="Z105" s="129"/>
    </row>
    <row r="106">
      <c r="A106" s="129"/>
      <c r="B106" s="129"/>
      <c r="C106" s="147"/>
      <c r="D106" s="129"/>
      <c r="E106" s="129"/>
      <c r="F106" s="129"/>
      <c r="G106" s="129"/>
      <c r="H106" s="129"/>
      <c r="I106" s="129"/>
      <c r="J106" s="129"/>
      <c r="K106" s="129"/>
      <c r="L106" s="129"/>
      <c r="M106" s="129"/>
      <c r="N106" s="129"/>
      <c r="O106" s="129"/>
      <c r="P106" s="129"/>
      <c r="Q106" s="129"/>
      <c r="R106" s="129"/>
      <c r="S106" s="129"/>
      <c r="T106" s="129"/>
      <c r="U106" s="129"/>
      <c r="V106" s="129"/>
      <c r="W106" s="129"/>
      <c r="X106" s="129"/>
      <c r="Y106" s="129"/>
      <c r="Z106" s="129"/>
    </row>
    <row r="107">
      <c r="A107" s="129"/>
      <c r="B107" s="129"/>
      <c r="C107" s="147"/>
      <c r="D107" s="129"/>
      <c r="E107" s="129"/>
      <c r="F107" s="129"/>
      <c r="G107" s="129"/>
      <c r="H107" s="129"/>
      <c r="I107" s="129"/>
      <c r="J107" s="129"/>
      <c r="K107" s="129"/>
      <c r="L107" s="129"/>
      <c r="M107" s="129"/>
      <c r="N107" s="129"/>
      <c r="O107" s="129"/>
      <c r="P107" s="129"/>
      <c r="Q107" s="129"/>
      <c r="R107" s="129"/>
      <c r="S107" s="129"/>
      <c r="T107" s="129"/>
      <c r="U107" s="129"/>
      <c r="V107" s="129"/>
      <c r="W107" s="129"/>
      <c r="X107" s="129"/>
      <c r="Y107" s="129"/>
      <c r="Z107" s="129"/>
    </row>
    <row r="108">
      <c r="A108" s="129"/>
      <c r="B108" s="129"/>
      <c r="C108" s="147"/>
      <c r="D108" s="129"/>
      <c r="E108" s="129"/>
      <c r="F108" s="129"/>
      <c r="G108" s="129"/>
      <c r="H108" s="129"/>
      <c r="I108" s="129"/>
      <c r="J108" s="129"/>
      <c r="K108" s="129"/>
      <c r="L108" s="129"/>
      <c r="M108" s="129"/>
      <c r="N108" s="129"/>
      <c r="O108" s="129"/>
      <c r="P108" s="129"/>
      <c r="Q108" s="129"/>
      <c r="R108" s="129"/>
      <c r="S108" s="129"/>
      <c r="T108" s="129"/>
      <c r="U108" s="129"/>
      <c r="V108" s="129"/>
      <c r="W108" s="129"/>
      <c r="X108" s="129"/>
      <c r="Y108" s="129"/>
      <c r="Z108" s="129"/>
    </row>
    <row r="109">
      <c r="A109" s="129"/>
      <c r="B109" s="129"/>
      <c r="C109" s="147"/>
      <c r="D109" s="129"/>
      <c r="E109" s="129"/>
      <c r="F109" s="129"/>
      <c r="G109" s="129"/>
      <c r="H109" s="129"/>
      <c r="I109" s="129"/>
      <c r="J109" s="129"/>
      <c r="K109" s="129"/>
      <c r="L109" s="129"/>
      <c r="M109" s="129"/>
      <c r="N109" s="129"/>
      <c r="O109" s="129"/>
      <c r="P109" s="129"/>
      <c r="Q109" s="129"/>
      <c r="R109" s="129"/>
      <c r="S109" s="129"/>
      <c r="T109" s="129"/>
      <c r="U109" s="129"/>
      <c r="V109" s="129"/>
      <c r="W109" s="129"/>
      <c r="X109" s="129"/>
      <c r="Y109" s="129"/>
      <c r="Z109" s="129"/>
    </row>
    <row r="110">
      <c r="A110" s="129"/>
      <c r="B110" s="129"/>
      <c r="C110" s="147"/>
      <c r="D110" s="129"/>
      <c r="E110" s="129"/>
      <c r="F110" s="129"/>
      <c r="G110" s="129"/>
      <c r="H110" s="129"/>
      <c r="I110" s="129"/>
      <c r="J110" s="129"/>
      <c r="K110" s="129"/>
      <c r="L110" s="129"/>
      <c r="M110" s="129"/>
      <c r="N110" s="129"/>
      <c r="O110" s="129"/>
      <c r="P110" s="129"/>
      <c r="Q110" s="129"/>
      <c r="R110" s="129"/>
      <c r="S110" s="129"/>
      <c r="T110" s="129"/>
      <c r="U110" s="129"/>
      <c r="V110" s="129"/>
      <c r="W110" s="129"/>
      <c r="X110" s="129"/>
      <c r="Y110" s="129"/>
      <c r="Z110" s="129"/>
    </row>
    <row r="111">
      <c r="A111" s="129"/>
      <c r="B111" s="129"/>
      <c r="C111" s="147"/>
      <c r="D111" s="129"/>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row>
    <row r="112">
      <c r="A112" s="129"/>
      <c r="B112" s="129"/>
      <c r="C112" s="147"/>
      <c r="D112" s="129"/>
      <c r="E112" s="129"/>
      <c r="F112" s="129"/>
      <c r="G112" s="129"/>
      <c r="H112" s="129"/>
      <c r="I112" s="129"/>
      <c r="J112" s="129"/>
      <c r="K112" s="129"/>
      <c r="L112" s="129"/>
      <c r="M112" s="129"/>
      <c r="N112" s="129"/>
      <c r="O112" s="129"/>
      <c r="P112" s="129"/>
      <c r="Q112" s="129"/>
      <c r="R112" s="129"/>
      <c r="S112" s="129"/>
      <c r="T112" s="129"/>
      <c r="U112" s="129"/>
      <c r="V112" s="129"/>
      <c r="W112" s="129"/>
      <c r="X112" s="129"/>
      <c r="Y112" s="129"/>
      <c r="Z112" s="129"/>
    </row>
    <row r="113">
      <c r="A113" s="129"/>
      <c r="B113" s="129"/>
      <c r="C113" s="147"/>
      <c r="D113" s="129"/>
      <c r="E113" s="129"/>
      <c r="F113" s="129"/>
      <c r="G113" s="129"/>
      <c r="H113" s="129"/>
      <c r="I113" s="129"/>
      <c r="J113" s="129"/>
      <c r="K113" s="129"/>
      <c r="L113" s="129"/>
      <c r="M113" s="129"/>
      <c r="N113" s="129"/>
      <c r="O113" s="129"/>
      <c r="P113" s="129"/>
      <c r="Q113" s="129"/>
      <c r="R113" s="129"/>
      <c r="S113" s="129"/>
      <c r="T113" s="129"/>
      <c r="U113" s="129"/>
      <c r="V113" s="129"/>
      <c r="W113" s="129"/>
      <c r="X113" s="129"/>
      <c r="Y113" s="129"/>
      <c r="Z113" s="129"/>
    </row>
    <row r="114">
      <c r="A114" s="129"/>
      <c r="B114" s="129"/>
      <c r="C114" s="147"/>
      <c r="D114" s="129"/>
      <c r="E114" s="129"/>
      <c r="F114" s="129"/>
      <c r="G114" s="129"/>
      <c r="H114" s="129"/>
      <c r="I114" s="129"/>
      <c r="J114" s="129"/>
      <c r="K114" s="129"/>
      <c r="L114" s="129"/>
      <c r="M114" s="129"/>
      <c r="N114" s="129"/>
      <c r="O114" s="129"/>
      <c r="P114" s="129"/>
      <c r="Q114" s="129"/>
      <c r="R114" s="129"/>
      <c r="S114" s="129"/>
      <c r="T114" s="129"/>
      <c r="U114" s="129"/>
      <c r="V114" s="129"/>
      <c r="W114" s="129"/>
      <c r="X114" s="129"/>
      <c r="Y114" s="129"/>
      <c r="Z114" s="129"/>
    </row>
    <row r="115">
      <c r="A115" s="129"/>
      <c r="B115" s="129"/>
      <c r="C115" s="147"/>
      <c r="D115" s="129"/>
      <c r="E115" s="129"/>
      <c r="F115" s="129"/>
      <c r="G115" s="129"/>
      <c r="H115" s="129"/>
      <c r="I115" s="129"/>
      <c r="J115" s="129"/>
      <c r="K115" s="129"/>
      <c r="L115" s="129"/>
      <c r="M115" s="129"/>
      <c r="N115" s="129"/>
      <c r="O115" s="129"/>
      <c r="P115" s="129"/>
      <c r="Q115" s="129"/>
      <c r="R115" s="129"/>
      <c r="S115" s="129"/>
      <c r="T115" s="129"/>
      <c r="U115" s="129"/>
      <c r="V115" s="129"/>
      <c r="W115" s="129"/>
      <c r="X115" s="129"/>
      <c r="Y115" s="129"/>
      <c r="Z115" s="129"/>
    </row>
    <row r="116">
      <c r="A116" s="129"/>
      <c r="B116" s="129"/>
      <c r="C116" s="147"/>
      <c r="D116" s="129"/>
      <c r="E116" s="129"/>
      <c r="F116" s="129"/>
      <c r="G116" s="129"/>
      <c r="H116" s="129"/>
      <c r="I116" s="129"/>
      <c r="J116" s="129"/>
      <c r="K116" s="129"/>
      <c r="L116" s="129"/>
      <c r="M116" s="129"/>
      <c r="N116" s="129"/>
      <c r="O116" s="129"/>
      <c r="P116" s="129"/>
      <c r="Q116" s="129"/>
      <c r="R116" s="129"/>
      <c r="S116" s="129"/>
      <c r="T116" s="129"/>
      <c r="U116" s="129"/>
      <c r="V116" s="129"/>
      <c r="W116" s="129"/>
      <c r="X116" s="129"/>
      <c r="Y116" s="129"/>
      <c r="Z116" s="129"/>
    </row>
    <row r="117">
      <c r="A117" s="129"/>
      <c r="B117" s="129"/>
      <c r="C117" s="147"/>
      <c r="D117" s="129"/>
      <c r="E117" s="129"/>
      <c r="F117" s="129"/>
      <c r="G117" s="129"/>
      <c r="H117" s="129"/>
      <c r="I117" s="129"/>
      <c r="J117" s="129"/>
      <c r="K117" s="129"/>
      <c r="L117" s="129"/>
      <c r="M117" s="129"/>
      <c r="N117" s="129"/>
      <c r="O117" s="129"/>
      <c r="P117" s="129"/>
      <c r="Q117" s="129"/>
      <c r="R117" s="129"/>
      <c r="S117" s="129"/>
      <c r="T117" s="129"/>
      <c r="U117" s="129"/>
      <c r="V117" s="129"/>
      <c r="W117" s="129"/>
      <c r="X117" s="129"/>
      <c r="Y117" s="129"/>
      <c r="Z117" s="129"/>
    </row>
    <row r="118">
      <c r="A118" s="129"/>
      <c r="B118" s="129"/>
      <c r="C118" s="147"/>
      <c r="D118" s="129"/>
      <c r="E118" s="129"/>
      <c r="F118" s="129"/>
      <c r="G118" s="129"/>
      <c r="H118" s="129"/>
      <c r="I118" s="129"/>
      <c r="J118" s="129"/>
      <c r="K118" s="129"/>
      <c r="L118" s="129"/>
      <c r="M118" s="129"/>
      <c r="N118" s="129"/>
      <c r="O118" s="129"/>
      <c r="P118" s="129"/>
      <c r="Q118" s="129"/>
      <c r="R118" s="129"/>
      <c r="S118" s="129"/>
      <c r="T118" s="129"/>
      <c r="U118" s="129"/>
      <c r="V118" s="129"/>
      <c r="W118" s="129"/>
      <c r="X118" s="129"/>
      <c r="Y118" s="129"/>
      <c r="Z118" s="129"/>
    </row>
    <row r="119">
      <c r="A119" s="129"/>
      <c r="B119" s="129"/>
      <c r="C119" s="147"/>
      <c r="D119" s="129"/>
      <c r="E119" s="129"/>
      <c r="F119" s="129"/>
      <c r="G119" s="129"/>
      <c r="H119" s="129"/>
      <c r="I119" s="129"/>
      <c r="J119" s="129"/>
      <c r="K119" s="129"/>
      <c r="L119" s="129"/>
      <c r="M119" s="129"/>
      <c r="N119" s="129"/>
      <c r="O119" s="129"/>
      <c r="P119" s="129"/>
      <c r="Q119" s="129"/>
      <c r="R119" s="129"/>
      <c r="S119" s="129"/>
      <c r="T119" s="129"/>
      <c r="U119" s="129"/>
      <c r="V119" s="129"/>
      <c r="W119" s="129"/>
      <c r="X119" s="129"/>
      <c r="Y119" s="129"/>
      <c r="Z119" s="129"/>
    </row>
    <row r="120">
      <c r="A120" s="129"/>
      <c r="B120" s="129"/>
      <c r="C120" s="147"/>
      <c r="D120" s="129"/>
      <c r="E120" s="129"/>
      <c r="F120" s="129"/>
      <c r="G120" s="129"/>
      <c r="H120" s="129"/>
      <c r="I120" s="129"/>
      <c r="J120" s="129"/>
      <c r="K120" s="129"/>
      <c r="L120" s="129"/>
      <c r="M120" s="129"/>
      <c r="N120" s="129"/>
      <c r="O120" s="129"/>
      <c r="P120" s="129"/>
      <c r="Q120" s="129"/>
      <c r="R120" s="129"/>
      <c r="S120" s="129"/>
      <c r="T120" s="129"/>
      <c r="U120" s="129"/>
      <c r="V120" s="129"/>
      <c r="W120" s="129"/>
      <c r="X120" s="129"/>
      <c r="Y120" s="129"/>
      <c r="Z120" s="129"/>
    </row>
    <row r="121">
      <c r="A121" s="129"/>
      <c r="B121" s="129"/>
      <c r="C121" s="147"/>
      <c r="D121" s="129"/>
      <c r="E121" s="129"/>
      <c r="F121" s="129"/>
      <c r="G121" s="129"/>
      <c r="H121" s="129"/>
      <c r="I121" s="129"/>
      <c r="J121" s="129"/>
      <c r="K121" s="129"/>
      <c r="L121" s="129"/>
      <c r="M121" s="129"/>
      <c r="N121" s="129"/>
      <c r="O121" s="129"/>
      <c r="P121" s="129"/>
      <c r="Q121" s="129"/>
      <c r="R121" s="129"/>
      <c r="S121" s="129"/>
      <c r="T121" s="129"/>
      <c r="U121" s="129"/>
      <c r="V121" s="129"/>
      <c r="W121" s="129"/>
      <c r="X121" s="129"/>
      <c r="Y121" s="129"/>
      <c r="Z121" s="129"/>
    </row>
    <row r="122">
      <c r="A122" s="129"/>
      <c r="B122" s="129"/>
      <c r="C122" s="147"/>
      <c r="D122" s="129"/>
      <c r="E122" s="129"/>
      <c r="F122" s="129"/>
      <c r="G122" s="129"/>
      <c r="H122" s="129"/>
      <c r="I122" s="129"/>
      <c r="J122" s="129"/>
      <c r="K122" s="129"/>
      <c r="L122" s="129"/>
      <c r="M122" s="129"/>
      <c r="N122" s="129"/>
      <c r="O122" s="129"/>
      <c r="P122" s="129"/>
      <c r="Q122" s="129"/>
      <c r="R122" s="129"/>
      <c r="S122" s="129"/>
      <c r="T122" s="129"/>
      <c r="U122" s="129"/>
      <c r="V122" s="129"/>
      <c r="W122" s="129"/>
      <c r="X122" s="129"/>
      <c r="Y122" s="129"/>
      <c r="Z122" s="129"/>
    </row>
    <row r="123">
      <c r="A123" s="129"/>
      <c r="B123" s="129"/>
      <c r="C123" s="147"/>
      <c r="D123" s="129"/>
      <c r="E123" s="129"/>
      <c r="F123" s="129"/>
      <c r="G123" s="129"/>
      <c r="H123" s="129"/>
      <c r="I123" s="129"/>
      <c r="J123" s="129"/>
      <c r="K123" s="129"/>
      <c r="L123" s="129"/>
      <c r="M123" s="129"/>
      <c r="N123" s="129"/>
      <c r="O123" s="129"/>
      <c r="P123" s="129"/>
      <c r="Q123" s="129"/>
      <c r="R123" s="129"/>
      <c r="S123" s="129"/>
      <c r="T123" s="129"/>
      <c r="U123" s="129"/>
      <c r="V123" s="129"/>
      <c r="W123" s="129"/>
      <c r="X123" s="129"/>
      <c r="Y123" s="129"/>
      <c r="Z123" s="129"/>
    </row>
    <row r="124">
      <c r="A124" s="129"/>
      <c r="B124" s="129"/>
      <c r="C124" s="147"/>
      <c r="D124" s="129"/>
      <c r="E124" s="129"/>
      <c r="F124" s="129"/>
      <c r="G124" s="129"/>
      <c r="H124" s="129"/>
      <c r="I124" s="129"/>
      <c r="J124" s="129"/>
      <c r="K124" s="129"/>
      <c r="L124" s="129"/>
      <c r="M124" s="129"/>
      <c r="N124" s="129"/>
      <c r="O124" s="129"/>
      <c r="P124" s="129"/>
      <c r="Q124" s="129"/>
      <c r="R124" s="129"/>
      <c r="S124" s="129"/>
      <c r="T124" s="129"/>
      <c r="U124" s="129"/>
      <c r="V124" s="129"/>
      <c r="W124" s="129"/>
      <c r="X124" s="129"/>
      <c r="Y124" s="129"/>
      <c r="Z124" s="129"/>
    </row>
    <row r="125">
      <c r="A125" s="129"/>
      <c r="B125" s="129"/>
      <c r="C125" s="147"/>
      <c r="D125" s="129"/>
      <c r="E125" s="129"/>
      <c r="F125" s="129"/>
      <c r="G125" s="129"/>
      <c r="H125" s="129"/>
      <c r="I125" s="129"/>
      <c r="J125" s="129"/>
      <c r="K125" s="129"/>
      <c r="L125" s="129"/>
      <c r="M125" s="129"/>
      <c r="N125" s="129"/>
      <c r="O125" s="129"/>
      <c r="P125" s="129"/>
      <c r="Q125" s="129"/>
      <c r="R125" s="129"/>
      <c r="S125" s="129"/>
      <c r="T125" s="129"/>
      <c r="U125" s="129"/>
      <c r="V125" s="129"/>
      <c r="W125" s="129"/>
      <c r="X125" s="129"/>
      <c r="Y125" s="129"/>
      <c r="Z125" s="129"/>
    </row>
    <row r="126">
      <c r="A126" s="129"/>
      <c r="B126" s="129"/>
      <c r="C126" s="147"/>
      <c r="D126" s="129"/>
      <c r="E126" s="129"/>
      <c r="F126" s="129"/>
      <c r="G126" s="129"/>
      <c r="H126" s="129"/>
      <c r="I126" s="129"/>
      <c r="J126" s="129"/>
      <c r="K126" s="129"/>
      <c r="L126" s="129"/>
      <c r="M126" s="129"/>
      <c r="N126" s="129"/>
      <c r="O126" s="129"/>
      <c r="P126" s="129"/>
      <c r="Q126" s="129"/>
      <c r="R126" s="129"/>
      <c r="S126" s="129"/>
      <c r="T126" s="129"/>
      <c r="U126" s="129"/>
      <c r="V126" s="129"/>
      <c r="W126" s="129"/>
      <c r="X126" s="129"/>
      <c r="Y126" s="129"/>
      <c r="Z126" s="129"/>
    </row>
    <row r="127">
      <c r="A127" s="129"/>
      <c r="B127" s="129"/>
      <c r="C127" s="147"/>
      <c r="D127" s="129"/>
      <c r="E127" s="129"/>
      <c r="F127" s="129"/>
      <c r="G127" s="129"/>
      <c r="H127" s="129"/>
      <c r="I127" s="129"/>
      <c r="J127" s="129"/>
      <c r="K127" s="129"/>
      <c r="L127" s="129"/>
      <c r="M127" s="129"/>
      <c r="N127" s="129"/>
      <c r="O127" s="129"/>
      <c r="P127" s="129"/>
      <c r="Q127" s="129"/>
      <c r="R127" s="129"/>
      <c r="S127" s="129"/>
      <c r="T127" s="129"/>
      <c r="U127" s="129"/>
      <c r="V127" s="129"/>
      <c r="W127" s="129"/>
      <c r="X127" s="129"/>
      <c r="Y127" s="129"/>
      <c r="Z127" s="129"/>
    </row>
    <row r="128">
      <c r="A128" s="129"/>
      <c r="B128" s="129"/>
      <c r="C128" s="147"/>
      <c r="D128" s="129"/>
      <c r="E128" s="129"/>
      <c r="F128" s="129"/>
      <c r="G128" s="129"/>
      <c r="H128" s="129"/>
      <c r="I128" s="129"/>
      <c r="J128" s="129"/>
      <c r="K128" s="129"/>
      <c r="L128" s="129"/>
      <c r="M128" s="129"/>
      <c r="N128" s="129"/>
      <c r="O128" s="129"/>
      <c r="P128" s="129"/>
      <c r="Q128" s="129"/>
      <c r="R128" s="129"/>
      <c r="S128" s="129"/>
      <c r="T128" s="129"/>
      <c r="U128" s="129"/>
      <c r="V128" s="129"/>
      <c r="W128" s="129"/>
      <c r="X128" s="129"/>
      <c r="Y128" s="129"/>
      <c r="Z128" s="129"/>
    </row>
    <row r="129">
      <c r="A129" s="129"/>
      <c r="B129" s="129"/>
      <c r="C129" s="147"/>
      <c r="D129" s="129"/>
      <c r="E129" s="129"/>
      <c r="F129" s="129"/>
      <c r="G129" s="129"/>
      <c r="H129" s="129"/>
      <c r="I129" s="129"/>
      <c r="J129" s="129"/>
      <c r="K129" s="129"/>
      <c r="L129" s="129"/>
      <c r="M129" s="129"/>
      <c r="N129" s="129"/>
      <c r="O129" s="129"/>
      <c r="P129" s="129"/>
      <c r="Q129" s="129"/>
      <c r="R129" s="129"/>
      <c r="S129" s="129"/>
      <c r="T129" s="129"/>
      <c r="U129" s="129"/>
      <c r="V129" s="129"/>
      <c r="W129" s="129"/>
      <c r="X129" s="129"/>
      <c r="Y129" s="129"/>
      <c r="Z129" s="129"/>
    </row>
    <row r="130">
      <c r="A130" s="129"/>
      <c r="B130" s="129"/>
      <c r="C130" s="147"/>
      <c r="D130" s="129"/>
      <c r="E130" s="129"/>
      <c r="F130" s="129"/>
      <c r="G130" s="129"/>
      <c r="H130" s="129"/>
      <c r="I130" s="129"/>
      <c r="J130" s="129"/>
      <c r="K130" s="129"/>
      <c r="L130" s="129"/>
      <c r="M130" s="129"/>
      <c r="N130" s="129"/>
      <c r="O130" s="129"/>
      <c r="P130" s="129"/>
      <c r="Q130" s="129"/>
      <c r="R130" s="129"/>
      <c r="S130" s="129"/>
      <c r="T130" s="129"/>
      <c r="U130" s="129"/>
      <c r="V130" s="129"/>
      <c r="W130" s="129"/>
      <c r="X130" s="129"/>
      <c r="Y130" s="129"/>
      <c r="Z130" s="129"/>
    </row>
    <row r="131">
      <c r="A131" s="129"/>
      <c r="B131" s="129"/>
      <c r="C131" s="147"/>
      <c r="D131" s="129"/>
      <c r="E131" s="129"/>
      <c r="F131" s="129"/>
      <c r="G131" s="129"/>
      <c r="H131" s="129"/>
      <c r="I131" s="129"/>
      <c r="J131" s="129"/>
      <c r="K131" s="129"/>
      <c r="L131" s="129"/>
      <c r="M131" s="129"/>
      <c r="N131" s="129"/>
      <c r="O131" s="129"/>
      <c r="P131" s="129"/>
      <c r="Q131" s="129"/>
      <c r="R131" s="129"/>
      <c r="S131" s="129"/>
      <c r="T131" s="129"/>
      <c r="U131" s="129"/>
      <c r="V131" s="129"/>
      <c r="W131" s="129"/>
      <c r="X131" s="129"/>
      <c r="Y131" s="129"/>
      <c r="Z131" s="129"/>
    </row>
    <row r="132">
      <c r="A132" s="129"/>
      <c r="B132" s="129"/>
      <c r="C132" s="147"/>
      <c r="D132" s="129"/>
      <c r="E132" s="129"/>
      <c r="F132" s="129"/>
      <c r="G132" s="129"/>
      <c r="H132" s="129"/>
      <c r="I132" s="129"/>
      <c r="J132" s="129"/>
      <c r="K132" s="129"/>
      <c r="L132" s="129"/>
      <c r="M132" s="129"/>
      <c r="N132" s="129"/>
      <c r="O132" s="129"/>
      <c r="P132" s="129"/>
      <c r="Q132" s="129"/>
      <c r="R132" s="129"/>
      <c r="S132" s="129"/>
      <c r="T132" s="129"/>
      <c r="U132" s="129"/>
      <c r="V132" s="129"/>
      <c r="W132" s="129"/>
      <c r="X132" s="129"/>
      <c r="Y132" s="129"/>
      <c r="Z132" s="129"/>
    </row>
    <row r="133">
      <c r="A133" s="129"/>
      <c r="B133" s="129"/>
      <c r="C133" s="147"/>
      <c r="D133" s="129"/>
      <c r="E133" s="129"/>
      <c r="F133" s="129"/>
      <c r="G133" s="129"/>
      <c r="H133" s="129"/>
      <c r="I133" s="129"/>
      <c r="J133" s="129"/>
      <c r="K133" s="129"/>
      <c r="L133" s="129"/>
      <c r="M133" s="129"/>
      <c r="N133" s="129"/>
      <c r="O133" s="129"/>
      <c r="P133" s="129"/>
      <c r="Q133" s="129"/>
      <c r="R133" s="129"/>
      <c r="S133" s="129"/>
      <c r="T133" s="129"/>
      <c r="U133" s="129"/>
      <c r="V133" s="129"/>
      <c r="W133" s="129"/>
      <c r="X133" s="129"/>
      <c r="Y133" s="129"/>
      <c r="Z133" s="129"/>
    </row>
    <row r="134">
      <c r="A134" s="129"/>
      <c r="B134" s="129"/>
      <c r="C134" s="147"/>
      <c r="D134" s="129"/>
      <c r="E134" s="129"/>
      <c r="F134" s="129"/>
      <c r="G134" s="129"/>
      <c r="H134" s="129"/>
      <c r="I134" s="129"/>
      <c r="J134" s="129"/>
      <c r="K134" s="129"/>
      <c r="L134" s="129"/>
      <c r="M134" s="129"/>
      <c r="N134" s="129"/>
      <c r="O134" s="129"/>
      <c r="P134" s="129"/>
      <c r="Q134" s="129"/>
      <c r="R134" s="129"/>
      <c r="S134" s="129"/>
      <c r="T134" s="129"/>
      <c r="U134" s="129"/>
      <c r="V134" s="129"/>
      <c r="W134" s="129"/>
      <c r="X134" s="129"/>
      <c r="Y134" s="129"/>
      <c r="Z134" s="129"/>
    </row>
    <row r="135">
      <c r="A135" s="129"/>
      <c r="B135" s="129"/>
      <c r="C135" s="147"/>
      <c r="D135" s="129"/>
      <c r="E135" s="129"/>
      <c r="F135" s="129"/>
      <c r="G135" s="129"/>
      <c r="H135" s="129"/>
      <c r="I135" s="129"/>
      <c r="J135" s="129"/>
      <c r="K135" s="129"/>
      <c r="L135" s="129"/>
      <c r="M135" s="129"/>
      <c r="N135" s="129"/>
      <c r="O135" s="129"/>
      <c r="P135" s="129"/>
      <c r="Q135" s="129"/>
      <c r="R135" s="129"/>
      <c r="S135" s="129"/>
      <c r="T135" s="129"/>
      <c r="U135" s="129"/>
      <c r="V135" s="129"/>
      <c r="W135" s="129"/>
      <c r="X135" s="129"/>
      <c r="Y135" s="129"/>
      <c r="Z135" s="129"/>
    </row>
    <row r="136">
      <c r="A136" s="129"/>
      <c r="B136" s="129"/>
      <c r="C136" s="147"/>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row>
    <row r="137">
      <c r="A137" s="129"/>
      <c r="B137" s="129"/>
      <c r="C137" s="147"/>
      <c r="D137" s="129"/>
      <c r="E137" s="129"/>
      <c r="F137" s="129"/>
      <c r="G137" s="129"/>
      <c r="H137" s="129"/>
      <c r="I137" s="129"/>
      <c r="J137" s="129"/>
      <c r="K137" s="129"/>
      <c r="L137" s="129"/>
      <c r="M137" s="129"/>
      <c r="N137" s="129"/>
      <c r="O137" s="129"/>
      <c r="P137" s="129"/>
      <c r="Q137" s="129"/>
      <c r="R137" s="129"/>
      <c r="S137" s="129"/>
      <c r="T137" s="129"/>
      <c r="U137" s="129"/>
      <c r="V137" s="129"/>
      <c r="W137" s="129"/>
      <c r="X137" s="129"/>
      <c r="Y137" s="129"/>
      <c r="Z137" s="129"/>
    </row>
    <row r="138">
      <c r="A138" s="129"/>
      <c r="B138" s="129"/>
      <c r="C138" s="147"/>
      <c r="D138" s="129"/>
      <c r="E138" s="129"/>
      <c r="F138" s="129"/>
      <c r="G138" s="129"/>
      <c r="H138" s="129"/>
      <c r="I138" s="129"/>
      <c r="J138" s="129"/>
      <c r="K138" s="129"/>
      <c r="L138" s="129"/>
      <c r="M138" s="129"/>
      <c r="N138" s="129"/>
      <c r="O138" s="129"/>
      <c r="P138" s="129"/>
      <c r="Q138" s="129"/>
      <c r="R138" s="129"/>
      <c r="S138" s="129"/>
      <c r="T138" s="129"/>
      <c r="U138" s="129"/>
      <c r="V138" s="129"/>
      <c r="W138" s="129"/>
      <c r="X138" s="129"/>
      <c r="Y138" s="129"/>
      <c r="Z138" s="129"/>
    </row>
    <row r="139">
      <c r="A139" s="129"/>
      <c r="B139" s="129"/>
      <c r="C139" s="147"/>
      <c r="D139" s="129"/>
      <c r="E139" s="129"/>
      <c r="F139" s="129"/>
      <c r="G139" s="129"/>
      <c r="H139" s="129"/>
      <c r="I139" s="129"/>
      <c r="J139" s="129"/>
      <c r="K139" s="129"/>
      <c r="L139" s="129"/>
      <c r="M139" s="129"/>
      <c r="N139" s="129"/>
      <c r="O139" s="129"/>
      <c r="P139" s="129"/>
      <c r="Q139" s="129"/>
      <c r="R139" s="129"/>
      <c r="S139" s="129"/>
      <c r="T139" s="129"/>
      <c r="U139" s="129"/>
      <c r="V139" s="129"/>
      <c r="W139" s="129"/>
      <c r="X139" s="129"/>
      <c r="Y139" s="129"/>
      <c r="Z139" s="129"/>
    </row>
    <row r="140">
      <c r="A140" s="129"/>
      <c r="B140" s="129"/>
      <c r="C140" s="147"/>
      <c r="D140" s="129"/>
      <c r="E140" s="129"/>
      <c r="F140" s="129"/>
      <c r="G140" s="129"/>
      <c r="H140" s="129"/>
      <c r="I140" s="129"/>
      <c r="J140" s="129"/>
      <c r="K140" s="129"/>
      <c r="L140" s="129"/>
      <c r="M140" s="129"/>
      <c r="N140" s="129"/>
      <c r="O140" s="129"/>
      <c r="P140" s="129"/>
      <c r="Q140" s="129"/>
      <c r="R140" s="129"/>
      <c r="S140" s="129"/>
      <c r="T140" s="129"/>
      <c r="U140" s="129"/>
      <c r="V140" s="129"/>
      <c r="W140" s="129"/>
      <c r="X140" s="129"/>
      <c r="Y140" s="129"/>
      <c r="Z140" s="129"/>
    </row>
    <row r="141">
      <c r="A141" s="129"/>
      <c r="B141" s="129"/>
      <c r="C141" s="147"/>
      <c r="D141" s="129"/>
      <c r="E141" s="129"/>
      <c r="F141" s="129"/>
      <c r="G141" s="129"/>
      <c r="H141" s="129"/>
      <c r="I141" s="129"/>
      <c r="J141" s="129"/>
      <c r="K141" s="129"/>
      <c r="L141" s="129"/>
      <c r="M141" s="129"/>
      <c r="N141" s="129"/>
      <c r="O141" s="129"/>
      <c r="P141" s="129"/>
      <c r="Q141" s="129"/>
      <c r="R141" s="129"/>
      <c r="S141" s="129"/>
      <c r="T141" s="129"/>
      <c r="U141" s="129"/>
      <c r="V141" s="129"/>
      <c r="W141" s="129"/>
      <c r="X141" s="129"/>
      <c r="Y141" s="129"/>
      <c r="Z141" s="129"/>
    </row>
    <row r="142">
      <c r="A142" s="129"/>
      <c r="B142" s="129"/>
      <c r="C142" s="147"/>
      <c r="D142" s="129"/>
      <c r="E142" s="129"/>
      <c r="F142" s="129"/>
      <c r="G142" s="129"/>
      <c r="H142" s="129"/>
      <c r="I142" s="129"/>
      <c r="J142" s="129"/>
      <c r="K142" s="129"/>
      <c r="L142" s="129"/>
      <c r="M142" s="129"/>
      <c r="N142" s="129"/>
      <c r="O142" s="129"/>
      <c r="P142" s="129"/>
      <c r="Q142" s="129"/>
      <c r="R142" s="129"/>
      <c r="S142" s="129"/>
      <c r="T142" s="129"/>
      <c r="U142" s="129"/>
      <c r="V142" s="129"/>
      <c r="W142" s="129"/>
      <c r="X142" s="129"/>
      <c r="Y142" s="129"/>
      <c r="Z142" s="129"/>
    </row>
    <row r="143">
      <c r="A143" s="129"/>
      <c r="B143" s="129"/>
      <c r="C143" s="147"/>
      <c r="D143" s="129"/>
      <c r="E143" s="129"/>
      <c r="F143" s="129"/>
      <c r="G143" s="129"/>
      <c r="H143" s="129"/>
      <c r="I143" s="129"/>
      <c r="J143" s="129"/>
      <c r="K143" s="129"/>
      <c r="L143" s="129"/>
      <c r="M143" s="129"/>
      <c r="N143" s="129"/>
      <c r="O143" s="129"/>
      <c r="P143" s="129"/>
      <c r="Q143" s="129"/>
      <c r="R143" s="129"/>
      <c r="S143" s="129"/>
      <c r="T143" s="129"/>
      <c r="U143" s="129"/>
      <c r="V143" s="129"/>
      <c r="W143" s="129"/>
      <c r="X143" s="129"/>
      <c r="Y143" s="129"/>
      <c r="Z143" s="129"/>
    </row>
    <row r="144">
      <c r="A144" s="129"/>
      <c r="B144" s="129"/>
      <c r="C144" s="147"/>
      <c r="D144" s="129"/>
      <c r="E144" s="129"/>
      <c r="F144" s="129"/>
      <c r="G144" s="129"/>
      <c r="H144" s="129"/>
      <c r="I144" s="129"/>
      <c r="J144" s="129"/>
      <c r="K144" s="129"/>
      <c r="L144" s="129"/>
      <c r="M144" s="129"/>
      <c r="N144" s="129"/>
      <c r="O144" s="129"/>
      <c r="P144" s="129"/>
      <c r="Q144" s="129"/>
      <c r="R144" s="129"/>
      <c r="S144" s="129"/>
      <c r="T144" s="129"/>
      <c r="U144" s="129"/>
      <c r="V144" s="129"/>
      <c r="W144" s="129"/>
      <c r="X144" s="129"/>
      <c r="Y144" s="129"/>
      <c r="Z144" s="129"/>
    </row>
    <row r="145">
      <c r="A145" s="129"/>
      <c r="B145" s="129"/>
      <c r="C145" s="147"/>
      <c r="D145" s="129"/>
      <c r="E145" s="129"/>
      <c r="F145" s="129"/>
      <c r="G145" s="129"/>
      <c r="H145" s="129"/>
      <c r="I145" s="129"/>
      <c r="J145" s="129"/>
      <c r="K145" s="129"/>
      <c r="L145" s="129"/>
      <c r="M145" s="129"/>
      <c r="N145" s="129"/>
      <c r="O145" s="129"/>
      <c r="P145" s="129"/>
      <c r="Q145" s="129"/>
      <c r="R145" s="129"/>
      <c r="S145" s="129"/>
      <c r="T145" s="129"/>
      <c r="U145" s="129"/>
      <c r="V145" s="129"/>
      <c r="W145" s="129"/>
      <c r="X145" s="129"/>
      <c r="Y145" s="129"/>
      <c r="Z145" s="129"/>
    </row>
    <row r="146">
      <c r="A146" s="129"/>
      <c r="B146" s="129"/>
      <c r="C146" s="147"/>
      <c r="D146" s="129"/>
      <c r="E146" s="129"/>
      <c r="F146" s="129"/>
      <c r="G146" s="129"/>
      <c r="H146" s="129"/>
      <c r="I146" s="129"/>
      <c r="J146" s="129"/>
      <c r="K146" s="129"/>
      <c r="L146" s="129"/>
      <c r="M146" s="129"/>
      <c r="N146" s="129"/>
      <c r="O146" s="129"/>
      <c r="P146" s="129"/>
      <c r="Q146" s="129"/>
      <c r="R146" s="129"/>
      <c r="S146" s="129"/>
      <c r="T146" s="129"/>
      <c r="U146" s="129"/>
      <c r="V146" s="129"/>
      <c r="W146" s="129"/>
      <c r="X146" s="129"/>
      <c r="Y146" s="129"/>
      <c r="Z146" s="129"/>
    </row>
    <row r="147">
      <c r="A147" s="129"/>
      <c r="B147" s="129"/>
      <c r="C147" s="147"/>
      <c r="D147" s="129"/>
      <c r="E147" s="129"/>
      <c r="F147" s="129"/>
      <c r="G147" s="129"/>
      <c r="H147" s="129"/>
      <c r="I147" s="129"/>
      <c r="J147" s="129"/>
      <c r="K147" s="129"/>
      <c r="L147" s="129"/>
      <c r="M147" s="129"/>
      <c r="N147" s="129"/>
      <c r="O147" s="129"/>
      <c r="P147" s="129"/>
      <c r="Q147" s="129"/>
      <c r="R147" s="129"/>
      <c r="S147" s="129"/>
      <c r="T147" s="129"/>
      <c r="U147" s="129"/>
      <c r="V147" s="129"/>
      <c r="W147" s="129"/>
      <c r="X147" s="129"/>
      <c r="Y147" s="129"/>
      <c r="Z147" s="129"/>
    </row>
    <row r="148">
      <c r="A148" s="129"/>
      <c r="B148" s="129"/>
      <c r="C148" s="147"/>
      <c r="D148" s="129"/>
      <c r="E148" s="129"/>
      <c r="F148" s="129"/>
      <c r="G148" s="129"/>
      <c r="H148" s="129"/>
      <c r="I148" s="129"/>
      <c r="J148" s="129"/>
      <c r="K148" s="129"/>
      <c r="L148" s="129"/>
      <c r="M148" s="129"/>
      <c r="N148" s="129"/>
      <c r="O148" s="129"/>
      <c r="P148" s="129"/>
      <c r="Q148" s="129"/>
      <c r="R148" s="129"/>
      <c r="S148" s="129"/>
      <c r="T148" s="129"/>
      <c r="U148" s="129"/>
      <c r="V148" s="129"/>
      <c r="W148" s="129"/>
      <c r="X148" s="129"/>
      <c r="Y148" s="129"/>
      <c r="Z148" s="129"/>
    </row>
    <row r="149">
      <c r="A149" s="129"/>
      <c r="B149" s="129"/>
      <c r="C149" s="147"/>
      <c r="D149" s="129"/>
      <c r="E149" s="129"/>
      <c r="F149" s="129"/>
      <c r="G149" s="129"/>
      <c r="H149" s="129"/>
      <c r="I149" s="129"/>
      <c r="J149" s="129"/>
      <c r="K149" s="129"/>
      <c r="L149" s="129"/>
      <c r="M149" s="129"/>
      <c r="N149" s="129"/>
      <c r="O149" s="129"/>
      <c r="P149" s="129"/>
      <c r="Q149" s="129"/>
      <c r="R149" s="129"/>
      <c r="S149" s="129"/>
      <c r="T149" s="129"/>
      <c r="U149" s="129"/>
      <c r="V149" s="129"/>
      <c r="W149" s="129"/>
      <c r="X149" s="129"/>
      <c r="Y149" s="129"/>
      <c r="Z149" s="129"/>
    </row>
    <row r="150">
      <c r="A150" s="129"/>
      <c r="B150" s="129"/>
      <c r="C150" s="147"/>
      <c r="D150" s="129"/>
      <c r="E150" s="129"/>
      <c r="F150" s="129"/>
      <c r="G150" s="129"/>
      <c r="H150" s="129"/>
      <c r="I150" s="129"/>
      <c r="J150" s="129"/>
      <c r="K150" s="129"/>
      <c r="L150" s="129"/>
      <c r="M150" s="129"/>
      <c r="N150" s="129"/>
      <c r="O150" s="129"/>
      <c r="P150" s="129"/>
      <c r="Q150" s="129"/>
      <c r="R150" s="129"/>
      <c r="S150" s="129"/>
      <c r="T150" s="129"/>
      <c r="U150" s="129"/>
      <c r="V150" s="129"/>
      <c r="W150" s="129"/>
      <c r="X150" s="129"/>
      <c r="Y150" s="129"/>
      <c r="Z150" s="129"/>
    </row>
    <row r="151">
      <c r="A151" s="129"/>
      <c r="B151" s="129"/>
      <c r="C151" s="147"/>
      <c r="D151" s="129"/>
      <c r="E151" s="129"/>
      <c r="F151" s="129"/>
      <c r="G151" s="129"/>
      <c r="H151" s="129"/>
      <c r="I151" s="129"/>
      <c r="J151" s="129"/>
      <c r="K151" s="129"/>
      <c r="L151" s="129"/>
      <c r="M151" s="129"/>
      <c r="N151" s="129"/>
      <c r="O151" s="129"/>
      <c r="P151" s="129"/>
      <c r="Q151" s="129"/>
      <c r="R151" s="129"/>
      <c r="S151" s="129"/>
      <c r="T151" s="129"/>
      <c r="U151" s="129"/>
      <c r="V151" s="129"/>
      <c r="W151" s="129"/>
      <c r="X151" s="129"/>
      <c r="Y151" s="129"/>
      <c r="Z151" s="129"/>
    </row>
    <row r="152">
      <c r="A152" s="129"/>
      <c r="B152" s="129"/>
      <c r="C152" s="147"/>
      <c r="D152" s="129"/>
      <c r="E152" s="129"/>
      <c r="F152" s="129"/>
      <c r="G152" s="129"/>
      <c r="H152" s="129"/>
      <c r="I152" s="129"/>
      <c r="J152" s="129"/>
      <c r="K152" s="129"/>
      <c r="L152" s="129"/>
      <c r="M152" s="129"/>
      <c r="N152" s="129"/>
      <c r="O152" s="129"/>
      <c r="P152" s="129"/>
      <c r="Q152" s="129"/>
      <c r="R152" s="129"/>
      <c r="S152" s="129"/>
      <c r="T152" s="129"/>
      <c r="U152" s="129"/>
      <c r="V152" s="129"/>
      <c r="W152" s="129"/>
      <c r="X152" s="129"/>
      <c r="Y152" s="129"/>
      <c r="Z152" s="129"/>
    </row>
    <row r="153">
      <c r="A153" s="129"/>
      <c r="B153" s="129"/>
      <c r="C153" s="147"/>
      <c r="D153" s="129"/>
      <c r="E153" s="129"/>
      <c r="F153" s="129"/>
      <c r="G153" s="129"/>
      <c r="H153" s="129"/>
      <c r="I153" s="129"/>
      <c r="J153" s="129"/>
      <c r="K153" s="129"/>
      <c r="L153" s="129"/>
      <c r="M153" s="129"/>
      <c r="N153" s="129"/>
      <c r="O153" s="129"/>
      <c r="P153" s="129"/>
      <c r="Q153" s="129"/>
      <c r="R153" s="129"/>
      <c r="S153" s="129"/>
      <c r="T153" s="129"/>
      <c r="U153" s="129"/>
      <c r="V153" s="129"/>
      <c r="W153" s="129"/>
      <c r="X153" s="129"/>
      <c r="Y153" s="129"/>
      <c r="Z153" s="129"/>
    </row>
    <row r="154">
      <c r="A154" s="129"/>
      <c r="B154" s="129"/>
      <c r="C154" s="147"/>
      <c r="D154" s="129"/>
      <c r="E154" s="129"/>
      <c r="F154" s="129"/>
      <c r="G154" s="129"/>
      <c r="H154" s="129"/>
      <c r="I154" s="129"/>
      <c r="J154" s="129"/>
      <c r="K154" s="129"/>
      <c r="L154" s="129"/>
      <c r="M154" s="129"/>
      <c r="N154" s="129"/>
      <c r="O154" s="129"/>
      <c r="P154" s="129"/>
      <c r="Q154" s="129"/>
      <c r="R154" s="129"/>
      <c r="S154" s="129"/>
      <c r="T154" s="129"/>
      <c r="U154" s="129"/>
      <c r="V154" s="129"/>
      <c r="W154" s="129"/>
      <c r="X154" s="129"/>
      <c r="Y154" s="129"/>
      <c r="Z154" s="129"/>
    </row>
    <row r="155">
      <c r="A155" s="129"/>
      <c r="B155" s="129"/>
      <c r="C155" s="147"/>
      <c r="D155" s="129"/>
      <c r="E155" s="129"/>
      <c r="F155" s="129"/>
      <c r="G155" s="129"/>
      <c r="H155" s="129"/>
      <c r="I155" s="129"/>
      <c r="J155" s="129"/>
      <c r="K155" s="129"/>
      <c r="L155" s="129"/>
      <c r="M155" s="129"/>
      <c r="N155" s="129"/>
      <c r="O155" s="129"/>
      <c r="P155" s="129"/>
      <c r="Q155" s="129"/>
      <c r="R155" s="129"/>
      <c r="S155" s="129"/>
      <c r="T155" s="129"/>
      <c r="U155" s="129"/>
      <c r="V155" s="129"/>
      <c r="W155" s="129"/>
      <c r="X155" s="129"/>
      <c r="Y155" s="129"/>
      <c r="Z155" s="129"/>
    </row>
    <row r="156">
      <c r="A156" s="129"/>
      <c r="B156" s="129"/>
      <c r="C156" s="147"/>
      <c r="D156" s="129"/>
      <c r="E156" s="129"/>
      <c r="F156" s="129"/>
      <c r="G156" s="129"/>
      <c r="H156" s="129"/>
      <c r="I156" s="129"/>
      <c r="J156" s="129"/>
      <c r="K156" s="129"/>
      <c r="L156" s="129"/>
      <c r="M156" s="129"/>
      <c r="N156" s="129"/>
      <c r="O156" s="129"/>
      <c r="P156" s="129"/>
      <c r="Q156" s="129"/>
      <c r="R156" s="129"/>
      <c r="S156" s="129"/>
      <c r="T156" s="129"/>
      <c r="U156" s="129"/>
      <c r="V156" s="129"/>
      <c r="W156" s="129"/>
      <c r="X156" s="129"/>
      <c r="Y156" s="129"/>
      <c r="Z156" s="129"/>
    </row>
    <row r="157">
      <c r="A157" s="129"/>
      <c r="B157" s="129"/>
      <c r="C157" s="147"/>
      <c r="D157" s="129"/>
      <c r="E157" s="129"/>
      <c r="F157" s="129"/>
      <c r="G157" s="129"/>
      <c r="H157" s="129"/>
      <c r="I157" s="129"/>
      <c r="J157" s="129"/>
      <c r="K157" s="129"/>
      <c r="L157" s="129"/>
      <c r="M157" s="129"/>
      <c r="N157" s="129"/>
      <c r="O157" s="129"/>
      <c r="P157" s="129"/>
      <c r="Q157" s="129"/>
      <c r="R157" s="129"/>
      <c r="S157" s="129"/>
      <c r="T157" s="129"/>
      <c r="U157" s="129"/>
      <c r="V157" s="129"/>
      <c r="W157" s="129"/>
      <c r="X157" s="129"/>
      <c r="Y157" s="129"/>
      <c r="Z157" s="129"/>
    </row>
    <row r="158">
      <c r="A158" s="129"/>
      <c r="B158" s="129"/>
      <c r="C158" s="147"/>
      <c r="D158" s="129"/>
      <c r="E158" s="129"/>
      <c r="F158" s="129"/>
      <c r="G158" s="129"/>
      <c r="H158" s="129"/>
      <c r="I158" s="129"/>
      <c r="J158" s="129"/>
      <c r="K158" s="129"/>
      <c r="L158" s="129"/>
      <c r="M158" s="129"/>
      <c r="N158" s="129"/>
      <c r="O158" s="129"/>
      <c r="P158" s="129"/>
      <c r="Q158" s="129"/>
      <c r="R158" s="129"/>
      <c r="S158" s="129"/>
      <c r="T158" s="129"/>
      <c r="U158" s="129"/>
      <c r="V158" s="129"/>
      <c r="W158" s="129"/>
      <c r="X158" s="129"/>
      <c r="Y158" s="129"/>
      <c r="Z158" s="129"/>
    </row>
    <row r="159">
      <c r="A159" s="129"/>
      <c r="B159" s="129"/>
      <c r="C159" s="147"/>
      <c r="D159" s="129"/>
      <c r="E159" s="129"/>
      <c r="F159" s="129"/>
      <c r="G159" s="129"/>
      <c r="H159" s="129"/>
      <c r="I159" s="129"/>
      <c r="J159" s="129"/>
      <c r="K159" s="129"/>
      <c r="L159" s="129"/>
      <c r="M159" s="129"/>
      <c r="N159" s="129"/>
      <c r="O159" s="129"/>
      <c r="P159" s="129"/>
      <c r="Q159" s="129"/>
      <c r="R159" s="129"/>
      <c r="S159" s="129"/>
      <c r="T159" s="129"/>
      <c r="U159" s="129"/>
      <c r="V159" s="129"/>
      <c r="W159" s="129"/>
      <c r="X159" s="129"/>
      <c r="Y159" s="129"/>
      <c r="Z159" s="129"/>
    </row>
    <row r="160">
      <c r="A160" s="129"/>
      <c r="B160" s="129"/>
      <c r="C160" s="147"/>
      <c r="D160" s="129"/>
      <c r="E160" s="129"/>
      <c r="F160" s="129"/>
      <c r="G160" s="129"/>
      <c r="H160" s="129"/>
      <c r="I160" s="129"/>
      <c r="J160" s="129"/>
      <c r="K160" s="129"/>
      <c r="L160" s="129"/>
      <c r="M160" s="129"/>
      <c r="N160" s="129"/>
      <c r="O160" s="129"/>
      <c r="P160" s="129"/>
      <c r="Q160" s="129"/>
      <c r="R160" s="129"/>
      <c r="S160" s="129"/>
      <c r="T160" s="129"/>
      <c r="U160" s="129"/>
      <c r="V160" s="129"/>
      <c r="W160" s="129"/>
      <c r="X160" s="129"/>
      <c r="Y160" s="129"/>
      <c r="Z160" s="129"/>
    </row>
    <row r="161">
      <c r="A161" s="129"/>
      <c r="B161" s="129"/>
      <c r="C161" s="147"/>
      <c r="D161" s="129"/>
      <c r="E161" s="129"/>
      <c r="F161" s="129"/>
      <c r="G161" s="129"/>
      <c r="H161" s="129"/>
      <c r="I161" s="129"/>
      <c r="J161" s="129"/>
      <c r="K161" s="129"/>
      <c r="L161" s="129"/>
      <c r="M161" s="129"/>
      <c r="N161" s="129"/>
      <c r="O161" s="129"/>
      <c r="P161" s="129"/>
      <c r="Q161" s="129"/>
      <c r="R161" s="129"/>
      <c r="S161" s="129"/>
      <c r="T161" s="129"/>
      <c r="U161" s="129"/>
      <c r="V161" s="129"/>
      <c r="W161" s="129"/>
      <c r="X161" s="129"/>
      <c r="Y161" s="129"/>
      <c r="Z161" s="129"/>
    </row>
    <row r="162">
      <c r="A162" s="129"/>
      <c r="B162" s="129"/>
      <c r="C162" s="147"/>
      <c r="D162" s="129"/>
      <c r="E162" s="129"/>
      <c r="F162" s="129"/>
      <c r="G162" s="129"/>
      <c r="H162" s="129"/>
      <c r="I162" s="129"/>
      <c r="J162" s="129"/>
      <c r="K162" s="129"/>
      <c r="L162" s="129"/>
      <c r="M162" s="129"/>
      <c r="N162" s="129"/>
      <c r="O162" s="129"/>
      <c r="P162" s="129"/>
      <c r="Q162" s="129"/>
      <c r="R162" s="129"/>
      <c r="S162" s="129"/>
      <c r="T162" s="129"/>
      <c r="U162" s="129"/>
      <c r="V162" s="129"/>
      <c r="W162" s="129"/>
      <c r="X162" s="129"/>
      <c r="Y162" s="129"/>
      <c r="Z162" s="129"/>
    </row>
    <row r="163">
      <c r="A163" s="129"/>
      <c r="B163" s="129"/>
      <c r="C163" s="147"/>
      <c r="D163" s="129"/>
      <c r="E163" s="129"/>
      <c r="F163" s="129"/>
      <c r="G163" s="129"/>
      <c r="H163" s="129"/>
      <c r="I163" s="129"/>
      <c r="J163" s="129"/>
      <c r="K163" s="129"/>
      <c r="L163" s="129"/>
      <c r="M163" s="129"/>
      <c r="N163" s="129"/>
      <c r="O163" s="129"/>
      <c r="P163" s="129"/>
      <c r="Q163" s="129"/>
      <c r="R163" s="129"/>
      <c r="S163" s="129"/>
      <c r="T163" s="129"/>
      <c r="U163" s="129"/>
      <c r="V163" s="129"/>
      <c r="W163" s="129"/>
      <c r="X163" s="129"/>
      <c r="Y163" s="129"/>
      <c r="Z163" s="129"/>
    </row>
    <row r="164">
      <c r="A164" s="129"/>
      <c r="B164" s="129"/>
      <c r="C164" s="147"/>
      <c r="D164" s="129"/>
      <c r="E164" s="129"/>
      <c r="F164" s="129"/>
      <c r="G164" s="129"/>
      <c r="H164" s="129"/>
      <c r="I164" s="129"/>
      <c r="J164" s="129"/>
      <c r="K164" s="129"/>
      <c r="L164" s="129"/>
      <c r="M164" s="129"/>
      <c r="N164" s="129"/>
      <c r="O164" s="129"/>
      <c r="P164" s="129"/>
      <c r="Q164" s="129"/>
      <c r="R164" s="129"/>
      <c r="S164" s="129"/>
      <c r="T164" s="129"/>
      <c r="U164" s="129"/>
      <c r="V164" s="129"/>
      <c r="W164" s="129"/>
      <c r="X164" s="129"/>
      <c r="Y164" s="129"/>
      <c r="Z164" s="129"/>
    </row>
    <row r="165">
      <c r="A165" s="129"/>
      <c r="B165" s="129"/>
      <c r="C165" s="147"/>
      <c r="D165" s="129"/>
      <c r="E165" s="129"/>
      <c r="F165" s="129"/>
      <c r="G165" s="129"/>
      <c r="H165" s="129"/>
      <c r="I165" s="129"/>
      <c r="J165" s="129"/>
      <c r="K165" s="129"/>
      <c r="L165" s="129"/>
      <c r="M165" s="129"/>
      <c r="N165" s="129"/>
      <c r="O165" s="129"/>
      <c r="P165" s="129"/>
      <c r="Q165" s="129"/>
      <c r="R165" s="129"/>
      <c r="S165" s="129"/>
      <c r="T165" s="129"/>
      <c r="U165" s="129"/>
      <c r="V165" s="129"/>
      <c r="W165" s="129"/>
      <c r="X165" s="129"/>
      <c r="Y165" s="129"/>
      <c r="Z165" s="129"/>
    </row>
    <row r="166">
      <c r="A166" s="129"/>
      <c r="B166" s="129"/>
      <c r="C166" s="147"/>
      <c r="D166" s="129"/>
      <c r="E166" s="129"/>
      <c r="F166" s="129"/>
      <c r="G166" s="129"/>
      <c r="H166" s="129"/>
      <c r="I166" s="129"/>
      <c r="J166" s="129"/>
      <c r="K166" s="129"/>
      <c r="L166" s="129"/>
      <c r="M166" s="129"/>
      <c r="N166" s="129"/>
      <c r="O166" s="129"/>
      <c r="P166" s="129"/>
      <c r="Q166" s="129"/>
      <c r="R166" s="129"/>
      <c r="S166" s="129"/>
      <c r="T166" s="129"/>
      <c r="U166" s="129"/>
      <c r="V166" s="129"/>
      <c r="W166" s="129"/>
      <c r="X166" s="129"/>
      <c r="Y166" s="129"/>
      <c r="Z166" s="129"/>
    </row>
    <row r="167">
      <c r="A167" s="129"/>
      <c r="B167" s="129"/>
      <c r="C167" s="147"/>
      <c r="D167" s="129"/>
      <c r="E167" s="129"/>
      <c r="F167" s="129"/>
      <c r="G167" s="129"/>
      <c r="H167" s="129"/>
      <c r="I167" s="129"/>
      <c r="J167" s="129"/>
      <c r="K167" s="129"/>
      <c r="L167" s="129"/>
      <c r="M167" s="129"/>
      <c r="N167" s="129"/>
      <c r="O167" s="129"/>
      <c r="P167" s="129"/>
      <c r="Q167" s="129"/>
      <c r="R167" s="129"/>
      <c r="S167" s="129"/>
      <c r="T167" s="129"/>
      <c r="U167" s="129"/>
      <c r="V167" s="129"/>
      <c r="W167" s="129"/>
      <c r="X167" s="129"/>
      <c r="Y167" s="129"/>
      <c r="Z167" s="129"/>
    </row>
    <row r="168">
      <c r="A168" s="129"/>
      <c r="B168" s="129"/>
      <c r="C168" s="147"/>
      <c r="D168" s="129"/>
      <c r="E168" s="129"/>
      <c r="F168" s="129"/>
      <c r="G168" s="129"/>
      <c r="H168" s="129"/>
      <c r="I168" s="129"/>
      <c r="J168" s="129"/>
      <c r="K168" s="129"/>
      <c r="L168" s="129"/>
      <c r="M168" s="129"/>
      <c r="N168" s="129"/>
      <c r="O168" s="129"/>
      <c r="P168" s="129"/>
      <c r="Q168" s="129"/>
      <c r="R168" s="129"/>
      <c r="S168" s="129"/>
      <c r="T168" s="129"/>
      <c r="U168" s="129"/>
      <c r="V168" s="129"/>
      <c r="W168" s="129"/>
      <c r="X168" s="129"/>
      <c r="Y168" s="129"/>
      <c r="Z168" s="129"/>
    </row>
    <row r="169">
      <c r="A169" s="129"/>
      <c r="B169" s="129"/>
      <c r="C169" s="147"/>
      <c r="D169" s="129"/>
      <c r="E169" s="129"/>
      <c r="F169" s="129"/>
      <c r="G169" s="129"/>
      <c r="H169" s="129"/>
      <c r="I169" s="129"/>
      <c r="J169" s="129"/>
      <c r="K169" s="129"/>
      <c r="L169" s="129"/>
      <c r="M169" s="129"/>
      <c r="N169" s="129"/>
      <c r="O169" s="129"/>
      <c r="P169" s="129"/>
      <c r="Q169" s="129"/>
      <c r="R169" s="129"/>
      <c r="S169" s="129"/>
      <c r="T169" s="129"/>
      <c r="U169" s="129"/>
      <c r="V169" s="129"/>
      <c r="W169" s="129"/>
      <c r="X169" s="129"/>
      <c r="Y169" s="129"/>
      <c r="Z169" s="129"/>
    </row>
    <row r="170">
      <c r="A170" s="129"/>
      <c r="B170" s="129"/>
      <c r="C170" s="147"/>
      <c r="D170" s="129"/>
      <c r="E170" s="129"/>
      <c r="F170" s="129"/>
      <c r="G170" s="129"/>
      <c r="H170" s="129"/>
      <c r="I170" s="129"/>
      <c r="J170" s="129"/>
      <c r="K170" s="129"/>
      <c r="L170" s="129"/>
      <c r="M170" s="129"/>
      <c r="N170" s="129"/>
      <c r="O170" s="129"/>
      <c r="P170" s="129"/>
      <c r="Q170" s="129"/>
      <c r="R170" s="129"/>
      <c r="S170" s="129"/>
      <c r="T170" s="129"/>
      <c r="U170" s="129"/>
      <c r="V170" s="129"/>
      <c r="W170" s="129"/>
      <c r="X170" s="129"/>
      <c r="Y170" s="129"/>
      <c r="Z170" s="129"/>
    </row>
    <row r="171">
      <c r="A171" s="129"/>
      <c r="B171" s="129"/>
      <c r="C171" s="147"/>
      <c r="D171" s="129"/>
      <c r="E171" s="129"/>
      <c r="F171" s="129"/>
      <c r="G171" s="129"/>
      <c r="H171" s="129"/>
      <c r="I171" s="129"/>
      <c r="J171" s="129"/>
      <c r="K171" s="129"/>
      <c r="L171" s="129"/>
      <c r="M171" s="129"/>
      <c r="N171" s="129"/>
      <c r="O171" s="129"/>
      <c r="P171" s="129"/>
      <c r="Q171" s="129"/>
      <c r="R171" s="129"/>
      <c r="S171" s="129"/>
      <c r="T171" s="129"/>
      <c r="U171" s="129"/>
      <c r="V171" s="129"/>
      <c r="W171" s="129"/>
      <c r="X171" s="129"/>
      <c r="Y171" s="129"/>
      <c r="Z171" s="129"/>
    </row>
    <row r="172">
      <c r="A172" s="129"/>
      <c r="B172" s="129"/>
      <c r="C172" s="147"/>
      <c r="D172" s="129"/>
      <c r="E172" s="129"/>
      <c r="F172" s="129"/>
      <c r="G172" s="129"/>
      <c r="H172" s="129"/>
      <c r="I172" s="129"/>
      <c r="J172" s="129"/>
      <c r="K172" s="129"/>
      <c r="L172" s="129"/>
      <c r="M172" s="129"/>
      <c r="N172" s="129"/>
      <c r="O172" s="129"/>
      <c r="P172" s="129"/>
      <c r="Q172" s="129"/>
      <c r="R172" s="129"/>
      <c r="S172" s="129"/>
      <c r="T172" s="129"/>
      <c r="U172" s="129"/>
      <c r="V172" s="129"/>
      <c r="W172" s="129"/>
      <c r="X172" s="129"/>
      <c r="Y172" s="129"/>
      <c r="Z172" s="129"/>
    </row>
    <row r="173">
      <c r="A173" s="129"/>
      <c r="B173" s="129"/>
      <c r="C173" s="147"/>
      <c r="D173" s="129"/>
      <c r="E173" s="129"/>
      <c r="F173" s="129"/>
      <c r="G173" s="129"/>
      <c r="H173" s="129"/>
      <c r="I173" s="129"/>
      <c r="J173" s="129"/>
      <c r="K173" s="129"/>
      <c r="L173" s="129"/>
      <c r="M173" s="129"/>
      <c r="N173" s="129"/>
      <c r="O173" s="129"/>
      <c r="P173" s="129"/>
      <c r="Q173" s="129"/>
      <c r="R173" s="129"/>
      <c r="S173" s="129"/>
      <c r="T173" s="129"/>
      <c r="U173" s="129"/>
      <c r="V173" s="129"/>
      <c r="W173" s="129"/>
      <c r="X173" s="129"/>
      <c r="Y173" s="129"/>
      <c r="Z173" s="129"/>
    </row>
    <row r="174">
      <c r="A174" s="129"/>
      <c r="B174" s="129"/>
      <c r="C174" s="147"/>
      <c r="D174" s="129"/>
      <c r="E174" s="129"/>
      <c r="F174" s="129"/>
      <c r="G174" s="129"/>
      <c r="H174" s="129"/>
      <c r="I174" s="129"/>
      <c r="J174" s="129"/>
      <c r="K174" s="129"/>
      <c r="L174" s="129"/>
      <c r="M174" s="129"/>
      <c r="N174" s="129"/>
      <c r="O174" s="129"/>
      <c r="P174" s="129"/>
      <c r="Q174" s="129"/>
      <c r="R174" s="129"/>
      <c r="S174" s="129"/>
      <c r="T174" s="129"/>
      <c r="U174" s="129"/>
      <c r="V174" s="129"/>
      <c r="W174" s="129"/>
      <c r="X174" s="129"/>
      <c r="Y174" s="129"/>
      <c r="Z174" s="129"/>
    </row>
    <row r="175">
      <c r="A175" s="129"/>
      <c r="B175" s="129"/>
      <c r="C175" s="147"/>
      <c r="D175" s="129"/>
      <c r="E175" s="129"/>
      <c r="F175" s="129"/>
      <c r="G175" s="129"/>
      <c r="H175" s="129"/>
      <c r="I175" s="129"/>
      <c r="J175" s="129"/>
      <c r="K175" s="129"/>
      <c r="L175" s="129"/>
      <c r="M175" s="129"/>
      <c r="N175" s="129"/>
      <c r="O175" s="129"/>
      <c r="P175" s="129"/>
      <c r="Q175" s="129"/>
      <c r="R175" s="129"/>
      <c r="S175" s="129"/>
      <c r="T175" s="129"/>
      <c r="U175" s="129"/>
      <c r="V175" s="129"/>
      <c r="W175" s="129"/>
      <c r="X175" s="129"/>
      <c r="Y175" s="129"/>
      <c r="Z175" s="129"/>
    </row>
    <row r="176">
      <c r="A176" s="129"/>
      <c r="B176" s="129"/>
      <c r="C176" s="147"/>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row>
    <row r="177">
      <c r="A177" s="129"/>
      <c r="B177" s="129"/>
      <c r="C177" s="147"/>
      <c r="D177" s="129"/>
      <c r="E177" s="129"/>
      <c r="F177" s="129"/>
      <c r="G177" s="129"/>
      <c r="H177" s="129"/>
      <c r="I177" s="129"/>
      <c r="J177" s="129"/>
      <c r="K177" s="129"/>
      <c r="L177" s="129"/>
      <c r="M177" s="129"/>
      <c r="N177" s="129"/>
      <c r="O177" s="129"/>
      <c r="P177" s="129"/>
      <c r="Q177" s="129"/>
      <c r="R177" s="129"/>
      <c r="S177" s="129"/>
      <c r="T177" s="129"/>
      <c r="U177" s="129"/>
      <c r="V177" s="129"/>
      <c r="W177" s="129"/>
      <c r="X177" s="129"/>
      <c r="Y177" s="129"/>
      <c r="Z177" s="129"/>
    </row>
    <row r="178">
      <c r="A178" s="129"/>
      <c r="B178" s="129"/>
      <c r="C178" s="147"/>
      <c r="D178" s="129"/>
      <c r="E178" s="129"/>
      <c r="F178" s="129"/>
      <c r="G178" s="129"/>
      <c r="H178" s="129"/>
      <c r="I178" s="129"/>
      <c r="J178" s="129"/>
      <c r="K178" s="129"/>
      <c r="L178" s="129"/>
      <c r="M178" s="129"/>
      <c r="N178" s="129"/>
      <c r="O178" s="129"/>
      <c r="P178" s="129"/>
      <c r="Q178" s="129"/>
      <c r="R178" s="129"/>
      <c r="S178" s="129"/>
      <c r="T178" s="129"/>
      <c r="U178" s="129"/>
      <c r="V178" s="129"/>
      <c r="W178" s="129"/>
      <c r="X178" s="129"/>
      <c r="Y178" s="129"/>
      <c r="Z178" s="129"/>
    </row>
    <row r="179">
      <c r="A179" s="129"/>
      <c r="B179" s="129"/>
      <c r="C179" s="147"/>
      <c r="D179" s="129"/>
      <c r="E179" s="129"/>
      <c r="F179" s="129"/>
      <c r="G179" s="129"/>
      <c r="H179" s="129"/>
      <c r="I179" s="129"/>
      <c r="J179" s="129"/>
      <c r="K179" s="129"/>
      <c r="L179" s="129"/>
      <c r="M179" s="129"/>
      <c r="N179" s="129"/>
      <c r="O179" s="129"/>
      <c r="P179" s="129"/>
      <c r="Q179" s="129"/>
      <c r="R179" s="129"/>
      <c r="S179" s="129"/>
      <c r="T179" s="129"/>
      <c r="U179" s="129"/>
      <c r="V179" s="129"/>
      <c r="W179" s="129"/>
      <c r="X179" s="129"/>
      <c r="Y179" s="129"/>
      <c r="Z179" s="129"/>
    </row>
    <row r="180">
      <c r="A180" s="129"/>
      <c r="B180" s="129"/>
      <c r="C180" s="147"/>
      <c r="D180" s="129"/>
      <c r="E180" s="129"/>
      <c r="F180" s="129"/>
      <c r="G180" s="129"/>
      <c r="H180" s="129"/>
      <c r="I180" s="129"/>
      <c r="J180" s="129"/>
      <c r="K180" s="129"/>
      <c r="L180" s="129"/>
      <c r="M180" s="129"/>
      <c r="N180" s="129"/>
      <c r="O180" s="129"/>
      <c r="P180" s="129"/>
      <c r="Q180" s="129"/>
      <c r="R180" s="129"/>
      <c r="S180" s="129"/>
      <c r="T180" s="129"/>
      <c r="U180" s="129"/>
      <c r="V180" s="129"/>
      <c r="W180" s="129"/>
      <c r="X180" s="129"/>
      <c r="Y180" s="129"/>
      <c r="Z180" s="129"/>
    </row>
    <row r="181">
      <c r="A181" s="129"/>
      <c r="B181" s="129"/>
      <c r="C181" s="147"/>
      <c r="D181" s="129"/>
      <c r="E181" s="129"/>
      <c r="F181" s="129"/>
      <c r="G181" s="129"/>
      <c r="H181" s="129"/>
      <c r="I181" s="129"/>
      <c r="J181" s="129"/>
      <c r="K181" s="129"/>
      <c r="L181" s="129"/>
      <c r="M181" s="129"/>
      <c r="N181" s="129"/>
      <c r="O181" s="129"/>
      <c r="P181" s="129"/>
      <c r="Q181" s="129"/>
      <c r="R181" s="129"/>
      <c r="S181" s="129"/>
      <c r="T181" s="129"/>
      <c r="U181" s="129"/>
      <c r="V181" s="129"/>
      <c r="W181" s="129"/>
      <c r="X181" s="129"/>
      <c r="Y181" s="129"/>
      <c r="Z181" s="129"/>
    </row>
    <row r="182">
      <c r="A182" s="129"/>
      <c r="B182" s="129"/>
      <c r="C182" s="147"/>
      <c r="D182" s="129"/>
      <c r="E182" s="129"/>
      <c r="F182" s="129"/>
      <c r="G182" s="129"/>
      <c r="H182" s="129"/>
      <c r="I182" s="129"/>
      <c r="J182" s="129"/>
      <c r="K182" s="129"/>
      <c r="L182" s="129"/>
      <c r="M182" s="129"/>
      <c r="N182" s="129"/>
      <c r="O182" s="129"/>
      <c r="P182" s="129"/>
      <c r="Q182" s="129"/>
      <c r="R182" s="129"/>
      <c r="S182" s="129"/>
      <c r="T182" s="129"/>
      <c r="U182" s="129"/>
      <c r="V182" s="129"/>
      <c r="W182" s="129"/>
      <c r="X182" s="129"/>
      <c r="Y182" s="129"/>
      <c r="Z182" s="129"/>
    </row>
    <row r="183">
      <c r="A183" s="129"/>
      <c r="B183" s="129"/>
      <c r="C183" s="147"/>
      <c r="D183" s="129"/>
      <c r="E183" s="129"/>
      <c r="F183" s="129"/>
      <c r="G183" s="129"/>
      <c r="H183" s="129"/>
      <c r="I183" s="129"/>
      <c r="J183" s="129"/>
      <c r="K183" s="129"/>
      <c r="L183" s="129"/>
      <c r="M183" s="129"/>
      <c r="N183" s="129"/>
      <c r="O183" s="129"/>
      <c r="P183" s="129"/>
      <c r="Q183" s="129"/>
      <c r="R183" s="129"/>
      <c r="S183" s="129"/>
      <c r="T183" s="129"/>
      <c r="U183" s="129"/>
      <c r="V183" s="129"/>
      <c r="W183" s="129"/>
      <c r="X183" s="129"/>
      <c r="Y183" s="129"/>
      <c r="Z183" s="129"/>
    </row>
    <row r="184">
      <c r="A184" s="129"/>
      <c r="B184" s="129"/>
      <c r="C184" s="147"/>
      <c r="D184" s="129"/>
      <c r="E184" s="129"/>
      <c r="F184" s="129"/>
      <c r="G184" s="129"/>
      <c r="H184" s="129"/>
      <c r="I184" s="129"/>
      <c r="J184" s="129"/>
      <c r="K184" s="129"/>
      <c r="L184" s="129"/>
      <c r="M184" s="129"/>
      <c r="N184" s="129"/>
      <c r="O184" s="129"/>
      <c r="P184" s="129"/>
      <c r="Q184" s="129"/>
      <c r="R184" s="129"/>
      <c r="S184" s="129"/>
      <c r="T184" s="129"/>
      <c r="U184" s="129"/>
      <c r="V184" s="129"/>
      <c r="W184" s="129"/>
      <c r="X184" s="129"/>
      <c r="Y184" s="129"/>
      <c r="Z184" s="129"/>
    </row>
    <row r="185">
      <c r="A185" s="129"/>
      <c r="B185" s="129"/>
      <c r="C185" s="147"/>
      <c r="D185" s="129"/>
      <c r="E185" s="129"/>
      <c r="F185" s="129"/>
      <c r="G185" s="129"/>
      <c r="H185" s="129"/>
      <c r="I185" s="129"/>
      <c r="J185" s="129"/>
      <c r="K185" s="129"/>
      <c r="L185" s="129"/>
      <c r="M185" s="129"/>
      <c r="N185" s="129"/>
      <c r="O185" s="129"/>
      <c r="P185" s="129"/>
      <c r="Q185" s="129"/>
      <c r="R185" s="129"/>
      <c r="S185" s="129"/>
      <c r="T185" s="129"/>
      <c r="U185" s="129"/>
      <c r="V185" s="129"/>
      <c r="W185" s="129"/>
      <c r="X185" s="129"/>
      <c r="Y185" s="129"/>
      <c r="Z185" s="129"/>
    </row>
    <row r="186">
      <c r="A186" s="129"/>
      <c r="B186" s="129"/>
      <c r="C186" s="147"/>
      <c r="D186" s="129"/>
      <c r="E186" s="129"/>
      <c r="F186" s="129"/>
      <c r="G186" s="129"/>
      <c r="H186" s="129"/>
      <c r="I186" s="129"/>
      <c r="J186" s="129"/>
      <c r="K186" s="129"/>
      <c r="L186" s="129"/>
      <c r="M186" s="129"/>
      <c r="N186" s="129"/>
      <c r="O186" s="129"/>
      <c r="P186" s="129"/>
      <c r="Q186" s="129"/>
      <c r="R186" s="129"/>
      <c r="S186" s="129"/>
      <c r="T186" s="129"/>
      <c r="U186" s="129"/>
      <c r="V186" s="129"/>
      <c r="W186" s="129"/>
      <c r="X186" s="129"/>
      <c r="Y186" s="129"/>
      <c r="Z186" s="129"/>
    </row>
    <row r="187">
      <c r="A187" s="129"/>
      <c r="B187" s="129"/>
      <c r="C187" s="147"/>
      <c r="D187" s="129"/>
      <c r="E187" s="129"/>
      <c r="F187" s="129"/>
      <c r="G187" s="129"/>
      <c r="H187" s="129"/>
      <c r="I187" s="129"/>
      <c r="J187" s="129"/>
      <c r="K187" s="129"/>
      <c r="L187" s="129"/>
      <c r="M187" s="129"/>
      <c r="N187" s="129"/>
      <c r="O187" s="129"/>
      <c r="P187" s="129"/>
      <c r="Q187" s="129"/>
      <c r="R187" s="129"/>
      <c r="S187" s="129"/>
      <c r="T187" s="129"/>
      <c r="U187" s="129"/>
      <c r="V187" s="129"/>
      <c r="W187" s="129"/>
      <c r="X187" s="129"/>
      <c r="Y187" s="129"/>
      <c r="Z187" s="129"/>
    </row>
    <row r="188">
      <c r="A188" s="129"/>
      <c r="B188" s="129"/>
      <c r="C188" s="147"/>
      <c r="D188" s="129"/>
      <c r="E188" s="129"/>
      <c r="F188" s="129"/>
      <c r="G188" s="129"/>
      <c r="H188" s="129"/>
      <c r="I188" s="129"/>
      <c r="J188" s="129"/>
      <c r="K188" s="129"/>
      <c r="L188" s="129"/>
      <c r="M188" s="129"/>
      <c r="N188" s="129"/>
      <c r="O188" s="129"/>
      <c r="P188" s="129"/>
      <c r="Q188" s="129"/>
      <c r="R188" s="129"/>
      <c r="S188" s="129"/>
      <c r="T188" s="129"/>
      <c r="U188" s="129"/>
      <c r="V188" s="129"/>
      <c r="W188" s="129"/>
      <c r="X188" s="129"/>
      <c r="Y188" s="129"/>
      <c r="Z188" s="129"/>
    </row>
    <row r="189">
      <c r="A189" s="129"/>
      <c r="B189" s="129"/>
      <c r="C189" s="147"/>
      <c r="D189" s="129"/>
      <c r="E189" s="129"/>
      <c r="F189" s="129"/>
      <c r="G189" s="129"/>
      <c r="H189" s="129"/>
      <c r="I189" s="129"/>
      <c r="J189" s="129"/>
      <c r="K189" s="129"/>
      <c r="L189" s="129"/>
      <c r="M189" s="129"/>
      <c r="N189" s="129"/>
      <c r="O189" s="129"/>
      <c r="P189" s="129"/>
      <c r="Q189" s="129"/>
      <c r="R189" s="129"/>
      <c r="S189" s="129"/>
      <c r="T189" s="129"/>
      <c r="U189" s="129"/>
      <c r="V189" s="129"/>
      <c r="W189" s="129"/>
      <c r="X189" s="129"/>
      <c r="Y189" s="129"/>
      <c r="Z189" s="129"/>
    </row>
    <row r="190">
      <c r="A190" s="129"/>
      <c r="B190" s="129"/>
      <c r="C190" s="147"/>
      <c r="D190" s="129"/>
      <c r="E190" s="129"/>
      <c r="F190" s="129"/>
      <c r="G190" s="129"/>
      <c r="H190" s="129"/>
      <c r="I190" s="129"/>
      <c r="J190" s="129"/>
      <c r="K190" s="129"/>
      <c r="L190" s="129"/>
      <c r="M190" s="129"/>
      <c r="N190" s="129"/>
      <c r="O190" s="129"/>
      <c r="P190" s="129"/>
      <c r="Q190" s="129"/>
      <c r="R190" s="129"/>
      <c r="S190" s="129"/>
      <c r="T190" s="129"/>
      <c r="U190" s="129"/>
      <c r="V190" s="129"/>
      <c r="W190" s="129"/>
      <c r="X190" s="129"/>
      <c r="Y190" s="129"/>
      <c r="Z190" s="129"/>
    </row>
    <row r="191">
      <c r="A191" s="129"/>
      <c r="B191" s="129"/>
      <c r="C191" s="147"/>
      <c r="D191" s="129"/>
      <c r="E191" s="129"/>
      <c r="F191" s="129"/>
      <c r="G191" s="129"/>
      <c r="H191" s="129"/>
      <c r="I191" s="129"/>
      <c r="J191" s="129"/>
      <c r="K191" s="129"/>
      <c r="L191" s="129"/>
      <c r="M191" s="129"/>
      <c r="N191" s="129"/>
      <c r="O191" s="129"/>
      <c r="P191" s="129"/>
      <c r="Q191" s="129"/>
      <c r="R191" s="129"/>
      <c r="S191" s="129"/>
      <c r="T191" s="129"/>
      <c r="U191" s="129"/>
      <c r="V191" s="129"/>
      <c r="W191" s="129"/>
      <c r="X191" s="129"/>
      <c r="Y191" s="129"/>
      <c r="Z191" s="129"/>
    </row>
    <row r="192">
      <c r="A192" s="129"/>
      <c r="B192" s="129"/>
      <c r="C192" s="147"/>
      <c r="D192" s="129"/>
      <c r="E192" s="129"/>
      <c r="F192" s="129"/>
      <c r="G192" s="129"/>
      <c r="H192" s="129"/>
      <c r="I192" s="129"/>
      <c r="J192" s="129"/>
      <c r="K192" s="129"/>
      <c r="L192" s="129"/>
      <c r="M192" s="129"/>
      <c r="N192" s="129"/>
      <c r="O192" s="129"/>
      <c r="P192" s="129"/>
      <c r="Q192" s="129"/>
      <c r="R192" s="129"/>
      <c r="S192" s="129"/>
      <c r="T192" s="129"/>
      <c r="U192" s="129"/>
      <c r="V192" s="129"/>
      <c r="W192" s="129"/>
      <c r="X192" s="129"/>
      <c r="Y192" s="129"/>
      <c r="Z192" s="129"/>
    </row>
    <row r="193">
      <c r="A193" s="129"/>
      <c r="B193" s="129"/>
      <c r="C193" s="147"/>
      <c r="D193" s="129"/>
      <c r="E193" s="129"/>
      <c r="F193" s="129"/>
      <c r="G193" s="129"/>
      <c r="H193" s="129"/>
      <c r="I193" s="129"/>
      <c r="J193" s="129"/>
      <c r="K193" s="129"/>
      <c r="L193" s="129"/>
      <c r="M193" s="129"/>
      <c r="N193" s="129"/>
      <c r="O193" s="129"/>
      <c r="P193" s="129"/>
      <c r="Q193" s="129"/>
      <c r="R193" s="129"/>
      <c r="S193" s="129"/>
      <c r="T193" s="129"/>
      <c r="U193" s="129"/>
      <c r="V193" s="129"/>
      <c r="W193" s="129"/>
      <c r="X193" s="129"/>
      <c r="Y193" s="129"/>
      <c r="Z193" s="129"/>
    </row>
    <row r="194">
      <c r="A194" s="129"/>
      <c r="B194" s="129"/>
      <c r="C194" s="147"/>
      <c r="D194" s="129"/>
      <c r="E194" s="129"/>
      <c r="F194" s="129"/>
      <c r="G194" s="129"/>
      <c r="H194" s="129"/>
      <c r="I194" s="129"/>
      <c r="J194" s="129"/>
      <c r="K194" s="129"/>
      <c r="L194" s="129"/>
      <c r="M194" s="129"/>
      <c r="N194" s="129"/>
      <c r="O194" s="129"/>
      <c r="P194" s="129"/>
      <c r="Q194" s="129"/>
      <c r="R194" s="129"/>
      <c r="S194" s="129"/>
      <c r="T194" s="129"/>
      <c r="U194" s="129"/>
      <c r="V194" s="129"/>
      <c r="W194" s="129"/>
      <c r="X194" s="129"/>
      <c r="Y194" s="129"/>
      <c r="Z194" s="129"/>
    </row>
    <row r="195">
      <c r="A195" s="129"/>
      <c r="B195" s="129"/>
      <c r="C195" s="147"/>
      <c r="D195" s="129"/>
      <c r="E195" s="129"/>
      <c r="F195" s="129"/>
      <c r="G195" s="129"/>
      <c r="H195" s="129"/>
      <c r="I195" s="129"/>
      <c r="J195" s="129"/>
      <c r="K195" s="129"/>
      <c r="L195" s="129"/>
      <c r="M195" s="129"/>
      <c r="N195" s="129"/>
      <c r="O195" s="129"/>
      <c r="P195" s="129"/>
      <c r="Q195" s="129"/>
      <c r="R195" s="129"/>
      <c r="S195" s="129"/>
      <c r="T195" s="129"/>
      <c r="U195" s="129"/>
      <c r="V195" s="129"/>
      <c r="W195" s="129"/>
      <c r="X195" s="129"/>
      <c r="Y195" s="129"/>
      <c r="Z195" s="129"/>
    </row>
    <row r="196">
      <c r="A196" s="129"/>
      <c r="B196" s="129"/>
      <c r="C196" s="147"/>
      <c r="D196" s="129"/>
      <c r="E196" s="129"/>
      <c r="F196" s="129"/>
      <c r="G196" s="129"/>
      <c r="H196" s="129"/>
      <c r="I196" s="129"/>
      <c r="J196" s="129"/>
      <c r="K196" s="129"/>
      <c r="L196" s="129"/>
      <c r="M196" s="129"/>
      <c r="N196" s="129"/>
      <c r="O196" s="129"/>
      <c r="P196" s="129"/>
      <c r="Q196" s="129"/>
      <c r="R196" s="129"/>
      <c r="S196" s="129"/>
      <c r="T196" s="129"/>
      <c r="U196" s="129"/>
      <c r="V196" s="129"/>
      <c r="W196" s="129"/>
      <c r="X196" s="129"/>
      <c r="Y196" s="129"/>
      <c r="Z196" s="129"/>
    </row>
    <row r="197">
      <c r="A197" s="129"/>
      <c r="B197" s="129"/>
      <c r="C197" s="147"/>
      <c r="D197" s="129"/>
      <c r="E197" s="129"/>
      <c r="F197" s="129"/>
      <c r="G197" s="129"/>
      <c r="H197" s="129"/>
      <c r="I197" s="129"/>
      <c r="J197" s="129"/>
      <c r="K197" s="129"/>
      <c r="L197" s="129"/>
      <c r="M197" s="129"/>
      <c r="N197" s="129"/>
      <c r="O197" s="129"/>
      <c r="P197" s="129"/>
      <c r="Q197" s="129"/>
      <c r="R197" s="129"/>
      <c r="S197" s="129"/>
      <c r="T197" s="129"/>
      <c r="U197" s="129"/>
      <c r="V197" s="129"/>
      <c r="W197" s="129"/>
      <c r="X197" s="129"/>
      <c r="Y197" s="129"/>
      <c r="Z197" s="129"/>
    </row>
    <row r="198">
      <c r="A198" s="129"/>
      <c r="B198" s="129"/>
      <c r="C198" s="147"/>
      <c r="D198" s="129"/>
      <c r="E198" s="129"/>
      <c r="F198" s="129"/>
      <c r="G198" s="129"/>
      <c r="H198" s="129"/>
      <c r="I198" s="129"/>
      <c r="J198" s="129"/>
      <c r="K198" s="129"/>
      <c r="L198" s="129"/>
      <c r="M198" s="129"/>
      <c r="N198" s="129"/>
      <c r="O198" s="129"/>
      <c r="P198" s="129"/>
      <c r="Q198" s="129"/>
      <c r="R198" s="129"/>
      <c r="S198" s="129"/>
      <c r="T198" s="129"/>
      <c r="U198" s="129"/>
      <c r="V198" s="129"/>
      <c r="W198" s="129"/>
      <c r="X198" s="129"/>
      <c r="Y198" s="129"/>
      <c r="Z198" s="129"/>
    </row>
    <row r="199">
      <c r="A199" s="129"/>
      <c r="B199" s="129"/>
      <c r="C199" s="147"/>
      <c r="D199" s="129"/>
      <c r="E199" s="129"/>
      <c r="F199" s="129"/>
      <c r="G199" s="129"/>
      <c r="H199" s="129"/>
      <c r="I199" s="129"/>
      <c r="J199" s="129"/>
      <c r="K199" s="129"/>
      <c r="L199" s="129"/>
      <c r="M199" s="129"/>
      <c r="N199" s="129"/>
      <c r="O199" s="129"/>
      <c r="P199" s="129"/>
      <c r="Q199" s="129"/>
      <c r="R199" s="129"/>
      <c r="S199" s="129"/>
      <c r="T199" s="129"/>
      <c r="U199" s="129"/>
      <c r="V199" s="129"/>
      <c r="W199" s="129"/>
      <c r="X199" s="129"/>
      <c r="Y199" s="129"/>
      <c r="Z199" s="129"/>
    </row>
    <row r="200">
      <c r="A200" s="129"/>
      <c r="B200" s="129"/>
      <c r="C200" s="147"/>
      <c r="D200" s="129"/>
      <c r="E200" s="129"/>
      <c r="F200" s="129"/>
      <c r="G200" s="129"/>
      <c r="H200" s="129"/>
      <c r="I200" s="129"/>
      <c r="J200" s="129"/>
      <c r="K200" s="129"/>
      <c r="L200" s="129"/>
      <c r="M200" s="129"/>
      <c r="N200" s="129"/>
      <c r="O200" s="129"/>
      <c r="P200" s="129"/>
      <c r="Q200" s="129"/>
      <c r="R200" s="129"/>
      <c r="S200" s="129"/>
      <c r="T200" s="129"/>
      <c r="U200" s="129"/>
      <c r="V200" s="129"/>
      <c r="W200" s="129"/>
      <c r="X200" s="129"/>
      <c r="Y200" s="129"/>
      <c r="Z200" s="129"/>
    </row>
    <row r="201">
      <c r="A201" s="129"/>
      <c r="B201" s="129"/>
      <c r="C201" s="147"/>
      <c r="D201" s="129"/>
      <c r="E201" s="129"/>
      <c r="F201" s="129"/>
      <c r="G201" s="129"/>
      <c r="H201" s="129"/>
      <c r="I201" s="129"/>
      <c r="J201" s="129"/>
      <c r="K201" s="129"/>
      <c r="L201" s="129"/>
      <c r="M201" s="129"/>
      <c r="N201" s="129"/>
      <c r="O201" s="129"/>
      <c r="P201" s="129"/>
      <c r="Q201" s="129"/>
      <c r="R201" s="129"/>
      <c r="S201" s="129"/>
      <c r="T201" s="129"/>
      <c r="U201" s="129"/>
      <c r="V201" s="129"/>
      <c r="W201" s="129"/>
      <c r="X201" s="129"/>
      <c r="Y201" s="129"/>
      <c r="Z201" s="129"/>
    </row>
    <row r="202">
      <c r="A202" s="129"/>
      <c r="B202" s="129"/>
      <c r="C202" s="147"/>
      <c r="D202" s="129"/>
      <c r="E202" s="129"/>
      <c r="F202" s="129"/>
      <c r="G202" s="129"/>
      <c r="H202" s="129"/>
      <c r="I202" s="129"/>
      <c r="J202" s="129"/>
      <c r="K202" s="129"/>
      <c r="L202" s="129"/>
      <c r="M202" s="129"/>
      <c r="N202" s="129"/>
      <c r="O202" s="129"/>
      <c r="P202" s="129"/>
      <c r="Q202" s="129"/>
      <c r="R202" s="129"/>
      <c r="S202" s="129"/>
      <c r="T202" s="129"/>
      <c r="U202" s="129"/>
      <c r="V202" s="129"/>
      <c r="W202" s="129"/>
      <c r="X202" s="129"/>
      <c r="Y202" s="129"/>
      <c r="Z202" s="129"/>
    </row>
    <row r="203">
      <c r="A203" s="129"/>
      <c r="B203" s="129"/>
      <c r="C203" s="147"/>
      <c r="D203" s="129"/>
      <c r="E203" s="129"/>
      <c r="F203" s="129"/>
      <c r="G203" s="129"/>
      <c r="H203" s="129"/>
      <c r="I203" s="129"/>
      <c r="J203" s="129"/>
      <c r="K203" s="129"/>
      <c r="L203" s="129"/>
      <c r="M203" s="129"/>
      <c r="N203" s="129"/>
      <c r="O203" s="129"/>
      <c r="P203" s="129"/>
      <c r="Q203" s="129"/>
      <c r="R203" s="129"/>
      <c r="S203" s="129"/>
      <c r="T203" s="129"/>
      <c r="U203" s="129"/>
      <c r="V203" s="129"/>
      <c r="W203" s="129"/>
      <c r="X203" s="129"/>
      <c r="Y203" s="129"/>
      <c r="Z203" s="129"/>
    </row>
    <row r="204">
      <c r="A204" s="129"/>
      <c r="B204" s="129"/>
      <c r="C204" s="147"/>
      <c r="D204" s="129"/>
      <c r="E204" s="129"/>
      <c r="F204" s="129"/>
      <c r="G204" s="129"/>
      <c r="H204" s="129"/>
      <c r="I204" s="129"/>
      <c r="J204" s="129"/>
      <c r="K204" s="129"/>
      <c r="L204" s="129"/>
      <c r="M204" s="129"/>
      <c r="N204" s="129"/>
      <c r="O204" s="129"/>
      <c r="P204" s="129"/>
      <c r="Q204" s="129"/>
      <c r="R204" s="129"/>
      <c r="S204" s="129"/>
      <c r="T204" s="129"/>
      <c r="U204" s="129"/>
      <c r="V204" s="129"/>
      <c r="W204" s="129"/>
      <c r="X204" s="129"/>
      <c r="Y204" s="129"/>
      <c r="Z204" s="129"/>
    </row>
    <row r="205">
      <c r="A205" s="129"/>
      <c r="B205" s="129"/>
      <c r="C205" s="147"/>
      <c r="D205" s="129"/>
      <c r="E205" s="129"/>
      <c r="F205" s="129"/>
      <c r="G205" s="129"/>
      <c r="H205" s="129"/>
      <c r="I205" s="129"/>
      <c r="J205" s="129"/>
      <c r="K205" s="129"/>
      <c r="L205" s="129"/>
      <c r="M205" s="129"/>
      <c r="N205" s="129"/>
      <c r="O205" s="129"/>
      <c r="P205" s="129"/>
      <c r="Q205" s="129"/>
      <c r="R205" s="129"/>
      <c r="S205" s="129"/>
      <c r="T205" s="129"/>
      <c r="U205" s="129"/>
      <c r="V205" s="129"/>
      <c r="W205" s="129"/>
      <c r="X205" s="129"/>
      <c r="Y205" s="129"/>
      <c r="Z205" s="129"/>
    </row>
    <row r="206">
      <c r="A206" s="129"/>
      <c r="B206" s="129"/>
      <c r="C206" s="147"/>
      <c r="D206" s="129"/>
      <c r="E206" s="129"/>
      <c r="F206" s="129"/>
      <c r="G206" s="129"/>
      <c r="H206" s="129"/>
      <c r="I206" s="129"/>
      <c r="J206" s="129"/>
      <c r="K206" s="129"/>
      <c r="L206" s="129"/>
      <c r="M206" s="129"/>
      <c r="N206" s="129"/>
      <c r="O206" s="129"/>
      <c r="P206" s="129"/>
      <c r="Q206" s="129"/>
      <c r="R206" s="129"/>
      <c r="S206" s="129"/>
      <c r="T206" s="129"/>
      <c r="U206" s="129"/>
      <c r="V206" s="129"/>
      <c r="W206" s="129"/>
      <c r="X206" s="129"/>
      <c r="Y206" s="129"/>
      <c r="Z206" s="129"/>
    </row>
    <row r="207">
      <c r="A207" s="129"/>
      <c r="B207" s="129"/>
      <c r="C207" s="147"/>
      <c r="D207" s="129"/>
      <c r="E207" s="129"/>
      <c r="F207" s="129"/>
      <c r="G207" s="129"/>
      <c r="H207" s="129"/>
      <c r="I207" s="129"/>
      <c r="J207" s="129"/>
      <c r="K207" s="129"/>
      <c r="L207" s="129"/>
      <c r="M207" s="129"/>
      <c r="N207" s="129"/>
      <c r="O207" s="129"/>
      <c r="P207" s="129"/>
      <c r="Q207" s="129"/>
      <c r="R207" s="129"/>
      <c r="S207" s="129"/>
      <c r="T207" s="129"/>
      <c r="U207" s="129"/>
      <c r="V207" s="129"/>
      <c r="W207" s="129"/>
      <c r="X207" s="129"/>
      <c r="Y207" s="129"/>
      <c r="Z207" s="129"/>
    </row>
    <row r="208">
      <c r="A208" s="129"/>
      <c r="B208" s="129"/>
      <c r="C208" s="147"/>
      <c r="D208" s="129"/>
      <c r="E208" s="129"/>
      <c r="F208" s="129"/>
      <c r="G208" s="129"/>
      <c r="H208" s="129"/>
      <c r="I208" s="129"/>
      <c r="J208" s="129"/>
      <c r="K208" s="129"/>
      <c r="L208" s="129"/>
      <c r="M208" s="129"/>
      <c r="N208" s="129"/>
      <c r="O208" s="129"/>
      <c r="P208" s="129"/>
      <c r="Q208" s="129"/>
      <c r="R208" s="129"/>
      <c r="S208" s="129"/>
      <c r="T208" s="129"/>
      <c r="U208" s="129"/>
      <c r="V208" s="129"/>
      <c r="W208" s="129"/>
      <c r="X208" s="129"/>
      <c r="Y208" s="129"/>
      <c r="Z208" s="129"/>
    </row>
    <row r="209">
      <c r="A209" s="129"/>
      <c r="B209" s="129"/>
      <c r="C209" s="147"/>
      <c r="D209" s="129"/>
      <c r="E209" s="129"/>
      <c r="F209" s="129"/>
      <c r="G209" s="129"/>
      <c r="H209" s="129"/>
      <c r="I209" s="129"/>
      <c r="J209" s="129"/>
      <c r="K209" s="129"/>
      <c r="L209" s="129"/>
      <c r="M209" s="129"/>
      <c r="N209" s="129"/>
      <c r="O209" s="129"/>
      <c r="P209" s="129"/>
      <c r="Q209" s="129"/>
      <c r="R209" s="129"/>
      <c r="S209" s="129"/>
      <c r="T209" s="129"/>
      <c r="U209" s="129"/>
      <c r="V209" s="129"/>
      <c r="W209" s="129"/>
      <c r="X209" s="129"/>
      <c r="Y209" s="129"/>
      <c r="Z209" s="129"/>
    </row>
    <row r="210">
      <c r="A210" s="129"/>
      <c r="B210" s="129"/>
      <c r="C210" s="147"/>
      <c r="D210" s="129"/>
      <c r="E210" s="129"/>
      <c r="F210" s="129"/>
      <c r="G210" s="129"/>
      <c r="H210" s="129"/>
      <c r="I210" s="129"/>
      <c r="J210" s="129"/>
      <c r="K210" s="129"/>
      <c r="L210" s="129"/>
      <c r="M210" s="129"/>
      <c r="N210" s="129"/>
      <c r="O210" s="129"/>
      <c r="P210" s="129"/>
      <c r="Q210" s="129"/>
      <c r="R210" s="129"/>
      <c r="S210" s="129"/>
      <c r="T210" s="129"/>
      <c r="U210" s="129"/>
      <c r="V210" s="129"/>
      <c r="W210" s="129"/>
      <c r="X210" s="129"/>
      <c r="Y210" s="129"/>
      <c r="Z210" s="129"/>
    </row>
    <row r="211">
      <c r="A211" s="129"/>
      <c r="B211" s="129"/>
      <c r="C211" s="147"/>
      <c r="D211" s="129"/>
      <c r="E211" s="129"/>
      <c r="F211" s="129"/>
      <c r="G211" s="129"/>
      <c r="H211" s="129"/>
      <c r="I211" s="129"/>
      <c r="J211" s="129"/>
      <c r="K211" s="129"/>
      <c r="L211" s="129"/>
      <c r="M211" s="129"/>
      <c r="N211" s="129"/>
      <c r="O211" s="129"/>
      <c r="P211" s="129"/>
      <c r="Q211" s="129"/>
      <c r="R211" s="129"/>
      <c r="S211" s="129"/>
      <c r="T211" s="129"/>
      <c r="U211" s="129"/>
      <c r="V211" s="129"/>
      <c r="W211" s="129"/>
      <c r="X211" s="129"/>
      <c r="Y211" s="129"/>
      <c r="Z211" s="129"/>
    </row>
    <row r="212">
      <c r="A212" s="129"/>
      <c r="B212" s="129"/>
      <c r="C212" s="147"/>
      <c r="D212" s="129"/>
      <c r="E212" s="129"/>
      <c r="F212" s="129"/>
      <c r="G212" s="129"/>
      <c r="H212" s="129"/>
      <c r="I212" s="129"/>
      <c r="J212" s="129"/>
      <c r="K212" s="129"/>
      <c r="L212" s="129"/>
      <c r="M212" s="129"/>
      <c r="N212" s="129"/>
      <c r="O212" s="129"/>
      <c r="P212" s="129"/>
      <c r="Q212" s="129"/>
      <c r="R212" s="129"/>
      <c r="S212" s="129"/>
      <c r="T212" s="129"/>
      <c r="U212" s="129"/>
      <c r="V212" s="129"/>
      <c r="W212" s="129"/>
      <c r="X212" s="129"/>
      <c r="Y212" s="129"/>
      <c r="Z212" s="129"/>
    </row>
    <row r="213">
      <c r="A213" s="129"/>
      <c r="B213" s="129"/>
      <c r="C213" s="147"/>
      <c r="D213" s="129"/>
      <c r="E213" s="129"/>
      <c r="F213" s="129"/>
      <c r="G213" s="129"/>
      <c r="H213" s="129"/>
      <c r="I213" s="129"/>
      <c r="J213" s="129"/>
      <c r="K213" s="129"/>
      <c r="L213" s="129"/>
      <c r="M213" s="129"/>
      <c r="N213" s="129"/>
      <c r="O213" s="129"/>
      <c r="P213" s="129"/>
      <c r="Q213" s="129"/>
      <c r="R213" s="129"/>
      <c r="S213" s="129"/>
      <c r="T213" s="129"/>
      <c r="U213" s="129"/>
      <c r="V213" s="129"/>
      <c r="W213" s="129"/>
      <c r="X213" s="129"/>
      <c r="Y213" s="129"/>
      <c r="Z213" s="129"/>
    </row>
    <row r="214">
      <c r="A214" s="129"/>
      <c r="B214" s="129"/>
      <c r="C214" s="147"/>
      <c r="D214" s="129"/>
      <c r="E214" s="129"/>
      <c r="F214" s="129"/>
      <c r="G214" s="129"/>
      <c r="H214" s="129"/>
      <c r="I214" s="129"/>
      <c r="J214" s="129"/>
      <c r="K214" s="129"/>
      <c r="L214" s="129"/>
      <c r="M214" s="129"/>
      <c r="N214" s="129"/>
      <c r="O214" s="129"/>
      <c r="P214" s="129"/>
      <c r="Q214" s="129"/>
      <c r="R214" s="129"/>
      <c r="S214" s="129"/>
      <c r="T214" s="129"/>
      <c r="U214" s="129"/>
      <c r="V214" s="129"/>
      <c r="W214" s="129"/>
      <c r="X214" s="129"/>
      <c r="Y214" s="129"/>
      <c r="Z214" s="129"/>
    </row>
    <row r="215">
      <c r="A215" s="129"/>
      <c r="B215" s="129"/>
      <c r="C215" s="147"/>
      <c r="D215" s="129"/>
      <c r="E215" s="129"/>
      <c r="F215" s="129"/>
      <c r="G215" s="129"/>
      <c r="H215" s="129"/>
      <c r="I215" s="129"/>
      <c r="J215" s="129"/>
      <c r="K215" s="129"/>
      <c r="L215" s="129"/>
      <c r="M215" s="129"/>
      <c r="N215" s="129"/>
      <c r="O215" s="129"/>
      <c r="P215" s="129"/>
      <c r="Q215" s="129"/>
      <c r="R215" s="129"/>
      <c r="S215" s="129"/>
      <c r="T215" s="129"/>
      <c r="U215" s="129"/>
      <c r="V215" s="129"/>
      <c r="W215" s="129"/>
      <c r="X215" s="129"/>
      <c r="Y215" s="129"/>
      <c r="Z215" s="129"/>
    </row>
    <row r="216">
      <c r="A216" s="129"/>
      <c r="B216" s="129"/>
      <c r="C216" s="147"/>
      <c r="D216" s="129"/>
      <c r="E216" s="129"/>
      <c r="F216" s="129"/>
      <c r="G216" s="129"/>
      <c r="H216" s="129"/>
      <c r="I216" s="129"/>
      <c r="J216" s="129"/>
      <c r="K216" s="129"/>
      <c r="L216" s="129"/>
      <c r="M216" s="129"/>
      <c r="N216" s="129"/>
      <c r="O216" s="129"/>
      <c r="P216" s="129"/>
      <c r="Q216" s="129"/>
      <c r="R216" s="129"/>
      <c r="S216" s="129"/>
      <c r="T216" s="129"/>
      <c r="U216" s="129"/>
      <c r="V216" s="129"/>
      <c r="W216" s="129"/>
      <c r="X216" s="129"/>
      <c r="Y216" s="129"/>
      <c r="Z216" s="129"/>
    </row>
    <row r="217">
      <c r="A217" s="129"/>
      <c r="B217" s="129"/>
      <c r="C217" s="147"/>
      <c r="D217" s="129"/>
      <c r="E217" s="129"/>
      <c r="F217" s="129"/>
      <c r="G217" s="129"/>
      <c r="H217" s="129"/>
      <c r="I217" s="129"/>
      <c r="J217" s="129"/>
      <c r="K217" s="129"/>
      <c r="L217" s="129"/>
      <c r="M217" s="129"/>
      <c r="N217" s="129"/>
      <c r="O217" s="129"/>
      <c r="P217" s="129"/>
      <c r="Q217" s="129"/>
      <c r="R217" s="129"/>
      <c r="S217" s="129"/>
      <c r="T217" s="129"/>
      <c r="U217" s="129"/>
      <c r="V217" s="129"/>
      <c r="W217" s="129"/>
      <c r="X217" s="129"/>
      <c r="Y217" s="129"/>
      <c r="Z217" s="129"/>
    </row>
    <row r="218">
      <c r="A218" s="129"/>
      <c r="B218" s="129"/>
      <c r="C218" s="147"/>
      <c r="D218" s="129"/>
      <c r="E218" s="129"/>
      <c r="F218" s="129"/>
      <c r="G218" s="129"/>
      <c r="H218" s="129"/>
      <c r="I218" s="129"/>
      <c r="J218" s="129"/>
      <c r="K218" s="129"/>
      <c r="L218" s="129"/>
      <c r="M218" s="129"/>
      <c r="N218" s="129"/>
      <c r="O218" s="129"/>
      <c r="P218" s="129"/>
      <c r="Q218" s="129"/>
      <c r="R218" s="129"/>
      <c r="S218" s="129"/>
      <c r="T218" s="129"/>
      <c r="U218" s="129"/>
      <c r="V218" s="129"/>
      <c r="W218" s="129"/>
      <c r="X218" s="129"/>
      <c r="Y218" s="129"/>
      <c r="Z218" s="129"/>
    </row>
    <row r="219">
      <c r="A219" s="129"/>
      <c r="B219" s="129"/>
      <c r="C219" s="147"/>
      <c r="D219" s="129"/>
      <c r="E219" s="129"/>
      <c r="F219" s="129"/>
      <c r="G219" s="129"/>
      <c r="H219" s="129"/>
      <c r="I219" s="129"/>
      <c r="J219" s="129"/>
      <c r="K219" s="129"/>
      <c r="L219" s="129"/>
      <c r="M219" s="129"/>
      <c r="N219" s="129"/>
      <c r="O219" s="129"/>
      <c r="P219" s="129"/>
      <c r="Q219" s="129"/>
      <c r="R219" s="129"/>
      <c r="S219" s="129"/>
      <c r="T219" s="129"/>
      <c r="U219" s="129"/>
      <c r="V219" s="129"/>
      <c r="W219" s="129"/>
      <c r="X219" s="129"/>
      <c r="Y219" s="129"/>
      <c r="Z219" s="129"/>
    </row>
    <row r="220">
      <c r="A220" s="129"/>
      <c r="B220" s="129"/>
      <c r="C220" s="147"/>
      <c r="D220" s="129"/>
      <c r="E220" s="129"/>
      <c r="F220" s="129"/>
      <c r="G220" s="129"/>
      <c r="H220" s="129"/>
      <c r="I220" s="129"/>
      <c r="J220" s="129"/>
      <c r="K220" s="129"/>
      <c r="L220" s="129"/>
      <c r="M220" s="129"/>
      <c r="N220" s="129"/>
      <c r="O220" s="129"/>
      <c r="P220" s="129"/>
      <c r="Q220" s="129"/>
      <c r="R220" s="129"/>
      <c r="S220" s="129"/>
      <c r="T220" s="129"/>
      <c r="U220" s="129"/>
      <c r="V220" s="129"/>
      <c r="W220" s="129"/>
      <c r="X220" s="129"/>
      <c r="Y220" s="129"/>
      <c r="Z220" s="129"/>
    </row>
    <row r="221">
      <c r="A221" s="129"/>
      <c r="B221" s="129"/>
      <c r="C221" s="147"/>
      <c r="D221" s="129"/>
      <c r="E221" s="129"/>
      <c r="F221" s="129"/>
      <c r="G221" s="129"/>
      <c r="H221" s="129"/>
      <c r="I221" s="129"/>
      <c r="J221" s="129"/>
      <c r="K221" s="129"/>
      <c r="L221" s="129"/>
      <c r="M221" s="129"/>
      <c r="N221" s="129"/>
      <c r="O221" s="129"/>
      <c r="P221" s="129"/>
      <c r="Q221" s="129"/>
      <c r="R221" s="129"/>
      <c r="S221" s="129"/>
      <c r="T221" s="129"/>
      <c r="U221" s="129"/>
      <c r="V221" s="129"/>
      <c r="W221" s="129"/>
      <c r="X221" s="129"/>
      <c r="Y221" s="129"/>
      <c r="Z221" s="129"/>
    </row>
    <row r="222">
      <c r="A222" s="129"/>
      <c r="B222" s="129"/>
      <c r="C222" s="147"/>
      <c r="D222" s="129"/>
      <c r="E222" s="129"/>
      <c r="F222" s="129"/>
      <c r="G222" s="129"/>
      <c r="H222" s="129"/>
      <c r="I222" s="129"/>
      <c r="J222" s="129"/>
      <c r="K222" s="129"/>
      <c r="L222" s="129"/>
      <c r="M222" s="129"/>
      <c r="N222" s="129"/>
      <c r="O222" s="129"/>
      <c r="P222" s="129"/>
      <c r="Q222" s="129"/>
      <c r="R222" s="129"/>
      <c r="S222" s="129"/>
      <c r="T222" s="129"/>
      <c r="U222" s="129"/>
      <c r="V222" s="129"/>
      <c r="W222" s="129"/>
      <c r="X222" s="129"/>
      <c r="Y222" s="129"/>
      <c r="Z222" s="129"/>
    </row>
    <row r="223">
      <c r="A223" s="129"/>
      <c r="B223" s="129"/>
      <c r="C223" s="147"/>
      <c r="D223" s="129"/>
      <c r="E223" s="129"/>
      <c r="F223" s="129"/>
      <c r="G223" s="129"/>
      <c r="H223" s="129"/>
      <c r="I223" s="129"/>
      <c r="J223" s="129"/>
      <c r="K223" s="129"/>
      <c r="L223" s="129"/>
      <c r="M223" s="129"/>
      <c r="N223" s="129"/>
      <c r="O223" s="129"/>
      <c r="P223" s="129"/>
      <c r="Q223" s="129"/>
      <c r="R223" s="129"/>
      <c r="S223" s="129"/>
      <c r="T223" s="129"/>
      <c r="U223" s="129"/>
      <c r="V223" s="129"/>
      <c r="W223" s="129"/>
      <c r="X223" s="129"/>
      <c r="Y223" s="129"/>
      <c r="Z223" s="129"/>
    </row>
    <row r="224">
      <c r="A224" s="129"/>
      <c r="B224" s="129"/>
      <c r="C224" s="147"/>
      <c r="D224" s="129"/>
      <c r="E224" s="129"/>
      <c r="F224" s="129"/>
      <c r="G224" s="129"/>
      <c r="H224" s="129"/>
      <c r="I224" s="129"/>
      <c r="J224" s="129"/>
      <c r="K224" s="129"/>
      <c r="L224" s="129"/>
      <c r="M224" s="129"/>
      <c r="N224" s="129"/>
      <c r="O224" s="129"/>
      <c r="P224" s="129"/>
      <c r="Q224" s="129"/>
      <c r="R224" s="129"/>
      <c r="S224" s="129"/>
      <c r="T224" s="129"/>
      <c r="U224" s="129"/>
      <c r="V224" s="129"/>
      <c r="W224" s="129"/>
      <c r="X224" s="129"/>
      <c r="Y224" s="129"/>
      <c r="Z224" s="129"/>
    </row>
    <row r="225">
      <c r="A225" s="129"/>
      <c r="B225" s="129"/>
      <c r="C225" s="147"/>
      <c r="D225" s="129"/>
      <c r="E225" s="129"/>
      <c r="F225" s="129"/>
      <c r="G225" s="129"/>
      <c r="H225" s="129"/>
      <c r="I225" s="129"/>
      <c r="J225" s="129"/>
      <c r="K225" s="129"/>
      <c r="L225" s="129"/>
      <c r="M225" s="129"/>
      <c r="N225" s="129"/>
      <c r="O225" s="129"/>
      <c r="P225" s="129"/>
      <c r="Q225" s="129"/>
      <c r="R225" s="129"/>
      <c r="S225" s="129"/>
      <c r="T225" s="129"/>
      <c r="U225" s="129"/>
      <c r="V225" s="129"/>
      <c r="W225" s="129"/>
      <c r="X225" s="129"/>
      <c r="Y225" s="129"/>
      <c r="Z225" s="129"/>
    </row>
    <row r="226">
      <c r="A226" s="129"/>
      <c r="B226" s="129"/>
      <c r="C226" s="147"/>
      <c r="D226" s="129"/>
      <c r="E226" s="129"/>
      <c r="F226" s="129"/>
      <c r="G226" s="129"/>
      <c r="H226" s="129"/>
      <c r="I226" s="129"/>
      <c r="J226" s="129"/>
      <c r="K226" s="129"/>
      <c r="L226" s="129"/>
      <c r="M226" s="129"/>
      <c r="N226" s="129"/>
      <c r="O226" s="129"/>
      <c r="P226" s="129"/>
      <c r="Q226" s="129"/>
      <c r="R226" s="129"/>
      <c r="S226" s="129"/>
      <c r="T226" s="129"/>
      <c r="U226" s="129"/>
      <c r="V226" s="129"/>
      <c r="W226" s="129"/>
      <c r="X226" s="129"/>
      <c r="Y226" s="129"/>
      <c r="Z226" s="129"/>
    </row>
    <row r="227">
      <c r="A227" s="129"/>
      <c r="B227" s="129"/>
      <c r="C227" s="147"/>
      <c r="D227" s="129"/>
      <c r="E227" s="129"/>
      <c r="F227" s="129"/>
      <c r="G227" s="129"/>
      <c r="H227" s="129"/>
      <c r="I227" s="129"/>
      <c r="J227" s="129"/>
      <c r="K227" s="129"/>
      <c r="L227" s="129"/>
      <c r="M227" s="129"/>
      <c r="N227" s="129"/>
      <c r="O227" s="129"/>
      <c r="P227" s="129"/>
      <c r="Q227" s="129"/>
      <c r="R227" s="129"/>
      <c r="S227" s="129"/>
      <c r="T227" s="129"/>
      <c r="U227" s="129"/>
      <c r="V227" s="129"/>
      <c r="W227" s="129"/>
      <c r="X227" s="129"/>
      <c r="Y227" s="129"/>
      <c r="Z227" s="129"/>
    </row>
    <row r="228">
      <c r="A228" s="129"/>
      <c r="B228" s="129"/>
      <c r="C228" s="147"/>
      <c r="D228" s="129"/>
      <c r="E228" s="129"/>
      <c r="F228" s="129"/>
      <c r="G228" s="129"/>
      <c r="H228" s="129"/>
      <c r="I228" s="129"/>
      <c r="J228" s="129"/>
      <c r="K228" s="129"/>
      <c r="L228" s="129"/>
      <c r="M228" s="129"/>
      <c r="N228" s="129"/>
      <c r="O228" s="129"/>
      <c r="P228" s="129"/>
      <c r="Q228" s="129"/>
      <c r="R228" s="129"/>
      <c r="S228" s="129"/>
      <c r="T228" s="129"/>
      <c r="U228" s="129"/>
      <c r="V228" s="129"/>
      <c r="W228" s="129"/>
      <c r="X228" s="129"/>
      <c r="Y228" s="129"/>
      <c r="Z228" s="129"/>
    </row>
    <row r="229">
      <c r="A229" s="129"/>
      <c r="B229" s="129"/>
      <c r="C229" s="147"/>
      <c r="D229" s="129"/>
      <c r="E229" s="129"/>
      <c r="F229" s="129"/>
      <c r="G229" s="129"/>
      <c r="H229" s="129"/>
      <c r="I229" s="129"/>
      <c r="J229" s="129"/>
      <c r="K229" s="129"/>
      <c r="L229" s="129"/>
      <c r="M229" s="129"/>
      <c r="N229" s="129"/>
      <c r="O229" s="129"/>
      <c r="P229" s="129"/>
      <c r="Q229" s="129"/>
      <c r="R229" s="129"/>
      <c r="S229" s="129"/>
      <c r="T229" s="129"/>
      <c r="U229" s="129"/>
      <c r="V229" s="129"/>
      <c r="W229" s="129"/>
      <c r="X229" s="129"/>
      <c r="Y229" s="129"/>
      <c r="Z229" s="129"/>
    </row>
    <row r="230">
      <c r="A230" s="129"/>
      <c r="B230" s="129"/>
      <c r="C230" s="147"/>
      <c r="D230" s="129"/>
      <c r="E230" s="129"/>
      <c r="F230" s="129"/>
      <c r="G230" s="129"/>
      <c r="H230" s="129"/>
      <c r="I230" s="129"/>
      <c r="J230" s="129"/>
      <c r="K230" s="129"/>
      <c r="L230" s="129"/>
      <c r="M230" s="129"/>
      <c r="N230" s="129"/>
      <c r="O230" s="129"/>
      <c r="P230" s="129"/>
      <c r="Q230" s="129"/>
      <c r="R230" s="129"/>
      <c r="S230" s="129"/>
      <c r="T230" s="129"/>
      <c r="U230" s="129"/>
      <c r="V230" s="129"/>
      <c r="W230" s="129"/>
      <c r="X230" s="129"/>
      <c r="Y230" s="129"/>
      <c r="Z230" s="129"/>
    </row>
    <row r="231">
      <c r="A231" s="129"/>
      <c r="B231" s="129"/>
      <c r="C231" s="147"/>
      <c r="D231" s="129"/>
      <c r="E231" s="129"/>
      <c r="F231" s="129"/>
      <c r="G231" s="129"/>
      <c r="H231" s="129"/>
      <c r="I231" s="129"/>
      <c r="J231" s="129"/>
      <c r="K231" s="129"/>
      <c r="L231" s="129"/>
      <c r="M231" s="129"/>
      <c r="N231" s="129"/>
      <c r="O231" s="129"/>
      <c r="P231" s="129"/>
      <c r="Q231" s="129"/>
      <c r="R231" s="129"/>
      <c r="S231" s="129"/>
      <c r="T231" s="129"/>
      <c r="U231" s="129"/>
      <c r="V231" s="129"/>
      <c r="W231" s="129"/>
      <c r="X231" s="129"/>
      <c r="Y231" s="129"/>
      <c r="Z231" s="129"/>
    </row>
    <row r="232">
      <c r="A232" s="129"/>
      <c r="B232" s="129"/>
      <c r="C232" s="147"/>
      <c r="D232" s="129"/>
      <c r="E232" s="129"/>
      <c r="F232" s="129"/>
      <c r="G232" s="129"/>
      <c r="H232" s="129"/>
      <c r="I232" s="129"/>
      <c r="J232" s="129"/>
      <c r="K232" s="129"/>
      <c r="L232" s="129"/>
      <c r="M232" s="129"/>
      <c r="N232" s="129"/>
      <c r="O232" s="129"/>
      <c r="P232" s="129"/>
      <c r="Q232" s="129"/>
      <c r="R232" s="129"/>
      <c r="S232" s="129"/>
      <c r="T232" s="129"/>
      <c r="U232" s="129"/>
      <c r="V232" s="129"/>
      <c r="W232" s="129"/>
      <c r="X232" s="129"/>
      <c r="Y232" s="129"/>
      <c r="Z232" s="129"/>
    </row>
    <row r="233">
      <c r="A233" s="129"/>
      <c r="B233" s="129"/>
      <c r="C233" s="147"/>
      <c r="D233" s="129"/>
      <c r="E233" s="129"/>
      <c r="F233" s="129"/>
      <c r="G233" s="129"/>
      <c r="H233" s="129"/>
      <c r="I233" s="129"/>
      <c r="J233" s="129"/>
      <c r="K233" s="129"/>
      <c r="L233" s="129"/>
      <c r="M233" s="129"/>
      <c r="N233" s="129"/>
      <c r="O233" s="129"/>
      <c r="P233" s="129"/>
      <c r="Q233" s="129"/>
      <c r="R233" s="129"/>
      <c r="S233" s="129"/>
      <c r="T233" s="129"/>
      <c r="U233" s="129"/>
      <c r="V233" s="129"/>
      <c r="W233" s="129"/>
      <c r="X233" s="129"/>
      <c r="Y233" s="129"/>
      <c r="Z233" s="129"/>
    </row>
    <row r="234">
      <c r="A234" s="129"/>
      <c r="B234" s="129"/>
      <c r="C234" s="147"/>
      <c r="D234" s="129"/>
      <c r="E234" s="129"/>
      <c r="F234" s="129"/>
      <c r="G234" s="129"/>
      <c r="H234" s="129"/>
      <c r="I234" s="129"/>
      <c r="J234" s="129"/>
      <c r="K234" s="129"/>
      <c r="L234" s="129"/>
      <c r="M234" s="129"/>
      <c r="N234" s="129"/>
      <c r="O234" s="129"/>
      <c r="P234" s="129"/>
      <c r="Q234" s="129"/>
      <c r="R234" s="129"/>
      <c r="S234" s="129"/>
      <c r="T234" s="129"/>
      <c r="U234" s="129"/>
      <c r="V234" s="129"/>
      <c r="W234" s="129"/>
      <c r="X234" s="129"/>
      <c r="Y234" s="129"/>
      <c r="Z234" s="129"/>
    </row>
    <row r="235">
      <c r="A235" s="129"/>
      <c r="B235" s="129"/>
      <c r="C235" s="147"/>
      <c r="D235" s="129"/>
      <c r="E235" s="129"/>
      <c r="F235" s="129"/>
      <c r="G235" s="129"/>
      <c r="H235" s="129"/>
      <c r="I235" s="129"/>
      <c r="J235" s="129"/>
      <c r="K235" s="129"/>
      <c r="L235" s="129"/>
      <c r="M235" s="129"/>
      <c r="N235" s="129"/>
      <c r="O235" s="129"/>
      <c r="P235" s="129"/>
      <c r="Q235" s="129"/>
      <c r="R235" s="129"/>
      <c r="S235" s="129"/>
      <c r="T235" s="129"/>
      <c r="U235" s="129"/>
      <c r="V235" s="129"/>
      <c r="W235" s="129"/>
      <c r="X235" s="129"/>
      <c r="Y235" s="129"/>
      <c r="Z235" s="129"/>
    </row>
    <row r="236">
      <c r="A236" s="129"/>
      <c r="B236" s="129"/>
      <c r="C236" s="147"/>
      <c r="D236" s="129"/>
      <c r="E236" s="129"/>
      <c r="F236" s="129"/>
      <c r="G236" s="129"/>
      <c r="H236" s="129"/>
      <c r="I236" s="129"/>
      <c r="J236" s="129"/>
      <c r="K236" s="129"/>
      <c r="L236" s="129"/>
      <c r="M236" s="129"/>
      <c r="N236" s="129"/>
      <c r="O236" s="129"/>
      <c r="P236" s="129"/>
      <c r="Q236" s="129"/>
      <c r="R236" s="129"/>
      <c r="S236" s="129"/>
      <c r="T236" s="129"/>
      <c r="U236" s="129"/>
      <c r="V236" s="129"/>
      <c r="W236" s="129"/>
      <c r="X236" s="129"/>
      <c r="Y236" s="129"/>
      <c r="Z236" s="129"/>
    </row>
    <row r="237">
      <c r="A237" s="129"/>
      <c r="B237" s="129"/>
      <c r="C237" s="147"/>
      <c r="D237" s="129"/>
      <c r="E237" s="129"/>
      <c r="F237" s="129"/>
      <c r="G237" s="129"/>
      <c r="H237" s="129"/>
      <c r="I237" s="129"/>
      <c r="J237" s="129"/>
      <c r="K237" s="129"/>
      <c r="L237" s="129"/>
      <c r="M237" s="129"/>
      <c r="N237" s="129"/>
      <c r="O237" s="129"/>
      <c r="P237" s="129"/>
      <c r="Q237" s="129"/>
      <c r="R237" s="129"/>
      <c r="S237" s="129"/>
      <c r="T237" s="129"/>
      <c r="U237" s="129"/>
      <c r="V237" s="129"/>
      <c r="W237" s="129"/>
      <c r="X237" s="129"/>
      <c r="Y237" s="129"/>
      <c r="Z237" s="129"/>
    </row>
    <row r="238">
      <c r="A238" s="129"/>
      <c r="B238" s="129"/>
      <c r="C238" s="147"/>
      <c r="D238" s="129"/>
      <c r="E238" s="129"/>
      <c r="F238" s="129"/>
      <c r="G238" s="129"/>
      <c r="H238" s="129"/>
      <c r="I238" s="129"/>
      <c r="J238" s="129"/>
      <c r="K238" s="129"/>
      <c r="L238" s="129"/>
      <c r="M238" s="129"/>
      <c r="N238" s="129"/>
      <c r="O238" s="129"/>
      <c r="P238" s="129"/>
      <c r="Q238" s="129"/>
      <c r="R238" s="129"/>
      <c r="S238" s="129"/>
      <c r="T238" s="129"/>
      <c r="U238" s="129"/>
      <c r="V238" s="129"/>
      <c r="W238" s="129"/>
      <c r="X238" s="129"/>
      <c r="Y238" s="129"/>
      <c r="Z238" s="129"/>
    </row>
    <row r="239">
      <c r="A239" s="129"/>
      <c r="B239" s="129"/>
      <c r="C239" s="147"/>
      <c r="D239" s="129"/>
      <c r="E239" s="129"/>
      <c r="F239" s="129"/>
      <c r="G239" s="129"/>
      <c r="H239" s="129"/>
      <c r="I239" s="129"/>
      <c r="J239" s="129"/>
      <c r="K239" s="129"/>
      <c r="L239" s="129"/>
      <c r="M239" s="129"/>
      <c r="N239" s="129"/>
      <c r="O239" s="129"/>
      <c r="P239" s="129"/>
      <c r="Q239" s="129"/>
      <c r="R239" s="129"/>
      <c r="S239" s="129"/>
      <c r="T239" s="129"/>
      <c r="U239" s="129"/>
      <c r="V239" s="129"/>
      <c r="W239" s="129"/>
      <c r="X239" s="129"/>
      <c r="Y239" s="129"/>
      <c r="Z239" s="129"/>
    </row>
    <row r="240">
      <c r="A240" s="129"/>
      <c r="B240" s="129"/>
      <c r="C240" s="147"/>
      <c r="D240" s="129"/>
      <c r="E240" s="129"/>
      <c r="F240" s="129"/>
      <c r="G240" s="129"/>
      <c r="H240" s="129"/>
      <c r="I240" s="129"/>
      <c r="J240" s="129"/>
      <c r="K240" s="129"/>
      <c r="L240" s="129"/>
      <c r="M240" s="129"/>
      <c r="N240" s="129"/>
      <c r="O240" s="129"/>
      <c r="P240" s="129"/>
      <c r="Q240" s="129"/>
      <c r="R240" s="129"/>
      <c r="S240" s="129"/>
      <c r="T240" s="129"/>
      <c r="U240" s="129"/>
      <c r="V240" s="129"/>
      <c r="W240" s="129"/>
      <c r="X240" s="129"/>
      <c r="Y240" s="129"/>
      <c r="Z240" s="129"/>
    </row>
    <row r="241">
      <c r="A241" s="129"/>
      <c r="B241" s="129"/>
      <c r="C241" s="147"/>
      <c r="D241" s="129"/>
      <c r="E241" s="129"/>
      <c r="F241" s="129"/>
      <c r="G241" s="129"/>
      <c r="H241" s="129"/>
      <c r="I241" s="129"/>
      <c r="J241" s="129"/>
      <c r="K241" s="129"/>
      <c r="L241" s="129"/>
      <c r="M241" s="129"/>
      <c r="N241" s="129"/>
      <c r="O241" s="129"/>
      <c r="P241" s="129"/>
      <c r="Q241" s="129"/>
      <c r="R241" s="129"/>
      <c r="S241" s="129"/>
      <c r="T241" s="129"/>
      <c r="U241" s="129"/>
      <c r="V241" s="129"/>
      <c r="W241" s="129"/>
      <c r="X241" s="129"/>
      <c r="Y241" s="129"/>
      <c r="Z241" s="129"/>
    </row>
    <row r="242">
      <c r="A242" s="129"/>
      <c r="B242" s="129"/>
      <c r="C242" s="147"/>
      <c r="D242" s="129"/>
      <c r="E242" s="129"/>
      <c r="F242" s="129"/>
      <c r="G242" s="129"/>
      <c r="H242" s="129"/>
      <c r="I242" s="129"/>
      <c r="J242" s="129"/>
      <c r="K242" s="129"/>
      <c r="L242" s="129"/>
      <c r="M242" s="129"/>
      <c r="N242" s="129"/>
      <c r="O242" s="129"/>
      <c r="P242" s="129"/>
      <c r="Q242" s="129"/>
      <c r="R242" s="129"/>
      <c r="S242" s="129"/>
      <c r="T242" s="129"/>
      <c r="U242" s="129"/>
      <c r="V242" s="129"/>
      <c r="W242" s="129"/>
      <c r="X242" s="129"/>
      <c r="Y242" s="129"/>
      <c r="Z242" s="129"/>
    </row>
    <row r="243">
      <c r="A243" s="129"/>
      <c r="B243" s="129"/>
      <c r="C243" s="147"/>
      <c r="D243" s="129"/>
      <c r="E243" s="129"/>
      <c r="F243" s="129"/>
      <c r="G243" s="129"/>
      <c r="H243" s="129"/>
      <c r="I243" s="129"/>
      <c r="J243" s="129"/>
      <c r="K243" s="129"/>
      <c r="L243" s="129"/>
      <c r="M243" s="129"/>
      <c r="N243" s="129"/>
      <c r="O243" s="129"/>
      <c r="P243" s="129"/>
      <c r="Q243" s="129"/>
      <c r="R243" s="129"/>
      <c r="S243" s="129"/>
      <c r="T243" s="129"/>
      <c r="U243" s="129"/>
      <c r="V243" s="129"/>
      <c r="W243" s="129"/>
      <c r="X243" s="129"/>
      <c r="Y243" s="129"/>
      <c r="Z243" s="129"/>
    </row>
    <row r="244">
      <c r="A244" s="129"/>
      <c r="B244" s="129"/>
      <c r="C244" s="147"/>
      <c r="D244" s="129"/>
      <c r="E244" s="129"/>
      <c r="F244" s="129"/>
      <c r="G244" s="129"/>
      <c r="H244" s="129"/>
      <c r="I244" s="129"/>
      <c r="J244" s="129"/>
      <c r="K244" s="129"/>
      <c r="L244" s="129"/>
      <c r="M244" s="129"/>
      <c r="N244" s="129"/>
      <c r="O244" s="129"/>
      <c r="P244" s="129"/>
      <c r="Q244" s="129"/>
      <c r="R244" s="129"/>
      <c r="S244" s="129"/>
      <c r="T244" s="129"/>
      <c r="U244" s="129"/>
      <c r="V244" s="129"/>
      <c r="W244" s="129"/>
      <c r="X244" s="129"/>
      <c r="Y244" s="129"/>
      <c r="Z244" s="129"/>
    </row>
    <row r="245">
      <c r="A245" s="129"/>
      <c r="B245" s="129"/>
      <c r="C245" s="147"/>
      <c r="D245" s="129"/>
      <c r="E245" s="129"/>
      <c r="F245" s="129"/>
      <c r="G245" s="129"/>
      <c r="H245" s="129"/>
      <c r="I245" s="129"/>
      <c r="J245" s="129"/>
      <c r="K245" s="129"/>
      <c r="L245" s="129"/>
      <c r="M245" s="129"/>
      <c r="N245" s="129"/>
      <c r="O245" s="129"/>
      <c r="P245" s="129"/>
      <c r="Q245" s="129"/>
      <c r="R245" s="129"/>
      <c r="S245" s="129"/>
      <c r="T245" s="129"/>
      <c r="U245" s="129"/>
      <c r="V245" s="129"/>
      <c r="W245" s="129"/>
      <c r="X245" s="129"/>
      <c r="Y245" s="129"/>
      <c r="Z245" s="129"/>
    </row>
    <row r="246">
      <c r="A246" s="129"/>
      <c r="B246" s="129"/>
      <c r="C246" s="147"/>
      <c r="D246" s="129"/>
      <c r="E246" s="129"/>
      <c r="F246" s="129"/>
      <c r="G246" s="129"/>
      <c r="H246" s="129"/>
      <c r="I246" s="129"/>
      <c r="J246" s="129"/>
      <c r="K246" s="129"/>
      <c r="L246" s="129"/>
      <c r="M246" s="129"/>
      <c r="N246" s="129"/>
      <c r="O246" s="129"/>
      <c r="P246" s="129"/>
      <c r="Q246" s="129"/>
      <c r="R246" s="129"/>
      <c r="S246" s="129"/>
      <c r="T246" s="129"/>
      <c r="U246" s="129"/>
      <c r="V246" s="129"/>
      <c r="W246" s="129"/>
      <c r="X246" s="129"/>
      <c r="Y246" s="129"/>
      <c r="Z246" s="129"/>
    </row>
    <row r="247">
      <c r="A247" s="129"/>
      <c r="B247" s="129"/>
      <c r="C247" s="147"/>
      <c r="D247" s="129"/>
      <c r="E247" s="129"/>
      <c r="F247" s="129"/>
      <c r="G247" s="129"/>
      <c r="H247" s="129"/>
      <c r="I247" s="129"/>
      <c r="J247" s="129"/>
      <c r="K247" s="129"/>
      <c r="L247" s="129"/>
      <c r="M247" s="129"/>
      <c r="N247" s="129"/>
      <c r="O247" s="129"/>
      <c r="P247" s="129"/>
      <c r="Q247" s="129"/>
      <c r="R247" s="129"/>
      <c r="S247" s="129"/>
      <c r="T247" s="129"/>
      <c r="U247" s="129"/>
      <c r="V247" s="129"/>
      <c r="W247" s="129"/>
      <c r="X247" s="129"/>
      <c r="Y247" s="129"/>
      <c r="Z247" s="129"/>
    </row>
    <row r="248">
      <c r="A248" s="129"/>
      <c r="B248" s="129"/>
      <c r="C248" s="147"/>
      <c r="D248" s="129"/>
      <c r="E248" s="129"/>
      <c r="F248" s="129"/>
      <c r="G248" s="129"/>
      <c r="H248" s="129"/>
      <c r="I248" s="129"/>
      <c r="J248" s="129"/>
      <c r="K248" s="129"/>
      <c r="L248" s="129"/>
      <c r="M248" s="129"/>
      <c r="N248" s="129"/>
      <c r="O248" s="129"/>
      <c r="P248" s="129"/>
      <c r="Q248" s="129"/>
      <c r="R248" s="129"/>
      <c r="S248" s="129"/>
      <c r="T248" s="129"/>
      <c r="U248" s="129"/>
      <c r="V248" s="129"/>
      <c r="W248" s="129"/>
      <c r="X248" s="129"/>
      <c r="Y248" s="129"/>
      <c r="Z248" s="129"/>
    </row>
    <row r="249">
      <c r="A249" s="129"/>
      <c r="B249" s="129"/>
      <c r="C249" s="147"/>
      <c r="D249" s="129"/>
      <c r="E249" s="129"/>
      <c r="F249" s="129"/>
      <c r="G249" s="129"/>
      <c r="H249" s="129"/>
      <c r="I249" s="129"/>
      <c r="J249" s="129"/>
      <c r="K249" s="129"/>
      <c r="L249" s="129"/>
      <c r="M249" s="129"/>
      <c r="N249" s="129"/>
      <c r="O249" s="129"/>
      <c r="P249" s="129"/>
      <c r="Q249" s="129"/>
      <c r="R249" s="129"/>
      <c r="S249" s="129"/>
      <c r="T249" s="129"/>
      <c r="U249" s="129"/>
      <c r="V249" s="129"/>
      <c r="W249" s="129"/>
      <c r="X249" s="129"/>
      <c r="Y249" s="129"/>
      <c r="Z249" s="129"/>
    </row>
    <row r="250">
      <c r="A250" s="129"/>
      <c r="B250" s="129"/>
      <c r="C250" s="147"/>
      <c r="D250" s="129"/>
      <c r="E250" s="129"/>
      <c r="F250" s="129"/>
      <c r="G250" s="129"/>
      <c r="H250" s="129"/>
      <c r="I250" s="129"/>
      <c r="J250" s="129"/>
      <c r="K250" s="129"/>
      <c r="L250" s="129"/>
      <c r="M250" s="129"/>
      <c r="N250" s="129"/>
      <c r="O250" s="129"/>
      <c r="P250" s="129"/>
      <c r="Q250" s="129"/>
      <c r="R250" s="129"/>
      <c r="S250" s="129"/>
      <c r="T250" s="129"/>
      <c r="U250" s="129"/>
      <c r="V250" s="129"/>
      <c r="W250" s="129"/>
      <c r="X250" s="129"/>
      <c r="Y250" s="129"/>
      <c r="Z250" s="129"/>
    </row>
    <row r="251">
      <c r="A251" s="129"/>
      <c r="B251" s="129"/>
      <c r="C251" s="147"/>
      <c r="D251" s="129"/>
      <c r="E251" s="129"/>
      <c r="F251" s="129"/>
      <c r="G251" s="129"/>
      <c r="H251" s="129"/>
      <c r="I251" s="129"/>
      <c r="J251" s="129"/>
      <c r="K251" s="129"/>
      <c r="L251" s="129"/>
      <c r="M251" s="129"/>
      <c r="N251" s="129"/>
      <c r="O251" s="129"/>
      <c r="P251" s="129"/>
      <c r="Q251" s="129"/>
      <c r="R251" s="129"/>
      <c r="S251" s="129"/>
      <c r="T251" s="129"/>
      <c r="U251" s="129"/>
      <c r="V251" s="129"/>
      <c r="W251" s="129"/>
      <c r="X251" s="129"/>
      <c r="Y251" s="129"/>
      <c r="Z251" s="129"/>
    </row>
    <row r="252">
      <c r="A252" s="129"/>
      <c r="B252" s="129"/>
      <c r="C252" s="147"/>
      <c r="D252" s="129"/>
      <c r="E252" s="129"/>
      <c r="F252" s="129"/>
      <c r="G252" s="129"/>
      <c r="H252" s="129"/>
      <c r="I252" s="129"/>
      <c r="J252" s="129"/>
      <c r="K252" s="129"/>
      <c r="L252" s="129"/>
      <c r="M252" s="129"/>
      <c r="N252" s="129"/>
      <c r="O252" s="129"/>
      <c r="P252" s="129"/>
      <c r="Q252" s="129"/>
      <c r="R252" s="129"/>
      <c r="S252" s="129"/>
      <c r="T252" s="129"/>
      <c r="U252" s="129"/>
      <c r="V252" s="129"/>
      <c r="W252" s="129"/>
      <c r="X252" s="129"/>
      <c r="Y252" s="129"/>
      <c r="Z252" s="129"/>
    </row>
    <row r="253">
      <c r="A253" s="129"/>
      <c r="B253" s="129"/>
      <c r="C253" s="147"/>
      <c r="D253" s="129"/>
      <c r="E253" s="129"/>
      <c r="F253" s="129"/>
      <c r="G253" s="129"/>
      <c r="H253" s="129"/>
      <c r="I253" s="129"/>
      <c r="J253" s="129"/>
      <c r="K253" s="129"/>
      <c r="L253" s="129"/>
      <c r="M253" s="129"/>
      <c r="N253" s="129"/>
      <c r="O253" s="129"/>
      <c r="P253" s="129"/>
      <c r="Q253" s="129"/>
      <c r="R253" s="129"/>
      <c r="S253" s="129"/>
      <c r="T253" s="129"/>
      <c r="U253" s="129"/>
      <c r="V253" s="129"/>
      <c r="W253" s="129"/>
      <c r="X253" s="129"/>
      <c r="Y253" s="129"/>
      <c r="Z253" s="129"/>
    </row>
    <row r="254">
      <c r="A254" s="129"/>
      <c r="B254" s="129"/>
      <c r="C254" s="147"/>
      <c r="D254" s="129"/>
      <c r="E254" s="129"/>
      <c r="F254" s="129"/>
      <c r="G254" s="129"/>
      <c r="H254" s="129"/>
      <c r="I254" s="129"/>
      <c r="J254" s="129"/>
      <c r="K254" s="129"/>
      <c r="L254" s="129"/>
      <c r="M254" s="129"/>
      <c r="N254" s="129"/>
      <c r="O254" s="129"/>
      <c r="P254" s="129"/>
      <c r="Q254" s="129"/>
      <c r="R254" s="129"/>
      <c r="S254" s="129"/>
      <c r="T254" s="129"/>
      <c r="U254" s="129"/>
      <c r="V254" s="129"/>
      <c r="W254" s="129"/>
      <c r="X254" s="129"/>
      <c r="Y254" s="129"/>
      <c r="Z254" s="129"/>
    </row>
    <row r="255">
      <c r="A255" s="129"/>
      <c r="B255" s="129"/>
      <c r="C255" s="147"/>
      <c r="D255" s="129"/>
      <c r="E255" s="129"/>
      <c r="F255" s="129"/>
      <c r="G255" s="129"/>
      <c r="H255" s="129"/>
      <c r="I255" s="129"/>
      <c r="J255" s="129"/>
      <c r="K255" s="129"/>
      <c r="L255" s="129"/>
      <c r="M255" s="129"/>
      <c r="N255" s="129"/>
      <c r="O255" s="129"/>
      <c r="P255" s="129"/>
      <c r="Q255" s="129"/>
      <c r="R255" s="129"/>
      <c r="S255" s="129"/>
      <c r="T255" s="129"/>
      <c r="U255" s="129"/>
      <c r="V255" s="129"/>
      <c r="W255" s="129"/>
      <c r="X255" s="129"/>
      <c r="Y255" s="129"/>
      <c r="Z255" s="129"/>
    </row>
    <row r="256">
      <c r="A256" s="129"/>
      <c r="B256" s="129"/>
      <c r="C256" s="147"/>
      <c r="D256" s="129"/>
      <c r="E256" s="129"/>
      <c r="F256" s="129"/>
      <c r="G256" s="129"/>
      <c r="H256" s="129"/>
      <c r="I256" s="129"/>
      <c r="J256" s="129"/>
      <c r="K256" s="129"/>
      <c r="L256" s="129"/>
      <c r="M256" s="129"/>
      <c r="N256" s="129"/>
      <c r="O256" s="129"/>
      <c r="P256" s="129"/>
      <c r="Q256" s="129"/>
      <c r="R256" s="129"/>
      <c r="S256" s="129"/>
      <c r="T256" s="129"/>
      <c r="U256" s="129"/>
      <c r="V256" s="129"/>
      <c r="W256" s="129"/>
      <c r="X256" s="129"/>
      <c r="Y256" s="129"/>
      <c r="Z256" s="129"/>
    </row>
    <row r="257">
      <c r="A257" s="129"/>
      <c r="B257" s="129"/>
      <c r="C257" s="147"/>
      <c r="D257" s="129"/>
      <c r="E257" s="129"/>
      <c r="F257" s="129"/>
      <c r="G257" s="129"/>
      <c r="H257" s="129"/>
      <c r="I257" s="129"/>
      <c r="J257" s="129"/>
      <c r="K257" s="129"/>
      <c r="L257" s="129"/>
      <c r="M257" s="129"/>
      <c r="N257" s="129"/>
      <c r="O257" s="129"/>
      <c r="P257" s="129"/>
      <c r="Q257" s="129"/>
      <c r="R257" s="129"/>
      <c r="S257" s="129"/>
      <c r="T257" s="129"/>
      <c r="U257" s="129"/>
      <c r="V257" s="129"/>
      <c r="W257" s="129"/>
      <c r="X257" s="129"/>
      <c r="Y257" s="129"/>
      <c r="Z257" s="129"/>
    </row>
    <row r="258">
      <c r="A258" s="129"/>
      <c r="B258" s="129"/>
      <c r="C258" s="147"/>
      <c r="D258" s="129"/>
      <c r="E258" s="129"/>
      <c r="F258" s="129"/>
      <c r="G258" s="129"/>
      <c r="H258" s="129"/>
      <c r="I258" s="129"/>
      <c r="J258" s="129"/>
      <c r="K258" s="129"/>
      <c r="L258" s="129"/>
      <c r="M258" s="129"/>
      <c r="N258" s="129"/>
      <c r="O258" s="129"/>
      <c r="P258" s="129"/>
      <c r="Q258" s="129"/>
      <c r="R258" s="129"/>
      <c r="S258" s="129"/>
      <c r="T258" s="129"/>
      <c r="U258" s="129"/>
      <c r="V258" s="129"/>
      <c r="W258" s="129"/>
      <c r="X258" s="129"/>
      <c r="Y258" s="129"/>
      <c r="Z258" s="129"/>
    </row>
    <row r="259">
      <c r="A259" s="129"/>
      <c r="B259" s="129"/>
      <c r="C259" s="147"/>
      <c r="D259" s="129"/>
      <c r="E259" s="129"/>
      <c r="F259" s="129"/>
      <c r="G259" s="129"/>
      <c r="H259" s="129"/>
      <c r="I259" s="129"/>
      <c r="J259" s="129"/>
      <c r="K259" s="129"/>
      <c r="L259" s="129"/>
      <c r="M259" s="129"/>
      <c r="N259" s="129"/>
      <c r="O259" s="129"/>
      <c r="P259" s="129"/>
      <c r="Q259" s="129"/>
      <c r="R259" s="129"/>
      <c r="S259" s="129"/>
      <c r="T259" s="129"/>
      <c r="U259" s="129"/>
      <c r="V259" s="129"/>
      <c r="W259" s="129"/>
      <c r="X259" s="129"/>
      <c r="Y259" s="129"/>
      <c r="Z259" s="129"/>
    </row>
    <row r="260">
      <c r="A260" s="129"/>
      <c r="B260" s="129"/>
      <c r="C260" s="147"/>
      <c r="D260" s="129"/>
      <c r="E260" s="129"/>
      <c r="F260" s="129"/>
      <c r="G260" s="129"/>
      <c r="H260" s="129"/>
      <c r="I260" s="129"/>
      <c r="J260" s="129"/>
      <c r="K260" s="129"/>
      <c r="L260" s="129"/>
      <c r="M260" s="129"/>
      <c r="N260" s="129"/>
      <c r="O260" s="129"/>
      <c r="P260" s="129"/>
      <c r="Q260" s="129"/>
      <c r="R260" s="129"/>
      <c r="S260" s="129"/>
      <c r="T260" s="129"/>
      <c r="U260" s="129"/>
      <c r="V260" s="129"/>
      <c r="W260" s="129"/>
      <c r="X260" s="129"/>
      <c r="Y260" s="129"/>
      <c r="Z260" s="129"/>
    </row>
    <row r="261">
      <c r="A261" s="129"/>
      <c r="B261" s="129"/>
      <c r="C261" s="147"/>
      <c r="D261" s="129"/>
      <c r="E261" s="129"/>
      <c r="F261" s="129"/>
      <c r="G261" s="129"/>
      <c r="H261" s="129"/>
      <c r="I261" s="129"/>
      <c r="J261" s="129"/>
      <c r="K261" s="129"/>
      <c r="L261" s="129"/>
      <c r="M261" s="129"/>
      <c r="N261" s="129"/>
      <c r="O261" s="129"/>
      <c r="P261" s="129"/>
      <c r="Q261" s="129"/>
      <c r="R261" s="129"/>
      <c r="S261" s="129"/>
      <c r="T261" s="129"/>
      <c r="U261" s="129"/>
      <c r="V261" s="129"/>
      <c r="W261" s="129"/>
      <c r="X261" s="129"/>
      <c r="Y261" s="129"/>
      <c r="Z261" s="129"/>
    </row>
    <row r="262">
      <c r="A262" s="129"/>
      <c r="B262" s="129"/>
      <c r="C262" s="147"/>
      <c r="D262" s="129"/>
      <c r="E262" s="129"/>
      <c r="F262" s="129"/>
      <c r="G262" s="129"/>
      <c r="H262" s="129"/>
      <c r="I262" s="129"/>
      <c r="J262" s="129"/>
      <c r="K262" s="129"/>
      <c r="L262" s="129"/>
      <c r="M262" s="129"/>
      <c r="N262" s="129"/>
      <c r="O262" s="129"/>
      <c r="P262" s="129"/>
      <c r="Q262" s="129"/>
      <c r="R262" s="129"/>
      <c r="S262" s="129"/>
      <c r="T262" s="129"/>
      <c r="U262" s="129"/>
      <c r="V262" s="129"/>
      <c r="W262" s="129"/>
      <c r="X262" s="129"/>
      <c r="Y262" s="129"/>
      <c r="Z262" s="129"/>
    </row>
    <row r="263">
      <c r="A263" s="129"/>
      <c r="B263" s="129"/>
      <c r="C263" s="147"/>
      <c r="D263" s="129"/>
      <c r="E263" s="129"/>
      <c r="F263" s="129"/>
      <c r="G263" s="129"/>
      <c r="H263" s="129"/>
      <c r="I263" s="129"/>
      <c r="J263" s="129"/>
      <c r="K263" s="129"/>
      <c r="L263" s="129"/>
      <c r="M263" s="129"/>
      <c r="N263" s="129"/>
      <c r="O263" s="129"/>
      <c r="P263" s="129"/>
      <c r="Q263" s="129"/>
      <c r="R263" s="129"/>
      <c r="S263" s="129"/>
      <c r="T263" s="129"/>
      <c r="U263" s="129"/>
      <c r="V263" s="129"/>
      <c r="W263" s="129"/>
      <c r="X263" s="129"/>
      <c r="Y263" s="129"/>
      <c r="Z263" s="129"/>
    </row>
    <row r="264">
      <c r="A264" s="129"/>
      <c r="B264" s="129"/>
      <c r="C264" s="147"/>
      <c r="D264" s="129"/>
      <c r="E264" s="129"/>
      <c r="F264" s="129"/>
      <c r="G264" s="129"/>
      <c r="H264" s="129"/>
      <c r="I264" s="129"/>
      <c r="J264" s="129"/>
      <c r="K264" s="129"/>
      <c r="L264" s="129"/>
      <c r="M264" s="129"/>
      <c r="N264" s="129"/>
      <c r="O264" s="129"/>
      <c r="P264" s="129"/>
      <c r="Q264" s="129"/>
      <c r="R264" s="129"/>
      <c r="S264" s="129"/>
      <c r="T264" s="129"/>
      <c r="U264" s="129"/>
      <c r="V264" s="129"/>
      <c r="W264" s="129"/>
      <c r="X264" s="129"/>
      <c r="Y264" s="129"/>
      <c r="Z264" s="129"/>
    </row>
    <row r="265">
      <c r="A265" s="129"/>
      <c r="B265" s="129"/>
      <c r="C265" s="147"/>
      <c r="D265" s="129"/>
      <c r="E265" s="129"/>
      <c r="F265" s="129"/>
      <c r="G265" s="129"/>
      <c r="H265" s="129"/>
      <c r="I265" s="129"/>
      <c r="J265" s="129"/>
      <c r="K265" s="129"/>
      <c r="L265" s="129"/>
      <c r="M265" s="129"/>
      <c r="N265" s="129"/>
      <c r="O265" s="129"/>
      <c r="P265" s="129"/>
      <c r="Q265" s="129"/>
      <c r="R265" s="129"/>
      <c r="S265" s="129"/>
      <c r="T265" s="129"/>
      <c r="U265" s="129"/>
      <c r="V265" s="129"/>
      <c r="W265" s="129"/>
      <c r="X265" s="129"/>
      <c r="Y265" s="129"/>
      <c r="Z265" s="129"/>
    </row>
    <row r="266">
      <c r="A266" s="129"/>
      <c r="B266" s="129"/>
      <c r="C266" s="147"/>
      <c r="D266" s="129"/>
      <c r="E266" s="129"/>
      <c r="F266" s="129"/>
      <c r="G266" s="129"/>
      <c r="H266" s="129"/>
      <c r="I266" s="129"/>
      <c r="J266" s="129"/>
      <c r="K266" s="129"/>
      <c r="L266" s="129"/>
      <c r="M266" s="129"/>
      <c r="N266" s="129"/>
      <c r="O266" s="129"/>
      <c r="P266" s="129"/>
      <c r="Q266" s="129"/>
      <c r="R266" s="129"/>
      <c r="S266" s="129"/>
      <c r="T266" s="129"/>
      <c r="U266" s="129"/>
      <c r="V266" s="129"/>
      <c r="W266" s="129"/>
      <c r="X266" s="129"/>
      <c r="Y266" s="129"/>
      <c r="Z266" s="129"/>
    </row>
    <row r="267">
      <c r="A267" s="129"/>
      <c r="B267" s="129"/>
      <c r="C267" s="147"/>
      <c r="D267" s="129"/>
      <c r="E267" s="129"/>
      <c r="F267" s="129"/>
      <c r="G267" s="129"/>
      <c r="H267" s="129"/>
      <c r="I267" s="129"/>
      <c r="J267" s="129"/>
      <c r="K267" s="129"/>
      <c r="L267" s="129"/>
      <c r="M267" s="129"/>
      <c r="N267" s="129"/>
      <c r="O267" s="129"/>
      <c r="P267" s="129"/>
      <c r="Q267" s="129"/>
      <c r="R267" s="129"/>
      <c r="S267" s="129"/>
      <c r="T267" s="129"/>
      <c r="U267" s="129"/>
      <c r="V267" s="129"/>
      <c r="W267" s="129"/>
      <c r="X267" s="129"/>
      <c r="Y267" s="129"/>
      <c r="Z267" s="129"/>
    </row>
    <row r="268">
      <c r="A268" s="129"/>
      <c r="B268" s="129"/>
      <c r="C268" s="147"/>
      <c r="D268" s="129"/>
      <c r="E268" s="129"/>
      <c r="F268" s="129"/>
      <c r="G268" s="129"/>
      <c r="H268" s="129"/>
      <c r="I268" s="129"/>
      <c r="J268" s="129"/>
      <c r="K268" s="129"/>
      <c r="L268" s="129"/>
      <c r="M268" s="129"/>
      <c r="N268" s="129"/>
      <c r="O268" s="129"/>
      <c r="P268" s="129"/>
      <c r="Q268" s="129"/>
      <c r="R268" s="129"/>
      <c r="S268" s="129"/>
      <c r="T268" s="129"/>
      <c r="U268" s="129"/>
      <c r="V268" s="129"/>
      <c r="W268" s="129"/>
      <c r="X268" s="129"/>
      <c r="Y268" s="129"/>
      <c r="Z268" s="129"/>
    </row>
    <row r="269">
      <c r="A269" s="129"/>
      <c r="B269" s="129"/>
      <c r="C269" s="147"/>
      <c r="D269" s="129"/>
      <c r="E269" s="129"/>
      <c r="F269" s="129"/>
      <c r="G269" s="129"/>
      <c r="H269" s="129"/>
      <c r="I269" s="129"/>
      <c r="J269" s="129"/>
      <c r="K269" s="129"/>
      <c r="L269" s="129"/>
      <c r="M269" s="129"/>
      <c r="N269" s="129"/>
      <c r="O269" s="129"/>
      <c r="P269" s="129"/>
      <c r="Q269" s="129"/>
      <c r="R269" s="129"/>
      <c r="S269" s="129"/>
      <c r="T269" s="129"/>
      <c r="U269" s="129"/>
      <c r="V269" s="129"/>
      <c r="W269" s="129"/>
      <c r="X269" s="129"/>
      <c r="Y269" s="129"/>
      <c r="Z269" s="129"/>
    </row>
    <row r="270">
      <c r="A270" s="129"/>
      <c r="B270" s="129"/>
      <c r="C270" s="147"/>
      <c r="D270" s="129"/>
      <c r="E270" s="129"/>
      <c r="F270" s="129"/>
      <c r="G270" s="129"/>
      <c r="H270" s="129"/>
      <c r="I270" s="129"/>
      <c r="J270" s="129"/>
      <c r="K270" s="129"/>
      <c r="L270" s="129"/>
      <c r="M270" s="129"/>
      <c r="N270" s="129"/>
      <c r="O270" s="129"/>
      <c r="P270" s="129"/>
      <c r="Q270" s="129"/>
      <c r="R270" s="129"/>
      <c r="S270" s="129"/>
      <c r="T270" s="129"/>
      <c r="U270" s="129"/>
      <c r="V270" s="129"/>
      <c r="W270" s="129"/>
      <c r="X270" s="129"/>
      <c r="Y270" s="129"/>
      <c r="Z270" s="129"/>
    </row>
    <row r="271">
      <c r="A271" s="129"/>
      <c r="B271" s="129"/>
      <c r="C271" s="147"/>
      <c r="D271" s="129"/>
      <c r="E271" s="129"/>
      <c r="F271" s="129"/>
      <c r="G271" s="129"/>
      <c r="H271" s="129"/>
      <c r="I271" s="129"/>
      <c r="J271" s="129"/>
      <c r="K271" s="129"/>
      <c r="L271" s="129"/>
      <c r="M271" s="129"/>
      <c r="N271" s="129"/>
      <c r="O271" s="129"/>
      <c r="P271" s="129"/>
      <c r="Q271" s="129"/>
      <c r="R271" s="129"/>
      <c r="S271" s="129"/>
      <c r="T271" s="129"/>
      <c r="U271" s="129"/>
      <c r="V271" s="129"/>
      <c r="W271" s="129"/>
      <c r="X271" s="129"/>
      <c r="Y271" s="129"/>
      <c r="Z271" s="129"/>
    </row>
    <row r="272">
      <c r="A272" s="129"/>
      <c r="B272" s="129"/>
      <c r="C272" s="147"/>
      <c r="D272" s="129"/>
      <c r="E272" s="129"/>
      <c r="F272" s="129"/>
      <c r="G272" s="129"/>
      <c r="H272" s="129"/>
      <c r="I272" s="129"/>
      <c r="J272" s="129"/>
      <c r="K272" s="129"/>
      <c r="L272" s="129"/>
      <c r="M272" s="129"/>
      <c r="N272" s="129"/>
      <c r="O272" s="129"/>
      <c r="P272" s="129"/>
      <c r="Q272" s="129"/>
      <c r="R272" s="129"/>
      <c r="S272" s="129"/>
      <c r="T272" s="129"/>
      <c r="U272" s="129"/>
      <c r="V272" s="129"/>
      <c r="W272" s="129"/>
      <c r="X272" s="129"/>
      <c r="Y272" s="129"/>
      <c r="Z272" s="129"/>
    </row>
    <row r="273">
      <c r="A273" s="129"/>
      <c r="B273" s="129"/>
      <c r="C273" s="147"/>
      <c r="D273" s="129"/>
      <c r="E273" s="129"/>
      <c r="F273" s="129"/>
      <c r="G273" s="129"/>
      <c r="H273" s="129"/>
      <c r="I273" s="129"/>
      <c r="J273" s="129"/>
      <c r="K273" s="129"/>
      <c r="L273" s="129"/>
      <c r="M273" s="129"/>
      <c r="N273" s="129"/>
      <c r="O273" s="129"/>
      <c r="P273" s="129"/>
      <c r="Q273" s="129"/>
      <c r="R273" s="129"/>
      <c r="S273" s="129"/>
      <c r="T273" s="129"/>
      <c r="U273" s="129"/>
      <c r="V273" s="129"/>
      <c r="W273" s="129"/>
      <c r="X273" s="129"/>
      <c r="Y273" s="129"/>
      <c r="Z273" s="129"/>
    </row>
    <row r="274">
      <c r="A274" s="129"/>
      <c r="B274" s="129"/>
      <c r="C274" s="147"/>
      <c r="D274" s="129"/>
      <c r="E274" s="129"/>
      <c r="F274" s="129"/>
      <c r="G274" s="129"/>
      <c r="H274" s="129"/>
      <c r="I274" s="129"/>
      <c r="J274" s="129"/>
      <c r="K274" s="129"/>
      <c r="L274" s="129"/>
      <c r="M274" s="129"/>
      <c r="N274" s="129"/>
      <c r="O274" s="129"/>
      <c r="P274" s="129"/>
      <c r="Q274" s="129"/>
      <c r="R274" s="129"/>
      <c r="S274" s="129"/>
      <c r="T274" s="129"/>
      <c r="U274" s="129"/>
      <c r="V274" s="129"/>
      <c r="W274" s="129"/>
      <c r="X274" s="129"/>
      <c r="Y274" s="129"/>
      <c r="Z274" s="129"/>
    </row>
    <row r="275">
      <c r="A275" s="129"/>
      <c r="B275" s="129"/>
      <c r="C275" s="147"/>
      <c r="D275" s="129"/>
      <c r="E275" s="129"/>
      <c r="F275" s="129"/>
      <c r="G275" s="129"/>
      <c r="H275" s="129"/>
      <c r="I275" s="129"/>
      <c r="J275" s="129"/>
      <c r="K275" s="129"/>
      <c r="L275" s="129"/>
      <c r="M275" s="129"/>
      <c r="N275" s="129"/>
      <c r="O275" s="129"/>
      <c r="P275" s="129"/>
      <c r="Q275" s="129"/>
      <c r="R275" s="129"/>
      <c r="S275" s="129"/>
      <c r="T275" s="129"/>
      <c r="U275" s="129"/>
      <c r="V275" s="129"/>
      <c r="W275" s="129"/>
      <c r="X275" s="129"/>
      <c r="Y275" s="129"/>
      <c r="Z275" s="129"/>
    </row>
    <row r="276">
      <c r="A276" s="129"/>
      <c r="B276" s="129"/>
      <c r="C276" s="147"/>
      <c r="D276" s="129"/>
      <c r="E276" s="129"/>
      <c r="F276" s="129"/>
      <c r="G276" s="129"/>
      <c r="H276" s="129"/>
      <c r="I276" s="129"/>
      <c r="J276" s="129"/>
      <c r="K276" s="129"/>
      <c r="L276" s="129"/>
      <c r="M276" s="129"/>
      <c r="N276" s="129"/>
      <c r="O276" s="129"/>
      <c r="P276" s="129"/>
      <c r="Q276" s="129"/>
      <c r="R276" s="129"/>
      <c r="S276" s="129"/>
      <c r="T276" s="129"/>
      <c r="U276" s="129"/>
      <c r="V276" s="129"/>
      <c r="W276" s="129"/>
      <c r="X276" s="129"/>
      <c r="Y276" s="129"/>
      <c r="Z276" s="129"/>
    </row>
    <row r="277">
      <c r="A277" s="129"/>
      <c r="B277" s="129"/>
      <c r="C277" s="147"/>
      <c r="D277" s="129"/>
      <c r="E277" s="129"/>
      <c r="F277" s="129"/>
      <c r="G277" s="129"/>
      <c r="H277" s="129"/>
      <c r="I277" s="129"/>
      <c r="J277" s="129"/>
      <c r="K277" s="129"/>
      <c r="L277" s="129"/>
      <c r="M277" s="129"/>
      <c r="N277" s="129"/>
      <c r="O277" s="129"/>
      <c r="P277" s="129"/>
      <c r="Q277" s="129"/>
      <c r="R277" s="129"/>
      <c r="S277" s="129"/>
      <c r="T277" s="129"/>
      <c r="U277" s="129"/>
      <c r="V277" s="129"/>
      <c r="W277" s="129"/>
      <c r="X277" s="129"/>
      <c r="Y277" s="129"/>
      <c r="Z277" s="129"/>
    </row>
    <row r="278">
      <c r="A278" s="129"/>
      <c r="B278" s="129"/>
      <c r="C278" s="147"/>
      <c r="D278" s="129"/>
      <c r="E278" s="129"/>
      <c r="F278" s="129"/>
      <c r="G278" s="129"/>
      <c r="H278" s="129"/>
      <c r="I278" s="129"/>
      <c r="J278" s="129"/>
      <c r="K278" s="129"/>
      <c r="L278" s="129"/>
      <c r="M278" s="129"/>
      <c r="N278" s="129"/>
      <c r="O278" s="129"/>
      <c r="P278" s="129"/>
      <c r="Q278" s="129"/>
      <c r="R278" s="129"/>
      <c r="S278" s="129"/>
      <c r="T278" s="129"/>
      <c r="U278" s="129"/>
      <c r="V278" s="129"/>
      <c r="W278" s="129"/>
      <c r="X278" s="129"/>
      <c r="Y278" s="129"/>
      <c r="Z278" s="129"/>
    </row>
    <row r="279">
      <c r="A279" s="129"/>
      <c r="B279" s="129"/>
      <c r="C279" s="147"/>
      <c r="D279" s="129"/>
      <c r="E279" s="129"/>
      <c r="F279" s="129"/>
      <c r="G279" s="129"/>
      <c r="H279" s="129"/>
      <c r="I279" s="129"/>
      <c r="J279" s="129"/>
      <c r="K279" s="129"/>
      <c r="L279" s="129"/>
      <c r="M279" s="129"/>
      <c r="N279" s="129"/>
      <c r="O279" s="129"/>
      <c r="P279" s="129"/>
      <c r="Q279" s="129"/>
      <c r="R279" s="129"/>
      <c r="S279" s="129"/>
      <c r="T279" s="129"/>
      <c r="U279" s="129"/>
      <c r="V279" s="129"/>
      <c r="W279" s="129"/>
      <c r="X279" s="129"/>
      <c r="Y279" s="129"/>
      <c r="Z279" s="129"/>
    </row>
    <row r="280">
      <c r="A280" s="129"/>
      <c r="B280" s="129"/>
      <c r="C280" s="147"/>
      <c r="D280" s="129"/>
      <c r="E280" s="129"/>
      <c r="F280" s="129"/>
      <c r="G280" s="129"/>
      <c r="H280" s="129"/>
      <c r="I280" s="129"/>
      <c r="J280" s="129"/>
      <c r="K280" s="129"/>
      <c r="L280" s="129"/>
      <c r="M280" s="129"/>
      <c r="N280" s="129"/>
      <c r="O280" s="129"/>
      <c r="P280" s="129"/>
      <c r="Q280" s="129"/>
      <c r="R280" s="129"/>
      <c r="S280" s="129"/>
      <c r="T280" s="129"/>
      <c r="U280" s="129"/>
      <c r="V280" s="129"/>
      <c r="W280" s="129"/>
      <c r="X280" s="129"/>
      <c r="Y280" s="129"/>
      <c r="Z280" s="129"/>
    </row>
    <row r="281">
      <c r="A281" s="129"/>
      <c r="B281" s="129"/>
      <c r="C281" s="147"/>
      <c r="D281" s="129"/>
      <c r="E281" s="129"/>
      <c r="F281" s="129"/>
      <c r="G281" s="129"/>
      <c r="H281" s="129"/>
      <c r="I281" s="129"/>
      <c r="J281" s="129"/>
      <c r="K281" s="129"/>
      <c r="L281" s="129"/>
      <c r="M281" s="129"/>
      <c r="N281" s="129"/>
      <c r="O281" s="129"/>
      <c r="P281" s="129"/>
      <c r="Q281" s="129"/>
      <c r="R281" s="129"/>
      <c r="S281" s="129"/>
      <c r="T281" s="129"/>
      <c r="U281" s="129"/>
      <c r="V281" s="129"/>
      <c r="W281" s="129"/>
      <c r="X281" s="129"/>
      <c r="Y281" s="129"/>
      <c r="Z281" s="129"/>
    </row>
    <row r="282">
      <c r="A282" s="129"/>
      <c r="B282" s="129"/>
      <c r="C282" s="147"/>
      <c r="D282" s="129"/>
      <c r="E282" s="129"/>
      <c r="F282" s="129"/>
      <c r="G282" s="129"/>
      <c r="H282" s="129"/>
      <c r="I282" s="129"/>
      <c r="J282" s="129"/>
      <c r="K282" s="129"/>
      <c r="L282" s="129"/>
      <c r="M282" s="129"/>
      <c r="N282" s="129"/>
      <c r="O282" s="129"/>
      <c r="P282" s="129"/>
      <c r="Q282" s="129"/>
      <c r="R282" s="129"/>
      <c r="S282" s="129"/>
      <c r="T282" s="129"/>
      <c r="U282" s="129"/>
      <c r="V282" s="129"/>
      <c r="W282" s="129"/>
      <c r="X282" s="129"/>
      <c r="Y282" s="129"/>
      <c r="Z282" s="129"/>
    </row>
    <row r="283">
      <c r="A283" s="129"/>
      <c r="B283" s="129"/>
      <c r="C283" s="147"/>
      <c r="D283" s="129"/>
      <c r="E283" s="129"/>
      <c r="F283" s="129"/>
      <c r="G283" s="129"/>
      <c r="H283" s="129"/>
      <c r="I283" s="129"/>
      <c r="J283" s="129"/>
      <c r="K283" s="129"/>
      <c r="L283" s="129"/>
      <c r="M283" s="129"/>
      <c r="N283" s="129"/>
      <c r="O283" s="129"/>
      <c r="P283" s="129"/>
      <c r="Q283" s="129"/>
      <c r="R283" s="129"/>
      <c r="S283" s="129"/>
      <c r="T283" s="129"/>
      <c r="U283" s="129"/>
      <c r="V283" s="129"/>
      <c r="W283" s="129"/>
      <c r="X283" s="129"/>
      <c r="Y283" s="129"/>
      <c r="Z283" s="129"/>
    </row>
    <row r="284">
      <c r="A284" s="129"/>
      <c r="B284" s="129"/>
      <c r="C284" s="147"/>
      <c r="D284" s="129"/>
      <c r="E284" s="129"/>
      <c r="F284" s="129"/>
      <c r="G284" s="129"/>
      <c r="H284" s="129"/>
      <c r="I284" s="129"/>
      <c r="J284" s="129"/>
      <c r="K284" s="129"/>
      <c r="L284" s="129"/>
      <c r="M284" s="129"/>
      <c r="N284" s="129"/>
      <c r="O284" s="129"/>
      <c r="P284" s="129"/>
      <c r="Q284" s="129"/>
      <c r="R284" s="129"/>
      <c r="S284" s="129"/>
      <c r="T284" s="129"/>
      <c r="U284" s="129"/>
      <c r="V284" s="129"/>
      <c r="W284" s="129"/>
      <c r="X284" s="129"/>
      <c r="Y284" s="129"/>
      <c r="Z284" s="129"/>
    </row>
    <row r="285">
      <c r="A285" s="129"/>
      <c r="B285" s="129"/>
      <c r="C285" s="147"/>
      <c r="D285" s="129"/>
      <c r="E285" s="129"/>
      <c r="F285" s="129"/>
      <c r="G285" s="129"/>
      <c r="H285" s="129"/>
      <c r="I285" s="129"/>
      <c r="J285" s="129"/>
      <c r="K285" s="129"/>
      <c r="L285" s="129"/>
      <c r="M285" s="129"/>
      <c r="N285" s="129"/>
      <c r="O285" s="129"/>
      <c r="P285" s="129"/>
      <c r="Q285" s="129"/>
      <c r="R285" s="129"/>
      <c r="S285" s="129"/>
      <c r="T285" s="129"/>
      <c r="U285" s="129"/>
      <c r="V285" s="129"/>
      <c r="W285" s="129"/>
      <c r="X285" s="129"/>
      <c r="Y285" s="129"/>
      <c r="Z285" s="129"/>
    </row>
    <row r="286">
      <c r="A286" s="129"/>
      <c r="B286" s="129"/>
      <c r="C286" s="147"/>
      <c r="D286" s="129"/>
      <c r="E286" s="129"/>
      <c r="F286" s="129"/>
      <c r="G286" s="129"/>
      <c r="H286" s="129"/>
      <c r="I286" s="129"/>
      <c r="J286" s="129"/>
      <c r="K286" s="129"/>
      <c r="L286" s="129"/>
      <c r="M286" s="129"/>
      <c r="N286" s="129"/>
      <c r="O286" s="129"/>
      <c r="P286" s="129"/>
      <c r="Q286" s="129"/>
      <c r="R286" s="129"/>
      <c r="S286" s="129"/>
      <c r="T286" s="129"/>
      <c r="U286" s="129"/>
      <c r="V286" s="129"/>
      <c r="W286" s="129"/>
      <c r="X286" s="129"/>
      <c r="Y286" s="129"/>
      <c r="Z286" s="129"/>
    </row>
    <row r="287">
      <c r="A287" s="129"/>
      <c r="B287" s="129"/>
      <c r="C287" s="147"/>
      <c r="D287" s="129"/>
      <c r="E287" s="129"/>
      <c r="F287" s="129"/>
      <c r="G287" s="129"/>
      <c r="H287" s="129"/>
      <c r="I287" s="129"/>
      <c r="J287" s="129"/>
      <c r="K287" s="129"/>
      <c r="L287" s="129"/>
      <c r="M287" s="129"/>
      <c r="N287" s="129"/>
      <c r="O287" s="129"/>
      <c r="P287" s="129"/>
      <c r="Q287" s="129"/>
      <c r="R287" s="129"/>
      <c r="S287" s="129"/>
      <c r="T287" s="129"/>
      <c r="U287" s="129"/>
      <c r="V287" s="129"/>
      <c r="W287" s="129"/>
      <c r="X287" s="129"/>
      <c r="Y287" s="129"/>
      <c r="Z287" s="129"/>
    </row>
    <row r="288">
      <c r="A288" s="129"/>
      <c r="B288" s="129"/>
      <c r="C288" s="147"/>
      <c r="D288" s="129"/>
      <c r="E288" s="129"/>
      <c r="F288" s="129"/>
      <c r="G288" s="129"/>
      <c r="H288" s="129"/>
      <c r="I288" s="129"/>
      <c r="J288" s="129"/>
      <c r="K288" s="129"/>
      <c r="L288" s="129"/>
      <c r="M288" s="129"/>
      <c r="N288" s="129"/>
      <c r="O288" s="129"/>
      <c r="P288" s="129"/>
      <c r="Q288" s="129"/>
      <c r="R288" s="129"/>
      <c r="S288" s="129"/>
      <c r="T288" s="129"/>
      <c r="U288" s="129"/>
      <c r="V288" s="129"/>
      <c r="W288" s="129"/>
      <c r="X288" s="129"/>
      <c r="Y288" s="129"/>
      <c r="Z288" s="129"/>
    </row>
    <row r="289">
      <c r="A289" s="129"/>
      <c r="B289" s="129"/>
      <c r="C289" s="147"/>
      <c r="D289" s="129"/>
      <c r="E289" s="129"/>
      <c r="F289" s="129"/>
      <c r="G289" s="129"/>
      <c r="H289" s="129"/>
      <c r="I289" s="129"/>
      <c r="J289" s="129"/>
      <c r="K289" s="129"/>
      <c r="L289" s="129"/>
      <c r="M289" s="129"/>
      <c r="N289" s="129"/>
      <c r="O289" s="129"/>
      <c r="P289" s="129"/>
      <c r="Q289" s="129"/>
      <c r="R289" s="129"/>
      <c r="S289" s="129"/>
      <c r="T289" s="129"/>
      <c r="U289" s="129"/>
      <c r="V289" s="129"/>
      <c r="W289" s="129"/>
      <c r="X289" s="129"/>
      <c r="Y289" s="129"/>
      <c r="Z289" s="129"/>
    </row>
    <row r="290">
      <c r="A290" s="129"/>
      <c r="B290" s="129"/>
      <c r="C290" s="147"/>
      <c r="D290" s="129"/>
      <c r="E290" s="129"/>
      <c r="F290" s="129"/>
      <c r="G290" s="129"/>
      <c r="H290" s="129"/>
      <c r="I290" s="129"/>
      <c r="J290" s="129"/>
      <c r="K290" s="129"/>
      <c r="L290" s="129"/>
      <c r="M290" s="129"/>
      <c r="N290" s="129"/>
      <c r="O290" s="129"/>
      <c r="P290" s="129"/>
      <c r="Q290" s="129"/>
      <c r="R290" s="129"/>
      <c r="S290" s="129"/>
      <c r="T290" s="129"/>
      <c r="U290" s="129"/>
      <c r="V290" s="129"/>
      <c r="W290" s="129"/>
      <c r="X290" s="129"/>
      <c r="Y290" s="129"/>
      <c r="Z290" s="129"/>
    </row>
    <row r="291">
      <c r="A291" s="129"/>
      <c r="B291" s="129"/>
      <c r="C291" s="147"/>
      <c r="D291" s="129"/>
      <c r="E291" s="129"/>
      <c r="F291" s="129"/>
      <c r="G291" s="129"/>
      <c r="H291" s="129"/>
      <c r="I291" s="129"/>
      <c r="J291" s="129"/>
      <c r="K291" s="129"/>
      <c r="L291" s="129"/>
      <c r="M291" s="129"/>
      <c r="N291" s="129"/>
      <c r="O291" s="129"/>
      <c r="P291" s="129"/>
      <c r="Q291" s="129"/>
      <c r="R291" s="129"/>
      <c r="S291" s="129"/>
      <c r="T291" s="129"/>
      <c r="U291" s="129"/>
      <c r="V291" s="129"/>
      <c r="W291" s="129"/>
      <c r="X291" s="129"/>
      <c r="Y291" s="129"/>
      <c r="Z291" s="129"/>
    </row>
    <row r="292">
      <c r="A292" s="129"/>
      <c r="B292" s="129"/>
      <c r="C292" s="147"/>
      <c r="D292" s="129"/>
      <c r="E292" s="129"/>
      <c r="F292" s="129"/>
      <c r="G292" s="129"/>
      <c r="H292" s="129"/>
      <c r="I292" s="129"/>
      <c r="J292" s="129"/>
      <c r="K292" s="129"/>
      <c r="L292" s="129"/>
      <c r="M292" s="129"/>
      <c r="N292" s="129"/>
      <c r="O292" s="129"/>
      <c r="P292" s="129"/>
      <c r="Q292" s="129"/>
      <c r="R292" s="129"/>
      <c r="S292" s="129"/>
      <c r="T292" s="129"/>
      <c r="U292" s="129"/>
      <c r="V292" s="129"/>
      <c r="W292" s="129"/>
      <c r="X292" s="129"/>
      <c r="Y292" s="129"/>
      <c r="Z292" s="129"/>
    </row>
    <row r="293">
      <c r="A293" s="129"/>
      <c r="B293" s="129"/>
      <c r="C293" s="147"/>
      <c r="D293" s="129"/>
      <c r="E293" s="129"/>
      <c r="F293" s="129"/>
      <c r="G293" s="129"/>
      <c r="H293" s="129"/>
      <c r="I293" s="129"/>
      <c r="J293" s="129"/>
      <c r="K293" s="129"/>
      <c r="L293" s="129"/>
      <c r="M293" s="129"/>
      <c r="N293" s="129"/>
      <c r="O293" s="129"/>
      <c r="P293" s="129"/>
      <c r="Q293" s="129"/>
      <c r="R293" s="129"/>
      <c r="S293" s="129"/>
      <c r="T293" s="129"/>
      <c r="U293" s="129"/>
      <c r="V293" s="129"/>
      <c r="W293" s="129"/>
      <c r="X293" s="129"/>
      <c r="Y293" s="129"/>
      <c r="Z293" s="129"/>
    </row>
    <row r="294">
      <c r="A294" s="129"/>
      <c r="B294" s="129"/>
      <c r="C294" s="147"/>
      <c r="D294" s="12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row>
    <row r="295">
      <c r="A295" s="129"/>
      <c r="B295" s="129"/>
      <c r="C295" s="147"/>
      <c r="D295" s="129"/>
      <c r="E295" s="129"/>
      <c r="F295" s="129"/>
      <c r="G295" s="129"/>
      <c r="H295" s="129"/>
      <c r="I295" s="129"/>
      <c r="J295" s="129"/>
      <c r="K295" s="129"/>
      <c r="L295" s="129"/>
      <c r="M295" s="129"/>
      <c r="N295" s="129"/>
      <c r="O295" s="129"/>
      <c r="P295" s="129"/>
      <c r="Q295" s="129"/>
      <c r="R295" s="129"/>
      <c r="S295" s="129"/>
      <c r="T295" s="129"/>
      <c r="U295" s="129"/>
      <c r="V295" s="129"/>
      <c r="W295" s="129"/>
      <c r="X295" s="129"/>
      <c r="Y295" s="129"/>
      <c r="Z295" s="129"/>
    </row>
    <row r="296">
      <c r="A296" s="129"/>
      <c r="B296" s="129"/>
      <c r="C296" s="147"/>
      <c r="D296" s="129"/>
      <c r="E296" s="129"/>
      <c r="F296" s="129"/>
      <c r="G296" s="129"/>
      <c r="H296" s="129"/>
      <c r="I296" s="129"/>
      <c r="J296" s="129"/>
      <c r="K296" s="129"/>
      <c r="L296" s="129"/>
      <c r="M296" s="129"/>
      <c r="N296" s="129"/>
      <c r="O296" s="129"/>
      <c r="P296" s="129"/>
      <c r="Q296" s="129"/>
      <c r="R296" s="129"/>
      <c r="S296" s="129"/>
      <c r="T296" s="129"/>
      <c r="U296" s="129"/>
      <c r="V296" s="129"/>
      <c r="W296" s="129"/>
      <c r="X296" s="129"/>
      <c r="Y296" s="129"/>
      <c r="Z296" s="129"/>
    </row>
    <row r="297">
      <c r="A297" s="129"/>
      <c r="B297" s="129"/>
      <c r="C297" s="147"/>
      <c r="D297" s="12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row>
    <row r="298">
      <c r="A298" s="129"/>
      <c r="B298" s="129"/>
      <c r="C298" s="147"/>
      <c r="D298" s="129"/>
      <c r="E298" s="129"/>
      <c r="F298" s="129"/>
      <c r="G298" s="129"/>
      <c r="H298" s="129"/>
      <c r="I298" s="129"/>
      <c r="J298" s="129"/>
      <c r="K298" s="129"/>
      <c r="L298" s="129"/>
      <c r="M298" s="129"/>
      <c r="N298" s="129"/>
      <c r="O298" s="129"/>
      <c r="P298" s="129"/>
      <c r="Q298" s="129"/>
      <c r="R298" s="129"/>
      <c r="S298" s="129"/>
      <c r="T298" s="129"/>
      <c r="U298" s="129"/>
      <c r="V298" s="129"/>
      <c r="W298" s="129"/>
      <c r="X298" s="129"/>
      <c r="Y298" s="129"/>
      <c r="Z298" s="129"/>
    </row>
    <row r="299">
      <c r="A299" s="129"/>
      <c r="B299" s="129"/>
      <c r="C299" s="147"/>
      <c r="D299" s="129"/>
      <c r="E299" s="129"/>
      <c r="F299" s="129"/>
      <c r="G299" s="129"/>
      <c r="H299" s="129"/>
      <c r="I299" s="129"/>
      <c r="J299" s="129"/>
      <c r="K299" s="129"/>
      <c r="L299" s="129"/>
      <c r="M299" s="129"/>
      <c r="N299" s="129"/>
      <c r="O299" s="129"/>
      <c r="P299" s="129"/>
      <c r="Q299" s="129"/>
      <c r="R299" s="129"/>
      <c r="S299" s="129"/>
      <c r="T299" s="129"/>
      <c r="U299" s="129"/>
      <c r="V299" s="129"/>
      <c r="W299" s="129"/>
      <c r="X299" s="129"/>
      <c r="Y299" s="129"/>
      <c r="Z299" s="129"/>
    </row>
    <row r="300">
      <c r="A300" s="129"/>
      <c r="B300" s="129"/>
      <c r="C300" s="147"/>
      <c r="D300" s="129"/>
      <c r="E300" s="129"/>
      <c r="F300" s="129"/>
      <c r="G300" s="129"/>
      <c r="H300" s="129"/>
      <c r="I300" s="129"/>
      <c r="J300" s="129"/>
      <c r="K300" s="129"/>
      <c r="L300" s="129"/>
      <c r="M300" s="129"/>
      <c r="N300" s="129"/>
      <c r="O300" s="129"/>
      <c r="P300" s="129"/>
      <c r="Q300" s="129"/>
      <c r="R300" s="129"/>
      <c r="S300" s="129"/>
      <c r="T300" s="129"/>
      <c r="U300" s="129"/>
      <c r="V300" s="129"/>
      <c r="W300" s="129"/>
      <c r="X300" s="129"/>
      <c r="Y300" s="129"/>
      <c r="Z300" s="129"/>
    </row>
    <row r="301">
      <c r="A301" s="129"/>
      <c r="B301" s="129"/>
      <c r="C301" s="147"/>
      <c r="D301" s="129"/>
      <c r="E301" s="129"/>
      <c r="F301" s="129"/>
      <c r="G301" s="129"/>
      <c r="H301" s="129"/>
      <c r="I301" s="129"/>
      <c r="J301" s="129"/>
      <c r="K301" s="129"/>
      <c r="L301" s="129"/>
      <c r="M301" s="129"/>
      <c r="N301" s="129"/>
      <c r="O301" s="129"/>
      <c r="P301" s="129"/>
      <c r="Q301" s="129"/>
      <c r="R301" s="129"/>
      <c r="S301" s="129"/>
      <c r="T301" s="129"/>
      <c r="U301" s="129"/>
      <c r="V301" s="129"/>
      <c r="W301" s="129"/>
      <c r="X301" s="129"/>
      <c r="Y301" s="129"/>
      <c r="Z301" s="129"/>
    </row>
    <row r="302">
      <c r="A302" s="129"/>
      <c r="B302" s="129"/>
      <c r="C302" s="147"/>
      <c r="D302" s="129"/>
      <c r="E302" s="129"/>
      <c r="F302" s="129"/>
      <c r="G302" s="129"/>
      <c r="H302" s="129"/>
      <c r="I302" s="129"/>
      <c r="J302" s="129"/>
      <c r="K302" s="129"/>
      <c r="L302" s="129"/>
      <c r="M302" s="129"/>
      <c r="N302" s="129"/>
      <c r="O302" s="129"/>
      <c r="P302" s="129"/>
      <c r="Q302" s="129"/>
      <c r="R302" s="129"/>
      <c r="S302" s="129"/>
      <c r="T302" s="129"/>
      <c r="U302" s="129"/>
      <c r="V302" s="129"/>
      <c r="W302" s="129"/>
      <c r="X302" s="129"/>
      <c r="Y302" s="129"/>
      <c r="Z302" s="129"/>
    </row>
    <row r="303">
      <c r="A303" s="129"/>
      <c r="B303" s="129"/>
      <c r="C303" s="147"/>
      <c r="D303" s="129"/>
      <c r="E303" s="129"/>
      <c r="F303" s="129"/>
      <c r="G303" s="129"/>
      <c r="H303" s="129"/>
      <c r="I303" s="129"/>
      <c r="J303" s="129"/>
      <c r="K303" s="129"/>
      <c r="L303" s="129"/>
      <c r="M303" s="129"/>
      <c r="N303" s="129"/>
      <c r="O303" s="129"/>
      <c r="P303" s="129"/>
      <c r="Q303" s="129"/>
      <c r="R303" s="129"/>
      <c r="S303" s="129"/>
      <c r="T303" s="129"/>
      <c r="U303" s="129"/>
      <c r="V303" s="129"/>
      <c r="W303" s="129"/>
      <c r="X303" s="129"/>
      <c r="Y303" s="129"/>
      <c r="Z303" s="129"/>
    </row>
    <row r="304">
      <c r="A304" s="129"/>
      <c r="B304" s="129"/>
      <c r="C304" s="147"/>
      <c r="D304" s="129"/>
      <c r="E304" s="129"/>
      <c r="F304" s="129"/>
      <c r="G304" s="129"/>
      <c r="H304" s="129"/>
      <c r="I304" s="129"/>
      <c r="J304" s="129"/>
      <c r="K304" s="129"/>
      <c r="L304" s="129"/>
      <c r="M304" s="129"/>
      <c r="N304" s="129"/>
      <c r="O304" s="129"/>
      <c r="P304" s="129"/>
      <c r="Q304" s="129"/>
      <c r="R304" s="129"/>
      <c r="S304" s="129"/>
      <c r="T304" s="129"/>
      <c r="U304" s="129"/>
      <c r="V304" s="129"/>
      <c r="W304" s="129"/>
      <c r="X304" s="129"/>
      <c r="Y304" s="129"/>
      <c r="Z304" s="129"/>
    </row>
    <row r="305">
      <c r="A305" s="129"/>
      <c r="B305" s="129"/>
      <c r="C305" s="147"/>
      <c r="D305" s="129"/>
      <c r="E305" s="129"/>
      <c r="F305" s="129"/>
      <c r="G305" s="129"/>
      <c r="H305" s="129"/>
      <c r="I305" s="129"/>
      <c r="J305" s="129"/>
      <c r="K305" s="129"/>
      <c r="L305" s="129"/>
      <c r="M305" s="129"/>
      <c r="N305" s="129"/>
      <c r="O305" s="129"/>
      <c r="P305" s="129"/>
      <c r="Q305" s="129"/>
      <c r="R305" s="129"/>
      <c r="S305" s="129"/>
      <c r="T305" s="129"/>
      <c r="U305" s="129"/>
      <c r="V305" s="129"/>
      <c r="W305" s="129"/>
      <c r="X305" s="129"/>
      <c r="Y305" s="129"/>
      <c r="Z305" s="129"/>
    </row>
    <row r="306">
      <c r="A306" s="129"/>
      <c r="B306" s="129"/>
      <c r="C306" s="147"/>
      <c r="D306" s="129"/>
      <c r="E306" s="129"/>
      <c r="F306" s="129"/>
      <c r="G306" s="129"/>
      <c r="H306" s="129"/>
      <c r="I306" s="129"/>
      <c r="J306" s="129"/>
      <c r="K306" s="129"/>
      <c r="L306" s="129"/>
      <c r="M306" s="129"/>
      <c r="N306" s="129"/>
      <c r="O306" s="129"/>
      <c r="P306" s="129"/>
      <c r="Q306" s="129"/>
      <c r="R306" s="129"/>
      <c r="S306" s="129"/>
      <c r="T306" s="129"/>
      <c r="U306" s="129"/>
      <c r="V306" s="129"/>
      <c r="W306" s="129"/>
      <c r="X306" s="129"/>
      <c r="Y306" s="129"/>
      <c r="Z306" s="129"/>
    </row>
    <row r="307">
      <c r="A307" s="129"/>
      <c r="B307" s="129"/>
      <c r="C307" s="147"/>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row>
    <row r="308">
      <c r="A308" s="129"/>
      <c r="B308" s="129"/>
      <c r="C308" s="147"/>
      <c r="D308" s="129"/>
      <c r="E308" s="129"/>
      <c r="F308" s="129"/>
      <c r="G308" s="129"/>
      <c r="H308" s="129"/>
      <c r="I308" s="129"/>
      <c r="J308" s="129"/>
      <c r="K308" s="129"/>
      <c r="L308" s="129"/>
      <c r="M308" s="129"/>
      <c r="N308" s="129"/>
      <c r="O308" s="129"/>
      <c r="P308" s="129"/>
      <c r="Q308" s="129"/>
      <c r="R308" s="129"/>
      <c r="S308" s="129"/>
      <c r="T308" s="129"/>
      <c r="U308" s="129"/>
      <c r="V308" s="129"/>
      <c r="W308" s="129"/>
      <c r="X308" s="129"/>
      <c r="Y308" s="129"/>
      <c r="Z308" s="129"/>
    </row>
    <row r="309">
      <c r="A309" s="129"/>
      <c r="B309" s="129"/>
      <c r="C309" s="147"/>
      <c r="D309" s="129"/>
      <c r="E309" s="129"/>
      <c r="F309" s="129"/>
      <c r="G309" s="129"/>
      <c r="H309" s="129"/>
      <c r="I309" s="129"/>
      <c r="J309" s="129"/>
      <c r="K309" s="129"/>
      <c r="L309" s="129"/>
      <c r="M309" s="129"/>
      <c r="N309" s="129"/>
      <c r="O309" s="129"/>
      <c r="P309" s="129"/>
      <c r="Q309" s="129"/>
      <c r="R309" s="129"/>
      <c r="S309" s="129"/>
      <c r="T309" s="129"/>
      <c r="U309" s="129"/>
      <c r="V309" s="129"/>
      <c r="W309" s="129"/>
      <c r="X309" s="129"/>
      <c r="Y309" s="129"/>
      <c r="Z309" s="129"/>
    </row>
    <row r="310">
      <c r="A310" s="129"/>
      <c r="B310" s="129"/>
      <c r="C310" s="147"/>
      <c r="D310" s="129"/>
      <c r="E310" s="129"/>
      <c r="F310" s="129"/>
      <c r="G310" s="129"/>
      <c r="H310" s="129"/>
      <c r="I310" s="129"/>
      <c r="J310" s="129"/>
      <c r="K310" s="129"/>
      <c r="L310" s="129"/>
      <c r="M310" s="129"/>
      <c r="N310" s="129"/>
      <c r="O310" s="129"/>
      <c r="P310" s="129"/>
      <c r="Q310" s="129"/>
      <c r="R310" s="129"/>
      <c r="S310" s="129"/>
      <c r="T310" s="129"/>
      <c r="U310" s="129"/>
      <c r="V310" s="129"/>
      <c r="W310" s="129"/>
      <c r="X310" s="129"/>
      <c r="Y310" s="129"/>
      <c r="Z310" s="129"/>
    </row>
    <row r="311">
      <c r="A311" s="129"/>
      <c r="B311" s="129"/>
      <c r="C311" s="147"/>
      <c r="D311" s="129"/>
      <c r="E311" s="129"/>
      <c r="F311" s="129"/>
      <c r="G311" s="129"/>
      <c r="H311" s="129"/>
      <c r="I311" s="129"/>
      <c r="J311" s="129"/>
      <c r="K311" s="129"/>
      <c r="L311" s="129"/>
      <c r="M311" s="129"/>
      <c r="N311" s="129"/>
      <c r="O311" s="129"/>
      <c r="P311" s="129"/>
      <c r="Q311" s="129"/>
      <c r="R311" s="129"/>
      <c r="S311" s="129"/>
      <c r="T311" s="129"/>
      <c r="U311" s="129"/>
      <c r="V311" s="129"/>
      <c r="W311" s="129"/>
      <c r="X311" s="129"/>
      <c r="Y311" s="129"/>
      <c r="Z311" s="129"/>
    </row>
    <row r="312">
      <c r="A312" s="129"/>
      <c r="B312" s="129"/>
      <c r="C312" s="147"/>
      <c r="D312" s="129"/>
      <c r="E312" s="129"/>
      <c r="F312" s="129"/>
      <c r="G312" s="129"/>
      <c r="H312" s="129"/>
      <c r="I312" s="129"/>
      <c r="J312" s="129"/>
      <c r="K312" s="129"/>
      <c r="L312" s="129"/>
      <c r="M312" s="129"/>
      <c r="N312" s="129"/>
      <c r="O312" s="129"/>
      <c r="P312" s="129"/>
      <c r="Q312" s="129"/>
      <c r="R312" s="129"/>
      <c r="S312" s="129"/>
      <c r="T312" s="129"/>
      <c r="U312" s="129"/>
      <c r="V312" s="129"/>
      <c r="W312" s="129"/>
      <c r="X312" s="129"/>
      <c r="Y312" s="129"/>
      <c r="Z312" s="129"/>
    </row>
    <row r="313">
      <c r="A313" s="129"/>
      <c r="B313" s="129"/>
      <c r="C313" s="147"/>
      <c r="D313" s="129"/>
      <c r="E313" s="129"/>
      <c r="F313" s="129"/>
      <c r="G313" s="129"/>
      <c r="H313" s="129"/>
      <c r="I313" s="129"/>
      <c r="J313" s="129"/>
      <c r="K313" s="129"/>
      <c r="L313" s="129"/>
      <c r="M313" s="129"/>
      <c r="N313" s="129"/>
      <c r="O313" s="129"/>
      <c r="P313" s="129"/>
      <c r="Q313" s="129"/>
      <c r="R313" s="129"/>
      <c r="S313" s="129"/>
      <c r="T313" s="129"/>
      <c r="U313" s="129"/>
      <c r="V313" s="129"/>
      <c r="W313" s="129"/>
      <c r="X313" s="129"/>
      <c r="Y313" s="129"/>
      <c r="Z313" s="129"/>
    </row>
    <row r="314">
      <c r="A314" s="129"/>
      <c r="B314" s="129"/>
      <c r="C314" s="147"/>
      <c r="D314" s="129"/>
      <c r="E314" s="129"/>
      <c r="F314" s="129"/>
      <c r="G314" s="129"/>
      <c r="H314" s="129"/>
      <c r="I314" s="129"/>
      <c r="J314" s="129"/>
      <c r="K314" s="129"/>
      <c r="L314" s="129"/>
      <c r="M314" s="129"/>
      <c r="N314" s="129"/>
      <c r="O314" s="129"/>
      <c r="P314" s="129"/>
      <c r="Q314" s="129"/>
      <c r="R314" s="129"/>
      <c r="S314" s="129"/>
      <c r="T314" s="129"/>
      <c r="U314" s="129"/>
      <c r="V314" s="129"/>
      <c r="W314" s="129"/>
      <c r="X314" s="129"/>
      <c r="Y314" s="129"/>
      <c r="Z314" s="129"/>
    </row>
    <row r="315">
      <c r="A315" s="129"/>
      <c r="B315" s="129"/>
      <c r="C315" s="147"/>
      <c r="D315" s="129"/>
      <c r="E315" s="129"/>
      <c r="F315" s="129"/>
      <c r="G315" s="129"/>
      <c r="H315" s="129"/>
      <c r="I315" s="129"/>
      <c r="J315" s="129"/>
      <c r="K315" s="129"/>
      <c r="L315" s="129"/>
      <c r="M315" s="129"/>
      <c r="N315" s="129"/>
      <c r="O315" s="129"/>
      <c r="P315" s="129"/>
      <c r="Q315" s="129"/>
      <c r="R315" s="129"/>
      <c r="S315" s="129"/>
      <c r="T315" s="129"/>
      <c r="U315" s="129"/>
      <c r="V315" s="129"/>
      <c r="W315" s="129"/>
      <c r="X315" s="129"/>
      <c r="Y315" s="129"/>
      <c r="Z315" s="129"/>
    </row>
    <row r="316">
      <c r="A316" s="129"/>
      <c r="B316" s="129"/>
      <c r="C316" s="147"/>
      <c r="D316" s="129"/>
      <c r="E316" s="129"/>
      <c r="F316" s="129"/>
      <c r="G316" s="129"/>
      <c r="H316" s="129"/>
      <c r="I316" s="129"/>
      <c r="J316" s="129"/>
      <c r="K316" s="129"/>
      <c r="L316" s="129"/>
      <c r="M316" s="129"/>
      <c r="N316" s="129"/>
      <c r="O316" s="129"/>
      <c r="P316" s="129"/>
      <c r="Q316" s="129"/>
      <c r="R316" s="129"/>
      <c r="S316" s="129"/>
      <c r="T316" s="129"/>
      <c r="U316" s="129"/>
      <c r="V316" s="129"/>
      <c r="W316" s="129"/>
      <c r="X316" s="129"/>
      <c r="Y316" s="129"/>
      <c r="Z316" s="129"/>
    </row>
    <row r="317">
      <c r="A317" s="129"/>
      <c r="B317" s="129"/>
      <c r="C317" s="147"/>
      <c r="D317" s="129"/>
      <c r="E317" s="129"/>
      <c r="F317" s="129"/>
      <c r="G317" s="129"/>
      <c r="H317" s="129"/>
      <c r="I317" s="129"/>
      <c r="J317" s="129"/>
      <c r="K317" s="129"/>
      <c r="L317" s="129"/>
      <c r="M317" s="129"/>
      <c r="N317" s="129"/>
      <c r="O317" s="129"/>
      <c r="P317" s="129"/>
      <c r="Q317" s="129"/>
      <c r="R317" s="129"/>
      <c r="S317" s="129"/>
      <c r="T317" s="129"/>
      <c r="U317" s="129"/>
      <c r="V317" s="129"/>
      <c r="W317" s="129"/>
      <c r="X317" s="129"/>
      <c r="Y317" s="129"/>
      <c r="Z317" s="129"/>
    </row>
    <row r="318">
      <c r="A318" s="129"/>
      <c r="B318" s="129"/>
      <c r="C318" s="147"/>
      <c r="D318" s="129"/>
      <c r="E318" s="129"/>
      <c r="F318" s="129"/>
      <c r="G318" s="129"/>
      <c r="H318" s="129"/>
      <c r="I318" s="129"/>
      <c r="J318" s="129"/>
      <c r="K318" s="129"/>
      <c r="L318" s="129"/>
      <c r="M318" s="129"/>
      <c r="N318" s="129"/>
      <c r="O318" s="129"/>
      <c r="P318" s="129"/>
      <c r="Q318" s="129"/>
      <c r="R318" s="129"/>
      <c r="S318" s="129"/>
      <c r="T318" s="129"/>
      <c r="U318" s="129"/>
      <c r="V318" s="129"/>
      <c r="W318" s="129"/>
      <c r="X318" s="129"/>
      <c r="Y318" s="129"/>
      <c r="Z318" s="129"/>
    </row>
    <row r="319">
      <c r="A319" s="129"/>
      <c r="B319" s="129"/>
      <c r="C319" s="147"/>
      <c r="D319" s="129"/>
      <c r="E319" s="129"/>
      <c r="F319" s="129"/>
      <c r="G319" s="129"/>
      <c r="H319" s="129"/>
      <c r="I319" s="129"/>
      <c r="J319" s="129"/>
      <c r="K319" s="129"/>
      <c r="L319" s="129"/>
      <c r="M319" s="129"/>
      <c r="N319" s="129"/>
      <c r="O319" s="129"/>
      <c r="P319" s="129"/>
      <c r="Q319" s="129"/>
      <c r="R319" s="129"/>
      <c r="S319" s="129"/>
      <c r="T319" s="129"/>
      <c r="U319" s="129"/>
      <c r="V319" s="129"/>
      <c r="W319" s="129"/>
      <c r="X319" s="129"/>
      <c r="Y319" s="129"/>
      <c r="Z319" s="129"/>
    </row>
    <row r="320">
      <c r="A320" s="129"/>
      <c r="B320" s="129"/>
      <c r="C320" s="147"/>
      <c r="D320" s="129"/>
      <c r="E320" s="129"/>
      <c r="F320" s="129"/>
      <c r="G320" s="129"/>
      <c r="H320" s="129"/>
      <c r="I320" s="129"/>
      <c r="J320" s="129"/>
      <c r="K320" s="129"/>
      <c r="L320" s="129"/>
      <c r="M320" s="129"/>
      <c r="N320" s="129"/>
      <c r="O320" s="129"/>
      <c r="P320" s="129"/>
      <c r="Q320" s="129"/>
      <c r="R320" s="129"/>
      <c r="S320" s="129"/>
      <c r="T320" s="129"/>
      <c r="U320" s="129"/>
      <c r="V320" s="129"/>
      <c r="W320" s="129"/>
      <c r="X320" s="129"/>
      <c r="Y320" s="129"/>
      <c r="Z320" s="129"/>
    </row>
    <row r="321">
      <c r="A321" s="129"/>
      <c r="B321" s="129"/>
      <c r="C321" s="147"/>
      <c r="D321" s="129"/>
      <c r="E321" s="129"/>
      <c r="F321" s="129"/>
      <c r="G321" s="129"/>
      <c r="H321" s="129"/>
      <c r="I321" s="129"/>
      <c r="J321" s="129"/>
      <c r="K321" s="129"/>
      <c r="L321" s="129"/>
      <c r="M321" s="129"/>
      <c r="N321" s="129"/>
      <c r="O321" s="129"/>
      <c r="P321" s="129"/>
      <c r="Q321" s="129"/>
      <c r="R321" s="129"/>
      <c r="S321" s="129"/>
      <c r="T321" s="129"/>
      <c r="U321" s="129"/>
      <c r="V321" s="129"/>
      <c r="W321" s="129"/>
      <c r="X321" s="129"/>
      <c r="Y321" s="129"/>
      <c r="Z321" s="129"/>
    </row>
    <row r="322">
      <c r="A322" s="129"/>
      <c r="B322" s="129"/>
      <c r="C322" s="147"/>
      <c r="D322" s="129"/>
      <c r="E322" s="129"/>
      <c r="F322" s="129"/>
      <c r="G322" s="129"/>
      <c r="H322" s="129"/>
      <c r="I322" s="129"/>
      <c r="J322" s="129"/>
      <c r="K322" s="129"/>
      <c r="L322" s="129"/>
      <c r="M322" s="129"/>
      <c r="N322" s="129"/>
      <c r="O322" s="129"/>
      <c r="P322" s="129"/>
      <c r="Q322" s="129"/>
      <c r="R322" s="129"/>
      <c r="S322" s="129"/>
      <c r="T322" s="129"/>
      <c r="U322" s="129"/>
      <c r="V322" s="129"/>
      <c r="W322" s="129"/>
      <c r="X322" s="129"/>
      <c r="Y322" s="129"/>
      <c r="Z322" s="129"/>
    </row>
    <row r="323">
      <c r="A323" s="129"/>
      <c r="B323" s="129"/>
      <c r="C323" s="147"/>
      <c r="D323" s="129"/>
      <c r="E323" s="129"/>
      <c r="F323" s="129"/>
      <c r="G323" s="129"/>
      <c r="H323" s="129"/>
      <c r="I323" s="129"/>
      <c r="J323" s="129"/>
      <c r="K323" s="129"/>
      <c r="L323" s="129"/>
      <c r="M323" s="129"/>
      <c r="N323" s="129"/>
      <c r="O323" s="129"/>
      <c r="P323" s="129"/>
      <c r="Q323" s="129"/>
      <c r="R323" s="129"/>
      <c r="S323" s="129"/>
      <c r="T323" s="129"/>
      <c r="U323" s="129"/>
      <c r="V323" s="129"/>
      <c r="W323" s="129"/>
      <c r="X323" s="129"/>
      <c r="Y323" s="129"/>
      <c r="Z323" s="129"/>
    </row>
    <row r="324">
      <c r="A324" s="129"/>
      <c r="B324" s="129"/>
      <c r="C324" s="147"/>
      <c r="D324" s="129"/>
      <c r="E324" s="129"/>
      <c r="F324" s="129"/>
      <c r="G324" s="129"/>
      <c r="H324" s="129"/>
      <c r="I324" s="129"/>
      <c r="J324" s="129"/>
      <c r="K324" s="129"/>
      <c r="L324" s="129"/>
      <c r="M324" s="129"/>
      <c r="N324" s="129"/>
      <c r="O324" s="129"/>
      <c r="P324" s="129"/>
      <c r="Q324" s="129"/>
      <c r="R324" s="129"/>
      <c r="S324" s="129"/>
      <c r="T324" s="129"/>
      <c r="U324" s="129"/>
      <c r="V324" s="129"/>
      <c r="W324" s="129"/>
      <c r="X324" s="129"/>
      <c r="Y324" s="129"/>
      <c r="Z324" s="129"/>
    </row>
    <row r="325">
      <c r="A325" s="129"/>
      <c r="B325" s="129"/>
      <c r="C325" s="147"/>
      <c r="D325" s="129"/>
      <c r="E325" s="129"/>
      <c r="F325" s="129"/>
      <c r="G325" s="129"/>
      <c r="H325" s="129"/>
      <c r="I325" s="129"/>
      <c r="J325" s="129"/>
      <c r="K325" s="129"/>
      <c r="L325" s="129"/>
      <c r="M325" s="129"/>
      <c r="N325" s="129"/>
      <c r="O325" s="129"/>
      <c r="P325" s="129"/>
      <c r="Q325" s="129"/>
      <c r="R325" s="129"/>
      <c r="S325" s="129"/>
      <c r="T325" s="129"/>
      <c r="U325" s="129"/>
      <c r="V325" s="129"/>
      <c r="W325" s="129"/>
      <c r="X325" s="129"/>
      <c r="Y325" s="129"/>
      <c r="Z325" s="129"/>
    </row>
    <row r="326">
      <c r="A326" s="129"/>
      <c r="B326" s="129"/>
      <c r="C326" s="147"/>
      <c r="D326" s="129"/>
      <c r="E326" s="129"/>
      <c r="F326" s="129"/>
      <c r="G326" s="129"/>
      <c r="H326" s="129"/>
      <c r="I326" s="129"/>
      <c r="J326" s="129"/>
      <c r="K326" s="129"/>
      <c r="L326" s="129"/>
      <c r="M326" s="129"/>
      <c r="N326" s="129"/>
      <c r="O326" s="129"/>
      <c r="P326" s="129"/>
      <c r="Q326" s="129"/>
      <c r="R326" s="129"/>
      <c r="S326" s="129"/>
      <c r="T326" s="129"/>
      <c r="U326" s="129"/>
      <c r="V326" s="129"/>
      <c r="W326" s="129"/>
      <c r="X326" s="129"/>
      <c r="Y326" s="129"/>
      <c r="Z326" s="129"/>
    </row>
    <row r="327">
      <c r="A327" s="129"/>
      <c r="B327" s="129"/>
      <c r="C327" s="147"/>
      <c r="D327" s="129"/>
      <c r="E327" s="129"/>
      <c r="F327" s="129"/>
      <c r="G327" s="129"/>
      <c r="H327" s="129"/>
      <c r="I327" s="129"/>
      <c r="J327" s="129"/>
      <c r="K327" s="129"/>
      <c r="L327" s="129"/>
      <c r="M327" s="129"/>
      <c r="N327" s="129"/>
      <c r="O327" s="129"/>
      <c r="P327" s="129"/>
      <c r="Q327" s="129"/>
      <c r="R327" s="129"/>
      <c r="S327" s="129"/>
      <c r="T327" s="129"/>
      <c r="U327" s="129"/>
      <c r="V327" s="129"/>
      <c r="W327" s="129"/>
      <c r="X327" s="129"/>
      <c r="Y327" s="129"/>
      <c r="Z327" s="129"/>
    </row>
    <row r="328">
      <c r="A328" s="129"/>
      <c r="B328" s="129"/>
      <c r="C328" s="147"/>
      <c r="D328" s="129"/>
      <c r="E328" s="129"/>
      <c r="F328" s="129"/>
      <c r="G328" s="129"/>
      <c r="H328" s="129"/>
      <c r="I328" s="129"/>
      <c r="J328" s="129"/>
      <c r="K328" s="129"/>
      <c r="L328" s="129"/>
      <c r="M328" s="129"/>
      <c r="N328" s="129"/>
      <c r="O328" s="129"/>
      <c r="P328" s="129"/>
      <c r="Q328" s="129"/>
      <c r="R328" s="129"/>
      <c r="S328" s="129"/>
      <c r="T328" s="129"/>
      <c r="U328" s="129"/>
      <c r="V328" s="129"/>
      <c r="W328" s="129"/>
      <c r="X328" s="129"/>
      <c r="Y328" s="129"/>
      <c r="Z328" s="129"/>
    </row>
    <row r="329">
      <c r="A329" s="129"/>
      <c r="B329" s="129"/>
      <c r="C329" s="147"/>
      <c r="D329" s="129"/>
      <c r="E329" s="129"/>
      <c r="F329" s="129"/>
      <c r="G329" s="129"/>
      <c r="H329" s="129"/>
      <c r="I329" s="129"/>
      <c r="J329" s="129"/>
      <c r="K329" s="129"/>
      <c r="L329" s="129"/>
      <c r="M329" s="129"/>
      <c r="N329" s="129"/>
      <c r="O329" s="129"/>
      <c r="P329" s="129"/>
      <c r="Q329" s="129"/>
      <c r="R329" s="129"/>
      <c r="S329" s="129"/>
      <c r="T329" s="129"/>
      <c r="U329" s="129"/>
      <c r="V329" s="129"/>
      <c r="W329" s="129"/>
      <c r="X329" s="129"/>
      <c r="Y329" s="129"/>
      <c r="Z329" s="129"/>
    </row>
    <row r="330">
      <c r="A330" s="129"/>
      <c r="B330" s="129"/>
      <c r="C330" s="147"/>
      <c r="D330" s="129"/>
      <c r="E330" s="129"/>
      <c r="F330" s="129"/>
      <c r="G330" s="129"/>
      <c r="H330" s="129"/>
      <c r="I330" s="129"/>
      <c r="J330" s="129"/>
      <c r="K330" s="129"/>
      <c r="L330" s="129"/>
      <c r="M330" s="129"/>
      <c r="N330" s="129"/>
      <c r="O330" s="129"/>
      <c r="P330" s="129"/>
      <c r="Q330" s="129"/>
      <c r="R330" s="129"/>
      <c r="S330" s="129"/>
      <c r="T330" s="129"/>
      <c r="U330" s="129"/>
      <c r="V330" s="129"/>
      <c r="W330" s="129"/>
      <c r="X330" s="129"/>
      <c r="Y330" s="129"/>
      <c r="Z330" s="129"/>
    </row>
    <row r="331">
      <c r="A331" s="129"/>
      <c r="B331" s="129"/>
      <c r="C331" s="147"/>
      <c r="D331" s="129"/>
      <c r="E331" s="129"/>
      <c r="F331" s="129"/>
      <c r="G331" s="129"/>
      <c r="H331" s="129"/>
      <c r="I331" s="129"/>
      <c r="J331" s="129"/>
      <c r="K331" s="129"/>
      <c r="L331" s="129"/>
      <c r="M331" s="129"/>
      <c r="N331" s="129"/>
      <c r="O331" s="129"/>
      <c r="P331" s="129"/>
      <c r="Q331" s="129"/>
      <c r="R331" s="129"/>
      <c r="S331" s="129"/>
      <c r="T331" s="129"/>
      <c r="U331" s="129"/>
      <c r="V331" s="129"/>
      <c r="W331" s="129"/>
      <c r="X331" s="129"/>
      <c r="Y331" s="129"/>
      <c r="Z331" s="129"/>
    </row>
    <row r="332">
      <c r="A332" s="129"/>
      <c r="B332" s="129"/>
      <c r="C332" s="147"/>
      <c r="D332" s="129"/>
      <c r="E332" s="129"/>
      <c r="F332" s="129"/>
      <c r="G332" s="129"/>
      <c r="H332" s="129"/>
      <c r="I332" s="129"/>
      <c r="J332" s="129"/>
      <c r="K332" s="129"/>
      <c r="L332" s="129"/>
      <c r="M332" s="129"/>
      <c r="N332" s="129"/>
      <c r="O332" s="129"/>
      <c r="P332" s="129"/>
      <c r="Q332" s="129"/>
      <c r="R332" s="129"/>
      <c r="S332" s="129"/>
      <c r="T332" s="129"/>
      <c r="U332" s="129"/>
      <c r="V332" s="129"/>
      <c r="W332" s="129"/>
      <c r="X332" s="129"/>
      <c r="Y332" s="129"/>
      <c r="Z332" s="129"/>
    </row>
    <row r="333">
      <c r="A333" s="129"/>
      <c r="B333" s="129"/>
      <c r="C333" s="147"/>
      <c r="D333" s="129"/>
      <c r="E333" s="129"/>
      <c r="F333" s="129"/>
      <c r="G333" s="129"/>
      <c r="H333" s="129"/>
      <c r="I333" s="129"/>
      <c r="J333" s="129"/>
      <c r="K333" s="129"/>
      <c r="L333" s="129"/>
      <c r="M333" s="129"/>
      <c r="N333" s="129"/>
      <c r="O333" s="129"/>
      <c r="P333" s="129"/>
      <c r="Q333" s="129"/>
      <c r="R333" s="129"/>
      <c r="S333" s="129"/>
      <c r="T333" s="129"/>
      <c r="U333" s="129"/>
      <c r="V333" s="129"/>
      <c r="W333" s="129"/>
      <c r="X333" s="129"/>
      <c r="Y333" s="129"/>
      <c r="Z333" s="129"/>
    </row>
    <row r="334">
      <c r="A334" s="129"/>
      <c r="B334" s="129"/>
      <c r="C334" s="147"/>
      <c r="D334" s="129"/>
      <c r="E334" s="129"/>
      <c r="F334" s="129"/>
      <c r="G334" s="129"/>
      <c r="H334" s="129"/>
      <c r="I334" s="129"/>
      <c r="J334" s="129"/>
      <c r="K334" s="129"/>
      <c r="L334" s="129"/>
      <c r="M334" s="129"/>
      <c r="N334" s="129"/>
      <c r="O334" s="129"/>
      <c r="P334" s="129"/>
      <c r="Q334" s="129"/>
      <c r="R334" s="129"/>
      <c r="S334" s="129"/>
      <c r="T334" s="129"/>
      <c r="U334" s="129"/>
      <c r="V334" s="129"/>
      <c r="W334" s="129"/>
      <c r="X334" s="129"/>
      <c r="Y334" s="129"/>
      <c r="Z334" s="129"/>
    </row>
    <row r="335">
      <c r="A335" s="129"/>
      <c r="B335" s="129"/>
      <c r="C335" s="147"/>
      <c r="D335" s="129"/>
      <c r="E335" s="129"/>
      <c r="F335" s="129"/>
      <c r="G335" s="129"/>
      <c r="H335" s="129"/>
      <c r="I335" s="129"/>
      <c r="J335" s="129"/>
      <c r="K335" s="129"/>
      <c r="L335" s="129"/>
      <c r="M335" s="129"/>
      <c r="N335" s="129"/>
      <c r="O335" s="129"/>
      <c r="P335" s="129"/>
      <c r="Q335" s="129"/>
      <c r="R335" s="129"/>
      <c r="S335" s="129"/>
      <c r="T335" s="129"/>
      <c r="U335" s="129"/>
      <c r="V335" s="129"/>
      <c r="W335" s="129"/>
      <c r="X335" s="129"/>
      <c r="Y335" s="129"/>
      <c r="Z335" s="129"/>
    </row>
    <row r="336">
      <c r="A336" s="129"/>
      <c r="B336" s="129"/>
      <c r="C336" s="147"/>
      <c r="D336" s="129"/>
      <c r="E336" s="129"/>
      <c r="F336" s="129"/>
      <c r="G336" s="129"/>
      <c r="H336" s="129"/>
      <c r="I336" s="129"/>
      <c r="J336" s="129"/>
      <c r="K336" s="129"/>
      <c r="L336" s="129"/>
      <c r="M336" s="129"/>
      <c r="N336" s="129"/>
      <c r="O336" s="129"/>
      <c r="P336" s="129"/>
      <c r="Q336" s="129"/>
      <c r="R336" s="129"/>
      <c r="S336" s="129"/>
      <c r="T336" s="129"/>
      <c r="U336" s="129"/>
      <c r="V336" s="129"/>
      <c r="W336" s="129"/>
      <c r="X336" s="129"/>
      <c r="Y336" s="129"/>
      <c r="Z336" s="129"/>
    </row>
    <row r="337">
      <c r="A337" s="129"/>
      <c r="B337" s="129"/>
      <c r="C337" s="147"/>
      <c r="D337" s="129"/>
      <c r="E337" s="129"/>
      <c r="F337" s="129"/>
      <c r="G337" s="129"/>
      <c r="H337" s="129"/>
      <c r="I337" s="129"/>
      <c r="J337" s="129"/>
      <c r="K337" s="129"/>
      <c r="L337" s="129"/>
      <c r="M337" s="129"/>
      <c r="N337" s="129"/>
      <c r="O337" s="129"/>
      <c r="P337" s="129"/>
      <c r="Q337" s="129"/>
      <c r="R337" s="129"/>
      <c r="S337" s="129"/>
      <c r="T337" s="129"/>
      <c r="U337" s="129"/>
      <c r="V337" s="129"/>
      <c r="W337" s="129"/>
      <c r="X337" s="129"/>
      <c r="Y337" s="129"/>
      <c r="Z337" s="129"/>
    </row>
    <row r="338">
      <c r="A338" s="129"/>
      <c r="B338" s="129"/>
      <c r="C338" s="147"/>
      <c r="D338" s="129"/>
      <c r="E338" s="129"/>
      <c r="F338" s="129"/>
      <c r="G338" s="129"/>
      <c r="H338" s="129"/>
      <c r="I338" s="129"/>
      <c r="J338" s="129"/>
      <c r="K338" s="129"/>
      <c r="L338" s="129"/>
      <c r="M338" s="129"/>
      <c r="N338" s="129"/>
      <c r="O338" s="129"/>
      <c r="P338" s="129"/>
      <c r="Q338" s="129"/>
      <c r="R338" s="129"/>
      <c r="S338" s="129"/>
      <c r="T338" s="129"/>
      <c r="U338" s="129"/>
      <c r="V338" s="129"/>
      <c r="W338" s="129"/>
      <c r="X338" s="129"/>
      <c r="Y338" s="129"/>
      <c r="Z338" s="129"/>
    </row>
    <row r="339">
      <c r="A339" s="129"/>
      <c r="B339" s="129"/>
      <c r="C339" s="147"/>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row>
    <row r="340">
      <c r="A340" s="129"/>
      <c r="B340" s="129"/>
      <c r="C340" s="147"/>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row>
    <row r="341">
      <c r="A341" s="129"/>
      <c r="B341" s="129"/>
      <c r="C341" s="147"/>
      <c r="D341" s="129"/>
      <c r="E341" s="129"/>
      <c r="F341" s="129"/>
      <c r="G341" s="129"/>
      <c r="H341" s="129"/>
      <c r="I341" s="129"/>
      <c r="J341" s="129"/>
      <c r="K341" s="129"/>
      <c r="L341" s="129"/>
      <c r="M341" s="129"/>
      <c r="N341" s="129"/>
      <c r="O341" s="129"/>
      <c r="P341" s="129"/>
      <c r="Q341" s="129"/>
      <c r="R341" s="129"/>
      <c r="S341" s="129"/>
      <c r="T341" s="129"/>
      <c r="U341" s="129"/>
      <c r="V341" s="129"/>
      <c r="W341" s="129"/>
      <c r="X341" s="129"/>
      <c r="Y341" s="129"/>
      <c r="Z341" s="129"/>
    </row>
    <row r="342">
      <c r="A342" s="129"/>
      <c r="B342" s="129"/>
      <c r="C342" s="147"/>
      <c r="D342" s="129"/>
      <c r="E342" s="129"/>
      <c r="F342" s="129"/>
      <c r="G342" s="129"/>
      <c r="H342" s="129"/>
      <c r="I342" s="129"/>
      <c r="J342" s="129"/>
      <c r="K342" s="129"/>
      <c r="L342" s="129"/>
      <c r="M342" s="129"/>
      <c r="N342" s="129"/>
      <c r="O342" s="129"/>
      <c r="P342" s="129"/>
      <c r="Q342" s="129"/>
      <c r="R342" s="129"/>
      <c r="S342" s="129"/>
      <c r="T342" s="129"/>
      <c r="U342" s="129"/>
      <c r="V342" s="129"/>
      <c r="W342" s="129"/>
      <c r="X342" s="129"/>
      <c r="Y342" s="129"/>
      <c r="Z342" s="129"/>
    </row>
    <row r="343">
      <c r="A343" s="129"/>
      <c r="B343" s="129"/>
      <c r="C343" s="147"/>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row>
    <row r="344">
      <c r="A344" s="129"/>
      <c r="B344" s="129"/>
      <c r="C344" s="147"/>
      <c r="D344" s="129"/>
      <c r="E344" s="129"/>
      <c r="F344" s="129"/>
      <c r="G344" s="129"/>
      <c r="H344" s="129"/>
      <c r="I344" s="129"/>
      <c r="J344" s="129"/>
      <c r="K344" s="129"/>
      <c r="L344" s="129"/>
      <c r="M344" s="129"/>
      <c r="N344" s="129"/>
      <c r="O344" s="129"/>
      <c r="P344" s="129"/>
      <c r="Q344" s="129"/>
      <c r="R344" s="129"/>
      <c r="S344" s="129"/>
      <c r="T344" s="129"/>
      <c r="U344" s="129"/>
      <c r="V344" s="129"/>
      <c r="W344" s="129"/>
      <c r="X344" s="129"/>
      <c r="Y344" s="129"/>
      <c r="Z344" s="129"/>
    </row>
    <row r="345">
      <c r="A345" s="129"/>
      <c r="B345" s="129"/>
      <c r="C345" s="147"/>
      <c r="D345" s="129"/>
      <c r="E345" s="129"/>
      <c r="F345" s="129"/>
      <c r="G345" s="129"/>
      <c r="H345" s="129"/>
      <c r="I345" s="129"/>
      <c r="J345" s="129"/>
      <c r="K345" s="129"/>
      <c r="L345" s="129"/>
      <c r="M345" s="129"/>
      <c r="N345" s="129"/>
      <c r="O345" s="129"/>
      <c r="P345" s="129"/>
      <c r="Q345" s="129"/>
      <c r="R345" s="129"/>
      <c r="S345" s="129"/>
      <c r="T345" s="129"/>
      <c r="U345" s="129"/>
      <c r="V345" s="129"/>
      <c r="W345" s="129"/>
      <c r="X345" s="129"/>
      <c r="Y345" s="129"/>
      <c r="Z345" s="129"/>
    </row>
    <row r="346">
      <c r="A346" s="129"/>
      <c r="B346" s="129"/>
      <c r="C346" s="147"/>
      <c r="D346" s="129"/>
      <c r="E346" s="129"/>
      <c r="F346" s="129"/>
      <c r="G346" s="129"/>
      <c r="H346" s="129"/>
      <c r="I346" s="129"/>
      <c r="J346" s="129"/>
      <c r="K346" s="129"/>
      <c r="L346" s="129"/>
      <c r="M346" s="129"/>
      <c r="N346" s="129"/>
      <c r="O346" s="129"/>
      <c r="P346" s="129"/>
      <c r="Q346" s="129"/>
      <c r="R346" s="129"/>
      <c r="S346" s="129"/>
      <c r="T346" s="129"/>
      <c r="U346" s="129"/>
      <c r="V346" s="129"/>
      <c r="W346" s="129"/>
      <c r="X346" s="129"/>
      <c r="Y346" s="129"/>
      <c r="Z346" s="129"/>
    </row>
    <row r="347">
      <c r="A347" s="129"/>
      <c r="B347" s="129"/>
      <c r="C347" s="147"/>
      <c r="D347" s="129"/>
      <c r="E347" s="129"/>
      <c r="F347" s="129"/>
      <c r="G347" s="129"/>
      <c r="H347" s="129"/>
      <c r="I347" s="129"/>
      <c r="J347" s="129"/>
      <c r="K347" s="129"/>
      <c r="L347" s="129"/>
      <c r="M347" s="129"/>
      <c r="N347" s="129"/>
      <c r="O347" s="129"/>
      <c r="P347" s="129"/>
      <c r="Q347" s="129"/>
      <c r="R347" s="129"/>
      <c r="S347" s="129"/>
      <c r="T347" s="129"/>
      <c r="U347" s="129"/>
      <c r="V347" s="129"/>
      <c r="W347" s="129"/>
      <c r="X347" s="129"/>
      <c r="Y347" s="129"/>
      <c r="Z347" s="129"/>
    </row>
    <row r="348">
      <c r="A348" s="129"/>
      <c r="B348" s="129"/>
      <c r="C348" s="147"/>
      <c r="D348" s="129"/>
      <c r="E348" s="129"/>
      <c r="F348" s="129"/>
      <c r="G348" s="129"/>
      <c r="H348" s="129"/>
      <c r="I348" s="129"/>
      <c r="J348" s="129"/>
      <c r="K348" s="129"/>
      <c r="L348" s="129"/>
      <c r="M348" s="129"/>
      <c r="N348" s="129"/>
      <c r="O348" s="129"/>
      <c r="P348" s="129"/>
      <c r="Q348" s="129"/>
      <c r="R348" s="129"/>
      <c r="S348" s="129"/>
      <c r="T348" s="129"/>
      <c r="U348" s="129"/>
      <c r="V348" s="129"/>
      <c r="W348" s="129"/>
      <c r="X348" s="129"/>
      <c r="Y348" s="129"/>
      <c r="Z348" s="129"/>
    </row>
    <row r="349">
      <c r="A349" s="129"/>
      <c r="B349" s="129"/>
      <c r="C349" s="147"/>
      <c r="D349" s="129"/>
      <c r="E349" s="129"/>
      <c r="F349" s="129"/>
      <c r="G349" s="129"/>
      <c r="H349" s="129"/>
      <c r="I349" s="129"/>
      <c r="J349" s="129"/>
      <c r="K349" s="129"/>
      <c r="L349" s="129"/>
      <c r="M349" s="129"/>
      <c r="N349" s="129"/>
      <c r="O349" s="129"/>
      <c r="P349" s="129"/>
      <c r="Q349" s="129"/>
      <c r="R349" s="129"/>
      <c r="S349" s="129"/>
      <c r="T349" s="129"/>
      <c r="U349" s="129"/>
      <c r="V349" s="129"/>
      <c r="W349" s="129"/>
      <c r="X349" s="129"/>
      <c r="Y349" s="129"/>
      <c r="Z349" s="129"/>
    </row>
    <row r="350">
      <c r="A350" s="129"/>
      <c r="B350" s="129"/>
      <c r="C350" s="147"/>
      <c r="D350" s="129"/>
      <c r="E350" s="129"/>
      <c r="F350" s="129"/>
      <c r="G350" s="129"/>
      <c r="H350" s="129"/>
      <c r="I350" s="129"/>
      <c r="J350" s="129"/>
      <c r="K350" s="129"/>
      <c r="L350" s="129"/>
      <c r="M350" s="129"/>
      <c r="N350" s="129"/>
      <c r="O350" s="129"/>
      <c r="P350" s="129"/>
      <c r="Q350" s="129"/>
      <c r="R350" s="129"/>
      <c r="S350" s="129"/>
      <c r="T350" s="129"/>
      <c r="U350" s="129"/>
      <c r="V350" s="129"/>
      <c r="W350" s="129"/>
      <c r="X350" s="129"/>
      <c r="Y350" s="129"/>
      <c r="Z350" s="129"/>
    </row>
    <row r="351">
      <c r="A351" s="129"/>
      <c r="B351" s="129"/>
      <c r="C351" s="147"/>
      <c r="D351" s="129"/>
      <c r="E351" s="129"/>
      <c r="F351" s="129"/>
      <c r="G351" s="129"/>
      <c r="H351" s="129"/>
      <c r="I351" s="129"/>
      <c r="J351" s="129"/>
      <c r="K351" s="129"/>
      <c r="L351" s="129"/>
      <c r="M351" s="129"/>
      <c r="N351" s="129"/>
      <c r="O351" s="129"/>
      <c r="P351" s="129"/>
      <c r="Q351" s="129"/>
      <c r="R351" s="129"/>
      <c r="S351" s="129"/>
      <c r="T351" s="129"/>
      <c r="U351" s="129"/>
      <c r="V351" s="129"/>
      <c r="W351" s="129"/>
      <c r="X351" s="129"/>
      <c r="Y351" s="129"/>
      <c r="Z351" s="129"/>
    </row>
    <row r="352">
      <c r="A352" s="129"/>
      <c r="B352" s="129"/>
      <c r="C352" s="147"/>
      <c r="D352" s="129"/>
      <c r="E352" s="129"/>
      <c r="F352" s="129"/>
      <c r="G352" s="129"/>
      <c r="H352" s="129"/>
      <c r="I352" s="129"/>
      <c r="J352" s="129"/>
      <c r="K352" s="129"/>
      <c r="L352" s="129"/>
      <c r="M352" s="129"/>
      <c r="N352" s="129"/>
      <c r="O352" s="129"/>
      <c r="P352" s="129"/>
      <c r="Q352" s="129"/>
      <c r="R352" s="129"/>
      <c r="S352" s="129"/>
      <c r="T352" s="129"/>
      <c r="U352" s="129"/>
      <c r="V352" s="129"/>
      <c r="W352" s="129"/>
      <c r="X352" s="129"/>
      <c r="Y352" s="129"/>
      <c r="Z352" s="129"/>
    </row>
    <row r="353">
      <c r="A353" s="129"/>
      <c r="B353" s="129"/>
      <c r="C353" s="147"/>
      <c r="D353" s="129"/>
      <c r="E353" s="129"/>
      <c r="F353" s="129"/>
      <c r="G353" s="129"/>
      <c r="H353" s="129"/>
      <c r="I353" s="129"/>
      <c r="J353" s="129"/>
      <c r="K353" s="129"/>
      <c r="L353" s="129"/>
      <c r="M353" s="129"/>
      <c r="N353" s="129"/>
      <c r="O353" s="129"/>
      <c r="P353" s="129"/>
      <c r="Q353" s="129"/>
      <c r="R353" s="129"/>
      <c r="S353" s="129"/>
      <c r="T353" s="129"/>
      <c r="U353" s="129"/>
      <c r="V353" s="129"/>
      <c r="W353" s="129"/>
      <c r="X353" s="129"/>
      <c r="Y353" s="129"/>
      <c r="Z353" s="129"/>
    </row>
    <row r="354">
      <c r="A354" s="129"/>
      <c r="B354" s="129"/>
      <c r="C354" s="147"/>
      <c r="D354" s="129"/>
      <c r="E354" s="129"/>
      <c r="F354" s="129"/>
      <c r="G354" s="129"/>
      <c r="H354" s="129"/>
      <c r="I354" s="129"/>
      <c r="J354" s="129"/>
      <c r="K354" s="129"/>
      <c r="L354" s="129"/>
      <c r="M354" s="129"/>
      <c r="N354" s="129"/>
      <c r="O354" s="129"/>
      <c r="P354" s="129"/>
      <c r="Q354" s="129"/>
      <c r="R354" s="129"/>
      <c r="S354" s="129"/>
      <c r="T354" s="129"/>
      <c r="U354" s="129"/>
      <c r="V354" s="129"/>
      <c r="W354" s="129"/>
      <c r="X354" s="129"/>
      <c r="Y354" s="129"/>
      <c r="Z354" s="129"/>
    </row>
    <row r="355">
      <c r="A355" s="129"/>
      <c r="B355" s="129"/>
      <c r="C355" s="147"/>
      <c r="D355" s="129"/>
      <c r="E355" s="129"/>
      <c r="F355" s="129"/>
      <c r="G355" s="129"/>
      <c r="H355" s="129"/>
      <c r="I355" s="129"/>
      <c r="J355" s="129"/>
      <c r="K355" s="129"/>
      <c r="L355" s="129"/>
      <c r="M355" s="129"/>
      <c r="N355" s="129"/>
      <c r="O355" s="129"/>
      <c r="P355" s="129"/>
      <c r="Q355" s="129"/>
      <c r="R355" s="129"/>
      <c r="S355" s="129"/>
      <c r="T355" s="129"/>
      <c r="U355" s="129"/>
      <c r="V355" s="129"/>
      <c r="W355" s="129"/>
      <c r="X355" s="129"/>
      <c r="Y355" s="129"/>
      <c r="Z355" s="129"/>
    </row>
    <row r="356">
      <c r="A356" s="129"/>
      <c r="B356" s="129"/>
      <c r="C356" s="147"/>
      <c r="D356" s="129"/>
      <c r="E356" s="129"/>
      <c r="F356" s="129"/>
      <c r="G356" s="129"/>
      <c r="H356" s="129"/>
      <c r="I356" s="129"/>
      <c r="J356" s="129"/>
      <c r="K356" s="129"/>
      <c r="L356" s="129"/>
      <c r="M356" s="129"/>
      <c r="N356" s="129"/>
      <c r="O356" s="129"/>
      <c r="P356" s="129"/>
      <c r="Q356" s="129"/>
      <c r="R356" s="129"/>
      <c r="S356" s="129"/>
      <c r="T356" s="129"/>
      <c r="U356" s="129"/>
      <c r="V356" s="129"/>
      <c r="W356" s="129"/>
      <c r="X356" s="129"/>
      <c r="Y356" s="129"/>
      <c r="Z356" s="129"/>
    </row>
    <row r="357">
      <c r="A357" s="129"/>
      <c r="B357" s="129"/>
      <c r="C357" s="147"/>
      <c r="D357" s="129"/>
      <c r="E357" s="129"/>
      <c r="F357" s="129"/>
      <c r="G357" s="129"/>
      <c r="H357" s="129"/>
      <c r="I357" s="129"/>
      <c r="J357" s="129"/>
      <c r="K357" s="129"/>
      <c r="L357" s="129"/>
      <c r="M357" s="129"/>
      <c r="N357" s="129"/>
      <c r="O357" s="129"/>
      <c r="P357" s="129"/>
      <c r="Q357" s="129"/>
      <c r="R357" s="129"/>
      <c r="S357" s="129"/>
      <c r="T357" s="129"/>
      <c r="U357" s="129"/>
      <c r="V357" s="129"/>
      <c r="W357" s="129"/>
      <c r="X357" s="129"/>
      <c r="Y357" s="129"/>
      <c r="Z357" s="129"/>
    </row>
    <row r="358">
      <c r="A358" s="129"/>
      <c r="B358" s="129"/>
      <c r="C358" s="147"/>
      <c r="D358" s="129"/>
      <c r="E358" s="129"/>
      <c r="F358" s="129"/>
      <c r="G358" s="129"/>
      <c r="H358" s="129"/>
      <c r="I358" s="129"/>
      <c r="J358" s="129"/>
      <c r="K358" s="129"/>
      <c r="L358" s="129"/>
      <c r="M358" s="129"/>
      <c r="N358" s="129"/>
      <c r="O358" s="129"/>
      <c r="P358" s="129"/>
      <c r="Q358" s="129"/>
      <c r="R358" s="129"/>
      <c r="S358" s="129"/>
      <c r="T358" s="129"/>
      <c r="U358" s="129"/>
      <c r="V358" s="129"/>
      <c r="W358" s="129"/>
      <c r="X358" s="129"/>
      <c r="Y358" s="129"/>
      <c r="Z358" s="129"/>
    </row>
    <row r="359">
      <c r="A359" s="129"/>
      <c r="B359" s="129"/>
      <c r="C359" s="147"/>
      <c r="D359" s="129"/>
      <c r="E359" s="129"/>
      <c r="F359" s="129"/>
      <c r="G359" s="129"/>
      <c r="H359" s="129"/>
      <c r="I359" s="129"/>
      <c r="J359" s="129"/>
      <c r="K359" s="129"/>
      <c r="L359" s="129"/>
      <c r="M359" s="129"/>
      <c r="N359" s="129"/>
      <c r="O359" s="129"/>
      <c r="P359" s="129"/>
      <c r="Q359" s="129"/>
      <c r="R359" s="129"/>
      <c r="S359" s="129"/>
      <c r="T359" s="129"/>
      <c r="U359" s="129"/>
      <c r="V359" s="129"/>
      <c r="W359" s="129"/>
      <c r="X359" s="129"/>
      <c r="Y359" s="129"/>
      <c r="Z359" s="129"/>
    </row>
    <row r="360">
      <c r="A360" s="129"/>
      <c r="B360" s="129"/>
      <c r="C360" s="147"/>
      <c r="D360" s="129"/>
      <c r="E360" s="129"/>
      <c r="F360" s="129"/>
      <c r="G360" s="129"/>
      <c r="H360" s="129"/>
      <c r="I360" s="129"/>
      <c r="J360" s="129"/>
      <c r="K360" s="129"/>
      <c r="L360" s="129"/>
      <c r="M360" s="129"/>
      <c r="N360" s="129"/>
      <c r="O360" s="129"/>
      <c r="P360" s="129"/>
      <c r="Q360" s="129"/>
      <c r="R360" s="129"/>
      <c r="S360" s="129"/>
      <c r="T360" s="129"/>
      <c r="U360" s="129"/>
      <c r="V360" s="129"/>
      <c r="W360" s="129"/>
      <c r="X360" s="129"/>
      <c r="Y360" s="129"/>
      <c r="Z360" s="129"/>
    </row>
    <row r="361">
      <c r="A361" s="129"/>
      <c r="B361" s="129"/>
      <c r="C361" s="147"/>
      <c r="D361" s="129"/>
      <c r="E361" s="129"/>
      <c r="F361" s="129"/>
      <c r="G361" s="129"/>
      <c r="H361" s="129"/>
      <c r="I361" s="129"/>
      <c r="J361" s="129"/>
      <c r="K361" s="129"/>
      <c r="L361" s="129"/>
      <c r="M361" s="129"/>
      <c r="N361" s="129"/>
      <c r="O361" s="129"/>
      <c r="P361" s="129"/>
      <c r="Q361" s="129"/>
      <c r="R361" s="129"/>
      <c r="S361" s="129"/>
      <c r="T361" s="129"/>
      <c r="U361" s="129"/>
      <c r="V361" s="129"/>
      <c r="W361" s="129"/>
      <c r="X361" s="129"/>
      <c r="Y361" s="129"/>
      <c r="Z361" s="129"/>
    </row>
    <row r="362">
      <c r="A362" s="129"/>
      <c r="B362" s="129"/>
      <c r="C362" s="147"/>
      <c r="D362" s="129"/>
      <c r="E362" s="129"/>
      <c r="F362" s="129"/>
      <c r="G362" s="129"/>
      <c r="H362" s="129"/>
      <c r="I362" s="129"/>
      <c r="J362" s="129"/>
      <c r="K362" s="129"/>
      <c r="L362" s="129"/>
      <c r="M362" s="129"/>
      <c r="N362" s="129"/>
      <c r="O362" s="129"/>
      <c r="P362" s="129"/>
      <c r="Q362" s="129"/>
      <c r="R362" s="129"/>
      <c r="S362" s="129"/>
      <c r="T362" s="129"/>
      <c r="U362" s="129"/>
      <c r="V362" s="129"/>
      <c r="W362" s="129"/>
      <c r="X362" s="129"/>
      <c r="Y362" s="129"/>
      <c r="Z362" s="129"/>
    </row>
    <row r="363">
      <c r="A363" s="129"/>
      <c r="B363" s="129"/>
      <c r="C363" s="147"/>
      <c r="D363" s="129"/>
      <c r="E363" s="129"/>
      <c r="F363" s="129"/>
      <c r="G363" s="129"/>
      <c r="H363" s="129"/>
      <c r="I363" s="129"/>
      <c r="J363" s="129"/>
      <c r="K363" s="129"/>
      <c r="L363" s="129"/>
      <c r="M363" s="129"/>
      <c r="N363" s="129"/>
      <c r="O363" s="129"/>
      <c r="P363" s="129"/>
      <c r="Q363" s="129"/>
      <c r="R363" s="129"/>
      <c r="S363" s="129"/>
      <c r="T363" s="129"/>
      <c r="U363" s="129"/>
      <c r="V363" s="129"/>
      <c r="W363" s="129"/>
      <c r="X363" s="129"/>
      <c r="Y363" s="129"/>
      <c r="Z363" s="129"/>
    </row>
    <row r="364">
      <c r="A364" s="129"/>
      <c r="B364" s="129"/>
      <c r="C364" s="147"/>
      <c r="D364" s="129"/>
      <c r="E364" s="129"/>
      <c r="F364" s="129"/>
      <c r="G364" s="129"/>
      <c r="H364" s="129"/>
      <c r="I364" s="129"/>
      <c r="J364" s="129"/>
      <c r="K364" s="129"/>
      <c r="L364" s="129"/>
      <c r="M364" s="129"/>
      <c r="N364" s="129"/>
      <c r="O364" s="129"/>
      <c r="P364" s="129"/>
      <c r="Q364" s="129"/>
      <c r="R364" s="129"/>
      <c r="S364" s="129"/>
      <c r="T364" s="129"/>
      <c r="U364" s="129"/>
      <c r="V364" s="129"/>
      <c r="W364" s="129"/>
      <c r="X364" s="129"/>
      <c r="Y364" s="129"/>
      <c r="Z364" s="129"/>
    </row>
    <row r="365">
      <c r="A365" s="129"/>
      <c r="B365" s="129"/>
      <c r="C365" s="147"/>
      <c r="D365" s="129"/>
      <c r="E365" s="129"/>
      <c r="F365" s="129"/>
      <c r="G365" s="129"/>
      <c r="H365" s="129"/>
      <c r="I365" s="129"/>
      <c r="J365" s="129"/>
      <c r="K365" s="129"/>
      <c r="L365" s="129"/>
      <c r="M365" s="129"/>
      <c r="N365" s="129"/>
      <c r="O365" s="129"/>
      <c r="P365" s="129"/>
      <c r="Q365" s="129"/>
      <c r="R365" s="129"/>
      <c r="S365" s="129"/>
      <c r="T365" s="129"/>
      <c r="U365" s="129"/>
      <c r="V365" s="129"/>
      <c r="W365" s="129"/>
      <c r="X365" s="129"/>
      <c r="Y365" s="129"/>
      <c r="Z365" s="129"/>
    </row>
    <row r="366">
      <c r="A366" s="129"/>
      <c r="B366" s="129"/>
      <c r="C366" s="147"/>
      <c r="D366" s="129"/>
      <c r="E366" s="129"/>
      <c r="F366" s="129"/>
      <c r="G366" s="129"/>
      <c r="H366" s="129"/>
      <c r="I366" s="129"/>
      <c r="J366" s="129"/>
      <c r="K366" s="129"/>
      <c r="L366" s="129"/>
      <c r="M366" s="129"/>
      <c r="N366" s="129"/>
      <c r="O366" s="129"/>
      <c r="P366" s="129"/>
      <c r="Q366" s="129"/>
      <c r="R366" s="129"/>
      <c r="S366" s="129"/>
      <c r="T366" s="129"/>
      <c r="U366" s="129"/>
      <c r="V366" s="129"/>
      <c r="W366" s="129"/>
      <c r="X366" s="129"/>
      <c r="Y366" s="129"/>
      <c r="Z366" s="129"/>
    </row>
    <row r="367">
      <c r="A367" s="129"/>
      <c r="B367" s="129"/>
      <c r="C367" s="147"/>
      <c r="D367" s="129"/>
      <c r="E367" s="129"/>
      <c r="F367" s="129"/>
      <c r="G367" s="129"/>
      <c r="H367" s="129"/>
      <c r="I367" s="129"/>
      <c r="J367" s="129"/>
      <c r="K367" s="129"/>
      <c r="L367" s="129"/>
      <c r="M367" s="129"/>
      <c r="N367" s="129"/>
      <c r="O367" s="129"/>
      <c r="P367" s="129"/>
      <c r="Q367" s="129"/>
      <c r="R367" s="129"/>
      <c r="S367" s="129"/>
      <c r="T367" s="129"/>
      <c r="U367" s="129"/>
      <c r="V367" s="129"/>
      <c r="W367" s="129"/>
      <c r="X367" s="129"/>
      <c r="Y367" s="129"/>
      <c r="Z367" s="129"/>
    </row>
    <row r="368">
      <c r="A368" s="129"/>
      <c r="B368" s="129"/>
      <c r="C368" s="147"/>
      <c r="D368" s="129"/>
      <c r="E368" s="129"/>
      <c r="F368" s="129"/>
      <c r="G368" s="129"/>
      <c r="H368" s="129"/>
      <c r="I368" s="129"/>
      <c r="J368" s="129"/>
      <c r="K368" s="129"/>
      <c r="L368" s="129"/>
      <c r="M368" s="129"/>
      <c r="N368" s="129"/>
      <c r="O368" s="129"/>
      <c r="P368" s="129"/>
      <c r="Q368" s="129"/>
      <c r="R368" s="129"/>
      <c r="S368" s="129"/>
      <c r="T368" s="129"/>
      <c r="U368" s="129"/>
      <c r="V368" s="129"/>
      <c r="W368" s="129"/>
      <c r="X368" s="129"/>
      <c r="Y368" s="129"/>
      <c r="Z368" s="129"/>
    </row>
    <row r="369">
      <c r="A369" s="129"/>
      <c r="B369" s="129"/>
      <c r="C369" s="147"/>
      <c r="D369" s="129"/>
      <c r="E369" s="129"/>
      <c r="F369" s="129"/>
      <c r="G369" s="129"/>
      <c r="H369" s="129"/>
      <c r="I369" s="129"/>
      <c r="J369" s="129"/>
      <c r="K369" s="129"/>
      <c r="L369" s="129"/>
      <c r="M369" s="129"/>
      <c r="N369" s="129"/>
      <c r="O369" s="129"/>
      <c r="P369" s="129"/>
      <c r="Q369" s="129"/>
      <c r="R369" s="129"/>
      <c r="S369" s="129"/>
      <c r="T369" s="129"/>
      <c r="U369" s="129"/>
      <c r="V369" s="129"/>
      <c r="W369" s="129"/>
      <c r="X369" s="129"/>
      <c r="Y369" s="129"/>
      <c r="Z369" s="129"/>
    </row>
    <row r="370">
      <c r="A370" s="129"/>
      <c r="B370" s="129"/>
      <c r="C370" s="147"/>
      <c r="D370" s="129"/>
      <c r="E370" s="129"/>
      <c r="F370" s="129"/>
      <c r="G370" s="129"/>
      <c r="H370" s="129"/>
      <c r="I370" s="129"/>
      <c r="J370" s="129"/>
      <c r="K370" s="129"/>
      <c r="L370" s="129"/>
      <c r="M370" s="129"/>
      <c r="N370" s="129"/>
      <c r="O370" s="129"/>
      <c r="P370" s="129"/>
      <c r="Q370" s="129"/>
      <c r="R370" s="129"/>
      <c r="S370" s="129"/>
      <c r="T370" s="129"/>
      <c r="U370" s="129"/>
      <c r="V370" s="129"/>
      <c r="W370" s="129"/>
      <c r="X370" s="129"/>
      <c r="Y370" s="129"/>
      <c r="Z370" s="129"/>
    </row>
    <row r="371">
      <c r="A371" s="129"/>
      <c r="B371" s="129"/>
      <c r="C371" s="147"/>
      <c r="D371" s="129"/>
      <c r="E371" s="129"/>
      <c r="F371" s="129"/>
      <c r="G371" s="129"/>
      <c r="H371" s="129"/>
      <c r="I371" s="129"/>
      <c r="J371" s="129"/>
      <c r="K371" s="129"/>
      <c r="L371" s="129"/>
      <c r="M371" s="129"/>
      <c r="N371" s="129"/>
      <c r="O371" s="129"/>
      <c r="P371" s="129"/>
      <c r="Q371" s="129"/>
      <c r="R371" s="129"/>
      <c r="S371" s="129"/>
      <c r="T371" s="129"/>
      <c r="U371" s="129"/>
      <c r="V371" s="129"/>
      <c r="W371" s="129"/>
      <c r="X371" s="129"/>
      <c r="Y371" s="129"/>
      <c r="Z371" s="129"/>
    </row>
    <row r="372">
      <c r="A372" s="129"/>
      <c r="B372" s="129"/>
      <c r="C372" s="147"/>
      <c r="D372" s="129"/>
      <c r="E372" s="129"/>
      <c r="F372" s="129"/>
      <c r="G372" s="129"/>
      <c r="H372" s="129"/>
      <c r="I372" s="129"/>
      <c r="J372" s="129"/>
      <c r="K372" s="129"/>
      <c r="L372" s="129"/>
      <c r="M372" s="129"/>
      <c r="N372" s="129"/>
      <c r="O372" s="129"/>
      <c r="P372" s="129"/>
      <c r="Q372" s="129"/>
      <c r="R372" s="129"/>
      <c r="S372" s="129"/>
      <c r="T372" s="129"/>
      <c r="U372" s="129"/>
      <c r="V372" s="129"/>
      <c r="W372" s="129"/>
      <c r="X372" s="129"/>
      <c r="Y372" s="129"/>
      <c r="Z372" s="129"/>
    </row>
    <row r="373">
      <c r="A373" s="129"/>
      <c r="B373" s="129"/>
      <c r="C373" s="147"/>
      <c r="D373" s="129"/>
      <c r="E373" s="129"/>
      <c r="F373" s="129"/>
      <c r="G373" s="129"/>
      <c r="H373" s="129"/>
      <c r="I373" s="129"/>
      <c r="J373" s="129"/>
      <c r="K373" s="129"/>
      <c r="L373" s="129"/>
      <c r="M373" s="129"/>
      <c r="N373" s="129"/>
      <c r="O373" s="129"/>
      <c r="P373" s="129"/>
      <c r="Q373" s="129"/>
      <c r="R373" s="129"/>
      <c r="S373" s="129"/>
      <c r="T373" s="129"/>
      <c r="U373" s="129"/>
      <c r="V373" s="129"/>
      <c r="W373" s="129"/>
      <c r="X373" s="129"/>
      <c r="Y373" s="129"/>
      <c r="Z373" s="129"/>
    </row>
    <row r="374">
      <c r="A374" s="129"/>
      <c r="B374" s="129"/>
      <c r="C374" s="147"/>
      <c r="D374" s="129"/>
      <c r="E374" s="129"/>
      <c r="F374" s="129"/>
      <c r="G374" s="129"/>
      <c r="H374" s="129"/>
      <c r="I374" s="129"/>
      <c r="J374" s="129"/>
      <c r="K374" s="129"/>
      <c r="L374" s="129"/>
      <c r="M374" s="129"/>
      <c r="N374" s="129"/>
      <c r="O374" s="129"/>
      <c r="P374" s="129"/>
      <c r="Q374" s="129"/>
      <c r="R374" s="129"/>
      <c r="S374" s="129"/>
      <c r="T374" s="129"/>
      <c r="U374" s="129"/>
      <c r="V374" s="129"/>
      <c r="W374" s="129"/>
      <c r="X374" s="129"/>
      <c r="Y374" s="129"/>
      <c r="Z374" s="129"/>
    </row>
    <row r="375">
      <c r="A375" s="129"/>
      <c r="B375" s="129"/>
      <c r="C375" s="147"/>
      <c r="D375" s="129"/>
      <c r="E375" s="129"/>
      <c r="F375" s="129"/>
      <c r="G375" s="129"/>
      <c r="H375" s="129"/>
      <c r="I375" s="129"/>
      <c r="J375" s="129"/>
      <c r="K375" s="129"/>
      <c r="L375" s="129"/>
      <c r="M375" s="129"/>
      <c r="N375" s="129"/>
      <c r="O375" s="129"/>
      <c r="P375" s="129"/>
      <c r="Q375" s="129"/>
      <c r="R375" s="129"/>
      <c r="S375" s="129"/>
      <c r="T375" s="129"/>
      <c r="U375" s="129"/>
      <c r="V375" s="129"/>
      <c r="W375" s="129"/>
      <c r="X375" s="129"/>
      <c r="Y375" s="129"/>
      <c r="Z375" s="129"/>
    </row>
    <row r="376">
      <c r="A376" s="129"/>
      <c r="B376" s="129"/>
      <c r="C376" s="147"/>
      <c r="D376" s="129"/>
      <c r="E376" s="129"/>
      <c r="F376" s="129"/>
      <c r="G376" s="129"/>
      <c r="H376" s="129"/>
      <c r="I376" s="129"/>
      <c r="J376" s="129"/>
      <c r="K376" s="129"/>
      <c r="L376" s="129"/>
      <c r="M376" s="129"/>
      <c r="N376" s="129"/>
      <c r="O376" s="129"/>
      <c r="P376" s="129"/>
      <c r="Q376" s="129"/>
      <c r="R376" s="129"/>
      <c r="S376" s="129"/>
      <c r="T376" s="129"/>
      <c r="U376" s="129"/>
      <c r="V376" s="129"/>
      <c r="W376" s="129"/>
      <c r="X376" s="129"/>
      <c r="Y376" s="129"/>
      <c r="Z376" s="129"/>
    </row>
    <row r="377">
      <c r="A377" s="129"/>
      <c r="B377" s="129"/>
      <c r="C377" s="147"/>
      <c r="D377" s="129"/>
      <c r="E377" s="129"/>
      <c r="F377" s="129"/>
      <c r="G377" s="129"/>
      <c r="H377" s="129"/>
      <c r="I377" s="129"/>
      <c r="J377" s="129"/>
      <c r="K377" s="129"/>
      <c r="L377" s="129"/>
      <c r="M377" s="129"/>
      <c r="N377" s="129"/>
      <c r="O377" s="129"/>
      <c r="P377" s="129"/>
      <c r="Q377" s="129"/>
      <c r="R377" s="129"/>
      <c r="S377" s="129"/>
      <c r="T377" s="129"/>
      <c r="U377" s="129"/>
      <c r="V377" s="129"/>
      <c r="W377" s="129"/>
      <c r="X377" s="129"/>
      <c r="Y377" s="129"/>
      <c r="Z377" s="129"/>
    </row>
    <row r="378">
      <c r="A378" s="129"/>
      <c r="B378" s="129"/>
      <c r="C378" s="147"/>
      <c r="D378" s="129"/>
      <c r="E378" s="129"/>
      <c r="F378" s="129"/>
      <c r="G378" s="129"/>
      <c r="H378" s="129"/>
      <c r="I378" s="129"/>
      <c r="J378" s="129"/>
      <c r="K378" s="129"/>
      <c r="L378" s="129"/>
      <c r="M378" s="129"/>
      <c r="N378" s="129"/>
      <c r="O378" s="129"/>
      <c r="P378" s="129"/>
      <c r="Q378" s="129"/>
      <c r="R378" s="129"/>
      <c r="S378" s="129"/>
      <c r="T378" s="129"/>
      <c r="U378" s="129"/>
      <c r="V378" s="129"/>
      <c r="W378" s="129"/>
      <c r="X378" s="129"/>
      <c r="Y378" s="129"/>
      <c r="Z378" s="129"/>
    </row>
    <row r="379">
      <c r="A379" s="129"/>
      <c r="B379" s="129"/>
      <c r="C379" s="147"/>
      <c r="D379" s="129"/>
      <c r="E379" s="129"/>
      <c r="F379" s="129"/>
      <c r="G379" s="129"/>
      <c r="H379" s="129"/>
      <c r="I379" s="129"/>
      <c r="J379" s="129"/>
      <c r="K379" s="129"/>
      <c r="L379" s="129"/>
      <c r="M379" s="129"/>
      <c r="N379" s="129"/>
      <c r="O379" s="129"/>
      <c r="P379" s="129"/>
      <c r="Q379" s="129"/>
      <c r="R379" s="129"/>
      <c r="S379" s="129"/>
      <c r="T379" s="129"/>
      <c r="U379" s="129"/>
      <c r="V379" s="129"/>
      <c r="W379" s="129"/>
      <c r="X379" s="129"/>
      <c r="Y379" s="129"/>
      <c r="Z379" s="129"/>
    </row>
    <row r="380">
      <c r="A380" s="129"/>
      <c r="B380" s="129"/>
      <c r="C380" s="147"/>
      <c r="D380" s="129"/>
      <c r="E380" s="129"/>
      <c r="F380" s="129"/>
      <c r="G380" s="129"/>
      <c r="H380" s="129"/>
      <c r="I380" s="129"/>
      <c r="J380" s="129"/>
      <c r="K380" s="129"/>
      <c r="L380" s="129"/>
      <c r="M380" s="129"/>
      <c r="N380" s="129"/>
      <c r="O380" s="129"/>
      <c r="P380" s="129"/>
      <c r="Q380" s="129"/>
      <c r="R380" s="129"/>
      <c r="S380" s="129"/>
      <c r="T380" s="129"/>
      <c r="U380" s="129"/>
      <c r="V380" s="129"/>
      <c r="W380" s="129"/>
      <c r="X380" s="129"/>
      <c r="Y380" s="129"/>
      <c r="Z380" s="129"/>
    </row>
    <row r="381">
      <c r="A381" s="129"/>
      <c r="B381" s="129"/>
      <c r="C381" s="147"/>
      <c r="D381" s="129"/>
      <c r="E381" s="129"/>
      <c r="F381" s="129"/>
      <c r="G381" s="129"/>
      <c r="H381" s="129"/>
      <c r="I381" s="129"/>
      <c r="J381" s="129"/>
      <c r="K381" s="129"/>
      <c r="L381" s="129"/>
      <c r="M381" s="129"/>
      <c r="N381" s="129"/>
      <c r="O381" s="129"/>
      <c r="P381" s="129"/>
      <c r="Q381" s="129"/>
      <c r="R381" s="129"/>
      <c r="S381" s="129"/>
      <c r="T381" s="129"/>
      <c r="U381" s="129"/>
      <c r="V381" s="129"/>
      <c r="W381" s="129"/>
      <c r="X381" s="129"/>
      <c r="Y381" s="129"/>
      <c r="Z381" s="129"/>
    </row>
    <row r="382">
      <c r="A382" s="129"/>
      <c r="B382" s="129"/>
      <c r="C382" s="147"/>
      <c r="D382" s="129"/>
      <c r="E382" s="129"/>
      <c r="F382" s="129"/>
      <c r="G382" s="129"/>
      <c r="H382" s="129"/>
      <c r="I382" s="129"/>
      <c r="J382" s="129"/>
      <c r="K382" s="129"/>
      <c r="L382" s="129"/>
      <c r="M382" s="129"/>
      <c r="N382" s="129"/>
      <c r="O382" s="129"/>
      <c r="P382" s="129"/>
      <c r="Q382" s="129"/>
      <c r="R382" s="129"/>
      <c r="S382" s="129"/>
      <c r="T382" s="129"/>
      <c r="U382" s="129"/>
      <c r="V382" s="129"/>
      <c r="W382" s="129"/>
      <c r="X382" s="129"/>
      <c r="Y382" s="129"/>
      <c r="Z382" s="129"/>
    </row>
    <row r="383">
      <c r="A383" s="129"/>
      <c r="B383" s="129"/>
      <c r="C383" s="147"/>
      <c r="D383" s="129"/>
      <c r="E383" s="129"/>
      <c r="F383" s="129"/>
      <c r="G383" s="129"/>
      <c r="H383" s="129"/>
      <c r="I383" s="129"/>
      <c r="J383" s="129"/>
      <c r="K383" s="129"/>
      <c r="L383" s="129"/>
      <c r="M383" s="129"/>
      <c r="N383" s="129"/>
      <c r="O383" s="129"/>
      <c r="P383" s="129"/>
      <c r="Q383" s="129"/>
      <c r="R383" s="129"/>
      <c r="S383" s="129"/>
      <c r="T383" s="129"/>
      <c r="U383" s="129"/>
      <c r="V383" s="129"/>
      <c r="W383" s="129"/>
      <c r="X383" s="129"/>
      <c r="Y383" s="129"/>
      <c r="Z383" s="129"/>
    </row>
    <row r="384">
      <c r="A384" s="129"/>
      <c r="B384" s="129"/>
      <c r="C384" s="147"/>
      <c r="D384" s="129"/>
      <c r="E384" s="129"/>
      <c r="F384" s="129"/>
      <c r="G384" s="129"/>
      <c r="H384" s="129"/>
      <c r="I384" s="129"/>
      <c r="J384" s="129"/>
      <c r="K384" s="129"/>
      <c r="L384" s="129"/>
      <c r="M384" s="129"/>
      <c r="N384" s="129"/>
      <c r="O384" s="129"/>
      <c r="P384" s="129"/>
      <c r="Q384" s="129"/>
      <c r="R384" s="129"/>
      <c r="S384" s="129"/>
      <c r="T384" s="129"/>
      <c r="U384" s="129"/>
      <c r="V384" s="129"/>
      <c r="W384" s="129"/>
      <c r="X384" s="129"/>
      <c r="Y384" s="129"/>
      <c r="Z384" s="129"/>
    </row>
    <row r="385">
      <c r="A385" s="129"/>
      <c r="B385" s="129"/>
      <c r="C385" s="147"/>
      <c r="D385" s="129"/>
      <c r="E385" s="129"/>
      <c r="F385" s="129"/>
      <c r="G385" s="129"/>
      <c r="H385" s="129"/>
      <c r="I385" s="129"/>
      <c r="J385" s="129"/>
      <c r="K385" s="129"/>
      <c r="L385" s="129"/>
      <c r="M385" s="129"/>
      <c r="N385" s="129"/>
      <c r="O385" s="129"/>
      <c r="P385" s="129"/>
      <c r="Q385" s="129"/>
      <c r="R385" s="129"/>
      <c r="S385" s="129"/>
      <c r="T385" s="129"/>
      <c r="U385" s="129"/>
      <c r="V385" s="129"/>
      <c r="W385" s="129"/>
      <c r="X385" s="129"/>
      <c r="Y385" s="129"/>
      <c r="Z385" s="129"/>
    </row>
    <row r="386">
      <c r="A386" s="129"/>
      <c r="B386" s="129"/>
      <c r="C386" s="147"/>
      <c r="D386" s="129"/>
      <c r="E386" s="129"/>
      <c r="F386" s="129"/>
      <c r="G386" s="129"/>
      <c r="H386" s="129"/>
      <c r="I386" s="129"/>
      <c r="J386" s="129"/>
      <c r="K386" s="129"/>
      <c r="L386" s="129"/>
      <c r="M386" s="129"/>
      <c r="N386" s="129"/>
      <c r="O386" s="129"/>
      <c r="P386" s="129"/>
      <c r="Q386" s="129"/>
      <c r="R386" s="129"/>
      <c r="S386" s="129"/>
      <c r="T386" s="129"/>
      <c r="U386" s="129"/>
      <c r="V386" s="129"/>
      <c r="W386" s="129"/>
      <c r="X386" s="129"/>
      <c r="Y386" s="129"/>
      <c r="Z386" s="129"/>
    </row>
    <row r="387">
      <c r="A387" s="129"/>
      <c r="B387" s="129"/>
      <c r="C387" s="147"/>
      <c r="D387" s="129"/>
      <c r="E387" s="129"/>
      <c r="F387" s="129"/>
      <c r="G387" s="129"/>
      <c r="H387" s="129"/>
      <c r="I387" s="129"/>
      <c r="J387" s="129"/>
      <c r="K387" s="129"/>
      <c r="L387" s="129"/>
      <c r="M387" s="129"/>
      <c r="N387" s="129"/>
      <c r="O387" s="129"/>
      <c r="P387" s="129"/>
      <c r="Q387" s="129"/>
      <c r="R387" s="129"/>
      <c r="S387" s="129"/>
      <c r="T387" s="129"/>
      <c r="U387" s="129"/>
      <c r="V387" s="129"/>
      <c r="W387" s="129"/>
      <c r="X387" s="129"/>
      <c r="Y387" s="129"/>
      <c r="Z387" s="129"/>
    </row>
    <row r="388">
      <c r="A388" s="129"/>
      <c r="B388" s="129"/>
      <c r="C388" s="147"/>
      <c r="D388" s="129"/>
      <c r="E388" s="129"/>
      <c r="F388" s="129"/>
      <c r="G388" s="129"/>
      <c r="H388" s="129"/>
      <c r="I388" s="129"/>
      <c r="J388" s="129"/>
      <c r="K388" s="129"/>
      <c r="L388" s="129"/>
      <c r="M388" s="129"/>
      <c r="N388" s="129"/>
      <c r="O388" s="129"/>
      <c r="P388" s="129"/>
      <c r="Q388" s="129"/>
      <c r="R388" s="129"/>
      <c r="S388" s="129"/>
      <c r="T388" s="129"/>
      <c r="U388" s="129"/>
      <c r="V388" s="129"/>
      <c r="W388" s="129"/>
      <c r="X388" s="129"/>
      <c r="Y388" s="129"/>
      <c r="Z388" s="129"/>
    </row>
    <row r="389">
      <c r="A389" s="129"/>
      <c r="B389" s="129"/>
      <c r="C389" s="147"/>
      <c r="D389" s="129"/>
      <c r="E389" s="129"/>
      <c r="F389" s="129"/>
      <c r="G389" s="129"/>
      <c r="H389" s="129"/>
      <c r="I389" s="129"/>
      <c r="J389" s="129"/>
      <c r="K389" s="129"/>
      <c r="L389" s="129"/>
      <c r="M389" s="129"/>
      <c r="N389" s="129"/>
      <c r="O389" s="129"/>
      <c r="P389" s="129"/>
      <c r="Q389" s="129"/>
      <c r="R389" s="129"/>
      <c r="S389" s="129"/>
      <c r="T389" s="129"/>
      <c r="U389" s="129"/>
      <c r="V389" s="129"/>
      <c r="W389" s="129"/>
      <c r="X389" s="129"/>
      <c r="Y389" s="129"/>
      <c r="Z389" s="129"/>
    </row>
    <row r="390">
      <c r="A390" s="129"/>
      <c r="B390" s="129"/>
      <c r="C390" s="147"/>
      <c r="D390" s="129"/>
      <c r="E390" s="129"/>
      <c r="F390" s="129"/>
      <c r="G390" s="129"/>
      <c r="H390" s="129"/>
      <c r="I390" s="129"/>
      <c r="J390" s="129"/>
      <c r="K390" s="129"/>
      <c r="L390" s="129"/>
      <c r="M390" s="129"/>
      <c r="N390" s="129"/>
      <c r="O390" s="129"/>
      <c r="P390" s="129"/>
      <c r="Q390" s="129"/>
      <c r="R390" s="129"/>
      <c r="S390" s="129"/>
      <c r="T390" s="129"/>
      <c r="U390" s="129"/>
      <c r="V390" s="129"/>
      <c r="W390" s="129"/>
      <c r="X390" s="129"/>
      <c r="Y390" s="129"/>
      <c r="Z390" s="129"/>
    </row>
    <row r="391">
      <c r="A391" s="129"/>
      <c r="B391" s="129"/>
      <c r="C391" s="147"/>
      <c r="D391" s="129"/>
      <c r="E391" s="129"/>
      <c r="F391" s="129"/>
      <c r="G391" s="129"/>
      <c r="H391" s="129"/>
      <c r="I391" s="129"/>
      <c r="J391" s="129"/>
      <c r="K391" s="129"/>
      <c r="L391" s="129"/>
      <c r="M391" s="129"/>
      <c r="N391" s="129"/>
      <c r="O391" s="129"/>
      <c r="P391" s="129"/>
      <c r="Q391" s="129"/>
      <c r="R391" s="129"/>
      <c r="S391" s="129"/>
      <c r="T391" s="129"/>
      <c r="U391" s="129"/>
      <c r="V391" s="129"/>
      <c r="W391" s="129"/>
      <c r="X391" s="129"/>
      <c r="Y391" s="129"/>
      <c r="Z391" s="129"/>
    </row>
    <row r="392">
      <c r="A392" s="129"/>
      <c r="B392" s="129"/>
      <c r="C392" s="147"/>
      <c r="D392" s="129"/>
      <c r="E392" s="129"/>
      <c r="F392" s="129"/>
      <c r="G392" s="129"/>
      <c r="H392" s="129"/>
      <c r="I392" s="129"/>
      <c r="J392" s="129"/>
      <c r="K392" s="129"/>
      <c r="L392" s="129"/>
      <c r="M392" s="129"/>
      <c r="N392" s="129"/>
      <c r="O392" s="129"/>
      <c r="P392" s="129"/>
      <c r="Q392" s="129"/>
      <c r="R392" s="129"/>
      <c r="S392" s="129"/>
      <c r="T392" s="129"/>
      <c r="U392" s="129"/>
      <c r="V392" s="129"/>
      <c r="W392" s="129"/>
      <c r="X392" s="129"/>
      <c r="Y392" s="129"/>
      <c r="Z392" s="129"/>
    </row>
    <row r="393">
      <c r="A393" s="129"/>
      <c r="B393" s="129"/>
      <c r="C393" s="147"/>
      <c r="D393" s="129"/>
      <c r="E393" s="129"/>
      <c r="F393" s="129"/>
      <c r="G393" s="129"/>
      <c r="H393" s="129"/>
      <c r="I393" s="129"/>
      <c r="J393" s="129"/>
      <c r="K393" s="129"/>
      <c r="L393" s="129"/>
      <c r="M393" s="129"/>
      <c r="N393" s="129"/>
      <c r="O393" s="129"/>
      <c r="P393" s="129"/>
      <c r="Q393" s="129"/>
      <c r="R393" s="129"/>
      <c r="S393" s="129"/>
      <c r="T393" s="129"/>
      <c r="U393" s="129"/>
      <c r="V393" s="129"/>
      <c r="W393" s="129"/>
      <c r="X393" s="129"/>
      <c r="Y393" s="129"/>
      <c r="Z393" s="129"/>
    </row>
    <row r="394">
      <c r="A394" s="129"/>
      <c r="B394" s="129"/>
      <c r="C394" s="147"/>
      <c r="D394" s="129"/>
      <c r="E394" s="129"/>
      <c r="F394" s="129"/>
      <c r="G394" s="129"/>
      <c r="H394" s="129"/>
      <c r="I394" s="129"/>
      <c r="J394" s="129"/>
      <c r="K394" s="129"/>
      <c r="L394" s="129"/>
      <c r="M394" s="129"/>
      <c r="N394" s="129"/>
      <c r="O394" s="129"/>
      <c r="P394" s="129"/>
      <c r="Q394" s="129"/>
      <c r="R394" s="129"/>
      <c r="S394" s="129"/>
      <c r="T394" s="129"/>
      <c r="U394" s="129"/>
      <c r="V394" s="129"/>
      <c r="W394" s="129"/>
      <c r="X394" s="129"/>
      <c r="Y394" s="129"/>
      <c r="Z394" s="129"/>
    </row>
    <row r="395">
      <c r="A395" s="129"/>
      <c r="B395" s="129"/>
      <c r="C395" s="147"/>
      <c r="D395" s="129"/>
      <c r="E395" s="129"/>
      <c r="F395" s="129"/>
      <c r="G395" s="129"/>
      <c r="H395" s="129"/>
      <c r="I395" s="129"/>
      <c r="J395" s="129"/>
      <c r="K395" s="129"/>
      <c r="L395" s="129"/>
      <c r="M395" s="129"/>
      <c r="N395" s="129"/>
      <c r="O395" s="129"/>
      <c r="P395" s="129"/>
      <c r="Q395" s="129"/>
      <c r="R395" s="129"/>
      <c r="S395" s="129"/>
      <c r="T395" s="129"/>
      <c r="U395" s="129"/>
      <c r="V395" s="129"/>
      <c r="W395" s="129"/>
      <c r="X395" s="129"/>
      <c r="Y395" s="129"/>
      <c r="Z395" s="129"/>
    </row>
    <row r="396">
      <c r="A396" s="129"/>
      <c r="B396" s="129"/>
      <c r="C396" s="147"/>
      <c r="D396" s="129"/>
      <c r="E396" s="129"/>
      <c r="F396" s="129"/>
      <c r="G396" s="129"/>
      <c r="H396" s="129"/>
      <c r="I396" s="129"/>
      <c r="J396" s="129"/>
      <c r="K396" s="129"/>
      <c r="L396" s="129"/>
      <c r="M396" s="129"/>
      <c r="N396" s="129"/>
      <c r="O396" s="129"/>
      <c r="P396" s="129"/>
      <c r="Q396" s="129"/>
      <c r="R396" s="129"/>
      <c r="S396" s="129"/>
      <c r="T396" s="129"/>
      <c r="U396" s="129"/>
      <c r="V396" s="129"/>
      <c r="W396" s="129"/>
      <c r="X396" s="129"/>
      <c r="Y396" s="129"/>
      <c r="Z396" s="129"/>
    </row>
    <row r="397">
      <c r="A397" s="129"/>
      <c r="B397" s="129"/>
      <c r="C397" s="147"/>
      <c r="D397" s="129"/>
      <c r="E397" s="129"/>
      <c r="F397" s="129"/>
      <c r="G397" s="129"/>
      <c r="H397" s="129"/>
      <c r="I397" s="129"/>
      <c r="J397" s="129"/>
      <c r="K397" s="129"/>
      <c r="L397" s="129"/>
      <c r="M397" s="129"/>
      <c r="N397" s="129"/>
      <c r="O397" s="129"/>
      <c r="P397" s="129"/>
      <c r="Q397" s="129"/>
      <c r="R397" s="129"/>
      <c r="S397" s="129"/>
      <c r="T397" s="129"/>
      <c r="U397" s="129"/>
      <c r="V397" s="129"/>
      <c r="W397" s="129"/>
      <c r="X397" s="129"/>
      <c r="Y397" s="129"/>
      <c r="Z397" s="129"/>
    </row>
    <row r="398">
      <c r="A398" s="129"/>
      <c r="B398" s="129"/>
      <c r="C398" s="147"/>
      <c r="D398" s="129"/>
      <c r="E398" s="129"/>
      <c r="F398" s="129"/>
      <c r="G398" s="129"/>
      <c r="H398" s="129"/>
      <c r="I398" s="129"/>
      <c r="J398" s="129"/>
      <c r="K398" s="129"/>
      <c r="L398" s="129"/>
      <c r="M398" s="129"/>
      <c r="N398" s="129"/>
      <c r="O398" s="129"/>
      <c r="P398" s="129"/>
      <c r="Q398" s="129"/>
      <c r="R398" s="129"/>
      <c r="S398" s="129"/>
      <c r="T398" s="129"/>
      <c r="U398" s="129"/>
      <c r="V398" s="129"/>
      <c r="W398" s="129"/>
      <c r="X398" s="129"/>
      <c r="Y398" s="129"/>
      <c r="Z398" s="129"/>
    </row>
    <row r="399">
      <c r="A399" s="129"/>
      <c r="B399" s="129"/>
      <c r="C399" s="147"/>
      <c r="D399" s="129"/>
      <c r="E399" s="129"/>
      <c r="F399" s="129"/>
      <c r="G399" s="129"/>
      <c r="H399" s="129"/>
      <c r="I399" s="129"/>
      <c r="J399" s="129"/>
      <c r="K399" s="129"/>
      <c r="L399" s="129"/>
      <c r="M399" s="129"/>
      <c r="N399" s="129"/>
      <c r="O399" s="129"/>
      <c r="P399" s="129"/>
      <c r="Q399" s="129"/>
      <c r="R399" s="129"/>
      <c r="S399" s="129"/>
      <c r="T399" s="129"/>
      <c r="U399" s="129"/>
      <c r="V399" s="129"/>
      <c r="W399" s="129"/>
      <c r="X399" s="129"/>
      <c r="Y399" s="129"/>
      <c r="Z399" s="129"/>
    </row>
    <row r="400">
      <c r="A400" s="129"/>
      <c r="B400" s="129"/>
      <c r="C400" s="147"/>
      <c r="D400" s="129"/>
      <c r="E400" s="129"/>
      <c r="F400" s="129"/>
      <c r="G400" s="129"/>
      <c r="H400" s="129"/>
      <c r="I400" s="129"/>
      <c r="J400" s="129"/>
      <c r="K400" s="129"/>
      <c r="L400" s="129"/>
      <c r="M400" s="129"/>
      <c r="N400" s="129"/>
      <c r="O400" s="129"/>
      <c r="P400" s="129"/>
      <c r="Q400" s="129"/>
      <c r="R400" s="129"/>
      <c r="S400" s="129"/>
      <c r="T400" s="129"/>
      <c r="U400" s="129"/>
      <c r="V400" s="129"/>
      <c r="W400" s="129"/>
      <c r="X400" s="129"/>
      <c r="Y400" s="129"/>
      <c r="Z400" s="129"/>
    </row>
    <row r="401">
      <c r="A401" s="129"/>
      <c r="B401" s="129"/>
      <c r="C401" s="147"/>
      <c r="D401" s="129"/>
      <c r="E401" s="129"/>
      <c r="F401" s="129"/>
      <c r="G401" s="129"/>
      <c r="H401" s="129"/>
      <c r="I401" s="129"/>
      <c r="J401" s="129"/>
      <c r="K401" s="129"/>
      <c r="L401" s="129"/>
      <c r="M401" s="129"/>
      <c r="N401" s="129"/>
      <c r="O401" s="129"/>
      <c r="P401" s="129"/>
      <c r="Q401" s="129"/>
      <c r="R401" s="129"/>
      <c r="S401" s="129"/>
      <c r="T401" s="129"/>
      <c r="U401" s="129"/>
      <c r="V401" s="129"/>
      <c r="W401" s="129"/>
      <c r="X401" s="129"/>
      <c r="Y401" s="129"/>
      <c r="Z401" s="129"/>
    </row>
    <row r="402">
      <c r="A402" s="129"/>
      <c r="B402" s="129"/>
      <c r="C402" s="147"/>
      <c r="D402" s="129"/>
      <c r="E402" s="129"/>
      <c r="F402" s="129"/>
      <c r="G402" s="129"/>
      <c r="H402" s="129"/>
      <c r="I402" s="129"/>
      <c r="J402" s="129"/>
      <c r="K402" s="129"/>
      <c r="L402" s="129"/>
      <c r="M402" s="129"/>
      <c r="N402" s="129"/>
      <c r="O402" s="129"/>
      <c r="P402" s="129"/>
      <c r="Q402" s="129"/>
      <c r="R402" s="129"/>
      <c r="S402" s="129"/>
      <c r="T402" s="129"/>
      <c r="U402" s="129"/>
      <c r="V402" s="129"/>
      <c r="W402" s="129"/>
      <c r="X402" s="129"/>
      <c r="Y402" s="129"/>
      <c r="Z402" s="129"/>
    </row>
    <row r="403">
      <c r="A403" s="129"/>
      <c r="B403" s="129"/>
      <c r="C403" s="147"/>
      <c r="D403" s="129"/>
      <c r="E403" s="129"/>
      <c r="F403" s="129"/>
      <c r="G403" s="129"/>
      <c r="H403" s="129"/>
      <c r="I403" s="129"/>
      <c r="J403" s="129"/>
      <c r="K403" s="129"/>
      <c r="L403" s="129"/>
      <c r="M403" s="129"/>
      <c r="N403" s="129"/>
      <c r="O403" s="129"/>
      <c r="P403" s="129"/>
      <c r="Q403" s="129"/>
      <c r="R403" s="129"/>
      <c r="S403" s="129"/>
      <c r="T403" s="129"/>
      <c r="U403" s="129"/>
      <c r="V403" s="129"/>
      <c r="W403" s="129"/>
      <c r="X403" s="129"/>
      <c r="Y403" s="129"/>
      <c r="Z403" s="129"/>
    </row>
    <row r="404">
      <c r="A404" s="129"/>
      <c r="B404" s="129"/>
      <c r="C404" s="147"/>
      <c r="D404" s="129"/>
      <c r="E404" s="129"/>
      <c r="F404" s="129"/>
      <c r="G404" s="129"/>
      <c r="H404" s="129"/>
      <c r="I404" s="129"/>
      <c r="J404" s="129"/>
      <c r="K404" s="129"/>
      <c r="L404" s="129"/>
      <c r="M404" s="129"/>
      <c r="N404" s="129"/>
      <c r="O404" s="129"/>
      <c r="P404" s="129"/>
      <c r="Q404" s="129"/>
      <c r="R404" s="129"/>
      <c r="S404" s="129"/>
      <c r="T404" s="129"/>
      <c r="U404" s="129"/>
      <c r="V404" s="129"/>
      <c r="W404" s="129"/>
      <c r="X404" s="129"/>
      <c r="Y404" s="129"/>
      <c r="Z404" s="129"/>
    </row>
    <row r="405">
      <c r="A405" s="129"/>
      <c r="B405" s="129"/>
      <c r="C405" s="147"/>
      <c r="D405" s="129"/>
      <c r="E405" s="129"/>
      <c r="F405" s="129"/>
      <c r="G405" s="129"/>
      <c r="H405" s="129"/>
      <c r="I405" s="129"/>
      <c r="J405" s="129"/>
      <c r="K405" s="129"/>
      <c r="L405" s="129"/>
      <c r="M405" s="129"/>
      <c r="N405" s="129"/>
      <c r="O405" s="129"/>
      <c r="P405" s="129"/>
      <c r="Q405" s="129"/>
      <c r="R405" s="129"/>
      <c r="S405" s="129"/>
      <c r="T405" s="129"/>
      <c r="U405" s="129"/>
      <c r="V405" s="129"/>
      <c r="W405" s="129"/>
      <c r="X405" s="129"/>
      <c r="Y405" s="129"/>
      <c r="Z405" s="129"/>
    </row>
    <row r="406">
      <c r="A406" s="129"/>
      <c r="B406" s="129"/>
      <c r="C406" s="147"/>
      <c r="D406" s="129"/>
      <c r="E406" s="129"/>
      <c r="F406" s="129"/>
      <c r="G406" s="129"/>
      <c r="H406" s="129"/>
      <c r="I406" s="129"/>
      <c r="J406" s="129"/>
      <c r="K406" s="129"/>
      <c r="L406" s="129"/>
      <c r="M406" s="129"/>
      <c r="N406" s="129"/>
      <c r="O406" s="129"/>
      <c r="P406" s="129"/>
      <c r="Q406" s="129"/>
      <c r="R406" s="129"/>
      <c r="S406" s="129"/>
      <c r="T406" s="129"/>
      <c r="U406" s="129"/>
      <c r="V406" s="129"/>
      <c r="W406" s="129"/>
      <c r="X406" s="129"/>
      <c r="Y406" s="129"/>
      <c r="Z406" s="129"/>
    </row>
    <row r="407">
      <c r="A407" s="129"/>
      <c r="B407" s="129"/>
      <c r="C407" s="147"/>
      <c r="D407" s="129"/>
      <c r="E407" s="129"/>
      <c r="F407" s="129"/>
      <c r="G407" s="129"/>
      <c r="H407" s="129"/>
      <c r="I407" s="129"/>
      <c r="J407" s="129"/>
      <c r="K407" s="129"/>
      <c r="L407" s="129"/>
      <c r="M407" s="129"/>
      <c r="N407" s="129"/>
      <c r="O407" s="129"/>
      <c r="P407" s="129"/>
      <c r="Q407" s="129"/>
      <c r="R407" s="129"/>
      <c r="S407" s="129"/>
      <c r="T407" s="129"/>
      <c r="U407" s="129"/>
      <c r="V407" s="129"/>
      <c r="W407" s="129"/>
      <c r="X407" s="129"/>
      <c r="Y407" s="129"/>
      <c r="Z407" s="129"/>
    </row>
    <row r="408">
      <c r="A408" s="129"/>
      <c r="B408" s="129"/>
      <c r="C408" s="147"/>
      <c r="D408" s="129"/>
      <c r="E408" s="129"/>
      <c r="F408" s="129"/>
      <c r="G408" s="129"/>
      <c r="H408" s="129"/>
      <c r="I408" s="129"/>
      <c r="J408" s="129"/>
      <c r="K408" s="129"/>
      <c r="L408" s="129"/>
      <c r="M408" s="129"/>
      <c r="N408" s="129"/>
      <c r="O408" s="129"/>
      <c r="P408" s="129"/>
      <c r="Q408" s="129"/>
      <c r="R408" s="129"/>
      <c r="S408" s="129"/>
      <c r="T408" s="129"/>
      <c r="U408" s="129"/>
      <c r="V408" s="129"/>
      <c r="W408" s="129"/>
      <c r="X408" s="129"/>
      <c r="Y408" s="129"/>
      <c r="Z408" s="129"/>
    </row>
    <row r="409">
      <c r="A409" s="129"/>
      <c r="B409" s="129"/>
      <c r="C409" s="147"/>
      <c r="D409" s="129"/>
      <c r="E409" s="129"/>
      <c r="F409" s="129"/>
      <c r="G409" s="129"/>
      <c r="H409" s="129"/>
      <c r="I409" s="129"/>
      <c r="J409" s="129"/>
      <c r="K409" s="129"/>
      <c r="L409" s="129"/>
      <c r="M409" s="129"/>
      <c r="N409" s="129"/>
      <c r="O409" s="129"/>
      <c r="P409" s="129"/>
      <c r="Q409" s="129"/>
      <c r="R409" s="129"/>
      <c r="S409" s="129"/>
      <c r="T409" s="129"/>
      <c r="U409" s="129"/>
      <c r="V409" s="129"/>
      <c r="W409" s="129"/>
      <c r="X409" s="129"/>
      <c r="Y409" s="129"/>
      <c r="Z409" s="129"/>
    </row>
    <row r="410">
      <c r="A410" s="129"/>
      <c r="B410" s="129"/>
      <c r="C410" s="147"/>
      <c r="D410" s="129"/>
      <c r="E410" s="129"/>
      <c r="F410" s="129"/>
      <c r="G410" s="129"/>
      <c r="H410" s="129"/>
      <c r="I410" s="129"/>
      <c r="J410" s="129"/>
      <c r="K410" s="129"/>
      <c r="L410" s="129"/>
      <c r="M410" s="129"/>
      <c r="N410" s="129"/>
      <c r="O410" s="129"/>
      <c r="P410" s="129"/>
      <c r="Q410" s="129"/>
      <c r="R410" s="129"/>
      <c r="S410" s="129"/>
      <c r="T410" s="129"/>
      <c r="U410" s="129"/>
      <c r="V410" s="129"/>
      <c r="W410" s="129"/>
      <c r="X410" s="129"/>
      <c r="Y410" s="129"/>
      <c r="Z410" s="129"/>
    </row>
    <row r="411">
      <c r="A411" s="129"/>
      <c r="B411" s="129"/>
      <c r="C411" s="147"/>
      <c r="D411" s="129"/>
      <c r="E411" s="129"/>
      <c r="F411" s="129"/>
      <c r="G411" s="129"/>
      <c r="H411" s="129"/>
      <c r="I411" s="129"/>
      <c r="J411" s="129"/>
      <c r="K411" s="129"/>
      <c r="L411" s="129"/>
      <c r="M411" s="129"/>
      <c r="N411" s="129"/>
      <c r="O411" s="129"/>
      <c r="P411" s="129"/>
      <c r="Q411" s="129"/>
      <c r="R411" s="129"/>
      <c r="S411" s="129"/>
      <c r="T411" s="129"/>
      <c r="U411" s="129"/>
      <c r="V411" s="129"/>
      <c r="W411" s="129"/>
      <c r="X411" s="129"/>
      <c r="Y411" s="129"/>
      <c r="Z411" s="129"/>
    </row>
    <row r="412">
      <c r="A412" s="129"/>
      <c r="B412" s="129"/>
      <c r="C412" s="147"/>
      <c r="D412" s="129"/>
      <c r="E412" s="129"/>
      <c r="F412" s="129"/>
      <c r="G412" s="129"/>
      <c r="H412" s="129"/>
      <c r="I412" s="129"/>
      <c r="J412" s="129"/>
      <c r="K412" s="129"/>
      <c r="L412" s="129"/>
      <c r="M412" s="129"/>
      <c r="N412" s="129"/>
      <c r="O412" s="129"/>
      <c r="P412" s="129"/>
      <c r="Q412" s="129"/>
      <c r="R412" s="129"/>
      <c r="S412" s="129"/>
      <c r="T412" s="129"/>
      <c r="U412" s="129"/>
      <c r="V412" s="129"/>
      <c r="W412" s="129"/>
      <c r="X412" s="129"/>
      <c r="Y412" s="129"/>
      <c r="Z412" s="129"/>
    </row>
    <row r="413">
      <c r="A413" s="129"/>
      <c r="B413" s="129"/>
      <c r="C413" s="147"/>
      <c r="D413" s="129"/>
      <c r="E413" s="129"/>
      <c r="F413" s="129"/>
      <c r="G413" s="129"/>
      <c r="H413" s="129"/>
      <c r="I413" s="129"/>
      <c r="J413" s="129"/>
      <c r="K413" s="129"/>
      <c r="L413" s="129"/>
      <c r="M413" s="129"/>
      <c r="N413" s="129"/>
      <c r="O413" s="129"/>
      <c r="P413" s="129"/>
      <c r="Q413" s="129"/>
      <c r="R413" s="129"/>
      <c r="S413" s="129"/>
      <c r="T413" s="129"/>
      <c r="U413" s="129"/>
      <c r="V413" s="129"/>
      <c r="W413" s="129"/>
      <c r="X413" s="129"/>
      <c r="Y413" s="129"/>
      <c r="Z413" s="129"/>
    </row>
    <row r="414">
      <c r="A414" s="129"/>
      <c r="B414" s="129"/>
      <c r="C414" s="147"/>
      <c r="D414" s="129"/>
      <c r="E414" s="129"/>
      <c r="F414" s="129"/>
      <c r="G414" s="129"/>
      <c r="H414" s="129"/>
      <c r="I414" s="129"/>
      <c r="J414" s="129"/>
      <c r="K414" s="129"/>
      <c r="L414" s="129"/>
      <c r="M414" s="129"/>
      <c r="N414" s="129"/>
      <c r="O414" s="129"/>
      <c r="P414" s="129"/>
      <c r="Q414" s="129"/>
      <c r="R414" s="129"/>
      <c r="S414" s="129"/>
      <c r="T414" s="129"/>
      <c r="U414" s="129"/>
      <c r="V414" s="129"/>
      <c r="W414" s="129"/>
      <c r="X414" s="129"/>
      <c r="Y414" s="129"/>
      <c r="Z414" s="129"/>
    </row>
    <row r="415">
      <c r="A415" s="129"/>
      <c r="B415" s="129"/>
      <c r="C415" s="147"/>
      <c r="D415" s="129"/>
      <c r="E415" s="129"/>
      <c r="F415" s="129"/>
      <c r="G415" s="129"/>
      <c r="H415" s="129"/>
      <c r="I415" s="129"/>
      <c r="J415" s="129"/>
      <c r="K415" s="129"/>
      <c r="L415" s="129"/>
      <c r="M415" s="129"/>
      <c r="N415" s="129"/>
      <c r="O415" s="129"/>
      <c r="P415" s="129"/>
      <c r="Q415" s="129"/>
      <c r="R415" s="129"/>
      <c r="S415" s="129"/>
      <c r="T415" s="129"/>
      <c r="U415" s="129"/>
      <c r="V415" s="129"/>
      <c r="W415" s="129"/>
      <c r="X415" s="129"/>
      <c r="Y415" s="129"/>
      <c r="Z415" s="129"/>
    </row>
    <row r="416">
      <c r="A416" s="129"/>
      <c r="B416" s="129"/>
      <c r="C416" s="147"/>
      <c r="D416" s="129"/>
      <c r="E416" s="129"/>
      <c r="F416" s="129"/>
      <c r="G416" s="129"/>
      <c r="H416" s="129"/>
      <c r="I416" s="129"/>
      <c r="J416" s="129"/>
      <c r="K416" s="129"/>
      <c r="L416" s="129"/>
      <c r="M416" s="129"/>
      <c r="N416" s="129"/>
      <c r="O416" s="129"/>
      <c r="P416" s="129"/>
      <c r="Q416" s="129"/>
      <c r="R416" s="129"/>
      <c r="S416" s="129"/>
      <c r="T416" s="129"/>
      <c r="U416" s="129"/>
      <c r="V416" s="129"/>
      <c r="W416" s="129"/>
      <c r="X416" s="129"/>
      <c r="Y416" s="129"/>
      <c r="Z416" s="129"/>
    </row>
    <row r="417">
      <c r="A417" s="129"/>
      <c r="B417" s="129"/>
      <c r="C417" s="147"/>
      <c r="D417" s="129"/>
      <c r="E417" s="129"/>
      <c r="F417" s="129"/>
      <c r="G417" s="129"/>
      <c r="H417" s="129"/>
      <c r="I417" s="129"/>
      <c r="J417" s="129"/>
      <c r="K417" s="129"/>
      <c r="L417" s="129"/>
      <c r="M417" s="129"/>
      <c r="N417" s="129"/>
      <c r="O417" s="129"/>
      <c r="P417" s="129"/>
      <c r="Q417" s="129"/>
      <c r="R417" s="129"/>
      <c r="S417" s="129"/>
      <c r="T417" s="129"/>
      <c r="U417" s="129"/>
      <c r="V417" s="129"/>
      <c r="W417" s="129"/>
      <c r="X417" s="129"/>
      <c r="Y417" s="129"/>
      <c r="Z417" s="129"/>
    </row>
    <row r="418">
      <c r="A418" s="129"/>
      <c r="B418" s="129"/>
      <c r="C418" s="147"/>
      <c r="D418" s="129"/>
      <c r="E418" s="129"/>
      <c r="F418" s="129"/>
      <c r="G418" s="129"/>
      <c r="H418" s="129"/>
      <c r="I418" s="129"/>
      <c r="J418" s="129"/>
      <c r="K418" s="129"/>
      <c r="L418" s="129"/>
      <c r="M418" s="129"/>
      <c r="N418" s="129"/>
      <c r="O418" s="129"/>
      <c r="P418" s="129"/>
      <c r="Q418" s="129"/>
      <c r="R418" s="129"/>
      <c r="S418" s="129"/>
      <c r="T418" s="129"/>
      <c r="U418" s="129"/>
      <c r="V418" s="129"/>
      <c r="W418" s="129"/>
      <c r="X418" s="129"/>
      <c r="Y418" s="129"/>
      <c r="Z418" s="129"/>
    </row>
    <row r="419">
      <c r="A419" s="129"/>
      <c r="B419" s="129"/>
      <c r="C419" s="147"/>
      <c r="D419" s="129"/>
      <c r="E419" s="129"/>
      <c r="F419" s="129"/>
      <c r="G419" s="129"/>
      <c r="H419" s="129"/>
      <c r="I419" s="129"/>
      <c r="J419" s="129"/>
      <c r="K419" s="129"/>
      <c r="L419" s="129"/>
      <c r="M419" s="129"/>
      <c r="N419" s="129"/>
      <c r="O419" s="129"/>
      <c r="P419" s="129"/>
      <c r="Q419" s="129"/>
      <c r="R419" s="129"/>
      <c r="S419" s="129"/>
      <c r="T419" s="129"/>
      <c r="U419" s="129"/>
      <c r="V419" s="129"/>
      <c r="W419" s="129"/>
      <c r="X419" s="129"/>
      <c r="Y419" s="129"/>
      <c r="Z419" s="129"/>
    </row>
    <row r="420">
      <c r="A420" s="129"/>
      <c r="B420" s="129"/>
      <c r="C420" s="147"/>
      <c r="D420" s="129"/>
      <c r="E420" s="129"/>
      <c r="F420" s="129"/>
      <c r="G420" s="129"/>
      <c r="H420" s="129"/>
      <c r="I420" s="129"/>
      <c r="J420" s="129"/>
      <c r="K420" s="129"/>
      <c r="L420" s="129"/>
      <c r="M420" s="129"/>
      <c r="N420" s="129"/>
      <c r="O420" s="129"/>
      <c r="P420" s="129"/>
      <c r="Q420" s="129"/>
      <c r="R420" s="129"/>
      <c r="S420" s="129"/>
      <c r="T420" s="129"/>
      <c r="U420" s="129"/>
      <c r="V420" s="129"/>
      <c r="W420" s="129"/>
      <c r="X420" s="129"/>
      <c r="Y420" s="129"/>
      <c r="Z420" s="129"/>
    </row>
    <row r="421">
      <c r="A421" s="129"/>
      <c r="B421" s="129"/>
      <c r="C421" s="147"/>
      <c r="D421" s="129"/>
      <c r="E421" s="129"/>
      <c r="F421" s="129"/>
      <c r="G421" s="129"/>
      <c r="H421" s="129"/>
      <c r="I421" s="129"/>
      <c r="J421" s="129"/>
      <c r="K421" s="129"/>
      <c r="L421" s="129"/>
      <c r="M421" s="129"/>
      <c r="N421" s="129"/>
      <c r="O421" s="129"/>
      <c r="P421" s="129"/>
      <c r="Q421" s="129"/>
      <c r="R421" s="129"/>
      <c r="S421" s="129"/>
      <c r="T421" s="129"/>
      <c r="U421" s="129"/>
      <c r="V421" s="129"/>
      <c r="W421" s="129"/>
      <c r="X421" s="129"/>
      <c r="Y421" s="129"/>
      <c r="Z421" s="129"/>
    </row>
    <row r="422">
      <c r="A422" s="129"/>
      <c r="B422" s="129"/>
      <c r="C422" s="147"/>
      <c r="D422" s="129"/>
      <c r="E422" s="129"/>
      <c r="F422" s="129"/>
      <c r="G422" s="129"/>
      <c r="H422" s="129"/>
      <c r="I422" s="129"/>
      <c r="J422" s="129"/>
      <c r="K422" s="129"/>
      <c r="L422" s="129"/>
      <c r="M422" s="129"/>
      <c r="N422" s="129"/>
      <c r="O422" s="129"/>
      <c r="P422" s="129"/>
      <c r="Q422" s="129"/>
      <c r="R422" s="129"/>
      <c r="S422" s="129"/>
      <c r="T422" s="129"/>
      <c r="U422" s="129"/>
      <c r="V422" s="129"/>
      <c r="W422" s="129"/>
      <c r="X422" s="129"/>
      <c r="Y422" s="129"/>
      <c r="Z422" s="129"/>
    </row>
    <row r="423">
      <c r="A423" s="129"/>
      <c r="B423" s="129"/>
      <c r="C423" s="147"/>
      <c r="D423" s="129"/>
      <c r="E423" s="129"/>
      <c r="F423" s="129"/>
      <c r="G423" s="129"/>
      <c r="H423" s="129"/>
      <c r="I423" s="129"/>
      <c r="J423" s="129"/>
      <c r="K423" s="129"/>
      <c r="L423" s="129"/>
      <c r="M423" s="129"/>
      <c r="N423" s="129"/>
      <c r="O423" s="129"/>
      <c r="P423" s="129"/>
      <c r="Q423" s="129"/>
      <c r="R423" s="129"/>
      <c r="S423" s="129"/>
      <c r="T423" s="129"/>
      <c r="U423" s="129"/>
      <c r="V423" s="129"/>
      <c r="W423" s="129"/>
      <c r="X423" s="129"/>
      <c r="Y423" s="129"/>
      <c r="Z423" s="129"/>
    </row>
    <row r="424">
      <c r="A424" s="129"/>
      <c r="B424" s="129"/>
      <c r="C424" s="147"/>
      <c r="D424" s="129"/>
      <c r="E424" s="129"/>
      <c r="F424" s="129"/>
      <c r="G424" s="129"/>
      <c r="H424" s="129"/>
      <c r="I424" s="129"/>
      <c r="J424" s="129"/>
      <c r="K424" s="129"/>
      <c r="L424" s="129"/>
      <c r="M424" s="129"/>
      <c r="N424" s="129"/>
      <c r="O424" s="129"/>
      <c r="P424" s="129"/>
      <c r="Q424" s="129"/>
      <c r="R424" s="129"/>
      <c r="S424" s="129"/>
      <c r="T424" s="129"/>
      <c r="U424" s="129"/>
      <c r="V424" s="129"/>
      <c r="W424" s="129"/>
      <c r="X424" s="129"/>
      <c r="Y424" s="129"/>
      <c r="Z424" s="129"/>
    </row>
    <row r="425">
      <c r="A425" s="129"/>
      <c r="B425" s="129"/>
      <c r="C425" s="147"/>
      <c r="D425" s="129"/>
      <c r="E425" s="129"/>
      <c r="F425" s="129"/>
      <c r="G425" s="129"/>
      <c r="H425" s="129"/>
      <c r="I425" s="129"/>
      <c r="J425" s="129"/>
      <c r="K425" s="129"/>
      <c r="L425" s="129"/>
      <c r="M425" s="129"/>
      <c r="N425" s="129"/>
      <c r="O425" s="129"/>
      <c r="P425" s="129"/>
      <c r="Q425" s="129"/>
      <c r="R425" s="129"/>
      <c r="S425" s="129"/>
      <c r="T425" s="129"/>
      <c r="U425" s="129"/>
      <c r="V425" s="129"/>
      <c r="W425" s="129"/>
      <c r="X425" s="129"/>
      <c r="Y425" s="129"/>
      <c r="Z425" s="129"/>
    </row>
    <row r="426">
      <c r="A426" s="129"/>
      <c r="B426" s="129"/>
      <c r="C426" s="147"/>
      <c r="D426" s="129"/>
      <c r="E426" s="129"/>
      <c r="F426" s="129"/>
      <c r="G426" s="129"/>
      <c r="H426" s="129"/>
      <c r="I426" s="129"/>
      <c r="J426" s="129"/>
      <c r="K426" s="129"/>
      <c r="L426" s="129"/>
      <c r="M426" s="129"/>
      <c r="N426" s="129"/>
      <c r="O426" s="129"/>
      <c r="P426" s="129"/>
      <c r="Q426" s="129"/>
      <c r="R426" s="129"/>
      <c r="S426" s="129"/>
      <c r="T426" s="129"/>
      <c r="U426" s="129"/>
      <c r="V426" s="129"/>
      <c r="W426" s="129"/>
      <c r="X426" s="129"/>
      <c r="Y426" s="129"/>
      <c r="Z426" s="129"/>
    </row>
    <row r="427">
      <c r="A427" s="129"/>
      <c r="B427" s="129"/>
      <c r="C427" s="147"/>
      <c r="D427" s="129"/>
      <c r="E427" s="129"/>
      <c r="F427" s="129"/>
      <c r="G427" s="129"/>
      <c r="H427" s="129"/>
      <c r="I427" s="129"/>
      <c r="J427" s="129"/>
      <c r="K427" s="129"/>
      <c r="L427" s="129"/>
      <c r="M427" s="129"/>
      <c r="N427" s="129"/>
      <c r="O427" s="129"/>
      <c r="P427" s="129"/>
      <c r="Q427" s="129"/>
      <c r="R427" s="129"/>
      <c r="S427" s="129"/>
      <c r="T427" s="129"/>
      <c r="U427" s="129"/>
      <c r="V427" s="129"/>
      <c r="W427" s="129"/>
      <c r="X427" s="129"/>
      <c r="Y427" s="129"/>
      <c r="Z427" s="129"/>
    </row>
    <row r="428">
      <c r="A428" s="129"/>
      <c r="B428" s="129"/>
      <c r="C428" s="147"/>
      <c r="D428" s="129"/>
      <c r="E428" s="129"/>
      <c r="F428" s="129"/>
      <c r="G428" s="129"/>
      <c r="H428" s="129"/>
      <c r="I428" s="129"/>
      <c r="J428" s="129"/>
      <c r="K428" s="129"/>
      <c r="L428" s="129"/>
      <c r="M428" s="129"/>
      <c r="N428" s="129"/>
      <c r="O428" s="129"/>
      <c r="P428" s="129"/>
      <c r="Q428" s="129"/>
      <c r="R428" s="129"/>
      <c r="S428" s="129"/>
      <c r="T428" s="129"/>
      <c r="U428" s="129"/>
      <c r="V428" s="129"/>
      <c r="W428" s="129"/>
      <c r="X428" s="129"/>
      <c r="Y428" s="129"/>
      <c r="Z428" s="129"/>
    </row>
    <row r="429">
      <c r="A429" s="129"/>
      <c r="B429" s="129"/>
      <c r="C429" s="147"/>
      <c r="D429" s="129"/>
      <c r="E429" s="129"/>
      <c r="F429" s="129"/>
      <c r="G429" s="129"/>
      <c r="H429" s="129"/>
      <c r="I429" s="129"/>
      <c r="J429" s="129"/>
      <c r="K429" s="129"/>
      <c r="L429" s="129"/>
      <c r="M429" s="129"/>
      <c r="N429" s="129"/>
      <c r="O429" s="129"/>
      <c r="P429" s="129"/>
      <c r="Q429" s="129"/>
      <c r="R429" s="129"/>
      <c r="S429" s="129"/>
      <c r="T429" s="129"/>
      <c r="U429" s="129"/>
      <c r="V429" s="129"/>
      <c r="W429" s="129"/>
      <c r="X429" s="129"/>
      <c r="Y429" s="129"/>
      <c r="Z429" s="129"/>
    </row>
    <row r="430">
      <c r="A430" s="129"/>
      <c r="B430" s="129"/>
      <c r="C430" s="147"/>
      <c r="D430" s="129"/>
      <c r="E430" s="129"/>
      <c r="F430" s="129"/>
      <c r="G430" s="129"/>
      <c r="H430" s="129"/>
      <c r="I430" s="129"/>
      <c r="J430" s="129"/>
      <c r="K430" s="129"/>
      <c r="L430" s="129"/>
      <c r="M430" s="129"/>
      <c r="N430" s="129"/>
      <c r="O430" s="129"/>
      <c r="P430" s="129"/>
      <c r="Q430" s="129"/>
      <c r="R430" s="129"/>
      <c r="S430" s="129"/>
      <c r="T430" s="129"/>
      <c r="U430" s="129"/>
      <c r="V430" s="129"/>
      <c r="W430" s="129"/>
      <c r="X430" s="129"/>
      <c r="Y430" s="129"/>
      <c r="Z430" s="129"/>
    </row>
    <row r="431">
      <c r="A431" s="129"/>
      <c r="B431" s="129"/>
      <c r="C431" s="147"/>
      <c r="D431" s="129"/>
      <c r="E431" s="129"/>
      <c r="F431" s="129"/>
      <c r="G431" s="129"/>
      <c r="H431" s="129"/>
      <c r="I431" s="129"/>
      <c r="J431" s="129"/>
      <c r="K431" s="129"/>
      <c r="L431" s="129"/>
      <c r="M431" s="129"/>
      <c r="N431" s="129"/>
      <c r="O431" s="129"/>
      <c r="P431" s="129"/>
      <c r="Q431" s="129"/>
      <c r="R431" s="129"/>
      <c r="S431" s="129"/>
      <c r="T431" s="129"/>
      <c r="U431" s="129"/>
      <c r="V431" s="129"/>
      <c r="W431" s="129"/>
      <c r="X431" s="129"/>
      <c r="Y431" s="129"/>
      <c r="Z431" s="129"/>
    </row>
    <row r="432">
      <c r="A432" s="129"/>
      <c r="B432" s="129"/>
      <c r="C432" s="147"/>
      <c r="D432" s="129"/>
      <c r="E432" s="129"/>
      <c r="F432" s="129"/>
      <c r="G432" s="129"/>
      <c r="H432" s="129"/>
      <c r="I432" s="129"/>
      <c r="J432" s="129"/>
      <c r="K432" s="129"/>
      <c r="L432" s="129"/>
      <c r="M432" s="129"/>
      <c r="N432" s="129"/>
      <c r="O432" s="129"/>
      <c r="P432" s="129"/>
      <c r="Q432" s="129"/>
      <c r="R432" s="129"/>
      <c r="S432" s="129"/>
      <c r="T432" s="129"/>
      <c r="U432" s="129"/>
      <c r="V432" s="129"/>
      <c r="W432" s="129"/>
      <c r="X432" s="129"/>
      <c r="Y432" s="129"/>
      <c r="Z432" s="129"/>
    </row>
    <row r="433">
      <c r="A433" s="129"/>
      <c r="B433" s="129"/>
      <c r="C433" s="147"/>
      <c r="D433" s="129"/>
      <c r="E433" s="129"/>
      <c r="F433" s="129"/>
      <c r="G433" s="129"/>
      <c r="H433" s="129"/>
      <c r="I433" s="129"/>
      <c r="J433" s="129"/>
      <c r="K433" s="129"/>
      <c r="L433" s="129"/>
      <c r="M433" s="129"/>
      <c r="N433" s="129"/>
      <c r="O433" s="129"/>
      <c r="P433" s="129"/>
      <c r="Q433" s="129"/>
      <c r="R433" s="129"/>
      <c r="S433" s="129"/>
      <c r="T433" s="129"/>
      <c r="U433" s="129"/>
      <c r="V433" s="129"/>
      <c r="W433" s="129"/>
      <c r="X433" s="129"/>
      <c r="Y433" s="129"/>
      <c r="Z433" s="129"/>
    </row>
    <row r="434">
      <c r="A434" s="129"/>
      <c r="B434" s="129"/>
      <c r="C434" s="147"/>
      <c r="D434" s="129"/>
      <c r="E434" s="129"/>
      <c r="F434" s="129"/>
      <c r="G434" s="129"/>
      <c r="H434" s="129"/>
      <c r="I434" s="129"/>
      <c r="J434" s="129"/>
      <c r="K434" s="129"/>
      <c r="L434" s="129"/>
      <c r="M434" s="129"/>
      <c r="N434" s="129"/>
      <c r="O434" s="129"/>
      <c r="P434" s="129"/>
      <c r="Q434" s="129"/>
      <c r="R434" s="129"/>
      <c r="S434" s="129"/>
      <c r="T434" s="129"/>
      <c r="U434" s="129"/>
      <c r="V434" s="129"/>
      <c r="W434" s="129"/>
      <c r="X434" s="129"/>
      <c r="Y434" s="129"/>
      <c r="Z434" s="129"/>
    </row>
    <row r="435">
      <c r="A435" s="129"/>
      <c r="B435" s="129"/>
      <c r="C435" s="147"/>
      <c r="D435" s="129"/>
      <c r="E435" s="129"/>
      <c r="F435" s="129"/>
      <c r="G435" s="129"/>
      <c r="H435" s="129"/>
      <c r="I435" s="129"/>
      <c r="J435" s="129"/>
      <c r="K435" s="129"/>
      <c r="L435" s="129"/>
      <c r="M435" s="129"/>
      <c r="N435" s="129"/>
      <c r="O435" s="129"/>
      <c r="P435" s="129"/>
      <c r="Q435" s="129"/>
      <c r="R435" s="129"/>
      <c r="S435" s="129"/>
      <c r="T435" s="129"/>
      <c r="U435" s="129"/>
      <c r="V435" s="129"/>
      <c r="W435" s="129"/>
      <c r="X435" s="129"/>
      <c r="Y435" s="129"/>
      <c r="Z435" s="129"/>
    </row>
    <row r="436">
      <c r="A436" s="129"/>
      <c r="B436" s="129"/>
      <c r="C436" s="147"/>
      <c r="D436" s="129"/>
      <c r="E436" s="129"/>
      <c r="F436" s="129"/>
      <c r="G436" s="129"/>
      <c r="H436" s="129"/>
      <c r="I436" s="129"/>
      <c r="J436" s="129"/>
      <c r="K436" s="129"/>
      <c r="L436" s="129"/>
      <c r="M436" s="129"/>
      <c r="N436" s="129"/>
      <c r="O436" s="129"/>
      <c r="P436" s="129"/>
      <c r="Q436" s="129"/>
      <c r="R436" s="129"/>
      <c r="S436" s="129"/>
      <c r="T436" s="129"/>
      <c r="U436" s="129"/>
      <c r="V436" s="129"/>
      <c r="W436" s="129"/>
      <c r="X436" s="129"/>
      <c r="Y436" s="129"/>
      <c r="Z436" s="129"/>
    </row>
    <row r="437">
      <c r="A437" s="129"/>
      <c r="B437" s="129"/>
      <c r="C437" s="147"/>
      <c r="D437" s="129"/>
      <c r="E437" s="129"/>
      <c r="F437" s="129"/>
      <c r="G437" s="129"/>
      <c r="H437" s="129"/>
      <c r="I437" s="129"/>
      <c r="J437" s="129"/>
      <c r="K437" s="129"/>
      <c r="L437" s="129"/>
      <c r="M437" s="129"/>
      <c r="N437" s="129"/>
      <c r="O437" s="129"/>
      <c r="P437" s="129"/>
      <c r="Q437" s="129"/>
      <c r="R437" s="129"/>
      <c r="S437" s="129"/>
      <c r="T437" s="129"/>
      <c r="U437" s="129"/>
      <c r="V437" s="129"/>
      <c r="W437" s="129"/>
      <c r="X437" s="129"/>
      <c r="Y437" s="129"/>
      <c r="Z437" s="129"/>
    </row>
    <row r="438">
      <c r="A438" s="129"/>
      <c r="B438" s="129"/>
      <c r="C438" s="147"/>
      <c r="D438" s="129"/>
      <c r="E438" s="129"/>
      <c r="F438" s="129"/>
      <c r="G438" s="129"/>
      <c r="H438" s="129"/>
      <c r="I438" s="129"/>
      <c r="J438" s="129"/>
      <c r="K438" s="129"/>
      <c r="L438" s="129"/>
      <c r="M438" s="129"/>
      <c r="N438" s="129"/>
      <c r="O438" s="129"/>
      <c r="P438" s="129"/>
      <c r="Q438" s="129"/>
      <c r="R438" s="129"/>
      <c r="S438" s="129"/>
      <c r="T438" s="129"/>
      <c r="U438" s="129"/>
      <c r="V438" s="129"/>
      <c r="W438" s="129"/>
      <c r="X438" s="129"/>
      <c r="Y438" s="129"/>
      <c r="Z438" s="129"/>
    </row>
    <row r="439">
      <c r="A439" s="129"/>
      <c r="B439" s="129"/>
      <c r="C439" s="147"/>
      <c r="D439" s="129"/>
      <c r="E439" s="129"/>
      <c r="F439" s="129"/>
      <c r="G439" s="129"/>
      <c r="H439" s="129"/>
      <c r="I439" s="129"/>
      <c r="J439" s="129"/>
      <c r="K439" s="129"/>
      <c r="L439" s="129"/>
      <c r="M439" s="129"/>
      <c r="N439" s="129"/>
      <c r="O439" s="129"/>
      <c r="P439" s="129"/>
      <c r="Q439" s="129"/>
      <c r="R439" s="129"/>
      <c r="S439" s="129"/>
      <c r="T439" s="129"/>
      <c r="U439" s="129"/>
      <c r="V439" s="129"/>
      <c r="W439" s="129"/>
      <c r="X439" s="129"/>
      <c r="Y439" s="129"/>
      <c r="Z439" s="129"/>
    </row>
    <row r="440">
      <c r="A440" s="129"/>
      <c r="B440" s="129"/>
      <c r="C440" s="147"/>
      <c r="D440" s="129"/>
      <c r="E440" s="129"/>
      <c r="F440" s="129"/>
      <c r="G440" s="129"/>
      <c r="H440" s="129"/>
      <c r="I440" s="129"/>
      <c r="J440" s="129"/>
      <c r="K440" s="129"/>
      <c r="L440" s="129"/>
      <c r="M440" s="129"/>
      <c r="N440" s="129"/>
      <c r="O440" s="129"/>
      <c r="P440" s="129"/>
      <c r="Q440" s="129"/>
      <c r="R440" s="129"/>
      <c r="S440" s="129"/>
      <c r="T440" s="129"/>
      <c r="U440" s="129"/>
      <c r="V440" s="129"/>
      <c r="W440" s="129"/>
      <c r="X440" s="129"/>
      <c r="Y440" s="129"/>
      <c r="Z440" s="129"/>
    </row>
    <row r="441">
      <c r="A441" s="129"/>
      <c r="B441" s="129"/>
      <c r="C441" s="147"/>
      <c r="D441" s="129"/>
      <c r="E441" s="129"/>
      <c r="F441" s="129"/>
      <c r="G441" s="129"/>
      <c r="H441" s="129"/>
      <c r="I441" s="129"/>
      <c r="J441" s="129"/>
      <c r="K441" s="129"/>
      <c r="L441" s="129"/>
      <c r="M441" s="129"/>
      <c r="N441" s="129"/>
      <c r="O441" s="129"/>
      <c r="P441" s="129"/>
      <c r="Q441" s="129"/>
      <c r="R441" s="129"/>
      <c r="S441" s="129"/>
      <c r="T441" s="129"/>
      <c r="U441" s="129"/>
      <c r="V441" s="129"/>
      <c r="W441" s="129"/>
      <c r="X441" s="129"/>
      <c r="Y441" s="129"/>
      <c r="Z441" s="129"/>
    </row>
    <row r="442">
      <c r="A442" s="129"/>
      <c r="B442" s="129"/>
      <c r="C442" s="147"/>
      <c r="D442" s="129"/>
      <c r="E442" s="129"/>
      <c r="F442" s="129"/>
      <c r="G442" s="129"/>
      <c r="H442" s="129"/>
      <c r="I442" s="129"/>
      <c r="J442" s="129"/>
      <c r="K442" s="129"/>
      <c r="L442" s="129"/>
      <c r="M442" s="129"/>
      <c r="N442" s="129"/>
      <c r="O442" s="129"/>
      <c r="P442" s="129"/>
      <c r="Q442" s="129"/>
      <c r="R442" s="129"/>
      <c r="S442" s="129"/>
      <c r="T442" s="129"/>
      <c r="U442" s="129"/>
      <c r="V442" s="129"/>
      <c r="W442" s="129"/>
      <c r="X442" s="129"/>
      <c r="Y442" s="129"/>
      <c r="Z442" s="129"/>
    </row>
    <row r="443">
      <c r="A443" s="129"/>
      <c r="B443" s="129"/>
      <c r="C443" s="147"/>
      <c r="D443" s="129"/>
      <c r="E443" s="129"/>
      <c r="F443" s="129"/>
      <c r="G443" s="129"/>
      <c r="H443" s="129"/>
      <c r="I443" s="129"/>
      <c r="J443" s="129"/>
      <c r="K443" s="129"/>
      <c r="L443" s="129"/>
      <c r="M443" s="129"/>
      <c r="N443" s="129"/>
      <c r="O443" s="129"/>
      <c r="P443" s="129"/>
      <c r="Q443" s="129"/>
      <c r="R443" s="129"/>
      <c r="S443" s="129"/>
      <c r="T443" s="129"/>
      <c r="U443" s="129"/>
      <c r="V443" s="129"/>
      <c r="W443" s="129"/>
      <c r="X443" s="129"/>
      <c r="Y443" s="129"/>
      <c r="Z443" s="129"/>
    </row>
    <row r="444">
      <c r="A444" s="129"/>
      <c r="B444" s="129"/>
      <c r="C444" s="147"/>
      <c r="D444" s="129"/>
      <c r="E444" s="129"/>
      <c r="F444" s="129"/>
      <c r="G444" s="129"/>
      <c r="H444" s="129"/>
      <c r="I444" s="129"/>
      <c r="J444" s="129"/>
      <c r="K444" s="129"/>
      <c r="L444" s="129"/>
      <c r="M444" s="129"/>
      <c r="N444" s="129"/>
      <c r="O444" s="129"/>
      <c r="P444" s="129"/>
      <c r="Q444" s="129"/>
      <c r="R444" s="129"/>
      <c r="S444" s="129"/>
      <c r="T444" s="129"/>
      <c r="U444" s="129"/>
      <c r="V444" s="129"/>
      <c r="W444" s="129"/>
      <c r="X444" s="129"/>
      <c r="Y444" s="129"/>
      <c r="Z444" s="129"/>
    </row>
    <row r="445">
      <c r="A445" s="129"/>
      <c r="B445" s="129"/>
      <c r="C445" s="147"/>
      <c r="D445" s="129"/>
      <c r="E445" s="129"/>
      <c r="F445" s="129"/>
      <c r="G445" s="129"/>
      <c r="H445" s="129"/>
      <c r="I445" s="129"/>
      <c r="J445" s="129"/>
      <c r="K445" s="129"/>
      <c r="L445" s="129"/>
      <c r="M445" s="129"/>
      <c r="N445" s="129"/>
      <c r="O445" s="129"/>
      <c r="P445" s="129"/>
      <c r="Q445" s="129"/>
      <c r="R445" s="129"/>
      <c r="S445" s="129"/>
      <c r="T445" s="129"/>
      <c r="U445" s="129"/>
      <c r="V445" s="129"/>
      <c r="W445" s="129"/>
      <c r="X445" s="129"/>
      <c r="Y445" s="129"/>
      <c r="Z445" s="129"/>
    </row>
    <row r="446">
      <c r="A446" s="129"/>
      <c r="B446" s="129"/>
      <c r="C446" s="147"/>
      <c r="D446" s="129"/>
      <c r="E446" s="129"/>
      <c r="F446" s="129"/>
      <c r="G446" s="129"/>
      <c r="H446" s="129"/>
      <c r="I446" s="129"/>
      <c r="J446" s="129"/>
      <c r="K446" s="129"/>
      <c r="L446" s="129"/>
      <c r="M446" s="129"/>
      <c r="N446" s="129"/>
      <c r="O446" s="129"/>
      <c r="P446" s="129"/>
      <c r="Q446" s="129"/>
      <c r="R446" s="129"/>
      <c r="S446" s="129"/>
      <c r="T446" s="129"/>
      <c r="U446" s="129"/>
      <c r="V446" s="129"/>
      <c r="W446" s="129"/>
      <c r="X446" s="129"/>
      <c r="Y446" s="129"/>
      <c r="Z446" s="129"/>
    </row>
    <row r="447">
      <c r="A447" s="129"/>
      <c r="B447" s="129"/>
      <c r="C447" s="147"/>
      <c r="D447" s="129"/>
      <c r="E447" s="129"/>
      <c r="F447" s="129"/>
      <c r="G447" s="129"/>
      <c r="H447" s="129"/>
      <c r="I447" s="129"/>
      <c r="J447" s="129"/>
      <c r="K447" s="129"/>
      <c r="L447" s="129"/>
      <c r="M447" s="129"/>
      <c r="N447" s="129"/>
      <c r="O447" s="129"/>
      <c r="P447" s="129"/>
      <c r="Q447" s="129"/>
      <c r="R447" s="129"/>
      <c r="S447" s="129"/>
      <c r="T447" s="129"/>
      <c r="U447" s="129"/>
      <c r="V447" s="129"/>
      <c r="W447" s="129"/>
      <c r="X447" s="129"/>
      <c r="Y447" s="129"/>
      <c r="Z447" s="129"/>
    </row>
    <row r="448">
      <c r="A448" s="129"/>
      <c r="B448" s="129"/>
      <c r="C448" s="147"/>
      <c r="D448" s="129"/>
      <c r="E448" s="129"/>
      <c r="F448" s="129"/>
      <c r="G448" s="129"/>
      <c r="H448" s="129"/>
      <c r="I448" s="129"/>
      <c r="J448" s="129"/>
      <c r="K448" s="129"/>
      <c r="L448" s="129"/>
      <c r="M448" s="129"/>
      <c r="N448" s="129"/>
      <c r="O448" s="129"/>
      <c r="P448" s="129"/>
      <c r="Q448" s="129"/>
      <c r="R448" s="129"/>
      <c r="S448" s="129"/>
      <c r="T448" s="129"/>
      <c r="U448" s="129"/>
      <c r="V448" s="129"/>
      <c r="W448" s="129"/>
      <c r="X448" s="129"/>
      <c r="Y448" s="129"/>
      <c r="Z448" s="129"/>
    </row>
    <row r="449">
      <c r="A449" s="129"/>
      <c r="B449" s="129"/>
      <c r="C449" s="147"/>
      <c r="D449" s="129"/>
      <c r="E449" s="129"/>
      <c r="F449" s="129"/>
      <c r="G449" s="129"/>
      <c r="H449" s="129"/>
      <c r="I449" s="129"/>
      <c r="J449" s="129"/>
      <c r="K449" s="129"/>
      <c r="L449" s="129"/>
      <c r="M449" s="129"/>
      <c r="N449" s="129"/>
      <c r="O449" s="129"/>
      <c r="P449" s="129"/>
      <c r="Q449" s="129"/>
      <c r="R449" s="129"/>
      <c r="S449" s="129"/>
      <c r="T449" s="129"/>
      <c r="U449" s="129"/>
      <c r="V449" s="129"/>
      <c r="W449" s="129"/>
      <c r="X449" s="129"/>
      <c r="Y449" s="129"/>
      <c r="Z449" s="129"/>
    </row>
    <row r="450">
      <c r="A450" s="129"/>
      <c r="B450" s="129"/>
      <c r="C450" s="147"/>
      <c r="D450" s="129"/>
      <c r="E450" s="129"/>
      <c r="F450" s="129"/>
      <c r="G450" s="129"/>
      <c r="H450" s="129"/>
      <c r="I450" s="129"/>
      <c r="J450" s="129"/>
      <c r="K450" s="129"/>
      <c r="L450" s="129"/>
      <c r="M450" s="129"/>
      <c r="N450" s="129"/>
      <c r="O450" s="129"/>
      <c r="P450" s="129"/>
      <c r="Q450" s="129"/>
      <c r="R450" s="129"/>
      <c r="S450" s="129"/>
      <c r="T450" s="129"/>
      <c r="U450" s="129"/>
      <c r="V450" s="129"/>
      <c r="W450" s="129"/>
      <c r="X450" s="129"/>
      <c r="Y450" s="129"/>
      <c r="Z450" s="129"/>
    </row>
    <row r="451">
      <c r="A451" s="129"/>
      <c r="B451" s="129"/>
      <c r="C451" s="147"/>
      <c r="D451" s="129"/>
      <c r="E451" s="129"/>
      <c r="F451" s="129"/>
      <c r="G451" s="129"/>
      <c r="H451" s="129"/>
      <c r="I451" s="129"/>
      <c r="J451" s="129"/>
      <c r="K451" s="129"/>
      <c r="L451" s="129"/>
      <c r="M451" s="129"/>
      <c r="N451" s="129"/>
      <c r="O451" s="129"/>
      <c r="P451" s="129"/>
      <c r="Q451" s="129"/>
      <c r="R451" s="129"/>
      <c r="S451" s="129"/>
      <c r="T451" s="129"/>
      <c r="U451" s="129"/>
      <c r="V451" s="129"/>
      <c r="W451" s="129"/>
      <c r="X451" s="129"/>
      <c r="Y451" s="129"/>
      <c r="Z451" s="129"/>
    </row>
    <row r="452">
      <c r="A452" s="129"/>
      <c r="B452" s="129"/>
      <c r="C452" s="147"/>
      <c r="D452" s="129"/>
      <c r="E452" s="129"/>
      <c r="F452" s="129"/>
      <c r="G452" s="129"/>
      <c r="H452" s="129"/>
      <c r="I452" s="129"/>
      <c r="J452" s="129"/>
      <c r="K452" s="129"/>
      <c r="L452" s="129"/>
      <c r="M452" s="129"/>
      <c r="N452" s="129"/>
      <c r="O452" s="129"/>
      <c r="P452" s="129"/>
      <c r="Q452" s="129"/>
      <c r="R452" s="129"/>
      <c r="S452" s="129"/>
      <c r="T452" s="129"/>
      <c r="U452" s="129"/>
      <c r="V452" s="129"/>
      <c r="W452" s="129"/>
      <c r="X452" s="129"/>
      <c r="Y452" s="129"/>
      <c r="Z452" s="129"/>
    </row>
    <row r="453">
      <c r="A453" s="129"/>
      <c r="B453" s="129"/>
      <c r="C453" s="147"/>
      <c r="D453" s="129"/>
      <c r="E453" s="129"/>
      <c r="F453" s="129"/>
      <c r="G453" s="129"/>
      <c r="H453" s="129"/>
      <c r="I453" s="129"/>
      <c r="J453" s="129"/>
      <c r="K453" s="129"/>
      <c r="L453" s="129"/>
      <c r="M453" s="129"/>
      <c r="N453" s="129"/>
      <c r="O453" s="129"/>
      <c r="P453" s="129"/>
      <c r="Q453" s="129"/>
      <c r="R453" s="129"/>
      <c r="S453" s="129"/>
      <c r="T453" s="129"/>
      <c r="U453" s="129"/>
      <c r="V453" s="129"/>
      <c r="W453" s="129"/>
      <c r="X453" s="129"/>
      <c r="Y453" s="129"/>
      <c r="Z453" s="129"/>
    </row>
    <row r="454">
      <c r="A454" s="129"/>
      <c r="B454" s="129"/>
      <c r="C454" s="147"/>
      <c r="D454" s="129"/>
      <c r="E454" s="129"/>
      <c r="F454" s="129"/>
      <c r="G454" s="129"/>
      <c r="H454" s="129"/>
      <c r="I454" s="129"/>
      <c r="J454" s="129"/>
      <c r="K454" s="129"/>
      <c r="L454" s="129"/>
      <c r="M454" s="129"/>
      <c r="N454" s="129"/>
      <c r="O454" s="129"/>
      <c r="P454" s="129"/>
      <c r="Q454" s="129"/>
      <c r="R454" s="129"/>
      <c r="S454" s="129"/>
      <c r="T454" s="129"/>
      <c r="U454" s="129"/>
      <c r="V454" s="129"/>
      <c r="W454" s="129"/>
      <c r="X454" s="129"/>
      <c r="Y454" s="129"/>
      <c r="Z454" s="129"/>
    </row>
    <row r="455">
      <c r="A455" s="129"/>
      <c r="B455" s="129"/>
      <c r="C455" s="147"/>
      <c r="D455" s="129"/>
      <c r="E455" s="129"/>
      <c r="F455" s="129"/>
      <c r="G455" s="129"/>
      <c r="H455" s="129"/>
      <c r="I455" s="129"/>
      <c r="J455" s="129"/>
      <c r="K455" s="129"/>
      <c r="L455" s="129"/>
      <c r="M455" s="129"/>
      <c r="N455" s="129"/>
      <c r="O455" s="129"/>
      <c r="P455" s="129"/>
      <c r="Q455" s="129"/>
      <c r="R455" s="129"/>
      <c r="S455" s="129"/>
      <c r="T455" s="129"/>
      <c r="U455" s="129"/>
      <c r="V455" s="129"/>
      <c r="W455" s="129"/>
      <c r="X455" s="129"/>
      <c r="Y455" s="129"/>
      <c r="Z455" s="129"/>
    </row>
    <row r="456">
      <c r="A456" s="129"/>
      <c r="B456" s="129"/>
      <c r="C456" s="147"/>
      <c r="D456" s="129"/>
      <c r="E456" s="129"/>
      <c r="F456" s="129"/>
      <c r="G456" s="129"/>
      <c r="H456" s="129"/>
      <c r="I456" s="129"/>
      <c r="J456" s="129"/>
      <c r="K456" s="129"/>
      <c r="L456" s="129"/>
      <c r="M456" s="129"/>
      <c r="N456" s="129"/>
      <c r="O456" s="129"/>
      <c r="P456" s="129"/>
      <c r="Q456" s="129"/>
      <c r="R456" s="129"/>
      <c r="S456" s="129"/>
      <c r="T456" s="129"/>
      <c r="U456" s="129"/>
      <c r="V456" s="129"/>
      <c r="W456" s="129"/>
      <c r="X456" s="129"/>
      <c r="Y456" s="129"/>
      <c r="Z456" s="129"/>
    </row>
    <row r="457">
      <c r="A457" s="129"/>
      <c r="B457" s="129"/>
      <c r="C457" s="147"/>
      <c r="D457" s="129"/>
      <c r="E457" s="129"/>
      <c r="F457" s="129"/>
      <c r="G457" s="129"/>
      <c r="H457" s="129"/>
      <c r="I457" s="129"/>
      <c r="J457" s="129"/>
      <c r="K457" s="129"/>
      <c r="L457" s="129"/>
      <c r="M457" s="129"/>
      <c r="N457" s="129"/>
      <c r="O457" s="129"/>
      <c r="P457" s="129"/>
      <c r="Q457" s="129"/>
      <c r="R457" s="129"/>
      <c r="S457" s="129"/>
      <c r="T457" s="129"/>
      <c r="U457" s="129"/>
      <c r="V457" s="129"/>
      <c r="W457" s="129"/>
      <c r="X457" s="129"/>
      <c r="Y457" s="129"/>
      <c r="Z457" s="129"/>
    </row>
    <row r="458">
      <c r="A458" s="129"/>
      <c r="B458" s="129"/>
      <c r="C458" s="147"/>
      <c r="D458" s="129"/>
      <c r="E458" s="129"/>
      <c r="F458" s="129"/>
      <c r="G458" s="129"/>
      <c r="H458" s="129"/>
      <c r="I458" s="129"/>
      <c r="J458" s="129"/>
      <c r="K458" s="129"/>
      <c r="L458" s="129"/>
      <c r="M458" s="129"/>
      <c r="N458" s="129"/>
      <c r="O458" s="129"/>
      <c r="P458" s="129"/>
      <c r="Q458" s="129"/>
      <c r="R458" s="129"/>
      <c r="S458" s="129"/>
      <c r="T458" s="129"/>
      <c r="U458" s="129"/>
      <c r="V458" s="129"/>
      <c r="W458" s="129"/>
      <c r="X458" s="129"/>
      <c r="Y458" s="129"/>
      <c r="Z458" s="129"/>
    </row>
    <row r="459">
      <c r="A459" s="129"/>
      <c r="B459" s="129"/>
      <c r="C459" s="147"/>
      <c r="D459" s="129"/>
      <c r="E459" s="129"/>
      <c r="F459" s="129"/>
      <c r="G459" s="129"/>
      <c r="H459" s="129"/>
      <c r="I459" s="129"/>
      <c r="J459" s="129"/>
      <c r="K459" s="129"/>
      <c r="L459" s="129"/>
      <c r="M459" s="129"/>
      <c r="N459" s="129"/>
      <c r="O459" s="129"/>
      <c r="P459" s="129"/>
      <c r="Q459" s="129"/>
      <c r="R459" s="129"/>
      <c r="S459" s="129"/>
      <c r="T459" s="129"/>
      <c r="U459" s="129"/>
      <c r="V459" s="129"/>
      <c r="W459" s="129"/>
      <c r="X459" s="129"/>
      <c r="Y459" s="129"/>
      <c r="Z459" s="129"/>
    </row>
    <row r="460">
      <c r="A460" s="129"/>
      <c r="B460" s="129"/>
      <c r="C460" s="147"/>
      <c r="D460" s="129"/>
      <c r="E460" s="129"/>
      <c r="F460" s="129"/>
      <c r="G460" s="129"/>
      <c r="H460" s="129"/>
      <c r="I460" s="129"/>
      <c r="J460" s="129"/>
      <c r="K460" s="129"/>
      <c r="L460" s="129"/>
      <c r="M460" s="129"/>
      <c r="N460" s="129"/>
      <c r="O460" s="129"/>
      <c r="P460" s="129"/>
      <c r="Q460" s="129"/>
      <c r="R460" s="129"/>
      <c r="S460" s="129"/>
      <c r="T460" s="129"/>
      <c r="U460" s="129"/>
      <c r="V460" s="129"/>
      <c r="W460" s="129"/>
      <c r="X460" s="129"/>
      <c r="Y460" s="129"/>
      <c r="Z460" s="129"/>
    </row>
    <row r="461">
      <c r="A461" s="129"/>
      <c r="B461" s="129"/>
      <c r="C461" s="147"/>
      <c r="D461" s="129"/>
      <c r="E461" s="129"/>
      <c r="F461" s="129"/>
      <c r="G461" s="129"/>
      <c r="H461" s="129"/>
      <c r="I461" s="129"/>
      <c r="J461" s="129"/>
      <c r="K461" s="129"/>
      <c r="L461" s="129"/>
      <c r="M461" s="129"/>
      <c r="N461" s="129"/>
      <c r="O461" s="129"/>
      <c r="P461" s="129"/>
      <c r="Q461" s="129"/>
      <c r="R461" s="129"/>
      <c r="S461" s="129"/>
      <c r="T461" s="129"/>
      <c r="U461" s="129"/>
      <c r="V461" s="129"/>
      <c r="W461" s="129"/>
      <c r="X461" s="129"/>
      <c r="Y461" s="129"/>
      <c r="Z461" s="129"/>
    </row>
    <row r="462">
      <c r="A462" s="129"/>
      <c r="B462" s="129"/>
      <c r="C462" s="147"/>
      <c r="D462" s="129"/>
      <c r="E462" s="129"/>
      <c r="F462" s="129"/>
      <c r="G462" s="129"/>
      <c r="H462" s="129"/>
      <c r="I462" s="129"/>
      <c r="J462" s="129"/>
      <c r="K462" s="129"/>
      <c r="L462" s="129"/>
      <c r="M462" s="129"/>
      <c r="N462" s="129"/>
      <c r="O462" s="129"/>
      <c r="P462" s="129"/>
      <c r="Q462" s="129"/>
      <c r="R462" s="129"/>
      <c r="S462" s="129"/>
      <c r="T462" s="129"/>
      <c r="U462" s="129"/>
      <c r="V462" s="129"/>
      <c r="W462" s="129"/>
      <c r="X462" s="129"/>
      <c r="Y462" s="129"/>
      <c r="Z462" s="129"/>
    </row>
    <row r="463">
      <c r="A463" s="129"/>
      <c r="B463" s="129"/>
      <c r="C463" s="147"/>
      <c r="D463" s="129"/>
      <c r="E463" s="129"/>
      <c r="F463" s="129"/>
      <c r="G463" s="129"/>
      <c r="H463" s="129"/>
      <c r="I463" s="129"/>
      <c r="J463" s="129"/>
      <c r="K463" s="129"/>
      <c r="L463" s="129"/>
      <c r="M463" s="129"/>
      <c r="N463" s="129"/>
      <c r="O463" s="129"/>
      <c r="P463" s="129"/>
      <c r="Q463" s="129"/>
      <c r="R463" s="129"/>
      <c r="S463" s="129"/>
      <c r="T463" s="129"/>
      <c r="U463" s="129"/>
      <c r="V463" s="129"/>
      <c r="W463" s="129"/>
      <c r="X463" s="129"/>
      <c r="Y463" s="129"/>
      <c r="Z463" s="129"/>
    </row>
    <row r="464">
      <c r="A464" s="129"/>
      <c r="B464" s="129"/>
      <c r="C464" s="147"/>
      <c r="D464" s="129"/>
      <c r="E464" s="129"/>
      <c r="F464" s="129"/>
      <c r="G464" s="129"/>
      <c r="H464" s="129"/>
      <c r="I464" s="129"/>
      <c r="J464" s="129"/>
      <c r="K464" s="129"/>
      <c r="L464" s="129"/>
      <c r="M464" s="129"/>
      <c r="N464" s="129"/>
      <c r="O464" s="129"/>
      <c r="P464" s="129"/>
      <c r="Q464" s="129"/>
      <c r="R464" s="129"/>
      <c r="S464" s="129"/>
      <c r="T464" s="129"/>
      <c r="U464" s="129"/>
      <c r="V464" s="129"/>
      <c r="W464" s="129"/>
      <c r="X464" s="129"/>
      <c r="Y464" s="129"/>
      <c r="Z464" s="129"/>
    </row>
    <row r="465">
      <c r="A465" s="129"/>
      <c r="B465" s="129"/>
      <c r="C465" s="147"/>
      <c r="D465" s="129"/>
      <c r="E465" s="129"/>
      <c r="F465" s="129"/>
      <c r="G465" s="129"/>
      <c r="H465" s="129"/>
      <c r="I465" s="129"/>
      <c r="J465" s="129"/>
      <c r="K465" s="129"/>
      <c r="L465" s="129"/>
      <c r="M465" s="129"/>
      <c r="N465" s="129"/>
      <c r="O465" s="129"/>
      <c r="P465" s="129"/>
      <c r="Q465" s="129"/>
      <c r="R465" s="129"/>
      <c r="S465" s="129"/>
      <c r="T465" s="129"/>
      <c r="U465" s="129"/>
      <c r="V465" s="129"/>
      <c r="W465" s="129"/>
      <c r="X465" s="129"/>
      <c r="Y465" s="129"/>
      <c r="Z465" s="129"/>
    </row>
    <row r="466">
      <c r="A466" s="129"/>
      <c r="B466" s="129"/>
      <c r="C466" s="147"/>
      <c r="D466" s="129"/>
      <c r="E466" s="129"/>
      <c r="F466" s="129"/>
      <c r="G466" s="129"/>
      <c r="H466" s="129"/>
      <c r="I466" s="129"/>
      <c r="J466" s="129"/>
      <c r="K466" s="129"/>
      <c r="L466" s="129"/>
      <c r="M466" s="129"/>
      <c r="N466" s="129"/>
      <c r="O466" s="129"/>
      <c r="P466" s="129"/>
      <c r="Q466" s="129"/>
      <c r="R466" s="129"/>
      <c r="S466" s="129"/>
      <c r="T466" s="129"/>
      <c r="U466" s="129"/>
      <c r="V466" s="129"/>
      <c r="W466" s="129"/>
      <c r="X466" s="129"/>
      <c r="Y466" s="129"/>
      <c r="Z466" s="129"/>
    </row>
    <row r="467">
      <c r="A467" s="129"/>
      <c r="B467" s="129"/>
      <c r="C467" s="147"/>
      <c r="D467" s="129"/>
      <c r="E467" s="129"/>
      <c r="F467" s="129"/>
      <c r="G467" s="129"/>
      <c r="H467" s="129"/>
      <c r="I467" s="129"/>
      <c r="J467" s="129"/>
      <c r="K467" s="129"/>
      <c r="L467" s="129"/>
      <c r="M467" s="129"/>
      <c r="N467" s="129"/>
      <c r="O467" s="129"/>
      <c r="P467" s="129"/>
      <c r="Q467" s="129"/>
      <c r="R467" s="129"/>
      <c r="S467" s="129"/>
      <c r="T467" s="129"/>
      <c r="U467" s="129"/>
      <c r="V467" s="129"/>
      <c r="W467" s="129"/>
      <c r="X467" s="129"/>
      <c r="Y467" s="129"/>
      <c r="Z467" s="129"/>
    </row>
    <row r="468">
      <c r="A468" s="129"/>
      <c r="B468" s="129"/>
      <c r="C468" s="147"/>
      <c r="D468" s="129"/>
      <c r="E468" s="129"/>
      <c r="F468" s="129"/>
      <c r="G468" s="129"/>
      <c r="H468" s="129"/>
      <c r="I468" s="129"/>
      <c r="J468" s="129"/>
      <c r="K468" s="129"/>
      <c r="L468" s="129"/>
      <c r="M468" s="129"/>
      <c r="N468" s="129"/>
      <c r="O468" s="129"/>
      <c r="P468" s="129"/>
      <c r="Q468" s="129"/>
      <c r="R468" s="129"/>
      <c r="S468" s="129"/>
      <c r="T468" s="129"/>
      <c r="U468" s="129"/>
      <c r="V468" s="129"/>
      <c r="W468" s="129"/>
      <c r="X468" s="129"/>
      <c r="Y468" s="129"/>
      <c r="Z468" s="129"/>
    </row>
    <row r="469">
      <c r="A469" s="129"/>
      <c r="B469" s="129"/>
      <c r="C469" s="147"/>
      <c r="D469" s="129"/>
      <c r="E469" s="129"/>
      <c r="F469" s="129"/>
      <c r="G469" s="129"/>
      <c r="H469" s="129"/>
      <c r="I469" s="129"/>
      <c r="J469" s="129"/>
      <c r="K469" s="129"/>
      <c r="L469" s="129"/>
      <c r="M469" s="129"/>
      <c r="N469" s="129"/>
      <c r="O469" s="129"/>
      <c r="P469" s="129"/>
      <c r="Q469" s="129"/>
      <c r="R469" s="129"/>
      <c r="S469" s="129"/>
      <c r="T469" s="129"/>
      <c r="U469" s="129"/>
      <c r="V469" s="129"/>
      <c r="W469" s="129"/>
      <c r="X469" s="129"/>
      <c r="Y469" s="129"/>
      <c r="Z469" s="129"/>
    </row>
    <row r="470">
      <c r="A470" s="129"/>
      <c r="B470" s="129"/>
      <c r="C470" s="147"/>
      <c r="D470" s="129"/>
      <c r="E470" s="129"/>
      <c r="F470" s="129"/>
      <c r="G470" s="129"/>
      <c r="H470" s="129"/>
      <c r="I470" s="129"/>
      <c r="J470" s="129"/>
      <c r="K470" s="129"/>
      <c r="L470" s="129"/>
      <c r="M470" s="129"/>
      <c r="N470" s="129"/>
      <c r="O470" s="129"/>
      <c r="P470" s="129"/>
      <c r="Q470" s="129"/>
      <c r="R470" s="129"/>
      <c r="S470" s="129"/>
      <c r="T470" s="129"/>
      <c r="U470" s="129"/>
      <c r="V470" s="129"/>
      <c r="W470" s="129"/>
      <c r="X470" s="129"/>
      <c r="Y470" s="129"/>
      <c r="Z470" s="129"/>
    </row>
    <row r="471">
      <c r="A471" s="129"/>
      <c r="B471" s="129"/>
      <c r="C471" s="147"/>
      <c r="D471" s="129"/>
      <c r="E471" s="129"/>
      <c r="F471" s="129"/>
      <c r="G471" s="129"/>
      <c r="H471" s="129"/>
      <c r="I471" s="129"/>
      <c r="J471" s="129"/>
      <c r="K471" s="129"/>
      <c r="L471" s="129"/>
      <c r="M471" s="129"/>
      <c r="N471" s="129"/>
      <c r="O471" s="129"/>
      <c r="P471" s="129"/>
      <c r="Q471" s="129"/>
      <c r="R471" s="129"/>
      <c r="S471" s="129"/>
      <c r="T471" s="129"/>
      <c r="U471" s="129"/>
      <c r="V471" s="129"/>
      <c r="W471" s="129"/>
      <c r="X471" s="129"/>
      <c r="Y471" s="129"/>
      <c r="Z471" s="129"/>
    </row>
    <row r="472">
      <c r="A472" s="129"/>
      <c r="B472" s="129"/>
      <c r="C472" s="147"/>
      <c r="D472" s="129"/>
      <c r="E472" s="129"/>
      <c r="F472" s="129"/>
      <c r="G472" s="129"/>
      <c r="H472" s="129"/>
      <c r="I472" s="129"/>
      <c r="J472" s="129"/>
      <c r="K472" s="129"/>
      <c r="L472" s="129"/>
      <c r="M472" s="129"/>
      <c r="N472" s="129"/>
      <c r="O472" s="129"/>
      <c r="P472" s="129"/>
      <c r="Q472" s="129"/>
      <c r="R472" s="129"/>
      <c r="S472" s="129"/>
      <c r="T472" s="129"/>
      <c r="U472" s="129"/>
      <c r="V472" s="129"/>
      <c r="W472" s="129"/>
      <c r="X472" s="129"/>
      <c r="Y472" s="129"/>
      <c r="Z472" s="129"/>
    </row>
    <row r="473">
      <c r="A473" s="129"/>
      <c r="B473" s="129"/>
      <c r="C473" s="147"/>
      <c r="D473" s="129"/>
      <c r="E473" s="129"/>
      <c r="F473" s="129"/>
      <c r="G473" s="129"/>
      <c r="H473" s="129"/>
      <c r="I473" s="129"/>
      <c r="J473" s="129"/>
      <c r="K473" s="129"/>
      <c r="L473" s="129"/>
      <c r="M473" s="129"/>
      <c r="N473" s="129"/>
      <c r="O473" s="129"/>
      <c r="P473" s="129"/>
      <c r="Q473" s="129"/>
      <c r="R473" s="129"/>
      <c r="S473" s="129"/>
      <c r="T473" s="129"/>
      <c r="U473" s="129"/>
      <c r="V473" s="129"/>
      <c r="W473" s="129"/>
      <c r="X473" s="129"/>
      <c r="Y473" s="129"/>
      <c r="Z473" s="129"/>
    </row>
    <row r="474">
      <c r="A474" s="129"/>
      <c r="B474" s="129"/>
      <c r="C474" s="147"/>
      <c r="D474" s="129"/>
      <c r="E474" s="129"/>
      <c r="F474" s="129"/>
      <c r="G474" s="129"/>
      <c r="H474" s="129"/>
      <c r="I474" s="129"/>
      <c r="J474" s="129"/>
      <c r="K474" s="129"/>
      <c r="L474" s="129"/>
      <c r="M474" s="129"/>
      <c r="N474" s="129"/>
      <c r="O474" s="129"/>
      <c r="P474" s="129"/>
      <c r="Q474" s="129"/>
      <c r="R474" s="129"/>
      <c r="S474" s="129"/>
      <c r="T474" s="129"/>
      <c r="U474" s="129"/>
      <c r="V474" s="129"/>
      <c r="W474" s="129"/>
      <c r="X474" s="129"/>
      <c r="Y474" s="129"/>
      <c r="Z474" s="129"/>
    </row>
    <row r="475">
      <c r="A475" s="129"/>
      <c r="B475" s="129"/>
      <c r="C475" s="147"/>
      <c r="D475" s="129"/>
      <c r="E475" s="129"/>
      <c r="F475" s="129"/>
      <c r="G475" s="129"/>
      <c r="H475" s="129"/>
      <c r="I475" s="129"/>
      <c r="J475" s="129"/>
      <c r="K475" s="129"/>
      <c r="L475" s="129"/>
      <c r="M475" s="129"/>
      <c r="N475" s="129"/>
      <c r="O475" s="129"/>
      <c r="P475" s="129"/>
      <c r="Q475" s="129"/>
      <c r="R475" s="129"/>
      <c r="S475" s="129"/>
      <c r="T475" s="129"/>
      <c r="U475" s="129"/>
      <c r="V475" s="129"/>
      <c r="W475" s="129"/>
      <c r="X475" s="129"/>
      <c r="Y475" s="129"/>
      <c r="Z475" s="129"/>
    </row>
    <row r="476">
      <c r="A476" s="129"/>
      <c r="B476" s="129"/>
      <c r="C476" s="147"/>
      <c r="D476" s="129"/>
      <c r="E476" s="129"/>
      <c r="F476" s="129"/>
      <c r="G476" s="129"/>
      <c r="H476" s="129"/>
      <c r="I476" s="129"/>
      <c r="J476" s="129"/>
      <c r="K476" s="129"/>
      <c r="L476" s="129"/>
      <c r="M476" s="129"/>
      <c r="N476" s="129"/>
      <c r="O476" s="129"/>
      <c r="P476" s="129"/>
      <c r="Q476" s="129"/>
      <c r="R476" s="129"/>
      <c r="S476" s="129"/>
      <c r="T476" s="129"/>
      <c r="U476" s="129"/>
      <c r="V476" s="129"/>
      <c r="W476" s="129"/>
      <c r="X476" s="129"/>
      <c r="Y476" s="129"/>
      <c r="Z476" s="129"/>
    </row>
    <row r="477">
      <c r="A477" s="129"/>
      <c r="B477" s="129"/>
      <c r="C477" s="147"/>
      <c r="D477" s="129"/>
      <c r="E477" s="129"/>
      <c r="F477" s="129"/>
      <c r="G477" s="129"/>
      <c r="H477" s="129"/>
      <c r="I477" s="129"/>
      <c r="J477" s="129"/>
      <c r="K477" s="129"/>
      <c r="L477" s="129"/>
      <c r="M477" s="129"/>
      <c r="N477" s="129"/>
      <c r="O477" s="129"/>
      <c r="P477" s="129"/>
      <c r="Q477" s="129"/>
      <c r="R477" s="129"/>
      <c r="S477" s="129"/>
      <c r="T477" s="129"/>
      <c r="U477" s="129"/>
      <c r="V477" s="129"/>
      <c r="W477" s="129"/>
      <c r="X477" s="129"/>
      <c r="Y477" s="129"/>
      <c r="Z477" s="129"/>
    </row>
    <row r="478">
      <c r="A478" s="129"/>
      <c r="B478" s="129"/>
      <c r="C478" s="147"/>
      <c r="D478" s="129"/>
      <c r="E478" s="129"/>
      <c r="F478" s="129"/>
      <c r="G478" s="129"/>
      <c r="H478" s="129"/>
      <c r="I478" s="129"/>
      <c r="J478" s="129"/>
      <c r="K478" s="129"/>
      <c r="L478" s="129"/>
      <c r="M478" s="129"/>
      <c r="N478" s="129"/>
      <c r="O478" s="129"/>
      <c r="P478" s="129"/>
      <c r="Q478" s="129"/>
      <c r="R478" s="129"/>
      <c r="S478" s="129"/>
      <c r="T478" s="129"/>
      <c r="U478" s="129"/>
      <c r="V478" s="129"/>
      <c r="W478" s="129"/>
      <c r="X478" s="129"/>
      <c r="Y478" s="129"/>
      <c r="Z478" s="129"/>
    </row>
    <row r="479">
      <c r="A479" s="129"/>
      <c r="B479" s="129"/>
      <c r="C479" s="147"/>
      <c r="D479" s="129"/>
      <c r="E479" s="129"/>
      <c r="F479" s="129"/>
      <c r="G479" s="129"/>
      <c r="H479" s="129"/>
      <c r="I479" s="129"/>
      <c r="J479" s="129"/>
      <c r="K479" s="129"/>
      <c r="L479" s="129"/>
      <c r="M479" s="129"/>
      <c r="N479" s="129"/>
      <c r="O479" s="129"/>
      <c r="P479" s="129"/>
      <c r="Q479" s="129"/>
      <c r="R479" s="129"/>
      <c r="S479" s="129"/>
      <c r="T479" s="129"/>
      <c r="U479" s="129"/>
      <c r="V479" s="129"/>
      <c r="W479" s="129"/>
      <c r="X479" s="129"/>
      <c r="Y479" s="129"/>
      <c r="Z479" s="129"/>
    </row>
    <row r="480">
      <c r="A480" s="129"/>
      <c r="B480" s="129"/>
      <c r="C480" s="147"/>
      <c r="D480" s="129"/>
      <c r="E480" s="129"/>
      <c r="F480" s="129"/>
      <c r="G480" s="129"/>
      <c r="H480" s="129"/>
      <c r="I480" s="129"/>
      <c r="J480" s="129"/>
      <c r="K480" s="129"/>
      <c r="L480" s="129"/>
      <c r="M480" s="129"/>
      <c r="N480" s="129"/>
      <c r="O480" s="129"/>
      <c r="P480" s="129"/>
      <c r="Q480" s="129"/>
      <c r="R480" s="129"/>
      <c r="S480" s="129"/>
      <c r="T480" s="129"/>
      <c r="U480" s="129"/>
      <c r="V480" s="129"/>
      <c r="W480" s="129"/>
      <c r="X480" s="129"/>
      <c r="Y480" s="129"/>
      <c r="Z480" s="129"/>
    </row>
    <row r="481">
      <c r="A481" s="129"/>
      <c r="B481" s="129"/>
      <c r="C481" s="147"/>
      <c r="D481" s="129"/>
      <c r="E481" s="129"/>
      <c r="F481" s="129"/>
      <c r="G481" s="129"/>
      <c r="H481" s="129"/>
      <c r="I481" s="129"/>
      <c r="J481" s="129"/>
      <c r="K481" s="129"/>
      <c r="L481" s="129"/>
      <c r="M481" s="129"/>
      <c r="N481" s="129"/>
      <c r="O481" s="129"/>
      <c r="P481" s="129"/>
      <c r="Q481" s="129"/>
      <c r="R481" s="129"/>
      <c r="S481" s="129"/>
      <c r="T481" s="129"/>
      <c r="U481" s="129"/>
      <c r="V481" s="129"/>
      <c r="W481" s="129"/>
      <c r="X481" s="129"/>
      <c r="Y481" s="129"/>
      <c r="Z481" s="129"/>
    </row>
    <row r="482">
      <c r="A482" s="129"/>
      <c r="B482" s="129"/>
      <c r="C482" s="147"/>
      <c r="D482" s="129"/>
      <c r="E482" s="129"/>
      <c r="F482" s="129"/>
      <c r="G482" s="129"/>
      <c r="H482" s="129"/>
      <c r="I482" s="129"/>
      <c r="J482" s="129"/>
      <c r="K482" s="129"/>
      <c r="L482" s="129"/>
      <c r="M482" s="129"/>
      <c r="N482" s="129"/>
      <c r="O482" s="129"/>
      <c r="P482" s="129"/>
      <c r="Q482" s="129"/>
      <c r="R482" s="129"/>
      <c r="S482" s="129"/>
      <c r="T482" s="129"/>
      <c r="U482" s="129"/>
      <c r="V482" s="129"/>
      <c r="W482" s="129"/>
      <c r="X482" s="129"/>
      <c r="Y482" s="129"/>
      <c r="Z482" s="129"/>
    </row>
    <row r="483">
      <c r="A483" s="129"/>
      <c r="B483" s="129"/>
      <c r="C483" s="147"/>
      <c r="D483" s="129"/>
      <c r="E483" s="129"/>
      <c r="F483" s="129"/>
      <c r="G483" s="129"/>
      <c r="H483" s="129"/>
      <c r="I483" s="129"/>
      <c r="J483" s="129"/>
      <c r="K483" s="129"/>
      <c r="L483" s="129"/>
      <c r="M483" s="129"/>
      <c r="N483" s="129"/>
      <c r="O483" s="129"/>
      <c r="P483" s="129"/>
      <c r="Q483" s="129"/>
      <c r="R483" s="129"/>
      <c r="S483" s="129"/>
      <c r="T483" s="129"/>
      <c r="U483" s="129"/>
      <c r="V483" s="129"/>
      <c r="W483" s="129"/>
      <c r="X483" s="129"/>
      <c r="Y483" s="129"/>
      <c r="Z483" s="129"/>
    </row>
    <row r="484">
      <c r="A484" s="129"/>
      <c r="B484" s="129"/>
      <c r="C484" s="147"/>
      <c r="D484" s="129"/>
      <c r="E484" s="129"/>
      <c r="F484" s="129"/>
      <c r="G484" s="129"/>
      <c r="H484" s="129"/>
      <c r="I484" s="129"/>
      <c r="J484" s="129"/>
      <c r="K484" s="129"/>
      <c r="L484" s="129"/>
      <c r="M484" s="129"/>
      <c r="N484" s="129"/>
      <c r="O484" s="129"/>
      <c r="P484" s="129"/>
      <c r="Q484" s="129"/>
      <c r="R484" s="129"/>
      <c r="S484" s="129"/>
      <c r="T484" s="129"/>
      <c r="U484" s="129"/>
      <c r="V484" s="129"/>
      <c r="W484" s="129"/>
      <c r="X484" s="129"/>
      <c r="Y484" s="129"/>
      <c r="Z484" s="129"/>
    </row>
    <row r="485">
      <c r="A485" s="129"/>
      <c r="B485" s="129"/>
      <c r="C485" s="147"/>
      <c r="D485" s="129"/>
      <c r="E485" s="129"/>
      <c r="F485" s="129"/>
      <c r="G485" s="129"/>
      <c r="H485" s="129"/>
      <c r="I485" s="129"/>
      <c r="J485" s="129"/>
      <c r="K485" s="129"/>
      <c r="L485" s="129"/>
      <c r="M485" s="129"/>
      <c r="N485" s="129"/>
      <c r="O485" s="129"/>
      <c r="P485" s="129"/>
      <c r="Q485" s="129"/>
      <c r="R485" s="129"/>
      <c r="S485" s="129"/>
      <c r="T485" s="129"/>
      <c r="U485" s="129"/>
      <c r="V485" s="129"/>
      <c r="W485" s="129"/>
      <c r="X485" s="129"/>
      <c r="Y485" s="129"/>
      <c r="Z485" s="129"/>
    </row>
    <row r="486">
      <c r="A486" s="129"/>
      <c r="B486" s="129"/>
      <c r="C486" s="147"/>
      <c r="D486" s="129"/>
      <c r="E486" s="129"/>
      <c r="F486" s="129"/>
      <c r="G486" s="129"/>
      <c r="H486" s="129"/>
      <c r="I486" s="129"/>
      <c r="J486" s="129"/>
      <c r="K486" s="129"/>
      <c r="L486" s="129"/>
      <c r="M486" s="129"/>
      <c r="N486" s="129"/>
      <c r="O486" s="129"/>
      <c r="P486" s="129"/>
      <c r="Q486" s="129"/>
      <c r="R486" s="129"/>
      <c r="S486" s="129"/>
      <c r="T486" s="129"/>
      <c r="U486" s="129"/>
      <c r="V486" s="129"/>
      <c r="W486" s="129"/>
      <c r="X486" s="129"/>
      <c r="Y486" s="129"/>
      <c r="Z486" s="129"/>
    </row>
    <row r="487">
      <c r="A487" s="129"/>
      <c r="B487" s="129"/>
      <c r="C487" s="147"/>
      <c r="D487" s="129"/>
      <c r="E487" s="129"/>
      <c r="F487" s="129"/>
      <c r="G487" s="129"/>
      <c r="H487" s="129"/>
      <c r="I487" s="129"/>
      <c r="J487" s="129"/>
      <c r="K487" s="129"/>
      <c r="L487" s="129"/>
      <c r="M487" s="129"/>
      <c r="N487" s="129"/>
      <c r="O487" s="129"/>
      <c r="P487" s="129"/>
      <c r="Q487" s="129"/>
      <c r="R487" s="129"/>
      <c r="S487" s="129"/>
      <c r="T487" s="129"/>
      <c r="U487" s="129"/>
      <c r="V487" s="129"/>
      <c r="W487" s="129"/>
      <c r="X487" s="129"/>
      <c r="Y487" s="129"/>
      <c r="Z487" s="129"/>
    </row>
    <row r="488">
      <c r="A488" s="129"/>
      <c r="B488" s="129"/>
      <c r="C488" s="147"/>
      <c r="D488" s="129"/>
      <c r="E488" s="129"/>
      <c r="F488" s="129"/>
      <c r="G488" s="129"/>
      <c r="H488" s="129"/>
      <c r="I488" s="129"/>
      <c r="J488" s="129"/>
      <c r="K488" s="129"/>
      <c r="L488" s="129"/>
      <c r="M488" s="129"/>
      <c r="N488" s="129"/>
      <c r="O488" s="129"/>
      <c r="P488" s="129"/>
      <c r="Q488" s="129"/>
      <c r="R488" s="129"/>
      <c r="S488" s="129"/>
      <c r="T488" s="129"/>
      <c r="U488" s="129"/>
      <c r="V488" s="129"/>
      <c r="W488" s="129"/>
      <c r="X488" s="129"/>
      <c r="Y488" s="129"/>
      <c r="Z488" s="129"/>
    </row>
    <row r="489">
      <c r="A489" s="129"/>
      <c r="B489" s="129"/>
      <c r="C489" s="147"/>
      <c r="D489" s="129"/>
      <c r="E489" s="129"/>
      <c r="F489" s="129"/>
      <c r="G489" s="129"/>
      <c r="H489" s="129"/>
      <c r="I489" s="129"/>
      <c r="J489" s="129"/>
      <c r="K489" s="129"/>
      <c r="L489" s="129"/>
      <c r="M489" s="129"/>
      <c r="N489" s="129"/>
      <c r="O489" s="129"/>
      <c r="P489" s="129"/>
      <c r="Q489" s="129"/>
      <c r="R489" s="129"/>
      <c r="S489" s="129"/>
      <c r="T489" s="129"/>
      <c r="U489" s="129"/>
      <c r="V489" s="129"/>
      <c r="W489" s="129"/>
      <c r="X489" s="129"/>
      <c r="Y489" s="129"/>
      <c r="Z489" s="129"/>
    </row>
    <row r="490">
      <c r="A490" s="129"/>
      <c r="B490" s="129"/>
      <c r="C490" s="147"/>
      <c r="D490" s="129"/>
      <c r="E490" s="129"/>
      <c r="F490" s="129"/>
      <c r="G490" s="129"/>
      <c r="H490" s="129"/>
      <c r="I490" s="129"/>
      <c r="J490" s="129"/>
      <c r="K490" s="129"/>
      <c r="L490" s="129"/>
      <c r="M490" s="129"/>
      <c r="N490" s="129"/>
      <c r="O490" s="129"/>
      <c r="P490" s="129"/>
      <c r="Q490" s="129"/>
      <c r="R490" s="129"/>
      <c r="S490" s="129"/>
      <c r="T490" s="129"/>
      <c r="U490" s="129"/>
      <c r="V490" s="129"/>
      <c r="W490" s="129"/>
      <c r="X490" s="129"/>
      <c r="Y490" s="129"/>
      <c r="Z490" s="129"/>
    </row>
    <row r="491">
      <c r="A491" s="129"/>
      <c r="B491" s="129"/>
      <c r="C491" s="147"/>
      <c r="D491" s="129"/>
      <c r="E491" s="129"/>
      <c r="F491" s="129"/>
      <c r="G491" s="129"/>
      <c r="H491" s="129"/>
      <c r="I491" s="129"/>
      <c r="J491" s="129"/>
      <c r="K491" s="129"/>
      <c r="L491" s="129"/>
      <c r="M491" s="129"/>
      <c r="N491" s="129"/>
      <c r="O491" s="129"/>
      <c r="P491" s="129"/>
      <c r="Q491" s="129"/>
      <c r="R491" s="129"/>
      <c r="S491" s="129"/>
      <c r="T491" s="129"/>
      <c r="U491" s="129"/>
      <c r="V491" s="129"/>
      <c r="W491" s="129"/>
      <c r="X491" s="129"/>
      <c r="Y491" s="129"/>
      <c r="Z491" s="129"/>
    </row>
    <row r="492">
      <c r="A492" s="129"/>
      <c r="B492" s="129"/>
      <c r="C492" s="147"/>
      <c r="D492" s="129"/>
      <c r="E492" s="129"/>
      <c r="F492" s="129"/>
      <c r="G492" s="129"/>
      <c r="H492" s="129"/>
      <c r="I492" s="129"/>
      <c r="J492" s="129"/>
      <c r="K492" s="129"/>
      <c r="L492" s="129"/>
      <c r="M492" s="129"/>
      <c r="N492" s="129"/>
      <c r="O492" s="129"/>
      <c r="P492" s="129"/>
      <c r="Q492" s="129"/>
      <c r="R492" s="129"/>
      <c r="S492" s="129"/>
      <c r="T492" s="129"/>
      <c r="U492" s="129"/>
      <c r="V492" s="129"/>
      <c r="W492" s="129"/>
      <c r="X492" s="129"/>
      <c r="Y492" s="129"/>
      <c r="Z492" s="129"/>
    </row>
    <row r="493">
      <c r="A493" s="129"/>
      <c r="B493" s="129"/>
      <c r="C493" s="147"/>
      <c r="D493" s="129"/>
      <c r="E493" s="129"/>
      <c r="F493" s="129"/>
      <c r="G493" s="129"/>
      <c r="H493" s="129"/>
      <c r="I493" s="129"/>
      <c r="J493" s="129"/>
      <c r="K493" s="129"/>
      <c r="L493" s="129"/>
      <c r="M493" s="129"/>
      <c r="N493" s="129"/>
      <c r="O493" s="129"/>
      <c r="P493" s="129"/>
      <c r="Q493" s="129"/>
      <c r="R493" s="129"/>
      <c r="S493" s="129"/>
      <c r="T493" s="129"/>
      <c r="U493" s="129"/>
      <c r="V493" s="129"/>
      <c r="W493" s="129"/>
      <c r="X493" s="129"/>
      <c r="Y493" s="129"/>
      <c r="Z493" s="129"/>
    </row>
    <row r="494">
      <c r="A494" s="129"/>
      <c r="B494" s="129"/>
      <c r="C494" s="147"/>
      <c r="D494" s="129"/>
      <c r="E494" s="129"/>
      <c r="F494" s="129"/>
      <c r="G494" s="129"/>
      <c r="H494" s="129"/>
      <c r="I494" s="129"/>
      <c r="J494" s="129"/>
      <c r="K494" s="129"/>
      <c r="L494" s="129"/>
      <c r="M494" s="129"/>
      <c r="N494" s="129"/>
      <c r="O494" s="129"/>
      <c r="P494" s="129"/>
      <c r="Q494" s="129"/>
      <c r="R494" s="129"/>
      <c r="S494" s="129"/>
      <c r="T494" s="129"/>
      <c r="U494" s="129"/>
      <c r="V494" s="129"/>
      <c r="W494" s="129"/>
      <c r="X494" s="129"/>
      <c r="Y494" s="129"/>
      <c r="Z494" s="129"/>
    </row>
    <row r="495">
      <c r="A495" s="129"/>
      <c r="B495" s="129"/>
      <c r="C495" s="147"/>
      <c r="D495" s="129"/>
      <c r="E495" s="129"/>
      <c r="F495" s="129"/>
      <c r="G495" s="129"/>
      <c r="H495" s="129"/>
      <c r="I495" s="129"/>
      <c r="J495" s="129"/>
      <c r="K495" s="129"/>
      <c r="L495" s="129"/>
      <c r="M495" s="129"/>
      <c r="N495" s="129"/>
      <c r="O495" s="129"/>
      <c r="P495" s="129"/>
      <c r="Q495" s="129"/>
      <c r="R495" s="129"/>
      <c r="S495" s="129"/>
      <c r="T495" s="129"/>
      <c r="U495" s="129"/>
      <c r="V495" s="129"/>
      <c r="W495" s="129"/>
      <c r="X495" s="129"/>
      <c r="Y495" s="129"/>
      <c r="Z495" s="129"/>
    </row>
    <row r="496">
      <c r="A496" s="129"/>
      <c r="B496" s="129"/>
      <c r="C496" s="147"/>
      <c r="D496" s="129"/>
      <c r="E496" s="129"/>
      <c r="F496" s="129"/>
      <c r="G496" s="129"/>
      <c r="H496" s="129"/>
      <c r="I496" s="129"/>
      <c r="J496" s="129"/>
      <c r="K496" s="129"/>
      <c r="L496" s="129"/>
      <c r="M496" s="129"/>
      <c r="N496" s="129"/>
      <c r="O496" s="129"/>
      <c r="P496" s="129"/>
      <c r="Q496" s="129"/>
      <c r="R496" s="129"/>
      <c r="S496" s="129"/>
      <c r="T496" s="129"/>
      <c r="U496" s="129"/>
      <c r="V496" s="129"/>
      <c r="W496" s="129"/>
      <c r="X496" s="129"/>
      <c r="Y496" s="129"/>
      <c r="Z496" s="129"/>
    </row>
    <row r="497">
      <c r="A497" s="129"/>
      <c r="B497" s="129"/>
      <c r="C497" s="147"/>
      <c r="D497" s="129"/>
      <c r="E497" s="129"/>
      <c r="F497" s="129"/>
      <c r="G497" s="129"/>
      <c r="H497" s="129"/>
      <c r="I497" s="129"/>
      <c r="J497" s="129"/>
      <c r="K497" s="129"/>
      <c r="L497" s="129"/>
      <c r="M497" s="129"/>
      <c r="N497" s="129"/>
      <c r="O497" s="129"/>
      <c r="P497" s="129"/>
      <c r="Q497" s="129"/>
      <c r="R497" s="129"/>
      <c r="S497" s="129"/>
      <c r="T497" s="129"/>
      <c r="U497" s="129"/>
      <c r="V497" s="129"/>
      <c r="W497" s="129"/>
      <c r="X497" s="129"/>
      <c r="Y497" s="129"/>
      <c r="Z497" s="129"/>
    </row>
    <row r="498">
      <c r="A498" s="129"/>
      <c r="B498" s="129"/>
      <c r="C498" s="147"/>
      <c r="D498" s="129"/>
      <c r="E498" s="129"/>
      <c r="F498" s="129"/>
      <c r="G498" s="129"/>
      <c r="H498" s="129"/>
      <c r="I498" s="129"/>
      <c r="J498" s="129"/>
      <c r="K498" s="129"/>
      <c r="L498" s="129"/>
      <c r="M498" s="129"/>
      <c r="N498" s="129"/>
      <c r="O498" s="129"/>
      <c r="P498" s="129"/>
      <c r="Q498" s="129"/>
      <c r="R498" s="129"/>
      <c r="S498" s="129"/>
      <c r="T498" s="129"/>
      <c r="U498" s="129"/>
      <c r="V498" s="129"/>
      <c r="W498" s="129"/>
      <c r="X498" s="129"/>
      <c r="Y498" s="129"/>
      <c r="Z498" s="129"/>
    </row>
    <row r="499">
      <c r="A499" s="129"/>
      <c r="B499" s="129"/>
      <c r="C499" s="147"/>
      <c r="D499" s="129"/>
      <c r="E499" s="129"/>
      <c r="F499" s="129"/>
      <c r="G499" s="129"/>
      <c r="H499" s="129"/>
      <c r="I499" s="129"/>
      <c r="J499" s="129"/>
      <c r="K499" s="129"/>
      <c r="L499" s="129"/>
      <c r="M499" s="129"/>
      <c r="N499" s="129"/>
      <c r="O499" s="129"/>
      <c r="P499" s="129"/>
      <c r="Q499" s="129"/>
      <c r="R499" s="129"/>
      <c r="S499" s="129"/>
      <c r="T499" s="129"/>
      <c r="U499" s="129"/>
      <c r="V499" s="129"/>
      <c r="W499" s="129"/>
      <c r="X499" s="129"/>
      <c r="Y499" s="129"/>
      <c r="Z499" s="129"/>
    </row>
    <row r="500">
      <c r="A500" s="129"/>
      <c r="B500" s="129"/>
      <c r="C500" s="147"/>
      <c r="D500" s="129"/>
      <c r="E500" s="129"/>
      <c r="F500" s="129"/>
      <c r="G500" s="129"/>
      <c r="H500" s="129"/>
      <c r="I500" s="129"/>
      <c r="J500" s="129"/>
      <c r="K500" s="129"/>
      <c r="L500" s="129"/>
      <c r="M500" s="129"/>
      <c r="N500" s="129"/>
      <c r="O500" s="129"/>
      <c r="P500" s="129"/>
      <c r="Q500" s="129"/>
      <c r="R500" s="129"/>
      <c r="S500" s="129"/>
      <c r="T500" s="129"/>
      <c r="U500" s="129"/>
      <c r="V500" s="129"/>
      <c r="W500" s="129"/>
      <c r="X500" s="129"/>
      <c r="Y500" s="129"/>
      <c r="Z500" s="129"/>
    </row>
    <row r="501">
      <c r="A501" s="129"/>
      <c r="B501" s="129"/>
      <c r="C501" s="147"/>
      <c r="D501" s="129"/>
      <c r="E501" s="129"/>
      <c r="F501" s="129"/>
      <c r="G501" s="129"/>
      <c r="H501" s="129"/>
      <c r="I501" s="129"/>
      <c r="J501" s="129"/>
      <c r="K501" s="129"/>
      <c r="L501" s="129"/>
      <c r="M501" s="129"/>
      <c r="N501" s="129"/>
      <c r="O501" s="129"/>
      <c r="P501" s="129"/>
      <c r="Q501" s="129"/>
      <c r="R501" s="129"/>
      <c r="S501" s="129"/>
      <c r="T501" s="129"/>
      <c r="U501" s="129"/>
      <c r="V501" s="129"/>
      <c r="W501" s="129"/>
      <c r="X501" s="129"/>
      <c r="Y501" s="129"/>
      <c r="Z501" s="129"/>
    </row>
    <row r="502">
      <c r="A502" s="129"/>
      <c r="B502" s="129"/>
      <c r="C502" s="147"/>
      <c r="D502" s="129"/>
      <c r="E502" s="129"/>
      <c r="F502" s="129"/>
      <c r="G502" s="129"/>
      <c r="H502" s="129"/>
      <c r="I502" s="129"/>
      <c r="J502" s="129"/>
      <c r="K502" s="129"/>
      <c r="L502" s="129"/>
      <c r="M502" s="129"/>
      <c r="N502" s="129"/>
      <c r="O502" s="129"/>
      <c r="P502" s="129"/>
      <c r="Q502" s="129"/>
      <c r="R502" s="129"/>
      <c r="S502" s="129"/>
      <c r="T502" s="129"/>
      <c r="U502" s="129"/>
      <c r="V502" s="129"/>
      <c r="W502" s="129"/>
      <c r="X502" s="129"/>
      <c r="Y502" s="129"/>
      <c r="Z502" s="129"/>
    </row>
    <row r="503">
      <c r="A503" s="129"/>
      <c r="B503" s="129"/>
      <c r="C503" s="147"/>
      <c r="D503" s="129"/>
      <c r="E503" s="129"/>
      <c r="F503" s="129"/>
      <c r="G503" s="129"/>
      <c r="H503" s="129"/>
      <c r="I503" s="129"/>
      <c r="J503" s="129"/>
      <c r="K503" s="129"/>
      <c r="L503" s="129"/>
      <c r="M503" s="129"/>
      <c r="N503" s="129"/>
      <c r="O503" s="129"/>
      <c r="P503" s="129"/>
      <c r="Q503" s="129"/>
      <c r="R503" s="129"/>
      <c r="S503" s="129"/>
      <c r="T503" s="129"/>
      <c r="U503" s="129"/>
      <c r="V503" s="129"/>
      <c r="W503" s="129"/>
      <c r="X503" s="129"/>
      <c r="Y503" s="129"/>
      <c r="Z503" s="129"/>
    </row>
    <row r="504">
      <c r="A504" s="129"/>
      <c r="B504" s="129"/>
      <c r="C504" s="147"/>
      <c r="D504" s="129"/>
      <c r="E504" s="129"/>
      <c r="F504" s="129"/>
      <c r="G504" s="129"/>
      <c r="H504" s="129"/>
      <c r="I504" s="129"/>
      <c r="J504" s="129"/>
      <c r="K504" s="129"/>
      <c r="L504" s="129"/>
      <c r="M504" s="129"/>
      <c r="N504" s="129"/>
      <c r="O504" s="129"/>
      <c r="P504" s="129"/>
      <c r="Q504" s="129"/>
      <c r="R504" s="129"/>
      <c r="S504" s="129"/>
      <c r="T504" s="129"/>
      <c r="U504" s="129"/>
      <c r="V504" s="129"/>
      <c r="W504" s="129"/>
      <c r="X504" s="129"/>
      <c r="Y504" s="129"/>
      <c r="Z504" s="129"/>
    </row>
    <row r="505">
      <c r="A505" s="129"/>
      <c r="B505" s="129"/>
      <c r="C505" s="147"/>
      <c r="D505" s="129"/>
      <c r="E505" s="129"/>
      <c r="F505" s="129"/>
      <c r="G505" s="129"/>
      <c r="H505" s="129"/>
      <c r="I505" s="129"/>
      <c r="J505" s="129"/>
      <c r="K505" s="129"/>
      <c r="L505" s="129"/>
      <c r="M505" s="129"/>
      <c r="N505" s="129"/>
      <c r="O505" s="129"/>
      <c r="P505" s="129"/>
      <c r="Q505" s="129"/>
      <c r="R505" s="129"/>
      <c r="S505" s="129"/>
      <c r="T505" s="129"/>
      <c r="U505" s="129"/>
      <c r="V505" s="129"/>
      <c r="W505" s="129"/>
      <c r="X505" s="129"/>
      <c r="Y505" s="129"/>
      <c r="Z505" s="129"/>
    </row>
    <row r="506">
      <c r="A506" s="129"/>
      <c r="B506" s="129"/>
      <c r="C506" s="147"/>
      <c r="D506" s="129"/>
      <c r="E506" s="129"/>
      <c r="F506" s="129"/>
      <c r="G506" s="129"/>
      <c r="H506" s="129"/>
      <c r="I506" s="129"/>
      <c r="J506" s="129"/>
      <c r="K506" s="129"/>
      <c r="L506" s="129"/>
      <c r="M506" s="129"/>
      <c r="N506" s="129"/>
      <c r="O506" s="129"/>
      <c r="P506" s="129"/>
      <c r="Q506" s="129"/>
      <c r="R506" s="129"/>
      <c r="S506" s="129"/>
      <c r="T506" s="129"/>
      <c r="U506" s="129"/>
      <c r="V506" s="129"/>
      <c r="W506" s="129"/>
      <c r="X506" s="129"/>
      <c r="Y506" s="129"/>
      <c r="Z506" s="129"/>
    </row>
    <row r="507">
      <c r="A507" s="129"/>
      <c r="B507" s="129"/>
      <c r="C507" s="147"/>
      <c r="D507" s="129"/>
      <c r="E507" s="129"/>
      <c r="F507" s="129"/>
      <c r="G507" s="129"/>
      <c r="H507" s="129"/>
      <c r="I507" s="129"/>
      <c r="J507" s="129"/>
      <c r="K507" s="129"/>
      <c r="L507" s="129"/>
      <c r="M507" s="129"/>
      <c r="N507" s="129"/>
      <c r="O507" s="129"/>
      <c r="P507" s="129"/>
      <c r="Q507" s="129"/>
      <c r="R507" s="129"/>
      <c r="S507" s="129"/>
      <c r="T507" s="129"/>
      <c r="U507" s="129"/>
      <c r="V507" s="129"/>
      <c r="W507" s="129"/>
      <c r="X507" s="129"/>
      <c r="Y507" s="129"/>
      <c r="Z507" s="129"/>
    </row>
    <row r="508">
      <c r="A508" s="129"/>
      <c r="B508" s="129"/>
      <c r="C508" s="147"/>
      <c r="D508" s="129"/>
      <c r="E508" s="129"/>
      <c r="F508" s="129"/>
      <c r="G508" s="129"/>
      <c r="H508" s="129"/>
      <c r="I508" s="129"/>
      <c r="J508" s="129"/>
      <c r="K508" s="129"/>
      <c r="L508" s="129"/>
      <c r="M508" s="129"/>
      <c r="N508" s="129"/>
      <c r="O508" s="129"/>
      <c r="P508" s="129"/>
      <c r="Q508" s="129"/>
      <c r="R508" s="129"/>
      <c r="S508" s="129"/>
      <c r="T508" s="129"/>
      <c r="U508" s="129"/>
      <c r="V508" s="129"/>
      <c r="W508" s="129"/>
      <c r="X508" s="129"/>
      <c r="Y508" s="129"/>
      <c r="Z508" s="129"/>
    </row>
    <row r="509">
      <c r="A509" s="129"/>
      <c r="B509" s="129"/>
      <c r="C509" s="147"/>
      <c r="D509" s="129"/>
      <c r="E509" s="129"/>
      <c r="F509" s="129"/>
      <c r="G509" s="129"/>
      <c r="H509" s="129"/>
      <c r="I509" s="129"/>
      <c r="J509" s="129"/>
      <c r="K509" s="129"/>
      <c r="L509" s="129"/>
      <c r="M509" s="129"/>
      <c r="N509" s="129"/>
      <c r="O509" s="129"/>
      <c r="P509" s="129"/>
      <c r="Q509" s="129"/>
      <c r="R509" s="129"/>
      <c r="S509" s="129"/>
      <c r="T509" s="129"/>
      <c r="U509" s="129"/>
      <c r="V509" s="129"/>
      <c r="W509" s="129"/>
      <c r="X509" s="129"/>
      <c r="Y509" s="129"/>
      <c r="Z509" s="129"/>
    </row>
    <row r="510">
      <c r="A510" s="129"/>
      <c r="B510" s="129"/>
      <c r="C510" s="147"/>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row>
    <row r="511">
      <c r="A511" s="129"/>
      <c r="B511" s="129"/>
      <c r="C511" s="147"/>
      <c r="D511" s="129"/>
      <c r="E511" s="129"/>
      <c r="F511" s="129"/>
      <c r="G511" s="129"/>
      <c r="H511" s="129"/>
      <c r="I511" s="129"/>
      <c r="J511" s="129"/>
      <c r="K511" s="129"/>
      <c r="L511" s="129"/>
      <c r="M511" s="129"/>
      <c r="N511" s="129"/>
      <c r="O511" s="129"/>
      <c r="P511" s="129"/>
      <c r="Q511" s="129"/>
      <c r="R511" s="129"/>
      <c r="S511" s="129"/>
      <c r="T511" s="129"/>
      <c r="U511" s="129"/>
      <c r="V511" s="129"/>
      <c r="W511" s="129"/>
      <c r="X511" s="129"/>
      <c r="Y511" s="129"/>
      <c r="Z511" s="129"/>
    </row>
    <row r="512">
      <c r="A512" s="129"/>
      <c r="B512" s="129"/>
      <c r="C512" s="147"/>
      <c r="D512" s="129"/>
      <c r="E512" s="129"/>
      <c r="F512" s="129"/>
      <c r="G512" s="129"/>
      <c r="H512" s="129"/>
      <c r="I512" s="129"/>
      <c r="J512" s="129"/>
      <c r="K512" s="129"/>
      <c r="L512" s="129"/>
      <c r="M512" s="129"/>
      <c r="N512" s="129"/>
      <c r="O512" s="129"/>
      <c r="P512" s="129"/>
      <c r="Q512" s="129"/>
      <c r="R512" s="129"/>
      <c r="S512" s="129"/>
      <c r="T512" s="129"/>
      <c r="U512" s="129"/>
      <c r="V512" s="129"/>
      <c r="W512" s="129"/>
      <c r="X512" s="129"/>
      <c r="Y512" s="129"/>
      <c r="Z512" s="129"/>
    </row>
    <row r="513">
      <c r="A513" s="129"/>
      <c r="B513" s="129"/>
      <c r="C513" s="147"/>
      <c r="D513" s="129"/>
      <c r="E513" s="129"/>
      <c r="F513" s="129"/>
      <c r="G513" s="129"/>
      <c r="H513" s="129"/>
      <c r="I513" s="129"/>
      <c r="J513" s="129"/>
      <c r="K513" s="129"/>
      <c r="L513" s="129"/>
      <c r="M513" s="129"/>
      <c r="N513" s="129"/>
      <c r="O513" s="129"/>
      <c r="P513" s="129"/>
      <c r="Q513" s="129"/>
      <c r="R513" s="129"/>
      <c r="S513" s="129"/>
      <c r="T513" s="129"/>
      <c r="U513" s="129"/>
      <c r="V513" s="129"/>
      <c r="W513" s="129"/>
      <c r="X513" s="129"/>
      <c r="Y513" s="129"/>
      <c r="Z513" s="129"/>
    </row>
    <row r="514">
      <c r="A514" s="129"/>
      <c r="B514" s="129"/>
      <c r="C514" s="147"/>
      <c r="D514" s="129"/>
      <c r="E514" s="129"/>
      <c r="F514" s="129"/>
      <c r="G514" s="129"/>
      <c r="H514" s="129"/>
      <c r="I514" s="129"/>
      <c r="J514" s="129"/>
      <c r="K514" s="129"/>
      <c r="L514" s="129"/>
      <c r="M514" s="129"/>
      <c r="N514" s="129"/>
      <c r="O514" s="129"/>
      <c r="P514" s="129"/>
      <c r="Q514" s="129"/>
      <c r="R514" s="129"/>
      <c r="S514" s="129"/>
      <c r="T514" s="129"/>
      <c r="U514" s="129"/>
      <c r="V514" s="129"/>
      <c r="W514" s="129"/>
      <c r="X514" s="129"/>
      <c r="Y514" s="129"/>
      <c r="Z514" s="129"/>
    </row>
    <row r="515">
      <c r="A515" s="129"/>
      <c r="B515" s="129"/>
      <c r="C515" s="147"/>
      <c r="D515" s="129"/>
      <c r="E515" s="129"/>
      <c r="F515" s="129"/>
      <c r="G515" s="129"/>
      <c r="H515" s="129"/>
      <c r="I515" s="129"/>
      <c r="J515" s="129"/>
      <c r="K515" s="129"/>
      <c r="L515" s="129"/>
      <c r="M515" s="129"/>
      <c r="N515" s="129"/>
      <c r="O515" s="129"/>
      <c r="P515" s="129"/>
      <c r="Q515" s="129"/>
      <c r="R515" s="129"/>
      <c r="S515" s="129"/>
      <c r="T515" s="129"/>
      <c r="U515" s="129"/>
      <c r="V515" s="129"/>
      <c r="W515" s="129"/>
      <c r="X515" s="129"/>
      <c r="Y515" s="129"/>
      <c r="Z515" s="129"/>
    </row>
    <row r="516">
      <c r="A516" s="129"/>
      <c r="B516" s="129"/>
      <c r="C516" s="147"/>
      <c r="D516" s="129"/>
      <c r="E516" s="129"/>
      <c r="F516" s="129"/>
      <c r="G516" s="129"/>
      <c r="H516" s="129"/>
      <c r="I516" s="129"/>
      <c r="J516" s="129"/>
      <c r="K516" s="129"/>
      <c r="L516" s="129"/>
      <c r="M516" s="129"/>
      <c r="N516" s="129"/>
      <c r="O516" s="129"/>
      <c r="P516" s="129"/>
      <c r="Q516" s="129"/>
      <c r="R516" s="129"/>
      <c r="S516" s="129"/>
      <c r="T516" s="129"/>
      <c r="U516" s="129"/>
      <c r="V516" s="129"/>
      <c r="W516" s="129"/>
      <c r="X516" s="129"/>
      <c r="Y516" s="129"/>
      <c r="Z516" s="129"/>
    </row>
    <row r="517">
      <c r="A517" s="129"/>
      <c r="B517" s="129"/>
      <c r="C517" s="147"/>
      <c r="D517" s="129"/>
      <c r="E517" s="129"/>
      <c r="F517" s="129"/>
      <c r="G517" s="129"/>
      <c r="H517" s="129"/>
      <c r="I517" s="129"/>
      <c r="J517" s="129"/>
      <c r="K517" s="129"/>
      <c r="L517" s="129"/>
      <c r="M517" s="129"/>
      <c r="N517" s="129"/>
      <c r="O517" s="129"/>
      <c r="P517" s="129"/>
      <c r="Q517" s="129"/>
      <c r="R517" s="129"/>
      <c r="S517" s="129"/>
      <c r="T517" s="129"/>
      <c r="U517" s="129"/>
      <c r="V517" s="129"/>
      <c r="W517" s="129"/>
      <c r="X517" s="129"/>
      <c r="Y517" s="129"/>
      <c r="Z517" s="129"/>
    </row>
    <row r="518">
      <c r="A518" s="129"/>
      <c r="B518" s="129"/>
      <c r="C518" s="147"/>
      <c r="D518" s="129"/>
      <c r="E518" s="129"/>
      <c r="F518" s="129"/>
      <c r="G518" s="129"/>
      <c r="H518" s="129"/>
      <c r="I518" s="129"/>
      <c r="J518" s="129"/>
      <c r="K518" s="129"/>
      <c r="L518" s="129"/>
      <c r="M518" s="129"/>
      <c r="N518" s="129"/>
      <c r="O518" s="129"/>
      <c r="P518" s="129"/>
      <c r="Q518" s="129"/>
      <c r="R518" s="129"/>
      <c r="S518" s="129"/>
      <c r="T518" s="129"/>
      <c r="U518" s="129"/>
      <c r="V518" s="129"/>
      <c r="W518" s="129"/>
      <c r="X518" s="129"/>
      <c r="Y518" s="129"/>
      <c r="Z518" s="129"/>
    </row>
    <row r="519">
      <c r="A519" s="129"/>
      <c r="B519" s="129"/>
      <c r="C519" s="147"/>
      <c r="D519" s="129"/>
      <c r="E519" s="129"/>
      <c r="F519" s="129"/>
      <c r="G519" s="129"/>
      <c r="H519" s="129"/>
      <c r="I519" s="129"/>
      <c r="J519" s="129"/>
      <c r="K519" s="129"/>
      <c r="L519" s="129"/>
      <c r="M519" s="129"/>
      <c r="N519" s="129"/>
      <c r="O519" s="129"/>
      <c r="P519" s="129"/>
      <c r="Q519" s="129"/>
      <c r="R519" s="129"/>
      <c r="S519" s="129"/>
      <c r="T519" s="129"/>
      <c r="U519" s="129"/>
      <c r="V519" s="129"/>
      <c r="W519" s="129"/>
      <c r="X519" s="129"/>
      <c r="Y519" s="129"/>
      <c r="Z519" s="129"/>
    </row>
    <row r="520">
      <c r="A520" s="129"/>
      <c r="B520" s="129"/>
      <c r="C520" s="147"/>
      <c r="D520" s="129"/>
      <c r="E520" s="129"/>
      <c r="F520" s="129"/>
      <c r="G520" s="129"/>
      <c r="H520" s="129"/>
      <c r="I520" s="129"/>
      <c r="J520" s="129"/>
      <c r="K520" s="129"/>
      <c r="L520" s="129"/>
      <c r="M520" s="129"/>
      <c r="N520" s="129"/>
      <c r="O520" s="129"/>
      <c r="P520" s="129"/>
      <c r="Q520" s="129"/>
      <c r="R520" s="129"/>
      <c r="S520" s="129"/>
      <c r="T520" s="129"/>
      <c r="U520" s="129"/>
      <c r="V520" s="129"/>
      <c r="W520" s="129"/>
      <c r="X520" s="129"/>
      <c r="Y520" s="129"/>
      <c r="Z520" s="129"/>
    </row>
    <row r="521">
      <c r="A521" s="129"/>
      <c r="B521" s="129"/>
      <c r="C521" s="147"/>
      <c r="D521" s="129"/>
      <c r="E521" s="129"/>
      <c r="F521" s="129"/>
      <c r="G521" s="129"/>
      <c r="H521" s="129"/>
      <c r="I521" s="129"/>
      <c r="J521" s="129"/>
      <c r="K521" s="129"/>
      <c r="L521" s="129"/>
      <c r="M521" s="129"/>
      <c r="N521" s="129"/>
      <c r="O521" s="129"/>
      <c r="P521" s="129"/>
      <c r="Q521" s="129"/>
      <c r="R521" s="129"/>
      <c r="S521" s="129"/>
      <c r="T521" s="129"/>
      <c r="U521" s="129"/>
      <c r="V521" s="129"/>
      <c r="W521" s="129"/>
      <c r="X521" s="129"/>
      <c r="Y521" s="129"/>
      <c r="Z521" s="129"/>
    </row>
    <row r="522">
      <c r="A522" s="129"/>
      <c r="B522" s="129"/>
      <c r="C522" s="147"/>
      <c r="D522" s="129"/>
      <c r="E522" s="129"/>
      <c r="F522" s="129"/>
      <c r="G522" s="129"/>
      <c r="H522" s="129"/>
      <c r="I522" s="129"/>
      <c r="J522" s="129"/>
      <c r="K522" s="129"/>
      <c r="L522" s="129"/>
      <c r="M522" s="129"/>
      <c r="N522" s="129"/>
      <c r="O522" s="129"/>
      <c r="P522" s="129"/>
      <c r="Q522" s="129"/>
      <c r="R522" s="129"/>
      <c r="S522" s="129"/>
      <c r="T522" s="129"/>
      <c r="U522" s="129"/>
      <c r="V522" s="129"/>
      <c r="W522" s="129"/>
      <c r="X522" s="129"/>
      <c r="Y522" s="129"/>
      <c r="Z522" s="129"/>
    </row>
    <row r="523">
      <c r="A523" s="129"/>
      <c r="B523" s="129"/>
      <c r="C523" s="147"/>
      <c r="D523" s="129"/>
      <c r="E523" s="129"/>
      <c r="F523" s="129"/>
      <c r="G523" s="129"/>
      <c r="H523" s="129"/>
      <c r="I523" s="129"/>
      <c r="J523" s="129"/>
      <c r="K523" s="129"/>
      <c r="L523" s="129"/>
      <c r="M523" s="129"/>
      <c r="N523" s="129"/>
      <c r="O523" s="129"/>
      <c r="P523" s="129"/>
      <c r="Q523" s="129"/>
      <c r="R523" s="129"/>
      <c r="S523" s="129"/>
      <c r="T523" s="129"/>
      <c r="U523" s="129"/>
      <c r="V523" s="129"/>
      <c r="W523" s="129"/>
      <c r="X523" s="129"/>
      <c r="Y523" s="129"/>
      <c r="Z523" s="129"/>
    </row>
    <row r="524">
      <c r="A524" s="129"/>
      <c r="B524" s="129"/>
      <c r="C524" s="147"/>
      <c r="D524" s="129"/>
      <c r="E524" s="129"/>
      <c r="F524" s="129"/>
      <c r="G524" s="129"/>
      <c r="H524" s="129"/>
      <c r="I524" s="129"/>
      <c r="J524" s="129"/>
      <c r="K524" s="129"/>
      <c r="L524" s="129"/>
      <c r="M524" s="129"/>
      <c r="N524" s="129"/>
      <c r="O524" s="129"/>
      <c r="P524" s="129"/>
      <c r="Q524" s="129"/>
      <c r="R524" s="129"/>
      <c r="S524" s="129"/>
      <c r="T524" s="129"/>
      <c r="U524" s="129"/>
      <c r="V524" s="129"/>
      <c r="W524" s="129"/>
      <c r="X524" s="129"/>
      <c r="Y524" s="129"/>
      <c r="Z524" s="129"/>
    </row>
    <row r="525">
      <c r="A525" s="129"/>
      <c r="B525" s="129"/>
      <c r="C525" s="147"/>
      <c r="D525" s="129"/>
      <c r="E525" s="129"/>
      <c r="F525" s="129"/>
      <c r="G525" s="129"/>
      <c r="H525" s="129"/>
      <c r="I525" s="129"/>
      <c r="J525" s="129"/>
      <c r="K525" s="129"/>
      <c r="L525" s="129"/>
      <c r="M525" s="129"/>
      <c r="N525" s="129"/>
      <c r="O525" s="129"/>
      <c r="P525" s="129"/>
      <c r="Q525" s="129"/>
      <c r="R525" s="129"/>
      <c r="S525" s="129"/>
      <c r="T525" s="129"/>
      <c r="U525" s="129"/>
      <c r="V525" s="129"/>
      <c r="W525" s="129"/>
      <c r="X525" s="129"/>
      <c r="Y525" s="129"/>
      <c r="Z525" s="129"/>
    </row>
    <row r="526">
      <c r="A526" s="129"/>
      <c r="B526" s="129"/>
      <c r="C526" s="147"/>
      <c r="D526" s="129"/>
      <c r="E526" s="129"/>
      <c r="F526" s="129"/>
      <c r="G526" s="129"/>
      <c r="H526" s="129"/>
      <c r="I526" s="129"/>
      <c r="J526" s="129"/>
      <c r="K526" s="129"/>
      <c r="L526" s="129"/>
      <c r="M526" s="129"/>
      <c r="N526" s="129"/>
      <c r="O526" s="129"/>
      <c r="P526" s="129"/>
      <c r="Q526" s="129"/>
      <c r="R526" s="129"/>
      <c r="S526" s="129"/>
      <c r="T526" s="129"/>
      <c r="U526" s="129"/>
      <c r="V526" s="129"/>
      <c r="W526" s="129"/>
      <c r="X526" s="129"/>
      <c r="Y526" s="129"/>
      <c r="Z526" s="129"/>
    </row>
    <row r="527">
      <c r="A527" s="129"/>
      <c r="B527" s="129"/>
      <c r="C527" s="147"/>
      <c r="D527" s="129"/>
      <c r="E527" s="129"/>
      <c r="F527" s="129"/>
      <c r="G527" s="129"/>
      <c r="H527" s="129"/>
      <c r="I527" s="129"/>
      <c r="J527" s="129"/>
      <c r="K527" s="129"/>
      <c r="L527" s="129"/>
      <c r="M527" s="129"/>
      <c r="N527" s="129"/>
      <c r="O527" s="129"/>
      <c r="P527" s="129"/>
      <c r="Q527" s="129"/>
      <c r="R527" s="129"/>
      <c r="S527" s="129"/>
      <c r="T527" s="129"/>
      <c r="U527" s="129"/>
      <c r="V527" s="129"/>
      <c r="W527" s="129"/>
      <c r="X527" s="129"/>
      <c r="Y527" s="129"/>
      <c r="Z527" s="129"/>
    </row>
    <row r="528">
      <c r="A528" s="129"/>
      <c r="B528" s="129"/>
      <c r="C528" s="147"/>
      <c r="D528" s="129"/>
      <c r="E528" s="129"/>
      <c r="F528" s="129"/>
      <c r="G528" s="129"/>
      <c r="H528" s="129"/>
      <c r="I528" s="129"/>
      <c r="J528" s="129"/>
      <c r="K528" s="129"/>
      <c r="L528" s="129"/>
      <c r="M528" s="129"/>
      <c r="N528" s="129"/>
      <c r="O528" s="129"/>
      <c r="P528" s="129"/>
      <c r="Q528" s="129"/>
      <c r="R528" s="129"/>
      <c r="S528" s="129"/>
      <c r="T528" s="129"/>
      <c r="U528" s="129"/>
      <c r="V528" s="129"/>
      <c r="W528" s="129"/>
      <c r="X528" s="129"/>
      <c r="Y528" s="129"/>
      <c r="Z528" s="129"/>
    </row>
    <row r="529">
      <c r="A529" s="129"/>
      <c r="B529" s="129"/>
      <c r="C529" s="147"/>
      <c r="D529" s="129"/>
      <c r="E529" s="129"/>
      <c r="F529" s="129"/>
      <c r="G529" s="129"/>
      <c r="H529" s="129"/>
      <c r="I529" s="129"/>
      <c r="J529" s="129"/>
      <c r="K529" s="129"/>
      <c r="L529" s="129"/>
      <c r="M529" s="129"/>
      <c r="N529" s="129"/>
      <c r="O529" s="129"/>
      <c r="P529" s="129"/>
      <c r="Q529" s="129"/>
      <c r="R529" s="129"/>
      <c r="S529" s="129"/>
      <c r="T529" s="129"/>
      <c r="U529" s="129"/>
      <c r="V529" s="129"/>
      <c r="W529" s="129"/>
      <c r="X529" s="129"/>
      <c r="Y529" s="129"/>
      <c r="Z529" s="129"/>
    </row>
    <row r="530">
      <c r="A530" s="129"/>
      <c r="B530" s="129"/>
      <c r="C530" s="147"/>
      <c r="D530" s="129"/>
      <c r="E530" s="129"/>
      <c r="F530" s="129"/>
      <c r="G530" s="129"/>
      <c r="H530" s="129"/>
      <c r="I530" s="129"/>
      <c r="J530" s="129"/>
      <c r="K530" s="129"/>
      <c r="L530" s="129"/>
      <c r="M530" s="129"/>
      <c r="N530" s="129"/>
      <c r="O530" s="129"/>
      <c r="P530" s="129"/>
      <c r="Q530" s="129"/>
      <c r="R530" s="129"/>
      <c r="S530" s="129"/>
      <c r="T530" s="129"/>
      <c r="U530" s="129"/>
      <c r="V530" s="129"/>
      <c r="W530" s="129"/>
      <c r="X530" s="129"/>
      <c r="Y530" s="129"/>
      <c r="Z530" s="129"/>
    </row>
    <row r="531">
      <c r="A531" s="129"/>
      <c r="B531" s="129"/>
      <c r="C531" s="147"/>
      <c r="D531" s="129"/>
      <c r="E531" s="129"/>
      <c r="F531" s="129"/>
      <c r="G531" s="129"/>
      <c r="H531" s="129"/>
      <c r="I531" s="129"/>
      <c r="J531" s="129"/>
      <c r="K531" s="129"/>
      <c r="L531" s="129"/>
      <c r="M531" s="129"/>
      <c r="N531" s="129"/>
      <c r="O531" s="129"/>
      <c r="P531" s="129"/>
      <c r="Q531" s="129"/>
      <c r="R531" s="129"/>
      <c r="S531" s="129"/>
      <c r="T531" s="129"/>
      <c r="U531" s="129"/>
      <c r="V531" s="129"/>
      <c r="W531" s="129"/>
      <c r="X531" s="129"/>
      <c r="Y531" s="129"/>
      <c r="Z531" s="129"/>
    </row>
    <row r="532">
      <c r="A532" s="129"/>
      <c r="B532" s="129"/>
      <c r="C532" s="147"/>
      <c r="D532" s="129"/>
      <c r="E532" s="129"/>
      <c r="F532" s="129"/>
      <c r="G532" s="129"/>
      <c r="H532" s="129"/>
      <c r="I532" s="129"/>
      <c r="J532" s="129"/>
      <c r="K532" s="129"/>
      <c r="L532" s="129"/>
      <c r="M532" s="129"/>
      <c r="N532" s="129"/>
      <c r="O532" s="129"/>
      <c r="P532" s="129"/>
      <c r="Q532" s="129"/>
      <c r="R532" s="129"/>
      <c r="S532" s="129"/>
      <c r="T532" s="129"/>
      <c r="U532" s="129"/>
      <c r="V532" s="129"/>
      <c r="W532" s="129"/>
      <c r="X532" s="129"/>
      <c r="Y532" s="129"/>
      <c r="Z532" s="129"/>
    </row>
    <row r="533">
      <c r="A533" s="129"/>
      <c r="B533" s="129"/>
      <c r="C533" s="147"/>
      <c r="D533" s="129"/>
      <c r="E533" s="129"/>
      <c r="F533" s="129"/>
      <c r="G533" s="129"/>
      <c r="H533" s="129"/>
      <c r="I533" s="129"/>
      <c r="J533" s="129"/>
      <c r="K533" s="129"/>
      <c r="L533" s="129"/>
      <c r="M533" s="129"/>
      <c r="N533" s="129"/>
      <c r="O533" s="129"/>
      <c r="P533" s="129"/>
      <c r="Q533" s="129"/>
      <c r="R533" s="129"/>
      <c r="S533" s="129"/>
      <c r="T533" s="129"/>
      <c r="U533" s="129"/>
      <c r="V533" s="129"/>
      <c r="W533" s="129"/>
      <c r="X533" s="129"/>
      <c r="Y533" s="129"/>
      <c r="Z533" s="129"/>
    </row>
    <row r="534">
      <c r="A534" s="129"/>
      <c r="B534" s="129"/>
      <c r="C534" s="147"/>
      <c r="D534" s="129"/>
      <c r="E534" s="129"/>
      <c r="F534" s="129"/>
      <c r="G534" s="129"/>
      <c r="H534" s="129"/>
      <c r="I534" s="129"/>
      <c r="J534" s="129"/>
      <c r="K534" s="129"/>
      <c r="L534" s="129"/>
      <c r="M534" s="129"/>
      <c r="N534" s="129"/>
      <c r="O534" s="129"/>
      <c r="P534" s="129"/>
      <c r="Q534" s="129"/>
      <c r="R534" s="129"/>
      <c r="S534" s="129"/>
      <c r="T534" s="129"/>
      <c r="U534" s="129"/>
      <c r="V534" s="129"/>
      <c r="W534" s="129"/>
      <c r="X534" s="129"/>
      <c r="Y534" s="129"/>
      <c r="Z534" s="129"/>
    </row>
    <row r="535">
      <c r="A535" s="129"/>
      <c r="B535" s="129"/>
      <c r="C535" s="147"/>
      <c r="D535" s="129"/>
      <c r="E535" s="129"/>
      <c r="F535" s="129"/>
      <c r="G535" s="129"/>
      <c r="H535" s="129"/>
      <c r="I535" s="129"/>
      <c r="J535" s="129"/>
      <c r="K535" s="129"/>
      <c r="L535" s="129"/>
      <c r="M535" s="129"/>
      <c r="N535" s="129"/>
      <c r="O535" s="129"/>
      <c r="P535" s="129"/>
      <c r="Q535" s="129"/>
      <c r="R535" s="129"/>
      <c r="S535" s="129"/>
      <c r="T535" s="129"/>
      <c r="U535" s="129"/>
      <c r="V535" s="129"/>
      <c r="W535" s="129"/>
      <c r="X535" s="129"/>
      <c r="Y535" s="129"/>
      <c r="Z535" s="129"/>
    </row>
    <row r="536">
      <c r="A536" s="129"/>
      <c r="B536" s="129"/>
      <c r="C536" s="147"/>
      <c r="D536" s="129"/>
      <c r="E536" s="129"/>
      <c r="F536" s="129"/>
      <c r="G536" s="129"/>
      <c r="H536" s="129"/>
      <c r="I536" s="129"/>
      <c r="J536" s="129"/>
      <c r="K536" s="129"/>
      <c r="L536" s="129"/>
      <c r="M536" s="129"/>
      <c r="N536" s="129"/>
      <c r="O536" s="129"/>
      <c r="P536" s="129"/>
      <c r="Q536" s="129"/>
      <c r="R536" s="129"/>
      <c r="S536" s="129"/>
      <c r="T536" s="129"/>
      <c r="U536" s="129"/>
      <c r="V536" s="129"/>
      <c r="W536" s="129"/>
      <c r="X536" s="129"/>
      <c r="Y536" s="129"/>
      <c r="Z536" s="129"/>
    </row>
    <row r="537">
      <c r="A537" s="129"/>
      <c r="B537" s="129"/>
      <c r="C537" s="147"/>
      <c r="D537" s="129"/>
      <c r="E537" s="129"/>
      <c r="F537" s="129"/>
      <c r="G537" s="129"/>
      <c r="H537" s="129"/>
      <c r="I537" s="129"/>
      <c r="J537" s="129"/>
      <c r="K537" s="129"/>
      <c r="L537" s="129"/>
      <c r="M537" s="129"/>
      <c r="N537" s="129"/>
      <c r="O537" s="129"/>
      <c r="P537" s="129"/>
      <c r="Q537" s="129"/>
      <c r="R537" s="129"/>
      <c r="S537" s="129"/>
      <c r="T537" s="129"/>
      <c r="U537" s="129"/>
      <c r="V537" s="129"/>
      <c r="W537" s="129"/>
      <c r="X537" s="129"/>
      <c r="Y537" s="129"/>
      <c r="Z537" s="129"/>
    </row>
    <row r="538">
      <c r="A538" s="129"/>
      <c r="B538" s="129"/>
      <c r="C538" s="147"/>
      <c r="D538" s="129"/>
      <c r="E538" s="129"/>
      <c r="F538" s="129"/>
      <c r="G538" s="129"/>
      <c r="H538" s="129"/>
      <c r="I538" s="129"/>
      <c r="J538" s="129"/>
      <c r="K538" s="129"/>
      <c r="L538" s="129"/>
      <c r="M538" s="129"/>
      <c r="N538" s="129"/>
      <c r="O538" s="129"/>
      <c r="P538" s="129"/>
      <c r="Q538" s="129"/>
      <c r="R538" s="129"/>
      <c r="S538" s="129"/>
      <c r="T538" s="129"/>
      <c r="U538" s="129"/>
      <c r="V538" s="129"/>
      <c r="W538" s="129"/>
      <c r="X538" s="129"/>
      <c r="Y538" s="129"/>
      <c r="Z538" s="129"/>
    </row>
    <row r="539">
      <c r="A539" s="129"/>
      <c r="B539" s="129"/>
      <c r="C539" s="147"/>
      <c r="D539" s="129"/>
      <c r="E539" s="129"/>
      <c r="F539" s="129"/>
      <c r="G539" s="129"/>
      <c r="H539" s="129"/>
      <c r="I539" s="129"/>
      <c r="J539" s="129"/>
      <c r="K539" s="129"/>
      <c r="L539" s="129"/>
      <c r="M539" s="129"/>
      <c r="N539" s="129"/>
      <c r="O539" s="129"/>
      <c r="P539" s="129"/>
      <c r="Q539" s="129"/>
      <c r="R539" s="129"/>
      <c r="S539" s="129"/>
      <c r="T539" s="129"/>
      <c r="U539" s="129"/>
      <c r="V539" s="129"/>
      <c r="W539" s="129"/>
      <c r="X539" s="129"/>
      <c r="Y539" s="129"/>
      <c r="Z539" s="129"/>
    </row>
    <row r="540">
      <c r="A540" s="129"/>
      <c r="B540" s="129"/>
      <c r="C540" s="147"/>
      <c r="D540" s="129"/>
      <c r="E540" s="129"/>
      <c r="F540" s="129"/>
      <c r="G540" s="129"/>
      <c r="H540" s="129"/>
      <c r="I540" s="129"/>
      <c r="J540" s="129"/>
      <c r="K540" s="129"/>
      <c r="L540" s="129"/>
      <c r="M540" s="129"/>
      <c r="N540" s="129"/>
      <c r="O540" s="129"/>
      <c r="P540" s="129"/>
      <c r="Q540" s="129"/>
      <c r="R540" s="129"/>
      <c r="S540" s="129"/>
      <c r="T540" s="129"/>
      <c r="U540" s="129"/>
      <c r="V540" s="129"/>
      <c r="W540" s="129"/>
      <c r="X540" s="129"/>
      <c r="Y540" s="129"/>
      <c r="Z540" s="129"/>
    </row>
    <row r="541">
      <c r="A541" s="129"/>
      <c r="B541" s="129"/>
      <c r="C541" s="147"/>
      <c r="D541" s="129"/>
      <c r="E541" s="129"/>
      <c r="F541" s="129"/>
      <c r="G541" s="129"/>
      <c r="H541" s="129"/>
      <c r="I541" s="129"/>
      <c r="J541" s="129"/>
      <c r="K541" s="129"/>
      <c r="L541" s="129"/>
      <c r="M541" s="129"/>
      <c r="N541" s="129"/>
      <c r="O541" s="129"/>
      <c r="P541" s="129"/>
      <c r="Q541" s="129"/>
      <c r="R541" s="129"/>
      <c r="S541" s="129"/>
      <c r="T541" s="129"/>
      <c r="U541" s="129"/>
      <c r="V541" s="129"/>
      <c r="W541" s="129"/>
      <c r="X541" s="129"/>
      <c r="Y541" s="129"/>
      <c r="Z541" s="129"/>
    </row>
    <row r="542">
      <c r="A542" s="129"/>
      <c r="B542" s="129"/>
      <c r="C542" s="147"/>
      <c r="D542" s="129"/>
      <c r="E542" s="129"/>
      <c r="F542" s="129"/>
      <c r="G542" s="129"/>
      <c r="H542" s="129"/>
      <c r="I542" s="129"/>
      <c r="J542" s="129"/>
      <c r="K542" s="129"/>
      <c r="L542" s="129"/>
      <c r="M542" s="129"/>
      <c r="N542" s="129"/>
      <c r="O542" s="129"/>
      <c r="P542" s="129"/>
      <c r="Q542" s="129"/>
      <c r="R542" s="129"/>
      <c r="S542" s="129"/>
      <c r="T542" s="129"/>
      <c r="U542" s="129"/>
      <c r="V542" s="129"/>
      <c r="W542" s="129"/>
      <c r="X542" s="129"/>
      <c r="Y542" s="129"/>
      <c r="Z542" s="129"/>
    </row>
    <row r="543">
      <c r="A543" s="129"/>
      <c r="B543" s="129"/>
      <c r="C543" s="147"/>
      <c r="D543" s="129"/>
      <c r="E543" s="129"/>
      <c r="F543" s="129"/>
      <c r="G543" s="129"/>
      <c r="H543" s="129"/>
      <c r="I543" s="129"/>
      <c r="J543" s="129"/>
      <c r="K543" s="129"/>
      <c r="L543" s="129"/>
      <c r="M543" s="129"/>
      <c r="N543" s="129"/>
      <c r="O543" s="129"/>
      <c r="P543" s="129"/>
      <c r="Q543" s="129"/>
      <c r="R543" s="129"/>
      <c r="S543" s="129"/>
      <c r="T543" s="129"/>
      <c r="U543" s="129"/>
      <c r="V543" s="129"/>
      <c r="W543" s="129"/>
      <c r="X543" s="129"/>
      <c r="Y543" s="129"/>
      <c r="Z543" s="129"/>
    </row>
    <row r="544">
      <c r="A544" s="129"/>
      <c r="B544" s="129"/>
      <c r="C544" s="147"/>
      <c r="D544" s="129"/>
      <c r="E544" s="129"/>
      <c r="F544" s="129"/>
      <c r="G544" s="129"/>
      <c r="H544" s="129"/>
      <c r="I544" s="129"/>
      <c r="J544" s="129"/>
      <c r="K544" s="129"/>
      <c r="L544" s="129"/>
      <c r="M544" s="129"/>
      <c r="N544" s="129"/>
      <c r="O544" s="129"/>
      <c r="P544" s="129"/>
      <c r="Q544" s="129"/>
      <c r="R544" s="129"/>
      <c r="S544" s="129"/>
      <c r="T544" s="129"/>
      <c r="U544" s="129"/>
      <c r="V544" s="129"/>
      <c r="W544" s="129"/>
      <c r="X544" s="129"/>
      <c r="Y544" s="129"/>
      <c r="Z544" s="129"/>
    </row>
    <row r="545">
      <c r="A545" s="129"/>
      <c r="B545" s="129"/>
      <c r="C545" s="147"/>
      <c r="D545" s="129"/>
      <c r="E545" s="129"/>
      <c r="F545" s="129"/>
      <c r="G545" s="129"/>
      <c r="H545" s="129"/>
      <c r="I545" s="129"/>
      <c r="J545" s="129"/>
      <c r="K545" s="129"/>
      <c r="L545" s="129"/>
      <c r="M545" s="129"/>
      <c r="N545" s="129"/>
      <c r="O545" s="129"/>
      <c r="P545" s="129"/>
      <c r="Q545" s="129"/>
      <c r="R545" s="129"/>
      <c r="S545" s="129"/>
      <c r="T545" s="129"/>
      <c r="U545" s="129"/>
      <c r="V545" s="129"/>
      <c r="W545" s="129"/>
      <c r="X545" s="129"/>
      <c r="Y545" s="129"/>
      <c r="Z545" s="129"/>
    </row>
    <row r="546">
      <c r="A546" s="129"/>
      <c r="B546" s="129"/>
      <c r="C546" s="147"/>
      <c r="D546" s="129"/>
      <c r="E546" s="129"/>
      <c r="F546" s="129"/>
      <c r="G546" s="129"/>
      <c r="H546" s="129"/>
      <c r="I546" s="129"/>
      <c r="J546" s="129"/>
      <c r="K546" s="129"/>
      <c r="L546" s="129"/>
      <c r="M546" s="129"/>
      <c r="N546" s="129"/>
      <c r="O546" s="129"/>
      <c r="P546" s="129"/>
      <c r="Q546" s="129"/>
      <c r="R546" s="129"/>
      <c r="S546" s="129"/>
      <c r="T546" s="129"/>
      <c r="U546" s="129"/>
      <c r="V546" s="129"/>
      <c r="W546" s="129"/>
      <c r="X546" s="129"/>
      <c r="Y546" s="129"/>
      <c r="Z546" s="129"/>
    </row>
    <row r="547">
      <c r="A547" s="129"/>
      <c r="B547" s="129"/>
      <c r="C547" s="147"/>
      <c r="D547" s="129"/>
      <c r="E547" s="129"/>
      <c r="F547" s="129"/>
      <c r="G547" s="129"/>
      <c r="H547" s="129"/>
      <c r="I547" s="129"/>
      <c r="J547" s="129"/>
      <c r="K547" s="129"/>
      <c r="L547" s="129"/>
      <c r="M547" s="129"/>
      <c r="N547" s="129"/>
      <c r="O547" s="129"/>
      <c r="P547" s="129"/>
      <c r="Q547" s="129"/>
      <c r="R547" s="129"/>
      <c r="S547" s="129"/>
      <c r="T547" s="129"/>
      <c r="U547" s="129"/>
      <c r="V547" s="129"/>
      <c r="W547" s="129"/>
      <c r="X547" s="129"/>
      <c r="Y547" s="129"/>
      <c r="Z547" s="129"/>
    </row>
    <row r="548">
      <c r="A548" s="129"/>
      <c r="B548" s="129"/>
      <c r="C548" s="147"/>
      <c r="D548" s="129"/>
      <c r="E548" s="129"/>
      <c r="F548" s="129"/>
      <c r="G548" s="129"/>
      <c r="H548" s="129"/>
      <c r="I548" s="129"/>
      <c r="J548" s="129"/>
      <c r="K548" s="129"/>
      <c r="L548" s="129"/>
      <c r="M548" s="129"/>
      <c r="N548" s="129"/>
      <c r="O548" s="129"/>
      <c r="P548" s="129"/>
      <c r="Q548" s="129"/>
      <c r="R548" s="129"/>
      <c r="S548" s="129"/>
      <c r="T548" s="129"/>
      <c r="U548" s="129"/>
      <c r="V548" s="129"/>
      <c r="W548" s="129"/>
      <c r="X548" s="129"/>
      <c r="Y548" s="129"/>
      <c r="Z548" s="129"/>
    </row>
    <row r="549">
      <c r="A549" s="129"/>
      <c r="B549" s="129"/>
      <c r="C549" s="147"/>
      <c r="D549" s="129"/>
      <c r="E549" s="129"/>
      <c r="F549" s="129"/>
      <c r="G549" s="129"/>
      <c r="H549" s="129"/>
      <c r="I549" s="129"/>
      <c r="J549" s="129"/>
      <c r="K549" s="129"/>
      <c r="L549" s="129"/>
      <c r="M549" s="129"/>
      <c r="N549" s="129"/>
      <c r="O549" s="129"/>
      <c r="P549" s="129"/>
      <c r="Q549" s="129"/>
      <c r="R549" s="129"/>
      <c r="S549" s="129"/>
      <c r="T549" s="129"/>
      <c r="U549" s="129"/>
      <c r="V549" s="129"/>
      <c r="W549" s="129"/>
      <c r="X549" s="129"/>
      <c r="Y549" s="129"/>
      <c r="Z549" s="129"/>
    </row>
    <row r="550">
      <c r="A550" s="129"/>
      <c r="B550" s="129"/>
      <c r="C550" s="147"/>
      <c r="D550" s="129"/>
      <c r="E550" s="129"/>
      <c r="F550" s="129"/>
      <c r="G550" s="129"/>
      <c r="H550" s="129"/>
      <c r="I550" s="129"/>
      <c r="J550" s="129"/>
      <c r="K550" s="129"/>
      <c r="L550" s="129"/>
      <c r="M550" s="129"/>
      <c r="N550" s="129"/>
      <c r="O550" s="129"/>
      <c r="P550" s="129"/>
      <c r="Q550" s="129"/>
      <c r="R550" s="129"/>
      <c r="S550" s="129"/>
      <c r="T550" s="129"/>
      <c r="U550" s="129"/>
      <c r="V550" s="129"/>
      <c r="W550" s="129"/>
      <c r="X550" s="129"/>
      <c r="Y550" s="129"/>
      <c r="Z550" s="129"/>
    </row>
    <row r="551">
      <c r="A551" s="129"/>
      <c r="B551" s="129"/>
      <c r="C551" s="147"/>
      <c r="D551" s="129"/>
      <c r="E551" s="129"/>
      <c r="F551" s="129"/>
      <c r="G551" s="129"/>
      <c r="H551" s="129"/>
      <c r="I551" s="129"/>
      <c r="J551" s="129"/>
      <c r="K551" s="129"/>
      <c r="L551" s="129"/>
      <c r="M551" s="129"/>
      <c r="N551" s="129"/>
      <c r="O551" s="129"/>
      <c r="P551" s="129"/>
      <c r="Q551" s="129"/>
      <c r="R551" s="129"/>
      <c r="S551" s="129"/>
      <c r="T551" s="129"/>
      <c r="U551" s="129"/>
      <c r="V551" s="129"/>
      <c r="W551" s="129"/>
      <c r="X551" s="129"/>
      <c r="Y551" s="129"/>
      <c r="Z551" s="129"/>
    </row>
    <row r="552">
      <c r="A552" s="129"/>
      <c r="B552" s="129"/>
      <c r="C552" s="147"/>
      <c r="D552" s="129"/>
      <c r="E552" s="129"/>
      <c r="F552" s="129"/>
      <c r="G552" s="129"/>
      <c r="H552" s="129"/>
      <c r="I552" s="129"/>
      <c r="J552" s="129"/>
      <c r="K552" s="129"/>
      <c r="L552" s="129"/>
      <c r="M552" s="129"/>
      <c r="N552" s="129"/>
      <c r="O552" s="129"/>
      <c r="P552" s="129"/>
      <c r="Q552" s="129"/>
      <c r="R552" s="129"/>
      <c r="S552" s="129"/>
      <c r="T552" s="129"/>
      <c r="U552" s="129"/>
      <c r="V552" s="129"/>
      <c r="W552" s="129"/>
      <c r="X552" s="129"/>
      <c r="Y552" s="129"/>
      <c r="Z552" s="129"/>
    </row>
    <row r="553">
      <c r="A553" s="129"/>
      <c r="B553" s="129"/>
      <c r="C553" s="147"/>
      <c r="D553" s="129"/>
      <c r="E553" s="129"/>
      <c r="F553" s="129"/>
      <c r="G553" s="129"/>
      <c r="H553" s="129"/>
      <c r="I553" s="129"/>
      <c r="J553" s="129"/>
      <c r="K553" s="129"/>
      <c r="L553" s="129"/>
      <c r="M553" s="129"/>
      <c r="N553" s="129"/>
      <c r="O553" s="129"/>
      <c r="P553" s="129"/>
      <c r="Q553" s="129"/>
      <c r="R553" s="129"/>
      <c r="S553" s="129"/>
      <c r="T553" s="129"/>
      <c r="U553" s="129"/>
      <c r="V553" s="129"/>
      <c r="W553" s="129"/>
      <c r="X553" s="129"/>
      <c r="Y553" s="129"/>
      <c r="Z553" s="129"/>
    </row>
    <row r="554">
      <c r="A554" s="129"/>
      <c r="B554" s="129"/>
      <c r="C554" s="147"/>
      <c r="D554" s="129"/>
      <c r="E554" s="129"/>
      <c r="F554" s="129"/>
      <c r="G554" s="129"/>
      <c r="H554" s="129"/>
      <c r="I554" s="129"/>
      <c r="J554" s="129"/>
      <c r="K554" s="129"/>
      <c r="L554" s="129"/>
      <c r="M554" s="129"/>
      <c r="N554" s="129"/>
      <c r="O554" s="129"/>
      <c r="P554" s="129"/>
      <c r="Q554" s="129"/>
      <c r="R554" s="129"/>
      <c r="S554" s="129"/>
      <c r="T554" s="129"/>
      <c r="U554" s="129"/>
      <c r="V554" s="129"/>
      <c r="W554" s="129"/>
      <c r="X554" s="129"/>
      <c r="Y554" s="129"/>
      <c r="Z554" s="129"/>
    </row>
    <row r="555">
      <c r="A555" s="129"/>
      <c r="B555" s="129"/>
      <c r="C555" s="147"/>
      <c r="D555" s="129"/>
      <c r="E555" s="129"/>
      <c r="F555" s="129"/>
      <c r="G555" s="129"/>
      <c r="H555" s="129"/>
      <c r="I555" s="129"/>
      <c r="J555" s="129"/>
      <c r="K555" s="129"/>
      <c r="L555" s="129"/>
      <c r="M555" s="129"/>
      <c r="N555" s="129"/>
      <c r="O555" s="129"/>
      <c r="P555" s="129"/>
      <c r="Q555" s="129"/>
      <c r="R555" s="129"/>
      <c r="S555" s="129"/>
      <c r="T555" s="129"/>
      <c r="U555" s="129"/>
      <c r="V555" s="129"/>
      <c r="W555" s="129"/>
      <c r="X555" s="129"/>
      <c r="Y555" s="129"/>
      <c r="Z555" s="129"/>
    </row>
    <row r="556">
      <c r="A556" s="129"/>
      <c r="B556" s="129"/>
      <c r="C556" s="147"/>
      <c r="D556" s="129"/>
      <c r="E556" s="129"/>
      <c r="F556" s="129"/>
      <c r="G556" s="129"/>
      <c r="H556" s="129"/>
      <c r="I556" s="129"/>
      <c r="J556" s="129"/>
      <c r="K556" s="129"/>
      <c r="L556" s="129"/>
      <c r="M556" s="129"/>
      <c r="N556" s="129"/>
      <c r="O556" s="129"/>
      <c r="P556" s="129"/>
      <c r="Q556" s="129"/>
      <c r="R556" s="129"/>
      <c r="S556" s="129"/>
      <c r="T556" s="129"/>
      <c r="U556" s="129"/>
      <c r="V556" s="129"/>
      <c r="W556" s="129"/>
      <c r="X556" s="129"/>
      <c r="Y556" s="129"/>
      <c r="Z556" s="129"/>
    </row>
    <row r="557">
      <c r="A557" s="129"/>
      <c r="B557" s="129"/>
      <c r="C557" s="147"/>
      <c r="D557" s="129"/>
      <c r="E557" s="129"/>
      <c r="F557" s="129"/>
      <c r="G557" s="129"/>
      <c r="H557" s="129"/>
      <c r="I557" s="129"/>
      <c r="J557" s="129"/>
      <c r="K557" s="129"/>
      <c r="L557" s="129"/>
      <c r="M557" s="129"/>
      <c r="N557" s="129"/>
      <c r="O557" s="129"/>
      <c r="P557" s="129"/>
      <c r="Q557" s="129"/>
      <c r="R557" s="129"/>
      <c r="S557" s="129"/>
      <c r="T557" s="129"/>
      <c r="U557" s="129"/>
      <c r="V557" s="129"/>
      <c r="W557" s="129"/>
      <c r="X557" s="129"/>
      <c r="Y557" s="129"/>
      <c r="Z557" s="129"/>
    </row>
    <row r="558">
      <c r="A558" s="129"/>
      <c r="B558" s="129"/>
      <c r="C558" s="147"/>
      <c r="D558" s="129"/>
      <c r="E558" s="129"/>
      <c r="F558" s="129"/>
      <c r="G558" s="129"/>
      <c r="H558" s="129"/>
      <c r="I558" s="129"/>
      <c r="J558" s="129"/>
      <c r="K558" s="129"/>
      <c r="L558" s="129"/>
      <c r="M558" s="129"/>
      <c r="N558" s="129"/>
      <c r="O558" s="129"/>
      <c r="P558" s="129"/>
      <c r="Q558" s="129"/>
      <c r="R558" s="129"/>
      <c r="S558" s="129"/>
      <c r="T558" s="129"/>
      <c r="U558" s="129"/>
      <c r="V558" s="129"/>
      <c r="W558" s="129"/>
      <c r="X558" s="129"/>
      <c r="Y558" s="129"/>
      <c r="Z558" s="129"/>
    </row>
    <row r="559">
      <c r="A559" s="129"/>
      <c r="B559" s="129"/>
      <c r="C559" s="147"/>
      <c r="D559" s="129"/>
      <c r="E559" s="129"/>
      <c r="F559" s="129"/>
      <c r="G559" s="129"/>
      <c r="H559" s="129"/>
      <c r="I559" s="129"/>
      <c r="J559" s="129"/>
      <c r="K559" s="129"/>
      <c r="L559" s="129"/>
      <c r="M559" s="129"/>
      <c r="N559" s="129"/>
      <c r="O559" s="129"/>
      <c r="P559" s="129"/>
      <c r="Q559" s="129"/>
      <c r="R559" s="129"/>
      <c r="S559" s="129"/>
      <c r="T559" s="129"/>
      <c r="U559" s="129"/>
      <c r="V559" s="129"/>
      <c r="W559" s="129"/>
      <c r="X559" s="129"/>
      <c r="Y559" s="129"/>
      <c r="Z559" s="129"/>
    </row>
    <row r="560">
      <c r="A560" s="129"/>
      <c r="B560" s="129"/>
      <c r="C560" s="147"/>
      <c r="D560" s="129"/>
      <c r="E560" s="129"/>
      <c r="F560" s="129"/>
      <c r="G560" s="129"/>
      <c r="H560" s="129"/>
      <c r="I560" s="129"/>
      <c r="J560" s="129"/>
      <c r="K560" s="129"/>
      <c r="L560" s="129"/>
      <c r="M560" s="129"/>
      <c r="N560" s="129"/>
      <c r="O560" s="129"/>
      <c r="P560" s="129"/>
      <c r="Q560" s="129"/>
      <c r="R560" s="129"/>
      <c r="S560" s="129"/>
      <c r="T560" s="129"/>
      <c r="U560" s="129"/>
      <c r="V560" s="129"/>
      <c r="W560" s="129"/>
      <c r="X560" s="129"/>
      <c r="Y560" s="129"/>
      <c r="Z560" s="129"/>
    </row>
    <row r="561">
      <c r="A561" s="129"/>
      <c r="B561" s="129"/>
      <c r="C561" s="147"/>
      <c r="D561" s="129"/>
      <c r="E561" s="129"/>
      <c r="F561" s="129"/>
      <c r="G561" s="129"/>
      <c r="H561" s="129"/>
      <c r="I561" s="129"/>
      <c r="J561" s="129"/>
      <c r="K561" s="129"/>
      <c r="L561" s="129"/>
      <c r="M561" s="129"/>
      <c r="N561" s="129"/>
      <c r="O561" s="129"/>
      <c r="P561" s="129"/>
      <c r="Q561" s="129"/>
      <c r="R561" s="129"/>
      <c r="S561" s="129"/>
      <c r="T561" s="129"/>
      <c r="U561" s="129"/>
      <c r="V561" s="129"/>
      <c r="W561" s="129"/>
      <c r="X561" s="129"/>
      <c r="Y561" s="129"/>
      <c r="Z561" s="129"/>
    </row>
    <row r="562">
      <c r="A562" s="129"/>
      <c r="B562" s="129"/>
      <c r="C562" s="147"/>
      <c r="D562" s="129"/>
      <c r="E562" s="129"/>
      <c r="F562" s="129"/>
      <c r="G562" s="129"/>
      <c r="H562" s="129"/>
      <c r="I562" s="129"/>
      <c r="J562" s="129"/>
      <c r="K562" s="129"/>
      <c r="L562" s="129"/>
      <c r="M562" s="129"/>
      <c r="N562" s="129"/>
      <c r="O562" s="129"/>
      <c r="P562" s="129"/>
      <c r="Q562" s="129"/>
      <c r="R562" s="129"/>
      <c r="S562" s="129"/>
      <c r="T562" s="129"/>
      <c r="U562" s="129"/>
      <c r="V562" s="129"/>
      <c r="W562" s="129"/>
      <c r="X562" s="129"/>
      <c r="Y562" s="129"/>
      <c r="Z562" s="129"/>
    </row>
    <row r="563">
      <c r="A563" s="129"/>
      <c r="B563" s="129"/>
      <c r="C563" s="147"/>
      <c r="D563" s="129"/>
      <c r="E563" s="129"/>
      <c r="F563" s="129"/>
      <c r="G563" s="129"/>
      <c r="H563" s="129"/>
      <c r="I563" s="129"/>
      <c r="J563" s="129"/>
      <c r="K563" s="129"/>
      <c r="L563" s="129"/>
      <c r="M563" s="129"/>
      <c r="N563" s="129"/>
      <c r="O563" s="129"/>
      <c r="P563" s="129"/>
      <c r="Q563" s="129"/>
      <c r="R563" s="129"/>
      <c r="S563" s="129"/>
      <c r="T563" s="129"/>
      <c r="U563" s="129"/>
      <c r="V563" s="129"/>
      <c r="W563" s="129"/>
      <c r="X563" s="129"/>
      <c r="Y563" s="129"/>
      <c r="Z563" s="129"/>
    </row>
    <row r="564">
      <c r="A564" s="129"/>
      <c r="B564" s="129"/>
      <c r="C564" s="147"/>
      <c r="D564" s="129"/>
      <c r="E564" s="129"/>
      <c r="F564" s="129"/>
      <c r="G564" s="129"/>
      <c r="H564" s="129"/>
      <c r="I564" s="129"/>
      <c r="J564" s="129"/>
      <c r="K564" s="129"/>
      <c r="L564" s="129"/>
      <c r="M564" s="129"/>
      <c r="N564" s="129"/>
      <c r="O564" s="129"/>
      <c r="P564" s="129"/>
      <c r="Q564" s="129"/>
      <c r="R564" s="129"/>
      <c r="S564" s="129"/>
      <c r="T564" s="129"/>
      <c r="U564" s="129"/>
      <c r="V564" s="129"/>
      <c r="W564" s="129"/>
      <c r="X564" s="129"/>
      <c r="Y564" s="129"/>
      <c r="Z564" s="129"/>
    </row>
    <row r="565">
      <c r="A565" s="129"/>
      <c r="B565" s="129"/>
      <c r="C565" s="147"/>
      <c r="D565" s="129"/>
      <c r="E565" s="129"/>
      <c r="F565" s="129"/>
      <c r="G565" s="129"/>
      <c r="H565" s="129"/>
      <c r="I565" s="129"/>
      <c r="J565" s="129"/>
      <c r="K565" s="129"/>
      <c r="L565" s="129"/>
      <c r="M565" s="129"/>
      <c r="N565" s="129"/>
      <c r="O565" s="129"/>
      <c r="P565" s="129"/>
      <c r="Q565" s="129"/>
      <c r="R565" s="129"/>
      <c r="S565" s="129"/>
      <c r="T565" s="129"/>
      <c r="U565" s="129"/>
      <c r="V565" s="129"/>
      <c r="W565" s="129"/>
      <c r="X565" s="129"/>
      <c r="Y565" s="129"/>
      <c r="Z565" s="129"/>
    </row>
    <row r="566">
      <c r="A566" s="129"/>
      <c r="B566" s="129"/>
      <c r="C566" s="147"/>
      <c r="D566" s="129"/>
      <c r="E566" s="129"/>
      <c r="F566" s="129"/>
      <c r="G566" s="129"/>
      <c r="H566" s="129"/>
      <c r="I566" s="129"/>
      <c r="J566" s="129"/>
      <c r="K566" s="129"/>
      <c r="L566" s="129"/>
      <c r="M566" s="129"/>
      <c r="N566" s="129"/>
      <c r="O566" s="129"/>
      <c r="P566" s="129"/>
      <c r="Q566" s="129"/>
      <c r="R566" s="129"/>
      <c r="S566" s="129"/>
      <c r="T566" s="129"/>
      <c r="U566" s="129"/>
      <c r="V566" s="129"/>
      <c r="W566" s="129"/>
      <c r="X566" s="129"/>
      <c r="Y566" s="129"/>
      <c r="Z566" s="129"/>
    </row>
    <row r="567">
      <c r="A567" s="129"/>
      <c r="B567" s="129"/>
      <c r="C567" s="147"/>
      <c r="D567" s="129"/>
      <c r="E567" s="129"/>
      <c r="F567" s="129"/>
      <c r="G567" s="129"/>
      <c r="H567" s="129"/>
      <c r="I567" s="129"/>
      <c r="J567" s="129"/>
      <c r="K567" s="129"/>
      <c r="L567" s="129"/>
      <c r="M567" s="129"/>
      <c r="N567" s="129"/>
      <c r="O567" s="129"/>
      <c r="P567" s="129"/>
      <c r="Q567" s="129"/>
      <c r="R567" s="129"/>
      <c r="S567" s="129"/>
      <c r="T567" s="129"/>
      <c r="U567" s="129"/>
      <c r="V567" s="129"/>
      <c r="W567" s="129"/>
      <c r="X567" s="129"/>
      <c r="Y567" s="129"/>
      <c r="Z567" s="129"/>
    </row>
    <row r="568">
      <c r="A568" s="129"/>
      <c r="B568" s="129"/>
      <c r="C568" s="147"/>
      <c r="D568" s="129"/>
      <c r="E568" s="129"/>
      <c r="F568" s="129"/>
      <c r="G568" s="129"/>
      <c r="H568" s="129"/>
      <c r="I568" s="129"/>
      <c r="J568" s="129"/>
      <c r="K568" s="129"/>
      <c r="L568" s="129"/>
      <c r="M568" s="129"/>
      <c r="N568" s="129"/>
      <c r="O568" s="129"/>
      <c r="P568" s="129"/>
      <c r="Q568" s="129"/>
      <c r="R568" s="129"/>
      <c r="S568" s="129"/>
      <c r="T568" s="129"/>
      <c r="U568" s="129"/>
      <c r="V568" s="129"/>
      <c r="W568" s="129"/>
      <c r="X568" s="129"/>
      <c r="Y568" s="129"/>
      <c r="Z568" s="129"/>
    </row>
    <row r="569">
      <c r="A569" s="129"/>
      <c r="B569" s="129"/>
      <c r="C569" s="147"/>
      <c r="D569" s="129"/>
      <c r="E569" s="129"/>
      <c r="F569" s="129"/>
      <c r="G569" s="129"/>
      <c r="H569" s="129"/>
      <c r="I569" s="129"/>
      <c r="J569" s="129"/>
      <c r="K569" s="129"/>
      <c r="L569" s="129"/>
      <c r="M569" s="129"/>
      <c r="N569" s="129"/>
      <c r="O569" s="129"/>
      <c r="P569" s="129"/>
      <c r="Q569" s="129"/>
      <c r="R569" s="129"/>
      <c r="S569" s="129"/>
      <c r="T569" s="129"/>
      <c r="U569" s="129"/>
      <c r="V569" s="129"/>
      <c r="W569" s="129"/>
      <c r="X569" s="129"/>
      <c r="Y569" s="129"/>
      <c r="Z569" s="129"/>
    </row>
    <row r="570">
      <c r="A570" s="129"/>
      <c r="B570" s="129"/>
      <c r="C570" s="147"/>
      <c r="D570" s="129"/>
      <c r="E570" s="129"/>
      <c r="F570" s="129"/>
      <c r="G570" s="129"/>
      <c r="H570" s="129"/>
      <c r="I570" s="129"/>
      <c r="J570" s="129"/>
      <c r="K570" s="129"/>
      <c r="L570" s="129"/>
      <c r="M570" s="129"/>
      <c r="N570" s="129"/>
      <c r="O570" s="129"/>
      <c r="P570" s="129"/>
      <c r="Q570" s="129"/>
      <c r="R570" s="129"/>
      <c r="S570" s="129"/>
      <c r="T570" s="129"/>
      <c r="U570" s="129"/>
      <c r="V570" s="129"/>
      <c r="W570" s="129"/>
      <c r="X570" s="129"/>
      <c r="Y570" s="129"/>
      <c r="Z570" s="129"/>
    </row>
    <row r="571">
      <c r="A571" s="129"/>
      <c r="B571" s="129"/>
      <c r="C571" s="147"/>
      <c r="D571" s="129"/>
      <c r="E571" s="129"/>
      <c r="F571" s="129"/>
      <c r="G571" s="129"/>
      <c r="H571" s="129"/>
      <c r="I571" s="129"/>
      <c r="J571" s="129"/>
      <c r="K571" s="129"/>
      <c r="L571" s="129"/>
      <c r="M571" s="129"/>
      <c r="N571" s="129"/>
      <c r="O571" s="129"/>
      <c r="P571" s="129"/>
      <c r="Q571" s="129"/>
      <c r="R571" s="129"/>
      <c r="S571" s="129"/>
      <c r="T571" s="129"/>
      <c r="U571" s="129"/>
      <c r="V571" s="129"/>
      <c r="W571" s="129"/>
      <c r="X571" s="129"/>
      <c r="Y571" s="129"/>
      <c r="Z571" s="129"/>
    </row>
    <row r="572">
      <c r="A572" s="129"/>
      <c r="B572" s="129"/>
      <c r="C572" s="147"/>
      <c r="D572" s="129"/>
      <c r="E572" s="129"/>
      <c r="F572" s="129"/>
      <c r="G572" s="129"/>
      <c r="H572" s="129"/>
      <c r="I572" s="129"/>
      <c r="J572" s="129"/>
      <c r="K572" s="129"/>
      <c r="L572" s="129"/>
      <c r="M572" s="129"/>
      <c r="N572" s="129"/>
      <c r="O572" s="129"/>
      <c r="P572" s="129"/>
      <c r="Q572" s="129"/>
      <c r="R572" s="129"/>
      <c r="S572" s="129"/>
      <c r="T572" s="129"/>
      <c r="U572" s="129"/>
      <c r="V572" s="129"/>
      <c r="W572" s="129"/>
      <c r="X572" s="129"/>
      <c r="Y572" s="129"/>
      <c r="Z572" s="129"/>
    </row>
    <row r="573">
      <c r="A573" s="129"/>
      <c r="B573" s="129"/>
      <c r="C573" s="147"/>
      <c r="D573" s="129"/>
      <c r="E573" s="129"/>
      <c r="F573" s="129"/>
      <c r="G573" s="129"/>
      <c r="H573" s="129"/>
      <c r="I573" s="129"/>
      <c r="J573" s="129"/>
      <c r="K573" s="129"/>
      <c r="L573" s="129"/>
      <c r="M573" s="129"/>
      <c r="N573" s="129"/>
      <c r="O573" s="129"/>
      <c r="P573" s="129"/>
      <c r="Q573" s="129"/>
      <c r="R573" s="129"/>
      <c r="S573" s="129"/>
      <c r="T573" s="129"/>
      <c r="U573" s="129"/>
      <c r="V573" s="129"/>
      <c r="W573" s="129"/>
      <c r="X573" s="129"/>
      <c r="Y573" s="129"/>
      <c r="Z573" s="129"/>
    </row>
    <row r="574">
      <c r="A574" s="129"/>
      <c r="B574" s="129"/>
      <c r="C574" s="147"/>
      <c r="D574" s="129"/>
      <c r="E574" s="129"/>
      <c r="F574" s="129"/>
      <c r="G574" s="129"/>
      <c r="H574" s="129"/>
      <c r="I574" s="129"/>
      <c r="J574" s="129"/>
      <c r="K574" s="129"/>
      <c r="L574" s="129"/>
      <c r="M574" s="129"/>
      <c r="N574" s="129"/>
      <c r="O574" s="129"/>
      <c r="P574" s="129"/>
      <c r="Q574" s="129"/>
      <c r="R574" s="129"/>
      <c r="S574" s="129"/>
      <c r="T574" s="129"/>
      <c r="U574" s="129"/>
      <c r="V574" s="129"/>
      <c r="W574" s="129"/>
      <c r="X574" s="129"/>
      <c r="Y574" s="129"/>
      <c r="Z574" s="129"/>
    </row>
    <row r="575">
      <c r="A575" s="129"/>
      <c r="B575" s="129"/>
      <c r="C575" s="147"/>
      <c r="D575" s="129"/>
      <c r="E575" s="129"/>
      <c r="F575" s="129"/>
      <c r="G575" s="129"/>
      <c r="H575" s="129"/>
      <c r="I575" s="129"/>
      <c r="J575" s="129"/>
      <c r="K575" s="129"/>
      <c r="L575" s="129"/>
      <c r="M575" s="129"/>
      <c r="N575" s="129"/>
      <c r="O575" s="129"/>
      <c r="P575" s="129"/>
      <c r="Q575" s="129"/>
      <c r="R575" s="129"/>
      <c r="S575" s="129"/>
      <c r="T575" s="129"/>
      <c r="U575" s="129"/>
      <c r="V575" s="129"/>
      <c r="W575" s="129"/>
      <c r="X575" s="129"/>
      <c r="Y575" s="129"/>
      <c r="Z575" s="129"/>
    </row>
    <row r="576">
      <c r="A576" s="129"/>
      <c r="B576" s="129"/>
      <c r="C576" s="147"/>
      <c r="D576" s="129"/>
      <c r="E576" s="129"/>
      <c r="F576" s="129"/>
      <c r="G576" s="129"/>
      <c r="H576" s="129"/>
      <c r="I576" s="129"/>
      <c r="J576" s="129"/>
      <c r="K576" s="129"/>
      <c r="L576" s="129"/>
      <c r="M576" s="129"/>
      <c r="N576" s="129"/>
      <c r="O576" s="129"/>
      <c r="P576" s="129"/>
      <c r="Q576" s="129"/>
      <c r="R576" s="129"/>
      <c r="S576" s="129"/>
      <c r="T576" s="129"/>
      <c r="U576" s="129"/>
      <c r="V576" s="129"/>
      <c r="W576" s="129"/>
      <c r="X576" s="129"/>
      <c r="Y576" s="129"/>
      <c r="Z576" s="129"/>
    </row>
    <row r="577">
      <c r="A577" s="129"/>
      <c r="B577" s="129"/>
      <c r="C577" s="147"/>
      <c r="D577" s="129"/>
      <c r="E577" s="129"/>
      <c r="F577" s="129"/>
      <c r="G577" s="129"/>
      <c r="H577" s="129"/>
      <c r="I577" s="129"/>
      <c r="J577" s="129"/>
      <c r="K577" s="129"/>
      <c r="L577" s="129"/>
      <c r="M577" s="129"/>
      <c r="N577" s="129"/>
      <c r="O577" s="129"/>
      <c r="P577" s="129"/>
      <c r="Q577" s="129"/>
      <c r="R577" s="129"/>
      <c r="S577" s="129"/>
      <c r="T577" s="129"/>
      <c r="U577" s="129"/>
      <c r="V577" s="129"/>
      <c r="W577" s="129"/>
      <c r="X577" s="129"/>
      <c r="Y577" s="129"/>
      <c r="Z577" s="129"/>
    </row>
    <row r="578">
      <c r="A578" s="129"/>
      <c r="B578" s="129"/>
      <c r="C578" s="147"/>
      <c r="D578" s="129"/>
      <c r="E578" s="129"/>
      <c r="F578" s="129"/>
      <c r="G578" s="129"/>
      <c r="H578" s="129"/>
      <c r="I578" s="129"/>
      <c r="J578" s="129"/>
      <c r="K578" s="129"/>
      <c r="L578" s="129"/>
      <c r="M578" s="129"/>
      <c r="N578" s="129"/>
      <c r="O578" s="129"/>
      <c r="P578" s="129"/>
      <c r="Q578" s="129"/>
      <c r="R578" s="129"/>
      <c r="S578" s="129"/>
      <c r="T578" s="129"/>
      <c r="U578" s="129"/>
      <c r="V578" s="129"/>
      <c r="W578" s="129"/>
      <c r="X578" s="129"/>
      <c r="Y578" s="129"/>
      <c r="Z578" s="129"/>
    </row>
    <row r="579">
      <c r="A579" s="129"/>
      <c r="B579" s="129"/>
      <c r="C579" s="147"/>
      <c r="D579" s="129"/>
      <c r="E579" s="129"/>
      <c r="F579" s="129"/>
      <c r="G579" s="129"/>
      <c r="H579" s="129"/>
      <c r="I579" s="129"/>
      <c r="J579" s="129"/>
      <c r="K579" s="129"/>
      <c r="L579" s="129"/>
      <c r="M579" s="129"/>
      <c r="N579" s="129"/>
      <c r="O579" s="129"/>
      <c r="P579" s="129"/>
      <c r="Q579" s="129"/>
      <c r="R579" s="129"/>
      <c r="S579" s="129"/>
      <c r="T579" s="129"/>
      <c r="U579" s="129"/>
      <c r="V579" s="129"/>
      <c r="W579" s="129"/>
      <c r="X579" s="129"/>
      <c r="Y579" s="129"/>
      <c r="Z579" s="129"/>
    </row>
    <row r="580">
      <c r="A580" s="129"/>
      <c r="B580" s="129"/>
      <c r="C580" s="147"/>
      <c r="D580" s="129"/>
      <c r="E580" s="129"/>
      <c r="F580" s="129"/>
      <c r="G580" s="129"/>
      <c r="H580" s="129"/>
      <c r="I580" s="129"/>
      <c r="J580" s="129"/>
      <c r="K580" s="129"/>
      <c r="L580" s="129"/>
      <c r="M580" s="129"/>
      <c r="N580" s="129"/>
      <c r="O580" s="129"/>
      <c r="P580" s="129"/>
      <c r="Q580" s="129"/>
      <c r="R580" s="129"/>
      <c r="S580" s="129"/>
      <c r="T580" s="129"/>
      <c r="U580" s="129"/>
      <c r="V580" s="129"/>
      <c r="W580" s="129"/>
      <c r="X580" s="129"/>
      <c r="Y580" s="129"/>
      <c r="Z580" s="129"/>
    </row>
    <row r="581">
      <c r="A581" s="129"/>
      <c r="B581" s="129"/>
      <c r="C581" s="147"/>
      <c r="D581" s="129"/>
      <c r="E581" s="129"/>
      <c r="F581" s="129"/>
      <c r="G581" s="129"/>
      <c r="H581" s="129"/>
      <c r="I581" s="129"/>
      <c r="J581" s="129"/>
      <c r="K581" s="129"/>
      <c r="L581" s="129"/>
      <c r="M581" s="129"/>
      <c r="N581" s="129"/>
      <c r="O581" s="129"/>
      <c r="P581" s="129"/>
      <c r="Q581" s="129"/>
      <c r="R581" s="129"/>
      <c r="S581" s="129"/>
      <c r="T581" s="129"/>
      <c r="U581" s="129"/>
      <c r="V581" s="129"/>
      <c r="W581" s="129"/>
      <c r="X581" s="129"/>
      <c r="Y581" s="129"/>
      <c r="Z581" s="129"/>
    </row>
    <row r="582">
      <c r="A582" s="129"/>
      <c r="B582" s="129"/>
      <c r="C582" s="147"/>
      <c r="D582" s="129"/>
      <c r="E582" s="129"/>
      <c r="F582" s="129"/>
      <c r="G582" s="129"/>
      <c r="H582" s="129"/>
      <c r="I582" s="129"/>
      <c r="J582" s="129"/>
      <c r="K582" s="129"/>
      <c r="L582" s="129"/>
      <c r="M582" s="129"/>
      <c r="N582" s="129"/>
      <c r="O582" s="129"/>
      <c r="P582" s="129"/>
      <c r="Q582" s="129"/>
      <c r="R582" s="129"/>
      <c r="S582" s="129"/>
      <c r="T582" s="129"/>
      <c r="U582" s="129"/>
      <c r="V582" s="129"/>
      <c r="W582" s="129"/>
      <c r="X582" s="129"/>
      <c r="Y582" s="129"/>
      <c r="Z582" s="129"/>
    </row>
    <row r="583">
      <c r="A583" s="129"/>
      <c r="B583" s="129"/>
      <c r="C583" s="147"/>
      <c r="D583" s="129"/>
      <c r="E583" s="129"/>
      <c r="F583" s="129"/>
      <c r="G583" s="129"/>
      <c r="H583" s="129"/>
      <c r="I583" s="129"/>
      <c r="J583" s="129"/>
      <c r="K583" s="129"/>
      <c r="L583" s="129"/>
      <c r="M583" s="129"/>
      <c r="N583" s="129"/>
      <c r="O583" s="129"/>
      <c r="P583" s="129"/>
      <c r="Q583" s="129"/>
      <c r="R583" s="129"/>
      <c r="S583" s="129"/>
      <c r="T583" s="129"/>
      <c r="U583" s="129"/>
      <c r="V583" s="129"/>
      <c r="W583" s="129"/>
      <c r="X583" s="129"/>
      <c r="Y583" s="129"/>
      <c r="Z583" s="129"/>
    </row>
    <row r="584">
      <c r="A584" s="129"/>
      <c r="B584" s="129"/>
      <c r="C584" s="147"/>
      <c r="D584" s="129"/>
      <c r="E584" s="129"/>
      <c r="F584" s="129"/>
      <c r="G584" s="129"/>
      <c r="H584" s="129"/>
      <c r="I584" s="129"/>
      <c r="J584" s="129"/>
      <c r="K584" s="129"/>
      <c r="L584" s="129"/>
      <c r="M584" s="129"/>
      <c r="N584" s="129"/>
      <c r="O584" s="129"/>
      <c r="P584" s="129"/>
      <c r="Q584" s="129"/>
      <c r="R584" s="129"/>
      <c r="S584" s="129"/>
      <c r="T584" s="129"/>
      <c r="U584" s="129"/>
      <c r="V584" s="129"/>
      <c r="W584" s="129"/>
      <c r="X584" s="129"/>
      <c r="Y584" s="129"/>
      <c r="Z584" s="129"/>
    </row>
    <row r="585">
      <c r="A585" s="129"/>
      <c r="B585" s="129"/>
      <c r="C585" s="147"/>
      <c r="D585" s="129"/>
      <c r="E585" s="129"/>
      <c r="F585" s="129"/>
      <c r="G585" s="129"/>
      <c r="H585" s="129"/>
      <c r="I585" s="129"/>
      <c r="J585" s="129"/>
      <c r="K585" s="129"/>
      <c r="L585" s="129"/>
      <c r="M585" s="129"/>
      <c r="N585" s="129"/>
      <c r="O585" s="129"/>
      <c r="P585" s="129"/>
      <c r="Q585" s="129"/>
      <c r="R585" s="129"/>
      <c r="S585" s="129"/>
      <c r="T585" s="129"/>
      <c r="U585" s="129"/>
      <c r="V585" s="129"/>
      <c r="W585" s="129"/>
      <c r="X585" s="129"/>
      <c r="Y585" s="129"/>
      <c r="Z585" s="129"/>
    </row>
    <row r="586">
      <c r="A586" s="129"/>
      <c r="B586" s="129"/>
      <c r="C586" s="147"/>
      <c r="D586" s="129"/>
      <c r="E586" s="129"/>
      <c r="F586" s="129"/>
      <c r="G586" s="129"/>
      <c r="H586" s="129"/>
      <c r="I586" s="129"/>
      <c r="J586" s="129"/>
      <c r="K586" s="129"/>
      <c r="L586" s="129"/>
      <c r="M586" s="129"/>
      <c r="N586" s="129"/>
      <c r="O586" s="129"/>
      <c r="P586" s="129"/>
      <c r="Q586" s="129"/>
      <c r="R586" s="129"/>
      <c r="S586" s="129"/>
      <c r="T586" s="129"/>
      <c r="U586" s="129"/>
      <c r="V586" s="129"/>
      <c r="W586" s="129"/>
      <c r="X586" s="129"/>
      <c r="Y586" s="129"/>
      <c r="Z586" s="129"/>
    </row>
    <row r="587">
      <c r="A587" s="129"/>
      <c r="B587" s="129"/>
      <c r="C587" s="147"/>
      <c r="D587" s="129"/>
      <c r="E587" s="129"/>
      <c r="F587" s="129"/>
      <c r="G587" s="129"/>
      <c r="H587" s="129"/>
      <c r="I587" s="129"/>
      <c r="J587" s="129"/>
      <c r="K587" s="129"/>
      <c r="L587" s="129"/>
      <c r="M587" s="129"/>
      <c r="N587" s="129"/>
      <c r="O587" s="129"/>
      <c r="P587" s="129"/>
      <c r="Q587" s="129"/>
      <c r="R587" s="129"/>
      <c r="S587" s="129"/>
      <c r="T587" s="129"/>
      <c r="U587" s="129"/>
      <c r="V587" s="129"/>
      <c r="W587" s="129"/>
      <c r="X587" s="129"/>
      <c r="Y587" s="129"/>
      <c r="Z587" s="129"/>
    </row>
    <row r="588">
      <c r="A588" s="129"/>
      <c r="B588" s="129"/>
      <c r="C588" s="147"/>
      <c r="D588" s="129"/>
      <c r="E588" s="129"/>
      <c r="F588" s="129"/>
      <c r="G588" s="129"/>
      <c r="H588" s="129"/>
      <c r="I588" s="129"/>
      <c r="J588" s="129"/>
      <c r="K588" s="129"/>
      <c r="L588" s="129"/>
      <c r="M588" s="129"/>
      <c r="N588" s="129"/>
      <c r="O588" s="129"/>
      <c r="P588" s="129"/>
      <c r="Q588" s="129"/>
      <c r="R588" s="129"/>
      <c r="S588" s="129"/>
      <c r="T588" s="129"/>
      <c r="U588" s="129"/>
      <c r="V588" s="129"/>
      <c r="W588" s="129"/>
      <c r="X588" s="129"/>
      <c r="Y588" s="129"/>
      <c r="Z588" s="129"/>
    </row>
    <row r="589">
      <c r="A589" s="129"/>
      <c r="B589" s="129"/>
      <c r="C589" s="147"/>
      <c r="D589" s="129"/>
      <c r="E589" s="129"/>
      <c r="F589" s="129"/>
      <c r="G589" s="129"/>
      <c r="H589" s="129"/>
      <c r="I589" s="129"/>
      <c r="J589" s="129"/>
      <c r="K589" s="129"/>
      <c r="L589" s="129"/>
      <c r="M589" s="129"/>
      <c r="N589" s="129"/>
      <c r="O589" s="129"/>
      <c r="P589" s="129"/>
      <c r="Q589" s="129"/>
      <c r="R589" s="129"/>
      <c r="S589" s="129"/>
      <c r="T589" s="129"/>
      <c r="U589" s="129"/>
      <c r="V589" s="129"/>
      <c r="W589" s="129"/>
      <c r="X589" s="129"/>
      <c r="Y589" s="129"/>
      <c r="Z589" s="129"/>
    </row>
    <row r="590">
      <c r="A590" s="129"/>
      <c r="B590" s="129"/>
      <c r="C590" s="147"/>
      <c r="D590" s="129"/>
      <c r="E590" s="129"/>
      <c r="F590" s="129"/>
      <c r="G590" s="129"/>
      <c r="H590" s="129"/>
      <c r="I590" s="129"/>
      <c r="J590" s="129"/>
      <c r="K590" s="129"/>
      <c r="L590" s="129"/>
      <c r="M590" s="129"/>
      <c r="N590" s="129"/>
      <c r="O590" s="129"/>
      <c r="P590" s="129"/>
      <c r="Q590" s="129"/>
      <c r="R590" s="129"/>
      <c r="S590" s="129"/>
      <c r="T590" s="129"/>
      <c r="U590" s="129"/>
      <c r="V590" s="129"/>
      <c r="W590" s="129"/>
      <c r="X590" s="129"/>
      <c r="Y590" s="129"/>
      <c r="Z590" s="129"/>
    </row>
    <row r="591">
      <c r="A591" s="129"/>
      <c r="B591" s="129"/>
      <c r="C591" s="147"/>
      <c r="D591" s="129"/>
      <c r="E591" s="129"/>
      <c r="F591" s="129"/>
      <c r="G591" s="129"/>
      <c r="H591" s="129"/>
      <c r="I591" s="129"/>
      <c r="J591" s="129"/>
      <c r="K591" s="129"/>
      <c r="L591" s="129"/>
      <c r="M591" s="129"/>
      <c r="N591" s="129"/>
      <c r="O591" s="129"/>
      <c r="P591" s="129"/>
      <c r="Q591" s="129"/>
      <c r="R591" s="129"/>
      <c r="S591" s="129"/>
      <c r="T591" s="129"/>
      <c r="U591" s="129"/>
      <c r="V591" s="129"/>
      <c r="W591" s="129"/>
      <c r="X591" s="129"/>
      <c r="Y591" s="129"/>
      <c r="Z591" s="129"/>
    </row>
    <row r="592">
      <c r="A592" s="129"/>
      <c r="B592" s="129"/>
      <c r="C592" s="147"/>
      <c r="D592" s="129"/>
      <c r="E592" s="129"/>
      <c r="F592" s="129"/>
      <c r="G592" s="129"/>
      <c r="H592" s="129"/>
      <c r="I592" s="129"/>
      <c r="J592" s="129"/>
      <c r="K592" s="129"/>
      <c r="L592" s="129"/>
      <c r="M592" s="129"/>
      <c r="N592" s="129"/>
      <c r="O592" s="129"/>
      <c r="P592" s="129"/>
      <c r="Q592" s="129"/>
      <c r="R592" s="129"/>
      <c r="S592" s="129"/>
      <c r="T592" s="129"/>
      <c r="U592" s="129"/>
      <c r="V592" s="129"/>
      <c r="W592" s="129"/>
      <c r="X592" s="129"/>
      <c r="Y592" s="129"/>
      <c r="Z592" s="129"/>
    </row>
    <row r="593">
      <c r="A593" s="129"/>
      <c r="B593" s="129"/>
      <c r="C593" s="147"/>
      <c r="D593" s="129"/>
      <c r="E593" s="129"/>
      <c r="F593" s="129"/>
      <c r="G593" s="129"/>
      <c r="H593" s="129"/>
      <c r="I593" s="129"/>
      <c r="J593" s="129"/>
      <c r="K593" s="129"/>
      <c r="L593" s="129"/>
      <c r="M593" s="129"/>
      <c r="N593" s="129"/>
      <c r="O593" s="129"/>
      <c r="P593" s="129"/>
      <c r="Q593" s="129"/>
      <c r="R593" s="129"/>
      <c r="S593" s="129"/>
      <c r="T593" s="129"/>
      <c r="U593" s="129"/>
      <c r="V593" s="129"/>
      <c r="W593" s="129"/>
      <c r="X593" s="129"/>
      <c r="Y593" s="129"/>
      <c r="Z593" s="129"/>
    </row>
    <row r="594">
      <c r="A594" s="129"/>
      <c r="B594" s="129"/>
      <c r="C594" s="147"/>
      <c r="D594" s="129"/>
      <c r="E594" s="129"/>
      <c r="F594" s="129"/>
      <c r="G594" s="129"/>
      <c r="H594" s="129"/>
      <c r="I594" s="129"/>
      <c r="J594" s="129"/>
      <c r="K594" s="129"/>
      <c r="L594" s="129"/>
      <c r="M594" s="129"/>
      <c r="N594" s="129"/>
      <c r="O594" s="129"/>
      <c r="P594" s="129"/>
      <c r="Q594" s="129"/>
      <c r="R594" s="129"/>
      <c r="S594" s="129"/>
      <c r="T594" s="129"/>
      <c r="U594" s="129"/>
      <c r="V594" s="129"/>
      <c r="W594" s="129"/>
      <c r="X594" s="129"/>
      <c r="Y594" s="129"/>
      <c r="Z594" s="129"/>
    </row>
    <row r="595">
      <c r="A595" s="129"/>
      <c r="B595" s="129"/>
      <c r="C595" s="147"/>
      <c r="D595" s="129"/>
      <c r="E595" s="129"/>
      <c r="F595" s="129"/>
      <c r="G595" s="129"/>
      <c r="H595" s="129"/>
      <c r="I595" s="129"/>
      <c r="J595" s="129"/>
      <c r="K595" s="129"/>
      <c r="L595" s="129"/>
      <c r="M595" s="129"/>
      <c r="N595" s="129"/>
      <c r="O595" s="129"/>
      <c r="P595" s="129"/>
      <c r="Q595" s="129"/>
      <c r="R595" s="129"/>
      <c r="S595" s="129"/>
      <c r="T595" s="129"/>
      <c r="U595" s="129"/>
      <c r="V595" s="129"/>
      <c r="W595" s="129"/>
      <c r="X595" s="129"/>
      <c r="Y595" s="129"/>
      <c r="Z595" s="129"/>
    </row>
    <row r="596">
      <c r="A596" s="129"/>
      <c r="B596" s="129"/>
      <c r="C596" s="147"/>
      <c r="D596" s="129"/>
      <c r="E596" s="129"/>
      <c r="F596" s="129"/>
      <c r="G596" s="129"/>
      <c r="H596" s="129"/>
      <c r="I596" s="129"/>
      <c r="J596" s="129"/>
      <c r="K596" s="129"/>
      <c r="L596" s="129"/>
      <c r="M596" s="129"/>
      <c r="N596" s="129"/>
      <c r="O596" s="129"/>
      <c r="P596" s="129"/>
      <c r="Q596" s="129"/>
      <c r="R596" s="129"/>
      <c r="S596" s="129"/>
      <c r="T596" s="129"/>
      <c r="U596" s="129"/>
      <c r="V596" s="129"/>
      <c r="W596" s="129"/>
      <c r="X596" s="129"/>
      <c r="Y596" s="129"/>
      <c r="Z596" s="129"/>
    </row>
    <row r="597">
      <c r="A597" s="129"/>
      <c r="B597" s="129"/>
      <c r="C597" s="147"/>
      <c r="D597" s="129"/>
      <c r="E597" s="129"/>
      <c r="F597" s="129"/>
      <c r="G597" s="129"/>
      <c r="H597" s="129"/>
      <c r="I597" s="129"/>
      <c r="J597" s="129"/>
      <c r="K597" s="129"/>
      <c r="L597" s="129"/>
      <c r="M597" s="129"/>
      <c r="N597" s="129"/>
      <c r="O597" s="129"/>
      <c r="P597" s="129"/>
      <c r="Q597" s="129"/>
      <c r="R597" s="129"/>
      <c r="S597" s="129"/>
      <c r="T597" s="129"/>
      <c r="U597" s="129"/>
      <c r="V597" s="129"/>
      <c r="W597" s="129"/>
      <c r="X597" s="129"/>
      <c r="Y597" s="129"/>
      <c r="Z597" s="129"/>
    </row>
    <row r="598">
      <c r="A598" s="129"/>
      <c r="B598" s="129"/>
      <c r="C598" s="147"/>
      <c r="D598" s="129"/>
      <c r="E598" s="129"/>
      <c r="F598" s="129"/>
      <c r="G598" s="129"/>
      <c r="H598" s="129"/>
      <c r="I598" s="129"/>
      <c r="J598" s="129"/>
      <c r="K598" s="129"/>
      <c r="L598" s="129"/>
      <c r="M598" s="129"/>
      <c r="N598" s="129"/>
      <c r="O598" s="129"/>
      <c r="P598" s="129"/>
      <c r="Q598" s="129"/>
      <c r="R598" s="129"/>
      <c r="S598" s="129"/>
      <c r="T598" s="129"/>
      <c r="U598" s="129"/>
      <c r="V598" s="129"/>
      <c r="W598" s="129"/>
      <c r="X598" s="129"/>
      <c r="Y598" s="129"/>
      <c r="Z598" s="129"/>
    </row>
    <row r="599">
      <c r="A599" s="129"/>
      <c r="B599" s="129"/>
      <c r="C599" s="147"/>
      <c r="D599" s="129"/>
      <c r="E599" s="129"/>
      <c r="F599" s="129"/>
      <c r="G599" s="129"/>
      <c r="H599" s="129"/>
      <c r="I599" s="129"/>
      <c r="J599" s="129"/>
      <c r="K599" s="129"/>
      <c r="L599" s="129"/>
      <c r="M599" s="129"/>
      <c r="N599" s="129"/>
      <c r="O599" s="129"/>
      <c r="P599" s="129"/>
      <c r="Q599" s="129"/>
      <c r="R599" s="129"/>
      <c r="S599" s="129"/>
      <c r="T599" s="129"/>
      <c r="U599" s="129"/>
      <c r="V599" s="129"/>
      <c r="W599" s="129"/>
      <c r="X599" s="129"/>
      <c r="Y599" s="129"/>
      <c r="Z599" s="129"/>
    </row>
    <row r="600">
      <c r="A600" s="129"/>
      <c r="B600" s="129"/>
      <c r="C600" s="147"/>
      <c r="D600" s="129"/>
      <c r="E600" s="129"/>
      <c r="F600" s="129"/>
      <c r="G600" s="129"/>
      <c r="H600" s="129"/>
      <c r="I600" s="129"/>
      <c r="J600" s="129"/>
      <c r="K600" s="129"/>
      <c r="L600" s="129"/>
      <c r="M600" s="129"/>
      <c r="N600" s="129"/>
      <c r="O600" s="129"/>
      <c r="P600" s="129"/>
      <c r="Q600" s="129"/>
      <c r="R600" s="129"/>
      <c r="S600" s="129"/>
      <c r="T600" s="129"/>
      <c r="U600" s="129"/>
      <c r="V600" s="129"/>
      <c r="W600" s="129"/>
      <c r="X600" s="129"/>
      <c r="Y600" s="129"/>
      <c r="Z600" s="129"/>
    </row>
    <row r="601">
      <c r="A601" s="129"/>
      <c r="B601" s="129"/>
      <c r="C601" s="147"/>
      <c r="D601" s="129"/>
      <c r="E601" s="129"/>
      <c r="F601" s="129"/>
      <c r="G601" s="129"/>
      <c r="H601" s="129"/>
      <c r="I601" s="129"/>
      <c r="J601" s="129"/>
      <c r="K601" s="129"/>
      <c r="L601" s="129"/>
      <c r="M601" s="129"/>
      <c r="N601" s="129"/>
      <c r="O601" s="129"/>
      <c r="P601" s="129"/>
      <c r="Q601" s="129"/>
      <c r="R601" s="129"/>
      <c r="S601" s="129"/>
      <c r="T601" s="129"/>
      <c r="U601" s="129"/>
      <c r="V601" s="129"/>
      <c r="W601" s="129"/>
      <c r="X601" s="129"/>
      <c r="Y601" s="129"/>
      <c r="Z601" s="129"/>
    </row>
    <row r="602">
      <c r="A602" s="129"/>
      <c r="B602" s="129"/>
      <c r="C602" s="147"/>
      <c r="D602" s="129"/>
      <c r="E602" s="129"/>
      <c r="F602" s="129"/>
      <c r="G602" s="129"/>
      <c r="H602" s="129"/>
      <c r="I602" s="129"/>
      <c r="J602" s="129"/>
      <c r="K602" s="129"/>
      <c r="L602" s="129"/>
      <c r="M602" s="129"/>
      <c r="N602" s="129"/>
      <c r="O602" s="129"/>
      <c r="P602" s="129"/>
      <c r="Q602" s="129"/>
      <c r="R602" s="129"/>
      <c r="S602" s="129"/>
      <c r="T602" s="129"/>
      <c r="U602" s="129"/>
      <c r="V602" s="129"/>
      <c r="W602" s="129"/>
      <c r="X602" s="129"/>
      <c r="Y602" s="129"/>
      <c r="Z602" s="129"/>
    </row>
    <row r="603">
      <c r="A603" s="129"/>
      <c r="B603" s="129"/>
      <c r="C603" s="147"/>
      <c r="D603" s="129"/>
      <c r="E603" s="129"/>
      <c r="F603" s="129"/>
      <c r="G603" s="129"/>
      <c r="H603" s="129"/>
      <c r="I603" s="129"/>
      <c r="J603" s="129"/>
      <c r="K603" s="129"/>
      <c r="L603" s="129"/>
      <c r="M603" s="129"/>
      <c r="N603" s="129"/>
      <c r="O603" s="129"/>
      <c r="P603" s="129"/>
      <c r="Q603" s="129"/>
      <c r="R603" s="129"/>
      <c r="S603" s="129"/>
      <c r="T603" s="129"/>
      <c r="U603" s="129"/>
      <c r="V603" s="129"/>
      <c r="W603" s="129"/>
      <c r="X603" s="129"/>
      <c r="Y603" s="129"/>
      <c r="Z603" s="129"/>
    </row>
    <row r="604">
      <c r="A604" s="129"/>
      <c r="B604" s="129"/>
      <c r="C604" s="147"/>
      <c r="D604" s="129"/>
      <c r="E604" s="129"/>
      <c r="F604" s="129"/>
      <c r="G604" s="129"/>
      <c r="H604" s="129"/>
      <c r="I604" s="129"/>
      <c r="J604" s="129"/>
      <c r="K604" s="129"/>
      <c r="L604" s="129"/>
      <c r="M604" s="129"/>
      <c r="N604" s="129"/>
      <c r="O604" s="129"/>
      <c r="P604" s="129"/>
      <c r="Q604" s="129"/>
      <c r="R604" s="129"/>
      <c r="S604" s="129"/>
      <c r="T604" s="129"/>
      <c r="U604" s="129"/>
      <c r="V604" s="129"/>
      <c r="W604" s="129"/>
      <c r="X604" s="129"/>
      <c r="Y604" s="129"/>
      <c r="Z604" s="129"/>
    </row>
    <row r="605">
      <c r="A605" s="129"/>
      <c r="B605" s="129"/>
      <c r="C605" s="147"/>
      <c r="D605" s="129"/>
      <c r="E605" s="129"/>
      <c r="F605" s="129"/>
      <c r="G605" s="129"/>
      <c r="H605" s="129"/>
      <c r="I605" s="129"/>
      <c r="J605" s="129"/>
      <c r="K605" s="129"/>
      <c r="L605" s="129"/>
      <c r="M605" s="129"/>
      <c r="N605" s="129"/>
      <c r="O605" s="129"/>
      <c r="P605" s="129"/>
      <c r="Q605" s="129"/>
      <c r="R605" s="129"/>
      <c r="S605" s="129"/>
      <c r="T605" s="129"/>
      <c r="U605" s="129"/>
      <c r="V605" s="129"/>
      <c r="W605" s="129"/>
      <c r="X605" s="129"/>
      <c r="Y605" s="129"/>
      <c r="Z605" s="129"/>
    </row>
    <row r="606">
      <c r="A606" s="129"/>
      <c r="B606" s="129"/>
      <c r="C606" s="147"/>
      <c r="D606" s="129"/>
      <c r="E606" s="129"/>
      <c r="F606" s="129"/>
      <c r="G606" s="129"/>
      <c r="H606" s="129"/>
      <c r="I606" s="129"/>
      <c r="J606" s="129"/>
      <c r="K606" s="129"/>
      <c r="L606" s="129"/>
      <c r="M606" s="129"/>
      <c r="N606" s="129"/>
      <c r="O606" s="129"/>
      <c r="P606" s="129"/>
      <c r="Q606" s="129"/>
      <c r="R606" s="129"/>
      <c r="S606" s="129"/>
      <c r="T606" s="129"/>
      <c r="U606" s="129"/>
      <c r="V606" s="129"/>
      <c r="W606" s="129"/>
      <c r="X606" s="129"/>
      <c r="Y606" s="129"/>
      <c r="Z606" s="129"/>
    </row>
    <row r="607">
      <c r="A607" s="129"/>
      <c r="B607" s="129"/>
      <c r="C607" s="147"/>
      <c r="D607" s="129"/>
      <c r="E607" s="129"/>
      <c r="F607" s="129"/>
      <c r="G607" s="129"/>
      <c r="H607" s="129"/>
      <c r="I607" s="129"/>
      <c r="J607" s="129"/>
      <c r="K607" s="129"/>
      <c r="L607" s="129"/>
      <c r="M607" s="129"/>
      <c r="N607" s="129"/>
      <c r="O607" s="129"/>
      <c r="P607" s="129"/>
      <c r="Q607" s="129"/>
      <c r="R607" s="129"/>
      <c r="S607" s="129"/>
      <c r="T607" s="129"/>
      <c r="U607" s="129"/>
      <c r="V607" s="129"/>
      <c r="W607" s="129"/>
      <c r="X607" s="129"/>
      <c r="Y607" s="129"/>
      <c r="Z607" s="129"/>
    </row>
    <row r="608">
      <c r="A608" s="129"/>
      <c r="B608" s="129"/>
      <c r="C608" s="147"/>
      <c r="D608" s="129"/>
      <c r="E608" s="129"/>
      <c r="F608" s="129"/>
      <c r="G608" s="129"/>
      <c r="H608" s="129"/>
      <c r="I608" s="129"/>
      <c r="J608" s="129"/>
      <c r="K608" s="129"/>
      <c r="L608" s="129"/>
      <c r="M608" s="129"/>
      <c r="N608" s="129"/>
      <c r="O608" s="129"/>
      <c r="P608" s="129"/>
      <c r="Q608" s="129"/>
      <c r="R608" s="129"/>
      <c r="S608" s="129"/>
      <c r="T608" s="129"/>
      <c r="U608" s="129"/>
      <c r="V608" s="129"/>
      <c r="W608" s="129"/>
      <c r="X608" s="129"/>
      <c r="Y608" s="129"/>
      <c r="Z608" s="129"/>
    </row>
    <row r="609">
      <c r="A609" s="129"/>
      <c r="B609" s="129"/>
      <c r="C609" s="147"/>
      <c r="D609" s="129"/>
      <c r="E609" s="129"/>
      <c r="F609" s="129"/>
      <c r="G609" s="129"/>
      <c r="H609" s="129"/>
      <c r="I609" s="129"/>
      <c r="J609" s="129"/>
      <c r="K609" s="129"/>
      <c r="L609" s="129"/>
      <c r="M609" s="129"/>
      <c r="N609" s="129"/>
      <c r="O609" s="129"/>
      <c r="P609" s="129"/>
      <c r="Q609" s="129"/>
      <c r="R609" s="129"/>
      <c r="S609" s="129"/>
      <c r="T609" s="129"/>
      <c r="U609" s="129"/>
      <c r="V609" s="129"/>
      <c r="W609" s="129"/>
      <c r="X609" s="129"/>
      <c r="Y609" s="129"/>
      <c r="Z609" s="129"/>
    </row>
    <row r="610">
      <c r="A610" s="129"/>
      <c r="B610" s="129"/>
      <c r="C610" s="147"/>
      <c r="D610" s="129"/>
      <c r="E610" s="129"/>
      <c r="F610" s="129"/>
      <c r="G610" s="129"/>
      <c r="H610" s="129"/>
      <c r="I610" s="129"/>
      <c r="J610" s="129"/>
      <c r="K610" s="129"/>
      <c r="L610" s="129"/>
      <c r="M610" s="129"/>
      <c r="N610" s="129"/>
      <c r="O610" s="129"/>
      <c r="P610" s="129"/>
      <c r="Q610" s="129"/>
      <c r="R610" s="129"/>
      <c r="S610" s="129"/>
      <c r="T610" s="129"/>
      <c r="U610" s="129"/>
      <c r="V610" s="129"/>
      <c r="W610" s="129"/>
      <c r="X610" s="129"/>
      <c r="Y610" s="129"/>
      <c r="Z610" s="129"/>
    </row>
    <row r="611">
      <c r="A611" s="129"/>
      <c r="B611" s="129"/>
      <c r="C611" s="147"/>
      <c r="D611" s="129"/>
      <c r="E611" s="129"/>
      <c r="F611" s="129"/>
      <c r="G611" s="129"/>
      <c r="H611" s="129"/>
      <c r="I611" s="129"/>
      <c r="J611" s="129"/>
      <c r="K611" s="129"/>
      <c r="L611" s="129"/>
      <c r="M611" s="129"/>
      <c r="N611" s="129"/>
      <c r="O611" s="129"/>
      <c r="P611" s="129"/>
      <c r="Q611" s="129"/>
      <c r="R611" s="129"/>
      <c r="S611" s="129"/>
      <c r="T611" s="129"/>
      <c r="U611" s="129"/>
      <c r="V611" s="129"/>
      <c r="W611" s="129"/>
      <c r="X611" s="129"/>
      <c r="Y611" s="129"/>
      <c r="Z611" s="129"/>
    </row>
    <row r="612">
      <c r="A612" s="129"/>
      <c r="B612" s="129"/>
      <c r="C612" s="147"/>
      <c r="D612" s="129"/>
      <c r="E612" s="129"/>
      <c r="F612" s="129"/>
      <c r="G612" s="129"/>
      <c r="H612" s="129"/>
      <c r="I612" s="129"/>
      <c r="J612" s="129"/>
      <c r="K612" s="129"/>
      <c r="L612" s="129"/>
      <c r="M612" s="129"/>
      <c r="N612" s="129"/>
      <c r="O612" s="129"/>
      <c r="P612" s="129"/>
      <c r="Q612" s="129"/>
      <c r="R612" s="129"/>
      <c r="S612" s="129"/>
      <c r="T612" s="129"/>
      <c r="U612" s="129"/>
      <c r="V612" s="129"/>
      <c r="W612" s="129"/>
      <c r="X612" s="129"/>
      <c r="Y612" s="129"/>
      <c r="Z612" s="129"/>
    </row>
    <row r="613">
      <c r="A613" s="129"/>
      <c r="B613" s="129"/>
      <c r="C613" s="147"/>
      <c r="D613" s="129"/>
      <c r="E613" s="129"/>
      <c r="F613" s="129"/>
      <c r="G613" s="129"/>
      <c r="H613" s="129"/>
      <c r="I613" s="129"/>
      <c r="J613" s="129"/>
      <c r="K613" s="129"/>
      <c r="L613" s="129"/>
      <c r="M613" s="129"/>
      <c r="N613" s="129"/>
      <c r="O613" s="129"/>
      <c r="P613" s="129"/>
      <c r="Q613" s="129"/>
      <c r="R613" s="129"/>
      <c r="S613" s="129"/>
      <c r="T613" s="129"/>
      <c r="U613" s="129"/>
      <c r="V613" s="129"/>
      <c r="W613" s="129"/>
      <c r="X613" s="129"/>
      <c r="Y613" s="129"/>
      <c r="Z613" s="129"/>
    </row>
    <row r="614">
      <c r="A614" s="129"/>
      <c r="B614" s="129"/>
      <c r="C614" s="147"/>
      <c r="D614" s="129"/>
      <c r="E614" s="129"/>
      <c r="F614" s="129"/>
      <c r="G614" s="129"/>
      <c r="H614" s="129"/>
      <c r="I614" s="129"/>
      <c r="J614" s="129"/>
      <c r="K614" s="129"/>
      <c r="L614" s="129"/>
      <c r="M614" s="129"/>
      <c r="N614" s="129"/>
      <c r="O614" s="129"/>
      <c r="P614" s="129"/>
      <c r="Q614" s="129"/>
      <c r="R614" s="129"/>
      <c r="S614" s="129"/>
      <c r="T614" s="129"/>
      <c r="U614" s="129"/>
      <c r="V614" s="129"/>
      <c r="W614" s="129"/>
      <c r="X614" s="129"/>
      <c r="Y614" s="129"/>
      <c r="Z614" s="129"/>
    </row>
    <row r="615">
      <c r="A615" s="129"/>
      <c r="B615" s="129"/>
      <c r="C615" s="147"/>
      <c r="D615" s="129"/>
      <c r="E615" s="129"/>
      <c r="F615" s="129"/>
      <c r="G615" s="129"/>
      <c r="H615" s="129"/>
      <c r="I615" s="129"/>
      <c r="J615" s="129"/>
      <c r="K615" s="129"/>
      <c r="L615" s="129"/>
      <c r="M615" s="129"/>
      <c r="N615" s="129"/>
      <c r="O615" s="129"/>
      <c r="P615" s="129"/>
      <c r="Q615" s="129"/>
      <c r="R615" s="129"/>
      <c r="S615" s="129"/>
      <c r="T615" s="129"/>
      <c r="U615" s="129"/>
      <c r="V615" s="129"/>
      <c r="W615" s="129"/>
      <c r="X615" s="129"/>
      <c r="Y615" s="129"/>
      <c r="Z615" s="129"/>
    </row>
    <row r="616">
      <c r="A616" s="129"/>
      <c r="B616" s="129"/>
      <c r="C616" s="147"/>
      <c r="D616" s="129"/>
      <c r="E616" s="129"/>
      <c r="F616" s="129"/>
      <c r="G616" s="129"/>
      <c r="H616" s="129"/>
      <c r="I616" s="129"/>
      <c r="J616" s="129"/>
      <c r="K616" s="129"/>
      <c r="L616" s="129"/>
      <c r="M616" s="129"/>
      <c r="N616" s="129"/>
      <c r="O616" s="129"/>
      <c r="P616" s="129"/>
      <c r="Q616" s="129"/>
      <c r="R616" s="129"/>
      <c r="S616" s="129"/>
      <c r="T616" s="129"/>
      <c r="U616" s="129"/>
      <c r="V616" s="129"/>
      <c r="W616" s="129"/>
      <c r="X616" s="129"/>
      <c r="Y616" s="129"/>
      <c r="Z616" s="129"/>
    </row>
    <row r="617">
      <c r="A617" s="129"/>
      <c r="B617" s="129"/>
      <c r="C617" s="147"/>
      <c r="D617" s="129"/>
      <c r="E617" s="129"/>
      <c r="F617" s="129"/>
      <c r="G617" s="129"/>
      <c r="H617" s="129"/>
      <c r="I617" s="129"/>
      <c r="J617" s="129"/>
      <c r="K617" s="129"/>
      <c r="L617" s="129"/>
      <c r="M617" s="129"/>
      <c r="N617" s="129"/>
      <c r="O617" s="129"/>
      <c r="P617" s="129"/>
      <c r="Q617" s="129"/>
      <c r="R617" s="129"/>
      <c r="S617" s="129"/>
      <c r="T617" s="129"/>
      <c r="U617" s="129"/>
      <c r="V617" s="129"/>
      <c r="W617" s="129"/>
      <c r="X617" s="129"/>
      <c r="Y617" s="129"/>
      <c r="Z617" s="129"/>
    </row>
    <row r="618">
      <c r="A618" s="129"/>
      <c r="B618" s="129"/>
      <c r="C618" s="147"/>
      <c r="D618" s="129"/>
      <c r="E618" s="129"/>
      <c r="F618" s="129"/>
      <c r="G618" s="129"/>
      <c r="H618" s="129"/>
      <c r="I618" s="129"/>
      <c r="J618" s="129"/>
      <c r="K618" s="129"/>
      <c r="L618" s="129"/>
      <c r="M618" s="129"/>
      <c r="N618" s="129"/>
      <c r="O618" s="129"/>
      <c r="P618" s="129"/>
      <c r="Q618" s="129"/>
      <c r="R618" s="129"/>
      <c r="S618" s="129"/>
      <c r="T618" s="129"/>
      <c r="U618" s="129"/>
      <c r="V618" s="129"/>
      <c r="W618" s="129"/>
      <c r="X618" s="129"/>
      <c r="Y618" s="129"/>
      <c r="Z618" s="129"/>
    </row>
    <row r="619">
      <c r="A619" s="129"/>
      <c r="B619" s="129"/>
      <c r="C619" s="147"/>
      <c r="D619" s="129"/>
      <c r="E619" s="129"/>
      <c r="F619" s="129"/>
      <c r="G619" s="129"/>
      <c r="H619" s="129"/>
      <c r="I619" s="129"/>
      <c r="J619" s="129"/>
      <c r="K619" s="129"/>
      <c r="L619" s="129"/>
      <c r="M619" s="129"/>
      <c r="N619" s="129"/>
      <c r="O619" s="129"/>
      <c r="P619" s="129"/>
      <c r="Q619" s="129"/>
      <c r="R619" s="129"/>
      <c r="S619" s="129"/>
      <c r="T619" s="129"/>
      <c r="U619" s="129"/>
      <c r="V619" s="129"/>
      <c r="W619" s="129"/>
      <c r="X619" s="129"/>
      <c r="Y619" s="129"/>
      <c r="Z619" s="129"/>
    </row>
    <row r="620">
      <c r="A620" s="129"/>
      <c r="B620" s="129"/>
      <c r="C620" s="147"/>
      <c r="D620" s="129"/>
      <c r="E620" s="129"/>
      <c r="F620" s="129"/>
      <c r="G620" s="129"/>
      <c r="H620" s="129"/>
      <c r="I620" s="129"/>
      <c r="J620" s="129"/>
      <c r="K620" s="129"/>
      <c r="L620" s="129"/>
      <c r="M620" s="129"/>
      <c r="N620" s="129"/>
      <c r="O620" s="129"/>
      <c r="P620" s="129"/>
      <c r="Q620" s="129"/>
      <c r="R620" s="129"/>
      <c r="S620" s="129"/>
      <c r="T620" s="129"/>
      <c r="U620" s="129"/>
      <c r="V620" s="129"/>
      <c r="W620" s="129"/>
      <c r="X620" s="129"/>
      <c r="Y620" s="129"/>
      <c r="Z620" s="129"/>
    </row>
    <row r="621">
      <c r="A621" s="129"/>
      <c r="B621" s="129"/>
      <c r="C621" s="147"/>
      <c r="D621" s="129"/>
      <c r="E621" s="129"/>
      <c r="F621" s="129"/>
      <c r="G621" s="129"/>
      <c r="H621" s="129"/>
      <c r="I621" s="129"/>
      <c r="J621" s="129"/>
      <c r="K621" s="129"/>
      <c r="L621" s="129"/>
      <c r="M621" s="129"/>
      <c r="N621" s="129"/>
      <c r="O621" s="129"/>
      <c r="P621" s="129"/>
      <c r="Q621" s="129"/>
      <c r="R621" s="129"/>
      <c r="S621" s="129"/>
      <c r="T621" s="129"/>
      <c r="U621" s="129"/>
      <c r="V621" s="129"/>
      <c r="W621" s="129"/>
      <c r="X621" s="129"/>
      <c r="Y621" s="129"/>
      <c r="Z621" s="129"/>
    </row>
    <row r="622">
      <c r="A622" s="129"/>
      <c r="B622" s="129"/>
      <c r="C622" s="147"/>
      <c r="D622" s="129"/>
      <c r="E622" s="129"/>
      <c r="F622" s="129"/>
      <c r="G622" s="129"/>
      <c r="H622" s="129"/>
      <c r="I622" s="129"/>
      <c r="J622" s="129"/>
      <c r="K622" s="129"/>
      <c r="L622" s="129"/>
      <c r="M622" s="129"/>
      <c r="N622" s="129"/>
      <c r="O622" s="129"/>
      <c r="P622" s="129"/>
      <c r="Q622" s="129"/>
      <c r="R622" s="129"/>
      <c r="S622" s="129"/>
      <c r="T622" s="129"/>
      <c r="U622" s="129"/>
      <c r="V622" s="129"/>
      <c r="W622" s="129"/>
      <c r="X622" s="129"/>
      <c r="Y622" s="129"/>
      <c r="Z622" s="129"/>
    </row>
    <row r="623">
      <c r="A623" s="129"/>
      <c r="B623" s="129"/>
      <c r="C623" s="147"/>
      <c r="D623" s="129"/>
      <c r="E623" s="129"/>
      <c r="F623" s="129"/>
      <c r="G623" s="129"/>
      <c r="H623" s="129"/>
      <c r="I623" s="129"/>
      <c r="J623" s="129"/>
      <c r="K623" s="129"/>
      <c r="L623" s="129"/>
      <c r="M623" s="129"/>
      <c r="N623" s="129"/>
      <c r="O623" s="129"/>
      <c r="P623" s="129"/>
      <c r="Q623" s="129"/>
      <c r="R623" s="129"/>
      <c r="S623" s="129"/>
      <c r="T623" s="129"/>
      <c r="U623" s="129"/>
      <c r="V623" s="129"/>
      <c r="W623" s="129"/>
      <c r="X623" s="129"/>
      <c r="Y623" s="129"/>
      <c r="Z623" s="129"/>
    </row>
    <row r="624">
      <c r="A624" s="129"/>
      <c r="B624" s="129"/>
      <c r="C624" s="147"/>
      <c r="D624" s="129"/>
      <c r="E624" s="129"/>
      <c r="F624" s="129"/>
      <c r="G624" s="129"/>
      <c r="H624" s="129"/>
      <c r="I624" s="129"/>
      <c r="J624" s="129"/>
      <c r="K624" s="129"/>
      <c r="L624" s="129"/>
      <c r="M624" s="129"/>
      <c r="N624" s="129"/>
      <c r="O624" s="129"/>
      <c r="P624" s="129"/>
      <c r="Q624" s="129"/>
      <c r="R624" s="129"/>
      <c r="S624" s="129"/>
      <c r="T624" s="129"/>
      <c r="U624" s="129"/>
      <c r="V624" s="129"/>
      <c r="W624" s="129"/>
      <c r="X624" s="129"/>
      <c r="Y624" s="129"/>
      <c r="Z624" s="129"/>
    </row>
    <row r="625">
      <c r="A625" s="129"/>
      <c r="B625" s="129"/>
      <c r="C625" s="147"/>
      <c r="D625" s="129"/>
      <c r="E625" s="129"/>
      <c r="F625" s="129"/>
      <c r="G625" s="129"/>
      <c r="H625" s="129"/>
      <c r="I625" s="129"/>
      <c r="J625" s="129"/>
      <c r="K625" s="129"/>
      <c r="L625" s="129"/>
      <c r="M625" s="129"/>
      <c r="N625" s="129"/>
      <c r="O625" s="129"/>
      <c r="P625" s="129"/>
      <c r="Q625" s="129"/>
      <c r="R625" s="129"/>
      <c r="S625" s="129"/>
      <c r="T625" s="129"/>
      <c r="U625" s="129"/>
      <c r="V625" s="129"/>
      <c r="W625" s="129"/>
      <c r="X625" s="129"/>
      <c r="Y625" s="129"/>
      <c r="Z625" s="129"/>
    </row>
    <row r="626">
      <c r="A626" s="129"/>
      <c r="B626" s="129"/>
      <c r="C626" s="147"/>
      <c r="D626" s="129"/>
      <c r="E626" s="129"/>
      <c r="F626" s="129"/>
      <c r="G626" s="129"/>
      <c r="H626" s="129"/>
      <c r="I626" s="129"/>
      <c r="J626" s="129"/>
      <c r="K626" s="129"/>
      <c r="L626" s="129"/>
      <c r="M626" s="129"/>
      <c r="N626" s="129"/>
      <c r="O626" s="129"/>
      <c r="P626" s="129"/>
      <c r="Q626" s="129"/>
      <c r="R626" s="129"/>
      <c r="S626" s="129"/>
      <c r="T626" s="129"/>
      <c r="U626" s="129"/>
      <c r="V626" s="129"/>
      <c r="W626" s="129"/>
      <c r="X626" s="129"/>
      <c r="Y626" s="129"/>
      <c r="Z626" s="129"/>
    </row>
    <row r="627">
      <c r="A627" s="129"/>
      <c r="B627" s="129"/>
      <c r="C627" s="147"/>
      <c r="D627" s="129"/>
      <c r="E627" s="129"/>
      <c r="F627" s="129"/>
      <c r="G627" s="129"/>
      <c r="H627" s="129"/>
      <c r="I627" s="129"/>
      <c r="J627" s="129"/>
      <c r="K627" s="129"/>
      <c r="L627" s="129"/>
      <c r="M627" s="129"/>
      <c r="N627" s="129"/>
      <c r="O627" s="129"/>
      <c r="P627" s="129"/>
      <c r="Q627" s="129"/>
      <c r="R627" s="129"/>
      <c r="S627" s="129"/>
      <c r="T627" s="129"/>
      <c r="U627" s="129"/>
      <c r="V627" s="129"/>
      <c r="W627" s="129"/>
      <c r="X627" s="129"/>
      <c r="Y627" s="129"/>
      <c r="Z627" s="129"/>
    </row>
    <row r="628">
      <c r="A628" s="129"/>
      <c r="B628" s="129"/>
      <c r="C628" s="147"/>
      <c r="D628" s="129"/>
      <c r="E628" s="129"/>
      <c r="F628" s="129"/>
      <c r="G628" s="129"/>
      <c r="H628" s="129"/>
      <c r="I628" s="129"/>
      <c r="J628" s="129"/>
      <c r="K628" s="129"/>
      <c r="L628" s="129"/>
      <c r="M628" s="129"/>
      <c r="N628" s="129"/>
      <c r="O628" s="129"/>
      <c r="P628" s="129"/>
      <c r="Q628" s="129"/>
      <c r="R628" s="129"/>
      <c r="S628" s="129"/>
      <c r="T628" s="129"/>
      <c r="U628" s="129"/>
      <c r="V628" s="129"/>
      <c r="W628" s="129"/>
      <c r="X628" s="129"/>
      <c r="Y628" s="129"/>
      <c r="Z628" s="129"/>
    </row>
    <row r="629">
      <c r="A629" s="129"/>
      <c r="B629" s="129"/>
      <c r="C629" s="147"/>
      <c r="D629" s="129"/>
      <c r="E629" s="129"/>
      <c r="F629" s="129"/>
      <c r="G629" s="129"/>
      <c r="H629" s="129"/>
      <c r="I629" s="129"/>
      <c r="J629" s="129"/>
      <c r="K629" s="129"/>
      <c r="L629" s="129"/>
      <c r="M629" s="129"/>
      <c r="N629" s="129"/>
      <c r="O629" s="129"/>
      <c r="P629" s="129"/>
      <c r="Q629" s="129"/>
      <c r="R629" s="129"/>
      <c r="S629" s="129"/>
      <c r="T629" s="129"/>
      <c r="U629" s="129"/>
      <c r="V629" s="129"/>
      <c r="W629" s="129"/>
      <c r="X629" s="129"/>
      <c r="Y629" s="129"/>
      <c r="Z629" s="129"/>
    </row>
    <row r="630">
      <c r="A630" s="129"/>
      <c r="B630" s="129"/>
      <c r="C630" s="147"/>
      <c r="D630" s="129"/>
      <c r="E630" s="129"/>
      <c r="F630" s="129"/>
      <c r="G630" s="129"/>
      <c r="H630" s="129"/>
      <c r="I630" s="129"/>
      <c r="J630" s="129"/>
      <c r="K630" s="129"/>
      <c r="L630" s="129"/>
      <c r="M630" s="129"/>
      <c r="N630" s="129"/>
      <c r="O630" s="129"/>
      <c r="P630" s="129"/>
      <c r="Q630" s="129"/>
      <c r="R630" s="129"/>
      <c r="S630" s="129"/>
      <c r="T630" s="129"/>
      <c r="U630" s="129"/>
      <c r="V630" s="129"/>
      <c r="W630" s="129"/>
      <c r="X630" s="129"/>
      <c r="Y630" s="129"/>
      <c r="Z630" s="129"/>
    </row>
    <row r="631">
      <c r="A631" s="129"/>
      <c r="B631" s="129"/>
      <c r="C631" s="147"/>
      <c r="D631" s="129"/>
      <c r="E631" s="129"/>
      <c r="F631" s="129"/>
      <c r="G631" s="129"/>
      <c r="H631" s="129"/>
      <c r="I631" s="129"/>
      <c r="J631" s="129"/>
      <c r="K631" s="129"/>
      <c r="L631" s="129"/>
      <c r="M631" s="129"/>
      <c r="N631" s="129"/>
      <c r="O631" s="129"/>
      <c r="P631" s="129"/>
      <c r="Q631" s="129"/>
      <c r="R631" s="129"/>
      <c r="S631" s="129"/>
      <c r="T631" s="129"/>
      <c r="U631" s="129"/>
      <c r="V631" s="129"/>
      <c r="W631" s="129"/>
      <c r="X631" s="129"/>
      <c r="Y631" s="129"/>
      <c r="Z631" s="129"/>
    </row>
    <row r="632">
      <c r="A632" s="129"/>
      <c r="B632" s="129"/>
      <c r="C632" s="147"/>
      <c r="D632" s="129"/>
      <c r="E632" s="129"/>
      <c r="F632" s="129"/>
      <c r="G632" s="129"/>
      <c r="H632" s="129"/>
      <c r="I632" s="129"/>
      <c r="J632" s="129"/>
      <c r="K632" s="129"/>
      <c r="L632" s="129"/>
      <c r="M632" s="129"/>
      <c r="N632" s="129"/>
      <c r="O632" s="129"/>
      <c r="P632" s="129"/>
      <c r="Q632" s="129"/>
      <c r="R632" s="129"/>
      <c r="S632" s="129"/>
      <c r="T632" s="129"/>
      <c r="U632" s="129"/>
      <c r="V632" s="129"/>
      <c r="W632" s="129"/>
      <c r="X632" s="129"/>
      <c r="Y632" s="129"/>
      <c r="Z632" s="129"/>
    </row>
    <row r="633">
      <c r="A633" s="129"/>
      <c r="B633" s="129"/>
      <c r="C633" s="147"/>
      <c r="D633" s="129"/>
      <c r="E633" s="129"/>
      <c r="F633" s="129"/>
      <c r="G633" s="129"/>
      <c r="H633" s="129"/>
      <c r="I633" s="129"/>
      <c r="J633" s="129"/>
      <c r="K633" s="129"/>
      <c r="L633" s="129"/>
      <c r="M633" s="129"/>
      <c r="N633" s="129"/>
      <c r="O633" s="129"/>
      <c r="P633" s="129"/>
      <c r="Q633" s="129"/>
      <c r="R633" s="129"/>
      <c r="S633" s="129"/>
      <c r="T633" s="129"/>
      <c r="U633" s="129"/>
      <c r="V633" s="129"/>
      <c r="W633" s="129"/>
      <c r="X633" s="129"/>
      <c r="Y633" s="129"/>
      <c r="Z633" s="129"/>
    </row>
    <row r="634">
      <c r="A634" s="129"/>
      <c r="B634" s="129"/>
      <c r="C634" s="147"/>
      <c r="D634" s="129"/>
      <c r="E634" s="129"/>
      <c r="F634" s="129"/>
      <c r="G634" s="129"/>
      <c r="H634" s="129"/>
      <c r="I634" s="129"/>
      <c r="J634" s="129"/>
      <c r="K634" s="129"/>
      <c r="L634" s="129"/>
      <c r="M634" s="129"/>
      <c r="N634" s="129"/>
      <c r="O634" s="129"/>
      <c r="P634" s="129"/>
      <c r="Q634" s="129"/>
      <c r="R634" s="129"/>
      <c r="S634" s="129"/>
      <c r="T634" s="129"/>
      <c r="U634" s="129"/>
      <c r="V634" s="129"/>
      <c r="W634" s="129"/>
      <c r="X634" s="129"/>
      <c r="Y634" s="129"/>
      <c r="Z634" s="129"/>
    </row>
    <row r="635">
      <c r="A635" s="129"/>
      <c r="B635" s="129"/>
      <c r="C635" s="147"/>
      <c r="D635" s="129"/>
      <c r="E635" s="129"/>
      <c r="F635" s="129"/>
      <c r="G635" s="129"/>
      <c r="H635" s="129"/>
      <c r="I635" s="129"/>
      <c r="J635" s="129"/>
      <c r="K635" s="129"/>
      <c r="L635" s="129"/>
      <c r="M635" s="129"/>
      <c r="N635" s="129"/>
      <c r="O635" s="129"/>
      <c r="P635" s="129"/>
      <c r="Q635" s="129"/>
      <c r="R635" s="129"/>
      <c r="S635" s="129"/>
      <c r="T635" s="129"/>
      <c r="U635" s="129"/>
      <c r="V635" s="129"/>
      <c r="W635" s="129"/>
      <c r="X635" s="129"/>
      <c r="Y635" s="129"/>
      <c r="Z635" s="129"/>
    </row>
    <row r="636">
      <c r="A636" s="129"/>
      <c r="B636" s="129"/>
      <c r="C636" s="147"/>
      <c r="D636" s="129"/>
      <c r="E636" s="129"/>
      <c r="F636" s="129"/>
      <c r="G636" s="129"/>
      <c r="H636" s="129"/>
      <c r="I636" s="129"/>
      <c r="J636" s="129"/>
      <c r="K636" s="129"/>
      <c r="L636" s="129"/>
      <c r="M636" s="129"/>
      <c r="N636" s="129"/>
      <c r="O636" s="129"/>
      <c r="P636" s="129"/>
      <c r="Q636" s="129"/>
      <c r="R636" s="129"/>
      <c r="S636" s="129"/>
      <c r="T636" s="129"/>
      <c r="U636" s="129"/>
      <c r="V636" s="129"/>
      <c r="W636" s="129"/>
      <c r="X636" s="129"/>
      <c r="Y636" s="129"/>
      <c r="Z636" s="129"/>
    </row>
    <row r="637">
      <c r="A637" s="129"/>
      <c r="B637" s="129"/>
      <c r="C637" s="147"/>
      <c r="D637" s="129"/>
      <c r="E637" s="129"/>
      <c r="F637" s="129"/>
      <c r="G637" s="129"/>
      <c r="H637" s="129"/>
      <c r="I637" s="129"/>
      <c r="J637" s="129"/>
      <c r="K637" s="129"/>
      <c r="L637" s="129"/>
      <c r="M637" s="129"/>
      <c r="N637" s="129"/>
      <c r="O637" s="129"/>
      <c r="P637" s="129"/>
      <c r="Q637" s="129"/>
      <c r="R637" s="129"/>
      <c r="S637" s="129"/>
      <c r="T637" s="129"/>
      <c r="U637" s="129"/>
      <c r="V637" s="129"/>
      <c r="W637" s="129"/>
      <c r="X637" s="129"/>
      <c r="Y637" s="129"/>
      <c r="Z637" s="129"/>
    </row>
    <row r="638">
      <c r="A638" s="129"/>
      <c r="B638" s="129"/>
      <c r="C638" s="147"/>
      <c r="D638" s="129"/>
      <c r="E638" s="129"/>
      <c r="F638" s="129"/>
      <c r="G638" s="129"/>
      <c r="H638" s="129"/>
      <c r="I638" s="129"/>
      <c r="J638" s="129"/>
      <c r="K638" s="129"/>
      <c r="L638" s="129"/>
      <c r="M638" s="129"/>
      <c r="N638" s="129"/>
      <c r="O638" s="129"/>
      <c r="P638" s="129"/>
      <c r="Q638" s="129"/>
      <c r="R638" s="129"/>
      <c r="S638" s="129"/>
      <c r="T638" s="129"/>
      <c r="U638" s="129"/>
      <c r="V638" s="129"/>
      <c r="W638" s="129"/>
      <c r="X638" s="129"/>
      <c r="Y638" s="129"/>
      <c r="Z638" s="129"/>
    </row>
    <row r="639">
      <c r="A639" s="129"/>
      <c r="B639" s="129"/>
      <c r="C639" s="147"/>
      <c r="D639" s="129"/>
      <c r="E639" s="129"/>
      <c r="F639" s="129"/>
      <c r="G639" s="129"/>
      <c r="H639" s="129"/>
      <c r="I639" s="129"/>
      <c r="J639" s="129"/>
      <c r="K639" s="129"/>
      <c r="L639" s="129"/>
      <c r="M639" s="129"/>
      <c r="N639" s="129"/>
      <c r="O639" s="129"/>
      <c r="P639" s="129"/>
      <c r="Q639" s="129"/>
      <c r="R639" s="129"/>
      <c r="S639" s="129"/>
      <c r="T639" s="129"/>
      <c r="U639" s="129"/>
      <c r="V639" s="129"/>
      <c r="W639" s="129"/>
      <c r="X639" s="129"/>
      <c r="Y639" s="129"/>
      <c r="Z639" s="129"/>
    </row>
    <row r="640">
      <c r="A640" s="129"/>
      <c r="B640" s="129"/>
      <c r="C640" s="147"/>
      <c r="D640" s="129"/>
      <c r="E640" s="129"/>
      <c r="F640" s="129"/>
      <c r="G640" s="129"/>
      <c r="H640" s="129"/>
      <c r="I640" s="129"/>
      <c r="J640" s="129"/>
      <c r="K640" s="129"/>
      <c r="L640" s="129"/>
      <c r="M640" s="129"/>
      <c r="N640" s="129"/>
      <c r="O640" s="129"/>
      <c r="P640" s="129"/>
      <c r="Q640" s="129"/>
      <c r="R640" s="129"/>
      <c r="S640" s="129"/>
      <c r="T640" s="129"/>
      <c r="U640" s="129"/>
      <c r="V640" s="129"/>
      <c r="W640" s="129"/>
      <c r="X640" s="129"/>
      <c r="Y640" s="129"/>
      <c r="Z640" s="129"/>
    </row>
    <row r="641">
      <c r="A641" s="129"/>
      <c r="B641" s="129"/>
      <c r="C641" s="147"/>
      <c r="D641" s="129"/>
      <c r="E641" s="129"/>
      <c r="F641" s="129"/>
      <c r="G641" s="129"/>
      <c r="H641" s="129"/>
      <c r="I641" s="129"/>
      <c r="J641" s="129"/>
      <c r="K641" s="129"/>
      <c r="L641" s="129"/>
      <c r="M641" s="129"/>
      <c r="N641" s="129"/>
      <c r="O641" s="129"/>
      <c r="P641" s="129"/>
      <c r="Q641" s="129"/>
      <c r="R641" s="129"/>
      <c r="S641" s="129"/>
      <c r="T641" s="129"/>
      <c r="U641" s="129"/>
      <c r="V641" s="129"/>
      <c r="W641" s="129"/>
      <c r="X641" s="129"/>
      <c r="Y641" s="129"/>
      <c r="Z641" s="129"/>
    </row>
    <row r="642">
      <c r="A642" s="129"/>
      <c r="B642" s="129"/>
      <c r="C642" s="147"/>
      <c r="D642" s="129"/>
      <c r="E642" s="129"/>
      <c r="F642" s="129"/>
      <c r="G642" s="129"/>
      <c r="H642" s="129"/>
      <c r="I642" s="129"/>
      <c r="J642" s="129"/>
      <c r="K642" s="129"/>
      <c r="L642" s="129"/>
      <c r="M642" s="129"/>
      <c r="N642" s="129"/>
      <c r="O642" s="129"/>
      <c r="P642" s="129"/>
      <c r="Q642" s="129"/>
      <c r="R642" s="129"/>
      <c r="S642" s="129"/>
      <c r="T642" s="129"/>
      <c r="U642" s="129"/>
      <c r="V642" s="129"/>
      <c r="W642" s="129"/>
      <c r="X642" s="129"/>
      <c r="Y642" s="129"/>
      <c r="Z642" s="129"/>
    </row>
    <row r="643">
      <c r="A643" s="129"/>
      <c r="B643" s="129"/>
      <c r="C643" s="147"/>
      <c r="D643" s="129"/>
      <c r="E643" s="129"/>
      <c r="F643" s="129"/>
      <c r="G643" s="129"/>
      <c r="H643" s="129"/>
      <c r="I643" s="129"/>
      <c r="J643" s="129"/>
      <c r="K643" s="129"/>
      <c r="L643" s="129"/>
      <c r="M643" s="129"/>
      <c r="N643" s="129"/>
      <c r="O643" s="129"/>
      <c r="P643" s="129"/>
      <c r="Q643" s="129"/>
      <c r="R643" s="129"/>
      <c r="S643" s="129"/>
      <c r="T643" s="129"/>
      <c r="U643" s="129"/>
      <c r="V643" s="129"/>
      <c r="W643" s="129"/>
      <c r="X643" s="129"/>
      <c r="Y643" s="129"/>
      <c r="Z643" s="129"/>
    </row>
    <row r="644">
      <c r="A644" s="129"/>
      <c r="B644" s="129"/>
      <c r="C644" s="147"/>
      <c r="D644" s="129"/>
      <c r="E644" s="129"/>
      <c r="F644" s="129"/>
      <c r="G644" s="129"/>
      <c r="H644" s="129"/>
      <c r="I644" s="129"/>
      <c r="J644" s="129"/>
      <c r="K644" s="129"/>
      <c r="L644" s="129"/>
      <c r="M644" s="129"/>
      <c r="N644" s="129"/>
      <c r="O644" s="129"/>
      <c r="P644" s="129"/>
      <c r="Q644" s="129"/>
      <c r="R644" s="129"/>
      <c r="S644" s="129"/>
      <c r="T644" s="129"/>
      <c r="U644" s="129"/>
      <c r="V644" s="129"/>
      <c r="W644" s="129"/>
      <c r="X644" s="129"/>
      <c r="Y644" s="129"/>
      <c r="Z644" s="129"/>
    </row>
    <row r="645">
      <c r="A645" s="129"/>
      <c r="B645" s="129"/>
      <c r="C645" s="147"/>
      <c r="D645" s="129"/>
      <c r="E645" s="129"/>
      <c r="F645" s="129"/>
      <c r="G645" s="129"/>
      <c r="H645" s="129"/>
      <c r="I645" s="129"/>
      <c r="J645" s="129"/>
      <c r="K645" s="129"/>
      <c r="L645" s="129"/>
      <c r="M645" s="129"/>
      <c r="N645" s="129"/>
      <c r="O645" s="129"/>
      <c r="P645" s="129"/>
      <c r="Q645" s="129"/>
      <c r="R645" s="129"/>
      <c r="S645" s="129"/>
      <c r="T645" s="129"/>
      <c r="U645" s="129"/>
      <c r="V645" s="129"/>
      <c r="W645" s="129"/>
      <c r="X645" s="129"/>
      <c r="Y645" s="129"/>
      <c r="Z645" s="129"/>
    </row>
    <row r="646">
      <c r="A646" s="129"/>
      <c r="B646" s="129"/>
      <c r="C646" s="147"/>
      <c r="D646" s="129"/>
      <c r="E646" s="129"/>
      <c r="F646" s="129"/>
      <c r="G646" s="129"/>
      <c r="H646" s="129"/>
      <c r="I646" s="129"/>
      <c r="J646" s="129"/>
      <c r="K646" s="129"/>
      <c r="L646" s="129"/>
      <c r="M646" s="129"/>
      <c r="N646" s="129"/>
      <c r="O646" s="129"/>
      <c r="P646" s="129"/>
      <c r="Q646" s="129"/>
      <c r="R646" s="129"/>
      <c r="S646" s="129"/>
      <c r="T646" s="129"/>
      <c r="U646" s="129"/>
      <c r="V646" s="129"/>
      <c r="W646" s="129"/>
      <c r="X646" s="129"/>
      <c r="Y646" s="129"/>
      <c r="Z646" s="129"/>
    </row>
    <row r="647">
      <c r="A647" s="129"/>
      <c r="B647" s="129"/>
      <c r="C647" s="147"/>
      <c r="D647" s="129"/>
      <c r="E647" s="129"/>
      <c r="F647" s="129"/>
      <c r="G647" s="129"/>
      <c r="H647" s="129"/>
      <c r="I647" s="129"/>
      <c r="J647" s="129"/>
      <c r="K647" s="129"/>
      <c r="L647" s="129"/>
      <c r="M647" s="129"/>
      <c r="N647" s="129"/>
      <c r="O647" s="129"/>
      <c r="P647" s="129"/>
      <c r="Q647" s="129"/>
      <c r="R647" s="129"/>
      <c r="S647" s="129"/>
      <c r="T647" s="129"/>
      <c r="U647" s="129"/>
      <c r="V647" s="129"/>
      <c r="W647" s="129"/>
      <c r="X647" s="129"/>
      <c r="Y647" s="129"/>
      <c r="Z647" s="129"/>
    </row>
    <row r="648">
      <c r="A648" s="129"/>
      <c r="B648" s="129"/>
      <c r="C648" s="147"/>
      <c r="D648" s="129"/>
      <c r="E648" s="129"/>
      <c r="F648" s="129"/>
      <c r="G648" s="129"/>
      <c r="H648" s="129"/>
      <c r="I648" s="129"/>
      <c r="J648" s="129"/>
      <c r="K648" s="129"/>
      <c r="L648" s="129"/>
      <c r="M648" s="129"/>
      <c r="N648" s="129"/>
      <c r="O648" s="129"/>
      <c r="P648" s="129"/>
      <c r="Q648" s="129"/>
      <c r="R648" s="129"/>
      <c r="S648" s="129"/>
      <c r="T648" s="129"/>
      <c r="U648" s="129"/>
      <c r="V648" s="129"/>
      <c r="W648" s="129"/>
      <c r="X648" s="129"/>
      <c r="Y648" s="129"/>
      <c r="Z648" s="129"/>
    </row>
    <row r="649">
      <c r="A649" s="129"/>
      <c r="B649" s="129"/>
      <c r="C649" s="147"/>
      <c r="D649" s="129"/>
      <c r="E649" s="129"/>
      <c r="F649" s="129"/>
      <c r="G649" s="129"/>
      <c r="H649" s="129"/>
      <c r="I649" s="129"/>
      <c r="J649" s="129"/>
      <c r="K649" s="129"/>
      <c r="L649" s="129"/>
      <c r="M649" s="129"/>
      <c r="N649" s="129"/>
      <c r="O649" s="129"/>
      <c r="P649" s="129"/>
      <c r="Q649" s="129"/>
      <c r="R649" s="129"/>
      <c r="S649" s="129"/>
      <c r="T649" s="129"/>
      <c r="U649" s="129"/>
      <c r="V649" s="129"/>
      <c r="W649" s="129"/>
      <c r="X649" s="129"/>
      <c r="Y649" s="129"/>
      <c r="Z649" s="129"/>
    </row>
    <row r="650">
      <c r="A650" s="129"/>
      <c r="B650" s="129"/>
      <c r="C650" s="147"/>
      <c r="D650" s="129"/>
      <c r="E650" s="129"/>
      <c r="F650" s="129"/>
      <c r="G650" s="129"/>
      <c r="H650" s="129"/>
      <c r="I650" s="129"/>
      <c r="J650" s="129"/>
      <c r="K650" s="129"/>
      <c r="L650" s="129"/>
      <c r="M650" s="129"/>
      <c r="N650" s="129"/>
      <c r="O650" s="129"/>
      <c r="P650" s="129"/>
      <c r="Q650" s="129"/>
      <c r="R650" s="129"/>
      <c r="S650" s="129"/>
      <c r="T650" s="129"/>
      <c r="U650" s="129"/>
      <c r="V650" s="129"/>
      <c r="W650" s="129"/>
      <c r="X650" s="129"/>
      <c r="Y650" s="129"/>
      <c r="Z650" s="129"/>
    </row>
    <row r="651">
      <c r="A651" s="129"/>
      <c r="B651" s="129"/>
      <c r="C651" s="147"/>
      <c r="D651" s="129"/>
      <c r="E651" s="129"/>
      <c r="F651" s="129"/>
      <c r="G651" s="129"/>
      <c r="H651" s="129"/>
      <c r="I651" s="129"/>
      <c r="J651" s="129"/>
      <c r="K651" s="129"/>
      <c r="L651" s="129"/>
      <c r="M651" s="129"/>
      <c r="N651" s="129"/>
      <c r="O651" s="129"/>
      <c r="P651" s="129"/>
      <c r="Q651" s="129"/>
      <c r="R651" s="129"/>
      <c r="S651" s="129"/>
      <c r="T651" s="129"/>
      <c r="U651" s="129"/>
      <c r="V651" s="129"/>
      <c r="W651" s="129"/>
      <c r="X651" s="129"/>
      <c r="Y651" s="129"/>
      <c r="Z651" s="129"/>
    </row>
    <row r="652">
      <c r="A652" s="129"/>
      <c r="B652" s="129"/>
      <c r="C652" s="147"/>
      <c r="D652" s="129"/>
      <c r="E652" s="129"/>
      <c r="F652" s="129"/>
      <c r="G652" s="129"/>
      <c r="H652" s="129"/>
      <c r="I652" s="129"/>
      <c r="J652" s="129"/>
      <c r="K652" s="129"/>
      <c r="L652" s="129"/>
      <c r="M652" s="129"/>
      <c r="N652" s="129"/>
      <c r="O652" s="129"/>
      <c r="P652" s="129"/>
      <c r="Q652" s="129"/>
      <c r="R652" s="129"/>
      <c r="S652" s="129"/>
      <c r="T652" s="129"/>
      <c r="U652" s="129"/>
      <c r="V652" s="129"/>
      <c r="W652" s="129"/>
      <c r="X652" s="129"/>
      <c r="Y652" s="129"/>
      <c r="Z652" s="129"/>
    </row>
    <row r="653">
      <c r="A653" s="129"/>
      <c r="B653" s="129"/>
      <c r="C653" s="147"/>
      <c r="D653" s="129"/>
      <c r="E653" s="129"/>
      <c r="F653" s="129"/>
      <c r="G653" s="129"/>
      <c r="H653" s="129"/>
      <c r="I653" s="129"/>
      <c r="J653" s="129"/>
      <c r="K653" s="129"/>
      <c r="L653" s="129"/>
      <c r="M653" s="129"/>
      <c r="N653" s="129"/>
      <c r="O653" s="129"/>
      <c r="P653" s="129"/>
      <c r="Q653" s="129"/>
      <c r="R653" s="129"/>
      <c r="S653" s="129"/>
      <c r="T653" s="129"/>
      <c r="U653" s="129"/>
      <c r="V653" s="129"/>
      <c r="W653" s="129"/>
      <c r="X653" s="129"/>
      <c r="Y653" s="129"/>
      <c r="Z653" s="129"/>
    </row>
    <row r="654">
      <c r="A654" s="129"/>
      <c r="B654" s="129"/>
      <c r="C654" s="147"/>
      <c r="D654" s="129"/>
      <c r="E654" s="129"/>
      <c r="F654" s="129"/>
      <c r="G654" s="129"/>
      <c r="H654" s="129"/>
      <c r="I654" s="129"/>
      <c r="J654" s="129"/>
      <c r="K654" s="129"/>
      <c r="L654" s="129"/>
      <c r="M654" s="129"/>
      <c r="N654" s="129"/>
      <c r="O654" s="129"/>
      <c r="P654" s="129"/>
      <c r="Q654" s="129"/>
      <c r="R654" s="129"/>
      <c r="S654" s="129"/>
      <c r="T654" s="129"/>
      <c r="U654" s="129"/>
      <c r="V654" s="129"/>
      <c r="W654" s="129"/>
      <c r="X654" s="129"/>
      <c r="Y654" s="129"/>
      <c r="Z654" s="129"/>
    </row>
    <row r="655">
      <c r="A655" s="129"/>
      <c r="B655" s="129"/>
      <c r="C655" s="147"/>
      <c r="D655" s="129"/>
      <c r="E655" s="129"/>
      <c r="F655" s="129"/>
      <c r="G655" s="129"/>
      <c r="H655" s="129"/>
      <c r="I655" s="129"/>
      <c r="J655" s="129"/>
      <c r="K655" s="129"/>
      <c r="L655" s="129"/>
      <c r="M655" s="129"/>
      <c r="N655" s="129"/>
      <c r="O655" s="129"/>
      <c r="P655" s="129"/>
      <c r="Q655" s="129"/>
      <c r="R655" s="129"/>
      <c r="S655" s="129"/>
      <c r="T655" s="129"/>
      <c r="U655" s="129"/>
      <c r="V655" s="129"/>
      <c r="W655" s="129"/>
      <c r="X655" s="129"/>
      <c r="Y655" s="129"/>
      <c r="Z655" s="129"/>
    </row>
    <row r="656">
      <c r="A656" s="129"/>
      <c r="B656" s="129"/>
      <c r="C656" s="147"/>
      <c r="D656" s="129"/>
      <c r="E656" s="129"/>
      <c r="F656" s="129"/>
      <c r="G656" s="129"/>
      <c r="H656" s="129"/>
      <c r="I656" s="129"/>
      <c r="J656" s="129"/>
      <c r="K656" s="129"/>
      <c r="L656" s="129"/>
      <c r="M656" s="129"/>
      <c r="N656" s="129"/>
      <c r="O656" s="129"/>
      <c r="P656" s="129"/>
      <c r="Q656" s="129"/>
      <c r="R656" s="129"/>
      <c r="S656" s="129"/>
      <c r="T656" s="129"/>
      <c r="U656" s="129"/>
      <c r="V656" s="129"/>
      <c r="W656" s="129"/>
      <c r="X656" s="129"/>
      <c r="Y656" s="129"/>
      <c r="Z656" s="129"/>
    </row>
    <row r="657">
      <c r="A657" s="129"/>
      <c r="B657" s="129"/>
      <c r="C657" s="147"/>
      <c r="D657" s="129"/>
      <c r="E657" s="129"/>
      <c r="F657" s="129"/>
      <c r="G657" s="129"/>
      <c r="H657" s="129"/>
      <c r="I657" s="129"/>
      <c r="J657" s="129"/>
      <c r="K657" s="129"/>
      <c r="L657" s="129"/>
      <c r="M657" s="129"/>
      <c r="N657" s="129"/>
      <c r="O657" s="129"/>
      <c r="P657" s="129"/>
      <c r="Q657" s="129"/>
      <c r="R657" s="129"/>
      <c r="S657" s="129"/>
      <c r="T657" s="129"/>
      <c r="U657" s="129"/>
      <c r="V657" s="129"/>
      <c r="W657" s="129"/>
      <c r="X657" s="129"/>
      <c r="Y657" s="129"/>
      <c r="Z657" s="129"/>
    </row>
    <row r="658">
      <c r="A658" s="129"/>
      <c r="B658" s="129"/>
      <c r="C658" s="147"/>
      <c r="D658" s="129"/>
      <c r="E658" s="129"/>
      <c r="F658" s="129"/>
      <c r="G658" s="129"/>
      <c r="H658" s="129"/>
      <c r="I658" s="129"/>
      <c r="J658" s="129"/>
      <c r="K658" s="129"/>
      <c r="L658" s="129"/>
      <c r="M658" s="129"/>
      <c r="N658" s="129"/>
      <c r="O658" s="129"/>
      <c r="P658" s="129"/>
      <c r="Q658" s="129"/>
      <c r="R658" s="129"/>
      <c r="S658" s="129"/>
      <c r="T658" s="129"/>
      <c r="U658" s="129"/>
      <c r="V658" s="129"/>
      <c r="W658" s="129"/>
      <c r="X658" s="129"/>
      <c r="Y658" s="129"/>
      <c r="Z658" s="129"/>
    </row>
    <row r="659">
      <c r="A659" s="129"/>
      <c r="B659" s="129"/>
      <c r="C659" s="147"/>
      <c r="D659" s="129"/>
      <c r="E659" s="129"/>
      <c r="F659" s="129"/>
      <c r="G659" s="129"/>
      <c r="H659" s="129"/>
      <c r="I659" s="129"/>
      <c r="J659" s="129"/>
      <c r="K659" s="129"/>
      <c r="L659" s="129"/>
      <c r="M659" s="129"/>
      <c r="N659" s="129"/>
      <c r="O659" s="129"/>
      <c r="P659" s="129"/>
      <c r="Q659" s="129"/>
      <c r="R659" s="129"/>
      <c r="S659" s="129"/>
      <c r="T659" s="129"/>
      <c r="U659" s="129"/>
      <c r="V659" s="129"/>
      <c r="W659" s="129"/>
      <c r="X659" s="129"/>
      <c r="Y659" s="129"/>
      <c r="Z659" s="129"/>
    </row>
    <row r="660">
      <c r="A660" s="129"/>
      <c r="B660" s="129"/>
      <c r="C660" s="147"/>
      <c r="D660" s="129"/>
      <c r="E660" s="129"/>
      <c r="F660" s="129"/>
      <c r="G660" s="129"/>
      <c r="H660" s="129"/>
      <c r="I660" s="129"/>
      <c r="J660" s="129"/>
      <c r="K660" s="129"/>
      <c r="L660" s="129"/>
      <c r="M660" s="129"/>
      <c r="N660" s="129"/>
      <c r="O660" s="129"/>
      <c r="P660" s="129"/>
      <c r="Q660" s="129"/>
      <c r="R660" s="129"/>
      <c r="S660" s="129"/>
      <c r="T660" s="129"/>
      <c r="U660" s="129"/>
      <c r="V660" s="129"/>
      <c r="W660" s="129"/>
      <c r="X660" s="129"/>
      <c r="Y660" s="129"/>
      <c r="Z660" s="129"/>
    </row>
    <row r="661">
      <c r="A661" s="129"/>
      <c r="B661" s="129"/>
      <c r="C661" s="147"/>
      <c r="D661" s="129"/>
      <c r="E661" s="129"/>
      <c r="F661" s="129"/>
      <c r="G661" s="129"/>
      <c r="H661" s="129"/>
      <c r="I661" s="129"/>
      <c r="J661" s="129"/>
      <c r="K661" s="129"/>
      <c r="L661" s="129"/>
      <c r="M661" s="129"/>
      <c r="N661" s="129"/>
      <c r="O661" s="129"/>
      <c r="P661" s="129"/>
      <c r="Q661" s="129"/>
      <c r="R661" s="129"/>
      <c r="S661" s="129"/>
      <c r="T661" s="129"/>
      <c r="U661" s="129"/>
      <c r="V661" s="129"/>
      <c r="W661" s="129"/>
      <c r="X661" s="129"/>
      <c r="Y661" s="129"/>
      <c r="Z661" s="129"/>
    </row>
    <row r="662">
      <c r="A662" s="129"/>
      <c r="B662" s="129"/>
      <c r="C662" s="147"/>
      <c r="D662" s="129"/>
      <c r="E662" s="129"/>
      <c r="F662" s="129"/>
      <c r="G662" s="129"/>
      <c r="H662" s="129"/>
      <c r="I662" s="129"/>
      <c r="J662" s="129"/>
      <c r="K662" s="129"/>
      <c r="L662" s="129"/>
      <c r="M662" s="129"/>
      <c r="N662" s="129"/>
      <c r="O662" s="129"/>
      <c r="P662" s="129"/>
      <c r="Q662" s="129"/>
      <c r="R662" s="129"/>
      <c r="S662" s="129"/>
      <c r="T662" s="129"/>
      <c r="U662" s="129"/>
      <c r="V662" s="129"/>
      <c r="W662" s="129"/>
      <c r="X662" s="129"/>
      <c r="Y662" s="129"/>
      <c r="Z662" s="129"/>
    </row>
    <row r="663">
      <c r="A663" s="129"/>
      <c r="B663" s="129"/>
      <c r="C663" s="147"/>
      <c r="D663" s="129"/>
      <c r="E663" s="129"/>
      <c r="F663" s="129"/>
      <c r="G663" s="129"/>
      <c r="H663" s="129"/>
      <c r="I663" s="129"/>
      <c r="J663" s="129"/>
      <c r="K663" s="129"/>
      <c r="L663" s="129"/>
      <c r="M663" s="129"/>
      <c r="N663" s="129"/>
      <c r="O663" s="129"/>
      <c r="P663" s="129"/>
      <c r="Q663" s="129"/>
      <c r="R663" s="129"/>
      <c r="S663" s="129"/>
      <c r="T663" s="129"/>
      <c r="U663" s="129"/>
      <c r="V663" s="129"/>
      <c r="W663" s="129"/>
      <c r="X663" s="129"/>
      <c r="Y663" s="129"/>
      <c r="Z663" s="129"/>
    </row>
    <row r="664">
      <c r="A664" s="129"/>
      <c r="B664" s="129"/>
      <c r="C664" s="147"/>
      <c r="D664" s="129"/>
      <c r="E664" s="129"/>
      <c r="F664" s="129"/>
      <c r="G664" s="129"/>
      <c r="H664" s="129"/>
      <c r="I664" s="129"/>
      <c r="J664" s="129"/>
      <c r="K664" s="129"/>
      <c r="L664" s="129"/>
      <c r="M664" s="129"/>
      <c r="N664" s="129"/>
      <c r="O664" s="129"/>
      <c r="P664" s="129"/>
      <c r="Q664" s="129"/>
      <c r="R664" s="129"/>
      <c r="S664" s="129"/>
      <c r="T664" s="129"/>
      <c r="U664" s="129"/>
      <c r="V664" s="129"/>
      <c r="W664" s="129"/>
      <c r="X664" s="129"/>
      <c r="Y664" s="129"/>
      <c r="Z664" s="129"/>
    </row>
    <row r="665">
      <c r="A665" s="129"/>
      <c r="B665" s="129"/>
      <c r="C665" s="147"/>
      <c r="D665" s="129"/>
      <c r="E665" s="129"/>
      <c r="F665" s="129"/>
      <c r="G665" s="129"/>
      <c r="H665" s="129"/>
      <c r="I665" s="129"/>
      <c r="J665" s="129"/>
      <c r="K665" s="129"/>
      <c r="L665" s="129"/>
      <c r="M665" s="129"/>
      <c r="N665" s="129"/>
      <c r="O665" s="129"/>
      <c r="P665" s="129"/>
      <c r="Q665" s="129"/>
      <c r="R665" s="129"/>
      <c r="S665" s="129"/>
      <c r="T665" s="129"/>
      <c r="U665" s="129"/>
      <c r="V665" s="129"/>
      <c r="W665" s="129"/>
      <c r="X665" s="129"/>
      <c r="Y665" s="129"/>
      <c r="Z665" s="129"/>
    </row>
    <row r="666">
      <c r="A666" s="129"/>
      <c r="B666" s="129"/>
      <c r="C666" s="147"/>
      <c r="D666" s="129"/>
      <c r="E666" s="129"/>
      <c r="F666" s="129"/>
      <c r="G666" s="129"/>
      <c r="H666" s="129"/>
      <c r="I666" s="129"/>
      <c r="J666" s="129"/>
      <c r="K666" s="129"/>
      <c r="L666" s="129"/>
      <c r="M666" s="129"/>
      <c r="N666" s="129"/>
      <c r="O666" s="129"/>
      <c r="P666" s="129"/>
      <c r="Q666" s="129"/>
      <c r="R666" s="129"/>
      <c r="S666" s="129"/>
      <c r="T666" s="129"/>
      <c r="U666" s="129"/>
      <c r="V666" s="129"/>
      <c r="W666" s="129"/>
      <c r="X666" s="129"/>
      <c r="Y666" s="129"/>
      <c r="Z666" s="129"/>
    </row>
    <row r="667">
      <c r="A667" s="129"/>
      <c r="B667" s="129"/>
      <c r="C667" s="147"/>
      <c r="D667" s="129"/>
      <c r="E667" s="129"/>
      <c r="F667" s="129"/>
      <c r="G667" s="129"/>
      <c r="H667" s="129"/>
      <c r="I667" s="129"/>
      <c r="J667" s="129"/>
      <c r="K667" s="129"/>
      <c r="L667" s="129"/>
      <c r="M667" s="129"/>
      <c r="N667" s="129"/>
      <c r="O667" s="129"/>
      <c r="P667" s="129"/>
      <c r="Q667" s="129"/>
      <c r="R667" s="129"/>
      <c r="S667" s="129"/>
      <c r="T667" s="129"/>
      <c r="U667" s="129"/>
      <c r="V667" s="129"/>
      <c r="W667" s="129"/>
      <c r="X667" s="129"/>
      <c r="Y667" s="129"/>
      <c r="Z667" s="129"/>
    </row>
    <row r="668">
      <c r="A668" s="129"/>
      <c r="B668" s="129"/>
      <c r="C668" s="147"/>
      <c r="D668" s="129"/>
      <c r="E668" s="129"/>
      <c r="F668" s="129"/>
      <c r="G668" s="129"/>
      <c r="H668" s="129"/>
      <c r="I668" s="129"/>
      <c r="J668" s="129"/>
      <c r="K668" s="129"/>
      <c r="L668" s="129"/>
      <c r="M668" s="129"/>
      <c r="N668" s="129"/>
      <c r="O668" s="129"/>
      <c r="P668" s="129"/>
      <c r="Q668" s="129"/>
      <c r="R668" s="129"/>
      <c r="S668" s="129"/>
      <c r="T668" s="129"/>
      <c r="U668" s="129"/>
      <c r="V668" s="129"/>
      <c r="W668" s="129"/>
      <c r="X668" s="129"/>
      <c r="Y668" s="129"/>
      <c r="Z668" s="129"/>
    </row>
    <row r="669">
      <c r="A669" s="129"/>
      <c r="B669" s="129"/>
      <c r="C669" s="147"/>
      <c r="D669" s="129"/>
      <c r="E669" s="129"/>
      <c r="F669" s="129"/>
      <c r="G669" s="129"/>
      <c r="H669" s="129"/>
      <c r="I669" s="129"/>
      <c r="J669" s="129"/>
      <c r="K669" s="129"/>
      <c r="L669" s="129"/>
      <c r="M669" s="129"/>
      <c r="N669" s="129"/>
      <c r="O669" s="129"/>
      <c r="P669" s="129"/>
      <c r="Q669" s="129"/>
      <c r="R669" s="129"/>
      <c r="S669" s="129"/>
      <c r="T669" s="129"/>
      <c r="U669" s="129"/>
      <c r="V669" s="129"/>
      <c r="W669" s="129"/>
      <c r="X669" s="129"/>
      <c r="Y669" s="129"/>
      <c r="Z669" s="129"/>
    </row>
    <row r="670">
      <c r="A670" s="129"/>
      <c r="B670" s="129"/>
      <c r="C670" s="147"/>
      <c r="D670" s="129"/>
      <c r="E670" s="129"/>
      <c r="F670" s="129"/>
      <c r="G670" s="129"/>
      <c r="H670" s="129"/>
      <c r="I670" s="129"/>
      <c r="J670" s="129"/>
      <c r="K670" s="129"/>
      <c r="L670" s="129"/>
      <c r="M670" s="129"/>
      <c r="N670" s="129"/>
      <c r="O670" s="129"/>
      <c r="P670" s="129"/>
      <c r="Q670" s="129"/>
      <c r="R670" s="129"/>
      <c r="S670" s="129"/>
      <c r="T670" s="129"/>
      <c r="U670" s="129"/>
      <c r="V670" s="129"/>
      <c r="W670" s="129"/>
      <c r="X670" s="129"/>
      <c r="Y670" s="129"/>
      <c r="Z670" s="129"/>
    </row>
    <row r="671">
      <c r="A671" s="129"/>
      <c r="B671" s="129"/>
      <c r="C671" s="147"/>
      <c r="D671" s="129"/>
      <c r="E671" s="129"/>
      <c r="F671" s="129"/>
      <c r="G671" s="129"/>
      <c r="H671" s="129"/>
      <c r="I671" s="129"/>
      <c r="J671" s="129"/>
      <c r="K671" s="129"/>
      <c r="L671" s="129"/>
      <c r="M671" s="129"/>
      <c r="N671" s="129"/>
      <c r="O671" s="129"/>
      <c r="P671" s="129"/>
      <c r="Q671" s="129"/>
      <c r="R671" s="129"/>
      <c r="S671" s="129"/>
      <c r="T671" s="129"/>
      <c r="U671" s="129"/>
      <c r="V671" s="129"/>
      <c r="W671" s="129"/>
      <c r="X671" s="129"/>
      <c r="Y671" s="129"/>
      <c r="Z671" s="129"/>
    </row>
    <row r="672">
      <c r="A672" s="129"/>
      <c r="B672" s="129"/>
      <c r="C672" s="147"/>
      <c r="D672" s="129"/>
      <c r="E672" s="129"/>
      <c r="F672" s="129"/>
      <c r="G672" s="129"/>
      <c r="H672" s="129"/>
      <c r="I672" s="129"/>
      <c r="J672" s="129"/>
      <c r="K672" s="129"/>
      <c r="L672" s="129"/>
      <c r="M672" s="129"/>
      <c r="N672" s="129"/>
      <c r="O672" s="129"/>
      <c r="P672" s="129"/>
      <c r="Q672" s="129"/>
      <c r="R672" s="129"/>
      <c r="S672" s="129"/>
      <c r="T672" s="129"/>
      <c r="U672" s="129"/>
      <c r="V672" s="129"/>
      <c r="W672" s="129"/>
      <c r="X672" s="129"/>
      <c r="Y672" s="129"/>
      <c r="Z672" s="129"/>
    </row>
    <row r="673">
      <c r="A673" s="129"/>
      <c r="B673" s="129"/>
      <c r="C673" s="147"/>
      <c r="D673" s="129"/>
      <c r="E673" s="129"/>
      <c r="F673" s="129"/>
      <c r="G673" s="129"/>
      <c r="H673" s="129"/>
      <c r="I673" s="129"/>
      <c r="J673" s="129"/>
      <c r="K673" s="129"/>
      <c r="L673" s="129"/>
      <c r="M673" s="129"/>
      <c r="N673" s="129"/>
      <c r="O673" s="129"/>
      <c r="P673" s="129"/>
      <c r="Q673" s="129"/>
      <c r="R673" s="129"/>
      <c r="S673" s="129"/>
      <c r="T673" s="129"/>
      <c r="U673" s="129"/>
      <c r="V673" s="129"/>
      <c r="W673" s="129"/>
      <c r="X673" s="129"/>
      <c r="Y673" s="129"/>
      <c r="Z673" s="129"/>
    </row>
    <row r="674">
      <c r="A674" s="129"/>
      <c r="B674" s="129"/>
      <c r="C674" s="147"/>
      <c r="D674" s="129"/>
      <c r="E674" s="129"/>
      <c r="F674" s="129"/>
      <c r="G674" s="129"/>
      <c r="H674" s="129"/>
      <c r="I674" s="129"/>
      <c r="J674" s="129"/>
      <c r="K674" s="129"/>
      <c r="L674" s="129"/>
      <c r="M674" s="129"/>
      <c r="N674" s="129"/>
      <c r="O674" s="129"/>
      <c r="P674" s="129"/>
      <c r="Q674" s="129"/>
      <c r="R674" s="129"/>
      <c r="S674" s="129"/>
      <c r="T674" s="129"/>
      <c r="U674" s="129"/>
      <c r="V674" s="129"/>
      <c r="W674" s="129"/>
      <c r="X674" s="129"/>
      <c r="Y674" s="129"/>
      <c r="Z674" s="129"/>
    </row>
    <row r="675">
      <c r="A675" s="129"/>
      <c r="B675" s="129"/>
      <c r="C675" s="147"/>
      <c r="D675" s="129"/>
      <c r="E675" s="129"/>
      <c r="F675" s="129"/>
      <c r="G675" s="129"/>
      <c r="H675" s="129"/>
      <c r="I675" s="129"/>
      <c r="J675" s="129"/>
      <c r="K675" s="129"/>
      <c r="L675" s="129"/>
      <c r="M675" s="129"/>
      <c r="N675" s="129"/>
      <c r="O675" s="129"/>
      <c r="P675" s="129"/>
      <c r="Q675" s="129"/>
      <c r="R675" s="129"/>
      <c r="S675" s="129"/>
      <c r="T675" s="129"/>
      <c r="U675" s="129"/>
      <c r="V675" s="129"/>
      <c r="W675" s="129"/>
      <c r="X675" s="129"/>
      <c r="Y675" s="129"/>
      <c r="Z675" s="129"/>
    </row>
    <row r="676">
      <c r="A676" s="129"/>
      <c r="B676" s="129"/>
      <c r="C676" s="147"/>
      <c r="D676" s="129"/>
      <c r="E676" s="129"/>
      <c r="F676" s="129"/>
      <c r="G676" s="129"/>
      <c r="H676" s="129"/>
      <c r="I676" s="129"/>
      <c r="J676" s="129"/>
      <c r="K676" s="129"/>
      <c r="L676" s="129"/>
      <c r="M676" s="129"/>
      <c r="N676" s="129"/>
      <c r="O676" s="129"/>
      <c r="P676" s="129"/>
      <c r="Q676" s="129"/>
      <c r="R676" s="129"/>
      <c r="S676" s="129"/>
      <c r="T676" s="129"/>
      <c r="U676" s="129"/>
      <c r="V676" s="129"/>
      <c r="W676" s="129"/>
      <c r="X676" s="129"/>
      <c r="Y676" s="129"/>
      <c r="Z676" s="129"/>
    </row>
    <row r="677">
      <c r="A677" s="129"/>
      <c r="B677" s="129"/>
      <c r="C677" s="147"/>
      <c r="D677" s="129"/>
      <c r="E677" s="129"/>
      <c r="F677" s="129"/>
      <c r="G677" s="129"/>
      <c r="H677" s="129"/>
      <c r="I677" s="129"/>
      <c r="J677" s="129"/>
      <c r="K677" s="129"/>
      <c r="L677" s="129"/>
      <c r="M677" s="129"/>
      <c r="N677" s="129"/>
      <c r="O677" s="129"/>
      <c r="P677" s="129"/>
      <c r="Q677" s="129"/>
      <c r="R677" s="129"/>
      <c r="S677" s="129"/>
      <c r="T677" s="129"/>
      <c r="U677" s="129"/>
      <c r="V677" s="129"/>
      <c r="W677" s="129"/>
      <c r="X677" s="129"/>
      <c r="Y677" s="129"/>
      <c r="Z677" s="129"/>
    </row>
    <row r="678">
      <c r="A678" s="129"/>
      <c r="B678" s="129"/>
      <c r="C678" s="147"/>
      <c r="D678" s="129"/>
      <c r="E678" s="129"/>
      <c r="F678" s="129"/>
      <c r="G678" s="129"/>
      <c r="H678" s="129"/>
      <c r="I678" s="129"/>
      <c r="J678" s="129"/>
      <c r="K678" s="129"/>
      <c r="L678" s="129"/>
      <c r="M678" s="129"/>
      <c r="N678" s="129"/>
      <c r="O678" s="129"/>
      <c r="P678" s="129"/>
      <c r="Q678" s="129"/>
      <c r="R678" s="129"/>
      <c r="S678" s="129"/>
      <c r="T678" s="129"/>
      <c r="U678" s="129"/>
      <c r="V678" s="129"/>
      <c r="W678" s="129"/>
      <c r="X678" s="129"/>
      <c r="Y678" s="129"/>
      <c r="Z678" s="129"/>
    </row>
    <row r="679">
      <c r="A679" s="129"/>
      <c r="B679" s="129"/>
      <c r="C679" s="147"/>
      <c r="D679" s="129"/>
      <c r="E679" s="129"/>
      <c r="F679" s="129"/>
      <c r="G679" s="129"/>
      <c r="H679" s="129"/>
      <c r="I679" s="129"/>
      <c r="J679" s="129"/>
      <c r="K679" s="129"/>
      <c r="L679" s="129"/>
      <c r="M679" s="129"/>
      <c r="N679" s="129"/>
      <c r="O679" s="129"/>
      <c r="P679" s="129"/>
      <c r="Q679" s="129"/>
      <c r="R679" s="129"/>
      <c r="S679" s="129"/>
      <c r="T679" s="129"/>
      <c r="U679" s="129"/>
      <c r="V679" s="129"/>
      <c r="W679" s="129"/>
      <c r="X679" s="129"/>
      <c r="Y679" s="129"/>
      <c r="Z679" s="129"/>
    </row>
    <row r="680">
      <c r="A680" s="129"/>
      <c r="B680" s="129"/>
      <c r="C680" s="147"/>
      <c r="D680" s="129"/>
      <c r="E680" s="129"/>
      <c r="F680" s="129"/>
      <c r="G680" s="129"/>
      <c r="H680" s="129"/>
      <c r="I680" s="129"/>
      <c r="J680" s="129"/>
      <c r="K680" s="129"/>
      <c r="L680" s="129"/>
      <c r="M680" s="129"/>
      <c r="N680" s="129"/>
      <c r="O680" s="129"/>
      <c r="P680" s="129"/>
      <c r="Q680" s="129"/>
      <c r="R680" s="129"/>
      <c r="S680" s="129"/>
      <c r="T680" s="129"/>
      <c r="U680" s="129"/>
      <c r="V680" s="129"/>
      <c r="W680" s="129"/>
      <c r="X680" s="129"/>
      <c r="Y680" s="129"/>
      <c r="Z680" s="129"/>
    </row>
    <row r="681">
      <c r="A681" s="129"/>
      <c r="B681" s="129"/>
      <c r="C681" s="147"/>
      <c r="D681" s="129"/>
      <c r="E681" s="129"/>
      <c r="F681" s="129"/>
      <c r="G681" s="129"/>
      <c r="H681" s="129"/>
      <c r="I681" s="129"/>
      <c r="J681" s="129"/>
      <c r="K681" s="129"/>
      <c r="L681" s="129"/>
      <c r="M681" s="129"/>
      <c r="N681" s="129"/>
      <c r="O681" s="129"/>
      <c r="P681" s="129"/>
      <c r="Q681" s="129"/>
      <c r="R681" s="129"/>
      <c r="S681" s="129"/>
      <c r="T681" s="129"/>
      <c r="U681" s="129"/>
      <c r="V681" s="129"/>
      <c r="W681" s="129"/>
      <c r="X681" s="129"/>
      <c r="Y681" s="129"/>
      <c r="Z681" s="129"/>
    </row>
    <row r="682">
      <c r="A682" s="129"/>
      <c r="B682" s="129"/>
      <c r="C682" s="147"/>
      <c r="D682" s="129"/>
      <c r="E682" s="129"/>
      <c r="F682" s="129"/>
      <c r="G682" s="129"/>
      <c r="H682" s="129"/>
      <c r="I682" s="129"/>
      <c r="J682" s="129"/>
      <c r="K682" s="129"/>
      <c r="L682" s="129"/>
      <c r="M682" s="129"/>
      <c r="N682" s="129"/>
      <c r="O682" s="129"/>
      <c r="P682" s="129"/>
      <c r="Q682" s="129"/>
      <c r="R682" s="129"/>
      <c r="S682" s="129"/>
      <c r="T682" s="129"/>
      <c r="U682" s="129"/>
      <c r="V682" s="129"/>
      <c r="W682" s="129"/>
      <c r="X682" s="129"/>
      <c r="Y682" s="129"/>
      <c r="Z682" s="129"/>
    </row>
    <row r="683">
      <c r="A683" s="129"/>
      <c r="B683" s="129"/>
      <c r="C683" s="147"/>
      <c r="D683" s="129"/>
      <c r="E683" s="129"/>
      <c r="F683" s="129"/>
      <c r="G683" s="129"/>
      <c r="H683" s="129"/>
      <c r="I683" s="129"/>
      <c r="J683" s="129"/>
      <c r="K683" s="129"/>
      <c r="L683" s="129"/>
      <c r="M683" s="129"/>
      <c r="N683" s="129"/>
      <c r="O683" s="129"/>
      <c r="P683" s="129"/>
      <c r="Q683" s="129"/>
      <c r="R683" s="129"/>
      <c r="S683" s="129"/>
      <c r="T683" s="129"/>
      <c r="U683" s="129"/>
      <c r="V683" s="129"/>
      <c r="W683" s="129"/>
      <c r="X683" s="129"/>
      <c r="Y683" s="129"/>
      <c r="Z683" s="129"/>
    </row>
    <row r="684">
      <c r="A684" s="129"/>
      <c r="B684" s="129"/>
      <c r="C684" s="147"/>
      <c r="D684" s="129"/>
      <c r="E684" s="129"/>
      <c r="F684" s="129"/>
      <c r="G684" s="129"/>
      <c r="H684" s="129"/>
      <c r="I684" s="129"/>
      <c r="J684" s="129"/>
      <c r="K684" s="129"/>
      <c r="L684" s="129"/>
      <c r="M684" s="129"/>
      <c r="N684" s="129"/>
      <c r="O684" s="129"/>
      <c r="P684" s="129"/>
      <c r="Q684" s="129"/>
      <c r="R684" s="129"/>
      <c r="S684" s="129"/>
      <c r="T684" s="129"/>
      <c r="U684" s="129"/>
      <c r="V684" s="129"/>
      <c r="W684" s="129"/>
      <c r="X684" s="129"/>
      <c r="Y684" s="129"/>
      <c r="Z684" s="129"/>
    </row>
    <row r="685">
      <c r="A685" s="129"/>
      <c r="B685" s="129"/>
      <c r="C685" s="147"/>
      <c r="D685" s="129"/>
      <c r="E685" s="129"/>
      <c r="F685" s="129"/>
      <c r="G685" s="129"/>
      <c r="H685" s="129"/>
      <c r="I685" s="129"/>
      <c r="J685" s="129"/>
      <c r="K685" s="129"/>
      <c r="L685" s="129"/>
      <c r="M685" s="129"/>
      <c r="N685" s="129"/>
      <c r="O685" s="129"/>
      <c r="P685" s="129"/>
      <c r="Q685" s="129"/>
      <c r="R685" s="129"/>
      <c r="S685" s="129"/>
      <c r="T685" s="129"/>
      <c r="U685" s="129"/>
      <c r="V685" s="129"/>
      <c r="W685" s="129"/>
      <c r="X685" s="129"/>
      <c r="Y685" s="129"/>
      <c r="Z685" s="129"/>
    </row>
    <row r="686">
      <c r="A686" s="129"/>
      <c r="B686" s="129"/>
      <c r="C686" s="147"/>
      <c r="D686" s="129"/>
      <c r="E686" s="129"/>
      <c r="F686" s="129"/>
      <c r="G686" s="129"/>
      <c r="H686" s="129"/>
      <c r="I686" s="129"/>
      <c r="J686" s="129"/>
      <c r="K686" s="129"/>
      <c r="L686" s="129"/>
      <c r="M686" s="129"/>
      <c r="N686" s="129"/>
      <c r="O686" s="129"/>
      <c r="P686" s="129"/>
      <c r="Q686" s="129"/>
      <c r="R686" s="129"/>
      <c r="S686" s="129"/>
      <c r="T686" s="129"/>
      <c r="U686" s="129"/>
      <c r="V686" s="129"/>
      <c r="W686" s="129"/>
      <c r="X686" s="129"/>
      <c r="Y686" s="129"/>
      <c r="Z686" s="129"/>
    </row>
    <row r="687">
      <c r="A687" s="129"/>
      <c r="B687" s="129"/>
      <c r="C687" s="147"/>
      <c r="D687" s="129"/>
      <c r="E687" s="129"/>
      <c r="F687" s="129"/>
      <c r="G687" s="129"/>
      <c r="H687" s="129"/>
      <c r="I687" s="129"/>
      <c r="J687" s="129"/>
      <c r="K687" s="129"/>
      <c r="L687" s="129"/>
      <c r="M687" s="129"/>
      <c r="N687" s="129"/>
      <c r="O687" s="129"/>
      <c r="P687" s="129"/>
      <c r="Q687" s="129"/>
      <c r="R687" s="129"/>
      <c r="S687" s="129"/>
      <c r="T687" s="129"/>
      <c r="U687" s="129"/>
      <c r="V687" s="129"/>
      <c r="W687" s="129"/>
      <c r="X687" s="129"/>
      <c r="Y687" s="129"/>
      <c r="Z687" s="129"/>
    </row>
    <row r="688">
      <c r="A688" s="129"/>
      <c r="B688" s="129"/>
      <c r="C688" s="147"/>
      <c r="D688" s="129"/>
      <c r="E688" s="129"/>
      <c r="F688" s="129"/>
      <c r="G688" s="129"/>
      <c r="H688" s="129"/>
      <c r="I688" s="129"/>
      <c r="J688" s="129"/>
      <c r="K688" s="129"/>
      <c r="L688" s="129"/>
      <c r="M688" s="129"/>
      <c r="N688" s="129"/>
      <c r="O688" s="129"/>
      <c r="P688" s="129"/>
      <c r="Q688" s="129"/>
      <c r="R688" s="129"/>
      <c r="S688" s="129"/>
      <c r="T688" s="129"/>
      <c r="U688" s="129"/>
      <c r="V688" s="129"/>
      <c r="W688" s="129"/>
      <c r="X688" s="129"/>
      <c r="Y688" s="129"/>
      <c r="Z688" s="129"/>
    </row>
    <row r="689">
      <c r="A689" s="129"/>
      <c r="B689" s="129"/>
      <c r="C689" s="147"/>
      <c r="D689" s="129"/>
      <c r="E689" s="129"/>
      <c r="F689" s="129"/>
      <c r="G689" s="129"/>
      <c r="H689" s="129"/>
      <c r="I689" s="129"/>
      <c r="J689" s="129"/>
      <c r="K689" s="129"/>
      <c r="L689" s="129"/>
      <c r="M689" s="129"/>
      <c r="N689" s="129"/>
      <c r="O689" s="129"/>
      <c r="P689" s="129"/>
      <c r="Q689" s="129"/>
      <c r="R689" s="129"/>
      <c r="S689" s="129"/>
      <c r="T689" s="129"/>
      <c r="U689" s="129"/>
      <c r="V689" s="129"/>
      <c r="W689" s="129"/>
      <c r="X689" s="129"/>
      <c r="Y689" s="129"/>
      <c r="Z689" s="129"/>
    </row>
    <row r="690">
      <c r="A690" s="129"/>
      <c r="B690" s="129"/>
      <c r="C690" s="147"/>
      <c r="D690" s="129"/>
      <c r="E690" s="129"/>
      <c r="F690" s="129"/>
      <c r="G690" s="129"/>
      <c r="H690" s="129"/>
      <c r="I690" s="129"/>
      <c r="J690" s="129"/>
      <c r="K690" s="129"/>
      <c r="L690" s="129"/>
      <c r="M690" s="129"/>
      <c r="N690" s="129"/>
      <c r="O690" s="129"/>
      <c r="P690" s="129"/>
      <c r="Q690" s="129"/>
      <c r="R690" s="129"/>
      <c r="S690" s="129"/>
      <c r="T690" s="129"/>
      <c r="U690" s="129"/>
      <c r="V690" s="129"/>
      <c r="W690" s="129"/>
      <c r="X690" s="129"/>
      <c r="Y690" s="129"/>
      <c r="Z690" s="129"/>
    </row>
    <row r="691">
      <c r="A691" s="129"/>
      <c r="B691" s="129"/>
      <c r="C691" s="147"/>
      <c r="D691" s="129"/>
      <c r="E691" s="129"/>
      <c r="F691" s="129"/>
      <c r="G691" s="129"/>
      <c r="H691" s="129"/>
      <c r="I691" s="129"/>
      <c r="J691" s="129"/>
      <c r="K691" s="129"/>
      <c r="L691" s="129"/>
      <c r="M691" s="129"/>
      <c r="N691" s="129"/>
      <c r="O691" s="129"/>
      <c r="P691" s="129"/>
      <c r="Q691" s="129"/>
      <c r="R691" s="129"/>
      <c r="S691" s="129"/>
      <c r="T691" s="129"/>
      <c r="U691" s="129"/>
      <c r="V691" s="129"/>
      <c r="W691" s="129"/>
      <c r="X691" s="129"/>
      <c r="Y691" s="129"/>
      <c r="Z691" s="129"/>
    </row>
    <row r="692">
      <c r="A692" s="129"/>
      <c r="B692" s="129"/>
      <c r="C692" s="147"/>
      <c r="D692" s="129"/>
      <c r="E692" s="129"/>
      <c r="F692" s="129"/>
      <c r="G692" s="129"/>
      <c r="H692" s="129"/>
      <c r="I692" s="129"/>
      <c r="J692" s="129"/>
      <c r="K692" s="129"/>
      <c r="L692" s="129"/>
      <c r="M692" s="129"/>
      <c r="N692" s="129"/>
      <c r="O692" s="129"/>
      <c r="P692" s="129"/>
      <c r="Q692" s="129"/>
      <c r="R692" s="129"/>
      <c r="S692" s="129"/>
      <c r="T692" s="129"/>
      <c r="U692" s="129"/>
      <c r="V692" s="129"/>
      <c r="W692" s="129"/>
      <c r="X692" s="129"/>
      <c r="Y692" s="129"/>
      <c r="Z692" s="129"/>
    </row>
    <row r="693">
      <c r="A693" s="129"/>
      <c r="B693" s="129"/>
      <c r="C693" s="147"/>
      <c r="D693" s="129"/>
      <c r="E693" s="129"/>
      <c r="F693" s="129"/>
      <c r="G693" s="129"/>
      <c r="H693" s="129"/>
      <c r="I693" s="129"/>
      <c r="J693" s="129"/>
      <c r="K693" s="129"/>
      <c r="L693" s="129"/>
      <c r="M693" s="129"/>
      <c r="N693" s="129"/>
      <c r="O693" s="129"/>
      <c r="P693" s="129"/>
      <c r="Q693" s="129"/>
      <c r="R693" s="129"/>
      <c r="S693" s="129"/>
      <c r="T693" s="129"/>
      <c r="U693" s="129"/>
      <c r="V693" s="129"/>
      <c r="W693" s="129"/>
      <c r="X693" s="129"/>
      <c r="Y693" s="129"/>
      <c r="Z693" s="129"/>
    </row>
    <row r="694">
      <c r="A694" s="129"/>
      <c r="B694" s="129"/>
      <c r="C694" s="147"/>
      <c r="D694" s="129"/>
      <c r="E694" s="129"/>
      <c r="F694" s="129"/>
      <c r="G694" s="129"/>
      <c r="H694" s="129"/>
      <c r="I694" s="129"/>
      <c r="J694" s="129"/>
      <c r="K694" s="129"/>
      <c r="L694" s="129"/>
      <c r="M694" s="129"/>
      <c r="N694" s="129"/>
      <c r="O694" s="129"/>
      <c r="P694" s="129"/>
      <c r="Q694" s="129"/>
      <c r="R694" s="129"/>
      <c r="S694" s="129"/>
      <c r="T694" s="129"/>
      <c r="U694" s="129"/>
      <c r="V694" s="129"/>
      <c r="W694" s="129"/>
      <c r="X694" s="129"/>
      <c r="Y694" s="129"/>
      <c r="Z694" s="129"/>
    </row>
    <row r="695">
      <c r="A695" s="129"/>
      <c r="B695" s="129"/>
      <c r="C695" s="147"/>
      <c r="D695" s="129"/>
      <c r="E695" s="129"/>
      <c r="F695" s="129"/>
      <c r="G695" s="129"/>
      <c r="H695" s="129"/>
      <c r="I695" s="129"/>
      <c r="J695" s="129"/>
      <c r="K695" s="129"/>
      <c r="L695" s="129"/>
      <c r="M695" s="129"/>
      <c r="N695" s="129"/>
      <c r="O695" s="129"/>
      <c r="P695" s="129"/>
      <c r="Q695" s="129"/>
      <c r="R695" s="129"/>
      <c r="S695" s="129"/>
      <c r="T695" s="129"/>
      <c r="U695" s="129"/>
      <c r="V695" s="129"/>
      <c r="W695" s="129"/>
      <c r="X695" s="129"/>
      <c r="Y695" s="129"/>
      <c r="Z695" s="129"/>
    </row>
    <row r="696">
      <c r="A696" s="129"/>
      <c r="B696" s="129"/>
      <c r="C696" s="147"/>
      <c r="D696" s="129"/>
      <c r="E696" s="129"/>
      <c r="F696" s="129"/>
      <c r="G696" s="129"/>
      <c r="H696" s="129"/>
      <c r="I696" s="129"/>
      <c r="J696" s="129"/>
      <c r="K696" s="129"/>
      <c r="L696" s="129"/>
      <c r="M696" s="129"/>
      <c r="N696" s="129"/>
      <c r="O696" s="129"/>
      <c r="P696" s="129"/>
      <c r="Q696" s="129"/>
      <c r="R696" s="129"/>
      <c r="S696" s="129"/>
      <c r="T696" s="129"/>
      <c r="U696" s="129"/>
      <c r="V696" s="129"/>
      <c r="W696" s="129"/>
      <c r="X696" s="129"/>
      <c r="Y696" s="129"/>
      <c r="Z696" s="129"/>
    </row>
    <row r="697">
      <c r="A697" s="129"/>
      <c r="B697" s="129"/>
      <c r="C697" s="147"/>
      <c r="D697" s="129"/>
      <c r="E697" s="129"/>
      <c r="F697" s="129"/>
      <c r="G697" s="129"/>
      <c r="H697" s="129"/>
      <c r="I697" s="129"/>
      <c r="J697" s="129"/>
      <c r="K697" s="129"/>
      <c r="L697" s="129"/>
      <c r="M697" s="129"/>
      <c r="N697" s="129"/>
      <c r="O697" s="129"/>
      <c r="P697" s="129"/>
      <c r="Q697" s="129"/>
      <c r="R697" s="129"/>
      <c r="S697" s="129"/>
      <c r="T697" s="129"/>
      <c r="U697" s="129"/>
      <c r="V697" s="129"/>
      <c r="W697" s="129"/>
      <c r="X697" s="129"/>
      <c r="Y697" s="129"/>
      <c r="Z697" s="129"/>
    </row>
    <row r="698">
      <c r="A698" s="129"/>
      <c r="B698" s="129"/>
      <c r="C698" s="147"/>
      <c r="D698" s="129"/>
      <c r="E698" s="129"/>
      <c r="F698" s="129"/>
      <c r="G698" s="129"/>
      <c r="H698" s="129"/>
      <c r="I698" s="129"/>
      <c r="J698" s="129"/>
      <c r="K698" s="129"/>
      <c r="L698" s="129"/>
      <c r="M698" s="129"/>
      <c r="N698" s="129"/>
      <c r="O698" s="129"/>
      <c r="P698" s="129"/>
      <c r="Q698" s="129"/>
      <c r="R698" s="129"/>
      <c r="S698" s="129"/>
      <c r="T698" s="129"/>
      <c r="U698" s="129"/>
      <c r="V698" s="129"/>
      <c r="W698" s="129"/>
      <c r="X698" s="129"/>
      <c r="Y698" s="129"/>
      <c r="Z698" s="129"/>
    </row>
    <row r="699">
      <c r="A699" s="129"/>
      <c r="B699" s="129"/>
      <c r="C699" s="147"/>
      <c r="D699" s="129"/>
      <c r="E699" s="129"/>
      <c r="F699" s="129"/>
      <c r="G699" s="129"/>
      <c r="H699" s="129"/>
      <c r="I699" s="129"/>
      <c r="J699" s="129"/>
      <c r="K699" s="129"/>
      <c r="L699" s="129"/>
      <c r="M699" s="129"/>
      <c r="N699" s="129"/>
      <c r="O699" s="129"/>
      <c r="P699" s="129"/>
      <c r="Q699" s="129"/>
      <c r="R699" s="129"/>
      <c r="S699" s="129"/>
      <c r="T699" s="129"/>
      <c r="U699" s="129"/>
      <c r="V699" s="129"/>
      <c r="W699" s="129"/>
      <c r="X699" s="129"/>
      <c r="Y699" s="129"/>
      <c r="Z699" s="129"/>
    </row>
    <row r="700">
      <c r="A700" s="129"/>
      <c r="B700" s="129"/>
      <c r="C700" s="147"/>
      <c r="D700" s="129"/>
      <c r="E700" s="129"/>
      <c r="F700" s="129"/>
      <c r="G700" s="129"/>
      <c r="H700" s="129"/>
      <c r="I700" s="129"/>
      <c r="J700" s="129"/>
      <c r="K700" s="129"/>
      <c r="L700" s="129"/>
      <c r="M700" s="129"/>
      <c r="N700" s="129"/>
      <c r="O700" s="129"/>
      <c r="P700" s="129"/>
      <c r="Q700" s="129"/>
      <c r="R700" s="129"/>
      <c r="S700" s="129"/>
      <c r="T700" s="129"/>
      <c r="U700" s="129"/>
      <c r="V700" s="129"/>
      <c r="W700" s="129"/>
      <c r="X700" s="129"/>
      <c r="Y700" s="129"/>
      <c r="Z700" s="129"/>
    </row>
    <row r="701">
      <c r="A701" s="129"/>
      <c r="B701" s="129"/>
      <c r="C701" s="147"/>
      <c r="D701" s="129"/>
      <c r="E701" s="129"/>
      <c r="F701" s="129"/>
      <c r="G701" s="129"/>
      <c r="H701" s="129"/>
      <c r="I701" s="129"/>
      <c r="J701" s="129"/>
      <c r="K701" s="129"/>
      <c r="L701" s="129"/>
      <c r="M701" s="129"/>
      <c r="N701" s="129"/>
      <c r="O701" s="129"/>
      <c r="P701" s="129"/>
      <c r="Q701" s="129"/>
      <c r="R701" s="129"/>
      <c r="S701" s="129"/>
      <c r="T701" s="129"/>
      <c r="U701" s="129"/>
      <c r="V701" s="129"/>
      <c r="W701" s="129"/>
      <c r="X701" s="129"/>
      <c r="Y701" s="129"/>
      <c r="Z701" s="129"/>
    </row>
    <row r="702">
      <c r="A702" s="129"/>
      <c r="B702" s="129"/>
      <c r="C702" s="147"/>
      <c r="D702" s="129"/>
      <c r="E702" s="129"/>
      <c r="F702" s="129"/>
      <c r="G702" s="129"/>
      <c r="H702" s="129"/>
      <c r="I702" s="129"/>
      <c r="J702" s="129"/>
      <c r="K702" s="129"/>
      <c r="L702" s="129"/>
      <c r="M702" s="129"/>
      <c r="N702" s="129"/>
      <c r="O702" s="129"/>
      <c r="P702" s="129"/>
      <c r="Q702" s="129"/>
      <c r="R702" s="129"/>
      <c r="S702" s="129"/>
      <c r="T702" s="129"/>
      <c r="U702" s="129"/>
      <c r="V702" s="129"/>
      <c r="W702" s="129"/>
      <c r="X702" s="129"/>
      <c r="Y702" s="129"/>
      <c r="Z702" s="129"/>
    </row>
    <row r="703">
      <c r="A703" s="129"/>
      <c r="B703" s="129"/>
      <c r="C703" s="147"/>
      <c r="D703" s="129"/>
      <c r="E703" s="129"/>
      <c r="F703" s="129"/>
      <c r="G703" s="129"/>
      <c r="H703" s="129"/>
      <c r="I703" s="129"/>
      <c r="J703" s="129"/>
      <c r="K703" s="129"/>
      <c r="L703" s="129"/>
      <c r="M703" s="129"/>
      <c r="N703" s="129"/>
      <c r="O703" s="129"/>
      <c r="P703" s="129"/>
      <c r="Q703" s="129"/>
      <c r="R703" s="129"/>
      <c r="S703" s="129"/>
      <c r="T703" s="129"/>
      <c r="U703" s="129"/>
      <c r="V703" s="129"/>
      <c r="W703" s="129"/>
      <c r="X703" s="129"/>
      <c r="Y703" s="129"/>
      <c r="Z703" s="129"/>
    </row>
    <row r="704">
      <c r="A704" s="129"/>
      <c r="B704" s="129"/>
      <c r="C704" s="147"/>
      <c r="D704" s="129"/>
      <c r="E704" s="129"/>
      <c r="F704" s="129"/>
      <c r="G704" s="129"/>
      <c r="H704" s="129"/>
      <c r="I704" s="129"/>
      <c r="J704" s="129"/>
      <c r="K704" s="129"/>
      <c r="L704" s="129"/>
      <c r="M704" s="129"/>
      <c r="N704" s="129"/>
      <c r="O704" s="129"/>
      <c r="P704" s="129"/>
      <c r="Q704" s="129"/>
      <c r="R704" s="129"/>
      <c r="S704" s="129"/>
      <c r="T704" s="129"/>
      <c r="U704" s="129"/>
      <c r="V704" s="129"/>
      <c r="W704" s="129"/>
      <c r="X704" s="129"/>
      <c r="Y704" s="129"/>
      <c r="Z704" s="129"/>
    </row>
    <row r="705">
      <c r="A705" s="129"/>
      <c r="B705" s="129"/>
      <c r="C705" s="147"/>
      <c r="D705" s="129"/>
      <c r="E705" s="129"/>
      <c r="F705" s="129"/>
      <c r="G705" s="129"/>
      <c r="H705" s="129"/>
      <c r="I705" s="129"/>
      <c r="J705" s="129"/>
      <c r="K705" s="129"/>
      <c r="L705" s="129"/>
      <c r="M705" s="129"/>
      <c r="N705" s="129"/>
      <c r="O705" s="129"/>
      <c r="P705" s="129"/>
      <c r="Q705" s="129"/>
      <c r="R705" s="129"/>
      <c r="S705" s="129"/>
      <c r="T705" s="129"/>
      <c r="U705" s="129"/>
      <c r="V705" s="129"/>
      <c r="W705" s="129"/>
      <c r="X705" s="129"/>
      <c r="Y705" s="129"/>
      <c r="Z705" s="129"/>
    </row>
    <row r="706">
      <c r="A706" s="129"/>
      <c r="B706" s="129"/>
      <c r="C706" s="147"/>
      <c r="D706" s="129"/>
      <c r="E706" s="129"/>
      <c r="F706" s="129"/>
      <c r="G706" s="129"/>
      <c r="H706" s="129"/>
      <c r="I706" s="129"/>
      <c r="J706" s="129"/>
      <c r="K706" s="129"/>
      <c r="L706" s="129"/>
      <c r="M706" s="129"/>
      <c r="N706" s="129"/>
      <c r="O706" s="129"/>
      <c r="P706" s="129"/>
      <c r="Q706" s="129"/>
      <c r="R706" s="129"/>
      <c r="S706" s="129"/>
      <c r="T706" s="129"/>
      <c r="U706" s="129"/>
      <c r="V706" s="129"/>
      <c r="W706" s="129"/>
      <c r="X706" s="129"/>
      <c r="Y706" s="129"/>
      <c r="Z706" s="129"/>
    </row>
    <row r="707">
      <c r="A707" s="129"/>
      <c r="B707" s="129"/>
      <c r="C707" s="147"/>
      <c r="D707" s="129"/>
      <c r="E707" s="129"/>
      <c r="F707" s="129"/>
      <c r="G707" s="129"/>
      <c r="H707" s="129"/>
      <c r="I707" s="129"/>
      <c r="J707" s="129"/>
      <c r="K707" s="129"/>
      <c r="L707" s="129"/>
      <c r="M707" s="129"/>
      <c r="N707" s="129"/>
      <c r="O707" s="129"/>
      <c r="P707" s="129"/>
      <c r="Q707" s="129"/>
      <c r="R707" s="129"/>
      <c r="S707" s="129"/>
      <c r="T707" s="129"/>
      <c r="U707" s="129"/>
      <c r="V707" s="129"/>
      <c r="W707" s="129"/>
      <c r="X707" s="129"/>
      <c r="Y707" s="129"/>
      <c r="Z707" s="129"/>
    </row>
    <row r="708">
      <c r="A708" s="129"/>
      <c r="B708" s="129"/>
      <c r="C708" s="147"/>
      <c r="D708" s="129"/>
      <c r="E708" s="129"/>
      <c r="F708" s="129"/>
      <c r="G708" s="129"/>
      <c r="H708" s="129"/>
      <c r="I708" s="129"/>
      <c r="J708" s="129"/>
      <c r="K708" s="129"/>
      <c r="L708" s="129"/>
      <c r="M708" s="129"/>
      <c r="N708" s="129"/>
      <c r="O708" s="129"/>
      <c r="P708" s="129"/>
      <c r="Q708" s="129"/>
      <c r="R708" s="129"/>
      <c r="S708" s="129"/>
      <c r="T708" s="129"/>
      <c r="U708" s="129"/>
      <c r="V708" s="129"/>
      <c r="W708" s="129"/>
      <c r="X708" s="129"/>
      <c r="Y708" s="129"/>
      <c r="Z708" s="129"/>
    </row>
    <row r="709">
      <c r="A709" s="129"/>
      <c r="B709" s="129"/>
      <c r="C709" s="147"/>
      <c r="D709" s="129"/>
      <c r="E709" s="129"/>
      <c r="F709" s="129"/>
      <c r="G709" s="129"/>
      <c r="H709" s="129"/>
      <c r="I709" s="129"/>
      <c r="J709" s="129"/>
      <c r="K709" s="129"/>
      <c r="L709" s="129"/>
      <c r="M709" s="129"/>
      <c r="N709" s="129"/>
      <c r="O709" s="129"/>
      <c r="P709" s="129"/>
      <c r="Q709" s="129"/>
      <c r="R709" s="129"/>
      <c r="S709" s="129"/>
      <c r="T709" s="129"/>
      <c r="U709" s="129"/>
      <c r="V709" s="129"/>
      <c r="W709" s="129"/>
      <c r="X709" s="129"/>
      <c r="Y709" s="129"/>
      <c r="Z709" s="129"/>
    </row>
    <row r="710">
      <c r="A710" s="129"/>
      <c r="B710" s="129"/>
      <c r="C710" s="147"/>
      <c r="D710" s="129"/>
      <c r="E710" s="129"/>
      <c r="F710" s="129"/>
      <c r="G710" s="129"/>
      <c r="H710" s="129"/>
      <c r="I710" s="129"/>
      <c r="J710" s="129"/>
      <c r="K710" s="129"/>
      <c r="L710" s="129"/>
      <c r="M710" s="129"/>
      <c r="N710" s="129"/>
      <c r="O710" s="129"/>
      <c r="P710" s="129"/>
      <c r="Q710" s="129"/>
      <c r="R710" s="129"/>
      <c r="S710" s="129"/>
      <c r="T710" s="129"/>
      <c r="U710" s="129"/>
      <c r="V710" s="129"/>
      <c r="W710" s="129"/>
      <c r="X710" s="129"/>
      <c r="Y710" s="129"/>
      <c r="Z710" s="129"/>
    </row>
    <row r="711">
      <c r="A711" s="129"/>
      <c r="B711" s="129"/>
      <c r="C711" s="147"/>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row>
    <row r="712">
      <c r="A712" s="129"/>
      <c r="B712" s="129"/>
      <c r="C712" s="147"/>
      <c r="D712" s="129"/>
      <c r="E712" s="129"/>
      <c r="F712" s="129"/>
      <c r="G712" s="129"/>
      <c r="H712" s="129"/>
      <c r="I712" s="129"/>
      <c r="J712" s="129"/>
      <c r="K712" s="129"/>
      <c r="L712" s="129"/>
      <c r="M712" s="129"/>
      <c r="N712" s="129"/>
      <c r="O712" s="129"/>
      <c r="P712" s="129"/>
      <c r="Q712" s="129"/>
      <c r="R712" s="129"/>
      <c r="S712" s="129"/>
      <c r="T712" s="129"/>
      <c r="U712" s="129"/>
      <c r="V712" s="129"/>
      <c r="W712" s="129"/>
      <c r="X712" s="129"/>
      <c r="Y712" s="129"/>
      <c r="Z712" s="129"/>
    </row>
    <row r="713">
      <c r="A713" s="129"/>
      <c r="B713" s="129"/>
      <c r="C713" s="147"/>
      <c r="D713" s="129"/>
      <c r="E713" s="129"/>
      <c r="F713" s="129"/>
      <c r="G713" s="129"/>
      <c r="H713" s="129"/>
      <c r="I713" s="129"/>
      <c r="J713" s="129"/>
      <c r="K713" s="129"/>
      <c r="L713" s="129"/>
      <c r="M713" s="129"/>
      <c r="N713" s="129"/>
      <c r="O713" s="129"/>
      <c r="P713" s="129"/>
      <c r="Q713" s="129"/>
      <c r="R713" s="129"/>
      <c r="S713" s="129"/>
      <c r="T713" s="129"/>
      <c r="U713" s="129"/>
      <c r="V713" s="129"/>
      <c r="W713" s="129"/>
      <c r="X713" s="129"/>
      <c r="Y713" s="129"/>
      <c r="Z713" s="129"/>
    </row>
    <row r="714">
      <c r="A714" s="129"/>
      <c r="B714" s="129"/>
      <c r="C714" s="147"/>
      <c r="D714" s="129"/>
      <c r="E714" s="129"/>
      <c r="F714" s="129"/>
      <c r="G714" s="129"/>
      <c r="H714" s="129"/>
      <c r="I714" s="129"/>
      <c r="J714" s="129"/>
      <c r="K714" s="129"/>
      <c r="L714" s="129"/>
      <c r="M714" s="129"/>
      <c r="N714" s="129"/>
      <c r="O714" s="129"/>
      <c r="P714" s="129"/>
      <c r="Q714" s="129"/>
      <c r="R714" s="129"/>
      <c r="S714" s="129"/>
      <c r="T714" s="129"/>
      <c r="U714" s="129"/>
      <c r="V714" s="129"/>
      <c r="W714" s="129"/>
      <c r="X714" s="129"/>
      <c r="Y714" s="129"/>
      <c r="Z714" s="129"/>
    </row>
    <row r="715">
      <c r="A715" s="129"/>
      <c r="B715" s="129"/>
      <c r="C715" s="147"/>
      <c r="D715" s="129"/>
      <c r="E715" s="129"/>
      <c r="F715" s="129"/>
      <c r="G715" s="129"/>
      <c r="H715" s="129"/>
      <c r="I715" s="129"/>
      <c r="J715" s="129"/>
      <c r="K715" s="129"/>
      <c r="L715" s="129"/>
      <c r="M715" s="129"/>
      <c r="N715" s="129"/>
      <c r="O715" s="129"/>
      <c r="P715" s="129"/>
      <c r="Q715" s="129"/>
      <c r="R715" s="129"/>
      <c r="S715" s="129"/>
      <c r="T715" s="129"/>
      <c r="U715" s="129"/>
      <c r="V715" s="129"/>
      <c r="W715" s="129"/>
      <c r="X715" s="129"/>
      <c r="Y715" s="129"/>
      <c r="Z715" s="129"/>
    </row>
    <row r="716">
      <c r="A716" s="129"/>
      <c r="B716" s="129"/>
      <c r="C716" s="147"/>
      <c r="D716" s="129"/>
      <c r="E716" s="129"/>
      <c r="F716" s="129"/>
      <c r="G716" s="129"/>
      <c r="H716" s="129"/>
      <c r="I716" s="129"/>
      <c r="J716" s="129"/>
      <c r="K716" s="129"/>
      <c r="L716" s="129"/>
      <c r="M716" s="129"/>
      <c r="N716" s="129"/>
      <c r="O716" s="129"/>
      <c r="P716" s="129"/>
      <c r="Q716" s="129"/>
      <c r="R716" s="129"/>
      <c r="S716" s="129"/>
      <c r="T716" s="129"/>
      <c r="U716" s="129"/>
      <c r="V716" s="129"/>
      <c r="W716" s="129"/>
      <c r="X716" s="129"/>
      <c r="Y716" s="129"/>
      <c r="Z716" s="129"/>
    </row>
    <row r="717">
      <c r="A717" s="129"/>
      <c r="B717" s="129"/>
      <c r="C717" s="147"/>
      <c r="D717" s="129"/>
      <c r="E717" s="129"/>
      <c r="F717" s="129"/>
      <c r="G717" s="129"/>
      <c r="H717" s="129"/>
      <c r="I717" s="129"/>
      <c r="J717" s="129"/>
      <c r="K717" s="129"/>
      <c r="L717" s="129"/>
      <c r="M717" s="129"/>
      <c r="N717" s="129"/>
      <c r="O717" s="129"/>
      <c r="P717" s="129"/>
      <c r="Q717" s="129"/>
      <c r="R717" s="129"/>
      <c r="S717" s="129"/>
      <c r="T717" s="129"/>
      <c r="U717" s="129"/>
      <c r="V717" s="129"/>
      <c r="W717" s="129"/>
      <c r="X717" s="129"/>
      <c r="Y717" s="129"/>
      <c r="Z717" s="129"/>
    </row>
    <row r="718">
      <c r="A718" s="129"/>
      <c r="B718" s="129"/>
      <c r="C718" s="147"/>
      <c r="D718" s="129"/>
      <c r="E718" s="129"/>
      <c r="F718" s="129"/>
      <c r="G718" s="129"/>
      <c r="H718" s="129"/>
      <c r="I718" s="129"/>
      <c r="J718" s="129"/>
      <c r="K718" s="129"/>
      <c r="L718" s="129"/>
      <c r="M718" s="129"/>
      <c r="N718" s="129"/>
      <c r="O718" s="129"/>
      <c r="P718" s="129"/>
      <c r="Q718" s="129"/>
      <c r="R718" s="129"/>
      <c r="S718" s="129"/>
      <c r="T718" s="129"/>
      <c r="U718" s="129"/>
      <c r="V718" s="129"/>
      <c r="W718" s="129"/>
      <c r="X718" s="129"/>
      <c r="Y718" s="129"/>
      <c r="Z718" s="129"/>
    </row>
    <row r="719">
      <c r="A719" s="129"/>
      <c r="B719" s="129"/>
      <c r="C719" s="147"/>
      <c r="D719" s="129"/>
      <c r="E719" s="129"/>
      <c r="F719" s="129"/>
      <c r="G719" s="129"/>
      <c r="H719" s="129"/>
      <c r="I719" s="129"/>
      <c r="J719" s="129"/>
      <c r="K719" s="129"/>
      <c r="L719" s="129"/>
      <c r="M719" s="129"/>
      <c r="N719" s="129"/>
      <c r="O719" s="129"/>
      <c r="P719" s="129"/>
      <c r="Q719" s="129"/>
      <c r="R719" s="129"/>
      <c r="S719" s="129"/>
      <c r="T719" s="129"/>
      <c r="U719" s="129"/>
      <c r="V719" s="129"/>
      <c r="W719" s="129"/>
      <c r="X719" s="129"/>
      <c r="Y719" s="129"/>
      <c r="Z719" s="129"/>
    </row>
    <row r="720">
      <c r="A720" s="129"/>
      <c r="B720" s="129"/>
      <c r="C720" s="147"/>
      <c r="D720" s="129"/>
      <c r="E720" s="129"/>
      <c r="F720" s="129"/>
      <c r="G720" s="129"/>
      <c r="H720" s="129"/>
      <c r="I720" s="129"/>
      <c r="J720" s="129"/>
      <c r="K720" s="129"/>
      <c r="L720" s="129"/>
      <c r="M720" s="129"/>
      <c r="N720" s="129"/>
      <c r="O720" s="129"/>
      <c r="P720" s="129"/>
      <c r="Q720" s="129"/>
      <c r="R720" s="129"/>
      <c r="S720" s="129"/>
      <c r="T720" s="129"/>
      <c r="U720" s="129"/>
      <c r="V720" s="129"/>
      <c r="W720" s="129"/>
      <c r="X720" s="129"/>
      <c r="Y720" s="129"/>
      <c r="Z720" s="129"/>
    </row>
    <row r="721">
      <c r="A721" s="129"/>
      <c r="B721" s="129"/>
      <c r="C721" s="147"/>
      <c r="D721" s="129"/>
      <c r="E721" s="129"/>
      <c r="F721" s="129"/>
      <c r="G721" s="129"/>
      <c r="H721" s="129"/>
      <c r="I721" s="129"/>
      <c r="J721" s="129"/>
      <c r="K721" s="129"/>
      <c r="L721" s="129"/>
      <c r="M721" s="129"/>
      <c r="N721" s="129"/>
      <c r="O721" s="129"/>
      <c r="P721" s="129"/>
      <c r="Q721" s="129"/>
      <c r="R721" s="129"/>
      <c r="S721" s="129"/>
      <c r="T721" s="129"/>
      <c r="U721" s="129"/>
      <c r="V721" s="129"/>
      <c r="W721" s="129"/>
      <c r="X721" s="129"/>
      <c r="Y721" s="129"/>
      <c r="Z721" s="129"/>
    </row>
    <row r="722">
      <c r="A722" s="129"/>
      <c r="B722" s="129"/>
      <c r="C722" s="147"/>
      <c r="D722" s="129"/>
      <c r="E722" s="129"/>
      <c r="F722" s="129"/>
      <c r="G722" s="129"/>
      <c r="H722" s="129"/>
      <c r="I722" s="129"/>
      <c r="J722" s="129"/>
      <c r="K722" s="129"/>
      <c r="L722" s="129"/>
      <c r="M722" s="129"/>
      <c r="N722" s="129"/>
      <c r="O722" s="129"/>
      <c r="P722" s="129"/>
      <c r="Q722" s="129"/>
      <c r="R722" s="129"/>
      <c r="S722" s="129"/>
      <c r="T722" s="129"/>
      <c r="U722" s="129"/>
      <c r="V722" s="129"/>
      <c r="W722" s="129"/>
      <c r="X722" s="129"/>
      <c r="Y722" s="129"/>
      <c r="Z722" s="129"/>
    </row>
    <row r="723">
      <c r="A723" s="129"/>
      <c r="B723" s="129"/>
      <c r="C723" s="147"/>
      <c r="D723" s="129"/>
      <c r="E723" s="129"/>
      <c r="F723" s="129"/>
      <c r="G723" s="129"/>
      <c r="H723" s="129"/>
      <c r="I723" s="129"/>
      <c r="J723" s="129"/>
      <c r="K723" s="129"/>
      <c r="L723" s="129"/>
      <c r="M723" s="129"/>
      <c r="N723" s="129"/>
      <c r="O723" s="129"/>
      <c r="P723" s="129"/>
      <c r="Q723" s="129"/>
      <c r="R723" s="129"/>
      <c r="S723" s="129"/>
      <c r="T723" s="129"/>
      <c r="U723" s="129"/>
      <c r="V723" s="129"/>
      <c r="W723" s="129"/>
      <c r="X723" s="129"/>
      <c r="Y723" s="129"/>
      <c r="Z723" s="129"/>
    </row>
    <row r="724">
      <c r="A724" s="129"/>
      <c r="B724" s="129"/>
      <c r="C724" s="147"/>
      <c r="D724" s="129"/>
      <c r="E724" s="129"/>
      <c r="F724" s="129"/>
      <c r="G724" s="129"/>
      <c r="H724" s="129"/>
      <c r="I724" s="129"/>
      <c r="J724" s="129"/>
      <c r="K724" s="129"/>
      <c r="L724" s="129"/>
      <c r="M724" s="129"/>
      <c r="N724" s="129"/>
      <c r="O724" s="129"/>
      <c r="P724" s="129"/>
      <c r="Q724" s="129"/>
      <c r="R724" s="129"/>
      <c r="S724" s="129"/>
      <c r="T724" s="129"/>
      <c r="U724" s="129"/>
      <c r="V724" s="129"/>
      <c r="W724" s="129"/>
      <c r="X724" s="129"/>
      <c r="Y724" s="129"/>
      <c r="Z724" s="129"/>
    </row>
    <row r="725">
      <c r="A725" s="129"/>
      <c r="B725" s="129"/>
      <c r="C725" s="147"/>
      <c r="D725" s="129"/>
      <c r="E725" s="129"/>
      <c r="F725" s="129"/>
      <c r="G725" s="129"/>
      <c r="H725" s="129"/>
      <c r="I725" s="129"/>
      <c r="J725" s="129"/>
      <c r="K725" s="129"/>
      <c r="L725" s="129"/>
      <c r="M725" s="129"/>
      <c r="N725" s="129"/>
      <c r="O725" s="129"/>
      <c r="P725" s="129"/>
      <c r="Q725" s="129"/>
      <c r="R725" s="129"/>
      <c r="S725" s="129"/>
      <c r="T725" s="129"/>
      <c r="U725" s="129"/>
      <c r="V725" s="129"/>
      <c r="W725" s="129"/>
      <c r="X725" s="129"/>
      <c r="Y725" s="129"/>
      <c r="Z725" s="129"/>
    </row>
    <row r="726">
      <c r="A726" s="129"/>
      <c r="B726" s="129"/>
      <c r="C726" s="147"/>
      <c r="D726" s="129"/>
      <c r="E726" s="129"/>
      <c r="F726" s="129"/>
      <c r="G726" s="129"/>
      <c r="H726" s="129"/>
      <c r="I726" s="129"/>
      <c r="J726" s="129"/>
      <c r="K726" s="129"/>
      <c r="L726" s="129"/>
      <c r="M726" s="129"/>
      <c r="N726" s="129"/>
      <c r="O726" s="129"/>
      <c r="P726" s="129"/>
      <c r="Q726" s="129"/>
      <c r="R726" s="129"/>
      <c r="S726" s="129"/>
      <c r="T726" s="129"/>
      <c r="U726" s="129"/>
      <c r="V726" s="129"/>
      <c r="W726" s="129"/>
      <c r="X726" s="129"/>
      <c r="Y726" s="129"/>
      <c r="Z726" s="129"/>
    </row>
    <row r="727">
      <c r="A727" s="129"/>
      <c r="B727" s="129"/>
      <c r="C727" s="147"/>
      <c r="D727" s="129"/>
      <c r="E727" s="129"/>
      <c r="F727" s="129"/>
      <c r="G727" s="129"/>
      <c r="H727" s="129"/>
      <c r="I727" s="129"/>
      <c r="J727" s="129"/>
      <c r="K727" s="129"/>
      <c r="L727" s="129"/>
      <c r="M727" s="129"/>
      <c r="N727" s="129"/>
      <c r="O727" s="129"/>
      <c r="P727" s="129"/>
      <c r="Q727" s="129"/>
      <c r="R727" s="129"/>
      <c r="S727" s="129"/>
      <c r="T727" s="129"/>
      <c r="U727" s="129"/>
      <c r="V727" s="129"/>
      <c r="W727" s="129"/>
      <c r="X727" s="129"/>
      <c r="Y727" s="129"/>
      <c r="Z727" s="129"/>
    </row>
    <row r="728">
      <c r="A728" s="129"/>
      <c r="B728" s="129"/>
      <c r="C728" s="147"/>
      <c r="D728" s="129"/>
      <c r="E728" s="129"/>
      <c r="F728" s="129"/>
      <c r="G728" s="129"/>
      <c r="H728" s="129"/>
      <c r="I728" s="129"/>
      <c r="J728" s="129"/>
      <c r="K728" s="129"/>
      <c r="L728" s="129"/>
      <c r="M728" s="129"/>
      <c r="N728" s="129"/>
      <c r="O728" s="129"/>
      <c r="P728" s="129"/>
      <c r="Q728" s="129"/>
      <c r="R728" s="129"/>
      <c r="S728" s="129"/>
      <c r="T728" s="129"/>
      <c r="U728" s="129"/>
      <c r="V728" s="129"/>
      <c r="W728" s="129"/>
      <c r="X728" s="129"/>
      <c r="Y728" s="129"/>
      <c r="Z728" s="129"/>
    </row>
    <row r="729">
      <c r="A729" s="129"/>
      <c r="B729" s="129"/>
      <c r="C729" s="147"/>
      <c r="D729" s="129"/>
      <c r="E729" s="129"/>
      <c r="F729" s="129"/>
      <c r="G729" s="129"/>
      <c r="H729" s="129"/>
      <c r="I729" s="129"/>
      <c r="J729" s="129"/>
      <c r="K729" s="129"/>
      <c r="L729" s="129"/>
      <c r="M729" s="129"/>
      <c r="N729" s="129"/>
      <c r="O729" s="129"/>
      <c r="P729" s="129"/>
      <c r="Q729" s="129"/>
      <c r="R729" s="129"/>
      <c r="S729" s="129"/>
      <c r="T729" s="129"/>
      <c r="U729" s="129"/>
      <c r="V729" s="129"/>
      <c r="W729" s="129"/>
      <c r="X729" s="129"/>
      <c r="Y729" s="129"/>
      <c r="Z729" s="129"/>
    </row>
    <row r="730">
      <c r="A730" s="129"/>
      <c r="B730" s="129"/>
      <c r="C730" s="147"/>
      <c r="D730" s="129"/>
      <c r="E730" s="129"/>
      <c r="F730" s="129"/>
      <c r="G730" s="129"/>
      <c r="H730" s="129"/>
      <c r="I730" s="129"/>
      <c r="J730" s="129"/>
      <c r="K730" s="129"/>
      <c r="L730" s="129"/>
      <c r="M730" s="129"/>
      <c r="N730" s="129"/>
      <c r="O730" s="129"/>
      <c r="P730" s="129"/>
      <c r="Q730" s="129"/>
      <c r="R730" s="129"/>
      <c r="S730" s="129"/>
      <c r="T730" s="129"/>
      <c r="U730" s="129"/>
      <c r="V730" s="129"/>
      <c r="W730" s="129"/>
      <c r="X730" s="129"/>
      <c r="Y730" s="129"/>
      <c r="Z730" s="129"/>
    </row>
    <row r="731">
      <c r="A731" s="129"/>
      <c r="B731" s="129"/>
      <c r="C731" s="147"/>
      <c r="D731" s="129"/>
      <c r="E731" s="129"/>
      <c r="F731" s="129"/>
      <c r="G731" s="129"/>
      <c r="H731" s="129"/>
      <c r="I731" s="129"/>
      <c r="J731" s="129"/>
      <c r="K731" s="129"/>
      <c r="L731" s="129"/>
      <c r="M731" s="129"/>
      <c r="N731" s="129"/>
      <c r="O731" s="129"/>
      <c r="P731" s="129"/>
      <c r="Q731" s="129"/>
      <c r="R731" s="129"/>
      <c r="S731" s="129"/>
      <c r="T731" s="129"/>
      <c r="U731" s="129"/>
      <c r="V731" s="129"/>
      <c r="W731" s="129"/>
      <c r="X731" s="129"/>
      <c r="Y731" s="129"/>
      <c r="Z731" s="129"/>
    </row>
    <row r="732">
      <c r="A732" s="129"/>
      <c r="B732" s="129"/>
      <c r="C732" s="147"/>
      <c r="D732" s="129"/>
      <c r="E732" s="129"/>
      <c r="F732" s="129"/>
      <c r="G732" s="129"/>
      <c r="H732" s="129"/>
      <c r="I732" s="129"/>
      <c r="J732" s="129"/>
      <c r="K732" s="129"/>
      <c r="L732" s="129"/>
      <c r="M732" s="129"/>
      <c r="N732" s="129"/>
      <c r="O732" s="129"/>
      <c r="P732" s="129"/>
      <c r="Q732" s="129"/>
      <c r="R732" s="129"/>
      <c r="S732" s="129"/>
      <c r="T732" s="129"/>
      <c r="U732" s="129"/>
      <c r="V732" s="129"/>
      <c r="W732" s="129"/>
      <c r="X732" s="129"/>
      <c r="Y732" s="129"/>
      <c r="Z732" s="129"/>
    </row>
    <row r="733">
      <c r="A733" s="129"/>
      <c r="B733" s="129"/>
      <c r="C733" s="147"/>
      <c r="D733" s="129"/>
      <c r="E733" s="129"/>
      <c r="F733" s="129"/>
      <c r="G733" s="129"/>
      <c r="H733" s="129"/>
      <c r="I733" s="129"/>
      <c r="J733" s="129"/>
      <c r="K733" s="129"/>
      <c r="L733" s="129"/>
      <c r="M733" s="129"/>
      <c r="N733" s="129"/>
      <c r="O733" s="129"/>
      <c r="P733" s="129"/>
      <c r="Q733" s="129"/>
      <c r="R733" s="129"/>
      <c r="S733" s="129"/>
      <c r="T733" s="129"/>
      <c r="U733" s="129"/>
      <c r="V733" s="129"/>
      <c r="W733" s="129"/>
      <c r="X733" s="129"/>
      <c r="Y733" s="129"/>
      <c r="Z733" s="129"/>
    </row>
    <row r="734">
      <c r="A734" s="129"/>
      <c r="B734" s="129"/>
      <c r="C734" s="147"/>
      <c r="D734" s="129"/>
      <c r="E734" s="129"/>
      <c r="F734" s="129"/>
      <c r="G734" s="129"/>
      <c r="H734" s="129"/>
      <c r="I734" s="129"/>
      <c r="J734" s="129"/>
      <c r="K734" s="129"/>
      <c r="L734" s="129"/>
      <c r="M734" s="129"/>
      <c r="N734" s="129"/>
      <c r="O734" s="129"/>
      <c r="P734" s="129"/>
      <c r="Q734" s="129"/>
      <c r="R734" s="129"/>
      <c r="S734" s="129"/>
      <c r="T734" s="129"/>
      <c r="U734" s="129"/>
      <c r="V734" s="129"/>
      <c r="W734" s="129"/>
      <c r="X734" s="129"/>
      <c r="Y734" s="129"/>
      <c r="Z734" s="129"/>
    </row>
    <row r="735">
      <c r="A735" s="129"/>
      <c r="B735" s="129"/>
      <c r="C735" s="147"/>
      <c r="D735" s="129"/>
      <c r="E735" s="129"/>
      <c r="F735" s="129"/>
      <c r="G735" s="129"/>
      <c r="H735" s="129"/>
      <c r="I735" s="129"/>
      <c r="J735" s="129"/>
      <c r="K735" s="129"/>
      <c r="L735" s="129"/>
      <c r="M735" s="129"/>
      <c r="N735" s="129"/>
      <c r="O735" s="129"/>
      <c r="P735" s="129"/>
      <c r="Q735" s="129"/>
      <c r="R735" s="129"/>
      <c r="S735" s="129"/>
      <c r="T735" s="129"/>
      <c r="U735" s="129"/>
      <c r="V735" s="129"/>
      <c r="W735" s="129"/>
      <c r="X735" s="129"/>
      <c r="Y735" s="129"/>
      <c r="Z735" s="129"/>
    </row>
    <row r="736">
      <c r="A736" s="129"/>
      <c r="B736" s="129"/>
      <c r="C736" s="147"/>
      <c r="D736" s="129"/>
      <c r="E736" s="129"/>
      <c r="F736" s="129"/>
      <c r="G736" s="129"/>
      <c r="H736" s="129"/>
      <c r="I736" s="129"/>
      <c r="J736" s="129"/>
      <c r="K736" s="129"/>
      <c r="L736" s="129"/>
      <c r="M736" s="129"/>
      <c r="N736" s="129"/>
      <c r="O736" s="129"/>
      <c r="P736" s="129"/>
      <c r="Q736" s="129"/>
      <c r="R736" s="129"/>
      <c r="S736" s="129"/>
      <c r="T736" s="129"/>
      <c r="U736" s="129"/>
      <c r="V736" s="129"/>
      <c r="W736" s="129"/>
      <c r="X736" s="129"/>
      <c r="Y736" s="129"/>
      <c r="Z736" s="129"/>
    </row>
    <row r="737">
      <c r="A737" s="129"/>
      <c r="B737" s="129"/>
      <c r="C737" s="147"/>
      <c r="D737" s="129"/>
      <c r="E737" s="129"/>
      <c r="F737" s="129"/>
      <c r="G737" s="129"/>
      <c r="H737" s="129"/>
      <c r="I737" s="129"/>
      <c r="J737" s="129"/>
      <c r="K737" s="129"/>
      <c r="L737" s="129"/>
      <c r="M737" s="129"/>
      <c r="N737" s="129"/>
      <c r="O737" s="129"/>
      <c r="P737" s="129"/>
      <c r="Q737" s="129"/>
      <c r="R737" s="129"/>
      <c r="S737" s="129"/>
      <c r="T737" s="129"/>
      <c r="U737" s="129"/>
      <c r="V737" s="129"/>
      <c r="W737" s="129"/>
      <c r="X737" s="129"/>
      <c r="Y737" s="129"/>
      <c r="Z737" s="129"/>
    </row>
    <row r="738">
      <c r="A738" s="129"/>
      <c r="B738" s="129"/>
      <c r="C738" s="147"/>
      <c r="D738" s="129"/>
      <c r="E738" s="129"/>
      <c r="F738" s="129"/>
      <c r="G738" s="129"/>
      <c r="H738" s="129"/>
      <c r="I738" s="129"/>
      <c r="J738" s="129"/>
      <c r="K738" s="129"/>
      <c r="L738" s="129"/>
      <c r="M738" s="129"/>
      <c r="N738" s="129"/>
      <c r="O738" s="129"/>
      <c r="P738" s="129"/>
      <c r="Q738" s="129"/>
      <c r="R738" s="129"/>
      <c r="S738" s="129"/>
      <c r="T738" s="129"/>
      <c r="U738" s="129"/>
      <c r="V738" s="129"/>
      <c r="W738" s="129"/>
      <c r="X738" s="129"/>
      <c r="Y738" s="129"/>
      <c r="Z738" s="129"/>
    </row>
    <row r="739">
      <c r="A739" s="129"/>
      <c r="B739" s="129"/>
      <c r="C739" s="147"/>
      <c r="D739" s="129"/>
      <c r="E739" s="129"/>
      <c r="F739" s="129"/>
      <c r="G739" s="129"/>
      <c r="H739" s="129"/>
      <c r="I739" s="129"/>
      <c r="J739" s="129"/>
      <c r="K739" s="129"/>
      <c r="L739" s="129"/>
      <c r="M739" s="129"/>
      <c r="N739" s="129"/>
      <c r="O739" s="129"/>
      <c r="P739" s="129"/>
      <c r="Q739" s="129"/>
      <c r="R739" s="129"/>
      <c r="S739" s="129"/>
      <c r="T739" s="129"/>
      <c r="U739" s="129"/>
      <c r="V739" s="129"/>
      <c r="W739" s="129"/>
      <c r="X739" s="129"/>
      <c r="Y739" s="129"/>
      <c r="Z739" s="129"/>
    </row>
    <row r="740">
      <c r="A740" s="129"/>
      <c r="B740" s="129"/>
      <c r="C740" s="147"/>
      <c r="D740" s="129"/>
      <c r="E740" s="129"/>
      <c r="F740" s="129"/>
      <c r="G740" s="129"/>
      <c r="H740" s="129"/>
      <c r="I740" s="129"/>
      <c r="J740" s="129"/>
      <c r="K740" s="129"/>
      <c r="L740" s="129"/>
      <c r="M740" s="129"/>
      <c r="N740" s="129"/>
      <c r="O740" s="129"/>
      <c r="P740" s="129"/>
      <c r="Q740" s="129"/>
      <c r="R740" s="129"/>
      <c r="S740" s="129"/>
      <c r="T740" s="129"/>
      <c r="U740" s="129"/>
      <c r="V740" s="129"/>
      <c r="W740" s="129"/>
      <c r="X740" s="129"/>
      <c r="Y740" s="129"/>
      <c r="Z740" s="129"/>
    </row>
    <row r="741">
      <c r="A741" s="129"/>
      <c r="B741" s="129"/>
      <c r="C741" s="147"/>
      <c r="D741" s="129"/>
      <c r="E741" s="129"/>
      <c r="F741" s="129"/>
      <c r="G741" s="129"/>
      <c r="H741" s="129"/>
      <c r="I741" s="129"/>
      <c r="J741" s="129"/>
      <c r="K741" s="129"/>
      <c r="L741" s="129"/>
      <c r="M741" s="129"/>
      <c r="N741" s="129"/>
      <c r="O741" s="129"/>
      <c r="P741" s="129"/>
      <c r="Q741" s="129"/>
      <c r="R741" s="129"/>
      <c r="S741" s="129"/>
      <c r="T741" s="129"/>
      <c r="U741" s="129"/>
      <c r="V741" s="129"/>
      <c r="W741" s="129"/>
      <c r="X741" s="129"/>
      <c r="Y741" s="129"/>
      <c r="Z741" s="129"/>
    </row>
    <row r="742">
      <c r="A742" s="129"/>
      <c r="B742" s="129"/>
      <c r="C742" s="147"/>
      <c r="D742" s="129"/>
      <c r="E742" s="129"/>
      <c r="F742" s="129"/>
      <c r="G742" s="129"/>
      <c r="H742" s="129"/>
      <c r="I742" s="129"/>
      <c r="J742" s="129"/>
      <c r="K742" s="129"/>
      <c r="L742" s="129"/>
      <c r="M742" s="129"/>
      <c r="N742" s="129"/>
      <c r="O742" s="129"/>
      <c r="P742" s="129"/>
      <c r="Q742" s="129"/>
      <c r="R742" s="129"/>
      <c r="S742" s="129"/>
      <c r="T742" s="129"/>
      <c r="U742" s="129"/>
      <c r="V742" s="129"/>
      <c r="W742" s="129"/>
      <c r="X742" s="129"/>
      <c r="Y742" s="129"/>
      <c r="Z742" s="129"/>
    </row>
    <row r="743">
      <c r="A743" s="129"/>
      <c r="B743" s="129"/>
      <c r="C743" s="147"/>
      <c r="D743" s="129"/>
      <c r="E743" s="129"/>
      <c r="F743" s="129"/>
      <c r="G743" s="129"/>
      <c r="H743" s="129"/>
      <c r="I743" s="129"/>
      <c r="J743" s="129"/>
      <c r="K743" s="129"/>
      <c r="L743" s="129"/>
      <c r="M743" s="129"/>
      <c r="N743" s="129"/>
      <c r="O743" s="129"/>
      <c r="P743" s="129"/>
      <c r="Q743" s="129"/>
      <c r="R743" s="129"/>
      <c r="S743" s="129"/>
      <c r="T743" s="129"/>
      <c r="U743" s="129"/>
      <c r="V743" s="129"/>
      <c r="W743" s="129"/>
      <c r="X743" s="129"/>
      <c r="Y743" s="129"/>
      <c r="Z743" s="129"/>
    </row>
    <row r="744">
      <c r="A744" s="129"/>
      <c r="B744" s="129"/>
      <c r="C744" s="147"/>
      <c r="D744" s="129"/>
      <c r="E744" s="129"/>
      <c r="F744" s="129"/>
      <c r="G744" s="129"/>
      <c r="H744" s="129"/>
      <c r="I744" s="129"/>
      <c r="J744" s="129"/>
      <c r="K744" s="129"/>
      <c r="L744" s="129"/>
      <c r="M744" s="129"/>
      <c r="N744" s="129"/>
      <c r="O744" s="129"/>
      <c r="P744" s="129"/>
      <c r="Q744" s="129"/>
      <c r="R744" s="129"/>
      <c r="S744" s="129"/>
      <c r="T744" s="129"/>
      <c r="U744" s="129"/>
      <c r="V744" s="129"/>
      <c r="W744" s="129"/>
      <c r="X744" s="129"/>
      <c r="Y744" s="129"/>
      <c r="Z744" s="129"/>
    </row>
    <row r="745">
      <c r="A745" s="129"/>
      <c r="B745" s="129"/>
      <c r="C745" s="147"/>
      <c r="D745" s="129"/>
      <c r="E745" s="129"/>
      <c r="F745" s="129"/>
      <c r="G745" s="129"/>
      <c r="H745" s="129"/>
      <c r="I745" s="129"/>
      <c r="J745" s="129"/>
      <c r="K745" s="129"/>
      <c r="L745" s="129"/>
      <c r="M745" s="129"/>
      <c r="N745" s="129"/>
      <c r="O745" s="129"/>
      <c r="P745" s="129"/>
      <c r="Q745" s="129"/>
      <c r="R745" s="129"/>
      <c r="S745" s="129"/>
      <c r="T745" s="129"/>
      <c r="U745" s="129"/>
      <c r="V745" s="129"/>
      <c r="W745" s="129"/>
      <c r="X745" s="129"/>
      <c r="Y745" s="129"/>
      <c r="Z745" s="129"/>
    </row>
    <row r="746">
      <c r="A746" s="129"/>
      <c r="B746" s="129"/>
      <c r="C746" s="147"/>
      <c r="D746" s="129"/>
      <c r="E746" s="129"/>
      <c r="F746" s="129"/>
      <c r="G746" s="129"/>
      <c r="H746" s="129"/>
      <c r="I746" s="129"/>
      <c r="J746" s="129"/>
      <c r="K746" s="129"/>
      <c r="L746" s="129"/>
      <c r="M746" s="129"/>
      <c r="N746" s="129"/>
      <c r="O746" s="129"/>
      <c r="P746" s="129"/>
      <c r="Q746" s="129"/>
      <c r="R746" s="129"/>
      <c r="S746" s="129"/>
      <c r="T746" s="129"/>
      <c r="U746" s="129"/>
      <c r="V746" s="129"/>
      <c r="W746" s="129"/>
      <c r="X746" s="129"/>
      <c r="Y746" s="129"/>
      <c r="Z746" s="129"/>
    </row>
    <row r="747">
      <c r="A747" s="129"/>
      <c r="B747" s="129"/>
      <c r="C747" s="147"/>
      <c r="D747" s="129"/>
      <c r="E747" s="129"/>
      <c r="F747" s="129"/>
      <c r="G747" s="129"/>
      <c r="H747" s="129"/>
      <c r="I747" s="129"/>
      <c r="J747" s="129"/>
      <c r="K747" s="129"/>
      <c r="L747" s="129"/>
      <c r="M747" s="129"/>
      <c r="N747" s="129"/>
      <c r="O747" s="129"/>
      <c r="P747" s="129"/>
      <c r="Q747" s="129"/>
      <c r="R747" s="129"/>
      <c r="S747" s="129"/>
      <c r="T747" s="129"/>
      <c r="U747" s="129"/>
      <c r="V747" s="129"/>
      <c r="W747" s="129"/>
      <c r="X747" s="129"/>
      <c r="Y747" s="129"/>
      <c r="Z747" s="129"/>
    </row>
    <row r="748">
      <c r="A748" s="129"/>
      <c r="B748" s="129"/>
      <c r="C748" s="147"/>
      <c r="D748" s="129"/>
      <c r="E748" s="129"/>
      <c r="F748" s="129"/>
      <c r="G748" s="129"/>
      <c r="H748" s="129"/>
      <c r="I748" s="129"/>
      <c r="J748" s="129"/>
      <c r="K748" s="129"/>
      <c r="L748" s="129"/>
      <c r="M748" s="129"/>
      <c r="N748" s="129"/>
      <c r="O748" s="129"/>
      <c r="P748" s="129"/>
      <c r="Q748" s="129"/>
      <c r="R748" s="129"/>
      <c r="S748" s="129"/>
      <c r="T748" s="129"/>
      <c r="U748" s="129"/>
      <c r="V748" s="129"/>
      <c r="W748" s="129"/>
      <c r="X748" s="129"/>
      <c r="Y748" s="129"/>
      <c r="Z748" s="129"/>
    </row>
    <row r="749">
      <c r="A749" s="129"/>
      <c r="B749" s="129"/>
      <c r="C749" s="147"/>
      <c r="D749" s="129"/>
      <c r="E749" s="129"/>
      <c r="F749" s="129"/>
      <c r="G749" s="129"/>
      <c r="H749" s="129"/>
      <c r="I749" s="129"/>
      <c r="J749" s="129"/>
      <c r="K749" s="129"/>
      <c r="L749" s="129"/>
      <c r="M749" s="129"/>
      <c r="N749" s="129"/>
      <c r="O749" s="129"/>
      <c r="P749" s="129"/>
      <c r="Q749" s="129"/>
      <c r="R749" s="129"/>
      <c r="S749" s="129"/>
      <c r="T749" s="129"/>
      <c r="U749" s="129"/>
      <c r="V749" s="129"/>
      <c r="W749" s="129"/>
      <c r="X749" s="129"/>
      <c r="Y749" s="129"/>
      <c r="Z749" s="129"/>
    </row>
    <row r="750">
      <c r="A750" s="129"/>
      <c r="B750" s="129"/>
      <c r="C750" s="147"/>
      <c r="D750" s="129"/>
      <c r="E750" s="129"/>
      <c r="F750" s="129"/>
      <c r="G750" s="129"/>
      <c r="H750" s="129"/>
      <c r="I750" s="129"/>
      <c r="J750" s="129"/>
      <c r="K750" s="129"/>
      <c r="L750" s="129"/>
      <c r="M750" s="129"/>
      <c r="N750" s="129"/>
      <c r="O750" s="129"/>
      <c r="P750" s="129"/>
      <c r="Q750" s="129"/>
      <c r="R750" s="129"/>
      <c r="S750" s="129"/>
      <c r="T750" s="129"/>
      <c r="U750" s="129"/>
      <c r="V750" s="129"/>
      <c r="W750" s="129"/>
      <c r="X750" s="129"/>
      <c r="Y750" s="129"/>
      <c r="Z750" s="129"/>
    </row>
    <row r="751">
      <c r="A751" s="129"/>
      <c r="B751" s="129"/>
      <c r="C751" s="147"/>
      <c r="D751" s="129"/>
      <c r="E751" s="129"/>
      <c r="F751" s="129"/>
      <c r="G751" s="129"/>
      <c r="H751" s="129"/>
      <c r="I751" s="129"/>
      <c r="J751" s="129"/>
      <c r="K751" s="129"/>
      <c r="L751" s="129"/>
      <c r="M751" s="129"/>
      <c r="N751" s="129"/>
      <c r="O751" s="129"/>
      <c r="P751" s="129"/>
      <c r="Q751" s="129"/>
      <c r="R751" s="129"/>
      <c r="S751" s="129"/>
      <c r="T751" s="129"/>
      <c r="U751" s="129"/>
      <c r="V751" s="129"/>
      <c r="W751" s="129"/>
      <c r="X751" s="129"/>
      <c r="Y751" s="129"/>
      <c r="Z751" s="129"/>
    </row>
    <row r="752">
      <c r="A752" s="129"/>
      <c r="B752" s="129"/>
      <c r="C752" s="147"/>
      <c r="D752" s="129"/>
      <c r="E752" s="129"/>
      <c r="F752" s="129"/>
      <c r="G752" s="129"/>
      <c r="H752" s="129"/>
      <c r="I752" s="129"/>
      <c r="J752" s="129"/>
      <c r="K752" s="129"/>
      <c r="L752" s="129"/>
      <c r="M752" s="129"/>
      <c r="N752" s="129"/>
      <c r="O752" s="129"/>
      <c r="P752" s="129"/>
      <c r="Q752" s="129"/>
      <c r="R752" s="129"/>
      <c r="S752" s="129"/>
      <c r="T752" s="129"/>
      <c r="U752" s="129"/>
      <c r="V752" s="129"/>
      <c r="W752" s="129"/>
      <c r="X752" s="129"/>
      <c r="Y752" s="129"/>
      <c r="Z752" s="129"/>
    </row>
    <row r="753">
      <c r="A753" s="129"/>
      <c r="B753" s="129"/>
      <c r="C753" s="147"/>
      <c r="D753" s="129"/>
      <c r="E753" s="129"/>
      <c r="F753" s="129"/>
      <c r="G753" s="129"/>
      <c r="H753" s="129"/>
      <c r="I753" s="129"/>
      <c r="J753" s="129"/>
      <c r="K753" s="129"/>
      <c r="L753" s="129"/>
      <c r="M753" s="129"/>
      <c r="N753" s="129"/>
      <c r="O753" s="129"/>
      <c r="P753" s="129"/>
      <c r="Q753" s="129"/>
      <c r="R753" s="129"/>
      <c r="S753" s="129"/>
      <c r="T753" s="129"/>
      <c r="U753" s="129"/>
      <c r="V753" s="129"/>
      <c r="W753" s="129"/>
      <c r="X753" s="129"/>
      <c r="Y753" s="129"/>
      <c r="Z753" s="129"/>
    </row>
    <row r="754">
      <c r="A754" s="129"/>
      <c r="B754" s="129"/>
      <c r="C754" s="147"/>
      <c r="D754" s="129"/>
      <c r="E754" s="129"/>
      <c r="F754" s="129"/>
      <c r="G754" s="129"/>
      <c r="H754" s="129"/>
      <c r="I754" s="129"/>
      <c r="J754" s="129"/>
      <c r="K754" s="129"/>
      <c r="L754" s="129"/>
      <c r="M754" s="129"/>
      <c r="N754" s="129"/>
      <c r="O754" s="129"/>
      <c r="P754" s="129"/>
      <c r="Q754" s="129"/>
      <c r="R754" s="129"/>
      <c r="S754" s="129"/>
      <c r="T754" s="129"/>
      <c r="U754" s="129"/>
      <c r="V754" s="129"/>
      <c r="W754" s="129"/>
      <c r="X754" s="129"/>
      <c r="Y754" s="129"/>
      <c r="Z754" s="129"/>
    </row>
    <row r="755">
      <c r="A755" s="129"/>
      <c r="B755" s="129"/>
      <c r="C755" s="147"/>
      <c r="D755" s="129"/>
      <c r="E755" s="129"/>
      <c r="F755" s="129"/>
      <c r="G755" s="129"/>
      <c r="H755" s="129"/>
      <c r="I755" s="129"/>
      <c r="J755" s="129"/>
      <c r="K755" s="129"/>
      <c r="L755" s="129"/>
      <c r="M755" s="129"/>
      <c r="N755" s="129"/>
      <c r="O755" s="129"/>
      <c r="P755" s="129"/>
      <c r="Q755" s="129"/>
      <c r="R755" s="129"/>
      <c r="S755" s="129"/>
      <c r="T755" s="129"/>
      <c r="U755" s="129"/>
      <c r="V755" s="129"/>
      <c r="W755" s="129"/>
      <c r="X755" s="129"/>
      <c r="Y755" s="129"/>
      <c r="Z755" s="129"/>
    </row>
    <row r="756">
      <c r="A756" s="129"/>
      <c r="B756" s="129"/>
      <c r="C756" s="147"/>
      <c r="D756" s="129"/>
      <c r="E756" s="129"/>
      <c r="F756" s="129"/>
      <c r="G756" s="129"/>
      <c r="H756" s="129"/>
      <c r="I756" s="129"/>
      <c r="J756" s="129"/>
      <c r="K756" s="129"/>
      <c r="L756" s="129"/>
      <c r="M756" s="129"/>
      <c r="N756" s="129"/>
      <c r="O756" s="129"/>
      <c r="P756" s="129"/>
      <c r="Q756" s="129"/>
      <c r="R756" s="129"/>
      <c r="S756" s="129"/>
      <c r="T756" s="129"/>
      <c r="U756" s="129"/>
      <c r="V756" s="129"/>
      <c r="W756" s="129"/>
      <c r="X756" s="129"/>
      <c r="Y756" s="129"/>
      <c r="Z756" s="129"/>
    </row>
    <row r="757">
      <c r="A757" s="129"/>
      <c r="B757" s="129"/>
      <c r="C757" s="147"/>
      <c r="D757" s="129"/>
      <c r="E757" s="129"/>
      <c r="F757" s="129"/>
      <c r="G757" s="129"/>
      <c r="H757" s="129"/>
      <c r="I757" s="129"/>
      <c r="J757" s="129"/>
      <c r="K757" s="129"/>
      <c r="L757" s="129"/>
      <c r="M757" s="129"/>
      <c r="N757" s="129"/>
      <c r="O757" s="129"/>
      <c r="P757" s="129"/>
      <c r="Q757" s="129"/>
      <c r="R757" s="129"/>
      <c r="S757" s="129"/>
      <c r="T757" s="129"/>
      <c r="U757" s="129"/>
      <c r="V757" s="129"/>
      <c r="W757" s="129"/>
      <c r="X757" s="129"/>
      <c r="Y757" s="129"/>
      <c r="Z757" s="129"/>
    </row>
    <row r="758">
      <c r="A758" s="129"/>
      <c r="B758" s="129"/>
      <c r="C758" s="147"/>
      <c r="D758" s="129"/>
      <c r="E758" s="129"/>
      <c r="F758" s="129"/>
      <c r="G758" s="129"/>
      <c r="H758" s="129"/>
      <c r="I758" s="129"/>
      <c r="J758" s="129"/>
      <c r="K758" s="129"/>
      <c r="L758" s="129"/>
      <c r="M758" s="129"/>
      <c r="N758" s="129"/>
      <c r="O758" s="129"/>
      <c r="P758" s="129"/>
      <c r="Q758" s="129"/>
      <c r="R758" s="129"/>
      <c r="S758" s="129"/>
      <c r="T758" s="129"/>
      <c r="U758" s="129"/>
      <c r="V758" s="129"/>
      <c r="W758" s="129"/>
      <c r="X758" s="129"/>
      <c r="Y758" s="129"/>
      <c r="Z758" s="129"/>
    </row>
    <row r="759">
      <c r="A759" s="129"/>
      <c r="B759" s="129"/>
      <c r="C759" s="147"/>
      <c r="D759" s="129"/>
      <c r="E759" s="129"/>
      <c r="F759" s="129"/>
      <c r="G759" s="129"/>
      <c r="H759" s="129"/>
      <c r="I759" s="129"/>
      <c r="J759" s="129"/>
      <c r="K759" s="129"/>
      <c r="L759" s="129"/>
      <c r="M759" s="129"/>
      <c r="N759" s="129"/>
      <c r="O759" s="129"/>
      <c r="P759" s="129"/>
      <c r="Q759" s="129"/>
      <c r="R759" s="129"/>
      <c r="S759" s="129"/>
      <c r="T759" s="129"/>
      <c r="U759" s="129"/>
      <c r="V759" s="129"/>
      <c r="W759" s="129"/>
      <c r="X759" s="129"/>
      <c r="Y759" s="129"/>
      <c r="Z759" s="129"/>
    </row>
    <row r="760">
      <c r="A760" s="129"/>
      <c r="B760" s="129"/>
      <c r="C760" s="147"/>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row>
    <row r="761">
      <c r="A761" s="129"/>
      <c r="B761" s="129"/>
      <c r="C761" s="147"/>
      <c r="D761" s="129"/>
      <c r="E761" s="129"/>
      <c r="F761" s="129"/>
      <c r="G761" s="129"/>
      <c r="H761" s="129"/>
      <c r="I761" s="129"/>
      <c r="J761" s="129"/>
      <c r="K761" s="129"/>
      <c r="L761" s="129"/>
      <c r="M761" s="129"/>
      <c r="N761" s="129"/>
      <c r="O761" s="129"/>
      <c r="P761" s="129"/>
      <c r="Q761" s="129"/>
      <c r="R761" s="129"/>
      <c r="S761" s="129"/>
      <c r="T761" s="129"/>
      <c r="U761" s="129"/>
      <c r="V761" s="129"/>
      <c r="W761" s="129"/>
      <c r="X761" s="129"/>
      <c r="Y761" s="129"/>
      <c r="Z761" s="129"/>
    </row>
    <row r="762">
      <c r="A762" s="129"/>
      <c r="B762" s="129"/>
      <c r="C762" s="147"/>
      <c r="D762" s="129"/>
      <c r="E762" s="129"/>
      <c r="F762" s="129"/>
      <c r="G762" s="129"/>
      <c r="H762" s="129"/>
      <c r="I762" s="129"/>
      <c r="J762" s="129"/>
      <c r="K762" s="129"/>
      <c r="L762" s="129"/>
      <c r="M762" s="129"/>
      <c r="N762" s="129"/>
      <c r="O762" s="129"/>
      <c r="P762" s="129"/>
      <c r="Q762" s="129"/>
      <c r="R762" s="129"/>
      <c r="S762" s="129"/>
      <c r="T762" s="129"/>
      <c r="U762" s="129"/>
      <c r="V762" s="129"/>
      <c r="W762" s="129"/>
      <c r="X762" s="129"/>
      <c r="Y762" s="129"/>
      <c r="Z762" s="129"/>
    </row>
    <row r="763">
      <c r="A763" s="129"/>
      <c r="B763" s="129"/>
      <c r="C763" s="147"/>
      <c r="D763" s="129"/>
      <c r="E763" s="129"/>
      <c r="F763" s="129"/>
      <c r="G763" s="129"/>
      <c r="H763" s="129"/>
      <c r="I763" s="129"/>
      <c r="J763" s="129"/>
      <c r="K763" s="129"/>
      <c r="L763" s="129"/>
      <c r="M763" s="129"/>
      <c r="N763" s="129"/>
      <c r="O763" s="129"/>
      <c r="P763" s="129"/>
      <c r="Q763" s="129"/>
      <c r="R763" s="129"/>
      <c r="S763" s="129"/>
      <c r="T763" s="129"/>
      <c r="U763" s="129"/>
      <c r="V763" s="129"/>
      <c r="W763" s="129"/>
      <c r="X763" s="129"/>
      <c r="Y763" s="129"/>
      <c r="Z763" s="129"/>
    </row>
    <row r="764">
      <c r="A764" s="129"/>
      <c r="B764" s="129"/>
      <c r="C764" s="147"/>
      <c r="D764" s="129"/>
      <c r="E764" s="129"/>
      <c r="F764" s="129"/>
      <c r="G764" s="129"/>
      <c r="H764" s="129"/>
      <c r="I764" s="129"/>
      <c r="J764" s="129"/>
      <c r="K764" s="129"/>
      <c r="L764" s="129"/>
      <c r="M764" s="129"/>
      <c r="N764" s="129"/>
      <c r="O764" s="129"/>
      <c r="P764" s="129"/>
      <c r="Q764" s="129"/>
      <c r="R764" s="129"/>
      <c r="S764" s="129"/>
      <c r="T764" s="129"/>
      <c r="U764" s="129"/>
      <c r="V764" s="129"/>
      <c r="W764" s="129"/>
      <c r="X764" s="129"/>
      <c r="Y764" s="129"/>
      <c r="Z764" s="129"/>
    </row>
    <row r="765">
      <c r="A765" s="129"/>
      <c r="B765" s="129"/>
      <c r="C765" s="147"/>
      <c r="D765" s="129"/>
      <c r="E765" s="129"/>
      <c r="F765" s="129"/>
      <c r="G765" s="129"/>
      <c r="H765" s="129"/>
      <c r="I765" s="129"/>
      <c r="J765" s="129"/>
      <c r="K765" s="129"/>
      <c r="L765" s="129"/>
      <c r="M765" s="129"/>
      <c r="N765" s="129"/>
      <c r="O765" s="129"/>
      <c r="P765" s="129"/>
      <c r="Q765" s="129"/>
      <c r="R765" s="129"/>
      <c r="S765" s="129"/>
      <c r="T765" s="129"/>
      <c r="U765" s="129"/>
      <c r="V765" s="129"/>
      <c r="W765" s="129"/>
      <c r="X765" s="129"/>
      <c r="Y765" s="129"/>
      <c r="Z765" s="129"/>
    </row>
    <row r="766">
      <c r="A766" s="129"/>
      <c r="B766" s="129"/>
      <c r="C766" s="147"/>
      <c r="D766" s="129"/>
      <c r="E766" s="129"/>
      <c r="F766" s="129"/>
      <c r="G766" s="129"/>
      <c r="H766" s="129"/>
      <c r="I766" s="129"/>
      <c r="J766" s="129"/>
      <c r="K766" s="129"/>
      <c r="L766" s="129"/>
      <c r="M766" s="129"/>
      <c r="N766" s="129"/>
      <c r="O766" s="129"/>
      <c r="P766" s="129"/>
      <c r="Q766" s="129"/>
      <c r="R766" s="129"/>
      <c r="S766" s="129"/>
      <c r="T766" s="129"/>
      <c r="U766" s="129"/>
      <c r="V766" s="129"/>
      <c r="W766" s="129"/>
      <c r="X766" s="129"/>
      <c r="Y766" s="129"/>
      <c r="Z766" s="129"/>
    </row>
    <row r="767">
      <c r="A767" s="129"/>
      <c r="B767" s="129"/>
      <c r="C767" s="147"/>
      <c r="D767" s="129"/>
      <c r="E767" s="129"/>
      <c r="F767" s="129"/>
      <c r="G767" s="129"/>
      <c r="H767" s="129"/>
      <c r="I767" s="129"/>
      <c r="J767" s="129"/>
      <c r="K767" s="129"/>
      <c r="L767" s="129"/>
      <c r="M767" s="129"/>
      <c r="N767" s="129"/>
      <c r="O767" s="129"/>
      <c r="P767" s="129"/>
      <c r="Q767" s="129"/>
      <c r="R767" s="129"/>
      <c r="S767" s="129"/>
      <c r="T767" s="129"/>
      <c r="U767" s="129"/>
      <c r="V767" s="129"/>
      <c r="W767" s="129"/>
      <c r="X767" s="129"/>
      <c r="Y767" s="129"/>
      <c r="Z767" s="129"/>
    </row>
    <row r="768">
      <c r="A768" s="129"/>
      <c r="B768" s="129"/>
      <c r="C768" s="147"/>
      <c r="D768" s="129"/>
      <c r="E768" s="129"/>
      <c r="F768" s="129"/>
      <c r="G768" s="129"/>
      <c r="H768" s="129"/>
      <c r="I768" s="129"/>
      <c r="J768" s="129"/>
      <c r="K768" s="129"/>
      <c r="L768" s="129"/>
      <c r="M768" s="129"/>
      <c r="N768" s="129"/>
      <c r="O768" s="129"/>
      <c r="P768" s="129"/>
      <c r="Q768" s="129"/>
      <c r="R768" s="129"/>
      <c r="S768" s="129"/>
      <c r="T768" s="129"/>
      <c r="U768" s="129"/>
      <c r="V768" s="129"/>
      <c r="W768" s="129"/>
      <c r="X768" s="129"/>
      <c r="Y768" s="129"/>
      <c r="Z768" s="129"/>
    </row>
    <row r="769">
      <c r="A769" s="129"/>
      <c r="B769" s="129"/>
      <c r="C769" s="147"/>
      <c r="D769" s="129"/>
      <c r="E769" s="129"/>
      <c r="F769" s="129"/>
      <c r="G769" s="129"/>
      <c r="H769" s="129"/>
      <c r="I769" s="129"/>
      <c r="J769" s="129"/>
      <c r="K769" s="129"/>
      <c r="L769" s="129"/>
      <c r="M769" s="129"/>
      <c r="N769" s="129"/>
      <c r="O769" s="129"/>
      <c r="P769" s="129"/>
      <c r="Q769" s="129"/>
      <c r="R769" s="129"/>
      <c r="S769" s="129"/>
      <c r="T769" s="129"/>
      <c r="U769" s="129"/>
      <c r="V769" s="129"/>
      <c r="W769" s="129"/>
      <c r="X769" s="129"/>
      <c r="Y769" s="129"/>
      <c r="Z769" s="129"/>
    </row>
    <row r="770">
      <c r="A770" s="129"/>
      <c r="B770" s="129"/>
      <c r="C770" s="147"/>
      <c r="D770" s="129"/>
      <c r="E770" s="129"/>
      <c r="F770" s="129"/>
      <c r="G770" s="129"/>
      <c r="H770" s="129"/>
      <c r="I770" s="129"/>
      <c r="J770" s="129"/>
      <c r="K770" s="129"/>
      <c r="L770" s="129"/>
      <c r="M770" s="129"/>
      <c r="N770" s="129"/>
      <c r="O770" s="129"/>
      <c r="P770" s="129"/>
      <c r="Q770" s="129"/>
      <c r="R770" s="129"/>
      <c r="S770" s="129"/>
      <c r="T770" s="129"/>
      <c r="U770" s="129"/>
      <c r="V770" s="129"/>
      <c r="W770" s="129"/>
      <c r="X770" s="129"/>
      <c r="Y770" s="129"/>
      <c r="Z770" s="129"/>
    </row>
    <row r="771">
      <c r="A771" s="129"/>
      <c r="B771" s="129"/>
      <c r="C771" s="147"/>
      <c r="D771" s="129"/>
      <c r="E771" s="129"/>
      <c r="F771" s="129"/>
      <c r="G771" s="129"/>
      <c r="H771" s="129"/>
      <c r="I771" s="129"/>
      <c r="J771" s="129"/>
      <c r="K771" s="129"/>
      <c r="L771" s="129"/>
      <c r="M771" s="129"/>
      <c r="N771" s="129"/>
      <c r="O771" s="129"/>
      <c r="P771" s="129"/>
      <c r="Q771" s="129"/>
      <c r="R771" s="129"/>
      <c r="S771" s="129"/>
      <c r="T771" s="129"/>
      <c r="U771" s="129"/>
      <c r="V771" s="129"/>
      <c r="W771" s="129"/>
      <c r="X771" s="129"/>
      <c r="Y771" s="129"/>
      <c r="Z771" s="129"/>
    </row>
    <row r="772">
      <c r="A772" s="129"/>
      <c r="B772" s="129"/>
      <c r="C772" s="147"/>
      <c r="D772" s="129"/>
      <c r="E772" s="129"/>
      <c r="F772" s="129"/>
      <c r="G772" s="129"/>
      <c r="H772" s="129"/>
      <c r="I772" s="129"/>
      <c r="J772" s="129"/>
      <c r="K772" s="129"/>
      <c r="L772" s="129"/>
      <c r="M772" s="129"/>
      <c r="N772" s="129"/>
      <c r="O772" s="129"/>
      <c r="P772" s="129"/>
      <c r="Q772" s="129"/>
      <c r="R772" s="129"/>
      <c r="S772" s="129"/>
      <c r="T772" s="129"/>
      <c r="U772" s="129"/>
      <c r="V772" s="129"/>
      <c r="W772" s="129"/>
      <c r="X772" s="129"/>
      <c r="Y772" s="129"/>
      <c r="Z772" s="129"/>
    </row>
    <row r="773">
      <c r="A773" s="129"/>
      <c r="B773" s="129"/>
      <c r="C773" s="147"/>
      <c r="D773" s="129"/>
      <c r="E773" s="129"/>
      <c r="F773" s="129"/>
      <c r="G773" s="129"/>
      <c r="H773" s="129"/>
      <c r="I773" s="129"/>
      <c r="J773" s="129"/>
      <c r="K773" s="129"/>
      <c r="L773" s="129"/>
      <c r="M773" s="129"/>
      <c r="N773" s="129"/>
      <c r="O773" s="129"/>
      <c r="P773" s="129"/>
      <c r="Q773" s="129"/>
      <c r="R773" s="129"/>
      <c r="S773" s="129"/>
      <c r="T773" s="129"/>
      <c r="U773" s="129"/>
      <c r="V773" s="129"/>
      <c r="W773" s="129"/>
      <c r="X773" s="129"/>
      <c r="Y773" s="129"/>
      <c r="Z773" s="129"/>
    </row>
    <row r="774">
      <c r="A774" s="129"/>
      <c r="B774" s="129"/>
      <c r="C774" s="147"/>
      <c r="D774" s="129"/>
      <c r="E774" s="129"/>
      <c r="F774" s="129"/>
      <c r="G774" s="129"/>
      <c r="H774" s="129"/>
      <c r="I774" s="129"/>
      <c r="J774" s="129"/>
      <c r="K774" s="129"/>
      <c r="L774" s="129"/>
      <c r="M774" s="129"/>
      <c r="N774" s="129"/>
      <c r="O774" s="129"/>
      <c r="P774" s="129"/>
      <c r="Q774" s="129"/>
      <c r="R774" s="129"/>
      <c r="S774" s="129"/>
      <c r="T774" s="129"/>
      <c r="U774" s="129"/>
      <c r="V774" s="129"/>
      <c r="W774" s="129"/>
      <c r="X774" s="129"/>
      <c r="Y774" s="129"/>
      <c r="Z774" s="129"/>
    </row>
    <row r="775">
      <c r="A775" s="129"/>
      <c r="B775" s="129"/>
      <c r="C775" s="147"/>
      <c r="D775" s="129"/>
      <c r="E775" s="129"/>
      <c r="F775" s="129"/>
      <c r="G775" s="129"/>
      <c r="H775" s="129"/>
      <c r="I775" s="129"/>
      <c r="J775" s="129"/>
      <c r="K775" s="129"/>
      <c r="L775" s="129"/>
      <c r="M775" s="129"/>
      <c r="N775" s="129"/>
      <c r="O775" s="129"/>
      <c r="P775" s="129"/>
      <c r="Q775" s="129"/>
      <c r="R775" s="129"/>
      <c r="S775" s="129"/>
      <c r="T775" s="129"/>
      <c r="U775" s="129"/>
      <c r="V775" s="129"/>
      <c r="W775" s="129"/>
      <c r="X775" s="129"/>
      <c r="Y775" s="129"/>
      <c r="Z775" s="129"/>
    </row>
    <row r="776">
      <c r="A776" s="129"/>
      <c r="B776" s="129"/>
      <c r="C776" s="147"/>
      <c r="D776" s="129"/>
      <c r="E776" s="129"/>
      <c r="F776" s="129"/>
      <c r="G776" s="129"/>
      <c r="H776" s="129"/>
      <c r="I776" s="129"/>
      <c r="J776" s="129"/>
      <c r="K776" s="129"/>
      <c r="L776" s="129"/>
      <c r="M776" s="129"/>
      <c r="N776" s="129"/>
      <c r="O776" s="129"/>
      <c r="P776" s="129"/>
      <c r="Q776" s="129"/>
      <c r="R776" s="129"/>
      <c r="S776" s="129"/>
      <c r="T776" s="129"/>
      <c r="U776" s="129"/>
      <c r="V776" s="129"/>
      <c r="W776" s="129"/>
      <c r="X776" s="129"/>
      <c r="Y776" s="129"/>
      <c r="Z776" s="129"/>
    </row>
    <row r="777">
      <c r="A777" s="129"/>
      <c r="B777" s="129"/>
      <c r="C777" s="147"/>
      <c r="D777" s="129"/>
      <c r="E777" s="129"/>
      <c r="F777" s="129"/>
      <c r="G777" s="129"/>
      <c r="H777" s="129"/>
      <c r="I777" s="129"/>
      <c r="J777" s="129"/>
      <c r="K777" s="129"/>
      <c r="L777" s="129"/>
      <c r="M777" s="129"/>
      <c r="N777" s="129"/>
      <c r="O777" s="129"/>
      <c r="P777" s="129"/>
      <c r="Q777" s="129"/>
      <c r="R777" s="129"/>
      <c r="S777" s="129"/>
      <c r="T777" s="129"/>
      <c r="U777" s="129"/>
      <c r="V777" s="129"/>
      <c r="W777" s="129"/>
      <c r="X777" s="129"/>
      <c r="Y777" s="129"/>
      <c r="Z777" s="129"/>
    </row>
    <row r="778">
      <c r="A778" s="129"/>
      <c r="B778" s="129"/>
      <c r="C778" s="147"/>
      <c r="D778" s="129"/>
      <c r="E778" s="129"/>
      <c r="F778" s="129"/>
      <c r="G778" s="129"/>
      <c r="H778" s="129"/>
      <c r="I778" s="129"/>
      <c r="J778" s="129"/>
      <c r="K778" s="129"/>
      <c r="L778" s="129"/>
      <c r="M778" s="129"/>
      <c r="N778" s="129"/>
      <c r="O778" s="129"/>
      <c r="P778" s="129"/>
      <c r="Q778" s="129"/>
      <c r="R778" s="129"/>
      <c r="S778" s="129"/>
      <c r="T778" s="129"/>
      <c r="U778" s="129"/>
      <c r="V778" s="129"/>
      <c r="W778" s="129"/>
      <c r="X778" s="129"/>
      <c r="Y778" s="129"/>
      <c r="Z778" s="129"/>
    </row>
    <row r="779">
      <c r="A779" s="129"/>
      <c r="B779" s="129"/>
      <c r="C779" s="147"/>
      <c r="D779" s="129"/>
      <c r="E779" s="129"/>
      <c r="F779" s="129"/>
      <c r="G779" s="129"/>
      <c r="H779" s="129"/>
      <c r="I779" s="129"/>
      <c r="J779" s="129"/>
      <c r="K779" s="129"/>
      <c r="L779" s="129"/>
      <c r="M779" s="129"/>
      <c r="N779" s="129"/>
      <c r="O779" s="129"/>
      <c r="P779" s="129"/>
      <c r="Q779" s="129"/>
      <c r="R779" s="129"/>
      <c r="S779" s="129"/>
      <c r="T779" s="129"/>
      <c r="U779" s="129"/>
      <c r="V779" s="129"/>
      <c r="W779" s="129"/>
      <c r="X779" s="129"/>
      <c r="Y779" s="129"/>
      <c r="Z779" s="129"/>
    </row>
    <row r="780">
      <c r="A780" s="129"/>
      <c r="B780" s="129"/>
      <c r="C780" s="147"/>
      <c r="D780" s="129"/>
      <c r="E780" s="129"/>
      <c r="F780" s="129"/>
      <c r="G780" s="129"/>
      <c r="H780" s="129"/>
      <c r="I780" s="129"/>
      <c r="J780" s="129"/>
      <c r="K780" s="129"/>
      <c r="L780" s="129"/>
      <c r="M780" s="129"/>
      <c r="N780" s="129"/>
      <c r="O780" s="129"/>
      <c r="P780" s="129"/>
      <c r="Q780" s="129"/>
      <c r="R780" s="129"/>
      <c r="S780" s="129"/>
      <c r="T780" s="129"/>
      <c r="U780" s="129"/>
      <c r="V780" s="129"/>
      <c r="W780" s="129"/>
      <c r="X780" s="129"/>
      <c r="Y780" s="129"/>
      <c r="Z780" s="129"/>
    </row>
    <row r="781">
      <c r="A781" s="129"/>
      <c r="B781" s="129"/>
      <c r="C781" s="147"/>
      <c r="D781" s="129"/>
      <c r="E781" s="129"/>
      <c r="F781" s="129"/>
      <c r="G781" s="129"/>
      <c r="H781" s="129"/>
      <c r="I781" s="129"/>
      <c r="J781" s="129"/>
      <c r="K781" s="129"/>
      <c r="L781" s="129"/>
      <c r="M781" s="129"/>
      <c r="N781" s="129"/>
      <c r="O781" s="129"/>
      <c r="P781" s="129"/>
      <c r="Q781" s="129"/>
      <c r="R781" s="129"/>
      <c r="S781" s="129"/>
      <c r="T781" s="129"/>
      <c r="U781" s="129"/>
      <c r="V781" s="129"/>
      <c r="W781" s="129"/>
      <c r="X781" s="129"/>
      <c r="Y781" s="129"/>
      <c r="Z781" s="129"/>
    </row>
    <row r="782">
      <c r="A782" s="129"/>
      <c r="B782" s="129"/>
      <c r="C782" s="147"/>
      <c r="D782" s="129"/>
      <c r="E782" s="129"/>
      <c r="F782" s="129"/>
      <c r="G782" s="129"/>
      <c r="H782" s="129"/>
      <c r="I782" s="129"/>
      <c r="J782" s="129"/>
      <c r="K782" s="129"/>
      <c r="L782" s="129"/>
      <c r="M782" s="129"/>
      <c r="N782" s="129"/>
      <c r="O782" s="129"/>
      <c r="P782" s="129"/>
      <c r="Q782" s="129"/>
      <c r="R782" s="129"/>
      <c r="S782" s="129"/>
      <c r="T782" s="129"/>
      <c r="U782" s="129"/>
      <c r="V782" s="129"/>
      <c r="W782" s="129"/>
      <c r="X782" s="129"/>
      <c r="Y782" s="129"/>
      <c r="Z782" s="129"/>
    </row>
    <row r="783">
      <c r="A783" s="129"/>
      <c r="B783" s="129"/>
      <c r="C783" s="147"/>
      <c r="D783" s="129"/>
      <c r="E783" s="129"/>
      <c r="F783" s="129"/>
      <c r="G783" s="129"/>
      <c r="H783" s="129"/>
      <c r="I783" s="129"/>
      <c r="J783" s="129"/>
      <c r="K783" s="129"/>
      <c r="L783" s="129"/>
      <c r="M783" s="129"/>
      <c r="N783" s="129"/>
      <c r="O783" s="129"/>
      <c r="P783" s="129"/>
      <c r="Q783" s="129"/>
      <c r="R783" s="129"/>
      <c r="S783" s="129"/>
      <c r="T783" s="129"/>
      <c r="U783" s="129"/>
      <c r="V783" s="129"/>
      <c r="W783" s="129"/>
      <c r="X783" s="129"/>
      <c r="Y783" s="129"/>
      <c r="Z783" s="129"/>
    </row>
    <row r="784">
      <c r="A784" s="129"/>
      <c r="B784" s="129"/>
      <c r="C784" s="147"/>
      <c r="D784" s="129"/>
      <c r="E784" s="129"/>
      <c r="F784" s="129"/>
      <c r="G784" s="129"/>
      <c r="H784" s="129"/>
      <c r="I784" s="129"/>
      <c r="J784" s="129"/>
      <c r="K784" s="129"/>
      <c r="L784" s="129"/>
      <c r="M784" s="129"/>
      <c r="N784" s="129"/>
      <c r="O784" s="129"/>
      <c r="P784" s="129"/>
      <c r="Q784" s="129"/>
      <c r="R784" s="129"/>
      <c r="S784" s="129"/>
      <c r="T784" s="129"/>
      <c r="U784" s="129"/>
      <c r="V784" s="129"/>
      <c r="W784" s="129"/>
      <c r="X784" s="129"/>
      <c r="Y784" s="129"/>
      <c r="Z784" s="129"/>
    </row>
    <row r="785">
      <c r="A785" s="129"/>
      <c r="B785" s="129"/>
      <c r="C785" s="147"/>
      <c r="D785" s="129"/>
      <c r="E785" s="129"/>
      <c r="F785" s="129"/>
      <c r="G785" s="129"/>
      <c r="H785" s="129"/>
      <c r="I785" s="129"/>
      <c r="J785" s="129"/>
      <c r="K785" s="129"/>
      <c r="L785" s="129"/>
      <c r="M785" s="129"/>
      <c r="N785" s="129"/>
      <c r="O785" s="129"/>
      <c r="P785" s="129"/>
      <c r="Q785" s="129"/>
      <c r="R785" s="129"/>
      <c r="S785" s="129"/>
      <c r="T785" s="129"/>
      <c r="U785" s="129"/>
      <c r="V785" s="129"/>
      <c r="W785" s="129"/>
      <c r="X785" s="129"/>
      <c r="Y785" s="129"/>
      <c r="Z785" s="129"/>
    </row>
    <row r="786">
      <c r="A786" s="129"/>
      <c r="B786" s="129"/>
      <c r="C786" s="147"/>
      <c r="D786" s="129"/>
      <c r="E786" s="129"/>
      <c r="F786" s="129"/>
      <c r="G786" s="129"/>
      <c r="H786" s="129"/>
      <c r="I786" s="129"/>
      <c r="J786" s="129"/>
      <c r="K786" s="129"/>
      <c r="L786" s="129"/>
      <c r="M786" s="129"/>
      <c r="N786" s="129"/>
      <c r="O786" s="129"/>
      <c r="P786" s="129"/>
      <c r="Q786" s="129"/>
      <c r="R786" s="129"/>
      <c r="S786" s="129"/>
      <c r="T786" s="129"/>
      <c r="U786" s="129"/>
      <c r="V786" s="129"/>
      <c r="W786" s="129"/>
      <c r="X786" s="129"/>
      <c r="Y786" s="129"/>
      <c r="Z786" s="129"/>
    </row>
    <row r="787">
      <c r="A787" s="129"/>
      <c r="B787" s="129"/>
      <c r="C787" s="147"/>
      <c r="D787" s="129"/>
      <c r="E787" s="129"/>
      <c r="F787" s="129"/>
      <c r="G787" s="129"/>
      <c r="H787" s="129"/>
      <c r="I787" s="129"/>
      <c r="J787" s="129"/>
      <c r="K787" s="129"/>
      <c r="L787" s="129"/>
      <c r="M787" s="129"/>
      <c r="N787" s="129"/>
      <c r="O787" s="129"/>
      <c r="P787" s="129"/>
      <c r="Q787" s="129"/>
      <c r="R787" s="129"/>
      <c r="S787" s="129"/>
      <c r="T787" s="129"/>
      <c r="U787" s="129"/>
      <c r="V787" s="129"/>
      <c r="W787" s="129"/>
      <c r="X787" s="129"/>
      <c r="Y787" s="129"/>
      <c r="Z787" s="129"/>
    </row>
    <row r="788">
      <c r="A788" s="129"/>
      <c r="B788" s="129"/>
      <c r="C788" s="147"/>
      <c r="D788" s="129"/>
      <c r="E788" s="129"/>
      <c r="F788" s="129"/>
      <c r="G788" s="129"/>
      <c r="H788" s="129"/>
      <c r="I788" s="129"/>
      <c r="J788" s="129"/>
      <c r="K788" s="129"/>
      <c r="L788" s="129"/>
      <c r="M788" s="129"/>
      <c r="N788" s="129"/>
      <c r="O788" s="129"/>
      <c r="P788" s="129"/>
      <c r="Q788" s="129"/>
      <c r="R788" s="129"/>
      <c r="S788" s="129"/>
      <c r="T788" s="129"/>
      <c r="U788" s="129"/>
      <c r="V788" s="129"/>
      <c r="W788" s="129"/>
      <c r="X788" s="129"/>
      <c r="Y788" s="129"/>
      <c r="Z788" s="129"/>
    </row>
    <row r="789">
      <c r="A789" s="129"/>
      <c r="B789" s="129"/>
      <c r="C789" s="147"/>
      <c r="D789" s="129"/>
      <c r="E789" s="129"/>
      <c r="F789" s="129"/>
      <c r="G789" s="129"/>
      <c r="H789" s="129"/>
      <c r="I789" s="129"/>
      <c r="J789" s="129"/>
      <c r="K789" s="129"/>
      <c r="L789" s="129"/>
      <c r="M789" s="129"/>
      <c r="N789" s="129"/>
      <c r="O789" s="129"/>
      <c r="P789" s="129"/>
      <c r="Q789" s="129"/>
      <c r="R789" s="129"/>
      <c r="S789" s="129"/>
      <c r="T789" s="129"/>
      <c r="U789" s="129"/>
      <c r="V789" s="129"/>
      <c r="W789" s="129"/>
      <c r="X789" s="129"/>
      <c r="Y789" s="129"/>
      <c r="Z789" s="129"/>
    </row>
    <row r="790">
      <c r="A790" s="129"/>
      <c r="B790" s="129"/>
      <c r="C790" s="147"/>
      <c r="D790" s="129"/>
      <c r="E790" s="129"/>
      <c r="F790" s="129"/>
      <c r="G790" s="129"/>
      <c r="H790" s="129"/>
      <c r="I790" s="129"/>
      <c r="J790" s="129"/>
      <c r="K790" s="129"/>
      <c r="L790" s="129"/>
      <c r="M790" s="129"/>
      <c r="N790" s="129"/>
      <c r="O790" s="129"/>
      <c r="P790" s="129"/>
      <c r="Q790" s="129"/>
      <c r="R790" s="129"/>
      <c r="S790" s="129"/>
      <c r="T790" s="129"/>
      <c r="U790" s="129"/>
      <c r="V790" s="129"/>
      <c r="W790" s="129"/>
      <c r="X790" s="129"/>
      <c r="Y790" s="129"/>
      <c r="Z790" s="129"/>
    </row>
    <row r="791">
      <c r="A791" s="129"/>
      <c r="B791" s="129"/>
      <c r="C791" s="147"/>
      <c r="D791" s="129"/>
      <c r="E791" s="129"/>
      <c r="F791" s="129"/>
      <c r="G791" s="129"/>
      <c r="H791" s="129"/>
      <c r="I791" s="129"/>
      <c r="J791" s="129"/>
      <c r="K791" s="129"/>
      <c r="L791" s="129"/>
      <c r="M791" s="129"/>
      <c r="N791" s="129"/>
      <c r="O791" s="129"/>
      <c r="P791" s="129"/>
      <c r="Q791" s="129"/>
      <c r="R791" s="129"/>
      <c r="S791" s="129"/>
      <c r="T791" s="129"/>
      <c r="U791" s="129"/>
      <c r="V791" s="129"/>
      <c r="W791" s="129"/>
      <c r="X791" s="129"/>
      <c r="Y791" s="129"/>
      <c r="Z791" s="129"/>
    </row>
    <row r="792">
      <c r="A792" s="129"/>
      <c r="B792" s="129"/>
      <c r="C792" s="147"/>
      <c r="D792" s="129"/>
      <c r="E792" s="129"/>
      <c r="F792" s="129"/>
      <c r="G792" s="129"/>
      <c r="H792" s="129"/>
      <c r="I792" s="129"/>
      <c r="J792" s="129"/>
      <c r="K792" s="129"/>
      <c r="L792" s="129"/>
      <c r="M792" s="129"/>
      <c r="N792" s="129"/>
      <c r="O792" s="129"/>
      <c r="P792" s="129"/>
      <c r="Q792" s="129"/>
      <c r="R792" s="129"/>
      <c r="S792" s="129"/>
      <c r="T792" s="129"/>
      <c r="U792" s="129"/>
      <c r="V792" s="129"/>
      <c r="W792" s="129"/>
      <c r="X792" s="129"/>
      <c r="Y792" s="129"/>
      <c r="Z792" s="129"/>
    </row>
    <row r="793">
      <c r="A793" s="129"/>
      <c r="B793" s="129"/>
      <c r="C793" s="147"/>
      <c r="D793" s="129"/>
      <c r="E793" s="129"/>
      <c r="F793" s="129"/>
      <c r="G793" s="129"/>
      <c r="H793" s="129"/>
      <c r="I793" s="129"/>
      <c r="J793" s="129"/>
      <c r="K793" s="129"/>
      <c r="L793" s="129"/>
      <c r="M793" s="129"/>
      <c r="N793" s="129"/>
      <c r="O793" s="129"/>
      <c r="P793" s="129"/>
      <c r="Q793" s="129"/>
      <c r="R793" s="129"/>
      <c r="S793" s="129"/>
      <c r="T793" s="129"/>
      <c r="U793" s="129"/>
      <c r="V793" s="129"/>
      <c r="W793" s="129"/>
      <c r="X793" s="129"/>
      <c r="Y793" s="129"/>
      <c r="Z793" s="129"/>
    </row>
    <row r="794">
      <c r="A794" s="129"/>
      <c r="B794" s="129"/>
      <c r="C794" s="147"/>
      <c r="D794" s="129"/>
      <c r="E794" s="129"/>
      <c r="F794" s="129"/>
      <c r="G794" s="129"/>
      <c r="H794" s="129"/>
      <c r="I794" s="129"/>
      <c r="J794" s="129"/>
      <c r="K794" s="129"/>
      <c r="L794" s="129"/>
      <c r="M794" s="129"/>
      <c r="N794" s="129"/>
      <c r="O794" s="129"/>
      <c r="P794" s="129"/>
      <c r="Q794" s="129"/>
      <c r="R794" s="129"/>
      <c r="S794" s="129"/>
      <c r="T794" s="129"/>
      <c r="U794" s="129"/>
      <c r="V794" s="129"/>
      <c r="W794" s="129"/>
      <c r="X794" s="129"/>
      <c r="Y794" s="129"/>
      <c r="Z794" s="129"/>
    </row>
    <row r="795">
      <c r="A795" s="129"/>
      <c r="B795" s="129"/>
      <c r="C795" s="147"/>
      <c r="D795" s="129"/>
      <c r="E795" s="129"/>
      <c r="F795" s="129"/>
      <c r="G795" s="129"/>
      <c r="H795" s="129"/>
      <c r="I795" s="129"/>
      <c r="J795" s="129"/>
      <c r="K795" s="129"/>
      <c r="L795" s="129"/>
      <c r="M795" s="129"/>
      <c r="N795" s="129"/>
      <c r="O795" s="129"/>
      <c r="P795" s="129"/>
      <c r="Q795" s="129"/>
      <c r="R795" s="129"/>
      <c r="S795" s="129"/>
      <c r="T795" s="129"/>
      <c r="U795" s="129"/>
      <c r="V795" s="129"/>
      <c r="W795" s="129"/>
      <c r="X795" s="129"/>
      <c r="Y795" s="129"/>
      <c r="Z795" s="129"/>
    </row>
    <row r="796">
      <c r="A796" s="129"/>
      <c r="B796" s="129"/>
      <c r="C796" s="147"/>
      <c r="D796" s="129"/>
      <c r="E796" s="129"/>
      <c r="F796" s="129"/>
      <c r="G796" s="129"/>
      <c r="H796" s="129"/>
      <c r="I796" s="129"/>
      <c r="J796" s="129"/>
      <c r="K796" s="129"/>
      <c r="L796" s="129"/>
      <c r="M796" s="129"/>
      <c r="N796" s="129"/>
      <c r="O796" s="129"/>
      <c r="P796" s="129"/>
      <c r="Q796" s="129"/>
      <c r="R796" s="129"/>
      <c r="S796" s="129"/>
      <c r="T796" s="129"/>
      <c r="U796" s="129"/>
      <c r="V796" s="129"/>
      <c r="W796" s="129"/>
      <c r="X796" s="129"/>
      <c r="Y796" s="129"/>
      <c r="Z796" s="129"/>
    </row>
    <row r="797">
      <c r="A797" s="129"/>
      <c r="B797" s="129"/>
      <c r="C797" s="147"/>
      <c r="D797" s="129"/>
      <c r="E797" s="129"/>
      <c r="F797" s="129"/>
      <c r="G797" s="129"/>
      <c r="H797" s="129"/>
      <c r="I797" s="129"/>
      <c r="J797" s="129"/>
      <c r="K797" s="129"/>
      <c r="L797" s="129"/>
      <c r="M797" s="129"/>
      <c r="N797" s="129"/>
      <c r="O797" s="129"/>
      <c r="P797" s="129"/>
      <c r="Q797" s="129"/>
      <c r="R797" s="129"/>
      <c r="S797" s="129"/>
      <c r="T797" s="129"/>
      <c r="U797" s="129"/>
      <c r="V797" s="129"/>
      <c r="W797" s="129"/>
      <c r="X797" s="129"/>
      <c r="Y797" s="129"/>
      <c r="Z797" s="129"/>
    </row>
    <row r="798">
      <c r="A798" s="129"/>
      <c r="B798" s="129"/>
      <c r="C798" s="147"/>
      <c r="D798" s="129"/>
      <c r="E798" s="129"/>
      <c r="F798" s="129"/>
      <c r="G798" s="129"/>
      <c r="H798" s="129"/>
      <c r="I798" s="129"/>
      <c r="J798" s="129"/>
      <c r="K798" s="129"/>
      <c r="L798" s="129"/>
      <c r="M798" s="129"/>
      <c r="N798" s="129"/>
      <c r="O798" s="129"/>
      <c r="P798" s="129"/>
      <c r="Q798" s="129"/>
      <c r="R798" s="129"/>
      <c r="S798" s="129"/>
      <c r="T798" s="129"/>
      <c r="U798" s="129"/>
      <c r="V798" s="129"/>
      <c r="W798" s="129"/>
      <c r="X798" s="129"/>
      <c r="Y798" s="129"/>
      <c r="Z798" s="129"/>
    </row>
    <row r="799">
      <c r="A799" s="129"/>
      <c r="B799" s="129"/>
      <c r="C799" s="147"/>
      <c r="D799" s="129"/>
      <c r="E799" s="129"/>
      <c r="F799" s="129"/>
      <c r="G799" s="129"/>
      <c r="H799" s="129"/>
      <c r="I799" s="129"/>
      <c r="J799" s="129"/>
      <c r="K799" s="129"/>
      <c r="L799" s="129"/>
      <c r="M799" s="129"/>
      <c r="N799" s="129"/>
      <c r="O799" s="129"/>
      <c r="P799" s="129"/>
      <c r="Q799" s="129"/>
      <c r="R799" s="129"/>
      <c r="S799" s="129"/>
      <c r="T799" s="129"/>
      <c r="U799" s="129"/>
      <c r="V799" s="129"/>
      <c r="W799" s="129"/>
      <c r="X799" s="129"/>
      <c r="Y799" s="129"/>
      <c r="Z799" s="129"/>
    </row>
    <row r="800">
      <c r="A800" s="129"/>
      <c r="B800" s="129"/>
      <c r="C800" s="147"/>
      <c r="D800" s="129"/>
      <c r="E800" s="129"/>
      <c r="F800" s="129"/>
      <c r="G800" s="129"/>
      <c r="H800" s="129"/>
      <c r="I800" s="129"/>
      <c r="J800" s="129"/>
      <c r="K800" s="129"/>
      <c r="L800" s="129"/>
      <c r="M800" s="129"/>
      <c r="N800" s="129"/>
      <c r="O800" s="129"/>
      <c r="P800" s="129"/>
      <c r="Q800" s="129"/>
      <c r="R800" s="129"/>
      <c r="S800" s="129"/>
      <c r="T800" s="129"/>
      <c r="U800" s="129"/>
      <c r="V800" s="129"/>
      <c r="W800" s="129"/>
      <c r="X800" s="129"/>
      <c r="Y800" s="129"/>
      <c r="Z800" s="129"/>
    </row>
    <row r="801">
      <c r="A801" s="129"/>
      <c r="B801" s="129"/>
      <c r="C801" s="147"/>
      <c r="D801" s="129"/>
      <c r="E801" s="129"/>
      <c r="F801" s="129"/>
      <c r="G801" s="129"/>
      <c r="H801" s="129"/>
      <c r="I801" s="129"/>
      <c r="J801" s="129"/>
      <c r="K801" s="129"/>
      <c r="L801" s="129"/>
      <c r="M801" s="129"/>
      <c r="N801" s="129"/>
      <c r="O801" s="129"/>
      <c r="P801" s="129"/>
      <c r="Q801" s="129"/>
      <c r="R801" s="129"/>
      <c r="S801" s="129"/>
      <c r="T801" s="129"/>
      <c r="U801" s="129"/>
      <c r="V801" s="129"/>
      <c r="W801" s="129"/>
      <c r="X801" s="129"/>
      <c r="Y801" s="129"/>
      <c r="Z801" s="129"/>
    </row>
    <row r="802">
      <c r="A802" s="129"/>
      <c r="B802" s="129"/>
      <c r="C802" s="147"/>
      <c r="D802" s="129"/>
      <c r="E802" s="129"/>
      <c r="F802" s="129"/>
      <c r="G802" s="129"/>
      <c r="H802" s="129"/>
      <c r="I802" s="129"/>
      <c r="J802" s="129"/>
      <c r="K802" s="129"/>
      <c r="L802" s="129"/>
      <c r="M802" s="129"/>
      <c r="N802" s="129"/>
      <c r="O802" s="129"/>
      <c r="P802" s="129"/>
      <c r="Q802" s="129"/>
      <c r="R802" s="129"/>
      <c r="S802" s="129"/>
      <c r="T802" s="129"/>
      <c r="U802" s="129"/>
      <c r="V802" s="129"/>
      <c r="W802" s="129"/>
      <c r="X802" s="129"/>
      <c r="Y802" s="129"/>
      <c r="Z802" s="129"/>
    </row>
    <row r="803">
      <c r="A803" s="129"/>
      <c r="B803" s="129"/>
      <c r="C803" s="147"/>
      <c r="D803" s="129"/>
      <c r="E803" s="129"/>
      <c r="F803" s="129"/>
      <c r="G803" s="129"/>
      <c r="H803" s="129"/>
      <c r="I803" s="129"/>
      <c r="J803" s="129"/>
      <c r="K803" s="129"/>
      <c r="L803" s="129"/>
      <c r="M803" s="129"/>
      <c r="N803" s="129"/>
      <c r="O803" s="129"/>
      <c r="P803" s="129"/>
      <c r="Q803" s="129"/>
      <c r="R803" s="129"/>
      <c r="S803" s="129"/>
      <c r="T803" s="129"/>
      <c r="U803" s="129"/>
      <c r="V803" s="129"/>
      <c r="W803" s="129"/>
      <c r="X803" s="129"/>
      <c r="Y803" s="129"/>
      <c r="Z803" s="129"/>
    </row>
    <row r="804">
      <c r="A804" s="129"/>
      <c r="B804" s="129"/>
      <c r="C804" s="147"/>
      <c r="D804" s="129"/>
      <c r="E804" s="129"/>
      <c r="F804" s="129"/>
      <c r="G804" s="129"/>
      <c r="H804" s="129"/>
      <c r="I804" s="129"/>
      <c r="J804" s="129"/>
      <c r="K804" s="129"/>
      <c r="L804" s="129"/>
      <c r="M804" s="129"/>
      <c r="N804" s="129"/>
      <c r="O804" s="129"/>
      <c r="P804" s="129"/>
      <c r="Q804" s="129"/>
      <c r="R804" s="129"/>
      <c r="S804" s="129"/>
      <c r="T804" s="129"/>
      <c r="U804" s="129"/>
      <c r="V804" s="129"/>
      <c r="W804" s="129"/>
      <c r="X804" s="129"/>
      <c r="Y804" s="129"/>
      <c r="Z804" s="129"/>
    </row>
    <row r="805">
      <c r="A805" s="129"/>
      <c r="B805" s="129"/>
      <c r="C805" s="147"/>
      <c r="D805" s="129"/>
      <c r="E805" s="129"/>
      <c r="F805" s="129"/>
      <c r="G805" s="129"/>
      <c r="H805" s="129"/>
      <c r="I805" s="129"/>
      <c r="J805" s="129"/>
      <c r="K805" s="129"/>
      <c r="L805" s="129"/>
      <c r="M805" s="129"/>
      <c r="N805" s="129"/>
      <c r="O805" s="129"/>
      <c r="P805" s="129"/>
      <c r="Q805" s="129"/>
      <c r="R805" s="129"/>
      <c r="S805" s="129"/>
      <c r="T805" s="129"/>
      <c r="U805" s="129"/>
      <c r="V805" s="129"/>
      <c r="W805" s="129"/>
      <c r="X805" s="129"/>
      <c r="Y805" s="129"/>
      <c r="Z805" s="129"/>
    </row>
    <row r="806">
      <c r="A806" s="129"/>
      <c r="B806" s="129"/>
      <c r="C806" s="147"/>
      <c r="D806" s="129"/>
      <c r="E806" s="129"/>
      <c r="F806" s="129"/>
      <c r="G806" s="129"/>
      <c r="H806" s="129"/>
      <c r="I806" s="129"/>
      <c r="J806" s="129"/>
      <c r="K806" s="129"/>
      <c r="L806" s="129"/>
      <c r="M806" s="129"/>
      <c r="N806" s="129"/>
      <c r="O806" s="129"/>
      <c r="P806" s="129"/>
      <c r="Q806" s="129"/>
      <c r="R806" s="129"/>
      <c r="S806" s="129"/>
      <c r="T806" s="129"/>
      <c r="U806" s="129"/>
      <c r="V806" s="129"/>
      <c r="W806" s="129"/>
      <c r="X806" s="129"/>
      <c r="Y806" s="129"/>
      <c r="Z806" s="129"/>
    </row>
    <row r="807">
      <c r="A807" s="129"/>
      <c r="B807" s="129"/>
      <c r="C807" s="147"/>
      <c r="D807" s="129"/>
      <c r="E807" s="129"/>
      <c r="F807" s="129"/>
      <c r="G807" s="129"/>
      <c r="H807" s="129"/>
      <c r="I807" s="129"/>
      <c r="J807" s="129"/>
      <c r="K807" s="129"/>
      <c r="L807" s="129"/>
      <c r="M807" s="129"/>
      <c r="N807" s="129"/>
      <c r="O807" s="129"/>
      <c r="P807" s="129"/>
      <c r="Q807" s="129"/>
      <c r="R807" s="129"/>
      <c r="S807" s="129"/>
      <c r="T807" s="129"/>
      <c r="U807" s="129"/>
      <c r="V807" s="129"/>
      <c r="W807" s="129"/>
      <c r="X807" s="129"/>
      <c r="Y807" s="129"/>
      <c r="Z807" s="129"/>
    </row>
    <row r="808">
      <c r="A808" s="129"/>
      <c r="B808" s="129"/>
      <c r="C808" s="147"/>
      <c r="D808" s="129"/>
      <c r="E808" s="129"/>
      <c r="F808" s="129"/>
      <c r="G808" s="129"/>
      <c r="H808" s="129"/>
      <c r="I808" s="129"/>
      <c r="J808" s="129"/>
      <c r="K808" s="129"/>
      <c r="L808" s="129"/>
      <c r="M808" s="129"/>
      <c r="N808" s="129"/>
      <c r="O808" s="129"/>
      <c r="P808" s="129"/>
      <c r="Q808" s="129"/>
      <c r="R808" s="129"/>
      <c r="S808" s="129"/>
      <c r="T808" s="129"/>
      <c r="U808" s="129"/>
      <c r="V808" s="129"/>
      <c r="W808" s="129"/>
      <c r="X808" s="129"/>
      <c r="Y808" s="129"/>
      <c r="Z808" s="129"/>
    </row>
    <row r="809">
      <c r="A809" s="129"/>
      <c r="B809" s="129"/>
      <c r="C809" s="147"/>
      <c r="D809" s="129"/>
      <c r="E809" s="129"/>
      <c r="F809" s="129"/>
      <c r="G809" s="129"/>
      <c r="H809" s="129"/>
      <c r="I809" s="129"/>
      <c r="J809" s="129"/>
      <c r="K809" s="129"/>
      <c r="L809" s="129"/>
      <c r="M809" s="129"/>
      <c r="N809" s="129"/>
      <c r="O809" s="129"/>
      <c r="P809" s="129"/>
      <c r="Q809" s="129"/>
      <c r="R809" s="129"/>
      <c r="S809" s="129"/>
      <c r="T809" s="129"/>
      <c r="U809" s="129"/>
      <c r="V809" s="129"/>
      <c r="W809" s="129"/>
      <c r="X809" s="129"/>
      <c r="Y809" s="129"/>
      <c r="Z809" s="129"/>
    </row>
    <row r="810">
      <c r="A810" s="129"/>
      <c r="B810" s="129"/>
      <c r="C810" s="147"/>
      <c r="D810" s="129"/>
      <c r="E810" s="129"/>
      <c r="F810" s="129"/>
      <c r="G810" s="129"/>
      <c r="H810" s="129"/>
      <c r="I810" s="129"/>
      <c r="J810" s="129"/>
      <c r="K810" s="129"/>
      <c r="L810" s="129"/>
      <c r="M810" s="129"/>
      <c r="N810" s="129"/>
      <c r="O810" s="129"/>
      <c r="P810" s="129"/>
      <c r="Q810" s="129"/>
      <c r="R810" s="129"/>
      <c r="S810" s="129"/>
      <c r="T810" s="129"/>
      <c r="U810" s="129"/>
      <c r="V810" s="129"/>
      <c r="W810" s="129"/>
      <c r="X810" s="129"/>
      <c r="Y810" s="129"/>
      <c r="Z810" s="129"/>
    </row>
    <row r="811">
      <c r="A811" s="129"/>
      <c r="B811" s="129"/>
      <c r="C811" s="147"/>
      <c r="D811" s="129"/>
      <c r="E811" s="129"/>
      <c r="F811" s="129"/>
      <c r="G811" s="129"/>
      <c r="H811" s="129"/>
      <c r="I811" s="129"/>
      <c r="J811" s="129"/>
      <c r="K811" s="129"/>
      <c r="L811" s="129"/>
      <c r="M811" s="129"/>
      <c r="N811" s="129"/>
      <c r="O811" s="129"/>
      <c r="P811" s="129"/>
      <c r="Q811" s="129"/>
      <c r="R811" s="129"/>
      <c r="S811" s="129"/>
      <c r="T811" s="129"/>
      <c r="U811" s="129"/>
      <c r="V811" s="129"/>
      <c r="W811" s="129"/>
      <c r="X811" s="129"/>
      <c r="Y811" s="129"/>
      <c r="Z811" s="129"/>
    </row>
    <row r="812">
      <c r="A812" s="129"/>
      <c r="B812" s="129"/>
      <c r="C812" s="147"/>
      <c r="D812" s="129"/>
      <c r="E812" s="129"/>
      <c r="F812" s="129"/>
      <c r="G812" s="129"/>
      <c r="H812" s="129"/>
      <c r="I812" s="129"/>
      <c r="J812" s="129"/>
      <c r="K812" s="129"/>
      <c r="L812" s="129"/>
      <c r="M812" s="129"/>
      <c r="N812" s="129"/>
      <c r="O812" s="129"/>
      <c r="P812" s="129"/>
      <c r="Q812" s="129"/>
      <c r="R812" s="129"/>
      <c r="S812" s="129"/>
      <c r="T812" s="129"/>
      <c r="U812" s="129"/>
      <c r="V812" s="129"/>
      <c r="W812" s="129"/>
      <c r="X812" s="129"/>
      <c r="Y812" s="129"/>
      <c r="Z812" s="129"/>
    </row>
    <row r="813">
      <c r="A813" s="129"/>
      <c r="B813" s="129"/>
      <c r="C813" s="147"/>
      <c r="D813" s="129"/>
      <c r="E813" s="129"/>
      <c r="F813" s="129"/>
      <c r="G813" s="129"/>
      <c r="H813" s="129"/>
      <c r="I813" s="129"/>
      <c r="J813" s="129"/>
      <c r="K813" s="129"/>
      <c r="L813" s="129"/>
      <c r="M813" s="129"/>
      <c r="N813" s="129"/>
      <c r="O813" s="129"/>
      <c r="P813" s="129"/>
      <c r="Q813" s="129"/>
      <c r="R813" s="129"/>
      <c r="S813" s="129"/>
      <c r="T813" s="129"/>
      <c r="U813" s="129"/>
      <c r="V813" s="129"/>
      <c r="W813" s="129"/>
      <c r="X813" s="129"/>
      <c r="Y813" s="129"/>
      <c r="Z813" s="129"/>
    </row>
    <row r="814">
      <c r="A814" s="129"/>
      <c r="B814" s="129"/>
      <c r="C814" s="147"/>
      <c r="D814" s="129"/>
      <c r="E814" s="129"/>
      <c r="F814" s="129"/>
      <c r="G814" s="129"/>
      <c r="H814" s="129"/>
      <c r="I814" s="129"/>
      <c r="J814" s="129"/>
      <c r="K814" s="129"/>
      <c r="L814" s="129"/>
      <c r="M814" s="129"/>
      <c r="N814" s="129"/>
      <c r="O814" s="129"/>
      <c r="P814" s="129"/>
      <c r="Q814" s="129"/>
      <c r="R814" s="129"/>
      <c r="S814" s="129"/>
      <c r="T814" s="129"/>
      <c r="U814" s="129"/>
      <c r="V814" s="129"/>
      <c r="W814" s="129"/>
      <c r="X814" s="129"/>
      <c r="Y814" s="129"/>
      <c r="Z814" s="129"/>
    </row>
    <row r="815">
      <c r="A815" s="129"/>
      <c r="B815" s="129"/>
      <c r="C815" s="147"/>
      <c r="D815" s="129"/>
      <c r="E815" s="129"/>
      <c r="F815" s="129"/>
      <c r="G815" s="129"/>
      <c r="H815" s="129"/>
      <c r="I815" s="129"/>
      <c r="J815" s="129"/>
      <c r="K815" s="129"/>
      <c r="L815" s="129"/>
      <c r="M815" s="129"/>
      <c r="N815" s="129"/>
      <c r="O815" s="129"/>
      <c r="P815" s="129"/>
      <c r="Q815" s="129"/>
      <c r="R815" s="129"/>
      <c r="S815" s="129"/>
      <c r="T815" s="129"/>
      <c r="U815" s="129"/>
      <c r="V815" s="129"/>
      <c r="W815" s="129"/>
      <c r="X815" s="129"/>
      <c r="Y815" s="129"/>
      <c r="Z815" s="129"/>
    </row>
    <row r="816">
      <c r="A816" s="129"/>
      <c r="B816" s="129"/>
      <c r="C816" s="147"/>
      <c r="D816" s="129"/>
      <c r="E816" s="129"/>
      <c r="F816" s="129"/>
      <c r="G816" s="129"/>
      <c r="H816" s="129"/>
      <c r="I816" s="129"/>
      <c r="J816" s="129"/>
      <c r="K816" s="129"/>
      <c r="L816" s="129"/>
      <c r="M816" s="129"/>
      <c r="N816" s="129"/>
      <c r="O816" s="129"/>
      <c r="P816" s="129"/>
      <c r="Q816" s="129"/>
      <c r="R816" s="129"/>
      <c r="S816" s="129"/>
      <c r="T816" s="129"/>
      <c r="U816" s="129"/>
      <c r="V816" s="129"/>
      <c r="W816" s="129"/>
      <c r="X816" s="129"/>
      <c r="Y816" s="129"/>
      <c r="Z816" s="129"/>
    </row>
    <row r="817">
      <c r="A817" s="129"/>
      <c r="B817" s="129"/>
      <c r="C817" s="147"/>
      <c r="D817" s="129"/>
      <c r="E817" s="129"/>
      <c r="F817" s="129"/>
      <c r="G817" s="129"/>
      <c r="H817" s="129"/>
      <c r="I817" s="129"/>
      <c r="J817" s="129"/>
      <c r="K817" s="129"/>
      <c r="L817" s="129"/>
      <c r="M817" s="129"/>
      <c r="N817" s="129"/>
      <c r="O817" s="129"/>
      <c r="P817" s="129"/>
      <c r="Q817" s="129"/>
      <c r="R817" s="129"/>
      <c r="S817" s="129"/>
      <c r="T817" s="129"/>
      <c r="U817" s="129"/>
      <c r="V817" s="129"/>
      <c r="W817" s="129"/>
      <c r="X817" s="129"/>
      <c r="Y817" s="129"/>
      <c r="Z817" s="129"/>
    </row>
    <row r="818">
      <c r="A818" s="129"/>
      <c r="B818" s="129"/>
      <c r="C818" s="147"/>
      <c r="D818" s="129"/>
      <c r="E818" s="129"/>
      <c r="F818" s="129"/>
      <c r="G818" s="129"/>
      <c r="H818" s="129"/>
      <c r="I818" s="129"/>
      <c r="J818" s="129"/>
      <c r="K818" s="129"/>
      <c r="L818" s="129"/>
      <c r="M818" s="129"/>
      <c r="N818" s="129"/>
      <c r="O818" s="129"/>
      <c r="P818" s="129"/>
      <c r="Q818" s="129"/>
      <c r="R818" s="129"/>
      <c r="S818" s="129"/>
      <c r="T818" s="129"/>
      <c r="U818" s="129"/>
      <c r="V818" s="129"/>
      <c r="W818" s="129"/>
      <c r="X818" s="129"/>
      <c r="Y818" s="129"/>
      <c r="Z818" s="129"/>
    </row>
    <row r="819">
      <c r="A819" s="129"/>
      <c r="B819" s="129"/>
      <c r="C819" s="147"/>
      <c r="D819" s="129"/>
      <c r="E819" s="129"/>
      <c r="F819" s="129"/>
      <c r="G819" s="129"/>
      <c r="H819" s="129"/>
      <c r="I819" s="129"/>
      <c r="J819" s="129"/>
      <c r="K819" s="129"/>
      <c r="L819" s="129"/>
      <c r="M819" s="129"/>
      <c r="N819" s="129"/>
      <c r="O819" s="129"/>
      <c r="P819" s="129"/>
      <c r="Q819" s="129"/>
      <c r="R819" s="129"/>
      <c r="S819" s="129"/>
      <c r="T819" s="129"/>
      <c r="U819" s="129"/>
      <c r="V819" s="129"/>
      <c r="W819" s="129"/>
      <c r="X819" s="129"/>
      <c r="Y819" s="129"/>
      <c r="Z819" s="129"/>
    </row>
    <row r="820">
      <c r="A820" s="129"/>
      <c r="B820" s="129"/>
      <c r="C820" s="147"/>
      <c r="D820" s="129"/>
      <c r="E820" s="129"/>
      <c r="F820" s="129"/>
      <c r="G820" s="129"/>
      <c r="H820" s="129"/>
      <c r="I820" s="129"/>
      <c r="J820" s="129"/>
      <c r="K820" s="129"/>
      <c r="L820" s="129"/>
      <c r="M820" s="129"/>
      <c r="N820" s="129"/>
      <c r="O820" s="129"/>
      <c r="P820" s="129"/>
      <c r="Q820" s="129"/>
      <c r="R820" s="129"/>
      <c r="S820" s="129"/>
      <c r="T820" s="129"/>
      <c r="U820" s="129"/>
      <c r="V820" s="129"/>
      <c r="W820" s="129"/>
      <c r="X820" s="129"/>
      <c r="Y820" s="129"/>
      <c r="Z820" s="129"/>
    </row>
    <row r="821">
      <c r="A821" s="129"/>
      <c r="B821" s="129"/>
      <c r="C821" s="147"/>
      <c r="D821" s="129"/>
      <c r="E821" s="129"/>
      <c r="F821" s="129"/>
      <c r="G821" s="129"/>
      <c r="H821" s="129"/>
      <c r="I821" s="129"/>
      <c r="J821" s="129"/>
      <c r="K821" s="129"/>
      <c r="L821" s="129"/>
      <c r="M821" s="129"/>
      <c r="N821" s="129"/>
      <c r="O821" s="129"/>
      <c r="P821" s="129"/>
      <c r="Q821" s="129"/>
      <c r="R821" s="129"/>
      <c r="S821" s="129"/>
      <c r="T821" s="129"/>
      <c r="U821" s="129"/>
      <c r="V821" s="129"/>
      <c r="W821" s="129"/>
      <c r="X821" s="129"/>
      <c r="Y821" s="129"/>
      <c r="Z821" s="129"/>
    </row>
    <row r="822">
      <c r="A822" s="129"/>
      <c r="B822" s="129"/>
      <c r="C822" s="147"/>
      <c r="D822" s="129"/>
      <c r="E822" s="129"/>
      <c r="F822" s="129"/>
      <c r="G822" s="129"/>
      <c r="H822" s="129"/>
      <c r="I822" s="129"/>
      <c r="J822" s="129"/>
      <c r="K822" s="129"/>
      <c r="L822" s="129"/>
      <c r="M822" s="129"/>
      <c r="N822" s="129"/>
      <c r="O822" s="129"/>
      <c r="P822" s="129"/>
      <c r="Q822" s="129"/>
      <c r="R822" s="129"/>
      <c r="S822" s="129"/>
      <c r="T822" s="129"/>
      <c r="U822" s="129"/>
      <c r="V822" s="129"/>
      <c r="W822" s="129"/>
      <c r="X822" s="129"/>
      <c r="Y822" s="129"/>
      <c r="Z822" s="129"/>
    </row>
    <row r="823">
      <c r="A823" s="129"/>
      <c r="B823" s="129"/>
      <c r="C823" s="147"/>
      <c r="D823" s="129"/>
      <c r="E823" s="129"/>
      <c r="F823" s="129"/>
      <c r="G823" s="129"/>
      <c r="H823" s="129"/>
      <c r="I823" s="129"/>
      <c r="J823" s="129"/>
      <c r="K823" s="129"/>
      <c r="L823" s="129"/>
      <c r="M823" s="129"/>
      <c r="N823" s="129"/>
      <c r="O823" s="129"/>
      <c r="P823" s="129"/>
      <c r="Q823" s="129"/>
      <c r="R823" s="129"/>
      <c r="S823" s="129"/>
      <c r="T823" s="129"/>
      <c r="U823" s="129"/>
      <c r="V823" s="129"/>
      <c r="W823" s="129"/>
      <c r="X823" s="129"/>
      <c r="Y823" s="129"/>
      <c r="Z823" s="129"/>
    </row>
    <row r="824">
      <c r="A824" s="129"/>
      <c r="B824" s="129"/>
      <c r="C824" s="147"/>
      <c r="D824" s="129"/>
      <c r="E824" s="129"/>
      <c r="F824" s="129"/>
      <c r="G824" s="129"/>
      <c r="H824" s="129"/>
      <c r="I824" s="129"/>
      <c r="J824" s="129"/>
      <c r="K824" s="129"/>
      <c r="L824" s="129"/>
      <c r="M824" s="129"/>
      <c r="N824" s="129"/>
      <c r="O824" s="129"/>
      <c r="P824" s="129"/>
      <c r="Q824" s="129"/>
      <c r="R824" s="129"/>
      <c r="S824" s="129"/>
      <c r="T824" s="129"/>
      <c r="U824" s="129"/>
      <c r="V824" s="129"/>
      <c r="W824" s="129"/>
      <c r="X824" s="129"/>
      <c r="Y824" s="129"/>
      <c r="Z824" s="129"/>
    </row>
    <row r="825">
      <c r="A825" s="129"/>
      <c r="B825" s="129"/>
      <c r="C825" s="147"/>
      <c r="D825" s="129"/>
      <c r="E825" s="129"/>
      <c r="F825" s="129"/>
      <c r="G825" s="129"/>
      <c r="H825" s="129"/>
      <c r="I825" s="129"/>
      <c r="J825" s="129"/>
      <c r="K825" s="129"/>
      <c r="L825" s="129"/>
      <c r="M825" s="129"/>
      <c r="N825" s="129"/>
      <c r="O825" s="129"/>
      <c r="P825" s="129"/>
      <c r="Q825" s="129"/>
      <c r="R825" s="129"/>
      <c r="S825" s="129"/>
      <c r="T825" s="129"/>
      <c r="U825" s="129"/>
      <c r="V825" s="129"/>
      <c r="W825" s="129"/>
      <c r="X825" s="129"/>
      <c r="Y825" s="129"/>
      <c r="Z825" s="129"/>
    </row>
    <row r="826">
      <c r="A826" s="129"/>
      <c r="B826" s="129"/>
      <c r="C826" s="147"/>
      <c r="D826" s="129"/>
      <c r="E826" s="129"/>
      <c r="F826" s="129"/>
      <c r="G826" s="129"/>
      <c r="H826" s="129"/>
      <c r="I826" s="129"/>
      <c r="J826" s="129"/>
      <c r="K826" s="129"/>
      <c r="L826" s="129"/>
      <c r="M826" s="129"/>
      <c r="N826" s="129"/>
      <c r="O826" s="129"/>
      <c r="P826" s="129"/>
      <c r="Q826" s="129"/>
      <c r="R826" s="129"/>
      <c r="S826" s="129"/>
      <c r="T826" s="129"/>
      <c r="U826" s="129"/>
      <c r="V826" s="129"/>
      <c r="W826" s="129"/>
      <c r="X826" s="129"/>
      <c r="Y826" s="129"/>
      <c r="Z826" s="129"/>
    </row>
    <row r="827">
      <c r="A827" s="129"/>
      <c r="B827" s="129"/>
      <c r="C827" s="147"/>
      <c r="D827" s="129"/>
      <c r="E827" s="129"/>
      <c r="F827" s="129"/>
      <c r="G827" s="129"/>
      <c r="H827" s="129"/>
      <c r="I827" s="129"/>
      <c r="J827" s="129"/>
      <c r="K827" s="129"/>
      <c r="L827" s="129"/>
      <c r="M827" s="129"/>
      <c r="N827" s="129"/>
      <c r="O827" s="129"/>
      <c r="P827" s="129"/>
      <c r="Q827" s="129"/>
      <c r="R827" s="129"/>
      <c r="S827" s="129"/>
      <c r="T827" s="129"/>
      <c r="U827" s="129"/>
      <c r="V827" s="129"/>
      <c r="W827" s="129"/>
      <c r="X827" s="129"/>
      <c r="Y827" s="129"/>
      <c r="Z827" s="129"/>
    </row>
    <row r="828">
      <c r="A828" s="129"/>
      <c r="B828" s="129"/>
      <c r="C828" s="147"/>
      <c r="D828" s="129"/>
      <c r="E828" s="129"/>
      <c r="F828" s="129"/>
      <c r="G828" s="129"/>
      <c r="H828" s="129"/>
      <c r="I828" s="129"/>
      <c r="J828" s="129"/>
      <c r="K828" s="129"/>
      <c r="L828" s="129"/>
      <c r="M828" s="129"/>
      <c r="N828" s="129"/>
      <c r="O828" s="129"/>
      <c r="P828" s="129"/>
      <c r="Q828" s="129"/>
      <c r="R828" s="129"/>
      <c r="S828" s="129"/>
      <c r="T828" s="129"/>
      <c r="U828" s="129"/>
      <c r="V828" s="129"/>
      <c r="W828" s="129"/>
      <c r="X828" s="129"/>
      <c r="Y828" s="129"/>
      <c r="Z828" s="129"/>
    </row>
    <row r="829">
      <c r="A829" s="129"/>
      <c r="B829" s="129"/>
      <c r="C829" s="147"/>
      <c r="D829" s="129"/>
      <c r="E829" s="129"/>
      <c r="F829" s="129"/>
      <c r="G829" s="129"/>
      <c r="H829" s="129"/>
      <c r="I829" s="129"/>
      <c r="J829" s="129"/>
      <c r="K829" s="129"/>
      <c r="L829" s="129"/>
      <c r="M829" s="129"/>
      <c r="N829" s="129"/>
      <c r="O829" s="129"/>
      <c r="P829" s="129"/>
      <c r="Q829" s="129"/>
      <c r="R829" s="129"/>
      <c r="S829" s="129"/>
      <c r="T829" s="129"/>
      <c r="U829" s="129"/>
      <c r="V829" s="129"/>
      <c r="W829" s="129"/>
      <c r="X829" s="129"/>
      <c r="Y829" s="129"/>
      <c r="Z829" s="129"/>
    </row>
    <row r="830">
      <c r="A830" s="129"/>
      <c r="B830" s="129"/>
      <c r="C830" s="147"/>
      <c r="D830" s="129"/>
      <c r="E830" s="129"/>
      <c r="F830" s="129"/>
      <c r="G830" s="129"/>
      <c r="H830" s="129"/>
      <c r="I830" s="129"/>
      <c r="J830" s="129"/>
      <c r="K830" s="129"/>
      <c r="L830" s="129"/>
      <c r="M830" s="129"/>
      <c r="N830" s="129"/>
      <c r="O830" s="129"/>
      <c r="P830" s="129"/>
      <c r="Q830" s="129"/>
      <c r="R830" s="129"/>
      <c r="S830" s="129"/>
      <c r="T830" s="129"/>
      <c r="U830" s="129"/>
      <c r="V830" s="129"/>
      <c r="W830" s="129"/>
      <c r="X830" s="129"/>
      <c r="Y830" s="129"/>
      <c r="Z830" s="129"/>
    </row>
    <row r="831">
      <c r="A831" s="129"/>
      <c r="B831" s="129"/>
      <c r="C831" s="147"/>
      <c r="D831" s="129"/>
      <c r="E831" s="129"/>
      <c r="F831" s="129"/>
      <c r="G831" s="129"/>
      <c r="H831" s="129"/>
      <c r="I831" s="129"/>
      <c r="J831" s="129"/>
      <c r="K831" s="129"/>
      <c r="L831" s="129"/>
      <c r="M831" s="129"/>
      <c r="N831" s="129"/>
      <c r="O831" s="129"/>
      <c r="P831" s="129"/>
      <c r="Q831" s="129"/>
      <c r="R831" s="129"/>
      <c r="S831" s="129"/>
      <c r="T831" s="129"/>
      <c r="U831" s="129"/>
      <c r="V831" s="129"/>
      <c r="W831" s="129"/>
      <c r="X831" s="129"/>
      <c r="Y831" s="129"/>
      <c r="Z831" s="129"/>
    </row>
    <row r="832">
      <c r="A832" s="129"/>
      <c r="B832" s="129"/>
      <c r="C832" s="147"/>
      <c r="D832" s="129"/>
      <c r="E832" s="129"/>
      <c r="F832" s="129"/>
      <c r="G832" s="129"/>
      <c r="H832" s="129"/>
      <c r="I832" s="129"/>
      <c r="J832" s="129"/>
      <c r="K832" s="129"/>
      <c r="L832" s="129"/>
      <c r="M832" s="129"/>
      <c r="N832" s="129"/>
      <c r="O832" s="129"/>
      <c r="P832" s="129"/>
      <c r="Q832" s="129"/>
      <c r="R832" s="129"/>
      <c r="S832" s="129"/>
      <c r="T832" s="129"/>
      <c r="U832" s="129"/>
      <c r="V832" s="129"/>
      <c r="W832" s="129"/>
      <c r="X832" s="129"/>
      <c r="Y832" s="129"/>
      <c r="Z832" s="129"/>
    </row>
    <row r="833">
      <c r="A833" s="129"/>
      <c r="B833" s="129"/>
      <c r="C833" s="147"/>
      <c r="D833" s="129"/>
      <c r="E833" s="129"/>
      <c r="F833" s="129"/>
      <c r="G833" s="129"/>
      <c r="H833" s="129"/>
      <c r="I833" s="129"/>
      <c r="J833" s="129"/>
      <c r="K833" s="129"/>
      <c r="L833" s="129"/>
      <c r="M833" s="129"/>
      <c r="N833" s="129"/>
      <c r="O833" s="129"/>
      <c r="P833" s="129"/>
      <c r="Q833" s="129"/>
      <c r="R833" s="129"/>
      <c r="S833" s="129"/>
      <c r="T833" s="129"/>
      <c r="U833" s="129"/>
      <c r="V833" s="129"/>
      <c r="W833" s="129"/>
      <c r="X833" s="129"/>
      <c r="Y833" s="129"/>
      <c r="Z833" s="129"/>
    </row>
    <row r="834">
      <c r="A834" s="129"/>
      <c r="B834" s="129"/>
      <c r="C834" s="147"/>
      <c r="D834" s="129"/>
      <c r="E834" s="129"/>
      <c r="F834" s="129"/>
      <c r="G834" s="129"/>
      <c r="H834" s="129"/>
      <c r="I834" s="129"/>
      <c r="J834" s="129"/>
      <c r="K834" s="129"/>
      <c r="L834" s="129"/>
      <c r="M834" s="129"/>
      <c r="N834" s="129"/>
      <c r="O834" s="129"/>
      <c r="P834" s="129"/>
      <c r="Q834" s="129"/>
      <c r="R834" s="129"/>
      <c r="S834" s="129"/>
      <c r="T834" s="129"/>
      <c r="U834" s="129"/>
      <c r="V834" s="129"/>
      <c r="W834" s="129"/>
      <c r="X834" s="129"/>
      <c r="Y834" s="129"/>
      <c r="Z834" s="129"/>
    </row>
    <row r="835">
      <c r="A835" s="129"/>
      <c r="B835" s="129"/>
      <c r="C835" s="147"/>
      <c r="D835" s="129"/>
      <c r="E835" s="129"/>
      <c r="F835" s="129"/>
      <c r="G835" s="129"/>
      <c r="H835" s="129"/>
      <c r="I835" s="129"/>
      <c r="J835" s="129"/>
      <c r="K835" s="129"/>
      <c r="L835" s="129"/>
      <c r="M835" s="129"/>
      <c r="N835" s="129"/>
      <c r="O835" s="129"/>
      <c r="P835" s="129"/>
      <c r="Q835" s="129"/>
      <c r="R835" s="129"/>
      <c r="S835" s="129"/>
      <c r="T835" s="129"/>
      <c r="U835" s="129"/>
      <c r="V835" s="129"/>
      <c r="W835" s="129"/>
      <c r="X835" s="129"/>
      <c r="Y835" s="129"/>
      <c r="Z835" s="129"/>
    </row>
    <row r="836">
      <c r="A836" s="129"/>
      <c r="B836" s="129"/>
      <c r="C836" s="147"/>
      <c r="D836" s="129"/>
      <c r="E836" s="129"/>
      <c r="F836" s="129"/>
      <c r="G836" s="129"/>
      <c r="H836" s="129"/>
      <c r="I836" s="129"/>
      <c r="J836" s="129"/>
      <c r="K836" s="129"/>
      <c r="L836" s="129"/>
      <c r="M836" s="129"/>
      <c r="N836" s="129"/>
      <c r="O836" s="129"/>
      <c r="P836" s="129"/>
      <c r="Q836" s="129"/>
      <c r="R836" s="129"/>
      <c r="S836" s="129"/>
      <c r="T836" s="129"/>
      <c r="U836" s="129"/>
      <c r="V836" s="129"/>
      <c r="W836" s="129"/>
      <c r="X836" s="129"/>
      <c r="Y836" s="129"/>
      <c r="Z836" s="129"/>
    </row>
    <row r="837">
      <c r="A837" s="129"/>
      <c r="B837" s="129"/>
      <c r="C837" s="147"/>
      <c r="D837" s="129"/>
      <c r="E837" s="129"/>
      <c r="F837" s="129"/>
      <c r="G837" s="129"/>
      <c r="H837" s="129"/>
      <c r="I837" s="129"/>
      <c r="J837" s="129"/>
      <c r="K837" s="129"/>
      <c r="L837" s="129"/>
      <c r="M837" s="129"/>
      <c r="N837" s="129"/>
      <c r="O837" s="129"/>
      <c r="P837" s="129"/>
      <c r="Q837" s="129"/>
      <c r="R837" s="129"/>
      <c r="S837" s="129"/>
      <c r="T837" s="129"/>
      <c r="U837" s="129"/>
      <c r="V837" s="129"/>
      <c r="W837" s="129"/>
      <c r="X837" s="129"/>
      <c r="Y837" s="129"/>
      <c r="Z837" s="129"/>
    </row>
    <row r="838">
      <c r="A838" s="129"/>
      <c r="B838" s="129"/>
      <c r="C838" s="147"/>
      <c r="D838" s="129"/>
      <c r="E838" s="129"/>
      <c r="F838" s="129"/>
      <c r="G838" s="129"/>
      <c r="H838" s="129"/>
      <c r="I838" s="129"/>
      <c r="J838" s="129"/>
      <c r="K838" s="129"/>
      <c r="L838" s="129"/>
      <c r="M838" s="129"/>
      <c r="N838" s="129"/>
      <c r="O838" s="129"/>
      <c r="P838" s="129"/>
      <c r="Q838" s="129"/>
      <c r="R838" s="129"/>
      <c r="S838" s="129"/>
      <c r="T838" s="129"/>
      <c r="U838" s="129"/>
      <c r="V838" s="129"/>
      <c r="W838" s="129"/>
      <c r="X838" s="129"/>
      <c r="Y838" s="129"/>
      <c r="Z838" s="129"/>
    </row>
    <row r="839">
      <c r="A839" s="129"/>
      <c r="B839" s="129"/>
      <c r="C839" s="147"/>
      <c r="D839" s="129"/>
      <c r="E839" s="129"/>
      <c r="F839" s="129"/>
      <c r="G839" s="129"/>
      <c r="H839" s="129"/>
      <c r="I839" s="129"/>
      <c r="J839" s="129"/>
      <c r="K839" s="129"/>
      <c r="L839" s="129"/>
      <c r="M839" s="129"/>
      <c r="N839" s="129"/>
      <c r="O839" s="129"/>
      <c r="P839" s="129"/>
      <c r="Q839" s="129"/>
      <c r="R839" s="129"/>
      <c r="S839" s="129"/>
      <c r="T839" s="129"/>
      <c r="U839" s="129"/>
      <c r="V839" s="129"/>
      <c r="W839" s="129"/>
      <c r="X839" s="129"/>
      <c r="Y839" s="129"/>
      <c r="Z839" s="129"/>
    </row>
    <row r="840">
      <c r="A840" s="129"/>
      <c r="B840" s="129"/>
      <c r="C840" s="147"/>
      <c r="D840" s="129"/>
      <c r="E840" s="129"/>
      <c r="F840" s="129"/>
      <c r="G840" s="129"/>
      <c r="H840" s="129"/>
      <c r="I840" s="129"/>
      <c r="J840" s="129"/>
      <c r="K840" s="129"/>
      <c r="L840" s="129"/>
      <c r="M840" s="129"/>
      <c r="N840" s="129"/>
      <c r="O840" s="129"/>
      <c r="P840" s="129"/>
      <c r="Q840" s="129"/>
      <c r="R840" s="129"/>
      <c r="S840" s="129"/>
      <c r="T840" s="129"/>
      <c r="U840" s="129"/>
      <c r="V840" s="129"/>
      <c r="W840" s="129"/>
      <c r="X840" s="129"/>
      <c r="Y840" s="129"/>
      <c r="Z840" s="129"/>
    </row>
    <row r="841">
      <c r="A841" s="129"/>
      <c r="B841" s="129"/>
      <c r="C841" s="147"/>
      <c r="D841" s="129"/>
      <c r="E841" s="129"/>
      <c r="F841" s="129"/>
      <c r="G841" s="129"/>
      <c r="H841" s="129"/>
      <c r="I841" s="129"/>
      <c r="J841" s="129"/>
      <c r="K841" s="129"/>
      <c r="L841" s="129"/>
      <c r="M841" s="129"/>
      <c r="N841" s="129"/>
      <c r="O841" s="129"/>
      <c r="P841" s="129"/>
      <c r="Q841" s="129"/>
      <c r="R841" s="129"/>
      <c r="S841" s="129"/>
      <c r="T841" s="129"/>
      <c r="U841" s="129"/>
      <c r="V841" s="129"/>
      <c r="W841" s="129"/>
      <c r="X841" s="129"/>
      <c r="Y841" s="129"/>
      <c r="Z841" s="129"/>
    </row>
    <row r="842">
      <c r="A842" s="129"/>
      <c r="B842" s="129"/>
      <c r="C842" s="147"/>
      <c r="D842" s="129"/>
      <c r="E842" s="129"/>
      <c r="F842" s="129"/>
      <c r="G842" s="129"/>
      <c r="H842" s="129"/>
      <c r="I842" s="129"/>
      <c r="J842" s="129"/>
      <c r="K842" s="129"/>
      <c r="L842" s="129"/>
      <c r="M842" s="129"/>
      <c r="N842" s="129"/>
      <c r="O842" s="129"/>
      <c r="P842" s="129"/>
      <c r="Q842" s="129"/>
      <c r="R842" s="129"/>
      <c r="S842" s="129"/>
      <c r="T842" s="129"/>
      <c r="U842" s="129"/>
      <c r="V842" s="129"/>
      <c r="W842" s="129"/>
      <c r="X842" s="129"/>
      <c r="Y842" s="129"/>
      <c r="Z842" s="129"/>
    </row>
    <row r="843">
      <c r="A843" s="129"/>
      <c r="B843" s="129"/>
      <c r="C843" s="147"/>
      <c r="D843" s="129"/>
      <c r="E843" s="129"/>
      <c r="F843" s="129"/>
      <c r="G843" s="129"/>
      <c r="H843" s="129"/>
      <c r="I843" s="129"/>
      <c r="J843" s="129"/>
      <c r="K843" s="129"/>
      <c r="L843" s="129"/>
      <c r="M843" s="129"/>
      <c r="N843" s="129"/>
      <c r="O843" s="129"/>
      <c r="P843" s="129"/>
      <c r="Q843" s="129"/>
      <c r="R843" s="129"/>
      <c r="S843" s="129"/>
      <c r="T843" s="129"/>
      <c r="U843" s="129"/>
      <c r="V843" s="129"/>
      <c r="W843" s="129"/>
      <c r="X843" s="129"/>
      <c r="Y843" s="129"/>
      <c r="Z843" s="129"/>
    </row>
    <row r="844">
      <c r="A844" s="129"/>
      <c r="B844" s="129"/>
      <c r="C844" s="147"/>
      <c r="D844" s="129"/>
      <c r="E844" s="129"/>
      <c r="F844" s="129"/>
      <c r="G844" s="129"/>
      <c r="H844" s="129"/>
      <c r="I844" s="129"/>
      <c r="J844" s="129"/>
      <c r="K844" s="129"/>
      <c r="L844" s="129"/>
      <c r="M844" s="129"/>
      <c r="N844" s="129"/>
      <c r="O844" s="129"/>
      <c r="P844" s="129"/>
      <c r="Q844" s="129"/>
      <c r="R844" s="129"/>
      <c r="S844" s="129"/>
      <c r="T844" s="129"/>
      <c r="U844" s="129"/>
      <c r="V844" s="129"/>
      <c r="W844" s="129"/>
      <c r="X844" s="129"/>
      <c r="Y844" s="129"/>
      <c r="Z844" s="129"/>
    </row>
    <row r="845">
      <c r="A845" s="129"/>
      <c r="B845" s="129"/>
      <c r="C845" s="147"/>
      <c r="D845" s="129"/>
      <c r="E845" s="129"/>
      <c r="F845" s="129"/>
      <c r="G845" s="129"/>
      <c r="H845" s="129"/>
      <c r="I845" s="129"/>
      <c r="J845" s="129"/>
      <c r="K845" s="129"/>
      <c r="L845" s="129"/>
      <c r="M845" s="129"/>
      <c r="N845" s="129"/>
      <c r="O845" s="129"/>
      <c r="P845" s="129"/>
      <c r="Q845" s="129"/>
      <c r="R845" s="129"/>
      <c r="S845" s="129"/>
      <c r="T845" s="129"/>
      <c r="U845" s="129"/>
      <c r="V845" s="129"/>
      <c r="W845" s="129"/>
      <c r="X845" s="129"/>
      <c r="Y845" s="129"/>
      <c r="Z845" s="129"/>
    </row>
    <row r="846">
      <c r="A846" s="129"/>
      <c r="B846" s="129"/>
      <c r="C846" s="147"/>
      <c r="D846" s="129"/>
      <c r="E846" s="129"/>
      <c r="F846" s="129"/>
      <c r="G846" s="129"/>
      <c r="H846" s="129"/>
      <c r="I846" s="129"/>
      <c r="J846" s="129"/>
      <c r="K846" s="129"/>
      <c r="L846" s="129"/>
      <c r="M846" s="129"/>
      <c r="N846" s="129"/>
      <c r="O846" s="129"/>
      <c r="P846" s="129"/>
      <c r="Q846" s="129"/>
      <c r="R846" s="129"/>
      <c r="S846" s="129"/>
      <c r="T846" s="129"/>
      <c r="U846" s="129"/>
      <c r="V846" s="129"/>
      <c r="W846" s="129"/>
      <c r="X846" s="129"/>
      <c r="Y846" s="129"/>
      <c r="Z846" s="129"/>
    </row>
    <row r="847">
      <c r="A847" s="129"/>
      <c r="B847" s="129"/>
      <c r="C847" s="147"/>
      <c r="D847" s="129"/>
      <c r="E847" s="129"/>
      <c r="F847" s="129"/>
      <c r="G847" s="129"/>
      <c r="H847" s="129"/>
      <c r="I847" s="129"/>
      <c r="J847" s="129"/>
      <c r="K847" s="129"/>
      <c r="L847" s="129"/>
      <c r="M847" s="129"/>
      <c r="N847" s="129"/>
      <c r="O847" s="129"/>
      <c r="P847" s="129"/>
      <c r="Q847" s="129"/>
      <c r="R847" s="129"/>
      <c r="S847" s="129"/>
      <c r="T847" s="129"/>
      <c r="U847" s="129"/>
      <c r="V847" s="129"/>
      <c r="W847" s="129"/>
      <c r="X847" s="129"/>
      <c r="Y847" s="129"/>
      <c r="Z847" s="129"/>
    </row>
    <row r="848">
      <c r="A848" s="129"/>
      <c r="B848" s="129"/>
      <c r="C848" s="147"/>
      <c r="D848" s="129"/>
      <c r="E848" s="129"/>
      <c r="F848" s="129"/>
      <c r="G848" s="129"/>
      <c r="H848" s="129"/>
      <c r="I848" s="129"/>
      <c r="J848" s="129"/>
      <c r="K848" s="129"/>
      <c r="L848" s="129"/>
      <c r="M848" s="129"/>
      <c r="N848" s="129"/>
      <c r="O848" s="129"/>
      <c r="P848" s="129"/>
      <c r="Q848" s="129"/>
      <c r="R848" s="129"/>
      <c r="S848" s="129"/>
      <c r="T848" s="129"/>
      <c r="U848" s="129"/>
      <c r="V848" s="129"/>
      <c r="W848" s="129"/>
      <c r="X848" s="129"/>
      <c r="Y848" s="129"/>
      <c r="Z848" s="129"/>
    </row>
    <row r="849">
      <c r="A849" s="129"/>
      <c r="B849" s="129"/>
      <c r="C849" s="147"/>
      <c r="D849" s="129"/>
      <c r="E849" s="129"/>
      <c r="F849" s="129"/>
      <c r="G849" s="129"/>
      <c r="H849" s="129"/>
      <c r="I849" s="129"/>
      <c r="J849" s="129"/>
      <c r="K849" s="129"/>
      <c r="L849" s="129"/>
      <c r="M849" s="129"/>
      <c r="N849" s="129"/>
      <c r="O849" s="129"/>
      <c r="P849" s="129"/>
      <c r="Q849" s="129"/>
      <c r="R849" s="129"/>
      <c r="S849" s="129"/>
      <c r="T849" s="129"/>
      <c r="U849" s="129"/>
      <c r="V849" s="129"/>
      <c r="W849" s="129"/>
      <c r="X849" s="129"/>
      <c r="Y849" s="129"/>
      <c r="Z849" s="129"/>
    </row>
    <row r="850">
      <c r="A850" s="129"/>
      <c r="B850" s="129"/>
      <c r="C850" s="147"/>
      <c r="D850" s="129"/>
      <c r="E850" s="129"/>
      <c r="F850" s="129"/>
      <c r="G850" s="129"/>
      <c r="H850" s="129"/>
      <c r="I850" s="129"/>
      <c r="J850" s="129"/>
      <c r="K850" s="129"/>
      <c r="L850" s="129"/>
      <c r="M850" s="129"/>
      <c r="N850" s="129"/>
      <c r="O850" s="129"/>
      <c r="P850" s="129"/>
      <c r="Q850" s="129"/>
      <c r="R850" s="129"/>
      <c r="S850" s="129"/>
      <c r="T850" s="129"/>
      <c r="U850" s="129"/>
      <c r="V850" s="129"/>
      <c r="W850" s="129"/>
      <c r="X850" s="129"/>
      <c r="Y850" s="129"/>
      <c r="Z850" s="129"/>
    </row>
    <row r="851">
      <c r="A851" s="129"/>
      <c r="B851" s="129"/>
      <c r="C851" s="147"/>
      <c r="D851" s="129"/>
      <c r="E851" s="129"/>
      <c r="F851" s="129"/>
      <c r="G851" s="129"/>
      <c r="H851" s="129"/>
      <c r="I851" s="129"/>
      <c r="J851" s="129"/>
      <c r="K851" s="129"/>
      <c r="L851" s="129"/>
      <c r="M851" s="129"/>
      <c r="N851" s="129"/>
      <c r="O851" s="129"/>
      <c r="P851" s="129"/>
      <c r="Q851" s="129"/>
      <c r="R851" s="129"/>
      <c r="S851" s="129"/>
      <c r="T851" s="129"/>
      <c r="U851" s="129"/>
      <c r="V851" s="129"/>
      <c r="W851" s="129"/>
      <c r="X851" s="129"/>
      <c r="Y851" s="129"/>
      <c r="Z851" s="129"/>
    </row>
    <row r="852">
      <c r="A852" s="129"/>
      <c r="B852" s="129"/>
      <c r="C852" s="147"/>
      <c r="D852" s="129"/>
      <c r="E852" s="129"/>
      <c r="F852" s="129"/>
      <c r="G852" s="129"/>
      <c r="H852" s="129"/>
      <c r="I852" s="129"/>
      <c r="J852" s="129"/>
      <c r="K852" s="129"/>
      <c r="L852" s="129"/>
      <c r="M852" s="129"/>
      <c r="N852" s="129"/>
      <c r="O852" s="129"/>
      <c r="P852" s="129"/>
      <c r="Q852" s="129"/>
      <c r="R852" s="129"/>
      <c r="S852" s="129"/>
      <c r="T852" s="129"/>
      <c r="U852" s="129"/>
      <c r="V852" s="129"/>
      <c r="W852" s="129"/>
      <c r="X852" s="129"/>
      <c r="Y852" s="129"/>
      <c r="Z852" s="129"/>
    </row>
    <row r="853">
      <c r="A853" s="129"/>
      <c r="B853" s="129"/>
      <c r="C853" s="147"/>
      <c r="D853" s="129"/>
      <c r="E853" s="129"/>
      <c r="F853" s="129"/>
      <c r="G853" s="129"/>
      <c r="H853" s="129"/>
      <c r="I853" s="129"/>
      <c r="J853" s="129"/>
      <c r="K853" s="129"/>
      <c r="L853" s="129"/>
      <c r="M853" s="129"/>
      <c r="N853" s="129"/>
      <c r="O853" s="129"/>
      <c r="P853" s="129"/>
      <c r="Q853" s="129"/>
      <c r="R853" s="129"/>
      <c r="S853" s="129"/>
      <c r="T853" s="129"/>
      <c r="U853" s="129"/>
      <c r="V853" s="129"/>
      <c r="W853" s="129"/>
      <c r="X853" s="129"/>
      <c r="Y853" s="129"/>
      <c r="Z853" s="129"/>
    </row>
    <row r="854">
      <c r="A854" s="129"/>
      <c r="B854" s="129"/>
      <c r="C854" s="147"/>
      <c r="D854" s="129"/>
      <c r="E854" s="129"/>
      <c r="F854" s="129"/>
      <c r="G854" s="129"/>
      <c r="H854" s="129"/>
      <c r="I854" s="129"/>
      <c r="J854" s="129"/>
      <c r="K854" s="129"/>
      <c r="L854" s="129"/>
      <c r="M854" s="129"/>
      <c r="N854" s="129"/>
      <c r="O854" s="129"/>
      <c r="P854" s="129"/>
      <c r="Q854" s="129"/>
      <c r="R854" s="129"/>
      <c r="S854" s="129"/>
      <c r="T854" s="129"/>
      <c r="U854" s="129"/>
      <c r="V854" s="129"/>
      <c r="W854" s="129"/>
      <c r="X854" s="129"/>
      <c r="Y854" s="129"/>
      <c r="Z854" s="129"/>
    </row>
    <row r="855">
      <c r="A855" s="129"/>
      <c r="B855" s="129"/>
      <c r="C855" s="147"/>
      <c r="D855" s="129"/>
      <c r="E855" s="129"/>
      <c r="F855" s="129"/>
      <c r="G855" s="129"/>
      <c r="H855" s="129"/>
      <c r="I855" s="129"/>
      <c r="J855" s="129"/>
      <c r="K855" s="129"/>
      <c r="L855" s="129"/>
      <c r="M855" s="129"/>
      <c r="N855" s="129"/>
      <c r="O855" s="129"/>
      <c r="P855" s="129"/>
      <c r="Q855" s="129"/>
      <c r="R855" s="129"/>
      <c r="S855" s="129"/>
      <c r="T855" s="129"/>
      <c r="U855" s="129"/>
      <c r="V855" s="129"/>
      <c r="W855" s="129"/>
      <c r="X855" s="129"/>
      <c r="Y855" s="129"/>
      <c r="Z855" s="129"/>
    </row>
    <row r="856">
      <c r="A856" s="129"/>
      <c r="B856" s="129"/>
      <c r="C856" s="147"/>
      <c r="D856" s="129"/>
      <c r="E856" s="129"/>
      <c r="F856" s="129"/>
      <c r="G856" s="129"/>
      <c r="H856" s="129"/>
      <c r="I856" s="129"/>
      <c r="J856" s="129"/>
      <c r="K856" s="129"/>
      <c r="L856" s="129"/>
      <c r="M856" s="129"/>
      <c r="N856" s="129"/>
      <c r="O856" s="129"/>
      <c r="P856" s="129"/>
      <c r="Q856" s="129"/>
      <c r="R856" s="129"/>
      <c r="S856" s="129"/>
      <c r="T856" s="129"/>
      <c r="U856" s="129"/>
      <c r="V856" s="129"/>
      <c r="W856" s="129"/>
      <c r="X856" s="129"/>
      <c r="Y856" s="129"/>
      <c r="Z856" s="129"/>
    </row>
    <row r="857">
      <c r="A857" s="129"/>
      <c r="B857" s="129"/>
      <c r="C857" s="147"/>
      <c r="D857" s="129"/>
      <c r="E857" s="129"/>
      <c r="F857" s="129"/>
      <c r="G857" s="129"/>
      <c r="H857" s="129"/>
      <c r="I857" s="129"/>
      <c r="J857" s="129"/>
      <c r="K857" s="129"/>
      <c r="L857" s="129"/>
      <c r="M857" s="129"/>
      <c r="N857" s="129"/>
      <c r="O857" s="129"/>
      <c r="P857" s="129"/>
      <c r="Q857" s="129"/>
      <c r="R857" s="129"/>
      <c r="S857" s="129"/>
      <c r="T857" s="129"/>
      <c r="U857" s="129"/>
      <c r="V857" s="129"/>
      <c r="W857" s="129"/>
      <c r="X857" s="129"/>
      <c r="Y857" s="129"/>
      <c r="Z857" s="129"/>
    </row>
    <row r="858">
      <c r="A858" s="129"/>
      <c r="B858" s="129"/>
      <c r="C858" s="147"/>
      <c r="D858" s="129"/>
      <c r="E858" s="129"/>
      <c r="F858" s="129"/>
      <c r="G858" s="129"/>
      <c r="H858" s="129"/>
      <c r="I858" s="129"/>
      <c r="J858" s="129"/>
      <c r="K858" s="129"/>
      <c r="L858" s="129"/>
      <c r="M858" s="129"/>
      <c r="N858" s="129"/>
      <c r="O858" s="129"/>
      <c r="P858" s="129"/>
      <c r="Q858" s="129"/>
      <c r="R858" s="129"/>
      <c r="S858" s="129"/>
      <c r="T858" s="129"/>
      <c r="U858" s="129"/>
      <c r="V858" s="129"/>
      <c r="W858" s="129"/>
      <c r="X858" s="129"/>
      <c r="Y858" s="129"/>
      <c r="Z858" s="129"/>
    </row>
    <row r="859">
      <c r="A859" s="129"/>
      <c r="B859" s="129"/>
      <c r="C859" s="147"/>
      <c r="D859" s="129"/>
      <c r="E859" s="129"/>
      <c r="F859" s="129"/>
      <c r="G859" s="129"/>
      <c r="H859" s="129"/>
      <c r="I859" s="129"/>
      <c r="J859" s="129"/>
      <c r="K859" s="129"/>
      <c r="L859" s="129"/>
      <c r="M859" s="129"/>
      <c r="N859" s="129"/>
      <c r="O859" s="129"/>
      <c r="P859" s="129"/>
      <c r="Q859" s="129"/>
      <c r="R859" s="129"/>
      <c r="S859" s="129"/>
      <c r="T859" s="129"/>
      <c r="U859" s="129"/>
      <c r="V859" s="129"/>
      <c r="W859" s="129"/>
      <c r="X859" s="129"/>
      <c r="Y859" s="129"/>
      <c r="Z859" s="129"/>
    </row>
    <row r="860">
      <c r="A860" s="129"/>
      <c r="B860" s="129"/>
      <c r="C860" s="147"/>
      <c r="D860" s="129"/>
      <c r="E860" s="129"/>
      <c r="F860" s="129"/>
      <c r="G860" s="129"/>
      <c r="H860" s="129"/>
      <c r="I860" s="129"/>
      <c r="J860" s="129"/>
      <c r="K860" s="129"/>
      <c r="L860" s="129"/>
      <c r="M860" s="129"/>
      <c r="N860" s="129"/>
      <c r="O860" s="129"/>
      <c r="P860" s="129"/>
      <c r="Q860" s="129"/>
      <c r="R860" s="129"/>
      <c r="S860" s="129"/>
      <c r="T860" s="129"/>
      <c r="U860" s="129"/>
      <c r="V860" s="129"/>
      <c r="W860" s="129"/>
      <c r="X860" s="129"/>
      <c r="Y860" s="129"/>
      <c r="Z860" s="129"/>
    </row>
    <row r="861">
      <c r="A861" s="129"/>
      <c r="B861" s="129"/>
      <c r="C861" s="147"/>
      <c r="D861" s="129"/>
      <c r="E861" s="129"/>
      <c r="F861" s="129"/>
      <c r="G861" s="129"/>
      <c r="H861" s="129"/>
      <c r="I861" s="129"/>
      <c r="J861" s="129"/>
      <c r="K861" s="129"/>
      <c r="L861" s="129"/>
      <c r="M861" s="129"/>
      <c r="N861" s="129"/>
      <c r="O861" s="129"/>
      <c r="P861" s="129"/>
      <c r="Q861" s="129"/>
      <c r="R861" s="129"/>
      <c r="S861" s="129"/>
      <c r="T861" s="129"/>
      <c r="U861" s="129"/>
      <c r="V861" s="129"/>
      <c r="W861" s="129"/>
      <c r="X861" s="129"/>
      <c r="Y861" s="129"/>
      <c r="Z861" s="129"/>
    </row>
    <row r="862">
      <c r="A862" s="129"/>
      <c r="B862" s="129"/>
      <c r="C862" s="147"/>
      <c r="D862" s="129"/>
      <c r="E862" s="129"/>
      <c r="F862" s="129"/>
      <c r="G862" s="129"/>
      <c r="H862" s="129"/>
      <c r="I862" s="129"/>
      <c r="J862" s="129"/>
      <c r="K862" s="129"/>
      <c r="L862" s="129"/>
      <c r="M862" s="129"/>
      <c r="N862" s="129"/>
      <c r="O862" s="129"/>
      <c r="P862" s="129"/>
      <c r="Q862" s="129"/>
      <c r="R862" s="129"/>
      <c r="S862" s="129"/>
      <c r="T862" s="129"/>
      <c r="U862" s="129"/>
      <c r="V862" s="129"/>
      <c r="W862" s="129"/>
      <c r="X862" s="129"/>
      <c r="Y862" s="129"/>
      <c r="Z862" s="129"/>
    </row>
    <row r="863">
      <c r="A863" s="129"/>
      <c r="B863" s="129"/>
      <c r="C863" s="147"/>
      <c r="D863" s="129"/>
      <c r="E863" s="129"/>
      <c r="F863" s="129"/>
      <c r="G863" s="129"/>
      <c r="H863" s="129"/>
      <c r="I863" s="129"/>
      <c r="J863" s="129"/>
      <c r="K863" s="129"/>
      <c r="L863" s="129"/>
      <c r="M863" s="129"/>
      <c r="N863" s="129"/>
      <c r="O863" s="129"/>
      <c r="P863" s="129"/>
      <c r="Q863" s="129"/>
      <c r="R863" s="129"/>
      <c r="S863" s="129"/>
      <c r="T863" s="129"/>
      <c r="U863" s="129"/>
      <c r="V863" s="129"/>
      <c r="W863" s="129"/>
      <c r="X863" s="129"/>
      <c r="Y863" s="129"/>
      <c r="Z863" s="129"/>
    </row>
    <row r="864">
      <c r="A864" s="129"/>
      <c r="B864" s="129"/>
      <c r="C864" s="147"/>
      <c r="D864" s="129"/>
      <c r="E864" s="129"/>
      <c r="F864" s="129"/>
      <c r="G864" s="129"/>
      <c r="H864" s="129"/>
      <c r="I864" s="129"/>
      <c r="J864" s="129"/>
      <c r="K864" s="129"/>
      <c r="L864" s="129"/>
      <c r="M864" s="129"/>
      <c r="N864" s="129"/>
      <c r="O864" s="129"/>
      <c r="P864" s="129"/>
      <c r="Q864" s="129"/>
      <c r="R864" s="129"/>
      <c r="S864" s="129"/>
      <c r="T864" s="129"/>
      <c r="U864" s="129"/>
      <c r="V864" s="129"/>
      <c r="W864" s="129"/>
      <c r="X864" s="129"/>
      <c r="Y864" s="129"/>
      <c r="Z864" s="129"/>
    </row>
    <row r="865">
      <c r="A865" s="129"/>
      <c r="B865" s="129"/>
      <c r="C865" s="147"/>
      <c r="D865" s="129"/>
      <c r="E865" s="129"/>
      <c r="F865" s="129"/>
      <c r="G865" s="129"/>
      <c r="H865" s="129"/>
      <c r="I865" s="129"/>
      <c r="J865" s="129"/>
      <c r="K865" s="129"/>
      <c r="L865" s="129"/>
      <c r="M865" s="129"/>
      <c r="N865" s="129"/>
      <c r="O865" s="129"/>
      <c r="P865" s="129"/>
      <c r="Q865" s="129"/>
      <c r="R865" s="129"/>
      <c r="S865" s="129"/>
      <c r="T865" s="129"/>
      <c r="U865" s="129"/>
      <c r="V865" s="129"/>
      <c r="W865" s="129"/>
      <c r="X865" s="129"/>
      <c r="Y865" s="129"/>
      <c r="Z865" s="129"/>
    </row>
    <row r="866">
      <c r="A866" s="129"/>
      <c r="B866" s="129"/>
      <c r="C866" s="147"/>
      <c r="D866" s="129"/>
      <c r="E866" s="129"/>
      <c r="F866" s="129"/>
      <c r="G866" s="129"/>
      <c r="H866" s="129"/>
      <c r="I866" s="129"/>
      <c r="J866" s="129"/>
      <c r="K866" s="129"/>
      <c r="L866" s="129"/>
      <c r="M866" s="129"/>
      <c r="N866" s="129"/>
      <c r="O866" s="129"/>
      <c r="P866" s="129"/>
      <c r="Q866" s="129"/>
      <c r="R866" s="129"/>
      <c r="S866" s="129"/>
      <c r="T866" s="129"/>
      <c r="U866" s="129"/>
      <c r="V866" s="129"/>
      <c r="W866" s="129"/>
      <c r="X866" s="129"/>
      <c r="Y866" s="129"/>
      <c r="Z866" s="129"/>
    </row>
    <row r="867">
      <c r="A867" s="129"/>
      <c r="B867" s="129"/>
      <c r="C867" s="147"/>
      <c r="D867" s="129"/>
      <c r="E867" s="129"/>
      <c r="F867" s="129"/>
      <c r="G867" s="129"/>
      <c r="H867" s="129"/>
      <c r="I867" s="129"/>
      <c r="J867" s="129"/>
      <c r="K867" s="129"/>
      <c r="L867" s="129"/>
      <c r="M867" s="129"/>
      <c r="N867" s="129"/>
      <c r="O867" s="129"/>
      <c r="P867" s="129"/>
      <c r="Q867" s="129"/>
      <c r="R867" s="129"/>
      <c r="S867" s="129"/>
      <c r="T867" s="129"/>
      <c r="U867" s="129"/>
      <c r="V867" s="129"/>
      <c r="W867" s="129"/>
      <c r="X867" s="129"/>
      <c r="Y867" s="129"/>
      <c r="Z867" s="129"/>
    </row>
    <row r="868">
      <c r="A868" s="129"/>
      <c r="B868" s="129"/>
      <c r="C868" s="147"/>
      <c r="D868" s="129"/>
      <c r="E868" s="129"/>
      <c r="F868" s="129"/>
      <c r="G868" s="129"/>
      <c r="H868" s="129"/>
      <c r="I868" s="129"/>
      <c r="J868" s="129"/>
      <c r="K868" s="129"/>
      <c r="L868" s="129"/>
      <c r="M868" s="129"/>
      <c r="N868" s="129"/>
      <c r="O868" s="129"/>
      <c r="P868" s="129"/>
      <c r="Q868" s="129"/>
      <c r="R868" s="129"/>
      <c r="S868" s="129"/>
      <c r="T868" s="129"/>
      <c r="U868" s="129"/>
      <c r="V868" s="129"/>
      <c r="W868" s="129"/>
      <c r="X868" s="129"/>
      <c r="Y868" s="129"/>
      <c r="Z868" s="129"/>
    </row>
    <row r="869">
      <c r="A869" s="129"/>
      <c r="B869" s="129"/>
      <c r="C869" s="147"/>
      <c r="D869" s="129"/>
      <c r="E869" s="129"/>
      <c r="F869" s="129"/>
      <c r="G869" s="129"/>
      <c r="H869" s="129"/>
      <c r="I869" s="129"/>
      <c r="J869" s="129"/>
      <c r="K869" s="129"/>
      <c r="L869" s="129"/>
      <c r="M869" s="129"/>
      <c r="N869" s="129"/>
      <c r="O869" s="129"/>
      <c r="P869" s="129"/>
      <c r="Q869" s="129"/>
      <c r="R869" s="129"/>
      <c r="S869" s="129"/>
      <c r="T869" s="129"/>
      <c r="U869" s="129"/>
      <c r="V869" s="129"/>
      <c r="W869" s="129"/>
      <c r="X869" s="129"/>
      <c r="Y869" s="129"/>
      <c r="Z869" s="129"/>
    </row>
    <row r="870">
      <c r="A870" s="129"/>
      <c r="B870" s="129"/>
      <c r="C870" s="147"/>
      <c r="D870" s="129"/>
      <c r="E870" s="129"/>
      <c r="F870" s="129"/>
      <c r="G870" s="129"/>
      <c r="H870" s="129"/>
      <c r="I870" s="129"/>
      <c r="J870" s="129"/>
      <c r="K870" s="129"/>
      <c r="L870" s="129"/>
      <c r="M870" s="129"/>
      <c r="N870" s="129"/>
      <c r="O870" s="129"/>
      <c r="P870" s="129"/>
      <c r="Q870" s="129"/>
      <c r="R870" s="129"/>
      <c r="S870" s="129"/>
      <c r="T870" s="129"/>
      <c r="U870" s="129"/>
      <c r="V870" s="129"/>
      <c r="W870" s="129"/>
      <c r="X870" s="129"/>
      <c r="Y870" s="129"/>
      <c r="Z870" s="129"/>
    </row>
    <row r="871">
      <c r="A871" s="129"/>
      <c r="B871" s="129"/>
      <c r="C871" s="147"/>
      <c r="D871" s="129"/>
      <c r="E871" s="129"/>
      <c r="F871" s="129"/>
      <c r="G871" s="129"/>
      <c r="H871" s="129"/>
      <c r="I871" s="129"/>
      <c r="J871" s="129"/>
      <c r="K871" s="129"/>
      <c r="L871" s="129"/>
      <c r="M871" s="129"/>
      <c r="N871" s="129"/>
      <c r="O871" s="129"/>
      <c r="P871" s="129"/>
      <c r="Q871" s="129"/>
      <c r="R871" s="129"/>
      <c r="S871" s="129"/>
      <c r="T871" s="129"/>
      <c r="U871" s="129"/>
      <c r="V871" s="129"/>
      <c r="W871" s="129"/>
      <c r="X871" s="129"/>
      <c r="Y871" s="129"/>
      <c r="Z871" s="129"/>
    </row>
    <row r="872">
      <c r="A872" s="129"/>
      <c r="B872" s="129"/>
      <c r="C872" s="147"/>
      <c r="D872" s="129"/>
      <c r="E872" s="129"/>
      <c r="F872" s="129"/>
      <c r="G872" s="129"/>
      <c r="H872" s="129"/>
      <c r="I872" s="129"/>
      <c r="J872" s="129"/>
      <c r="K872" s="129"/>
      <c r="L872" s="129"/>
      <c r="M872" s="129"/>
      <c r="N872" s="129"/>
      <c r="O872" s="129"/>
      <c r="P872" s="129"/>
      <c r="Q872" s="129"/>
      <c r="R872" s="129"/>
      <c r="S872" s="129"/>
      <c r="T872" s="129"/>
      <c r="U872" s="129"/>
      <c r="V872" s="129"/>
      <c r="W872" s="129"/>
      <c r="X872" s="129"/>
      <c r="Y872" s="129"/>
      <c r="Z872" s="129"/>
    </row>
    <row r="873">
      <c r="A873" s="129"/>
      <c r="B873" s="129"/>
      <c r="C873" s="147"/>
      <c r="D873" s="129"/>
      <c r="E873" s="129"/>
      <c r="F873" s="129"/>
      <c r="G873" s="129"/>
      <c r="H873" s="129"/>
      <c r="I873" s="129"/>
      <c r="J873" s="129"/>
      <c r="K873" s="129"/>
      <c r="L873" s="129"/>
      <c r="M873" s="129"/>
      <c r="N873" s="129"/>
      <c r="O873" s="129"/>
      <c r="P873" s="129"/>
      <c r="Q873" s="129"/>
      <c r="R873" s="129"/>
      <c r="S873" s="129"/>
      <c r="T873" s="129"/>
      <c r="U873" s="129"/>
      <c r="V873" s="129"/>
      <c r="W873" s="129"/>
      <c r="X873" s="129"/>
      <c r="Y873" s="129"/>
      <c r="Z873" s="129"/>
    </row>
    <row r="874">
      <c r="A874" s="129"/>
      <c r="B874" s="129"/>
      <c r="C874" s="147"/>
      <c r="D874" s="129"/>
      <c r="E874" s="129"/>
      <c r="F874" s="129"/>
      <c r="G874" s="129"/>
      <c r="H874" s="129"/>
      <c r="I874" s="129"/>
      <c r="J874" s="129"/>
      <c r="K874" s="129"/>
      <c r="L874" s="129"/>
      <c r="M874" s="129"/>
      <c r="N874" s="129"/>
      <c r="O874" s="129"/>
      <c r="P874" s="129"/>
      <c r="Q874" s="129"/>
      <c r="R874" s="129"/>
      <c r="S874" s="129"/>
      <c r="T874" s="129"/>
      <c r="U874" s="129"/>
      <c r="V874" s="129"/>
      <c r="W874" s="129"/>
      <c r="X874" s="129"/>
      <c r="Y874" s="129"/>
      <c r="Z874" s="129"/>
    </row>
    <row r="875">
      <c r="A875" s="129"/>
      <c r="B875" s="129"/>
      <c r="C875" s="147"/>
      <c r="D875" s="129"/>
      <c r="E875" s="129"/>
      <c r="F875" s="129"/>
      <c r="G875" s="129"/>
      <c r="H875" s="129"/>
      <c r="I875" s="129"/>
      <c r="J875" s="129"/>
      <c r="K875" s="129"/>
      <c r="L875" s="129"/>
      <c r="M875" s="129"/>
      <c r="N875" s="129"/>
      <c r="O875" s="129"/>
      <c r="P875" s="129"/>
      <c r="Q875" s="129"/>
      <c r="R875" s="129"/>
      <c r="S875" s="129"/>
      <c r="T875" s="129"/>
      <c r="U875" s="129"/>
      <c r="V875" s="129"/>
      <c r="W875" s="129"/>
      <c r="X875" s="129"/>
      <c r="Y875" s="129"/>
      <c r="Z875" s="129"/>
    </row>
    <row r="876">
      <c r="A876" s="129"/>
      <c r="B876" s="129"/>
      <c r="C876" s="147"/>
      <c r="D876" s="129"/>
      <c r="E876" s="129"/>
      <c r="F876" s="129"/>
      <c r="G876" s="129"/>
      <c r="H876" s="129"/>
      <c r="I876" s="129"/>
      <c r="J876" s="129"/>
      <c r="K876" s="129"/>
      <c r="L876" s="129"/>
      <c r="M876" s="129"/>
      <c r="N876" s="129"/>
      <c r="O876" s="129"/>
      <c r="P876" s="129"/>
      <c r="Q876" s="129"/>
      <c r="R876" s="129"/>
      <c r="S876" s="129"/>
      <c r="T876" s="129"/>
      <c r="U876" s="129"/>
      <c r="V876" s="129"/>
      <c r="W876" s="129"/>
      <c r="X876" s="129"/>
      <c r="Y876" s="129"/>
      <c r="Z876" s="129"/>
    </row>
    <row r="877">
      <c r="A877" s="129"/>
      <c r="B877" s="129"/>
      <c r="C877" s="147"/>
      <c r="D877" s="129"/>
      <c r="E877" s="129"/>
      <c r="F877" s="129"/>
      <c r="G877" s="129"/>
      <c r="H877" s="129"/>
      <c r="I877" s="129"/>
      <c r="J877" s="129"/>
      <c r="K877" s="129"/>
      <c r="L877" s="129"/>
      <c r="M877" s="129"/>
      <c r="N877" s="129"/>
      <c r="O877" s="129"/>
      <c r="P877" s="129"/>
      <c r="Q877" s="129"/>
      <c r="R877" s="129"/>
      <c r="S877" s="129"/>
      <c r="T877" s="129"/>
      <c r="U877" s="129"/>
      <c r="V877" s="129"/>
      <c r="W877" s="129"/>
      <c r="X877" s="129"/>
      <c r="Y877" s="129"/>
      <c r="Z877" s="129"/>
    </row>
    <row r="878">
      <c r="A878" s="129"/>
      <c r="B878" s="129"/>
      <c r="C878" s="147"/>
      <c r="D878" s="129"/>
      <c r="E878" s="129"/>
      <c r="F878" s="129"/>
      <c r="G878" s="129"/>
      <c r="H878" s="129"/>
      <c r="I878" s="129"/>
      <c r="J878" s="129"/>
      <c r="K878" s="129"/>
      <c r="L878" s="129"/>
      <c r="M878" s="129"/>
      <c r="N878" s="129"/>
      <c r="O878" s="129"/>
      <c r="P878" s="129"/>
      <c r="Q878" s="129"/>
      <c r="R878" s="129"/>
      <c r="S878" s="129"/>
      <c r="T878" s="129"/>
      <c r="U878" s="129"/>
      <c r="V878" s="129"/>
      <c r="W878" s="129"/>
      <c r="X878" s="129"/>
      <c r="Y878" s="129"/>
      <c r="Z878" s="129"/>
    </row>
    <row r="879">
      <c r="A879" s="129"/>
      <c r="B879" s="129"/>
      <c r="C879" s="147"/>
      <c r="D879" s="129"/>
      <c r="E879" s="129"/>
      <c r="F879" s="129"/>
      <c r="G879" s="129"/>
      <c r="H879" s="129"/>
      <c r="I879" s="129"/>
      <c r="J879" s="129"/>
      <c r="K879" s="129"/>
      <c r="L879" s="129"/>
      <c r="M879" s="129"/>
      <c r="N879" s="129"/>
      <c r="O879" s="129"/>
      <c r="P879" s="129"/>
      <c r="Q879" s="129"/>
      <c r="R879" s="129"/>
      <c r="S879" s="129"/>
      <c r="T879" s="129"/>
      <c r="U879" s="129"/>
      <c r="V879" s="129"/>
      <c r="W879" s="129"/>
      <c r="X879" s="129"/>
      <c r="Y879" s="129"/>
      <c r="Z879" s="129"/>
    </row>
    <row r="880">
      <c r="A880" s="129"/>
      <c r="B880" s="129"/>
      <c r="C880" s="147"/>
      <c r="D880" s="129"/>
      <c r="E880" s="129"/>
      <c r="F880" s="129"/>
      <c r="G880" s="129"/>
      <c r="H880" s="129"/>
      <c r="I880" s="129"/>
      <c r="J880" s="129"/>
      <c r="K880" s="129"/>
      <c r="L880" s="129"/>
      <c r="M880" s="129"/>
      <c r="N880" s="129"/>
      <c r="O880" s="129"/>
      <c r="P880" s="129"/>
      <c r="Q880" s="129"/>
      <c r="R880" s="129"/>
      <c r="S880" s="129"/>
      <c r="T880" s="129"/>
      <c r="U880" s="129"/>
      <c r="V880" s="129"/>
      <c r="W880" s="129"/>
      <c r="X880" s="129"/>
      <c r="Y880" s="129"/>
      <c r="Z880" s="129"/>
    </row>
    <row r="881">
      <c r="A881" s="129"/>
      <c r="B881" s="129"/>
      <c r="C881" s="147"/>
      <c r="D881" s="129"/>
      <c r="E881" s="129"/>
      <c r="F881" s="129"/>
      <c r="G881" s="129"/>
      <c r="H881" s="129"/>
      <c r="I881" s="129"/>
      <c r="J881" s="129"/>
      <c r="K881" s="129"/>
      <c r="L881" s="129"/>
      <c r="M881" s="129"/>
      <c r="N881" s="129"/>
      <c r="O881" s="129"/>
      <c r="P881" s="129"/>
      <c r="Q881" s="129"/>
      <c r="R881" s="129"/>
      <c r="S881" s="129"/>
      <c r="T881" s="129"/>
      <c r="U881" s="129"/>
      <c r="V881" s="129"/>
      <c r="W881" s="129"/>
      <c r="X881" s="129"/>
      <c r="Y881" s="129"/>
      <c r="Z881" s="129"/>
    </row>
    <row r="882">
      <c r="A882" s="129"/>
      <c r="B882" s="129"/>
      <c r="C882" s="147"/>
      <c r="D882" s="129"/>
      <c r="E882" s="129"/>
      <c r="F882" s="129"/>
      <c r="G882" s="129"/>
      <c r="H882" s="129"/>
      <c r="I882" s="129"/>
      <c r="J882" s="129"/>
      <c r="K882" s="129"/>
      <c r="L882" s="129"/>
      <c r="M882" s="129"/>
      <c r="N882" s="129"/>
      <c r="O882" s="129"/>
      <c r="P882" s="129"/>
      <c r="Q882" s="129"/>
      <c r="R882" s="129"/>
      <c r="S882" s="129"/>
      <c r="T882" s="129"/>
      <c r="U882" s="129"/>
      <c r="V882" s="129"/>
      <c r="W882" s="129"/>
      <c r="X882" s="129"/>
      <c r="Y882" s="129"/>
      <c r="Z882" s="129"/>
    </row>
    <row r="883">
      <c r="A883" s="129"/>
      <c r="B883" s="129"/>
      <c r="C883" s="147"/>
      <c r="D883" s="129"/>
      <c r="E883" s="129"/>
      <c r="F883" s="129"/>
      <c r="G883" s="129"/>
      <c r="H883" s="129"/>
      <c r="I883" s="129"/>
      <c r="J883" s="129"/>
      <c r="K883" s="129"/>
      <c r="L883" s="129"/>
      <c r="M883" s="129"/>
      <c r="N883" s="129"/>
      <c r="O883" s="129"/>
      <c r="P883" s="129"/>
      <c r="Q883" s="129"/>
      <c r="R883" s="129"/>
      <c r="S883" s="129"/>
      <c r="T883" s="129"/>
      <c r="U883" s="129"/>
      <c r="V883" s="129"/>
      <c r="W883" s="129"/>
      <c r="X883" s="129"/>
      <c r="Y883" s="129"/>
      <c r="Z883" s="129"/>
    </row>
    <row r="884">
      <c r="A884" s="129"/>
      <c r="B884" s="129"/>
      <c r="C884" s="147"/>
      <c r="D884" s="129"/>
      <c r="E884" s="129"/>
      <c r="F884" s="129"/>
      <c r="G884" s="129"/>
      <c r="H884" s="129"/>
      <c r="I884" s="129"/>
      <c r="J884" s="129"/>
      <c r="K884" s="129"/>
      <c r="L884" s="129"/>
      <c r="M884" s="129"/>
      <c r="N884" s="129"/>
      <c r="O884" s="129"/>
      <c r="P884" s="129"/>
      <c r="Q884" s="129"/>
      <c r="R884" s="129"/>
      <c r="S884" s="129"/>
      <c r="T884" s="129"/>
      <c r="U884" s="129"/>
      <c r="V884" s="129"/>
      <c r="W884" s="129"/>
      <c r="X884" s="129"/>
      <c r="Y884" s="129"/>
      <c r="Z884" s="129"/>
    </row>
    <row r="885">
      <c r="A885" s="129"/>
      <c r="B885" s="129"/>
      <c r="C885" s="147"/>
      <c r="D885" s="129"/>
      <c r="E885" s="129"/>
      <c r="F885" s="129"/>
      <c r="G885" s="129"/>
      <c r="H885" s="129"/>
      <c r="I885" s="129"/>
      <c r="J885" s="129"/>
      <c r="K885" s="129"/>
      <c r="L885" s="129"/>
      <c r="M885" s="129"/>
      <c r="N885" s="129"/>
      <c r="O885" s="129"/>
      <c r="P885" s="129"/>
      <c r="Q885" s="129"/>
      <c r="R885" s="129"/>
      <c r="S885" s="129"/>
      <c r="T885" s="129"/>
      <c r="U885" s="129"/>
      <c r="V885" s="129"/>
      <c r="W885" s="129"/>
      <c r="X885" s="129"/>
      <c r="Y885" s="129"/>
      <c r="Z885" s="129"/>
    </row>
    <row r="886">
      <c r="A886" s="129"/>
      <c r="B886" s="129"/>
      <c r="C886" s="147"/>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row>
    <row r="887">
      <c r="A887" s="129"/>
      <c r="B887" s="129"/>
      <c r="C887" s="147"/>
      <c r="D887" s="129"/>
      <c r="E887" s="129"/>
      <c r="F887" s="129"/>
      <c r="G887" s="129"/>
      <c r="H887" s="129"/>
      <c r="I887" s="129"/>
      <c r="J887" s="129"/>
      <c r="K887" s="129"/>
      <c r="L887" s="129"/>
      <c r="M887" s="129"/>
      <c r="N887" s="129"/>
      <c r="O887" s="129"/>
      <c r="P887" s="129"/>
      <c r="Q887" s="129"/>
      <c r="R887" s="129"/>
      <c r="S887" s="129"/>
      <c r="T887" s="129"/>
      <c r="U887" s="129"/>
      <c r="V887" s="129"/>
      <c r="W887" s="129"/>
      <c r="X887" s="129"/>
      <c r="Y887" s="129"/>
      <c r="Z887" s="129"/>
    </row>
    <row r="888">
      <c r="A888" s="129"/>
      <c r="B888" s="129"/>
      <c r="C888" s="147"/>
      <c r="D888" s="129"/>
      <c r="E888" s="129"/>
      <c r="F888" s="129"/>
      <c r="G888" s="129"/>
      <c r="H888" s="129"/>
      <c r="I888" s="129"/>
      <c r="J888" s="129"/>
      <c r="K888" s="129"/>
      <c r="L888" s="129"/>
      <c r="M888" s="129"/>
      <c r="N888" s="129"/>
      <c r="O888" s="129"/>
      <c r="P888" s="129"/>
      <c r="Q888" s="129"/>
      <c r="R888" s="129"/>
      <c r="S888" s="129"/>
      <c r="T888" s="129"/>
      <c r="U888" s="129"/>
      <c r="V888" s="129"/>
      <c r="W888" s="129"/>
      <c r="X888" s="129"/>
      <c r="Y888" s="129"/>
      <c r="Z888" s="129"/>
    </row>
    <row r="889">
      <c r="A889" s="129"/>
      <c r="B889" s="129"/>
      <c r="C889" s="147"/>
      <c r="D889" s="129"/>
      <c r="E889" s="129"/>
      <c r="F889" s="129"/>
      <c r="G889" s="129"/>
      <c r="H889" s="129"/>
      <c r="I889" s="129"/>
      <c r="J889" s="129"/>
      <c r="K889" s="129"/>
      <c r="L889" s="129"/>
      <c r="M889" s="129"/>
      <c r="N889" s="129"/>
      <c r="O889" s="129"/>
      <c r="P889" s="129"/>
      <c r="Q889" s="129"/>
      <c r="R889" s="129"/>
      <c r="S889" s="129"/>
      <c r="T889" s="129"/>
      <c r="U889" s="129"/>
      <c r="V889" s="129"/>
      <c r="W889" s="129"/>
      <c r="X889" s="129"/>
      <c r="Y889" s="129"/>
      <c r="Z889" s="129"/>
    </row>
    <row r="890">
      <c r="A890" s="129"/>
      <c r="B890" s="129"/>
      <c r="C890" s="147"/>
      <c r="D890" s="129"/>
      <c r="E890" s="129"/>
      <c r="F890" s="129"/>
      <c r="G890" s="129"/>
      <c r="H890" s="129"/>
      <c r="I890" s="129"/>
      <c r="J890" s="129"/>
      <c r="K890" s="129"/>
      <c r="L890" s="129"/>
      <c r="M890" s="129"/>
      <c r="N890" s="129"/>
      <c r="O890" s="129"/>
      <c r="P890" s="129"/>
      <c r="Q890" s="129"/>
      <c r="R890" s="129"/>
      <c r="S890" s="129"/>
      <c r="T890" s="129"/>
      <c r="U890" s="129"/>
      <c r="V890" s="129"/>
      <c r="W890" s="129"/>
      <c r="X890" s="129"/>
      <c r="Y890" s="129"/>
      <c r="Z890" s="129"/>
    </row>
    <row r="891">
      <c r="A891" s="129"/>
      <c r="B891" s="129"/>
      <c r="C891" s="147"/>
      <c r="D891" s="129"/>
      <c r="E891" s="129"/>
      <c r="F891" s="129"/>
      <c r="G891" s="129"/>
      <c r="H891" s="129"/>
      <c r="I891" s="129"/>
      <c r="J891" s="129"/>
      <c r="K891" s="129"/>
      <c r="L891" s="129"/>
      <c r="M891" s="129"/>
      <c r="N891" s="129"/>
      <c r="O891" s="129"/>
      <c r="P891" s="129"/>
      <c r="Q891" s="129"/>
      <c r="R891" s="129"/>
      <c r="S891" s="129"/>
      <c r="T891" s="129"/>
      <c r="U891" s="129"/>
      <c r="V891" s="129"/>
      <c r="W891" s="129"/>
      <c r="X891" s="129"/>
      <c r="Y891" s="129"/>
      <c r="Z891" s="129"/>
    </row>
    <row r="892">
      <c r="A892" s="129"/>
      <c r="B892" s="129"/>
      <c r="C892" s="147"/>
      <c r="D892" s="129"/>
      <c r="E892" s="129"/>
      <c r="F892" s="129"/>
      <c r="G892" s="129"/>
      <c r="H892" s="129"/>
      <c r="I892" s="129"/>
      <c r="J892" s="129"/>
      <c r="K892" s="129"/>
      <c r="L892" s="129"/>
      <c r="M892" s="129"/>
      <c r="N892" s="129"/>
      <c r="O892" s="129"/>
      <c r="P892" s="129"/>
      <c r="Q892" s="129"/>
      <c r="R892" s="129"/>
      <c r="S892" s="129"/>
      <c r="T892" s="129"/>
      <c r="U892" s="129"/>
      <c r="V892" s="129"/>
      <c r="W892" s="129"/>
      <c r="X892" s="129"/>
      <c r="Y892" s="129"/>
      <c r="Z892" s="129"/>
    </row>
    <row r="893">
      <c r="A893" s="129"/>
      <c r="B893" s="129"/>
      <c r="C893" s="147"/>
      <c r="D893" s="129"/>
      <c r="E893" s="129"/>
      <c r="F893" s="129"/>
      <c r="G893" s="129"/>
      <c r="H893" s="129"/>
      <c r="I893" s="129"/>
      <c r="J893" s="129"/>
      <c r="K893" s="129"/>
      <c r="L893" s="129"/>
      <c r="M893" s="129"/>
      <c r="N893" s="129"/>
      <c r="O893" s="129"/>
      <c r="P893" s="129"/>
      <c r="Q893" s="129"/>
      <c r="R893" s="129"/>
      <c r="S893" s="129"/>
      <c r="T893" s="129"/>
      <c r="U893" s="129"/>
      <c r="V893" s="129"/>
      <c r="W893" s="129"/>
      <c r="X893" s="129"/>
      <c r="Y893" s="129"/>
      <c r="Z893" s="129"/>
    </row>
    <row r="894">
      <c r="A894" s="129"/>
      <c r="B894" s="129"/>
      <c r="C894" s="147"/>
      <c r="D894" s="129"/>
      <c r="E894" s="129"/>
      <c r="F894" s="129"/>
      <c r="G894" s="129"/>
      <c r="H894" s="129"/>
      <c r="I894" s="129"/>
      <c r="J894" s="129"/>
      <c r="K894" s="129"/>
      <c r="L894" s="129"/>
      <c r="M894" s="129"/>
      <c r="N894" s="129"/>
      <c r="O894" s="129"/>
      <c r="P894" s="129"/>
      <c r="Q894" s="129"/>
      <c r="R894" s="129"/>
      <c r="S894" s="129"/>
      <c r="T894" s="129"/>
      <c r="U894" s="129"/>
      <c r="V894" s="129"/>
      <c r="W894" s="129"/>
      <c r="X894" s="129"/>
      <c r="Y894" s="129"/>
      <c r="Z894" s="129"/>
    </row>
    <row r="895">
      <c r="A895" s="129"/>
      <c r="B895" s="129"/>
      <c r="C895" s="147"/>
      <c r="D895" s="129"/>
      <c r="E895" s="129"/>
      <c r="F895" s="129"/>
      <c r="G895" s="129"/>
      <c r="H895" s="129"/>
      <c r="I895" s="129"/>
      <c r="J895" s="129"/>
      <c r="K895" s="129"/>
      <c r="L895" s="129"/>
      <c r="M895" s="129"/>
      <c r="N895" s="129"/>
      <c r="O895" s="129"/>
      <c r="P895" s="129"/>
      <c r="Q895" s="129"/>
      <c r="R895" s="129"/>
      <c r="S895" s="129"/>
      <c r="T895" s="129"/>
      <c r="U895" s="129"/>
      <c r="V895" s="129"/>
      <c r="W895" s="129"/>
      <c r="X895" s="129"/>
      <c r="Y895" s="129"/>
      <c r="Z895" s="129"/>
    </row>
    <row r="896">
      <c r="A896" s="129"/>
      <c r="B896" s="129"/>
      <c r="C896" s="147"/>
      <c r="D896" s="129"/>
      <c r="E896" s="129"/>
      <c r="F896" s="129"/>
      <c r="G896" s="129"/>
      <c r="H896" s="129"/>
      <c r="I896" s="129"/>
      <c r="J896" s="129"/>
      <c r="K896" s="129"/>
      <c r="L896" s="129"/>
      <c r="M896" s="129"/>
      <c r="N896" s="129"/>
      <c r="O896" s="129"/>
      <c r="P896" s="129"/>
      <c r="Q896" s="129"/>
      <c r="R896" s="129"/>
      <c r="S896" s="129"/>
      <c r="T896" s="129"/>
      <c r="U896" s="129"/>
      <c r="V896" s="129"/>
      <c r="W896" s="129"/>
      <c r="X896" s="129"/>
      <c r="Y896" s="129"/>
      <c r="Z896" s="129"/>
    </row>
    <row r="897">
      <c r="A897" s="129"/>
      <c r="B897" s="129"/>
      <c r="C897" s="147"/>
      <c r="D897" s="129"/>
      <c r="E897" s="129"/>
      <c r="F897" s="129"/>
      <c r="G897" s="129"/>
      <c r="H897" s="129"/>
      <c r="I897" s="129"/>
      <c r="J897" s="129"/>
      <c r="K897" s="129"/>
      <c r="L897" s="129"/>
      <c r="M897" s="129"/>
      <c r="N897" s="129"/>
      <c r="O897" s="129"/>
      <c r="P897" s="129"/>
      <c r="Q897" s="129"/>
      <c r="R897" s="129"/>
      <c r="S897" s="129"/>
      <c r="T897" s="129"/>
      <c r="U897" s="129"/>
      <c r="V897" s="129"/>
      <c r="W897" s="129"/>
      <c r="X897" s="129"/>
      <c r="Y897" s="129"/>
      <c r="Z897" s="129"/>
    </row>
    <row r="898">
      <c r="A898" s="129"/>
      <c r="B898" s="129"/>
      <c r="C898" s="147"/>
      <c r="D898" s="129"/>
      <c r="E898" s="129"/>
      <c r="F898" s="129"/>
      <c r="G898" s="129"/>
      <c r="H898" s="129"/>
      <c r="I898" s="129"/>
      <c r="J898" s="129"/>
      <c r="K898" s="129"/>
      <c r="L898" s="129"/>
      <c r="M898" s="129"/>
      <c r="N898" s="129"/>
      <c r="O898" s="129"/>
      <c r="P898" s="129"/>
      <c r="Q898" s="129"/>
      <c r="R898" s="129"/>
      <c r="S898" s="129"/>
      <c r="T898" s="129"/>
      <c r="U898" s="129"/>
      <c r="V898" s="129"/>
      <c r="W898" s="129"/>
      <c r="X898" s="129"/>
      <c r="Y898" s="129"/>
      <c r="Z898" s="129"/>
    </row>
    <row r="899">
      <c r="A899" s="129"/>
      <c r="B899" s="129"/>
      <c r="C899" s="147"/>
      <c r="D899" s="129"/>
      <c r="E899" s="129"/>
      <c r="F899" s="129"/>
      <c r="G899" s="129"/>
      <c r="H899" s="129"/>
      <c r="I899" s="129"/>
      <c r="J899" s="129"/>
      <c r="K899" s="129"/>
      <c r="L899" s="129"/>
      <c r="M899" s="129"/>
      <c r="N899" s="129"/>
      <c r="O899" s="129"/>
      <c r="P899" s="129"/>
      <c r="Q899" s="129"/>
      <c r="R899" s="129"/>
      <c r="S899" s="129"/>
      <c r="T899" s="129"/>
      <c r="U899" s="129"/>
      <c r="V899" s="129"/>
      <c r="W899" s="129"/>
      <c r="X899" s="129"/>
      <c r="Y899" s="129"/>
      <c r="Z899" s="129"/>
    </row>
    <row r="900">
      <c r="A900" s="129"/>
      <c r="B900" s="129"/>
      <c r="C900" s="147"/>
      <c r="D900" s="129"/>
      <c r="E900" s="129"/>
      <c r="F900" s="129"/>
      <c r="G900" s="129"/>
      <c r="H900" s="129"/>
      <c r="I900" s="129"/>
      <c r="J900" s="129"/>
      <c r="K900" s="129"/>
      <c r="L900" s="129"/>
      <c r="M900" s="129"/>
      <c r="N900" s="129"/>
      <c r="O900" s="129"/>
      <c r="P900" s="129"/>
      <c r="Q900" s="129"/>
      <c r="R900" s="129"/>
      <c r="S900" s="129"/>
      <c r="T900" s="129"/>
      <c r="U900" s="129"/>
      <c r="V900" s="129"/>
      <c r="W900" s="129"/>
      <c r="X900" s="129"/>
      <c r="Y900" s="129"/>
      <c r="Z900" s="129"/>
    </row>
    <row r="901">
      <c r="A901" s="129"/>
      <c r="B901" s="129"/>
      <c r="C901" s="147"/>
      <c r="D901" s="129"/>
      <c r="E901" s="129"/>
      <c r="F901" s="129"/>
      <c r="G901" s="129"/>
      <c r="H901" s="129"/>
      <c r="I901" s="129"/>
      <c r="J901" s="129"/>
      <c r="K901" s="129"/>
      <c r="L901" s="129"/>
      <c r="M901" s="129"/>
      <c r="N901" s="129"/>
      <c r="O901" s="129"/>
      <c r="P901" s="129"/>
      <c r="Q901" s="129"/>
      <c r="R901" s="129"/>
      <c r="S901" s="129"/>
      <c r="T901" s="129"/>
      <c r="U901" s="129"/>
      <c r="V901" s="129"/>
      <c r="W901" s="129"/>
      <c r="X901" s="129"/>
      <c r="Y901" s="129"/>
      <c r="Z901" s="129"/>
    </row>
    <row r="902">
      <c r="A902" s="129"/>
      <c r="B902" s="129"/>
      <c r="C902" s="147"/>
      <c r="D902" s="129"/>
      <c r="E902" s="129"/>
      <c r="F902" s="129"/>
      <c r="G902" s="129"/>
      <c r="H902" s="129"/>
      <c r="I902" s="129"/>
      <c r="J902" s="129"/>
      <c r="K902" s="129"/>
      <c r="L902" s="129"/>
      <c r="M902" s="129"/>
      <c r="N902" s="129"/>
      <c r="O902" s="129"/>
      <c r="P902" s="129"/>
      <c r="Q902" s="129"/>
      <c r="R902" s="129"/>
      <c r="S902" s="129"/>
      <c r="T902" s="129"/>
      <c r="U902" s="129"/>
      <c r="V902" s="129"/>
      <c r="W902" s="129"/>
      <c r="X902" s="129"/>
      <c r="Y902" s="129"/>
      <c r="Z902" s="129"/>
    </row>
    <row r="903">
      <c r="A903" s="129"/>
      <c r="B903" s="129"/>
      <c r="C903" s="147"/>
      <c r="D903" s="129"/>
      <c r="E903" s="129"/>
      <c r="F903" s="129"/>
      <c r="G903" s="129"/>
      <c r="H903" s="129"/>
      <c r="I903" s="129"/>
      <c r="J903" s="129"/>
      <c r="K903" s="129"/>
      <c r="L903" s="129"/>
      <c r="M903" s="129"/>
      <c r="N903" s="129"/>
      <c r="O903" s="129"/>
      <c r="P903" s="129"/>
      <c r="Q903" s="129"/>
      <c r="R903" s="129"/>
      <c r="S903" s="129"/>
      <c r="T903" s="129"/>
      <c r="U903" s="129"/>
      <c r="V903" s="129"/>
      <c r="W903" s="129"/>
      <c r="X903" s="129"/>
      <c r="Y903" s="129"/>
      <c r="Z903" s="129"/>
    </row>
    <row r="904">
      <c r="A904" s="129"/>
      <c r="B904" s="129"/>
      <c r="C904" s="147"/>
      <c r="D904" s="129"/>
      <c r="E904" s="129"/>
      <c r="F904" s="129"/>
      <c r="G904" s="129"/>
      <c r="H904" s="129"/>
      <c r="I904" s="129"/>
      <c r="J904" s="129"/>
      <c r="K904" s="129"/>
      <c r="L904" s="129"/>
      <c r="M904" s="129"/>
      <c r="N904" s="129"/>
      <c r="O904" s="129"/>
      <c r="P904" s="129"/>
      <c r="Q904" s="129"/>
      <c r="R904" s="129"/>
      <c r="S904" s="129"/>
      <c r="T904" s="129"/>
      <c r="U904" s="129"/>
      <c r="V904" s="129"/>
      <c r="W904" s="129"/>
      <c r="X904" s="129"/>
      <c r="Y904" s="129"/>
      <c r="Z904" s="129"/>
    </row>
    <row r="905">
      <c r="A905" s="129"/>
      <c r="B905" s="129"/>
      <c r="C905" s="147"/>
      <c r="D905" s="129"/>
      <c r="E905" s="129"/>
      <c r="F905" s="129"/>
      <c r="G905" s="129"/>
      <c r="H905" s="129"/>
      <c r="I905" s="129"/>
      <c r="J905" s="129"/>
      <c r="K905" s="129"/>
      <c r="L905" s="129"/>
      <c r="M905" s="129"/>
      <c r="N905" s="129"/>
      <c r="O905" s="129"/>
      <c r="P905" s="129"/>
      <c r="Q905" s="129"/>
      <c r="R905" s="129"/>
      <c r="S905" s="129"/>
      <c r="T905" s="129"/>
      <c r="U905" s="129"/>
      <c r="V905" s="129"/>
      <c r="W905" s="129"/>
      <c r="X905" s="129"/>
      <c r="Y905" s="129"/>
      <c r="Z905" s="129"/>
    </row>
    <row r="906">
      <c r="A906" s="129"/>
      <c r="B906" s="129"/>
      <c r="C906" s="147"/>
      <c r="D906" s="129"/>
      <c r="E906" s="129"/>
      <c r="F906" s="129"/>
      <c r="G906" s="129"/>
      <c r="H906" s="129"/>
      <c r="I906" s="129"/>
      <c r="J906" s="129"/>
      <c r="K906" s="129"/>
      <c r="L906" s="129"/>
      <c r="M906" s="129"/>
      <c r="N906" s="129"/>
      <c r="O906" s="129"/>
      <c r="P906" s="129"/>
      <c r="Q906" s="129"/>
      <c r="R906" s="129"/>
      <c r="S906" s="129"/>
      <c r="T906" s="129"/>
      <c r="U906" s="129"/>
      <c r="V906" s="129"/>
      <c r="W906" s="129"/>
      <c r="X906" s="129"/>
      <c r="Y906" s="129"/>
      <c r="Z906" s="129"/>
    </row>
    <row r="907">
      <c r="A907" s="129"/>
      <c r="B907" s="129"/>
      <c r="C907" s="147"/>
      <c r="D907" s="129"/>
      <c r="E907" s="129"/>
      <c r="F907" s="129"/>
      <c r="G907" s="129"/>
      <c r="H907" s="129"/>
      <c r="I907" s="129"/>
      <c r="J907" s="129"/>
      <c r="K907" s="129"/>
      <c r="L907" s="129"/>
      <c r="M907" s="129"/>
      <c r="N907" s="129"/>
      <c r="O907" s="129"/>
      <c r="P907" s="129"/>
      <c r="Q907" s="129"/>
      <c r="R907" s="129"/>
      <c r="S907" s="129"/>
      <c r="T907" s="129"/>
      <c r="U907" s="129"/>
      <c r="V907" s="129"/>
      <c r="W907" s="129"/>
      <c r="X907" s="129"/>
      <c r="Y907" s="129"/>
      <c r="Z907" s="129"/>
    </row>
    <row r="908">
      <c r="A908" s="129"/>
      <c r="B908" s="129"/>
      <c r="C908" s="147"/>
      <c r="D908" s="129"/>
      <c r="E908" s="129"/>
      <c r="F908" s="129"/>
      <c r="G908" s="129"/>
      <c r="H908" s="129"/>
      <c r="I908" s="129"/>
      <c r="J908" s="129"/>
      <c r="K908" s="129"/>
      <c r="L908" s="129"/>
      <c r="M908" s="129"/>
      <c r="N908" s="129"/>
      <c r="O908" s="129"/>
      <c r="P908" s="129"/>
      <c r="Q908" s="129"/>
      <c r="R908" s="129"/>
      <c r="S908" s="129"/>
      <c r="T908" s="129"/>
      <c r="U908" s="129"/>
      <c r="V908" s="129"/>
      <c r="W908" s="129"/>
      <c r="X908" s="129"/>
      <c r="Y908" s="129"/>
      <c r="Z908" s="129"/>
    </row>
    <row r="909">
      <c r="A909" s="129"/>
      <c r="B909" s="129"/>
      <c r="C909" s="147"/>
      <c r="D909" s="129"/>
      <c r="E909" s="129"/>
      <c r="F909" s="129"/>
      <c r="G909" s="129"/>
      <c r="H909" s="129"/>
      <c r="I909" s="129"/>
      <c r="J909" s="129"/>
      <c r="K909" s="129"/>
      <c r="L909" s="129"/>
      <c r="M909" s="129"/>
      <c r="N909" s="129"/>
      <c r="O909" s="129"/>
      <c r="P909" s="129"/>
      <c r="Q909" s="129"/>
      <c r="R909" s="129"/>
      <c r="S909" s="129"/>
      <c r="T909" s="129"/>
      <c r="U909" s="129"/>
      <c r="V909" s="129"/>
      <c r="W909" s="129"/>
      <c r="X909" s="129"/>
      <c r="Y909" s="129"/>
      <c r="Z909" s="129"/>
    </row>
    <row r="910">
      <c r="A910" s="129"/>
      <c r="B910" s="129"/>
      <c r="C910" s="147"/>
      <c r="D910" s="129"/>
      <c r="E910" s="129"/>
      <c r="F910" s="129"/>
      <c r="G910" s="129"/>
      <c r="H910" s="129"/>
      <c r="I910" s="129"/>
      <c r="J910" s="129"/>
      <c r="K910" s="129"/>
      <c r="L910" s="129"/>
      <c r="M910" s="129"/>
      <c r="N910" s="129"/>
      <c r="O910" s="129"/>
      <c r="P910" s="129"/>
      <c r="Q910" s="129"/>
      <c r="R910" s="129"/>
      <c r="S910" s="129"/>
      <c r="T910" s="129"/>
      <c r="U910" s="129"/>
      <c r="V910" s="129"/>
      <c r="W910" s="129"/>
      <c r="X910" s="129"/>
      <c r="Y910" s="129"/>
      <c r="Z910" s="129"/>
    </row>
    <row r="911">
      <c r="A911" s="129"/>
      <c r="B911" s="129"/>
      <c r="C911" s="147"/>
      <c r="D911" s="129"/>
      <c r="E911" s="129"/>
      <c r="F911" s="129"/>
      <c r="G911" s="129"/>
      <c r="H911" s="129"/>
      <c r="I911" s="129"/>
      <c r="J911" s="129"/>
      <c r="K911" s="129"/>
      <c r="L911" s="129"/>
      <c r="M911" s="129"/>
      <c r="N911" s="129"/>
      <c r="O911" s="129"/>
      <c r="P911" s="129"/>
      <c r="Q911" s="129"/>
      <c r="R911" s="129"/>
      <c r="S911" s="129"/>
      <c r="T911" s="129"/>
      <c r="U911" s="129"/>
      <c r="V911" s="129"/>
      <c r="W911" s="129"/>
      <c r="X911" s="129"/>
      <c r="Y911" s="129"/>
      <c r="Z911" s="129"/>
    </row>
    <row r="912">
      <c r="A912" s="129"/>
      <c r="B912" s="129"/>
      <c r="C912" s="147"/>
      <c r="D912" s="129"/>
      <c r="E912" s="129"/>
      <c r="F912" s="129"/>
      <c r="G912" s="129"/>
      <c r="H912" s="129"/>
      <c r="I912" s="129"/>
      <c r="J912" s="129"/>
      <c r="K912" s="129"/>
      <c r="L912" s="129"/>
      <c r="M912" s="129"/>
      <c r="N912" s="129"/>
      <c r="O912" s="129"/>
      <c r="P912" s="129"/>
      <c r="Q912" s="129"/>
      <c r="R912" s="129"/>
      <c r="S912" s="129"/>
      <c r="T912" s="129"/>
      <c r="U912" s="129"/>
      <c r="V912" s="129"/>
      <c r="W912" s="129"/>
      <c r="X912" s="129"/>
      <c r="Y912" s="129"/>
      <c r="Z912" s="129"/>
    </row>
    <row r="913">
      <c r="A913" s="129"/>
      <c r="B913" s="129"/>
      <c r="C913" s="147"/>
      <c r="D913" s="129"/>
      <c r="E913" s="129"/>
      <c r="F913" s="129"/>
      <c r="G913" s="129"/>
      <c r="H913" s="129"/>
      <c r="I913" s="129"/>
      <c r="J913" s="129"/>
      <c r="K913" s="129"/>
      <c r="L913" s="129"/>
      <c r="M913" s="129"/>
      <c r="N913" s="129"/>
      <c r="O913" s="129"/>
      <c r="P913" s="129"/>
      <c r="Q913" s="129"/>
      <c r="R913" s="129"/>
      <c r="S913" s="129"/>
      <c r="T913" s="129"/>
      <c r="U913" s="129"/>
      <c r="V913" s="129"/>
      <c r="W913" s="129"/>
      <c r="X913" s="129"/>
      <c r="Y913" s="129"/>
      <c r="Z913" s="129"/>
    </row>
    <row r="914">
      <c r="A914" s="129"/>
      <c r="B914" s="129"/>
      <c r="C914" s="147"/>
      <c r="D914" s="129"/>
      <c r="E914" s="129"/>
      <c r="F914" s="129"/>
      <c r="G914" s="129"/>
      <c r="H914" s="129"/>
      <c r="I914" s="129"/>
      <c r="J914" s="129"/>
      <c r="K914" s="129"/>
      <c r="L914" s="129"/>
      <c r="M914" s="129"/>
      <c r="N914" s="129"/>
      <c r="O914" s="129"/>
      <c r="P914" s="129"/>
      <c r="Q914" s="129"/>
      <c r="R914" s="129"/>
      <c r="S914" s="129"/>
      <c r="T914" s="129"/>
      <c r="U914" s="129"/>
      <c r="V914" s="129"/>
      <c r="W914" s="129"/>
      <c r="X914" s="129"/>
      <c r="Y914" s="129"/>
      <c r="Z914" s="129"/>
    </row>
    <row r="915">
      <c r="A915" s="129"/>
      <c r="B915" s="129"/>
      <c r="C915" s="147"/>
      <c r="D915" s="129"/>
      <c r="E915" s="129"/>
      <c r="F915" s="129"/>
      <c r="G915" s="129"/>
      <c r="H915" s="129"/>
      <c r="I915" s="129"/>
      <c r="J915" s="129"/>
      <c r="K915" s="129"/>
      <c r="L915" s="129"/>
      <c r="M915" s="129"/>
      <c r="N915" s="129"/>
      <c r="O915" s="129"/>
      <c r="P915" s="129"/>
      <c r="Q915" s="129"/>
      <c r="R915" s="129"/>
      <c r="S915" s="129"/>
      <c r="T915" s="129"/>
      <c r="U915" s="129"/>
      <c r="V915" s="129"/>
      <c r="W915" s="129"/>
      <c r="X915" s="129"/>
      <c r="Y915" s="129"/>
      <c r="Z915" s="129"/>
    </row>
    <row r="916">
      <c r="A916" s="129"/>
      <c r="B916" s="129"/>
      <c r="C916" s="147"/>
      <c r="D916" s="129"/>
      <c r="E916" s="129"/>
      <c r="F916" s="129"/>
      <c r="G916" s="129"/>
      <c r="H916" s="129"/>
      <c r="I916" s="129"/>
      <c r="J916" s="129"/>
      <c r="K916" s="129"/>
      <c r="L916" s="129"/>
      <c r="M916" s="129"/>
      <c r="N916" s="129"/>
      <c r="O916" s="129"/>
      <c r="P916" s="129"/>
      <c r="Q916" s="129"/>
      <c r="R916" s="129"/>
      <c r="S916" s="129"/>
      <c r="T916" s="129"/>
      <c r="U916" s="129"/>
      <c r="V916" s="129"/>
      <c r="W916" s="129"/>
      <c r="X916" s="129"/>
      <c r="Y916" s="129"/>
      <c r="Z916" s="129"/>
    </row>
    <row r="917">
      <c r="A917" s="129"/>
      <c r="B917" s="129"/>
      <c r="C917" s="147"/>
      <c r="D917" s="129"/>
      <c r="E917" s="129"/>
      <c r="F917" s="129"/>
      <c r="G917" s="129"/>
      <c r="H917" s="129"/>
      <c r="I917" s="129"/>
      <c r="J917" s="129"/>
      <c r="K917" s="129"/>
      <c r="L917" s="129"/>
      <c r="M917" s="129"/>
      <c r="N917" s="129"/>
      <c r="O917" s="129"/>
      <c r="P917" s="129"/>
      <c r="Q917" s="129"/>
      <c r="R917" s="129"/>
      <c r="S917" s="129"/>
      <c r="T917" s="129"/>
      <c r="U917" s="129"/>
      <c r="V917" s="129"/>
      <c r="W917" s="129"/>
      <c r="X917" s="129"/>
      <c r="Y917" s="129"/>
      <c r="Z917" s="129"/>
    </row>
    <row r="918">
      <c r="A918" s="129"/>
      <c r="B918" s="129"/>
      <c r="C918" s="147"/>
      <c r="D918" s="129"/>
      <c r="E918" s="129"/>
      <c r="F918" s="129"/>
      <c r="G918" s="129"/>
      <c r="H918" s="129"/>
      <c r="I918" s="129"/>
      <c r="J918" s="129"/>
      <c r="K918" s="129"/>
      <c r="L918" s="129"/>
      <c r="M918" s="129"/>
      <c r="N918" s="129"/>
      <c r="O918" s="129"/>
      <c r="P918" s="129"/>
      <c r="Q918" s="129"/>
      <c r="R918" s="129"/>
      <c r="S918" s="129"/>
      <c r="T918" s="129"/>
      <c r="U918" s="129"/>
      <c r="V918" s="129"/>
      <c r="W918" s="129"/>
      <c r="X918" s="129"/>
      <c r="Y918" s="129"/>
      <c r="Z918" s="129"/>
    </row>
    <row r="919">
      <c r="A919" s="129"/>
      <c r="B919" s="129"/>
      <c r="C919" s="147"/>
      <c r="D919" s="129"/>
      <c r="E919" s="129"/>
      <c r="F919" s="129"/>
      <c r="G919" s="129"/>
      <c r="H919" s="129"/>
      <c r="I919" s="129"/>
      <c r="J919" s="129"/>
      <c r="K919" s="129"/>
      <c r="L919" s="129"/>
      <c r="M919" s="129"/>
      <c r="N919" s="129"/>
      <c r="O919" s="129"/>
      <c r="P919" s="129"/>
      <c r="Q919" s="129"/>
      <c r="R919" s="129"/>
      <c r="S919" s="129"/>
      <c r="T919" s="129"/>
      <c r="U919" s="129"/>
      <c r="V919" s="129"/>
      <c r="W919" s="129"/>
      <c r="X919" s="129"/>
      <c r="Y919" s="129"/>
      <c r="Z919" s="129"/>
    </row>
    <row r="920">
      <c r="A920" s="129"/>
      <c r="B920" s="129"/>
      <c r="C920" s="147"/>
      <c r="D920" s="129"/>
      <c r="E920" s="129"/>
      <c r="F920" s="129"/>
      <c r="G920" s="129"/>
      <c r="H920" s="129"/>
      <c r="I920" s="129"/>
      <c r="J920" s="129"/>
      <c r="K920" s="129"/>
      <c r="L920" s="129"/>
      <c r="M920" s="129"/>
      <c r="N920" s="129"/>
      <c r="O920" s="129"/>
      <c r="P920" s="129"/>
      <c r="Q920" s="129"/>
      <c r="R920" s="129"/>
      <c r="S920" s="129"/>
      <c r="T920" s="129"/>
      <c r="U920" s="129"/>
      <c r="V920" s="129"/>
      <c r="W920" s="129"/>
      <c r="X920" s="129"/>
      <c r="Y920" s="129"/>
      <c r="Z920" s="129"/>
    </row>
    <row r="921">
      <c r="A921" s="129"/>
      <c r="B921" s="129"/>
      <c r="C921" s="147"/>
      <c r="D921" s="129"/>
      <c r="E921" s="129"/>
      <c r="F921" s="129"/>
      <c r="G921" s="129"/>
      <c r="H921" s="129"/>
      <c r="I921" s="129"/>
      <c r="J921" s="129"/>
      <c r="K921" s="129"/>
      <c r="L921" s="129"/>
      <c r="M921" s="129"/>
      <c r="N921" s="129"/>
      <c r="O921" s="129"/>
      <c r="P921" s="129"/>
      <c r="Q921" s="129"/>
      <c r="R921" s="129"/>
      <c r="S921" s="129"/>
      <c r="T921" s="129"/>
      <c r="U921" s="129"/>
      <c r="V921" s="129"/>
      <c r="W921" s="129"/>
      <c r="X921" s="129"/>
      <c r="Y921" s="129"/>
      <c r="Z921" s="129"/>
    </row>
    <row r="922">
      <c r="A922" s="129"/>
      <c r="B922" s="129"/>
      <c r="C922" s="147"/>
      <c r="D922" s="129"/>
      <c r="E922" s="129"/>
      <c r="F922" s="129"/>
      <c r="G922" s="129"/>
      <c r="H922" s="129"/>
      <c r="I922" s="129"/>
      <c r="J922" s="129"/>
      <c r="K922" s="129"/>
      <c r="L922" s="129"/>
      <c r="M922" s="129"/>
      <c r="N922" s="129"/>
      <c r="O922" s="129"/>
      <c r="P922" s="129"/>
      <c r="Q922" s="129"/>
      <c r="R922" s="129"/>
      <c r="S922" s="129"/>
      <c r="T922" s="129"/>
      <c r="U922" s="129"/>
      <c r="V922" s="129"/>
      <c r="W922" s="129"/>
      <c r="X922" s="129"/>
      <c r="Y922" s="129"/>
      <c r="Z922" s="129"/>
    </row>
    <row r="923">
      <c r="A923" s="129"/>
      <c r="B923" s="129"/>
      <c r="C923" s="147"/>
      <c r="D923" s="129"/>
      <c r="E923" s="129"/>
      <c r="F923" s="129"/>
      <c r="G923" s="129"/>
      <c r="H923" s="129"/>
      <c r="I923" s="129"/>
      <c r="J923" s="129"/>
      <c r="K923" s="129"/>
      <c r="L923" s="129"/>
      <c r="M923" s="129"/>
      <c r="N923" s="129"/>
      <c r="O923" s="129"/>
      <c r="P923" s="129"/>
      <c r="Q923" s="129"/>
      <c r="R923" s="129"/>
      <c r="S923" s="129"/>
      <c r="T923" s="129"/>
      <c r="U923" s="129"/>
      <c r="V923" s="129"/>
      <c r="W923" s="129"/>
      <c r="X923" s="129"/>
      <c r="Y923" s="129"/>
      <c r="Z923" s="129"/>
    </row>
    <row r="924">
      <c r="A924" s="129"/>
      <c r="B924" s="129"/>
      <c r="C924" s="147"/>
      <c r="D924" s="129"/>
      <c r="E924" s="129"/>
      <c r="F924" s="129"/>
      <c r="G924" s="129"/>
      <c r="H924" s="129"/>
      <c r="I924" s="129"/>
      <c r="J924" s="129"/>
      <c r="K924" s="129"/>
      <c r="L924" s="129"/>
      <c r="M924" s="129"/>
      <c r="N924" s="129"/>
      <c r="O924" s="129"/>
      <c r="P924" s="129"/>
      <c r="Q924" s="129"/>
      <c r="R924" s="129"/>
      <c r="S924" s="129"/>
      <c r="T924" s="129"/>
      <c r="U924" s="129"/>
      <c r="V924" s="129"/>
      <c r="W924" s="129"/>
      <c r="X924" s="129"/>
      <c r="Y924" s="129"/>
      <c r="Z924" s="129"/>
    </row>
    <row r="925">
      <c r="A925" s="129"/>
      <c r="B925" s="129"/>
      <c r="C925" s="147"/>
      <c r="D925" s="129"/>
      <c r="E925" s="129"/>
      <c r="F925" s="129"/>
      <c r="G925" s="129"/>
      <c r="H925" s="129"/>
      <c r="I925" s="129"/>
      <c r="J925" s="129"/>
      <c r="K925" s="129"/>
      <c r="L925" s="129"/>
      <c r="M925" s="129"/>
      <c r="N925" s="129"/>
      <c r="O925" s="129"/>
      <c r="P925" s="129"/>
      <c r="Q925" s="129"/>
      <c r="R925" s="129"/>
      <c r="S925" s="129"/>
      <c r="T925" s="129"/>
      <c r="U925" s="129"/>
      <c r="V925" s="129"/>
      <c r="W925" s="129"/>
      <c r="X925" s="129"/>
      <c r="Y925" s="129"/>
      <c r="Z925" s="129"/>
    </row>
    <row r="926">
      <c r="A926" s="129"/>
      <c r="B926" s="129"/>
      <c r="C926" s="147"/>
      <c r="D926" s="129"/>
      <c r="E926" s="129"/>
      <c r="F926" s="129"/>
      <c r="G926" s="129"/>
      <c r="H926" s="129"/>
      <c r="I926" s="129"/>
      <c r="J926" s="129"/>
      <c r="K926" s="129"/>
      <c r="L926" s="129"/>
      <c r="M926" s="129"/>
      <c r="N926" s="129"/>
      <c r="O926" s="129"/>
      <c r="P926" s="129"/>
      <c r="Q926" s="129"/>
      <c r="R926" s="129"/>
      <c r="S926" s="129"/>
      <c r="T926" s="129"/>
      <c r="U926" s="129"/>
      <c r="V926" s="129"/>
      <c r="W926" s="129"/>
      <c r="X926" s="129"/>
      <c r="Y926" s="129"/>
      <c r="Z926" s="129"/>
    </row>
    <row r="927">
      <c r="A927" s="129"/>
      <c r="B927" s="129"/>
      <c r="C927" s="147"/>
      <c r="D927" s="129"/>
      <c r="E927" s="129"/>
      <c r="F927" s="129"/>
      <c r="G927" s="129"/>
      <c r="H927" s="129"/>
      <c r="I927" s="129"/>
      <c r="J927" s="129"/>
      <c r="K927" s="129"/>
      <c r="L927" s="129"/>
      <c r="M927" s="129"/>
      <c r="N927" s="129"/>
      <c r="O927" s="129"/>
      <c r="P927" s="129"/>
      <c r="Q927" s="129"/>
      <c r="R927" s="129"/>
      <c r="S927" s="129"/>
      <c r="T927" s="129"/>
      <c r="U927" s="129"/>
      <c r="V927" s="129"/>
      <c r="W927" s="129"/>
      <c r="X927" s="129"/>
      <c r="Y927" s="129"/>
      <c r="Z927" s="129"/>
    </row>
    <row r="928">
      <c r="A928" s="129"/>
      <c r="B928" s="129"/>
      <c r="C928" s="147"/>
      <c r="D928" s="129"/>
      <c r="E928" s="129"/>
      <c r="F928" s="129"/>
      <c r="G928" s="129"/>
      <c r="H928" s="129"/>
      <c r="I928" s="129"/>
      <c r="J928" s="129"/>
      <c r="K928" s="129"/>
      <c r="L928" s="129"/>
      <c r="M928" s="129"/>
      <c r="N928" s="129"/>
      <c r="O928" s="129"/>
      <c r="P928" s="129"/>
      <c r="Q928" s="129"/>
      <c r="R928" s="129"/>
      <c r="S928" s="129"/>
      <c r="T928" s="129"/>
      <c r="U928" s="129"/>
      <c r="V928" s="129"/>
      <c r="W928" s="129"/>
      <c r="X928" s="129"/>
      <c r="Y928" s="129"/>
      <c r="Z928" s="129"/>
    </row>
    <row r="929">
      <c r="A929" s="129"/>
      <c r="B929" s="129"/>
      <c r="C929" s="147"/>
      <c r="D929" s="129"/>
      <c r="E929" s="129"/>
      <c r="F929" s="129"/>
      <c r="G929" s="129"/>
      <c r="H929" s="129"/>
      <c r="I929" s="129"/>
      <c r="J929" s="129"/>
      <c r="K929" s="129"/>
      <c r="L929" s="129"/>
      <c r="M929" s="129"/>
      <c r="N929" s="129"/>
      <c r="O929" s="129"/>
      <c r="P929" s="129"/>
      <c r="Q929" s="129"/>
      <c r="R929" s="129"/>
      <c r="S929" s="129"/>
      <c r="T929" s="129"/>
      <c r="U929" s="129"/>
      <c r="V929" s="129"/>
      <c r="W929" s="129"/>
      <c r="X929" s="129"/>
      <c r="Y929" s="129"/>
      <c r="Z929" s="129"/>
    </row>
    <row r="930">
      <c r="A930" s="129"/>
      <c r="B930" s="129"/>
      <c r="C930" s="147"/>
      <c r="D930" s="129"/>
      <c r="E930" s="129"/>
      <c r="F930" s="129"/>
      <c r="G930" s="129"/>
      <c r="H930" s="129"/>
      <c r="I930" s="129"/>
      <c r="J930" s="129"/>
      <c r="K930" s="129"/>
      <c r="L930" s="129"/>
      <c r="M930" s="129"/>
      <c r="N930" s="129"/>
      <c r="O930" s="129"/>
      <c r="P930" s="129"/>
      <c r="Q930" s="129"/>
      <c r="R930" s="129"/>
      <c r="S930" s="129"/>
      <c r="T930" s="129"/>
      <c r="U930" s="129"/>
      <c r="V930" s="129"/>
      <c r="W930" s="129"/>
      <c r="X930" s="129"/>
      <c r="Y930" s="129"/>
      <c r="Z930" s="129"/>
    </row>
    <row r="931">
      <c r="A931" s="129"/>
      <c r="B931" s="129"/>
      <c r="C931" s="147"/>
      <c r="D931" s="129"/>
      <c r="E931" s="129"/>
      <c r="F931" s="129"/>
      <c r="G931" s="129"/>
      <c r="H931" s="129"/>
      <c r="I931" s="129"/>
      <c r="J931" s="129"/>
      <c r="K931" s="129"/>
      <c r="L931" s="129"/>
      <c r="M931" s="129"/>
      <c r="N931" s="129"/>
      <c r="O931" s="129"/>
      <c r="P931" s="129"/>
      <c r="Q931" s="129"/>
      <c r="R931" s="129"/>
      <c r="S931" s="129"/>
      <c r="T931" s="129"/>
      <c r="U931" s="129"/>
      <c r="V931" s="129"/>
      <c r="W931" s="129"/>
      <c r="X931" s="129"/>
      <c r="Y931" s="129"/>
      <c r="Z931" s="129"/>
    </row>
    <row r="932">
      <c r="A932" s="129"/>
      <c r="B932" s="129"/>
      <c r="C932" s="147"/>
      <c r="D932" s="129"/>
      <c r="E932" s="129"/>
      <c r="F932" s="129"/>
      <c r="G932" s="129"/>
      <c r="H932" s="129"/>
      <c r="I932" s="129"/>
      <c r="J932" s="129"/>
      <c r="K932" s="129"/>
      <c r="L932" s="129"/>
      <c r="M932" s="129"/>
      <c r="N932" s="129"/>
      <c r="O932" s="129"/>
      <c r="P932" s="129"/>
      <c r="Q932" s="129"/>
      <c r="R932" s="129"/>
      <c r="S932" s="129"/>
      <c r="T932" s="129"/>
      <c r="U932" s="129"/>
      <c r="V932" s="129"/>
      <c r="W932" s="129"/>
      <c r="X932" s="129"/>
      <c r="Y932" s="129"/>
      <c r="Z932" s="129"/>
    </row>
    <row r="933">
      <c r="A933" s="129"/>
      <c r="B933" s="129"/>
      <c r="C933" s="147"/>
      <c r="D933" s="129"/>
      <c r="E933" s="129"/>
      <c r="F933" s="129"/>
      <c r="G933" s="129"/>
      <c r="H933" s="129"/>
      <c r="I933" s="129"/>
      <c r="J933" s="129"/>
      <c r="K933" s="129"/>
      <c r="L933" s="129"/>
      <c r="M933" s="129"/>
      <c r="N933" s="129"/>
      <c r="O933" s="129"/>
      <c r="P933" s="129"/>
      <c r="Q933" s="129"/>
      <c r="R933" s="129"/>
      <c r="S933" s="129"/>
      <c r="T933" s="129"/>
      <c r="U933" s="129"/>
      <c r="V933" s="129"/>
      <c r="W933" s="129"/>
      <c r="X933" s="129"/>
      <c r="Y933" s="129"/>
      <c r="Z933" s="129"/>
    </row>
    <row r="934">
      <c r="A934" s="129"/>
      <c r="B934" s="129"/>
      <c r="C934" s="147"/>
      <c r="D934" s="129"/>
      <c r="E934" s="129"/>
      <c r="F934" s="129"/>
      <c r="G934" s="129"/>
      <c r="H934" s="129"/>
      <c r="I934" s="129"/>
      <c r="J934" s="129"/>
      <c r="K934" s="129"/>
      <c r="L934" s="129"/>
      <c r="M934" s="129"/>
      <c r="N934" s="129"/>
      <c r="O934" s="129"/>
      <c r="P934" s="129"/>
      <c r="Q934" s="129"/>
      <c r="R934" s="129"/>
      <c r="S934" s="129"/>
      <c r="T934" s="129"/>
      <c r="U934" s="129"/>
      <c r="V934" s="129"/>
      <c r="W934" s="129"/>
      <c r="X934" s="129"/>
      <c r="Y934" s="129"/>
      <c r="Z934" s="129"/>
    </row>
    <row r="935">
      <c r="A935" s="129"/>
      <c r="B935" s="129"/>
      <c r="C935" s="147"/>
      <c r="D935" s="129"/>
      <c r="E935" s="129"/>
      <c r="F935" s="129"/>
      <c r="G935" s="129"/>
      <c r="H935" s="129"/>
      <c r="I935" s="129"/>
      <c r="J935" s="129"/>
      <c r="K935" s="129"/>
      <c r="L935" s="129"/>
      <c r="M935" s="129"/>
      <c r="N935" s="129"/>
      <c r="O935" s="129"/>
      <c r="P935" s="129"/>
      <c r="Q935" s="129"/>
      <c r="R935" s="129"/>
      <c r="S935" s="129"/>
      <c r="T935" s="129"/>
      <c r="U935" s="129"/>
      <c r="V935" s="129"/>
      <c r="W935" s="129"/>
      <c r="X935" s="129"/>
      <c r="Y935" s="129"/>
      <c r="Z935" s="129"/>
    </row>
    <row r="936">
      <c r="A936" s="129"/>
      <c r="B936" s="129"/>
      <c r="C936" s="147"/>
      <c r="D936" s="129"/>
      <c r="E936" s="129"/>
      <c r="F936" s="129"/>
      <c r="G936" s="129"/>
      <c r="H936" s="129"/>
      <c r="I936" s="129"/>
      <c r="J936" s="129"/>
      <c r="K936" s="129"/>
      <c r="L936" s="129"/>
      <c r="M936" s="129"/>
      <c r="N936" s="129"/>
      <c r="O936" s="129"/>
      <c r="P936" s="129"/>
      <c r="Q936" s="129"/>
      <c r="R936" s="129"/>
      <c r="S936" s="129"/>
      <c r="T936" s="129"/>
      <c r="U936" s="129"/>
      <c r="V936" s="129"/>
      <c r="W936" s="129"/>
      <c r="X936" s="129"/>
      <c r="Y936" s="129"/>
      <c r="Z936" s="129"/>
    </row>
    <row r="937">
      <c r="A937" s="129"/>
      <c r="B937" s="129"/>
      <c r="C937" s="147"/>
      <c r="D937" s="129"/>
      <c r="E937" s="129"/>
      <c r="F937" s="129"/>
      <c r="G937" s="129"/>
      <c r="H937" s="129"/>
      <c r="I937" s="129"/>
      <c r="J937" s="129"/>
      <c r="K937" s="129"/>
      <c r="L937" s="129"/>
      <c r="M937" s="129"/>
      <c r="N937" s="129"/>
      <c r="O937" s="129"/>
      <c r="P937" s="129"/>
      <c r="Q937" s="129"/>
      <c r="R937" s="129"/>
      <c r="S937" s="129"/>
      <c r="T937" s="129"/>
      <c r="U937" s="129"/>
      <c r="V937" s="129"/>
      <c r="W937" s="129"/>
      <c r="X937" s="129"/>
      <c r="Y937" s="129"/>
      <c r="Z937" s="129"/>
    </row>
    <row r="938">
      <c r="A938" s="129"/>
      <c r="B938" s="129"/>
      <c r="C938" s="147"/>
      <c r="D938" s="129"/>
      <c r="E938" s="129"/>
      <c r="F938" s="129"/>
      <c r="G938" s="129"/>
      <c r="H938" s="129"/>
      <c r="I938" s="129"/>
      <c r="J938" s="129"/>
      <c r="K938" s="129"/>
      <c r="L938" s="129"/>
      <c r="M938" s="129"/>
      <c r="N938" s="129"/>
      <c r="O938" s="129"/>
      <c r="P938" s="129"/>
      <c r="Q938" s="129"/>
      <c r="R938" s="129"/>
      <c r="S938" s="129"/>
      <c r="T938" s="129"/>
      <c r="U938" s="129"/>
      <c r="V938" s="129"/>
      <c r="W938" s="129"/>
      <c r="X938" s="129"/>
      <c r="Y938" s="129"/>
      <c r="Z938" s="129"/>
    </row>
    <row r="939">
      <c r="A939" s="129"/>
      <c r="B939" s="129"/>
      <c r="C939" s="147"/>
      <c r="D939" s="129"/>
      <c r="E939" s="129"/>
      <c r="F939" s="129"/>
      <c r="G939" s="129"/>
      <c r="H939" s="129"/>
      <c r="I939" s="129"/>
      <c r="J939" s="129"/>
      <c r="K939" s="129"/>
      <c r="L939" s="129"/>
      <c r="M939" s="129"/>
      <c r="N939" s="129"/>
      <c r="O939" s="129"/>
      <c r="P939" s="129"/>
      <c r="Q939" s="129"/>
      <c r="R939" s="129"/>
      <c r="S939" s="129"/>
      <c r="T939" s="129"/>
      <c r="U939" s="129"/>
      <c r="V939" s="129"/>
      <c r="W939" s="129"/>
      <c r="X939" s="129"/>
      <c r="Y939" s="129"/>
      <c r="Z939" s="129"/>
    </row>
    <row r="940">
      <c r="A940" s="129"/>
      <c r="B940" s="129"/>
      <c r="C940" s="147"/>
      <c r="D940" s="129"/>
      <c r="E940" s="129"/>
      <c r="F940" s="129"/>
      <c r="G940" s="129"/>
      <c r="H940" s="129"/>
      <c r="I940" s="129"/>
      <c r="J940" s="129"/>
      <c r="K940" s="129"/>
      <c r="L940" s="129"/>
      <c r="M940" s="129"/>
      <c r="N940" s="129"/>
      <c r="O940" s="129"/>
      <c r="P940" s="129"/>
      <c r="Q940" s="129"/>
      <c r="R940" s="129"/>
      <c r="S940" s="129"/>
      <c r="T940" s="129"/>
      <c r="U940" s="129"/>
      <c r="V940" s="129"/>
      <c r="W940" s="129"/>
      <c r="X940" s="129"/>
      <c r="Y940" s="129"/>
      <c r="Z940" s="129"/>
    </row>
    <row r="941">
      <c r="A941" s="129"/>
      <c r="B941" s="129"/>
      <c r="C941" s="147"/>
      <c r="D941" s="129"/>
      <c r="E941" s="129"/>
      <c r="F941" s="129"/>
      <c r="G941" s="129"/>
      <c r="H941" s="129"/>
      <c r="I941" s="129"/>
      <c r="J941" s="129"/>
      <c r="K941" s="129"/>
      <c r="L941" s="129"/>
      <c r="M941" s="129"/>
      <c r="N941" s="129"/>
      <c r="O941" s="129"/>
      <c r="P941" s="129"/>
      <c r="Q941" s="129"/>
      <c r="R941" s="129"/>
      <c r="S941" s="129"/>
      <c r="T941" s="129"/>
      <c r="U941" s="129"/>
      <c r="V941" s="129"/>
      <c r="W941" s="129"/>
      <c r="X941" s="129"/>
      <c r="Y941" s="129"/>
      <c r="Z941" s="129"/>
    </row>
    <row r="942">
      <c r="A942" s="129"/>
      <c r="B942" s="129"/>
      <c r="C942" s="147"/>
      <c r="D942" s="129"/>
      <c r="E942" s="129"/>
      <c r="F942" s="129"/>
      <c r="G942" s="129"/>
      <c r="H942" s="129"/>
      <c r="I942" s="129"/>
      <c r="J942" s="129"/>
      <c r="K942" s="129"/>
      <c r="L942" s="129"/>
      <c r="M942" s="129"/>
      <c r="N942" s="129"/>
      <c r="O942" s="129"/>
      <c r="P942" s="129"/>
      <c r="Q942" s="129"/>
      <c r="R942" s="129"/>
      <c r="S942" s="129"/>
      <c r="T942" s="129"/>
      <c r="U942" s="129"/>
      <c r="V942" s="129"/>
      <c r="W942" s="129"/>
      <c r="X942" s="129"/>
      <c r="Y942" s="129"/>
      <c r="Z942" s="129"/>
    </row>
    <row r="943">
      <c r="A943" s="129"/>
      <c r="B943" s="129"/>
      <c r="C943" s="147"/>
      <c r="D943" s="129"/>
      <c r="E943" s="129"/>
      <c r="F943" s="129"/>
      <c r="G943" s="129"/>
      <c r="H943" s="129"/>
      <c r="I943" s="129"/>
      <c r="J943" s="129"/>
      <c r="K943" s="129"/>
      <c r="L943" s="129"/>
      <c r="M943" s="129"/>
      <c r="N943" s="129"/>
      <c r="O943" s="129"/>
      <c r="P943" s="129"/>
      <c r="Q943" s="129"/>
      <c r="R943" s="129"/>
      <c r="S943" s="129"/>
      <c r="T943" s="129"/>
      <c r="U943" s="129"/>
      <c r="V943" s="129"/>
      <c r="W943" s="129"/>
      <c r="X943" s="129"/>
      <c r="Y943" s="129"/>
      <c r="Z943" s="129"/>
    </row>
    <row r="944">
      <c r="A944" s="129"/>
      <c r="B944" s="129"/>
      <c r="C944" s="147"/>
      <c r="D944" s="129"/>
      <c r="E944" s="129"/>
      <c r="F944" s="129"/>
      <c r="G944" s="129"/>
      <c r="H944" s="129"/>
      <c r="I944" s="129"/>
      <c r="J944" s="129"/>
      <c r="K944" s="129"/>
      <c r="L944" s="129"/>
      <c r="M944" s="129"/>
      <c r="N944" s="129"/>
      <c r="O944" s="129"/>
      <c r="P944" s="129"/>
      <c r="Q944" s="129"/>
      <c r="R944" s="129"/>
      <c r="S944" s="129"/>
      <c r="T944" s="129"/>
      <c r="U944" s="129"/>
      <c r="V944" s="129"/>
      <c r="W944" s="129"/>
      <c r="X944" s="129"/>
      <c r="Y944" s="129"/>
      <c r="Z944" s="129"/>
    </row>
    <row r="945">
      <c r="A945" s="129"/>
      <c r="B945" s="129"/>
      <c r="C945" s="147"/>
      <c r="D945" s="129"/>
      <c r="E945" s="129"/>
      <c r="F945" s="129"/>
      <c r="G945" s="129"/>
      <c r="H945" s="129"/>
      <c r="I945" s="129"/>
      <c r="J945" s="129"/>
      <c r="K945" s="129"/>
      <c r="L945" s="129"/>
      <c r="M945" s="129"/>
      <c r="N945" s="129"/>
      <c r="O945" s="129"/>
      <c r="P945" s="129"/>
      <c r="Q945" s="129"/>
      <c r="R945" s="129"/>
      <c r="S945" s="129"/>
      <c r="T945" s="129"/>
      <c r="U945" s="129"/>
      <c r="V945" s="129"/>
      <c r="W945" s="129"/>
      <c r="X945" s="129"/>
      <c r="Y945" s="129"/>
      <c r="Z945" s="129"/>
    </row>
    <row r="946">
      <c r="A946" s="129"/>
      <c r="B946" s="129"/>
      <c r="C946" s="147"/>
      <c r="D946" s="129"/>
      <c r="E946" s="129"/>
      <c r="F946" s="129"/>
      <c r="G946" s="129"/>
      <c r="H946" s="129"/>
      <c r="I946" s="129"/>
      <c r="J946" s="129"/>
      <c r="K946" s="129"/>
      <c r="L946" s="129"/>
      <c r="M946" s="129"/>
      <c r="N946" s="129"/>
      <c r="O946" s="129"/>
      <c r="P946" s="129"/>
      <c r="Q946" s="129"/>
      <c r="R946" s="129"/>
      <c r="S946" s="129"/>
      <c r="T946" s="129"/>
      <c r="U946" s="129"/>
      <c r="V946" s="129"/>
      <c r="W946" s="129"/>
      <c r="X946" s="129"/>
      <c r="Y946" s="129"/>
      <c r="Z946" s="129"/>
    </row>
    <row r="947">
      <c r="A947" s="129"/>
      <c r="B947" s="129"/>
      <c r="C947" s="147"/>
      <c r="D947" s="129"/>
      <c r="E947" s="129"/>
      <c r="F947" s="129"/>
      <c r="G947" s="129"/>
      <c r="H947" s="129"/>
      <c r="I947" s="129"/>
      <c r="J947" s="129"/>
      <c r="K947" s="129"/>
      <c r="L947" s="129"/>
      <c r="M947" s="129"/>
      <c r="N947" s="129"/>
      <c r="O947" s="129"/>
      <c r="P947" s="129"/>
      <c r="Q947" s="129"/>
      <c r="R947" s="129"/>
      <c r="S947" s="129"/>
      <c r="T947" s="129"/>
      <c r="U947" s="129"/>
      <c r="V947" s="129"/>
      <c r="W947" s="129"/>
      <c r="X947" s="129"/>
      <c r="Y947" s="129"/>
      <c r="Z947" s="129"/>
    </row>
    <row r="948">
      <c r="A948" s="129"/>
      <c r="B948" s="129"/>
      <c r="C948" s="147"/>
      <c r="D948" s="129"/>
      <c r="E948" s="129"/>
      <c r="F948" s="129"/>
      <c r="G948" s="129"/>
      <c r="H948" s="129"/>
      <c r="I948" s="129"/>
      <c r="J948" s="129"/>
      <c r="K948" s="129"/>
      <c r="L948" s="129"/>
      <c r="M948" s="129"/>
      <c r="N948" s="129"/>
      <c r="O948" s="129"/>
      <c r="P948" s="129"/>
      <c r="Q948" s="129"/>
      <c r="R948" s="129"/>
      <c r="S948" s="129"/>
      <c r="T948" s="129"/>
      <c r="U948" s="129"/>
      <c r="V948" s="129"/>
      <c r="W948" s="129"/>
      <c r="X948" s="129"/>
      <c r="Y948" s="129"/>
      <c r="Z948" s="129"/>
    </row>
    <row r="949">
      <c r="A949" s="129"/>
      <c r="B949" s="129"/>
      <c r="C949" s="147"/>
      <c r="D949" s="129"/>
      <c r="E949" s="129"/>
      <c r="F949" s="129"/>
      <c r="G949" s="129"/>
      <c r="H949" s="129"/>
      <c r="I949" s="129"/>
      <c r="J949" s="129"/>
      <c r="K949" s="129"/>
      <c r="L949" s="129"/>
      <c r="M949" s="129"/>
      <c r="N949" s="129"/>
      <c r="O949" s="129"/>
      <c r="P949" s="129"/>
      <c r="Q949" s="129"/>
      <c r="R949" s="129"/>
      <c r="S949" s="129"/>
      <c r="T949" s="129"/>
      <c r="U949" s="129"/>
      <c r="V949" s="129"/>
      <c r="W949" s="129"/>
      <c r="X949" s="129"/>
      <c r="Y949" s="129"/>
      <c r="Z949" s="129"/>
    </row>
    <row r="950">
      <c r="A950" s="129"/>
      <c r="B950" s="129"/>
      <c r="C950" s="147"/>
      <c r="D950" s="129"/>
      <c r="E950" s="129"/>
      <c r="F950" s="129"/>
      <c r="G950" s="129"/>
      <c r="H950" s="129"/>
      <c r="I950" s="129"/>
      <c r="J950" s="129"/>
      <c r="K950" s="129"/>
      <c r="L950" s="129"/>
      <c r="M950" s="129"/>
      <c r="N950" s="129"/>
      <c r="O950" s="129"/>
      <c r="P950" s="129"/>
      <c r="Q950" s="129"/>
      <c r="R950" s="129"/>
      <c r="S950" s="129"/>
      <c r="T950" s="129"/>
      <c r="U950" s="129"/>
      <c r="V950" s="129"/>
      <c r="W950" s="129"/>
      <c r="X950" s="129"/>
      <c r="Y950" s="129"/>
      <c r="Z950" s="129"/>
    </row>
    <row r="951">
      <c r="A951" s="129"/>
      <c r="B951" s="129"/>
      <c r="C951" s="147"/>
      <c r="D951" s="129"/>
      <c r="E951" s="129"/>
      <c r="F951" s="129"/>
      <c r="G951" s="129"/>
      <c r="H951" s="129"/>
      <c r="I951" s="129"/>
      <c r="J951" s="129"/>
      <c r="K951" s="129"/>
      <c r="L951" s="129"/>
      <c r="M951" s="129"/>
      <c r="N951" s="129"/>
      <c r="O951" s="129"/>
      <c r="P951" s="129"/>
      <c r="Q951" s="129"/>
      <c r="R951" s="129"/>
      <c r="S951" s="129"/>
      <c r="T951" s="129"/>
      <c r="U951" s="129"/>
      <c r="V951" s="129"/>
      <c r="W951" s="129"/>
      <c r="X951" s="129"/>
      <c r="Y951" s="129"/>
      <c r="Z951" s="129"/>
    </row>
    <row r="952">
      <c r="A952" s="129"/>
      <c r="B952" s="129"/>
      <c r="C952" s="147"/>
      <c r="D952" s="129"/>
      <c r="E952" s="129"/>
      <c r="F952" s="129"/>
      <c r="G952" s="129"/>
      <c r="H952" s="129"/>
      <c r="I952" s="129"/>
      <c r="J952" s="129"/>
      <c r="K952" s="129"/>
      <c r="L952" s="129"/>
      <c r="M952" s="129"/>
      <c r="N952" s="129"/>
      <c r="O952" s="129"/>
      <c r="P952" s="129"/>
      <c r="Q952" s="129"/>
      <c r="R952" s="129"/>
      <c r="S952" s="129"/>
      <c r="T952" s="129"/>
      <c r="U952" s="129"/>
      <c r="V952" s="129"/>
      <c r="W952" s="129"/>
      <c r="X952" s="129"/>
      <c r="Y952" s="129"/>
      <c r="Z952" s="129"/>
    </row>
    <row r="953">
      <c r="A953" s="129"/>
      <c r="B953" s="129"/>
      <c r="C953" s="147"/>
      <c r="D953" s="129"/>
      <c r="E953" s="129"/>
      <c r="F953" s="129"/>
      <c r="G953" s="129"/>
      <c r="H953" s="129"/>
      <c r="I953" s="129"/>
      <c r="J953" s="129"/>
      <c r="K953" s="129"/>
      <c r="L953" s="129"/>
      <c r="M953" s="129"/>
      <c r="N953" s="129"/>
      <c r="O953" s="129"/>
      <c r="P953" s="129"/>
      <c r="Q953" s="129"/>
      <c r="R953" s="129"/>
      <c r="S953" s="129"/>
      <c r="T953" s="129"/>
      <c r="U953" s="129"/>
      <c r="V953" s="129"/>
      <c r="W953" s="129"/>
      <c r="X953" s="129"/>
      <c r="Y953" s="129"/>
      <c r="Z953" s="129"/>
    </row>
    <row r="954">
      <c r="A954" s="129"/>
      <c r="B954" s="129"/>
      <c r="C954" s="147"/>
      <c r="D954" s="129"/>
      <c r="E954" s="129"/>
      <c r="F954" s="129"/>
      <c r="G954" s="129"/>
      <c r="H954" s="129"/>
      <c r="I954" s="129"/>
      <c r="J954" s="129"/>
      <c r="K954" s="129"/>
      <c r="L954" s="129"/>
      <c r="M954" s="129"/>
      <c r="N954" s="129"/>
      <c r="O954" s="129"/>
      <c r="P954" s="129"/>
      <c r="Q954" s="129"/>
      <c r="R954" s="129"/>
      <c r="S954" s="129"/>
      <c r="T954" s="129"/>
      <c r="U954" s="129"/>
      <c r="V954" s="129"/>
      <c r="W954" s="129"/>
      <c r="X954" s="129"/>
      <c r="Y954" s="129"/>
      <c r="Z954" s="129"/>
    </row>
    <row r="955">
      <c r="A955" s="129"/>
      <c r="B955" s="129"/>
      <c r="C955" s="147"/>
      <c r="D955" s="129"/>
      <c r="E955" s="129"/>
      <c r="F955" s="129"/>
      <c r="G955" s="129"/>
      <c r="H955" s="129"/>
      <c r="I955" s="129"/>
      <c r="J955" s="129"/>
      <c r="K955" s="129"/>
      <c r="L955" s="129"/>
      <c r="M955" s="129"/>
      <c r="N955" s="129"/>
      <c r="O955" s="129"/>
      <c r="P955" s="129"/>
      <c r="Q955" s="129"/>
      <c r="R955" s="129"/>
      <c r="S955" s="129"/>
      <c r="T955" s="129"/>
      <c r="U955" s="129"/>
      <c r="V955" s="129"/>
      <c r="W955" s="129"/>
      <c r="X955" s="129"/>
      <c r="Y955" s="129"/>
      <c r="Z955" s="129"/>
    </row>
    <row r="956">
      <c r="A956" s="129"/>
      <c r="B956" s="129"/>
      <c r="C956" s="147"/>
      <c r="D956" s="129"/>
      <c r="E956" s="129"/>
      <c r="F956" s="129"/>
      <c r="G956" s="129"/>
      <c r="H956" s="129"/>
      <c r="I956" s="129"/>
      <c r="J956" s="129"/>
      <c r="K956" s="129"/>
      <c r="L956" s="129"/>
      <c r="M956" s="129"/>
      <c r="N956" s="129"/>
      <c r="O956" s="129"/>
      <c r="P956" s="129"/>
      <c r="Q956" s="129"/>
      <c r="R956" s="129"/>
      <c r="S956" s="129"/>
      <c r="T956" s="129"/>
      <c r="U956" s="129"/>
      <c r="V956" s="129"/>
      <c r="W956" s="129"/>
      <c r="X956" s="129"/>
      <c r="Y956" s="129"/>
      <c r="Z956" s="129"/>
    </row>
    <row r="957">
      <c r="A957" s="129"/>
      <c r="B957" s="129"/>
      <c r="C957" s="147"/>
      <c r="D957" s="129"/>
      <c r="E957" s="129"/>
      <c r="F957" s="129"/>
      <c r="G957" s="129"/>
      <c r="H957" s="129"/>
      <c r="I957" s="129"/>
      <c r="J957" s="129"/>
      <c r="K957" s="129"/>
      <c r="L957" s="129"/>
      <c r="M957" s="129"/>
      <c r="N957" s="129"/>
      <c r="O957" s="129"/>
      <c r="P957" s="129"/>
      <c r="Q957" s="129"/>
      <c r="R957" s="129"/>
      <c r="S957" s="129"/>
      <c r="T957" s="129"/>
      <c r="U957" s="129"/>
      <c r="V957" s="129"/>
      <c r="W957" s="129"/>
      <c r="X957" s="129"/>
      <c r="Y957" s="129"/>
      <c r="Z957" s="129"/>
    </row>
    <row r="958">
      <c r="A958" s="129"/>
      <c r="B958" s="129"/>
      <c r="C958" s="147"/>
      <c r="D958" s="129"/>
      <c r="E958" s="129"/>
      <c r="F958" s="129"/>
      <c r="G958" s="129"/>
      <c r="H958" s="129"/>
      <c r="I958" s="129"/>
      <c r="J958" s="129"/>
      <c r="K958" s="129"/>
      <c r="L958" s="129"/>
      <c r="M958" s="129"/>
      <c r="N958" s="129"/>
      <c r="O958" s="129"/>
      <c r="P958" s="129"/>
      <c r="Q958" s="129"/>
      <c r="R958" s="129"/>
      <c r="S958" s="129"/>
      <c r="T958" s="129"/>
      <c r="U958" s="129"/>
      <c r="V958" s="129"/>
      <c r="W958" s="129"/>
      <c r="X958" s="129"/>
      <c r="Y958" s="129"/>
      <c r="Z958" s="129"/>
    </row>
    <row r="959">
      <c r="A959" s="129"/>
      <c r="B959" s="129"/>
      <c r="C959" s="147"/>
      <c r="D959" s="129"/>
      <c r="E959" s="129"/>
      <c r="F959" s="129"/>
      <c r="G959" s="129"/>
      <c r="H959" s="129"/>
      <c r="I959" s="129"/>
      <c r="J959" s="129"/>
      <c r="K959" s="129"/>
      <c r="L959" s="129"/>
      <c r="M959" s="129"/>
      <c r="N959" s="129"/>
      <c r="O959" s="129"/>
      <c r="P959" s="129"/>
      <c r="Q959" s="129"/>
      <c r="R959" s="129"/>
      <c r="S959" s="129"/>
      <c r="T959" s="129"/>
      <c r="U959" s="129"/>
      <c r="V959" s="129"/>
      <c r="W959" s="129"/>
      <c r="X959" s="129"/>
      <c r="Y959" s="129"/>
      <c r="Z959" s="129"/>
    </row>
    <row r="960">
      <c r="A960" s="129"/>
      <c r="B960" s="129"/>
      <c r="C960" s="147"/>
      <c r="D960" s="129"/>
      <c r="E960" s="129"/>
      <c r="F960" s="129"/>
      <c r="G960" s="129"/>
      <c r="H960" s="129"/>
      <c r="I960" s="129"/>
      <c r="J960" s="129"/>
      <c r="K960" s="129"/>
      <c r="L960" s="129"/>
      <c r="M960" s="129"/>
      <c r="N960" s="129"/>
      <c r="O960" s="129"/>
      <c r="P960" s="129"/>
      <c r="Q960" s="129"/>
      <c r="R960" s="129"/>
      <c r="S960" s="129"/>
      <c r="T960" s="129"/>
      <c r="U960" s="129"/>
      <c r="V960" s="129"/>
      <c r="W960" s="129"/>
      <c r="X960" s="129"/>
      <c r="Y960" s="129"/>
      <c r="Z960" s="129"/>
    </row>
    <row r="961">
      <c r="A961" s="129"/>
      <c r="B961" s="129"/>
      <c r="C961" s="147"/>
      <c r="D961" s="129"/>
      <c r="E961" s="129"/>
      <c r="F961" s="129"/>
      <c r="G961" s="129"/>
      <c r="H961" s="129"/>
      <c r="I961" s="129"/>
      <c r="J961" s="129"/>
      <c r="K961" s="129"/>
      <c r="L961" s="129"/>
      <c r="M961" s="129"/>
      <c r="N961" s="129"/>
      <c r="O961" s="129"/>
      <c r="P961" s="129"/>
      <c r="Q961" s="129"/>
      <c r="R961" s="129"/>
      <c r="S961" s="129"/>
      <c r="T961" s="129"/>
      <c r="U961" s="129"/>
      <c r="V961" s="129"/>
      <c r="W961" s="129"/>
      <c r="X961" s="129"/>
      <c r="Y961" s="129"/>
      <c r="Z961" s="129"/>
    </row>
    <row r="962">
      <c r="A962" s="129"/>
      <c r="B962" s="129"/>
      <c r="C962" s="147"/>
      <c r="D962" s="129"/>
      <c r="E962" s="129"/>
      <c r="F962" s="129"/>
      <c r="G962" s="129"/>
      <c r="H962" s="129"/>
      <c r="I962" s="129"/>
      <c r="J962" s="129"/>
      <c r="K962" s="129"/>
      <c r="L962" s="129"/>
      <c r="M962" s="129"/>
      <c r="N962" s="129"/>
      <c r="O962" s="129"/>
      <c r="P962" s="129"/>
      <c r="Q962" s="129"/>
      <c r="R962" s="129"/>
      <c r="S962" s="129"/>
      <c r="T962" s="129"/>
      <c r="U962" s="129"/>
      <c r="V962" s="129"/>
      <c r="W962" s="129"/>
      <c r="X962" s="129"/>
      <c r="Y962" s="129"/>
      <c r="Z962" s="129"/>
    </row>
    <row r="963">
      <c r="A963" s="129"/>
      <c r="B963" s="129"/>
      <c r="C963" s="147"/>
      <c r="D963" s="129"/>
      <c r="E963" s="129"/>
      <c r="F963" s="129"/>
      <c r="G963" s="129"/>
      <c r="H963" s="129"/>
      <c r="I963" s="129"/>
      <c r="J963" s="129"/>
      <c r="K963" s="129"/>
      <c r="L963" s="129"/>
      <c r="M963" s="129"/>
      <c r="N963" s="129"/>
      <c r="O963" s="129"/>
      <c r="P963" s="129"/>
      <c r="Q963" s="129"/>
      <c r="R963" s="129"/>
      <c r="S963" s="129"/>
      <c r="T963" s="129"/>
      <c r="U963" s="129"/>
      <c r="V963" s="129"/>
      <c r="W963" s="129"/>
      <c r="X963" s="129"/>
      <c r="Y963" s="129"/>
      <c r="Z963" s="129"/>
    </row>
    <row r="964">
      <c r="A964" s="129"/>
      <c r="B964" s="129"/>
      <c r="C964" s="147"/>
      <c r="D964" s="129"/>
      <c r="E964" s="129"/>
      <c r="F964" s="129"/>
      <c r="G964" s="129"/>
      <c r="H964" s="129"/>
      <c r="I964" s="129"/>
      <c r="J964" s="129"/>
      <c r="K964" s="129"/>
      <c r="L964" s="129"/>
      <c r="M964" s="129"/>
      <c r="N964" s="129"/>
      <c r="O964" s="129"/>
      <c r="P964" s="129"/>
      <c r="Q964" s="129"/>
      <c r="R964" s="129"/>
      <c r="S964" s="129"/>
      <c r="T964" s="129"/>
      <c r="U964" s="129"/>
      <c r="V964" s="129"/>
      <c r="W964" s="129"/>
      <c r="X964" s="129"/>
      <c r="Y964" s="129"/>
      <c r="Z964" s="129"/>
    </row>
    <row r="965">
      <c r="A965" s="129"/>
      <c r="B965" s="129"/>
      <c r="C965" s="147"/>
      <c r="D965" s="129"/>
      <c r="E965" s="129"/>
      <c r="F965" s="129"/>
      <c r="G965" s="129"/>
      <c r="H965" s="129"/>
      <c r="I965" s="129"/>
      <c r="J965" s="129"/>
      <c r="K965" s="129"/>
      <c r="L965" s="129"/>
      <c r="M965" s="129"/>
      <c r="N965" s="129"/>
      <c r="O965" s="129"/>
      <c r="P965" s="129"/>
      <c r="Q965" s="129"/>
      <c r="R965" s="129"/>
      <c r="S965" s="129"/>
      <c r="T965" s="129"/>
      <c r="U965" s="129"/>
      <c r="V965" s="129"/>
      <c r="W965" s="129"/>
      <c r="X965" s="129"/>
      <c r="Y965" s="129"/>
      <c r="Z965" s="129"/>
    </row>
    <row r="966">
      <c r="A966" s="129"/>
      <c r="B966" s="129"/>
      <c r="C966" s="147"/>
      <c r="D966" s="129"/>
      <c r="E966" s="129"/>
      <c r="F966" s="129"/>
      <c r="G966" s="129"/>
      <c r="H966" s="129"/>
      <c r="I966" s="129"/>
      <c r="J966" s="129"/>
      <c r="K966" s="129"/>
      <c r="L966" s="129"/>
      <c r="M966" s="129"/>
      <c r="N966" s="129"/>
      <c r="O966" s="129"/>
      <c r="P966" s="129"/>
      <c r="Q966" s="129"/>
      <c r="R966" s="129"/>
      <c r="S966" s="129"/>
      <c r="T966" s="129"/>
      <c r="U966" s="129"/>
      <c r="V966" s="129"/>
      <c r="W966" s="129"/>
      <c r="X966" s="129"/>
      <c r="Y966" s="129"/>
      <c r="Z966" s="129"/>
    </row>
    <row r="967">
      <c r="A967" s="129"/>
      <c r="B967" s="129"/>
      <c r="C967" s="147"/>
      <c r="D967" s="129"/>
      <c r="E967" s="129"/>
      <c r="F967" s="129"/>
      <c r="G967" s="129"/>
      <c r="H967" s="129"/>
      <c r="I967" s="129"/>
      <c r="J967" s="129"/>
      <c r="K967" s="129"/>
      <c r="L967" s="129"/>
      <c r="M967" s="129"/>
      <c r="N967" s="129"/>
      <c r="O967" s="129"/>
      <c r="P967" s="129"/>
      <c r="Q967" s="129"/>
      <c r="R967" s="129"/>
      <c r="S967" s="129"/>
      <c r="T967" s="129"/>
      <c r="U967" s="129"/>
      <c r="V967" s="129"/>
      <c r="W967" s="129"/>
      <c r="X967" s="129"/>
      <c r="Y967" s="129"/>
      <c r="Z967" s="129"/>
    </row>
    <row r="968">
      <c r="A968" s="129"/>
      <c r="B968" s="129"/>
      <c r="C968" s="147"/>
      <c r="D968" s="129"/>
      <c r="E968" s="129"/>
      <c r="F968" s="129"/>
      <c r="G968" s="129"/>
      <c r="H968" s="129"/>
      <c r="I968" s="129"/>
      <c r="J968" s="129"/>
      <c r="K968" s="129"/>
      <c r="L968" s="129"/>
      <c r="M968" s="129"/>
      <c r="N968" s="129"/>
      <c r="O968" s="129"/>
      <c r="P968" s="129"/>
      <c r="Q968" s="129"/>
      <c r="R968" s="129"/>
      <c r="S968" s="129"/>
      <c r="T968" s="129"/>
      <c r="U968" s="129"/>
      <c r="V968" s="129"/>
      <c r="W968" s="129"/>
      <c r="X968" s="129"/>
      <c r="Y968" s="129"/>
      <c r="Z968" s="129"/>
    </row>
    <row r="969">
      <c r="A969" s="129"/>
      <c r="B969" s="129"/>
      <c r="C969" s="147"/>
      <c r="D969" s="129"/>
      <c r="E969" s="129"/>
      <c r="F969" s="129"/>
      <c r="G969" s="129"/>
      <c r="H969" s="129"/>
      <c r="I969" s="129"/>
      <c r="J969" s="129"/>
      <c r="K969" s="129"/>
      <c r="L969" s="129"/>
      <c r="M969" s="129"/>
      <c r="N969" s="129"/>
      <c r="O969" s="129"/>
      <c r="P969" s="129"/>
      <c r="Q969" s="129"/>
      <c r="R969" s="129"/>
      <c r="S969" s="129"/>
      <c r="T969" s="129"/>
      <c r="U969" s="129"/>
      <c r="V969" s="129"/>
      <c r="W969" s="129"/>
      <c r="X969" s="129"/>
      <c r="Y969" s="129"/>
      <c r="Z969" s="129"/>
    </row>
    <row r="970">
      <c r="A970" s="129"/>
      <c r="B970" s="129"/>
      <c r="C970" s="147"/>
      <c r="D970" s="129"/>
      <c r="E970" s="129"/>
      <c r="F970" s="129"/>
      <c r="G970" s="129"/>
      <c r="H970" s="129"/>
      <c r="I970" s="129"/>
      <c r="J970" s="129"/>
      <c r="K970" s="129"/>
      <c r="L970" s="129"/>
      <c r="M970" s="129"/>
      <c r="N970" s="129"/>
      <c r="O970" s="129"/>
      <c r="P970" s="129"/>
      <c r="Q970" s="129"/>
      <c r="R970" s="129"/>
      <c r="S970" s="129"/>
      <c r="T970" s="129"/>
      <c r="U970" s="129"/>
      <c r="V970" s="129"/>
      <c r="W970" s="129"/>
      <c r="X970" s="129"/>
      <c r="Y970" s="129"/>
      <c r="Z970" s="129"/>
    </row>
    <row r="971">
      <c r="A971" s="129"/>
      <c r="B971" s="129"/>
      <c r="C971" s="147"/>
      <c r="D971" s="129"/>
      <c r="E971" s="129"/>
      <c r="F971" s="129"/>
      <c r="G971" s="129"/>
      <c r="H971" s="129"/>
      <c r="I971" s="129"/>
      <c r="J971" s="129"/>
      <c r="K971" s="129"/>
      <c r="L971" s="129"/>
      <c r="M971" s="129"/>
      <c r="N971" s="129"/>
      <c r="O971" s="129"/>
      <c r="P971" s="129"/>
      <c r="Q971" s="129"/>
      <c r="R971" s="129"/>
      <c r="S971" s="129"/>
      <c r="T971" s="129"/>
      <c r="U971" s="129"/>
      <c r="V971" s="129"/>
      <c r="W971" s="129"/>
      <c r="X971" s="129"/>
      <c r="Y971" s="129"/>
      <c r="Z971" s="129"/>
    </row>
    <row r="972">
      <c r="A972" s="129"/>
      <c r="B972" s="129"/>
      <c r="C972" s="147"/>
      <c r="D972" s="129"/>
      <c r="E972" s="129"/>
      <c r="F972" s="129"/>
      <c r="G972" s="129"/>
      <c r="H972" s="129"/>
      <c r="I972" s="129"/>
      <c r="J972" s="129"/>
      <c r="K972" s="129"/>
      <c r="L972" s="129"/>
      <c r="M972" s="129"/>
      <c r="N972" s="129"/>
      <c r="O972" s="129"/>
      <c r="P972" s="129"/>
      <c r="Q972" s="129"/>
      <c r="R972" s="129"/>
      <c r="S972" s="129"/>
      <c r="T972" s="129"/>
      <c r="U972" s="129"/>
      <c r="V972" s="129"/>
      <c r="W972" s="129"/>
      <c r="X972" s="129"/>
      <c r="Y972" s="129"/>
      <c r="Z972" s="129"/>
    </row>
    <row r="973">
      <c r="A973" s="129"/>
      <c r="B973" s="129"/>
      <c r="C973" s="147"/>
      <c r="D973" s="129"/>
      <c r="E973" s="129"/>
      <c r="F973" s="129"/>
      <c r="G973" s="129"/>
      <c r="H973" s="129"/>
      <c r="I973" s="129"/>
      <c r="J973" s="129"/>
      <c r="K973" s="129"/>
      <c r="L973" s="129"/>
      <c r="M973" s="129"/>
      <c r="N973" s="129"/>
      <c r="O973" s="129"/>
      <c r="P973" s="129"/>
      <c r="Q973" s="129"/>
      <c r="R973" s="129"/>
      <c r="S973" s="129"/>
      <c r="T973" s="129"/>
      <c r="U973" s="129"/>
      <c r="V973" s="129"/>
      <c r="W973" s="129"/>
      <c r="X973" s="129"/>
      <c r="Y973" s="129"/>
      <c r="Z973" s="129"/>
    </row>
    <row r="974">
      <c r="A974" s="129"/>
      <c r="B974" s="129"/>
      <c r="C974" s="147"/>
      <c r="D974" s="129"/>
      <c r="E974" s="129"/>
      <c r="F974" s="129"/>
      <c r="G974" s="129"/>
      <c r="H974" s="129"/>
      <c r="I974" s="129"/>
      <c r="J974" s="129"/>
      <c r="K974" s="129"/>
      <c r="L974" s="129"/>
      <c r="M974" s="129"/>
      <c r="N974" s="129"/>
      <c r="O974" s="129"/>
      <c r="P974" s="129"/>
      <c r="Q974" s="129"/>
      <c r="R974" s="129"/>
      <c r="S974" s="129"/>
      <c r="T974" s="129"/>
      <c r="U974" s="129"/>
      <c r="V974" s="129"/>
      <c r="W974" s="129"/>
      <c r="X974" s="129"/>
      <c r="Y974" s="129"/>
      <c r="Z974" s="129"/>
    </row>
    <row r="975">
      <c r="A975" s="129"/>
      <c r="B975" s="129"/>
      <c r="C975" s="147"/>
      <c r="D975" s="129"/>
      <c r="E975" s="129"/>
      <c r="F975" s="129"/>
      <c r="G975" s="129"/>
      <c r="H975" s="129"/>
      <c r="I975" s="129"/>
      <c r="J975" s="129"/>
      <c r="K975" s="129"/>
      <c r="L975" s="129"/>
      <c r="M975" s="129"/>
      <c r="N975" s="129"/>
      <c r="O975" s="129"/>
      <c r="P975" s="129"/>
      <c r="Q975" s="129"/>
      <c r="R975" s="129"/>
      <c r="S975" s="129"/>
      <c r="T975" s="129"/>
      <c r="U975" s="129"/>
      <c r="V975" s="129"/>
      <c r="W975" s="129"/>
      <c r="X975" s="129"/>
      <c r="Y975" s="129"/>
      <c r="Z975" s="129"/>
    </row>
    <row r="976">
      <c r="A976" s="129"/>
      <c r="B976" s="129"/>
      <c r="C976" s="147"/>
      <c r="D976" s="129"/>
      <c r="E976" s="129"/>
      <c r="F976" s="129"/>
      <c r="G976" s="129"/>
      <c r="H976" s="129"/>
      <c r="I976" s="129"/>
      <c r="J976" s="129"/>
      <c r="K976" s="129"/>
      <c r="L976" s="129"/>
      <c r="M976" s="129"/>
      <c r="N976" s="129"/>
      <c r="O976" s="129"/>
      <c r="P976" s="129"/>
      <c r="Q976" s="129"/>
      <c r="R976" s="129"/>
      <c r="S976" s="129"/>
      <c r="T976" s="129"/>
      <c r="U976" s="129"/>
      <c r="V976" s="129"/>
      <c r="W976" s="129"/>
      <c r="X976" s="129"/>
      <c r="Y976" s="129"/>
      <c r="Z976" s="129"/>
    </row>
    <row r="977">
      <c r="A977" s="129"/>
      <c r="B977" s="129"/>
      <c r="C977" s="147"/>
      <c r="D977" s="129"/>
      <c r="E977" s="129"/>
      <c r="F977" s="129"/>
      <c r="G977" s="129"/>
      <c r="H977" s="129"/>
      <c r="I977" s="129"/>
      <c r="J977" s="129"/>
      <c r="K977" s="129"/>
      <c r="L977" s="129"/>
      <c r="M977" s="129"/>
      <c r="N977" s="129"/>
      <c r="O977" s="129"/>
      <c r="P977" s="129"/>
      <c r="Q977" s="129"/>
      <c r="R977" s="129"/>
      <c r="S977" s="129"/>
      <c r="T977" s="129"/>
      <c r="U977" s="129"/>
      <c r="V977" s="129"/>
      <c r="W977" s="129"/>
      <c r="X977" s="129"/>
      <c r="Y977" s="129"/>
      <c r="Z977" s="129"/>
    </row>
    <row r="978">
      <c r="A978" s="129"/>
      <c r="B978" s="129"/>
      <c r="C978" s="147"/>
      <c r="D978" s="129"/>
      <c r="E978" s="129"/>
      <c r="F978" s="129"/>
      <c r="G978" s="129"/>
      <c r="H978" s="129"/>
      <c r="I978" s="129"/>
      <c r="J978" s="129"/>
      <c r="K978" s="129"/>
      <c r="L978" s="129"/>
      <c r="M978" s="129"/>
      <c r="N978" s="129"/>
      <c r="O978" s="129"/>
      <c r="P978" s="129"/>
      <c r="Q978" s="129"/>
      <c r="R978" s="129"/>
      <c r="S978" s="129"/>
      <c r="T978" s="129"/>
      <c r="U978" s="129"/>
      <c r="V978" s="129"/>
      <c r="W978" s="129"/>
      <c r="X978" s="129"/>
      <c r="Y978" s="129"/>
      <c r="Z978" s="129"/>
    </row>
    <row r="979">
      <c r="A979" s="129"/>
      <c r="B979" s="129"/>
      <c r="C979" s="147"/>
      <c r="D979" s="129"/>
      <c r="E979" s="129"/>
      <c r="F979" s="129"/>
      <c r="G979" s="129"/>
      <c r="H979" s="129"/>
      <c r="I979" s="129"/>
      <c r="J979" s="129"/>
      <c r="K979" s="129"/>
      <c r="L979" s="129"/>
      <c r="M979" s="129"/>
      <c r="N979" s="129"/>
      <c r="O979" s="129"/>
      <c r="P979" s="129"/>
      <c r="Q979" s="129"/>
      <c r="R979" s="129"/>
      <c r="S979" s="129"/>
      <c r="T979" s="129"/>
      <c r="U979" s="129"/>
      <c r="V979" s="129"/>
      <c r="W979" s="129"/>
      <c r="X979" s="129"/>
      <c r="Y979" s="129"/>
      <c r="Z979" s="129"/>
    </row>
    <row r="980">
      <c r="A980" s="129"/>
      <c r="B980" s="129"/>
      <c r="C980" s="147"/>
      <c r="D980" s="129"/>
      <c r="E980" s="129"/>
      <c r="F980" s="129"/>
      <c r="G980" s="129"/>
      <c r="H980" s="129"/>
      <c r="I980" s="129"/>
      <c r="J980" s="129"/>
      <c r="K980" s="129"/>
      <c r="L980" s="129"/>
      <c r="M980" s="129"/>
      <c r="N980" s="129"/>
      <c r="O980" s="129"/>
      <c r="P980" s="129"/>
      <c r="Q980" s="129"/>
      <c r="R980" s="129"/>
      <c r="S980" s="129"/>
      <c r="T980" s="129"/>
      <c r="U980" s="129"/>
      <c r="V980" s="129"/>
      <c r="W980" s="129"/>
      <c r="X980" s="129"/>
      <c r="Y980" s="129"/>
      <c r="Z980" s="129"/>
    </row>
    <row r="981">
      <c r="A981" s="129"/>
      <c r="B981" s="129"/>
      <c r="C981" s="147"/>
      <c r="D981" s="129"/>
      <c r="E981" s="129"/>
      <c r="F981" s="129"/>
      <c r="G981" s="129"/>
      <c r="H981" s="129"/>
      <c r="I981" s="129"/>
      <c r="J981" s="129"/>
      <c r="K981" s="129"/>
      <c r="L981" s="129"/>
      <c r="M981" s="129"/>
      <c r="N981" s="129"/>
      <c r="O981" s="129"/>
      <c r="P981" s="129"/>
      <c r="Q981" s="129"/>
      <c r="R981" s="129"/>
      <c r="S981" s="129"/>
      <c r="T981" s="129"/>
      <c r="U981" s="129"/>
      <c r="V981" s="129"/>
      <c r="W981" s="129"/>
      <c r="X981" s="129"/>
      <c r="Y981" s="129"/>
      <c r="Z981" s="129"/>
    </row>
    <row r="982">
      <c r="A982" s="129"/>
      <c r="B982" s="129"/>
      <c r="C982" s="147"/>
      <c r="D982" s="129"/>
      <c r="E982" s="129"/>
      <c r="F982" s="129"/>
      <c r="G982" s="129"/>
      <c r="H982" s="129"/>
      <c r="I982" s="129"/>
      <c r="J982" s="129"/>
      <c r="K982" s="129"/>
      <c r="L982" s="129"/>
      <c r="M982" s="129"/>
      <c r="N982" s="129"/>
      <c r="O982" s="129"/>
      <c r="P982" s="129"/>
      <c r="Q982" s="129"/>
      <c r="R982" s="129"/>
      <c r="S982" s="129"/>
      <c r="T982" s="129"/>
      <c r="U982" s="129"/>
      <c r="V982" s="129"/>
      <c r="W982" s="129"/>
      <c r="X982" s="129"/>
      <c r="Y982" s="129"/>
      <c r="Z982" s="129"/>
    </row>
    <row r="983">
      <c r="A983" s="129"/>
      <c r="B983" s="129"/>
      <c r="C983" s="147"/>
      <c r="D983" s="129"/>
      <c r="E983" s="129"/>
      <c r="F983" s="129"/>
      <c r="G983" s="129"/>
      <c r="H983" s="129"/>
      <c r="I983" s="129"/>
      <c r="J983" s="129"/>
      <c r="K983" s="129"/>
      <c r="L983" s="129"/>
      <c r="M983" s="129"/>
      <c r="N983" s="129"/>
      <c r="O983" s="129"/>
      <c r="P983" s="129"/>
      <c r="Q983" s="129"/>
      <c r="R983" s="129"/>
      <c r="S983" s="129"/>
      <c r="T983" s="129"/>
      <c r="U983" s="129"/>
      <c r="V983" s="129"/>
      <c r="W983" s="129"/>
      <c r="X983" s="129"/>
      <c r="Y983" s="129"/>
      <c r="Z983" s="129"/>
    </row>
    <row r="984">
      <c r="A984" s="129"/>
      <c r="B984" s="129"/>
      <c r="C984" s="147"/>
      <c r="D984" s="129"/>
      <c r="E984" s="129"/>
      <c r="F984" s="129"/>
      <c r="G984" s="129"/>
      <c r="H984" s="129"/>
      <c r="I984" s="129"/>
      <c r="J984" s="129"/>
      <c r="K984" s="129"/>
      <c r="L984" s="129"/>
      <c r="M984" s="129"/>
      <c r="N984" s="129"/>
      <c r="O984" s="129"/>
      <c r="P984" s="129"/>
      <c r="Q984" s="129"/>
      <c r="R984" s="129"/>
      <c r="S984" s="129"/>
      <c r="T984" s="129"/>
      <c r="U984" s="129"/>
      <c r="V984" s="129"/>
      <c r="W984" s="129"/>
      <c r="X984" s="129"/>
      <c r="Y984" s="129"/>
      <c r="Z984" s="129"/>
    </row>
    <row r="985">
      <c r="A985" s="129"/>
      <c r="B985" s="129"/>
      <c r="C985" s="147"/>
      <c r="D985" s="129"/>
      <c r="E985" s="129"/>
      <c r="F985" s="129"/>
      <c r="G985" s="129"/>
      <c r="H985" s="129"/>
      <c r="I985" s="129"/>
      <c r="J985" s="129"/>
      <c r="K985" s="129"/>
      <c r="L985" s="129"/>
      <c r="M985" s="129"/>
      <c r="N985" s="129"/>
      <c r="O985" s="129"/>
      <c r="P985" s="129"/>
      <c r="Q985" s="129"/>
      <c r="R985" s="129"/>
      <c r="S985" s="129"/>
      <c r="T985" s="129"/>
      <c r="U985" s="129"/>
      <c r="V985" s="129"/>
      <c r="W985" s="129"/>
      <c r="X985" s="129"/>
      <c r="Y985" s="129"/>
      <c r="Z985" s="129"/>
    </row>
    <row r="986">
      <c r="A986" s="129"/>
      <c r="B986" s="129"/>
      <c r="C986" s="147"/>
      <c r="D986" s="129"/>
      <c r="E986" s="129"/>
      <c r="F986" s="129"/>
      <c r="G986" s="129"/>
      <c r="H986" s="129"/>
      <c r="I986" s="129"/>
      <c r="J986" s="129"/>
      <c r="K986" s="129"/>
      <c r="L986" s="129"/>
      <c r="M986" s="129"/>
      <c r="N986" s="129"/>
      <c r="O986" s="129"/>
      <c r="P986" s="129"/>
      <c r="Q986" s="129"/>
      <c r="R986" s="129"/>
      <c r="S986" s="129"/>
      <c r="T986" s="129"/>
      <c r="U986" s="129"/>
      <c r="V986" s="129"/>
      <c r="W986" s="129"/>
      <c r="X986" s="129"/>
      <c r="Y986" s="129"/>
      <c r="Z986" s="129"/>
    </row>
    <row r="987">
      <c r="A987" s="129"/>
      <c r="B987" s="129"/>
      <c r="C987" s="147"/>
      <c r="D987" s="129"/>
      <c r="E987" s="129"/>
      <c r="F987" s="129"/>
      <c r="G987" s="129"/>
      <c r="H987" s="129"/>
      <c r="I987" s="129"/>
      <c r="J987" s="129"/>
      <c r="K987" s="129"/>
      <c r="L987" s="129"/>
      <c r="M987" s="129"/>
      <c r="N987" s="129"/>
      <c r="O987" s="129"/>
      <c r="P987" s="129"/>
      <c r="Q987" s="129"/>
      <c r="R987" s="129"/>
      <c r="S987" s="129"/>
      <c r="T987" s="129"/>
      <c r="U987" s="129"/>
      <c r="V987" s="129"/>
      <c r="W987" s="129"/>
      <c r="X987" s="129"/>
      <c r="Y987" s="129"/>
      <c r="Z987" s="129"/>
    </row>
    <row r="988">
      <c r="A988" s="129"/>
      <c r="B988" s="129"/>
      <c r="C988" s="147"/>
      <c r="D988" s="129"/>
      <c r="E988" s="129"/>
      <c r="F988" s="129"/>
      <c r="G988" s="129"/>
      <c r="H988" s="129"/>
      <c r="I988" s="129"/>
      <c r="J988" s="129"/>
      <c r="K988" s="129"/>
      <c r="L988" s="129"/>
      <c r="M988" s="129"/>
      <c r="N988" s="129"/>
      <c r="O988" s="129"/>
      <c r="P988" s="129"/>
      <c r="Q988" s="129"/>
      <c r="R988" s="129"/>
      <c r="S988" s="129"/>
      <c r="T988" s="129"/>
      <c r="U988" s="129"/>
      <c r="V988" s="129"/>
      <c r="W988" s="129"/>
      <c r="X988" s="129"/>
      <c r="Y988" s="129"/>
      <c r="Z988" s="129"/>
    </row>
    <row r="989">
      <c r="A989" s="129"/>
      <c r="B989" s="129"/>
      <c r="C989" s="147"/>
      <c r="D989" s="129"/>
      <c r="E989" s="129"/>
      <c r="F989" s="129"/>
      <c r="G989" s="129"/>
      <c r="H989" s="129"/>
      <c r="I989" s="129"/>
      <c r="J989" s="129"/>
      <c r="K989" s="129"/>
      <c r="L989" s="129"/>
      <c r="M989" s="129"/>
      <c r="N989" s="129"/>
      <c r="O989" s="129"/>
      <c r="P989" s="129"/>
      <c r="Q989" s="129"/>
      <c r="R989" s="129"/>
      <c r="S989" s="129"/>
      <c r="T989" s="129"/>
      <c r="U989" s="129"/>
      <c r="V989" s="129"/>
      <c r="W989" s="129"/>
      <c r="X989" s="129"/>
      <c r="Y989" s="129"/>
      <c r="Z989" s="129"/>
    </row>
    <row r="990">
      <c r="A990" s="129"/>
      <c r="B990" s="129"/>
      <c r="C990" s="147"/>
      <c r="D990" s="129"/>
      <c r="E990" s="129"/>
      <c r="F990" s="129"/>
      <c r="G990" s="129"/>
      <c r="H990" s="129"/>
      <c r="I990" s="129"/>
      <c r="J990" s="129"/>
      <c r="K990" s="129"/>
      <c r="L990" s="129"/>
      <c r="M990" s="129"/>
      <c r="N990" s="129"/>
      <c r="O990" s="129"/>
      <c r="P990" s="129"/>
      <c r="Q990" s="129"/>
      <c r="R990" s="129"/>
      <c r="S990" s="129"/>
      <c r="T990" s="129"/>
      <c r="U990" s="129"/>
      <c r="V990" s="129"/>
      <c r="W990" s="129"/>
      <c r="X990" s="129"/>
      <c r="Y990" s="129"/>
      <c r="Z990" s="129"/>
    </row>
    <row r="991">
      <c r="A991" s="129"/>
      <c r="B991" s="129"/>
      <c r="C991" s="147"/>
      <c r="D991" s="129"/>
      <c r="E991" s="129"/>
      <c r="F991" s="129"/>
      <c r="G991" s="129"/>
      <c r="H991" s="129"/>
      <c r="I991" s="129"/>
      <c r="J991" s="129"/>
      <c r="K991" s="129"/>
      <c r="L991" s="129"/>
      <c r="M991" s="129"/>
      <c r="N991" s="129"/>
      <c r="O991" s="129"/>
      <c r="P991" s="129"/>
      <c r="Q991" s="129"/>
      <c r="R991" s="129"/>
      <c r="S991" s="129"/>
      <c r="T991" s="129"/>
      <c r="U991" s="129"/>
      <c r="V991" s="129"/>
      <c r="W991" s="129"/>
      <c r="X991" s="129"/>
      <c r="Y991" s="129"/>
      <c r="Z991" s="129"/>
    </row>
    <row r="992">
      <c r="A992" s="129"/>
      <c r="B992" s="129"/>
      <c r="C992" s="147"/>
      <c r="D992" s="129"/>
      <c r="E992" s="129"/>
      <c r="F992" s="129"/>
      <c r="G992" s="129"/>
      <c r="H992" s="129"/>
      <c r="I992" s="129"/>
      <c r="J992" s="129"/>
      <c r="K992" s="129"/>
      <c r="L992" s="129"/>
      <c r="M992" s="129"/>
      <c r="N992" s="129"/>
      <c r="O992" s="129"/>
      <c r="P992" s="129"/>
      <c r="Q992" s="129"/>
      <c r="R992" s="129"/>
      <c r="S992" s="129"/>
      <c r="T992" s="129"/>
      <c r="U992" s="129"/>
      <c r="V992" s="129"/>
      <c r="W992" s="129"/>
      <c r="X992" s="129"/>
      <c r="Y992" s="129"/>
      <c r="Z992" s="129"/>
    </row>
    <row r="993">
      <c r="A993" s="129"/>
      <c r="B993" s="129"/>
      <c r="C993" s="147"/>
      <c r="D993" s="129"/>
      <c r="E993" s="129"/>
      <c r="F993" s="129"/>
      <c r="G993" s="129"/>
      <c r="H993" s="129"/>
      <c r="I993" s="129"/>
      <c r="J993" s="129"/>
      <c r="K993" s="129"/>
      <c r="L993" s="129"/>
      <c r="M993" s="129"/>
      <c r="N993" s="129"/>
      <c r="O993" s="129"/>
      <c r="P993" s="129"/>
      <c r="Q993" s="129"/>
      <c r="R993" s="129"/>
      <c r="S993" s="129"/>
      <c r="T993" s="129"/>
      <c r="U993" s="129"/>
      <c r="V993" s="129"/>
      <c r="W993" s="129"/>
      <c r="X993" s="129"/>
      <c r="Y993" s="129"/>
      <c r="Z993" s="129"/>
    </row>
    <row r="994">
      <c r="A994" s="129"/>
      <c r="B994" s="129"/>
      <c r="C994" s="147"/>
      <c r="D994" s="129"/>
      <c r="E994" s="129"/>
      <c r="F994" s="129"/>
      <c r="G994" s="129"/>
      <c r="H994" s="129"/>
      <c r="I994" s="129"/>
      <c r="J994" s="129"/>
      <c r="K994" s="129"/>
      <c r="L994" s="129"/>
      <c r="M994" s="129"/>
      <c r="N994" s="129"/>
      <c r="O994" s="129"/>
      <c r="P994" s="129"/>
      <c r="Q994" s="129"/>
      <c r="R994" s="129"/>
      <c r="S994" s="129"/>
      <c r="T994" s="129"/>
      <c r="U994" s="129"/>
      <c r="V994" s="129"/>
      <c r="W994" s="129"/>
      <c r="X994" s="129"/>
      <c r="Y994" s="129"/>
      <c r="Z994" s="129"/>
    </row>
    <row r="995">
      <c r="A995" s="129"/>
      <c r="B995" s="129"/>
      <c r="C995" s="147"/>
      <c r="D995" s="129"/>
      <c r="E995" s="129"/>
      <c r="F995" s="129"/>
      <c r="G995" s="129"/>
      <c r="H995" s="129"/>
      <c r="I995" s="129"/>
      <c r="J995" s="129"/>
      <c r="K995" s="129"/>
      <c r="L995" s="129"/>
      <c r="M995" s="129"/>
      <c r="N995" s="129"/>
      <c r="O995" s="129"/>
      <c r="P995" s="129"/>
      <c r="Q995" s="129"/>
      <c r="R995" s="129"/>
      <c r="S995" s="129"/>
      <c r="T995" s="129"/>
      <c r="U995" s="129"/>
      <c r="V995" s="129"/>
      <c r="W995" s="129"/>
      <c r="X995" s="129"/>
      <c r="Y995" s="129"/>
      <c r="Z995" s="12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 width="44.38"/>
    <col customWidth="1" min="2" max="2" width="24.88"/>
  </cols>
  <sheetData>
    <row r="1">
      <c r="A1" s="148" t="s">
        <v>1798</v>
      </c>
      <c r="B1" s="149" t="s">
        <v>3301</v>
      </c>
    </row>
    <row r="2">
      <c r="A2" s="111" t="s">
        <v>217</v>
      </c>
      <c r="B2" s="112">
        <v>27456.0</v>
      </c>
    </row>
    <row r="3">
      <c r="A3" s="111" t="s">
        <v>217</v>
      </c>
      <c r="B3" s="112">
        <v>33052.0</v>
      </c>
    </row>
    <row r="4">
      <c r="A4" s="111" t="s">
        <v>218</v>
      </c>
      <c r="B4" s="112">
        <v>165.0</v>
      </c>
    </row>
    <row r="5">
      <c r="A5" s="111" t="s">
        <v>218</v>
      </c>
      <c r="B5" s="112">
        <v>36.0</v>
      </c>
    </row>
    <row r="6">
      <c r="A6" s="111" t="s">
        <v>218</v>
      </c>
      <c r="B6" s="112">
        <v>124.0</v>
      </c>
    </row>
    <row r="7">
      <c r="A7" s="111" t="s">
        <v>218</v>
      </c>
      <c r="B7" s="112">
        <v>157534.0</v>
      </c>
    </row>
    <row r="8">
      <c r="A8" s="111" t="s">
        <v>218</v>
      </c>
      <c r="B8" s="112">
        <v>153.0</v>
      </c>
    </row>
    <row r="9">
      <c r="A9" s="111" t="s">
        <v>218</v>
      </c>
      <c r="B9" s="112">
        <v>2968.0</v>
      </c>
    </row>
    <row r="10">
      <c r="A10" s="111" t="s">
        <v>218</v>
      </c>
      <c r="B10" s="112">
        <v>1388.0</v>
      </c>
    </row>
    <row r="11">
      <c r="A11" s="111" t="s">
        <v>218</v>
      </c>
      <c r="B11" s="112">
        <v>69.0</v>
      </c>
    </row>
    <row r="12">
      <c r="A12" s="111" t="s">
        <v>219</v>
      </c>
      <c r="B12" s="112">
        <v>301135.0</v>
      </c>
    </row>
    <row r="13">
      <c r="A13" s="111" t="s">
        <v>219</v>
      </c>
      <c r="B13" s="112">
        <v>4316.0</v>
      </c>
    </row>
    <row r="14">
      <c r="A14" s="111" t="s">
        <v>220</v>
      </c>
      <c r="B14" s="112">
        <v>316042.0</v>
      </c>
    </row>
    <row r="15">
      <c r="A15" s="111" t="s">
        <v>220</v>
      </c>
      <c r="B15" s="112">
        <v>160661.0</v>
      </c>
    </row>
    <row r="16">
      <c r="A16" s="111" t="s">
        <v>221</v>
      </c>
      <c r="B16" s="112">
        <v>1267.0</v>
      </c>
    </row>
    <row r="17">
      <c r="A17" s="111" t="s">
        <v>221</v>
      </c>
      <c r="B17" s="112">
        <v>165.0</v>
      </c>
    </row>
    <row r="18">
      <c r="A18" s="111" t="s">
        <v>221</v>
      </c>
      <c r="B18" s="112">
        <v>3256.0</v>
      </c>
    </row>
    <row r="19">
      <c r="A19" s="111" t="s">
        <v>221</v>
      </c>
      <c r="B19" s="112">
        <v>198390.0</v>
      </c>
    </row>
    <row r="20">
      <c r="A20" s="111" t="s">
        <v>221</v>
      </c>
      <c r="B20" s="112">
        <v>153.0</v>
      </c>
    </row>
    <row r="21">
      <c r="A21" s="111" t="s">
        <v>221</v>
      </c>
      <c r="B21" s="112">
        <v>40.0</v>
      </c>
    </row>
    <row r="22">
      <c r="A22" s="111" t="s">
        <v>221</v>
      </c>
      <c r="B22" s="112">
        <v>128.0</v>
      </c>
    </row>
    <row r="23">
      <c r="A23" s="111" t="s">
        <v>221</v>
      </c>
      <c r="B23" s="112">
        <v>402350.0</v>
      </c>
    </row>
    <row r="24">
      <c r="A24" s="111" t="s">
        <v>1050</v>
      </c>
      <c r="B24" s="112">
        <v>161932.0</v>
      </c>
    </row>
    <row r="25">
      <c r="A25" s="111" t="s">
        <v>1050</v>
      </c>
      <c r="B25" s="112">
        <v>1084.0</v>
      </c>
    </row>
    <row r="26">
      <c r="A26" s="111" t="s">
        <v>1050</v>
      </c>
      <c r="B26" s="112">
        <v>6.0</v>
      </c>
    </row>
    <row r="27">
      <c r="A27" s="111" t="s">
        <v>1050</v>
      </c>
      <c r="B27" s="112">
        <v>35.0</v>
      </c>
    </row>
    <row r="28">
      <c r="A28" s="111" t="s">
        <v>1050</v>
      </c>
      <c r="B28" s="112">
        <v>3170.0</v>
      </c>
    </row>
    <row r="29">
      <c r="A29" s="111" t="s">
        <v>1050</v>
      </c>
      <c r="B29" s="112">
        <v>1724227.0</v>
      </c>
    </row>
    <row r="30">
      <c r="A30" s="111" t="s">
        <v>1050</v>
      </c>
      <c r="B30" s="112">
        <v>1.0</v>
      </c>
    </row>
    <row r="31">
      <c r="A31" s="111" t="s">
        <v>1050</v>
      </c>
      <c r="B31" s="112">
        <v>4759.0</v>
      </c>
    </row>
    <row r="32">
      <c r="A32" s="111" t="s">
        <v>1050</v>
      </c>
      <c r="B32" s="112">
        <v>90140.0</v>
      </c>
    </row>
    <row r="33">
      <c r="A33" s="111" t="s">
        <v>1050</v>
      </c>
      <c r="B33" s="112">
        <v>1.0</v>
      </c>
    </row>
    <row r="34">
      <c r="A34" s="111" t="s">
        <v>1050</v>
      </c>
      <c r="B34" s="112">
        <v>156006.0</v>
      </c>
    </row>
    <row r="35">
      <c r="A35" s="111" t="s">
        <v>1050</v>
      </c>
      <c r="B35" s="112">
        <v>198.0</v>
      </c>
    </row>
    <row r="36">
      <c r="A36" s="111" t="s">
        <v>916</v>
      </c>
      <c r="B36" s="112">
        <v>2378.0</v>
      </c>
      <c r="F36" s="95">
        <f>727400997/1024</f>
        <v>710352.5361</v>
      </c>
    </row>
    <row r="37">
      <c r="A37" s="111" t="s">
        <v>916</v>
      </c>
      <c r="B37" s="112">
        <v>173.0</v>
      </c>
    </row>
    <row r="38">
      <c r="A38" s="111" t="s">
        <v>916</v>
      </c>
      <c r="B38" s="112">
        <v>6.0</v>
      </c>
    </row>
    <row r="39">
      <c r="A39" s="111" t="s">
        <v>2590</v>
      </c>
      <c r="B39" s="112">
        <v>6.0</v>
      </c>
    </row>
    <row r="40">
      <c r="A40" s="111" t="s">
        <v>2590</v>
      </c>
      <c r="B40" s="112">
        <v>311.0</v>
      </c>
    </row>
    <row r="41">
      <c r="A41" s="111" t="s">
        <v>2590</v>
      </c>
      <c r="B41" s="112">
        <v>10428.0</v>
      </c>
    </row>
    <row r="42">
      <c r="A42" s="111" t="s">
        <v>2591</v>
      </c>
      <c r="B42" s="112">
        <v>6.0</v>
      </c>
    </row>
    <row r="43">
      <c r="A43" s="111" t="s">
        <v>2591</v>
      </c>
      <c r="B43" s="112">
        <v>10371.0</v>
      </c>
    </row>
    <row r="44">
      <c r="A44" s="111" t="s">
        <v>2591</v>
      </c>
      <c r="B44" s="112">
        <v>311.0</v>
      </c>
    </row>
    <row r="45">
      <c r="A45" s="111" t="s">
        <v>920</v>
      </c>
      <c r="B45" s="112">
        <v>6.0</v>
      </c>
    </row>
    <row r="46">
      <c r="A46" s="111" t="s">
        <v>920</v>
      </c>
      <c r="B46" s="112">
        <v>10349.0</v>
      </c>
    </row>
    <row r="47">
      <c r="A47" s="111" t="s">
        <v>920</v>
      </c>
      <c r="B47" s="112">
        <v>311.0</v>
      </c>
    </row>
    <row r="48">
      <c r="A48" s="111" t="s">
        <v>909</v>
      </c>
      <c r="B48" s="112">
        <v>6.0</v>
      </c>
    </row>
    <row r="49">
      <c r="A49" s="111" t="s">
        <v>909</v>
      </c>
      <c r="B49" s="112">
        <v>30906.0</v>
      </c>
    </row>
    <row r="50">
      <c r="A50" s="111" t="s">
        <v>909</v>
      </c>
      <c r="B50" s="112">
        <v>311.0</v>
      </c>
    </row>
    <row r="51">
      <c r="A51" s="111" t="s">
        <v>559</v>
      </c>
      <c r="B51" s="112">
        <v>3.0</v>
      </c>
    </row>
    <row r="52">
      <c r="A52" s="111" t="s">
        <v>559</v>
      </c>
      <c r="B52" s="112">
        <v>0.0</v>
      </c>
    </row>
    <row r="53">
      <c r="A53" s="111" t="s">
        <v>559</v>
      </c>
      <c r="B53" s="112">
        <v>0.0</v>
      </c>
    </row>
    <row r="54">
      <c r="A54" s="111" t="s">
        <v>559</v>
      </c>
      <c r="B54" s="112">
        <v>4119.0</v>
      </c>
    </row>
    <row r="55">
      <c r="A55" s="111" t="s">
        <v>559</v>
      </c>
      <c r="B55" s="112">
        <v>0.0</v>
      </c>
    </row>
    <row r="56">
      <c r="A56" s="111" t="s">
        <v>559</v>
      </c>
      <c r="B56" s="112">
        <v>0.0</v>
      </c>
    </row>
    <row r="57">
      <c r="A57" s="111" t="s">
        <v>559</v>
      </c>
      <c r="B57" s="112">
        <v>0.0</v>
      </c>
    </row>
    <row r="58">
      <c r="A58" s="111" t="s">
        <v>559</v>
      </c>
      <c r="B58" s="112">
        <v>0.0</v>
      </c>
    </row>
    <row r="59">
      <c r="A59" s="111" t="s">
        <v>559</v>
      </c>
      <c r="B59" s="112">
        <v>0.0</v>
      </c>
    </row>
    <row r="60">
      <c r="A60" s="111" t="s">
        <v>559</v>
      </c>
      <c r="B60" s="112">
        <v>0.0</v>
      </c>
    </row>
    <row r="61">
      <c r="A61" s="111" t="s">
        <v>559</v>
      </c>
      <c r="B61" s="112">
        <v>2398.0</v>
      </c>
    </row>
    <row r="62">
      <c r="A62" s="111" t="s">
        <v>2592</v>
      </c>
      <c r="B62" s="112">
        <v>311.0</v>
      </c>
    </row>
    <row r="63">
      <c r="A63" s="111" t="s">
        <v>2592</v>
      </c>
      <c r="B63" s="112">
        <v>18414.0</v>
      </c>
    </row>
    <row r="64">
      <c r="A64" s="111" t="s">
        <v>2592</v>
      </c>
      <c r="B64" s="112">
        <v>6.0</v>
      </c>
    </row>
    <row r="65">
      <c r="A65" s="111" t="s">
        <v>2593</v>
      </c>
      <c r="B65" s="112">
        <v>18667.0</v>
      </c>
    </row>
    <row r="66">
      <c r="A66" s="111" t="s">
        <v>2593</v>
      </c>
      <c r="B66" s="112">
        <v>6.0</v>
      </c>
    </row>
    <row r="67">
      <c r="A67" s="111" t="s">
        <v>2593</v>
      </c>
      <c r="B67" s="112">
        <v>311.0</v>
      </c>
    </row>
    <row r="68">
      <c r="A68" s="111" t="s">
        <v>903</v>
      </c>
      <c r="B68" s="112">
        <v>311.0</v>
      </c>
    </row>
    <row r="69">
      <c r="A69" s="111" t="s">
        <v>903</v>
      </c>
      <c r="B69" s="112">
        <v>6.0</v>
      </c>
    </row>
    <row r="70">
      <c r="A70" s="111" t="s">
        <v>903</v>
      </c>
      <c r="B70" s="112">
        <v>18684.0</v>
      </c>
    </row>
    <row r="71">
      <c r="A71" s="111" t="s">
        <v>911</v>
      </c>
      <c r="B71" s="112">
        <v>6.0</v>
      </c>
    </row>
    <row r="72">
      <c r="A72" s="111" t="s">
        <v>911</v>
      </c>
      <c r="B72" s="112">
        <v>18861.0</v>
      </c>
    </row>
    <row r="73">
      <c r="A73" s="111" t="s">
        <v>911</v>
      </c>
      <c r="B73" s="112">
        <v>315.0</v>
      </c>
    </row>
    <row r="74">
      <c r="A74" s="111" t="s">
        <v>912</v>
      </c>
      <c r="B74" s="112">
        <v>315.0</v>
      </c>
    </row>
    <row r="75">
      <c r="A75" s="111" t="s">
        <v>912</v>
      </c>
      <c r="B75" s="112">
        <v>6.0</v>
      </c>
    </row>
    <row r="76">
      <c r="A76" s="111" t="s">
        <v>912</v>
      </c>
      <c r="B76" s="112">
        <v>18353.0</v>
      </c>
    </row>
    <row r="77">
      <c r="A77" s="111" t="s">
        <v>913</v>
      </c>
      <c r="B77" s="112">
        <v>6.0</v>
      </c>
    </row>
    <row r="78">
      <c r="A78" s="111" t="s">
        <v>913</v>
      </c>
      <c r="B78" s="112">
        <v>315.0</v>
      </c>
    </row>
    <row r="79">
      <c r="A79" s="111" t="s">
        <v>913</v>
      </c>
      <c r="B79" s="112">
        <v>18326.0</v>
      </c>
    </row>
    <row r="80">
      <c r="A80" s="111" t="s">
        <v>914</v>
      </c>
      <c r="B80" s="112">
        <v>18147.0</v>
      </c>
    </row>
    <row r="81">
      <c r="A81" s="111" t="s">
        <v>914</v>
      </c>
      <c r="B81" s="112">
        <v>315.0</v>
      </c>
    </row>
    <row r="82">
      <c r="A82" s="111" t="s">
        <v>914</v>
      </c>
      <c r="B82" s="112">
        <v>6.0</v>
      </c>
    </row>
    <row r="83">
      <c r="A83" s="111" t="s">
        <v>910</v>
      </c>
      <c r="B83" s="112">
        <v>65477.0</v>
      </c>
    </row>
    <row r="84">
      <c r="A84" s="111" t="s">
        <v>910</v>
      </c>
      <c r="B84" s="112">
        <v>310.0</v>
      </c>
    </row>
    <row r="85">
      <c r="A85" s="111" t="s">
        <v>904</v>
      </c>
      <c r="B85" s="112">
        <v>6.0</v>
      </c>
    </row>
    <row r="86">
      <c r="A86" s="111" t="s">
        <v>904</v>
      </c>
      <c r="B86" s="112">
        <v>315.0</v>
      </c>
    </row>
    <row r="87">
      <c r="A87" s="111" t="s">
        <v>904</v>
      </c>
      <c r="B87" s="112">
        <v>21685.0</v>
      </c>
    </row>
    <row r="88">
      <c r="A88" s="111" t="s">
        <v>881</v>
      </c>
      <c r="B88" s="112">
        <v>215.0</v>
      </c>
    </row>
    <row r="89">
      <c r="A89" s="111" t="s">
        <v>881</v>
      </c>
      <c r="B89" s="112">
        <v>39.0</v>
      </c>
    </row>
    <row r="90">
      <c r="A90" s="111" t="s">
        <v>881</v>
      </c>
      <c r="B90" s="112">
        <v>32634.0</v>
      </c>
    </row>
    <row r="91">
      <c r="A91" s="111" t="s">
        <v>881</v>
      </c>
      <c r="B91" s="112">
        <v>519.0</v>
      </c>
    </row>
    <row r="92">
      <c r="A92" s="111" t="s">
        <v>881</v>
      </c>
      <c r="B92" s="112">
        <v>519.0</v>
      </c>
    </row>
    <row r="93">
      <c r="A93" s="111" t="s">
        <v>881</v>
      </c>
      <c r="B93" s="112">
        <v>16.0</v>
      </c>
    </row>
    <row r="94">
      <c r="A94" s="111" t="s">
        <v>881</v>
      </c>
      <c r="B94" s="112">
        <v>32634.0</v>
      </c>
    </row>
    <row r="95">
      <c r="A95" s="111" t="s">
        <v>881</v>
      </c>
      <c r="B95" s="112">
        <v>2110.0</v>
      </c>
    </row>
    <row r="96">
      <c r="A96" s="111" t="s">
        <v>881</v>
      </c>
      <c r="B96" s="112">
        <v>215.0</v>
      </c>
    </row>
    <row r="97">
      <c r="A97" s="111" t="s">
        <v>881</v>
      </c>
      <c r="B97" s="112">
        <v>2110.0</v>
      </c>
    </row>
    <row r="98">
      <c r="A98" s="111" t="s">
        <v>881</v>
      </c>
      <c r="B98" s="112">
        <v>17.0</v>
      </c>
    </row>
    <row r="99">
      <c r="A99" s="111" t="s">
        <v>881</v>
      </c>
      <c r="B99" s="112">
        <v>546.0</v>
      </c>
    </row>
    <row r="100">
      <c r="A100" s="111" t="s">
        <v>881</v>
      </c>
      <c r="B100" s="112">
        <v>546.0</v>
      </c>
    </row>
    <row r="101">
      <c r="A101" s="111" t="s">
        <v>881</v>
      </c>
      <c r="B101" s="112">
        <v>17.0</v>
      </c>
    </row>
    <row r="102">
      <c r="A102" s="111" t="s">
        <v>881</v>
      </c>
      <c r="B102" s="112">
        <v>4030.0</v>
      </c>
    </row>
    <row r="103">
      <c r="A103" s="111" t="s">
        <v>881</v>
      </c>
      <c r="B103" s="112">
        <v>16.0</v>
      </c>
    </row>
    <row r="104">
      <c r="A104" s="111" t="s">
        <v>881</v>
      </c>
      <c r="B104" s="112">
        <v>16.0</v>
      </c>
    </row>
    <row r="105">
      <c r="A105" s="111" t="s">
        <v>881</v>
      </c>
      <c r="B105" s="112">
        <v>117792.0</v>
      </c>
    </row>
    <row r="106">
      <c r="A106" s="111" t="s">
        <v>881</v>
      </c>
      <c r="B106" s="112">
        <v>117792.0</v>
      </c>
    </row>
    <row r="107">
      <c r="A107" s="111" t="s">
        <v>881</v>
      </c>
      <c r="B107" s="112">
        <v>117792.0</v>
      </c>
    </row>
    <row r="108">
      <c r="A108" s="111" t="s">
        <v>881</v>
      </c>
      <c r="B108" s="112">
        <v>117792.0</v>
      </c>
    </row>
    <row r="109">
      <c r="A109" s="111" t="s">
        <v>881</v>
      </c>
      <c r="B109" s="112">
        <v>117792.0</v>
      </c>
    </row>
    <row r="110">
      <c r="A110" s="111" t="s">
        <v>881</v>
      </c>
      <c r="B110" s="112">
        <v>370.0</v>
      </c>
    </row>
    <row r="111">
      <c r="A111" s="111" t="s">
        <v>881</v>
      </c>
      <c r="B111" s="112">
        <v>117792.0</v>
      </c>
    </row>
    <row r="112">
      <c r="A112" s="111" t="s">
        <v>879</v>
      </c>
      <c r="B112" s="112">
        <v>16.0</v>
      </c>
    </row>
    <row r="113">
      <c r="A113" s="111" t="s">
        <v>879</v>
      </c>
      <c r="B113" s="112">
        <v>165.0</v>
      </c>
    </row>
    <row r="114">
      <c r="A114" s="111" t="s">
        <v>879</v>
      </c>
      <c r="B114" s="112">
        <v>16.0</v>
      </c>
    </row>
    <row r="115">
      <c r="A115" s="111" t="s">
        <v>879</v>
      </c>
      <c r="B115" s="112">
        <v>18.0</v>
      </c>
    </row>
    <row r="116">
      <c r="A116" s="111" t="s">
        <v>879</v>
      </c>
      <c r="B116" s="112">
        <v>18.0</v>
      </c>
    </row>
    <row r="117">
      <c r="A117" s="111" t="s">
        <v>879</v>
      </c>
      <c r="B117" s="112">
        <v>2419.0</v>
      </c>
    </row>
    <row r="118">
      <c r="A118" s="111" t="s">
        <v>879</v>
      </c>
      <c r="B118" s="112">
        <v>2419.0</v>
      </c>
    </row>
    <row r="119">
      <c r="A119" s="111" t="s">
        <v>879</v>
      </c>
      <c r="B119" s="112">
        <v>675.0</v>
      </c>
    </row>
    <row r="120">
      <c r="A120" s="111" t="s">
        <v>879</v>
      </c>
      <c r="B120" s="112">
        <v>675.0</v>
      </c>
    </row>
    <row r="121">
      <c r="A121" s="111" t="s">
        <v>879</v>
      </c>
      <c r="B121" s="112">
        <v>6713.0</v>
      </c>
    </row>
    <row r="122">
      <c r="A122" s="111" t="s">
        <v>879</v>
      </c>
      <c r="B122" s="112">
        <v>6713.0</v>
      </c>
    </row>
    <row r="123">
      <c r="A123" s="111" t="s">
        <v>879</v>
      </c>
      <c r="B123" s="112">
        <v>20909.0</v>
      </c>
    </row>
    <row r="124">
      <c r="A124" s="111" t="s">
        <v>879</v>
      </c>
      <c r="B124" s="112">
        <v>75.0</v>
      </c>
    </row>
    <row r="125">
      <c r="A125" s="111" t="s">
        <v>879</v>
      </c>
      <c r="B125" s="112">
        <v>16.0</v>
      </c>
    </row>
    <row r="126">
      <c r="A126" s="111" t="s">
        <v>879</v>
      </c>
      <c r="B126" s="112">
        <v>16.0</v>
      </c>
    </row>
    <row r="127">
      <c r="A127" s="111" t="s">
        <v>879</v>
      </c>
      <c r="B127" s="112">
        <v>16.0</v>
      </c>
    </row>
    <row r="128">
      <c r="A128" s="111" t="s">
        <v>879</v>
      </c>
      <c r="B128" s="112">
        <v>20909.0</v>
      </c>
    </row>
    <row r="129">
      <c r="A129" s="111" t="s">
        <v>879</v>
      </c>
      <c r="B129" s="112">
        <v>16.0</v>
      </c>
    </row>
    <row r="130">
      <c r="A130" s="111" t="s">
        <v>879</v>
      </c>
      <c r="B130" s="112">
        <v>16.0</v>
      </c>
    </row>
    <row r="131">
      <c r="A131" s="111" t="s">
        <v>879</v>
      </c>
      <c r="B131" s="112">
        <v>165.0</v>
      </c>
    </row>
    <row r="132">
      <c r="A132" s="111" t="s">
        <v>879</v>
      </c>
      <c r="B132" s="112">
        <v>370.0</v>
      </c>
    </row>
    <row r="133">
      <c r="A133" s="111" t="s">
        <v>879</v>
      </c>
      <c r="B133" s="112">
        <v>139319.0</v>
      </c>
    </row>
    <row r="134">
      <c r="A134" s="111" t="s">
        <v>879</v>
      </c>
      <c r="B134" s="112">
        <v>139325.0</v>
      </c>
    </row>
    <row r="135">
      <c r="A135" s="111" t="s">
        <v>879</v>
      </c>
      <c r="B135" s="112">
        <v>139325.0</v>
      </c>
    </row>
    <row r="136">
      <c r="A136" s="111" t="s">
        <v>879</v>
      </c>
      <c r="B136" s="112">
        <v>139325.0</v>
      </c>
    </row>
    <row r="137">
      <c r="A137" s="111" t="s">
        <v>880</v>
      </c>
      <c r="B137" s="112">
        <v>39.0</v>
      </c>
    </row>
    <row r="138">
      <c r="A138" s="111" t="s">
        <v>880</v>
      </c>
      <c r="B138" s="112">
        <v>474.0</v>
      </c>
    </row>
    <row r="139">
      <c r="A139" s="111" t="s">
        <v>880</v>
      </c>
      <c r="B139" s="112">
        <v>39.0</v>
      </c>
    </row>
    <row r="140">
      <c r="A140" s="111" t="s">
        <v>880</v>
      </c>
      <c r="B140" s="112">
        <v>121.0</v>
      </c>
    </row>
    <row r="141">
      <c r="A141" s="111" t="s">
        <v>880</v>
      </c>
      <c r="B141" s="112">
        <v>1583.0</v>
      </c>
    </row>
    <row r="142">
      <c r="A142" s="111" t="s">
        <v>880</v>
      </c>
      <c r="B142" s="112">
        <v>475.0</v>
      </c>
    </row>
    <row r="143">
      <c r="A143" s="111" t="s">
        <v>880</v>
      </c>
      <c r="B143" s="112">
        <v>121.0</v>
      </c>
    </row>
    <row r="144">
      <c r="A144" s="111" t="s">
        <v>880</v>
      </c>
      <c r="B144" s="112">
        <v>16.0</v>
      </c>
    </row>
    <row r="145">
      <c r="A145" s="111" t="s">
        <v>880</v>
      </c>
      <c r="B145" s="112">
        <v>474.0</v>
      </c>
    </row>
    <row r="146">
      <c r="A146" s="111" t="s">
        <v>880</v>
      </c>
      <c r="B146" s="112">
        <v>121.0</v>
      </c>
    </row>
    <row r="147">
      <c r="A147" s="111" t="s">
        <v>880</v>
      </c>
      <c r="B147" s="112">
        <v>16.0</v>
      </c>
    </row>
    <row r="148">
      <c r="A148" s="111" t="s">
        <v>880</v>
      </c>
      <c r="B148" s="112">
        <v>1583.0</v>
      </c>
    </row>
    <row r="149">
      <c r="A149" s="111" t="s">
        <v>880</v>
      </c>
      <c r="B149" s="112">
        <v>16.0</v>
      </c>
    </row>
    <row r="150">
      <c r="A150" s="111" t="s">
        <v>880</v>
      </c>
      <c r="B150" s="112">
        <v>39.0</v>
      </c>
    </row>
    <row r="151">
      <c r="A151" s="111" t="s">
        <v>880</v>
      </c>
      <c r="B151" s="112">
        <v>17.0</v>
      </c>
    </row>
    <row r="152">
      <c r="A152" s="111" t="s">
        <v>880</v>
      </c>
      <c r="B152" s="112">
        <v>213.0</v>
      </c>
    </row>
    <row r="153">
      <c r="A153" s="111" t="s">
        <v>880</v>
      </c>
      <c r="B153" s="112">
        <v>475.0</v>
      </c>
    </row>
    <row r="154">
      <c r="A154" s="111" t="s">
        <v>880</v>
      </c>
      <c r="B154" s="112">
        <v>213.0</v>
      </c>
    </row>
    <row r="155">
      <c r="A155" s="111" t="s">
        <v>880</v>
      </c>
      <c r="B155" s="112">
        <v>245.0</v>
      </c>
    </row>
    <row r="156">
      <c r="A156" s="111" t="s">
        <v>880</v>
      </c>
      <c r="B156" s="112">
        <v>245.0</v>
      </c>
    </row>
    <row r="157">
      <c r="A157" s="111" t="s">
        <v>880</v>
      </c>
      <c r="B157" s="112">
        <v>16.0</v>
      </c>
    </row>
    <row r="158">
      <c r="A158" s="111" t="s">
        <v>880</v>
      </c>
      <c r="B158" s="112">
        <v>128699.0</v>
      </c>
    </row>
    <row r="159">
      <c r="A159" s="111" t="s">
        <v>880</v>
      </c>
      <c r="B159" s="112">
        <v>128699.0</v>
      </c>
    </row>
    <row r="160">
      <c r="A160" s="111" t="s">
        <v>880</v>
      </c>
      <c r="B160" s="112">
        <v>370.0</v>
      </c>
    </row>
    <row r="161">
      <c r="A161" s="111" t="s">
        <v>880</v>
      </c>
      <c r="B161" s="112">
        <v>128699.0</v>
      </c>
    </row>
    <row r="162">
      <c r="A162" s="111" t="s">
        <v>880</v>
      </c>
      <c r="B162" s="112">
        <v>128699.0</v>
      </c>
    </row>
    <row r="163">
      <c r="A163" s="111" t="s">
        <v>2595</v>
      </c>
      <c r="B163" s="112">
        <v>310.0</v>
      </c>
    </row>
    <row r="164">
      <c r="A164" s="111" t="s">
        <v>2595</v>
      </c>
      <c r="B164" s="112">
        <v>20575.0</v>
      </c>
    </row>
    <row r="165">
      <c r="A165" s="111" t="s">
        <v>2594</v>
      </c>
      <c r="B165" s="112">
        <v>310.0</v>
      </c>
    </row>
    <row r="166">
      <c r="A166" s="111" t="s">
        <v>2594</v>
      </c>
      <c r="B166" s="112">
        <v>17613.0</v>
      </c>
    </row>
    <row r="167">
      <c r="A167" s="111" t="s">
        <v>2596</v>
      </c>
      <c r="B167" s="112">
        <v>65333.0</v>
      </c>
    </row>
    <row r="168">
      <c r="A168" s="111" t="s">
        <v>2596</v>
      </c>
      <c r="B168" s="112">
        <v>6.0</v>
      </c>
    </row>
    <row r="169">
      <c r="A169" s="111" t="s">
        <v>2596</v>
      </c>
      <c r="B169" s="112">
        <v>311.0</v>
      </c>
    </row>
    <row r="170">
      <c r="A170" s="111" t="s">
        <v>2596</v>
      </c>
      <c r="B170" s="112">
        <v>65333.0</v>
      </c>
    </row>
    <row r="171">
      <c r="A171" s="111" t="s">
        <v>2596</v>
      </c>
      <c r="B171" s="112">
        <v>65333.0</v>
      </c>
    </row>
    <row r="172">
      <c r="A172" s="111" t="s">
        <v>2597</v>
      </c>
      <c r="B172" s="112">
        <v>70286.0</v>
      </c>
    </row>
    <row r="173">
      <c r="A173" s="111" t="s">
        <v>2597</v>
      </c>
      <c r="B173" s="112">
        <v>311.0</v>
      </c>
    </row>
    <row r="174">
      <c r="A174" s="111" t="s">
        <v>2597</v>
      </c>
      <c r="B174" s="112">
        <v>6.0</v>
      </c>
    </row>
    <row r="175">
      <c r="A175" s="111" t="s">
        <v>2598</v>
      </c>
      <c r="B175" s="112">
        <v>6.0</v>
      </c>
    </row>
    <row r="176">
      <c r="A176" s="111" t="s">
        <v>2598</v>
      </c>
      <c r="B176" s="112">
        <v>72523.0</v>
      </c>
    </row>
    <row r="177">
      <c r="A177" s="111" t="s">
        <v>2598</v>
      </c>
      <c r="B177" s="112">
        <v>72523.0</v>
      </c>
    </row>
    <row r="178">
      <c r="A178" s="111" t="s">
        <v>2598</v>
      </c>
      <c r="B178" s="112">
        <v>311.0</v>
      </c>
    </row>
    <row r="179">
      <c r="A179" s="111" t="s">
        <v>891</v>
      </c>
      <c r="B179" s="112">
        <v>23622.0</v>
      </c>
    </row>
    <row r="180">
      <c r="A180" s="111" t="s">
        <v>891</v>
      </c>
      <c r="B180" s="112">
        <v>6.0</v>
      </c>
    </row>
    <row r="181">
      <c r="A181" s="111" t="s">
        <v>891</v>
      </c>
      <c r="B181" s="112">
        <v>311.0</v>
      </c>
    </row>
    <row r="182">
      <c r="A182" s="111" t="s">
        <v>892</v>
      </c>
      <c r="B182" s="112">
        <v>6.0</v>
      </c>
    </row>
    <row r="183">
      <c r="A183" s="111" t="s">
        <v>892</v>
      </c>
      <c r="B183" s="112">
        <v>311.0</v>
      </c>
    </row>
    <row r="184">
      <c r="A184" s="111" t="s">
        <v>892</v>
      </c>
      <c r="B184" s="112">
        <v>22681.0</v>
      </c>
    </row>
    <row r="185">
      <c r="A185" s="111" t="s">
        <v>893</v>
      </c>
      <c r="B185" s="112">
        <v>22410.0</v>
      </c>
    </row>
    <row r="186">
      <c r="A186" s="111" t="s">
        <v>893</v>
      </c>
      <c r="B186" s="112">
        <v>311.0</v>
      </c>
    </row>
    <row r="187">
      <c r="A187" s="111" t="s">
        <v>893</v>
      </c>
      <c r="B187" s="112">
        <v>6.0</v>
      </c>
    </row>
    <row r="188">
      <c r="A188" s="111" t="s">
        <v>894</v>
      </c>
      <c r="B188" s="112">
        <v>22872.0</v>
      </c>
    </row>
    <row r="189">
      <c r="A189" s="111" t="s">
        <v>894</v>
      </c>
      <c r="B189" s="112">
        <v>6.0</v>
      </c>
    </row>
    <row r="190">
      <c r="A190" s="111" t="s">
        <v>894</v>
      </c>
      <c r="B190" s="112">
        <v>311.0</v>
      </c>
    </row>
    <row r="191">
      <c r="A191" s="111" t="s">
        <v>812</v>
      </c>
      <c r="B191" s="112">
        <v>35386.0</v>
      </c>
    </row>
    <row r="192">
      <c r="A192" s="111" t="s">
        <v>813</v>
      </c>
      <c r="B192" s="112">
        <v>29773.0</v>
      </c>
    </row>
    <row r="193">
      <c r="A193" s="111" t="s">
        <v>830</v>
      </c>
      <c r="B193" s="112">
        <v>38590.0</v>
      </c>
    </row>
    <row r="194">
      <c r="A194" s="111" t="s">
        <v>814</v>
      </c>
      <c r="B194" s="112">
        <v>29513.0</v>
      </c>
    </row>
    <row r="195">
      <c r="A195" s="111" t="s">
        <v>749</v>
      </c>
      <c r="B195" s="112">
        <v>63721.0</v>
      </c>
    </row>
    <row r="196">
      <c r="A196" s="111" t="s">
        <v>749</v>
      </c>
      <c r="B196" s="112">
        <v>55.0</v>
      </c>
    </row>
    <row r="197">
      <c r="A197" s="111" t="s">
        <v>750</v>
      </c>
      <c r="B197" s="112">
        <v>47444.0</v>
      </c>
    </row>
    <row r="198">
      <c r="A198" s="111" t="s">
        <v>746</v>
      </c>
      <c r="B198" s="112">
        <v>39509.0</v>
      </c>
    </row>
    <row r="199">
      <c r="A199" s="111" t="s">
        <v>747</v>
      </c>
      <c r="B199" s="112">
        <v>50883.0</v>
      </c>
    </row>
    <row r="200">
      <c r="A200" s="111" t="s">
        <v>748</v>
      </c>
      <c r="B200" s="112">
        <v>26004.0</v>
      </c>
    </row>
    <row r="201">
      <c r="A201" s="111" t="s">
        <v>740</v>
      </c>
      <c r="B201" s="112">
        <v>18599.0</v>
      </c>
    </row>
    <row r="202">
      <c r="A202" s="111" t="s">
        <v>740</v>
      </c>
      <c r="B202" s="112">
        <v>74615.0</v>
      </c>
    </row>
    <row r="203">
      <c r="A203" s="111" t="s">
        <v>740</v>
      </c>
      <c r="B203" s="112">
        <v>103.0</v>
      </c>
    </row>
    <row r="204">
      <c r="A204" s="111" t="s">
        <v>741</v>
      </c>
      <c r="B204" s="112">
        <v>21464.0</v>
      </c>
    </row>
    <row r="205">
      <c r="A205" s="111" t="s">
        <v>741</v>
      </c>
      <c r="B205" s="112">
        <v>142.0</v>
      </c>
    </row>
    <row r="206">
      <c r="A206" s="111" t="s">
        <v>1337</v>
      </c>
      <c r="B206" s="112">
        <v>11.0</v>
      </c>
    </row>
    <row r="207">
      <c r="A207" s="111" t="s">
        <v>1337</v>
      </c>
      <c r="B207" s="112">
        <v>33.0</v>
      </c>
    </row>
    <row r="208">
      <c r="A208" s="111" t="s">
        <v>1337</v>
      </c>
      <c r="B208" s="112">
        <v>33.0</v>
      </c>
    </row>
    <row r="209">
      <c r="A209" s="111" t="s">
        <v>1337</v>
      </c>
      <c r="B209" s="112">
        <v>9367.0</v>
      </c>
    </row>
    <row r="210">
      <c r="A210" s="111" t="s">
        <v>1337</v>
      </c>
      <c r="B210" s="112">
        <v>897.0</v>
      </c>
    </row>
    <row r="211">
      <c r="A211" s="111" t="s">
        <v>1337</v>
      </c>
      <c r="B211" s="112">
        <v>118.0</v>
      </c>
    </row>
    <row r="212">
      <c r="A212" s="111" t="s">
        <v>1337</v>
      </c>
      <c r="B212" s="112">
        <v>2924.0</v>
      </c>
    </row>
    <row r="213">
      <c r="A213" s="111" t="s">
        <v>1337</v>
      </c>
      <c r="B213" s="112">
        <v>67.0</v>
      </c>
    </row>
    <row r="214">
      <c r="A214" s="111" t="s">
        <v>838</v>
      </c>
      <c r="B214" s="112">
        <v>33602.0</v>
      </c>
    </row>
    <row r="215">
      <c r="A215" s="111" t="s">
        <v>743</v>
      </c>
      <c r="B215" s="112">
        <v>36336.0</v>
      </c>
    </row>
    <row r="216">
      <c r="A216" s="111" t="s">
        <v>265</v>
      </c>
      <c r="B216" s="112">
        <v>17606.0</v>
      </c>
    </row>
    <row r="217">
      <c r="A217" s="111" t="s">
        <v>265</v>
      </c>
      <c r="B217" s="112">
        <v>58226.0</v>
      </c>
    </row>
    <row r="218">
      <c r="A218" s="111" t="s">
        <v>266</v>
      </c>
      <c r="B218" s="112">
        <v>23136.0</v>
      </c>
    </row>
    <row r="219">
      <c r="A219" s="111" t="s">
        <v>267</v>
      </c>
      <c r="B219" s="112">
        <v>13293.0</v>
      </c>
    </row>
    <row r="220">
      <c r="A220" s="111" t="s">
        <v>1594</v>
      </c>
      <c r="B220" s="112">
        <v>21946.0</v>
      </c>
    </row>
    <row r="221">
      <c r="A221" s="111" t="s">
        <v>1594</v>
      </c>
      <c r="B221" s="112">
        <v>78385.0</v>
      </c>
    </row>
    <row r="222">
      <c r="A222" s="111" t="s">
        <v>1594</v>
      </c>
      <c r="B222" s="112">
        <v>196073.0</v>
      </c>
    </row>
    <row r="223">
      <c r="A223" s="111" t="s">
        <v>1558</v>
      </c>
      <c r="B223" s="112">
        <v>12671.0</v>
      </c>
    </row>
    <row r="224">
      <c r="A224" s="111" t="s">
        <v>1558</v>
      </c>
      <c r="B224" s="112">
        <v>270.0</v>
      </c>
    </row>
    <row r="225">
      <c r="A225" s="111" t="s">
        <v>544</v>
      </c>
      <c r="B225" s="112">
        <v>30830.0</v>
      </c>
    </row>
    <row r="226">
      <c r="A226" s="111" t="s">
        <v>515</v>
      </c>
      <c r="B226" s="112">
        <v>17846.0</v>
      </c>
    </row>
    <row r="227">
      <c r="A227" s="111" t="s">
        <v>515</v>
      </c>
      <c r="B227" s="112">
        <v>34284.0</v>
      </c>
    </row>
    <row r="228">
      <c r="A228" s="111" t="s">
        <v>1064</v>
      </c>
      <c r="B228" s="112">
        <v>934.0</v>
      </c>
    </row>
    <row r="229">
      <c r="A229" s="111" t="s">
        <v>1064</v>
      </c>
      <c r="B229" s="112">
        <v>2944.0</v>
      </c>
    </row>
    <row r="230">
      <c r="A230" s="111" t="s">
        <v>1064</v>
      </c>
      <c r="B230" s="112">
        <v>1007922.0</v>
      </c>
    </row>
    <row r="231">
      <c r="A231" s="111" t="s">
        <v>1064</v>
      </c>
      <c r="B231" s="112">
        <v>37503.0</v>
      </c>
    </row>
    <row r="232">
      <c r="A232" s="111" t="s">
        <v>1064</v>
      </c>
      <c r="B232" s="112">
        <v>4174.0</v>
      </c>
    </row>
    <row r="233">
      <c r="A233" s="111" t="s">
        <v>1065</v>
      </c>
      <c r="B233" s="112">
        <v>558036.0</v>
      </c>
    </row>
    <row r="234">
      <c r="A234" s="111" t="s">
        <v>1065</v>
      </c>
      <c r="B234" s="112">
        <v>10083.0</v>
      </c>
    </row>
    <row r="235">
      <c r="A235" s="111" t="s">
        <v>1065</v>
      </c>
      <c r="B235" s="112">
        <v>29474.0</v>
      </c>
    </row>
    <row r="236">
      <c r="A236" s="111" t="s">
        <v>1065</v>
      </c>
      <c r="B236" s="112">
        <v>6640.0</v>
      </c>
    </row>
    <row r="237">
      <c r="A237" s="111" t="s">
        <v>1065</v>
      </c>
      <c r="B237" s="112">
        <v>5039649.0</v>
      </c>
    </row>
    <row r="238">
      <c r="A238" s="111" t="s">
        <v>1065</v>
      </c>
      <c r="B238" s="112">
        <v>11622.0</v>
      </c>
    </row>
    <row r="239">
      <c r="A239" s="111" t="s">
        <v>1065</v>
      </c>
      <c r="B239" s="112">
        <v>377169.0</v>
      </c>
    </row>
    <row r="240">
      <c r="A240" s="111" t="s">
        <v>1065</v>
      </c>
      <c r="B240" s="112">
        <v>494.0</v>
      </c>
    </row>
    <row r="241">
      <c r="A241" s="111" t="s">
        <v>1065</v>
      </c>
      <c r="B241" s="112">
        <v>726.0</v>
      </c>
    </row>
    <row r="242">
      <c r="A242" s="111" t="s">
        <v>1065</v>
      </c>
      <c r="B242" s="112">
        <v>2794.0</v>
      </c>
    </row>
    <row r="243">
      <c r="A243" s="111" t="s">
        <v>1065</v>
      </c>
      <c r="B243" s="112">
        <v>802661.0</v>
      </c>
    </row>
    <row r="244">
      <c r="A244" s="111" t="s">
        <v>1067</v>
      </c>
      <c r="B244" s="112">
        <v>37.0</v>
      </c>
    </row>
    <row r="245">
      <c r="A245" s="111" t="s">
        <v>1067</v>
      </c>
      <c r="B245" s="112">
        <v>3367.0</v>
      </c>
    </row>
    <row r="246">
      <c r="A246" s="111" t="s">
        <v>1067</v>
      </c>
      <c r="B246" s="112">
        <v>27814.0</v>
      </c>
    </row>
    <row r="247">
      <c r="A247" s="111" t="s">
        <v>1067</v>
      </c>
      <c r="B247" s="112">
        <v>355717.0</v>
      </c>
    </row>
    <row r="248">
      <c r="A248" s="111" t="s">
        <v>1067</v>
      </c>
      <c r="B248" s="112">
        <v>454.0</v>
      </c>
    </row>
    <row r="249">
      <c r="A249" s="111" t="s">
        <v>1067</v>
      </c>
      <c r="B249" s="112">
        <v>40.0</v>
      </c>
    </row>
    <row r="250">
      <c r="A250" s="111" t="s">
        <v>1067</v>
      </c>
      <c r="B250" s="112">
        <v>4809254.0</v>
      </c>
    </row>
    <row r="251">
      <c r="A251" s="111" t="s">
        <v>1067</v>
      </c>
      <c r="B251" s="112">
        <v>828.0</v>
      </c>
    </row>
    <row r="252">
      <c r="A252" s="111" t="s">
        <v>1067</v>
      </c>
      <c r="B252" s="112">
        <v>882523.0</v>
      </c>
    </row>
    <row r="253">
      <c r="A253" s="111" t="s">
        <v>1067</v>
      </c>
      <c r="B253" s="112">
        <v>760642.0</v>
      </c>
    </row>
    <row r="254">
      <c r="A254" s="111" t="s">
        <v>1066</v>
      </c>
      <c r="B254" s="112">
        <v>10642.0</v>
      </c>
    </row>
    <row r="255">
      <c r="A255" s="111" t="s">
        <v>1066</v>
      </c>
      <c r="B255" s="112">
        <v>86.0</v>
      </c>
    </row>
    <row r="256">
      <c r="A256" s="111" t="s">
        <v>1066</v>
      </c>
      <c r="B256" s="112">
        <v>3454.0</v>
      </c>
    </row>
    <row r="257">
      <c r="A257" s="111" t="s">
        <v>1404</v>
      </c>
      <c r="B257" s="112">
        <v>26233.0</v>
      </c>
    </row>
    <row r="258">
      <c r="A258" s="111" t="s">
        <v>1520</v>
      </c>
      <c r="B258" s="112">
        <v>22828.0</v>
      </c>
    </row>
    <row r="259">
      <c r="A259" s="111" t="s">
        <v>1520</v>
      </c>
      <c r="B259" s="112">
        <v>94.0</v>
      </c>
    </row>
    <row r="260">
      <c r="A260" s="111" t="s">
        <v>1618</v>
      </c>
      <c r="B260" s="112">
        <v>69181.0</v>
      </c>
    </row>
    <row r="261">
      <c r="A261" s="111" t="s">
        <v>1618</v>
      </c>
      <c r="B261" s="112">
        <v>13532.0</v>
      </c>
    </row>
    <row r="262">
      <c r="A262" s="111" t="s">
        <v>1624</v>
      </c>
      <c r="B262" s="112">
        <v>374.0</v>
      </c>
    </row>
    <row r="263">
      <c r="A263" s="111" t="s">
        <v>1624</v>
      </c>
      <c r="B263" s="112">
        <v>25594.0</v>
      </c>
    </row>
    <row r="264">
      <c r="A264" s="111" t="s">
        <v>1647</v>
      </c>
      <c r="B264" s="112">
        <v>49101.0</v>
      </c>
    </row>
    <row r="265">
      <c r="A265" s="111" t="s">
        <v>1670</v>
      </c>
      <c r="B265" s="112">
        <v>12770.0</v>
      </c>
    </row>
    <row r="266">
      <c r="A266" s="111" t="s">
        <v>1670</v>
      </c>
      <c r="B266" s="112">
        <v>128.0</v>
      </c>
    </row>
    <row r="267">
      <c r="A267" s="111" t="s">
        <v>1670</v>
      </c>
      <c r="B267" s="112">
        <v>136.0</v>
      </c>
    </row>
    <row r="268">
      <c r="A268" s="111" t="s">
        <v>790</v>
      </c>
      <c r="B268" s="112">
        <v>36445.0</v>
      </c>
    </row>
    <row r="269">
      <c r="A269" s="111" t="s">
        <v>790</v>
      </c>
      <c r="B269" s="112">
        <v>191585.0</v>
      </c>
    </row>
    <row r="270">
      <c r="A270" s="111" t="s">
        <v>1569</v>
      </c>
      <c r="B270" s="112">
        <v>270.0</v>
      </c>
    </row>
    <row r="271">
      <c r="A271" s="111" t="s">
        <v>1569</v>
      </c>
      <c r="B271" s="112">
        <v>9964.0</v>
      </c>
    </row>
    <row r="272">
      <c r="A272" s="111" t="s">
        <v>979</v>
      </c>
      <c r="B272" s="112">
        <v>517.0</v>
      </c>
    </row>
    <row r="273">
      <c r="A273" s="111" t="s">
        <v>979</v>
      </c>
      <c r="B273" s="112">
        <v>11144.0</v>
      </c>
    </row>
    <row r="274">
      <c r="A274" s="111" t="s">
        <v>979</v>
      </c>
      <c r="B274" s="112">
        <v>970.0</v>
      </c>
    </row>
    <row r="275">
      <c r="A275" s="111" t="s">
        <v>979</v>
      </c>
      <c r="B275" s="112">
        <v>1051950.0</v>
      </c>
    </row>
    <row r="276">
      <c r="A276" s="111" t="s">
        <v>979</v>
      </c>
      <c r="B276" s="112">
        <v>1092.0</v>
      </c>
    </row>
    <row r="277">
      <c r="A277" s="111" t="s">
        <v>979</v>
      </c>
      <c r="B277" s="112">
        <v>7338.0</v>
      </c>
    </row>
    <row r="278">
      <c r="A278" s="111" t="s">
        <v>980</v>
      </c>
      <c r="B278" s="112">
        <v>503.0</v>
      </c>
    </row>
    <row r="279">
      <c r="A279" s="111" t="s">
        <v>980</v>
      </c>
      <c r="B279" s="112">
        <v>1287578.0</v>
      </c>
    </row>
    <row r="280">
      <c r="A280" s="111" t="s">
        <v>980</v>
      </c>
      <c r="B280" s="112">
        <v>6531405.0</v>
      </c>
    </row>
    <row r="281">
      <c r="A281" s="111" t="s">
        <v>980</v>
      </c>
      <c r="B281" s="112">
        <v>375117.0</v>
      </c>
    </row>
    <row r="282">
      <c r="A282" s="111" t="s">
        <v>980</v>
      </c>
      <c r="B282" s="112">
        <v>3235.0</v>
      </c>
    </row>
    <row r="283">
      <c r="A283" s="111" t="s">
        <v>980</v>
      </c>
      <c r="B283" s="112">
        <v>7029.0</v>
      </c>
    </row>
    <row r="284">
      <c r="A284" s="111" t="s">
        <v>980</v>
      </c>
      <c r="B284" s="112">
        <v>0.0</v>
      </c>
    </row>
    <row r="285">
      <c r="A285" s="111" t="s">
        <v>980</v>
      </c>
      <c r="B285" s="112">
        <v>112.0</v>
      </c>
    </row>
    <row r="286">
      <c r="A286" s="111" t="s">
        <v>980</v>
      </c>
      <c r="B286" s="112">
        <v>1551292.0</v>
      </c>
    </row>
    <row r="287">
      <c r="A287" s="111" t="s">
        <v>980</v>
      </c>
      <c r="B287" s="112">
        <v>2417.0</v>
      </c>
    </row>
    <row r="288">
      <c r="A288" s="111" t="s">
        <v>980</v>
      </c>
      <c r="B288" s="112">
        <v>585.0</v>
      </c>
    </row>
    <row r="289">
      <c r="A289" s="111" t="s">
        <v>980</v>
      </c>
      <c r="B289" s="112">
        <v>2587.0</v>
      </c>
    </row>
    <row r="290">
      <c r="A290" s="111" t="s">
        <v>981</v>
      </c>
      <c r="B290" s="112">
        <v>493.0</v>
      </c>
    </row>
    <row r="291">
      <c r="A291" s="111" t="s">
        <v>981</v>
      </c>
      <c r="B291" s="112">
        <v>2073.0</v>
      </c>
    </row>
    <row r="292">
      <c r="A292" s="111" t="s">
        <v>981</v>
      </c>
      <c r="B292" s="112">
        <v>455.0</v>
      </c>
    </row>
    <row r="293">
      <c r="A293" s="111" t="s">
        <v>1583</v>
      </c>
      <c r="B293" s="112">
        <v>30264.0</v>
      </c>
    </row>
    <row r="294">
      <c r="A294" s="111" t="s">
        <v>1583</v>
      </c>
      <c r="B294" s="112">
        <v>48412.0</v>
      </c>
    </row>
    <row r="295">
      <c r="A295" s="111" t="s">
        <v>1583</v>
      </c>
      <c r="B295" s="112">
        <v>146.0</v>
      </c>
    </row>
    <row r="296">
      <c r="A296" s="111" t="s">
        <v>1570</v>
      </c>
      <c r="B296" s="112">
        <v>11471.0</v>
      </c>
    </row>
    <row r="297">
      <c r="A297" s="111" t="s">
        <v>1570</v>
      </c>
      <c r="B297" s="112">
        <v>270.0</v>
      </c>
    </row>
    <row r="298">
      <c r="A298" s="111" t="s">
        <v>1600</v>
      </c>
      <c r="B298" s="112">
        <v>61642.0</v>
      </c>
    </row>
    <row r="299">
      <c r="A299" s="111" t="s">
        <v>1600</v>
      </c>
      <c r="B299" s="112">
        <v>40064.0</v>
      </c>
    </row>
    <row r="300">
      <c r="A300" s="111" t="s">
        <v>1600</v>
      </c>
      <c r="B300" s="112">
        <v>97.0</v>
      </c>
    </row>
    <row r="301">
      <c r="A301" s="111" t="s">
        <v>502</v>
      </c>
      <c r="B301" s="112">
        <v>16726.0</v>
      </c>
    </row>
    <row r="302">
      <c r="A302" s="111" t="s">
        <v>502</v>
      </c>
      <c r="B302" s="112">
        <v>24731.0</v>
      </c>
    </row>
    <row r="303">
      <c r="A303" s="111" t="s">
        <v>982</v>
      </c>
      <c r="B303" s="112">
        <v>497.0</v>
      </c>
    </row>
    <row r="304">
      <c r="A304" s="111" t="s">
        <v>982</v>
      </c>
      <c r="B304" s="112">
        <v>4555.0</v>
      </c>
    </row>
    <row r="305">
      <c r="A305" s="111" t="s">
        <v>982</v>
      </c>
      <c r="B305" s="112">
        <v>6460.0</v>
      </c>
    </row>
    <row r="306">
      <c r="A306" s="111" t="s">
        <v>982</v>
      </c>
      <c r="B306" s="112">
        <v>464.0</v>
      </c>
    </row>
    <row r="307">
      <c r="A307" s="111" t="s">
        <v>982</v>
      </c>
      <c r="B307" s="112">
        <v>2007.0</v>
      </c>
    </row>
    <row r="308">
      <c r="A308" s="111" t="s">
        <v>982</v>
      </c>
      <c r="B308" s="112">
        <v>412342.0</v>
      </c>
    </row>
    <row r="309">
      <c r="A309" s="111" t="s">
        <v>983</v>
      </c>
      <c r="B309" s="112">
        <v>665247.0</v>
      </c>
    </row>
    <row r="310">
      <c r="A310" s="111" t="s">
        <v>983</v>
      </c>
      <c r="B310" s="112">
        <v>3705.0</v>
      </c>
    </row>
    <row r="311">
      <c r="A311" s="111" t="s">
        <v>983</v>
      </c>
      <c r="B311" s="112">
        <v>4027.0</v>
      </c>
    </row>
    <row r="312">
      <c r="A312" s="111" t="s">
        <v>983</v>
      </c>
      <c r="B312" s="112">
        <v>19943.0</v>
      </c>
    </row>
    <row r="313">
      <c r="A313" s="111" t="s">
        <v>983</v>
      </c>
      <c r="B313" s="112">
        <v>157472.0</v>
      </c>
    </row>
    <row r="314">
      <c r="A314" s="111" t="s">
        <v>983</v>
      </c>
      <c r="B314" s="112">
        <v>14939.0</v>
      </c>
    </row>
    <row r="315">
      <c r="A315" s="111" t="s">
        <v>983</v>
      </c>
      <c r="B315" s="112">
        <v>2602286.0</v>
      </c>
    </row>
    <row r="316">
      <c r="A316" s="111" t="s">
        <v>983</v>
      </c>
      <c r="B316" s="112">
        <v>594.0</v>
      </c>
    </row>
    <row r="317">
      <c r="A317" s="111" t="s">
        <v>983</v>
      </c>
      <c r="B317" s="112">
        <v>112.0</v>
      </c>
    </row>
    <row r="318">
      <c r="A318" s="111" t="s">
        <v>983</v>
      </c>
      <c r="B318" s="112">
        <v>702996.0</v>
      </c>
    </row>
    <row r="319">
      <c r="A319" s="111" t="s">
        <v>983</v>
      </c>
      <c r="B319" s="112">
        <v>7196.0</v>
      </c>
    </row>
    <row r="320">
      <c r="A320" s="111" t="s">
        <v>983</v>
      </c>
      <c r="B320" s="112">
        <v>0.0</v>
      </c>
    </row>
    <row r="321">
      <c r="A321" s="111" t="s">
        <v>985</v>
      </c>
      <c r="B321" s="112">
        <v>2880.0</v>
      </c>
    </row>
    <row r="322">
      <c r="A322" s="111" t="s">
        <v>985</v>
      </c>
      <c r="B322" s="112">
        <v>71956.0</v>
      </c>
    </row>
    <row r="323">
      <c r="A323" s="111" t="s">
        <v>985</v>
      </c>
      <c r="B323" s="112">
        <v>404357.0</v>
      </c>
    </row>
    <row r="324">
      <c r="A324" s="111" t="s">
        <v>985</v>
      </c>
      <c r="B324" s="112">
        <v>428.0</v>
      </c>
    </row>
    <row r="325">
      <c r="A325" s="111" t="s">
        <v>985</v>
      </c>
      <c r="B325" s="112">
        <v>970.0</v>
      </c>
    </row>
    <row r="326">
      <c r="A326" s="111" t="s">
        <v>985</v>
      </c>
      <c r="B326" s="112">
        <v>493.0</v>
      </c>
    </row>
    <row r="327">
      <c r="A327" s="111" t="s">
        <v>986</v>
      </c>
      <c r="B327" s="112">
        <v>2676.0</v>
      </c>
    </row>
    <row r="328">
      <c r="A328" s="111" t="s">
        <v>986</v>
      </c>
      <c r="B328" s="112">
        <v>0.0</v>
      </c>
    </row>
    <row r="329">
      <c r="A329" s="111" t="s">
        <v>986</v>
      </c>
      <c r="B329" s="112">
        <v>2601529.0</v>
      </c>
    </row>
    <row r="330">
      <c r="A330" s="111" t="s">
        <v>986</v>
      </c>
      <c r="B330" s="112">
        <v>17015.0</v>
      </c>
    </row>
    <row r="331">
      <c r="A331" s="111" t="s">
        <v>986</v>
      </c>
      <c r="B331" s="112">
        <v>792.0</v>
      </c>
    </row>
    <row r="332">
      <c r="A332" s="111" t="s">
        <v>986</v>
      </c>
      <c r="B332" s="112">
        <v>1028.0</v>
      </c>
    </row>
    <row r="333">
      <c r="A333" s="111" t="s">
        <v>986</v>
      </c>
      <c r="B333" s="112">
        <v>157436.0</v>
      </c>
    </row>
    <row r="334">
      <c r="A334" s="111" t="s">
        <v>986</v>
      </c>
      <c r="B334" s="112">
        <v>702949.0</v>
      </c>
    </row>
    <row r="335">
      <c r="A335" s="111" t="s">
        <v>986</v>
      </c>
      <c r="B335" s="112">
        <v>5772.0</v>
      </c>
    </row>
    <row r="336">
      <c r="A336" s="111" t="s">
        <v>986</v>
      </c>
      <c r="B336" s="112">
        <v>2400.0</v>
      </c>
    </row>
    <row r="337">
      <c r="A337" s="111" t="s">
        <v>986</v>
      </c>
      <c r="B337" s="112">
        <v>112.0</v>
      </c>
    </row>
    <row r="338">
      <c r="A338" s="111" t="s">
        <v>986</v>
      </c>
      <c r="B338" s="112">
        <v>493.0</v>
      </c>
    </row>
    <row r="339">
      <c r="A339" s="111" t="s">
        <v>984</v>
      </c>
      <c r="B339" s="112">
        <v>493.0</v>
      </c>
    </row>
    <row r="340">
      <c r="A340" s="111" t="s">
        <v>984</v>
      </c>
      <c r="B340" s="112">
        <v>2119.0</v>
      </c>
    </row>
    <row r="341">
      <c r="A341" s="111" t="s">
        <v>984</v>
      </c>
      <c r="B341" s="112">
        <v>418.0</v>
      </c>
    </row>
    <row r="342">
      <c r="A342" s="111" t="s">
        <v>1104</v>
      </c>
      <c r="B342" s="112">
        <v>37662.0</v>
      </c>
    </row>
    <row r="343">
      <c r="A343" s="111" t="s">
        <v>1104</v>
      </c>
      <c r="B343" s="112">
        <v>73587.0</v>
      </c>
    </row>
    <row r="344">
      <c r="A344" s="111" t="s">
        <v>1105</v>
      </c>
      <c r="B344" s="112">
        <v>27642.0</v>
      </c>
    </row>
    <row r="345">
      <c r="A345" s="111" t="s">
        <v>1105</v>
      </c>
      <c r="B345" s="112">
        <v>55.0</v>
      </c>
    </row>
    <row r="346">
      <c r="A346" s="111" t="s">
        <v>1106</v>
      </c>
      <c r="B346" s="112">
        <v>29899.0</v>
      </c>
    </row>
    <row r="347">
      <c r="A347" s="111" t="s">
        <v>1106</v>
      </c>
      <c r="B347" s="112">
        <v>55.0</v>
      </c>
    </row>
    <row r="348">
      <c r="A348" s="111" t="s">
        <v>1107</v>
      </c>
      <c r="B348" s="112">
        <v>23067.0</v>
      </c>
    </row>
    <row r="349">
      <c r="A349" s="111" t="s">
        <v>1107</v>
      </c>
      <c r="B349" s="112">
        <v>3772.0</v>
      </c>
    </row>
    <row r="350">
      <c r="A350" s="111" t="s">
        <v>1108</v>
      </c>
      <c r="B350" s="112">
        <v>22805.0</v>
      </c>
    </row>
    <row r="351">
      <c r="A351" s="111" t="s">
        <v>1108</v>
      </c>
      <c r="B351" s="112">
        <v>202.0</v>
      </c>
    </row>
    <row r="352">
      <c r="A352" s="111" t="s">
        <v>1109</v>
      </c>
      <c r="B352" s="112">
        <v>40441.0</v>
      </c>
    </row>
    <row r="353">
      <c r="A353" s="111" t="s">
        <v>1109</v>
      </c>
      <c r="B353" s="112">
        <v>706310.0</v>
      </c>
    </row>
    <row r="354">
      <c r="A354" s="111" t="s">
        <v>1109</v>
      </c>
      <c r="B354" s="112">
        <v>16231.0</v>
      </c>
    </row>
    <row r="355">
      <c r="A355" s="111" t="s">
        <v>2605</v>
      </c>
      <c r="B355" s="112">
        <v>29190.0</v>
      </c>
    </row>
    <row r="356">
      <c r="A356" s="111" t="s">
        <v>2606</v>
      </c>
      <c r="B356" s="112">
        <v>22227.0</v>
      </c>
    </row>
    <row r="357">
      <c r="A357" s="111" t="s">
        <v>947</v>
      </c>
      <c r="B357" s="112">
        <v>764.0</v>
      </c>
    </row>
    <row r="358">
      <c r="A358" s="111" t="s">
        <v>947</v>
      </c>
      <c r="B358" s="112">
        <v>2840.0</v>
      </c>
    </row>
    <row r="359">
      <c r="A359" s="111" t="s">
        <v>947</v>
      </c>
      <c r="B359" s="112">
        <v>207.0</v>
      </c>
    </row>
    <row r="360">
      <c r="A360" s="111" t="s">
        <v>947</v>
      </c>
      <c r="B360" s="112">
        <v>27081.0</v>
      </c>
    </row>
    <row r="361">
      <c r="A361" s="111" t="s">
        <v>947</v>
      </c>
      <c r="B361" s="112">
        <v>503792.0</v>
      </c>
    </row>
    <row r="362">
      <c r="A362" s="111" t="s">
        <v>947</v>
      </c>
      <c r="B362" s="112">
        <v>271.0</v>
      </c>
    </row>
    <row r="363">
      <c r="A363" s="111" t="s">
        <v>948</v>
      </c>
      <c r="B363" s="112">
        <v>2400.0</v>
      </c>
    </row>
    <row r="364">
      <c r="A364" s="111" t="s">
        <v>948</v>
      </c>
      <c r="B364" s="112">
        <v>493.0</v>
      </c>
    </row>
    <row r="365">
      <c r="A365" s="111" t="s">
        <v>948</v>
      </c>
      <c r="B365" s="112">
        <v>3721969.0</v>
      </c>
    </row>
    <row r="366">
      <c r="A366" s="111" t="s">
        <v>948</v>
      </c>
      <c r="B366" s="112">
        <v>2178840.0</v>
      </c>
    </row>
    <row r="367">
      <c r="A367" s="111" t="s">
        <v>948</v>
      </c>
      <c r="B367" s="112">
        <v>1742.0</v>
      </c>
    </row>
    <row r="368">
      <c r="A368" s="111" t="s">
        <v>948</v>
      </c>
      <c r="B368" s="112">
        <v>311435.0</v>
      </c>
    </row>
    <row r="369">
      <c r="A369" s="111" t="s">
        <v>948</v>
      </c>
      <c r="B369" s="112">
        <v>2406.0</v>
      </c>
    </row>
    <row r="370">
      <c r="A370" s="111" t="s">
        <v>948</v>
      </c>
      <c r="B370" s="112">
        <v>5845.0</v>
      </c>
    </row>
    <row r="371">
      <c r="A371" s="111" t="s">
        <v>948</v>
      </c>
      <c r="B371" s="112">
        <v>831.0</v>
      </c>
    </row>
    <row r="372">
      <c r="A372" s="111" t="s">
        <v>948</v>
      </c>
      <c r="B372" s="112">
        <v>0.0</v>
      </c>
    </row>
    <row r="373">
      <c r="A373" s="111" t="s">
        <v>948</v>
      </c>
      <c r="B373" s="112">
        <v>112.0</v>
      </c>
    </row>
    <row r="374">
      <c r="A374" s="111" t="s">
        <v>948</v>
      </c>
      <c r="B374" s="112">
        <v>8894.0</v>
      </c>
    </row>
    <row r="375">
      <c r="A375" s="111" t="s">
        <v>949</v>
      </c>
      <c r="B375" s="112">
        <v>970.0</v>
      </c>
    </row>
    <row r="376">
      <c r="A376" s="111" t="s">
        <v>949</v>
      </c>
      <c r="B376" s="112">
        <v>271.0</v>
      </c>
    </row>
    <row r="377">
      <c r="A377" s="111" t="s">
        <v>949</v>
      </c>
      <c r="B377" s="112">
        <v>207.0</v>
      </c>
    </row>
    <row r="378">
      <c r="A378" s="111" t="s">
        <v>949</v>
      </c>
      <c r="B378" s="112">
        <v>764.0</v>
      </c>
    </row>
    <row r="379">
      <c r="A379" s="111" t="s">
        <v>949</v>
      </c>
      <c r="B379" s="112">
        <v>2838.0</v>
      </c>
    </row>
    <row r="380">
      <c r="A380" s="111" t="s">
        <v>949</v>
      </c>
      <c r="B380" s="112">
        <v>2462.0</v>
      </c>
    </row>
    <row r="381">
      <c r="A381" s="111" t="s">
        <v>950</v>
      </c>
      <c r="B381" s="112">
        <v>493.0</v>
      </c>
    </row>
    <row r="382">
      <c r="A382" s="111" t="s">
        <v>950</v>
      </c>
      <c r="B382" s="112">
        <v>2400.0</v>
      </c>
    </row>
    <row r="383">
      <c r="A383" s="111" t="s">
        <v>950</v>
      </c>
      <c r="B383" s="112">
        <v>5814.0</v>
      </c>
    </row>
    <row r="384">
      <c r="A384" s="111" t="s">
        <v>950</v>
      </c>
      <c r="B384" s="112">
        <v>2406.0</v>
      </c>
    </row>
    <row r="385">
      <c r="A385" s="111" t="s">
        <v>950</v>
      </c>
      <c r="B385" s="112">
        <v>311437.0</v>
      </c>
    </row>
    <row r="386">
      <c r="A386" s="111" t="s">
        <v>950</v>
      </c>
      <c r="B386" s="112">
        <v>8894.0</v>
      </c>
    </row>
    <row r="387">
      <c r="A387" s="111" t="s">
        <v>950</v>
      </c>
      <c r="B387" s="112">
        <v>2178841.0</v>
      </c>
    </row>
    <row r="388">
      <c r="A388" s="111" t="s">
        <v>950</v>
      </c>
      <c r="B388" s="112">
        <v>832.0</v>
      </c>
    </row>
    <row r="389">
      <c r="A389" s="111" t="s">
        <v>950</v>
      </c>
      <c r="B389" s="112">
        <v>0.0</v>
      </c>
    </row>
    <row r="390">
      <c r="A390" s="111" t="s">
        <v>950</v>
      </c>
      <c r="B390" s="112">
        <v>112.0</v>
      </c>
    </row>
    <row r="391">
      <c r="A391" s="111" t="s">
        <v>950</v>
      </c>
      <c r="B391" s="112">
        <v>1742.0</v>
      </c>
    </row>
    <row r="392">
      <c r="A392" s="111" t="s">
        <v>950</v>
      </c>
      <c r="B392" s="112">
        <v>3721966.0</v>
      </c>
    </row>
    <row r="393">
      <c r="A393" s="111" t="s">
        <v>951</v>
      </c>
      <c r="B393" s="112">
        <v>2097.0</v>
      </c>
    </row>
    <row r="394">
      <c r="A394" s="111" t="s">
        <v>951</v>
      </c>
      <c r="B394" s="112">
        <v>493.0</v>
      </c>
    </row>
    <row r="395">
      <c r="A395" s="111" t="s">
        <v>951</v>
      </c>
      <c r="B395" s="112">
        <v>270.0</v>
      </c>
    </row>
    <row r="396">
      <c r="A396" s="111" t="s">
        <v>542</v>
      </c>
      <c r="B396" s="112">
        <v>21513.0</v>
      </c>
    </row>
    <row r="397">
      <c r="A397" s="111" t="s">
        <v>543</v>
      </c>
      <c r="B397" s="112">
        <v>21558.0</v>
      </c>
    </row>
    <row r="398">
      <c r="A398" s="111" t="s">
        <v>1491</v>
      </c>
      <c r="B398" s="112">
        <v>21624.0</v>
      </c>
    </row>
    <row r="399">
      <c r="A399" s="111" t="s">
        <v>1491</v>
      </c>
      <c r="B399" s="112">
        <v>263.0</v>
      </c>
    </row>
    <row r="400">
      <c r="A400" s="111" t="s">
        <v>216</v>
      </c>
      <c r="B400" s="112">
        <v>32881.0</v>
      </c>
    </row>
    <row r="401">
      <c r="A401" s="111" t="s">
        <v>216</v>
      </c>
      <c r="B401" s="112">
        <v>4005715.0</v>
      </c>
    </row>
    <row r="402">
      <c r="A402" s="111" t="s">
        <v>861</v>
      </c>
      <c r="B402" s="112">
        <v>67.0</v>
      </c>
    </row>
    <row r="403">
      <c r="A403" s="111" t="s">
        <v>861</v>
      </c>
      <c r="B403" s="112">
        <v>64223.0</v>
      </c>
    </row>
    <row r="404">
      <c r="A404" s="111" t="s">
        <v>861</v>
      </c>
      <c r="B404" s="112">
        <v>67.0</v>
      </c>
    </row>
    <row r="405">
      <c r="A405" s="111" t="s">
        <v>861</v>
      </c>
      <c r="B405" s="112">
        <v>64223.0</v>
      </c>
    </row>
    <row r="406">
      <c r="A406" s="111" t="s">
        <v>861</v>
      </c>
      <c r="B406" s="112">
        <v>333.0</v>
      </c>
    </row>
    <row r="407">
      <c r="A407" s="111" t="s">
        <v>861</v>
      </c>
      <c r="B407" s="112">
        <v>96383.0</v>
      </c>
    </row>
    <row r="408">
      <c r="A408" s="111" t="s">
        <v>861</v>
      </c>
      <c r="B408" s="112">
        <v>370.0</v>
      </c>
    </row>
    <row r="409">
      <c r="A409" s="111" t="s">
        <v>862</v>
      </c>
      <c r="B409" s="112">
        <v>64569.0</v>
      </c>
    </row>
    <row r="410">
      <c r="A410" s="111" t="s">
        <v>862</v>
      </c>
      <c r="B410" s="112">
        <v>64569.0</v>
      </c>
    </row>
    <row r="411">
      <c r="A411" s="111" t="s">
        <v>862</v>
      </c>
      <c r="B411" s="112">
        <v>102034.0</v>
      </c>
    </row>
    <row r="412">
      <c r="A412" s="111" t="s">
        <v>862</v>
      </c>
      <c r="B412" s="112">
        <v>370.0</v>
      </c>
    </row>
    <row r="413">
      <c r="A413" s="111" t="s">
        <v>863</v>
      </c>
      <c r="B413" s="112">
        <v>64139.0</v>
      </c>
    </row>
    <row r="414">
      <c r="A414" s="111" t="s">
        <v>863</v>
      </c>
      <c r="B414" s="112">
        <v>64139.0</v>
      </c>
    </row>
    <row r="415">
      <c r="A415" s="111" t="s">
        <v>863</v>
      </c>
      <c r="B415" s="112">
        <v>18.0</v>
      </c>
    </row>
    <row r="416">
      <c r="A416" s="111" t="s">
        <v>863</v>
      </c>
      <c r="B416" s="112">
        <v>18.0</v>
      </c>
    </row>
    <row r="417">
      <c r="A417" s="111" t="s">
        <v>863</v>
      </c>
      <c r="B417" s="112">
        <v>371.0</v>
      </c>
    </row>
    <row r="418">
      <c r="A418" s="111" t="s">
        <v>863</v>
      </c>
      <c r="B418" s="112">
        <v>6.0</v>
      </c>
    </row>
    <row r="419">
      <c r="A419" s="111" t="s">
        <v>863</v>
      </c>
      <c r="B419" s="112">
        <v>59109.0</v>
      </c>
    </row>
    <row r="420">
      <c r="A420" s="111" t="s">
        <v>863</v>
      </c>
      <c r="B420" s="112">
        <v>59109.0</v>
      </c>
    </row>
    <row r="421">
      <c r="A421" s="111" t="s">
        <v>864</v>
      </c>
      <c r="B421" s="112">
        <v>84850.0</v>
      </c>
    </row>
    <row r="422">
      <c r="A422" s="111" t="s">
        <v>864</v>
      </c>
      <c r="B422" s="112">
        <v>370.0</v>
      </c>
    </row>
    <row r="423">
      <c r="A423" s="111" t="s">
        <v>277</v>
      </c>
      <c r="B423" s="112">
        <v>5614.0</v>
      </c>
    </row>
    <row r="424">
      <c r="A424" s="111" t="s">
        <v>277</v>
      </c>
      <c r="B424" s="112">
        <v>67.0</v>
      </c>
    </row>
    <row r="425">
      <c r="A425" s="111" t="s">
        <v>277</v>
      </c>
      <c r="B425" s="112">
        <v>579.0</v>
      </c>
    </row>
    <row r="426">
      <c r="A426" s="111" t="s">
        <v>278</v>
      </c>
      <c r="B426" s="112">
        <v>5614.0</v>
      </c>
    </row>
    <row r="427">
      <c r="A427" s="111" t="s">
        <v>278</v>
      </c>
      <c r="B427" s="112">
        <v>67.0</v>
      </c>
    </row>
    <row r="428">
      <c r="A428" s="111" t="s">
        <v>278</v>
      </c>
      <c r="B428" s="112">
        <v>579.0</v>
      </c>
    </row>
    <row r="429">
      <c r="A429" s="111" t="s">
        <v>279</v>
      </c>
      <c r="B429" s="112">
        <v>5613.0</v>
      </c>
    </row>
    <row r="430">
      <c r="A430" s="111" t="s">
        <v>279</v>
      </c>
      <c r="B430" s="112">
        <v>67.0</v>
      </c>
    </row>
    <row r="431">
      <c r="A431" s="111" t="s">
        <v>279</v>
      </c>
      <c r="B431" s="112">
        <v>579.0</v>
      </c>
    </row>
    <row r="432">
      <c r="A432" s="111" t="s">
        <v>280</v>
      </c>
      <c r="B432" s="112">
        <v>6011.0</v>
      </c>
    </row>
    <row r="433">
      <c r="A433" s="111" t="s">
        <v>280</v>
      </c>
      <c r="B433" s="112">
        <v>67.0</v>
      </c>
    </row>
    <row r="434">
      <c r="A434" s="111" t="s">
        <v>280</v>
      </c>
      <c r="B434" s="112">
        <v>579.0</v>
      </c>
    </row>
    <row r="435">
      <c r="A435" s="111" t="s">
        <v>281</v>
      </c>
      <c r="B435" s="112">
        <v>6011.0</v>
      </c>
    </row>
    <row r="436">
      <c r="A436" s="111" t="s">
        <v>281</v>
      </c>
      <c r="B436" s="112">
        <v>67.0</v>
      </c>
    </row>
    <row r="437">
      <c r="A437" s="111" t="s">
        <v>281</v>
      </c>
      <c r="B437" s="112">
        <v>579.0</v>
      </c>
    </row>
    <row r="438">
      <c r="A438" s="111" t="s">
        <v>282</v>
      </c>
      <c r="B438" s="112">
        <v>5976.0</v>
      </c>
    </row>
    <row r="439">
      <c r="A439" s="111" t="s">
        <v>282</v>
      </c>
      <c r="B439" s="112">
        <v>67.0</v>
      </c>
    </row>
    <row r="440">
      <c r="A440" s="111" t="s">
        <v>282</v>
      </c>
      <c r="B440" s="112">
        <v>579.0</v>
      </c>
    </row>
    <row r="441">
      <c r="A441" s="111" t="s">
        <v>285</v>
      </c>
      <c r="B441" s="112">
        <v>7140.0</v>
      </c>
    </row>
    <row r="442">
      <c r="A442" s="111" t="s">
        <v>285</v>
      </c>
      <c r="B442" s="112">
        <v>67.0</v>
      </c>
    </row>
    <row r="443">
      <c r="A443" s="111" t="s">
        <v>285</v>
      </c>
      <c r="B443" s="112">
        <v>8687.0</v>
      </c>
    </row>
    <row r="444">
      <c r="A444" s="111" t="s">
        <v>286</v>
      </c>
      <c r="B444" s="112">
        <v>7183.0</v>
      </c>
    </row>
    <row r="445">
      <c r="A445" s="111" t="s">
        <v>286</v>
      </c>
      <c r="B445" s="112">
        <v>67.0</v>
      </c>
    </row>
    <row r="446">
      <c r="A446" s="111" t="s">
        <v>286</v>
      </c>
      <c r="B446" s="112">
        <v>669.0</v>
      </c>
    </row>
    <row r="447">
      <c r="A447" s="111" t="s">
        <v>287</v>
      </c>
      <c r="B447" s="112">
        <v>7804.0</v>
      </c>
    </row>
    <row r="448">
      <c r="A448" s="111" t="s">
        <v>287</v>
      </c>
      <c r="B448" s="112">
        <v>67.0</v>
      </c>
    </row>
    <row r="449">
      <c r="A449" s="111" t="s">
        <v>287</v>
      </c>
      <c r="B449" s="112">
        <v>6132.0</v>
      </c>
    </row>
    <row r="450">
      <c r="A450" s="111" t="s">
        <v>288</v>
      </c>
      <c r="B450" s="112">
        <v>6915.0</v>
      </c>
    </row>
    <row r="451">
      <c r="A451" s="111" t="s">
        <v>288</v>
      </c>
      <c r="B451" s="112">
        <v>67.0</v>
      </c>
    </row>
    <row r="452">
      <c r="A452" s="111" t="s">
        <v>288</v>
      </c>
      <c r="B452" s="112">
        <v>6303.0</v>
      </c>
    </row>
    <row r="453">
      <c r="A453" s="111" t="s">
        <v>289</v>
      </c>
      <c r="B453" s="112">
        <v>7789.0</v>
      </c>
    </row>
    <row r="454">
      <c r="A454" s="111" t="s">
        <v>289</v>
      </c>
      <c r="B454" s="112">
        <v>67.0</v>
      </c>
    </row>
    <row r="455">
      <c r="A455" s="111" t="s">
        <v>289</v>
      </c>
      <c r="B455" s="112">
        <v>6228.0</v>
      </c>
    </row>
    <row r="456">
      <c r="A456" s="111" t="s">
        <v>290</v>
      </c>
      <c r="B456" s="112">
        <v>7785.0</v>
      </c>
    </row>
    <row r="457">
      <c r="A457" s="111" t="s">
        <v>290</v>
      </c>
      <c r="B457" s="112">
        <v>67.0</v>
      </c>
    </row>
    <row r="458">
      <c r="A458" s="111" t="s">
        <v>290</v>
      </c>
      <c r="B458" s="112">
        <v>6100.0</v>
      </c>
    </row>
    <row r="459">
      <c r="A459" s="111" t="s">
        <v>291</v>
      </c>
      <c r="B459" s="112">
        <v>7797.0</v>
      </c>
    </row>
    <row r="460">
      <c r="A460" s="111" t="s">
        <v>291</v>
      </c>
      <c r="B460" s="112">
        <v>67.0</v>
      </c>
    </row>
    <row r="461">
      <c r="A461" s="111" t="s">
        <v>291</v>
      </c>
      <c r="B461" s="112">
        <v>6327.0</v>
      </c>
    </row>
    <row r="462">
      <c r="A462" s="111" t="s">
        <v>292</v>
      </c>
      <c r="B462" s="112">
        <v>6886.0</v>
      </c>
    </row>
    <row r="463">
      <c r="A463" s="111" t="s">
        <v>292</v>
      </c>
      <c r="B463" s="112">
        <v>67.0</v>
      </c>
    </row>
    <row r="464">
      <c r="A464" s="111" t="s">
        <v>292</v>
      </c>
      <c r="B464" s="112">
        <v>6287.0</v>
      </c>
    </row>
    <row r="465">
      <c r="A465" s="111" t="s">
        <v>293</v>
      </c>
      <c r="B465" s="112">
        <v>7784.0</v>
      </c>
    </row>
    <row r="466">
      <c r="A466" s="111" t="s">
        <v>293</v>
      </c>
      <c r="B466" s="112">
        <v>67.0</v>
      </c>
    </row>
    <row r="467">
      <c r="A467" s="111" t="s">
        <v>293</v>
      </c>
      <c r="B467" s="112">
        <v>6208.0</v>
      </c>
    </row>
    <row r="468">
      <c r="A468" s="111" t="s">
        <v>294</v>
      </c>
      <c r="B468" s="112">
        <v>6841.0</v>
      </c>
    </row>
    <row r="469">
      <c r="A469" s="111" t="s">
        <v>294</v>
      </c>
      <c r="B469" s="112">
        <v>67.0</v>
      </c>
    </row>
    <row r="470">
      <c r="A470" s="111" t="s">
        <v>294</v>
      </c>
      <c r="B470" s="112">
        <v>6285.0</v>
      </c>
    </row>
    <row r="471">
      <c r="A471" s="111" t="s">
        <v>283</v>
      </c>
      <c r="B471" s="112">
        <v>6949.0</v>
      </c>
    </row>
    <row r="472">
      <c r="A472" s="111" t="s">
        <v>283</v>
      </c>
      <c r="B472" s="112">
        <v>67.0</v>
      </c>
    </row>
    <row r="473">
      <c r="A473" s="111" t="s">
        <v>283</v>
      </c>
      <c r="B473" s="112">
        <v>3829.0</v>
      </c>
    </row>
    <row r="474">
      <c r="A474" s="111" t="s">
        <v>284</v>
      </c>
      <c r="B474" s="112">
        <v>7265.0</v>
      </c>
    </row>
    <row r="475">
      <c r="A475" s="111" t="s">
        <v>284</v>
      </c>
      <c r="B475" s="112">
        <v>2455.0</v>
      </c>
    </row>
    <row r="476">
      <c r="A476" s="111" t="s">
        <v>276</v>
      </c>
      <c r="B476" s="112">
        <v>10809.0</v>
      </c>
    </row>
    <row r="477">
      <c r="A477" s="111" t="s">
        <v>276</v>
      </c>
      <c r="B477" s="112">
        <v>528.0</v>
      </c>
    </row>
    <row r="478">
      <c r="A478" s="111" t="s">
        <v>297</v>
      </c>
      <c r="B478" s="112">
        <v>9976.0</v>
      </c>
    </row>
    <row r="479">
      <c r="A479" s="111" t="s">
        <v>297</v>
      </c>
      <c r="B479" s="112">
        <v>3391.0</v>
      </c>
    </row>
    <row r="480">
      <c r="A480" s="111" t="s">
        <v>295</v>
      </c>
      <c r="B480" s="112">
        <v>154132.0</v>
      </c>
    </row>
    <row r="481">
      <c r="A481" s="111" t="s">
        <v>295</v>
      </c>
      <c r="B481" s="112">
        <v>26284.0</v>
      </c>
    </row>
    <row r="482">
      <c r="A482" s="111" t="s">
        <v>296</v>
      </c>
      <c r="B482" s="112">
        <v>191105.0</v>
      </c>
    </row>
    <row r="483">
      <c r="A483" s="111" t="s">
        <v>296</v>
      </c>
      <c r="B483" s="112">
        <v>30592.0</v>
      </c>
    </row>
    <row r="484">
      <c r="A484" s="111" t="s">
        <v>1561</v>
      </c>
      <c r="B484" s="112">
        <v>10196.0</v>
      </c>
    </row>
    <row r="485">
      <c r="A485" s="111" t="s">
        <v>1561</v>
      </c>
      <c r="B485" s="112">
        <v>270.0</v>
      </c>
    </row>
    <row r="486">
      <c r="A486" s="111" t="s">
        <v>1026</v>
      </c>
      <c r="B486" s="112">
        <v>3600.0</v>
      </c>
    </row>
    <row r="487">
      <c r="A487" s="111" t="s">
        <v>1026</v>
      </c>
      <c r="B487" s="112">
        <v>8735.0</v>
      </c>
    </row>
    <row r="488">
      <c r="A488" s="111" t="s">
        <v>1026</v>
      </c>
      <c r="B488" s="112">
        <v>3733.0</v>
      </c>
    </row>
    <row r="489">
      <c r="A489" s="111" t="s">
        <v>1026</v>
      </c>
      <c r="B489" s="112">
        <v>1086.0</v>
      </c>
    </row>
    <row r="490">
      <c r="A490" s="111" t="s">
        <v>1026</v>
      </c>
      <c r="B490" s="112">
        <v>112.0</v>
      </c>
    </row>
    <row r="491">
      <c r="A491" s="111" t="s">
        <v>1026</v>
      </c>
      <c r="B491" s="112">
        <v>2400.0</v>
      </c>
    </row>
    <row r="492">
      <c r="A492" s="111" t="s">
        <v>1026</v>
      </c>
      <c r="B492" s="112">
        <v>1078.0</v>
      </c>
    </row>
    <row r="493">
      <c r="A493" s="111" t="s">
        <v>1026</v>
      </c>
      <c r="B493" s="112">
        <v>493.0</v>
      </c>
    </row>
    <row r="494">
      <c r="A494" s="111" t="s">
        <v>1026</v>
      </c>
      <c r="B494" s="112">
        <v>17784.0</v>
      </c>
    </row>
    <row r="495">
      <c r="A495" s="111" t="s">
        <v>1026</v>
      </c>
      <c r="B495" s="112">
        <v>626.0</v>
      </c>
    </row>
    <row r="496">
      <c r="A496" s="111" t="s">
        <v>1026</v>
      </c>
      <c r="B496" s="112">
        <v>16590.0</v>
      </c>
    </row>
    <row r="497">
      <c r="A497" s="111" t="s">
        <v>1026</v>
      </c>
      <c r="B497" s="112">
        <v>206.0</v>
      </c>
    </row>
    <row r="498">
      <c r="A498" s="111" t="s">
        <v>1026</v>
      </c>
      <c r="B498" s="112">
        <v>0.0</v>
      </c>
    </row>
    <row r="499">
      <c r="A499" s="111" t="s">
        <v>1026</v>
      </c>
      <c r="B499" s="112">
        <v>5872.0</v>
      </c>
    </row>
    <row r="500">
      <c r="A500" s="111" t="s">
        <v>237</v>
      </c>
      <c r="B500" s="112">
        <v>23771.0</v>
      </c>
    </row>
    <row r="501">
      <c r="A501" s="111" t="s">
        <v>521</v>
      </c>
      <c r="B501" s="112">
        <v>22693.0</v>
      </c>
    </row>
    <row r="502">
      <c r="A502" s="111" t="s">
        <v>431</v>
      </c>
      <c r="B502" s="112">
        <v>36107.0</v>
      </c>
    </row>
    <row r="503">
      <c r="A503" s="111" t="s">
        <v>331</v>
      </c>
      <c r="B503" s="112">
        <v>78.0</v>
      </c>
    </row>
    <row r="504">
      <c r="A504" s="111" t="s">
        <v>331</v>
      </c>
      <c r="B504" s="112">
        <v>615.0</v>
      </c>
    </row>
    <row r="505">
      <c r="A505" s="111" t="s">
        <v>331</v>
      </c>
      <c r="B505" s="112">
        <v>70242.0</v>
      </c>
    </row>
    <row r="506">
      <c r="A506" s="111" t="s">
        <v>330</v>
      </c>
      <c r="B506" s="112">
        <v>615.0</v>
      </c>
    </row>
    <row r="507">
      <c r="A507" s="111" t="s">
        <v>330</v>
      </c>
      <c r="B507" s="112">
        <v>103877.0</v>
      </c>
    </row>
    <row r="508">
      <c r="A508" s="111" t="s">
        <v>330</v>
      </c>
      <c r="B508" s="112">
        <v>75.0</v>
      </c>
    </row>
    <row r="509">
      <c r="A509" s="111" t="s">
        <v>340</v>
      </c>
      <c r="B509" s="112">
        <v>49731.0</v>
      </c>
    </row>
    <row r="510">
      <c r="A510" s="111" t="s">
        <v>340</v>
      </c>
      <c r="B510" s="112">
        <v>489459.0</v>
      </c>
    </row>
    <row r="511">
      <c r="A511" s="111" t="s">
        <v>341</v>
      </c>
      <c r="B511" s="112">
        <v>756605.0</v>
      </c>
    </row>
    <row r="512">
      <c r="A512" s="111" t="s">
        <v>341</v>
      </c>
      <c r="B512" s="112">
        <v>301859.0</v>
      </c>
    </row>
    <row r="513">
      <c r="A513" s="111" t="s">
        <v>341</v>
      </c>
      <c r="B513" s="112">
        <v>22602.0</v>
      </c>
    </row>
    <row r="514">
      <c r="A514" s="111" t="s">
        <v>342</v>
      </c>
      <c r="B514" s="112">
        <v>3431.0</v>
      </c>
    </row>
    <row r="515">
      <c r="A515" s="111" t="s">
        <v>342</v>
      </c>
      <c r="B515" s="112">
        <v>4395.0</v>
      </c>
    </row>
    <row r="516">
      <c r="A516" s="111" t="s">
        <v>342</v>
      </c>
      <c r="B516" s="112">
        <v>4217.0</v>
      </c>
    </row>
    <row r="517">
      <c r="A517" s="111" t="s">
        <v>342</v>
      </c>
      <c r="B517" s="112">
        <v>3473.0</v>
      </c>
    </row>
    <row r="518">
      <c r="A518" s="111" t="s">
        <v>342</v>
      </c>
      <c r="B518" s="112">
        <v>1864.0</v>
      </c>
    </row>
    <row r="519">
      <c r="A519" s="111" t="s">
        <v>342</v>
      </c>
      <c r="B519" s="112">
        <v>2716.0</v>
      </c>
    </row>
    <row r="520">
      <c r="A520" s="111" t="s">
        <v>342</v>
      </c>
      <c r="B520" s="112">
        <v>3085.0</v>
      </c>
    </row>
    <row r="521">
      <c r="A521" s="111" t="s">
        <v>342</v>
      </c>
      <c r="B521" s="112">
        <v>3571.0</v>
      </c>
    </row>
    <row r="522">
      <c r="A522" s="111" t="s">
        <v>342</v>
      </c>
      <c r="B522" s="112">
        <v>4391.0</v>
      </c>
    </row>
    <row r="523">
      <c r="A523" s="111" t="s">
        <v>342</v>
      </c>
      <c r="B523" s="112">
        <v>4133.0</v>
      </c>
    </row>
    <row r="524">
      <c r="A524" s="111" t="s">
        <v>342</v>
      </c>
      <c r="B524" s="112">
        <v>5062.0</v>
      </c>
    </row>
    <row r="525">
      <c r="A525" s="111" t="s">
        <v>342</v>
      </c>
      <c r="B525" s="112">
        <v>3629.0</v>
      </c>
    </row>
    <row r="526">
      <c r="A526" s="111" t="s">
        <v>342</v>
      </c>
      <c r="B526" s="112">
        <v>4417.0</v>
      </c>
    </row>
    <row r="527">
      <c r="A527" s="111" t="s">
        <v>342</v>
      </c>
      <c r="B527" s="112">
        <v>4651.0</v>
      </c>
    </row>
    <row r="528">
      <c r="A528" s="111" t="s">
        <v>342</v>
      </c>
      <c r="B528" s="112">
        <v>2860.0</v>
      </c>
    </row>
    <row r="529">
      <c r="A529" s="111" t="s">
        <v>342</v>
      </c>
      <c r="B529" s="112">
        <v>4443.0</v>
      </c>
    </row>
    <row r="530">
      <c r="A530" s="111" t="s">
        <v>342</v>
      </c>
      <c r="B530" s="112">
        <v>2907.0</v>
      </c>
    </row>
    <row r="531">
      <c r="A531" s="111" t="s">
        <v>342</v>
      </c>
      <c r="B531" s="112">
        <v>66996.0</v>
      </c>
    </row>
    <row r="532">
      <c r="A532" s="111" t="s">
        <v>342</v>
      </c>
      <c r="B532" s="112">
        <v>3906.0</v>
      </c>
    </row>
    <row r="533">
      <c r="A533" s="111" t="s">
        <v>342</v>
      </c>
      <c r="B533" s="112">
        <v>4527.0</v>
      </c>
    </row>
    <row r="534">
      <c r="A534" s="111" t="s">
        <v>342</v>
      </c>
      <c r="B534" s="112">
        <v>4637.0</v>
      </c>
    </row>
    <row r="535">
      <c r="A535" s="111" t="s">
        <v>342</v>
      </c>
      <c r="B535" s="112">
        <v>2836.0</v>
      </c>
    </row>
    <row r="536">
      <c r="A536" s="111" t="s">
        <v>343</v>
      </c>
      <c r="B536" s="112">
        <v>20460.0</v>
      </c>
    </row>
    <row r="537">
      <c r="A537" s="111" t="s">
        <v>873</v>
      </c>
      <c r="B537" s="112">
        <v>315.0</v>
      </c>
    </row>
    <row r="538">
      <c r="A538" s="111" t="s">
        <v>873</v>
      </c>
      <c r="B538" s="112">
        <v>24843.0</v>
      </c>
    </row>
    <row r="539">
      <c r="A539" s="111" t="s">
        <v>873</v>
      </c>
      <c r="B539" s="112">
        <v>6.0</v>
      </c>
    </row>
    <row r="540">
      <c r="A540" s="111" t="s">
        <v>874</v>
      </c>
      <c r="B540" s="112">
        <v>22201.0</v>
      </c>
    </row>
    <row r="541">
      <c r="A541" s="111" t="s">
        <v>874</v>
      </c>
      <c r="B541" s="112">
        <v>6.0</v>
      </c>
    </row>
    <row r="542">
      <c r="A542" s="111" t="s">
        <v>874</v>
      </c>
      <c r="B542" s="112">
        <v>313.0</v>
      </c>
    </row>
    <row r="543">
      <c r="A543" s="111" t="s">
        <v>875</v>
      </c>
      <c r="B543" s="112">
        <v>6.0</v>
      </c>
    </row>
    <row r="544">
      <c r="A544" s="111" t="s">
        <v>875</v>
      </c>
      <c r="B544" s="112">
        <v>22262.0</v>
      </c>
    </row>
    <row r="545">
      <c r="A545" s="111" t="s">
        <v>875</v>
      </c>
      <c r="B545" s="112">
        <v>313.0</v>
      </c>
    </row>
    <row r="546">
      <c r="A546" s="111" t="s">
        <v>876</v>
      </c>
      <c r="B546" s="112">
        <v>311.0</v>
      </c>
    </row>
    <row r="547">
      <c r="A547" s="111" t="s">
        <v>876</v>
      </c>
      <c r="B547" s="112">
        <v>6.0</v>
      </c>
    </row>
    <row r="548">
      <c r="A548" s="111" t="s">
        <v>876</v>
      </c>
      <c r="B548" s="112">
        <v>21418.0</v>
      </c>
    </row>
    <row r="549">
      <c r="A549" s="111" t="s">
        <v>865</v>
      </c>
      <c r="B549" s="112">
        <v>6.0</v>
      </c>
    </row>
    <row r="550">
      <c r="A550" s="111" t="s">
        <v>865</v>
      </c>
      <c r="B550" s="112">
        <v>311.0</v>
      </c>
    </row>
    <row r="551">
      <c r="A551" s="111" t="s">
        <v>865</v>
      </c>
      <c r="B551" s="112">
        <v>23334.0</v>
      </c>
    </row>
    <row r="552">
      <c r="A552" s="111" t="s">
        <v>866</v>
      </c>
      <c r="B552" s="112">
        <v>6.0</v>
      </c>
    </row>
    <row r="553">
      <c r="A553" s="111" t="s">
        <v>866</v>
      </c>
      <c r="B553" s="112">
        <v>21247.0</v>
      </c>
    </row>
    <row r="554">
      <c r="A554" s="111" t="s">
        <v>866</v>
      </c>
      <c r="B554" s="112">
        <v>311.0</v>
      </c>
    </row>
    <row r="555">
      <c r="A555" s="111" t="s">
        <v>867</v>
      </c>
      <c r="B555" s="112">
        <v>6.0</v>
      </c>
    </row>
    <row r="556">
      <c r="A556" s="111" t="s">
        <v>867</v>
      </c>
      <c r="B556" s="112">
        <v>311.0</v>
      </c>
    </row>
    <row r="557">
      <c r="A557" s="111" t="s">
        <v>867</v>
      </c>
      <c r="B557" s="112">
        <v>21265.0</v>
      </c>
    </row>
    <row r="558">
      <c r="A558" s="111" t="s">
        <v>868</v>
      </c>
      <c r="B558" s="112">
        <v>21506.0</v>
      </c>
    </row>
    <row r="559">
      <c r="A559" s="111" t="s">
        <v>868</v>
      </c>
      <c r="B559" s="112">
        <v>6.0</v>
      </c>
    </row>
    <row r="560">
      <c r="A560" s="111" t="s">
        <v>868</v>
      </c>
      <c r="B560" s="112">
        <v>311.0</v>
      </c>
    </row>
    <row r="561">
      <c r="A561" s="111" t="s">
        <v>1562</v>
      </c>
      <c r="B561" s="112">
        <v>10211.0</v>
      </c>
    </row>
    <row r="562">
      <c r="A562" s="111" t="s">
        <v>1562</v>
      </c>
      <c r="B562" s="112">
        <v>270.0</v>
      </c>
    </row>
    <row r="563">
      <c r="A563" s="111" t="s">
        <v>430</v>
      </c>
      <c r="B563" s="112">
        <v>33642.0</v>
      </c>
    </row>
    <row r="564">
      <c r="A564" s="111" t="s">
        <v>418</v>
      </c>
      <c r="B564" s="112">
        <v>6.0</v>
      </c>
    </row>
    <row r="565">
      <c r="A565" s="111" t="s">
        <v>418</v>
      </c>
      <c r="B565" s="112">
        <v>46427.0</v>
      </c>
    </row>
    <row r="566">
      <c r="A566" s="111" t="s">
        <v>418</v>
      </c>
      <c r="B566" s="112">
        <v>46427.0</v>
      </c>
    </row>
    <row r="567">
      <c r="A567" s="111" t="s">
        <v>419</v>
      </c>
      <c r="B567" s="112">
        <v>53771.0</v>
      </c>
    </row>
    <row r="568">
      <c r="A568" s="111" t="s">
        <v>419</v>
      </c>
      <c r="B568" s="112">
        <v>53771.0</v>
      </c>
    </row>
    <row r="569">
      <c r="A569" s="111" t="s">
        <v>419</v>
      </c>
      <c r="B569" s="112">
        <v>6.0</v>
      </c>
    </row>
    <row r="570">
      <c r="A570" s="111" t="s">
        <v>420</v>
      </c>
      <c r="B570" s="112">
        <v>29965.0</v>
      </c>
    </row>
    <row r="571">
      <c r="A571" s="111" t="s">
        <v>420</v>
      </c>
      <c r="B571" s="112">
        <v>29965.0</v>
      </c>
    </row>
    <row r="572">
      <c r="A572" s="111" t="s">
        <v>420</v>
      </c>
      <c r="B572" s="112">
        <v>6.0</v>
      </c>
    </row>
    <row r="573">
      <c r="A573" s="111" t="s">
        <v>421</v>
      </c>
      <c r="B573" s="112">
        <v>32413.0</v>
      </c>
    </row>
    <row r="574">
      <c r="A574" s="111" t="s">
        <v>421</v>
      </c>
      <c r="B574" s="112">
        <v>6.0</v>
      </c>
    </row>
    <row r="575">
      <c r="A575" s="111" t="s">
        <v>421</v>
      </c>
      <c r="B575" s="112">
        <v>32413.0</v>
      </c>
    </row>
    <row r="576">
      <c r="A576" s="111" t="s">
        <v>422</v>
      </c>
      <c r="B576" s="112">
        <v>6.0</v>
      </c>
    </row>
    <row r="577">
      <c r="A577" s="111" t="s">
        <v>422</v>
      </c>
      <c r="B577" s="112">
        <v>44848.0</v>
      </c>
    </row>
    <row r="578">
      <c r="A578" s="111" t="s">
        <v>422</v>
      </c>
      <c r="B578" s="112">
        <v>44848.0</v>
      </c>
    </row>
    <row r="579">
      <c r="A579" s="111" t="s">
        <v>423</v>
      </c>
      <c r="B579" s="112">
        <v>6.0</v>
      </c>
    </row>
    <row r="580">
      <c r="A580" s="111" t="s">
        <v>423</v>
      </c>
      <c r="B580" s="112">
        <v>33148.0</v>
      </c>
    </row>
    <row r="581">
      <c r="A581" s="111" t="s">
        <v>423</v>
      </c>
      <c r="B581" s="112">
        <v>33148.0</v>
      </c>
    </row>
    <row r="582">
      <c r="A582" s="111" t="s">
        <v>424</v>
      </c>
      <c r="B582" s="112">
        <v>48571.0</v>
      </c>
    </row>
    <row r="583">
      <c r="A583" s="111" t="s">
        <v>424</v>
      </c>
      <c r="B583" s="112">
        <v>48571.0</v>
      </c>
    </row>
    <row r="584">
      <c r="A584" s="111" t="s">
        <v>424</v>
      </c>
      <c r="B584" s="112">
        <v>6.0</v>
      </c>
    </row>
    <row r="585">
      <c r="A585" s="111" t="s">
        <v>425</v>
      </c>
      <c r="B585" s="112">
        <v>6.0</v>
      </c>
    </row>
    <row r="586">
      <c r="A586" s="111" t="s">
        <v>425</v>
      </c>
      <c r="B586" s="112">
        <v>41410.0</v>
      </c>
    </row>
    <row r="587">
      <c r="A587" s="111" t="s">
        <v>425</v>
      </c>
      <c r="B587" s="112">
        <v>41410.0</v>
      </c>
    </row>
    <row r="588">
      <c r="A588" s="111" t="s">
        <v>426</v>
      </c>
      <c r="B588" s="112">
        <v>36067.0</v>
      </c>
    </row>
    <row r="589">
      <c r="A589" s="111" t="s">
        <v>426</v>
      </c>
      <c r="B589" s="112">
        <v>6.0</v>
      </c>
    </row>
    <row r="590">
      <c r="A590" s="111" t="s">
        <v>426</v>
      </c>
      <c r="B590" s="112">
        <v>36067.0</v>
      </c>
    </row>
    <row r="591">
      <c r="A591" s="111" t="s">
        <v>427</v>
      </c>
      <c r="B591" s="112">
        <v>24975.0</v>
      </c>
    </row>
    <row r="592">
      <c r="A592" s="111" t="s">
        <v>427</v>
      </c>
      <c r="B592" s="112">
        <v>24975.0</v>
      </c>
    </row>
    <row r="593">
      <c r="A593" s="111" t="s">
        <v>427</v>
      </c>
      <c r="B593" s="112">
        <v>6.0</v>
      </c>
    </row>
    <row r="594">
      <c r="A594" s="111" t="s">
        <v>428</v>
      </c>
      <c r="B594" s="112">
        <v>6.0</v>
      </c>
    </row>
    <row r="595">
      <c r="A595" s="111" t="s">
        <v>428</v>
      </c>
      <c r="B595" s="112">
        <v>20750.0</v>
      </c>
    </row>
    <row r="596">
      <c r="A596" s="111" t="s">
        <v>428</v>
      </c>
      <c r="B596" s="112">
        <v>20750.0</v>
      </c>
    </row>
    <row r="597">
      <c r="A597" s="111" t="s">
        <v>429</v>
      </c>
      <c r="B597" s="112">
        <v>20640.0</v>
      </c>
    </row>
    <row r="598">
      <c r="A598" s="111" t="s">
        <v>429</v>
      </c>
      <c r="B598" s="112">
        <v>6.0</v>
      </c>
    </row>
    <row r="599">
      <c r="A599" s="111" t="s">
        <v>429</v>
      </c>
      <c r="B599" s="112">
        <v>20640.0</v>
      </c>
    </row>
    <row r="600">
      <c r="A600" s="111" t="s">
        <v>1567</v>
      </c>
      <c r="B600" s="112">
        <v>270.0</v>
      </c>
    </row>
    <row r="601">
      <c r="A601" s="111" t="s">
        <v>1567</v>
      </c>
      <c r="B601" s="112">
        <v>10121.0</v>
      </c>
    </row>
    <row r="602">
      <c r="A602" s="111" t="s">
        <v>1045</v>
      </c>
      <c r="B602" s="112">
        <v>110.0</v>
      </c>
    </row>
    <row r="603">
      <c r="A603" s="111" t="s">
        <v>1045</v>
      </c>
      <c r="B603" s="112">
        <v>1424114.0</v>
      </c>
    </row>
    <row r="604">
      <c r="A604" s="111" t="s">
        <v>1045</v>
      </c>
      <c r="B604" s="112">
        <v>970.0</v>
      </c>
    </row>
    <row r="605">
      <c r="A605" s="111" t="s">
        <v>1045</v>
      </c>
      <c r="B605" s="112">
        <v>439.0</v>
      </c>
    </row>
    <row r="606">
      <c r="A606" s="111" t="s">
        <v>1045</v>
      </c>
      <c r="B606" s="112">
        <v>14721.0</v>
      </c>
    </row>
    <row r="607">
      <c r="A607" s="111" t="s">
        <v>1045</v>
      </c>
      <c r="B607" s="112">
        <v>972.0</v>
      </c>
    </row>
    <row r="608">
      <c r="A608" s="111" t="s">
        <v>1045</v>
      </c>
      <c r="B608" s="112">
        <v>2778.0</v>
      </c>
    </row>
    <row r="609">
      <c r="A609" s="111" t="s">
        <v>1046</v>
      </c>
      <c r="B609" s="112">
        <v>4319315.0</v>
      </c>
    </row>
    <row r="610">
      <c r="A610" s="111" t="s">
        <v>1046</v>
      </c>
      <c r="B610" s="112">
        <v>401800.0</v>
      </c>
    </row>
    <row r="611">
      <c r="A611" s="111" t="s">
        <v>1046</v>
      </c>
      <c r="B611" s="112">
        <v>112.0</v>
      </c>
    </row>
    <row r="612">
      <c r="A612" s="111" t="s">
        <v>1046</v>
      </c>
      <c r="B612" s="112">
        <v>13195.0</v>
      </c>
    </row>
    <row r="613">
      <c r="A613" s="111" t="s">
        <v>1046</v>
      </c>
      <c r="B613" s="112">
        <v>1441304.0</v>
      </c>
    </row>
    <row r="614">
      <c r="A614" s="111" t="s">
        <v>1046</v>
      </c>
      <c r="B614" s="112">
        <v>585.0</v>
      </c>
    </row>
    <row r="615">
      <c r="A615" s="111" t="s">
        <v>1046</v>
      </c>
      <c r="B615" s="112">
        <v>0.0</v>
      </c>
    </row>
    <row r="616">
      <c r="A616" s="111" t="s">
        <v>1046</v>
      </c>
      <c r="B616" s="112">
        <v>7760.0</v>
      </c>
    </row>
    <row r="617">
      <c r="A617" s="111" t="s">
        <v>1046</v>
      </c>
      <c r="B617" s="112">
        <v>2132033.0</v>
      </c>
    </row>
    <row r="618">
      <c r="A618" s="111" t="s">
        <v>1046</v>
      </c>
      <c r="B618" s="112">
        <v>509.0</v>
      </c>
    </row>
    <row r="619">
      <c r="A619" s="111" t="s">
        <v>1046</v>
      </c>
      <c r="B619" s="112">
        <v>3296.0</v>
      </c>
    </row>
    <row r="620">
      <c r="A620" s="111" t="s">
        <v>1046</v>
      </c>
      <c r="B620" s="112">
        <v>8748.0</v>
      </c>
    </row>
    <row r="621">
      <c r="A621" s="111" t="s">
        <v>1048</v>
      </c>
      <c r="B621" s="112">
        <v>2995.0</v>
      </c>
    </row>
    <row r="622">
      <c r="A622" s="111" t="s">
        <v>1048</v>
      </c>
      <c r="B622" s="112">
        <v>969.0</v>
      </c>
    </row>
    <row r="623">
      <c r="A623" s="111" t="s">
        <v>1048</v>
      </c>
      <c r="B623" s="112">
        <v>437.0</v>
      </c>
    </row>
    <row r="624">
      <c r="A624" s="111" t="s">
        <v>1048</v>
      </c>
      <c r="B624" s="112">
        <v>969.0</v>
      </c>
    </row>
    <row r="625">
      <c r="A625" s="111" t="s">
        <v>1048</v>
      </c>
      <c r="B625" s="112">
        <v>146.0</v>
      </c>
    </row>
    <row r="626">
      <c r="A626" s="111" t="s">
        <v>1048</v>
      </c>
      <c r="B626" s="112">
        <v>207.0</v>
      </c>
    </row>
    <row r="627">
      <c r="A627" s="111" t="s">
        <v>1048</v>
      </c>
      <c r="B627" s="112">
        <v>1393037.0</v>
      </c>
    </row>
    <row r="628">
      <c r="A628" s="111" t="s">
        <v>1049</v>
      </c>
      <c r="B628" s="112">
        <v>317.0</v>
      </c>
    </row>
    <row r="629">
      <c r="A629" s="111" t="s">
        <v>1049</v>
      </c>
      <c r="B629" s="112">
        <v>401735.0</v>
      </c>
    </row>
    <row r="630">
      <c r="A630" s="111" t="s">
        <v>1049</v>
      </c>
      <c r="B630" s="112">
        <v>493.0</v>
      </c>
    </row>
    <row r="631">
      <c r="A631" s="111" t="s">
        <v>1049</v>
      </c>
      <c r="B631" s="112">
        <v>0.0</v>
      </c>
    </row>
    <row r="632">
      <c r="A632" s="111" t="s">
        <v>1049</v>
      </c>
      <c r="B632" s="112">
        <v>1441193.0</v>
      </c>
    </row>
    <row r="633">
      <c r="A633" s="111" t="s">
        <v>1049</v>
      </c>
      <c r="B633" s="112">
        <v>14567.0</v>
      </c>
    </row>
    <row r="634">
      <c r="A634" s="111" t="s">
        <v>1049</v>
      </c>
      <c r="B634" s="112">
        <v>4318582.0</v>
      </c>
    </row>
    <row r="635">
      <c r="A635" s="111" t="s">
        <v>1049</v>
      </c>
      <c r="B635" s="112">
        <v>1224.0</v>
      </c>
    </row>
    <row r="636">
      <c r="A636" s="111" t="s">
        <v>1049</v>
      </c>
      <c r="B636" s="112">
        <v>5715.0</v>
      </c>
    </row>
    <row r="637">
      <c r="A637" s="111" t="s">
        <v>1049</v>
      </c>
      <c r="B637" s="112">
        <v>2400.0</v>
      </c>
    </row>
    <row r="638">
      <c r="A638" s="111" t="s">
        <v>1049</v>
      </c>
      <c r="B638" s="112">
        <v>112.0</v>
      </c>
    </row>
    <row r="639">
      <c r="A639" s="111" t="s">
        <v>1049</v>
      </c>
      <c r="B639" s="112">
        <v>6404.0</v>
      </c>
    </row>
    <row r="640">
      <c r="A640" s="111" t="s">
        <v>1047</v>
      </c>
      <c r="B640" s="112">
        <v>382.0</v>
      </c>
    </row>
    <row r="641">
      <c r="A641" s="111" t="s">
        <v>1047</v>
      </c>
      <c r="B641" s="112">
        <v>493.0</v>
      </c>
    </row>
    <row r="642">
      <c r="A642" s="111" t="s">
        <v>1047</v>
      </c>
      <c r="B642" s="112">
        <v>2311.0</v>
      </c>
    </row>
    <row r="643">
      <c r="A643" s="111" t="s">
        <v>921</v>
      </c>
      <c r="B643" s="112">
        <v>20772.0</v>
      </c>
    </row>
    <row r="644">
      <c r="A644" s="111" t="s">
        <v>921</v>
      </c>
      <c r="B644" s="112">
        <v>6.0</v>
      </c>
    </row>
    <row r="645">
      <c r="A645" s="111" t="s">
        <v>921</v>
      </c>
      <c r="B645" s="112">
        <v>311.0</v>
      </c>
    </row>
    <row r="646">
      <c r="A646" s="111" t="s">
        <v>922</v>
      </c>
      <c r="B646" s="112">
        <v>21704.0</v>
      </c>
    </row>
    <row r="647">
      <c r="A647" s="111" t="s">
        <v>922</v>
      </c>
      <c r="B647" s="112">
        <v>6.0</v>
      </c>
    </row>
    <row r="648">
      <c r="A648" s="111" t="s">
        <v>922</v>
      </c>
      <c r="B648" s="112">
        <v>311.0</v>
      </c>
    </row>
    <row r="649">
      <c r="A649" s="111" t="s">
        <v>923</v>
      </c>
      <c r="B649" s="112">
        <v>20206.0</v>
      </c>
    </row>
    <row r="650">
      <c r="A650" s="111" t="s">
        <v>923</v>
      </c>
      <c r="B650" s="112">
        <v>311.0</v>
      </c>
    </row>
    <row r="651">
      <c r="A651" s="111" t="s">
        <v>923</v>
      </c>
      <c r="B651" s="112">
        <v>6.0</v>
      </c>
    </row>
    <row r="652">
      <c r="A652" s="111" t="s">
        <v>924</v>
      </c>
      <c r="B652" s="112">
        <v>20167.0</v>
      </c>
    </row>
    <row r="653">
      <c r="A653" s="111" t="s">
        <v>924</v>
      </c>
      <c r="B653" s="112">
        <v>311.0</v>
      </c>
    </row>
    <row r="654">
      <c r="A654" s="111" t="s">
        <v>924</v>
      </c>
      <c r="B654" s="112">
        <v>6.0</v>
      </c>
    </row>
    <row r="655">
      <c r="A655" s="111" t="s">
        <v>415</v>
      </c>
      <c r="B655" s="112">
        <v>20915.0</v>
      </c>
    </row>
    <row r="656">
      <c r="A656" s="111" t="s">
        <v>415</v>
      </c>
      <c r="B656" s="112">
        <v>1906.0</v>
      </c>
    </row>
    <row r="657">
      <c r="A657" s="111" t="s">
        <v>415</v>
      </c>
      <c r="B657" s="112">
        <v>150.0</v>
      </c>
    </row>
    <row r="658">
      <c r="A658" s="111" t="s">
        <v>1568</v>
      </c>
      <c r="B658" s="112">
        <v>270.0</v>
      </c>
    </row>
    <row r="659">
      <c r="A659" s="111" t="s">
        <v>1568</v>
      </c>
      <c r="B659" s="112">
        <v>9957.0</v>
      </c>
    </row>
    <row r="660">
      <c r="A660" s="111" t="s">
        <v>1038</v>
      </c>
      <c r="B660" s="112">
        <v>619263.0</v>
      </c>
    </row>
    <row r="661">
      <c r="A661" s="111" t="s">
        <v>1038</v>
      </c>
      <c r="B661" s="112">
        <v>22286.0</v>
      </c>
    </row>
    <row r="662">
      <c r="A662" s="111" t="s">
        <v>1038</v>
      </c>
      <c r="B662" s="112">
        <v>970.0</v>
      </c>
    </row>
    <row r="663">
      <c r="A663" s="111" t="s">
        <v>1038</v>
      </c>
      <c r="B663" s="112">
        <v>495.0</v>
      </c>
    </row>
    <row r="664">
      <c r="A664" s="111" t="s">
        <v>1038</v>
      </c>
      <c r="B664" s="112">
        <v>2959.0</v>
      </c>
    </row>
    <row r="665">
      <c r="A665" s="111" t="s">
        <v>1038</v>
      </c>
      <c r="B665" s="112">
        <v>467.0</v>
      </c>
    </row>
    <row r="666">
      <c r="A666" s="111" t="s">
        <v>1039</v>
      </c>
      <c r="B666" s="112">
        <v>1465870.0</v>
      </c>
    </row>
    <row r="667">
      <c r="A667" s="111" t="s">
        <v>1039</v>
      </c>
      <c r="B667" s="112">
        <v>430110.0</v>
      </c>
    </row>
    <row r="668">
      <c r="A668" s="111" t="s">
        <v>1039</v>
      </c>
      <c r="B668" s="112">
        <v>2575.0</v>
      </c>
    </row>
    <row r="669">
      <c r="A669" s="111" t="s">
        <v>1039</v>
      </c>
      <c r="B669" s="112">
        <v>3832149.0</v>
      </c>
    </row>
    <row r="670">
      <c r="A670" s="111" t="s">
        <v>1039</v>
      </c>
      <c r="B670" s="112">
        <v>494.0</v>
      </c>
    </row>
    <row r="671">
      <c r="A671" s="111" t="s">
        <v>1039</v>
      </c>
      <c r="B671" s="112">
        <v>535713.0</v>
      </c>
    </row>
    <row r="672">
      <c r="A672" s="111" t="s">
        <v>1039</v>
      </c>
      <c r="B672" s="112">
        <v>585.0</v>
      </c>
    </row>
    <row r="673">
      <c r="A673" s="111" t="s">
        <v>1039</v>
      </c>
      <c r="B673" s="112">
        <v>0.0</v>
      </c>
    </row>
    <row r="674">
      <c r="A674" s="111" t="s">
        <v>1039</v>
      </c>
      <c r="B674" s="112">
        <v>7025.0</v>
      </c>
    </row>
    <row r="675">
      <c r="A675" s="111" t="s">
        <v>1039</v>
      </c>
      <c r="B675" s="112">
        <v>7275.0</v>
      </c>
    </row>
    <row r="676">
      <c r="A676" s="111" t="s">
        <v>1039</v>
      </c>
      <c r="B676" s="112">
        <v>113.0</v>
      </c>
    </row>
    <row r="677">
      <c r="A677" s="111" t="s">
        <v>1039</v>
      </c>
      <c r="B677" s="112">
        <v>6372.0</v>
      </c>
    </row>
    <row r="678">
      <c r="A678" s="111" t="s">
        <v>1041</v>
      </c>
      <c r="B678" s="112">
        <v>1300.0</v>
      </c>
    </row>
    <row r="679">
      <c r="A679" s="111" t="s">
        <v>1041</v>
      </c>
      <c r="B679" s="112">
        <v>535654.0</v>
      </c>
    </row>
    <row r="680">
      <c r="A680" s="111" t="s">
        <v>1041</v>
      </c>
      <c r="B680" s="112">
        <v>606444.0</v>
      </c>
    </row>
    <row r="681">
      <c r="A681" s="111" t="s">
        <v>1041</v>
      </c>
      <c r="B681" s="112">
        <v>3831915.0</v>
      </c>
    </row>
    <row r="682">
      <c r="A682" s="111" t="s">
        <v>1041</v>
      </c>
      <c r="B682" s="112">
        <v>11971.0</v>
      </c>
    </row>
    <row r="683">
      <c r="A683" s="111" t="s">
        <v>1041</v>
      </c>
      <c r="B683" s="112">
        <v>493.0</v>
      </c>
    </row>
    <row r="684">
      <c r="A684" s="111" t="s">
        <v>1041</v>
      </c>
      <c r="B684" s="112">
        <v>206.0</v>
      </c>
    </row>
    <row r="685">
      <c r="A685" s="111" t="s">
        <v>1041</v>
      </c>
      <c r="B685" s="112">
        <v>5449.0</v>
      </c>
    </row>
    <row r="686">
      <c r="A686" s="111" t="s">
        <v>1041</v>
      </c>
      <c r="B686" s="112">
        <v>430058.0</v>
      </c>
    </row>
    <row r="687">
      <c r="A687" s="111" t="s">
        <v>1041</v>
      </c>
      <c r="B687" s="112">
        <v>0.0</v>
      </c>
    </row>
    <row r="688">
      <c r="A688" s="111" t="s">
        <v>1041</v>
      </c>
      <c r="B688" s="112">
        <v>2400.0</v>
      </c>
    </row>
    <row r="689">
      <c r="A689" s="111" t="s">
        <v>1041</v>
      </c>
      <c r="B689" s="112">
        <v>5281.0</v>
      </c>
    </row>
    <row r="690">
      <c r="A690" s="111" t="s">
        <v>1041</v>
      </c>
      <c r="B690" s="112">
        <v>113.0</v>
      </c>
    </row>
    <row r="691">
      <c r="A691" s="111" t="s">
        <v>1041</v>
      </c>
      <c r="B691" s="112">
        <v>369.0</v>
      </c>
    </row>
    <row r="692">
      <c r="A692" s="111" t="s">
        <v>1040</v>
      </c>
      <c r="B692" s="112">
        <v>387.0</v>
      </c>
    </row>
    <row r="693">
      <c r="A693" s="111" t="s">
        <v>1040</v>
      </c>
      <c r="B693" s="112">
        <v>2118.0</v>
      </c>
    </row>
    <row r="694">
      <c r="A694" s="111" t="s">
        <v>1040</v>
      </c>
      <c r="B694" s="112">
        <v>493.0</v>
      </c>
    </row>
    <row r="695">
      <c r="A695" s="111" t="s">
        <v>416</v>
      </c>
      <c r="B695" s="112">
        <v>38912.0</v>
      </c>
    </row>
    <row r="696">
      <c r="A696" s="111" t="s">
        <v>416</v>
      </c>
      <c r="B696" s="112">
        <v>8111.0</v>
      </c>
    </row>
    <row r="697">
      <c r="A697" s="111" t="s">
        <v>416</v>
      </c>
      <c r="B697" s="112">
        <v>150.0</v>
      </c>
    </row>
    <row r="698">
      <c r="A698" s="111" t="s">
        <v>882</v>
      </c>
      <c r="B698" s="112">
        <v>23359.0</v>
      </c>
    </row>
    <row r="699">
      <c r="A699" s="111" t="s">
        <v>882</v>
      </c>
      <c r="B699" s="112">
        <v>311.0</v>
      </c>
    </row>
    <row r="700">
      <c r="A700" s="111" t="s">
        <v>882</v>
      </c>
      <c r="B700" s="112">
        <v>6.0</v>
      </c>
    </row>
    <row r="701">
      <c r="A701" s="111" t="s">
        <v>883</v>
      </c>
      <c r="B701" s="112">
        <v>6.0</v>
      </c>
    </row>
    <row r="702">
      <c r="A702" s="111" t="s">
        <v>883</v>
      </c>
      <c r="B702" s="112">
        <v>311.0</v>
      </c>
    </row>
    <row r="703">
      <c r="A703" s="111" t="s">
        <v>883</v>
      </c>
      <c r="B703" s="112">
        <v>21224.0</v>
      </c>
    </row>
    <row r="704">
      <c r="A704" s="111" t="s">
        <v>884</v>
      </c>
      <c r="B704" s="112">
        <v>21299.0</v>
      </c>
    </row>
    <row r="705">
      <c r="A705" s="111" t="s">
        <v>884</v>
      </c>
      <c r="B705" s="112">
        <v>6.0</v>
      </c>
    </row>
    <row r="706">
      <c r="A706" s="111" t="s">
        <v>884</v>
      </c>
      <c r="B706" s="112">
        <v>311.0</v>
      </c>
    </row>
    <row r="707">
      <c r="A707" s="111" t="s">
        <v>885</v>
      </c>
      <c r="B707" s="112">
        <v>311.0</v>
      </c>
    </row>
    <row r="708">
      <c r="A708" s="111" t="s">
        <v>885</v>
      </c>
      <c r="B708" s="112">
        <v>6.0</v>
      </c>
    </row>
    <row r="709">
      <c r="A709" s="111" t="s">
        <v>885</v>
      </c>
      <c r="B709" s="112">
        <v>21038.0</v>
      </c>
    </row>
    <row r="710">
      <c r="A710" s="111" t="s">
        <v>448</v>
      </c>
      <c r="B710" s="112">
        <v>488.0</v>
      </c>
    </row>
    <row r="711">
      <c r="A711" s="111" t="s">
        <v>448</v>
      </c>
      <c r="B711" s="112">
        <v>104.0</v>
      </c>
    </row>
    <row r="712">
      <c r="A712" s="111" t="s">
        <v>448</v>
      </c>
      <c r="B712" s="112">
        <v>6867.0</v>
      </c>
    </row>
    <row r="713">
      <c r="A713" s="111" t="s">
        <v>449</v>
      </c>
      <c r="B713" s="112">
        <v>2369.0</v>
      </c>
    </row>
    <row r="714">
      <c r="A714" s="111" t="s">
        <v>451</v>
      </c>
      <c r="B714" s="112">
        <v>81176.0</v>
      </c>
    </row>
    <row r="715">
      <c r="A715" s="111" t="s">
        <v>1747</v>
      </c>
      <c r="B715" s="112">
        <v>72.0</v>
      </c>
    </row>
    <row r="716">
      <c r="A716" s="111" t="s">
        <v>1747</v>
      </c>
      <c r="B716" s="112">
        <v>14648.0</v>
      </c>
    </row>
    <row r="717">
      <c r="A717" s="111" t="s">
        <v>395</v>
      </c>
      <c r="B717" s="112">
        <v>111.0</v>
      </c>
    </row>
    <row r="718">
      <c r="A718" s="111" t="s">
        <v>395</v>
      </c>
      <c r="B718" s="112">
        <v>207.0</v>
      </c>
    </row>
    <row r="719">
      <c r="A719" s="111" t="s">
        <v>395</v>
      </c>
      <c r="B719" s="112">
        <v>903.0</v>
      </c>
    </row>
    <row r="720">
      <c r="A720" s="111" t="s">
        <v>395</v>
      </c>
      <c r="B720" s="112">
        <v>397.0</v>
      </c>
    </row>
    <row r="721">
      <c r="A721" s="111" t="s">
        <v>395</v>
      </c>
      <c r="B721" s="112">
        <v>2710.0</v>
      </c>
    </row>
    <row r="722">
      <c r="A722" s="111" t="s">
        <v>395</v>
      </c>
      <c r="B722" s="112">
        <v>663.0</v>
      </c>
    </row>
    <row r="723">
      <c r="A723" s="111" t="s">
        <v>395</v>
      </c>
      <c r="B723" s="112">
        <v>63.0</v>
      </c>
    </row>
    <row r="724">
      <c r="A724" s="111" t="s">
        <v>395</v>
      </c>
      <c r="B724" s="112">
        <v>450.0</v>
      </c>
    </row>
    <row r="725">
      <c r="A725" s="111" t="s">
        <v>395</v>
      </c>
      <c r="B725" s="112">
        <v>3047.0</v>
      </c>
    </row>
    <row r="726">
      <c r="A726" s="111" t="s">
        <v>395</v>
      </c>
      <c r="B726" s="112">
        <v>182.0</v>
      </c>
    </row>
    <row r="727">
      <c r="A727" s="111" t="s">
        <v>395</v>
      </c>
      <c r="B727" s="112">
        <v>61339.0</v>
      </c>
    </row>
    <row r="728">
      <c r="A728" s="111" t="s">
        <v>1004</v>
      </c>
      <c r="B728" s="112">
        <v>493.0</v>
      </c>
    </row>
    <row r="729">
      <c r="A729" s="111" t="s">
        <v>1004</v>
      </c>
      <c r="B729" s="112">
        <v>970.0</v>
      </c>
    </row>
    <row r="730">
      <c r="A730" s="111" t="s">
        <v>1004</v>
      </c>
      <c r="B730" s="112">
        <v>2461.0</v>
      </c>
    </row>
    <row r="731">
      <c r="A731" s="111" t="s">
        <v>1004</v>
      </c>
      <c r="B731" s="112">
        <v>207.0</v>
      </c>
    </row>
    <row r="732">
      <c r="A732" s="111" t="s">
        <v>1004</v>
      </c>
      <c r="B732" s="112">
        <v>271.0</v>
      </c>
    </row>
    <row r="733">
      <c r="A733" s="111" t="s">
        <v>1004</v>
      </c>
      <c r="B733" s="112">
        <v>2829.0</v>
      </c>
    </row>
    <row r="734">
      <c r="A734" s="111" t="s">
        <v>1005</v>
      </c>
      <c r="B734" s="112">
        <v>493.0</v>
      </c>
    </row>
    <row r="735">
      <c r="A735" s="111" t="s">
        <v>1005</v>
      </c>
      <c r="B735" s="112">
        <v>4784.0</v>
      </c>
    </row>
    <row r="736">
      <c r="A736" s="111" t="s">
        <v>1005</v>
      </c>
      <c r="B736" s="112">
        <v>33.0</v>
      </c>
    </row>
    <row r="737">
      <c r="A737" s="111" t="s">
        <v>1005</v>
      </c>
      <c r="B737" s="112">
        <v>533.0</v>
      </c>
    </row>
    <row r="738">
      <c r="A738" s="111" t="s">
        <v>1005</v>
      </c>
      <c r="B738" s="112">
        <v>112.0</v>
      </c>
    </row>
    <row r="739">
      <c r="A739" s="111" t="s">
        <v>1005</v>
      </c>
      <c r="B739" s="112">
        <v>5778.0</v>
      </c>
    </row>
    <row r="740">
      <c r="A740" s="111" t="s">
        <v>1005</v>
      </c>
      <c r="B740" s="112">
        <v>970.0</v>
      </c>
    </row>
    <row r="741">
      <c r="A741" s="111" t="s">
        <v>1005</v>
      </c>
      <c r="B741" s="112">
        <v>514.0</v>
      </c>
    </row>
    <row r="742">
      <c r="A742" s="111" t="s">
        <v>1005</v>
      </c>
      <c r="B742" s="112">
        <v>112.0</v>
      </c>
    </row>
    <row r="743">
      <c r="A743" s="111" t="s">
        <v>1005</v>
      </c>
      <c r="B743" s="112">
        <v>0.0</v>
      </c>
    </row>
    <row r="744">
      <c r="A744" s="111" t="s">
        <v>1005</v>
      </c>
      <c r="B744" s="112">
        <v>1923.0</v>
      </c>
    </row>
    <row r="745">
      <c r="A745" s="111" t="s">
        <v>1005</v>
      </c>
      <c r="B745" s="112">
        <v>2400.0</v>
      </c>
    </row>
    <row r="746">
      <c r="A746" s="111" t="s">
        <v>1002</v>
      </c>
      <c r="B746" s="112">
        <v>207.0</v>
      </c>
    </row>
    <row r="747">
      <c r="A747" s="111" t="s">
        <v>1002</v>
      </c>
      <c r="B747" s="112">
        <v>493.0</v>
      </c>
    </row>
    <row r="748">
      <c r="A748" s="111" t="s">
        <v>1002</v>
      </c>
      <c r="B748" s="112">
        <v>2461.0</v>
      </c>
    </row>
    <row r="749">
      <c r="A749" s="111" t="s">
        <v>1002</v>
      </c>
      <c r="B749" s="112">
        <v>2829.0</v>
      </c>
    </row>
    <row r="750">
      <c r="A750" s="111" t="s">
        <v>1002</v>
      </c>
      <c r="B750" s="112">
        <v>970.0</v>
      </c>
    </row>
    <row r="751">
      <c r="A751" s="111" t="s">
        <v>1002</v>
      </c>
      <c r="B751" s="112">
        <v>271.0</v>
      </c>
    </row>
    <row r="752">
      <c r="A752" s="111" t="s">
        <v>1003</v>
      </c>
      <c r="B752" s="112">
        <v>533.0</v>
      </c>
    </row>
    <row r="753">
      <c r="A753" s="111" t="s">
        <v>1003</v>
      </c>
      <c r="B753" s="112">
        <v>970.0</v>
      </c>
    </row>
    <row r="754">
      <c r="A754" s="111" t="s">
        <v>1003</v>
      </c>
      <c r="B754" s="112">
        <v>112.0</v>
      </c>
    </row>
    <row r="755">
      <c r="A755" s="111" t="s">
        <v>1003</v>
      </c>
      <c r="B755" s="112">
        <v>33.0</v>
      </c>
    </row>
    <row r="756">
      <c r="A756" s="111" t="s">
        <v>1003</v>
      </c>
      <c r="B756" s="112">
        <v>515.0</v>
      </c>
    </row>
    <row r="757">
      <c r="A757" s="111" t="s">
        <v>1003</v>
      </c>
      <c r="B757" s="112">
        <v>0.0</v>
      </c>
    </row>
    <row r="758">
      <c r="A758" s="111" t="s">
        <v>1003</v>
      </c>
      <c r="B758" s="112">
        <v>112.0</v>
      </c>
    </row>
    <row r="759">
      <c r="A759" s="111" t="s">
        <v>1003</v>
      </c>
      <c r="B759" s="112">
        <v>4784.0</v>
      </c>
    </row>
    <row r="760">
      <c r="A760" s="111" t="s">
        <v>1003</v>
      </c>
      <c r="B760" s="112">
        <v>493.0</v>
      </c>
    </row>
    <row r="761">
      <c r="A761" s="111" t="s">
        <v>1003</v>
      </c>
      <c r="B761" s="112">
        <v>1923.0</v>
      </c>
    </row>
    <row r="762">
      <c r="A762" s="111" t="s">
        <v>1003</v>
      </c>
      <c r="B762" s="112">
        <v>5679.0</v>
      </c>
    </row>
    <row r="763">
      <c r="A763" s="111" t="s">
        <v>1003</v>
      </c>
      <c r="B763" s="112">
        <v>2400.0</v>
      </c>
    </row>
    <row r="764">
      <c r="A764" s="111" t="s">
        <v>1006</v>
      </c>
      <c r="B764" s="112">
        <v>493.0</v>
      </c>
    </row>
    <row r="765">
      <c r="A765" s="111" t="s">
        <v>1006</v>
      </c>
      <c r="B765" s="112">
        <v>271.0</v>
      </c>
    </row>
    <row r="766">
      <c r="A766" s="111" t="s">
        <v>1006</v>
      </c>
      <c r="B766" s="112">
        <v>2096.0</v>
      </c>
    </row>
    <row r="767">
      <c r="A767" s="111" t="s">
        <v>1128</v>
      </c>
      <c r="B767" s="112">
        <v>22672.0</v>
      </c>
    </row>
    <row r="768">
      <c r="A768" s="111" t="s">
        <v>1128</v>
      </c>
      <c r="B768" s="112">
        <v>4389.0</v>
      </c>
    </row>
    <row r="769">
      <c r="A769" s="111" t="s">
        <v>1128</v>
      </c>
      <c r="B769" s="112">
        <v>158.0</v>
      </c>
    </row>
    <row r="770">
      <c r="A770" s="111" t="s">
        <v>823</v>
      </c>
      <c r="B770" s="112">
        <v>14402.0</v>
      </c>
    </row>
    <row r="771">
      <c r="A771" s="111" t="s">
        <v>452</v>
      </c>
      <c r="B771" s="112">
        <v>17369.0</v>
      </c>
    </row>
    <row r="772">
      <c r="A772" s="111" t="s">
        <v>1675</v>
      </c>
      <c r="B772" s="112">
        <v>91352.0</v>
      </c>
    </row>
    <row r="773">
      <c r="A773" s="111" t="s">
        <v>1027</v>
      </c>
      <c r="B773" s="112">
        <v>2.0</v>
      </c>
    </row>
    <row r="774">
      <c r="A774" s="111" t="s">
        <v>1027</v>
      </c>
      <c r="B774" s="112">
        <v>2387.0</v>
      </c>
    </row>
    <row r="775">
      <c r="A775" s="111" t="s">
        <v>1027</v>
      </c>
      <c r="B775" s="112">
        <v>201.0</v>
      </c>
    </row>
    <row r="776">
      <c r="A776" s="111" t="s">
        <v>1027</v>
      </c>
      <c r="B776" s="112">
        <v>1491.0</v>
      </c>
    </row>
    <row r="777">
      <c r="A777" s="111" t="s">
        <v>1027</v>
      </c>
      <c r="B777" s="112">
        <v>220.0</v>
      </c>
    </row>
    <row r="778">
      <c r="A778" s="111" t="s">
        <v>1027</v>
      </c>
      <c r="B778" s="112">
        <v>689.0</v>
      </c>
    </row>
    <row r="779">
      <c r="A779" s="111" t="s">
        <v>1027</v>
      </c>
      <c r="B779" s="112">
        <v>1233.0</v>
      </c>
    </row>
    <row r="780">
      <c r="A780" s="111" t="s">
        <v>1022</v>
      </c>
      <c r="B780" s="112">
        <v>3744.0</v>
      </c>
    </row>
    <row r="781">
      <c r="A781" s="111" t="s">
        <v>1022</v>
      </c>
      <c r="B781" s="112">
        <v>46.0</v>
      </c>
    </row>
    <row r="782">
      <c r="A782" s="111" t="s">
        <v>1022</v>
      </c>
      <c r="B782" s="112">
        <v>5790.0</v>
      </c>
    </row>
    <row r="783">
      <c r="A783" s="111" t="s">
        <v>1022</v>
      </c>
      <c r="B783" s="112">
        <v>132.0</v>
      </c>
    </row>
    <row r="784">
      <c r="A784" s="111" t="s">
        <v>1022</v>
      </c>
      <c r="B784" s="112">
        <v>662.0</v>
      </c>
    </row>
    <row r="785">
      <c r="A785" s="111" t="s">
        <v>397</v>
      </c>
      <c r="B785" s="112">
        <v>73900.0</v>
      </c>
    </row>
    <row r="786">
      <c r="A786" s="111" t="s">
        <v>398</v>
      </c>
      <c r="B786" s="112">
        <v>14033.0</v>
      </c>
    </row>
    <row r="787">
      <c r="A787" s="111" t="s">
        <v>399</v>
      </c>
      <c r="B787" s="112">
        <v>14484.0</v>
      </c>
    </row>
    <row r="788">
      <c r="A788" s="111" t="s">
        <v>400</v>
      </c>
      <c r="B788" s="112">
        <v>14069.0</v>
      </c>
    </row>
    <row r="789">
      <c r="A789" s="111" t="s">
        <v>401</v>
      </c>
      <c r="B789" s="112">
        <v>14067.0</v>
      </c>
    </row>
    <row r="790">
      <c r="A790" s="111" t="s">
        <v>402</v>
      </c>
      <c r="B790" s="112">
        <v>14126.0</v>
      </c>
    </row>
    <row r="791">
      <c r="A791" s="111" t="s">
        <v>987</v>
      </c>
      <c r="B791" s="112">
        <v>764.0</v>
      </c>
    </row>
    <row r="792">
      <c r="A792" s="111" t="s">
        <v>987</v>
      </c>
      <c r="B792" s="112">
        <v>48132.0</v>
      </c>
    </row>
    <row r="793">
      <c r="A793" s="111" t="s">
        <v>987</v>
      </c>
      <c r="B793" s="112">
        <v>2860.0</v>
      </c>
    </row>
    <row r="794">
      <c r="A794" s="111" t="s">
        <v>987</v>
      </c>
      <c r="B794" s="112">
        <v>270.0</v>
      </c>
    </row>
    <row r="795">
      <c r="A795" s="111" t="s">
        <v>987</v>
      </c>
      <c r="B795" s="112">
        <v>943396.0</v>
      </c>
    </row>
    <row r="796">
      <c r="A796" s="111" t="s">
        <v>987</v>
      </c>
      <c r="B796" s="112">
        <v>209.0</v>
      </c>
    </row>
    <row r="797">
      <c r="A797" s="111" t="s">
        <v>988</v>
      </c>
      <c r="B797" s="112">
        <v>498055.0</v>
      </c>
    </row>
    <row r="798">
      <c r="A798" s="111" t="s">
        <v>988</v>
      </c>
      <c r="B798" s="112">
        <v>189101.0</v>
      </c>
    </row>
    <row r="799">
      <c r="A799" s="111" t="s">
        <v>988</v>
      </c>
      <c r="B799" s="112">
        <v>5931.0</v>
      </c>
    </row>
    <row r="800">
      <c r="A800" s="111" t="s">
        <v>988</v>
      </c>
      <c r="B800" s="112">
        <v>0.0</v>
      </c>
    </row>
    <row r="801">
      <c r="A801" s="111" t="s">
        <v>988</v>
      </c>
      <c r="B801" s="112">
        <v>815.0</v>
      </c>
    </row>
    <row r="802">
      <c r="A802" s="111" t="s">
        <v>988</v>
      </c>
      <c r="B802" s="112">
        <v>227.0</v>
      </c>
    </row>
    <row r="803">
      <c r="A803" s="111" t="s">
        <v>988</v>
      </c>
      <c r="B803" s="112">
        <v>112.0</v>
      </c>
    </row>
    <row r="804">
      <c r="A804" s="111" t="s">
        <v>988</v>
      </c>
      <c r="B804" s="112">
        <v>517590.0</v>
      </c>
    </row>
    <row r="805">
      <c r="A805" s="111" t="s">
        <v>988</v>
      </c>
      <c r="B805" s="112">
        <v>533.0</v>
      </c>
    </row>
    <row r="806">
      <c r="A806" s="111" t="s">
        <v>988</v>
      </c>
      <c r="B806" s="112">
        <v>2400.0</v>
      </c>
    </row>
    <row r="807">
      <c r="A807" s="111" t="s">
        <v>988</v>
      </c>
      <c r="B807" s="112">
        <v>493.0</v>
      </c>
    </row>
    <row r="808">
      <c r="A808" s="111" t="s">
        <v>988</v>
      </c>
      <c r="B808" s="112">
        <v>2705538.0</v>
      </c>
    </row>
    <row r="809">
      <c r="A809" s="111" t="s">
        <v>990</v>
      </c>
      <c r="B809" s="112">
        <v>970.0</v>
      </c>
    </row>
    <row r="810">
      <c r="A810" s="111" t="s">
        <v>990</v>
      </c>
      <c r="B810" s="112">
        <v>2461.0</v>
      </c>
    </row>
    <row r="811">
      <c r="A811" s="111" t="s">
        <v>990</v>
      </c>
      <c r="B811" s="112">
        <v>2809.0</v>
      </c>
    </row>
    <row r="812">
      <c r="A812" s="111" t="s">
        <v>990</v>
      </c>
      <c r="B812" s="112">
        <v>271.0</v>
      </c>
    </row>
    <row r="813">
      <c r="A813" s="111" t="s">
        <v>990</v>
      </c>
      <c r="B813" s="112">
        <v>207.0</v>
      </c>
    </row>
    <row r="814">
      <c r="A814" s="111" t="s">
        <v>990</v>
      </c>
      <c r="B814" s="112">
        <v>493.0</v>
      </c>
    </row>
    <row r="815">
      <c r="A815" s="111" t="s">
        <v>991</v>
      </c>
      <c r="B815" s="112">
        <v>874.0</v>
      </c>
    </row>
    <row r="816">
      <c r="A816" s="111" t="s">
        <v>991</v>
      </c>
      <c r="B816" s="112">
        <v>112.0</v>
      </c>
    </row>
    <row r="817">
      <c r="A817" s="111" t="s">
        <v>991</v>
      </c>
      <c r="B817" s="112">
        <v>4934.0</v>
      </c>
    </row>
    <row r="818">
      <c r="A818" s="111" t="s">
        <v>991</v>
      </c>
      <c r="B818" s="112">
        <v>5881.0</v>
      </c>
    </row>
    <row r="819">
      <c r="A819" s="111" t="s">
        <v>991</v>
      </c>
      <c r="B819" s="112">
        <v>2705536.0</v>
      </c>
    </row>
    <row r="820">
      <c r="A820" s="111" t="s">
        <v>991</v>
      </c>
      <c r="B820" s="112">
        <v>752.0</v>
      </c>
    </row>
    <row r="821">
      <c r="A821" s="111" t="s">
        <v>991</v>
      </c>
      <c r="B821" s="112">
        <v>0.0</v>
      </c>
    </row>
    <row r="822">
      <c r="A822" s="111" t="s">
        <v>991</v>
      </c>
      <c r="B822" s="112">
        <v>189095.0</v>
      </c>
    </row>
    <row r="823">
      <c r="A823" s="111" t="s">
        <v>991</v>
      </c>
      <c r="B823" s="112">
        <v>493.0</v>
      </c>
    </row>
    <row r="824">
      <c r="A824" s="111" t="s">
        <v>991</v>
      </c>
      <c r="B824" s="112">
        <v>2400.0</v>
      </c>
    </row>
    <row r="825">
      <c r="A825" s="111" t="s">
        <v>991</v>
      </c>
      <c r="B825" s="112">
        <v>517589.0</v>
      </c>
    </row>
    <row r="826">
      <c r="A826" s="111" t="s">
        <v>991</v>
      </c>
      <c r="B826" s="112">
        <v>4627.0</v>
      </c>
    </row>
    <row r="827">
      <c r="A827" s="111" t="s">
        <v>989</v>
      </c>
      <c r="B827" s="112">
        <v>374.0</v>
      </c>
    </row>
    <row r="828">
      <c r="A828" s="111" t="s">
        <v>989</v>
      </c>
      <c r="B828" s="112">
        <v>493.0</v>
      </c>
    </row>
    <row r="829">
      <c r="A829" s="111" t="s">
        <v>989</v>
      </c>
      <c r="B829" s="112">
        <v>2097.0</v>
      </c>
    </row>
    <row r="830">
      <c r="A830" s="111" t="s">
        <v>776</v>
      </c>
      <c r="B830" s="112">
        <v>2791.0</v>
      </c>
    </row>
    <row r="831">
      <c r="A831" s="111" t="s">
        <v>776</v>
      </c>
      <c r="B831" s="112">
        <v>227.0</v>
      </c>
    </row>
    <row r="832">
      <c r="A832" s="111" t="s">
        <v>776</v>
      </c>
      <c r="B832" s="112">
        <v>7.0</v>
      </c>
    </row>
    <row r="833">
      <c r="A833" s="111" t="s">
        <v>1072</v>
      </c>
      <c r="B833" s="112">
        <v>5887.0</v>
      </c>
    </row>
    <row r="834">
      <c r="A834" s="111" t="s">
        <v>1073</v>
      </c>
      <c r="B834" s="112">
        <v>8316.0</v>
      </c>
    </row>
    <row r="835">
      <c r="A835" s="111" t="s">
        <v>1011</v>
      </c>
      <c r="B835" s="112">
        <v>478302.0</v>
      </c>
    </row>
    <row r="836">
      <c r="A836" s="111" t="s">
        <v>1011</v>
      </c>
      <c r="B836" s="112">
        <v>2840.0</v>
      </c>
    </row>
    <row r="837">
      <c r="A837" s="111" t="s">
        <v>1011</v>
      </c>
      <c r="B837" s="112">
        <v>434.0</v>
      </c>
    </row>
    <row r="838">
      <c r="A838" s="111" t="s">
        <v>1011</v>
      </c>
      <c r="B838" s="112">
        <v>22766.0</v>
      </c>
    </row>
    <row r="839">
      <c r="A839" s="111" t="s">
        <v>1011</v>
      </c>
      <c r="B839" s="112">
        <v>493.0</v>
      </c>
    </row>
    <row r="840">
      <c r="A840" s="111" t="s">
        <v>1011</v>
      </c>
      <c r="B840" s="112">
        <v>207.0</v>
      </c>
    </row>
    <row r="841">
      <c r="A841" s="111" t="s">
        <v>1012</v>
      </c>
      <c r="B841" s="112">
        <v>112.0</v>
      </c>
    </row>
    <row r="842">
      <c r="A842" s="111" t="s">
        <v>1012</v>
      </c>
      <c r="B842" s="112">
        <v>30113.0</v>
      </c>
    </row>
    <row r="843">
      <c r="A843" s="111" t="s">
        <v>1012</v>
      </c>
      <c r="B843" s="112">
        <v>4780.0</v>
      </c>
    </row>
    <row r="844">
      <c r="A844" s="111" t="s">
        <v>1012</v>
      </c>
      <c r="B844" s="112">
        <v>493.0</v>
      </c>
    </row>
    <row r="845">
      <c r="A845" s="111" t="s">
        <v>1012</v>
      </c>
      <c r="B845" s="112">
        <v>2400.0</v>
      </c>
    </row>
    <row r="846">
      <c r="A846" s="111" t="s">
        <v>1012</v>
      </c>
      <c r="B846" s="112">
        <v>0.0</v>
      </c>
    </row>
    <row r="847">
      <c r="A847" s="111" t="s">
        <v>1012</v>
      </c>
      <c r="B847" s="112">
        <v>4979291.0</v>
      </c>
    </row>
    <row r="848">
      <c r="A848" s="111" t="s">
        <v>1012</v>
      </c>
      <c r="B848" s="112">
        <v>792.0</v>
      </c>
    </row>
    <row r="849">
      <c r="A849" s="111" t="s">
        <v>1012</v>
      </c>
      <c r="B849" s="112">
        <v>5331.0</v>
      </c>
    </row>
    <row r="850">
      <c r="A850" s="111" t="s">
        <v>1012</v>
      </c>
      <c r="B850" s="112">
        <v>1007.0</v>
      </c>
    </row>
    <row r="851">
      <c r="A851" s="111" t="s">
        <v>1012</v>
      </c>
      <c r="B851" s="112">
        <v>654757.0</v>
      </c>
    </row>
    <row r="852">
      <c r="A852" s="111" t="s">
        <v>1012</v>
      </c>
      <c r="B852" s="112">
        <v>233263.0</v>
      </c>
    </row>
    <row r="853">
      <c r="A853" s="111" t="s">
        <v>757</v>
      </c>
      <c r="B853" s="112">
        <v>40306.0</v>
      </c>
    </row>
    <row r="854">
      <c r="A854" s="111" t="s">
        <v>757</v>
      </c>
      <c r="B854" s="112">
        <v>5.0</v>
      </c>
    </row>
    <row r="855">
      <c r="A855" s="111" t="s">
        <v>778</v>
      </c>
      <c r="B855" s="112">
        <v>2922.0</v>
      </c>
    </row>
    <row r="856">
      <c r="A856" s="111" t="s">
        <v>778</v>
      </c>
      <c r="B856" s="112">
        <v>225.0</v>
      </c>
    </row>
    <row r="857">
      <c r="A857" s="111" t="s">
        <v>778</v>
      </c>
      <c r="B857" s="112">
        <v>7.0</v>
      </c>
    </row>
    <row r="858">
      <c r="A858" s="111" t="s">
        <v>612</v>
      </c>
      <c r="B858" s="112">
        <v>95767.0</v>
      </c>
    </row>
    <row r="859">
      <c r="A859" s="111" t="s">
        <v>612</v>
      </c>
      <c r="B859" s="112">
        <v>1224.0</v>
      </c>
    </row>
    <row r="860">
      <c r="A860" s="111" t="s">
        <v>579</v>
      </c>
      <c r="B860" s="112">
        <v>73.0</v>
      </c>
    </row>
    <row r="861">
      <c r="A861" s="111" t="s">
        <v>579</v>
      </c>
      <c r="B861" s="112">
        <v>1.0</v>
      </c>
    </row>
    <row r="862">
      <c r="A862" s="111" t="s">
        <v>579</v>
      </c>
      <c r="B862" s="112">
        <v>21681.0</v>
      </c>
    </row>
    <row r="863">
      <c r="A863" s="111" t="s">
        <v>579</v>
      </c>
      <c r="B863" s="112">
        <v>2576.0</v>
      </c>
    </row>
    <row r="864">
      <c r="A864" s="111" t="s">
        <v>579</v>
      </c>
      <c r="B864" s="112">
        <v>3740.0</v>
      </c>
    </row>
    <row r="865">
      <c r="A865" s="111" t="s">
        <v>579</v>
      </c>
      <c r="B865" s="112">
        <v>1415.0</v>
      </c>
    </row>
    <row r="866">
      <c r="A866" s="111" t="s">
        <v>579</v>
      </c>
      <c r="B866" s="112">
        <v>1231.0</v>
      </c>
    </row>
    <row r="867">
      <c r="A867" s="111" t="s">
        <v>579</v>
      </c>
      <c r="B867" s="112">
        <v>5230.0</v>
      </c>
    </row>
    <row r="868">
      <c r="A868" s="111" t="s">
        <v>579</v>
      </c>
      <c r="B868" s="112">
        <v>67.0</v>
      </c>
    </row>
    <row r="869">
      <c r="A869" s="111" t="s">
        <v>579</v>
      </c>
      <c r="B869" s="112">
        <v>528.0</v>
      </c>
    </row>
    <row r="870">
      <c r="A870" s="111" t="s">
        <v>579</v>
      </c>
      <c r="B870" s="112">
        <v>528.0</v>
      </c>
    </row>
    <row r="871">
      <c r="A871" s="111" t="s">
        <v>579</v>
      </c>
      <c r="B871" s="112">
        <v>6788.0</v>
      </c>
    </row>
    <row r="872">
      <c r="A872" s="111" t="s">
        <v>579</v>
      </c>
      <c r="B872" s="112">
        <v>47646.0</v>
      </c>
    </row>
    <row r="873">
      <c r="A873" s="111" t="s">
        <v>579</v>
      </c>
      <c r="B873" s="112">
        <v>1333.0</v>
      </c>
    </row>
    <row r="874">
      <c r="A874" s="111" t="s">
        <v>579</v>
      </c>
      <c r="B874" s="112">
        <v>815.0</v>
      </c>
    </row>
    <row r="875">
      <c r="A875" s="111" t="s">
        <v>579</v>
      </c>
      <c r="B875" s="112">
        <v>9044.0</v>
      </c>
    </row>
    <row r="876">
      <c r="A876" s="111" t="s">
        <v>579</v>
      </c>
      <c r="B876" s="112">
        <v>10255.0</v>
      </c>
    </row>
    <row r="877">
      <c r="A877" s="111" t="s">
        <v>613</v>
      </c>
      <c r="B877" s="112">
        <v>370.0</v>
      </c>
    </row>
    <row r="878">
      <c r="A878" s="111" t="s">
        <v>613</v>
      </c>
      <c r="B878" s="112">
        <v>4181.0</v>
      </c>
    </row>
    <row r="879">
      <c r="A879" s="111" t="s">
        <v>613</v>
      </c>
      <c r="B879" s="112">
        <v>67.0</v>
      </c>
    </row>
    <row r="880">
      <c r="A880" s="111" t="s">
        <v>613</v>
      </c>
      <c r="B880" s="112">
        <v>224.0</v>
      </c>
    </row>
    <row r="881">
      <c r="A881" s="111" t="s">
        <v>613</v>
      </c>
      <c r="B881" s="112">
        <v>5250.0</v>
      </c>
    </row>
    <row r="882">
      <c r="A882" s="111" t="s">
        <v>614</v>
      </c>
      <c r="B882" s="112">
        <v>5250.0</v>
      </c>
    </row>
    <row r="883">
      <c r="A883" s="111" t="s">
        <v>614</v>
      </c>
      <c r="B883" s="112">
        <v>370.0</v>
      </c>
    </row>
    <row r="884">
      <c r="A884" s="111" t="s">
        <v>614</v>
      </c>
      <c r="B884" s="112">
        <v>67.0</v>
      </c>
    </row>
    <row r="885">
      <c r="A885" s="111" t="s">
        <v>614</v>
      </c>
      <c r="B885" s="112">
        <v>224.0</v>
      </c>
    </row>
    <row r="886">
      <c r="A886" s="111" t="s">
        <v>614</v>
      </c>
      <c r="B886" s="112">
        <v>4323.0</v>
      </c>
    </row>
    <row r="887">
      <c r="A887" s="111" t="s">
        <v>615</v>
      </c>
      <c r="B887" s="112">
        <v>224.0</v>
      </c>
    </row>
    <row r="888">
      <c r="A888" s="111" t="s">
        <v>615</v>
      </c>
      <c r="B888" s="112">
        <v>370.0</v>
      </c>
    </row>
    <row r="889">
      <c r="A889" s="111" t="s">
        <v>615</v>
      </c>
      <c r="B889" s="112">
        <v>4924.0</v>
      </c>
    </row>
    <row r="890">
      <c r="A890" s="111" t="s">
        <v>615</v>
      </c>
      <c r="B890" s="112">
        <v>67.0</v>
      </c>
    </row>
    <row r="891">
      <c r="A891" s="111" t="s">
        <v>615</v>
      </c>
      <c r="B891" s="112">
        <v>5249.0</v>
      </c>
    </row>
    <row r="892">
      <c r="A892" s="111" t="s">
        <v>616</v>
      </c>
      <c r="B892" s="112">
        <v>370.0</v>
      </c>
    </row>
    <row r="893">
      <c r="A893" s="111" t="s">
        <v>616</v>
      </c>
      <c r="B893" s="112">
        <v>4211.0</v>
      </c>
    </row>
    <row r="894">
      <c r="A894" s="111" t="s">
        <v>616</v>
      </c>
      <c r="B894" s="112">
        <v>224.0</v>
      </c>
    </row>
    <row r="895">
      <c r="A895" s="111" t="s">
        <v>616</v>
      </c>
      <c r="B895" s="112">
        <v>67.0</v>
      </c>
    </row>
    <row r="896">
      <c r="A896" s="111" t="s">
        <v>616</v>
      </c>
      <c r="B896" s="112">
        <v>4575.0</v>
      </c>
    </row>
    <row r="897">
      <c r="A897" s="111" t="s">
        <v>617</v>
      </c>
      <c r="B897" s="112">
        <v>4646.0</v>
      </c>
    </row>
    <row r="898">
      <c r="A898" s="111" t="s">
        <v>617</v>
      </c>
      <c r="B898" s="112">
        <v>4575.0</v>
      </c>
    </row>
    <row r="899">
      <c r="A899" s="111" t="s">
        <v>617</v>
      </c>
      <c r="B899" s="112">
        <v>67.0</v>
      </c>
    </row>
    <row r="900">
      <c r="A900" s="111" t="s">
        <v>617</v>
      </c>
      <c r="B900" s="112">
        <v>224.0</v>
      </c>
    </row>
    <row r="901">
      <c r="A901" s="111" t="s">
        <v>617</v>
      </c>
      <c r="B901" s="112">
        <v>265.0</v>
      </c>
    </row>
    <row r="902">
      <c r="A902" s="111" t="s">
        <v>618</v>
      </c>
      <c r="B902" s="112">
        <v>221.0</v>
      </c>
    </row>
    <row r="903">
      <c r="A903" s="111" t="s">
        <v>618</v>
      </c>
      <c r="B903" s="112">
        <v>4273.0</v>
      </c>
    </row>
    <row r="904">
      <c r="A904" s="111" t="s">
        <v>618</v>
      </c>
      <c r="B904" s="112">
        <v>67.0</v>
      </c>
    </row>
    <row r="905">
      <c r="A905" s="111" t="s">
        <v>618</v>
      </c>
      <c r="B905" s="112">
        <v>370.0</v>
      </c>
    </row>
    <row r="906">
      <c r="A906" s="111" t="s">
        <v>618</v>
      </c>
      <c r="B906" s="112">
        <v>4071.0</v>
      </c>
    </row>
    <row r="907">
      <c r="A907" s="111" t="s">
        <v>619</v>
      </c>
      <c r="B907" s="112">
        <v>4071.0</v>
      </c>
    </row>
    <row r="908">
      <c r="A908" s="111" t="s">
        <v>619</v>
      </c>
      <c r="B908" s="112">
        <v>4082.0</v>
      </c>
    </row>
    <row r="909">
      <c r="A909" s="111" t="s">
        <v>619</v>
      </c>
      <c r="B909" s="112">
        <v>370.0</v>
      </c>
    </row>
    <row r="910">
      <c r="A910" s="111" t="s">
        <v>619</v>
      </c>
      <c r="B910" s="112">
        <v>67.0</v>
      </c>
    </row>
    <row r="911">
      <c r="A911" s="111" t="s">
        <v>619</v>
      </c>
      <c r="B911" s="112">
        <v>221.0</v>
      </c>
    </row>
    <row r="912">
      <c r="A912" s="111" t="s">
        <v>620</v>
      </c>
      <c r="B912" s="112">
        <v>67.0</v>
      </c>
    </row>
    <row r="913">
      <c r="A913" s="111" t="s">
        <v>620</v>
      </c>
      <c r="B913" s="112">
        <v>370.0</v>
      </c>
    </row>
    <row r="914">
      <c r="A914" s="111" t="s">
        <v>620</v>
      </c>
      <c r="B914" s="112">
        <v>4069.0</v>
      </c>
    </row>
    <row r="915">
      <c r="A915" s="111" t="s">
        <v>620</v>
      </c>
      <c r="B915" s="112">
        <v>221.0</v>
      </c>
    </row>
    <row r="916">
      <c r="A916" s="111" t="s">
        <v>620</v>
      </c>
      <c r="B916" s="112">
        <v>4435.0</v>
      </c>
    </row>
    <row r="917">
      <c r="A917" s="111" t="s">
        <v>621</v>
      </c>
      <c r="B917" s="112">
        <v>221.0</v>
      </c>
    </row>
    <row r="918">
      <c r="A918" s="111" t="s">
        <v>621</v>
      </c>
      <c r="B918" s="112">
        <v>4068.0</v>
      </c>
    </row>
    <row r="919">
      <c r="A919" s="111" t="s">
        <v>621</v>
      </c>
      <c r="B919" s="112">
        <v>3539.0</v>
      </c>
    </row>
    <row r="920">
      <c r="A920" s="111" t="s">
        <v>621</v>
      </c>
      <c r="B920" s="112">
        <v>67.0</v>
      </c>
    </row>
    <row r="921">
      <c r="A921" s="111" t="s">
        <v>621</v>
      </c>
      <c r="B921" s="112">
        <v>370.0</v>
      </c>
    </row>
    <row r="922">
      <c r="A922" s="111" t="s">
        <v>622</v>
      </c>
      <c r="B922" s="112">
        <v>370.0</v>
      </c>
    </row>
    <row r="923">
      <c r="A923" s="111" t="s">
        <v>622</v>
      </c>
      <c r="B923" s="112">
        <v>4068.0</v>
      </c>
    </row>
    <row r="924">
      <c r="A924" s="111" t="s">
        <v>622</v>
      </c>
      <c r="B924" s="112">
        <v>67.0</v>
      </c>
    </row>
    <row r="925">
      <c r="A925" s="111" t="s">
        <v>622</v>
      </c>
      <c r="B925" s="112">
        <v>3538.0</v>
      </c>
    </row>
    <row r="926">
      <c r="A926" s="111" t="s">
        <v>622</v>
      </c>
      <c r="B926" s="112">
        <v>221.0</v>
      </c>
    </row>
    <row r="927">
      <c r="A927" s="111" t="s">
        <v>623</v>
      </c>
      <c r="B927" s="112">
        <v>3536.0</v>
      </c>
    </row>
    <row r="928">
      <c r="A928" s="111" t="s">
        <v>623</v>
      </c>
      <c r="B928" s="112">
        <v>221.0</v>
      </c>
    </row>
    <row r="929">
      <c r="A929" s="111" t="s">
        <v>623</v>
      </c>
      <c r="B929" s="112">
        <v>4068.0</v>
      </c>
    </row>
    <row r="930">
      <c r="A930" s="111" t="s">
        <v>623</v>
      </c>
      <c r="B930" s="112">
        <v>67.0</v>
      </c>
    </row>
    <row r="931">
      <c r="A931" s="111" t="s">
        <v>623</v>
      </c>
      <c r="B931" s="112">
        <v>370.0</v>
      </c>
    </row>
    <row r="932">
      <c r="A932" s="111" t="s">
        <v>624</v>
      </c>
      <c r="B932" s="112">
        <v>370.0</v>
      </c>
    </row>
    <row r="933">
      <c r="A933" s="111" t="s">
        <v>624</v>
      </c>
      <c r="B933" s="112">
        <v>4068.0</v>
      </c>
    </row>
    <row r="934">
      <c r="A934" s="111" t="s">
        <v>624</v>
      </c>
      <c r="B934" s="112">
        <v>3535.0</v>
      </c>
    </row>
    <row r="935">
      <c r="A935" s="111" t="s">
        <v>624</v>
      </c>
      <c r="B935" s="112">
        <v>221.0</v>
      </c>
    </row>
    <row r="936">
      <c r="A936" s="111" t="s">
        <v>624</v>
      </c>
      <c r="B936" s="112">
        <v>67.0</v>
      </c>
    </row>
    <row r="937">
      <c r="A937" s="111" t="s">
        <v>758</v>
      </c>
      <c r="B937" s="112">
        <v>5240.0</v>
      </c>
    </row>
    <row r="938">
      <c r="A938" s="111" t="s">
        <v>758</v>
      </c>
      <c r="B938" s="112">
        <v>2.0</v>
      </c>
    </row>
    <row r="939">
      <c r="A939" s="111" t="s">
        <v>2613</v>
      </c>
      <c r="B939" s="112">
        <v>23800.0</v>
      </c>
    </row>
    <row r="940">
      <c r="A940" s="111" t="s">
        <v>2614</v>
      </c>
      <c r="B940" s="112">
        <v>25916.0</v>
      </c>
    </row>
    <row r="941">
      <c r="A941" s="111" t="s">
        <v>2615</v>
      </c>
      <c r="B941" s="112">
        <v>25471.0</v>
      </c>
    </row>
    <row r="942">
      <c r="A942" s="111" t="s">
        <v>1559</v>
      </c>
      <c r="B942" s="112">
        <v>10231.0</v>
      </c>
    </row>
    <row r="943">
      <c r="A943" s="111" t="s">
        <v>1559</v>
      </c>
      <c r="B943" s="112">
        <v>270.0</v>
      </c>
    </row>
    <row r="944">
      <c r="A944" s="111" t="s">
        <v>1063</v>
      </c>
      <c r="B944" s="112">
        <v>1939.0</v>
      </c>
    </row>
    <row r="945">
      <c r="A945" s="111" t="s">
        <v>1063</v>
      </c>
      <c r="B945" s="112">
        <v>1302.0</v>
      </c>
    </row>
    <row r="946">
      <c r="A946" s="111" t="s">
        <v>1063</v>
      </c>
      <c r="B946" s="112">
        <v>113333.0</v>
      </c>
    </row>
    <row r="947">
      <c r="A947" s="111" t="s">
        <v>1063</v>
      </c>
      <c r="B947" s="112">
        <v>8227.0</v>
      </c>
    </row>
    <row r="948">
      <c r="A948" s="111" t="s">
        <v>1063</v>
      </c>
      <c r="B948" s="112">
        <v>898.0</v>
      </c>
    </row>
    <row r="949">
      <c r="A949" s="111" t="s">
        <v>1063</v>
      </c>
      <c r="B949" s="112">
        <v>0.0</v>
      </c>
    </row>
    <row r="950">
      <c r="A950" s="111" t="s">
        <v>1063</v>
      </c>
      <c r="B950" s="112">
        <v>56589.0</v>
      </c>
    </row>
    <row r="951">
      <c r="A951" s="111" t="s">
        <v>1063</v>
      </c>
      <c r="B951" s="112">
        <v>518474.0</v>
      </c>
    </row>
    <row r="952">
      <c r="A952" s="111" t="s">
        <v>1063</v>
      </c>
      <c r="B952" s="112">
        <v>872.0</v>
      </c>
    </row>
    <row r="953">
      <c r="A953" s="111" t="s">
        <v>1063</v>
      </c>
      <c r="B953" s="112">
        <v>76508.0</v>
      </c>
    </row>
    <row r="954">
      <c r="A954" s="111" t="s">
        <v>1063</v>
      </c>
      <c r="B954" s="112">
        <v>23413.0</v>
      </c>
    </row>
    <row r="955">
      <c r="A955" s="111" t="s">
        <v>1063</v>
      </c>
      <c r="B955" s="112">
        <v>307568.0</v>
      </c>
    </row>
    <row r="956">
      <c r="A956" s="111" t="s">
        <v>1517</v>
      </c>
      <c r="B956" s="112">
        <v>29572.0</v>
      </c>
    </row>
    <row r="957">
      <c r="A957" s="111" t="s">
        <v>1028</v>
      </c>
      <c r="B957" s="112">
        <v>112.0</v>
      </c>
    </row>
    <row r="958">
      <c r="A958" s="111" t="s">
        <v>1028</v>
      </c>
      <c r="B958" s="112">
        <v>25.0</v>
      </c>
    </row>
    <row r="959">
      <c r="A959" s="111" t="s">
        <v>1028</v>
      </c>
      <c r="B959" s="112">
        <v>1997.0</v>
      </c>
    </row>
    <row r="960">
      <c r="A960" s="111" t="s">
        <v>1028</v>
      </c>
      <c r="B960" s="112">
        <v>493.0</v>
      </c>
    </row>
    <row r="961">
      <c r="A961" s="111" t="s">
        <v>1028</v>
      </c>
      <c r="B961" s="112">
        <v>64.0</v>
      </c>
    </row>
    <row r="962">
      <c r="A962" s="111" t="s">
        <v>1028</v>
      </c>
      <c r="B962" s="112">
        <v>271.0</v>
      </c>
    </row>
    <row r="963">
      <c r="A963" s="111" t="s">
        <v>1029</v>
      </c>
      <c r="B963" s="112">
        <v>2239.0</v>
      </c>
    </row>
    <row r="964">
      <c r="A964" s="111" t="s">
        <v>1029</v>
      </c>
      <c r="B964" s="112">
        <v>207.0</v>
      </c>
    </row>
    <row r="965">
      <c r="A965" s="111" t="s">
        <v>1029</v>
      </c>
      <c r="B965" s="112">
        <v>64.0</v>
      </c>
    </row>
    <row r="966">
      <c r="A966" s="111" t="s">
        <v>1029</v>
      </c>
      <c r="B966" s="112">
        <v>112.0</v>
      </c>
    </row>
    <row r="967">
      <c r="A967" s="111" t="s">
        <v>1029</v>
      </c>
      <c r="B967" s="112">
        <v>0.0</v>
      </c>
    </row>
    <row r="968">
      <c r="A968" s="111" t="s">
        <v>1029</v>
      </c>
      <c r="B968" s="112">
        <v>112.0</v>
      </c>
    </row>
    <row r="969">
      <c r="A969" s="111" t="s">
        <v>1029</v>
      </c>
      <c r="B969" s="112">
        <v>42.0</v>
      </c>
    </row>
    <row r="970">
      <c r="A970" s="111" t="s">
        <v>1029</v>
      </c>
      <c r="B970" s="112">
        <v>493.0</v>
      </c>
    </row>
    <row r="971">
      <c r="A971" s="111" t="s">
        <v>1029</v>
      </c>
      <c r="B971" s="112">
        <v>112.0</v>
      </c>
    </row>
    <row r="972">
      <c r="A972" s="111" t="s">
        <v>1029</v>
      </c>
      <c r="B972" s="112">
        <v>511.0</v>
      </c>
    </row>
    <row r="973">
      <c r="A973" s="111" t="s">
        <v>1029</v>
      </c>
      <c r="B973" s="112">
        <v>493.0</v>
      </c>
    </row>
    <row r="974">
      <c r="A974" s="111" t="s">
        <v>1029</v>
      </c>
      <c r="B974" s="112">
        <v>35.0</v>
      </c>
    </row>
    <row r="975">
      <c r="A975" s="111" t="s">
        <v>1640</v>
      </c>
      <c r="B975" s="112">
        <v>36069.0</v>
      </c>
    </row>
    <row r="976">
      <c r="A976" s="111" t="s">
        <v>744</v>
      </c>
      <c r="B976" s="112">
        <v>55300.0</v>
      </c>
    </row>
    <row r="977">
      <c r="A977" s="111" t="s">
        <v>744</v>
      </c>
      <c r="B977" s="112">
        <v>6.0</v>
      </c>
    </row>
    <row r="978">
      <c r="A978" s="111" t="s">
        <v>744</v>
      </c>
      <c r="B978" s="112">
        <v>55300.0</v>
      </c>
    </row>
    <row r="979">
      <c r="A979" s="111" t="s">
        <v>1556</v>
      </c>
      <c r="B979" s="112">
        <v>270.0</v>
      </c>
    </row>
    <row r="980">
      <c r="A980" s="111" t="s">
        <v>1556</v>
      </c>
      <c r="B980" s="112">
        <v>9862.0</v>
      </c>
    </row>
    <row r="981">
      <c r="A981" s="111" t="s">
        <v>975</v>
      </c>
      <c r="B981" s="112">
        <v>690804.0</v>
      </c>
    </row>
    <row r="982">
      <c r="A982" s="111" t="s">
        <v>975</v>
      </c>
      <c r="B982" s="112">
        <v>1161.0</v>
      </c>
    </row>
    <row r="983">
      <c r="A983" s="111" t="s">
        <v>975</v>
      </c>
      <c r="B983" s="112">
        <v>1308.0</v>
      </c>
    </row>
    <row r="984">
      <c r="A984" s="111" t="s">
        <v>975</v>
      </c>
      <c r="B984" s="112">
        <v>26177.0</v>
      </c>
    </row>
    <row r="985">
      <c r="A985" s="111" t="s">
        <v>975</v>
      </c>
      <c r="B985" s="112">
        <v>1452.0</v>
      </c>
    </row>
    <row r="986">
      <c r="A986" s="111" t="s">
        <v>975</v>
      </c>
      <c r="B986" s="112">
        <v>4819.0</v>
      </c>
    </row>
    <row r="987">
      <c r="A987" s="111" t="s">
        <v>976</v>
      </c>
      <c r="B987" s="112">
        <v>7212.0</v>
      </c>
    </row>
    <row r="988">
      <c r="A988" s="111" t="s">
        <v>976</v>
      </c>
      <c r="B988" s="112">
        <v>1469.0</v>
      </c>
    </row>
    <row r="989">
      <c r="A989" s="111" t="s">
        <v>976</v>
      </c>
      <c r="B989" s="112">
        <v>46848.0</v>
      </c>
    </row>
    <row r="990">
      <c r="A990" s="111" t="s">
        <v>976</v>
      </c>
      <c r="B990" s="112">
        <v>3715793.0</v>
      </c>
    </row>
    <row r="991">
      <c r="A991" s="111" t="s">
        <v>976</v>
      </c>
      <c r="B991" s="112">
        <v>493.0</v>
      </c>
    </row>
    <row r="992">
      <c r="A992" s="111" t="s">
        <v>976</v>
      </c>
      <c r="B992" s="112">
        <v>1424421.0</v>
      </c>
    </row>
    <row r="993">
      <c r="A993" s="111" t="s">
        <v>976</v>
      </c>
      <c r="B993" s="112">
        <v>3.0</v>
      </c>
    </row>
    <row r="994">
      <c r="A994" s="111" t="s">
        <v>976</v>
      </c>
      <c r="B994" s="112">
        <v>1306820.0</v>
      </c>
    </row>
    <row r="995">
      <c r="A995" s="111" t="s">
        <v>976</v>
      </c>
      <c r="B995" s="112">
        <v>313646.0</v>
      </c>
    </row>
    <row r="996">
      <c r="A996" s="111" t="s">
        <v>976</v>
      </c>
      <c r="B996" s="112">
        <v>12892.0</v>
      </c>
    </row>
    <row r="997">
      <c r="A997" s="111" t="s">
        <v>976</v>
      </c>
      <c r="B997" s="112">
        <v>2483.0</v>
      </c>
    </row>
    <row r="998">
      <c r="A998" s="111" t="s">
        <v>976</v>
      </c>
      <c r="B998" s="112">
        <v>102200.0</v>
      </c>
    </row>
    <row r="999">
      <c r="A999" s="111" t="s">
        <v>977</v>
      </c>
      <c r="B999" s="112">
        <v>121910.0</v>
      </c>
    </row>
    <row r="1000">
      <c r="A1000" s="111" t="s">
        <v>977</v>
      </c>
      <c r="B1000" s="112">
        <v>1447.0</v>
      </c>
    </row>
    <row r="1001">
      <c r="A1001" s="111" t="s">
        <v>977</v>
      </c>
      <c r="B1001" s="112">
        <v>1512.0</v>
      </c>
    </row>
    <row r="1002">
      <c r="A1002" s="111" t="s">
        <v>1025</v>
      </c>
      <c r="B1002" s="112">
        <v>3.0</v>
      </c>
    </row>
    <row r="1003">
      <c r="A1003" s="111" t="s">
        <v>1025</v>
      </c>
      <c r="B1003" s="112">
        <v>25.0</v>
      </c>
    </row>
    <row r="1004">
      <c r="A1004" s="111" t="s">
        <v>1025</v>
      </c>
      <c r="B1004" s="112">
        <v>1773.0</v>
      </c>
    </row>
    <row r="1005">
      <c r="A1005" s="111" t="s">
        <v>556</v>
      </c>
      <c r="B1005" s="112">
        <v>6747.0</v>
      </c>
    </row>
    <row r="1006">
      <c r="A1006" s="111" t="s">
        <v>556</v>
      </c>
      <c r="B1006" s="112">
        <v>12684.0</v>
      </c>
    </row>
    <row r="1007">
      <c r="A1007" s="111" t="s">
        <v>556</v>
      </c>
      <c r="B1007" s="112">
        <v>1598.0</v>
      </c>
    </row>
    <row r="1008">
      <c r="A1008" s="111" t="s">
        <v>556</v>
      </c>
      <c r="B1008" s="112">
        <v>2382.0</v>
      </c>
    </row>
    <row r="1009">
      <c r="A1009" s="111" t="s">
        <v>556</v>
      </c>
      <c r="B1009" s="112">
        <v>533.0</v>
      </c>
    </row>
    <row r="1010">
      <c r="A1010" s="111" t="s">
        <v>556</v>
      </c>
      <c r="B1010" s="112">
        <v>1595.0</v>
      </c>
    </row>
    <row r="1011">
      <c r="A1011" s="111" t="s">
        <v>556</v>
      </c>
      <c r="B1011" s="112">
        <v>72.0</v>
      </c>
    </row>
    <row r="1012">
      <c r="A1012" s="111" t="s">
        <v>556</v>
      </c>
      <c r="B1012" s="112">
        <v>214.0</v>
      </c>
    </row>
    <row r="1013">
      <c r="A1013" s="111" t="s">
        <v>556</v>
      </c>
      <c r="B1013" s="112">
        <v>12208.0</v>
      </c>
    </row>
    <row r="1014">
      <c r="A1014" s="111" t="s">
        <v>556</v>
      </c>
      <c r="B1014" s="112">
        <v>6909.0</v>
      </c>
    </row>
    <row r="1015">
      <c r="A1015" s="111" t="s">
        <v>557</v>
      </c>
      <c r="B1015" s="112">
        <v>6747.0</v>
      </c>
    </row>
    <row r="1016">
      <c r="A1016" s="111" t="s">
        <v>557</v>
      </c>
      <c r="B1016" s="112">
        <v>519.0</v>
      </c>
    </row>
    <row r="1017">
      <c r="A1017" s="111" t="s">
        <v>557</v>
      </c>
      <c r="B1017" s="112">
        <v>1599.0</v>
      </c>
    </row>
    <row r="1018">
      <c r="A1018" s="111" t="s">
        <v>557</v>
      </c>
      <c r="B1018" s="112">
        <v>72.0</v>
      </c>
    </row>
    <row r="1019">
      <c r="A1019" s="111" t="s">
        <v>557</v>
      </c>
      <c r="B1019" s="112">
        <v>214.0</v>
      </c>
    </row>
    <row r="1020">
      <c r="A1020" s="111" t="s">
        <v>557</v>
      </c>
      <c r="B1020" s="112">
        <v>12208.0</v>
      </c>
    </row>
    <row r="1021">
      <c r="A1021" s="111" t="s">
        <v>557</v>
      </c>
      <c r="B1021" s="112">
        <v>1619.0</v>
      </c>
    </row>
    <row r="1022">
      <c r="A1022" s="111" t="s">
        <v>557</v>
      </c>
      <c r="B1022" s="112">
        <v>13533.0</v>
      </c>
    </row>
    <row r="1023">
      <c r="A1023" s="111" t="s">
        <v>557</v>
      </c>
      <c r="B1023" s="112">
        <v>6545.0</v>
      </c>
    </row>
    <row r="1024">
      <c r="A1024" s="111" t="s">
        <v>557</v>
      </c>
      <c r="B1024" s="112">
        <v>6289.0</v>
      </c>
    </row>
    <row r="1025">
      <c r="A1025" s="111" t="s">
        <v>558</v>
      </c>
      <c r="B1025" s="112">
        <v>6746.0</v>
      </c>
    </row>
    <row r="1026">
      <c r="A1026" s="111" t="s">
        <v>558</v>
      </c>
      <c r="B1026" s="112">
        <v>72.0</v>
      </c>
    </row>
    <row r="1027">
      <c r="A1027" s="111" t="s">
        <v>558</v>
      </c>
      <c r="B1027" s="112">
        <v>504.0</v>
      </c>
    </row>
    <row r="1028">
      <c r="A1028" s="111" t="s">
        <v>558</v>
      </c>
      <c r="B1028" s="112">
        <v>1602.0</v>
      </c>
    </row>
    <row r="1029">
      <c r="A1029" s="111" t="s">
        <v>558</v>
      </c>
      <c r="B1029" s="112">
        <v>5600.0</v>
      </c>
    </row>
    <row r="1030">
      <c r="A1030" s="111" t="s">
        <v>558</v>
      </c>
      <c r="B1030" s="112">
        <v>214.0</v>
      </c>
    </row>
    <row r="1031">
      <c r="A1031" s="111" t="s">
        <v>558</v>
      </c>
      <c r="B1031" s="112">
        <v>1606.0</v>
      </c>
    </row>
    <row r="1032">
      <c r="A1032" s="111" t="s">
        <v>558</v>
      </c>
      <c r="B1032" s="112">
        <v>21132.0</v>
      </c>
    </row>
    <row r="1033">
      <c r="A1033" s="111" t="s">
        <v>558</v>
      </c>
      <c r="B1033" s="112">
        <v>12151.0</v>
      </c>
    </row>
    <row r="1034">
      <c r="A1034" s="111" t="s">
        <v>558</v>
      </c>
      <c r="B1034" s="112">
        <v>6846.0</v>
      </c>
    </row>
    <row r="1035">
      <c r="A1035" s="111" t="s">
        <v>555</v>
      </c>
      <c r="B1035" s="112">
        <v>37.0</v>
      </c>
    </row>
    <row r="1036">
      <c r="A1036" s="111" t="s">
        <v>555</v>
      </c>
      <c r="B1036" s="112">
        <v>6021.0</v>
      </c>
    </row>
    <row r="1037">
      <c r="A1037" s="111" t="s">
        <v>555</v>
      </c>
      <c r="B1037" s="112">
        <v>478053.0</v>
      </c>
    </row>
    <row r="1038">
      <c r="A1038" s="111" t="s">
        <v>555</v>
      </c>
      <c r="B1038" s="112">
        <v>8710.0</v>
      </c>
    </row>
    <row r="1039">
      <c r="A1039" s="111" t="s">
        <v>562</v>
      </c>
      <c r="B1039" s="112">
        <v>0.0</v>
      </c>
    </row>
    <row r="1040">
      <c r="A1040" s="111" t="s">
        <v>562</v>
      </c>
      <c r="B1040" s="112">
        <v>0.0</v>
      </c>
    </row>
    <row r="1041">
      <c r="A1041" s="111" t="s">
        <v>562</v>
      </c>
      <c r="B1041" s="112">
        <v>0.0</v>
      </c>
    </row>
    <row r="1042">
      <c r="A1042" s="111" t="s">
        <v>562</v>
      </c>
      <c r="B1042" s="112">
        <v>0.0</v>
      </c>
    </row>
    <row r="1043">
      <c r="A1043" s="111" t="s">
        <v>562</v>
      </c>
      <c r="B1043" s="112">
        <v>0.0</v>
      </c>
    </row>
    <row r="1044">
      <c r="A1044" s="111" t="s">
        <v>562</v>
      </c>
      <c r="B1044" s="112">
        <v>0.0</v>
      </c>
    </row>
    <row r="1045">
      <c r="A1045" s="111" t="s">
        <v>562</v>
      </c>
      <c r="B1045" s="112">
        <v>0.0</v>
      </c>
    </row>
    <row r="1046">
      <c r="A1046" s="111" t="s">
        <v>562</v>
      </c>
      <c r="B1046" s="112">
        <v>12.0</v>
      </c>
    </row>
    <row r="1047">
      <c r="A1047" s="111" t="s">
        <v>562</v>
      </c>
      <c r="B1047" s="112">
        <v>0.0</v>
      </c>
    </row>
    <row r="1048">
      <c r="A1048" s="111" t="s">
        <v>562</v>
      </c>
      <c r="B1048" s="112">
        <v>1.0</v>
      </c>
    </row>
    <row r="1049">
      <c r="A1049" s="111" t="s">
        <v>562</v>
      </c>
      <c r="B1049" s="112">
        <v>1303.0</v>
      </c>
    </row>
    <row r="1050">
      <c r="A1050" s="111" t="s">
        <v>1557</v>
      </c>
      <c r="B1050" s="112">
        <v>270.0</v>
      </c>
    </row>
    <row r="1051">
      <c r="A1051" s="111" t="s">
        <v>1557</v>
      </c>
      <c r="B1051" s="112">
        <v>10205.0</v>
      </c>
    </row>
    <row r="1052">
      <c r="A1052" s="111" t="s">
        <v>453</v>
      </c>
      <c r="B1052" s="112">
        <v>707.0</v>
      </c>
    </row>
    <row r="1053">
      <c r="A1053" s="111" t="s">
        <v>453</v>
      </c>
      <c r="B1053" s="112">
        <v>1186.0</v>
      </c>
    </row>
    <row r="1054">
      <c r="A1054" s="111" t="s">
        <v>453</v>
      </c>
      <c r="B1054" s="112">
        <v>3712.0</v>
      </c>
    </row>
    <row r="1055">
      <c r="A1055" s="111" t="s">
        <v>453</v>
      </c>
      <c r="B1055" s="112">
        <v>7990.0</v>
      </c>
    </row>
    <row r="1056">
      <c r="A1056" s="111" t="s">
        <v>496</v>
      </c>
      <c r="B1056" s="112">
        <v>14027.0</v>
      </c>
    </row>
    <row r="1057">
      <c r="A1057" s="111" t="s">
        <v>496</v>
      </c>
      <c r="B1057" s="112">
        <v>192724.0</v>
      </c>
    </row>
    <row r="1058">
      <c r="A1058" s="111" t="s">
        <v>971</v>
      </c>
      <c r="B1058" s="112">
        <v>49405.0</v>
      </c>
    </row>
    <row r="1059">
      <c r="A1059" s="111" t="s">
        <v>971</v>
      </c>
      <c r="B1059" s="112">
        <v>4420.0</v>
      </c>
    </row>
    <row r="1060">
      <c r="A1060" s="111" t="s">
        <v>971</v>
      </c>
      <c r="B1060" s="112">
        <v>1438443.0</v>
      </c>
    </row>
    <row r="1061">
      <c r="A1061" s="111" t="s">
        <v>971</v>
      </c>
      <c r="B1061" s="112">
        <v>498.0</v>
      </c>
    </row>
    <row r="1062">
      <c r="A1062" s="111" t="s">
        <v>971</v>
      </c>
      <c r="B1062" s="112">
        <v>5136.0</v>
      </c>
    </row>
    <row r="1063">
      <c r="A1063" s="111" t="s">
        <v>971</v>
      </c>
      <c r="B1063" s="112">
        <v>904.0</v>
      </c>
    </row>
    <row r="1064">
      <c r="A1064" s="111" t="s">
        <v>972</v>
      </c>
      <c r="B1064" s="112">
        <v>3416901.0</v>
      </c>
    </row>
    <row r="1065">
      <c r="A1065" s="111" t="s">
        <v>972</v>
      </c>
      <c r="B1065" s="112">
        <v>5023095.0</v>
      </c>
    </row>
    <row r="1066">
      <c r="A1066" s="111" t="s">
        <v>972</v>
      </c>
      <c r="B1066" s="112">
        <v>2541297.0</v>
      </c>
    </row>
    <row r="1067">
      <c r="A1067" s="111" t="s">
        <v>972</v>
      </c>
      <c r="B1067" s="112">
        <v>31456.0</v>
      </c>
    </row>
    <row r="1068">
      <c r="A1068" s="111" t="s">
        <v>972</v>
      </c>
      <c r="B1068" s="112">
        <v>112.0</v>
      </c>
    </row>
    <row r="1069">
      <c r="A1069" s="111" t="s">
        <v>972</v>
      </c>
      <c r="B1069" s="112">
        <v>9697.0</v>
      </c>
    </row>
    <row r="1070">
      <c r="A1070" s="111" t="s">
        <v>972</v>
      </c>
      <c r="B1070" s="112">
        <v>25714.0</v>
      </c>
    </row>
    <row r="1071">
      <c r="A1071" s="111" t="s">
        <v>972</v>
      </c>
      <c r="B1071" s="112">
        <v>1293.0</v>
      </c>
    </row>
    <row r="1072">
      <c r="A1072" s="111" t="s">
        <v>972</v>
      </c>
      <c r="B1072" s="112">
        <v>593376.0</v>
      </c>
    </row>
    <row r="1073">
      <c r="A1073" s="111" t="s">
        <v>972</v>
      </c>
      <c r="B1073" s="112">
        <v>15806.0</v>
      </c>
    </row>
    <row r="1074">
      <c r="A1074" s="111" t="s">
        <v>972</v>
      </c>
      <c r="B1074" s="112">
        <v>0.0</v>
      </c>
    </row>
    <row r="1075">
      <c r="A1075" s="111" t="s">
        <v>972</v>
      </c>
      <c r="B1075" s="112">
        <v>2045.0</v>
      </c>
    </row>
    <row r="1076">
      <c r="A1076" s="111" t="s">
        <v>972</v>
      </c>
      <c r="B1076" s="112">
        <v>1604.0</v>
      </c>
    </row>
    <row r="1077">
      <c r="A1077" s="111" t="s">
        <v>974</v>
      </c>
      <c r="B1077" s="112">
        <v>591173.0</v>
      </c>
    </row>
    <row r="1078">
      <c r="A1078" s="111" t="s">
        <v>974</v>
      </c>
      <c r="B1078" s="112">
        <v>317.0</v>
      </c>
    </row>
    <row r="1079">
      <c r="A1079" s="111" t="s">
        <v>974</v>
      </c>
      <c r="B1079" s="112">
        <v>0.0</v>
      </c>
    </row>
    <row r="1080">
      <c r="A1080" s="111" t="s">
        <v>974</v>
      </c>
      <c r="B1080" s="112">
        <v>1138.0</v>
      </c>
    </row>
    <row r="1081">
      <c r="A1081" s="111" t="s">
        <v>974</v>
      </c>
      <c r="B1081" s="112">
        <v>32084.0</v>
      </c>
    </row>
    <row r="1082">
      <c r="A1082" s="111" t="s">
        <v>974</v>
      </c>
      <c r="B1082" s="112">
        <v>0.0</v>
      </c>
    </row>
    <row r="1083">
      <c r="A1083" s="111" t="s">
        <v>974</v>
      </c>
      <c r="B1083" s="112">
        <v>4043.0</v>
      </c>
    </row>
    <row r="1084">
      <c r="A1084" s="111" t="s">
        <v>974</v>
      </c>
      <c r="B1084" s="112">
        <v>4537.0</v>
      </c>
    </row>
    <row r="1085">
      <c r="A1085" s="111" t="s">
        <v>974</v>
      </c>
      <c r="B1085" s="112">
        <v>1282192.0</v>
      </c>
    </row>
    <row r="1086">
      <c r="A1086" s="111" t="s">
        <v>974</v>
      </c>
      <c r="B1086" s="112">
        <v>0.0</v>
      </c>
    </row>
    <row r="1087">
      <c r="A1087" s="111" t="s">
        <v>974</v>
      </c>
      <c r="B1087" s="112">
        <v>0.0</v>
      </c>
    </row>
    <row r="1088">
      <c r="A1088" s="111" t="s">
        <v>974</v>
      </c>
      <c r="B1088" s="112">
        <v>5016066.0</v>
      </c>
    </row>
    <row r="1089">
      <c r="A1089" s="111" t="s">
        <v>974</v>
      </c>
      <c r="B1089" s="112">
        <v>3415863.0</v>
      </c>
    </row>
    <row r="1090">
      <c r="A1090" s="111" t="s">
        <v>973</v>
      </c>
      <c r="B1090" s="112">
        <v>9097.0</v>
      </c>
    </row>
    <row r="1091">
      <c r="A1091" s="111" t="s">
        <v>973</v>
      </c>
      <c r="B1091" s="112">
        <v>86.0</v>
      </c>
    </row>
    <row r="1092">
      <c r="A1092" s="111" t="s">
        <v>973</v>
      </c>
      <c r="B1092" s="112">
        <v>2576.0</v>
      </c>
    </row>
    <row r="1093">
      <c r="A1093" s="111" t="s">
        <v>973</v>
      </c>
      <c r="B1093" s="112">
        <v>716.0</v>
      </c>
    </row>
    <row r="1094">
      <c r="A1094" s="111" t="s">
        <v>1398</v>
      </c>
      <c r="B1094" s="112">
        <v>35971.0</v>
      </c>
    </row>
    <row r="1095">
      <c r="A1095" s="111" t="s">
        <v>1398</v>
      </c>
      <c r="B1095" s="112">
        <v>1849.0</v>
      </c>
    </row>
    <row r="1096">
      <c r="A1096" s="111" t="s">
        <v>241</v>
      </c>
      <c r="B1096" s="112">
        <v>35168.0</v>
      </c>
    </row>
    <row r="1097">
      <c r="A1097" s="111" t="s">
        <v>241</v>
      </c>
      <c r="B1097" s="112">
        <v>49510.0</v>
      </c>
    </row>
    <row r="1098">
      <c r="A1098" s="111" t="s">
        <v>1571</v>
      </c>
      <c r="B1098" s="112">
        <v>45154.0</v>
      </c>
    </row>
    <row r="1099">
      <c r="A1099" s="111" t="s">
        <v>839</v>
      </c>
      <c r="B1099" s="112">
        <v>28997.0</v>
      </c>
    </row>
    <row r="1100">
      <c r="A1100" s="111" t="s">
        <v>236</v>
      </c>
      <c r="B1100" s="112">
        <v>32374.0</v>
      </c>
    </row>
    <row r="1101">
      <c r="A1101" s="111" t="s">
        <v>339</v>
      </c>
      <c r="B1101" s="112">
        <v>40414.0</v>
      </c>
    </row>
    <row r="1102">
      <c r="A1102" s="111" t="s">
        <v>339</v>
      </c>
      <c r="B1102" s="112">
        <v>82642.0</v>
      </c>
    </row>
    <row r="1103">
      <c r="A1103" s="111" t="s">
        <v>339</v>
      </c>
      <c r="B1103" s="112">
        <v>19526.0</v>
      </c>
    </row>
    <row r="1104">
      <c r="A1104" s="111" t="s">
        <v>1492</v>
      </c>
      <c r="B1104" s="112">
        <v>29620.0</v>
      </c>
    </row>
    <row r="1105">
      <c r="A1105" s="111" t="s">
        <v>1492</v>
      </c>
      <c r="B1105" s="112">
        <v>96352.0</v>
      </c>
    </row>
    <row r="1106">
      <c r="A1106" s="111" t="s">
        <v>1471</v>
      </c>
      <c r="B1106" s="112">
        <v>42587.0</v>
      </c>
    </row>
    <row r="1107">
      <c r="A1107" s="111" t="s">
        <v>1639</v>
      </c>
      <c r="B1107" s="112">
        <v>28322.0</v>
      </c>
    </row>
    <row r="1108">
      <c r="A1108" s="111" t="s">
        <v>1303</v>
      </c>
      <c r="B1108" s="112">
        <v>37031.0</v>
      </c>
    </row>
    <row r="1109">
      <c r="A1109" s="111" t="s">
        <v>1303</v>
      </c>
      <c r="B1109" s="112">
        <v>493095.0</v>
      </c>
    </row>
    <row r="1110">
      <c r="A1110" s="111" t="s">
        <v>1303</v>
      </c>
      <c r="B1110" s="112">
        <v>19634.0</v>
      </c>
    </row>
    <row r="1111">
      <c r="A1111" s="111" t="s">
        <v>1395</v>
      </c>
      <c r="B1111" s="112">
        <v>4225.0</v>
      </c>
    </row>
    <row r="1112">
      <c r="A1112" s="111" t="s">
        <v>432</v>
      </c>
      <c r="B1112" s="112">
        <v>29248.0</v>
      </c>
    </row>
    <row r="1113">
      <c r="A1113" s="111" t="s">
        <v>432</v>
      </c>
      <c r="B1113" s="112">
        <v>227720.0</v>
      </c>
    </row>
    <row r="1114">
      <c r="A1114" s="111" t="s">
        <v>433</v>
      </c>
      <c r="B1114" s="112">
        <v>64974.0</v>
      </c>
    </row>
    <row r="1115">
      <c r="A1115" s="111" t="s">
        <v>651</v>
      </c>
      <c r="B1115" s="112">
        <v>58386.0</v>
      </c>
    </row>
    <row r="1116">
      <c r="A1116" s="111" t="s">
        <v>651</v>
      </c>
      <c r="B1116" s="112">
        <v>94.0</v>
      </c>
    </row>
    <row r="1117">
      <c r="A1117" s="111" t="s">
        <v>652</v>
      </c>
      <c r="B1117" s="112">
        <v>3675.0</v>
      </c>
    </row>
    <row r="1118">
      <c r="A1118" s="111" t="s">
        <v>652</v>
      </c>
      <c r="B1118" s="112">
        <v>111.0</v>
      </c>
    </row>
    <row r="1119">
      <c r="A1119" s="111" t="s">
        <v>653</v>
      </c>
      <c r="B1119" s="112">
        <v>3705.0</v>
      </c>
    </row>
    <row r="1120">
      <c r="A1120" s="111" t="s">
        <v>653</v>
      </c>
      <c r="B1120" s="112">
        <v>111.0</v>
      </c>
    </row>
    <row r="1121">
      <c r="A1121" s="111" t="s">
        <v>654</v>
      </c>
      <c r="B1121" s="112">
        <v>3676.0</v>
      </c>
    </row>
    <row r="1122">
      <c r="A1122" s="111" t="s">
        <v>654</v>
      </c>
      <c r="B1122" s="112">
        <v>111.0</v>
      </c>
    </row>
    <row r="1123">
      <c r="A1123" s="111" t="s">
        <v>434</v>
      </c>
      <c r="B1123" s="112">
        <v>20581.0</v>
      </c>
    </row>
    <row r="1124">
      <c r="A1124" s="111" t="s">
        <v>1490</v>
      </c>
      <c r="B1124" s="112">
        <v>17227.0</v>
      </c>
    </row>
    <row r="1125">
      <c r="A1125" s="111" t="s">
        <v>1490</v>
      </c>
      <c r="B1125" s="112">
        <v>191950.0</v>
      </c>
    </row>
    <row r="1126">
      <c r="A1126" s="111" t="s">
        <v>435</v>
      </c>
      <c r="B1126" s="112">
        <v>46841.0</v>
      </c>
    </row>
    <row r="1127">
      <c r="A1127" s="111" t="s">
        <v>436</v>
      </c>
      <c r="B1127" s="112">
        <v>57466.0</v>
      </c>
    </row>
    <row r="1128">
      <c r="A1128" s="111" t="s">
        <v>437</v>
      </c>
      <c r="B1128" s="112">
        <v>49211.0</v>
      </c>
    </row>
    <row r="1129">
      <c r="A1129" s="111" t="s">
        <v>1380</v>
      </c>
      <c r="B1129" s="112">
        <v>1877618.0</v>
      </c>
    </row>
    <row r="1130">
      <c r="A1130" s="111" t="s">
        <v>565</v>
      </c>
      <c r="B1130" s="112">
        <v>35475.0</v>
      </c>
    </row>
    <row r="1131">
      <c r="A1131" s="111" t="s">
        <v>1358</v>
      </c>
      <c r="B1131" s="112">
        <v>22037.0</v>
      </c>
    </row>
    <row r="1132">
      <c r="A1132" s="111" t="s">
        <v>1359</v>
      </c>
      <c r="B1132" s="112">
        <v>79320.0</v>
      </c>
    </row>
    <row r="1133">
      <c r="A1133" s="111" t="s">
        <v>1360</v>
      </c>
      <c r="B1133" s="112">
        <v>60108.0</v>
      </c>
    </row>
    <row r="1134">
      <c r="A1134" s="111" t="s">
        <v>1360</v>
      </c>
      <c r="B1134" s="112">
        <v>9836.0</v>
      </c>
    </row>
    <row r="1135">
      <c r="A1135" s="111" t="s">
        <v>1361</v>
      </c>
      <c r="B1135" s="112">
        <v>43626.0</v>
      </c>
    </row>
    <row r="1136">
      <c r="A1136" s="111" t="s">
        <v>1362</v>
      </c>
      <c r="B1136" s="112">
        <v>43591.0</v>
      </c>
    </row>
    <row r="1137">
      <c r="A1137" s="111" t="s">
        <v>1363</v>
      </c>
      <c r="B1137" s="112">
        <v>43578.0</v>
      </c>
    </row>
    <row r="1138">
      <c r="A1138" s="111" t="s">
        <v>439</v>
      </c>
      <c r="B1138" s="112">
        <v>14232.0</v>
      </c>
    </row>
    <row r="1139">
      <c r="A1139" s="111" t="s">
        <v>440</v>
      </c>
      <c r="B1139" s="112">
        <v>13804.0</v>
      </c>
    </row>
    <row r="1140">
      <c r="A1140" s="111" t="s">
        <v>440</v>
      </c>
      <c r="B1140" s="112">
        <v>267.0</v>
      </c>
    </row>
    <row r="1141">
      <c r="A1141" s="111" t="s">
        <v>1030</v>
      </c>
      <c r="B1141" s="112">
        <v>493.0</v>
      </c>
    </row>
    <row r="1142">
      <c r="A1142" s="111" t="s">
        <v>1030</v>
      </c>
      <c r="B1142" s="112">
        <v>3707.0</v>
      </c>
    </row>
    <row r="1143">
      <c r="A1143" s="111" t="s">
        <v>1030</v>
      </c>
      <c r="B1143" s="112">
        <v>2048.0</v>
      </c>
    </row>
    <row r="1144">
      <c r="A1144" s="111" t="s">
        <v>1030</v>
      </c>
      <c r="B1144" s="112">
        <v>303.0</v>
      </c>
    </row>
    <row r="1145">
      <c r="A1145" s="111" t="s">
        <v>1030</v>
      </c>
      <c r="B1145" s="112">
        <v>207.0</v>
      </c>
    </row>
    <row r="1146">
      <c r="A1146" s="111" t="s">
        <v>1030</v>
      </c>
      <c r="B1146" s="112">
        <v>970.0</v>
      </c>
    </row>
    <row r="1147">
      <c r="A1147" s="111" t="s">
        <v>1032</v>
      </c>
      <c r="B1147" s="112">
        <v>3707.0</v>
      </c>
    </row>
    <row r="1148">
      <c r="A1148" s="111" t="s">
        <v>1032</v>
      </c>
      <c r="B1148" s="112">
        <v>493.0</v>
      </c>
    </row>
    <row r="1149">
      <c r="A1149" s="111" t="s">
        <v>1032</v>
      </c>
      <c r="B1149" s="112">
        <v>2048.0</v>
      </c>
    </row>
    <row r="1150">
      <c r="A1150" s="111" t="s">
        <v>1032</v>
      </c>
      <c r="B1150" s="112">
        <v>320.0</v>
      </c>
    </row>
    <row r="1151">
      <c r="A1151" s="111" t="s">
        <v>1032</v>
      </c>
      <c r="B1151" s="112">
        <v>207.0</v>
      </c>
    </row>
    <row r="1152">
      <c r="A1152" s="111" t="s">
        <v>1032</v>
      </c>
      <c r="B1152" s="112">
        <v>970.0</v>
      </c>
    </row>
    <row r="1153">
      <c r="A1153" s="111" t="s">
        <v>1031</v>
      </c>
      <c r="B1153" s="112">
        <v>493.0</v>
      </c>
    </row>
    <row r="1154">
      <c r="A1154" s="111" t="s">
        <v>1031</v>
      </c>
      <c r="B1154" s="112">
        <v>111.0</v>
      </c>
    </row>
    <row r="1155">
      <c r="A1155" s="111" t="s">
        <v>1031</v>
      </c>
      <c r="B1155" s="112">
        <v>493.0</v>
      </c>
    </row>
    <row r="1156">
      <c r="A1156" s="111" t="s">
        <v>1031</v>
      </c>
      <c r="B1156" s="112">
        <v>7103.0</v>
      </c>
    </row>
    <row r="1157">
      <c r="A1157" s="111" t="s">
        <v>1031</v>
      </c>
      <c r="B1157" s="112">
        <v>538.0</v>
      </c>
    </row>
    <row r="1158">
      <c r="A1158" s="111" t="s">
        <v>1031</v>
      </c>
      <c r="B1158" s="112">
        <v>112.0</v>
      </c>
    </row>
    <row r="1159">
      <c r="A1159" s="111" t="s">
        <v>1031</v>
      </c>
      <c r="B1159" s="112">
        <v>112.0</v>
      </c>
    </row>
    <row r="1160">
      <c r="A1160" s="111" t="s">
        <v>1031</v>
      </c>
      <c r="B1160" s="112">
        <v>112.0</v>
      </c>
    </row>
    <row r="1161">
      <c r="A1161" s="111" t="s">
        <v>1031</v>
      </c>
      <c r="B1161" s="112">
        <v>112.0</v>
      </c>
    </row>
    <row r="1162">
      <c r="A1162" s="111" t="s">
        <v>1031</v>
      </c>
      <c r="B1162" s="112">
        <v>1674.0</v>
      </c>
    </row>
    <row r="1163">
      <c r="A1163" s="111" t="s">
        <v>1031</v>
      </c>
      <c r="B1163" s="112">
        <v>423.0</v>
      </c>
    </row>
    <row r="1164">
      <c r="A1164" s="111" t="s">
        <v>1031</v>
      </c>
      <c r="B1164" s="112">
        <v>1.0</v>
      </c>
    </row>
    <row r="1165">
      <c r="A1165" s="111" t="s">
        <v>1033</v>
      </c>
      <c r="B1165" s="112">
        <v>493.0</v>
      </c>
    </row>
    <row r="1166">
      <c r="A1166" s="111" t="s">
        <v>1033</v>
      </c>
      <c r="B1166" s="112">
        <v>538.0</v>
      </c>
    </row>
    <row r="1167">
      <c r="A1167" s="111" t="s">
        <v>1033</v>
      </c>
      <c r="B1167" s="112">
        <v>6797.0</v>
      </c>
    </row>
    <row r="1168">
      <c r="A1168" s="111" t="s">
        <v>1033</v>
      </c>
      <c r="B1168" s="112">
        <v>111.0</v>
      </c>
    </row>
    <row r="1169">
      <c r="A1169" s="111" t="s">
        <v>1033</v>
      </c>
      <c r="B1169" s="112">
        <v>493.0</v>
      </c>
    </row>
    <row r="1170">
      <c r="A1170" s="111" t="s">
        <v>1033</v>
      </c>
      <c r="B1170" s="112">
        <v>112.0</v>
      </c>
    </row>
    <row r="1171">
      <c r="A1171" s="111" t="s">
        <v>1033</v>
      </c>
      <c r="B1171" s="112">
        <v>112.0</v>
      </c>
    </row>
    <row r="1172">
      <c r="A1172" s="111" t="s">
        <v>1033</v>
      </c>
      <c r="B1172" s="112">
        <v>1040.0</v>
      </c>
    </row>
    <row r="1173">
      <c r="A1173" s="111" t="s">
        <v>1033</v>
      </c>
      <c r="B1173" s="112">
        <v>112.0</v>
      </c>
    </row>
    <row r="1174">
      <c r="A1174" s="111" t="s">
        <v>1033</v>
      </c>
      <c r="B1174" s="112">
        <v>112.0</v>
      </c>
    </row>
    <row r="1175">
      <c r="A1175" s="111" t="s">
        <v>1033</v>
      </c>
      <c r="B1175" s="112">
        <v>1.0</v>
      </c>
    </row>
    <row r="1176">
      <c r="A1176" s="111" t="s">
        <v>1033</v>
      </c>
      <c r="B1176" s="112">
        <v>423.0</v>
      </c>
    </row>
    <row r="1177">
      <c r="A1177" s="111" t="s">
        <v>441</v>
      </c>
      <c r="B1177" s="112">
        <v>18749.0</v>
      </c>
    </row>
    <row r="1178">
      <c r="A1178" s="111" t="s">
        <v>442</v>
      </c>
      <c r="B1178" s="112">
        <v>18784.0</v>
      </c>
    </row>
    <row r="1179">
      <c r="A1179" s="111" t="s">
        <v>443</v>
      </c>
      <c r="B1179" s="112">
        <v>18753.0</v>
      </c>
    </row>
    <row r="1180">
      <c r="A1180" s="111" t="s">
        <v>1381</v>
      </c>
      <c r="B1180" s="112">
        <v>47411.0</v>
      </c>
    </row>
    <row r="1181">
      <c r="A1181" s="111" t="s">
        <v>1497</v>
      </c>
      <c r="B1181" s="112">
        <v>23345.0</v>
      </c>
    </row>
    <row r="1182">
      <c r="A1182" s="111" t="s">
        <v>1498</v>
      </c>
      <c r="B1182" s="112">
        <v>24478.0</v>
      </c>
    </row>
    <row r="1183">
      <c r="A1183" s="111" t="s">
        <v>1383</v>
      </c>
      <c r="B1183" s="112">
        <v>11176.0</v>
      </c>
    </row>
    <row r="1184">
      <c r="A1184" s="111" t="s">
        <v>1304</v>
      </c>
      <c r="B1184" s="112">
        <v>22925.0</v>
      </c>
    </row>
    <row r="1185">
      <c r="A1185" s="111" t="s">
        <v>1304</v>
      </c>
      <c r="B1185" s="112">
        <v>133015.0</v>
      </c>
    </row>
    <row r="1186">
      <c r="A1186" s="111" t="s">
        <v>1304</v>
      </c>
      <c r="B1186" s="112">
        <v>700.0</v>
      </c>
    </row>
    <row r="1187">
      <c r="A1187" s="111" t="s">
        <v>1451</v>
      </c>
      <c r="B1187" s="112">
        <v>37902.0</v>
      </c>
    </row>
    <row r="1188">
      <c r="A1188" s="111" t="s">
        <v>1450</v>
      </c>
      <c r="B1188" s="112">
        <v>124780.0</v>
      </c>
    </row>
    <row r="1189">
      <c r="A1189" s="111" t="s">
        <v>1457</v>
      </c>
      <c r="B1189" s="112">
        <v>30099.0</v>
      </c>
    </row>
    <row r="1190">
      <c r="A1190" s="111" t="s">
        <v>269</v>
      </c>
      <c r="B1190" s="112">
        <v>15676.0</v>
      </c>
    </row>
    <row r="1191">
      <c r="A1191" s="111" t="s">
        <v>1023</v>
      </c>
      <c r="B1191" s="112">
        <v>990194.0</v>
      </c>
    </row>
    <row r="1192">
      <c r="A1192" s="111" t="s">
        <v>1023</v>
      </c>
      <c r="B1192" s="112">
        <v>1889.0</v>
      </c>
    </row>
    <row r="1193">
      <c r="A1193" s="111" t="s">
        <v>1023</v>
      </c>
      <c r="B1193" s="112">
        <v>12662.0</v>
      </c>
    </row>
    <row r="1194">
      <c r="A1194" s="111" t="s">
        <v>1023</v>
      </c>
      <c r="B1194" s="112">
        <v>3249.0</v>
      </c>
    </row>
    <row r="1195">
      <c r="A1195" s="111" t="s">
        <v>1023</v>
      </c>
      <c r="B1195" s="112">
        <v>494.0</v>
      </c>
    </row>
    <row r="1196">
      <c r="A1196" s="111" t="s">
        <v>1024</v>
      </c>
      <c r="B1196" s="112">
        <v>112.0</v>
      </c>
    </row>
    <row r="1197">
      <c r="A1197" s="111" t="s">
        <v>1024</v>
      </c>
      <c r="B1197" s="112">
        <v>91772.0</v>
      </c>
    </row>
    <row r="1198">
      <c r="A1198" s="111" t="s">
        <v>1024</v>
      </c>
      <c r="B1198" s="112">
        <v>638.0</v>
      </c>
    </row>
    <row r="1199">
      <c r="A1199" s="111" t="s">
        <v>1024</v>
      </c>
      <c r="B1199" s="112">
        <v>1155882.0</v>
      </c>
    </row>
    <row r="1200">
      <c r="A1200" s="111" t="s">
        <v>1024</v>
      </c>
      <c r="B1200" s="112">
        <v>24405.0</v>
      </c>
    </row>
    <row r="1201">
      <c r="A1201" s="111" t="s">
        <v>1024</v>
      </c>
      <c r="B1201" s="112">
        <v>880.0</v>
      </c>
    </row>
    <row r="1202">
      <c r="A1202" s="111" t="s">
        <v>1024</v>
      </c>
      <c r="B1202" s="112">
        <v>618113.0</v>
      </c>
    </row>
    <row r="1203">
      <c r="A1203" s="111" t="s">
        <v>1024</v>
      </c>
      <c r="B1203" s="112">
        <v>9874.0</v>
      </c>
    </row>
    <row r="1204">
      <c r="A1204" s="111" t="s">
        <v>1024</v>
      </c>
      <c r="B1204" s="112">
        <v>2972.0</v>
      </c>
    </row>
    <row r="1205">
      <c r="A1205" s="111" t="s">
        <v>1024</v>
      </c>
      <c r="B1205" s="112">
        <v>815739.0</v>
      </c>
    </row>
    <row r="1206">
      <c r="A1206" s="111" t="s">
        <v>1024</v>
      </c>
      <c r="B1206" s="112">
        <v>112.0</v>
      </c>
    </row>
    <row r="1207">
      <c r="A1207" s="111" t="s">
        <v>1521</v>
      </c>
      <c r="B1207" s="112">
        <v>18335.0</v>
      </c>
    </row>
    <row r="1208">
      <c r="A1208" s="111" t="s">
        <v>1396</v>
      </c>
      <c r="B1208" s="112">
        <v>4809.0</v>
      </c>
    </row>
    <row r="1209">
      <c r="A1209" s="111" t="s">
        <v>809</v>
      </c>
      <c r="B1209" s="112">
        <v>25514.0</v>
      </c>
    </row>
    <row r="1210">
      <c r="A1210" s="111" t="s">
        <v>1566</v>
      </c>
      <c r="B1210" s="112">
        <v>270.0</v>
      </c>
    </row>
    <row r="1211">
      <c r="A1211" s="111" t="s">
        <v>1566</v>
      </c>
      <c r="B1211" s="112">
        <v>10220.0</v>
      </c>
    </row>
    <row r="1212">
      <c r="A1212" s="111" t="s">
        <v>1285</v>
      </c>
      <c r="B1212" s="112">
        <v>31492.0</v>
      </c>
    </row>
    <row r="1213">
      <c r="A1213" s="111" t="s">
        <v>1285</v>
      </c>
      <c r="B1213" s="112">
        <v>74882.0</v>
      </c>
    </row>
    <row r="1214">
      <c r="A1214" s="111" t="s">
        <v>1285</v>
      </c>
      <c r="B1214" s="112">
        <v>2412.0</v>
      </c>
    </row>
    <row r="1215">
      <c r="A1215" s="111" t="s">
        <v>2622</v>
      </c>
      <c r="B1215" s="112">
        <v>100915.0</v>
      </c>
    </row>
    <row r="1216">
      <c r="A1216" s="111" t="s">
        <v>745</v>
      </c>
      <c r="B1216" s="112">
        <v>311.0</v>
      </c>
    </row>
    <row r="1217">
      <c r="A1217" s="111" t="s">
        <v>745</v>
      </c>
      <c r="B1217" s="112">
        <v>6046.0</v>
      </c>
    </row>
    <row r="1218">
      <c r="A1218" s="111" t="s">
        <v>745</v>
      </c>
      <c r="B1218" s="112">
        <v>6.0</v>
      </c>
    </row>
    <row r="1219">
      <c r="A1219" s="111" t="s">
        <v>396</v>
      </c>
      <c r="B1219" s="112">
        <v>2509.0</v>
      </c>
    </row>
    <row r="1220">
      <c r="A1220" s="111" t="s">
        <v>444</v>
      </c>
      <c r="B1220" s="112">
        <v>39674.0</v>
      </c>
    </row>
    <row r="1221">
      <c r="A1221" s="111" t="s">
        <v>1068</v>
      </c>
      <c r="B1221" s="112">
        <v>103665.0</v>
      </c>
    </row>
    <row r="1222">
      <c r="A1222" s="111" t="s">
        <v>1068</v>
      </c>
      <c r="B1222" s="112">
        <v>7132.0</v>
      </c>
    </row>
    <row r="1223">
      <c r="A1223" s="111" t="s">
        <v>1068</v>
      </c>
      <c r="B1223" s="112">
        <v>730.0</v>
      </c>
    </row>
    <row r="1224">
      <c r="A1224" s="111" t="s">
        <v>1068</v>
      </c>
      <c r="B1224" s="112">
        <v>37.0</v>
      </c>
    </row>
    <row r="1225">
      <c r="A1225" s="111" t="s">
        <v>1068</v>
      </c>
      <c r="B1225" s="112">
        <v>44602.0</v>
      </c>
    </row>
    <row r="1226">
      <c r="A1226" s="111" t="s">
        <v>1068</v>
      </c>
      <c r="B1226" s="112">
        <v>3079.0</v>
      </c>
    </row>
    <row r="1227">
      <c r="A1227" s="111" t="s">
        <v>1068</v>
      </c>
      <c r="B1227" s="112">
        <v>698.0</v>
      </c>
    </row>
    <row r="1228">
      <c r="A1228" s="111" t="s">
        <v>1068</v>
      </c>
      <c r="B1228" s="112">
        <v>75034.0</v>
      </c>
    </row>
    <row r="1229">
      <c r="A1229" s="111" t="s">
        <v>1068</v>
      </c>
      <c r="B1229" s="112">
        <v>36.0</v>
      </c>
    </row>
    <row r="1230">
      <c r="A1230" s="111" t="s">
        <v>1068</v>
      </c>
      <c r="B1230" s="112">
        <v>53.0</v>
      </c>
    </row>
    <row r="1231">
      <c r="A1231" s="111" t="s">
        <v>1068</v>
      </c>
      <c r="B1231" s="112">
        <v>439.0</v>
      </c>
    </row>
    <row r="1232">
      <c r="A1232" s="111" t="s">
        <v>1068</v>
      </c>
      <c r="B1232" s="112">
        <v>67989.0</v>
      </c>
    </row>
    <row r="1233">
      <c r="A1233" s="111" t="s">
        <v>1641</v>
      </c>
      <c r="B1233" s="112">
        <v>16631.0</v>
      </c>
    </row>
    <row r="1234">
      <c r="A1234" s="111" t="s">
        <v>1663</v>
      </c>
      <c r="B1234" s="112">
        <v>43738.0</v>
      </c>
    </row>
    <row r="1235">
      <c r="A1235" s="111" t="s">
        <v>1664</v>
      </c>
      <c r="B1235" s="112">
        <v>90064.0</v>
      </c>
    </row>
    <row r="1236">
      <c r="A1236" s="111" t="s">
        <v>1664</v>
      </c>
      <c r="B1236" s="112">
        <v>306769.0</v>
      </c>
    </row>
    <row r="1237">
      <c r="A1237" s="111" t="s">
        <v>1658</v>
      </c>
      <c r="B1237" s="112">
        <v>255260.0</v>
      </c>
    </row>
    <row r="1238">
      <c r="A1238" s="111" t="s">
        <v>1661</v>
      </c>
      <c r="B1238" s="112">
        <v>64063.0</v>
      </c>
    </row>
    <row r="1239">
      <c r="A1239" s="111" t="s">
        <v>1659</v>
      </c>
      <c r="B1239" s="112">
        <v>111257.0</v>
      </c>
    </row>
    <row r="1240">
      <c r="A1240" s="111" t="s">
        <v>1660</v>
      </c>
      <c r="B1240" s="112">
        <v>46088.0</v>
      </c>
    </row>
    <row r="1241">
      <c r="A1241" s="111" t="s">
        <v>1665</v>
      </c>
      <c r="B1241" s="112">
        <v>41635.0</v>
      </c>
    </row>
    <row r="1242">
      <c r="A1242" s="111" t="s">
        <v>1666</v>
      </c>
      <c r="B1242" s="112">
        <v>39055.0</v>
      </c>
    </row>
    <row r="1243">
      <c r="A1243" s="111" t="s">
        <v>1666</v>
      </c>
      <c r="B1243" s="112">
        <v>177.0</v>
      </c>
    </row>
    <row r="1244">
      <c r="A1244" s="111" t="s">
        <v>1666</v>
      </c>
      <c r="B1244" s="112">
        <v>875569.0</v>
      </c>
    </row>
    <row r="1245">
      <c r="A1245" s="111" t="s">
        <v>1666</v>
      </c>
      <c r="B1245" s="112">
        <v>1639893.0</v>
      </c>
    </row>
    <row r="1246">
      <c r="A1246" s="111" t="s">
        <v>608</v>
      </c>
      <c r="B1246" s="112">
        <v>27740.0</v>
      </c>
    </row>
    <row r="1247">
      <c r="A1247" s="111" t="s">
        <v>608</v>
      </c>
      <c r="B1247" s="112">
        <v>2042.0</v>
      </c>
    </row>
    <row r="1248">
      <c r="A1248" s="111" t="s">
        <v>1560</v>
      </c>
      <c r="B1248" s="112">
        <v>9878.0</v>
      </c>
    </row>
    <row r="1249">
      <c r="A1249" s="111" t="s">
        <v>1560</v>
      </c>
      <c r="B1249" s="112">
        <v>270.0</v>
      </c>
    </row>
    <row r="1250">
      <c r="A1250" s="111" t="s">
        <v>1069</v>
      </c>
      <c r="B1250" s="112">
        <v>119.0</v>
      </c>
    </row>
    <row r="1251">
      <c r="A1251" s="111" t="s">
        <v>1069</v>
      </c>
      <c r="B1251" s="112">
        <v>15201.0</v>
      </c>
    </row>
    <row r="1252">
      <c r="A1252" s="111" t="s">
        <v>1069</v>
      </c>
      <c r="B1252" s="112">
        <v>1.0</v>
      </c>
    </row>
    <row r="1253">
      <c r="A1253" s="111" t="s">
        <v>1069</v>
      </c>
      <c r="B1253" s="112">
        <v>119.0</v>
      </c>
    </row>
    <row r="1254">
      <c r="A1254" s="111" t="s">
        <v>1069</v>
      </c>
      <c r="B1254" s="112">
        <v>8621.0</v>
      </c>
    </row>
    <row r="1255">
      <c r="A1255" s="111" t="s">
        <v>1069</v>
      </c>
      <c r="B1255" s="112">
        <v>1443.0</v>
      </c>
    </row>
    <row r="1256">
      <c r="A1256" s="111" t="s">
        <v>1069</v>
      </c>
      <c r="B1256" s="112">
        <v>528.0</v>
      </c>
    </row>
    <row r="1257">
      <c r="A1257" s="111" t="s">
        <v>1069</v>
      </c>
      <c r="B1257" s="112">
        <v>124396.0</v>
      </c>
    </row>
    <row r="1258">
      <c r="A1258" s="111" t="s">
        <v>1069</v>
      </c>
      <c r="B1258" s="112">
        <v>432.0</v>
      </c>
    </row>
    <row r="1259">
      <c r="A1259" s="111" t="s">
        <v>1069</v>
      </c>
      <c r="B1259" s="112">
        <v>1000.0</v>
      </c>
    </row>
    <row r="1260">
      <c r="A1260" s="111" t="s">
        <v>1069</v>
      </c>
      <c r="B1260" s="112">
        <v>14742.0</v>
      </c>
    </row>
    <row r="1261">
      <c r="A1261" s="111" t="s">
        <v>1069</v>
      </c>
      <c r="B1261" s="112">
        <v>587.0</v>
      </c>
    </row>
    <row r="1262">
      <c r="A1262" s="111" t="s">
        <v>1069</v>
      </c>
      <c r="B1262" s="112">
        <v>958.0</v>
      </c>
    </row>
    <row r="1263">
      <c r="A1263" s="111" t="s">
        <v>1069</v>
      </c>
      <c r="B1263" s="112">
        <v>8175.0</v>
      </c>
    </row>
    <row r="1264">
      <c r="A1264" s="111" t="s">
        <v>791</v>
      </c>
      <c r="B1264" s="112">
        <v>218562.0</v>
      </c>
    </row>
    <row r="1265">
      <c r="A1265" s="111" t="s">
        <v>791</v>
      </c>
      <c r="B1265" s="112">
        <v>34604.0</v>
      </c>
    </row>
    <row r="1266">
      <c r="A1266" s="111" t="s">
        <v>932</v>
      </c>
      <c r="B1266" s="112">
        <v>6.0</v>
      </c>
    </row>
    <row r="1267">
      <c r="A1267" s="111" t="s">
        <v>932</v>
      </c>
      <c r="B1267" s="112">
        <v>174.0</v>
      </c>
    </row>
    <row r="1268">
      <c r="A1268" s="111" t="s">
        <v>932</v>
      </c>
      <c r="B1268" s="112">
        <v>31702.0</v>
      </c>
    </row>
    <row r="1269">
      <c r="A1269" s="111" t="s">
        <v>932</v>
      </c>
      <c r="B1269" s="112">
        <v>31702.0</v>
      </c>
    </row>
    <row r="1270">
      <c r="A1270" s="111" t="s">
        <v>933</v>
      </c>
      <c r="B1270" s="112">
        <v>174.0</v>
      </c>
    </row>
    <row r="1271">
      <c r="A1271" s="111" t="s">
        <v>933</v>
      </c>
      <c r="B1271" s="112">
        <v>26241.0</v>
      </c>
    </row>
    <row r="1272">
      <c r="A1272" s="111" t="s">
        <v>933</v>
      </c>
      <c r="B1272" s="112">
        <v>26241.0</v>
      </c>
    </row>
    <row r="1273">
      <c r="A1273" s="111" t="s">
        <v>933</v>
      </c>
      <c r="B1273" s="112">
        <v>6.0</v>
      </c>
    </row>
    <row r="1274">
      <c r="A1274" s="111" t="s">
        <v>934</v>
      </c>
      <c r="B1274" s="112">
        <v>2602.0</v>
      </c>
    </row>
    <row r="1275">
      <c r="A1275" s="111" t="s">
        <v>934</v>
      </c>
      <c r="B1275" s="112">
        <v>174.0</v>
      </c>
    </row>
    <row r="1276">
      <c r="A1276" s="111" t="s">
        <v>934</v>
      </c>
      <c r="B1276" s="112">
        <v>6.0</v>
      </c>
    </row>
    <row r="1277">
      <c r="A1277" s="111" t="s">
        <v>929</v>
      </c>
      <c r="B1277" s="112">
        <v>19811.0</v>
      </c>
    </row>
    <row r="1278">
      <c r="A1278" s="111" t="s">
        <v>929</v>
      </c>
      <c r="B1278" s="112">
        <v>6.0</v>
      </c>
    </row>
    <row r="1279">
      <c r="A1279" s="111" t="s">
        <v>929</v>
      </c>
      <c r="B1279" s="112">
        <v>19811.0</v>
      </c>
    </row>
    <row r="1280">
      <c r="A1280" s="111" t="s">
        <v>929</v>
      </c>
      <c r="B1280" s="112">
        <v>174.0</v>
      </c>
    </row>
    <row r="1281">
      <c r="A1281" s="111" t="s">
        <v>930</v>
      </c>
      <c r="B1281" s="112">
        <v>23414.0</v>
      </c>
    </row>
    <row r="1282">
      <c r="A1282" s="111" t="s">
        <v>930</v>
      </c>
      <c r="B1282" s="112">
        <v>6.0</v>
      </c>
    </row>
    <row r="1283">
      <c r="A1283" s="111" t="s">
        <v>930</v>
      </c>
      <c r="B1283" s="112">
        <v>23414.0</v>
      </c>
    </row>
    <row r="1284">
      <c r="A1284" s="111" t="s">
        <v>930</v>
      </c>
      <c r="B1284" s="112">
        <v>174.0</v>
      </c>
    </row>
    <row r="1285">
      <c r="A1285" s="111" t="s">
        <v>931</v>
      </c>
      <c r="B1285" s="112">
        <v>2592.0</v>
      </c>
    </row>
    <row r="1286">
      <c r="A1286" s="111" t="s">
        <v>931</v>
      </c>
      <c r="B1286" s="112">
        <v>174.0</v>
      </c>
    </row>
    <row r="1287">
      <c r="A1287" s="111" t="s">
        <v>931</v>
      </c>
      <c r="B1287" s="112">
        <v>6.0</v>
      </c>
    </row>
    <row r="1288">
      <c r="A1288" s="111" t="s">
        <v>886</v>
      </c>
      <c r="B1288" s="112">
        <v>445.0</v>
      </c>
    </row>
    <row r="1289">
      <c r="A1289" s="111" t="s">
        <v>886</v>
      </c>
      <c r="B1289" s="112">
        <v>445.0</v>
      </c>
    </row>
    <row r="1290">
      <c r="A1290" s="111" t="s">
        <v>886</v>
      </c>
      <c r="B1290" s="112">
        <v>445.0</v>
      </c>
    </row>
    <row r="1291">
      <c r="A1291" s="111" t="s">
        <v>886</v>
      </c>
      <c r="B1291" s="112">
        <v>445.0</v>
      </c>
    </row>
    <row r="1292">
      <c r="A1292" s="111" t="s">
        <v>886</v>
      </c>
      <c r="B1292" s="112">
        <v>174.0</v>
      </c>
    </row>
    <row r="1293">
      <c r="A1293" s="111" t="s">
        <v>886</v>
      </c>
      <c r="B1293" s="112">
        <v>30638.0</v>
      </c>
    </row>
    <row r="1294">
      <c r="A1294" s="111" t="s">
        <v>886</v>
      </c>
      <c r="B1294" s="112">
        <v>30638.0</v>
      </c>
    </row>
    <row r="1295">
      <c r="A1295" s="111" t="s">
        <v>886</v>
      </c>
      <c r="B1295" s="112">
        <v>30638.0</v>
      </c>
    </row>
    <row r="1296">
      <c r="A1296" s="111" t="s">
        <v>886</v>
      </c>
      <c r="B1296" s="112">
        <v>6.0</v>
      </c>
    </row>
    <row r="1297">
      <c r="A1297" s="111" t="s">
        <v>886</v>
      </c>
      <c r="B1297" s="112">
        <v>30638.0</v>
      </c>
    </row>
    <row r="1298">
      <c r="A1298" s="111" t="s">
        <v>886</v>
      </c>
      <c r="B1298" s="112">
        <v>30638.0</v>
      </c>
    </row>
    <row r="1299">
      <c r="A1299" s="111" t="s">
        <v>877</v>
      </c>
      <c r="B1299" s="112">
        <v>178.0</v>
      </c>
    </row>
    <row r="1300">
      <c r="A1300" s="111" t="s">
        <v>877</v>
      </c>
      <c r="B1300" s="112">
        <v>2558.0</v>
      </c>
    </row>
    <row r="1301">
      <c r="A1301" s="111" t="s">
        <v>877</v>
      </c>
      <c r="B1301" s="112">
        <v>6.0</v>
      </c>
    </row>
    <row r="1302">
      <c r="A1302" s="111" t="s">
        <v>878</v>
      </c>
      <c r="B1302" s="112">
        <v>15604.0</v>
      </c>
    </row>
    <row r="1303">
      <c r="A1303" s="111" t="s">
        <v>878</v>
      </c>
      <c r="B1303" s="112">
        <v>173.0</v>
      </c>
    </row>
    <row r="1304">
      <c r="A1304" s="111" t="s">
        <v>878</v>
      </c>
      <c r="B1304" s="112">
        <v>15604.0</v>
      </c>
    </row>
    <row r="1305">
      <c r="A1305" s="111" t="s">
        <v>878</v>
      </c>
      <c r="B1305" s="112">
        <v>6.0</v>
      </c>
    </row>
    <row r="1306">
      <c r="A1306" s="111" t="s">
        <v>878</v>
      </c>
      <c r="B1306" s="112">
        <v>15604.0</v>
      </c>
    </row>
    <row r="1307">
      <c r="A1307" s="111" t="s">
        <v>925</v>
      </c>
      <c r="B1307" s="112">
        <v>174.0</v>
      </c>
    </row>
    <row r="1308">
      <c r="A1308" s="111" t="s">
        <v>925</v>
      </c>
      <c r="B1308" s="112">
        <v>23040.0</v>
      </c>
    </row>
    <row r="1309">
      <c r="A1309" s="111" t="s">
        <v>925</v>
      </c>
      <c r="B1309" s="112">
        <v>6.0</v>
      </c>
    </row>
    <row r="1310">
      <c r="A1310" s="111" t="s">
        <v>926</v>
      </c>
      <c r="B1310" s="112">
        <v>20914.0</v>
      </c>
    </row>
    <row r="1311">
      <c r="A1311" s="111" t="s">
        <v>926</v>
      </c>
      <c r="B1311" s="112">
        <v>6.0</v>
      </c>
    </row>
    <row r="1312">
      <c r="A1312" s="111" t="s">
        <v>926</v>
      </c>
      <c r="B1312" s="112">
        <v>174.0</v>
      </c>
    </row>
    <row r="1313">
      <c r="A1313" s="111" t="s">
        <v>926</v>
      </c>
      <c r="B1313" s="112">
        <v>20914.0</v>
      </c>
    </row>
    <row r="1314">
      <c r="A1314" s="111" t="s">
        <v>927</v>
      </c>
      <c r="B1314" s="112">
        <v>174.0</v>
      </c>
    </row>
    <row r="1315">
      <c r="A1315" s="111" t="s">
        <v>927</v>
      </c>
      <c r="B1315" s="112">
        <v>6.0</v>
      </c>
    </row>
    <row r="1316">
      <c r="A1316" s="111" t="s">
        <v>927</v>
      </c>
      <c r="B1316" s="112">
        <v>25352.0</v>
      </c>
    </row>
    <row r="1317">
      <c r="A1317" s="111" t="s">
        <v>927</v>
      </c>
      <c r="B1317" s="112">
        <v>25352.0</v>
      </c>
    </row>
    <row r="1318">
      <c r="A1318" s="111" t="s">
        <v>928</v>
      </c>
      <c r="B1318" s="112">
        <v>174.0</v>
      </c>
    </row>
    <row r="1319">
      <c r="A1319" s="111" t="s">
        <v>928</v>
      </c>
      <c r="B1319" s="112">
        <v>2392.0</v>
      </c>
    </row>
    <row r="1320">
      <c r="A1320" s="111" t="s">
        <v>928</v>
      </c>
      <c r="B1320" s="112">
        <v>6.0</v>
      </c>
    </row>
    <row r="1321">
      <c r="A1321" s="111" t="s">
        <v>895</v>
      </c>
      <c r="B1321" s="112">
        <v>71.0</v>
      </c>
    </row>
    <row r="1322">
      <c r="A1322" s="111" t="s">
        <v>895</v>
      </c>
      <c r="B1322" s="112">
        <v>26540.0</v>
      </c>
    </row>
    <row r="1323">
      <c r="A1323" s="111" t="s">
        <v>895</v>
      </c>
      <c r="B1323" s="112">
        <v>26540.0</v>
      </c>
    </row>
    <row r="1324">
      <c r="A1324" s="111" t="s">
        <v>895</v>
      </c>
      <c r="B1324" s="112">
        <v>26540.0</v>
      </c>
    </row>
    <row r="1325">
      <c r="A1325" s="111" t="s">
        <v>895</v>
      </c>
      <c r="B1325" s="112">
        <v>21914.0</v>
      </c>
    </row>
    <row r="1326">
      <c r="A1326" s="111" t="s">
        <v>895</v>
      </c>
      <c r="B1326" s="112">
        <v>25.0</v>
      </c>
    </row>
    <row r="1327">
      <c r="A1327" s="111" t="s">
        <v>895</v>
      </c>
      <c r="B1327" s="112">
        <v>25.0</v>
      </c>
    </row>
    <row r="1328">
      <c r="A1328" s="111" t="s">
        <v>895</v>
      </c>
      <c r="B1328" s="112">
        <v>35792.0</v>
      </c>
    </row>
    <row r="1329">
      <c r="A1329" s="111" t="s">
        <v>895</v>
      </c>
      <c r="B1329" s="112">
        <v>35792.0</v>
      </c>
    </row>
    <row r="1330">
      <c r="A1330" s="111" t="s">
        <v>895</v>
      </c>
      <c r="B1330" s="112">
        <v>35792.0</v>
      </c>
    </row>
    <row r="1331">
      <c r="A1331" s="111" t="s">
        <v>895</v>
      </c>
      <c r="B1331" s="112">
        <v>21914.0</v>
      </c>
    </row>
    <row r="1332">
      <c r="A1332" s="111" t="s">
        <v>895</v>
      </c>
      <c r="B1332" s="112">
        <v>26540.0</v>
      </c>
    </row>
    <row r="1333">
      <c r="A1333" s="111" t="s">
        <v>895</v>
      </c>
      <c r="B1333" s="112">
        <v>21914.0</v>
      </c>
    </row>
    <row r="1334">
      <c r="A1334" s="111" t="s">
        <v>895</v>
      </c>
      <c r="B1334" s="112">
        <v>21914.0</v>
      </c>
    </row>
    <row r="1335">
      <c r="A1335" s="111" t="s">
        <v>895</v>
      </c>
      <c r="B1335" s="112">
        <v>21.0</v>
      </c>
    </row>
    <row r="1336">
      <c r="A1336" s="111" t="s">
        <v>895</v>
      </c>
      <c r="B1336" s="112">
        <v>71.0</v>
      </c>
    </row>
    <row r="1337">
      <c r="A1337" s="111" t="s">
        <v>895</v>
      </c>
      <c r="B1337" s="112">
        <v>16.0</v>
      </c>
    </row>
    <row r="1338">
      <c r="A1338" s="111" t="s">
        <v>895</v>
      </c>
      <c r="B1338" s="112">
        <v>21.0</v>
      </c>
    </row>
    <row r="1339">
      <c r="A1339" s="111" t="s">
        <v>895</v>
      </c>
      <c r="B1339" s="112">
        <v>16.0</v>
      </c>
    </row>
    <row r="1340">
      <c r="A1340" s="111" t="s">
        <v>895</v>
      </c>
      <c r="B1340" s="112">
        <v>174.0</v>
      </c>
    </row>
    <row r="1341">
      <c r="A1341" s="111" t="s">
        <v>895</v>
      </c>
      <c r="B1341" s="112">
        <v>6.0</v>
      </c>
    </row>
    <row r="1342">
      <c r="A1342" s="111" t="s">
        <v>895</v>
      </c>
      <c r="B1342" s="112">
        <v>27867.0</v>
      </c>
    </row>
    <row r="1343">
      <c r="A1343" s="111" t="s">
        <v>896</v>
      </c>
      <c r="B1343" s="112">
        <v>26540.0</v>
      </c>
    </row>
    <row r="1344">
      <c r="A1344" s="111" t="s">
        <v>896</v>
      </c>
      <c r="B1344" s="112">
        <v>21.0</v>
      </c>
    </row>
    <row r="1345">
      <c r="A1345" s="111" t="s">
        <v>896</v>
      </c>
      <c r="B1345" s="112">
        <v>69.0</v>
      </c>
    </row>
    <row r="1346">
      <c r="A1346" s="111" t="s">
        <v>896</v>
      </c>
      <c r="B1346" s="112">
        <v>69.0</v>
      </c>
    </row>
    <row r="1347">
      <c r="A1347" s="111" t="s">
        <v>896</v>
      </c>
      <c r="B1347" s="112">
        <v>24.0</v>
      </c>
    </row>
    <row r="1348">
      <c r="A1348" s="111" t="s">
        <v>896</v>
      </c>
      <c r="B1348" s="112">
        <v>26540.0</v>
      </c>
    </row>
    <row r="1349">
      <c r="A1349" s="111" t="s">
        <v>896</v>
      </c>
      <c r="B1349" s="112">
        <v>16.0</v>
      </c>
    </row>
    <row r="1350">
      <c r="A1350" s="111" t="s">
        <v>896</v>
      </c>
      <c r="B1350" s="112">
        <v>16.0</v>
      </c>
    </row>
    <row r="1351">
      <c r="A1351" s="111" t="s">
        <v>896</v>
      </c>
      <c r="B1351" s="112">
        <v>24.0</v>
      </c>
    </row>
    <row r="1352">
      <c r="A1352" s="111" t="s">
        <v>896</v>
      </c>
      <c r="B1352" s="112">
        <v>21.0</v>
      </c>
    </row>
    <row r="1353">
      <c r="A1353" s="111" t="s">
        <v>896</v>
      </c>
      <c r="B1353" s="112">
        <v>26082.0</v>
      </c>
    </row>
    <row r="1354">
      <c r="A1354" s="111" t="s">
        <v>896</v>
      </c>
      <c r="B1354" s="112">
        <v>174.0</v>
      </c>
    </row>
    <row r="1355">
      <c r="A1355" s="111" t="s">
        <v>896</v>
      </c>
      <c r="B1355" s="112">
        <v>6.0</v>
      </c>
    </row>
    <row r="1356">
      <c r="A1356" s="111" t="s">
        <v>896</v>
      </c>
      <c r="B1356" s="112">
        <v>26082.0</v>
      </c>
    </row>
    <row r="1357">
      <c r="A1357" s="111" t="s">
        <v>897</v>
      </c>
      <c r="B1357" s="112">
        <v>21.0</v>
      </c>
    </row>
    <row r="1358">
      <c r="A1358" s="111" t="s">
        <v>897</v>
      </c>
      <c r="B1358" s="112">
        <v>76.0</v>
      </c>
    </row>
    <row r="1359">
      <c r="A1359" s="111" t="s">
        <v>897</v>
      </c>
      <c r="B1359" s="112">
        <v>26540.0</v>
      </c>
    </row>
    <row r="1360">
      <c r="A1360" s="111" t="s">
        <v>897</v>
      </c>
      <c r="B1360" s="112">
        <v>26540.0</v>
      </c>
    </row>
    <row r="1361">
      <c r="A1361" s="111" t="s">
        <v>897</v>
      </c>
      <c r="B1361" s="112">
        <v>21.0</v>
      </c>
    </row>
    <row r="1362">
      <c r="A1362" s="111" t="s">
        <v>897</v>
      </c>
      <c r="B1362" s="112">
        <v>16.0</v>
      </c>
    </row>
    <row r="1363">
      <c r="A1363" s="111" t="s">
        <v>897</v>
      </c>
      <c r="B1363" s="112">
        <v>1982.0</v>
      </c>
    </row>
    <row r="1364">
      <c r="A1364" s="111" t="s">
        <v>897</v>
      </c>
      <c r="B1364" s="112">
        <v>16.0</v>
      </c>
    </row>
    <row r="1365">
      <c r="A1365" s="111" t="s">
        <v>897</v>
      </c>
      <c r="B1365" s="112">
        <v>1982.0</v>
      </c>
    </row>
    <row r="1366">
      <c r="A1366" s="111" t="s">
        <v>897</v>
      </c>
      <c r="B1366" s="112">
        <v>69.0</v>
      </c>
    </row>
    <row r="1367">
      <c r="A1367" s="111" t="s">
        <v>897</v>
      </c>
      <c r="B1367" s="112">
        <v>69.0</v>
      </c>
    </row>
    <row r="1368">
      <c r="A1368" s="111" t="s">
        <v>897</v>
      </c>
      <c r="B1368" s="112">
        <v>25.0</v>
      </c>
    </row>
    <row r="1369">
      <c r="A1369" s="111" t="s">
        <v>897</v>
      </c>
      <c r="B1369" s="112">
        <v>25.0</v>
      </c>
    </row>
    <row r="1370">
      <c r="A1370" s="111" t="s">
        <v>897</v>
      </c>
      <c r="B1370" s="112">
        <v>76.0</v>
      </c>
    </row>
    <row r="1371">
      <c r="A1371" s="111" t="s">
        <v>897</v>
      </c>
      <c r="B1371" s="112">
        <v>174.0</v>
      </c>
    </row>
    <row r="1372">
      <c r="A1372" s="111" t="s">
        <v>897</v>
      </c>
      <c r="B1372" s="112">
        <v>32761.0</v>
      </c>
    </row>
    <row r="1373">
      <c r="A1373" s="111" t="s">
        <v>897</v>
      </c>
      <c r="B1373" s="112">
        <v>32761.0</v>
      </c>
    </row>
    <row r="1374">
      <c r="A1374" s="111" t="s">
        <v>897</v>
      </c>
      <c r="B1374" s="112">
        <v>32761.0</v>
      </c>
    </row>
    <row r="1375">
      <c r="A1375" s="111" t="s">
        <v>897</v>
      </c>
      <c r="B1375" s="112">
        <v>32761.0</v>
      </c>
    </row>
    <row r="1376">
      <c r="A1376" s="111" t="s">
        <v>897</v>
      </c>
      <c r="B1376" s="112">
        <v>32761.0</v>
      </c>
    </row>
    <row r="1377">
      <c r="A1377" s="111" t="s">
        <v>897</v>
      </c>
      <c r="B1377" s="112">
        <v>32761.0</v>
      </c>
    </row>
    <row r="1378">
      <c r="A1378" s="111" t="s">
        <v>897</v>
      </c>
      <c r="B1378" s="112">
        <v>6.0</v>
      </c>
    </row>
    <row r="1379">
      <c r="A1379" s="111" t="s">
        <v>898</v>
      </c>
      <c r="B1379" s="112">
        <v>178.0</v>
      </c>
    </row>
    <row r="1380">
      <c r="A1380" s="111" t="s">
        <v>898</v>
      </c>
      <c r="B1380" s="112">
        <v>2589.0</v>
      </c>
    </row>
    <row r="1381">
      <c r="A1381" s="111" t="s">
        <v>898</v>
      </c>
      <c r="B1381" s="112">
        <v>6.0</v>
      </c>
    </row>
    <row r="1382">
      <c r="A1382" s="111" t="s">
        <v>905</v>
      </c>
      <c r="B1382" s="112">
        <v>6.0</v>
      </c>
    </row>
    <row r="1383">
      <c r="A1383" s="111" t="s">
        <v>905</v>
      </c>
      <c r="B1383" s="112">
        <v>5138.0</v>
      </c>
    </row>
    <row r="1384">
      <c r="A1384" s="111" t="s">
        <v>905</v>
      </c>
      <c r="B1384" s="112">
        <v>174.0</v>
      </c>
    </row>
    <row r="1385">
      <c r="A1385" s="111" t="s">
        <v>899</v>
      </c>
      <c r="B1385" s="112">
        <v>16.0</v>
      </c>
    </row>
    <row r="1386">
      <c r="A1386" s="111" t="s">
        <v>899</v>
      </c>
      <c r="B1386" s="112">
        <v>16.0</v>
      </c>
    </row>
    <row r="1387">
      <c r="A1387" s="111" t="s">
        <v>899</v>
      </c>
      <c r="B1387" s="112">
        <v>16.0</v>
      </c>
    </row>
    <row r="1388">
      <c r="A1388" s="111" t="s">
        <v>899</v>
      </c>
      <c r="B1388" s="112">
        <v>16.0</v>
      </c>
    </row>
    <row r="1389">
      <c r="A1389" s="111" t="s">
        <v>899</v>
      </c>
      <c r="B1389" s="112">
        <v>16.0</v>
      </c>
    </row>
    <row r="1390">
      <c r="A1390" s="111" t="s">
        <v>899</v>
      </c>
      <c r="B1390" s="112">
        <v>22.0</v>
      </c>
    </row>
    <row r="1391">
      <c r="A1391" s="111" t="s">
        <v>899</v>
      </c>
      <c r="B1391" s="112">
        <v>16.0</v>
      </c>
    </row>
    <row r="1392">
      <c r="A1392" s="111" t="s">
        <v>899</v>
      </c>
      <c r="B1392" s="112">
        <v>16.0</v>
      </c>
    </row>
    <row r="1393">
      <c r="A1393" s="111" t="s">
        <v>899</v>
      </c>
      <c r="B1393" s="112">
        <v>25.0</v>
      </c>
    </row>
    <row r="1394">
      <c r="A1394" s="111" t="s">
        <v>899</v>
      </c>
      <c r="B1394" s="112">
        <v>69.0</v>
      </c>
    </row>
    <row r="1395">
      <c r="A1395" s="111" t="s">
        <v>899</v>
      </c>
      <c r="B1395" s="112">
        <v>25.0</v>
      </c>
    </row>
    <row r="1396">
      <c r="A1396" s="111" t="s">
        <v>899</v>
      </c>
      <c r="B1396" s="112">
        <v>22.0</v>
      </c>
    </row>
    <row r="1397">
      <c r="A1397" s="111" t="s">
        <v>899</v>
      </c>
      <c r="B1397" s="112">
        <v>16.0</v>
      </c>
    </row>
    <row r="1398">
      <c r="A1398" s="111" t="s">
        <v>899</v>
      </c>
      <c r="B1398" s="112">
        <v>69.0</v>
      </c>
    </row>
    <row r="1399">
      <c r="A1399" s="111" t="s">
        <v>899</v>
      </c>
      <c r="B1399" s="112">
        <v>35984.0</v>
      </c>
    </row>
    <row r="1400">
      <c r="A1400" s="111" t="s">
        <v>899</v>
      </c>
      <c r="B1400" s="112">
        <v>35984.0</v>
      </c>
    </row>
    <row r="1401">
      <c r="A1401" s="111" t="s">
        <v>899</v>
      </c>
      <c r="B1401" s="112">
        <v>6.0</v>
      </c>
    </row>
    <row r="1402">
      <c r="A1402" s="111" t="s">
        <v>899</v>
      </c>
      <c r="B1402" s="112">
        <v>35984.0</v>
      </c>
    </row>
    <row r="1403">
      <c r="A1403" s="111" t="s">
        <v>899</v>
      </c>
      <c r="B1403" s="112">
        <v>174.0</v>
      </c>
    </row>
    <row r="1404">
      <c r="A1404" s="111" t="s">
        <v>899</v>
      </c>
      <c r="B1404" s="112">
        <v>35984.0</v>
      </c>
    </row>
    <row r="1405">
      <c r="A1405" s="111" t="s">
        <v>899</v>
      </c>
      <c r="B1405" s="112">
        <v>35984.0</v>
      </c>
    </row>
    <row r="1406">
      <c r="A1406" s="111" t="s">
        <v>900</v>
      </c>
      <c r="B1406" s="112">
        <v>16.0</v>
      </c>
    </row>
    <row r="1407">
      <c r="A1407" s="111" t="s">
        <v>900</v>
      </c>
      <c r="B1407" s="112">
        <v>22.0</v>
      </c>
    </row>
    <row r="1408">
      <c r="A1408" s="111" t="s">
        <v>900</v>
      </c>
      <c r="B1408" s="112">
        <v>16.0</v>
      </c>
    </row>
    <row r="1409">
      <c r="A1409" s="111" t="s">
        <v>900</v>
      </c>
      <c r="B1409" s="112">
        <v>7780.0</v>
      </c>
    </row>
    <row r="1410">
      <c r="A1410" s="111" t="s">
        <v>900</v>
      </c>
      <c r="B1410" s="112">
        <v>16.0</v>
      </c>
    </row>
    <row r="1411">
      <c r="A1411" s="111" t="s">
        <v>900</v>
      </c>
      <c r="B1411" s="112">
        <v>16.0</v>
      </c>
    </row>
    <row r="1412">
      <c r="A1412" s="111" t="s">
        <v>900</v>
      </c>
      <c r="B1412" s="112">
        <v>7780.0</v>
      </c>
    </row>
    <row r="1413">
      <c r="A1413" s="111" t="s">
        <v>900</v>
      </c>
      <c r="B1413" s="112">
        <v>22.0</v>
      </c>
    </row>
    <row r="1414">
      <c r="A1414" s="111" t="s">
        <v>900</v>
      </c>
      <c r="B1414" s="112">
        <v>23.0</v>
      </c>
    </row>
    <row r="1415">
      <c r="A1415" s="111" t="s">
        <v>900</v>
      </c>
      <c r="B1415" s="112">
        <v>16.0</v>
      </c>
    </row>
    <row r="1416">
      <c r="A1416" s="111" t="s">
        <v>900</v>
      </c>
      <c r="B1416" s="112">
        <v>16.0</v>
      </c>
    </row>
    <row r="1417">
      <c r="A1417" s="111" t="s">
        <v>900</v>
      </c>
      <c r="B1417" s="112">
        <v>16.0</v>
      </c>
    </row>
    <row r="1418">
      <c r="A1418" s="111" t="s">
        <v>900</v>
      </c>
      <c r="B1418" s="112">
        <v>16.0</v>
      </c>
    </row>
    <row r="1419">
      <c r="A1419" s="111" t="s">
        <v>900</v>
      </c>
      <c r="B1419" s="112">
        <v>16.0</v>
      </c>
    </row>
    <row r="1420">
      <c r="A1420" s="111" t="s">
        <v>900</v>
      </c>
      <c r="B1420" s="112">
        <v>16.0</v>
      </c>
    </row>
    <row r="1421">
      <c r="A1421" s="111" t="s">
        <v>900</v>
      </c>
      <c r="B1421" s="112">
        <v>23.0</v>
      </c>
    </row>
    <row r="1422">
      <c r="A1422" s="111" t="s">
        <v>900</v>
      </c>
      <c r="B1422" s="112">
        <v>7780.0</v>
      </c>
    </row>
    <row r="1423">
      <c r="A1423" s="111" t="s">
        <v>900</v>
      </c>
      <c r="B1423" s="112">
        <v>37094.0</v>
      </c>
    </row>
    <row r="1424">
      <c r="A1424" s="111" t="s">
        <v>900</v>
      </c>
      <c r="B1424" s="112">
        <v>174.0</v>
      </c>
    </row>
    <row r="1425">
      <c r="A1425" s="111" t="s">
        <v>900</v>
      </c>
      <c r="B1425" s="112">
        <v>37094.0</v>
      </c>
    </row>
    <row r="1426">
      <c r="A1426" s="111" t="s">
        <v>900</v>
      </c>
      <c r="B1426" s="112">
        <v>6.0</v>
      </c>
    </row>
    <row r="1427">
      <c r="A1427" s="111" t="s">
        <v>900</v>
      </c>
      <c r="B1427" s="112">
        <v>37094.0</v>
      </c>
    </row>
    <row r="1428">
      <c r="A1428" s="111" t="s">
        <v>901</v>
      </c>
      <c r="B1428" s="112">
        <v>16.0</v>
      </c>
    </row>
    <row r="1429">
      <c r="A1429" s="111" t="s">
        <v>901</v>
      </c>
      <c r="B1429" s="112">
        <v>16.0</v>
      </c>
    </row>
    <row r="1430">
      <c r="A1430" s="111" t="s">
        <v>901</v>
      </c>
      <c r="B1430" s="112">
        <v>16.0</v>
      </c>
    </row>
    <row r="1431">
      <c r="A1431" s="111" t="s">
        <v>901</v>
      </c>
      <c r="B1431" s="112">
        <v>16.0</v>
      </c>
    </row>
    <row r="1432">
      <c r="A1432" s="111" t="s">
        <v>901</v>
      </c>
      <c r="B1432" s="112">
        <v>26.0</v>
      </c>
    </row>
    <row r="1433">
      <c r="A1433" s="111" t="s">
        <v>901</v>
      </c>
      <c r="B1433" s="112">
        <v>22.0</v>
      </c>
    </row>
    <row r="1434">
      <c r="A1434" s="111" t="s">
        <v>901</v>
      </c>
      <c r="B1434" s="112">
        <v>22.0</v>
      </c>
    </row>
    <row r="1435">
      <c r="A1435" s="111" t="s">
        <v>901</v>
      </c>
      <c r="B1435" s="112">
        <v>3028.0</v>
      </c>
    </row>
    <row r="1436">
      <c r="A1436" s="111" t="s">
        <v>901</v>
      </c>
      <c r="B1436" s="112">
        <v>26.0</v>
      </c>
    </row>
    <row r="1437">
      <c r="A1437" s="111" t="s">
        <v>901</v>
      </c>
      <c r="B1437" s="112">
        <v>293.0</v>
      </c>
    </row>
    <row r="1438">
      <c r="A1438" s="111" t="s">
        <v>901</v>
      </c>
      <c r="B1438" s="112">
        <v>3028.0</v>
      </c>
    </row>
    <row r="1439">
      <c r="A1439" s="111" t="s">
        <v>901</v>
      </c>
      <c r="B1439" s="112">
        <v>293.0</v>
      </c>
    </row>
    <row r="1440">
      <c r="A1440" s="111" t="s">
        <v>901</v>
      </c>
      <c r="B1440" s="112">
        <v>3028.0</v>
      </c>
    </row>
    <row r="1441">
      <c r="A1441" s="111" t="s">
        <v>901</v>
      </c>
      <c r="B1441" s="112">
        <v>3028.0</v>
      </c>
    </row>
    <row r="1442">
      <c r="A1442" s="111" t="s">
        <v>901</v>
      </c>
      <c r="B1442" s="112">
        <v>38283.0</v>
      </c>
    </row>
    <row r="1443">
      <c r="A1443" s="111" t="s">
        <v>901</v>
      </c>
      <c r="B1443" s="112">
        <v>38283.0</v>
      </c>
    </row>
    <row r="1444">
      <c r="A1444" s="111" t="s">
        <v>901</v>
      </c>
      <c r="B1444" s="112">
        <v>38283.0</v>
      </c>
    </row>
    <row r="1445">
      <c r="A1445" s="111" t="s">
        <v>901</v>
      </c>
      <c r="B1445" s="112">
        <v>38283.0</v>
      </c>
    </row>
    <row r="1446">
      <c r="A1446" s="111" t="s">
        <v>901</v>
      </c>
      <c r="B1446" s="112">
        <v>174.0</v>
      </c>
    </row>
    <row r="1447">
      <c r="A1447" s="111" t="s">
        <v>901</v>
      </c>
      <c r="B1447" s="112">
        <v>38283.0</v>
      </c>
    </row>
    <row r="1448">
      <c r="A1448" s="111" t="s">
        <v>901</v>
      </c>
      <c r="B1448" s="112">
        <v>6.0</v>
      </c>
    </row>
    <row r="1449">
      <c r="A1449" s="111" t="s">
        <v>902</v>
      </c>
      <c r="B1449" s="112">
        <v>178.0</v>
      </c>
    </row>
    <row r="1450">
      <c r="A1450" s="111" t="s">
        <v>902</v>
      </c>
      <c r="B1450" s="112">
        <v>2543.0</v>
      </c>
    </row>
    <row r="1451">
      <c r="A1451" s="111" t="s">
        <v>902</v>
      </c>
      <c r="B1451" s="112">
        <v>6.0</v>
      </c>
    </row>
    <row r="1452">
      <c r="A1452" s="111" t="s">
        <v>906</v>
      </c>
      <c r="B1452" s="112">
        <v>6.0</v>
      </c>
    </row>
    <row r="1453">
      <c r="A1453" s="111" t="s">
        <v>906</v>
      </c>
      <c r="B1453" s="112">
        <v>5008.0</v>
      </c>
    </row>
    <row r="1454">
      <c r="A1454" s="111" t="s">
        <v>906</v>
      </c>
      <c r="B1454" s="112">
        <v>174.0</v>
      </c>
    </row>
    <row r="1455">
      <c r="A1455" s="111" t="s">
        <v>2630</v>
      </c>
      <c r="B1455" s="112">
        <v>2574.0</v>
      </c>
    </row>
    <row r="1456">
      <c r="A1456" s="111" t="s">
        <v>2630</v>
      </c>
      <c r="B1456" s="112">
        <v>6.0</v>
      </c>
    </row>
    <row r="1457">
      <c r="A1457" s="111" t="s">
        <v>2630</v>
      </c>
      <c r="B1457" s="112">
        <v>178.0</v>
      </c>
    </row>
    <row r="1458">
      <c r="A1458" s="111" t="s">
        <v>2631</v>
      </c>
      <c r="B1458" s="112">
        <v>13086.0</v>
      </c>
    </row>
    <row r="1459">
      <c r="A1459" s="111" t="s">
        <v>2631</v>
      </c>
      <c r="B1459" s="112">
        <v>173.0</v>
      </c>
    </row>
    <row r="1460">
      <c r="A1460" s="111" t="s">
        <v>2631</v>
      </c>
      <c r="B1460" s="112">
        <v>13086.0</v>
      </c>
    </row>
    <row r="1461">
      <c r="A1461" s="111" t="s">
        <v>2631</v>
      </c>
      <c r="B1461" s="112">
        <v>6.0</v>
      </c>
    </row>
    <row r="1462">
      <c r="A1462" s="111" t="s">
        <v>2632</v>
      </c>
      <c r="B1462" s="112">
        <v>173.0</v>
      </c>
    </row>
    <row r="1463">
      <c r="A1463" s="111" t="s">
        <v>2632</v>
      </c>
      <c r="B1463" s="112">
        <v>6.0</v>
      </c>
    </row>
    <row r="1464">
      <c r="A1464" s="111" t="s">
        <v>2632</v>
      </c>
      <c r="B1464" s="112">
        <v>12598.0</v>
      </c>
    </row>
    <row r="1465">
      <c r="A1465" s="111" t="s">
        <v>2633</v>
      </c>
      <c r="B1465" s="112">
        <v>6.0</v>
      </c>
    </row>
    <row r="1466">
      <c r="A1466" s="111" t="s">
        <v>2633</v>
      </c>
      <c r="B1466" s="112">
        <v>173.0</v>
      </c>
    </row>
    <row r="1467">
      <c r="A1467" s="111" t="s">
        <v>2633</v>
      </c>
      <c r="B1467" s="112">
        <v>12013.0</v>
      </c>
    </row>
    <row r="1468">
      <c r="A1468" s="111" t="s">
        <v>2633</v>
      </c>
      <c r="B1468" s="112">
        <v>12013.0</v>
      </c>
    </row>
    <row r="1469">
      <c r="A1469" s="111" t="s">
        <v>887</v>
      </c>
      <c r="B1469" s="112">
        <v>24666.0</v>
      </c>
    </row>
    <row r="1470">
      <c r="A1470" s="111" t="s">
        <v>887</v>
      </c>
      <c r="B1470" s="112">
        <v>24666.0</v>
      </c>
    </row>
    <row r="1471">
      <c r="A1471" s="111" t="s">
        <v>887</v>
      </c>
      <c r="B1471" s="112">
        <v>174.0</v>
      </c>
    </row>
    <row r="1472">
      <c r="A1472" s="111" t="s">
        <v>887</v>
      </c>
      <c r="B1472" s="112">
        <v>24666.0</v>
      </c>
    </row>
    <row r="1473">
      <c r="A1473" s="111" t="s">
        <v>887</v>
      </c>
      <c r="B1473" s="112">
        <v>6.0</v>
      </c>
    </row>
    <row r="1474">
      <c r="A1474" s="111" t="s">
        <v>888</v>
      </c>
      <c r="B1474" s="112">
        <v>2921.0</v>
      </c>
    </row>
    <row r="1475">
      <c r="A1475" s="111" t="s">
        <v>888</v>
      </c>
      <c r="B1475" s="112">
        <v>2921.0</v>
      </c>
    </row>
    <row r="1476">
      <c r="A1476" s="111" t="s">
        <v>888</v>
      </c>
      <c r="B1476" s="112">
        <v>16.0</v>
      </c>
    </row>
    <row r="1477">
      <c r="A1477" s="111" t="s">
        <v>888</v>
      </c>
      <c r="B1477" s="112">
        <v>16.0</v>
      </c>
    </row>
    <row r="1478">
      <c r="A1478" s="111" t="s">
        <v>888</v>
      </c>
      <c r="B1478" s="112">
        <v>15764.0</v>
      </c>
    </row>
    <row r="1479">
      <c r="A1479" s="111" t="s">
        <v>888</v>
      </c>
      <c r="B1479" s="112">
        <v>6.0</v>
      </c>
    </row>
    <row r="1480">
      <c r="A1480" s="111" t="s">
        <v>888</v>
      </c>
      <c r="B1480" s="112">
        <v>174.0</v>
      </c>
    </row>
    <row r="1481">
      <c r="A1481" s="111" t="s">
        <v>889</v>
      </c>
      <c r="B1481" s="112">
        <v>2920.0</v>
      </c>
    </row>
    <row r="1482">
      <c r="A1482" s="111" t="s">
        <v>889</v>
      </c>
      <c r="B1482" s="112">
        <v>2920.0</v>
      </c>
    </row>
    <row r="1483">
      <c r="A1483" s="111" t="s">
        <v>889</v>
      </c>
      <c r="B1483" s="112">
        <v>174.0</v>
      </c>
    </row>
    <row r="1484">
      <c r="A1484" s="111" t="s">
        <v>889</v>
      </c>
      <c r="B1484" s="112">
        <v>6.0</v>
      </c>
    </row>
    <row r="1485">
      <c r="A1485" s="111" t="s">
        <v>889</v>
      </c>
      <c r="B1485" s="112">
        <v>18403.0</v>
      </c>
    </row>
    <row r="1486">
      <c r="A1486" s="111" t="s">
        <v>889</v>
      </c>
      <c r="B1486" s="112">
        <v>18403.0</v>
      </c>
    </row>
    <row r="1487">
      <c r="A1487" s="111" t="s">
        <v>890</v>
      </c>
      <c r="B1487" s="112">
        <v>178.0</v>
      </c>
    </row>
    <row r="1488">
      <c r="A1488" s="111" t="s">
        <v>890</v>
      </c>
      <c r="B1488" s="112">
        <v>2639.0</v>
      </c>
    </row>
    <row r="1489">
      <c r="A1489" s="111" t="s">
        <v>890</v>
      </c>
      <c r="B1489" s="112">
        <v>6.0</v>
      </c>
    </row>
    <row r="1490">
      <c r="A1490" s="111" t="s">
        <v>917</v>
      </c>
      <c r="B1490" s="112">
        <v>12281.0</v>
      </c>
    </row>
    <row r="1491">
      <c r="A1491" s="111" t="s">
        <v>917</v>
      </c>
      <c r="B1491" s="112">
        <v>12281.0</v>
      </c>
    </row>
    <row r="1492">
      <c r="A1492" s="111" t="s">
        <v>917</v>
      </c>
      <c r="B1492" s="112">
        <v>173.0</v>
      </c>
    </row>
    <row r="1493">
      <c r="A1493" s="111" t="s">
        <v>917</v>
      </c>
      <c r="B1493" s="112">
        <v>12281.0</v>
      </c>
    </row>
    <row r="1494">
      <c r="A1494" s="111" t="s">
        <v>917</v>
      </c>
      <c r="B1494" s="112">
        <v>6.0</v>
      </c>
    </row>
    <row r="1495">
      <c r="A1495" s="111" t="s">
        <v>918</v>
      </c>
      <c r="B1495" s="112">
        <v>12220.0</v>
      </c>
    </row>
    <row r="1496">
      <c r="A1496" s="111" t="s">
        <v>918</v>
      </c>
      <c r="B1496" s="112">
        <v>6.0</v>
      </c>
    </row>
    <row r="1497">
      <c r="A1497" s="111" t="s">
        <v>918</v>
      </c>
      <c r="B1497" s="112">
        <v>173.0</v>
      </c>
    </row>
    <row r="1498">
      <c r="A1498" s="111" t="s">
        <v>918</v>
      </c>
      <c r="B1498" s="112">
        <v>12220.0</v>
      </c>
    </row>
    <row r="1499">
      <c r="A1499" s="111" t="s">
        <v>918</v>
      </c>
      <c r="B1499" s="112">
        <v>12220.0</v>
      </c>
    </row>
    <row r="1500">
      <c r="A1500" s="111" t="s">
        <v>919</v>
      </c>
      <c r="B1500" s="112">
        <v>12684.0</v>
      </c>
    </row>
    <row r="1501">
      <c r="A1501" s="111" t="s">
        <v>919</v>
      </c>
      <c r="B1501" s="112">
        <v>12684.0</v>
      </c>
    </row>
    <row r="1502">
      <c r="A1502" s="111" t="s">
        <v>919</v>
      </c>
      <c r="B1502" s="112">
        <v>173.0</v>
      </c>
    </row>
    <row r="1503">
      <c r="A1503" s="111" t="s">
        <v>919</v>
      </c>
      <c r="B1503" s="112">
        <v>12684.0</v>
      </c>
    </row>
    <row r="1504">
      <c r="A1504" s="111" t="s">
        <v>919</v>
      </c>
      <c r="B1504" s="112">
        <v>6.0</v>
      </c>
    </row>
    <row r="1505">
      <c r="A1505" s="111" t="s">
        <v>1305</v>
      </c>
      <c r="B1505" s="112">
        <v>27085.0</v>
      </c>
    </row>
    <row r="1506">
      <c r="A1506" s="111" t="s">
        <v>1305</v>
      </c>
      <c r="B1506" s="112">
        <v>1331.0</v>
      </c>
    </row>
    <row r="1507">
      <c r="A1507" s="111" t="s">
        <v>1306</v>
      </c>
      <c r="B1507" s="112">
        <v>27931.0</v>
      </c>
    </row>
    <row r="1508">
      <c r="A1508" s="111" t="s">
        <v>1306</v>
      </c>
      <c r="B1508" s="112">
        <v>6204.0</v>
      </c>
    </row>
    <row r="1509">
      <c r="A1509" s="111" t="s">
        <v>1307</v>
      </c>
      <c r="B1509" s="112">
        <v>27585.0</v>
      </c>
    </row>
    <row r="1510">
      <c r="A1510" s="111" t="s">
        <v>1307</v>
      </c>
      <c r="B1510" s="112">
        <v>10838.0</v>
      </c>
    </row>
    <row r="1511">
      <c r="A1511" s="111" t="s">
        <v>1308</v>
      </c>
      <c r="B1511" s="112">
        <v>28370.0</v>
      </c>
    </row>
    <row r="1512">
      <c r="A1512" s="111" t="s">
        <v>1308</v>
      </c>
      <c r="B1512" s="112">
        <v>17287.0</v>
      </c>
    </row>
    <row r="1513">
      <c r="A1513" s="111" t="s">
        <v>1309</v>
      </c>
      <c r="B1513" s="112">
        <v>27365.0</v>
      </c>
    </row>
    <row r="1514">
      <c r="A1514" s="111" t="s">
        <v>1309</v>
      </c>
      <c r="B1514" s="112">
        <v>9110.0</v>
      </c>
    </row>
    <row r="1515">
      <c r="A1515" s="111" t="s">
        <v>1310</v>
      </c>
      <c r="B1515" s="112">
        <v>14435.0</v>
      </c>
    </row>
    <row r="1516">
      <c r="A1516" s="111" t="s">
        <v>1310</v>
      </c>
      <c r="B1516" s="112">
        <v>27857.0</v>
      </c>
    </row>
    <row r="1517">
      <c r="A1517" s="111" t="s">
        <v>1311</v>
      </c>
      <c r="B1517" s="112">
        <v>27583.0</v>
      </c>
    </row>
    <row r="1518">
      <c r="A1518" s="111" t="s">
        <v>1311</v>
      </c>
      <c r="B1518" s="112">
        <v>2461.0</v>
      </c>
    </row>
    <row r="1519">
      <c r="A1519" s="111" t="s">
        <v>1312</v>
      </c>
      <c r="B1519" s="112">
        <v>26274.0</v>
      </c>
    </row>
    <row r="1520">
      <c r="A1520" s="111" t="s">
        <v>1312</v>
      </c>
      <c r="B1520" s="112">
        <v>739.0</v>
      </c>
    </row>
    <row r="1521">
      <c r="A1521" s="111" t="s">
        <v>1313</v>
      </c>
      <c r="B1521" s="112">
        <v>89.0</v>
      </c>
    </row>
    <row r="1522">
      <c r="A1522" s="111" t="s">
        <v>1313</v>
      </c>
      <c r="B1522" s="112">
        <v>26946.0</v>
      </c>
    </row>
    <row r="1523">
      <c r="A1523" s="111" t="s">
        <v>1314</v>
      </c>
      <c r="B1523" s="112">
        <v>26739.0</v>
      </c>
    </row>
    <row r="1524">
      <c r="A1524" s="111" t="s">
        <v>1314</v>
      </c>
      <c r="B1524" s="112">
        <v>100.0</v>
      </c>
    </row>
    <row r="1525">
      <c r="A1525" s="111" t="s">
        <v>1315</v>
      </c>
      <c r="B1525" s="112">
        <v>56.0</v>
      </c>
    </row>
    <row r="1526">
      <c r="A1526" s="111" t="s">
        <v>1315</v>
      </c>
      <c r="B1526" s="112">
        <v>26008.0</v>
      </c>
    </row>
    <row r="1527">
      <c r="A1527" s="111" t="s">
        <v>1316</v>
      </c>
      <c r="B1527" s="112">
        <v>283.0</v>
      </c>
    </row>
    <row r="1528">
      <c r="A1528" s="111" t="s">
        <v>1316</v>
      </c>
      <c r="B1528" s="112">
        <v>26723.0</v>
      </c>
    </row>
    <row r="1529">
      <c r="A1529" s="111" t="s">
        <v>1317</v>
      </c>
      <c r="B1529" s="112">
        <v>376.0</v>
      </c>
    </row>
    <row r="1530">
      <c r="A1530" s="111" t="s">
        <v>1317</v>
      </c>
      <c r="B1530" s="112">
        <v>25824.0</v>
      </c>
    </row>
    <row r="1531">
      <c r="A1531" s="111" t="s">
        <v>1318</v>
      </c>
      <c r="B1531" s="112">
        <v>24486.0</v>
      </c>
    </row>
    <row r="1532">
      <c r="A1532" s="111" t="s">
        <v>1318</v>
      </c>
      <c r="B1532" s="112">
        <v>67.0</v>
      </c>
    </row>
    <row r="1533">
      <c r="A1533" s="111" t="s">
        <v>1319</v>
      </c>
      <c r="B1533" s="112">
        <v>92.0</v>
      </c>
    </row>
    <row r="1534">
      <c r="A1534" s="111" t="s">
        <v>1319</v>
      </c>
      <c r="B1534" s="112">
        <v>26036.0</v>
      </c>
    </row>
    <row r="1535">
      <c r="A1535" s="111" t="s">
        <v>1320</v>
      </c>
      <c r="B1535" s="112">
        <v>25569.0</v>
      </c>
    </row>
    <row r="1536">
      <c r="A1536" s="111" t="s">
        <v>1320</v>
      </c>
      <c r="B1536" s="112">
        <v>83.0</v>
      </c>
    </row>
    <row r="1537">
      <c r="A1537" s="111" t="s">
        <v>1321</v>
      </c>
      <c r="B1537" s="112">
        <v>25682.0</v>
      </c>
    </row>
    <row r="1538">
      <c r="A1538" s="111" t="s">
        <v>1321</v>
      </c>
      <c r="B1538" s="112">
        <v>55.0</v>
      </c>
    </row>
    <row r="1539">
      <c r="A1539" s="111" t="s">
        <v>1322</v>
      </c>
      <c r="B1539" s="112">
        <v>25837.0</v>
      </c>
    </row>
    <row r="1540">
      <c r="A1540" s="111" t="s">
        <v>1322</v>
      </c>
      <c r="B1540" s="112">
        <v>58.0</v>
      </c>
    </row>
    <row r="1541">
      <c r="A1541" s="111" t="s">
        <v>1323</v>
      </c>
      <c r="B1541" s="112">
        <v>26603.0</v>
      </c>
    </row>
    <row r="1542">
      <c r="A1542" s="111" t="s">
        <v>1323</v>
      </c>
      <c r="B1542" s="112">
        <v>62.0</v>
      </c>
    </row>
    <row r="1543">
      <c r="A1543" s="111" t="s">
        <v>832</v>
      </c>
      <c r="B1543" s="112">
        <v>17600.0</v>
      </c>
    </row>
    <row r="1544">
      <c r="A1544" s="111" t="s">
        <v>751</v>
      </c>
      <c r="B1544" s="112">
        <v>15972.0</v>
      </c>
    </row>
    <row r="1545">
      <c r="A1545" s="111" t="s">
        <v>238</v>
      </c>
      <c r="B1545" s="112">
        <v>23930.0</v>
      </c>
    </row>
    <row r="1546">
      <c r="A1546" s="111" t="s">
        <v>1357</v>
      </c>
      <c r="B1546" s="112">
        <v>32370.0</v>
      </c>
    </row>
    <row r="1547">
      <c r="A1547" s="111" t="s">
        <v>1493</v>
      </c>
      <c r="B1547" s="112">
        <v>14594.0</v>
      </c>
    </row>
    <row r="1548">
      <c r="A1548" s="111" t="s">
        <v>1494</v>
      </c>
      <c r="B1548" s="112">
        <v>13995.0</v>
      </c>
    </row>
    <row r="1549">
      <c r="A1549" s="111" t="s">
        <v>1364</v>
      </c>
      <c r="B1549" s="112">
        <v>237560.0</v>
      </c>
    </row>
    <row r="1550">
      <c r="A1550" s="111" t="s">
        <v>1364</v>
      </c>
      <c r="B1550" s="112">
        <v>3239714.0</v>
      </c>
    </row>
    <row r="1551">
      <c r="A1551" s="111" t="s">
        <v>1365</v>
      </c>
      <c r="B1551" s="112">
        <v>84995.0</v>
      </c>
    </row>
    <row r="1552">
      <c r="A1552" s="111" t="s">
        <v>1366</v>
      </c>
      <c r="B1552" s="112">
        <v>1366571.0</v>
      </c>
    </row>
    <row r="1553">
      <c r="A1553" s="111" t="s">
        <v>1366</v>
      </c>
      <c r="B1553" s="112">
        <v>3924179.0</v>
      </c>
    </row>
    <row r="1554">
      <c r="A1554" s="111" t="s">
        <v>1367</v>
      </c>
      <c r="B1554" s="112">
        <v>350100.0</v>
      </c>
    </row>
    <row r="1555">
      <c r="A1555" s="111" t="s">
        <v>1368</v>
      </c>
      <c r="B1555" s="112">
        <v>81416.0</v>
      </c>
    </row>
    <row r="1556">
      <c r="A1556" s="111" t="s">
        <v>609</v>
      </c>
      <c r="B1556" s="112">
        <v>5148.0</v>
      </c>
    </row>
    <row r="1557">
      <c r="A1557" s="111" t="s">
        <v>610</v>
      </c>
      <c r="B1557" s="112">
        <v>5136.0</v>
      </c>
    </row>
    <row r="1558">
      <c r="A1558" s="111" t="s">
        <v>611</v>
      </c>
      <c r="B1558" s="112">
        <v>5133.0</v>
      </c>
    </row>
    <row r="1559">
      <c r="A1559" s="111" t="s">
        <v>344</v>
      </c>
      <c r="B1559" s="112">
        <v>1072906.0</v>
      </c>
    </row>
    <row r="1560">
      <c r="A1560" s="111" t="s">
        <v>345</v>
      </c>
      <c r="B1560" s="112">
        <v>407269.0</v>
      </c>
    </row>
    <row r="1561">
      <c r="A1561" s="111" t="s">
        <v>346</v>
      </c>
      <c r="B1561" s="112">
        <v>1213078.0</v>
      </c>
    </row>
    <row r="1562">
      <c r="A1562" s="111" t="s">
        <v>346</v>
      </c>
      <c r="B1562" s="112">
        <v>35866.0</v>
      </c>
    </row>
    <row r="1563">
      <c r="A1563" s="111" t="s">
        <v>1349</v>
      </c>
      <c r="B1563" s="112">
        <v>369454.0</v>
      </c>
    </row>
    <row r="1564">
      <c r="A1564" s="111" t="s">
        <v>1350</v>
      </c>
      <c r="B1564" s="112">
        <v>117129.0</v>
      </c>
    </row>
    <row r="1565">
      <c r="A1565" s="111" t="s">
        <v>1351</v>
      </c>
      <c r="B1565" s="112">
        <v>128492.0</v>
      </c>
    </row>
    <row r="1566">
      <c r="A1566" s="111" t="s">
        <v>1352</v>
      </c>
      <c r="B1566" s="112">
        <v>1527847.0</v>
      </c>
    </row>
    <row r="1567">
      <c r="A1567" s="111" t="s">
        <v>1353</v>
      </c>
      <c r="B1567" s="112">
        <v>470978.0</v>
      </c>
    </row>
    <row r="1568">
      <c r="A1568" s="111" t="s">
        <v>1354</v>
      </c>
      <c r="B1568" s="112">
        <v>447641.0</v>
      </c>
    </row>
    <row r="1569">
      <c r="A1569" s="111" t="s">
        <v>347</v>
      </c>
      <c r="B1569" s="112">
        <v>511443.0</v>
      </c>
    </row>
    <row r="1570">
      <c r="A1570" s="111" t="s">
        <v>998</v>
      </c>
      <c r="B1570" s="112">
        <v>128646.0</v>
      </c>
    </row>
    <row r="1571">
      <c r="A1571" s="111" t="s">
        <v>998</v>
      </c>
      <c r="B1571" s="112">
        <v>493.0</v>
      </c>
    </row>
    <row r="1572">
      <c r="A1572" s="111" t="s">
        <v>998</v>
      </c>
      <c r="B1572" s="112">
        <v>772.0</v>
      </c>
    </row>
    <row r="1573">
      <c r="A1573" s="111" t="s">
        <v>998</v>
      </c>
      <c r="B1573" s="112">
        <v>356.0</v>
      </c>
    </row>
    <row r="1574">
      <c r="A1574" s="111" t="s">
        <v>998</v>
      </c>
      <c r="B1574" s="112">
        <v>970.0</v>
      </c>
    </row>
    <row r="1575">
      <c r="A1575" s="111" t="s">
        <v>998</v>
      </c>
      <c r="B1575" s="112">
        <v>3601.0</v>
      </c>
    </row>
    <row r="1576">
      <c r="A1576" s="111" t="s">
        <v>999</v>
      </c>
      <c r="B1576" s="112">
        <v>112.0</v>
      </c>
    </row>
    <row r="1577">
      <c r="A1577" s="111" t="s">
        <v>999</v>
      </c>
      <c r="B1577" s="112">
        <v>2553.0</v>
      </c>
    </row>
    <row r="1578">
      <c r="A1578" s="111" t="s">
        <v>999</v>
      </c>
      <c r="B1578" s="112">
        <v>423433.0</v>
      </c>
    </row>
    <row r="1579">
      <c r="A1579" s="111" t="s">
        <v>999</v>
      </c>
      <c r="B1579" s="112">
        <v>916667.0</v>
      </c>
    </row>
    <row r="1580">
      <c r="A1580" s="111" t="s">
        <v>999</v>
      </c>
      <c r="B1580" s="112">
        <v>119782.0</v>
      </c>
    </row>
    <row r="1581">
      <c r="A1581" s="111" t="s">
        <v>999</v>
      </c>
      <c r="B1581" s="112">
        <v>1584.0</v>
      </c>
    </row>
    <row r="1582">
      <c r="A1582" s="111" t="s">
        <v>999</v>
      </c>
      <c r="B1582" s="112">
        <v>9010.0</v>
      </c>
    </row>
    <row r="1583">
      <c r="A1583" s="111" t="s">
        <v>999</v>
      </c>
      <c r="B1583" s="112">
        <v>581.0</v>
      </c>
    </row>
    <row r="1584">
      <c r="A1584" s="111" t="s">
        <v>999</v>
      </c>
      <c r="B1584" s="112">
        <v>1447.0</v>
      </c>
    </row>
    <row r="1585">
      <c r="A1585" s="111" t="s">
        <v>999</v>
      </c>
      <c r="B1585" s="112">
        <v>156960.0</v>
      </c>
    </row>
    <row r="1586">
      <c r="A1586" s="111" t="s">
        <v>999</v>
      </c>
      <c r="B1586" s="112">
        <v>0.0</v>
      </c>
    </row>
    <row r="1587">
      <c r="A1587" s="111" t="s">
        <v>999</v>
      </c>
      <c r="B1587" s="112">
        <v>501.0</v>
      </c>
    </row>
    <row r="1588">
      <c r="A1588" s="111" t="s">
        <v>1001</v>
      </c>
      <c r="B1588" s="112">
        <v>493.0</v>
      </c>
    </row>
    <row r="1589">
      <c r="A1589" s="111" t="s">
        <v>1001</v>
      </c>
      <c r="B1589" s="112">
        <v>5240.0</v>
      </c>
    </row>
    <row r="1590">
      <c r="A1590" s="111" t="s">
        <v>1001</v>
      </c>
      <c r="B1590" s="112">
        <v>2454.0</v>
      </c>
    </row>
    <row r="1591">
      <c r="A1591" s="111" t="s">
        <v>1001</v>
      </c>
      <c r="B1591" s="112">
        <v>119778.0</v>
      </c>
    </row>
    <row r="1592">
      <c r="A1592" s="111" t="s">
        <v>1001</v>
      </c>
      <c r="B1592" s="112">
        <v>916703.0</v>
      </c>
    </row>
    <row r="1593">
      <c r="A1593" s="111" t="s">
        <v>1001</v>
      </c>
      <c r="B1593" s="112">
        <v>2400.0</v>
      </c>
    </row>
    <row r="1594">
      <c r="A1594" s="111" t="s">
        <v>1001</v>
      </c>
      <c r="B1594" s="112">
        <v>3320.0</v>
      </c>
    </row>
    <row r="1595">
      <c r="A1595" s="111" t="s">
        <v>1001</v>
      </c>
      <c r="B1595" s="112">
        <v>156901.0</v>
      </c>
    </row>
    <row r="1596">
      <c r="A1596" s="111" t="s">
        <v>1001</v>
      </c>
      <c r="B1596" s="112">
        <v>0.0</v>
      </c>
    </row>
    <row r="1597">
      <c r="A1597" s="111" t="s">
        <v>1001</v>
      </c>
      <c r="B1597" s="112">
        <v>1611.0</v>
      </c>
    </row>
    <row r="1598">
      <c r="A1598" s="111" t="s">
        <v>1001</v>
      </c>
      <c r="B1598" s="112">
        <v>112.0</v>
      </c>
    </row>
    <row r="1599">
      <c r="A1599" s="111" t="s">
        <v>1001</v>
      </c>
      <c r="B1599" s="112">
        <v>120531.0</v>
      </c>
    </row>
    <row r="1600">
      <c r="A1600" s="111" t="s">
        <v>1001</v>
      </c>
      <c r="B1600" s="112">
        <v>221.0</v>
      </c>
    </row>
    <row r="1601">
      <c r="A1601" s="111" t="s">
        <v>1001</v>
      </c>
      <c r="B1601" s="112">
        <v>317.0</v>
      </c>
    </row>
    <row r="1602">
      <c r="A1602" s="111" t="s">
        <v>1000</v>
      </c>
      <c r="B1602" s="112">
        <v>493.0</v>
      </c>
    </row>
    <row r="1603">
      <c r="A1603" s="111" t="s">
        <v>1000</v>
      </c>
      <c r="B1603" s="112">
        <v>438.0</v>
      </c>
    </row>
    <row r="1604">
      <c r="A1604" s="111" t="s">
        <v>1000</v>
      </c>
      <c r="B1604" s="112">
        <v>2806.0</v>
      </c>
    </row>
    <row r="1605">
      <c r="A1605" s="111" t="s">
        <v>1328</v>
      </c>
      <c r="B1605" s="112">
        <v>18929.0</v>
      </c>
    </row>
    <row r="1606">
      <c r="A1606" s="111" t="s">
        <v>1328</v>
      </c>
      <c r="B1606" s="112">
        <v>493.0</v>
      </c>
    </row>
    <row r="1607">
      <c r="A1607" s="111" t="s">
        <v>1328</v>
      </c>
      <c r="B1607" s="112">
        <v>2959.0</v>
      </c>
    </row>
    <row r="1608">
      <c r="A1608" s="111" t="s">
        <v>1328</v>
      </c>
      <c r="B1608" s="112">
        <v>970.0</v>
      </c>
    </row>
    <row r="1609">
      <c r="A1609" s="111" t="s">
        <v>1328</v>
      </c>
      <c r="B1609" s="112">
        <v>618901.0</v>
      </c>
    </row>
    <row r="1610">
      <c r="A1610" s="111" t="s">
        <v>1328</v>
      </c>
      <c r="B1610" s="112">
        <v>440.0</v>
      </c>
    </row>
    <row r="1611">
      <c r="A1611" s="111" t="s">
        <v>1329</v>
      </c>
      <c r="B1611" s="112">
        <v>1464083.0</v>
      </c>
    </row>
    <row r="1612">
      <c r="A1612" s="111" t="s">
        <v>1329</v>
      </c>
      <c r="B1612" s="112">
        <v>3830358.0</v>
      </c>
    </row>
    <row r="1613">
      <c r="A1613" s="111" t="s">
        <v>1329</v>
      </c>
      <c r="B1613" s="112">
        <v>429298.0</v>
      </c>
    </row>
    <row r="1614">
      <c r="A1614" s="111" t="s">
        <v>1329</v>
      </c>
      <c r="B1614" s="112">
        <v>113.0</v>
      </c>
    </row>
    <row r="1615">
      <c r="A1615" s="111" t="s">
        <v>1329</v>
      </c>
      <c r="B1615" s="112">
        <v>7275.0</v>
      </c>
    </row>
    <row r="1616">
      <c r="A1616" s="111" t="s">
        <v>1329</v>
      </c>
      <c r="B1616" s="112">
        <v>2403.0</v>
      </c>
    </row>
    <row r="1617">
      <c r="A1617" s="111" t="s">
        <v>1329</v>
      </c>
      <c r="B1617" s="112">
        <v>584.0</v>
      </c>
    </row>
    <row r="1618">
      <c r="A1618" s="111" t="s">
        <v>1329</v>
      </c>
      <c r="B1618" s="112">
        <v>535403.0</v>
      </c>
    </row>
    <row r="1619">
      <c r="A1619" s="111" t="s">
        <v>1329</v>
      </c>
      <c r="B1619" s="112">
        <v>0.0</v>
      </c>
    </row>
    <row r="1620">
      <c r="A1620" s="111" t="s">
        <v>1329</v>
      </c>
      <c r="B1620" s="112">
        <v>494.0</v>
      </c>
    </row>
    <row r="1621">
      <c r="A1621" s="111" t="s">
        <v>1329</v>
      </c>
      <c r="B1621" s="112">
        <v>2089.0</v>
      </c>
    </row>
    <row r="1622">
      <c r="A1622" s="111" t="s">
        <v>1329</v>
      </c>
      <c r="B1622" s="112">
        <v>7021.0</v>
      </c>
    </row>
    <row r="1623">
      <c r="A1623" s="111" t="s">
        <v>2642</v>
      </c>
      <c r="B1623" s="112">
        <v>2.0</v>
      </c>
    </row>
    <row r="1624">
      <c r="A1624" s="111" t="s">
        <v>2642</v>
      </c>
      <c r="B1624" s="112">
        <v>921.0</v>
      </c>
    </row>
    <row r="1625">
      <c r="A1625" s="111" t="s">
        <v>2645</v>
      </c>
      <c r="B1625" s="112">
        <v>921.0</v>
      </c>
    </row>
    <row r="1626">
      <c r="A1626" s="111" t="s">
        <v>2645</v>
      </c>
      <c r="B1626" s="112">
        <v>2.0</v>
      </c>
    </row>
    <row r="1627">
      <c r="A1627" s="111" t="s">
        <v>2646</v>
      </c>
      <c r="B1627" s="112">
        <v>2.0</v>
      </c>
    </row>
    <row r="1628">
      <c r="A1628" s="111" t="s">
        <v>2646</v>
      </c>
      <c r="B1628" s="112">
        <v>921.0</v>
      </c>
    </row>
    <row r="1629">
      <c r="A1629" s="111" t="s">
        <v>834</v>
      </c>
      <c r="B1629" s="112">
        <v>21925.0</v>
      </c>
    </row>
    <row r="1630">
      <c r="A1630" s="111" t="s">
        <v>835</v>
      </c>
      <c r="B1630" s="112">
        <v>19941.0</v>
      </c>
    </row>
    <row r="1631">
      <c r="A1631" s="111" t="s">
        <v>713</v>
      </c>
      <c r="B1631" s="112">
        <v>16703.0</v>
      </c>
    </row>
    <row r="1632">
      <c r="A1632" s="111" t="s">
        <v>252</v>
      </c>
      <c r="B1632" s="112">
        <v>10227.0</v>
      </c>
    </row>
    <row r="1633">
      <c r="A1633" s="111" t="s">
        <v>252</v>
      </c>
      <c r="B1633" s="112">
        <v>18622.0</v>
      </c>
    </row>
    <row r="1634">
      <c r="A1634" s="111" t="s">
        <v>253</v>
      </c>
      <c r="B1634" s="112">
        <v>12879.0</v>
      </c>
    </row>
    <row r="1635">
      <c r="A1635" s="111" t="s">
        <v>1338</v>
      </c>
      <c r="B1635" s="112">
        <v>20791.0</v>
      </c>
    </row>
    <row r="1636">
      <c r="A1636" s="111" t="s">
        <v>1338</v>
      </c>
      <c r="B1636" s="112">
        <v>263.0</v>
      </c>
    </row>
    <row r="1637">
      <c r="A1637" s="111" t="s">
        <v>335</v>
      </c>
      <c r="B1637" s="112">
        <v>52376.0</v>
      </c>
    </row>
    <row r="1638">
      <c r="A1638" s="111" t="s">
        <v>335</v>
      </c>
      <c r="B1638" s="112">
        <v>10924.0</v>
      </c>
    </row>
    <row r="1639">
      <c r="A1639" s="111" t="s">
        <v>1541</v>
      </c>
      <c r="B1639" s="112">
        <v>270.0</v>
      </c>
    </row>
    <row r="1640">
      <c r="A1640" s="111" t="s">
        <v>1541</v>
      </c>
      <c r="B1640" s="112">
        <v>10295.0</v>
      </c>
    </row>
    <row r="1641">
      <c r="A1641" s="111" t="s">
        <v>522</v>
      </c>
      <c r="B1641" s="112">
        <v>15661.0</v>
      </c>
    </row>
    <row r="1642">
      <c r="A1642" s="111" t="s">
        <v>1606</v>
      </c>
      <c r="B1642" s="112">
        <v>63038.0</v>
      </c>
    </row>
    <row r="1643">
      <c r="A1643" s="111" t="s">
        <v>1606</v>
      </c>
      <c r="B1643" s="112">
        <v>12938.0</v>
      </c>
    </row>
    <row r="1644">
      <c r="A1644" s="111" t="s">
        <v>1473</v>
      </c>
      <c r="B1644" s="112">
        <v>18571.0</v>
      </c>
    </row>
    <row r="1645">
      <c r="A1645" s="111" t="s">
        <v>1473</v>
      </c>
      <c r="B1645" s="112">
        <v>100553.0</v>
      </c>
    </row>
    <row r="1646">
      <c r="A1646" s="111" t="s">
        <v>351</v>
      </c>
      <c r="B1646" s="112">
        <v>2798.0</v>
      </c>
    </row>
    <row r="1647">
      <c r="A1647" s="111" t="s">
        <v>351</v>
      </c>
      <c r="B1647" s="112">
        <v>182.0</v>
      </c>
    </row>
    <row r="1648">
      <c r="A1648" s="111" t="s">
        <v>351</v>
      </c>
      <c r="B1648" s="112">
        <v>450.0</v>
      </c>
    </row>
    <row r="1649">
      <c r="A1649" s="111" t="s">
        <v>351</v>
      </c>
      <c r="B1649" s="112">
        <v>663.0</v>
      </c>
    </row>
    <row r="1650">
      <c r="A1650" s="111" t="s">
        <v>351</v>
      </c>
      <c r="B1650" s="112">
        <v>397.0</v>
      </c>
    </row>
    <row r="1651">
      <c r="A1651" s="111" t="s">
        <v>351</v>
      </c>
      <c r="B1651" s="112">
        <v>207.0</v>
      </c>
    </row>
    <row r="1652">
      <c r="A1652" s="111" t="s">
        <v>351</v>
      </c>
      <c r="B1652" s="112">
        <v>63.0</v>
      </c>
    </row>
    <row r="1653">
      <c r="A1653" s="111" t="s">
        <v>351</v>
      </c>
      <c r="B1653" s="112">
        <v>2433.0</v>
      </c>
    </row>
    <row r="1654">
      <c r="A1654" s="111" t="s">
        <v>351</v>
      </c>
      <c r="B1654" s="112">
        <v>785.0</v>
      </c>
    </row>
    <row r="1655">
      <c r="A1655" s="111" t="s">
        <v>351</v>
      </c>
      <c r="B1655" s="112">
        <v>111.0</v>
      </c>
    </row>
    <row r="1656">
      <c r="A1656" s="111" t="s">
        <v>351</v>
      </c>
      <c r="B1656" s="112">
        <v>12775.0</v>
      </c>
    </row>
    <row r="1657">
      <c r="A1657" s="111" t="s">
        <v>843</v>
      </c>
      <c r="B1657" s="112">
        <v>36525.0</v>
      </c>
    </row>
    <row r="1658">
      <c r="A1658" s="111" t="s">
        <v>843</v>
      </c>
      <c r="B1658" s="112">
        <v>6.0</v>
      </c>
    </row>
    <row r="1659">
      <c r="A1659" s="111" t="s">
        <v>843</v>
      </c>
      <c r="B1659" s="112">
        <v>311.0</v>
      </c>
    </row>
    <row r="1660">
      <c r="A1660" s="111" t="s">
        <v>844</v>
      </c>
      <c r="B1660" s="112">
        <v>311.0</v>
      </c>
    </row>
    <row r="1661">
      <c r="A1661" s="111" t="s">
        <v>844</v>
      </c>
      <c r="B1661" s="112">
        <v>37351.0</v>
      </c>
    </row>
    <row r="1662">
      <c r="A1662" s="111" t="s">
        <v>844</v>
      </c>
      <c r="B1662" s="112">
        <v>6.0</v>
      </c>
    </row>
    <row r="1663">
      <c r="A1663" s="111" t="s">
        <v>845</v>
      </c>
      <c r="B1663" s="112">
        <v>311.0</v>
      </c>
    </row>
    <row r="1664">
      <c r="A1664" s="111" t="s">
        <v>845</v>
      </c>
      <c r="B1664" s="112">
        <v>6.0</v>
      </c>
    </row>
    <row r="1665">
      <c r="A1665" s="111" t="s">
        <v>845</v>
      </c>
      <c r="B1665" s="112">
        <v>26674.0</v>
      </c>
    </row>
    <row r="1666">
      <c r="A1666" s="111" t="s">
        <v>845</v>
      </c>
      <c r="B1666" s="112">
        <v>26674.0</v>
      </c>
    </row>
    <row r="1667">
      <c r="A1667" s="111" t="s">
        <v>1060</v>
      </c>
      <c r="B1667" s="112">
        <v>970.0</v>
      </c>
    </row>
    <row r="1668">
      <c r="A1668" s="111" t="s">
        <v>1060</v>
      </c>
      <c r="B1668" s="112">
        <v>428.0</v>
      </c>
    </row>
    <row r="1669">
      <c r="A1669" s="111" t="s">
        <v>1060</v>
      </c>
      <c r="B1669" s="112">
        <v>13758.0</v>
      </c>
    </row>
    <row r="1670">
      <c r="A1670" s="111" t="s">
        <v>1060</v>
      </c>
      <c r="B1670" s="112">
        <v>494.0</v>
      </c>
    </row>
    <row r="1671">
      <c r="A1671" s="111" t="s">
        <v>1060</v>
      </c>
      <c r="B1671" s="112">
        <v>279478.0</v>
      </c>
    </row>
    <row r="1672">
      <c r="A1672" s="111" t="s">
        <v>1060</v>
      </c>
      <c r="B1672" s="112">
        <v>3394.0</v>
      </c>
    </row>
    <row r="1673">
      <c r="A1673" s="111" t="s">
        <v>1061</v>
      </c>
      <c r="B1673" s="112">
        <v>811670.0</v>
      </c>
    </row>
    <row r="1674">
      <c r="A1674" s="111" t="s">
        <v>1061</v>
      </c>
      <c r="B1674" s="112">
        <v>583.0</v>
      </c>
    </row>
    <row r="1675">
      <c r="A1675" s="111" t="s">
        <v>1061</v>
      </c>
      <c r="B1675" s="112">
        <v>112.0</v>
      </c>
    </row>
    <row r="1676">
      <c r="A1676" s="111" t="s">
        <v>1061</v>
      </c>
      <c r="B1676" s="112">
        <v>533269.0</v>
      </c>
    </row>
    <row r="1677">
      <c r="A1677" s="111" t="s">
        <v>1061</v>
      </c>
      <c r="B1677" s="112">
        <v>244553.0</v>
      </c>
    </row>
    <row r="1678">
      <c r="A1678" s="111" t="s">
        <v>1061</v>
      </c>
      <c r="B1678" s="112">
        <v>6094.0</v>
      </c>
    </row>
    <row r="1679">
      <c r="A1679" s="111" t="s">
        <v>1061</v>
      </c>
      <c r="B1679" s="112">
        <v>620.0</v>
      </c>
    </row>
    <row r="1680">
      <c r="A1680" s="111" t="s">
        <v>1061</v>
      </c>
      <c r="B1680" s="112">
        <v>204.0</v>
      </c>
    </row>
    <row r="1681">
      <c r="A1681" s="111" t="s">
        <v>1061</v>
      </c>
      <c r="B1681" s="112">
        <v>587490.0</v>
      </c>
    </row>
    <row r="1682">
      <c r="A1682" s="111" t="s">
        <v>1061</v>
      </c>
      <c r="B1682" s="112">
        <v>0.0</v>
      </c>
    </row>
    <row r="1683">
      <c r="A1683" s="111" t="s">
        <v>1061</v>
      </c>
      <c r="B1683" s="112">
        <v>3801.0</v>
      </c>
    </row>
    <row r="1684">
      <c r="A1684" s="111" t="s">
        <v>1061</v>
      </c>
      <c r="B1684" s="112">
        <v>7621.0</v>
      </c>
    </row>
    <row r="1685">
      <c r="A1685" s="111" t="s">
        <v>1062</v>
      </c>
      <c r="B1685" s="112">
        <v>493.0</v>
      </c>
    </row>
    <row r="1686">
      <c r="A1686" s="111" t="s">
        <v>1062</v>
      </c>
      <c r="B1686" s="112">
        <v>371.0</v>
      </c>
    </row>
    <row r="1687">
      <c r="A1687" s="111" t="s">
        <v>1062</v>
      </c>
      <c r="B1687" s="112">
        <v>2440.0</v>
      </c>
    </row>
    <row r="1688">
      <c r="A1688" s="111" t="s">
        <v>1080</v>
      </c>
      <c r="B1688" s="112">
        <v>46126.0</v>
      </c>
    </row>
    <row r="1689">
      <c r="A1689" s="111" t="s">
        <v>1286</v>
      </c>
      <c r="B1689" s="112">
        <v>26787.0</v>
      </c>
    </row>
    <row r="1690">
      <c r="A1690" s="111" t="s">
        <v>1286</v>
      </c>
      <c r="B1690" s="112">
        <v>4740.0</v>
      </c>
    </row>
    <row r="1691">
      <c r="A1691" s="111" t="s">
        <v>1287</v>
      </c>
      <c r="B1691" s="112">
        <v>25175.0</v>
      </c>
    </row>
    <row r="1692">
      <c r="A1692" s="111" t="s">
        <v>1287</v>
      </c>
      <c r="B1692" s="112">
        <v>1692.0</v>
      </c>
    </row>
    <row r="1693">
      <c r="A1693" s="111" t="s">
        <v>1288</v>
      </c>
      <c r="B1693" s="112">
        <v>26327.0</v>
      </c>
    </row>
    <row r="1694">
      <c r="A1694" s="111" t="s">
        <v>1288</v>
      </c>
      <c r="B1694" s="112">
        <v>228.0</v>
      </c>
    </row>
    <row r="1695">
      <c r="A1695" s="111" t="s">
        <v>1289</v>
      </c>
      <c r="B1695" s="112">
        <v>28398.0</v>
      </c>
    </row>
    <row r="1696">
      <c r="A1696" s="111" t="s">
        <v>1289</v>
      </c>
      <c r="B1696" s="112">
        <v>3324.0</v>
      </c>
    </row>
    <row r="1697">
      <c r="A1697" s="111" t="s">
        <v>1290</v>
      </c>
      <c r="B1697" s="112">
        <v>2568.0</v>
      </c>
    </row>
    <row r="1698">
      <c r="A1698" s="111" t="s">
        <v>1290</v>
      </c>
      <c r="B1698" s="112">
        <v>26983.0</v>
      </c>
    </row>
    <row r="1699">
      <c r="A1699" s="111" t="s">
        <v>1291</v>
      </c>
      <c r="B1699" s="112">
        <v>13744.0</v>
      </c>
    </row>
    <row r="1700">
      <c r="A1700" s="111" t="s">
        <v>1291</v>
      </c>
      <c r="B1700" s="112">
        <v>185.0</v>
      </c>
    </row>
    <row r="1701">
      <c r="A1701" s="111" t="s">
        <v>1292</v>
      </c>
      <c r="B1701" s="112">
        <v>32722.0</v>
      </c>
    </row>
    <row r="1702">
      <c r="A1702" s="111" t="s">
        <v>1292</v>
      </c>
      <c r="B1702" s="112">
        <v>241980.0</v>
      </c>
    </row>
    <row r="1703">
      <c r="A1703" s="111" t="s">
        <v>1292</v>
      </c>
      <c r="B1703" s="112">
        <v>10256.0</v>
      </c>
    </row>
    <row r="1704">
      <c r="A1704" s="111" t="s">
        <v>1293</v>
      </c>
      <c r="B1704" s="112">
        <v>26383.0</v>
      </c>
    </row>
    <row r="1705">
      <c r="A1705" s="111" t="s">
        <v>1293</v>
      </c>
      <c r="B1705" s="112">
        <v>1620.0</v>
      </c>
    </row>
    <row r="1706">
      <c r="A1706" s="111" t="s">
        <v>1293</v>
      </c>
      <c r="B1706" s="112">
        <v>1622.0</v>
      </c>
    </row>
    <row r="1707">
      <c r="A1707" s="111" t="s">
        <v>1384</v>
      </c>
      <c r="B1707" s="112">
        <v>3105.0</v>
      </c>
    </row>
    <row r="1708">
      <c r="A1708" s="111" t="s">
        <v>1573</v>
      </c>
      <c r="B1708" s="112">
        <v>54220.0</v>
      </c>
    </row>
    <row r="1709">
      <c r="A1709" s="111" t="s">
        <v>1668</v>
      </c>
      <c r="B1709" s="112">
        <v>35618.0</v>
      </c>
    </row>
    <row r="1710">
      <c r="A1710" s="111" t="s">
        <v>1668</v>
      </c>
      <c r="B1710" s="112">
        <v>19687.0</v>
      </c>
    </row>
    <row r="1711">
      <c r="A1711" s="111" t="s">
        <v>1668</v>
      </c>
      <c r="B1711" s="112">
        <v>13045.0</v>
      </c>
    </row>
    <row r="1712">
      <c r="A1712" s="111" t="s">
        <v>630</v>
      </c>
      <c r="B1712" s="112">
        <v>111.0</v>
      </c>
    </row>
    <row r="1713">
      <c r="A1713" s="111" t="s">
        <v>630</v>
      </c>
      <c r="B1713" s="112">
        <v>3854.0</v>
      </c>
    </row>
    <row r="1714">
      <c r="A1714" s="111" t="s">
        <v>779</v>
      </c>
      <c r="B1714" s="112">
        <v>23973.0</v>
      </c>
    </row>
    <row r="1715">
      <c r="A1715" s="111" t="s">
        <v>779</v>
      </c>
      <c r="B1715" s="112">
        <v>148324.0</v>
      </c>
    </row>
    <row r="1716">
      <c r="A1716" s="111" t="s">
        <v>352</v>
      </c>
      <c r="B1716" s="112">
        <v>14305.0</v>
      </c>
    </row>
    <row r="1717">
      <c r="A1717" s="111" t="s">
        <v>353</v>
      </c>
      <c r="B1717" s="112">
        <v>14099.0</v>
      </c>
    </row>
    <row r="1718">
      <c r="A1718" s="111" t="s">
        <v>354</v>
      </c>
      <c r="B1718" s="112">
        <v>14038.0</v>
      </c>
    </row>
    <row r="1719">
      <c r="A1719" s="111" t="s">
        <v>314</v>
      </c>
      <c r="B1719" s="112">
        <v>674.0</v>
      </c>
    </row>
    <row r="1720">
      <c r="A1720" s="111" t="s">
        <v>314</v>
      </c>
      <c r="B1720" s="112">
        <v>56550.0</v>
      </c>
    </row>
    <row r="1721">
      <c r="A1721" s="111" t="s">
        <v>314</v>
      </c>
      <c r="B1721" s="112">
        <v>12.0</v>
      </c>
    </row>
    <row r="1722">
      <c r="A1722" s="111" t="s">
        <v>314</v>
      </c>
      <c r="B1722" s="112">
        <v>92.0</v>
      </c>
    </row>
    <row r="1723">
      <c r="A1723" s="111" t="s">
        <v>314</v>
      </c>
      <c r="B1723" s="112">
        <v>211.0</v>
      </c>
    </row>
    <row r="1724">
      <c r="A1724" s="111" t="s">
        <v>315</v>
      </c>
      <c r="B1724" s="112">
        <v>12.0</v>
      </c>
    </row>
    <row r="1725">
      <c r="A1725" s="111" t="s">
        <v>315</v>
      </c>
      <c r="B1725" s="112">
        <v>73946.0</v>
      </c>
    </row>
    <row r="1726">
      <c r="A1726" s="111" t="s">
        <v>315</v>
      </c>
      <c r="B1726" s="112">
        <v>211.0</v>
      </c>
    </row>
    <row r="1727">
      <c r="A1727" s="111" t="s">
        <v>315</v>
      </c>
      <c r="B1727" s="112">
        <v>674.0</v>
      </c>
    </row>
    <row r="1728">
      <c r="A1728" s="111" t="s">
        <v>315</v>
      </c>
      <c r="B1728" s="112">
        <v>92.0</v>
      </c>
    </row>
    <row r="1729">
      <c r="A1729" s="111" t="s">
        <v>846</v>
      </c>
      <c r="B1729" s="112">
        <v>6.0</v>
      </c>
    </row>
    <row r="1730">
      <c r="A1730" s="111" t="s">
        <v>846</v>
      </c>
      <c r="B1730" s="112">
        <v>54278.0</v>
      </c>
    </row>
    <row r="1731">
      <c r="A1731" s="111" t="s">
        <v>846</v>
      </c>
      <c r="B1731" s="112">
        <v>306.0</v>
      </c>
    </row>
    <row r="1732">
      <c r="A1732" s="111" t="s">
        <v>847</v>
      </c>
      <c r="B1732" s="112">
        <v>56057.0</v>
      </c>
    </row>
    <row r="1733">
      <c r="A1733" s="111" t="s">
        <v>847</v>
      </c>
      <c r="B1733" s="112">
        <v>56057.0</v>
      </c>
    </row>
    <row r="1734">
      <c r="A1734" s="111" t="s">
        <v>847</v>
      </c>
      <c r="B1734" s="112">
        <v>306.0</v>
      </c>
    </row>
    <row r="1735">
      <c r="A1735" s="111" t="s">
        <v>847</v>
      </c>
      <c r="B1735" s="112">
        <v>6.0</v>
      </c>
    </row>
    <row r="1736">
      <c r="A1736" s="111" t="s">
        <v>848</v>
      </c>
      <c r="B1736" s="112">
        <v>6.0</v>
      </c>
    </row>
    <row r="1737">
      <c r="A1737" s="111" t="s">
        <v>848</v>
      </c>
      <c r="B1737" s="112">
        <v>48932.0</v>
      </c>
    </row>
    <row r="1738">
      <c r="A1738" s="111" t="s">
        <v>848</v>
      </c>
      <c r="B1738" s="112">
        <v>301.0</v>
      </c>
    </row>
    <row r="1739">
      <c r="A1739" s="111" t="s">
        <v>848</v>
      </c>
      <c r="B1739" s="112">
        <v>48932.0</v>
      </c>
    </row>
    <row r="1740">
      <c r="A1740" s="111" t="s">
        <v>826</v>
      </c>
      <c r="B1740" s="112">
        <v>34009.0</v>
      </c>
    </row>
    <row r="1741">
      <c r="A1741" s="111" t="s">
        <v>828</v>
      </c>
      <c r="B1741" s="112">
        <v>39117.0</v>
      </c>
    </row>
    <row r="1742">
      <c r="A1742" s="111" t="s">
        <v>833</v>
      </c>
      <c r="B1742" s="112">
        <v>26252.0</v>
      </c>
    </row>
    <row r="1743">
      <c r="A1743" s="111" t="s">
        <v>725</v>
      </c>
      <c r="B1743" s="112">
        <v>62329.0</v>
      </c>
    </row>
    <row r="1744">
      <c r="A1744" s="111" t="s">
        <v>725</v>
      </c>
      <c r="B1744" s="112">
        <v>33922.0</v>
      </c>
    </row>
    <row r="1745">
      <c r="A1745" s="111" t="s">
        <v>721</v>
      </c>
      <c r="B1745" s="112">
        <v>46621.0</v>
      </c>
    </row>
    <row r="1746">
      <c r="A1746" s="111" t="s">
        <v>722</v>
      </c>
      <c r="B1746" s="112">
        <v>49719.0</v>
      </c>
    </row>
    <row r="1747">
      <c r="A1747" s="111" t="s">
        <v>728</v>
      </c>
      <c r="B1747" s="112">
        <v>20220.0</v>
      </c>
    </row>
    <row r="1748">
      <c r="A1748" s="111" t="s">
        <v>729</v>
      </c>
      <c r="B1748" s="112">
        <v>16894.0</v>
      </c>
    </row>
    <row r="1749">
      <c r="A1749" s="111" t="s">
        <v>1502</v>
      </c>
      <c r="B1749" s="112">
        <v>35650.0</v>
      </c>
    </row>
    <row r="1750">
      <c r="A1750" s="111" t="s">
        <v>1503</v>
      </c>
      <c r="B1750" s="112">
        <v>23972.0</v>
      </c>
    </row>
    <row r="1751">
      <c r="A1751" s="111" t="s">
        <v>1504</v>
      </c>
      <c r="B1751" s="112">
        <v>33885.0</v>
      </c>
    </row>
    <row r="1752">
      <c r="A1752" s="111" t="s">
        <v>274</v>
      </c>
      <c r="B1752" s="112">
        <v>13446.0</v>
      </c>
    </row>
    <row r="1753">
      <c r="A1753" s="111" t="s">
        <v>274</v>
      </c>
      <c r="B1753" s="112">
        <v>7.0</v>
      </c>
    </row>
    <row r="1754">
      <c r="A1754" s="111" t="s">
        <v>274</v>
      </c>
      <c r="B1754" s="112">
        <v>528.0</v>
      </c>
    </row>
    <row r="1755">
      <c r="A1755" s="111" t="s">
        <v>274</v>
      </c>
      <c r="B1755" s="112">
        <v>2243.0</v>
      </c>
    </row>
    <row r="1756">
      <c r="A1756" s="111" t="s">
        <v>230</v>
      </c>
      <c r="B1756" s="112">
        <v>30302.0</v>
      </c>
    </row>
    <row r="1757">
      <c r="A1757" s="111" t="s">
        <v>1342</v>
      </c>
      <c r="B1757" s="112">
        <v>282.0</v>
      </c>
    </row>
    <row r="1758">
      <c r="A1758" s="111" t="s">
        <v>1342</v>
      </c>
      <c r="B1758" s="112">
        <v>20770.0</v>
      </c>
    </row>
    <row r="1759">
      <c r="A1759" s="111" t="s">
        <v>334</v>
      </c>
      <c r="B1759" s="112">
        <v>108976.0</v>
      </c>
    </row>
    <row r="1760">
      <c r="A1760" s="111" t="s">
        <v>334</v>
      </c>
      <c r="B1760" s="112">
        <v>116972.0</v>
      </c>
    </row>
    <row r="1761">
      <c r="A1761" s="111" t="s">
        <v>1546</v>
      </c>
      <c r="B1761" s="112">
        <v>10413.0</v>
      </c>
    </row>
    <row r="1762">
      <c r="A1762" s="111" t="s">
        <v>1546</v>
      </c>
      <c r="B1762" s="112">
        <v>274.0</v>
      </c>
    </row>
    <row r="1763">
      <c r="A1763" s="111" t="s">
        <v>531</v>
      </c>
      <c r="B1763" s="112">
        <v>31286.0</v>
      </c>
    </row>
    <row r="1764">
      <c r="A1764" s="111" t="s">
        <v>532</v>
      </c>
      <c r="B1764" s="112">
        <v>20016.0</v>
      </c>
    </row>
    <row r="1765">
      <c r="A1765" s="111" t="s">
        <v>1604</v>
      </c>
      <c r="B1765" s="112">
        <v>19532.0</v>
      </c>
    </row>
    <row r="1766">
      <c r="A1766" s="111" t="s">
        <v>1604</v>
      </c>
      <c r="B1766" s="112">
        <v>80601.0</v>
      </c>
    </row>
    <row r="1767">
      <c r="A1767" s="111" t="s">
        <v>1605</v>
      </c>
      <c r="B1767" s="112">
        <v>19599.0</v>
      </c>
    </row>
    <row r="1768">
      <c r="A1768" s="111" t="s">
        <v>1605</v>
      </c>
      <c r="B1768" s="112">
        <v>84997.0</v>
      </c>
    </row>
    <row r="1769">
      <c r="A1769" s="111" t="s">
        <v>275</v>
      </c>
      <c r="B1769" s="112">
        <v>351.0</v>
      </c>
    </row>
    <row r="1770">
      <c r="A1770" s="111" t="s">
        <v>275</v>
      </c>
      <c r="B1770" s="112">
        <v>7086.0</v>
      </c>
    </row>
    <row r="1771">
      <c r="A1771" s="111" t="s">
        <v>1475</v>
      </c>
      <c r="B1771" s="112">
        <v>1730640.0</v>
      </c>
    </row>
    <row r="1772">
      <c r="A1772" s="111" t="s">
        <v>1475</v>
      </c>
      <c r="B1772" s="112">
        <v>29389.0</v>
      </c>
    </row>
    <row r="1773">
      <c r="A1773" s="111" t="s">
        <v>370</v>
      </c>
      <c r="B1773" s="112">
        <v>663.0</v>
      </c>
    </row>
    <row r="1774">
      <c r="A1774" s="111" t="s">
        <v>370</v>
      </c>
      <c r="B1774" s="112">
        <v>397.0</v>
      </c>
    </row>
    <row r="1775">
      <c r="A1775" s="111" t="s">
        <v>370</v>
      </c>
      <c r="B1775" s="112">
        <v>207.0</v>
      </c>
    </row>
    <row r="1776">
      <c r="A1776" s="111" t="s">
        <v>370</v>
      </c>
      <c r="B1776" s="112">
        <v>2434.0</v>
      </c>
    </row>
    <row r="1777">
      <c r="A1777" s="111" t="s">
        <v>370</v>
      </c>
      <c r="B1777" s="112">
        <v>829.0</v>
      </c>
    </row>
    <row r="1778">
      <c r="A1778" s="111" t="s">
        <v>370</v>
      </c>
      <c r="B1778" s="112">
        <v>111.0</v>
      </c>
    </row>
    <row r="1779">
      <c r="A1779" s="111" t="s">
        <v>370</v>
      </c>
      <c r="B1779" s="112">
        <v>2766.0</v>
      </c>
    </row>
    <row r="1780">
      <c r="A1780" s="111" t="s">
        <v>370</v>
      </c>
      <c r="B1780" s="112">
        <v>182.0</v>
      </c>
    </row>
    <row r="1781">
      <c r="A1781" s="111" t="s">
        <v>370</v>
      </c>
      <c r="B1781" s="112">
        <v>63.0</v>
      </c>
    </row>
    <row r="1782">
      <c r="A1782" s="111" t="s">
        <v>370</v>
      </c>
      <c r="B1782" s="112">
        <v>449.0</v>
      </c>
    </row>
    <row r="1783">
      <c r="A1783" s="111" t="s">
        <v>370</v>
      </c>
      <c r="B1783" s="112">
        <v>29122.0</v>
      </c>
    </row>
    <row r="1784">
      <c r="A1784" s="111" t="s">
        <v>1465</v>
      </c>
      <c r="B1784" s="112">
        <v>51331.0</v>
      </c>
    </row>
    <row r="1785">
      <c r="A1785" s="111" t="s">
        <v>308</v>
      </c>
      <c r="B1785" s="112">
        <v>140103.0</v>
      </c>
    </row>
    <row r="1786">
      <c r="A1786" s="111" t="s">
        <v>308</v>
      </c>
      <c r="B1786" s="112">
        <v>43114.0</v>
      </c>
    </row>
    <row r="1787">
      <c r="A1787" s="111" t="s">
        <v>1053</v>
      </c>
      <c r="B1787" s="112">
        <v>8872.0</v>
      </c>
    </row>
    <row r="1788">
      <c r="A1788" s="111" t="s">
        <v>1053</v>
      </c>
      <c r="B1788" s="112">
        <v>493.0</v>
      </c>
    </row>
    <row r="1789">
      <c r="A1789" s="111" t="s">
        <v>1053</v>
      </c>
      <c r="B1789" s="112">
        <v>493.0</v>
      </c>
    </row>
    <row r="1790">
      <c r="A1790" s="111" t="s">
        <v>1053</v>
      </c>
      <c r="B1790" s="112">
        <v>346.0</v>
      </c>
    </row>
    <row r="1791">
      <c r="A1791" s="111" t="s">
        <v>1053</v>
      </c>
      <c r="B1791" s="112">
        <v>137.0</v>
      </c>
    </row>
    <row r="1792">
      <c r="A1792" s="111" t="s">
        <v>1053</v>
      </c>
      <c r="B1792" s="112">
        <v>57245.0</v>
      </c>
    </row>
    <row r="1793">
      <c r="A1793" s="111" t="s">
        <v>1053</v>
      </c>
      <c r="B1793" s="112">
        <v>4390815.0</v>
      </c>
    </row>
    <row r="1794">
      <c r="A1794" s="111" t="s">
        <v>1057</v>
      </c>
      <c r="B1794" s="112">
        <v>88.0</v>
      </c>
    </row>
    <row r="1795">
      <c r="A1795" s="111" t="s">
        <v>1057</v>
      </c>
      <c r="B1795" s="112">
        <v>2384539.0</v>
      </c>
    </row>
    <row r="1796">
      <c r="A1796" s="111" t="s">
        <v>1057</v>
      </c>
      <c r="B1796" s="112">
        <v>36.0</v>
      </c>
    </row>
    <row r="1797">
      <c r="A1797" s="111" t="s">
        <v>1057</v>
      </c>
      <c r="B1797" s="112">
        <v>339.0</v>
      </c>
    </row>
    <row r="1798">
      <c r="A1798" s="111" t="s">
        <v>1057</v>
      </c>
      <c r="B1798" s="112">
        <v>36.0</v>
      </c>
    </row>
    <row r="1799">
      <c r="A1799" s="111" t="s">
        <v>1057</v>
      </c>
      <c r="B1799" s="112">
        <v>2311.0</v>
      </c>
    </row>
    <row r="1800">
      <c r="A1800" s="111" t="s">
        <v>1054</v>
      </c>
      <c r="B1800" s="112">
        <v>22271.0</v>
      </c>
    </row>
    <row r="1801">
      <c r="A1801" s="111" t="s">
        <v>1054</v>
      </c>
      <c r="B1801" s="112">
        <v>910.0</v>
      </c>
    </row>
    <row r="1802">
      <c r="A1802" s="111" t="s">
        <v>1054</v>
      </c>
      <c r="B1802" s="112">
        <v>11971.0</v>
      </c>
    </row>
    <row r="1803">
      <c r="A1803" s="111" t="s">
        <v>1054</v>
      </c>
      <c r="B1803" s="112">
        <v>2367066.0</v>
      </c>
    </row>
    <row r="1804">
      <c r="A1804" s="111" t="s">
        <v>1054</v>
      </c>
      <c r="B1804" s="112">
        <v>25606.0</v>
      </c>
    </row>
    <row r="1805">
      <c r="A1805" s="111" t="s">
        <v>1054</v>
      </c>
      <c r="B1805" s="112">
        <v>3549387.0</v>
      </c>
    </row>
    <row r="1806">
      <c r="A1806" s="111" t="s">
        <v>1054</v>
      </c>
      <c r="B1806" s="112">
        <v>8036567.0</v>
      </c>
    </row>
    <row r="1807">
      <c r="A1807" s="111" t="s">
        <v>1054</v>
      </c>
      <c r="B1807" s="112">
        <v>893814.0</v>
      </c>
    </row>
    <row r="1808">
      <c r="A1808" s="111" t="s">
        <v>1054</v>
      </c>
      <c r="B1808" s="112">
        <v>111.0</v>
      </c>
    </row>
    <row r="1809">
      <c r="A1809" s="111" t="s">
        <v>1054</v>
      </c>
      <c r="B1809" s="112">
        <v>15047.0</v>
      </c>
    </row>
    <row r="1810">
      <c r="A1810" s="111" t="s">
        <v>1054</v>
      </c>
      <c r="B1810" s="112">
        <v>525.0</v>
      </c>
    </row>
    <row r="1811">
      <c r="A1811" s="111" t="s">
        <v>1058</v>
      </c>
      <c r="B1811" s="112">
        <v>7877062.0</v>
      </c>
    </row>
    <row r="1812">
      <c r="A1812" s="111" t="s">
        <v>1058</v>
      </c>
      <c r="B1812" s="112">
        <v>52.0</v>
      </c>
    </row>
    <row r="1813">
      <c r="A1813" s="111" t="s">
        <v>1058</v>
      </c>
      <c r="B1813" s="112">
        <v>14766.0</v>
      </c>
    </row>
    <row r="1814">
      <c r="A1814" s="111" t="s">
        <v>1058</v>
      </c>
      <c r="B1814" s="112">
        <v>1278894.0</v>
      </c>
    </row>
    <row r="1815">
      <c r="A1815" s="111" t="s">
        <v>1058</v>
      </c>
      <c r="B1815" s="112">
        <v>291942.0</v>
      </c>
    </row>
    <row r="1816">
      <c r="A1816" s="111" t="s">
        <v>1058</v>
      </c>
      <c r="B1816" s="112">
        <v>1649.0</v>
      </c>
    </row>
    <row r="1817">
      <c r="A1817" s="111" t="s">
        <v>1058</v>
      </c>
      <c r="B1817" s="112">
        <v>3252511.0</v>
      </c>
    </row>
    <row r="1818">
      <c r="A1818" s="111" t="s">
        <v>1058</v>
      </c>
      <c r="B1818" s="112">
        <v>16424.0</v>
      </c>
    </row>
    <row r="1819">
      <c r="A1819" s="111" t="s">
        <v>1058</v>
      </c>
      <c r="B1819" s="112">
        <v>37.0</v>
      </c>
    </row>
    <row r="1820">
      <c r="A1820" s="111" t="s">
        <v>1058</v>
      </c>
      <c r="B1820" s="112">
        <v>424.0</v>
      </c>
    </row>
    <row r="1821">
      <c r="A1821" s="111" t="s">
        <v>1058</v>
      </c>
      <c r="B1821" s="112">
        <v>60.0</v>
      </c>
    </row>
    <row r="1822">
      <c r="A1822" s="111" t="s">
        <v>1051</v>
      </c>
      <c r="B1822" s="112">
        <v>36256.0</v>
      </c>
    </row>
    <row r="1823">
      <c r="A1823" s="111" t="s">
        <v>1051</v>
      </c>
      <c r="B1823" s="112">
        <v>2344.0</v>
      </c>
    </row>
    <row r="1824">
      <c r="A1824" s="111" t="s">
        <v>1051</v>
      </c>
      <c r="B1824" s="112">
        <v>123.0</v>
      </c>
    </row>
    <row r="1825">
      <c r="A1825" s="111" t="s">
        <v>1051</v>
      </c>
      <c r="B1825" s="112">
        <v>1036.0</v>
      </c>
    </row>
    <row r="1826">
      <c r="A1826" s="111" t="s">
        <v>1051</v>
      </c>
      <c r="B1826" s="112">
        <v>455.0</v>
      </c>
    </row>
    <row r="1827">
      <c r="A1827" s="111" t="s">
        <v>1051</v>
      </c>
      <c r="B1827" s="112">
        <v>473.0</v>
      </c>
    </row>
    <row r="1828">
      <c r="A1828" s="111" t="s">
        <v>1051</v>
      </c>
      <c r="B1828" s="112">
        <v>970.0</v>
      </c>
    </row>
    <row r="1829">
      <c r="A1829" s="111" t="s">
        <v>1052</v>
      </c>
      <c r="B1829" s="112">
        <v>1.0</v>
      </c>
    </row>
    <row r="1830">
      <c r="A1830" s="111" t="s">
        <v>1052</v>
      </c>
      <c r="B1830" s="112">
        <v>2107.0</v>
      </c>
    </row>
    <row r="1831">
      <c r="A1831" s="111" t="s">
        <v>1052</v>
      </c>
      <c r="B1831" s="112">
        <v>2416.0</v>
      </c>
    </row>
    <row r="1832">
      <c r="A1832" s="111" t="s">
        <v>1052</v>
      </c>
      <c r="B1832" s="112">
        <v>24.0</v>
      </c>
    </row>
    <row r="1833">
      <c r="A1833" s="111" t="s">
        <v>1052</v>
      </c>
      <c r="B1833" s="112">
        <v>455.0</v>
      </c>
    </row>
    <row r="1834">
      <c r="A1834" s="111" t="s">
        <v>1052</v>
      </c>
      <c r="B1834" s="112">
        <v>454.0</v>
      </c>
    </row>
    <row r="1835">
      <c r="A1835" s="111" t="s">
        <v>1052</v>
      </c>
      <c r="B1835" s="112">
        <v>579.0</v>
      </c>
    </row>
    <row r="1836">
      <c r="A1836" s="111" t="s">
        <v>1052</v>
      </c>
      <c r="B1836" s="112">
        <v>30290.0</v>
      </c>
    </row>
    <row r="1837">
      <c r="A1837" s="111" t="s">
        <v>1052</v>
      </c>
      <c r="B1837" s="112">
        <v>3163.0</v>
      </c>
    </row>
    <row r="1838">
      <c r="A1838" s="111" t="s">
        <v>1052</v>
      </c>
      <c r="B1838" s="112">
        <v>103.0</v>
      </c>
    </row>
    <row r="1839">
      <c r="A1839" s="111" t="s">
        <v>1052</v>
      </c>
      <c r="B1839" s="112">
        <v>9505.0</v>
      </c>
    </row>
    <row r="1840">
      <c r="A1840" s="111" t="s">
        <v>1052</v>
      </c>
      <c r="B1840" s="112">
        <v>579.0</v>
      </c>
    </row>
    <row r="1841">
      <c r="A1841" s="111" t="s">
        <v>1055</v>
      </c>
      <c r="B1841" s="112">
        <v>493.0</v>
      </c>
    </row>
    <row r="1842">
      <c r="A1842" s="111" t="s">
        <v>1055</v>
      </c>
      <c r="B1842" s="112">
        <v>2141.0</v>
      </c>
    </row>
    <row r="1843">
      <c r="A1843" s="111" t="s">
        <v>1055</v>
      </c>
      <c r="B1843" s="112">
        <v>640.0</v>
      </c>
    </row>
    <row r="1844">
      <c r="A1844" s="111" t="s">
        <v>1056</v>
      </c>
      <c r="B1844" s="112">
        <v>11883.0</v>
      </c>
    </row>
    <row r="1845">
      <c r="A1845" s="111" t="s">
        <v>1059</v>
      </c>
      <c r="B1845" s="112">
        <v>0.0</v>
      </c>
    </row>
    <row r="1846">
      <c r="A1846" s="111" t="s">
        <v>1059</v>
      </c>
      <c r="B1846" s="112">
        <v>54.0</v>
      </c>
    </row>
    <row r="1847">
      <c r="A1847" s="111" t="s">
        <v>1059</v>
      </c>
      <c r="B1847" s="112">
        <v>19.0</v>
      </c>
    </row>
    <row r="1848">
      <c r="A1848" s="111" t="s">
        <v>1059</v>
      </c>
      <c r="B1848" s="112">
        <v>52.0</v>
      </c>
    </row>
    <row r="1849">
      <c r="A1849" s="111" t="s">
        <v>1059</v>
      </c>
      <c r="B1849" s="112">
        <v>60.0</v>
      </c>
    </row>
    <row r="1850">
      <c r="A1850" s="111" t="s">
        <v>1059</v>
      </c>
      <c r="B1850" s="112">
        <v>52.0</v>
      </c>
    </row>
    <row r="1851">
      <c r="A1851" s="111" t="s">
        <v>1059</v>
      </c>
      <c r="B1851" s="112">
        <v>1247.0</v>
      </c>
    </row>
    <row r="1852">
      <c r="A1852" s="111" t="s">
        <v>1059</v>
      </c>
      <c r="B1852" s="112">
        <v>317.0</v>
      </c>
    </row>
    <row r="1853">
      <c r="A1853" s="111" t="s">
        <v>1059</v>
      </c>
      <c r="B1853" s="112">
        <v>60.0</v>
      </c>
    </row>
    <row r="1854">
      <c r="A1854" s="111" t="s">
        <v>1059</v>
      </c>
      <c r="B1854" s="112">
        <v>5.0</v>
      </c>
    </row>
    <row r="1855">
      <c r="A1855" s="111" t="s">
        <v>1059</v>
      </c>
      <c r="B1855" s="112">
        <v>36.0</v>
      </c>
    </row>
    <row r="1856">
      <c r="A1856" s="111" t="s">
        <v>1059</v>
      </c>
      <c r="B1856" s="112">
        <v>44.0</v>
      </c>
    </row>
    <row r="1857">
      <c r="A1857" s="111" t="s">
        <v>1059</v>
      </c>
      <c r="B1857" s="112">
        <v>60.0</v>
      </c>
    </row>
    <row r="1858">
      <c r="A1858" s="111" t="s">
        <v>1633</v>
      </c>
      <c r="B1858" s="112">
        <v>25371.0</v>
      </c>
    </row>
    <row r="1859">
      <c r="A1859" s="111" t="s">
        <v>1325</v>
      </c>
      <c r="B1859" s="112">
        <v>235.0</v>
      </c>
    </row>
    <row r="1860">
      <c r="A1860" s="111" t="s">
        <v>1325</v>
      </c>
      <c r="B1860" s="112">
        <v>3498.0</v>
      </c>
    </row>
    <row r="1861">
      <c r="A1861" s="111" t="s">
        <v>566</v>
      </c>
      <c r="B1861" s="112">
        <v>7781.0</v>
      </c>
    </row>
    <row r="1862">
      <c r="A1862" s="111" t="s">
        <v>1510</v>
      </c>
      <c r="B1862" s="112">
        <v>6244.0</v>
      </c>
    </row>
    <row r="1863">
      <c r="A1863" s="111" t="s">
        <v>1510</v>
      </c>
      <c r="B1863" s="112">
        <v>558458.0</v>
      </c>
    </row>
    <row r="1864">
      <c r="A1864" s="111" t="s">
        <v>1511</v>
      </c>
      <c r="B1864" s="112">
        <v>41261.0</v>
      </c>
    </row>
    <row r="1865">
      <c r="A1865" s="111" t="s">
        <v>1509</v>
      </c>
      <c r="B1865" s="112">
        <v>22062.0</v>
      </c>
    </row>
    <row r="1866">
      <c r="A1866" s="111" t="s">
        <v>1744</v>
      </c>
      <c r="B1866" s="112">
        <v>52.0</v>
      </c>
    </row>
    <row r="1867">
      <c r="A1867" s="111" t="s">
        <v>1744</v>
      </c>
      <c r="B1867" s="112">
        <v>5.0</v>
      </c>
    </row>
    <row r="1868">
      <c r="A1868" s="111" t="s">
        <v>1505</v>
      </c>
      <c r="B1868" s="112">
        <v>28722.0</v>
      </c>
    </row>
    <row r="1869">
      <c r="A1869" s="111" t="s">
        <v>1697</v>
      </c>
      <c r="B1869" s="112">
        <v>369.0</v>
      </c>
    </row>
    <row r="1870">
      <c r="A1870" s="111" t="s">
        <v>1697</v>
      </c>
      <c r="B1870" s="112">
        <v>17238.0</v>
      </c>
    </row>
    <row r="1871">
      <c r="A1871" s="111" t="s">
        <v>1506</v>
      </c>
      <c r="B1871" s="112">
        <v>27706.0</v>
      </c>
    </row>
    <row r="1872">
      <c r="A1872" s="111" t="s">
        <v>1513</v>
      </c>
      <c r="B1872" s="112">
        <v>130534.0</v>
      </c>
    </row>
    <row r="1873">
      <c r="A1873" s="111" t="s">
        <v>1513</v>
      </c>
      <c r="B1873" s="112">
        <v>138016.0</v>
      </c>
    </row>
    <row r="1874">
      <c r="A1874" s="111" t="s">
        <v>1514</v>
      </c>
      <c r="B1874" s="112">
        <v>99.0</v>
      </c>
    </row>
    <row r="1875">
      <c r="A1875" s="111" t="s">
        <v>1514</v>
      </c>
      <c r="B1875" s="112">
        <v>92660.0</v>
      </c>
    </row>
    <row r="1876">
      <c r="A1876" s="111" t="s">
        <v>1389</v>
      </c>
      <c r="B1876" s="112">
        <v>4668.0</v>
      </c>
    </row>
    <row r="1877">
      <c r="A1877" s="111" t="s">
        <v>1574</v>
      </c>
      <c r="B1877" s="112">
        <v>80159.0</v>
      </c>
    </row>
    <row r="1878">
      <c r="A1878" s="111" t="s">
        <v>1382</v>
      </c>
      <c r="B1878" s="112">
        <v>20311.0</v>
      </c>
    </row>
    <row r="1879">
      <c r="A1879" s="111" t="s">
        <v>1644</v>
      </c>
      <c r="B1879" s="112">
        <v>25250.0</v>
      </c>
    </row>
    <row r="1880">
      <c r="A1880" s="111" t="s">
        <v>1654</v>
      </c>
      <c r="B1880" s="112">
        <v>55089.0</v>
      </c>
    </row>
    <row r="1881">
      <c r="A1881" s="111" t="s">
        <v>1698</v>
      </c>
      <c r="B1881" s="112">
        <v>32207.0</v>
      </c>
    </row>
    <row r="1882">
      <c r="A1882" s="111" t="s">
        <v>1698</v>
      </c>
      <c r="B1882" s="112">
        <v>370.0</v>
      </c>
    </row>
    <row r="1883">
      <c r="A1883" s="111" t="s">
        <v>588</v>
      </c>
      <c r="B1883" s="112">
        <v>3.1481867E7</v>
      </c>
    </row>
    <row r="1884">
      <c r="A1884" s="111" t="s">
        <v>588</v>
      </c>
      <c r="B1884" s="112">
        <v>68003.0</v>
      </c>
    </row>
    <row r="1885">
      <c r="A1885" s="111" t="s">
        <v>588</v>
      </c>
      <c r="B1885" s="112">
        <v>187976.0</v>
      </c>
    </row>
    <row r="1886">
      <c r="A1886" s="111" t="s">
        <v>781</v>
      </c>
      <c r="B1886" s="112">
        <v>179971.0</v>
      </c>
    </row>
    <row r="1887">
      <c r="A1887" s="111" t="s">
        <v>781</v>
      </c>
      <c r="B1887" s="112">
        <v>33423.0</v>
      </c>
    </row>
    <row r="1888">
      <c r="A1888" s="111" t="s">
        <v>414</v>
      </c>
      <c r="B1888" s="112">
        <v>296.0</v>
      </c>
    </row>
    <row r="1889">
      <c r="A1889" s="111" t="s">
        <v>414</v>
      </c>
      <c r="B1889" s="112">
        <v>6123.0</v>
      </c>
    </row>
    <row r="1890">
      <c r="A1890" s="111" t="s">
        <v>414</v>
      </c>
      <c r="B1890" s="112">
        <v>7.0</v>
      </c>
    </row>
    <row r="1891">
      <c r="A1891" s="111" t="s">
        <v>772</v>
      </c>
      <c r="B1891" s="112">
        <v>0.0</v>
      </c>
    </row>
    <row r="1892">
      <c r="A1892" s="111" t="s">
        <v>772</v>
      </c>
      <c r="B1892" s="112">
        <v>9516.0</v>
      </c>
    </row>
    <row r="1893">
      <c r="A1893" s="111" t="s">
        <v>772</v>
      </c>
      <c r="B1893" s="112">
        <v>465.0</v>
      </c>
    </row>
    <row r="1894">
      <c r="A1894" s="111" t="s">
        <v>772</v>
      </c>
      <c r="B1894" s="112">
        <v>1702.0</v>
      </c>
    </row>
    <row r="1895">
      <c r="A1895" s="111" t="s">
        <v>772</v>
      </c>
      <c r="B1895" s="112">
        <v>1713.0</v>
      </c>
    </row>
    <row r="1896">
      <c r="A1896" s="111" t="s">
        <v>772</v>
      </c>
      <c r="B1896" s="112">
        <v>2976.0</v>
      </c>
    </row>
    <row r="1897">
      <c r="A1897" s="111" t="s">
        <v>772</v>
      </c>
      <c r="B1897" s="112">
        <v>9360.0</v>
      </c>
    </row>
    <row r="1898">
      <c r="A1898" s="111" t="s">
        <v>772</v>
      </c>
      <c r="B1898" s="112">
        <v>9360.0</v>
      </c>
    </row>
    <row r="1899">
      <c r="A1899" s="111" t="s">
        <v>772</v>
      </c>
      <c r="B1899" s="112">
        <v>9360.0</v>
      </c>
    </row>
    <row r="1900">
      <c r="A1900" s="111" t="s">
        <v>772</v>
      </c>
      <c r="B1900" s="112">
        <v>23260.0</v>
      </c>
    </row>
    <row r="1901">
      <c r="A1901" s="111" t="s">
        <v>686</v>
      </c>
      <c r="B1901" s="112">
        <v>125919.0</v>
      </c>
    </row>
    <row r="1902">
      <c r="A1902" s="111" t="s">
        <v>767</v>
      </c>
      <c r="B1902" s="112">
        <v>10244.0</v>
      </c>
    </row>
    <row r="1903">
      <c r="A1903" s="111" t="s">
        <v>767</v>
      </c>
      <c r="B1903" s="112">
        <v>0.0</v>
      </c>
    </row>
    <row r="1904">
      <c r="A1904" s="111" t="s">
        <v>767</v>
      </c>
      <c r="B1904" s="112">
        <v>9575.0</v>
      </c>
    </row>
    <row r="1905">
      <c r="A1905" s="111" t="s">
        <v>767</v>
      </c>
      <c r="B1905" s="112">
        <v>22773.0</v>
      </c>
    </row>
    <row r="1906">
      <c r="A1906" s="111" t="s">
        <v>767</v>
      </c>
      <c r="B1906" s="112">
        <v>1703.0</v>
      </c>
    </row>
    <row r="1907">
      <c r="A1907" s="111" t="s">
        <v>767</v>
      </c>
      <c r="B1907" s="112">
        <v>9575.0</v>
      </c>
    </row>
    <row r="1908">
      <c r="A1908" s="111" t="s">
        <v>767</v>
      </c>
      <c r="B1908" s="112">
        <v>424.0</v>
      </c>
    </row>
    <row r="1909">
      <c r="A1909" s="111" t="s">
        <v>767</v>
      </c>
      <c r="B1909" s="112">
        <v>2071.0</v>
      </c>
    </row>
    <row r="1910">
      <c r="A1910" s="111" t="s">
        <v>767</v>
      </c>
      <c r="B1910" s="112">
        <v>1894.0</v>
      </c>
    </row>
    <row r="1911">
      <c r="A1911" s="111" t="s">
        <v>767</v>
      </c>
      <c r="B1911" s="112">
        <v>9575.0</v>
      </c>
    </row>
    <row r="1912">
      <c r="A1912" s="111" t="s">
        <v>942</v>
      </c>
      <c r="B1912" s="112">
        <v>234507.0</v>
      </c>
    </row>
    <row r="1913">
      <c r="A1913" s="111" t="s">
        <v>942</v>
      </c>
      <c r="B1913" s="112">
        <v>795287.0</v>
      </c>
    </row>
    <row r="1914">
      <c r="A1914" s="111" t="s">
        <v>942</v>
      </c>
      <c r="B1914" s="112">
        <v>772447.0</v>
      </c>
    </row>
    <row r="1915">
      <c r="A1915" s="111" t="s">
        <v>942</v>
      </c>
      <c r="B1915" s="112">
        <v>294764.0</v>
      </c>
    </row>
    <row r="1916">
      <c r="A1916" s="111" t="s">
        <v>942</v>
      </c>
      <c r="B1916" s="112">
        <v>211414.0</v>
      </c>
    </row>
    <row r="1917">
      <c r="A1917" s="111" t="s">
        <v>942</v>
      </c>
      <c r="B1917" s="112">
        <v>4111.0</v>
      </c>
    </row>
    <row r="1918">
      <c r="A1918" s="111" t="s">
        <v>1699</v>
      </c>
      <c r="B1918" s="112">
        <v>86952.0</v>
      </c>
    </row>
    <row r="1919">
      <c r="A1919" s="111" t="s">
        <v>519</v>
      </c>
      <c r="B1919" s="112">
        <v>130.0</v>
      </c>
    </row>
    <row r="1920">
      <c r="A1920" s="111" t="s">
        <v>519</v>
      </c>
      <c r="B1920" s="112">
        <v>1386.0</v>
      </c>
    </row>
    <row r="1921">
      <c r="A1921" s="111" t="s">
        <v>519</v>
      </c>
      <c r="B1921" s="112">
        <v>1386.0</v>
      </c>
    </row>
    <row r="1922">
      <c r="A1922" s="111" t="s">
        <v>519</v>
      </c>
      <c r="B1922" s="112">
        <v>1386.0</v>
      </c>
    </row>
    <row r="1923">
      <c r="A1923" s="111" t="s">
        <v>1301</v>
      </c>
      <c r="B1923" s="112">
        <v>301.0</v>
      </c>
    </row>
    <row r="1924">
      <c r="A1924" s="111" t="s">
        <v>1301</v>
      </c>
      <c r="B1924" s="112">
        <v>37214.0</v>
      </c>
    </row>
    <row r="1925">
      <c r="A1925" s="111" t="s">
        <v>1301</v>
      </c>
      <c r="B1925" s="112">
        <v>7.0</v>
      </c>
    </row>
    <row r="1926">
      <c r="A1926" s="111" t="s">
        <v>1302</v>
      </c>
      <c r="B1926" s="112">
        <v>42349.0</v>
      </c>
    </row>
    <row r="1927">
      <c r="A1927" s="111" t="s">
        <v>1302</v>
      </c>
      <c r="B1927" s="112">
        <v>10888.0</v>
      </c>
    </row>
    <row r="1928">
      <c r="A1928" s="111" t="s">
        <v>1294</v>
      </c>
      <c r="B1928" s="112">
        <v>18864.0</v>
      </c>
    </row>
    <row r="1929">
      <c r="A1929" s="111" t="s">
        <v>1294</v>
      </c>
      <c r="B1929" s="112">
        <v>19444.0</v>
      </c>
    </row>
    <row r="1930">
      <c r="A1930" s="111" t="s">
        <v>1295</v>
      </c>
      <c r="B1930" s="112">
        <v>16729.0</v>
      </c>
    </row>
    <row r="1931">
      <c r="A1931" s="111" t="s">
        <v>1295</v>
      </c>
      <c r="B1931" s="112">
        <v>58.0</v>
      </c>
    </row>
    <row r="1932">
      <c r="A1932" s="111" t="s">
        <v>1296</v>
      </c>
      <c r="B1932" s="112">
        <v>16634.0</v>
      </c>
    </row>
    <row r="1933">
      <c r="A1933" s="111" t="s">
        <v>1296</v>
      </c>
      <c r="B1933" s="112">
        <v>58.0</v>
      </c>
    </row>
    <row r="1934">
      <c r="A1934" s="111" t="s">
        <v>1297</v>
      </c>
      <c r="B1934" s="112">
        <v>16592.0</v>
      </c>
    </row>
    <row r="1935">
      <c r="A1935" s="111" t="s">
        <v>1297</v>
      </c>
      <c r="B1935" s="112">
        <v>58.0</v>
      </c>
    </row>
    <row r="1936">
      <c r="A1936" s="111" t="s">
        <v>1298</v>
      </c>
      <c r="B1936" s="112">
        <v>16641.0</v>
      </c>
    </row>
    <row r="1937">
      <c r="A1937" s="111" t="s">
        <v>1298</v>
      </c>
      <c r="B1937" s="112">
        <v>58.0</v>
      </c>
    </row>
    <row r="1938">
      <c r="A1938" s="111" t="s">
        <v>1299</v>
      </c>
      <c r="B1938" s="112">
        <v>24669.0</v>
      </c>
    </row>
    <row r="1939">
      <c r="A1939" s="111" t="s">
        <v>1299</v>
      </c>
      <c r="B1939" s="112">
        <v>11763.0</v>
      </c>
    </row>
    <row r="1940">
      <c r="A1940" s="111" t="s">
        <v>1299</v>
      </c>
      <c r="B1940" s="112">
        <v>645.0</v>
      </c>
    </row>
    <row r="1941">
      <c r="A1941" s="111" t="s">
        <v>599</v>
      </c>
      <c r="B1941" s="112">
        <v>96.0</v>
      </c>
    </row>
    <row r="1942">
      <c r="A1942" s="111" t="s">
        <v>599</v>
      </c>
      <c r="B1942" s="112">
        <v>6186.0</v>
      </c>
    </row>
    <row r="1943">
      <c r="A1943" s="111" t="s">
        <v>600</v>
      </c>
      <c r="B1943" s="112">
        <v>96.0</v>
      </c>
    </row>
    <row r="1944">
      <c r="A1944" s="111" t="s">
        <v>600</v>
      </c>
      <c r="B1944" s="112">
        <v>6902.0</v>
      </c>
    </row>
    <row r="1945">
      <c r="A1945" s="111" t="s">
        <v>601</v>
      </c>
      <c r="B1945" s="112">
        <v>5981.0</v>
      </c>
    </row>
    <row r="1946">
      <c r="A1946" s="111" t="s">
        <v>601</v>
      </c>
      <c r="B1946" s="112">
        <v>96.0</v>
      </c>
    </row>
    <row r="1947">
      <c r="A1947" s="111" t="s">
        <v>602</v>
      </c>
      <c r="B1947" s="112">
        <v>96.0</v>
      </c>
    </row>
    <row r="1948">
      <c r="A1948" s="111" t="s">
        <v>602</v>
      </c>
      <c r="B1948" s="112">
        <v>7338.0</v>
      </c>
    </row>
    <row r="1949">
      <c r="A1949" s="111" t="s">
        <v>603</v>
      </c>
      <c r="B1949" s="112">
        <v>96.0</v>
      </c>
    </row>
    <row r="1950">
      <c r="A1950" s="111" t="s">
        <v>603</v>
      </c>
      <c r="B1950" s="112">
        <v>5631.0</v>
      </c>
    </row>
    <row r="1951">
      <c r="A1951" s="111" t="s">
        <v>604</v>
      </c>
      <c r="B1951" s="112">
        <v>5924.0</v>
      </c>
    </row>
    <row r="1952">
      <c r="A1952" s="111" t="s">
        <v>604</v>
      </c>
      <c r="B1952" s="112">
        <v>96.0</v>
      </c>
    </row>
    <row r="1953">
      <c r="A1953" s="111" t="s">
        <v>605</v>
      </c>
      <c r="B1953" s="112">
        <v>96.0</v>
      </c>
    </row>
    <row r="1954">
      <c r="A1954" s="111" t="s">
        <v>605</v>
      </c>
      <c r="B1954" s="112">
        <v>6153.0</v>
      </c>
    </row>
    <row r="1955">
      <c r="A1955" s="111" t="s">
        <v>606</v>
      </c>
      <c r="B1955" s="112">
        <v>96.0</v>
      </c>
    </row>
    <row r="1956">
      <c r="A1956" s="111" t="s">
        <v>606</v>
      </c>
      <c r="B1956" s="112">
        <v>6622.0</v>
      </c>
    </row>
    <row r="1957">
      <c r="A1957" s="111" t="s">
        <v>636</v>
      </c>
      <c r="B1957" s="112">
        <v>5000.0</v>
      </c>
    </row>
    <row r="1958">
      <c r="A1958" s="111" t="s">
        <v>636</v>
      </c>
      <c r="B1958" s="112">
        <v>96.0</v>
      </c>
    </row>
    <row r="1959">
      <c r="A1959" s="111" t="s">
        <v>687</v>
      </c>
      <c r="B1959" s="112">
        <v>11826.0</v>
      </c>
    </row>
    <row r="1960">
      <c r="A1960" s="111" t="s">
        <v>687</v>
      </c>
      <c r="B1960" s="112">
        <v>96.0</v>
      </c>
    </row>
    <row r="1961">
      <c r="A1961" s="111" t="s">
        <v>688</v>
      </c>
      <c r="B1961" s="112">
        <v>96.0</v>
      </c>
    </row>
    <row r="1962">
      <c r="A1962" s="111" t="s">
        <v>688</v>
      </c>
      <c r="B1962" s="112">
        <v>11450.0</v>
      </c>
    </row>
    <row r="1963">
      <c r="A1963" s="111" t="s">
        <v>689</v>
      </c>
      <c r="B1963" s="112">
        <v>11567.0</v>
      </c>
    </row>
    <row r="1964">
      <c r="A1964" s="111" t="s">
        <v>689</v>
      </c>
      <c r="B1964" s="112">
        <v>96.0</v>
      </c>
    </row>
    <row r="1965">
      <c r="A1965" s="111" t="s">
        <v>249</v>
      </c>
      <c r="B1965" s="112">
        <v>20493.0</v>
      </c>
    </row>
    <row r="1966">
      <c r="A1966" s="111" t="s">
        <v>249</v>
      </c>
      <c r="B1966" s="112">
        <v>482968.0</v>
      </c>
    </row>
    <row r="1967">
      <c r="A1967" s="111" t="s">
        <v>1463</v>
      </c>
      <c r="B1967" s="112">
        <v>55717.0</v>
      </c>
    </row>
    <row r="1968">
      <c r="A1968" s="111" t="s">
        <v>1700</v>
      </c>
      <c r="B1968" s="112">
        <v>146651.0</v>
      </c>
    </row>
    <row r="1969">
      <c r="A1969" s="111" t="s">
        <v>1700</v>
      </c>
      <c r="B1969" s="112">
        <v>646636.0</v>
      </c>
    </row>
    <row r="1970">
      <c r="A1970" s="111" t="s">
        <v>325</v>
      </c>
      <c r="B1970" s="112">
        <v>83659.0</v>
      </c>
    </row>
    <row r="1971">
      <c r="A1971" s="111" t="s">
        <v>325</v>
      </c>
      <c r="B1971" s="112">
        <v>111.0</v>
      </c>
    </row>
    <row r="1972">
      <c r="A1972" s="111" t="s">
        <v>325</v>
      </c>
      <c r="B1972" s="112">
        <v>647.0</v>
      </c>
    </row>
    <row r="1973">
      <c r="A1973" s="111" t="s">
        <v>326</v>
      </c>
      <c r="B1973" s="112">
        <v>101.0</v>
      </c>
    </row>
    <row r="1974">
      <c r="A1974" s="111" t="s">
        <v>326</v>
      </c>
      <c r="B1974" s="112">
        <v>57752.0</v>
      </c>
    </row>
    <row r="1975">
      <c r="A1975" s="111" t="s">
        <v>326</v>
      </c>
      <c r="B1975" s="112">
        <v>630.0</v>
      </c>
    </row>
    <row r="1976">
      <c r="A1976" s="111" t="s">
        <v>349</v>
      </c>
      <c r="B1976" s="112">
        <v>107426.0</v>
      </c>
    </row>
    <row r="1977">
      <c r="A1977" s="111" t="s">
        <v>349</v>
      </c>
      <c r="B1977" s="112">
        <v>2321.0</v>
      </c>
    </row>
    <row r="1978">
      <c r="A1978" s="111" t="s">
        <v>309</v>
      </c>
      <c r="B1978" s="112">
        <v>13768.0</v>
      </c>
    </row>
    <row r="1979">
      <c r="A1979" s="111" t="s">
        <v>309</v>
      </c>
      <c r="B1979" s="112">
        <v>46718.0</v>
      </c>
    </row>
    <row r="1980">
      <c r="A1980" s="111" t="s">
        <v>309</v>
      </c>
      <c r="B1980" s="112">
        <v>26.0</v>
      </c>
    </row>
    <row r="1981">
      <c r="A1981" s="111" t="s">
        <v>309</v>
      </c>
      <c r="B1981" s="112">
        <v>1049.0</v>
      </c>
    </row>
    <row r="1982">
      <c r="A1982" s="111" t="s">
        <v>306</v>
      </c>
      <c r="B1982" s="112">
        <v>37400.0</v>
      </c>
    </row>
    <row r="1983">
      <c r="A1983" s="111" t="s">
        <v>306</v>
      </c>
      <c r="B1983" s="112">
        <v>1049.0</v>
      </c>
    </row>
    <row r="1984">
      <c r="A1984" s="111" t="s">
        <v>306</v>
      </c>
      <c r="B1984" s="112">
        <v>13283.0</v>
      </c>
    </row>
    <row r="1985">
      <c r="A1985" s="111" t="s">
        <v>306</v>
      </c>
      <c r="B1985" s="112">
        <v>26.0</v>
      </c>
    </row>
    <row r="1986">
      <c r="A1986" s="111" t="s">
        <v>310</v>
      </c>
      <c r="B1986" s="112">
        <v>26.0</v>
      </c>
    </row>
    <row r="1987">
      <c r="A1987" s="111" t="s">
        <v>310</v>
      </c>
      <c r="B1987" s="112">
        <v>11803.0</v>
      </c>
    </row>
    <row r="1988">
      <c r="A1988" s="111" t="s">
        <v>310</v>
      </c>
      <c r="B1988" s="112">
        <v>96555.0</v>
      </c>
    </row>
    <row r="1989">
      <c r="A1989" s="111" t="s">
        <v>310</v>
      </c>
      <c r="B1989" s="112">
        <v>1516.0</v>
      </c>
    </row>
    <row r="1990">
      <c r="A1990" s="111" t="s">
        <v>307</v>
      </c>
      <c r="B1990" s="112">
        <v>26.0</v>
      </c>
    </row>
    <row r="1991">
      <c r="A1991" s="111" t="s">
        <v>307</v>
      </c>
      <c r="B1991" s="112">
        <v>1516.0</v>
      </c>
    </row>
    <row r="1992">
      <c r="A1992" s="111" t="s">
        <v>307</v>
      </c>
      <c r="B1992" s="112">
        <v>88977.0</v>
      </c>
    </row>
    <row r="1993">
      <c r="A1993" s="111" t="s">
        <v>307</v>
      </c>
      <c r="B1993" s="112">
        <v>11797.0</v>
      </c>
    </row>
    <row r="1994">
      <c r="A1994" s="111" t="s">
        <v>1586</v>
      </c>
      <c r="B1994" s="112">
        <v>103019.0</v>
      </c>
    </row>
    <row r="1995">
      <c r="A1995" s="111" t="s">
        <v>1586</v>
      </c>
      <c r="B1995" s="112">
        <v>115672.0</v>
      </c>
    </row>
    <row r="1996">
      <c r="A1996" s="111" t="s">
        <v>1586</v>
      </c>
      <c r="B1996" s="112">
        <v>1009261.0</v>
      </c>
    </row>
    <row r="1997">
      <c r="A1997" s="111" t="s">
        <v>413</v>
      </c>
      <c r="B1997" s="112">
        <v>4035.0</v>
      </c>
    </row>
    <row r="1998">
      <c r="A1998" s="111" t="s">
        <v>413</v>
      </c>
      <c r="B1998" s="112">
        <v>4894.0</v>
      </c>
    </row>
    <row r="1999">
      <c r="A1999" s="111" t="s">
        <v>413</v>
      </c>
      <c r="B1999" s="112">
        <v>96.0</v>
      </c>
    </row>
    <row r="2000">
      <c r="A2000" s="111" t="s">
        <v>1327</v>
      </c>
      <c r="B2000" s="112">
        <v>32391.0</v>
      </c>
    </row>
    <row r="2001">
      <c r="A2001" s="111" t="s">
        <v>1332</v>
      </c>
      <c r="B2001" s="112">
        <v>33.0</v>
      </c>
    </row>
    <row r="2002">
      <c r="A2002" s="111" t="s">
        <v>1332</v>
      </c>
      <c r="B2002" s="112">
        <v>67.0</v>
      </c>
    </row>
    <row r="2003">
      <c r="A2003" s="111" t="s">
        <v>1332</v>
      </c>
      <c r="B2003" s="112">
        <v>23650.0</v>
      </c>
    </row>
    <row r="2004">
      <c r="A2004" s="111" t="s">
        <v>1332</v>
      </c>
      <c r="B2004" s="112">
        <v>33.0</v>
      </c>
    </row>
    <row r="2005">
      <c r="A2005" s="111" t="s">
        <v>1332</v>
      </c>
      <c r="B2005" s="112">
        <v>11.0</v>
      </c>
    </row>
    <row r="2006">
      <c r="A2006" s="111" t="s">
        <v>1332</v>
      </c>
      <c r="B2006" s="112">
        <v>1019.0</v>
      </c>
    </row>
    <row r="2007">
      <c r="A2007" s="111" t="s">
        <v>1332</v>
      </c>
      <c r="B2007" s="112">
        <v>2986.0</v>
      </c>
    </row>
    <row r="2008">
      <c r="A2008" s="111" t="s">
        <v>1332</v>
      </c>
      <c r="B2008" s="112">
        <v>154.0</v>
      </c>
    </row>
    <row r="2009">
      <c r="A2009" s="111" t="s">
        <v>311</v>
      </c>
      <c r="B2009" s="112">
        <v>12.0</v>
      </c>
    </row>
    <row r="2010">
      <c r="A2010" s="111" t="s">
        <v>311</v>
      </c>
      <c r="B2010" s="112">
        <v>211.0</v>
      </c>
    </row>
    <row r="2011">
      <c r="A2011" s="111" t="s">
        <v>311</v>
      </c>
      <c r="B2011" s="112">
        <v>674.0</v>
      </c>
    </row>
    <row r="2012">
      <c r="A2012" s="111" t="s">
        <v>311</v>
      </c>
      <c r="B2012" s="112">
        <v>14165.0</v>
      </c>
    </row>
    <row r="2013">
      <c r="A2013" s="111" t="s">
        <v>311</v>
      </c>
      <c r="B2013" s="112">
        <v>93.0</v>
      </c>
    </row>
    <row r="2014">
      <c r="A2014" s="111" t="s">
        <v>312</v>
      </c>
      <c r="B2014" s="112">
        <v>211.0</v>
      </c>
    </row>
    <row r="2015">
      <c r="A2015" s="111" t="s">
        <v>312</v>
      </c>
      <c r="B2015" s="112">
        <v>15245.0</v>
      </c>
    </row>
    <row r="2016">
      <c r="A2016" s="111" t="s">
        <v>312</v>
      </c>
      <c r="B2016" s="112">
        <v>175.0</v>
      </c>
    </row>
    <row r="2017">
      <c r="A2017" s="111" t="s">
        <v>312</v>
      </c>
      <c r="B2017" s="112">
        <v>12.0</v>
      </c>
    </row>
    <row r="2018">
      <c r="A2018" s="111" t="s">
        <v>312</v>
      </c>
      <c r="B2018" s="112">
        <v>674.0</v>
      </c>
    </row>
    <row r="2019">
      <c r="A2019" s="111" t="s">
        <v>313</v>
      </c>
      <c r="B2019" s="112">
        <v>212.0</v>
      </c>
    </row>
    <row r="2020">
      <c r="A2020" s="111" t="s">
        <v>313</v>
      </c>
      <c r="B2020" s="112">
        <v>14200.0</v>
      </c>
    </row>
    <row r="2021">
      <c r="A2021" s="111" t="s">
        <v>313</v>
      </c>
      <c r="B2021" s="112">
        <v>746.0</v>
      </c>
    </row>
    <row r="2022">
      <c r="A2022" s="111" t="s">
        <v>313</v>
      </c>
      <c r="B2022" s="112">
        <v>13.0</v>
      </c>
    </row>
    <row r="2023">
      <c r="A2023" s="111" t="s">
        <v>313</v>
      </c>
      <c r="B2023" s="112">
        <v>92.0</v>
      </c>
    </row>
    <row r="2024">
      <c r="A2024" s="111" t="s">
        <v>1479</v>
      </c>
      <c r="B2024" s="112">
        <v>60036.0</v>
      </c>
    </row>
    <row r="2025">
      <c r="A2025" s="111" t="s">
        <v>1479</v>
      </c>
      <c r="B2025" s="112">
        <v>32145.0</v>
      </c>
    </row>
    <row r="2026">
      <c r="A2026" s="111" t="s">
        <v>1479</v>
      </c>
      <c r="B2026" s="112">
        <v>1936748.0</v>
      </c>
    </row>
    <row r="2027">
      <c r="A2027" s="111" t="s">
        <v>1701</v>
      </c>
      <c r="B2027" s="112">
        <v>23363.0</v>
      </c>
    </row>
    <row r="2028">
      <c r="A2028" s="111" t="s">
        <v>1701</v>
      </c>
      <c r="B2028" s="112">
        <v>100.0</v>
      </c>
    </row>
    <row r="2029">
      <c r="A2029" s="111" t="s">
        <v>506</v>
      </c>
      <c r="B2029" s="112">
        <v>170486.0</v>
      </c>
    </row>
    <row r="2030">
      <c r="A2030" s="111" t="s">
        <v>506</v>
      </c>
      <c r="B2030" s="112">
        <v>8101.0</v>
      </c>
    </row>
    <row r="2031">
      <c r="A2031" s="111" t="s">
        <v>1702</v>
      </c>
      <c r="B2031" s="112">
        <v>7627.0</v>
      </c>
    </row>
    <row r="2032">
      <c r="A2032" s="111" t="s">
        <v>841</v>
      </c>
      <c r="B2032" s="112">
        <v>5778.0</v>
      </c>
    </row>
    <row r="2033">
      <c r="A2033" s="111" t="s">
        <v>299</v>
      </c>
      <c r="B2033" s="112">
        <v>18123.0</v>
      </c>
    </row>
    <row r="2034">
      <c r="A2034" s="111" t="s">
        <v>299</v>
      </c>
      <c r="B2034" s="112">
        <v>46141.0</v>
      </c>
    </row>
    <row r="2035">
      <c r="A2035" s="111" t="s">
        <v>299</v>
      </c>
      <c r="B2035" s="112">
        <v>33123.0</v>
      </c>
    </row>
    <row r="2036">
      <c r="A2036" s="111" t="s">
        <v>299</v>
      </c>
      <c r="B2036" s="112">
        <v>83922.0</v>
      </c>
    </row>
    <row r="2037">
      <c r="A2037" s="111" t="s">
        <v>1464</v>
      </c>
      <c r="B2037" s="112">
        <v>39386.0</v>
      </c>
    </row>
    <row r="2038">
      <c r="A2038" s="111" t="s">
        <v>1512</v>
      </c>
      <c r="B2038" s="112">
        <v>33338.0</v>
      </c>
    </row>
    <row r="2039">
      <c r="A2039" s="111" t="s">
        <v>1512</v>
      </c>
      <c r="B2039" s="112">
        <v>2390463.0</v>
      </c>
    </row>
    <row r="2040">
      <c r="A2040" s="111" t="s">
        <v>1374</v>
      </c>
      <c r="B2040" s="112">
        <v>57557.0</v>
      </c>
    </row>
    <row r="2041">
      <c r="A2041" s="111" t="s">
        <v>438</v>
      </c>
      <c r="B2041" s="112">
        <v>48434.0</v>
      </c>
    </row>
    <row r="2042">
      <c r="A2042" s="111" t="s">
        <v>1628</v>
      </c>
      <c r="B2042" s="112">
        <v>154246.0</v>
      </c>
    </row>
    <row r="2043">
      <c r="A2043" s="111" t="s">
        <v>1645</v>
      </c>
      <c r="B2043" s="112">
        <v>92993.0</v>
      </c>
    </row>
    <row r="2044">
      <c r="A2044" s="111" t="s">
        <v>578</v>
      </c>
      <c r="B2044" s="112">
        <v>1.0</v>
      </c>
    </row>
    <row r="2045">
      <c r="A2045" s="111" t="s">
        <v>578</v>
      </c>
      <c r="B2045" s="112">
        <v>73.0</v>
      </c>
    </row>
    <row r="2046">
      <c r="A2046" s="111" t="s">
        <v>578</v>
      </c>
      <c r="B2046" s="112">
        <v>22142.0</v>
      </c>
    </row>
    <row r="2047">
      <c r="A2047" s="111" t="s">
        <v>578</v>
      </c>
      <c r="B2047" s="112">
        <v>4872.0</v>
      </c>
    </row>
    <row r="2048">
      <c r="A2048" s="111" t="s">
        <v>578</v>
      </c>
      <c r="B2048" s="112">
        <v>5270.0</v>
      </c>
    </row>
    <row r="2049">
      <c r="A2049" s="111" t="s">
        <v>578</v>
      </c>
      <c r="B2049" s="112">
        <v>3233.0</v>
      </c>
    </row>
    <row r="2050">
      <c r="A2050" s="111" t="s">
        <v>578</v>
      </c>
      <c r="B2050" s="112">
        <v>5024.0</v>
      </c>
    </row>
    <row r="2051">
      <c r="A2051" s="111" t="s">
        <v>578</v>
      </c>
      <c r="B2051" s="112">
        <v>75878.0</v>
      </c>
    </row>
    <row r="2052">
      <c r="A2052" s="111" t="s">
        <v>578</v>
      </c>
      <c r="B2052" s="112">
        <v>528.0</v>
      </c>
    </row>
    <row r="2053">
      <c r="A2053" s="111" t="s">
        <v>578</v>
      </c>
      <c r="B2053" s="112">
        <v>1304.0</v>
      </c>
    </row>
    <row r="2054">
      <c r="A2054" s="111" t="s">
        <v>578</v>
      </c>
      <c r="B2054" s="112">
        <v>1296.0</v>
      </c>
    </row>
    <row r="2055">
      <c r="A2055" s="111" t="s">
        <v>578</v>
      </c>
      <c r="B2055" s="112">
        <v>8892.0</v>
      </c>
    </row>
    <row r="2056">
      <c r="A2056" s="111" t="s">
        <v>578</v>
      </c>
      <c r="B2056" s="112">
        <v>95324.0</v>
      </c>
    </row>
    <row r="2057">
      <c r="A2057" s="111" t="s">
        <v>578</v>
      </c>
      <c r="B2057" s="112">
        <v>73269.0</v>
      </c>
    </row>
    <row r="2058">
      <c r="A2058" s="111" t="s">
        <v>578</v>
      </c>
      <c r="B2058" s="112">
        <v>1328.0</v>
      </c>
    </row>
    <row r="2059">
      <c r="A2059" s="111" t="s">
        <v>578</v>
      </c>
      <c r="B2059" s="112">
        <v>9106.0</v>
      </c>
    </row>
    <row r="2060">
      <c r="A2060" s="111" t="s">
        <v>578</v>
      </c>
      <c r="B2060" s="112">
        <v>51216.0</v>
      </c>
    </row>
    <row r="2061">
      <c r="A2061" s="111" t="s">
        <v>607</v>
      </c>
      <c r="B2061" s="112">
        <v>115791.0</v>
      </c>
    </row>
    <row r="2062">
      <c r="A2062" s="111" t="s">
        <v>607</v>
      </c>
      <c r="B2062" s="112">
        <v>88798.0</v>
      </c>
    </row>
    <row r="2063">
      <c r="A2063" s="111" t="s">
        <v>350</v>
      </c>
      <c r="B2063" s="112">
        <v>39581.0</v>
      </c>
    </row>
    <row r="2064">
      <c r="A2064" s="111" t="s">
        <v>300</v>
      </c>
      <c r="B2064" s="112">
        <v>28884.0</v>
      </c>
    </row>
    <row r="2065">
      <c r="A2065" s="111" t="s">
        <v>300</v>
      </c>
      <c r="B2065" s="112">
        <v>15737.0</v>
      </c>
    </row>
    <row r="2066">
      <c r="A2066" s="111" t="s">
        <v>300</v>
      </c>
      <c r="B2066" s="112">
        <v>28644.0</v>
      </c>
    </row>
    <row r="2067">
      <c r="A2067" s="111" t="s">
        <v>300</v>
      </c>
      <c r="B2067" s="112">
        <v>42424.0</v>
      </c>
    </row>
    <row r="2068">
      <c r="A2068" s="111" t="s">
        <v>1458</v>
      </c>
      <c r="B2068" s="112">
        <v>70193.0</v>
      </c>
    </row>
    <row r="2069">
      <c r="A2069" s="111" t="s">
        <v>1458</v>
      </c>
      <c r="B2069" s="112">
        <v>35861.0</v>
      </c>
    </row>
    <row r="2070">
      <c r="A2070" s="111" t="s">
        <v>631</v>
      </c>
      <c r="B2070" s="112">
        <v>6796.0</v>
      </c>
    </row>
    <row r="2071">
      <c r="A2071" s="111" t="s">
        <v>631</v>
      </c>
      <c r="B2071" s="112">
        <v>61.0</v>
      </c>
    </row>
    <row r="2072">
      <c r="A2072" s="111" t="s">
        <v>629</v>
      </c>
      <c r="B2072" s="112">
        <v>56313.0</v>
      </c>
    </row>
    <row r="2073">
      <c r="A2073" s="111" t="s">
        <v>629</v>
      </c>
      <c r="B2073" s="112">
        <v>1676.0</v>
      </c>
    </row>
    <row r="2074">
      <c r="A2074" s="111" t="s">
        <v>690</v>
      </c>
      <c r="B2074" s="112">
        <v>8947.0</v>
      </c>
    </row>
    <row r="2075">
      <c r="A2075" s="111" t="s">
        <v>691</v>
      </c>
      <c r="B2075" s="112">
        <v>8205.0</v>
      </c>
    </row>
    <row r="2076">
      <c r="A2076" s="111" t="s">
        <v>692</v>
      </c>
      <c r="B2076" s="112">
        <v>7731.0</v>
      </c>
    </row>
    <row r="2077">
      <c r="A2077" s="111" t="s">
        <v>693</v>
      </c>
      <c r="B2077" s="112">
        <v>8099.0</v>
      </c>
    </row>
    <row r="2078">
      <c r="A2078" s="111" t="s">
        <v>694</v>
      </c>
      <c r="B2078" s="112">
        <v>8090.0</v>
      </c>
    </row>
    <row r="2079">
      <c r="A2079" s="111" t="s">
        <v>695</v>
      </c>
      <c r="B2079" s="112">
        <v>8092.0</v>
      </c>
    </row>
    <row r="2080">
      <c r="A2080" s="111" t="s">
        <v>696</v>
      </c>
      <c r="B2080" s="112">
        <v>10952.0</v>
      </c>
    </row>
    <row r="2081">
      <c r="A2081" s="111" t="s">
        <v>697</v>
      </c>
      <c r="B2081" s="112">
        <v>9984.0</v>
      </c>
    </row>
    <row r="2082">
      <c r="A2082" s="111" t="s">
        <v>836</v>
      </c>
      <c r="B2082" s="112">
        <v>20456.0</v>
      </c>
    </row>
    <row r="2083">
      <c r="A2083" s="111" t="s">
        <v>371</v>
      </c>
      <c r="B2083" s="112">
        <v>14564.0</v>
      </c>
    </row>
    <row r="2084">
      <c r="A2084" s="111" t="s">
        <v>372</v>
      </c>
      <c r="B2084" s="112">
        <v>14271.0</v>
      </c>
    </row>
    <row r="2085">
      <c r="A2085" s="111" t="s">
        <v>373</v>
      </c>
      <c r="B2085" s="112">
        <v>14056.0</v>
      </c>
    </row>
    <row r="2086">
      <c r="A2086" s="111" t="s">
        <v>1346</v>
      </c>
      <c r="B2086" s="112">
        <v>14814.0</v>
      </c>
    </row>
    <row r="2087">
      <c r="A2087" s="111" t="s">
        <v>785</v>
      </c>
      <c r="B2087" s="112">
        <v>24575.0</v>
      </c>
    </row>
    <row r="2088">
      <c r="A2088" s="111" t="s">
        <v>785</v>
      </c>
      <c r="B2088" s="112">
        <v>123084.0</v>
      </c>
    </row>
    <row r="2089">
      <c r="A2089" s="111" t="s">
        <v>763</v>
      </c>
      <c r="B2089" s="112">
        <v>10325.0</v>
      </c>
    </row>
    <row r="2090">
      <c r="A2090" s="111" t="s">
        <v>763</v>
      </c>
      <c r="B2090" s="112">
        <v>0.0</v>
      </c>
    </row>
    <row r="2091">
      <c r="A2091" s="111" t="s">
        <v>763</v>
      </c>
      <c r="B2091" s="112">
        <v>1992.0</v>
      </c>
    </row>
    <row r="2092">
      <c r="A2092" s="111" t="s">
        <v>763</v>
      </c>
      <c r="B2092" s="112">
        <v>418.0</v>
      </c>
    </row>
    <row r="2093">
      <c r="A2093" s="111" t="s">
        <v>763</v>
      </c>
      <c r="B2093" s="112">
        <v>14928.0</v>
      </c>
    </row>
    <row r="2094">
      <c r="A2094" s="111" t="s">
        <v>763</v>
      </c>
      <c r="B2094" s="112">
        <v>14928.0</v>
      </c>
    </row>
    <row r="2095">
      <c r="A2095" s="111" t="s">
        <v>763</v>
      </c>
      <c r="B2095" s="112">
        <v>22876.0</v>
      </c>
    </row>
    <row r="2096">
      <c r="A2096" s="111" t="s">
        <v>763</v>
      </c>
      <c r="B2096" s="112">
        <v>1298.0</v>
      </c>
    </row>
    <row r="2097">
      <c r="A2097" s="111" t="s">
        <v>763</v>
      </c>
      <c r="B2097" s="112">
        <v>14928.0</v>
      </c>
    </row>
    <row r="2098">
      <c r="A2098" s="111" t="s">
        <v>763</v>
      </c>
      <c r="B2098" s="112">
        <v>1730.0</v>
      </c>
    </row>
    <row r="2099">
      <c r="A2099" s="111" t="s">
        <v>810</v>
      </c>
      <c r="B2099" s="112">
        <v>36823.0</v>
      </c>
    </row>
    <row r="2100">
      <c r="A2100" s="111" t="s">
        <v>806</v>
      </c>
      <c r="B2100" s="112">
        <v>27090.0</v>
      </c>
    </row>
    <row r="2101">
      <c r="A2101" s="111" t="s">
        <v>811</v>
      </c>
      <c r="B2101" s="112">
        <v>24674.0</v>
      </c>
    </row>
    <row r="2102">
      <c r="A2102" s="111" t="s">
        <v>738</v>
      </c>
      <c r="B2102" s="112">
        <v>107505.0</v>
      </c>
    </row>
    <row r="2103">
      <c r="A2103" s="111" t="s">
        <v>738</v>
      </c>
      <c r="B2103" s="112">
        <v>57982.0</v>
      </c>
    </row>
    <row r="2104">
      <c r="A2104" s="111" t="s">
        <v>754</v>
      </c>
      <c r="B2104" s="112">
        <v>24151.0</v>
      </c>
    </row>
    <row r="2105">
      <c r="A2105" s="111" t="s">
        <v>739</v>
      </c>
      <c r="B2105" s="112">
        <v>1691.0</v>
      </c>
    </row>
    <row r="2106">
      <c r="A2106" s="111" t="s">
        <v>739</v>
      </c>
      <c r="B2106" s="112">
        <v>68879.0</v>
      </c>
    </row>
    <row r="2107">
      <c r="A2107" s="111" t="s">
        <v>753</v>
      </c>
      <c r="B2107" s="112">
        <v>62086.0</v>
      </c>
    </row>
    <row r="2108">
      <c r="A2108" s="111" t="s">
        <v>157</v>
      </c>
      <c r="B2108" s="112">
        <v>45328.0</v>
      </c>
    </row>
    <row r="2109">
      <c r="A2109" s="111" t="s">
        <v>570</v>
      </c>
      <c r="B2109" s="112">
        <v>5939.0</v>
      </c>
    </row>
    <row r="2110">
      <c r="A2110" s="111" t="s">
        <v>570</v>
      </c>
      <c r="B2110" s="112">
        <v>25115.0</v>
      </c>
    </row>
    <row r="2111">
      <c r="A2111" s="111" t="s">
        <v>234</v>
      </c>
      <c r="B2111" s="112">
        <v>21772.0</v>
      </c>
    </row>
    <row r="2112">
      <c r="A2112" s="111" t="s">
        <v>235</v>
      </c>
      <c r="B2112" s="112">
        <v>40780.0</v>
      </c>
    </row>
    <row r="2113">
      <c r="A2113" s="111" t="s">
        <v>168</v>
      </c>
      <c r="B2113" s="112">
        <v>32602.0</v>
      </c>
    </row>
    <row r="2114">
      <c r="A2114" s="111" t="s">
        <v>168</v>
      </c>
      <c r="B2114" s="112">
        <v>93.0</v>
      </c>
    </row>
    <row r="2115">
      <c r="A2115" s="111" t="s">
        <v>329</v>
      </c>
      <c r="B2115" s="112">
        <v>5.0</v>
      </c>
    </row>
    <row r="2116">
      <c r="A2116" s="111" t="s">
        <v>329</v>
      </c>
      <c r="B2116" s="112">
        <v>166.0</v>
      </c>
    </row>
    <row r="2117">
      <c r="A2117" s="111" t="s">
        <v>329</v>
      </c>
      <c r="B2117" s="112">
        <v>451.0</v>
      </c>
    </row>
    <row r="2118">
      <c r="A2118" s="111" t="s">
        <v>329</v>
      </c>
      <c r="B2118" s="112">
        <v>8269.0</v>
      </c>
    </row>
    <row r="2119">
      <c r="A2119" s="111" t="s">
        <v>329</v>
      </c>
      <c r="B2119" s="112">
        <v>12090.0</v>
      </c>
    </row>
    <row r="2120">
      <c r="A2120" s="111" t="s">
        <v>329</v>
      </c>
      <c r="B2120" s="112">
        <v>13003.0</v>
      </c>
    </row>
    <row r="2121">
      <c r="A2121" s="111" t="s">
        <v>329</v>
      </c>
      <c r="B2121" s="112">
        <v>1148.0</v>
      </c>
    </row>
    <row r="2122">
      <c r="A2122" s="111" t="s">
        <v>329</v>
      </c>
      <c r="B2122" s="112">
        <v>581.0</v>
      </c>
    </row>
    <row r="2123">
      <c r="A2123" s="111" t="s">
        <v>329</v>
      </c>
      <c r="B2123" s="112">
        <v>15.0</v>
      </c>
    </row>
    <row r="2124">
      <c r="A2124" s="111" t="s">
        <v>329</v>
      </c>
      <c r="B2124" s="112">
        <v>45078.0</v>
      </c>
    </row>
    <row r="2125">
      <c r="A2125" s="111" t="s">
        <v>332</v>
      </c>
      <c r="B2125" s="112">
        <v>166.0</v>
      </c>
    </row>
    <row r="2126">
      <c r="A2126" s="111" t="s">
        <v>332</v>
      </c>
      <c r="B2126" s="112">
        <v>5.0</v>
      </c>
    </row>
    <row r="2127">
      <c r="A2127" s="111" t="s">
        <v>332</v>
      </c>
      <c r="B2127" s="112">
        <v>451.0</v>
      </c>
    </row>
    <row r="2128">
      <c r="A2128" s="111" t="s">
        <v>332</v>
      </c>
      <c r="B2128" s="112">
        <v>8271.0</v>
      </c>
    </row>
    <row r="2129">
      <c r="A2129" s="111" t="s">
        <v>332</v>
      </c>
      <c r="B2129" s="112">
        <v>1136.0</v>
      </c>
    </row>
    <row r="2130">
      <c r="A2130" s="111" t="s">
        <v>332</v>
      </c>
      <c r="B2130" s="112">
        <v>10810.0</v>
      </c>
    </row>
    <row r="2131">
      <c r="A2131" s="111" t="s">
        <v>332</v>
      </c>
      <c r="B2131" s="112">
        <v>15.0</v>
      </c>
    </row>
    <row r="2132">
      <c r="A2132" s="111" t="s">
        <v>332</v>
      </c>
      <c r="B2132" s="112">
        <v>38551.0</v>
      </c>
    </row>
    <row r="2133">
      <c r="A2133" s="111" t="s">
        <v>332</v>
      </c>
      <c r="B2133" s="112">
        <v>581.0</v>
      </c>
    </row>
    <row r="2134">
      <c r="A2134" s="111" t="s">
        <v>332</v>
      </c>
      <c r="B2134" s="112">
        <v>11898.0</v>
      </c>
    </row>
    <row r="2135">
      <c r="A2135" s="111" t="s">
        <v>540</v>
      </c>
      <c r="B2135" s="112">
        <v>42068.0</v>
      </c>
    </row>
    <row r="2136">
      <c r="A2136" s="111" t="s">
        <v>541</v>
      </c>
      <c r="B2136" s="112">
        <v>22194.0</v>
      </c>
    </row>
    <row r="2137">
      <c r="A2137" s="111" t="s">
        <v>1488</v>
      </c>
      <c r="B2137" s="112">
        <v>24837.0</v>
      </c>
    </row>
    <row r="2138">
      <c r="A2138" s="111" t="s">
        <v>1488</v>
      </c>
      <c r="B2138" s="112">
        <v>682.0</v>
      </c>
    </row>
    <row r="2139">
      <c r="A2139" s="111" t="s">
        <v>1488</v>
      </c>
      <c r="B2139" s="112">
        <v>737.0</v>
      </c>
    </row>
    <row r="2140">
      <c r="A2140" s="111" t="s">
        <v>1488</v>
      </c>
      <c r="B2140" s="112">
        <v>210774.0</v>
      </c>
    </row>
    <row r="2141">
      <c r="A2141" s="111" t="s">
        <v>1488</v>
      </c>
      <c r="B2141" s="112">
        <v>575601.0</v>
      </c>
    </row>
    <row r="2142">
      <c r="A2142" s="111" t="s">
        <v>1488</v>
      </c>
      <c r="B2142" s="112">
        <v>626.0</v>
      </c>
    </row>
    <row r="2143">
      <c r="A2143" s="111" t="s">
        <v>1488</v>
      </c>
      <c r="B2143" s="112">
        <v>643.0</v>
      </c>
    </row>
    <row r="2144">
      <c r="A2144" s="111" t="s">
        <v>1489</v>
      </c>
      <c r="B2144" s="112">
        <v>70938.0</v>
      </c>
    </row>
    <row r="2145">
      <c r="A2145" s="111" t="s">
        <v>1489</v>
      </c>
      <c r="B2145" s="112">
        <v>255370.0</v>
      </c>
    </row>
    <row r="2146">
      <c r="A2146" s="111" t="s">
        <v>1489</v>
      </c>
      <c r="B2146" s="112">
        <v>41227.0</v>
      </c>
    </row>
    <row r="2147">
      <c r="A2147" s="111" t="s">
        <v>1489</v>
      </c>
      <c r="B2147" s="112">
        <v>698.0</v>
      </c>
    </row>
    <row r="2148">
      <c r="A2148" s="111" t="s">
        <v>1489</v>
      </c>
      <c r="B2148" s="112">
        <v>1848780.0</v>
      </c>
    </row>
    <row r="2149">
      <c r="A2149" s="111" t="s">
        <v>486</v>
      </c>
      <c r="B2149" s="112">
        <v>286.0</v>
      </c>
    </row>
    <row r="2150">
      <c r="A2150" s="111" t="s">
        <v>486</v>
      </c>
      <c r="B2150" s="112">
        <v>326.0</v>
      </c>
    </row>
    <row r="2151">
      <c r="A2151" s="111" t="s">
        <v>486</v>
      </c>
      <c r="B2151" s="112">
        <v>111217.0</v>
      </c>
    </row>
    <row r="2152">
      <c r="A2152" s="111" t="s">
        <v>487</v>
      </c>
      <c r="B2152" s="112">
        <v>902.0</v>
      </c>
    </row>
    <row r="2153">
      <c r="A2153" s="111" t="s">
        <v>487</v>
      </c>
      <c r="B2153" s="112">
        <v>3226.0</v>
      </c>
    </row>
    <row r="2154">
      <c r="A2154" s="111" t="s">
        <v>487</v>
      </c>
      <c r="B2154" s="112">
        <v>7.0</v>
      </c>
    </row>
    <row r="2155">
      <c r="A2155" s="111" t="s">
        <v>487</v>
      </c>
      <c r="B2155" s="112">
        <v>345.0</v>
      </c>
    </row>
    <row r="2156">
      <c r="A2156" s="111" t="s">
        <v>391</v>
      </c>
      <c r="B2156" s="112">
        <v>397.0</v>
      </c>
    </row>
    <row r="2157">
      <c r="A2157" s="111" t="s">
        <v>391</v>
      </c>
      <c r="B2157" s="112">
        <v>663.0</v>
      </c>
    </row>
    <row r="2158">
      <c r="A2158" s="111" t="s">
        <v>391</v>
      </c>
      <c r="B2158" s="112">
        <v>63.0</v>
      </c>
    </row>
    <row r="2159">
      <c r="A2159" s="111" t="s">
        <v>391</v>
      </c>
      <c r="B2159" s="112">
        <v>890.0</v>
      </c>
    </row>
    <row r="2160">
      <c r="A2160" s="111" t="s">
        <v>391</v>
      </c>
      <c r="B2160" s="112">
        <v>111.0</v>
      </c>
    </row>
    <row r="2161">
      <c r="A2161" s="111" t="s">
        <v>391</v>
      </c>
      <c r="B2161" s="112">
        <v>2796.0</v>
      </c>
    </row>
    <row r="2162">
      <c r="A2162" s="111" t="s">
        <v>391</v>
      </c>
      <c r="B2162" s="112">
        <v>182.0</v>
      </c>
    </row>
    <row r="2163">
      <c r="A2163" s="111" t="s">
        <v>391</v>
      </c>
      <c r="B2163" s="112">
        <v>2437.0</v>
      </c>
    </row>
    <row r="2164">
      <c r="A2164" s="111" t="s">
        <v>391</v>
      </c>
      <c r="B2164" s="112">
        <v>450.0</v>
      </c>
    </row>
    <row r="2165">
      <c r="A2165" s="111" t="s">
        <v>391</v>
      </c>
      <c r="B2165" s="112">
        <v>207.0</v>
      </c>
    </row>
    <row r="2166">
      <c r="A2166" s="111" t="s">
        <v>391</v>
      </c>
      <c r="B2166" s="112">
        <v>127716.0</v>
      </c>
    </row>
    <row r="2167">
      <c r="A2167" s="111" t="s">
        <v>1469</v>
      </c>
      <c r="B2167" s="112">
        <v>110209.0</v>
      </c>
    </row>
    <row r="2168">
      <c r="A2168" s="111" t="s">
        <v>172</v>
      </c>
      <c r="B2168" s="112">
        <v>893.0</v>
      </c>
    </row>
    <row r="2169">
      <c r="A2169" s="111" t="s">
        <v>172</v>
      </c>
      <c r="B2169" s="112">
        <v>7.0</v>
      </c>
    </row>
    <row r="2170">
      <c r="A2170" s="111" t="s">
        <v>172</v>
      </c>
      <c r="B2170" s="112">
        <v>435.0</v>
      </c>
    </row>
    <row r="2171">
      <c r="A2171" s="111" t="s">
        <v>172</v>
      </c>
      <c r="B2171" s="112">
        <v>3063.0</v>
      </c>
    </row>
    <row r="2172">
      <c r="A2172" s="111" t="s">
        <v>173</v>
      </c>
      <c r="B2172" s="112">
        <v>3571.0</v>
      </c>
    </row>
    <row r="2173">
      <c r="A2173" s="111" t="s">
        <v>173</v>
      </c>
      <c r="B2173" s="112">
        <v>437.0</v>
      </c>
    </row>
    <row r="2174">
      <c r="A2174" s="111" t="s">
        <v>173</v>
      </c>
      <c r="B2174" s="112">
        <v>7.0</v>
      </c>
    </row>
    <row r="2175">
      <c r="A2175" s="111" t="s">
        <v>173</v>
      </c>
      <c r="B2175" s="112">
        <v>893.0</v>
      </c>
    </row>
    <row r="2176">
      <c r="A2176" s="111" t="s">
        <v>392</v>
      </c>
      <c r="B2176" s="112">
        <v>14131.0</v>
      </c>
    </row>
    <row r="2177">
      <c r="A2177" s="111" t="s">
        <v>553</v>
      </c>
      <c r="B2177" s="112">
        <v>369.0</v>
      </c>
    </row>
    <row r="2178">
      <c r="A2178" s="111" t="s">
        <v>553</v>
      </c>
      <c r="B2178" s="112">
        <v>67203.0</v>
      </c>
    </row>
    <row r="2179">
      <c r="A2179" s="111" t="s">
        <v>1079</v>
      </c>
      <c r="B2179" s="112">
        <v>194.0</v>
      </c>
    </row>
    <row r="2180">
      <c r="A2180" s="111" t="s">
        <v>1079</v>
      </c>
      <c r="B2180" s="112">
        <v>7170.0</v>
      </c>
    </row>
    <row r="2181">
      <c r="A2181" s="111" t="s">
        <v>1638</v>
      </c>
      <c r="B2181" s="112">
        <v>35089.0</v>
      </c>
    </row>
    <row r="2182">
      <c r="A2182" s="111" t="s">
        <v>1348</v>
      </c>
      <c r="B2182" s="112">
        <v>20116.0</v>
      </c>
    </row>
    <row r="2183">
      <c r="A2183" s="111" t="s">
        <v>663</v>
      </c>
      <c r="B2183" s="112">
        <v>3977.0</v>
      </c>
    </row>
    <row r="2184">
      <c r="A2184" s="111" t="s">
        <v>663</v>
      </c>
      <c r="B2184" s="112">
        <v>194.0</v>
      </c>
    </row>
    <row r="2185">
      <c r="A2185" s="111" t="s">
        <v>663</v>
      </c>
      <c r="B2185" s="112">
        <v>32.0</v>
      </c>
    </row>
    <row r="2186">
      <c r="A2186" s="111" t="s">
        <v>667</v>
      </c>
      <c r="B2186" s="112">
        <v>73174.0</v>
      </c>
    </row>
    <row r="2187">
      <c r="A2187" s="111" t="s">
        <v>659</v>
      </c>
      <c r="B2187" s="112">
        <v>344.0</v>
      </c>
    </row>
    <row r="2188">
      <c r="A2188" s="111" t="s">
        <v>659</v>
      </c>
      <c r="B2188" s="112">
        <v>7.0</v>
      </c>
    </row>
    <row r="2189">
      <c r="A2189" s="111" t="s">
        <v>659</v>
      </c>
      <c r="B2189" s="112">
        <v>2863.0</v>
      </c>
    </row>
    <row r="2190">
      <c r="A2190" s="111" t="s">
        <v>659</v>
      </c>
      <c r="B2190" s="112">
        <v>244.0</v>
      </c>
    </row>
    <row r="2191">
      <c r="A2191" s="111" t="s">
        <v>660</v>
      </c>
      <c r="B2191" s="112">
        <v>258.0</v>
      </c>
    </row>
    <row r="2192">
      <c r="A2192" s="111" t="s">
        <v>660</v>
      </c>
      <c r="B2192" s="112">
        <v>2532.0</v>
      </c>
    </row>
    <row r="2193">
      <c r="A2193" s="111" t="s">
        <v>660</v>
      </c>
      <c r="B2193" s="112">
        <v>7.0</v>
      </c>
    </row>
    <row r="2194">
      <c r="A2194" s="111" t="s">
        <v>660</v>
      </c>
      <c r="B2194" s="112">
        <v>244.0</v>
      </c>
    </row>
    <row r="2195">
      <c r="A2195" s="111" t="s">
        <v>661</v>
      </c>
      <c r="B2195" s="112">
        <v>244.0</v>
      </c>
    </row>
    <row r="2196">
      <c r="A2196" s="111" t="s">
        <v>661</v>
      </c>
      <c r="B2196" s="112">
        <v>7.0</v>
      </c>
    </row>
    <row r="2197">
      <c r="A2197" s="111" t="s">
        <v>661</v>
      </c>
      <c r="B2197" s="112">
        <v>258.0</v>
      </c>
    </row>
    <row r="2198">
      <c r="A2198" s="111" t="s">
        <v>661</v>
      </c>
      <c r="B2198" s="112">
        <v>2532.0</v>
      </c>
    </row>
    <row r="2199">
      <c r="A2199" s="111" t="s">
        <v>1370</v>
      </c>
      <c r="B2199" s="112">
        <v>34458.0</v>
      </c>
    </row>
    <row r="2200">
      <c r="A2200" s="111" t="s">
        <v>1370</v>
      </c>
      <c r="B2200" s="112">
        <v>58491.0</v>
      </c>
    </row>
    <row r="2201">
      <c r="A2201" s="111" t="s">
        <v>162</v>
      </c>
      <c r="B2201" s="112">
        <v>82822.0</v>
      </c>
    </row>
    <row r="2202">
      <c r="A2202" s="111" t="s">
        <v>1379</v>
      </c>
      <c r="B2202" s="112">
        <v>47608.0</v>
      </c>
    </row>
    <row r="2203">
      <c r="A2203" s="111" t="s">
        <v>571</v>
      </c>
      <c r="B2203" s="112">
        <v>83799.0</v>
      </c>
    </row>
    <row r="2204">
      <c r="A2204" s="111" t="s">
        <v>572</v>
      </c>
      <c r="B2204" s="112">
        <v>31962.0</v>
      </c>
    </row>
    <row r="2205">
      <c r="A2205" s="111" t="s">
        <v>573</v>
      </c>
      <c r="B2205" s="112">
        <v>29606.0</v>
      </c>
    </row>
    <row r="2206">
      <c r="A2206" s="111" t="s">
        <v>1648</v>
      </c>
      <c r="B2206" s="112">
        <v>184922.0</v>
      </c>
    </row>
    <row r="2207">
      <c r="A2207" s="111" t="s">
        <v>1657</v>
      </c>
      <c r="B2207" s="112">
        <v>83237.0</v>
      </c>
    </row>
    <row r="2208">
      <c r="A2208" s="111" t="s">
        <v>777</v>
      </c>
      <c r="B2208" s="112">
        <v>0.0</v>
      </c>
    </row>
    <row r="2209">
      <c r="A2209" s="111" t="s">
        <v>777</v>
      </c>
      <c r="B2209" s="112">
        <v>10697.0</v>
      </c>
    </row>
    <row r="2210">
      <c r="A2210" s="111" t="s">
        <v>777</v>
      </c>
      <c r="B2210" s="112">
        <v>28649.0</v>
      </c>
    </row>
    <row r="2211">
      <c r="A2211" s="111" t="s">
        <v>777</v>
      </c>
      <c r="B2211" s="112">
        <v>1583.0</v>
      </c>
    </row>
    <row r="2212">
      <c r="A2212" s="111" t="s">
        <v>777</v>
      </c>
      <c r="B2212" s="112">
        <v>3169.0</v>
      </c>
    </row>
    <row r="2213">
      <c r="A2213" s="111" t="s">
        <v>777</v>
      </c>
      <c r="B2213" s="112">
        <v>15291.0</v>
      </c>
    </row>
    <row r="2214">
      <c r="A2214" s="111" t="s">
        <v>777</v>
      </c>
      <c r="B2214" s="112">
        <v>459.0</v>
      </c>
    </row>
    <row r="2215">
      <c r="A2215" s="111" t="s">
        <v>777</v>
      </c>
      <c r="B2215" s="112">
        <v>15291.0</v>
      </c>
    </row>
    <row r="2216">
      <c r="A2216" s="111" t="s">
        <v>777</v>
      </c>
      <c r="B2216" s="112">
        <v>15291.0</v>
      </c>
    </row>
    <row r="2217">
      <c r="A2217" s="111" t="s">
        <v>777</v>
      </c>
      <c r="B2217" s="112">
        <v>1777.0</v>
      </c>
    </row>
    <row r="2218">
      <c r="A2218" s="111" t="s">
        <v>775</v>
      </c>
      <c r="B2218" s="112">
        <v>31027.0</v>
      </c>
    </row>
    <row r="2219">
      <c r="A2219" s="111" t="s">
        <v>775</v>
      </c>
      <c r="B2219" s="112">
        <v>728.0</v>
      </c>
    </row>
    <row r="2220">
      <c r="A2220" s="111" t="s">
        <v>788</v>
      </c>
      <c r="B2220" s="112">
        <v>46470.0</v>
      </c>
    </row>
    <row r="2221">
      <c r="A2221" s="111" t="s">
        <v>788</v>
      </c>
      <c r="B2221" s="112">
        <v>81335.0</v>
      </c>
    </row>
    <row r="2222">
      <c r="A2222" s="111" t="s">
        <v>789</v>
      </c>
      <c r="B2222" s="112">
        <v>27182.0</v>
      </c>
    </row>
    <row r="2223">
      <c r="A2223" s="111" t="s">
        <v>789</v>
      </c>
      <c r="B2223" s="112">
        <v>640645.0</v>
      </c>
    </row>
    <row r="2224">
      <c r="A2224" s="111" t="s">
        <v>305</v>
      </c>
      <c r="B2224" s="112">
        <v>103734.0</v>
      </c>
    </row>
    <row r="2225">
      <c r="A2225" s="111" t="s">
        <v>305</v>
      </c>
      <c r="B2225" s="112">
        <v>8849.0</v>
      </c>
    </row>
    <row r="2226">
      <c r="A2226" s="111" t="s">
        <v>305</v>
      </c>
      <c r="B2226" s="112">
        <v>5.0</v>
      </c>
    </row>
    <row r="2227">
      <c r="A2227" s="111" t="s">
        <v>305</v>
      </c>
      <c r="B2227" s="112">
        <v>115108.0</v>
      </c>
    </row>
    <row r="2228">
      <c r="A2228" s="111" t="s">
        <v>305</v>
      </c>
      <c r="B2228" s="112">
        <v>668254.0</v>
      </c>
    </row>
    <row r="2229">
      <c r="A2229" s="111" t="s">
        <v>305</v>
      </c>
      <c r="B2229" s="112">
        <v>68.0</v>
      </c>
    </row>
    <row r="2230">
      <c r="A2230" s="111" t="s">
        <v>305</v>
      </c>
      <c r="B2230" s="112">
        <v>225.0</v>
      </c>
    </row>
    <row r="2231">
      <c r="A2231" s="111" t="s">
        <v>305</v>
      </c>
      <c r="B2231" s="112">
        <v>68.0</v>
      </c>
    </row>
    <row r="2232">
      <c r="A2232" s="111" t="s">
        <v>225</v>
      </c>
      <c r="B2232" s="112">
        <v>1399053.0</v>
      </c>
    </row>
    <row r="2233">
      <c r="A2233" s="111" t="s">
        <v>225</v>
      </c>
      <c r="B2233" s="112">
        <v>30155.0</v>
      </c>
    </row>
    <row r="2234">
      <c r="A2234" s="111" t="s">
        <v>563</v>
      </c>
      <c r="B2234" s="112">
        <v>17700.0</v>
      </c>
    </row>
    <row r="2235">
      <c r="A2235" s="111" t="s">
        <v>1662</v>
      </c>
      <c r="B2235" s="112">
        <v>38915.0</v>
      </c>
    </row>
    <row r="2236">
      <c r="A2236" s="111" t="s">
        <v>156</v>
      </c>
      <c r="B2236" s="112">
        <v>65072.0</v>
      </c>
    </row>
    <row r="2237">
      <c r="A2237" s="111" t="s">
        <v>156</v>
      </c>
      <c r="B2237" s="112">
        <v>35163.0</v>
      </c>
    </row>
    <row r="2238">
      <c r="A2238" s="111" t="s">
        <v>156</v>
      </c>
      <c r="B2238" s="112">
        <v>8276.0</v>
      </c>
    </row>
    <row r="2239">
      <c r="A2239" s="111" t="s">
        <v>161</v>
      </c>
      <c r="B2239" s="112">
        <v>69738.0</v>
      </c>
    </row>
    <row r="2240">
      <c r="A2240" s="111" t="s">
        <v>454</v>
      </c>
      <c r="B2240" s="112">
        <v>3.0</v>
      </c>
    </row>
    <row r="2241">
      <c r="A2241" s="111" t="s">
        <v>454</v>
      </c>
      <c r="B2241" s="112">
        <v>4214.0</v>
      </c>
    </row>
    <row r="2242">
      <c r="A2242" s="111" t="s">
        <v>454</v>
      </c>
      <c r="B2242" s="112">
        <v>79.0</v>
      </c>
    </row>
    <row r="2243">
      <c r="A2243" s="111" t="s">
        <v>454</v>
      </c>
      <c r="B2243" s="112">
        <v>7555.0</v>
      </c>
    </row>
    <row r="2244">
      <c r="A2244" s="111" t="s">
        <v>163</v>
      </c>
      <c r="B2244" s="112">
        <v>21275.0</v>
      </c>
    </row>
    <row r="2245">
      <c r="A2245" s="111" t="s">
        <v>239</v>
      </c>
      <c r="B2245" s="112">
        <v>21381.0</v>
      </c>
    </row>
    <row r="2246">
      <c r="A2246" s="111" t="s">
        <v>1580</v>
      </c>
      <c r="B2246" s="112">
        <v>42251.0</v>
      </c>
    </row>
    <row r="2247">
      <c r="A2247" s="111" t="s">
        <v>1580</v>
      </c>
      <c r="B2247" s="112">
        <v>1472615.0</v>
      </c>
    </row>
    <row r="2248">
      <c r="A2248" s="111" t="s">
        <v>1580</v>
      </c>
      <c r="B2248" s="112">
        <v>65095.0</v>
      </c>
    </row>
    <row r="2249">
      <c r="A2249" s="111" t="s">
        <v>1580</v>
      </c>
      <c r="B2249" s="112">
        <v>3076.0</v>
      </c>
    </row>
    <row r="2250">
      <c r="A2250" s="111" t="s">
        <v>158</v>
      </c>
      <c r="B2250" s="112">
        <v>18155.0</v>
      </c>
    </row>
    <row r="2251">
      <c r="A2251" s="111" t="s">
        <v>223</v>
      </c>
      <c r="B2251" s="112">
        <v>49.0</v>
      </c>
    </row>
    <row r="2252">
      <c r="A2252" s="111" t="s">
        <v>223</v>
      </c>
      <c r="B2252" s="112">
        <v>18175.0</v>
      </c>
    </row>
    <row r="2253">
      <c r="A2253" s="111" t="s">
        <v>223</v>
      </c>
      <c r="B2253" s="112">
        <v>391879.0</v>
      </c>
    </row>
    <row r="2254">
      <c r="A2254" s="111" t="s">
        <v>223</v>
      </c>
      <c r="B2254" s="112">
        <v>52899.0</v>
      </c>
    </row>
    <row r="2255">
      <c r="A2255" s="111" t="s">
        <v>224</v>
      </c>
      <c r="B2255" s="112">
        <v>93950.0</v>
      </c>
    </row>
    <row r="2256">
      <c r="A2256" s="111" t="s">
        <v>224</v>
      </c>
      <c r="B2256" s="112">
        <v>50.0</v>
      </c>
    </row>
    <row r="2257">
      <c r="A2257" s="111" t="s">
        <v>224</v>
      </c>
      <c r="B2257" s="112">
        <v>47263.0</v>
      </c>
    </row>
    <row r="2258">
      <c r="A2258" s="111" t="s">
        <v>224</v>
      </c>
      <c r="B2258" s="112">
        <v>18128.0</v>
      </c>
    </row>
    <row r="2259">
      <c r="A2259" s="111" t="s">
        <v>1096</v>
      </c>
      <c r="B2259" s="112">
        <v>64290.0</v>
      </c>
    </row>
    <row r="2260">
      <c r="A2260" s="111" t="s">
        <v>1096</v>
      </c>
      <c r="B2260" s="112">
        <v>1184302.0</v>
      </c>
    </row>
    <row r="2261">
      <c r="A2261" s="111" t="s">
        <v>1096</v>
      </c>
      <c r="B2261" s="112">
        <v>36456.0</v>
      </c>
    </row>
    <row r="2262">
      <c r="A2262" s="111" t="s">
        <v>1097</v>
      </c>
      <c r="B2262" s="112">
        <v>84098.0</v>
      </c>
    </row>
    <row r="2263">
      <c r="A2263" s="111" t="s">
        <v>1097</v>
      </c>
      <c r="B2263" s="112">
        <v>797385.0</v>
      </c>
    </row>
    <row r="2264">
      <c r="A2264" s="111" t="s">
        <v>1097</v>
      </c>
      <c r="B2264" s="112">
        <v>49147.0</v>
      </c>
    </row>
    <row r="2265">
      <c r="A2265" s="111" t="s">
        <v>298</v>
      </c>
      <c r="B2265" s="112">
        <v>29022.0</v>
      </c>
    </row>
    <row r="2266">
      <c r="A2266" s="111" t="s">
        <v>298</v>
      </c>
      <c r="B2266" s="112">
        <v>47281.0</v>
      </c>
    </row>
    <row r="2267">
      <c r="A2267" s="111" t="s">
        <v>298</v>
      </c>
      <c r="B2267" s="112">
        <v>136119.0</v>
      </c>
    </row>
    <row r="2268">
      <c r="A2268" s="111" t="s">
        <v>298</v>
      </c>
      <c r="B2268" s="112">
        <v>227641.0</v>
      </c>
    </row>
    <row r="2269">
      <c r="A2269" s="111" t="s">
        <v>164</v>
      </c>
      <c r="B2269" s="112">
        <v>45070.0</v>
      </c>
    </row>
    <row r="2270">
      <c r="A2270" s="111" t="s">
        <v>792</v>
      </c>
      <c r="B2270" s="112">
        <v>61435.0</v>
      </c>
    </row>
    <row r="2271">
      <c r="A2271" s="111" t="s">
        <v>159</v>
      </c>
      <c r="B2271" s="112">
        <v>22398.0</v>
      </c>
    </row>
    <row r="2272">
      <c r="A2272" s="111" t="s">
        <v>159</v>
      </c>
      <c r="B2272" s="112">
        <v>156690.0</v>
      </c>
    </row>
    <row r="2273">
      <c r="A2273" s="111" t="s">
        <v>939</v>
      </c>
      <c r="B2273" s="112">
        <v>2018.0</v>
      </c>
    </row>
    <row r="2274">
      <c r="A2274" s="111" t="s">
        <v>939</v>
      </c>
      <c r="B2274" s="112">
        <v>25479.0</v>
      </c>
    </row>
    <row r="2275">
      <c r="A2275" s="111" t="s">
        <v>939</v>
      </c>
      <c r="B2275" s="112">
        <v>116023.0</v>
      </c>
    </row>
    <row r="2276">
      <c r="A2276" s="111" t="s">
        <v>939</v>
      </c>
      <c r="B2276" s="112">
        <v>341.0</v>
      </c>
    </row>
    <row r="2277">
      <c r="A2277" s="111" t="s">
        <v>939</v>
      </c>
      <c r="B2277" s="112">
        <v>14344.0</v>
      </c>
    </row>
    <row r="2278">
      <c r="A2278" s="111" t="s">
        <v>939</v>
      </c>
      <c r="B2278" s="112">
        <v>9208.0</v>
      </c>
    </row>
    <row r="2279">
      <c r="A2279" s="111" t="s">
        <v>939</v>
      </c>
      <c r="B2279" s="112">
        <v>246434.0</v>
      </c>
    </row>
    <row r="2280">
      <c r="A2280" s="111" t="s">
        <v>2758</v>
      </c>
      <c r="B2280" s="112">
        <v>59549.0</v>
      </c>
    </row>
    <row r="2281">
      <c r="A2281" s="111" t="s">
        <v>1098</v>
      </c>
      <c r="B2281" s="112">
        <v>39904.0</v>
      </c>
    </row>
    <row r="2282">
      <c r="A2282" s="111" t="s">
        <v>1098</v>
      </c>
      <c r="B2282" s="112">
        <v>945296.0</v>
      </c>
    </row>
    <row r="2283">
      <c r="A2283" s="111" t="s">
        <v>1098</v>
      </c>
      <c r="B2283" s="112">
        <v>4608.0</v>
      </c>
    </row>
    <row r="2284">
      <c r="A2284" s="111" t="s">
        <v>1098</v>
      </c>
      <c r="B2284" s="112">
        <v>970438.0</v>
      </c>
    </row>
    <row r="2285">
      <c r="A2285" s="111" t="s">
        <v>1534</v>
      </c>
      <c r="B2285" s="112">
        <v>177042.0</v>
      </c>
    </row>
    <row r="2286">
      <c r="A2286" s="111" t="s">
        <v>1533</v>
      </c>
      <c r="B2286" s="112">
        <v>122504.0</v>
      </c>
    </row>
    <row r="2287">
      <c r="A2287" s="111" t="s">
        <v>1577</v>
      </c>
      <c r="B2287" s="112">
        <v>81015.0</v>
      </c>
    </row>
    <row r="2288">
      <c r="A2288" s="111" t="s">
        <v>1577</v>
      </c>
      <c r="B2288" s="112">
        <v>42322.0</v>
      </c>
    </row>
    <row r="2289">
      <c r="A2289" s="111" t="s">
        <v>273</v>
      </c>
      <c r="B2289" s="112">
        <v>36068.0</v>
      </c>
    </row>
    <row r="2290">
      <c r="A2290" s="111" t="s">
        <v>165</v>
      </c>
      <c r="B2290" s="112">
        <v>50164.0</v>
      </c>
    </row>
    <row r="2291">
      <c r="A2291" s="111" t="s">
        <v>1554</v>
      </c>
      <c r="B2291" s="112">
        <v>10227.0</v>
      </c>
    </row>
    <row r="2292">
      <c r="A2292" s="111" t="s">
        <v>1554</v>
      </c>
      <c r="B2292" s="112">
        <v>276.0</v>
      </c>
    </row>
    <row r="2293">
      <c r="A2293" s="111" t="s">
        <v>170</v>
      </c>
      <c r="B2293" s="112">
        <v>44558.0</v>
      </c>
    </row>
    <row r="2294">
      <c r="A2294" s="111" t="s">
        <v>992</v>
      </c>
      <c r="B2294" s="112">
        <v>2821.0</v>
      </c>
    </row>
    <row r="2295">
      <c r="A2295" s="111" t="s">
        <v>992</v>
      </c>
      <c r="B2295" s="112">
        <v>1971.0</v>
      </c>
    </row>
    <row r="2296">
      <c r="A2296" s="111" t="s">
        <v>992</v>
      </c>
      <c r="B2296" s="112">
        <v>92565.0</v>
      </c>
    </row>
    <row r="2297">
      <c r="A2297" s="111" t="s">
        <v>992</v>
      </c>
      <c r="B2297" s="112">
        <v>4214.0</v>
      </c>
    </row>
    <row r="2298">
      <c r="A2298" s="111" t="s">
        <v>992</v>
      </c>
      <c r="B2298" s="112">
        <v>3357203.0</v>
      </c>
    </row>
    <row r="2299">
      <c r="A2299" s="111" t="s">
        <v>996</v>
      </c>
      <c r="B2299" s="112">
        <v>2422.0</v>
      </c>
    </row>
    <row r="2300">
      <c r="A2300" s="111" t="s">
        <v>996</v>
      </c>
      <c r="B2300" s="112">
        <v>510.0</v>
      </c>
    </row>
    <row r="2301">
      <c r="A2301" s="111" t="s">
        <v>996</v>
      </c>
      <c r="B2301" s="112">
        <v>52.0</v>
      </c>
    </row>
    <row r="2302">
      <c r="A2302" s="111" t="s">
        <v>996</v>
      </c>
      <c r="B2302" s="112">
        <v>2322622.0</v>
      </c>
    </row>
    <row r="2303">
      <c r="A2303" s="111" t="s">
        <v>996</v>
      </c>
      <c r="B2303" s="112">
        <v>118.0</v>
      </c>
    </row>
    <row r="2304">
      <c r="A2304" s="111" t="s">
        <v>993</v>
      </c>
      <c r="B2304" s="112">
        <v>1869798.0</v>
      </c>
    </row>
    <row r="2305">
      <c r="A2305" s="111" t="s">
        <v>993</v>
      </c>
      <c r="B2305" s="112">
        <v>1.3339963E7</v>
      </c>
    </row>
    <row r="2306">
      <c r="A2306" s="111" t="s">
        <v>993</v>
      </c>
      <c r="B2306" s="112">
        <v>4659559.0</v>
      </c>
    </row>
    <row r="2307">
      <c r="A2307" s="111" t="s">
        <v>993</v>
      </c>
      <c r="B2307" s="112">
        <v>112.0</v>
      </c>
    </row>
    <row r="2308">
      <c r="A2308" s="111" t="s">
        <v>993</v>
      </c>
      <c r="B2308" s="112">
        <v>24129.0</v>
      </c>
    </row>
    <row r="2309">
      <c r="A2309" s="111" t="s">
        <v>993</v>
      </c>
      <c r="B2309" s="112">
        <v>69813.0</v>
      </c>
    </row>
    <row r="2310">
      <c r="A2310" s="111" t="s">
        <v>993</v>
      </c>
      <c r="B2310" s="112">
        <v>1116624.0</v>
      </c>
    </row>
    <row r="2311">
      <c r="A2311" s="111" t="s">
        <v>993</v>
      </c>
      <c r="B2311" s="112">
        <v>16235.0</v>
      </c>
    </row>
    <row r="2312">
      <c r="A2312" s="111" t="s">
        <v>993</v>
      </c>
      <c r="B2312" s="112">
        <v>1291.0</v>
      </c>
    </row>
    <row r="2313">
      <c r="A2313" s="111" t="s">
        <v>993</v>
      </c>
      <c r="B2313" s="112">
        <v>2785.0</v>
      </c>
    </row>
    <row r="2314">
      <c r="A2314" s="111" t="s">
        <v>993</v>
      </c>
      <c r="B2314" s="112">
        <v>21415.0</v>
      </c>
    </row>
    <row r="2315">
      <c r="A2315" s="111" t="s">
        <v>997</v>
      </c>
      <c r="B2315" s="112">
        <v>5448917.0</v>
      </c>
    </row>
    <row r="2316">
      <c r="A2316" s="111" t="s">
        <v>997</v>
      </c>
      <c r="B2316" s="112">
        <v>9213.0</v>
      </c>
    </row>
    <row r="2317">
      <c r="A2317" s="111" t="s">
        <v>997</v>
      </c>
      <c r="B2317" s="112">
        <v>1.2641156E7</v>
      </c>
    </row>
    <row r="2318">
      <c r="A2318" s="111" t="s">
        <v>997</v>
      </c>
      <c r="B2318" s="112">
        <v>688938.0</v>
      </c>
    </row>
    <row r="2319">
      <c r="A2319" s="111" t="s">
        <v>997</v>
      </c>
      <c r="B2319" s="112">
        <v>36.0</v>
      </c>
    </row>
    <row r="2320">
      <c r="A2320" s="111" t="s">
        <v>997</v>
      </c>
      <c r="B2320" s="112">
        <v>1585.0</v>
      </c>
    </row>
    <row r="2321">
      <c r="A2321" s="111" t="s">
        <v>997</v>
      </c>
      <c r="B2321" s="112">
        <v>2556597.0</v>
      </c>
    </row>
    <row r="2322">
      <c r="A2322" s="111" t="s">
        <v>997</v>
      </c>
      <c r="B2322" s="112">
        <v>427.0</v>
      </c>
    </row>
    <row r="2323">
      <c r="A2323" s="111" t="s">
        <v>997</v>
      </c>
      <c r="B2323" s="112">
        <v>78.0</v>
      </c>
    </row>
    <row r="2324">
      <c r="A2324" s="111" t="s">
        <v>997</v>
      </c>
      <c r="B2324" s="112">
        <v>43.0</v>
      </c>
    </row>
    <row r="2325">
      <c r="A2325" s="111" t="s">
        <v>997</v>
      </c>
      <c r="B2325" s="112">
        <v>54423.0</v>
      </c>
    </row>
    <row r="2326">
      <c r="A2326" s="111" t="s">
        <v>995</v>
      </c>
      <c r="B2326" s="112">
        <v>48300.0</v>
      </c>
    </row>
    <row r="2327">
      <c r="A2327" s="111" t="s">
        <v>995</v>
      </c>
      <c r="B2327" s="112">
        <v>3781562.0</v>
      </c>
    </row>
    <row r="2328">
      <c r="A2328" s="111" t="s">
        <v>995</v>
      </c>
      <c r="B2328" s="112">
        <v>11.0</v>
      </c>
    </row>
    <row r="2329">
      <c r="A2329" s="111" t="s">
        <v>995</v>
      </c>
      <c r="B2329" s="112">
        <v>63.0</v>
      </c>
    </row>
    <row r="2330">
      <c r="A2330" s="111" t="s">
        <v>995</v>
      </c>
      <c r="B2330" s="112">
        <v>1099.0</v>
      </c>
    </row>
    <row r="2331">
      <c r="A2331" s="111" t="s">
        <v>994</v>
      </c>
      <c r="B2331" s="112">
        <v>3340.0</v>
      </c>
    </row>
    <row r="2332">
      <c r="A2332" s="111" t="s">
        <v>994</v>
      </c>
      <c r="B2332" s="112">
        <v>86.0</v>
      </c>
    </row>
    <row r="2333">
      <c r="A2333" s="111" t="s">
        <v>994</v>
      </c>
      <c r="B2333" s="112">
        <v>1709.0</v>
      </c>
    </row>
    <row r="2334">
      <c r="A2334" s="111" t="s">
        <v>807</v>
      </c>
      <c r="B2334" s="112">
        <v>35466.0</v>
      </c>
    </row>
    <row r="2335">
      <c r="A2335" s="111" t="s">
        <v>1619</v>
      </c>
      <c r="B2335" s="112">
        <v>127769.0</v>
      </c>
    </row>
    <row r="2336">
      <c r="A2336" s="111" t="s">
        <v>1619</v>
      </c>
      <c r="B2336" s="112">
        <v>87412.0</v>
      </c>
    </row>
    <row r="2337">
      <c r="A2337" s="111" t="s">
        <v>462</v>
      </c>
      <c r="B2337" s="112">
        <v>48873.0</v>
      </c>
    </row>
    <row r="2338">
      <c r="A2338" s="111" t="s">
        <v>463</v>
      </c>
      <c r="B2338" s="112">
        <v>3696.0</v>
      </c>
    </row>
    <row r="2339">
      <c r="A2339" s="111" t="s">
        <v>463</v>
      </c>
      <c r="B2339" s="112">
        <v>1188.0</v>
      </c>
    </row>
    <row r="2340">
      <c r="A2340" s="111" t="s">
        <v>463</v>
      </c>
      <c r="B2340" s="112">
        <v>707.0</v>
      </c>
    </row>
    <row r="2341">
      <c r="A2341" s="111" t="s">
        <v>463</v>
      </c>
      <c r="B2341" s="112">
        <v>7915.0</v>
      </c>
    </row>
    <row r="2342">
      <c r="A2342" s="111" t="s">
        <v>516</v>
      </c>
      <c r="B2342" s="112">
        <v>104008.0</v>
      </c>
    </row>
    <row r="2343">
      <c r="A2343" s="111" t="s">
        <v>516</v>
      </c>
      <c r="B2343" s="112">
        <v>12795.0</v>
      </c>
    </row>
    <row r="2344">
      <c r="A2344" s="111" t="s">
        <v>2772</v>
      </c>
      <c r="B2344" s="112">
        <v>6.0</v>
      </c>
    </row>
    <row r="2345">
      <c r="A2345" s="111" t="s">
        <v>2772</v>
      </c>
      <c r="B2345" s="112">
        <v>311.0</v>
      </c>
    </row>
    <row r="2346">
      <c r="A2346" s="111" t="s">
        <v>2772</v>
      </c>
      <c r="B2346" s="112">
        <v>28004.0</v>
      </c>
    </row>
    <row r="2347">
      <c r="A2347" s="111" t="s">
        <v>2773</v>
      </c>
      <c r="B2347" s="112">
        <v>6.0</v>
      </c>
    </row>
    <row r="2348">
      <c r="A2348" s="111" t="s">
        <v>2773</v>
      </c>
      <c r="B2348" s="112">
        <v>37916.0</v>
      </c>
    </row>
    <row r="2349">
      <c r="A2349" s="111" t="s">
        <v>2773</v>
      </c>
      <c r="B2349" s="112">
        <v>37916.0</v>
      </c>
    </row>
    <row r="2350">
      <c r="A2350" s="111" t="s">
        <v>2773</v>
      </c>
      <c r="B2350" s="112">
        <v>311.0</v>
      </c>
    </row>
    <row r="2351">
      <c r="A2351" s="111" t="s">
        <v>2774</v>
      </c>
      <c r="B2351" s="112">
        <v>35892.0</v>
      </c>
    </row>
    <row r="2352">
      <c r="A2352" s="111" t="s">
        <v>2774</v>
      </c>
      <c r="B2352" s="112">
        <v>311.0</v>
      </c>
    </row>
    <row r="2353">
      <c r="A2353" s="111" t="s">
        <v>2774</v>
      </c>
      <c r="B2353" s="112">
        <v>6.0</v>
      </c>
    </row>
    <row r="2354">
      <c r="A2354" s="111" t="s">
        <v>393</v>
      </c>
      <c r="B2354" s="112">
        <v>9860.0</v>
      </c>
    </row>
    <row r="2355">
      <c r="A2355" s="111" t="s">
        <v>166</v>
      </c>
      <c r="B2355" s="112">
        <v>34134.0</v>
      </c>
    </row>
    <row r="2356">
      <c r="A2356" s="111" t="s">
        <v>166</v>
      </c>
      <c r="B2356" s="112">
        <v>78684.0</v>
      </c>
    </row>
    <row r="2357">
      <c r="A2357" s="111" t="s">
        <v>166</v>
      </c>
      <c r="B2357" s="112">
        <v>70169.0</v>
      </c>
    </row>
    <row r="2358">
      <c r="A2358" s="111" t="s">
        <v>166</v>
      </c>
      <c r="B2358" s="112">
        <v>14305.0</v>
      </c>
    </row>
    <row r="2359">
      <c r="A2359" s="111" t="s">
        <v>664</v>
      </c>
      <c r="B2359" s="112">
        <v>40043.0</v>
      </c>
    </row>
    <row r="2360">
      <c r="A2360" s="111" t="s">
        <v>665</v>
      </c>
      <c r="B2360" s="112">
        <v>42875.0</v>
      </c>
    </row>
    <row r="2361">
      <c r="A2361" s="111" t="s">
        <v>666</v>
      </c>
      <c r="B2361" s="112">
        <v>39808.0</v>
      </c>
    </row>
    <row r="2362">
      <c r="A2362" s="111" t="s">
        <v>662</v>
      </c>
      <c r="B2362" s="112">
        <v>65603.0</v>
      </c>
    </row>
    <row r="2363">
      <c r="A2363" s="111" t="s">
        <v>662</v>
      </c>
      <c r="B2363" s="112">
        <v>3412.0</v>
      </c>
    </row>
    <row r="2364">
      <c r="A2364" s="111" t="s">
        <v>1671</v>
      </c>
      <c r="B2364" s="112">
        <v>33767.0</v>
      </c>
    </row>
    <row r="2365">
      <c r="A2365" s="111" t="s">
        <v>1671</v>
      </c>
      <c r="B2365" s="112">
        <v>45785.0</v>
      </c>
    </row>
    <row r="2366">
      <c r="A2366" s="111" t="s">
        <v>1671</v>
      </c>
      <c r="B2366" s="112">
        <v>3526.0</v>
      </c>
    </row>
    <row r="2367">
      <c r="A2367" s="111" t="s">
        <v>585</v>
      </c>
      <c r="B2367" s="112">
        <v>20136.0</v>
      </c>
    </row>
    <row r="2368">
      <c r="A2368" s="111" t="s">
        <v>585</v>
      </c>
      <c r="B2368" s="112">
        <v>1.0</v>
      </c>
    </row>
    <row r="2369">
      <c r="A2369" s="111" t="s">
        <v>585</v>
      </c>
      <c r="B2369" s="112">
        <v>73.0</v>
      </c>
    </row>
    <row r="2370">
      <c r="A2370" s="111" t="s">
        <v>585</v>
      </c>
      <c r="B2370" s="112">
        <v>2842.0</v>
      </c>
    </row>
    <row r="2371">
      <c r="A2371" s="111" t="s">
        <v>585</v>
      </c>
      <c r="B2371" s="112">
        <v>7447.0</v>
      </c>
    </row>
    <row r="2372">
      <c r="A2372" s="111" t="s">
        <v>585</v>
      </c>
      <c r="B2372" s="112">
        <v>2731.0</v>
      </c>
    </row>
    <row r="2373">
      <c r="A2373" s="111" t="s">
        <v>585</v>
      </c>
      <c r="B2373" s="112">
        <v>2752.0</v>
      </c>
    </row>
    <row r="2374">
      <c r="A2374" s="111" t="s">
        <v>585</v>
      </c>
      <c r="B2374" s="112">
        <v>30105.0</v>
      </c>
    </row>
    <row r="2375">
      <c r="A2375" s="111" t="s">
        <v>585</v>
      </c>
      <c r="B2375" s="112">
        <v>528.0</v>
      </c>
    </row>
    <row r="2376">
      <c r="A2376" s="111" t="s">
        <v>585</v>
      </c>
      <c r="B2376" s="112">
        <v>1296.0</v>
      </c>
    </row>
    <row r="2377">
      <c r="A2377" s="111" t="s">
        <v>585</v>
      </c>
      <c r="B2377" s="112">
        <v>1296.0</v>
      </c>
    </row>
    <row r="2378">
      <c r="A2378" s="111" t="s">
        <v>585</v>
      </c>
      <c r="B2378" s="112">
        <v>7504.0</v>
      </c>
    </row>
    <row r="2379">
      <c r="A2379" s="111" t="s">
        <v>585</v>
      </c>
      <c r="B2379" s="112">
        <v>95325.0</v>
      </c>
    </row>
    <row r="2380">
      <c r="A2380" s="111" t="s">
        <v>585</v>
      </c>
      <c r="B2380" s="112">
        <v>28211.0</v>
      </c>
    </row>
    <row r="2381">
      <c r="A2381" s="111" t="s">
        <v>585</v>
      </c>
      <c r="B2381" s="112">
        <v>1328.0</v>
      </c>
    </row>
    <row r="2382">
      <c r="A2382" s="111" t="s">
        <v>585</v>
      </c>
      <c r="B2382" s="112">
        <v>9087.0</v>
      </c>
    </row>
    <row r="2383">
      <c r="A2383" s="111" t="s">
        <v>585</v>
      </c>
      <c r="B2383" s="112">
        <v>25616.0</v>
      </c>
    </row>
    <row r="2384">
      <c r="A2384" s="111" t="s">
        <v>2776</v>
      </c>
      <c r="B2384" s="112">
        <v>847.0</v>
      </c>
    </row>
    <row r="2385">
      <c r="A2385" s="111" t="s">
        <v>2776</v>
      </c>
      <c r="B2385" s="112">
        <v>1.0</v>
      </c>
    </row>
    <row r="2386">
      <c r="A2386" s="111" t="s">
        <v>2777</v>
      </c>
      <c r="B2386" s="112">
        <v>847.0</v>
      </c>
    </row>
    <row r="2387">
      <c r="A2387" s="111" t="s">
        <v>2777</v>
      </c>
      <c r="B2387" s="112">
        <v>1.0</v>
      </c>
    </row>
    <row r="2388">
      <c r="A2388" s="111" t="s">
        <v>2778</v>
      </c>
      <c r="B2388" s="112">
        <v>847.0</v>
      </c>
    </row>
    <row r="2389">
      <c r="A2389" s="111" t="s">
        <v>2778</v>
      </c>
      <c r="B2389" s="112">
        <v>1.0</v>
      </c>
    </row>
    <row r="2390">
      <c r="A2390" s="111" t="s">
        <v>2779</v>
      </c>
      <c r="B2390" s="112">
        <v>1.0</v>
      </c>
    </row>
    <row r="2391">
      <c r="A2391" s="111" t="s">
        <v>2779</v>
      </c>
      <c r="B2391" s="112">
        <v>847.0</v>
      </c>
    </row>
    <row r="2392">
      <c r="A2392" s="111" t="s">
        <v>2780</v>
      </c>
      <c r="B2392" s="112">
        <v>1.0</v>
      </c>
    </row>
    <row r="2393">
      <c r="A2393" s="111" t="s">
        <v>2780</v>
      </c>
      <c r="B2393" s="112">
        <v>847.0</v>
      </c>
    </row>
    <row r="2394">
      <c r="A2394" s="111" t="s">
        <v>2781</v>
      </c>
      <c r="B2394" s="112">
        <v>847.0</v>
      </c>
    </row>
    <row r="2395">
      <c r="A2395" s="111" t="s">
        <v>2781</v>
      </c>
      <c r="B2395" s="112">
        <v>1.0</v>
      </c>
    </row>
    <row r="2396">
      <c r="A2396" s="111" t="s">
        <v>1667</v>
      </c>
      <c r="B2396" s="112">
        <v>34319.0</v>
      </c>
    </row>
    <row r="2397">
      <c r="A2397" s="111" t="s">
        <v>1667</v>
      </c>
      <c r="B2397" s="112">
        <v>22445.0</v>
      </c>
    </row>
    <row r="2398">
      <c r="A2398" s="111" t="s">
        <v>1667</v>
      </c>
      <c r="B2398" s="112">
        <v>4608.0</v>
      </c>
    </row>
    <row r="2399">
      <c r="A2399" s="111" t="s">
        <v>178</v>
      </c>
      <c r="B2399" s="112">
        <v>10151.0</v>
      </c>
    </row>
    <row r="2400">
      <c r="A2400" s="111" t="s">
        <v>178</v>
      </c>
      <c r="B2400" s="112">
        <v>180.0</v>
      </c>
    </row>
    <row r="2401">
      <c r="A2401" s="111" t="s">
        <v>178</v>
      </c>
      <c r="B2401" s="112">
        <v>35800.0</v>
      </c>
    </row>
    <row r="2402">
      <c r="A2402" s="111" t="s">
        <v>182</v>
      </c>
      <c r="B2402" s="112">
        <v>225.0</v>
      </c>
    </row>
    <row r="2403">
      <c r="A2403" s="111" t="s">
        <v>182</v>
      </c>
      <c r="B2403" s="112">
        <v>71355.0</v>
      </c>
    </row>
    <row r="2404">
      <c r="A2404" s="111" t="s">
        <v>182</v>
      </c>
      <c r="B2404" s="112">
        <v>290871.0</v>
      </c>
    </row>
    <row r="2405">
      <c r="A2405" s="111" t="s">
        <v>190</v>
      </c>
      <c r="B2405" s="112">
        <v>35947.0</v>
      </c>
    </row>
    <row r="2406">
      <c r="A2406" s="111" t="s">
        <v>190</v>
      </c>
      <c r="B2406" s="112">
        <v>51643.0</v>
      </c>
    </row>
    <row r="2407">
      <c r="A2407" s="111" t="s">
        <v>190</v>
      </c>
      <c r="B2407" s="112">
        <v>180.0</v>
      </c>
    </row>
    <row r="2408">
      <c r="A2408" s="111" t="s">
        <v>171</v>
      </c>
      <c r="B2408" s="112">
        <v>325520.0</v>
      </c>
    </row>
    <row r="2409">
      <c r="A2409" s="111" t="s">
        <v>1595</v>
      </c>
      <c r="B2409" s="112">
        <v>1359412.0</v>
      </c>
    </row>
    <row r="2410">
      <c r="A2410" s="111" t="s">
        <v>1595</v>
      </c>
      <c r="B2410" s="112">
        <v>664373.0</v>
      </c>
    </row>
    <row r="2411">
      <c r="A2411" s="111" t="s">
        <v>1595</v>
      </c>
      <c r="B2411" s="112">
        <v>31479.0</v>
      </c>
    </row>
    <row r="2412">
      <c r="A2412" s="111" t="s">
        <v>1595</v>
      </c>
      <c r="B2412" s="112">
        <v>79893.0</v>
      </c>
    </row>
    <row r="2413">
      <c r="A2413" s="111" t="s">
        <v>488</v>
      </c>
      <c r="B2413" s="112">
        <v>10216.0</v>
      </c>
    </row>
    <row r="2414">
      <c r="A2414" s="111" t="s">
        <v>488</v>
      </c>
      <c r="B2414" s="112">
        <v>75782.0</v>
      </c>
    </row>
    <row r="2415">
      <c r="A2415" s="111" t="s">
        <v>488</v>
      </c>
      <c r="B2415" s="112">
        <v>280.0</v>
      </c>
    </row>
    <row r="2416">
      <c r="A2416" s="111" t="s">
        <v>488</v>
      </c>
      <c r="B2416" s="112">
        <v>317386.0</v>
      </c>
    </row>
    <row r="2417">
      <c r="A2417" s="111" t="s">
        <v>1110</v>
      </c>
      <c r="B2417" s="112">
        <v>908.0</v>
      </c>
    </row>
    <row r="2418">
      <c r="A2418" s="111" t="s">
        <v>1110</v>
      </c>
      <c r="B2418" s="112">
        <v>42599.0</v>
      </c>
    </row>
    <row r="2419">
      <c r="A2419" s="111" t="s">
        <v>1111</v>
      </c>
      <c r="B2419" s="112">
        <v>1351.0</v>
      </c>
    </row>
    <row r="2420">
      <c r="A2420" s="111" t="s">
        <v>1111</v>
      </c>
      <c r="B2420" s="112">
        <v>38069.0</v>
      </c>
    </row>
    <row r="2421">
      <c r="A2421" s="111" t="s">
        <v>1112</v>
      </c>
      <c r="B2421" s="112">
        <v>35080.0</v>
      </c>
    </row>
    <row r="2422">
      <c r="A2422" s="111" t="s">
        <v>1112</v>
      </c>
      <c r="B2422" s="112">
        <v>1009.0</v>
      </c>
    </row>
    <row r="2423">
      <c r="A2423" s="111" t="s">
        <v>1113</v>
      </c>
      <c r="B2423" s="112">
        <v>35896.0</v>
      </c>
    </row>
    <row r="2424">
      <c r="A2424" s="111" t="s">
        <v>1113</v>
      </c>
      <c r="B2424" s="112">
        <v>4301.0</v>
      </c>
    </row>
    <row r="2425">
      <c r="A2425" s="111" t="s">
        <v>1114</v>
      </c>
      <c r="B2425" s="112">
        <v>35136.0</v>
      </c>
    </row>
    <row r="2426">
      <c r="A2426" s="111" t="s">
        <v>1114</v>
      </c>
      <c r="B2426" s="112">
        <v>1888.0</v>
      </c>
    </row>
    <row r="2427">
      <c r="A2427" s="111" t="s">
        <v>1115</v>
      </c>
      <c r="B2427" s="112">
        <v>35081.0</v>
      </c>
    </row>
    <row r="2428">
      <c r="A2428" s="111" t="s">
        <v>1115</v>
      </c>
      <c r="B2428" s="112">
        <v>8510.0</v>
      </c>
    </row>
    <row r="2429">
      <c r="A2429" s="111" t="s">
        <v>497</v>
      </c>
      <c r="B2429" s="112">
        <v>68686.0</v>
      </c>
    </row>
    <row r="2430">
      <c r="A2430" s="111" t="s">
        <v>497</v>
      </c>
      <c r="B2430" s="112">
        <v>17360.0</v>
      </c>
    </row>
    <row r="2431">
      <c r="A2431" s="111" t="s">
        <v>174</v>
      </c>
      <c r="B2431" s="112">
        <v>31256.0</v>
      </c>
    </row>
    <row r="2432">
      <c r="A2432" s="111" t="s">
        <v>174</v>
      </c>
      <c r="B2432" s="112">
        <v>204135.0</v>
      </c>
    </row>
    <row r="2433">
      <c r="A2433" s="111" t="s">
        <v>179</v>
      </c>
      <c r="B2433" s="112">
        <v>292.0</v>
      </c>
    </row>
    <row r="2434">
      <c r="A2434" s="111" t="s">
        <v>179</v>
      </c>
      <c r="B2434" s="112">
        <v>6840.0</v>
      </c>
    </row>
    <row r="2435">
      <c r="A2435" s="111" t="s">
        <v>179</v>
      </c>
      <c r="B2435" s="112">
        <v>347.0</v>
      </c>
    </row>
    <row r="2436">
      <c r="A2436" s="111" t="s">
        <v>179</v>
      </c>
      <c r="B2436" s="112">
        <v>7737.0</v>
      </c>
    </row>
    <row r="2437">
      <c r="A2437" s="111" t="s">
        <v>179</v>
      </c>
      <c r="B2437" s="112">
        <v>165146.0</v>
      </c>
    </row>
    <row r="2438">
      <c r="A2438" s="111" t="s">
        <v>179</v>
      </c>
      <c r="B2438" s="112">
        <v>1318.0</v>
      </c>
    </row>
    <row r="2439">
      <c r="A2439" s="111" t="s">
        <v>179</v>
      </c>
      <c r="B2439" s="112">
        <v>312.0</v>
      </c>
    </row>
    <row r="2440">
      <c r="A2440" s="111" t="s">
        <v>179</v>
      </c>
      <c r="B2440" s="112">
        <v>1144.0</v>
      </c>
    </row>
    <row r="2441">
      <c r="A2441" s="111" t="s">
        <v>1620</v>
      </c>
      <c r="B2441" s="112">
        <v>64091.0</v>
      </c>
    </row>
    <row r="2442">
      <c r="A2442" s="111" t="s">
        <v>1620</v>
      </c>
      <c r="B2442" s="112">
        <v>89890.0</v>
      </c>
    </row>
    <row r="2443">
      <c r="A2443" s="111" t="s">
        <v>175</v>
      </c>
      <c r="B2443" s="112">
        <v>1.3167088E7</v>
      </c>
    </row>
    <row r="2444">
      <c r="A2444" s="111" t="s">
        <v>175</v>
      </c>
      <c r="B2444" s="112">
        <v>1248.0</v>
      </c>
    </row>
    <row r="2445">
      <c r="A2445" s="111" t="s">
        <v>175</v>
      </c>
      <c r="B2445" s="112">
        <v>73127.0</v>
      </c>
    </row>
    <row r="2446">
      <c r="A2446" s="111" t="s">
        <v>175</v>
      </c>
      <c r="B2446" s="112">
        <v>4602.0</v>
      </c>
    </row>
    <row r="2447">
      <c r="A2447" s="111" t="s">
        <v>175</v>
      </c>
      <c r="B2447" s="112">
        <v>529.0</v>
      </c>
    </row>
    <row r="2448">
      <c r="A2448" s="111" t="s">
        <v>175</v>
      </c>
      <c r="B2448" s="112">
        <v>2859.0</v>
      </c>
    </row>
    <row r="2449">
      <c r="A2449" s="111" t="s">
        <v>175</v>
      </c>
      <c r="B2449" s="112">
        <v>6239.0</v>
      </c>
    </row>
    <row r="2450">
      <c r="A2450" s="111" t="s">
        <v>175</v>
      </c>
      <c r="B2450" s="112">
        <v>4659466.0</v>
      </c>
    </row>
    <row r="2451">
      <c r="A2451" s="111" t="s">
        <v>175</v>
      </c>
      <c r="B2451" s="112">
        <v>148.0</v>
      </c>
    </row>
    <row r="2452">
      <c r="A2452" s="111" t="s">
        <v>175</v>
      </c>
      <c r="B2452" s="112">
        <v>1116257.0</v>
      </c>
    </row>
    <row r="2453">
      <c r="A2453" s="111" t="s">
        <v>1116</v>
      </c>
      <c r="B2453" s="112">
        <v>2704.0</v>
      </c>
    </row>
    <row r="2454">
      <c r="A2454" s="111" t="s">
        <v>1116</v>
      </c>
      <c r="B2454" s="112">
        <v>33623.0</v>
      </c>
    </row>
    <row r="2455">
      <c r="A2455" s="111" t="s">
        <v>1117</v>
      </c>
      <c r="B2455" s="112">
        <v>31953.0</v>
      </c>
    </row>
    <row r="2456">
      <c r="A2456" s="111" t="s">
        <v>1117</v>
      </c>
      <c r="B2456" s="112">
        <v>1728.0</v>
      </c>
    </row>
    <row r="2457">
      <c r="A2457" s="111" t="s">
        <v>1326</v>
      </c>
      <c r="B2457" s="112">
        <v>2847.0</v>
      </c>
    </row>
    <row r="2458">
      <c r="A2458" s="111" t="s">
        <v>1326</v>
      </c>
      <c r="B2458" s="112">
        <v>2973.0</v>
      </c>
    </row>
    <row r="2459">
      <c r="A2459" s="111" t="s">
        <v>301</v>
      </c>
      <c r="B2459" s="112">
        <v>22038.0</v>
      </c>
    </row>
    <row r="2460">
      <c r="A2460" s="111" t="s">
        <v>301</v>
      </c>
      <c r="B2460" s="112">
        <v>80799.0</v>
      </c>
    </row>
    <row r="2461">
      <c r="A2461" s="111" t="s">
        <v>301</v>
      </c>
      <c r="B2461" s="112">
        <v>72604.0</v>
      </c>
    </row>
    <row r="2462">
      <c r="A2462" s="111" t="s">
        <v>301</v>
      </c>
      <c r="B2462" s="112">
        <v>105208.0</v>
      </c>
    </row>
    <row r="2463">
      <c r="A2463" s="111" t="s">
        <v>176</v>
      </c>
      <c r="B2463" s="112">
        <v>32.0</v>
      </c>
    </row>
    <row r="2464">
      <c r="A2464" s="111" t="s">
        <v>176</v>
      </c>
      <c r="B2464" s="112">
        <v>279.0</v>
      </c>
    </row>
    <row r="2465">
      <c r="A2465" s="111" t="s">
        <v>176</v>
      </c>
      <c r="B2465" s="112">
        <v>86503.0</v>
      </c>
    </row>
    <row r="2466">
      <c r="A2466" s="111" t="s">
        <v>177</v>
      </c>
      <c r="B2466" s="112">
        <v>30213.0</v>
      </c>
    </row>
    <row r="2467">
      <c r="A2467" s="111" t="s">
        <v>177</v>
      </c>
      <c r="B2467" s="112">
        <v>32.0</v>
      </c>
    </row>
    <row r="2468">
      <c r="A2468" s="111" t="s">
        <v>177</v>
      </c>
      <c r="B2468" s="112">
        <v>294.0</v>
      </c>
    </row>
    <row r="2469">
      <c r="A2469" s="111" t="s">
        <v>177</v>
      </c>
      <c r="B2469" s="112">
        <v>226493.0</v>
      </c>
    </row>
    <row r="2470">
      <c r="A2470" s="111" t="s">
        <v>226</v>
      </c>
      <c r="B2470" s="112">
        <v>4149.0</v>
      </c>
    </row>
    <row r="2471">
      <c r="A2471" s="111" t="s">
        <v>226</v>
      </c>
      <c r="B2471" s="112">
        <v>1520.0</v>
      </c>
    </row>
    <row r="2472">
      <c r="A2472" s="111" t="s">
        <v>226</v>
      </c>
      <c r="B2472" s="112">
        <v>1139550.0</v>
      </c>
    </row>
    <row r="2473">
      <c r="A2473" s="111" t="s">
        <v>180</v>
      </c>
      <c r="B2473" s="112">
        <v>27102.0</v>
      </c>
    </row>
    <row r="2474">
      <c r="A2474" s="111" t="s">
        <v>180</v>
      </c>
      <c r="B2474" s="112">
        <v>7383.0</v>
      </c>
    </row>
    <row r="2475">
      <c r="A2475" s="111" t="s">
        <v>180</v>
      </c>
      <c r="B2475" s="112">
        <v>195944.0</v>
      </c>
    </row>
    <row r="2476">
      <c r="A2476" s="111" t="s">
        <v>180</v>
      </c>
      <c r="B2476" s="112">
        <v>314.0</v>
      </c>
    </row>
    <row r="2477">
      <c r="A2477" s="111" t="s">
        <v>1118</v>
      </c>
      <c r="B2477" s="112">
        <v>31575.0</v>
      </c>
    </row>
    <row r="2478">
      <c r="A2478" s="111" t="s">
        <v>1118</v>
      </c>
      <c r="B2478" s="112">
        <v>227.0</v>
      </c>
    </row>
    <row r="2479">
      <c r="A2479" s="111" t="s">
        <v>167</v>
      </c>
      <c r="B2479" s="112">
        <v>1978.0</v>
      </c>
    </row>
    <row r="2480">
      <c r="A2480" s="111" t="s">
        <v>167</v>
      </c>
      <c r="B2480" s="112">
        <v>34669.0</v>
      </c>
    </row>
    <row r="2481">
      <c r="A2481" s="111" t="s">
        <v>1119</v>
      </c>
      <c r="B2481" s="112">
        <v>37677.0</v>
      </c>
    </row>
    <row r="2482">
      <c r="A2482" s="111" t="s">
        <v>1119</v>
      </c>
      <c r="B2482" s="112">
        <v>93.0</v>
      </c>
    </row>
    <row r="2483">
      <c r="A2483" s="111" t="s">
        <v>1099</v>
      </c>
      <c r="B2483" s="112">
        <v>34804.0</v>
      </c>
    </row>
    <row r="2484">
      <c r="A2484" s="111" t="s">
        <v>154</v>
      </c>
      <c r="B2484" s="112">
        <v>23864.0</v>
      </c>
    </row>
    <row r="2485">
      <c r="A2485" s="111" t="s">
        <v>154</v>
      </c>
      <c r="B2485" s="112">
        <v>680.0</v>
      </c>
    </row>
    <row r="2486">
      <c r="A2486" s="111" t="s">
        <v>1369</v>
      </c>
      <c r="B2486" s="112">
        <v>651069.0</v>
      </c>
    </row>
    <row r="2487">
      <c r="A2487" s="111" t="s">
        <v>1369</v>
      </c>
      <c r="B2487" s="112">
        <v>620484.0</v>
      </c>
    </row>
    <row r="2488">
      <c r="A2488" s="111" t="s">
        <v>1369</v>
      </c>
      <c r="B2488" s="112">
        <v>2764826.0</v>
      </c>
    </row>
    <row r="2489">
      <c r="A2489" s="111" t="s">
        <v>1369</v>
      </c>
      <c r="B2489" s="112">
        <v>1966758.0</v>
      </c>
    </row>
    <row r="2490">
      <c r="A2490" s="111" t="s">
        <v>160</v>
      </c>
      <c r="B2490" s="112">
        <v>53039.0</v>
      </c>
    </row>
    <row r="2491">
      <c r="A2491" s="111" t="s">
        <v>1125</v>
      </c>
      <c r="B2491" s="112">
        <v>116977.0</v>
      </c>
    </row>
    <row r="2492">
      <c r="A2492" s="111" t="s">
        <v>1125</v>
      </c>
      <c r="B2492" s="112">
        <v>10926.0</v>
      </c>
    </row>
    <row r="2493">
      <c r="A2493" s="111" t="s">
        <v>657</v>
      </c>
      <c r="B2493" s="112">
        <v>2.1141156E7</v>
      </c>
    </row>
    <row r="2494">
      <c r="A2494" s="111" t="s">
        <v>657</v>
      </c>
      <c r="B2494" s="112">
        <v>88682.0</v>
      </c>
    </row>
    <row r="2495">
      <c r="A2495" s="111" t="s">
        <v>657</v>
      </c>
      <c r="B2495" s="112">
        <v>138194.0</v>
      </c>
    </row>
    <row r="2496">
      <c r="A2496" s="111" t="s">
        <v>155</v>
      </c>
      <c r="B2496" s="112">
        <v>3000.0</v>
      </c>
    </row>
    <row r="2497">
      <c r="A2497" s="111" t="s">
        <v>155</v>
      </c>
      <c r="B2497" s="112">
        <v>2486082.0</v>
      </c>
    </row>
    <row r="2498">
      <c r="A2498" s="111" t="s">
        <v>1621</v>
      </c>
      <c r="B2498" s="112">
        <v>83915.0</v>
      </c>
    </row>
    <row r="2499">
      <c r="A2499" s="111" t="s">
        <v>1621</v>
      </c>
      <c r="B2499" s="112">
        <v>28385.0</v>
      </c>
    </row>
    <row r="2500">
      <c r="A2500" s="111" t="s">
        <v>1621</v>
      </c>
      <c r="B2500" s="112">
        <v>25293.0</v>
      </c>
    </row>
    <row r="2501">
      <c r="A2501" s="111" t="s">
        <v>2794</v>
      </c>
      <c r="B2501" s="112">
        <v>34449.0</v>
      </c>
    </row>
    <row r="2502">
      <c r="A2502" s="111" t="s">
        <v>2794</v>
      </c>
      <c r="B2502" s="112">
        <v>50767.0</v>
      </c>
    </row>
    <row r="2503">
      <c r="A2503" s="111" t="s">
        <v>1126</v>
      </c>
      <c r="B2503" s="112">
        <v>60801.0</v>
      </c>
    </row>
    <row r="2504">
      <c r="A2504" s="111" t="s">
        <v>1126</v>
      </c>
      <c r="B2504" s="112">
        <v>719752.0</v>
      </c>
    </row>
    <row r="2505">
      <c r="A2505" s="111" t="s">
        <v>1126</v>
      </c>
      <c r="B2505" s="112">
        <v>1433.0</v>
      </c>
    </row>
    <row r="2506">
      <c r="A2506" s="111" t="s">
        <v>1126</v>
      </c>
      <c r="B2506" s="112">
        <v>1152897.0</v>
      </c>
    </row>
    <row r="2507">
      <c r="A2507" s="111" t="s">
        <v>1127</v>
      </c>
      <c r="B2507" s="112">
        <v>115682.0</v>
      </c>
    </row>
    <row r="2508">
      <c r="A2508" s="111" t="s">
        <v>1127</v>
      </c>
      <c r="B2508" s="112">
        <v>2281345.0</v>
      </c>
    </row>
    <row r="2509">
      <c r="A2509" s="111" t="s">
        <v>1127</v>
      </c>
      <c r="B2509" s="112">
        <v>10931.0</v>
      </c>
    </row>
    <row r="2510">
      <c r="A2510" s="111" t="s">
        <v>1127</v>
      </c>
      <c r="B2510" s="112">
        <v>3380388.0</v>
      </c>
    </row>
    <row r="2511">
      <c r="A2511" s="111" t="s">
        <v>304</v>
      </c>
      <c r="B2511" s="112">
        <v>41507.0</v>
      </c>
    </row>
    <row r="2512">
      <c r="A2512" s="111" t="s">
        <v>304</v>
      </c>
      <c r="B2512" s="112">
        <v>16376.0</v>
      </c>
    </row>
    <row r="2513">
      <c r="A2513" s="111" t="s">
        <v>304</v>
      </c>
      <c r="B2513" s="112">
        <v>111981.0</v>
      </c>
    </row>
    <row r="2514">
      <c r="A2514" s="111" t="s">
        <v>304</v>
      </c>
      <c r="B2514" s="112">
        <v>135404.0</v>
      </c>
    </row>
    <row r="2515">
      <c r="A2515" s="111" t="s">
        <v>1448</v>
      </c>
      <c r="B2515" s="112">
        <v>89998.0</v>
      </c>
    </row>
    <row r="2516">
      <c r="A2516" s="111" t="s">
        <v>1448</v>
      </c>
      <c r="B2516" s="112">
        <v>1248.0</v>
      </c>
    </row>
    <row r="2517">
      <c r="A2517" s="111" t="s">
        <v>1449</v>
      </c>
      <c r="B2517" s="112">
        <v>62289.0</v>
      </c>
    </row>
    <row r="2518">
      <c r="A2518" s="111" t="s">
        <v>1449</v>
      </c>
      <c r="B2518" s="112">
        <v>204380.0</v>
      </c>
    </row>
    <row r="2519">
      <c r="A2519" s="111" t="s">
        <v>1529</v>
      </c>
      <c r="B2519" s="112">
        <v>82985.0</v>
      </c>
    </row>
    <row r="2520">
      <c r="A2520" s="111" t="s">
        <v>183</v>
      </c>
      <c r="B2520" s="112">
        <v>336.0</v>
      </c>
    </row>
    <row r="2521">
      <c r="A2521" s="111" t="s">
        <v>183</v>
      </c>
      <c r="B2521" s="112">
        <v>180.0</v>
      </c>
    </row>
    <row r="2522">
      <c r="A2522" s="111" t="s">
        <v>183</v>
      </c>
      <c r="B2522" s="112">
        <v>64958.0</v>
      </c>
    </row>
    <row r="2523">
      <c r="A2523" s="111" t="s">
        <v>404</v>
      </c>
      <c r="B2523" s="112">
        <v>315.0</v>
      </c>
    </row>
    <row r="2524">
      <c r="A2524" s="111" t="s">
        <v>404</v>
      </c>
      <c r="B2524" s="112">
        <v>38940.0</v>
      </c>
    </row>
    <row r="2525">
      <c r="A2525" s="111" t="s">
        <v>405</v>
      </c>
      <c r="B2525" s="112">
        <v>33709.0</v>
      </c>
    </row>
    <row r="2526">
      <c r="A2526" s="111" t="s">
        <v>405</v>
      </c>
      <c r="B2526" s="112">
        <v>315.0</v>
      </c>
    </row>
    <row r="2527">
      <c r="A2527" s="111" t="s">
        <v>406</v>
      </c>
      <c r="B2527" s="112">
        <v>28953.0</v>
      </c>
    </row>
    <row r="2528">
      <c r="A2528" s="111" t="s">
        <v>406</v>
      </c>
      <c r="B2528" s="112">
        <v>315.0</v>
      </c>
    </row>
    <row r="2529">
      <c r="A2529" s="111" t="s">
        <v>407</v>
      </c>
      <c r="B2529" s="112">
        <v>28604.0</v>
      </c>
    </row>
    <row r="2530">
      <c r="A2530" s="111" t="s">
        <v>407</v>
      </c>
      <c r="B2530" s="112">
        <v>315.0</v>
      </c>
    </row>
    <row r="2531">
      <c r="A2531" s="111" t="s">
        <v>1120</v>
      </c>
      <c r="B2531" s="112">
        <v>34358.0</v>
      </c>
    </row>
    <row r="2532">
      <c r="A2532" s="111" t="s">
        <v>1120</v>
      </c>
      <c r="B2532" s="112">
        <v>1922.0</v>
      </c>
    </row>
    <row r="2533">
      <c r="A2533" s="111" t="s">
        <v>1121</v>
      </c>
      <c r="B2533" s="112">
        <v>3611.0</v>
      </c>
    </row>
    <row r="2534">
      <c r="A2534" s="111" t="s">
        <v>1121</v>
      </c>
      <c r="B2534" s="112">
        <v>33683.0</v>
      </c>
    </row>
    <row r="2535">
      <c r="A2535" s="111" t="s">
        <v>1122</v>
      </c>
      <c r="B2535" s="112">
        <v>34844.0</v>
      </c>
    </row>
    <row r="2536">
      <c r="A2536" s="111" t="s">
        <v>1122</v>
      </c>
      <c r="B2536" s="112">
        <v>2944.0</v>
      </c>
    </row>
    <row r="2537">
      <c r="A2537" s="111" t="s">
        <v>1123</v>
      </c>
      <c r="B2537" s="112">
        <v>46865.0</v>
      </c>
    </row>
    <row r="2538">
      <c r="A2538" s="111" t="s">
        <v>1123</v>
      </c>
      <c r="B2538" s="112">
        <v>5252.0</v>
      </c>
    </row>
    <row r="2539">
      <c r="A2539" s="111" t="s">
        <v>1124</v>
      </c>
      <c r="B2539" s="112">
        <v>45464.0</v>
      </c>
    </row>
    <row r="2540">
      <c r="A2540" s="111" t="s">
        <v>1124</v>
      </c>
      <c r="B2540" s="112">
        <v>633.0</v>
      </c>
    </row>
    <row r="2541">
      <c r="A2541" s="111" t="s">
        <v>181</v>
      </c>
      <c r="B2541" s="112">
        <v>324.0</v>
      </c>
    </row>
    <row r="2542">
      <c r="A2542" s="111" t="s">
        <v>181</v>
      </c>
      <c r="B2542" s="112">
        <v>97492.0</v>
      </c>
    </row>
    <row r="2543">
      <c r="A2543" s="111" t="s">
        <v>181</v>
      </c>
      <c r="B2543" s="112">
        <v>23218.0</v>
      </c>
    </row>
    <row r="2544">
      <c r="A2544" s="111" t="s">
        <v>181</v>
      </c>
      <c r="B2544" s="112">
        <v>48207.0</v>
      </c>
    </row>
    <row r="2545">
      <c r="A2545" s="111" t="s">
        <v>1530</v>
      </c>
      <c r="B2545" s="112">
        <v>147828.0</v>
      </c>
    </row>
    <row r="2546">
      <c r="A2546" s="111" t="s">
        <v>338</v>
      </c>
      <c r="B2546" s="112">
        <v>4215.0</v>
      </c>
    </row>
    <row r="2547">
      <c r="A2547" s="111" t="s">
        <v>338</v>
      </c>
      <c r="B2547" s="112">
        <v>225.0</v>
      </c>
    </row>
    <row r="2548">
      <c r="A2548" s="111" t="s">
        <v>338</v>
      </c>
      <c r="B2548" s="112">
        <v>3484.0</v>
      </c>
    </row>
    <row r="2549">
      <c r="A2549" s="111" t="s">
        <v>1716</v>
      </c>
      <c r="B2549" s="112">
        <v>9570.0</v>
      </c>
    </row>
    <row r="2550">
      <c r="A2550" s="111" t="s">
        <v>1716</v>
      </c>
      <c r="B2550" s="112">
        <v>15420.0</v>
      </c>
    </row>
    <row r="2551">
      <c r="A2551" s="111" t="s">
        <v>1717</v>
      </c>
      <c r="B2551" s="112">
        <v>8845.0</v>
      </c>
    </row>
    <row r="2552">
      <c r="A2552" s="111" t="s">
        <v>1717</v>
      </c>
      <c r="B2552" s="112">
        <v>33.0</v>
      </c>
    </row>
    <row r="2553">
      <c r="A2553" s="111" t="s">
        <v>1717</v>
      </c>
      <c r="B2553" s="112">
        <v>1385.0</v>
      </c>
    </row>
    <row r="2554">
      <c r="A2554" s="111" t="s">
        <v>261</v>
      </c>
      <c r="B2554" s="112">
        <v>82206.0</v>
      </c>
    </row>
    <row r="2555">
      <c r="A2555" s="111" t="s">
        <v>262</v>
      </c>
      <c r="B2555" s="112">
        <v>16351.0</v>
      </c>
    </row>
    <row r="2556">
      <c r="A2556" s="111" t="s">
        <v>262</v>
      </c>
      <c r="B2556" s="112">
        <v>909633.0</v>
      </c>
    </row>
    <row r="2557">
      <c r="A2557" s="111" t="s">
        <v>1138</v>
      </c>
      <c r="B2557" s="112">
        <v>17315.0</v>
      </c>
    </row>
    <row r="2558">
      <c r="A2558" s="111" t="s">
        <v>1138</v>
      </c>
      <c r="B2558" s="112">
        <v>29824.0</v>
      </c>
    </row>
    <row r="2559">
      <c r="A2559" s="111" t="s">
        <v>1157</v>
      </c>
      <c r="B2559" s="112">
        <v>19891.0</v>
      </c>
    </row>
    <row r="2560">
      <c r="A2560" s="111" t="s">
        <v>1157</v>
      </c>
      <c r="B2560" s="112">
        <v>29528.0</v>
      </c>
    </row>
    <row r="2561">
      <c r="A2561" s="111" t="s">
        <v>1131</v>
      </c>
      <c r="B2561" s="112">
        <v>28997.0</v>
      </c>
    </row>
    <row r="2562">
      <c r="A2562" s="111" t="s">
        <v>1131</v>
      </c>
      <c r="B2562" s="112">
        <v>11435.0</v>
      </c>
    </row>
    <row r="2563">
      <c r="A2563" s="111" t="s">
        <v>1158</v>
      </c>
      <c r="B2563" s="112">
        <v>30373.0</v>
      </c>
    </row>
    <row r="2564">
      <c r="A2564" s="111" t="s">
        <v>1158</v>
      </c>
      <c r="B2564" s="112">
        <v>8350.0</v>
      </c>
    </row>
    <row r="2565">
      <c r="A2565" s="111" t="s">
        <v>1132</v>
      </c>
      <c r="B2565" s="112">
        <v>590.0</v>
      </c>
    </row>
    <row r="2566">
      <c r="A2566" s="111" t="s">
        <v>1132</v>
      </c>
      <c r="B2566" s="112">
        <v>34155.0</v>
      </c>
    </row>
    <row r="2567">
      <c r="A2567" s="111" t="s">
        <v>1159</v>
      </c>
      <c r="B2567" s="112">
        <v>33204.0</v>
      </c>
    </row>
    <row r="2568">
      <c r="A2568" s="111" t="s">
        <v>1159</v>
      </c>
      <c r="B2568" s="112">
        <v>27049.0</v>
      </c>
    </row>
    <row r="2569">
      <c r="A2569" s="111" t="s">
        <v>1133</v>
      </c>
      <c r="B2569" s="112">
        <v>39408.0</v>
      </c>
    </row>
    <row r="2570">
      <c r="A2570" s="111" t="s">
        <v>1133</v>
      </c>
      <c r="B2570" s="112">
        <v>11373.0</v>
      </c>
    </row>
    <row r="2571">
      <c r="A2571" s="111" t="s">
        <v>1134</v>
      </c>
      <c r="B2571" s="112">
        <v>6191.0</v>
      </c>
    </row>
    <row r="2572">
      <c r="A2572" s="111" t="s">
        <v>1134</v>
      </c>
      <c r="B2572" s="112">
        <v>32263.0</v>
      </c>
    </row>
    <row r="2573">
      <c r="A2573" s="111" t="s">
        <v>1135</v>
      </c>
      <c r="B2573" s="112">
        <v>28949.0</v>
      </c>
    </row>
    <row r="2574">
      <c r="A2574" s="111" t="s">
        <v>1135</v>
      </c>
      <c r="B2574" s="112">
        <v>3316.0</v>
      </c>
    </row>
    <row r="2575">
      <c r="A2575" s="111" t="s">
        <v>1139</v>
      </c>
      <c r="B2575" s="112">
        <v>30946.0</v>
      </c>
    </row>
    <row r="2576">
      <c r="A2576" s="111" t="s">
        <v>1139</v>
      </c>
      <c r="B2576" s="112">
        <v>267.0</v>
      </c>
    </row>
    <row r="2577">
      <c r="A2577" s="111" t="s">
        <v>1144</v>
      </c>
      <c r="B2577" s="112">
        <v>30685.0</v>
      </c>
    </row>
    <row r="2578">
      <c r="A2578" s="111" t="s">
        <v>1144</v>
      </c>
      <c r="B2578" s="112">
        <v>15072.0</v>
      </c>
    </row>
    <row r="2579">
      <c r="A2579" s="111" t="s">
        <v>1152</v>
      </c>
      <c r="B2579" s="112">
        <v>20160.0</v>
      </c>
    </row>
    <row r="2580">
      <c r="A2580" s="111" t="s">
        <v>1152</v>
      </c>
      <c r="B2580" s="112">
        <v>29770.0</v>
      </c>
    </row>
    <row r="2581">
      <c r="A2581" s="111" t="s">
        <v>1153</v>
      </c>
      <c r="B2581" s="112">
        <v>4049.0</v>
      </c>
    </row>
    <row r="2582">
      <c r="A2582" s="111" t="s">
        <v>1153</v>
      </c>
      <c r="B2582" s="112">
        <v>28727.0</v>
      </c>
    </row>
    <row r="2583">
      <c r="A2583" s="111" t="s">
        <v>1154</v>
      </c>
      <c r="B2583" s="112">
        <v>33824.0</v>
      </c>
    </row>
    <row r="2584">
      <c r="A2584" s="111" t="s">
        <v>1154</v>
      </c>
      <c r="B2584" s="112">
        <v>17065.0</v>
      </c>
    </row>
    <row r="2585">
      <c r="A2585" s="111" t="s">
        <v>1155</v>
      </c>
      <c r="B2585" s="112">
        <v>29905.0</v>
      </c>
    </row>
    <row r="2586">
      <c r="A2586" s="111" t="s">
        <v>1155</v>
      </c>
      <c r="B2586" s="112">
        <v>15088.0</v>
      </c>
    </row>
    <row r="2587">
      <c r="A2587" s="111" t="s">
        <v>1141</v>
      </c>
      <c r="B2587" s="112">
        <v>1186.0</v>
      </c>
    </row>
    <row r="2588">
      <c r="A2588" s="111" t="s">
        <v>1141</v>
      </c>
      <c r="B2588" s="112">
        <v>27084.0</v>
      </c>
    </row>
    <row r="2589">
      <c r="A2589" s="111" t="s">
        <v>1142</v>
      </c>
      <c r="B2589" s="112">
        <v>4921.0</v>
      </c>
    </row>
    <row r="2590">
      <c r="A2590" s="111" t="s">
        <v>1142</v>
      </c>
      <c r="B2590" s="112">
        <v>26456.0</v>
      </c>
    </row>
    <row r="2591">
      <c r="A2591" s="111" t="s">
        <v>1151</v>
      </c>
      <c r="B2591" s="112">
        <v>25537.0</v>
      </c>
    </row>
    <row r="2592">
      <c r="A2592" s="111" t="s">
        <v>1151</v>
      </c>
      <c r="B2592" s="112">
        <v>16372.0</v>
      </c>
    </row>
    <row r="2593">
      <c r="A2593" s="111" t="s">
        <v>1156</v>
      </c>
      <c r="B2593" s="112">
        <v>27504.0</v>
      </c>
    </row>
    <row r="2594">
      <c r="A2594" s="111" t="s">
        <v>1156</v>
      </c>
      <c r="B2594" s="112">
        <v>40874.0</v>
      </c>
    </row>
    <row r="2595">
      <c r="A2595" s="111" t="s">
        <v>1160</v>
      </c>
      <c r="B2595" s="112">
        <v>25792.0</v>
      </c>
    </row>
    <row r="2596">
      <c r="A2596" s="111" t="s">
        <v>1160</v>
      </c>
      <c r="B2596" s="112">
        <v>8418.0</v>
      </c>
    </row>
    <row r="2597">
      <c r="A2597" s="111" t="s">
        <v>1143</v>
      </c>
      <c r="B2597" s="112">
        <v>278.0</v>
      </c>
    </row>
    <row r="2598">
      <c r="A2598" s="111" t="s">
        <v>1143</v>
      </c>
      <c r="B2598" s="112">
        <v>26844.0</v>
      </c>
    </row>
    <row r="2599">
      <c r="A2599" s="111" t="s">
        <v>1136</v>
      </c>
      <c r="B2599" s="112">
        <v>26747.0</v>
      </c>
    </row>
    <row r="2600">
      <c r="A2600" s="111" t="s">
        <v>1136</v>
      </c>
      <c r="B2600" s="112">
        <v>20462.0</v>
      </c>
    </row>
    <row r="2601">
      <c r="A2601" s="111" t="s">
        <v>1137</v>
      </c>
      <c r="B2601" s="112">
        <v>26111.0</v>
      </c>
    </row>
    <row r="2602">
      <c r="A2602" s="111" t="s">
        <v>1137</v>
      </c>
      <c r="B2602" s="112">
        <v>136.0</v>
      </c>
    </row>
    <row r="2603">
      <c r="A2603" s="111" t="s">
        <v>1161</v>
      </c>
      <c r="B2603" s="112">
        <v>55.0</v>
      </c>
    </row>
    <row r="2604">
      <c r="A2604" s="111" t="s">
        <v>1161</v>
      </c>
      <c r="B2604" s="112">
        <v>25545.0</v>
      </c>
    </row>
    <row r="2605">
      <c r="A2605" s="111" t="s">
        <v>1162</v>
      </c>
      <c r="B2605" s="112">
        <v>26272.0</v>
      </c>
    </row>
    <row r="2606">
      <c r="A2606" s="111" t="s">
        <v>1162</v>
      </c>
      <c r="B2606" s="112">
        <v>135.0</v>
      </c>
    </row>
    <row r="2607">
      <c r="A2607" s="111" t="s">
        <v>2817</v>
      </c>
      <c r="B2607" s="112">
        <v>26585.0</v>
      </c>
    </row>
    <row r="2608">
      <c r="A2608" s="111" t="s">
        <v>2817</v>
      </c>
      <c r="B2608" s="112">
        <v>19354.0</v>
      </c>
    </row>
    <row r="2609">
      <c r="A2609" s="111" t="s">
        <v>1170</v>
      </c>
      <c r="B2609" s="112">
        <v>7814.0</v>
      </c>
    </row>
    <row r="2610">
      <c r="A2610" s="111" t="s">
        <v>1170</v>
      </c>
      <c r="B2610" s="112">
        <v>29225.0</v>
      </c>
    </row>
    <row r="2611">
      <c r="A2611" s="111" t="s">
        <v>1175</v>
      </c>
      <c r="B2611" s="112">
        <v>5303.0</v>
      </c>
    </row>
    <row r="2612">
      <c r="A2612" s="111" t="s">
        <v>1175</v>
      </c>
      <c r="B2612" s="112">
        <v>30684.0</v>
      </c>
    </row>
    <row r="2613">
      <c r="A2613" s="111" t="s">
        <v>1178</v>
      </c>
      <c r="B2613" s="112">
        <v>2275.0</v>
      </c>
    </row>
    <row r="2614">
      <c r="A2614" s="111" t="s">
        <v>1178</v>
      </c>
      <c r="B2614" s="112">
        <v>29265.0</v>
      </c>
    </row>
    <row r="2615">
      <c r="A2615" s="111" t="s">
        <v>1179</v>
      </c>
      <c r="B2615" s="112">
        <v>35998.0</v>
      </c>
    </row>
    <row r="2616">
      <c r="A2616" s="111" t="s">
        <v>1179</v>
      </c>
      <c r="B2616" s="112">
        <v>2965.0</v>
      </c>
    </row>
    <row r="2617">
      <c r="A2617" s="111" t="s">
        <v>1176</v>
      </c>
      <c r="B2617" s="112">
        <v>30582.0</v>
      </c>
    </row>
    <row r="2618">
      <c r="A2618" s="111" t="s">
        <v>1176</v>
      </c>
      <c r="B2618" s="112">
        <v>1243.0</v>
      </c>
    </row>
    <row r="2619">
      <c r="A2619" s="111" t="s">
        <v>1171</v>
      </c>
      <c r="B2619" s="112">
        <v>29686.0</v>
      </c>
    </row>
    <row r="2620">
      <c r="A2620" s="111" t="s">
        <v>1171</v>
      </c>
      <c r="B2620" s="112">
        <v>9327.0</v>
      </c>
    </row>
    <row r="2621">
      <c r="A2621" s="111" t="s">
        <v>1165</v>
      </c>
      <c r="B2621" s="112">
        <v>19267.0</v>
      </c>
    </row>
    <row r="2622">
      <c r="A2622" s="111" t="s">
        <v>1165</v>
      </c>
      <c r="B2622" s="112">
        <v>7415.0</v>
      </c>
    </row>
    <row r="2623">
      <c r="A2623" s="111" t="s">
        <v>1166</v>
      </c>
      <c r="B2623" s="112">
        <v>19279.0</v>
      </c>
    </row>
    <row r="2624">
      <c r="A2624" s="111" t="s">
        <v>1166</v>
      </c>
      <c r="B2624" s="112">
        <v>9528.0</v>
      </c>
    </row>
    <row r="2625">
      <c r="A2625" s="111" t="s">
        <v>1167</v>
      </c>
      <c r="B2625" s="112">
        <v>17035.0</v>
      </c>
    </row>
    <row r="2626">
      <c r="A2626" s="111" t="s">
        <v>1167</v>
      </c>
      <c r="B2626" s="112">
        <v>19222.0</v>
      </c>
    </row>
    <row r="2627">
      <c r="A2627" s="111" t="s">
        <v>1168</v>
      </c>
      <c r="B2627" s="112">
        <v>7419.0</v>
      </c>
    </row>
    <row r="2628">
      <c r="A2628" s="111" t="s">
        <v>1168</v>
      </c>
      <c r="B2628" s="112">
        <v>19379.0</v>
      </c>
    </row>
    <row r="2629">
      <c r="A2629" s="111" t="s">
        <v>1169</v>
      </c>
      <c r="B2629" s="112">
        <v>10147.0</v>
      </c>
    </row>
    <row r="2630">
      <c r="A2630" s="111" t="s">
        <v>1169</v>
      </c>
      <c r="B2630" s="112">
        <v>20433.0</v>
      </c>
    </row>
    <row r="2631">
      <c r="A2631" s="111" t="s">
        <v>1180</v>
      </c>
      <c r="B2631" s="112">
        <v>3621.0</v>
      </c>
    </row>
    <row r="2632">
      <c r="A2632" s="111" t="s">
        <v>1180</v>
      </c>
      <c r="B2632" s="112">
        <v>20158.0</v>
      </c>
    </row>
    <row r="2633">
      <c r="A2633" s="111" t="s">
        <v>1181</v>
      </c>
      <c r="B2633" s="112">
        <v>507.0</v>
      </c>
    </row>
    <row r="2634">
      <c r="A2634" s="111" t="s">
        <v>1181</v>
      </c>
      <c r="B2634" s="112">
        <v>19464.0</v>
      </c>
    </row>
    <row r="2635">
      <c r="A2635" s="111" t="s">
        <v>1174</v>
      </c>
      <c r="B2635" s="112">
        <v>6404.0</v>
      </c>
    </row>
    <row r="2636">
      <c r="A2636" s="111" t="s">
        <v>1174</v>
      </c>
      <c r="B2636" s="112">
        <v>22410.0</v>
      </c>
    </row>
    <row r="2637">
      <c r="A2637" s="111" t="s">
        <v>1182</v>
      </c>
      <c r="B2637" s="112">
        <v>39641.0</v>
      </c>
    </row>
    <row r="2638">
      <c r="A2638" s="111" t="s">
        <v>1182</v>
      </c>
      <c r="B2638" s="112">
        <v>1730.0</v>
      </c>
    </row>
    <row r="2639">
      <c r="A2639" s="111" t="s">
        <v>1183</v>
      </c>
      <c r="B2639" s="112">
        <v>7051.0</v>
      </c>
    </row>
    <row r="2640">
      <c r="A2640" s="111" t="s">
        <v>1183</v>
      </c>
      <c r="B2640" s="112">
        <v>29113.0</v>
      </c>
    </row>
    <row r="2641">
      <c r="A2641" s="111" t="s">
        <v>760</v>
      </c>
      <c r="B2641" s="112">
        <v>10956.0</v>
      </c>
    </row>
    <row r="2642">
      <c r="A2642" s="111" t="s">
        <v>760</v>
      </c>
      <c r="B2642" s="112">
        <v>0.0</v>
      </c>
    </row>
    <row r="2643">
      <c r="A2643" s="111" t="s">
        <v>760</v>
      </c>
      <c r="B2643" s="112">
        <v>22959.0</v>
      </c>
    </row>
    <row r="2644">
      <c r="A2644" s="111" t="s">
        <v>760</v>
      </c>
      <c r="B2644" s="112">
        <v>420.0</v>
      </c>
    </row>
    <row r="2645">
      <c r="A2645" s="111" t="s">
        <v>760</v>
      </c>
      <c r="B2645" s="112">
        <v>7146.0</v>
      </c>
    </row>
    <row r="2646">
      <c r="A2646" s="111" t="s">
        <v>760</v>
      </c>
      <c r="B2646" s="112">
        <v>1640.0</v>
      </c>
    </row>
    <row r="2647">
      <c r="A2647" s="111" t="s">
        <v>760</v>
      </c>
      <c r="B2647" s="112">
        <v>2291.0</v>
      </c>
    </row>
    <row r="2648">
      <c r="A2648" s="111" t="s">
        <v>760</v>
      </c>
      <c r="B2648" s="112">
        <v>1613.0</v>
      </c>
    </row>
    <row r="2649">
      <c r="A2649" s="111" t="s">
        <v>760</v>
      </c>
      <c r="B2649" s="112">
        <v>7146.0</v>
      </c>
    </row>
    <row r="2650">
      <c r="A2650" s="111" t="s">
        <v>760</v>
      </c>
      <c r="B2650" s="112">
        <v>7146.0</v>
      </c>
    </row>
    <row r="2651">
      <c r="A2651" s="111" t="s">
        <v>815</v>
      </c>
      <c r="B2651" s="112">
        <v>53816.0</v>
      </c>
    </row>
    <row r="2652">
      <c r="A2652" s="111" t="s">
        <v>816</v>
      </c>
      <c r="B2652" s="112">
        <v>28846.0</v>
      </c>
    </row>
    <row r="2653">
      <c r="A2653" s="111" t="s">
        <v>730</v>
      </c>
      <c r="B2653" s="112">
        <v>68738.0</v>
      </c>
    </row>
    <row r="2654">
      <c r="A2654" s="111" t="s">
        <v>264</v>
      </c>
      <c r="B2654" s="112">
        <v>18677.0</v>
      </c>
    </row>
    <row r="2655">
      <c r="A2655" s="111" t="s">
        <v>264</v>
      </c>
      <c r="B2655" s="112">
        <v>464163.0</v>
      </c>
    </row>
    <row r="2656">
      <c r="A2656" s="111" t="s">
        <v>263</v>
      </c>
      <c r="B2656" s="112">
        <v>26274.0</v>
      </c>
    </row>
    <row r="2657">
      <c r="A2657" s="111" t="s">
        <v>1592</v>
      </c>
      <c r="B2657" s="112">
        <v>28840.0</v>
      </c>
    </row>
    <row r="2658">
      <c r="A2658" s="111" t="s">
        <v>1592</v>
      </c>
      <c r="B2658" s="112">
        <v>39245.0</v>
      </c>
    </row>
    <row r="2659">
      <c r="A2659" s="111" t="s">
        <v>1592</v>
      </c>
      <c r="B2659" s="112">
        <v>277533.0</v>
      </c>
    </row>
    <row r="2660">
      <c r="A2660" s="111" t="s">
        <v>1709</v>
      </c>
      <c r="B2660" s="112">
        <v>56074.0</v>
      </c>
    </row>
    <row r="2661">
      <c r="A2661" s="111" t="s">
        <v>327</v>
      </c>
      <c r="B2661" s="112">
        <v>5.0</v>
      </c>
    </row>
    <row r="2662">
      <c r="A2662" s="111" t="s">
        <v>327</v>
      </c>
      <c r="B2662" s="112">
        <v>451.0</v>
      </c>
    </row>
    <row r="2663">
      <c r="A2663" s="111" t="s">
        <v>327</v>
      </c>
      <c r="B2663" s="112">
        <v>122.0</v>
      </c>
    </row>
    <row r="2664">
      <c r="A2664" s="111" t="s">
        <v>327</v>
      </c>
      <c r="B2664" s="112">
        <v>1110.0</v>
      </c>
    </row>
    <row r="2665">
      <c r="A2665" s="111" t="s">
        <v>327</v>
      </c>
      <c r="B2665" s="112">
        <v>18480.0</v>
      </c>
    </row>
    <row r="2666">
      <c r="A2666" s="111" t="s">
        <v>327</v>
      </c>
      <c r="B2666" s="112">
        <v>54841.0</v>
      </c>
    </row>
    <row r="2667">
      <c r="A2667" s="111" t="s">
        <v>327</v>
      </c>
      <c r="B2667" s="112">
        <v>15.0</v>
      </c>
    </row>
    <row r="2668">
      <c r="A2668" s="111" t="s">
        <v>327</v>
      </c>
      <c r="B2668" s="112">
        <v>614.0</v>
      </c>
    </row>
    <row r="2669">
      <c r="A2669" s="111" t="s">
        <v>327</v>
      </c>
      <c r="B2669" s="112">
        <v>581.0</v>
      </c>
    </row>
    <row r="2670">
      <c r="A2670" s="111" t="s">
        <v>327</v>
      </c>
      <c r="B2670" s="112">
        <v>9337.0</v>
      </c>
    </row>
    <row r="2671">
      <c r="A2671" s="111" t="s">
        <v>328</v>
      </c>
      <c r="B2671" s="112">
        <v>122.0</v>
      </c>
    </row>
    <row r="2672">
      <c r="A2672" s="111" t="s">
        <v>328</v>
      </c>
      <c r="B2672" s="112">
        <v>451.0</v>
      </c>
    </row>
    <row r="2673">
      <c r="A2673" s="111" t="s">
        <v>328</v>
      </c>
      <c r="B2673" s="112">
        <v>5.0</v>
      </c>
    </row>
    <row r="2674">
      <c r="A2674" s="111" t="s">
        <v>328</v>
      </c>
      <c r="B2674" s="112">
        <v>15.0</v>
      </c>
    </row>
    <row r="2675">
      <c r="A2675" s="111" t="s">
        <v>328</v>
      </c>
      <c r="B2675" s="112">
        <v>581.0</v>
      </c>
    </row>
    <row r="2676">
      <c r="A2676" s="111" t="s">
        <v>328</v>
      </c>
      <c r="B2676" s="112">
        <v>8188.0</v>
      </c>
    </row>
    <row r="2677">
      <c r="A2677" s="111" t="s">
        <v>328</v>
      </c>
      <c r="B2677" s="112">
        <v>615.0</v>
      </c>
    </row>
    <row r="2678">
      <c r="A2678" s="111" t="s">
        <v>328</v>
      </c>
      <c r="B2678" s="112">
        <v>18966.0</v>
      </c>
    </row>
    <row r="2679">
      <c r="A2679" s="111" t="s">
        <v>328</v>
      </c>
      <c r="B2679" s="112">
        <v>34300.0</v>
      </c>
    </row>
    <row r="2680">
      <c r="A2680" s="111" t="s">
        <v>328</v>
      </c>
      <c r="B2680" s="112">
        <v>1110.0</v>
      </c>
    </row>
    <row r="2681">
      <c r="A2681" s="111" t="s">
        <v>1547</v>
      </c>
      <c r="B2681" s="112">
        <v>270.0</v>
      </c>
    </row>
    <row r="2682">
      <c r="A2682" s="111" t="s">
        <v>1547</v>
      </c>
      <c r="B2682" s="112">
        <v>10412.0</v>
      </c>
    </row>
    <row r="2683">
      <c r="A2683" s="111" t="s">
        <v>533</v>
      </c>
      <c r="B2683" s="112">
        <v>32514.0</v>
      </c>
    </row>
    <row r="2684">
      <c r="A2684" s="111" t="s">
        <v>1481</v>
      </c>
      <c r="B2684" s="112">
        <v>23858.0</v>
      </c>
    </row>
    <row r="2685">
      <c r="A2685" s="111" t="s">
        <v>1481</v>
      </c>
      <c r="B2685" s="112">
        <v>787899.0</v>
      </c>
    </row>
    <row r="2686">
      <c r="A2686" s="111" t="s">
        <v>1481</v>
      </c>
      <c r="B2686" s="112">
        <v>51435.0</v>
      </c>
    </row>
    <row r="2687">
      <c r="A2687" s="111" t="s">
        <v>460</v>
      </c>
      <c r="B2687" s="112">
        <v>5478.0</v>
      </c>
    </row>
    <row r="2688">
      <c r="A2688" s="111" t="s">
        <v>460</v>
      </c>
      <c r="B2688" s="112">
        <v>3610.0</v>
      </c>
    </row>
    <row r="2689">
      <c r="A2689" s="111" t="s">
        <v>460</v>
      </c>
      <c r="B2689" s="112">
        <v>1234.0</v>
      </c>
    </row>
    <row r="2690">
      <c r="A2690" s="111" t="s">
        <v>849</v>
      </c>
      <c r="B2690" s="112">
        <v>311.0</v>
      </c>
    </row>
    <row r="2691">
      <c r="A2691" s="111" t="s">
        <v>849</v>
      </c>
      <c r="B2691" s="112">
        <v>6.0</v>
      </c>
    </row>
    <row r="2692">
      <c r="A2692" s="111" t="s">
        <v>849</v>
      </c>
      <c r="B2692" s="112">
        <v>24626.0</v>
      </c>
    </row>
    <row r="2693">
      <c r="A2693" s="111" t="s">
        <v>850</v>
      </c>
      <c r="B2693" s="112">
        <v>311.0</v>
      </c>
    </row>
    <row r="2694">
      <c r="A2694" s="111" t="s">
        <v>850</v>
      </c>
      <c r="B2694" s="112">
        <v>6.0</v>
      </c>
    </row>
    <row r="2695">
      <c r="A2695" s="111" t="s">
        <v>850</v>
      </c>
      <c r="B2695" s="112">
        <v>35768.0</v>
      </c>
    </row>
    <row r="2696">
      <c r="A2696" s="111" t="s">
        <v>851</v>
      </c>
      <c r="B2696" s="112">
        <v>36117.0</v>
      </c>
    </row>
    <row r="2697">
      <c r="A2697" s="111" t="s">
        <v>851</v>
      </c>
      <c r="B2697" s="112">
        <v>311.0</v>
      </c>
    </row>
    <row r="2698">
      <c r="A2698" s="111" t="s">
        <v>851</v>
      </c>
      <c r="B2698" s="112">
        <v>6.0</v>
      </c>
    </row>
    <row r="2699">
      <c r="A2699" s="111" t="s">
        <v>851</v>
      </c>
      <c r="B2699" s="112">
        <v>36117.0</v>
      </c>
    </row>
    <row r="2700">
      <c r="A2700" s="111" t="s">
        <v>1016</v>
      </c>
      <c r="B2700" s="112">
        <v>3765.0</v>
      </c>
    </row>
    <row r="2701">
      <c r="A2701" s="111" t="s">
        <v>1016</v>
      </c>
      <c r="B2701" s="112">
        <v>1326.0</v>
      </c>
    </row>
    <row r="2702">
      <c r="A2702" s="111" t="s">
        <v>1016</v>
      </c>
      <c r="B2702" s="112">
        <v>77925.0</v>
      </c>
    </row>
    <row r="2703">
      <c r="A2703" s="111" t="s">
        <v>1016</v>
      </c>
      <c r="B2703" s="112">
        <v>2307298.0</v>
      </c>
    </row>
    <row r="2704">
      <c r="A2704" s="111" t="s">
        <v>1016</v>
      </c>
      <c r="B2704" s="112">
        <v>936.0</v>
      </c>
    </row>
    <row r="2705">
      <c r="A2705" s="111" t="s">
        <v>1017</v>
      </c>
      <c r="B2705" s="112">
        <v>984.0</v>
      </c>
    </row>
    <row r="2706">
      <c r="A2706" s="111" t="s">
        <v>1017</v>
      </c>
      <c r="B2706" s="112">
        <v>711209.0</v>
      </c>
    </row>
    <row r="2707">
      <c r="A2707" s="111" t="s">
        <v>1017</v>
      </c>
      <c r="B2707" s="112">
        <v>1389346.0</v>
      </c>
    </row>
    <row r="2708">
      <c r="A2708" s="111" t="s">
        <v>1017</v>
      </c>
      <c r="B2708" s="112">
        <v>8603.0</v>
      </c>
    </row>
    <row r="2709">
      <c r="A2709" s="111" t="s">
        <v>1017</v>
      </c>
      <c r="B2709" s="112">
        <v>21541.0</v>
      </c>
    </row>
    <row r="2710">
      <c r="A2710" s="111" t="s">
        <v>1017</v>
      </c>
      <c r="B2710" s="112">
        <v>1311.0</v>
      </c>
    </row>
    <row r="2711">
      <c r="A2711" s="111" t="s">
        <v>1017</v>
      </c>
      <c r="B2711" s="112">
        <v>1792664.0</v>
      </c>
    </row>
    <row r="2712">
      <c r="A2712" s="111" t="s">
        <v>1017</v>
      </c>
      <c r="B2712" s="112">
        <v>15302.0</v>
      </c>
    </row>
    <row r="2713">
      <c r="A2713" s="111" t="s">
        <v>1017</v>
      </c>
      <c r="B2713" s="112">
        <v>0.0</v>
      </c>
    </row>
    <row r="2714">
      <c r="A2714" s="111" t="s">
        <v>1017</v>
      </c>
      <c r="B2714" s="112">
        <v>12736.0</v>
      </c>
    </row>
    <row r="2715">
      <c r="A2715" s="111" t="s">
        <v>1017</v>
      </c>
      <c r="B2715" s="112">
        <v>5685865.0</v>
      </c>
    </row>
    <row r="2716">
      <c r="A2716" s="111" t="s">
        <v>1017</v>
      </c>
      <c r="B2716" s="112">
        <v>112.0</v>
      </c>
    </row>
    <row r="2717">
      <c r="A2717" s="111" t="s">
        <v>1018</v>
      </c>
      <c r="B2717" s="112">
        <v>823.0</v>
      </c>
    </row>
    <row r="2718">
      <c r="A2718" s="111" t="s">
        <v>1018</v>
      </c>
      <c r="B2718" s="112">
        <v>495.0</v>
      </c>
    </row>
    <row r="2719">
      <c r="A2719" s="111" t="s">
        <v>1018</v>
      </c>
      <c r="B2719" s="112">
        <v>2866.0</v>
      </c>
    </row>
    <row r="2720">
      <c r="A2720" s="111" t="s">
        <v>1018</v>
      </c>
      <c r="B2720" s="112">
        <v>7623.0</v>
      </c>
    </row>
    <row r="2721">
      <c r="A2721" s="111" t="s">
        <v>375</v>
      </c>
      <c r="B2721" s="112">
        <v>14157.0</v>
      </c>
    </row>
    <row r="2722">
      <c r="A2722" s="111" t="s">
        <v>376</v>
      </c>
      <c r="B2722" s="112">
        <v>14631.0</v>
      </c>
    </row>
    <row r="2723">
      <c r="A2723" s="111" t="s">
        <v>377</v>
      </c>
      <c r="B2723" s="112">
        <v>14162.0</v>
      </c>
    </row>
    <row r="2724">
      <c r="A2724" s="111" t="s">
        <v>378</v>
      </c>
      <c r="B2724" s="112">
        <v>18082.0</v>
      </c>
    </row>
    <row r="2725">
      <c r="A2725" s="111" t="s">
        <v>1525</v>
      </c>
      <c r="B2725" s="112">
        <v>80508.0</v>
      </c>
    </row>
    <row r="2726">
      <c r="A2726" s="111" t="s">
        <v>550</v>
      </c>
      <c r="B2726" s="112">
        <v>369.0</v>
      </c>
    </row>
    <row r="2727">
      <c r="A2727" s="111" t="s">
        <v>550</v>
      </c>
      <c r="B2727" s="112">
        <v>64774.0</v>
      </c>
    </row>
    <row r="2728">
      <c r="A2728" s="111" t="s">
        <v>1347</v>
      </c>
      <c r="B2728" s="112">
        <v>13418.0</v>
      </c>
    </row>
    <row r="2729">
      <c r="A2729" s="111" t="s">
        <v>1466</v>
      </c>
      <c r="B2729" s="112">
        <v>45844.0</v>
      </c>
    </row>
    <row r="2730">
      <c r="A2730" s="111" t="s">
        <v>591</v>
      </c>
      <c r="B2730" s="112">
        <v>7079.0</v>
      </c>
    </row>
    <row r="2731">
      <c r="A2731" s="111" t="s">
        <v>592</v>
      </c>
      <c r="B2731" s="112">
        <v>7740.0</v>
      </c>
    </row>
    <row r="2732">
      <c r="A2732" s="111" t="s">
        <v>596</v>
      </c>
      <c r="B2732" s="112">
        <v>37100.0</v>
      </c>
    </row>
    <row r="2733">
      <c r="A2733" s="111" t="s">
        <v>597</v>
      </c>
      <c r="B2733" s="112">
        <v>40871.0</v>
      </c>
    </row>
    <row r="2734">
      <c r="A2734" s="111" t="s">
        <v>598</v>
      </c>
      <c r="B2734" s="112">
        <v>34744.0</v>
      </c>
    </row>
    <row r="2735">
      <c r="A2735" s="111" t="s">
        <v>551</v>
      </c>
      <c r="B2735" s="112">
        <v>63893.0</v>
      </c>
    </row>
    <row r="2736">
      <c r="A2736" s="111" t="s">
        <v>551</v>
      </c>
      <c r="B2736" s="112">
        <v>23173.0</v>
      </c>
    </row>
    <row r="2737">
      <c r="A2737" s="111" t="s">
        <v>1375</v>
      </c>
      <c r="B2737" s="112">
        <v>36893.0</v>
      </c>
    </row>
    <row r="2738">
      <c r="A2738" s="111" t="s">
        <v>1455</v>
      </c>
      <c r="B2738" s="112">
        <v>135297.0</v>
      </c>
    </row>
    <row r="2739">
      <c r="A2739" s="111" t="s">
        <v>1482</v>
      </c>
      <c r="B2739" s="112">
        <v>16162.0</v>
      </c>
    </row>
    <row r="2740">
      <c r="A2740" s="111" t="s">
        <v>1482</v>
      </c>
      <c r="B2740" s="112">
        <v>192217.0</v>
      </c>
    </row>
    <row r="2741">
      <c r="A2741" s="111" t="s">
        <v>1482</v>
      </c>
      <c r="B2741" s="112">
        <v>28524.0</v>
      </c>
    </row>
    <row r="2742">
      <c r="A2742" s="111" t="s">
        <v>1390</v>
      </c>
      <c r="B2742" s="112">
        <v>7506.0</v>
      </c>
    </row>
    <row r="2743">
      <c r="A2743" s="111" t="s">
        <v>1172</v>
      </c>
      <c r="B2743" s="112">
        <v>230988.0</v>
      </c>
    </row>
    <row r="2744">
      <c r="A2744" s="111" t="s">
        <v>1172</v>
      </c>
      <c r="B2744" s="112">
        <v>1323564.0</v>
      </c>
    </row>
    <row r="2745">
      <c r="A2745" s="111" t="s">
        <v>1172</v>
      </c>
      <c r="B2745" s="112">
        <v>43594.0</v>
      </c>
    </row>
    <row r="2746">
      <c r="A2746" s="111" t="s">
        <v>1177</v>
      </c>
      <c r="B2746" s="112">
        <v>36595.0</v>
      </c>
    </row>
    <row r="2747">
      <c r="A2747" s="111" t="s">
        <v>1177</v>
      </c>
      <c r="B2747" s="112">
        <v>26920.0</v>
      </c>
    </row>
    <row r="2748">
      <c r="A2748" s="111" t="s">
        <v>1177</v>
      </c>
      <c r="B2748" s="112">
        <v>3654.0</v>
      </c>
    </row>
    <row r="2749">
      <c r="A2749" s="111" t="s">
        <v>1163</v>
      </c>
      <c r="B2749" s="112">
        <v>12319.0</v>
      </c>
    </row>
    <row r="2750">
      <c r="A2750" s="111" t="s">
        <v>1163</v>
      </c>
      <c r="B2750" s="112">
        <v>497172.0</v>
      </c>
    </row>
    <row r="2751">
      <c r="A2751" s="111" t="s">
        <v>1163</v>
      </c>
      <c r="B2751" s="112">
        <v>76290.0</v>
      </c>
    </row>
    <row r="2752">
      <c r="A2752" s="111" t="s">
        <v>1173</v>
      </c>
      <c r="B2752" s="112">
        <v>35015.0</v>
      </c>
    </row>
    <row r="2753">
      <c r="A2753" s="111" t="s">
        <v>1173</v>
      </c>
      <c r="B2753" s="112">
        <v>1540535.0</v>
      </c>
    </row>
    <row r="2754">
      <c r="A2754" s="111" t="s">
        <v>1173</v>
      </c>
      <c r="B2754" s="112">
        <v>37470.0</v>
      </c>
    </row>
    <row r="2755">
      <c r="A2755" s="111" t="s">
        <v>1616</v>
      </c>
      <c r="B2755" s="112">
        <v>69711.0</v>
      </c>
    </row>
    <row r="2756">
      <c r="A2756" s="111" t="s">
        <v>1616</v>
      </c>
      <c r="B2756" s="112">
        <v>25356.0</v>
      </c>
    </row>
    <row r="2757">
      <c r="A2757" s="111" t="s">
        <v>1616</v>
      </c>
      <c r="B2757" s="112">
        <v>37485.0</v>
      </c>
    </row>
    <row r="2758">
      <c r="A2758" s="111" t="s">
        <v>774</v>
      </c>
      <c r="B2758" s="112">
        <v>0.0</v>
      </c>
    </row>
    <row r="2759">
      <c r="A2759" s="111" t="s">
        <v>774</v>
      </c>
      <c r="B2759" s="112">
        <v>13505.0</v>
      </c>
    </row>
    <row r="2760">
      <c r="A2760" s="111" t="s">
        <v>774</v>
      </c>
      <c r="B2760" s="112">
        <v>7139.0</v>
      </c>
    </row>
    <row r="2761">
      <c r="A2761" s="111" t="s">
        <v>774</v>
      </c>
      <c r="B2761" s="112">
        <v>2339.0</v>
      </c>
    </row>
    <row r="2762">
      <c r="A2762" s="111" t="s">
        <v>774</v>
      </c>
      <c r="B2762" s="112">
        <v>7139.0</v>
      </c>
    </row>
    <row r="2763">
      <c r="A2763" s="111" t="s">
        <v>774</v>
      </c>
      <c r="B2763" s="112">
        <v>7139.0</v>
      </c>
    </row>
    <row r="2764">
      <c r="A2764" s="111" t="s">
        <v>774</v>
      </c>
      <c r="B2764" s="112">
        <v>1685.0</v>
      </c>
    </row>
    <row r="2765">
      <c r="A2765" s="111" t="s">
        <v>774</v>
      </c>
      <c r="B2765" s="112">
        <v>422.0</v>
      </c>
    </row>
    <row r="2766">
      <c r="A2766" s="111" t="s">
        <v>774</v>
      </c>
      <c r="B2766" s="112">
        <v>1273.0</v>
      </c>
    </row>
    <row r="2767">
      <c r="A2767" s="111" t="s">
        <v>774</v>
      </c>
      <c r="B2767" s="112">
        <v>23260.0</v>
      </c>
    </row>
    <row r="2768">
      <c r="A2768" s="111" t="s">
        <v>2820</v>
      </c>
      <c r="B2768" s="112">
        <v>31497.0</v>
      </c>
    </row>
    <row r="2769">
      <c r="A2769" s="111" t="s">
        <v>2820</v>
      </c>
      <c r="B2769" s="112">
        <v>332681.0</v>
      </c>
    </row>
    <row r="2770">
      <c r="A2770" s="111" t="s">
        <v>764</v>
      </c>
      <c r="B2770" s="112">
        <v>0.0</v>
      </c>
    </row>
    <row r="2771">
      <c r="A2771" s="111" t="s">
        <v>764</v>
      </c>
      <c r="B2771" s="112">
        <v>9436.0</v>
      </c>
    </row>
    <row r="2772">
      <c r="A2772" s="111" t="s">
        <v>764</v>
      </c>
      <c r="B2772" s="112">
        <v>422.0</v>
      </c>
    </row>
    <row r="2773">
      <c r="A2773" s="111" t="s">
        <v>764</v>
      </c>
      <c r="B2773" s="112">
        <v>7167.0</v>
      </c>
    </row>
    <row r="2774">
      <c r="A2774" s="111" t="s">
        <v>764</v>
      </c>
      <c r="B2774" s="112">
        <v>1858.0</v>
      </c>
    </row>
    <row r="2775">
      <c r="A2775" s="111" t="s">
        <v>764</v>
      </c>
      <c r="B2775" s="112">
        <v>22825.0</v>
      </c>
    </row>
    <row r="2776">
      <c r="A2776" s="111" t="s">
        <v>764</v>
      </c>
      <c r="B2776" s="112">
        <v>1355.0</v>
      </c>
    </row>
    <row r="2777">
      <c r="A2777" s="111" t="s">
        <v>764</v>
      </c>
      <c r="B2777" s="112">
        <v>1761.0</v>
      </c>
    </row>
    <row r="2778">
      <c r="A2778" s="111" t="s">
        <v>764</v>
      </c>
      <c r="B2778" s="112">
        <v>7167.0</v>
      </c>
    </row>
    <row r="2779">
      <c r="A2779" s="111" t="s">
        <v>764</v>
      </c>
      <c r="B2779" s="112">
        <v>7167.0</v>
      </c>
    </row>
    <row r="2780">
      <c r="A2780" s="111" t="s">
        <v>1184</v>
      </c>
      <c r="B2780" s="112">
        <v>29079.0</v>
      </c>
    </row>
    <row r="2781">
      <c r="A2781" s="111" t="s">
        <v>184</v>
      </c>
      <c r="B2781" s="112">
        <v>59089.0</v>
      </c>
    </row>
    <row r="2782">
      <c r="A2782" s="111" t="s">
        <v>185</v>
      </c>
      <c r="B2782" s="112">
        <v>103413.0</v>
      </c>
    </row>
    <row r="2783">
      <c r="A2783" s="111" t="s">
        <v>817</v>
      </c>
      <c r="B2783" s="112">
        <v>32101.0</v>
      </c>
    </row>
    <row r="2784">
      <c r="A2784" s="111" t="s">
        <v>818</v>
      </c>
      <c r="B2784" s="112">
        <v>29952.0</v>
      </c>
    </row>
    <row r="2785">
      <c r="A2785" s="111" t="s">
        <v>731</v>
      </c>
      <c r="B2785" s="112">
        <v>30375.0</v>
      </c>
    </row>
    <row r="2786">
      <c r="A2786" s="111" t="s">
        <v>186</v>
      </c>
      <c r="B2786" s="112">
        <v>69935.0</v>
      </c>
    </row>
    <row r="2787">
      <c r="A2787" s="111" t="s">
        <v>187</v>
      </c>
      <c r="B2787" s="112">
        <v>300.0</v>
      </c>
    </row>
    <row r="2788">
      <c r="A2788" s="111" t="s">
        <v>187</v>
      </c>
      <c r="B2788" s="112">
        <v>26418.0</v>
      </c>
    </row>
    <row r="2789">
      <c r="A2789" s="111" t="s">
        <v>1593</v>
      </c>
      <c r="B2789" s="112">
        <v>24422.0</v>
      </c>
    </row>
    <row r="2790">
      <c r="A2790" s="111" t="s">
        <v>1593</v>
      </c>
      <c r="B2790" s="112">
        <v>39190.0</v>
      </c>
    </row>
    <row r="2791">
      <c r="A2791" s="111" t="s">
        <v>1593</v>
      </c>
      <c r="B2791" s="112">
        <v>3391.0</v>
      </c>
    </row>
    <row r="2792">
      <c r="A2792" s="111" t="s">
        <v>1548</v>
      </c>
      <c r="B2792" s="112">
        <v>270.0</v>
      </c>
    </row>
    <row r="2793">
      <c r="A2793" s="111" t="s">
        <v>1548</v>
      </c>
      <c r="B2793" s="112">
        <v>10267.0</v>
      </c>
    </row>
    <row r="2794">
      <c r="A2794" s="111" t="s">
        <v>1483</v>
      </c>
      <c r="B2794" s="112">
        <v>23781.0</v>
      </c>
    </row>
    <row r="2795">
      <c r="A2795" s="111" t="s">
        <v>1483</v>
      </c>
      <c r="B2795" s="112">
        <v>243818.0</v>
      </c>
    </row>
    <row r="2796">
      <c r="A2796" s="111" t="s">
        <v>1483</v>
      </c>
      <c r="B2796" s="112">
        <v>67311.0</v>
      </c>
    </row>
    <row r="2797">
      <c r="A2797" s="111" t="s">
        <v>1484</v>
      </c>
      <c r="B2797" s="112">
        <v>38752.0</v>
      </c>
    </row>
    <row r="2798">
      <c r="A2798" s="111" t="s">
        <v>461</v>
      </c>
      <c r="B2798" s="112">
        <v>9696.0</v>
      </c>
    </row>
    <row r="2799">
      <c r="A2799" s="111" t="s">
        <v>461</v>
      </c>
      <c r="B2799" s="112">
        <v>4214.0</v>
      </c>
    </row>
    <row r="2800">
      <c r="A2800" s="111" t="s">
        <v>461</v>
      </c>
      <c r="B2800" s="112">
        <v>79.0</v>
      </c>
    </row>
    <row r="2801">
      <c r="A2801" s="111" t="s">
        <v>461</v>
      </c>
      <c r="B2801" s="112">
        <v>3.0</v>
      </c>
    </row>
    <row r="2802">
      <c r="A2802" s="111" t="s">
        <v>852</v>
      </c>
      <c r="B2802" s="112">
        <v>35406.0</v>
      </c>
    </row>
    <row r="2803">
      <c r="A2803" s="111" t="s">
        <v>852</v>
      </c>
      <c r="B2803" s="112">
        <v>6.0</v>
      </c>
    </row>
    <row r="2804">
      <c r="A2804" s="111" t="s">
        <v>852</v>
      </c>
      <c r="B2804" s="112">
        <v>311.0</v>
      </c>
    </row>
    <row r="2805">
      <c r="A2805" s="111" t="s">
        <v>853</v>
      </c>
      <c r="B2805" s="112">
        <v>6.0</v>
      </c>
    </row>
    <row r="2806">
      <c r="A2806" s="111" t="s">
        <v>853</v>
      </c>
      <c r="B2806" s="112">
        <v>311.0</v>
      </c>
    </row>
    <row r="2807">
      <c r="A2807" s="111" t="s">
        <v>853</v>
      </c>
      <c r="B2807" s="112">
        <v>25720.0</v>
      </c>
    </row>
    <row r="2808">
      <c r="A2808" s="111" t="s">
        <v>853</v>
      </c>
      <c r="B2808" s="112">
        <v>25720.0</v>
      </c>
    </row>
    <row r="2809">
      <c r="A2809" s="111" t="s">
        <v>854</v>
      </c>
      <c r="B2809" s="112">
        <v>311.0</v>
      </c>
    </row>
    <row r="2810">
      <c r="A2810" s="111" t="s">
        <v>854</v>
      </c>
      <c r="B2810" s="112">
        <v>6.0</v>
      </c>
    </row>
    <row r="2811">
      <c r="A2811" s="111" t="s">
        <v>854</v>
      </c>
      <c r="B2811" s="112">
        <v>33783.0</v>
      </c>
    </row>
    <row r="2812">
      <c r="A2812" s="111" t="s">
        <v>1019</v>
      </c>
      <c r="B2812" s="112">
        <v>43262.0</v>
      </c>
    </row>
    <row r="2813">
      <c r="A2813" s="111" t="s">
        <v>1019</v>
      </c>
      <c r="B2813" s="112">
        <v>970.0</v>
      </c>
    </row>
    <row r="2814">
      <c r="A2814" s="111" t="s">
        <v>1019</v>
      </c>
      <c r="B2814" s="112">
        <v>497.0</v>
      </c>
    </row>
    <row r="2815">
      <c r="A2815" s="111" t="s">
        <v>1019</v>
      </c>
      <c r="B2815" s="112">
        <v>613.0</v>
      </c>
    </row>
    <row r="2816">
      <c r="A2816" s="111" t="s">
        <v>1019</v>
      </c>
      <c r="B2816" s="112">
        <v>1146069.0</v>
      </c>
    </row>
    <row r="2817">
      <c r="A2817" s="111" t="s">
        <v>1019</v>
      </c>
      <c r="B2817" s="112">
        <v>2922.0</v>
      </c>
    </row>
    <row r="2818">
      <c r="A2818" s="111" t="s">
        <v>1020</v>
      </c>
      <c r="B2818" s="112">
        <v>597.0</v>
      </c>
    </row>
    <row r="2819">
      <c r="A2819" s="111" t="s">
        <v>1020</v>
      </c>
      <c r="B2819" s="112">
        <v>8270.0</v>
      </c>
    </row>
    <row r="2820">
      <c r="A2820" s="111" t="s">
        <v>1020</v>
      </c>
      <c r="B2820" s="112">
        <v>672.0</v>
      </c>
    </row>
    <row r="2821">
      <c r="A2821" s="111" t="s">
        <v>1020</v>
      </c>
      <c r="B2821" s="112">
        <v>633783.0</v>
      </c>
    </row>
    <row r="2822">
      <c r="A2822" s="111" t="s">
        <v>1020</v>
      </c>
      <c r="B2822" s="112">
        <v>14731.0</v>
      </c>
    </row>
    <row r="2823">
      <c r="A2823" s="111" t="s">
        <v>1020</v>
      </c>
      <c r="B2823" s="112">
        <v>0.0</v>
      </c>
    </row>
    <row r="2824">
      <c r="A2824" s="111" t="s">
        <v>1020</v>
      </c>
      <c r="B2824" s="112">
        <v>112.0</v>
      </c>
    </row>
    <row r="2825">
      <c r="A2825" s="111" t="s">
        <v>1020</v>
      </c>
      <c r="B2825" s="112">
        <v>27268.0</v>
      </c>
    </row>
    <row r="2826">
      <c r="A2826" s="111" t="s">
        <v>1020</v>
      </c>
      <c r="B2826" s="112">
        <v>2185091.0</v>
      </c>
    </row>
    <row r="2827">
      <c r="A2827" s="111" t="s">
        <v>1020</v>
      </c>
      <c r="B2827" s="112">
        <v>764711.0</v>
      </c>
    </row>
    <row r="2828">
      <c r="A2828" s="111" t="s">
        <v>1020</v>
      </c>
      <c r="B2828" s="112">
        <v>4710126.0</v>
      </c>
    </row>
    <row r="2829">
      <c r="A2829" s="111" t="s">
        <v>1020</v>
      </c>
      <c r="B2829" s="112">
        <v>4852.0</v>
      </c>
    </row>
    <row r="2830">
      <c r="A2830" s="111" t="s">
        <v>1021</v>
      </c>
      <c r="B2830" s="112">
        <v>2391.0</v>
      </c>
    </row>
    <row r="2831">
      <c r="A2831" s="111" t="s">
        <v>1021</v>
      </c>
      <c r="B2831" s="112">
        <v>493.0</v>
      </c>
    </row>
    <row r="2832">
      <c r="A2832" s="111" t="s">
        <v>1021</v>
      </c>
      <c r="B2832" s="112">
        <v>404.0</v>
      </c>
    </row>
    <row r="2833">
      <c r="A2833" s="111" t="s">
        <v>1185</v>
      </c>
      <c r="B2833" s="112">
        <v>28500.0</v>
      </c>
    </row>
    <row r="2834">
      <c r="A2834" s="111" t="s">
        <v>1185</v>
      </c>
      <c r="B2834" s="112">
        <v>211.0</v>
      </c>
    </row>
    <row r="2835">
      <c r="A2835" s="111" t="s">
        <v>1185</v>
      </c>
      <c r="B2835" s="112">
        <v>100.0</v>
      </c>
    </row>
    <row r="2836">
      <c r="A2836" s="111" t="s">
        <v>1186</v>
      </c>
      <c r="B2836" s="112">
        <v>37723.0</v>
      </c>
    </row>
    <row r="2837">
      <c r="A2837" s="111" t="s">
        <v>1186</v>
      </c>
      <c r="B2837" s="112">
        <v>211.0</v>
      </c>
    </row>
    <row r="2838">
      <c r="A2838" s="111" t="s">
        <v>1186</v>
      </c>
      <c r="B2838" s="112">
        <v>100.0</v>
      </c>
    </row>
    <row r="2839">
      <c r="A2839" s="111" t="s">
        <v>637</v>
      </c>
      <c r="B2839" s="112">
        <v>70.0</v>
      </c>
    </row>
    <row r="2840">
      <c r="A2840" s="111" t="s">
        <v>637</v>
      </c>
      <c r="B2840" s="112">
        <v>11658.0</v>
      </c>
    </row>
    <row r="2841">
      <c r="A2841" s="111" t="s">
        <v>638</v>
      </c>
      <c r="B2841" s="112">
        <v>12087.0</v>
      </c>
    </row>
    <row r="2842">
      <c r="A2842" s="111" t="s">
        <v>638</v>
      </c>
      <c r="B2842" s="112">
        <v>70.0</v>
      </c>
    </row>
    <row r="2843">
      <c r="A2843" s="111" t="s">
        <v>639</v>
      </c>
      <c r="B2843" s="112">
        <v>70.0</v>
      </c>
    </row>
    <row r="2844">
      <c r="A2844" s="111" t="s">
        <v>639</v>
      </c>
      <c r="B2844" s="112">
        <v>10694.0</v>
      </c>
    </row>
    <row r="2845">
      <c r="A2845" s="111" t="s">
        <v>640</v>
      </c>
      <c r="B2845" s="112">
        <v>37031.0</v>
      </c>
    </row>
    <row r="2846">
      <c r="A2846" s="111" t="s">
        <v>1376</v>
      </c>
      <c r="B2846" s="112">
        <v>34451.0</v>
      </c>
    </row>
    <row r="2847">
      <c r="A2847" s="111" t="s">
        <v>1403</v>
      </c>
      <c r="B2847" s="112">
        <v>33196.0</v>
      </c>
    </row>
    <row r="2848">
      <c r="A2848" s="111" t="s">
        <v>1456</v>
      </c>
      <c r="B2848" s="112">
        <v>96086.0</v>
      </c>
    </row>
    <row r="2849">
      <c r="A2849" s="111" t="s">
        <v>1187</v>
      </c>
      <c r="B2849" s="112">
        <v>86758.0</v>
      </c>
    </row>
    <row r="2850">
      <c r="A2850" s="111" t="s">
        <v>1187</v>
      </c>
      <c r="B2850" s="112">
        <v>1022808.0</v>
      </c>
    </row>
    <row r="2851">
      <c r="A2851" s="111" t="s">
        <v>1187</v>
      </c>
      <c r="B2851" s="112">
        <v>31262.0</v>
      </c>
    </row>
    <row r="2852">
      <c r="A2852" s="111" t="s">
        <v>1188</v>
      </c>
      <c r="B2852" s="112">
        <v>52103.0</v>
      </c>
    </row>
    <row r="2853">
      <c r="A2853" s="111" t="s">
        <v>1188</v>
      </c>
      <c r="B2853" s="112">
        <v>1847330.0</v>
      </c>
    </row>
    <row r="2854">
      <c r="A2854" s="111" t="s">
        <v>1188</v>
      </c>
      <c r="B2854" s="112">
        <v>31327.0</v>
      </c>
    </row>
    <row r="2855">
      <c r="A2855" s="111" t="s">
        <v>1617</v>
      </c>
      <c r="B2855" s="112">
        <v>49340.0</v>
      </c>
    </row>
    <row r="2856">
      <c r="A2856" s="111" t="s">
        <v>1617</v>
      </c>
      <c r="B2856" s="112">
        <v>24448.0</v>
      </c>
    </row>
    <row r="2857">
      <c r="A2857" s="111" t="s">
        <v>2821</v>
      </c>
      <c r="B2857" s="112">
        <v>31376.0</v>
      </c>
    </row>
    <row r="2858">
      <c r="A2858" s="111" t="s">
        <v>2821</v>
      </c>
      <c r="B2858" s="112">
        <v>314398.0</v>
      </c>
    </row>
    <row r="2859">
      <c r="A2859" s="111" t="s">
        <v>209</v>
      </c>
      <c r="B2859" s="112">
        <v>334819.0</v>
      </c>
    </row>
    <row r="2860">
      <c r="A2860" s="111" t="s">
        <v>209</v>
      </c>
      <c r="B2860" s="112">
        <v>50123.0</v>
      </c>
    </row>
    <row r="2861">
      <c r="A2861" s="111" t="s">
        <v>209</v>
      </c>
      <c r="B2861" s="112">
        <v>2707.0</v>
      </c>
    </row>
    <row r="2862">
      <c r="A2862" s="111" t="s">
        <v>209</v>
      </c>
      <c r="B2862" s="112">
        <v>334819.0</v>
      </c>
    </row>
    <row r="2863">
      <c r="A2863" s="111" t="s">
        <v>209</v>
      </c>
      <c r="B2863" s="112">
        <v>142805.0</v>
      </c>
    </row>
    <row r="2864">
      <c r="A2864" s="111" t="s">
        <v>209</v>
      </c>
      <c r="B2864" s="112">
        <v>142805.0</v>
      </c>
    </row>
    <row r="2865">
      <c r="A2865" s="111" t="s">
        <v>209</v>
      </c>
      <c r="B2865" s="112">
        <v>334819.0</v>
      </c>
    </row>
    <row r="2866">
      <c r="A2866" s="111" t="s">
        <v>209</v>
      </c>
      <c r="B2866" s="112">
        <v>50123.0</v>
      </c>
    </row>
    <row r="2867">
      <c r="A2867" s="111" t="s">
        <v>209</v>
      </c>
      <c r="B2867" s="112">
        <v>142805.0</v>
      </c>
    </row>
    <row r="2868">
      <c r="A2868" s="111" t="s">
        <v>209</v>
      </c>
      <c r="B2868" s="112">
        <v>50123.0</v>
      </c>
    </row>
    <row r="2869">
      <c r="A2869" s="111" t="s">
        <v>209</v>
      </c>
      <c r="B2869" s="112">
        <v>50123.0</v>
      </c>
    </row>
    <row r="2870">
      <c r="A2870" s="111" t="s">
        <v>1164</v>
      </c>
      <c r="B2870" s="112">
        <v>816.0</v>
      </c>
    </row>
    <row r="2871">
      <c r="A2871" s="111" t="s">
        <v>1164</v>
      </c>
      <c r="B2871" s="112">
        <v>29554.0</v>
      </c>
    </row>
    <row r="2872">
      <c r="A2872" s="111" t="s">
        <v>1591</v>
      </c>
      <c r="B2872" s="112">
        <v>41918.0</v>
      </c>
    </row>
    <row r="2873">
      <c r="A2873" s="111" t="s">
        <v>1589</v>
      </c>
      <c r="B2873" s="112">
        <v>58679.0</v>
      </c>
    </row>
    <row r="2874">
      <c r="A2874" s="111" t="s">
        <v>1589</v>
      </c>
      <c r="B2874" s="112">
        <v>80240.0</v>
      </c>
    </row>
    <row r="2875">
      <c r="A2875" s="111" t="s">
        <v>1589</v>
      </c>
      <c r="B2875" s="112">
        <v>1351584.0</v>
      </c>
    </row>
    <row r="2876">
      <c r="A2876" s="111" t="s">
        <v>1703</v>
      </c>
      <c r="B2876" s="112">
        <v>19985.0</v>
      </c>
    </row>
    <row r="2877">
      <c r="A2877" s="111" t="s">
        <v>1703</v>
      </c>
      <c r="B2877" s="112">
        <v>59.0</v>
      </c>
    </row>
    <row r="2878">
      <c r="A2878" s="111" t="s">
        <v>1703</v>
      </c>
      <c r="B2878" s="112">
        <v>10662.0</v>
      </c>
    </row>
    <row r="2879">
      <c r="A2879" s="111" t="s">
        <v>1718</v>
      </c>
      <c r="B2879" s="112">
        <v>13974.0</v>
      </c>
    </row>
    <row r="2880">
      <c r="A2880" s="111" t="s">
        <v>1718</v>
      </c>
      <c r="B2880" s="112">
        <v>23.0</v>
      </c>
    </row>
    <row r="2881">
      <c r="A2881" s="111" t="s">
        <v>1719</v>
      </c>
      <c r="B2881" s="112">
        <v>1811.0</v>
      </c>
    </row>
    <row r="2882">
      <c r="A2882" s="111" t="s">
        <v>1719</v>
      </c>
      <c r="B2882" s="112">
        <v>26.0</v>
      </c>
    </row>
    <row r="2883">
      <c r="A2883" s="111" t="s">
        <v>1719</v>
      </c>
      <c r="B2883" s="112">
        <v>1281.0</v>
      </c>
    </row>
    <row r="2884">
      <c r="A2884" s="111" t="s">
        <v>1145</v>
      </c>
      <c r="B2884" s="112">
        <v>1004.0</v>
      </c>
    </row>
    <row r="2885">
      <c r="A2885" s="111" t="s">
        <v>1145</v>
      </c>
      <c r="B2885" s="112">
        <v>36627.0</v>
      </c>
    </row>
    <row r="2886">
      <c r="A2886" s="111" t="s">
        <v>1146</v>
      </c>
      <c r="B2886" s="112">
        <v>30450.0</v>
      </c>
    </row>
    <row r="2887">
      <c r="A2887" s="111" t="s">
        <v>1146</v>
      </c>
      <c r="B2887" s="112">
        <v>1269.0</v>
      </c>
    </row>
    <row r="2888">
      <c r="A2888" s="111" t="s">
        <v>1147</v>
      </c>
      <c r="B2888" s="112">
        <v>7000.0</v>
      </c>
    </row>
    <row r="2889">
      <c r="A2889" s="111" t="s">
        <v>1147</v>
      </c>
      <c r="B2889" s="112">
        <v>52544.0</v>
      </c>
    </row>
    <row r="2890">
      <c r="A2890" s="111" t="s">
        <v>1706</v>
      </c>
      <c r="B2890" s="112">
        <v>1561.0</v>
      </c>
    </row>
    <row r="2891">
      <c r="A2891" s="111" t="s">
        <v>1706</v>
      </c>
      <c r="B2891" s="112">
        <v>26.0</v>
      </c>
    </row>
    <row r="2892">
      <c r="A2892" s="111" t="s">
        <v>517</v>
      </c>
      <c r="B2892" s="112">
        <v>30.0</v>
      </c>
    </row>
    <row r="2893">
      <c r="A2893" s="111" t="s">
        <v>517</v>
      </c>
      <c r="B2893" s="112">
        <v>1299.0</v>
      </c>
    </row>
    <row r="2894">
      <c r="A2894" s="111" t="s">
        <v>517</v>
      </c>
      <c r="B2894" s="112">
        <v>1298.0</v>
      </c>
    </row>
    <row r="2895">
      <c r="A2895" s="111" t="s">
        <v>517</v>
      </c>
      <c r="B2895" s="112">
        <v>31.0</v>
      </c>
    </row>
    <row r="2896">
      <c r="A2896" s="111" t="s">
        <v>459</v>
      </c>
      <c r="B2896" s="112">
        <v>2808.0</v>
      </c>
    </row>
    <row r="2897">
      <c r="A2897" s="111" t="s">
        <v>459</v>
      </c>
      <c r="B2897" s="112">
        <v>1235.0</v>
      </c>
    </row>
    <row r="2898">
      <c r="A2898" s="111" t="s">
        <v>459</v>
      </c>
      <c r="B2898" s="112">
        <v>3621.0</v>
      </c>
    </row>
    <row r="2899">
      <c r="A2899" s="111" t="s">
        <v>1710</v>
      </c>
      <c r="B2899" s="112">
        <v>17881.0</v>
      </c>
    </row>
    <row r="2900">
      <c r="A2900" s="111" t="s">
        <v>1333</v>
      </c>
      <c r="B2900" s="112">
        <v>2924.0</v>
      </c>
    </row>
    <row r="2901">
      <c r="A2901" s="111" t="s">
        <v>1333</v>
      </c>
      <c r="B2901" s="112">
        <v>807.0</v>
      </c>
    </row>
    <row r="2902">
      <c r="A2902" s="111" t="s">
        <v>1333</v>
      </c>
      <c r="B2902" s="112">
        <v>11.0</v>
      </c>
    </row>
    <row r="2903">
      <c r="A2903" s="111" t="s">
        <v>1333</v>
      </c>
      <c r="B2903" s="112">
        <v>9157.0</v>
      </c>
    </row>
    <row r="2904">
      <c r="A2904" s="111" t="s">
        <v>1333</v>
      </c>
      <c r="B2904" s="112">
        <v>67.0</v>
      </c>
    </row>
    <row r="2905">
      <c r="A2905" s="111" t="s">
        <v>1333</v>
      </c>
      <c r="B2905" s="112">
        <v>33.0</v>
      </c>
    </row>
    <row r="2906">
      <c r="A2906" s="111" t="s">
        <v>1333</v>
      </c>
      <c r="B2906" s="112">
        <v>118.0</v>
      </c>
    </row>
    <row r="2907">
      <c r="A2907" s="111" t="s">
        <v>1333</v>
      </c>
      <c r="B2907" s="112">
        <v>33.0</v>
      </c>
    </row>
    <row r="2908">
      <c r="A2908" s="111" t="s">
        <v>1343</v>
      </c>
      <c r="B2908" s="112">
        <v>208.0</v>
      </c>
    </row>
    <row r="2909">
      <c r="A2909" s="111" t="s">
        <v>1343</v>
      </c>
      <c r="B2909" s="112">
        <v>18791.0</v>
      </c>
    </row>
    <row r="2910">
      <c r="A2910" s="111" t="s">
        <v>1711</v>
      </c>
      <c r="B2910" s="112">
        <v>24014.0</v>
      </c>
    </row>
    <row r="2911">
      <c r="A2911" s="111" t="s">
        <v>1711</v>
      </c>
      <c r="B2911" s="112">
        <v>369.0</v>
      </c>
    </row>
    <row r="2912">
      <c r="A2912" s="111" t="s">
        <v>485</v>
      </c>
      <c r="B2912" s="112">
        <v>138475.0</v>
      </c>
    </row>
    <row r="2913">
      <c r="A2913" s="111" t="s">
        <v>374</v>
      </c>
      <c r="B2913" s="112">
        <v>451.0</v>
      </c>
    </row>
    <row r="2914">
      <c r="A2914" s="111" t="s">
        <v>374</v>
      </c>
      <c r="B2914" s="112">
        <v>2796.0</v>
      </c>
    </row>
    <row r="2915">
      <c r="A2915" s="111" t="s">
        <v>374</v>
      </c>
      <c r="B2915" s="112">
        <v>111.0</v>
      </c>
    </row>
    <row r="2916">
      <c r="A2916" s="111" t="s">
        <v>374</v>
      </c>
      <c r="B2916" s="112">
        <v>397.0</v>
      </c>
    </row>
    <row r="2917">
      <c r="A2917" s="111" t="s">
        <v>374</v>
      </c>
      <c r="B2917" s="112">
        <v>182.0</v>
      </c>
    </row>
    <row r="2918">
      <c r="A2918" s="111" t="s">
        <v>374</v>
      </c>
      <c r="B2918" s="112">
        <v>920.0</v>
      </c>
    </row>
    <row r="2919">
      <c r="A2919" s="111" t="s">
        <v>374</v>
      </c>
      <c r="B2919" s="112">
        <v>2540.0</v>
      </c>
    </row>
    <row r="2920">
      <c r="A2920" s="111" t="s">
        <v>374</v>
      </c>
      <c r="B2920" s="112">
        <v>63.0</v>
      </c>
    </row>
    <row r="2921">
      <c r="A2921" s="111" t="s">
        <v>374</v>
      </c>
      <c r="B2921" s="112">
        <v>663.0</v>
      </c>
    </row>
    <row r="2922">
      <c r="A2922" s="111" t="s">
        <v>374</v>
      </c>
      <c r="B2922" s="112">
        <v>207.0</v>
      </c>
    </row>
    <row r="2923">
      <c r="A2923" s="111" t="s">
        <v>374</v>
      </c>
      <c r="B2923" s="112">
        <v>120694.0</v>
      </c>
    </row>
    <row r="2924">
      <c r="A2924" s="111" t="s">
        <v>1636</v>
      </c>
      <c r="B2924" s="112">
        <v>27249.0</v>
      </c>
    </row>
    <row r="2925">
      <c r="A2925" s="111" t="s">
        <v>1712</v>
      </c>
      <c r="B2925" s="112">
        <v>31442.0</v>
      </c>
    </row>
    <row r="2926">
      <c r="A2926" s="111" t="s">
        <v>1712</v>
      </c>
      <c r="B2926" s="112">
        <v>31442.0</v>
      </c>
    </row>
    <row r="2927">
      <c r="A2927" s="111" t="s">
        <v>1712</v>
      </c>
      <c r="B2927" s="112">
        <v>369.0</v>
      </c>
    </row>
    <row r="2928">
      <c r="A2928" s="111" t="s">
        <v>1576</v>
      </c>
      <c r="B2928" s="112">
        <v>30035.0</v>
      </c>
    </row>
    <row r="2929">
      <c r="A2929" s="111" t="s">
        <v>1655</v>
      </c>
      <c r="B2929" s="112">
        <v>63796.0</v>
      </c>
    </row>
    <row r="2930">
      <c r="A2930" s="111" t="s">
        <v>1713</v>
      </c>
      <c r="B2930" s="112">
        <v>10455.0</v>
      </c>
    </row>
    <row r="2931">
      <c r="A2931" s="111" t="s">
        <v>1713</v>
      </c>
      <c r="B2931" s="112">
        <v>6.0</v>
      </c>
    </row>
    <row r="2932">
      <c r="A2932" s="111" t="s">
        <v>1713</v>
      </c>
      <c r="B2932" s="112">
        <v>306.0</v>
      </c>
    </row>
    <row r="2933">
      <c r="A2933" s="111" t="s">
        <v>936</v>
      </c>
      <c r="B2933" s="112">
        <v>30230.0</v>
      </c>
    </row>
    <row r="2934">
      <c r="A2934" s="111" t="s">
        <v>936</v>
      </c>
      <c r="B2934" s="112">
        <v>52590.0</v>
      </c>
    </row>
    <row r="2935">
      <c r="A2935" s="111" t="s">
        <v>936</v>
      </c>
      <c r="B2935" s="112">
        <v>96794.0</v>
      </c>
    </row>
    <row r="2936">
      <c r="A2936" s="111" t="s">
        <v>936</v>
      </c>
      <c r="B2936" s="112">
        <v>37426.0</v>
      </c>
    </row>
    <row r="2937">
      <c r="A2937" s="111" t="s">
        <v>936</v>
      </c>
      <c r="B2937" s="112">
        <v>29072.0</v>
      </c>
    </row>
    <row r="2938">
      <c r="A2938" s="111" t="s">
        <v>935</v>
      </c>
      <c r="B2938" s="112">
        <v>74214.0</v>
      </c>
    </row>
    <row r="2939">
      <c r="A2939" s="111" t="s">
        <v>935</v>
      </c>
      <c r="B2939" s="112">
        <v>30653.0</v>
      </c>
    </row>
    <row r="2940">
      <c r="A2940" s="111" t="s">
        <v>1720</v>
      </c>
      <c r="B2940" s="112">
        <v>345057.0</v>
      </c>
    </row>
    <row r="2941">
      <c r="A2941" s="111" t="s">
        <v>819</v>
      </c>
      <c r="B2941" s="112">
        <v>64889.0</v>
      </c>
    </row>
    <row r="2942">
      <c r="A2942" s="111" t="s">
        <v>820</v>
      </c>
      <c r="B2942" s="112">
        <v>27033.0</v>
      </c>
    </row>
    <row r="2943">
      <c r="A2943" s="111" t="s">
        <v>732</v>
      </c>
      <c r="B2943" s="112">
        <v>75205.0</v>
      </c>
    </row>
    <row r="2944">
      <c r="A2944" s="111" t="s">
        <v>188</v>
      </c>
      <c r="B2944" s="112">
        <v>198.0</v>
      </c>
    </row>
    <row r="2945">
      <c r="A2945" s="111" t="s">
        <v>188</v>
      </c>
      <c r="B2945" s="112">
        <v>19110.0</v>
      </c>
    </row>
    <row r="2946">
      <c r="A2946" s="111" t="s">
        <v>210</v>
      </c>
      <c r="B2946" s="112">
        <v>385067.0</v>
      </c>
    </row>
    <row r="2947">
      <c r="A2947" s="111" t="s">
        <v>210</v>
      </c>
      <c r="B2947" s="112">
        <v>150.0</v>
      </c>
    </row>
    <row r="2948">
      <c r="A2948" s="111" t="s">
        <v>1721</v>
      </c>
      <c r="B2948" s="112">
        <v>54027.0</v>
      </c>
    </row>
    <row r="2949">
      <c r="A2949" s="111" t="s">
        <v>211</v>
      </c>
      <c r="B2949" s="112">
        <v>9087.0</v>
      </c>
    </row>
    <row r="2950">
      <c r="A2950" s="111" t="s">
        <v>211</v>
      </c>
      <c r="B2950" s="112">
        <v>130.0</v>
      </c>
    </row>
    <row r="2951">
      <c r="A2951" s="111" t="s">
        <v>231</v>
      </c>
      <c r="B2951" s="112">
        <v>47443.0</v>
      </c>
    </row>
    <row r="2952">
      <c r="A2952" s="111" t="s">
        <v>1590</v>
      </c>
      <c r="B2952" s="112">
        <v>20621.0</v>
      </c>
    </row>
    <row r="2953">
      <c r="A2953" s="111" t="s">
        <v>1590</v>
      </c>
      <c r="B2953" s="112">
        <v>39190.0</v>
      </c>
    </row>
    <row r="2954">
      <c r="A2954" s="111" t="s">
        <v>1590</v>
      </c>
      <c r="B2954" s="112">
        <v>26007.0</v>
      </c>
    </row>
    <row r="2955">
      <c r="A2955" s="111" t="s">
        <v>337</v>
      </c>
      <c r="B2955" s="112">
        <v>268217.0</v>
      </c>
    </row>
    <row r="2956">
      <c r="A2956" s="111" t="s">
        <v>1722</v>
      </c>
      <c r="B2956" s="112">
        <v>26360.0</v>
      </c>
    </row>
    <row r="2957">
      <c r="A2957" s="111" t="s">
        <v>1555</v>
      </c>
      <c r="B2957" s="112">
        <v>270.0</v>
      </c>
    </row>
    <row r="2958">
      <c r="A2958" s="111" t="s">
        <v>1555</v>
      </c>
      <c r="B2958" s="112">
        <v>10392.0</v>
      </c>
    </row>
    <row r="2959">
      <c r="A2959" s="111" t="s">
        <v>534</v>
      </c>
      <c r="B2959" s="112">
        <v>36075.0</v>
      </c>
    </row>
    <row r="2960">
      <c r="A2960" s="111" t="s">
        <v>409</v>
      </c>
      <c r="B2960" s="112">
        <v>364012.0</v>
      </c>
    </row>
    <row r="2961">
      <c r="A2961" s="111" t="s">
        <v>409</v>
      </c>
      <c r="B2961" s="112">
        <v>11733.0</v>
      </c>
    </row>
    <row r="2962">
      <c r="A2962" s="111" t="s">
        <v>409</v>
      </c>
      <c r="B2962" s="112">
        <v>7.0</v>
      </c>
    </row>
    <row r="2963">
      <c r="A2963" s="111" t="s">
        <v>409</v>
      </c>
      <c r="B2963" s="112">
        <v>222.0</v>
      </c>
    </row>
    <row r="2964">
      <c r="A2964" s="111" t="s">
        <v>409</v>
      </c>
      <c r="B2964" s="112">
        <v>36824.0</v>
      </c>
    </row>
    <row r="2965">
      <c r="A2965" s="111" t="s">
        <v>410</v>
      </c>
      <c r="B2965" s="112">
        <v>39.0</v>
      </c>
    </row>
    <row r="2966">
      <c r="A2966" s="111" t="s">
        <v>410</v>
      </c>
      <c r="B2966" s="112">
        <v>110501.0</v>
      </c>
    </row>
    <row r="2967">
      <c r="A2967" s="111" t="s">
        <v>410</v>
      </c>
      <c r="B2967" s="112">
        <v>11723.0</v>
      </c>
    </row>
    <row r="2968">
      <c r="A2968" s="111" t="s">
        <v>410</v>
      </c>
      <c r="B2968" s="112">
        <v>7.0</v>
      </c>
    </row>
    <row r="2969">
      <c r="A2969" s="111" t="s">
        <v>410</v>
      </c>
      <c r="B2969" s="112">
        <v>314.0</v>
      </c>
    </row>
    <row r="2970">
      <c r="A2970" s="111" t="s">
        <v>410</v>
      </c>
      <c r="B2970" s="112">
        <v>57030.0</v>
      </c>
    </row>
    <row r="2971">
      <c r="A2971" s="111" t="s">
        <v>411</v>
      </c>
      <c r="B2971" s="112">
        <v>305872.0</v>
      </c>
    </row>
    <row r="2972">
      <c r="A2972" s="111" t="s">
        <v>411</v>
      </c>
      <c r="B2972" s="112">
        <v>315.0</v>
      </c>
    </row>
    <row r="2973">
      <c r="A2973" s="111" t="s">
        <v>411</v>
      </c>
      <c r="B2973" s="112">
        <v>55101.0</v>
      </c>
    </row>
    <row r="2974">
      <c r="A2974" s="111" t="s">
        <v>411</v>
      </c>
      <c r="B2974" s="112">
        <v>7.0</v>
      </c>
    </row>
    <row r="2975">
      <c r="A2975" s="111" t="s">
        <v>412</v>
      </c>
      <c r="B2975" s="112">
        <v>5706.0</v>
      </c>
    </row>
    <row r="2976">
      <c r="A2976" s="111" t="s">
        <v>412</v>
      </c>
      <c r="B2976" s="112">
        <v>5706.0</v>
      </c>
    </row>
    <row r="2977">
      <c r="A2977" s="111" t="s">
        <v>412</v>
      </c>
      <c r="B2977" s="112">
        <v>315.0</v>
      </c>
    </row>
    <row r="2978">
      <c r="A2978" s="111" t="s">
        <v>412</v>
      </c>
      <c r="B2978" s="112">
        <v>48024.0</v>
      </c>
    </row>
    <row r="2979">
      <c r="A2979" s="111" t="s">
        <v>412</v>
      </c>
      <c r="B2979" s="112">
        <v>7.0</v>
      </c>
    </row>
    <row r="2980">
      <c r="A2980" s="111" t="s">
        <v>1485</v>
      </c>
      <c r="B2980" s="112">
        <v>25679.0</v>
      </c>
    </row>
    <row r="2981">
      <c r="A2981" s="111" t="s">
        <v>1485</v>
      </c>
      <c r="B2981" s="112">
        <v>117728.0</v>
      </c>
    </row>
    <row r="2982">
      <c r="A2982" s="111" t="s">
        <v>1485</v>
      </c>
      <c r="B2982" s="112">
        <v>111.0</v>
      </c>
    </row>
    <row r="2983">
      <c r="A2983" s="111" t="s">
        <v>1486</v>
      </c>
      <c r="B2983" s="112">
        <v>39744.0</v>
      </c>
    </row>
    <row r="2984">
      <c r="A2984" s="111" t="s">
        <v>512</v>
      </c>
      <c r="B2984" s="112">
        <v>12177.0</v>
      </c>
    </row>
    <row r="2985">
      <c r="A2985" s="111" t="s">
        <v>512</v>
      </c>
      <c r="B2985" s="112">
        <v>299113.0</v>
      </c>
    </row>
    <row r="2986">
      <c r="A2986" s="111" t="s">
        <v>1723</v>
      </c>
      <c r="B2986" s="112">
        <v>66722.0</v>
      </c>
    </row>
    <row r="2987">
      <c r="A2987" s="111" t="s">
        <v>1723</v>
      </c>
      <c r="B2987" s="112">
        <v>48804.0</v>
      </c>
    </row>
    <row r="2988">
      <c r="A2988" s="111" t="s">
        <v>855</v>
      </c>
      <c r="B2988" s="112">
        <v>31846.0</v>
      </c>
    </row>
    <row r="2989">
      <c r="A2989" s="111" t="s">
        <v>855</v>
      </c>
      <c r="B2989" s="112">
        <v>311.0</v>
      </c>
    </row>
    <row r="2990">
      <c r="A2990" s="111" t="s">
        <v>855</v>
      </c>
      <c r="B2990" s="112">
        <v>6.0</v>
      </c>
    </row>
    <row r="2991">
      <c r="A2991" s="111" t="s">
        <v>855</v>
      </c>
      <c r="B2991" s="112">
        <v>31846.0</v>
      </c>
    </row>
    <row r="2992">
      <c r="A2992" s="111" t="s">
        <v>856</v>
      </c>
      <c r="B2992" s="112">
        <v>28430.0</v>
      </c>
    </row>
    <row r="2993">
      <c r="A2993" s="111" t="s">
        <v>856</v>
      </c>
      <c r="B2993" s="112">
        <v>311.0</v>
      </c>
    </row>
    <row r="2994">
      <c r="A2994" s="111" t="s">
        <v>856</v>
      </c>
      <c r="B2994" s="112">
        <v>6.0</v>
      </c>
    </row>
    <row r="2995">
      <c r="A2995" s="111" t="s">
        <v>857</v>
      </c>
      <c r="B2995" s="112">
        <v>34759.0</v>
      </c>
    </row>
    <row r="2996">
      <c r="A2996" s="111" t="s">
        <v>857</v>
      </c>
      <c r="B2996" s="112">
        <v>6.0</v>
      </c>
    </row>
    <row r="2997">
      <c r="A2997" s="111" t="s">
        <v>857</v>
      </c>
      <c r="B2997" s="112">
        <v>311.0</v>
      </c>
    </row>
    <row r="2998">
      <c r="A2998" s="111" t="s">
        <v>1013</v>
      </c>
      <c r="B2998" s="112">
        <v>1346892.0</v>
      </c>
    </row>
    <row r="2999">
      <c r="A2999" s="111" t="s">
        <v>1013</v>
      </c>
      <c r="B2999" s="112">
        <v>5107.0</v>
      </c>
    </row>
    <row r="3000">
      <c r="A3000" s="111" t="s">
        <v>1013</v>
      </c>
      <c r="B3000" s="112">
        <v>3035.0</v>
      </c>
    </row>
    <row r="3001">
      <c r="A3001" s="111" t="s">
        <v>1013</v>
      </c>
      <c r="B3001" s="112">
        <v>732.0</v>
      </c>
    </row>
    <row r="3002">
      <c r="A3002" s="111" t="s">
        <v>1013</v>
      </c>
      <c r="B3002" s="112">
        <v>529.0</v>
      </c>
    </row>
    <row r="3003">
      <c r="A3003" s="111" t="s">
        <v>1013</v>
      </c>
      <c r="B3003" s="112">
        <v>34853.0</v>
      </c>
    </row>
    <row r="3004">
      <c r="A3004" s="111" t="s">
        <v>1014</v>
      </c>
      <c r="B3004" s="112">
        <v>497.0</v>
      </c>
    </row>
    <row r="3005">
      <c r="A3005" s="111" t="s">
        <v>1014</v>
      </c>
      <c r="B3005" s="112">
        <v>2561.0</v>
      </c>
    </row>
    <row r="3006">
      <c r="A3006" s="111" t="s">
        <v>1014</v>
      </c>
      <c r="B3006" s="112">
        <v>2974.0</v>
      </c>
    </row>
    <row r="3007">
      <c r="A3007" s="111" t="s">
        <v>1015</v>
      </c>
      <c r="B3007" s="112">
        <v>13093.0</v>
      </c>
    </row>
    <row r="3008">
      <c r="A3008" s="111" t="s">
        <v>1015</v>
      </c>
      <c r="B3008" s="112">
        <v>6833.0</v>
      </c>
    </row>
    <row r="3009">
      <c r="A3009" s="111" t="s">
        <v>1015</v>
      </c>
      <c r="B3009" s="112">
        <v>2543418.0</v>
      </c>
    </row>
    <row r="3010">
      <c r="A3010" s="111" t="s">
        <v>1015</v>
      </c>
      <c r="B3010" s="112">
        <v>695.0</v>
      </c>
    </row>
    <row r="3011">
      <c r="A3011" s="111" t="s">
        <v>1015</v>
      </c>
      <c r="B3011" s="112">
        <v>2343.0</v>
      </c>
    </row>
    <row r="3012">
      <c r="A3012" s="111" t="s">
        <v>1015</v>
      </c>
      <c r="B3012" s="112">
        <v>1203985.0</v>
      </c>
    </row>
    <row r="3013">
      <c r="A3013" s="111" t="s">
        <v>1015</v>
      </c>
      <c r="B3013" s="112">
        <v>527.0</v>
      </c>
    </row>
    <row r="3014">
      <c r="A3014" s="111" t="s">
        <v>1015</v>
      </c>
      <c r="B3014" s="112">
        <v>1.0</v>
      </c>
    </row>
    <row r="3015">
      <c r="A3015" s="111" t="s">
        <v>1015</v>
      </c>
      <c r="B3015" s="112">
        <v>9426.0</v>
      </c>
    </row>
    <row r="3016">
      <c r="A3016" s="111" t="s">
        <v>1015</v>
      </c>
      <c r="B3016" s="112">
        <v>626470.0</v>
      </c>
    </row>
    <row r="3017">
      <c r="A3017" s="111" t="s">
        <v>1015</v>
      </c>
      <c r="B3017" s="112">
        <v>9497437.0</v>
      </c>
    </row>
    <row r="3018">
      <c r="A3018" s="111" t="s">
        <v>1015</v>
      </c>
      <c r="B3018" s="112">
        <v>11593.0</v>
      </c>
    </row>
    <row r="3019">
      <c r="A3019" s="111" t="s">
        <v>1526</v>
      </c>
      <c r="B3019" s="112">
        <v>54468.0</v>
      </c>
    </row>
    <row r="3020">
      <c r="A3020" s="111" t="s">
        <v>552</v>
      </c>
      <c r="B3020" s="112">
        <v>369.0</v>
      </c>
    </row>
    <row r="3021">
      <c r="A3021" s="111" t="s">
        <v>552</v>
      </c>
      <c r="B3021" s="112">
        <v>61068.0</v>
      </c>
    </row>
    <row r="3022">
      <c r="A3022" s="111" t="s">
        <v>682</v>
      </c>
      <c r="B3022" s="112">
        <v>14252.0</v>
      </c>
    </row>
    <row r="3023">
      <c r="A3023" s="111" t="s">
        <v>682</v>
      </c>
      <c r="B3023" s="112">
        <v>70.0</v>
      </c>
    </row>
    <row r="3024">
      <c r="A3024" s="111" t="s">
        <v>683</v>
      </c>
      <c r="B3024" s="112">
        <v>13721.0</v>
      </c>
    </row>
    <row r="3025">
      <c r="A3025" s="111" t="s">
        <v>683</v>
      </c>
      <c r="B3025" s="112">
        <v>70.0</v>
      </c>
    </row>
    <row r="3026">
      <c r="A3026" s="111" t="s">
        <v>684</v>
      </c>
      <c r="B3026" s="112">
        <v>14093.0</v>
      </c>
    </row>
    <row r="3027">
      <c r="A3027" s="111" t="s">
        <v>684</v>
      </c>
      <c r="B3027" s="112">
        <v>70.0</v>
      </c>
    </row>
    <row r="3028">
      <c r="A3028" s="111" t="s">
        <v>685</v>
      </c>
      <c r="B3028" s="112">
        <v>70.0</v>
      </c>
    </row>
    <row r="3029">
      <c r="A3029" s="111" t="s">
        <v>685</v>
      </c>
      <c r="B3029" s="112">
        <v>13023.0</v>
      </c>
    </row>
    <row r="3030">
      <c r="A3030" s="111" t="s">
        <v>1377</v>
      </c>
      <c r="B3030" s="112">
        <v>53582.0</v>
      </c>
    </row>
    <row r="3031">
      <c r="A3031" s="111" t="s">
        <v>1496</v>
      </c>
      <c r="B3031" s="112">
        <v>32552.0</v>
      </c>
    </row>
    <row r="3032">
      <c r="A3032" s="111" t="s">
        <v>1724</v>
      </c>
      <c r="B3032" s="112">
        <v>43230.0</v>
      </c>
    </row>
    <row r="3033">
      <c r="A3033" s="111" t="s">
        <v>1453</v>
      </c>
      <c r="B3033" s="112">
        <v>188214.0</v>
      </c>
    </row>
    <row r="3034">
      <c r="A3034" s="111" t="s">
        <v>1518</v>
      </c>
      <c r="B3034" s="112">
        <v>30324.0</v>
      </c>
    </row>
    <row r="3035">
      <c r="A3035" s="111" t="s">
        <v>1518</v>
      </c>
      <c r="B3035" s="112">
        <v>7878.0</v>
      </c>
    </row>
    <row r="3036">
      <c r="A3036" s="111" t="s">
        <v>1392</v>
      </c>
      <c r="B3036" s="112">
        <v>3378.0</v>
      </c>
    </row>
    <row r="3037">
      <c r="A3037" s="111" t="s">
        <v>1393</v>
      </c>
      <c r="B3037" s="112">
        <v>37817.0</v>
      </c>
    </row>
    <row r="3038">
      <c r="A3038" s="111" t="s">
        <v>1149</v>
      </c>
      <c r="B3038" s="112">
        <v>69779.0</v>
      </c>
    </row>
    <row r="3039">
      <c r="A3039" s="111" t="s">
        <v>1149</v>
      </c>
      <c r="B3039" s="112">
        <v>2604279.0</v>
      </c>
    </row>
    <row r="3040">
      <c r="A3040" s="111" t="s">
        <v>1149</v>
      </c>
      <c r="B3040" s="112">
        <v>29280.0</v>
      </c>
    </row>
    <row r="3041">
      <c r="A3041" s="111" t="s">
        <v>1150</v>
      </c>
      <c r="B3041" s="112">
        <v>33567.0</v>
      </c>
    </row>
    <row r="3042">
      <c r="A3042" s="111" t="s">
        <v>1150</v>
      </c>
      <c r="B3042" s="112">
        <v>2097154.0</v>
      </c>
    </row>
    <row r="3043">
      <c r="A3043" s="111" t="s">
        <v>1150</v>
      </c>
      <c r="B3043" s="112">
        <v>50731.0</v>
      </c>
    </row>
    <row r="3044">
      <c r="A3044" s="111" t="s">
        <v>1148</v>
      </c>
      <c r="B3044" s="112">
        <v>83912.0</v>
      </c>
    </row>
    <row r="3045">
      <c r="A3045" s="111" t="s">
        <v>1148</v>
      </c>
      <c r="B3045" s="112">
        <v>12541.0</v>
      </c>
    </row>
    <row r="3046">
      <c r="A3046" s="111" t="s">
        <v>1148</v>
      </c>
      <c r="B3046" s="112">
        <v>1214.0</v>
      </c>
    </row>
    <row r="3047">
      <c r="A3047" s="111" t="s">
        <v>1613</v>
      </c>
      <c r="B3047" s="112">
        <v>66085.0</v>
      </c>
    </row>
    <row r="3048">
      <c r="A3048" s="111" t="s">
        <v>1613</v>
      </c>
      <c r="B3048" s="112">
        <v>39680.0</v>
      </c>
    </row>
    <row r="3049">
      <c r="A3049" s="111" t="s">
        <v>1614</v>
      </c>
      <c r="B3049" s="112">
        <v>54305.0</v>
      </c>
    </row>
    <row r="3050">
      <c r="A3050" s="111" t="s">
        <v>1614</v>
      </c>
      <c r="B3050" s="112">
        <v>32549.0</v>
      </c>
    </row>
    <row r="3051">
      <c r="A3051" s="111" t="s">
        <v>1614</v>
      </c>
      <c r="B3051" s="112">
        <v>5659.0</v>
      </c>
    </row>
    <row r="3052">
      <c r="A3052" s="111" t="s">
        <v>581</v>
      </c>
      <c r="B3052" s="112">
        <v>17723.0</v>
      </c>
    </row>
    <row r="3053">
      <c r="A3053" s="111" t="s">
        <v>581</v>
      </c>
      <c r="B3053" s="112">
        <v>71.0</v>
      </c>
    </row>
    <row r="3054">
      <c r="A3054" s="111" t="s">
        <v>581</v>
      </c>
      <c r="B3054" s="112">
        <v>1.0</v>
      </c>
    </row>
    <row r="3055">
      <c r="A3055" s="111" t="s">
        <v>581</v>
      </c>
      <c r="B3055" s="112">
        <v>5182.0</v>
      </c>
    </row>
    <row r="3056">
      <c r="A3056" s="111" t="s">
        <v>581</v>
      </c>
      <c r="B3056" s="112">
        <v>7839.0</v>
      </c>
    </row>
    <row r="3057">
      <c r="A3057" s="111" t="s">
        <v>581</v>
      </c>
      <c r="B3057" s="112">
        <v>5266.0</v>
      </c>
    </row>
    <row r="3058">
      <c r="A3058" s="111" t="s">
        <v>581</v>
      </c>
      <c r="B3058" s="112">
        <v>3136.0</v>
      </c>
    </row>
    <row r="3059">
      <c r="A3059" s="111" t="s">
        <v>581</v>
      </c>
      <c r="B3059" s="112">
        <v>83424.0</v>
      </c>
    </row>
    <row r="3060">
      <c r="A3060" s="111" t="s">
        <v>581</v>
      </c>
      <c r="B3060" s="112">
        <v>528.0</v>
      </c>
    </row>
    <row r="3061">
      <c r="A3061" s="111" t="s">
        <v>581</v>
      </c>
      <c r="B3061" s="112">
        <v>1296.0</v>
      </c>
    </row>
    <row r="3062">
      <c r="A3062" s="111" t="s">
        <v>581</v>
      </c>
      <c r="B3062" s="112">
        <v>1296.0</v>
      </c>
    </row>
    <row r="3063">
      <c r="A3063" s="111" t="s">
        <v>581</v>
      </c>
      <c r="B3063" s="112">
        <v>5691.0</v>
      </c>
    </row>
    <row r="3064">
      <c r="A3064" s="111" t="s">
        <v>581</v>
      </c>
      <c r="B3064" s="112">
        <v>190702.0</v>
      </c>
    </row>
    <row r="3065">
      <c r="A3065" s="111" t="s">
        <v>581</v>
      </c>
      <c r="B3065" s="112">
        <v>73268.0</v>
      </c>
    </row>
    <row r="3066">
      <c r="A3066" s="111" t="s">
        <v>581</v>
      </c>
      <c r="B3066" s="112">
        <v>1328.0</v>
      </c>
    </row>
    <row r="3067">
      <c r="A3067" s="111" t="s">
        <v>581</v>
      </c>
      <c r="B3067" s="112">
        <v>9005.0</v>
      </c>
    </row>
    <row r="3068">
      <c r="A3068" s="111" t="s">
        <v>581</v>
      </c>
      <c r="B3068" s="112">
        <v>51216.0</v>
      </c>
    </row>
    <row r="3069">
      <c r="A3069" s="111" t="s">
        <v>681</v>
      </c>
      <c r="B3069" s="112">
        <v>96394.0</v>
      </c>
    </row>
    <row r="3070">
      <c r="A3070" s="111" t="s">
        <v>681</v>
      </c>
      <c r="B3070" s="112">
        <v>27053.0</v>
      </c>
    </row>
    <row r="3071">
      <c r="A3071" s="111" t="s">
        <v>681</v>
      </c>
      <c r="B3071" s="112">
        <v>624.0</v>
      </c>
    </row>
    <row r="3072">
      <c r="A3072" s="111" t="s">
        <v>681</v>
      </c>
      <c r="B3072" s="112">
        <v>12577.0</v>
      </c>
    </row>
    <row r="3073">
      <c r="A3073" s="111" t="s">
        <v>1527</v>
      </c>
      <c r="B3073" s="112">
        <v>215870.0</v>
      </c>
    </row>
    <row r="3074">
      <c r="A3074" s="111" t="s">
        <v>786</v>
      </c>
      <c r="B3074" s="112">
        <v>30481.0</v>
      </c>
    </row>
    <row r="3075">
      <c r="A3075" s="111" t="s">
        <v>786</v>
      </c>
      <c r="B3075" s="112">
        <v>319744.0</v>
      </c>
    </row>
    <row r="3076">
      <c r="A3076" s="111" t="s">
        <v>1707</v>
      </c>
      <c r="B3076" s="112">
        <v>8821.0</v>
      </c>
    </row>
    <row r="3077">
      <c r="A3077" s="111" t="s">
        <v>1707</v>
      </c>
      <c r="B3077" s="112">
        <v>93.0</v>
      </c>
    </row>
    <row r="3078">
      <c r="A3078" s="111" t="s">
        <v>1714</v>
      </c>
      <c r="B3078" s="112">
        <v>13695.0</v>
      </c>
    </row>
    <row r="3079">
      <c r="A3079" s="111" t="s">
        <v>303</v>
      </c>
      <c r="B3079" s="112">
        <v>23041.0</v>
      </c>
    </row>
    <row r="3080">
      <c r="A3080" s="111" t="s">
        <v>303</v>
      </c>
      <c r="B3080" s="112">
        <v>13483.0</v>
      </c>
    </row>
    <row r="3081">
      <c r="A3081" s="111" t="s">
        <v>303</v>
      </c>
      <c r="B3081" s="112">
        <v>48768.0</v>
      </c>
    </row>
    <row r="3082">
      <c r="A3082" s="111" t="s">
        <v>303</v>
      </c>
      <c r="B3082" s="112">
        <v>90822.0</v>
      </c>
    </row>
    <row r="3083">
      <c r="A3083" s="111" t="s">
        <v>1725</v>
      </c>
      <c r="B3083" s="112">
        <v>89909.0</v>
      </c>
    </row>
    <row r="3084">
      <c r="A3084" s="111" t="s">
        <v>1454</v>
      </c>
      <c r="B3084" s="112">
        <v>50880.0</v>
      </c>
    </row>
    <row r="3085">
      <c r="A3085" s="111" t="s">
        <v>270</v>
      </c>
      <c r="B3085" s="112">
        <v>13099.0</v>
      </c>
    </row>
    <row r="3086">
      <c r="A3086" s="111" t="s">
        <v>1615</v>
      </c>
      <c r="B3086" s="112">
        <v>17134.0</v>
      </c>
    </row>
    <row r="3087">
      <c r="A3087" s="111" t="s">
        <v>1615</v>
      </c>
      <c r="B3087" s="112">
        <v>48886.0</v>
      </c>
    </row>
    <row r="3088">
      <c r="A3088" s="111" t="s">
        <v>1524</v>
      </c>
      <c r="B3088" s="112">
        <v>143821.0</v>
      </c>
    </row>
    <row r="3089">
      <c r="A3089" s="111" t="s">
        <v>2830</v>
      </c>
      <c r="B3089" s="112">
        <v>837.0</v>
      </c>
    </row>
    <row r="3090">
      <c r="A3090" s="111" t="s">
        <v>2830</v>
      </c>
      <c r="B3090" s="112">
        <v>1.0</v>
      </c>
    </row>
    <row r="3091">
      <c r="A3091" s="111" t="s">
        <v>2831</v>
      </c>
      <c r="B3091" s="112">
        <v>1.0</v>
      </c>
    </row>
    <row r="3092">
      <c r="A3092" s="111" t="s">
        <v>2831</v>
      </c>
      <c r="B3092" s="112">
        <v>836.0</v>
      </c>
    </row>
    <row r="3093">
      <c r="A3093" s="111" t="s">
        <v>2832</v>
      </c>
      <c r="B3093" s="112">
        <v>1.0</v>
      </c>
    </row>
    <row r="3094">
      <c r="A3094" s="111" t="s">
        <v>2832</v>
      </c>
      <c r="B3094" s="112">
        <v>837.0</v>
      </c>
    </row>
    <row r="3095">
      <c r="A3095" s="111" t="s">
        <v>2833</v>
      </c>
      <c r="B3095" s="112">
        <v>1.0</v>
      </c>
    </row>
    <row r="3096">
      <c r="A3096" s="111" t="s">
        <v>2833</v>
      </c>
      <c r="B3096" s="112">
        <v>836.0</v>
      </c>
    </row>
    <row r="3097">
      <c r="A3097" s="111" t="s">
        <v>2834</v>
      </c>
      <c r="B3097" s="112">
        <v>1.0</v>
      </c>
    </row>
    <row r="3098">
      <c r="A3098" s="111" t="s">
        <v>2834</v>
      </c>
      <c r="B3098" s="112">
        <v>837.0</v>
      </c>
    </row>
    <row r="3099">
      <c r="A3099" s="111" t="s">
        <v>2835</v>
      </c>
      <c r="B3099" s="112">
        <v>837.0</v>
      </c>
    </row>
    <row r="3100">
      <c r="A3100" s="111" t="s">
        <v>2835</v>
      </c>
      <c r="B3100" s="112">
        <v>1.0</v>
      </c>
    </row>
    <row r="3101">
      <c r="A3101" s="111" t="s">
        <v>2836</v>
      </c>
      <c r="B3101" s="112">
        <v>1.0</v>
      </c>
    </row>
    <row r="3102">
      <c r="A3102" s="111" t="s">
        <v>2836</v>
      </c>
      <c r="B3102" s="112">
        <v>837.0</v>
      </c>
    </row>
    <row r="3103">
      <c r="A3103" s="111" t="s">
        <v>2837</v>
      </c>
      <c r="B3103" s="112">
        <v>1.0</v>
      </c>
    </row>
    <row r="3104">
      <c r="A3104" s="111" t="s">
        <v>2837</v>
      </c>
      <c r="B3104" s="112">
        <v>837.0</v>
      </c>
    </row>
    <row r="3105">
      <c r="A3105" s="111" t="s">
        <v>2838</v>
      </c>
      <c r="B3105" s="112">
        <v>837.0</v>
      </c>
    </row>
    <row r="3106">
      <c r="A3106" s="111" t="s">
        <v>2838</v>
      </c>
      <c r="B3106" s="112">
        <v>1.0</v>
      </c>
    </row>
    <row r="3107">
      <c r="A3107" s="111" t="s">
        <v>2839</v>
      </c>
      <c r="B3107" s="112">
        <v>836.0</v>
      </c>
    </row>
    <row r="3108">
      <c r="A3108" s="111" t="s">
        <v>2839</v>
      </c>
      <c r="B3108" s="112">
        <v>1.0</v>
      </c>
    </row>
    <row r="3109">
      <c r="A3109" s="111" t="s">
        <v>2840</v>
      </c>
      <c r="B3109" s="112">
        <v>837.0</v>
      </c>
    </row>
    <row r="3110">
      <c r="A3110" s="111" t="s">
        <v>2840</v>
      </c>
      <c r="B3110" s="112">
        <v>1.0</v>
      </c>
    </row>
    <row r="3111">
      <c r="A3111" s="111" t="s">
        <v>2841</v>
      </c>
      <c r="B3111" s="112">
        <v>837.0</v>
      </c>
    </row>
    <row r="3112">
      <c r="A3112" s="111" t="s">
        <v>2841</v>
      </c>
      <c r="B3112" s="112">
        <v>1.0</v>
      </c>
    </row>
    <row r="3113">
      <c r="A3113" s="111" t="s">
        <v>1528</v>
      </c>
      <c r="B3113" s="112">
        <v>123516.0</v>
      </c>
    </row>
    <row r="3114">
      <c r="A3114" s="111" t="s">
        <v>1708</v>
      </c>
      <c r="B3114" s="112">
        <v>3796.0</v>
      </c>
    </row>
    <row r="3115">
      <c r="A3115" s="111" t="s">
        <v>1708</v>
      </c>
      <c r="B3115" s="112">
        <v>116.0</v>
      </c>
    </row>
    <row r="3116">
      <c r="A3116" s="111" t="s">
        <v>1189</v>
      </c>
      <c r="B3116" s="112">
        <v>28645.0</v>
      </c>
    </row>
    <row r="3117">
      <c r="A3117" s="111" t="s">
        <v>1189</v>
      </c>
      <c r="B3117" s="112">
        <v>4816.0</v>
      </c>
    </row>
    <row r="3118">
      <c r="A3118" s="111" t="s">
        <v>1190</v>
      </c>
      <c r="B3118" s="112">
        <v>1799.0</v>
      </c>
    </row>
    <row r="3119">
      <c r="A3119" s="111" t="s">
        <v>1190</v>
      </c>
      <c r="B3119" s="112">
        <v>27822.0</v>
      </c>
    </row>
    <row r="3120">
      <c r="A3120" s="111" t="s">
        <v>1200</v>
      </c>
      <c r="B3120" s="112">
        <v>31898.0</v>
      </c>
    </row>
    <row r="3121">
      <c r="A3121" s="111" t="s">
        <v>1200</v>
      </c>
      <c r="B3121" s="112">
        <v>19815.0</v>
      </c>
    </row>
    <row r="3122">
      <c r="A3122" s="111" t="s">
        <v>1201</v>
      </c>
      <c r="B3122" s="112">
        <v>2787.0</v>
      </c>
    </row>
    <row r="3123">
      <c r="A3123" s="111" t="s">
        <v>1201</v>
      </c>
      <c r="B3123" s="112">
        <v>31686.0</v>
      </c>
    </row>
    <row r="3124">
      <c r="A3124" s="111" t="s">
        <v>1202</v>
      </c>
      <c r="B3124" s="112">
        <v>31813.0</v>
      </c>
    </row>
    <row r="3125">
      <c r="A3125" s="111" t="s">
        <v>1202</v>
      </c>
      <c r="B3125" s="112">
        <v>4212.0</v>
      </c>
    </row>
    <row r="3126">
      <c r="A3126" s="111" t="s">
        <v>1191</v>
      </c>
      <c r="B3126" s="112">
        <v>175.0</v>
      </c>
    </row>
    <row r="3127">
      <c r="A3127" s="111" t="s">
        <v>1191</v>
      </c>
      <c r="B3127" s="112">
        <v>28957.0</v>
      </c>
    </row>
    <row r="3128">
      <c r="A3128" s="111" t="s">
        <v>1192</v>
      </c>
      <c r="B3128" s="112">
        <v>28740.0</v>
      </c>
    </row>
    <row r="3129">
      <c r="A3129" s="111" t="s">
        <v>1192</v>
      </c>
      <c r="B3129" s="112">
        <v>310.0</v>
      </c>
    </row>
    <row r="3130">
      <c r="A3130" s="111" t="s">
        <v>1193</v>
      </c>
      <c r="B3130" s="112">
        <v>97.0</v>
      </c>
    </row>
    <row r="3131">
      <c r="A3131" s="111" t="s">
        <v>1193</v>
      </c>
      <c r="B3131" s="112">
        <v>35906.0</v>
      </c>
    </row>
    <row r="3132">
      <c r="A3132" s="111" t="s">
        <v>1194</v>
      </c>
      <c r="B3132" s="112">
        <v>9378.0</v>
      </c>
    </row>
    <row r="3133">
      <c r="A3133" s="111" t="s">
        <v>1194</v>
      </c>
      <c r="B3133" s="112">
        <v>37387.0</v>
      </c>
    </row>
    <row r="3134">
      <c r="A3134" s="111" t="s">
        <v>1198</v>
      </c>
      <c r="B3134" s="112">
        <v>673.0</v>
      </c>
    </row>
    <row r="3135">
      <c r="A3135" s="111" t="s">
        <v>1198</v>
      </c>
      <c r="B3135" s="112">
        <v>30184.0</v>
      </c>
    </row>
    <row r="3136">
      <c r="A3136" s="111" t="s">
        <v>1199</v>
      </c>
      <c r="B3136" s="112">
        <v>16704.0</v>
      </c>
    </row>
    <row r="3137">
      <c r="A3137" s="111" t="s">
        <v>1199</v>
      </c>
      <c r="B3137" s="112">
        <v>29610.0</v>
      </c>
    </row>
    <row r="3138">
      <c r="A3138" s="111" t="s">
        <v>1195</v>
      </c>
      <c r="B3138" s="112">
        <v>26783.0</v>
      </c>
    </row>
    <row r="3139">
      <c r="A3139" s="111" t="s">
        <v>1195</v>
      </c>
      <c r="B3139" s="112">
        <v>148.0</v>
      </c>
    </row>
    <row r="3140">
      <c r="A3140" s="111" t="s">
        <v>1196</v>
      </c>
      <c r="B3140" s="112">
        <v>34065.0</v>
      </c>
    </row>
    <row r="3141">
      <c r="A3141" s="111" t="s">
        <v>1196</v>
      </c>
      <c r="B3141" s="112">
        <v>2610.0</v>
      </c>
    </row>
    <row r="3142">
      <c r="A3142" s="111" t="s">
        <v>1197</v>
      </c>
      <c r="B3142" s="112">
        <v>28267.0</v>
      </c>
    </row>
    <row r="3143">
      <c r="A3143" s="111" t="s">
        <v>1197</v>
      </c>
      <c r="B3143" s="112">
        <v>76.0</v>
      </c>
    </row>
    <row r="3144">
      <c r="A3144" s="111" t="s">
        <v>242</v>
      </c>
      <c r="B3144" s="112">
        <v>20657.0</v>
      </c>
    </row>
    <row r="3145">
      <c r="A3145" s="111" t="s">
        <v>242</v>
      </c>
      <c r="B3145" s="112">
        <v>548957.0</v>
      </c>
    </row>
    <row r="3146">
      <c r="A3146" s="111" t="s">
        <v>827</v>
      </c>
      <c r="B3146" s="112">
        <v>46165.0</v>
      </c>
    </row>
    <row r="3147">
      <c r="A3147" s="111" t="s">
        <v>723</v>
      </c>
      <c r="B3147" s="112">
        <v>70192.0</v>
      </c>
    </row>
    <row r="3148">
      <c r="A3148" s="111" t="s">
        <v>724</v>
      </c>
      <c r="B3148" s="112">
        <v>59902.0</v>
      </c>
    </row>
    <row r="3149">
      <c r="A3149" s="111" t="s">
        <v>1225</v>
      </c>
      <c r="B3149" s="112">
        <v>30887.0</v>
      </c>
    </row>
    <row r="3150">
      <c r="A3150" s="111" t="s">
        <v>1225</v>
      </c>
      <c r="B3150" s="112">
        <v>673.0</v>
      </c>
    </row>
    <row r="3151">
      <c r="A3151" s="111" t="s">
        <v>1211</v>
      </c>
      <c r="B3151" s="112">
        <v>30296.0</v>
      </c>
    </row>
    <row r="3152">
      <c r="A3152" s="111" t="s">
        <v>1211</v>
      </c>
      <c r="B3152" s="112">
        <v>108.0</v>
      </c>
    </row>
    <row r="3153">
      <c r="A3153" s="111" t="s">
        <v>1212</v>
      </c>
      <c r="B3153" s="112">
        <v>28030.0</v>
      </c>
    </row>
    <row r="3154">
      <c r="A3154" s="111" t="s">
        <v>1212</v>
      </c>
      <c r="B3154" s="112">
        <v>94.0</v>
      </c>
    </row>
    <row r="3155">
      <c r="A3155" s="111" t="s">
        <v>1213</v>
      </c>
      <c r="B3155" s="112">
        <v>30690.0</v>
      </c>
    </row>
    <row r="3156">
      <c r="A3156" s="111" t="s">
        <v>1213</v>
      </c>
      <c r="B3156" s="112">
        <v>203.0</v>
      </c>
    </row>
    <row r="3157">
      <c r="A3157" s="111" t="s">
        <v>229</v>
      </c>
      <c r="B3157" s="112">
        <v>27866.0</v>
      </c>
    </row>
    <row r="3158">
      <c r="A3158" s="111" t="s">
        <v>1341</v>
      </c>
      <c r="B3158" s="112">
        <v>19403.0</v>
      </c>
    </row>
    <row r="3159">
      <c r="A3159" s="111" t="s">
        <v>1341</v>
      </c>
      <c r="B3159" s="112">
        <v>161.0</v>
      </c>
    </row>
    <row r="3160">
      <c r="A3160" s="111" t="s">
        <v>323</v>
      </c>
      <c r="B3160" s="112">
        <v>5.0</v>
      </c>
    </row>
    <row r="3161">
      <c r="A3161" s="111" t="s">
        <v>323</v>
      </c>
      <c r="B3161" s="112">
        <v>451.0</v>
      </c>
    </row>
    <row r="3162">
      <c r="A3162" s="111" t="s">
        <v>323</v>
      </c>
      <c r="B3162" s="112">
        <v>122.0</v>
      </c>
    </row>
    <row r="3163">
      <c r="A3163" s="111" t="s">
        <v>323</v>
      </c>
      <c r="B3163" s="112">
        <v>9450.0</v>
      </c>
    </row>
    <row r="3164">
      <c r="A3164" s="111" t="s">
        <v>323</v>
      </c>
      <c r="B3164" s="112">
        <v>1109.0</v>
      </c>
    </row>
    <row r="3165">
      <c r="A3165" s="111" t="s">
        <v>323</v>
      </c>
      <c r="B3165" s="112">
        <v>620.0</v>
      </c>
    </row>
    <row r="3166">
      <c r="A3166" s="111" t="s">
        <v>323</v>
      </c>
      <c r="B3166" s="112">
        <v>40593.0</v>
      </c>
    </row>
    <row r="3167">
      <c r="A3167" s="111" t="s">
        <v>323</v>
      </c>
      <c r="B3167" s="112">
        <v>581.0</v>
      </c>
    </row>
    <row r="3168">
      <c r="A3168" s="111" t="s">
        <v>323</v>
      </c>
      <c r="B3168" s="112">
        <v>15.0</v>
      </c>
    </row>
    <row r="3169">
      <c r="A3169" s="111" t="s">
        <v>323</v>
      </c>
      <c r="B3169" s="112">
        <v>9681.0</v>
      </c>
    </row>
    <row r="3170">
      <c r="A3170" s="111" t="s">
        <v>324</v>
      </c>
      <c r="B3170" s="112">
        <v>122.0</v>
      </c>
    </row>
    <row r="3171">
      <c r="A3171" s="111" t="s">
        <v>324</v>
      </c>
      <c r="B3171" s="112">
        <v>5.0</v>
      </c>
    </row>
    <row r="3172">
      <c r="A3172" s="111" t="s">
        <v>324</v>
      </c>
      <c r="B3172" s="112">
        <v>451.0</v>
      </c>
    </row>
    <row r="3173">
      <c r="A3173" s="111" t="s">
        <v>324</v>
      </c>
      <c r="B3173" s="112">
        <v>1109.0</v>
      </c>
    </row>
    <row r="3174">
      <c r="A3174" s="111" t="s">
        <v>324</v>
      </c>
      <c r="B3174" s="112">
        <v>8355.0</v>
      </c>
    </row>
    <row r="3175">
      <c r="A3175" s="111" t="s">
        <v>324</v>
      </c>
      <c r="B3175" s="112">
        <v>8615.0</v>
      </c>
    </row>
    <row r="3176">
      <c r="A3176" s="111" t="s">
        <v>324</v>
      </c>
      <c r="B3176" s="112">
        <v>34340.0</v>
      </c>
    </row>
    <row r="3177">
      <c r="A3177" s="111" t="s">
        <v>324</v>
      </c>
      <c r="B3177" s="112">
        <v>15.0</v>
      </c>
    </row>
    <row r="3178">
      <c r="A3178" s="111" t="s">
        <v>324</v>
      </c>
      <c r="B3178" s="112">
        <v>618.0</v>
      </c>
    </row>
    <row r="3179">
      <c r="A3179" s="111" t="s">
        <v>324</v>
      </c>
      <c r="B3179" s="112">
        <v>581.0</v>
      </c>
    </row>
    <row r="3180">
      <c r="A3180" s="111" t="s">
        <v>333</v>
      </c>
      <c r="B3180" s="112">
        <v>92111.0</v>
      </c>
    </row>
    <row r="3181">
      <c r="A3181" s="111" t="s">
        <v>333</v>
      </c>
      <c r="B3181" s="112">
        <v>89559.0</v>
      </c>
    </row>
    <row r="3182">
      <c r="A3182" s="111" t="s">
        <v>1545</v>
      </c>
      <c r="B3182" s="112">
        <v>10393.0</v>
      </c>
    </row>
    <row r="3183">
      <c r="A3183" s="111" t="s">
        <v>1545</v>
      </c>
      <c r="B3183" s="112">
        <v>270.0</v>
      </c>
    </row>
    <row r="3184">
      <c r="A3184" s="111" t="s">
        <v>1672</v>
      </c>
      <c r="B3184" s="112">
        <v>6.0</v>
      </c>
    </row>
    <row r="3185">
      <c r="A3185" s="111" t="s">
        <v>1672</v>
      </c>
      <c r="B3185" s="112">
        <v>11611.0</v>
      </c>
    </row>
    <row r="3186">
      <c r="A3186" s="111" t="s">
        <v>1672</v>
      </c>
      <c r="B3186" s="112">
        <v>307.0</v>
      </c>
    </row>
    <row r="3187">
      <c r="A3187" s="111" t="s">
        <v>528</v>
      </c>
      <c r="B3187" s="112">
        <v>33748.0</v>
      </c>
    </row>
    <row r="3188">
      <c r="A3188" s="111" t="s">
        <v>1476</v>
      </c>
      <c r="B3188" s="112">
        <v>37788.0</v>
      </c>
    </row>
    <row r="3189">
      <c r="A3189" s="111" t="s">
        <v>1476</v>
      </c>
      <c r="B3189" s="112">
        <v>1803950.0</v>
      </c>
    </row>
    <row r="3190">
      <c r="A3190" s="111" t="s">
        <v>475</v>
      </c>
      <c r="B3190" s="112">
        <v>110.0</v>
      </c>
    </row>
    <row r="3191">
      <c r="A3191" s="111" t="s">
        <v>475</v>
      </c>
      <c r="B3191" s="112">
        <v>94100.0</v>
      </c>
    </row>
    <row r="3192">
      <c r="A3192" s="111" t="s">
        <v>366</v>
      </c>
      <c r="B3192" s="112">
        <v>182.0</v>
      </c>
    </row>
    <row r="3193">
      <c r="A3193" s="111" t="s">
        <v>366</v>
      </c>
      <c r="B3193" s="112">
        <v>787.0</v>
      </c>
    </row>
    <row r="3194">
      <c r="A3194" s="111" t="s">
        <v>366</v>
      </c>
      <c r="B3194" s="112">
        <v>111.0</v>
      </c>
    </row>
    <row r="3195">
      <c r="A3195" s="111" t="s">
        <v>366</v>
      </c>
      <c r="B3195" s="112">
        <v>207.0</v>
      </c>
    </row>
    <row r="3196">
      <c r="A3196" s="111" t="s">
        <v>366</v>
      </c>
      <c r="B3196" s="112">
        <v>397.0</v>
      </c>
    </row>
    <row r="3197">
      <c r="A3197" s="111" t="s">
        <v>366</v>
      </c>
      <c r="B3197" s="112">
        <v>63.0</v>
      </c>
    </row>
    <row r="3198">
      <c r="A3198" s="111" t="s">
        <v>366</v>
      </c>
      <c r="B3198" s="112">
        <v>2466.0</v>
      </c>
    </row>
    <row r="3199">
      <c r="A3199" s="111" t="s">
        <v>366</v>
      </c>
      <c r="B3199" s="112">
        <v>2767.0</v>
      </c>
    </row>
    <row r="3200">
      <c r="A3200" s="111" t="s">
        <v>366</v>
      </c>
      <c r="B3200" s="112">
        <v>449.0</v>
      </c>
    </row>
    <row r="3201">
      <c r="A3201" s="111" t="s">
        <v>366</v>
      </c>
      <c r="B3201" s="112">
        <v>663.0</v>
      </c>
    </row>
    <row r="3202">
      <c r="A3202" s="111" t="s">
        <v>366</v>
      </c>
      <c r="B3202" s="112">
        <v>32696.0</v>
      </c>
    </row>
    <row r="3203">
      <c r="A3203" s="111" t="s">
        <v>1461</v>
      </c>
      <c r="B3203" s="112">
        <v>66070.0</v>
      </c>
    </row>
    <row r="3204">
      <c r="A3204" s="111" t="s">
        <v>840</v>
      </c>
      <c r="B3204" s="112">
        <v>74795.0</v>
      </c>
    </row>
    <row r="3205">
      <c r="A3205" s="111" t="s">
        <v>518</v>
      </c>
      <c r="B3205" s="112">
        <v>12763.0</v>
      </c>
    </row>
    <row r="3206">
      <c r="A3206" s="111" t="s">
        <v>518</v>
      </c>
      <c r="B3206" s="112">
        <v>713.0</v>
      </c>
    </row>
    <row r="3207">
      <c r="A3207" s="111" t="s">
        <v>1673</v>
      </c>
      <c r="B3207" s="112">
        <v>275072.0</v>
      </c>
    </row>
    <row r="3208">
      <c r="A3208" s="111" t="s">
        <v>2845</v>
      </c>
      <c r="B3208" s="112">
        <v>311.0</v>
      </c>
    </row>
    <row r="3209">
      <c r="A3209" s="111" t="s">
        <v>2845</v>
      </c>
      <c r="B3209" s="112">
        <v>34017.0</v>
      </c>
    </row>
    <row r="3210">
      <c r="A3210" s="111" t="s">
        <v>2845</v>
      </c>
      <c r="B3210" s="112">
        <v>6.0</v>
      </c>
    </row>
    <row r="3211">
      <c r="A3211" s="111" t="s">
        <v>2845</v>
      </c>
      <c r="B3211" s="112">
        <v>34017.0</v>
      </c>
    </row>
    <row r="3212">
      <c r="A3212" s="111" t="s">
        <v>2846</v>
      </c>
      <c r="B3212" s="112">
        <v>33862.0</v>
      </c>
    </row>
    <row r="3213">
      <c r="A3213" s="111" t="s">
        <v>2846</v>
      </c>
      <c r="B3213" s="112">
        <v>6.0</v>
      </c>
    </row>
    <row r="3214">
      <c r="A3214" s="111" t="s">
        <v>2846</v>
      </c>
      <c r="B3214" s="112">
        <v>311.0</v>
      </c>
    </row>
    <row r="3215">
      <c r="A3215" s="111" t="s">
        <v>2847</v>
      </c>
      <c r="B3215" s="112">
        <v>6.0</v>
      </c>
    </row>
    <row r="3216">
      <c r="A3216" s="111" t="s">
        <v>2847</v>
      </c>
      <c r="B3216" s="112">
        <v>26650.0</v>
      </c>
    </row>
    <row r="3217">
      <c r="A3217" s="111" t="s">
        <v>2847</v>
      </c>
      <c r="B3217" s="112">
        <v>311.0</v>
      </c>
    </row>
    <row r="3218">
      <c r="A3218" s="111" t="s">
        <v>1034</v>
      </c>
      <c r="B3218" s="112">
        <v>62.0</v>
      </c>
    </row>
    <row r="3219">
      <c r="A3219" s="111" t="s">
        <v>1034</v>
      </c>
      <c r="B3219" s="112">
        <v>60.0</v>
      </c>
    </row>
    <row r="3220">
      <c r="A3220" s="111" t="s">
        <v>1034</v>
      </c>
      <c r="B3220" s="112">
        <v>770.0</v>
      </c>
    </row>
    <row r="3221">
      <c r="A3221" s="111" t="s">
        <v>1034</v>
      </c>
      <c r="B3221" s="112">
        <v>2476099.0</v>
      </c>
    </row>
    <row r="3222">
      <c r="A3222" s="111" t="s">
        <v>1034</v>
      </c>
      <c r="B3222" s="112">
        <v>30028.0</v>
      </c>
    </row>
    <row r="3223">
      <c r="A3223" s="111" t="s">
        <v>1034</v>
      </c>
      <c r="B3223" s="112">
        <v>1600.0</v>
      </c>
    </row>
    <row r="3224">
      <c r="A3224" s="111" t="s">
        <v>1034</v>
      </c>
      <c r="B3224" s="112">
        <v>49.0</v>
      </c>
    </row>
    <row r="3225">
      <c r="A3225" s="111" t="s">
        <v>1035</v>
      </c>
      <c r="B3225" s="112">
        <v>4994719.0</v>
      </c>
    </row>
    <row r="3226">
      <c r="A3226" s="111" t="s">
        <v>1035</v>
      </c>
      <c r="B3226" s="112">
        <v>1.6599838E7</v>
      </c>
    </row>
    <row r="3227">
      <c r="A3227" s="111" t="s">
        <v>1035</v>
      </c>
      <c r="B3227" s="112">
        <v>3697833.0</v>
      </c>
    </row>
    <row r="3228">
      <c r="A3228" s="111" t="s">
        <v>1035</v>
      </c>
      <c r="B3228" s="112">
        <v>1341084.0</v>
      </c>
    </row>
    <row r="3229">
      <c r="A3229" s="111" t="s">
        <v>1035</v>
      </c>
      <c r="B3229" s="112">
        <v>10541.0</v>
      </c>
    </row>
    <row r="3230">
      <c r="A3230" s="111" t="s">
        <v>1035</v>
      </c>
      <c r="B3230" s="112">
        <v>1837.0</v>
      </c>
    </row>
    <row r="3231">
      <c r="A3231" s="111" t="s">
        <v>1035</v>
      </c>
      <c r="B3231" s="112">
        <v>26687.0</v>
      </c>
    </row>
    <row r="3232">
      <c r="A3232" s="111" t="s">
        <v>1035</v>
      </c>
      <c r="B3232" s="112">
        <v>475.0</v>
      </c>
    </row>
    <row r="3233">
      <c r="A3233" s="111" t="s">
        <v>1035</v>
      </c>
      <c r="B3233" s="112">
        <v>0.0</v>
      </c>
    </row>
    <row r="3234">
      <c r="A3234" s="111" t="s">
        <v>1035</v>
      </c>
      <c r="B3234" s="112">
        <v>10358.0</v>
      </c>
    </row>
    <row r="3235">
      <c r="A3235" s="111" t="s">
        <v>1035</v>
      </c>
      <c r="B3235" s="112">
        <v>69778.0</v>
      </c>
    </row>
    <row r="3236">
      <c r="A3236" s="111" t="s">
        <v>1035</v>
      </c>
      <c r="B3236" s="112">
        <v>62.0</v>
      </c>
    </row>
    <row r="3237">
      <c r="A3237" s="111" t="s">
        <v>1035</v>
      </c>
      <c r="B3237" s="112">
        <v>106.0</v>
      </c>
    </row>
    <row r="3238">
      <c r="A3238" s="111" t="s">
        <v>1036</v>
      </c>
      <c r="B3238" s="112">
        <v>1.4706132E7</v>
      </c>
    </row>
    <row r="3239">
      <c r="A3239" s="111" t="s">
        <v>1036</v>
      </c>
      <c r="B3239" s="112">
        <v>36.0</v>
      </c>
    </row>
    <row r="3240">
      <c r="A3240" s="111" t="s">
        <v>1036</v>
      </c>
      <c r="B3240" s="112">
        <v>62.0</v>
      </c>
    </row>
    <row r="3241">
      <c r="A3241" s="111" t="s">
        <v>1036</v>
      </c>
      <c r="B3241" s="112">
        <v>3695.0</v>
      </c>
    </row>
    <row r="3242">
      <c r="A3242" s="111" t="s">
        <v>1036</v>
      </c>
      <c r="B3242" s="112">
        <v>4577.0</v>
      </c>
    </row>
    <row r="3243">
      <c r="A3243" s="111" t="s">
        <v>1036</v>
      </c>
      <c r="B3243" s="112">
        <v>2352174.0</v>
      </c>
    </row>
    <row r="3244">
      <c r="A3244" s="111" t="s">
        <v>1036</v>
      </c>
      <c r="B3244" s="112">
        <v>652.0</v>
      </c>
    </row>
    <row r="3245">
      <c r="A3245" s="111" t="s">
        <v>1036</v>
      </c>
      <c r="B3245" s="112">
        <v>6346016.0</v>
      </c>
    </row>
    <row r="3246">
      <c r="A3246" s="111" t="s">
        <v>1036</v>
      </c>
      <c r="B3246" s="112">
        <v>1207836.0</v>
      </c>
    </row>
    <row r="3247">
      <c r="A3247" s="111" t="s">
        <v>1037</v>
      </c>
      <c r="B3247" s="112">
        <v>1905.0</v>
      </c>
    </row>
    <row r="3248">
      <c r="A3248" s="111" t="s">
        <v>367</v>
      </c>
      <c r="B3248" s="112">
        <v>8854.0</v>
      </c>
    </row>
    <row r="3249">
      <c r="A3249" s="111" t="s">
        <v>368</v>
      </c>
      <c r="B3249" s="112">
        <v>14098.0</v>
      </c>
    </row>
    <row r="3250">
      <c r="A3250" s="111" t="s">
        <v>498</v>
      </c>
      <c r="B3250" s="112">
        <v>10102.0</v>
      </c>
    </row>
    <row r="3251">
      <c r="A3251" s="111" t="s">
        <v>498</v>
      </c>
      <c r="B3251" s="112">
        <v>91034.0</v>
      </c>
    </row>
    <row r="3252">
      <c r="A3252" s="111" t="s">
        <v>1214</v>
      </c>
      <c r="B3252" s="112">
        <v>38366.0</v>
      </c>
    </row>
    <row r="3253">
      <c r="A3253" s="111" t="s">
        <v>1214</v>
      </c>
      <c r="B3253" s="112">
        <v>46701.0</v>
      </c>
    </row>
    <row r="3254">
      <c r="A3254" s="111" t="s">
        <v>1226</v>
      </c>
      <c r="B3254" s="112">
        <v>233.0</v>
      </c>
    </row>
    <row r="3255">
      <c r="A3255" s="111" t="s">
        <v>1226</v>
      </c>
      <c r="B3255" s="112">
        <v>31478.0</v>
      </c>
    </row>
    <row r="3256">
      <c r="A3256" s="111" t="s">
        <v>1227</v>
      </c>
      <c r="B3256" s="112">
        <v>237.0</v>
      </c>
    </row>
    <row r="3257">
      <c r="A3257" s="111" t="s">
        <v>1227</v>
      </c>
      <c r="B3257" s="112">
        <v>32282.0</v>
      </c>
    </row>
    <row r="3258">
      <c r="A3258" s="111" t="s">
        <v>1229</v>
      </c>
      <c r="B3258" s="112">
        <v>231.0</v>
      </c>
    </row>
    <row r="3259">
      <c r="A3259" s="111" t="s">
        <v>1229</v>
      </c>
      <c r="B3259" s="112">
        <v>32801.0</v>
      </c>
    </row>
    <row r="3260">
      <c r="A3260" s="111" t="s">
        <v>1216</v>
      </c>
      <c r="B3260" s="112">
        <v>37122.0</v>
      </c>
    </row>
    <row r="3261">
      <c r="A3261" s="111" t="s">
        <v>1216</v>
      </c>
      <c r="B3261" s="112">
        <v>94.0</v>
      </c>
    </row>
    <row r="3262">
      <c r="A3262" s="111" t="s">
        <v>1228</v>
      </c>
      <c r="B3262" s="112">
        <v>286.0</v>
      </c>
    </row>
    <row r="3263">
      <c r="A3263" s="111" t="s">
        <v>1228</v>
      </c>
      <c r="B3263" s="112">
        <v>35208.0</v>
      </c>
    </row>
    <row r="3264">
      <c r="A3264" s="111" t="s">
        <v>1074</v>
      </c>
      <c r="B3264" s="112">
        <v>194.0</v>
      </c>
    </row>
    <row r="3265">
      <c r="A3265" s="111" t="s">
        <v>1074</v>
      </c>
      <c r="B3265" s="112">
        <v>26909.0</v>
      </c>
    </row>
    <row r="3266">
      <c r="A3266" s="111" t="s">
        <v>1074</v>
      </c>
      <c r="B3266" s="112">
        <v>26909.0</v>
      </c>
    </row>
    <row r="3267">
      <c r="A3267" s="111" t="s">
        <v>1074</v>
      </c>
      <c r="B3267" s="112">
        <v>5091.0</v>
      </c>
    </row>
    <row r="3268">
      <c r="A3268" s="111" t="s">
        <v>1635</v>
      </c>
      <c r="B3268" s="112">
        <v>30143.0</v>
      </c>
    </row>
    <row r="3269">
      <c r="A3269" s="111" t="s">
        <v>1230</v>
      </c>
      <c r="B3269" s="112">
        <v>1109.0</v>
      </c>
    </row>
    <row r="3270">
      <c r="A3270" s="111" t="s">
        <v>1230</v>
      </c>
      <c r="B3270" s="112">
        <v>30069.0</v>
      </c>
    </row>
    <row r="3271">
      <c r="A3271" s="111" t="s">
        <v>1232</v>
      </c>
      <c r="B3271" s="112">
        <v>97.0</v>
      </c>
    </row>
    <row r="3272">
      <c r="A3272" s="111" t="s">
        <v>1232</v>
      </c>
      <c r="B3272" s="112">
        <v>23126.0</v>
      </c>
    </row>
    <row r="3273">
      <c r="A3273" s="111" t="s">
        <v>1232</v>
      </c>
      <c r="B3273" s="112">
        <v>146.0</v>
      </c>
    </row>
    <row r="3274">
      <c r="A3274" s="111" t="s">
        <v>1462</v>
      </c>
      <c r="B3274" s="112">
        <v>35372.0</v>
      </c>
    </row>
    <row r="3275">
      <c r="A3275" s="111" t="s">
        <v>499</v>
      </c>
      <c r="B3275" s="112">
        <v>6861.0</v>
      </c>
    </row>
    <row r="3276">
      <c r="A3276" s="111" t="s">
        <v>499</v>
      </c>
      <c r="B3276" s="112">
        <v>68700.0</v>
      </c>
    </row>
    <row r="3277">
      <c r="A3277" s="111" t="s">
        <v>1218</v>
      </c>
      <c r="B3277" s="112">
        <v>94.0</v>
      </c>
    </row>
    <row r="3278">
      <c r="A3278" s="111" t="s">
        <v>1218</v>
      </c>
      <c r="B3278" s="112">
        <v>35106.0</v>
      </c>
    </row>
    <row r="3279">
      <c r="A3279" s="111" t="s">
        <v>1205</v>
      </c>
      <c r="B3279" s="112">
        <v>41790.0</v>
      </c>
    </row>
    <row r="3280">
      <c r="A3280" s="111" t="s">
        <v>1205</v>
      </c>
      <c r="B3280" s="112">
        <v>2496.0</v>
      </c>
    </row>
    <row r="3281">
      <c r="A3281" s="111" t="s">
        <v>1206</v>
      </c>
      <c r="B3281" s="112">
        <v>34840.0</v>
      </c>
    </row>
    <row r="3282">
      <c r="A3282" s="111" t="s">
        <v>1206</v>
      </c>
      <c r="B3282" s="112">
        <v>4227.0</v>
      </c>
    </row>
    <row r="3283">
      <c r="A3283" s="111" t="s">
        <v>1217</v>
      </c>
      <c r="B3283" s="112">
        <v>36355.0</v>
      </c>
    </row>
    <row r="3284">
      <c r="A3284" s="111" t="s">
        <v>1217</v>
      </c>
      <c r="B3284" s="112">
        <v>137.0</v>
      </c>
    </row>
    <row r="3285">
      <c r="A3285" s="111" t="s">
        <v>1207</v>
      </c>
      <c r="B3285" s="112">
        <v>34884.0</v>
      </c>
    </row>
    <row r="3286">
      <c r="A3286" s="111" t="s">
        <v>1207</v>
      </c>
      <c r="B3286" s="112">
        <v>94.0</v>
      </c>
    </row>
    <row r="3287">
      <c r="A3287" s="111" t="s">
        <v>1203</v>
      </c>
      <c r="B3287" s="112">
        <v>405.0</v>
      </c>
    </row>
    <row r="3288">
      <c r="A3288" s="111" t="s">
        <v>1203</v>
      </c>
      <c r="B3288" s="112">
        <v>43421.0</v>
      </c>
    </row>
    <row r="3289">
      <c r="A3289" s="111" t="s">
        <v>1221</v>
      </c>
      <c r="B3289" s="112">
        <v>32111.0</v>
      </c>
    </row>
    <row r="3290">
      <c r="A3290" s="111" t="s">
        <v>1221</v>
      </c>
      <c r="B3290" s="112">
        <v>1281.0</v>
      </c>
    </row>
    <row r="3291">
      <c r="A3291" s="111" t="s">
        <v>1204</v>
      </c>
      <c r="B3291" s="112">
        <v>1301.0</v>
      </c>
    </row>
    <row r="3292">
      <c r="A3292" s="111" t="s">
        <v>1204</v>
      </c>
      <c r="B3292" s="112">
        <v>36305.0</v>
      </c>
    </row>
    <row r="3293">
      <c r="A3293" s="111" t="s">
        <v>1208</v>
      </c>
      <c r="B3293" s="112">
        <v>35892.0</v>
      </c>
    </row>
    <row r="3294">
      <c r="A3294" s="111" t="s">
        <v>1208</v>
      </c>
      <c r="B3294" s="112">
        <v>590.0</v>
      </c>
    </row>
    <row r="3295">
      <c r="A3295" s="111" t="s">
        <v>1231</v>
      </c>
      <c r="B3295" s="112">
        <v>2002.0</v>
      </c>
    </row>
    <row r="3296">
      <c r="A3296" s="111" t="s">
        <v>1231</v>
      </c>
      <c r="B3296" s="112">
        <v>33258.0</v>
      </c>
    </row>
    <row r="3297">
      <c r="A3297" s="111" t="s">
        <v>1219</v>
      </c>
      <c r="B3297" s="112">
        <v>221.0</v>
      </c>
    </row>
    <row r="3298">
      <c r="A3298" s="111" t="s">
        <v>1219</v>
      </c>
      <c r="B3298" s="112">
        <v>39468.0</v>
      </c>
    </row>
    <row r="3299">
      <c r="A3299" s="111" t="s">
        <v>1220</v>
      </c>
      <c r="B3299" s="112">
        <v>42971.0</v>
      </c>
    </row>
    <row r="3300">
      <c r="A3300" s="111" t="s">
        <v>648</v>
      </c>
      <c r="B3300" s="112">
        <v>35492.0</v>
      </c>
    </row>
    <row r="3301">
      <c r="A3301" s="111" t="s">
        <v>649</v>
      </c>
      <c r="B3301" s="112">
        <v>31082.0</v>
      </c>
    </row>
    <row r="3302">
      <c r="A3302" s="111" t="s">
        <v>650</v>
      </c>
      <c r="B3302" s="112">
        <v>30294.0</v>
      </c>
    </row>
    <row r="3303">
      <c r="A3303" s="111" t="s">
        <v>1397</v>
      </c>
      <c r="B3303" s="112">
        <v>47599.0</v>
      </c>
    </row>
    <row r="3304">
      <c r="A3304" s="111" t="s">
        <v>2849</v>
      </c>
      <c r="B3304" s="112">
        <v>16242.0</v>
      </c>
    </row>
    <row r="3305">
      <c r="A3305" s="111" t="s">
        <v>2849</v>
      </c>
      <c r="B3305" s="112">
        <v>7425.0</v>
      </c>
    </row>
    <row r="3306">
      <c r="A3306" s="111" t="s">
        <v>1388</v>
      </c>
      <c r="B3306" s="112">
        <v>3415.0</v>
      </c>
    </row>
    <row r="3307">
      <c r="A3307" s="111" t="s">
        <v>244</v>
      </c>
      <c r="B3307" s="112">
        <v>31712.0</v>
      </c>
    </row>
    <row r="3308">
      <c r="A3308" s="111" t="s">
        <v>348</v>
      </c>
      <c r="B3308" s="112">
        <v>4784.0</v>
      </c>
    </row>
    <row r="3309">
      <c r="A3309" s="111" t="s">
        <v>348</v>
      </c>
      <c r="B3309" s="112">
        <v>132.0</v>
      </c>
    </row>
    <row r="3310">
      <c r="A3310" s="111" t="s">
        <v>1372</v>
      </c>
      <c r="B3310" s="112">
        <v>39914.0</v>
      </c>
    </row>
    <row r="3311">
      <c r="A3311" s="111" t="s">
        <v>1622</v>
      </c>
      <c r="B3311" s="112">
        <v>327829.0</v>
      </c>
    </row>
    <row r="3312">
      <c r="A3312" s="111" t="s">
        <v>1596</v>
      </c>
      <c r="B3312" s="112">
        <v>18457.0</v>
      </c>
    </row>
    <row r="3313">
      <c r="A3313" s="111" t="s">
        <v>1222</v>
      </c>
      <c r="B3313" s="112">
        <v>94.0</v>
      </c>
    </row>
    <row r="3314">
      <c r="A3314" s="111" t="s">
        <v>1222</v>
      </c>
      <c r="B3314" s="112">
        <v>33558.0</v>
      </c>
    </row>
    <row r="3315">
      <c r="A3315" s="111" t="s">
        <v>1223</v>
      </c>
      <c r="B3315" s="112">
        <v>264.0</v>
      </c>
    </row>
    <row r="3316">
      <c r="A3316" s="111" t="s">
        <v>1223</v>
      </c>
      <c r="B3316" s="112">
        <v>32033.0</v>
      </c>
    </row>
    <row r="3317">
      <c r="A3317" s="111" t="s">
        <v>1623</v>
      </c>
      <c r="B3317" s="112">
        <v>10679.0</v>
      </c>
    </row>
    <row r="3318">
      <c r="A3318" s="111" t="s">
        <v>1623</v>
      </c>
      <c r="B3318" s="112">
        <v>307.0</v>
      </c>
    </row>
    <row r="3319">
      <c r="A3319" s="111" t="s">
        <v>1623</v>
      </c>
      <c r="B3319" s="112">
        <v>6.0</v>
      </c>
    </row>
    <row r="3320">
      <c r="A3320" s="111" t="s">
        <v>1653</v>
      </c>
      <c r="B3320" s="112">
        <v>46437.0</v>
      </c>
    </row>
    <row r="3321">
      <c r="A3321" s="111" t="s">
        <v>647</v>
      </c>
      <c r="B3321" s="112">
        <v>81158.0</v>
      </c>
    </row>
    <row r="3322">
      <c r="A3322" s="111" t="s">
        <v>647</v>
      </c>
      <c r="B3322" s="112">
        <v>98.0</v>
      </c>
    </row>
    <row r="3323">
      <c r="A3323" s="111" t="s">
        <v>783</v>
      </c>
      <c r="B3323" s="112">
        <v>38583.0</v>
      </c>
    </row>
    <row r="3324">
      <c r="A3324" s="111" t="s">
        <v>783</v>
      </c>
      <c r="B3324" s="112">
        <v>87795.0</v>
      </c>
    </row>
    <row r="3325">
      <c r="A3325" s="111" t="s">
        <v>828</v>
      </c>
      <c r="B3325" s="112">
        <v>34452.0</v>
      </c>
    </row>
    <row r="3326">
      <c r="A3326" s="111" t="s">
        <v>725</v>
      </c>
      <c r="B3326" s="112">
        <v>35211.0</v>
      </c>
    </row>
    <row r="3327">
      <c r="A3327" s="111" t="s">
        <v>230</v>
      </c>
      <c r="B3327" s="112">
        <v>24503.0</v>
      </c>
    </row>
    <row r="3328">
      <c r="A3328" s="111" t="s">
        <v>1209</v>
      </c>
      <c r="B3328" s="112">
        <v>791.0</v>
      </c>
    </row>
    <row r="3329">
      <c r="A3329" s="111" t="s">
        <v>1209</v>
      </c>
      <c r="B3329" s="112">
        <v>31835.0</v>
      </c>
    </row>
    <row r="3330">
      <c r="A3330" s="111" t="s">
        <v>1224</v>
      </c>
      <c r="B3330" s="112">
        <v>94.0</v>
      </c>
    </row>
    <row r="3331">
      <c r="A3331" s="111" t="s">
        <v>1224</v>
      </c>
      <c r="B3331" s="112">
        <v>33320.0</v>
      </c>
    </row>
    <row r="3332">
      <c r="A3332" s="111" t="s">
        <v>1210</v>
      </c>
      <c r="B3332" s="112">
        <v>75816.0</v>
      </c>
    </row>
    <row r="3333">
      <c r="A3333" s="111" t="s">
        <v>1210</v>
      </c>
      <c r="B3333" s="112">
        <v>838719.0</v>
      </c>
    </row>
    <row r="3334">
      <c r="A3334" s="111" t="s">
        <v>1210</v>
      </c>
      <c r="B3334" s="112">
        <v>10731.0</v>
      </c>
    </row>
    <row r="3335">
      <c r="A3335" s="111" t="s">
        <v>2851</v>
      </c>
      <c r="B3335" s="112">
        <v>95430.0</v>
      </c>
    </row>
    <row r="3336">
      <c r="A3336" s="111" t="s">
        <v>243</v>
      </c>
      <c r="B3336" s="112">
        <v>12889.0</v>
      </c>
    </row>
    <row r="3337">
      <c r="A3337" s="111" t="s">
        <v>1070</v>
      </c>
      <c r="B3337" s="112">
        <v>1924.0</v>
      </c>
    </row>
    <row r="3338">
      <c r="A3338" s="111" t="s">
        <v>1071</v>
      </c>
      <c r="B3338" s="112">
        <v>8078.0</v>
      </c>
    </row>
    <row r="3339">
      <c r="A3339" s="111" t="s">
        <v>2853</v>
      </c>
      <c r="B3339" s="112">
        <v>807.0</v>
      </c>
    </row>
    <row r="3340">
      <c r="A3340" s="111" t="s">
        <v>2853</v>
      </c>
      <c r="B3340" s="112">
        <v>7816.0</v>
      </c>
    </row>
    <row r="3341">
      <c r="A3341" s="111" t="s">
        <v>2853</v>
      </c>
      <c r="B3341" s="112">
        <v>25244.0</v>
      </c>
    </row>
    <row r="3342">
      <c r="A3342" s="111" t="s">
        <v>2853</v>
      </c>
      <c r="B3342" s="112">
        <v>29208.0</v>
      </c>
    </row>
    <row r="3343">
      <c r="A3343" s="111" t="s">
        <v>1452</v>
      </c>
      <c r="B3343" s="112">
        <v>138688.0</v>
      </c>
    </row>
    <row r="3344">
      <c r="A3344" s="111" t="s">
        <v>1578</v>
      </c>
      <c r="B3344" s="112">
        <v>50753.0</v>
      </c>
    </row>
    <row r="3345">
      <c r="A3345" s="111" t="s">
        <v>1578</v>
      </c>
      <c r="B3345" s="112">
        <v>26451.0</v>
      </c>
    </row>
    <row r="3346">
      <c r="A3346" s="111" t="s">
        <v>1578</v>
      </c>
      <c r="B3346" s="112">
        <v>235423.0</v>
      </c>
    </row>
    <row r="3347">
      <c r="A3347" s="111" t="s">
        <v>2854</v>
      </c>
      <c r="B3347" s="112">
        <v>35584.0</v>
      </c>
    </row>
    <row r="3348">
      <c r="A3348" s="111" t="s">
        <v>2856</v>
      </c>
      <c r="B3348" s="112">
        <v>1.0</v>
      </c>
    </row>
    <row r="3349">
      <c r="A3349" s="111" t="s">
        <v>2856</v>
      </c>
      <c r="B3349" s="112">
        <v>846.0</v>
      </c>
    </row>
    <row r="3350">
      <c r="A3350" s="111" t="s">
        <v>2857</v>
      </c>
      <c r="B3350" s="112">
        <v>1.0</v>
      </c>
    </row>
    <row r="3351">
      <c r="A3351" s="111" t="s">
        <v>2857</v>
      </c>
      <c r="B3351" s="112">
        <v>846.0</v>
      </c>
    </row>
    <row r="3352">
      <c r="A3352" s="111" t="s">
        <v>2858</v>
      </c>
      <c r="B3352" s="112">
        <v>862.0</v>
      </c>
    </row>
    <row r="3353">
      <c r="A3353" s="111" t="s">
        <v>2858</v>
      </c>
      <c r="B3353" s="112">
        <v>1.0</v>
      </c>
    </row>
    <row r="3354">
      <c r="A3354" s="111" t="s">
        <v>580</v>
      </c>
      <c r="B3354" s="112">
        <v>73.0</v>
      </c>
    </row>
    <row r="3355">
      <c r="A3355" s="111" t="s">
        <v>580</v>
      </c>
      <c r="B3355" s="112">
        <v>16677.0</v>
      </c>
    </row>
    <row r="3356">
      <c r="A3356" s="111" t="s">
        <v>580</v>
      </c>
      <c r="B3356" s="112">
        <v>1.0</v>
      </c>
    </row>
    <row r="3357">
      <c r="A3357" s="111" t="s">
        <v>580</v>
      </c>
      <c r="B3357" s="112">
        <v>2879.0</v>
      </c>
    </row>
    <row r="3358">
      <c r="A3358" s="111" t="s">
        <v>580</v>
      </c>
      <c r="B3358" s="112">
        <v>6016.0</v>
      </c>
    </row>
    <row r="3359">
      <c r="A3359" s="111" t="s">
        <v>580</v>
      </c>
      <c r="B3359" s="112">
        <v>4297.0</v>
      </c>
    </row>
    <row r="3360">
      <c r="A3360" s="111" t="s">
        <v>580</v>
      </c>
      <c r="B3360" s="112">
        <v>2191.0</v>
      </c>
    </row>
    <row r="3361">
      <c r="A3361" s="111" t="s">
        <v>580</v>
      </c>
      <c r="B3361" s="112">
        <v>74465.0</v>
      </c>
    </row>
    <row r="3362">
      <c r="A3362" s="111" t="s">
        <v>580</v>
      </c>
      <c r="B3362" s="112">
        <v>67.0</v>
      </c>
    </row>
    <row r="3363">
      <c r="A3363" s="111" t="s">
        <v>580</v>
      </c>
      <c r="B3363" s="112">
        <v>528.0</v>
      </c>
    </row>
    <row r="3364">
      <c r="A3364" s="111" t="s">
        <v>580</v>
      </c>
      <c r="B3364" s="112">
        <v>528.0</v>
      </c>
    </row>
    <row r="3365">
      <c r="A3365" s="111" t="s">
        <v>580</v>
      </c>
      <c r="B3365" s="112">
        <v>5897.0</v>
      </c>
    </row>
    <row r="3366">
      <c r="A3366" s="111" t="s">
        <v>580</v>
      </c>
      <c r="B3366" s="112">
        <v>47643.0</v>
      </c>
    </row>
    <row r="3367">
      <c r="A3367" s="111" t="s">
        <v>580</v>
      </c>
      <c r="B3367" s="112">
        <v>73266.0</v>
      </c>
    </row>
    <row r="3368">
      <c r="A3368" s="111" t="s">
        <v>580</v>
      </c>
      <c r="B3368" s="112">
        <v>815.0</v>
      </c>
    </row>
    <row r="3369">
      <c r="A3369" s="111" t="s">
        <v>580</v>
      </c>
      <c r="B3369" s="112">
        <v>9027.0</v>
      </c>
    </row>
    <row r="3370">
      <c r="A3370" s="111" t="s">
        <v>580</v>
      </c>
      <c r="B3370" s="112">
        <v>51216.0</v>
      </c>
    </row>
    <row r="3371">
      <c r="A3371" s="111" t="s">
        <v>763</v>
      </c>
      <c r="B3371" s="112">
        <v>0.0</v>
      </c>
    </row>
    <row r="3372">
      <c r="A3372" s="111" t="s">
        <v>763</v>
      </c>
      <c r="B3372" s="112">
        <v>9935.0</v>
      </c>
    </row>
    <row r="3373">
      <c r="A3373" s="111" t="s">
        <v>763</v>
      </c>
      <c r="B3373" s="112">
        <v>422.0</v>
      </c>
    </row>
    <row r="3374">
      <c r="A3374" s="111" t="s">
        <v>763</v>
      </c>
      <c r="B3374" s="112">
        <v>1520.0</v>
      </c>
    </row>
    <row r="3375">
      <c r="A3375" s="111" t="s">
        <v>763</v>
      </c>
      <c r="B3375" s="112">
        <v>10109.0</v>
      </c>
    </row>
    <row r="3376">
      <c r="A3376" s="111" t="s">
        <v>763</v>
      </c>
      <c r="B3376" s="112">
        <v>10109.0</v>
      </c>
    </row>
    <row r="3377">
      <c r="A3377" s="111" t="s">
        <v>763</v>
      </c>
      <c r="B3377" s="112">
        <v>2291.0</v>
      </c>
    </row>
    <row r="3378">
      <c r="A3378" s="111" t="s">
        <v>763</v>
      </c>
      <c r="B3378" s="112">
        <v>1811.0</v>
      </c>
    </row>
    <row r="3379">
      <c r="A3379" s="111" t="s">
        <v>763</v>
      </c>
      <c r="B3379" s="112">
        <v>10109.0</v>
      </c>
    </row>
    <row r="3380">
      <c r="A3380" s="111" t="s">
        <v>763</v>
      </c>
      <c r="B3380" s="112">
        <v>23330.0</v>
      </c>
    </row>
    <row r="3381">
      <c r="A3381" s="111" t="s">
        <v>824</v>
      </c>
      <c r="B3381" s="112">
        <v>53903.0</v>
      </c>
    </row>
    <row r="3382">
      <c r="A3382" s="111" t="s">
        <v>825</v>
      </c>
      <c r="B3382" s="112">
        <v>48821.0</v>
      </c>
    </row>
    <row r="3383">
      <c r="A3383" s="111" t="s">
        <v>719</v>
      </c>
      <c r="B3383" s="112">
        <v>58192.0</v>
      </c>
    </row>
    <row r="3384">
      <c r="A3384" s="111" t="s">
        <v>719</v>
      </c>
      <c r="B3384" s="112">
        <v>97.0</v>
      </c>
    </row>
    <row r="3385">
      <c r="A3385" s="111" t="s">
        <v>720</v>
      </c>
      <c r="B3385" s="112">
        <v>33901.0</v>
      </c>
    </row>
    <row r="3386">
      <c r="A3386" s="111" t="s">
        <v>1331</v>
      </c>
      <c r="B3386" s="112">
        <v>2727.0</v>
      </c>
    </row>
    <row r="3387">
      <c r="A3387" s="111" t="s">
        <v>1331</v>
      </c>
      <c r="B3387" s="112">
        <v>33.0</v>
      </c>
    </row>
    <row r="3388">
      <c r="A3388" s="111" t="s">
        <v>1331</v>
      </c>
      <c r="B3388" s="112">
        <v>1053.0</v>
      </c>
    </row>
    <row r="3389">
      <c r="A3389" s="111" t="s">
        <v>1331</v>
      </c>
      <c r="B3389" s="112">
        <v>122.0</v>
      </c>
    </row>
    <row r="3390">
      <c r="A3390" s="111" t="s">
        <v>1331</v>
      </c>
      <c r="B3390" s="112">
        <v>11.0</v>
      </c>
    </row>
    <row r="3391">
      <c r="A3391" s="111" t="s">
        <v>1331</v>
      </c>
      <c r="B3391" s="112">
        <v>33.0</v>
      </c>
    </row>
    <row r="3392">
      <c r="A3392" s="111" t="s">
        <v>1331</v>
      </c>
      <c r="B3392" s="112">
        <v>16495.0</v>
      </c>
    </row>
    <row r="3393">
      <c r="A3393" s="111" t="s">
        <v>1331</v>
      </c>
      <c r="B3393" s="112">
        <v>72.0</v>
      </c>
    </row>
    <row r="3394">
      <c r="A3394" s="111" t="s">
        <v>1324</v>
      </c>
      <c r="B3394" s="112">
        <v>25899.0</v>
      </c>
    </row>
    <row r="3395">
      <c r="A3395" s="111" t="s">
        <v>1324</v>
      </c>
      <c r="B3395" s="112">
        <v>370.0</v>
      </c>
    </row>
    <row r="3396">
      <c r="A3396" s="111" t="s">
        <v>1324</v>
      </c>
      <c r="B3396" s="112">
        <v>25899.0</v>
      </c>
    </row>
    <row r="3397">
      <c r="A3397" s="111" t="s">
        <v>363</v>
      </c>
      <c r="B3397" s="112">
        <v>207.0</v>
      </c>
    </row>
    <row r="3398">
      <c r="A3398" s="111" t="s">
        <v>363</v>
      </c>
      <c r="B3398" s="112">
        <v>4609.0</v>
      </c>
    </row>
    <row r="3399">
      <c r="A3399" s="111" t="s">
        <v>363</v>
      </c>
      <c r="B3399" s="112">
        <v>13545.0</v>
      </c>
    </row>
    <row r="3400">
      <c r="A3400" s="111" t="s">
        <v>363</v>
      </c>
      <c r="B3400" s="112">
        <v>254.0</v>
      </c>
    </row>
    <row r="3401">
      <c r="A3401" s="111" t="s">
        <v>363</v>
      </c>
      <c r="B3401" s="112">
        <v>611.0</v>
      </c>
    </row>
    <row r="3402">
      <c r="A3402" s="111" t="s">
        <v>363</v>
      </c>
      <c r="B3402" s="112">
        <v>64.0</v>
      </c>
    </row>
    <row r="3403">
      <c r="A3403" s="111" t="s">
        <v>363</v>
      </c>
      <c r="B3403" s="112">
        <v>64.0</v>
      </c>
    </row>
    <row r="3404">
      <c r="A3404" s="111" t="s">
        <v>363</v>
      </c>
      <c r="B3404" s="112">
        <v>2619.0</v>
      </c>
    </row>
    <row r="3405">
      <c r="A3405" s="111" t="s">
        <v>363</v>
      </c>
      <c r="B3405" s="112">
        <v>148.0</v>
      </c>
    </row>
    <row r="3406">
      <c r="A3406" s="111" t="s">
        <v>363</v>
      </c>
      <c r="B3406" s="112">
        <v>2351.0</v>
      </c>
    </row>
    <row r="3407">
      <c r="A3407" s="111" t="s">
        <v>363</v>
      </c>
      <c r="B3407" s="112">
        <v>311.0</v>
      </c>
    </row>
    <row r="3408">
      <c r="A3408" s="111" t="s">
        <v>228</v>
      </c>
      <c r="B3408" s="112">
        <v>39093.0</v>
      </c>
    </row>
    <row r="3409">
      <c r="A3409" s="111" t="s">
        <v>1340</v>
      </c>
      <c r="B3409" s="112">
        <v>20611.0</v>
      </c>
    </row>
    <row r="3410">
      <c r="A3410" s="111" t="s">
        <v>1340</v>
      </c>
      <c r="B3410" s="112">
        <v>270.0</v>
      </c>
    </row>
    <row r="3411">
      <c r="A3411" s="111" t="s">
        <v>336</v>
      </c>
      <c r="B3411" s="112">
        <v>65224.0</v>
      </c>
    </row>
    <row r="3412">
      <c r="A3412" s="111" t="s">
        <v>336</v>
      </c>
      <c r="B3412" s="112">
        <v>24964.0</v>
      </c>
    </row>
    <row r="3413">
      <c r="A3413" s="111" t="s">
        <v>322</v>
      </c>
      <c r="B3413" s="112">
        <v>5.0</v>
      </c>
    </row>
    <row r="3414">
      <c r="A3414" s="111" t="s">
        <v>322</v>
      </c>
      <c r="B3414" s="112">
        <v>451.0</v>
      </c>
    </row>
    <row r="3415">
      <c r="A3415" s="111" t="s">
        <v>322</v>
      </c>
      <c r="B3415" s="112">
        <v>122.0</v>
      </c>
    </row>
    <row r="3416">
      <c r="A3416" s="111" t="s">
        <v>322</v>
      </c>
      <c r="B3416" s="112">
        <v>1109.0</v>
      </c>
    </row>
    <row r="3417">
      <c r="A3417" s="111" t="s">
        <v>322</v>
      </c>
      <c r="B3417" s="112">
        <v>13002.0</v>
      </c>
    </row>
    <row r="3418">
      <c r="A3418" s="111" t="s">
        <v>322</v>
      </c>
      <c r="B3418" s="112">
        <v>581.0</v>
      </c>
    </row>
    <row r="3419">
      <c r="A3419" s="111" t="s">
        <v>322</v>
      </c>
      <c r="B3419" s="112">
        <v>15.0</v>
      </c>
    </row>
    <row r="3420">
      <c r="A3420" s="111" t="s">
        <v>322</v>
      </c>
      <c r="B3420" s="112">
        <v>9664.0</v>
      </c>
    </row>
    <row r="3421">
      <c r="A3421" s="111" t="s">
        <v>322</v>
      </c>
      <c r="B3421" s="112">
        <v>44494.0</v>
      </c>
    </row>
    <row r="3422">
      <c r="A3422" s="111" t="s">
        <v>322</v>
      </c>
      <c r="B3422" s="112">
        <v>619.0</v>
      </c>
    </row>
    <row r="3423">
      <c r="A3423" s="111" t="s">
        <v>321</v>
      </c>
      <c r="B3423" s="112">
        <v>5.0</v>
      </c>
    </row>
    <row r="3424">
      <c r="A3424" s="111" t="s">
        <v>321</v>
      </c>
      <c r="B3424" s="112">
        <v>122.0</v>
      </c>
    </row>
    <row r="3425">
      <c r="A3425" s="111" t="s">
        <v>321</v>
      </c>
      <c r="B3425" s="112">
        <v>451.0</v>
      </c>
    </row>
    <row r="3426">
      <c r="A3426" s="111" t="s">
        <v>321</v>
      </c>
      <c r="B3426" s="112">
        <v>13049.0</v>
      </c>
    </row>
    <row r="3427">
      <c r="A3427" s="111" t="s">
        <v>321</v>
      </c>
      <c r="B3427" s="112">
        <v>581.0</v>
      </c>
    </row>
    <row r="3428">
      <c r="A3428" s="111" t="s">
        <v>321</v>
      </c>
      <c r="B3428" s="112">
        <v>615.0</v>
      </c>
    </row>
    <row r="3429">
      <c r="A3429" s="111" t="s">
        <v>321</v>
      </c>
      <c r="B3429" s="112">
        <v>15.0</v>
      </c>
    </row>
    <row r="3430">
      <c r="A3430" s="111" t="s">
        <v>321</v>
      </c>
      <c r="B3430" s="112">
        <v>38311.0</v>
      </c>
    </row>
    <row r="3431">
      <c r="A3431" s="111" t="s">
        <v>321</v>
      </c>
      <c r="B3431" s="112">
        <v>1109.0</v>
      </c>
    </row>
    <row r="3432">
      <c r="A3432" s="111" t="s">
        <v>321</v>
      </c>
      <c r="B3432" s="112">
        <v>8843.0</v>
      </c>
    </row>
    <row r="3433">
      <c r="A3433" s="111" t="s">
        <v>1544</v>
      </c>
      <c r="B3433" s="112">
        <v>10370.0</v>
      </c>
    </row>
    <row r="3434">
      <c r="A3434" s="111" t="s">
        <v>1544</v>
      </c>
      <c r="B3434" s="112">
        <v>270.0</v>
      </c>
    </row>
    <row r="3435">
      <c r="A3435" s="111" t="s">
        <v>526</v>
      </c>
      <c r="B3435" s="112">
        <v>29406.0</v>
      </c>
    </row>
    <row r="3436">
      <c r="A3436" s="111" t="s">
        <v>1608</v>
      </c>
      <c r="B3436" s="112">
        <v>60949.0</v>
      </c>
    </row>
    <row r="3437">
      <c r="A3437" s="111" t="s">
        <v>1608</v>
      </c>
      <c r="B3437" s="112">
        <v>16785.0</v>
      </c>
    </row>
    <row r="3438">
      <c r="A3438" s="111" t="s">
        <v>1608</v>
      </c>
      <c r="B3438" s="112">
        <v>9950.0</v>
      </c>
    </row>
    <row r="3439">
      <c r="A3439" s="111" t="s">
        <v>1609</v>
      </c>
      <c r="B3439" s="112">
        <v>55144.0</v>
      </c>
    </row>
    <row r="3440">
      <c r="A3440" s="111" t="s">
        <v>1609</v>
      </c>
      <c r="B3440" s="112">
        <v>22387.0</v>
      </c>
    </row>
    <row r="3441">
      <c r="A3441" s="111" t="s">
        <v>1609</v>
      </c>
      <c r="B3441" s="112">
        <v>35330.0</v>
      </c>
    </row>
    <row r="3442">
      <c r="A3442" s="111" t="s">
        <v>2859</v>
      </c>
      <c r="B3442" s="112">
        <v>35625.0</v>
      </c>
    </row>
    <row r="3443">
      <c r="A3443" s="111" t="s">
        <v>2859</v>
      </c>
      <c r="B3443" s="112">
        <v>1303673.0</v>
      </c>
    </row>
    <row r="3444">
      <c r="A3444" s="111" t="s">
        <v>2860</v>
      </c>
      <c r="B3444" s="112">
        <v>39794.0</v>
      </c>
    </row>
    <row r="3445">
      <c r="A3445" s="111" t="s">
        <v>2860</v>
      </c>
      <c r="B3445" s="112">
        <v>1304399.0</v>
      </c>
    </row>
    <row r="3446">
      <c r="A3446" s="111" t="s">
        <v>362</v>
      </c>
      <c r="B3446" s="112">
        <v>866.0</v>
      </c>
    </row>
    <row r="3447">
      <c r="A3447" s="111" t="s">
        <v>362</v>
      </c>
      <c r="B3447" s="112">
        <v>111.0</v>
      </c>
    </row>
    <row r="3448">
      <c r="A3448" s="111" t="s">
        <v>362</v>
      </c>
      <c r="B3448" s="112">
        <v>207.0</v>
      </c>
    </row>
    <row r="3449">
      <c r="A3449" s="111" t="s">
        <v>362</v>
      </c>
      <c r="B3449" s="112">
        <v>450.0</v>
      </c>
    </row>
    <row r="3450">
      <c r="A3450" s="111" t="s">
        <v>362</v>
      </c>
      <c r="B3450" s="112">
        <v>2434.0</v>
      </c>
    </row>
    <row r="3451">
      <c r="A3451" s="111" t="s">
        <v>362</v>
      </c>
      <c r="B3451" s="112">
        <v>2780.0</v>
      </c>
    </row>
    <row r="3452">
      <c r="A3452" s="111" t="s">
        <v>362</v>
      </c>
      <c r="B3452" s="112">
        <v>63.0</v>
      </c>
    </row>
    <row r="3453">
      <c r="A3453" s="111" t="s">
        <v>362</v>
      </c>
      <c r="B3453" s="112">
        <v>182.0</v>
      </c>
    </row>
    <row r="3454">
      <c r="A3454" s="111" t="s">
        <v>362</v>
      </c>
      <c r="B3454" s="112">
        <v>663.0</v>
      </c>
    </row>
    <row r="3455">
      <c r="A3455" s="111" t="s">
        <v>362</v>
      </c>
      <c r="B3455" s="112">
        <v>397.0</v>
      </c>
    </row>
    <row r="3456">
      <c r="A3456" s="111" t="s">
        <v>362</v>
      </c>
      <c r="B3456" s="112">
        <v>37916.0</v>
      </c>
    </row>
    <row r="3457">
      <c r="A3457" s="111" t="s">
        <v>2861</v>
      </c>
      <c r="B3457" s="112">
        <v>49767.0</v>
      </c>
    </row>
    <row r="3458">
      <c r="A3458" s="111" t="s">
        <v>2862</v>
      </c>
      <c r="B3458" s="112">
        <v>6.0</v>
      </c>
    </row>
    <row r="3459">
      <c r="A3459" s="111" t="s">
        <v>2862</v>
      </c>
      <c r="B3459" s="112">
        <v>30241.0</v>
      </c>
    </row>
    <row r="3460">
      <c r="A3460" s="111" t="s">
        <v>2862</v>
      </c>
      <c r="B3460" s="112">
        <v>311.0</v>
      </c>
    </row>
    <row r="3461">
      <c r="A3461" s="111" t="s">
        <v>2863</v>
      </c>
      <c r="B3461" s="112">
        <v>34880.0</v>
      </c>
    </row>
    <row r="3462">
      <c r="A3462" s="111" t="s">
        <v>2863</v>
      </c>
      <c r="B3462" s="112">
        <v>6.0</v>
      </c>
    </row>
    <row r="3463">
      <c r="A3463" s="111" t="s">
        <v>2863</v>
      </c>
      <c r="B3463" s="112">
        <v>311.0</v>
      </c>
    </row>
    <row r="3464">
      <c r="A3464" s="111" t="s">
        <v>2864</v>
      </c>
      <c r="B3464" s="112">
        <v>29925.0</v>
      </c>
    </row>
    <row r="3465">
      <c r="A3465" s="111" t="s">
        <v>2864</v>
      </c>
      <c r="B3465" s="112">
        <v>6.0</v>
      </c>
    </row>
    <row r="3466">
      <c r="A3466" s="111" t="s">
        <v>2864</v>
      </c>
      <c r="B3466" s="112">
        <v>29925.0</v>
      </c>
    </row>
    <row r="3467">
      <c r="A3467" s="111" t="s">
        <v>2864</v>
      </c>
      <c r="B3467" s="112">
        <v>311.0</v>
      </c>
    </row>
    <row r="3468">
      <c r="A3468" s="111" t="s">
        <v>1044</v>
      </c>
      <c r="B3468" s="112">
        <v>3595.0</v>
      </c>
    </row>
    <row r="3469">
      <c r="A3469" s="111" t="s">
        <v>1044</v>
      </c>
      <c r="B3469" s="112">
        <v>1175.0</v>
      </c>
    </row>
    <row r="3470">
      <c r="A3470" s="111" t="s">
        <v>1044</v>
      </c>
      <c r="B3470" s="112">
        <v>33053.0</v>
      </c>
    </row>
    <row r="3471">
      <c r="A3471" s="111" t="s">
        <v>1044</v>
      </c>
      <c r="B3471" s="112">
        <v>1448966.0</v>
      </c>
    </row>
    <row r="3472">
      <c r="A3472" s="111" t="s">
        <v>1044</v>
      </c>
      <c r="B3472" s="112">
        <v>4824.0</v>
      </c>
    </row>
    <row r="3473">
      <c r="A3473" s="111" t="s">
        <v>1042</v>
      </c>
      <c r="B3473" s="112">
        <v>999.0</v>
      </c>
    </row>
    <row r="3474">
      <c r="A3474" s="111" t="s">
        <v>1042</v>
      </c>
      <c r="B3474" s="112">
        <v>581.0</v>
      </c>
    </row>
    <row r="3475">
      <c r="A3475" s="111" t="s">
        <v>1042</v>
      </c>
      <c r="B3475" s="112">
        <v>31984.0</v>
      </c>
    </row>
    <row r="3476">
      <c r="A3476" s="111" t="s">
        <v>1042</v>
      </c>
      <c r="B3476" s="112">
        <v>409355.0</v>
      </c>
    </row>
    <row r="3477">
      <c r="A3477" s="111" t="s">
        <v>1042</v>
      </c>
      <c r="B3477" s="112">
        <v>10406.0</v>
      </c>
    </row>
    <row r="3478">
      <c r="A3478" s="111" t="s">
        <v>1042</v>
      </c>
      <c r="B3478" s="112">
        <v>6563.0</v>
      </c>
    </row>
    <row r="3479">
      <c r="A3479" s="111" t="s">
        <v>1042</v>
      </c>
      <c r="B3479" s="112">
        <v>132.0</v>
      </c>
    </row>
    <row r="3480">
      <c r="A3480" s="111" t="s">
        <v>1042</v>
      </c>
      <c r="B3480" s="112">
        <v>2157695.0</v>
      </c>
    </row>
    <row r="3481">
      <c r="A3481" s="111" t="s">
        <v>1042</v>
      </c>
      <c r="B3481" s="112">
        <v>1.2403351E7</v>
      </c>
    </row>
    <row r="3482">
      <c r="A3482" s="111" t="s">
        <v>1042</v>
      </c>
      <c r="B3482" s="112">
        <v>816309.0</v>
      </c>
    </row>
    <row r="3483">
      <c r="A3483" s="111" t="s">
        <v>1042</v>
      </c>
      <c r="B3483" s="112">
        <v>8138.0</v>
      </c>
    </row>
    <row r="3484">
      <c r="A3484" s="111" t="s">
        <v>1043</v>
      </c>
      <c r="B3484" s="112">
        <v>422.0</v>
      </c>
    </row>
    <row r="3485">
      <c r="A3485" s="111" t="s">
        <v>1043</v>
      </c>
      <c r="B3485" s="112">
        <v>3057.0</v>
      </c>
    </row>
    <row r="3486">
      <c r="A3486" s="111" t="s">
        <v>1043</v>
      </c>
      <c r="B3486" s="112">
        <v>537.0</v>
      </c>
    </row>
    <row r="3487">
      <c r="A3487" s="111" t="s">
        <v>1634</v>
      </c>
      <c r="B3487" s="112">
        <v>29250.0</v>
      </c>
    </row>
    <row r="3488">
      <c r="A3488" s="111" t="s">
        <v>1241</v>
      </c>
      <c r="B3488" s="112">
        <v>831.0</v>
      </c>
    </row>
    <row r="3489">
      <c r="A3489" s="111" t="s">
        <v>1241</v>
      </c>
      <c r="B3489" s="112">
        <v>29937.0</v>
      </c>
    </row>
    <row r="3490">
      <c r="A3490" s="111" t="s">
        <v>1242</v>
      </c>
      <c r="B3490" s="112">
        <v>74.0</v>
      </c>
    </row>
    <row r="3491">
      <c r="A3491" s="111" t="s">
        <v>1242</v>
      </c>
      <c r="B3491" s="112">
        <v>33178.0</v>
      </c>
    </row>
    <row r="3492">
      <c r="A3492" s="111" t="s">
        <v>1243</v>
      </c>
      <c r="B3492" s="112">
        <v>32035.0</v>
      </c>
    </row>
    <row r="3493">
      <c r="A3493" s="111" t="s">
        <v>1243</v>
      </c>
      <c r="B3493" s="112">
        <v>59.0</v>
      </c>
    </row>
    <row r="3494">
      <c r="A3494" s="111" t="s">
        <v>1284</v>
      </c>
      <c r="B3494" s="112">
        <v>31707.0</v>
      </c>
    </row>
    <row r="3495">
      <c r="A3495" s="111" t="s">
        <v>1284</v>
      </c>
      <c r="B3495" s="112">
        <v>591.0</v>
      </c>
    </row>
    <row r="3496">
      <c r="A3496" s="111" t="s">
        <v>1244</v>
      </c>
      <c r="B3496" s="112">
        <v>32921.0</v>
      </c>
    </row>
    <row r="3497">
      <c r="A3497" s="111" t="s">
        <v>1244</v>
      </c>
      <c r="B3497" s="112">
        <v>91.0</v>
      </c>
    </row>
    <row r="3498">
      <c r="A3498" s="111" t="s">
        <v>1245</v>
      </c>
      <c r="B3498" s="112">
        <v>31948.0</v>
      </c>
    </row>
    <row r="3499">
      <c r="A3499" s="111" t="s">
        <v>1245</v>
      </c>
      <c r="B3499" s="112">
        <v>112.0</v>
      </c>
    </row>
    <row r="3500">
      <c r="A3500" s="111" t="s">
        <v>1246</v>
      </c>
      <c r="B3500" s="112">
        <v>58.0</v>
      </c>
    </row>
    <row r="3501">
      <c r="A3501" s="111" t="s">
        <v>1246</v>
      </c>
      <c r="B3501" s="112">
        <v>32114.0</v>
      </c>
    </row>
    <row r="3502">
      <c r="A3502" s="111" t="s">
        <v>1247</v>
      </c>
      <c r="B3502" s="112">
        <v>15094.0</v>
      </c>
    </row>
    <row r="3503">
      <c r="A3503" s="111" t="s">
        <v>1247</v>
      </c>
      <c r="B3503" s="112">
        <v>32891.0</v>
      </c>
    </row>
    <row r="3504">
      <c r="A3504" s="111" t="s">
        <v>1248</v>
      </c>
      <c r="B3504" s="112">
        <v>31339.0</v>
      </c>
    </row>
    <row r="3505">
      <c r="A3505" s="111" t="s">
        <v>1248</v>
      </c>
      <c r="B3505" s="112">
        <v>58.0</v>
      </c>
    </row>
    <row r="3506">
      <c r="A3506" s="111" t="s">
        <v>1249</v>
      </c>
      <c r="B3506" s="112">
        <v>31722.0</v>
      </c>
    </row>
    <row r="3507">
      <c r="A3507" s="111" t="s">
        <v>1249</v>
      </c>
      <c r="B3507" s="112">
        <v>89.0</v>
      </c>
    </row>
    <row r="3508">
      <c r="A3508" s="111" t="s">
        <v>1250</v>
      </c>
      <c r="B3508" s="112">
        <v>294.0</v>
      </c>
    </row>
    <row r="3509">
      <c r="A3509" s="111" t="s">
        <v>1250</v>
      </c>
      <c r="B3509" s="112">
        <v>44800.0</v>
      </c>
    </row>
    <row r="3510">
      <c r="A3510" s="111" t="s">
        <v>1251</v>
      </c>
      <c r="B3510" s="112">
        <v>128.0</v>
      </c>
    </row>
    <row r="3511">
      <c r="A3511" s="111" t="s">
        <v>1251</v>
      </c>
      <c r="B3511" s="112">
        <v>32103.0</v>
      </c>
    </row>
    <row r="3512">
      <c r="A3512" s="111" t="s">
        <v>1252</v>
      </c>
      <c r="B3512" s="112">
        <v>59.0</v>
      </c>
    </row>
    <row r="3513">
      <c r="A3513" s="111" t="s">
        <v>1252</v>
      </c>
      <c r="B3513" s="112">
        <v>32735.0</v>
      </c>
    </row>
    <row r="3514">
      <c r="A3514" s="111" t="s">
        <v>1253</v>
      </c>
      <c r="B3514" s="112">
        <v>34108.0</v>
      </c>
    </row>
    <row r="3515">
      <c r="A3515" s="111" t="s">
        <v>1253</v>
      </c>
      <c r="B3515" s="112">
        <v>173.0</v>
      </c>
    </row>
    <row r="3516">
      <c r="A3516" s="111" t="s">
        <v>1254</v>
      </c>
      <c r="B3516" s="112">
        <v>67.0</v>
      </c>
    </row>
    <row r="3517">
      <c r="A3517" s="111" t="s">
        <v>1254</v>
      </c>
      <c r="B3517" s="112">
        <v>31521.0</v>
      </c>
    </row>
    <row r="3518">
      <c r="A3518" s="111" t="s">
        <v>1255</v>
      </c>
      <c r="B3518" s="112">
        <v>32560.0</v>
      </c>
    </row>
    <row r="3519">
      <c r="A3519" s="111" t="s">
        <v>1255</v>
      </c>
      <c r="B3519" s="112">
        <v>164.0</v>
      </c>
    </row>
    <row r="3520">
      <c r="A3520" s="111" t="s">
        <v>1256</v>
      </c>
      <c r="B3520" s="112">
        <v>32672.0</v>
      </c>
    </row>
    <row r="3521">
      <c r="A3521" s="111" t="s">
        <v>1256</v>
      </c>
      <c r="B3521" s="112">
        <v>164.0</v>
      </c>
    </row>
    <row r="3522">
      <c r="A3522" s="111" t="s">
        <v>1257</v>
      </c>
      <c r="B3522" s="112">
        <v>58.0</v>
      </c>
    </row>
    <row r="3523">
      <c r="A3523" s="111" t="s">
        <v>1257</v>
      </c>
      <c r="B3523" s="112">
        <v>31546.0</v>
      </c>
    </row>
    <row r="3524">
      <c r="A3524" s="111" t="s">
        <v>1258</v>
      </c>
      <c r="B3524" s="112">
        <v>33185.0</v>
      </c>
    </row>
    <row r="3525">
      <c r="A3525" s="111" t="s">
        <v>1258</v>
      </c>
      <c r="B3525" s="112">
        <v>141.0</v>
      </c>
    </row>
    <row r="3526">
      <c r="A3526" s="111" t="s">
        <v>1259</v>
      </c>
      <c r="B3526" s="112">
        <v>58.0</v>
      </c>
    </row>
    <row r="3527">
      <c r="A3527" s="111" t="s">
        <v>1259</v>
      </c>
      <c r="B3527" s="112">
        <v>32290.0</v>
      </c>
    </row>
    <row r="3528">
      <c r="A3528" s="111" t="s">
        <v>1260</v>
      </c>
      <c r="B3528" s="112">
        <v>32798.0</v>
      </c>
    </row>
    <row r="3529">
      <c r="A3529" s="111" t="s">
        <v>1260</v>
      </c>
      <c r="B3529" s="112">
        <v>61.0</v>
      </c>
    </row>
    <row r="3530">
      <c r="A3530" s="111" t="s">
        <v>1261</v>
      </c>
      <c r="B3530" s="112">
        <v>675.0</v>
      </c>
    </row>
    <row r="3531">
      <c r="A3531" s="111" t="s">
        <v>1261</v>
      </c>
      <c r="B3531" s="112">
        <v>32752.0</v>
      </c>
    </row>
    <row r="3532">
      <c r="A3532" s="111" t="s">
        <v>1262</v>
      </c>
      <c r="B3532" s="112">
        <v>528.0</v>
      </c>
    </row>
    <row r="3533">
      <c r="A3533" s="111" t="s">
        <v>1262</v>
      </c>
      <c r="B3533" s="112">
        <v>31883.0</v>
      </c>
    </row>
    <row r="3534">
      <c r="A3534" s="111" t="s">
        <v>1263</v>
      </c>
      <c r="B3534" s="112">
        <v>33284.0</v>
      </c>
    </row>
    <row r="3535">
      <c r="A3535" s="111" t="s">
        <v>1263</v>
      </c>
      <c r="B3535" s="112">
        <v>58.0</v>
      </c>
    </row>
    <row r="3536">
      <c r="A3536" s="111" t="s">
        <v>1264</v>
      </c>
      <c r="B3536" s="112">
        <v>31918.0</v>
      </c>
    </row>
    <row r="3537">
      <c r="A3537" s="111" t="s">
        <v>1264</v>
      </c>
      <c r="B3537" s="112">
        <v>3096.0</v>
      </c>
    </row>
    <row r="3538">
      <c r="A3538" s="111" t="s">
        <v>1265</v>
      </c>
      <c r="B3538" s="112">
        <v>123.0</v>
      </c>
    </row>
    <row r="3539">
      <c r="A3539" s="111" t="s">
        <v>1265</v>
      </c>
      <c r="B3539" s="112">
        <v>32677.0</v>
      </c>
    </row>
    <row r="3540">
      <c r="A3540" s="111" t="s">
        <v>1266</v>
      </c>
      <c r="B3540" s="112">
        <v>36450.0</v>
      </c>
    </row>
    <row r="3541">
      <c r="A3541" s="111" t="s">
        <v>1266</v>
      </c>
      <c r="B3541" s="112">
        <v>512.0</v>
      </c>
    </row>
    <row r="3542">
      <c r="A3542" s="111" t="s">
        <v>1267</v>
      </c>
      <c r="B3542" s="112">
        <v>33408.0</v>
      </c>
    </row>
    <row r="3543">
      <c r="A3543" s="111" t="s">
        <v>1267</v>
      </c>
      <c r="B3543" s="112">
        <v>389.0</v>
      </c>
    </row>
    <row r="3544">
      <c r="A3544" s="111" t="s">
        <v>1281</v>
      </c>
      <c r="B3544" s="112">
        <v>23002.0</v>
      </c>
    </row>
    <row r="3545">
      <c r="A3545" s="111" t="s">
        <v>1281</v>
      </c>
      <c r="B3545" s="112">
        <v>702908.0</v>
      </c>
    </row>
    <row r="3546">
      <c r="A3546" s="111" t="s">
        <v>1281</v>
      </c>
      <c r="B3546" s="112">
        <v>351.0</v>
      </c>
    </row>
    <row r="3547">
      <c r="A3547" s="111" t="s">
        <v>1268</v>
      </c>
      <c r="B3547" s="112">
        <v>58.0</v>
      </c>
    </row>
    <row r="3548">
      <c r="A3548" s="111" t="s">
        <v>1268</v>
      </c>
      <c r="B3548" s="112">
        <v>31792.0</v>
      </c>
    </row>
    <row r="3549">
      <c r="A3549" s="111" t="s">
        <v>1269</v>
      </c>
      <c r="B3549" s="112">
        <v>1020.0</v>
      </c>
    </row>
    <row r="3550">
      <c r="A3550" s="111" t="s">
        <v>1269</v>
      </c>
      <c r="B3550" s="112">
        <v>31623.0</v>
      </c>
    </row>
    <row r="3551">
      <c r="A3551" s="111" t="s">
        <v>1270</v>
      </c>
      <c r="B3551" s="112">
        <v>32531.0</v>
      </c>
    </row>
    <row r="3552">
      <c r="A3552" s="111" t="s">
        <v>1270</v>
      </c>
      <c r="B3552" s="112">
        <v>98.0</v>
      </c>
    </row>
    <row r="3553">
      <c r="A3553" s="111" t="s">
        <v>1271</v>
      </c>
      <c r="B3553" s="112">
        <v>31951.0</v>
      </c>
    </row>
    <row r="3554">
      <c r="A3554" s="111" t="s">
        <v>1271</v>
      </c>
      <c r="B3554" s="112">
        <v>59.0</v>
      </c>
    </row>
    <row r="3555">
      <c r="A3555" s="111" t="s">
        <v>1272</v>
      </c>
      <c r="B3555" s="112">
        <v>33011.0</v>
      </c>
    </row>
    <row r="3556">
      <c r="A3556" s="111" t="s">
        <v>1272</v>
      </c>
      <c r="B3556" s="112">
        <v>180.0</v>
      </c>
    </row>
    <row r="3557">
      <c r="A3557" s="111" t="s">
        <v>1273</v>
      </c>
      <c r="B3557" s="112">
        <v>64.0</v>
      </c>
    </row>
    <row r="3558">
      <c r="A3558" s="111" t="s">
        <v>1273</v>
      </c>
      <c r="B3558" s="112">
        <v>32198.0</v>
      </c>
    </row>
    <row r="3559">
      <c r="A3559" s="111" t="s">
        <v>1274</v>
      </c>
      <c r="B3559" s="112">
        <v>58.0</v>
      </c>
    </row>
    <row r="3560">
      <c r="A3560" s="111" t="s">
        <v>1274</v>
      </c>
      <c r="B3560" s="112">
        <v>32565.0</v>
      </c>
    </row>
    <row r="3561">
      <c r="A3561" s="111" t="s">
        <v>1275</v>
      </c>
      <c r="B3561" s="112">
        <v>31440.0</v>
      </c>
    </row>
    <row r="3562">
      <c r="A3562" s="111" t="s">
        <v>1275</v>
      </c>
      <c r="B3562" s="112">
        <v>107.0</v>
      </c>
    </row>
    <row r="3563">
      <c r="A3563" s="111" t="s">
        <v>1276</v>
      </c>
      <c r="B3563" s="112">
        <v>83.0</v>
      </c>
    </row>
    <row r="3564">
      <c r="A3564" s="111" t="s">
        <v>1276</v>
      </c>
      <c r="B3564" s="112">
        <v>31769.0</v>
      </c>
    </row>
    <row r="3565">
      <c r="A3565" s="111" t="s">
        <v>1277</v>
      </c>
      <c r="B3565" s="112">
        <v>31325.0</v>
      </c>
    </row>
    <row r="3566">
      <c r="A3566" s="111" t="s">
        <v>1277</v>
      </c>
      <c r="B3566" s="112">
        <v>1453.0</v>
      </c>
    </row>
    <row r="3567">
      <c r="A3567" s="111" t="s">
        <v>1278</v>
      </c>
      <c r="B3567" s="112">
        <v>31970.0</v>
      </c>
    </row>
    <row r="3568">
      <c r="A3568" s="111" t="s">
        <v>1278</v>
      </c>
      <c r="B3568" s="112">
        <v>89.0</v>
      </c>
    </row>
    <row r="3569">
      <c r="A3569" s="111" t="s">
        <v>1279</v>
      </c>
      <c r="B3569" s="112">
        <v>32444.0</v>
      </c>
    </row>
    <row r="3570">
      <c r="A3570" s="111" t="s">
        <v>1279</v>
      </c>
      <c r="B3570" s="112">
        <v>1350.0</v>
      </c>
    </row>
    <row r="3571">
      <c r="A3571" s="111" t="s">
        <v>302</v>
      </c>
      <c r="B3571" s="112">
        <v>41902.0</v>
      </c>
    </row>
    <row r="3572">
      <c r="A3572" s="111" t="s">
        <v>302</v>
      </c>
      <c r="B3572" s="112">
        <v>29314.0</v>
      </c>
    </row>
    <row r="3573">
      <c r="A3573" s="111" t="s">
        <v>302</v>
      </c>
      <c r="B3573" s="112">
        <v>103881.0</v>
      </c>
    </row>
    <row r="3574">
      <c r="A3574" s="111" t="s">
        <v>302</v>
      </c>
      <c r="B3574" s="112">
        <v>221310.0</v>
      </c>
    </row>
    <row r="3575">
      <c r="A3575" s="111" t="s">
        <v>672</v>
      </c>
      <c r="B3575" s="112">
        <v>234.0</v>
      </c>
    </row>
    <row r="3576">
      <c r="A3576" s="111" t="s">
        <v>672</v>
      </c>
      <c r="B3576" s="112">
        <v>8810.0</v>
      </c>
    </row>
    <row r="3577">
      <c r="A3577" s="111" t="s">
        <v>673</v>
      </c>
      <c r="B3577" s="112">
        <v>3280.0</v>
      </c>
    </row>
    <row r="3578">
      <c r="A3578" s="111" t="s">
        <v>673</v>
      </c>
      <c r="B3578" s="112">
        <v>4292.0</v>
      </c>
    </row>
    <row r="3579">
      <c r="A3579" s="111" t="s">
        <v>673</v>
      </c>
      <c r="B3579" s="112">
        <v>221.0</v>
      </c>
    </row>
    <row r="3580">
      <c r="A3580" s="111" t="s">
        <v>673</v>
      </c>
      <c r="B3580" s="112">
        <v>247.0</v>
      </c>
    </row>
    <row r="3581">
      <c r="A3581" s="111" t="s">
        <v>673</v>
      </c>
      <c r="B3581" s="112">
        <v>67.0</v>
      </c>
    </row>
    <row r="3582">
      <c r="A3582" s="111" t="s">
        <v>674</v>
      </c>
      <c r="B3582" s="112">
        <v>8863.0</v>
      </c>
    </row>
    <row r="3583">
      <c r="A3583" s="111" t="s">
        <v>674</v>
      </c>
      <c r="B3583" s="112">
        <v>234.0</v>
      </c>
    </row>
    <row r="3584">
      <c r="A3584" s="111" t="s">
        <v>1371</v>
      </c>
      <c r="B3584" s="112">
        <v>35105.0</v>
      </c>
    </row>
    <row r="3585">
      <c r="A3585" s="111" t="s">
        <v>1387</v>
      </c>
      <c r="B3585" s="112">
        <v>38724.0</v>
      </c>
    </row>
    <row r="3586">
      <c r="A3586" s="111" t="s">
        <v>1651</v>
      </c>
      <c r="B3586" s="112">
        <v>42616.0</v>
      </c>
    </row>
    <row r="3587">
      <c r="A3587" s="111" t="s">
        <v>675</v>
      </c>
      <c r="B3587" s="112">
        <v>54275.0</v>
      </c>
    </row>
    <row r="3588">
      <c r="A3588" s="111" t="s">
        <v>675</v>
      </c>
      <c r="B3588" s="112">
        <v>305.0</v>
      </c>
    </row>
    <row r="3589">
      <c r="A3589" s="111" t="s">
        <v>1669</v>
      </c>
      <c r="B3589" s="112">
        <v>28714.0</v>
      </c>
    </row>
    <row r="3590">
      <c r="A3590" s="111" t="s">
        <v>1669</v>
      </c>
      <c r="B3590" s="112">
        <v>27144.0</v>
      </c>
    </row>
    <row r="3591">
      <c r="A3591" s="111" t="s">
        <v>1669</v>
      </c>
      <c r="B3591" s="112">
        <v>33836.0</v>
      </c>
    </row>
    <row r="3592">
      <c r="A3592" s="111" t="s">
        <v>568</v>
      </c>
      <c r="B3592" s="112">
        <v>33920.0</v>
      </c>
    </row>
    <row r="3593">
      <c r="A3593" s="111" t="s">
        <v>782</v>
      </c>
      <c r="B3593" s="112">
        <v>39726.0</v>
      </c>
    </row>
    <row r="3594">
      <c r="A3594" s="111" t="s">
        <v>782</v>
      </c>
      <c r="B3594" s="112">
        <v>101629.0</v>
      </c>
    </row>
    <row r="3595">
      <c r="A3595" s="111" t="s">
        <v>826</v>
      </c>
      <c r="B3595" s="112">
        <v>30353.0</v>
      </c>
    </row>
    <row r="3596">
      <c r="A3596" s="111" t="s">
        <v>721</v>
      </c>
      <c r="B3596" s="112">
        <v>36841.0</v>
      </c>
    </row>
    <row r="3597">
      <c r="A3597" s="111" t="s">
        <v>722</v>
      </c>
      <c r="B3597" s="112">
        <v>32313.0</v>
      </c>
    </row>
    <row r="3598">
      <c r="A3598" s="111" t="s">
        <v>527</v>
      </c>
      <c r="B3598" s="112">
        <v>27595.0</v>
      </c>
    </row>
    <row r="3599">
      <c r="A3599" s="111" t="s">
        <v>1475</v>
      </c>
      <c r="B3599" s="112">
        <v>26321.0</v>
      </c>
    </row>
    <row r="3600">
      <c r="A3600" s="111" t="s">
        <v>1475</v>
      </c>
      <c r="B3600" s="112">
        <v>179743.0</v>
      </c>
    </row>
    <row r="3601">
      <c r="A3601" s="111" t="s">
        <v>1460</v>
      </c>
      <c r="B3601" s="112">
        <v>38521.0</v>
      </c>
    </row>
    <row r="3602">
      <c r="A3602" s="111" t="s">
        <v>842</v>
      </c>
      <c r="B3602" s="112">
        <v>1057.0</v>
      </c>
    </row>
    <row r="3603">
      <c r="A3603" s="111" t="s">
        <v>842</v>
      </c>
      <c r="B3603" s="112">
        <v>1485.0</v>
      </c>
    </row>
    <row r="3604">
      <c r="A3604" s="111" t="s">
        <v>842</v>
      </c>
      <c r="B3604" s="112">
        <v>27.0</v>
      </c>
    </row>
    <row r="3605">
      <c r="A3605" s="111" t="s">
        <v>842</v>
      </c>
      <c r="B3605" s="112">
        <v>2165.0</v>
      </c>
    </row>
    <row r="3606">
      <c r="A3606" s="111" t="s">
        <v>1633</v>
      </c>
      <c r="B3606" s="112">
        <v>31003.0</v>
      </c>
    </row>
    <row r="3607">
      <c r="A3607" s="111" t="s">
        <v>1516</v>
      </c>
      <c r="B3607" s="112">
        <v>26537.0</v>
      </c>
    </row>
    <row r="3608">
      <c r="A3608" s="111" t="s">
        <v>1516</v>
      </c>
      <c r="B3608" s="112">
        <v>248.0</v>
      </c>
    </row>
    <row r="3609">
      <c r="A3609" s="111" t="s">
        <v>493</v>
      </c>
      <c r="B3609" s="112">
        <v>315.0</v>
      </c>
    </row>
    <row r="3610">
      <c r="A3610" s="111" t="s">
        <v>493</v>
      </c>
      <c r="B3610" s="112">
        <v>11351.0</v>
      </c>
    </row>
    <row r="3611">
      <c r="A3611" s="111" t="s">
        <v>493</v>
      </c>
      <c r="B3611" s="112">
        <v>6.0</v>
      </c>
    </row>
    <row r="3612">
      <c r="A3612" s="111" t="s">
        <v>1345</v>
      </c>
      <c r="B3612" s="112">
        <v>1438.0</v>
      </c>
    </row>
    <row r="3613">
      <c r="A3613" s="111" t="s">
        <v>1345</v>
      </c>
      <c r="B3613" s="112">
        <v>2856.0</v>
      </c>
    </row>
    <row r="3614">
      <c r="A3614" s="111" t="s">
        <v>1345</v>
      </c>
      <c r="B3614" s="112">
        <v>2555.0</v>
      </c>
    </row>
    <row r="3615">
      <c r="A3615" s="111" t="s">
        <v>1345</v>
      </c>
      <c r="B3615" s="112">
        <v>41.0</v>
      </c>
    </row>
    <row r="3616">
      <c r="A3616" s="111" t="s">
        <v>781</v>
      </c>
      <c r="B3616" s="112">
        <v>34270.0</v>
      </c>
    </row>
    <row r="3617">
      <c r="A3617" s="111" t="s">
        <v>781</v>
      </c>
      <c r="B3617" s="112">
        <v>153522.0</v>
      </c>
    </row>
    <row r="3618">
      <c r="A3618" s="111" t="s">
        <v>201</v>
      </c>
      <c r="B3618" s="112">
        <v>3238.0</v>
      </c>
    </row>
    <row r="3619">
      <c r="A3619" s="111" t="s">
        <v>201</v>
      </c>
      <c r="B3619" s="112">
        <v>555731.0</v>
      </c>
    </row>
    <row r="3620">
      <c r="A3620" s="111" t="s">
        <v>364</v>
      </c>
      <c r="B3620" s="112">
        <v>13973.0</v>
      </c>
    </row>
    <row r="3621">
      <c r="A3621" s="111" t="s">
        <v>365</v>
      </c>
      <c r="B3621" s="112">
        <v>14041.0</v>
      </c>
    </row>
    <row r="3622">
      <c r="A3622" s="111" t="s">
        <v>1652</v>
      </c>
      <c r="B3622" s="112">
        <v>33975.0</v>
      </c>
    </row>
    <row r="3623">
      <c r="A3623" s="111" t="s">
        <v>202</v>
      </c>
      <c r="B3623" s="112">
        <v>6103.0</v>
      </c>
    </row>
    <row r="3624">
      <c r="A3624" s="111" t="s">
        <v>202</v>
      </c>
      <c r="B3624" s="112">
        <v>99573.0</v>
      </c>
    </row>
    <row r="3625">
      <c r="A3625" s="111" t="s">
        <v>203</v>
      </c>
      <c r="B3625" s="112">
        <v>307449.0</v>
      </c>
    </row>
    <row r="3626">
      <c r="A3626" s="111" t="s">
        <v>203</v>
      </c>
      <c r="B3626" s="112">
        <v>4182.0</v>
      </c>
    </row>
    <row r="3627">
      <c r="A3627" s="111" t="s">
        <v>199</v>
      </c>
      <c r="B3627" s="112">
        <v>203255.0</v>
      </c>
    </row>
    <row r="3628">
      <c r="A3628" s="111" t="s">
        <v>199</v>
      </c>
      <c r="B3628" s="112">
        <v>3862.0</v>
      </c>
    </row>
    <row r="3629">
      <c r="A3629" s="111" t="s">
        <v>199</v>
      </c>
      <c r="B3629" s="112">
        <v>12.0</v>
      </c>
    </row>
    <row r="3630">
      <c r="A3630" s="111" t="s">
        <v>469</v>
      </c>
      <c r="B3630" s="112">
        <v>35025.0</v>
      </c>
    </row>
    <row r="3631">
      <c r="A3631" s="111" t="s">
        <v>469</v>
      </c>
      <c r="B3631" s="112">
        <v>4.0</v>
      </c>
    </row>
    <row r="3632">
      <c r="A3632" s="111" t="s">
        <v>469</v>
      </c>
      <c r="B3632" s="112">
        <v>1858.0</v>
      </c>
    </row>
    <row r="3633">
      <c r="A3633" s="111" t="s">
        <v>469</v>
      </c>
      <c r="B3633" s="112">
        <v>2847.0</v>
      </c>
    </row>
    <row r="3634">
      <c r="A3634" s="111" t="s">
        <v>509</v>
      </c>
      <c r="B3634" s="112">
        <v>134210.0</v>
      </c>
    </row>
    <row r="3635">
      <c r="A3635" s="111" t="s">
        <v>509</v>
      </c>
      <c r="B3635" s="112">
        <v>7888.0</v>
      </c>
    </row>
    <row r="3636">
      <c r="A3636" s="111" t="s">
        <v>200</v>
      </c>
      <c r="B3636" s="112">
        <v>376505.0</v>
      </c>
    </row>
    <row r="3637">
      <c r="A3637" s="111" t="s">
        <v>200</v>
      </c>
      <c r="B3637" s="112">
        <v>53568.0</v>
      </c>
    </row>
    <row r="3638">
      <c r="A3638" s="111" t="s">
        <v>1282</v>
      </c>
      <c r="B3638" s="112">
        <v>100392.0</v>
      </c>
    </row>
    <row r="3639">
      <c r="A3639" s="111" t="s">
        <v>1282</v>
      </c>
      <c r="B3639" s="112">
        <v>747421.0</v>
      </c>
    </row>
    <row r="3640">
      <c r="A3640" s="111" t="s">
        <v>1282</v>
      </c>
      <c r="B3640" s="112">
        <v>31823.0</v>
      </c>
    </row>
    <row r="3641">
      <c r="A3641" s="111" t="s">
        <v>1283</v>
      </c>
      <c r="B3641" s="112">
        <v>72371.0</v>
      </c>
    </row>
    <row r="3642">
      <c r="A3642" s="111" t="s">
        <v>1283</v>
      </c>
      <c r="B3642" s="112">
        <v>1139654.0</v>
      </c>
    </row>
    <row r="3643">
      <c r="A3643" s="111" t="s">
        <v>1283</v>
      </c>
      <c r="B3643" s="112">
        <v>34865.0</v>
      </c>
    </row>
    <row r="3644">
      <c r="A3644" s="111" t="s">
        <v>1523</v>
      </c>
      <c r="B3644" s="112">
        <v>94023.0</v>
      </c>
    </row>
    <row r="3645">
      <c r="A3645" s="111" t="s">
        <v>2867</v>
      </c>
      <c r="B3645" s="112">
        <v>846.0</v>
      </c>
    </row>
    <row r="3646">
      <c r="A3646" s="111" t="s">
        <v>2867</v>
      </c>
      <c r="B3646" s="112">
        <v>1.0</v>
      </c>
    </row>
    <row r="3647">
      <c r="A3647" s="111" t="s">
        <v>2868</v>
      </c>
      <c r="B3647" s="112">
        <v>846.0</v>
      </c>
    </row>
    <row r="3648">
      <c r="A3648" s="111" t="s">
        <v>2868</v>
      </c>
      <c r="B3648" s="112">
        <v>1.0</v>
      </c>
    </row>
    <row r="3649">
      <c r="A3649" s="111" t="s">
        <v>2869</v>
      </c>
      <c r="B3649" s="112">
        <v>1.0</v>
      </c>
    </row>
    <row r="3650">
      <c r="A3650" s="111" t="s">
        <v>2869</v>
      </c>
      <c r="B3650" s="112">
        <v>846.0</v>
      </c>
    </row>
    <row r="3651">
      <c r="A3651" s="111" t="s">
        <v>580</v>
      </c>
      <c r="B3651" s="112">
        <v>16840.0</v>
      </c>
    </row>
    <row r="3652">
      <c r="A3652" s="111" t="s">
        <v>580</v>
      </c>
      <c r="B3652" s="112">
        <v>1.0</v>
      </c>
    </row>
    <row r="3653">
      <c r="A3653" s="111" t="s">
        <v>580</v>
      </c>
      <c r="B3653" s="112">
        <v>73.0</v>
      </c>
    </row>
    <row r="3654">
      <c r="A3654" s="111" t="s">
        <v>580</v>
      </c>
      <c r="B3654" s="112">
        <v>2879.0</v>
      </c>
    </row>
    <row r="3655">
      <c r="A3655" s="111" t="s">
        <v>580</v>
      </c>
      <c r="B3655" s="112">
        <v>7209.0</v>
      </c>
    </row>
    <row r="3656">
      <c r="A3656" s="111" t="s">
        <v>580</v>
      </c>
      <c r="B3656" s="112">
        <v>4447.0</v>
      </c>
    </row>
    <row r="3657">
      <c r="A3657" s="111" t="s">
        <v>580</v>
      </c>
      <c r="B3657" s="112">
        <v>2416.0</v>
      </c>
    </row>
    <row r="3658">
      <c r="A3658" s="111" t="s">
        <v>580</v>
      </c>
      <c r="B3658" s="112">
        <v>74213.0</v>
      </c>
    </row>
    <row r="3659">
      <c r="A3659" s="111" t="s">
        <v>580</v>
      </c>
      <c r="B3659" s="112">
        <v>528.0</v>
      </c>
    </row>
    <row r="3660">
      <c r="A3660" s="111" t="s">
        <v>580</v>
      </c>
      <c r="B3660" s="112">
        <v>1296.0</v>
      </c>
    </row>
    <row r="3661">
      <c r="A3661" s="111" t="s">
        <v>580</v>
      </c>
      <c r="B3661" s="112">
        <v>1296.0</v>
      </c>
    </row>
    <row r="3662">
      <c r="A3662" s="111" t="s">
        <v>580</v>
      </c>
      <c r="B3662" s="112">
        <v>5736.0</v>
      </c>
    </row>
    <row r="3663">
      <c r="A3663" s="111" t="s">
        <v>580</v>
      </c>
      <c r="B3663" s="112">
        <v>95327.0</v>
      </c>
    </row>
    <row r="3664">
      <c r="A3664" s="111" t="s">
        <v>580</v>
      </c>
      <c r="B3664" s="112">
        <v>73266.0</v>
      </c>
    </row>
    <row r="3665">
      <c r="A3665" s="111" t="s">
        <v>580</v>
      </c>
      <c r="B3665" s="112">
        <v>1328.0</v>
      </c>
    </row>
    <row r="3666">
      <c r="A3666" s="111" t="s">
        <v>580</v>
      </c>
      <c r="B3666" s="112">
        <v>9027.0</v>
      </c>
    </row>
    <row r="3667">
      <c r="A3667" s="111" t="s">
        <v>580</v>
      </c>
      <c r="B3667" s="112">
        <v>51216.0</v>
      </c>
    </row>
    <row r="3668">
      <c r="A3668" s="111" t="s">
        <v>763</v>
      </c>
      <c r="B3668" s="112">
        <v>11347.0</v>
      </c>
    </row>
    <row r="3669">
      <c r="A3669" s="111" t="s">
        <v>763</v>
      </c>
      <c r="B3669" s="112">
        <v>0.0</v>
      </c>
    </row>
    <row r="3670">
      <c r="A3670" s="111" t="s">
        <v>763</v>
      </c>
      <c r="B3670" s="112">
        <v>2019.0</v>
      </c>
    </row>
    <row r="3671">
      <c r="A3671" s="111" t="s">
        <v>763</v>
      </c>
      <c r="B3671" s="112">
        <v>22753.0</v>
      </c>
    </row>
    <row r="3672">
      <c r="A3672" s="111" t="s">
        <v>763</v>
      </c>
      <c r="B3672" s="112">
        <v>419.0</v>
      </c>
    </row>
    <row r="3673">
      <c r="A3673" s="111" t="s">
        <v>763</v>
      </c>
      <c r="B3673" s="112">
        <v>1568.0</v>
      </c>
    </row>
    <row r="3674">
      <c r="A3674" s="111" t="s">
        <v>763</v>
      </c>
      <c r="B3674" s="112">
        <v>1818.0</v>
      </c>
    </row>
    <row r="3675">
      <c r="A3675" s="111" t="s">
        <v>763</v>
      </c>
      <c r="B3675" s="112">
        <v>9573.0</v>
      </c>
    </row>
    <row r="3676">
      <c r="A3676" s="111" t="s">
        <v>763</v>
      </c>
      <c r="B3676" s="112">
        <v>9573.0</v>
      </c>
    </row>
    <row r="3677">
      <c r="A3677" s="111" t="s">
        <v>763</v>
      </c>
      <c r="B3677" s="112">
        <v>9573.0</v>
      </c>
    </row>
    <row r="3678">
      <c r="A3678" s="111" t="s">
        <v>829</v>
      </c>
      <c r="B3678" s="112">
        <v>42980.0</v>
      </c>
    </row>
    <row r="3679">
      <c r="A3679" s="111" t="s">
        <v>727</v>
      </c>
      <c r="B3679" s="112">
        <v>64413.0</v>
      </c>
    </row>
    <row r="3680">
      <c r="A3680" s="111" t="s">
        <v>530</v>
      </c>
      <c r="B3680" s="112">
        <v>28942.0</v>
      </c>
    </row>
    <row r="3681">
      <c r="A3681" s="111" t="s">
        <v>520</v>
      </c>
      <c r="B3681" s="112">
        <v>707.0</v>
      </c>
    </row>
    <row r="3682">
      <c r="A3682" s="111" t="s">
        <v>577</v>
      </c>
      <c r="B3682" s="112">
        <v>73.0</v>
      </c>
    </row>
    <row r="3683">
      <c r="A3683" s="111" t="s">
        <v>577</v>
      </c>
      <c r="B3683" s="112">
        <v>16107.0</v>
      </c>
    </row>
    <row r="3684">
      <c r="A3684" s="111" t="s">
        <v>577</v>
      </c>
      <c r="B3684" s="112">
        <v>1.0</v>
      </c>
    </row>
    <row r="3685">
      <c r="A3685" s="111" t="s">
        <v>577</v>
      </c>
      <c r="B3685" s="112">
        <v>12488.0</v>
      </c>
    </row>
    <row r="3686">
      <c r="A3686" s="111" t="s">
        <v>577</v>
      </c>
      <c r="B3686" s="112">
        <v>5966.0</v>
      </c>
    </row>
    <row r="3687">
      <c r="A3687" s="111" t="s">
        <v>577</v>
      </c>
      <c r="B3687" s="112">
        <v>1325.0</v>
      </c>
    </row>
    <row r="3688">
      <c r="A3688" s="111" t="s">
        <v>577</v>
      </c>
      <c r="B3688" s="112">
        <v>1231.0</v>
      </c>
    </row>
    <row r="3689">
      <c r="A3689" s="111" t="s">
        <v>577</v>
      </c>
      <c r="B3689" s="112">
        <v>28461.0</v>
      </c>
    </row>
    <row r="3690">
      <c r="A3690" s="111" t="s">
        <v>577</v>
      </c>
      <c r="B3690" s="112">
        <v>67.0</v>
      </c>
    </row>
    <row r="3691">
      <c r="A3691" s="111" t="s">
        <v>577</v>
      </c>
      <c r="B3691" s="112">
        <v>528.0</v>
      </c>
    </row>
    <row r="3692">
      <c r="A3692" s="111" t="s">
        <v>577</v>
      </c>
      <c r="B3692" s="112">
        <v>528.0</v>
      </c>
    </row>
    <row r="3693">
      <c r="A3693" s="111" t="s">
        <v>577</v>
      </c>
      <c r="B3693" s="112">
        <v>6470.0</v>
      </c>
    </row>
    <row r="3694">
      <c r="A3694" s="111" t="s">
        <v>577</v>
      </c>
      <c r="B3694" s="112">
        <v>47649.0</v>
      </c>
    </row>
    <row r="3695">
      <c r="A3695" s="111" t="s">
        <v>577</v>
      </c>
      <c r="B3695" s="112">
        <v>28210.0</v>
      </c>
    </row>
    <row r="3696">
      <c r="A3696" s="111" t="s">
        <v>577</v>
      </c>
      <c r="B3696" s="112">
        <v>815.0</v>
      </c>
    </row>
    <row r="3697">
      <c r="A3697" s="111" t="s">
        <v>577</v>
      </c>
      <c r="B3697" s="112">
        <v>9042.0</v>
      </c>
    </row>
    <row r="3698">
      <c r="A3698" s="111" t="s">
        <v>577</v>
      </c>
      <c r="B3698" s="112">
        <v>25616.0</v>
      </c>
    </row>
    <row r="3699">
      <c r="A3699" s="111" t="s">
        <v>655</v>
      </c>
      <c r="B3699" s="112">
        <v>86681.0</v>
      </c>
    </row>
    <row r="3700">
      <c r="A3700" s="111" t="s">
        <v>655</v>
      </c>
      <c r="B3700" s="112">
        <v>1068.0</v>
      </c>
    </row>
    <row r="3701">
      <c r="A3701" s="111" t="s">
        <v>1478</v>
      </c>
      <c r="B3701" s="112">
        <v>35464.0</v>
      </c>
    </row>
    <row r="3702">
      <c r="A3702" s="111" t="s">
        <v>1478</v>
      </c>
      <c r="B3702" s="112">
        <v>2298221.0</v>
      </c>
    </row>
    <row r="3703">
      <c r="A3703" s="111" t="s">
        <v>508</v>
      </c>
      <c r="B3703" s="112">
        <v>12958.0</v>
      </c>
    </row>
    <row r="3704">
      <c r="A3704" s="111" t="s">
        <v>508</v>
      </c>
      <c r="B3704" s="112">
        <v>8399.0</v>
      </c>
    </row>
    <row r="3705">
      <c r="A3705" s="111" t="s">
        <v>1233</v>
      </c>
      <c r="B3705" s="112">
        <v>1013.0</v>
      </c>
    </row>
    <row r="3706">
      <c r="A3706" s="111" t="s">
        <v>1233</v>
      </c>
      <c r="B3706" s="112">
        <v>32992.0</v>
      </c>
    </row>
    <row r="3707">
      <c r="A3707" s="111" t="s">
        <v>1234</v>
      </c>
      <c r="B3707" s="112">
        <v>4364.0</v>
      </c>
    </row>
    <row r="3708">
      <c r="A3708" s="111" t="s">
        <v>1234</v>
      </c>
      <c r="B3708" s="112">
        <v>37905.0</v>
      </c>
    </row>
    <row r="3709">
      <c r="A3709" s="111" t="s">
        <v>1235</v>
      </c>
      <c r="B3709" s="112">
        <v>47024.0</v>
      </c>
    </row>
    <row r="3710">
      <c r="A3710" s="111" t="s">
        <v>1235</v>
      </c>
      <c r="B3710" s="112">
        <v>235.0</v>
      </c>
    </row>
    <row r="3711">
      <c r="A3711" s="111" t="s">
        <v>1240</v>
      </c>
      <c r="B3711" s="112">
        <v>525.0</v>
      </c>
    </row>
    <row r="3712">
      <c r="A3712" s="111" t="s">
        <v>1240</v>
      </c>
      <c r="B3712" s="112">
        <v>39846.0</v>
      </c>
    </row>
    <row r="3713">
      <c r="A3713" s="111" t="s">
        <v>1236</v>
      </c>
      <c r="B3713" s="112">
        <v>42033.0</v>
      </c>
    </row>
    <row r="3714">
      <c r="A3714" s="111" t="s">
        <v>1237</v>
      </c>
      <c r="B3714" s="112">
        <v>29834.0</v>
      </c>
    </row>
    <row r="3715">
      <c r="A3715" s="111" t="s">
        <v>1237</v>
      </c>
      <c r="B3715" s="112">
        <v>6534.0</v>
      </c>
    </row>
    <row r="3716">
      <c r="A3716" s="111" t="s">
        <v>2872</v>
      </c>
      <c r="B3716" s="112">
        <v>40300.0</v>
      </c>
    </row>
    <row r="3717">
      <c r="A3717" s="111" t="s">
        <v>784</v>
      </c>
      <c r="B3717" s="112">
        <v>67881.0</v>
      </c>
    </row>
    <row r="3718">
      <c r="A3718" s="111" t="s">
        <v>784</v>
      </c>
      <c r="B3718" s="112">
        <v>716781.0</v>
      </c>
    </row>
    <row r="3719">
      <c r="A3719" s="111" t="s">
        <v>1238</v>
      </c>
      <c r="B3719" s="112">
        <v>485909.0</v>
      </c>
    </row>
    <row r="3720">
      <c r="A3720" s="111" t="s">
        <v>1238</v>
      </c>
      <c r="B3720" s="112">
        <v>13726.0</v>
      </c>
    </row>
    <row r="3721">
      <c r="A3721" s="111" t="s">
        <v>1238</v>
      </c>
      <c r="B3721" s="112">
        <v>38968.0</v>
      </c>
    </row>
    <row r="3722">
      <c r="A3722" s="111" t="s">
        <v>1239</v>
      </c>
      <c r="B3722" s="112">
        <v>85504.0</v>
      </c>
    </row>
    <row r="3723">
      <c r="A3723" s="111" t="s">
        <v>1239</v>
      </c>
      <c r="B3723" s="112">
        <v>307308.0</v>
      </c>
    </row>
    <row r="3724">
      <c r="A3724" s="111" t="s">
        <v>1239</v>
      </c>
      <c r="B3724" s="112">
        <v>18775.0</v>
      </c>
    </row>
    <row r="3725">
      <c r="A3725" s="111" t="s">
        <v>1579</v>
      </c>
      <c r="B3725" s="112">
        <v>50937.0</v>
      </c>
    </row>
    <row r="3726">
      <c r="A3726" s="111" t="s">
        <v>1579</v>
      </c>
      <c r="B3726" s="112">
        <v>47958.0</v>
      </c>
    </row>
    <row r="3727">
      <c r="A3727" s="111" t="s">
        <v>1579</v>
      </c>
      <c r="B3727" s="112">
        <v>97.0</v>
      </c>
    </row>
    <row r="3728">
      <c r="A3728" s="111" t="s">
        <v>2874</v>
      </c>
      <c r="B3728" s="112">
        <v>1.0</v>
      </c>
    </row>
    <row r="3729">
      <c r="A3729" s="111" t="s">
        <v>2874</v>
      </c>
      <c r="B3729" s="112">
        <v>862.0</v>
      </c>
    </row>
    <row r="3730">
      <c r="A3730" s="111" t="s">
        <v>2876</v>
      </c>
      <c r="B3730" s="112">
        <v>862.0</v>
      </c>
    </row>
    <row r="3731">
      <c r="A3731" s="111" t="s">
        <v>2876</v>
      </c>
      <c r="B3731" s="112">
        <v>1.0</v>
      </c>
    </row>
    <row r="3732">
      <c r="A3732" s="111" t="s">
        <v>511</v>
      </c>
      <c r="B3732" s="112">
        <v>10563.0</v>
      </c>
    </row>
    <row r="3733">
      <c r="A3733" s="111" t="s">
        <v>511</v>
      </c>
      <c r="B3733" s="112">
        <v>48986.0</v>
      </c>
    </row>
    <row r="3734">
      <c r="A3734" s="111" t="s">
        <v>233</v>
      </c>
      <c r="B3734" s="112">
        <v>21868.0</v>
      </c>
    </row>
    <row r="3735">
      <c r="A3735" s="111" t="s">
        <v>1078</v>
      </c>
      <c r="B3735" s="112">
        <v>369.0</v>
      </c>
    </row>
    <row r="3736">
      <c r="A3736" s="111" t="s">
        <v>1078</v>
      </c>
      <c r="B3736" s="112">
        <v>14632.0</v>
      </c>
    </row>
    <row r="3737">
      <c r="A3737" s="111" t="s">
        <v>1656</v>
      </c>
      <c r="B3737" s="112">
        <v>50392.0</v>
      </c>
    </row>
    <row r="3738">
      <c r="A3738" s="111" t="s">
        <v>821</v>
      </c>
      <c r="B3738" s="112">
        <v>32517.0</v>
      </c>
    </row>
    <row r="3739">
      <c r="A3739" s="111" t="s">
        <v>822</v>
      </c>
      <c r="B3739" s="112">
        <v>28716.0</v>
      </c>
    </row>
    <row r="3740">
      <c r="A3740" s="111" t="s">
        <v>737</v>
      </c>
      <c r="B3740" s="112">
        <v>33481.0</v>
      </c>
    </row>
    <row r="3741">
      <c r="A3741" s="111" t="s">
        <v>390</v>
      </c>
      <c r="B3741" s="112">
        <v>310.0</v>
      </c>
    </row>
    <row r="3742">
      <c r="A3742" s="111" t="s">
        <v>390</v>
      </c>
      <c r="B3742" s="112">
        <v>64.0</v>
      </c>
    </row>
    <row r="3743">
      <c r="A3743" s="111" t="s">
        <v>390</v>
      </c>
      <c r="B3743" s="112">
        <v>2351.0</v>
      </c>
    </row>
    <row r="3744">
      <c r="A3744" s="111" t="s">
        <v>390</v>
      </c>
      <c r="B3744" s="112">
        <v>2619.0</v>
      </c>
    </row>
    <row r="3745">
      <c r="A3745" s="111" t="s">
        <v>390</v>
      </c>
      <c r="B3745" s="112">
        <v>207.0</v>
      </c>
    </row>
    <row r="3746">
      <c r="A3746" s="111" t="s">
        <v>390</v>
      </c>
      <c r="B3746" s="112">
        <v>148.0</v>
      </c>
    </row>
    <row r="3747">
      <c r="A3747" s="111" t="s">
        <v>390</v>
      </c>
      <c r="B3747" s="112">
        <v>4609.0</v>
      </c>
    </row>
    <row r="3748">
      <c r="A3748" s="111" t="s">
        <v>390</v>
      </c>
      <c r="B3748" s="112">
        <v>254.0</v>
      </c>
    </row>
    <row r="3749">
      <c r="A3749" s="111" t="s">
        <v>390</v>
      </c>
      <c r="B3749" s="112">
        <v>10461.0</v>
      </c>
    </row>
    <row r="3750">
      <c r="A3750" s="111" t="s">
        <v>390</v>
      </c>
      <c r="B3750" s="112">
        <v>608.0</v>
      </c>
    </row>
    <row r="3751">
      <c r="A3751" s="111" t="s">
        <v>390</v>
      </c>
      <c r="B3751" s="112">
        <v>64.0</v>
      </c>
    </row>
    <row r="3752">
      <c r="A3752" s="111" t="s">
        <v>1740</v>
      </c>
      <c r="B3752" s="112">
        <v>19171.0</v>
      </c>
    </row>
    <row r="3753">
      <c r="A3753" s="111" t="s">
        <v>1553</v>
      </c>
      <c r="B3753" s="112">
        <v>270.0</v>
      </c>
    </row>
    <row r="3754">
      <c r="A3754" s="111" t="s">
        <v>1553</v>
      </c>
      <c r="B3754" s="112">
        <v>10282.0</v>
      </c>
    </row>
    <row r="3755">
      <c r="A3755" s="111" t="s">
        <v>1741</v>
      </c>
      <c r="B3755" s="112">
        <v>16636.0</v>
      </c>
    </row>
    <row r="3756">
      <c r="A3756" s="111" t="s">
        <v>539</v>
      </c>
      <c r="B3756" s="112">
        <v>23332.0</v>
      </c>
    </row>
    <row r="3757">
      <c r="A3757" s="111" t="s">
        <v>1487</v>
      </c>
      <c r="B3757" s="112">
        <v>67977.0</v>
      </c>
    </row>
    <row r="3758">
      <c r="A3758" s="111" t="s">
        <v>1487</v>
      </c>
      <c r="B3758" s="112">
        <v>24742.0</v>
      </c>
    </row>
    <row r="3759">
      <c r="A3759" s="111" t="s">
        <v>389</v>
      </c>
      <c r="B3759" s="112">
        <v>2433.0</v>
      </c>
    </row>
    <row r="3760">
      <c r="A3760" s="111" t="s">
        <v>389</v>
      </c>
      <c r="B3760" s="112">
        <v>111.0</v>
      </c>
    </row>
    <row r="3761">
      <c r="A3761" s="111" t="s">
        <v>389</v>
      </c>
      <c r="B3761" s="112">
        <v>622.0</v>
      </c>
    </row>
    <row r="3762">
      <c r="A3762" s="111" t="s">
        <v>389</v>
      </c>
      <c r="B3762" s="112">
        <v>207.0</v>
      </c>
    </row>
    <row r="3763">
      <c r="A3763" s="111" t="s">
        <v>389</v>
      </c>
      <c r="B3763" s="112">
        <v>397.0</v>
      </c>
    </row>
    <row r="3764">
      <c r="A3764" s="111" t="s">
        <v>389</v>
      </c>
      <c r="B3764" s="112">
        <v>449.0</v>
      </c>
    </row>
    <row r="3765">
      <c r="A3765" s="111" t="s">
        <v>389</v>
      </c>
      <c r="B3765" s="112">
        <v>2806.0</v>
      </c>
    </row>
    <row r="3766">
      <c r="A3766" s="111" t="s">
        <v>389</v>
      </c>
      <c r="B3766" s="112">
        <v>63.0</v>
      </c>
    </row>
    <row r="3767">
      <c r="A3767" s="111" t="s">
        <v>389</v>
      </c>
      <c r="B3767" s="112">
        <v>663.0</v>
      </c>
    </row>
    <row r="3768">
      <c r="A3768" s="111" t="s">
        <v>389</v>
      </c>
      <c r="B3768" s="112">
        <v>182.0</v>
      </c>
    </row>
    <row r="3769">
      <c r="A3769" s="111" t="s">
        <v>389</v>
      </c>
      <c r="B3769" s="112">
        <v>11383.0</v>
      </c>
    </row>
    <row r="3770">
      <c r="A3770" s="111" t="s">
        <v>1612</v>
      </c>
      <c r="B3770" s="112">
        <v>30858.0</v>
      </c>
    </row>
    <row r="3771">
      <c r="A3771" s="111" t="s">
        <v>1612</v>
      </c>
      <c r="B3771" s="112">
        <v>97.0</v>
      </c>
    </row>
    <row r="3772">
      <c r="A3772" s="111" t="s">
        <v>1612</v>
      </c>
      <c r="B3772" s="112">
        <v>97.0</v>
      </c>
    </row>
    <row r="3773">
      <c r="A3773" s="111" t="s">
        <v>858</v>
      </c>
      <c r="B3773" s="112">
        <v>6.0</v>
      </c>
    </row>
    <row r="3774">
      <c r="A3774" s="111" t="s">
        <v>858</v>
      </c>
      <c r="B3774" s="112">
        <v>35565.0</v>
      </c>
    </row>
    <row r="3775">
      <c r="A3775" s="111" t="s">
        <v>858</v>
      </c>
      <c r="B3775" s="112">
        <v>311.0</v>
      </c>
    </row>
    <row r="3776">
      <c r="A3776" s="111" t="s">
        <v>858</v>
      </c>
      <c r="B3776" s="112">
        <v>35565.0</v>
      </c>
    </row>
    <row r="3777">
      <c r="A3777" s="111" t="s">
        <v>859</v>
      </c>
      <c r="B3777" s="112">
        <v>29040.0</v>
      </c>
    </row>
    <row r="3778">
      <c r="A3778" s="111" t="s">
        <v>859</v>
      </c>
      <c r="B3778" s="112">
        <v>6.0</v>
      </c>
    </row>
    <row r="3779">
      <c r="A3779" s="111" t="s">
        <v>859</v>
      </c>
      <c r="B3779" s="112">
        <v>311.0</v>
      </c>
    </row>
    <row r="3780">
      <c r="A3780" s="111" t="s">
        <v>860</v>
      </c>
      <c r="B3780" s="112">
        <v>6.0</v>
      </c>
    </row>
    <row r="3781">
      <c r="A3781" s="111" t="s">
        <v>860</v>
      </c>
      <c r="B3781" s="112">
        <v>35156.0</v>
      </c>
    </row>
    <row r="3782">
      <c r="A3782" s="111" t="s">
        <v>860</v>
      </c>
      <c r="B3782" s="112">
        <v>311.0</v>
      </c>
    </row>
    <row r="3783">
      <c r="A3783" s="111" t="s">
        <v>1007</v>
      </c>
      <c r="B3783" s="112">
        <v>556026.0</v>
      </c>
    </row>
    <row r="3784">
      <c r="A3784" s="111" t="s">
        <v>1007</v>
      </c>
      <c r="B3784" s="112">
        <v>21273.0</v>
      </c>
    </row>
    <row r="3785">
      <c r="A3785" s="111" t="s">
        <v>1007</v>
      </c>
      <c r="B3785" s="112">
        <v>495.0</v>
      </c>
    </row>
    <row r="3786">
      <c r="A3786" s="111" t="s">
        <v>1007</v>
      </c>
      <c r="B3786" s="112">
        <v>1893.0</v>
      </c>
    </row>
    <row r="3787">
      <c r="A3787" s="111" t="s">
        <v>1007</v>
      </c>
      <c r="B3787" s="112">
        <v>11550.0</v>
      </c>
    </row>
    <row r="3788">
      <c r="A3788" s="111" t="s">
        <v>1008</v>
      </c>
      <c r="B3788" s="112">
        <v>10744.0</v>
      </c>
    </row>
    <row r="3789">
      <c r="A3789" s="111" t="s">
        <v>1008</v>
      </c>
      <c r="B3789" s="112">
        <v>27552.0</v>
      </c>
    </row>
    <row r="3790">
      <c r="A3790" s="111" t="s">
        <v>1008</v>
      </c>
      <c r="B3790" s="112">
        <v>4225.0</v>
      </c>
    </row>
    <row r="3791">
      <c r="A3791" s="111" t="s">
        <v>1008</v>
      </c>
      <c r="B3791" s="112">
        <v>949049.0</v>
      </c>
    </row>
    <row r="3792">
      <c r="A3792" s="111" t="s">
        <v>1008</v>
      </c>
      <c r="B3792" s="112">
        <v>5210607.0</v>
      </c>
    </row>
    <row r="3793">
      <c r="A3793" s="111" t="s">
        <v>1008</v>
      </c>
      <c r="B3793" s="112">
        <v>11037.0</v>
      </c>
    </row>
    <row r="3794">
      <c r="A3794" s="111" t="s">
        <v>1008</v>
      </c>
      <c r="B3794" s="112">
        <v>493.0</v>
      </c>
    </row>
    <row r="3795">
      <c r="A3795" s="111" t="s">
        <v>1008</v>
      </c>
      <c r="B3795" s="112">
        <v>688913.0</v>
      </c>
    </row>
    <row r="3796">
      <c r="A3796" s="111" t="s">
        <v>1008</v>
      </c>
      <c r="B3796" s="112">
        <v>500.0</v>
      </c>
    </row>
    <row r="3797">
      <c r="A3797" s="111" t="s">
        <v>1008</v>
      </c>
      <c r="B3797" s="112">
        <v>2972.0</v>
      </c>
    </row>
    <row r="3798">
      <c r="A3798" s="111" t="s">
        <v>1008</v>
      </c>
      <c r="B3798" s="112">
        <v>249559.0</v>
      </c>
    </row>
    <row r="3799">
      <c r="A3799" s="111" t="s">
        <v>1009</v>
      </c>
      <c r="B3799" s="112">
        <v>4625.0</v>
      </c>
    </row>
    <row r="3800">
      <c r="A3800" s="111" t="s">
        <v>1009</v>
      </c>
      <c r="B3800" s="112">
        <v>36.0</v>
      </c>
    </row>
    <row r="3801">
      <c r="A3801" s="111" t="s">
        <v>1009</v>
      </c>
      <c r="B3801" s="112">
        <v>125865.0</v>
      </c>
    </row>
    <row r="3802">
      <c r="A3802" s="111" t="s">
        <v>1009</v>
      </c>
      <c r="B3802" s="112">
        <v>233349.0</v>
      </c>
    </row>
    <row r="3803">
      <c r="A3803" s="111" t="s">
        <v>1009</v>
      </c>
      <c r="B3803" s="112">
        <v>177160.0</v>
      </c>
    </row>
    <row r="3804">
      <c r="A3804" s="111" t="s">
        <v>1009</v>
      </c>
      <c r="B3804" s="112">
        <v>0.0</v>
      </c>
    </row>
    <row r="3805">
      <c r="A3805" s="111" t="s">
        <v>1009</v>
      </c>
      <c r="B3805" s="112">
        <v>52.0</v>
      </c>
    </row>
    <row r="3806">
      <c r="A3806" s="111" t="s">
        <v>1010</v>
      </c>
      <c r="B3806" s="112">
        <v>86.0</v>
      </c>
    </row>
    <row r="3807">
      <c r="A3807" s="111" t="s">
        <v>1010</v>
      </c>
      <c r="B3807" s="112">
        <v>148262.0</v>
      </c>
    </row>
    <row r="3808">
      <c r="A3808" s="111" t="s">
        <v>1637</v>
      </c>
      <c r="B3808" s="112">
        <v>26906.0</v>
      </c>
    </row>
    <row r="3809">
      <c r="A3809" s="111" t="s">
        <v>1378</v>
      </c>
      <c r="B3809" s="112">
        <v>24702.0</v>
      </c>
    </row>
    <row r="3810">
      <c r="A3810" s="111" t="s">
        <v>1394</v>
      </c>
      <c r="B3810" s="112">
        <v>3133.0</v>
      </c>
    </row>
    <row r="3811">
      <c r="A3811" s="111" t="s">
        <v>582</v>
      </c>
      <c r="B3811" s="112">
        <v>71.0</v>
      </c>
    </row>
    <row r="3812">
      <c r="A3812" s="111" t="s">
        <v>582</v>
      </c>
      <c r="B3812" s="112">
        <v>1.0</v>
      </c>
    </row>
    <row r="3813">
      <c r="A3813" s="111" t="s">
        <v>582</v>
      </c>
      <c r="B3813" s="112">
        <v>17042.0</v>
      </c>
    </row>
    <row r="3814">
      <c r="A3814" s="111" t="s">
        <v>582</v>
      </c>
      <c r="B3814" s="112">
        <v>1314.0</v>
      </c>
    </row>
    <row r="3815">
      <c r="A3815" s="111" t="s">
        <v>582</v>
      </c>
      <c r="B3815" s="112">
        <v>5153.0</v>
      </c>
    </row>
    <row r="3816">
      <c r="A3816" s="111" t="s">
        <v>582</v>
      </c>
      <c r="B3816" s="112">
        <v>3783.0</v>
      </c>
    </row>
    <row r="3817">
      <c r="A3817" s="111" t="s">
        <v>582</v>
      </c>
      <c r="B3817" s="112">
        <v>1327.0</v>
      </c>
    </row>
    <row r="3818">
      <c r="A3818" s="111" t="s">
        <v>582</v>
      </c>
      <c r="B3818" s="112">
        <v>73850.0</v>
      </c>
    </row>
    <row r="3819">
      <c r="A3819" s="111" t="s">
        <v>582</v>
      </c>
      <c r="B3819" s="112">
        <v>67.0</v>
      </c>
    </row>
    <row r="3820">
      <c r="A3820" s="111" t="s">
        <v>582</v>
      </c>
      <c r="B3820" s="112">
        <v>528.0</v>
      </c>
    </row>
    <row r="3821">
      <c r="A3821" s="111" t="s">
        <v>582</v>
      </c>
      <c r="B3821" s="112">
        <v>528.0</v>
      </c>
    </row>
    <row r="3822">
      <c r="A3822" s="111" t="s">
        <v>582</v>
      </c>
      <c r="B3822" s="112">
        <v>5842.0</v>
      </c>
    </row>
    <row r="3823">
      <c r="A3823" s="111" t="s">
        <v>582</v>
      </c>
      <c r="B3823" s="112">
        <v>47647.0</v>
      </c>
    </row>
    <row r="3824">
      <c r="A3824" s="111" t="s">
        <v>582</v>
      </c>
      <c r="B3824" s="112">
        <v>73266.0</v>
      </c>
    </row>
    <row r="3825">
      <c r="A3825" s="111" t="s">
        <v>582</v>
      </c>
      <c r="B3825" s="112">
        <v>815.0</v>
      </c>
    </row>
    <row r="3826">
      <c r="A3826" s="111" t="s">
        <v>582</v>
      </c>
      <c r="B3826" s="112">
        <v>9005.0</v>
      </c>
    </row>
    <row r="3827">
      <c r="A3827" s="111" t="s">
        <v>582</v>
      </c>
      <c r="B3827" s="112">
        <v>51216.0</v>
      </c>
    </row>
    <row r="3828">
      <c r="A3828" s="111" t="s">
        <v>656</v>
      </c>
      <c r="B3828" s="112">
        <v>74192.0</v>
      </c>
    </row>
    <row r="3829">
      <c r="A3829" s="111" t="s">
        <v>656</v>
      </c>
      <c r="B3829" s="112">
        <v>268.0</v>
      </c>
    </row>
    <row r="3830">
      <c r="A3830" s="111" t="s">
        <v>644</v>
      </c>
      <c r="B3830" s="112">
        <v>14155.0</v>
      </c>
    </row>
    <row r="3831">
      <c r="A3831" s="111" t="s">
        <v>645</v>
      </c>
      <c r="B3831" s="112">
        <v>14628.0</v>
      </c>
    </row>
    <row r="3832">
      <c r="A3832" s="111" t="s">
        <v>646</v>
      </c>
      <c r="B3832" s="112">
        <v>14488.0</v>
      </c>
    </row>
    <row r="3833">
      <c r="A3833" s="111" t="s">
        <v>762</v>
      </c>
      <c r="B3833" s="112">
        <v>0.0</v>
      </c>
    </row>
    <row r="3834">
      <c r="A3834" s="111" t="s">
        <v>762</v>
      </c>
      <c r="B3834" s="112">
        <v>9834.0</v>
      </c>
    </row>
    <row r="3835">
      <c r="A3835" s="111" t="s">
        <v>762</v>
      </c>
      <c r="B3835" s="112">
        <v>1346.0</v>
      </c>
    </row>
    <row r="3836">
      <c r="A3836" s="111" t="s">
        <v>762</v>
      </c>
      <c r="B3836" s="112">
        <v>22725.0</v>
      </c>
    </row>
    <row r="3837">
      <c r="A3837" s="111" t="s">
        <v>762</v>
      </c>
      <c r="B3837" s="112">
        <v>8836.0</v>
      </c>
    </row>
    <row r="3838">
      <c r="A3838" s="111" t="s">
        <v>762</v>
      </c>
      <c r="B3838" s="112">
        <v>8836.0</v>
      </c>
    </row>
    <row r="3839">
      <c r="A3839" s="111" t="s">
        <v>762</v>
      </c>
      <c r="B3839" s="112">
        <v>1757.0</v>
      </c>
    </row>
    <row r="3840">
      <c r="A3840" s="111" t="s">
        <v>762</v>
      </c>
      <c r="B3840" s="112">
        <v>8836.0</v>
      </c>
    </row>
    <row r="3841">
      <c r="A3841" s="111" t="s">
        <v>762</v>
      </c>
      <c r="B3841" s="112">
        <v>421.0</v>
      </c>
    </row>
    <row r="3842">
      <c r="A3842" s="111" t="s">
        <v>762</v>
      </c>
      <c r="B3842" s="112">
        <v>2059.0</v>
      </c>
    </row>
    <row r="3843">
      <c r="A3843" s="111" t="s">
        <v>787</v>
      </c>
      <c r="B3843" s="112">
        <v>34092.0</v>
      </c>
    </row>
    <row r="3844">
      <c r="A3844" s="111" t="s">
        <v>787</v>
      </c>
      <c r="B3844" s="112">
        <v>192223.0</v>
      </c>
    </row>
    <row r="3845">
      <c r="A3845" s="111" t="s">
        <v>1129</v>
      </c>
      <c r="B3845" s="112">
        <v>62545.0</v>
      </c>
    </row>
    <row r="3846">
      <c r="A3846" s="111" t="s">
        <v>1129</v>
      </c>
      <c r="B3846" s="112">
        <v>577312.0</v>
      </c>
    </row>
    <row r="3847">
      <c r="A3847" s="111" t="s">
        <v>1129</v>
      </c>
      <c r="B3847" s="112">
        <v>16789.0</v>
      </c>
    </row>
    <row r="3848">
      <c r="A3848" s="111" t="s">
        <v>1130</v>
      </c>
      <c r="B3848" s="112">
        <v>74441.0</v>
      </c>
    </row>
    <row r="3849">
      <c r="A3849" s="111" t="s">
        <v>1130</v>
      </c>
      <c r="B3849" s="112">
        <v>17581.0</v>
      </c>
    </row>
    <row r="3850">
      <c r="A3850" s="111" t="s">
        <v>1130</v>
      </c>
      <c r="B3850" s="112">
        <v>526149.0</v>
      </c>
    </row>
    <row r="3851">
      <c r="A3851" s="111" t="s">
        <v>2880</v>
      </c>
      <c r="B3851" s="112">
        <v>1.0</v>
      </c>
    </row>
    <row r="3852">
      <c r="A3852" s="111" t="s">
        <v>2880</v>
      </c>
      <c r="B3852" s="112">
        <v>837.0</v>
      </c>
    </row>
    <row r="3853">
      <c r="A3853" s="111" t="s">
        <v>2881</v>
      </c>
      <c r="B3853" s="112">
        <v>837.0</v>
      </c>
    </row>
    <row r="3854">
      <c r="A3854" s="111" t="s">
        <v>2881</v>
      </c>
      <c r="B3854" s="112">
        <v>1.0</v>
      </c>
    </row>
    <row r="3855">
      <c r="A3855" s="111" t="s">
        <v>2882</v>
      </c>
      <c r="B3855" s="112">
        <v>837.0</v>
      </c>
    </row>
    <row r="3856">
      <c r="A3856" s="111" t="s">
        <v>2882</v>
      </c>
      <c r="B3856" s="112">
        <v>1.0</v>
      </c>
    </row>
    <row r="3857">
      <c r="A3857" s="111" t="s">
        <v>1336</v>
      </c>
      <c r="B3857" s="112">
        <v>927.0</v>
      </c>
    </row>
    <row r="3858">
      <c r="A3858" s="111" t="s">
        <v>1336</v>
      </c>
      <c r="B3858" s="112">
        <v>33.0</v>
      </c>
    </row>
    <row r="3859">
      <c r="A3859" s="111" t="s">
        <v>1336</v>
      </c>
      <c r="B3859" s="112">
        <v>33.0</v>
      </c>
    </row>
    <row r="3860">
      <c r="A3860" s="111" t="s">
        <v>1336</v>
      </c>
      <c r="B3860" s="112">
        <v>8443.0</v>
      </c>
    </row>
    <row r="3861">
      <c r="A3861" s="111" t="s">
        <v>1336</v>
      </c>
      <c r="B3861" s="112">
        <v>11.0</v>
      </c>
    </row>
    <row r="3862">
      <c r="A3862" s="111" t="s">
        <v>1336</v>
      </c>
      <c r="B3862" s="112">
        <v>118.0</v>
      </c>
    </row>
    <row r="3863">
      <c r="A3863" s="111" t="s">
        <v>1336</v>
      </c>
      <c r="B3863" s="112">
        <v>65.0</v>
      </c>
    </row>
    <row r="3864">
      <c r="A3864" s="111" t="s">
        <v>1336</v>
      </c>
      <c r="B3864" s="112">
        <v>2785.0</v>
      </c>
    </row>
    <row r="3865">
      <c r="A3865" s="111" t="s">
        <v>214</v>
      </c>
      <c r="B3865" s="112">
        <v>227910.0</v>
      </c>
    </row>
    <row r="3866">
      <c r="A3866" s="111" t="s">
        <v>1611</v>
      </c>
      <c r="B3866" s="112">
        <v>66644.0</v>
      </c>
    </row>
    <row r="3867">
      <c r="A3867" s="111" t="s">
        <v>1611</v>
      </c>
      <c r="B3867" s="112">
        <v>29409.0</v>
      </c>
    </row>
    <row r="3868">
      <c r="A3868" s="111" t="s">
        <v>1611</v>
      </c>
      <c r="B3868" s="112">
        <v>380229.0</v>
      </c>
    </row>
    <row r="3869">
      <c r="A3869" s="111" t="s">
        <v>1742</v>
      </c>
      <c r="B3869" s="112">
        <v>33826.0</v>
      </c>
    </row>
    <row r="3870">
      <c r="A3870" s="111" t="s">
        <v>1674</v>
      </c>
      <c r="B3870" s="112">
        <v>79669.0</v>
      </c>
    </row>
    <row r="3871">
      <c r="A3871" s="111" t="s">
        <v>1743</v>
      </c>
      <c r="B3871" s="112">
        <v>88880.0</v>
      </c>
    </row>
    <row r="3872">
      <c r="A3872" s="111" t="s">
        <v>801</v>
      </c>
      <c r="B3872" s="112">
        <v>31682.0</v>
      </c>
    </row>
    <row r="3873">
      <c r="A3873" s="111" t="s">
        <v>802</v>
      </c>
      <c r="B3873" s="112">
        <v>28388.0</v>
      </c>
    </row>
    <row r="3874">
      <c r="A3874" s="111" t="s">
        <v>714</v>
      </c>
      <c r="B3874" s="112">
        <v>46945.0</v>
      </c>
    </row>
    <row r="3875">
      <c r="A3875" s="111" t="s">
        <v>715</v>
      </c>
      <c r="B3875" s="112">
        <v>49294.0</v>
      </c>
    </row>
    <row r="3876">
      <c r="A3876" s="111" t="s">
        <v>716</v>
      </c>
      <c r="B3876" s="112">
        <v>33092.0</v>
      </c>
    </row>
    <row r="3877">
      <c r="A3877" s="111" t="s">
        <v>717</v>
      </c>
      <c r="B3877" s="112">
        <v>253.0</v>
      </c>
    </row>
    <row r="3878">
      <c r="A3878" s="111" t="s">
        <v>717</v>
      </c>
      <c r="B3878" s="112">
        <v>5508.0</v>
      </c>
    </row>
    <row r="3879">
      <c r="A3879" s="111" t="s">
        <v>717</v>
      </c>
      <c r="B3879" s="112">
        <v>6.0</v>
      </c>
    </row>
    <row r="3880">
      <c r="A3880" s="111" t="s">
        <v>1474</v>
      </c>
      <c r="B3880" s="112">
        <v>151483.0</v>
      </c>
    </row>
    <row r="3881">
      <c r="A3881" s="111" t="s">
        <v>1474</v>
      </c>
      <c r="B3881" s="112">
        <v>27827.0</v>
      </c>
    </row>
    <row r="3882">
      <c r="A3882" s="111" t="s">
        <v>1474</v>
      </c>
      <c r="B3882" s="112">
        <v>103383.0</v>
      </c>
    </row>
    <row r="3883">
      <c r="A3883" s="111" t="s">
        <v>356</v>
      </c>
      <c r="B3883" s="112">
        <v>663.0</v>
      </c>
    </row>
    <row r="3884">
      <c r="A3884" s="111" t="s">
        <v>356</v>
      </c>
      <c r="B3884" s="112">
        <v>705.0</v>
      </c>
    </row>
    <row r="3885">
      <c r="A3885" s="111" t="s">
        <v>356</v>
      </c>
      <c r="B3885" s="112">
        <v>2511.0</v>
      </c>
    </row>
    <row r="3886">
      <c r="A3886" s="111" t="s">
        <v>356</v>
      </c>
      <c r="B3886" s="112">
        <v>207.0</v>
      </c>
    </row>
    <row r="3887">
      <c r="A3887" s="111" t="s">
        <v>356</v>
      </c>
      <c r="B3887" s="112">
        <v>63.0</v>
      </c>
    </row>
    <row r="3888">
      <c r="A3888" s="111" t="s">
        <v>356</v>
      </c>
      <c r="B3888" s="112">
        <v>182.0</v>
      </c>
    </row>
    <row r="3889">
      <c r="A3889" s="111" t="s">
        <v>356</v>
      </c>
      <c r="B3889" s="112">
        <v>111.0</v>
      </c>
    </row>
    <row r="3890">
      <c r="A3890" s="111" t="s">
        <v>356</v>
      </c>
      <c r="B3890" s="112">
        <v>450.0</v>
      </c>
    </row>
    <row r="3891">
      <c r="A3891" s="111" t="s">
        <v>356</v>
      </c>
      <c r="B3891" s="112">
        <v>397.0</v>
      </c>
    </row>
    <row r="3892">
      <c r="A3892" s="111" t="s">
        <v>356</v>
      </c>
      <c r="B3892" s="112">
        <v>2806.0</v>
      </c>
    </row>
    <row r="3893">
      <c r="A3893" s="111" t="s">
        <v>356</v>
      </c>
      <c r="B3893" s="112">
        <v>21379.0</v>
      </c>
    </row>
    <row r="3894">
      <c r="A3894" s="111" t="s">
        <v>1459</v>
      </c>
      <c r="B3894" s="112">
        <v>42726.0</v>
      </c>
    </row>
    <row r="3895">
      <c r="A3895" s="111" t="s">
        <v>1386</v>
      </c>
      <c r="B3895" s="112">
        <v>5107.0</v>
      </c>
    </row>
    <row r="3896">
      <c r="A3896" s="111" t="s">
        <v>1599</v>
      </c>
      <c r="B3896" s="112">
        <v>81503.0</v>
      </c>
    </row>
    <row r="3897">
      <c r="A3897" s="111" t="s">
        <v>1599</v>
      </c>
      <c r="B3897" s="112">
        <v>26717.0</v>
      </c>
    </row>
    <row r="3898">
      <c r="A3898" s="111" t="s">
        <v>1339</v>
      </c>
      <c r="B3898" s="112">
        <v>238.0</v>
      </c>
    </row>
    <row r="3899">
      <c r="A3899" s="111" t="s">
        <v>1339</v>
      </c>
      <c r="B3899" s="112">
        <v>20434.0</v>
      </c>
    </row>
    <row r="3900">
      <c r="A3900" s="111" t="s">
        <v>227</v>
      </c>
      <c r="B3900" s="112">
        <v>32885.0</v>
      </c>
    </row>
    <row r="3901">
      <c r="A3901" s="111" t="s">
        <v>320</v>
      </c>
      <c r="B3901" s="112">
        <v>121.0</v>
      </c>
    </row>
    <row r="3902">
      <c r="A3902" s="111" t="s">
        <v>320</v>
      </c>
      <c r="B3902" s="112">
        <v>5.0</v>
      </c>
    </row>
    <row r="3903">
      <c r="A3903" s="111" t="s">
        <v>320</v>
      </c>
      <c r="B3903" s="112">
        <v>451.0</v>
      </c>
    </row>
    <row r="3904">
      <c r="A3904" s="111" t="s">
        <v>320</v>
      </c>
      <c r="B3904" s="112">
        <v>7119.0</v>
      </c>
    </row>
    <row r="3905">
      <c r="A3905" s="111" t="s">
        <v>320</v>
      </c>
      <c r="B3905" s="112">
        <v>12797.0</v>
      </c>
    </row>
    <row r="3906">
      <c r="A3906" s="111" t="s">
        <v>320</v>
      </c>
      <c r="B3906" s="112">
        <v>8269.0</v>
      </c>
    </row>
    <row r="3907">
      <c r="A3907" s="111" t="s">
        <v>320</v>
      </c>
      <c r="B3907" s="112">
        <v>15.0</v>
      </c>
    </row>
    <row r="3908">
      <c r="A3908" s="111" t="s">
        <v>320</v>
      </c>
      <c r="B3908" s="112">
        <v>581.0</v>
      </c>
    </row>
    <row r="3909">
      <c r="A3909" s="111" t="s">
        <v>320</v>
      </c>
      <c r="B3909" s="112">
        <v>47523.0</v>
      </c>
    </row>
    <row r="3910">
      <c r="A3910" s="111" t="s">
        <v>320</v>
      </c>
      <c r="B3910" s="112">
        <v>1109.0</v>
      </c>
    </row>
    <row r="3911">
      <c r="A3911" s="111" t="s">
        <v>524</v>
      </c>
      <c r="B3911" s="112">
        <v>23161.0</v>
      </c>
    </row>
    <row r="3912">
      <c r="A3912" s="111" t="s">
        <v>357</v>
      </c>
      <c r="B3912" s="112">
        <v>11472.0</v>
      </c>
    </row>
    <row r="3913">
      <c r="A3913" s="111" t="s">
        <v>358</v>
      </c>
      <c r="B3913" s="112">
        <v>10057.0</v>
      </c>
    </row>
    <row r="3914">
      <c r="A3914" s="111" t="s">
        <v>359</v>
      </c>
      <c r="B3914" s="112">
        <v>16321.0</v>
      </c>
    </row>
    <row r="3915">
      <c r="A3915" s="111" t="s">
        <v>1632</v>
      </c>
      <c r="B3915" s="112">
        <v>26430.0</v>
      </c>
    </row>
    <row r="3916">
      <c r="A3916" s="111" t="s">
        <v>1101</v>
      </c>
      <c r="B3916" s="112">
        <v>40076.0</v>
      </c>
    </row>
    <row r="3917">
      <c r="A3917" s="111" t="s">
        <v>1101</v>
      </c>
      <c r="B3917" s="112">
        <v>379189.0</v>
      </c>
    </row>
    <row r="3918">
      <c r="A3918" s="111" t="s">
        <v>1101</v>
      </c>
      <c r="B3918" s="112">
        <v>3069.0</v>
      </c>
    </row>
    <row r="3919">
      <c r="A3919" s="111" t="s">
        <v>1102</v>
      </c>
      <c r="B3919" s="112">
        <v>49574.0</v>
      </c>
    </row>
    <row r="3920">
      <c r="A3920" s="111" t="s">
        <v>1102</v>
      </c>
      <c r="B3920" s="112">
        <v>665462.0</v>
      </c>
    </row>
    <row r="3921">
      <c r="A3921" s="111" t="s">
        <v>1102</v>
      </c>
      <c r="B3921" s="112">
        <v>40959.0</v>
      </c>
    </row>
    <row r="3922">
      <c r="A3922" s="111" t="s">
        <v>1103</v>
      </c>
      <c r="B3922" s="112">
        <v>36150.0</v>
      </c>
    </row>
    <row r="3923">
      <c r="A3923" s="111" t="s">
        <v>1103</v>
      </c>
      <c r="B3923" s="112">
        <v>426297.0</v>
      </c>
    </row>
    <row r="3924">
      <c r="A3924" s="111" t="s">
        <v>1103</v>
      </c>
      <c r="B3924" s="112">
        <v>2130.0</v>
      </c>
    </row>
    <row r="3925">
      <c r="A3925" s="111" t="s">
        <v>1650</v>
      </c>
      <c r="B3925" s="112">
        <v>53225.0</v>
      </c>
    </row>
    <row r="3926">
      <c r="A3926" s="111" t="s">
        <v>587</v>
      </c>
      <c r="B3926" s="112">
        <v>17102.0</v>
      </c>
    </row>
    <row r="3927">
      <c r="A3927" s="111" t="s">
        <v>587</v>
      </c>
      <c r="B3927" s="112">
        <v>71.0</v>
      </c>
    </row>
    <row r="3928">
      <c r="A3928" s="111" t="s">
        <v>587</v>
      </c>
      <c r="B3928" s="112">
        <v>1.0</v>
      </c>
    </row>
    <row r="3929">
      <c r="A3929" s="111" t="s">
        <v>587</v>
      </c>
      <c r="B3929" s="112">
        <v>5135.0</v>
      </c>
    </row>
    <row r="3930">
      <c r="A3930" s="111" t="s">
        <v>587</v>
      </c>
      <c r="B3930" s="112">
        <v>6949.0</v>
      </c>
    </row>
    <row r="3931">
      <c r="A3931" s="111" t="s">
        <v>587</v>
      </c>
      <c r="B3931" s="112">
        <v>5433.0</v>
      </c>
    </row>
    <row r="3932">
      <c r="A3932" s="111" t="s">
        <v>587</v>
      </c>
      <c r="B3932" s="112">
        <v>2048.0</v>
      </c>
    </row>
    <row r="3933">
      <c r="A3933" s="111" t="s">
        <v>587</v>
      </c>
      <c r="B3933" s="112">
        <v>73965.0</v>
      </c>
    </row>
    <row r="3934">
      <c r="A3934" s="111" t="s">
        <v>587</v>
      </c>
      <c r="B3934" s="112">
        <v>528.0</v>
      </c>
    </row>
    <row r="3935">
      <c r="A3935" s="111" t="s">
        <v>587</v>
      </c>
      <c r="B3935" s="112">
        <v>1296.0</v>
      </c>
    </row>
    <row r="3936">
      <c r="A3936" s="111" t="s">
        <v>587</v>
      </c>
      <c r="B3936" s="112">
        <v>1296.0</v>
      </c>
    </row>
    <row r="3937">
      <c r="A3937" s="111" t="s">
        <v>587</v>
      </c>
      <c r="B3937" s="112">
        <v>5924.0</v>
      </c>
    </row>
    <row r="3938">
      <c r="A3938" s="111" t="s">
        <v>587</v>
      </c>
      <c r="B3938" s="112">
        <v>117733.0</v>
      </c>
    </row>
    <row r="3939">
      <c r="A3939" s="111" t="s">
        <v>587</v>
      </c>
      <c r="B3939" s="112">
        <v>73266.0</v>
      </c>
    </row>
    <row r="3940">
      <c r="A3940" s="111" t="s">
        <v>587</v>
      </c>
      <c r="B3940" s="112">
        <v>1328.0</v>
      </c>
    </row>
    <row r="3941">
      <c r="A3941" s="111" t="s">
        <v>587</v>
      </c>
      <c r="B3941" s="112">
        <v>9005.0</v>
      </c>
    </row>
    <row r="3942">
      <c r="A3942" s="111" t="s">
        <v>587</v>
      </c>
      <c r="B3942" s="112">
        <v>51216.0</v>
      </c>
    </row>
    <row r="3943">
      <c r="A3943" s="111" t="s">
        <v>625</v>
      </c>
      <c r="B3943" s="112">
        <v>69167.0</v>
      </c>
    </row>
    <row r="3944">
      <c r="A3944" s="111" t="s">
        <v>625</v>
      </c>
      <c r="B3944" s="112">
        <v>97.0</v>
      </c>
    </row>
    <row r="3945">
      <c r="A3945" s="111" t="s">
        <v>626</v>
      </c>
      <c r="B3945" s="112">
        <v>10031.0</v>
      </c>
    </row>
    <row r="3946">
      <c r="A3946" s="111" t="s">
        <v>627</v>
      </c>
      <c r="B3946" s="112">
        <v>9920.0</v>
      </c>
    </row>
    <row r="3947">
      <c r="A3947" s="111" t="s">
        <v>628</v>
      </c>
      <c r="B3947" s="112">
        <v>9695.0</v>
      </c>
    </row>
    <row r="3948">
      <c r="A3948" s="111" t="s">
        <v>759</v>
      </c>
      <c r="B3948" s="112">
        <v>0.0</v>
      </c>
    </row>
    <row r="3949">
      <c r="A3949" s="111" t="s">
        <v>759</v>
      </c>
      <c r="B3949" s="112">
        <v>10534.0</v>
      </c>
    </row>
    <row r="3950">
      <c r="A3950" s="111" t="s">
        <v>759</v>
      </c>
      <c r="B3950" s="112">
        <v>9569.0</v>
      </c>
    </row>
    <row r="3951">
      <c r="A3951" s="111" t="s">
        <v>759</v>
      </c>
      <c r="B3951" s="112">
        <v>418.0</v>
      </c>
    </row>
    <row r="3952">
      <c r="A3952" s="111" t="s">
        <v>759</v>
      </c>
      <c r="B3952" s="112">
        <v>22772.0</v>
      </c>
    </row>
    <row r="3953">
      <c r="A3953" s="111" t="s">
        <v>759</v>
      </c>
      <c r="B3953" s="112">
        <v>2016.0</v>
      </c>
    </row>
    <row r="3954">
      <c r="A3954" s="111" t="s">
        <v>759</v>
      </c>
      <c r="B3954" s="112">
        <v>1808.0</v>
      </c>
    </row>
    <row r="3955">
      <c r="A3955" s="111" t="s">
        <v>759</v>
      </c>
      <c r="B3955" s="112">
        <v>9569.0</v>
      </c>
    </row>
    <row r="3956">
      <c r="A3956" s="111" t="s">
        <v>759</v>
      </c>
      <c r="B3956" s="112">
        <v>1587.0</v>
      </c>
    </row>
    <row r="3957">
      <c r="A3957" s="111" t="s">
        <v>759</v>
      </c>
      <c r="B3957" s="112">
        <v>9569.0</v>
      </c>
    </row>
    <row r="3958">
      <c r="A3958" s="111" t="s">
        <v>567</v>
      </c>
      <c r="B3958" s="112">
        <v>34754.0</v>
      </c>
    </row>
    <row r="3959">
      <c r="A3959" s="111" t="s">
        <v>780</v>
      </c>
      <c r="B3959" s="112">
        <v>39116.0</v>
      </c>
    </row>
    <row r="3960">
      <c r="A3960" s="111" t="s">
        <v>780</v>
      </c>
      <c r="B3960" s="112">
        <v>116669.0</v>
      </c>
    </row>
    <row r="3961">
      <c r="A3961" s="111" t="s">
        <v>196</v>
      </c>
      <c r="B3961" s="112">
        <v>3576.0</v>
      </c>
    </row>
    <row r="3962">
      <c r="A3962" s="111" t="s">
        <v>196</v>
      </c>
      <c r="B3962" s="112">
        <v>258810.0</v>
      </c>
    </row>
    <row r="3963">
      <c r="A3963" s="111" t="s">
        <v>194</v>
      </c>
      <c r="B3963" s="112">
        <v>4684.0</v>
      </c>
    </row>
    <row r="3964">
      <c r="A3964" s="111" t="s">
        <v>194</v>
      </c>
      <c r="B3964" s="112">
        <v>90563.0</v>
      </c>
    </row>
    <row r="3965">
      <c r="A3965" s="111" t="s">
        <v>194</v>
      </c>
      <c r="B3965" s="112">
        <v>39.0</v>
      </c>
    </row>
    <row r="3966">
      <c r="A3966" s="111" t="s">
        <v>195</v>
      </c>
      <c r="B3966" s="112">
        <v>471222.0</v>
      </c>
    </row>
    <row r="3967">
      <c r="A3967" s="111" t="s">
        <v>195</v>
      </c>
      <c r="B3967" s="112">
        <v>399240.0</v>
      </c>
    </row>
    <row r="3968">
      <c r="A3968" s="111" t="s">
        <v>195</v>
      </c>
      <c r="B3968" s="112">
        <v>664.0</v>
      </c>
    </row>
    <row r="3969">
      <c r="A3969" s="111" t="s">
        <v>195</v>
      </c>
      <c r="B3969" s="112">
        <v>3079.0</v>
      </c>
    </row>
    <row r="3970">
      <c r="A3970" s="111" t="s">
        <v>195</v>
      </c>
      <c r="B3970" s="112">
        <v>18799.0</v>
      </c>
    </row>
    <row r="3971">
      <c r="A3971" s="111" t="s">
        <v>195</v>
      </c>
      <c r="B3971" s="112">
        <v>793.0</v>
      </c>
    </row>
    <row r="3972">
      <c r="A3972" s="111" t="s">
        <v>195</v>
      </c>
      <c r="B3972" s="112">
        <v>38.0</v>
      </c>
    </row>
    <row r="3973">
      <c r="A3973" s="111" t="s">
        <v>195</v>
      </c>
      <c r="B3973" s="112">
        <v>2164.0</v>
      </c>
    </row>
    <row r="3974">
      <c r="A3974" s="111" t="s">
        <v>195</v>
      </c>
      <c r="B3974" s="112">
        <v>2868.0</v>
      </c>
    </row>
    <row r="3975">
      <c r="A3975" s="111" t="s">
        <v>455</v>
      </c>
      <c r="B3975" s="112">
        <v>3977.0</v>
      </c>
    </row>
    <row r="3976">
      <c r="A3976" s="111" t="s">
        <v>455</v>
      </c>
      <c r="B3976" s="112">
        <v>7613.0</v>
      </c>
    </row>
    <row r="3977">
      <c r="A3977" s="111" t="s">
        <v>455</v>
      </c>
      <c r="B3977" s="112">
        <v>2463.0</v>
      </c>
    </row>
    <row r="3978">
      <c r="A3978" s="111" t="s">
        <v>1678</v>
      </c>
      <c r="B3978" s="112">
        <v>1438.0</v>
      </c>
    </row>
    <row r="3979">
      <c r="A3979" s="111" t="s">
        <v>1678</v>
      </c>
      <c r="B3979" s="112">
        <v>3498.0</v>
      </c>
    </row>
    <row r="3980">
      <c r="A3980" s="111" t="s">
        <v>1678</v>
      </c>
      <c r="B3980" s="112">
        <v>240.0</v>
      </c>
    </row>
    <row r="3981">
      <c r="A3981" s="111" t="s">
        <v>1678</v>
      </c>
      <c r="B3981" s="112">
        <v>381.0</v>
      </c>
    </row>
    <row r="3982">
      <c r="A3982" s="111" t="s">
        <v>1678</v>
      </c>
      <c r="B3982" s="112">
        <v>2043.0</v>
      </c>
    </row>
    <row r="3983">
      <c r="A3983" s="111" t="s">
        <v>1679</v>
      </c>
      <c r="B3983" s="112">
        <v>3672.0</v>
      </c>
    </row>
    <row r="3984">
      <c r="A3984" s="111" t="s">
        <v>1679</v>
      </c>
      <c r="B3984" s="112">
        <v>234.0</v>
      </c>
    </row>
    <row r="3985">
      <c r="A3985" s="111" t="s">
        <v>1679</v>
      </c>
      <c r="B3985" s="112">
        <v>31035.0</v>
      </c>
    </row>
    <row r="3986">
      <c r="A3986" s="111" t="s">
        <v>1679</v>
      </c>
      <c r="B3986" s="112">
        <v>1.0</v>
      </c>
    </row>
    <row r="3987">
      <c r="A3987" s="111" t="s">
        <v>1679</v>
      </c>
      <c r="B3987" s="112">
        <v>15621.0</v>
      </c>
    </row>
    <row r="3988">
      <c r="A3988" s="111" t="s">
        <v>1679</v>
      </c>
      <c r="B3988" s="112">
        <v>893668.0</v>
      </c>
    </row>
    <row r="3989">
      <c r="A3989" s="111" t="s">
        <v>501</v>
      </c>
      <c r="B3989" s="112">
        <v>6027.0</v>
      </c>
    </row>
    <row r="3990">
      <c r="A3990" s="111" t="s">
        <v>501</v>
      </c>
      <c r="B3990" s="112">
        <v>41147.0</v>
      </c>
    </row>
    <row r="3991">
      <c r="A3991" s="111" t="s">
        <v>2897</v>
      </c>
      <c r="B3991" s="112">
        <v>1.0</v>
      </c>
    </row>
    <row r="3992">
      <c r="A3992" s="111" t="s">
        <v>2897</v>
      </c>
      <c r="B3992" s="112">
        <v>837.0</v>
      </c>
    </row>
    <row r="3993">
      <c r="A3993" s="111" t="s">
        <v>2898</v>
      </c>
      <c r="B3993" s="112">
        <v>837.0</v>
      </c>
    </row>
    <row r="3994">
      <c r="A3994" s="111" t="s">
        <v>2898</v>
      </c>
      <c r="B3994" s="112">
        <v>1.0</v>
      </c>
    </row>
    <row r="3995">
      <c r="A3995" s="111" t="s">
        <v>2899</v>
      </c>
      <c r="B3995" s="112">
        <v>1.0</v>
      </c>
    </row>
    <row r="3996">
      <c r="A3996" s="111" t="s">
        <v>2899</v>
      </c>
      <c r="B3996" s="112">
        <v>837.0</v>
      </c>
    </row>
    <row r="3997">
      <c r="A3997" s="111" t="s">
        <v>803</v>
      </c>
      <c r="B3997" s="112">
        <v>202393.0</v>
      </c>
    </row>
    <row r="3998">
      <c r="A3998" s="111" t="s">
        <v>803</v>
      </c>
      <c r="B3998" s="112">
        <v>41575.0</v>
      </c>
    </row>
    <row r="3999">
      <c r="A3999" s="111" t="s">
        <v>803</v>
      </c>
      <c r="B3999" s="112">
        <v>204696.0</v>
      </c>
    </row>
    <row r="4000">
      <c r="A4000" s="111" t="s">
        <v>205</v>
      </c>
      <c r="B4000" s="112">
        <v>218550.0</v>
      </c>
    </row>
    <row r="4001">
      <c r="A4001" s="111" t="s">
        <v>205</v>
      </c>
      <c r="B4001" s="112">
        <v>9817.0</v>
      </c>
    </row>
    <row r="4002">
      <c r="A4002" s="111" t="s">
        <v>804</v>
      </c>
      <c r="B4002" s="112">
        <v>29763.0</v>
      </c>
    </row>
    <row r="4003">
      <c r="A4003" s="111" t="s">
        <v>805</v>
      </c>
      <c r="B4003" s="112">
        <v>29246.0</v>
      </c>
    </row>
    <row r="4004">
      <c r="A4004" s="111" t="s">
        <v>726</v>
      </c>
      <c r="B4004" s="112">
        <v>55223.0</v>
      </c>
    </row>
    <row r="4005">
      <c r="A4005" s="111" t="s">
        <v>529</v>
      </c>
      <c r="B4005" s="112">
        <v>22943.0</v>
      </c>
    </row>
    <row r="4006">
      <c r="A4006" s="111" t="s">
        <v>1477</v>
      </c>
      <c r="B4006" s="112">
        <v>29750.0</v>
      </c>
    </row>
    <row r="4007">
      <c r="A4007" s="111" t="s">
        <v>1477</v>
      </c>
      <c r="B4007" s="112">
        <v>436310.0</v>
      </c>
    </row>
    <row r="4008">
      <c r="A4008" s="111" t="s">
        <v>1477</v>
      </c>
      <c r="B4008" s="112">
        <v>184296.0</v>
      </c>
    </row>
    <row r="4009">
      <c r="A4009" s="111" t="s">
        <v>369</v>
      </c>
      <c r="B4009" s="112">
        <v>182.0</v>
      </c>
    </row>
    <row r="4010">
      <c r="A4010" s="111" t="s">
        <v>369</v>
      </c>
      <c r="B4010" s="112">
        <v>663.0</v>
      </c>
    </row>
    <row r="4011">
      <c r="A4011" s="111" t="s">
        <v>369</v>
      </c>
      <c r="B4011" s="112">
        <v>207.0</v>
      </c>
    </row>
    <row r="4012">
      <c r="A4012" s="111" t="s">
        <v>369</v>
      </c>
      <c r="B4012" s="112">
        <v>450.0</v>
      </c>
    </row>
    <row r="4013">
      <c r="A4013" s="111" t="s">
        <v>369</v>
      </c>
      <c r="B4013" s="112">
        <v>63.0</v>
      </c>
    </row>
    <row r="4014">
      <c r="A4014" s="111" t="s">
        <v>369</v>
      </c>
      <c r="B4014" s="112">
        <v>397.0</v>
      </c>
    </row>
    <row r="4015">
      <c r="A4015" s="111" t="s">
        <v>369</v>
      </c>
      <c r="B4015" s="112">
        <v>2434.0</v>
      </c>
    </row>
    <row r="4016">
      <c r="A4016" s="111" t="s">
        <v>369</v>
      </c>
      <c r="B4016" s="112">
        <v>720.0</v>
      </c>
    </row>
    <row r="4017">
      <c r="A4017" s="111" t="s">
        <v>369</v>
      </c>
      <c r="B4017" s="112">
        <v>111.0</v>
      </c>
    </row>
    <row r="4018">
      <c r="A4018" s="111" t="s">
        <v>369</v>
      </c>
      <c r="B4018" s="112">
        <v>2796.0</v>
      </c>
    </row>
    <row r="4019">
      <c r="A4019" s="111" t="s">
        <v>369</v>
      </c>
      <c r="B4019" s="112">
        <v>12483.0</v>
      </c>
    </row>
    <row r="4020">
      <c r="A4020" s="111" t="s">
        <v>1373</v>
      </c>
      <c r="B4020" s="112">
        <v>44266.0</v>
      </c>
    </row>
    <row r="4021">
      <c r="A4021" s="111" t="s">
        <v>576</v>
      </c>
      <c r="B4021" s="112">
        <v>1.0</v>
      </c>
    </row>
    <row r="4022">
      <c r="A4022" s="111" t="s">
        <v>576</v>
      </c>
      <c r="B4022" s="112">
        <v>16707.0</v>
      </c>
    </row>
    <row r="4023">
      <c r="A4023" s="111" t="s">
        <v>576</v>
      </c>
      <c r="B4023" s="112">
        <v>73.0</v>
      </c>
    </row>
    <row r="4024">
      <c r="A4024" s="111" t="s">
        <v>576</v>
      </c>
      <c r="B4024" s="112">
        <v>3269.0</v>
      </c>
    </row>
    <row r="4025">
      <c r="A4025" s="111" t="s">
        <v>576</v>
      </c>
      <c r="B4025" s="112">
        <v>5617.0</v>
      </c>
    </row>
    <row r="4026">
      <c r="A4026" s="111" t="s">
        <v>576</v>
      </c>
      <c r="B4026" s="112">
        <v>3646.0</v>
      </c>
    </row>
    <row r="4027">
      <c r="A4027" s="111" t="s">
        <v>576</v>
      </c>
      <c r="B4027" s="112">
        <v>1599.0</v>
      </c>
    </row>
    <row r="4028">
      <c r="A4028" s="111" t="s">
        <v>576</v>
      </c>
      <c r="B4028" s="112">
        <v>1795.0</v>
      </c>
    </row>
    <row r="4029">
      <c r="A4029" s="111" t="s">
        <v>576</v>
      </c>
      <c r="B4029" s="112">
        <v>67.0</v>
      </c>
    </row>
    <row r="4030">
      <c r="A4030" s="111" t="s">
        <v>576</v>
      </c>
      <c r="B4030" s="112">
        <v>528.0</v>
      </c>
    </row>
    <row r="4031">
      <c r="A4031" s="111" t="s">
        <v>576</v>
      </c>
      <c r="B4031" s="112">
        <v>528.0</v>
      </c>
    </row>
    <row r="4032">
      <c r="A4032" s="111" t="s">
        <v>576</v>
      </c>
      <c r="B4032" s="112">
        <v>6362.0</v>
      </c>
    </row>
    <row r="4033">
      <c r="A4033" s="111" t="s">
        <v>576</v>
      </c>
      <c r="B4033" s="112">
        <v>47649.0</v>
      </c>
    </row>
    <row r="4034">
      <c r="A4034" s="111" t="s">
        <v>576</v>
      </c>
      <c r="B4034" s="112">
        <v>1330.0</v>
      </c>
    </row>
    <row r="4035">
      <c r="A4035" s="111" t="s">
        <v>576</v>
      </c>
      <c r="B4035" s="112">
        <v>815.0</v>
      </c>
    </row>
    <row r="4036">
      <c r="A4036" s="111" t="s">
        <v>576</v>
      </c>
      <c r="B4036" s="112">
        <v>9042.0</v>
      </c>
    </row>
    <row r="4037">
      <c r="A4037" s="111" t="s">
        <v>576</v>
      </c>
      <c r="B4037" s="112">
        <v>10255.0</v>
      </c>
    </row>
    <row r="4038">
      <c r="A4038" s="111" t="s">
        <v>1694</v>
      </c>
      <c r="B4038" s="112">
        <v>111.0</v>
      </c>
    </row>
    <row r="4039">
      <c r="A4039" s="111" t="s">
        <v>1694</v>
      </c>
      <c r="B4039" s="112">
        <v>5936.0</v>
      </c>
    </row>
    <row r="4040">
      <c r="A4040" s="111" t="s">
        <v>206</v>
      </c>
      <c r="B4040" s="112">
        <v>408105.0</v>
      </c>
    </row>
    <row r="4041">
      <c r="A4041" s="111" t="s">
        <v>206</v>
      </c>
      <c r="B4041" s="112">
        <v>2557.0</v>
      </c>
    </row>
    <row r="4042">
      <c r="A4042" s="111" t="s">
        <v>206</v>
      </c>
      <c r="B4042" s="112">
        <v>2557.0</v>
      </c>
    </row>
    <row r="4043">
      <c r="A4043" s="111" t="s">
        <v>206</v>
      </c>
      <c r="B4043" s="112">
        <v>188.0</v>
      </c>
    </row>
    <row r="4044">
      <c r="A4044" s="111" t="s">
        <v>206</v>
      </c>
      <c r="B4044" s="112">
        <v>2557.0</v>
      </c>
    </row>
    <row r="4045">
      <c r="A4045" s="111" t="s">
        <v>204</v>
      </c>
      <c r="B4045" s="112">
        <v>667447.0</v>
      </c>
    </row>
    <row r="4046">
      <c r="A4046" s="111" t="s">
        <v>204</v>
      </c>
      <c r="B4046" s="112">
        <v>3928.0</v>
      </c>
    </row>
    <row r="4047">
      <c r="A4047" s="111" t="s">
        <v>1690</v>
      </c>
      <c r="B4047" s="112">
        <v>590706.0</v>
      </c>
    </row>
    <row r="4048">
      <c r="A4048" s="111" t="s">
        <v>1690</v>
      </c>
      <c r="B4048" s="112">
        <v>99183.0</v>
      </c>
    </row>
    <row r="4049">
      <c r="A4049" s="111" t="s">
        <v>1690</v>
      </c>
      <c r="B4049" s="112">
        <v>2097148.0</v>
      </c>
    </row>
    <row r="4050">
      <c r="A4050" s="111" t="s">
        <v>1690</v>
      </c>
      <c r="B4050" s="112">
        <v>1670108.0</v>
      </c>
    </row>
    <row r="4051">
      <c r="A4051" s="111" t="s">
        <v>1405</v>
      </c>
      <c r="B4051" s="112">
        <v>64464.0</v>
      </c>
    </row>
    <row r="4052">
      <c r="A4052" s="111" t="s">
        <v>1406</v>
      </c>
      <c r="B4052" s="112">
        <v>23557.0</v>
      </c>
    </row>
    <row r="4053">
      <c r="A4053" s="111" t="s">
        <v>1407</v>
      </c>
      <c r="B4053" s="112">
        <v>70297.0</v>
      </c>
    </row>
    <row r="4054">
      <c r="A4054" s="111" t="s">
        <v>1408</v>
      </c>
      <c r="B4054" s="112">
        <v>23711.0</v>
      </c>
    </row>
    <row r="4055">
      <c r="A4055" s="111" t="s">
        <v>1409</v>
      </c>
      <c r="B4055" s="112">
        <v>66860.0</v>
      </c>
    </row>
    <row r="4056">
      <c r="A4056" s="111" t="s">
        <v>1410</v>
      </c>
      <c r="B4056" s="112">
        <v>23522.0</v>
      </c>
    </row>
    <row r="4057">
      <c r="A4057" s="111" t="s">
        <v>1411</v>
      </c>
      <c r="B4057" s="112">
        <v>23540.0</v>
      </c>
    </row>
    <row r="4058">
      <c r="A4058" s="111" t="s">
        <v>1691</v>
      </c>
      <c r="B4058" s="112">
        <v>255461.0</v>
      </c>
    </row>
    <row r="4059">
      <c r="A4059" s="111" t="s">
        <v>1413</v>
      </c>
      <c r="B4059" s="112">
        <v>23077.0</v>
      </c>
    </row>
    <row r="4060">
      <c r="A4060" s="111" t="s">
        <v>2906</v>
      </c>
      <c r="B4060" s="112">
        <v>23458.0</v>
      </c>
    </row>
    <row r="4061">
      <c r="A4061" s="111" t="s">
        <v>1696</v>
      </c>
      <c r="B4061" s="112">
        <v>8682.0</v>
      </c>
    </row>
    <row r="4062">
      <c r="A4062" s="111" t="s">
        <v>1696</v>
      </c>
      <c r="B4062" s="112">
        <v>13884.0</v>
      </c>
    </row>
    <row r="4063">
      <c r="A4063" s="111" t="s">
        <v>1696</v>
      </c>
      <c r="B4063" s="112">
        <v>159.0</v>
      </c>
    </row>
    <row r="4064">
      <c r="A4064" s="111" t="s">
        <v>1415</v>
      </c>
      <c r="B4064" s="112">
        <v>23215.0</v>
      </c>
    </row>
    <row r="4065">
      <c r="A4065" s="111" t="s">
        <v>1416</v>
      </c>
      <c r="B4065" s="112">
        <v>23737.0</v>
      </c>
    </row>
    <row r="4066">
      <c r="A4066" s="111" t="s">
        <v>1417</v>
      </c>
      <c r="B4066" s="112">
        <v>23526.0</v>
      </c>
    </row>
    <row r="4067">
      <c r="A4067" s="111" t="s">
        <v>1419</v>
      </c>
      <c r="B4067" s="112">
        <v>54354.0</v>
      </c>
    </row>
    <row r="4068">
      <c r="A4068" s="111" t="s">
        <v>479</v>
      </c>
      <c r="B4068" s="112">
        <v>6828.0</v>
      </c>
    </row>
    <row r="4069">
      <c r="A4069" s="111" t="s">
        <v>1440</v>
      </c>
      <c r="B4069" s="112">
        <v>24172.0</v>
      </c>
    </row>
    <row r="4070">
      <c r="A4070" s="111" t="s">
        <v>1421</v>
      </c>
      <c r="B4070" s="112">
        <v>55195.0</v>
      </c>
    </row>
    <row r="4071">
      <c r="A4071" s="111" t="s">
        <v>938</v>
      </c>
      <c r="B4071" s="112">
        <v>305.0</v>
      </c>
    </row>
    <row r="4072">
      <c r="A4072" s="111" t="s">
        <v>938</v>
      </c>
      <c r="B4072" s="112">
        <v>2972.0</v>
      </c>
    </row>
    <row r="4073">
      <c r="A4073" s="111" t="s">
        <v>938</v>
      </c>
      <c r="B4073" s="112">
        <v>15227.0</v>
      </c>
    </row>
    <row r="4074">
      <c r="A4074" s="111" t="s">
        <v>938</v>
      </c>
      <c r="B4074" s="112">
        <v>103130.0</v>
      </c>
    </row>
    <row r="4075">
      <c r="A4075" s="111" t="s">
        <v>938</v>
      </c>
      <c r="B4075" s="112">
        <v>1409.0</v>
      </c>
    </row>
    <row r="4076">
      <c r="A4076" s="111" t="s">
        <v>938</v>
      </c>
      <c r="B4076" s="112">
        <v>120599.0</v>
      </c>
    </row>
    <row r="4077">
      <c r="A4077" s="111" t="s">
        <v>938</v>
      </c>
      <c r="B4077" s="112">
        <v>4.0</v>
      </c>
    </row>
    <row r="4078">
      <c r="A4078" s="111" t="s">
        <v>271</v>
      </c>
      <c r="B4078" s="112">
        <v>73787.0</v>
      </c>
    </row>
    <row r="4079">
      <c r="A4079" s="111" t="s">
        <v>272</v>
      </c>
      <c r="B4079" s="112">
        <v>58844.0</v>
      </c>
    </row>
    <row r="4080">
      <c r="A4080" s="111" t="s">
        <v>272</v>
      </c>
      <c r="B4080" s="112">
        <v>109351.0</v>
      </c>
    </row>
    <row r="4081">
      <c r="A4081" s="111" t="s">
        <v>1692</v>
      </c>
      <c r="B4081" s="112">
        <v>8486.0</v>
      </c>
    </row>
    <row r="4082">
      <c r="A4082" s="111" t="s">
        <v>1692</v>
      </c>
      <c r="B4082" s="112">
        <v>33.0</v>
      </c>
    </row>
    <row r="4083">
      <c r="A4083" s="111" t="s">
        <v>1692</v>
      </c>
      <c r="B4083" s="112">
        <v>236.0</v>
      </c>
    </row>
    <row r="4084">
      <c r="A4084" s="111" t="s">
        <v>1692</v>
      </c>
      <c r="B4084" s="112">
        <v>11553.0</v>
      </c>
    </row>
    <row r="4085">
      <c r="A4085" s="111" t="s">
        <v>1441</v>
      </c>
      <c r="B4085" s="112">
        <v>26130.0</v>
      </c>
    </row>
    <row r="4086">
      <c r="A4086" s="111" t="s">
        <v>250</v>
      </c>
      <c r="B4086" s="112">
        <v>21571.0</v>
      </c>
    </row>
    <row r="4087">
      <c r="A4087" s="111" t="s">
        <v>251</v>
      </c>
      <c r="B4087" s="112">
        <v>20047.0</v>
      </c>
    </row>
    <row r="4088">
      <c r="A4088" s="111" t="s">
        <v>251</v>
      </c>
      <c r="B4088" s="112">
        <v>82826.0</v>
      </c>
    </row>
    <row r="4089">
      <c r="A4089" s="111" t="s">
        <v>1442</v>
      </c>
      <c r="B4089" s="112">
        <v>27367.0</v>
      </c>
    </row>
    <row r="4090">
      <c r="A4090" s="111" t="s">
        <v>1428</v>
      </c>
      <c r="B4090" s="112">
        <v>63257.0</v>
      </c>
    </row>
    <row r="4091">
      <c r="A4091" s="111" t="s">
        <v>1695</v>
      </c>
      <c r="B4091" s="112">
        <v>47625.0</v>
      </c>
    </row>
    <row r="4092">
      <c r="A4092" s="111" t="s">
        <v>1430</v>
      </c>
      <c r="B4092" s="112">
        <v>50990.0</v>
      </c>
    </row>
    <row r="4093">
      <c r="A4093" s="111" t="s">
        <v>1443</v>
      </c>
      <c r="B4093" s="112">
        <v>23948.0</v>
      </c>
    </row>
    <row r="4094">
      <c r="A4094" s="111" t="s">
        <v>1435</v>
      </c>
      <c r="B4094" s="112">
        <v>50544.0</v>
      </c>
    </row>
    <row r="4095">
      <c r="A4095" s="111" t="s">
        <v>1436</v>
      </c>
      <c r="B4095" s="112">
        <v>58674.0</v>
      </c>
    </row>
    <row r="4096">
      <c r="A4096" s="111" t="s">
        <v>1693</v>
      </c>
      <c r="B4096" s="112">
        <v>37463.0</v>
      </c>
    </row>
    <row r="4097">
      <c r="A4097" s="111" t="s">
        <v>1437</v>
      </c>
      <c r="B4097" s="112">
        <v>60614.0</v>
      </c>
    </row>
    <row r="4098">
      <c r="A4098" s="111" t="s">
        <v>1438</v>
      </c>
      <c r="B4098" s="112">
        <v>92778.0</v>
      </c>
    </row>
    <row r="4099">
      <c r="A4099" s="111" t="s">
        <v>456</v>
      </c>
      <c r="B4099" s="112">
        <v>707.0</v>
      </c>
    </row>
    <row r="4100">
      <c r="A4100" s="111" t="s">
        <v>456</v>
      </c>
      <c r="B4100" s="112">
        <v>8955.0</v>
      </c>
    </row>
    <row r="4101">
      <c r="A4101" s="111" t="s">
        <v>456</v>
      </c>
      <c r="B4101" s="112">
        <v>1185.0</v>
      </c>
    </row>
    <row r="4102">
      <c r="A4102" s="111" t="s">
        <v>456</v>
      </c>
      <c r="B4102" s="112">
        <v>3706.0</v>
      </c>
    </row>
    <row r="4103">
      <c r="A4103" s="111" t="s">
        <v>1572</v>
      </c>
      <c r="B4103" s="112">
        <v>48883.0</v>
      </c>
    </row>
    <row r="4104">
      <c r="A4104" s="111" t="s">
        <v>1400</v>
      </c>
      <c r="B4104" s="112">
        <v>25013.0</v>
      </c>
    </row>
    <row r="4105">
      <c r="A4105" s="111" t="s">
        <v>1444</v>
      </c>
      <c r="B4105" s="112">
        <v>26253.0</v>
      </c>
    </row>
    <row r="4106">
      <c r="A4106" s="111" t="s">
        <v>632</v>
      </c>
      <c r="B4106" s="112">
        <v>60175.0</v>
      </c>
    </row>
    <row r="4107">
      <c r="A4107" s="111" t="s">
        <v>632</v>
      </c>
      <c r="B4107" s="112">
        <v>46389.0</v>
      </c>
    </row>
    <row r="4108">
      <c r="A4108" s="111" t="s">
        <v>589</v>
      </c>
      <c r="B4108" s="112">
        <v>61860.0</v>
      </c>
    </row>
    <row r="4109">
      <c r="A4109" s="111" t="s">
        <v>589</v>
      </c>
      <c r="B4109" s="112">
        <v>33568.0</v>
      </c>
    </row>
    <row r="4110">
      <c r="A4110" s="111" t="s">
        <v>1439</v>
      </c>
      <c r="B4110" s="112">
        <v>51104.0</v>
      </c>
    </row>
    <row r="4111">
      <c r="A4111" s="111" t="s">
        <v>2917</v>
      </c>
      <c r="B4111" s="112">
        <v>1.0</v>
      </c>
    </row>
    <row r="4112">
      <c r="A4112" s="111" t="s">
        <v>2917</v>
      </c>
      <c r="B4112" s="112">
        <v>846.0</v>
      </c>
    </row>
    <row r="4113">
      <c r="A4113" s="111" t="s">
        <v>2918</v>
      </c>
      <c r="B4113" s="112">
        <v>871.0</v>
      </c>
    </row>
    <row r="4114">
      <c r="A4114" s="111" t="s">
        <v>2918</v>
      </c>
      <c r="B4114" s="112">
        <v>1.0</v>
      </c>
    </row>
    <row r="4115">
      <c r="A4115" s="111" t="s">
        <v>2919</v>
      </c>
      <c r="B4115" s="112">
        <v>846.0</v>
      </c>
    </row>
    <row r="4116">
      <c r="A4116" s="111" t="s">
        <v>2919</v>
      </c>
      <c r="B4116" s="112">
        <v>1.0</v>
      </c>
    </row>
    <row r="4117">
      <c r="A4117" s="111" t="s">
        <v>633</v>
      </c>
      <c r="B4117" s="112">
        <v>11645.0</v>
      </c>
    </row>
    <row r="4118">
      <c r="A4118" s="111" t="s">
        <v>634</v>
      </c>
      <c r="B4118" s="112">
        <v>11175.0</v>
      </c>
    </row>
    <row r="4119">
      <c r="A4119" s="111" t="s">
        <v>635</v>
      </c>
      <c r="B4119" s="112">
        <v>5120.0</v>
      </c>
    </row>
    <row r="4120">
      <c r="A4120" s="111" t="s">
        <v>1682</v>
      </c>
      <c r="B4120" s="112">
        <v>333938.0</v>
      </c>
    </row>
    <row r="4121">
      <c r="A4121" s="111" t="s">
        <v>1683</v>
      </c>
      <c r="B4121" s="112">
        <v>60997.0</v>
      </c>
    </row>
    <row r="4122">
      <c r="A4122" s="111" t="s">
        <v>1684</v>
      </c>
      <c r="B4122" s="112">
        <v>39333.0</v>
      </c>
    </row>
    <row r="4123">
      <c r="A4123" s="111" t="s">
        <v>2921</v>
      </c>
      <c r="B4123" s="112">
        <v>40544.0</v>
      </c>
    </row>
    <row r="4124">
      <c r="A4124" s="111" t="s">
        <v>2921</v>
      </c>
      <c r="B4124" s="112">
        <v>176914.0</v>
      </c>
    </row>
    <row r="4125">
      <c r="A4125" s="111" t="s">
        <v>2921</v>
      </c>
      <c r="B4125" s="112">
        <v>2693.0</v>
      </c>
    </row>
    <row r="4126">
      <c r="A4126" s="111" t="s">
        <v>1685</v>
      </c>
      <c r="B4126" s="112">
        <v>926643.0</v>
      </c>
    </row>
    <row r="4127">
      <c r="A4127" s="111" t="s">
        <v>1685</v>
      </c>
      <c r="B4127" s="112">
        <v>3303.0</v>
      </c>
    </row>
    <row r="4128">
      <c r="A4128" s="111" t="s">
        <v>197</v>
      </c>
      <c r="B4128" s="112">
        <v>1624223.0</v>
      </c>
    </row>
    <row r="4129">
      <c r="A4129" s="111" t="s">
        <v>197</v>
      </c>
      <c r="B4129" s="112">
        <v>4545.0</v>
      </c>
    </row>
    <row r="4130">
      <c r="A4130" s="111" t="s">
        <v>197</v>
      </c>
      <c r="B4130" s="112">
        <v>43319.0</v>
      </c>
    </row>
    <row r="4131">
      <c r="A4131" s="111" t="s">
        <v>198</v>
      </c>
      <c r="B4131" s="112">
        <v>386515.0</v>
      </c>
    </row>
    <row r="4132">
      <c r="A4132" s="111" t="s">
        <v>198</v>
      </c>
      <c r="B4132" s="112">
        <v>3570.0</v>
      </c>
    </row>
    <row r="4133">
      <c r="A4133" s="111" t="s">
        <v>1686</v>
      </c>
      <c r="B4133" s="112">
        <v>185628.0</v>
      </c>
    </row>
    <row r="4134">
      <c r="A4134" s="111" t="s">
        <v>1687</v>
      </c>
      <c r="B4134" s="112">
        <v>113025.0</v>
      </c>
    </row>
    <row r="4135">
      <c r="A4135" s="111" t="s">
        <v>2924</v>
      </c>
      <c r="B4135" s="112">
        <v>39616.0</v>
      </c>
    </row>
    <row r="4136">
      <c r="A4136" s="111" t="s">
        <v>2924</v>
      </c>
      <c r="B4136" s="112">
        <v>70068.0</v>
      </c>
    </row>
    <row r="4137">
      <c r="A4137" s="111" t="s">
        <v>1075</v>
      </c>
      <c r="B4137" s="112">
        <v>54303.0</v>
      </c>
    </row>
    <row r="4138">
      <c r="A4138" s="111" t="s">
        <v>1075</v>
      </c>
      <c r="B4138" s="112">
        <v>20762.0</v>
      </c>
    </row>
    <row r="4139">
      <c r="A4139" s="111" t="s">
        <v>1688</v>
      </c>
      <c r="B4139" s="112">
        <v>32813.0</v>
      </c>
    </row>
    <row r="4140">
      <c r="A4140" s="111" t="s">
        <v>1688</v>
      </c>
      <c r="B4140" s="112">
        <v>36163.0</v>
      </c>
    </row>
    <row r="4141">
      <c r="A4141" s="111" t="s">
        <v>1680</v>
      </c>
      <c r="B4141" s="112">
        <v>70282.0</v>
      </c>
    </row>
    <row r="4142">
      <c r="A4142" s="111" t="s">
        <v>1689</v>
      </c>
      <c r="B4142" s="112">
        <v>27234.0</v>
      </c>
    </row>
    <row r="4143">
      <c r="A4143" s="111" t="s">
        <v>1689</v>
      </c>
      <c r="B4143" s="112">
        <v>1382779.0</v>
      </c>
    </row>
    <row r="4144">
      <c r="A4144" s="111" t="s">
        <v>318</v>
      </c>
      <c r="B4144" s="112">
        <v>14477.0</v>
      </c>
    </row>
    <row r="4145">
      <c r="A4145" s="111" t="s">
        <v>318</v>
      </c>
      <c r="B4145" s="112">
        <v>78372.0</v>
      </c>
    </row>
    <row r="4146">
      <c r="A4146" s="111" t="s">
        <v>1736</v>
      </c>
      <c r="B4146" s="112">
        <v>2278.0</v>
      </c>
    </row>
    <row r="4147">
      <c r="A4147" s="111" t="s">
        <v>1736</v>
      </c>
      <c r="B4147" s="112">
        <v>229390.0</v>
      </c>
    </row>
    <row r="4148">
      <c r="A4148" s="111" t="s">
        <v>1507</v>
      </c>
      <c r="B4148" s="112">
        <v>60444.0</v>
      </c>
    </row>
    <row r="4149">
      <c r="A4149" s="111" t="s">
        <v>799</v>
      </c>
      <c r="B4149" s="112">
        <v>52891.0</v>
      </c>
    </row>
    <row r="4150">
      <c r="A4150" s="111" t="s">
        <v>736</v>
      </c>
      <c r="B4150" s="112">
        <v>97995.0</v>
      </c>
    </row>
    <row r="4151">
      <c r="A4151" s="111" t="s">
        <v>1335</v>
      </c>
      <c r="B4151" s="112">
        <v>33.0</v>
      </c>
    </row>
    <row r="4152">
      <c r="A4152" s="111" t="s">
        <v>1335</v>
      </c>
      <c r="B4152" s="112">
        <v>2785.0</v>
      </c>
    </row>
    <row r="4153">
      <c r="A4153" s="111" t="s">
        <v>1335</v>
      </c>
      <c r="B4153" s="112">
        <v>11.0</v>
      </c>
    </row>
    <row r="4154">
      <c r="A4154" s="111" t="s">
        <v>1335</v>
      </c>
      <c r="B4154" s="112">
        <v>118.0</v>
      </c>
    </row>
    <row r="4155">
      <c r="A4155" s="111" t="s">
        <v>1335</v>
      </c>
      <c r="B4155" s="112">
        <v>1173.0</v>
      </c>
    </row>
    <row r="4156">
      <c r="A4156" s="111" t="s">
        <v>1335</v>
      </c>
      <c r="B4156" s="112">
        <v>33.0</v>
      </c>
    </row>
    <row r="4157">
      <c r="A4157" s="111" t="s">
        <v>1335</v>
      </c>
      <c r="B4157" s="112">
        <v>12115.0</v>
      </c>
    </row>
    <row r="4158">
      <c r="A4158" s="111" t="s">
        <v>1335</v>
      </c>
      <c r="B4158" s="112">
        <v>73.0</v>
      </c>
    </row>
    <row r="4159">
      <c r="A4159" s="111" t="s">
        <v>255</v>
      </c>
      <c r="B4159" s="112">
        <v>21121.0</v>
      </c>
    </row>
    <row r="4160">
      <c r="A4160" s="111" t="s">
        <v>255</v>
      </c>
      <c r="B4160" s="112">
        <v>127028.0</v>
      </c>
    </row>
    <row r="4161">
      <c r="A4161" s="111" t="s">
        <v>256</v>
      </c>
      <c r="B4161" s="112">
        <v>25227.0</v>
      </c>
    </row>
    <row r="4162">
      <c r="A4162" s="111" t="s">
        <v>388</v>
      </c>
      <c r="B4162" s="112">
        <v>2351.0</v>
      </c>
    </row>
    <row r="4163">
      <c r="A4163" s="111" t="s">
        <v>388</v>
      </c>
      <c r="B4163" s="112">
        <v>768.0</v>
      </c>
    </row>
    <row r="4164">
      <c r="A4164" s="111" t="s">
        <v>388</v>
      </c>
      <c r="B4164" s="112">
        <v>64.0</v>
      </c>
    </row>
    <row r="4165">
      <c r="A4165" s="111" t="s">
        <v>388</v>
      </c>
      <c r="B4165" s="112">
        <v>207.0</v>
      </c>
    </row>
    <row r="4166">
      <c r="A4166" s="111" t="s">
        <v>388</v>
      </c>
      <c r="B4166" s="112">
        <v>64.0</v>
      </c>
    </row>
    <row r="4167">
      <c r="A4167" s="111" t="s">
        <v>388</v>
      </c>
      <c r="B4167" s="112">
        <v>148.0</v>
      </c>
    </row>
    <row r="4168">
      <c r="A4168" s="111" t="s">
        <v>388</v>
      </c>
      <c r="B4168" s="112">
        <v>4609.0</v>
      </c>
    </row>
    <row r="4169">
      <c r="A4169" s="111" t="s">
        <v>388</v>
      </c>
      <c r="B4169" s="112">
        <v>254.0</v>
      </c>
    </row>
    <row r="4170">
      <c r="A4170" s="111" t="s">
        <v>388</v>
      </c>
      <c r="B4170" s="112">
        <v>2619.0</v>
      </c>
    </row>
    <row r="4171">
      <c r="A4171" s="111" t="s">
        <v>388</v>
      </c>
      <c r="B4171" s="112">
        <v>311.0</v>
      </c>
    </row>
    <row r="4172">
      <c r="A4172" s="111" t="s">
        <v>388</v>
      </c>
      <c r="B4172" s="112">
        <v>10873.0</v>
      </c>
    </row>
    <row r="4173">
      <c r="A4173" s="111" t="s">
        <v>1587</v>
      </c>
      <c r="B4173" s="112">
        <v>32261.0</v>
      </c>
    </row>
    <row r="4174">
      <c r="A4174" s="111" t="s">
        <v>1587</v>
      </c>
      <c r="B4174" s="112">
        <v>39241.0</v>
      </c>
    </row>
    <row r="4175">
      <c r="A4175" s="111" t="s">
        <v>1587</v>
      </c>
      <c r="B4175" s="112">
        <v>222687.0</v>
      </c>
    </row>
    <row r="4176">
      <c r="A4176" s="111" t="s">
        <v>319</v>
      </c>
      <c r="B4176" s="112">
        <v>993520.0</v>
      </c>
    </row>
    <row r="4177">
      <c r="A4177" s="111" t="s">
        <v>319</v>
      </c>
      <c r="B4177" s="112">
        <v>22141.0</v>
      </c>
    </row>
    <row r="4178">
      <c r="A4178" s="111" t="s">
        <v>254</v>
      </c>
      <c r="B4178" s="112">
        <v>7192.0</v>
      </c>
    </row>
    <row r="4179">
      <c r="A4179" s="111" t="s">
        <v>254</v>
      </c>
      <c r="B4179" s="112">
        <v>649942.0</v>
      </c>
    </row>
    <row r="4180">
      <c r="A4180" s="111" t="s">
        <v>1737</v>
      </c>
      <c r="B4180" s="112">
        <v>5184316.0</v>
      </c>
    </row>
    <row r="4181">
      <c r="A4181" s="111" t="s">
        <v>1737</v>
      </c>
      <c r="B4181" s="112">
        <v>12420.0</v>
      </c>
    </row>
    <row r="4182">
      <c r="A4182" s="111" t="s">
        <v>1552</v>
      </c>
      <c r="B4182" s="112">
        <v>270.0</v>
      </c>
    </row>
    <row r="4183">
      <c r="A4183" s="111" t="s">
        <v>1552</v>
      </c>
      <c r="B4183" s="112">
        <v>10352.0</v>
      </c>
    </row>
    <row r="4184">
      <c r="A4184" s="111" t="s">
        <v>538</v>
      </c>
      <c r="B4184" s="112">
        <v>27850.0</v>
      </c>
    </row>
    <row r="4185">
      <c r="A4185" s="111" t="s">
        <v>1607</v>
      </c>
      <c r="B4185" s="112">
        <v>90911.0</v>
      </c>
    </row>
    <row r="4186">
      <c r="A4186" s="111" t="s">
        <v>1607</v>
      </c>
      <c r="B4186" s="112">
        <v>18217.0</v>
      </c>
    </row>
    <row r="4187">
      <c r="A4187" s="111" t="s">
        <v>1607</v>
      </c>
      <c r="B4187" s="112">
        <v>21512.0</v>
      </c>
    </row>
    <row r="4188">
      <c r="A4188" s="111" t="s">
        <v>2937</v>
      </c>
      <c r="B4188" s="112">
        <v>32857.0</v>
      </c>
    </row>
    <row r="4189">
      <c r="A4189" s="111" t="s">
        <v>2937</v>
      </c>
      <c r="B4189" s="112">
        <v>149049.0</v>
      </c>
    </row>
    <row r="4190">
      <c r="A4190" s="111" t="s">
        <v>2937</v>
      </c>
      <c r="B4190" s="112">
        <v>536745.0</v>
      </c>
    </row>
    <row r="4191">
      <c r="A4191" s="111" t="s">
        <v>2937</v>
      </c>
      <c r="B4191" s="112">
        <v>6513.0</v>
      </c>
    </row>
    <row r="4192">
      <c r="A4192" s="111" t="s">
        <v>458</v>
      </c>
      <c r="B4192" s="112">
        <v>1293.0</v>
      </c>
    </row>
    <row r="4193">
      <c r="A4193" s="111" t="s">
        <v>458</v>
      </c>
      <c r="B4193" s="112">
        <v>3621.0</v>
      </c>
    </row>
    <row r="4194">
      <c r="A4194" s="111" t="s">
        <v>458</v>
      </c>
      <c r="B4194" s="112">
        <v>10036.0</v>
      </c>
    </row>
    <row r="4195">
      <c r="A4195" s="111" t="s">
        <v>387</v>
      </c>
      <c r="B4195" s="112">
        <v>663.0</v>
      </c>
    </row>
    <row r="4196">
      <c r="A4196" s="111" t="s">
        <v>387</v>
      </c>
      <c r="B4196" s="112">
        <v>207.0</v>
      </c>
    </row>
    <row r="4197">
      <c r="A4197" s="111" t="s">
        <v>387</v>
      </c>
      <c r="B4197" s="112">
        <v>111.0</v>
      </c>
    </row>
    <row r="4198">
      <c r="A4198" s="111" t="s">
        <v>387</v>
      </c>
      <c r="B4198" s="112">
        <v>846.0</v>
      </c>
    </row>
    <row r="4199">
      <c r="A4199" s="111" t="s">
        <v>387</v>
      </c>
      <c r="B4199" s="112">
        <v>2433.0</v>
      </c>
    </row>
    <row r="4200">
      <c r="A4200" s="111" t="s">
        <v>387</v>
      </c>
      <c r="B4200" s="112">
        <v>397.0</v>
      </c>
    </row>
    <row r="4201">
      <c r="A4201" s="111" t="s">
        <v>387</v>
      </c>
      <c r="B4201" s="112">
        <v>182.0</v>
      </c>
    </row>
    <row r="4202">
      <c r="A4202" s="111" t="s">
        <v>387</v>
      </c>
      <c r="B4202" s="112">
        <v>2779.0</v>
      </c>
    </row>
    <row r="4203">
      <c r="A4203" s="111" t="s">
        <v>387</v>
      </c>
      <c r="B4203" s="112">
        <v>450.0</v>
      </c>
    </row>
    <row r="4204">
      <c r="A4204" s="111" t="s">
        <v>387</v>
      </c>
      <c r="B4204" s="112">
        <v>63.0</v>
      </c>
    </row>
    <row r="4205">
      <c r="A4205" s="111" t="s">
        <v>387</v>
      </c>
      <c r="B4205" s="112">
        <v>19739.0</v>
      </c>
    </row>
    <row r="4206">
      <c r="A4206" s="111" t="s">
        <v>507</v>
      </c>
      <c r="B4206" s="112">
        <v>75466.0</v>
      </c>
    </row>
    <row r="4207">
      <c r="A4207" s="111" t="s">
        <v>507</v>
      </c>
      <c r="B4207" s="112">
        <v>11811.0</v>
      </c>
    </row>
    <row r="4208">
      <c r="A4208" s="111" t="s">
        <v>1738</v>
      </c>
      <c r="B4208" s="112">
        <v>45308.0</v>
      </c>
    </row>
    <row r="4209">
      <c r="A4209" s="111" t="s">
        <v>1738</v>
      </c>
      <c r="B4209" s="112">
        <v>31900.0</v>
      </c>
    </row>
    <row r="4210">
      <c r="A4210" s="111" t="s">
        <v>1468</v>
      </c>
      <c r="B4210" s="112">
        <v>48604.0</v>
      </c>
    </row>
    <row r="4211">
      <c r="A4211" s="111" t="s">
        <v>2941</v>
      </c>
      <c r="B4211" s="112">
        <v>35108.0</v>
      </c>
    </row>
    <row r="4212">
      <c r="A4212" s="111" t="s">
        <v>2941</v>
      </c>
      <c r="B4212" s="112">
        <v>311.0</v>
      </c>
    </row>
    <row r="4213">
      <c r="A4213" s="111" t="s">
        <v>2941</v>
      </c>
      <c r="B4213" s="112">
        <v>6.0</v>
      </c>
    </row>
    <row r="4214">
      <c r="A4214" s="111" t="s">
        <v>2942</v>
      </c>
      <c r="B4214" s="112">
        <v>37017.0</v>
      </c>
    </row>
    <row r="4215">
      <c r="A4215" s="111" t="s">
        <v>2942</v>
      </c>
      <c r="B4215" s="112">
        <v>311.0</v>
      </c>
    </row>
    <row r="4216">
      <c r="A4216" s="111" t="s">
        <v>2942</v>
      </c>
      <c r="B4216" s="112">
        <v>6.0</v>
      </c>
    </row>
    <row r="4217">
      <c r="A4217" s="111" t="s">
        <v>2942</v>
      </c>
      <c r="B4217" s="112">
        <v>37017.0</v>
      </c>
    </row>
    <row r="4218">
      <c r="A4218" s="111" t="s">
        <v>2943</v>
      </c>
      <c r="B4218" s="112">
        <v>25118.0</v>
      </c>
    </row>
    <row r="4219">
      <c r="A4219" s="111" t="s">
        <v>2943</v>
      </c>
      <c r="B4219" s="112">
        <v>311.0</v>
      </c>
    </row>
    <row r="4220">
      <c r="A4220" s="111" t="s">
        <v>2943</v>
      </c>
      <c r="B4220" s="112">
        <v>6.0</v>
      </c>
    </row>
    <row r="4221">
      <c r="A4221" s="111" t="s">
        <v>963</v>
      </c>
      <c r="B4221" s="112">
        <v>2814.0</v>
      </c>
    </row>
    <row r="4222">
      <c r="A4222" s="111" t="s">
        <v>963</v>
      </c>
      <c r="B4222" s="112">
        <v>40132.0</v>
      </c>
    </row>
    <row r="4223">
      <c r="A4223" s="111" t="s">
        <v>963</v>
      </c>
      <c r="B4223" s="112">
        <v>498.0</v>
      </c>
    </row>
    <row r="4224">
      <c r="A4224" s="111" t="s">
        <v>963</v>
      </c>
      <c r="B4224" s="112">
        <v>1372.0</v>
      </c>
    </row>
    <row r="4225">
      <c r="A4225" s="111" t="s">
        <v>963</v>
      </c>
      <c r="B4225" s="112">
        <v>1003.0</v>
      </c>
    </row>
    <row r="4226">
      <c r="A4226" s="111" t="s">
        <v>963</v>
      </c>
      <c r="B4226" s="112">
        <v>725257.0</v>
      </c>
    </row>
    <row r="4227">
      <c r="A4227" s="111" t="s">
        <v>964</v>
      </c>
      <c r="B4227" s="112">
        <v>3776.0</v>
      </c>
    </row>
    <row r="4228">
      <c r="A4228" s="111" t="s">
        <v>964</v>
      </c>
      <c r="B4228" s="112">
        <v>667.0</v>
      </c>
    </row>
    <row r="4229">
      <c r="A4229" s="111" t="s">
        <v>964</v>
      </c>
      <c r="B4229" s="112">
        <v>112.0</v>
      </c>
    </row>
    <row r="4230">
      <c r="A4230" s="111" t="s">
        <v>964</v>
      </c>
      <c r="B4230" s="112">
        <v>13995.0</v>
      </c>
    </row>
    <row r="4231">
      <c r="A4231" s="111" t="s">
        <v>964</v>
      </c>
      <c r="B4231" s="112">
        <v>594.0</v>
      </c>
    </row>
    <row r="4232">
      <c r="A4232" s="111" t="s">
        <v>964</v>
      </c>
      <c r="B4232" s="112">
        <v>1859345.0</v>
      </c>
    </row>
    <row r="4233">
      <c r="A4233" s="111" t="s">
        <v>964</v>
      </c>
      <c r="B4233" s="112">
        <v>3929412.0</v>
      </c>
    </row>
    <row r="4234">
      <c r="A4234" s="111" t="s">
        <v>964</v>
      </c>
      <c r="B4234" s="112">
        <v>1769.0</v>
      </c>
    </row>
    <row r="4235">
      <c r="A4235" s="111" t="s">
        <v>964</v>
      </c>
      <c r="B4235" s="112">
        <v>0.0</v>
      </c>
    </row>
    <row r="4236">
      <c r="A4236" s="111" t="s">
        <v>964</v>
      </c>
      <c r="B4236" s="112">
        <v>18762.0</v>
      </c>
    </row>
    <row r="4237">
      <c r="A4237" s="111" t="s">
        <v>964</v>
      </c>
      <c r="B4237" s="112">
        <v>251762.0</v>
      </c>
    </row>
    <row r="4238">
      <c r="A4238" s="111" t="s">
        <v>964</v>
      </c>
      <c r="B4238" s="112">
        <v>1298723.0</v>
      </c>
    </row>
    <row r="4239">
      <c r="A4239" s="111" t="s">
        <v>966</v>
      </c>
      <c r="B4239" s="112">
        <v>3774.0</v>
      </c>
    </row>
    <row r="4240">
      <c r="A4240" s="111" t="s">
        <v>966</v>
      </c>
      <c r="B4240" s="112">
        <v>2640.0</v>
      </c>
    </row>
    <row r="4241">
      <c r="A4241" s="111" t="s">
        <v>966</v>
      </c>
      <c r="B4241" s="112">
        <v>249861.0</v>
      </c>
    </row>
    <row r="4242">
      <c r="A4242" s="111" t="s">
        <v>966</v>
      </c>
      <c r="B4242" s="112">
        <v>609.0</v>
      </c>
    </row>
    <row r="4243">
      <c r="A4243" s="111" t="s">
        <v>966</v>
      </c>
      <c r="B4243" s="112">
        <v>52.0</v>
      </c>
    </row>
    <row r="4244">
      <c r="A4244" s="111" t="s">
        <v>966</v>
      </c>
      <c r="B4244" s="112">
        <v>48.0</v>
      </c>
    </row>
    <row r="4245">
      <c r="A4245" s="111" t="s">
        <v>966</v>
      </c>
      <c r="B4245" s="112">
        <v>36.0</v>
      </c>
    </row>
    <row r="4246">
      <c r="A4246" s="111" t="s">
        <v>966</v>
      </c>
      <c r="B4246" s="112">
        <v>0.0</v>
      </c>
    </row>
    <row r="4247">
      <c r="A4247" s="111" t="s">
        <v>966</v>
      </c>
      <c r="B4247" s="112">
        <v>3923882.0</v>
      </c>
    </row>
    <row r="4248">
      <c r="A4248" s="111" t="s">
        <v>966</v>
      </c>
      <c r="B4248" s="112">
        <v>317.0</v>
      </c>
    </row>
    <row r="4249">
      <c r="A4249" s="111" t="s">
        <v>966</v>
      </c>
      <c r="B4249" s="112">
        <v>36.0</v>
      </c>
    </row>
    <row r="4250">
      <c r="A4250" s="111" t="s">
        <v>966</v>
      </c>
      <c r="B4250" s="112">
        <v>703427.0</v>
      </c>
    </row>
    <row r="4251">
      <c r="A4251" s="111" t="s">
        <v>966</v>
      </c>
      <c r="B4251" s="112">
        <v>1858312.0</v>
      </c>
    </row>
    <row r="4252">
      <c r="A4252" s="111" t="s">
        <v>966</v>
      </c>
      <c r="B4252" s="112">
        <v>2512.0</v>
      </c>
    </row>
    <row r="4253">
      <c r="A4253" s="111" t="s">
        <v>965</v>
      </c>
      <c r="B4253" s="112">
        <v>405.0</v>
      </c>
    </row>
    <row r="4254">
      <c r="A4254" s="111" t="s">
        <v>965</v>
      </c>
      <c r="B4254" s="112">
        <v>591.0</v>
      </c>
    </row>
    <row r="4255">
      <c r="A4255" s="111" t="s">
        <v>965</v>
      </c>
      <c r="B4255" s="112">
        <v>2677.0</v>
      </c>
    </row>
    <row r="4256">
      <c r="A4256" s="111" t="s">
        <v>1093</v>
      </c>
      <c r="B4256" s="112">
        <v>2756.0</v>
      </c>
    </row>
    <row r="4257">
      <c r="A4257" s="111" t="s">
        <v>1093</v>
      </c>
      <c r="B4257" s="112">
        <v>26993.0</v>
      </c>
    </row>
    <row r="4258">
      <c r="A4258" s="111" t="s">
        <v>1094</v>
      </c>
      <c r="B4258" s="112">
        <v>33255.0</v>
      </c>
    </row>
    <row r="4259">
      <c r="A4259" s="111" t="s">
        <v>1094</v>
      </c>
      <c r="B4259" s="112">
        <v>438753.0</v>
      </c>
    </row>
    <row r="4260">
      <c r="A4260" s="111" t="s">
        <v>1094</v>
      </c>
      <c r="B4260" s="112">
        <v>7172.0</v>
      </c>
    </row>
    <row r="4261">
      <c r="A4261" s="111" t="s">
        <v>1095</v>
      </c>
      <c r="B4261" s="112">
        <v>36507.0</v>
      </c>
    </row>
    <row r="4262">
      <c r="A4262" s="111" t="s">
        <v>1095</v>
      </c>
      <c r="B4262" s="112">
        <v>660483.0</v>
      </c>
    </row>
    <row r="4263">
      <c r="A4263" s="111" t="s">
        <v>1095</v>
      </c>
      <c r="B4263" s="112">
        <v>6906.0</v>
      </c>
    </row>
    <row r="4264">
      <c r="A4264" s="111" t="s">
        <v>1749</v>
      </c>
      <c r="B4264" s="112">
        <v>31463.0</v>
      </c>
    </row>
    <row r="4265">
      <c r="A4265" s="111" t="s">
        <v>1749</v>
      </c>
      <c r="B4265" s="112">
        <v>713716.0</v>
      </c>
    </row>
    <row r="4266">
      <c r="A4266" s="111" t="s">
        <v>701</v>
      </c>
      <c r="B4266" s="112">
        <v>20841.0</v>
      </c>
    </row>
    <row r="4267">
      <c r="A4267" s="111" t="s">
        <v>2951</v>
      </c>
      <c r="B4267" s="112">
        <v>70803.0</v>
      </c>
    </row>
    <row r="4268">
      <c r="A4268" s="111" t="s">
        <v>2951</v>
      </c>
      <c r="B4268" s="112">
        <v>1097.0</v>
      </c>
    </row>
    <row r="4269">
      <c r="A4269" s="111" t="s">
        <v>1499</v>
      </c>
      <c r="B4269" s="112">
        <v>39570.0</v>
      </c>
    </row>
    <row r="4270">
      <c r="A4270" s="111" t="s">
        <v>1539</v>
      </c>
      <c r="B4270" s="112">
        <v>255958.0</v>
      </c>
    </row>
    <row r="4271">
      <c r="A4271" s="111" t="s">
        <v>1539</v>
      </c>
      <c r="B4271" s="112">
        <v>12258.0</v>
      </c>
    </row>
    <row r="4272">
      <c r="A4272" s="111" t="s">
        <v>1630</v>
      </c>
      <c r="B4272" s="112">
        <v>82984.0</v>
      </c>
    </row>
    <row r="4273">
      <c r="A4273" s="111" t="s">
        <v>706</v>
      </c>
      <c r="B4273" s="112">
        <v>47937.0</v>
      </c>
    </row>
    <row r="4274">
      <c r="A4274" s="111" t="s">
        <v>706</v>
      </c>
      <c r="B4274" s="112">
        <v>30324.0</v>
      </c>
    </row>
    <row r="4275">
      <c r="A4275" s="111" t="s">
        <v>1401</v>
      </c>
      <c r="B4275" s="112">
        <v>23554.0</v>
      </c>
    </row>
    <row r="4276">
      <c r="A4276" s="111" t="s">
        <v>1401</v>
      </c>
      <c r="B4276" s="112">
        <v>3377.0</v>
      </c>
    </row>
    <row r="4277">
      <c r="A4277" s="111" t="s">
        <v>1750</v>
      </c>
      <c r="B4277" s="112">
        <v>31008.0</v>
      </c>
    </row>
    <row r="4278">
      <c r="A4278" s="111" t="s">
        <v>1750</v>
      </c>
      <c r="B4278" s="112">
        <v>198776.0</v>
      </c>
    </row>
    <row r="4279">
      <c r="A4279" s="111" t="s">
        <v>1515</v>
      </c>
      <c r="B4279" s="112">
        <v>78019.0</v>
      </c>
    </row>
    <row r="4280">
      <c r="A4280" s="111" t="s">
        <v>1515</v>
      </c>
      <c r="B4280" s="112">
        <v>53292.0</v>
      </c>
    </row>
    <row r="4281">
      <c r="A4281" s="111" t="s">
        <v>1629</v>
      </c>
      <c r="B4281" s="112">
        <v>63674.0</v>
      </c>
    </row>
    <row r="4282">
      <c r="A4282" s="111" t="s">
        <v>1629</v>
      </c>
      <c r="B4282" s="112">
        <v>55040.0</v>
      </c>
    </row>
    <row r="4283">
      <c r="A4283" s="111" t="s">
        <v>1447</v>
      </c>
      <c r="B4283" s="112">
        <v>57849.0</v>
      </c>
    </row>
    <row r="4284">
      <c r="A4284" s="111" t="s">
        <v>1447</v>
      </c>
      <c r="B4284" s="112">
        <v>177129.0</v>
      </c>
    </row>
    <row r="4285">
      <c r="A4285" s="111" t="s">
        <v>1739</v>
      </c>
      <c r="B4285" s="112">
        <v>49787.0</v>
      </c>
    </row>
    <row r="4286">
      <c r="A4286" s="111" t="s">
        <v>1575</v>
      </c>
      <c r="B4286" s="112">
        <v>69062.0</v>
      </c>
    </row>
    <row r="4287">
      <c r="A4287" s="111" t="s">
        <v>1575</v>
      </c>
      <c r="B4287" s="112">
        <v>21325.0</v>
      </c>
    </row>
    <row r="4288">
      <c r="A4288" s="111" t="s">
        <v>1575</v>
      </c>
      <c r="B4288" s="112">
        <v>93139.0</v>
      </c>
    </row>
    <row r="4289">
      <c r="A4289" s="111" t="s">
        <v>2960</v>
      </c>
      <c r="B4289" s="112">
        <v>100524.0</v>
      </c>
    </row>
    <row r="4290">
      <c r="A4290" s="111" t="s">
        <v>584</v>
      </c>
      <c r="B4290" s="112">
        <v>1.0</v>
      </c>
    </row>
    <row r="4291">
      <c r="A4291" s="111" t="s">
        <v>584</v>
      </c>
      <c r="B4291" s="112">
        <v>17770.0</v>
      </c>
    </row>
    <row r="4292">
      <c r="A4292" s="111" t="s">
        <v>584</v>
      </c>
      <c r="B4292" s="112">
        <v>71.0</v>
      </c>
    </row>
    <row r="4293">
      <c r="A4293" s="111" t="s">
        <v>584</v>
      </c>
      <c r="B4293" s="112">
        <v>2917.0</v>
      </c>
    </row>
    <row r="4294">
      <c r="A4294" s="111" t="s">
        <v>584</v>
      </c>
      <c r="B4294" s="112">
        <v>6469.0</v>
      </c>
    </row>
    <row r="4295">
      <c r="A4295" s="111" t="s">
        <v>584</v>
      </c>
      <c r="B4295" s="112">
        <v>1739.0</v>
      </c>
    </row>
    <row r="4296">
      <c r="A4296" s="111" t="s">
        <v>584</v>
      </c>
      <c r="B4296" s="112">
        <v>2319.0</v>
      </c>
    </row>
    <row r="4297">
      <c r="A4297" s="111" t="s">
        <v>584</v>
      </c>
      <c r="B4297" s="112">
        <v>29910.0</v>
      </c>
    </row>
    <row r="4298">
      <c r="A4298" s="111" t="s">
        <v>584</v>
      </c>
      <c r="B4298" s="112">
        <v>67.0</v>
      </c>
    </row>
    <row r="4299">
      <c r="A4299" s="111" t="s">
        <v>584</v>
      </c>
      <c r="B4299" s="112">
        <v>528.0</v>
      </c>
    </row>
    <row r="4300">
      <c r="A4300" s="111" t="s">
        <v>584</v>
      </c>
      <c r="B4300" s="112">
        <v>528.0</v>
      </c>
    </row>
    <row r="4301">
      <c r="A4301" s="111" t="s">
        <v>584</v>
      </c>
      <c r="B4301" s="112">
        <v>6542.0</v>
      </c>
    </row>
    <row r="4302">
      <c r="A4302" s="111" t="s">
        <v>584</v>
      </c>
      <c r="B4302" s="112">
        <v>47650.0</v>
      </c>
    </row>
    <row r="4303">
      <c r="A4303" s="111" t="s">
        <v>584</v>
      </c>
      <c r="B4303" s="112">
        <v>28210.0</v>
      </c>
    </row>
    <row r="4304">
      <c r="A4304" s="111" t="s">
        <v>584</v>
      </c>
      <c r="B4304" s="112">
        <v>815.0</v>
      </c>
    </row>
    <row r="4305">
      <c r="A4305" s="111" t="s">
        <v>584</v>
      </c>
      <c r="B4305" s="112">
        <v>9005.0</v>
      </c>
    </row>
    <row r="4306">
      <c r="A4306" s="111" t="s">
        <v>584</v>
      </c>
      <c r="B4306" s="112">
        <v>25616.0</v>
      </c>
    </row>
    <row r="4307">
      <c r="A4307" s="111" t="s">
        <v>702</v>
      </c>
      <c r="B4307" s="112">
        <v>59671.0</v>
      </c>
    </row>
    <row r="4308">
      <c r="A4308" s="111" t="s">
        <v>702</v>
      </c>
      <c r="B4308" s="112">
        <v>98.0</v>
      </c>
    </row>
    <row r="4309">
      <c r="A4309" s="111" t="s">
        <v>1532</v>
      </c>
      <c r="B4309" s="112">
        <v>78024.0</v>
      </c>
    </row>
    <row r="4310">
      <c r="A4310" s="111" t="s">
        <v>703</v>
      </c>
      <c r="B4310" s="112">
        <v>25269.0</v>
      </c>
    </row>
    <row r="4311">
      <c r="A4311" s="111" t="s">
        <v>704</v>
      </c>
      <c r="B4311" s="112">
        <v>25658.0</v>
      </c>
    </row>
    <row r="4312">
      <c r="A4312" s="111" t="s">
        <v>705</v>
      </c>
      <c r="B4312" s="112">
        <v>25088.0</v>
      </c>
    </row>
    <row r="4313">
      <c r="A4313" s="111" t="s">
        <v>771</v>
      </c>
      <c r="B4313" s="112">
        <v>0.0</v>
      </c>
    </row>
    <row r="4314">
      <c r="A4314" s="111" t="s">
        <v>771</v>
      </c>
      <c r="B4314" s="112">
        <v>9923.0</v>
      </c>
    </row>
    <row r="4315">
      <c r="A4315" s="111" t="s">
        <v>771</v>
      </c>
      <c r="B4315" s="112">
        <v>1614.0</v>
      </c>
    </row>
    <row r="4316">
      <c r="A4316" s="111" t="s">
        <v>771</v>
      </c>
      <c r="B4316" s="112">
        <v>23010.0</v>
      </c>
    </row>
    <row r="4317">
      <c r="A4317" s="111" t="s">
        <v>771</v>
      </c>
      <c r="B4317" s="112">
        <v>423.0</v>
      </c>
    </row>
    <row r="4318">
      <c r="A4318" s="111" t="s">
        <v>771</v>
      </c>
      <c r="B4318" s="112">
        <v>2109.0</v>
      </c>
    </row>
    <row r="4319">
      <c r="A4319" s="111" t="s">
        <v>771</v>
      </c>
      <c r="B4319" s="112">
        <v>8868.0</v>
      </c>
    </row>
    <row r="4320">
      <c r="A4320" s="111" t="s">
        <v>771</v>
      </c>
      <c r="B4320" s="112">
        <v>8868.0</v>
      </c>
    </row>
    <row r="4321">
      <c r="A4321" s="111" t="s">
        <v>771</v>
      </c>
      <c r="B4321" s="112">
        <v>1813.0</v>
      </c>
    </row>
    <row r="4322">
      <c r="A4322" s="111" t="s">
        <v>771</v>
      </c>
      <c r="B4322" s="112">
        <v>8868.0</v>
      </c>
    </row>
    <row r="4323">
      <c r="A4323" s="111" t="s">
        <v>1500</v>
      </c>
      <c r="B4323" s="112">
        <v>59392.0</v>
      </c>
    </row>
    <row r="4324">
      <c r="A4324" s="111" t="s">
        <v>795</v>
      </c>
      <c r="B4324" s="112">
        <v>31373.0</v>
      </c>
    </row>
    <row r="4325">
      <c r="A4325" s="111" t="s">
        <v>718</v>
      </c>
      <c r="B4325" s="112">
        <v>70736.0</v>
      </c>
    </row>
    <row r="4326">
      <c r="A4326" s="111" t="s">
        <v>247</v>
      </c>
      <c r="B4326" s="112">
        <v>17744.0</v>
      </c>
    </row>
    <row r="4327">
      <c r="A4327" s="111" t="s">
        <v>247</v>
      </c>
      <c r="B4327" s="112">
        <v>99666.0</v>
      </c>
    </row>
    <row r="4328">
      <c r="A4328" s="111" t="s">
        <v>248</v>
      </c>
      <c r="B4328" s="112">
        <v>22503.0</v>
      </c>
    </row>
    <row r="4329">
      <c r="A4329" s="111" t="s">
        <v>1681</v>
      </c>
      <c r="B4329" s="112">
        <v>58030.0</v>
      </c>
    </row>
    <row r="4330">
      <c r="A4330" s="111" t="s">
        <v>361</v>
      </c>
      <c r="B4330" s="112">
        <v>148.0</v>
      </c>
    </row>
    <row r="4331">
      <c r="A4331" s="111" t="s">
        <v>361</v>
      </c>
      <c r="B4331" s="112">
        <v>254.0</v>
      </c>
    </row>
    <row r="4332">
      <c r="A4332" s="111" t="s">
        <v>361</v>
      </c>
      <c r="B4332" s="112">
        <v>608.0</v>
      </c>
    </row>
    <row r="4333">
      <c r="A4333" s="111" t="s">
        <v>361</v>
      </c>
      <c r="B4333" s="112">
        <v>64.0</v>
      </c>
    </row>
    <row r="4334">
      <c r="A4334" s="111" t="s">
        <v>361</v>
      </c>
      <c r="B4334" s="112">
        <v>10513.0</v>
      </c>
    </row>
    <row r="4335">
      <c r="A4335" s="111" t="s">
        <v>361</v>
      </c>
      <c r="B4335" s="112">
        <v>64.0</v>
      </c>
    </row>
    <row r="4336">
      <c r="A4336" s="111" t="s">
        <v>361</v>
      </c>
      <c r="B4336" s="112">
        <v>2619.0</v>
      </c>
    </row>
    <row r="4337">
      <c r="A4337" s="111" t="s">
        <v>361</v>
      </c>
      <c r="B4337" s="112">
        <v>310.0</v>
      </c>
    </row>
    <row r="4338">
      <c r="A4338" s="111" t="s">
        <v>361</v>
      </c>
      <c r="B4338" s="112">
        <v>2351.0</v>
      </c>
    </row>
    <row r="4339">
      <c r="A4339" s="111" t="s">
        <v>361</v>
      </c>
      <c r="B4339" s="112">
        <v>207.0</v>
      </c>
    </row>
    <row r="4340">
      <c r="A4340" s="111" t="s">
        <v>361</v>
      </c>
      <c r="B4340" s="112">
        <v>4609.0</v>
      </c>
    </row>
    <row r="4341">
      <c r="A4341" s="111" t="s">
        <v>1625</v>
      </c>
      <c r="B4341" s="112">
        <v>77626.0</v>
      </c>
    </row>
    <row r="4342">
      <c r="A4342" s="111" t="s">
        <v>1625</v>
      </c>
      <c r="B4342" s="112">
        <v>70436.0</v>
      </c>
    </row>
    <row r="4343">
      <c r="A4343" s="111" t="s">
        <v>1543</v>
      </c>
      <c r="B4343" s="112">
        <v>9696.0</v>
      </c>
    </row>
    <row r="4344">
      <c r="A4344" s="111" t="s">
        <v>1543</v>
      </c>
      <c r="B4344" s="112">
        <v>276.0</v>
      </c>
    </row>
    <row r="4345">
      <c r="A4345" s="111" t="s">
        <v>525</v>
      </c>
      <c r="B4345" s="112">
        <v>25882.0</v>
      </c>
    </row>
    <row r="4346">
      <c r="A4346" s="111" t="s">
        <v>1601</v>
      </c>
      <c r="B4346" s="112">
        <v>74837.0</v>
      </c>
    </row>
    <row r="4347">
      <c r="A4347" s="111" t="s">
        <v>1601</v>
      </c>
      <c r="B4347" s="112">
        <v>150719.0</v>
      </c>
    </row>
    <row r="4348">
      <c r="A4348" s="111" t="s">
        <v>1601</v>
      </c>
      <c r="B4348" s="112">
        <v>129197.0</v>
      </c>
    </row>
    <row r="4349">
      <c r="A4349" s="111" t="s">
        <v>360</v>
      </c>
      <c r="B4349" s="112">
        <v>2433.0</v>
      </c>
    </row>
    <row r="4350">
      <c r="A4350" s="111" t="s">
        <v>360</v>
      </c>
      <c r="B4350" s="112">
        <v>663.0</v>
      </c>
    </row>
    <row r="4351">
      <c r="A4351" s="111" t="s">
        <v>360</v>
      </c>
      <c r="B4351" s="112">
        <v>207.0</v>
      </c>
    </row>
    <row r="4352">
      <c r="A4352" s="111" t="s">
        <v>360</v>
      </c>
      <c r="B4352" s="112">
        <v>182.0</v>
      </c>
    </row>
    <row r="4353">
      <c r="A4353" s="111" t="s">
        <v>360</v>
      </c>
      <c r="B4353" s="112">
        <v>397.0</v>
      </c>
    </row>
    <row r="4354">
      <c r="A4354" s="111" t="s">
        <v>360</v>
      </c>
      <c r="B4354" s="112">
        <v>450.0</v>
      </c>
    </row>
    <row r="4355">
      <c r="A4355" s="111" t="s">
        <v>360</v>
      </c>
      <c r="B4355" s="112">
        <v>63.0</v>
      </c>
    </row>
    <row r="4356">
      <c r="A4356" s="111" t="s">
        <v>360</v>
      </c>
      <c r="B4356" s="112">
        <v>868.0</v>
      </c>
    </row>
    <row r="4357">
      <c r="A4357" s="111" t="s">
        <v>360</v>
      </c>
      <c r="B4357" s="112">
        <v>111.0</v>
      </c>
    </row>
    <row r="4358">
      <c r="A4358" s="111" t="s">
        <v>360</v>
      </c>
      <c r="B4358" s="112">
        <v>2799.0</v>
      </c>
    </row>
    <row r="4359">
      <c r="A4359" s="111" t="s">
        <v>360</v>
      </c>
      <c r="B4359" s="112">
        <v>11903.0</v>
      </c>
    </row>
    <row r="4360">
      <c r="A4360" s="111" t="s">
        <v>503</v>
      </c>
      <c r="B4360" s="112">
        <v>10178.0</v>
      </c>
    </row>
    <row r="4361">
      <c r="A4361" s="111" t="s">
        <v>503</v>
      </c>
      <c r="B4361" s="112">
        <v>26322.0</v>
      </c>
    </row>
    <row r="4362">
      <c r="A4362" s="111" t="s">
        <v>2964</v>
      </c>
      <c r="B4362" s="112">
        <v>6.0</v>
      </c>
    </row>
    <row r="4363">
      <c r="A4363" s="111" t="s">
        <v>2964</v>
      </c>
      <c r="B4363" s="112">
        <v>311.0</v>
      </c>
    </row>
    <row r="4364">
      <c r="A4364" s="111" t="s">
        <v>2964</v>
      </c>
      <c r="B4364" s="112">
        <v>28969.0</v>
      </c>
    </row>
    <row r="4365">
      <c r="A4365" s="111" t="s">
        <v>2965</v>
      </c>
      <c r="B4365" s="112">
        <v>311.0</v>
      </c>
    </row>
    <row r="4366">
      <c r="A4366" s="111" t="s">
        <v>2965</v>
      </c>
      <c r="B4366" s="112">
        <v>6.0</v>
      </c>
    </row>
    <row r="4367">
      <c r="A4367" s="111" t="s">
        <v>2965</v>
      </c>
      <c r="B4367" s="112">
        <v>32805.0</v>
      </c>
    </row>
    <row r="4368">
      <c r="A4368" s="111" t="s">
        <v>2966</v>
      </c>
      <c r="B4368" s="112">
        <v>35632.0</v>
      </c>
    </row>
    <row r="4369">
      <c r="A4369" s="111" t="s">
        <v>2966</v>
      </c>
      <c r="B4369" s="112">
        <v>35632.0</v>
      </c>
    </row>
    <row r="4370">
      <c r="A4370" s="111" t="s">
        <v>2966</v>
      </c>
      <c r="B4370" s="112">
        <v>311.0</v>
      </c>
    </row>
    <row r="4371">
      <c r="A4371" s="111" t="s">
        <v>2966</v>
      </c>
      <c r="B4371" s="112">
        <v>6.0</v>
      </c>
    </row>
    <row r="4372">
      <c r="A4372" s="111" t="s">
        <v>952</v>
      </c>
      <c r="B4372" s="112">
        <v>567.0</v>
      </c>
    </row>
    <row r="4373">
      <c r="A4373" s="111" t="s">
        <v>952</v>
      </c>
      <c r="B4373" s="112">
        <v>5892.0</v>
      </c>
    </row>
    <row r="4374">
      <c r="A4374" s="111" t="s">
        <v>952</v>
      </c>
      <c r="B4374" s="112">
        <v>57930.0</v>
      </c>
    </row>
    <row r="4375">
      <c r="A4375" s="111" t="s">
        <v>952</v>
      </c>
      <c r="B4375" s="112">
        <v>619107.0</v>
      </c>
    </row>
    <row r="4376">
      <c r="A4376" s="111" t="s">
        <v>952</v>
      </c>
      <c r="B4376" s="112">
        <v>545.0</v>
      </c>
    </row>
    <row r="4377">
      <c r="A4377" s="111" t="s">
        <v>952</v>
      </c>
      <c r="B4377" s="112">
        <v>785.0</v>
      </c>
    </row>
    <row r="4378">
      <c r="A4378" s="111" t="s">
        <v>955</v>
      </c>
      <c r="B4378" s="112">
        <v>3031711.0</v>
      </c>
    </row>
    <row r="4379">
      <c r="A4379" s="111" t="s">
        <v>955</v>
      </c>
      <c r="B4379" s="112">
        <v>4838.0</v>
      </c>
    </row>
    <row r="4380">
      <c r="A4380" s="111" t="s">
        <v>955</v>
      </c>
      <c r="B4380" s="112">
        <v>330270.0</v>
      </c>
    </row>
    <row r="4381">
      <c r="A4381" s="111" t="s">
        <v>955</v>
      </c>
      <c r="B4381" s="112">
        <v>493.0</v>
      </c>
    </row>
    <row r="4382">
      <c r="A4382" s="111" t="s">
        <v>955</v>
      </c>
      <c r="B4382" s="112">
        <v>2146.0</v>
      </c>
    </row>
    <row r="4383">
      <c r="A4383" s="111" t="s">
        <v>955</v>
      </c>
      <c r="B4383" s="112">
        <v>5272.0</v>
      </c>
    </row>
    <row r="4384">
      <c r="A4384" s="111" t="s">
        <v>955</v>
      </c>
      <c r="B4384" s="112">
        <v>0.0</v>
      </c>
    </row>
    <row r="4385">
      <c r="A4385" s="111" t="s">
        <v>955</v>
      </c>
      <c r="B4385" s="112">
        <v>15281.0</v>
      </c>
    </row>
    <row r="4386">
      <c r="A4386" s="111" t="s">
        <v>955</v>
      </c>
      <c r="B4386" s="112">
        <v>317.0</v>
      </c>
    </row>
    <row r="4387">
      <c r="A4387" s="111" t="s">
        <v>955</v>
      </c>
      <c r="B4387" s="112">
        <v>774.0</v>
      </c>
    </row>
    <row r="4388">
      <c r="A4388" s="111" t="s">
        <v>955</v>
      </c>
      <c r="B4388" s="112">
        <v>112.0</v>
      </c>
    </row>
    <row r="4389">
      <c r="A4389" s="111" t="s">
        <v>955</v>
      </c>
      <c r="B4389" s="112">
        <v>2149920.0</v>
      </c>
    </row>
    <row r="4390">
      <c r="A4390" s="111" t="s">
        <v>955</v>
      </c>
      <c r="B4390" s="112">
        <v>2400.0</v>
      </c>
    </row>
    <row r="4391">
      <c r="A4391" s="111" t="s">
        <v>955</v>
      </c>
      <c r="B4391" s="112">
        <v>597087.0</v>
      </c>
    </row>
    <row r="4392">
      <c r="A4392" s="111" t="s">
        <v>953</v>
      </c>
      <c r="B4392" s="112">
        <v>524.0</v>
      </c>
    </row>
    <row r="4393">
      <c r="A4393" s="111" t="s">
        <v>953</v>
      </c>
      <c r="B4393" s="112">
        <v>2369.0</v>
      </c>
    </row>
    <row r="4394">
      <c r="A4394" s="111" t="s">
        <v>953</v>
      </c>
      <c r="B4394" s="112">
        <v>493.0</v>
      </c>
    </row>
    <row r="4395">
      <c r="A4395" s="111" t="s">
        <v>954</v>
      </c>
      <c r="B4395" s="112">
        <v>2150031.0</v>
      </c>
    </row>
    <row r="4396">
      <c r="A4396" s="111" t="s">
        <v>954</v>
      </c>
      <c r="B4396" s="112">
        <v>148.0</v>
      </c>
    </row>
    <row r="4397">
      <c r="A4397" s="111" t="s">
        <v>954</v>
      </c>
      <c r="B4397" s="112">
        <v>2776569.0</v>
      </c>
    </row>
    <row r="4398">
      <c r="A4398" s="111" t="s">
        <v>954</v>
      </c>
      <c r="B4398" s="112">
        <v>0.0</v>
      </c>
    </row>
    <row r="4399">
      <c r="A4399" s="111" t="s">
        <v>954</v>
      </c>
      <c r="B4399" s="112">
        <v>3032486.0</v>
      </c>
    </row>
    <row r="4400">
      <c r="A4400" s="111" t="s">
        <v>954</v>
      </c>
      <c r="B4400" s="112">
        <v>15325.0</v>
      </c>
    </row>
    <row r="4401">
      <c r="A4401" s="111" t="s">
        <v>954</v>
      </c>
      <c r="B4401" s="112">
        <v>251.0</v>
      </c>
    </row>
    <row r="4402">
      <c r="A4402" s="111" t="s">
        <v>954</v>
      </c>
      <c r="B4402" s="112">
        <v>675.0</v>
      </c>
    </row>
    <row r="4403">
      <c r="A4403" s="111" t="s">
        <v>954</v>
      </c>
      <c r="B4403" s="112">
        <v>629.0</v>
      </c>
    </row>
    <row r="4404">
      <c r="A4404" s="111" t="s">
        <v>954</v>
      </c>
      <c r="B4404" s="112">
        <v>1983.0</v>
      </c>
    </row>
    <row r="4405">
      <c r="A4405" s="111" t="s">
        <v>954</v>
      </c>
      <c r="B4405" s="112">
        <v>10858.0</v>
      </c>
    </row>
    <row r="4406">
      <c r="A4406" s="111" t="s">
        <v>954</v>
      </c>
      <c r="B4406" s="112">
        <v>330361.0</v>
      </c>
    </row>
    <row r="4407">
      <c r="A4407" s="111" t="s">
        <v>954</v>
      </c>
      <c r="B4407" s="112">
        <v>9318.0</v>
      </c>
    </row>
    <row r="4408">
      <c r="A4408" s="111" t="s">
        <v>954</v>
      </c>
      <c r="B4408" s="112">
        <v>4067.0</v>
      </c>
    </row>
    <row r="4409">
      <c r="A4409" s="111" t="s">
        <v>1495</v>
      </c>
      <c r="B4409" s="112">
        <v>31259.0</v>
      </c>
    </row>
    <row r="4410">
      <c r="A4410" s="111" t="s">
        <v>1536</v>
      </c>
      <c r="B4410" s="112">
        <v>71685.0</v>
      </c>
    </row>
    <row r="4411">
      <c r="A4411" s="111" t="s">
        <v>1536</v>
      </c>
      <c r="B4411" s="112">
        <v>42230.0</v>
      </c>
    </row>
    <row r="4412">
      <c r="A4412" s="111" t="s">
        <v>2968</v>
      </c>
      <c r="B4412" s="112">
        <v>84227.0</v>
      </c>
    </row>
    <row r="4413">
      <c r="A4413" s="111" t="s">
        <v>698</v>
      </c>
      <c r="B4413" s="112">
        <v>50121.0</v>
      </c>
    </row>
    <row r="4414">
      <c r="A4414" s="111" t="s">
        <v>698</v>
      </c>
      <c r="B4414" s="112">
        <v>203.0</v>
      </c>
    </row>
    <row r="4415">
      <c r="A4415" s="111" t="s">
        <v>1522</v>
      </c>
      <c r="B4415" s="112">
        <v>81349.0</v>
      </c>
    </row>
    <row r="4416">
      <c r="A4416" s="111" t="s">
        <v>699</v>
      </c>
      <c r="B4416" s="112">
        <v>19981.0</v>
      </c>
    </row>
    <row r="4417">
      <c r="A4417" s="111" t="s">
        <v>700</v>
      </c>
      <c r="B4417" s="112">
        <v>19677.0</v>
      </c>
    </row>
    <row r="4418">
      <c r="A4418" s="111" t="s">
        <v>769</v>
      </c>
      <c r="B4418" s="112">
        <v>0.0</v>
      </c>
    </row>
    <row r="4419">
      <c r="A4419" s="111" t="s">
        <v>769</v>
      </c>
      <c r="B4419" s="112">
        <v>9993.0</v>
      </c>
    </row>
    <row r="4420">
      <c r="A4420" s="111" t="s">
        <v>769</v>
      </c>
      <c r="B4420" s="112">
        <v>23730.0</v>
      </c>
    </row>
    <row r="4421">
      <c r="A4421" s="111" t="s">
        <v>769</v>
      </c>
      <c r="B4421" s="112">
        <v>1511.0</v>
      </c>
    </row>
    <row r="4422">
      <c r="A4422" s="111" t="s">
        <v>769</v>
      </c>
      <c r="B4422" s="112">
        <v>9346.0</v>
      </c>
    </row>
    <row r="4423">
      <c r="A4423" s="111" t="s">
        <v>769</v>
      </c>
      <c r="B4423" s="112">
        <v>9346.0</v>
      </c>
    </row>
    <row r="4424">
      <c r="A4424" s="111" t="s">
        <v>769</v>
      </c>
      <c r="B4424" s="112">
        <v>463.0</v>
      </c>
    </row>
    <row r="4425">
      <c r="A4425" s="111" t="s">
        <v>769</v>
      </c>
      <c r="B4425" s="112">
        <v>9346.0</v>
      </c>
    </row>
    <row r="4426">
      <c r="A4426" s="111" t="s">
        <v>769</v>
      </c>
      <c r="B4426" s="112">
        <v>2955.0</v>
      </c>
    </row>
    <row r="4427">
      <c r="A4427" s="111" t="s">
        <v>769</v>
      </c>
      <c r="B4427" s="112">
        <v>1935.0</v>
      </c>
    </row>
    <row r="4428">
      <c r="A4428" s="111" t="s">
        <v>2973</v>
      </c>
      <c r="B4428" s="112">
        <v>837.0</v>
      </c>
    </row>
    <row r="4429">
      <c r="A4429" s="111" t="s">
        <v>2973</v>
      </c>
      <c r="B4429" s="112">
        <v>1.0</v>
      </c>
    </row>
    <row r="4430">
      <c r="A4430" s="111" t="s">
        <v>2974</v>
      </c>
      <c r="B4430" s="112">
        <v>1.0</v>
      </c>
    </row>
    <row r="4431">
      <c r="A4431" s="111" t="s">
        <v>2974</v>
      </c>
      <c r="B4431" s="112">
        <v>837.0</v>
      </c>
    </row>
    <row r="4432">
      <c r="A4432" s="111" t="s">
        <v>2975</v>
      </c>
      <c r="B4432" s="112">
        <v>1.0</v>
      </c>
    </row>
    <row r="4433">
      <c r="A4433" s="111" t="s">
        <v>2975</v>
      </c>
      <c r="B4433" s="112">
        <v>837.0</v>
      </c>
    </row>
    <row r="4434">
      <c r="A4434" s="111" t="s">
        <v>2976</v>
      </c>
      <c r="B4434" s="112">
        <v>1.0</v>
      </c>
    </row>
    <row r="4435">
      <c r="A4435" s="111" t="s">
        <v>2976</v>
      </c>
      <c r="B4435" s="112">
        <v>837.0</v>
      </c>
    </row>
    <row r="4436">
      <c r="A4436" s="111" t="s">
        <v>2977</v>
      </c>
      <c r="B4436" s="112">
        <v>837.0</v>
      </c>
    </row>
    <row r="4437">
      <c r="A4437" s="111" t="s">
        <v>2977</v>
      </c>
      <c r="B4437" s="112">
        <v>1.0</v>
      </c>
    </row>
    <row r="4438">
      <c r="A4438" s="111" t="s">
        <v>2978</v>
      </c>
      <c r="B4438" s="112">
        <v>1.0</v>
      </c>
    </row>
    <row r="4439">
      <c r="A4439" s="111" t="s">
        <v>2978</v>
      </c>
      <c r="B4439" s="112">
        <v>837.0</v>
      </c>
    </row>
    <row r="4440">
      <c r="A4440" s="111" t="s">
        <v>2979</v>
      </c>
      <c r="B4440" s="112">
        <v>1.0</v>
      </c>
    </row>
    <row r="4441">
      <c r="A4441" s="111" t="s">
        <v>2979</v>
      </c>
      <c r="B4441" s="112">
        <v>837.0</v>
      </c>
    </row>
    <row r="4442">
      <c r="A4442" s="111" t="s">
        <v>2980</v>
      </c>
      <c r="B4442" s="112">
        <v>1.0</v>
      </c>
    </row>
    <row r="4443">
      <c r="A4443" s="111" t="s">
        <v>2980</v>
      </c>
      <c r="B4443" s="112">
        <v>837.0</v>
      </c>
    </row>
    <row r="4444">
      <c r="A4444" s="111" t="s">
        <v>2981</v>
      </c>
      <c r="B4444" s="112">
        <v>837.0</v>
      </c>
    </row>
    <row r="4445">
      <c r="A4445" s="111" t="s">
        <v>2981</v>
      </c>
      <c r="B4445" s="112">
        <v>1.0</v>
      </c>
    </row>
    <row r="4446">
      <c r="A4446" s="111" t="s">
        <v>212</v>
      </c>
      <c r="B4446" s="112">
        <v>9.0</v>
      </c>
    </row>
    <row r="4447">
      <c r="A4447" s="111" t="s">
        <v>212</v>
      </c>
      <c r="B4447" s="112">
        <v>117.0</v>
      </c>
    </row>
    <row r="4448">
      <c r="A4448" s="111" t="s">
        <v>212</v>
      </c>
      <c r="B4448" s="112">
        <v>19400.0</v>
      </c>
    </row>
    <row r="4449">
      <c r="A4449" s="111" t="s">
        <v>212</v>
      </c>
      <c r="B4449" s="112">
        <v>51344.0</v>
      </c>
    </row>
    <row r="4450">
      <c r="A4450" s="111" t="s">
        <v>212</v>
      </c>
      <c r="B4450" s="112">
        <v>89209.0</v>
      </c>
    </row>
    <row r="4451">
      <c r="A4451" s="111" t="s">
        <v>213</v>
      </c>
      <c r="B4451" s="112">
        <v>832441.0</v>
      </c>
    </row>
    <row r="4452">
      <c r="A4452" s="111" t="s">
        <v>213</v>
      </c>
      <c r="B4452" s="112">
        <v>9.0</v>
      </c>
    </row>
    <row r="4453">
      <c r="A4453" s="111" t="s">
        <v>213</v>
      </c>
      <c r="B4453" s="112">
        <v>117.0</v>
      </c>
    </row>
    <row r="4454">
      <c r="A4454" s="111" t="s">
        <v>213</v>
      </c>
      <c r="B4454" s="112">
        <v>73522.0</v>
      </c>
    </row>
    <row r="4455">
      <c r="A4455" s="111" t="s">
        <v>213</v>
      </c>
      <c r="B4455" s="112">
        <v>46212.0</v>
      </c>
    </row>
    <row r="4456">
      <c r="A4456" s="111" t="s">
        <v>317</v>
      </c>
      <c r="B4456" s="112">
        <v>19912.0</v>
      </c>
    </row>
    <row r="4457">
      <c r="A4457" s="111" t="s">
        <v>317</v>
      </c>
      <c r="B4457" s="112">
        <v>4010512.0</v>
      </c>
    </row>
    <row r="4458">
      <c r="A4458" s="111" t="s">
        <v>1726</v>
      </c>
      <c r="B4458" s="112">
        <v>5165945.0</v>
      </c>
    </row>
    <row r="4459">
      <c r="A4459" s="111" t="s">
        <v>1726</v>
      </c>
      <c r="B4459" s="112">
        <v>6853.0</v>
      </c>
    </row>
    <row r="4460">
      <c r="A4460" s="111" t="s">
        <v>1727</v>
      </c>
      <c r="B4460" s="112">
        <v>29981.0</v>
      </c>
    </row>
    <row r="4461">
      <c r="A4461" s="111" t="s">
        <v>1727</v>
      </c>
      <c r="B4461" s="112">
        <v>96.0</v>
      </c>
    </row>
    <row r="4462">
      <c r="A4462" s="111" t="s">
        <v>1077</v>
      </c>
      <c r="B4462" s="112">
        <v>65775.0</v>
      </c>
    </row>
    <row r="4463">
      <c r="A4463" s="111" t="s">
        <v>796</v>
      </c>
      <c r="B4463" s="112">
        <v>39503.0</v>
      </c>
    </row>
    <row r="4464">
      <c r="A4464" s="111" t="s">
        <v>733</v>
      </c>
      <c r="B4464" s="112">
        <v>101456.0</v>
      </c>
    </row>
    <row r="4465">
      <c r="A4465" s="111" t="s">
        <v>380</v>
      </c>
      <c r="B4465" s="112">
        <v>64.0</v>
      </c>
    </row>
    <row r="4466">
      <c r="A4466" s="111" t="s">
        <v>380</v>
      </c>
      <c r="B4466" s="112">
        <v>2351.0</v>
      </c>
    </row>
    <row r="4467">
      <c r="A4467" s="111" t="s">
        <v>380</v>
      </c>
      <c r="B4467" s="112">
        <v>2619.0</v>
      </c>
    </row>
    <row r="4468">
      <c r="A4468" s="111" t="s">
        <v>380</v>
      </c>
      <c r="B4468" s="112">
        <v>310.0</v>
      </c>
    </row>
    <row r="4469">
      <c r="A4469" s="111" t="s">
        <v>380</v>
      </c>
      <c r="B4469" s="112">
        <v>64.0</v>
      </c>
    </row>
    <row r="4470">
      <c r="A4470" s="111" t="s">
        <v>380</v>
      </c>
      <c r="B4470" s="112">
        <v>4609.0</v>
      </c>
    </row>
    <row r="4471">
      <c r="A4471" s="111" t="s">
        <v>380</v>
      </c>
      <c r="B4471" s="112">
        <v>148.0</v>
      </c>
    </row>
    <row r="4472">
      <c r="A4472" s="111" t="s">
        <v>380</v>
      </c>
      <c r="B4472" s="112">
        <v>1260.0</v>
      </c>
    </row>
    <row r="4473">
      <c r="A4473" s="111" t="s">
        <v>380</v>
      </c>
      <c r="B4473" s="112">
        <v>207.0</v>
      </c>
    </row>
    <row r="4474">
      <c r="A4474" s="111" t="s">
        <v>380</v>
      </c>
      <c r="B4474" s="112">
        <v>254.0</v>
      </c>
    </row>
    <row r="4475">
      <c r="A4475" s="111" t="s">
        <v>380</v>
      </c>
      <c r="B4475" s="112">
        <v>18599.0</v>
      </c>
    </row>
    <row r="4476">
      <c r="A4476" s="111" t="s">
        <v>1588</v>
      </c>
      <c r="B4476" s="112">
        <v>39723.0</v>
      </c>
    </row>
    <row r="4477">
      <c r="A4477" s="111" t="s">
        <v>1588</v>
      </c>
      <c r="B4477" s="112">
        <v>26934.0</v>
      </c>
    </row>
    <row r="4478">
      <c r="A4478" s="111" t="s">
        <v>1588</v>
      </c>
      <c r="B4478" s="112">
        <v>1005675.0</v>
      </c>
    </row>
    <row r="4479">
      <c r="A4479" s="111" t="s">
        <v>1549</v>
      </c>
      <c r="B4479" s="112">
        <v>270.0</v>
      </c>
    </row>
    <row r="4480">
      <c r="A4480" s="111" t="s">
        <v>1549</v>
      </c>
      <c r="B4480" s="112">
        <v>10297.0</v>
      </c>
    </row>
    <row r="4481">
      <c r="A4481" s="111" t="s">
        <v>535</v>
      </c>
      <c r="B4481" s="112">
        <v>30144.0</v>
      </c>
    </row>
    <row r="4482">
      <c r="A4482" s="111" t="s">
        <v>1728</v>
      </c>
      <c r="B4482" s="112">
        <v>28994.0</v>
      </c>
    </row>
    <row r="4483">
      <c r="A4483" s="111" t="s">
        <v>1610</v>
      </c>
      <c r="B4483" s="112">
        <v>61141.0</v>
      </c>
    </row>
    <row r="4484">
      <c r="A4484" s="111" t="s">
        <v>1610</v>
      </c>
      <c r="B4484" s="112">
        <v>17820.0</v>
      </c>
    </row>
    <row r="4485">
      <c r="A4485" s="111" t="s">
        <v>1610</v>
      </c>
      <c r="B4485" s="112">
        <v>13761.0</v>
      </c>
    </row>
    <row r="4486">
      <c r="A4486" s="111" t="s">
        <v>379</v>
      </c>
      <c r="B4486" s="112">
        <v>450.0</v>
      </c>
    </row>
    <row r="4487">
      <c r="A4487" s="111" t="s">
        <v>379</v>
      </c>
      <c r="B4487" s="112">
        <v>685.0</v>
      </c>
    </row>
    <row r="4488">
      <c r="A4488" s="111" t="s">
        <v>379</v>
      </c>
      <c r="B4488" s="112">
        <v>2547.0</v>
      </c>
    </row>
    <row r="4489">
      <c r="A4489" s="111" t="s">
        <v>379</v>
      </c>
      <c r="B4489" s="112">
        <v>207.0</v>
      </c>
    </row>
    <row r="4490">
      <c r="A4490" s="111" t="s">
        <v>379</v>
      </c>
      <c r="B4490" s="112">
        <v>63.0</v>
      </c>
    </row>
    <row r="4491">
      <c r="A4491" s="111" t="s">
        <v>379</v>
      </c>
      <c r="B4491" s="112">
        <v>663.0</v>
      </c>
    </row>
    <row r="4492">
      <c r="A4492" s="111" t="s">
        <v>379</v>
      </c>
      <c r="B4492" s="112">
        <v>397.0</v>
      </c>
    </row>
    <row r="4493">
      <c r="A4493" s="111" t="s">
        <v>379</v>
      </c>
      <c r="B4493" s="112">
        <v>182.0</v>
      </c>
    </row>
    <row r="4494">
      <c r="A4494" s="111" t="s">
        <v>379</v>
      </c>
      <c r="B4494" s="112">
        <v>2798.0</v>
      </c>
    </row>
    <row r="4495">
      <c r="A4495" s="111" t="s">
        <v>379</v>
      </c>
      <c r="B4495" s="112">
        <v>111.0</v>
      </c>
    </row>
    <row r="4496">
      <c r="A4496" s="111" t="s">
        <v>379</v>
      </c>
      <c r="B4496" s="112">
        <v>12957.0</v>
      </c>
    </row>
    <row r="4497">
      <c r="A4497" s="111" t="s">
        <v>3019</v>
      </c>
      <c r="B4497" s="112">
        <v>86209.0</v>
      </c>
    </row>
    <row r="4498">
      <c r="A4498" s="111" t="s">
        <v>3019</v>
      </c>
      <c r="B4498" s="112">
        <v>6758.0</v>
      </c>
    </row>
    <row r="4499">
      <c r="A4499" s="111" t="s">
        <v>3021</v>
      </c>
      <c r="B4499" s="112">
        <v>24627.0</v>
      </c>
    </row>
    <row r="4500">
      <c r="A4500" s="111" t="s">
        <v>3021</v>
      </c>
      <c r="B4500" s="112">
        <v>306.0</v>
      </c>
    </row>
    <row r="4501">
      <c r="A4501" s="111" t="s">
        <v>3023</v>
      </c>
      <c r="B4501" s="112">
        <v>37356.0</v>
      </c>
    </row>
    <row r="4502">
      <c r="A4502" s="111" t="s">
        <v>3023</v>
      </c>
      <c r="B4502" s="112">
        <v>306.0</v>
      </c>
    </row>
    <row r="4503">
      <c r="A4503" s="111" t="s">
        <v>3024</v>
      </c>
      <c r="B4503" s="112">
        <v>35185.0</v>
      </c>
    </row>
    <row r="4504">
      <c r="A4504" s="111" t="s">
        <v>3024</v>
      </c>
      <c r="B4504" s="112">
        <v>306.0</v>
      </c>
    </row>
    <row r="4505">
      <c r="A4505" s="111" t="s">
        <v>3024</v>
      </c>
      <c r="B4505" s="112">
        <v>35185.0</v>
      </c>
    </row>
    <row r="4506">
      <c r="A4506" s="111" t="s">
        <v>967</v>
      </c>
      <c r="B4506" s="112">
        <v>254.0</v>
      </c>
    </row>
    <row r="4507">
      <c r="A4507" s="111" t="s">
        <v>967</v>
      </c>
      <c r="B4507" s="112">
        <v>970.0</v>
      </c>
    </row>
    <row r="4508">
      <c r="A4508" s="111" t="s">
        <v>967</v>
      </c>
      <c r="B4508" s="112">
        <v>702.0</v>
      </c>
    </row>
    <row r="4509">
      <c r="A4509" s="111" t="s">
        <v>967</v>
      </c>
      <c r="B4509" s="112">
        <v>30701.0</v>
      </c>
    </row>
    <row r="4510">
      <c r="A4510" s="111" t="s">
        <v>967</v>
      </c>
      <c r="B4510" s="112">
        <v>4026.0</v>
      </c>
    </row>
    <row r="4511">
      <c r="A4511" s="111" t="s">
        <v>967</v>
      </c>
      <c r="B4511" s="112">
        <v>662779.0</v>
      </c>
    </row>
    <row r="4512">
      <c r="A4512" s="111" t="s">
        <v>259</v>
      </c>
      <c r="B4512" s="112">
        <v>18276.0</v>
      </c>
    </row>
    <row r="4513">
      <c r="A4513" s="111" t="s">
        <v>260</v>
      </c>
      <c r="B4513" s="112">
        <v>3467.0</v>
      </c>
    </row>
    <row r="4514">
      <c r="A4514" s="111" t="s">
        <v>260</v>
      </c>
      <c r="B4514" s="112">
        <v>2164633.0</v>
      </c>
    </row>
    <row r="4515">
      <c r="A4515" s="111" t="s">
        <v>1076</v>
      </c>
      <c r="B4515" s="112">
        <v>1885.0</v>
      </c>
    </row>
    <row r="4516">
      <c r="A4516" s="111" t="s">
        <v>1076</v>
      </c>
      <c r="B4516" s="112">
        <v>83082.0</v>
      </c>
    </row>
    <row r="4517">
      <c r="A4517" s="111" t="s">
        <v>1076</v>
      </c>
      <c r="B4517" s="112">
        <v>108.0</v>
      </c>
    </row>
    <row r="4518">
      <c r="A4518" s="111" t="s">
        <v>1402</v>
      </c>
      <c r="B4518" s="112">
        <v>25412.0</v>
      </c>
    </row>
    <row r="4519">
      <c r="A4519" s="111" t="s">
        <v>1402</v>
      </c>
      <c r="B4519" s="112">
        <v>3616.0</v>
      </c>
    </row>
    <row r="4520">
      <c r="A4520" s="111" t="s">
        <v>1540</v>
      </c>
      <c r="B4520" s="112">
        <v>143246.0</v>
      </c>
    </row>
    <row r="4521">
      <c r="A4521" s="111" t="s">
        <v>1631</v>
      </c>
      <c r="B4521" s="112">
        <v>150128.0</v>
      </c>
    </row>
    <row r="4522">
      <c r="A4522" s="111" t="s">
        <v>1646</v>
      </c>
      <c r="B4522" s="112">
        <v>87902.0</v>
      </c>
    </row>
    <row r="4523">
      <c r="A4523" s="111" t="s">
        <v>586</v>
      </c>
      <c r="B4523" s="112">
        <v>16895.0</v>
      </c>
    </row>
    <row r="4524">
      <c r="A4524" s="111" t="s">
        <v>586</v>
      </c>
      <c r="B4524" s="112">
        <v>73.0</v>
      </c>
    </row>
    <row r="4525">
      <c r="A4525" s="111" t="s">
        <v>586</v>
      </c>
      <c r="B4525" s="112">
        <v>1.0</v>
      </c>
    </row>
    <row r="4526">
      <c r="A4526" s="111" t="s">
        <v>586</v>
      </c>
      <c r="B4526" s="112">
        <v>2987.0</v>
      </c>
    </row>
    <row r="4527">
      <c r="A4527" s="111" t="s">
        <v>586</v>
      </c>
      <c r="B4527" s="112">
        <v>5651.0</v>
      </c>
    </row>
    <row r="4528">
      <c r="A4528" s="111" t="s">
        <v>586</v>
      </c>
      <c r="B4528" s="112">
        <v>1432.0</v>
      </c>
    </row>
    <row r="4529">
      <c r="A4529" s="111" t="s">
        <v>586</v>
      </c>
      <c r="B4529" s="112">
        <v>1839.0</v>
      </c>
    </row>
    <row r="4530">
      <c r="A4530" s="111" t="s">
        <v>586</v>
      </c>
      <c r="B4530" s="112">
        <v>29041.0</v>
      </c>
    </row>
    <row r="4531">
      <c r="A4531" s="111" t="s">
        <v>586</v>
      </c>
      <c r="B4531" s="112">
        <v>67.0</v>
      </c>
    </row>
    <row r="4532">
      <c r="A4532" s="111" t="s">
        <v>586</v>
      </c>
      <c r="B4532" s="112">
        <v>528.0</v>
      </c>
    </row>
    <row r="4533">
      <c r="A4533" s="111" t="s">
        <v>586</v>
      </c>
      <c r="B4533" s="112">
        <v>528.0</v>
      </c>
    </row>
    <row r="4534">
      <c r="A4534" s="111" t="s">
        <v>586</v>
      </c>
      <c r="B4534" s="112">
        <v>5906.0</v>
      </c>
    </row>
    <row r="4535">
      <c r="A4535" s="111" t="s">
        <v>586</v>
      </c>
      <c r="B4535" s="112">
        <v>47647.0</v>
      </c>
    </row>
    <row r="4536">
      <c r="A4536" s="111" t="s">
        <v>586</v>
      </c>
      <c r="B4536" s="112">
        <v>28210.0</v>
      </c>
    </row>
    <row r="4537">
      <c r="A4537" s="111" t="s">
        <v>586</v>
      </c>
      <c r="B4537" s="112">
        <v>815.0</v>
      </c>
    </row>
    <row r="4538">
      <c r="A4538" s="111" t="s">
        <v>586</v>
      </c>
      <c r="B4538" s="112">
        <v>9027.0</v>
      </c>
    </row>
    <row r="4539">
      <c r="A4539" s="111" t="s">
        <v>586</v>
      </c>
      <c r="B4539" s="112">
        <v>25616.0</v>
      </c>
    </row>
    <row r="4540">
      <c r="A4540" s="111" t="s">
        <v>707</v>
      </c>
      <c r="B4540" s="112">
        <v>54668.0</v>
      </c>
    </row>
    <row r="4541">
      <c r="A4541" s="111" t="s">
        <v>707</v>
      </c>
      <c r="B4541" s="112">
        <v>148.0</v>
      </c>
    </row>
    <row r="4542">
      <c r="A4542" s="111" t="s">
        <v>680</v>
      </c>
      <c r="B4542" s="112">
        <v>94930.0</v>
      </c>
    </row>
    <row r="4543">
      <c r="A4543" s="111" t="s">
        <v>708</v>
      </c>
      <c r="B4543" s="112">
        <v>27770.0</v>
      </c>
    </row>
    <row r="4544">
      <c r="A4544" s="111" t="s">
        <v>709</v>
      </c>
      <c r="B4544" s="112">
        <v>28278.0</v>
      </c>
    </row>
    <row r="4545">
      <c r="A4545" s="111" t="s">
        <v>710</v>
      </c>
      <c r="B4545" s="112">
        <v>31774.0</v>
      </c>
    </row>
    <row r="4546">
      <c r="A4546" s="111" t="s">
        <v>773</v>
      </c>
      <c r="B4546" s="112">
        <v>0.0</v>
      </c>
    </row>
    <row r="4547">
      <c r="A4547" s="111" t="s">
        <v>773</v>
      </c>
      <c r="B4547" s="112">
        <v>10762.0</v>
      </c>
    </row>
    <row r="4548">
      <c r="A4548" s="111" t="s">
        <v>773</v>
      </c>
      <c r="B4548" s="112">
        <v>1246.0</v>
      </c>
    </row>
    <row r="4549">
      <c r="A4549" s="111" t="s">
        <v>773</v>
      </c>
      <c r="B4549" s="112">
        <v>425.0</v>
      </c>
    </row>
    <row r="4550">
      <c r="A4550" s="111" t="s">
        <v>773</v>
      </c>
      <c r="B4550" s="112">
        <v>3136.0</v>
      </c>
    </row>
    <row r="4551">
      <c r="A4551" s="111" t="s">
        <v>773</v>
      </c>
      <c r="B4551" s="112">
        <v>22890.0</v>
      </c>
    </row>
    <row r="4552">
      <c r="A4552" s="111" t="s">
        <v>773</v>
      </c>
      <c r="B4552" s="112">
        <v>1585.0</v>
      </c>
    </row>
    <row r="4553">
      <c r="A4553" s="111" t="s">
        <v>773</v>
      </c>
      <c r="B4553" s="112">
        <v>8866.0</v>
      </c>
    </row>
    <row r="4554">
      <c r="A4554" s="111" t="s">
        <v>773</v>
      </c>
      <c r="B4554" s="112">
        <v>8866.0</v>
      </c>
    </row>
    <row r="4555">
      <c r="A4555" s="111" t="s">
        <v>773</v>
      </c>
      <c r="B4555" s="112">
        <v>8866.0</v>
      </c>
    </row>
    <row r="4556">
      <c r="A4556" s="111" t="s">
        <v>3035</v>
      </c>
      <c r="B4556" s="112">
        <v>846.0</v>
      </c>
    </row>
    <row r="4557">
      <c r="A4557" s="111" t="s">
        <v>3035</v>
      </c>
      <c r="B4557" s="112">
        <v>1.0</v>
      </c>
    </row>
    <row r="4558">
      <c r="A4558" s="111" t="s">
        <v>3036</v>
      </c>
      <c r="B4558" s="112">
        <v>1.0</v>
      </c>
    </row>
    <row r="4559">
      <c r="A4559" s="111" t="s">
        <v>3036</v>
      </c>
      <c r="B4559" s="112">
        <v>846.0</v>
      </c>
    </row>
    <row r="4560">
      <c r="A4560" s="111" t="s">
        <v>3037</v>
      </c>
      <c r="B4560" s="112">
        <v>846.0</v>
      </c>
    </row>
    <row r="4561">
      <c r="A4561" s="111" t="s">
        <v>3037</v>
      </c>
      <c r="B4561" s="112">
        <v>1.0</v>
      </c>
    </row>
    <row r="4562">
      <c r="A4562" s="111" t="s">
        <v>3038</v>
      </c>
      <c r="B4562" s="112">
        <v>846.0</v>
      </c>
    </row>
    <row r="4563">
      <c r="A4563" s="111" t="s">
        <v>3038</v>
      </c>
      <c r="B4563" s="112">
        <v>1.0</v>
      </c>
    </row>
    <row r="4564">
      <c r="A4564" s="111" t="s">
        <v>3039</v>
      </c>
      <c r="B4564" s="112">
        <v>1.0</v>
      </c>
    </row>
    <row r="4565">
      <c r="A4565" s="111" t="s">
        <v>3039</v>
      </c>
      <c r="B4565" s="112">
        <v>846.0</v>
      </c>
    </row>
    <row r="4566">
      <c r="A4566" s="111" t="s">
        <v>3040</v>
      </c>
      <c r="B4566" s="112">
        <v>846.0</v>
      </c>
    </row>
    <row r="4567">
      <c r="A4567" s="111" t="s">
        <v>3040</v>
      </c>
      <c r="B4567" s="112">
        <v>1.0</v>
      </c>
    </row>
    <row r="4568">
      <c r="A4568" s="111" t="s">
        <v>505</v>
      </c>
      <c r="B4568" s="112">
        <v>4068.0</v>
      </c>
    </row>
    <row r="4569">
      <c r="A4569" s="111" t="s">
        <v>505</v>
      </c>
      <c r="B4569" s="112">
        <v>77544.0</v>
      </c>
    </row>
    <row r="4570">
      <c r="A4570" s="111" t="s">
        <v>1508</v>
      </c>
      <c r="B4570" s="112">
        <v>391474.0</v>
      </c>
    </row>
    <row r="4571">
      <c r="A4571" s="111" t="s">
        <v>1508</v>
      </c>
      <c r="B4571" s="112">
        <v>20238.0</v>
      </c>
    </row>
    <row r="4572">
      <c r="A4572" s="111" t="s">
        <v>1735</v>
      </c>
      <c r="B4572" s="112">
        <v>62950.0</v>
      </c>
    </row>
    <row r="4573">
      <c r="A4573" s="111" t="s">
        <v>1627</v>
      </c>
      <c r="B4573" s="112">
        <v>171989.0</v>
      </c>
    </row>
    <row r="4574">
      <c r="A4574" s="111" t="s">
        <v>1627</v>
      </c>
      <c r="B4574" s="112">
        <v>56723.0</v>
      </c>
    </row>
    <row r="4575">
      <c r="A4575" s="111" t="s">
        <v>798</v>
      </c>
      <c r="B4575" s="112">
        <v>45372.0</v>
      </c>
    </row>
    <row r="4576">
      <c r="A4576" s="111" t="s">
        <v>735</v>
      </c>
      <c r="B4576" s="112">
        <v>71144.0</v>
      </c>
    </row>
    <row r="4577">
      <c r="A4577" s="111" t="s">
        <v>735</v>
      </c>
      <c r="B4577" s="112">
        <v>98.0</v>
      </c>
    </row>
    <row r="4578">
      <c r="A4578" s="111" t="s">
        <v>1334</v>
      </c>
      <c r="B4578" s="112">
        <v>73.0</v>
      </c>
    </row>
    <row r="4579">
      <c r="A4579" s="111" t="s">
        <v>1334</v>
      </c>
      <c r="B4579" s="112">
        <v>11.0</v>
      </c>
    </row>
    <row r="4580">
      <c r="A4580" s="111" t="s">
        <v>1334</v>
      </c>
      <c r="B4580" s="112">
        <v>118.0</v>
      </c>
    </row>
    <row r="4581">
      <c r="A4581" s="111" t="s">
        <v>1334</v>
      </c>
      <c r="B4581" s="112">
        <v>2785.0</v>
      </c>
    </row>
    <row r="4582">
      <c r="A4582" s="111" t="s">
        <v>1334</v>
      </c>
      <c r="B4582" s="112">
        <v>33.0</v>
      </c>
    </row>
    <row r="4583">
      <c r="A4583" s="111" t="s">
        <v>1334</v>
      </c>
      <c r="B4583" s="112">
        <v>33.0</v>
      </c>
    </row>
    <row r="4584">
      <c r="A4584" s="111" t="s">
        <v>1334</v>
      </c>
      <c r="B4584" s="112">
        <v>9445.0</v>
      </c>
    </row>
    <row r="4585">
      <c r="A4585" s="111" t="s">
        <v>1334</v>
      </c>
      <c r="B4585" s="112">
        <v>844.0</v>
      </c>
    </row>
    <row r="4586">
      <c r="A4586" s="111" t="s">
        <v>386</v>
      </c>
      <c r="B4586" s="112">
        <v>4609.0</v>
      </c>
    </row>
    <row r="4587">
      <c r="A4587" s="111" t="s">
        <v>386</v>
      </c>
      <c r="B4587" s="112">
        <v>148.0</v>
      </c>
    </row>
    <row r="4588">
      <c r="A4588" s="111" t="s">
        <v>386</v>
      </c>
      <c r="B4588" s="112">
        <v>2619.0</v>
      </c>
    </row>
    <row r="4589">
      <c r="A4589" s="111" t="s">
        <v>386</v>
      </c>
      <c r="B4589" s="112">
        <v>64.0</v>
      </c>
    </row>
    <row r="4590">
      <c r="A4590" s="111" t="s">
        <v>386</v>
      </c>
      <c r="B4590" s="112">
        <v>311.0</v>
      </c>
    </row>
    <row r="4591">
      <c r="A4591" s="111" t="s">
        <v>386</v>
      </c>
      <c r="B4591" s="112">
        <v>2351.0</v>
      </c>
    </row>
    <row r="4592">
      <c r="A4592" s="111" t="s">
        <v>386</v>
      </c>
      <c r="B4592" s="112">
        <v>64.0</v>
      </c>
    </row>
    <row r="4593">
      <c r="A4593" s="111" t="s">
        <v>386</v>
      </c>
      <c r="B4593" s="112">
        <v>207.0</v>
      </c>
    </row>
    <row r="4594">
      <c r="A4594" s="111" t="s">
        <v>386</v>
      </c>
      <c r="B4594" s="112">
        <v>76669.0</v>
      </c>
    </row>
    <row r="4595">
      <c r="A4595" s="111" t="s">
        <v>386</v>
      </c>
      <c r="B4595" s="112">
        <v>254.0</v>
      </c>
    </row>
    <row r="4596">
      <c r="A4596" s="111" t="s">
        <v>386</v>
      </c>
      <c r="B4596" s="112">
        <v>640.0</v>
      </c>
    </row>
    <row r="4597">
      <c r="A4597" s="111" t="s">
        <v>232</v>
      </c>
      <c r="B4597" s="112">
        <v>33182.0</v>
      </c>
    </row>
    <row r="4598">
      <c r="A4598" s="111" t="s">
        <v>1585</v>
      </c>
      <c r="B4598" s="112">
        <v>25322.0</v>
      </c>
    </row>
    <row r="4599">
      <c r="A4599" s="111" t="s">
        <v>1585</v>
      </c>
      <c r="B4599" s="112">
        <v>19661.0</v>
      </c>
    </row>
    <row r="4600">
      <c r="A4600" s="111" t="s">
        <v>1585</v>
      </c>
      <c r="B4600" s="112">
        <v>41264.0</v>
      </c>
    </row>
    <row r="4601">
      <c r="A4601" s="111" t="s">
        <v>1551</v>
      </c>
      <c r="B4601" s="112">
        <v>270.0</v>
      </c>
    </row>
    <row r="4602">
      <c r="A4602" s="111" t="s">
        <v>1551</v>
      </c>
      <c r="B4602" s="112">
        <v>10378.0</v>
      </c>
    </row>
    <row r="4603">
      <c r="A4603" s="111" t="s">
        <v>537</v>
      </c>
      <c r="B4603" s="112">
        <v>31120.0</v>
      </c>
    </row>
    <row r="4604">
      <c r="A4604" s="111" t="s">
        <v>1603</v>
      </c>
      <c r="B4604" s="112">
        <v>50719.0</v>
      </c>
    </row>
    <row r="4605">
      <c r="A4605" s="111" t="s">
        <v>1603</v>
      </c>
      <c r="B4605" s="112">
        <v>184248.0</v>
      </c>
    </row>
    <row r="4606">
      <c r="A4606" s="111" t="s">
        <v>1603</v>
      </c>
      <c r="B4606" s="112">
        <v>281093.0</v>
      </c>
    </row>
    <row r="4607">
      <c r="A4607" s="111" t="s">
        <v>3062</v>
      </c>
      <c r="B4607" s="112">
        <v>32689.0</v>
      </c>
    </row>
    <row r="4608">
      <c r="A4608" s="111" t="s">
        <v>3062</v>
      </c>
      <c r="B4608" s="112">
        <v>626.0</v>
      </c>
    </row>
    <row r="4609">
      <c r="A4609" s="111" t="s">
        <v>3062</v>
      </c>
      <c r="B4609" s="112">
        <v>2010174.0</v>
      </c>
    </row>
    <row r="4610">
      <c r="A4610" s="111" t="s">
        <v>1751</v>
      </c>
      <c r="B4610" s="112">
        <v>54551.0</v>
      </c>
    </row>
    <row r="4611">
      <c r="A4611" s="111" t="s">
        <v>385</v>
      </c>
      <c r="B4611" s="112">
        <v>207.0</v>
      </c>
    </row>
    <row r="4612">
      <c r="A4612" s="111" t="s">
        <v>385</v>
      </c>
      <c r="B4612" s="112">
        <v>449.0</v>
      </c>
    </row>
    <row r="4613">
      <c r="A4613" s="111" t="s">
        <v>385</v>
      </c>
      <c r="B4613" s="112">
        <v>663.0</v>
      </c>
    </row>
    <row r="4614">
      <c r="A4614" s="111" t="s">
        <v>385</v>
      </c>
      <c r="B4614" s="112">
        <v>2434.0</v>
      </c>
    </row>
    <row r="4615">
      <c r="A4615" s="111" t="s">
        <v>385</v>
      </c>
      <c r="B4615" s="112">
        <v>397.0</v>
      </c>
    </row>
    <row r="4616">
      <c r="A4616" s="111" t="s">
        <v>385</v>
      </c>
      <c r="B4616" s="112">
        <v>111.0</v>
      </c>
    </row>
    <row r="4617">
      <c r="A4617" s="111" t="s">
        <v>385</v>
      </c>
      <c r="B4617" s="112">
        <v>63.0</v>
      </c>
    </row>
    <row r="4618">
      <c r="A4618" s="111" t="s">
        <v>385</v>
      </c>
      <c r="B4618" s="112">
        <v>2799.0</v>
      </c>
    </row>
    <row r="4619">
      <c r="A4619" s="111" t="s">
        <v>385</v>
      </c>
      <c r="B4619" s="112">
        <v>758.0</v>
      </c>
    </row>
    <row r="4620">
      <c r="A4620" s="111" t="s">
        <v>385</v>
      </c>
      <c r="B4620" s="112">
        <v>182.0</v>
      </c>
    </row>
    <row r="4621">
      <c r="A4621" s="111" t="s">
        <v>385</v>
      </c>
      <c r="B4621" s="112">
        <v>31242.0</v>
      </c>
    </row>
    <row r="4622">
      <c r="A4622" s="111" t="s">
        <v>1467</v>
      </c>
      <c r="B4622" s="112">
        <v>29496.0</v>
      </c>
    </row>
    <row r="4623">
      <c r="A4623" s="111" t="s">
        <v>3066</v>
      </c>
      <c r="B4623" s="112">
        <v>311.0</v>
      </c>
    </row>
    <row r="4624">
      <c r="A4624" s="111" t="s">
        <v>3066</v>
      </c>
      <c r="B4624" s="112">
        <v>6.0</v>
      </c>
    </row>
    <row r="4625">
      <c r="A4625" s="111" t="s">
        <v>3066</v>
      </c>
      <c r="B4625" s="112">
        <v>27376.0</v>
      </c>
    </row>
    <row r="4626">
      <c r="A4626" s="111" t="s">
        <v>3067</v>
      </c>
      <c r="B4626" s="112">
        <v>6.0</v>
      </c>
    </row>
    <row r="4627">
      <c r="A4627" s="111" t="s">
        <v>3067</v>
      </c>
      <c r="B4627" s="112">
        <v>35910.0</v>
      </c>
    </row>
    <row r="4628">
      <c r="A4628" s="111" t="s">
        <v>3067</v>
      </c>
      <c r="B4628" s="112">
        <v>311.0</v>
      </c>
    </row>
    <row r="4629">
      <c r="A4629" s="111" t="s">
        <v>3068</v>
      </c>
      <c r="B4629" s="112">
        <v>35216.0</v>
      </c>
    </row>
    <row r="4630">
      <c r="A4630" s="111" t="s">
        <v>3068</v>
      </c>
      <c r="B4630" s="112">
        <v>35216.0</v>
      </c>
    </row>
    <row r="4631">
      <c r="A4631" s="111" t="s">
        <v>3068</v>
      </c>
      <c r="B4631" s="112">
        <v>311.0</v>
      </c>
    </row>
    <row r="4632">
      <c r="A4632" s="111" t="s">
        <v>3068</v>
      </c>
      <c r="B4632" s="112">
        <v>6.0</v>
      </c>
    </row>
    <row r="4633">
      <c r="A4633" s="111" t="s">
        <v>960</v>
      </c>
      <c r="B4633" s="112">
        <v>1457452.0</v>
      </c>
    </row>
    <row r="4634">
      <c r="A4634" s="111" t="s">
        <v>960</v>
      </c>
      <c r="B4634" s="112">
        <v>2095.0</v>
      </c>
    </row>
    <row r="4635">
      <c r="A4635" s="111" t="s">
        <v>960</v>
      </c>
      <c r="B4635" s="112">
        <v>46957.0</v>
      </c>
    </row>
    <row r="4636">
      <c r="A4636" s="111" t="s">
        <v>960</v>
      </c>
      <c r="B4636" s="112">
        <v>852.0</v>
      </c>
    </row>
    <row r="4637">
      <c r="A4637" s="111" t="s">
        <v>960</v>
      </c>
      <c r="B4637" s="112">
        <v>3686.0</v>
      </c>
    </row>
    <row r="4638">
      <c r="A4638" s="111" t="s">
        <v>961</v>
      </c>
      <c r="B4638" s="112">
        <v>22130.0</v>
      </c>
    </row>
    <row r="4639">
      <c r="A4639" s="111" t="s">
        <v>961</v>
      </c>
      <c r="B4639" s="112">
        <v>112.0</v>
      </c>
    </row>
    <row r="4640">
      <c r="A4640" s="111" t="s">
        <v>961</v>
      </c>
      <c r="B4640" s="112">
        <v>1237.0</v>
      </c>
    </row>
    <row r="4641">
      <c r="A4641" s="111" t="s">
        <v>961</v>
      </c>
      <c r="B4641" s="112">
        <v>9782945.0</v>
      </c>
    </row>
    <row r="4642">
      <c r="A4642" s="111" t="s">
        <v>961</v>
      </c>
      <c r="B4642" s="112">
        <v>915620.0</v>
      </c>
    </row>
    <row r="4643">
      <c r="A4643" s="111" t="s">
        <v>961</v>
      </c>
      <c r="B4643" s="112">
        <v>8553.0</v>
      </c>
    </row>
    <row r="4644">
      <c r="A4644" s="111" t="s">
        <v>961</v>
      </c>
      <c r="B4644" s="112">
        <v>923.0</v>
      </c>
    </row>
    <row r="4645">
      <c r="A4645" s="111" t="s">
        <v>961</v>
      </c>
      <c r="B4645" s="112">
        <v>45797.0</v>
      </c>
    </row>
    <row r="4646">
      <c r="A4646" s="111" t="s">
        <v>961</v>
      </c>
      <c r="B4646" s="112">
        <v>3882024.0</v>
      </c>
    </row>
    <row r="4647">
      <c r="A4647" s="111" t="s">
        <v>961</v>
      </c>
      <c r="B4647" s="112">
        <v>11750.0</v>
      </c>
    </row>
    <row r="4648">
      <c r="A4648" s="111" t="s">
        <v>961</v>
      </c>
      <c r="B4648" s="112">
        <v>466789.0</v>
      </c>
    </row>
    <row r="4649">
      <c r="A4649" s="111" t="s">
        <v>1732</v>
      </c>
      <c r="B4649" s="112">
        <v>68993.0</v>
      </c>
    </row>
    <row r="4650">
      <c r="A4650" s="111" t="s">
        <v>1733</v>
      </c>
      <c r="B4650" s="112">
        <v>122836.0</v>
      </c>
    </row>
    <row r="4651">
      <c r="A4651" s="111" t="s">
        <v>1734</v>
      </c>
      <c r="B4651" s="112">
        <v>29407.0</v>
      </c>
    </row>
    <row r="4652">
      <c r="A4652" s="111" t="s">
        <v>1446</v>
      </c>
      <c r="B4652" s="112">
        <v>202677.0</v>
      </c>
    </row>
    <row r="4653">
      <c r="A4653" s="111" t="s">
        <v>1446</v>
      </c>
      <c r="B4653" s="112">
        <v>105999.0</v>
      </c>
    </row>
    <row r="4654">
      <c r="A4654" s="111" t="s">
        <v>1538</v>
      </c>
      <c r="B4654" s="112">
        <v>92754.0</v>
      </c>
    </row>
    <row r="4655">
      <c r="A4655" s="111" t="s">
        <v>1538</v>
      </c>
      <c r="B4655" s="112">
        <v>112058.0</v>
      </c>
    </row>
    <row r="4656">
      <c r="A4656" s="111" t="s">
        <v>1643</v>
      </c>
      <c r="B4656" s="112">
        <v>137684.0</v>
      </c>
    </row>
    <row r="4657">
      <c r="A4657" s="111" t="s">
        <v>574</v>
      </c>
      <c r="B4657" s="112">
        <v>16809.0</v>
      </c>
    </row>
    <row r="4658">
      <c r="A4658" s="111" t="s">
        <v>574</v>
      </c>
      <c r="B4658" s="112">
        <v>73.0</v>
      </c>
    </row>
    <row r="4659">
      <c r="A4659" s="111" t="s">
        <v>574</v>
      </c>
      <c r="B4659" s="112">
        <v>1.0</v>
      </c>
    </row>
    <row r="4660">
      <c r="A4660" s="111" t="s">
        <v>574</v>
      </c>
      <c r="B4660" s="112">
        <v>2879.0</v>
      </c>
    </row>
    <row r="4661">
      <c r="A4661" s="111" t="s">
        <v>574</v>
      </c>
      <c r="B4661" s="112">
        <v>5938.0</v>
      </c>
    </row>
    <row r="4662">
      <c r="A4662" s="111" t="s">
        <v>574</v>
      </c>
      <c r="B4662" s="112">
        <v>3910.0</v>
      </c>
    </row>
    <row r="4663">
      <c r="A4663" s="111" t="s">
        <v>574</v>
      </c>
      <c r="B4663" s="112">
        <v>1551.0</v>
      </c>
    </row>
    <row r="4664">
      <c r="A4664" s="111" t="s">
        <v>574</v>
      </c>
      <c r="B4664" s="112">
        <v>28926.0</v>
      </c>
    </row>
    <row r="4665">
      <c r="A4665" s="111" t="s">
        <v>574</v>
      </c>
      <c r="B4665" s="112">
        <v>67.0</v>
      </c>
    </row>
    <row r="4666">
      <c r="A4666" s="111" t="s">
        <v>574</v>
      </c>
      <c r="B4666" s="112">
        <v>528.0</v>
      </c>
    </row>
    <row r="4667">
      <c r="A4667" s="111" t="s">
        <v>574</v>
      </c>
      <c r="B4667" s="112">
        <v>528.0</v>
      </c>
    </row>
    <row r="4668">
      <c r="A4668" s="111" t="s">
        <v>574</v>
      </c>
      <c r="B4668" s="112">
        <v>6276.0</v>
      </c>
    </row>
    <row r="4669">
      <c r="A4669" s="111" t="s">
        <v>574</v>
      </c>
      <c r="B4669" s="112">
        <v>47651.0</v>
      </c>
    </row>
    <row r="4670">
      <c r="A4670" s="111" t="s">
        <v>574</v>
      </c>
      <c r="B4670" s="112">
        <v>28210.0</v>
      </c>
    </row>
    <row r="4671">
      <c r="A4671" s="111" t="s">
        <v>574</v>
      </c>
      <c r="B4671" s="112">
        <v>815.0</v>
      </c>
    </row>
    <row r="4672">
      <c r="A4672" s="111" t="s">
        <v>574</v>
      </c>
      <c r="B4672" s="112">
        <v>9027.0</v>
      </c>
    </row>
    <row r="4673">
      <c r="A4673" s="111" t="s">
        <v>574</v>
      </c>
      <c r="B4673" s="112">
        <v>25616.0</v>
      </c>
    </row>
    <row r="4674">
      <c r="A4674" s="111" t="s">
        <v>590</v>
      </c>
      <c r="B4674" s="112">
        <v>50801.0</v>
      </c>
    </row>
    <row r="4675">
      <c r="A4675" s="111" t="s">
        <v>590</v>
      </c>
      <c r="B4675" s="112">
        <v>204781.0</v>
      </c>
    </row>
    <row r="4676">
      <c r="A4676" s="111" t="s">
        <v>593</v>
      </c>
      <c r="B4676" s="112">
        <v>26892.0</v>
      </c>
    </row>
    <row r="4677">
      <c r="A4677" s="111" t="s">
        <v>594</v>
      </c>
      <c r="B4677" s="112">
        <v>28182.0</v>
      </c>
    </row>
    <row r="4678">
      <c r="A4678" s="111" t="s">
        <v>595</v>
      </c>
      <c r="B4678" s="112">
        <v>24440.0</v>
      </c>
    </row>
    <row r="4679">
      <c r="A4679" s="111" t="s">
        <v>770</v>
      </c>
      <c r="B4679" s="112">
        <v>0.0</v>
      </c>
    </row>
    <row r="4680">
      <c r="A4680" s="111" t="s">
        <v>770</v>
      </c>
      <c r="B4680" s="112">
        <v>15664.0</v>
      </c>
    </row>
    <row r="4681">
      <c r="A4681" s="111" t="s">
        <v>770</v>
      </c>
      <c r="B4681" s="112">
        <v>418.0</v>
      </c>
    </row>
    <row r="4682">
      <c r="A4682" s="111" t="s">
        <v>770</v>
      </c>
      <c r="B4682" s="112">
        <v>1765.0</v>
      </c>
    </row>
    <row r="4683">
      <c r="A4683" s="111" t="s">
        <v>770</v>
      </c>
      <c r="B4683" s="112">
        <v>9985.0</v>
      </c>
    </row>
    <row r="4684">
      <c r="A4684" s="111" t="s">
        <v>770</v>
      </c>
      <c r="B4684" s="112">
        <v>2104.0</v>
      </c>
    </row>
    <row r="4685">
      <c r="A4685" s="111" t="s">
        <v>770</v>
      </c>
      <c r="B4685" s="112">
        <v>22970.0</v>
      </c>
    </row>
    <row r="4686">
      <c r="A4686" s="111" t="s">
        <v>770</v>
      </c>
      <c r="B4686" s="112">
        <v>9985.0</v>
      </c>
    </row>
    <row r="4687">
      <c r="A4687" s="111" t="s">
        <v>770</v>
      </c>
      <c r="B4687" s="112">
        <v>9985.0</v>
      </c>
    </row>
    <row r="4688">
      <c r="A4688" s="111" t="s">
        <v>770</v>
      </c>
      <c r="B4688" s="112">
        <v>1247.0</v>
      </c>
    </row>
    <row r="4689">
      <c r="A4689" s="111" t="s">
        <v>1501</v>
      </c>
      <c r="B4689" s="112">
        <v>43950.0</v>
      </c>
    </row>
    <row r="4690">
      <c r="A4690" s="111" t="s">
        <v>711</v>
      </c>
      <c r="B4690" s="112">
        <v>63512.0</v>
      </c>
    </row>
    <row r="4691">
      <c r="A4691" s="111" t="s">
        <v>943</v>
      </c>
      <c r="B4691" s="112">
        <v>1283203.0</v>
      </c>
    </row>
    <row r="4692">
      <c r="A4692" s="111" t="s">
        <v>943</v>
      </c>
      <c r="B4692" s="112">
        <v>149.0</v>
      </c>
    </row>
    <row r="4693">
      <c r="A4693" s="111" t="s">
        <v>943</v>
      </c>
      <c r="B4693" s="112">
        <v>151.0</v>
      </c>
    </row>
    <row r="4694">
      <c r="A4694" s="111" t="s">
        <v>943</v>
      </c>
      <c r="B4694" s="112">
        <v>33.0</v>
      </c>
    </row>
    <row r="4695">
      <c r="A4695" s="111" t="s">
        <v>943</v>
      </c>
      <c r="B4695" s="112">
        <v>66797.0</v>
      </c>
    </row>
    <row r="4696">
      <c r="A4696" s="111" t="s">
        <v>943</v>
      </c>
      <c r="B4696" s="112">
        <v>151.0</v>
      </c>
    </row>
    <row r="4697">
      <c r="A4697" s="111" t="s">
        <v>943</v>
      </c>
      <c r="B4697" s="112">
        <v>655.0</v>
      </c>
    </row>
    <row r="4698">
      <c r="A4698" s="111" t="s">
        <v>943</v>
      </c>
      <c r="B4698" s="112">
        <v>161435.0</v>
      </c>
    </row>
    <row r="4699">
      <c r="A4699" s="111" t="s">
        <v>943</v>
      </c>
      <c r="B4699" s="112">
        <v>16132.0</v>
      </c>
    </row>
    <row r="4700">
      <c r="A4700" s="111" t="s">
        <v>943</v>
      </c>
      <c r="B4700" s="112">
        <v>164705.0</v>
      </c>
    </row>
    <row r="4701">
      <c r="A4701" s="111" t="s">
        <v>943</v>
      </c>
      <c r="B4701" s="112">
        <v>149.0</v>
      </c>
    </row>
    <row r="4702">
      <c r="A4702" s="111" t="s">
        <v>943</v>
      </c>
      <c r="B4702" s="112">
        <v>2821.0</v>
      </c>
    </row>
    <row r="4703">
      <c r="A4703" s="111" t="s">
        <v>943</v>
      </c>
      <c r="B4703" s="112">
        <v>5303.0</v>
      </c>
    </row>
    <row r="4704">
      <c r="A4704" s="111" t="s">
        <v>3084</v>
      </c>
      <c r="B4704" s="112">
        <v>846.0</v>
      </c>
    </row>
    <row r="4705">
      <c r="A4705" s="111" t="s">
        <v>3084</v>
      </c>
      <c r="B4705" s="112">
        <v>1.0</v>
      </c>
    </row>
    <row r="4706">
      <c r="A4706" s="111" t="s">
        <v>3085</v>
      </c>
      <c r="B4706" s="112">
        <v>846.0</v>
      </c>
    </row>
    <row r="4707">
      <c r="A4707" s="111" t="s">
        <v>3085</v>
      </c>
      <c r="B4707" s="112">
        <v>1.0</v>
      </c>
    </row>
    <row r="4708">
      <c r="A4708" s="111" t="s">
        <v>3086</v>
      </c>
      <c r="B4708" s="112">
        <v>846.0</v>
      </c>
    </row>
    <row r="4709">
      <c r="A4709" s="111" t="s">
        <v>3086</v>
      </c>
      <c r="B4709" s="112">
        <v>1.0</v>
      </c>
    </row>
    <row r="4710">
      <c r="A4710" s="111" t="s">
        <v>3087</v>
      </c>
      <c r="B4710" s="112">
        <v>847.0</v>
      </c>
    </row>
    <row r="4711">
      <c r="A4711" s="111" t="s">
        <v>3087</v>
      </c>
      <c r="B4711" s="112">
        <v>1.0</v>
      </c>
    </row>
    <row r="4712">
      <c r="A4712" s="111" t="s">
        <v>382</v>
      </c>
      <c r="B4712" s="112">
        <v>348.0</v>
      </c>
    </row>
    <row r="4713">
      <c r="A4713" s="111" t="s">
        <v>382</v>
      </c>
      <c r="B4713" s="112">
        <v>348.0</v>
      </c>
    </row>
    <row r="4714">
      <c r="A4714" s="111" t="s">
        <v>382</v>
      </c>
      <c r="B4714" s="112">
        <v>3218.0</v>
      </c>
    </row>
    <row r="4715">
      <c r="A4715" s="111" t="s">
        <v>1087</v>
      </c>
      <c r="B4715" s="112">
        <v>42623.0</v>
      </c>
    </row>
    <row r="4716">
      <c r="A4716" s="111" t="s">
        <v>1088</v>
      </c>
      <c r="B4716" s="112">
        <v>72874.0</v>
      </c>
    </row>
    <row r="4717">
      <c r="A4717" s="111" t="s">
        <v>1089</v>
      </c>
      <c r="B4717" s="112">
        <v>58615.0</v>
      </c>
    </row>
    <row r="4718">
      <c r="A4718" s="111" t="s">
        <v>1090</v>
      </c>
      <c r="B4718" s="112">
        <v>37060.0</v>
      </c>
    </row>
    <row r="4719">
      <c r="A4719" s="111" t="s">
        <v>797</v>
      </c>
      <c r="B4719" s="112">
        <v>47623.0</v>
      </c>
    </row>
    <row r="4720">
      <c r="A4720" s="111" t="s">
        <v>734</v>
      </c>
      <c r="B4720" s="112">
        <v>90190.0</v>
      </c>
    </row>
    <row r="4721">
      <c r="A4721" s="111" t="s">
        <v>384</v>
      </c>
      <c r="B4721" s="112">
        <v>311.0</v>
      </c>
    </row>
    <row r="4722">
      <c r="A4722" s="111" t="s">
        <v>384</v>
      </c>
      <c r="B4722" s="112">
        <v>94612.0</v>
      </c>
    </row>
    <row r="4723">
      <c r="A4723" s="111" t="s">
        <v>384</v>
      </c>
      <c r="B4723" s="112">
        <v>4609.0</v>
      </c>
    </row>
    <row r="4724">
      <c r="A4724" s="111" t="s">
        <v>384</v>
      </c>
      <c r="B4724" s="112">
        <v>254.0</v>
      </c>
    </row>
    <row r="4725">
      <c r="A4725" s="111" t="s">
        <v>384</v>
      </c>
      <c r="B4725" s="112">
        <v>2351.0</v>
      </c>
    </row>
    <row r="4726">
      <c r="A4726" s="111" t="s">
        <v>384</v>
      </c>
      <c r="B4726" s="112">
        <v>654.0</v>
      </c>
    </row>
    <row r="4727">
      <c r="A4727" s="111" t="s">
        <v>384</v>
      </c>
      <c r="B4727" s="112">
        <v>148.0</v>
      </c>
    </row>
    <row r="4728">
      <c r="A4728" s="111" t="s">
        <v>384</v>
      </c>
      <c r="B4728" s="112">
        <v>207.0</v>
      </c>
    </row>
    <row r="4729">
      <c r="A4729" s="111" t="s">
        <v>384</v>
      </c>
      <c r="B4729" s="112">
        <v>2619.0</v>
      </c>
    </row>
    <row r="4730">
      <c r="A4730" s="111" t="s">
        <v>384</v>
      </c>
      <c r="B4730" s="112">
        <v>64.0</v>
      </c>
    </row>
    <row r="4731">
      <c r="A4731" s="111" t="s">
        <v>384</v>
      </c>
      <c r="B4731" s="112">
        <v>64.0</v>
      </c>
    </row>
    <row r="4732">
      <c r="A4732" s="111" t="s">
        <v>1550</v>
      </c>
      <c r="B4732" s="112">
        <v>9626.0</v>
      </c>
    </row>
    <row r="4733">
      <c r="A4733" s="111" t="s">
        <v>1550</v>
      </c>
      <c r="B4733" s="112">
        <v>270.0</v>
      </c>
    </row>
    <row r="4734">
      <c r="A4734" s="111" t="s">
        <v>536</v>
      </c>
      <c r="B4734" s="112">
        <v>29358.0</v>
      </c>
    </row>
    <row r="4735">
      <c r="A4735" s="111" t="s">
        <v>1602</v>
      </c>
      <c r="B4735" s="112">
        <v>61585.0</v>
      </c>
    </row>
    <row r="4736">
      <c r="A4736" s="111" t="s">
        <v>1602</v>
      </c>
      <c r="B4736" s="112">
        <v>11711.0</v>
      </c>
    </row>
    <row r="4737">
      <c r="A4737" s="111" t="s">
        <v>1729</v>
      </c>
      <c r="B4737" s="112">
        <v>60932.0</v>
      </c>
    </row>
    <row r="4738">
      <c r="A4738" s="111" t="s">
        <v>383</v>
      </c>
      <c r="B4738" s="112">
        <v>111.0</v>
      </c>
    </row>
    <row r="4739">
      <c r="A4739" s="111" t="s">
        <v>383</v>
      </c>
      <c r="B4739" s="112">
        <v>670.0</v>
      </c>
    </row>
    <row r="4740">
      <c r="A4740" s="111" t="s">
        <v>383</v>
      </c>
      <c r="B4740" s="112">
        <v>2638.0</v>
      </c>
    </row>
    <row r="4741">
      <c r="A4741" s="111" t="s">
        <v>383</v>
      </c>
      <c r="B4741" s="112">
        <v>63.0</v>
      </c>
    </row>
    <row r="4742">
      <c r="A4742" s="111" t="s">
        <v>383</v>
      </c>
      <c r="B4742" s="112">
        <v>207.0</v>
      </c>
    </row>
    <row r="4743">
      <c r="A4743" s="111" t="s">
        <v>383</v>
      </c>
      <c r="B4743" s="112">
        <v>663.0</v>
      </c>
    </row>
    <row r="4744">
      <c r="A4744" s="111" t="s">
        <v>383</v>
      </c>
      <c r="B4744" s="112">
        <v>397.0</v>
      </c>
    </row>
    <row r="4745">
      <c r="A4745" s="111" t="s">
        <v>383</v>
      </c>
      <c r="B4745" s="112">
        <v>182.0</v>
      </c>
    </row>
    <row r="4746">
      <c r="A4746" s="111" t="s">
        <v>383</v>
      </c>
      <c r="B4746" s="112">
        <v>2747.0</v>
      </c>
    </row>
    <row r="4747">
      <c r="A4747" s="111" t="s">
        <v>383</v>
      </c>
      <c r="B4747" s="112">
        <v>450.0</v>
      </c>
    </row>
    <row r="4748">
      <c r="A4748" s="111" t="s">
        <v>383</v>
      </c>
      <c r="B4748" s="112">
        <v>37083.0</v>
      </c>
    </row>
    <row r="4749">
      <c r="A4749" s="111" t="s">
        <v>381</v>
      </c>
      <c r="B4749" s="112">
        <v>9418.0</v>
      </c>
    </row>
    <row r="4750">
      <c r="A4750" s="111" t="s">
        <v>381</v>
      </c>
      <c r="B4750" s="112">
        <v>4877.0</v>
      </c>
    </row>
    <row r="4751">
      <c r="A4751" s="111" t="s">
        <v>381</v>
      </c>
      <c r="B4751" s="112">
        <v>1189.0</v>
      </c>
    </row>
    <row r="4752">
      <c r="A4752" s="111" t="s">
        <v>381</v>
      </c>
      <c r="B4752" s="112">
        <v>707.0</v>
      </c>
    </row>
    <row r="4753">
      <c r="A4753" s="111" t="s">
        <v>504</v>
      </c>
      <c r="B4753" s="112">
        <v>37876.0</v>
      </c>
    </row>
    <row r="4754">
      <c r="A4754" s="111" t="s">
        <v>504</v>
      </c>
      <c r="B4754" s="112">
        <v>11715.0</v>
      </c>
    </row>
    <row r="4755">
      <c r="A4755" s="111" t="s">
        <v>1730</v>
      </c>
      <c r="B4755" s="112">
        <v>35412.0</v>
      </c>
    </row>
    <row r="4756">
      <c r="A4756" s="111" t="s">
        <v>1730</v>
      </c>
      <c r="B4756" s="112">
        <v>27894.0</v>
      </c>
    </row>
    <row r="4757">
      <c r="A4757" s="111" t="s">
        <v>3120</v>
      </c>
      <c r="B4757" s="112">
        <v>6.0</v>
      </c>
    </row>
    <row r="4758">
      <c r="A4758" s="111" t="s">
        <v>3120</v>
      </c>
      <c r="B4758" s="112">
        <v>311.0</v>
      </c>
    </row>
    <row r="4759">
      <c r="A4759" s="111" t="s">
        <v>3120</v>
      </c>
      <c r="B4759" s="112">
        <v>28937.0</v>
      </c>
    </row>
    <row r="4760">
      <c r="A4760" s="111" t="s">
        <v>3121</v>
      </c>
      <c r="B4760" s="112">
        <v>311.0</v>
      </c>
    </row>
    <row r="4761">
      <c r="A4761" s="111" t="s">
        <v>3121</v>
      </c>
      <c r="B4761" s="112">
        <v>6.0</v>
      </c>
    </row>
    <row r="4762">
      <c r="A4762" s="111" t="s">
        <v>3121</v>
      </c>
      <c r="B4762" s="112">
        <v>34040.0</v>
      </c>
    </row>
    <row r="4763">
      <c r="A4763" s="111" t="s">
        <v>3121</v>
      </c>
      <c r="B4763" s="112">
        <v>34040.0</v>
      </c>
    </row>
    <row r="4764">
      <c r="A4764" s="111" t="s">
        <v>3122</v>
      </c>
      <c r="B4764" s="112">
        <v>6.0</v>
      </c>
    </row>
    <row r="4765">
      <c r="A4765" s="111" t="s">
        <v>3122</v>
      </c>
      <c r="B4765" s="112">
        <v>311.0</v>
      </c>
    </row>
    <row r="4766">
      <c r="A4766" s="111" t="s">
        <v>3122</v>
      </c>
      <c r="B4766" s="112">
        <v>36333.0</v>
      </c>
    </row>
    <row r="4767">
      <c r="A4767" s="111" t="s">
        <v>956</v>
      </c>
      <c r="B4767" s="112">
        <v>969.0</v>
      </c>
    </row>
    <row r="4768">
      <c r="A4768" s="111" t="s">
        <v>956</v>
      </c>
      <c r="B4768" s="112">
        <v>559180.0</v>
      </c>
    </row>
    <row r="4769">
      <c r="A4769" s="111" t="s">
        <v>956</v>
      </c>
      <c r="B4769" s="112">
        <v>699.0</v>
      </c>
    </row>
    <row r="4770">
      <c r="A4770" s="111" t="s">
        <v>956</v>
      </c>
      <c r="B4770" s="112">
        <v>2850.0</v>
      </c>
    </row>
    <row r="4771">
      <c r="A4771" s="111" t="s">
        <v>956</v>
      </c>
      <c r="B4771" s="112">
        <v>25660.0</v>
      </c>
    </row>
    <row r="4772">
      <c r="A4772" s="111" t="s">
        <v>956</v>
      </c>
      <c r="B4772" s="112">
        <v>3204.0</v>
      </c>
    </row>
    <row r="4773">
      <c r="A4773" s="111" t="s">
        <v>957</v>
      </c>
      <c r="B4773" s="112">
        <v>17233.0</v>
      </c>
    </row>
    <row r="4774">
      <c r="A4774" s="111" t="s">
        <v>957</v>
      </c>
      <c r="B4774" s="112">
        <v>1167155.0</v>
      </c>
    </row>
    <row r="4775">
      <c r="A4775" s="111" t="s">
        <v>957</v>
      </c>
      <c r="B4775" s="112">
        <v>112.0</v>
      </c>
    </row>
    <row r="4776">
      <c r="A4776" s="111" t="s">
        <v>957</v>
      </c>
      <c r="B4776" s="112">
        <v>795.0</v>
      </c>
    </row>
    <row r="4777">
      <c r="A4777" s="111" t="s">
        <v>957</v>
      </c>
      <c r="B4777" s="112">
        <v>14061.0</v>
      </c>
    </row>
    <row r="4778">
      <c r="A4778" s="111" t="s">
        <v>957</v>
      </c>
      <c r="B4778" s="112">
        <v>3786.0</v>
      </c>
    </row>
    <row r="4779">
      <c r="A4779" s="111" t="s">
        <v>957</v>
      </c>
      <c r="B4779" s="112">
        <v>1.0</v>
      </c>
    </row>
    <row r="4780">
      <c r="A4780" s="111" t="s">
        <v>957</v>
      </c>
      <c r="B4780" s="112">
        <v>8896.0</v>
      </c>
    </row>
    <row r="4781">
      <c r="A4781" s="111" t="s">
        <v>957</v>
      </c>
      <c r="B4781" s="112">
        <v>2179045.0</v>
      </c>
    </row>
    <row r="4782">
      <c r="A4782" s="111" t="s">
        <v>957</v>
      </c>
      <c r="B4782" s="112">
        <v>3724363.0</v>
      </c>
    </row>
    <row r="4783">
      <c r="A4783" s="111" t="s">
        <v>957</v>
      </c>
      <c r="B4783" s="112">
        <v>312006.0</v>
      </c>
    </row>
    <row r="4784">
      <c r="A4784" s="111" t="s">
        <v>957</v>
      </c>
      <c r="B4784" s="112">
        <v>630.0</v>
      </c>
    </row>
    <row r="4785">
      <c r="A4785" s="111" t="s">
        <v>959</v>
      </c>
      <c r="B4785" s="112">
        <v>0.0</v>
      </c>
    </row>
    <row r="4786">
      <c r="A4786" s="111" t="s">
        <v>959</v>
      </c>
      <c r="B4786" s="112">
        <v>1820473.0</v>
      </c>
    </row>
    <row r="4787">
      <c r="A4787" s="111" t="s">
        <v>959</v>
      </c>
      <c r="B4787" s="112">
        <v>3595.0</v>
      </c>
    </row>
    <row r="4788">
      <c r="A4788" s="111" t="s">
        <v>959</v>
      </c>
      <c r="B4788" s="112">
        <v>3228969.0</v>
      </c>
    </row>
    <row r="4789">
      <c r="A4789" s="111" t="s">
        <v>959</v>
      </c>
      <c r="B4789" s="112">
        <v>572.0</v>
      </c>
    </row>
    <row r="4790">
      <c r="A4790" s="111" t="s">
        <v>959</v>
      </c>
      <c r="B4790" s="112">
        <v>513894.0</v>
      </c>
    </row>
    <row r="4791">
      <c r="A4791" s="111" t="s">
        <v>959</v>
      </c>
      <c r="B4791" s="112">
        <v>40.0</v>
      </c>
    </row>
    <row r="4792">
      <c r="A4792" s="111" t="s">
        <v>959</v>
      </c>
      <c r="B4792" s="112">
        <v>264535.0</v>
      </c>
    </row>
    <row r="4793">
      <c r="A4793" s="111" t="s">
        <v>959</v>
      </c>
      <c r="B4793" s="112">
        <v>11024.0</v>
      </c>
    </row>
    <row r="4794">
      <c r="A4794" s="111" t="s">
        <v>959</v>
      </c>
      <c r="B4794" s="112">
        <v>40.0</v>
      </c>
    </row>
    <row r="4795">
      <c r="A4795" s="111" t="s">
        <v>959</v>
      </c>
      <c r="B4795" s="112">
        <v>52.0</v>
      </c>
    </row>
    <row r="4796">
      <c r="A4796" s="111" t="s">
        <v>959</v>
      </c>
      <c r="B4796" s="112">
        <v>2732.0</v>
      </c>
    </row>
    <row r="4797">
      <c r="A4797" s="111" t="s">
        <v>958</v>
      </c>
      <c r="B4797" s="112">
        <v>2835.0</v>
      </c>
    </row>
    <row r="4798">
      <c r="A4798" s="111" t="s">
        <v>958</v>
      </c>
      <c r="B4798" s="112">
        <v>7911.0</v>
      </c>
    </row>
    <row r="4799">
      <c r="A4799" s="111" t="s">
        <v>958</v>
      </c>
      <c r="B4799" s="112">
        <v>789.0</v>
      </c>
    </row>
    <row r="4800">
      <c r="A4800" s="111" t="s">
        <v>1091</v>
      </c>
      <c r="B4800" s="112">
        <v>28852.0</v>
      </c>
    </row>
    <row r="4801">
      <c r="A4801" s="111" t="s">
        <v>1091</v>
      </c>
      <c r="B4801" s="112">
        <v>237142.0</v>
      </c>
    </row>
    <row r="4802">
      <c r="A4802" s="111" t="s">
        <v>1091</v>
      </c>
      <c r="B4802" s="112">
        <v>9781.0</v>
      </c>
    </row>
    <row r="4803">
      <c r="A4803" s="111" t="s">
        <v>1092</v>
      </c>
      <c r="B4803" s="112">
        <v>40823.0</v>
      </c>
    </row>
    <row r="4804">
      <c r="A4804" s="111" t="s">
        <v>1092</v>
      </c>
      <c r="B4804" s="112">
        <v>40046.0</v>
      </c>
    </row>
    <row r="4805">
      <c r="A4805" s="111" t="s">
        <v>1092</v>
      </c>
      <c r="B4805" s="112">
        <v>310357.0</v>
      </c>
    </row>
    <row r="4806">
      <c r="A4806" s="111" t="s">
        <v>1399</v>
      </c>
      <c r="B4806" s="112">
        <v>26085.0</v>
      </c>
    </row>
    <row r="4807">
      <c r="A4807" s="111" t="s">
        <v>1399</v>
      </c>
      <c r="B4807" s="112">
        <v>3375.0</v>
      </c>
    </row>
    <row r="4808">
      <c r="A4808" s="111" t="s">
        <v>712</v>
      </c>
      <c r="B4808" s="112">
        <v>55145.0</v>
      </c>
    </row>
    <row r="4809">
      <c r="A4809" s="111" t="s">
        <v>712</v>
      </c>
      <c r="B4809" s="112">
        <v>11844.0</v>
      </c>
    </row>
    <row r="4810">
      <c r="A4810" s="111" t="s">
        <v>1445</v>
      </c>
      <c r="B4810" s="112">
        <v>100131.0</v>
      </c>
    </row>
    <row r="4811">
      <c r="A4811" s="111" t="s">
        <v>1445</v>
      </c>
      <c r="B4811" s="112">
        <v>93384.0</v>
      </c>
    </row>
    <row r="4812">
      <c r="A4812" s="111" t="s">
        <v>1537</v>
      </c>
      <c r="B4812" s="112">
        <v>142624.0</v>
      </c>
    </row>
    <row r="4813">
      <c r="A4813" s="111" t="s">
        <v>1537</v>
      </c>
      <c r="B4813" s="112">
        <v>1188.0</v>
      </c>
    </row>
    <row r="4814">
      <c r="A4814" s="111" t="s">
        <v>1731</v>
      </c>
      <c r="B4814" s="112">
        <v>70197.0</v>
      </c>
    </row>
    <row r="4815">
      <c r="A4815" s="111" t="s">
        <v>1626</v>
      </c>
      <c r="B4815" s="112">
        <v>88821.0</v>
      </c>
    </row>
    <row r="4816">
      <c r="A4816" s="111" t="s">
        <v>1642</v>
      </c>
      <c r="B4816" s="112">
        <v>70328.0</v>
      </c>
    </row>
    <row r="4817">
      <c r="A4817" s="111" t="s">
        <v>575</v>
      </c>
      <c r="B4817" s="112">
        <v>73.0</v>
      </c>
    </row>
    <row r="4818">
      <c r="A4818" s="111" t="s">
        <v>575</v>
      </c>
      <c r="B4818" s="112">
        <v>15475.0</v>
      </c>
    </row>
    <row r="4819">
      <c r="A4819" s="111" t="s">
        <v>575</v>
      </c>
      <c r="B4819" s="112">
        <v>1.0</v>
      </c>
    </row>
    <row r="4820">
      <c r="A4820" s="111" t="s">
        <v>575</v>
      </c>
      <c r="B4820" s="112">
        <v>2879.0</v>
      </c>
    </row>
    <row r="4821">
      <c r="A4821" s="111" t="s">
        <v>575</v>
      </c>
      <c r="B4821" s="112">
        <v>6097.0</v>
      </c>
    </row>
    <row r="4822">
      <c r="A4822" s="111" t="s">
        <v>575</v>
      </c>
      <c r="B4822" s="112">
        <v>4409.0</v>
      </c>
    </row>
    <row r="4823">
      <c r="A4823" s="111" t="s">
        <v>575</v>
      </c>
      <c r="B4823" s="112">
        <v>1551.0</v>
      </c>
    </row>
    <row r="4824">
      <c r="A4824" s="111" t="s">
        <v>575</v>
      </c>
      <c r="B4824" s="112">
        <v>74020.0</v>
      </c>
    </row>
    <row r="4825">
      <c r="A4825" s="111" t="s">
        <v>575</v>
      </c>
      <c r="B4825" s="112">
        <v>67.0</v>
      </c>
    </row>
    <row r="4826">
      <c r="A4826" s="111" t="s">
        <v>575</v>
      </c>
      <c r="B4826" s="112">
        <v>528.0</v>
      </c>
    </row>
    <row r="4827">
      <c r="A4827" s="111" t="s">
        <v>575</v>
      </c>
      <c r="B4827" s="112">
        <v>528.0</v>
      </c>
    </row>
    <row r="4828">
      <c r="A4828" s="111" t="s">
        <v>575</v>
      </c>
      <c r="B4828" s="112">
        <v>6274.0</v>
      </c>
    </row>
    <row r="4829">
      <c r="A4829" s="111" t="s">
        <v>575</v>
      </c>
      <c r="B4829" s="112">
        <v>47646.0</v>
      </c>
    </row>
    <row r="4830">
      <c r="A4830" s="111" t="s">
        <v>575</v>
      </c>
      <c r="B4830" s="112">
        <v>73266.0</v>
      </c>
    </row>
    <row r="4831">
      <c r="A4831" s="111" t="s">
        <v>575</v>
      </c>
      <c r="B4831" s="112">
        <v>815.0</v>
      </c>
    </row>
    <row r="4832">
      <c r="A4832" s="111" t="s">
        <v>575</v>
      </c>
      <c r="B4832" s="112">
        <v>9027.0</v>
      </c>
    </row>
    <row r="4833">
      <c r="A4833" s="111" t="s">
        <v>575</v>
      </c>
      <c r="B4833" s="112">
        <v>51216.0</v>
      </c>
    </row>
    <row r="4834">
      <c r="A4834" s="111" t="s">
        <v>676</v>
      </c>
      <c r="B4834" s="112">
        <v>50073.0</v>
      </c>
    </row>
    <row r="4835">
      <c r="A4835" s="111" t="s">
        <v>676</v>
      </c>
      <c r="B4835" s="112">
        <v>99.0</v>
      </c>
    </row>
    <row r="4836">
      <c r="A4836" s="111" t="s">
        <v>677</v>
      </c>
      <c r="B4836" s="112">
        <v>26862.0</v>
      </c>
    </row>
    <row r="4837">
      <c r="A4837" s="111" t="s">
        <v>678</v>
      </c>
      <c r="B4837" s="112">
        <v>29657.0</v>
      </c>
    </row>
    <row r="4838">
      <c r="A4838" s="111" t="s">
        <v>679</v>
      </c>
      <c r="B4838" s="112">
        <v>24318.0</v>
      </c>
    </row>
    <row r="4839">
      <c r="A4839" s="111" t="s">
        <v>761</v>
      </c>
      <c r="B4839" s="112">
        <v>9987.0</v>
      </c>
    </row>
    <row r="4840">
      <c r="A4840" s="111" t="s">
        <v>761</v>
      </c>
      <c r="B4840" s="112">
        <v>0.0</v>
      </c>
    </row>
    <row r="4841">
      <c r="A4841" s="111" t="s">
        <v>761</v>
      </c>
      <c r="B4841" s="112">
        <v>1770.0</v>
      </c>
    </row>
    <row r="4842">
      <c r="A4842" s="111" t="s">
        <v>761</v>
      </c>
      <c r="B4842" s="112">
        <v>2323.0</v>
      </c>
    </row>
    <row r="4843">
      <c r="A4843" s="111" t="s">
        <v>761</v>
      </c>
      <c r="B4843" s="112">
        <v>418.0</v>
      </c>
    </row>
    <row r="4844">
      <c r="A4844" s="111" t="s">
        <v>761</v>
      </c>
      <c r="B4844" s="112">
        <v>8865.0</v>
      </c>
    </row>
    <row r="4845">
      <c r="A4845" s="111" t="s">
        <v>761</v>
      </c>
      <c r="B4845" s="112">
        <v>8865.0</v>
      </c>
    </row>
    <row r="4846">
      <c r="A4846" s="111" t="s">
        <v>761</v>
      </c>
      <c r="B4846" s="112">
        <v>8865.0</v>
      </c>
    </row>
    <row r="4847">
      <c r="A4847" s="111" t="s">
        <v>761</v>
      </c>
      <c r="B4847" s="112">
        <v>22811.0</v>
      </c>
    </row>
    <row r="4848">
      <c r="A4848" s="111" t="s">
        <v>761</v>
      </c>
      <c r="B4848" s="112">
        <v>1521.0</v>
      </c>
    </row>
    <row r="4849">
      <c r="A4849" s="111" t="s">
        <v>3140</v>
      </c>
      <c r="B4849" s="112">
        <v>1.0</v>
      </c>
    </row>
    <row r="4850">
      <c r="A4850" s="111" t="s">
        <v>3140</v>
      </c>
      <c r="B4850" s="112">
        <v>863.0</v>
      </c>
    </row>
    <row r="4851">
      <c r="A4851" s="111" t="s">
        <v>3141</v>
      </c>
      <c r="B4851" s="112">
        <v>846.0</v>
      </c>
    </row>
    <row r="4852">
      <c r="A4852" s="111" t="s">
        <v>3141</v>
      </c>
      <c r="B4852" s="112">
        <v>1.0</v>
      </c>
    </row>
    <row r="4853">
      <c r="A4853" s="111" t="s">
        <v>3142</v>
      </c>
      <c r="B4853" s="112">
        <v>1.0</v>
      </c>
    </row>
    <row r="4854">
      <c r="A4854" s="111" t="s">
        <v>3142</v>
      </c>
      <c r="B4854" s="112">
        <v>846.0</v>
      </c>
    </row>
    <row r="4855">
      <c r="A4855" s="111" t="s">
        <v>3143</v>
      </c>
      <c r="B4855" s="112">
        <v>854.0</v>
      </c>
    </row>
    <row r="4856">
      <c r="A4856" s="111" t="s">
        <v>3143</v>
      </c>
      <c r="B4856" s="112">
        <v>1.0</v>
      </c>
    </row>
    <row r="4857">
      <c r="A4857" s="111" t="s">
        <v>793</v>
      </c>
      <c r="B4857" s="112">
        <v>28670.0</v>
      </c>
    </row>
    <row r="4858">
      <c r="A4858" s="111" t="s">
        <v>794</v>
      </c>
      <c r="B4858" s="112">
        <v>29872.0</v>
      </c>
    </row>
    <row r="4859">
      <c r="A4859" s="111" t="s">
        <v>1330</v>
      </c>
      <c r="B4859" s="112">
        <v>9858.0</v>
      </c>
    </row>
    <row r="4860">
      <c r="A4860" s="111" t="s">
        <v>1330</v>
      </c>
      <c r="B4860" s="112">
        <v>33.0</v>
      </c>
    </row>
    <row r="4861">
      <c r="A4861" s="111" t="s">
        <v>1330</v>
      </c>
      <c r="B4861" s="112">
        <v>68.0</v>
      </c>
    </row>
    <row r="4862">
      <c r="A4862" s="111" t="s">
        <v>1330</v>
      </c>
      <c r="B4862" s="112">
        <v>814.0</v>
      </c>
    </row>
    <row r="4863">
      <c r="A4863" s="111" t="s">
        <v>1330</v>
      </c>
      <c r="B4863" s="112">
        <v>33.0</v>
      </c>
    </row>
    <row r="4864">
      <c r="A4864" s="111" t="s">
        <v>1330</v>
      </c>
      <c r="B4864" s="112">
        <v>2924.0</v>
      </c>
    </row>
    <row r="4865">
      <c r="A4865" s="111" t="s">
        <v>1330</v>
      </c>
      <c r="B4865" s="112">
        <v>11.0</v>
      </c>
    </row>
    <row r="4866">
      <c r="A4866" s="111" t="s">
        <v>1330</v>
      </c>
      <c r="B4866" s="112">
        <v>118.0</v>
      </c>
    </row>
    <row r="4867">
      <c r="A4867" s="111" t="s">
        <v>316</v>
      </c>
      <c r="B4867" s="112">
        <v>35545.0</v>
      </c>
    </row>
    <row r="4868">
      <c r="A4868" s="111" t="s">
        <v>1676</v>
      </c>
      <c r="B4868" s="112">
        <v>30750.0</v>
      </c>
    </row>
    <row r="4869">
      <c r="A4869" s="111" t="s">
        <v>1676</v>
      </c>
      <c r="B4869" s="112">
        <v>2533517.0</v>
      </c>
    </row>
    <row r="4870">
      <c r="A4870" s="111" t="s">
        <v>1677</v>
      </c>
      <c r="B4870" s="112">
        <v>31251.0</v>
      </c>
    </row>
    <row r="4871">
      <c r="A4871" s="111" t="s">
        <v>1677</v>
      </c>
      <c r="B4871" s="112">
        <v>4600128.0</v>
      </c>
    </row>
    <row r="4872">
      <c r="A4872" s="111" t="s">
        <v>1542</v>
      </c>
      <c r="B4872" s="112">
        <v>270.0</v>
      </c>
    </row>
    <row r="4873">
      <c r="A4873" s="111" t="s">
        <v>1542</v>
      </c>
      <c r="B4873" s="112">
        <v>9824.0</v>
      </c>
    </row>
    <row r="4874">
      <c r="A4874" s="111" t="s">
        <v>523</v>
      </c>
      <c r="B4874" s="112">
        <v>36304.0</v>
      </c>
    </row>
    <row r="4875">
      <c r="A4875" s="111" t="s">
        <v>1597</v>
      </c>
      <c r="B4875" s="112">
        <v>51466.0</v>
      </c>
    </row>
    <row r="4876">
      <c r="A4876" s="111" t="s">
        <v>1597</v>
      </c>
      <c r="B4876" s="112">
        <v>18628.0</v>
      </c>
    </row>
    <row r="4877">
      <c r="A4877" s="111" t="s">
        <v>1597</v>
      </c>
      <c r="B4877" s="112">
        <v>8964.0</v>
      </c>
    </row>
    <row r="4878">
      <c r="A4878" s="111" t="s">
        <v>355</v>
      </c>
      <c r="B4878" s="112">
        <v>2801.0</v>
      </c>
    </row>
    <row r="4879">
      <c r="A4879" s="111" t="s">
        <v>355</v>
      </c>
      <c r="B4879" s="112">
        <v>182.0</v>
      </c>
    </row>
    <row r="4880">
      <c r="A4880" s="111" t="s">
        <v>355</v>
      </c>
      <c r="B4880" s="112">
        <v>111.0</v>
      </c>
    </row>
    <row r="4881">
      <c r="A4881" s="111" t="s">
        <v>355</v>
      </c>
      <c r="B4881" s="112">
        <v>868.0</v>
      </c>
    </row>
    <row r="4882">
      <c r="A4882" s="111" t="s">
        <v>355</v>
      </c>
      <c r="B4882" s="112">
        <v>2433.0</v>
      </c>
    </row>
    <row r="4883">
      <c r="A4883" s="111" t="s">
        <v>355</v>
      </c>
      <c r="B4883" s="112">
        <v>207.0</v>
      </c>
    </row>
    <row r="4884">
      <c r="A4884" s="111" t="s">
        <v>355</v>
      </c>
      <c r="B4884" s="112">
        <v>63.0</v>
      </c>
    </row>
    <row r="4885">
      <c r="A4885" s="111" t="s">
        <v>355</v>
      </c>
      <c r="B4885" s="112">
        <v>663.0</v>
      </c>
    </row>
    <row r="4886">
      <c r="A4886" s="111" t="s">
        <v>355</v>
      </c>
      <c r="B4886" s="112">
        <v>397.0</v>
      </c>
    </row>
    <row r="4887">
      <c r="A4887" s="111" t="s">
        <v>355</v>
      </c>
      <c r="B4887" s="112">
        <v>450.0</v>
      </c>
    </row>
    <row r="4888">
      <c r="A4888" s="111" t="s">
        <v>355</v>
      </c>
      <c r="B4888" s="112">
        <v>17485.0</v>
      </c>
    </row>
    <row r="4889">
      <c r="A4889" s="111" t="s">
        <v>500</v>
      </c>
      <c r="B4889" s="112">
        <v>8778.0</v>
      </c>
    </row>
    <row r="4890">
      <c r="A4890" s="111" t="s">
        <v>500</v>
      </c>
      <c r="B4890" s="112">
        <v>81312.0</v>
      </c>
    </row>
    <row r="4891">
      <c r="A4891" s="111" t="s">
        <v>944</v>
      </c>
      <c r="B4891" s="112">
        <v>4784.0</v>
      </c>
    </row>
    <row r="4892">
      <c r="A4892" s="111" t="s">
        <v>944</v>
      </c>
      <c r="B4892" s="112">
        <v>2404.0</v>
      </c>
    </row>
    <row r="4893">
      <c r="A4893" s="111" t="s">
        <v>944</v>
      </c>
      <c r="B4893" s="112">
        <v>27984.0</v>
      </c>
    </row>
    <row r="4894">
      <c r="A4894" s="111" t="s">
        <v>944</v>
      </c>
      <c r="B4894" s="112">
        <v>1995.0</v>
      </c>
    </row>
    <row r="4895">
      <c r="A4895" s="111" t="s">
        <v>944</v>
      </c>
      <c r="B4895" s="112">
        <v>644707.0</v>
      </c>
    </row>
    <row r="4896">
      <c r="A4896" s="111" t="s">
        <v>944</v>
      </c>
      <c r="B4896" s="112">
        <v>6642.0</v>
      </c>
    </row>
    <row r="4897">
      <c r="A4897" s="111" t="s">
        <v>945</v>
      </c>
      <c r="B4897" s="112">
        <v>970.0</v>
      </c>
    </row>
    <row r="4898">
      <c r="A4898" s="111" t="s">
        <v>945</v>
      </c>
      <c r="B4898" s="112">
        <v>11427.0</v>
      </c>
    </row>
    <row r="4899">
      <c r="A4899" s="111" t="s">
        <v>945</v>
      </c>
      <c r="B4899" s="112">
        <v>12227.0</v>
      </c>
    </row>
    <row r="4900">
      <c r="A4900" s="111" t="s">
        <v>945</v>
      </c>
      <c r="B4900" s="112">
        <v>1596145.0</v>
      </c>
    </row>
    <row r="4901">
      <c r="A4901" s="111" t="s">
        <v>945</v>
      </c>
      <c r="B4901" s="112">
        <v>24318.0</v>
      </c>
    </row>
    <row r="4902">
      <c r="A4902" s="111" t="s">
        <v>945</v>
      </c>
      <c r="B4902" s="112">
        <v>3007141.0</v>
      </c>
    </row>
    <row r="4903">
      <c r="A4903" s="111" t="s">
        <v>945</v>
      </c>
      <c r="B4903" s="112">
        <v>507824.0</v>
      </c>
    </row>
    <row r="4904">
      <c r="A4904" s="111" t="s">
        <v>945</v>
      </c>
      <c r="B4904" s="112">
        <v>1511918.0</v>
      </c>
    </row>
    <row r="4905">
      <c r="A4905" s="111" t="s">
        <v>945</v>
      </c>
      <c r="B4905" s="112">
        <v>7517.0</v>
      </c>
    </row>
    <row r="4906">
      <c r="A4906" s="111" t="s">
        <v>945</v>
      </c>
      <c r="B4906" s="112">
        <v>1623.0</v>
      </c>
    </row>
    <row r="4907">
      <c r="A4907" s="111" t="s">
        <v>945</v>
      </c>
      <c r="B4907" s="112">
        <v>2556.0</v>
      </c>
    </row>
    <row r="4908">
      <c r="A4908" s="111" t="s">
        <v>945</v>
      </c>
      <c r="B4908" s="112">
        <v>6.0</v>
      </c>
    </row>
    <row r="4909">
      <c r="A4909" s="111" t="s">
        <v>946</v>
      </c>
      <c r="B4909" s="112">
        <v>888.0</v>
      </c>
    </row>
    <row r="4910">
      <c r="A4910" s="111" t="s">
        <v>946</v>
      </c>
      <c r="B4910" s="112">
        <v>426.0</v>
      </c>
    </row>
    <row r="4911">
      <c r="A4911" s="111" t="s">
        <v>946</v>
      </c>
      <c r="B4911" s="112">
        <v>4227.0</v>
      </c>
    </row>
    <row r="4912">
      <c r="A4912" s="111" t="s">
        <v>245</v>
      </c>
      <c r="B4912" s="112">
        <v>19109.0</v>
      </c>
    </row>
    <row r="4913">
      <c r="A4913" s="111" t="s">
        <v>245</v>
      </c>
      <c r="B4913" s="112">
        <v>103402.0</v>
      </c>
    </row>
    <row r="4914">
      <c r="A4914" s="111" t="s">
        <v>246</v>
      </c>
      <c r="B4914" s="112">
        <v>22912.0</v>
      </c>
    </row>
    <row r="4915">
      <c r="A4915" s="111" t="s">
        <v>1086</v>
      </c>
      <c r="B4915" s="112">
        <v>19412.0</v>
      </c>
    </row>
    <row r="4916">
      <c r="A4916" s="111" t="s">
        <v>1086</v>
      </c>
      <c r="B4916" s="112">
        <v>3591.0</v>
      </c>
    </row>
    <row r="4917">
      <c r="A4917" s="111" t="s">
        <v>1081</v>
      </c>
      <c r="B4917" s="112">
        <v>28087.0</v>
      </c>
    </row>
    <row r="4918">
      <c r="A4918" s="111" t="s">
        <v>1081</v>
      </c>
      <c r="B4918" s="112">
        <v>155.0</v>
      </c>
    </row>
    <row r="4919">
      <c r="A4919" s="111" t="s">
        <v>1082</v>
      </c>
      <c r="B4919" s="112">
        <v>28232.0</v>
      </c>
    </row>
    <row r="4920">
      <c r="A4920" s="111" t="s">
        <v>1082</v>
      </c>
      <c r="B4920" s="112">
        <v>137.0</v>
      </c>
    </row>
    <row r="4921">
      <c r="A4921" s="111" t="s">
        <v>1535</v>
      </c>
      <c r="B4921" s="112">
        <v>64269.0</v>
      </c>
    </row>
    <row r="4922">
      <c r="A4922" s="111" t="s">
        <v>1535</v>
      </c>
      <c r="B4922" s="112">
        <v>24103.0</v>
      </c>
    </row>
    <row r="4923">
      <c r="A4923" s="111" t="s">
        <v>1649</v>
      </c>
      <c r="B4923" s="112">
        <v>37729.0</v>
      </c>
    </row>
    <row r="4924">
      <c r="A4924" s="111" t="s">
        <v>583</v>
      </c>
      <c r="B4924" s="112">
        <v>16763.0</v>
      </c>
    </row>
    <row r="4925">
      <c r="A4925" s="111" t="s">
        <v>583</v>
      </c>
      <c r="B4925" s="112">
        <v>1.0</v>
      </c>
    </row>
    <row r="4926">
      <c r="A4926" s="111" t="s">
        <v>583</v>
      </c>
      <c r="B4926" s="112">
        <v>73.0</v>
      </c>
    </row>
    <row r="4927">
      <c r="A4927" s="111" t="s">
        <v>583</v>
      </c>
      <c r="B4927" s="112">
        <v>3323.0</v>
      </c>
    </row>
    <row r="4928">
      <c r="A4928" s="111" t="s">
        <v>583</v>
      </c>
      <c r="B4928" s="112">
        <v>6017.0</v>
      </c>
    </row>
    <row r="4929">
      <c r="A4929" s="111" t="s">
        <v>583</v>
      </c>
      <c r="B4929" s="112">
        <v>3609.0</v>
      </c>
    </row>
    <row r="4930">
      <c r="A4930" s="111" t="s">
        <v>583</v>
      </c>
      <c r="B4930" s="112">
        <v>1375.0</v>
      </c>
    </row>
    <row r="4931">
      <c r="A4931" s="111" t="s">
        <v>583</v>
      </c>
      <c r="B4931" s="112">
        <v>73843.0</v>
      </c>
    </row>
    <row r="4932">
      <c r="A4932" s="111" t="s">
        <v>583</v>
      </c>
      <c r="B4932" s="112">
        <v>67.0</v>
      </c>
    </row>
    <row r="4933">
      <c r="A4933" s="111" t="s">
        <v>583</v>
      </c>
      <c r="B4933" s="112">
        <v>528.0</v>
      </c>
    </row>
    <row r="4934">
      <c r="A4934" s="111" t="s">
        <v>583</v>
      </c>
      <c r="B4934" s="112">
        <v>528.0</v>
      </c>
    </row>
    <row r="4935">
      <c r="A4935" s="111" t="s">
        <v>583</v>
      </c>
      <c r="B4935" s="112">
        <v>5924.0</v>
      </c>
    </row>
    <row r="4936">
      <c r="A4936" s="111" t="s">
        <v>583</v>
      </c>
      <c r="B4936" s="112">
        <v>47649.0</v>
      </c>
    </row>
    <row r="4937">
      <c r="A4937" s="111" t="s">
        <v>583</v>
      </c>
      <c r="B4937" s="112">
        <v>73266.0</v>
      </c>
    </row>
    <row r="4938">
      <c r="A4938" s="111" t="s">
        <v>583</v>
      </c>
      <c r="B4938" s="112">
        <v>815.0</v>
      </c>
    </row>
    <row r="4939">
      <c r="A4939" s="111" t="s">
        <v>583</v>
      </c>
      <c r="B4939" s="112">
        <v>9027.0</v>
      </c>
    </row>
    <row r="4940">
      <c r="A4940" s="111" t="s">
        <v>583</v>
      </c>
      <c r="B4940" s="112">
        <v>51216.0</v>
      </c>
    </row>
    <row r="4941">
      <c r="A4941" s="111" t="s">
        <v>668</v>
      </c>
      <c r="B4941" s="112">
        <v>60399.0</v>
      </c>
    </row>
    <row r="4942">
      <c r="A4942" s="111" t="s">
        <v>668</v>
      </c>
      <c r="B4942" s="112">
        <v>1671.0</v>
      </c>
    </row>
    <row r="4943">
      <c r="A4943" s="111" t="s">
        <v>669</v>
      </c>
      <c r="B4943" s="112">
        <v>22932.0</v>
      </c>
    </row>
    <row r="4944">
      <c r="A4944" s="111" t="s">
        <v>670</v>
      </c>
      <c r="B4944" s="112">
        <v>23763.0</v>
      </c>
    </row>
    <row r="4945">
      <c r="A4945" s="111" t="s">
        <v>671</v>
      </c>
      <c r="B4945" s="112">
        <v>23300.0</v>
      </c>
    </row>
    <row r="4946">
      <c r="A4946" s="111" t="s">
        <v>768</v>
      </c>
      <c r="B4946" s="112">
        <v>0.0</v>
      </c>
    </row>
    <row r="4947">
      <c r="A4947" s="111" t="s">
        <v>768</v>
      </c>
      <c r="B4947" s="112">
        <v>9870.0</v>
      </c>
    </row>
    <row r="4948">
      <c r="A4948" s="111" t="s">
        <v>768</v>
      </c>
      <c r="B4948" s="112">
        <v>1843.0</v>
      </c>
    </row>
    <row r="4949">
      <c r="A4949" s="111" t="s">
        <v>768</v>
      </c>
      <c r="B4949" s="112">
        <v>8837.0</v>
      </c>
    </row>
    <row r="4950">
      <c r="A4950" s="111" t="s">
        <v>768</v>
      </c>
      <c r="B4950" s="112">
        <v>1651.0</v>
      </c>
    </row>
    <row r="4951">
      <c r="A4951" s="111" t="s">
        <v>768</v>
      </c>
      <c r="B4951" s="112">
        <v>8837.0</v>
      </c>
    </row>
    <row r="4952">
      <c r="A4952" s="111" t="s">
        <v>768</v>
      </c>
      <c r="B4952" s="112">
        <v>419.0</v>
      </c>
    </row>
    <row r="4953">
      <c r="A4953" s="111" t="s">
        <v>768</v>
      </c>
      <c r="B4953" s="112">
        <v>2049.0</v>
      </c>
    </row>
    <row r="4954">
      <c r="A4954" s="111" t="s">
        <v>768</v>
      </c>
      <c r="B4954" s="112">
        <v>22890.0</v>
      </c>
    </row>
    <row r="4955">
      <c r="A4955" s="111" t="s">
        <v>768</v>
      </c>
      <c r="B4955" s="112">
        <v>8837.0</v>
      </c>
    </row>
    <row r="4956">
      <c r="A4956" s="111" t="s">
        <v>1472</v>
      </c>
      <c r="B4956" s="112">
        <v>46654.0</v>
      </c>
    </row>
    <row r="4957">
      <c r="A4957" s="111" t="s">
        <v>1083</v>
      </c>
      <c r="B4957" s="112">
        <v>725947.0</v>
      </c>
    </row>
    <row r="4958">
      <c r="A4958" s="111" t="s">
        <v>1083</v>
      </c>
      <c r="B4958" s="112">
        <v>16537.0</v>
      </c>
    </row>
    <row r="4959">
      <c r="A4959" s="111" t="s">
        <v>1083</v>
      </c>
      <c r="B4959" s="112">
        <v>55063.0</v>
      </c>
    </row>
    <row r="4960">
      <c r="A4960" s="111" t="s">
        <v>1084</v>
      </c>
      <c r="B4960" s="112">
        <v>2597.0</v>
      </c>
    </row>
    <row r="4961">
      <c r="A4961" s="111" t="s">
        <v>1084</v>
      </c>
      <c r="B4961" s="112">
        <v>767612.0</v>
      </c>
    </row>
    <row r="4962">
      <c r="A4962" s="111" t="s">
        <v>1084</v>
      </c>
      <c r="B4962" s="112">
        <v>381733.0</v>
      </c>
    </row>
    <row r="4963">
      <c r="A4963" s="111" t="s">
        <v>1084</v>
      </c>
      <c r="B4963" s="112">
        <v>64235.0</v>
      </c>
    </row>
    <row r="4964">
      <c r="A4964" s="111" t="s">
        <v>1745</v>
      </c>
      <c r="B4964" s="112">
        <v>131218.0</v>
      </c>
    </row>
    <row r="4965">
      <c r="A4965" s="111" t="s">
        <v>1746</v>
      </c>
      <c r="B4965" s="112">
        <v>60250.0</v>
      </c>
    </row>
    <row r="4966">
      <c r="A4966" s="111" t="s">
        <v>1531</v>
      </c>
      <c r="B4966" s="112">
        <v>122120.0</v>
      </c>
    </row>
    <row r="4967">
      <c r="A4967" s="111" t="s">
        <v>1584</v>
      </c>
      <c r="B4967" s="112">
        <v>32077.0</v>
      </c>
    </row>
    <row r="4968">
      <c r="A4968" s="111" t="s">
        <v>1584</v>
      </c>
      <c r="B4968" s="112">
        <v>99816.0</v>
      </c>
    </row>
    <row r="4969">
      <c r="A4969" s="111" t="s">
        <v>1584</v>
      </c>
      <c r="B4969" s="112">
        <v>921172.0</v>
      </c>
    </row>
    <row r="4970">
      <c r="A4970" s="111" t="s">
        <v>1584</v>
      </c>
      <c r="B4970" s="112">
        <v>1174271.0</v>
      </c>
    </row>
    <row r="4971">
      <c r="A4971" s="111" t="s">
        <v>403</v>
      </c>
      <c r="B4971" s="112">
        <v>2031.0</v>
      </c>
    </row>
    <row r="4972">
      <c r="A4972" s="111" t="s">
        <v>403</v>
      </c>
      <c r="B4972" s="112">
        <v>3977.0</v>
      </c>
    </row>
    <row r="4973">
      <c r="A4973" s="111" t="s">
        <v>403</v>
      </c>
      <c r="B4973" s="112">
        <v>11054.0</v>
      </c>
    </row>
    <row r="4974">
      <c r="A4974" s="111" t="s">
        <v>3169</v>
      </c>
      <c r="B4974" s="112">
        <v>26348.0</v>
      </c>
    </row>
    <row r="4975">
      <c r="A4975" s="111" t="s">
        <v>3169</v>
      </c>
      <c r="B4975" s="112">
        <v>6.0</v>
      </c>
    </row>
    <row r="4976">
      <c r="A4976" s="111" t="s">
        <v>3169</v>
      </c>
      <c r="B4976" s="112">
        <v>311.0</v>
      </c>
    </row>
    <row r="4977">
      <c r="A4977" s="111" t="s">
        <v>3170</v>
      </c>
      <c r="B4977" s="112">
        <v>37265.0</v>
      </c>
    </row>
    <row r="4978">
      <c r="A4978" s="111" t="s">
        <v>3170</v>
      </c>
      <c r="B4978" s="112">
        <v>37265.0</v>
      </c>
    </row>
    <row r="4979">
      <c r="A4979" s="111" t="s">
        <v>3170</v>
      </c>
      <c r="B4979" s="112">
        <v>311.0</v>
      </c>
    </row>
    <row r="4980">
      <c r="A4980" s="111" t="s">
        <v>3170</v>
      </c>
      <c r="B4980" s="112">
        <v>6.0</v>
      </c>
    </row>
    <row r="4981">
      <c r="A4981" s="111" t="s">
        <v>3171</v>
      </c>
      <c r="B4981" s="112">
        <v>36098.0</v>
      </c>
    </row>
    <row r="4982">
      <c r="A4982" s="111" t="s">
        <v>3171</v>
      </c>
      <c r="B4982" s="112">
        <v>311.0</v>
      </c>
    </row>
    <row r="4983">
      <c r="A4983" s="111" t="s">
        <v>3171</v>
      </c>
      <c r="B4983" s="112">
        <v>6.0</v>
      </c>
    </row>
    <row r="4984">
      <c r="A4984" s="111" t="s">
        <v>1085</v>
      </c>
      <c r="B4984" s="112">
        <v>14887.0</v>
      </c>
    </row>
    <row r="4985">
      <c r="A4985" s="111" t="s">
        <v>3172</v>
      </c>
      <c r="B4985" s="112">
        <v>19084.0</v>
      </c>
    </row>
    <row r="4986">
      <c r="A4986" s="111" t="s">
        <v>3173</v>
      </c>
      <c r="B4986" s="112">
        <v>1.0</v>
      </c>
    </row>
    <row r="4987">
      <c r="A4987" s="111" t="s">
        <v>3173</v>
      </c>
      <c r="B4987" s="112">
        <v>846.0</v>
      </c>
    </row>
    <row r="4988">
      <c r="A4988" s="111" t="s">
        <v>3174</v>
      </c>
      <c r="B4988" s="112">
        <v>846.0</v>
      </c>
    </row>
    <row r="4989">
      <c r="A4989" s="111" t="s">
        <v>3174</v>
      </c>
      <c r="B4989" s="112">
        <v>1.0</v>
      </c>
    </row>
    <row r="4990">
      <c r="A4990" s="111" t="s">
        <v>3175</v>
      </c>
      <c r="B4990" s="112">
        <v>1.0</v>
      </c>
    </row>
    <row r="4991">
      <c r="A4991" s="111" t="s">
        <v>3175</v>
      </c>
      <c r="B4991" s="112">
        <v>846.0</v>
      </c>
    </row>
    <row r="4992">
      <c r="A4992" s="111" t="s">
        <v>169</v>
      </c>
      <c r="B4992" s="150">
        <v>38696.0</v>
      </c>
    </row>
    <row r="4993">
      <c r="A4993" s="111" t="s">
        <v>189</v>
      </c>
      <c r="B4993" s="150">
        <v>16908.0</v>
      </c>
    </row>
    <row r="4994">
      <c r="A4994" s="111" t="s">
        <v>240</v>
      </c>
      <c r="B4994" s="150">
        <v>2571340.0</v>
      </c>
    </row>
    <row r="4995">
      <c r="A4995" s="111" t="s">
        <v>394</v>
      </c>
      <c r="B4995" s="150">
        <v>73838.0</v>
      </c>
    </row>
    <row r="4996">
      <c r="A4996" s="111" t="s">
        <v>417</v>
      </c>
      <c r="B4996" s="150">
        <v>98399.0</v>
      </c>
    </row>
    <row r="4997">
      <c r="A4997" s="111" t="s">
        <v>464</v>
      </c>
      <c r="B4997" s="150">
        <v>77604.0</v>
      </c>
    </row>
    <row r="4998">
      <c r="A4998" s="111" t="s">
        <v>465</v>
      </c>
      <c r="B4998" s="150">
        <v>77236.0</v>
      </c>
    </row>
    <row r="4999">
      <c r="A4999" s="111" t="s">
        <v>466</v>
      </c>
      <c r="B4999" s="150">
        <v>78500.0</v>
      </c>
    </row>
    <row r="5000">
      <c r="A5000" s="111" t="s">
        <v>467</v>
      </c>
      <c r="B5000" s="150">
        <v>76892.0</v>
      </c>
    </row>
    <row r="5001">
      <c r="A5001" s="111" t="s">
        <v>468</v>
      </c>
      <c r="B5001" s="150">
        <v>420.0</v>
      </c>
    </row>
    <row r="5002">
      <c r="A5002" s="111" t="s">
        <v>470</v>
      </c>
      <c r="B5002" s="150">
        <v>38652.0</v>
      </c>
    </row>
    <row r="5003">
      <c r="A5003" s="111" t="s">
        <v>471</v>
      </c>
      <c r="B5003" s="150">
        <v>37740.0</v>
      </c>
    </row>
    <row r="5004">
      <c r="A5004" s="111" t="s">
        <v>472</v>
      </c>
      <c r="B5004" s="150">
        <v>37516.0</v>
      </c>
    </row>
    <row r="5005">
      <c r="A5005" s="111" t="s">
        <v>473</v>
      </c>
      <c r="B5005" s="150">
        <v>38020.0</v>
      </c>
    </row>
    <row r="5006">
      <c r="A5006" s="111" t="s">
        <v>474</v>
      </c>
      <c r="B5006" s="150">
        <v>37748.0</v>
      </c>
    </row>
    <row r="5007">
      <c r="A5007" s="111" t="s">
        <v>476</v>
      </c>
      <c r="B5007" s="150">
        <v>64228.0</v>
      </c>
    </row>
    <row r="5008">
      <c r="A5008" s="111" t="s">
        <v>477</v>
      </c>
      <c r="B5008" s="150">
        <v>62948.0</v>
      </c>
    </row>
    <row r="5009">
      <c r="A5009" s="111" t="s">
        <v>478</v>
      </c>
      <c r="B5009" s="150">
        <v>62604.0</v>
      </c>
    </row>
    <row r="5010">
      <c r="A5010" s="111" t="s">
        <v>480</v>
      </c>
      <c r="B5010" s="150">
        <v>103964.0</v>
      </c>
    </row>
    <row r="5011">
      <c r="A5011" s="111" t="s">
        <v>481</v>
      </c>
      <c r="B5011" s="150">
        <v>110996.0</v>
      </c>
    </row>
    <row r="5012">
      <c r="A5012" s="111" t="s">
        <v>482</v>
      </c>
      <c r="B5012" s="150">
        <v>108004.0</v>
      </c>
    </row>
    <row r="5013">
      <c r="A5013" s="111" t="s">
        <v>483</v>
      </c>
      <c r="B5013" s="150">
        <v>103972.0</v>
      </c>
    </row>
    <row r="5014">
      <c r="A5014" s="111" t="s">
        <v>484</v>
      </c>
      <c r="B5014" s="150">
        <v>90308.0</v>
      </c>
    </row>
    <row r="5015">
      <c r="A5015" s="111" t="s">
        <v>489</v>
      </c>
      <c r="B5015" s="150">
        <v>77180.0</v>
      </c>
    </row>
    <row r="5016">
      <c r="A5016" s="111" t="s">
        <v>490</v>
      </c>
      <c r="B5016" s="150">
        <v>76740.0</v>
      </c>
    </row>
    <row r="5017">
      <c r="A5017" s="111" t="s">
        <v>491</v>
      </c>
      <c r="B5017" s="150">
        <v>80260.0</v>
      </c>
    </row>
    <row r="5018">
      <c r="A5018" s="111" t="s">
        <v>492</v>
      </c>
      <c r="B5018" s="150">
        <v>138912.0</v>
      </c>
    </row>
    <row r="5019">
      <c r="A5019" s="111" t="s">
        <v>494</v>
      </c>
      <c r="B5019" s="150">
        <v>37284.0</v>
      </c>
    </row>
    <row r="5020">
      <c r="A5020" s="111" t="s">
        <v>495</v>
      </c>
      <c r="B5020" s="150">
        <v>19408.0</v>
      </c>
    </row>
    <row r="5021">
      <c r="A5021" s="111" t="s">
        <v>510</v>
      </c>
      <c r="B5021" s="150">
        <v>252584.0</v>
      </c>
    </row>
    <row r="5022">
      <c r="A5022" s="111" t="s">
        <v>545</v>
      </c>
      <c r="B5022" s="150">
        <v>100438.0</v>
      </c>
    </row>
    <row r="5023">
      <c r="A5023" s="111" t="s">
        <v>546</v>
      </c>
      <c r="B5023" s="150">
        <v>96338.0</v>
      </c>
    </row>
    <row r="5024">
      <c r="A5024" s="111" t="s">
        <v>547</v>
      </c>
      <c r="B5024" s="150">
        <v>96338.0</v>
      </c>
    </row>
    <row r="5025">
      <c r="A5025" s="111" t="s">
        <v>548</v>
      </c>
      <c r="B5025" s="150">
        <v>96339.0</v>
      </c>
    </row>
    <row r="5026">
      <c r="A5026" s="111" t="s">
        <v>549</v>
      </c>
      <c r="B5026" s="150">
        <v>96339.0</v>
      </c>
    </row>
    <row r="5027">
      <c r="A5027" s="111" t="s">
        <v>554</v>
      </c>
      <c r="B5027" s="150">
        <v>100438.0</v>
      </c>
    </row>
    <row r="5028">
      <c r="A5028" s="111" t="s">
        <v>564</v>
      </c>
      <c r="B5028" s="150">
        <v>100439.0</v>
      </c>
    </row>
    <row r="5029">
      <c r="A5029" s="111" t="s">
        <v>569</v>
      </c>
      <c r="B5029" s="150">
        <v>61292.0</v>
      </c>
    </row>
    <row r="5030">
      <c r="A5030" s="111" t="s">
        <v>641</v>
      </c>
      <c r="B5030" s="150">
        <v>7340.0</v>
      </c>
    </row>
    <row r="5031">
      <c r="A5031" s="111" t="s">
        <v>642</v>
      </c>
      <c r="B5031" s="150">
        <v>6932.0</v>
      </c>
    </row>
    <row r="5032">
      <c r="A5032" s="111" t="s">
        <v>643</v>
      </c>
      <c r="B5032" s="150">
        <v>6488.0</v>
      </c>
    </row>
    <row r="5033">
      <c r="A5033" s="111" t="s">
        <v>742</v>
      </c>
      <c r="B5033" s="150">
        <v>100446.0</v>
      </c>
    </row>
    <row r="5034">
      <c r="A5034" s="111" t="s">
        <v>752</v>
      </c>
      <c r="B5034" s="150">
        <v>108631.0</v>
      </c>
    </row>
    <row r="5035">
      <c r="A5035" s="111" t="s">
        <v>800</v>
      </c>
      <c r="B5035" s="150">
        <v>100439.0</v>
      </c>
    </row>
    <row r="5036">
      <c r="A5036" s="111" t="s">
        <v>808</v>
      </c>
      <c r="B5036" s="150">
        <v>96339.0</v>
      </c>
    </row>
    <row r="5037">
      <c r="A5037" s="111" t="s">
        <v>831</v>
      </c>
      <c r="B5037" s="150">
        <v>100438.0</v>
      </c>
    </row>
    <row r="5038">
      <c r="A5038" s="111" t="s">
        <v>837</v>
      </c>
      <c r="B5038" s="150">
        <v>100438.0</v>
      </c>
    </row>
    <row r="5039">
      <c r="A5039" s="111" t="s">
        <v>869</v>
      </c>
      <c r="B5039" s="150">
        <v>11346.0</v>
      </c>
    </row>
    <row r="5040">
      <c r="A5040" s="111" t="s">
        <v>870</v>
      </c>
      <c r="B5040" s="150">
        <v>311422.0</v>
      </c>
    </row>
    <row r="5041">
      <c r="A5041" s="111" t="s">
        <v>871</v>
      </c>
      <c r="B5041" s="150">
        <v>311422.0</v>
      </c>
    </row>
    <row r="5042">
      <c r="A5042" s="111" t="s">
        <v>872</v>
      </c>
      <c r="B5042" s="150">
        <v>311422.0</v>
      </c>
    </row>
    <row r="5043">
      <c r="A5043" s="111" t="s">
        <v>907</v>
      </c>
      <c r="B5043" s="150">
        <v>107367.0</v>
      </c>
    </row>
    <row r="5044">
      <c r="A5044" s="111" t="s">
        <v>908</v>
      </c>
      <c r="B5044" s="150">
        <v>107235.0</v>
      </c>
    </row>
    <row r="5045">
      <c r="A5045" s="111" t="s">
        <v>915</v>
      </c>
      <c r="B5045" s="150">
        <v>221278.0</v>
      </c>
    </row>
    <row r="5046">
      <c r="A5046" s="111" t="s">
        <v>1100</v>
      </c>
      <c r="B5046" s="150">
        <v>57936.0</v>
      </c>
    </row>
    <row r="5047">
      <c r="A5047" s="111" t="s">
        <v>1412</v>
      </c>
      <c r="B5047" s="150">
        <v>131156.0</v>
      </c>
    </row>
    <row r="5048">
      <c r="A5048" s="111" t="s">
        <v>1414</v>
      </c>
      <c r="B5048" s="150">
        <v>131156.0</v>
      </c>
    </row>
    <row r="5049">
      <c r="A5049" s="111" t="s">
        <v>1418</v>
      </c>
      <c r="B5049" s="150">
        <v>131156.0</v>
      </c>
    </row>
    <row r="5050">
      <c r="A5050" s="111" t="s">
        <v>1420</v>
      </c>
      <c r="B5050" s="150">
        <v>131156.0</v>
      </c>
    </row>
    <row r="5051">
      <c r="A5051" s="111" t="s">
        <v>1422</v>
      </c>
      <c r="B5051" s="150">
        <v>131156.0</v>
      </c>
    </row>
    <row r="5052">
      <c r="A5052" s="111" t="s">
        <v>1423</v>
      </c>
      <c r="B5052" s="150">
        <v>172116.0</v>
      </c>
    </row>
    <row r="5053">
      <c r="A5053" s="111" t="s">
        <v>1424</v>
      </c>
      <c r="B5053" s="150">
        <v>131156.0</v>
      </c>
    </row>
    <row r="5054">
      <c r="A5054" s="111" t="s">
        <v>1425</v>
      </c>
      <c r="B5054" s="150">
        <v>131156.0</v>
      </c>
    </row>
    <row r="5055">
      <c r="A5055" s="111" t="s">
        <v>1426</v>
      </c>
      <c r="B5055" s="150">
        <v>131156.0</v>
      </c>
    </row>
    <row r="5056">
      <c r="A5056" s="111" t="s">
        <v>1427</v>
      </c>
      <c r="B5056" s="150">
        <v>131156.0</v>
      </c>
    </row>
    <row r="5057">
      <c r="A5057" s="111" t="s">
        <v>1429</v>
      </c>
      <c r="B5057" s="150">
        <v>131156.0</v>
      </c>
    </row>
    <row r="5058">
      <c r="A5058" s="111" t="s">
        <v>1431</v>
      </c>
      <c r="B5058" s="150">
        <v>131156.0</v>
      </c>
    </row>
    <row r="5059">
      <c r="A5059" s="111" t="s">
        <v>1432</v>
      </c>
      <c r="B5059" s="150">
        <v>131156.0</v>
      </c>
    </row>
    <row r="5060">
      <c r="A5060" s="111" t="s">
        <v>1433</v>
      </c>
      <c r="B5060" s="150">
        <v>131156.0</v>
      </c>
    </row>
    <row r="5061">
      <c r="A5061" s="111" t="s">
        <v>1434</v>
      </c>
      <c r="B5061" s="150">
        <v>131156.0</v>
      </c>
    </row>
    <row r="5062">
      <c r="A5062" s="111" t="s">
        <v>1470</v>
      </c>
      <c r="B5062" s="150">
        <v>62156.0</v>
      </c>
    </row>
    <row r="5063">
      <c r="A5063" s="111" t="s">
        <v>1480</v>
      </c>
      <c r="B5063" s="150">
        <v>79584.0</v>
      </c>
    </row>
    <row r="5064">
      <c r="A5064" s="111" t="s">
        <v>1519</v>
      </c>
      <c r="B5064" s="150">
        <v>20900.0</v>
      </c>
    </row>
    <row r="5065">
      <c r="A5065" s="111" t="s">
        <v>1563</v>
      </c>
      <c r="B5065" s="150">
        <v>24658.0</v>
      </c>
    </row>
    <row r="5066">
      <c r="A5066" s="111" t="s">
        <v>1564</v>
      </c>
      <c r="B5066" s="150">
        <v>24658.0</v>
      </c>
    </row>
    <row r="5067">
      <c r="A5067" s="111" t="s">
        <v>1565</v>
      </c>
      <c r="B5067" s="150">
        <v>24658.0</v>
      </c>
    </row>
    <row r="5068">
      <c r="A5068" s="111" t="s">
        <v>1581</v>
      </c>
      <c r="B5068" s="150">
        <v>85948.0</v>
      </c>
    </row>
    <row r="5069">
      <c r="A5069" s="111" t="s">
        <v>1582</v>
      </c>
      <c r="B5069" s="150">
        <v>1040473.0</v>
      </c>
    </row>
    <row r="5070">
      <c r="A5070" s="111" t="s">
        <v>1598</v>
      </c>
      <c r="B5070" s="150">
        <v>1040473.0</v>
      </c>
    </row>
    <row r="5071">
      <c r="A5071" s="111" t="s">
        <v>1748</v>
      </c>
      <c r="B5071" s="150">
        <v>64108.0</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3" max="3" width="27.13"/>
  </cols>
  <sheetData>
    <row r="1">
      <c r="A1" s="151" t="s">
        <v>1798</v>
      </c>
      <c r="B1" s="151" t="s">
        <v>3432</v>
      </c>
      <c r="C1" s="151" t="s">
        <v>3433</v>
      </c>
      <c r="D1" s="151" t="s">
        <v>3434</v>
      </c>
      <c r="E1" s="151" t="s">
        <v>1801</v>
      </c>
      <c r="F1" s="151" t="s">
        <v>1802</v>
      </c>
    </row>
    <row r="2">
      <c r="A2" s="152" t="s">
        <v>834</v>
      </c>
      <c r="B2" s="152" t="s">
        <v>3435</v>
      </c>
      <c r="C2" s="152" t="s">
        <v>3436</v>
      </c>
      <c r="D2" s="152" t="s">
        <v>3437</v>
      </c>
      <c r="E2" s="152" t="s">
        <v>1817</v>
      </c>
      <c r="F2" s="152" t="s">
        <v>3438</v>
      </c>
    </row>
    <row r="3">
      <c r="A3" s="152" t="s">
        <v>835</v>
      </c>
      <c r="B3" s="152" t="s">
        <v>3435</v>
      </c>
      <c r="C3" s="152" t="s">
        <v>3439</v>
      </c>
      <c r="D3" s="152" t="s">
        <v>3437</v>
      </c>
      <c r="E3" s="152" t="s">
        <v>1817</v>
      </c>
      <c r="F3" s="152" t="s">
        <v>3438</v>
      </c>
    </row>
    <row r="4">
      <c r="A4" s="152" t="s">
        <v>713</v>
      </c>
      <c r="B4" s="152" t="s">
        <v>3435</v>
      </c>
      <c r="C4" s="152" t="s">
        <v>3440</v>
      </c>
      <c r="D4" s="152" t="s">
        <v>3437</v>
      </c>
      <c r="E4" s="152" t="s">
        <v>1817</v>
      </c>
      <c r="F4" s="152" t="s">
        <v>3441</v>
      </c>
    </row>
    <row r="5">
      <c r="A5" s="152" t="s">
        <v>252</v>
      </c>
      <c r="B5" s="152" t="s">
        <v>3435</v>
      </c>
      <c r="C5" s="152" t="s">
        <v>3442</v>
      </c>
      <c r="D5" s="152" t="s">
        <v>3437</v>
      </c>
      <c r="E5" s="152" t="s">
        <v>3438</v>
      </c>
      <c r="F5" s="152" t="s">
        <v>3438</v>
      </c>
    </row>
    <row r="6">
      <c r="A6" s="152" t="s">
        <v>253</v>
      </c>
      <c r="B6" s="152" t="s">
        <v>3435</v>
      </c>
      <c r="C6" s="152" t="s">
        <v>3443</v>
      </c>
      <c r="D6" s="152" t="s">
        <v>3437</v>
      </c>
      <c r="E6" s="152" t="s">
        <v>3438</v>
      </c>
      <c r="F6" s="152" t="s">
        <v>3438</v>
      </c>
    </row>
    <row r="7">
      <c r="A7" s="152" t="s">
        <v>1338</v>
      </c>
      <c r="B7" s="152" t="s">
        <v>3435</v>
      </c>
      <c r="C7" s="152" t="s">
        <v>1338</v>
      </c>
      <c r="D7" s="152" t="s">
        <v>3437</v>
      </c>
      <c r="E7" s="152" t="s">
        <v>3441</v>
      </c>
      <c r="F7" s="152" t="s">
        <v>3441</v>
      </c>
    </row>
    <row r="8">
      <c r="A8" s="152" t="s">
        <v>335</v>
      </c>
      <c r="B8" s="152" t="s">
        <v>3435</v>
      </c>
      <c r="C8" s="152" t="s">
        <v>3444</v>
      </c>
      <c r="D8" s="152" t="s">
        <v>3437</v>
      </c>
      <c r="E8" s="152" t="s">
        <v>3438</v>
      </c>
      <c r="F8" s="152" t="s">
        <v>3438</v>
      </c>
    </row>
    <row r="9">
      <c r="A9" s="152" t="s">
        <v>561</v>
      </c>
      <c r="B9" s="152" t="s">
        <v>3435</v>
      </c>
      <c r="C9" s="153"/>
      <c r="D9" s="152" t="s">
        <v>3437</v>
      </c>
      <c r="E9" s="152" t="s">
        <v>3441</v>
      </c>
      <c r="F9" s="152" t="s">
        <v>3438</v>
      </c>
    </row>
    <row r="10">
      <c r="A10" s="152" t="s">
        <v>1541</v>
      </c>
      <c r="B10" s="152" t="s">
        <v>3435</v>
      </c>
      <c r="C10" s="152" t="s">
        <v>1541</v>
      </c>
      <c r="D10" s="152" t="s">
        <v>3437</v>
      </c>
      <c r="E10" s="152" t="s">
        <v>3438</v>
      </c>
      <c r="F10" s="152" t="s">
        <v>3441</v>
      </c>
    </row>
    <row r="11">
      <c r="A11" s="152" t="s">
        <v>522</v>
      </c>
      <c r="B11" s="152" t="s">
        <v>3435</v>
      </c>
      <c r="C11" s="152" t="s">
        <v>3445</v>
      </c>
      <c r="D11" s="152" t="s">
        <v>3437</v>
      </c>
      <c r="E11" s="152" t="s">
        <v>3441</v>
      </c>
      <c r="F11" s="152" t="s">
        <v>3438</v>
      </c>
    </row>
    <row r="12">
      <c r="A12" s="152" t="s">
        <v>1606</v>
      </c>
      <c r="B12" s="152" t="s">
        <v>3435</v>
      </c>
      <c r="C12" s="152" t="s">
        <v>3446</v>
      </c>
      <c r="D12" s="152" t="s">
        <v>3437</v>
      </c>
      <c r="E12" s="152" t="s">
        <v>3438</v>
      </c>
      <c r="F12" s="152" t="s">
        <v>3438</v>
      </c>
    </row>
    <row r="13">
      <c r="A13" s="152" t="s">
        <v>1473</v>
      </c>
      <c r="B13" s="152" t="s">
        <v>3435</v>
      </c>
      <c r="C13" s="152" t="s">
        <v>3447</v>
      </c>
      <c r="D13" s="152" t="s">
        <v>3437</v>
      </c>
      <c r="E13" s="152" t="s">
        <v>1817</v>
      </c>
      <c r="F13" s="152" t="s">
        <v>3438</v>
      </c>
    </row>
    <row r="14">
      <c r="A14" s="152" t="s">
        <v>351</v>
      </c>
      <c r="B14" s="152" t="s">
        <v>3435</v>
      </c>
      <c r="C14" s="152" t="s">
        <v>351</v>
      </c>
      <c r="D14" s="152" t="s">
        <v>3437</v>
      </c>
      <c r="E14" s="152" t="s">
        <v>3441</v>
      </c>
      <c r="F14" s="152" t="s">
        <v>3441</v>
      </c>
    </row>
    <row r="15">
      <c r="A15" s="152" t="s">
        <v>843</v>
      </c>
      <c r="B15" s="152" t="s">
        <v>3435</v>
      </c>
      <c r="C15" s="152" t="s">
        <v>843</v>
      </c>
      <c r="D15" s="152" t="s">
        <v>3437</v>
      </c>
      <c r="E15" s="152" t="s">
        <v>3441</v>
      </c>
      <c r="F15" s="152" t="s">
        <v>3441</v>
      </c>
    </row>
    <row r="16">
      <c r="A16" s="152" t="s">
        <v>844</v>
      </c>
      <c r="B16" s="152" t="s">
        <v>3435</v>
      </c>
      <c r="C16" s="152" t="s">
        <v>844</v>
      </c>
      <c r="D16" s="152" t="s">
        <v>3437</v>
      </c>
      <c r="E16" s="152" t="s">
        <v>3441</v>
      </c>
      <c r="F16" s="152" t="s">
        <v>3441</v>
      </c>
    </row>
    <row r="17">
      <c r="A17" s="152" t="s">
        <v>845</v>
      </c>
      <c r="B17" s="152" t="s">
        <v>3435</v>
      </c>
      <c r="C17" s="152" t="s">
        <v>845</v>
      </c>
      <c r="D17" s="152" t="s">
        <v>3437</v>
      </c>
      <c r="E17" s="152" t="s">
        <v>3441</v>
      </c>
      <c r="F17" s="152" t="s">
        <v>3441</v>
      </c>
    </row>
    <row r="18">
      <c r="A18" s="152" t="s">
        <v>1060</v>
      </c>
      <c r="B18" s="152" t="s">
        <v>3435</v>
      </c>
      <c r="C18" s="152" t="s">
        <v>3448</v>
      </c>
      <c r="D18" s="152" t="s">
        <v>3437</v>
      </c>
      <c r="E18" s="152" t="s">
        <v>3438</v>
      </c>
      <c r="F18" s="152" t="s">
        <v>3438</v>
      </c>
    </row>
    <row r="19">
      <c r="A19" s="152" t="s">
        <v>1061</v>
      </c>
      <c r="B19" s="152" t="s">
        <v>3435</v>
      </c>
      <c r="C19" s="152" t="s">
        <v>3449</v>
      </c>
      <c r="D19" s="152" t="s">
        <v>3437</v>
      </c>
      <c r="E19" s="152" t="s">
        <v>3438</v>
      </c>
      <c r="F19" s="152" t="s">
        <v>3438</v>
      </c>
    </row>
    <row r="20">
      <c r="A20" s="152" t="s">
        <v>1062</v>
      </c>
      <c r="B20" s="152" t="s">
        <v>3435</v>
      </c>
      <c r="C20" s="152" t="s">
        <v>3450</v>
      </c>
      <c r="D20" s="152" t="s">
        <v>3437</v>
      </c>
      <c r="E20" s="152" t="s">
        <v>3438</v>
      </c>
      <c r="F20" s="152" t="s">
        <v>3438</v>
      </c>
    </row>
    <row r="21">
      <c r="A21" s="152" t="s">
        <v>1080</v>
      </c>
      <c r="B21" s="152" t="s">
        <v>3435</v>
      </c>
      <c r="C21" s="152" t="s">
        <v>3451</v>
      </c>
      <c r="D21" s="152" t="s">
        <v>3437</v>
      </c>
      <c r="E21" s="152" t="s">
        <v>3438</v>
      </c>
      <c r="F21" s="152" t="s">
        <v>3438</v>
      </c>
    </row>
    <row r="22">
      <c r="A22" s="152" t="s">
        <v>1286</v>
      </c>
      <c r="B22" s="152" t="s">
        <v>3435</v>
      </c>
      <c r="C22" s="152" t="s">
        <v>3452</v>
      </c>
      <c r="D22" s="152" t="s">
        <v>3437</v>
      </c>
      <c r="E22" s="152" t="s">
        <v>3438</v>
      </c>
      <c r="F22" s="152" t="s">
        <v>3438</v>
      </c>
    </row>
    <row r="23">
      <c r="A23" s="152" t="s">
        <v>1287</v>
      </c>
      <c r="B23" s="152" t="s">
        <v>3435</v>
      </c>
      <c r="C23" s="152" t="s">
        <v>3453</v>
      </c>
      <c r="D23" s="152" t="s">
        <v>3437</v>
      </c>
      <c r="E23" s="152" t="s">
        <v>3438</v>
      </c>
      <c r="F23" s="152" t="s">
        <v>3438</v>
      </c>
    </row>
    <row r="24">
      <c r="A24" s="152" t="s">
        <v>1288</v>
      </c>
      <c r="B24" s="152" t="s">
        <v>3435</v>
      </c>
      <c r="C24" s="152" t="s">
        <v>3454</v>
      </c>
      <c r="D24" s="152" t="s">
        <v>3437</v>
      </c>
      <c r="E24" s="152" t="s">
        <v>3438</v>
      </c>
      <c r="F24" s="152" t="s">
        <v>3438</v>
      </c>
    </row>
    <row r="25">
      <c r="A25" s="152" t="s">
        <v>1289</v>
      </c>
      <c r="B25" s="152" t="s">
        <v>3435</v>
      </c>
      <c r="C25" s="152" t="s">
        <v>3455</v>
      </c>
      <c r="D25" s="152" t="s">
        <v>3437</v>
      </c>
      <c r="E25" s="152" t="s">
        <v>3438</v>
      </c>
      <c r="F25" s="152" t="s">
        <v>3438</v>
      </c>
    </row>
    <row r="26">
      <c r="A26" s="152" t="s">
        <v>1290</v>
      </c>
      <c r="B26" s="152" t="s">
        <v>3435</v>
      </c>
      <c r="C26" s="152" t="s">
        <v>3456</v>
      </c>
      <c r="D26" s="152" t="s">
        <v>3437</v>
      </c>
      <c r="E26" s="152" t="s">
        <v>3438</v>
      </c>
      <c r="F26" s="152" t="s">
        <v>3438</v>
      </c>
    </row>
    <row r="27">
      <c r="A27" s="152" t="s">
        <v>1291</v>
      </c>
      <c r="B27" s="152" t="s">
        <v>3435</v>
      </c>
      <c r="C27" s="152" t="s">
        <v>3457</v>
      </c>
      <c r="D27" s="152" t="s">
        <v>3437</v>
      </c>
      <c r="E27" s="152" t="s">
        <v>3438</v>
      </c>
      <c r="F27" s="152" t="s">
        <v>3438</v>
      </c>
    </row>
    <row r="28">
      <c r="A28" s="152" t="s">
        <v>1292</v>
      </c>
      <c r="B28" s="152" t="s">
        <v>3435</v>
      </c>
      <c r="C28" s="152" t="s">
        <v>3458</v>
      </c>
      <c r="D28" s="152" t="s">
        <v>3437</v>
      </c>
      <c r="E28" s="152" t="s">
        <v>3438</v>
      </c>
      <c r="F28" s="152" t="s">
        <v>3438</v>
      </c>
    </row>
    <row r="29">
      <c r="A29" s="152" t="s">
        <v>1293</v>
      </c>
      <c r="B29" s="152" t="s">
        <v>3435</v>
      </c>
      <c r="C29" s="152" t="s">
        <v>1293</v>
      </c>
      <c r="D29" s="152" t="s">
        <v>3437</v>
      </c>
      <c r="E29" s="152" t="s">
        <v>3438</v>
      </c>
      <c r="F29" s="152" t="s">
        <v>3441</v>
      </c>
    </row>
    <row r="30">
      <c r="A30" s="152" t="s">
        <v>1384</v>
      </c>
      <c r="B30" s="152" t="s">
        <v>3435</v>
      </c>
      <c r="C30" s="152" t="s">
        <v>1384</v>
      </c>
      <c r="D30" s="152" t="s">
        <v>3437</v>
      </c>
      <c r="E30" s="152" t="s">
        <v>3438</v>
      </c>
      <c r="F30" s="152" t="s">
        <v>3438</v>
      </c>
    </row>
    <row r="31">
      <c r="A31" s="152" t="s">
        <v>1573</v>
      </c>
      <c r="B31" s="152" t="s">
        <v>3435</v>
      </c>
      <c r="C31" s="152" t="s">
        <v>3459</v>
      </c>
      <c r="D31" s="152" t="s">
        <v>3437</v>
      </c>
      <c r="E31" s="152" t="s">
        <v>3438</v>
      </c>
      <c r="F31" s="152" t="s">
        <v>3438</v>
      </c>
    </row>
    <row r="32">
      <c r="A32" s="152" t="s">
        <v>1668</v>
      </c>
      <c r="B32" s="152" t="s">
        <v>3435</v>
      </c>
      <c r="C32" s="152" t="s">
        <v>3460</v>
      </c>
      <c r="D32" s="152" t="s">
        <v>3437</v>
      </c>
      <c r="E32" s="152" t="s">
        <v>3438</v>
      </c>
      <c r="F32" s="152" t="s">
        <v>3438</v>
      </c>
    </row>
    <row r="33">
      <c r="A33" s="152" t="s">
        <v>630</v>
      </c>
      <c r="B33" s="152" t="s">
        <v>3435</v>
      </c>
      <c r="C33" s="152" t="s">
        <v>630</v>
      </c>
      <c r="D33" s="152" t="s">
        <v>3437</v>
      </c>
      <c r="E33" s="152" t="s">
        <v>3441</v>
      </c>
      <c r="F33" s="152" t="s">
        <v>3441</v>
      </c>
    </row>
    <row r="34">
      <c r="A34" s="152" t="s">
        <v>779</v>
      </c>
      <c r="B34" s="152" t="s">
        <v>3435</v>
      </c>
      <c r="C34" s="152" t="s">
        <v>3461</v>
      </c>
      <c r="D34" s="152" t="s">
        <v>3437</v>
      </c>
      <c r="E34" s="152" t="s">
        <v>3441</v>
      </c>
      <c r="F34" s="152" t="s">
        <v>3441</v>
      </c>
    </row>
    <row r="35">
      <c r="A35" s="152" t="s">
        <v>560</v>
      </c>
      <c r="B35" s="152" t="s">
        <v>3435</v>
      </c>
      <c r="C35" s="153"/>
      <c r="D35" s="152" t="s">
        <v>3437</v>
      </c>
      <c r="E35" s="152" t="s">
        <v>3441</v>
      </c>
      <c r="F35" s="152" t="s">
        <v>3438</v>
      </c>
    </row>
    <row r="36">
      <c r="A36" s="152" t="s">
        <v>657</v>
      </c>
      <c r="B36" s="152" t="s">
        <v>3435</v>
      </c>
      <c r="C36" s="152" t="s">
        <v>3462</v>
      </c>
      <c r="D36" s="152" t="s">
        <v>3437</v>
      </c>
      <c r="E36" s="152" t="s">
        <v>3441</v>
      </c>
      <c r="F36" s="152" t="s">
        <v>3438</v>
      </c>
    </row>
    <row r="37">
      <c r="A37" s="152" t="s">
        <v>261</v>
      </c>
      <c r="B37" s="152" t="s">
        <v>3435</v>
      </c>
      <c r="C37" s="152" t="s">
        <v>3463</v>
      </c>
      <c r="D37" s="152" t="s">
        <v>3437</v>
      </c>
      <c r="E37" s="152" t="s">
        <v>3438</v>
      </c>
      <c r="F37" s="152" t="s">
        <v>3438</v>
      </c>
    </row>
    <row r="38">
      <c r="A38" s="152" t="s">
        <v>262</v>
      </c>
      <c r="B38" s="152" t="s">
        <v>3435</v>
      </c>
      <c r="C38" s="152" t="s">
        <v>3464</v>
      </c>
      <c r="D38" s="152" t="s">
        <v>3437</v>
      </c>
      <c r="E38" s="152" t="s">
        <v>3438</v>
      </c>
      <c r="F38" s="152" t="s">
        <v>3438</v>
      </c>
    </row>
    <row r="39">
      <c r="A39" s="152" t="s">
        <v>240</v>
      </c>
      <c r="B39" s="152" t="s">
        <v>3435</v>
      </c>
      <c r="C39" s="152" t="s">
        <v>3465</v>
      </c>
      <c r="D39" s="152" t="s">
        <v>3437</v>
      </c>
      <c r="E39" s="152" t="s">
        <v>3441</v>
      </c>
      <c r="F39" s="152" t="s">
        <v>3438</v>
      </c>
    </row>
    <row r="40">
      <c r="A40" s="152" t="s">
        <v>1138</v>
      </c>
      <c r="B40" s="152" t="s">
        <v>3435</v>
      </c>
      <c r="C40" s="152" t="s">
        <v>3466</v>
      </c>
      <c r="D40" s="152" t="s">
        <v>3437</v>
      </c>
      <c r="E40" s="152" t="s">
        <v>3438</v>
      </c>
      <c r="F40" s="152" t="s">
        <v>3438</v>
      </c>
    </row>
    <row r="41">
      <c r="A41" s="152" t="s">
        <v>1157</v>
      </c>
      <c r="B41" s="152" t="s">
        <v>3435</v>
      </c>
      <c r="C41" s="152" t="s">
        <v>3467</v>
      </c>
      <c r="D41" s="152" t="s">
        <v>3437</v>
      </c>
      <c r="E41" s="152" t="s">
        <v>3438</v>
      </c>
      <c r="F41" s="152" t="s">
        <v>3438</v>
      </c>
    </row>
    <row r="42">
      <c r="A42" s="152" t="s">
        <v>1131</v>
      </c>
      <c r="B42" s="152" t="s">
        <v>3435</v>
      </c>
      <c r="C42" s="152" t="s">
        <v>3468</v>
      </c>
      <c r="D42" s="152" t="s">
        <v>3437</v>
      </c>
      <c r="E42" s="152" t="s">
        <v>3438</v>
      </c>
      <c r="F42" s="152" t="s">
        <v>3438</v>
      </c>
    </row>
    <row r="43">
      <c r="A43" s="152" t="s">
        <v>1158</v>
      </c>
      <c r="B43" s="152" t="s">
        <v>3435</v>
      </c>
      <c r="C43" s="152" t="s">
        <v>3469</v>
      </c>
      <c r="D43" s="152" t="s">
        <v>3437</v>
      </c>
      <c r="E43" s="152" t="s">
        <v>3438</v>
      </c>
      <c r="F43" s="152" t="s">
        <v>3438</v>
      </c>
    </row>
    <row r="44">
      <c r="A44" s="152" t="s">
        <v>1132</v>
      </c>
      <c r="B44" s="152" t="s">
        <v>3435</v>
      </c>
      <c r="C44" s="152" t="s">
        <v>3470</v>
      </c>
      <c r="D44" s="152" t="s">
        <v>3437</v>
      </c>
      <c r="E44" s="152" t="s">
        <v>3438</v>
      </c>
      <c r="F44" s="152" t="s">
        <v>3438</v>
      </c>
    </row>
    <row r="45">
      <c r="A45" s="152" t="s">
        <v>1159</v>
      </c>
      <c r="B45" s="152" t="s">
        <v>3435</v>
      </c>
      <c r="C45" s="152" t="s">
        <v>3471</v>
      </c>
      <c r="D45" s="152" t="s">
        <v>3437</v>
      </c>
      <c r="E45" s="152" t="s">
        <v>3438</v>
      </c>
      <c r="F45" s="152" t="s">
        <v>3438</v>
      </c>
    </row>
    <row r="46">
      <c r="A46" s="152" t="s">
        <v>1133</v>
      </c>
      <c r="B46" s="152" t="s">
        <v>3435</v>
      </c>
      <c r="C46" s="152" t="s">
        <v>3472</v>
      </c>
      <c r="D46" s="152" t="s">
        <v>3437</v>
      </c>
      <c r="E46" s="152" t="s">
        <v>3438</v>
      </c>
      <c r="F46" s="152" t="s">
        <v>3438</v>
      </c>
    </row>
    <row r="47">
      <c r="A47" s="152" t="s">
        <v>1134</v>
      </c>
      <c r="B47" s="152" t="s">
        <v>3435</v>
      </c>
      <c r="C47" s="152" t="s">
        <v>3473</v>
      </c>
      <c r="D47" s="152" t="s">
        <v>3437</v>
      </c>
      <c r="E47" s="152" t="s">
        <v>3438</v>
      </c>
      <c r="F47" s="152" t="s">
        <v>3438</v>
      </c>
    </row>
    <row r="48">
      <c r="A48" s="152" t="s">
        <v>1135</v>
      </c>
      <c r="B48" s="152" t="s">
        <v>3435</v>
      </c>
      <c r="C48" s="152" t="s">
        <v>3474</v>
      </c>
      <c r="D48" s="152" t="s">
        <v>3437</v>
      </c>
      <c r="E48" s="152" t="s">
        <v>3438</v>
      </c>
      <c r="F48" s="152" t="s">
        <v>3438</v>
      </c>
    </row>
    <row r="49">
      <c r="A49" s="152" t="s">
        <v>1139</v>
      </c>
      <c r="B49" s="152" t="s">
        <v>3435</v>
      </c>
      <c r="C49" s="152" t="s">
        <v>3475</v>
      </c>
      <c r="D49" s="152" t="s">
        <v>3437</v>
      </c>
      <c r="E49" s="152" t="s">
        <v>3438</v>
      </c>
      <c r="F49" s="152" t="s">
        <v>3438</v>
      </c>
    </row>
    <row r="50">
      <c r="A50" s="152" t="s">
        <v>1144</v>
      </c>
      <c r="B50" s="152" t="s">
        <v>3435</v>
      </c>
      <c r="C50" s="152" t="s">
        <v>3476</v>
      </c>
      <c r="D50" s="152" t="s">
        <v>3437</v>
      </c>
      <c r="E50" s="152" t="s">
        <v>3438</v>
      </c>
      <c r="F50" s="152" t="s">
        <v>3438</v>
      </c>
    </row>
    <row r="51">
      <c r="A51" s="152" t="s">
        <v>1140</v>
      </c>
      <c r="B51" s="152" t="s">
        <v>3435</v>
      </c>
      <c r="C51" s="152" t="s">
        <v>3477</v>
      </c>
      <c r="D51" s="152" t="s">
        <v>3437</v>
      </c>
      <c r="E51" s="152" t="s">
        <v>3438</v>
      </c>
      <c r="F51" s="152" t="s">
        <v>3438</v>
      </c>
    </row>
    <row r="52">
      <c r="A52" s="152" t="s">
        <v>1152</v>
      </c>
      <c r="B52" s="152" t="s">
        <v>3435</v>
      </c>
      <c r="C52" s="152" t="s">
        <v>3478</v>
      </c>
      <c r="D52" s="152" t="s">
        <v>3437</v>
      </c>
      <c r="E52" s="152" t="s">
        <v>3438</v>
      </c>
      <c r="F52" s="152" t="s">
        <v>3438</v>
      </c>
    </row>
    <row r="53">
      <c r="A53" s="152" t="s">
        <v>1153</v>
      </c>
      <c r="B53" s="152" t="s">
        <v>3435</v>
      </c>
      <c r="C53" s="152" t="s">
        <v>3479</v>
      </c>
      <c r="D53" s="152" t="s">
        <v>3437</v>
      </c>
      <c r="E53" s="152" t="s">
        <v>3438</v>
      </c>
      <c r="F53" s="152" t="s">
        <v>3438</v>
      </c>
    </row>
    <row r="54">
      <c r="A54" s="152" t="s">
        <v>1154</v>
      </c>
      <c r="B54" s="152" t="s">
        <v>3435</v>
      </c>
      <c r="C54" s="152" t="s">
        <v>3480</v>
      </c>
      <c r="D54" s="152" t="s">
        <v>3437</v>
      </c>
      <c r="E54" s="152" t="s">
        <v>3438</v>
      </c>
      <c r="F54" s="152" t="s">
        <v>3438</v>
      </c>
    </row>
    <row r="55">
      <c r="A55" s="152" t="s">
        <v>1155</v>
      </c>
      <c r="B55" s="152" t="s">
        <v>3435</v>
      </c>
      <c r="C55" s="152" t="s">
        <v>3481</v>
      </c>
      <c r="D55" s="152" t="s">
        <v>3437</v>
      </c>
      <c r="E55" s="152" t="s">
        <v>3438</v>
      </c>
      <c r="F55" s="152" t="s">
        <v>3438</v>
      </c>
    </row>
    <row r="56">
      <c r="A56" s="152" t="s">
        <v>1141</v>
      </c>
      <c r="B56" s="152" t="s">
        <v>3435</v>
      </c>
      <c r="C56" s="152" t="s">
        <v>3482</v>
      </c>
      <c r="D56" s="152" t="s">
        <v>3437</v>
      </c>
      <c r="E56" s="152" t="s">
        <v>3438</v>
      </c>
      <c r="F56" s="152" t="s">
        <v>3438</v>
      </c>
    </row>
    <row r="57">
      <c r="A57" s="152" t="s">
        <v>1142</v>
      </c>
      <c r="B57" s="152" t="s">
        <v>3435</v>
      </c>
      <c r="C57" s="152" t="s">
        <v>3483</v>
      </c>
      <c r="D57" s="152" t="s">
        <v>3437</v>
      </c>
      <c r="E57" s="152" t="s">
        <v>3438</v>
      </c>
      <c r="F57" s="152" t="s">
        <v>3438</v>
      </c>
    </row>
    <row r="58">
      <c r="A58" s="152" t="s">
        <v>1151</v>
      </c>
      <c r="B58" s="152" t="s">
        <v>3435</v>
      </c>
      <c r="C58" s="152" t="s">
        <v>3484</v>
      </c>
      <c r="D58" s="152" t="s">
        <v>3437</v>
      </c>
      <c r="E58" s="152" t="s">
        <v>3438</v>
      </c>
      <c r="F58" s="152" t="s">
        <v>3438</v>
      </c>
    </row>
    <row r="59">
      <c r="A59" s="152" t="s">
        <v>1156</v>
      </c>
      <c r="B59" s="152" t="s">
        <v>3435</v>
      </c>
      <c r="C59" s="152" t="s">
        <v>3485</v>
      </c>
      <c r="D59" s="152" t="s">
        <v>3437</v>
      </c>
      <c r="E59" s="152" t="s">
        <v>3438</v>
      </c>
      <c r="F59" s="152" t="s">
        <v>3438</v>
      </c>
    </row>
    <row r="60">
      <c r="A60" s="152" t="s">
        <v>1160</v>
      </c>
      <c r="B60" s="152" t="s">
        <v>3435</v>
      </c>
      <c r="C60" s="152" t="s">
        <v>3486</v>
      </c>
      <c r="D60" s="152" t="s">
        <v>3437</v>
      </c>
      <c r="E60" s="152" t="s">
        <v>3438</v>
      </c>
      <c r="F60" s="152" t="s">
        <v>3438</v>
      </c>
    </row>
    <row r="61">
      <c r="A61" s="152" t="s">
        <v>1143</v>
      </c>
      <c r="B61" s="152" t="s">
        <v>3435</v>
      </c>
      <c r="C61" s="152" t="s">
        <v>3487</v>
      </c>
      <c r="D61" s="152" t="s">
        <v>3437</v>
      </c>
      <c r="E61" s="152" t="s">
        <v>3438</v>
      </c>
      <c r="F61" s="152" t="s">
        <v>3438</v>
      </c>
    </row>
    <row r="62">
      <c r="A62" s="152" t="s">
        <v>1136</v>
      </c>
      <c r="B62" s="152" t="s">
        <v>3435</v>
      </c>
      <c r="C62" s="152" t="s">
        <v>3488</v>
      </c>
      <c r="D62" s="152" t="s">
        <v>3437</v>
      </c>
      <c r="E62" s="152" t="s">
        <v>3438</v>
      </c>
      <c r="F62" s="152" t="s">
        <v>3438</v>
      </c>
    </row>
    <row r="63">
      <c r="A63" s="152" t="s">
        <v>1137</v>
      </c>
      <c r="B63" s="152" t="s">
        <v>3435</v>
      </c>
      <c r="C63" s="152" t="s">
        <v>3489</v>
      </c>
      <c r="D63" s="152" t="s">
        <v>3437</v>
      </c>
      <c r="E63" s="152" t="s">
        <v>3438</v>
      </c>
      <c r="F63" s="152" t="s">
        <v>3438</v>
      </c>
    </row>
    <row r="64">
      <c r="A64" s="152" t="s">
        <v>1161</v>
      </c>
      <c r="B64" s="152" t="s">
        <v>3435</v>
      </c>
      <c r="C64" s="152" t="s">
        <v>3490</v>
      </c>
      <c r="D64" s="152" t="s">
        <v>3437</v>
      </c>
      <c r="E64" s="152" t="s">
        <v>3438</v>
      </c>
      <c r="F64" s="152" t="s">
        <v>3438</v>
      </c>
    </row>
    <row r="65">
      <c r="A65" s="152" t="s">
        <v>1162</v>
      </c>
      <c r="B65" s="152" t="s">
        <v>3435</v>
      </c>
      <c r="C65" s="152" t="s">
        <v>3491</v>
      </c>
      <c r="D65" s="152" t="s">
        <v>3437</v>
      </c>
      <c r="E65" s="152" t="s">
        <v>3438</v>
      </c>
      <c r="F65" s="152" t="s">
        <v>3438</v>
      </c>
    </row>
    <row r="66">
      <c r="A66" s="152" t="s">
        <v>803</v>
      </c>
      <c r="B66" s="152" t="s">
        <v>3435</v>
      </c>
      <c r="C66" s="152" t="s">
        <v>3492</v>
      </c>
      <c r="D66" s="152" t="s">
        <v>3437</v>
      </c>
      <c r="E66" s="152" t="s">
        <v>1817</v>
      </c>
      <c r="F66" s="152" t="s">
        <v>3438</v>
      </c>
    </row>
    <row r="67">
      <c r="A67" s="152" t="s">
        <v>1170</v>
      </c>
      <c r="B67" s="152" t="s">
        <v>3435</v>
      </c>
      <c r="C67" s="152" t="s">
        <v>3493</v>
      </c>
      <c r="D67" s="152" t="s">
        <v>3437</v>
      </c>
      <c r="E67" s="152" t="s">
        <v>3438</v>
      </c>
      <c r="F67" s="152" t="s">
        <v>3438</v>
      </c>
    </row>
    <row r="68">
      <c r="A68" s="152" t="s">
        <v>1175</v>
      </c>
      <c r="B68" s="152" t="s">
        <v>3435</v>
      </c>
      <c r="C68" s="152" t="s">
        <v>3494</v>
      </c>
      <c r="D68" s="152" t="s">
        <v>3437</v>
      </c>
      <c r="E68" s="152" t="s">
        <v>3438</v>
      </c>
      <c r="F68" s="152" t="s">
        <v>3438</v>
      </c>
    </row>
    <row r="69">
      <c r="A69" s="152" t="s">
        <v>1178</v>
      </c>
      <c r="B69" s="152" t="s">
        <v>3435</v>
      </c>
      <c r="C69" s="152" t="s">
        <v>3495</v>
      </c>
      <c r="D69" s="152" t="s">
        <v>3437</v>
      </c>
      <c r="E69" s="152" t="s">
        <v>3438</v>
      </c>
      <c r="F69" s="152" t="s">
        <v>3438</v>
      </c>
    </row>
    <row r="70">
      <c r="A70" s="152" t="s">
        <v>1179</v>
      </c>
      <c r="B70" s="152" t="s">
        <v>3435</v>
      </c>
      <c r="C70" s="152" t="s">
        <v>3496</v>
      </c>
      <c r="D70" s="152" t="s">
        <v>3437</v>
      </c>
      <c r="E70" s="152" t="s">
        <v>3438</v>
      </c>
      <c r="F70" s="152" t="s">
        <v>3438</v>
      </c>
    </row>
    <row r="71">
      <c r="A71" s="152" t="s">
        <v>1176</v>
      </c>
      <c r="B71" s="152" t="s">
        <v>3435</v>
      </c>
      <c r="C71" s="152" t="s">
        <v>3497</v>
      </c>
      <c r="D71" s="152" t="s">
        <v>3437</v>
      </c>
      <c r="E71" s="152" t="s">
        <v>3438</v>
      </c>
      <c r="F71" s="152" t="s">
        <v>3438</v>
      </c>
    </row>
    <row r="72">
      <c r="A72" s="152" t="s">
        <v>1171</v>
      </c>
      <c r="B72" s="152" t="s">
        <v>3435</v>
      </c>
      <c r="C72" s="152" t="s">
        <v>3498</v>
      </c>
      <c r="D72" s="152" t="s">
        <v>3437</v>
      </c>
      <c r="E72" s="152" t="s">
        <v>3438</v>
      </c>
      <c r="F72" s="152" t="s">
        <v>3438</v>
      </c>
    </row>
    <row r="73">
      <c r="A73" s="152" t="s">
        <v>1165</v>
      </c>
      <c r="B73" s="152" t="s">
        <v>3435</v>
      </c>
      <c r="C73" s="152" t="s">
        <v>3499</v>
      </c>
      <c r="D73" s="152" t="s">
        <v>3437</v>
      </c>
      <c r="E73" s="152" t="s">
        <v>3438</v>
      </c>
      <c r="F73" s="152" t="s">
        <v>3438</v>
      </c>
    </row>
    <row r="74">
      <c r="A74" s="152" t="s">
        <v>1166</v>
      </c>
      <c r="B74" s="152" t="s">
        <v>3435</v>
      </c>
      <c r="C74" s="152" t="s">
        <v>3500</v>
      </c>
      <c r="D74" s="152" t="s">
        <v>3437</v>
      </c>
      <c r="E74" s="152" t="s">
        <v>3438</v>
      </c>
      <c r="F74" s="152" t="s">
        <v>3438</v>
      </c>
    </row>
    <row r="75">
      <c r="A75" s="152" t="s">
        <v>1167</v>
      </c>
      <c r="B75" s="152" t="s">
        <v>3435</v>
      </c>
      <c r="C75" s="152" t="s">
        <v>3501</v>
      </c>
      <c r="D75" s="152" t="s">
        <v>3437</v>
      </c>
      <c r="E75" s="152" t="s">
        <v>3438</v>
      </c>
      <c r="F75" s="152" t="s">
        <v>3438</v>
      </c>
    </row>
    <row r="76">
      <c r="A76" s="152" t="s">
        <v>1168</v>
      </c>
      <c r="B76" s="152" t="s">
        <v>3435</v>
      </c>
      <c r="C76" s="152" t="s">
        <v>3502</v>
      </c>
      <c r="D76" s="152" t="s">
        <v>3437</v>
      </c>
      <c r="E76" s="152" t="s">
        <v>3438</v>
      </c>
      <c r="F76" s="152" t="s">
        <v>3438</v>
      </c>
    </row>
    <row r="77">
      <c r="A77" s="152" t="s">
        <v>1169</v>
      </c>
      <c r="B77" s="152" t="s">
        <v>3435</v>
      </c>
      <c r="C77" s="152" t="s">
        <v>3503</v>
      </c>
      <c r="D77" s="152" t="s">
        <v>3437</v>
      </c>
      <c r="E77" s="152" t="s">
        <v>3438</v>
      </c>
      <c r="F77" s="152" t="s">
        <v>3438</v>
      </c>
    </row>
    <row r="78">
      <c r="A78" s="152" t="s">
        <v>1180</v>
      </c>
      <c r="B78" s="152" t="s">
        <v>3435</v>
      </c>
      <c r="C78" s="152" t="s">
        <v>3504</v>
      </c>
      <c r="D78" s="152" t="s">
        <v>3437</v>
      </c>
      <c r="E78" s="152" t="s">
        <v>3438</v>
      </c>
      <c r="F78" s="152" t="s">
        <v>3438</v>
      </c>
    </row>
    <row r="79">
      <c r="A79" s="152" t="s">
        <v>1181</v>
      </c>
      <c r="B79" s="152" t="s">
        <v>3435</v>
      </c>
      <c r="C79" s="152" t="s">
        <v>3505</v>
      </c>
      <c r="D79" s="152" t="s">
        <v>3437</v>
      </c>
      <c r="E79" s="152" t="s">
        <v>3438</v>
      </c>
      <c r="F79" s="152" t="s">
        <v>3438</v>
      </c>
    </row>
    <row r="80">
      <c r="A80" s="152" t="s">
        <v>1174</v>
      </c>
      <c r="B80" s="152" t="s">
        <v>3435</v>
      </c>
      <c r="C80" s="152" t="s">
        <v>3506</v>
      </c>
      <c r="D80" s="152" t="s">
        <v>3437</v>
      </c>
      <c r="E80" s="152" t="s">
        <v>3438</v>
      </c>
      <c r="F80" s="152" t="s">
        <v>3438</v>
      </c>
    </row>
    <row r="81">
      <c r="A81" s="152" t="s">
        <v>1581</v>
      </c>
      <c r="B81" s="152" t="s">
        <v>3435</v>
      </c>
      <c r="C81" s="152" t="s">
        <v>1581</v>
      </c>
      <c r="D81" s="152" t="s">
        <v>3437</v>
      </c>
      <c r="E81" s="152" t="s">
        <v>3438</v>
      </c>
      <c r="F81" s="152" t="s">
        <v>3438</v>
      </c>
    </row>
    <row r="82">
      <c r="A82" s="152" t="s">
        <v>1100</v>
      </c>
      <c r="B82" s="152" t="s">
        <v>3435</v>
      </c>
      <c r="C82" s="152" t="s">
        <v>3507</v>
      </c>
      <c r="D82" s="152" t="s">
        <v>3437</v>
      </c>
      <c r="E82" s="152" t="s">
        <v>3438</v>
      </c>
      <c r="F82" s="152" t="s">
        <v>3438</v>
      </c>
    </row>
    <row r="83">
      <c r="A83" s="152" t="s">
        <v>569</v>
      </c>
      <c r="B83" s="152" t="s">
        <v>3435</v>
      </c>
      <c r="C83" s="152" t="s">
        <v>3508</v>
      </c>
      <c r="D83" s="152" t="s">
        <v>3437</v>
      </c>
      <c r="E83" s="152" t="s">
        <v>3438</v>
      </c>
      <c r="F83" s="152" t="s">
        <v>3438</v>
      </c>
    </row>
    <row r="84">
      <c r="A84" s="152" t="s">
        <v>205</v>
      </c>
      <c r="B84" s="152" t="s">
        <v>3435</v>
      </c>
      <c r="C84" s="152" t="s">
        <v>3509</v>
      </c>
      <c r="D84" s="152" t="s">
        <v>3437</v>
      </c>
      <c r="E84" s="152" t="s">
        <v>3441</v>
      </c>
      <c r="F84" s="152" t="s">
        <v>3441</v>
      </c>
    </row>
    <row r="85">
      <c r="A85" s="152" t="s">
        <v>978</v>
      </c>
      <c r="B85" s="152" t="s">
        <v>3435</v>
      </c>
      <c r="C85" s="153"/>
      <c r="D85" s="152" t="s">
        <v>3437</v>
      </c>
      <c r="E85" s="152" t="s">
        <v>3438</v>
      </c>
      <c r="F85" s="152" t="s">
        <v>3438</v>
      </c>
    </row>
    <row r="86">
      <c r="A86" s="152" t="s">
        <v>589</v>
      </c>
      <c r="B86" s="152" t="s">
        <v>3435</v>
      </c>
      <c r="C86" s="152" t="s">
        <v>589</v>
      </c>
      <c r="D86" s="152" t="s">
        <v>3437</v>
      </c>
      <c r="E86" s="152" t="s">
        <v>3441</v>
      </c>
      <c r="F86" s="152" t="s">
        <v>3438</v>
      </c>
    </row>
    <row r="87">
      <c r="A87" s="152" t="s">
        <v>590</v>
      </c>
      <c r="B87" s="152" t="s">
        <v>3435</v>
      </c>
      <c r="C87" s="152" t="s">
        <v>590</v>
      </c>
      <c r="D87" s="152" t="s">
        <v>3437</v>
      </c>
      <c r="E87" s="152" t="s">
        <v>3441</v>
      </c>
      <c r="F87" s="152" t="s">
        <v>3438</v>
      </c>
    </row>
    <row r="88">
      <c r="A88" s="152" t="s">
        <v>217</v>
      </c>
      <c r="B88" s="152" t="s">
        <v>3435</v>
      </c>
      <c r="C88" s="152" t="s">
        <v>3510</v>
      </c>
      <c r="D88" s="152" t="s">
        <v>3437</v>
      </c>
      <c r="E88" s="152" t="s">
        <v>3441</v>
      </c>
      <c r="F88" s="152" t="s">
        <v>3441</v>
      </c>
    </row>
    <row r="89">
      <c r="A89" s="152" t="s">
        <v>218</v>
      </c>
      <c r="B89" s="152" t="s">
        <v>3435</v>
      </c>
      <c r="C89" s="152" t="s">
        <v>3511</v>
      </c>
      <c r="D89" s="152" t="s">
        <v>3437</v>
      </c>
      <c r="E89" s="152" t="s">
        <v>3441</v>
      </c>
      <c r="F89" s="152" t="s">
        <v>3441</v>
      </c>
    </row>
    <row r="90">
      <c r="A90" s="152" t="s">
        <v>219</v>
      </c>
      <c r="B90" s="152" t="s">
        <v>3435</v>
      </c>
      <c r="C90" s="152" t="s">
        <v>3512</v>
      </c>
      <c r="D90" s="152" t="s">
        <v>3437</v>
      </c>
      <c r="E90" s="152" t="s">
        <v>3441</v>
      </c>
      <c r="F90" s="152" t="s">
        <v>3441</v>
      </c>
    </row>
    <row r="91">
      <c r="A91" s="152" t="s">
        <v>220</v>
      </c>
      <c r="B91" s="152" t="s">
        <v>3435</v>
      </c>
      <c r="C91" s="152" t="s">
        <v>3513</v>
      </c>
      <c r="D91" s="152" t="s">
        <v>3437</v>
      </c>
      <c r="E91" s="152" t="s">
        <v>3441</v>
      </c>
      <c r="F91" s="152" t="s">
        <v>3441</v>
      </c>
    </row>
    <row r="92">
      <c r="A92" s="152" t="s">
        <v>221</v>
      </c>
      <c r="B92" s="152" t="s">
        <v>3435</v>
      </c>
      <c r="C92" s="152" t="s">
        <v>3514</v>
      </c>
      <c r="D92" s="152" t="s">
        <v>3437</v>
      </c>
      <c r="E92" s="152" t="s">
        <v>3441</v>
      </c>
      <c r="F92" s="152" t="s">
        <v>3441</v>
      </c>
    </row>
    <row r="93">
      <c r="A93" s="152" t="s">
        <v>1050</v>
      </c>
      <c r="B93" s="152" t="s">
        <v>3435</v>
      </c>
      <c r="C93" s="152" t="s">
        <v>1050</v>
      </c>
      <c r="D93" s="152" t="s">
        <v>3437</v>
      </c>
      <c r="E93" s="152" t="s">
        <v>3438</v>
      </c>
      <c r="F93" s="152" t="s">
        <v>3438</v>
      </c>
    </row>
    <row r="94">
      <c r="A94" s="152" t="s">
        <v>382</v>
      </c>
      <c r="B94" s="152" t="s">
        <v>3435</v>
      </c>
      <c r="C94" s="152" t="s">
        <v>3515</v>
      </c>
      <c r="D94" s="152" t="s">
        <v>3437</v>
      </c>
      <c r="E94" s="152" t="s">
        <v>3441</v>
      </c>
      <c r="F94" s="152" t="s">
        <v>3441</v>
      </c>
    </row>
    <row r="95">
      <c r="A95" s="152" t="s">
        <v>793</v>
      </c>
      <c r="B95" s="152" t="s">
        <v>3435</v>
      </c>
      <c r="C95" s="152" t="s">
        <v>3516</v>
      </c>
      <c r="D95" s="152" t="s">
        <v>3437</v>
      </c>
      <c r="E95" s="152" t="s">
        <v>1817</v>
      </c>
      <c r="F95" s="152" t="s">
        <v>3438</v>
      </c>
    </row>
    <row r="96">
      <c r="A96" s="152" t="s">
        <v>794</v>
      </c>
      <c r="B96" s="152" t="s">
        <v>3435</v>
      </c>
      <c r="C96" s="152" t="s">
        <v>3517</v>
      </c>
      <c r="D96" s="152" t="s">
        <v>3437</v>
      </c>
      <c r="E96" s="152" t="s">
        <v>1817</v>
      </c>
      <c r="F96" s="152" t="s">
        <v>3438</v>
      </c>
    </row>
    <row r="97">
      <c r="A97" s="152" t="s">
        <v>1330</v>
      </c>
      <c r="B97" s="152" t="s">
        <v>3435</v>
      </c>
      <c r="C97" s="152" t="s">
        <v>3518</v>
      </c>
      <c r="D97" s="152" t="s">
        <v>3437</v>
      </c>
      <c r="E97" s="152" t="s">
        <v>3441</v>
      </c>
      <c r="F97" s="152" t="s">
        <v>3441</v>
      </c>
    </row>
    <row r="98">
      <c r="A98" s="152" t="s">
        <v>629</v>
      </c>
      <c r="B98" s="152" t="s">
        <v>3435</v>
      </c>
      <c r="C98" s="152" t="s">
        <v>629</v>
      </c>
      <c r="D98" s="152" t="s">
        <v>3437</v>
      </c>
      <c r="E98" s="152" t="s">
        <v>3441</v>
      </c>
      <c r="F98" s="152" t="s">
        <v>3438</v>
      </c>
    </row>
    <row r="99">
      <c r="A99" s="152" t="s">
        <v>1676</v>
      </c>
      <c r="B99" s="152" t="s">
        <v>3435</v>
      </c>
      <c r="C99" s="152" t="s">
        <v>3519</v>
      </c>
      <c r="D99" s="152" t="s">
        <v>3437</v>
      </c>
      <c r="E99" s="152" t="s">
        <v>3441</v>
      </c>
      <c r="F99" s="152" t="s">
        <v>3438</v>
      </c>
    </row>
    <row r="100">
      <c r="A100" s="152" t="s">
        <v>1677</v>
      </c>
      <c r="B100" s="152" t="s">
        <v>3435</v>
      </c>
      <c r="C100" s="152" t="s">
        <v>3520</v>
      </c>
      <c r="D100" s="152" t="s">
        <v>3437</v>
      </c>
      <c r="E100" s="152" t="s">
        <v>3441</v>
      </c>
      <c r="F100" s="152" t="s">
        <v>3438</v>
      </c>
    </row>
    <row r="101">
      <c r="A101" s="152" t="s">
        <v>1542</v>
      </c>
      <c r="B101" s="152" t="s">
        <v>3435</v>
      </c>
      <c r="C101" s="152" t="s">
        <v>1542</v>
      </c>
      <c r="D101" s="152" t="s">
        <v>3437</v>
      </c>
      <c r="E101" s="152" t="s">
        <v>3438</v>
      </c>
      <c r="F101" s="152" t="s">
        <v>3441</v>
      </c>
    </row>
    <row r="102">
      <c r="A102" s="152" t="s">
        <v>523</v>
      </c>
      <c r="B102" s="152" t="s">
        <v>3435</v>
      </c>
      <c r="C102" s="152" t="s">
        <v>523</v>
      </c>
      <c r="D102" s="152" t="s">
        <v>3437</v>
      </c>
      <c r="E102" s="152" t="s">
        <v>3441</v>
      </c>
      <c r="F102" s="152" t="s">
        <v>3438</v>
      </c>
    </row>
    <row r="103">
      <c r="A103" s="152" t="s">
        <v>1597</v>
      </c>
      <c r="B103" s="152" t="s">
        <v>3435</v>
      </c>
      <c r="C103" s="152" t="s">
        <v>3521</v>
      </c>
      <c r="D103" s="152" t="s">
        <v>3437</v>
      </c>
      <c r="E103" s="152" t="s">
        <v>3438</v>
      </c>
      <c r="F103" s="152" t="s">
        <v>3438</v>
      </c>
    </row>
    <row r="104">
      <c r="A104" s="152" t="s">
        <v>355</v>
      </c>
      <c r="B104" s="152" t="s">
        <v>3435</v>
      </c>
      <c r="C104" s="152" t="s">
        <v>355</v>
      </c>
      <c r="D104" s="152" t="s">
        <v>3437</v>
      </c>
      <c r="E104" s="152" t="s">
        <v>3438</v>
      </c>
      <c r="F104" s="152" t="s">
        <v>3441</v>
      </c>
    </row>
    <row r="105">
      <c r="A105" s="152" t="s">
        <v>500</v>
      </c>
      <c r="B105" s="152" t="s">
        <v>3435</v>
      </c>
      <c r="C105" s="152" t="s">
        <v>3522</v>
      </c>
      <c r="D105" s="152" t="s">
        <v>3437</v>
      </c>
      <c r="E105" s="152" t="s">
        <v>3438</v>
      </c>
      <c r="F105" s="152" t="s">
        <v>3438</v>
      </c>
    </row>
    <row r="106">
      <c r="A106" s="152" t="s">
        <v>944</v>
      </c>
      <c r="B106" s="152" t="s">
        <v>3435</v>
      </c>
      <c r="C106" s="152" t="s">
        <v>944</v>
      </c>
      <c r="D106" s="152" t="s">
        <v>3437</v>
      </c>
      <c r="E106" s="152" t="s">
        <v>3438</v>
      </c>
      <c r="F106" s="152" t="s">
        <v>3438</v>
      </c>
    </row>
    <row r="107">
      <c r="A107" s="152" t="s">
        <v>945</v>
      </c>
      <c r="B107" s="152" t="s">
        <v>3435</v>
      </c>
      <c r="C107" s="152" t="s">
        <v>3523</v>
      </c>
      <c r="D107" s="152" t="s">
        <v>3437</v>
      </c>
      <c r="E107" s="152" t="s">
        <v>3438</v>
      </c>
      <c r="F107" s="152" t="s">
        <v>3438</v>
      </c>
    </row>
    <row r="108">
      <c r="A108" s="152" t="s">
        <v>946</v>
      </c>
      <c r="B108" s="152" t="s">
        <v>3435</v>
      </c>
      <c r="C108" s="152" t="s">
        <v>946</v>
      </c>
      <c r="D108" s="152" t="s">
        <v>3437</v>
      </c>
      <c r="E108" s="152" t="s">
        <v>3438</v>
      </c>
      <c r="F108" s="152" t="s">
        <v>3438</v>
      </c>
    </row>
    <row r="109">
      <c r="A109" s="152" t="s">
        <v>245</v>
      </c>
      <c r="B109" s="152" t="s">
        <v>3435</v>
      </c>
      <c r="C109" s="152" t="s">
        <v>3524</v>
      </c>
      <c r="D109" s="152" t="s">
        <v>3437</v>
      </c>
      <c r="E109" s="152" t="s">
        <v>3438</v>
      </c>
      <c r="F109" s="152" t="s">
        <v>3438</v>
      </c>
    </row>
    <row r="110">
      <c r="A110" s="152" t="s">
        <v>246</v>
      </c>
      <c r="B110" s="152" t="s">
        <v>3435</v>
      </c>
      <c r="C110" s="152" t="s">
        <v>3525</v>
      </c>
      <c r="D110" s="152" t="s">
        <v>3437</v>
      </c>
      <c r="E110" s="152" t="s">
        <v>3438</v>
      </c>
      <c r="F110" s="152" t="s">
        <v>3438</v>
      </c>
    </row>
    <row r="111">
      <c r="A111" s="152" t="s">
        <v>1086</v>
      </c>
      <c r="B111" s="152" t="s">
        <v>3435</v>
      </c>
      <c r="C111" s="152" t="s">
        <v>3526</v>
      </c>
      <c r="D111" s="152" t="s">
        <v>3437</v>
      </c>
      <c r="E111" s="152" t="s">
        <v>3438</v>
      </c>
      <c r="F111" s="152" t="s">
        <v>3438</v>
      </c>
    </row>
    <row r="112">
      <c r="A112" s="152" t="s">
        <v>1081</v>
      </c>
      <c r="B112" s="152" t="s">
        <v>3435</v>
      </c>
      <c r="C112" s="152" t="s">
        <v>3527</v>
      </c>
      <c r="D112" s="152" t="s">
        <v>3437</v>
      </c>
      <c r="E112" s="152" t="s">
        <v>3438</v>
      </c>
      <c r="F112" s="152" t="s">
        <v>3438</v>
      </c>
    </row>
    <row r="113">
      <c r="A113" s="152" t="s">
        <v>1082</v>
      </c>
      <c r="B113" s="152" t="s">
        <v>3435</v>
      </c>
      <c r="C113" s="152" t="s">
        <v>3527</v>
      </c>
      <c r="D113" s="152" t="s">
        <v>3437</v>
      </c>
      <c r="E113" s="152" t="s">
        <v>3438</v>
      </c>
      <c r="F113" s="152" t="s">
        <v>3438</v>
      </c>
    </row>
    <row r="114">
      <c r="A114" s="152" t="s">
        <v>577</v>
      </c>
      <c r="B114" s="152" t="s">
        <v>3435</v>
      </c>
      <c r="C114" s="152" t="s">
        <v>3528</v>
      </c>
      <c r="D114" s="152" t="s">
        <v>3437</v>
      </c>
      <c r="E114" s="152" t="s">
        <v>3441</v>
      </c>
      <c r="F114" s="152" t="s">
        <v>3438</v>
      </c>
    </row>
    <row r="115">
      <c r="A115" s="152" t="s">
        <v>1385</v>
      </c>
      <c r="B115" s="152" t="s">
        <v>3435</v>
      </c>
      <c r="C115" s="153"/>
      <c r="D115" s="152" t="s">
        <v>3437</v>
      </c>
      <c r="E115" s="152" t="s">
        <v>3438</v>
      </c>
      <c r="F115" s="152" t="s">
        <v>3438</v>
      </c>
    </row>
    <row r="116">
      <c r="A116" s="152" t="s">
        <v>1535</v>
      </c>
      <c r="B116" s="152" t="s">
        <v>3435</v>
      </c>
      <c r="C116" s="152" t="s">
        <v>3529</v>
      </c>
      <c r="D116" s="152" t="s">
        <v>3437</v>
      </c>
      <c r="E116" s="152" t="s">
        <v>3438</v>
      </c>
      <c r="F116" s="152" t="s">
        <v>3438</v>
      </c>
    </row>
    <row r="117">
      <c r="A117" s="152" t="s">
        <v>1649</v>
      </c>
      <c r="B117" s="152" t="s">
        <v>3435</v>
      </c>
      <c r="C117" s="152" t="s">
        <v>3530</v>
      </c>
      <c r="D117" s="152" t="s">
        <v>3437</v>
      </c>
      <c r="E117" s="152" t="s">
        <v>3438</v>
      </c>
      <c r="F117" s="152" t="s">
        <v>3441</v>
      </c>
    </row>
    <row r="118">
      <c r="A118" s="152" t="s">
        <v>583</v>
      </c>
      <c r="B118" s="152" t="s">
        <v>3435</v>
      </c>
      <c r="C118" s="152" t="s">
        <v>3531</v>
      </c>
      <c r="D118" s="152" t="s">
        <v>3437</v>
      </c>
      <c r="E118" s="152" t="s">
        <v>3441</v>
      </c>
      <c r="F118" s="152" t="s">
        <v>3438</v>
      </c>
    </row>
    <row r="119">
      <c r="A119" s="152" t="s">
        <v>668</v>
      </c>
      <c r="B119" s="152" t="s">
        <v>3435</v>
      </c>
      <c r="C119" s="152" t="s">
        <v>668</v>
      </c>
      <c r="D119" s="152" t="s">
        <v>3437</v>
      </c>
      <c r="E119" s="152" t="s">
        <v>3441</v>
      </c>
      <c r="F119" s="152" t="s">
        <v>3438</v>
      </c>
    </row>
    <row r="120">
      <c r="A120" s="152" t="s">
        <v>669</v>
      </c>
      <c r="B120" s="152" t="s">
        <v>3435</v>
      </c>
      <c r="C120" s="152" t="s">
        <v>669</v>
      </c>
      <c r="D120" s="152" t="s">
        <v>3437</v>
      </c>
      <c r="E120" s="152" t="s">
        <v>3441</v>
      </c>
      <c r="F120" s="152" t="s">
        <v>3441</v>
      </c>
    </row>
    <row r="121">
      <c r="A121" s="152" t="s">
        <v>670</v>
      </c>
      <c r="B121" s="152" t="s">
        <v>3435</v>
      </c>
      <c r="C121" s="152" t="s">
        <v>670</v>
      </c>
      <c r="D121" s="152" t="s">
        <v>3437</v>
      </c>
      <c r="E121" s="152" t="s">
        <v>3441</v>
      </c>
      <c r="F121" s="152" t="s">
        <v>3441</v>
      </c>
    </row>
    <row r="122">
      <c r="A122" s="152" t="s">
        <v>671</v>
      </c>
      <c r="B122" s="152" t="s">
        <v>3435</v>
      </c>
      <c r="C122" s="152" t="s">
        <v>671</v>
      </c>
      <c r="D122" s="152" t="s">
        <v>3437</v>
      </c>
      <c r="E122" s="152" t="s">
        <v>3441</v>
      </c>
      <c r="F122" s="152" t="s">
        <v>3441</v>
      </c>
    </row>
    <row r="123">
      <c r="A123" s="152" t="s">
        <v>768</v>
      </c>
      <c r="B123" s="152" t="s">
        <v>3435</v>
      </c>
      <c r="C123" s="152" t="s">
        <v>3532</v>
      </c>
      <c r="D123" s="152" t="s">
        <v>3437</v>
      </c>
      <c r="E123" s="152" t="s">
        <v>3441</v>
      </c>
      <c r="F123" s="152" t="s">
        <v>3441</v>
      </c>
    </row>
    <row r="124">
      <c r="A124" s="152" t="s">
        <v>810</v>
      </c>
      <c r="B124" s="152" t="s">
        <v>3435</v>
      </c>
      <c r="C124" s="152" t="s">
        <v>3533</v>
      </c>
      <c r="D124" s="152" t="s">
        <v>3437</v>
      </c>
      <c r="E124" s="152" t="s">
        <v>1817</v>
      </c>
      <c r="F124" s="152" t="s">
        <v>3438</v>
      </c>
    </row>
    <row r="125">
      <c r="A125" s="152" t="s">
        <v>806</v>
      </c>
      <c r="B125" s="152" t="s">
        <v>3435</v>
      </c>
      <c r="C125" s="152" t="s">
        <v>3534</v>
      </c>
      <c r="D125" s="152" t="s">
        <v>3437</v>
      </c>
      <c r="E125" s="152" t="s">
        <v>1817</v>
      </c>
      <c r="F125" s="152" t="s">
        <v>3438</v>
      </c>
    </row>
    <row r="126">
      <c r="A126" s="152" t="s">
        <v>811</v>
      </c>
      <c r="B126" s="152" t="s">
        <v>3435</v>
      </c>
      <c r="C126" s="152" t="s">
        <v>3535</v>
      </c>
      <c r="D126" s="152" t="s">
        <v>3437</v>
      </c>
      <c r="E126" s="152" t="s">
        <v>1817</v>
      </c>
      <c r="F126" s="152" t="s">
        <v>3438</v>
      </c>
    </row>
    <row r="127">
      <c r="A127" s="152" t="s">
        <v>738</v>
      </c>
      <c r="B127" s="152" t="s">
        <v>3435</v>
      </c>
      <c r="C127" s="152" t="s">
        <v>3536</v>
      </c>
      <c r="D127" s="152" t="s">
        <v>3437</v>
      </c>
      <c r="E127" s="152" t="s">
        <v>1817</v>
      </c>
      <c r="F127" s="152" t="s">
        <v>3441</v>
      </c>
    </row>
    <row r="128">
      <c r="A128" s="152" t="s">
        <v>754</v>
      </c>
      <c r="B128" s="152" t="s">
        <v>3435</v>
      </c>
      <c r="C128" s="152" t="s">
        <v>3537</v>
      </c>
      <c r="D128" s="152" t="s">
        <v>3437</v>
      </c>
      <c r="E128" s="152" t="s">
        <v>1817</v>
      </c>
      <c r="F128" s="152" t="s">
        <v>3441</v>
      </c>
    </row>
    <row r="129">
      <c r="A129" s="152" t="s">
        <v>739</v>
      </c>
      <c r="B129" s="152" t="s">
        <v>3435</v>
      </c>
      <c r="C129" s="152" t="s">
        <v>3538</v>
      </c>
      <c r="D129" s="152" t="s">
        <v>3437</v>
      </c>
      <c r="E129" s="152" t="s">
        <v>1817</v>
      </c>
      <c r="F129" s="152" t="s">
        <v>3441</v>
      </c>
    </row>
    <row r="130">
      <c r="A130" s="152" t="s">
        <v>753</v>
      </c>
      <c r="B130" s="152" t="s">
        <v>3435</v>
      </c>
      <c r="C130" s="152" t="s">
        <v>3539</v>
      </c>
      <c r="D130" s="152" t="s">
        <v>3437</v>
      </c>
      <c r="E130" s="152" t="s">
        <v>1817</v>
      </c>
      <c r="F130" s="152" t="s">
        <v>3441</v>
      </c>
    </row>
    <row r="131">
      <c r="A131" s="152" t="s">
        <v>157</v>
      </c>
      <c r="B131" s="152" t="s">
        <v>3435</v>
      </c>
      <c r="C131" s="152" t="s">
        <v>3540</v>
      </c>
      <c r="D131" s="152" t="s">
        <v>3437</v>
      </c>
      <c r="E131" s="152" t="s">
        <v>3438</v>
      </c>
      <c r="F131" s="152" t="s">
        <v>3438</v>
      </c>
    </row>
    <row r="132">
      <c r="A132" s="152" t="s">
        <v>570</v>
      </c>
      <c r="B132" s="152" t="s">
        <v>3435</v>
      </c>
      <c r="C132" s="152" t="s">
        <v>3541</v>
      </c>
      <c r="D132" s="152" t="s">
        <v>3437</v>
      </c>
      <c r="E132" s="152" t="s">
        <v>3438</v>
      </c>
      <c r="F132" s="152" t="s">
        <v>3438</v>
      </c>
    </row>
    <row r="133">
      <c r="A133" s="152" t="s">
        <v>234</v>
      </c>
      <c r="B133" s="152" t="s">
        <v>3435</v>
      </c>
      <c r="C133" s="152" t="s">
        <v>3542</v>
      </c>
      <c r="D133" s="152" t="s">
        <v>3437</v>
      </c>
      <c r="E133" s="152" t="s">
        <v>3438</v>
      </c>
      <c r="F133" s="152" t="s">
        <v>3438</v>
      </c>
    </row>
    <row r="134">
      <c r="A134" s="152" t="s">
        <v>235</v>
      </c>
      <c r="B134" s="152" t="s">
        <v>3435</v>
      </c>
      <c r="C134" s="152" t="s">
        <v>3543</v>
      </c>
      <c r="D134" s="152" t="s">
        <v>3437</v>
      </c>
      <c r="E134" s="152" t="s">
        <v>3441</v>
      </c>
      <c r="F134" s="152" t="s">
        <v>3438</v>
      </c>
    </row>
    <row r="135">
      <c r="A135" s="152" t="s">
        <v>517</v>
      </c>
      <c r="B135" s="152" t="s">
        <v>3435</v>
      </c>
      <c r="C135" s="152" t="s">
        <v>3544</v>
      </c>
      <c r="D135" s="152" t="s">
        <v>3437</v>
      </c>
      <c r="E135" s="152" t="s">
        <v>3441</v>
      </c>
      <c r="F135" s="152" t="s">
        <v>3438</v>
      </c>
    </row>
    <row r="136">
      <c r="A136" s="152" t="s">
        <v>329</v>
      </c>
      <c r="B136" s="152" t="s">
        <v>3435</v>
      </c>
      <c r="C136" s="152" t="s">
        <v>3545</v>
      </c>
      <c r="D136" s="152" t="s">
        <v>3437</v>
      </c>
      <c r="E136" s="152" t="s">
        <v>3438</v>
      </c>
      <c r="F136" s="152" t="s">
        <v>3438</v>
      </c>
    </row>
    <row r="137">
      <c r="A137" s="152" t="s">
        <v>332</v>
      </c>
      <c r="B137" s="152" t="s">
        <v>3435</v>
      </c>
      <c r="C137" s="152" t="s">
        <v>3546</v>
      </c>
      <c r="D137" s="152" t="s">
        <v>3437</v>
      </c>
      <c r="E137" s="152" t="s">
        <v>3438</v>
      </c>
      <c r="F137" s="152" t="s">
        <v>3438</v>
      </c>
    </row>
    <row r="138">
      <c r="A138" s="152" t="s">
        <v>540</v>
      </c>
      <c r="B138" s="152" t="s">
        <v>3435</v>
      </c>
      <c r="C138" s="152" t="s">
        <v>3547</v>
      </c>
      <c r="D138" s="152" t="s">
        <v>3437</v>
      </c>
      <c r="E138" s="152" t="s">
        <v>3441</v>
      </c>
      <c r="F138" s="152" t="s">
        <v>3438</v>
      </c>
    </row>
    <row r="139">
      <c r="A139" s="152" t="s">
        <v>541</v>
      </c>
      <c r="B139" s="152" t="s">
        <v>3435</v>
      </c>
      <c r="C139" s="152" t="s">
        <v>3548</v>
      </c>
      <c r="D139" s="152" t="s">
        <v>3437</v>
      </c>
      <c r="E139" s="152" t="s">
        <v>3441</v>
      </c>
      <c r="F139" s="152" t="s">
        <v>3438</v>
      </c>
    </row>
    <row r="140">
      <c r="A140" s="152" t="s">
        <v>1488</v>
      </c>
      <c r="B140" s="152" t="s">
        <v>3435</v>
      </c>
      <c r="C140" s="152" t="s">
        <v>3549</v>
      </c>
      <c r="D140" s="152" t="s">
        <v>3437</v>
      </c>
      <c r="E140" s="152" t="s">
        <v>3438</v>
      </c>
      <c r="F140" s="152" t="s">
        <v>3438</v>
      </c>
    </row>
    <row r="141">
      <c r="A141" s="152" t="s">
        <v>1489</v>
      </c>
      <c r="B141" s="152" t="s">
        <v>3435</v>
      </c>
      <c r="C141" s="152" t="s">
        <v>3550</v>
      </c>
      <c r="D141" s="152" t="s">
        <v>3437</v>
      </c>
      <c r="E141" s="152" t="s">
        <v>3438</v>
      </c>
      <c r="F141" s="152" t="s">
        <v>3438</v>
      </c>
    </row>
    <row r="142">
      <c r="A142" s="152" t="s">
        <v>486</v>
      </c>
      <c r="B142" s="152" t="s">
        <v>3435</v>
      </c>
      <c r="C142" s="152" t="s">
        <v>3551</v>
      </c>
      <c r="D142" s="152" t="s">
        <v>3437</v>
      </c>
      <c r="E142" s="152" t="s">
        <v>3441</v>
      </c>
      <c r="F142" s="152" t="s">
        <v>3438</v>
      </c>
    </row>
    <row r="143">
      <c r="A143" s="152" t="s">
        <v>487</v>
      </c>
      <c r="B143" s="152" t="s">
        <v>3435</v>
      </c>
      <c r="C143" s="152" t="s">
        <v>487</v>
      </c>
      <c r="D143" s="152" t="s">
        <v>3437</v>
      </c>
      <c r="E143" s="152" t="s">
        <v>3441</v>
      </c>
      <c r="F143" s="152" t="s">
        <v>3438</v>
      </c>
    </row>
    <row r="144">
      <c r="A144" s="152" t="s">
        <v>391</v>
      </c>
      <c r="B144" s="152" t="s">
        <v>3435</v>
      </c>
      <c r="C144" s="152" t="s">
        <v>391</v>
      </c>
      <c r="D144" s="152" t="s">
        <v>3437</v>
      </c>
      <c r="E144" s="152" t="s">
        <v>3441</v>
      </c>
      <c r="F144" s="152" t="s">
        <v>3441</v>
      </c>
    </row>
    <row r="145">
      <c r="A145" s="152" t="s">
        <v>1469</v>
      </c>
      <c r="B145" s="152" t="s">
        <v>3435</v>
      </c>
      <c r="C145" s="152" t="s">
        <v>3552</v>
      </c>
      <c r="D145" s="152" t="s">
        <v>3437</v>
      </c>
      <c r="E145" s="152" t="s">
        <v>1817</v>
      </c>
      <c r="F145" s="152" t="s">
        <v>3438</v>
      </c>
    </row>
    <row r="146">
      <c r="A146" s="152" t="s">
        <v>173</v>
      </c>
      <c r="B146" s="152" t="s">
        <v>3435</v>
      </c>
      <c r="C146" s="152" t="s">
        <v>173</v>
      </c>
      <c r="D146" s="152" t="s">
        <v>3437</v>
      </c>
      <c r="E146" s="152" t="s">
        <v>3441</v>
      </c>
      <c r="F146" s="152" t="s">
        <v>3441</v>
      </c>
    </row>
    <row r="147">
      <c r="A147" s="152" t="s">
        <v>172</v>
      </c>
      <c r="B147" s="152" t="s">
        <v>3435</v>
      </c>
      <c r="C147" s="152" t="s">
        <v>172</v>
      </c>
      <c r="D147" s="152" t="s">
        <v>3437</v>
      </c>
      <c r="E147" s="152" t="s">
        <v>3438</v>
      </c>
      <c r="F147" s="152" t="s">
        <v>3441</v>
      </c>
    </row>
    <row r="148">
      <c r="A148" s="152" t="s">
        <v>392</v>
      </c>
      <c r="B148" s="152" t="s">
        <v>3435</v>
      </c>
      <c r="C148" s="152" t="s">
        <v>3553</v>
      </c>
      <c r="D148" s="152" t="s">
        <v>3437</v>
      </c>
      <c r="E148" s="152" t="s">
        <v>3441</v>
      </c>
      <c r="F148" s="152" t="s">
        <v>3441</v>
      </c>
    </row>
    <row r="149">
      <c r="A149" s="152" t="s">
        <v>1672</v>
      </c>
      <c r="B149" s="152" t="s">
        <v>3435</v>
      </c>
      <c r="C149" s="152" t="s">
        <v>3554</v>
      </c>
      <c r="D149" s="152" t="s">
        <v>3437</v>
      </c>
      <c r="E149" s="152" t="s">
        <v>3441</v>
      </c>
      <c r="F149" s="152" t="s">
        <v>3438</v>
      </c>
    </row>
    <row r="150">
      <c r="A150" s="152" t="s">
        <v>1079</v>
      </c>
      <c r="B150" s="152" t="s">
        <v>3435</v>
      </c>
      <c r="C150" s="152" t="s">
        <v>3555</v>
      </c>
      <c r="D150" s="152" t="s">
        <v>3437</v>
      </c>
      <c r="E150" s="152" t="s">
        <v>3438</v>
      </c>
      <c r="F150" s="152" t="s">
        <v>3438</v>
      </c>
    </row>
    <row r="151">
      <c r="A151" s="152" t="s">
        <v>1638</v>
      </c>
      <c r="B151" s="152" t="s">
        <v>3435</v>
      </c>
      <c r="C151" s="152" t="s">
        <v>3556</v>
      </c>
      <c r="D151" s="152" t="s">
        <v>3437</v>
      </c>
      <c r="E151" s="152" t="s">
        <v>3438</v>
      </c>
      <c r="F151" s="152" t="s">
        <v>3441</v>
      </c>
    </row>
    <row r="152">
      <c r="A152" s="152" t="s">
        <v>1673</v>
      </c>
      <c r="B152" s="152" t="s">
        <v>3435</v>
      </c>
      <c r="C152" s="152" t="s">
        <v>3557</v>
      </c>
      <c r="D152" s="152" t="s">
        <v>3437</v>
      </c>
      <c r="E152" s="152" t="s">
        <v>3441</v>
      </c>
      <c r="F152" s="152" t="s">
        <v>3438</v>
      </c>
    </row>
    <row r="153">
      <c r="A153" s="152" t="s">
        <v>191</v>
      </c>
      <c r="B153" s="152" t="s">
        <v>3435</v>
      </c>
      <c r="C153" s="152" t="s">
        <v>3558</v>
      </c>
      <c r="D153" s="152" t="s">
        <v>3437</v>
      </c>
      <c r="E153" s="152" t="s">
        <v>3441</v>
      </c>
      <c r="F153" s="152" t="s">
        <v>3441</v>
      </c>
    </row>
    <row r="154">
      <c r="A154" s="152" t="s">
        <v>667</v>
      </c>
      <c r="B154" s="152" t="s">
        <v>3435</v>
      </c>
      <c r="C154" s="152" t="s">
        <v>3559</v>
      </c>
      <c r="D154" s="152" t="s">
        <v>3437</v>
      </c>
      <c r="E154" s="152" t="s">
        <v>3441</v>
      </c>
      <c r="F154" s="152" t="s">
        <v>3441</v>
      </c>
    </row>
    <row r="155">
      <c r="A155" s="152" t="s">
        <v>659</v>
      </c>
      <c r="B155" s="152" t="s">
        <v>3435</v>
      </c>
      <c r="C155" s="152" t="s">
        <v>3560</v>
      </c>
      <c r="D155" s="152" t="s">
        <v>3437</v>
      </c>
      <c r="E155" s="152" t="s">
        <v>3441</v>
      </c>
      <c r="F155" s="152" t="s">
        <v>3441</v>
      </c>
    </row>
    <row r="156">
      <c r="A156" s="152" t="s">
        <v>658</v>
      </c>
      <c r="B156" s="152" t="s">
        <v>3435</v>
      </c>
      <c r="C156" s="153"/>
      <c r="D156" s="152" t="s">
        <v>3437</v>
      </c>
      <c r="E156" s="152" t="s">
        <v>3441</v>
      </c>
      <c r="F156" s="152" t="s">
        <v>3441</v>
      </c>
    </row>
    <row r="157">
      <c r="A157" s="152" t="s">
        <v>660</v>
      </c>
      <c r="B157" s="152" t="s">
        <v>3435</v>
      </c>
      <c r="C157" s="152" t="s">
        <v>3561</v>
      </c>
      <c r="D157" s="152" t="s">
        <v>3437</v>
      </c>
      <c r="E157" s="152" t="s">
        <v>3441</v>
      </c>
      <c r="F157" s="152" t="s">
        <v>3441</v>
      </c>
    </row>
    <row r="158">
      <c r="A158" s="152" t="s">
        <v>661</v>
      </c>
      <c r="B158" s="152" t="s">
        <v>3435</v>
      </c>
      <c r="C158" s="152" t="s">
        <v>3562</v>
      </c>
      <c r="D158" s="152" t="s">
        <v>3437</v>
      </c>
      <c r="E158" s="152" t="s">
        <v>3441</v>
      </c>
      <c r="F158" s="152" t="s">
        <v>3441</v>
      </c>
    </row>
    <row r="159">
      <c r="A159" s="152" t="s">
        <v>1370</v>
      </c>
      <c r="B159" s="152" t="s">
        <v>3435</v>
      </c>
      <c r="C159" s="152" t="s">
        <v>3563</v>
      </c>
      <c r="D159" s="152" t="s">
        <v>3437</v>
      </c>
      <c r="E159" s="152" t="s">
        <v>3438</v>
      </c>
      <c r="F159" s="152" t="s">
        <v>3438</v>
      </c>
    </row>
    <row r="160">
      <c r="A160" s="152" t="s">
        <v>162</v>
      </c>
      <c r="B160" s="152" t="s">
        <v>3435</v>
      </c>
      <c r="C160" s="152" t="s">
        <v>3564</v>
      </c>
      <c r="D160" s="152" t="s">
        <v>3437</v>
      </c>
      <c r="E160" s="152" t="s">
        <v>3438</v>
      </c>
      <c r="F160" s="152" t="s">
        <v>3438</v>
      </c>
    </row>
    <row r="161">
      <c r="A161" s="152" t="s">
        <v>1379</v>
      </c>
      <c r="B161" s="152" t="s">
        <v>3435</v>
      </c>
      <c r="C161" s="152" t="s">
        <v>3565</v>
      </c>
      <c r="D161" s="152" t="s">
        <v>3437</v>
      </c>
      <c r="E161" s="152" t="s">
        <v>1817</v>
      </c>
      <c r="F161" s="152" t="s">
        <v>3438</v>
      </c>
    </row>
    <row r="162">
      <c r="A162" s="152" t="s">
        <v>571</v>
      </c>
      <c r="B162" s="152" t="s">
        <v>3435</v>
      </c>
      <c r="C162" s="152" t="s">
        <v>3566</v>
      </c>
      <c r="D162" s="152" t="s">
        <v>3437</v>
      </c>
      <c r="E162" s="152" t="s">
        <v>3438</v>
      </c>
      <c r="F162" s="152" t="s">
        <v>3438</v>
      </c>
    </row>
    <row r="163">
      <c r="A163" s="152" t="s">
        <v>572</v>
      </c>
      <c r="B163" s="152" t="s">
        <v>3435</v>
      </c>
      <c r="C163" s="152" t="s">
        <v>3567</v>
      </c>
      <c r="D163" s="152" t="s">
        <v>3437</v>
      </c>
      <c r="E163" s="152" t="s">
        <v>3438</v>
      </c>
      <c r="F163" s="152" t="s">
        <v>3438</v>
      </c>
    </row>
    <row r="164">
      <c r="A164" s="152" t="s">
        <v>573</v>
      </c>
      <c r="B164" s="152" t="s">
        <v>3435</v>
      </c>
      <c r="C164" s="152" t="s">
        <v>3568</v>
      </c>
      <c r="D164" s="152" t="s">
        <v>3437</v>
      </c>
      <c r="E164" s="152" t="s">
        <v>3438</v>
      </c>
      <c r="F164" s="152" t="s">
        <v>3438</v>
      </c>
    </row>
    <row r="165">
      <c r="A165" s="152" t="s">
        <v>1648</v>
      </c>
      <c r="B165" s="152" t="s">
        <v>3435</v>
      </c>
      <c r="C165" s="152" t="s">
        <v>3569</v>
      </c>
      <c r="D165" s="152" t="s">
        <v>3437</v>
      </c>
      <c r="E165" s="152" t="s">
        <v>3438</v>
      </c>
      <c r="F165" s="152" t="s">
        <v>3438</v>
      </c>
    </row>
    <row r="166">
      <c r="A166" s="152" t="s">
        <v>1657</v>
      </c>
      <c r="B166" s="152" t="s">
        <v>3435</v>
      </c>
      <c r="C166" s="152" t="s">
        <v>3570</v>
      </c>
      <c r="D166" s="152" t="s">
        <v>3437</v>
      </c>
      <c r="E166" s="152" t="s">
        <v>3438</v>
      </c>
      <c r="F166" s="152" t="s">
        <v>3441</v>
      </c>
    </row>
    <row r="167">
      <c r="A167" s="152" t="s">
        <v>777</v>
      </c>
      <c r="B167" s="152" t="s">
        <v>3435</v>
      </c>
      <c r="C167" s="152" t="s">
        <v>3571</v>
      </c>
      <c r="D167" s="152" t="s">
        <v>3437</v>
      </c>
      <c r="E167" s="152" t="s">
        <v>3441</v>
      </c>
      <c r="F167" s="152" t="s">
        <v>3441</v>
      </c>
    </row>
    <row r="168">
      <c r="A168" s="152" t="s">
        <v>775</v>
      </c>
      <c r="B168" s="152" t="s">
        <v>3435</v>
      </c>
      <c r="C168" s="152" t="s">
        <v>3572</v>
      </c>
      <c r="D168" s="152" t="s">
        <v>3437</v>
      </c>
      <c r="E168" s="152" t="s">
        <v>3441</v>
      </c>
      <c r="F168" s="152" t="s">
        <v>3438</v>
      </c>
    </row>
    <row r="169">
      <c r="A169" s="152" t="s">
        <v>775</v>
      </c>
      <c r="B169" s="152" t="s">
        <v>3435</v>
      </c>
      <c r="C169" s="152" t="s">
        <v>3573</v>
      </c>
      <c r="D169" s="152" t="s">
        <v>3437</v>
      </c>
      <c r="E169" s="152" t="s">
        <v>3441</v>
      </c>
      <c r="F169" s="152" t="s">
        <v>3438</v>
      </c>
    </row>
    <row r="170">
      <c r="A170" s="152" t="s">
        <v>788</v>
      </c>
      <c r="B170" s="152" t="s">
        <v>3435</v>
      </c>
      <c r="C170" s="152" t="s">
        <v>3574</v>
      </c>
      <c r="D170" s="152" t="s">
        <v>3437</v>
      </c>
      <c r="E170" s="152" t="s">
        <v>1817</v>
      </c>
      <c r="F170" s="152" t="s">
        <v>3441</v>
      </c>
    </row>
    <row r="171">
      <c r="A171" s="152" t="s">
        <v>789</v>
      </c>
      <c r="B171" s="152" t="s">
        <v>3435</v>
      </c>
      <c r="C171" s="152" t="s">
        <v>3575</v>
      </c>
      <c r="D171" s="152" t="s">
        <v>3437</v>
      </c>
      <c r="E171" s="152" t="s">
        <v>1817</v>
      </c>
      <c r="F171" s="152" t="s">
        <v>3441</v>
      </c>
    </row>
    <row r="172">
      <c r="A172" s="152" t="s">
        <v>1182</v>
      </c>
      <c r="B172" s="152" t="s">
        <v>3435</v>
      </c>
      <c r="C172" s="152" t="s">
        <v>3576</v>
      </c>
      <c r="D172" s="152" t="s">
        <v>3437</v>
      </c>
      <c r="E172" s="152" t="s">
        <v>3438</v>
      </c>
      <c r="F172" s="152" t="s">
        <v>3438</v>
      </c>
    </row>
    <row r="173">
      <c r="A173" s="152" t="s">
        <v>1183</v>
      </c>
      <c r="B173" s="152" t="s">
        <v>3435</v>
      </c>
      <c r="C173" s="152" t="s">
        <v>3577</v>
      </c>
      <c r="D173" s="152" t="s">
        <v>3437</v>
      </c>
      <c r="E173" s="152" t="s">
        <v>3438</v>
      </c>
      <c r="F173" s="152" t="s">
        <v>3438</v>
      </c>
    </row>
    <row r="174">
      <c r="A174" s="152" t="s">
        <v>242</v>
      </c>
      <c r="B174" s="152" t="s">
        <v>3435</v>
      </c>
      <c r="C174" s="152" t="s">
        <v>3578</v>
      </c>
      <c r="D174" s="152" t="s">
        <v>3437</v>
      </c>
      <c r="E174" s="152" t="s">
        <v>3438</v>
      </c>
      <c r="F174" s="152" t="s">
        <v>3438</v>
      </c>
    </row>
    <row r="175">
      <c r="A175" s="152" t="s">
        <v>801</v>
      </c>
      <c r="B175" s="152" t="s">
        <v>3435</v>
      </c>
      <c r="C175" s="152" t="s">
        <v>3579</v>
      </c>
      <c r="D175" s="152" t="s">
        <v>3437</v>
      </c>
      <c r="E175" s="152" t="s">
        <v>1817</v>
      </c>
      <c r="F175" s="152" t="s">
        <v>3438</v>
      </c>
    </row>
    <row r="176">
      <c r="A176" s="152" t="s">
        <v>802</v>
      </c>
      <c r="B176" s="152" t="s">
        <v>3435</v>
      </c>
      <c r="C176" s="152" t="s">
        <v>3580</v>
      </c>
      <c r="D176" s="152" t="s">
        <v>3437</v>
      </c>
      <c r="E176" s="152" t="s">
        <v>1817</v>
      </c>
      <c r="F176" s="152" t="s">
        <v>3438</v>
      </c>
    </row>
    <row r="177">
      <c r="A177" s="152" t="s">
        <v>714</v>
      </c>
      <c r="B177" s="152" t="s">
        <v>3435</v>
      </c>
      <c r="C177" s="152" t="s">
        <v>3581</v>
      </c>
      <c r="D177" s="152" t="s">
        <v>3437</v>
      </c>
      <c r="E177" s="152" t="s">
        <v>1817</v>
      </c>
      <c r="F177" s="152" t="s">
        <v>3441</v>
      </c>
    </row>
    <row r="178">
      <c r="A178" s="152" t="s">
        <v>715</v>
      </c>
      <c r="B178" s="152" t="s">
        <v>3435</v>
      </c>
      <c r="C178" s="152" t="s">
        <v>3582</v>
      </c>
      <c r="D178" s="152" t="s">
        <v>3437</v>
      </c>
      <c r="E178" s="152" t="s">
        <v>1817</v>
      </c>
      <c r="F178" s="152" t="s">
        <v>3441</v>
      </c>
    </row>
    <row r="179">
      <c r="A179" s="152" t="s">
        <v>716</v>
      </c>
      <c r="B179" s="152" t="s">
        <v>3435</v>
      </c>
      <c r="C179" s="152" t="s">
        <v>3583</v>
      </c>
      <c r="D179" s="152" t="s">
        <v>3437</v>
      </c>
      <c r="E179" s="152" t="s">
        <v>1817</v>
      </c>
      <c r="F179" s="152" t="s">
        <v>3441</v>
      </c>
    </row>
    <row r="180">
      <c r="A180" s="152" t="s">
        <v>717</v>
      </c>
      <c r="B180" s="152" t="s">
        <v>3435</v>
      </c>
      <c r="C180" s="152" t="s">
        <v>717</v>
      </c>
      <c r="D180" s="152" t="s">
        <v>3437</v>
      </c>
      <c r="E180" s="152" t="s">
        <v>1817</v>
      </c>
      <c r="F180" s="152" t="s">
        <v>3441</v>
      </c>
    </row>
    <row r="181">
      <c r="A181" s="152" t="s">
        <v>1474</v>
      </c>
      <c r="B181" s="152" t="s">
        <v>3435</v>
      </c>
      <c r="C181" s="152" t="s">
        <v>3584</v>
      </c>
      <c r="D181" s="152" t="s">
        <v>3437</v>
      </c>
      <c r="E181" s="152" t="s">
        <v>3438</v>
      </c>
      <c r="F181" s="152" t="s">
        <v>3438</v>
      </c>
    </row>
    <row r="182">
      <c r="A182" s="152" t="s">
        <v>356</v>
      </c>
      <c r="B182" s="152" t="s">
        <v>3435</v>
      </c>
      <c r="C182" s="152" t="s">
        <v>356</v>
      </c>
      <c r="D182" s="152" t="s">
        <v>3437</v>
      </c>
      <c r="E182" s="152" t="s">
        <v>3438</v>
      </c>
      <c r="F182" s="152" t="s">
        <v>3441</v>
      </c>
    </row>
    <row r="183">
      <c r="A183" s="152" t="s">
        <v>1459</v>
      </c>
      <c r="B183" s="152" t="s">
        <v>3435</v>
      </c>
      <c r="C183" s="152" t="s">
        <v>3585</v>
      </c>
      <c r="D183" s="152" t="s">
        <v>3437</v>
      </c>
      <c r="E183" s="152" t="s">
        <v>3438</v>
      </c>
      <c r="F183" s="152" t="s">
        <v>3438</v>
      </c>
    </row>
    <row r="184">
      <c r="A184" s="152" t="s">
        <v>1386</v>
      </c>
      <c r="B184" s="152" t="s">
        <v>3435</v>
      </c>
      <c r="C184" s="152" t="s">
        <v>1386</v>
      </c>
      <c r="D184" s="152" t="s">
        <v>3437</v>
      </c>
      <c r="E184" s="152" t="s">
        <v>3438</v>
      </c>
      <c r="F184" s="152" t="s">
        <v>3438</v>
      </c>
    </row>
    <row r="185">
      <c r="A185" s="152" t="s">
        <v>1599</v>
      </c>
      <c r="B185" s="152" t="s">
        <v>3435</v>
      </c>
      <c r="C185" s="152" t="s">
        <v>3586</v>
      </c>
      <c r="D185" s="152" t="s">
        <v>3437</v>
      </c>
      <c r="E185" s="152" t="s">
        <v>3438</v>
      </c>
      <c r="F185" s="152" t="s">
        <v>3438</v>
      </c>
    </row>
    <row r="186">
      <c r="A186" s="152" t="s">
        <v>464</v>
      </c>
      <c r="B186" s="152" t="s">
        <v>3435</v>
      </c>
      <c r="C186" s="152" t="s">
        <v>3587</v>
      </c>
      <c r="D186" s="152" t="s">
        <v>3437</v>
      </c>
      <c r="E186" s="152" t="s">
        <v>3438</v>
      </c>
      <c r="F186" s="152" t="s">
        <v>3441</v>
      </c>
    </row>
    <row r="187">
      <c r="A187" s="152" t="s">
        <v>465</v>
      </c>
      <c r="B187" s="152" t="s">
        <v>3435</v>
      </c>
      <c r="C187" s="152" t="s">
        <v>3588</v>
      </c>
      <c r="D187" s="152" t="s">
        <v>3437</v>
      </c>
      <c r="E187" s="152" t="s">
        <v>3438</v>
      </c>
      <c r="F187" s="152" t="s">
        <v>3441</v>
      </c>
    </row>
    <row r="188">
      <c r="A188" s="152" t="s">
        <v>466</v>
      </c>
      <c r="B188" s="152" t="s">
        <v>3435</v>
      </c>
      <c r="C188" s="152" t="s">
        <v>3589</v>
      </c>
      <c r="D188" s="152" t="s">
        <v>3437</v>
      </c>
      <c r="E188" s="152" t="s">
        <v>3438</v>
      </c>
      <c r="F188" s="152" t="s">
        <v>3441</v>
      </c>
    </row>
    <row r="189">
      <c r="A189" s="152" t="s">
        <v>467</v>
      </c>
      <c r="B189" s="152" t="s">
        <v>3435</v>
      </c>
      <c r="C189" s="152" t="s">
        <v>3590</v>
      </c>
      <c r="D189" s="152" t="s">
        <v>3437</v>
      </c>
      <c r="E189" s="152" t="s">
        <v>3438</v>
      </c>
      <c r="F189" s="152" t="s">
        <v>3441</v>
      </c>
    </row>
    <row r="190">
      <c r="A190" s="152" t="s">
        <v>1339</v>
      </c>
      <c r="B190" s="152" t="s">
        <v>3435</v>
      </c>
      <c r="C190" s="152" t="s">
        <v>1339</v>
      </c>
      <c r="D190" s="152" t="s">
        <v>3437</v>
      </c>
      <c r="E190" s="152" t="s">
        <v>3441</v>
      </c>
      <c r="F190" s="152" t="s">
        <v>3441</v>
      </c>
    </row>
    <row r="191">
      <c r="A191" s="152" t="s">
        <v>227</v>
      </c>
      <c r="B191" s="152" t="s">
        <v>3435</v>
      </c>
      <c r="C191" s="152" t="s">
        <v>3591</v>
      </c>
      <c r="D191" s="152" t="s">
        <v>3437</v>
      </c>
      <c r="E191" s="152" t="s">
        <v>3438</v>
      </c>
      <c r="F191" s="152" t="s">
        <v>3438</v>
      </c>
    </row>
    <row r="192">
      <c r="A192" s="152" t="s">
        <v>320</v>
      </c>
      <c r="B192" s="152" t="s">
        <v>3435</v>
      </c>
      <c r="C192" s="152" t="s">
        <v>320</v>
      </c>
      <c r="D192" s="152" t="s">
        <v>3437</v>
      </c>
      <c r="E192" s="152" t="s">
        <v>1817</v>
      </c>
      <c r="F192" s="152" t="s">
        <v>3438</v>
      </c>
    </row>
    <row r="193">
      <c r="A193" s="152" t="s">
        <v>524</v>
      </c>
      <c r="B193" s="152" t="s">
        <v>3435</v>
      </c>
      <c r="C193" s="152" t="s">
        <v>3592</v>
      </c>
      <c r="D193" s="152" t="s">
        <v>3437</v>
      </c>
      <c r="E193" s="152" t="s">
        <v>3441</v>
      </c>
      <c r="F193" s="152" t="s">
        <v>3438</v>
      </c>
    </row>
    <row r="194">
      <c r="A194" s="152" t="s">
        <v>357</v>
      </c>
      <c r="B194" s="152" t="s">
        <v>3435</v>
      </c>
      <c r="C194" s="152" t="s">
        <v>3593</v>
      </c>
      <c r="D194" s="152" t="s">
        <v>3437</v>
      </c>
      <c r="E194" s="152" t="s">
        <v>1817</v>
      </c>
      <c r="F194" s="152" t="s">
        <v>3441</v>
      </c>
    </row>
    <row r="195">
      <c r="A195" s="152" t="s">
        <v>358</v>
      </c>
      <c r="B195" s="152" t="s">
        <v>3435</v>
      </c>
      <c r="C195" s="152" t="s">
        <v>358</v>
      </c>
      <c r="D195" s="152" t="s">
        <v>3437</v>
      </c>
      <c r="E195" s="152" t="s">
        <v>1817</v>
      </c>
      <c r="F195" s="152" t="s">
        <v>3441</v>
      </c>
    </row>
    <row r="196">
      <c r="A196" s="152" t="s">
        <v>359</v>
      </c>
      <c r="B196" s="152" t="s">
        <v>3435</v>
      </c>
      <c r="C196" s="152" t="s">
        <v>3594</v>
      </c>
      <c r="D196" s="152" t="s">
        <v>3437</v>
      </c>
      <c r="E196" s="152" t="s">
        <v>3438</v>
      </c>
      <c r="F196" s="152" t="s">
        <v>3441</v>
      </c>
    </row>
    <row r="197">
      <c r="A197" s="152" t="s">
        <v>1632</v>
      </c>
      <c r="B197" s="152" t="s">
        <v>3435</v>
      </c>
      <c r="C197" s="152" t="s">
        <v>3595</v>
      </c>
      <c r="D197" s="152" t="s">
        <v>3437</v>
      </c>
      <c r="E197" s="152" t="s">
        <v>3438</v>
      </c>
      <c r="F197" s="152" t="s">
        <v>3441</v>
      </c>
    </row>
    <row r="198">
      <c r="A198" s="152" t="s">
        <v>1101</v>
      </c>
      <c r="B198" s="152" t="s">
        <v>3435</v>
      </c>
      <c r="C198" s="152" t="s">
        <v>1101</v>
      </c>
      <c r="D198" s="152" t="s">
        <v>3437</v>
      </c>
      <c r="E198" s="152" t="s">
        <v>3438</v>
      </c>
      <c r="F198" s="152" t="s">
        <v>3438</v>
      </c>
    </row>
    <row r="199">
      <c r="A199" s="152" t="s">
        <v>1102</v>
      </c>
      <c r="B199" s="152" t="s">
        <v>3435</v>
      </c>
      <c r="C199" s="152" t="s">
        <v>1102</v>
      </c>
      <c r="D199" s="152" t="s">
        <v>3437</v>
      </c>
      <c r="E199" s="152" t="s">
        <v>3438</v>
      </c>
      <c r="F199" s="152" t="s">
        <v>3438</v>
      </c>
    </row>
    <row r="200">
      <c r="A200" s="152" t="s">
        <v>1103</v>
      </c>
      <c r="B200" s="152" t="s">
        <v>3435</v>
      </c>
      <c r="C200" s="152" t="s">
        <v>1103</v>
      </c>
      <c r="D200" s="152" t="s">
        <v>3437</v>
      </c>
      <c r="E200" s="152" t="s">
        <v>3438</v>
      </c>
      <c r="F200" s="152" t="s">
        <v>3438</v>
      </c>
    </row>
    <row r="201">
      <c r="A201" s="152" t="s">
        <v>1650</v>
      </c>
      <c r="B201" s="152" t="s">
        <v>3435</v>
      </c>
      <c r="C201" s="152" t="s">
        <v>3596</v>
      </c>
      <c r="D201" s="152" t="s">
        <v>3437</v>
      </c>
      <c r="E201" s="152" t="s">
        <v>3438</v>
      </c>
      <c r="F201" s="152" t="s">
        <v>3441</v>
      </c>
    </row>
    <row r="202">
      <c r="A202" s="152" t="s">
        <v>587</v>
      </c>
      <c r="B202" s="152" t="s">
        <v>3435</v>
      </c>
      <c r="C202" s="152" t="s">
        <v>3597</v>
      </c>
      <c r="D202" s="152" t="s">
        <v>3437</v>
      </c>
      <c r="E202" s="152" t="s">
        <v>3441</v>
      </c>
      <c r="F202" s="152" t="s">
        <v>3438</v>
      </c>
    </row>
    <row r="203">
      <c r="A203" s="152" t="s">
        <v>625</v>
      </c>
      <c r="B203" s="152" t="s">
        <v>3435</v>
      </c>
      <c r="C203" s="152" t="s">
        <v>625</v>
      </c>
      <c r="D203" s="152" t="s">
        <v>3437</v>
      </c>
      <c r="E203" s="152" t="s">
        <v>3441</v>
      </c>
      <c r="F203" s="152" t="s">
        <v>3438</v>
      </c>
    </row>
    <row r="204">
      <c r="A204" s="152" t="s">
        <v>626</v>
      </c>
      <c r="B204" s="152" t="s">
        <v>3435</v>
      </c>
      <c r="C204" s="152" t="s">
        <v>626</v>
      </c>
      <c r="D204" s="152" t="s">
        <v>3437</v>
      </c>
      <c r="E204" s="152" t="s">
        <v>3441</v>
      </c>
      <c r="F204" s="152" t="s">
        <v>3438</v>
      </c>
    </row>
    <row r="205">
      <c r="A205" s="152" t="s">
        <v>627</v>
      </c>
      <c r="B205" s="152" t="s">
        <v>3435</v>
      </c>
      <c r="C205" s="152" t="s">
        <v>627</v>
      </c>
      <c r="D205" s="152" t="s">
        <v>3437</v>
      </c>
      <c r="E205" s="152" t="s">
        <v>3441</v>
      </c>
      <c r="F205" s="152" t="s">
        <v>3438</v>
      </c>
    </row>
    <row r="206">
      <c r="A206" s="152" t="s">
        <v>628</v>
      </c>
      <c r="B206" s="152" t="s">
        <v>3435</v>
      </c>
      <c r="C206" s="152" t="s">
        <v>628</v>
      </c>
      <c r="D206" s="152" t="s">
        <v>3437</v>
      </c>
      <c r="E206" s="152" t="s">
        <v>3441</v>
      </c>
      <c r="F206" s="152" t="s">
        <v>3438</v>
      </c>
    </row>
    <row r="207">
      <c r="A207" s="152" t="s">
        <v>759</v>
      </c>
      <c r="B207" s="152" t="s">
        <v>3435</v>
      </c>
      <c r="C207" s="152" t="s">
        <v>3598</v>
      </c>
      <c r="D207" s="152" t="s">
        <v>3437</v>
      </c>
      <c r="E207" s="152" t="s">
        <v>3441</v>
      </c>
      <c r="F207" s="152" t="s">
        <v>3441</v>
      </c>
    </row>
    <row r="208">
      <c r="A208" s="152" t="s">
        <v>567</v>
      </c>
      <c r="B208" s="152" t="s">
        <v>3435</v>
      </c>
      <c r="C208" s="152" t="s">
        <v>3599</v>
      </c>
      <c r="D208" s="152" t="s">
        <v>3437</v>
      </c>
      <c r="E208" s="152" t="s">
        <v>3441</v>
      </c>
      <c r="F208" s="152" t="s">
        <v>3438</v>
      </c>
    </row>
    <row r="209">
      <c r="A209" s="152" t="s">
        <v>780</v>
      </c>
      <c r="B209" s="152" t="s">
        <v>3435</v>
      </c>
      <c r="C209" s="152" t="s">
        <v>3600</v>
      </c>
      <c r="D209" s="152" t="s">
        <v>3437</v>
      </c>
      <c r="E209" s="152" t="s">
        <v>3441</v>
      </c>
      <c r="F209" s="152" t="s">
        <v>3441</v>
      </c>
    </row>
    <row r="210">
      <c r="A210" s="152" t="s">
        <v>468</v>
      </c>
      <c r="B210" s="152" t="s">
        <v>3435</v>
      </c>
      <c r="C210" s="153"/>
      <c r="D210" s="152" t="s">
        <v>3437</v>
      </c>
      <c r="E210" s="152" t="s">
        <v>3438</v>
      </c>
      <c r="F210" s="152" t="s">
        <v>3441</v>
      </c>
    </row>
    <row r="211">
      <c r="A211" s="152" t="s">
        <v>941</v>
      </c>
      <c r="B211" s="152" t="s">
        <v>3435</v>
      </c>
      <c r="C211" s="153"/>
      <c r="D211" s="152" t="s">
        <v>3437</v>
      </c>
      <c r="E211" s="152" t="s">
        <v>3441</v>
      </c>
      <c r="F211" s="152" t="s">
        <v>3441</v>
      </c>
    </row>
    <row r="212">
      <c r="A212" s="152" t="s">
        <v>760</v>
      </c>
      <c r="B212" s="152" t="s">
        <v>3435</v>
      </c>
      <c r="C212" s="152" t="s">
        <v>3601</v>
      </c>
      <c r="D212" s="152" t="s">
        <v>3437</v>
      </c>
      <c r="E212" s="152" t="s">
        <v>3441</v>
      </c>
      <c r="F212" s="152" t="s">
        <v>3441</v>
      </c>
    </row>
    <row r="213">
      <c r="A213" s="152" t="s">
        <v>824</v>
      </c>
      <c r="B213" s="152" t="s">
        <v>3435</v>
      </c>
      <c r="C213" s="152" t="s">
        <v>3602</v>
      </c>
      <c r="D213" s="152" t="s">
        <v>3437</v>
      </c>
      <c r="E213" s="152" t="s">
        <v>1817</v>
      </c>
      <c r="F213" s="152" t="s">
        <v>3438</v>
      </c>
    </row>
    <row r="214">
      <c r="A214" s="152" t="s">
        <v>825</v>
      </c>
      <c r="B214" s="152" t="s">
        <v>3435</v>
      </c>
      <c r="C214" s="152" t="s">
        <v>3603</v>
      </c>
      <c r="D214" s="152" t="s">
        <v>3437</v>
      </c>
      <c r="E214" s="152" t="s">
        <v>1817</v>
      </c>
      <c r="F214" s="152" t="s">
        <v>3438</v>
      </c>
    </row>
    <row r="215">
      <c r="A215" s="152" t="s">
        <v>719</v>
      </c>
      <c r="B215" s="152" t="s">
        <v>3435</v>
      </c>
      <c r="C215" s="152" t="s">
        <v>3604</v>
      </c>
      <c r="D215" s="152" t="s">
        <v>3437</v>
      </c>
      <c r="E215" s="152" t="s">
        <v>1817</v>
      </c>
      <c r="F215" s="152" t="s">
        <v>3441</v>
      </c>
    </row>
    <row r="216">
      <c r="A216" s="152" t="s">
        <v>720</v>
      </c>
      <c r="B216" s="152" t="s">
        <v>3435</v>
      </c>
      <c r="C216" s="152" t="s">
        <v>3605</v>
      </c>
      <c r="D216" s="152" t="s">
        <v>3437</v>
      </c>
      <c r="E216" s="152" t="s">
        <v>1817</v>
      </c>
      <c r="F216" s="152" t="s">
        <v>3441</v>
      </c>
    </row>
    <row r="217">
      <c r="A217" s="152" t="s">
        <v>1331</v>
      </c>
      <c r="B217" s="152" t="s">
        <v>3435</v>
      </c>
      <c r="C217" s="152" t="s">
        <v>3606</v>
      </c>
      <c r="D217" s="152" t="s">
        <v>3437</v>
      </c>
      <c r="E217" s="152" t="s">
        <v>3441</v>
      </c>
      <c r="F217" s="152" t="s">
        <v>3438</v>
      </c>
    </row>
    <row r="218">
      <c r="A218" s="152" t="s">
        <v>1324</v>
      </c>
      <c r="B218" s="152" t="s">
        <v>3435</v>
      </c>
      <c r="C218" s="152" t="s">
        <v>3607</v>
      </c>
      <c r="D218" s="152" t="s">
        <v>3437</v>
      </c>
      <c r="E218" s="152" t="s">
        <v>1817</v>
      </c>
      <c r="F218" s="152" t="s">
        <v>3438</v>
      </c>
    </row>
    <row r="219">
      <c r="A219" s="152" t="s">
        <v>257</v>
      </c>
      <c r="B219" s="152" t="s">
        <v>3435</v>
      </c>
      <c r="C219" s="153"/>
      <c r="D219" s="152" t="s">
        <v>3437</v>
      </c>
      <c r="E219" s="152" t="s">
        <v>3438</v>
      </c>
      <c r="F219" s="152" t="s">
        <v>3438</v>
      </c>
    </row>
    <row r="220">
      <c r="A220" s="152" t="s">
        <v>258</v>
      </c>
      <c r="B220" s="152" t="s">
        <v>3435</v>
      </c>
      <c r="C220" s="153"/>
      <c r="D220" s="152" t="s">
        <v>3437</v>
      </c>
      <c r="E220" s="152" t="s">
        <v>3438</v>
      </c>
      <c r="F220" s="152" t="s">
        <v>3438</v>
      </c>
    </row>
    <row r="221">
      <c r="A221" s="152" t="s">
        <v>942</v>
      </c>
      <c r="B221" s="152" t="s">
        <v>3435</v>
      </c>
      <c r="C221" s="152" t="s">
        <v>3523</v>
      </c>
      <c r="D221" s="152" t="s">
        <v>3437</v>
      </c>
      <c r="E221" s="152" t="s">
        <v>3441</v>
      </c>
      <c r="F221" s="152" t="s">
        <v>3441</v>
      </c>
    </row>
    <row r="222">
      <c r="A222" s="152" t="s">
        <v>228</v>
      </c>
      <c r="B222" s="152" t="s">
        <v>3435</v>
      </c>
      <c r="C222" s="152" t="s">
        <v>3608</v>
      </c>
      <c r="D222" s="152" t="s">
        <v>3437</v>
      </c>
      <c r="E222" s="152" t="s">
        <v>3438</v>
      </c>
      <c r="F222" s="152" t="s">
        <v>3438</v>
      </c>
    </row>
    <row r="223">
      <c r="A223" s="152" t="s">
        <v>1340</v>
      </c>
      <c r="B223" s="152" t="s">
        <v>3435</v>
      </c>
      <c r="C223" s="152" t="s">
        <v>3609</v>
      </c>
      <c r="D223" s="152" t="s">
        <v>3437</v>
      </c>
      <c r="E223" s="152" t="s">
        <v>3441</v>
      </c>
      <c r="F223" s="152" t="s">
        <v>3441</v>
      </c>
    </row>
    <row r="224">
      <c r="A224" s="152" t="s">
        <v>336</v>
      </c>
      <c r="B224" s="152" t="s">
        <v>3435</v>
      </c>
      <c r="C224" s="152" t="s">
        <v>3610</v>
      </c>
      <c r="D224" s="152" t="s">
        <v>3437</v>
      </c>
      <c r="E224" s="152" t="s">
        <v>3438</v>
      </c>
      <c r="F224" s="152" t="s">
        <v>3438</v>
      </c>
    </row>
    <row r="225">
      <c r="A225" s="152" t="s">
        <v>322</v>
      </c>
      <c r="B225" s="152" t="s">
        <v>3435</v>
      </c>
      <c r="C225" s="152" t="s">
        <v>3611</v>
      </c>
      <c r="D225" s="152" t="s">
        <v>3437</v>
      </c>
      <c r="E225" s="152" t="s">
        <v>1817</v>
      </c>
      <c r="F225" s="152" t="s">
        <v>3438</v>
      </c>
    </row>
    <row r="226">
      <c r="A226" s="152" t="s">
        <v>321</v>
      </c>
      <c r="B226" s="152" t="s">
        <v>3435</v>
      </c>
      <c r="C226" s="152" t="s">
        <v>3612</v>
      </c>
      <c r="D226" s="152" t="s">
        <v>3437</v>
      </c>
      <c r="E226" s="152" t="s">
        <v>1817</v>
      </c>
      <c r="F226" s="152" t="s">
        <v>3438</v>
      </c>
    </row>
    <row r="227">
      <c r="A227" s="152" t="s">
        <v>1544</v>
      </c>
      <c r="B227" s="152" t="s">
        <v>3435</v>
      </c>
      <c r="C227" s="152" t="s">
        <v>1544</v>
      </c>
      <c r="D227" s="152" t="s">
        <v>3437</v>
      </c>
      <c r="E227" s="152" t="s">
        <v>3438</v>
      </c>
      <c r="F227" s="152" t="s">
        <v>3441</v>
      </c>
    </row>
    <row r="228">
      <c r="A228" s="152" t="s">
        <v>526</v>
      </c>
      <c r="B228" s="152" t="s">
        <v>3435</v>
      </c>
      <c r="C228" s="152" t="s">
        <v>3613</v>
      </c>
      <c r="D228" s="152" t="s">
        <v>3437</v>
      </c>
      <c r="E228" s="152" t="s">
        <v>3441</v>
      </c>
      <c r="F228" s="152" t="s">
        <v>3438</v>
      </c>
    </row>
    <row r="229">
      <c r="A229" s="152" t="s">
        <v>1608</v>
      </c>
      <c r="B229" s="152" t="s">
        <v>3435</v>
      </c>
      <c r="C229" s="152" t="s">
        <v>3614</v>
      </c>
      <c r="D229" s="152" t="s">
        <v>3437</v>
      </c>
      <c r="E229" s="152" t="s">
        <v>3438</v>
      </c>
      <c r="F229" s="152" t="s">
        <v>3438</v>
      </c>
    </row>
    <row r="230">
      <c r="A230" s="152" t="s">
        <v>1609</v>
      </c>
      <c r="B230" s="152" t="s">
        <v>3435</v>
      </c>
      <c r="C230" s="152" t="s">
        <v>3615</v>
      </c>
      <c r="D230" s="152" t="s">
        <v>3437</v>
      </c>
      <c r="E230" s="152" t="s">
        <v>3438</v>
      </c>
      <c r="F230" s="152" t="s">
        <v>3438</v>
      </c>
    </row>
    <row r="231">
      <c r="A231" s="152" t="s">
        <v>362</v>
      </c>
      <c r="B231" s="152" t="s">
        <v>3435</v>
      </c>
      <c r="C231" s="152" t="s">
        <v>362</v>
      </c>
      <c r="D231" s="152" t="s">
        <v>3437</v>
      </c>
      <c r="E231" s="152" t="s">
        <v>3438</v>
      </c>
      <c r="F231" s="152" t="s">
        <v>3441</v>
      </c>
    </row>
    <row r="232">
      <c r="A232" s="152" t="s">
        <v>1044</v>
      </c>
      <c r="B232" s="152" t="s">
        <v>3435</v>
      </c>
      <c r="C232" s="152" t="s">
        <v>3616</v>
      </c>
      <c r="D232" s="152" t="s">
        <v>3437</v>
      </c>
      <c r="E232" s="152" t="s">
        <v>3438</v>
      </c>
      <c r="F232" s="152" t="s">
        <v>3438</v>
      </c>
    </row>
    <row r="233">
      <c r="A233" s="152" t="s">
        <v>1042</v>
      </c>
      <c r="B233" s="152" t="s">
        <v>3435</v>
      </c>
      <c r="C233" s="152" t="s">
        <v>3617</v>
      </c>
      <c r="D233" s="152" t="s">
        <v>3437</v>
      </c>
      <c r="E233" s="152" t="s">
        <v>3438</v>
      </c>
      <c r="F233" s="152" t="s">
        <v>3438</v>
      </c>
    </row>
    <row r="234">
      <c r="A234" s="152" t="s">
        <v>1043</v>
      </c>
      <c r="B234" s="152" t="s">
        <v>3435</v>
      </c>
      <c r="C234" s="152" t="s">
        <v>3618</v>
      </c>
      <c r="D234" s="152" t="s">
        <v>3437</v>
      </c>
      <c r="E234" s="152" t="s">
        <v>3438</v>
      </c>
      <c r="F234" s="152" t="s">
        <v>3438</v>
      </c>
    </row>
    <row r="235">
      <c r="A235" s="152" t="s">
        <v>1634</v>
      </c>
      <c r="B235" s="152" t="s">
        <v>3435</v>
      </c>
      <c r="C235" s="152" t="s">
        <v>3619</v>
      </c>
      <c r="D235" s="152" t="s">
        <v>3437</v>
      </c>
      <c r="E235" s="152" t="s">
        <v>3441</v>
      </c>
      <c r="F235" s="152" t="s">
        <v>3441</v>
      </c>
    </row>
    <row r="236">
      <c r="A236" s="152" t="s">
        <v>1280</v>
      </c>
      <c r="B236" s="152" t="s">
        <v>3435</v>
      </c>
      <c r="C236" s="153"/>
      <c r="D236" s="152" t="s">
        <v>3437</v>
      </c>
      <c r="E236" s="152" t="s">
        <v>3438</v>
      </c>
      <c r="F236" s="152" t="s">
        <v>3438</v>
      </c>
    </row>
    <row r="237">
      <c r="A237" s="152" t="s">
        <v>1241</v>
      </c>
      <c r="B237" s="152" t="s">
        <v>3435</v>
      </c>
      <c r="C237" s="152" t="s">
        <v>1241</v>
      </c>
      <c r="D237" s="152" t="s">
        <v>3437</v>
      </c>
      <c r="E237" s="152" t="s">
        <v>3438</v>
      </c>
      <c r="F237" s="152" t="s">
        <v>3438</v>
      </c>
    </row>
    <row r="238">
      <c r="A238" s="152" t="s">
        <v>1242</v>
      </c>
      <c r="B238" s="152" t="s">
        <v>3435</v>
      </c>
      <c r="C238" s="152" t="s">
        <v>1242</v>
      </c>
      <c r="D238" s="152" t="s">
        <v>3437</v>
      </c>
      <c r="E238" s="152" t="s">
        <v>3438</v>
      </c>
      <c r="F238" s="152" t="s">
        <v>3438</v>
      </c>
    </row>
    <row r="239">
      <c r="A239" s="152" t="s">
        <v>1243</v>
      </c>
      <c r="B239" s="152" t="s">
        <v>3435</v>
      </c>
      <c r="C239" s="152" t="s">
        <v>1243</v>
      </c>
      <c r="D239" s="152" t="s">
        <v>3437</v>
      </c>
      <c r="E239" s="152" t="s">
        <v>3438</v>
      </c>
      <c r="F239" s="152" t="s">
        <v>3438</v>
      </c>
    </row>
    <row r="240">
      <c r="A240" s="152" t="s">
        <v>1284</v>
      </c>
      <c r="B240" s="152" t="s">
        <v>3435</v>
      </c>
      <c r="C240" s="152" t="s">
        <v>1284</v>
      </c>
      <c r="D240" s="152" t="s">
        <v>3437</v>
      </c>
      <c r="E240" s="152" t="s">
        <v>3438</v>
      </c>
      <c r="F240" s="152" t="s">
        <v>3438</v>
      </c>
    </row>
    <row r="241">
      <c r="A241" s="152" t="s">
        <v>1244</v>
      </c>
      <c r="B241" s="152" t="s">
        <v>3435</v>
      </c>
      <c r="C241" s="152" t="s">
        <v>1244</v>
      </c>
      <c r="D241" s="152" t="s">
        <v>3437</v>
      </c>
      <c r="E241" s="152" t="s">
        <v>3438</v>
      </c>
      <c r="F241" s="152" t="s">
        <v>3438</v>
      </c>
    </row>
    <row r="242">
      <c r="A242" s="152" t="s">
        <v>1245</v>
      </c>
      <c r="B242" s="152" t="s">
        <v>3435</v>
      </c>
      <c r="C242" s="152" t="s">
        <v>1245</v>
      </c>
      <c r="D242" s="152" t="s">
        <v>3437</v>
      </c>
      <c r="E242" s="152" t="s">
        <v>3438</v>
      </c>
      <c r="F242" s="152" t="s">
        <v>3438</v>
      </c>
    </row>
    <row r="243">
      <c r="A243" s="152" t="s">
        <v>1246</v>
      </c>
      <c r="B243" s="152" t="s">
        <v>3435</v>
      </c>
      <c r="C243" s="152" t="s">
        <v>1246</v>
      </c>
      <c r="D243" s="152" t="s">
        <v>3437</v>
      </c>
      <c r="E243" s="152" t="s">
        <v>3438</v>
      </c>
      <c r="F243" s="152" t="s">
        <v>3438</v>
      </c>
    </row>
    <row r="244">
      <c r="A244" s="152" t="s">
        <v>1247</v>
      </c>
      <c r="B244" s="152" t="s">
        <v>3435</v>
      </c>
      <c r="C244" s="152" t="s">
        <v>1247</v>
      </c>
      <c r="D244" s="152" t="s">
        <v>3437</v>
      </c>
      <c r="E244" s="152" t="s">
        <v>3438</v>
      </c>
      <c r="F244" s="152" t="s">
        <v>3438</v>
      </c>
    </row>
    <row r="245">
      <c r="A245" s="152" t="s">
        <v>1248</v>
      </c>
      <c r="B245" s="152" t="s">
        <v>3435</v>
      </c>
      <c r="C245" s="152" t="s">
        <v>1248</v>
      </c>
      <c r="D245" s="152" t="s">
        <v>3437</v>
      </c>
      <c r="E245" s="152" t="s">
        <v>3438</v>
      </c>
      <c r="F245" s="152" t="s">
        <v>3438</v>
      </c>
    </row>
    <row r="246">
      <c r="A246" s="152" t="s">
        <v>1249</v>
      </c>
      <c r="B246" s="152" t="s">
        <v>3435</v>
      </c>
      <c r="C246" s="152" t="s">
        <v>1249</v>
      </c>
      <c r="D246" s="152" t="s">
        <v>3437</v>
      </c>
      <c r="E246" s="152" t="s">
        <v>3438</v>
      </c>
      <c r="F246" s="152" t="s">
        <v>3438</v>
      </c>
    </row>
    <row r="247">
      <c r="A247" s="152" t="s">
        <v>1250</v>
      </c>
      <c r="B247" s="152" t="s">
        <v>3435</v>
      </c>
      <c r="C247" s="152" t="s">
        <v>1250</v>
      </c>
      <c r="D247" s="152" t="s">
        <v>3437</v>
      </c>
      <c r="E247" s="152" t="s">
        <v>3438</v>
      </c>
      <c r="F247" s="152" t="s">
        <v>3438</v>
      </c>
    </row>
    <row r="248">
      <c r="A248" s="152" t="s">
        <v>1251</v>
      </c>
      <c r="B248" s="152" t="s">
        <v>3435</v>
      </c>
      <c r="C248" s="152" t="s">
        <v>1251</v>
      </c>
      <c r="D248" s="152" t="s">
        <v>3437</v>
      </c>
      <c r="E248" s="152" t="s">
        <v>3438</v>
      </c>
      <c r="F248" s="152" t="s">
        <v>3438</v>
      </c>
    </row>
    <row r="249">
      <c r="A249" s="152" t="s">
        <v>1252</v>
      </c>
      <c r="B249" s="152" t="s">
        <v>3435</v>
      </c>
      <c r="C249" s="152" t="s">
        <v>1252</v>
      </c>
      <c r="D249" s="152" t="s">
        <v>3437</v>
      </c>
      <c r="E249" s="152" t="s">
        <v>3438</v>
      </c>
      <c r="F249" s="152" t="s">
        <v>3438</v>
      </c>
    </row>
    <row r="250">
      <c r="A250" s="152" t="s">
        <v>1253</v>
      </c>
      <c r="B250" s="152" t="s">
        <v>3435</v>
      </c>
      <c r="C250" s="152" t="s">
        <v>1253</v>
      </c>
      <c r="D250" s="152" t="s">
        <v>3437</v>
      </c>
      <c r="E250" s="152" t="s">
        <v>3438</v>
      </c>
      <c r="F250" s="152" t="s">
        <v>3438</v>
      </c>
    </row>
    <row r="251">
      <c r="A251" s="152" t="s">
        <v>1254</v>
      </c>
      <c r="B251" s="152" t="s">
        <v>3435</v>
      </c>
      <c r="C251" s="152" t="s">
        <v>1254</v>
      </c>
      <c r="D251" s="152" t="s">
        <v>3437</v>
      </c>
      <c r="E251" s="152" t="s">
        <v>3438</v>
      </c>
      <c r="F251" s="152" t="s">
        <v>3438</v>
      </c>
    </row>
    <row r="252">
      <c r="A252" s="152" t="s">
        <v>1255</v>
      </c>
      <c r="B252" s="152" t="s">
        <v>3435</v>
      </c>
      <c r="C252" s="152" t="s">
        <v>1255</v>
      </c>
      <c r="D252" s="152" t="s">
        <v>3437</v>
      </c>
      <c r="E252" s="152" t="s">
        <v>3438</v>
      </c>
      <c r="F252" s="152" t="s">
        <v>3438</v>
      </c>
    </row>
    <row r="253">
      <c r="A253" s="152" t="s">
        <v>1256</v>
      </c>
      <c r="B253" s="152" t="s">
        <v>3435</v>
      </c>
      <c r="C253" s="152" t="s">
        <v>1256</v>
      </c>
      <c r="D253" s="152" t="s">
        <v>3437</v>
      </c>
      <c r="E253" s="152" t="s">
        <v>3438</v>
      </c>
      <c r="F253" s="152" t="s">
        <v>3438</v>
      </c>
    </row>
    <row r="254">
      <c r="A254" s="152" t="s">
        <v>1257</v>
      </c>
      <c r="B254" s="152" t="s">
        <v>3435</v>
      </c>
      <c r="C254" s="152" t="s">
        <v>1257</v>
      </c>
      <c r="D254" s="152" t="s">
        <v>3437</v>
      </c>
      <c r="E254" s="152" t="s">
        <v>3438</v>
      </c>
      <c r="F254" s="152" t="s">
        <v>3438</v>
      </c>
    </row>
    <row r="255">
      <c r="A255" s="152" t="s">
        <v>1258</v>
      </c>
      <c r="B255" s="152" t="s">
        <v>3435</v>
      </c>
      <c r="C255" s="152" t="s">
        <v>1258</v>
      </c>
      <c r="D255" s="152" t="s">
        <v>3437</v>
      </c>
      <c r="E255" s="152" t="s">
        <v>3438</v>
      </c>
      <c r="F255" s="152" t="s">
        <v>3438</v>
      </c>
    </row>
    <row r="256">
      <c r="A256" s="152" t="s">
        <v>1259</v>
      </c>
      <c r="B256" s="152" t="s">
        <v>3435</v>
      </c>
      <c r="C256" s="152" t="s">
        <v>1259</v>
      </c>
      <c r="D256" s="152" t="s">
        <v>3437</v>
      </c>
      <c r="E256" s="152" t="s">
        <v>3438</v>
      </c>
      <c r="F256" s="152" t="s">
        <v>3438</v>
      </c>
    </row>
    <row r="257">
      <c r="A257" s="152" t="s">
        <v>1260</v>
      </c>
      <c r="B257" s="152" t="s">
        <v>3435</v>
      </c>
      <c r="C257" s="152" t="s">
        <v>1260</v>
      </c>
      <c r="D257" s="152" t="s">
        <v>3437</v>
      </c>
      <c r="E257" s="152" t="s">
        <v>3438</v>
      </c>
      <c r="F257" s="152" t="s">
        <v>3438</v>
      </c>
    </row>
    <row r="258">
      <c r="A258" s="152" t="s">
        <v>1261</v>
      </c>
      <c r="B258" s="152" t="s">
        <v>3435</v>
      </c>
      <c r="C258" s="152" t="s">
        <v>1261</v>
      </c>
      <c r="D258" s="152" t="s">
        <v>3437</v>
      </c>
      <c r="E258" s="152" t="s">
        <v>3438</v>
      </c>
      <c r="F258" s="152" t="s">
        <v>3438</v>
      </c>
    </row>
    <row r="259">
      <c r="A259" s="152" t="s">
        <v>1262</v>
      </c>
      <c r="B259" s="152" t="s">
        <v>3435</v>
      </c>
      <c r="C259" s="152" t="s">
        <v>1262</v>
      </c>
      <c r="D259" s="152" t="s">
        <v>3437</v>
      </c>
      <c r="E259" s="152" t="s">
        <v>3438</v>
      </c>
      <c r="F259" s="152" t="s">
        <v>3438</v>
      </c>
    </row>
    <row r="260">
      <c r="A260" s="152" t="s">
        <v>1263</v>
      </c>
      <c r="B260" s="152" t="s">
        <v>3435</v>
      </c>
      <c r="C260" s="152" t="s">
        <v>1263</v>
      </c>
      <c r="D260" s="152" t="s">
        <v>3437</v>
      </c>
      <c r="E260" s="152" t="s">
        <v>3438</v>
      </c>
      <c r="F260" s="152" t="s">
        <v>3438</v>
      </c>
    </row>
    <row r="261">
      <c r="A261" s="152" t="s">
        <v>1264</v>
      </c>
      <c r="B261" s="152" t="s">
        <v>3435</v>
      </c>
      <c r="C261" s="152" t="s">
        <v>1264</v>
      </c>
      <c r="D261" s="152" t="s">
        <v>3437</v>
      </c>
      <c r="E261" s="152" t="s">
        <v>3438</v>
      </c>
      <c r="F261" s="152" t="s">
        <v>3438</v>
      </c>
    </row>
    <row r="262">
      <c r="A262" s="152" t="s">
        <v>1265</v>
      </c>
      <c r="B262" s="152" t="s">
        <v>3435</v>
      </c>
      <c r="C262" s="152" t="s">
        <v>1265</v>
      </c>
      <c r="D262" s="152" t="s">
        <v>3437</v>
      </c>
      <c r="E262" s="152" t="s">
        <v>3438</v>
      </c>
      <c r="F262" s="152" t="s">
        <v>3438</v>
      </c>
    </row>
    <row r="263">
      <c r="A263" s="152" t="s">
        <v>1266</v>
      </c>
      <c r="B263" s="152" t="s">
        <v>3435</v>
      </c>
      <c r="C263" s="152" t="s">
        <v>1266</v>
      </c>
      <c r="D263" s="152" t="s">
        <v>3437</v>
      </c>
      <c r="E263" s="152" t="s">
        <v>3438</v>
      </c>
      <c r="F263" s="152" t="s">
        <v>3438</v>
      </c>
    </row>
    <row r="264">
      <c r="A264" s="152" t="s">
        <v>1267</v>
      </c>
      <c r="B264" s="152" t="s">
        <v>3435</v>
      </c>
      <c r="C264" s="152" t="s">
        <v>3620</v>
      </c>
      <c r="D264" s="152" t="s">
        <v>3437</v>
      </c>
      <c r="E264" s="152" t="s">
        <v>3438</v>
      </c>
      <c r="F264" s="152" t="s">
        <v>3438</v>
      </c>
    </row>
    <row r="265">
      <c r="A265" s="152" t="s">
        <v>1281</v>
      </c>
      <c r="B265" s="152" t="s">
        <v>3435</v>
      </c>
      <c r="C265" s="152" t="s">
        <v>1281</v>
      </c>
      <c r="D265" s="152" t="s">
        <v>3437</v>
      </c>
      <c r="E265" s="152" t="s">
        <v>3438</v>
      </c>
      <c r="F265" s="152" t="s">
        <v>3438</v>
      </c>
    </row>
    <row r="266">
      <c r="A266" s="152" t="s">
        <v>1268</v>
      </c>
      <c r="B266" s="152" t="s">
        <v>3435</v>
      </c>
      <c r="C266" s="152" t="s">
        <v>1268</v>
      </c>
      <c r="D266" s="152" t="s">
        <v>3437</v>
      </c>
      <c r="E266" s="152" t="s">
        <v>3438</v>
      </c>
      <c r="F266" s="152" t="s">
        <v>3438</v>
      </c>
    </row>
    <row r="267">
      <c r="A267" s="152" t="s">
        <v>1269</v>
      </c>
      <c r="B267" s="152" t="s">
        <v>3435</v>
      </c>
      <c r="C267" s="152" t="s">
        <v>1269</v>
      </c>
      <c r="D267" s="152" t="s">
        <v>3437</v>
      </c>
      <c r="E267" s="152" t="s">
        <v>3438</v>
      </c>
      <c r="F267" s="152" t="s">
        <v>3438</v>
      </c>
    </row>
    <row r="268">
      <c r="A268" s="152" t="s">
        <v>1270</v>
      </c>
      <c r="B268" s="152" t="s">
        <v>3435</v>
      </c>
      <c r="C268" s="152" t="s">
        <v>1270</v>
      </c>
      <c r="D268" s="152" t="s">
        <v>3437</v>
      </c>
      <c r="E268" s="152" t="s">
        <v>3438</v>
      </c>
      <c r="F268" s="152" t="s">
        <v>3438</v>
      </c>
    </row>
    <row r="269">
      <c r="A269" s="152" t="s">
        <v>1271</v>
      </c>
      <c r="B269" s="152" t="s">
        <v>3435</v>
      </c>
      <c r="C269" s="152" t="s">
        <v>1271</v>
      </c>
      <c r="D269" s="152" t="s">
        <v>3437</v>
      </c>
      <c r="E269" s="152" t="s">
        <v>3438</v>
      </c>
      <c r="F269" s="152" t="s">
        <v>3438</v>
      </c>
    </row>
    <row r="270">
      <c r="A270" s="152" t="s">
        <v>1272</v>
      </c>
      <c r="B270" s="152" t="s">
        <v>3435</v>
      </c>
      <c r="C270" s="152" t="s">
        <v>3621</v>
      </c>
      <c r="D270" s="152" t="s">
        <v>3437</v>
      </c>
      <c r="E270" s="152" t="s">
        <v>3438</v>
      </c>
      <c r="F270" s="152" t="s">
        <v>3438</v>
      </c>
    </row>
    <row r="271">
      <c r="A271" s="152" t="s">
        <v>1273</v>
      </c>
      <c r="B271" s="152" t="s">
        <v>3435</v>
      </c>
      <c r="C271" s="152" t="s">
        <v>1273</v>
      </c>
      <c r="D271" s="152" t="s">
        <v>3437</v>
      </c>
      <c r="E271" s="152" t="s">
        <v>3438</v>
      </c>
      <c r="F271" s="152" t="s">
        <v>3438</v>
      </c>
    </row>
    <row r="272">
      <c r="A272" s="152" t="s">
        <v>1274</v>
      </c>
      <c r="B272" s="152" t="s">
        <v>3435</v>
      </c>
      <c r="C272" s="152" t="s">
        <v>1274</v>
      </c>
      <c r="D272" s="152" t="s">
        <v>3437</v>
      </c>
      <c r="E272" s="152" t="s">
        <v>3438</v>
      </c>
      <c r="F272" s="152" t="s">
        <v>3438</v>
      </c>
    </row>
    <row r="273">
      <c r="A273" s="152" t="s">
        <v>1275</v>
      </c>
      <c r="B273" s="152" t="s">
        <v>3435</v>
      </c>
      <c r="C273" s="152" t="s">
        <v>1275</v>
      </c>
      <c r="D273" s="152" t="s">
        <v>3437</v>
      </c>
      <c r="E273" s="152" t="s">
        <v>3438</v>
      </c>
      <c r="F273" s="152" t="s">
        <v>3438</v>
      </c>
    </row>
    <row r="274">
      <c r="A274" s="152" t="s">
        <v>1276</v>
      </c>
      <c r="B274" s="152" t="s">
        <v>3435</v>
      </c>
      <c r="C274" s="152" t="s">
        <v>1276</v>
      </c>
      <c r="D274" s="152" t="s">
        <v>3437</v>
      </c>
      <c r="E274" s="152" t="s">
        <v>3438</v>
      </c>
      <c r="F274" s="152" t="s">
        <v>3438</v>
      </c>
    </row>
    <row r="275">
      <c r="A275" s="152" t="s">
        <v>1277</v>
      </c>
      <c r="B275" s="152" t="s">
        <v>3435</v>
      </c>
      <c r="C275" s="152" t="s">
        <v>1277</v>
      </c>
      <c r="D275" s="152" t="s">
        <v>3437</v>
      </c>
      <c r="E275" s="152" t="s">
        <v>3438</v>
      </c>
      <c r="F275" s="152" t="s">
        <v>3438</v>
      </c>
    </row>
    <row r="276">
      <c r="A276" s="152" t="s">
        <v>1278</v>
      </c>
      <c r="B276" s="152" t="s">
        <v>3435</v>
      </c>
      <c r="C276" s="152" t="s">
        <v>1278</v>
      </c>
      <c r="D276" s="152" t="s">
        <v>3437</v>
      </c>
      <c r="E276" s="152" t="s">
        <v>3438</v>
      </c>
      <c r="F276" s="152" t="s">
        <v>3438</v>
      </c>
    </row>
    <row r="277">
      <c r="A277" s="152" t="s">
        <v>1279</v>
      </c>
      <c r="B277" s="152" t="s">
        <v>3435</v>
      </c>
      <c r="C277" s="152" t="s">
        <v>1279</v>
      </c>
      <c r="D277" s="152" t="s">
        <v>3437</v>
      </c>
      <c r="E277" s="152" t="s">
        <v>3438</v>
      </c>
      <c r="F277" s="152" t="s">
        <v>3438</v>
      </c>
    </row>
    <row r="278">
      <c r="A278" s="152" t="s">
        <v>302</v>
      </c>
      <c r="B278" s="152" t="s">
        <v>3435</v>
      </c>
      <c r="C278" s="152" t="s">
        <v>3622</v>
      </c>
      <c r="D278" s="152" t="s">
        <v>3437</v>
      </c>
      <c r="E278" s="152" t="s">
        <v>3438</v>
      </c>
      <c r="F278" s="152" t="s">
        <v>3438</v>
      </c>
    </row>
    <row r="279">
      <c r="A279" s="152" t="s">
        <v>672</v>
      </c>
      <c r="B279" s="152" t="s">
        <v>3435</v>
      </c>
      <c r="C279" s="152" t="s">
        <v>3623</v>
      </c>
      <c r="D279" s="152" t="s">
        <v>3437</v>
      </c>
      <c r="E279" s="152" t="s">
        <v>3441</v>
      </c>
      <c r="F279" s="152" t="s">
        <v>3441</v>
      </c>
    </row>
    <row r="280">
      <c r="A280" s="152" t="s">
        <v>673</v>
      </c>
      <c r="B280" s="152" t="s">
        <v>3435</v>
      </c>
      <c r="C280" s="152" t="s">
        <v>3624</v>
      </c>
      <c r="D280" s="152" t="s">
        <v>3437</v>
      </c>
      <c r="E280" s="152" t="s">
        <v>3441</v>
      </c>
      <c r="F280" s="152" t="s">
        <v>3441</v>
      </c>
    </row>
    <row r="281">
      <c r="A281" s="152" t="s">
        <v>674</v>
      </c>
      <c r="B281" s="152" t="s">
        <v>3435</v>
      </c>
      <c r="C281" s="152" t="s">
        <v>3625</v>
      </c>
      <c r="D281" s="152" t="s">
        <v>3437</v>
      </c>
      <c r="E281" s="152" t="s">
        <v>3441</v>
      </c>
      <c r="F281" s="152" t="s">
        <v>3441</v>
      </c>
    </row>
    <row r="282">
      <c r="A282" s="152" t="s">
        <v>1371</v>
      </c>
      <c r="B282" s="152" t="s">
        <v>3435</v>
      </c>
      <c r="C282" s="152" t="s">
        <v>3626</v>
      </c>
      <c r="D282" s="152" t="s">
        <v>3437</v>
      </c>
      <c r="E282" s="152" t="s">
        <v>1817</v>
      </c>
      <c r="F282" s="152" t="s">
        <v>3438</v>
      </c>
    </row>
    <row r="283">
      <c r="A283" s="152" t="s">
        <v>1387</v>
      </c>
      <c r="B283" s="152" t="s">
        <v>3435</v>
      </c>
      <c r="C283" s="152" t="s">
        <v>3627</v>
      </c>
      <c r="D283" s="152" t="s">
        <v>3437</v>
      </c>
      <c r="E283" s="152" t="s">
        <v>3438</v>
      </c>
      <c r="F283" s="152" t="s">
        <v>3438</v>
      </c>
    </row>
    <row r="284">
      <c r="A284" s="152" t="s">
        <v>1651</v>
      </c>
      <c r="B284" s="152" t="s">
        <v>3435</v>
      </c>
      <c r="C284" s="152" t="s">
        <v>3628</v>
      </c>
      <c r="D284" s="152" t="s">
        <v>3437</v>
      </c>
      <c r="E284" s="152" t="s">
        <v>3438</v>
      </c>
      <c r="F284" s="152" t="s">
        <v>3441</v>
      </c>
    </row>
    <row r="285">
      <c r="A285" s="152" t="s">
        <v>675</v>
      </c>
      <c r="B285" s="152" t="s">
        <v>3435</v>
      </c>
      <c r="C285" s="152" t="s">
        <v>3629</v>
      </c>
      <c r="D285" s="152" t="s">
        <v>3437</v>
      </c>
      <c r="E285" s="152" t="s">
        <v>3441</v>
      </c>
      <c r="F285" s="152" t="s">
        <v>3438</v>
      </c>
    </row>
    <row r="286">
      <c r="A286" s="152" t="s">
        <v>1669</v>
      </c>
      <c r="B286" s="152" t="s">
        <v>3435</v>
      </c>
      <c r="C286" s="152" t="s">
        <v>3630</v>
      </c>
      <c r="D286" s="152" t="s">
        <v>3437</v>
      </c>
      <c r="E286" s="152" t="s">
        <v>3438</v>
      </c>
      <c r="F286" s="152" t="s">
        <v>3438</v>
      </c>
    </row>
    <row r="287">
      <c r="A287" s="152" t="s">
        <v>568</v>
      </c>
      <c r="B287" s="152" t="s">
        <v>3435</v>
      </c>
      <c r="C287" s="152" t="s">
        <v>568</v>
      </c>
      <c r="D287" s="152" t="s">
        <v>3437</v>
      </c>
      <c r="E287" s="152" t="s">
        <v>3438</v>
      </c>
      <c r="F287" s="152" t="s">
        <v>3438</v>
      </c>
    </row>
    <row r="288">
      <c r="A288" s="152" t="s">
        <v>782</v>
      </c>
      <c r="B288" s="152" t="s">
        <v>3435</v>
      </c>
      <c r="C288" s="152" t="s">
        <v>3631</v>
      </c>
      <c r="D288" s="152" t="s">
        <v>3437</v>
      </c>
      <c r="E288" s="152" t="s">
        <v>3441</v>
      </c>
      <c r="F288" s="152" t="s">
        <v>3441</v>
      </c>
    </row>
    <row r="289">
      <c r="A289" s="152" t="s">
        <v>815</v>
      </c>
      <c r="B289" s="152" t="s">
        <v>3435</v>
      </c>
      <c r="C289" s="152" t="s">
        <v>3632</v>
      </c>
      <c r="D289" s="152" t="s">
        <v>3437</v>
      </c>
      <c r="E289" s="152" t="s">
        <v>1817</v>
      </c>
      <c r="F289" s="152" t="s">
        <v>3438</v>
      </c>
    </row>
    <row r="290">
      <c r="A290" s="152" t="s">
        <v>816</v>
      </c>
      <c r="B290" s="152" t="s">
        <v>3435</v>
      </c>
      <c r="C290" s="152" t="s">
        <v>3633</v>
      </c>
      <c r="D290" s="152" t="s">
        <v>3437</v>
      </c>
      <c r="E290" s="152" t="s">
        <v>1817</v>
      </c>
      <c r="F290" s="152" t="s">
        <v>3438</v>
      </c>
    </row>
    <row r="291">
      <c r="A291" s="152" t="s">
        <v>730</v>
      </c>
      <c r="B291" s="152" t="s">
        <v>3435</v>
      </c>
      <c r="C291" s="152" t="s">
        <v>3634</v>
      </c>
      <c r="D291" s="152" t="s">
        <v>3437</v>
      </c>
      <c r="E291" s="152" t="s">
        <v>1817</v>
      </c>
      <c r="F291" s="152" t="s">
        <v>3441</v>
      </c>
    </row>
    <row r="292">
      <c r="A292" s="152" t="s">
        <v>264</v>
      </c>
      <c r="B292" s="152" t="s">
        <v>3435</v>
      </c>
      <c r="C292" s="152" t="s">
        <v>3635</v>
      </c>
      <c r="D292" s="152" t="s">
        <v>3437</v>
      </c>
      <c r="E292" s="152" t="s">
        <v>3438</v>
      </c>
      <c r="F292" s="152" t="s">
        <v>3438</v>
      </c>
    </row>
    <row r="293">
      <c r="A293" s="152" t="s">
        <v>263</v>
      </c>
      <c r="B293" s="152" t="s">
        <v>3435</v>
      </c>
      <c r="C293" s="152" t="s">
        <v>3636</v>
      </c>
      <c r="D293" s="152" t="s">
        <v>3437</v>
      </c>
      <c r="E293" s="152" t="s">
        <v>3438</v>
      </c>
      <c r="F293" s="152" t="s">
        <v>3438</v>
      </c>
    </row>
    <row r="294">
      <c r="A294" s="152" t="s">
        <v>1592</v>
      </c>
      <c r="B294" s="152" t="s">
        <v>3435</v>
      </c>
      <c r="C294" s="152" t="s">
        <v>3637</v>
      </c>
      <c r="D294" s="152" t="s">
        <v>3437</v>
      </c>
      <c r="E294" s="152" t="s">
        <v>3438</v>
      </c>
      <c r="F294" s="152" t="s">
        <v>3438</v>
      </c>
    </row>
    <row r="295">
      <c r="A295" s="152" t="s">
        <v>1709</v>
      </c>
      <c r="B295" s="152" t="s">
        <v>3435</v>
      </c>
      <c r="C295" s="152" t="s">
        <v>3638</v>
      </c>
      <c r="D295" s="152" t="s">
        <v>3437</v>
      </c>
      <c r="E295" s="152" t="s">
        <v>3438</v>
      </c>
      <c r="F295" s="152" t="s">
        <v>3438</v>
      </c>
    </row>
    <row r="296">
      <c r="A296" s="152" t="s">
        <v>327</v>
      </c>
      <c r="B296" s="152" t="s">
        <v>3435</v>
      </c>
      <c r="C296" s="152" t="s">
        <v>327</v>
      </c>
      <c r="D296" s="152" t="s">
        <v>3437</v>
      </c>
      <c r="E296" s="152" t="s">
        <v>3438</v>
      </c>
      <c r="F296" s="152" t="s">
        <v>3438</v>
      </c>
    </row>
    <row r="297">
      <c r="A297" s="152" t="s">
        <v>328</v>
      </c>
      <c r="B297" s="152" t="s">
        <v>3435</v>
      </c>
      <c r="C297" s="152" t="s">
        <v>328</v>
      </c>
      <c r="D297" s="152" t="s">
        <v>3437</v>
      </c>
      <c r="E297" s="152" t="s">
        <v>3438</v>
      </c>
      <c r="F297" s="152" t="s">
        <v>3438</v>
      </c>
    </row>
    <row r="298">
      <c r="A298" s="152" t="s">
        <v>1547</v>
      </c>
      <c r="B298" s="152" t="s">
        <v>3435</v>
      </c>
      <c r="C298" s="152" t="s">
        <v>1547</v>
      </c>
      <c r="D298" s="152" t="s">
        <v>3437</v>
      </c>
      <c r="E298" s="152" t="s">
        <v>3438</v>
      </c>
      <c r="F298" s="152" t="s">
        <v>3441</v>
      </c>
    </row>
    <row r="299">
      <c r="A299" s="152" t="s">
        <v>533</v>
      </c>
      <c r="B299" s="152" t="s">
        <v>3435</v>
      </c>
      <c r="C299" s="152" t="s">
        <v>3639</v>
      </c>
      <c r="D299" s="152" t="s">
        <v>3437</v>
      </c>
      <c r="E299" s="152" t="s">
        <v>3441</v>
      </c>
      <c r="F299" s="152" t="s">
        <v>3438</v>
      </c>
    </row>
    <row r="300">
      <c r="A300" s="152" t="s">
        <v>445</v>
      </c>
      <c r="B300" s="152" t="s">
        <v>3435</v>
      </c>
      <c r="C300" s="152" t="s">
        <v>3640</v>
      </c>
      <c r="D300" s="152" t="s">
        <v>3437</v>
      </c>
      <c r="E300" s="152" t="s">
        <v>3438</v>
      </c>
      <c r="F300" s="152" t="s">
        <v>3438</v>
      </c>
    </row>
    <row r="301">
      <c r="A301" s="152" t="s">
        <v>446</v>
      </c>
      <c r="B301" s="152" t="s">
        <v>3435</v>
      </c>
      <c r="C301" s="152" t="s">
        <v>3641</v>
      </c>
      <c r="D301" s="152" t="s">
        <v>3437</v>
      </c>
      <c r="E301" s="152" t="s">
        <v>3438</v>
      </c>
      <c r="F301" s="152" t="s">
        <v>3438</v>
      </c>
    </row>
    <row r="302">
      <c r="A302" s="152" t="s">
        <v>1481</v>
      </c>
      <c r="B302" s="152" t="s">
        <v>3435</v>
      </c>
      <c r="C302" s="152" t="s">
        <v>3642</v>
      </c>
      <c r="D302" s="152" t="s">
        <v>3437</v>
      </c>
      <c r="E302" s="152" t="s">
        <v>3438</v>
      </c>
      <c r="F302" s="152" t="s">
        <v>3438</v>
      </c>
    </row>
    <row r="303">
      <c r="A303" s="152" t="s">
        <v>578</v>
      </c>
      <c r="B303" s="152" t="s">
        <v>3435</v>
      </c>
      <c r="C303" s="152" t="s">
        <v>3643</v>
      </c>
      <c r="D303" s="152" t="s">
        <v>3437</v>
      </c>
      <c r="E303" s="152" t="s">
        <v>3441</v>
      </c>
      <c r="F303" s="152" t="s">
        <v>3438</v>
      </c>
    </row>
    <row r="304">
      <c r="A304" s="152" t="s">
        <v>513</v>
      </c>
      <c r="B304" s="152" t="s">
        <v>3435</v>
      </c>
      <c r="C304" s="153"/>
      <c r="D304" s="152" t="s">
        <v>3437</v>
      </c>
      <c r="E304" s="152" t="s">
        <v>3438</v>
      </c>
      <c r="F304" s="152" t="s">
        <v>3438</v>
      </c>
    </row>
    <row r="305">
      <c r="A305" s="152" t="s">
        <v>849</v>
      </c>
      <c r="B305" s="152" t="s">
        <v>3435</v>
      </c>
      <c r="C305" s="152" t="s">
        <v>3644</v>
      </c>
      <c r="D305" s="152" t="s">
        <v>3437</v>
      </c>
      <c r="E305" s="152" t="s">
        <v>3441</v>
      </c>
      <c r="F305" s="152" t="s">
        <v>3441</v>
      </c>
    </row>
    <row r="306">
      <c r="A306" s="152" t="s">
        <v>850</v>
      </c>
      <c r="B306" s="152" t="s">
        <v>3435</v>
      </c>
      <c r="C306" s="152" t="s">
        <v>3645</v>
      </c>
      <c r="D306" s="152" t="s">
        <v>3437</v>
      </c>
      <c r="E306" s="152" t="s">
        <v>3441</v>
      </c>
      <c r="F306" s="152" t="s">
        <v>3441</v>
      </c>
    </row>
    <row r="307">
      <c r="A307" s="152" t="s">
        <v>851</v>
      </c>
      <c r="B307" s="152" t="s">
        <v>3435</v>
      </c>
      <c r="C307" s="152" t="s">
        <v>3646</v>
      </c>
      <c r="D307" s="152" t="s">
        <v>3437</v>
      </c>
      <c r="E307" s="152" t="s">
        <v>3441</v>
      </c>
      <c r="F307" s="152" t="s">
        <v>3441</v>
      </c>
    </row>
    <row r="308">
      <c r="A308" s="152" t="s">
        <v>1016</v>
      </c>
      <c r="B308" s="152" t="s">
        <v>3435</v>
      </c>
      <c r="C308" s="152" t="s">
        <v>1016</v>
      </c>
      <c r="D308" s="152" t="s">
        <v>3437</v>
      </c>
      <c r="E308" s="152" t="s">
        <v>3438</v>
      </c>
      <c r="F308" s="152" t="s">
        <v>3438</v>
      </c>
    </row>
    <row r="309">
      <c r="A309" s="152" t="s">
        <v>1017</v>
      </c>
      <c r="B309" s="152" t="s">
        <v>3435</v>
      </c>
      <c r="C309" s="152" t="s">
        <v>3647</v>
      </c>
      <c r="D309" s="152" t="s">
        <v>3437</v>
      </c>
      <c r="E309" s="152" t="s">
        <v>3438</v>
      </c>
      <c r="F309" s="152" t="s">
        <v>3438</v>
      </c>
    </row>
    <row r="310">
      <c r="A310" s="152" t="s">
        <v>1018</v>
      </c>
      <c r="B310" s="152" t="s">
        <v>3435</v>
      </c>
      <c r="C310" s="152" t="s">
        <v>1018</v>
      </c>
      <c r="D310" s="152" t="s">
        <v>3437</v>
      </c>
      <c r="E310" s="152" t="s">
        <v>3438</v>
      </c>
      <c r="F310" s="152" t="s">
        <v>3438</v>
      </c>
    </row>
    <row r="311">
      <c r="A311" s="152" t="s">
        <v>375</v>
      </c>
      <c r="B311" s="152" t="s">
        <v>3435</v>
      </c>
      <c r="C311" s="152" t="s">
        <v>3648</v>
      </c>
      <c r="D311" s="152" t="s">
        <v>3437</v>
      </c>
      <c r="E311" s="152" t="s">
        <v>3438</v>
      </c>
      <c r="F311" s="152" t="s">
        <v>3441</v>
      </c>
    </row>
    <row r="312">
      <c r="A312" s="152" t="s">
        <v>376</v>
      </c>
      <c r="B312" s="152" t="s">
        <v>3435</v>
      </c>
      <c r="C312" s="152" t="s">
        <v>3649</v>
      </c>
      <c r="D312" s="152" t="s">
        <v>3437</v>
      </c>
      <c r="E312" s="152" t="s">
        <v>3438</v>
      </c>
      <c r="F312" s="152" t="s">
        <v>3441</v>
      </c>
    </row>
    <row r="313">
      <c r="A313" s="152" t="s">
        <v>377</v>
      </c>
      <c r="B313" s="152" t="s">
        <v>3435</v>
      </c>
      <c r="C313" s="152" t="s">
        <v>3650</v>
      </c>
      <c r="D313" s="152" t="s">
        <v>3437</v>
      </c>
      <c r="E313" s="152" t="s">
        <v>3438</v>
      </c>
      <c r="F313" s="152" t="s">
        <v>3441</v>
      </c>
    </row>
    <row r="314">
      <c r="A314" s="152" t="s">
        <v>378</v>
      </c>
      <c r="B314" s="152" t="s">
        <v>3435</v>
      </c>
      <c r="C314" s="152" t="s">
        <v>3651</v>
      </c>
      <c r="D314" s="152" t="s">
        <v>3437</v>
      </c>
      <c r="E314" s="152" t="s">
        <v>3438</v>
      </c>
      <c r="F314" s="152" t="s">
        <v>3441</v>
      </c>
    </row>
    <row r="315">
      <c r="A315" s="152" t="s">
        <v>1525</v>
      </c>
      <c r="B315" s="152" t="s">
        <v>3435</v>
      </c>
      <c r="C315" s="152" t="s">
        <v>3652</v>
      </c>
      <c r="D315" s="152" t="s">
        <v>3437</v>
      </c>
      <c r="E315" s="152" t="s">
        <v>3438</v>
      </c>
      <c r="F315" s="152" t="s">
        <v>3438</v>
      </c>
    </row>
    <row r="316">
      <c r="A316" s="152" t="s">
        <v>550</v>
      </c>
      <c r="B316" s="152" t="s">
        <v>3435</v>
      </c>
      <c r="C316" s="152" t="s">
        <v>3653</v>
      </c>
      <c r="D316" s="152" t="s">
        <v>3437</v>
      </c>
      <c r="E316" s="152" t="s">
        <v>3441</v>
      </c>
      <c r="F316" s="152" t="s">
        <v>3438</v>
      </c>
    </row>
    <row r="317">
      <c r="A317" s="152" t="s">
        <v>306</v>
      </c>
      <c r="B317" s="152" t="s">
        <v>3435</v>
      </c>
      <c r="C317" s="152" t="s">
        <v>306</v>
      </c>
      <c r="D317" s="152" t="s">
        <v>3437</v>
      </c>
      <c r="E317" s="152" t="s">
        <v>3441</v>
      </c>
      <c r="F317" s="152" t="s">
        <v>3441</v>
      </c>
    </row>
    <row r="318">
      <c r="A318" s="152" t="s">
        <v>1466</v>
      </c>
      <c r="B318" s="152" t="s">
        <v>3435</v>
      </c>
      <c r="C318" s="152" t="s">
        <v>3654</v>
      </c>
      <c r="D318" s="152" t="s">
        <v>3437</v>
      </c>
      <c r="E318" s="152" t="s">
        <v>3438</v>
      </c>
      <c r="F318" s="152" t="s">
        <v>3438</v>
      </c>
    </row>
    <row r="319">
      <c r="A319" s="152" t="s">
        <v>591</v>
      </c>
      <c r="B319" s="152" t="s">
        <v>3435</v>
      </c>
      <c r="C319" s="152" t="s">
        <v>591</v>
      </c>
      <c r="D319" s="152" t="s">
        <v>3437</v>
      </c>
      <c r="E319" s="152" t="s">
        <v>3441</v>
      </c>
      <c r="F319" s="152" t="s">
        <v>3441</v>
      </c>
    </row>
    <row r="320">
      <c r="A320" s="152" t="s">
        <v>592</v>
      </c>
      <c r="B320" s="152" t="s">
        <v>3435</v>
      </c>
      <c r="C320" s="152" t="s">
        <v>592</v>
      </c>
      <c r="D320" s="152" t="s">
        <v>3437</v>
      </c>
      <c r="E320" s="152" t="s">
        <v>3441</v>
      </c>
      <c r="F320" s="152" t="s">
        <v>3441</v>
      </c>
    </row>
    <row r="321">
      <c r="A321" s="152" t="s">
        <v>596</v>
      </c>
      <c r="B321" s="152" t="s">
        <v>3435</v>
      </c>
      <c r="C321" s="152" t="s">
        <v>596</v>
      </c>
      <c r="D321" s="152" t="s">
        <v>3437</v>
      </c>
      <c r="E321" s="152" t="s">
        <v>3441</v>
      </c>
      <c r="F321" s="152" t="s">
        <v>3441</v>
      </c>
    </row>
    <row r="322">
      <c r="A322" s="152" t="s">
        <v>597</v>
      </c>
      <c r="B322" s="152" t="s">
        <v>3435</v>
      </c>
      <c r="C322" s="152" t="s">
        <v>597</v>
      </c>
      <c r="D322" s="152" t="s">
        <v>3437</v>
      </c>
      <c r="E322" s="152" t="s">
        <v>3441</v>
      </c>
      <c r="F322" s="152" t="s">
        <v>3441</v>
      </c>
    </row>
    <row r="323">
      <c r="A323" s="152" t="s">
        <v>598</v>
      </c>
      <c r="B323" s="152" t="s">
        <v>3435</v>
      </c>
      <c r="C323" s="152" t="s">
        <v>3655</v>
      </c>
      <c r="D323" s="152" t="s">
        <v>3437</v>
      </c>
      <c r="E323" s="152" t="s">
        <v>3441</v>
      </c>
      <c r="F323" s="152" t="s">
        <v>3441</v>
      </c>
    </row>
    <row r="324">
      <c r="A324" s="152" t="s">
        <v>551</v>
      </c>
      <c r="B324" s="152" t="s">
        <v>3435</v>
      </c>
      <c r="C324" s="152" t="s">
        <v>3656</v>
      </c>
      <c r="D324" s="152" t="s">
        <v>3437</v>
      </c>
      <c r="E324" s="152" t="s">
        <v>3438</v>
      </c>
      <c r="F324" s="152" t="s">
        <v>3438</v>
      </c>
    </row>
    <row r="325">
      <c r="A325" s="152" t="s">
        <v>1375</v>
      </c>
      <c r="B325" s="152" t="s">
        <v>3435</v>
      </c>
      <c r="C325" s="152" t="s">
        <v>3657</v>
      </c>
      <c r="D325" s="152" t="s">
        <v>3437</v>
      </c>
      <c r="E325" s="152" t="s">
        <v>1817</v>
      </c>
      <c r="F325" s="152" t="s">
        <v>3438</v>
      </c>
    </row>
    <row r="326">
      <c r="A326" s="152" t="s">
        <v>1455</v>
      </c>
      <c r="B326" s="152" t="s">
        <v>3435</v>
      </c>
      <c r="C326" s="152" t="s">
        <v>3658</v>
      </c>
      <c r="D326" s="152" t="s">
        <v>3437</v>
      </c>
      <c r="E326" s="152" t="s">
        <v>3438</v>
      </c>
      <c r="F326" s="152" t="s">
        <v>3438</v>
      </c>
    </row>
    <row r="327">
      <c r="A327" s="152" t="s">
        <v>1482</v>
      </c>
      <c r="B327" s="152" t="s">
        <v>3435</v>
      </c>
      <c r="C327" s="152" t="s">
        <v>3659</v>
      </c>
      <c r="D327" s="152" t="s">
        <v>3437</v>
      </c>
      <c r="E327" s="152" t="s">
        <v>3438</v>
      </c>
      <c r="F327" s="152" t="s">
        <v>3438</v>
      </c>
    </row>
    <row r="328">
      <c r="A328" s="152" t="s">
        <v>1519</v>
      </c>
      <c r="B328" s="152" t="s">
        <v>3435</v>
      </c>
      <c r="C328" s="153"/>
      <c r="D328" s="152" t="s">
        <v>3437</v>
      </c>
      <c r="E328" s="152" t="s">
        <v>3438</v>
      </c>
      <c r="F328" s="152" t="s">
        <v>3438</v>
      </c>
    </row>
    <row r="329">
      <c r="A329" s="152" t="s">
        <v>1390</v>
      </c>
      <c r="B329" s="152" t="s">
        <v>3435</v>
      </c>
      <c r="C329" s="152" t="s">
        <v>1390</v>
      </c>
      <c r="D329" s="152" t="s">
        <v>3437</v>
      </c>
      <c r="E329" s="152" t="s">
        <v>3438</v>
      </c>
      <c r="F329" s="152" t="s">
        <v>3438</v>
      </c>
    </row>
    <row r="330">
      <c r="A330" s="152" t="s">
        <v>1172</v>
      </c>
      <c r="B330" s="152" t="s">
        <v>3435</v>
      </c>
      <c r="C330" s="152" t="s">
        <v>1172</v>
      </c>
      <c r="D330" s="152" t="s">
        <v>3437</v>
      </c>
      <c r="E330" s="152" t="s">
        <v>3438</v>
      </c>
      <c r="F330" s="152" t="s">
        <v>3438</v>
      </c>
    </row>
    <row r="331">
      <c r="A331" s="152" t="s">
        <v>1177</v>
      </c>
      <c r="B331" s="152" t="s">
        <v>3435</v>
      </c>
      <c r="C331" s="152" t="s">
        <v>2912</v>
      </c>
      <c r="D331" s="152" t="s">
        <v>3437</v>
      </c>
      <c r="E331" s="152" t="s">
        <v>3441</v>
      </c>
      <c r="F331" s="152" t="s">
        <v>3441</v>
      </c>
    </row>
    <row r="332">
      <c r="A332" s="152" t="s">
        <v>1163</v>
      </c>
      <c r="B332" s="152" t="s">
        <v>3435</v>
      </c>
      <c r="C332" s="152" t="s">
        <v>3660</v>
      </c>
      <c r="D332" s="152" t="s">
        <v>3437</v>
      </c>
      <c r="E332" s="152" t="s">
        <v>3438</v>
      </c>
      <c r="F332" s="152" t="s">
        <v>3441</v>
      </c>
    </row>
    <row r="333">
      <c r="A333" s="152" t="s">
        <v>1173</v>
      </c>
      <c r="B333" s="152" t="s">
        <v>3435</v>
      </c>
      <c r="C333" s="152" t="s">
        <v>3661</v>
      </c>
      <c r="D333" s="152" t="s">
        <v>3437</v>
      </c>
      <c r="E333" s="152" t="s">
        <v>3438</v>
      </c>
      <c r="F333" s="152" t="s">
        <v>3441</v>
      </c>
    </row>
    <row r="334">
      <c r="A334" s="152" t="s">
        <v>1616</v>
      </c>
      <c r="B334" s="152" t="s">
        <v>3435</v>
      </c>
      <c r="C334" s="152" t="s">
        <v>3662</v>
      </c>
      <c r="D334" s="152" t="s">
        <v>3437</v>
      </c>
      <c r="E334" s="152" t="s">
        <v>3438</v>
      </c>
      <c r="F334" s="152" t="s">
        <v>3438</v>
      </c>
    </row>
    <row r="335">
      <c r="A335" s="152" t="s">
        <v>774</v>
      </c>
      <c r="B335" s="152" t="s">
        <v>3435</v>
      </c>
      <c r="C335" s="152" t="s">
        <v>3663</v>
      </c>
      <c r="D335" s="152" t="s">
        <v>3437</v>
      </c>
      <c r="E335" s="152" t="s">
        <v>3441</v>
      </c>
      <c r="F335" s="152" t="s">
        <v>3441</v>
      </c>
    </row>
    <row r="336">
      <c r="A336" s="152" t="s">
        <v>764</v>
      </c>
      <c r="B336" s="152" t="s">
        <v>3435</v>
      </c>
      <c r="C336" s="152" t="s">
        <v>3664</v>
      </c>
      <c r="D336" s="152" t="s">
        <v>3437</v>
      </c>
      <c r="E336" s="152" t="s">
        <v>3441</v>
      </c>
      <c r="F336" s="152" t="s">
        <v>3441</v>
      </c>
    </row>
    <row r="337">
      <c r="A337" s="152" t="s">
        <v>1184</v>
      </c>
      <c r="B337" s="152" t="s">
        <v>3435</v>
      </c>
      <c r="C337" s="152" t="s">
        <v>3665</v>
      </c>
      <c r="D337" s="152" t="s">
        <v>3437</v>
      </c>
      <c r="E337" s="152" t="s">
        <v>3441</v>
      </c>
      <c r="F337" s="152" t="s">
        <v>3441</v>
      </c>
    </row>
    <row r="338">
      <c r="A338" s="152" t="s">
        <v>307</v>
      </c>
      <c r="B338" s="152" t="s">
        <v>3435</v>
      </c>
      <c r="C338" s="152" t="s">
        <v>307</v>
      </c>
      <c r="D338" s="152" t="s">
        <v>3437</v>
      </c>
      <c r="E338" s="152" t="s">
        <v>3441</v>
      </c>
      <c r="F338" s="152" t="s">
        <v>3441</v>
      </c>
    </row>
    <row r="339">
      <c r="A339" s="152" t="s">
        <v>192</v>
      </c>
      <c r="B339" s="152" t="s">
        <v>3435</v>
      </c>
      <c r="C339" s="153"/>
      <c r="D339" s="152" t="s">
        <v>3437</v>
      </c>
      <c r="E339" s="152" t="s">
        <v>3441</v>
      </c>
      <c r="F339" s="152" t="s">
        <v>3441</v>
      </c>
    </row>
    <row r="340">
      <c r="A340" s="152" t="s">
        <v>644</v>
      </c>
      <c r="B340" s="152" t="s">
        <v>3435</v>
      </c>
      <c r="C340" s="152" t="s">
        <v>644</v>
      </c>
      <c r="D340" s="152" t="s">
        <v>3437</v>
      </c>
      <c r="E340" s="152" t="s">
        <v>3441</v>
      </c>
      <c r="F340" s="152" t="s">
        <v>3441</v>
      </c>
    </row>
    <row r="341">
      <c r="A341" s="152" t="s">
        <v>817</v>
      </c>
      <c r="B341" s="152" t="s">
        <v>3435</v>
      </c>
      <c r="C341" s="152" t="s">
        <v>3666</v>
      </c>
      <c r="D341" s="152" t="s">
        <v>3437</v>
      </c>
      <c r="E341" s="152" t="s">
        <v>1817</v>
      </c>
      <c r="F341" s="152" t="s">
        <v>3438</v>
      </c>
    </row>
    <row r="342">
      <c r="A342" s="152" t="s">
        <v>818</v>
      </c>
      <c r="B342" s="152" t="s">
        <v>3435</v>
      </c>
      <c r="C342" s="152" t="s">
        <v>3667</v>
      </c>
      <c r="D342" s="152" t="s">
        <v>3437</v>
      </c>
      <c r="E342" s="152" t="s">
        <v>1817</v>
      </c>
      <c r="F342" s="152" t="s">
        <v>3438</v>
      </c>
    </row>
    <row r="343">
      <c r="A343" s="152" t="s">
        <v>731</v>
      </c>
      <c r="B343" s="152" t="s">
        <v>3435</v>
      </c>
      <c r="C343" s="152" t="s">
        <v>3668</v>
      </c>
      <c r="D343" s="152" t="s">
        <v>3437</v>
      </c>
      <c r="E343" s="152" t="s">
        <v>1817</v>
      </c>
      <c r="F343" s="152" t="s">
        <v>3441</v>
      </c>
    </row>
    <row r="344">
      <c r="A344" s="152" t="s">
        <v>645</v>
      </c>
      <c r="B344" s="152" t="s">
        <v>3435</v>
      </c>
      <c r="C344" s="152" t="s">
        <v>645</v>
      </c>
      <c r="D344" s="152" t="s">
        <v>3437</v>
      </c>
      <c r="E344" s="152" t="s">
        <v>3441</v>
      </c>
      <c r="F344" s="152" t="s">
        <v>3441</v>
      </c>
    </row>
    <row r="345">
      <c r="A345" s="152" t="s">
        <v>1593</v>
      </c>
      <c r="B345" s="152" t="s">
        <v>3435</v>
      </c>
      <c r="C345" s="152" t="s">
        <v>3669</v>
      </c>
      <c r="D345" s="152" t="s">
        <v>3437</v>
      </c>
      <c r="E345" s="152" t="s">
        <v>3438</v>
      </c>
      <c r="F345" s="152" t="s">
        <v>3438</v>
      </c>
    </row>
    <row r="346">
      <c r="A346" s="152" t="s">
        <v>1548</v>
      </c>
      <c r="B346" s="152" t="s">
        <v>3435</v>
      </c>
      <c r="C346" s="152" t="s">
        <v>1548</v>
      </c>
      <c r="D346" s="152" t="s">
        <v>3437</v>
      </c>
      <c r="E346" s="152" t="s">
        <v>3438</v>
      </c>
      <c r="F346" s="152" t="s">
        <v>3441</v>
      </c>
    </row>
    <row r="347">
      <c r="A347" s="152" t="s">
        <v>1483</v>
      </c>
      <c r="B347" s="152" t="s">
        <v>3435</v>
      </c>
      <c r="C347" s="152" t="s">
        <v>3670</v>
      </c>
      <c r="D347" s="152" t="s">
        <v>3437</v>
      </c>
      <c r="E347" s="152" t="s">
        <v>3438</v>
      </c>
      <c r="F347" s="152" t="s">
        <v>3438</v>
      </c>
    </row>
    <row r="348">
      <c r="A348" s="152" t="s">
        <v>1484</v>
      </c>
      <c r="B348" s="152" t="s">
        <v>3435</v>
      </c>
      <c r="C348" s="152" t="s">
        <v>3671</v>
      </c>
      <c r="D348" s="152" t="s">
        <v>3437</v>
      </c>
      <c r="E348" s="152" t="s">
        <v>3441</v>
      </c>
      <c r="F348" s="152" t="s">
        <v>3441</v>
      </c>
    </row>
    <row r="349">
      <c r="A349" s="152" t="s">
        <v>646</v>
      </c>
      <c r="B349" s="152" t="s">
        <v>3435</v>
      </c>
      <c r="C349" s="152" t="s">
        <v>646</v>
      </c>
      <c r="D349" s="152" t="s">
        <v>3437</v>
      </c>
      <c r="E349" s="152" t="s">
        <v>3441</v>
      </c>
      <c r="F349" s="152" t="s">
        <v>3441</v>
      </c>
    </row>
    <row r="350">
      <c r="A350" s="152" t="s">
        <v>514</v>
      </c>
      <c r="B350" s="152" t="s">
        <v>3435</v>
      </c>
      <c r="C350" s="153"/>
      <c r="D350" s="152" t="s">
        <v>3437</v>
      </c>
      <c r="E350" s="152" t="s">
        <v>3438</v>
      </c>
      <c r="F350" s="152" t="s">
        <v>3438</v>
      </c>
    </row>
    <row r="351">
      <c r="A351" s="152" t="s">
        <v>852</v>
      </c>
      <c r="B351" s="152" t="s">
        <v>3435</v>
      </c>
      <c r="C351" s="152" t="s">
        <v>3672</v>
      </c>
      <c r="D351" s="152" t="s">
        <v>3437</v>
      </c>
      <c r="E351" s="152" t="s">
        <v>3441</v>
      </c>
      <c r="F351" s="152" t="s">
        <v>3441</v>
      </c>
    </row>
    <row r="352">
      <c r="A352" s="152" t="s">
        <v>853</v>
      </c>
      <c r="B352" s="152" t="s">
        <v>3435</v>
      </c>
      <c r="C352" s="152" t="s">
        <v>3673</v>
      </c>
      <c r="D352" s="152" t="s">
        <v>3437</v>
      </c>
      <c r="E352" s="152" t="s">
        <v>3441</v>
      </c>
      <c r="F352" s="152" t="s">
        <v>3441</v>
      </c>
    </row>
    <row r="353">
      <c r="A353" s="152" t="s">
        <v>854</v>
      </c>
      <c r="B353" s="152" t="s">
        <v>3435</v>
      </c>
      <c r="C353" s="152" t="s">
        <v>3674</v>
      </c>
      <c r="D353" s="152" t="s">
        <v>3437</v>
      </c>
      <c r="E353" s="152" t="s">
        <v>3441</v>
      </c>
      <c r="F353" s="152" t="s">
        <v>3441</v>
      </c>
    </row>
    <row r="354">
      <c r="A354" s="152" t="s">
        <v>1019</v>
      </c>
      <c r="B354" s="152" t="s">
        <v>3435</v>
      </c>
      <c r="C354" s="152" t="s">
        <v>1019</v>
      </c>
      <c r="D354" s="152" t="s">
        <v>3437</v>
      </c>
      <c r="E354" s="152" t="s">
        <v>3438</v>
      </c>
      <c r="F354" s="152" t="s">
        <v>3438</v>
      </c>
    </row>
    <row r="355">
      <c r="A355" s="152" t="s">
        <v>1020</v>
      </c>
      <c r="B355" s="152" t="s">
        <v>3435</v>
      </c>
      <c r="C355" s="152" t="s">
        <v>1020</v>
      </c>
      <c r="D355" s="152" t="s">
        <v>3437</v>
      </c>
      <c r="E355" s="152" t="s">
        <v>3438</v>
      </c>
      <c r="F355" s="152" t="s">
        <v>3438</v>
      </c>
    </row>
    <row r="356">
      <c r="A356" s="152" t="s">
        <v>1021</v>
      </c>
      <c r="B356" s="152" t="s">
        <v>3435</v>
      </c>
      <c r="C356" s="152" t="s">
        <v>1021</v>
      </c>
      <c r="D356" s="152" t="s">
        <v>3437</v>
      </c>
      <c r="E356" s="152" t="s">
        <v>3438</v>
      </c>
      <c r="F356" s="152" t="s">
        <v>3438</v>
      </c>
    </row>
    <row r="357">
      <c r="A357" s="152" t="s">
        <v>1185</v>
      </c>
      <c r="B357" s="152" t="s">
        <v>3435</v>
      </c>
      <c r="C357" s="152" t="s">
        <v>1185</v>
      </c>
      <c r="D357" s="152" t="s">
        <v>3437</v>
      </c>
      <c r="E357" s="152" t="s">
        <v>3438</v>
      </c>
      <c r="F357" s="152" t="s">
        <v>3438</v>
      </c>
    </row>
    <row r="358">
      <c r="A358" s="152" t="s">
        <v>1186</v>
      </c>
      <c r="B358" s="152" t="s">
        <v>3435</v>
      </c>
      <c r="C358" s="152" t="s">
        <v>1186</v>
      </c>
      <c r="D358" s="152" t="s">
        <v>3437</v>
      </c>
      <c r="E358" s="152" t="s">
        <v>3438</v>
      </c>
      <c r="F358" s="152" t="s">
        <v>3438</v>
      </c>
    </row>
    <row r="359">
      <c r="A359" s="152" t="s">
        <v>637</v>
      </c>
      <c r="B359" s="152" t="s">
        <v>3435</v>
      </c>
      <c r="C359" s="152" t="s">
        <v>637</v>
      </c>
      <c r="D359" s="152" t="s">
        <v>3437</v>
      </c>
      <c r="E359" s="152" t="s">
        <v>3441</v>
      </c>
      <c r="F359" s="152" t="s">
        <v>3441</v>
      </c>
    </row>
    <row r="360">
      <c r="A360" s="152" t="s">
        <v>638</v>
      </c>
      <c r="B360" s="152" t="s">
        <v>3435</v>
      </c>
      <c r="C360" s="152" t="s">
        <v>638</v>
      </c>
      <c r="D360" s="152" t="s">
        <v>3437</v>
      </c>
      <c r="E360" s="152" t="s">
        <v>3441</v>
      </c>
      <c r="F360" s="152" t="s">
        <v>3441</v>
      </c>
    </row>
    <row r="361">
      <c r="A361" s="152" t="s">
        <v>639</v>
      </c>
      <c r="B361" s="152" t="s">
        <v>3435</v>
      </c>
      <c r="C361" s="152" t="s">
        <v>639</v>
      </c>
      <c r="D361" s="152" t="s">
        <v>3437</v>
      </c>
      <c r="E361" s="152" t="s">
        <v>3441</v>
      </c>
      <c r="F361" s="152" t="s">
        <v>3441</v>
      </c>
    </row>
    <row r="362">
      <c r="A362" s="152" t="s">
        <v>640</v>
      </c>
      <c r="B362" s="152" t="s">
        <v>3435</v>
      </c>
      <c r="C362" s="152" t="s">
        <v>3675</v>
      </c>
      <c r="D362" s="152" t="s">
        <v>3437</v>
      </c>
      <c r="E362" s="152" t="s">
        <v>3441</v>
      </c>
      <c r="F362" s="152" t="s">
        <v>3441</v>
      </c>
    </row>
    <row r="363">
      <c r="A363" s="152" t="s">
        <v>1376</v>
      </c>
      <c r="B363" s="152" t="s">
        <v>3435</v>
      </c>
      <c r="C363" s="152" t="s">
        <v>3676</v>
      </c>
      <c r="D363" s="152" t="s">
        <v>3437</v>
      </c>
      <c r="E363" s="152" t="s">
        <v>1817</v>
      </c>
      <c r="F363" s="152" t="s">
        <v>3438</v>
      </c>
    </row>
    <row r="364">
      <c r="A364" s="152" t="s">
        <v>1403</v>
      </c>
      <c r="B364" s="152" t="s">
        <v>3435</v>
      </c>
      <c r="C364" s="152" t="s">
        <v>3677</v>
      </c>
      <c r="D364" s="152" t="s">
        <v>3437</v>
      </c>
      <c r="E364" s="152" t="s">
        <v>3438</v>
      </c>
      <c r="F364" s="152" t="s">
        <v>3438</v>
      </c>
    </row>
    <row r="365">
      <c r="A365" s="152" t="s">
        <v>1456</v>
      </c>
      <c r="B365" s="152" t="s">
        <v>3435</v>
      </c>
      <c r="C365" s="152" t="s">
        <v>3678</v>
      </c>
      <c r="D365" s="152" t="s">
        <v>3437</v>
      </c>
      <c r="E365" s="152" t="s">
        <v>3438</v>
      </c>
      <c r="F365" s="152" t="s">
        <v>3438</v>
      </c>
    </row>
    <row r="366">
      <c r="A366" s="152" t="s">
        <v>1391</v>
      </c>
      <c r="B366" s="152" t="s">
        <v>3435</v>
      </c>
      <c r="C366" s="152" t="s">
        <v>1391</v>
      </c>
      <c r="D366" s="152" t="s">
        <v>3437</v>
      </c>
      <c r="E366" s="152" t="s">
        <v>3438</v>
      </c>
      <c r="F366" s="152" t="s">
        <v>3438</v>
      </c>
    </row>
    <row r="367">
      <c r="A367" s="152" t="s">
        <v>1187</v>
      </c>
      <c r="B367" s="152" t="s">
        <v>3435</v>
      </c>
      <c r="C367" s="152" t="s">
        <v>3679</v>
      </c>
      <c r="D367" s="152" t="s">
        <v>3437</v>
      </c>
      <c r="E367" s="152" t="s">
        <v>3438</v>
      </c>
      <c r="F367" s="152" t="s">
        <v>3438</v>
      </c>
    </row>
    <row r="368">
      <c r="A368" s="152" t="s">
        <v>1188</v>
      </c>
      <c r="B368" s="152" t="s">
        <v>3435</v>
      </c>
      <c r="C368" s="152" t="s">
        <v>3680</v>
      </c>
      <c r="D368" s="152" t="s">
        <v>3437</v>
      </c>
      <c r="E368" s="152" t="s">
        <v>3438</v>
      </c>
      <c r="F368" s="152" t="s">
        <v>3441</v>
      </c>
    </row>
    <row r="369">
      <c r="A369" s="152" t="s">
        <v>1617</v>
      </c>
      <c r="B369" s="152" t="s">
        <v>3435</v>
      </c>
      <c r="C369" s="152" t="s">
        <v>3681</v>
      </c>
      <c r="D369" s="152" t="s">
        <v>3437</v>
      </c>
      <c r="E369" s="152" t="s">
        <v>3438</v>
      </c>
      <c r="F369" s="152" t="s">
        <v>3438</v>
      </c>
    </row>
    <row r="370">
      <c r="A370" s="152" t="s">
        <v>518</v>
      </c>
      <c r="B370" s="152" t="s">
        <v>3435</v>
      </c>
      <c r="C370" s="152" t="s">
        <v>3682</v>
      </c>
      <c r="D370" s="152" t="s">
        <v>3437</v>
      </c>
      <c r="E370" s="152" t="s">
        <v>3438</v>
      </c>
      <c r="F370" s="152" t="s">
        <v>3438</v>
      </c>
    </row>
    <row r="371">
      <c r="A371" s="152" t="s">
        <v>827</v>
      </c>
      <c r="B371" s="152" t="s">
        <v>3435</v>
      </c>
      <c r="C371" s="152" t="s">
        <v>3683</v>
      </c>
      <c r="D371" s="152" t="s">
        <v>3437</v>
      </c>
      <c r="E371" s="152" t="s">
        <v>1817</v>
      </c>
      <c r="F371" s="152" t="s">
        <v>3438</v>
      </c>
    </row>
    <row r="372">
      <c r="A372" s="152" t="s">
        <v>723</v>
      </c>
      <c r="B372" s="152" t="s">
        <v>3435</v>
      </c>
      <c r="C372" s="152" t="s">
        <v>3684</v>
      </c>
      <c r="D372" s="152" t="s">
        <v>3437</v>
      </c>
      <c r="E372" s="152" t="s">
        <v>1817</v>
      </c>
      <c r="F372" s="152" t="s">
        <v>3441</v>
      </c>
    </row>
    <row r="373">
      <c r="A373" s="152" t="s">
        <v>724</v>
      </c>
      <c r="B373" s="152" t="s">
        <v>3435</v>
      </c>
      <c r="C373" s="152" t="s">
        <v>3685</v>
      </c>
      <c r="D373" s="152" t="s">
        <v>3437</v>
      </c>
      <c r="E373" s="152" t="s">
        <v>1817</v>
      </c>
      <c r="F373" s="152" t="s">
        <v>3441</v>
      </c>
    </row>
    <row r="374">
      <c r="A374" s="152" t="s">
        <v>476</v>
      </c>
      <c r="B374" s="152" t="s">
        <v>3435</v>
      </c>
      <c r="C374" s="152" t="s">
        <v>3686</v>
      </c>
      <c r="D374" s="152" t="s">
        <v>3437</v>
      </c>
      <c r="E374" s="152" t="s">
        <v>3438</v>
      </c>
      <c r="F374" s="152" t="s">
        <v>3441</v>
      </c>
    </row>
    <row r="375">
      <c r="A375" s="152" t="s">
        <v>477</v>
      </c>
      <c r="B375" s="152" t="s">
        <v>3435</v>
      </c>
      <c r="C375" s="152" t="s">
        <v>3687</v>
      </c>
      <c r="D375" s="152" t="s">
        <v>3437</v>
      </c>
      <c r="E375" s="152" t="s">
        <v>1817</v>
      </c>
      <c r="F375" s="152" t="s">
        <v>3441</v>
      </c>
    </row>
    <row r="376">
      <c r="A376" s="152" t="s">
        <v>478</v>
      </c>
      <c r="B376" s="152" t="s">
        <v>3435</v>
      </c>
      <c r="C376" s="152" t="s">
        <v>3688</v>
      </c>
      <c r="D376" s="152" t="s">
        <v>3437</v>
      </c>
      <c r="E376" s="152" t="s">
        <v>3438</v>
      </c>
      <c r="F376" s="152" t="s">
        <v>3441</v>
      </c>
    </row>
    <row r="377">
      <c r="A377" s="152" t="s">
        <v>229</v>
      </c>
      <c r="B377" s="152" t="s">
        <v>3435</v>
      </c>
      <c r="C377" s="152" t="s">
        <v>3689</v>
      </c>
      <c r="D377" s="152" t="s">
        <v>3437</v>
      </c>
      <c r="E377" s="152" t="s">
        <v>3438</v>
      </c>
      <c r="F377" s="152" t="s">
        <v>3438</v>
      </c>
    </row>
    <row r="378">
      <c r="A378" s="152" t="s">
        <v>1341</v>
      </c>
      <c r="B378" s="152" t="s">
        <v>3435</v>
      </c>
      <c r="C378" s="152" t="s">
        <v>3690</v>
      </c>
      <c r="D378" s="152" t="s">
        <v>3437</v>
      </c>
      <c r="E378" s="152" t="s">
        <v>3441</v>
      </c>
      <c r="F378" s="152" t="s">
        <v>3441</v>
      </c>
    </row>
    <row r="379">
      <c r="A379" s="152" t="s">
        <v>323</v>
      </c>
      <c r="B379" s="152" t="s">
        <v>3435</v>
      </c>
      <c r="C379" s="152" t="s">
        <v>323</v>
      </c>
      <c r="D379" s="152" t="s">
        <v>3437</v>
      </c>
      <c r="E379" s="152" t="s">
        <v>3438</v>
      </c>
      <c r="F379" s="152" t="s">
        <v>3438</v>
      </c>
    </row>
    <row r="380">
      <c r="A380" s="152" t="s">
        <v>324</v>
      </c>
      <c r="B380" s="152" t="s">
        <v>3435</v>
      </c>
      <c r="C380" s="152" t="s">
        <v>324</v>
      </c>
      <c r="D380" s="152" t="s">
        <v>3437</v>
      </c>
      <c r="E380" s="152" t="s">
        <v>3438</v>
      </c>
      <c r="F380" s="152" t="s">
        <v>3438</v>
      </c>
    </row>
    <row r="381">
      <c r="A381" s="152" t="s">
        <v>333</v>
      </c>
      <c r="B381" s="152" t="s">
        <v>3435</v>
      </c>
      <c r="C381" s="152" t="s">
        <v>3691</v>
      </c>
      <c r="D381" s="152" t="s">
        <v>3437</v>
      </c>
      <c r="E381" s="152" t="s">
        <v>3438</v>
      </c>
      <c r="F381" s="152" t="s">
        <v>3438</v>
      </c>
    </row>
    <row r="382">
      <c r="A382" s="152" t="s">
        <v>1545</v>
      </c>
      <c r="B382" s="152" t="s">
        <v>3435</v>
      </c>
      <c r="C382" s="152" t="s">
        <v>1545</v>
      </c>
      <c r="D382" s="152" t="s">
        <v>3437</v>
      </c>
      <c r="E382" s="152" t="s">
        <v>3438</v>
      </c>
      <c r="F382" s="152" t="s">
        <v>3441</v>
      </c>
    </row>
    <row r="383">
      <c r="A383" s="152" t="s">
        <v>647</v>
      </c>
      <c r="B383" s="152" t="s">
        <v>3435</v>
      </c>
      <c r="C383" s="152" t="s">
        <v>647</v>
      </c>
      <c r="D383" s="152" t="s">
        <v>3437</v>
      </c>
      <c r="E383" s="152" t="s">
        <v>3441</v>
      </c>
      <c r="F383" s="152" t="s">
        <v>3438</v>
      </c>
    </row>
    <row r="384">
      <c r="A384" s="152" t="s">
        <v>528</v>
      </c>
      <c r="B384" s="152" t="s">
        <v>3435</v>
      </c>
      <c r="C384" s="152" t="s">
        <v>3692</v>
      </c>
      <c r="D384" s="152" t="s">
        <v>3437</v>
      </c>
      <c r="E384" s="152" t="s">
        <v>3438</v>
      </c>
      <c r="F384" s="152" t="s">
        <v>3438</v>
      </c>
    </row>
    <row r="385">
      <c r="A385" s="152" t="s">
        <v>1476</v>
      </c>
      <c r="B385" s="152" t="s">
        <v>3435</v>
      </c>
      <c r="C385" s="152" t="s">
        <v>3693</v>
      </c>
      <c r="D385" s="152" t="s">
        <v>3437</v>
      </c>
      <c r="E385" s="152" t="s">
        <v>1817</v>
      </c>
      <c r="F385" s="152" t="s">
        <v>3438</v>
      </c>
    </row>
    <row r="386">
      <c r="A386" s="152" t="s">
        <v>475</v>
      </c>
      <c r="B386" s="152" t="s">
        <v>3435</v>
      </c>
      <c r="C386" s="152" t="s">
        <v>475</v>
      </c>
      <c r="D386" s="152" t="s">
        <v>3437</v>
      </c>
      <c r="E386" s="152" t="s">
        <v>3438</v>
      </c>
      <c r="F386" s="152" t="s">
        <v>3438</v>
      </c>
    </row>
    <row r="387">
      <c r="A387" s="152" t="s">
        <v>366</v>
      </c>
      <c r="B387" s="152" t="s">
        <v>3435</v>
      </c>
      <c r="C387" s="152" t="s">
        <v>366</v>
      </c>
      <c r="D387" s="152" t="s">
        <v>3437</v>
      </c>
      <c r="E387" s="152" t="s">
        <v>1817</v>
      </c>
      <c r="F387" s="152" t="s">
        <v>3441</v>
      </c>
    </row>
    <row r="388">
      <c r="A388" s="152" t="s">
        <v>1461</v>
      </c>
      <c r="B388" s="152" t="s">
        <v>3435</v>
      </c>
      <c r="C388" s="152" t="s">
        <v>3694</v>
      </c>
      <c r="D388" s="152" t="s">
        <v>3437</v>
      </c>
      <c r="E388" s="152" t="s">
        <v>1817</v>
      </c>
      <c r="F388" s="152" t="s">
        <v>3438</v>
      </c>
    </row>
    <row r="389">
      <c r="A389" s="152" t="s">
        <v>580</v>
      </c>
      <c r="B389" s="152" t="s">
        <v>3435</v>
      </c>
      <c r="C389" s="152" t="s">
        <v>3695</v>
      </c>
      <c r="D389" s="152" t="s">
        <v>3437</v>
      </c>
      <c r="E389" s="152" t="s">
        <v>3441</v>
      </c>
      <c r="F389" s="152" t="s">
        <v>3438</v>
      </c>
    </row>
    <row r="390">
      <c r="A390" s="152" t="s">
        <v>651</v>
      </c>
      <c r="B390" s="152" t="s">
        <v>3435</v>
      </c>
      <c r="C390" s="152" t="s">
        <v>651</v>
      </c>
      <c r="D390" s="152" t="s">
        <v>3437</v>
      </c>
      <c r="E390" s="152" t="s">
        <v>3441</v>
      </c>
      <c r="F390" s="152" t="s">
        <v>3438</v>
      </c>
    </row>
    <row r="391">
      <c r="A391" s="152" t="s">
        <v>663</v>
      </c>
      <c r="B391" s="152" t="s">
        <v>3435</v>
      </c>
      <c r="C391" s="152" t="s">
        <v>3696</v>
      </c>
      <c r="D391" s="152" t="s">
        <v>3437</v>
      </c>
      <c r="E391" s="152" t="s">
        <v>3441</v>
      </c>
      <c r="F391" s="152" t="s">
        <v>3438</v>
      </c>
    </row>
    <row r="392">
      <c r="A392" s="152" t="s">
        <v>1034</v>
      </c>
      <c r="B392" s="152" t="s">
        <v>3435</v>
      </c>
      <c r="C392" s="152" t="s">
        <v>3697</v>
      </c>
      <c r="D392" s="152" t="s">
        <v>3437</v>
      </c>
      <c r="E392" s="152" t="s">
        <v>3438</v>
      </c>
      <c r="F392" s="152" t="s">
        <v>3438</v>
      </c>
    </row>
    <row r="393">
      <c r="A393" s="152" t="s">
        <v>1035</v>
      </c>
      <c r="B393" s="152" t="s">
        <v>3435</v>
      </c>
      <c r="C393" s="152" t="s">
        <v>3523</v>
      </c>
      <c r="D393" s="152" t="s">
        <v>3437</v>
      </c>
      <c r="E393" s="152" t="s">
        <v>3438</v>
      </c>
      <c r="F393" s="152" t="s">
        <v>3438</v>
      </c>
    </row>
    <row r="394">
      <c r="A394" s="152" t="s">
        <v>1036</v>
      </c>
      <c r="B394" s="152" t="s">
        <v>3435</v>
      </c>
      <c r="C394" s="152" t="s">
        <v>3698</v>
      </c>
      <c r="D394" s="152" t="s">
        <v>3437</v>
      </c>
      <c r="E394" s="152" t="s">
        <v>3438</v>
      </c>
      <c r="F394" s="152" t="s">
        <v>3441</v>
      </c>
    </row>
    <row r="395">
      <c r="A395" s="152" t="s">
        <v>1037</v>
      </c>
      <c r="B395" s="152" t="s">
        <v>3435</v>
      </c>
      <c r="C395" s="152" t="s">
        <v>3699</v>
      </c>
      <c r="D395" s="152" t="s">
        <v>3437</v>
      </c>
      <c r="E395" s="152" t="s">
        <v>3438</v>
      </c>
      <c r="F395" s="152" t="s">
        <v>3438</v>
      </c>
    </row>
    <row r="396">
      <c r="A396" s="152" t="s">
        <v>367</v>
      </c>
      <c r="B396" s="152" t="s">
        <v>3435</v>
      </c>
      <c r="C396" s="152" t="s">
        <v>3700</v>
      </c>
      <c r="D396" s="152" t="s">
        <v>3437</v>
      </c>
      <c r="E396" s="152" t="s">
        <v>3438</v>
      </c>
      <c r="F396" s="152" t="s">
        <v>3441</v>
      </c>
    </row>
    <row r="397">
      <c r="A397" s="152" t="s">
        <v>368</v>
      </c>
      <c r="B397" s="152" t="s">
        <v>3435</v>
      </c>
      <c r="C397" s="152" t="s">
        <v>3701</v>
      </c>
      <c r="D397" s="152" t="s">
        <v>3437</v>
      </c>
      <c r="E397" s="152" t="s">
        <v>3438</v>
      </c>
      <c r="F397" s="152" t="s">
        <v>3441</v>
      </c>
    </row>
    <row r="398">
      <c r="A398" s="152" t="s">
        <v>662</v>
      </c>
      <c r="B398" s="152" t="s">
        <v>3435</v>
      </c>
      <c r="C398" s="152" t="s">
        <v>662</v>
      </c>
      <c r="D398" s="152" t="s">
        <v>3437</v>
      </c>
      <c r="E398" s="152" t="s">
        <v>3441</v>
      </c>
      <c r="F398" s="152" t="s">
        <v>3438</v>
      </c>
    </row>
    <row r="399">
      <c r="A399" s="152" t="s">
        <v>1635</v>
      </c>
      <c r="B399" s="152" t="s">
        <v>3435</v>
      </c>
      <c r="C399" s="152" t="s">
        <v>3702</v>
      </c>
      <c r="D399" s="152" t="s">
        <v>3437</v>
      </c>
      <c r="E399" s="152" t="s">
        <v>3438</v>
      </c>
      <c r="F399" s="152" t="s">
        <v>3441</v>
      </c>
    </row>
    <row r="400">
      <c r="A400" s="152" t="s">
        <v>1232</v>
      </c>
      <c r="B400" s="152" t="s">
        <v>3435</v>
      </c>
      <c r="C400" s="152" t="s">
        <v>1232</v>
      </c>
      <c r="D400" s="152" t="s">
        <v>3437</v>
      </c>
      <c r="E400" s="152" t="s">
        <v>3438</v>
      </c>
      <c r="F400" s="152" t="s">
        <v>3438</v>
      </c>
    </row>
    <row r="401">
      <c r="A401" s="152" t="s">
        <v>1462</v>
      </c>
      <c r="B401" s="152" t="s">
        <v>3435</v>
      </c>
      <c r="C401" s="152" t="s">
        <v>3703</v>
      </c>
      <c r="D401" s="152" t="s">
        <v>3437</v>
      </c>
      <c r="E401" s="152" t="s">
        <v>3441</v>
      </c>
      <c r="F401" s="152" t="s">
        <v>3438</v>
      </c>
    </row>
    <row r="402">
      <c r="A402" s="152" t="s">
        <v>408</v>
      </c>
      <c r="B402" s="152" t="s">
        <v>3435</v>
      </c>
      <c r="C402" s="153"/>
      <c r="D402" s="152" t="s">
        <v>3437</v>
      </c>
      <c r="E402" s="152" t="s">
        <v>3438</v>
      </c>
      <c r="F402" s="152" t="s">
        <v>3438</v>
      </c>
    </row>
    <row r="403">
      <c r="A403" s="152" t="s">
        <v>648</v>
      </c>
      <c r="B403" s="152" t="s">
        <v>3435</v>
      </c>
      <c r="C403" s="152" t="s">
        <v>648</v>
      </c>
      <c r="D403" s="152" t="s">
        <v>3437</v>
      </c>
      <c r="E403" s="152" t="s">
        <v>3441</v>
      </c>
      <c r="F403" s="152" t="s">
        <v>3441</v>
      </c>
    </row>
    <row r="404">
      <c r="A404" s="152" t="s">
        <v>649</v>
      </c>
      <c r="B404" s="152" t="s">
        <v>3435</v>
      </c>
      <c r="C404" s="152" t="s">
        <v>649</v>
      </c>
      <c r="D404" s="152" t="s">
        <v>3437</v>
      </c>
      <c r="E404" s="152" t="s">
        <v>3441</v>
      </c>
      <c r="F404" s="152" t="s">
        <v>3441</v>
      </c>
    </row>
    <row r="405">
      <c r="A405" s="152" t="s">
        <v>650</v>
      </c>
      <c r="B405" s="152" t="s">
        <v>3435</v>
      </c>
      <c r="C405" s="152" t="s">
        <v>650</v>
      </c>
      <c r="D405" s="152" t="s">
        <v>3437</v>
      </c>
      <c r="E405" s="152" t="s">
        <v>3441</v>
      </c>
      <c r="F405" s="152" t="s">
        <v>3441</v>
      </c>
    </row>
    <row r="406">
      <c r="A406" s="152" t="s">
        <v>1397</v>
      </c>
      <c r="B406" s="152" t="s">
        <v>3435</v>
      </c>
      <c r="C406" s="152" t="s">
        <v>3704</v>
      </c>
      <c r="D406" s="152" t="s">
        <v>3437</v>
      </c>
      <c r="E406" s="152" t="s">
        <v>3438</v>
      </c>
      <c r="F406" s="152" t="s">
        <v>3438</v>
      </c>
    </row>
    <row r="407">
      <c r="A407" s="152" t="s">
        <v>1388</v>
      </c>
      <c r="B407" s="152" t="s">
        <v>3435</v>
      </c>
      <c r="C407" s="152" t="s">
        <v>1388</v>
      </c>
      <c r="D407" s="152" t="s">
        <v>3437</v>
      </c>
      <c r="E407" s="152" t="s">
        <v>3438</v>
      </c>
      <c r="F407" s="152" t="s">
        <v>3438</v>
      </c>
    </row>
    <row r="408">
      <c r="A408" s="152" t="s">
        <v>244</v>
      </c>
      <c r="B408" s="152" t="s">
        <v>3435</v>
      </c>
      <c r="C408" s="152" t="s">
        <v>3705</v>
      </c>
      <c r="D408" s="152" t="s">
        <v>3437</v>
      </c>
      <c r="E408" s="152" t="s">
        <v>3438</v>
      </c>
      <c r="F408" s="152" t="s">
        <v>3438</v>
      </c>
    </row>
    <row r="409">
      <c r="A409" s="152" t="s">
        <v>193</v>
      </c>
      <c r="B409" s="152" t="s">
        <v>3435</v>
      </c>
      <c r="C409" s="152" t="s">
        <v>3706</v>
      </c>
      <c r="D409" s="152" t="s">
        <v>3437</v>
      </c>
      <c r="E409" s="152" t="s">
        <v>3441</v>
      </c>
      <c r="F409" s="152" t="s">
        <v>3441</v>
      </c>
    </row>
    <row r="410">
      <c r="A410" s="152" t="s">
        <v>194</v>
      </c>
      <c r="B410" s="152" t="s">
        <v>3435</v>
      </c>
      <c r="C410" s="152" t="s">
        <v>3707</v>
      </c>
      <c r="D410" s="152" t="s">
        <v>3437</v>
      </c>
      <c r="E410" s="152" t="s">
        <v>3441</v>
      </c>
      <c r="F410" s="152" t="s">
        <v>3441</v>
      </c>
    </row>
    <row r="411">
      <c r="A411" s="152" t="s">
        <v>195</v>
      </c>
      <c r="B411" s="152" t="s">
        <v>3435</v>
      </c>
      <c r="C411" s="152" t="s">
        <v>3708</v>
      </c>
      <c r="D411" s="152" t="s">
        <v>3437</v>
      </c>
      <c r="E411" s="152" t="s">
        <v>3441</v>
      </c>
      <c r="F411" s="152" t="s">
        <v>3441</v>
      </c>
    </row>
    <row r="412">
      <c r="A412" s="152" t="s">
        <v>1596</v>
      </c>
      <c r="B412" s="152" t="s">
        <v>3435</v>
      </c>
      <c r="C412" s="152" t="s">
        <v>3709</v>
      </c>
      <c r="D412" s="152" t="s">
        <v>3437</v>
      </c>
      <c r="E412" s="152" t="s">
        <v>3438</v>
      </c>
      <c r="F412" s="152" t="s">
        <v>3438</v>
      </c>
    </row>
    <row r="413">
      <c r="A413" s="152" t="s">
        <v>1623</v>
      </c>
      <c r="B413" s="152" t="s">
        <v>3435</v>
      </c>
      <c r="C413" s="152" t="s">
        <v>3710</v>
      </c>
      <c r="D413" s="152" t="s">
        <v>3437</v>
      </c>
      <c r="E413" s="152" t="s">
        <v>3438</v>
      </c>
      <c r="F413" s="152" t="s">
        <v>3438</v>
      </c>
    </row>
    <row r="414">
      <c r="A414" s="152" t="s">
        <v>1653</v>
      </c>
      <c r="B414" s="152" t="s">
        <v>3435</v>
      </c>
      <c r="C414" s="152" t="s">
        <v>3711</v>
      </c>
      <c r="D414" s="152" t="s">
        <v>3437</v>
      </c>
      <c r="E414" s="152" t="s">
        <v>3438</v>
      </c>
      <c r="F414" s="152" t="s">
        <v>3441</v>
      </c>
    </row>
    <row r="415">
      <c r="A415" s="152" t="s">
        <v>1678</v>
      </c>
      <c r="B415" s="152" t="s">
        <v>3435</v>
      </c>
      <c r="C415" s="152" t="s">
        <v>3712</v>
      </c>
      <c r="D415" s="152" t="s">
        <v>3437</v>
      </c>
      <c r="E415" s="152" t="s">
        <v>3438</v>
      </c>
      <c r="F415" s="152" t="s">
        <v>3441</v>
      </c>
    </row>
    <row r="416">
      <c r="A416" s="152" t="s">
        <v>783</v>
      </c>
      <c r="B416" s="152" t="s">
        <v>3435</v>
      </c>
      <c r="C416" s="152" t="s">
        <v>3713</v>
      </c>
      <c r="D416" s="152" t="s">
        <v>3437</v>
      </c>
      <c r="E416" s="152" t="s">
        <v>3441</v>
      </c>
      <c r="F416" s="152" t="s">
        <v>3441</v>
      </c>
    </row>
    <row r="417">
      <c r="A417" s="152" t="s">
        <v>1225</v>
      </c>
      <c r="B417" s="152" t="s">
        <v>3435</v>
      </c>
      <c r="C417" s="152" t="s">
        <v>1225</v>
      </c>
      <c r="D417" s="152" t="s">
        <v>3437</v>
      </c>
      <c r="E417" s="152" t="s">
        <v>3438</v>
      </c>
      <c r="F417" s="152" t="s">
        <v>3438</v>
      </c>
    </row>
    <row r="418">
      <c r="A418" s="152" t="s">
        <v>1211</v>
      </c>
      <c r="B418" s="152" t="s">
        <v>3435</v>
      </c>
      <c r="C418" s="152" t="s">
        <v>1211</v>
      </c>
      <c r="D418" s="152" t="s">
        <v>3437</v>
      </c>
      <c r="E418" s="152" t="s">
        <v>3438</v>
      </c>
      <c r="F418" s="152" t="s">
        <v>3438</v>
      </c>
    </row>
    <row r="419">
      <c r="A419" s="152" t="s">
        <v>1212</v>
      </c>
      <c r="B419" s="152" t="s">
        <v>3435</v>
      </c>
      <c r="C419" s="152" t="s">
        <v>1212</v>
      </c>
      <c r="D419" s="152" t="s">
        <v>3437</v>
      </c>
      <c r="E419" s="152" t="s">
        <v>3438</v>
      </c>
      <c r="F419" s="152" t="s">
        <v>3438</v>
      </c>
    </row>
    <row r="420">
      <c r="A420" s="152" t="s">
        <v>1213</v>
      </c>
      <c r="B420" s="152" t="s">
        <v>3435</v>
      </c>
      <c r="C420" s="152" t="s">
        <v>1213</v>
      </c>
      <c r="D420" s="152" t="s">
        <v>3437</v>
      </c>
      <c r="E420" s="152" t="s">
        <v>3438</v>
      </c>
      <c r="F420" s="152" t="s">
        <v>3438</v>
      </c>
    </row>
    <row r="421">
      <c r="A421" s="152" t="s">
        <v>498</v>
      </c>
      <c r="B421" s="152" t="s">
        <v>3435</v>
      </c>
      <c r="C421" s="152" t="s">
        <v>3714</v>
      </c>
      <c r="D421" s="152" t="s">
        <v>3437</v>
      </c>
      <c r="E421" s="152" t="s">
        <v>3438</v>
      </c>
      <c r="F421" s="152" t="s">
        <v>3438</v>
      </c>
    </row>
    <row r="422">
      <c r="A422" s="152" t="s">
        <v>1226</v>
      </c>
      <c r="B422" s="152" t="s">
        <v>3435</v>
      </c>
      <c r="C422" s="152" t="s">
        <v>1226</v>
      </c>
      <c r="D422" s="152" t="s">
        <v>3437</v>
      </c>
      <c r="E422" s="152" t="s">
        <v>3438</v>
      </c>
      <c r="F422" s="152" t="s">
        <v>3438</v>
      </c>
    </row>
    <row r="423">
      <c r="A423" s="152" t="s">
        <v>1227</v>
      </c>
      <c r="B423" s="152" t="s">
        <v>3435</v>
      </c>
      <c r="C423" s="152" t="s">
        <v>1227</v>
      </c>
      <c r="D423" s="152" t="s">
        <v>3437</v>
      </c>
      <c r="E423" s="152" t="s">
        <v>3438</v>
      </c>
      <c r="F423" s="152" t="s">
        <v>3438</v>
      </c>
    </row>
    <row r="424">
      <c r="A424" s="152" t="s">
        <v>1228</v>
      </c>
      <c r="B424" s="152" t="s">
        <v>3435</v>
      </c>
      <c r="C424" s="152" t="s">
        <v>1228</v>
      </c>
      <c r="D424" s="152" t="s">
        <v>3437</v>
      </c>
      <c r="E424" s="152" t="s">
        <v>3438</v>
      </c>
      <c r="F424" s="152" t="s">
        <v>3438</v>
      </c>
    </row>
    <row r="425">
      <c r="A425" s="152" t="s">
        <v>1214</v>
      </c>
      <c r="B425" s="152" t="s">
        <v>3435</v>
      </c>
      <c r="C425" s="152" t="s">
        <v>1214</v>
      </c>
      <c r="D425" s="152" t="s">
        <v>3437</v>
      </c>
      <c r="E425" s="152" t="s">
        <v>3438</v>
      </c>
      <c r="F425" s="152" t="s">
        <v>3438</v>
      </c>
    </row>
    <row r="426">
      <c r="A426" s="152" t="s">
        <v>1229</v>
      </c>
      <c r="B426" s="152" t="s">
        <v>3435</v>
      </c>
      <c r="C426" s="152" t="s">
        <v>1229</v>
      </c>
      <c r="D426" s="152" t="s">
        <v>3437</v>
      </c>
      <c r="E426" s="152" t="s">
        <v>3438</v>
      </c>
      <c r="F426" s="152" t="s">
        <v>3438</v>
      </c>
    </row>
    <row r="427">
      <c r="A427" s="152" t="s">
        <v>1215</v>
      </c>
      <c r="B427" s="152" t="s">
        <v>3435</v>
      </c>
      <c r="C427" s="153"/>
      <c r="D427" s="152" t="s">
        <v>3437</v>
      </c>
      <c r="E427" s="152" t="s">
        <v>3438</v>
      </c>
      <c r="F427" s="152" t="s">
        <v>3438</v>
      </c>
    </row>
    <row r="428">
      <c r="A428" s="152" t="s">
        <v>1216</v>
      </c>
      <c r="B428" s="152" t="s">
        <v>3435</v>
      </c>
      <c r="C428" s="152" t="s">
        <v>3715</v>
      </c>
      <c r="D428" s="152" t="s">
        <v>3437</v>
      </c>
      <c r="E428" s="152" t="s">
        <v>3438</v>
      </c>
      <c r="F428" s="152" t="s">
        <v>3438</v>
      </c>
    </row>
    <row r="429">
      <c r="A429" s="152" t="s">
        <v>1230</v>
      </c>
      <c r="B429" s="152" t="s">
        <v>3435</v>
      </c>
      <c r="C429" s="152" t="s">
        <v>3716</v>
      </c>
      <c r="D429" s="152" t="s">
        <v>3437</v>
      </c>
      <c r="E429" s="152" t="s">
        <v>3438</v>
      </c>
      <c r="F429" s="152" t="s">
        <v>3438</v>
      </c>
    </row>
    <row r="430">
      <c r="A430" s="152" t="s">
        <v>499</v>
      </c>
      <c r="B430" s="152" t="s">
        <v>3435</v>
      </c>
      <c r="C430" s="152" t="s">
        <v>3717</v>
      </c>
      <c r="D430" s="152" t="s">
        <v>3437</v>
      </c>
      <c r="E430" s="152" t="s">
        <v>3438</v>
      </c>
      <c r="F430" s="152" t="s">
        <v>3438</v>
      </c>
    </row>
    <row r="431">
      <c r="A431" s="152" t="s">
        <v>1203</v>
      </c>
      <c r="B431" s="152" t="s">
        <v>3435</v>
      </c>
      <c r="C431" s="152" t="s">
        <v>3718</v>
      </c>
      <c r="D431" s="152" t="s">
        <v>3437</v>
      </c>
      <c r="E431" s="152" t="s">
        <v>3438</v>
      </c>
      <c r="F431" s="152" t="s">
        <v>3438</v>
      </c>
    </row>
    <row r="432">
      <c r="A432" s="152" t="s">
        <v>1204</v>
      </c>
      <c r="B432" s="152" t="s">
        <v>3435</v>
      </c>
      <c r="C432" s="152" t="s">
        <v>3719</v>
      </c>
      <c r="D432" s="152" t="s">
        <v>3437</v>
      </c>
      <c r="E432" s="152" t="s">
        <v>3438</v>
      </c>
      <c r="F432" s="152" t="s">
        <v>3438</v>
      </c>
    </row>
    <row r="433">
      <c r="A433" s="152" t="s">
        <v>1231</v>
      </c>
      <c r="B433" s="152" t="s">
        <v>3435</v>
      </c>
      <c r="C433" s="152" t="s">
        <v>3720</v>
      </c>
      <c r="D433" s="152" t="s">
        <v>3437</v>
      </c>
      <c r="E433" s="152" t="s">
        <v>3438</v>
      </c>
      <c r="F433" s="152" t="s">
        <v>3438</v>
      </c>
    </row>
    <row r="434">
      <c r="A434" s="152" t="s">
        <v>1205</v>
      </c>
      <c r="B434" s="152" t="s">
        <v>3435</v>
      </c>
      <c r="C434" s="152" t="s">
        <v>3721</v>
      </c>
      <c r="D434" s="152" t="s">
        <v>3437</v>
      </c>
      <c r="E434" s="152" t="s">
        <v>3438</v>
      </c>
      <c r="F434" s="152" t="s">
        <v>3438</v>
      </c>
    </row>
    <row r="435">
      <c r="A435" s="152" t="s">
        <v>1217</v>
      </c>
      <c r="B435" s="152" t="s">
        <v>3435</v>
      </c>
      <c r="C435" s="152" t="s">
        <v>3722</v>
      </c>
      <c r="D435" s="152" t="s">
        <v>3437</v>
      </c>
      <c r="E435" s="152" t="s">
        <v>3438</v>
      </c>
      <c r="F435" s="152" t="s">
        <v>3438</v>
      </c>
    </row>
    <row r="436">
      <c r="A436" s="152" t="s">
        <v>1218</v>
      </c>
      <c r="B436" s="152" t="s">
        <v>3435</v>
      </c>
      <c r="C436" s="152" t="s">
        <v>3723</v>
      </c>
      <c r="D436" s="152" t="s">
        <v>3437</v>
      </c>
      <c r="E436" s="152" t="s">
        <v>3438</v>
      </c>
      <c r="F436" s="152" t="s">
        <v>3438</v>
      </c>
    </row>
    <row r="437">
      <c r="A437" s="152" t="s">
        <v>1206</v>
      </c>
      <c r="B437" s="152" t="s">
        <v>3435</v>
      </c>
      <c r="C437" s="152" t="s">
        <v>1206</v>
      </c>
      <c r="D437" s="152" t="s">
        <v>3437</v>
      </c>
      <c r="E437" s="152" t="s">
        <v>3438</v>
      </c>
      <c r="F437" s="152" t="s">
        <v>3438</v>
      </c>
    </row>
    <row r="438">
      <c r="A438" s="152" t="s">
        <v>1207</v>
      </c>
      <c r="B438" s="152" t="s">
        <v>3435</v>
      </c>
      <c r="C438" s="152" t="s">
        <v>3724</v>
      </c>
      <c r="D438" s="152" t="s">
        <v>3437</v>
      </c>
      <c r="E438" s="152" t="s">
        <v>3438</v>
      </c>
      <c r="F438" s="152" t="s">
        <v>3438</v>
      </c>
    </row>
    <row r="439">
      <c r="A439" s="152" t="s">
        <v>1208</v>
      </c>
      <c r="B439" s="152" t="s">
        <v>3435</v>
      </c>
      <c r="C439" s="152" t="s">
        <v>1208</v>
      </c>
      <c r="D439" s="152" t="s">
        <v>3437</v>
      </c>
      <c r="E439" s="152" t="s">
        <v>3438</v>
      </c>
      <c r="F439" s="152" t="s">
        <v>3438</v>
      </c>
    </row>
    <row r="440">
      <c r="A440" s="152" t="s">
        <v>1219</v>
      </c>
      <c r="B440" s="152" t="s">
        <v>3435</v>
      </c>
      <c r="C440" s="152" t="s">
        <v>1219</v>
      </c>
      <c r="D440" s="152" t="s">
        <v>3437</v>
      </c>
      <c r="E440" s="152" t="s">
        <v>3438</v>
      </c>
      <c r="F440" s="152" t="s">
        <v>3438</v>
      </c>
    </row>
    <row r="441">
      <c r="A441" s="152" t="s">
        <v>1220</v>
      </c>
      <c r="B441" s="152" t="s">
        <v>3435</v>
      </c>
      <c r="C441" s="152" t="s">
        <v>3725</v>
      </c>
      <c r="D441" s="152" t="s">
        <v>3437</v>
      </c>
      <c r="E441" s="152" t="s">
        <v>3438</v>
      </c>
      <c r="F441" s="152" t="s">
        <v>3438</v>
      </c>
    </row>
    <row r="442">
      <c r="A442" s="152" t="s">
        <v>1221</v>
      </c>
      <c r="B442" s="152" t="s">
        <v>3435</v>
      </c>
      <c r="C442" s="152" t="s">
        <v>1221</v>
      </c>
      <c r="D442" s="152" t="s">
        <v>3437</v>
      </c>
      <c r="E442" s="152" t="s">
        <v>3438</v>
      </c>
      <c r="F442" s="152" t="s">
        <v>3438</v>
      </c>
    </row>
    <row r="443">
      <c r="A443" s="152" t="s">
        <v>1222</v>
      </c>
      <c r="B443" s="152" t="s">
        <v>3435</v>
      </c>
      <c r="C443" s="152" t="s">
        <v>3726</v>
      </c>
      <c r="D443" s="152" t="s">
        <v>3437</v>
      </c>
      <c r="E443" s="152" t="s">
        <v>3438</v>
      </c>
      <c r="F443" s="152" t="s">
        <v>3438</v>
      </c>
    </row>
    <row r="444">
      <c r="A444" s="152" t="s">
        <v>1223</v>
      </c>
      <c r="B444" s="152" t="s">
        <v>3435</v>
      </c>
      <c r="C444" s="152" t="s">
        <v>1223</v>
      </c>
      <c r="D444" s="152" t="s">
        <v>3437</v>
      </c>
      <c r="E444" s="152" t="s">
        <v>3438</v>
      </c>
      <c r="F444" s="152" t="s">
        <v>3438</v>
      </c>
    </row>
    <row r="445">
      <c r="A445" s="152" t="s">
        <v>804</v>
      </c>
      <c r="B445" s="152" t="s">
        <v>3435</v>
      </c>
      <c r="C445" s="152" t="s">
        <v>3727</v>
      </c>
      <c r="D445" s="152" t="s">
        <v>3437</v>
      </c>
      <c r="E445" s="152" t="s">
        <v>1817</v>
      </c>
      <c r="F445" s="152" t="s">
        <v>3438</v>
      </c>
    </row>
    <row r="446">
      <c r="A446" s="152" t="s">
        <v>805</v>
      </c>
      <c r="B446" s="152" t="s">
        <v>3435</v>
      </c>
      <c r="C446" s="152" t="s">
        <v>3728</v>
      </c>
      <c r="D446" s="152" t="s">
        <v>3437</v>
      </c>
      <c r="E446" s="152" t="s">
        <v>1817</v>
      </c>
      <c r="F446" s="152" t="s">
        <v>3438</v>
      </c>
    </row>
    <row r="447">
      <c r="A447" s="152" t="s">
        <v>726</v>
      </c>
      <c r="B447" s="152" t="s">
        <v>3435</v>
      </c>
      <c r="C447" s="152" t="s">
        <v>3729</v>
      </c>
      <c r="D447" s="152" t="s">
        <v>3437</v>
      </c>
      <c r="E447" s="152" t="s">
        <v>1817</v>
      </c>
      <c r="F447" s="152" t="s">
        <v>3441</v>
      </c>
    </row>
    <row r="448">
      <c r="A448" s="152" t="s">
        <v>529</v>
      </c>
      <c r="B448" s="152" t="s">
        <v>3435</v>
      </c>
      <c r="C448" s="152" t="s">
        <v>3730</v>
      </c>
      <c r="D448" s="152" t="s">
        <v>3437</v>
      </c>
      <c r="E448" s="152" t="s">
        <v>3441</v>
      </c>
      <c r="F448" s="152" t="s">
        <v>3438</v>
      </c>
    </row>
    <row r="449">
      <c r="A449" s="152" t="s">
        <v>1477</v>
      </c>
      <c r="B449" s="152" t="s">
        <v>3435</v>
      </c>
      <c r="C449" s="152" t="s">
        <v>3731</v>
      </c>
      <c r="D449" s="152" t="s">
        <v>3437</v>
      </c>
      <c r="E449" s="152" t="s">
        <v>3438</v>
      </c>
      <c r="F449" s="152" t="s">
        <v>3438</v>
      </c>
    </row>
    <row r="450">
      <c r="A450" s="152" t="s">
        <v>369</v>
      </c>
      <c r="B450" s="152" t="s">
        <v>3435</v>
      </c>
      <c r="C450" s="152" t="s">
        <v>369</v>
      </c>
      <c r="D450" s="152" t="s">
        <v>3437</v>
      </c>
      <c r="E450" s="152" t="s">
        <v>3438</v>
      </c>
      <c r="F450" s="152" t="s">
        <v>3441</v>
      </c>
    </row>
    <row r="451">
      <c r="A451" s="152" t="s">
        <v>1373</v>
      </c>
      <c r="B451" s="152" t="s">
        <v>3435</v>
      </c>
      <c r="C451" s="152" t="s">
        <v>3732</v>
      </c>
      <c r="D451" s="152" t="s">
        <v>3437</v>
      </c>
      <c r="E451" s="152" t="s">
        <v>1817</v>
      </c>
      <c r="F451" s="152" t="s">
        <v>3438</v>
      </c>
    </row>
    <row r="452">
      <c r="A452" s="152" t="s">
        <v>576</v>
      </c>
      <c r="B452" s="152" t="s">
        <v>3435</v>
      </c>
      <c r="C452" s="152" t="s">
        <v>3733</v>
      </c>
      <c r="D452" s="152" t="s">
        <v>3437</v>
      </c>
      <c r="E452" s="152" t="s">
        <v>3441</v>
      </c>
      <c r="F452" s="152" t="s">
        <v>3438</v>
      </c>
    </row>
    <row r="453">
      <c r="A453" s="152" t="s">
        <v>1164</v>
      </c>
      <c r="B453" s="152" t="s">
        <v>3435</v>
      </c>
      <c r="C453" s="152" t="s">
        <v>3734</v>
      </c>
      <c r="D453" s="152" t="s">
        <v>3437</v>
      </c>
      <c r="E453" s="152" t="s">
        <v>3438</v>
      </c>
      <c r="F453" s="152" t="s">
        <v>3438</v>
      </c>
    </row>
    <row r="454">
      <c r="A454" s="152" t="s">
        <v>1591</v>
      </c>
      <c r="B454" s="152" t="s">
        <v>3435</v>
      </c>
      <c r="C454" s="152" t="s">
        <v>3735</v>
      </c>
      <c r="D454" s="152" t="s">
        <v>3437</v>
      </c>
      <c r="E454" s="152" t="s">
        <v>3438</v>
      </c>
      <c r="F454" s="152" t="s">
        <v>3438</v>
      </c>
    </row>
    <row r="455">
      <c r="A455" s="152" t="s">
        <v>1589</v>
      </c>
      <c r="B455" s="152" t="s">
        <v>3435</v>
      </c>
      <c r="C455" s="152" t="s">
        <v>3736</v>
      </c>
      <c r="D455" s="152" t="s">
        <v>3437</v>
      </c>
      <c r="E455" s="152" t="s">
        <v>3438</v>
      </c>
      <c r="F455" s="152" t="s">
        <v>3438</v>
      </c>
    </row>
    <row r="456">
      <c r="A456" s="152" t="s">
        <v>305</v>
      </c>
      <c r="B456" s="152" t="s">
        <v>3435</v>
      </c>
      <c r="C456" s="152" t="s">
        <v>305</v>
      </c>
      <c r="D456" s="152" t="s">
        <v>3437</v>
      </c>
      <c r="E456" s="152" t="s">
        <v>3441</v>
      </c>
      <c r="F456" s="152" t="s">
        <v>3438</v>
      </c>
    </row>
    <row r="457">
      <c r="A457" s="152" t="s">
        <v>1679</v>
      </c>
      <c r="B457" s="152" t="s">
        <v>3435</v>
      </c>
      <c r="C457" s="152" t="s">
        <v>3737</v>
      </c>
      <c r="D457" s="152" t="s">
        <v>3437</v>
      </c>
      <c r="E457" s="152" t="s">
        <v>3441</v>
      </c>
      <c r="F457" s="152" t="s">
        <v>3441</v>
      </c>
    </row>
    <row r="458">
      <c r="A458" s="152" t="s">
        <v>455</v>
      </c>
      <c r="B458" s="152" t="s">
        <v>3435</v>
      </c>
      <c r="C458" s="152" t="s">
        <v>3738</v>
      </c>
      <c r="D458" s="152" t="s">
        <v>3437</v>
      </c>
      <c r="E458" s="152" t="s">
        <v>3438</v>
      </c>
      <c r="F458" s="152" t="s">
        <v>3438</v>
      </c>
    </row>
    <row r="459">
      <c r="A459" s="152" t="s">
        <v>1625</v>
      </c>
      <c r="B459" s="152" t="s">
        <v>3435</v>
      </c>
      <c r="C459" s="152" t="s">
        <v>3739</v>
      </c>
      <c r="D459" s="152" t="s">
        <v>3437</v>
      </c>
      <c r="E459" s="152" t="s">
        <v>3438</v>
      </c>
      <c r="F459" s="152" t="s">
        <v>3438</v>
      </c>
    </row>
    <row r="460">
      <c r="A460" s="152" t="s">
        <v>1681</v>
      </c>
      <c r="B460" s="152" t="s">
        <v>3435</v>
      </c>
      <c r="C460" s="152" t="s">
        <v>3740</v>
      </c>
      <c r="D460" s="152" t="s">
        <v>3437</v>
      </c>
      <c r="E460" s="152" t="s">
        <v>3438</v>
      </c>
      <c r="F460" s="152" t="s">
        <v>3438</v>
      </c>
    </row>
    <row r="461">
      <c r="A461" s="152" t="s">
        <v>1495</v>
      </c>
      <c r="B461" s="152" t="s">
        <v>3435</v>
      </c>
      <c r="C461" s="152" t="s">
        <v>3741</v>
      </c>
      <c r="D461" s="152" t="s">
        <v>3437</v>
      </c>
      <c r="E461" s="152" t="s">
        <v>3438</v>
      </c>
      <c r="F461" s="152" t="s">
        <v>3438</v>
      </c>
    </row>
    <row r="462">
      <c r="A462" s="152" t="s">
        <v>352</v>
      </c>
      <c r="B462" s="152" t="s">
        <v>3435</v>
      </c>
      <c r="C462" s="152" t="s">
        <v>3742</v>
      </c>
      <c r="D462" s="152" t="s">
        <v>3437</v>
      </c>
      <c r="E462" s="152" t="s">
        <v>3438</v>
      </c>
      <c r="F462" s="152" t="s">
        <v>3441</v>
      </c>
    </row>
    <row r="463">
      <c r="A463" s="152" t="s">
        <v>353</v>
      </c>
      <c r="B463" s="152" t="s">
        <v>3435</v>
      </c>
      <c r="C463" s="152" t="s">
        <v>3743</v>
      </c>
      <c r="D463" s="152" t="s">
        <v>3437</v>
      </c>
      <c r="E463" s="152" t="s">
        <v>3438</v>
      </c>
      <c r="F463" s="152" t="s">
        <v>3441</v>
      </c>
    </row>
    <row r="464">
      <c r="A464" s="152" t="s">
        <v>354</v>
      </c>
      <c r="B464" s="152" t="s">
        <v>3435</v>
      </c>
      <c r="C464" s="152" t="s">
        <v>3744</v>
      </c>
      <c r="D464" s="152" t="s">
        <v>3437</v>
      </c>
      <c r="E464" s="152" t="s">
        <v>3438</v>
      </c>
      <c r="F464" s="152" t="s">
        <v>3441</v>
      </c>
    </row>
    <row r="465">
      <c r="A465" s="152" t="s">
        <v>489</v>
      </c>
      <c r="B465" s="152" t="s">
        <v>3435</v>
      </c>
      <c r="C465" s="152" t="s">
        <v>3745</v>
      </c>
      <c r="D465" s="152" t="s">
        <v>3437</v>
      </c>
      <c r="E465" s="152" t="s">
        <v>3438</v>
      </c>
      <c r="F465" s="152" t="s">
        <v>3441</v>
      </c>
    </row>
    <row r="466">
      <c r="A466" s="152" t="s">
        <v>490</v>
      </c>
      <c r="B466" s="152" t="s">
        <v>3435</v>
      </c>
      <c r="C466" s="152" t="s">
        <v>3746</v>
      </c>
      <c r="D466" s="152" t="s">
        <v>3437</v>
      </c>
      <c r="E466" s="152" t="s">
        <v>3438</v>
      </c>
      <c r="F466" s="152" t="s">
        <v>3441</v>
      </c>
    </row>
    <row r="467">
      <c r="A467" s="152" t="s">
        <v>491</v>
      </c>
      <c r="B467" s="152" t="s">
        <v>3435</v>
      </c>
      <c r="C467" s="152" t="s">
        <v>3747</v>
      </c>
      <c r="D467" s="152" t="s">
        <v>3437</v>
      </c>
      <c r="E467" s="152" t="s">
        <v>3438</v>
      </c>
      <c r="F467" s="152" t="s">
        <v>3441</v>
      </c>
    </row>
    <row r="468">
      <c r="A468" s="152" t="s">
        <v>1522</v>
      </c>
      <c r="B468" s="152" t="s">
        <v>3435</v>
      </c>
      <c r="C468" s="152" t="s">
        <v>3748</v>
      </c>
      <c r="D468" s="152" t="s">
        <v>3437</v>
      </c>
      <c r="E468" s="152" t="s">
        <v>3438</v>
      </c>
      <c r="F468" s="152" t="s">
        <v>3438</v>
      </c>
    </row>
    <row r="469">
      <c r="A469" s="152" t="s">
        <v>1470</v>
      </c>
      <c r="B469" s="152" t="s">
        <v>3435</v>
      </c>
      <c r="C469" s="152" t="s">
        <v>3749</v>
      </c>
      <c r="D469" s="152" t="s">
        <v>3437</v>
      </c>
      <c r="E469" s="152" t="s">
        <v>3438</v>
      </c>
      <c r="F469" s="152" t="s">
        <v>3438</v>
      </c>
    </row>
    <row r="470">
      <c r="A470" s="152" t="s">
        <v>563</v>
      </c>
      <c r="B470" s="152" t="s">
        <v>3435</v>
      </c>
      <c r="C470" s="152" t="s">
        <v>3750</v>
      </c>
      <c r="D470" s="152" t="s">
        <v>3437</v>
      </c>
      <c r="E470" s="152" t="s">
        <v>3438</v>
      </c>
      <c r="F470" s="152" t="s">
        <v>3438</v>
      </c>
    </row>
    <row r="471">
      <c r="A471" s="152" t="s">
        <v>1662</v>
      </c>
      <c r="B471" s="152" t="s">
        <v>3435</v>
      </c>
      <c r="C471" s="152" t="s">
        <v>3751</v>
      </c>
      <c r="D471" s="152" t="s">
        <v>3437</v>
      </c>
      <c r="E471" s="152" t="s">
        <v>3438</v>
      </c>
      <c r="F471" s="152" t="s">
        <v>3441</v>
      </c>
    </row>
    <row r="472">
      <c r="A472" s="152" t="s">
        <v>1682</v>
      </c>
      <c r="B472" s="152" t="s">
        <v>3435</v>
      </c>
      <c r="C472" s="152" t="s">
        <v>3752</v>
      </c>
      <c r="D472" s="152" t="s">
        <v>3437</v>
      </c>
      <c r="E472" s="152" t="s">
        <v>3438</v>
      </c>
      <c r="F472" s="152" t="s">
        <v>3438</v>
      </c>
    </row>
    <row r="473">
      <c r="A473" s="152" t="s">
        <v>1683</v>
      </c>
      <c r="B473" s="152" t="s">
        <v>3435</v>
      </c>
      <c r="C473" s="152" t="s">
        <v>3753</v>
      </c>
      <c r="D473" s="152" t="s">
        <v>3437</v>
      </c>
      <c r="E473" s="152" t="s">
        <v>3438</v>
      </c>
      <c r="F473" s="152" t="s">
        <v>3438</v>
      </c>
    </row>
    <row r="474">
      <c r="A474" s="152" t="s">
        <v>1684</v>
      </c>
      <c r="B474" s="152" t="s">
        <v>3435</v>
      </c>
      <c r="C474" s="152" t="s">
        <v>3754</v>
      </c>
      <c r="D474" s="152" t="s">
        <v>3437</v>
      </c>
      <c r="E474" s="152" t="s">
        <v>3441</v>
      </c>
      <c r="F474" s="152" t="s">
        <v>3441</v>
      </c>
    </row>
    <row r="475">
      <c r="A475" s="152" t="s">
        <v>1685</v>
      </c>
      <c r="B475" s="152" t="s">
        <v>3435</v>
      </c>
      <c r="C475" s="152" t="s">
        <v>3755</v>
      </c>
      <c r="D475" s="152" t="s">
        <v>3437</v>
      </c>
      <c r="E475" s="152" t="s">
        <v>3441</v>
      </c>
      <c r="F475" s="152" t="s">
        <v>3441</v>
      </c>
    </row>
    <row r="476">
      <c r="A476" s="152" t="s">
        <v>197</v>
      </c>
      <c r="B476" s="152" t="s">
        <v>3435</v>
      </c>
      <c r="C476" s="152" t="s">
        <v>3756</v>
      </c>
      <c r="D476" s="152" t="s">
        <v>3437</v>
      </c>
      <c r="E476" s="152" t="s">
        <v>3441</v>
      </c>
      <c r="F476" s="152" t="s">
        <v>3441</v>
      </c>
    </row>
    <row r="477">
      <c r="A477" s="152" t="s">
        <v>198</v>
      </c>
      <c r="B477" s="152" t="s">
        <v>3435</v>
      </c>
      <c r="C477" s="152" t="s">
        <v>3757</v>
      </c>
      <c r="D477" s="152" t="s">
        <v>3437</v>
      </c>
      <c r="E477" s="152" t="s">
        <v>3441</v>
      </c>
      <c r="F477" s="152" t="s">
        <v>3441</v>
      </c>
    </row>
    <row r="478">
      <c r="A478" s="152" t="s">
        <v>1686</v>
      </c>
      <c r="B478" s="152" t="s">
        <v>3435</v>
      </c>
      <c r="C478" s="152" t="s">
        <v>3758</v>
      </c>
      <c r="D478" s="152" t="s">
        <v>3437</v>
      </c>
      <c r="E478" s="152" t="s">
        <v>3441</v>
      </c>
      <c r="F478" s="152" t="s">
        <v>3441</v>
      </c>
    </row>
    <row r="479">
      <c r="A479" s="152" t="s">
        <v>1687</v>
      </c>
      <c r="B479" s="152" t="s">
        <v>3435</v>
      </c>
      <c r="C479" s="152" t="s">
        <v>3759</v>
      </c>
      <c r="D479" s="152" t="s">
        <v>3437</v>
      </c>
      <c r="E479" s="152" t="s">
        <v>3441</v>
      </c>
      <c r="F479" s="152" t="s">
        <v>3441</v>
      </c>
    </row>
    <row r="480">
      <c r="A480" s="152" t="s">
        <v>1688</v>
      </c>
      <c r="B480" s="152" t="s">
        <v>3435</v>
      </c>
      <c r="C480" s="152" t="s">
        <v>3760</v>
      </c>
      <c r="D480" s="152" t="s">
        <v>3437</v>
      </c>
      <c r="E480" s="152" t="s">
        <v>3441</v>
      </c>
      <c r="F480" s="152" t="s">
        <v>3441</v>
      </c>
    </row>
    <row r="481">
      <c r="A481" s="152" t="s">
        <v>1689</v>
      </c>
      <c r="B481" s="152" t="s">
        <v>3435</v>
      </c>
      <c r="C481" s="152" t="s">
        <v>3761</v>
      </c>
      <c r="D481" s="152" t="s">
        <v>3437</v>
      </c>
      <c r="E481" s="152" t="s">
        <v>3438</v>
      </c>
      <c r="F481" s="152" t="s">
        <v>3441</v>
      </c>
    </row>
    <row r="482">
      <c r="A482" s="152" t="s">
        <v>361</v>
      </c>
      <c r="B482" s="152" t="s">
        <v>3435</v>
      </c>
      <c r="C482" s="152" t="s">
        <v>3762</v>
      </c>
      <c r="D482" s="152" t="s">
        <v>3437</v>
      </c>
      <c r="E482" s="152" t="s">
        <v>3438</v>
      </c>
      <c r="F482" s="152" t="s">
        <v>3441</v>
      </c>
    </row>
    <row r="483">
      <c r="A483" s="152" t="s">
        <v>1500</v>
      </c>
      <c r="B483" s="152" t="s">
        <v>3435</v>
      </c>
      <c r="C483" s="152" t="s">
        <v>1500</v>
      </c>
      <c r="D483" s="152" t="s">
        <v>3437</v>
      </c>
      <c r="E483" s="152" t="s">
        <v>3441</v>
      </c>
      <c r="F483" s="152" t="s">
        <v>3441</v>
      </c>
    </row>
    <row r="484">
      <c r="A484" s="152" t="s">
        <v>829</v>
      </c>
      <c r="B484" s="152" t="s">
        <v>3435</v>
      </c>
      <c r="C484" s="152" t="s">
        <v>3763</v>
      </c>
      <c r="D484" s="152" t="s">
        <v>3437</v>
      </c>
      <c r="E484" s="152" t="s">
        <v>1817</v>
      </c>
      <c r="F484" s="152" t="s">
        <v>3438</v>
      </c>
    </row>
    <row r="485">
      <c r="A485" s="152" t="s">
        <v>727</v>
      </c>
      <c r="B485" s="152" t="s">
        <v>3435</v>
      </c>
      <c r="C485" s="152" t="s">
        <v>3764</v>
      </c>
      <c r="D485" s="152" t="s">
        <v>3437</v>
      </c>
      <c r="E485" s="152" t="s">
        <v>1817</v>
      </c>
      <c r="F485" s="152" t="s">
        <v>3441</v>
      </c>
    </row>
    <row r="486">
      <c r="A486" s="152" t="s">
        <v>530</v>
      </c>
      <c r="B486" s="152" t="s">
        <v>3435</v>
      </c>
      <c r="C486" s="152" t="s">
        <v>3765</v>
      </c>
      <c r="D486" s="152" t="s">
        <v>3437</v>
      </c>
      <c r="E486" s="152" t="s">
        <v>3441</v>
      </c>
      <c r="F486" s="152" t="s">
        <v>3438</v>
      </c>
    </row>
    <row r="487">
      <c r="A487" s="152" t="s">
        <v>1478</v>
      </c>
      <c r="B487" s="152" t="s">
        <v>3435</v>
      </c>
      <c r="C487" s="152" t="s">
        <v>3766</v>
      </c>
      <c r="D487" s="152" t="s">
        <v>3437</v>
      </c>
      <c r="E487" s="152" t="s">
        <v>3438</v>
      </c>
      <c r="F487" s="152" t="s">
        <v>3438</v>
      </c>
    </row>
    <row r="488">
      <c r="A488" s="152" t="s">
        <v>508</v>
      </c>
      <c r="B488" s="152" t="s">
        <v>3435</v>
      </c>
      <c r="C488" s="152" t="s">
        <v>3767</v>
      </c>
      <c r="D488" s="152" t="s">
        <v>3437</v>
      </c>
      <c r="E488" s="152" t="s">
        <v>3438</v>
      </c>
      <c r="F488" s="152" t="s">
        <v>3438</v>
      </c>
    </row>
    <row r="489">
      <c r="A489" s="152" t="s">
        <v>784</v>
      </c>
      <c r="B489" s="152" t="s">
        <v>3435</v>
      </c>
      <c r="C489" s="152" t="s">
        <v>3768</v>
      </c>
      <c r="D489" s="152" t="s">
        <v>3437</v>
      </c>
      <c r="E489" s="152" t="s">
        <v>3441</v>
      </c>
      <c r="F489" s="152" t="s">
        <v>3441</v>
      </c>
    </row>
    <row r="490">
      <c r="A490" s="152" t="s">
        <v>200</v>
      </c>
      <c r="B490" s="152" t="s">
        <v>3435</v>
      </c>
      <c r="C490" s="152" t="s">
        <v>200</v>
      </c>
      <c r="D490" s="152" t="s">
        <v>3437</v>
      </c>
      <c r="E490" s="152" t="s">
        <v>3438</v>
      </c>
      <c r="F490" s="152" t="s">
        <v>3441</v>
      </c>
    </row>
    <row r="491">
      <c r="A491" s="152" t="s">
        <v>201</v>
      </c>
      <c r="B491" s="152" t="s">
        <v>3435</v>
      </c>
      <c r="C491" s="152" t="s">
        <v>3769</v>
      </c>
      <c r="D491" s="152" t="s">
        <v>3437</v>
      </c>
      <c r="E491" s="152" t="s">
        <v>3441</v>
      </c>
      <c r="F491" s="152" t="s">
        <v>3441</v>
      </c>
    </row>
    <row r="492">
      <c r="A492" s="152" t="s">
        <v>202</v>
      </c>
      <c r="B492" s="152" t="s">
        <v>3435</v>
      </c>
      <c r="C492" s="152" t="s">
        <v>3770</v>
      </c>
      <c r="D492" s="152" t="s">
        <v>3437</v>
      </c>
      <c r="E492" s="152" t="s">
        <v>3441</v>
      </c>
      <c r="F492" s="152" t="s">
        <v>3441</v>
      </c>
    </row>
    <row r="493">
      <c r="A493" s="152" t="s">
        <v>1233</v>
      </c>
      <c r="B493" s="152" t="s">
        <v>3435</v>
      </c>
      <c r="C493" s="152" t="s">
        <v>1233</v>
      </c>
      <c r="D493" s="152" t="s">
        <v>3437</v>
      </c>
      <c r="E493" s="152" t="s">
        <v>3438</v>
      </c>
      <c r="F493" s="152" t="s">
        <v>3438</v>
      </c>
    </row>
    <row r="494">
      <c r="A494" s="152" t="s">
        <v>1234</v>
      </c>
      <c r="B494" s="152" t="s">
        <v>3435</v>
      </c>
      <c r="C494" s="152" t="s">
        <v>3771</v>
      </c>
      <c r="D494" s="152" t="s">
        <v>3437</v>
      </c>
      <c r="E494" s="152" t="s">
        <v>3438</v>
      </c>
      <c r="F494" s="152" t="s">
        <v>3438</v>
      </c>
    </row>
    <row r="495">
      <c r="A495" s="152" t="s">
        <v>1235</v>
      </c>
      <c r="B495" s="152" t="s">
        <v>3435</v>
      </c>
      <c r="C495" s="152" t="s">
        <v>3772</v>
      </c>
      <c r="D495" s="152" t="s">
        <v>3437</v>
      </c>
      <c r="E495" s="152" t="s">
        <v>3438</v>
      </c>
      <c r="F495" s="152" t="s">
        <v>3438</v>
      </c>
    </row>
    <row r="496">
      <c r="A496" s="152" t="s">
        <v>1240</v>
      </c>
      <c r="B496" s="152" t="s">
        <v>3435</v>
      </c>
      <c r="C496" s="152" t="s">
        <v>3773</v>
      </c>
      <c r="D496" s="152" t="s">
        <v>3437</v>
      </c>
      <c r="E496" s="152" t="s">
        <v>3438</v>
      </c>
      <c r="F496" s="152" t="s">
        <v>3438</v>
      </c>
    </row>
    <row r="497">
      <c r="A497" s="152" t="s">
        <v>1236</v>
      </c>
      <c r="B497" s="152" t="s">
        <v>3435</v>
      </c>
      <c r="C497" s="152" t="s">
        <v>3774</v>
      </c>
      <c r="D497" s="152" t="s">
        <v>3437</v>
      </c>
      <c r="E497" s="152" t="s">
        <v>3438</v>
      </c>
      <c r="F497" s="152" t="s">
        <v>3438</v>
      </c>
    </row>
    <row r="498">
      <c r="A498" s="152" t="s">
        <v>1237</v>
      </c>
      <c r="B498" s="152" t="s">
        <v>3435</v>
      </c>
      <c r="C498" s="152" t="s">
        <v>1237</v>
      </c>
      <c r="D498" s="152" t="s">
        <v>3437</v>
      </c>
      <c r="E498" s="152" t="s">
        <v>3438</v>
      </c>
      <c r="F498" s="152" t="s">
        <v>3438</v>
      </c>
    </row>
    <row r="499">
      <c r="A499" s="152" t="s">
        <v>846</v>
      </c>
      <c r="B499" s="152" t="s">
        <v>3435</v>
      </c>
      <c r="C499" s="152" t="s">
        <v>3775</v>
      </c>
      <c r="D499" s="152" t="s">
        <v>3437</v>
      </c>
      <c r="E499" s="152" t="s">
        <v>3441</v>
      </c>
      <c r="F499" s="152" t="s">
        <v>3441</v>
      </c>
    </row>
    <row r="500">
      <c r="A500" s="152" t="s">
        <v>847</v>
      </c>
      <c r="B500" s="152" t="s">
        <v>3435</v>
      </c>
      <c r="C500" s="152" t="s">
        <v>3776</v>
      </c>
      <c r="D500" s="152" t="s">
        <v>3437</v>
      </c>
      <c r="E500" s="152" t="s">
        <v>3441</v>
      </c>
      <c r="F500" s="152" t="s">
        <v>3441</v>
      </c>
    </row>
    <row r="501">
      <c r="A501" s="152" t="s">
        <v>848</v>
      </c>
      <c r="B501" s="152" t="s">
        <v>3435</v>
      </c>
      <c r="C501" s="152" t="s">
        <v>3777</v>
      </c>
      <c r="D501" s="152" t="s">
        <v>3437</v>
      </c>
      <c r="E501" s="152" t="s">
        <v>3441</v>
      </c>
      <c r="F501" s="152" t="s">
        <v>3441</v>
      </c>
    </row>
    <row r="502">
      <c r="A502" s="152" t="s">
        <v>826</v>
      </c>
      <c r="B502" s="152" t="s">
        <v>3435</v>
      </c>
      <c r="C502" s="152" t="s">
        <v>3778</v>
      </c>
      <c r="D502" s="152" t="s">
        <v>3437</v>
      </c>
      <c r="E502" s="152" t="s">
        <v>1817</v>
      </c>
      <c r="F502" s="152" t="s">
        <v>3438</v>
      </c>
    </row>
    <row r="503">
      <c r="A503" s="152" t="s">
        <v>826</v>
      </c>
      <c r="B503" s="152" t="s">
        <v>3435</v>
      </c>
      <c r="C503" s="152" t="s">
        <v>3779</v>
      </c>
      <c r="D503" s="152" t="s">
        <v>3437</v>
      </c>
      <c r="E503" s="152" t="s">
        <v>1817</v>
      </c>
      <c r="F503" s="152" t="s">
        <v>3438</v>
      </c>
    </row>
    <row r="504">
      <c r="A504" s="152" t="s">
        <v>828</v>
      </c>
      <c r="B504" s="152" t="s">
        <v>3435</v>
      </c>
      <c r="C504" s="152" t="s">
        <v>3780</v>
      </c>
      <c r="D504" s="152" t="s">
        <v>3437</v>
      </c>
      <c r="E504" s="152" t="s">
        <v>1817</v>
      </c>
      <c r="F504" s="152" t="s">
        <v>3438</v>
      </c>
    </row>
    <row r="505">
      <c r="A505" s="152" t="s">
        <v>828</v>
      </c>
      <c r="B505" s="152" t="s">
        <v>3435</v>
      </c>
      <c r="C505" s="152" t="s">
        <v>3781</v>
      </c>
      <c r="D505" s="152" t="s">
        <v>3437</v>
      </c>
      <c r="E505" s="152" t="s">
        <v>1817</v>
      </c>
      <c r="F505" s="152" t="s">
        <v>3438</v>
      </c>
    </row>
    <row r="506">
      <c r="A506" s="152" t="s">
        <v>833</v>
      </c>
      <c r="B506" s="152" t="s">
        <v>3435</v>
      </c>
      <c r="C506" s="152" t="s">
        <v>3782</v>
      </c>
      <c r="D506" s="152" t="s">
        <v>3437</v>
      </c>
      <c r="E506" s="152" t="s">
        <v>1817</v>
      </c>
      <c r="F506" s="152" t="s">
        <v>3438</v>
      </c>
    </row>
    <row r="507">
      <c r="A507" s="152" t="s">
        <v>725</v>
      </c>
      <c r="B507" s="152" t="s">
        <v>3435</v>
      </c>
      <c r="C507" s="152" t="s">
        <v>3783</v>
      </c>
      <c r="D507" s="152" t="s">
        <v>3437</v>
      </c>
      <c r="E507" s="152" t="s">
        <v>1817</v>
      </c>
      <c r="F507" s="152" t="s">
        <v>3441</v>
      </c>
    </row>
    <row r="508">
      <c r="A508" s="152" t="s">
        <v>725</v>
      </c>
      <c r="B508" s="152" t="s">
        <v>3435</v>
      </c>
      <c r="C508" s="152" t="s">
        <v>3784</v>
      </c>
      <c r="D508" s="152" t="s">
        <v>3437</v>
      </c>
      <c r="E508" s="152" t="s">
        <v>1817</v>
      </c>
      <c r="F508" s="152" t="s">
        <v>3441</v>
      </c>
    </row>
    <row r="509">
      <c r="A509" s="152" t="s">
        <v>721</v>
      </c>
      <c r="B509" s="152" t="s">
        <v>3435</v>
      </c>
      <c r="C509" s="152" t="s">
        <v>3785</v>
      </c>
      <c r="D509" s="152" t="s">
        <v>3437</v>
      </c>
      <c r="E509" s="152" t="s">
        <v>1817</v>
      </c>
      <c r="F509" s="152" t="s">
        <v>3441</v>
      </c>
    </row>
    <row r="510">
      <c r="A510" s="152" t="s">
        <v>721</v>
      </c>
      <c r="B510" s="152" t="s">
        <v>3435</v>
      </c>
      <c r="C510" s="152" t="s">
        <v>3786</v>
      </c>
      <c r="D510" s="152" t="s">
        <v>3437</v>
      </c>
      <c r="E510" s="152" t="s">
        <v>1817</v>
      </c>
      <c r="F510" s="152" t="s">
        <v>3441</v>
      </c>
    </row>
    <row r="511">
      <c r="A511" s="152" t="s">
        <v>722</v>
      </c>
      <c r="B511" s="152" t="s">
        <v>3435</v>
      </c>
      <c r="C511" s="152" t="s">
        <v>3787</v>
      </c>
      <c r="D511" s="152" t="s">
        <v>3437</v>
      </c>
      <c r="E511" s="152" t="s">
        <v>1817</v>
      </c>
      <c r="F511" s="152" t="s">
        <v>3441</v>
      </c>
    </row>
    <row r="512">
      <c r="A512" s="152" t="s">
        <v>722</v>
      </c>
      <c r="B512" s="152" t="s">
        <v>3435</v>
      </c>
      <c r="C512" s="152" t="s">
        <v>3788</v>
      </c>
      <c r="D512" s="152" t="s">
        <v>3437</v>
      </c>
      <c r="E512" s="152" t="s">
        <v>1817</v>
      </c>
      <c r="F512" s="152" t="s">
        <v>3441</v>
      </c>
    </row>
    <row r="513">
      <c r="A513" s="152" t="s">
        <v>728</v>
      </c>
      <c r="B513" s="152" t="s">
        <v>3435</v>
      </c>
      <c r="C513" s="152" t="s">
        <v>3789</v>
      </c>
      <c r="D513" s="152" t="s">
        <v>3437</v>
      </c>
      <c r="E513" s="152" t="s">
        <v>1817</v>
      </c>
      <c r="F513" s="152" t="s">
        <v>3441</v>
      </c>
    </row>
    <row r="514">
      <c r="A514" s="152" t="s">
        <v>729</v>
      </c>
      <c r="B514" s="152" t="s">
        <v>3435</v>
      </c>
      <c r="C514" s="152" t="s">
        <v>3790</v>
      </c>
      <c r="D514" s="152" t="s">
        <v>3437</v>
      </c>
      <c r="E514" s="152" t="s">
        <v>1817</v>
      </c>
      <c r="F514" s="152" t="s">
        <v>3441</v>
      </c>
    </row>
    <row r="515">
      <c r="A515" s="152" t="s">
        <v>1502</v>
      </c>
      <c r="B515" s="152" t="s">
        <v>3435</v>
      </c>
      <c r="C515" s="152" t="s">
        <v>3791</v>
      </c>
      <c r="D515" s="152" t="s">
        <v>3437</v>
      </c>
      <c r="E515" s="152" t="s">
        <v>3438</v>
      </c>
      <c r="F515" s="152" t="s">
        <v>3438</v>
      </c>
    </row>
    <row r="516">
      <c r="A516" s="152" t="s">
        <v>1503</v>
      </c>
      <c r="B516" s="152" t="s">
        <v>3435</v>
      </c>
      <c r="C516" s="152" t="s">
        <v>3792</v>
      </c>
      <c r="D516" s="152" t="s">
        <v>3437</v>
      </c>
      <c r="E516" s="152" t="s">
        <v>3438</v>
      </c>
      <c r="F516" s="152" t="s">
        <v>3438</v>
      </c>
    </row>
    <row r="517">
      <c r="A517" s="152" t="s">
        <v>1504</v>
      </c>
      <c r="B517" s="152" t="s">
        <v>3435</v>
      </c>
      <c r="C517" s="152" t="s">
        <v>3793</v>
      </c>
      <c r="D517" s="152" t="s">
        <v>3437</v>
      </c>
      <c r="E517" s="152" t="s">
        <v>3438</v>
      </c>
      <c r="F517" s="152" t="s">
        <v>3438</v>
      </c>
    </row>
    <row r="518">
      <c r="A518" s="152" t="s">
        <v>203</v>
      </c>
      <c r="B518" s="152" t="s">
        <v>3435</v>
      </c>
      <c r="C518" s="152" t="s">
        <v>3794</v>
      </c>
      <c r="D518" s="152" t="s">
        <v>3437</v>
      </c>
      <c r="E518" s="152" t="s">
        <v>3441</v>
      </c>
      <c r="F518" s="152" t="s">
        <v>3441</v>
      </c>
    </row>
    <row r="519">
      <c r="A519" s="152" t="s">
        <v>230</v>
      </c>
      <c r="B519" s="152" t="s">
        <v>3435</v>
      </c>
      <c r="C519" s="152" t="s">
        <v>3795</v>
      </c>
      <c r="D519" s="152" t="s">
        <v>3437</v>
      </c>
      <c r="E519" s="152" t="s">
        <v>3438</v>
      </c>
      <c r="F519" s="152" t="s">
        <v>3438</v>
      </c>
    </row>
    <row r="520">
      <c r="A520" s="152" t="s">
        <v>230</v>
      </c>
      <c r="B520" s="152" t="s">
        <v>3435</v>
      </c>
      <c r="C520" s="152" t="s">
        <v>3796</v>
      </c>
      <c r="D520" s="152" t="s">
        <v>3437</v>
      </c>
      <c r="E520" s="152" t="s">
        <v>3438</v>
      </c>
      <c r="F520" s="152" t="s">
        <v>3438</v>
      </c>
    </row>
    <row r="521">
      <c r="A521" s="152" t="s">
        <v>1342</v>
      </c>
      <c r="B521" s="152" t="s">
        <v>3435</v>
      </c>
      <c r="C521" s="152" t="s">
        <v>1342</v>
      </c>
      <c r="D521" s="152" t="s">
        <v>3437</v>
      </c>
      <c r="E521" s="152" t="s">
        <v>3441</v>
      </c>
      <c r="F521" s="152" t="s">
        <v>3441</v>
      </c>
    </row>
    <row r="522">
      <c r="A522" s="152" t="s">
        <v>334</v>
      </c>
      <c r="B522" s="152" t="s">
        <v>3435</v>
      </c>
      <c r="C522" s="152" t="s">
        <v>3797</v>
      </c>
      <c r="D522" s="152" t="s">
        <v>3437</v>
      </c>
      <c r="E522" s="152" t="s">
        <v>3438</v>
      </c>
      <c r="F522" s="152" t="s">
        <v>3438</v>
      </c>
    </row>
    <row r="523">
      <c r="A523" s="152" t="s">
        <v>1546</v>
      </c>
      <c r="B523" s="152" t="s">
        <v>3435</v>
      </c>
      <c r="C523" s="152" t="s">
        <v>1546</v>
      </c>
      <c r="D523" s="152" t="s">
        <v>3437</v>
      </c>
      <c r="E523" s="152" t="s">
        <v>3438</v>
      </c>
      <c r="F523" s="152" t="s">
        <v>3441</v>
      </c>
    </row>
    <row r="524">
      <c r="A524" s="152" t="s">
        <v>527</v>
      </c>
      <c r="B524" s="152" t="s">
        <v>3435</v>
      </c>
      <c r="C524" s="152" t="s">
        <v>3798</v>
      </c>
      <c r="D524" s="152" t="s">
        <v>3437</v>
      </c>
      <c r="E524" s="152" t="s">
        <v>3438</v>
      </c>
      <c r="F524" s="152" t="s">
        <v>3438</v>
      </c>
    </row>
    <row r="525">
      <c r="A525" s="152" t="s">
        <v>531</v>
      </c>
      <c r="B525" s="152" t="s">
        <v>3435</v>
      </c>
      <c r="C525" s="152" t="s">
        <v>3799</v>
      </c>
      <c r="D525" s="152" t="s">
        <v>3437</v>
      </c>
      <c r="E525" s="152" t="s">
        <v>3438</v>
      </c>
      <c r="F525" s="152" t="s">
        <v>3438</v>
      </c>
    </row>
    <row r="526">
      <c r="A526" s="152" t="s">
        <v>532</v>
      </c>
      <c r="B526" s="152" t="s">
        <v>3435</v>
      </c>
      <c r="C526" s="152" t="s">
        <v>3800</v>
      </c>
      <c r="D526" s="152" t="s">
        <v>3437</v>
      </c>
      <c r="E526" s="152" t="s">
        <v>3438</v>
      </c>
      <c r="F526" s="152" t="s">
        <v>3438</v>
      </c>
    </row>
    <row r="527">
      <c r="A527" s="152" t="s">
        <v>1604</v>
      </c>
      <c r="B527" s="152" t="s">
        <v>3435</v>
      </c>
      <c r="C527" s="152" t="s">
        <v>3801</v>
      </c>
      <c r="D527" s="152" t="s">
        <v>3437</v>
      </c>
      <c r="E527" s="152" t="s">
        <v>3438</v>
      </c>
      <c r="F527" s="152" t="s">
        <v>3438</v>
      </c>
    </row>
    <row r="528">
      <c r="A528" s="152" t="s">
        <v>1605</v>
      </c>
      <c r="B528" s="152" t="s">
        <v>3435</v>
      </c>
      <c r="C528" s="152" t="s">
        <v>3802</v>
      </c>
      <c r="D528" s="152" t="s">
        <v>3437</v>
      </c>
      <c r="E528" s="152" t="s">
        <v>3438</v>
      </c>
      <c r="F528" s="152" t="s">
        <v>3438</v>
      </c>
    </row>
    <row r="529">
      <c r="A529" s="152" t="s">
        <v>275</v>
      </c>
      <c r="B529" s="152" t="s">
        <v>3435</v>
      </c>
      <c r="C529" s="152" t="s">
        <v>3803</v>
      </c>
      <c r="D529" s="152" t="s">
        <v>3437</v>
      </c>
      <c r="E529" s="152" t="s">
        <v>3438</v>
      </c>
      <c r="F529" s="152" t="s">
        <v>3438</v>
      </c>
    </row>
    <row r="530">
      <c r="A530" s="152" t="s">
        <v>1475</v>
      </c>
      <c r="B530" s="152" t="s">
        <v>3435</v>
      </c>
      <c r="C530" s="152" t="s">
        <v>3804</v>
      </c>
      <c r="D530" s="152" t="s">
        <v>3437</v>
      </c>
      <c r="E530" s="152" t="s">
        <v>3438</v>
      </c>
      <c r="F530" s="152" t="s">
        <v>3438</v>
      </c>
    </row>
    <row r="531">
      <c r="A531" s="152" t="s">
        <v>1475</v>
      </c>
      <c r="B531" s="152" t="s">
        <v>3435</v>
      </c>
      <c r="C531" s="152" t="s">
        <v>3805</v>
      </c>
      <c r="D531" s="152" t="s">
        <v>3437</v>
      </c>
      <c r="E531" s="152" t="s">
        <v>3438</v>
      </c>
      <c r="F531" s="152" t="s">
        <v>3438</v>
      </c>
    </row>
    <row r="532">
      <c r="A532" s="152" t="s">
        <v>370</v>
      </c>
      <c r="B532" s="152" t="s">
        <v>3435</v>
      </c>
      <c r="C532" s="152" t="s">
        <v>3806</v>
      </c>
      <c r="D532" s="152" t="s">
        <v>3437</v>
      </c>
      <c r="E532" s="152" t="s">
        <v>3438</v>
      </c>
      <c r="F532" s="152" t="s">
        <v>3441</v>
      </c>
    </row>
    <row r="533">
      <c r="A533" s="152" t="s">
        <v>1465</v>
      </c>
      <c r="B533" s="152" t="s">
        <v>3435</v>
      </c>
      <c r="C533" s="152" t="s">
        <v>3807</v>
      </c>
      <c r="D533" s="152" t="s">
        <v>3437</v>
      </c>
      <c r="E533" s="152" t="s">
        <v>1817</v>
      </c>
      <c r="F533" s="152" t="s">
        <v>3438</v>
      </c>
    </row>
    <row r="534">
      <c r="A534" s="152" t="s">
        <v>469</v>
      </c>
      <c r="B534" s="152" t="s">
        <v>3435</v>
      </c>
      <c r="C534" s="152" t="s">
        <v>469</v>
      </c>
      <c r="D534" s="152" t="s">
        <v>3437</v>
      </c>
      <c r="E534" s="152" t="s">
        <v>3441</v>
      </c>
      <c r="F534" s="152" t="s">
        <v>3441</v>
      </c>
    </row>
    <row r="535">
      <c r="A535" s="152" t="s">
        <v>1460</v>
      </c>
      <c r="B535" s="152" t="s">
        <v>3435</v>
      </c>
      <c r="C535" s="152" t="s">
        <v>3808</v>
      </c>
      <c r="D535" s="152" t="s">
        <v>3437</v>
      </c>
      <c r="E535" s="152" t="s">
        <v>3441</v>
      </c>
      <c r="F535" s="152" t="s">
        <v>3438</v>
      </c>
    </row>
    <row r="536">
      <c r="A536" s="152" t="s">
        <v>842</v>
      </c>
      <c r="B536" s="152" t="s">
        <v>3435</v>
      </c>
      <c r="C536" s="152" t="s">
        <v>3809</v>
      </c>
      <c r="D536" s="152" t="s">
        <v>3437</v>
      </c>
      <c r="E536" s="152" t="s">
        <v>3441</v>
      </c>
      <c r="F536" s="152" t="s">
        <v>3438</v>
      </c>
    </row>
    <row r="537">
      <c r="A537" s="152" t="s">
        <v>1053</v>
      </c>
      <c r="B537" s="152" t="s">
        <v>3435</v>
      </c>
      <c r="C537" s="152" t="s">
        <v>3810</v>
      </c>
      <c r="D537" s="152" t="s">
        <v>3437</v>
      </c>
      <c r="E537" s="152" t="s">
        <v>3438</v>
      </c>
      <c r="F537" s="152" t="s">
        <v>3438</v>
      </c>
    </row>
    <row r="538">
      <c r="A538" s="152" t="s">
        <v>1057</v>
      </c>
      <c r="B538" s="152" t="s">
        <v>3435</v>
      </c>
      <c r="C538" s="152" t="s">
        <v>3810</v>
      </c>
      <c r="D538" s="152" t="s">
        <v>3437</v>
      </c>
      <c r="E538" s="152" t="s">
        <v>3438</v>
      </c>
      <c r="F538" s="152" t="s">
        <v>3438</v>
      </c>
    </row>
    <row r="539">
      <c r="A539" s="152" t="s">
        <v>1054</v>
      </c>
      <c r="B539" s="152" t="s">
        <v>3435</v>
      </c>
      <c r="C539" s="152" t="s">
        <v>3811</v>
      </c>
      <c r="D539" s="152" t="s">
        <v>3437</v>
      </c>
      <c r="E539" s="152" t="s">
        <v>3438</v>
      </c>
      <c r="F539" s="152" t="s">
        <v>3438</v>
      </c>
    </row>
    <row r="540">
      <c r="A540" s="152" t="s">
        <v>1058</v>
      </c>
      <c r="B540" s="152" t="s">
        <v>3435</v>
      </c>
      <c r="C540" s="152" t="s">
        <v>3811</v>
      </c>
      <c r="D540" s="152" t="s">
        <v>3437</v>
      </c>
      <c r="E540" s="152" t="s">
        <v>3438</v>
      </c>
      <c r="F540" s="152" t="s">
        <v>3438</v>
      </c>
    </row>
    <row r="541">
      <c r="A541" s="152" t="s">
        <v>1051</v>
      </c>
      <c r="B541" s="152" t="s">
        <v>3435</v>
      </c>
      <c r="C541" s="152" t="s">
        <v>1051</v>
      </c>
      <c r="D541" s="152" t="s">
        <v>3437</v>
      </c>
      <c r="E541" s="152" t="s">
        <v>3438</v>
      </c>
      <c r="F541" s="152" t="s">
        <v>3441</v>
      </c>
    </row>
    <row r="542">
      <c r="A542" s="152" t="s">
        <v>1052</v>
      </c>
      <c r="B542" s="152" t="s">
        <v>3435</v>
      </c>
      <c r="C542" s="152" t="s">
        <v>1052</v>
      </c>
      <c r="D542" s="152" t="s">
        <v>3437</v>
      </c>
      <c r="E542" s="152" t="s">
        <v>3438</v>
      </c>
      <c r="F542" s="152" t="s">
        <v>3441</v>
      </c>
    </row>
    <row r="543">
      <c r="A543" s="152" t="s">
        <v>1055</v>
      </c>
      <c r="B543" s="152" t="s">
        <v>3435</v>
      </c>
      <c r="C543" s="152" t="s">
        <v>3812</v>
      </c>
      <c r="D543" s="152" t="s">
        <v>3437</v>
      </c>
      <c r="E543" s="152" t="s">
        <v>3438</v>
      </c>
      <c r="F543" s="152" t="s">
        <v>3438</v>
      </c>
    </row>
    <row r="544">
      <c r="A544" s="152" t="s">
        <v>1056</v>
      </c>
      <c r="B544" s="152" t="s">
        <v>3435</v>
      </c>
      <c r="C544" s="152" t="s">
        <v>3813</v>
      </c>
      <c r="D544" s="152" t="s">
        <v>3437</v>
      </c>
      <c r="E544" s="152" t="s">
        <v>3438</v>
      </c>
      <c r="F544" s="152" t="s">
        <v>3438</v>
      </c>
    </row>
    <row r="545">
      <c r="A545" s="152" t="s">
        <v>1059</v>
      </c>
      <c r="B545" s="152" t="s">
        <v>3435</v>
      </c>
      <c r="C545" s="152" t="s">
        <v>1059</v>
      </c>
      <c r="D545" s="152" t="s">
        <v>3437</v>
      </c>
      <c r="E545" s="152" t="s">
        <v>3438</v>
      </c>
      <c r="F545" s="152" t="s">
        <v>3438</v>
      </c>
    </row>
    <row r="546">
      <c r="A546" s="152" t="s">
        <v>1633</v>
      </c>
      <c r="B546" s="152" t="s">
        <v>3435</v>
      </c>
      <c r="C546" s="152" t="s">
        <v>3814</v>
      </c>
      <c r="D546" s="152" t="s">
        <v>3437</v>
      </c>
      <c r="E546" s="152" t="s">
        <v>3438</v>
      </c>
      <c r="F546" s="152" t="s">
        <v>3441</v>
      </c>
    </row>
    <row r="547">
      <c r="A547" s="152" t="s">
        <v>1633</v>
      </c>
      <c r="B547" s="152" t="s">
        <v>3435</v>
      </c>
      <c r="C547" s="152" t="s">
        <v>3815</v>
      </c>
      <c r="D547" s="152" t="s">
        <v>3437</v>
      </c>
      <c r="E547" s="152" t="s">
        <v>3438</v>
      </c>
      <c r="F547" s="152" t="s">
        <v>3441</v>
      </c>
    </row>
    <row r="548">
      <c r="A548" s="152" t="s">
        <v>1523</v>
      </c>
      <c r="B548" s="152" t="s">
        <v>3435</v>
      </c>
      <c r="C548" s="152" t="s">
        <v>1523</v>
      </c>
      <c r="D548" s="152" t="s">
        <v>3437</v>
      </c>
      <c r="E548" s="152" t="s">
        <v>3438</v>
      </c>
      <c r="F548" s="152" t="s">
        <v>3441</v>
      </c>
    </row>
    <row r="549">
      <c r="A549" s="152" t="s">
        <v>566</v>
      </c>
      <c r="B549" s="152" t="s">
        <v>3435</v>
      </c>
      <c r="C549" s="152" t="s">
        <v>566</v>
      </c>
      <c r="D549" s="152" t="s">
        <v>3437</v>
      </c>
      <c r="E549" s="152" t="s">
        <v>1817</v>
      </c>
      <c r="F549" s="152" t="s">
        <v>3438</v>
      </c>
    </row>
    <row r="550">
      <c r="A550" s="152" t="s">
        <v>1509</v>
      </c>
      <c r="B550" s="152" t="s">
        <v>3435</v>
      </c>
      <c r="C550" s="152" t="s">
        <v>3816</v>
      </c>
      <c r="D550" s="152" t="s">
        <v>3437</v>
      </c>
      <c r="E550" s="152" t="s">
        <v>3441</v>
      </c>
      <c r="F550" s="152" t="s">
        <v>3441</v>
      </c>
    </row>
    <row r="551">
      <c r="A551" s="152" t="s">
        <v>1510</v>
      </c>
      <c r="B551" s="152" t="s">
        <v>3435</v>
      </c>
      <c r="C551" s="152" t="s">
        <v>3817</v>
      </c>
      <c r="D551" s="152" t="s">
        <v>3437</v>
      </c>
      <c r="E551" s="152" t="s">
        <v>3438</v>
      </c>
      <c r="F551" s="152" t="s">
        <v>3438</v>
      </c>
    </row>
    <row r="552">
      <c r="A552" s="152" t="s">
        <v>1511</v>
      </c>
      <c r="B552" s="152" t="s">
        <v>3435</v>
      </c>
      <c r="C552" s="152" t="s">
        <v>3818</v>
      </c>
      <c r="D552" s="152" t="s">
        <v>3437</v>
      </c>
      <c r="E552" s="152" t="s">
        <v>3438</v>
      </c>
      <c r="F552" s="152" t="s">
        <v>3438</v>
      </c>
    </row>
    <row r="553">
      <c r="A553" s="152" t="s">
        <v>1744</v>
      </c>
      <c r="B553" s="152" t="s">
        <v>3435</v>
      </c>
      <c r="C553" s="152" t="s">
        <v>3819</v>
      </c>
      <c r="D553" s="152" t="s">
        <v>3437</v>
      </c>
      <c r="E553" s="152" t="s">
        <v>3441</v>
      </c>
      <c r="F553" s="152" t="s">
        <v>3438</v>
      </c>
    </row>
    <row r="554">
      <c r="A554" s="152" t="s">
        <v>363</v>
      </c>
      <c r="B554" s="152" t="s">
        <v>3435</v>
      </c>
      <c r="C554" s="152" t="s">
        <v>3762</v>
      </c>
      <c r="D554" s="152" t="s">
        <v>3437</v>
      </c>
      <c r="E554" s="152" t="s">
        <v>1817</v>
      </c>
      <c r="F554" s="152" t="s">
        <v>3441</v>
      </c>
    </row>
    <row r="555">
      <c r="A555" s="152" t="s">
        <v>1697</v>
      </c>
      <c r="B555" s="152" t="s">
        <v>3435</v>
      </c>
      <c r="C555" s="152" t="s">
        <v>3820</v>
      </c>
      <c r="D555" s="152" t="s">
        <v>3437</v>
      </c>
      <c r="E555" s="152" t="s">
        <v>1817</v>
      </c>
      <c r="F555" s="152" t="s">
        <v>3438</v>
      </c>
    </row>
    <row r="556">
      <c r="A556" s="152" t="s">
        <v>243</v>
      </c>
      <c r="B556" s="152" t="s">
        <v>3435</v>
      </c>
      <c r="C556" s="152" t="s">
        <v>3821</v>
      </c>
      <c r="D556" s="152" t="s">
        <v>3437</v>
      </c>
      <c r="E556" s="152" t="s">
        <v>3438</v>
      </c>
      <c r="F556" s="152" t="s">
        <v>3438</v>
      </c>
    </row>
    <row r="557">
      <c r="A557" s="152" t="s">
        <v>1513</v>
      </c>
      <c r="B557" s="152" t="s">
        <v>3435</v>
      </c>
      <c r="C557" s="152" t="s">
        <v>3822</v>
      </c>
      <c r="D557" s="152" t="s">
        <v>3437</v>
      </c>
      <c r="E557" s="152" t="s">
        <v>3438</v>
      </c>
      <c r="F557" s="152" t="s">
        <v>3438</v>
      </c>
    </row>
    <row r="558">
      <c r="A558" s="152" t="s">
        <v>1514</v>
      </c>
      <c r="B558" s="152" t="s">
        <v>3435</v>
      </c>
      <c r="C558" s="152" t="s">
        <v>3823</v>
      </c>
      <c r="D558" s="152" t="s">
        <v>3437</v>
      </c>
      <c r="E558" s="152" t="s">
        <v>3438</v>
      </c>
      <c r="F558" s="152" t="s">
        <v>3438</v>
      </c>
    </row>
    <row r="559">
      <c r="A559" s="152" t="s">
        <v>1516</v>
      </c>
      <c r="B559" s="152" t="s">
        <v>3435</v>
      </c>
      <c r="C559" s="152" t="s">
        <v>1516</v>
      </c>
      <c r="D559" s="152" t="s">
        <v>3437</v>
      </c>
      <c r="E559" s="152" t="s">
        <v>3438</v>
      </c>
      <c r="F559" s="152" t="s">
        <v>3438</v>
      </c>
    </row>
    <row r="560">
      <c r="A560" s="152" t="s">
        <v>1389</v>
      </c>
      <c r="B560" s="152" t="s">
        <v>3435</v>
      </c>
      <c r="C560" s="152" t="s">
        <v>1389</v>
      </c>
      <c r="D560" s="152" t="s">
        <v>3437</v>
      </c>
      <c r="E560" s="152" t="s">
        <v>3438</v>
      </c>
      <c r="F560" s="152" t="s">
        <v>3438</v>
      </c>
    </row>
    <row r="561">
      <c r="A561" s="152" t="s">
        <v>493</v>
      </c>
      <c r="B561" s="152" t="s">
        <v>3435</v>
      </c>
      <c r="C561" s="152" t="s">
        <v>3824</v>
      </c>
      <c r="D561" s="152" t="s">
        <v>3437</v>
      </c>
      <c r="E561" s="152" t="s">
        <v>3441</v>
      </c>
      <c r="F561" s="152" t="s">
        <v>3438</v>
      </c>
    </row>
    <row r="562">
      <c r="A562" s="152" t="s">
        <v>1345</v>
      </c>
      <c r="B562" s="152" t="s">
        <v>3435</v>
      </c>
      <c r="C562" s="152" t="s">
        <v>1345</v>
      </c>
      <c r="D562" s="152" t="s">
        <v>3437</v>
      </c>
      <c r="E562" s="152" t="s">
        <v>3441</v>
      </c>
      <c r="F562" s="152" t="s">
        <v>3438</v>
      </c>
    </row>
    <row r="563">
      <c r="A563" s="152" t="s">
        <v>1574</v>
      </c>
      <c r="B563" s="152" t="s">
        <v>3435</v>
      </c>
      <c r="C563" s="152" t="s">
        <v>3825</v>
      </c>
      <c r="D563" s="152" t="s">
        <v>3437</v>
      </c>
      <c r="E563" s="152" t="s">
        <v>3438</v>
      </c>
      <c r="F563" s="152" t="s">
        <v>3438</v>
      </c>
    </row>
    <row r="564">
      <c r="A564" s="152" t="s">
        <v>1070</v>
      </c>
      <c r="B564" s="152" t="s">
        <v>3435</v>
      </c>
      <c r="C564" s="152" t="s">
        <v>1070</v>
      </c>
      <c r="D564" s="152" t="s">
        <v>3437</v>
      </c>
      <c r="E564" s="152" t="s">
        <v>3441</v>
      </c>
      <c r="F564" s="152" t="s">
        <v>3438</v>
      </c>
    </row>
    <row r="565">
      <c r="A565" s="152" t="s">
        <v>1644</v>
      </c>
      <c r="B565" s="152" t="s">
        <v>3435</v>
      </c>
      <c r="C565" s="152" t="s">
        <v>3826</v>
      </c>
      <c r="D565" s="152" t="s">
        <v>3437</v>
      </c>
      <c r="E565" s="152" t="s">
        <v>3438</v>
      </c>
      <c r="F565" s="152" t="s">
        <v>3438</v>
      </c>
    </row>
    <row r="566">
      <c r="A566" s="152" t="s">
        <v>1654</v>
      </c>
      <c r="B566" s="152" t="s">
        <v>3435</v>
      </c>
      <c r="C566" s="152" t="s">
        <v>3827</v>
      </c>
      <c r="D566" s="152" t="s">
        <v>3437</v>
      </c>
      <c r="E566" s="152" t="s">
        <v>3438</v>
      </c>
      <c r="F566" s="152" t="s">
        <v>3441</v>
      </c>
    </row>
    <row r="567">
      <c r="A567" s="152" t="s">
        <v>1698</v>
      </c>
      <c r="B567" s="152" t="s">
        <v>3435</v>
      </c>
      <c r="C567" s="152" t="s">
        <v>3828</v>
      </c>
      <c r="D567" s="152" t="s">
        <v>3437</v>
      </c>
      <c r="E567" s="152" t="s">
        <v>3438</v>
      </c>
      <c r="F567" s="152" t="s">
        <v>3438</v>
      </c>
    </row>
    <row r="568">
      <c r="A568" s="152" t="s">
        <v>588</v>
      </c>
      <c r="B568" s="152" t="s">
        <v>3435</v>
      </c>
      <c r="C568" s="152" t="s">
        <v>588</v>
      </c>
      <c r="D568" s="152" t="s">
        <v>3437</v>
      </c>
      <c r="E568" s="152" t="s">
        <v>3441</v>
      </c>
      <c r="F568" s="152" t="s">
        <v>3438</v>
      </c>
    </row>
    <row r="569">
      <c r="A569" s="152" t="s">
        <v>1355</v>
      </c>
      <c r="B569" s="152" t="s">
        <v>3435</v>
      </c>
      <c r="C569" s="153"/>
      <c r="D569" s="152" t="s">
        <v>3437</v>
      </c>
      <c r="E569" s="152" t="s">
        <v>3441</v>
      </c>
      <c r="F569" s="152" t="s">
        <v>3438</v>
      </c>
    </row>
    <row r="570">
      <c r="A570" s="152" t="s">
        <v>755</v>
      </c>
      <c r="B570" s="152" t="s">
        <v>3435</v>
      </c>
      <c r="C570" s="152" t="s">
        <v>3829</v>
      </c>
      <c r="D570" s="152" t="s">
        <v>3437</v>
      </c>
      <c r="E570" s="152" t="s">
        <v>3441</v>
      </c>
      <c r="F570" s="152" t="s">
        <v>3438</v>
      </c>
    </row>
    <row r="571">
      <c r="A571" s="152" t="s">
        <v>756</v>
      </c>
      <c r="B571" s="152" t="s">
        <v>3435</v>
      </c>
      <c r="C571" s="152" t="s">
        <v>3830</v>
      </c>
      <c r="D571" s="152" t="s">
        <v>3437</v>
      </c>
      <c r="E571" s="152" t="s">
        <v>3441</v>
      </c>
      <c r="F571" s="152" t="s">
        <v>3438</v>
      </c>
    </row>
    <row r="572">
      <c r="A572" s="152" t="s">
        <v>781</v>
      </c>
      <c r="B572" s="152" t="s">
        <v>3435</v>
      </c>
      <c r="C572" s="152" t="s">
        <v>3831</v>
      </c>
      <c r="D572" s="152" t="s">
        <v>3437</v>
      </c>
      <c r="E572" s="152" t="s">
        <v>3441</v>
      </c>
      <c r="F572" s="152" t="s">
        <v>3441</v>
      </c>
    </row>
    <row r="573">
      <c r="A573" s="152" t="s">
        <v>1145</v>
      </c>
      <c r="B573" s="152" t="s">
        <v>3435</v>
      </c>
      <c r="C573" s="152" t="s">
        <v>3832</v>
      </c>
      <c r="D573" s="152" t="s">
        <v>3437</v>
      </c>
      <c r="E573" s="152" t="s">
        <v>3438</v>
      </c>
      <c r="F573" s="152" t="s">
        <v>3438</v>
      </c>
    </row>
    <row r="574">
      <c r="A574" s="152" t="s">
        <v>1146</v>
      </c>
      <c r="B574" s="152" t="s">
        <v>3435</v>
      </c>
      <c r="C574" s="152" t="s">
        <v>3833</v>
      </c>
      <c r="D574" s="152" t="s">
        <v>3437</v>
      </c>
      <c r="E574" s="152" t="s">
        <v>3438</v>
      </c>
      <c r="F574" s="152" t="s">
        <v>3438</v>
      </c>
    </row>
    <row r="575">
      <c r="A575" s="152" t="s">
        <v>1147</v>
      </c>
      <c r="B575" s="152" t="s">
        <v>3435</v>
      </c>
      <c r="C575" s="152" t="s">
        <v>3834</v>
      </c>
      <c r="D575" s="152" t="s">
        <v>3437</v>
      </c>
      <c r="E575" s="152" t="s">
        <v>3438</v>
      </c>
      <c r="F575" s="152" t="s">
        <v>3438</v>
      </c>
    </row>
    <row r="576">
      <c r="A576" s="152" t="s">
        <v>1578</v>
      </c>
      <c r="B576" s="152" t="s">
        <v>3435</v>
      </c>
      <c r="C576" s="152" t="s">
        <v>3835</v>
      </c>
      <c r="D576" s="152" t="s">
        <v>3437</v>
      </c>
      <c r="E576" s="152" t="s">
        <v>3438</v>
      </c>
      <c r="F576" s="152" t="s">
        <v>3438</v>
      </c>
    </row>
    <row r="577">
      <c r="A577" s="152" t="s">
        <v>840</v>
      </c>
      <c r="B577" s="152" t="s">
        <v>3435</v>
      </c>
      <c r="C577" s="152" t="s">
        <v>3836</v>
      </c>
      <c r="D577" s="152" t="s">
        <v>3437</v>
      </c>
      <c r="E577" s="152" t="s">
        <v>3438</v>
      </c>
      <c r="F577" s="152" t="s">
        <v>3438</v>
      </c>
    </row>
    <row r="578">
      <c r="A578" s="152" t="s">
        <v>348</v>
      </c>
      <c r="B578" s="152" t="s">
        <v>3435</v>
      </c>
      <c r="C578" s="152" t="s">
        <v>348</v>
      </c>
      <c r="D578" s="152" t="s">
        <v>3437</v>
      </c>
      <c r="E578" s="152" t="s">
        <v>3438</v>
      </c>
      <c r="F578" s="152" t="s">
        <v>3438</v>
      </c>
    </row>
    <row r="579">
      <c r="A579" s="152" t="s">
        <v>495</v>
      </c>
      <c r="B579" s="152" t="s">
        <v>3435</v>
      </c>
      <c r="C579" s="152" t="s">
        <v>495</v>
      </c>
      <c r="D579" s="152" t="s">
        <v>3437</v>
      </c>
      <c r="E579" s="152" t="s">
        <v>3438</v>
      </c>
      <c r="F579" s="152" t="s">
        <v>3438</v>
      </c>
    </row>
    <row r="580">
      <c r="A580" s="152" t="s">
        <v>1372</v>
      </c>
      <c r="B580" s="152" t="s">
        <v>3435</v>
      </c>
      <c r="C580" s="152" t="s">
        <v>3837</v>
      </c>
      <c r="D580" s="152" t="s">
        <v>3437</v>
      </c>
      <c r="E580" s="152" t="s">
        <v>3438</v>
      </c>
      <c r="F580" s="152" t="s">
        <v>3438</v>
      </c>
    </row>
    <row r="581">
      <c r="A581" s="152" t="s">
        <v>1622</v>
      </c>
      <c r="B581" s="152" t="s">
        <v>3435</v>
      </c>
      <c r="C581" s="152" t="s">
        <v>3838</v>
      </c>
      <c r="D581" s="152" t="s">
        <v>3437</v>
      </c>
      <c r="E581" s="152" t="s">
        <v>3438</v>
      </c>
      <c r="F581" s="152" t="s">
        <v>3438</v>
      </c>
    </row>
    <row r="582">
      <c r="A582" s="152" t="s">
        <v>1452</v>
      </c>
      <c r="B582" s="152" t="s">
        <v>3435</v>
      </c>
      <c r="C582" s="152" t="s">
        <v>3839</v>
      </c>
      <c r="D582" s="152" t="s">
        <v>3437</v>
      </c>
      <c r="E582" s="152" t="s">
        <v>3438</v>
      </c>
      <c r="F582" s="152" t="s">
        <v>3438</v>
      </c>
    </row>
    <row r="583">
      <c r="A583" s="152" t="s">
        <v>916</v>
      </c>
      <c r="B583" s="152" t="s">
        <v>3435</v>
      </c>
      <c r="C583" s="152" t="s">
        <v>3840</v>
      </c>
      <c r="D583" s="152" t="s">
        <v>3437</v>
      </c>
      <c r="E583" s="152" t="s">
        <v>3438</v>
      </c>
      <c r="F583" s="152" t="s">
        <v>3438</v>
      </c>
    </row>
    <row r="584">
      <c r="A584" s="152" t="s">
        <v>511</v>
      </c>
      <c r="B584" s="152" t="s">
        <v>3435</v>
      </c>
      <c r="C584" s="152" t="s">
        <v>511</v>
      </c>
      <c r="D584" s="152" t="s">
        <v>3437</v>
      </c>
      <c r="E584" s="152" t="s">
        <v>3438</v>
      </c>
      <c r="F584" s="152" t="s">
        <v>3438</v>
      </c>
    </row>
    <row r="585">
      <c r="A585" s="152" t="s">
        <v>233</v>
      </c>
      <c r="B585" s="152" t="s">
        <v>3435</v>
      </c>
      <c r="C585" s="152" t="s">
        <v>3841</v>
      </c>
      <c r="D585" s="152" t="s">
        <v>3437</v>
      </c>
      <c r="E585" s="152" t="s">
        <v>3438</v>
      </c>
      <c r="F585" s="152" t="s">
        <v>3438</v>
      </c>
    </row>
    <row r="586">
      <c r="A586" s="152" t="s">
        <v>1078</v>
      </c>
      <c r="B586" s="152" t="s">
        <v>3435</v>
      </c>
      <c r="C586" s="152" t="s">
        <v>3842</v>
      </c>
      <c r="D586" s="152" t="s">
        <v>3437</v>
      </c>
      <c r="E586" s="152" t="s">
        <v>3438</v>
      </c>
      <c r="F586" s="152" t="s">
        <v>3438</v>
      </c>
    </row>
    <row r="587">
      <c r="A587" s="152" t="s">
        <v>1656</v>
      </c>
      <c r="B587" s="152" t="s">
        <v>3435</v>
      </c>
      <c r="C587" s="152" t="s">
        <v>3843</v>
      </c>
      <c r="D587" s="152" t="s">
        <v>3437</v>
      </c>
      <c r="E587" s="152" t="s">
        <v>3438</v>
      </c>
      <c r="F587" s="152" t="s">
        <v>3441</v>
      </c>
    </row>
    <row r="588">
      <c r="A588" s="152" t="s">
        <v>2590</v>
      </c>
      <c r="B588" s="152" t="s">
        <v>3435</v>
      </c>
      <c r="C588" s="152" t="s">
        <v>3844</v>
      </c>
      <c r="D588" s="152" t="s">
        <v>3437</v>
      </c>
      <c r="E588" s="152" t="s">
        <v>3438</v>
      </c>
      <c r="F588" s="152" t="s">
        <v>3438</v>
      </c>
    </row>
    <row r="589">
      <c r="A589" s="152" t="s">
        <v>2591</v>
      </c>
      <c r="B589" s="152" t="s">
        <v>3435</v>
      </c>
      <c r="C589" s="152" t="s">
        <v>3845</v>
      </c>
      <c r="D589" s="152" t="s">
        <v>3437</v>
      </c>
      <c r="E589" s="152" t="s">
        <v>3438</v>
      </c>
      <c r="F589" s="152" t="s">
        <v>3438</v>
      </c>
    </row>
    <row r="590">
      <c r="A590" s="152" t="s">
        <v>920</v>
      </c>
      <c r="B590" s="152" t="s">
        <v>3435</v>
      </c>
      <c r="C590" s="152" t="s">
        <v>3846</v>
      </c>
      <c r="D590" s="152" t="s">
        <v>3437</v>
      </c>
      <c r="E590" s="152" t="s">
        <v>3438</v>
      </c>
      <c r="F590" s="152" t="s">
        <v>3438</v>
      </c>
    </row>
    <row r="591">
      <c r="A591" s="152" t="s">
        <v>909</v>
      </c>
      <c r="B591" s="152" t="s">
        <v>3435</v>
      </c>
      <c r="C591" s="152" t="s">
        <v>3847</v>
      </c>
      <c r="D591" s="152" t="s">
        <v>3437</v>
      </c>
      <c r="E591" s="152" t="s">
        <v>3441</v>
      </c>
      <c r="F591" s="152" t="s">
        <v>3438</v>
      </c>
    </row>
    <row r="592">
      <c r="A592" s="152" t="s">
        <v>559</v>
      </c>
      <c r="B592" s="152" t="s">
        <v>3435</v>
      </c>
      <c r="C592" s="152" t="s">
        <v>3848</v>
      </c>
      <c r="D592" s="152" t="s">
        <v>3437</v>
      </c>
      <c r="E592" s="152" t="s">
        <v>3441</v>
      </c>
      <c r="F592" s="152" t="s">
        <v>3438</v>
      </c>
    </row>
    <row r="593">
      <c r="A593" s="152" t="s">
        <v>2592</v>
      </c>
      <c r="B593" s="152" t="s">
        <v>3435</v>
      </c>
      <c r="C593" s="152" t="s">
        <v>3849</v>
      </c>
      <c r="D593" s="152" t="s">
        <v>3437</v>
      </c>
      <c r="E593" s="152" t="s">
        <v>1817</v>
      </c>
      <c r="F593" s="152" t="s">
        <v>3438</v>
      </c>
    </row>
    <row r="594">
      <c r="A594" s="152" t="s">
        <v>2593</v>
      </c>
      <c r="B594" s="152" t="s">
        <v>3435</v>
      </c>
      <c r="C594" s="152" t="s">
        <v>3850</v>
      </c>
      <c r="D594" s="152" t="s">
        <v>3437</v>
      </c>
      <c r="E594" s="152" t="s">
        <v>1817</v>
      </c>
      <c r="F594" s="152" t="s">
        <v>3438</v>
      </c>
    </row>
    <row r="595">
      <c r="A595" s="152" t="s">
        <v>903</v>
      </c>
      <c r="B595" s="152" t="s">
        <v>3435</v>
      </c>
      <c r="C595" s="152" t="s">
        <v>3851</v>
      </c>
      <c r="D595" s="152" t="s">
        <v>3437</v>
      </c>
      <c r="E595" s="152" t="s">
        <v>1817</v>
      </c>
      <c r="F595" s="152" t="s">
        <v>3438</v>
      </c>
    </row>
    <row r="596">
      <c r="A596" s="152" t="s">
        <v>911</v>
      </c>
      <c r="B596" s="152" t="s">
        <v>3435</v>
      </c>
      <c r="C596" s="152" t="s">
        <v>3852</v>
      </c>
      <c r="D596" s="152" t="s">
        <v>3437</v>
      </c>
      <c r="E596" s="152" t="s">
        <v>3438</v>
      </c>
      <c r="F596" s="152" t="s">
        <v>3438</v>
      </c>
    </row>
    <row r="597">
      <c r="A597" s="152" t="s">
        <v>912</v>
      </c>
      <c r="B597" s="152" t="s">
        <v>3435</v>
      </c>
      <c r="C597" s="152" t="s">
        <v>3853</v>
      </c>
      <c r="D597" s="152" t="s">
        <v>3437</v>
      </c>
      <c r="E597" s="152" t="s">
        <v>3438</v>
      </c>
      <c r="F597" s="152" t="s">
        <v>3438</v>
      </c>
    </row>
    <row r="598">
      <c r="A598" s="152" t="s">
        <v>913</v>
      </c>
      <c r="B598" s="152" t="s">
        <v>3435</v>
      </c>
      <c r="C598" s="152" t="s">
        <v>3854</v>
      </c>
      <c r="D598" s="152" t="s">
        <v>3437</v>
      </c>
      <c r="E598" s="152" t="s">
        <v>3438</v>
      </c>
      <c r="F598" s="152" t="s">
        <v>3438</v>
      </c>
    </row>
    <row r="599">
      <c r="A599" s="152" t="s">
        <v>914</v>
      </c>
      <c r="B599" s="152" t="s">
        <v>3435</v>
      </c>
      <c r="C599" s="152" t="s">
        <v>3855</v>
      </c>
      <c r="D599" s="152" t="s">
        <v>3437</v>
      </c>
      <c r="E599" s="152" t="s">
        <v>1817</v>
      </c>
      <c r="F599" s="152" t="s">
        <v>3438</v>
      </c>
    </row>
    <row r="600">
      <c r="A600" s="152" t="s">
        <v>915</v>
      </c>
      <c r="B600" s="152" t="s">
        <v>3435</v>
      </c>
      <c r="C600" s="152" t="s">
        <v>3856</v>
      </c>
      <c r="D600" s="152" t="s">
        <v>3437</v>
      </c>
      <c r="E600" s="152" t="s">
        <v>3438</v>
      </c>
      <c r="F600" s="152" t="s">
        <v>3438</v>
      </c>
    </row>
    <row r="601">
      <c r="A601" s="152" t="s">
        <v>910</v>
      </c>
      <c r="B601" s="152" t="s">
        <v>3435</v>
      </c>
      <c r="C601" s="152" t="s">
        <v>3857</v>
      </c>
      <c r="D601" s="152" t="s">
        <v>3437</v>
      </c>
      <c r="E601" s="152" t="s">
        <v>3438</v>
      </c>
      <c r="F601" s="152" t="s">
        <v>3441</v>
      </c>
    </row>
    <row r="602">
      <c r="A602" s="152" t="s">
        <v>904</v>
      </c>
      <c r="B602" s="152" t="s">
        <v>3435</v>
      </c>
      <c r="C602" s="152" t="s">
        <v>3858</v>
      </c>
      <c r="D602" s="152" t="s">
        <v>3437</v>
      </c>
      <c r="E602" s="152" t="s">
        <v>3438</v>
      </c>
      <c r="F602" s="152" t="s">
        <v>3438</v>
      </c>
    </row>
    <row r="603">
      <c r="A603" s="152" t="s">
        <v>881</v>
      </c>
      <c r="B603" s="152" t="s">
        <v>3435</v>
      </c>
      <c r="C603" s="152" t="s">
        <v>3859</v>
      </c>
      <c r="D603" s="152" t="s">
        <v>3437</v>
      </c>
      <c r="E603" s="152" t="s">
        <v>3438</v>
      </c>
      <c r="F603" s="152" t="s">
        <v>3438</v>
      </c>
    </row>
    <row r="604">
      <c r="A604" s="152" t="s">
        <v>879</v>
      </c>
      <c r="B604" s="152" t="s">
        <v>3435</v>
      </c>
      <c r="C604" s="152" t="s">
        <v>3860</v>
      </c>
      <c r="D604" s="152" t="s">
        <v>3437</v>
      </c>
      <c r="E604" s="152" t="s">
        <v>3438</v>
      </c>
      <c r="F604" s="152" t="s">
        <v>3438</v>
      </c>
    </row>
    <row r="605">
      <c r="A605" s="152" t="s">
        <v>880</v>
      </c>
      <c r="B605" s="152" t="s">
        <v>3435</v>
      </c>
      <c r="C605" s="152" t="s">
        <v>3861</v>
      </c>
      <c r="D605" s="152" t="s">
        <v>3437</v>
      </c>
      <c r="E605" s="152" t="s">
        <v>3438</v>
      </c>
      <c r="F605" s="152" t="s">
        <v>3438</v>
      </c>
    </row>
    <row r="606">
      <c r="A606" s="152" t="s">
        <v>2594</v>
      </c>
      <c r="B606" s="152" t="s">
        <v>3435</v>
      </c>
      <c r="C606" s="152" t="s">
        <v>3862</v>
      </c>
      <c r="D606" s="152" t="s">
        <v>3437</v>
      </c>
      <c r="E606" s="152" t="s">
        <v>3438</v>
      </c>
      <c r="F606" s="152" t="s">
        <v>3438</v>
      </c>
    </row>
    <row r="607">
      <c r="A607" s="152" t="s">
        <v>2595</v>
      </c>
      <c r="B607" s="152" t="s">
        <v>3435</v>
      </c>
      <c r="C607" s="152" t="s">
        <v>3863</v>
      </c>
      <c r="D607" s="152" t="s">
        <v>3437</v>
      </c>
      <c r="E607" s="152" t="s">
        <v>3438</v>
      </c>
      <c r="F607" s="152" t="s">
        <v>3438</v>
      </c>
    </row>
    <row r="608">
      <c r="A608" s="152" t="s">
        <v>891</v>
      </c>
      <c r="B608" s="152" t="s">
        <v>3435</v>
      </c>
      <c r="C608" s="152" t="s">
        <v>3864</v>
      </c>
      <c r="D608" s="152" t="s">
        <v>3437</v>
      </c>
      <c r="E608" s="152" t="s">
        <v>3438</v>
      </c>
      <c r="F608" s="152" t="s">
        <v>3438</v>
      </c>
    </row>
    <row r="609">
      <c r="A609" s="152" t="s">
        <v>892</v>
      </c>
      <c r="B609" s="152" t="s">
        <v>3435</v>
      </c>
      <c r="C609" s="152" t="s">
        <v>3865</v>
      </c>
      <c r="D609" s="152" t="s">
        <v>3437</v>
      </c>
      <c r="E609" s="152" t="s">
        <v>3438</v>
      </c>
      <c r="F609" s="152" t="s">
        <v>3438</v>
      </c>
    </row>
    <row r="610">
      <c r="A610" s="152" t="s">
        <v>893</v>
      </c>
      <c r="B610" s="152" t="s">
        <v>3435</v>
      </c>
      <c r="C610" s="152" t="s">
        <v>3866</v>
      </c>
      <c r="D610" s="152" t="s">
        <v>3437</v>
      </c>
      <c r="E610" s="152" t="s">
        <v>3438</v>
      </c>
      <c r="F610" s="152" t="s">
        <v>3438</v>
      </c>
    </row>
    <row r="611">
      <c r="A611" s="152" t="s">
        <v>894</v>
      </c>
      <c r="B611" s="152" t="s">
        <v>3435</v>
      </c>
      <c r="C611" s="152" t="s">
        <v>3867</v>
      </c>
      <c r="D611" s="152" t="s">
        <v>3437</v>
      </c>
      <c r="E611" s="152" t="s">
        <v>3438</v>
      </c>
      <c r="F611" s="152" t="s">
        <v>3438</v>
      </c>
    </row>
    <row r="612">
      <c r="A612" s="152" t="s">
        <v>812</v>
      </c>
      <c r="B612" s="152" t="s">
        <v>3435</v>
      </c>
      <c r="C612" s="152" t="s">
        <v>3868</v>
      </c>
      <c r="D612" s="152" t="s">
        <v>3437</v>
      </c>
      <c r="E612" s="152" t="s">
        <v>1817</v>
      </c>
      <c r="F612" s="152" t="s">
        <v>3438</v>
      </c>
    </row>
    <row r="613">
      <c r="A613" s="152" t="s">
        <v>813</v>
      </c>
      <c r="B613" s="152" t="s">
        <v>3435</v>
      </c>
      <c r="C613" s="152" t="s">
        <v>3869</v>
      </c>
      <c r="D613" s="152" t="s">
        <v>3437</v>
      </c>
      <c r="E613" s="152" t="s">
        <v>1817</v>
      </c>
      <c r="F613" s="152" t="s">
        <v>3438</v>
      </c>
    </row>
    <row r="614">
      <c r="A614" s="152" t="s">
        <v>830</v>
      </c>
      <c r="B614" s="152" t="s">
        <v>3435</v>
      </c>
      <c r="C614" s="152" t="s">
        <v>3870</v>
      </c>
      <c r="D614" s="152" t="s">
        <v>3437</v>
      </c>
      <c r="E614" s="152" t="s">
        <v>1817</v>
      </c>
      <c r="F614" s="152" t="s">
        <v>3438</v>
      </c>
    </row>
    <row r="615">
      <c r="A615" s="152" t="s">
        <v>814</v>
      </c>
      <c r="B615" s="152" t="s">
        <v>3435</v>
      </c>
      <c r="C615" s="152" t="s">
        <v>3871</v>
      </c>
      <c r="D615" s="152" t="s">
        <v>3437</v>
      </c>
      <c r="E615" s="152" t="s">
        <v>1817</v>
      </c>
      <c r="F615" s="152" t="s">
        <v>3438</v>
      </c>
    </row>
    <row r="616">
      <c r="A616" s="152" t="s">
        <v>749</v>
      </c>
      <c r="B616" s="152" t="s">
        <v>3435</v>
      </c>
      <c r="C616" s="152" t="s">
        <v>3872</v>
      </c>
      <c r="D616" s="152" t="s">
        <v>3437</v>
      </c>
      <c r="E616" s="152" t="s">
        <v>1817</v>
      </c>
      <c r="F616" s="152" t="s">
        <v>3441</v>
      </c>
    </row>
    <row r="617">
      <c r="A617" s="152" t="s">
        <v>750</v>
      </c>
      <c r="B617" s="152" t="s">
        <v>3435</v>
      </c>
      <c r="C617" s="152" t="s">
        <v>3873</v>
      </c>
      <c r="D617" s="152" t="s">
        <v>3437</v>
      </c>
      <c r="E617" s="152" t="s">
        <v>1817</v>
      </c>
      <c r="F617" s="152" t="s">
        <v>3441</v>
      </c>
    </row>
    <row r="618">
      <c r="A618" s="152" t="s">
        <v>746</v>
      </c>
      <c r="B618" s="152" t="s">
        <v>3435</v>
      </c>
      <c r="C618" s="152" t="s">
        <v>3874</v>
      </c>
      <c r="D618" s="152" t="s">
        <v>3437</v>
      </c>
      <c r="E618" s="152" t="s">
        <v>1817</v>
      </c>
      <c r="F618" s="152" t="s">
        <v>3441</v>
      </c>
    </row>
    <row r="619">
      <c r="A619" s="152" t="s">
        <v>747</v>
      </c>
      <c r="B619" s="152" t="s">
        <v>3435</v>
      </c>
      <c r="C619" s="152" t="s">
        <v>3875</v>
      </c>
      <c r="D619" s="152" t="s">
        <v>3437</v>
      </c>
      <c r="E619" s="152" t="s">
        <v>1817</v>
      </c>
      <c r="F619" s="152" t="s">
        <v>3441</v>
      </c>
    </row>
    <row r="620">
      <c r="A620" s="152" t="s">
        <v>752</v>
      </c>
      <c r="B620" s="152" t="s">
        <v>3435</v>
      </c>
      <c r="C620" s="152" t="s">
        <v>3876</v>
      </c>
      <c r="D620" s="152" t="s">
        <v>3437</v>
      </c>
      <c r="E620" s="152" t="s">
        <v>1817</v>
      </c>
      <c r="F620" s="152" t="s">
        <v>3441</v>
      </c>
    </row>
    <row r="621">
      <c r="A621" s="152" t="s">
        <v>748</v>
      </c>
      <c r="B621" s="152" t="s">
        <v>3435</v>
      </c>
      <c r="C621" s="152" t="s">
        <v>3877</v>
      </c>
      <c r="D621" s="152" t="s">
        <v>3437</v>
      </c>
      <c r="E621" s="152" t="s">
        <v>1817</v>
      </c>
      <c r="F621" s="152" t="s">
        <v>3441</v>
      </c>
    </row>
    <row r="622">
      <c r="A622" s="152" t="s">
        <v>740</v>
      </c>
      <c r="B622" s="152" t="s">
        <v>3435</v>
      </c>
      <c r="C622" s="152" t="s">
        <v>3878</v>
      </c>
      <c r="D622" s="152" t="s">
        <v>3437</v>
      </c>
      <c r="E622" s="152" t="s">
        <v>1817</v>
      </c>
      <c r="F622" s="152" t="s">
        <v>3441</v>
      </c>
    </row>
    <row r="623">
      <c r="A623" s="152" t="s">
        <v>741</v>
      </c>
      <c r="B623" s="152" t="s">
        <v>3435</v>
      </c>
      <c r="C623" s="152" t="s">
        <v>3879</v>
      </c>
      <c r="D623" s="152" t="s">
        <v>3437</v>
      </c>
      <c r="E623" s="152" t="s">
        <v>1817</v>
      </c>
      <c r="F623" s="152" t="s">
        <v>3441</v>
      </c>
    </row>
    <row r="624">
      <c r="A624" s="152" t="s">
        <v>742</v>
      </c>
      <c r="B624" s="152" t="s">
        <v>3435</v>
      </c>
      <c r="C624" s="152" t="s">
        <v>3880</v>
      </c>
      <c r="D624" s="152" t="s">
        <v>3437</v>
      </c>
      <c r="E624" s="152" t="s">
        <v>1817</v>
      </c>
      <c r="F624" s="152" t="s">
        <v>3441</v>
      </c>
    </row>
    <row r="625">
      <c r="A625" s="152" t="s">
        <v>1337</v>
      </c>
      <c r="B625" s="152" t="s">
        <v>3435</v>
      </c>
      <c r="C625" s="152" t="s">
        <v>3881</v>
      </c>
      <c r="D625" s="152" t="s">
        <v>3437</v>
      </c>
      <c r="E625" s="152" t="s">
        <v>3441</v>
      </c>
      <c r="F625" s="152" t="s">
        <v>3438</v>
      </c>
    </row>
    <row r="626">
      <c r="A626" s="152" t="s">
        <v>838</v>
      </c>
      <c r="B626" s="152" t="s">
        <v>3435</v>
      </c>
      <c r="C626" s="152" t="s">
        <v>3882</v>
      </c>
      <c r="D626" s="152" t="s">
        <v>3437</v>
      </c>
      <c r="E626" s="152" t="s">
        <v>1817</v>
      </c>
      <c r="F626" s="152" t="s">
        <v>3438</v>
      </c>
    </row>
    <row r="627">
      <c r="A627" s="152" t="s">
        <v>743</v>
      </c>
      <c r="B627" s="152" t="s">
        <v>3435</v>
      </c>
      <c r="C627" s="152" t="s">
        <v>3883</v>
      </c>
      <c r="D627" s="152" t="s">
        <v>3437</v>
      </c>
      <c r="E627" s="152" t="s">
        <v>1817</v>
      </c>
      <c r="F627" s="152" t="s">
        <v>3441</v>
      </c>
    </row>
    <row r="628">
      <c r="A628" s="152" t="s">
        <v>265</v>
      </c>
      <c r="B628" s="152" t="s">
        <v>3435</v>
      </c>
      <c r="C628" s="152" t="s">
        <v>3884</v>
      </c>
      <c r="D628" s="152" t="s">
        <v>3437</v>
      </c>
      <c r="E628" s="152" t="s">
        <v>3438</v>
      </c>
      <c r="F628" s="152" t="s">
        <v>3438</v>
      </c>
    </row>
    <row r="629">
      <c r="A629" s="152" t="s">
        <v>266</v>
      </c>
      <c r="B629" s="152" t="s">
        <v>3435</v>
      </c>
      <c r="C629" s="152" t="s">
        <v>3885</v>
      </c>
      <c r="D629" s="152" t="s">
        <v>3437</v>
      </c>
      <c r="E629" s="152" t="s">
        <v>3438</v>
      </c>
      <c r="F629" s="152" t="s">
        <v>3438</v>
      </c>
    </row>
    <row r="630">
      <c r="A630" s="152" t="s">
        <v>267</v>
      </c>
      <c r="B630" s="152" t="s">
        <v>3435</v>
      </c>
      <c r="C630" s="152" t="s">
        <v>3885</v>
      </c>
      <c r="D630" s="152" t="s">
        <v>3437</v>
      </c>
      <c r="E630" s="152" t="s">
        <v>3438</v>
      </c>
      <c r="F630" s="152" t="s">
        <v>3438</v>
      </c>
    </row>
    <row r="631">
      <c r="A631" s="152" t="s">
        <v>1594</v>
      </c>
      <c r="B631" s="152" t="s">
        <v>3435</v>
      </c>
      <c r="C631" s="152" t="s">
        <v>3886</v>
      </c>
      <c r="D631" s="152" t="s">
        <v>3437</v>
      </c>
      <c r="E631" s="152" t="s">
        <v>3438</v>
      </c>
      <c r="F631" s="152" t="s">
        <v>3438</v>
      </c>
    </row>
    <row r="632">
      <c r="A632" s="152" t="s">
        <v>1558</v>
      </c>
      <c r="B632" s="152" t="s">
        <v>3435</v>
      </c>
      <c r="C632" s="152" t="s">
        <v>1558</v>
      </c>
      <c r="D632" s="152" t="s">
        <v>3437</v>
      </c>
      <c r="E632" s="152" t="s">
        <v>3438</v>
      </c>
      <c r="F632" s="152" t="s">
        <v>3441</v>
      </c>
    </row>
    <row r="633">
      <c r="A633" s="152" t="s">
        <v>544</v>
      </c>
      <c r="B633" s="152" t="s">
        <v>3435</v>
      </c>
      <c r="C633" s="152" t="s">
        <v>3887</v>
      </c>
      <c r="D633" s="152" t="s">
        <v>3437</v>
      </c>
      <c r="E633" s="152" t="s">
        <v>3441</v>
      </c>
      <c r="F633" s="152" t="s">
        <v>3438</v>
      </c>
    </row>
    <row r="634">
      <c r="A634" s="152" t="s">
        <v>515</v>
      </c>
      <c r="B634" s="152" t="s">
        <v>3435</v>
      </c>
      <c r="C634" s="152" t="s">
        <v>3888</v>
      </c>
      <c r="D634" s="152" t="s">
        <v>3437</v>
      </c>
      <c r="E634" s="152" t="s">
        <v>3438</v>
      </c>
      <c r="F634" s="152" t="s">
        <v>3438</v>
      </c>
    </row>
    <row r="635">
      <c r="A635" s="152" t="s">
        <v>1064</v>
      </c>
      <c r="B635" s="152" t="s">
        <v>3435</v>
      </c>
      <c r="C635" s="152" t="s">
        <v>3889</v>
      </c>
      <c r="D635" s="152" t="s">
        <v>3437</v>
      </c>
      <c r="E635" s="152" t="s">
        <v>3438</v>
      </c>
      <c r="F635" s="152" t="s">
        <v>3438</v>
      </c>
    </row>
    <row r="636">
      <c r="A636" s="152" t="s">
        <v>1065</v>
      </c>
      <c r="B636" s="152" t="s">
        <v>3435</v>
      </c>
      <c r="C636" s="152" t="s">
        <v>3890</v>
      </c>
      <c r="D636" s="152" t="s">
        <v>3437</v>
      </c>
      <c r="E636" s="152" t="s">
        <v>3438</v>
      </c>
      <c r="F636" s="152" t="s">
        <v>3438</v>
      </c>
    </row>
    <row r="637">
      <c r="A637" s="152" t="s">
        <v>1067</v>
      </c>
      <c r="B637" s="152" t="s">
        <v>3435</v>
      </c>
      <c r="C637" s="152" t="s">
        <v>3891</v>
      </c>
      <c r="D637" s="152" t="s">
        <v>3437</v>
      </c>
      <c r="E637" s="152" t="s">
        <v>3438</v>
      </c>
      <c r="F637" s="152" t="s">
        <v>3441</v>
      </c>
    </row>
    <row r="638">
      <c r="A638" s="152" t="s">
        <v>1066</v>
      </c>
      <c r="B638" s="152" t="s">
        <v>3435</v>
      </c>
      <c r="C638" s="152" t="s">
        <v>3892</v>
      </c>
      <c r="D638" s="152" t="s">
        <v>3437</v>
      </c>
      <c r="E638" s="152" t="s">
        <v>3438</v>
      </c>
      <c r="F638" s="152" t="s">
        <v>3438</v>
      </c>
    </row>
    <row r="639">
      <c r="A639" s="152" t="s">
        <v>1404</v>
      </c>
      <c r="B639" s="152" t="s">
        <v>3435</v>
      </c>
      <c r="C639" s="152" t="s">
        <v>3893</v>
      </c>
      <c r="D639" s="152" t="s">
        <v>3437</v>
      </c>
      <c r="E639" s="152" t="s">
        <v>3438</v>
      </c>
      <c r="F639" s="152" t="s">
        <v>3438</v>
      </c>
    </row>
    <row r="640">
      <c r="A640" s="152" t="s">
        <v>1520</v>
      </c>
      <c r="B640" s="152" t="s">
        <v>3435</v>
      </c>
      <c r="C640" s="152" t="s">
        <v>3894</v>
      </c>
      <c r="D640" s="152" t="s">
        <v>3437</v>
      </c>
      <c r="E640" s="152" t="s">
        <v>3438</v>
      </c>
      <c r="F640" s="152" t="s">
        <v>3438</v>
      </c>
    </row>
    <row r="641">
      <c r="A641" s="152" t="s">
        <v>1618</v>
      </c>
      <c r="B641" s="152" t="s">
        <v>3435</v>
      </c>
      <c r="C641" s="152" t="s">
        <v>3895</v>
      </c>
      <c r="D641" s="152" t="s">
        <v>3437</v>
      </c>
      <c r="E641" s="152" t="s">
        <v>3438</v>
      </c>
      <c r="F641" s="152" t="s">
        <v>3438</v>
      </c>
    </row>
    <row r="642">
      <c r="A642" s="152" t="s">
        <v>1624</v>
      </c>
      <c r="B642" s="152" t="s">
        <v>3435</v>
      </c>
      <c r="C642" s="152" t="s">
        <v>3896</v>
      </c>
      <c r="D642" s="152" t="s">
        <v>3437</v>
      </c>
      <c r="E642" s="152" t="s">
        <v>3438</v>
      </c>
      <c r="F642" s="152" t="s">
        <v>3438</v>
      </c>
    </row>
    <row r="643">
      <c r="A643" s="152" t="s">
        <v>1647</v>
      </c>
      <c r="B643" s="152" t="s">
        <v>3435</v>
      </c>
      <c r="C643" s="152" t="s">
        <v>3897</v>
      </c>
      <c r="D643" s="152" t="s">
        <v>3437</v>
      </c>
      <c r="E643" s="152" t="s">
        <v>3438</v>
      </c>
      <c r="F643" s="152" t="s">
        <v>3438</v>
      </c>
    </row>
    <row r="644">
      <c r="A644" s="152" t="s">
        <v>1670</v>
      </c>
      <c r="B644" s="152" t="s">
        <v>3435</v>
      </c>
      <c r="C644" s="152" t="s">
        <v>3898</v>
      </c>
      <c r="D644" s="152" t="s">
        <v>3437</v>
      </c>
      <c r="E644" s="152" t="s">
        <v>3438</v>
      </c>
      <c r="F644" s="152" t="s">
        <v>3438</v>
      </c>
    </row>
    <row r="645">
      <c r="A645" s="152" t="s">
        <v>790</v>
      </c>
      <c r="B645" s="152" t="s">
        <v>3435</v>
      </c>
      <c r="C645" s="152" t="s">
        <v>3899</v>
      </c>
      <c r="D645" s="152" t="s">
        <v>3437</v>
      </c>
      <c r="E645" s="152" t="s">
        <v>3441</v>
      </c>
      <c r="F645" s="152" t="s">
        <v>3441</v>
      </c>
    </row>
    <row r="646">
      <c r="A646" s="152" t="s">
        <v>1569</v>
      </c>
      <c r="B646" s="152" t="s">
        <v>3435</v>
      </c>
      <c r="C646" s="152" t="s">
        <v>3900</v>
      </c>
      <c r="D646" s="152" t="s">
        <v>3437</v>
      </c>
      <c r="E646" s="152" t="s">
        <v>3438</v>
      </c>
      <c r="F646" s="152" t="s">
        <v>3441</v>
      </c>
    </row>
    <row r="647">
      <c r="A647" s="152" t="s">
        <v>979</v>
      </c>
      <c r="B647" s="152" t="s">
        <v>3435</v>
      </c>
      <c r="C647" s="152" t="s">
        <v>979</v>
      </c>
      <c r="D647" s="152" t="s">
        <v>3437</v>
      </c>
      <c r="E647" s="152" t="s">
        <v>3438</v>
      </c>
      <c r="F647" s="152" t="s">
        <v>3438</v>
      </c>
    </row>
    <row r="648">
      <c r="A648" s="152" t="s">
        <v>980</v>
      </c>
      <c r="B648" s="152" t="s">
        <v>3435</v>
      </c>
      <c r="C648" s="152" t="s">
        <v>980</v>
      </c>
      <c r="D648" s="152" t="s">
        <v>3437</v>
      </c>
      <c r="E648" s="152" t="s">
        <v>3438</v>
      </c>
      <c r="F648" s="152" t="s">
        <v>3438</v>
      </c>
    </row>
    <row r="649">
      <c r="A649" s="152" t="s">
        <v>981</v>
      </c>
      <c r="B649" s="152" t="s">
        <v>3435</v>
      </c>
      <c r="C649" s="152" t="s">
        <v>981</v>
      </c>
      <c r="D649" s="152" t="s">
        <v>3437</v>
      </c>
      <c r="E649" s="152" t="s">
        <v>3438</v>
      </c>
      <c r="F649" s="152" t="s">
        <v>3438</v>
      </c>
    </row>
    <row r="650">
      <c r="A650" s="152" t="s">
        <v>1583</v>
      </c>
      <c r="B650" s="152" t="s">
        <v>3435</v>
      </c>
      <c r="C650" s="152" t="s">
        <v>3901</v>
      </c>
      <c r="D650" s="152" t="s">
        <v>3437</v>
      </c>
      <c r="E650" s="152" t="s">
        <v>3438</v>
      </c>
      <c r="F650" s="152" t="s">
        <v>3438</v>
      </c>
    </row>
    <row r="651">
      <c r="A651" s="152" t="s">
        <v>1570</v>
      </c>
      <c r="B651" s="152" t="s">
        <v>3435</v>
      </c>
      <c r="C651" s="152" t="s">
        <v>3902</v>
      </c>
      <c r="D651" s="152" t="s">
        <v>3437</v>
      </c>
      <c r="E651" s="152" t="s">
        <v>3438</v>
      </c>
      <c r="F651" s="152" t="s">
        <v>3441</v>
      </c>
    </row>
    <row r="652">
      <c r="A652" s="152" t="s">
        <v>1600</v>
      </c>
      <c r="B652" s="152" t="s">
        <v>3435</v>
      </c>
      <c r="C652" s="152" t="s">
        <v>3903</v>
      </c>
      <c r="D652" s="152" t="s">
        <v>3437</v>
      </c>
      <c r="E652" s="152" t="s">
        <v>3438</v>
      </c>
      <c r="F652" s="152" t="s">
        <v>3438</v>
      </c>
    </row>
    <row r="653">
      <c r="A653" s="152" t="s">
        <v>502</v>
      </c>
      <c r="B653" s="152" t="s">
        <v>3435</v>
      </c>
      <c r="C653" s="152" t="s">
        <v>3904</v>
      </c>
      <c r="D653" s="152" t="s">
        <v>3437</v>
      </c>
      <c r="E653" s="152" t="s">
        <v>3438</v>
      </c>
      <c r="F653" s="152" t="s">
        <v>3438</v>
      </c>
    </row>
    <row r="654">
      <c r="A654" s="152" t="s">
        <v>982</v>
      </c>
      <c r="B654" s="152" t="s">
        <v>3435</v>
      </c>
      <c r="C654" s="152" t="s">
        <v>3905</v>
      </c>
      <c r="D654" s="152" t="s">
        <v>3437</v>
      </c>
      <c r="E654" s="152" t="s">
        <v>3438</v>
      </c>
      <c r="F654" s="152" t="s">
        <v>3438</v>
      </c>
    </row>
    <row r="655">
      <c r="A655" s="152" t="s">
        <v>983</v>
      </c>
      <c r="B655" s="152" t="s">
        <v>3435</v>
      </c>
      <c r="C655" s="152" t="s">
        <v>3906</v>
      </c>
      <c r="D655" s="152" t="s">
        <v>3437</v>
      </c>
      <c r="E655" s="152" t="s">
        <v>3438</v>
      </c>
      <c r="F655" s="152" t="s">
        <v>3438</v>
      </c>
    </row>
    <row r="656">
      <c r="A656" s="152" t="s">
        <v>985</v>
      </c>
      <c r="B656" s="152" t="s">
        <v>3435</v>
      </c>
      <c r="C656" s="152" t="s">
        <v>3907</v>
      </c>
      <c r="D656" s="152" t="s">
        <v>3437</v>
      </c>
      <c r="E656" s="152" t="s">
        <v>3438</v>
      </c>
      <c r="F656" s="152" t="s">
        <v>3441</v>
      </c>
    </row>
    <row r="657">
      <c r="A657" s="152" t="s">
        <v>986</v>
      </c>
      <c r="B657" s="152" t="s">
        <v>3435</v>
      </c>
      <c r="C657" s="152" t="s">
        <v>3908</v>
      </c>
      <c r="D657" s="152" t="s">
        <v>3437</v>
      </c>
      <c r="E657" s="152" t="s">
        <v>3438</v>
      </c>
      <c r="F657" s="152" t="s">
        <v>3441</v>
      </c>
    </row>
    <row r="658">
      <c r="A658" s="152" t="s">
        <v>984</v>
      </c>
      <c r="B658" s="152" t="s">
        <v>3435</v>
      </c>
      <c r="C658" s="152" t="s">
        <v>3909</v>
      </c>
      <c r="D658" s="152" t="s">
        <v>3437</v>
      </c>
      <c r="E658" s="152" t="s">
        <v>3438</v>
      </c>
      <c r="F658" s="152" t="s">
        <v>3438</v>
      </c>
    </row>
    <row r="659">
      <c r="A659" s="152" t="s">
        <v>1104</v>
      </c>
      <c r="B659" s="152" t="s">
        <v>3435</v>
      </c>
      <c r="C659" s="152" t="s">
        <v>3910</v>
      </c>
      <c r="D659" s="152" t="s">
        <v>3437</v>
      </c>
      <c r="E659" s="152" t="s">
        <v>3438</v>
      </c>
      <c r="F659" s="152" t="s">
        <v>3438</v>
      </c>
    </row>
    <row r="660">
      <c r="A660" s="152" t="s">
        <v>1105</v>
      </c>
      <c r="B660" s="152" t="s">
        <v>3435</v>
      </c>
      <c r="C660" s="152" t="s">
        <v>3911</v>
      </c>
      <c r="D660" s="152" t="s">
        <v>3437</v>
      </c>
      <c r="E660" s="152" t="s">
        <v>3438</v>
      </c>
      <c r="F660" s="152" t="s">
        <v>3438</v>
      </c>
    </row>
    <row r="661">
      <c r="A661" s="152" t="s">
        <v>1106</v>
      </c>
      <c r="B661" s="152" t="s">
        <v>3435</v>
      </c>
      <c r="C661" s="152" t="s">
        <v>3912</v>
      </c>
      <c r="D661" s="152" t="s">
        <v>3437</v>
      </c>
      <c r="E661" s="152" t="s">
        <v>3438</v>
      </c>
      <c r="F661" s="152" t="s">
        <v>3438</v>
      </c>
    </row>
    <row r="662">
      <c r="A662" s="152" t="s">
        <v>1107</v>
      </c>
      <c r="B662" s="152" t="s">
        <v>3435</v>
      </c>
      <c r="C662" s="152" t="s">
        <v>3913</v>
      </c>
      <c r="D662" s="152" t="s">
        <v>3437</v>
      </c>
      <c r="E662" s="152" t="s">
        <v>3438</v>
      </c>
      <c r="F662" s="152" t="s">
        <v>3438</v>
      </c>
    </row>
    <row r="663">
      <c r="A663" s="152" t="s">
        <v>1108</v>
      </c>
      <c r="B663" s="152" t="s">
        <v>3435</v>
      </c>
      <c r="C663" s="152" t="s">
        <v>3914</v>
      </c>
      <c r="D663" s="152" t="s">
        <v>3437</v>
      </c>
      <c r="E663" s="152" t="s">
        <v>3438</v>
      </c>
      <c r="F663" s="152" t="s">
        <v>3438</v>
      </c>
    </row>
    <row r="664">
      <c r="A664" s="152" t="s">
        <v>1109</v>
      </c>
      <c r="B664" s="152" t="s">
        <v>3435</v>
      </c>
      <c r="C664" s="152" t="s">
        <v>3915</v>
      </c>
      <c r="D664" s="152" t="s">
        <v>3437</v>
      </c>
      <c r="E664" s="152" t="s">
        <v>3438</v>
      </c>
      <c r="F664" s="152" t="s">
        <v>3438</v>
      </c>
    </row>
    <row r="665">
      <c r="A665" s="152" t="s">
        <v>1582</v>
      </c>
      <c r="B665" s="152" t="s">
        <v>3435</v>
      </c>
      <c r="C665" s="152" t="s">
        <v>3916</v>
      </c>
      <c r="D665" s="152" t="s">
        <v>3437</v>
      </c>
      <c r="E665" s="152" t="s">
        <v>3438</v>
      </c>
      <c r="F665" s="152" t="s">
        <v>3438</v>
      </c>
    </row>
    <row r="666">
      <c r="A666" s="152" t="s">
        <v>1564</v>
      </c>
      <c r="B666" s="152" t="s">
        <v>3435</v>
      </c>
      <c r="C666" s="152" t="s">
        <v>3917</v>
      </c>
      <c r="D666" s="152" t="s">
        <v>3437</v>
      </c>
      <c r="E666" s="152" t="s">
        <v>3438</v>
      </c>
      <c r="F666" s="152" t="s">
        <v>3441</v>
      </c>
    </row>
    <row r="667">
      <c r="A667" s="152" t="s">
        <v>1598</v>
      </c>
      <c r="B667" s="152" t="s">
        <v>3435</v>
      </c>
      <c r="C667" s="152" t="s">
        <v>3918</v>
      </c>
      <c r="D667" s="152" t="s">
        <v>3437</v>
      </c>
      <c r="E667" s="152" t="s">
        <v>3438</v>
      </c>
      <c r="F667" s="152" t="s">
        <v>3438</v>
      </c>
    </row>
    <row r="668">
      <c r="A668" s="152" t="s">
        <v>947</v>
      </c>
      <c r="B668" s="152" t="s">
        <v>3435</v>
      </c>
      <c r="C668" s="152" t="s">
        <v>3919</v>
      </c>
      <c r="D668" s="152" t="s">
        <v>3437</v>
      </c>
      <c r="E668" s="152" t="s">
        <v>3438</v>
      </c>
      <c r="F668" s="152" t="s">
        <v>3438</v>
      </c>
    </row>
    <row r="669">
      <c r="A669" s="152" t="s">
        <v>948</v>
      </c>
      <c r="B669" s="152" t="s">
        <v>3435</v>
      </c>
      <c r="C669" s="152" t="s">
        <v>3920</v>
      </c>
      <c r="D669" s="152" t="s">
        <v>3437</v>
      </c>
      <c r="E669" s="152" t="s">
        <v>3438</v>
      </c>
      <c r="F669" s="152" t="s">
        <v>3438</v>
      </c>
    </row>
    <row r="670">
      <c r="A670" s="152" t="s">
        <v>949</v>
      </c>
      <c r="B670" s="152" t="s">
        <v>3435</v>
      </c>
      <c r="C670" s="152" t="s">
        <v>3921</v>
      </c>
      <c r="D670" s="152" t="s">
        <v>3437</v>
      </c>
      <c r="E670" s="152" t="s">
        <v>3438</v>
      </c>
      <c r="F670" s="152" t="s">
        <v>3441</v>
      </c>
    </row>
    <row r="671">
      <c r="A671" s="152" t="s">
        <v>950</v>
      </c>
      <c r="B671" s="152" t="s">
        <v>3435</v>
      </c>
      <c r="C671" s="152" t="s">
        <v>3922</v>
      </c>
      <c r="D671" s="152" t="s">
        <v>3437</v>
      </c>
      <c r="E671" s="152" t="s">
        <v>3438</v>
      </c>
      <c r="F671" s="152" t="s">
        <v>3441</v>
      </c>
    </row>
    <row r="672">
      <c r="A672" s="152" t="s">
        <v>951</v>
      </c>
      <c r="B672" s="152" t="s">
        <v>3435</v>
      </c>
      <c r="C672" s="152" t="s">
        <v>3923</v>
      </c>
      <c r="D672" s="152" t="s">
        <v>3437</v>
      </c>
      <c r="E672" s="152" t="s">
        <v>3438</v>
      </c>
      <c r="F672" s="152" t="s">
        <v>3438</v>
      </c>
    </row>
    <row r="673">
      <c r="A673" s="152" t="s">
        <v>800</v>
      </c>
      <c r="B673" s="152" t="s">
        <v>3435</v>
      </c>
      <c r="C673" s="152" t="s">
        <v>3924</v>
      </c>
      <c r="D673" s="152" t="s">
        <v>3437</v>
      </c>
      <c r="E673" s="152" t="s">
        <v>1817</v>
      </c>
      <c r="F673" s="152" t="s">
        <v>3438</v>
      </c>
    </row>
    <row r="674">
      <c r="A674" s="152" t="s">
        <v>542</v>
      </c>
      <c r="B674" s="152" t="s">
        <v>3435</v>
      </c>
      <c r="C674" s="152" t="s">
        <v>3925</v>
      </c>
      <c r="D674" s="152" t="s">
        <v>3437</v>
      </c>
      <c r="E674" s="152" t="s">
        <v>3441</v>
      </c>
      <c r="F674" s="152" t="s">
        <v>3438</v>
      </c>
    </row>
    <row r="675">
      <c r="A675" s="152" t="s">
        <v>543</v>
      </c>
      <c r="B675" s="152" t="s">
        <v>3435</v>
      </c>
      <c r="C675" s="152" t="s">
        <v>3926</v>
      </c>
      <c r="D675" s="152" t="s">
        <v>3437</v>
      </c>
      <c r="E675" s="152" t="s">
        <v>3441</v>
      </c>
      <c r="F675" s="152" t="s">
        <v>3438</v>
      </c>
    </row>
    <row r="676">
      <c r="A676" s="152" t="s">
        <v>1491</v>
      </c>
      <c r="B676" s="152" t="s">
        <v>3435</v>
      </c>
      <c r="C676" s="152" t="s">
        <v>3927</v>
      </c>
      <c r="D676" s="152" t="s">
        <v>3437</v>
      </c>
      <c r="E676" s="152" t="s">
        <v>1817</v>
      </c>
      <c r="F676" s="152" t="s">
        <v>3438</v>
      </c>
    </row>
    <row r="677">
      <c r="A677" s="152" t="s">
        <v>216</v>
      </c>
      <c r="B677" s="152" t="s">
        <v>3435</v>
      </c>
      <c r="C677" s="152" t="s">
        <v>3928</v>
      </c>
      <c r="D677" s="152" t="s">
        <v>3437</v>
      </c>
      <c r="E677" s="152" t="s">
        <v>1817</v>
      </c>
      <c r="F677" s="152" t="s">
        <v>3441</v>
      </c>
    </row>
    <row r="678">
      <c r="A678" s="152" t="s">
        <v>861</v>
      </c>
      <c r="B678" s="152" t="s">
        <v>3435</v>
      </c>
      <c r="C678" s="152" t="s">
        <v>3929</v>
      </c>
      <c r="D678" s="152" t="s">
        <v>3437</v>
      </c>
      <c r="E678" s="152" t="s">
        <v>3438</v>
      </c>
      <c r="F678" s="152" t="s">
        <v>3438</v>
      </c>
    </row>
    <row r="679">
      <c r="A679" s="152" t="s">
        <v>862</v>
      </c>
      <c r="B679" s="152" t="s">
        <v>3435</v>
      </c>
      <c r="C679" s="152" t="s">
        <v>3930</v>
      </c>
      <c r="D679" s="152" t="s">
        <v>3437</v>
      </c>
      <c r="E679" s="152" t="s">
        <v>3438</v>
      </c>
      <c r="F679" s="152" t="s">
        <v>3438</v>
      </c>
    </row>
    <row r="680">
      <c r="A680" s="152" t="s">
        <v>863</v>
      </c>
      <c r="B680" s="152" t="s">
        <v>3435</v>
      </c>
      <c r="C680" s="152" t="s">
        <v>3931</v>
      </c>
      <c r="D680" s="152" t="s">
        <v>3437</v>
      </c>
      <c r="E680" s="152" t="s">
        <v>3438</v>
      </c>
      <c r="F680" s="152" t="s">
        <v>3438</v>
      </c>
    </row>
    <row r="681">
      <c r="A681" s="152" t="s">
        <v>864</v>
      </c>
      <c r="B681" s="152" t="s">
        <v>3435</v>
      </c>
      <c r="C681" s="152" t="s">
        <v>3932</v>
      </c>
      <c r="D681" s="152" t="s">
        <v>3437</v>
      </c>
      <c r="E681" s="152" t="s">
        <v>3438</v>
      </c>
      <c r="F681" s="152" t="s">
        <v>3438</v>
      </c>
    </row>
    <row r="682">
      <c r="A682" s="152" t="s">
        <v>277</v>
      </c>
      <c r="B682" s="152" t="s">
        <v>3435</v>
      </c>
      <c r="C682" s="152" t="s">
        <v>3933</v>
      </c>
      <c r="D682" s="152" t="s">
        <v>3437</v>
      </c>
      <c r="E682" s="152" t="s">
        <v>3438</v>
      </c>
      <c r="F682" s="152" t="s">
        <v>3438</v>
      </c>
    </row>
    <row r="683">
      <c r="A683" s="152" t="s">
        <v>278</v>
      </c>
      <c r="B683" s="152" t="s">
        <v>3435</v>
      </c>
      <c r="C683" s="152" t="s">
        <v>3934</v>
      </c>
      <c r="D683" s="152" t="s">
        <v>3437</v>
      </c>
      <c r="E683" s="152" t="s">
        <v>3438</v>
      </c>
      <c r="F683" s="152" t="s">
        <v>3438</v>
      </c>
    </row>
    <row r="684">
      <c r="A684" s="152" t="s">
        <v>279</v>
      </c>
      <c r="B684" s="152" t="s">
        <v>3435</v>
      </c>
      <c r="C684" s="152" t="s">
        <v>3935</v>
      </c>
      <c r="D684" s="152" t="s">
        <v>3437</v>
      </c>
      <c r="E684" s="152" t="s">
        <v>3438</v>
      </c>
      <c r="F684" s="152" t="s">
        <v>3438</v>
      </c>
    </row>
    <row r="685">
      <c r="A685" s="152" t="s">
        <v>280</v>
      </c>
      <c r="B685" s="152" t="s">
        <v>3435</v>
      </c>
      <c r="C685" s="152" t="s">
        <v>3936</v>
      </c>
      <c r="D685" s="152" t="s">
        <v>3437</v>
      </c>
      <c r="E685" s="152" t="s">
        <v>3438</v>
      </c>
      <c r="F685" s="152" t="s">
        <v>3438</v>
      </c>
    </row>
    <row r="686">
      <c r="A686" s="152" t="s">
        <v>281</v>
      </c>
      <c r="B686" s="152" t="s">
        <v>3435</v>
      </c>
      <c r="C686" s="152" t="s">
        <v>3937</v>
      </c>
      <c r="D686" s="152" t="s">
        <v>3437</v>
      </c>
      <c r="E686" s="152" t="s">
        <v>3438</v>
      </c>
      <c r="F686" s="152" t="s">
        <v>3438</v>
      </c>
    </row>
    <row r="687">
      <c r="A687" s="152" t="s">
        <v>282</v>
      </c>
      <c r="B687" s="152" t="s">
        <v>3435</v>
      </c>
      <c r="C687" s="152" t="s">
        <v>3938</v>
      </c>
      <c r="D687" s="152" t="s">
        <v>3437</v>
      </c>
      <c r="E687" s="152" t="s">
        <v>3438</v>
      </c>
      <c r="F687" s="152" t="s">
        <v>3438</v>
      </c>
    </row>
    <row r="688">
      <c r="A688" s="152" t="s">
        <v>283</v>
      </c>
      <c r="B688" s="152" t="s">
        <v>3435</v>
      </c>
      <c r="C688" s="152" t="s">
        <v>283</v>
      </c>
      <c r="D688" s="152" t="s">
        <v>3437</v>
      </c>
      <c r="E688" s="152" t="s">
        <v>3438</v>
      </c>
      <c r="F688" s="152" t="s">
        <v>3438</v>
      </c>
    </row>
    <row r="689">
      <c r="A689" s="152" t="s">
        <v>284</v>
      </c>
      <c r="B689" s="152" t="s">
        <v>3435</v>
      </c>
      <c r="C689" s="152" t="s">
        <v>3939</v>
      </c>
      <c r="D689" s="152" t="s">
        <v>3437</v>
      </c>
      <c r="E689" s="152" t="s">
        <v>3438</v>
      </c>
      <c r="F689" s="152" t="s">
        <v>3438</v>
      </c>
    </row>
    <row r="690">
      <c r="A690" s="152" t="s">
        <v>285</v>
      </c>
      <c r="B690" s="152" t="s">
        <v>3435</v>
      </c>
      <c r="C690" s="152" t="s">
        <v>285</v>
      </c>
      <c r="D690" s="152" t="s">
        <v>3437</v>
      </c>
      <c r="E690" s="152" t="s">
        <v>3438</v>
      </c>
      <c r="F690" s="152" t="s">
        <v>3438</v>
      </c>
    </row>
    <row r="691">
      <c r="A691" s="152" t="s">
        <v>286</v>
      </c>
      <c r="B691" s="152" t="s">
        <v>3435</v>
      </c>
      <c r="C691" s="152" t="s">
        <v>286</v>
      </c>
      <c r="D691" s="152" t="s">
        <v>3437</v>
      </c>
      <c r="E691" s="152" t="s">
        <v>3438</v>
      </c>
      <c r="F691" s="152" t="s">
        <v>3438</v>
      </c>
    </row>
    <row r="692">
      <c r="A692" s="152" t="s">
        <v>287</v>
      </c>
      <c r="B692" s="152" t="s">
        <v>3435</v>
      </c>
      <c r="C692" s="152" t="s">
        <v>287</v>
      </c>
      <c r="D692" s="152" t="s">
        <v>3437</v>
      </c>
      <c r="E692" s="152" t="s">
        <v>3438</v>
      </c>
      <c r="F692" s="152" t="s">
        <v>3438</v>
      </c>
    </row>
    <row r="693">
      <c r="A693" s="152" t="s">
        <v>288</v>
      </c>
      <c r="B693" s="152" t="s">
        <v>3435</v>
      </c>
      <c r="C693" s="152" t="s">
        <v>288</v>
      </c>
      <c r="D693" s="152" t="s">
        <v>3437</v>
      </c>
      <c r="E693" s="152" t="s">
        <v>3438</v>
      </c>
      <c r="F693" s="152" t="s">
        <v>3438</v>
      </c>
    </row>
    <row r="694">
      <c r="A694" s="152" t="s">
        <v>289</v>
      </c>
      <c r="B694" s="152" t="s">
        <v>3435</v>
      </c>
      <c r="C694" s="152" t="s">
        <v>289</v>
      </c>
      <c r="D694" s="152" t="s">
        <v>3437</v>
      </c>
      <c r="E694" s="152" t="s">
        <v>3438</v>
      </c>
      <c r="F694" s="152" t="s">
        <v>3438</v>
      </c>
    </row>
    <row r="695">
      <c r="A695" s="152" t="s">
        <v>290</v>
      </c>
      <c r="B695" s="152" t="s">
        <v>3435</v>
      </c>
      <c r="C695" s="152" t="s">
        <v>290</v>
      </c>
      <c r="D695" s="152" t="s">
        <v>3437</v>
      </c>
      <c r="E695" s="152" t="s">
        <v>3438</v>
      </c>
      <c r="F695" s="152" t="s">
        <v>3438</v>
      </c>
    </row>
    <row r="696">
      <c r="A696" s="152" t="s">
        <v>291</v>
      </c>
      <c r="B696" s="152" t="s">
        <v>3435</v>
      </c>
      <c r="C696" s="152" t="s">
        <v>291</v>
      </c>
      <c r="D696" s="152" t="s">
        <v>3437</v>
      </c>
      <c r="E696" s="152" t="s">
        <v>3438</v>
      </c>
      <c r="F696" s="152" t="s">
        <v>3438</v>
      </c>
    </row>
    <row r="697">
      <c r="A697" s="152" t="s">
        <v>292</v>
      </c>
      <c r="B697" s="152" t="s">
        <v>3435</v>
      </c>
      <c r="C697" s="152" t="s">
        <v>292</v>
      </c>
      <c r="D697" s="152" t="s">
        <v>3437</v>
      </c>
      <c r="E697" s="152" t="s">
        <v>3438</v>
      </c>
      <c r="F697" s="152" t="s">
        <v>3438</v>
      </c>
    </row>
    <row r="698">
      <c r="A698" s="152" t="s">
        <v>293</v>
      </c>
      <c r="B698" s="152" t="s">
        <v>3435</v>
      </c>
      <c r="C698" s="152" t="s">
        <v>293</v>
      </c>
      <c r="D698" s="152" t="s">
        <v>3437</v>
      </c>
      <c r="E698" s="152" t="s">
        <v>3438</v>
      </c>
      <c r="F698" s="152" t="s">
        <v>3438</v>
      </c>
    </row>
    <row r="699">
      <c r="A699" s="152" t="s">
        <v>294</v>
      </c>
      <c r="B699" s="152" t="s">
        <v>3435</v>
      </c>
      <c r="C699" s="152" t="s">
        <v>294</v>
      </c>
      <c r="D699" s="152" t="s">
        <v>3437</v>
      </c>
      <c r="E699" s="152" t="s">
        <v>3438</v>
      </c>
      <c r="F699" s="152" t="s">
        <v>3438</v>
      </c>
    </row>
    <row r="700">
      <c r="A700" s="152" t="s">
        <v>276</v>
      </c>
      <c r="B700" s="152" t="s">
        <v>3435</v>
      </c>
      <c r="C700" s="152" t="s">
        <v>3940</v>
      </c>
      <c r="D700" s="152" t="s">
        <v>3437</v>
      </c>
      <c r="E700" s="152" t="s">
        <v>3438</v>
      </c>
      <c r="F700" s="152" t="s">
        <v>3438</v>
      </c>
    </row>
    <row r="701">
      <c r="A701" s="152" t="s">
        <v>295</v>
      </c>
      <c r="B701" s="152" t="s">
        <v>3435</v>
      </c>
      <c r="C701" s="152" t="s">
        <v>296</v>
      </c>
      <c r="D701" s="152" t="s">
        <v>3437</v>
      </c>
      <c r="E701" s="152" t="s">
        <v>3438</v>
      </c>
      <c r="F701" s="152" t="s">
        <v>3438</v>
      </c>
    </row>
    <row r="702">
      <c r="A702" s="152" t="s">
        <v>297</v>
      </c>
      <c r="B702" s="152" t="s">
        <v>3435</v>
      </c>
      <c r="C702" s="152" t="s">
        <v>297</v>
      </c>
      <c r="D702" s="152" t="s">
        <v>3437</v>
      </c>
      <c r="E702" s="152" t="s">
        <v>3438</v>
      </c>
      <c r="F702" s="152" t="s">
        <v>3438</v>
      </c>
    </row>
    <row r="703">
      <c r="A703" s="152" t="s">
        <v>296</v>
      </c>
      <c r="B703" s="152" t="s">
        <v>3435</v>
      </c>
      <c r="C703" s="152" t="s">
        <v>296</v>
      </c>
      <c r="D703" s="152" t="s">
        <v>3437</v>
      </c>
      <c r="E703" s="152" t="s">
        <v>3438</v>
      </c>
      <c r="F703" s="152" t="s">
        <v>3438</v>
      </c>
    </row>
    <row r="704">
      <c r="A704" s="152" t="s">
        <v>1561</v>
      </c>
      <c r="B704" s="152" t="s">
        <v>3435</v>
      </c>
      <c r="C704" s="152" t="s">
        <v>1561</v>
      </c>
      <c r="D704" s="152" t="s">
        <v>3437</v>
      </c>
      <c r="E704" s="152" t="s">
        <v>3438</v>
      </c>
      <c r="F704" s="152" t="s">
        <v>3441</v>
      </c>
    </row>
    <row r="705">
      <c r="A705" s="152" t="s">
        <v>1026</v>
      </c>
      <c r="B705" s="152" t="s">
        <v>3435</v>
      </c>
      <c r="C705" s="152" t="s">
        <v>3941</v>
      </c>
      <c r="D705" s="152" t="s">
        <v>3437</v>
      </c>
      <c r="E705" s="152" t="s">
        <v>3438</v>
      </c>
      <c r="F705" s="152" t="s">
        <v>3438</v>
      </c>
    </row>
    <row r="706">
      <c r="A706" s="152" t="s">
        <v>237</v>
      </c>
      <c r="B706" s="152" t="s">
        <v>3435</v>
      </c>
      <c r="C706" s="152" t="s">
        <v>3942</v>
      </c>
      <c r="D706" s="152" t="s">
        <v>3437</v>
      </c>
      <c r="E706" s="152" t="s">
        <v>3438</v>
      </c>
      <c r="F706" s="152" t="s">
        <v>3438</v>
      </c>
    </row>
    <row r="707">
      <c r="A707" s="152" t="s">
        <v>1074</v>
      </c>
      <c r="B707" s="152" t="s">
        <v>3435</v>
      </c>
      <c r="C707" s="152" t="s">
        <v>1074</v>
      </c>
      <c r="D707" s="152" t="s">
        <v>3437</v>
      </c>
      <c r="E707" s="152" t="s">
        <v>3438</v>
      </c>
      <c r="F707" s="152" t="s">
        <v>3438</v>
      </c>
    </row>
    <row r="708">
      <c r="A708" s="152" t="s">
        <v>1071</v>
      </c>
      <c r="B708" s="152" t="s">
        <v>3435</v>
      </c>
      <c r="C708" s="152" t="s">
        <v>1071</v>
      </c>
      <c r="D708" s="152" t="s">
        <v>3437</v>
      </c>
      <c r="E708" s="152" t="s">
        <v>3441</v>
      </c>
      <c r="F708" s="152" t="s">
        <v>3441</v>
      </c>
    </row>
    <row r="709">
      <c r="A709" s="152" t="s">
        <v>331</v>
      </c>
      <c r="B709" s="152" t="s">
        <v>3435</v>
      </c>
      <c r="C709" s="152" t="s">
        <v>331</v>
      </c>
      <c r="D709" s="152" t="s">
        <v>3437</v>
      </c>
      <c r="E709" s="152" t="s">
        <v>3438</v>
      </c>
      <c r="F709" s="152" t="s">
        <v>3438</v>
      </c>
    </row>
    <row r="710">
      <c r="A710" s="152" t="s">
        <v>330</v>
      </c>
      <c r="B710" s="152" t="s">
        <v>3435</v>
      </c>
      <c r="C710" s="152" t="s">
        <v>330</v>
      </c>
      <c r="D710" s="152" t="s">
        <v>3437</v>
      </c>
      <c r="E710" s="152" t="s">
        <v>3438</v>
      </c>
      <c r="F710" s="152" t="s">
        <v>3438</v>
      </c>
    </row>
    <row r="711">
      <c r="A711" s="152" t="s">
        <v>340</v>
      </c>
      <c r="B711" s="152" t="s">
        <v>3435</v>
      </c>
      <c r="C711" s="152" t="s">
        <v>3943</v>
      </c>
      <c r="D711" s="152" t="s">
        <v>3437</v>
      </c>
      <c r="E711" s="152" t="s">
        <v>3438</v>
      </c>
      <c r="F711" s="152" t="s">
        <v>3438</v>
      </c>
    </row>
    <row r="712">
      <c r="A712" s="152" t="s">
        <v>341</v>
      </c>
      <c r="B712" s="152" t="s">
        <v>3435</v>
      </c>
      <c r="C712" s="152" t="s">
        <v>3944</v>
      </c>
      <c r="D712" s="152" t="s">
        <v>3437</v>
      </c>
      <c r="E712" s="152" t="s">
        <v>3438</v>
      </c>
      <c r="F712" s="152" t="s">
        <v>3438</v>
      </c>
    </row>
    <row r="713">
      <c r="A713" s="152" t="s">
        <v>342</v>
      </c>
      <c r="B713" s="152" t="s">
        <v>3435</v>
      </c>
      <c r="C713" s="152" t="s">
        <v>3945</v>
      </c>
      <c r="D713" s="152" t="s">
        <v>3437</v>
      </c>
      <c r="E713" s="152" t="s">
        <v>3438</v>
      </c>
      <c r="F713" s="152" t="s">
        <v>3438</v>
      </c>
    </row>
    <row r="714">
      <c r="A714" s="152" t="s">
        <v>808</v>
      </c>
      <c r="B714" s="152" t="s">
        <v>3435</v>
      </c>
      <c r="C714" s="152" t="s">
        <v>3946</v>
      </c>
      <c r="D714" s="152" t="s">
        <v>3437</v>
      </c>
      <c r="E714" s="152" t="s">
        <v>3438</v>
      </c>
      <c r="F714" s="152" t="s">
        <v>3438</v>
      </c>
    </row>
    <row r="715">
      <c r="A715" s="152" t="s">
        <v>548</v>
      </c>
      <c r="B715" s="152" t="s">
        <v>3435</v>
      </c>
      <c r="C715" s="152" t="s">
        <v>3947</v>
      </c>
      <c r="D715" s="152" t="s">
        <v>3437</v>
      </c>
      <c r="E715" s="152" t="s">
        <v>3438</v>
      </c>
      <c r="F715" s="152" t="s">
        <v>3438</v>
      </c>
    </row>
    <row r="716">
      <c r="A716" s="152" t="s">
        <v>1565</v>
      </c>
      <c r="B716" s="152" t="s">
        <v>3435</v>
      </c>
      <c r="C716" s="152" t="s">
        <v>3948</v>
      </c>
      <c r="D716" s="152" t="s">
        <v>3437</v>
      </c>
      <c r="E716" s="152" t="s">
        <v>3438</v>
      </c>
      <c r="F716" s="152" t="s">
        <v>3441</v>
      </c>
    </row>
    <row r="717">
      <c r="A717" s="152" t="s">
        <v>343</v>
      </c>
      <c r="B717" s="152" t="s">
        <v>3435</v>
      </c>
      <c r="C717" s="152" t="s">
        <v>3949</v>
      </c>
      <c r="D717" s="152" t="s">
        <v>3437</v>
      </c>
      <c r="E717" s="152" t="s">
        <v>3438</v>
      </c>
      <c r="F717" s="152" t="s">
        <v>3438</v>
      </c>
    </row>
    <row r="718">
      <c r="A718" s="152" t="s">
        <v>873</v>
      </c>
      <c r="B718" s="152" t="s">
        <v>3435</v>
      </c>
      <c r="C718" s="152" t="s">
        <v>3950</v>
      </c>
      <c r="D718" s="152" t="s">
        <v>3437</v>
      </c>
      <c r="E718" s="152" t="s">
        <v>3438</v>
      </c>
      <c r="F718" s="152" t="s">
        <v>3438</v>
      </c>
    </row>
    <row r="719">
      <c r="A719" s="152" t="s">
        <v>874</v>
      </c>
      <c r="B719" s="152" t="s">
        <v>3435</v>
      </c>
      <c r="C719" s="152" t="s">
        <v>3951</v>
      </c>
      <c r="D719" s="152" t="s">
        <v>3437</v>
      </c>
      <c r="E719" s="152" t="s">
        <v>3438</v>
      </c>
      <c r="F719" s="152" t="s">
        <v>3438</v>
      </c>
    </row>
    <row r="720">
      <c r="A720" s="152" t="s">
        <v>875</v>
      </c>
      <c r="B720" s="152" t="s">
        <v>3435</v>
      </c>
      <c r="C720" s="152" t="s">
        <v>3952</v>
      </c>
      <c r="D720" s="152" t="s">
        <v>3437</v>
      </c>
      <c r="E720" s="152" t="s">
        <v>3438</v>
      </c>
      <c r="F720" s="152" t="s">
        <v>3438</v>
      </c>
    </row>
    <row r="721">
      <c r="A721" s="152" t="s">
        <v>876</v>
      </c>
      <c r="B721" s="152" t="s">
        <v>3435</v>
      </c>
      <c r="C721" s="152" t="s">
        <v>3953</v>
      </c>
      <c r="D721" s="152" t="s">
        <v>3437</v>
      </c>
      <c r="E721" s="152" t="s">
        <v>3438</v>
      </c>
      <c r="F721" s="152" t="s">
        <v>3438</v>
      </c>
    </row>
    <row r="722">
      <c r="A722" s="152" t="s">
        <v>865</v>
      </c>
      <c r="B722" s="152" t="s">
        <v>3435</v>
      </c>
      <c r="C722" s="152" t="s">
        <v>3954</v>
      </c>
      <c r="D722" s="152" t="s">
        <v>3437</v>
      </c>
      <c r="E722" s="152" t="s">
        <v>3438</v>
      </c>
      <c r="F722" s="152" t="s">
        <v>3438</v>
      </c>
    </row>
    <row r="723">
      <c r="A723" s="152" t="s">
        <v>866</v>
      </c>
      <c r="B723" s="152" t="s">
        <v>3435</v>
      </c>
      <c r="C723" s="152" t="s">
        <v>3955</v>
      </c>
      <c r="D723" s="152" t="s">
        <v>3437</v>
      </c>
      <c r="E723" s="152" t="s">
        <v>3438</v>
      </c>
      <c r="F723" s="152" t="s">
        <v>3438</v>
      </c>
    </row>
    <row r="724">
      <c r="A724" s="152" t="s">
        <v>867</v>
      </c>
      <c r="B724" s="152" t="s">
        <v>3435</v>
      </c>
      <c r="C724" s="152" t="s">
        <v>3956</v>
      </c>
      <c r="D724" s="152" t="s">
        <v>3437</v>
      </c>
      <c r="E724" s="152" t="s">
        <v>3438</v>
      </c>
      <c r="F724" s="152" t="s">
        <v>3438</v>
      </c>
    </row>
    <row r="725">
      <c r="A725" s="152" t="s">
        <v>868</v>
      </c>
      <c r="B725" s="152" t="s">
        <v>3435</v>
      </c>
      <c r="C725" s="152" t="s">
        <v>3957</v>
      </c>
      <c r="D725" s="152" t="s">
        <v>3437</v>
      </c>
      <c r="E725" s="152" t="s">
        <v>3438</v>
      </c>
      <c r="F725" s="152" t="s">
        <v>3438</v>
      </c>
    </row>
    <row r="726">
      <c r="A726" s="152" t="s">
        <v>1562</v>
      </c>
      <c r="B726" s="152" t="s">
        <v>3435</v>
      </c>
      <c r="C726" s="152" t="s">
        <v>1562</v>
      </c>
      <c r="D726" s="152" t="s">
        <v>3437</v>
      </c>
      <c r="E726" s="152" t="s">
        <v>3438</v>
      </c>
      <c r="F726" s="152" t="s">
        <v>3441</v>
      </c>
    </row>
    <row r="727">
      <c r="A727" s="152" t="s">
        <v>430</v>
      </c>
      <c r="B727" s="152" t="s">
        <v>3435</v>
      </c>
      <c r="C727" s="152" t="s">
        <v>3958</v>
      </c>
      <c r="D727" s="152" t="s">
        <v>3437</v>
      </c>
      <c r="E727" s="152" t="s">
        <v>3438</v>
      </c>
      <c r="F727" s="152" t="s">
        <v>3441</v>
      </c>
    </row>
    <row r="728">
      <c r="A728" s="152" t="s">
        <v>418</v>
      </c>
      <c r="B728" s="152" t="s">
        <v>3435</v>
      </c>
      <c r="C728" s="152" t="s">
        <v>418</v>
      </c>
      <c r="D728" s="152" t="s">
        <v>3437</v>
      </c>
      <c r="E728" s="152" t="s">
        <v>3441</v>
      </c>
      <c r="F728" s="152" t="s">
        <v>3441</v>
      </c>
    </row>
    <row r="729">
      <c r="A729" s="152" t="s">
        <v>419</v>
      </c>
      <c r="B729" s="152" t="s">
        <v>3435</v>
      </c>
      <c r="C729" s="152" t="s">
        <v>3959</v>
      </c>
      <c r="D729" s="152" t="s">
        <v>3437</v>
      </c>
      <c r="E729" s="152" t="s">
        <v>3441</v>
      </c>
      <c r="F729" s="152" t="s">
        <v>3441</v>
      </c>
    </row>
    <row r="730">
      <c r="A730" s="152" t="s">
        <v>420</v>
      </c>
      <c r="B730" s="152" t="s">
        <v>3435</v>
      </c>
      <c r="C730" s="152" t="s">
        <v>420</v>
      </c>
      <c r="D730" s="152" t="s">
        <v>3437</v>
      </c>
      <c r="E730" s="152" t="s">
        <v>3441</v>
      </c>
      <c r="F730" s="152" t="s">
        <v>3441</v>
      </c>
    </row>
    <row r="731">
      <c r="A731" s="152" t="s">
        <v>421</v>
      </c>
      <c r="B731" s="152" t="s">
        <v>3435</v>
      </c>
      <c r="C731" s="152" t="s">
        <v>421</v>
      </c>
      <c r="D731" s="152" t="s">
        <v>3437</v>
      </c>
      <c r="E731" s="152" t="s">
        <v>3441</v>
      </c>
      <c r="F731" s="152" t="s">
        <v>3441</v>
      </c>
    </row>
    <row r="732">
      <c r="A732" s="152" t="s">
        <v>422</v>
      </c>
      <c r="B732" s="152" t="s">
        <v>3435</v>
      </c>
      <c r="C732" s="152" t="s">
        <v>422</v>
      </c>
      <c r="D732" s="152" t="s">
        <v>3437</v>
      </c>
      <c r="E732" s="152" t="s">
        <v>3441</v>
      </c>
      <c r="F732" s="152" t="s">
        <v>3441</v>
      </c>
    </row>
    <row r="733">
      <c r="A733" s="152" t="s">
        <v>423</v>
      </c>
      <c r="B733" s="152" t="s">
        <v>3435</v>
      </c>
      <c r="C733" s="152" t="s">
        <v>423</v>
      </c>
      <c r="D733" s="152" t="s">
        <v>3437</v>
      </c>
      <c r="E733" s="152" t="s">
        <v>3441</v>
      </c>
      <c r="F733" s="152" t="s">
        <v>3441</v>
      </c>
    </row>
    <row r="734">
      <c r="A734" s="152" t="s">
        <v>424</v>
      </c>
      <c r="B734" s="152" t="s">
        <v>3435</v>
      </c>
      <c r="C734" s="152" t="s">
        <v>424</v>
      </c>
      <c r="D734" s="152" t="s">
        <v>3437</v>
      </c>
      <c r="E734" s="152" t="s">
        <v>3441</v>
      </c>
      <c r="F734" s="152" t="s">
        <v>3441</v>
      </c>
    </row>
    <row r="735">
      <c r="A735" s="152" t="s">
        <v>425</v>
      </c>
      <c r="B735" s="152" t="s">
        <v>3435</v>
      </c>
      <c r="C735" s="152" t="s">
        <v>3960</v>
      </c>
      <c r="D735" s="152" t="s">
        <v>3437</v>
      </c>
      <c r="E735" s="152" t="s">
        <v>3441</v>
      </c>
      <c r="F735" s="152" t="s">
        <v>3441</v>
      </c>
    </row>
    <row r="736">
      <c r="A736" s="152" t="s">
        <v>426</v>
      </c>
      <c r="B736" s="152" t="s">
        <v>3435</v>
      </c>
      <c r="C736" s="152" t="s">
        <v>426</v>
      </c>
      <c r="D736" s="152" t="s">
        <v>3437</v>
      </c>
      <c r="E736" s="152" t="s">
        <v>3441</v>
      </c>
      <c r="F736" s="152" t="s">
        <v>3441</v>
      </c>
    </row>
    <row r="737">
      <c r="A737" s="152" t="s">
        <v>427</v>
      </c>
      <c r="B737" s="152" t="s">
        <v>3435</v>
      </c>
      <c r="C737" s="152" t="s">
        <v>427</v>
      </c>
      <c r="D737" s="152" t="s">
        <v>3437</v>
      </c>
      <c r="E737" s="152" t="s">
        <v>3441</v>
      </c>
      <c r="F737" s="152" t="s">
        <v>3441</v>
      </c>
    </row>
    <row r="738">
      <c r="A738" s="152" t="s">
        <v>428</v>
      </c>
      <c r="B738" s="152" t="s">
        <v>3435</v>
      </c>
      <c r="C738" s="152" t="s">
        <v>428</v>
      </c>
      <c r="D738" s="152" t="s">
        <v>3437</v>
      </c>
      <c r="E738" s="152" t="s">
        <v>3441</v>
      </c>
      <c r="F738" s="152" t="s">
        <v>3441</v>
      </c>
    </row>
    <row r="739">
      <c r="A739" s="152" t="s">
        <v>429</v>
      </c>
      <c r="B739" s="152" t="s">
        <v>3435</v>
      </c>
      <c r="C739" s="152" t="s">
        <v>429</v>
      </c>
      <c r="D739" s="152" t="s">
        <v>3437</v>
      </c>
      <c r="E739" s="152" t="s">
        <v>3441</v>
      </c>
      <c r="F739" s="152" t="s">
        <v>3441</v>
      </c>
    </row>
    <row r="740">
      <c r="A740" s="152" t="s">
        <v>417</v>
      </c>
      <c r="B740" s="152" t="s">
        <v>3435</v>
      </c>
      <c r="C740" s="152" t="s">
        <v>3961</v>
      </c>
      <c r="D740" s="152" t="s">
        <v>3437</v>
      </c>
      <c r="E740" s="152" t="s">
        <v>3441</v>
      </c>
      <c r="F740" s="152" t="s">
        <v>3441</v>
      </c>
    </row>
    <row r="741">
      <c r="A741" s="152" t="s">
        <v>1567</v>
      </c>
      <c r="B741" s="152" t="s">
        <v>3435</v>
      </c>
      <c r="C741" s="152" t="s">
        <v>3962</v>
      </c>
      <c r="D741" s="152" t="s">
        <v>3437</v>
      </c>
      <c r="E741" s="152" t="s">
        <v>3438</v>
      </c>
      <c r="F741" s="152" t="s">
        <v>3441</v>
      </c>
    </row>
    <row r="742">
      <c r="A742" s="152" t="s">
        <v>1045</v>
      </c>
      <c r="B742" s="152" t="s">
        <v>3435</v>
      </c>
      <c r="C742" s="152" t="s">
        <v>3963</v>
      </c>
      <c r="D742" s="152" t="s">
        <v>3437</v>
      </c>
      <c r="E742" s="152" t="s">
        <v>3438</v>
      </c>
      <c r="F742" s="152" t="s">
        <v>3438</v>
      </c>
    </row>
    <row r="743">
      <c r="A743" s="152" t="s">
        <v>1046</v>
      </c>
      <c r="B743" s="152" t="s">
        <v>3435</v>
      </c>
      <c r="C743" s="152" t="s">
        <v>3964</v>
      </c>
      <c r="D743" s="152" t="s">
        <v>3437</v>
      </c>
      <c r="E743" s="152" t="s">
        <v>3438</v>
      </c>
      <c r="F743" s="152" t="s">
        <v>3438</v>
      </c>
    </row>
    <row r="744">
      <c r="A744" s="152" t="s">
        <v>1048</v>
      </c>
      <c r="B744" s="152" t="s">
        <v>3435</v>
      </c>
      <c r="C744" s="152" t="s">
        <v>3965</v>
      </c>
      <c r="D744" s="152" t="s">
        <v>3437</v>
      </c>
      <c r="E744" s="152" t="s">
        <v>3438</v>
      </c>
      <c r="F744" s="152" t="s">
        <v>3441</v>
      </c>
    </row>
    <row r="745">
      <c r="A745" s="152" t="s">
        <v>1049</v>
      </c>
      <c r="B745" s="152" t="s">
        <v>3435</v>
      </c>
      <c r="C745" s="152" t="s">
        <v>3966</v>
      </c>
      <c r="D745" s="152" t="s">
        <v>3437</v>
      </c>
      <c r="E745" s="152" t="s">
        <v>3438</v>
      </c>
      <c r="F745" s="152" t="s">
        <v>3441</v>
      </c>
    </row>
    <row r="746">
      <c r="A746" s="152" t="s">
        <v>1047</v>
      </c>
      <c r="B746" s="152" t="s">
        <v>3435</v>
      </c>
      <c r="C746" s="152" t="s">
        <v>3967</v>
      </c>
      <c r="D746" s="152" t="s">
        <v>3437</v>
      </c>
      <c r="E746" s="152" t="s">
        <v>3438</v>
      </c>
      <c r="F746" s="152" t="s">
        <v>3438</v>
      </c>
    </row>
    <row r="747">
      <c r="A747" s="152" t="s">
        <v>921</v>
      </c>
      <c r="B747" s="152" t="s">
        <v>3435</v>
      </c>
      <c r="C747" s="152" t="s">
        <v>3968</v>
      </c>
      <c r="D747" s="152" t="s">
        <v>3437</v>
      </c>
      <c r="E747" s="152" t="s">
        <v>3438</v>
      </c>
      <c r="F747" s="152" t="s">
        <v>3438</v>
      </c>
    </row>
    <row r="748">
      <c r="A748" s="152" t="s">
        <v>922</v>
      </c>
      <c r="B748" s="152" t="s">
        <v>3435</v>
      </c>
      <c r="C748" s="152" t="s">
        <v>3969</v>
      </c>
      <c r="D748" s="152" t="s">
        <v>3437</v>
      </c>
      <c r="E748" s="152" t="s">
        <v>3438</v>
      </c>
      <c r="F748" s="152" t="s">
        <v>3438</v>
      </c>
    </row>
    <row r="749">
      <c r="A749" s="152" t="s">
        <v>923</v>
      </c>
      <c r="B749" s="152" t="s">
        <v>3435</v>
      </c>
      <c r="C749" s="152" t="s">
        <v>3970</v>
      </c>
      <c r="D749" s="152" t="s">
        <v>3437</v>
      </c>
      <c r="E749" s="152" t="s">
        <v>3438</v>
      </c>
      <c r="F749" s="152" t="s">
        <v>3438</v>
      </c>
    </row>
    <row r="750">
      <c r="A750" s="152" t="s">
        <v>924</v>
      </c>
      <c r="B750" s="152" t="s">
        <v>3435</v>
      </c>
      <c r="C750" s="152" t="s">
        <v>3971</v>
      </c>
      <c r="D750" s="152" t="s">
        <v>3437</v>
      </c>
      <c r="E750" s="152" t="s">
        <v>3438</v>
      </c>
      <c r="F750" s="152" t="s">
        <v>3438</v>
      </c>
    </row>
    <row r="751">
      <c r="A751" s="152" t="s">
        <v>549</v>
      </c>
      <c r="B751" s="152" t="s">
        <v>3435</v>
      </c>
      <c r="C751" s="152" t="s">
        <v>3972</v>
      </c>
      <c r="D751" s="152" t="s">
        <v>3437</v>
      </c>
      <c r="E751" s="152" t="s">
        <v>3438</v>
      </c>
      <c r="F751" s="152" t="s">
        <v>3438</v>
      </c>
    </row>
    <row r="752">
      <c r="A752" s="152" t="s">
        <v>520</v>
      </c>
      <c r="B752" s="152" t="s">
        <v>3435</v>
      </c>
      <c r="C752" s="152" t="s">
        <v>3973</v>
      </c>
      <c r="D752" s="152" t="s">
        <v>3437</v>
      </c>
      <c r="E752" s="152" t="s">
        <v>3438</v>
      </c>
      <c r="F752" s="152" t="s">
        <v>3438</v>
      </c>
    </row>
    <row r="753">
      <c r="A753" s="152" t="s">
        <v>1568</v>
      </c>
      <c r="B753" s="152" t="s">
        <v>3435</v>
      </c>
      <c r="C753" s="152" t="s">
        <v>3974</v>
      </c>
      <c r="D753" s="152" t="s">
        <v>3437</v>
      </c>
      <c r="E753" s="152" t="s">
        <v>3438</v>
      </c>
      <c r="F753" s="152" t="s">
        <v>3441</v>
      </c>
    </row>
    <row r="754">
      <c r="A754" s="152" t="s">
        <v>1038</v>
      </c>
      <c r="B754" s="152" t="s">
        <v>3435</v>
      </c>
      <c r="C754" s="152" t="s">
        <v>3975</v>
      </c>
      <c r="D754" s="152" t="s">
        <v>3437</v>
      </c>
      <c r="E754" s="152" t="s">
        <v>3438</v>
      </c>
      <c r="F754" s="152" t="s">
        <v>3438</v>
      </c>
    </row>
    <row r="755">
      <c r="A755" s="152" t="s">
        <v>1039</v>
      </c>
      <c r="B755" s="152" t="s">
        <v>3435</v>
      </c>
      <c r="C755" s="152" t="s">
        <v>3976</v>
      </c>
      <c r="D755" s="152" t="s">
        <v>3437</v>
      </c>
      <c r="E755" s="152" t="s">
        <v>3438</v>
      </c>
      <c r="F755" s="152" t="s">
        <v>3438</v>
      </c>
    </row>
    <row r="756">
      <c r="A756" s="152" t="s">
        <v>1041</v>
      </c>
      <c r="B756" s="152" t="s">
        <v>3435</v>
      </c>
      <c r="C756" s="152" t="s">
        <v>3977</v>
      </c>
      <c r="D756" s="152" t="s">
        <v>3437</v>
      </c>
      <c r="E756" s="152" t="s">
        <v>3438</v>
      </c>
      <c r="F756" s="152" t="s">
        <v>3441</v>
      </c>
    </row>
    <row r="757">
      <c r="A757" s="152" t="s">
        <v>1040</v>
      </c>
      <c r="B757" s="152" t="s">
        <v>3435</v>
      </c>
      <c r="C757" s="152" t="s">
        <v>3978</v>
      </c>
      <c r="D757" s="152" t="s">
        <v>3437</v>
      </c>
      <c r="E757" s="152" t="s">
        <v>3438</v>
      </c>
      <c r="F757" s="152" t="s">
        <v>3438</v>
      </c>
    </row>
    <row r="758">
      <c r="A758" s="152" t="s">
        <v>655</v>
      </c>
      <c r="B758" s="152" t="s">
        <v>3435</v>
      </c>
      <c r="C758" s="152" t="s">
        <v>655</v>
      </c>
      <c r="D758" s="152" t="s">
        <v>3437</v>
      </c>
      <c r="E758" s="152" t="s">
        <v>3441</v>
      </c>
      <c r="F758" s="152" t="s">
        <v>3438</v>
      </c>
    </row>
    <row r="759">
      <c r="A759" s="152" t="s">
        <v>1463</v>
      </c>
      <c r="B759" s="152" t="s">
        <v>3435</v>
      </c>
      <c r="C759" s="152" t="s">
        <v>3979</v>
      </c>
      <c r="D759" s="152" t="s">
        <v>3437</v>
      </c>
      <c r="E759" s="152" t="s">
        <v>3441</v>
      </c>
      <c r="F759" s="152" t="s">
        <v>3441</v>
      </c>
    </row>
    <row r="760">
      <c r="A760" s="152" t="s">
        <v>882</v>
      </c>
      <c r="B760" s="152" t="s">
        <v>3435</v>
      </c>
      <c r="C760" s="152" t="s">
        <v>3980</v>
      </c>
      <c r="D760" s="152" t="s">
        <v>3437</v>
      </c>
      <c r="E760" s="152" t="s">
        <v>3438</v>
      </c>
      <c r="F760" s="152" t="s">
        <v>3438</v>
      </c>
    </row>
    <row r="761">
      <c r="A761" s="152" t="s">
        <v>883</v>
      </c>
      <c r="B761" s="152" t="s">
        <v>3435</v>
      </c>
      <c r="C761" s="152" t="s">
        <v>3981</v>
      </c>
      <c r="D761" s="152" t="s">
        <v>3437</v>
      </c>
      <c r="E761" s="152" t="s">
        <v>3438</v>
      </c>
      <c r="F761" s="152" t="s">
        <v>3438</v>
      </c>
    </row>
    <row r="762">
      <c r="A762" s="152" t="s">
        <v>884</v>
      </c>
      <c r="B762" s="152" t="s">
        <v>3435</v>
      </c>
      <c r="C762" s="152" t="s">
        <v>3982</v>
      </c>
      <c r="D762" s="152" t="s">
        <v>3437</v>
      </c>
      <c r="E762" s="152" t="s">
        <v>3438</v>
      </c>
      <c r="F762" s="152" t="s">
        <v>3438</v>
      </c>
    </row>
    <row r="763">
      <c r="A763" s="152" t="s">
        <v>885</v>
      </c>
      <c r="B763" s="152" t="s">
        <v>3435</v>
      </c>
      <c r="C763" s="152" t="s">
        <v>3983</v>
      </c>
      <c r="D763" s="152" t="s">
        <v>3437</v>
      </c>
      <c r="E763" s="152" t="s">
        <v>3438</v>
      </c>
      <c r="F763" s="152" t="s">
        <v>3438</v>
      </c>
    </row>
    <row r="764">
      <c r="A764" s="152" t="s">
        <v>447</v>
      </c>
      <c r="B764" s="152" t="s">
        <v>3435</v>
      </c>
      <c r="C764" s="152" t="s">
        <v>3984</v>
      </c>
      <c r="D764" s="152" t="s">
        <v>3437</v>
      </c>
      <c r="E764" s="152" t="s">
        <v>3438</v>
      </c>
      <c r="F764" s="152" t="s">
        <v>3438</v>
      </c>
    </row>
    <row r="765">
      <c r="A765" s="152" t="s">
        <v>448</v>
      </c>
      <c r="B765" s="152" t="s">
        <v>3435</v>
      </c>
      <c r="C765" s="152" t="s">
        <v>3985</v>
      </c>
      <c r="D765" s="152" t="s">
        <v>3437</v>
      </c>
      <c r="E765" s="152" t="s">
        <v>3438</v>
      </c>
      <c r="F765" s="152" t="s">
        <v>3438</v>
      </c>
    </row>
    <row r="766">
      <c r="A766" s="152" t="s">
        <v>449</v>
      </c>
      <c r="B766" s="152" t="s">
        <v>3435</v>
      </c>
      <c r="C766" s="152" t="s">
        <v>449</v>
      </c>
      <c r="D766" s="152" t="s">
        <v>3437</v>
      </c>
      <c r="E766" s="152" t="s">
        <v>3438</v>
      </c>
      <c r="F766" s="152" t="s">
        <v>3438</v>
      </c>
    </row>
    <row r="767">
      <c r="A767" s="152" t="s">
        <v>450</v>
      </c>
      <c r="B767" s="152" t="s">
        <v>3435</v>
      </c>
      <c r="C767" s="152" t="s">
        <v>3986</v>
      </c>
      <c r="D767" s="152" t="s">
        <v>3437</v>
      </c>
      <c r="E767" s="152" t="s">
        <v>3438</v>
      </c>
      <c r="F767" s="152" t="s">
        <v>3438</v>
      </c>
    </row>
    <row r="768">
      <c r="A768" s="152" t="s">
        <v>451</v>
      </c>
      <c r="B768" s="152" t="s">
        <v>3435</v>
      </c>
      <c r="C768" s="152" t="s">
        <v>451</v>
      </c>
      <c r="D768" s="152" t="s">
        <v>3437</v>
      </c>
      <c r="E768" s="152" t="s">
        <v>3438</v>
      </c>
      <c r="F768" s="152" t="s">
        <v>3438</v>
      </c>
    </row>
    <row r="769">
      <c r="A769" s="152" t="s">
        <v>841</v>
      </c>
      <c r="B769" s="152" t="s">
        <v>3435</v>
      </c>
      <c r="C769" s="152" t="s">
        <v>841</v>
      </c>
      <c r="D769" s="152" t="s">
        <v>3437</v>
      </c>
      <c r="E769" s="152" t="s">
        <v>3441</v>
      </c>
      <c r="F769" s="152" t="s">
        <v>3438</v>
      </c>
    </row>
    <row r="770">
      <c r="A770" s="152" t="s">
        <v>1464</v>
      </c>
      <c r="B770" s="152" t="s">
        <v>3435</v>
      </c>
      <c r="C770" s="152" t="s">
        <v>3987</v>
      </c>
      <c r="D770" s="152" t="s">
        <v>3437</v>
      </c>
      <c r="E770" s="152" t="s">
        <v>3438</v>
      </c>
      <c r="F770" s="152" t="s">
        <v>3438</v>
      </c>
    </row>
    <row r="771">
      <c r="A771" s="152" t="s">
        <v>395</v>
      </c>
      <c r="B771" s="152" t="s">
        <v>3435</v>
      </c>
      <c r="C771" s="152" t="s">
        <v>3988</v>
      </c>
      <c r="D771" s="152" t="s">
        <v>3437</v>
      </c>
      <c r="E771" s="152" t="s">
        <v>3438</v>
      </c>
      <c r="F771" s="152" t="s">
        <v>3441</v>
      </c>
    </row>
    <row r="772">
      <c r="A772" s="152" t="s">
        <v>1563</v>
      </c>
      <c r="B772" s="152" t="s">
        <v>3435</v>
      </c>
      <c r="C772" s="152" t="s">
        <v>3989</v>
      </c>
      <c r="D772" s="152" t="s">
        <v>3437</v>
      </c>
      <c r="E772" s="152" t="s">
        <v>3438</v>
      </c>
      <c r="F772" s="152" t="s">
        <v>3441</v>
      </c>
    </row>
    <row r="773">
      <c r="A773" s="152" t="s">
        <v>1004</v>
      </c>
      <c r="B773" s="152" t="s">
        <v>3435</v>
      </c>
      <c r="C773" s="152" t="s">
        <v>3990</v>
      </c>
      <c r="D773" s="152" t="s">
        <v>3437</v>
      </c>
      <c r="E773" s="152" t="s">
        <v>3438</v>
      </c>
      <c r="F773" s="152" t="s">
        <v>3438</v>
      </c>
    </row>
    <row r="774">
      <c r="A774" s="152" t="s">
        <v>1005</v>
      </c>
      <c r="B774" s="152" t="s">
        <v>3435</v>
      </c>
      <c r="C774" s="152" t="s">
        <v>3991</v>
      </c>
      <c r="D774" s="152" t="s">
        <v>3437</v>
      </c>
      <c r="E774" s="152" t="s">
        <v>3438</v>
      </c>
      <c r="F774" s="152" t="s">
        <v>3438</v>
      </c>
    </row>
    <row r="775">
      <c r="A775" s="152" t="s">
        <v>1002</v>
      </c>
      <c r="B775" s="152" t="s">
        <v>3435</v>
      </c>
      <c r="C775" s="152" t="s">
        <v>3992</v>
      </c>
      <c r="D775" s="152" t="s">
        <v>3437</v>
      </c>
      <c r="E775" s="152" t="s">
        <v>3438</v>
      </c>
      <c r="F775" s="152" t="s">
        <v>3441</v>
      </c>
    </row>
    <row r="776">
      <c r="A776" s="152" t="s">
        <v>1003</v>
      </c>
      <c r="B776" s="152" t="s">
        <v>3435</v>
      </c>
      <c r="C776" s="152" t="s">
        <v>3993</v>
      </c>
      <c r="D776" s="152" t="s">
        <v>3437</v>
      </c>
      <c r="E776" s="152" t="s">
        <v>3438</v>
      </c>
      <c r="F776" s="152" t="s">
        <v>3441</v>
      </c>
    </row>
    <row r="777">
      <c r="A777" s="152" t="s">
        <v>1006</v>
      </c>
      <c r="B777" s="152" t="s">
        <v>3435</v>
      </c>
      <c r="C777" s="152" t="s">
        <v>3994</v>
      </c>
      <c r="D777" s="152" t="s">
        <v>3437</v>
      </c>
      <c r="E777" s="152" t="s">
        <v>3438</v>
      </c>
      <c r="F777" s="152" t="s">
        <v>3438</v>
      </c>
    </row>
    <row r="778">
      <c r="A778" s="152" t="s">
        <v>1128</v>
      </c>
      <c r="B778" s="152" t="s">
        <v>3435</v>
      </c>
      <c r="C778" s="152" t="s">
        <v>3995</v>
      </c>
      <c r="D778" s="152" t="s">
        <v>3437</v>
      </c>
      <c r="E778" s="152" t="s">
        <v>3438</v>
      </c>
      <c r="F778" s="152" t="s">
        <v>3438</v>
      </c>
    </row>
    <row r="779">
      <c r="A779" s="152" t="s">
        <v>823</v>
      </c>
      <c r="B779" s="152" t="s">
        <v>3435</v>
      </c>
      <c r="C779" s="152" t="s">
        <v>3996</v>
      </c>
      <c r="D779" s="152" t="s">
        <v>3437</v>
      </c>
      <c r="E779" s="152" t="s">
        <v>3438</v>
      </c>
      <c r="F779" s="152" t="s">
        <v>3438</v>
      </c>
    </row>
    <row r="780">
      <c r="A780" s="152" t="s">
        <v>308</v>
      </c>
      <c r="B780" s="152" t="s">
        <v>3435</v>
      </c>
      <c r="C780" s="152" t="s">
        <v>3997</v>
      </c>
      <c r="D780" s="152" t="s">
        <v>3437</v>
      </c>
      <c r="E780" s="152" t="s">
        <v>3438</v>
      </c>
      <c r="F780" s="152" t="s">
        <v>3438</v>
      </c>
    </row>
    <row r="781">
      <c r="A781" s="152" t="s">
        <v>309</v>
      </c>
      <c r="B781" s="152" t="s">
        <v>3435</v>
      </c>
      <c r="C781" s="152" t="s">
        <v>309</v>
      </c>
      <c r="D781" s="152" t="s">
        <v>3437</v>
      </c>
      <c r="E781" s="152" t="s">
        <v>3438</v>
      </c>
      <c r="F781" s="152" t="s">
        <v>3438</v>
      </c>
    </row>
    <row r="782">
      <c r="A782" s="152" t="s">
        <v>310</v>
      </c>
      <c r="B782" s="152" t="s">
        <v>3435</v>
      </c>
      <c r="C782" s="152" t="s">
        <v>3998</v>
      </c>
      <c r="D782" s="152" t="s">
        <v>3437</v>
      </c>
      <c r="E782" s="152" t="s">
        <v>3438</v>
      </c>
      <c r="F782" s="152" t="s">
        <v>3438</v>
      </c>
    </row>
    <row r="783">
      <c r="A783" s="152" t="s">
        <v>1027</v>
      </c>
      <c r="B783" s="152" t="s">
        <v>3435</v>
      </c>
      <c r="C783" s="152" t="s">
        <v>3999</v>
      </c>
      <c r="D783" s="152" t="s">
        <v>3437</v>
      </c>
      <c r="E783" s="152" t="s">
        <v>3438</v>
      </c>
      <c r="F783" s="152" t="s">
        <v>3438</v>
      </c>
    </row>
    <row r="784">
      <c r="A784" s="152" t="s">
        <v>1022</v>
      </c>
      <c r="B784" s="152" t="s">
        <v>3435</v>
      </c>
      <c r="C784" s="152" t="s">
        <v>1022</v>
      </c>
      <c r="D784" s="152" t="s">
        <v>3437</v>
      </c>
      <c r="E784" s="152" t="s">
        <v>3438</v>
      </c>
      <c r="F784" s="152" t="s">
        <v>3438</v>
      </c>
    </row>
    <row r="785">
      <c r="A785" s="152" t="s">
        <v>397</v>
      </c>
      <c r="B785" s="152" t="s">
        <v>3435</v>
      </c>
      <c r="C785" s="152" t="s">
        <v>4000</v>
      </c>
      <c r="D785" s="152" t="s">
        <v>3437</v>
      </c>
      <c r="E785" s="152" t="s">
        <v>3438</v>
      </c>
      <c r="F785" s="152" t="s">
        <v>3441</v>
      </c>
    </row>
    <row r="786">
      <c r="A786" s="152" t="s">
        <v>398</v>
      </c>
      <c r="B786" s="152" t="s">
        <v>3435</v>
      </c>
      <c r="C786" s="152" t="s">
        <v>4001</v>
      </c>
      <c r="D786" s="152" t="s">
        <v>3437</v>
      </c>
      <c r="E786" s="152" t="s">
        <v>3438</v>
      </c>
      <c r="F786" s="152" t="s">
        <v>3441</v>
      </c>
    </row>
    <row r="787">
      <c r="A787" s="152" t="s">
        <v>399</v>
      </c>
      <c r="B787" s="152" t="s">
        <v>3435</v>
      </c>
      <c r="C787" s="152" t="s">
        <v>4002</v>
      </c>
      <c r="D787" s="152" t="s">
        <v>3437</v>
      </c>
      <c r="E787" s="152" t="s">
        <v>3438</v>
      </c>
      <c r="F787" s="152" t="s">
        <v>3441</v>
      </c>
    </row>
    <row r="788">
      <c r="A788" s="152" t="s">
        <v>400</v>
      </c>
      <c r="B788" s="152" t="s">
        <v>3435</v>
      </c>
      <c r="C788" s="152" t="s">
        <v>4003</v>
      </c>
      <c r="D788" s="152" t="s">
        <v>3437</v>
      </c>
      <c r="E788" s="152" t="s">
        <v>3438</v>
      </c>
      <c r="F788" s="152" t="s">
        <v>3441</v>
      </c>
    </row>
    <row r="789">
      <c r="A789" s="152" t="s">
        <v>401</v>
      </c>
      <c r="B789" s="152" t="s">
        <v>3435</v>
      </c>
      <c r="C789" s="152" t="s">
        <v>4004</v>
      </c>
      <c r="D789" s="152" t="s">
        <v>3437</v>
      </c>
      <c r="E789" s="152" t="s">
        <v>3438</v>
      </c>
      <c r="F789" s="152" t="s">
        <v>3441</v>
      </c>
    </row>
    <row r="790">
      <c r="A790" s="152" t="s">
        <v>402</v>
      </c>
      <c r="B790" s="152" t="s">
        <v>3435</v>
      </c>
      <c r="C790" s="152" t="s">
        <v>4005</v>
      </c>
      <c r="D790" s="152" t="s">
        <v>3437</v>
      </c>
      <c r="E790" s="152" t="s">
        <v>3438</v>
      </c>
      <c r="F790" s="152" t="s">
        <v>3441</v>
      </c>
    </row>
    <row r="791">
      <c r="A791" s="152" t="s">
        <v>987</v>
      </c>
      <c r="B791" s="152" t="s">
        <v>3435</v>
      </c>
      <c r="C791" s="152" t="s">
        <v>4006</v>
      </c>
      <c r="D791" s="152" t="s">
        <v>3437</v>
      </c>
      <c r="E791" s="152" t="s">
        <v>3438</v>
      </c>
      <c r="F791" s="152" t="s">
        <v>3438</v>
      </c>
    </row>
    <row r="792">
      <c r="A792" s="152" t="s">
        <v>988</v>
      </c>
      <c r="B792" s="152" t="s">
        <v>3435</v>
      </c>
      <c r="C792" s="152" t="s">
        <v>4007</v>
      </c>
      <c r="D792" s="152" t="s">
        <v>3437</v>
      </c>
      <c r="E792" s="152" t="s">
        <v>3438</v>
      </c>
      <c r="F792" s="152" t="s">
        <v>3438</v>
      </c>
    </row>
    <row r="793">
      <c r="A793" s="152" t="s">
        <v>990</v>
      </c>
      <c r="B793" s="152" t="s">
        <v>3435</v>
      </c>
      <c r="C793" s="152" t="s">
        <v>4008</v>
      </c>
      <c r="D793" s="152" t="s">
        <v>3437</v>
      </c>
      <c r="E793" s="152" t="s">
        <v>3438</v>
      </c>
      <c r="F793" s="152" t="s">
        <v>3441</v>
      </c>
    </row>
    <row r="794">
      <c r="A794" s="152" t="s">
        <v>991</v>
      </c>
      <c r="B794" s="152" t="s">
        <v>3435</v>
      </c>
      <c r="C794" s="152" t="s">
        <v>4009</v>
      </c>
      <c r="D794" s="152" t="s">
        <v>3437</v>
      </c>
      <c r="E794" s="152" t="s">
        <v>3438</v>
      </c>
      <c r="F794" s="152" t="s">
        <v>3441</v>
      </c>
    </row>
    <row r="795">
      <c r="A795" s="152" t="s">
        <v>989</v>
      </c>
      <c r="B795" s="152" t="s">
        <v>3435</v>
      </c>
      <c r="C795" s="152" t="s">
        <v>4010</v>
      </c>
      <c r="D795" s="152" t="s">
        <v>3437</v>
      </c>
      <c r="E795" s="152" t="s">
        <v>3438</v>
      </c>
      <c r="F795" s="152" t="s">
        <v>3438</v>
      </c>
    </row>
    <row r="796">
      <c r="A796" s="152" t="s">
        <v>776</v>
      </c>
      <c r="B796" s="152" t="s">
        <v>3435</v>
      </c>
      <c r="C796" s="152" t="s">
        <v>776</v>
      </c>
      <c r="D796" s="152" t="s">
        <v>3437</v>
      </c>
      <c r="E796" s="152" t="s">
        <v>3441</v>
      </c>
      <c r="F796" s="152" t="s">
        <v>3438</v>
      </c>
    </row>
    <row r="797">
      <c r="A797" s="152" t="s">
        <v>311</v>
      </c>
      <c r="B797" s="152" t="s">
        <v>3435</v>
      </c>
      <c r="C797" s="152" t="s">
        <v>4011</v>
      </c>
      <c r="D797" s="152" t="s">
        <v>3437</v>
      </c>
      <c r="E797" s="152" t="s">
        <v>3438</v>
      </c>
      <c r="F797" s="152" t="s">
        <v>3438</v>
      </c>
    </row>
    <row r="798">
      <c r="A798" s="152" t="s">
        <v>312</v>
      </c>
      <c r="B798" s="152" t="s">
        <v>3435</v>
      </c>
      <c r="C798" s="152" t="s">
        <v>4012</v>
      </c>
      <c r="D798" s="152" t="s">
        <v>3437</v>
      </c>
      <c r="E798" s="152" t="s">
        <v>3438</v>
      </c>
      <c r="F798" s="152" t="s">
        <v>3438</v>
      </c>
    </row>
    <row r="799">
      <c r="A799" s="152" t="s">
        <v>772</v>
      </c>
      <c r="B799" s="152" t="s">
        <v>3435</v>
      </c>
      <c r="C799" s="152" t="s">
        <v>772</v>
      </c>
      <c r="D799" s="152" t="s">
        <v>3437</v>
      </c>
      <c r="E799" s="152" t="s">
        <v>3441</v>
      </c>
      <c r="F799" s="152" t="s">
        <v>3441</v>
      </c>
    </row>
    <row r="800">
      <c r="A800" s="152" t="s">
        <v>1011</v>
      </c>
      <c r="B800" s="152" t="s">
        <v>3435</v>
      </c>
      <c r="C800" s="152" t="s">
        <v>4013</v>
      </c>
      <c r="D800" s="152" t="s">
        <v>3437</v>
      </c>
      <c r="E800" s="152" t="s">
        <v>3438</v>
      </c>
      <c r="F800" s="152" t="s">
        <v>3441</v>
      </c>
    </row>
    <row r="801">
      <c r="A801" s="152" t="s">
        <v>1012</v>
      </c>
      <c r="B801" s="152" t="s">
        <v>3435</v>
      </c>
      <c r="C801" s="152" t="s">
        <v>4014</v>
      </c>
      <c r="D801" s="152" t="s">
        <v>3437</v>
      </c>
      <c r="E801" s="152" t="s">
        <v>3438</v>
      </c>
      <c r="F801" s="152" t="s">
        <v>3441</v>
      </c>
    </row>
    <row r="802">
      <c r="A802" s="152" t="s">
        <v>757</v>
      </c>
      <c r="B802" s="152" t="s">
        <v>3435</v>
      </c>
      <c r="C802" s="152" t="s">
        <v>757</v>
      </c>
      <c r="D802" s="152" t="s">
        <v>3437</v>
      </c>
      <c r="E802" s="152" t="s">
        <v>3441</v>
      </c>
      <c r="F802" s="152" t="s">
        <v>3438</v>
      </c>
    </row>
    <row r="803">
      <c r="A803" s="152" t="s">
        <v>778</v>
      </c>
      <c r="B803" s="152" t="s">
        <v>3435</v>
      </c>
      <c r="C803" s="152" t="s">
        <v>778</v>
      </c>
      <c r="D803" s="152" t="s">
        <v>3437</v>
      </c>
      <c r="E803" s="152" t="s">
        <v>3441</v>
      </c>
      <c r="F803" s="152" t="s">
        <v>3438</v>
      </c>
    </row>
    <row r="804">
      <c r="A804" s="152" t="s">
        <v>612</v>
      </c>
      <c r="B804" s="152" t="s">
        <v>3435</v>
      </c>
      <c r="C804" s="152" t="s">
        <v>612</v>
      </c>
      <c r="D804" s="152" t="s">
        <v>3437</v>
      </c>
      <c r="E804" s="152" t="s">
        <v>3441</v>
      </c>
      <c r="F804" s="152" t="s">
        <v>3438</v>
      </c>
    </row>
    <row r="805">
      <c r="A805" s="152" t="s">
        <v>579</v>
      </c>
      <c r="B805" s="152" t="s">
        <v>3435</v>
      </c>
      <c r="C805" s="152" t="s">
        <v>4015</v>
      </c>
      <c r="D805" s="152" t="s">
        <v>3437</v>
      </c>
      <c r="E805" s="152" t="s">
        <v>3441</v>
      </c>
      <c r="F805" s="152" t="s">
        <v>3438</v>
      </c>
    </row>
    <row r="806">
      <c r="A806" s="152" t="s">
        <v>613</v>
      </c>
      <c r="B806" s="152" t="s">
        <v>3435</v>
      </c>
      <c r="C806" s="152" t="s">
        <v>613</v>
      </c>
      <c r="D806" s="152" t="s">
        <v>3437</v>
      </c>
      <c r="E806" s="152" t="s">
        <v>3441</v>
      </c>
      <c r="F806" s="152" t="s">
        <v>3441</v>
      </c>
    </row>
    <row r="807">
      <c r="A807" s="152" t="s">
        <v>614</v>
      </c>
      <c r="B807" s="152" t="s">
        <v>3435</v>
      </c>
      <c r="C807" s="152" t="s">
        <v>614</v>
      </c>
      <c r="D807" s="152" t="s">
        <v>3437</v>
      </c>
      <c r="E807" s="152" t="s">
        <v>3441</v>
      </c>
      <c r="F807" s="152" t="s">
        <v>3441</v>
      </c>
    </row>
    <row r="808">
      <c r="A808" s="152" t="s">
        <v>615</v>
      </c>
      <c r="B808" s="152" t="s">
        <v>3435</v>
      </c>
      <c r="C808" s="152" t="s">
        <v>615</v>
      </c>
      <c r="D808" s="152" t="s">
        <v>3437</v>
      </c>
      <c r="E808" s="152" t="s">
        <v>3441</v>
      </c>
      <c r="F808" s="152" t="s">
        <v>3441</v>
      </c>
    </row>
    <row r="809">
      <c r="A809" s="152" t="s">
        <v>616</v>
      </c>
      <c r="B809" s="152" t="s">
        <v>3435</v>
      </c>
      <c r="C809" s="152" t="s">
        <v>616</v>
      </c>
      <c r="D809" s="152" t="s">
        <v>3437</v>
      </c>
      <c r="E809" s="152" t="s">
        <v>3441</v>
      </c>
      <c r="F809" s="152" t="s">
        <v>3441</v>
      </c>
    </row>
    <row r="810">
      <c r="A810" s="152" t="s">
        <v>617</v>
      </c>
      <c r="B810" s="152" t="s">
        <v>3435</v>
      </c>
      <c r="C810" s="152" t="s">
        <v>617</v>
      </c>
      <c r="D810" s="152" t="s">
        <v>3437</v>
      </c>
      <c r="E810" s="152" t="s">
        <v>3441</v>
      </c>
      <c r="F810" s="152" t="s">
        <v>3441</v>
      </c>
    </row>
    <row r="811">
      <c r="A811" s="152" t="s">
        <v>618</v>
      </c>
      <c r="B811" s="152" t="s">
        <v>3435</v>
      </c>
      <c r="C811" s="152" t="s">
        <v>618</v>
      </c>
      <c r="D811" s="152" t="s">
        <v>3437</v>
      </c>
      <c r="E811" s="152" t="s">
        <v>3441</v>
      </c>
      <c r="F811" s="152" t="s">
        <v>3441</v>
      </c>
    </row>
    <row r="812">
      <c r="A812" s="152" t="s">
        <v>619</v>
      </c>
      <c r="B812" s="152" t="s">
        <v>3435</v>
      </c>
      <c r="C812" s="152" t="s">
        <v>619</v>
      </c>
      <c r="D812" s="152" t="s">
        <v>3437</v>
      </c>
      <c r="E812" s="152" t="s">
        <v>3441</v>
      </c>
      <c r="F812" s="152" t="s">
        <v>3441</v>
      </c>
    </row>
    <row r="813">
      <c r="A813" s="152" t="s">
        <v>620</v>
      </c>
      <c r="B813" s="152" t="s">
        <v>3435</v>
      </c>
      <c r="C813" s="152" t="s">
        <v>620</v>
      </c>
      <c r="D813" s="152" t="s">
        <v>3437</v>
      </c>
      <c r="E813" s="152" t="s">
        <v>3441</v>
      </c>
      <c r="F813" s="152" t="s">
        <v>3441</v>
      </c>
    </row>
    <row r="814">
      <c r="A814" s="152" t="s">
        <v>621</v>
      </c>
      <c r="B814" s="152" t="s">
        <v>3435</v>
      </c>
      <c r="C814" s="152" t="s">
        <v>621</v>
      </c>
      <c r="D814" s="152" t="s">
        <v>3437</v>
      </c>
      <c r="E814" s="152" t="s">
        <v>3441</v>
      </c>
      <c r="F814" s="152" t="s">
        <v>3441</v>
      </c>
    </row>
    <row r="815">
      <c r="A815" s="152" t="s">
        <v>622</v>
      </c>
      <c r="B815" s="152" t="s">
        <v>3435</v>
      </c>
      <c r="C815" s="152" t="s">
        <v>622</v>
      </c>
      <c r="D815" s="152" t="s">
        <v>3437</v>
      </c>
      <c r="E815" s="152" t="s">
        <v>3441</v>
      </c>
      <c r="F815" s="152" t="s">
        <v>3441</v>
      </c>
    </row>
    <row r="816">
      <c r="A816" s="152" t="s">
        <v>623</v>
      </c>
      <c r="B816" s="152" t="s">
        <v>3435</v>
      </c>
      <c r="C816" s="152" t="s">
        <v>623</v>
      </c>
      <c r="D816" s="152" t="s">
        <v>3437</v>
      </c>
      <c r="E816" s="152" t="s">
        <v>3441</v>
      </c>
      <c r="F816" s="152" t="s">
        <v>3441</v>
      </c>
    </row>
    <row r="817">
      <c r="A817" s="152" t="s">
        <v>624</v>
      </c>
      <c r="B817" s="152" t="s">
        <v>3435</v>
      </c>
      <c r="C817" s="152" t="s">
        <v>624</v>
      </c>
      <c r="D817" s="152" t="s">
        <v>3437</v>
      </c>
      <c r="E817" s="152" t="s">
        <v>3441</v>
      </c>
      <c r="F817" s="152" t="s">
        <v>3441</v>
      </c>
    </row>
    <row r="818">
      <c r="A818" s="152" t="s">
        <v>758</v>
      </c>
      <c r="B818" s="152" t="s">
        <v>3435</v>
      </c>
      <c r="C818" s="152" t="s">
        <v>4016</v>
      </c>
      <c r="D818" s="152" t="s">
        <v>3437</v>
      </c>
      <c r="E818" s="152" t="s">
        <v>3441</v>
      </c>
      <c r="F818" s="152" t="s">
        <v>3438</v>
      </c>
    </row>
    <row r="819">
      <c r="A819" s="152" t="s">
        <v>1559</v>
      </c>
      <c r="B819" s="152" t="s">
        <v>3435</v>
      </c>
      <c r="C819" s="152" t="s">
        <v>1559</v>
      </c>
      <c r="D819" s="152" t="s">
        <v>3437</v>
      </c>
      <c r="E819" s="152" t="s">
        <v>3438</v>
      </c>
      <c r="F819" s="152" t="s">
        <v>3441</v>
      </c>
    </row>
    <row r="820">
      <c r="A820" s="152" t="s">
        <v>1063</v>
      </c>
      <c r="B820" s="152" t="s">
        <v>3435</v>
      </c>
      <c r="C820" s="152" t="s">
        <v>4017</v>
      </c>
      <c r="D820" s="152" t="s">
        <v>3437</v>
      </c>
      <c r="E820" s="152" t="s">
        <v>3438</v>
      </c>
      <c r="F820" s="152" t="s">
        <v>3438</v>
      </c>
    </row>
    <row r="821">
      <c r="A821" s="152" t="s">
        <v>1517</v>
      </c>
      <c r="B821" s="152" t="s">
        <v>3435</v>
      </c>
      <c r="C821" s="152" t="s">
        <v>4018</v>
      </c>
      <c r="D821" s="152" t="s">
        <v>3437</v>
      </c>
      <c r="E821" s="152" t="s">
        <v>3438</v>
      </c>
      <c r="F821" s="152" t="s">
        <v>3438</v>
      </c>
    </row>
    <row r="822">
      <c r="A822" s="152" t="s">
        <v>313</v>
      </c>
      <c r="B822" s="152" t="s">
        <v>3435</v>
      </c>
      <c r="C822" s="152" t="s">
        <v>4019</v>
      </c>
      <c r="D822" s="152" t="s">
        <v>3437</v>
      </c>
      <c r="E822" s="152" t="s">
        <v>3438</v>
      </c>
      <c r="F822" s="152" t="s">
        <v>3438</v>
      </c>
    </row>
    <row r="823">
      <c r="A823" s="152" t="s">
        <v>1028</v>
      </c>
      <c r="B823" s="152" t="s">
        <v>3435</v>
      </c>
      <c r="C823" s="152" t="s">
        <v>4020</v>
      </c>
      <c r="D823" s="152" t="s">
        <v>3437</v>
      </c>
      <c r="E823" s="152" t="s">
        <v>3438</v>
      </c>
      <c r="F823" s="152" t="s">
        <v>3438</v>
      </c>
    </row>
    <row r="824">
      <c r="A824" s="152" t="s">
        <v>1029</v>
      </c>
      <c r="B824" s="152" t="s">
        <v>3435</v>
      </c>
      <c r="C824" s="152" t="s">
        <v>4021</v>
      </c>
      <c r="D824" s="152" t="s">
        <v>3437</v>
      </c>
      <c r="E824" s="152" t="s">
        <v>3438</v>
      </c>
      <c r="F824" s="152" t="s">
        <v>3438</v>
      </c>
    </row>
    <row r="825">
      <c r="A825" s="152" t="s">
        <v>1640</v>
      </c>
      <c r="B825" s="152" t="s">
        <v>3435</v>
      </c>
      <c r="C825" s="152" t="s">
        <v>4022</v>
      </c>
      <c r="D825" s="152" t="s">
        <v>3437</v>
      </c>
      <c r="E825" s="152" t="s">
        <v>3438</v>
      </c>
      <c r="F825" s="152" t="s">
        <v>3441</v>
      </c>
    </row>
    <row r="826">
      <c r="A826" s="152" t="s">
        <v>744</v>
      </c>
      <c r="B826" s="152" t="s">
        <v>3435</v>
      </c>
      <c r="C826" s="152" t="s">
        <v>744</v>
      </c>
      <c r="D826" s="152" t="s">
        <v>3437</v>
      </c>
      <c r="E826" s="152" t="s">
        <v>1817</v>
      </c>
      <c r="F826" s="152" t="s">
        <v>3438</v>
      </c>
    </row>
    <row r="827">
      <c r="A827" s="152" t="s">
        <v>1556</v>
      </c>
      <c r="B827" s="152" t="s">
        <v>3435</v>
      </c>
      <c r="C827" s="152" t="s">
        <v>1556</v>
      </c>
      <c r="D827" s="152" t="s">
        <v>3437</v>
      </c>
      <c r="E827" s="152" t="s">
        <v>3438</v>
      </c>
      <c r="F827" s="152" t="s">
        <v>3441</v>
      </c>
    </row>
    <row r="828">
      <c r="A828" s="152" t="s">
        <v>975</v>
      </c>
      <c r="B828" s="152" t="s">
        <v>3435</v>
      </c>
      <c r="C828" s="152" t="s">
        <v>4023</v>
      </c>
      <c r="D828" s="152" t="s">
        <v>3437</v>
      </c>
      <c r="E828" s="152" t="s">
        <v>3438</v>
      </c>
      <c r="F828" s="152" t="s">
        <v>3438</v>
      </c>
    </row>
    <row r="829">
      <c r="A829" s="152" t="s">
        <v>976</v>
      </c>
      <c r="B829" s="152" t="s">
        <v>3435</v>
      </c>
      <c r="C829" s="152" t="s">
        <v>3523</v>
      </c>
      <c r="D829" s="152" t="s">
        <v>3437</v>
      </c>
      <c r="E829" s="152" t="s">
        <v>3438</v>
      </c>
      <c r="F829" s="152" t="s">
        <v>3438</v>
      </c>
    </row>
    <row r="830">
      <c r="A830" s="152" t="s">
        <v>977</v>
      </c>
      <c r="B830" s="152" t="s">
        <v>3435</v>
      </c>
      <c r="C830" s="152" t="s">
        <v>4024</v>
      </c>
      <c r="D830" s="152" t="s">
        <v>3437</v>
      </c>
      <c r="E830" s="152" t="s">
        <v>3438</v>
      </c>
      <c r="F830" s="152" t="s">
        <v>3438</v>
      </c>
    </row>
    <row r="831">
      <c r="A831" s="152" t="s">
        <v>274</v>
      </c>
      <c r="B831" s="152" t="s">
        <v>3435</v>
      </c>
      <c r="C831" s="152" t="s">
        <v>4025</v>
      </c>
      <c r="D831" s="152" t="s">
        <v>3437</v>
      </c>
      <c r="E831" s="152" t="s">
        <v>3441</v>
      </c>
      <c r="F831" s="152" t="s">
        <v>3438</v>
      </c>
    </row>
    <row r="832">
      <c r="A832" s="152" t="s">
        <v>831</v>
      </c>
      <c r="B832" s="152" t="s">
        <v>3435</v>
      </c>
      <c r="C832" s="152" t="s">
        <v>4026</v>
      </c>
      <c r="D832" s="152" t="s">
        <v>3437</v>
      </c>
      <c r="E832" s="152" t="s">
        <v>3441</v>
      </c>
      <c r="F832" s="152" t="s">
        <v>3438</v>
      </c>
    </row>
    <row r="833">
      <c r="A833" s="152" t="s">
        <v>1382</v>
      </c>
      <c r="B833" s="152" t="s">
        <v>3435</v>
      </c>
      <c r="C833" s="152" t="s">
        <v>4027</v>
      </c>
      <c r="D833" s="152" t="s">
        <v>3437</v>
      </c>
      <c r="E833" s="152" t="s">
        <v>3441</v>
      </c>
      <c r="F833" s="152" t="s">
        <v>3438</v>
      </c>
    </row>
    <row r="834">
      <c r="A834" s="152" t="s">
        <v>555</v>
      </c>
      <c r="B834" s="152" t="s">
        <v>3435</v>
      </c>
      <c r="C834" s="152" t="s">
        <v>4028</v>
      </c>
      <c r="D834" s="152" t="s">
        <v>3437</v>
      </c>
      <c r="E834" s="152" t="s">
        <v>3441</v>
      </c>
      <c r="F834" s="152" t="s">
        <v>3441</v>
      </c>
    </row>
    <row r="835">
      <c r="A835" s="152" t="s">
        <v>556</v>
      </c>
      <c r="B835" s="152" t="s">
        <v>3435</v>
      </c>
      <c r="C835" s="152" t="s">
        <v>556</v>
      </c>
      <c r="D835" s="152" t="s">
        <v>3437</v>
      </c>
      <c r="E835" s="152" t="s">
        <v>3438</v>
      </c>
      <c r="F835" s="152" t="s">
        <v>3438</v>
      </c>
    </row>
    <row r="836">
      <c r="A836" s="152" t="s">
        <v>557</v>
      </c>
      <c r="B836" s="152" t="s">
        <v>3435</v>
      </c>
      <c r="C836" s="152" t="s">
        <v>557</v>
      </c>
      <c r="D836" s="152" t="s">
        <v>3437</v>
      </c>
      <c r="E836" s="152" t="s">
        <v>3438</v>
      </c>
      <c r="F836" s="152" t="s">
        <v>3438</v>
      </c>
    </row>
    <row r="837">
      <c r="A837" s="152" t="s">
        <v>558</v>
      </c>
      <c r="B837" s="152" t="s">
        <v>3435</v>
      </c>
      <c r="C837" s="152" t="s">
        <v>558</v>
      </c>
      <c r="D837" s="152" t="s">
        <v>3437</v>
      </c>
      <c r="E837" s="152" t="s">
        <v>3438</v>
      </c>
      <c r="F837" s="152" t="s">
        <v>3438</v>
      </c>
    </row>
    <row r="838">
      <c r="A838" s="152" t="s">
        <v>562</v>
      </c>
      <c r="B838" s="152" t="s">
        <v>3435</v>
      </c>
      <c r="C838" s="152" t="s">
        <v>4029</v>
      </c>
      <c r="D838" s="152" t="s">
        <v>3437</v>
      </c>
      <c r="E838" s="152" t="s">
        <v>3441</v>
      </c>
      <c r="F838" s="152" t="s">
        <v>3438</v>
      </c>
    </row>
    <row r="839">
      <c r="A839" s="152" t="s">
        <v>1557</v>
      </c>
      <c r="B839" s="152" t="s">
        <v>3435</v>
      </c>
      <c r="C839" s="152" t="s">
        <v>1557</v>
      </c>
      <c r="D839" s="152" t="s">
        <v>3437</v>
      </c>
      <c r="E839" s="152" t="s">
        <v>3438</v>
      </c>
      <c r="F839" s="152" t="s">
        <v>3441</v>
      </c>
    </row>
    <row r="840">
      <c r="A840" s="152" t="s">
        <v>1301</v>
      </c>
      <c r="B840" s="152" t="s">
        <v>3435</v>
      </c>
      <c r="C840" s="152" t="s">
        <v>1301</v>
      </c>
      <c r="D840" s="152" t="s">
        <v>3437</v>
      </c>
      <c r="E840" s="152" t="s">
        <v>3438</v>
      </c>
      <c r="F840" s="152" t="s">
        <v>3438</v>
      </c>
    </row>
    <row r="841">
      <c r="A841" s="152" t="s">
        <v>496</v>
      </c>
      <c r="B841" s="152" t="s">
        <v>3435</v>
      </c>
      <c r="C841" s="152" t="s">
        <v>4030</v>
      </c>
      <c r="D841" s="152" t="s">
        <v>3437</v>
      </c>
      <c r="E841" s="152" t="s">
        <v>3438</v>
      </c>
      <c r="F841" s="152" t="s">
        <v>3438</v>
      </c>
    </row>
    <row r="842">
      <c r="A842" s="152" t="s">
        <v>971</v>
      </c>
      <c r="B842" s="152" t="s">
        <v>3435</v>
      </c>
      <c r="C842" s="152" t="s">
        <v>4031</v>
      </c>
      <c r="D842" s="152" t="s">
        <v>3437</v>
      </c>
      <c r="E842" s="152" t="s">
        <v>3438</v>
      </c>
      <c r="F842" s="152" t="s">
        <v>3438</v>
      </c>
    </row>
    <row r="843">
      <c r="A843" s="152" t="s">
        <v>972</v>
      </c>
      <c r="B843" s="152" t="s">
        <v>3435</v>
      </c>
      <c r="C843" s="152" t="s">
        <v>4032</v>
      </c>
      <c r="D843" s="152" t="s">
        <v>3437</v>
      </c>
      <c r="E843" s="152" t="s">
        <v>3438</v>
      </c>
      <c r="F843" s="152" t="s">
        <v>3438</v>
      </c>
    </row>
    <row r="844">
      <c r="A844" s="152" t="s">
        <v>974</v>
      </c>
      <c r="B844" s="152" t="s">
        <v>3435</v>
      </c>
      <c r="C844" s="152" t="s">
        <v>4033</v>
      </c>
      <c r="D844" s="152" t="s">
        <v>3437</v>
      </c>
      <c r="E844" s="152" t="s">
        <v>3438</v>
      </c>
      <c r="F844" s="152" t="s">
        <v>3441</v>
      </c>
    </row>
    <row r="845">
      <c r="A845" s="152" t="s">
        <v>973</v>
      </c>
      <c r="B845" s="152" t="s">
        <v>3435</v>
      </c>
      <c r="C845" s="152" t="s">
        <v>4034</v>
      </c>
      <c r="D845" s="152" t="s">
        <v>3437</v>
      </c>
      <c r="E845" s="152" t="s">
        <v>3438</v>
      </c>
      <c r="F845" s="152" t="s">
        <v>3438</v>
      </c>
    </row>
    <row r="846">
      <c r="A846" s="152" t="s">
        <v>1346</v>
      </c>
      <c r="B846" s="152" t="s">
        <v>3435</v>
      </c>
      <c r="C846" s="152" t="s">
        <v>1346</v>
      </c>
      <c r="D846" s="152" t="s">
        <v>3437</v>
      </c>
      <c r="E846" s="152" t="s">
        <v>3438</v>
      </c>
      <c r="F846" s="152" t="s">
        <v>3438</v>
      </c>
    </row>
    <row r="847">
      <c r="A847" s="152" t="s">
        <v>241</v>
      </c>
      <c r="B847" s="152" t="s">
        <v>3435</v>
      </c>
      <c r="C847" s="152" t="s">
        <v>4035</v>
      </c>
      <c r="D847" s="152" t="s">
        <v>3437</v>
      </c>
      <c r="E847" s="152" t="s">
        <v>3438</v>
      </c>
      <c r="F847" s="152" t="s">
        <v>3438</v>
      </c>
    </row>
    <row r="848">
      <c r="A848" s="152" t="s">
        <v>1505</v>
      </c>
      <c r="B848" s="152" t="s">
        <v>3435</v>
      </c>
      <c r="C848" s="152" t="s">
        <v>4036</v>
      </c>
      <c r="D848" s="152" t="s">
        <v>3437</v>
      </c>
      <c r="E848" s="152" t="s">
        <v>3441</v>
      </c>
      <c r="F848" s="152" t="s">
        <v>3438</v>
      </c>
    </row>
    <row r="849">
      <c r="A849" s="152" t="s">
        <v>839</v>
      </c>
      <c r="B849" s="152" t="s">
        <v>3435</v>
      </c>
      <c r="C849" s="152" t="s">
        <v>4037</v>
      </c>
      <c r="D849" s="152" t="s">
        <v>3437</v>
      </c>
      <c r="E849" s="152" t="s">
        <v>1817</v>
      </c>
      <c r="F849" s="152" t="s">
        <v>3438</v>
      </c>
    </row>
    <row r="850">
      <c r="A850" s="152" t="s">
        <v>236</v>
      </c>
      <c r="B850" s="152" t="s">
        <v>3435</v>
      </c>
      <c r="C850" s="152" t="s">
        <v>4038</v>
      </c>
      <c r="D850" s="152" t="s">
        <v>3437</v>
      </c>
      <c r="E850" s="152" t="s">
        <v>3438</v>
      </c>
      <c r="F850" s="152" t="s">
        <v>3438</v>
      </c>
    </row>
    <row r="851">
      <c r="A851" s="152" t="s">
        <v>339</v>
      </c>
      <c r="B851" s="152" t="s">
        <v>3435</v>
      </c>
      <c r="C851" s="152" t="s">
        <v>4039</v>
      </c>
      <c r="D851" s="152" t="s">
        <v>3437</v>
      </c>
      <c r="E851" s="152" t="s">
        <v>3438</v>
      </c>
      <c r="F851" s="152" t="s">
        <v>3438</v>
      </c>
    </row>
    <row r="852">
      <c r="A852" s="152" t="s">
        <v>1492</v>
      </c>
      <c r="B852" s="152" t="s">
        <v>3435</v>
      </c>
      <c r="C852" s="152" t="s">
        <v>4040</v>
      </c>
      <c r="D852" s="152" t="s">
        <v>3437</v>
      </c>
      <c r="E852" s="152" t="s">
        <v>3438</v>
      </c>
      <c r="F852" s="152" t="s">
        <v>3438</v>
      </c>
    </row>
    <row r="853">
      <c r="A853" s="152" t="s">
        <v>1471</v>
      </c>
      <c r="B853" s="152" t="s">
        <v>3435</v>
      </c>
      <c r="C853" s="152" t="s">
        <v>4041</v>
      </c>
      <c r="D853" s="152" t="s">
        <v>3437</v>
      </c>
      <c r="E853" s="152" t="s">
        <v>3438</v>
      </c>
      <c r="F853" s="152" t="s">
        <v>3438</v>
      </c>
    </row>
    <row r="854">
      <c r="A854" s="152" t="s">
        <v>1639</v>
      </c>
      <c r="B854" s="152" t="s">
        <v>3435</v>
      </c>
      <c r="C854" s="152" t="s">
        <v>4042</v>
      </c>
      <c r="D854" s="152" t="s">
        <v>3437</v>
      </c>
      <c r="E854" s="152" t="s">
        <v>3438</v>
      </c>
      <c r="F854" s="152" t="s">
        <v>3441</v>
      </c>
    </row>
    <row r="855">
      <c r="A855" s="152" t="s">
        <v>1303</v>
      </c>
      <c r="B855" s="152" t="s">
        <v>3435</v>
      </c>
      <c r="C855" s="152" t="s">
        <v>4043</v>
      </c>
      <c r="D855" s="152" t="s">
        <v>3437</v>
      </c>
      <c r="E855" s="152" t="s">
        <v>3438</v>
      </c>
      <c r="F855" s="152" t="s">
        <v>3438</v>
      </c>
    </row>
    <row r="856">
      <c r="A856" s="152" t="s">
        <v>1395</v>
      </c>
      <c r="B856" s="152" t="s">
        <v>3435</v>
      </c>
      <c r="C856" s="152" t="s">
        <v>1395</v>
      </c>
      <c r="D856" s="152" t="s">
        <v>3437</v>
      </c>
      <c r="E856" s="152" t="s">
        <v>3438</v>
      </c>
      <c r="F856" s="152" t="s">
        <v>3438</v>
      </c>
    </row>
    <row r="857">
      <c r="A857" s="152" t="s">
        <v>1506</v>
      </c>
      <c r="B857" s="152" t="s">
        <v>3435</v>
      </c>
      <c r="C857" s="152" t="s">
        <v>1506</v>
      </c>
      <c r="D857" s="152" t="s">
        <v>3437</v>
      </c>
      <c r="E857" s="152" t="s">
        <v>3438</v>
      </c>
      <c r="F857" s="152" t="s">
        <v>3438</v>
      </c>
    </row>
    <row r="858">
      <c r="A858" s="152" t="s">
        <v>314</v>
      </c>
      <c r="B858" s="152" t="s">
        <v>3435</v>
      </c>
      <c r="C858" s="152" t="s">
        <v>314</v>
      </c>
      <c r="D858" s="152" t="s">
        <v>3437</v>
      </c>
      <c r="E858" s="152" t="s">
        <v>3441</v>
      </c>
      <c r="F858" s="152" t="s">
        <v>3441</v>
      </c>
    </row>
    <row r="859">
      <c r="A859" s="152" t="s">
        <v>315</v>
      </c>
      <c r="B859" s="152" t="s">
        <v>3435</v>
      </c>
      <c r="C859" s="152" t="s">
        <v>315</v>
      </c>
      <c r="D859" s="152" t="s">
        <v>3437</v>
      </c>
      <c r="E859" s="152" t="s">
        <v>3441</v>
      </c>
      <c r="F859" s="152" t="s">
        <v>3441</v>
      </c>
    </row>
    <row r="860">
      <c r="A860" s="152" t="s">
        <v>1325</v>
      </c>
      <c r="B860" s="152" t="s">
        <v>3435</v>
      </c>
      <c r="C860" s="152" t="s">
        <v>1325</v>
      </c>
      <c r="D860" s="152" t="s">
        <v>3437</v>
      </c>
      <c r="E860" s="152" t="s">
        <v>3438</v>
      </c>
      <c r="F860" s="152" t="s">
        <v>3438</v>
      </c>
    </row>
    <row r="861">
      <c r="A861" s="152" t="s">
        <v>652</v>
      </c>
      <c r="B861" s="152" t="s">
        <v>3435</v>
      </c>
      <c r="C861" s="152" t="s">
        <v>652</v>
      </c>
      <c r="D861" s="152" t="s">
        <v>3437</v>
      </c>
      <c r="E861" s="152" t="s">
        <v>3441</v>
      </c>
      <c r="F861" s="152" t="s">
        <v>3441</v>
      </c>
    </row>
    <row r="862">
      <c r="A862" s="152" t="s">
        <v>653</v>
      </c>
      <c r="B862" s="152" t="s">
        <v>3435</v>
      </c>
      <c r="C862" s="152" t="s">
        <v>653</v>
      </c>
      <c r="D862" s="152" t="s">
        <v>3437</v>
      </c>
      <c r="E862" s="152" t="s">
        <v>3441</v>
      </c>
      <c r="F862" s="152" t="s">
        <v>3441</v>
      </c>
    </row>
    <row r="863">
      <c r="A863" s="152" t="s">
        <v>654</v>
      </c>
      <c r="B863" s="152" t="s">
        <v>3435</v>
      </c>
      <c r="C863" s="152" t="s">
        <v>654</v>
      </c>
      <c r="D863" s="152" t="s">
        <v>3437</v>
      </c>
      <c r="E863" s="152" t="s">
        <v>3441</v>
      </c>
      <c r="F863" s="152" t="s">
        <v>3441</v>
      </c>
    </row>
    <row r="864">
      <c r="A864" s="152" t="s">
        <v>414</v>
      </c>
      <c r="B864" s="152" t="s">
        <v>3435</v>
      </c>
      <c r="C864" s="152" t="s">
        <v>4044</v>
      </c>
      <c r="D864" s="152" t="s">
        <v>3437</v>
      </c>
      <c r="E864" s="152" t="s">
        <v>3438</v>
      </c>
      <c r="F864" s="152" t="s">
        <v>3438</v>
      </c>
    </row>
    <row r="865">
      <c r="A865" s="152" t="s">
        <v>1490</v>
      </c>
      <c r="B865" s="152" t="s">
        <v>3435</v>
      </c>
      <c r="C865" s="152" t="s">
        <v>4045</v>
      </c>
      <c r="D865" s="152" t="s">
        <v>3437</v>
      </c>
      <c r="E865" s="152" t="s">
        <v>3438</v>
      </c>
      <c r="F865" s="152" t="s">
        <v>3438</v>
      </c>
    </row>
    <row r="866">
      <c r="A866" s="152" t="s">
        <v>460</v>
      </c>
      <c r="B866" s="152" t="s">
        <v>3435</v>
      </c>
      <c r="C866" s="152" t="s">
        <v>4046</v>
      </c>
      <c r="D866" s="152" t="s">
        <v>3437</v>
      </c>
      <c r="E866" s="152" t="s">
        <v>3438</v>
      </c>
      <c r="F866" s="152" t="s">
        <v>3438</v>
      </c>
    </row>
    <row r="867">
      <c r="A867" s="152" t="s">
        <v>1703</v>
      </c>
      <c r="B867" s="152" t="s">
        <v>3435</v>
      </c>
      <c r="C867" s="152" t="s">
        <v>4047</v>
      </c>
      <c r="D867" s="152" t="s">
        <v>3437</v>
      </c>
      <c r="E867" s="152" t="s">
        <v>3438</v>
      </c>
      <c r="F867" s="152" t="s">
        <v>3438</v>
      </c>
    </row>
    <row r="868">
      <c r="A868" s="152" t="s">
        <v>1704</v>
      </c>
      <c r="B868" s="152" t="s">
        <v>3435</v>
      </c>
      <c r="C868" s="153"/>
      <c r="D868" s="152" t="s">
        <v>3437</v>
      </c>
      <c r="E868" s="152" t="s">
        <v>3438</v>
      </c>
      <c r="F868" s="152" t="s">
        <v>3438</v>
      </c>
    </row>
    <row r="869">
      <c r="A869" s="152" t="s">
        <v>1705</v>
      </c>
      <c r="B869" s="152" t="s">
        <v>3435</v>
      </c>
      <c r="C869" s="153"/>
      <c r="D869" s="152" t="s">
        <v>3437</v>
      </c>
      <c r="E869" s="152" t="s">
        <v>3438</v>
      </c>
      <c r="F869" s="152" t="s">
        <v>3438</v>
      </c>
    </row>
    <row r="870">
      <c r="A870" s="152" t="s">
        <v>1706</v>
      </c>
      <c r="B870" s="152" t="s">
        <v>3435</v>
      </c>
      <c r="C870" s="152" t="s">
        <v>4048</v>
      </c>
      <c r="D870" s="152" t="s">
        <v>3437</v>
      </c>
      <c r="E870" s="152" t="s">
        <v>3438</v>
      </c>
      <c r="F870" s="152" t="s">
        <v>3438</v>
      </c>
    </row>
    <row r="871">
      <c r="A871" s="152" t="s">
        <v>207</v>
      </c>
      <c r="B871" s="152" t="s">
        <v>3435</v>
      </c>
      <c r="C871" s="153"/>
      <c r="D871" s="152" t="s">
        <v>3437</v>
      </c>
      <c r="E871" s="152" t="s">
        <v>3441</v>
      </c>
      <c r="F871" s="152" t="s">
        <v>3441</v>
      </c>
    </row>
    <row r="872">
      <c r="A872" s="152" t="s">
        <v>208</v>
      </c>
      <c r="B872" s="152" t="s">
        <v>3435</v>
      </c>
      <c r="C872" s="153"/>
      <c r="D872" s="152" t="s">
        <v>3437</v>
      </c>
      <c r="E872" s="152" t="s">
        <v>3438</v>
      </c>
      <c r="F872" s="152" t="s">
        <v>3441</v>
      </c>
    </row>
    <row r="873">
      <c r="A873" s="152" t="s">
        <v>936</v>
      </c>
      <c r="B873" s="152" t="s">
        <v>3435</v>
      </c>
      <c r="C873" s="152" t="s">
        <v>4049</v>
      </c>
      <c r="D873" s="152" t="s">
        <v>3437</v>
      </c>
      <c r="E873" s="152" t="s">
        <v>3438</v>
      </c>
      <c r="F873" s="152" t="s">
        <v>3438</v>
      </c>
    </row>
    <row r="874">
      <c r="A874" s="152" t="s">
        <v>1707</v>
      </c>
      <c r="B874" s="152" t="s">
        <v>3435</v>
      </c>
      <c r="C874" s="152" t="s">
        <v>4044</v>
      </c>
      <c r="D874" s="152" t="s">
        <v>3437</v>
      </c>
      <c r="E874" s="152" t="s">
        <v>3441</v>
      </c>
      <c r="F874" s="152" t="s">
        <v>3438</v>
      </c>
    </row>
    <row r="875">
      <c r="A875" s="152" t="s">
        <v>1524</v>
      </c>
      <c r="B875" s="152" t="s">
        <v>3435</v>
      </c>
      <c r="C875" s="152" t="s">
        <v>4050</v>
      </c>
      <c r="D875" s="152" t="s">
        <v>3437</v>
      </c>
      <c r="E875" s="152" t="s">
        <v>3441</v>
      </c>
      <c r="F875" s="152" t="s">
        <v>3438</v>
      </c>
    </row>
    <row r="876">
      <c r="A876" s="152" t="s">
        <v>1708</v>
      </c>
      <c r="B876" s="152" t="s">
        <v>3435</v>
      </c>
      <c r="C876" s="152" t="s">
        <v>4044</v>
      </c>
      <c r="D876" s="152" t="s">
        <v>3437</v>
      </c>
      <c r="E876" s="152" t="s">
        <v>3441</v>
      </c>
      <c r="F876" s="152" t="s">
        <v>3441</v>
      </c>
    </row>
    <row r="877">
      <c r="A877" s="152" t="s">
        <v>439</v>
      </c>
      <c r="B877" s="152" t="s">
        <v>3435</v>
      </c>
      <c r="C877" s="152" t="s">
        <v>4051</v>
      </c>
      <c r="D877" s="152" t="s">
        <v>3437</v>
      </c>
      <c r="E877" s="152" t="s">
        <v>3438</v>
      </c>
      <c r="F877" s="152" t="s">
        <v>3438</v>
      </c>
    </row>
    <row r="878">
      <c r="A878" s="152" t="s">
        <v>440</v>
      </c>
      <c r="B878" s="152" t="s">
        <v>3435</v>
      </c>
      <c r="C878" s="152" t="s">
        <v>4052</v>
      </c>
      <c r="D878" s="152" t="s">
        <v>3437</v>
      </c>
      <c r="E878" s="152" t="s">
        <v>3438</v>
      </c>
      <c r="F878" s="152" t="s">
        <v>3438</v>
      </c>
    </row>
    <row r="879">
      <c r="A879" s="152" t="s">
        <v>1030</v>
      </c>
      <c r="B879" s="152" t="s">
        <v>3435</v>
      </c>
      <c r="C879" s="152" t="s">
        <v>4053</v>
      </c>
      <c r="D879" s="152" t="s">
        <v>3437</v>
      </c>
      <c r="E879" s="152" t="s">
        <v>3438</v>
      </c>
      <c r="F879" s="152" t="s">
        <v>3438</v>
      </c>
    </row>
    <row r="880">
      <c r="A880" s="152" t="s">
        <v>1032</v>
      </c>
      <c r="B880" s="152" t="s">
        <v>3435</v>
      </c>
      <c r="C880" s="152" t="s">
        <v>4054</v>
      </c>
      <c r="D880" s="152" t="s">
        <v>3437</v>
      </c>
      <c r="E880" s="152" t="s">
        <v>3438</v>
      </c>
      <c r="F880" s="152" t="s">
        <v>3438</v>
      </c>
    </row>
    <row r="881">
      <c r="A881" s="152" t="s">
        <v>1031</v>
      </c>
      <c r="B881" s="152" t="s">
        <v>3435</v>
      </c>
      <c r="C881" s="152" t="s">
        <v>4055</v>
      </c>
      <c r="D881" s="152" t="s">
        <v>3437</v>
      </c>
      <c r="E881" s="152" t="s">
        <v>3438</v>
      </c>
      <c r="F881" s="152" t="s">
        <v>3438</v>
      </c>
    </row>
    <row r="882">
      <c r="A882" s="152" t="s">
        <v>1033</v>
      </c>
      <c r="B882" s="152" t="s">
        <v>3435</v>
      </c>
      <c r="C882" s="152" t="s">
        <v>4056</v>
      </c>
      <c r="D882" s="152" t="s">
        <v>3437</v>
      </c>
      <c r="E882" s="152" t="s">
        <v>3438</v>
      </c>
      <c r="F882" s="152" t="s">
        <v>3438</v>
      </c>
    </row>
    <row r="883">
      <c r="A883" s="152" t="s">
        <v>441</v>
      </c>
      <c r="B883" s="152" t="s">
        <v>3435</v>
      </c>
      <c r="C883" s="152" t="s">
        <v>4057</v>
      </c>
      <c r="D883" s="152" t="s">
        <v>3437</v>
      </c>
      <c r="E883" s="152" t="s">
        <v>3438</v>
      </c>
      <c r="F883" s="152" t="s">
        <v>3438</v>
      </c>
    </row>
    <row r="884">
      <c r="A884" s="152" t="s">
        <v>442</v>
      </c>
      <c r="B884" s="152" t="s">
        <v>3435</v>
      </c>
      <c r="C884" s="152" t="s">
        <v>4058</v>
      </c>
      <c r="D884" s="152" t="s">
        <v>3437</v>
      </c>
      <c r="E884" s="152" t="s">
        <v>3438</v>
      </c>
      <c r="F884" s="152" t="s">
        <v>3438</v>
      </c>
    </row>
    <row r="885">
      <c r="A885" s="152" t="s">
        <v>443</v>
      </c>
      <c r="B885" s="152" t="s">
        <v>3435</v>
      </c>
      <c r="C885" s="152" t="s">
        <v>4059</v>
      </c>
      <c r="D885" s="152" t="s">
        <v>3437</v>
      </c>
      <c r="E885" s="152" t="s">
        <v>3438</v>
      </c>
      <c r="F885" s="152" t="s">
        <v>3438</v>
      </c>
    </row>
    <row r="886">
      <c r="A886" s="152" t="s">
        <v>1356</v>
      </c>
      <c r="B886" s="152" t="s">
        <v>3435</v>
      </c>
      <c r="C886" s="153"/>
      <c r="D886" s="152" t="s">
        <v>3437</v>
      </c>
      <c r="E886" s="152" t="s">
        <v>3441</v>
      </c>
      <c r="F886" s="152" t="s">
        <v>3441</v>
      </c>
    </row>
    <row r="887">
      <c r="A887" s="152" t="s">
        <v>1347</v>
      </c>
      <c r="B887" s="152" t="s">
        <v>3435</v>
      </c>
      <c r="C887" s="152" t="s">
        <v>4060</v>
      </c>
      <c r="D887" s="152" t="s">
        <v>3437</v>
      </c>
      <c r="E887" s="152" t="s">
        <v>3438</v>
      </c>
      <c r="F887" s="152" t="s">
        <v>3441</v>
      </c>
    </row>
    <row r="888">
      <c r="A888" s="152" t="s">
        <v>461</v>
      </c>
      <c r="B888" s="152" t="s">
        <v>3435</v>
      </c>
      <c r="C888" s="152" t="s">
        <v>461</v>
      </c>
      <c r="D888" s="152" t="s">
        <v>3437</v>
      </c>
      <c r="E888" s="152" t="s">
        <v>3438</v>
      </c>
      <c r="F888" s="152" t="s">
        <v>3438</v>
      </c>
    </row>
    <row r="889">
      <c r="A889" s="152" t="s">
        <v>209</v>
      </c>
      <c r="B889" s="152" t="s">
        <v>3435</v>
      </c>
      <c r="C889" s="152" t="s">
        <v>4061</v>
      </c>
      <c r="D889" s="152" t="s">
        <v>3437</v>
      </c>
      <c r="E889" s="152" t="s">
        <v>3441</v>
      </c>
      <c r="F889" s="152" t="s">
        <v>3441</v>
      </c>
    </row>
    <row r="890">
      <c r="A890" s="152" t="s">
        <v>1715</v>
      </c>
      <c r="B890" s="152" t="s">
        <v>3435</v>
      </c>
      <c r="C890" s="153"/>
      <c r="D890" s="152" t="s">
        <v>3437</v>
      </c>
      <c r="E890" s="152" t="s">
        <v>3441</v>
      </c>
      <c r="F890" s="152" t="s">
        <v>3441</v>
      </c>
    </row>
    <row r="891">
      <c r="A891" s="152" t="s">
        <v>1304</v>
      </c>
      <c r="B891" s="152" t="s">
        <v>3435</v>
      </c>
      <c r="C891" s="152" t="s">
        <v>4062</v>
      </c>
      <c r="D891" s="152" t="s">
        <v>3437</v>
      </c>
      <c r="E891" s="152" t="s">
        <v>3438</v>
      </c>
      <c r="F891" s="152" t="s">
        <v>3438</v>
      </c>
    </row>
    <row r="892">
      <c r="A892" s="152" t="s">
        <v>459</v>
      </c>
      <c r="B892" s="152" t="s">
        <v>3435</v>
      </c>
      <c r="C892" s="152" t="s">
        <v>4063</v>
      </c>
      <c r="D892" s="152" t="s">
        <v>3437</v>
      </c>
      <c r="E892" s="152" t="s">
        <v>3438</v>
      </c>
      <c r="F892" s="152" t="s">
        <v>3438</v>
      </c>
    </row>
    <row r="893">
      <c r="A893" s="152" t="s">
        <v>184</v>
      </c>
      <c r="B893" s="152" t="s">
        <v>3435</v>
      </c>
      <c r="C893" s="152" t="s">
        <v>4064</v>
      </c>
      <c r="D893" s="152" t="s">
        <v>3437</v>
      </c>
      <c r="E893" s="152" t="s">
        <v>3438</v>
      </c>
      <c r="F893" s="152" t="s">
        <v>3438</v>
      </c>
    </row>
    <row r="894">
      <c r="A894" s="152" t="s">
        <v>185</v>
      </c>
      <c r="B894" s="152" t="s">
        <v>3435</v>
      </c>
      <c r="C894" s="152" t="s">
        <v>4065</v>
      </c>
      <c r="D894" s="152" t="s">
        <v>3437</v>
      </c>
      <c r="E894" s="152" t="s">
        <v>3438</v>
      </c>
      <c r="F894" s="152" t="s">
        <v>3438</v>
      </c>
    </row>
    <row r="895">
      <c r="A895" s="152" t="s">
        <v>269</v>
      </c>
      <c r="B895" s="152" t="s">
        <v>3435</v>
      </c>
      <c r="C895" s="152" t="s">
        <v>4066</v>
      </c>
      <c r="D895" s="152" t="s">
        <v>3437</v>
      </c>
      <c r="E895" s="152" t="s">
        <v>3438</v>
      </c>
      <c r="F895" s="152" t="s">
        <v>3438</v>
      </c>
    </row>
    <row r="896">
      <c r="A896" s="152" t="s">
        <v>1023</v>
      </c>
      <c r="B896" s="152" t="s">
        <v>3435</v>
      </c>
      <c r="C896" s="152" t="s">
        <v>4067</v>
      </c>
      <c r="D896" s="152" t="s">
        <v>3437</v>
      </c>
      <c r="E896" s="152" t="s">
        <v>3438</v>
      </c>
      <c r="F896" s="152" t="s">
        <v>3438</v>
      </c>
    </row>
    <row r="897">
      <c r="A897" s="152" t="s">
        <v>1024</v>
      </c>
      <c r="B897" s="152" t="s">
        <v>3435</v>
      </c>
      <c r="C897" s="152" t="s">
        <v>4068</v>
      </c>
      <c r="D897" s="152" t="s">
        <v>3437</v>
      </c>
      <c r="E897" s="152" t="s">
        <v>3438</v>
      </c>
      <c r="F897" s="152" t="s">
        <v>3438</v>
      </c>
    </row>
    <row r="898">
      <c r="A898" s="152" t="s">
        <v>1521</v>
      </c>
      <c r="B898" s="152" t="s">
        <v>3435</v>
      </c>
      <c r="C898" s="152" t="s">
        <v>4069</v>
      </c>
      <c r="D898" s="152" t="s">
        <v>3437</v>
      </c>
      <c r="E898" s="152" t="s">
        <v>1817</v>
      </c>
      <c r="F898" s="152" t="s">
        <v>3438</v>
      </c>
    </row>
    <row r="899">
      <c r="A899" s="152" t="s">
        <v>1396</v>
      </c>
      <c r="B899" s="152" t="s">
        <v>3435</v>
      </c>
      <c r="C899" s="152" t="s">
        <v>1396</v>
      </c>
      <c r="D899" s="152" t="s">
        <v>3437</v>
      </c>
      <c r="E899" s="152" t="s">
        <v>3438</v>
      </c>
      <c r="F899" s="152" t="s">
        <v>3438</v>
      </c>
    </row>
    <row r="900">
      <c r="A900" s="152" t="s">
        <v>809</v>
      </c>
      <c r="B900" s="152" t="s">
        <v>3435</v>
      </c>
      <c r="C900" s="152" t="s">
        <v>4070</v>
      </c>
      <c r="D900" s="152" t="s">
        <v>3437</v>
      </c>
      <c r="E900" s="152" t="s">
        <v>1817</v>
      </c>
      <c r="F900" s="152" t="s">
        <v>3438</v>
      </c>
    </row>
    <row r="901">
      <c r="A901" s="152" t="s">
        <v>1566</v>
      </c>
      <c r="B901" s="152" t="s">
        <v>3435</v>
      </c>
      <c r="C901" s="152" t="s">
        <v>1566</v>
      </c>
      <c r="D901" s="152" t="s">
        <v>3437</v>
      </c>
      <c r="E901" s="152" t="s">
        <v>3438</v>
      </c>
      <c r="F901" s="152" t="s">
        <v>3441</v>
      </c>
    </row>
    <row r="902">
      <c r="A902" s="152" t="s">
        <v>1285</v>
      </c>
      <c r="B902" s="152" t="s">
        <v>3435</v>
      </c>
      <c r="C902" s="152" t="s">
        <v>4071</v>
      </c>
      <c r="D902" s="152" t="s">
        <v>3437</v>
      </c>
      <c r="E902" s="152" t="s">
        <v>3438</v>
      </c>
      <c r="F902" s="152" t="s">
        <v>3438</v>
      </c>
    </row>
    <row r="903">
      <c r="A903" s="152" t="s">
        <v>837</v>
      </c>
      <c r="B903" s="152" t="s">
        <v>3435</v>
      </c>
      <c r="C903" s="152" t="s">
        <v>4072</v>
      </c>
      <c r="D903" s="152" t="s">
        <v>3437</v>
      </c>
      <c r="E903" s="152" t="s">
        <v>3438</v>
      </c>
      <c r="F903" s="152" t="s">
        <v>3438</v>
      </c>
    </row>
    <row r="904">
      <c r="A904" s="152" t="s">
        <v>186</v>
      </c>
      <c r="B904" s="152" t="s">
        <v>3435</v>
      </c>
      <c r="C904" s="152" t="s">
        <v>4073</v>
      </c>
      <c r="D904" s="152" t="s">
        <v>3437</v>
      </c>
      <c r="E904" s="152" t="s">
        <v>3438</v>
      </c>
      <c r="F904" s="152" t="s">
        <v>3438</v>
      </c>
    </row>
    <row r="905">
      <c r="A905" s="152" t="s">
        <v>187</v>
      </c>
      <c r="B905" s="152" t="s">
        <v>3435</v>
      </c>
      <c r="C905" s="152" t="s">
        <v>4074</v>
      </c>
      <c r="D905" s="152" t="s">
        <v>3437</v>
      </c>
      <c r="E905" s="152" t="s">
        <v>3438</v>
      </c>
      <c r="F905" s="152" t="s">
        <v>3438</v>
      </c>
    </row>
    <row r="906">
      <c r="A906" s="152" t="s">
        <v>1716</v>
      </c>
      <c r="B906" s="152" t="s">
        <v>3435</v>
      </c>
      <c r="C906" s="152" t="s">
        <v>4075</v>
      </c>
      <c r="D906" s="152" t="s">
        <v>3437</v>
      </c>
      <c r="E906" s="152" t="s">
        <v>3438</v>
      </c>
      <c r="F906" s="152" t="s">
        <v>3438</v>
      </c>
    </row>
    <row r="907">
      <c r="A907" s="152" t="s">
        <v>444</v>
      </c>
      <c r="B907" s="152" t="s">
        <v>3435</v>
      </c>
      <c r="C907" s="152" t="s">
        <v>4076</v>
      </c>
      <c r="D907" s="152" t="s">
        <v>3437</v>
      </c>
      <c r="E907" s="152" t="s">
        <v>3441</v>
      </c>
      <c r="F907" s="152" t="s">
        <v>3438</v>
      </c>
    </row>
    <row r="908">
      <c r="A908" s="152" t="s">
        <v>1068</v>
      </c>
      <c r="B908" s="152" t="s">
        <v>3435</v>
      </c>
      <c r="C908" s="152" t="s">
        <v>4077</v>
      </c>
      <c r="D908" s="152" t="s">
        <v>3437</v>
      </c>
      <c r="E908" s="152" t="s">
        <v>3438</v>
      </c>
      <c r="F908" s="152" t="s">
        <v>3438</v>
      </c>
    </row>
    <row r="909">
      <c r="A909" s="152" t="s">
        <v>1641</v>
      </c>
      <c r="B909" s="152" t="s">
        <v>3435</v>
      </c>
      <c r="C909" s="152" t="s">
        <v>1641</v>
      </c>
      <c r="D909" s="152" t="s">
        <v>3437</v>
      </c>
      <c r="E909" s="152" t="s">
        <v>3438</v>
      </c>
      <c r="F909" s="152" t="s">
        <v>3438</v>
      </c>
    </row>
    <row r="910">
      <c r="A910" s="152" t="s">
        <v>1663</v>
      </c>
      <c r="B910" s="152" t="s">
        <v>3435</v>
      </c>
      <c r="C910" s="152" t="s">
        <v>4078</v>
      </c>
      <c r="D910" s="152" t="s">
        <v>3437</v>
      </c>
      <c r="E910" s="152" t="s">
        <v>3438</v>
      </c>
      <c r="F910" s="152" t="s">
        <v>3441</v>
      </c>
    </row>
    <row r="911">
      <c r="A911" s="152" t="s">
        <v>1664</v>
      </c>
      <c r="B911" s="152" t="s">
        <v>3435</v>
      </c>
      <c r="C911" s="152" t="s">
        <v>4079</v>
      </c>
      <c r="D911" s="152" t="s">
        <v>3437</v>
      </c>
      <c r="E911" s="152" t="s">
        <v>3438</v>
      </c>
      <c r="F911" s="152" t="s">
        <v>3441</v>
      </c>
    </row>
    <row r="912">
      <c r="A912" s="152" t="s">
        <v>1658</v>
      </c>
      <c r="B912" s="152" t="s">
        <v>3435</v>
      </c>
      <c r="C912" s="152" t="s">
        <v>4080</v>
      </c>
      <c r="D912" s="152" t="s">
        <v>3437</v>
      </c>
      <c r="E912" s="152" t="s">
        <v>3438</v>
      </c>
      <c r="F912" s="152" t="s">
        <v>3441</v>
      </c>
    </row>
    <row r="913">
      <c r="A913" s="152" t="s">
        <v>1661</v>
      </c>
      <c r="B913" s="152" t="s">
        <v>3435</v>
      </c>
      <c r="C913" s="152" t="s">
        <v>4081</v>
      </c>
      <c r="D913" s="152" t="s">
        <v>3437</v>
      </c>
      <c r="E913" s="152" t="s">
        <v>3438</v>
      </c>
      <c r="F913" s="152" t="s">
        <v>3441</v>
      </c>
    </row>
    <row r="914">
      <c r="A914" s="152" t="s">
        <v>1659</v>
      </c>
      <c r="B914" s="152" t="s">
        <v>3435</v>
      </c>
      <c r="C914" s="152" t="s">
        <v>4082</v>
      </c>
      <c r="D914" s="152" t="s">
        <v>3437</v>
      </c>
      <c r="E914" s="152" t="s">
        <v>3438</v>
      </c>
      <c r="F914" s="152" t="s">
        <v>3441</v>
      </c>
    </row>
    <row r="915">
      <c r="A915" s="152" t="s">
        <v>1660</v>
      </c>
      <c r="B915" s="152" t="s">
        <v>3435</v>
      </c>
      <c r="C915" s="152" t="s">
        <v>4083</v>
      </c>
      <c r="D915" s="152" t="s">
        <v>3437</v>
      </c>
      <c r="E915" s="152" t="s">
        <v>3438</v>
      </c>
      <c r="F915" s="152" t="s">
        <v>3441</v>
      </c>
    </row>
    <row r="916">
      <c r="A916" s="152" t="s">
        <v>1665</v>
      </c>
      <c r="B916" s="152" t="s">
        <v>3435</v>
      </c>
      <c r="C916" s="152" t="s">
        <v>4084</v>
      </c>
      <c r="D916" s="152" t="s">
        <v>3437</v>
      </c>
      <c r="E916" s="152" t="s">
        <v>3438</v>
      </c>
      <c r="F916" s="152" t="s">
        <v>3441</v>
      </c>
    </row>
    <row r="917">
      <c r="A917" s="152" t="s">
        <v>1666</v>
      </c>
      <c r="B917" s="152" t="s">
        <v>3435</v>
      </c>
      <c r="C917" s="152" t="s">
        <v>4085</v>
      </c>
      <c r="D917" s="152" t="s">
        <v>3437</v>
      </c>
      <c r="E917" s="152" t="s">
        <v>3438</v>
      </c>
      <c r="F917" s="152" t="s">
        <v>3441</v>
      </c>
    </row>
    <row r="918">
      <c r="A918" s="152" t="s">
        <v>686</v>
      </c>
      <c r="B918" s="152" t="s">
        <v>3435</v>
      </c>
      <c r="C918" s="152" t="s">
        <v>686</v>
      </c>
      <c r="D918" s="152" t="s">
        <v>3437</v>
      </c>
      <c r="E918" s="152" t="s">
        <v>3441</v>
      </c>
      <c r="F918" s="152" t="s">
        <v>3438</v>
      </c>
    </row>
    <row r="919">
      <c r="A919" s="152" t="s">
        <v>608</v>
      </c>
      <c r="B919" s="152" t="s">
        <v>3435</v>
      </c>
      <c r="C919" s="152" t="s">
        <v>4086</v>
      </c>
      <c r="D919" s="152" t="s">
        <v>3437</v>
      </c>
      <c r="E919" s="152" t="s">
        <v>3441</v>
      </c>
      <c r="F919" s="152" t="s">
        <v>3441</v>
      </c>
    </row>
    <row r="920">
      <c r="A920" s="152" t="s">
        <v>1560</v>
      </c>
      <c r="B920" s="152" t="s">
        <v>3435</v>
      </c>
      <c r="C920" s="152" t="s">
        <v>1560</v>
      </c>
      <c r="D920" s="152" t="s">
        <v>3437</v>
      </c>
      <c r="E920" s="152" t="s">
        <v>3438</v>
      </c>
      <c r="F920" s="152" t="s">
        <v>3441</v>
      </c>
    </row>
    <row r="921">
      <c r="A921" s="152" t="s">
        <v>1069</v>
      </c>
      <c r="B921" s="152" t="s">
        <v>3435</v>
      </c>
      <c r="C921" s="152" t="s">
        <v>4087</v>
      </c>
      <c r="D921" s="152" t="s">
        <v>3437</v>
      </c>
      <c r="E921" s="152" t="s">
        <v>3438</v>
      </c>
      <c r="F921" s="152" t="s">
        <v>3438</v>
      </c>
    </row>
    <row r="922">
      <c r="A922" s="152" t="s">
        <v>394</v>
      </c>
      <c r="B922" s="152" t="s">
        <v>3435</v>
      </c>
      <c r="C922" s="152" t="s">
        <v>4088</v>
      </c>
      <c r="D922" s="152" t="s">
        <v>3437</v>
      </c>
      <c r="E922" s="152" t="s">
        <v>3441</v>
      </c>
      <c r="F922" s="152" t="s">
        <v>3441</v>
      </c>
    </row>
    <row r="923">
      <c r="A923" s="152" t="s">
        <v>767</v>
      </c>
      <c r="B923" s="152" t="s">
        <v>3435</v>
      </c>
      <c r="C923" s="152" t="s">
        <v>4089</v>
      </c>
      <c r="D923" s="152" t="s">
        <v>3437</v>
      </c>
      <c r="E923" s="152" t="s">
        <v>3441</v>
      </c>
      <c r="F923" s="152" t="s">
        <v>3441</v>
      </c>
    </row>
    <row r="924">
      <c r="A924" s="152" t="s">
        <v>791</v>
      </c>
      <c r="B924" s="152" t="s">
        <v>3435</v>
      </c>
      <c r="C924" s="152" t="s">
        <v>4090</v>
      </c>
      <c r="D924" s="152" t="s">
        <v>3437</v>
      </c>
      <c r="E924" s="152" t="s">
        <v>3441</v>
      </c>
      <c r="F924" s="152" t="s">
        <v>3441</v>
      </c>
    </row>
    <row r="925">
      <c r="A925" s="152" t="s">
        <v>1717</v>
      </c>
      <c r="B925" s="152" t="s">
        <v>3435</v>
      </c>
      <c r="C925" s="152" t="s">
        <v>4091</v>
      </c>
      <c r="D925" s="152" t="s">
        <v>3437</v>
      </c>
      <c r="E925" s="152" t="s">
        <v>3438</v>
      </c>
      <c r="F925" s="152" t="s">
        <v>3438</v>
      </c>
    </row>
    <row r="926">
      <c r="A926" s="152" t="s">
        <v>1718</v>
      </c>
      <c r="B926" s="152" t="s">
        <v>3435</v>
      </c>
      <c r="C926" s="152" t="s">
        <v>4092</v>
      </c>
      <c r="D926" s="152" t="s">
        <v>3437</v>
      </c>
      <c r="E926" s="152" t="s">
        <v>3438</v>
      </c>
      <c r="F926" s="152" t="s">
        <v>3438</v>
      </c>
    </row>
    <row r="927">
      <c r="A927" s="152" t="s">
        <v>1719</v>
      </c>
      <c r="B927" s="152" t="s">
        <v>3435</v>
      </c>
      <c r="C927" s="152" t="s">
        <v>4093</v>
      </c>
      <c r="D927" s="152" t="s">
        <v>3437</v>
      </c>
      <c r="E927" s="152" t="s">
        <v>3438</v>
      </c>
      <c r="F927" s="152" t="s">
        <v>3441</v>
      </c>
    </row>
    <row r="928">
      <c r="A928" s="152" t="s">
        <v>459</v>
      </c>
      <c r="B928" s="152" t="s">
        <v>3435</v>
      </c>
      <c r="C928" s="153"/>
      <c r="D928" s="152" t="s">
        <v>3437</v>
      </c>
      <c r="E928" s="152" t="s">
        <v>3438</v>
      </c>
      <c r="F928" s="152" t="s">
        <v>3438</v>
      </c>
    </row>
    <row r="929">
      <c r="A929" s="152" t="s">
        <v>1710</v>
      </c>
      <c r="B929" s="152" t="s">
        <v>3435</v>
      </c>
      <c r="C929" s="152" t="s">
        <v>4094</v>
      </c>
      <c r="D929" s="152" t="s">
        <v>3437</v>
      </c>
      <c r="E929" s="152" t="s">
        <v>3438</v>
      </c>
      <c r="F929" s="152" t="s">
        <v>3438</v>
      </c>
    </row>
    <row r="930">
      <c r="A930" s="152" t="s">
        <v>1333</v>
      </c>
      <c r="B930" s="152" t="s">
        <v>3435</v>
      </c>
      <c r="C930" s="152" t="s">
        <v>4044</v>
      </c>
      <c r="D930" s="152" t="s">
        <v>3437</v>
      </c>
      <c r="E930" s="152" t="s">
        <v>3441</v>
      </c>
      <c r="F930" s="152" t="s">
        <v>3438</v>
      </c>
    </row>
    <row r="931">
      <c r="A931" s="152" t="s">
        <v>1343</v>
      </c>
      <c r="B931" s="152" t="s">
        <v>3435</v>
      </c>
      <c r="C931" s="152" t="s">
        <v>4095</v>
      </c>
      <c r="D931" s="152" t="s">
        <v>3437</v>
      </c>
      <c r="E931" s="152" t="s">
        <v>3441</v>
      </c>
      <c r="F931" s="152" t="s">
        <v>3441</v>
      </c>
    </row>
    <row r="932">
      <c r="A932" s="152" t="s">
        <v>1711</v>
      </c>
      <c r="B932" s="152" t="s">
        <v>3435</v>
      </c>
      <c r="C932" s="152" t="s">
        <v>4096</v>
      </c>
      <c r="D932" s="152" t="s">
        <v>3437</v>
      </c>
      <c r="E932" s="152" t="s">
        <v>3441</v>
      </c>
      <c r="F932" s="152" t="s">
        <v>3438</v>
      </c>
    </row>
    <row r="933">
      <c r="A933" s="152" t="s">
        <v>485</v>
      </c>
      <c r="B933" s="152" t="s">
        <v>3435</v>
      </c>
      <c r="C933" s="152" t="s">
        <v>4097</v>
      </c>
      <c r="D933" s="152" t="s">
        <v>3437</v>
      </c>
      <c r="E933" s="152" t="s">
        <v>3441</v>
      </c>
      <c r="F933" s="152" t="s">
        <v>3438</v>
      </c>
    </row>
    <row r="934">
      <c r="A934" s="152" t="s">
        <v>374</v>
      </c>
      <c r="B934" s="152" t="s">
        <v>3435</v>
      </c>
      <c r="C934" s="152" t="s">
        <v>374</v>
      </c>
      <c r="D934" s="152" t="s">
        <v>3437</v>
      </c>
      <c r="E934" s="152" t="s">
        <v>3438</v>
      </c>
      <c r="F934" s="152" t="s">
        <v>3441</v>
      </c>
    </row>
    <row r="935">
      <c r="A935" s="152" t="s">
        <v>1636</v>
      </c>
      <c r="B935" s="152" t="s">
        <v>3435</v>
      </c>
      <c r="C935" s="152" t="s">
        <v>4098</v>
      </c>
      <c r="D935" s="152" t="s">
        <v>3437</v>
      </c>
      <c r="E935" s="152" t="s">
        <v>3438</v>
      </c>
      <c r="F935" s="152" t="s">
        <v>3441</v>
      </c>
    </row>
    <row r="936">
      <c r="A936" s="152" t="s">
        <v>1712</v>
      </c>
      <c r="B936" s="152" t="s">
        <v>3435</v>
      </c>
      <c r="C936" s="152" t="s">
        <v>4099</v>
      </c>
      <c r="D936" s="152" t="s">
        <v>3437</v>
      </c>
      <c r="E936" s="152" t="s">
        <v>3441</v>
      </c>
      <c r="F936" s="152" t="s">
        <v>3438</v>
      </c>
    </row>
    <row r="937">
      <c r="A937" s="152" t="s">
        <v>1576</v>
      </c>
      <c r="B937" s="152" t="s">
        <v>3435</v>
      </c>
      <c r="C937" s="152" t="s">
        <v>4100</v>
      </c>
      <c r="D937" s="152" t="s">
        <v>3437</v>
      </c>
      <c r="E937" s="152" t="s">
        <v>3438</v>
      </c>
      <c r="F937" s="152" t="s">
        <v>3438</v>
      </c>
    </row>
    <row r="938">
      <c r="A938" s="152" t="s">
        <v>1655</v>
      </c>
      <c r="B938" s="152" t="s">
        <v>3435</v>
      </c>
      <c r="C938" s="152" t="s">
        <v>4101</v>
      </c>
      <c r="D938" s="152" t="s">
        <v>3437</v>
      </c>
      <c r="E938" s="152" t="s">
        <v>3438</v>
      </c>
      <c r="F938" s="152" t="s">
        <v>3441</v>
      </c>
    </row>
    <row r="939">
      <c r="A939" s="152" t="s">
        <v>1713</v>
      </c>
      <c r="B939" s="152" t="s">
        <v>3435</v>
      </c>
      <c r="C939" s="152" t="s">
        <v>4102</v>
      </c>
      <c r="D939" s="152" t="s">
        <v>3437</v>
      </c>
      <c r="E939" s="152" t="s">
        <v>3441</v>
      </c>
      <c r="F939" s="152" t="s">
        <v>3438</v>
      </c>
    </row>
    <row r="940">
      <c r="A940" s="152" t="s">
        <v>1720</v>
      </c>
      <c r="B940" s="152" t="s">
        <v>3435</v>
      </c>
      <c r="C940" s="152" t="s">
        <v>4103</v>
      </c>
      <c r="D940" s="152" t="s">
        <v>3437</v>
      </c>
      <c r="E940" s="152" t="s">
        <v>3438</v>
      </c>
      <c r="F940" s="152" t="s">
        <v>3438</v>
      </c>
    </row>
    <row r="941">
      <c r="A941" s="152" t="s">
        <v>932</v>
      </c>
      <c r="B941" s="152" t="s">
        <v>3435</v>
      </c>
      <c r="C941" s="152" t="s">
        <v>932</v>
      </c>
      <c r="D941" s="152" t="s">
        <v>3437</v>
      </c>
      <c r="E941" s="152" t="s">
        <v>3438</v>
      </c>
      <c r="F941" s="152" t="s">
        <v>3438</v>
      </c>
    </row>
    <row r="942">
      <c r="A942" s="152" t="s">
        <v>933</v>
      </c>
      <c r="B942" s="152" t="s">
        <v>3435</v>
      </c>
      <c r="C942" s="152" t="s">
        <v>933</v>
      </c>
      <c r="D942" s="152" t="s">
        <v>3437</v>
      </c>
      <c r="E942" s="152" t="s">
        <v>3438</v>
      </c>
      <c r="F942" s="152" t="s">
        <v>3438</v>
      </c>
    </row>
    <row r="943">
      <c r="A943" s="152" t="s">
        <v>934</v>
      </c>
      <c r="B943" s="152" t="s">
        <v>3435</v>
      </c>
      <c r="C943" s="152" t="s">
        <v>934</v>
      </c>
      <c r="D943" s="152" t="s">
        <v>3437</v>
      </c>
      <c r="E943" s="152" t="s">
        <v>3438</v>
      </c>
      <c r="F943" s="152" t="s">
        <v>3438</v>
      </c>
    </row>
    <row r="944">
      <c r="A944" s="152" t="s">
        <v>929</v>
      </c>
      <c r="B944" s="152" t="s">
        <v>3435</v>
      </c>
      <c r="C944" s="152" t="s">
        <v>929</v>
      </c>
      <c r="D944" s="152" t="s">
        <v>3437</v>
      </c>
      <c r="E944" s="152" t="s">
        <v>3438</v>
      </c>
      <c r="F944" s="152" t="s">
        <v>3438</v>
      </c>
    </row>
    <row r="945">
      <c r="A945" s="152" t="s">
        <v>930</v>
      </c>
      <c r="B945" s="152" t="s">
        <v>3435</v>
      </c>
      <c r="C945" s="152" t="s">
        <v>930</v>
      </c>
      <c r="D945" s="152" t="s">
        <v>3437</v>
      </c>
      <c r="E945" s="152" t="s">
        <v>3438</v>
      </c>
      <c r="F945" s="152" t="s">
        <v>3438</v>
      </c>
    </row>
    <row r="946">
      <c r="A946" s="152" t="s">
        <v>931</v>
      </c>
      <c r="B946" s="152" t="s">
        <v>3435</v>
      </c>
      <c r="C946" s="152" t="s">
        <v>931</v>
      </c>
      <c r="D946" s="152" t="s">
        <v>3437</v>
      </c>
      <c r="E946" s="152" t="s">
        <v>3438</v>
      </c>
      <c r="F946" s="152" t="s">
        <v>3438</v>
      </c>
    </row>
    <row r="947">
      <c r="A947" s="152" t="s">
        <v>886</v>
      </c>
      <c r="B947" s="152" t="s">
        <v>3435</v>
      </c>
      <c r="C947" s="152" t="s">
        <v>886</v>
      </c>
      <c r="D947" s="152" t="s">
        <v>3437</v>
      </c>
      <c r="E947" s="152" t="s">
        <v>3438</v>
      </c>
      <c r="F947" s="152" t="s">
        <v>3438</v>
      </c>
    </row>
    <row r="948">
      <c r="A948" s="152" t="s">
        <v>877</v>
      </c>
      <c r="B948" s="152" t="s">
        <v>3435</v>
      </c>
      <c r="C948" s="152" t="s">
        <v>877</v>
      </c>
      <c r="D948" s="152" t="s">
        <v>3437</v>
      </c>
      <c r="E948" s="152" t="s">
        <v>3438</v>
      </c>
      <c r="F948" s="152" t="s">
        <v>3438</v>
      </c>
    </row>
    <row r="949">
      <c r="A949" s="152" t="s">
        <v>878</v>
      </c>
      <c r="B949" s="152" t="s">
        <v>3435</v>
      </c>
      <c r="C949" s="152" t="s">
        <v>878</v>
      </c>
      <c r="D949" s="152" t="s">
        <v>3437</v>
      </c>
      <c r="E949" s="152" t="s">
        <v>3438</v>
      </c>
      <c r="F949" s="152" t="s">
        <v>3438</v>
      </c>
    </row>
    <row r="950">
      <c r="A950" s="152" t="s">
        <v>869</v>
      </c>
      <c r="B950" s="152" t="s">
        <v>3435</v>
      </c>
      <c r="C950" s="152" t="s">
        <v>869</v>
      </c>
      <c r="D950" s="152" t="s">
        <v>3437</v>
      </c>
      <c r="E950" s="152" t="s">
        <v>3438</v>
      </c>
      <c r="F950" s="152" t="s">
        <v>3438</v>
      </c>
    </row>
    <row r="951">
      <c r="A951" s="152" t="s">
        <v>870</v>
      </c>
      <c r="B951" s="152" t="s">
        <v>3435</v>
      </c>
      <c r="C951" s="152" t="s">
        <v>870</v>
      </c>
      <c r="D951" s="152" t="s">
        <v>3437</v>
      </c>
      <c r="E951" s="152" t="s">
        <v>3438</v>
      </c>
      <c r="F951" s="152" t="s">
        <v>3438</v>
      </c>
    </row>
    <row r="952">
      <c r="A952" s="152" t="s">
        <v>871</v>
      </c>
      <c r="B952" s="152" t="s">
        <v>3435</v>
      </c>
      <c r="C952" s="152" t="s">
        <v>871</v>
      </c>
      <c r="D952" s="152" t="s">
        <v>3437</v>
      </c>
      <c r="E952" s="152" t="s">
        <v>3438</v>
      </c>
      <c r="F952" s="152" t="s">
        <v>3438</v>
      </c>
    </row>
    <row r="953">
      <c r="A953" s="152" t="s">
        <v>872</v>
      </c>
      <c r="B953" s="152" t="s">
        <v>3435</v>
      </c>
      <c r="C953" s="152" t="s">
        <v>872</v>
      </c>
      <c r="D953" s="152" t="s">
        <v>3437</v>
      </c>
      <c r="E953" s="152" t="s">
        <v>3438</v>
      </c>
      <c r="F953" s="152" t="s">
        <v>3438</v>
      </c>
    </row>
    <row r="954">
      <c r="A954" s="152" t="s">
        <v>925</v>
      </c>
      <c r="B954" s="152" t="s">
        <v>3435</v>
      </c>
      <c r="C954" s="152" t="s">
        <v>925</v>
      </c>
      <c r="D954" s="152" t="s">
        <v>3437</v>
      </c>
      <c r="E954" s="152" t="s">
        <v>3438</v>
      </c>
      <c r="F954" s="152" t="s">
        <v>3438</v>
      </c>
    </row>
    <row r="955">
      <c r="A955" s="152" t="s">
        <v>926</v>
      </c>
      <c r="B955" s="152" t="s">
        <v>3435</v>
      </c>
      <c r="C955" s="152" t="s">
        <v>926</v>
      </c>
      <c r="D955" s="152" t="s">
        <v>3437</v>
      </c>
      <c r="E955" s="152" t="s">
        <v>3438</v>
      </c>
      <c r="F955" s="152" t="s">
        <v>3438</v>
      </c>
    </row>
    <row r="956">
      <c r="A956" s="152" t="s">
        <v>927</v>
      </c>
      <c r="B956" s="152" t="s">
        <v>3435</v>
      </c>
      <c r="C956" s="152" t="s">
        <v>927</v>
      </c>
      <c r="D956" s="152" t="s">
        <v>3437</v>
      </c>
      <c r="E956" s="152" t="s">
        <v>3438</v>
      </c>
      <c r="F956" s="152" t="s">
        <v>3438</v>
      </c>
    </row>
    <row r="957">
      <c r="A957" s="152" t="s">
        <v>928</v>
      </c>
      <c r="B957" s="152" t="s">
        <v>3435</v>
      </c>
      <c r="C957" s="152" t="s">
        <v>928</v>
      </c>
      <c r="D957" s="152" t="s">
        <v>3437</v>
      </c>
      <c r="E957" s="152" t="s">
        <v>3438</v>
      </c>
      <c r="F957" s="152" t="s">
        <v>3438</v>
      </c>
    </row>
    <row r="958">
      <c r="A958" s="152" t="s">
        <v>895</v>
      </c>
      <c r="B958" s="152" t="s">
        <v>3435</v>
      </c>
      <c r="C958" s="152" t="s">
        <v>895</v>
      </c>
      <c r="D958" s="152" t="s">
        <v>3437</v>
      </c>
      <c r="E958" s="152" t="s">
        <v>3438</v>
      </c>
      <c r="F958" s="152" t="s">
        <v>3438</v>
      </c>
    </row>
    <row r="959">
      <c r="A959" s="152" t="s">
        <v>896</v>
      </c>
      <c r="B959" s="152" t="s">
        <v>3435</v>
      </c>
      <c r="C959" s="152" t="s">
        <v>896</v>
      </c>
      <c r="D959" s="152" t="s">
        <v>3437</v>
      </c>
      <c r="E959" s="152" t="s">
        <v>3438</v>
      </c>
      <c r="F959" s="152" t="s">
        <v>3438</v>
      </c>
    </row>
    <row r="960">
      <c r="A960" s="152" t="s">
        <v>897</v>
      </c>
      <c r="B960" s="152" t="s">
        <v>3435</v>
      </c>
      <c r="C960" s="152" t="s">
        <v>897</v>
      </c>
      <c r="D960" s="152" t="s">
        <v>3437</v>
      </c>
      <c r="E960" s="152" t="s">
        <v>3438</v>
      </c>
      <c r="F960" s="152" t="s">
        <v>3438</v>
      </c>
    </row>
    <row r="961">
      <c r="A961" s="152" t="s">
        <v>898</v>
      </c>
      <c r="B961" s="152" t="s">
        <v>3435</v>
      </c>
      <c r="C961" s="152" t="s">
        <v>898</v>
      </c>
      <c r="D961" s="152" t="s">
        <v>3437</v>
      </c>
      <c r="E961" s="152" t="s">
        <v>3438</v>
      </c>
      <c r="F961" s="152" t="s">
        <v>3438</v>
      </c>
    </row>
    <row r="962">
      <c r="A962" s="152" t="s">
        <v>905</v>
      </c>
      <c r="B962" s="152" t="s">
        <v>3435</v>
      </c>
      <c r="C962" s="152" t="s">
        <v>905</v>
      </c>
      <c r="D962" s="152" t="s">
        <v>3437</v>
      </c>
      <c r="E962" s="152" t="s">
        <v>3438</v>
      </c>
      <c r="F962" s="152" t="s">
        <v>3438</v>
      </c>
    </row>
    <row r="963">
      <c r="A963" s="152" t="s">
        <v>899</v>
      </c>
      <c r="B963" s="152" t="s">
        <v>3435</v>
      </c>
      <c r="C963" s="152" t="s">
        <v>899</v>
      </c>
      <c r="D963" s="152" t="s">
        <v>3437</v>
      </c>
      <c r="E963" s="152" t="s">
        <v>3438</v>
      </c>
      <c r="F963" s="152" t="s">
        <v>3438</v>
      </c>
    </row>
    <row r="964">
      <c r="A964" s="152" t="s">
        <v>900</v>
      </c>
      <c r="B964" s="152" t="s">
        <v>3435</v>
      </c>
      <c r="C964" s="152" t="s">
        <v>900</v>
      </c>
      <c r="D964" s="152" t="s">
        <v>3437</v>
      </c>
      <c r="E964" s="152" t="s">
        <v>3438</v>
      </c>
      <c r="F964" s="152" t="s">
        <v>3438</v>
      </c>
    </row>
    <row r="965">
      <c r="A965" s="152" t="s">
        <v>901</v>
      </c>
      <c r="B965" s="152" t="s">
        <v>3435</v>
      </c>
      <c r="C965" s="152" t="s">
        <v>901</v>
      </c>
      <c r="D965" s="152" t="s">
        <v>3437</v>
      </c>
      <c r="E965" s="152" t="s">
        <v>3438</v>
      </c>
      <c r="F965" s="152" t="s">
        <v>3438</v>
      </c>
    </row>
    <row r="966">
      <c r="A966" s="152" t="s">
        <v>902</v>
      </c>
      <c r="B966" s="152" t="s">
        <v>3435</v>
      </c>
      <c r="C966" s="152" t="s">
        <v>902</v>
      </c>
      <c r="D966" s="152" t="s">
        <v>3437</v>
      </c>
      <c r="E966" s="152" t="s">
        <v>3438</v>
      </c>
      <c r="F966" s="152" t="s">
        <v>3438</v>
      </c>
    </row>
    <row r="967">
      <c r="A967" s="152" t="s">
        <v>906</v>
      </c>
      <c r="B967" s="152" t="s">
        <v>3435</v>
      </c>
      <c r="C967" s="152" t="s">
        <v>906</v>
      </c>
      <c r="D967" s="152" t="s">
        <v>3437</v>
      </c>
      <c r="E967" s="152" t="s">
        <v>3438</v>
      </c>
      <c r="F967" s="152" t="s">
        <v>3438</v>
      </c>
    </row>
    <row r="968">
      <c r="A968" s="152" t="s">
        <v>887</v>
      </c>
      <c r="B968" s="152" t="s">
        <v>3435</v>
      </c>
      <c r="C968" s="152" t="s">
        <v>887</v>
      </c>
      <c r="D968" s="152" t="s">
        <v>3437</v>
      </c>
      <c r="E968" s="152" t="s">
        <v>3438</v>
      </c>
      <c r="F968" s="152" t="s">
        <v>3438</v>
      </c>
    </row>
    <row r="969">
      <c r="A969" s="152" t="s">
        <v>888</v>
      </c>
      <c r="B969" s="152" t="s">
        <v>3435</v>
      </c>
      <c r="C969" s="152" t="s">
        <v>888</v>
      </c>
      <c r="D969" s="152" t="s">
        <v>3437</v>
      </c>
      <c r="E969" s="152" t="s">
        <v>3438</v>
      </c>
      <c r="F969" s="152" t="s">
        <v>3438</v>
      </c>
    </row>
    <row r="970">
      <c r="A970" s="152" t="s">
        <v>889</v>
      </c>
      <c r="B970" s="152" t="s">
        <v>3435</v>
      </c>
      <c r="C970" s="152" t="s">
        <v>889</v>
      </c>
      <c r="D970" s="152" t="s">
        <v>3437</v>
      </c>
      <c r="E970" s="152" t="s">
        <v>3438</v>
      </c>
      <c r="F970" s="152" t="s">
        <v>3438</v>
      </c>
    </row>
    <row r="971">
      <c r="A971" s="152" t="s">
        <v>890</v>
      </c>
      <c r="B971" s="152" t="s">
        <v>3435</v>
      </c>
      <c r="C971" s="152" t="s">
        <v>890</v>
      </c>
      <c r="D971" s="152" t="s">
        <v>3437</v>
      </c>
      <c r="E971" s="152" t="s">
        <v>3438</v>
      </c>
      <c r="F971" s="152" t="s">
        <v>3438</v>
      </c>
    </row>
    <row r="972">
      <c r="A972" s="152" t="s">
        <v>917</v>
      </c>
      <c r="B972" s="152" t="s">
        <v>3435</v>
      </c>
      <c r="C972" s="152" t="s">
        <v>4104</v>
      </c>
      <c r="D972" s="152" t="s">
        <v>3437</v>
      </c>
      <c r="E972" s="152" t="s">
        <v>3438</v>
      </c>
      <c r="F972" s="152" t="s">
        <v>3438</v>
      </c>
    </row>
    <row r="973">
      <c r="A973" s="152" t="s">
        <v>918</v>
      </c>
      <c r="B973" s="152" t="s">
        <v>3435</v>
      </c>
      <c r="C973" s="152" t="s">
        <v>4105</v>
      </c>
      <c r="D973" s="152" t="s">
        <v>3437</v>
      </c>
      <c r="E973" s="152" t="s">
        <v>3438</v>
      </c>
      <c r="F973" s="152" t="s">
        <v>3438</v>
      </c>
    </row>
    <row r="974">
      <c r="A974" s="152" t="s">
        <v>919</v>
      </c>
      <c r="B974" s="152" t="s">
        <v>3435</v>
      </c>
      <c r="C974" s="152" t="s">
        <v>4106</v>
      </c>
      <c r="D974" s="152" t="s">
        <v>3437</v>
      </c>
      <c r="E974" s="152" t="s">
        <v>3438</v>
      </c>
      <c r="F974" s="152" t="s">
        <v>3438</v>
      </c>
    </row>
    <row r="975">
      <c r="A975" s="152" t="s">
        <v>188</v>
      </c>
      <c r="B975" s="152" t="s">
        <v>3435</v>
      </c>
      <c r="C975" s="152" t="s">
        <v>4074</v>
      </c>
      <c r="D975" s="152" t="s">
        <v>3437</v>
      </c>
      <c r="E975" s="152" t="s">
        <v>3438</v>
      </c>
      <c r="F975" s="152" t="s">
        <v>3438</v>
      </c>
    </row>
    <row r="976">
      <c r="A976" s="152" t="s">
        <v>935</v>
      </c>
      <c r="B976" s="152" t="s">
        <v>3435</v>
      </c>
      <c r="C976" s="152" t="s">
        <v>4107</v>
      </c>
      <c r="D976" s="152" t="s">
        <v>3437</v>
      </c>
      <c r="E976" s="152" t="s">
        <v>3441</v>
      </c>
      <c r="F976" s="152" t="s">
        <v>3441</v>
      </c>
    </row>
    <row r="977">
      <c r="A977" s="152" t="s">
        <v>210</v>
      </c>
      <c r="B977" s="152" t="s">
        <v>3435</v>
      </c>
      <c r="C977" s="152" t="s">
        <v>4108</v>
      </c>
      <c r="D977" s="152" t="s">
        <v>3437</v>
      </c>
      <c r="E977" s="152" t="s">
        <v>3441</v>
      </c>
      <c r="F977" s="152" t="s">
        <v>3438</v>
      </c>
    </row>
    <row r="978">
      <c r="A978" s="152" t="s">
        <v>1721</v>
      </c>
      <c r="B978" s="152" t="s">
        <v>3435</v>
      </c>
      <c r="C978" s="152" t="s">
        <v>4109</v>
      </c>
      <c r="D978" s="152" t="s">
        <v>3437</v>
      </c>
      <c r="E978" s="152" t="s">
        <v>3441</v>
      </c>
      <c r="F978" s="152" t="s">
        <v>3438</v>
      </c>
    </row>
    <row r="979">
      <c r="A979" s="152" t="s">
        <v>211</v>
      </c>
      <c r="B979" s="152" t="s">
        <v>3435</v>
      </c>
      <c r="C979" s="152" t="s">
        <v>211</v>
      </c>
      <c r="D979" s="152" t="s">
        <v>3437</v>
      </c>
      <c r="E979" s="152" t="s">
        <v>3438</v>
      </c>
      <c r="F979" s="152" t="s">
        <v>3438</v>
      </c>
    </row>
    <row r="980">
      <c r="A980" s="152" t="s">
        <v>819</v>
      </c>
      <c r="B980" s="152" t="s">
        <v>3435</v>
      </c>
      <c r="C980" s="152" t="s">
        <v>4110</v>
      </c>
      <c r="D980" s="152" t="s">
        <v>3437</v>
      </c>
      <c r="E980" s="152" t="s">
        <v>1817</v>
      </c>
      <c r="F980" s="152" t="s">
        <v>3438</v>
      </c>
    </row>
    <row r="981">
      <c r="A981" s="152" t="s">
        <v>820</v>
      </c>
      <c r="B981" s="152" t="s">
        <v>3435</v>
      </c>
      <c r="C981" s="152" t="s">
        <v>4111</v>
      </c>
      <c r="D981" s="152" t="s">
        <v>3437</v>
      </c>
      <c r="E981" s="152" t="s">
        <v>1817</v>
      </c>
      <c r="F981" s="152" t="s">
        <v>3438</v>
      </c>
    </row>
    <row r="982">
      <c r="A982" s="152" t="s">
        <v>732</v>
      </c>
      <c r="B982" s="152" t="s">
        <v>3435</v>
      </c>
      <c r="C982" s="152" t="s">
        <v>4112</v>
      </c>
      <c r="D982" s="152" t="s">
        <v>3437</v>
      </c>
      <c r="E982" s="152" t="s">
        <v>1817</v>
      </c>
      <c r="F982" s="152" t="s">
        <v>3441</v>
      </c>
    </row>
    <row r="983">
      <c r="A983" s="152" t="s">
        <v>1722</v>
      </c>
      <c r="B983" s="152" t="s">
        <v>3435</v>
      </c>
      <c r="C983" s="152" t="s">
        <v>4113</v>
      </c>
      <c r="D983" s="152" t="s">
        <v>3437</v>
      </c>
      <c r="E983" s="152" t="s">
        <v>3438</v>
      </c>
      <c r="F983" s="152" t="s">
        <v>3438</v>
      </c>
    </row>
    <row r="984">
      <c r="A984" s="152" t="s">
        <v>1723</v>
      </c>
      <c r="B984" s="152" t="s">
        <v>3435</v>
      </c>
      <c r="C984" s="152" t="s">
        <v>4114</v>
      </c>
      <c r="D984" s="152" t="s">
        <v>3437</v>
      </c>
      <c r="E984" s="152" t="s">
        <v>3438</v>
      </c>
      <c r="F984" s="152" t="s">
        <v>3438</v>
      </c>
    </row>
    <row r="985">
      <c r="A985" s="152" t="s">
        <v>1526</v>
      </c>
      <c r="B985" s="152" t="s">
        <v>3435</v>
      </c>
      <c r="C985" s="152" t="s">
        <v>4115</v>
      </c>
      <c r="D985" s="152" t="s">
        <v>3437</v>
      </c>
      <c r="E985" s="152" t="s">
        <v>3438</v>
      </c>
      <c r="F985" s="152" t="s">
        <v>3438</v>
      </c>
    </row>
    <row r="986">
      <c r="A986" s="152" t="s">
        <v>552</v>
      </c>
      <c r="B986" s="152" t="s">
        <v>3435</v>
      </c>
      <c r="C986" s="152" t="s">
        <v>4116</v>
      </c>
      <c r="D986" s="152" t="s">
        <v>3437</v>
      </c>
      <c r="E986" s="152" t="s">
        <v>3441</v>
      </c>
      <c r="F986" s="152" t="s">
        <v>3438</v>
      </c>
    </row>
    <row r="987">
      <c r="A987" s="152" t="s">
        <v>231</v>
      </c>
      <c r="B987" s="152" t="s">
        <v>3435</v>
      </c>
      <c r="C987" s="152" t="s">
        <v>4117</v>
      </c>
      <c r="D987" s="152" t="s">
        <v>3437</v>
      </c>
      <c r="E987" s="152" t="s">
        <v>3438</v>
      </c>
      <c r="F987" s="152" t="s">
        <v>3438</v>
      </c>
    </row>
    <row r="988">
      <c r="A988" s="152" t="s">
        <v>1590</v>
      </c>
      <c r="B988" s="152" t="s">
        <v>3435</v>
      </c>
      <c r="C988" s="152" t="s">
        <v>4118</v>
      </c>
      <c r="D988" s="152" t="s">
        <v>3437</v>
      </c>
      <c r="E988" s="152" t="s">
        <v>3438</v>
      </c>
      <c r="F988" s="152" t="s">
        <v>3438</v>
      </c>
    </row>
    <row r="989">
      <c r="A989" s="152" t="s">
        <v>337</v>
      </c>
      <c r="B989" s="152" t="s">
        <v>3435</v>
      </c>
      <c r="C989" s="152" t="s">
        <v>4119</v>
      </c>
      <c r="D989" s="152" t="s">
        <v>3437</v>
      </c>
      <c r="E989" s="152" t="s">
        <v>3438</v>
      </c>
      <c r="F989" s="152" t="s">
        <v>3438</v>
      </c>
    </row>
    <row r="990">
      <c r="A990" s="152" t="s">
        <v>1377</v>
      </c>
      <c r="B990" s="152" t="s">
        <v>3435</v>
      </c>
      <c r="C990" s="152" t="s">
        <v>4120</v>
      </c>
      <c r="D990" s="152" t="s">
        <v>3437</v>
      </c>
      <c r="E990" s="152" t="s">
        <v>1817</v>
      </c>
      <c r="F990" s="152" t="s">
        <v>3438</v>
      </c>
    </row>
    <row r="991">
      <c r="A991" s="152" t="s">
        <v>1555</v>
      </c>
      <c r="B991" s="152" t="s">
        <v>3435</v>
      </c>
      <c r="C991" s="152" t="s">
        <v>1555</v>
      </c>
      <c r="D991" s="152" t="s">
        <v>3437</v>
      </c>
      <c r="E991" s="152" t="s">
        <v>3438</v>
      </c>
      <c r="F991" s="152" t="s">
        <v>3441</v>
      </c>
    </row>
    <row r="992">
      <c r="A992" s="152" t="s">
        <v>534</v>
      </c>
      <c r="B992" s="152" t="s">
        <v>3435</v>
      </c>
      <c r="C992" s="152" t="s">
        <v>4121</v>
      </c>
      <c r="D992" s="152" t="s">
        <v>3437</v>
      </c>
      <c r="E992" s="152" t="s">
        <v>3441</v>
      </c>
      <c r="F992" s="152" t="s">
        <v>3438</v>
      </c>
    </row>
    <row r="993">
      <c r="A993" s="152" t="s">
        <v>409</v>
      </c>
      <c r="B993" s="152" t="s">
        <v>3435</v>
      </c>
      <c r="C993" s="152" t="s">
        <v>4122</v>
      </c>
      <c r="D993" s="152" t="s">
        <v>3437</v>
      </c>
      <c r="E993" s="152" t="s">
        <v>3438</v>
      </c>
      <c r="F993" s="152" t="s">
        <v>3438</v>
      </c>
    </row>
    <row r="994">
      <c r="A994" s="152" t="s">
        <v>410</v>
      </c>
      <c r="B994" s="152" t="s">
        <v>3435</v>
      </c>
      <c r="C994" s="152" t="s">
        <v>4123</v>
      </c>
      <c r="D994" s="152" t="s">
        <v>3437</v>
      </c>
      <c r="E994" s="152" t="s">
        <v>3438</v>
      </c>
      <c r="F994" s="152" t="s">
        <v>3438</v>
      </c>
    </row>
    <row r="995">
      <c r="A995" s="152" t="s">
        <v>411</v>
      </c>
      <c r="B995" s="152" t="s">
        <v>3435</v>
      </c>
      <c r="C995" s="152" t="s">
        <v>4044</v>
      </c>
      <c r="D995" s="152" t="s">
        <v>3437</v>
      </c>
      <c r="E995" s="152" t="s">
        <v>3438</v>
      </c>
      <c r="F995" s="152" t="s">
        <v>3438</v>
      </c>
    </row>
    <row r="996">
      <c r="A996" s="152" t="s">
        <v>412</v>
      </c>
      <c r="B996" s="152" t="s">
        <v>3435</v>
      </c>
      <c r="C996" s="152" t="s">
        <v>4044</v>
      </c>
      <c r="D996" s="152" t="s">
        <v>3437</v>
      </c>
      <c r="E996" s="152" t="s">
        <v>3438</v>
      </c>
      <c r="F996" s="152" t="s">
        <v>3438</v>
      </c>
    </row>
    <row r="997">
      <c r="A997" s="152" t="s">
        <v>1485</v>
      </c>
      <c r="B997" s="152" t="s">
        <v>3435</v>
      </c>
      <c r="C997" s="152" t="s">
        <v>4124</v>
      </c>
      <c r="D997" s="152" t="s">
        <v>3437</v>
      </c>
      <c r="E997" s="152" t="s">
        <v>3438</v>
      </c>
      <c r="F997" s="152" t="s">
        <v>3438</v>
      </c>
    </row>
    <row r="998">
      <c r="A998" s="152" t="s">
        <v>1486</v>
      </c>
      <c r="B998" s="152" t="s">
        <v>3435</v>
      </c>
      <c r="C998" s="152" t="s">
        <v>4125</v>
      </c>
      <c r="D998" s="152" t="s">
        <v>3437</v>
      </c>
      <c r="E998" s="152" t="s">
        <v>3441</v>
      </c>
      <c r="F998" s="152" t="s">
        <v>3441</v>
      </c>
    </row>
    <row r="999">
      <c r="A999" s="152" t="s">
        <v>512</v>
      </c>
      <c r="B999" s="152" t="s">
        <v>3435</v>
      </c>
      <c r="C999" s="152" t="s">
        <v>4126</v>
      </c>
      <c r="D999" s="152" t="s">
        <v>3437</v>
      </c>
      <c r="E999" s="152" t="s">
        <v>3438</v>
      </c>
      <c r="F999" s="152" t="s">
        <v>3438</v>
      </c>
    </row>
    <row r="1000">
      <c r="A1000" s="152" t="s">
        <v>1496</v>
      </c>
      <c r="B1000" s="152" t="s">
        <v>3435</v>
      </c>
      <c r="C1000" s="152" t="s">
        <v>4127</v>
      </c>
      <c r="D1000" s="152" t="s">
        <v>3437</v>
      </c>
      <c r="E1000" s="152" t="s">
        <v>3441</v>
      </c>
      <c r="F1000" s="152" t="s">
        <v>3438</v>
      </c>
    </row>
    <row r="1001">
      <c r="A1001" s="152" t="s">
        <v>855</v>
      </c>
      <c r="B1001" s="152" t="s">
        <v>3435</v>
      </c>
      <c r="C1001" s="152" t="s">
        <v>4128</v>
      </c>
      <c r="D1001" s="152" t="s">
        <v>3437</v>
      </c>
      <c r="E1001" s="152" t="s">
        <v>3441</v>
      </c>
      <c r="F1001" s="152" t="s">
        <v>3441</v>
      </c>
    </row>
    <row r="1002">
      <c r="A1002" s="152" t="s">
        <v>856</v>
      </c>
      <c r="B1002" s="152" t="s">
        <v>3435</v>
      </c>
      <c r="C1002" s="152" t="s">
        <v>4129</v>
      </c>
      <c r="D1002" s="152" t="s">
        <v>3437</v>
      </c>
      <c r="E1002" s="152" t="s">
        <v>3441</v>
      </c>
      <c r="F1002" s="152" t="s">
        <v>3441</v>
      </c>
    </row>
    <row r="1003">
      <c r="A1003" s="152" t="s">
        <v>857</v>
      </c>
      <c r="B1003" s="152" t="s">
        <v>3435</v>
      </c>
      <c r="C1003" s="152" t="s">
        <v>4130</v>
      </c>
      <c r="D1003" s="152" t="s">
        <v>3437</v>
      </c>
      <c r="E1003" s="152" t="s">
        <v>3441</v>
      </c>
      <c r="F1003" s="152" t="s">
        <v>3441</v>
      </c>
    </row>
    <row r="1004">
      <c r="A1004" s="152" t="s">
        <v>1013</v>
      </c>
      <c r="B1004" s="152" t="s">
        <v>3435</v>
      </c>
      <c r="C1004" s="152" t="s">
        <v>1013</v>
      </c>
      <c r="D1004" s="152" t="s">
        <v>3437</v>
      </c>
      <c r="E1004" s="152" t="s">
        <v>3438</v>
      </c>
      <c r="F1004" s="152" t="s">
        <v>3438</v>
      </c>
    </row>
    <row r="1005">
      <c r="A1005" s="152" t="s">
        <v>1014</v>
      </c>
      <c r="B1005" s="152" t="s">
        <v>3435</v>
      </c>
      <c r="C1005" s="152" t="s">
        <v>1014</v>
      </c>
      <c r="D1005" s="152" t="s">
        <v>3437</v>
      </c>
      <c r="E1005" s="152" t="s">
        <v>3438</v>
      </c>
      <c r="F1005" s="152" t="s">
        <v>3438</v>
      </c>
    </row>
    <row r="1006">
      <c r="A1006" s="152" t="s">
        <v>1015</v>
      </c>
      <c r="B1006" s="152" t="s">
        <v>3435</v>
      </c>
      <c r="C1006" s="152" t="s">
        <v>1015</v>
      </c>
      <c r="D1006" s="152" t="s">
        <v>3437</v>
      </c>
      <c r="E1006" s="152" t="s">
        <v>3438</v>
      </c>
      <c r="F1006" s="152" t="s">
        <v>3438</v>
      </c>
    </row>
    <row r="1007">
      <c r="A1007" s="152" t="s">
        <v>1724</v>
      </c>
      <c r="B1007" s="152" t="s">
        <v>3435</v>
      </c>
      <c r="C1007" s="152" t="s">
        <v>4131</v>
      </c>
      <c r="D1007" s="152" t="s">
        <v>3437</v>
      </c>
      <c r="E1007" s="152" t="s">
        <v>3441</v>
      </c>
      <c r="F1007" s="152" t="s">
        <v>3438</v>
      </c>
    </row>
    <row r="1008">
      <c r="A1008" s="152" t="s">
        <v>1453</v>
      </c>
      <c r="B1008" s="152" t="s">
        <v>3435</v>
      </c>
      <c r="C1008" s="152" t="s">
        <v>4132</v>
      </c>
      <c r="D1008" s="152" t="s">
        <v>3437</v>
      </c>
      <c r="E1008" s="152" t="s">
        <v>3438</v>
      </c>
      <c r="F1008" s="152" t="s">
        <v>3438</v>
      </c>
    </row>
    <row r="1009">
      <c r="A1009" s="152" t="s">
        <v>1527</v>
      </c>
      <c r="B1009" s="152" t="s">
        <v>3435</v>
      </c>
      <c r="C1009" s="152" t="s">
        <v>4133</v>
      </c>
      <c r="D1009" s="152" t="s">
        <v>3437</v>
      </c>
      <c r="E1009" s="152" t="s">
        <v>3438</v>
      </c>
      <c r="F1009" s="152" t="s">
        <v>3438</v>
      </c>
    </row>
    <row r="1010">
      <c r="A1010" s="152" t="s">
        <v>682</v>
      </c>
      <c r="B1010" s="152" t="s">
        <v>3435</v>
      </c>
      <c r="C1010" s="152" t="s">
        <v>682</v>
      </c>
      <c r="D1010" s="152" t="s">
        <v>3437</v>
      </c>
      <c r="E1010" s="152" t="s">
        <v>3441</v>
      </c>
      <c r="F1010" s="152" t="s">
        <v>3441</v>
      </c>
    </row>
    <row r="1011">
      <c r="A1011" s="152" t="s">
        <v>683</v>
      </c>
      <c r="B1011" s="152" t="s">
        <v>3435</v>
      </c>
      <c r="C1011" s="152" t="s">
        <v>683</v>
      </c>
      <c r="D1011" s="152" t="s">
        <v>3437</v>
      </c>
      <c r="E1011" s="152" t="s">
        <v>3441</v>
      </c>
      <c r="F1011" s="152" t="s">
        <v>3441</v>
      </c>
    </row>
    <row r="1012">
      <c r="A1012" s="152" t="s">
        <v>684</v>
      </c>
      <c r="B1012" s="152" t="s">
        <v>3435</v>
      </c>
      <c r="C1012" s="152" t="s">
        <v>684</v>
      </c>
      <c r="D1012" s="152" t="s">
        <v>3437</v>
      </c>
      <c r="E1012" s="152" t="s">
        <v>3441</v>
      </c>
      <c r="F1012" s="152" t="s">
        <v>3441</v>
      </c>
    </row>
    <row r="1013">
      <c r="A1013" s="152" t="s">
        <v>685</v>
      </c>
      <c r="B1013" s="152" t="s">
        <v>3435</v>
      </c>
      <c r="C1013" s="152" t="s">
        <v>685</v>
      </c>
      <c r="D1013" s="152" t="s">
        <v>3437</v>
      </c>
      <c r="E1013" s="152" t="s">
        <v>3441</v>
      </c>
      <c r="F1013" s="152" t="s">
        <v>3441</v>
      </c>
    </row>
    <row r="1014">
      <c r="A1014" s="152" t="s">
        <v>1725</v>
      </c>
      <c r="B1014" s="152" t="s">
        <v>3435</v>
      </c>
      <c r="C1014" s="152" t="s">
        <v>4134</v>
      </c>
      <c r="D1014" s="152" t="s">
        <v>3437</v>
      </c>
      <c r="E1014" s="152" t="s">
        <v>1817</v>
      </c>
      <c r="F1014" s="152" t="s">
        <v>3438</v>
      </c>
    </row>
    <row r="1015">
      <c r="A1015" s="152" t="s">
        <v>1454</v>
      </c>
      <c r="B1015" s="152" t="s">
        <v>3435</v>
      </c>
      <c r="C1015" s="152" t="s">
        <v>4135</v>
      </c>
      <c r="D1015" s="152" t="s">
        <v>3437</v>
      </c>
      <c r="E1015" s="152" t="s">
        <v>3438</v>
      </c>
      <c r="F1015" s="152" t="s">
        <v>3438</v>
      </c>
    </row>
    <row r="1016">
      <c r="A1016" s="152" t="s">
        <v>1528</v>
      </c>
      <c r="B1016" s="152" t="s">
        <v>3435</v>
      </c>
      <c r="C1016" s="152" t="s">
        <v>4136</v>
      </c>
      <c r="D1016" s="152" t="s">
        <v>3437</v>
      </c>
      <c r="E1016" s="152" t="s">
        <v>3441</v>
      </c>
      <c r="F1016" s="152" t="s">
        <v>3438</v>
      </c>
    </row>
    <row r="1017">
      <c r="A1017" s="152" t="s">
        <v>1076</v>
      </c>
      <c r="B1017" s="152" t="s">
        <v>3435</v>
      </c>
      <c r="C1017" s="152" t="s">
        <v>4137</v>
      </c>
      <c r="D1017" s="152" t="s">
        <v>3437</v>
      </c>
      <c r="E1017" s="152" t="s">
        <v>3438</v>
      </c>
      <c r="F1017" s="152" t="s">
        <v>3438</v>
      </c>
    </row>
    <row r="1018">
      <c r="A1018" s="152" t="s">
        <v>1518</v>
      </c>
      <c r="B1018" s="152" t="s">
        <v>3435</v>
      </c>
      <c r="C1018" s="152" t="s">
        <v>4138</v>
      </c>
      <c r="D1018" s="152" t="s">
        <v>3437</v>
      </c>
      <c r="E1018" s="152" t="s">
        <v>3438</v>
      </c>
      <c r="F1018" s="152" t="s">
        <v>3438</v>
      </c>
    </row>
    <row r="1019">
      <c r="A1019" s="152" t="s">
        <v>1392</v>
      </c>
      <c r="B1019" s="152" t="s">
        <v>3435</v>
      </c>
      <c r="C1019" s="152" t="s">
        <v>1393</v>
      </c>
      <c r="D1019" s="152" t="s">
        <v>3437</v>
      </c>
      <c r="E1019" s="152" t="s">
        <v>3438</v>
      </c>
      <c r="F1019" s="152" t="s">
        <v>3438</v>
      </c>
    </row>
    <row r="1020">
      <c r="A1020" s="152" t="s">
        <v>1393</v>
      </c>
      <c r="B1020" s="152" t="s">
        <v>3435</v>
      </c>
      <c r="C1020" s="152" t="s">
        <v>4139</v>
      </c>
      <c r="D1020" s="152" t="s">
        <v>3437</v>
      </c>
      <c r="E1020" s="152" t="s">
        <v>3438</v>
      </c>
      <c r="F1020" s="152" t="s">
        <v>3438</v>
      </c>
    </row>
    <row r="1021">
      <c r="A1021" s="152" t="s">
        <v>1148</v>
      </c>
      <c r="B1021" s="152" t="s">
        <v>3435</v>
      </c>
      <c r="C1021" s="152" t="s">
        <v>4140</v>
      </c>
      <c r="D1021" s="152" t="s">
        <v>3437</v>
      </c>
      <c r="E1021" s="152" t="s">
        <v>3438</v>
      </c>
      <c r="F1021" s="152" t="s">
        <v>3438</v>
      </c>
    </row>
    <row r="1022">
      <c r="A1022" s="152" t="s">
        <v>1149</v>
      </c>
      <c r="B1022" s="152" t="s">
        <v>3435</v>
      </c>
      <c r="C1022" s="152" t="s">
        <v>4141</v>
      </c>
      <c r="D1022" s="152" t="s">
        <v>3437</v>
      </c>
      <c r="E1022" s="152" t="s">
        <v>3438</v>
      </c>
      <c r="F1022" s="152" t="s">
        <v>3438</v>
      </c>
    </row>
    <row r="1023">
      <c r="A1023" s="152" t="s">
        <v>1150</v>
      </c>
      <c r="B1023" s="152" t="s">
        <v>3435</v>
      </c>
      <c r="C1023" s="152" t="s">
        <v>4142</v>
      </c>
      <c r="D1023" s="152" t="s">
        <v>3437</v>
      </c>
      <c r="E1023" s="152" t="s">
        <v>3438</v>
      </c>
      <c r="F1023" s="152" t="s">
        <v>3441</v>
      </c>
    </row>
    <row r="1024">
      <c r="A1024" s="152" t="s">
        <v>1728</v>
      </c>
      <c r="B1024" s="152" t="s">
        <v>3435</v>
      </c>
      <c r="C1024" s="152" t="s">
        <v>1728</v>
      </c>
      <c r="D1024" s="152" t="s">
        <v>3437</v>
      </c>
      <c r="E1024" s="152" t="s">
        <v>3438</v>
      </c>
      <c r="F1024" s="152" t="s">
        <v>3438</v>
      </c>
    </row>
    <row r="1025">
      <c r="A1025" s="152" t="s">
        <v>1613</v>
      </c>
      <c r="B1025" s="152" t="s">
        <v>3435</v>
      </c>
      <c r="C1025" s="152" t="s">
        <v>4143</v>
      </c>
      <c r="D1025" s="152" t="s">
        <v>3437</v>
      </c>
      <c r="E1025" s="152" t="s">
        <v>3438</v>
      </c>
      <c r="F1025" s="152" t="s">
        <v>3438</v>
      </c>
    </row>
    <row r="1026">
      <c r="A1026" s="152" t="s">
        <v>1614</v>
      </c>
      <c r="B1026" s="152" t="s">
        <v>3435</v>
      </c>
      <c r="C1026" s="152" t="s">
        <v>4144</v>
      </c>
      <c r="D1026" s="152" t="s">
        <v>3437</v>
      </c>
      <c r="E1026" s="152" t="s">
        <v>3438</v>
      </c>
      <c r="F1026" s="152" t="s">
        <v>3438</v>
      </c>
    </row>
    <row r="1027">
      <c r="A1027" s="152" t="s">
        <v>581</v>
      </c>
      <c r="B1027" s="152" t="s">
        <v>3435</v>
      </c>
      <c r="C1027" s="152" t="s">
        <v>4145</v>
      </c>
      <c r="D1027" s="152" t="s">
        <v>3437</v>
      </c>
      <c r="E1027" s="152" t="s">
        <v>3441</v>
      </c>
      <c r="F1027" s="152" t="s">
        <v>3438</v>
      </c>
    </row>
    <row r="1028">
      <c r="A1028" s="152" t="s">
        <v>380</v>
      </c>
      <c r="B1028" s="152" t="s">
        <v>3435</v>
      </c>
      <c r="C1028" s="152" t="s">
        <v>3762</v>
      </c>
      <c r="D1028" s="152" t="s">
        <v>3437</v>
      </c>
      <c r="E1028" s="152" t="s">
        <v>3438</v>
      </c>
      <c r="F1028" s="152" t="s">
        <v>3441</v>
      </c>
    </row>
    <row r="1029">
      <c r="A1029" s="152" t="s">
        <v>1588</v>
      </c>
      <c r="B1029" s="152" t="s">
        <v>3435</v>
      </c>
      <c r="C1029" s="152" t="s">
        <v>4146</v>
      </c>
      <c r="D1029" s="152" t="s">
        <v>3437</v>
      </c>
      <c r="E1029" s="152" t="s">
        <v>3438</v>
      </c>
      <c r="F1029" s="152" t="s">
        <v>3438</v>
      </c>
    </row>
    <row r="1030">
      <c r="A1030" s="152" t="s">
        <v>786</v>
      </c>
      <c r="B1030" s="152" t="s">
        <v>3435</v>
      </c>
      <c r="C1030" s="152" t="s">
        <v>4147</v>
      </c>
      <c r="D1030" s="152" t="s">
        <v>3437</v>
      </c>
      <c r="E1030" s="152" t="s">
        <v>3441</v>
      </c>
      <c r="F1030" s="152" t="s">
        <v>3441</v>
      </c>
    </row>
    <row r="1031">
      <c r="A1031" s="152" t="s">
        <v>821</v>
      </c>
      <c r="B1031" s="152" t="s">
        <v>3435</v>
      </c>
      <c r="C1031" s="152" t="s">
        <v>4148</v>
      </c>
      <c r="D1031" s="152" t="s">
        <v>3437</v>
      </c>
      <c r="E1031" s="152" t="s">
        <v>1817</v>
      </c>
      <c r="F1031" s="152" t="s">
        <v>3438</v>
      </c>
    </row>
    <row r="1032">
      <c r="A1032" s="152" t="s">
        <v>822</v>
      </c>
      <c r="B1032" s="152" t="s">
        <v>3435</v>
      </c>
      <c r="C1032" s="152" t="s">
        <v>4149</v>
      </c>
      <c r="D1032" s="152" t="s">
        <v>3437</v>
      </c>
      <c r="E1032" s="152" t="s">
        <v>1817</v>
      </c>
      <c r="F1032" s="152" t="s">
        <v>3438</v>
      </c>
    </row>
    <row r="1033">
      <c r="A1033" s="152" t="s">
        <v>737</v>
      </c>
      <c r="B1033" s="152" t="s">
        <v>3435</v>
      </c>
      <c r="C1033" s="152" t="s">
        <v>4150</v>
      </c>
      <c r="D1033" s="152" t="s">
        <v>3437</v>
      </c>
      <c r="E1033" s="152" t="s">
        <v>1817</v>
      </c>
      <c r="F1033" s="152" t="s">
        <v>3441</v>
      </c>
    </row>
    <row r="1034">
      <c r="A1034" s="152" t="s">
        <v>212</v>
      </c>
      <c r="B1034" s="152" t="s">
        <v>3435</v>
      </c>
      <c r="C1034" s="152" t="s">
        <v>4151</v>
      </c>
      <c r="D1034" s="152" t="s">
        <v>3437</v>
      </c>
      <c r="E1034" s="152" t="s">
        <v>3441</v>
      </c>
      <c r="F1034" s="152" t="s">
        <v>3441</v>
      </c>
    </row>
    <row r="1035">
      <c r="A1035" s="152" t="s">
        <v>213</v>
      </c>
      <c r="B1035" s="152" t="s">
        <v>3435</v>
      </c>
      <c r="C1035" s="152" t="s">
        <v>4152</v>
      </c>
      <c r="D1035" s="152" t="s">
        <v>3437</v>
      </c>
      <c r="E1035" s="152" t="s">
        <v>3441</v>
      </c>
      <c r="F1035" s="152" t="s">
        <v>3441</v>
      </c>
    </row>
    <row r="1036">
      <c r="A1036" s="152" t="s">
        <v>1553</v>
      </c>
      <c r="B1036" s="152" t="s">
        <v>3435</v>
      </c>
      <c r="C1036" s="152" t="s">
        <v>1553</v>
      </c>
      <c r="D1036" s="152" t="s">
        <v>3437</v>
      </c>
      <c r="E1036" s="152" t="s">
        <v>3438</v>
      </c>
      <c r="F1036" s="152" t="s">
        <v>3441</v>
      </c>
    </row>
    <row r="1037">
      <c r="A1037" s="152" t="s">
        <v>189</v>
      </c>
      <c r="B1037" s="152" t="s">
        <v>3435</v>
      </c>
      <c r="C1037" s="152" t="s">
        <v>4153</v>
      </c>
      <c r="D1037" s="152" t="s">
        <v>3437</v>
      </c>
      <c r="E1037" s="152" t="s">
        <v>3438</v>
      </c>
      <c r="F1037" s="152" t="s">
        <v>3441</v>
      </c>
    </row>
    <row r="1038">
      <c r="A1038" s="152" t="s">
        <v>539</v>
      </c>
      <c r="B1038" s="152" t="s">
        <v>3435</v>
      </c>
      <c r="C1038" s="152" t="s">
        <v>4154</v>
      </c>
      <c r="D1038" s="152" t="s">
        <v>3437</v>
      </c>
      <c r="E1038" s="152" t="s">
        <v>3441</v>
      </c>
      <c r="F1038" s="152" t="s">
        <v>3438</v>
      </c>
    </row>
    <row r="1039">
      <c r="A1039" s="152" t="s">
        <v>1487</v>
      </c>
      <c r="B1039" s="152" t="s">
        <v>3435</v>
      </c>
      <c r="C1039" s="152" t="s">
        <v>4155</v>
      </c>
      <c r="D1039" s="152" t="s">
        <v>3437</v>
      </c>
      <c r="E1039" s="152" t="s">
        <v>3438</v>
      </c>
      <c r="F1039" s="152" t="s">
        <v>3438</v>
      </c>
    </row>
    <row r="1040">
      <c r="A1040" s="152" t="s">
        <v>389</v>
      </c>
      <c r="B1040" s="152" t="s">
        <v>3435</v>
      </c>
      <c r="C1040" s="152" t="s">
        <v>389</v>
      </c>
      <c r="D1040" s="152" t="s">
        <v>3437</v>
      </c>
      <c r="E1040" s="152" t="s">
        <v>1817</v>
      </c>
      <c r="F1040" s="152" t="s">
        <v>3441</v>
      </c>
    </row>
    <row r="1041">
      <c r="A1041" s="152" t="s">
        <v>1612</v>
      </c>
      <c r="B1041" s="152" t="s">
        <v>3435</v>
      </c>
      <c r="C1041" s="152" t="s">
        <v>4156</v>
      </c>
      <c r="D1041" s="152" t="s">
        <v>3437</v>
      </c>
      <c r="E1041" s="152" t="s">
        <v>3438</v>
      </c>
      <c r="F1041" s="152" t="s">
        <v>3438</v>
      </c>
    </row>
    <row r="1042">
      <c r="A1042" s="152" t="s">
        <v>858</v>
      </c>
      <c r="B1042" s="152" t="s">
        <v>3435</v>
      </c>
      <c r="C1042" s="152" t="s">
        <v>4157</v>
      </c>
      <c r="D1042" s="152" t="s">
        <v>3437</v>
      </c>
      <c r="E1042" s="152" t="s">
        <v>3441</v>
      </c>
      <c r="F1042" s="152" t="s">
        <v>3441</v>
      </c>
    </row>
    <row r="1043">
      <c r="A1043" s="152" t="s">
        <v>859</v>
      </c>
      <c r="B1043" s="152" t="s">
        <v>3435</v>
      </c>
      <c r="C1043" s="152" t="s">
        <v>4158</v>
      </c>
      <c r="D1043" s="152" t="s">
        <v>3437</v>
      </c>
      <c r="E1043" s="152" t="s">
        <v>3441</v>
      </c>
      <c r="F1043" s="152" t="s">
        <v>3441</v>
      </c>
    </row>
    <row r="1044">
      <c r="A1044" s="152" t="s">
        <v>860</v>
      </c>
      <c r="B1044" s="152" t="s">
        <v>3435</v>
      </c>
      <c r="C1044" s="152" t="s">
        <v>4159</v>
      </c>
      <c r="D1044" s="152" t="s">
        <v>3437</v>
      </c>
      <c r="E1044" s="152" t="s">
        <v>3441</v>
      </c>
      <c r="F1044" s="152" t="s">
        <v>3441</v>
      </c>
    </row>
    <row r="1045">
      <c r="A1045" s="152" t="s">
        <v>1007</v>
      </c>
      <c r="B1045" s="152" t="s">
        <v>3435</v>
      </c>
      <c r="C1045" s="152" t="s">
        <v>3616</v>
      </c>
      <c r="D1045" s="152" t="s">
        <v>3437</v>
      </c>
      <c r="E1045" s="152" t="s">
        <v>3438</v>
      </c>
      <c r="F1045" s="152" t="s">
        <v>3438</v>
      </c>
    </row>
    <row r="1046">
      <c r="A1046" s="152" t="s">
        <v>1008</v>
      </c>
      <c r="B1046" s="152" t="s">
        <v>3435</v>
      </c>
      <c r="C1046" s="152" t="s">
        <v>3617</v>
      </c>
      <c r="D1046" s="152" t="s">
        <v>3437</v>
      </c>
      <c r="E1046" s="152" t="s">
        <v>3438</v>
      </c>
      <c r="F1046" s="152" t="s">
        <v>3438</v>
      </c>
    </row>
    <row r="1047">
      <c r="A1047" s="152" t="s">
        <v>1009</v>
      </c>
      <c r="B1047" s="152" t="s">
        <v>3435</v>
      </c>
      <c r="C1047" s="152" t="s">
        <v>4160</v>
      </c>
      <c r="D1047" s="152" t="s">
        <v>3437</v>
      </c>
      <c r="E1047" s="152" t="s">
        <v>3438</v>
      </c>
      <c r="F1047" s="152" t="s">
        <v>3441</v>
      </c>
    </row>
    <row r="1048">
      <c r="A1048" s="152" t="s">
        <v>1010</v>
      </c>
      <c r="B1048" s="152" t="s">
        <v>3435</v>
      </c>
      <c r="C1048" s="152" t="s">
        <v>3618</v>
      </c>
      <c r="D1048" s="152" t="s">
        <v>3437</v>
      </c>
      <c r="E1048" s="152" t="s">
        <v>3438</v>
      </c>
      <c r="F1048" s="152" t="s">
        <v>3438</v>
      </c>
    </row>
    <row r="1049">
      <c r="A1049" s="152" t="s">
        <v>1637</v>
      </c>
      <c r="B1049" s="152" t="s">
        <v>3435</v>
      </c>
      <c r="C1049" s="152" t="s">
        <v>4161</v>
      </c>
      <c r="D1049" s="152" t="s">
        <v>3437</v>
      </c>
      <c r="E1049" s="152" t="s">
        <v>3438</v>
      </c>
      <c r="F1049" s="152" t="s">
        <v>3441</v>
      </c>
    </row>
    <row r="1050">
      <c r="A1050" s="152" t="s">
        <v>1378</v>
      </c>
      <c r="B1050" s="152" t="s">
        <v>3435</v>
      </c>
      <c r="C1050" s="152" t="s">
        <v>4162</v>
      </c>
      <c r="D1050" s="152" t="s">
        <v>3437</v>
      </c>
      <c r="E1050" s="152" t="s">
        <v>1817</v>
      </c>
      <c r="F1050" s="152" t="s">
        <v>3438</v>
      </c>
    </row>
    <row r="1051">
      <c r="A1051" s="152" t="s">
        <v>1394</v>
      </c>
      <c r="B1051" s="152" t="s">
        <v>3435</v>
      </c>
      <c r="C1051" s="152" t="s">
        <v>1394</v>
      </c>
      <c r="D1051" s="152" t="s">
        <v>3437</v>
      </c>
      <c r="E1051" s="152" t="s">
        <v>3438</v>
      </c>
      <c r="F1051" s="152" t="s">
        <v>3438</v>
      </c>
    </row>
    <row r="1052">
      <c r="A1052" s="152" t="s">
        <v>582</v>
      </c>
      <c r="B1052" s="152" t="s">
        <v>3435</v>
      </c>
      <c r="C1052" s="152" t="s">
        <v>4163</v>
      </c>
      <c r="D1052" s="152" t="s">
        <v>3437</v>
      </c>
      <c r="E1052" s="152" t="s">
        <v>3441</v>
      </c>
      <c r="F1052" s="152" t="s">
        <v>3438</v>
      </c>
    </row>
    <row r="1053">
      <c r="A1053" s="152" t="s">
        <v>656</v>
      </c>
      <c r="B1053" s="152" t="s">
        <v>3435</v>
      </c>
      <c r="C1053" s="152" t="s">
        <v>656</v>
      </c>
      <c r="D1053" s="152" t="s">
        <v>3437</v>
      </c>
      <c r="E1053" s="152" t="s">
        <v>3441</v>
      </c>
      <c r="F1053" s="152" t="s">
        <v>3438</v>
      </c>
    </row>
    <row r="1054">
      <c r="A1054" s="152" t="s">
        <v>1729</v>
      </c>
      <c r="B1054" s="152" t="s">
        <v>3435</v>
      </c>
      <c r="C1054" s="152" t="s">
        <v>4164</v>
      </c>
      <c r="D1054" s="152" t="s">
        <v>3437</v>
      </c>
      <c r="E1054" s="152" t="s">
        <v>3441</v>
      </c>
      <c r="F1054" s="152" t="s">
        <v>3438</v>
      </c>
    </row>
    <row r="1055">
      <c r="A1055" s="152" t="s">
        <v>1730</v>
      </c>
      <c r="B1055" s="152" t="s">
        <v>3435</v>
      </c>
      <c r="C1055" s="152" t="s">
        <v>4165</v>
      </c>
      <c r="D1055" s="152" t="s">
        <v>3437</v>
      </c>
      <c r="E1055" s="152" t="s">
        <v>3438</v>
      </c>
      <c r="F1055" s="152" t="s">
        <v>3438</v>
      </c>
    </row>
    <row r="1056">
      <c r="A1056" s="152" t="s">
        <v>1445</v>
      </c>
      <c r="B1056" s="152" t="s">
        <v>3435</v>
      </c>
      <c r="C1056" s="152" t="s">
        <v>4166</v>
      </c>
      <c r="D1056" s="152" t="s">
        <v>3437</v>
      </c>
      <c r="E1056" s="152" t="s">
        <v>3438</v>
      </c>
      <c r="F1056" s="152" t="s">
        <v>3438</v>
      </c>
    </row>
    <row r="1057">
      <c r="A1057" s="152" t="s">
        <v>641</v>
      </c>
      <c r="B1057" s="152" t="s">
        <v>3435</v>
      </c>
      <c r="C1057" s="152" t="s">
        <v>4167</v>
      </c>
      <c r="D1057" s="152" t="s">
        <v>3437</v>
      </c>
      <c r="E1057" s="152" t="s">
        <v>3441</v>
      </c>
      <c r="F1057" s="152" t="s">
        <v>3441</v>
      </c>
    </row>
    <row r="1058">
      <c r="A1058" s="152" t="s">
        <v>642</v>
      </c>
      <c r="B1058" s="152" t="s">
        <v>3435</v>
      </c>
      <c r="C1058" s="152" t="s">
        <v>4168</v>
      </c>
      <c r="D1058" s="152" t="s">
        <v>3437</v>
      </c>
      <c r="E1058" s="152" t="s">
        <v>3441</v>
      </c>
      <c r="F1058" s="152" t="s">
        <v>3441</v>
      </c>
    </row>
    <row r="1059">
      <c r="A1059" s="152" t="s">
        <v>643</v>
      </c>
      <c r="B1059" s="152" t="s">
        <v>3435</v>
      </c>
      <c r="C1059" s="152" t="s">
        <v>4169</v>
      </c>
      <c r="D1059" s="152" t="s">
        <v>3437</v>
      </c>
      <c r="E1059" s="152" t="s">
        <v>3441</v>
      </c>
      <c r="F1059" s="152" t="s">
        <v>3441</v>
      </c>
    </row>
    <row r="1060">
      <c r="A1060" s="152" t="s">
        <v>762</v>
      </c>
      <c r="B1060" s="152" t="s">
        <v>3435</v>
      </c>
      <c r="C1060" s="152" t="s">
        <v>4170</v>
      </c>
      <c r="D1060" s="152" t="s">
        <v>3437</v>
      </c>
      <c r="E1060" s="152" t="s">
        <v>3441</v>
      </c>
      <c r="F1060" s="152" t="s">
        <v>3438</v>
      </c>
    </row>
    <row r="1061">
      <c r="A1061" s="152" t="s">
        <v>787</v>
      </c>
      <c r="B1061" s="152" t="s">
        <v>3435</v>
      </c>
      <c r="C1061" s="152" t="s">
        <v>4171</v>
      </c>
      <c r="D1061" s="152" t="s">
        <v>3437</v>
      </c>
      <c r="E1061" s="152" t="s">
        <v>3441</v>
      </c>
      <c r="F1061" s="152" t="s">
        <v>3441</v>
      </c>
    </row>
    <row r="1062">
      <c r="A1062" s="152" t="s">
        <v>1699</v>
      </c>
      <c r="B1062" s="152" t="s">
        <v>3435</v>
      </c>
      <c r="C1062" s="152" t="s">
        <v>1699</v>
      </c>
      <c r="D1062" s="152" t="s">
        <v>3437</v>
      </c>
      <c r="E1062" s="152" t="s">
        <v>3441</v>
      </c>
      <c r="F1062" s="152" t="s">
        <v>3438</v>
      </c>
    </row>
    <row r="1063">
      <c r="A1063" s="152" t="s">
        <v>1731</v>
      </c>
      <c r="B1063" s="152" t="s">
        <v>3435</v>
      </c>
      <c r="C1063" s="152" t="s">
        <v>4172</v>
      </c>
      <c r="D1063" s="152" t="s">
        <v>3437</v>
      </c>
      <c r="E1063" s="152" t="s">
        <v>1817</v>
      </c>
      <c r="F1063" s="152" t="s">
        <v>3438</v>
      </c>
    </row>
    <row r="1064">
      <c r="A1064" s="152" t="s">
        <v>940</v>
      </c>
      <c r="B1064" s="152" t="s">
        <v>3435</v>
      </c>
      <c r="C1064" s="153"/>
      <c r="D1064" s="152" t="s">
        <v>3437</v>
      </c>
      <c r="E1064" s="152" t="s">
        <v>3438</v>
      </c>
      <c r="F1064" s="152" t="s">
        <v>3438</v>
      </c>
    </row>
    <row r="1065">
      <c r="A1065" s="152" t="s">
        <v>384</v>
      </c>
      <c r="B1065" s="152" t="s">
        <v>3435</v>
      </c>
      <c r="C1065" s="152" t="s">
        <v>3762</v>
      </c>
      <c r="D1065" s="152" t="s">
        <v>3437</v>
      </c>
      <c r="E1065" s="152" t="s">
        <v>3438</v>
      </c>
      <c r="F1065" s="152" t="s">
        <v>3441</v>
      </c>
    </row>
    <row r="1066">
      <c r="A1066" s="152" t="s">
        <v>1714</v>
      </c>
      <c r="B1066" s="152" t="s">
        <v>3435</v>
      </c>
      <c r="C1066" s="152" t="s">
        <v>4173</v>
      </c>
      <c r="D1066" s="152" t="s">
        <v>3437</v>
      </c>
      <c r="E1066" s="152" t="s">
        <v>3441</v>
      </c>
      <c r="F1066" s="152" t="s">
        <v>3438</v>
      </c>
    </row>
    <row r="1067">
      <c r="A1067" s="152" t="s">
        <v>1694</v>
      </c>
      <c r="B1067" s="152" t="s">
        <v>3435</v>
      </c>
      <c r="C1067" s="152" t="s">
        <v>4174</v>
      </c>
      <c r="D1067" s="152" t="s">
        <v>3437</v>
      </c>
      <c r="E1067" s="152" t="s">
        <v>3441</v>
      </c>
      <c r="F1067" s="152" t="s">
        <v>3441</v>
      </c>
    </row>
    <row r="1068">
      <c r="A1068" s="152" t="s">
        <v>1238</v>
      </c>
      <c r="B1068" s="152" t="s">
        <v>3435</v>
      </c>
      <c r="C1068" s="152" t="s">
        <v>4175</v>
      </c>
      <c r="D1068" s="152" t="s">
        <v>3437</v>
      </c>
      <c r="E1068" s="152" t="s">
        <v>3438</v>
      </c>
      <c r="F1068" s="152" t="s">
        <v>3438</v>
      </c>
    </row>
    <row r="1069">
      <c r="A1069" s="152" t="s">
        <v>1239</v>
      </c>
      <c r="B1069" s="152" t="s">
        <v>3435</v>
      </c>
      <c r="C1069" s="152" t="s">
        <v>4176</v>
      </c>
      <c r="D1069" s="152" t="s">
        <v>3437</v>
      </c>
      <c r="E1069" s="152" t="s">
        <v>3438</v>
      </c>
      <c r="F1069" s="152" t="s">
        <v>3438</v>
      </c>
    </row>
    <row r="1070">
      <c r="A1070" s="152" t="s">
        <v>1083</v>
      </c>
      <c r="B1070" s="152" t="s">
        <v>3435</v>
      </c>
      <c r="C1070" s="152" t="s">
        <v>4177</v>
      </c>
      <c r="D1070" s="152" t="s">
        <v>3437</v>
      </c>
      <c r="E1070" s="152" t="s">
        <v>3438</v>
      </c>
      <c r="F1070" s="152" t="s">
        <v>3438</v>
      </c>
    </row>
    <row r="1071">
      <c r="A1071" s="152" t="s">
        <v>1084</v>
      </c>
      <c r="B1071" s="152" t="s">
        <v>3435</v>
      </c>
      <c r="C1071" s="152" t="s">
        <v>4178</v>
      </c>
      <c r="D1071" s="152" t="s">
        <v>3437</v>
      </c>
      <c r="E1071" s="152" t="s">
        <v>3438</v>
      </c>
      <c r="F1071" s="152" t="s">
        <v>3441</v>
      </c>
    </row>
    <row r="1072">
      <c r="A1072" s="152" t="s">
        <v>1129</v>
      </c>
      <c r="B1072" s="152" t="s">
        <v>3435</v>
      </c>
      <c r="C1072" s="152" t="s">
        <v>4179</v>
      </c>
      <c r="D1072" s="152" t="s">
        <v>3437</v>
      </c>
      <c r="E1072" s="152" t="s">
        <v>3438</v>
      </c>
      <c r="F1072" s="152" t="s">
        <v>3438</v>
      </c>
    </row>
    <row r="1073">
      <c r="A1073" s="152" t="s">
        <v>1130</v>
      </c>
      <c r="B1073" s="152" t="s">
        <v>3435</v>
      </c>
      <c r="C1073" s="152" t="s">
        <v>4180</v>
      </c>
      <c r="D1073" s="152" t="s">
        <v>3437</v>
      </c>
      <c r="E1073" s="152" t="s">
        <v>3438</v>
      </c>
      <c r="F1073" s="152" t="s">
        <v>3441</v>
      </c>
    </row>
    <row r="1074">
      <c r="A1074" s="152" t="s">
        <v>303</v>
      </c>
      <c r="B1074" s="152" t="s">
        <v>3435</v>
      </c>
      <c r="C1074" s="152" t="s">
        <v>4181</v>
      </c>
      <c r="D1074" s="152" t="s">
        <v>3437</v>
      </c>
      <c r="E1074" s="152" t="s">
        <v>3438</v>
      </c>
      <c r="F1074" s="152" t="s">
        <v>3438</v>
      </c>
    </row>
    <row r="1075">
      <c r="A1075" s="152" t="s">
        <v>206</v>
      </c>
      <c r="B1075" s="152" t="s">
        <v>3435</v>
      </c>
      <c r="C1075" s="152" t="s">
        <v>4182</v>
      </c>
      <c r="D1075" s="152" t="s">
        <v>3437</v>
      </c>
      <c r="E1075" s="152" t="s">
        <v>3441</v>
      </c>
      <c r="F1075" s="152" t="s">
        <v>3441</v>
      </c>
    </row>
    <row r="1076">
      <c r="A1076" s="152" t="s">
        <v>232</v>
      </c>
      <c r="B1076" s="152" t="s">
        <v>3435</v>
      </c>
      <c r="C1076" s="152" t="s">
        <v>4183</v>
      </c>
      <c r="D1076" s="152" t="s">
        <v>3437</v>
      </c>
      <c r="E1076" s="152" t="s">
        <v>3441</v>
      </c>
      <c r="F1076" s="152" t="s">
        <v>3438</v>
      </c>
    </row>
    <row r="1077">
      <c r="A1077" s="152" t="s">
        <v>470</v>
      </c>
      <c r="B1077" s="152" t="s">
        <v>3435</v>
      </c>
      <c r="C1077" s="152" t="s">
        <v>4184</v>
      </c>
      <c r="D1077" s="152" t="s">
        <v>3437</v>
      </c>
      <c r="E1077" s="152" t="s">
        <v>3438</v>
      </c>
      <c r="F1077" s="152" t="s">
        <v>3441</v>
      </c>
    </row>
    <row r="1078">
      <c r="A1078" s="152" t="s">
        <v>471</v>
      </c>
      <c r="B1078" s="152" t="s">
        <v>3435</v>
      </c>
      <c r="C1078" s="152" t="s">
        <v>4185</v>
      </c>
      <c r="D1078" s="152" t="s">
        <v>3437</v>
      </c>
      <c r="E1078" s="152" t="s">
        <v>3438</v>
      </c>
      <c r="F1078" s="152" t="s">
        <v>3441</v>
      </c>
    </row>
    <row r="1079">
      <c r="A1079" s="152" t="s">
        <v>472</v>
      </c>
      <c r="B1079" s="152" t="s">
        <v>3435</v>
      </c>
      <c r="C1079" s="152" t="s">
        <v>4186</v>
      </c>
      <c r="D1079" s="152" t="s">
        <v>3437</v>
      </c>
      <c r="E1079" s="152" t="s">
        <v>3438</v>
      </c>
      <c r="F1079" s="152" t="s">
        <v>3441</v>
      </c>
    </row>
    <row r="1080">
      <c r="A1080" s="152" t="s">
        <v>473</v>
      </c>
      <c r="B1080" s="152" t="s">
        <v>3435</v>
      </c>
      <c r="C1080" s="152" t="s">
        <v>4187</v>
      </c>
      <c r="D1080" s="152" t="s">
        <v>3437</v>
      </c>
      <c r="E1080" s="152" t="s">
        <v>1817</v>
      </c>
      <c r="F1080" s="152" t="s">
        <v>3441</v>
      </c>
    </row>
    <row r="1081">
      <c r="A1081" s="152" t="s">
        <v>474</v>
      </c>
      <c r="B1081" s="152" t="s">
        <v>3435</v>
      </c>
      <c r="C1081" s="152" t="s">
        <v>4188</v>
      </c>
      <c r="D1081" s="152" t="s">
        <v>3437</v>
      </c>
      <c r="E1081" s="152" t="s">
        <v>1817</v>
      </c>
      <c r="F1081" s="152" t="s">
        <v>3441</v>
      </c>
    </row>
    <row r="1082">
      <c r="A1082" s="152" t="s">
        <v>1209</v>
      </c>
      <c r="B1082" s="152" t="s">
        <v>3435</v>
      </c>
      <c r="C1082" s="152" t="s">
        <v>4189</v>
      </c>
      <c r="D1082" s="152" t="s">
        <v>3437</v>
      </c>
      <c r="E1082" s="152" t="s">
        <v>3438</v>
      </c>
      <c r="F1082" s="152" t="s">
        <v>3438</v>
      </c>
    </row>
    <row r="1083">
      <c r="A1083" s="152" t="s">
        <v>1224</v>
      </c>
      <c r="B1083" s="152" t="s">
        <v>3435</v>
      </c>
      <c r="C1083" s="152" t="s">
        <v>1224</v>
      </c>
      <c r="D1083" s="152" t="s">
        <v>3437</v>
      </c>
      <c r="E1083" s="152" t="s">
        <v>3438</v>
      </c>
      <c r="F1083" s="152" t="s">
        <v>3438</v>
      </c>
    </row>
    <row r="1084">
      <c r="A1084" s="152" t="s">
        <v>364</v>
      </c>
      <c r="B1084" s="152" t="s">
        <v>3435</v>
      </c>
      <c r="C1084" s="152" t="s">
        <v>4190</v>
      </c>
      <c r="D1084" s="152" t="s">
        <v>3437</v>
      </c>
      <c r="E1084" s="152" t="s">
        <v>3438</v>
      </c>
      <c r="F1084" s="152" t="s">
        <v>3441</v>
      </c>
    </row>
    <row r="1085">
      <c r="A1085" s="152" t="s">
        <v>365</v>
      </c>
      <c r="B1085" s="152" t="s">
        <v>3435</v>
      </c>
      <c r="C1085" s="152" t="s">
        <v>4191</v>
      </c>
      <c r="D1085" s="152" t="s">
        <v>3437</v>
      </c>
      <c r="E1085" s="152" t="s">
        <v>3438</v>
      </c>
      <c r="F1085" s="152" t="s">
        <v>3441</v>
      </c>
    </row>
    <row r="1086">
      <c r="A1086" s="152" t="s">
        <v>1652</v>
      </c>
      <c r="B1086" s="152" t="s">
        <v>3435</v>
      </c>
      <c r="C1086" s="152" t="s">
        <v>4192</v>
      </c>
      <c r="D1086" s="152" t="s">
        <v>3437</v>
      </c>
      <c r="E1086" s="152" t="s">
        <v>3438</v>
      </c>
      <c r="F1086" s="152" t="s">
        <v>3441</v>
      </c>
    </row>
    <row r="1087">
      <c r="A1087" s="152" t="s">
        <v>1467</v>
      </c>
      <c r="B1087" s="152" t="s">
        <v>3435</v>
      </c>
      <c r="C1087" s="152" t="s">
        <v>4193</v>
      </c>
      <c r="D1087" s="152" t="s">
        <v>3437</v>
      </c>
      <c r="E1087" s="152" t="s">
        <v>3438</v>
      </c>
      <c r="F1087" s="152" t="s">
        <v>3438</v>
      </c>
    </row>
    <row r="1088">
      <c r="A1088" s="152" t="s">
        <v>1733</v>
      </c>
      <c r="B1088" s="152" t="s">
        <v>3435</v>
      </c>
      <c r="C1088" s="152" t="s">
        <v>4194</v>
      </c>
      <c r="D1088" s="152" t="s">
        <v>3437</v>
      </c>
      <c r="E1088" s="152" t="s">
        <v>3438</v>
      </c>
      <c r="F1088" s="152" t="s">
        <v>3438</v>
      </c>
    </row>
    <row r="1089">
      <c r="A1089" s="152" t="s">
        <v>199</v>
      </c>
      <c r="B1089" s="152" t="s">
        <v>3435</v>
      </c>
      <c r="C1089" s="152" t="s">
        <v>4195</v>
      </c>
      <c r="D1089" s="152" t="s">
        <v>3437</v>
      </c>
      <c r="E1089" s="152" t="s">
        <v>3438</v>
      </c>
      <c r="F1089" s="152" t="s">
        <v>3438</v>
      </c>
    </row>
    <row r="1090">
      <c r="A1090" s="152" t="s">
        <v>204</v>
      </c>
      <c r="B1090" s="152" t="s">
        <v>3435</v>
      </c>
      <c r="C1090" s="152" t="s">
        <v>4196</v>
      </c>
      <c r="D1090" s="152" t="s">
        <v>3437</v>
      </c>
      <c r="E1090" s="152" t="s">
        <v>3441</v>
      </c>
      <c r="F1090" s="152" t="s">
        <v>3441</v>
      </c>
    </row>
    <row r="1091">
      <c r="A1091" s="152" t="s">
        <v>1734</v>
      </c>
      <c r="B1091" s="152" t="s">
        <v>3435</v>
      </c>
      <c r="C1091" s="152" t="s">
        <v>4197</v>
      </c>
      <c r="D1091" s="152" t="s">
        <v>3437</v>
      </c>
      <c r="E1091" s="152" t="s">
        <v>3438</v>
      </c>
      <c r="F1091" s="152" t="s">
        <v>3438</v>
      </c>
    </row>
    <row r="1092">
      <c r="A1092" s="152" t="s">
        <v>1446</v>
      </c>
      <c r="B1092" s="152" t="s">
        <v>3435</v>
      </c>
      <c r="C1092" s="152" t="s">
        <v>4198</v>
      </c>
      <c r="D1092" s="152" t="s">
        <v>3437</v>
      </c>
      <c r="E1092" s="152" t="s">
        <v>3438</v>
      </c>
      <c r="F1092" s="152" t="s">
        <v>3438</v>
      </c>
    </row>
    <row r="1093">
      <c r="A1093" s="152" t="s">
        <v>163</v>
      </c>
      <c r="B1093" s="152" t="s">
        <v>3435</v>
      </c>
      <c r="C1093" s="152" t="s">
        <v>163</v>
      </c>
      <c r="D1093" s="152" t="s">
        <v>3437</v>
      </c>
      <c r="E1093" s="152" t="s">
        <v>3438</v>
      </c>
      <c r="F1093" s="152" t="s">
        <v>3438</v>
      </c>
    </row>
    <row r="1094">
      <c r="A1094" s="152" t="s">
        <v>239</v>
      </c>
      <c r="B1094" s="152" t="s">
        <v>3435</v>
      </c>
      <c r="C1094" s="152" t="s">
        <v>4199</v>
      </c>
      <c r="D1094" s="152" t="s">
        <v>3437</v>
      </c>
      <c r="E1094" s="152" t="s">
        <v>3438</v>
      </c>
      <c r="F1094" s="152" t="s">
        <v>3438</v>
      </c>
    </row>
    <row r="1095">
      <c r="A1095" s="152" t="s">
        <v>1580</v>
      </c>
      <c r="B1095" s="152" t="s">
        <v>3435</v>
      </c>
      <c r="C1095" s="152" t="s">
        <v>1580</v>
      </c>
      <c r="D1095" s="152" t="s">
        <v>3437</v>
      </c>
      <c r="E1095" s="152" t="s">
        <v>3438</v>
      </c>
      <c r="F1095" s="152" t="s">
        <v>3438</v>
      </c>
    </row>
    <row r="1096">
      <c r="A1096" s="152" t="s">
        <v>158</v>
      </c>
      <c r="B1096" s="152" t="s">
        <v>3435</v>
      </c>
      <c r="C1096" s="152" t="s">
        <v>4200</v>
      </c>
      <c r="D1096" s="152" t="s">
        <v>3437</v>
      </c>
      <c r="E1096" s="152" t="s">
        <v>3438</v>
      </c>
      <c r="F1096" s="152" t="s">
        <v>3438</v>
      </c>
    </row>
    <row r="1097">
      <c r="A1097" s="152" t="s">
        <v>386</v>
      </c>
      <c r="B1097" s="152" t="s">
        <v>3435</v>
      </c>
      <c r="C1097" s="152" t="s">
        <v>3762</v>
      </c>
      <c r="D1097" s="152" t="s">
        <v>3437</v>
      </c>
      <c r="E1097" s="152" t="s">
        <v>3438</v>
      </c>
      <c r="F1097" s="152" t="s">
        <v>3438</v>
      </c>
    </row>
    <row r="1098">
      <c r="A1098" s="152" t="s">
        <v>318</v>
      </c>
      <c r="B1098" s="152" t="s">
        <v>3435</v>
      </c>
      <c r="C1098" s="152" t="s">
        <v>4201</v>
      </c>
      <c r="D1098" s="152" t="s">
        <v>3437</v>
      </c>
      <c r="E1098" s="152" t="s">
        <v>3438</v>
      </c>
      <c r="F1098" s="152" t="s">
        <v>3438</v>
      </c>
    </row>
    <row r="1099">
      <c r="A1099" s="152" t="s">
        <v>1096</v>
      </c>
      <c r="B1099" s="152" t="s">
        <v>3435</v>
      </c>
      <c r="C1099" s="152" t="s">
        <v>4202</v>
      </c>
      <c r="D1099" s="152" t="s">
        <v>3437</v>
      </c>
      <c r="E1099" s="152" t="s">
        <v>3438</v>
      </c>
      <c r="F1099" s="152" t="s">
        <v>3438</v>
      </c>
    </row>
    <row r="1100">
      <c r="A1100" s="152" t="s">
        <v>1097</v>
      </c>
      <c r="B1100" s="152" t="s">
        <v>3435</v>
      </c>
      <c r="C1100" s="152" t="s">
        <v>4203</v>
      </c>
      <c r="D1100" s="152" t="s">
        <v>3437</v>
      </c>
      <c r="E1100" s="152" t="s">
        <v>3438</v>
      </c>
      <c r="F1100" s="152" t="s">
        <v>3441</v>
      </c>
    </row>
    <row r="1101">
      <c r="A1101" s="152" t="s">
        <v>1736</v>
      </c>
      <c r="B1101" s="152" t="s">
        <v>3435</v>
      </c>
      <c r="C1101" s="152" t="s">
        <v>4204</v>
      </c>
      <c r="D1101" s="152" t="s">
        <v>3437</v>
      </c>
      <c r="E1101" s="152" t="s">
        <v>3438</v>
      </c>
      <c r="F1101" s="152" t="s">
        <v>3438</v>
      </c>
    </row>
    <row r="1102">
      <c r="A1102" s="152" t="s">
        <v>164</v>
      </c>
      <c r="B1102" s="152" t="s">
        <v>3435</v>
      </c>
      <c r="C1102" s="152" t="s">
        <v>4205</v>
      </c>
      <c r="D1102" s="152" t="s">
        <v>3437</v>
      </c>
      <c r="E1102" s="152" t="s">
        <v>3438</v>
      </c>
      <c r="F1102" s="152" t="s">
        <v>3438</v>
      </c>
    </row>
    <row r="1103">
      <c r="A1103" s="152" t="s">
        <v>792</v>
      </c>
      <c r="B1103" s="152" t="s">
        <v>3435</v>
      </c>
      <c r="C1103" s="152" t="s">
        <v>4206</v>
      </c>
      <c r="D1103" s="152" t="s">
        <v>3437</v>
      </c>
      <c r="E1103" s="152" t="s">
        <v>3438</v>
      </c>
      <c r="F1103" s="152" t="s">
        <v>3438</v>
      </c>
    </row>
    <row r="1104">
      <c r="A1104" s="152" t="s">
        <v>319</v>
      </c>
      <c r="B1104" s="152" t="s">
        <v>3435</v>
      </c>
      <c r="C1104" s="152" t="s">
        <v>4207</v>
      </c>
      <c r="D1104" s="152" t="s">
        <v>3437</v>
      </c>
      <c r="E1104" s="152" t="s">
        <v>3438</v>
      </c>
      <c r="F1104" s="152" t="s">
        <v>3438</v>
      </c>
    </row>
    <row r="1105">
      <c r="A1105" s="152" t="s">
        <v>939</v>
      </c>
      <c r="B1105" s="152" t="s">
        <v>3435</v>
      </c>
      <c r="C1105" s="152" t="s">
        <v>4049</v>
      </c>
      <c r="D1105" s="152" t="s">
        <v>3437</v>
      </c>
      <c r="E1105" s="152" t="s">
        <v>3438</v>
      </c>
      <c r="F1105" s="152" t="s">
        <v>3438</v>
      </c>
    </row>
    <row r="1106">
      <c r="A1106" s="152" t="s">
        <v>1098</v>
      </c>
      <c r="B1106" s="152" t="s">
        <v>3435</v>
      </c>
      <c r="C1106" s="152" t="s">
        <v>4208</v>
      </c>
      <c r="D1106" s="152" t="s">
        <v>3437</v>
      </c>
      <c r="E1106" s="152" t="s">
        <v>3438</v>
      </c>
      <c r="F1106" s="152" t="s">
        <v>3438</v>
      </c>
    </row>
    <row r="1107">
      <c r="A1107" s="152" t="s">
        <v>1534</v>
      </c>
      <c r="B1107" s="152" t="s">
        <v>3435</v>
      </c>
      <c r="C1107" s="152" t="s">
        <v>4209</v>
      </c>
      <c r="D1107" s="152" t="s">
        <v>3437</v>
      </c>
      <c r="E1107" s="152" t="s">
        <v>3438</v>
      </c>
      <c r="F1107" s="152" t="s">
        <v>3438</v>
      </c>
    </row>
    <row r="1108">
      <c r="A1108" s="152" t="s">
        <v>1737</v>
      </c>
      <c r="B1108" s="152" t="s">
        <v>3435</v>
      </c>
      <c r="C1108" s="152" t="s">
        <v>4210</v>
      </c>
      <c r="D1108" s="152" t="s">
        <v>3437</v>
      </c>
      <c r="E1108" s="152" t="s">
        <v>3438</v>
      </c>
      <c r="F1108" s="152" t="s">
        <v>3438</v>
      </c>
    </row>
    <row r="1109">
      <c r="A1109" s="152" t="s">
        <v>458</v>
      </c>
      <c r="B1109" s="152" t="s">
        <v>3435</v>
      </c>
      <c r="C1109" s="152" t="s">
        <v>4211</v>
      </c>
      <c r="D1109" s="152" t="s">
        <v>3437</v>
      </c>
      <c r="E1109" s="152" t="s">
        <v>3438</v>
      </c>
      <c r="F1109" s="152" t="s">
        <v>3438</v>
      </c>
    </row>
    <row r="1110">
      <c r="A1110" s="152" t="s">
        <v>1305</v>
      </c>
      <c r="B1110" s="152" t="s">
        <v>3435</v>
      </c>
      <c r="C1110" s="152" t="s">
        <v>4212</v>
      </c>
      <c r="D1110" s="152" t="s">
        <v>3437</v>
      </c>
      <c r="E1110" s="152" t="s">
        <v>3438</v>
      </c>
      <c r="F1110" s="152" t="s">
        <v>3438</v>
      </c>
    </row>
    <row r="1111">
      <c r="A1111" s="152" t="s">
        <v>1306</v>
      </c>
      <c r="B1111" s="152" t="s">
        <v>3435</v>
      </c>
      <c r="C1111" s="152" t="s">
        <v>4213</v>
      </c>
      <c r="D1111" s="152" t="s">
        <v>3437</v>
      </c>
      <c r="E1111" s="152" t="s">
        <v>3438</v>
      </c>
      <c r="F1111" s="152" t="s">
        <v>3438</v>
      </c>
    </row>
    <row r="1112">
      <c r="A1112" s="152" t="s">
        <v>1307</v>
      </c>
      <c r="B1112" s="152" t="s">
        <v>3435</v>
      </c>
      <c r="C1112" s="152" t="s">
        <v>4214</v>
      </c>
      <c r="D1112" s="152" t="s">
        <v>3437</v>
      </c>
      <c r="E1112" s="152" t="s">
        <v>3438</v>
      </c>
      <c r="F1112" s="152" t="s">
        <v>3438</v>
      </c>
    </row>
    <row r="1113">
      <c r="A1113" s="152" t="s">
        <v>1308</v>
      </c>
      <c r="B1113" s="152" t="s">
        <v>3435</v>
      </c>
      <c r="C1113" s="152" t="s">
        <v>4215</v>
      </c>
      <c r="D1113" s="152" t="s">
        <v>3437</v>
      </c>
      <c r="E1113" s="152" t="s">
        <v>3438</v>
      </c>
      <c r="F1113" s="152" t="s">
        <v>3438</v>
      </c>
    </row>
    <row r="1114">
      <c r="A1114" s="152" t="s">
        <v>1309</v>
      </c>
      <c r="B1114" s="152" t="s">
        <v>3435</v>
      </c>
      <c r="C1114" s="152" t="s">
        <v>4216</v>
      </c>
      <c r="D1114" s="152" t="s">
        <v>3437</v>
      </c>
      <c r="E1114" s="152" t="s">
        <v>3438</v>
      </c>
      <c r="F1114" s="152" t="s">
        <v>3438</v>
      </c>
    </row>
    <row r="1115">
      <c r="A1115" s="152" t="s">
        <v>1310</v>
      </c>
      <c r="B1115" s="152" t="s">
        <v>3435</v>
      </c>
      <c r="C1115" s="152" t="s">
        <v>4217</v>
      </c>
      <c r="D1115" s="152" t="s">
        <v>3437</v>
      </c>
      <c r="E1115" s="152" t="s">
        <v>3438</v>
      </c>
      <c r="F1115" s="152" t="s">
        <v>3438</v>
      </c>
    </row>
    <row r="1116">
      <c r="A1116" s="152" t="s">
        <v>1311</v>
      </c>
      <c r="B1116" s="152" t="s">
        <v>3435</v>
      </c>
      <c r="C1116" s="152" t="s">
        <v>4218</v>
      </c>
      <c r="D1116" s="152" t="s">
        <v>3437</v>
      </c>
      <c r="E1116" s="152" t="s">
        <v>3438</v>
      </c>
      <c r="F1116" s="152" t="s">
        <v>3438</v>
      </c>
    </row>
    <row r="1117">
      <c r="A1117" s="152" t="s">
        <v>1312</v>
      </c>
      <c r="B1117" s="152" t="s">
        <v>3435</v>
      </c>
      <c r="C1117" s="152" t="s">
        <v>4219</v>
      </c>
      <c r="D1117" s="152" t="s">
        <v>3437</v>
      </c>
      <c r="E1117" s="152" t="s">
        <v>3438</v>
      </c>
      <c r="F1117" s="152" t="s">
        <v>3438</v>
      </c>
    </row>
    <row r="1118">
      <c r="A1118" s="152" t="s">
        <v>1313</v>
      </c>
      <c r="B1118" s="152" t="s">
        <v>3435</v>
      </c>
      <c r="C1118" s="152" t="s">
        <v>4220</v>
      </c>
      <c r="D1118" s="152" t="s">
        <v>3437</v>
      </c>
      <c r="E1118" s="152" t="s">
        <v>3438</v>
      </c>
      <c r="F1118" s="152" t="s">
        <v>3438</v>
      </c>
    </row>
    <row r="1119">
      <c r="A1119" s="152" t="s">
        <v>1314</v>
      </c>
      <c r="B1119" s="152" t="s">
        <v>3435</v>
      </c>
      <c r="C1119" s="152" t="s">
        <v>4221</v>
      </c>
      <c r="D1119" s="152" t="s">
        <v>3437</v>
      </c>
      <c r="E1119" s="152" t="s">
        <v>3438</v>
      </c>
      <c r="F1119" s="152" t="s">
        <v>3438</v>
      </c>
    </row>
    <row r="1120">
      <c r="A1120" s="152" t="s">
        <v>1315</v>
      </c>
      <c r="B1120" s="152" t="s">
        <v>3435</v>
      </c>
      <c r="C1120" s="152" t="s">
        <v>4222</v>
      </c>
      <c r="D1120" s="152" t="s">
        <v>3437</v>
      </c>
      <c r="E1120" s="152" t="s">
        <v>3438</v>
      </c>
      <c r="F1120" s="152" t="s">
        <v>3438</v>
      </c>
    </row>
    <row r="1121">
      <c r="A1121" s="152" t="s">
        <v>1316</v>
      </c>
      <c r="B1121" s="152" t="s">
        <v>3435</v>
      </c>
      <c r="C1121" s="152" t="s">
        <v>4223</v>
      </c>
      <c r="D1121" s="152" t="s">
        <v>3437</v>
      </c>
      <c r="E1121" s="152" t="s">
        <v>3438</v>
      </c>
      <c r="F1121" s="152" t="s">
        <v>3438</v>
      </c>
    </row>
    <row r="1122">
      <c r="A1122" s="152" t="s">
        <v>1317</v>
      </c>
      <c r="B1122" s="152" t="s">
        <v>3435</v>
      </c>
      <c r="C1122" s="152" t="s">
        <v>4224</v>
      </c>
      <c r="D1122" s="152" t="s">
        <v>3437</v>
      </c>
      <c r="E1122" s="152" t="s">
        <v>3438</v>
      </c>
      <c r="F1122" s="152" t="s">
        <v>3438</v>
      </c>
    </row>
    <row r="1123">
      <c r="A1123" s="152" t="s">
        <v>1318</v>
      </c>
      <c r="B1123" s="152" t="s">
        <v>3435</v>
      </c>
      <c r="C1123" s="152" t="s">
        <v>4225</v>
      </c>
      <c r="D1123" s="152" t="s">
        <v>3437</v>
      </c>
      <c r="E1123" s="152" t="s">
        <v>3438</v>
      </c>
      <c r="F1123" s="152" t="s">
        <v>3438</v>
      </c>
    </row>
    <row r="1124">
      <c r="A1124" s="152" t="s">
        <v>1319</v>
      </c>
      <c r="B1124" s="152" t="s">
        <v>3435</v>
      </c>
      <c r="C1124" s="152" t="s">
        <v>4226</v>
      </c>
      <c r="D1124" s="152" t="s">
        <v>3437</v>
      </c>
      <c r="E1124" s="152" t="s">
        <v>3438</v>
      </c>
      <c r="F1124" s="152" t="s">
        <v>3438</v>
      </c>
    </row>
    <row r="1125">
      <c r="A1125" s="152" t="s">
        <v>1320</v>
      </c>
      <c r="B1125" s="152" t="s">
        <v>3435</v>
      </c>
      <c r="C1125" s="152" t="s">
        <v>4227</v>
      </c>
      <c r="D1125" s="152" t="s">
        <v>3437</v>
      </c>
      <c r="E1125" s="152" t="s">
        <v>3438</v>
      </c>
      <c r="F1125" s="152" t="s">
        <v>3438</v>
      </c>
    </row>
    <row r="1126">
      <c r="A1126" s="152" t="s">
        <v>1321</v>
      </c>
      <c r="B1126" s="152" t="s">
        <v>3435</v>
      </c>
      <c r="C1126" s="152" t="s">
        <v>4228</v>
      </c>
      <c r="D1126" s="152" t="s">
        <v>3437</v>
      </c>
      <c r="E1126" s="152" t="s">
        <v>3438</v>
      </c>
      <c r="F1126" s="152" t="s">
        <v>3438</v>
      </c>
    </row>
    <row r="1127">
      <c r="A1127" s="152" t="s">
        <v>1322</v>
      </c>
      <c r="B1127" s="152" t="s">
        <v>3435</v>
      </c>
      <c r="C1127" s="152" t="s">
        <v>4229</v>
      </c>
      <c r="D1127" s="152" t="s">
        <v>3437</v>
      </c>
      <c r="E1127" s="152" t="s">
        <v>3438</v>
      </c>
      <c r="F1127" s="152" t="s">
        <v>3438</v>
      </c>
    </row>
    <row r="1128">
      <c r="A1128" s="152" t="s">
        <v>1323</v>
      </c>
      <c r="B1128" s="152" t="s">
        <v>3435</v>
      </c>
      <c r="C1128" s="152" t="s">
        <v>4230</v>
      </c>
      <c r="D1128" s="152" t="s">
        <v>3437</v>
      </c>
      <c r="E1128" s="152" t="s">
        <v>3438</v>
      </c>
      <c r="F1128" s="152" t="s">
        <v>3438</v>
      </c>
    </row>
    <row r="1129">
      <c r="A1129" s="152" t="s">
        <v>1087</v>
      </c>
      <c r="B1129" s="152" t="s">
        <v>3435</v>
      </c>
      <c r="C1129" s="152" t="s">
        <v>1087</v>
      </c>
      <c r="D1129" s="152" t="s">
        <v>3437</v>
      </c>
      <c r="E1129" s="152" t="s">
        <v>3438</v>
      </c>
      <c r="F1129" s="152" t="s">
        <v>3438</v>
      </c>
    </row>
    <row r="1130">
      <c r="A1130" s="152" t="s">
        <v>1088</v>
      </c>
      <c r="B1130" s="152" t="s">
        <v>3435</v>
      </c>
      <c r="C1130" s="152" t="s">
        <v>1088</v>
      </c>
      <c r="D1130" s="152" t="s">
        <v>3437</v>
      </c>
      <c r="E1130" s="152" t="s">
        <v>3438</v>
      </c>
      <c r="F1130" s="152" t="s">
        <v>3438</v>
      </c>
    </row>
    <row r="1131">
      <c r="A1131" s="152" t="s">
        <v>1089</v>
      </c>
      <c r="B1131" s="152" t="s">
        <v>3435</v>
      </c>
      <c r="C1131" s="152" t="s">
        <v>1089</v>
      </c>
      <c r="D1131" s="152" t="s">
        <v>3437</v>
      </c>
      <c r="E1131" s="152" t="s">
        <v>3438</v>
      </c>
      <c r="F1131" s="152" t="s">
        <v>3438</v>
      </c>
    </row>
    <row r="1132">
      <c r="A1132" s="152" t="s">
        <v>1090</v>
      </c>
      <c r="B1132" s="152" t="s">
        <v>3435</v>
      </c>
      <c r="C1132" s="152" t="s">
        <v>1090</v>
      </c>
      <c r="D1132" s="152" t="s">
        <v>3437</v>
      </c>
      <c r="E1132" s="152" t="s">
        <v>3438</v>
      </c>
      <c r="F1132" s="152" t="s">
        <v>3438</v>
      </c>
    </row>
    <row r="1133">
      <c r="A1133" s="152" t="s">
        <v>519</v>
      </c>
      <c r="B1133" s="152" t="s">
        <v>3435</v>
      </c>
      <c r="C1133" s="152" t="s">
        <v>4044</v>
      </c>
      <c r="D1133" s="152" t="s">
        <v>3437</v>
      </c>
      <c r="E1133" s="152" t="s">
        <v>3441</v>
      </c>
      <c r="F1133" s="152" t="s">
        <v>3441</v>
      </c>
    </row>
    <row r="1134">
      <c r="A1134" s="152" t="s">
        <v>832</v>
      </c>
      <c r="B1134" s="152" t="s">
        <v>3435</v>
      </c>
      <c r="C1134" s="152" t="s">
        <v>4231</v>
      </c>
      <c r="D1134" s="152" t="s">
        <v>3437</v>
      </c>
      <c r="E1134" s="152" t="s">
        <v>1817</v>
      </c>
      <c r="F1134" s="152" t="s">
        <v>3438</v>
      </c>
    </row>
    <row r="1135">
      <c r="A1135" s="152" t="s">
        <v>751</v>
      </c>
      <c r="B1135" s="152" t="s">
        <v>3435</v>
      </c>
      <c r="C1135" s="152" t="s">
        <v>4232</v>
      </c>
      <c r="D1135" s="152" t="s">
        <v>3437</v>
      </c>
      <c r="E1135" s="152" t="s">
        <v>1817</v>
      </c>
      <c r="F1135" s="152" t="s">
        <v>3441</v>
      </c>
    </row>
    <row r="1136">
      <c r="A1136" s="152" t="s">
        <v>238</v>
      </c>
      <c r="B1136" s="152" t="s">
        <v>3435</v>
      </c>
      <c r="C1136" s="152" t="s">
        <v>4233</v>
      </c>
      <c r="D1136" s="152" t="s">
        <v>3437</v>
      </c>
      <c r="E1136" s="152" t="s">
        <v>3438</v>
      </c>
      <c r="F1136" s="152" t="s">
        <v>3438</v>
      </c>
    </row>
    <row r="1137">
      <c r="A1137" s="152" t="s">
        <v>1738</v>
      </c>
      <c r="B1137" s="152" t="s">
        <v>3435</v>
      </c>
      <c r="C1137" s="152" t="s">
        <v>4234</v>
      </c>
      <c r="D1137" s="152" t="s">
        <v>3437</v>
      </c>
      <c r="E1137" s="152" t="s">
        <v>3438</v>
      </c>
      <c r="F1137" s="152" t="s">
        <v>3438</v>
      </c>
    </row>
    <row r="1138">
      <c r="A1138" s="152" t="s">
        <v>1075</v>
      </c>
      <c r="B1138" s="152" t="s">
        <v>3435</v>
      </c>
      <c r="C1138" s="152" t="s">
        <v>4235</v>
      </c>
      <c r="D1138" s="152" t="s">
        <v>3437</v>
      </c>
      <c r="E1138" s="152" t="s">
        <v>3438</v>
      </c>
      <c r="F1138" s="152" t="s">
        <v>3438</v>
      </c>
    </row>
    <row r="1139">
      <c r="A1139" s="152" t="s">
        <v>1302</v>
      </c>
      <c r="B1139" s="152" t="s">
        <v>3435</v>
      </c>
      <c r="C1139" s="152" t="s">
        <v>1302</v>
      </c>
      <c r="D1139" s="152" t="s">
        <v>3437</v>
      </c>
      <c r="E1139" s="152" t="s">
        <v>3438</v>
      </c>
      <c r="F1139" s="152" t="s">
        <v>3438</v>
      </c>
    </row>
    <row r="1140">
      <c r="A1140" s="152" t="s">
        <v>1493</v>
      </c>
      <c r="B1140" s="152" t="s">
        <v>3435</v>
      </c>
      <c r="C1140" s="152" t="s">
        <v>4236</v>
      </c>
      <c r="D1140" s="152" t="s">
        <v>3437</v>
      </c>
      <c r="E1140" s="152" t="s">
        <v>3438</v>
      </c>
      <c r="F1140" s="152" t="s">
        <v>3438</v>
      </c>
    </row>
    <row r="1141">
      <c r="A1141" s="152" t="s">
        <v>1494</v>
      </c>
      <c r="B1141" s="152" t="s">
        <v>3435</v>
      </c>
      <c r="C1141" s="152" t="s">
        <v>4237</v>
      </c>
      <c r="D1141" s="152" t="s">
        <v>3437</v>
      </c>
      <c r="E1141" s="152" t="s">
        <v>3438</v>
      </c>
      <c r="F1141" s="152" t="s">
        <v>3438</v>
      </c>
    </row>
    <row r="1142">
      <c r="A1142" s="152" t="s">
        <v>1294</v>
      </c>
      <c r="B1142" s="152" t="s">
        <v>3435</v>
      </c>
      <c r="C1142" s="152" t="s">
        <v>1294</v>
      </c>
      <c r="D1142" s="152" t="s">
        <v>3437</v>
      </c>
      <c r="E1142" s="152" t="s">
        <v>3438</v>
      </c>
      <c r="F1142" s="152" t="s">
        <v>3438</v>
      </c>
    </row>
    <row r="1143">
      <c r="A1143" s="152" t="s">
        <v>1295</v>
      </c>
      <c r="B1143" s="152" t="s">
        <v>3435</v>
      </c>
      <c r="C1143" s="152" t="s">
        <v>1295</v>
      </c>
      <c r="D1143" s="152" t="s">
        <v>3437</v>
      </c>
      <c r="E1143" s="152" t="s">
        <v>3438</v>
      </c>
      <c r="F1143" s="152" t="s">
        <v>3438</v>
      </c>
    </row>
    <row r="1144">
      <c r="A1144" s="152" t="s">
        <v>1296</v>
      </c>
      <c r="B1144" s="152" t="s">
        <v>3435</v>
      </c>
      <c r="C1144" s="152" t="s">
        <v>1296</v>
      </c>
      <c r="D1144" s="152" t="s">
        <v>3437</v>
      </c>
      <c r="E1144" s="152" t="s">
        <v>3438</v>
      </c>
      <c r="F1144" s="152" t="s">
        <v>3438</v>
      </c>
    </row>
    <row r="1145">
      <c r="A1145" s="152" t="s">
        <v>1297</v>
      </c>
      <c r="B1145" s="152" t="s">
        <v>3435</v>
      </c>
      <c r="C1145" s="152" t="s">
        <v>1297</v>
      </c>
      <c r="D1145" s="152" t="s">
        <v>3437</v>
      </c>
      <c r="E1145" s="152" t="s">
        <v>3438</v>
      </c>
      <c r="F1145" s="152" t="s">
        <v>3438</v>
      </c>
    </row>
    <row r="1146">
      <c r="A1146" s="152" t="s">
        <v>1298</v>
      </c>
      <c r="B1146" s="152" t="s">
        <v>3435</v>
      </c>
      <c r="C1146" s="152" t="s">
        <v>1298</v>
      </c>
      <c r="D1146" s="152" t="s">
        <v>3437</v>
      </c>
      <c r="E1146" s="152" t="s">
        <v>3438</v>
      </c>
      <c r="F1146" s="152" t="s">
        <v>3438</v>
      </c>
    </row>
    <row r="1147">
      <c r="A1147" s="152" t="s">
        <v>1299</v>
      </c>
      <c r="B1147" s="152" t="s">
        <v>3435</v>
      </c>
      <c r="C1147" s="152" t="s">
        <v>4238</v>
      </c>
      <c r="D1147" s="152" t="s">
        <v>3437</v>
      </c>
      <c r="E1147" s="152" t="s">
        <v>3438</v>
      </c>
      <c r="F1147" s="152" t="s">
        <v>3438</v>
      </c>
    </row>
    <row r="1148">
      <c r="A1148" s="152" t="s">
        <v>1300</v>
      </c>
      <c r="B1148" s="152" t="s">
        <v>3435</v>
      </c>
      <c r="C1148" s="153"/>
      <c r="D1148" s="152" t="s">
        <v>3437</v>
      </c>
      <c r="E1148" s="152" t="s">
        <v>3438</v>
      </c>
      <c r="F1148" s="152" t="s">
        <v>3438</v>
      </c>
    </row>
    <row r="1149">
      <c r="A1149" s="152" t="s">
        <v>599</v>
      </c>
      <c r="B1149" s="152" t="s">
        <v>3435</v>
      </c>
      <c r="C1149" s="152" t="s">
        <v>687</v>
      </c>
      <c r="D1149" s="152" t="s">
        <v>3437</v>
      </c>
      <c r="E1149" s="152" t="s">
        <v>3441</v>
      </c>
      <c r="F1149" s="152" t="s">
        <v>3441</v>
      </c>
    </row>
    <row r="1150">
      <c r="A1150" s="152" t="s">
        <v>600</v>
      </c>
      <c r="B1150" s="152" t="s">
        <v>3435</v>
      </c>
      <c r="C1150" s="152" t="s">
        <v>600</v>
      </c>
      <c r="D1150" s="152" t="s">
        <v>3437</v>
      </c>
      <c r="E1150" s="152" t="s">
        <v>3441</v>
      </c>
      <c r="F1150" s="152" t="s">
        <v>3441</v>
      </c>
    </row>
    <row r="1151">
      <c r="A1151" s="152" t="s">
        <v>601</v>
      </c>
      <c r="B1151" s="152" t="s">
        <v>3435</v>
      </c>
      <c r="C1151" s="152" t="s">
        <v>601</v>
      </c>
      <c r="D1151" s="152" t="s">
        <v>3437</v>
      </c>
      <c r="E1151" s="152" t="s">
        <v>3441</v>
      </c>
      <c r="F1151" s="152" t="s">
        <v>3441</v>
      </c>
    </row>
    <row r="1152">
      <c r="A1152" s="152" t="s">
        <v>602</v>
      </c>
      <c r="B1152" s="152" t="s">
        <v>3435</v>
      </c>
      <c r="C1152" s="152" t="s">
        <v>602</v>
      </c>
      <c r="D1152" s="152" t="s">
        <v>3437</v>
      </c>
      <c r="E1152" s="152" t="s">
        <v>3441</v>
      </c>
      <c r="F1152" s="152" t="s">
        <v>3441</v>
      </c>
    </row>
    <row r="1153">
      <c r="A1153" s="152" t="s">
        <v>603</v>
      </c>
      <c r="B1153" s="152" t="s">
        <v>3435</v>
      </c>
      <c r="C1153" s="152" t="s">
        <v>603</v>
      </c>
      <c r="D1153" s="152" t="s">
        <v>3437</v>
      </c>
      <c r="E1153" s="152" t="s">
        <v>3441</v>
      </c>
      <c r="F1153" s="152" t="s">
        <v>3441</v>
      </c>
    </row>
    <row r="1154">
      <c r="A1154" s="152" t="s">
        <v>604</v>
      </c>
      <c r="B1154" s="152" t="s">
        <v>3435</v>
      </c>
      <c r="C1154" s="152" t="s">
        <v>604</v>
      </c>
      <c r="D1154" s="152" t="s">
        <v>3437</v>
      </c>
      <c r="E1154" s="152" t="s">
        <v>3441</v>
      </c>
      <c r="F1154" s="152" t="s">
        <v>3441</v>
      </c>
    </row>
    <row r="1155">
      <c r="A1155" s="152" t="s">
        <v>605</v>
      </c>
      <c r="B1155" s="152" t="s">
        <v>3435</v>
      </c>
      <c r="C1155" s="152" t="s">
        <v>605</v>
      </c>
      <c r="D1155" s="152" t="s">
        <v>3437</v>
      </c>
      <c r="E1155" s="152" t="s">
        <v>3441</v>
      </c>
      <c r="F1155" s="152" t="s">
        <v>3441</v>
      </c>
    </row>
    <row r="1156">
      <c r="A1156" s="152" t="s">
        <v>606</v>
      </c>
      <c r="B1156" s="152" t="s">
        <v>3435</v>
      </c>
      <c r="C1156" s="152" t="s">
        <v>606</v>
      </c>
      <c r="D1156" s="152" t="s">
        <v>3437</v>
      </c>
      <c r="E1156" s="152" t="s">
        <v>3441</v>
      </c>
      <c r="F1156" s="152" t="s">
        <v>3441</v>
      </c>
    </row>
    <row r="1157">
      <c r="A1157" s="152" t="s">
        <v>687</v>
      </c>
      <c r="B1157" s="152" t="s">
        <v>3435</v>
      </c>
      <c r="C1157" s="152" t="s">
        <v>687</v>
      </c>
      <c r="D1157" s="152" t="s">
        <v>3437</v>
      </c>
      <c r="E1157" s="152" t="s">
        <v>3441</v>
      </c>
      <c r="F1157" s="152" t="s">
        <v>3441</v>
      </c>
    </row>
    <row r="1158">
      <c r="A1158" s="152" t="s">
        <v>688</v>
      </c>
      <c r="B1158" s="152" t="s">
        <v>3435</v>
      </c>
      <c r="C1158" s="152" t="s">
        <v>688</v>
      </c>
      <c r="D1158" s="152" t="s">
        <v>3437</v>
      </c>
      <c r="E1158" s="152" t="s">
        <v>3441</v>
      </c>
      <c r="F1158" s="152" t="s">
        <v>3441</v>
      </c>
    </row>
    <row r="1159">
      <c r="A1159" s="152" t="s">
        <v>689</v>
      </c>
      <c r="B1159" s="152" t="s">
        <v>3435</v>
      </c>
      <c r="C1159" s="152" t="s">
        <v>689</v>
      </c>
      <c r="D1159" s="152" t="s">
        <v>3437</v>
      </c>
      <c r="E1159" s="152" t="s">
        <v>3441</v>
      </c>
      <c r="F1159" s="152" t="s">
        <v>3441</v>
      </c>
    </row>
    <row r="1160">
      <c r="A1160" s="152" t="s">
        <v>636</v>
      </c>
      <c r="B1160" s="152" t="s">
        <v>3435</v>
      </c>
      <c r="C1160" s="152" t="s">
        <v>636</v>
      </c>
      <c r="D1160" s="152" t="s">
        <v>3437</v>
      </c>
      <c r="E1160" s="152" t="s">
        <v>3441</v>
      </c>
      <c r="F1160" s="152" t="s">
        <v>3441</v>
      </c>
    </row>
    <row r="1161">
      <c r="A1161" s="152" t="s">
        <v>249</v>
      </c>
      <c r="B1161" s="152" t="s">
        <v>3435</v>
      </c>
      <c r="C1161" s="152" t="s">
        <v>4239</v>
      </c>
      <c r="D1161" s="152" t="s">
        <v>3437</v>
      </c>
      <c r="E1161" s="152" t="s">
        <v>3438</v>
      </c>
      <c r="F1161" s="152" t="s">
        <v>3438</v>
      </c>
    </row>
    <row r="1162">
      <c r="A1162" s="152" t="s">
        <v>1468</v>
      </c>
      <c r="B1162" s="152" t="s">
        <v>3435</v>
      </c>
      <c r="C1162" s="152" t="s">
        <v>4240</v>
      </c>
      <c r="D1162" s="152" t="s">
        <v>3437</v>
      </c>
      <c r="E1162" s="152" t="s">
        <v>3438</v>
      </c>
      <c r="F1162" s="152" t="s">
        <v>3438</v>
      </c>
    </row>
    <row r="1163">
      <c r="A1163" s="152" t="s">
        <v>1700</v>
      </c>
      <c r="B1163" s="152" t="s">
        <v>3435</v>
      </c>
      <c r="C1163" s="152" t="s">
        <v>4241</v>
      </c>
      <c r="D1163" s="152" t="s">
        <v>3437</v>
      </c>
      <c r="E1163" s="152" t="s">
        <v>3438</v>
      </c>
      <c r="F1163" s="152" t="s">
        <v>3438</v>
      </c>
    </row>
    <row r="1164">
      <c r="A1164" s="152" t="s">
        <v>325</v>
      </c>
      <c r="B1164" s="152" t="s">
        <v>3435</v>
      </c>
      <c r="C1164" s="152" t="s">
        <v>4242</v>
      </c>
      <c r="D1164" s="152" t="s">
        <v>3437</v>
      </c>
      <c r="E1164" s="152" t="s">
        <v>3438</v>
      </c>
      <c r="F1164" s="152" t="s">
        <v>3438</v>
      </c>
    </row>
    <row r="1165">
      <c r="A1165" s="152" t="s">
        <v>326</v>
      </c>
      <c r="B1165" s="152" t="s">
        <v>3435</v>
      </c>
      <c r="C1165" s="152" t="s">
        <v>4243</v>
      </c>
      <c r="D1165" s="152" t="s">
        <v>3437</v>
      </c>
      <c r="E1165" s="152" t="s">
        <v>3438</v>
      </c>
      <c r="F1165" s="152" t="s">
        <v>3438</v>
      </c>
    </row>
    <row r="1166">
      <c r="A1166" s="152" t="s">
        <v>349</v>
      </c>
      <c r="B1166" s="152" t="s">
        <v>3435</v>
      </c>
      <c r="C1166" s="152" t="s">
        <v>4244</v>
      </c>
      <c r="D1166" s="152" t="s">
        <v>3437</v>
      </c>
      <c r="E1166" s="152" t="s">
        <v>3438</v>
      </c>
      <c r="F1166" s="152" t="s">
        <v>3438</v>
      </c>
    </row>
    <row r="1167">
      <c r="A1167" s="152" t="s">
        <v>1630</v>
      </c>
      <c r="B1167" s="152" t="s">
        <v>3435</v>
      </c>
      <c r="C1167" s="152" t="s">
        <v>4245</v>
      </c>
      <c r="D1167" s="152" t="s">
        <v>3437</v>
      </c>
      <c r="E1167" s="152" t="s">
        <v>3438</v>
      </c>
      <c r="F1167" s="152" t="s">
        <v>3438</v>
      </c>
    </row>
    <row r="1168">
      <c r="A1168" s="152" t="s">
        <v>1447</v>
      </c>
      <c r="B1168" s="152" t="s">
        <v>3435</v>
      </c>
      <c r="C1168" s="152" t="s">
        <v>4246</v>
      </c>
      <c r="D1168" s="152" t="s">
        <v>3437</v>
      </c>
      <c r="E1168" s="152" t="s">
        <v>3438</v>
      </c>
      <c r="F1168" s="152" t="s">
        <v>3438</v>
      </c>
    </row>
    <row r="1169">
      <c r="A1169" s="152" t="s">
        <v>388</v>
      </c>
      <c r="B1169" s="152" t="s">
        <v>3435</v>
      </c>
      <c r="C1169" s="152" t="s">
        <v>3762</v>
      </c>
      <c r="D1169" s="152" t="s">
        <v>3437</v>
      </c>
      <c r="E1169" s="152" t="s">
        <v>3438</v>
      </c>
      <c r="F1169" s="152" t="s">
        <v>3441</v>
      </c>
    </row>
    <row r="1170">
      <c r="A1170" s="152" t="s">
        <v>1587</v>
      </c>
      <c r="B1170" s="152" t="s">
        <v>3435</v>
      </c>
      <c r="C1170" s="152" t="s">
        <v>1587</v>
      </c>
      <c r="D1170" s="152" t="s">
        <v>3437</v>
      </c>
      <c r="E1170" s="152" t="s">
        <v>3438</v>
      </c>
      <c r="F1170" s="152" t="s">
        <v>3438</v>
      </c>
    </row>
    <row r="1171">
      <c r="A1171" s="152" t="s">
        <v>1586</v>
      </c>
      <c r="B1171" s="152" t="s">
        <v>3435</v>
      </c>
      <c r="C1171" s="152" t="s">
        <v>4247</v>
      </c>
      <c r="D1171" s="152" t="s">
        <v>3437</v>
      </c>
      <c r="E1171" s="152" t="s">
        <v>3438</v>
      </c>
      <c r="F1171" s="152" t="s">
        <v>3438</v>
      </c>
    </row>
    <row r="1172">
      <c r="A1172" s="152" t="s">
        <v>413</v>
      </c>
      <c r="B1172" s="152" t="s">
        <v>3435</v>
      </c>
      <c r="C1172" s="152" t="s">
        <v>4248</v>
      </c>
      <c r="D1172" s="152" t="s">
        <v>3437</v>
      </c>
      <c r="E1172" s="152" t="s">
        <v>3438</v>
      </c>
      <c r="F1172" s="152" t="s">
        <v>3438</v>
      </c>
    </row>
    <row r="1173">
      <c r="A1173" s="152" t="s">
        <v>1327</v>
      </c>
      <c r="B1173" s="152" t="s">
        <v>3435</v>
      </c>
      <c r="C1173" s="152" t="s">
        <v>4249</v>
      </c>
      <c r="D1173" s="152" t="s">
        <v>3437</v>
      </c>
      <c r="E1173" s="152" t="s">
        <v>1817</v>
      </c>
      <c r="F1173" s="152" t="s">
        <v>3438</v>
      </c>
    </row>
    <row r="1174">
      <c r="A1174" s="152" t="s">
        <v>1332</v>
      </c>
      <c r="B1174" s="152" t="s">
        <v>3435</v>
      </c>
      <c r="C1174" s="152" t="s">
        <v>4250</v>
      </c>
      <c r="D1174" s="152" t="s">
        <v>3437</v>
      </c>
      <c r="E1174" s="152" t="s">
        <v>3441</v>
      </c>
      <c r="F1174" s="152" t="s">
        <v>3441</v>
      </c>
    </row>
    <row r="1175">
      <c r="A1175" s="152" t="s">
        <v>1740</v>
      </c>
      <c r="B1175" s="152" t="s">
        <v>3435</v>
      </c>
      <c r="C1175" s="152" t="s">
        <v>1740</v>
      </c>
      <c r="D1175" s="152" t="s">
        <v>3437</v>
      </c>
      <c r="E1175" s="152" t="s">
        <v>3441</v>
      </c>
      <c r="F1175" s="152" t="s">
        <v>3438</v>
      </c>
    </row>
    <row r="1176">
      <c r="A1176" s="152" t="s">
        <v>1741</v>
      </c>
      <c r="B1176" s="152" t="s">
        <v>3435</v>
      </c>
      <c r="C1176" s="152" t="s">
        <v>4251</v>
      </c>
      <c r="D1176" s="152" t="s">
        <v>3437</v>
      </c>
      <c r="E1176" s="152" t="s">
        <v>3441</v>
      </c>
      <c r="F1176" s="152" t="s">
        <v>3438</v>
      </c>
    </row>
    <row r="1177">
      <c r="A1177" s="152" t="s">
        <v>1674</v>
      </c>
      <c r="B1177" s="152" t="s">
        <v>3435</v>
      </c>
      <c r="C1177" s="152" t="s">
        <v>4252</v>
      </c>
      <c r="D1177" s="152" t="s">
        <v>3437</v>
      </c>
      <c r="E1177" s="152" t="s">
        <v>3438</v>
      </c>
      <c r="F1177" s="152" t="s">
        <v>3441</v>
      </c>
    </row>
    <row r="1178">
      <c r="A1178" s="152" t="s">
        <v>1479</v>
      </c>
      <c r="B1178" s="152" t="s">
        <v>3435</v>
      </c>
      <c r="C1178" s="152" t="s">
        <v>4253</v>
      </c>
      <c r="D1178" s="152" t="s">
        <v>3437</v>
      </c>
      <c r="E1178" s="152" t="s">
        <v>3438</v>
      </c>
      <c r="F1178" s="152" t="s">
        <v>3438</v>
      </c>
    </row>
    <row r="1179">
      <c r="A1179" s="152" t="s">
        <v>1701</v>
      </c>
      <c r="B1179" s="152" t="s">
        <v>3435</v>
      </c>
      <c r="C1179" s="152" t="s">
        <v>1701</v>
      </c>
      <c r="D1179" s="152" t="s">
        <v>3437</v>
      </c>
      <c r="E1179" s="152" t="s">
        <v>3438</v>
      </c>
      <c r="F1179" s="152" t="s">
        <v>3438</v>
      </c>
    </row>
    <row r="1180">
      <c r="A1180" s="152" t="s">
        <v>506</v>
      </c>
      <c r="B1180" s="152" t="s">
        <v>3435</v>
      </c>
      <c r="C1180" s="152" t="s">
        <v>4254</v>
      </c>
      <c r="D1180" s="152" t="s">
        <v>3437</v>
      </c>
      <c r="E1180" s="152" t="s">
        <v>3438</v>
      </c>
      <c r="F1180" s="152" t="s">
        <v>3438</v>
      </c>
    </row>
    <row r="1181">
      <c r="A1181" s="152" t="s">
        <v>1702</v>
      </c>
      <c r="B1181" s="152" t="s">
        <v>3435</v>
      </c>
      <c r="C1181" s="152" t="s">
        <v>4255</v>
      </c>
      <c r="D1181" s="152" t="s">
        <v>3437</v>
      </c>
      <c r="E1181" s="152" t="s">
        <v>3438</v>
      </c>
      <c r="F1181" s="152" t="s">
        <v>3438</v>
      </c>
    </row>
    <row r="1182">
      <c r="A1182" s="152" t="s">
        <v>214</v>
      </c>
      <c r="B1182" s="152" t="s">
        <v>3435</v>
      </c>
      <c r="C1182" s="152" t="s">
        <v>4256</v>
      </c>
      <c r="D1182" s="152" t="s">
        <v>3437</v>
      </c>
      <c r="E1182" s="152" t="s">
        <v>3441</v>
      </c>
      <c r="F1182" s="152" t="s">
        <v>3441</v>
      </c>
    </row>
    <row r="1183">
      <c r="A1183" s="152" t="s">
        <v>299</v>
      </c>
      <c r="B1183" s="152" t="s">
        <v>3435</v>
      </c>
      <c r="C1183" s="152" t="s">
        <v>4257</v>
      </c>
      <c r="D1183" s="152" t="s">
        <v>3437</v>
      </c>
      <c r="E1183" s="152" t="s">
        <v>3438</v>
      </c>
      <c r="F1183" s="152" t="s">
        <v>3438</v>
      </c>
    </row>
    <row r="1184">
      <c r="A1184" s="152" t="s">
        <v>1742</v>
      </c>
      <c r="B1184" s="152" t="s">
        <v>3435</v>
      </c>
      <c r="C1184" s="152" t="s">
        <v>4258</v>
      </c>
      <c r="D1184" s="152" t="s">
        <v>3437</v>
      </c>
      <c r="E1184" s="152" t="s">
        <v>1817</v>
      </c>
      <c r="F1184" s="152" t="s">
        <v>3438</v>
      </c>
    </row>
    <row r="1185">
      <c r="A1185" s="152" t="s">
        <v>1512</v>
      </c>
      <c r="B1185" s="152" t="s">
        <v>3435</v>
      </c>
      <c r="C1185" s="152" t="s">
        <v>4259</v>
      </c>
      <c r="D1185" s="152" t="s">
        <v>3437</v>
      </c>
      <c r="E1185" s="152" t="s">
        <v>3441</v>
      </c>
      <c r="F1185" s="152" t="s">
        <v>3441</v>
      </c>
    </row>
    <row r="1186">
      <c r="A1186" s="152" t="s">
        <v>1743</v>
      </c>
      <c r="B1186" s="152" t="s">
        <v>3435</v>
      </c>
      <c r="C1186" s="152" t="s">
        <v>4260</v>
      </c>
      <c r="D1186" s="152" t="s">
        <v>3437</v>
      </c>
      <c r="E1186" s="152" t="s">
        <v>3441</v>
      </c>
      <c r="F1186" s="152" t="s">
        <v>3438</v>
      </c>
    </row>
    <row r="1187">
      <c r="A1187" s="152" t="s">
        <v>390</v>
      </c>
      <c r="B1187" s="152" t="s">
        <v>3435</v>
      </c>
      <c r="C1187" s="152" t="s">
        <v>3762</v>
      </c>
      <c r="D1187" s="152" t="s">
        <v>3437</v>
      </c>
      <c r="E1187" s="152" t="s">
        <v>3438</v>
      </c>
      <c r="F1187" s="152" t="s">
        <v>3441</v>
      </c>
    </row>
    <row r="1188">
      <c r="A1188" s="152" t="s">
        <v>1344</v>
      </c>
      <c r="B1188" s="152" t="s">
        <v>3435</v>
      </c>
      <c r="C1188" s="153"/>
      <c r="D1188" s="152" t="s">
        <v>3437</v>
      </c>
      <c r="E1188" s="152" t="s">
        <v>3441</v>
      </c>
      <c r="F1188" s="152" t="s">
        <v>3441</v>
      </c>
    </row>
    <row r="1189">
      <c r="A1189" s="152" t="s">
        <v>190</v>
      </c>
      <c r="B1189" s="152" t="s">
        <v>3435</v>
      </c>
      <c r="C1189" s="152" t="s">
        <v>4261</v>
      </c>
      <c r="D1189" s="152" t="s">
        <v>3437</v>
      </c>
      <c r="E1189" s="152" t="s">
        <v>3438</v>
      </c>
      <c r="F1189" s="152" t="s">
        <v>3438</v>
      </c>
    </row>
    <row r="1190">
      <c r="A1190" s="152" t="s">
        <v>176</v>
      </c>
      <c r="B1190" s="152" t="s">
        <v>3435</v>
      </c>
      <c r="C1190" s="152" t="s">
        <v>4262</v>
      </c>
      <c r="D1190" s="152" t="s">
        <v>3437</v>
      </c>
      <c r="E1190" s="152" t="s">
        <v>3438</v>
      </c>
      <c r="F1190" s="152" t="s">
        <v>3438</v>
      </c>
    </row>
    <row r="1191">
      <c r="A1191" s="152" t="s">
        <v>1374</v>
      </c>
      <c r="B1191" s="152" t="s">
        <v>3435</v>
      </c>
      <c r="C1191" s="152" t="s">
        <v>4263</v>
      </c>
      <c r="D1191" s="152" t="s">
        <v>3437</v>
      </c>
      <c r="E1191" s="152" t="s">
        <v>1817</v>
      </c>
      <c r="F1191" s="152" t="s">
        <v>3438</v>
      </c>
    </row>
    <row r="1192">
      <c r="A1192" s="152" t="s">
        <v>438</v>
      </c>
      <c r="B1192" s="152" t="s">
        <v>3435</v>
      </c>
      <c r="C1192" s="152" t="s">
        <v>4264</v>
      </c>
      <c r="D1192" s="152" t="s">
        <v>3437</v>
      </c>
      <c r="E1192" s="152" t="s">
        <v>3441</v>
      </c>
      <c r="F1192" s="152" t="s">
        <v>3438</v>
      </c>
    </row>
    <row r="1193">
      <c r="A1193" s="152" t="s">
        <v>1628</v>
      </c>
      <c r="B1193" s="152" t="s">
        <v>3435</v>
      </c>
      <c r="C1193" s="152" t="s">
        <v>4265</v>
      </c>
      <c r="D1193" s="152" t="s">
        <v>3437</v>
      </c>
      <c r="E1193" s="152" t="s">
        <v>3438</v>
      </c>
      <c r="F1193" s="152" t="s">
        <v>3438</v>
      </c>
    </row>
    <row r="1194">
      <c r="A1194" s="152" t="s">
        <v>1645</v>
      </c>
      <c r="B1194" s="152" t="s">
        <v>3435</v>
      </c>
      <c r="C1194" s="152" t="s">
        <v>4266</v>
      </c>
      <c r="D1194" s="152" t="s">
        <v>3437</v>
      </c>
      <c r="E1194" s="152" t="s">
        <v>3438</v>
      </c>
      <c r="F1194" s="152" t="s">
        <v>3438</v>
      </c>
    </row>
    <row r="1195">
      <c r="A1195" s="152" t="s">
        <v>177</v>
      </c>
      <c r="B1195" s="152" t="s">
        <v>3435</v>
      </c>
      <c r="C1195" s="152" t="s">
        <v>4267</v>
      </c>
      <c r="D1195" s="152" t="s">
        <v>3437</v>
      </c>
      <c r="E1195" s="152" t="s">
        <v>3438</v>
      </c>
      <c r="F1195" s="152" t="s">
        <v>3438</v>
      </c>
    </row>
    <row r="1196">
      <c r="A1196" s="152" t="s">
        <v>607</v>
      </c>
      <c r="B1196" s="152" t="s">
        <v>3435</v>
      </c>
      <c r="C1196" s="152" t="s">
        <v>607</v>
      </c>
      <c r="D1196" s="152" t="s">
        <v>3437</v>
      </c>
      <c r="E1196" s="152" t="s">
        <v>3441</v>
      </c>
      <c r="F1196" s="152" t="s">
        <v>3438</v>
      </c>
    </row>
    <row r="1197">
      <c r="A1197" s="152" t="s">
        <v>350</v>
      </c>
      <c r="B1197" s="152" t="s">
        <v>3435</v>
      </c>
      <c r="C1197" s="152" t="s">
        <v>350</v>
      </c>
      <c r="D1197" s="152" t="s">
        <v>3437</v>
      </c>
      <c r="E1197" s="152" t="s">
        <v>3438</v>
      </c>
      <c r="F1197" s="152" t="s">
        <v>3438</v>
      </c>
    </row>
    <row r="1198">
      <c r="A1198" s="152" t="s">
        <v>457</v>
      </c>
      <c r="B1198" s="152" t="s">
        <v>3435</v>
      </c>
      <c r="C1198" s="153"/>
      <c r="D1198" s="152" t="s">
        <v>3437</v>
      </c>
      <c r="E1198" s="152" t="s">
        <v>3438</v>
      </c>
      <c r="F1198" s="152" t="s">
        <v>3438</v>
      </c>
    </row>
    <row r="1199">
      <c r="A1199" s="152" t="s">
        <v>300</v>
      </c>
      <c r="B1199" s="152" t="s">
        <v>3435</v>
      </c>
      <c r="C1199" s="152" t="s">
        <v>300</v>
      </c>
      <c r="D1199" s="152" t="s">
        <v>3437</v>
      </c>
      <c r="E1199" s="152" t="s">
        <v>3438</v>
      </c>
      <c r="F1199" s="152" t="s">
        <v>3438</v>
      </c>
    </row>
    <row r="1200">
      <c r="A1200" s="152" t="s">
        <v>1458</v>
      </c>
      <c r="B1200" s="152" t="s">
        <v>3435</v>
      </c>
      <c r="C1200" s="152" t="s">
        <v>4268</v>
      </c>
      <c r="D1200" s="152" t="s">
        <v>3437</v>
      </c>
      <c r="E1200" s="152" t="s">
        <v>3438</v>
      </c>
      <c r="F1200" s="152" t="s">
        <v>3438</v>
      </c>
    </row>
    <row r="1201">
      <c r="A1201" s="152" t="s">
        <v>298</v>
      </c>
      <c r="B1201" s="152" t="s">
        <v>3435</v>
      </c>
      <c r="C1201" s="152" t="s">
        <v>4269</v>
      </c>
      <c r="D1201" s="152" t="s">
        <v>3437</v>
      </c>
      <c r="E1201" s="152" t="s">
        <v>3438</v>
      </c>
      <c r="F1201" s="152" t="s">
        <v>3438</v>
      </c>
    </row>
    <row r="1202">
      <c r="A1202" s="152" t="s">
        <v>631</v>
      </c>
      <c r="B1202" s="152" t="s">
        <v>3435</v>
      </c>
      <c r="C1202" s="152" t="s">
        <v>4270</v>
      </c>
      <c r="D1202" s="152" t="s">
        <v>3437</v>
      </c>
      <c r="E1202" s="152" t="s">
        <v>3441</v>
      </c>
      <c r="F1202" s="152" t="s">
        <v>3441</v>
      </c>
    </row>
    <row r="1203">
      <c r="A1203" s="152" t="s">
        <v>690</v>
      </c>
      <c r="B1203" s="152" t="s">
        <v>3435</v>
      </c>
      <c r="C1203" s="152" t="s">
        <v>690</v>
      </c>
      <c r="D1203" s="152" t="s">
        <v>3437</v>
      </c>
      <c r="E1203" s="152" t="s">
        <v>3441</v>
      </c>
      <c r="F1203" s="152" t="s">
        <v>3441</v>
      </c>
    </row>
    <row r="1204">
      <c r="A1204" s="152" t="s">
        <v>691</v>
      </c>
      <c r="B1204" s="152" t="s">
        <v>3435</v>
      </c>
      <c r="C1204" s="152" t="s">
        <v>691</v>
      </c>
      <c r="D1204" s="152" t="s">
        <v>3437</v>
      </c>
      <c r="E1204" s="152" t="s">
        <v>3441</v>
      </c>
      <c r="F1204" s="152" t="s">
        <v>3441</v>
      </c>
    </row>
    <row r="1205">
      <c r="A1205" s="152" t="s">
        <v>692</v>
      </c>
      <c r="B1205" s="152" t="s">
        <v>3435</v>
      </c>
      <c r="C1205" s="152" t="s">
        <v>692</v>
      </c>
      <c r="D1205" s="152" t="s">
        <v>3437</v>
      </c>
      <c r="E1205" s="152" t="s">
        <v>3441</v>
      </c>
      <c r="F1205" s="152" t="s">
        <v>3441</v>
      </c>
    </row>
    <row r="1206">
      <c r="A1206" s="152" t="s">
        <v>693</v>
      </c>
      <c r="B1206" s="152" t="s">
        <v>3435</v>
      </c>
      <c r="C1206" s="152" t="s">
        <v>693</v>
      </c>
      <c r="D1206" s="152" t="s">
        <v>3437</v>
      </c>
      <c r="E1206" s="152" t="s">
        <v>3441</v>
      </c>
      <c r="F1206" s="152" t="s">
        <v>3441</v>
      </c>
    </row>
    <row r="1207">
      <c r="A1207" s="152" t="s">
        <v>694</v>
      </c>
      <c r="B1207" s="152" t="s">
        <v>3435</v>
      </c>
      <c r="C1207" s="152" t="s">
        <v>694</v>
      </c>
      <c r="D1207" s="152" t="s">
        <v>3437</v>
      </c>
      <c r="E1207" s="152" t="s">
        <v>3441</v>
      </c>
      <c r="F1207" s="152" t="s">
        <v>3441</v>
      </c>
    </row>
    <row r="1208">
      <c r="A1208" s="152" t="s">
        <v>695</v>
      </c>
      <c r="B1208" s="152" t="s">
        <v>3435</v>
      </c>
      <c r="C1208" s="152" t="s">
        <v>695</v>
      </c>
      <c r="D1208" s="152" t="s">
        <v>3437</v>
      </c>
      <c r="E1208" s="152" t="s">
        <v>3441</v>
      </c>
      <c r="F1208" s="152" t="s">
        <v>3441</v>
      </c>
    </row>
    <row r="1209">
      <c r="A1209" s="152" t="s">
        <v>696</v>
      </c>
      <c r="B1209" s="152" t="s">
        <v>3435</v>
      </c>
      <c r="C1209" s="152" t="s">
        <v>696</v>
      </c>
      <c r="D1209" s="152" t="s">
        <v>3437</v>
      </c>
      <c r="E1209" s="152" t="s">
        <v>3441</v>
      </c>
      <c r="F1209" s="152" t="s">
        <v>3441</v>
      </c>
    </row>
    <row r="1210">
      <c r="A1210" s="152" t="s">
        <v>697</v>
      </c>
      <c r="B1210" s="152" t="s">
        <v>3435</v>
      </c>
      <c r="C1210" s="152" t="s">
        <v>697</v>
      </c>
      <c r="D1210" s="152" t="s">
        <v>3437</v>
      </c>
      <c r="E1210" s="152" t="s">
        <v>3441</v>
      </c>
      <c r="F1210" s="152" t="s">
        <v>3441</v>
      </c>
    </row>
    <row r="1211">
      <c r="A1211" s="152" t="s">
        <v>609</v>
      </c>
      <c r="B1211" s="152" t="s">
        <v>3435</v>
      </c>
      <c r="C1211" s="152" t="s">
        <v>609</v>
      </c>
      <c r="D1211" s="152" t="s">
        <v>3437</v>
      </c>
      <c r="E1211" s="152" t="s">
        <v>3441</v>
      </c>
      <c r="F1211" s="152" t="s">
        <v>3441</v>
      </c>
    </row>
    <row r="1212">
      <c r="A1212" s="152" t="s">
        <v>610</v>
      </c>
      <c r="B1212" s="152" t="s">
        <v>3435</v>
      </c>
      <c r="C1212" s="152" t="s">
        <v>610</v>
      </c>
      <c r="D1212" s="152" t="s">
        <v>3437</v>
      </c>
      <c r="E1212" s="152" t="s">
        <v>3441</v>
      </c>
      <c r="F1212" s="152" t="s">
        <v>3441</v>
      </c>
    </row>
    <row r="1213">
      <c r="A1213" s="152" t="s">
        <v>611</v>
      </c>
      <c r="B1213" s="152" t="s">
        <v>3435</v>
      </c>
      <c r="C1213" s="152" t="s">
        <v>611</v>
      </c>
      <c r="D1213" s="152" t="s">
        <v>3437</v>
      </c>
      <c r="E1213" s="152" t="s">
        <v>3441</v>
      </c>
      <c r="F1213" s="152" t="s">
        <v>3441</v>
      </c>
    </row>
    <row r="1214">
      <c r="A1214" s="152" t="s">
        <v>166</v>
      </c>
      <c r="B1214" s="152" t="s">
        <v>3435</v>
      </c>
      <c r="C1214" s="152" t="s">
        <v>166</v>
      </c>
      <c r="D1214" s="152" t="s">
        <v>3437</v>
      </c>
      <c r="E1214" s="152" t="s">
        <v>3438</v>
      </c>
      <c r="F1214" s="152" t="s">
        <v>3438</v>
      </c>
    </row>
    <row r="1215">
      <c r="A1215" s="152" t="s">
        <v>270</v>
      </c>
      <c r="B1215" s="152" t="s">
        <v>3435</v>
      </c>
      <c r="C1215" s="152" t="s">
        <v>4271</v>
      </c>
      <c r="D1215" s="152" t="s">
        <v>3437</v>
      </c>
      <c r="E1215" s="152" t="s">
        <v>3438</v>
      </c>
      <c r="F1215" s="152" t="s">
        <v>3441</v>
      </c>
    </row>
    <row r="1216">
      <c r="A1216" s="152" t="s">
        <v>344</v>
      </c>
      <c r="B1216" s="152" t="s">
        <v>3435</v>
      </c>
      <c r="C1216" s="152" t="s">
        <v>4272</v>
      </c>
      <c r="D1216" s="152" t="s">
        <v>3437</v>
      </c>
      <c r="E1216" s="152" t="s">
        <v>3438</v>
      </c>
      <c r="F1216" s="152" t="s">
        <v>3438</v>
      </c>
    </row>
    <row r="1217">
      <c r="A1217" s="152" t="s">
        <v>345</v>
      </c>
      <c r="B1217" s="152" t="s">
        <v>3435</v>
      </c>
      <c r="C1217" s="152" t="s">
        <v>4273</v>
      </c>
      <c r="D1217" s="152" t="s">
        <v>3437</v>
      </c>
      <c r="E1217" s="152" t="s">
        <v>3438</v>
      </c>
      <c r="F1217" s="152" t="s">
        <v>3438</v>
      </c>
    </row>
    <row r="1218">
      <c r="A1218" s="152" t="s">
        <v>346</v>
      </c>
      <c r="B1218" s="152" t="s">
        <v>3435</v>
      </c>
      <c r="C1218" s="152" t="s">
        <v>4274</v>
      </c>
      <c r="D1218" s="152" t="s">
        <v>3437</v>
      </c>
      <c r="E1218" s="152" t="s">
        <v>1817</v>
      </c>
      <c r="F1218" s="152" t="s">
        <v>3438</v>
      </c>
    </row>
    <row r="1219">
      <c r="A1219" s="152" t="s">
        <v>1577</v>
      </c>
      <c r="B1219" s="152" t="s">
        <v>3435</v>
      </c>
      <c r="C1219" s="152" t="s">
        <v>4275</v>
      </c>
      <c r="D1219" s="152" t="s">
        <v>3437</v>
      </c>
      <c r="E1219" s="152" t="s">
        <v>3438</v>
      </c>
      <c r="F1219" s="152" t="s">
        <v>3438</v>
      </c>
    </row>
    <row r="1220">
      <c r="A1220" s="152" t="s">
        <v>505</v>
      </c>
      <c r="B1220" s="152" t="s">
        <v>3435</v>
      </c>
      <c r="C1220" s="152" t="s">
        <v>4276</v>
      </c>
      <c r="D1220" s="152" t="s">
        <v>3437</v>
      </c>
      <c r="E1220" s="152" t="s">
        <v>3438</v>
      </c>
      <c r="F1220" s="152" t="s">
        <v>3438</v>
      </c>
    </row>
    <row r="1221">
      <c r="A1221" s="152" t="s">
        <v>174</v>
      </c>
      <c r="B1221" s="152" t="s">
        <v>3435</v>
      </c>
      <c r="C1221" s="152" t="s">
        <v>4277</v>
      </c>
      <c r="D1221" s="152" t="s">
        <v>3437</v>
      </c>
      <c r="E1221" s="152" t="s">
        <v>3438</v>
      </c>
      <c r="F1221" s="152" t="s">
        <v>3438</v>
      </c>
    </row>
    <row r="1222">
      <c r="A1222" s="152" t="s">
        <v>1508</v>
      </c>
      <c r="B1222" s="152" t="s">
        <v>3435</v>
      </c>
      <c r="C1222" s="152" t="s">
        <v>4278</v>
      </c>
      <c r="D1222" s="152" t="s">
        <v>3437</v>
      </c>
      <c r="E1222" s="152" t="s">
        <v>3438</v>
      </c>
      <c r="F1222" s="152" t="s">
        <v>3438</v>
      </c>
    </row>
    <row r="1223">
      <c r="A1223" s="152" t="s">
        <v>1735</v>
      </c>
      <c r="B1223" s="152" t="s">
        <v>3435</v>
      </c>
      <c r="C1223" s="152" t="s">
        <v>1735</v>
      </c>
      <c r="D1223" s="152" t="s">
        <v>3437</v>
      </c>
      <c r="E1223" s="152" t="s">
        <v>1817</v>
      </c>
      <c r="F1223" s="152" t="s">
        <v>3438</v>
      </c>
    </row>
    <row r="1224">
      <c r="A1224" s="152" t="s">
        <v>1627</v>
      </c>
      <c r="B1224" s="152" t="s">
        <v>3435</v>
      </c>
      <c r="C1224" s="152" t="s">
        <v>1627</v>
      </c>
      <c r="D1224" s="152" t="s">
        <v>3437</v>
      </c>
      <c r="E1224" s="152" t="s">
        <v>3438</v>
      </c>
      <c r="F1224" s="152" t="s">
        <v>3438</v>
      </c>
    </row>
    <row r="1225">
      <c r="A1225" s="152" t="s">
        <v>1210</v>
      </c>
      <c r="B1225" s="152" t="s">
        <v>3435</v>
      </c>
      <c r="C1225" s="152" t="s">
        <v>4279</v>
      </c>
      <c r="D1225" s="152" t="s">
        <v>3437</v>
      </c>
      <c r="E1225" s="152" t="s">
        <v>3438</v>
      </c>
      <c r="F1225" s="152" t="s">
        <v>3438</v>
      </c>
    </row>
    <row r="1226">
      <c r="A1226" s="152" t="s">
        <v>1349</v>
      </c>
      <c r="B1226" s="152" t="s">
        <v>3435</v>
      </c>
      <c r="C1226" s="152" t="s">
        <v>4280</v>
      </c>
      <c r="D1226" s="152" t="s">
        <v>3437</v>
      </c>
      <c r="E1226" s="152" t="s">
        <v>3438</v>
      </c>
      <c r="F1226" s="152" t="s">
        <v>3438</v>
      </c>
    </row>
    <row r="1227">
      <c r="A1227" s="152" t="s">
        <v>1350</v>
      </c>
      <c r="B1227" s="152" t="s">
        <v>3435</v>
      </c>
      <c r="C1227" s="152" t="s">
        <v>4281</v>
      </c>
      <c r="D1227" s="152" t="s">
        <v>3437</v>
      </c>
      <c r="E1227" s="152" t="s">
        <v>3438</v>
      </c>
      <c r="F1227" s="152" t="s">
        <v>3438</v>
      </c>
    </row>
    <row r="1228">
      <c r="A1228" s="152" t="s">
        <v>1351</v>
      </c>
      <c r="B1228" s="152" t="s">
        <v>3435</v>
      </c>
      <c r="C1228" s="152" t="s">
        <v>4282</v>
      </c>
      <c r="D1228" s="152" t="s">
        <v>3437</v>
      </c>
      <c r="E1228" s="152" t="s">
        <v>3438</v>
      </c>
      <c r="F1228" s="152" t="s">
        <v>3438</v>
      </c>
    </row>
    <row r="1229">
      <c r="A1229" s="152" t="s">
        <v>1352</v>
      </c>
      <c r="B1229" s="152" t="s">
        <v>3435</v>
      </c>
      <c r="C1229" s="152" t="s">
        <v>4283</v>
      </c>
      <c r="D1229" s="152" t="s">
        <v>3437</v>
      </c>
      <c r="E1229" s="152" t="s">
        <v>3438</v>
      </c>
      <c r="F1229" s="152" t="s">
        <v>3438</v>
      </c>
    </row>
    <row r="1230">
      <c r="A1230" s="152" t="s">
        <v>1353</v>
      </c>
      <c r="B1230" s="152" t="s">
        <v>3435</v>
      </c>
      <c r="C1230" s="152" t="s">
        <v>4284</v>
      </c>
      <c r="D1230" s="152" t="s">
        <v>3437</v>
      </c>
      <c r="E1230" s="152" t="s">
        <v>3438</v>
      </c>
      <c r="F1230" s="152" t="s">
        <v>3438</v>
      </c>
    </row>
    <row r="1231">
      <c r="A1231" s="152" t="s">
        <v>1354</v>
      </c>
      <c r="B1231" s="152" t="s">
        <v>3435</v>
      </c>
      <c r="C1231" s="152" t="s">
        <v>4285</v>
      </c>
      <c r="D1231" s="152" t="s">
        <v>3437</v>
      </c>
      <c r="E1231" s="152" t="s">
        <v>3438</v>
      </c>
      <c r="F1231" s="152" t="s">
        <v>3438</v>
      </c>
    </row>
    <row r="1232">
      <c r="A1232" s="152" t="s">
        <v>347</v>
      </c>
      <c r="B1232" s="152" t="s">
        <v>3435</v>
      </c>
      <c r="C1232" s="152" t="s">
        <v>4286</v>
      </c>
      <c r="D1232" s="152" t="s">
        <v>3437</v>
      </c>
      <c r="E1232" s="152" t="s">
        <v>3438</v>
      </c>
      <c r="F1232" s="152" t="s">
        <v>3438</v>
      </c>
    </row>
    <row r="1233">
      <c r="A1233" s="152" t="s">
        <v>553</v>
      </c>
      <c r="B1233" s="152" t="s">
        <v>3435</v>
      </c>
      <c r="C1233" s="152" t="s">
        <v>553</v>
      </c>
      <c r="D1233" s="152" t="s">
        <v>3437</v>
      </c>
      <c r="E1233" s="152" t="s">
        <v>3438</v>
      </c>
      <c r="F1233" s="152" t="s">
        <v>3441</v>
      </c>
    </row>
    <row r="1234">
      <c r="A1234" s="152" t="s">
        <v>1680</v>
      </c>
      <c r="B1234" s="152" t="s">
        <v>3435</v>
      </c>
      <c r="C1234" s="152" t="s">
        <v>2927</v>
      </c>
      <c r="D1234" s="152" t="s">
        <v>3437</v>
      </c>
      <c r="E1234" s="152" t="s">
        <v>3441</v>
      </c>
      <c r="F1234" s="152" t="s">
        <v>3441</v>
      </c>
    </row>
    <row r="1235">
      <c r="A1235" s="152" t="s">
        <v>196</v>
      </c>
      <c r="B1235" s="152" t="s">
        <v>3435</v>
      </c>
      <c r="C1235" s="152" t="s">
        <v>4287</v>
      </c>
      <c r="D1235" s="152" t="s">
        <v>3437</v>
      </c>
      <c r="E1235" s="152" t="s">
        <v>3438</v>
      </c>
      <c r="F1235" s="152" t="s">
        <v>3438</v>
      </c>
    </row>
    <row r="1236">
      <c r="A1236" s="152" t="s">
        <v>454</v>
      </c>
      <c r="B1236" s="152" t="s">
        <v>3435</v>
      </c>
      <c r="C1236" s="152" t="s">
        <v>454</v>
      </c>
      <c r="D1236" s="152" t="s">
        <v>3437</v>
      </c>
      <c r="E1236" s="152" t="s">
        <v>3438</v>
      </c>
      <c r="F1236" s="152" t="s">
        <v>3438</v>
      </c>
    </row>
    <row r="1237">
      <c r="A1237" s="152" t="s">
        <v>1405</v>
      </c>
      <c r="B1237" s="152" t="s">
        <v>3435</v>
      </c>
      <c r="C1237" s="152" t="s">
        <v>4288</v>
      </c>
      <c r="D1237" s="152" t="s">
        <v>3437</v>
      </c>
      <c r="E1237" s="152" t="s">
        <v>3438</v>
      </c>
      <c r="F1237" s="152" t="s">
        <v>3438</v>
      </c>
    </row>
    <row r="1238">
      <c r="A1238" s="152" t="s">
        <v>1406</v>
      </c>
      <c r="B1238" s="152" t="s">
        <v>3435</v>
      </c>
      <c r="C1238" s="152" t="s">
        <v>4289</v>
      </c>
      <c r="D1238" s="152" t="s">
        <v>3437</v>
      </c>
      <c r="E1238" s="152" t="s">
        <v>3438</v>
      </c>
      <c r="F1238" s="152" t="s">
        <v>3438</v>
      </c>
    </row>
    <row r="1239">
      <c r="A1239" s="152" t="s">
        <v>1407</v>
      </c>
      <c r="B1239" s="152" t="s">
        <v>3435</v>
      </c>
      <c r="C1239" s="152" t="s">
        <v>4290</v>
      </c>
      <c r="D1239" s="152" t="s">
        <v>3437</v>
      </c>
      <c r="E1239" s="152" t="s">
        <v>3438</v>
      </c>
      <c r="F1239" s="152" t="s">
        <v>3438</v>
      </c>
    </row>
    <row r="1240">
      <c r="A1240" s="152" t="s">
        <v>462</v>
      </c>
      <c r="B1240" s="152" t="s">
        <v>3435</v>
      </c>
      <c r="C1240" s="152" t="s">
        <v>462</v>
      </c>
      <c r="D1240" s="152" t="s">
        <v>3437</v>
      </c>
      <c r="E1240" s="152" t="s">
        <v>3438</v>
      </c>
      <c r="F1240" s="152" t="s">
        <v>3438</v>
      </c>
    </row>
    <row r="1241">
      <c r="A1241" s="152" t="s">
        <v>1408</v>
      </c>
      <c r="B1241" s="152" t="s">
        <v>3435</v>
      </c>
      <c r="C1241" s="152" t="s">
        <v>4291</v>
      </c>
      <c r="D1241" s="152" t="s">
        <v>3437</v>
      </c>
      <c r="E1241" s="152" t="s">
        <v>3438</v>
      </c>
      <c r="F1241" s="152" t="s">
        <v>3438</v>
      </c>
    </row>
    <row r="1242">
      <c r="A1242" s="152" t="s">
        <v>1409</v>
      </c>
      <c r="B1242" s="152" t="s">
        <v>3435</v>
      </c>
      <c r="C1242" s="152" t="s">
        <v>4292</v>
      </c>
      <c r="D1242" s="152" t="s">
        <v>3437</v>
      </c>
      <c r="E1242" s="152" t="s">
        <v>3438</v>
      </c>
      <c r="F1242" s="152" t="s">
        <v>3438</v>
      </c>
    </row>
    <row r="1243">
      <c r="A1243" s="152" t="s">
        <v>1410</v>
      </c>
      <c r="B1243" s="152" t="s">
        <v>3435</v>
      </c>
      <c r="C1243" s="152" t="s">
        <v>4293</v>
      </c>
      <c r="D1243" s="152" t="s">
        <v>3437</v>
      </c>
      <c r="E1243" s="152" t="s">
        <v>3438</v>
      </c>
      <c r="F1243" s="152" t="s">
        <v>3438</v>
      </c>
    </row>
    <row r="1244">
      <c r="A1244" s="152" t="s">
        <v>1411</v>
      </c>
      <c r="B1244" s="152" t="s">
        <v>3435</v>
      </c>
      <c r="C1244" s="152" t="s">
        <v>4294</v>
      </c>
      <c r="D1244" s="152" t="s">
        <v>3437</v>
      </c>
      <c r="E1244" s="152" t="s">
        <v>3438</v>
      </c>
      <c r="F1244" s="152" t="s">
        <v>3438</v>
      </c>
    </row>
    <row r="1245">
      <c r="A1245" s="152" t="s">
        <v>317</v>
      </c>
      <c r="B1245" s="152" t="s">
        <v>3435</v>
      </c>
      <c r="C1245" s="152" t="s">
        <v>4295</v>
      </c>
      <c r="D1245" s="152" t="s">
        <v>3437</v>
      </c>
      <c r="E1245" s="152" t="s">
        <v>3438</v>
      </c>
      <c r="F1245" s="152" t="s">
        <v>3438</v>
      </c>
    </row>
    <row r="1246">
      <c r="A1246" s="152" t="s">
        <v>463</v>
      </c>
      <c r="B1246" s="152" t="s">
        <v>3435</v>
      </c>
      <c r="C1246" s="152" t="s">
        <v>463</v>
      </c>
      <c r="D1246" s="152" t="s">
        <v>3437</v>
      </c>
      <c r="E1246" s="152" t="s">
        <v>3438</v>
      </c>
      <c r="F1246" s="152" t="s">
        <v>3438</v>
      </c>
    </row>
    <row r="1247">
      <c r="A1247" s="152" t="s">
        <v>168</v>
      </c>
      <c r="B1247" s="152" t="s">
        <v>3435</v>
      </c>
      <c r="C1247" s="152" t="s">
        <v>4296</v>
      </c>
      <c r="D1247" s="152" t="s">
        <v>3437</v>
      </c>
      <c r="E1247" s="152" t="s">
        <v>3438</v>
      </c>
      <c r="F1247" s="152" t="s">
        <v>3438</v>
      </c>
    </row>
    <row r="1248">
      <c r="A1248" s="152" t="s">
        <v>1412</v>
      </c>
      <c r="B1248" s="152" t="s">
        <v>3435</v>
      </c>
      <c r="C1248" s="152" t="s">
        <v>4297</v>
      </c>
      <c r="D1248" s="152" t="s">
        <v>3437</v>
      </c>
      <c r="E1248" s="152" t="s">
        <v>3438</v>
      </c>
      <c r="F1248" s="152" t="s">
        <v>3438</v>
      </c>
    </row>
    <row r="1249">
      <c r="A1249" s="152" t="s">
        <v>1413</v>
      </c>
      <c r="B1249" s="152" t="s">
        <v>3435</v>
      </c>
      <c r="C1249" s="152" t="s">
        <v>4298</v>
      </c>
      <c r="D1249" s="152" t="s">
        <v>3437</v>
      </c>
      <c r="E1249" s="152" t="s">
        <v>3438</v>
      </c>
      <c r="F1249" s="152" t="s">
        <v>3438</v>
      </c>
    </row>
    <row r="1250">
      <c r="A1250" s="152" t="s">
        <v>1414</v>
      </c>
      <c r="B1250" s="152" t="s">
        <v>3435</v>
      </c>
      <c r="C1250" s="152" t="s">
        <v>4299</v>
      </c>
      <c r="D1250" s="152" t="s">
        <v>3437</v>
      </c>
      <c r="E1250" s="152" t="s">
        <v>3438</v>
      </c>
      <c r="F1250" s="152" t="s">
        <v>3438</v>
      </c>
    </row>
    <row r="1251">
      <c r="A1251" s="152" t="s">
        <v>1415</v>
      </c>
      <c r="B1251" s="152" t="s">
        <v>3435</v>
      </c>
      <c r="C1251" s="152" t="s">
        <v>4300</v>
      </c>
      <c r="D1251" s="152" t="s">
        <v>3437</v>
      </c>
      <c r="E1251" s="152" t="s">
        <v>3438</v>
      </c>
      <c r="F1251" s="152" t="s">
        <v>3438</v>
      </c>
    </row>
    <row r="1252">
      <c r="A1252" s="152" t="s">
        <v>1416</v>
      </c>
      <c r="B1252" s="152" t="s">
        <v>3435</v>
      </c>
      <c r="C1252" s="152" t="s">
        <v>4301</v>
      </c>
      <c r="D1252" s="152" t="s">
        <v>3437</v>
      </c>
      <c r="E1252" s="152" t="s">
        <v>3438</v>
      </c>
      <c r="F1252" s="152" t="s">
        <v>3438</v>
      </c>
    </row>
    <row r="1253">
      <c r="A1253" s="152" t="s">
        <v>1417</v>
      </c>
      <c r="B1253" s="152" t="s">
        <v>3435</v>
      </c>
      <c r="C1253" s="152" t="s">
        <v>4302</v>
      </c>
      <c r="D1253" s="152" t="s">
        <v>3437</v>
      </c>
      <c r="E1253" s="152" t="s">
        <v>3438</v>
      </c>
      <c r="F1253" s="152" t="s">
        <v>3438</v>
      </c>
    </row>
    <row r="1254">
      <c r="A1254" s="152" t="s">
        <v>1418</v>
      </c>
      <c r="B1254" s="152" t="s">
        <v>3435</v>
      </c>
      <c r="C1254" s="152" t="s">
        <v>4303</v>
      </c>
      <c r="D1254" s="152" t="s">
        <v>3437</v>
      </c>
      <c r="E1254" s="152" t="s">
        <v>3438</v>
      </c>
      <c r="F1254" s="152" t="s">
        <v>3438</v>
      </c>
    </row>
    <row r="1255">
      <c r="A1255" s="152" t="s">
        <v>1419</v>
      </c>
      <c r="B1255" s="152" t="s">
        <v>3435</v>
      </c>
      <c r="C1255" s="152" t="s">
        <v>4304</v>
      </c>
      <c r="D1255" s="152" t="s">
        <v>3437</v>
      </c>
      <c r="E1255" s="152" t="s">
        <v>3438</v>
      </c>
      <c r="F1255" s="152" t="s">
        <v>3438</v>
      </c>
    </row>
    <row r="1256">
      <c r="A1256" s="152" t="s">
        <v>1420</v>
      </c>
      <c r="B1256" s="152" t="s">
        <v>3435</v>
      </c>
      <c r="C1256" s="152" t="s">
        <v>4305</v>
      </c>
      <c r="D1256" s="152" t="s">
        <v>3437</v>
      </c>
      <c r="E1256" s="152" t="s">
        <v>3438</v>
      </c>
      <c r="F1256" s="152" t="s">
        <v>3438</v>
      </c>
    </row>
    <row r="1257">
      <c r="A1257" s="152" t="s">
        <v>169</v>
      </c>
      <c r="B1257" s="152" t="s">
        <v>3435</v>
      </c>
      <c r="C1257" s="152" t="s">
        <v>4306</v>
      </c>
      <c r="D1257" s="152" t="s">
        <v>3437</v>
      </c>
      <c r="E1257" s="152" t="s">
        <v>3438</v>
      </c>
      <c r="F1257" s="152" t="s">
        <v>3438</v>
      </c>
    </row>
    <row r="1258">
      <c r="A1258" s="152" t="s">
        <v>161</v>
      </c>
      <c r="B1258" s="152" t="s">
        <v>3435</v>
      </c>
      <c r="C1258" s="152" t="s">
        <v>4307</v>
      </c>
      <c r="D1258" s="152" t="s">
        <v>3437</v>
      </c>
      <c r="E1258" s="152" t="s">
        <v>3438</v>
      </c>
      <c r="F1258" s="152" t="s">
        <v>3438</v>
      </c>
    </row>
    <row r="1259">
      <c r="A1259" s="152" t="s">
        <v>509</v>
      </c>
      <c r="B1259" s="152" t="s">
        <v>3435</v>
      </c>
      <c r="C1259" s="152" t="s">
        <v>4308</v>
      </c>
      <c r="D1259" s="152" t="s">
        <v>3437</v>
      </c>
      <c r="E1259" s="152" t="s">
        <v>3438</v>
      </c>
      <c r="F1259" s="152" t="s">
        <v>3438</v>
      </c>
    </row>
    <row r="1260">
      <c r="A1260" s="152" t="s">
        <v>1440</v>
      </c>
      <c r="B1260" s="152" t="s">
        <v>3435</v>
      </c>
      <c r="C1260" s="152" t="s">
        <v>4309</v>
      </c>
      <c r="D1260" s="152" t="s">
        <v>3437</v>
      </c>
      <c r="E1260" s="152" t="s">
        <v>3438</v>
      </c>
      <c r="F1260" s="152" t="s">
        <v>3438</v>
      </c>
    </row>
    <row r="1261">
      <c r="A1261" s="152" t="s">
        <v>1421</v>
      </c>
      <c r="B1261" s="152" t="s">
        <v>3435</v>
      </c>
      <c r="C1261" s="152" t="s">
        <v>4310</v>
      </c>
      <c r="D1261" s="152" t="s">
        <v>3437</v>
      </c>
      <c r="E1261" s="152" t="s">
        <v>3438</v>
      </c>
      <c r="F1261" s="152" t="s">
        <v>3438</v>
      </c>
    </row>
    <row r="1262">
      <c r="A1262" s="152" t="s">
        <v>1422</v>
      </c>
      <c r="B1262" s="152" t="s">
        <v>3435</v>
      </c>
      <c r="C1262" s="152" t="s">
        <v>4311</v>
      </c>
      <c r="D1262" s="152" t="s">
        <v>3437</v>
      </c>
      <c r="E1262" s="152" t="s">
        <v>3438</v>
      </c>
      <c r="F1262" s="152" t="s">
        <v>3438</v>
      </c>
    </row>
    <row r="1263">
      <c r="A1263" s="152" t="s">
        <v>1348</v>
      </c>
      <c r="B1263" s="152" t="s">
        <v>3435</v>
      </c>
      <c r="C1263" s="152" t="s">
        <v>1348</v>
      </c>
      <c r="D1263" s="152" t="s">
        <v>3437</v>
      </c>
      <c r="E1263" s="152" t="s">
        <v>3438</v>
      </c>
      <c r="F1263" s="152" t="s">
        <v>3441</v>
      </c>
    </row>
    <row r="1264">
      <c r="A1264" s="152" t="s">
        <v>1326</v>
      </c>
      <c r="B1264" s="152" t="s">
        <v>3435</v>
      </c>
      <c r="C1264" s="152" t="s">
        <v>4312</v>
      </c>
      <c r="D1264" s="152" t="s">
        <v>3437</v>
      </c>
      <c r="E1264" s="152" t="s">
        <v>3438</v>
      </c>
      <c r="F1264" s="152" t="s">
        <v>3438</v>
      </c>
    </row>
    <row r="1265">
      <c r="A1265" s="152" t="s">
        <v>215</v>
      </c>
      <c r="B1265" s="152" t="s">
        <v>3435</v>
      </c>
      <c r="C1265" s="153"/>
      <c r="D1265" s="152" t="s">
        <v>3437</v>
      </c>
      <c r="E1265" s="152" t="s">
        <v>3441</v>
      </c>
      <c r="F1265" s="152" t="s">
        <v>3441</v>
      </c>
    </row>
    <row r="1266">
      <c r="A1266" s="152" t="s">
        <v>1423</v>
      </c>
      <c r="B1266" s="152" t="s">
        <v>3435</v>
      </c>
      <c r="C1266" s="152" t="s">
        <v>4313</v>
      </c>
      <c r="D1266" s="152" t="s">
        <v>3437</v>
      </c>
      <c r="E1266" s="152" t="s">
        <v>3438</v>
      </c>
      <c r="F1266" s="152" t="s">
        <v>3438</v>
      </c>
    </row>
    <row r="1267">
      <c r="A1267" s="152" t="s">
        <v>1424</v>
      </c>
      <c r="B1267" s="152" t="s">
        <v>3435</v>
      </c>
      <c r="C1267" s="152" t="s">
        <v>4314</v>
      </c>
      <c r="D1267" s="152" t="s">
        <v>3437</v>
      </c>
      <c r="E1267" s="152" t="s">
        <v>3438</v>
      </c>
      <c r="F1267" s="152" t="s">
        <v>3438</v>
      </c>
    </row>
    <row r="1268">
      <c r="A1268" s="152" t="s">
        <v>1441</v>
      </c>
      <c r="B1268" s="152" t="s">
        <v>3435</v>
      </c>
      <c r="C1268" s="152" t="s">
        <v>4315</v>
      </c>
      <c r="D1268" s="152" t="s">
        <v>3437</v>
      </c>
      <c r="E1268" s="152" t="s">
        <v>3438</v>
      </c>
      <c r="F1268" s="152" t="s">
        <v>3438</v>
      </c>
    </row>
    <row r="1269">
      <c r="A1269" s="152" t="s">
        <v>1425</v>
      </c>
      <c r="B1269" s="152" t="s">
        <v>3435</v>
      </c>
      <c r="C1269" s="152" t="s">
        <v>4316</v>
      </c>
      <c r="D1269" s="152" t="s">
        <v>3437</v>
      </c>
      <c r="E1269" s="152" t="s">
        <v>3438</v>
      </c>
      <c r="F1269" s="152" t="s">
        <v>3438</v>
      </c>
    </row>
    <row r="1270">
      <c r="A1270" s="152" t="s">
        <v>1745</v>
      </c>
      <c r="B1270" s="152" t="s">
        <v>3435</v>
      </c>
      <c r="C1270" s="152" t="s">
        <v>4317</v>
      </c>
      <c r="D1270" s="152" t="s">
        <v>3437</v>
      </c>
      <c r="E1270" s="152" t="s">
        <v>3438</v>
      </c>
      <c r="F1270" s="152" t="s">
        <v>3438</v>
      </c>
    </row>
    <row r="1271">
      <c r="A1271" s="152" t="s">
        <v>1426</v>
      </c>
      <c r="B1271" s="152" t="s">
        <v>3435</v>
      </c>
      <c r="C1271" s="152" t="s">
        <v>4318</v>
      </c>
      <c r="D1271" s="152" t="s">
        <v>3437</v>
      </c>
      <c r="E1271" s="152" t="s">
        <v>3438</v>
      </c>
      <c r="F1271" s="152" t="s">
        <v>3438</v>
      </c>
    </row>
    <row r="1272">
      <c r="A1272" s="152" t="s">
        <v>1746</v>
      </c>
      <c r="B1272" s="152" t="s">
        <v>3435</v>
      </c>
      <c r="C1272" s="152" t="s">
        <v>1746</v>
      </c>
      <c r="D1272" s="152" t="s">
        <v>3437</v>
      </c>
      <c r="E1272" s="152" t="s">
        <v>3438</v>
      </c>
      <c r="F1272" s="152" t="s">
        <v>3438</v>
      </c>
    </row>
    <row r="1273">
      <c r="A1273" s="152" t="s">
        <v>1427</v>
      </c>
      <c r="B1273" s="152" t="s">
        <v>3435</v>
      </c>
      <c r="C1273" s="152" t="s">
        <v>4319</v>
      </c>
      <c r="D1273" s="152" t="s">
        <v>3437</v>
      </c>
      <c r="E1273" s="152" t="s">
        <v>3438</v>
      </c>
      <c r="F1273" s="152" t="s">
        <v>3438</v>
      </c>
    </row>
    <row r="1274">
      <c r="A1274" s="152" t="s">
        <v>1282</v>
      </c>
      <c r="B1274" s="152" t="s">
        <v>3435</v>
      </c>
      <c r="C1274" s="152" t="s">
        <v>1282</v>
      </c>
      <c r="D1274" s="152" t="s">
        <v>3437</v>
      </c>
      <c r="E1274" s="152" t="s">
        <v>3438</v>
      </c>
      <c r="F1274" s="152" t="s">
        <v>3441</v>
      </c>
    </row>
    <row r="1275">
      <c r="A1275" s="152" t="s">
        <v>1283</v>
      </c>
      <c r="B1275" s="152" t="s">
        <v>3435</v>
      </c>
      <c r="C1275" s="152" t="s">
        <v>4320</v>
      </c>
      <c r="D1275" s="152" t="s">
        <v>3437</v>
      </c>
      <c r="E1275" s="152" t="s">
        <v>3438</v>
      </c>
      <c r="F1275" s="152" t="s">
        <v>3438</v>
      </c>
    </row>
    <row r="1276">
      <c r="A1276" s="152" t="s">
        <v>1442</v>
      </c>
      <c r="B1276" s="152" t="s">
        <v>3435</v>
      </c>
      <c r="C1276" s="152" t="s">
        <v>4321</v>
      </c>
      <c r="D1276" s="152" t="s">
        <v>3437</v>
      </c>
      <c r="E1276" s="152" t="s">
        <v>3438</v>
      </c>
      <c r="F1276" s="152" t="s">
        <v>3438</v>
      </c>
    </row>
    <row r="1277">
      <c r="A1277" s="152" t="s">
        <v>1428</v>
      </c>
      <c r="B1277" s="152" t="s">
        <v>3435</v>
      </c>
      <c r="C1277" s="152" t="s">
        <v>4322</v>
      </c>
      <c r="D1277" s="152" t="s">
        <v>3437</v>
      </c>
      <c r="E1277" s="152" t="s">
        <v>3438</v>
      </c>
      <c r="F1277" s="152" t="s">
        <v>3438</v>
      </c>
    </row>
    <row r="1278">
      <c r="A1278" s="152" t="s">
        <v>1429</v>
      </c>
      <c r="B1278" s="152" t="s">
        <v>3435</v>
      </c>
      <c r="C1278" s="152" t="s">
        <v>4323</v>
      </c>
      <c r="D1278" s="152" t="s">
        <v>3437</v>
      </c>
      <c r="E1278" s="152" t="s">
        <v>3438</v>
      </c>
      <c r="F1278" s="152" t="s">
        <v>3438</v>
      </c>
    </row>
    <row r="1279">
      <c r="A1279" s="152" t="s">
        <v>1430</v>
      </c>
      <c r="B1279" s="152" t="s">
        <v>3435</v>
      </c>
      <c r="C1279" s="152" t="s">
        <v>4324</v>
      </c>
      <c r="D1279" s="152" t="s">
        <v>3437</v>
      </c>
      <c r="E1279" s="152" t="s">
        <v>3438</v>
      </c>
      <c r="F1279" s="152" t="s">
        <v>3438</v>
      </c>
    </row>
    <row r="1280">
      <c r="A1280" s="152" t="s">
        <v>1431</v>
      </c>
      <c r="B1280" s="152" t="s">
        <v>3435</v>
      </c>
      <c r="C1280" s="152" t="s">
        <v>4325</v>
      </c>
      <c r="D1280" s="152" t="s">
        <v>3437</v>
      </c>
      <c r="E1280" s="152" t="s">
        <v>3438</v>
      </c>
      <c r="F1280" s="152" t="s">
        <v>3438</v>
      </c>
    </row>
    <row r="1281">
      <c r="A1281" s="152" t="s">
        <v>1432</v>
      </c>
      <c r="B1281" s="152" t="s">
        <v>3435</v>
      </c>
      <c r="C1281" s="152" t="s">
        <v>4326</v>
      </c>
      <c r="D1281" s="152" t="s">
        <v>3437</v>
      </c>
      <c r="E1281" s="152" t="s">
        <v>3438</v>
      </c>
      <c r="F1281" s="152" t="s">
        <v>3438</v>
      </c>
    </row>
    <row r="1282">
      <c r="A1282" s="152" t="s">
        <v>1443</v>
      </c>
      <c r="B1282" s="152" t="s">
        <v>3435</v>
      </c>
      <c r="C1282" s="152" t="s">
        <v>4327</v>
      </c>
      <c r="D1282" s="152" t="s">
        <v>3437</v>
      </c>
      <c r="E1282" s="152" t="s">
        <v>3438</v>
      </c>
      <c r="F1282" s="152" t="s">
        <v>3438</v>
      </c>
    </row>
    <row r="1283">
      <c r="A1283" s="152" t="s">
        <v>1433</v>
      </c>
      <c r="B1283" s="152" t="s">
        <v>3435</v>
      </c>
      <c r="C1283" s="152" t="s">
        <v>4328</v>
      </c>
      <c r="D1283" s="152" t="s">
        <v>3437</v>
      </c>
      <c r="E1283" s="152" t="s">
        <v>3438</v>
      </c>
      <c r="F1283" s="152" t="s">
        <v>3438</v>
      </c>
    </row>
    <row r="1284">
      <c r="A1284" s="152" t="s">
        <v>676</v>
      </c>
      <c r="B1284" s="152" t="s">
        <v>3435</v>
      </c>
      <c r="C1284" s="152" t="s">
        <v>676</v>
      </c>
      <c r="D1284" s="152" t="s">
        <v>3437</v>
      </c>
      <c r="E1284" s="152" t="s">
        <v>3441</v>
      </c>
      <c r="F1284" s="152" t="s">
        <v>3438</v>
      </c>
    </row>
    <row r="1285">
      <c r="A1285" s="152" t="s">
        <v>681</v>
      </c>
      <c r="B1285" s="152" t="s">
        <v>3435</v>
      </c>
      <c r="C1285" s="152" t="s">
        <v>681</v>
      </c>
      <c r="D1285" s="152" t="s">
        <v>3437</v>
      </c>
      <c r="E1285" s="152" t="s">
        <v>3441</v>
      </c>
      <c r="F1285" s="152" t="s">
        <v>3438</v>
      </c>
    </row>
    <row r="1286">
      <c r="A1286" s="152" t="s">
        <v>1434</v>
      </c>
      <c r="B1286" s="152" t="s">
        <v>3435</v>
      </c>
      <c r="C1286" s="152" t="s">
        <v>4329</v>
      </c>
      <c r="D1286" s="152" t="s">
        <v>3437</v>
      </c>
      <c r="E1286" s="152" t="s">
        <v>3438</v>
      </c>
      <c r="F1286" s="152" t="s">
        <v>3438</v>
      </c>
    </row>
    <row r="1287">
      <c r="A1287" s="152" t="s">
        <v>1726</v>
      </c>
      <c r="B1287" s="152" t="s">
        <v>3435</v>
      </c>
      <c r="C1287" s="152" t="s">
        <v>4330</v>
      </c>
      <c r="D1287" s="152" t="s">
        <v>3437</v>
      </c>
      <c r="E1287" s="152" t="s">
        <v>3438</v>
      </c>
      <c r="F1287" s="152" t="s">
        <v>3438</v>
      </c>
    </row>
    <row r="1288">
      <c r="A1288" s="152" t="s">
        <v>1435</v>
      </c>
      <c r="B1288" s="152" t="s">
        <v>3435</v>
      </c>
      <c r="C1288" s="152" t="s">
        <v>4331</v>
      </c>
      <c r="D1288" s="152" t="s">
        <v>3437</v>
      </c>
      <c r="E1288" s="152" t="s">
        <v>3438</v>
      </c>
      <c r="F1288" s="152" t="s">
        <v>3438</v>
      </c>
    </row>
    <row r="1289">
      <c r="A1289" s="152" t="s">
        <v>1436</v>
      </c>
      <c r="B1289" s="152" t="s">
        <v>3435</v>
      </c>
      <c r="C1289" s="152" t="s">
        <v>4332</v>
      </c>
      <c r="D1289" s="152" t="s">
        <v>3437</v>
      </c>
      <c r="E1289" s="152" t="s">
        <v>3438</v>
      </c>
      <c r="F1289" s="152" t="s">
        <v>3438</v>
      </c>
    </row>
    <row r="1290">
      <c r="A1290" s="152" t="s">
        <v>1727</v>
      </c>
      <c r="B1290" s="152" t="s">
        <v>3435</v>
      </c>
      <c r="C1290" s="152" t="s">
        <v>4333</v>
      </c>
      <c r="D1290" s="152" t="s">
        <v>3437</v>
      </c>
      <c r="E1290" s="152" t="s">
        <v>3438</v>
      </c>
      <c r="F1290" s="152" t="s">
        <v>3438</v>
      </c>
    </row>
    <row r="1291">
      <c r="A1291" s="152" t="s">
        <v>1451</v>
      </c>
      <c r="B1291" s="152" t="s">
        <v>3435</v>
      </c>
      <c r="C1291" s="152" t="s">
        <v>1451</v>
      </c>
      <c r="D1291" s="152" t="s">
        <v>3437</v>
      </c>
      <c r="E1291" s="152" t="s">
        <v>3438</v>
      </c>
      <c r="F1291" s="152" t="s">
        <v>3438</v>
      </c>
    </row>
    <row r="1292">
      <c r="A1292" s="152" t="s">
        <v>1579</v>
      </c>
      <c r="B1292" s="152" t="s">
        <v>3435</v>
      </c>
      <c r="C1292" s="152" t="s">
        <v>4334</v>
      </c>
      <c r="D1292" s="152" t="s">
        <v>3437</v>
      </c>
      <c r="E1292" s="152" t="s">
        <v>3438</v>
      </c>
      <c r="F1292" s="152" t="s">
        <v>3438</v>
      </c>
    </row>
    <row r="1293">
      <c r="A1293" s="152" t="s">
        <v>1747</v>
      </c>
      <c r="B1293" s="152" t="s">
        <v>3435</v>
      </c>
      <c r="C1293" s="152" t="s">
        <v>1747</v>
      </c>
      <c r="D1293" s="152" t="s">
        <v>3437</v>
      </c>
      <c r="E1293" s="152" t="s">
        <v>3438</v>
      </c>
      <c r="F1293" s="152" t="s">
        <v>3438</v>
      </c>
    </row>
    <row r="1294">
      <c r="A1294" s="152" t="s">
        <v>1437</v>
      </c>
      <c r="B1294" s="152" t="s">
        <v>3435</v>
      </c>
      <c r="C1294" s="152" t="s">
        <v>4335</v>
      </c>
      <c r="D1294" s="152" t="s">
        <v>3437</v>
      </c>
      <c r="E1294" s="152" t="s">
        <v>3438</v>
      </c>
      <c r="F1294" s="152" t="s">
        <v>3438</v>
      </c>
    </row>
    <row r="1295">
      <c r="A1295" s="152" t="s">
        <v>501</v>
      </c>
      <c r="B1295" s="152" t="s">
        <v>3435</v>
      </c>
      <c r="C1295" s="152" t="s">
        <v>4336</v>
      </c>
      <c r="D1295" s="152" t="s">
        <v>3437</v>
      </c>
      <c r="E1295" s="152" t="s">
        <v>3438</v>
      </c>
      <c r="F1295" s="152" t="s">
        <v>3438</v>
      </c>
    </row>
    <row r="1296">
      <c r="A1296" s="152" t="s">
        <v>1438</v>
      </c>
      <c r="B1296" s="152" t="s">
        <v>3435</v>
      </c>
      <c r="C1296" s="152" t="s">
        <v>4337</v>
      </c>
      <c r="D1296" s="152" t="s">
        <v>3437</v>
      </c>
      <c r="E1296" s="152" t="s">
        <v>3438</v>
      </c>
      <c r="F1296" s="152" t="s">
        <v>3438</v>
      </c>
    </row>
    <row r="1297">
      <c r="A1297" s="152" t="s">
        <v>456</v>
      </c>
      <c r="B1297" s="152" t="s">
        <v>3435</v>
      </c>
      <c r="C1297" s="152" t="s">
        <v>456</v>
      </c>
      <c r="D1297" s="152" t="s">
        <v>3437</v>
      </c>
      <c r="E1297" s="152" t="s">
        <v>3438</v>
      </c>
      <c r="F1297" s="152" t="s">
        <v>3438</v>
      </c>
    </row>
    <row r="1298">
      <c r="A1298" s="152" t="s">
        <v>1572</v>
      </c>
      <c r="B1298" s="152" t="s">
        <v>3435</v>
      </c>
      <c r="C1298" s="152" t="s">
        <v>1572</v>
      </c>
      <c r="D1298" s="152" t="s">
        <v>3437</v>
      </c>
      <c r="E1298" s="152" t="s">
        <v>3438</v>
      </c>
      <c r="F1298" s="152" t="s">
        <v>3438</v>
      </c>
    </row>
    <row r="1299">
      <c r="A1299" s="152" t="s">
        <v>1400</v>
      </c>
      <c r="B1299" s="152" t="s">
        <v>3435</v>
      </c>
      <c r="C1299" s="152" t="s">
        <v>4338</v>
      </c>
      <c r="D1299" s="152" t="s">
        <v>3437</v>
      </c>
      <c r="E1299" s="152" t="s">
        <v>3438</v>
      </c>
      <c r="F1299" s="152" t="s">
        <v>3438</v>
      </c>
    </row>
    <row r="1300">
      <c r="A1300" s="152" t="s">
        <v>1444</v>
      </c>
      <c r="B1300" s="152" t="s">
        <v>3435</v>
      </c>
      <c r="C1300" s="152" t="s">
        <v>4339</v>
      </c>
      <c r="D1300" s="152" t="s">
        <v>3437</v>
      </c>
      <c r="E1300" s="152" t="s">
        <v>3438</v>
      </c>
      <c r="F1300" s="152" t="s">
        <v>3438</v>
      </c>
    </row>
    <row r="1301">
      <c r="A1301" s="152" t="s">
        <v>453</v>
      </c>
      <c r="B1301" s="152" t="s">
        <v>3435</v>
      </c>
      <c r="C1301" s="152" t="s">
        <v>4340</v>
      </c>
      <c r="D1301" s="152" t="s">
        <v>3437</v>
      </c>
      <c r="E1301" s="152" t="s">
        <v>3438</v>
      </c>
      <c r="F1301" s="152" t="s">
        <v>3438</v>
      </c>
    </row>
    <row r="1302">
      <c r="A1302" s="152" t="s">
        <v>1439</v>
      </c>
      <c r="B1302" s="152" t="s">
        <v>3435</v>
      </c>
      <c r="C1302" s="152" t="s">
        <v>4341</v>
      </c>
      <c r="D1302" s="152" t="s">
        <v>3437</v>
      </c>
      <c r="E1302" s="152" t="s">
        <v>3438</v>
      </c>
      <c r="F1302" s="152" t="s">
        <v>3438</v>
      </c>
    </row>
    <row r="1303">
      <c r="A1303" s="152" t="s">
        <v>1690</v>
      </c>
      <c r="B1303" s="152" t="s">
        <v>3435</v>
      </c>
      <c r="C1303" s="152" t="s">
        <v>4342</v>
      </c>
      <c r="D1303" s="152" t="s">
        <v>3437</v>
      </c>
      <c r="E1303" s="152" t="s">
        <v>3441</v>
      </c>
      <c r="F1303" s="152" t="s">
        <v>3441</v>
      </c>
    </row>
    <row r="1304">
      <c r="A1304" s="152" t="s">
        <v>1691</v>
      </c>
      <c r="B1304" s="152" t="s">
        <v>3435</v>
      </c>
      <c r="C1304" s="152" t="s">
        <v>4343</v>
      </c>
      <c r="D1304" s="152" t="s">
        <v>3437</v>
      </c>
      <c r="E1304" s="152" t="s">
        <v>3438</v>
      </c>
      <c r="F1304" s="152" t="s">
        <v>3438</v>
      </c>
    </row>
    <row r="1305">
      <c r="A1305" s="152" t="s">
        <v>1398</v>
      </c>
      <c r="B1305" s="152" t="s">
        <v>3435</v>
      </c>
      <c r="C1305" s="152" t="s">
        <v>4344</v>
      </c>
      <c r="D1305" s="152" t="s">
        <v>3437</v>
      </c>
      <c r="E1305" s="152" t="s">
        <v>3438</v>
      </c>
      <c r="F1305" s="152" t="s">
        <v>3438</v>
      </c>
    </row>
    <row r="1306">
      <c r="A1306" s="152" t="s">
        <v>1696</v>
      </c>
      <c r="B1306" s="152" t="s">
        <v>3435</v>
      </c>
      <c r="C1306" s="152" t="s">
        <v>4345</v>
      </c>
      <c r="D1306" s="152" t="s">
        <v>3437</v>
      </c>
      <c r="E1306" s="152" t="s">
        <v>3441</v>
      </c>
      <c r="F1306" s="152" t="s">
        <v>3438</v>
      </c>
    </row>
    <row r="1307">
      <c r="A1307" s="152" t="s">
        <v>479</v>
      </c>
      <c r="B1307" s="152" t="s">
        <v>3435</v>
      </c>
      <c r="C1307" s="152" t="s">
        <v>4346</v>
      </c>
      <c r="D1307" s="152" t="s">
        <v>3437</v>
      </c>
      <c r="E1307" s="152" t="s">
        <v>3441</v>
      </c>
      <c r="F1307" s="152" t="s">
        <v>3438</v>
      </c>
    </row>
    <row r="1308">
      <c r="A1308" s="152" t="s">
        <v>938</v>
      </c>
      <c r="B1308" s="152" t="s">
        <v>3435</v>
      </c>
      <c r="C1308" s="152" t="s">
        <v>4347</v>
      </c>
      <c r="D1308" s="152" t="s">
        <v>3437</v>
      </c>
      <c r="E1308" s="152" t="s">
        <v>3441</v>
      </c>
      <c r="F1308" s="152" t="s">
        <v>3438</v>
      </c>
    </row>
    <row r="1309">
      <c r="A1309" s="152" t="s">
        <v>271</v>
      </c>
      <c r="B1309" s="152" t="s">
        <v>3435</v>
      </c>
      <c r="C1309" s="152" t="s">
        <v>271</v>
      </c>
      <c r="D1309" s="152" t="s">
        <v>3437</v>
      </c>
      <c r="E1309" s="152" t="s">
        <v>3441</v>
      </c>
      <c r="F1309" s="152" t="s">
        <v>3438</v>
      </c>
    </row>
    <row r="1310">
      <c r="A1310" s="152" t="s">
        <v>272</v>
      </c>
      <c r="B1310" s="152" t="s">
        <v>3435</v>
      </c>
      <c r="C1310" s="152" t="s">
        <v>272</v>
      </c>
      <c r="D1310" s="152" t="s">
        <v>3437</v>
      </c>
      <c r="E1310" s="152" t="s">
        <v>3441</v>
      </c>
      <c r="F1310" s="152" t="s">
        <v>3438</v>
      </c>
    </row>
    <row r="1311">
      <c r="A1311" s="152" t="s">
        <v>1692</v>
      </c>
      <c r="B1311" s="152" t="s">
        <v>3435</v>
      </c>
      <c r="C1311" s="152" t="s">
        <v>4348</v>
      </c>
      <c r="D1311" s="152" t="s">
        <v>3437</v>
      </c>
      <c r="E1311" s="152" t="s">
        <v>3441</v>
      </c>
      <c r="F1311" s="152" t="s">
        <v>3438</v>
      </c>
    </row>
    <row r="1312">
      <c r="A1312" s="152" t="s">
        <v>250</v>
      </c>
      <c r="B1312" s="152" t="s">
        <v>3435</v>
      </c>
      <c r="C1312" s="152" t="s">
        <v>4349</v>
      </c>
      <c r="D1312" s="152" t="s">
        <v>3437</v>
      </c>
      <c r="E1312" s="152" t="s">
        <v>3438</v>
      </c>
      <c r="F1312" s="152" t="s">
        <v>3438</v>
      </c>
    </row>
    <row r="1313">
      <c r="A1313" s="152" t="s">
        <v>251</v>
      </c>
      <c r="B1313" s="152" t="s">
        <v>3435</v>
      </c>
      <c r="C1313" s="152" t="s">
        <v>4350</v>
      </c>
      <c r="D1313" s="152" t="s">
        <v>3437</v>
      </c>
      <c r="E1313" s="152" t="s">
        <v>3438</v>
      </c>
      <c r="F1313" s="152" t="s">
        <v>3438</v>
      </c>
    </row>
    <row r="1314">
      <c r="A1314" s="152" t="s">
        <v>1695</v>
      </c>
      <c r="B1314" s="152" t="s">
        <v>3435</v>
      </c>
      <c r="C1314" s="152" t="s">
        <v>4351</v>
      </c>
      <c r="D1314" s="152" t="s">
        <v>3437</v>
      </c>
      <c r="E1314" s="152" t="s">
        <v>3441</v>
      </c>
      <c r="F1314" s="152" t="s">
        <v>3438</v>
      </c>
    </row>
    <row r="1315">
      <c r="A1315" s="152" t="s">
        <v>1693</v>
      </c>
      <c r="B1315" s="152" t="s">
        <v>3435</v>
      </c>
      <c r="C1315" s="152" t="s">
        <v>1693</v>
      </c>
      <c r="D1315" s="152" t="s">
        <v>3437</v>
      </c>
      <c r="E1315" s="152" t="s">
        <v>3441</v>
      </c>
      <c r="F1315" s="152" t="s">
        <v>3438</v>
      </c>
    </row>
    <row r="1316">
      <c r="A1316" s="152" t="s">
        <v>632</v>
      </c>
      <c r="B1316" s="152" t="s">
        <v>3435</v>
      </c>
      <c r="C1316" s="152" t="s">
        <v>632</v>
      </c>
      <c r="D1316" s="152" t="s">
        <v>3437</v>
      </c>
      <c r="E1316" s="152" t="s">
        <v>3441</v>
      </c>
      <c r="F1316" s="152" t="s">
        <v>3438</v>
      </c>
    </row>
    <row r="1317">
      <c r="A1317" s="152" t="s">
        <v>1571</v>
      </c>
      <c r="B1317" s="152" t="s">
        <v>3435</v>
      </c>
      <c r="C1317" s="152" t="s">
        <v>1571</v>
      </c>
      <c r="D1317" s="152" t="s">
        <v>3437</v>
      </c>
      <c r="E1317" s="152" t="s">
        <v>3438</v>
      </c>
      <c r="F1317" s="152" t="s">
        <v>3438</v>
      </c>
    </row>
    <row r="1318">
      <c r="A1318" s="152" t="s">
        <v>998</v>
      </c>
      <c r="B1318" s="152" t="s">
        <v>3435</v>
      </c>
      <c r="C1318" s="152" t="s">
        <v>998</v>
      </c>
      <c r="D1318" s="152" t="s">
        <v>3437</v>
      </c>
      <c r="E1318" s="152" t="s">
        <v>3438</v>
      </c>
      <c r="F1318" s="152" t="s">
        <v>3438</v>
      </c>
    </row>
    <row r="1319">
      <c r="A1319" s="152" t="s">
        <v>999</v>
      </c>
      <c r="B1319" s="152" t="s">
        <v>3435</v>
      </c>
      <c r="C1319" s="152" t="s">
        <v>999</v>
      </c>
      <c r="D1319" s="152" t="s">
        <v>3437</v>
      </c>
      <c r="E1319" s="152" t="s">
        <v>3438</v>
      </c>
      <c r="F1319" s="152" t="s">
        <v>3438</v>
      </c>
    </row>
    <row r="1320">
      <c r="A1320" s="152" t="s">
        <v>1001</v>
      </c>
      <c r="B1320" s="152" t="s">
        <v>3435</v>
      </c>
      <c r="C1320" s="152" t="s">
        <v>1001</v>
      </c>
      <c r="D1320" s="152" t="s">
        <v>3437</v>
      </c>
      <c r="E1320" s="152" t="s">
        <v>3438</v>
      </c>
      <c r="F1320" s="152" t="s">
        <v>3441</v>
      </c>
    </row>
    <row r="1321">
      <c r="A1321" s="152" t="s">
        <v>1000</v>
      </c>
      <c r="B1321" s="152" t="s">
        <v>3435</v>
      </c>
      <c r="C1321" s="152" t="s">
        <v>1000</v>
      </c>
      <c r="D1321" s="152" t="s">
        <v>3437</v>
      </c>
      <c r="E1321" s="152" t="s">
        <v>3438</v>
      </c>
      <c r="F1321" s="152" t="s">
        <v>3438</v>
      </c>
    </row>
    <row r="1322">
      <c r="A1322" s="152" t="s">
        <v>836</v>
      </c>
      <c r="B1322" s="152" t="s">
        <v>3435</v>
      </c>
      <c r="C1322" s="152" t="s">
        <v>4352</v>
      </c>
      <c r="D1322" s="152" t="s">
        <v>3437</v>
      </c>
      <c r="E1322" s="152" t="s">
        <v>1817</v>
      </c>
      <c r="F1322" s="152" t="s">
        <v>3438</v>
      </c>
    </row>
    <row r="1323">
      <c r="A1323" s="152" t="s">
        <v>480</v>
      </c>
      <c r="B1323" s="152" t="s">
        <v>3435</v>
      </c>
      <c r="C1323" s="152" t="s">
        <v>4353</v>
      </c>
      <c r="D1323" s="152" t="s">
        <v>3437</v>
      </c>
      <c r="E1323" s="152" t="s">
        <v>3438</v>
      </c>
      <c r="F1323" s="152" t="s">
        <v>3441</v>
      </c>
    </row>
    <row r="1324">
      <c r="A1324" s="152" t="s">
        <v>481</v>
      </c>
      <c r="B1324" s="152" t="s">
        <v>3435</v>
      </c>
      <c r="C1324" s="152" t="s">
        <v>4354</v>
      </c>
      <c r="D1324" s="152" t="s">
        <v>3437</v>
      </c>
      <c r="E1324" s="152" t="s">
        <v>3438</v>
      </c>
      <c r="F1324" s="152" t="s">
        <v>3441</v>
      </c>
    </row>
    <row r="1325">
      <c r="A1325" s="152" t="s">
        <v>482</v>
      </c>
      <c r="B1325" s="152" t="s">
        <v>3435</v>
      </c>
      <c r="C1325" s="152" t="s">
        <v>4355</v>
      </c>
      <c r="D1325" s="152" t="s">
        <v>3437</v>
      </c>
      <c r="E1325" s="152" t="s">
        <v>3438</v>
      </c>
      <c r="F1325" s="152" t="s">
        <v>3441</v>
      </c>
    </row>
    <row r="1326">
      <c r="A1326" s="152" t="s">
        <v>483</v>
      </c>
      <c r="B1326" s="152" t="s">
        <v>3435</v>
      </c>
      <c r="C1326" s="152" t="s">
        <v>4356</v>
      </c>
      <c r="D1326" s="152" t="s">
        <v>3437</v>
      </c>
      <c r="E1326" s="152" t="s">
        <v>3438</v>
      </c>
      <c r="F1326" s="152" t="s">
        <v>3441</v>
      </c>
    </row>
    <row r="1327">
      <c r="A1327" s="152" t="s">
        <v>484</v>
      </c>
      <c r="B1327" s="152" t="s">
        <v>3435</v>
      </c>
      <c r="C1327" s="152" t="s">
        <v>4357</v>
      </c>
      <c r="D1327" s="152" t="s">
        <v>3437</v>
      </c>
      <c r="E1327" s="152" t="s">
        <v>3438</v>
      </c>
      <c r="F1327" s="152" t="s">
        <v>3441</v>
      </c>
    </row>
    <row r="1328">
      <c r="A1328" s="152" t="s">
        <v>1480</v>
      </c>
      <c r="B1328" s="152" t="s">
        <v>3435</v>
      </c>
      <c r="C1328" s="152" t="s">
        <v>4358</v>
      </c>
      <c r="D1328" s="152" t="s">
        <v>3437</v>
      </c>
      <c r="E1328" s="152" t="s">
        <v>3438</v>
      </c>
      <c r="F1328" s="152" t="s">
        <v>3438</v>
      </c>
    </row>
    <row r="1329">
      <c r="A1329" s="152" t="s">
        <v>371</v>
      </c>
      <c r="B1329" s="152" t="s">
        <v>3435</v>
      </c>
      <c r="C1329" s="152" t="s">
        <v>4359</v>
      </c>
      <c r="D1329" s="152" t="s">
        <v>3437</v>
      </c>
      <c r="E1329" s="152" t="s">
        <v>3438</v>
      </c>
      <c r="F1329" s="152" t="s">
        <v>3441</v>
      </c>
    </row>
    <row r="1330">
      <c r="A1330" s="152" t="s">
        <v>372</v>
      </c>
      <c r="B1330" s="152" t="s">
        <v>3435</v>
      </c>
      <c r="C1330" s="152" t="s">
        <v>4360</v>
      </c>
      <c r="D1330" s="152" t="s">
        <v>3437</v>
      </c>
      <c r="E1330" s="152" t="s">
        <v>3438</v>
      </c>
      <c r="F1330" s="152" t="s">
        <v>3441</v>
      </c>
    </row>
    <row r="1331">
      <c r="A1331" s="152" t="s">
        <v>373</v>
      </c>
      <c r="B1331" s="152" t="s">
        <v>3435</v>
      </c>
      <c r="C1331" s="152" t="s">
        <v>4361</v>
      </c>
      <c r="D1331" s="152" t="s">
        <v>3437</v>
      </c>
      <c r="E1331" s="152" t="s">
        <v>3438</v>
      </c>
      <c r="F1331" s="152" t="s">
        <v>3441</v>
      </c>
    </row>
    <row r="1332">
      <c r="A1332" s="152" t="s">
        <v>1450</v>
      </c>
      <c r="B1332" s="152" t="s">
        <v>3435</v>
      </c>
      <c r="C1332" s="152" t="s">
        <v>1450</v>
      </c>
      <c r="D1332" s="152" t="s">
        <v>3437</v>
      </c>
      <c r="E1332" s="152" t="s">
        <v>3438</v>
      </c>
      <c r="F1332" s="152" t="s">
        <v>3438</v>
      </c>
    </row>
    <row r="1333">
      <c r="A1333" s="152" t="s">
        <v>494</v>
      </c>
      <c r="B1333" s="152" t="s">
        <v>3435</v>
      </c>
      <c r="C1333" s="152" t="s">
        <v>4362</v>
      </c>
      <c r="D1333" s="152" t="s">
        <v>3437</v>
      </c>
      <c r="E1333" s="152" t="s">
        <v>3438</v>
      </c>
      <c r="F1333" s="152" t="s">
        <v>3438</v>
      </c>
    </row>
    <row r="1334">
      <c r="A1334" s="152" t="s">
        <v>785</v>
      </c>
      <c r="B1334" s="152" t="s">
        <v>3435</v>
      </c>
      <c r="C1334" s="152" t="s">
        <v>4363</v>
      </c>
      <c r="D1334" s="152" t="s">
        <v>3437</v>
      </c>
      <c r="E1334" s="152" t="s">
        <v>3441</v>
      </c>
      <c r="F1334" s="152" t="s">
        <v>3441</v>
      </c>
    </row>
    <row r="1335">
      <c r="A1335" s="152" t="s">
        <v>1380</v>
      </c>
      <c r="B1335" s="152" t="s">
        <v>3435</v>
      </c>
      <c r="C1335" s="152" t="s">
        <v>1380</v>
      </c>
      <c r="D1335" s="152" t="s">
        <v>3437</v>
      </c>
      <c r="E1335" s="152" t="s">
        <v>3441</v>
      </c>
      <c r="F1335" s="152" t="s">
        <v>3438</v>
      </c>
    </row>
    <row r="1336">
      <c r="A1336" s="152" t="s">
        <v>431</v>
      </c>
      <c r="B1336" s="152" t="s">
        <v>3435</v>
      </c>
      <c r="C1336" s="152" t="s">
        <v>4364</v>
      </c>
      <c r="D1336" s="152" t="s">
        <v>3437</v>
      </c>
      <c r="E1336" s="152" t="s">
        <v>3438</v>
      </c>
      <c r="F1336" s="152" t="s">
        <v>3441</v>
      </c>
    </row>
    <row r="1337">
      <c r="A1337" s="152" t="s">
        <v>798</v>
      </c>
      <c r="B1337" s="152" t="s">
        <v>3435</v>
      </c>
      <c r="C1337" s="152" t="s">
        <v>4365</v>
      </c>
      <c r="D1337" s="152" t="s">
        <v>3437</v>
      </c>
      <c r="E1337" s="152" t="s">
        <v>1817</v>
      </c>
      <c r="F1337" s="152" t="s">
        <v>3438</v>
      </c>
    </row>
    <row r="1338">
      <c r="A1338" s="152" t="s">
        <v>735</v>
      </c>
      <c r="B1338" s="152" t="s">
        <v>3435</v>
      </c>
      <c r="C1338" s="152" t="s">
        <v>4366</v>
      </c>
      <c r="D1338" s="152" t="s">
        <v>3437</v>
      </c>
      <c r="E1338" s="152" t="s">
        <v>1817</v>
      </c>
      <c r="F1338" s="152" t="s">
        <v>3441</v>
      </c>
    </row>
    <row r="1339">
      <c r="A1339" s="152" t="s">
        <v>1334</v>
      </c>
      <c r="B1339" s="152" t="s">
        <v>3435</v>
      </c>
      <c r="C1339" s="152" t="s">
        <v>4044</v>
      </c>
      <c r="D1339" s="152" t="s">
        <v>3437</v>
      </c>
      <c r="E1339" s="152" t="s">
        <v>3441</v>
      </c>
      <c r="F1339" s="152" t="s">
        <v>3441</v>
      </c>
    </row>
    <row r="1340">
      <c r="A1340" s="152" t="s">
        <v>432</v>
      </c>
      <c r="B1340" s="152" t="s">
        <v>3435</v>
      </c>
      <c r="C1340" s="152" t="s">
        <v>4367</v>
      </c>
      <c r="D1340" s="152" t="s">
        <v>3437</v>
      </c>
      <c r="E1340" s="152" t="s">
        <v>3438</v>
      </c>
      <c r="F1340" s="152" t="s">
        <v>3441</v>
      </c>
    </row>
    <row r="1341">
      <c r="A1341" s="152" t="s">
        <v>433</v>
      </c>
      <c r="B1341" s="152" t="s">
        <v>3435</v>
      </c>
      <c r="C1341" s="152" t="s">
        <v>4368</v>
      </c>
      <c r="D1341" s="152" t="s">
        <v>3437</v>
      </c>
      <c r="E1341" s="152" t="s">
        <v>3438</v>
      </c>
      <c r="F1341" s="152" t="s">
        <v>3441</v>
      </c>
    </row>
    <row r="1342">
      <c r="A1342" s="152" t="s">
        <v>434</v>
      </c>
      <c r="B1342" s="152" t="s">
        <v>3435</v>
      </c>
      <c r="C1342" s="152" t="s">
        <v>4369</v>
      </c>
      <c r="D1342" s="152" t="s">
        <v>3437</v>
      </c>
      <c r="E1342" s="152" t="s">
        <v>3438</v>
      </c>
      <c r="F1342" s="152" t="s">
        <v>3441</v>
      </c>
    </row>
    <row r="1343">
      <c r="A1343" s="152" t="s">
        <v>1551</v>
      </c>
      <c r="B1343" s="152" t="s">
        <v>3435</v>
      </c>
      <c r="C1343" s="152" t="s">
        <v>1551</v>
      </c>
      <c r="D1343" s="152" t="s">
        <v>3437</v>
      </c>
      <c r="E1343" s="152" t="s">
        <v>3438</v>
      </c>
      <c r="F1343" s="152" t="s">
        <v>3441</v>
      </c>
    </row>
    <row r="1344">
      <c r="A1344" s="152" t="s">
        <v>537</v>
      </c>
      <c r="B1344" s="152" t="s">
        <v>3435</v>
      </c>
      <c r="C1344" s="152" t="s">
        <v>4370</v>
      </c>
      <c r="D1344" s="152" t="s">
        <v>3437</v>
      </c>
      <c r="E1344" s="152" t="s">
        <v>3438</v>
      </c>
      <c r="F1344" s="152" t="s">
        <v>3438</v>
      </c>
    </row>
    <row r="1345">
      <c r="A1345" s="152" t="s">
        <v>1603</v>
      </c>
      <c r="B1345" s="152" t="s">
        <v>3435</v>
      </c>
      <c r="C1345" s="152" t="s">
        <v>4371</v>
      </c>
      <c r="D1345" s="152" t="s">
        <v>3437</v>
      </c>
      <c r="E1345" s="152" t="s">
        <v>3438</v>
      </c>
      <c r="F1345" s="152" t="s">
        <v>3438</v>
      </c>
    </row>
    <row r="1346">
      <c r="A1346" s="152" t="s">
        <v>435</v>
      </c>
      <c r="B1346" s="152" t="s">
        <v>3435</v>
      </c>
      <c r="C1346" s="152" t="s">
        <v>4372</v>
      </c>
      <c r="D1346" s="152" t="s">
        <v>3437</v>
      </c>
      <c r="E1346" s="152" t="s">
        <v>3438</v>
      </c>
      <c r="F1346" s="152" t="s">
        <v>3441</v>
      </c>
    </row>
    <row r="1347">
      <c r="A1347" s="152" t="s">
        <v>385</v>
      </c>
      <c r="B1347" s="152" t="s">
        <v>3435</v>
      </c>
      <c r="C1347" s="152" t="s">
        <v>385</v>
      </c>
      <c r="D1347" s="152" t="s">
        <v>3437</v>
      </c>
      <c r="E1347" s="152" t="s">
        <v>3438</v>
      </c>
      <c r="F1347" s="152" t="s">
        <v>3441</v>
      </c>
    </row>
    <row r="1348">
      <c r="A1348" s="152" t="s">
        <v>436</v>
      </c>
      <c r="B1348" s="152" t="s">
        <v>3435</v>
      </c>
      <c r="C1348" s="152" t="s">
        <v>4373</v>
      </c>
      <c r="D1348" s="152" t="s">
        <v>3437</v>
      </c>
      <c r="E1348" s="152" t="s">
        <v>3438</v>
      </c>
      <c r="F1348" s="152" t="s">
        <v>3441</v>
      </c>
    </row>
    <row r="1349">
      <c r="A1349" s="152" t="s">
        <v>960</v>
      </c>
      <c r="B1349" s="152" t="s">
        <v>3435</v>
      </c>
      <c r="C1349" s="152" t="s">
        <v>4374</v>
      </c>
      <c r="D1349" s="152" t="s">
        <v>3437</v>
      </c>
      <c r="E1349" s="152" t="s">
        <v>3438</v>
      </c>
      <c r="F1349" s="152" t="s">
        <v>3438</v>
      </c>
    </row>
    <row r="1350">
      <c r="A1350" s="152" t="s">
        <v>961</v>
      </c>
      <c r="B1350" s="152" t="s">
        <v>3435</v>
      </c>
      <c r="C1350" s="152" t="s">
        <v>4375</v>
      </c>
      <c r="D1350" s="152" t="s">
        <v>3437</v>
      </c>
      <c r="E1350" s="152" t="s">
        <v>3438</v>
      </c>
      <c r="F1350" s="152" t="s">
        <v>3438</v>
      </c>
    </row>
    <row r="1351">
      <c r="A1351" s="152" t="s">
        <v>937</v>
      </c>
      <c r="B1351" s="152" t="s">
        <v>3435</v>
      </c>
      <c r="C1351" s="153"/>
      <c r="D1351" s="152" t="s">
        <v>3437</v>
      </c>
      <c r="E1351" s="152" t="s">
        <v>3438</v>
      </c>
      <c r="F1351" s="152" t="s">
        <v>3438</v>
      </c>
    </row>
    <row r="1352">
      <c r="A1352" s="152" t="s">
        <v>962</v>
      </c>
      <c r="B1352" s="152" t="s">
        <v>3435</v>
      </c>
      <c r="C1352" s="153"/>
      <c r="D1352" s="152" t="s">
        <v>3437</v>
      </c>
      <c r="E1352" s="152" t="s">
        <v>3438</v>
      </c>
      <c r="F1352" s="152" t="s">
        <v>3438</v>
      </c>
    </row>
    <row r="1353">
      <c r="A1353" s="152" t="s">
        <v>1732</v>
      </c>
      <c r="B1353" s="152" t="s">
        <v>3435</v>
      </c>
      <c r="C1353" s="152" t="s">
        <v>4376</v>
      </c>
      <c r="D1353" s="152" t="s">
        <v>3437</v>
      </c>
      <c r="E1353" s="152" t="s">
        <v>3438</v>
      </c>
      <c r="F1353" s="152" t="s">
        <v>3438</v>
      </c>
    </row>
    <row r="1354">
      <c r="A1354" s="152" t="s">
        <v>437</v>
      </c>
      <c r="B1354" s="152" t="s">
        <v>3435</v>
      </c>
      <c r="C1354" s="152" t="s">
        <v>4377</v>
      </c>
      <c r="D1354" s="152" t="s">
        <v>3437</v>
      </c>
      <c r="E1354" s="152" t="s">
        <v>3438</v>
      </c>
      <c r="F1354" s="152" t="s">
        <v>3441</v>
      </c>
    </row>
    <row r="1355">
      <c r="A1355" s="152" t="s">
        <v>415</v>
      </c>
      <c r="B1355" s="152" t="s">
        <v>3435</v>
      </c>
      <c r="C1355" s="152" t="s">
        <v>415</v>
      </c>
      <c r="D1355" s="152" t="s">
        <v>3437</v>
      </c>
      <c r="E1355" s="152" t="s">
        <v>3438</v>
      </c>
      <c r="F1355" s="152" t="s">
        <v>3438</v>
      </c>
    </row>
    <row r="1356">
      <c r="A1356" s="152" t="s">
        <v>1457</v>
      </c>
      <c r="B1356" s="152" t="s">
        <v>3435</v>
      </c>
      <c r="C1356" s="152" t="s">
        <v>1457</v>
      </c>
      <c r="D1356" s="152" t="s">
        <v>3437</v>
      </c>
      <c r="E1356" s="152" t="s">
        <v>3438</v>
      </c>
      <c r="F1356" s="152" t="s">
        <v>3438</v>
      </c>
    </row>
    <row r="1357">
      <c r="A1357" s="152" t="s">
        <v>1538</v>
      </c>
      <c r="B1357" s="152" t="s">
        <v>3435</v>
      </c>
      <c r="C1357" s="152" t="s">
        <v>4378</v>
      </c>
      <c r="D1357" s="152" t="s">
        <v>3437</v>
      </c>
      <c r="E1357" s="152" t="s">
        <v>3438</v>
      </c>
      <c r="F1357" s="152" t="s">
        <v>3438</v>
      </c>
    </row>
    <row r="1358">
      <c r="A1358" s="152" t="s">
        <v>1643</v>
      </c>
      <c r="B1358" s="152" t="s">
        <v>3435</v>
      </c>
      <c r="C1358" s="152" t="s">
        <v>4379</v>
      </c>
      <c r="D1358" s="152" t="s">
        <v>3437</v>
      </c>
      <c r="E1358" s="152" t="s">
        <v>3438</v>
      </c>
      <c r="F1358" s="152" t="s">
        <v>3438</v>
      </c>
    </row>
    <row r="1359">
      <c r="A1359" s="152" t="s">
        <v>574</v>
      </c>
      <c r="B1359" s="152" t="s">
        <v>3435</v>
      </c>
      <c r="C1359" s="152" t="s">
        <v>4380</v>
      </c>
      <c r="D1359" s="152" t="s">
        <v>3437</v>
      </c>
      <c r="E1359" s="152" t="s">
        <v>3441</v>
      </c>
      <c r="F1359" s="152" t="s">
        <v>3438</v>
      </c>
    </row>
    <row r="1360">
      <c r="A1360" s="152" t="s">
        <v>546</v>
      </c>
      <c r="B1360" s="152" t="s">
        <v>3435</v>
      </c>
      <c r="C1360" s="152" t="s">
        <v>4381</v>
      </c>
      <c r="D1360" s="152" t="s">
        <v>3437</v>
      </c>
      <c r="E1360" s="152" t="s">
        <v>3441</v>
      </c>
      <c r="F1360" s="152" t="s">
        <v>3438</v>
      </c>
    </row>
    <row r="1361">
      <c r="A1361" s="152" t="s">
        <v>593</v>
      </c>
      <c r="B1361" s="152" t="s">
        <v>3435</v>
      </c>
      <c r="C1361" s="152" t="s">
        <v>593</v>
      </c>
      <c r="D1361" s="152" t="s">
        <v>3437</v>
      </c>
      <c r="E1361" s="152" t="s">
        <v>3441</v>
      </c>
      <c r="F1361" s="152" t="s">
        <v>3441</v>
      </c>
    </row>
    <row r="1362">
      <c r="A1362" s="152" t="s">
        <v>594</v>
      </c>
      <c r="B1362" s="152" t="s">
        <v>3435</v>
      </c>
      <c r="C1362" s="152" t="s">
        <v>594</v>
      </c>
      <c r="D1362" s="152" t="s">
        <v>3437</v>
      </c>
      <c r="E1362" s="152" t="s">
        <v>3441</v>
      </c>
      <c r="F1362" s="152" t="s">
        <v>3441</v>
      </c>
    </row>
    <row r="1363">
      <c r="A1363" s="152" t="s">
        <v>595</v>
      </c>
      <c r="B1363" s="152" t="s">
        <v>3435</v>
      </c>
      <c r="C1363" s="152" t="s">
        <v>595</v>
      </c>
      <c r="D1363" s="152" t="s">
        <v>3437</v>
      </c>
      <c r="E1363" s="152" t="s">
        <v>3441</v>
      </c>
      <c r="F1363" s="152" t="s">
        <v>3441</v>
      </c>
    </row>
    <row r="1364">
      <c r="A1364" s="152" t="s">
        <v>770</v>
      </c>
      <c r="B1364" s="152" t="s">
        <v>3435</v>
      </c>
      <c r="C1364" s="152" t="s">
        <v>4382</v>
      </c>
      <c r="D1364" s="152" t="s">
        <v>3437</v>
      </c>
      <c r="E1364" s="152" t="s">
        <v>3441</v>
      </c>
      <c r="F1364" s="152" t="s">
        <v>3441</v>
      </c>
    </row>
    <row r="1365">
      <c r="A1365" s="152" t="s">
        <v>547</v>
      </c>
      <c r="B1365" s="152" t="s">
        <v>3435</v>
      </c>
      <c r="C1365" s="152" t="s">
        <v>4383</v>
      </c>
      <c r="D1365" s="152" t="s">
        <v>3437</v>
      </c>
      <c r="E1365" s="152" t="s">
        <v>3441</v>
      </c>
      <c r="F1365" s="152" t="s">
        <v>3438</v>
      </c>
    </row>
    <row r="1366">
      <c r="A1366" s="152" t="s">
        <v>799</v>
      </c>
      <c r="B1366" s="152" t="s">
        <v>3435</v>
      </c>
      <c r="C1366" s="152" t="s">
        <v>4384</v>
      </c>
      <c r="D1366" s="152" t="s">
        <v>3437</v>
      </c>
      <c r="E1366" s="152" t="s">
        <v>1817</v>
      </c>
      <c r="F1366" s="152" t="s">
        <v>3438</v>
      </c>
    </row>
    <row r="1367">
      <c r="A1367" s="152" t="s">
        <v>736</v>
      </c>
      <c r="B1367" s="152" t="s">
        <v>3435</v>
      </c>
      <c r="C1367" s="152" t="s">
        <v>4385</v>
      </c>
      <c r="D1367" s="152" t="s">
        <v>3437</v>
      </c>
      <c r="E1367" s="152" t="s">
        <v>1817</v>
      </c>
      <c r="F1367" s="152" t="s">
        <v>3441</v>
      </c>
    </row>
    <row r="1368">
      <c r="A1368" s="152" t="s">
        <v>1335</v>
      </c>
      <c r="B1368" s="152" t="s">
        <v>3435</v>
      </c>
      <c r="C1368" s="152" t="s">
        <v>4044</v>
      </c>
      <c r="D1368" s="152" t="s">
        <v>3437</v>
      </c>
      <c r="E1368" s="152" t="s">
        <v>3441</v>
      </c>
      <c r="F1368" s="152" t="s">
        <v>3441</v>
      </c>
    </row>
    <row r="1369">
      <c r="A1369" s="152" t="s">
        <v>255</v>
      </c>
      <c r="B1369" s="152" t="s">
        <v>3435</v>
      </c>
      <c r="C1369" s="152" t="s">
        <v>4386</v>
      </c>
      <c r="D1369" s="152" t="s">
        <v>3437</v>
      </c>
      <c r="E1369" s="152" t="s">
        <v>3438</v>
      </c>
      <c r="F1369" s="152" t="s">
        <v>3438</v>
      </c>
    </row>
    <row r="1370">
      <c r="A1370" s="152" t="s">
        <v>256</v>
      </c>
      <c r="B1370" s="152" t="s">
        <v>3435</v>
      </c>
      <c r="C1370" s="152" t="s">
        <v>4387</v>
      </c>
      <c r="D1370" s="152" t="s">
        <v>3437</v>
      </c>
      <c r="E1370" s="152" t="s">
        <v>3438</v>
      </c>
      <c r="F1370" s="152" t="s">
        <v>3438</v>
      </c>
    </row>
    <row r="1371">
      <c r="A1371" s="152" t="s">
        <v>1358</v>
      </c>
      <c r="B1371" s="152" t="s">
        <v>3435</v>
      </c>
      <c r="C1371" s="152" t="s">
        <v>4388</v>
      </c>
      <c r="D1371" s="152" t="s">
        <v>3437</v>
      </c>
      <c r="E1371" s="152" t="s">
        <v>3438</v>
      </c>
      <c r="F1371" s="152" t="s">
        <v>3438</v>
      </c>
    </row>
    <row r="1372">
      <c r="A1372" s="152" t="s">
        <v>1359</v>
      </c>
      <c r="B1372" s="152" t="s">
        <v>3435</v>
      </c>
      <c r="C1372" s="152" t="s">
        <v>4389</v>
      </c>
      <c r="D1372" s="152" t="s">
        <v>3437</v>
      </c>
      <c r="E1372" s="152" t="s">
        <v>1817</v>
      </c>
      <c r="F1372" s="152" t="s">
        <v>3438</v>
      </c>
    </row>
    <row r="1373">
      <c r="A1373" s="152" t="s">
        <v>1360</v>
      </c>
      <c r="B1373" s="152" t="s">
        <v>3435</v>
      </c>
      <c r="C1373" s="152" t="s">
        <v>4390</v>
      </c>
      <c r="D1373" s="152" t="s">
        <v>3437</v>
      </c>
      <c r="E1373" s="152" t="s">
        <v>3438</v>
      </c>
      <c r="F1373" s="152" t="s">
        <v>3438</v>
      </c>
    </row>
    <row r="1374">
      <c r="A1374" s="152" t="s">
        <v>254</v>
      </c>
      <c r="B1374" s="152" t="s">
        <v>3435</v>
      </c>
      <c r="C1374" s="152" t="s">
        <v>4391</v>
      </c>
      <c r="D1374" s="152" t="s">
        <v>3437</v>
      </c>
      <c r="E1374" s="152" t="s">
        <v>3438</v>
      </c>
      <c r="F1374" s="152" t="s">
        <v>3438</v>
      </c>
    </row>
    <row r="1375">
      <c r="A1375" s="152" t="s">
        <v>1361</v>
      </c>
      <c r="B1375" s="152" t="s">
        <v>3435</v>
      </c>
      <c r="C1375" s="152" t="s">
        <v>4392</v>
      </c>
      <c r="D1375" s="152" t="s">
        <v>3437</v>
      </c>
      <c r="E1375" s="152" t="s">
        <v>3438</v>
      </c>
      <c r="F1375" s="152" t="s">
        <v>3438</v>
      </c>
    </row>
    <row r="1376">
      <c r="A1376" s="152" t="s">
        <v>1362</v>
      </c>
      <c r="B1376" s="152" t="s">
        <v>3435</v>
      </c>
      <c r="C1376" s="152" t="s">
        <v>4393</v>
      </c>
      <c r="D1376" s="152" t="s">
        <v>3437</v>
      </c>
      <c r="E1376" s="152" t="s">
        <v>3438</v>
      </c>
      <c r="F1376" s="152" t="s">
        <v>3438</v>
      </c>
    </row>
    <row r="1377">
      <c r="A1377" s="152" t="s">
        <v>1552</v>
      </c>
      <c r="B1377" s="152" t="s">
        <v>3435</v>
      </c>
      <c r="C1377" s="152" t="s">
        <v>1552</v>
      </c>
      <c r="D1377" s="152" t="s">
        <v>3437</v>
      </c>
      <c r="E1377" s="152" t="s">
        <v>3438</v>
      </c>
      <c r="F1377" s="152" t="s">
        <v>3441</v>
      </c>
    </row>
    <row r="1378">
      <c r="A1378" s="152" t="s">
        <v>538</v>
      </c>
      <c r="B1378" s="152" t="s">
        <v>3435</v>
      </c>
      <c r="C1378" s="152" t="s">
        <v>4394</v>
      </c>
      <c r="D1378" s="152" t="s">
        <v>3437</v>
      </c>
      <c r="E1378" s="152" t="s">
        <v>3441</v>
      </c>
      <c r="F1378" s="152" t="s">
        <v>3438</v>
      </c>
    </row>
    <row r="1379">
      <c r="A1379" s="152" t="s">
        <v>1607</v>
      </c>
      <c r="B1379" s="152" t="s">
        <v>3435</v>
      </c>
      <c r="C1379" s="152" t="s">
        <v>1607</v>
      </c>
      <c r="D1379" s="152" t="s">
        <v>3437</v>
      </c>
      <c r="E1379" s="152" t="s">
        <v>3438</v>
      </c>
      <c r="F1379" s="152" t="s">
        <v>3438</v>
      </c>
    </row>
    <row r="1380">
      <c r="A1380" s="152" t="s">
        <v>1363</v>
      </c>
      <c r="B1380" s="152" t="s">
        <v>3435</v>
      </c>
      <c r="C1380" s="152" t="s">
        <v>4395</v>
      </c>
      <c r="D1380" s="152" t="s">
        <v>3437</v>
      </c>
      <c r="E1380" s="152" t="s">
        <v>3438</v>
      </c>
      <c r="F1380" s="152" t="s">
        <v>3438</v>
      </c>
    </row>
    <row r="1381">
      <c r="A1381" s="152" t="s">
        <v>387</v>
      </c>
      <c r="B1381" s="152" t="s">
        <v>3435</v>
      </c>
      <c r="C1381" s="152" t="s">
        <v>387</v>
      </c>
      <c r="D1381" s="152" t="s">
        <v>3437</v>
      </c>
      <c r="E1381" s="152" t="s">
        <v>3438</v>
      </c>
      <c r="F1381" s="152" t="s">
        <v>3441</v>
      </c>
    </row>
    <row r="1382">
      <c r="A1382" s="152" t="s">
        <v>507</v>
      </c>
      <c r="B1382" s="152" t="s">
        <v>3435</v>
      </c>
      <c r="C1382" s="152" t="s">
        <v>4396</v>
      </c>
      <c r="D1382" s="152" t="s">
        <v>3437</v>
      </c>
      <c r="E1382" s="152" t="s">
        <v>3438</v>
      </c>
      <c r="F1382" s="152" t="s">
        <v>3438</v>
      </c>
    </row>
    <row r="1383">
      <c r="A1383" s="152" t="s">
        <v>1364</v>
      </c>
      <c r="B1383" s="152" t="s">
        <v>3435</v>
      </c>
      <c r="C1383" s="152" t="s">
        <v>4397</v>
      </c>
      <c r="D1383" s="152" t="s">
        <v>3437</v>
      </c>
      <c r="E1383" s="152" t="s">
        <v>3438</v>
      </c>
      <c r="F1383" s="152" t="s">
        <v>3438</v>
      </c>
    </row>
    <row r="1384">
      <c r="A1384" s="152" t="s">
        <v>1365</v>
      </c>
      <c r="B1384" s="152" t="s">
        <v>3435</v>
      </c>
      <c r="C1384" s="152" t="s">
        <v>4398</v>
      </c>
      <c r="D1384" s="152" t="s">
        <v>3437</v>
      </c>
      <c r="E1384" s="152" t="s">
        <v>3438</v>
      </c>
      <c r="F1384" s="152" t="s">
        <v>3438</v>
      </c>
    </row>
    <row r="1385">
      <c r="A1385" s="152" t="s">
        <v>963</v>
      </c>
      <c r="B1385" s="152" t="s">
        <v>3435</v>
      </c>
      <c r="C1385" s="152" t="s">
        <v>4399</v>
      </c>
      <c r="D1385" s="152" t="s">
        <v>3437</v>
      </c>
      <c r="E1385" s="152" t="s">
        <v>3438</v>
      </c>
      <c r="F1385" s="152" t="s">
        <v>3438</v>
      </c>
    </row>
    <row r="1386">
      <c r="A1386" s="152" t="s">
        <v>964</v>
      </c>
      <c r="B1386" s="152" t="s">
        <v>3435</v>
      </c>
      <c r="C1386" s="152" t="s">
        <v>4400</v>
      </c>
      <c r="D1386" s="152" t="s">
        <v>3437</v>
      </c>
      <c r="E1386" s="152" t="s">
        <v>3438</v>
      </c>
      <c r="F1386" s="152" t="s">
        <v>3438</v>
      </c>
    </row>
    <row r="1387">
      <c r="A1387" s="152" t="s">
        <v>966</v>
      </c>
      <c r="B1387" s="152" t="s">
        <v>3435</v>
      </c>
      <c r="C1387" s="152" t="s">
        <v>4401</v>
      </c>
      <c r="D1387" s="152" t="s">
        <v>3437</v>
      </c>
      <c r="E1387" s="152" t="s">
        <v>3438</v>
      </c>
      <c r="F1387" s="152" t="s">
        <v>3441</v>
      </c>
    </row>
    <row r="1388">
      <c r="A1388" s="152" t="s">
        <v>965</v>
      </c>
      <c r="B1388" s="152" t="s">
        <v>3435</v>
      </c>
      <c r="C1388" s="152" t="s">
        <v>4402</v>
      </c>
      <c r="D1388" s="152" t="s">
        <v>3437</v>
      </c>
      <c r="E1388" s="152" t="s">
        <v>3438</v>
      </c>
      <c r="F1388" s="152" t="s">
        <v>3438</v>
      </c>
    </row>
    <row r="1389">
      <c r="A1389" s="152" t="s">
        <v>1093</v>
      </c>
      <c r="B1389" s="152" t="s">
        <v>3435</v>
      </c>
      <c r="C1389" s="152" t="s">
        <v>1093</v>
      </c>
      <c r="D1389" s="152" t="s">
        <v>3437</v>
      </c>
      <c r="E1389" s="152" t="s">
        <v>3438</v>
      </c>
      <c r="F1389" s="152" t="s">
        <v>3438</v>
      </c>
    </row>
    <row r="1390">
      <c r="A1390" s="152" t="s">
        <v>1094</v>
      </c>
      <c r="B1390" s="152" t="s">
        <v>3435</v>
      </c>
      <c r="C1390" s="152" t="s">
        <v>4403</v>
      </c>
      <c r="D1390" s="152" t="s">
        <v>3437</v>
      </c>
      <c r="E1390" s="152" t="s">
        <v>3438</v>
      </c>
      <c r="F1390" s="152" t="s">
        <v>3438</v>
      </c>
    </row>
    <row r="1391">
      <c r="A1391" s="152" t="s">
        <v>1095</v>
      </c>
      <c r="B1391" s="152" t="s">
        <v>3435</v>
      </c>
      <c r="C1391" s="152" t="s">
        <v>4404</v>
      </c>
      <c r="D1391" s="152" t="s">
        <v>3437</v>
      </c>
      <c r="E1391" s="152" t="s">
        <v>3438</v>
      </c>
      <c r="F1391" s="152" t="s">
        <v>3441</v>
      </c>
    </row>
    <row r="1392">
      <c r="A1392" s="152" t="s">
        <v>1366</v>
      </c>
      <c r="B1392" s="152" t="s">
        <v>3435</v>
      </c>
      <c r="C1392" s="152" t="s">
        <v>4405</v>
      </c>
      <c r="D1392" s="152" t="s">
        <v>3437</v>
      </c>
      <c r="E1392" s="152" t="s">
        <v>3441</v>
      </c>
      <c r="F1392" s="152" t="s">
        <v>3438</v>
      </c>
    </row>
    <row r="1393">
      <c r="A1393" s="152" t="s">
        <v>701</v>
      </c>
      <c r="B1393" s="152" t="s">
        <v>3435</v>
      </c>
      <c r="C1393" s="152" t="s">
        <v>701</v>
      </c>
      <c r="D1393" s="152" t="s">
        <v>3437</v>
      </c>
      <c r="E1393" s="152" t="s">
        <v>3441</v>
      </c>
      <c r="F1393" s="152" t="s">
        <v>3441</v>
      </c>
    </row>
    <row r="1394">
      <c r="A1394" s="152" t="s">
        <v>1367</v>
      </c>
      <c r="B1394" s="152" t="s">
        <v>3435</v>
      </c>
      <c r="C1394" s="152" t="s">
        <v>4406</v>
      </c>
      <c r="D1394" s="152" t="s">
        <v>3437</v>
      </c>
      <c r="E1394" s="152" t="s">
        <v>3441</v>
      </c>
      <c r="F1394" s="152" t="s">
        <v>3438</v>
      </c>
    </row>
    <row r="1395">
      <c r="A1395" s="152" t="s">
        <v>1539</v>
      </c>
      <c r="B1395" s="152" t="s">
        <v>3435</v>
      </c>
      <c r="C1395" s="152" t="s">
        <v>4407</v>
      </c>
      <c r="D1395" s="152" t="s">
        <v>3437</v>
      </c>
      <c r="E1395" s="152" t="s">
        <v>3438</v>
      </c>
      <c r="F1395" s="152" t="s">
        <v>3438</v>
      </c>
    </row>
    <row r="1396">
      <c r="A1396" s="152" t="s">
        <v>1368</v>
      </c>
      <c r="B1396" s="152" t="s">
        <v>3435</v>
      </c>
      <c r="C1396" s="152" t="s">
        <v>4408</v>
      </c>
      <c r="D1396" s="152" t="s">
        <v>3437</v>
      </c>
      <c r="E1396" s="152" t="s">
        <v>3438</v>
      </c>
      <c r="F1396" s="152" t="s">
        <v>3438</v>
      </c>
    </row>
    <row r="1397">
      <c r="A1397" s="152" t="s">
        <v>706</v>
      </c>
      <c r="B1397" s="152" t="s">
        <v>3435</v>
      </c>
      <c r="C1397" s="152" t="s">
        <v>706</v>
      </c>
      <c r="D1397" s="152" t="s">
        <v>3437</v>
      </c>
      <c r="E1397" s="152" t="s">
        <v>3441</v>
      </c>
      <c r="F1397" s="152" t="s">
        <v>3441</v>
      </c>
    </row>
    <row r="1398">
      <c r="A1398" s="152" t="s">
        <v>1401</v>
      </c>
      <c r="B1398" s="152" t="s">
        <v>3435</v>
      </c>
      <c r="C1398" s="152" t="s">
        <v>1401</v>
      </c>
      <c r="D1398" s="152" t="s">
        <v>3437</v>
      </c>
      <c r="E1398" s="152" t="s">
        <v>3438</v>
      </c>
      <c r="F1398" s="152" t="s">
        <v>3438</v>
      </c>
    </row>
    <row r="1399">
      <c r="A1399" s="152" t="s">
        <v>492</v>
      </c>
      <c r="B1399" s="152" t="s">
        <v>3435</v>
      </c>
      <c r="C1399" s="152" t="s">
        <v>4409</v>
      </c>
      <c r="D1399" s="152" t="s">
        <v>3437</v>
      </c>
      <c r="E1399" s="152" t="s">
        <v>3441</v>
      </c>
      <c r="F1399" s="152" t="s">
        <v>3438</v>
      </c>
    </row>
    <row r="1400">
      <c r="A1400" s="152" t="s">
        <v>1515</v>
      </c>
      <c r="B1400" s="152" t="s">
        <v>3435</v>
      </c>
      <c r="C1400" s="152" t="s">
        <v>4410</v>
      </c>
      <c r="D1400" s="152" t="s">
        <v>3437</v>
      </c>
      <c r="E1400" s="152" t="s">
        <v>3438</v>
      </c>
      <c r="F1400" s="152" t="s">
        <v>3438</v>
      </c>
    </row>
    <row r="1401">
      <c r="A1401" s="152" t="s">
        <v>1629</v>
      </c>
      <c r="B1401" s="152" t="s">
        <v>3435</v>
      </c>
      <c r="C1401" s="152" t="s">
        <v>4411</v>
      </c>
      <c r="D1401" s="152" t="s">
        <v>3437</v>
      </c>
      <c r="E1401" s="152" t="s">
        <v>3438</v>
      </c>
      <c r="F1401" s="152" t="s">
        <v>3438</v>
      </c>
    </row>
    <row r="1402">
      <c r="A1402" s="152" t="s">
        <v>745</v>
      </c>
      <c r="B1402" s="152" t="s">
        <v>3435</v>
      </c>
      <c r="C1402" s="152" t="s">
        <v>4412</v>
      </c>
      <c r="D1402" s="152" t="s">
        <v>3437</v>
      </c>
      <c r="E1402" s="152" t="s">
        <v>1817</v>
      </c>
      <c r="F1402" s="152" t="s">
        <v>3441</v>
      </c>
    </row>
    <row r="1403">
      <c r="A1403" s="152" t="s">
        <v>1739</v>
      </c>
      <c r="B1403" s="152" t="s">
        <v>3435</v>
      </c>
      <c r="C1403" s="152" t="s">
        <v>1739</v>
      </c>
      <c r="D1403" s="152" t="s">
        <v>3437</v>
      </c>
      <c r="E1403" s="152" t="s">
        <v>3438</v>
      </c>
      <c r="F1403" s="152" t="s">
        <v>3438</v>
      </c>
    </row>
    <row r="1404">
      <c r="A1404" s="152" t="s">
        <v>1575</v>
      </c>
      <c r="B1404" s="152" t="s">
        <v>3435</v>
      </c>
      <c r="C1404" s="152" t="s">
        <v>4413</v>
      </c>
      <c r="D1404" s="152" t="s">
        <v>3437</v>
      </c>
      <c r="E1404" s="152" t="s">
        <v>3438</v>
      </c>
      <c r="F1404" s="152" t="s">
        <v>3438</v>
      </c>
    </row>
    <row r="1405">
      <c r="A1405" s="152" t="s">
        <v>584</v>
      </c>
      <c r="B1405" s="152" t="s">
        <v>3435</v>
      </c>
      <c r="C1405" s="152" t="s">
        <v>4414</v>
      </c>
      <c r="D1405" s="152" t="s">
        <v>3437</v>
      </c>
      <c r="E1405" s="152" t="s">
        <v>3441</v>
      </c>
      <c r="F1405" s="152" t="s">
        <v>3438</v>
      </c>
    </row>
    <row r="1406">
      <c r="A1406" s="152" t="s">
        <v>702</v>
      </c>
      <c r="B1406" s="152" t="s">
        <v>3435</v>
      </c>
      <c r="C1406" s="152" t="s">
        <v>702</v>
      </c>
      <c r="D1406" s="152" t="s">
        <v>3437</v>
      </c>
      <c r="E1406" s="152" t="s">
        <v>3441</v>
      </c>
      <c r="F1406" s="152" t="s">
        <v>3441</v>
      </c>
    </row>
    <row r="1407">
      <c r="A1407" s="152" t="s">
        <v>396</v>
      </c>
      <c r="B1407" s="152" t="s">
        <v>3435</v>
      </c>
      <c r="C1407" s="152" t="s">
        <v>4415</v>
      </c>
      <c r="D1407" s="152" t="s">
        <v>3437</v>
      </c>
      <c r="E1407" s="152" t="s">
        <v>3438</v>
      </c>
      <c r="F1407" s="152" t="s">
        <v>3441</v>
      </c>
    </row>
    <row r="1408">
      <c r="A1408" s="152" t="s">
        <v>703</v>
      </c>
      <c r="B1408" s="152" t="s">
        <v>3435</v>
      </c>
      <c r="C1408" s="152" t="s">
        <v>703</v>
      </c>
      <c r="D1408" s="152" t="s">
        <v>3437</v>
      </c>
      <c r="E1408" s="152" t="s">
        <v>3441</v>
      </c>
      <c r="F1408" s="152" t="s">
        <v>3441</v>
      </c>
    </row>
    <row r="1409">
      <c r="A1409" s="152" t="s">
        <v>704</v>
      </c>
      <c r="B1409" s="152" t="s">
        <v>3435</v>
      </c>
      <c r="C1409" s="152" t="s">
        <v>704</v>
      </c>
      <c r="D1409" s="152" t="s">
        <v>3437</v>
      </c>
      <c r="E1409" s="152" t="s">
        <v>3441</v>
      </c>
      <c r="F1409" s="152" t="s">
        <v>3441</v>
      </c>
    </row>
    <row r="1410">
      <c r="A1410" s="152" t="s">
        <v>705</v>
      </c>
      <c r="B1410" s="152" t="s">
        <v>3435</v>
      </c>
      <c r="C1410" s="152" t="s">
        <v>705</v>
      </c>
      <c r="D1410" s="152" t="s">
        <v>3437</v>
      </c>
      <c r="E1410" s="152" t="s">
        <v>3441</v>
      </c>
      <c r="F1410" s="152" t="s">
        <v>3441</v>
      </c>
    </row>
    <row r="1411">
      <c r="A1411" s="152" t="s">
        <v>771</v>
      </c>
      <c r="B1411" s="152" t="s">
        <v>3435</v>
      </c>
      <c r="C1411" s="152" t="s">
        <v>4416</v>
      </c>
      <c r="D1411" s="152" t="s">
        <v>3437</v>
      </c>
      <c r="E1411" s="152" t="s">
        <v>3441</v>
      </c>
      <c r="F1411" s="152" t="s">
        <v>3441</v>
      </c>
    </row>
    <row r="1412">
      <c r="A1412" s="152" t="s">
        <v>521</v>
      </c>
      <c r="B1412" s="152" t="s">
        <v>3435</v>
      </c>
      <c r="C1412" s="152" t="s">
        <v>4417</v>
      </c>
      <c r="D1412" s="152" t="s">
        <v>3437</v>
      </c>
      <c r="E1412" s="152" t="s">
        <v>1817</v>
      </c>
      <c r="F1412" s="152" t="s">
        <v>3438</v>
      </c>
    </row>
    <row r="1413">
      <c r="A1413" s="152" t="s">
        <v>711</v>
      </c>
      <c r="B1413" s="152" t="s">
        <v>3435</v>
      </c>
      <c r="C1413" s="152" t="s">
        <v>711</v>
      </c>
      <c r="D1413" s="152" t="s">
        <v>3437</v>
      </c>
      <c r="E1413" s="152" t="s">
        <v>3441</v>
      </c>
      <c r="F1413" s="152" t="s">
        <v>3441</v>
      </c>
    </row>
    <row r="1414">
      <c r="A1414" s="152" t="s">
        <v>1077</v>
      </c>
      <c r="B1414" s="152" t="s">
        <v>3435</v>
      </c>
      <c r="C1414" s="152" t="s">
        <v>1077</v>
      </c>
      <c r="D1414" s="152" t="s">
        <v>3437</v>
      </c>
      <c r="E1414" s="152" t="s">
        <v>3441</v>
      </c>
      <c r="F1414" s="152" t="s">
        <v>3438</v>
      </c>
    </row>
    <row r="1415">
      <c r="A1415" s="152" t="s">
        <v>796</v>
      </c>
      <c r="B1415" s="152" t="s">
        <v>3435</v>
      </c>
      <c r="C1415" s="152" t="s">
        <v>4418</v>
      </c>
      <c r="D1415" s="152" t="s">
        <v>3437</v>
      </c>
      <c r="E1415" s="152" t="s">
        <v>1817</v>
      </c>
      <c r="F1415" s="152" t="s">
        <v>3438</v>
      </c>
    </row>
    <row r="1416">
      <c r="A1416" s="152" t="s">
        <v>733</v>
      </c>
      <c r="B1416" s="152" t="s">
        <v>3435</v>
      </c>
      <c r="C1416" s="152" t="s">
        <v>4419</v>
      </c>
      <c r="D1416" s="152" t="s">
        <v>3437</v>
      </c>
      <c r="E1416" s="152" t="s">
        <v>1817</v>
      </c>
      <c r="F1416" s="152" t="s">
        <v>3441</v>
      </c>
    </row>
    <row r="1417">
      <c r="A1417" s="152" t="s">
        <v>554</v>
      </c>
      <c r="B1417" s="152" t="s">
        <v>3435</v>
      </c>
      <c r="C1417" s="152" t="s">
        <v>554</v>
      </c>
      <c r="D1417" s="152" t="s">
        <v>3437</v>
      </c>
      <c r="E1417" s="152" t="s">
        <v>3441</v>
      </c>
      <c r="F1417" s="152" t="s">
        <v>3438</v>
      </c>
    </row>
    <row r="1418">
      <c r="A1418" s="152" t="s">
        <v>564</v>
      </c>
      <c r="B1418" s="152" t="s">
        <v>3435</v>
      </c>
      <c r="C1418" s="152" t="s">
        <v>4420</v>
      </c>
      <c r="D1418" s="152" t="s">
        <v>3437</v>
      </c>
      <c r="E1418" s="152" t="s">
        <v>3438</v>
      </c>
      <c r="F1418" s="152" t="s">
        <v>3438</v>
      </c>
    </row>
    <row r="1419">
      <c r="A1419" s="152" t="s">
        <v>1549</v>
      </c>
      <c r="B1419" s="152" t="s">
        <v>3435</v>
      </c>
      <c r="C1419" s="152" t="s">
        <v>1549</v>
      </c>
      <c r="D1419" s="152" t="s">
        <v>3437</v>
      </c>
      <c r="E1419" s="152" t="s">
        <v>3438</v>
      </c>
      <c r="F1419" s="152" t="s">
        <v>3441</v>
      </c>
    </row>
    <row r="1420">
      <c r="A1420" s="152" t="s">
        <v>535</v>
      </c>
      <c r="B1420" s="152" t="s">
        <v>3435</v>
      </c>
      <c r="C1420" s="152" t="s">
        <v>4421</v>
      </c>
      <c r="D1420" s="152" t="s">
        <v>3437</v>
      </c>
      <c r="E1420" s="152" t="s">
        <v>3438</v>
      </c>
      <c r="F1420" s="152" t="s">
        <v>3438</v>
      </c>
    </row>
    <row r="1421">
      <c r="A1421" s="152" t="s">
        <v>565</v>
      </c>
      <c r="B1421" s="152" t="s">
        <v>3435</v>
      </c>
      <c r="C1421" s="152" t="s">
        <v>4422</v>
      </c>
      <c r="D1421" s="152" t="s">
        <v>3437</v>
      </c>
      <c r="E1421" s="152" t="s">
        <v>3438</v>
      </c>
      <c r="F1421" s="152" t="s">
        <v>3438</v>
      </c>
    </row>
    <row r="1422">
      <c r="A1422" s="152" t="s">
        <v>1610</v>
      </c>
      <c r="B1422" s="152" t="s">
        <v>3435</v>
      </c>
      <c r="C1422" s="152" t="s">
        <v>1610</v>
      </c>
      <c r="D1422" s="152" t="s">
        <v>3437</v>
      </c>
      <c r="E1422" s="152" t="s">
        <v>3438</v>
      </c>
      <c r="F1422" s="152" t="s">
        <v>3438</v>
      </c>
    </row>
    <row r="1423">
      <c r="A1423" s="152" t="s">
        <v>379</v>
      </c>
      <c r="B1423" s="152" t="s">
        <v>3435</v>
      </c>
      <c r="C1423" s="152" t="s">
        <v>379</v>
      </c>
      <c r="D1423" s="152" t="s">
        <v>3437</v>
      </c>
      <c r="E1423" s="152" t="s">
        <v>3438</v>
      </c>
      <c r="F1423" s="152" t="s">
        <v>3441</v>
      </c>
    </row>
    <row r="1424">
      <c r="A1424" s="152" t="s">
        <v>510</v>
      </c>
      <c r="B1424" s="152" t="s">
        <v>3435</v>
      </c>
      <c r="C1424" s="153"/>
      <c r="D1424" s="152" t="s">
        <v>3437</v>
      </c>
      <c r="E1424" s="152" t="s">
        <v>3438</v>
      </c>
      <c r="F1424" s="152" t="s">
        <v>3438</v>
      </c>
    </row>
    <row r="1425">
      <c r="A1425" s="152" t="s">
        <v>967</v>
      </c>
      <c r="B1425" s="152" t="s">
        <v>3435</v>
      </c>
      <c r="C1425" s="152" t="s">
        <v>4023</v>
      </c>
      <c r="D1425" s="152" t="s">
        <v>3437</v>
      </c>
      <c r="E1425" s="152" t="s">
        <v>3438</v>
      </c>
      <c r="F1425" s="152" t="s">
        <v>3438</v>
      </c>
    </row>
    <row r="1426">
      <c r="A1426" s="152" t="s">
        <v>968</v>
      </c>
      <c r="B1426" s="152" t="s">
        <v>3435</v>
      </c>
      <c r="C1426" s="153"/>
      <c r="D1426" s="152" t="s">
        <v>3437</v>
      </c>
      <c r="E1426" s="152" t="s">
        <v>3438</v>
      </c>
      <c r="F1426" s="152" t="s">
        <v>3438</v>
      </c>
    </row>
    <row r="1427">
      <c r="A1427" s="152" t="s">
        <v>970</v>
      </c>
      <c r="B1427" s="152" t="s">
        <v>3435</v>
      </c>
      <c r="C1427" s="153"/>
      <c r="D1427" s="152" t="s">
        <v>3437</v>
      </c>
      <c r="E1427" s="152" t="s">
        <v>3438</v>
      </c>
      <c r="F1427" s="152" t="s">
        <v>3441</v>
      </c>
    </row>
    <row r="1428">
      <c r="A1428" s="152" t="s">
        <v>969</v>
      </c>
      <c r="B1428" s="152" t="s">
        <v>3435</v>
      </c>
      <c r="C1428" s="153"/>
      <c r="D1428" s="152" t="s">
        <v>3437</v>
      </c>
      <c r="E1428" s="152" t="s">
        <v>3438</v>
      </c>
      <c r="F1428" s="152" t="s">
        <v>3438</v>
      </c>
    </row>
    <row r="1429">
      <c r="A1429" s="152" t="s">
        <v>259</v>
      </c>
      <c r="B1429" s="152" t="s">
        <v>3435</v>
      </c>
      <c r="C1429" s="152" t="s">
        <v>4423</v>
      </c>
      <c r="D1429" s="152" t="s">
        <v>3437</v>
      </c>
      <c r="E1429" s="152" t="s">
        <v>3438</v>
      </c>
      <c r="F1429" s="152" t="s">
        <v>3438</v>
      </c>
    </row>
    <row r="1430">
      <c r="A1430" s="152" t="s">
        <v>260</v>
      </c>
      <c r="B1430" s="152" t="s">
        <v>3435</v>
      </c>
      <c r="C1430" s="152" t="s">
        <v>4424</v>
      </c>
      <c r="D1430" s="152" t="s">
        <v>3437</v>
      </c>
      <c r="E1430" s="152" t="s">
        <v>3438</v>
      </c>
      <c r="F1430" s="152" t="s">
        <v>3438</v>
      </c>
    </row>
    <row r="1431">
      <c r="A1431" s="152" t="s">
        <v>1381</v>
      </c>
      <c r="B1431" s="152" t="s">
        <v>3435</v>
      </c>
      <c r="C1431" s="152" t="s">
        <v>1381</v>
      </c>
      <c r="D1431" s="152" t="s">
        <v>3437</v>
      </c>
      <c r="E1431" s="152" t="s">
        <v>1817</v>
      </c>
      <c r="F1431" s="152" t="s">
        <v>3438</v>
      </c>
    </row>
    <row r="1432">
      <c r="A1432" s="152" t="s">
        <v>1402</v>
      </c>
      <c r="B1432" s="152" t="s">
        <v>3435</v>
      </c>
      <c r="C1432" s="152" t="s">
        <v>1402</v>
      </c>
      <c r="D1432" s="152" t="s">
        <v>3437</v>
      </c>
      <c r="E1432" s="152" t="s">
        <v>3438</v>
      </c>
      <c r="F1432" s="152" t="s">
        <v>3438</v>
      </c>
    </row>
    <row r="1433">
      <c r="A1433" s="152" t="s">
        <v>1540</v>
      </c>
      <c r="B1433" s="152" t="s">
        <v>3435</v>
      </c>
      <c r="C1433" s="152" t="s">
        <v>4425</v>
      </c>
      <c r="D1433" s="152" t="s">
        <v>3437</v>
      </c>
      <c r="E1433" s="152" t="s">
        <v>3438</v>
      </c>
      <c r="F1433" s="152" t="s">
        <v>3438</v>
      </c>
    </row>
    <row r="1434">
      <c r="A1434" s="152" t="s">
        <v>1631</v>
      </c>
      <c r="B1434" s="152" t="s">
        <v>3435</v>
      </c>
      <c r="C1434" s="152" t="s">
        <v>4426</v>
      </c>
      <c r="D1434" s="152" t="s">
        <v>3437</v>
      </c>
      <c r="E1434" s="152" t="s">
        <v>3438</v>
      </c>
      <c r="F1434" s="152" t="s">
        <v>3438</v>
      </c>
    </row>
    <row r="1435">
      <c r="A1435" s="152" t="s">
        <v>1646</v>
      </c>
      <c r="B1435" s="152" t="s">
        <v>3435</v>
      </c>
      <c r="C1435" s="152" t="s">
        <v>4427</v>
      </c>
      <c r="D1435" s="152" t="s">
        <v>3437</v>
      </c>
      <c r="E1435" s="152" t="s">
        <v>3438</v>
      </c>
      <c r="F1435" s="152" t="s">
        <v>3438</v>
      </c>
    </row>
    <row r="1436">
      <c r="A1436" s="152" t="s">
        <v>586</v>
      </c>
      <c r="B1436" s="152" t="s">
        <v>3435</v>
      </c>
      <c r="C1436" s="152" t="s">
        <v>4428</v>
      </c>
      <c r="D1436" s="152" t="s">
        <v>3437</v>
      </c>
      <c r="E1436" s="152" t="s">
        <v>3441</v>
      </c>
      <c r="F1436" s="152" t="s">
        <v>3438</v>
      </c>
    </row>
    <row r="1437">
      <c r="A1437" s="152" t="s">
        <v>707</v>
      </c>
      <c r="B1437" s="152" t="s">
        <v>3435</v>
      </c>
      <c r="C1437" s="152" t="s">
        <v>707</v>
      </c>
      <c r="D1437" s="152" t="s">
        <v>3437</v>
      </c>
      <c r="E1437" s="152" t="s">
        <v>3441</v>
      </c>
      <c r="F1437" s="152" t="s">
        <v>3441</v>
      </c>
    </row>
    <row r="1438">
      <c r="A1438" s="152" t="s">
        <v>680</v>
      </c>
      <c r="B1438" s="152" t="s">
        <v>3435</v>
      </c>
      <c r="C1438" s="152" t="s">
        <v>680</v>
      </c>
      <c r="D1438" s="152" t="s">
        <v>3437</v>
      </c>
      <c r="E1438" s="152" t="s">
        <v>3441</v>
      </c>
      <c r="F1438" s="152" t="s">
        <v>3441</v>
      </c>
    </row>
    <row r="1439">
      <c r="A1439" s="152" t="s">
        <v>708</v>
      </c>
      <c r="B1439" s="152" t="s">
        <v>3435</v>
      </c>
      <c r="C1439" s="152" t="s">
        <v>708</v>
      </c>
      <c r="D1439" s="152" t="s">
        <v>3437</v>
      </c>
      <c r="E1439" s="152" t="s">
        <v>3441</v>
      </c>
      <c r="F1439" s="152" t="s">
        <v>3441</v>
      </c>
    </row>
    <row r="1440">
      <c r="A1440" s="152" t="s">
        <v>709</v>
      </c>
      <c r="B1440" s="152" t="s">
        <v>3435</v>
      </c>
      <c r="C1440" s="152" t="s">
        <v>709</v>
      </c>
      <c r="D1440" s="152" t="s">
        <v>3437</v>
      </c>
      <c r="E1440" s="152" t="s">
        <v>3441</v>
      </c>
      <c r="F1440" s="152" t="s">
        <v>3441</v>
      </c>
    </row>
    <row r="1441">
      <c r="A1441" s="152" t="s">
        <v>710</v>
      </c>
      <c r="B1441" s="152" t="s">
        <v>3435</v>
      </c>
      <c r="C1441" s="152" t="s">
        <v>710</v>
      </c>
      <c r="D1441" s="152" t="s">
        <v>3437</v>
      </c>
      <c r="E1441" s="152" t="s">
        <v>3441</v>
      </c>
      <c r="F1441" s="152" t="s">
        <v>3441</v>
      </c>
    </row>
    <row r="1442">
      <c r="A1442" s="152" t="s">
        <v>773</v>
      </c>
      <c r="B1442" s="152" t="s">
        <v>3435</v>
      </c>
      <c r="C1442" s="152" t="s">
        <v>4429</v>
      </c>
      <c r="D1442" s="152" t="s">
        <v>3437</v>
      </c>
      <c r="E1442" s="152" t="s">
        <v>3441</v>
      </c>
      <c r="F1442" s="152" t="s">
        <v>3441</v>
      </c>
    </row>
    <row r="1443">
      <c r="A1443" s="152" t="s">
        <v>797</v>
      </c>
      <c r="B1443" s="152" t="s">
        <v>3435</v>
      </c>
      <c r="C1443" s="152" t="s">
        <v>4430</v>
      </c>
      <c r="D1443" s="152" t="s">
        <v>3437</v>
      </c>
      <c r="E1443" s="152" t="s">
        <v>1817</v>
      </c>
      <c r="F1443" s="152" t="s">
        <v>3438</v>
      </c>
    </row>
    <row r="1444">
      <c r="A1444" s="152" t="s">
        <v>734</v>
      </c>
      <c r="B1444" s="152" t="s">
        <v>3435</v>
      </c>
      <c r="C1444" s="152" t="s">
        <v>4431</v>
      </c>
      <c r="D1444" s="152" t="s">
        <v>3437</v>
      </c>
      <c r="E1444" s="152" t="s">
        <v>1817</v>
      </c>
      <c r="F1444" s="152" t="s">
        <v>3441</v>
      </c>
    </row>
    <row r="1445">
      <c r="A1445" s="152" t="s">
        <v>1497</v>
      </c>
      <c r="B1445" s="152" t="s">
        <v>3435</v>
      </c>
      <c r="C1445" s="152" t="s">
        <v>4432</v>
      </c>
      <c r="D1445" s="152" t="s">
        <v>3437</v>
      </c>
      <c r="E1445" s="152" t="s">
        <v>3438</v>
      </c>
      <c r="F1445" s="152" t="s">
        <v>3438</v>
      </c>
    </row>
    <row r="1446">
      <c r="A1446" s="152" t="s">
        <v>1498</v>
      </c>
      <c r="B1446" s="152" t="s">
        <v>3435</v>
      </c>
      <c r="C1446" s="152" t="s">
        <v>4433</v>
      </c>
      <c r="D1446" s="152" t="s">
        <v>3437</v>
      </c>
      <c r="E1446" s="152" t="s">
        <v>3438</v>
      </c>
      <c r="F1446" s="152" t="s">
        <v>3438</v>
      </c>
    </row>
    <row r="1447">
      <c r="A1447" s="152" t="s">
        <v>1550</v>
      </c>
      <c r="B1447" s="152" t="s">
        <v>3435</v>
      </c>
      <c r="C1447" s="152" t="s">
        <v>1550</v>
      </c>
      <c r="D1447" s="152" t="s">
        <v>3437</v>
      </c>
      <c r="E1447" s="152" t="s">
        <v>3438</v>
      </c>
      <c r="F1447" s="152" t="s">
        <v>3441</v>
      </c>
    </row>
    <row r="1448">
      <c r="A1448" s="152" t="s">
        <v>536</v>
      </c>
      <c r="B1448" s="152" t="s">
        <v>3435</v>
      </c>
      <c r="C1448" s="152" t="s">
        <v>4434</v>
      </c>
      <c r="D1448" s="152" t="s">
        <v>3437</v>
      </c>
      <c r="E1448" s="152" t="s">
        <v>3438</v>
      </c>
      <c r="F1448" s="152" t="s">
        <v>3438</v>
      </c>
    </row>
    <row r="1449">
      <c r="A1449" s="152" t="s">
        <v>1602</v>
      </c>
      <c r="B1449" s="152" t="s">
        <v>3435</v>
      </c>
      <c r="C1449" s="152" t="s">
        <v>4435</v>
      </c>
      <c r="D1449" s="152" t="s">
        <v>3437</v>
      </c>
      <c r="E1449" s="152" t="s">
        <v>3438</v>
      </c>
      <c r="F1449" s="152" t="s">
        <v>3438</v>
      </c>
    </row>
    <row r="1450">
      <c r="A1450" s="152" t="s">
        <v>1357</v>
      </c>
      <c r="B1450" s="152" t="s">
        <v>3435</v>
      </c>
      <c r="C1450" s="152" t="s">
        <v>4436</v>
      </c>
      <c r="D1450" s="152" t="s">
        <v>3437</v>
      </c>
      <c r="E1450" s="152" t="s">
        <v>3438</v>
      </c>
      <c r="F1450" s="152" t="s">
        <v>3441</v>
      </c>
    </row>
    <row r="1451">
      <c r="A1451" s="152" t="s">
        <v>383</v>
      </c>
      <c r="B1451" s="152" t="s">
        <v>3435</v>
      </c>
      <c r="C1451" s="152" t="s">
        <v>4437</v>
      </c>
      <c r="D1451" s="152" t="s">
        <v>3437</v>
      </c>
      <c r="E1451" s="152" t="s">
        <v>3438</v>
      </c>
      <c r="F1451" s="152" t="s">
        <v>3441</v>
      </c>
    </row>
    <row r="1452">
      <c r="A1452" s="152" t="s">
        <v>381</v>
      </c>
      <c r="B1452" s="152" t="s">
        <v>3435</v>
      </c>
      <c r="C1452" s="152" t="s">
        <v>381</v>
      </c>
      <c r="D1452" s="152" t="s">
        <v>3437</v>
      </c>
      <c r="E1452" s="152" t="s">
        <v>3438</v>
      </c>
      <c r="F1452" s="152" t="s">
        <v>3438</v>
      </c>
    </row>
    <row r="1453">
      <c r="A1453" s="152" t="s">
        <v>504</v>
      </c>
      <c r="B1453" s="152" t="s">
        <v>3435</v>
      </c>
      <c r="C1453" s="152" t="s">
        <v>4438</v>
      </c>
      <c r="D1453" s="152" t="s">
        <v>3437</v>
      </c>
      <c r="E1453" s="152" t="s">
        <v>3438</v>
      </c>
      <c r="F1453" s="152" t="s">
        <v>3438</v>
      </c>
    </row>
    <row r="1454">
      <c r="A1454" s="152" t="s">
        <v>545</v>
      </c>
      <c r="B1454" s="152" t="s">
        <v>3435</v>
      </c>
      <c r="C1454" s="152" t="s">
        <v>4439</v>
      </c>
      <c r="D1454" s="152" t="s">
        <v>3437</v>
      </c>
      <c r="E1454" s="152" t="s">
        <v>3438</v>
      </c>
      <c r="F1454" s="152" t="s">
        <v>3438</v>
      </c>
    </row>
    <row r="1455">
      <c r="A1455" s="152" t="s">
        <v>956</v>
      </c>
      <c r="B1455" s="152" t="s">
        <v>3435</v>
      </c>
      <c r="C1455" s="152" t="s">
        <v>956</v>
      </c>
      <c r="D1455" s="152" t="s">
        <v>3437</v>
      </c>
      <c r="E1455" s="152" t="s">
        <v>3438</v>
      </c>
      <c r="F1455" s="152" t="s">
        <v>3438</v>
      </c>
    </row>
    <row r="1456">
      <c r="A1456" s="152" t="s">
        <v>957</v>
      </c>
      <c r="B1456" s="152" t="s">
        <v>3435</v>
      </c>
      <c r="C1456" s="152" t="s">
        <v>4440</v>
      </c>
      <c r="D1456" s="152" t="s">
        <v>3437</v>
      </c>
      <c r="E1456" s="152" t="s">
        <v>3438</v>
      </c>
      <c r="F1456" s="152" t="s">
        <v>3438</v>
      </c>
    </row>
    <row r="1457">
      <c r="A1457" s="152" t="s">
        <v>959</v>
      </c>
      <c r="B1457" s="152" t="s">
        <v>3435</v>
      </c>
      <c r="C1457" s="152" t="s">
        <v>959</v>
      </c>
      <c r="D1457" s="152" t="s">
        <v>3437</v>
      </c>
      <c r="E1457" s="152" t="s">
        <v>3438</v>
      </c>
      <c r="F1457" s="152" t="s">
        <v>3441</v>
      </c>
    </row>
    <row r="1458">
      <c r="A1458" s="152" t="s">
        <v>958</v>
      </c>
      <c r="B1458" s="152" t="s">
        <v>3435</v>
      </c>
      <c r="C1458" s="152" t="s">
        <v>958</v>
      </c>
      <c r="D1458" s="152" t="s">
        <v>3437</v>
      </c>
      <c r="E1458" s="152" t="s">
        <v>3438</v>
      </c>
      <c r="F1458" s="152" t="s">
        <v>3438</v>
      </c>
    </row>
    <row r="1459">
      <c r="A1459" s="152" t="s">
        <v>1091</v>
      </c>
      <c r="B1459" s="152" t="s">
        <v>3435</v>
      </c>
      <c r="C1459" s="152" t="s">
        <v>4403</v>
      </c>
      <c r="D1459" s="152" t="s">
        <v>3437</v>
      </c>
      <c r="E1459" s="152" t="s">
        <v>3438</v>
      </c>
      <c r="F1459" s="152" t="s">
        <v>3438</v>
      </c>
    </row>
    <row r="1460">
      <c r="A1460" s="152" t="s">
        <v>1092</v>
      </c>
      <c r="B1460" s="152" t="s">
        <v>3435</v>
      </c>
      <c r="C1460" s="152" t="s">
        <v>1092</v>
      </c>
      <c r="D1460" s="152" t="s">
        <v>3437</v>
      </c>
      <c r="E1460" s="152" t="s">
        <v>3438</v>
      </c>
      <c r="F1460" s="152" t="s">
        <v>3441</v>
      </c>
    </row>
    <row r="1461">
      <c r="A1461" s="152" t="s">
        <v>1399</v>
      </c>
      <c r="B1461" s="152" t="s">
        <v>3435</v>
      </c>
      <c r="C1461" s="152" t="s">
        <v>1399</v>
      </c>
      <c r="D1461" s="152" t="s">
        <v>3437</v>
      </c>
      <c r="E1461" s="152" t="s">
        <v>3438</v>
      </c>
      <c r="F1461" s="152" t="s">
        <v>3438</v>
      </c>
    </row>
    <row r="1462">
      <c r="A1462" s="152" t="s">
        <v>452</v>
      </c>
      <c r="B1462" s="152" t="s">
        <v>3435</v>
      </c>
      <c r="C1462" s="152" t="s">
        <v>452</v>
      </c>
      <c r="D1462" s="152" t="s">
        <v>3437</v>
      </c>
      <c r="E1462" s="152" t="s">
        <v>1817</v>
      </c>
      <c r="F1462" s="152" t="s">
        <v>3438</v>
      </c>
    </row>
    <row r="1463">
      <c r="A1463" s="152" t="s">
        <v>1072</v>
      </c>
      <c r="B1463" s="152" t="s">
        <v>3435</v>
      </c>
      <c r="C1463" s="152" t="s">
        <v>1072</v>
      </c>
      <c r="D1463" s="152" t="s">
        <v>3437</v>
      </c>
      <c r="E1463" s="152" t="s">
        <v>1817</v>
      </c>
      <c r="F1463" s="152" t="s">
        <v>3441</v>
      </c>
    </row>
    <row r="1464">
      <c r="A1464" s="152" t="s">
        <v>1537</v>
      </c>
      <c r="B1464" s="152" t="s">
        <v>3435</v>
      </c>
      <c r="C1464" s="152" t="s">
        <v>1537</v>
      </c>
      <c r="D1464" s="152" t="s">
        <v>3437</v>
      </c>
      <c r="E1464" s="152" t="s">
        <v>3438</v>
      </c>
      <c r="F1464" s="152" t="s">
        <v>3438</v>
      </c>
    </row>
    <row r="1465">
      <c r="A1465" s="152" t="s">
        <v>1073</v>
      </c>
      <c r="B1465" s="152" t="s">
        <v>3435</v>
      </c>
      <c r="C1465" s="152" t="s">
        <v>1073</v>
      </c>
      <c r="D1465" s="152" t="s">
        <v>3437</v>
      </c>
      <c r="E1465" s="152" t="s">
        <v>1817</v>
      </c>
      <c r="F1465" s="152" t="s">
        <v>3441</v>
      </c>
    </row>
    <row r="1466">
      <c r="A1466" s="152" t="s">
        <v>1626</v>
      </c>
      <c r="B1466" s="152" t="s">
        <v>3435</v>
      </c>
      <c r="C1466" s="152" t="s">
        <v>4441</v>
      </c>
      <c r="D1466" s="152" t="s">
        <v>3437</v>
      </c>
      <c r="E1466" s="152" t="s">
        <v>3438</v>
      </c>
      <c r="F1466" s="152" t="s">
        <v>3438</v>
      </c>
    </row>
    <row r="1467">
      <c r="A1467" s="152" t="s">
        <v>1642</v>
      </c>
      <c r="B1467" s="152" t="s">
        <v>3435</v>
      </c>
      <c r="C1467" s="152" t="s">
        <v>4442</v>
      </c>
      <c r="D1467" s="152" t="s">
        <v>3437</v>
      </c>
      <c r="E1467" s="152" t="s">
        <v>3438</v>
      </c>
      <c r="F1467" s="152" t="s">
        <v>3438</v>
      </c>
    </row>
    <row r="1468">
      <c r="A1468" s="152" t="s">
        <v>575</v>
      </c>
      <c r="B1468" s="152" t="s">
        <v>3435</v>
      </c>
      <c r="C1468" s="152" t="s">
        <v>4443</v>
      </c>
      <c r="D1468" s="152" t="s">
        <v>3437</v>
      </c>
      <c r="E1468" s="152" t="s">
        <v>3441</v>
      </c>
      <c r="F1468" s="152" t="s">
        <v>3438</v>
      </c>
    </row>
    <row r="1469">
      <c r="A1469" s="152" t="s">
        <v>1383</v>
      </c>
      <c r="B1469" s="152" t="s">
        <v>3435</v>
      </c>
      <c r="C1469" s="152" t="s">
        <v>1383</v>
      </c>
      <c r="D1469" s="152" t="s">
        <v>3437</v>
      </c>
      <c r="E1469" s="152" t="s">
        <v>3438</v>
      </c>
      <c r="F1469" s="152" t="s">
        <v>3441</v>
      </c>
    </row>
    <row r="1470">
      <c r="A1470" s="152" t="s">
        <v>677</v>
      </c>
      <c r="B1470" s="152" t="s">
        <v>3435</v>
      </c>
      <c r="C1470" s="152" t="s">
        <v>677</v>
      </c>
      <c r="D1470" s="152" t="s">
        <v>3437</v>
      </c>
      <c r="E1470" s="152" t="s">
        <v>3441</v>
      </c>
      <c r="F1470" s="152" t="s">
        <v>3441</v>
      </c>
    </row>
    <row r="1471">
      <c r="A1471" s="152" t="s">
        <v>678</v>
      </c>
      <c r="B1471" s="152" t="s">
        <v>3435</v>
      </c>
      <c r="C1471" s="152" t="s">
        <v>678</v>
      </c>
      <c r="D1471" s="152" t="s">
        <v>3437</v>
      </c>
      <c r="E1471" s="152" t="s">
        <v>3441</v>
      </c>
      <c r="F1471" s="152" t="s">
        <v>3441</v>
      </c>
    </row>
    <row r="1472">
      <c r="A1472" s="152" t="s">
        <v>679</v>
      </c>
      <c r="B1472" s="152" t="s">
        <v>3435</v>
      </c>
      <c r="C1472" s="152" t="s">
        <v>679</v>
      </c>
      <c r="D1472" s="152" t="s">
        <v>3437</v>
      </c>
      <c r="E1472" s="152" t="s">
        <v>3441</v>
      </c>
      <c r="F1472" s="152" t="s">
        <v>3441</v>
      </c>
    </row>
    <row r="1473">
      <c r="A1473" s="152" t="s">
        <v>761</v>
      </c>
      <c r="B1473" s="152" t="s">
        <v>3435</v>
      </c>
      <c r="C1473" s="152" t="s">
        <v>761</v>
      </c>
      <c r="D1473" s="152" t="s">
        <v>3437</v>
      </c>
      <c r="E1473" s="152" t="s">
        <v>3441</v>
      </c>
      <c r="F1473" s="152" t="s">
        <v>3441</v>
      </c>
    </row>
    <row r="1474">
      <c r="A1474" s="152" t="s">
        <v>416</v>
      </c>
      <c r="B1474" s="152" t="s">
        <v>3435</v>
      </c>
      <c r="C1474" s="152" t="s">
        <v>416</v>
      </c>
      <c r="D1474" s="152" t="s">
        <v>3437</v>
      </c>
      <c r="E1474" s="152" t="s">
        <v>3438</v>
      </c>
      <c r="F1474" s="152" t="s">
        <v>3438</v>
      </c>
    </row>
    <row r="1475">
      <c r="A1475" s="152" t="s">
        <v>795</v>
      </c>
      <c r="B1475" s="152" t="s">
        <v>3435</v>
      </c>
      <c r="C1475" s="152" t="s">
        <v>4444</v>
      </c>
      <c r="D1475" s="152" t="s">
        <v>3437</v>
      </c>
      <c r="E1475" s="152" t="s">
        <v>1817</v>
      </c>
      <c r="F1475" s="152" t="s">
        <v>3438</v>
      </c>
    </row>
    <row r="1476">
      <c r="A1476" s="152" t="s">
        <v>718</v>
      </c>
      <c r="B1476" s="152" t="s">
        <v>3435</v>
      </c>
      <c r="C1476" s="152" t="s">
        <v>4445</v>
      </c>
      <c r="D1476" s="152" t="s">
        <v>3437</v>
      </c>
      <c r="E1476" s="152" t="s">
        <v>1817</v>
      </c>
      <c r="F1476" s="152" t="s">
        <v>3441</v>
      </c>
    </row>
    <row r="1477">
      <c r="A1477" s="152" t="s">
        <v>247</v>
      </c>
      <c r="B1477" s="152" t="s">
        <v>3435</v>
      </c>
      <c r="C1477" s="152" t="s">
        <v>4446</v>
      </c>
      <c r="D1477" s="152" t="s">
        <v>3437</v>
      </c>
      <c r="E1477" s="152" t="s">
        <v>3438</v>
      </c>
      <c r="F1477" s="152" t="s">
        <v>3438</v>
      </c>
    </row>
    <row r="1478">
      <c r="A1478" s="152" t="s">
        <v>248</v>
      </c>
      <c r="B1478" s="152" t="s">
        <v>3435</v>
      </c>
      <c r="C1478" s="152" t="s">
        <v>4447</v>
      </c>
      <c r="D1478" s="152" t="s">
        <v>3437</v>
      </c>
      <c r="E1478" s="152" t="s">
        <v>3438</v>
      </c>
      <c r="F1478" s="152" t="s">
        <v>3438</v>
      </c>
    </row>
    <row r="1479">
      <c r="A1479" s="152" t="s">
        <v>1675</v>
      </c>
      <c r="B1479" s="152" t="s">
        <v>3435</v>
      </c>
      <c r="C1479" s="152" t="s">
        <v>1675</v>
      </c>
      <c r="D1479" s="152" t="s">
        <v>3437</v>
      </c>
      <c r="E1479" s="152" t="s">
        <v>3438</v>
      </c>
      <c r="F1479" s="152" t="s">
        <v>3438</v>
      </c>
    </row>
    <row r="1480">
      <c r="A1480" s="152" t="s">
        <v>1025</v>
      </c>
      <c r="B1480" s="152" t="s">
        <v>3435</v>
      </c>
      <c r="C1480" s="152" t="s">
        <v>1025</v>
      </c>
      <c r="D1480" s="152" t="s">
        <v>3437</v>
      </c>
      <c r="E1480" s="152" t="s">
        <v>3438</v>
      </c>
      <c r="F1480" s="152" t="s">
        <v>3438</v>
      </c>
    </row>
    <row r="1481">
      <c r="A1481" s="152" t="s">
        <v>222</v>
      </c>
      <c r="B1481" s="152" t="s">
        <v>3435</v>
      </c>
      <c r="C1481" s="153"/>
      <c r="D1481" s="152" t="s">
        <v>3437</v>
      </c>
      <c r="E1481" s="152" t="s">
        <v>3441</v>
      </c>
      <c r="F1481" s="152" t="s">
        <v>3441</v>
      </c>
    </row>
    <row r="1482">
      <c r="A1482" s="152" t="s">
        <v>1543</v>
      </c>
      <c r="B1482" s="152" t="s">
        <v>3435</v>
      </c>
      <c r="C1482" s="152" t="s">
        <v>1543</v>
      </c>
      <c r="D1482" s="152" t="s">
        <v>3437</v>
      </c>
      <c r="E1482" s="152" t="s">
        <v>3438</v>
      </c>
      <c r="F1482" s="152" t="s">
        <v>3441</v>
      </c>
    </row>
    <row r="1483">
      <c r="A1483" s="152" t="s">
        <v>525</v>
      </c>
      <c r="B1483" s="152" t="s">
        <v>3435</v>
      </c>
      <c r="C1483" s="152" t="s">
        <v>4448</v>
      </c>
      <c r="D1483" s="152" t="s">
        <v>3437</v>
      </c>
      <c r="E1483" s="152" t="s">
        <v>3438</v>
      </c>
      <c r="F1483" s="152" t="s">
        <v>3438</v>
      </c>
    </row>
    <row r="1484">
      <c r="A1484" s="152" t="s">
        <v>1601</v>
      </c>
      <c r="B1484" s="152" t="s">
        <v>3435</v>
      </c>
      <c r="C1484" s="152" t="s">
        <v>4449</v>
      </c>
      <c r="D1484" s="152" t="s">
        <v>3437</v>
      </c>
      <c r="E1484" s="152" t="s">
        <v>3438</v>
      </c>
      <c r="F1484" s="152" t="s">
        <v>3438</v>
      </c>
    </row>
    <row r="1485">
      <c r="A1485" s="152" t="s">
        <v>360</v>
      </c>
      <c r="B1485" s="152" t="s">
        <v>3435</v>
      </c>
      <c r="C1485" s="152" t="s">
        <v>360</v>
      </c>
      <c r="D1485" s="152" t="s">
        <v>3437</v>
      </c>
      <c r="E1485" s="152" t="s">
        <v>3438</v>
      </c>
      <c r="F1485" s="152" t="s">
        <v>3441</v>
      </c>
    </row>
    <row r="1486">
      <c r="A1486" s="152" t="s">
        <v>503</v>
      </c>
      <c r="B1486" s="152" t="s">
        <v>3435</v>
      </c>
      <c r="C1486" s="152" t="s">
        <v>4450</v>
      </c>
      <c r="D1486" s="152" t="s">
        <v>3437</v>
      </c>
      <c r="E1486" s="152" t="s">
        <v>3438</v>
      </c>
      <c r="F1486" s="152" t="s">
        <v>3438</v>
      </c>
    </row>
    <row r="1487">
      <c r="A1487" s="152" t="s">
        <v>952</v>
      </c>
      <c r="B1487" s="152" t="s">
        <v>3435</v>
      </c>
      <c r="C1487" s="152" t="s">
        <v>952</v>
      </c>
      <c r="D1487" s="152" t="s">
        <v>3437</v>
      </c>
      <c r="E1487" s="152" t="s">
        <v>3438</v>
      </c>
      <c r="F1487" s="152" t="s">
        <v>3438</v>
      </c>
    </row>
    <row r="1488">
      <c r="A1488" s="152" t="s">
        <v>955</v>
      </c>
      <c r="B1488" s="152" t="s">
        <v>3435</v>
      </c>
      <c r="C1488" s="152" t="s">
        <v>955</v>
      </c>
      <c r="D1488" s="152" t="s">
        <v>3437</v>
      </c>
      <c r="E1488" s="152" t="s">
        <v>3438</v>
      </c>
      <c r="F1488" s="152" t="s">
        <v>3441</v>
      </c>
    </row>
    <row r="1489">
      <c r="A1489" s="152" t="s">
        <v>953</v>
      </c>
      <c r="B1489" s="152" t="s">
        <v>3435</v>
      </c>
      <c r="C1489" s="152" t="s">
        <v>953</v>
      </c>
      <c r="D1489" s="152" t="s">
        <v>3437</v>
      </c>
      <c r="E1489" s="152" t="s">
        <v>3438</v>
      </c>
      <c r="F1489" s="152" t="s">
        <v>3438</v>
      </c>
    </row>
    <row r="1490">
      <c r="A1490" s="152" t="s">
        <v>954</v>
      </c>
      <c r="B1490" s="152" t="s">
        <v>3435</v>
      </c>
      <c r="C1490" s="152" t="s">
        <v>954</v>
      </c>
      <c r="D1490" s="152" t="s">
        <v>3437</v>
      </c>
      <c r="E1490" s="152" t="s">
        <v>3438</v>
      </c>
      <c r="F1490" s="152" t="s">
        <v>3438</v>
      </c>
    </row>
    <row r="1491">
      <c r="A1491" s="152" t="s">
        <v>223</v>
      </c>
      <c r="B1491" s="152" t="s">
        <v>3435</v>
      </c>
      <c r="C1491" s="152" t="s">
        <v>4451</v>
      </c>
      <c r="D1491" s="152" t="s">
        <v>3437</v>
      </c>
      <c r="E1491" s="152" t="s">
        <v>1817</v>
      </c>
      <c r="F1491" s="152" t="s">
        <v>3441</v>
      </c>
    </row>
    <row r="1492">
      <c r="A1492" s="152" t="s">
        <v>1536</v>
      </c>
      <c r="B1492" s="152" t="s">
        <v>3435</v>
      </c>
      <c r="C1492" s="152" t="s">
        <v>4452</v>
      </c>
      <c r="D1492" s="152" t="s">
        <v>3437</v>
      </c>
      <c r="E1492" s="152" t="s">
        <v>3438</v>
      </c>
      <c r="F1492" s="152" t="s">
        <v>3438</v>
      </c>
    </row>
    <row r="1493">
      <c r="A1493" s="152" t="s">
        <v>698</v>
      </c>
      <c r="B1493" s="152" t="s">
        <v>3435</v>
      </c>
      <c r="C1493" s="152" t="s">
        <v>698</v>
      </c>
      <c r="D1493" s="152" t="s">
        <v>3437</v>
      </c>
      <c r="E1493" s="152" t="s">
        <v>3441</v>
      </c>
      <c r="F1493" s="152" t="s">
        <v>3441</v>
      </c>
    </row>
    <row r="1494">
      <c r="A1494" s="152" t="s">
        <v>224</v>
      </c>
      <c r="B1494" s="152" t="s">
        <v>3435</v>
      </c>
      <c r="C1494" s="152" t="s">
        <v>4453</v>
      </c>
      <c r="D1494" s="152" t="s">
        <v>3437</v>
      </c>
      <c r="E1494" s="152" t="s">
        <v>3441</v>
      </c>
      <c r="F1494" s="152" t="s">
        <v>3441</v>
      </c>
    </row>
    <row r="1495">
      <c r="A1495" s="152" t="s">
        <v>699</v>
      </c>
      <c r="B1495" s="152" t="s">
        <v>3435</v>
      </c>
      <c r="C1495" s="152" t="s">
        <v>699</v>
      </c>
      <c r="D1495" s="152" t="s">
        <v>3437</v>
      </c>
      <c r="E1495" s="152" t="s">
        <v>3441</v>
      </c>
      <c r="F1495" s="152" t="s">
        <v>3441</v>
      </c>
    </row>
    <row r="1496">
      <c r="A1496" s="152" t="s">
        <v>700</v>
      </c>
      <c r="B1496" s="152" t="s">
        <v>3435</v>
      </c>
      <c r="C1496" s="152" t="s">
        <v>700</v>
      </c>
      <c r="D1496" s="152" t="s">
        <v>3437</v>
      </c>
      <c r="E1496" s="152" t="s">
        <v>3441</v>
      </c>
      <c r="F1496" s="152" t="s">
        <v>3441</v>
      </c>
    </row>
    <row r="1497">
      <c r="A1497" s="152" t="s">
        <v>769</v>
      </c>
      <c r="B1497" s="152" t="s">
        <v>3435</v>
      </c>
      <c r="C1497" s="152" t="s">
        <v>769</v>
      </c>
      <c r="D1497" s="152" t="s">
        <v>3437</v>
      </c>
      <c r="E1497" s="152" t="s">
        <v>3441</v>
      </c>
      <c r="F1497" s="152" t="s">
        <v>3441</v>
      </c>
    </row>
    <row r="1498">
      <c r="A1498" s="152" t="s">
        <v>1584</v>
      </c>
      <c r="B1498" s="152" t="s">
        <v>3435</v>
      </c>
      <c r="C1498" s="152" t="s">
        <v>1584</v>
      </c>
      <c r="D1498" s="152" t="s">
        <v>3437</v>
      </c>
      <c r="E1498" s="152" t="s">
        <v>3438</v>
      </c>
      <c r="F1498" s="152" t="s">
        <v>3438</v>
      </c>
    </row>
    <row r="1499">
      <c r="A1499" s="152" t="s">
        <v>159</v>
      </c>
      <c r="B1499" s="152" t="s">
        <v>3435</v>
      </c>
      <c r="C1499" s="152" t="s">
        <v>4454</v>
      </c>
      <c r="D1499" s="152" t="s">
        <v>3437</v>
      </c>
      <c r="E1499" s="152" t="s">
        <v>3441</v>
      </c>
      <c r="F1499" s="152" t="s">
        <v>3441</v>
      </c>
    </row>
    <row r="1500">
      <c r="A1500" s="152" t="s">
        <v>1085</v>
      </c>
      <c r="B1500" s="152" t="s">
        <v>3435</v>
      </c>
      <c r="C1500" s="152" t="s">
        <v>1085</v>
      </c>
      <c r="D1500" s="152" t="s">
        <v>3437</v>
      </c>
      <c r="E1500" s="152" t="s">
        <v>3438</v>
      </c>
      <c r="F1500" s="152" t="s">
        <v>3438</v>
      </c>
    </row>
    <row r="1501">
      <c r="A1501" s="152" t="s">
        <v>943</v>
      </c>
      <c r="B1501" s="152" t="s">
        <v>3435</v>
      </c>
      <c r="C1501" s="152" t="s">
        <v>4455</v>
      </c>
      <c r="D1501" s="152" t="s">
        <v>3437</v>
      </c>
      <c r="E1501" s="152" t="s">
        <v>3438</v>
      </c>
      <c r="F1501" s="152" t="s">
        <v>3438</v>
      </c>
    </row>
    <row r="1502">
      <c r="A1502" s="152" t="s">
        <v>1615</v>
      </c>
      <c r="B1502" s="152" t="s">
        <v>3435</v>
      </c>
      <c r="C1502" s="152" t="s">
        <v>4456</v>
      </c>
      <c r="D1502" s="152" t="s">
        <v>3437</v>
      </c>
      <c r="E1502" s="152" t="s">
        <v>3438</v>
      </c>
      <c r="F1502" s="152" t="s">
        <v>3438</v>
      </c>
    </row>
    <row r="1503">
      <c r="A1503" s="152" t="s">
        <v>1328</v>
      </c>
      <c r="B1503" s="152" t="s">
        <v>3435</v>
      </c>
      <c r="C1503" s="152" t="s">
        <v>4457</v>
      </c>
      <c r="D1503" s="152" t="s">
        <v>3437</v>
      </c>
      <c r="E1503" s="152" t="s">
        <v>3438</v>
      </c>
      <c r="F1503" s="152" t="s">
        <v>3441</v>
      </c>
    </row>
    <row r="1504">
      <c r="A1504" s="152" t="s">
        <v>1329</v>
      </c>
      <c r="B1504" s="152" t="s">
        <v>3435</v>
      </c>
      <c r="C1504" s="152" t="s">
        <v>4458</v>
      </c>
      <c r="D1504" s="152" t="s">
        <v>3437</v>
      </c>
      <c r="E1504" s="152" t="s">
        <v>3438</v>
      </c>
      <c r="F1504" s="152" t="s">
        <v>3441</v>
      </c>
    </row>
    <row r="1505">
      <c r="A1505" s="152" t="s">
        <v>1533</v>
      </c>
      <c r="B1505" s="152" t="s">
        <v>3435</v>
      </c>
      <c r="C1505" s="152" t="s">
        <v>4459</v>
      </c>
      <c r="D1505" s="152" t="s">
        <v>3437</v>
      </c>
      <c r="E1505" s="152" t="s">
        <v>3438</v>
      </c>
      <c r="F1505" s="152" t="s">
        <v>3441</v>
      </c>
    </row>
    <row r="1506">
      <c r="A1506" s="152" t="s">
        <v>1748</v>
      </c>
      <c r="B1506" s="152" t="s">
        <v>3435</v>
      </c>
      <c r="C1506" s="152" t="s">
        <v>1748</v>
      </c>
      <c r="D1506" s="152" t="s">
        <v>3437</v>
      </c>
      <c r="E1506" s="152" t="s">
        <v>3438</v>
      </c>
      <c r="F1506" s="152" t="s">
        <v>3441</v>
      </c>
    </row>
    <row r="1507">
      <c r="A1507" s="152" t="s">
        <v>1554</v>
      </c>
      <c r="B1507" s="152" t="s">
        <v>3435</v>
      </c>
      <c r="C1507" s="152" t="s">
        <v>4460</v>
      </c>
      <c r="D1507" s="152" t="s">
        <v>3437</v>
      </c>
      <c r="E1507" s="152" t="s">
        <v>3438</v>
      </c>
      <c r="F1507" s="152" t="s">
        <v>3441</v>
      </c>
    </row>
    <row r="1508">
      <c r="A1508" s="152" t="s">
        <v>1749</v>
      </c>
      <c r="B1508" s="152" t="s">
        <v>3435</v>
      </c>
      <c r="C1508" s="152" t="s">
        <v>1749</v>
      </c>
      <c r="D1508" s="152" t="s">
        <v>3437</v>
      </c>
      <c r="E1508" s="152" t="s">
        <v>3438</v>
      </c>
      <c r="F1508" s="152" t="s">
        <v>3441</v>
      </c>
    </row>
    <row r="1509">
      <c r="A1509" s="152" t="s">
        <v>992</v>
      </c>
      <c r="B1509" s="152" t="s">
        <v>3435</v>
      </c>
      <c r="C1509" s="152" t="s">
        <v>4461</v>
      </c>
      <c r="D1509" s="152" t="s">
        <v>3437</v>
      </c>
      <c r="E1509" s="152" t="s">
        <v>3438</v>
      </c>
      <c r="F1509" s="152" t="s">
        <v>3438</v>
      </c>
    </row>
    <row r="1510">
      <c r="A1510" s="152" t="s">
        <v>996</v>
      </c>
      <c r="B1510" s="152" t="s">
        <v>3435</v>
      </c>
      <c r="C1510" s="152" t="s">
        <v>4462</v>
      </c>
      <c r="D1510" s="152" t="s">
        <v>3437</v>
      </c>
      <c r="E1510" s="152" t="s">
        <v>3441</v>
      </c>
      <c r="F1510" s="152" t="s">
        <v>3441</v>
      </c>
    </row>
    <row r="1511">
      <c r="A1511" s="152" t="s">
        <v>993</v>
      </c>
      <c r="B1511" s="152" t="s">
        <v>3435</v>
      </c>
      <c r="C1511" s="152" t="s">
        <v>3523</v>
      </c>
      <c r="D1511" s="152" t="s">
        <v>3437</v>
      </c>
      <c r="E1511" s="152" t="s">
        <v>3438</v>
      </c>
      <c r="F1511" s="152" t="s">
        <v>3438</v>
      </c>
    </row>
    <row r="1512">
      <c r="A1512" s="152" t="s">
        <v>997</v>
      </c>
      <c r="B1512" s="152" t="s">
        <v>3435</v>
      </c>
      <c r="C1512" s="152" t="s">
        <v>4463</v>
      </c>
      <c r="D1512" s="152" t="s">
        <v>3437</v>
      </c>
      <c r="E1512" s="152" t="s">
        <v>3441</v>
      </c>
      <c r="F1512" s="152" t="s">
        <v>3441</v>
      </c>
    </row>
    <row r="1513">
      <c r="A1513" s="152" t="s">
        <v>995</v>
      </c>
      <c r="B1513" s="152" t="s">
        <v>3435</v>
      </c>
      <c r="C1513" s="152" t="s">
        <v>4464</v>
      </c>
      <c r="D1513" s="152" t="s">
        <v>3437</v>
      </c>
      <c r="E1513" s="152" t="s">
        <v>3438</v>
      </c>
      <c r="F1513" s="152" t="s">
        <v>3438</v>
      </c>
    </row>
    <row r="1514">
      <c r="A1514" s="152" t="s">
        <v>994</v>
      </c>
      <c r="B1514" s="152" t="s">
        <v>3435</v>
      </c>
      <c r="C1514" s="152" t="s">
        <v>4465</v>
      </c>
      <c r="D1514" s="152" t="s">
        <v>3437</v>
      </c>
      <c r="E1514" s="152" t="s">
        <v>3438</v>
      </c>
      <c r="F1514" s="152" t="s">
        <v>3438</v>
      </c>
    </row>
    <row r="1515">
      <c r="A1515" s="152" t="s">
        <v>807</v>
      </c>
      <c r="B1515" s="152" t="s">
        <v>3435</v>
      </c>
      <c r="C1515" s="152" t="s">
        <v>4466</v>
      </c>
      <c r="D1515" s="152" t="s">
        <v>3437</v>
      </c>
      <c r="E1515" s="152" t="s">
        <v>1817</v>
      </c>
      <c r="F1515" s="152" t="s">
        <v>3438</v>
      </c>
    </row>
    <row r="1516">
      <c r="A1516" s="152" t="s">
        <v>1619</v>
      </c>
      <c r="B1516" s="152" t="s">
        <v>3435</v>
      </c>
      <c r="C1516" s="152" t="s">
        <v>4467</v>
      </c>
      <c r="D1516" s="152" t="s">
        <v>3437</v>
      </c>
      <c r="E1516" s="152" t="s">
        <v>3438</v>
      </c>
      <c r="F1516" s="152" t="s">
        <v>3438</v>
      </c>
    </row>
    <row r="1517">
      <c r="A1517" s="152" t="s">
        <v>1750</v>
      </c>
      <c r="B1517" s="152" t="s">
        <v>3435</v>
      </c>
      <c r="C1517" s="152" t="s">
        <v>3465</v>
      </c>
      <c r="D1517" s="152" t="s">
        <v>3437</v>
      </c>
      <c r="E1517" s="152" t="s">
        <v>3438</v>
      </c>
      <c r="F1517" s="152" t="s">
        <v>3441</v>
      </c>
    </row>
    <row r="1518">
      <c r="A1518" s="152" t="s">
        <v>1501</v>
      </c>
      <c r="B1518" s="152" t="s">
        <v>3435</v>
      </c>
      <c r="C1518" s="152" t="s">
        <v>4468</v>
      </c>
      <c r="D1518" s="152" t="s">
        <v>3437</v>
      </c>
      <c r="E1518" s="152" t="s">
        <v>3438</v>
      </c>
      <c r="F1518" s="152" t="s">
        <v>3441</v>
      </c>
    </row>
    <row r="1519">
      <c r="A1519" s="152" t="s">
        <v>516</v>
      </c>
      <c r="B1519" s="152" t="s">
        <v>3435</v>
      </c>
      <c r="C1519" s="152" t="s">
        <v>4469</v>
      </c>
      <c r="D1519" s="152" t="s">
        <v>3437</v>
      </c>
      <c r="E1519" s="152" t="s">
        <v>3438</v>
      </c>
      <c r="F1519" s="152" t="s">
        <v>3438</v>
      </c>
    </row>
    <row r="1520">
      <c r="A1520" s="152" t="s">
        <v>393</v>
      </c>
      <c r="B1520" s="152" t="s">
        <v>3435</v>
      </c>
      <c r="C1520" s="152" t="s">
        <v>4470</v>
      </c>
      <c r="D1520" s="152" t="s">
        <v>3437</v>
      </c>
      <c r="E1520" s="152" t="s">
        <v>3438</v>
      </c>
      <c r="F1520" s="152" t="s">
        <v>3441</v>
      </c>
    </row>
    <row r="1521">
      <c r="A1521" s="152" t="s">
        <v>403</v>
      </c>
      <c r="B1521" s="152" t="s">
        <v>3435</v>
      </c>
      <c r="C1521" s="152" t="s">
        <v>4046</v>
      </c>
      <c r="D1521" s="152" t="s">
        <v>3437</v>
      </c>
      <c r="E1521" s="152" t="s">
        <v>3438</v>
      </c>
      <c r="F1521" s="152" t="s">
        <v>3438</v>
      </c>
    </row>
    <row r="1522">
      <c r="A1522" s="152" t="s">
        <v>664</v>
      </c>
      <c r="B1522" s="152" t="s">
        <v>3435</v>
      </c>
      <c r="C1522" s="152" t="s">
        <v>664</v>
      </c>
      <c r="D1522" s="152" t="s">
        <v>3437</v>
      </c>
      <c r="E1522" s="152" t="s">
        <v>3441</v>
      </c>
      <c r="F1522" s="152" t="s">
        <v>3441</v>
      </c>
    </row>
    <row r="1523">
      <c r="A1523" s="152" t="s">
        <v>665</v>
      </c>
      <c r="B1523" s="152" t="s">
        <v>3435</v>
      </c>
      <c r="C1523" s="152" t="s">
        <v>665</v>
      </c>
      <c r="D1523" s="152" t="s">
        <v>3437</v>
      </c>
      <c r="E1523" s="152" t="s">
        <v>3441</v>
      </c>
      <c r="F1523" s="152" t="s">
        <v>3441</v>
      </c>
    </row>
    <row r="1524">
      <c r="A1524" s="152" t="s">
        <v>666</v>
      </c>
      <c r="B1524" s="152" t="s">
        <v>3435</v>
      </c>
      <c r="C1524" s="152" t="s">
        <v>666</v>
      </c>
      <c r="D1524" s="152" t="s">
        <v>3437</v>
      </c>
      <c r="E1524" s="152" t="s">
        <v>3441</v>
      </c>
      <c r="F1524" s="152" t="s">
        <v>3441</v>
      </c>
    </row>
    <row r="1525">
      <c r="A1525" s="152" t="s">
        <v>1531</v>
      </c>
      <c r="B1525" s="152" t="s">
        <v>3435</v>
      </c>
      <c r="C1525" s="152" t="s">
        <v>4471</v>
      </c>
      <c r="D1525" s="152" t="s">
        <v>3437</v>
      </c>
      <c r="E1525" s="152" t="s">
        <v>3438</v>
      </c>
      <c r="F1525" s="152" t="s">
        <v>3438</v>
      </c>
    </row>
    <row r="1526">
      <c r="A1526" s="152" t="s">
        <v>1671</v>
      </c>
      <c r="B1526" s="152" t="s">
        <v>3435</v>
      </c>
      <c r="C1526" s="152" t="s">
        <v>4472</v>
      </c>
      <c r="D1526" s="152" t="s">
        <v>3437</v>
      </c>
      <c r="E1526" s="152" t="s">
        <v>3438</v>
      </c>
      <c r="F1526" s="152" t="s">
        <v>3438</v>
      </c>
    </row>
    <row r="1527">
      <c r="A1527" s="152" t="s">
        <v>585</v>
      </c>
      <c r="B1527" s="152" t="s">
        <v>3435</v>
      </c>
      <c r="C1527" s="152" t="s">
        <v>4473</v>
      </c>
      <c r="D1527" s="152" t="s">
        <v>3437</v>
      </c>
      <c r="E1527" s="152" t="s">
        <v>3441</v>
      </c>
      <c r="F1527" s="152" t="s">
        <v>3441</v>
      </c>
    </row>
    <row r="1528">
      <c r="A1528" s="152" t="s">
        <v>1532</v>
      </c>
      <c r="B1528" s="152" t="s">
        <v>3435</v>
      </c>
      <c r="C1528" s="152" t="s">
        <v>1532</v>
      </c>
      <c r="D1528" s="152" t="s">
        <v>3437</v>
      </c>
      <c r="E1528" s="152" t="s">
        <v>3438</v>
      </c>
      <c r="F1528" s="152" t="s">
        <v>3438</v>
      </c>
    </row>
    <row r="1529">
      <c r="A1529" s="152" t="s">
        <v>580</v>
      </c>
      <c r="B1529" s="152" t="s">
        <v>3435</v>
      </c>
      <c r="C1529" s="152" t="s">
        <v>4474</v>
      </c>
      <c r="D1529" s="152" t="s">
        <v>3437</v>
      </c>
      <c r="E1529" s="152" t="s">
        <v>3441</v>
      </c>
      <c r="F1529" s="152" t="s">
        <v>3441</v>
      </c>
    </row>
    <row r="1530">
      <c r="A1530" s="152" t="s">
        <v>633</v>
      </c>
      <c r="B1530" s="152" t="s">
        <v>3435</v>
      </c>
      <c r="C1530" s="152" t="s">
        <v>633</v>
      </c>
      <c r="D1530" s="152" t="s">
        <v>3437</v>
      </c>
      <c r="E1530" s="152" t="s">
        <v>3441</v>
      </c>
      <c r="F1530" s="152" t="s">
        <v>3441</v>
      </c>
    </row>
    <row r="1531">
      <c r="A1531" s="152" t="s">
        <v>634</v>
      </c>
      <c r="B1531" s="152" t="s">
        <v>3435</v>
      </c>
      <c r="C1531" s="152" t="s">
        <v>634</v>
      </c>
      <c r="D1531" s="152" t="s">
        <v>3437</v>
      </c>
      <c r="E1531" s="152" t="s">
        <v>3441</v>
      </c>
      <c r="F1531" s="152" t="s">
        <v>3441</v>
      </c>
    </row>
    <row r="1532">
      <c r="A1532" s="152" t="s">
        <v>635</v>
      </c>
      <c r="B1532" s="152" t="s">
        <v>3435</v>
      </c>
      <c r="C1532" s="152" t="s">
        <v>635</v>
      </c>
      <c r="D1532" s="152" t="s">
        <v>3437</v>
      </c>
      <c r="E1532" s="152" t="s">
        <v>3441</v>
      </c>
      <c r="F1532" s="152" t="s">
        <v>3441</v>
      </c>
    </row>
    <row r="1533">
      <c r="A1533" s="152" t="s">
        <v>1499</v>
      </c>
      <c r="B1533" s="152" t="s">
        <v>3435</v>
      </c>
      <c r="C1533" s="152" t="s">
        <v>4475</v>
      </c>
      <c r="D1533" s="152" t="s">
        <v>3437</v>
      </c>
      <c r="E1533" s="152" t="s">
        <v>3438</v>
      </c>
      <c r="F1533" s="152" t="s">
        <v>3438</v>
      </c>
    </row>
    <row r="1534">
      <c r="A1534" s="152" t="s">
        <v>1667</v>
      </c>
      <c r="B1534" s="152" t="s">
        <v>3435</v>
      </c>
      <c r="C1534" s="152" t="s">
        <v>1667</v>
      </c>
      <c r="D1534" s="152" t="s">
        <v>3437</v>
      </c>
      <c r="E1534" s="152" t="s">
        <v>3438</v>
      </c>
      <c r="F1534" s="152" t="s">
        <v>3438</v>
      </c>
    </row>
    <row r="1535">
      <c r="A1535" s="152" t="s">
        <v>1472</v>
      </c>
      <c r="B1535" s="152" t="s">
        <v>3435</v>
      </c>
      <c r="C1535" s="152" t="s">
        <v>1472</v>
      </c>
      <c r="D1535" s="152" t="s">
        <v>3437</v>
      </c>
      <c r="E1535" s="152" t="s">
        <v>3438</v>
      </c>
      <c r="F1535" s="152" t="s">
        <v>3438</v>
      </c>
    </row>
    <row r="1536">
      <c r="A1536" s="152" t="s">
        <v>1369</v>
      </c>
      <c r="B1536" s="152" t="s">
        <v>3435</v>
      </c>
      <c r="C1536" s="152" t="s">
        <v>4476</v>
      </c>
      <c r="D1536" s="152" t="s">
        <v>3437</v>
      </c>
      <c r="E1536" s="152" t="s">
        <v>3438</v>
      </c>
      <c r="F1536" s="152" t="s">
        <v>3438</v>
      </c>
    </row>
    <row r="1537">
      <c r="A1537" s="152" t="s">
        <v>1507</v>
      </c>
      <c r="B1537" s="152" t="s">
        <v>3435</v>
      </c>
      <c r="C1537" s="152" t="s">
        <v>1507</v>
      </c>
      <c r="D1537" s="152" t="s">
        <v>3437</v>
      </c>
      <c r="E1537" s="152" t="s">
        <v>3438</v>
      </c>
      <c r="F1537" s="152" t="s">
        <v>3438</v>
      </c>
    </row>
    <row r="1538">
      <c r="A1538" s="152" t="s">
        <v>1585</v>
      </c>
      <c r="B1538" s="152" t="s">
        <v>3435</v>
      </c>
      <c r="C1538" s="152" t="s">
        <v>4477</v>
      </c>
      <c r="D1538" s="152" t="s">
        <v>3437</v>
      </c>
      <c r="E1538" s="152" t="s">
        <v>3438</v>
      </c>
      <c r="F1538" s="152" t="s">
        <v>3438</v>
      </c>
    </row>
    <row r="1539">
      <c r="A1539" s="152" t="s">
        <v>178</v>
      </c>
      <c r="B1539" s="152" t="s">
        <v>3435</v>
      </c>
      <c r="C1539" s="152" t="s">
        <v>4478</v>
      </c>
      <c r="D1539" s="152" t="s">
        <v>3437</v>
      </c>
      <c r="E1539" s="152" t="s">
        <v>3441</v>
      </c>
      <c r="F1539" s="152" t="s">
        <v>3438</v>
      </c>
    </row>
    <row r="1540">
      <c r="A1540" s="152" t="s">
        <v>316</v>
      </c>
      <c r="B1540" s="152" t="s">
        <v>3435</v>
      </c>
      <c r="C1540" s="152" t="s">
        <v>4479</v>
      </c>
      <c r="D1540" s="152" t="s">
        <v>3437</v>
      </c>
      <c r="E1540" s="152" t="s">
        <v>3438</v>
      </c>
      <c r="F1540" s="152" t="s">
        <v>3438</v>
      </c>
    </row>
    <row r="1541">
      <c r="A1541" s="152" t="s">
        <v>1336</v>
      </c>
      <c r="B1541" s="152" t="s">
        <v>3435</v>
      </c>
      <c r="C1541" s="152" t="s">
        <v>4044</v>
      </c>
      <c r="D1541" s="152" t="s">
        <v>3437</v>
      </c>
      <c r="E1541" s="152" t="s">
        <v>3441</v>
      </c>
      <c r="F1541" s="152" t="s">
        <v>3441</v>
      </c>
    </row>
    <row r="1542">
      <c r="A1542" s="152" t="s">
        <v>1751</v>
      </c>
      <c r="B1542" s="152" t="s">
        <v>3435</v>
      </c>
      <c r="C1542" s="152" t="s">
        <v>4480</v>
      </c>
      <c r="D1542" s="152" t="s">
        <v>3437</v>
      </c>
      <c r="E1542" s="152" t="s">
        <v>3438</v>
      </c>
      <c r="F1542" s="152" t="s">
        <v>3438</v>
      </c>
    </row>
    <row r="1543">
      <c r="A1543" s="152" t="s">
        <v>171</v>
      </c>
      <c r="B1543" s="152" t="s">
        <v>3435</v>
      </c>
      <c r="C1543" s="152" t="s">
        <v>4481</v>
      </c>
      <c r="D1543" s="152" t="s">
        <v>3437</v>
      </c>
      <c r="E1543" s="152" t="s">
        <v>3441</v>
      </c>
      <c r="F1543" s="152" t="s">
        <v>3438</v>
      </c>
    </row>
    <row r="1544">
      <c r="A1544" s="152" t="s">
        <v>712</v>
      </c>
      <c r="B1544" s="152" t="s">
        <v>3435</v>
      </c>
      <c r="C1544" s="152" t="s">
        <v>712</v>
      </c>
      <c r="D1544" s="152" t="s">
        <v>3437</v>
      </c>
      <c r="E1544" s="152" t="s">
        <v>3441</v>
      </c>
      <c r="F1544" s="152" t="s">
        <v>3438</v>
      </c>
    </row>
    <row r="1545">
      <c r="A1545" s="152" t="s">
        <v>1595</v>
      </c>
      <c r="B1545" s="152" t="s">
        <v>3435</v>
      </c>
      <c r="C1545" s="152" t="s">
        <v>4482</v>
      </c>
      <c r="D1545" s="152" t="s">
        <v>3437</v>
      </c>
      <c r="E1545" s="152" t="s">
        <v>3438</v>
      </c>
      <c r="F1545" s="152" t="s">
        <v>3438</v>
      </c>
    </row>
    <row r="1546">
      <c r="A1546" s="152" t="s">
        <v>1110</v>
      </c>
      <c r="B1546" s="152" t="s">
        <v>3435</v>
      </c>
      <c r="C1546" s="152" t="s">
        <v>1110</v>
      </c>
      <c r="D1546" s="152" t="s">
        <v>3437</v>
      </c>
      <c r="E1546" s="152" t="s">
        <v>3438</v>
      </c>
      <c r="F1546" s="152" t="s">
        <v>3438</v>
      </c>
    </row>
    <row r="1547">
      <c r="A1547" s="152" t="s">
        <v>1111</v>
      </c>
      <c r="B1547" s="152" t="s">
        <v>3435</v>
      </c>
      <c r="C1547" s="152" t="s">
        <v>1111</v>
      </c>
      <c r="D1547" s="152" t="s">
        <v>3437</v>
      </c>
      <c r="E1547" s="152" t="s">
        <v>3438</v>
      </c>
      <c r="F1547" s="152" t="s">
        <v>3438</v>
      </c>
    </row>
    <row r="1548">
      <c r="A1548" s="152" t="s">
        <v>1112</v>
      </c>
      <c r="B1548" s="152" t="s">
        <v>3435</v>
      </c>
      <c r="C1548" s="152" t="s">
        <v>1112</v>
      </c>
      <c r="D1548" s="152" t="s">
        <v>3437</v>
      </c>
      <c r="E1548" s="152" t="s">
        <v>3438</v>
      </c>
      <c r="F1548" s="152" t="s">
        <v>3438</v>
      </c>
    </row>
    <row r="1549">
      <c r="A1549" s="152" t="s">
        <v>1113</v>
      </c>
      <c r="B1549" s="152" t="s">
        <v>3435</v>
      </c>
      <c r="C1549" s="152" t="s">
        <v>1113</v>
      </c>
      <c r="D1549" s="152" t="s">
        <v>3437</v>
      </c>
      <c r="E1549" s="152" t="s">
        <v>3438</v>
      </c>
      <c r="F1549" s="152" t="s">
        <v>3438</v>
      </c>
    </row>
    <row r="1550">
      <c r="A1550" s="152" t="s">
        <v>1114</v>
      </c>
      <c r="B1550" s="152" t="s">
        <v>3435</v>
      </c>
      <c r="C1550" s="152" t="s">
        <v>1114</v>
      </c>
      <c r="D1550" s="152" t="s">
        <v>3437</v>
      </c>
      <c r="E1550" s="152" t="s">
        <v>3438</v>
      </c>
      <c r="F1550" s="152" t="s">
        <v>3438</v>
      </c>
    </row>
    <row r="1551">
      <c r="A1551" s="152" t="s">
        <v>1115</v>
      </c>
      <c r="B1551" s="152" t="s">
        <v>3435</v>
      </c>
      <c r="C1551" s="152" t="s">
        <v>1115</v>
      </c>
      <c r="D1551" s="152" t="s">
        <v>3437</v>
      </c>
      <c r="E1551" s="152" t="s">
        <v>3438</v>
      </c>
      <c r="F1551" s="152" t="s">
        <v>3438</v>
      </c>
    </row>
    <row r="1552">
      <c r="A1552" s="152" t="s">
        <v>488</v>
      </c>
      <c r="B1552" s="152" t="s">
        <v>3435</v>
      </c>
      <c r="C1552" s="152" t="s">
        <v>4483</v>
      </c>
      <c r="D1552" s="152" t="s">
        <v>3437</v>
      </c>
      <c r="E1552" s="152" t="s">
        <v>3441</v>
      </c>
      <c r="F1552" s="152" t="s">
        <v>3438</v>
      </c>
    </row>
    <row r="1553">
      <c r="A1553" s="152" t="s">
        <v>497</v>
      </c>
      <c r="B1553" s="152" t="s">
        <v>3435</v>
      </c>
      <c r="C1553" s="152" t="s">
        <v>4484</v>
      </c>
      <c r="D1553" s="152" t="s">
        <v>3437</v>
      </c>
      <c r="E1553" s="152" t="s">
        <v>3438</v>
      </c>
      <c r="F1553" s="152" t="s">
        <v>3438</v>
      </c>
    </row>
    <row r="1554">
      <c r="A1554" s="152" t="s">
        <v>225</v>
      </c>
      <c r="B1554" s="152" t="s">
        <v>3435</v>
      </c>
      <c r="C1554" s="152" t="s">
        <v>4485</v>
      </c>
      <c r="D1554" s="152" t="s">
        <v>3437</v>
      </c>
      <c r="E1554" s="152" t="s">
        <v>3441</v>
      </c>
      <c r="F1554" s="152" t="s">
        <v>3438</v>
      </c>
    </row>
    <row r="1555">
      <c r="A1555" s="152" t="s">
        <v>179</v>
      </c>
      <c r="B1555" s="152" t="s">
        <v>3435</v>
      </c>
      <c r="C1555" s="152" t="s">
        <v>4486</v>
      </c>
      <c r="D1555" s="152" t="s">
        <v>3437</v>
      </c>
      <c r="E1555" s="152" t="s">
        <v>3441</v>
      </c>
      <c r="F1555" s="152" t="s">
        <v>3438</v>
      </c>
    </row>
    <row r="1556">
      <c r="A1556" s="152" t="s">
        <v>1611</v>
      </c>
      <c r="B1556" s="152" t="s">
        <v>3435</v>
      </c>
      <c r="C1556" s="152" t="s">
        <v>1611</v>
      </c>
      <c r="D1556" s="152" t="s">
        <v>3437</v>
      </c>
      <c r="E1556" s="152" t="s">
        <v>3438</v>
      </c>
      <c r="F1556" s="152" t="s">
        <v>3438</v>
      </c>
    </row>
    <row r="1557">
      <c r="A1557" s="152" t="s">
        <v>1620</v>
      </c>
      <c r="B1557" s="152" t="s">
        <v>3435</v>
      </c>
      <c r="C1557" s="152" t="s">
        <v>4487</v>
      </c>
      <c r="D1557" s="152" t="s">
        <v>3437</v>
      </c>
      <c r="E1557" s="152" t="s">
        <v>3438</v>
      </c>
      <c r="F1557" s="152" t="s">
        <v>3438</v>
      </c>
    </row>
    <row r="1558">
      <c r="A1558" s="152" t="s">
        <v>156</v>
      </c>
      <c r="B1558" s="152" t="s">
        <v>3435</v>
      </c>
      <c r="C1558" s="152" t="s">
        <v>4488</v>
      </c>
      <c r="D1558" s="152" t="s">
        <v>3437</v>
      </c>
      <c r="E1558" s="152" t="s">
        <v>3441</v>
      </c>
      <c r="F1558" s="152" t="s">
        <v>3438</v>
      </c>
    </row>
    <row r="1559">
      <c r="A1559" s="152" t="s">
        <v>273</v>
      </c>
      <c r="B1559" s="152" t="s">
        <v>3435</v>
      </c>
      <c r="C1559" s="152" t="s">
        <v>4489</v>
      </c>
      <c r="D1559" s="152" t="s">
        <v>3437</v>
      </c>
      <c r="E1559" s="152" t="s">
        <v>3438</v>
      </c>
      <c r="F1559" s="152" t="s">
        <v>3438</v>
      </c>
    </row>
    <row r="1560">
      <c r="A1560" s="152" t="s">
        <v>1116</v>
      </c>
      <c r="B1560" s="152" t="s">
        <v>3435</v>
      </c>
      <c r="C1560" s="152" t="s">
        <v>1116</v>
      </c>
      <c r="D1560" s="152" t="s">
        <v>3437</v>
      </c>
      <c r="E1560" s="152" t="s">
        <v>3438</v>
      </c>
      <c r="F1560" s="152" t="s">
        <v>3438</v>
      </c>
    </row>
    <row r="1561">
      <c r="A1561" s="152" t="s">
        <v>1117</v>
      </c>
      <c r="B1561" s="152" t="s">
        <v>3435</v>
      </c>
      <c r="C1561" s="152" t="s">
        <v>1117</v>
      </c>
      <c r="D1561" s="152" t="s">
        <v>3437</v>
      </c>
      <c r="E1561" s="152" t="s">
        <v>3438</v>
      </c>
      <c r="F1561" s="152" t="s">
        <v>3438</v>
      </c>
    </row>
    <row r="1562">
      <c r="A1562" s="152" t="s">
        <v>165</v>
      </c>
      <c r="B1562" s="152" t="s">
        <v>3435</v>
      </c>
      <c r="C1562" s="152" t="s">
        <v>4490</v>
      </c>
      <c r="D1562" s="152" t="s">
        <v>3437</v>
      </c>
      <c r="E1562" s="152" t="s">
        <v>3438</v>
      </c>
      <c r="F1562" s="152" t="s">
        <v>3438</v>
      </c>
    </row>
    <row r="1563">
      <c r="A1563" s="152" t="s">
        <v>301</v>
      </c>
      <c r="B1563" s="152" t="s">
        <v>3435</v>
      </c>
      <c r="C1563" s="152" t="s">
        <v>4491</v>
      </c>
      <c r="D1563" s="152" t="s">
        <v>3437</v>
      </c>
      <c r="E1563" s="152" t="s">
        <v>1817</v>
      </c>
      <c r="F1563" s="152" t="s">
        <v>3438</v>
      </c>
    </row>
    <row r="1564">
      <c r="A1564" s="152" t="s">
        <v>170</v>
      </c>
      <c r="B1564" s="152" t="s">
        <v>3435</v>
      </c>
      <c r="C1564" s="152" t="s">
        <v>4492</v>
      </c>
      <c r="D1564" s="152" t="s">
        <v>3437</v>
      </c>
      <c r="E1564" s="152" t="s">
        <v>3441</v>
      </c>
      <c r="F1564" s="152" t="s">
        <v>3438</v>
      </c>
    </row>
    <row r="1565">
      <c r="A1565" s="152" t="s">
        <v>182</v>
      </c>
      <c r="B1565" s="152" t="s">
        <v>3435</v>
      </c>
      <c r="C1565" s="152" t="s">
        <v>4493</v>
      </c>
      <c r="D1565" s="152" t="s">
        <v>3437</v>
      </c>
      <c r="E1565" s="152" t="s">
        <v>1817</v>
      </c>
      <c r="F1565" s="152" t="s">
        <v>3438</v>
      </c>
    </row>
    <row r="1566">
      <c r="A1566" s="152" t="s">
        <v>1118</v>
      </c>
      <c r="B1566" s="152" t="s">
        <v>3435</v>
      </c>
      <c r="C1566" s="152" t="s">
        <v>1118</v>
      </c>
      <c r="D1566" s="152" t="s">
        <v>3437</v>
      </c>
      <c r="E1566" s="152" t="s">
        <v>3438</v>
      </c>
      <c r="F1566" s="152" t="s">
        <v>3438</v>
      </c>
    </row>
    <row r="1567">
      <c r="A1567" s="152" t="s">
        <v>167</v>
      </c>
      <c r="B1567" s="152" t="s">
        <v>3435</v>
      </c>
      <c r="C1567" s="152" t="s">
        <v>167</v>
      </c>
      <c r="D1567" s="152" t="s">
        <v>3437</v>
      </c>
      <c r="E1567" s="152" t="s">
        <v>3438</v>
      </c>
      <c r="F1567" s="152" t="s">
        <v>3438</v>
      </c>
    </row>
    <row r="1568">
      <c r="A1568" s="152" t="s">
        <v>1119</v>
      </c>
      <c r="B1568" s="152" t="s">
        <v>3435</v>
      </c>
      <c r="C1568" s="152" t="s">
        <v>1119</v>
      </c>
      <c r="D1568" s="152" t="s">
        <v>3437</v>
      </c>
      <c r="E1568" s="152" t="s">
        <v>3438</v>
      </c>
      <c r="F1568" s="152" t="s">
        <v>3438</v>
      </c>
    </row>
    <row r="1569">
      <c r="A1569" s="152" t="s">
        <v>175</v>
      </c>
      <c r="B1569" s="152" t="s">
        <v>3435</v>
      </c>
      <c r="C1569" s="152" t="s">
        <v>4494</v>
      </c>
      <c r="D1569" s="152" t="s">
        <v>3437</v>
      </c>
      <c r="E1569" s="152" t="s">
        <v>3438</v>
      </c>
      <c r="F1569" s="152" t="s">
        <v>3438</v>
      </c>
    </row>
    <row r="1570">
      <c r="A1570" s="152" t="s">
        <v>180</v>
      </c>
      <c r="B1570" s="152" t="s">
        <v>3435</v>
      </c>
      <c r="C1570" s="152" t="s">
        <v>4495</v>
      </c>
      <c r="D1570" s="152" t="s">
        <v>3437</v>
      </c>
      <c r="E1570" s="152" t="s">
        <v>3441</v>
      </c>
      <c r="F1570" s="152" t="s">
        <v>3438</v>
      </c>
    </row>
    <row r="1571">
      <c r="A1571" s="152" t="s">
        <v>1099</v>
      </c>
      <c r="B1571" s="152" t="s">
        <v>3435</v>
      </c>
      <c r="C1571" s="152" t="s">
        <v>4496</v>
      </c>
      <c r="D1571" s="152" t="s">
        <v>3437</v>
      </c>
      <c r="E1571" s="152" t="s">
        <v>3438</v>
      </c>
      <c r="F1571" s="152" t="s">
        <v>3438</v>
      </c>
    </row>
    <row r="1572">
      <c r="A1572" s="152" t="s">
        <v>154</v>
      </c>
      <c r="B1572" s="152" t="s">
        <v>3435</v>
      </c>
      <c r="C1572" s="152" t="s">
        <v>4497</v>
      </c>
      <c r="D1572" s="152" t="s">
        <v>3437</v>
      </c>
      <c r="E1572" s="152" t="s">
        <v>3441</v>
      </c>
      <c r="F1572" s="152" t="s">
        <v>3438</v>
      </c>
    </row>
    <row r="1573">
      <c r="A1573" s="152" t="s">
        <v>160</v>
      </c>
      <c r="B1573" s="152" t="s">
        <v>3435</v>
      </c>
      <c r="C1573" s="152" t="s">
        <v>4498</v>
      </c>
      <c r="D1573" s="152" t="s">
        <v>3437</v>
      </c>
      <c r="E1573" s="152" t="s">
        <v>3438</v>
      </c>
      <c r="F1573" s="152" t="s">
        <v>3438</v>
      </c>
    </row>
    <row r="1574">
      <c r="A1574" s="152" t="s">
        <v>1125</v>
      </c>
      <c r="B1574" s="152" t="s">
        <v>3435</v>
      </c>
      <c r="C1574" s="152" t="s">
        <v>4499</v>
      </c>
      <c r="D1574" s="152" t="s">
        <v>3437</v>
      </c>
      <c r="E1574" s="152" t="s">
        <v>3438</v>
      </c>
      <c r="F1574" s="152" t="s">
        <v>3438</v>
      </c>
    </row>
    <row r="1575">
      <c r="A1575" s="152" t="s">
        <v>226</v>
      </c>
      <c r="B1575" s="152" t="s">
        <v>3435</v>
      </c>
      <c r="C1575" s="152" t="s">
        <v>3755</v>
      </c>
      <c r="D1575" s="152" t="s">
        <v>3437</v>
      </c>
      <c r="E1575" s="152" t="s">
        <v>3438</v>
      </c>
      <c r="F1575" s="152" t="s">
        <v>3438</v>
      </c>
    </row>
    <row r="1576">
      <c r="A1576" s="152" t="s">
        <v>155</v>
      </c>
      <c r="B1576" s="152" t="s">
        <v>3435</v>
      </c>
      <c r="C1576" s="152" t="s">
        <v>4500</v>
      </c>
      <c r="D1576" s="152" t="s">
        <v>3437</v>
      </c>
      <c r="E1576" s="152" t="s">
        <v>1817</v>
      </c>
      <c r="F1576" s="152" t="s">
        <v>3438</v>
      </c>
    </row>
    <row r="1577">
      <c r="A1577" s="152" t="s">
        <v>268</v>
      </c>
      <c r="B1577" s="152" t="s">
        <v>3435</v>
      </c>
      <c r="C1577" s="153"/>
      <c r="D1577" s="152" t="s">
        <v>3437</v>
      </c>
      <c r="E1577" s="152" t="s">
        <v>3438</v>
      </c>
      <c r="F1577" s="152" t="s">
        <v>3438</v>
      </c>
    </row>
    <row r="1578">
      <c r="A1578" s="152" t="s">
        <v>1621</v>
      </c>
      <c r="B1578" s="152" t="s">
        <v>3435</v>
      </c>
      <c r="C1578" s="152" t="s">
        <v>4501</v>
      </c>
      <c r="D1578" s="152" t="s">
        <v>3437</v>
      </c>
      <c r="E1578" s="152" t="s">
        <v>3438</v>
      </c>
      <c r="F1578" s="152" t="s">
        <v>3438</v>
      </c>
    </row>
    <row r="1579">
      <c r="A1579" s="152" t="s">
        <v>1126</v>
      </c>
      <c r="B1579" s="152" t="s">
        <v>3435</v>
      </c>
      <c r="C1579" s="152" t="s">
        <v>4502</v>
      </c>
      <c r="D1579" s="152" t="s">
        <v>3437</v>
      </c>
      <c r="E1579" s="152" t="s">
        <v>3438</v>
      </c>
      <c r="F1579" s="152" t="s">
        <v>3438</v>
      </c>
    </row>
    <row r="1580">
      <c r="A1580" s="152" t="s">
        <v>1127</v>
      </c>
      <c r="B1580" s="152" t="s">
        <v>3435</v>
      </c>
      <c r="C1580" s="152" t="s">
        <v>4503</v>
      </c>
      <c r="D1580" s="152" t="s">
        <v>3437</v>
      </c>
      <c r="E1580" s="152" t="s">
        <v>3438</v>
      </c>
      <c r="F1580" s="152" t="s">
        <v>3438</v>
      </c>
    </row>
    <row r="1581">
      <c r="A1581" s="152" t="s">
        <v>304</v>
      </c>
      <c r="B1581" s="152" t="s">
        <v>3435</v>
      </c>
      <c r="C1581" s="152" t="s">
        <v>4504</v>
      </c>
      <c r="D1581" s="152" t="s">
        <v>3437</v>
      </c>
      <c r="E1581" s="152" t="s">
        <v>3438</v>
      </c>
      <c r="F1581" s="152" t="s">
        <v>3438</v>
      </c>
    </row>
    <row r="1582">
      <c r="A1582" s="152" t="s">
        <v>1448</v>
      </c>
      <c r="B1582" s="152" t="s">
        <v>3435</v>
      </c>
      <c r="C1582" s="152" t="s">
        <v>4505</v>
      </c>
      <c r="D1582" s="152" t="s">
        <v>3437</v>
      </c>
      <c r="E1582" s="152" t="s">
        <v>3438</v>
      </c>
      <c r="F1582" s="152" t="s">
        <v>3438</v>
      </c>
    </row>
    <row r="1583">
      <c r="A1583" s="152" t="s">
        <v>1449</v>
      </c>
      <c r="B1583" s="152" t="s">
        <v>3435</v>
      </c>
      <c r="C1583" s="152" t="s">
        <v>4506</v>
      </c>
      <c r="D1583" s="152" t="s">
        <v>3437</v>
      </c>
      <c r="E1583" s="152" t="s">
        <v>3438</v>
      </c>
      <c r="F1583" s="152" t="s">
        <v>3438</v>
      </c>
    </row>
    <row r="1584">
      <c r="A1584" s="152" t="s">
        <v>1529</v>
      </c>
      <c r="B1584" s="152" t="s">
        <v>3435</v>
      </c>
      <c r="C1584" s="152" t="s">
        <v>4507</v>
      </c>
      <c r="D1584" s="152" t="s">
        <v>3437</v>
      </c>
      <c r="E1584" s="152" t="s">
        <v>3438</v>
      </c>
      <c r="F1584" s="152" t="s">
        <v>3438</v>
      </c>
    </row>
    <row r="1585">
      <c r="A1585" s="152" t="s">
        <v>183</v>
      </c>
      <c r="B1585" s="152" t="s">
        <v>3435</v>
      </c>
      <c r="C1585" s="152" t="s">
        <v>4508</v>
      </c>
      <c r="D1585" s="152" t="s">
        <v>3437</v>
      </c>
      <c r="E1585" s="152" t="s">
        <v>3441</v>
      </c>
      <c r="F1585" s="152" t="s">
        <v>3438</v>
      </c>
    </row>
    <row r="1586">
      <c r="A1586" s="152" t="s">
        <v>404</v>
      </c>
      <c r="B1586" s="152" t="s">
        <v>3435</v>
      </c>
      <c r="C1586" s="152" t="s">
        <v>4509</v>
      </c>
      <c r="D1586" s="152" t="s">
        <v>3437</v>
      </c>
      <c r="E1586" s="152" t="s">
        <v>3441</v>
      </c>
      <c r="F1586" s="152" t="s">
        <v>3438</v>
      </c>
    </row>
    <row r="1587">
      <c r="A1587" s="152" t="s">
        <v>1120</v>
      </c>
      <c r="B1587" s="152" t="s">
        <v>3435</v>
      </c>
      <c r="C1587" s="152" t="s">
        <v>1120</v>
      </c>
      <c r="D1587" s="152" t="s">
        <v>3437</v>
      </c>
      <c r="E1587" s="152" t="s">
        <v>3438</v>
      </c>
      <c r="F1587" s="152" t="s">
        <v>3438</v>
      </c>
    </row>
    <row r="1588">
      <c r="A1588" s="152" t="s">
        <v>1121</v>
      </c>
      <c r="B1588" s="152" t="s">
        <v>3435</v>
      </c>
      <c r="C1588" s="152" t="s">
        <v>1121</v>
      </c>
      <c r="D1588" s="152" t="s">
        <v>3437</v>
      </c>
      <c r="E1588" s="152" t="s">
        <v>3438</v>
      </c>
      <c r="F1588" s="152" t="s">
        <v>3438</v>
      </c>
    </row>
    <row r="1589">
      <c r="A1589" s="152" t="s">
        <v>1122</v>
      </c>
      <c r="B1589" s="152" t="s">
        <v>3435</v>
      </c>
      <c r="C1589" s="152" t="s">
        <v>1122</v>
      </c>
      <c r="D1589" s="152" t="s">
        <v>3437</v>
      </c>
      <c r="E1589" s="152" t="s">
        <v>3438</v>
      </c>
      <c r="F1589" s="152" t="s">
        <v>3438</v>
      </c>
    </row>
    <row r="1590">
      <c r="A1590" s="152" t="s">
        <v>1123</v>
      </c>
      <c r="B1590" s="152" t="s">
        <v>3435</v>
      </c>
      <c r="C1590" s="152" t="s">
        <v>1123</v>
      </c>
      <c r="D1590" s="152" t="s">
        <v>3437</v>
      </c>
      <c r="E1590" s="152" t="s">
        <v>3438</v>
      </c>
      <c r="F1590" s="152" t="s">
        <v>3438</v>
      </c>
    </row>
    <row r="1591">
      <c r="A1591" s="152" t="s">
        <v>1124</v>
      </c>
      <c r="B1591" s="152" t="s">
        <v>3435</v>
      </c>
      <c r="C1591" s="152" t="s">
        <v>1124</v>
      </c>
      <c r="D1591" s="152" t="s">
        <v>3437</v>
      </c>
      <c r="E1591" s="152" t="s">
        <v>3438</v>
      </c>
      <c r="F1591" s="152" t="s">
        <v>3438</v>
      </c>
    </row>
    <row r="1592">
      <c r="A1592" s="152" t="s">
        <v>405</v>
      </c>
      <c r="B1592" s="152" t="s">
        <v>3435</v>
      </c>
      <c r="C1592" s="152" t="s">
        <v>4510</v>
      </c>
      <c r="D1592" s="152" t="s">
        <v>3437</v>
      </c>
      <c r="E1592" s="152" t="s">
        <v>3441</v>
      </c>
      <c r="F1592" s="152" t="s">
        <v>3438</v>
      </c>
    </row>
    <row r="1593">
      <c r="A1593" s="152" t="s">
        <v>406</v>
      </c>
      <c r="B1593" s="152" t="s">
        <v>3435</v>
      </c>
      <c r="C1593" s="152" t="s">
        <v>4511</v>
      </c>
      <c r="D1593" s="152" t="s">
        <v>3437</v>
      </c>
      <c r="E1593" s="152" t="s">
        <v>3441</v>
      </c>
      <c r="F1593" s="152" t="s">
        <v>3438</v>
      </c>
    </row>
    <row r="1594">
      <c r="A1594" s="152" t="s">
        <v>407</v>
      </c>
      <c r="B1594" s="152" t="s">
        <v>3435</v>
      </c>
      <c r="C1594" s="152" t="s">
        <v>4512</v>
      </c>
      <c r="D1594" s="152" t="s">
        <v>3437</v>
      </c>
      <c r="E1594" s="152" t="s">
        <v>3441</v>
      </c>
      <c r="F1594" s="152" t="s">
        <v>3438</v>
      </c>
    </row>
    <row r="1595">
      <c r="A1595" s="152" t="s">
        <v>338</v>
      </c>
      <c r="B1595" s="152" t="s">
        <v>3435</v>
      </c>
      <c r="C1595" s="152" t="s">
        <v>4513</v>
      </c>
      <c r="D1595" s="152" t="s">
        <v>3437</v>
      </c>
      <c r="E1595" s="152" t="s">
        <v>3441</v>
      </c>
      <c r="F1595" s="152" t="s">
        <v>3438</v>
      </c>
    </row>
    <row r="1596">
      <c r="A1596" s="152" t="s">
        <v>181</v>
      </c>
      <c r="B1596" s="152" t="s">
        <v>3435</v>
      </c>
      <c r="C1596" s="152" t="s">
        <v>4514</v>
      </c>
      <c r="D1596" s="152" t="s">
        <v>3437</v>
      </c>
      <c r="E1596" s="152" t="s">
        <v>3441</v>
      </c>
      <c r="F1596" s="152" t="s">
        <v>3438</v>
      </c>
    </row>
    <row r="1597">
      <c r="A1597" s="152" t="s">
        <v>1530</v>
      </c>
      <c r="B1597" s="152" t="s">
        <v>3435</v>
      </c>
      <c r="C1597" s="152" t="s">
        <v>4515</v>
      </c>
      <c r="D1597" s="152" t="s">
        <v>3437</v>
      </c>
      <c r="E1597" s="152" t="s">
        <v>3438</v>
      </c>
      <c r="F1597" s="152" t="s">
        <v>3438</v>
      </c>
    </row>
    <row r="1598">
      <c r="A1598" s="152" t="s">
        <v>765</v>
      </c>
      <c r="B1598" s="152" t="s">
        <v>3435</v>
      </c>
      <c r="C1598" s="152" t="s">
        <v>4516</v>
      </c>
      <c r="D1598" s="152" t="s">
        <v>3437</v>
      </c>
      <c r="E1598" s="152" t="s">
        <v>3441</v>
      </c>
      <c r="F1598" s="152" t="s">
        <v>3438</v>
      </c>
    </row>
    <row r="1599">
      <c r="A1599" s="152" t="s">
        <v>766</v>
      </c>
      <c r="B1599" s="152" t="s">
        <v>3435</v>
      </c>
      <c r="C1599" s="152" t="s">
        <v>4517</v>
      </c>
      <c r="D1599" s="152" t="s">
        <v>3437</v>
      </c>
      <c r="E1599" s="152" t="s">
        <v>3441</v>
      </c>
      <c r="F1599" s="152" t="s">
        <v>3438</v>
      </c>
    </row>
    <row r="1600">
      <c r="A1600" s="152" t="s">
        <v>517</v>
      </c>
      <c r="B1600" s="152" t="s">
        <v>3435</v>
      </c>
      <c r="C1600" s="152" t="s">
        <v>4518</v>
      </c>
      <c r="D1600" s="152" t="s">
        <v>3437</v>
      </c>
      <c r="E1600" s="152" t="s">
        <v>3441</v>
      </c>
      <c r="F1600" s="152" t="s">
        <v>3438</v>
      </c>
    </row>
    <row r="1601">
      <c r="A1601" s="152" t="s">
        <v>763</v>
      </c>
      <c r="B1601" s="152" t="s">
        <v>3435</v>
      </c>
      <c r="C1601" s="152" t="s">
        <v>4519</v>
      </c>
      <c r="D1601" s="152" t="s">
        <v>3437</v>
      </c>
      <c r="E1601" s="152" t="s">
        <v>3441</v>
      </c>
      <c r="F1601" s="152" t="s">
        <v>3441</v>
      </c>
    </row>
    <row r="1602">
      <c r="A1602" s="152" t="s">
        <v>763</v>
      </c>
      <c r="B1602" s="152" t="s">
        <v>3435</v>
      </c>
      <c r="C1602" s="152" t="s">
        <v>4520</v>
      </c>
      <c r="D1602" s="152" t="s">
        <v>3437</v>
      </c>
      <c r="E1602" s="152" t="s">
        <v>3441</v>
      </c>
      <c r="F1602" s="152" t="s">
        <v>3441</v>
      </c>
    </row>
    <row r="1603">
      <c r="A1603" s="152" t="s">
        <v>763</v>
      </c>
      <c r="B1603" s="152" t="s">
        <v>3435</v>
      </c>
      <c r="C1603" s="152" t="s">
        <v>4521</v>
      </c>
      <c r="D1603" s="152" t="s">
        <v>3437</v>
      </c>
      <c r="E1603" s="152" t="s">
        <v>3441</v>
      </c>
      <c r="F1603" s="152" t="s">
        <v>3441</v>
      </c>
    </row>
    <row r="1604">
      <c r="A1604" s="152" t="s">
        <v>1189</v>
      </c>
      <c r="B1604" s="152" t="s">
        <v>3435</v>
      </c>
      <c r="C1604" s="152" t="s">
        <v>4522</v>
      </c>
      <c r="D1604" s="152" t="s">
        <v>3437</v>
      </c>
      <c r="E1604" s="152" t="s">
        <v>3438</v>
      </c>
      <c r="F1604" s="152" t="s">
        <v>3438</v>
      </c>
    </row>
    <row r="1605">
      <c r="A1605" s="152" t="s">
        <v>1190</v>
      </c>
      <c r="B1605" s="152" t="s">
        <v>3435</v>
      </c>
      <c r="C1605" s="152" t="s">
        <v>4523</v>
      </c>
      <c r="D1605" s="152" t="s">
        <v>3437</v>
      </c>
      <c r="E1605" s="152" t="s">
        <v>3438</v>
      </c>
      <c r="F1605" s="152" t="s">
        <v>3438</v>
      </c>
    </row>
    <row r="1606">
      <c r="A1606" s="152" t="s">
        <v>1200</v>
      </c>
      <c r="B1606" s="152" t="s">
        <v>3435</v>
      </c>
      <c r="C1606" s="152" t="s">
        <v>4524</v>
      </c>
      <c r="D1606" s="152" t="s">
        <v>3437</v>
      </c>
      <c r="E1606" s="152" t="s">
        <v>3438</v>
      </c>
      <c r="F1606" s="152" t="s">
        <v>3438</v>
      </c>
    </row>
    <row r="1607">
      <c r="A1607" s="152" t="s">
        <v>1201</v>
      </c>
      <c r="B1607" s="152" t="s">
        <v>3435</v>
      </c>
      <c r="C1607" s="152" t="s">
        <v>4525</v>
      </c>
      <c r="D1607" s="152" t="s">
        <v>3437</v>
      </c>
      <c r="E1607" s="152" t="s">
        <v>3438</v>
      </c>
      <c r="F1607" s="152" t="s">
        <v>3438</v>
      </c>
    </row>
    <row r="1608">
      <c r="A1608" s="152" t="s">
        <v>1202</v>
      </c>
      <c r="B1608" s="152" t="s">
        <v>3435</v>
      </c>
      <c r="C1608" s="152" t="s">
        <v>4526</v>
      </c>
      <c r="D1608" s="152" t="s">
        <v>3437</v>
      </c>
      <c r="E1608" s="152" t="s">
        <v>3438</v>
      </c>
      <c r="F1608" s="152" t="s">
        <v>3438</v>
      </c>
    </row>
    <row r="1609">
      <c r="A1609" s="152" t="s">
        <v>1191</v>
      </c>
      <c r="B1609" s="152" t="s">
        <v>3435</v>
      </c>
      <c r="C1609" s="152" t="s">
        <v>4527</v>
      </c>
      <c r="D1609" s="152" t="s">
        <v>3437</v>
      </c>
      <c r="E1609" s="152" t="s">
        <v>3438</v>
      </c>
      <c r="F1609" s="152" t="s">
        <v>3438</v>
      </c>
    </row>
    <row r="1610">
      <c r="A1610" s="152" t="s">
        <v>1192</v>
      </c>
      <c r="B1610" s="152" t="s">
        <v>3435</v>
      </c>
      <c r="C1610" s="152" t="s">
        <v>4528</v>
      </c>
      <c r="D1610" s="152" t="s">
        <v>3437</v>
      </c>
      <c r="E1610" s="152" t="s">
        <v>3438</v>
      </c>
      <c r="F1610" s="152" t="s">
        <v>3438</v>
      </c>
    </row>
    <row r="1611">
      <c r="A1611" s="152" t="s">
        <v>1193</v>
      </c>
      <c r="B1611" s="152" t="s">
        <v>3435</v>
      </c>
      <c r="C1611" s="152" t="s">
        <v>4529</v>
      </c>
      <c r="D1611" s="152" t="s">
        <v>3437</v>
      </c>
      <c r="E1611" s="152" t="s">
        <v>3438</v>
      </c>
      <c r="F1611" s="152" t="s">
        <v>3438</v>
      </c>
    </row>
    <row r="1612">
      <c r="A1612" s="152" t="s">
        <v>1194</v>
      </c>
      <c r="B1612" s="152" t="s">
        <v>3435</v>
      </c>
      <c r="C1612" s="152" t="s">
        <v>4530</v>
      </c>
      <c r="D1612" s="152" t="s">
        <v>3437</v>
      </c>
      <c r="E1612" s="152" t="s">
        <v>3438</v>
      </c>
      <c r="F1612" s="152" t="s">
        <v>3438</v>
      </c>
    </row>
    <row r="1613">
      <c r="A1613" s="152" t="s">
        <v>1198</v>
      </c>
      <c r="B1613" s="152" t="s">
        <v>3435</v>
      </c>
      <c r="C1613" s="152" t="s">
        <v>4531</v>
      </c>
      <c r="D1613" s="152" t="s">
        <v>3437</v>
      </c>
      <c r="E1613" s="152" t="s">
        <v>3438</v>
      </c>
      <c r="F1613" s="152" t="s">
        <v>3438</v>
      </c>
    </row>
    <row r="1614">
      <c r="A1614" s="152" t="s">
        <v>1199</v>
      </c>
      <c r="B1614" s="152" t="s">
        <v>3435</v>
      </c>
      <c r="C1614" s="152" t="s">
        <v>4532</v>
      </c>
      <c r="D1614" s="152" t="s">
        <v>3437</v>
      </c>
      <c r="E1614" s="152" t="s">
        <v>3438</v>
      </c>
      <c r="F1614" s="152" t="s">
        <v>3438</v>
      </c>
    </row>
    <row r="1615">
      <c r="A1615" s="152" t="s">
        <v>1195</v>
      </c>
      <c r="B1615" s="152" t="s">
        <v>3435</v>
      </c>
      <c r="C1615" s="152" t="s">
        <v>4533</v>
      </c>
      <c r="D1615" s="152" t="s">
        <v>3437</v>
      </c>
      <c r="E1615" s="152" t="s">
        <v>3438</v>
      </c>
      <c r="F1615" s="152" t="s">
        <v>3438</v>
      </c>
    </row>
    <row r="1616">
      <c r="A1616" s="152" t="s">
        <v>1196</v>
      </c>
      <c r="B1616" s="152" t="s">
        <v>3435</v>
      </c>
      <c r="C1616" s="152" t="s">
        <v>4534</v>
      </c>
      <c r="D1616" s="152" t="s">
        <v>3437</v>
      </c>
      <c r="E1616" s="152" t="s">
        <v>3438</v>
      </c>
      <c r="F1616" s="152" t="s">
        <v>3438</v>
      </c>
    </row>
    <row r="1617">
      <c r="A1617" s="152" t="s">
        <v>1197</v>
      </c>
      <c r="B1617" s="152" t="s">
        <v>3435</v>
      </c>
      <c r="C1617" s="152" t="s">
        <v>4535</v>
      </c>
      <c r="D1617" s="152" t="s">
        <v>3437</v>
      </c>
      <c r="E1617" s="152" t="s">
        <v>3438</v>
      </c>
      <c r="F1617" s="152" t="s">
        <v>3438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124D"/>
    <outlinePr summaryBelow="0" summaryRight="0"/>
  </sheetPr>
  <sheetViews>
    <sheetView workbookViewId="0"/>
  </sheetViews>
  <sheetFormatPr customHeight="1" defaultColWidth="12.63" defaultRowHeight="15.75"/>
  <cols>
    <col customWidth="1" min="1" max="1" width="42.38"/>
    <col customWidth="1" min="2" max="2" width="17.25"/>
    <col customWidth="1" min="3" max="3" width="20.13"/>
    <col customWidth="1" min="4" max="4" width="17.88"/>
    <col customWidth="1" min="5" max="5" width="20.0"/>
    <col customWidth="1" min="6" max="6" width="18.25"/>
  </cols>
  <sheetData>
    <row r="1">
      <c r="A1" s="11" t="s">
        <v>115</v>
      </c>
      <c r="B1" s="12"/>
      <c r="C1" s="12"/>
      <c r="D1" s="12"/>
      <c r="E1" s="12"/>
      <c r="F1" s="12"/>
      <c r="G1" s="12"/>
      <c r="H1" s="12"/>
      <c r="I1" s="12"/>
      <c r="J1" s="12"/>
      <c r="K1" s="12"/>
      <c r="L1" s="12"/>
      <c r="M1" s="12"/>
      <c r="N1" s="12"/>
      <c r="O1" s="12"/>
      <c r="P1" s="12"/>
      <c r="Q1" s="12"/>
      <c r="R1" s="12"/>
      <c r="S1" s="12"/>
      <c r="T1" s="12"/>
      <c r="U1" s="12"/>
      <c r="V1" s="12"/>
      <c r="W1" s="12"/>
      <c r="X1" s="12"/>
      <c r="Y1" s="12"/>
      <c r="Z1" s="12"/>
    </row>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9">
      <c r="A59" s="95" t="s">
        <v>115</v>
      </c>
      <c r="B59" s="95" t="s">
        <v>4536</v>
      </c>
    </row>
    <row r="60">
      <c r="A60" s="95" t="s">
        <v>4537</v>
      </c>
      <c r="B60" s="95">
        <v>3.0</v>
      </c>
    </row>
    <row r="61">
      <c r="A61" s="95" t="s">
        <v>4538</v>
      </c>
      <c r="B61" s="95">
        <v>41.0</v>
      </c>
    </row>
    <row r="62">
      <c r="A62" s="95" t="s">
        <v>3234</v>
      </c>
      <c r="B62" s="95">
        <v>236.0</v>
      </c>
    </row>
    <row r="63">
      <c r="A63" s="95" t="s">
        <v>3256</v>
      </c>
      <c r="B63" s="95">
        <v>39.0</v>
      </c>
    </row>
    <row r="64">
      <c r="A64" s="95" t="s">
        <v>3267</v>
      </c>
      <c r="B64" s="95">
        <v>34.0</v>
      </c>
    </row>
    <row r="65">
      <c r="A65" s="95" t="s">
        <v>3275</v>
      </c>
      <c r="B65" s="95">
        <v>6.0</v>
      </c>
    </row>
    <row r="66">
      <c r="A66" s="95" t="s">
        <v>3277</v>
      </c>
      <c r="B66" s="95">
        <v>2.0</v>
      </c>
    </row>
    <row r="67">
      <c r="A67" s="95" t="s">
        <v>3280</v>
      </c>
      <c r="B67" s="95">
        <v>116.0</v>
      </c>
    </row>
    <row r="68">
      <c r="A68" s="95" t="s">
        <v>3421</v>
      </c>
      <c r="B68" s="95">
        <v>477.0</v>
      </c>
    </row>
    <row r="71"/>
    <row r="72"/>
    <row r="73"/>
    <row r="74"/>
    <row r="75"/>
    <row r="76"/>
    <row r="77"/>
    <row r="78"/>
    <row r="79"/>
    <row r="80"/>
    <row r="85"/>
    <row r="86"/>
    <row r="87"/>
    <row r="88"/>
    <row r="89"/>
    <row r="90"/>
    <row r="92"/>
    <row r="93"/>
    <row r="94"/>
    <row r="95"/>
    <row r="96"/>
    <row r="97"/>
    <row r="101">
      <c r="A101" s="95"/>
      <c r="B101" s="95" t="s">
        <v>4541</v>
      </c>
      <c r="C101" s="95" t="s">
        <v>4542</v>
      </c>
      <c r="D101" s="95" t="s">
        <v>4543</v>
      </c>
      <c r="E101" s="95" t="s">
        <v>4544</v>
      </c>
      <c r="F101" s="95" t="s">
        <v>4545</v>
      </c>
    </row>
    <row r="102">
      <c r="A102" s="95" t="s">
        <v>3202</v>
      </c>
      <c r="B102" s="95">
        <v>365.0</v>
      </c>
      <c r="C102" s="142">
        <v>19691.83176986002</v>
      </c>
      <c r="D102" s="142">
        <v>1207.5840000000003</v>
      </c>
      <c r="E102" s="142">
        <v>34406.55400000005</v>
      </c>
      <c r="F102" s="142">
        <v>55305.96976986004</v>
      </c>
    </row>
    <row r="103">
      <c r="A103" s="95" t="s">
        <v>3177</v>
      </c>
      <c r="B103" s="95">
        <v>29.0</v>
      </c>
      <c r="C103" s="142">
        <v>1926.9268310800003</v>
      </c>
      <c r="D103" s="142">
        <v>0.0</v>
      </c>
      <c r="E103" s="142">
        <v>3202.0940000000005</v>
      </c>
      <c r="F103" s="142">
        <v>5129.020831080001</v>
      </c>
    </row>
    <row r="104">
      <c r="A104" s="95" t="s">
        <v>3237</v>
      </c>
      <c r="B104" s="95">
        <v>824.0</v>
      </c>
      <c r="C104" s="142">
        <v>43684.09541127981</v>
      </c>
      <c r="D104" s="142">
        <v>87051.32000000078</v>
      </c>
      <c r="E104" s="142">
        <v>70111.23600000012</v>
      </c>
      <c r="F104" s="142">
        <v>200846.65141127977</v>
      </c>
    </row>
    <row r="105">
      <c r="A105" s="95" t="s">
        <v>3421</v>
      </c>
      <c r="B105" s="95">
        <v>1218.0</v>
      </c>
      <c r="C105" s="142">
        <v>65302.85401221994</v>
      </c>
      <c r="D105" s="142">
        <v>88258.9040000008</v>
      </c>
      <c r="E105" s="142">
        <v>107719.88400000018</v>
      </c>
      <c r="F105" s="142">
        <v>261281.64201222037</v>
      </c>
    </row>
    <row r="111">
      <c r="A111" s="95"/>
      <c r="B111" s="95" t="s">
        <v>4541</v>
      </c>
      <c r="C111" s="95" t="s">
        <v>4542</v>
      </c>
      <c r="D111" s="95" t="s">
        <v>4543</v>
      </c>
      <c r="E111" s="95" t="s">
        <v>4544</v>
      </c>
      <c r="F111" s="95" t="s">
        <v>4545</v>
      </c>
    </row>
    <row r="112">
      <c r="A112" s="95" t="s">
        <v>30</v>
      </c>
      <c r="B112" s="95">
        <v>260.0</v>
      </c>
      <c r="C112" s="142">
        <v>0.0</v>
      </c>
      <c r="D112" s="142">
        <v>0.0</v>
      </c>
      <c r="E112" s="142">
        <v>0.0</v>
      </c>
      <c r="F112" s="142">
        <v>0.0</v>
      </c>
    </row>
    <row r="113">
      <c r="A113" s="95" t="s">
        <v>4546</v>
      </c>
      <c r="B113" s="95">
        <v>196.0</v>
      </c>
      <c r="C113" s="142">
        <v>9801.876895740004</v>
      </c>
      <c r="D113" s="142">
        <v>4351.536</v>
      </c>
      <c r="E113" s="142">
        <v>16067.159999999985</v>
      </c>
      <c r="F113" s="142">
        <v>30220.572895740006</v>
      </c>
    </row>
    <row r="114">
      <c r="A114" s="95" t="s">
        <v>3287</v>
      </c>
      <c r="B114" s="95">
        <v>766.0</v>
      </c>
      <c r="C114" s="142">
        <v>55835.87703231999</v>
      </c>
      <c r="D114" s="142">
        <v>83907.36800000073</v>
      </c>
      <c r="E114" s="142">
        <v>96701.8340000001</v>
      </c>
      <c r="F114" s="142">
        <v>236445.0790323204</v>
      </c>
    </row>
    <row r="115">
      <c r="A115" s="95" t="s">
        <v>10</v>
      </c>
      <c r="B115" s="95">
        <v>324.0</v>
      </c>
      <c r="C115" s="142">
        <v>0.0</v>
      </c>
      <c r="D115" s="142">
        <v>0.0</v>
      </c>
      <c r="E115" s="142">
        <v>0.0</v>
      </c>
      <c r="F115" s="142">
        <v>0.0</v>
      </c>
    </row>
    <row r="116">
      <c r="A116" s="95" t="s">
        <v>3421</v>
      </c>
      <c r="B116" s="95">
        <v>1546.0</v>
      </c>
      <c r="C116" s="142">
        <v>65637.75392805993</v>
      </c>
      <c r="D116" s="142">
        <v>88258.9040000008</v>
      </c>
      <c r="E116" s="142">
        <v>112768.9940000002</v>
      </c>
      <c r="F116" s="142">
        <v>266665.65192806046</v>
      </c>
      <c r="G116" s="142">
        <f>F116*12</f>
        <v>3199987.823</v>
      </c>
    </row>
    <row r="117">
      <c r="G117" s="142">
        <f>G116/1100</f>
        <v>2909.079839</v>
      </c>
    </row>
    <row r="122">
      <c r="A122" s="95"/>
      <c r="B122" s="95" t="s">
        <v>4541</v>
      </c>
    </row>
    <row r="123">
      <c r="A123" s="95" t="s">
        <v>3287</v>
      </c>
      <c r="B123" s="95">
        <v>7.0</v>
      </c>
    </row>
    <row r="124">
      <c r="A124" s="95" t="s">
        <v>10</v>
      </c>
      <c r="B124" s="95">
        <v>146.0</v>
      </c>
    </row>
    <row r="125">
      <c r="A125" s="95" t="s">
        <v>3421</v>
      </c>
      <c r="B125" s="95">
        <v>153.0</v>
      </c>
    </row>
    <row r="127">
      <c r="A127" s="95"/>
      <c r="B127" s="95" t="s">
        <v>4541</v>
      </c>
    </row>
    <row r="128">
      <c r="A128" s="95" t="s">
        <v>4546</v>
      </c>
      <c r="B128" s="95">
        <v>196.0</v>
      </c>
      <c r="D128" s="95">
        <f>B125+B131</f>
        <v>1265</v>
      </c>
    </row>
    <row r="129">
      <c r="A129" s="95" t="s">
        <v>3287</v>
      </c>
      <c r="B129" s="95">
        <v>759.0</v>
      </c>
    </row>
    <row r="130">
      <c r="A130" s="95" t="s">
        <v>10</v>
      </c>
      <c r="B130" s="95">
        <v>157.0</v>
      </c>
    </row>
    <row r="131">
      <c r="A131" s="95" t="s">
        <v>3421</v>
      </c>
      <c r="B131" s="95">
        <v>1112.0</v>
      </c>
    </row>
    <row r="133">
      <c r="A133" s="95">
        <v>21.0</v>
      </c>
      <c r="B133" s="95" t="s">
        <v>4541</v>
      </c>
    </row>
    <row r="134">
      <c r="A134" s="95">
        <v>0.0</v>
      </c>
      <c r="B134" s="95">
        <v>66.0</v>
      </c>
    </row>
    <row r="135">
      <c r="A135" s="95">
        <v>1.0</v>
      </c>
      <c r="B135" s="95">
        <v>21.0</v>
      </c>
    </row>
    <row r="136">
      <c r="A136" s="95" t="s">
        <v>3421</v>
      </c>
      <c r="B136" s="95">
        <v>87.0</v>
      </c>
    </row>
    <row r="138">
      <c r="A138" s="11" t="s">
        <v>48</v>
      </c>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40">
      <c r="A140" s="154" t="s">
        <v>38</v>
      </c>
    </row>
    <row r="141">
      <c r="A141" s="95" t="s">
        <v>129</v>
      </c>
      <c r="B141" s="95" t="s">
        <v>4536</v>
      </c>
    </row>
    <row r="142">
      <c r="A142" s="95" t="s">
        <v>4546</v>
      </c>
      <c r="B142" s="95">
        <v>196.0</v>
      </c>
    </row>
    <row r="143">
      <c r="A143" s="95" t="s">
        <v>3287</v>
      </c>
      <c r="B143" s="95">
        <v>759.0</v>
      </c>
    </row>
    <row r="144">
      <c r="A144" s="95" t="s">
        <v>10</v>
      </c>
      <c r="B144" s="95">
        <v>157.0</v>
      </c>
    </row>
    <row r="145">
      <c r="A145" s="95" t="s">
        <v>3421</v>
      </c>
      <c r="B145" s="95">
        <v>1112.0</v>
      </c>
    </row>
    <row r="147">
      <c r="A147" s="154" t="s">
        <v>4547</v>
      </c>
    </row>
    <row r="148">
      <c r="A148" s="95" t="s">
        <v>117</v>
      </c>
      <c r="B148" s="95" t="s">
        <v>4536</v>
      </c>
    </row>
    <row r="149">
      <c r="A149" s="95" t="s">
        <v>3421</v>
      </c>
      <c r="B149" s="95"/>
    </row>
    <row r="153">
      <c r="A153" s="95" t="s">
        <v>125</v>
      </c>
      <c r="B153" s="95" t="s">
        <v>124</v>
      </c>
      <c r="C153" s="95" t="s">
        <v>4536</v>
      </c>
    </row>
    <row r="154">
      <c r="A154" s="155">
        <v>0.0</v>
      </c>
      <c r="B154" s="155" t="s">
        <v>1812</v>
      </c>
      <c r="C154" s="95">
        <v>48.0</v>
      </c>
    </row>
    <row r="155">
      <c r="A155" s="95"/>
      <c r="B155" s="155" t="s">
        <v>1823</v>
      </c>
      <c r="C155" s="95">
        <v>11.0</v>
      </c>
    </row>
    <row r="156">
      <c r="A156" s="95"/>
      <c r="B156" s="155" t="s">
        <v>1827</v>
      </c>
      <c r="C156" s="95">
        <v>108.0</v>
      </c>
    </row>
    <row r="157">
      <c r="A157" s="95"/>
      <c r="B157" s="155" t="s">
        <v>1818</v>
      </c>
      <c r="C157" s="95">
        <v>105.0</v>
      </c>
    </row>
    <row r="158">
      <c r="A158" s="95" t="s">
        <v>4548</v>
      </c>
      <c r="B158" s="95"/>
      <c r="C158" s="95">
        <v>272.0</v>
      </c>
    </row>
    <row r="159">
      <c r="A159" s="155">
        <v>1.0</v>
      </c>
      <c r="B159" s="155" t="s">
        <v>1823</v>
      </c>
      <c r="C159" s="95">
        <v>353.0</v>
      </c>
    </row>
    <row r="160">
      <c r="A160" s="95"/>
      <c r="B160" s="155" t="s">
        <v>1827</v>
      </c>
      <c r="C160" s="95">
        <v>113.0</v>
      </c>
    </row>
    <row r="161">
      <c r="A161" s="95"/>
      <c r="B161" s="155" t="s">
        <v>1818</v>
      </c>
      <c r="C161" s="95">
        <v>21.0</v>
      </c>
    </row>
    <row r="162">
      <c r="A162" s="95" t="s">
        <v>4549</v>
      </c>
      <c r="B162" s="95"/>
      <c r="C162" s="95">
        <v>487.0</v>
      </c>
    </row>
    <row r="163">
      <c r="A163" s="95" t="s">
        <v>3421</v>
      </c>
      <c r="B163" s="95"/>
      <c r="C163" s="95">
        <v>759.0</v>
      </c>
    </row>
    <row r="165">
      <c r="A165" s="95" t="s">
        <v>129</v>
      </c>
      <c r="B165" s="95" t="s">
        <v>4536</v>
      </c>
      <c r="C165" s="95" t="s">
        <v>3416</v>
      </c>
      <c r="D165" s="95" t="s">
        <v>3417</v>
      </c>
      <c r="E165" s="95" t="s">
        <v>3418</v>
      </c>
      <c r="F165" s="95" t="s">
        <v>3419</v>
      </c>
    </row>
    <row r="166">
      <c r="A166" s="95" t="s">
        <v>4546</v>
      </c>
      <c r="B166" s="95">
        <v>196.0</v>
      </c>
      <c r="C166" s="142">
        <v>9801.876895740004</v>
      </c>
      <c r="D166" s="142">
        <v>4351.536</v>
      </c>
      <c r="E166" s="142">
        <v>16067.159999999985</v>
      </c>
      <c r="F166" s="142">
        <v>30220.572895740006</v>
      </c>
    </row>
    <row r="167">
      <c r="A167" s="95" t="s">
        <v>3287</v>
      </c>
      <c r="B167" s="95">
        <v>759.0</v>
      </c>
      <c r="C167" s="142">
        <v>55392.29397772001</v>
      </c>
      <c r="D167" s="142">
        <v>83907.36800000073</v>
      </c>
      <c r="E167" s="142">
        <v>91613.12700000008</v>
      </c>
      <c r="F167" s="142">
        <v>230912.78897772043</v>
      </c>
    </row>
    <row r="168">
      <c r="A168" s="95" t="s">
        <v>10</v>
      </c>
      <c r="B168" s="95">
        <v>157.0</v>
      </c>
      <c r="C168" s="142">
        <v>0.0</v>
      </c>
      <c r="D168" s="142">
        <v>0.0</v>
      </c>
      <c r="E168" s="142">
        <v>0.0</v>
      </c>
      <c r="F168" s="142">
        <v>0.0</v>
      </c>
    </row>
    <row r="169">
      <c r="A169" s="95" t="s">
        <v>3421</v>
      </c>
      <c r="B169" s="95">
        <v>1112.0</v>
      </c>
      <c r="C169" s="142">
        <v>65194.17087345994</v>
      </c>
      <c r="D169" s="142">
        <v>88258.9040000008</v>
      </c>
      <c r="E169" s="142">
        <v>107680.28700000017</v>
      </c>
      <c r="F169" s="142">
        <v>261133.36187346038</v>
      </c>
    </row>
    <row r="171">
      <c r="A171" s="11" t="s">
        <v>4550</v>
      </c>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3">
      <c r="A173" s="95" t="s">
        <v>117</v>
      </c>
      <c r="B173" s="95" t="s">
        <v>125</v>
      </c>
      <c r="C173" s="95" t="s">
        <v>4551</v>
      </c>
    </row>
    <row r="174">
      <c r="A174" s="95">
        <v>0.0</v>
      </c>
      <c r="B174" s="155">
        <v>0.0</v>
      </c>
      <c r="C174" s="95">
        <v>138510.0</v>
      </c>
    </row>
    <row r="175">
      <c r="A175" s="95" t="s">
        <v>4548</v>
      </c>
      <c r="B175" s="95"/>
      <c r="C175" s="95">
        <v>138510.0</v>
      </c>
    </row>
    <row r="176">
      <c r="A176" s="95">
        <v>1.0</v>
      </c>
      <c r="B176" s="155">
        <v>0.0</v>
      </c>
      <c r="C176" s="95">
        <v>165314.0</v>
      </c>
    </row>
    <row r="177">
      <c r="A177" s="95"/>
      <c r="B177" s="155">
        <v>1.0</v>
      </c>
      <c r="C177" s="95">
        <v>367699.0</v>
      </c>
    </row>
    <row r="178">
      <c r="A178" s="95" t="s">
        <v>4549</v>
      </c>
      <c r="B178" s="95"/>
      <c r="C178" s="95">
        <v>533013.0</v>
      </c>
    </row>
    <row r="179">
      <c r="A179" s="95" t="s">
        <v>3421</v>
      </c>
      <c r="B179" s="95"/>
      <c r="C179" s="95">
        <v>671523.0</v>
      </c>
    </row>
    <row r="181"/>
    <row r="182"/>
  </sheetData>
  <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88"/>
  </cols>
  <sheetData>
    <row r="1">
      <c r="A1" s="101" t="s">
        <v>834</v>
      </c>
      <c r="B1" s="155">
        <v>21925.0</v>
      </c>
      <c r="C1" s="95">
        <f>roundup((B1/1024)*(1+Assumptions!$B$22),0)</f>
        <v>26</v>
      </c>
      <c r="E1" s="101" t="str">
        <f t="array" ref="E1:G1605">sort(A:C,3,False)</f>
        <v>EST-VEEAMBKP365</v>
      </c>
      <c r="F1" s="155">
        <v>3.1737846E7</v>
      </c>
      <c r="G1" s="95">
        <v>37193.0</v>
      </c>
    </row>
    <row r="2">
      <c r="A2" s="101" t="s">
        <v>835</v>
      </c>
      <c r="B2" s="155">
        <v>19941.0</v>
      </c>
      <c r="C2" s="95">
        <f>roundup((B2/1024)*(1+Assumptions!$B$22),0)</f>
        <v>24</v>
      </c>
      <c r="E2" s="101" t="s">
        <v>1035</v>
      </c>
      <c r="F2" s="155">
        <v>2.6753318E7</v>
      </c>
      <c r="G2" s="95">
        <v>31352.0</v>
      </c>
    </row>
    <row r="3">
      <c r="A3" s="101" t="s">
        <v>713</v>
      </c>
      <c r="B3" s="155">
        <v>16703.0</v>
      </c>
      <c r="C3" s="95">
        <f>roundup((B3/1024)*(1+Assumptions!$B$22),0)</f>
        <v>20</v>
      </c>
      <c r="E3" s="101" t="s">
        <v>1036</v>
      </c>
      <c r="F3" s="155">
        <v>2.462118E7</v>
      </c>
      <c r="G3" s="95">
        <v>28853.0</v>
      </c>
    </row>
    <row r="4">
      <c r="A4" s="101" t="s">
        <v>252</v>
      </c>
      <c r="B4" s="155">
        <v>28849.0</v>
      </c>
      <c r="C4" s="95">
        <f>roundup((B4/1024)*(1+Assumptions!$B$22),0)</f>
        <v>34</v>
      </c>
      <c r="E4" s="101" t="s">
        <v>997</v>
      </c>
      <c r="F4" s="155">
        <v>2.1401413E7</v>
      </c>
      <c r="G4" s="95">
        <v>25080.0</v>
      </c>
    </row>
    <row r="5">
      <c r="A5" s="101" t="s">
        <v>253</v>
      </c>
      <c r="B5" s="155">
        <v>12879.0</v>
      </c>
      <c r="C5" s="95">
        <f>roundup((B5/1024)*(1+Assumptions!$B$22),0)</f>
        <v>16</v>
      </c>
      <c r="E5" s="101" t="s">
        <v>657</v>
      </c>
      <c r="F5" s="155">
        <v>2.1368032E7</v>
      </c>
      <c r="G5" s="95">
        <v>25041.0</v>
      </c>
    </row>
    <row r="6">
      <c r="A6" s="101" t="s">
        <v>1338</v>
      </c>
      <c r="B6" s="155">
        <v>21054.0</v>
      </c>
      <c r="C6" s="95">
        <f>roundup((B6/1024)*(1+Assumptions!$B$22),0)</f>
        <v>25</v>
      </c>
      <c r="E6" s="101" t="s">
        <v>993</v>
      </c>
      <c r="F6" s="155">
        <v>2.1121724E7</v>
      </c>
      <c r="G6" s="95">
        <v>24753.0</v>
      </c>
    </row>
    <row r="7">
      <c r="A7" s="101" t="s">
        <v>335</v>
      </c>
      <c r="B7" s="155">
        <v>63300.0</v>
      </c>
      <c r="C7" s="95">
        <f>roundup((B7/1024)*(1+Assumptions!$B$22),0)</f>
        <v>75</v>
      </c>
      <c r="E7" s="101" t="s">
        <v>175</v>
      </c>
      <c r="F7" s="155">
        <v>1.9031563E7</v>
      </c>
      <c r="G7" s="95">
        <v>22303.0</v>
      </c>
    </row>
    <row r="8">
      <c r="A8" s="101" t="s">
        <v>1541</v>
      </c>
      <c r="B8" s="155">
        <v>10565.0</v>
      </c>
      <c r="C8" s="95">
        <f>roundup((B8/1024)*(1+Assumptions!$B$22),0)</f>
        <v>13</v>
      </c>
      <c r="E8" s="101" t="s">
        <v>1042</v>
      </c>
      <c r="F8" s="155">
        <v>1.5845513E7</v>
      </c>
      <c r="G8" s="95">
        <v>18569.0</v>
      </c>
    </row>
    <row r="9">
      <c r="A9" s="101" t="s">
        <v>522</v>
      </c>
      <c r="B9" s="155">
        <v>15661.0</v>
      </c>
      <c r="C9" s="95">
        <f>roundup((B9/1024)*(1+Assumptions!$B$22),0)</f>
        <v>19</v>
      </c>
      <c r="E9" s="101" t="s">
        <v>961</v>
      </c>
      <c r="F9" s="155">
        <v>1.513788E7</v>
      </c>
      <c r="G9" s="95">
        <v>17740.0</v>
      </c>
    </row>
    <row r="10">
      <c r="A10" s="101" t="s">
        <v>1606</v>
      </c>
      <c r="B10" s="155">
        <v>75976.0</v>
      </c>
      <c r="C10" s="95">
        <f>roundup((B10/1024)*(1+Assumptions!$B$22),0)</f>
        <v>90</v>
      </c>
      <c r="E10" s="101" t="s">
        <v>1054</v>
      </c>
      <c r="F10" s="155">
        <v>1.4923275E7</v>
      </c>
      <c r="G10" s="95">
        <v>17489.0</v>
      </c>
    </row>
    <row r="11">
      <c r="A11" s="101" t="s">
        <v>1473</v>
      </c>
      <c r="B11" s="155">
        <v>119124.0</v>
      </c>
      <c r="C11" s="95">
        <f>roundup((B11/1024)*(1+Assumptions!$B$22),0)</f>
        <v>140</v>
      </c>
      <c r="E11" s="101" t="s">
        <v>1015</v>
      </c>
      <c r="F11" s="155">
        <v>1.3915821E7</v>
      </c>
      <c r="G11" s="95">
        <v>16308.0</v>
      </c>
    </row>
    <row r="12">
      <c r="A12" s="101" t="s">
        <v>351</v>
      </c>
      <c r="B12" s="155">
        <v>20864.0</v>
      </c>
      <c r="C12" s="95">
        <f>roundup((B12/1024)*(1+Assumptions!$B$22),0)</f>
        <v>25</v>
      </c>
      <c r="E12" s="101" t="s">
        <v>1058</v>
      </c>
      <c r="F12" s="155">
        <v>1.2733821E7</v>
      </c>
      <c r="G12" s="95">
        <v>14923.0</v>
      </c>
    </row>
    <row r="13">
      <c r="A13" s="101" t="s">
        <v>843</v>
      </c>
      <c r="B13" s="155">
        <v>36842.0</v>
      </c>
      <c r="C13" s="95">
        <f>roundup((B13/1024)*(1+Assumptions!$B$22),0)</f>
        <v>44</v>
      </c>
      <c r="E13" s="101" t="s">
        <v>972</v>
      </c>
      <c r="F13" s="155">
        <v>1.1662396E7</v>
      </c>
      <c r="G13" s="95">
        <v>13667.0</v>
      </c>
    </row>
    <row r="14">
      <c r="A14" s="101" t="s">
        <v>844</v>
      </c>
      <c r="B14" s="155">
        <v>37668.0</v>
      </c>
      <c r="C14" s="95">
        <f>roundup((B14/1024)*(1+Assumptions!$B$22),0)</f>
        <v>45</v>
      </c>
      <c r="E14" s="101" t="s">
        <v>974</v>
      </c>
      <c r="F14" s="155">
        <v>1.0347413E7</v>
      </c>
      <c r="G14" s="95">
        <v>12126.0</v>
      </c>
      <c r="I14" s="95">
        <f>sum(G1:G16)/1024</f>
        <v>320.4433594</v>
      </c>
    </row>
    <row r="15">
      <c r="A15" s="101" t="s">
        <v>845</v>
      </c>
      <c r="B15" s="155">
        <v>53665.0</v>
      </c>
      <c r="C15" s="95">
        <f>roundup((B15/1024)*(1+Assumptions!$B$22),0)</f>
        <v>63</v>
      </c>
      <c r="E15" s="101" t="s">
        <v>980</v>
      </c>
      <c r="F15" s="155">
        <v>9761860.0</v>
      </c>
      <c r="G15" s="95">
        <v>11440.0</v>
      </c>
    </row>
    <row r="16">
      <c r="A16" s="101" t="s">
        <v>1060</v>
      </c>
      <c r="B16" s="155">
        <v>298522.0</v>
      </c>
      <c r="C16" s="95">
        <f>roundup((B16/1024)*(1+Assumptions!$B$22),0)</f>
        <v>350</v>
      </c>
      <c r="E16" s="101" t="s">
        <v>1017</v>
      </c>
      <c r="F16" s="155">
        <v>9639673.0</v>
      </c>
      <c r="G16" s="95">
        <v>11297.0</v>
      </c>
    </row>
    <row r="17">
      <c r="A17" s="101" t="s">
        <v>1061</v>
      </c>
      <c r="B17" s="155">
        <v>2196017.0</v>
      </c>
      <c r="C17" s="95">
        <f>roundup((B17/1024)*(1+Assumptions!$B$22),0)</f>
        <v>2574</v>
      </c>
      <c r="E17" s="101" t="s">
        <v>1020</v>
      </c>
      <c r="F17" s="155">
        <v>8350213.0</v>
      </c>
      <c r="G17" s="95">
        <v>9786.0</v>
      </c>
      <c r="I17" s="95">
        <f>sum(G17:G44)/1024</f>
        <v>202.0908203</v>
      </c>
    </row>
    <row r="18">
      <c r="A18" s="101" t="s">
        <v>1062</v>
      </c>
      <c r="B18" s="155">
        <v>3304.0</v>
      </c>
      <c r="C18" s="95">
        <f>roundup((B18/1024)*(1+Assumptions!$B$22),0)</f>
        <v>4</v>
      </c>
      <c r="E18" s="101" t="s">
        <v>954</v>
      </c>
      <c r="F18" s="155">
        <v>8332701.0</v>
      </c>
      <c r="G18" s="95">
        <v>9765.0</v>
      </c>
    </row>
    <row r="19">
      <c r="A19" s="101" t="s">
        <v>1080</v>
      </c>
      <c r="B19" s="155">
        <v>46126.0</v>
      </c>
      <c r="C19" s="95">
        <f>roundup((B19/1024)*(1+Assumptions!$B$22),0)</f>
        <v>55</v>
      </c>
      <c r="E19" s="101" t="s">
        <v>1046</v>
      </c>
      <c r="F19" s="155">
        <v>8328657.0</v>
      </c>
      <c r="G19" s="95">
        <v>9761.0</v>
      </c>
    </row>
    <row r="20">
      <c r="A20" s="101" t="s">
        <v>1286</v>
      </c>
      <c r="B20" s="155">
        <v>31527.0</v>
      </c>
      <c r="C20" s="95">
        <f>roundup((B20/1024)*(1+Assumptions!$B$22),0)</f>
        <v>37</v>
      </c>
      <c r="E20" s="101" t="s">
        <v>957</v>
      </c>
      <c r="F20" s="155">
        <v>7428083.0</v>
      </c>
      <c r="G20" s="95">
        <v>8705.0</v>
      </c>
    </row>
    <row r="21">
      <c r="A21" s="101" t="s">
        <v>1287</v>
      </c>
      <c r="B21" s="155">
        <v>26867.0</v>
      </c>
      <c r="C21" s="95">
        <f>roundup((B21/1024)*(1+Assumptions!$B$22),0)</f>
        <v>32</v>
      </c>
      <c r="E21" s="101" t="s">
        <v>964</v>
      </c>
      <c r="F21" s="155">
        <v>7378917.0</v>
      </c>
      <c r="G21" s="95">
        <v>8648.0</v>
      </c>
    </row>
    <row r="22">
      <c r="A22" s="101" t="s">
        <v>1288</v>
      </c>
      <c r="B22" s="155">
        <v>26555.0</v>
      </c>
      <c r="C22" s="95">
        <f>roundup((B22/1024)*(1+Assumptions!$B$22),0)</f>
        <v>32</v>
      </c>
      <c r="E22" s="101" t="s">
        <v>1008</v>
      </c>
      <c r="F22" s="155">
        <v>7155651.0</v>
      </c>
      <c r="G22" s="95">
        <v>8386.0</v>
      </c>
    </row>
    <row r="23">
      <c r="A23" s="101" t="s">
        <v>1289</v>
      </c>
      <c r="B23" s="155">
        <v>31722.0</v>
      </c>
      <c r="C23" s="95">
        <f>roundup((B23/1024)*(1+Assumptions!$B$22),0)</f>
        <v>38</v>
      </c>
      <c r="E23" s="101" t="s">
        <v>976</v>
      </c>
      <c r="F23" s="155">
        <v>6934280.0</v>
      </c>
      <c r="G23" s="95">
        <v>8127.0</v>
      </c>
    </row>
    <row r="24">
      <c r="A24" s="101" t="s">
        <v>1290</v>
      </c>
      <c r="B24" s="155">
        <v>29551.0</v>
      </c>
      <c r="C24" s="95">
        <f>roundup((B24/1024)*(1+Assumptions!$B$22),0)</f>
        <v>35</v>
      </c>
      <c r="E24" s="101" t="s">
        <v>1067</v>
      </c>
      <c r="F24" s="155">
        <v>6840676.0</v>
      </c>
      <c r="G24" s="95">
        <v>8017.0</v>
      </c>
    </row>
    <row r="25">
      <c r="A25" s="101" t="s">
        <v>1291</v>
      </c>
      <c r="B25" s="155">
        <v>13929.0</v>
      </c>
      <c r="C25" s="95">
        <f>roundup((B25/1024)*(1+Assumptions!$B$22),0)</f>
        <v>17</v>
      </c>
      <c r="E25" s="101" t="s">
        <v>1065</v>
      </c>
      <c r="F25" s="155">
        <v>6839348.0</v>
      </c>
      <c r="G25" s="95">
        <v>8015.0</v>
      </c>
    </row>
    <row r="26">
      <c r="A26" s="101" t="s">
        <v>1292</v>
      </c>
      <c r="B26" s="155">
        <v>284958.0</v>
      </c>
      <c r="C26" s="95">
        <f>roundup((B26/1024)*(1+Assumptions!$B$22),0)</f>
        <v>334</v>
      </c>
      <c r="E26" s="101" t="s">
        <v>966</v>
      </c>
      <c r="F26" s="155">
        <v>6745506.0</v>
      </c>
      <c r="G26" s="95">
        <v>7905.0</v>
      </c>
    </row>
    <row r="27">
      <c r="A27" s="101" t="s">
        <v>1293</v>
      </c>
      <c r="B27" s="155">
        <v>29625.0</v>
      </c>
      <c r="C27" s="95">
        <f>roundup((B27/1024)*(1+Assumptions!$B$22),0)</f>
        <v>35</v>
      </c>
      <c r="E27" s="101" t="s">
        <v>945</v>
      </c>
      <c r="F27" s="155">
        <v>6683672.0</v>
      </c>
      <c r="G27" s="95">
        <v>7833.0</v>
      </c>
    </row>
    <row r="28">
      <c r="A28" s="101" t="s">
        <v>1384</v>
      </c>
      <c r="B28" s="155">
        <v>3105.0</v>
      </c>
      <c r="C28" s="95">
        <f>roundup((B28/1024)*(1+Assumptions!$B$22),0)</f>
        <v>4</v>
      </c>
      <c r="E28" s="101" t="s">
        <v>1039</v>
      </c>
      <c r="F28" s="155">
        <v>6288281.0</v>
      </c>
      <c r="G28" s="95">
        <v>7370.0</v>
      </c>
    </row>
    <row r="29">
      <c r="A29" s="101" t="s">
        <v>1573</v>
      </c>
      <c r="B29" s="155">
        <v>54220.0</v>
      </c>
      <c r="C29" s="95">
        <f>roundup((B29/1024)*(1+Assumptions!$B$22),0)</f>
        <v>64</v>
      </c>
      <c r="E29" s="101" t="s">
        <v>1329</v>
      </c>
      <c r="F29" s="155">
        <v>6279121.0</v>
      </c>
      <c r="G29" s="95">
        <v>7359.0</v>
      </c>
    </row>
    <row r="30">
      <c r="A30" s="101" t="s">
        <v>1668</v>
      </c>
      <c r="B30" s="155">
        <v>68350.0</v>
      </c>
      <c r="C30" s="95">
        <f>roundup((B30/1024)*(1+Assumptions!$B$22),0)</f>
        <v>81</v>
      </c>
      <c r="E30" s="101" t="s">
        <v>948</v>
      </c>
      <c r="F30" s="155">
        <v>6234967.0</v>
      </c>
      <c r="G30" s="95">
        <v>7307.0</v>
      </c>
    </row>
    <row r="31">
      <c r="A31" s="101" t="s">
        <v>630</v>
      </c>
      <c r="B31" s="155">
        <v>3965.0</v>
      </c>
      <c r="C31" s="95">
        <f>roundup((B31/1024)*(1+Assumptions!$B$22),0)</f>
        <v>5</v>
      </c>
      <c r="E31" s="101" t="s">
        <v>950</v>
      </c>
      <c r="F31" s="155">
        <v>6234937.0</v>
      </c>
      <c r="G31" s="95">
        <v>7307.0</v>
      </c>
    </row>
    <row r="32">
      <c r="A32" s="101" t="s">
        <v>779</v>
      </c>
      <c r="B32" s="155">
        <v>172297.0</v>
      </c>
      <c r="C32" s="95">
        <f>roundup((B32/1024)*(1+Assumptions!$B$22),0)</f>
        <v>202</v>
      </c>
      <c r="E32" s="101" t="s">
        <v>1049</v>
      </c>
      <c r="F32" s="155">
        <v>6192742.0</v>
      </c>
      <c r="G32" s="95">
        <v>7258.0</v>
      </c>
    </row>
    <row r="33">
      <c r="A33" s="101" t="s">
        <v>1716</v>
      </c>
      <c r="B33" s="155">
        <v>24990.0</v>
      </c>
      <c r="C33" s="95">
        <f>roundup((B33/1024)*(1+Assumptions!$B$22),0)</f>
        <v>30</v>
      </c>
      <c r="E33" s="101" t="s">
        <v>955</v>
      </c>
      <c r="F33" s="155">
        <v>6140621.0</v>
      </c>
      <c r="G33" s="95">
        <v>7197.0</v>
      </c>
    </row>
    <row r="34">
      <c r="A34" s="101" t="s">
        <v>1717</v>
      </c>
      <c r="B34" s="155">
        <v>10263.0</v>
      </c>
      <c r="C34" s="95">
        <f>roundup((B34/1024)*(1+Assumptions!$B$22),0)</f>
        <v>13</v>
      </c>
      <c r="E34" s="101" t="s">
        <v>1369</v>
      </c>
      <c r="F34" s="155">
        <v>6003137.0</v>
      </c>
      <c r="G34" s="95">
        <v>7035.0</v>
      </c>
    </row>
    <row r="35">
      <c r="A35" s="101" t="s">
        <v>261</v>
      </c>
      <c r="B35" s="155">
        <v>82206.0</v>
      </c>
      <c r="C35" s="95">
        <f>roundup((B35/1024)*(1+Assumptions!$B$22),0)</f>
        <v>97</v>
      </c>
      <c r="E35" s="101" t="s">
        <v>1012</v>
      </c>
      <c r="F35" s="155">
        <v>5912339.0</v>
      </c>
      <c r="G35" s="95">
        <v>6929.0</v>
      </c>
    </row>
    <row r="36">
      <c r="A36" s="101" t="s">
        <v>262</v>
      </c>
      <c r="B36" s="155">
        <v>925984.0</v>
      </c>
      <c r="C36" s="95">
        <f>roundup((B36/1024)*(1+Assumptions!$B$22),0)</f>
        <v>1086</v>
      </c>
      <c r="E36" s="101" t="s">
        <v>959</v>
      </c>
      <c r="F36" s="155">
        <v>5845926.0</v>
      </c>
      <c r="G36" s="95">
        <v>6851.0</v>
      </c>
    </row>
    <row r="37">
      <c r="A37" s="101" t="s">
        <v>1138</v>
      </c>
      <c r="B37" s="155">
        <v>47139.0</v>
      </c>
      <c r="C37" s="95">
        <f>roundup((B37/1024)*(1+Assumptions!$B$22),0)</f>
        <v>56</v>
      </c>
      <c r="E37" s="101" t="s">
        <v>1127</v>
      </c>
      <c r="F37" s="155">
        <v>5788346.0</v>
      </c>
      <c r="G37" s="95">
        <v>6784.0</v>
      </c>
    </row>
    <row r="38">
      <c r="A38" s="101" t="s">
        <v>1157</v>
      </c>
      <c r="B38" s="155">
        <v>49419.0</v>
      </c>
      <c r="C38" s="95">
        <f>roundup((B38/1024)*(1+Assumptions!$B$22),0)</f>
        <v>58</v>
      </c>
      <c r="E38" s="101" t="s">
        <v>1041</v>
      </c>
      <c r="F38" s="155">
        <v>5431653.0</v>
      </c>
      <c r="G38" s="95">
        <v>6366.0</v>
      </c>
    </row>
    <row r="39">
      <c r="A39" s="101" t="s">
        <v>1131</v>
      </c>
      <c r="B39" s="155">
        <v>40432.0</v>
      </c>
      <c r="C39" s="95">
        <f>roundup((B39/1024)*(1+Assumptions!$B$22),0)</f>
        <v>48</v>
      </c>
      <c r="E39" s="101" t="s">
        <v>1366</v>
      </c>
      <c r="F39" s="155">
        <v>5290750.0</v>
      </c>
      <c r="G39" s="95">
        <v>6201.0</v>
      </c>
    </row>
    <row r="40">
      <c r="A40" s="101" t="s">
        <v>1158</v>
      </c>
      <c r="B40" s="155">
        <v>38723.0</v>
      </c>
      <c r="C40" s="95">
        <f>roundup((B40/1024)*(1+Assumptions!$B$22),0)</f>
        <v>46</v>
      </c>
      <c r="E40" s="101" t="s">
        <v>1737</v>
      </c>
      <c r="F40" s="155">
        <v>5196736.0</v>
      </c>
      <c r="G40" s="95">
        <v>6090.0</v>
      </c>
    </row>
    <row r="41">
      <c r="A41" s="101" t="s">
        <v>1132</v>
      </c>
      <c r="B41" s="155">
        <v>34745.0</v>
      </c>
      <c r="C41" s="95">
        <f>roundup((B41/1024)*(1+Assumptions!$B$22),0)</f>
        <v>41</v>
      </c>
      <c r="E41" s="101" t="s">
        <v>1726</v>
      </c>
      <c r="F41" s="155">
        <v>5172798.0</v>
      </c>
      <c r="G41" s="95">
        <v>6062.0</v>
      </c>
    </row>
    <row r="42">
      <c r="A42" s="101" t="s">
        <v>1159</v>
      </c>
      <c r="B42" s="155">
        <v>60253.0</v>
      </c>
      <c r="C42" s="95">
        <f>roundup((B42/1024)*(1+Assumptions!$B$22),0)</f>
        <v>71</v>
      </c>
      <c r="E42" s="101" t="s">
        <v>1677</v>
      </c>
      <c r="F42" s="155">
        <v>4631379.0</v>
      </c>
      <c r="G42" s="95">
        <v>5428.0</v>
      </c>
    </row>
    <row r="43">
      <c r="A43" s="101" t="s">
        <v>1133</v>
      </c>
      <c r="B43" s="155">
        <v>50781.0</v>
      </c>
      <c r="C43" s="95">
        <f>roundup((B43/1024)*(1+Assumptions!$B$22),0)</f>
        <v>60</v>
      </c>
      <c r="E43" s="101" t="s">
        <v>1053</v>
      </c>
      <c r="F43" s="155">
        <v>4458401.0</v>
      </c>
      <c r="G43" s="95">
        <v>5225.0</v>
      </c>
    </row>
    <row r="44">
      <c r="A44" s="101" t="s">
        <v>1134</v>
      </c>
      <c r="B44" s="155">
        <v>38454.0</v>
      </c>
      <c r="C44" s="95">
        <f>roundup((B44/1024)*(1+Assumptions!$B$22),0)</f>
        <v>46</v>
      </c>
      <c r="E44" s="101" t="s">
        <v>1690</v>
      </c>
      <c r="F44" s="155">
        <v>4457145.0</v>
      </c>
      <c r="G44" s="95">
        <v>5224.0</v>
      </c>
    </row>
    <row r="45">
      <c r="A45" s="101" t="s">
        <v>1135</v>
      </c>
      <c r="B45" s="155">
        <v>32265.0</v>
      </c>
      <c r="C45" s="95">
        <f>roundup((B45/1024)*(1+Assumptions!$B$22),0)</f>
        <v>38</v>
      </c>
      <c r="E45" s="101" t="s">
        <v>983</v>
      </c>
      <c r="F45" s="155">
        <v>4178517.0</v>
      </c>
      <c r="G45" s="95">
        <v>4897.0</v>
      </c>
    </row>
    <row r="46">
      <c r="A46" s="101" t="s">
        <v>1139</v>
      </c>
      <c r="B46" s="155">
        <v>31213.0</v>
      </c>
      <c r="C46" s="95">
        <f>roundup((B46/1024)*(1+Assumptions!$B$22),0)</f>
        <v>37</v>
      </c>
      <c r="E46" s="101" t="s">
        <v>216</v>
      </c>
      <c r="F46" s="155">
        <v>4038596.0</v>
      </c>
      <c r="G46" s="95">
        <v>4733.0</v>
      </c>
    </row>
    <row r="47">
      <c r="A47" s="101" t="s">
        <v>1144</v>
      </c>
      <c r="B47" s="155">
        <v>45757.0</v>
      </c>
      <c r="C47" s="95">
        <f>roundup((B47/1024)*(1+Assumptions!$B$22),0)</f>
        <v>54</v>
      </c>
      <c r="E47" s="101" t="s">
        <v>317</v>
      </c>
      <c r="F47" s="155">
        <v>4030424.0</v>
      </c>
      <c r="G47" s="95">
        <v>4724.0</v>
      </c>
    </row>
    <row r="48">
      <c r="A48" s="101" t="s">
        <v>1152</v>
      </c>
      <c r="B48" s="155">
        <v>49930.0</v>
      </c>
      <c r="C48" s="95">
        <f>roundup((B48/1024)*(1+Assumptions!$B$22),0)</f>
        <v>59</v>
      </c>
      <c r="E48" s="101" t="s">
        <v>988</v>
      </c>
      <c r="F48" s="155">
        <v>3920795.0</v>
      </c>
      <c r="G48" s="95">
        <v>4595.0</v>
      </c>
    </row>
    <row r="49">
      <c r="A49" s="101" t="s">
        <v>1153</v>
      </c>
      <c r="B49" s="155">
        <v>32776.0</v>
      </c>
      <c r="C49" s="95">
        <f>roundup((B49/1024)*(1+Assumptions!$B$22),0)</f>
        <v>39</v>
      </c>
      <c r="E49" s="101" t="s">
        <v>995</v>
      </c>
      <c r="F49" s="155">
        <v>3831035.0</v>
      </c>
      <c r="G49" s="95">
        <v>4490.0</v>
      </c>
    </row>
    <row r="50">
      <c r="A50" s="101" t="s">
        <v>1154</v>
      </c>
      <c r="B50" s="155">
        <v>50889.0</v>
      </c>
      <c r="C50" s="95">
        <f>roundup((B50/1024)*(1+Assumptions!$B$22),0)</f>
        <v>60</v>
      </c>
      <c r="E50" s="101" t="s">
        <v>986</v>
      </c>
      <c r="F50" s="155">
        <v>3492202.0</v>
      </c>
      <c r="G50" s="95">
        <v>4093.0</v>
      </c>
    </row>
    <row r="51">
      <c r="A51" s="101" t="s">
        <v>1155</v>
      </c>
      <c r="B51" s="155">
        <v>44993.0</v>
      </c>
      <c r="C51" s="95">
        <f>roundup((B51/1024)*(1+Assumptions!$B$22),0)</f>
        <v>53</v>
      </c>
      <c r="E51" s="101" t="s">
        <v>1364</v>
      </c>
      <c r="F51" s="155">
        <v>3477274.0</v>
      </c>
      <c r="G51" s="95">
        <v>4075.0</v>
      </c>
    </row>
    <row r="52">
      <c r="A52" s="101" t="s">
        <v>1141</v>
      </c>
      <c r="B52" s="155">
        <v>28270.0</v>
      </c>
      <c r="C52" s="95">
        <f>roundup((B52/1024)*(1+Assumptions!$B$22),0)</f>
        <v>34</v>
      </c>
      <c r="E52" s="101" t="s">
        <v>992</v>
      </c>
      <c r="F52" s="155">
        <v>3458774.0</v>
      </c>
      <c r="G52" s="95">
        <v>4054.0</v>
      </c>
    </row>
    <row r="53">
      <c r="A53" s="101" t="s">
        <v>1142</v>
      </c>
      <c r="B53" s="155">
        <v>31377.0</v>
      </c>
      <c r="C53" s="95">
        <f>roundup((B53/1024)*(1+Assumptions!$B$22),0)</f>
        <v>37</v>
      </c>
      <c r="E53" s="101" t="s">
        <v>991</v>
      </c>
      <c r="F53" s="155">
        <v>3432293.0</v>
      </c>
      <c r="G53" s="95">
        <v>4023.0</v>
      </c>
    </row>
    <row r="54">
      <c r="A54" s="101" t="s">
        <v>1151</v>
      </c>
      <c r="B54" s="155">
        <v>41909.0</v>
      </c>
      <c r="C54" s="95">
        <f>roundup((B54/1024)*(1+Assumptions!$B$22),0)</f>
        <v>50</v>
      </c>
      <c r="E54" s="101" t="s">
        <v>1024</v>
      </c>
      <c r="F54" s="155">
        <v>2720499.0</v>
      </c>
      <c r="G54" s="95">
        <v>3189.0</v>
      </c>
    </row>
    <row r="55">
      <c r="A55" s="101" t="s">
        <v>1156</v>
      </c>
      <c r="B55" s="155">
        <v>68378.0</v>
      </c>
      <c r="C55" s="95">
        <f>roundup((B55/1024)*(1+Assumptions!$B$22),0)</f>
        <v>81</v>
      </c>
      <c r="E55" s="101" t="s">
        <v>1149</v>
      </c>
      <c r="F55" s="155">
        <v>2703338.0</v>
      </c>
      <c r="G55" s="95">
        <v>3168.0</v>
      </c>
    </row>
    <row r="56">
      <c r="A56" s="101" t="s">
        <v>1160</v>
      </c>
      <c r="B56" s="155">
        <v>34210.0</v>
      </c>
      <c r="C56" s="95">
        <f>roundup((B56/1024)*(1+Assumptions!$B$22),0)</f>
        <v>41</v>
      </c>
      <c r="E56" s="101" t="s">
        <v>1676</v>
      </c>
      <c r="F56" s="155">
        <v>2564267.0</v>
      </c>
      <c r="G56" s="95">
        <v>3006.0</v>
      </c>
    </row>
    <row r="57">
      <c r="A57" s="101" t="s">
        <v>1143</v>
      </c>
      <c r="B57" s="155">
        <v>27122.0</v>
      </c>
      <c r="C57" s="95">
        <f>roundup((B57/1024)*(1+Assumptions!$B$22),0)</f>
        <v>32</v>
      </c>
      <c r="E57" s="101" t="s">
        <v>1666</v>
      </c>
      <c r="F57" s="155">
        <v>2554694.0</v>
      </c>
      <c r="G57" s="95">
        <v>2994.0</v>
      </c>
    </row>
    <row r="58">
      <c r="A58" s="101" t="s">
        <v>1136</v>
      </c>
      <c r="B58" s="155">
        <v>47209.0</v>
      </c>
      <c r="C58" s="95">
        <f>roundup((B58/1024)*(1+Assumptions!$B$22),0)</f>
        <v>56</v>
      </c>
      <c r="E58" s="101" t="s">
        <v>1034</v>
      </c>
      <c r="F58" s="155">
        <v>2508668.0</v>
      </c>
      <c r="G58" s="95">
        <v>2940.0</v>
      </c>
    </row>
    <row r="59">
      <c r="A59" s="101" t="s">
        <v>1137</v>
      </c>
      <c r="B59" s="155">
        <v>26247.0</v>
      </c>
      <c r="C59" s="95">
        <f>roundup((B59/1024)*(1+Assumptions!$B$22),0)</f>
        <v>31</v>
      </c>
      <c r="E59" s="101" t="s">
        <v>155</v>
      </c>
      <c r="F59" s="155">
        <v>2489082.0</v>
      </c>
      <c r="G59" s="95">
        <v>2917.0</v>
      </c>
    </row>
    <row r="60">
      <c r="A60" s="101" t="s">
        <v>1161</v>
      </c>
      <c r="B60" s="155">
        <v>25600.0</v>
      </c>
      <c r="C60" s="95">
        <f>roundup((B60/1024)*(1+Assumptions!$B$22),0)</f>
        <v>30</v>
      </c>
      <c r="E60" s="101" t="s">
        <v>1512</v>
      </c>
      <c r="F60" s="155">
        <v>2423801.0</v>
      </c>
      <c r="G60" s="95">
        <v>2841.0</v>
      </c>
    </row>
    <row r="61">
      <c r="A61" s="101" t="s">
        <v>1162</v>
      </c>
      <c r="B61" s="155">
        <v>26407.0</v>
      </c>
      <c r="C61" s="95">
        <f>roundup((B61/1024)*(1+Assumptions!$B$22),0)</f>
        <v>31</v>
      </c>
      <c r="E61" s="101" t="s">
        <v>1016</v>
      </c>
      <c r="F61" s="155">
        <v>2391250.0</v>
      </c>
      <c r="G61" s="95">
        <v>2803.0</v>
      </c>
    </row>
    <row r="62">
      <c r="A62" s="101" t="s">
        <v>2817</v>
      </c>
      <c r="B62" s="155">
        <v>45939.0</v>
      </c>
      <c r="C62" s="95">
        <f>roundup((B62/1024)*(1+Assumptions!$B$22),0)</f>
        <v>54</v>
      </c>
      <c r="E62" s="101" t="s">
        <v>1057</v>
      </c>
      <c r="F62" s="155">
        <v>2387349.0</v>
      </c>
      <c r="G62" s="95">
        <v>2798.0</v>
      </c>
    </row>
    <row r="63">
      <c r="A63" s="101" t="s">
        <v>803</v>
      </c>
      <c r="B63" s="155">
        <v>448664.0</v>
      </c>
      <c r="C63" s="95">
        <f>roundup((B63/1024)*(1+Assumptions!$B$22),0)</f>
        <v>526</v>
      </c>
      <c r="E63" s="101" t="s">
        <v>1478</v>
      </c>
      <c r="F63" s="155">
        <v>2333685.0</v>
      </c>
      <c r="G63" s="95">
        <v>2735.0</v>
      </c>
    </row>
    <row r="64">
      <c r="A64" s="101" t="s">
        <v>1170</v>
      </c>
      <c r="B64" s="155">
        <v>37039.0</v>
      </c>
      <c r="C64" s="95">
        <f>roundup((B64/1024)*(1+Assumptions!$B$22),0)</f>
        <v>44</v>
      </c>
      <c r="E64" s="101" t="s">
        <v>996</v>
      </c>
      <c r="F64" s="155">
        <v>2325724.0</v>
      </c>
      <c r="G64" s="95">
        <v>2726.0</v>
      </c>
    </row>
    <row r="65">
      <c r="A65" s="101" t="s">
        <v>1175</v>
      </c>
      <c r="B65" s="155">
        <v>35987.0</v>
      </c>
      <c r="C65" s="95">
        <f>roundup((B65/1024)*(1+Assumptions!$B$22),0)</f>
        <v>43</v>
      </c>
      <c r="E65" s="101" t="s">
        <v>942</v>
      </c>
      <c r="F65" s="155">
        <v>2312530.0</v>
      </c>
      <c r="G65" s="95">
        <v>2710.0</v>
      </c>
    </row>
    <row r="66">
      <c r="A66" s="101" t="s">
        <v>1178</v>
      </c>
      <c r="B66" s="155">
        <v>31540.0</v>
      </c>
      <c r="C66" s="95">
        <f>roundup((B66/1024)*(1+Assumptions!$B$22),0)</f>
        <v>37</v>
      </c>
      <c r="E66" s="101" t="s">
        <v>1584</v>
      </c>
      <c r="F66" s="155">
        <v>2227336.0</v>
      </c>
      <c r="G66" s="95">
        <v>2611.0</v>
      </c>
    </row>
    <row r="67">
      <c r="A67" s="101" t="s">
        <v>1179</v>
      </c>
      <c r="B67" s="155">
        <v>38963.0</v>
      </c>
      <c r="C67" s="95">
        <f>roundup((B67/1024)*(1+Assumptions!$B$22),0)</f>
        <v>46</v>
      </c>
      <c r="E67" s="101" t="s">
        <v>1489</v>
      </c>
      <c r="F67" s="155">
        <v>2217013.0</v>
      </c>
      <c r="G67" s="95">
        <v>2599.0</v>
      </c>
    </row>
    <row r="68">
      <c r="A68" s="101" t="s">
        <v>1176</v>
      </c>
      <c r="B68" s="155">
        <v>31825.0</v>
      </c>
      <c r="C68" s="95">
        <f>roundup((B68/1024)*(1+Assumptions!$B$22),0)</f>
        <v>38</v>
      </c>
      <c r="E68" s="101" t="s">
        <v>1061</v>
      </c>
      <c r="F68" s="155">
        <v>2196017.0</v>
      </c>
      <c r="G68" s="95">
        <v>2574.0</v>
      </c>
    </row>
    <row r="69">
      <c r="A69" s="101" t="s">
        <v>1171</v>
      </c>
      <c r="B69" s="155">
        <v>39013.0</v>
      </c>
      <c r="C69" s="95">
        <f>roundup((B69/1024)*(1+Assumptions!$B$22),0)</f>
        <v>46</v>
      </c>
      <c r="E69" s="101" t="s">
        <v>1150</v>
      </c>
      <c r="F69" s="155">
        <v>2181452.0</v>
      </c>
      <c r="G69" s="95">
        <v>2557.0</v>
      </c>
    </row>
    <row r="70">
      <c r="A70" s="101" t="s">
        <v>1165</v>
      </c>
      <c r="B70" s="155">
        <v>26682.0</v>
      </c>
      <c r="C70" s="95">
        <f>roundup((B70/1024)*(1+Assumptions!$B$22),0)</f>
        <v>32</v>
      </c>
      <c r="E70" s="101" t="s">
        <v>260</v>
      </c>
      <c r="F70" s="155">
        <v>2168100.0</v>
      </c>
      <c r="G70" s="95">
        <v>2541.0</v>
      </c>
    </row>
    <row r="71">
      <c r="A71" s="101" t="s">
        <v>1166</v>
      </c>
      <c r="B71" s="155">
        <v>28807.0</v>
      </c>
      <c r="C71" s="95">
        <f>roundup((B71/1024)*(1+Assumptions!$B$22),0)</f>
        <v>34</v>
      </c>
      <c r="E71" s="101" t="s">
        <v>1050</v>
      </c>
      <c r="F71" s="155">
        <v>2141559.0</v>
      </c>
      <c r="G71" s="95">
        <v>2510.0</v>
      </c>
    </row>
    <row r="72">
      <c r="A72" s="101" t="s">
        <v>1167</v>
      </c>
      <c r="B72" s="155">
        <v>36257.0</v>
      </c>
      <c r="C72" s="95">
        <f>roundup((B72/1024)*(1+Assumptions!$B$22),0)</f>
        <v>43</v>
      </c>
      <c r="E72" s="101" t="s">
        <v>1595</v>
      </c>
      <c r="F72" s="155">
        <v>2135157.0</v>
      </c>
      <c r="G72" s="95">
        <v>2503.0</v>
      </c>
    </row>
    <row r="73">
      <c r="A73" s="101" t="s">
        <v>1168</v>
      </c>
      <c r="B73" s="155">
        <v>26798.0</v>
      </c>
      <c r="C73" s="95">
        <f>roundup((B73/1024)*(1+Assumptions!$B$22),0)</f>
        <v>32</v>
      </c>
      <c r="E73" s="101" t="s">
        <v>3062</v>
      </c>
      <c r="F73" s="155">
        <v>2043489.0</v>
      </c>
      <c r="G73" s="95">
        <v>2395.0</v>
      </c>
    </row>
    <row r="74">
      <c r="A74" s="101" t="s">
        <v>1169</v>
      </c>
      <c r="B74" s="155">
        <v>30580.0</v>
      </c>
      <c r="C74" s="95">
        <f>roundup((B74/1024)*(1+Assumptions!$B$22),0)</f>
        <v>36</v>
      </c>
      <c r="E74" s="101" t="s">
        <v>1479</v>
      </c>
      <c r="F74" s="155">
        <v>2028929.0</v>
      </c>
      <c r="G74" s="95">
        <v>2378.0</v>
      </c>
    </row>
    <row r="75">
      <c r="A75" s="101" t="s">
        <v>1180</v>
      </c>
      <c r="B75" s="155">
        <v>23779.0</v>
      </c>
      <c r="C75" s="95">
        <f>roundup((B75/1024)*(1+Assumptions!$B$22),0)</f>
        <v>28</v>
      </c>
      <c r="E75" s="101" t="s">
        <v>1475</v>
      </c>
      <c r="F75" s="155">
        <v>1966093.0</v>
      </c>
      <c r="G75" s="95">
        <v>2305.0</v>
      </c>
    </row>
    <row r="76">
      <c r="A76" s="101" t="s">
        <v>1181</v>
      </c>
      <c r="B76" s="155">
        <v>19971.0</v>
      </c>
      <c r="C76" s="95">
        <f>roundup((B76/1024)*(1+Assumptions!$B$22),0)</f>
        <v>24</v>
      </c>
      <c r="E76" s="101" t="s">
        <v>1098</v>
      </c>
      <c r="F76" s="155">
        <v>1960246.0</v>
      </c>
      <c r="G76" s="95">
        <v>2298.0</v>
      </c>
    </row>
    <row r="77">
      <c r="A77" s="101" t="s">
        <v>1174</v>
      </c>
      <c r="B77" s="155">
        <v>28814.0</v>
      </c>
      <c r="C77" s="95">
        <f>roundup((B77/1024)*(1+Assumptions!$B$22),0)</f>
        <v>34</v>
      </c>
      <c r="E77" s="101" t="s">
        <v>1126</v>
      </c>
      <c r="F77" s="155">
        <v>1934883.0</v>
      </c>
      <c r="G77" s="95">
        <v>2268.0</v>
      </c>
    </row>
    <row r="78">
      <c r="A78" s="101" t="s">
        <v>205</v>
      </c>
      <c r="B78" s="155">
        <v>228367.0</v>
      </c>
      <c r="C78" s="95">
        <f>roundup((B78/1024)*(1+Assumptions!$B$22),0)</f>
        <v>268</v>
      </c>
      <c r="E78" s="101" t="s">
        <v>1188</v>
      </c>
      <c r="F78" s="155">
        <v>1930760.0</v>
      </c>
      <c r="G78" s="95">
        <v>2263.0</v>
      </c>
    </row>
    <row r="79">
      <c r="A79" s="101" t="s">
        <v>1682</v>
      </c>
      <c r="B79" s="155">
        <v>333938.0</v>
      </c>
      <c r="C79" s="95">
        <f>roundup((B79/1024)*(1+Assumptions!$B$22),0)</f>
        <v>392</v>
      </c>
      <c r="E79" s="101" t="s">
        <v>1380</v>
      </c>
      <c r="F79" s="155">
        <v>1877618.0</v>
      </c>
      <c r="G79" s="95">
        <v>2201.0</v>
      </c>
    </row>
    <row r="80">
      <c r="A80" s="101" t="s">
        <v>1683</v>
      </c>
      <c r="B80" s="155">
        <v>60997.0</v>
      </c>
      <c r="C80" s="95">
        <f>roundup((B80/1024)*(1+Assumptions!$B$22),0)</f>
        <v>72</v>
      </c>
      <c r="E80" s="101" t="s">
        <v>1476</v>
      </c>
      <c r="F80" s="155">
        <v>1841738.0</v>
      </c>
      <c r="G80" s="95">
        <v>2159.0</v>
      </c>
    </row>
    <row r="81">
      <c r="A81" s="101" t="s">
        <v>217</v>
      </c>
      <c r="B81" s="155">
        <v>60508.0</v>
      </c>
      <c r="C81" s="95">
        <f>roundup((B81/1024)*(1+Assumptions!$B$22),0)</f>
        <v>71</v>
      </c>
      <c r="E81" s="101" t="s">
        <v>943</v>
      </c>
      <c r="F81" s="155">
        <v>1701684.0</v>
      </c>
      <c r="G81" s="95">
        <v>1995.0</v>
      </c>
    </row>
    <row r="82">
      <c r="A82" s="101" t="s">
        <v>218</v>
      </c>
      <c r="B82" s="155">
        <v>162437.0</v>
      </c>
      <c r="C82" s="95">
        <f>roundup((B82/1024)*(1+Assumptions!$B$22),0)</f>
        <v>191</v>
      </c>
      <c r="E82" s="101" t="s">
        <v>197</v>
      </c>
      <c r="F82" s="155">
        <v>1672087.0</v>
      </c>
      <c r="G82" s="95">
        <v>1960.0</v>
      </c>
    </row>
    <row r="83">
      <c r="A83" s="101" t="s">
        <v>219</v>
      </c>
      <c r="B83" s="155">
        <v>305451.0</v>
      </c>
      <c r="C83" s="95">
        <f>roundup((B83/1024)*(1+Assumptions!$B$22),0)</f>
        <v>358</v>
      </c>
      <c r="E83" s="101" t="s">
        <v>209</v>
      </c>
      <c r="F83" s="155">
        <v>1636071.0</v>
      </c>
      <c r="G83" s="95">
        <v>1918.0</v>
      </c>
    </row>
    <row r="84">
      <c r="A84" s="101" t="s">
        <v>220</v>
      </c>
      <c r="B84" s="155">
        <v>476703.0</v>
      </c>
      <c r="C84" s="95">
        <f>roundup((B84/1024)*(1+Assumptions!$B$22),0)</f>
        <v>559</v>
      </c>
      <c r="E84" s="101" t="s">
        <v>999</v>
      </c>
      <c r="F84" s="155">
        <v>1632630.0</v>
      </c>
      <c r="G84" s="95">
        <v>1914.0</v>
      </c>
    </row>
    <row r="85">
      <c r="A85" s="101" t="s">
        <v>221</v>
      </c>
      <c r="B85" s="155">
        <v>605749.0</v>
      </c>
      <c r="C85" s="95">
        <f>roundup((B85/1024)*(1+Assumptions!$B$22),0)</f>
        <v>710</v>
      </c>
      <c r="E85" s="101" t="s">
        <v>1173</v>
      </c>
      <c r="F85" s="155">
        <v>1613020.0</v>
      </c>
      <c r="G85" s="95">
        <v>1891.0</v>
      </c>
    </row>
    <row r="86">
      <c r="A86" s="101" t="s">
        <v>1050</v>
      </c>
      <c r="B86" s="155">
        <v>2141559.0</v>
      </c>
      <c r="C86" s="95">
        <f>roundup((B86/1024)*(1+Assumptions!$B$22),0)</f>
        <v>2510</v>
      </c>
      <c r="E86" s="101" t="s">
        <v>1172</v>
      </c>
      <c r="F86" s="155">
        <v>1598146.0</v>
      </c>
      <c r="G86" s="95">
        <v>1873.0</v>
      </c>
    </row>
    <row r="87">
      <c r="A87" s="101" t="s">
        <v>382</v>
      </c>
      <c r="B87" s="155">
        <v>3914.0</v>
      </c>
      <c r="C87" s="95">
        <f>roundup((B87/1024)*(1+Assumptions!$B$22),0)</f>
        <v>5</v>
      </c>
      <c r="E87" s="101" t="s">
        <v>1580</v>
      </c>
      <c r="F87" s="155">
        <v>1583037.0</v>
      </c>
      <c r="G87" s="95">
        <v>1856.0</v>
      </c>
    </row>
    <row r="88">
      <c r="A88" s="101" t="s">
        <v>793</v>
      </c>
      <c r="B88" s="155">
        <v>28670.0</v>
      </c>
      <c r="C88" s="95">
        <f>roundup((B88/1024)*(1+Assumptions!$B$22),0)</f>
        <v>34</v>
      </c>
      <c r="E88" s="101" t="s">
        <v>1352</v>
      </c>
      <c r="F88" s="155">
        <v>1527847.0</v>
      </c>
      <c r="G88" s="95">
        <v>1791.0</v>
      </c>
    </row>
    <row r="89">
      <c r="A89" s="101" t="s">
        <v>794</v>
      </c>
      <c r="B89" s="155">
        <v>29872.0</v>
      </c>
      <c r="C89" s="95">
        <f>roundup((B89/1024)*(1+Assumptions!$B$22),0)</f>
        <v>36</v>
      </c>
      <c r="E89" s="101" t="s">
        <v>960</v>
      </c>
      <c r="F89" s="155">
        <v>1511042.0</v>
      </c>
      <c r="G89" s="95">
        <v>1771.0</v>
      </c>
    </row>
    <row r="90">
      <c r="A90" s="101" t="s">
        <v>1330</v>
      </c>
      <c r="B90" s="155">
        <v>13859.0</v>
      </c>
      <c r="C90" s="95">
        <f>roundup((B90/1024)*(1+Assumptions!$B$22),0)</f>
        <v>17</v>
      </c>
      <c r="E90" s="101" t="s">
        <v>971</v>
      </c>
      <c r="F90" s="155">
        <v>1498806.0</v>
      </c>
      <c r="G90" s="95">
        <v>1757.0</v>
      </c>
    </row>
    <row r="91">
      <c r="A91" s="101" t="s">
        <v>316</v>
      </c>
      <c r="B91" s="155">
        <v>35545.0</v>
      </c>
      <c r="C91" s="95">
        <f>roundup((B91/1024)*(1+Assumptions!$B$22),0)</f>
        <v>42</v>
      </c>
      <c r="E91" s="101" t="s">
        <v>1044</v>
      </c>
      <c r="F91" s="155">
        <v>1491613.0</v>
      </c>
      <c r="G91" s="95">
        <v>1748.0</v>
      </c>
    </row>
    <row r="92">
      <c r="A92" s="101" t="s">
        <v>1676</v>
      </c>
      <c r="B92" s="155">
        <v>2564267.0</v>
      </c>
      <c r="C92" s="95">
        <f>roundup((B92/1024)*(1+Assumptions!$B$22),0)</f>
        <v>3006</v>
      </c>
      <c r="E92" s="101" t="s">
        <v>1589</v>
      </c>
      <c r="F92" s="155">
        <v>1490503.0</v>
      </c>
      <c r="G92" s="95">
        <v>1747.0</v>
      </c>
    </row>
    <row r="93">
      <c r="A93" s="101" t="s">
        <v>1677</v>
      </c>
      <c r="B93" s="155">
        <v>4631379.0</v>
      </c>
      <c r="C93" s="95">
        <f>roundup((B93/1024)*(1+Assumptions!$B$22),0)</f>
        <v>5428</v>
      </c>
      <c r="E93" s="101" t="s">
        <v>1045</v>
      </c>
      <c r="F93" s="155">
        <v>1444104.0</v>
      </c>
      <c r="G93" s="95">
        <v>1693.0</v>
      </c>
    </row>
    <row r="94">
      <c r="A94" s="101" t="s">
        <v>1542</v>
      </c>
      <c r="B94" s="155">
        <v>10094.0</v>
      </c>
      <c r="C94" s="95">
        <f>roundup((B94/1024)*(1+Assumptions!$B$22),0)</f>
        <v>12</v>
      </c>
      <c r="E94" s="101" t="s">
        <v>225</v>
      </c>
      <c r="F94" s="155">
        <v>1429208.0</v>
      </c>
      <c r="G94" s="95">
        <v>1675.0</v>
      </c>
    </row>
    <row r="95">
      <c r="A95" s="101" t="s">
        <v>523</v>
      </c>
      <c r="B95" s="155">
        <v>36304.0</v>
      </c>
      <c r="C95" s="95">
        <f>roundup((B95/1024)*(1+Assumptions!$B$22),0)</f>
        <v>43</v>
      </c>
      <c r="E95" s="101" t="s">
        <v>1689</v>
      </c>
      <c r="F95" s="155">
        <v>1410013.0</v>
      </c>
      <c r="G95" s="95">
        <v>1653.0</v>
      </c>
    </row>
    <row r="96">
      <c r="A96" s="101" t="s">
        <v>1597</v>
      </c>
      <c r="B96" s="155">
        <v>79058.0</v>
      </c>
      <c r="C96" s="95">
        <f>roundup((B96/1024)*(1+Assumptions!$B$22),0)</f>
        <v>93</v>
      </c>
      <c r="E96" s="101" t="s">
        <v>1048</v>
      </c>
      <c r="F96" s="155">
        <v>1398760.0</v>
      </c>
      <c r="G96" s="95">
        <v>1640.0</v>
      </c>
    </row>
    <row r="97">
      <c r="A97" s="101" t="s">
        <v>355</v>
      </c>
      <c r="B97" s="155">
        <v>25660.0</v>
      </c>
      <c r="C97" s="95">
        <f>roundup((B97/1024)*(1+Assumptions!$B$22),0)</f>
        <v>31</v>
      </c>
      <c r="E97" s="101" t="s">
        <v>1013</v>
      </c>
      <c r="F97" s="155">
        <v>1391148.0</v>
      </c>
      <c r="G97" s="95">
        <v>1631.0</v>
      </c>
    </row>
    <row r="98">
      <c r="A98" s="101" t="s">
        <v>500</v>
      </c>
      <c r="B98" s="155">
        <v>90090.0</v>
      </c>
      <c r="C98" s="95">
        <f>roundup((B98/1024)*(1+Assumptions!$B$22),0)</f>
        <v>106</v>
      </c>
      <c r="E98" s="101" t="s">
        <v>2860</v>
      </c>
      <c r="F98" s="155">
        <v>1344193.0</v>
      </c>
      <c r="G98" s="95">
        <v>1576.0</v>
      </c>
    </row>
    <row r="99">
      <c r="A99" s="101" t="s">
        <v>944</v>
      </c>
      <c r="B99" s="155">
        <v>688516.0</v>
      </c>
      <c r="C99" s="95">
        <f>roundup((B99/1024)*(1+Assumptions!$B$22),0)</f>
        <v>807</v>
      </c>
      <c r="E99" s="101" t="s">
        <v>2859</v>
      </c>
      <c r="F99" s="155">
        <v>1339298.0</v>
      </c>
      <c r="G99" s="95">
        <v>1570.0</v>
      </c>
    </row>
    <row r="100">
      <c r="A100" s="101" t="s">
        <v>945</v>
      </c>
      <c r="B100" s="155">
        <v>6683672.0</v>
      </c>
      <c r="C100" s="95">
        <f>roundup((B100/1024)*(1+Assumptions!$B$22),0)</f>
        <v>7833</v>
      </c>
      <c r="E100" s="101" t="s">
        <v>1001</v>
      </c>
      <c r="F100" s="155">
        <v>1330081.0</v>
      </c>
      <c r="G100" s="95">
        <v>1559.0</v>
      </c>
    </row>
    <row r="101">
      <c r="A101" s="101" t="s">
        <v>946</v>
      </c>
      <c r="B101" s="155">
        <v>5541.0</v>
      </c>
      <c r="C101" s="95">
        <f>roundup((B101/1024)*(1+Assumptions!$B$22),0)</f>
        <v>7</v>
      </c>
      <c r="E101" s="101" t="s">
        <v>1096</v>
      </c>
      <c r="F101" s="155">
        <v>1285048.0</v>
      </c>
      <c r="G101" s="95">
        <v>1506.0</v>
      </c>
    </row>
    <row r="102">
      <c r="A102" s="101" t="s">
        <v>245</v>
      </c>
      <c r="B102" s="155">
        <v>122511.0</v>
      </c>
      <c r="C102" s="95">
        <f>roundup((B102/1024)*(1+Assumptions!$B$22),0)</f>
        <v>144</v>
      </c>
      <c r="E102" s="101" t="s">
        <v>346</v>
      </c>
      <c r="F102" s="155">
        <v>1248944.0</v>
      </c>
      <c r="G102" s="95">
        <v>1464.0</v>
      </c>
    </row>
    <row r="103">
      <c r="A103" s="101" t="s">
        <v>246</v>
      </c>
      <c r="B103" s="155">
        <v>22912.0</v>
      </c>
      <c r="C103" s="95">
        <f>roundup((B103/1024)*(1+Assumptions!$B$22),0)</f>
        <v>27</v>
      </c>
      <c r="E103" s="101" t="s">
        <v>1283</v>
      </c>
      <c r="F103" s="155">
        <v>1246890.0</v>
      </c>
      <c r="G103" s="95">
        <v>1462.0</v>
      </c>
    </row>
    <row r="104">
      <c r="A104" s="101" t="s">
        <v>1086</v>
      </c>
      <c r="B104" s="155">
        <v>23003.0</v>
      </c>
      <c r="C104" s="95">
        <f>roundup((B104/1024)*(1+Assumptions!$B$22),0)</f>
        <v>27</v>
      </c>
      <c r="E104" s="101" t="s">
        <v>1586</v>
      </c>
      <c r="F104" s="155">
        <v>1227952.0</v>
      </c>
      <c r="G104" s="95">
        <v>1440.0</v>
      </c>
    </row>
    <row r="105">
      <c r="A105" s="101" t="s">
        <v>1081</v>
      </c>
      <c r="B105" s="155">
        <v>28242.0</v>
      </c>
      <c r="C105" s="95">
        <f>roundup((B105/1024)*(1+Assumptions!$B$22),0)</f>
        <v>34</v>
      </c>
      <c r="E105" s="101" t="s">
        <v>1084</v>
      </c>
      <c r="F105" s="155">
        <v>1216177.0</v>
      </c>
      <c r="G105" s="95">
        <v>1426.0</v>
      </c>
    </row>
    <row r="106">
      <c r="A106" s="101" t="s">
        <v>1082</v>
      </c>
      <c r="B106" s="155">
        <v>28369.0</v>
      </c>
      <c r="C106" s="95">
        <f>roundup((B106/1024)*(1+Assumptions!$B$22),0)</f>
        <v>34</v>
      </c>
      <c r="E106" s="101" t="s">
        <v>1019</v>
      </c>
      <c r="F106" s="155">
        <v>1194333.0</v>
      </c>
      <c r="G106" s="95">
        <v>1400.0</v>
      </c>
    </row>
    <row r="107">
      <c r="A107" s="101" t="s">
        <v>1535</v>
      </c>
      <c r="B107" s="155">
        <v>88372.0</v>
      </c>
      <c r="C107" s="95">
        <f>roundup((B107/1024)*(1+Assumptions!$B$22),0)</f>
        <v>104</v>
      </c>
      <c r="E107" s="101" t="s">
        <v>226</v>
      </c>
      <c r="F107" s="155">
        <v>1145219.0</v>
      </c>
      <c r="G107" s="95">
        <v>1343.0</v>
      </c>
    </row>
    <row r="108">
      <c r="A108" s="101" t="s">
        <v>1649</v>
      </c>
      <c r="B108" s="155">
        <v>37729.0</v>
      </c>
      <c r="C108" s="95">
        <f>roundup((B108/1024)*(1+Assumptions!$B$22),0)</f>
        <v>45</v>
      </c>
      <c r="E108" s="101" t="s">
        <v>1187</v>
      </c>
      <c r="F108" s="155">
        <v>1140828.0</v>
      </c>
      <c r="G108" s="95">
        <v>1337.0</v>
      </c>
    </row>
    <row r="109">
      <c r="A109" s="101" t="s">
        <v>583</v>
      </c>
      <c r="B109" s="155">
        <v>294024.0</v>
      </c>
      <c r="C109" s="95">
        <f>roundup((B109/1024)*(1+Assumptions!$B$22),0)</f>
        <v>345</v>
      </c>
      <c r="E109" s="101" t="s">
        <v>1063</v>
      </c>
      <c r="F109" s="155">
        <v>1109123.0</v>
      </c>
      <c r="G109" s="95">
        <v>1300.0</v>
      </c>
    </row>
    <row r="110">
      <c r="A110" s="101" t="s">
        <v>668</v>
      </c>
      <c r="B110" s="155">
        <v>62070.0</v>
      </c>
      <c r="C110" s="95">
        <f>roundup((B110/1024)*(1+Assumptions!$B$22),0)</f>
        <v>73</v>
      </c>
      <c r="E110" s="101" t="s">
        <v>341</v>
      </c>
      <c r="F110" s="155">
        <v>1081066.0</v>
      </c>
      <c r="G110" s="95">
        <v>1267.0</v>
      </c>
    </row>
    <row r="111">
      <c r="A111" s="101" t="s">
        <v>669</v>
      </c>
      <c r="B111" s="155">
        <v>22932.0</v>
      </c>
      <c r="C111" s="95">
        <f>roundup((B111/1024)*(1+Assumptions!$B$22),0)</f>
        <v>27</v>
      </c>
      <c r="E111" s="101" t="s">
        <v>979</v>
      </c>
      <c r="F111" s="155">
        <v>1073011.0</v>
      </c>
      <c r="G111" s="95">
        <v>1258.0</v>
      </c>
    </row>
    <row r="112">
      <c r="A112" s="101" t="s">
        <v>670</v>
      </c>
      <c r="B112" s="155">
        <v>23763.0</v>
      </c>
      <c r="C112" s="95">
        <f>roundup((B112/1024)*(1+Assumptions!$B$22),0)</f>
        <v>28</v>
      </c>
      <c r="E112" s="101" t="s">
        <v>344</v>
      </c>
      <c r="F112" s="155">
        <v>1072906.0</v>
      </c>
      <c r="G112" s="95">
        <v>1258.0</v>
      </c>
    </row>
    <row r="113">
      <c r="A113" s="101" t="s">
        <v>671</v>
      </c>
      <c r="B113" s="155">
        <v>23300.0</v>
      </c>
      <c r="C113" s="95">
        <f>roundup((B113/1024)*(1+Assumptions!$B$22),0)</f>
        <v>28</v>
      </c>
      <c r="E113" s="101" t="s">
        <v>1588</v>
      </c>
      <c r="F113" s="155">
        <v>1072332.0</v>
      </c>
      <c r="G113" s="95">
        <v>1257.0</v>
      </c>
    </row>
    <row r="114">
      <c r="A114" s="101" t="s">
        <v>768</v>
      </c>
      <c r="B114" s="155">
        <v>65233.0</v>
      </c>
      <c r="C114" s="95">
        <f>roundup((B114/1024)*(1+Assumptions!$B$22),0)</f>
        <v>77</v>
      </c>
      <c r="E114" s="101" t="s">
        <v>1064</v>
      </c>
      <c r="F114" s="155">
        <v>1053477.0</v>
      </c>
      <c r="G114" s="95">
        <v>1235.0</v>
      </c>
    </row>
    <row r="115">
      <c r="A115" s="101" t="s">
        <v>810</v>
      </c>
      <c r="B115" s="155">
        <v>36823.0</v>
      </c>
      <c r="C115" s="95">
        <f>roundup((B115/1024)*(1+Assumptions!$B$22),0)</f>
        <v>44</v>
      </c>
      <c r="E115" s="101" t="s">
        <v>319</v>
      </c>
      <c r="F115" s="155">
        <v>1015661.0</v>
      </c>
      <c r="G115" s="95">
        <v>1191.0</v>
      </c>
    </row>
    <row r="116">
      <c r="A116" s="101" t="s">
        <v>806</v>
      </c>
      <c r="B116" s="155">
        <v>27090.0</v>
      </c>
      <c r="C116" s="95">
        <f>roundup((B116/1024)*(1+Assumptions!$B$22),0)</f>
        <v>32</v>
      </c>
      <c r="E116" s="101" t="s">
        <v>1023</v>
      </c>
      <c r="F116" s="155">
        <v>1008488.0</v>
      </c>
      <c r="G116" s="95">
        <v>1182.0</v>
      </c>
    </row>
    <row r="117">
      <c r="A117" s="101" t="s">
        <v>811</v>
      </c>
      <c r="B117" s="155">
        <v>24674.0</v>
      </c>
      <c r="C117" s="95">
        <f>roundup((B117/1024)*(1+Assumptions!$B$22),0)</f>
        <v>29</v>
      </c>
      <c r="E117" s="101" t="s">
        <v>987</v>
      </c>
      <c r="F117" s="155">
        <v>995631.0</v>
      </c>
      <c r="G117" s="95">
        <v>1167.0</v>
      </c>
    </row>
    <row r="118">
      <c r="A118" s="101" t="s">
        <v>738</v>
      </c>
      <c r="B118" s="155">
        <v>165487.0</v>
      </c>
      <c r="C118" s="95">
        <f>roundup((B118/1024)*(1+Assumptions!$B$22),0)</f>
        <v>194</v>
      </c>
      <c r="E118" s="101" t="s">
        <v>213</v>
      </c>
      <c r="F118" s="155">
        <v>952301.0</v>
      </c>
      <c r="G118" s="95">
        <v>1116.0</v>
      </c>
    </row>
    <row r="119">
      <c r="A119" s="101" t="s">
        <v>754</v>
      </c>
      <c r="B119" s="155">
        <v>24151.0</v>
      </c>
      <c r="C119" s="95">
        <f>roundup((B119/1024)*(1+Assumptions!$B$22),0)</f>
        <v>29</v>
      </c>
      <c r="E119" s="101" t="s">
        <v>1679</v>
      </c>
      <c r="F119" s="155">
        <v>944231.0</v>
      </c>
      <c r="G119" s="95">
        <v>1107.0</v>
      </c>
    </row>
    <row r="120">
      <c r="A120" s="101" t="s">
        <v>739</v>
      </c>
      <c r="B120" s="155">
        <v>70570.0</v>
      </c>
      <c r="C120" s="95">
        <f>roundup((B120/1024)*(1+Assumptions!$B$22),0)</f>
        <v>83</v>
      </c>
      <c r="E120" s="101" t="s">
        <v>1097</v>
      </c>
      <c r="F120" s="155">
        <v>930630.0</v>
      </c>
      <c r="G120" s="95">
        <v>1091.0</v>
      </c>
    </row>
    <row r="121">
      <c r="A121" s="101" t="s">
        <v>753</v>
      </c>
      <c r="B121" s="155">
        <v>62086.0</v>
      </c>
      <c r="C121" s="95">
        <f>roundup((B121/1024)*(1+Assumptions!$B$22),0)</f>
        <v>73</v>
      </c>
      <c r="E121" s="101" t="s">
        <v>1685</v>
      </c>
      <c r="F121" s="155">
        <v>929946.0</v>
      </c>
      <c r="G121" s="95">
        <v>1090.0</v>
      </c>
    </row>
    <row r="122">
      <c r="A122" s="101" t="s">
        <v>157</v>
      </c>
      <c r="B122" s="155">
        <v>45328.0</v>
      </c>
      <c r="C122" s="95">
        <f>roundup((B122/1024)*(1+Assumptions!$B$22),0)</f>
        <v>54</v>
      </c>
      <c r="E122" s="101" t="s">
        <v>262</v>
      </c>
      <c r="F122" s="155">
        <v>925984.0</v>
      </c>
      <c r="G122" s="95">
        <v>1086.0</v>
      </c>
    </row>
    <row r="123">
      <c r="A123" s="101" t="s">
        <v>570</v>
      </c>
      <c r="B123" s="155">
        <v>31054.0</v>
      </c>
      <c r="C123" s="95">
        <f>roundup((B123/1024)*(1+Assumptions!$B$22),0)</f>
        <v>37</v>
      </c>
      <c r="E123" s="101" t="s">
        <v>1210</v>
      </c>
      <c r="F123" s="155">
        <v>925266.0</v>
      </c>
      <c r="G123" s="95">
        <v>1085.0</v>
      </c>
    </row>
    <row r="124">
      <c r="A124" s="101" t="s">
        <v>234</v>
      </c>
      <c r="B124" s="155">
        <v>21772.0</v>
      </c>
      <c r="C124" s="95">
        <f>roundup((B124/1024)*(1+Assumptions!$B$22),0)</f>
        <v>26</v>
      </c>
      <c r="E124" s="101" t="s">
        <v>195</v>
      </c>
      <c r="F124" s="155">
        <v>898867.0</v>
      </c>
      <c r="G124" s="95">
        <v>1054.0</v>
      </c>
    </row>
    <row r="125">
      <c r="A125" s="101" t="s">
        <v>235</v>
      </c>
      <c r="B125" s="155">
        <v>40780.0</v>
      </c>
      <c r="C125" s="95">
        <f>roundup((B125/1024)*(1+Assumptions!$B$22),0)</f>
        <v>48</v>
      </c>
      <c r="E125" s="101" t="s">
        <v>305</v>
      </c>
      <c r="F125" s="155">
        <v>896311.0</v>
      </c>
      <c r="G125" s="95">
        <v>1051.0</v>
      </c>
    </row>
    <row r="126">
      <c r="A126" s="101" t="s">
        <v>168</v>
      </c>
      <c r="B126" s="155">
        <v>32695.0</v>
      </c>
      <c r="C126" s="95">
        <f>roundup((B126/1024)*(1+Assumptions!$B$22),0)</f>
        <v>39</v>
      </c>
      <c r="E126" s="101" t="s">
        <v>1282</v>
      </c>
      <c r="F126" s="155">
        <v>879636.0</v>
      </c>
      <c r="G126" s="95">
        <v>1031.0</v>
      </c>
    </row>
    <row r="127">
      <c r="A127" s="101" t="s">
        <v>329</v>
      </c>
      <c r="B127" s="155">
        <v>80806.0</v>
      </c>
      <c r="C127" s="95">
        <f>roundup((B127/1024)*(1+Assumptions!$B$22),0)</f>
        <v>95</v>
      </c>
      <c r="E127" s="101" t="s">
        <v>1481</v>
      </c>
      <c r="F127" s="155">
        <v>863192.0</v>
      </c>
      <c r="G127" s="95">
        <v>1012.0</v>
      </c>
    </row>
    <row r="128">
      <c r="A128" s="101" t="s">
        <v>332</v>
      </c>
      <c r="B128" s="155">
        <v>71884.0</v>
      </c>
      <c r="C128" s="95">
        <f>roundup((B128/1024)*(1+Assumptions!$B$22),0)</f>
        <v>85</v>
      </c>
      <c r="E128" s="101" t="s">
        <v>1488</v>
      </c>
      <c r="F128" s="155">
        <v>813900.0</v>
      </c>
      <c r="G128" s="95">
        <v>954.0</v>
      </c>
    </row>
    <row r="129">
      <c r="A129" s="101" t="s">
        <v>540</v>
      </c>
      <c r="B129" s="155">
        <v>42068.0</v>
      </c>
      <c r="C129" s="95">
        <f>roundup((B129/1024)*(1+Assumptions!$B$22),0)</f>
        <v>50</v>
      </c>
      <c r="E129" s="101" t="s">
        <v>1083</v>
      </c>
      <c r="F129" s="155">
        <v>797547.0</v>
      </c>
      <c r="G129" s="95">
        <v>935.0</v>
      </c>
    </row>
    <row r="130">
      <c r="A130" s="101" t="s">
        <v>541</v>
      </c>
      <c r="B130" s="155">
        <v>22194.0</v>
      </c>
      <c r="C130" s="95">
        <f>roundup((B130/1024)*(1+Assumptions!$B$22),0)</f>
        <v>27</v>
      </c>
      <c r="E130" s="101" t="s">
        <v>1700</v>
      </c>
      <c r="F130" s="155">
        <v>793287.0</v>
      </c>
      <c r="G130" s="95">
        <v>930.0</v>
      </c>
    </row>
    <row r="131">
      <c r="A131" s="101" t="s">
        <v>1488</v>
      </c>
      <c r="B131" s="155">
        <v>813900.0</v>
      </c>
      <c r="C131" s="95">
        <f>roundup((B131/1024)*(1+Assumptions!$B$22),0)</f>
        <v>954</v>
      </c>
      <c r="E131" s="101" t="s">
        <v>784</v>
      </c>
      <c r="F131" s="155">
        <v>784662.0</v>
      </c>
      <c r="G131" s="95">
        <v>920.0</v>
      </c>
    </row>
    <row r="132">
      <c r="A132" s="101" t="s">
        <v>1489</v>
      </c>
      <c r="B132" s="155">
        <v>2217013.0</v>
      </c>
      <c r="C132" s="95">
        <f>roundup((B132/1024)*(1+Assumptions!$B$22),0)</f>
        <v>2599</v>
      </c>
      <c r="E132" s="101" t="s">
        <v>881</v>
      </c>
      <c r="F132" s="155">
        <v>783321.0</v>
      </c>
      <c r="G132" s="95">
        <v>918.0</v>
      </c>
    </row>
    <row r="133">
      <c r="A133" s="101" t="s">
        <v>486</v>
      </c>
      <c r="B133" s="155">
        <v>111829.0</v>
      </c>
      <c r="C133" s="95">
        <f>roundup((B133/1024)*(1+Assumptions!$B$22),0)</f>
        <v>132</v>
      </c>
      <c r="E133" s="101" t="s">
        <v>963</v>
      </c>
      <c r="F133" s="155">
        <v>771076.0</v>
      </c>
      <c r="G133" s="95">
        <v>904.0</v>
      </c>
    </row>
    <row r="134">
      <c r="A134" s="101" t="s">
        <v>487</v>
      </c>
      <c r="B134" s="155">
        <v>4480.0</v>
      </c>
      <c r="C134" s="95">
        <f>roundup((B134/1024)*(1+Assumptions!$B$22),0)</f>
        <v>6</v>
      </c>
      <c r="E134" s="101" t="s">
        <v>1109</v>
      </c>
      <c r="F134" s="155">
        <v>762982.0</v>
      </c>
      <c r="G134" s="95">
        <v>895.0</v>
      </c>
    </row>
    <row r="135">
      <c r="A135" s="101" t="s">
        <v>391</v>
      </c>
      <c r="B135" s="155">
        <v>135912.0</v>
      </c>
      <c r="C135" s="95">
        <f>roundup((B135/1024)*(1+Assumptions!$B$22),0)</f>
        <v>160</v>
      </c>
      <c r="E135" s="101" t="s">
        <v>1102</v>
      </c>
      <c r="F135" s="155">
        <v>755995.0</v>
      </c>
      <c r="G135" s="95">
        <v>886.0</v>
      </c>
    </row>
    <row r="136">
      <c r="A136" s="101" t="s">
        <v>1469</v>
      </c>
      <c r="B136" s="155">
        <v>110209.0</v>
      </c>
      <c r="C136" s="95">
        <f>roundup((B136/1024)*(1+Assumptions!$B$22),0)</f>
        <v>130</v>
      </c>
      <c r="E136" s="101" t="s">
        <v>1749</v>
      </c>
      <c r="F136" s="155">
        <v>745179.0</v>
      </c>
      <c r="G136" s="95">
        <v>874.0</v>
      </c>
    </row>
    <row r="137">
      <c r="A137" s="101" t="s">
        <v>173</v>
      </c>
      <c r="B137" s="155">
        <v>4908.0</v>
      </c>
      <c r="C137" s="95">
        <f>roundup((B137/1024)*(1+Assumptions!$B$22),0)</f>
        <v>6</v>
      </c>
      <c r="E137" s="101" t="s">
        <v>1281</v>
      </c>
      <c r="F137" s="155">
        <v>726261.0</v>
      </c>
      <c r="G137" s="95">
        <v>852.0</v>
      </c>
    </row>
    <row r="138">
      <c r="A138" s="101" t="s">
        <v>172</v>
      </c>
      <c r="B138" s="155">
        <v>4398.0</v>
      </c>
      <c r="C138" s="95">
        <f>roundup((B138/1024)*(1+Assumptions!$B$22),0)</f>
        <v>6</v>
      </c>
      <c r="E138" s="101" t="s">
        <v>975</v>
      </c>
      <c r="F138" s="155">
        <v>725721.0</v>
      </c>
      <c r="G138" s="95">
        <v>851.0</v>
      </c>
    </row>
    <row r="139">
      <c r="A139" s="101" t="s">
        <v>392</v>
      </c>
      <c r="B139" s="155">
        <v>14131.0</v>
      </c>
      <c r="C139" s="95">
        <f>roundup((B139/1024)*(1+Assumptions!$B$22),0)</f>
        <v>17</v>
      </c>
      <c r="E139" s="101" t="s">
        <v>2937</v>
      </c>
      <c r="F139" s="155">
        <v>725164.0</v>
      </c>
      <c r="G139" s="95">
        <v>850.0</v>
      </c>
    </row>
    <row r="140">
      <c r="A140" s="101" t="s">
        <v>553</v>
      </c>
      <c r="B140" s="155">
        <v>67572.0</v>
      </c>
      <c r="C140" s="95">
        <f>roundup((B140/1024)*(1+Assumptions!$B$22),0)</f>
        <v>80</v>
      </c>
      <c r="E140" s="101" t="s">
        <v>1095</v>
      </c>
      <c r="F140" s="155">
        <v>703896.0</v>
      </c>
      <c r="G140" s="95">
        <v>825.0</v>
      </c>
    </row>
    <row r="141">
      <c r="A141" s="101" t="s">
        <v>1079</v>
      </c>
      <c r="B141" s="155">
        <v>7364.0</v>
      </c>
      <c r="C141" s="95">
        <f>roundup((B141/1024)*(1+Assumptions!$B$22),0)</f>
        <v>9</v>
      </c>
      <c r="E141" s="101" t="s">
        <v>967</v>
      </c>
      <c r="F141" s="155">
        <v>699432.0</v>
      </c>
      <c r="G141" s="95">
        <v>820.0</v>
      </c>
    </row>
    <row r="142">
      <c r="A142" s="101" t="s">
        <v>1638</v>
      </c>
      <c r="B142" s="155">
        <v>35089.0</v>
      </c>
      <c r="C142" s="95">
        <f>roundup((B142/1024)*(1+Assumptions!$B$22),0)</f>
        <v>42</v>
      </c>
      <c r="E142" s="101" t="s">
        <v>944</v>
      </c>
      <c r="F142" s="155">
        <v>688516.0</v>
      </c>
      <c r="G142" s="95">
        <v>807.0</v>
      </c>
    </row>
    <row r="143">
      <c r="A143" s="101" t="s">
        <v>1348</v>
      </c>
      <c r="B143" s="155">
        <v>20116.0</v>
      </c>
      <c r="C143" s="95">
        <f>roundup((B143/1024)*(1+Assumptions!$B$22),0)</f>
        <v>24</v>
      </c>
      <c r="E143" s="101" t="s">
        <v>952</v>
      </c>
      <c r="F143" s="155">
        <v>684826.0</v>
      </c>
      <c r="G143" s="95">
        <v>803.0</v>
      </c>
    </row>
    <row r="144">
      <c r="A144" s="101" t="s">
        <v>663</v>
      </c>
      <c r="B144" s="155">
        <v>4203.0</v>
      </c>
      <c r="C144" s="95">
        <f>roundup((B144/1024)*(1+Assumptions!$B$22),0)</f>
        <v>5</v>
      </c>
      <c r="E144" s="101" t="s">
        <v>204</v>
      </c>
      <c r="F144" s="155">
        <v>671375.0</v>
      </c>
      <c r="G144" s="95">
        <v>787.0</v>
      </c>
    </row>
    <row r="145">
      <c r="A145" s="101" t="s">
        <v>667</v>
      </c>
      <c r="B145" s="155">
        <v>73174.0</v>
      </c>
      <c r="C145" s="95">
        <f>roundup((B145/1024)*(1+Assumptions!$B$22),0)</f>
        <v>86</v>
      </c>
      <c r="E145" s="101" t="s">
        <v>789</v>
      </c>
      <c r="F145" s="155">
        <v>667827.0</v>
      </c>
      <c r="G145" s="95">
        <v>783.0</v>
      </c>
    </row>
    <row r="146">
      <c r="A146" s="101" t="s">
        <v>659</v>
      </c>
      <c r="B146" s="155">
        <v>3458.0</v>
      </c>
      <c r="C146" s="95">
        <f>roundup((B146/1024)*(1+Assumptions!$B$22),0)</f>
        <v>5</v>
      </c>
      <c r="E146" s="101" t="s">
        <v>254</v>
      </c>
      <c r="F146" s="155">
        <v>657134.0</v>
      </c>
      <c r="G146" s="95">
        <v>771.0</v>
      </c>
    </row>
    <row r="147">
      <c r="A147" s="101" t="s">
        <v>660</v>
      </c>
      <c r="B147" s="155">
        <v>3041.0</v>
      </c>
      <c r="C147" s="95">
        <f>roundup((B147/1024)*(1+Assumptions!$B$22),0)</f>
        <v>4</v>
      </c>
      <c r="E147" s="101" t="s">
        <v>1129</v>
      </c>
      <c r="F147" s="155">
        <v>656646.0</v>
      </c>
      <c r="G147" s="95">
        <v>770.0</v>
      </c>
    </row>
    <row r="148">
      <c r="A148" s="101" t="s">
        <v>661</v>
      </c>
      <c r="B148" s="155">
        <v>3041.0</v>
      </c>
      <c r="C148" s="95">
        <f>roundup((B148/1024)*(1+Assumptions!$B$22),0)</f>
        <v>4</v>
      </c>
      <c r="E148" s="101" t="s">
        <v>1477</v>
      </c>
      <c r="F148" s="155">
        <v>650356.0</v>
      </c>
      <c r="G148" s="95">
        <v>763.0</v>
      </c>
    </row>
    <row r="149">
      <c r="A149" s="101" t="s">
        <v>1370</v>
      </c>
      <c r="B149" s="155">
        <v>92949.0</v>
      </c>
      <c r="C149" s="95">
        <f>roundup((B149/1024)*(1+Assumptions!$B$22),0)</f>
        <v>109</v>
      </c>
      <c r="E149" s="101" t="s">
        <v>1038</v>
      </c>
      <c r="F149" s="155">
        <v>646440.0</v>
      </c>
      <c r="G149" s="95">
        <v>758.0</v>
      </c>
    </row>
    <row r="150">
      <c r="A150" s="101" t="s">
        <v>162</v>
      </c>
      <c r="B150" s="155">
        <v>82822.0</v>
      </c>
      <c r="C150" s="95">
        <f>roundup((B150/1024)*(1+Assumptions!$B$22),0)</f>
        <v>98</v>
      </c>
      <c r="E150" s="101" t="s">
        <v>1328</v>
      </c>
      <c r="F150" s="155">
        <v>642692.0</v>
      </c>
      <c r="G150" s="95">
        <v>754.0</v>
      </c>
    </row>
    <row r="151">
      <c r="A151" s="101" t="s">
        <v>1379</v>
      </c>
      <c r="B151" s="155">
        <v>47608.0</v>
      </c>
      <c r="C151" s="95">
        <f>roundup((B151/1024)*(1+Assumptions!$B$22),0)</f>
        <v>56</v>
      </c>
      <c r="E151" s="101" t="s">
        <v>580</v>
      </c>
      <c r="F151" s="155">
        <v>642684.0</v>
      </c>
      <c r="G151" s="95">
        <v>754.0</v>
      </c>
    </row>
    <row r="152">
      <c r="A152" s="101" t="s">
        <v>571</v>
      </c>
      <c r="B152" s="155">
        <v>83799.0</v>
      </c>
      <c r="C152" s="95">
        <f>roundup((B152/1024)*(1+Assumptions!$B$22),0)</f>
        <v>99</v>
      </c>
      <c r="E152" s="101" t="s">
        <v>879</v>
      </c>
      <c r="F152" s="155">
        <v>619649.0</v>
      </c>
      <c r="G152" s="95">
        <v>727.0</v>
      </c>
    </row>
    <row r="153">
      <c r="A153" s="101" t="s">
        <v>572</v>
      </c>
      <c r="B153" s="155">
        <v>31962.0</v>
      </c>
      <c r="C153" s="95">
        <f>roundup((B153/1024)*(1+Assumptions!$B$22),0)</f>
        <v>38</v>
      </c>
      <c r="E153" s="101" t="s">
        <v>1130</v>
      </c>
      <c r="F153" s="155">
        <v>618171.0</v>
      </c>
      <c r="G153" s="95">
        <v>725.0</v>
      </c>
    </row>
    <row r="154">
      <c r="A154" s="101" t="s">
        <v>573</v>
      </c>
      <c r="B154" s="155">
        <v>29606.0</v>
      </c>
      <c r="C154" s="95">
        <f>roundup((B154/1024)*(1+Assumptions!$B$22),0)</f>
        <v>35</v>
      </c>
      <c r="E154" s="101" t="s">
        <v>221</v>
      </c>
      <c r="F154" s="155">
        <v>605749.0</v>
      </c>
      <c r="G154" s="95">
        <v>710.0</v>
      </c>
    </row>
    <row r="155">
      <c r="A155" s="101" t="s">
        <v>1648</v>
      </c>
      <c r="B155" s="155">
        <v>184922.0</v>
      </c>
      <c r="C155" s="95">
        <f>roundup((B155/1024)*(1+Assumptions!$B$22),0)</f>
        <v>217</v>
      </c>
      <c r="E155" s="101" t="s">
        <v>956</v>
      </c>
      <c r="F155" s="155">
        <v>592562.0</v>
      </c>
      <c r="G155" s="95">
        <v>695.0</v>
      </c>
    </row>
    <row r="156">
      <c r="A156" s="101" t="s">
        <v>1657</v>
      </c>
      <c r="B156" s="155">
        <v>83237.0</v>
      </c>
      <c r="C156" s="95">
        <f>roundup((B156/1024)*(1+Assumptions!$B$22),0)</f>
        <v>98</v>
      </c>
      <c r="E156" s="101" t="s">
        <v>1007</v>
      </c>
      <c r="F156" s="155">
        <v>591237.0</v>
      </c>
      <c r="G156" s="95">
        <v>693.0</v>
      </c>
    </row>
    <row r="157">
      <c r="A157" s="101" t="s">
        <v>777</v>
      </c>
      <c r="B157" s="155">
        <v>92207.0</v>
      </c>
      <c r="C157" s="95">
        <f>roundup((B157/1024)*(1+Assumptions!$B$22),0)</f>
        <v>109</v>
      </c>
      <c r="E157" s="101" t="s">
        <v>1163</v>
      </c>
      <c r="F157" s="155">
        <v>585781.0</v>
      </c>
      <c r="G157" s="95">
        <v>687.0</v>
      </c>
    </row>
    <row r="158">
      <c r="A158" s="101" t="s">
        <v>775</v>
      </c>
      <c r="B158" s="155">
        <v>31755.0</v>
      </c>
      <c r="C158" s="95">
        <f>roundup((B158/1024)*(1+Assumptions!$B$22),0)</f>
        <v>38</v>
      </c>
      <c r="E158" s="101" t="s">
        <v>242</v>
      </c>
      <c r="F158" s="155">
        <v>569614.0</v>
      </c>
      <c r="G158" s="95">
        <v>668.0</v>
      </c>
    </row>
    <row r="159">
      <c r="A159" s="101" t="s">
        <v>788</v>
      </c>
      <c r="B159" s="155">
        <v>127805.0</v>
      </c>
      <c r="C159" s="95">
        <f>roundup((B159/1024)*(1+Assumptions!$B$22),0)</f>
        <v>150</v>
      </c>
      <c r="E159" s="101" t="s">
        <v>1510</v>
      </c>
      <c r="F159" s="155">
        <v>564702.0</v>
      </c>
      <c r="G159" s="95">
        <v>662.0</v>
      </c>
    </row>
    <row r="160">
      <c r="A160" s="101" t="s">
        <v>789</v>
      </c>
      <c r="B160" s="155">
        <v>667827.0</v>
      </c>
      <c r="C160" s="95">
        <f>roundup((B160/1024)*(1+Assumptions!$B$22),0)</f>
        <v>783</v>
      </c>
      <c r="E160" s="101" t="s">
        <v>201</v>
      </c>
      <c r="F160" s="155">
        <v>558969.0</v>
      </c>
      <c r="G160" s="95">
        <v>656.0</v>
      </c>
    </row>
    <row r="161">
      <c r="A161" s="101" t="s">
        <v>1182</v>
      </c>
      <c r="B161" s="155">
        <v>41371.0</v>
      </c>
      <c r="C161" s="95">
        <f>roundup((B161/1024)*(1+Assumptions!$B$22),0)</f>
        <v>49</v>
      </c>
      <c r="E161" s="101" t="s">
        <v>1303</v>
      </c>
      <c r="F161" s="155">
        <v>549760.0</v>
      </c>
      <c r="G161" s="95">
        <v>645.0</v>
      </c>
    </row>
    <row r="162">
      <c r="A162" s="101" t="s">
        <v>1183</v>
      </c>
      <c r="B162" s="155">
        <v>36164.0</v>
      </c>
      <c r="C162" s="95">
        <f>roundup((B162/1024)*(1+Assumptions!$B$22),0)</f>
        <v>43</v>
      </c>
      <c r="E162" s="101" t="s">
        <v>1009</v>
      </c>
      <c r="F162" s="155">
        <v>541087.0</v>
      </c>
      <c r="G162" s="95">
        <v>635.0</v>
      </c>
    </row>
    <row r="163">
      <c r="A163" s="101" t="s">
        <v>242</v>
      </c>
      <c r="B163" s="155">
        <v>569614.0</v>
      </c>
      <c r="C163" s="95">
        <f>roundup((B163/1024)*(1+Assumptions!$B$22),0)</f>
        <v>668</v>
      </c>
      <c r="E163" s="101" t="s">
        <v>340</v>
      </c>
      <c r="F163" s="155">
        <v>539190.0</v>
      </c>
      <c r="G163" s="95">
        <v>632.0</v>
      </c>
    </row>
    <row r="164">
      <c r="A164" s="101" t="s">
        <v>801</v>
      </c>
      <c r="B164" s="155">
        <v>31682.0</v>
      </c>
      <c r="C164" s="95">
        <f>roundup((B164/1024)*(1+Assumptions!$B$22),0)</f>
        <v>38</v>
      </c>
      <c r="E164" s="101" t="s">
        <v>1238</v>
      </c>
      <c r="F164" s="155">
        <v>538603.0</v>
      </c>
      <c r="G164" s="95">
        <v>632.0</v>
      </c>
    </row>
    <row r="165">
      <c r="A165" s="101" t="s">
        <v>802</v>
      </c>
      <c r="B165" s="155">
        <v>28388.0</v>
      </c>
      <c r="C165" s="95">
        <f>roundup((B165/1024)*(1+Assumptions!$B$22),0)</f>
        <v>34</v>
      </c>
      <c r="E165" s="101" t="s">
        <v>947</v>
      </c>
      <c r="F165" s="155">
        <v>534955.0</v>
      </c>
      <c r="G165" s="95">
        <v>627.0</v>
      </c>
    </row>
    <row r="166">
      <c r="A166" s="101" t="s">
        <v>714</v>
      </c>
      <c r="B166" s="155">
        <v>46945.0</v>
      </c>
      <c r="C166" s="95">
        <f>roundup((B166/1024)*(1+Assumptions!$B$22),0)</f>
        <v>56</v>
      </c>
      <c r="E166" s="101" t="s">
        <v>880</v>
      </c>
      <c r="F166" s="155">
        <v>521707.0</v>
      </c>
      <c r="G166" s="95">
        <v>612.0</v>
      </c>
    </row>
    <row r="167">
      <c r="A167" s="101" t="s">
        <v>715</v>
      </c>
      <c r="B167" s="155">
        <v>49294.0</v>
      </c>
      <c r="C167" s="95">
        <f>roundup((B167/1024)*(1+Assumptions!$B$22),0)</f>
        <v>58</v>
      </c>
      <c r="E167" s="101" t="s">
        <v>1603</v>
      </c>
      <c r="F167" s="155">
        <v>516060.0</v>
      </c>
      <c r="G167" s="95">
        <v>605.0</v>
      </c>
    </row>
    <row r="168">
      <c r="A168" s="101" t="s">
        <v>716</v>
      </c>
      <c r="B168" s="155">
        <v>33092.0</v>
      </c>
      <c r="C168" s="95">
        <f>roundup((B168/1024)*(1+Assumptions!$B$22),0)</f>
        <v>39</v>
      </c>
      <c r="E168" s="101" t="s">
        <v>347</v>
      </c>
      <c r="F168" s="155">
        <v>511443.0</v>
      </c>
      <c r="G168" s="95">
        <v>600.0</v>
      </c>
    </row>
    <row r="169">
      <c r="A169" s="101" t="s">
        <v>717</v>
      </c>
      <c r="B169" s="155">
        <v>5767.0</v>
      </c>
      <c r="C169" s="95">
        <f>roundup((B169/1024)*(1+Assumptions!$B$22),0)</f>
        <v>7</v>
      </c>
      <c r="E169" s="101" t="s">
        <v>1011</v>
      </c>
      <c r="F169" s="155">
        <v>505042.0</v>
      </c>
      <c r="G169" s="95">
        <v>592.0</v>
      </c>
    </row>
    <row r="170">
      <c r="A170" s="101" t="s">
        <v>1474</v>
      </c>
      <c r="B170" s="155">
        <v>282693.0</v>
      </c>
      <c r="C170" s="95">
        <f>roundup((B170/1024)*(1+Assumptions!$B$22),0)</f>
        <v>332</v>
      </c>
      <c r="E170" s="101" t="s">
        <v>249</v>
      </c>
      <c r="F170" s="155">
        <v>503461.0</v>
      </c>
      <c r="G170" s="95">
        <v>590.0</v>
      </c>
    </row>
    <row r="171">
      <c r="A171" s="101" t="s">
        <v>356</v>
      </c>
      <c r="B171" s="155">
        <v>29474.0</v>
      </c>
      <c r="C171" s="95">
        <f>roundup((B171/1024)*(1+Assumptions!$B$22),0)</f>
        <v>35</v>
      </c>
      <c r="E171" s="101" t="s">
        <v>555</v>
      </c>
      <c r="F171" s="155">
        <v>492821.0</v>
      </c>
      <c r="G171" s="95">
        <v>578.0</v>
      </c>
    </row>
    <row r="172">
      <c r="A172" s="101" t="s">
        <v>1459</v>
      </c>
      <c r="B172" s="155">
        <v>42726.0</v>
      </c>
      <c r="C172" s="95">
        <f>roundup((B172/1024)*(1+Assumptions!$B$22),0)</f>
        <v>51</v>
      </c>
      <c r="E172" s="101" t="s">
        <v>264</v>
      </c>
      <c r="F172" s="155">
        <v>482840.0</v>
      </c>
      <c r="G172" s="95">
        <v>566.0</v>
      </c>
    </row>
    <row r="173">
      <c r="A173" s="101" t="s">
        <v>1386</v>
      </c>
      <c r="B173" s="155">
        <v>5107.0</v>
      </c>
      <c r="C173" s="95">
        <f>roundup((B173/1024)*(1+Assumptions!$B$22),0)</f>
        <v>6</v>
      </c>
      <c r="E173" s="101" t="s">
        <v>985</v>
      </c>
      <c r="F173" s="155">
        <v>481084.0</v>
      </c>
      <c r="G173" s="95">
        <v>564.0</v>
      </c>
    </row>
    <row r="174">
      <c r="A174" s="101" t="s">
        <v>1599</v>
      </c>
      <c r="B174" s="155">
        <v>108220.0</v>
      </c>
      <c r="C174" s="95">
        <f>roundup((B174/1024)*(1+Assumptions!$B$22),0)</f>
        <v>127</v>
      </c>
      <c r="E174" s="101" t="s">
        <v>1094</v>
      </c>
      <c r="F174" s="155">
        <v>479180.0</v>
      </c>
      <c r="G174" s="95">
        <v>562.0</v>
      </c>
    </row>
    <row r="175">
      <c r="A175" s="101" t="s">
        <v>1339</v>
      </c>
      <c r="B175" s="155">
        <v>20672.0</v>
      </c>
      <c r="C175" s="95">
        <f>roundup((B175/1024)*(1+Assumptions!$B$22),0)</f>
        <v>25</v>
      </c>
      <c r="E175" s="101" t="s">
        <v>220</v>
      </c>
      <c r="F175" s="155">
        <v>476703.0</v>
      </c>
      <c r="G175" s="95">
        <v>559.0</v>
      </c>
    </row>
    <row r="176">
      <c r="A176" s="101" t="s">
        <v>227</v>
      </c>
      <c r="B176" s="155">
        <v>32885.0</v>
      </c>
      <c r="C176" s="95">
        <f>roundup((B176/1024)*(1+Assumptions!$B$22),0)</f>
        <v>39</v>
      </c>
      <c r="E176" s="101" t="s">
        <v>1611</v>
      </c>
      <c r="F176" s="155">
        <v>476282.0</v>
      </c>
      <c r="G176" s="95">
        <v>559.0</v>
      </c>
    </row>
    <row r="177">
      <c r="A177" s="101" t="s">
        <v>320</v>
      </c>
      <c r="B177" s="155">
        <v>77990.0</v>
      </c>
      <c r="C177" s="95">
        <f>roundup((B177/1024)*(1+Assumptions!$B$22),0)</f>
        <v>92</v>
      </c>
      <c r="E177" s="101" t="s">
        <v>1353</v>
      </c>
      <c r="F177" s="155">
        <v>470978.0</v>
      </c>
      <c r="G177" s="95">
        <v>552.0</v>
      </c>
    </row>
    <row r="178">
      <c r="A178" s="101" t="s">
        <v>524</v>
      </c>
      <c r="B178" s="155">
        <v>23161.0</v>
      </c>
      <c r="C178" s="95">
        <f>roundup((B178/1024)*(1+Assumptions!$B$22),0)</f>
        <v>28</v>
      </c>
      <c r="E178" s="101" t="s">
        <v>1103</v>
      </c>
      <c r="F178" s="155">
        <v>464577.0</v>
      </c>
      <c r="G178" s="95">
        <v>545.0</v>
      </c>
    </row>
    <row r="179">
      <c r="A179" s="101" t="s">
        <v>357</v>
      </c>
      <c r="B179" s="155">
        <v>11472.0</v>
      </c>
      <c r="C179" s="95">
        <f>roundup((B179/1024)*(1+Assumptions!$B$22),0)</f>
        <v>14</v>
      </c>
      <c r="E179" s="101" t="s">
        <v>223</v>
      </c>
      <c r="F179" s="155">
        <v>463002.0</v>
      </c>
      <c r="G179" s="95">
        <v>543.0</v>
      </c>
    </row>
    <row r="180">
      <c r="A180" s="101" t="s">
        <v>358</v>
      </c>
      <c r="B180" s="155">
        <v>10057.0</v>
      </c>
      <c r="C180" s="95">
        <f>roundup((B180/1024)*(1+Assumptions!$B$22),0)</f>
        <v>12</v>
      </c>
      <c r="E180" s="101" t="s">
        <v>581</v>
      </c>
      <c r="F180" s="155">
        <v>456972.0</v>
      </c>
      <c r="G180" s="95">
        <v>536.0</v>
      </c>
    </row>
    <row r="181">
      <c r="A181" s="101" t="s">
        <v>359</v>
      </c>
      <c r="B181" s="155">
        <v>16321.0</v>
      </c>
      <c r="C181" s="95">
        <f>roundup((B181/1024)*(1+Assumptions!$B$22),0)</f>
        <v>20</v>
      </c>
      <c r="E181" s="101" t="s">
        <v>803</v>
      </c>
      <c r="F181" s="155">
        <v>448664.0</v>
      </c>
      <c r="G181" s="95">
        <v>526.0</v>
      </c>
    </row>
    <row r="182">
      <c r="A182" s="101" t="s">
        <v>1632</v>
      </c>
      <c r="B182" s="155">
        <v>26430.0</v>
      </c>
      <c r="C182" s="95">
        <f>roundup((B182/1024)*(1+Assumptions!$B$22),0)</f>
        <v>31</v>
      </c>
      <c r="E182" s="101" t="s">
        <v>1354</v>
      </c>
      <c r="F182" s="155">
        <v>447641.0</v>
      </c>
      <c r="G182" s="95">
        <v>525.0</v>
      </c>
    </row>
    <row r="183">
      <c r="A183" s="101" t="s">
        <v>1101</v>
      </c>
      <c r="B183" s="155">
        <v>422334.0</v>
      </c>
      <c r="C183" s="95">
        <f>roundup((B183/1024)*(1+Assumptions!$B$22),0)</f>
        <v>495</v>
      </c>
      <c r="E183" s="101" t="s">
        <v>298</v>
      </c>
      <c r="F183" s="155">
        <v>440063.0</v>
      </c>
      <c r="G183" s="95">
        <v>516.0</v>
      </c>
    </row>
    <row r="184">
      <c r="A184" s="101" t="s">
        <v>1102</v>
      </c>
      <c r="B184" s="155">
        <v>755995.0</v>
      </c>
      <c r="C184" s="95">
        <f>roundup((B184/1024)*(1+Assumptions!$B$22),0)</f>
        <v>886</v>
      </c>
      <c r="E184" s="101" t="s">
        <v>200</v>
      </c>
      <c r="F184" s="155">
        <v>430073.0</v>
      </c>
      <c r="G184" s="95">
        <v>504.0</v>
      </c>
    </row>
    <row r="185">
      <c r="A185" s="101" t="s">
        <v>1103</v>
      </c>
      <c r="B185" s="155">
        <v>464577.0</v>
      </c>
      <c r="C185" s="95">
        <f>roundup((B185/1024)*(1+Assumptions!$B$22),0)</f>
        <v>545</v>
      </c>
      <c r="E185" s="101" t="s">
        <v>982</v>
      </c>
      <c r="F185" s="155">
        <v>426325.0</v>
      </c>
      <c r="G185" s="95">
        <v>500.0</v>
      </c>
    </row>
    <row r="186">
      <c r="A186" s="101" t="s">
        <v>1650</v>
      </c>
      <c r="B186" s="155">
        <v>53225.0</v>
      </c>
      <c r="C186" s="95">
        <f>roundup((B186/1024)*(1+Assumptions!$B$22),0)</f>
        <v>63</v>
      </c>
      <c r="E186" s="101" t="s">
        <v>1101</v>
      </c>
      <c r="F186" s="155">
        <v>422334.0</v>
      </c>
      <c r="G186" s="95">
        <v>495.0</v>
      </c>
    </row>
    <row r="187">
      <c r="A187" s="101" t="s">
        <v>587</v>
      </c>
      <c r="B187" s="155">
        <v>372296.0</v>
      </c>
      <c r="C187" s="95">
        <f>roundup((B187/1024)*(1+Assumptions!$B$22),0)</f>
        <v>437</v>
      </c>
      <c r="E187" s="101" t="s">
        <v>206</v>
      </c>
      <c r="F187" s="155">
        <v>415964.0</v>
      </c>
      <c r="G187" s="95">
        <v>488.0</v>
      </c>
    </row>
    <row r="188">
      <c r="A188" s="101" t="s">
        <v>625</v>
      </c>
      <c r="B188" s="155">
        <v>69264.0</v>
      </c>
      <c r="C188" s="95">
        <f>roundup((B188/1024)*(1+Assumptions!$B$22),0)</f>
        <v>82</v>
      </c>
      <c r="E188" s="101" t="s">
        <v>939</v>
      </c>
      <c r="F188" s="155">
        <v>413847.0</v>
      </c>
      <c r="G188" s="95">
        <v>485.0</v>
      </c>
    </row>
    <row r="189">
      <c r="A189" s="101" t="s">
        <v>626</v>
      </c>
      <c r="B189" s="155">
        <v>10031.0</v>
      </c>
      <c r="C189" s="95">
        <f>roundup((B189/1024)*(1+Assumptions!$B$22),0)</f>
        <v>12</v>
      </c>
      <c r="E189" s="101" t="s">
        <v>409</v>
      </c>
      <c r="F189" s="155">
        <v>412798.0</v>
      </c>
      <c r="G189" s="95">
        <v>484.0</v>
      </c>
    </row>
    <row r="190">
      <c r="A190" s="101" t="s">
        <v>627</v>
      </c>
      <c r="B190" s="155">
        <v>9920.0</v>
      </c>
      <c r="C190" s="95">
        <f>roundup((B190/1024)*(1+Assumptions!$B$22),0)</f>
        <v>12</v>
      </c>
      <c r="E190" s="101" t="s">
        <v>1239</v>
      </c>
      <c r="F190" s="155">
        <v>411587.0</v>
      </c>
      <c r="G190" s="95">
        <v>483.0</v>
      </c>
    </row>
    <row r="191">
      <c r="A191" s="101" t="s">
        <v>628</v>
      </c>
      <c r="B191" s="155">
        <v>9695.0</v>
      </c>
      <c r="C191" s="95">
        <f>roundup((B191/1024)*(1+Assumptions!$B$22),0)</f>
        <v>12</v>
      </c>
      <c r="E191" s="101" t="s">
        <v>1508</v>
      </c>
      <c r="F191" s="155">
        <v>411712.0</v>
      </c>
      <c r="G191" s="95">
        <v>483.0</v>
      </c>
    </row>
    <row r="192">
      <c r="A192" s="101" t="s">
        <v>759</v>
      </c>
      <c r="B192" s="155">
        <v>67842.0</v>
      </c>
      <c r="C192" s="95">
        <f>roundup((B192/1024)*(1+Assumptions!$B$22),0)</f>
        <v>80</v>
      </c>
      <c r="E192" s="101" t="s">
        <v>345</v>
      </c>
      <c r="F192" s="155">
        <v>407269.0</v>
      </c>
      <c r="G192" s="95">
        <v>478.0</v>
      </c>
    </row>
    <row r="193">
      <c r="A193" s="101" t="s">
        <v>567</v>
      </c>
      <c r="B193" s="155">
        <v>34754.0</v>
      </c>
      <c r="C193" s="95">
        <f>roundup((B193/1024)*(1+Assumptions!$B$22),0)</f>
        <v>41</v>
      </c>
      <c r="E193" s="101" t="s">
        <v>488</v>
      </c>
      <c r="F193" s="155">
        <v>403664.0</v>
      </c>
      <c r="G193" s="95">
        <v>474.0</v>
      </c>
    </row>
    <row r="194">
      <c r="A194" s="101" t="s">
        <v>780</v>
      </c>
      <c r="B194" s="155">
        <v>155785.0</v>
      </c>
      <c r="C194" s="95">
        <f>roundup((B194/1024)*(1+Assumptions!$B$22),0)</f>
        <v>183</v>
      </c>
      <c r="E194" s="101" t="s">
        <v>781</v>
      </c>
      <c r="F194" s="155">
        <v>401186.0</v>
      </c>
      <c r="G194" s="95">
        <v>471.0</v>
      </c>
    </row>
    <row r="195">
      <c r="A195" s="101" t="s">
        <v>1684</v>
      </c>
      <c r="B195" s="155">
        <v>39333.0</v>
      </c>
      <c r="C195" s="95">
        <f>roundup((B195/1024)*(1+Assumptions!$B$22),0)</f>
        <v>47</v>
      </c>
      <c r="E195" s="101" t="s">
        <v>1664</v>
      </c>
      <c r="F195" s="155">
        <v>396833.0</v>
      </c>
      <c r="G195" s="95">
        <v>466.0</v>
      </c>
    </row>
    <row r="196">
      <c r="A196" s="101" t="s">
        <v>2921</v>
      </c>
      <c r="B196" s="155">
        <v>220151.0</v>
      </c>
      <c r="C196" s="95">
        <f>roundup((B196/1024)*(1+Assumptions!$B$22),0)</f>
        <v>258</v>
      </c>
      <c r="E196" s="101" t="s">
        <v>302</v>
      </c>
      <c r="F196" s="155">
        <v>396407.0</v>
      </c>
      <c r="G196" s="95">
        <v>465.0</v>
      </c>
    </row>
    <row r="197">
      <c r="A197" s="101" t="s">
        <v>760</v>
      </c>
      <c r="B197" s="155">
        <v>61317.0</v>
      </c>
      <c r="C197" s="95">
        <f>roundup((B197/1024)*(1+Assumptions!$B$22),0)</f>
        <v>72</v>
      </c>
      <c r="E197" s="101" t="s">
        <v>1092</v>
      </c>
      <c r="F197" s="155">
        <v>391226.0</v>
      </c>
      <c r="G197" s="95">
        <v>459.0</v>
      </c>
    </row>
    <row r="198">
      <c r="A198" s="101" t="s">
        <v>824</v>
      </c>
      <c r="B198" s="155">
        <v>53903.0</v>
      </c>
      <c r="C198" s="95">
        <f>roundup((B198/1024)*(1+Assumptions!$B$22),0)</f>
        <v>64</v>
      </c>
      <c r="E198" s="101" t="s">
        <v>198</v>
      </c>
      <c r="F198" s="155">
        <v>390085.0</v>
      </c>
      <c r="G198" s="95">
        <v>458.0</v>
      </c>
    </row>
    <row r="199">
      <c r="A199" s="101" t="s">
        <v>825</v>
      </c>
      <c r="B199" s="155">
        <v>48821.0</v>
      </c>
      <c r="C199" s="95">
        <f>roundup((B199/1024)*(1+Assumptions!$B$22),0)</f>
        <v>58</v>
      </c>
      <c r="E199" s="101" t="s">
        <v>210</v>
      </c>
      <c r="F199" s="155">
        <v>385217.0</v>
      </c>
      <c r="G199" s="95">
        <v>452.0</v>
      </c>
    </row>
    <row r="200">
      <c r="A200" s="101" t="s">
        <v>719</v>
      </c>
      <c r="B200" s="155">
        <v>58289.0</v>
      </c>
      <c r="C200" s="95">
        <f>roundup((B200/1024)*(1+Assumptions!$B$22),0)</f>
        <v>69</v>
      </c>
      <c r="E200" s="101" t="s">
        <v>587</v>
      </c>
      <c r="F200" s="155">
        <v>372296.0</v>
      </c>
      <c r="G200" s="95">
        <v>437.0</v>
      </c>
    </row>
    <row r="201">
      <c r="A201" s="101" t="s">
        <v>720</v>
      </c>
      <c r="B201" s="155">
        <v>33901.0</v>
      </c>
      <c r="C201" s="95">
        <f>roundup((B201/1024)*(1+Assumptions!$B$22),0)</f>
        <v>40</v>
      </c>
      <c r="E201" s="101" t="s">
        <v>1349</v>
      </c>
      <c r="F201" s="155">
        <v>369454.0</v>
      </c>
      <c r="G201" s="95">
        <v>433.0</v>
      </c>
    </row>
    <row r="202">
      <c r="A202" s="101" t="s">
        <v>1331</v>
      </c>
      <c r="B202" s="155">
        <v>20546.0</v>
      </c>
      <c r="C202" s="95">
        <f>roundup((B202/1024)*(1+Assumptions!$B$22),0)</f>
        <v>25</v>
      </c>
      <c r="E202" s="101" t="s">
        <v>2820</v>
      </c>
      <c r="F202" s="155">
        <v>364178.0</v>
      </c>
      <c r="G202" s="95">
        <v>427.0</v>
      </c>
    </row>
    <row r="203">
      <c r="A203" s="101" t="s">
        <v>1324</v>
      </c>
      <c r="B203" s="155">
        <v>52168.0</v>
      </c>
      <c r="C203" s="95">
        <f>roundup((B203/1024)*(1+Assumptions!$B$22),0)</f>
        <v>62</v>
      </c>
      <c r="E203" s="101" t="s">
        <v>182</v>
      </c>
      <c r="F203" s="155">
        <v>362451.0</v>
      </c>
      <c r="G203" s="95">
        <v>425.0</v>
      </c>
    </row>
    <row r="204">
      <c r="A204" s="101" t="s">
        <v>363</v>
      </c>
      <c r="B204" s="155">
        <v>24783.0</v>
      </c>
      <c r="C204" s="95">
        <f>roundup((B204/1024)*(1+Assumptions!$B$22),0)</f>
        <v>30</v>
      </c>
      <c r="E204" s="101" t="s">
        <v>411</v>
      </c>
      <c r="F204" s="155">
        <v>361295.0</v>
      </c>
      <c r="G204" s="95">
        <v>424.0</v>
      </c>
    </row>
    <row r="205">
      <c r="A205" s="101" t="s">
        <v>228</v>
      </c>
      <c r="B205" s="155">
        <v>39093.0</v>
      </c>
      <c r="C205" s="95">
        <f>roundup((B205/1024)*(1+Assumptions!$B$22),0)</f>
        <v>46</v>
      </c>
      <c r="E205" s="101" t="s">
        <v>578</v>
      </c>
      <c r="F205" s="155">
        <v>358756.0</v>
      </c>
      <c r="G205" s="95">
        <v>421.0</v>
      </c>
    </row>
    <row r="206">
      <c r="A206" s="101" t="s">
        <v>1340</v>
      </c>
      <c r="B206" s="155">
        <v>20881.0</v>
      </c>
      <c r="C206" s="95">
        <f>roundup((B206/1024)*(1+Assumptions!$B$22),0)</f>
        <v>25</v>
      </c>
      <c r="E206" s="101" t="s">
        <v>1601</v>
      </c>
      <c r="F206" s="155">
        <v>354753.0</v>
      </c>
      <c r="G206" s="95">
        <v>416.0</v>
      </c>
    </row>
    <row r="207">
      <c r="A207" s="101" t="s">
        <v>336</v>
      </c>
      <c r="B207" s="155">
        <v>90188.0</v>
      </c>
      <c r="C207" s="95">
        <f>roundup((B207/1024)*(1+Assumptions!$B$22),0)</f>
        <v>106</v>
      </c>
      <c r="E207" s="101" t="s">
        <v>786</v>
      </c>
      <c r="F207" s="155">
        <v>350225.0</v>
      </c>
      <c r="G207" s="95">
        <v>411.0</v>
      </c>
    </row>
    <row r="208">
      <c r="A208" s="101" t="s">
        <v>322</v>
      </c>
      <c r="B208" s="155">
        <v>70062.0</v>
      </c>
      <c r="C208" s="95">
        <f>roundup((B208/1024)*(1+Assumptions!$B$22),0)</f>
        <v>83</v>
      </c>
      <c r="E208" s="101" t="s">
        <v>1367</v>
      </c>
      <c r="F208" s="155">
        <v>350100.0</v>
      </c>
      <c r="G208" s="95">
        <v>411.0</v>
      </c>
    </row>
    <row r="209">
      <c r="A209" s="101" t="s">
        <v>321</v>
      </c>
      <c r="B209" s="155">
        <v>63101.0</v>
      </c>
      <c r="C209" s="95">
        <f>roundup((B209/1024)*(1+Assumptions!$B$22),0)</f>
        <v>74</v>
      </c>
      <c r="E209" s="101" t="s">
        <v>1592</v>
      </c>
      <c r="F209" s="155">
        <v>345618.0</v>
      </c>
      <c r="G209" s="95">
        <v>406.0</v>
      </c>
    </row>
    <row r="210">
      <c r="A210" s="101" t="s">
        <v>1544</v>
      </c>
      <c r="B210" s="155">
        <v>10640.0</v>
      </c>
      <c r="C210" s="95">
        <f>roundup((B210/1024)*(1+Assumptions!$B$22),0)</f>
        <v>13</v>
      </c>
      <c r="E210" s="101" t="s">
        <v>2821</v>
      </c>
      <c r="F210" s="155">
        <v>345774.0</v>
      </c>
      <c r="G210" s="95">
        <v>406.0</v>
      </c>
    </row>
    <row r="211">
      <c r="A211" s="101" t="s">
        <v>526</v>
      </c>
      <c r="B211" s="155">
        <v>29406.0</v>
      </c>
      <c r="C211" s="95">
        <f>roundup((B211/1024)*(1+Assumptions!$B$22),0)</f>
        <v>35</v>
      </c>
      <c r="E211" s="101" t="s">
        <v>1720</v>
      </c>
      <c r="F211" s="155">
        <v>345057.0</v>
      </c>
      <c r="G211" s="95">
        <v>405.0</v>
      </c>
    </row>
    <row r="212">
      <c r="A212" s="101" t="s">
        <v>1608</v>
      </c>
      <c r="B212" s="155">
        <v>87684.0</v>
      </c>
      <c r="C212" s="95">
        <f>roundup((B212/1024)*(1+Assumptions!$B$22),0)</f>
        <v>103</v>
      </c>
      <c r="E212" s="101" t="s">
        <v>1483</v>
      </c>
      <c r="F212" s="155">
        <v>334910.0</v>
      </c>
      <c r="G212" s="95">
        <v>393.0</v>
      </c>
    </row>
    <row r="213">
      <c r="A213" s="101" t="s">
        <v>1609</v>
      </c>
      <c r="B213" s="155">
        <v>112861.0</v>
      </c>
      <c r="C213" s="95">
        <f>roundup((B213/1024)*(1+Assumptions!$B$22),0)</f>
        <v>133</v>
      </c>
      <c r="E213" s="101" t="s">
        <v>1682</v>
      </c>
      <c r="F213" s="155">
        <v>333938.0</v>
      </c>
      <c r="G213" s="95">
        <v>392.0</v>
      </c>
    </row>
    <row r="214">
      <c r="A214" s="101" t="s">
        <v>2859</v>
      </c>
      <c r="B214" s="155">
        <v>1339298.0</v>
      </c>
      <c r="C214" s="95">
        <f>roundup((B214/1024)*(1+Assumptions!$B$22),0)</f>
        <v>1570</v>
      </c>
      <c r="E214" s="101" t="s">
        <v>895</v>
      </c>
      <c r="F214" s="155">
        <v>329505.0</v>
      </c>
      <c r="G214" s="95">
        <v>387.0</v>
      </c>
    </row>
    <row r="215">
      <c r="A215" s="101" t="s">
        <v>2860</v>
      </c>
      <c r="B215" s="155">
        <v>1344193.0</v>
      </c>
      <c r="C215" s="95">
        <f>roundup((B215/1024)*(1+Assumptions!$B$22),0)</f>
        <v>1576</v>
      </c>
      <c r="E215" s="101" t="s">
        <v>1622</v>
      </c>
      <c r="F215" s="155">
        <v>327829.0</v>
      </c>
      <c r="G215" s="95">
        <v>385.0</v>
      </c>
    </row>
    <row r="216">
      <c r="A216" s="101" t="s">
        <v>362</v>
      </c>
      <c r="B216" s="155">
        <v>46069.0</v>
      </c>
      <c r="C216" s="95">
        <f>roundup((B216/1024)*(1+Assumptions!$B$22),0)</f>
        <v>54</v>
      </c>
      <c r="E216" s="101" t="s">
        <v>171</v>
      </c>
      <c r="F216" s="155">
        <v>325520.0</v>
      </c>
      <c r="G216" s="95">
        <v>382.0</v>
      </c>
    </row>
    <row r="217">
      <c r="A217" s="101" t="s">
        <v>2861</v>
      </c>
      <c r="B217" s="155">
        <v>49767.0</v>
      </c>
      <c r="C217" s="95">
        <f>roundup((B217/1024)*(1+Assumptions!$B$22),0)</f>
        <v>59</v>
      </c>
      <c r="E217" s="101" t="s">
        <v>1578</v>
      </c>
      <c r="F217" s="155">
        <v>312627.0</v>
      </c>
      <c r="G217" s="95">
        <v>367.0</v>
      </c>
    </row>
    <row r="218">
      <c r="A218" s="101" t="s">
        <v>2862</v>
      </c>
      <c r="B218" s="155">
        <v>30558.0</v>
      </c>
      <c r="C218" s="95">
        <f>roundup((B218/1024)*(1+Assumptions!$B$22),0)</f>
        <v>36</v>
      </c>
      <c r="E218" s="101" t="s">
        <v>203</v>
      </c>
      <c r="F218" s="155">
        <v>311631.0</v>
      </c>
      <c r="G218" s="95">
        <v>366.0</v>
      </c>
    </row>
    <row r="219">
      <c r="A219" s="101" t="s">
        <v>2863</v>
      </c>
      <c r="B219" s="155">
        <v>35197.0</v>
      </c>
      <c r="C219" s="95">
        <f>roundup((B219/1024)*(1+Assumptions!$B$22),0)</f>
        <v>42</v>
      </c>
      <c r="E219" s="101" t="s">
        <v>512</v>
      </c>
      <c r="F219" s="155">
        <v>311290.0</v>
      </c>
      <c r="G219" s="95">
        <v>365.0</v>
      </c>
    </row>
    <row r="220">
      <c r="A220" s="101" t="s">
        <v>2864</v>
      </c>
      <c r="B220" s="155">
        <v>60167.0</v>
      </c>
      <c r="C220" s="95">
        <f>roundup((B220/1024)*(1+Assumptions!$B$22),0)</f>
        <v>71</v>
      </c>
      <c r="E220" s="101" t="s">
        <v>1446</v>
      </c>
      <c r="F220" s="155">
        <v>308676.0</v>
      </c>
      <c r="G220" s="95">
        <v>362.0</v>
      </c>
    </row>
    <row r="221">
      <c r="A221" s="101" t="s">
        <v>1044</v>
      </c>
      <c r="B221" s="155">
        <v>1491613.0</v>
      </c>
      <c r="C221" s="95">
        <f>roundup((B221/1024)*(1+Assumptions!$B$22),0)</f>
        <v>1748</v>
      </c>
      <c r="E221" s="101" t="s">
        <v>219</v>
      </c>
      <c r="F221" s="155">
        <v>305451.0</v>
      </c>
      <c r="G221" s="95">
        <v>358.0</v>
      </c>
    </row>
    <row r="222">
      <c r="A222" s="101" t="s">
        <v>1042</v>
      </c>
      <c r="B222" s="155">
        <v>1.5845513E7</v>
      </c>
      <c r="C222" s="95">
        <f>roundup((B222/1024)*(1+Assumptions!$B$22),0)</f>
        <v>18569</v>
      </c>
      <c r="E222" s="101" t="s">
        <v>304</v>
      </c>
      <c r="F222" s="155">
        <v>305268.0</v>
      </c>
      <c r="G222" s="95">
        <v>358.0</v>
      </c>
    </row>
    <row r="223">
      <c r="A223" s="101" t="s">
        <v>1043</v>
      </c>
      <c r="B223" s="155">
        <v>4016.0</v>
      </c>
      <c r="C223" s="95">
        <f>roundup((B223/1024)*(1+Assumptions!$B$22),0)</f>
        <v>5</v>
      </c>
      <c r="E223" s="101" t="s">
        <v>1068</v>
      </c>
      <c r="F223" s="155">
        <v>303494.0</v>
      </c>
      <c r="G223" s="95">
        <v>356.0</v>
      </c>
    </row>
    <row r="224">
      <c r="A224" s="101" t="s">
        <v>1634</v>
      </c>
      <c r="B224" s="155">
        <v>29250.0</v>
      </c>
      <c r="C224" s="95">
        <f>roundup((B224/1024)*(1+Assumptions!$B$22),0)</f>
        <v>35</v>
      </c>
      <c r="E224" s="101" t="s">
        <v>1060</v>
      </c>
      <c r="F224" s="155">
        <v>298522.0</v>
      </c>
      <c r="G224" s="95">
        <v>350.0</v>
      </c>
    </row>
    <row r="225">
      <c r="A225" s="101" t="s">
        <v>1241</v>
      </c>
      <c r="B225" s="155">
        <v>30768.0</v>
      </c>
      <c r="C225" s="95">
        <f>roundup((B225/1024)*(1+Assumptions!$B$22),0)</f>
        <v>37</v>
      </c>
      <c r="E225" s="101" t="s">
        <v>1594</v>
      </c>
      <c r="F225" s="155">
        <v>296404.0</v>
      </c>
      <c r="G225" s="95">
        <v>348.0</v>
      </c>
    </row>
    <row r="226">
      <c r="A226" s="101" t="s">
        <v>1242</v>
      </c>
      <c r="B226" s="155">
        <v>33252.0</v>
      </c>
      <c r="C226" s="95">
        <f>roundup((B226/1024)*(1+Assumptions!$B$22),0)</f>
        <v>39</v>
      </c>
      <c r="E226" s="101" t="s">
        <v>583</v>
      </c>
      <c r="F226" s="155">
        <v>294024.0</v>
      </c>
      <c r="G226" s="95">
        <v>345.0</v>
      </c>
    </row>
    <row r="227">
      <c r="A227" s="101" t="s">
        <v>1243</v>
      </c>
      <c r="B227" s="155">
        <v>32094.0</v>
      </c>
      <c r="C227" s="95">
        <f>roundup((B227/1024)*(1+Assumptions!$B$22),0)</f>
        <v>38</v>
      </c>
      <c r="E227" s="101" t="s">
        <v>1587</v>
      </c>
      <c r="F227" s="155">
        <v>294189.0</v>
      </c>
      <c r="G227" s="95">
        <v>345.0</v>
      </c>
    </row>
    <row r="228">
      <c r="A228" s="101" t="s">
        <v>1284</v>
      </c>
      <c r="B228" s="155">
        <v>32298.0</v>
      </c>
      <c r="C228" s="95">
        <f>roundup((B228/1024)*(1+Assumptions!$B$22),0)</f>
        <v>38</v>
      </c>
      <c r="E228" s="101" t="s">
        <v>575</v>
      </c>
      <c r="F228" s="155">
        <v>293872.0</v>
      </c>
      <c r="G228" s="95">
        <v>345.0</v>
      </c>
    </row>
    <row r="229">
      <c r="A229" s="101" t="s">
        <v>1244</v>
      </c>
      <c r="B229" s="155">
        <v>33012.0</v>
      </c>
      <c r="C229" s="95">
        <f>roundup((B229/1024)*(1+Assumptions!$B$22),0)</f>
        <v>39</v>
      </c>
      <c r="E229" s="101" t="s">
        <v>582</v>
      </c>
      <c r="F229" s="155">
        <v>291455.0</v>
      </c>
      <c r="G229" s="95">
        <v>342.0</v>
      </c>
    </row>
    <row r="230">
      <c r="A230" s="101" t="s">
        <v>1245</v>
      </c>
      <c r="B230" s="155">
        <v>32060.0</v>
      </c>
      <c r="C230" s="95">
        <f>roundup((B230/1024)*(1+Assumptions!$B$22),0)</f>
        <v>38</v>
      </c>
      <c r="E230" s="101" t="s">
        <v>1292</v>
      </c>
      <c r="F230" s="155">
        <v>284958.0</v>
      </c>
      <c r="G230" s="95">
        <v>334.0</v>
      </c>
    </row>
    <row r="231">
      <c r="A231" s="101" t="s">
        <v>1246</v>
      </c>
      <c r="B231" s="155">
        <v>32172.0</v>
      </c>
      <c r="C231" s="95">
        <f>roundup((B231/1024)*(1+Assumptions!$B$22),0)</f>
        <v>38</v>
      </c>
      <c r="E231" s="101" t="s">
        <v>1474</v>
      </c>
      <c r="F231" s="155">
        <v>282693.0</v>
      </c>
      <c r="G231" s="95">
        <v>332.0</v>
      </c>
    </row>
    <row r="232">
      <c r="A232" s="101" t="s">
        <v>1247</v>
      </c>
      <c r="B232" s="155">
        <v>47985.0</v>
      </c>
      <c r="C232" s="95">
        <f>roundup((B232/1024)*(1+Assumptions!$B$22),0)</f>
        <v>57</v>
      </c>
      <c r="E232" s="101" t="s">
        <v>301</v>
      </c>
      <c r="F232" s="155">
        <v>280649.0</v>
      </c>
      <c r="G232" s="95">
        <v>329.0</v>
      </c>
    </row>
    <row r="233">
      <c r="A233" s="101" t="s">
        <v>1248</v>
      </c>
      <c r="B233" s="155">
        <v>31397.0</v>
      </c>
      <c r="C233" s="95">
        <f>roundup((B233/1024)*(1+Assumptions!$B$22),0)</f>
        <v>37</v>
      </c>
      <c r="E233" s="101" t="s">
        <v>1091</v>
      </c>
      <c r="F233" s="155">
        <v>275775.0</v>
      </c>
      <c r="G233" s="95">
        <v>324.0</v>
      </c>
    </row>
    <row r="234">
      <c r="A234" s="101" t="s">
        <v>1249</v>
      </c>
      <c r="B234" s="155">
        <v>31811.0</v>
      </c>
      <c r="C234" s="95">
        <f>roundup((B234/1024)*(1+Assumptions!$B$22),0)</f>
        <v>38</v>
      </c>
      <c r="E234" s="101" t="s">
        <v>1673</v>
      </c>
      <c r="F234" s="155">
        <v>275072.0</v>
      </c>
      <c r="G234" s="95">
        <v>323.0</v>
      </c>
    </row>
    <row r="235">
      <c r="A235" s="101" t="s">
        <v>1250</v>
      </c>
      <c r="B235" s="155">
        <v>45094.0</v>
      </c>
      <c r="C235" s="95">
        <f>roundup((B235/1024)*(1+Assumptions!$B$22),0)</f>
        <v>53</v>
      </c>
      <c r="E235" s="101" t="s">
        <v>1513</v>
      </c>
      <c r="F235" s="155">
        <v>268550.0</v>
      </c>
      <c r="G235" s="95">
        <v>315.0</v>
      </c>
    </row>
    <row r="236">
      <c r="A236" s="101" t="s">
        <v>1251</v>
      </c>
      <c r="B236" s="155">
        <v>32231.0</v>
      </c>
      <c r="C236" s="95">
        <f>roundup((B236/1024)*(1+Assumptions!$B$22),0)</f>
        <v>38</v>
      </c>
      <c r="E236" s="101" t="s">
        <v>337</v>
      </c>
      <c r="F236" s="155">
        <v>268217.0</v>
      </c>
      <c r="G236" s="95">
        <v>315.0</v>
      </c>
    </row>
    <row r="237">
      <c r="A237" s="101" t="s">
        <v>1252</v>
      </c>
      <c r="B237" s="155">
        <v>32794.0</v>
      </c>
      <c r="C237" s="95">
        <f>roundup((B237/1024)*(1+Assumptions!$B$22),0)</f>
        <v>39</v>
      </c>
      <c r="E237" s="101" t="s">
        <v>1539</v>
      </c>
      <c r="F237" s="155">
        <v>268216.0</v>
      </c>
      <c r="G237" s="95">
        <v>315.0</v>
      </c>
    </row>
    <row r="238">
      <c r="A238" s="101" t="s">
        <v>1253</v>
      </c>
      <c r="B238" s="155">
        <v>34281.0</v>
      </c>
      <c r="C238" s="95">
        <f>roundup((B238/1024)*(1+Assumptions!$B$22),0)</f>
        <v>41</v>
      </c>
      <c r="E238" s="101" t="s">
        <v>1449</v>
      </c>
      <c r="F238" s="155">
        <v>266669.0</v>
      </c>
      <c r="G238" s="95">
        <v>313.0</v>
      </c>
    </row>
    <row r="239">
      <c r="A239" s="101" t="s">
        <v>1254</v>
      </c>
      <c r="B239" s="155">
        <v>31588.0</v>
      </c>
      <c r="C239" s="95">
        <f>roundup((B239/1024)*(1+Assumptions!$B$22),0)</f>
        <v>38</v>
      </c>
      <c r="E239" s="101" t="s">
        <v>196</v>
      </c>
      <c r="F239" s="155">
        <v>262386.0</v>
      </c>
      <c r="G239" s="95">
        <v>308.0</v>
      </c>
    </row>
    <row r="240">
      <c r="A240" s="101" t="s">
        <v>1255</v>
      </c>
      <c r="B240" s="155">
        <v>32724.0</v>
      </c>
      <c r="C240" s="95">
        <f>roundup((B240/1024)*(1+Assumptions!$B$22),0)</f>
        <v>39</v>
      </c>
      <c r="E240" s="101" t="s">
        <v>432</v>
      </c>
      <c r="F240" s="155">
        <v>256968.0</v>
      </c>
      <c r="G240" s="95">
        <v>302.0</v>
      </c>
    </row>
    <row r="241">
      <c r="A241" s="101" t="s">
        <v>1256</v>
      </c>
      <c r="B241" s="155">
        <v>32836.0</v>
      </c>
      <c r="C241" s="95">
        <f>roundup((B241/1024)*(1+Assumptions!$B$22),0)</f>
        <v>39</v>
      </c>
      <c r="E241" s="101" t="s">
        <v>177</v>
      </c>
      <c r="F241" s="155">
        <v>257032.0</v>
      </c>
      <c r="G241" s="95">
        <v>302.0</v>
      </c>
    </row>
    <row r="242">
      <c r="A242" s="101" t="s">
        <v>1257</v>
      </c>
      <c r="B242" s="155">
        <v>31604.0</v>
      </c>
      <c r="C242" s="95">
        <f>roundup((B242/1024)*(1+Assumptions!$B$22),0)</f>
        <v>38</v>
      </c>
      <c r="E242" s="101" t="s">
        <v>1658</v>
      </c>
      <c r="F242" s="155">
        <v>255260.0</v>
      </c>
      <c r="G242" s="95">
        <v>300.0</v>
      </c>
    </row>
    <row r="243">
      <c r="A243" s="101" t="s">
        <v>1258</v>
      </c>
      <c r="B243" s="155">
        <v>33326.0</v>
      </c>
      <c r="C243" s="95">
        <f>roundup((B243/1024)*(1+Assumptions!$B$22),0)</f>
        <v>40</v>
      </c>
      <c r="E243" s="101" t="s">
        <v>1691</v>
      </c>
      <c r="F243" s="155">
        <v>255461.0</v>
      </c>
      <c r="G243" s="95">
        <v>300.0</v>
      </c>
    </row>
    <row r="244">
      <c r="A244" s="101" t="s">
        <v>1259</v>
      </c>
      <c r="B244" s="155">
        <v>32348.0</v>
      </c>
      <c r="C244" s="95">
        <f>roundup((B244/1024)*(1+Assumptions!$B$22),0)</f>
        <v>38</v>
      </c>
      <c r="E244" s="101" t="s">
        <v>590</v>
      </c>
      <c r="F244" s="155">
        <v>255582.0</v>
      </c>
      <c r="G244" s="95">
        <v>300.0</v>
      </c>
    </row>
    <row r="245">
      <c r="A245" s="101" t="s">
        <v>1260</v>
      </c>
      <c r="B245" s="155">
        <v>32859.0</v>
      </c>
      <c r="C245" s="95">
        <f>roundup((B245/1024)*(1+Assumptions!$B$22),0)</f>
        <v>39</v>
      </c>
      <c r="E245" s="101" t="s">
        <v>897</v>
      </c>
      <c r="F245" s="155">
        <v>254204.0</v>
      </c>
      <c r="G245" s="95">
        <v>298.0</v>
      </c>
    </row>
    <row r="246">
      <c r="A246" s="101" t="s">
        <v>1261</v>
      </c>
      <c r="B246" s="155">
        <v>33427.0</v>
      </c>
      <c r="C246" s="95">
        <f>roundup((B246/1024)*(1+Assumptions!$B$22),0)</f>
        <v>40</v>
      </c>
      <c r="E246" s="101" t="s">
        <v>791</v>
      </c>
      <c r="F246" s="155">
        <v>253166.0</v>
      </c>
      <c r="G246" s="95">
        <v>297.0</v>
      </c>
    </row>
    <row r="247">
      <c r="A247" s="101" t="s">
        <v>1262</v>
      </c>
      <c r="B247" s="155">
        <v>32411.0</v>
      </c>
      <c r="C247" s="95">
        <f>roundup((B247/1024)*(1+Assumptions!$B$22),0)</f>
        <v>38</v>
      </c>
      <c r="E247" s="101" t="s">
        <v>863</v>
      </c>
      <c r="F247" s="155">
        <v>246909.0</v>
      </c>
      <c r="G247" s="95">
        <v>290.0</v>
      </c>
    </row>
    <row r="248">
      <c r="A248" s="101" t="s">
        <v>1263</v>
      </c>
      <c r="B248" s="155">
        <v>33342.0</v>
      </c>
      <c r="C248" s="95">
        <f>roundup((B248/1024)*(1+Assumptions!$B$22),0)</f>
        <v>40</v>
      </c>
      <c r="E248" s="101" t="s">
        <v>936</v>
      </c>
      <c r="F248" s="155">
        <v>246112.0</v>
      </c>
      <c r="G248" s="95">
        <v>289.0</v>
      </c>
    </row>
    <row r="249">
      <c r="A249" s="101" t="s">
        <v>1264</v>
      </c>
      <c r="B249" s="155">
        <v>35014.0</v>
      </c>
      <c r="C249" s="95">
        <f>roundup((B249/1024)*(1+Assumptions!$B$22),0)</f>
        <v>42</v>
      </c>
      <c r="E249" s="101" t="s">
        <v>938</v>
      </c>
      <c r="F249" s="155">
        <v>243646.0</v>
      </c>
      <c r="G249" s="95">
        <v>286.0</v>
      </c>
    </row>
    <row r="250">
      <c r="A250" s="101" t="s">
        <v>1265</v>
      </c>
      <c r="B250" s="155">
        <v>32800.0</v>
      </c>
      <c r="C250" s="95">
        <f>roundup((B250/1024)*(1+Assumptions!$B$22),0)</f>
        <v>39</v>
      </c>
      <c r="E250" s="101" t="s">
        <v>1482</v>
      </c>
      <c r="F250" s="155">
        <v>236903.0</v>
      </c>
      <c r="G250" s="95">
        <v>278.0</v>
      </c>
    </row>
    <row r="251">
      <c r="A251" s="101" t="s">
        <v>1266</v>
      </c>
      <c r="B251" s="155">
        <v>36962.0</v>
      </c>
      <c r="C251" s="95">
        <f>roundup((B251/1024)*(1+Assumptions!$B$22),0)</f>
        <v>44</v>
      </c>
      <c r="E251" s="101" t="s">
        <v>585</v>
      </c>
      <c r="F251" s="155">
        <v>236278.0</v>
      </c>
      <c r="G251" s="95">
        <v>277.0</v>
      </c>
    </row>
    <row r="252">
      <c r="A252" s="101" t="s">
        <v>1267</v>
      </c>
      <c r="B252" s="155">
        <v>33797.0</v>
      </c>
      <c r="C252" s="95">
        <f>roundup((B252/1024)*(1+Assumptions!$B$22),0)</f>
        <v>40</v>
      </c>
      <c r="E252" s="101" t="s">
        <v>1447</v>
      </c>
      <c r="F252" s="155">
        <v>234978.0</v>
      </c>
      <c r="G252" s="95">
        <v>276.0</v>
      </c>
    </row>
    <row r="253">
      <c r="A253" s="101" t="s">
        <v>1281</v>
      </c>
      <c r="B253" s="155">
        <v>726261.0</v>
      </c>
      <c r="C253" s="95">
        <f>roundup((B253/1024)*(1+Assumptions!$B$22),0)</f>
        <v>852</v>
      </c>
      <c r="E253" s="101" t="s">
        <v>174</v>
      </c>
      <c r="F253" s="155">
        <v>235391.0</v>
      </c>
      <c r="G253" s="95">
        <v>276.0</v>
      </c>
    </row>
    <row r="254">
      <c r="A254" s="101" t="s">
        <v>1268</v>
      </c>
      <c r="B254" s="155">
        <v>31850.0</v>
      </c>
      <c r="C254" s="95">
        <f>roundup((B254/1024)*(1+Assumptions!$B$22),0)</f>
        <v>38</v>
      </c>
      <c r="E254" s="101" t="s">
        <v>862</v>
      </c>
      <c r="F254" s="155">
        <v>231542.0</v>
      </c>
      <c r="G254" s="95">
        <v>272.0</v>
      </c>
    </row>
    <row r="255">
      <c r="A255" s="101" t="s">
        <v>1269</v>
      </c>
      <c r="B255" s="155">
        <v>32643.0</v>
      </c>
      <c r="C255" s="95">
        <f>roundup((B255/1024)*(1+Assumptions!$B$22),0)</f>
        <v>39</v>
      </c>
      <c r="E255" s="101" t="s">
        <v>1736</v>
      </c>
      <c r="F255" s="155">
        <v>231668.0</v>
      </c>
      <c r="G255" s="95">
        <v>272.0</v>
      </c>
    </row>
    <row r="256">
      <c r="A256" s="101" t="s">
        <v>1270</v>
      </c>
      <c r="B256" s="155">
        <v>32629.0</v>
      </c>
      <c r="C256" s="95">
        <f>roundup((B256/1024)*(1+Assumptions!$B$22),0)</f>
        <v>39</v>
      </c>
      <c r="E256" s="101" t="s">
        <v>180</v>
      </c>
      <c r="F256" s="155">
        <v>230743.0</v>
      </c>
      <c r="G256" s="95">
        <v>271.0</v>
      </c>
    </row>
    <row r="257">
      <c r="A257" s="101" t="s">
        <v>1271</v>
      </c>
      <c r="B257" s="155">
        <v>32010.0</v>
      </c>
      <c r="C257" s="95">
        <f>roundup((B257/1024)*(1+Assumptions!$B$22),0)</f>
        <v>38</v>
      </c>
      <c r="E257" s="101" t="s">
        <v>1750</v>
      </c>
      <c r="F257" s="155">
        <v>229784.0</v>
      </c>
      <c r="G257" s="95">
        <v>270.0</v>
      </c>
    </row>
    <row r="258">
      <c r="A258" s="101" t="s">
        <v>1272</v>
      </c>
      <c r="B258" s="155">
        <v>33191.0</v>
      </c>
      <c r="C258" s="95">
        <f>roundup((B258/1024)*(1+Assumptions!$B$22),0)</f>
        <v>39</v>
      </c>
      <c r="E258" s="101" t="s">
        <v>1627</v>
      </c>
      <c r="F258" s="155">
        <v>228712.0</v>
      </c>
      <c r="G258" s="95">
        <v>269.0</v>
      </c>
    </row>
    <row r="259">
      <c r="A259" s="101" t="s">
        <v>1273</v>
      </c>
      <c r="B259" s="155">
        <v>32262.0</v>
      </c>
      <c r="C259" s="95">
        <f>roundup((B259/1024)*(1+Assumptions!$B$22),0)</f>
        <v>38</v>
      </c>
      <c r="E259" s="101" t="s">
        <v>205</v>
      </c>
      <c r="F259" s="155">
        <v>228367.0</v>
      </c>
      <c r="G259" s="95">
        <v>268.0</v>
      </c>
    </row>
    <row r="260">
      <c r="A260" s="101" t="s">
        <v>1274</v>
      </c>
      <c r="B260" s="155">
        <v>32623.0</v>
      </c>
      <c r="C260" s="95">
        <f>roundup((B260/1024)*(1+Assumptions!$B$22),0)</f>
        <v>39</v>
      </c>
      <c r="E260" s="101" t="s">
        <v>790</v>
      </c>
      <c r="F260" s="155">
        <v>228030.0</v>
      </c>
      <c r="G260" s="95">
        <v>268.0</v>
      </c>
    </row>
    <row r="261">
      <c r="A261" s="101" t="s">
        <v>1275</v>
      </c>
      <c r="B261" s="155">
        <v>31547.0</v>
      </c>
      <c r="C261" s="95">
        <f>roundup((B261/1024)*(1+Assumptions!$B$22),0)</f>
        <v>37</v>
      </c>
      <c r="E261" s="101" t="s">
        <v>214</v>
      </c>
      <c r="F261" s="155">
        <v>227910.0</v>
      </c>
      <c r="G261" s="95">
        <v>268.0</v>
      </c>
    </row>
    <row r="262">
      <c r="A262" s="101" t="s">
        <v>1276</v>
      </c>
      <c r="B262" s="155">
        <v>31852.0</v>
      </c>
      <c r="C262" s="95">
        <f>roundup((B262/1024)*(1+Assumptions!$B$22),0)</f>
        <v>38</v>
      </c>
      <c r="E262" s="101" t="s">
        <v>787</v>
      </c>
      <c r="F262" s="155">
        <v>226315.0</v>
      </c>
      <c r="G262" s="95">
        <v>266.0</v>
      </c>
    </row>
    <row r="263">
      <c r="A263" s="101" t="s">
        <v>1277</v>
      </c>
      <c r="B263" s="155">
        <v>32778.0</v>
      </c>
      <c r="C263" s="95">
        <f>roundup((B263/1024)*(1+Assumptions!$B$22),0)</f>
        <v>39</v>
      </c>
      <c r="E263" s="101" t="s">
        <v>334</v>
      </c>
      <c r="F263" s="155">
        <v>225948.0</v>
      </c>
      <c r="G263" s="95">
        <v>265.0</v>
      </c>
    </row>
    <row r="264">
      <c r="A264" s="101" t="s">
        <v>1278</v>
      </c>
      <c r="B264" s="155">
        <v>32059.0</v>
      </c>
      <c r="C264" s="95">
        <f>roundup((B264/1024)*(1+Assumptions!$B$22),0)</f>
        <v>38</v>
      </c>
      <c r="E264" s="101" t="s">
        <v>861</v>
      </c>
      <c r="F264" s="155">
        <v>225666.0</v>
      </c>
      <c r="G264" s="95">
        <v>265.0</v>
      </c>
    </row>
    <row r="265">
      <c r="A265" s="101" t="s">
        <v>1279</v>
      </c>
      <c r="B265" s="155">
        <v>33794.0</v>
      </c>
      <c r="C265" s="95">
        <f>roundup((B265/1024)*(1+Assumptions!$B$22),0)</f>
        <v>40</v>
      </c>
      <c r="E265" s="101" t="s">
        <v>296</v>
      </c>
      <c r="F265" s="155">
        <v>221697.0</v>
      </c>
      <c r="G265" s="95">
        <v>260.0</v>
      </c>
    </row>
    <row r="266">
      <c r="A266" s="101" t="s">
        <v>302</v>
      </c>
      <c r="B266" s="155">
        <v>396407.0</v>
      </c>
      <c r="C266" s="95">
        <f>roundup((B266/1024)*(1+Assumptions!$B$22),0)</f>
        <v>465</v>
      </c>
      <c r="E266" s="101" t="s">
        <v>763</v>
      </c>
      <c r="F266" s="155">
        <v>221702.0</v>
      </c>
      <c r="G266" s="95">
        <v>260.0</v>
      </c>
    </row>
    <row r="267">
      <c r="A267" s="101" t="s">
        <v>672</v>
      </c>
      <c r="B267" s="155">
        <v>9044.0</v>
      </c>
      <c r="C267" s="95">
        <f>roundup((B267/1024)*(1+Assumptions!$B$22),0)</f>
        <v>11</v>
      </c>
      <c r="E267" s="101" t="s">
        <v>2921</v>
      </c>
      <c r="F267" s="155">
        <v>220151.0</v>
      </c>
      <c r="G267" s="95">
        <v>258.0</v>
      </c>
    </row>
    <row r="268">
      <c r="A268" s="101" t="s">
        <v>673</v>
      </c>
      <c r="B268" s="155">
        <v>8107.0</v>
      </c>
      <c r="C268" s="95">
        <f>roundup((B268/1024)*(1+Assumptions!$B$22),0)</f>
        <v>10</v>
      </c>
      <c r="E268" s="101" t="s">
        <v>1527</v>
      </c>
      <c r="F268" s="155">
        <v>215870.0</v>
      </c>
      <c r="G268" s="95">
        <v>253.0</v>
      </c>
    </row>
    <row r="269">
      <c r="A269" s="101" t="s">
        <v>674</v>
      </c>
      <c r="B269" s="155">
        <v>9097.0</v>
      </c>
      <c r="C269" s="95">
        <f>roundup((B269/1024)*(1+Assumptions!$B$22),0)</f>
        <v>11</v>
      </c>
      <c r="E269" s="101" t="s">
        <v>1619</v>
      </c>
      <c r="F269" s="155">
        <v>215181.0</v>
      </c>
      <c r="G269" s="95">
        <v>253.0</v>
      </c>
    </row>
    <row r="270">
      <c r="A270" s="101" t="s">
        <v>1371</v>
      </c>
      <c r="B270" s="155">
        <v>35105.0</v>
      </c>
      <c r="C270" s="95">
        <f>roundup((B270/1024)*(1+Assumptions!$B$22),0)</f>
        <v>42</v>
      </c>
      <c r="E270" s="101" t="s">
        <v>1490</v>
      </c>
      <c r="F270" s="155">
        <v>209177.0</v>
      </c>
      <c r="G270" s="95">
        <v>246.0</v>
      </c>
    </row>
    <row r="271">
      <c r="A271" s="101" t="s">
        <v>1387</v>
      </c>
      <c r="B271" s="155">
        <v>38724.0</v>
      </c>
      <c r="C271" s="95">
        <f>roundup((B271/1024)*(1+Assumptions!$B$22),0)</f>
        <v>46</v>
      </c>
      <c r="E271" s="101" t="s">
        <v>496</v>
      </c>
      <c r="F271" s="155">
        <v>206751.0</v>
      </c>
      <c r="G271" s="95">
        <v>243.0</v>
      </c>
    </row>
    <row r="272">
      <c r="A272" s="101" t="s">
        <v>1651</v>
      </c>
      <c r="B272" s="155">
        <v>42616.0</v>
      </c>
      <c r="C272" s="95">
        <f>roundup((B272/1024)*(1+Assumptions!$B$22),0)</f>
        <v>50</v>
      </c>
      <c r="E272" s="101" t="s">
        <v>199</v>
      </c>
      <c r="F272" s="155">
        <v>207129.0</v>
      </c>
      <c r="G272" s="95">
        <v>243.0</v>
      </c>
    </row>
    <row r="273">
      <c r="A273" s="101" t="s">
        <v>675</v>
      </c>
      <c r="B273" s="155">
        <v>54580.0</v>
      </c>
      <c r="C273" s="95">
        <f>roundup((B273/1024)*(1+Assumptions!$B$22),0)</f>
        <v>64</v>
      </c>
      <c r="E273" s="101" t="s">
        <v>1538</v>
      </c>
      <c r="F273" s="155">
        <v>204812.0</v>
      </c>
      <c r="G273" s="95">
        <v>241.0</v>
      </c>
    </row>
    <row r="274">
      <c r="A274" s="101" t="s">
        <v>1669</v>
      </c>
      <c r="B274" s="155">
        <v>89694.0</v>
      </c>
      <c r="C274" s="95">
        <f>roundup((B274/1024)*(1+Assumptions!$B$22),0)</f>
        <v>106</v>
      </c>
      <c r="E274" s="101" t="s">
        <v>901</v>
      </c>
      <c r="F274" s="155">
        <v>204453.0</v>
      </c>
      <c r="G274" s="95">
        <v>240.0</v>
      </c>
    </row>
    <row r="275">
      <c r="A275" s="101" t="s">
        <v>568</v>
      </c>
      <c r="B275" s="155">
        <v>33920.0</v>
      </c>
      <c r="C275" s="95">
        <f>roundup((B275/1024)*(1+Assumptions!$B$22),0)</f>
        <v>40</v>
      </c>
      <c r="E275" s="101" t="s">
        <v>607</v>
      </c>
      <c r="F275" s="155">
        <v>204589.0</v>
      </c>
      <c r="G275" s="95">
        <v>240.0</v>
      </c>
    </row>
    <row r="276">
      <c r="A276" s="101" t="s">
        <v>782</v>
      </c>
      <c r="B276" s="155">
        <v>141355.0</v>
      </c>
      <c r="C276" s="95">
        <f>roundup((B276/1024)*(1+Assumptions!$B$22),0)</f>
        <v>166</v>
      </c>
      <c r="E276" s="101" t="s">
        <v>166</v>
      </c>
      <c r="F276" s="155">
        <v>197292.0</v>
      </c>
      <c r="G276" s="95">
        <v>232.0</v>
      </c>
    </row>
    <row r="277">
      <c r="A277" s="101" t="s">
        <v>815</v>
      </c>
      <c r="B277" s="155">
        <v>53816.0</v>
      </c>
      <c r="C277" s="95">
        <f>roundup((B277/1024)*(1+Assumptions!$B$22),0)</f>
        <v>64</v>
      </c>
      <c r="E277" s="101" t="s">
        <v>2596</v>
      </c>
      <c r="F277" s="155">
        <v>196316.0</v>
      </c>
      <c r="G277" s="95">
        <v>231.0</v>
      </c>
    </row>
    <row r="278">
      <c r="A278" s="101" t="s">
        <v>816</v>
      </c>
      <c r="B278" s="155">
        <v>28846.0</v>
      </c>
      <c r="C278" s="95">
        <f>roundup((B278/1024)*(1+Assumptions!$B$22),0)</f>
        <v>34</v>
      </c>
      <c r="E278" s="101" t="s">
        <v>1445</v>
      </c>
      <c r="F278" s="155">
        <v>193515.0</v>
      </c>
      <c r="G278" s="95">
        <v>227.0</v>
      </c>
    </row>
    <row r="279">
      <c r="A279" s="101" t="s">
        <v>730</v>
      </c>
      <c r="B279" s="155">
        <v>68738.0</v>
      </c>
      <c r="C279" s="95">
        <f>roundup((B279/1024)*(1+Assumptions!$B$22),0)</f>
        <v>81</v>
      </c>
      <c r="E279" s="101" t="s">
        <v>1453</v>
      </c>
      <c r="F279" s="155">
        <v>188214.0</v>
      </c>
      <c r="G279" s="95">
        <v>221.0</v>
      </c>
    </row>
    <row r="280">
      <c r="A280" s="101" t="s">
        <v>264</v>
      </c>
      <c r="B280" s="155">
        <v>482840.0</v>
      </c>
      <c r="C280" s="95">
        <f>roundup((B280/1024)*(1+Assumptions!$B$22),0)</f>
        <v>566</v>
      </c>
      <c r="E280" s="101" t="s">
        <v>1686</v>
      </c>
      <c r="F280" s="155">
        <v>185628.0</v>
      </c>
      <c r="G280" s="95">
        <v>218.0</v>
      </c>
    </row>
    <row r="281">
      <c r="A281" s="101" t="s">
        <v>263</v>
      </c>
      <c r="B281" s="155">
        <v>26274.0</v>
      </c>
      <c r="C281" s="95">
        <f>roundup((B281/1024)*(1+Assumptions!$B$22),0)</f>
        <v>31</v>
      </c>
      <c r="E281" s="101" t="s">
        <v>1648</v>
      </c>
      <c r="F281" s="155">
        <v>184922.0</v>
      </c>
      <c r="G281" s="95">
        <v>217.0</v>
      </c>
    </row>
    <row r="282">
      <c r="A282" s="101" t="s">
        <v>1592</v>
      </c>
      <c r="B282" s="155">
        <v>345618.0</v>
      </c>
      <c r="C282" s="95">
        <f>roundup((B282/1024)*(1+Assumptions!$B$22),0)</f>
        <v>406</v>
      </c>
      <c r="E282" s="101" t="s">
        <v>577</v>
      </c>
      <c r="F282" s="155">
        <v>184577.0</v>
      </c>
      <c r="G282" s="95">
        <v>217.0</v>
      </c>
    </row>
    <row r="283">
      <c r="A283" s="101" t="s">
        <v>1709</v>
      </c>
      <c r="B283" s="155">
        <v>56074.0</v>
      </c>
      <c r="C283" s="95">
        <f>roundup((B283/1024)*(1+Assumptions!$B$22),0)</f>
        <v>66</v>
      </c>
      <c r="E283" s="101" t="s">
        <v>1575</v>
      </c>
      <c r="F283" s="155">
        <v>183526.0</v>
      </c>
      <c r="G283" s="95">
        <v>216.0</v>
      </c>
    </row>
    <row r="284">
      <c r="A284" s="101" t="s">
        <v>327</v>
      </c>
      <c r="B284" s="155">
        <v>85556.0</v>
      </c>
      <c r="C284" s="95">
        <f>roundup((B284/1024)*(1+Assumptions!$B$22),0)</f>
        <v>101</v>
      </c>
      <c r="E284" s="101" t="s">
        <v>308</v>
      </c>
      <c r="F284" s="155">
        <v>183217.0</v>
      </c>
      <c r="G284" s="95">
        <v>215.0</v>
      </c>
    </row>
    <row r="285">
      <c r="A285" s="101" t="s">
        <v>328</v>
      </c>
      <c r="B285" s="155">
        <v>64353.0</v>
      </c>
      <c r="C285" s="95">
        <f>roundup((B285/1024)*(1+Assumptions!$B$22),0)</f>
        <v>76</v>
      </c>
      <c r="E285" s="101" t="s">
        <v>179</v>
      </c>
      <c r="F285" s="155">
        <v>183136.0</v>
      </c>
      <c r="G285" s="95">
        <v>215.0</v>
      </c>
    </row>
    <row r="286">
      <c r="A286" s="101" t="s">
        <v>1547</v>
      </c>
      <c r="B286" s="155">
        <v>10682.0</v>
      </c>
      <c r="C286" s="95">
        <f>roundup((B286/1024)*(1+Assumptions!$B$22),0)</f>
        <v>13</v>
      </c>
      <c r="E286" s="101" t="s">
        <v>333</v>
      </c>
      <c r="F286" s="155">
        <v>181670.0</v>
      </c>
      <c r="G286" s="95">
        <v>213.0</v>
      </c>
    </row>
    <row r="287">
      <c r="A287" s="101" t="s">
        <v>533</v>
      </c>
      <c r="B287" s="155">
        <v>32514.0</v>
      </c>
      <c r="C287" s="95">
        <f>roundup((B287/1024)*(1+Assumptions!$B$22),0)</f>
        <v>39</v>
      </c>
      <c r="E287" s="101" t="s">
        <v>299</v>
      </c>
      <c r="F287" s="155">
        <v>181309.0</v>
      </c>
      <c r="G287" s="95">
        <v>213.0</v>
      </c>
    </row>
    <row r="288">
      <c r="A288" s="101" t="s">
        <v>1481</v>
      </c>
      <c r="B288" s="155">
        <v>863192.0</v>
      </c>
      <c r="C288" s="95">
        <f>roundup((B288/1024)*(1+Assumptions!$B$22),0)</f>
        <v>1012</v>
      </c>
      <c r="E288" s="101" t="s">
        <v>295</v>
      </c>
      <c r="F288" s="155">
        <v>180416.0</v>
      </c>
      <c r="G288" s="95">
        <v>212.0</v>
      </c>
    </row>
    <row r="289">
      <c r="A289" s="101" t="s">
        <v>460</v>
      </c>
      <c r="B289" s="155">
        <v>10322.0</v>
      </c>
      <c r="C289" s="95">
        <f>roundup((B289/1024)*(1+Assumptions!$B$22),0)</f>
        <v>13</v>
      </c>
      <c r="E289" s="101" t="s">
        <v>899</v>
      </c>
      <c r="F289" s="155">
        <v>180460.0</v>
      </c>
      <c r="G289" s="95">
        <v>212.0</v>
      </c>
    </row>
    <row r="290">
      <c r="A290" s="101" t="s">
        <v>849</v>
      </c>
      <c r="B290" s="155">
        <v>24943.0</v>
      </c>
      <c r="C290" s="95">
        <f>roundup((B290/1024)*(1+Assumptions!$B$22),0)</f>
        <v>30</v>
      </c>
      <c r="E290" s="101" t="s">
        <v>584</v>
      </c>
      <c r="F290" s="155">
        <v>180157.0</v>
      </c>
      <c r="G290" s="95">
        <v>212.0</v>
      </c>
    </row>
    <row r="291">
      <c r="A291" s="101" t="s">
        <v>850</v>
      </c>
      <c r="B291" s="155">
        <v>36085.0</v>
      </c>
      <c r="C291" s="95">
        <f>roundup((B291/1024)*(1+Assumptions!$B$22),0)</f>
        <v>43</v>
      </c>
      <c r="E291" s="101" t="s">
        <v>410</v>
      </c>
      <c r="F291" s="155">
        <v>179614.0</v>
      </c>
      <c r="G291" s="95">
        <v>211.0</v>
      </c>
    </row>
    <row r="292">
      <c r="A292" s="101" t="s">
        <v>851</v>
      </c>
      <c r="B292" s="155">
        <v>72551.0</v>
      </c>
      <c r="C292" s="95">
        <f>roundup((B292/1024)*(1+Assumptions!$B$22),0)</f>
        <v>86</v>
      </c>
      <c r="E292" s="101" t="s">
        <v>159</v>
      </c>
      <c r="F292" s="155">
        <v>179088.0</v>
      </c>
      <c r="G292" s="95">
        <v>210.0</v>
      </c>
    </row>
    <row r="293">
      <c r="A293" s="101" t="s">
        <v>1016</v>
      </c>
      <c r="B293" s="155">
        <v>2391250.0</v>
      </c>
      <c r="C293" s="95">
        <f>roundup((B293/1024)*(1+Assumptions!$B$22),0)</f>
        <v>2803</v>
      </c>
      <c r="E293" s="101" t="s">
        <v>506</v>
      </c>
      <c r="F293" s="155">
        <v>178587.0</v>
      </c>
      <c r="G293" s="95">
        <v>210.0</v>
      </c>
    </row>
    <row r="294">
      <c r="A294" s="101" t="s">
        <v>1017</v>
      </c>
      <c r="B294" s="155">
        <v>9639673.0</v>
      </c>
      <c r="C294" s="95">
        <f>roundup((B294/1024)*(1+Assumptions!$B$22),0)</f>
        <v>11297</v>
      </c>
      <c r="E294" s="101" t="s">
        <v>574</v>
      </c>
      <c r="F294" s="155">
        <v>178805.0</v>
      </c>
      <c r="G294" s="95">
        <v>210.0</v>
      </c>
    </row>
    <row r="295">
      <c r="A295" s="101" t="s">
        <v>1018</v>
      </c>
      <c r="B295" s="155">
        <v>11807.0</v>
      </c>
      <c r="C295" s="95">
        <f>roundup((B295/1024)*(1+Assumptions!$B$22),0)</f>
        <v>14</v>
      </c>
      <c r="E295" s="101" t="s">
        <v>1534</v>
      </c>
      <c r="F295" s="155">
        <v>177042.0</v>
      </c>
      <c r="G295" s="95">
        <v>208.0</v>
      </c>
    </row>
    <row r="296">
      <c r="A296" s="101" t="s">
        <v>375</v>
      </c>
      <c r="B296" s="155">
        <v>14157.0</v>
      </c>
      <c r="C296" s="95">
        <f>roundup((B296/1024)*(1+Assumptions!$B$22),0)</f>
        <v>17</v>
      </c>
      <c r="E296" s="101" t="s">
        <v>1069</v>
      </c>
      <c r="F296" s="155">
        <v>176322.0</v>
      </c>
      <c r="G296" s="95">
        <v>207.0</v>
      </c>
    </row>
    <row r="297">
      <c r="A297" s="101" t="s">
        <v>376</v>
      </c>
      <c r="B297" s="155">
        <v>14631.0</v>
      </c>
      <c r="C297" s="95">
        <f>roundup((B297/1024)*(1+Assumptions!$B$22),0)</f>
        <v>18</v>
      </c>
      <c r="E297" s="101" t="s">
        <v>303</v>
      </c>
      <c r="F297" s="155">
        <v>176114.0</v>
      </c>
      <c r="G297" s="95">
        <v>207.0</v>
      </c>
    </row>
    <row r="298">
      <c r="A298" s="101" t="s">
        <v>377</v>
      </c>
      <c r="B298" s="155">
        <v>14162.0</v>
      </c>
      <c r="C298" s="95">
        <f>roundup((B298/1024)*(1+Assumptions!$B$22),0)</f>
        <v>17</v>
      </c>
      <c r="E298" s="101" t="s">
        <v>586</v>
      </c>
      <c r="F298" s="155">
        <v>176263.0</v>
      </c>
      <c r="G298" s="95">
        <v>207.0</v>
      </c>
    </row>
    <row r="299">
      <c r="A299" s="101" t="s">
        <v>378</v>
      </c>
      <c r="B299" s="155">
        <v>18082.0</v>
      </c>
      <c r="C299" s="95">
        <f>roundup((B299/1024)*(1+Assumptions!$B$22),0)</f>
        <v>22</v>
      </c>
      <c r="E299" s="101" t="s">
        <v>779</v>
      </c>
      <c r="F299" s="155">
        <v>172297.0</v>
      </c>
      <c r="G299" s="95">
        <v>202.0</v>
      </c>
    </row>
    <row r="300">
      <c r="A300" s="101" t="s">
        <v>1525</v>
      </c>
      <c r="B300" s="155">
        <v>80508.0</v>
      </c>
      <c r="C300" s="95">
        <f>roundup((B300/1024)*(1+Assumptions!$B$22),0)</f>
        <v>95</v>
      </c>
      <c r="E300" s="101" t="s">
        <v>181</v>
      </c>
      <c r="F300" s="155">
        <v>169241.0</v>
      </c>
      <c r="G300" s="95">
        <v>199.0</v>
      </c>
    </row>
    <row r="301">
      <c r="A301" s="101" t="s">
        <v>550</v>
      </c>
      <c r="B301" s="155">
        <v>65143.0</v>
      </c>
      <c r="C301" s="95">
        <f>roundup((B301/1024)*(1+Assumptions!$B$22),0)</f>
        <v>77</v>
      </c>
      <c r="E301" s="101" t="s">
        <v>272</v>
      </c>
      <c r="F301" s="155">
        <v>168195.0</v>
      </c>
      <c r="G301" s="95">
        <v>198.0</v>
      </c>
    </row>
    <row r="302">
      <c r="A302" s="101" t="s">
        <v>1347</v>
      </c>
      <c r="B302" s="155">
        <v>13418.0</v>
      </c>
      <c r="C302" s="95">
        <f>roundup((B302/1024)*(1+Assumptions!$B$22),0)</f>
        <v>16</v>
      </c>
      <c r="E302" s="101" t="s">
        <v>738</v>
      </c>
      <c r="F302" s="155">
        <v>165487.0</v>
      </c>
      <c r="G302" s="95">
        <v>194.0</v>
      </c>
    </row>
    <row r="303">
      <c r="A303" s="101" t="s">
        <v>1466</v>
      </c>
      <c r="B303" s="155">
        <v>45844.0</v>
      </c>
      <c r="C303" s="95">
        <f>roundup((B303/1024)*(1+Assumptions!$B$22),0)</f>
        <v>54</v>
      </c>
      <c r="E303" s="101" t="s">
        <v>218</v>
      </c>
      <c r="F303" s="155">
        <v>162437.0</v>
      </c>
      <c r="G303" s="95">
        <v>191.0</v>
      </c>
    </row>
    <row r="304">
      <c r="A304" s="101" t="s">
        <v>591</v>
      </c>
      <c r="B304" s="155">
        <v>7079.0</v>
      </c>
      <c r="C304" s="95">
        <f>roundup((B304/1024)*(1+Assumptions!$B$22),0)</f>
        <v>9</v>
      </c>
      <c r="E304" s="101" t="s">
        <v>212</v>
      </c>
      <c r="F304" s="155">
        <v>160079.0</v>
      </c>
      <c r="G304" s="95">
        <v>188.0</v>
      </c>
    </row>
    <row r="305">
      <c r="A305" s="101" t="s">
        <v>592</v>
      </c>
      <c r="B305" s="155">
        <v>7740.0</v>
      </c>
      <c r="C305" s="95">
        <f>roundup((B305/1024)*(1+Assumptions!$B$22),0)</f>
        <v>10</v>
      </c>
      <c r="E305" s="101" t="s">
        <v>224</v>
      </c>
      <c r="F305" s="155">
        <v>159391.0</v>
      </c>
      <c r="G305" s="95">
        <v>187.0</v>
      </c>
    </row>
    <row r="306">
      <c r="A306" s="101" t="s">
        <v>596</v>
      </c>
      <c r="B306" s="155">
        <v>37100.0</v>
      </c>
      <c r="C306" s="95">
        <f>roundup((B306/1024)*(1+Assumptions!$B$22),0)</f>
        <v>44</v>
      </c>
      <c r="E306" s="101" t="s">
        <v>1304</v>
      </c>
      <c r="F306" s="155">
        <v>156640.0</v>
      </c>
      <c r="G306" s="95">
        <v>184.0</v>
      </c>
    </row>
    <row r="307">
      <c r="A307" s="101" t="s">
        <v>597</v>
      </c>
      <c r="B307" s="155">
        <v>40871.0</v>
      </c>
      <c r="C307" s="95">
        <f>roundup((B307/1024)*(1+Assumptions!$B$22),0)</f>
        <v>48</v>
      </c>
      <c r="E307" s="101" t="s">
        <v>780</v>
      </c>
      <c r="F307" s="155">
        <v>155785.0</v>
      </c>
      <c r="G307" s="95">
        <v>183.0</v>
      </c>
    </row>
    <row r="308">
      <c r="A308" s="101" t="s">
        <v>598</v>
      </c>
      <c r="B308" s="155">
        <v>34744.0</v>
      </c>
      <c r="C308" s="95">
        <f>roundup((B308/1024)*(1+Assumptions!$B$22),0)</f>
        <v>41</v>
      </c>
      <c r="E308" s="101" t="s">
        <v>886</v>
      </c>
      <c r="F308" s="155">
        <v>155150.0</v>
      </c>
      <c r="G308" s="95">
        <v>182.0</v>
      </c>
    </row>
    <row r="309">
      <c r="A309" s="101" t="s">
        <v>551</v>
      </c>
      <c r="B309" s="155">
        <v>87066.0</v>
      </c>
      <c r="C309" s="95">
        <f>roundup((B309/1024)*(1+Assumptions!$B$22),0)</f>
        <v>103</v>
      </c>
      <c r="E309" s="101" t="s">
        <v>1628</v>
      </c>
      <c r="F309" s="155">
        <v>154246.0</v>
      </c>
      <c r="G309" s="95">
        <v>181.0</v>
      </c>
    </row>
    <row r="310">
      <c r="A310" s="101" t="s">
        <v>1375</v>
      </c>
      <c r="B310" s="155">
        <v>36893.0</v>
      </c>
      <c r="C310" s="95">
        <f>roundup((B310/1024)*(1+Assumptions!$B$22),0)</f>
        <v>44</v>
      </c>
      <c r="E310" s="101" t="s">
        <v>1620</v>
      </c>
      <c r="F310" s="155">
        <v>153981.0</v>
      </c>
      <c r="G310" s="95">
        <v>181.0</v>
      </c>
    </row>
    <row r="311">
      <c r="A311" s="101" t="s">
        <v>1455</v>
      </c>
      <c r="B311" s="155">
        <v>135297.0</v>
      </c>
      <c r="C311" s="95">
        <f>roundup((B311/1024)*(1+Assumptions!$B$22),0)</f>
        <v>159</v>
      </c>
      <c r="E311" s="101" t="s">
        <v>1631</v>
      </c>
      <c r="F311" s="155">
        <v>150128.0</v>
      </c>
      <c r="G311" s="95">
        <v>176.0</v>
      </c>
    </row>
    <row r="312">
      <c r="A312" s="101" t="s">
        <v>1482</v>
      </c>
      <c r="B312" s="155">
        <v>236903.0</v>
      </c>
      <c r="C312" s="95">
        <f>roundup((B312/1024)*(1+Assumptions!$B$22),0)</f>
        <v>278</v>
      </c>
      <c r="E312" s="101" t="s">
        <v>1010</v>
      </c>
      <c r="F312" s="155">
        <v>148348.0</v>
      </c>
      <c r="G312" s="95">
        <v>174.0</v>
      </c>
    </row>
    <row r="313">
      <c r="A313" s="101" t="s">
        <v>1390</v>
      </c>
      <c r="B313" s="155">
        <v>7506.0</v>
      </c>
      <c r="C313" s="95">
        <f>roundup((B313/1024)*(1+Assumptions!$B$22),0)</f>
        <v>9</v>
      </c>
      <c r="E313" s="101" t="s">
        <v>785</v>
      </c>
      <c r="F313" s="155">
        <v>147659.0</v>
      </c>
      <c r="G313" s="95">
        <v>174.0</v>
      </c>
    </row>
    <row r="314">
      <c r="A314" s="101" t="s">
        <v>1172</v>
      </c>
      <c r="B314" s="155">
        <v>1598146.0</v>
      </c>
      <c r="C314" s="95">
        <f>roundup((B314/1024)*(1+Assumptions!$B$22),0)</f>
        <v>1873</v>
      </c>
      <c r="E314" s="101" t="s">
        <v>255</v>
      </c>
      <c r="F314" s="155">
        <v>148149.0</v>
      </c>
      <c r="G314" s="95">
        <v>174.0</v>
      </c>
    </row>
    <row r="315">
      <c r="A315" s="101" t="s">
        <v>1177</v>
      </c>
      <c r="B315" s="155">
        <v>67169.0</v>
      </c>
      <c r="C315" s="95">
        <f>roundup((B315/1024)*(1+Assumptions!$B$22),0)</f>
        <v>79</v>
      </c>
      <c r="E315" s="101" t="s">
        <v>1625</v>
      </c>
      <c r="F315" s="155">
        <v>148062.0</v>
      </c>
      <c r="G315" s="95">
        <v>174.0</v>
      </c>
    </row>
    <row r="316">
      <c r="A316" s="101" t="s">
        <v>1163</v>
      </c>
      <c r="B316" s="155">
        <v>585781.0</v>
      </c>
      <c r="C316" s="95">
        <f>roundup((B316/1024)*(1+Assumptions!$B$22),0)</f>
        <v>687</v>
      </c>
      <c r="E316" s="101" t="s">
        <v>1530</v>
      </c>
      <c r="F316" s="155">
        <v>147828.0</v>
      </c>
      <c r="G316" s="95">
        <v>174.0</v>
      </c>
    </row>
    <row r="317">
      <c r="A317" s="101" t="s">
        <v>1173</v>
      </c>
      <c r="B317" s="155">
        <v>1613020.0</v>
      </c>
      <c r="C317" s="95">
        <f>roundup((B317/1024)*(1+Assumptions!$B$22),0)</f>
        <v>1891</v>
      </c>
      <c r="E317" s="101" t="s">
        <v>342</v>
      </c>
      <c r="F317" s="155">
        <v>146147.0</v>
      </c>
      <c r="G317" s="95">
        <v>172.0</v>
      </c>
    </row>
    <row r="318">
      <c r="A318" s="101" t="s">
        <v>1616</v>
      </c>
      <c r="B318" s="155">
        <v>132552.0</v>
      </c>
      <c r="C318" s="95">
        <f>roundup((B318/1024)*(1+Assumptions!$B$22),0)</f>
        <v>156</v>
      </c>
      <c r="E318" s="101" t="s">
        <v>2598</v>
      </c>
      <c r="F318" s="155">
        <v>145363.0</v>
      </c>
      <c r="G318" s="95">
        <v>171.0</v>
      </c>
    </row>
    <row r="319">
      <c r="A319" s="101" t="s">
        <v>774</v>
      </c>
      <c r="B319" s="155">
        <v>63901.0</v>
      </c>
      <c r="C319" s="95">
        <f>roundup((B319/1024)*(1+Assumptions!$B$22),0)</f>
        <v>75</v>
      </c>
      <c r="E319" s="101" t="s">
        <v>1485</v>
      </c>
      <c r="F319" s="155">
        <v>143518.0</v>
      </c>
      <c r="G319" s="95">
        <v>169.0</v>
      </c>
    </row>
    <row r="320">
      <c r="A320" s="101" t="s">
        <v>2820</v>
      </c>
      <c r="B320" s="155">
        <v>364178.0</v>
      </c>
      <c r="C320" s="95">
        <f>roundup((B320/1024)*(1+Assumptions!$B$22),0)</f>
        <v>427</v>
      </c>
      <c r="E320" s="101" t="s">
        <v>1537</v>
      </c>
      <c r="F320" s="155">
        <v>143812.0</v>
      </c>
      <c r="G320" s="95">
        <v>169.0</v>
      </c>
    </row>
    <row r="321">
      <c r="A321" s="101" t="s">
        <v>764</v>
      </c>
      <c r="B321" s="155">
        <v>59158.0</v>
      </c>
      <c r="C321" s="95">
        <f>roundup((B321/1024)*(1+Assumptions!$B$22),0)</f>
        <v>70</v>
      </c>
      <c r="E321" s="101" t="s">
        <v>1524</v>
      </c>
      <c r="F321" s="155">
        <v>143821.0</v>
      </c>
      <c r="G321" s="95">
        <v>169.0</v>
      </c>
    </row>
    <row r="322">
      <c r="A322" s="101" t="s">
        <v>1184</v>
      </c>
      <c r="B322" s="155">
        <v>29079.0</v>
      </c>
      <c r="C322" s="95">
        <f>roundup((B322/1024)*(1+Assumptions!$B$22),0)</f>
        <v>35</v>
      </c>
      <c r="E322" s="101" t="s">
        <v>339</v>
      </c>
      <c r="F322" s="155">
        <v>142582.0</v>
      </c>
      <c r="G322" s="95">
        <v>168.0</v>
      </c>
    </row>
    <row r="323">
      <c r="A323" s="101" t="s">
        <v>184</v>
      </c>
      <c r="B323" s="155">
        <v>59089.0</v>
      </c>
      <c r="C323" s="95">
        <f>roundup((B323/1024)*(1+Assumptions!$B$22),0)</f>
        <v>70</v>
      </c>
      <c r="E323" s="101" t="s">
        <v>1540</v>
      </c>
      <c r="F323" s="155">
        <v>143246.0</v>
      </c>
      <c r="G323" s="95">
        <v>168.0</v>
      </c>
    </row>
    <row r="324">
      <c r="A324" s="101" t="s">
        <v>185</v>
      </c>
      <c r="B324" s="155">
        <v>103413.0</v>
      </c>
      <c r="C324" s="95">
        <f>roundup((B324/1024)*(1+Assumptions!$B$22),0)</f>
        <v>122</v>
      </c>
      <c r="E324" s="101" t="s">
        <v>509</v>
      </c>
      <c r="F324" s="155">
        <v>142098.0</v>
      </c>
      <c r="G324" s="95">
        <v>167.0</v>
      </c>
    </row>
    <row r="325">
      <c r="A325" s="101" t="s">
        <v>186</v>
      </c>
      <c r="B325" s="155">
        <v>69935.0</v>
      </c>
      <c r="C325" s="95">
        <f>roundup((B325/1024)*(1+Assumptions!$B$22),0)</f>
        <v>82</v>
      </c>
      <c r="E325" s="101" t="s">
        <v>782</v>
      </c>
      <c r="F325" s="155">
        <v>141355.0</v>
      </c>
      <c r="G325" s="95">
        <v>166.0</v>
      </c>
    </row>
    <row r="326">
      <c r="A326" s="101" t="s">
        <v>817</v>
      </c>
      <c r="B326" s="155">
        <v>32101.0</v>
      </c>
      <c r="C326" s="95">
        <f>roundup((B326/1024)*(1+Assumptions!$B$22),0)</f>
        <v>38</v>
      </c>
      <c r="E326" s="101" t="s">
        <v>485</v>
      </c>
      <c r="F326" s="155">
        <v>138475.0</v>
      </c>
      <c r="G326" s="95">
        <v>163.0</v>
      </c>
    </row>
    <row r="327">
      <c r="A327" s="101" t="s">
        <v>818</v>
      </c>
      <c r="B327" s="155">
        <v>29952.0</v>
      </c>
      <c r="C327" s="95">
        <f>roundup((B327/1024)*(1+Assumptions!$B$22),0)</f>
        <v>36</v>
      </c>
      <c r="E327" s="101" t="s">
        <v>1452</v>
      </c>
      <c r="F327" s="155">
        <v>138688.0</v>
      </c>
      <c r="G327" s="95">
        <v>163.0</v>
      </c>
    </row>
    <row r="328">
      <c r="A328" s="101" t="s">
        <v>731</v>
      </c>
      <c r="B328" s="155">
        <v>30375.0</v>
      </c>
      <c r="C328" s="95">
        <f>roundup((B328/1024)*(1+Assumptions!$B$22),0)</f>
        <v>36</v>
      </c>
      <c r="E328" s="101" t="s">
        <v>1643</v>
      </c>
      <c r="F328" s="155">
        <v>137684.0</v>
      </c>
      <c r="G328" s="95">
        <v>162.0</v>
      </c>
    </row>
    <row r="329">
      <c r="A329" s="101" t="s">
        <v>187</v>
      </c>
      <c r="B329" s="155">
        <v>26718.0</v>
      </c>
      <c r="C329" s="95">
        <f>roundup((B329/1024)*(1+Assumptions!$B$22),0)</f>
        <v>32</v>
      </c>
      <c r="E329" s="101" t="s">
        <v>1621</v>
      </c>
      <c r="F329" s="155">
        <v>137593.0</v>
      </c>
      <c r="G329" s="95">
        <v>162.0</v>
      </c>
    </row>
    <row r="330">
      <c r="A330" s="101" t="s">
        <v>1593</v>
      </c>
      <c r="B330" s="155">
        <v>67003.0</v>
      </c>
      <c r="C330" s="95">
        <f>roundup((B330/1024)*(1+Assumptions!$B$22),0)</f>
        <v>79</v>
      </c>
      <c r="E330" s="101" t="s">
        <v>681</v>
      </c>
      <c r="F330" s="155">
        <v>136648.0</v>
      </c>
      <c r="G330" s="95">
        <v>161.0</v>
      </c>
    </row>
    <row r="331">
      <c r="A331" s="101" t="s">
        <v>1548</v>
      </c>
      <c r="B331" s="155">
        <v>10537.0</v>
      </c>
      <c r="C331" s="95">
        <f>roundup((B331/1024)*(1+Assumptions!$B$22),0)</f>
        <v>13</v>
      </c>
      <c r="E331" s="101" t="s">
        <v>391</v>
      </c>
      <c r="F331" s="155">
        <v>135912.0</v>
      </c>
      <c r="G331" s="95">
        <v>160.0</v>
      </c>
    </row>
    <row r="332">
      <c r="A332" s="101" t="s">
        <v>1483</v>
      </c>
      <c r="B332" s="155">
        <v>334910.0</v>
      </c>
      <c r="C332" s="95">
        <f>roundup((B332/1024)*(1+Assumptions!$B$22),0)</f>
        <v>393</v>
      </c>
      <c r="E332" s="101" t="s">
        <v>1455</v>
      </c>
      <c r="F332" s="155">
        <v>135297.0</v>
      </c>
      <c r="G332" s="95">
        <v>159.0</v>
      </c>
    </row>
    <row r="333">
      <c r="A333" s="101" t="s">
        <v>1484</v>
      </c>
      <c r="B333" s="155">
        <v>38752.0</v>
      </c>
      <c r="C333" s="95">
        <f>roundup((B333/1024)*(1+Assumptions!$B$22),0)</f>
        <v>46</v>
      </c>
      <c r="E333" s="101" t="s">
        <v>900</v>
      </c>
      <c r="F333" s="155">
        <v>135052.0</v>
      </c>
      <c r="G333" s="95">
        <v>159.0</v>
      </c>
    </row>
    <row r="334">
      <c r="A334" s="101" t="s">
        <v>461</v>
      </c>
      <c r="B334" s="155">
        <v>13992.0</v>
      </c>
      <c r="C334" s="95">
        <f>roundup((B334/1024)*(1+Assumptions!$B$22),0)</f>
        <v>17</v>
      </c>
      <c r="E334" s="101" t="s">
        <v>998</v>
      </c>
      <c r="F334" s="155">
        <v>134838.0</v>
      </c>
      <c r="G334" s="95">
        <v>159.0</v>
      </c>
    </row>
    <row r="335">
      <c r="A335" s="101" t="s">
        <v>852</v>
      </c>
      <c r="B335" s="155">
        <v>35723.0</v>
      </c>
      <c r="C335" s="95">
        <f>roundup((B335/1024)*(1+Assumptions!$B$22),0)</f>
        <v>42</v>
      </c>
      <c r="E335" s="101" t="s">
        <v>1616</v>
      </c>
      <c r="F335" s="155">
        <v>132552.0</v>
      </c>
      <c r="G335" s="95">
        <v>156.0</v>
      </c>
    </row>
    <row r="336">
      <c r="A336" s="101" t="s">
        <v>853</v>
      </c>
      <c r="B336" s="155">
        <v>51757.0</v>
      </c>
      <c r="C336" s="95">
        <f>roundup((B336/1024)*(1+Assumptions!$B$22),0)</f>
        <v>61</v>
      </c>
      <c r="E336" s="101" t="s">
        <v>725</v>
      </c>
      <c r="F336" s="155">
        <v>131462.0</v>
      </c>
      <c r="G336" s="95">
        <v>155.0</v>
      </c>
    </row>
    <row r="337">
      <c r="A337" s="101" t="s">
        <v>854</v>
      </c>
      <c r="B337" s="155">
        <v>34100.0</v>
      </c>
      <c r="C337" s="95">
        <f>roundup((B337/1024)*(1+Assumptions!$B$22),0)</f>
        <v>40</v>
      </c>
      <c r="E337" s="101" t="s">
        <v>1745</v>
      </c>
      <c r="F337" s="155">
        <v>131218.0</v>
      </c>
      <c r="G337" s="95">
        <v>154.0</v>
      </c>
    </row>
    <row r="338">
      <c r="A338" s="101" t="s">
        <v>1019</v>
      </c>
      <c r="B338" s="155">
        <v>1194333.0</v>
      </c>
      <c r="C338" s="95">
        <f>roundup((B338/1024)*(1+Assumptions!$B$22),0)</f>
        <v>1400</v>
      </c>
      <c r="E338" s="101" t="s">
        <v>1607</v>
      </c>
      <c r="F338" s="155">
        <v>130640.0</v>
      </c>
      <c r="G338" s="95">
        <v>154.0</v>
      </c>
    </row>
    <row r="339">
      <c r="A339" s="101" t="s">
        <v>1020</v>
      </c>
      <c r="B339" s="155">
        <v>8350213.0</v>
      </c>
      <c r="C339" s="95">
        <f>roundup((B339/1024)*(1+Assumptions!$B$22),0)</f>
        <v>9786</v>
      </c>
      <c r="E339" s="101" t="s">
        <v>1515</v>
      </c>
      <c r="F339" s="155">
        <v>131311.0</v>
      </c>
      <c r="G339" s="95">
        <v>154.0</v>
      </c>
    </row>
    <row r="340">
      <c r="A340" s="101" t="s">
        <v>1021</v>
      </c>
      <c r="B340" s="155">
        <v>3288.0</v>
      </c>
      <c r="C340" s="95">
        <f>roundup((B340/1024)*(1+Assumptions!$B$22),0)</f>
        <v>4</v>
      </c>
      <c r="E340" s="101" t="s">
        <v>374</v>
      </c>
      <c r="F340" s="155">
        <v>129024.0</v>
      </c>
      <c r="G340" s="95">
        <v>152.0</v>
      </c>
    </row>
    <row r="341">
      <c r="A341" s="101" t="s">
        <v>1185</v>
      </c>
      <c r="B341" s="155">
        <v>28811.0</v>
      </c>
      <c r="C341" s="95">
        <f>roundup((B341/1024)*(1+Assumptions!$B$22),0)</f>
        <v>34</v>
      </c>
      <c r="E341" s="101" t="s">
        <v>2854</v>
      </c>
      <c r="F341" s="155">
        <v>129607.0</v>
      </c>
      <c r="G341" s="95">
        <v>152.0</v>
      </c>
    </row>
    <row r="342">
      <c r="A342" s="101" t="s">
        <v>1186</v>
      </c>
      <c r="B342" s="155">
        <v>38034.0</v>
      </c>
      <c r="C342" s="95">
        <f>roundup((B342/1024)*(1+Assumptions!$B$22),0)</f>
        <v>45</v>
      </c>
      <c r="E342" s="101" t="s">
        <v>1351</v>
      </c>
      <c r="F342" s="155">
        <v>128492.0</v>
      </c>
      <c r="G342" s="95">
        <v>151.0</v>
      </c>
    </row>
    <row r="343">
      <c r="A343" s="101" t="s">
        <v>637</v>
      </c>
      <c r="B343" s="155">
        <v>11728.0</v>
      </c>
      <c r="C343" s="95">
        <f>roundup((B343/1024)*(1+Assumptions!$B$22),0)</f>
        <v>14</v>
      </c>
      <c r="E343" s="101" t="s">
        <v>788</v>
      </c>
      <c r="F343" s="155">
        <v>127805.0</v>
      </c>
      <c r="G343" s="95">
        <v>150.0</v>
      </c>
    </row>
    <row r="344">
      <c r="A344" s="101" t="s">
        <v>638</v>
      </c>
      <c r="B344" s="155">
        <v>12157.0</v>
      </c>
      <c r="C344" s="95">
        <f>roundup((B344/1024)*(1+Assumptions!$B$22),0)</f>
        <v>15</v>
      </c>
      <c r="E344" s="101" t="s">
        <v>1125</v>
      </c>
      <c r="F344" s="155">
        <v>127903.0</v>
      </c>
      <c r="G344" s="95">
        <v>150.0</v>
      </c>
    </row>
    <row r="345">
      <c r="A345" s="101" t="s">
        <v>639</v>
      </c>
      <c r="B345" s="155">
        <v>10764.0</v>
      </c>
      <c r="C345" s="95">
        <f>roundup((B345/1024)*(1+Assumptions!$B$22),0)</f>
        <v>13</v>
      </c>
      <c r="E345" s="101" t="s">
        <v>783</v>
      </c>
      <c r="F345" s="155">
        <v>126378.0</v>
      </c>
      <c r="G345" s="95">
        <v>149.0</v>
      </c>
    </row>
    <row r="346">
      <c r="A346" s="101" t="s">
        <v>640</v>
      </c>
      <c r="B346" s="155">
        <v>37031.0</v>
      </c>
      <c r="C346" s="95">
        <f>roundup((B346/1024)*(1+Assumptions!$B$22),0)</f>
        <v>44</v>
      </c>
      <c r="E346" s="101" t="s">
        <v>1492</v>
      </c>
      <c r="F346" s="155">
        <v>125972.0</v>
      </c>
      <c r="G346" s="95">
        <v>148.0</v>
      </c>
    </row>
    <row r="347">
      <c r="A347" s="101" t="s">
        <v>1376</v>
      </c>
      <c r="B347" s="155">
        <v>34451.0</v>
      </c>
      <c r="C347" s="95">
        <f>roundup((B347/1024)*(1+Assumptions!$B$22),0)</f>
        <v>41</v>
      </c>
      <c r="E347" s="101" t="s">
        <v>686</v>
      </c>
      <c r="F347" s="155">
        <v>125919.0</v>
      </c>
      <c r="G347" s="95">
        <v>148.0</v>
      </c>
    </row>
    <row r="348">
      <c r="A348" s="101" t="s">
        <v>1403</v>
      </c>
      <c r="B348" s="155">
        <v>33196.0</v>
      </c>
      <c r="C348" s="95">
        <f>roundup((B348/1024)*(1+Assumptions!$B$22),0)</f>
        <v>39</v>
      </c>
      <c r="E348" s="101" t="s">
        <v>977</v>
      </c>
      <c r="F348" s="155">
        <v>124869.0</v>
      </c>
      <c r="G348" s="95">
        <v>147.0</v>
      </c>
    </row>
    <row r="349">
      <c r="A349" s="101" t="s">
        <v>1456</v>
      </c>
      <c r="B349" s="155">
        <v>96086.0</v>
      </c>
      <c r="C349" s="95">
        <f>roundup((B349/1024)*(1+Assumptions!$B$22),0)</f>
        <v>113</v>
      </c>
      <c r="E349" s="101" t="s">
        <v>1450</v>
      </c>
      <c r="F349" s="155">
        <v>124780.0</v>
      </c>
      <c r="G349" s="95">
        <v>147.0</v>
      </c>
    </row>
    <row r="350">
      <c r="A350" s="101" t="s">
        <v>1187</v>
      </c>
      <c r="B350" s="155">
        <v>1140828.0</v>
      </c>
      <c r="C350" s="95">
        <f>roundup((B350/1024)*(1+Assumptions!$B$22),0)</f>
        <v>1337</v>
      </c>
      <c r="E350" s="101" t="s">
        <v>1577</v>
      </c>
      <c r="F350" s="155">
        <v>123337.0</v>
      </c>
      <c r="G350" s="95">
        <v>145.0</v>
      </c>
    </row>
    <row r="351">
      <c r="A351" s="101" t="s">
        <v>1188</v>
      </c>
      <c r="B351" s="155">
        <v>1930760.0</v>
      </c>
      <c r="C351" s="95">
        <f>roundup((B351/1024)*(1+Assumptions!$B$22),0)</f>
        <v>2263</v>
      </c>
      <c r="E351" s="101" t="s">
        <v>1528</v>
      </c>
      <c r="F351" s="155">
        <v>123516.0</v>
      </c>
      <c r="G351" s="95">
        <v>145.0</v>
      </c>
    </row>
    <row r="352">
      <c r="A352" s="101" t="s">
        <v>1617</v>
      </c>
      <c r="B352" s="155">
        <v>73788.0</v>
      </c>
      <c r="C352" s="95">
        <f>roundup((B352/1024)*(1+Assumptions!$B$22),0)</f>
        <v>87</v>
      </c>
      <c r="E352" s="101" t="s">
        <v>245</v>
      </c>
      <c r="F352" s="155">
        <v>122511.0</v>
      </c>
      <c r="G352" s="95">
        <v>144.0</v>
      </c>
    </row>
    <row r="353">
      <c r="A353" s="101" t="s">
        <v>2821</v>
      </c>
      <c r="B353" s="155">
        <v>345774.0</v>
      </c>
      <c r="C353" s="95">
        <f>roundup((B353/1024)*(1+Assumptions!$B$22),0)</f>
        <v>406</v>
      </c>
      <c r="E353" s="101" t="s">
        <v>1533</v>
      </c>
      <c r="F353" s="155">
        <v>122504.0</v>
      </c>
      <c r="G353" s="95">
        <v>144.0</v>
      </c>
    </row>
    <row r="354">
      <c r="A354" s="101" t="s">
        <v>209</v>
      </c>
      <c r="B354" s="155">
        <v>1636071.0</v>
      </c>
      <c r="C354" s="95">
        <f>roundup((B354/1024)*(1+Assumptions!$B$22),0)</f>
        <v>1918</v>
      </c>
      <c r="E354" s="101" t="s">
        <v>1531</v>
      </c>
      <c r="F354" s="155">
        <v>122120.0</v>
      </c>
      <c r="G354" s="95">
        <v>144.0</v>
      </c>
    </row>
    <row r="355">
      <c r="A355" s="101" t="s">
        <v>827</v>
      </c>
      <c r="B355" s="155">
        <v>46165.0</v>
      </c>
      <c r="C355" s="95">
        <f>roundup((B355/1024)*(1+Assumptions!$B$22),0)</f>
        <v>55</v>
      </c>
      <c r="E355" s="101" t="s">
        <v>1733</v>
      </c>
      <c r="F355" s="155">
        <v>122836.0</v>
      </c>
      <c r="G355" s="95">
        <v>144.0</v>
      </c>
    </row>
    <row r="356">
      <c r="A356" s="101" t="s">
        <v>723</v>
      </c>
      <c r="B356" s="155">
        <v>70192.0</v>
      </c>
      <c r="C356" s="95">
        <f>roundup((B356/1024)*(1+Assumptions!$B$22),0)</f>
        <v>83</v>
      </c>
      <c r="E356" s="101" t="s">
        <v>1473</v>
      </c>
      <c r="F356" s="155">
        <v>119124.0</v>
      </c>
      <c r="G356" s="95">
        <v>140.0</v>
      </c>
    </row>
    <row r="357">
      <c r="A357" s="101" t="s">
        <v>724</v>
      </c>
      <c r="B357" s="155">
        <v>59902.0</v>
      </c>
      <c r="C357" s="95">
        <f>roundup((B357/1024)*(1+Assumptions!$B$22),0)</f>
        <v>71</v>
      </c>
      <c r="E357" s="101" t="s">
        <v>1629</v>
      </c>
      <c r="F357" s="155">
        <v>118714.0</v>
      </c>
      <c r="G357" s="95">
        <v>140.0</v>
      </c>
    </row>
    <row r="358">
      <c r="A358" s="101" t="s">
        <v>229</v>
      </c>
      <c r="B358" s="155">
        <v>27866.0</v>
      </c>
      <c r="C358" s="95">
        <f>roundup((B358/1024)*(1+Assumptions!$B$22),0)</f>
        <v>33</v>
      </c>
      <c r="E358" s="101" t="s">
        <v>1350</v>
      </c>
      <c r="F358" s="155">
        <v>117129.0</v>
      </c>
      <c r="G358" s="95">
        <v>138.0</v>
      </c>
    </row>
    <row r="359">
      <c r="A359" s="101" t="s">
        <v>1341</v>
      </c>
      <c r="B359" s="155">
        <v>19564.0</v>
      </c>
      <c r="C359" s="95">
        <f>roundup((B359/1024)*(1+Assumptions!$B$22),0)</f>
        <v>23</v>
      </c>
      <c r="E359" s="101" t="s">
        <v>247</v>
      </c>
      <c r="F359" s="155">
        <v>117410.0</v>
      </c>
      <c r="G359" s="95">
        <v>138.0</v>
      </c>
    </row>
    <row r="360">
      <c r="A360" s="101" t="s">
        <v>323</v>
      </c>
      <c r="B360" s="155">
        <v>62627.0</v>
      </c>
      <c r="C360" s="95">
        <f>roundup((B360/1024)*(1+Assumptions!$B$22),0)</f>
        <v>74</v>
      </c>
      <c r="E360" s="101" t="s">
        <v>516</v>
      </c>
      <c r="F360" s="155">
        <v>116803.0</v>
      </c>
      <c r="G360" s="95">
        <v>137.0</v>
      </c>
    </row>
    <row r="361">
      <c r="A361" s="101" t="s">
        <v>324</v>
      </c>
      <c r="B361" s="155">
        <v>54211.0</v>
      </c>
      <c r="C361" s="95">
        <f>roundup((B361/1024)*(1+Assumptions!$B$22),0)</f>
        <v>64</v>
      </c>
      <c r="E361" s="101" t="s">
        <v>1723</v>
      </c>
      <c r="F361" s="155">
        <v>115526.0</v>
      </c>
      <c r="G361" s="95">
        <v>136.0</v>
      </c>
    </row>
    <row r="362">
      <c r="A362" s="101" t="s">
        <v>333</v>
      </c>
      <c r="B362" s="155">
        <v>181670.0</v>
      </c>
      <c r="C362" s="95">
        <f>roundup((B362/1024)*(1+Assumptions!$B$22),0)</f>
        <v>213</v>
      </c>
      <c r="E362" s="101" t="s">
        <v>300</v>
      </c>
      <c r="F362" s="155">
        <v>115689.0</v>
      </c>
      <c r="G362" s="95">
        <v>136.0</v>
      </c>
    </row>
    <row r="363">
      <c r="A363" s="101" t="s">
        <v>1545</v>
      </c>
      <c r="B363" s="155">
        <v>10663.0</v>
      </c>
      <c r="C363" s="95">
        <f>roundup((B363/1024)*(1+Assumptions!$B$22),0)</f>
        <v>13</v>
      </c>
      <c r="E363" s="101" t="s">
        <v>1536</v>
      </c>
      <c r="F363" s="155">
        <v>113915.0</v>
      </c>
      <c r="G363" s="95">
        <v>134.0</v>
      </c>
    </row>
    <row r="364">
      <c r="A364" s="101" t="s">
        <v>1672</v>
      </c>
      <c r="B364" s="155">
        <v>11924.0</v>
      </c>
      <c r="C364" s="95">
        <f>roundup((B364/1024)*(1+Assumptions!$B$22),0)</f>
        <v>14</v>
      </c>
      <c r="E364" s="101" t="s">
        <v>1609</v>
      </c>
      <c r="F364" s="155">
        <v>112861.0</v>
      </c>
      <c r="G364" s="95">
        <v>133.0</v>
      </c>
    </row>
    <row r="365">
      <c r="A365" s="101" t="s">
        <v>528</v>
      </c>
      <c r="B365" s="155">
        <v>33748.0</v>
      </c>
      <c r="C365" s="95">
        <f>roundup((B365/1024)*(1+Assumptions!$B$22),0)</f>
        <v>40</v>
      </c>
      <c r="E365" s="101" t="s">
        <v>1687</v>
      </c>
      <c r="F365" s="155">
        <v>113025.0</v>
      </c>
      <c r="G365" s="95">
        <v>133.0</v>
      </c>
    </row>
    <row r="366">
      <c r="A366" s="101" t="s">
        <v>1476</v>
      </c>
      <c r="B366" s="155">
        <v>1841738.0</v>
      </c>
      <c r="C366" s="95">
        <f>roundup((B366/1024)*(1+Assumptions!$B$22),0)</f>
        <v>2159</v>
      </c>
      <c r="E366" s="101" t="s">
        <v>579</v>
      </c>
      <c r="F366" s="155">
        <v>112951.0</v>
      </c>
      <c r="G366" s="95">
        <v>133.0</v>
      </c>
    </row>
    <row r="367">
      <c r="A367" s="101" t="s">
        <v>475</v>
      </c>
      <c r="B367" s="155">
        <v>94210.0</v>
      </c>
      <c r="C367" s="95">
        <f>roundup((B367/1024)*(1+Assumptions!$B$22),0)</f>
        <v>111</v>
      </c>
      <c r="E367" s="101" t="s">
        <v>486</v>
      </c>
      <c r="F367" s="155">
        <v>111829.0</v>
      </c>
      <c r="G367" s="95">
        <v>132.0</v>
      </c>
    </row>
    <row r="368">
      <c r="A368" s="101" t="s">
        <v>366</v>
      </c>
      <c r="B368" s="155">
        <v>40788.0</v>
      </c>
      <c r="C368" s="95">
        <f>roundup((B368/1024)*(1+Assumptions!$B$22),0)</f>
        <v>48</v>
      </c>
      <c r="E368" s="101" t="s">
        <v>847</v>
      </c>
      <c r="F368" s="155">
        <v>112426.0</v>
      </c>
      <c r="G368" s="95">
        <v>132.0</v>
      </c>
    </row>
    <row r="369">
      <c r="A369" s="101" t="s">
        <v>1461</v>
      </c>
      <c r="B369" s="155">
        <v>66070.0</v>
      </c>
      <c r="C369" s="95">
        <f>roundup((B369/1024)*(1+Assumptions!$B$22),0)</f>
        <v>78</v>
      </c>
      <c r="E369" s="101" t="s">
        <v>1104</v>
      </c>
      <c r="F369" s="155">
        <v>111249.0</v>
      </c>
      <c r="G369" s="95">
        <v>131.0</v>
      </c>
    </row>
    <row r="370">
      <c r="A370" s="101" t="s">
        <v>840</v>
      </c>
      <c r="B370" s="155">
        <v>74795.0</v>
      </c>
      <c r="C370" s="95">
        <f>roundup((B370/1024)*(1+Assumptions!$B$22),0)</f>
        <v>88</v>
      </c>
      <c r="E370" s="101" t="s">
        <v>1659</v>
      </c>
      <c r="F370" s="155">
        <v>111257.0</v>
      </c>
      <c r="G370" s="95">
        <v>131.0</v>
      </c>
    </row>
    <row r="371">
      <c r="A371" s="101" t="s">
        <v>518</v>
      </c>
      <c r="B371" s="155">
        <v>13476.0</v>
      </c>
      <c r="C371" s="95">
        <f>roundup((B371/1024)*(1+Assumptions!$B$22),0)</f>
        <v>16</v>
      </c>
      <c r="E371" s="101" t="s">
        <v>1469</v>
      </c>
      <c r="F371" s="155">
        <v>110209.0</v>
      </c>
      <c r="G371" s="95">
        <v>130.0</v>
      </c>
    </row>
    <row r="372">
      <c r="A372" s="101" t="s">
        <v>1673</v>
      </c>
      <c r="B372" s="155">
        <v>275072.0</v>
      </c>
      <c r="C372" s="95">
        <f>roundup((B372/1024)*(1+Assumptions!$B$22),0)</f>
        <v>323</v>
      </c>
      <c r="E372" s="101" t="s">
        <v>744</v>
      </c>
      <c r="F372" s="155">
        <v>110606.0</v>
      </c>
      <c r="G372" s="95">
        <v>130.0</v>
      </c>
    </row>
    <row r="373">
      <c r="A373" s="101" t="s">
        <v>2845</v>
      </c>
      <c r="B373" s="155">
        <v>68351.0</v>
      </c>
      <c r="C373" s="95">
        <f>roundup((B373/1024)*(1+Assumptions!$B$22),0)</f>
        <v>81</v>
      </c>
      <c r="E373" s="101" t="s">
        <v>576</v>
      </c>
      <c r="F373" s="155">
        <v>109283.0</v>
      </c>
      <c r="G373" s="95">
        <v>129.0</v>
      </c>
    </row>
    <row r="374">
      <c r="A374" s="101" t="s">
        <v>2846</v>
      </c>
      <c r="B374" s="155">
        <v>34179.0</v>
      </c>
      <c r="C374" s="95">
        <f>roundup((B374/1024)*(1+Assumptions!$B$22),0)</f>
        <v>41</v>
      </c>
      <c r="E374" s="101" t="s">
        <v>349</v>
      </c>
      <c r="F374" s="155">
        <v>109747.0</v>
      </c>
      <c r="G374" s="95">
        <v>129.0</v>
      </c>
    </row>
    <row r="375">
      <c r="A375" s="101" t="s">
        <v>2847</v>
      </c>
      <c r="B375" s="155">
        <v>26967.0</v>
      </c>
      <c r="C375" s="95">
        <f>roundup((B375/1024)*(1+Assumptions!$B$22),0)</f>
        <v>32</v>
      </c>
      <c r="E375" s="101" t="s">
        <v>310</v>
      </c>
      <c r="F375" s="155">
        <v>109900.0</v>
      </c>
      <c r="G375" s="95">
        <v>129.0</v>
      </c>
    </row>
    <row r="376">
      <c r="A376" s="101" t="s">
        <v>1034</v>
      </c>
      <c r="B376" s="155">
        <v>2508668.0</v>
      </c>
      <c r="C376" s="95">
        <f>roundup((B376/1024)*(1+Assumptions!$B$22),0)</f>
        <v>2940</v>
      </c>
      <c r="E376" s="101" t="s">
        <v>2924</v>
      </c>
      <c r="F376" s="155">
        <v>109684.0</v>
      </c>
      <c r="G376" s="95">
        <v>129.0</v>
      </c>
    </row>
    <row r="377">
      <c r="A377" s="101" t="s">
        <v>1035</v>
      </c>
      <c r="B377" s="155">
        <v>2.6753318E7</v>
      </c>
      <c r="C377" s="95">
        <f>roundup((B377/1024)*(1+Assumptions!$B$22),0)</f>
        <v>31352</v>
      </c>
      <c r="E377" s="101" t="s">
        <v>156</v>
      </c>
      <c r="F377" s="155">
        <v>108511.0</v>
      </c>
      <c r="G377" s="95">
        <v>128.0</v>
      </c>
    </row>
    <row r="378">
      <c r="A378" s="101" t="s">
        <v>1036</v>
      </c>
      <c r="B378" s="155">
        <v>2.462118E7</v>
      </c>
      <c r="C378" s="95">
        <f>roundup((B378/1024)*(1+Assumptions!$B$22),0)</f>
        <v>28853</v>
      </c>
      <c r="E378" s="101" t="s">
        <v>1285</v>
      </c>
      <c r="F378" s="155">
        <v>108786.0</v>
      </c>
      <c r="G378" s="95">
        <v>128.0</v>
      </c>
    </row>
    <row r="379">
      <c r="A379" s="101" t="s">
        <v>1037</v>
      </c>
      <c r="B379" s="155">
        <v>1905.0</v>
      </c>
      <c r="C379" s="95">
        <f>roundup((B379/1024)*(1+Assumptions!$B$22),0)</f>
        <v>3</v>
      </c>
      <c r="E379" s="101" t="s">
        <v>1599</v>
      </c>
      <c r="F379" s="155">
        <v>108220.0</v>
      </c>
      <c r="G379" s="95">
        <v>127.0</v>
      </c>
    </row>
    <row r="380">
      <c r="A380" s="101" t="s">
        <v>367</v>
      </c>
      <c r="B380" s="155">
        <v>8854.0</v>
      </c>
      <c r="C380" s="95">
        <f>roundup((B380/1024)*(1+Assumptions!$B$22),0)</f>
        <v>11</v>
      </c>
      <c r="E380" s="101" t="s">
        <v>419</v>
      </c>
      <c r="F380" s="155">
        <v>107548.0</v>
      </c>
      <c r="G380" s="95">
        <v>127.0</v>
      </c>
    </row>
    <row r="381">
      <c r="A381" s="101" t="s">
        <v>368</v>
      </c>
      <c r="B381" s="155">
        <v>14098.0</v>
      </c>
      <c r="C381" s="95">
        <f>roundup((B381/1024)*(1+Assumptions!$B$22),0)</f>
        <v>17</v>
      </c>
      <c r="E381" s="101" t="s">
        <v>1458</v>
      </c>
      <c r="F381" s="155">
        <v>106054.0</v>
      </c>
      <c r="G381" s="95">
        <v>125.0</v>
      </c>
    </row>
    <row r="382">
      <c r="A382" s="101" t="s">
        <v>1074</v>
      </c>
      <c r="B382" s="155">
        <v>59103.0</v>
      </c>
      <c r="C382" s="95">
        <f>roundup((B382/1024)*(1+Assumptions!$B$22),0)</f>
        <v>70</v>
      </c>
      <c r="E382" s="101" t="s">
        <v>632</v>
      </c>
      <c r="F382" s="155">
        <v>106564.0</v>
      </c>
      <c r="G382" s="95">
        <v>125.0</v>
      </c>
    </row>
    <row r="383">
      <c r="A383" s="101" t="s">
        <v>1635</v>
      </c>
      <c r="B383" s="155">
        <v>30143.0</v>
      </c>
      <c r="C383" s="95">
        <f>roundup((B383/1024)*(1+Assumptions!$B$22),0)</f>
        <v>36</v>
      </c>
      <c r="E383" s="101" t="s">
        <v>384</v>
      </c>
      <c r="F383" s="155">
        <v>105893.0</v>
      </c>
      <c r="G383" s="95">
        <v>125.0</v>
      </c>
    </row>
    <row r="384">
      <c r="A384" s="101" t="s">
        <v>1232</v>
      </c>
      <c r="B384" s="155">
        <v>23369.0</v>
      </c>
      <c r="C384" s="95">
        <f>roundup((B384/1024)*(1+Assumptions!$B$22),0)</f>
        <v>28</v>
      </c>
      <c r="E384" s="101" t="s">
        <v>896</v>
      </c>
      <c r="F384" s="155">
        <v>105684.0</v>
      </c>
      <c r="G384" s="95">
        <v>124.0</v>
      </c>
    </row>
    <row r="385">
      <c r="A385" s="101" t="s">
        <v>1462</v>
      </c>
      <c r="B385" s="155">
        <v>35372.0</v>
      </c>
      <c r="C385" s="95">
        <f>roundup((B385/1024)*(1+Assumptions!$B$22),0)</f>
        <v>42</v>
      </c>
      <c r="E385" s="101" t="s">
        <v>1613</v>
      </c>
      <c r="F385" s="155">
        <v>105765.0</v>
      </c>
      <c r="G385" s="95">
        <v>124.0</v>
      </c>
    </row>
    <row r="386">
      <c r="A386" s="101" t="s">
        <v>648</v>
      </c>
      <c r="B386" s="155">
        <v>35492.0</v>
      </c>
      <c r="C386" s="95">
        <f>roundup((B386/1024)*(1+Assumptions!$B$22),0)</f>
        <v>42</v>
      </c>
      <c r="E386" s="101" t="s">
        <v>202</v>
      </c>
      <c r="F386" s="155">
        <v>105676.0</v>
      </c>
      <c r="G386" s="95">
        <v>124.0</v>
      </c>
    </row>
    <row r="387">
      <c r="A387" s="101" t="s">
        <v>649</v>
      </c>
      <c r="B387" s="155">
        <v>31082.0</v>
      </c>
      <c r="C387" s="95">
        <f>roundup((B387/1024)*(1+Assumptions!$B$22),0)</f>
        <v>37</v>
      </c>
      <c r="E387" s="101" t="s">
        <v>1605</v>
      </c>
      <c r="F387" s="155">
        <v>104596.0</v>
      </c>
      <c r="G387" s="95">
        <v>123.0</v>
      </c>
    </row>
    <row r="388">
      <c r="A388" s="101" t="s">
        <v>650</v>
      </c>
      <c r="B388" s="155">
        <v>30294.0</v>
      </c>
      <c r="C388" s="95">
        <f>roundup((B388/1024)*(1+Assumptions!$B$22),0)</f>
        <v>36</v>
      </c>
      <c r="E388" s="101" t="s">
        <v>330</v>
      </c>
      <c r="F388" s="155">
        <v>104567.0</v>
      </c>
      <c r="G388" s="95">
        <v>123.0</v>
      </c>
    </row>
    <row r="389">
      <c r="A389" s="101" t="s">
        <v>1397</v>
      </c>
      <c r="B389" s="155">
        <v>47599.0</v>
      </c>
      <c r="C389" s="95">
        <f>roundup((B389/1024)*(1+Assumptions!$B$22),0)</f>
        <v>56</v>
      </c>
      <c r="E389" s="101" t="s">
        <v>935</v>
      </c>
      <c r="F389" s="155">
        <v>104867.0</v>
      </c>
      <c r="G389" s="95">
        <v>123.0</v>
      </c>
    </row>
    <row r="390">
      <c r="A390" s="101" t="s">
        <v>2849</v>
      </c>
      <c r="B390" s="155">
        <v>23667.0</v>
      </c>
      <c r="C390" s="95">
        <f>roundup((B390/1024)*(1+Assumptions!$B$22),0)</f>
        <v>28</v>
      </c>
      <c r="E390" s="101" t="s">
        <v>185</v>
      </c>
      <c r="F390" s="155">
        <v>103413.0</v>
      </c>
      <c r="G390" s="95">
        <v>122.0</v>
      </c>
    </row>
    <row r="391">
      <c r="A391" s="101" t="s">
        <v>1388</v>
      </c>
      <c r="B391" s="155">
        <v>3415.0</v>
      </c>
      <c r="C391" s="95">
        <f>roundup((B391/1024)*(1+Assumptions!$B$22),0)</f>
        <v>5</v>
      </c>
      <c r="E391" s="101" t="s">
        <v>251</v>
      </c>
      <c r="F391" s="155">
        <v>102873.0</v>
      </c>
      <c r="G391" s="95">
        <v>121.0</v>
      </c>
    </row>
    <row r="392">
      <c r="A392" s="101" t="s">
        <v>244</v>
      </c>
      <c r="B392" s="155">
        <v>31712.0</v>
      </c>
      <c r="C392" s="95">
        <f>roundup((B392/1024)*(1+Assumptions!$B$22),0)</f>
        <v>38</v>
      </c>
      <c r="E392" s="101" t="s">
        <v>1600</v>
      </c>
      <c r="F392" s="155">
        <v>101803.0</v>
      </c>
      <c r="G392" s="95">
        <v>120.0</v>
      </c>
    </row>
    <row r="393">
      <c r="A393" s="101" t="s">
        <v>348</v>
      </c>
      <c r="B393" s="155">
        <v>4916.0</v>
      </c>
      <c r="C393" s="95">
        <f>roundup((B393/1024)*(1+Assumptions!$B$22),0)</f>
        <v>6</v>
      </c>
      <c r="E393" s="101" t="s">
        <v>307</v>
      </c>
      <c r="F393" s="155">
        <v>102316.0</v>
      </c>
      <c r="G393" s="95">
        <v>120.0</v>
      </c>
    </row>
    <row r="394">
      <c r="A394" s="101" t="s">
        <v>1372</v>
      </c>
      <c r="B394" s="155">
        <v>39914.0</v>
      </c>
      <c r="C394" s="95">
        <f>roundup((B394/1024)*(1+Assumptions!$B$22),0)</f>
        <v>47</v>
      </c>
      <c r="E394" s="101" t="s">
        <v>498</v>
      </c>
      <c r="F394" s="155">
        <v>101136.0</v>
      </c>
      <c r="G394" s="95">
        <v>119.0</v>
      </c>
    </row>
    <row r="395">
      <c r="A395" s="101" t="s">
        <v>1622</v>
      </c>
      <c r="B395" s="155">
        <v>327829.0</v>
      </c>
      <c r="C395" s="95">
        <f>roundup((B395/1024)*(1+Assumptions!$B$22),0)</f>
        <v>385</v>
      </c>
      <c r="E395" s="101" t="s">
        <v>2622</v>
      </c>
      <c r="F395" s="155">
        <v>100915.0</v>
      </c>
      <c r="G395" s="95">
        <v>119.0</v>
      </c>
    </row>
    <row r="396">
      <c r="A396" s="101" t="s">
        <v>1596</v>
      </c>
      <c r="B396" s="155">
        <v>18457.0</v>
      </c>
      <c r="C396" s="95">
        <f>roundup((B396/1024)*(1+Assumptions!$B$22),0)</f>
        <v>22</v>
      </c>
      <c r="E396" s="101" t="s">
        <v>733</v>
      </c>
      <c r="F396" s="155">
        <v>101456.0</v>
      </c>
      <c r="G396" s="95">
        <v>119.0</v>
      </c>
    </row>
    <row r="397">
      <c r="A397" s="101" t="s">
        <v>1623</v>
      </c>
      <c r="B397" s="155">
        <v>10992.0</v>
      </c>
      <c r="C397" s="95">
        <f>roundup((B397/1024)*(1+Assumptions!$B$22),0)</f>
        <v>13</v>
      </c>
      <c r="E397" s="101" t="s">
        <v>1604</v>
      </c>
      <c r="F397" s="155">
        <v>100133.0</v>
      </c>
      <c r="G397" s="95">
        <v>118.0</v>
      </c>
    </row>
    <row r="398">
      <c r="A398" s="101" t="s">
        <v>1653</v>
      </c>
      <c r="B398" s="155">
        <v>46437.0</v>
      </c>
      <c r="C398" s="95">
        <f>roundup((B398/1024)*(1+Assumptions!$B$22),0)</f>
        <v>55</v>
      </c>
      <c r="E398" s="101" t="s">
        <v>2960</v>
      </c>
      <c r="F398" s="155">
        <v>100524.0</v>
      </c>
      <c r="G398" s="95">
        <v>118.0</v>
      </c>
    </row>
    <row r="399">
      <c r="A399" s="101" t="s">
        <v>647</v>
      </c>
      <c r="B399" s="155">
        <v>81256.0</v>
      </c>
      <c r="C399" s="95">
        <f>roundup((B399/1024)*(1+Assumptions!$B$22),0)</f>
        <v>96</v>
      </c>
      <c r="E399" s="101" t="s">
        <v>1579</v>
      </c>
      <c r="F399" s="155">
        <v>98992.0</v>
      </c>
      <c r="G399" s="95">
        <v>117.0</v>
      </c>
    </row>
    <row r="400">
      <c r="A400" s="101" t="s">
        <v>783</v>
      </c>
      <c r="B400" s="155">
        <v>126378.0</v>
      </c>
      <c r="C400" s="95">
        <f>roundup((B400/1024)*(1+Assumptions!$B$22),0)</f>
        <v>149</v>
      </c>
      <c r="E400" s="101" t="s">
        <v>848</v>
      </c>
      <c r="F400" s="155">
        <v>98171.0</v>
      </c>
      <c r="G400" s="95">
        <v>116.0</v>
      </c>
    </row>
    <row r="401">
      <c r="A401" s="101" t="s">
        <v>1225</v>
      </c>
      <c r="B401" s="155">
        <v>31560.0</v>
      </c>
      <c r="C401" s="95">
        <f>roundup((B401/1024)*(1+Assumptions!$B$22),0)</f>
        <v>37</v>
      </c>
      <c r="E401" s="101" t="s">
        <v>1148</v>
      </c>
      <c r="F401" s="155">
        <v>97667.0</v>
      </c>
      <c r="G401" s="95">
        <v>115.0</v>
      </c>
    </row>
    <row r="402">
      <c r="A402" s="101" t="s">
        <v>1211</v>
      </c>
      <c r="B402" s="155">
        <v>30404.0</v>
      </c>
      <c r="C402" s="95">
        <f>roundup((B402/1024)*(1+Assumptions!$B$22),0)</f>
        <v>36</v>
      </c>
      <c r="E402" s="101" t="s">
        <v>736</v>
      </c>
      <c r="F402" s="155">
        <v>97995.0</v>
      </c>
      <c r="G402" s="95">
        <v>115.0</v>
      </c>
    </row>
    <row r="403">
      <c r="A403" s="101" t="s">
        <v>1212</v>
      </c>
      <c r="B403" s="155">
        <v>28124.0</v>
      </c>
      <c r="C403" s="95">
        <f>roundup((B403/1024)*(1+Assumptions!$B$22),0)</f>
        <v>33</v>
      </c>
      <c r="E403" s="101" t="s">
        <v>424</v>
      </c>
      <c r="F403" s="155">
        <v>97148.0</v>
      </c>
      <c r="G403" s="95">
        <v>114.0</v>
      </c>
    </row>
    <row r="404">
      <c r="A404" s="101" t="s">
        <v>1213</v>
      </c>
      <c r="B404" s="155">
        <v>30893.0</v>
      </c>
      <c r="C404" s="95">
        <f>roundup((B404/1024)*(1+Assumptions!$B$22),0)</f>
        <v>37</v>
      </c>
      <c r="E404" s="101" t="s">
        <v>612</v>
      </c>
      <c r="F404" s="155">
        <v>96991.0</v>
      </c>
      <c r="G404" s="95">
        <v>114.0</v>
      </c>
    </row>
    <row r="405">
      <c r="A405" s="101" t="s">
        <v>498</v>
      </c>
      <c r="B405" s="155">
        <v>101136.0</v>
      </c>
      <c r="C405" s="95">
        <f>roundup((B405/1024)*(1+Assumptions!$B$22),0)</f>
        <v>119</v>
      </c>
      <c r="E405" s="101" t="s">
        <v>1456</v>
      </c>
      <c r="F405" s="155">
        <v>96086.0</v>
      </c>
      <c r="G405" s="95">
        <v>113.0</v>
      </c>
    </row>
    <row r="406">
      <c r="A406" s="101" t="s">
        <v>1226</v>
      </c>
      <c r="B406" s="155">
        <v>31711.0</v>
      </c>
      <c r="C406" s="95">
        <f>roundup((B406/1024)*(1+Assumptions!$B$22),0)</f>
        <v>38</v>
      </c>
      <c r="E406" s="101" t="s">
        <v>2851</v>
      </c>
      <c r="F406" s="155">
        <v>95430.0</v>
      </c>
      <c r="G406" s="95">
        <v>112.0</v>
      </c>
    </row>
    <row r="407">
      <c r="A407" s="101" t="s">
        <v>1227</v>
      </c>
      <c r="B407" s="155">
        <v>32519.0</v>
      </c>
      <c r="C407" s="95">
        <f>roundup((B407/1024)*(1+Assumptions!$B$22),0)</f>
        <v>39</v>
      </c>
      <c r="E407" s="101" t="s">
        <v>194</v>
      </c>
      <c r="F407" s="155">
        <v>95286.0</v>
      </c>
      <c r="G407" s="95">
        <v>112.0</v>
      </c>
    </row>
    <row r="408">
      <c r="A408" s="101" t="s">
        <v>1228</v>
      </c>
      <c r="B408" s="155">
        <v>35494.0</v>
      </c>
      <c r="C408" s="95">
        <f>roundup((B408/1024)*(1+Assumptions!$B$22),0)</f>
        <v>42</v>
      </c>
      <c r="E408" s="101" t="s">
        <v>589</v>
      </c>
      <c r="F408" s="155">
        <v>95428.0</v>
      </c>
      <c r="G408" s="95">
        <v>112.0</v>
      </c>
    </row>
    <row r="409">
      <c r="A409" s="101" t="s">
        <v>1214</v>
      </c>
      <c r="B409" s="155">
        <v>85067.0</v>
      </c>
      <c r="C409" s="95">
        <f>roundup((B409/1024)*(1+Assumptions!$B$22),0)</f>
        <v>100</v>
      </c>
      <c r="E409" s="101" t="s">
        <v>680</v>
      </c>
      <c r="F409" s="155">
        <v>94930.0</v>
      </c>
      <c r="G409" s="95">
        <v>112.0</v>
      </c>
    </row>
    <row r="410">
      <c r="A410" s="101" t="s">
        <v>1229</v>
      </c>
      <c r="B410" s="155">
        <v>33032.0</v>
      </c>
      <c r="C410" s="95">
        <f>roundup((B410/1024)*(1+Assumptions!$B$22),0)</f>
        <v>39</v>
      </c>
      <c r="E410" s="101" t="s">
        <v>475</v>
      </c>
      <c r="F410" s="155">
        <v>94210.0</v>
      </c>
      <c r="G410" s="95">
        <v>111.0</v>
      </c>
    </row>
    <row r="411">
      <c r="A411" s="101" t="s">
        <v>1216</v>
      </c>
      <c r="B411" s="155">
        <v>37216.0</v>
      </c>
      <c r="C411" s="95">
        <f>roundup((B411/1024)*(1+Assumptions!$B$22),0)</f>
        <v>44</v>
      </c>
      <c r="E411" s="101" t="s">
        <v>740</v>
      </c>
      <c r="F411" s="155">
        <v>93317.0</v>
      </c>
      <c r="G411" s="95">
        <v>110.0</v>
      </c>
    </row>
    <row r="412">
      <c r="A412" s="101" t="s">
        <v>1230</v>
      </c>
      <c r="B412" s="155">
        <v>31178.0</v>
      </c>
      <c r="C412" s="95">
        <f>roundup((B412/1024)*(1+Assumptions!$B$22),0)</f>
        <v>37</v>
      </c>
      <c r="E412" s="101" t="s">
        <v>1370</v>
      </c>
      <c r="F412" s="155">
        <v>92949.0</v>
      </c>
      <c r="G412" s="95">
        <v>109.0</v>
      </c>
    </row>
    <row r="413">
      <c r="A413" s="101" t="s">
        <v>499</v>
      </c>
      <c r="B413" s="155">
        <v>75561.0</v>
      </c>
      <c r="C413" s="95">
        <f>roundup((B413/1024)*(1+Assumptions!$B$22),0)</f>
        <v>89</v>
      </c>
      <c r="E413" s="101" t="s">
        <v>777</v>
      </c>
      <c r="F413" s="155">
        <v>92207.0</v>
      </c>
      <c r="G413" s="95">
        <v>109.0</v>
      </c>
    </row>
    <row r="414">
      <c r="A414" s="101" t="s">
        <v>1203</v>
      </c>
      <c r="B414" s="155">
        <v>43826.0</v>
      </c>
      <c r="C414" s="95">
        <f>roundup((B414/1024)*(1+Assumptions!$B$22),0)</f>
        <v>52</v>
      </c>
      <c r="E414" s="101" t="s">
        <v>1514</v>
      </c>
      <c r="F414" s="155">
        <v>92759.0</v>
      </c>
      <c r="G414" s="95">
        <v>109.0</v>
      </c>
    </row>
    <row r="415">
      <c r="A415" s="101" t="s">
        <v>1204</v>
      </c>
      <c r="B415" s="155">
        <v>37606.0</v>
      </c>
      <c r="C415" s="95">
        <f>roundup((B415/1024)*(1+Assumptions!$B$22),0)</f>
        <v>45</v>
      </c>
      <c r="E415" s="101" t="s">
        <v>418</v>
      </c>
      <c r="F415" s="155">
        <v>92860.0</v>
      </c>
      <c r="G415" s="95">
        <v>109.0</v>
      </c>
    </row>
    <row r="416">
      <c r="A416" s="101" t="s">
        <v>1231</v>
      </c>
      <c r="B416" s="155">
        <v>35260.0</v>
      </c>
      <c r="C416" s="95">
        <f>roundup((B416/1024)*(1+Assumptions!$B$22),0)</f>
        <v>42</v>
      </c>
      <c r="E416" s="101" t="s">
        <v>1614</v>
      </c>
      <c r="F416" s="155">
        <v>92513.0</v>
      </c>
      <c r="G416" s="95">
        <v>109.0</v>
      </c>
    </row>
    <row r="417">
      <c r="A417" s="101" t="s">
        <v>1205</v>
      </c>
      <c r="B417" s="155">
        <v>44286.0</v>
      </c>
      <c r="C417" s="95">
        <f>roundup((B417/1024)*(1+Assumptions!$B$22),0)</f>
        <v>52</v>
      </c>
      <c r="E417" s="101" t="s">
        <v>1487</v>
      </c>
      <c r="F417" s="155">
        <v>92719.0</v>
      </c>
      <c r="G417" s="95">
        <v>109.0</v>
      </c>
    </row>
    <row r="418">
      <c r="A418" s="101" t="s">
        <v>1217</v>
      </c>
      <c r="B418" s="155">
        <v>36492.0</v>
      </c>
      <c r="C418" s="95">
        <f>roundup((B418/1024)*(1+Assumptions!$B$22),0)</f>
        <v>43</v>
      </c>
      <c r="E418" s="101" t="s">
        <v>1645</v>
      </c>
      <c r="F418" s="155">
        <v>92993.0</v>
      </c>
      <c r="G418" s="95">
        <v>109.0</v>
      </c>
    </row>
    <row r="419">
      <c r="A419" s="101" t="s">
        <v>1218</v>
      </c>
      <c r="B419" s="155">
        <v>35200.0</v>
      </c>
      <c r="C419" s="95">
        <f>roundup((B419/1024)*(1+Assumptions!$B$22),0)</f>
        <v>42</v>
      </c>
      <c r="E419" s="101" t="s">
        <v>1438</v>
      </c>
      <c r="F419" s="155">
        <v>92778.0</v>
      </c>
      <c r="G419" s="95">
        <v>109.0</v>
      </c>
    </row>
    <row r="420">
      <c r="A420" s="101" t="s">
        <v>1206</v>
      </c>
      <c r="B420" s="155">
        <v>39067.0</v>
      </c>
      <c r="C420" s="95">
        <f>roundup((B420/1024)*(1+Assumptions!$B$22),0)</f>
        <v>46</v>
      </c>
      <c r="E420" s="101" t="s">
        <v>318</v>
      </c>
      <c r="F420" s="155">
        <v>92849.0</v>
      </c>
      <c r="G420" s="95">
        <v>109.0</v>
      </c>
    </row>
    <row r="421">
      <c r="A421" s="101" t="s">
        <v>1207</v>
      </c>
      <c r="B421" s="155">
        <v>34978.0</v>
      </c>
      <c r="C421" s="95">
        <f>roundup((B421/1024)*(1+Assumptions!$B$22),0)</f>
        <v>41</v>
      </c>
      <c r="E421" s="101" t="s">
        <v>1610</v>
      </c>
      <c r="F421" s="155">
        <v>92722.0</v>
      </c>
      <c r="G421" s="95">
        <v>109.0</v>
      </c>
    </row>
    <row r="422">
      <c r="A422" s="101" t="s">
        <v>1208</v>
      </c>
      <c r="B422" s="155">
        <v>36482.0</v>
      </c>
      <c r="C422" s="95">
        <f>roundup((B422/1024)*(1+Assumptions!$B$22),0)</f>
        <v>43</v>
      </c>
      <c r="E422" s="101" t="s">
        <v>3019</v>
      </c>
      <c r="F422" s="155">
        <v>92967.0</v>
      </c>
      <c r="G422" s="95">
        <v>109.0</v>
      </c>
    </row>
    <row r="423">
      <c r="A423" s="101" t="s">
        <v>1219</v>
      </c>
      <c r="B423" s="155">
        <v>39689.0</v>
      </c>
      <c r="C423" s="95">
        <f>roundup((B423/1024)*(1+Assumptions!$B$22),0)</f>
        <v>47</v>
      </c>
      <c r="E423" s="101" t="s">
        <v>1675</v>
      </c>
      <c r="F423" s="155">
        <v>91352.0</v>
      </c>
      <c r="G423" s="95">
        <v>108.0</v>
      </c>
    </row>
    <row r="424">
      <c r="A424" s="101" t="s">
        <v>1220</v>
      </c>
      <c r="B424" s="155">
        <v>42971.0</v>
      </c>
      <c r="C424" s="95">
        <f>roundup((B424/1024)*(1+Assumptions!$B$22),0)</f>
        <v>51</v>
      </c>
      <c r="E424" s="101" t="s">
        <v>1448</v>
      </c>
      <c r="F424" s="155">
        <v>91246.0</v>
      </c>
      <c r="G424" s="95">
        <v>107.0</v>
      </c>
    </row>
    <row r="425">
      <c r="A425" s="101" t="s">
        <v>1221</v>
      </c>
      <c r="B425" s="155">
        <v>33392.0</v>
      </c>
      <c r="C425" s="95">
        <f>roundup((B425/1024)*(1+Assumptions!$B$22),0)</f>
        <v>40</v>
      </c>
      <c r="E425" s="101" t="s">
        <v>500</v>
      </c>
      <c r="F425" s="155">
        <v>90090.0</v>
      </c>
      <c r="G425" s="95">
        <v>106.0</v>
      </c>
    </row>
    <row r="426">
      <c r="A426" s="101" t="s">
        <v>1222</v>
      </c>
      <c r="B426" s="155">
        <v>33652.0</v>
      </c>
      <c r="C426" s="95">
        <f>roundup((B426/1024)*(1+Assumptions!$B$22),0)</f>
        <v>40</v>
      </c>
      <c r="E426" s="101" t="s">
        <v>336</v>
      </c>
      <c r="F426" s="155">
        <v>90188.0</v>
      </c>
      <c r="G426" s="95">
        <v>106.0</v>
      </c>
    </row>
    <row r="427">
      <c r="A427" s="101" t="s">
        <v>1223</v>
      </c>
      <c r="B427" s="155">
        <v>32297.0</v>
      </c>
      <c r="C427" s="95">
        <f>roundup((B427/1024)*(1+Assumptions!$B$22),0)</f>
        <v>38</v>
      </c>
      <c r="E427" s="101" t="s">
        <v>1669</v>
      </c>
      <c r="F427" s="155">
        <v>89694.0</v>
      </c>
      <c r="G427" s="95">
        <v>106.0</v>
      </c>
    </row>
    <row r="428">
      <c r="A428" s="101" t="s">
        <v>804</v>
      </c>
      <c r="B428" s="155">
        <v>29763.0</v>
      </c>
      <c r="C428" s="95">
        <f>roundup((B428/1024)*(1+Assumptions!$B$22),0)</f>
        <v>35</v>
      </c>
      <c r="E428" s="101" t="s">
        <v>422</v>
      </c>
      <c r="F428" s="155">
        <v>89702.0</v>
      </c>
      <c r="G428" s="95">
        <v>106.0</v>
      </c>
    </row>
    <row r="429">
      <c r="A429" s="101" t="s">
        <v>805</v>
      </c>
      <c r="B429" s="155">
        <v>29246.0</v>
      </c>
      <c r="C429" s="95">
        <f>roundup((B429/1024)*(1+Assumptions!$B$22),0)</f>
        <v>35</v>
      </c>
      <c r="E429" s="101" t="s">
        <v>1725</v>
      </c>
      <c r="F429" s="155">
        <v>89909.0</v>
      </c>
      <c r="G429" s="95">
        <v>106.0</v>
      </c>
    </row>
    <row r="430">
      <c r="A430" s="101" t="s">
        <v>726</v>
      </c>
      <c r="B430" s="155">
        <v>55223.0</v>
      </c>
      <c r="C430" s="95">
        <f>roundup((B430/1024)*(1+Assumptions!$B$22),0)</f>
        <v>65</v>
      </c>
      <c r="E430" s="101" t="s">
        <v>734</v>
      </c>
      <c r="F430" s="155">
        <v>90190.0</v>
      </c>
      <c r="G430" s="95">
        <v>106.0</v>
      </c>
    </row>
    <row r="431">
      <c r="A431" s="101" t="s">
        <v>529</v>
      </c>
      <c r="B431" s="155">
        <v>22943.0</v>
      </c>
      <c r="C431" s="95">
        <f>roundup((B431/1024)*(1+Assumptions!$B$22),0)</f>
        <v>27</v>
      </c>
      <c r="E431" s="101" t="s">
        <v>1626</v>
      </c>
      <c r="F431" s="155">
        <v>88821.0</v>
      </c>
      <c r="G431" s="95">
        <v>105.0</v>
      </c>
    </row>
    <row r="432">
      <c r="A432" s="101" t="s">
        <v>1477</v>
      </c>
      <c r="B432" s="155">
        <v>650356.0</v>
      </c>
      <c r="C432" s="95">
        <f>roundup((B432/1024)*(1+Assumptions!$B$22),0)</f>
        <v>763</v>
      </c>
      <c r="E432" s="101" t="s">
        <v>1743</v>
      </c>
      <c r="F432" s="155">
        <v>88880.0</v>
      </c>
      <c r="G432" s="95">
        <v>105.0</v>
      </c>
    </row>
    <row r="433">
      <c r="A433" s="101" t="s">
        <v>369</v>
      </c>
      <c r="B433" s="155">
        <v>20506.0</v>
      </c>
      <c r="C433" s="95">
        <f>roundup((B433/1024)*(1+Assumptions!$B$22),0)</f>
        <v>25</v>
      </c>
      <c r="E433" s="101" t="s">
        <v>1535</v>
      </c>
      <c r="F433" s="155">
        <v>88372.0</v>
      </c>
      <c r="G433" s="95">
        <v>104.0</v>
      </c>
    </row>
    <row r="434">
      <c r="A434" s="101" t="s">
        <v>1373</v>
      </c>
      <c r="B434" s="155">
        <v>44266.0</v>
      </c>
      <c r="C434" s="95">
        <f>roundup((B434/1024)*(1+Assumptions!$B$22),0)</f>
        <v>52</v>
      </c>
      <c r="E434" s="101" t="s">
        <v>386</v>
      </c>
      <c r="F434" s="155">
        <v>87936.0</v>
      </c>
      <c r="G434" s="95">
        <v>104.0</v>
      </c>
    </row>
    <row r="435">
      <c r="A435" s="101" t="s">
        <v>576</v>
      </c>
      <c r="B435" s="155">
        <v>109283.0</v>
      </c>
      <c r="C435" s="95">
        <f>roundup((B435/1024)*(1+Assumptions!$B$22),0)</f>
        <v>129</v>
      </c>
      <c r="E435" s="101" t="s">
        <v>1646</v>
      </c>
      <c r="F435" s="155">
        <v>87902.0</v>
      </c>
      <c r="G435" s="95">
        <v>104.0</v>
      </c>
    </row>
    <row r="436">
      <c r="A436" s="101" t="s">
        <v>1164</v>
      </c>
      <c r="B436" s="155">
        <v>30370.0</v>
      </c>
      <c r="C436" s="95">
        <f>roundup((B436/1024)*(1+Assumptions!$B$22),0)</f>
        <v>36</v>
      </c>
      <c r="E436" s="101" t="s">
        <v>1608</v>
      </c>
      <c r="F436" s="155">
        <v>87684.0</v>
      </c>
      <c r="G436" s="95">
        <v>103.0</v>
      </c>
    </row>
    <row r="437">
      <c r="A437" s="101" t="s">
        <v>1591</v>
      </c>
      <c r="B437" s="155">
        <v>41918.0</v>
      </c>
      <c r="C437" s="95">
        <f>roundup((B437/1024)*(1+Assumptions!$B$22),0)</f>
        <v>50</v>
      </c>
      <c r="E437" s="101" t="s">
        <v>551</v>
      </c>
      <c r="F437" s="155">
        <v>87066.0</v>
      </c>
      <c r="G437" s="95">
        <v>103.0</v>
      </c>
    </row>
    <row r="438">
      <c r="A438" s="101" t="s">
        <v>1589</v>
      </c>
      <c r="B438" s="155">
        <v>1490503.0</v>
      </c>
      <c r="C438" s="95">
        <f>roundup((B438/1024)*(1+Assumptions!$B$22),0)</f>
        <v>1747</v>
      </c>
      <c r="E438" s="101" t="s">
        <v>655</v>
      </c>
      <c r="F438" s="155">
        <v>87749.0</v>
      </c>
      <c r="G438" s="95">
        <v>103.0</v>
      </c>
    </row>
    <row r="439">
      <c r="A439" s="101" t="s">
        <v>305</v>
      </c>
      <c r="B439" s="155">
        <v>896311.0</v>
      </c>
      <c r="C439" s="95">
        <f>roundup((B439/1024)*(1+Assumptions!$B$22),0)</f>
        <v>1051</v>
      </c>
      <c r="E439" s="101" t="s">
        <v>507</v>
      </c>
      <c r="F439" s="155">
        <v>87277.0</v>
      </c>
      <c r="G439" s="95">
        <v>103.0</v>
      </c>
    </row>
    <row r="440">
      <c r="A440" s="101" t="s">
        <v>225</v>
      </c>
      <c r="B440" s="155">
        <v>1429208.0</v>
      </c>
      <c r="C440" s="95">
        <f>roundup((B440/1024)*(1+Assumptions!$B$22),0)</f>
        <v>1675</v>
      </c>
      <c r="E440" s="101" t="s">
        <v>190</v>
      </c>
      <c r="F440" s="155">
        <v>87770.0</v>
      </c>
      <c r="G440" s="95">
        <v>103.0</v>
      </c>
    </row>
    <row r="441">
      <c r="A441" s="101" t="s">
        <v>1703</v>
      </c>
      <c r="B441" s="155">
        <v>30706.0</v>
      </c>
      <c r="C441" s="95">
        <f>roundup((B441/1024)*(1+Assumptions!$B$22),0)</f>
        <v>36</v>
      </c>
      <c r="E441" s="101" t="s">
        <v>1699</v>
      </c>
      <c r="F441" s="155">
        <v>86952.0</v>
      </c>
      <c r="G441" s="95">
        <v>102.0</v>
      </c>
    </row>
    <row r="442">
      <c r="A442" s="101" t="s">
        <v>352</v>
      </c>
      <c r="B442" s="155">
        <v>14305.0</v>
      </c>
      <c r="C442" s="95">
        <f>roundup((B442/1024)*(1+Assumptions!$B$22),0)</f>
        <v>17</v>
      </c>
      <c r="E442" s="101" t="s">
        <v>1585</v>
      </c>
      <c r="F442" s="155">
        <v>86247.0</v>
      </c>
      <c r="G442" s="95">
        <v>102.0</v>
      </c>
    </row>
    <row r="443">
      <c r="A443" s="101" t="s">
        <v>353</v>
      </c>
      <c r="B443" s="155">
        <v>14099.0</v>
      </c>
      <c r="C443" s="95">
        <f>roundup((B443/1024)*(1+Assumptions!$B$22),0)</f>
        <v>17</v>
      </c>
      <c r="E443" s="101" t="s">
        <v>176</v>
      </c>
      <c r="F443" s="155">
        <v>86814.0</v>
      </c>
      <c r="G443" s="95">
        <v>102.0</v>
      </c>
    </row>
    <row r="444">
      <c r="A444" s="101" t="s">
        <v>354</v>
      </c>
      <c r="B444" s="155">
        <v>14038.0</v>
      </c>
      <c r="C444" s="95">
        <f>roundup((B444/1024)*(1+Assumptions!$B$22),0)</f>
        <v>17</v>
      </c>
      <c r="E444" s="101" t="s">
        <v>327</v>
      </c>
      <c r="F444" s="155">
        <v>85556.0</v>
      </c>
      <c r="G444" s="95">
        <v>101.0</v>
      </c>
    </row>
    <row r="445">
      <c r="A445" s="101" t="s">
        <v>563</v>
      </c>
      <c r="B445" s="155">
        <v>17700.0</v>
      </c>
      <c r="C445" s="95">
        <f>roundup((B445/1024)*(1+Assumptions!$B$22),0)</f>
        <v>21</v>
      </c>
      <c r="E445" s="101" t="s">
        <v>1590</v>
      </c>
      <c r="F445" s="155">
        <v>85818.0</v>
      </c>
      <c r="G445" s="95">
        <v>101.0</v>
      </c>
    </row>
    <row r="446">
      <c r="A446" s="101" t="s">
        <v>1662</v>
      </c>
      <c r="B446" s="155">
        <v>38915.0</v>
      </c>
      <c r="C446" s="95">
        <f>roundup((B446/1024)*(1+Assumptions!$B$22),0)</f>
        <v>46</v>
      </c>
      <c r="E446" s="101" t="s">
        <v>497</v>
      </c>
      <c r="F446" s="155">
        <v>86046.0</v>
      </c>
      <c r="G446" s="95">
        <v>101.0</v>
      </c>
    </row>
    <row r="447">
      <c r="A447" s="101" t="s">
        <v>1685</v>
      </c>
      <c r="B447" s="155">
        <v>929946.0</v>
      </c>
      <c r="C447" s="95">
        <f>roundup((B447/1024)*(1+Assumptions!$B$22),0)</f>
        <v>1090</v>
      </c>
      <c r="E447" s="101" t="s">
        <v>1214</v>
      </c>
      <c r="F447" s="155">
        <v>85067.0</v>
      </c>
      <c r="G447" s="95">
        <v>100.0</v>
      </c>
    </row>
    <row r="448">
      <c r="A448" s="101" t="s">
        <v>197</v>
      </c>
      <c r="B448" s="155">
        <v>1672087.0</v>
      </c>
      <c r="C448" s="95">
        <f>roundup((B448/1024)*(1+Assumptions!$B$22),0)</f>
        <v>1960</v>
      </c>
      <c r="E448" s="101" t="s">
        <v>864</v>
      </c>
      <c r="F448" s="155">
        <v>85220.0</v>
      </c>
      <c r="G448" s="95">
        <v>100.0</v>
      </c>
    </row>
    <row r="449">
      <c r="A449" s="101" t="s">
        <v>198</v>
      </c>
      <c r="B449" s="155">
        <v>390085.0</v>
      </c>
      <c r="C449" s="95">
        <f>roundup((B449/1024)*(1+Assumptions!$B$22),0)</f>
        <v>458</v>
      </c>
      <c r="E449" s="101" t="s">
        <v>241</v>
      </c>
      <c r="F449" s="155">
        <v>84678.0</v>
      </c>
      <c r="G449" s="95">
        <v>100.0</v>
      </c>
    </row>
    <row r="450">
      <c r="A450" s="101" t="s">
        <v>1686</v>
      </c>
      <c r="B450" s="155">
        <v>185628.0</v>
      </c>
      <c r="C450" s="95">
        <f>roundup((B450/1024)*(1+Assumptions!$B$22),0)</f>
        <v>218</v>
      </c>
      <c r="E450" s="101" t="s">
        <v>1365</v>
      </c>
      <c r="F450" s="155">
        <v>84995.0</v>
      </c>
      <c r="G450" s="95">
        <v>100.0</v>
      </c>
    </row>
    <row r="451">
      <c r="A451" s="101" t="s">
        <v>1687</v>
      </c>
      <c r="B451" s="155">
        <v>113025.0</v>
      </c>
      <c r="C451" s="95">
        <f>roundup((B451/1024)*(1+Assumptions!$B$22),0)</f>
        <v>133</v>
      </c>
      <c r="E451" s="101" t="s">
        <v>1076</v>
      </c>
      <c r="F451" s="155">
        <v>85075.0</v>
      </c>
      <c r="G451" s="95">
        <v>100.0</v>
      </c>
    </row>
    <row r="452">
      <c r="A452" s="101" t="s">
        <v>1718</v>
      </c>
      <c r="B452" s="155">
        <v>13997.0</v>
      </c>
      <c r="C452" s="95">
        <f>roundup((B452/1024)*(1+Assumptions!$B$22),0)</f>
        <v>17</v>
      </c>
      <c r="E452" s="101" t="s">
        <v>2794</v>
      </c>
      <c r="F452" s="155">
        <v>85216.0</v>
      </c>
      <c r="G452" s="95">
        <v>100.0</v>
      </c>
    </row>
    <row r="453">
      <c r="A453" s="101" t="s">
        <v>1719</v>
      </c>
      <c r="B453" s="155">
        <v>3118.0</v>
      </c>
      <c r="C453" s="95">
        <f>roundup((B453/1024)*(1+Assumptions!$B$22),0)</f>
        <v>4</v>
      </c>
      <c r="E453" s="101" t="s">
        <v>571</v>
      </c>
      <c r="F453" s="155">
        <v>83799.0</v>
      </c>
      <c r="G453" s="95">
        <v>99.0</v>
      </c>
    </row>
    <row r="454">
      <c r="A454" s="101" t="s">
        <v>156</v>
      </c>
      <c r="B454" s="155">
        <v>108511.0</v>
      </c>
      <c r="C454" s="95">
        <f>roundup((B454/1024)*(1+Assumptions!$B$22),0)</f>
        <v>128</v>
      </c>
      <c r="E454" s="101" t="s">
        <v>325</v>
      </c>
      <c r="F454" s="155">
        <v>84417.0</v>
      </c>
      <c r="G454" s="95">
        <v>99.0</v>
      </c>
    </row>
    <row r="455">
      <c r="A455" s="101" t="s">
        <v>314</v>
      </c>
      <c r="B455" s="155">
        <v>57539.0</v>
      </c>
      <c r="C455" s="95">
        <f>roundup((B455/1024)*(1+Assumptions!$B$22),0)</f>
        <v>68</v>
      </c>
      <c r="E455" s="101" t="s">
        <v>2968</v>
      </c>
      <c r="F455" s="155">
        <v>84227.0</v>
      </c>
      <c r="G455" s="95">
        <v>99.0</v>
      </c>
    </row>
    <row r="456">
      <c r="A456" s="101" t="s">
        <v>315</v>
      </c>
      <c r="B456" s="155">
        <v>74935.0</v>
      </c>
      <c r="C456" s="95">
        <f>roundup((B456/1024)*(1+Assumptions!$B$22),0)</f>
        <v>88</v>
      </c>
      <c r="E456" s="101" t="s">
        <v>162</v>
      </c>
      <c r="F456" s="155">
        <v>82822.0</v>
      </c>
      <c r="G456" s="95">
        <v>98.0</v>
      </c>
    </row>
    <row r="457">
      <c r="A457" s="101" t="s">
        <v>829</v>
      </c>
      <c r="B457" s="155">
        <v>42980.0</v>
      </c>
      <c r="C457" s="95">
        <f>roundup((B457/1024)*(1+Assumptions!$B$22),0)</f>
        <v>51</v>
      </c>
      <c r="E457" s="101" t="s">
        <v>1657</v>
      </c>
      <c r="F457" s="155">
        <v>83237.0</v>
      </c>
      <c r="G457" s="95">
        <v>98.0</v>
      </c>
    </row>
    <row r="458">
      <c r="A458" s="101" t="s">
        <v>727</v>
      </c>
      <c r="B458" s="155">
        <v>64413.0</v>
      </c>
      <c r="C458" s="95">
        <f>roundup((B458/1024)*(1+Assumptions!$B$22),0)</f>
        <v>76</v>
      </c>
      <c r="E458" s="101" t="s">
        <v>721</v>
      </c>
      <c r="F458" s="155">
        <v>83462.0</v>
      </c>
      <c r="G458" s="95">
        <v>98.0</v>
      </c>
    </row>
    <row r="459">
      <c r="A459" s="101" t="s">
        <v>530</v>
      </c>
      <c r="B459" s="155">
        <v>28942.0</v>
      </c>
      <c r="C459" s="95">
        <f>roundup((B459/1024)*(1+Assumptions!$B$22),0)</f>
        <v>34</v>
      </c>
      <c r="E459" s="101" t="s">
        <v>425</v>
      </c>
      <c r="F459" s="155">
        <v>82826.0</v>
      </c>
      <c r="G459" s="95">
        <v>98.0</v>
      </c>
    </row>
    <row r="460">
      <c r="A460" s="101" t="s">
        <v>1478</v>
      </c>
      <c r="B460" s="155">
        <v>2333685.0</v>
      </c>
      <c r="C460" s="95">
        <f>roundup((B460/1024)*(1+Assumptions!$B$22),0)</f>
        <v>2735</v>
      </c>
      <c r="E460" s="101" t="s">
        <v>1630</v>
      </c>
      <c r="F460" s="155">
        <v>82984.0</v>
      </c>
      <c r="G460" s="95">
        <v>98.0</v>
      </c>
    </row>
    <row r="461">
      <c r="A461" s="101" t="s">
        <v>508</v>
      </c>
      <c r="B461" s="155">
        <v>21357.0</v>
      </c>
      <c r="C461" s="95">
        <f>roundup((B461/1024)*(1+Assumptions!$B$22),0)</f>
        <v>26</v>
      </c>
      <c r="E461" s="101" t="s">
        <v>1671</v>
      </c>
      <c r="F461" s="155">
        <v>83078.0</v>
      </c>
      <c r="G461" s="95">
        <v>98.0</v>
      </c>
    </row>
    <row r="462">
      <c r="A462" s="101" t="s">
        <v>784</v>
      </c>
      <c r="B462" s="155">
        <v>784662.0</v>
      </c>
      <c r="C462" s="95">
        <f>roundup((B462/1024)*(1+Assumptions!$B$22),0)</f>
        <v>920</v>
      </c>
      <c r="E462" s="101" t="s">
        <v>1529</v>
      </c>
      <c r="F462" s="155">
        <v>82985.0</v>
      </c>
      <c r="G462" s="95">
        <v>98.0</v>
      </c>
    </row>
    <row r="463">
      <c r="A463" s="101" t="s">
        <v>520</v>
      </c>
      <c r="B463" s="155">
        <v>707.0</v>
      </c>
      <c r="C463" s="95">
        <f>roundup((B463/1024)*(1+Assumptions!$B$22),0)</f>
        <v>1</v>
      </c>
      <c r="E463" s="101" t="s">
        <v>261</v>
      </c>
      <c r="F463" s="155">
        <v>82206.0</v>
      </c>
      <c r="G463" s="95">
        <v>97.0</v>
      </c>
    </row>
    <row r="464">
      <c r="A464" s="101" t="s">
        <v>577</v>
      </c>
      <c r="B464" s="155">
        <v>184577.0</v>
      </c>
      <c r="C464" s="95">
        <f>roundup((B464/1024)*(1+Assumptions!$B$22),0)</f>
        <v>217</v>
      </c>
      <c r="E464" s="101" t="s">
        <v>722</v>
      </c>
      <c r="F464" s="155">
        <v>82032.0</v>
      </c>
      <c r="G464" s="95">
        <v>97.0</v>
      </c>
    </row>
    <row r="465">
      <c r="A465" s="101" t="s">
        <v>655</v>
      </c>
      <c r="B465" s="155">
        <v>87749.0</v>
      </c>
      <c r="C465" s="95">
        <f>roundup((B465/1024)*(1+Assumptions!$B$22),0)</f>
        <v>103</v>
      </c>
      <c r="E465" s="101" t="s">
        <v>1618</v>
      </c>
      <c r="F465" s="155">
        <v>82713.0</v>
      </c>
      <c r="G465" s="95">
        <v>97.0</v>
      </c>
    </row>
    <row r="466">
      <c r="A466" s="101" t="s">
        <v>1233</v>
      </c>
      <c r="B466" s="155">
        <v>34005.0</v>
      </c>
      <c r="C466" s="95">
        <f>roundup((B466/1024)*(1+Assumptions!$B$22),0)</f>
        <v>40</v>
      </c>
      <c r="E466" s="101" t="s">
        <v>647</v>
      </c>
      <c r="F466" s="155">
        <v>81256.0</v>
      </c>
      <c r="G466" s="95">
        <v>96.0</v>
      </c>
    </row>
    <row r="467">
      <c r="A467" s="101" t="s">
        <v>1234</v>
      </c>
      <c r="B467" s="155">
        <v>42269.0</v>
      </c>
      <c r="C467" s="95">
        <f>roundup((B467/1024)*(1+Assumptions!$B$22),0)</f>
        <v>50</v>
      </c>
      <c r="E467" s="101" t="s">
        <v>451</v>
      </c>
      <c r="F467" s="155">
        <v>81176.0</v>
      </c>
      <c r="G467" s="95">
        <v>96.0</v>
      </c>
    </row>
    <row r="468">
      <c r="A468" s="101" t="s">
        <v>1235</v>
      </c>
      <c r="B468" s="155">
        <v>47259.0</v>
      </c>
      <c r="C468" s="95">
        <f>roundup((B468/1024)*(1+Assumptions!$B$22),0)</f>
        <v>56</v>
      </c>
      <c r="E468" s="101" t="s">
        <v>1368</v>
      </c>
      <c r="F468" s="155">
        <v>81416.0</v>
      </c>
      <c r="G468" s="95">
        <v>96.0</v>
      </c>
    </row>
    <row r="469">
      <c r="A469" s="101" t="s">
        <v>1240</v>
      </c>
      <c r="B469" s="155">
        <v>40371.0</v>
      </c>
      <c r="C469" s="95">
        <f>roundup((B469/1024)*(1+Assumptions!$B$22),0)</f>
        <v>48</v>
      </c>
      <c r="E469" s="101" t="s">
        <v>505</v>
      </c>
      <c r="F469" s="155">
        <v>81612.0</v>
      </c>
      <c r="G469" s="95">
        <v>96.0</v>
      </c>
    </row>
    <row r="470">
      <c r="A470" s="101" t="s">
        <v>1236</v>
      </c>
      <c r="B470" s="155">
        <v>42033.0</v>
      </c>
      <c r="C470" s="95">
        <f>roundup((B470/1024)*(1+Assumptions!$B$22),0)</f>
        <v>50</v>
      </c>
      <c r="E470" s="101" t="s">
        <v>1522</v>
      </c>
      <c r="F470" s="155">
        <v>81349.0</v>
      </c>
      <c r="G470" s="95">
        <v>96.0</v>
      </c>
    </row>
    <row r="471">
      <c r="A471" s="101" t="s">
        <v>1237</v>
      </c>
      <c r="B471" s="155">
        <v>36368.0</v>
      </c>
      <c r="C471" s="95">
        <f>roundup((B471/1024)*(1+Assumptions!$B$22),0)</f>
        <v>43</v>
      </c>
      <c r="E471" s="101" t="s">
        <v>329</v>
      </c>
      <c r="F471" s="155">
        <v>80806.0</v>
      </c>
      <c r="G471" s="95">
        <v>95.0</v>
      </c>
    </row>
    <row r="472">
      <c r="A472" s="101" t="s">
        <v>2872</v>
      </c>
      <c r="B472" s="155">
        <v>40300.0</v>
      </c>
      <c r="C472" s="95">
        <f>roundup((B472/1024)*(1+Assumptions!$B$22),0)</f>
        <v>48</v>
      </c>
      <c r="E472" s="101" t="s">
        <v>1525</v>
      </c>
      <c r="F472" s="155">
        <v>80508.0</v>
      </c>
      <c r="G472" s="95">
        <v>95.0</v>
      </c>
    </row>
    <row r="473">
      <c r="A473" s="101" t="s">
        <v>846</v>
      </c>
      <c r="B473" s="155">
        <v>54590.0</v>
      </c>
      <c r="C473" s="95">
        <f>roundup((B473/1024)*(1+Assumptions!$B$22),0)</f>
        <v>64</v>
      </c>
      <c r="E473" s="101" t="s">
        <v>1574</v>
      </c>
      <c r="F473" s="155">
        <v>80159.0</v>
      </c>
      <c r="G473" s="95">
        <v>94.0</v>
      </c>
    </row>
    <row r="474">
      <c r="A474" s="101" t="s">
        <v>847</v>
      </c>
      <c r="B474" s="155">
        <v>112426.0</v>
      </c>
      <c r="C474" s="95">
        <f>roundup((B474/1024)*(1+Assumptions!$B$22),0)</f>
        <v>132</v>
      </c>
      <c r="E474" s="101" t="s">
        <v>1674</v>
      </c>
      <c r="F474" s="155">
        <v>79669.0</v>
      </c>
      <c r="G474" s="95">
        <v>94.0</v>
      </c>
    </row>
    <row r="475">
      <c r="A475" s="101" t="s">
        <v>848</v>
      </c>
      <c r="B475" s="155">
        <v>98171.0</v>
      </c>
      <c r="C475" s="95">
        <f>roundup((B475/1024)*(1+Assumptions!$B$22),0)</f>
        <v>116</v>
      </c>
      <c r="E475" s="101" t="s">
        <v>1597</v>
      </c>
      <c r="F475" s="155">
        <v>79058.0</v>
      </c>
      <c r="G475" s="95">
        <v>93.0</v>
      </c>
    </row>
    <row r="476">
      <c r="A476" s="101" t="s">
        <v>826</v>
      </c>
      <c r="B476" s="155">
        <v>64362.0</v>
      </c>
      <c r="C476" s="95">
        <f>roundup((B476/1024)*(1+Assumptions!$B$22),0)</f>
        <v>76</v>
      </c>
      <c r="E476" s="101" t="s">
        <v>1583</v>
      </c>
      <c r="F476" s="155">
        <v>78822.0</v>
      </c>
      <c r="G476" s="95">
        <v>93.0</v>
      </c>
    </row>
    <row r="477">
      <c r="A477" s="101" t="s">
        <v>828</v>
      </c>
      <c r="B477" s="155">
        <v>73569.0</v>
      </c>
      <c r="C477" s="95">
        <f>roundup((B477/1024)*(1+Assumptions!$B$22),0)</f>
        <v>87</v>
      </c>
      <c r="E477" s="101" t="s">
        <v>1359</v>
      </c>
      <c r="F477" s="155">
        <v>79320.0</v>
      </c>
      <c r="G477" s="95">
        <v>93.0</v>
      </c>
    </row>
    <row r="478">
      <c r="A478" s="101" t="s">
        <v>833</v>
      </c>
      <c r="B478" s="155">
        <v>26252.0</v>
      </c>
      <c r="C478" s="95">
        <f>roundup((B478/1024)*(1+Assumptions!$B$22),0)</f>
        <v>31</v>
      </c>
      <c r="E478" s="101" t="s">
        <v>320</v>
      </c>
      <c r="F478" s="155">
        <v>77990.0</v>
      </c>
      <c r="G478" s="95">
        <v>92.0</v>
      </c>
    </row>
    <row r="479">
      <c r="A479" s="101" t="s">
        <v>725</v>
      </c>
      <c r="B479" s="155">
        <v>131462.0</v>
      </c>
      <c r="C479" s="95">
        <f>roundup((B479/1024)*(1+Assumptions!$B$22),0)</f>
        <v>155</v>
      </c>
      <c r="E479" s="101" t="s">
        <v>706</v>
      </c>
      <c r="F479" s="155">
        <v>78261.0</v>
      </c>
      <c r="G479" s="95">
        <v>92.0</v>
      </c>
    </row>
    <row r="480">
      <c r="A480" s="101" t="s">
        <v>721</v>
      </c>
      <c r="B480" s="155">
        <v>83462.0</v>
      </c>
      <c r="C480" s="95">
        <f>roundup((B480/1024)*(1+Assumptions!$B$22),0)</f>
        <v>98</v>
      </c>
      <c r="E480" s="101" t="s">
        <v>1532</v>
      </c>
      <c r="F480" s="155">
        <v>78024.0</v>
      </c>
      <c r="G480" s="95">
        <v>92.0</v>
      </c>
    </row>
    <row r="481">
      <c r="A481" s="101" t="s">
        <v>722</v>
      </c>
      <c r="B481" s="155">
        <v>82032.0</v>
      </c>
      <c r="C481" s="95">
        <f>roundup((B481/1024)*(1+Assumptions!$B$22),0)</f>
        <v>97</v>
      </c>
      <c r="E481" s="101" t="s">
        <v>1738</v>
      </c>
      <c r="F481" s="155">
        <v>77208.0</v>
      </c>
      <c r="G481" s="95">
        <v>91.0</v>
      </c>
    </row>
    <row r="482">
      <c r="A482" s="101" t="s">
        <v>728</v>
      </c>
      <c r="B482" s="155">
        <v>20220.0</v>
      </c>
      <c r="C482" s="95">
        <f>roundup((B482/1024)*(1+Assumptions!$B$22),0)</f>
        <v>24</v>
      </c>
      <c r="E482" s="101" t="s">
        <v>1606</v>
      </c>
      <c r="F482" s="155">
        <v>75976.0</v>
      </c>
      <c r="G482" s="95">
        <v>90.0</v>
      </c>
    </row>
    <row r="483">
      <c r="A483" s="101" t="s">
        <v>729</v>
      </c>
      <c r="B483" s="155">
        <v>16894.0</v>
      </c>
      <c r="C483" s="95">
        <f>roundup((B483/1024)*(1+Assumptions!$B$22),0)</f>
        <v>20</v>
      </c>
      <c r="E483" s="101" t="s">
        <v>2773</v>
      </c>
      <c r="F483" s="155">
        <v>76149.0</v>
      </c>
      <c r="G483" s="95">
        <v>90.0</v>
      </c>
    </row>
    <row r="484">
      <c r="A484" s="101" t="s">
        <v>1502</v>
      </c>
      <c r="B484" s="155">
        <v>35650.0</v>
      </c>
      <c r="C484" s="95">
        <f>roundup((B484/1024)*(1+Assumptions!$B$22),0)</f>
        <v>42</v>
      </c>
      <c r="E484" s="101" t="s">
        <v>499</v>
      </c>
      <c r="F484" s="155">
        <v>75561.0</v>
      </c>
      <c r="G484" s="95">
        <v>89.0</v>
      </c>
    </row>
    <row r="485">
      <c r="A485" s="101" t="s">
        <v>1503</v>
      </c>
      <c r="B485" s="155">
        <v>23972.0</v>
      </c>
      <c r="C485" s="95">
        <f>roundup((B485/1024)*(1+Assumptions!$B$22),0)</f>
        <v>29</v>
      </c>
      <c r="E485" s="101" t="s">
        <v>265</v>
      </c>
      <c r="F485" s="155">
        <v>75832.0</v>
      </c>
      <c r="G485" s="95">
        <v>89.0</v>
      </c>
    </row>
    <row r="486">
      <c r="A486" s="101" t="s">
        <v>1504</v>
      </c>
      <c r="B486" s="155">
        <v>33885.0</v>
      </c>
      <c r="C486" s="95">
        <f>roundup((B486/1024)*(1+Assumptions!$B$22),0)</f>
        <v>40</v>
      </c>
      <c r="E486" s="101" t="s">
        <v>732</v>
      </c>
      <c r="F486" s="155">
        <v>75205.0</v>
      </c>
      <c r="G486" s="95">
        <v>89.0</v>
      </c>
    </row>
    <row r="487">
      <c r="A487" s="101" t="s">
        <v>274</v>
      </c>
      <c r="B487" s="155">
        <v>16224.0</v>
      </c>
      <c r="C487" s="95">
        <f>roundup((B487/1024)*(1+Assumptions!$B$22),0)</f>
        <v>20</v>
      </c>
      <c r="E487" s="101" t="s">
        <v>840</v>
      </c>
      <c r="F487" s="155">
        <v>74795.0</v>
      </c>
      <c r="G487" s="95">
        <v>88.0</v>
      </c>
    </row>
    <row r="488">
      <c r="A488" s="101" t="s">
        <v>230</v>
      </c>
      <c r="B488" s="155">
        <v>54805.0</v>
      </c>
      <c r="C488" s="95">
        <f>roundup((B488/1024)*(1+Assumptions!$B$22),0)</f>
        <v>65</v>
      </c>
      <c r="E488" s="101" t="s">
        <v>315</v>
      </c>
      <c r="F488" s="155">
        <v>74935.0</v>
      </c>
      <c r="G488" s="95">
        <v>88.0</v>
      </c>
    </row>
    <row r="489">
      <c r="A489" s="101" t="s">
        <v>1342</v>
      </c>
      <c r="B489" s="155">
        <v>21052.0</v>
      </c>
      <c r="C489" s="95">
        <f>roundup((B489/1024)*(1+Assumptions!$B$22),0)</f>
        <v>25</v>
      </c>
      <c r="E489" s="101" t="s">
        <v>656</v>
      </c>
      <c r="F489" s="155">
        <v>74460.0</v>
      </c>
      <c r="G489" s="95">
        <v>88.0</v>
      </c>
    </row>
    <row r="490">
      <c r="A490" s="101" t="s">
        <v>334</v>
      </c>
      <c r="B490" s="155">
        <v>225948.0</v>
      </c>
      <c r="C490" s="95">
        <f>roundup((B490/1024)*(1+Assumptions!$B$22),0)</f>
        <v>265</v>
      </c>
      <c r="E490" s="101" t="s">
        <v>1075</v>
      </c>
      <c r="F490" s="155">
        <v>75065.0</v>
      </c>
      <c r="G490" s="95">
        <v>88.0</v>
      </c>
    </row>
    <row r="491">
      <c r="A491" s="101" t="s">
        <v>1546</v>
      </c>
      <c r="B491" s="155">
        <v>10687.0</v>
      </c>
      <c r="C491" s="95">
        <f>roundup((B491/1024)*(1+Assumptions!$B$22),0)</f>
        <v>13</v>
      </c>
      <c r="E491" s="101" t="s">
        <v>2942</v>
      </c>
      <c r="F491" s="155">
        <v>74351.0</v>
      </c>
      <c r="G491" s="95">
        <v>88.0</v>
      </c>
    </row>
    <row r="492">
      <c r="A492" s="101" t="s">
        <v>527</v>
      </c>
      <c r="B492" s="155">
        <v>27595.0</v>
      </c>
      <c r="C492" s="95">
        <f>roundup((B492/1024)*(1+Assumptions!$B$22),0)</f>
        <v>33</v>
      </c>
      <c r="E492" s="101" t="s">
        <v>3170</v>
      </c>
      <c r="F492" s="155">
        <v>74847.0</v>
      </c>
      <c r="G492" s="95">
        <v>88.0</v>
      </c>
    </row>
    <row r="493">
      <c r="A493" s="101" t="s">
        <v>531</v>
      </c>
      <c r="B493" s="155">
        <v>31286.0</v>
      </c>
      <c r="C493" s="95">
        <f>roundup((B493/1024)*(1+Assumptions!$B$22),0)</f>
        <v>37</v>
      </c>
      <c r="E493" s="101" t="s">
        <v>1617</v>
      </c>
      <c r="F493" s="155">
        <v>73788.0</v>
      </c>
      <c r="G493" s="95">
        <v>87.0</v>
      </c>
    </row>
    <row r="494">
      <c r="A494" s="101" t="s">
        <v>532</v>
      </c>
      <c r="B494" s="155">
        <v>20016.0</v>
      </c>
      <c r="C494" s="95">
        <f>roundup((B494/1024)*(1+Assumptions!$B$22),0)</f>
        <v>24</v>
      </c>
      <c r="E494" s="101" t="s">
        <v>828</v>
      </c>
      <c r="F494" s="155">
        <v>73569.0</v>
      </c>
      <c r="G494" s="95">
        <v>87.0</v>
      </c>
    </row>
    <row r="495">
      <c r="A495" s="101" t="s">
        <v>1604</v>
      </c>
      <c r="B495" s="155">
        <v>100133.0</v>
      </c>
      <c r="C495" s="95">
        <f>roundup((B495/1024)*(1+Assumptions!$B$22),0)</f>
        <v>118</v>
      </c>
      <c r="E495" s="101" t="s">
        <v>397</v>
      </c>
      <c r="F495" s="155">
        <v>73900.0</v>
      </c>
      <c r="G495" s="95">
        <v>87.0</v>
      </c>
    </row>
    <row r="496">
      <c r="A496" s="101" t="s">
        <v>1605</v>
      </c>
      <c r="B496" s="155">
        <v>104596.0</v>
      </c>
      <c r="C496" s="95">
        <f>roundup((B496/1024)*(1+Assumptions!$B$22),0)</f>
        <v>123</v>
      </c>
      <c r="E496" s="101" t="s">
        <v>887</v>
      </c>
      <c r="F496" s="155">
        <v>74178.0</v>
      </c>
      <c r="G496" s="95">
        <v>87.0</v>
      </c>
    </row>
    <row r="497">
      <c r="A497" s="101" t="s">
        <v>275</v>
      </c>
      <c r="B497" s="155">
        <v>7437.0</v>
      </c>
      <c r="C497" s="95">
        <f>roundup((B497/1024)*(1+Assumptions!$B$22),0)</f>
        <v>9</v>
      </c>
      <c r="E497" s="101" t="s">
        <v>271</v>
      </c>
      <c r="F497" s="155">
        <v>73787.0</v>
      </c>
      <c r="G497" s="95">
        <v>87.0</v>
      </c>
    </row>
    <row r="498">
      <c r="A498" s="101" t="s">
        <v>1475</v>
      </c>
      <c r="B498" s="155">
        <v>1966093.0</v>
      </c>
      <c r="C498" s="95">
        <f>roundup((B498/1024)*(1+Assumptions!$B$22),0)</f>
        <v>2305</v>
      </c>
      <c r="E498" s="101" t="s">
        <v>770</v>
      </c>
      <c r="F498" s="155">
        <v>74123.0</v>
      </c>
      <c r="G498" s="95">
        <v>87.0</v>
      </c>
    </row>
    <row r="499">
      <c r="A499" s="101" t="s">
        <v>370</v>
      </c>
      <c r="B499" s="155">
        <v>37223.0</v>
      </c>
      <c r="C499" s="95">
        <f>roundup((B499/1024)*(1+Assumptions!$B$22),0)</f>
        <v>44</v>
      </c>
      <c r="E499" s="101" t="s">
        <v>667</v>
      </c>
      <c r="F499" s="155">
        <v>73174.0</v>
      </c>
      <c r="G499" s="95">
        <v>86.0</v>
      </c>
    </row>
    <row r="500">
      <c r="A500" s="101" t="s">
        <v>1465</v>
      </c>
      <c r="B500" s="155">
        <v>51331.0</v>
      </c>
      <c r="C500" s="95">
        <f>roundup((B500/1024)*(1+Assumptions!$B$22),0)</f>
        <v>61</v>
      </c>
      <c r="E500" s="101" t="s">
        <v>851</v>
      </c>
      <c r="F500" s="155">
        <v>72551.0</v>
      </c>
      <c r="G500" s="95">
        <v>86.0</v>
      </c>
    </row>
    <row r="501">
      <c r="A501" s="101" t="s">
        <v>308</v>
      </c>
      <c r="B501" s="155">
        <v>183217.0</v>
      </c>
      <c r="C501" s="95">
        <f>roundup((B501/1024)*(1+Assumptions!$B$22),0)</f>
        <v>215</v>
      </c>
      <c r="E501" s="101" t="s">
        <v>1088</v>
      </c>
      <c r="F501" s="155">
        <v>72874.0</v>
      </c>
      <c r="G501" s="95">
        <v>86.0</v>
      </c>
    </row>
    <row r="502">
      <c r="A502" s="101" t="s">
        <v>1460</v>
      </c>
      <c r="B502" s="155">
        <v>38521.0</v>
      </c>
      <c r="C502" s="95">
        <f>roundup((B502/1024)*(1+Assumptions!$B$22),0)</f>
        <v>46</v>
      </c>
      <c r="E502" s="101" t="s">
        <v>1602</v>
      </c>
      <c r="F502" s="155">
        <v>73296.0</v>
      </c>
      <c r="G502" s="95">
        <v>86.0</v>
      </c>
    </row>
    <row r="503">
      <c r="A503" s="101" t="s">
        <v>842</v>
      </c>
      <c r="B503" s="155">
        <v>4734.0</v>
      </c>
      <c r="C503" s="95">
        <f>roundup((B503/1024)*(1+Assumptions!$B$22),0)</f>
        <v>6</v>
      </c>
      <c r="E503" s="101" t="s">
        <v>332</v>
      </c>
      <c r="F503" s="155">
        <v>71884.0</v>
      </c>
      <c r="G503" s="95">
        <v>85.0</v>
      </c>
    </row>
    <row r="504">
      <c r="A504" s="101" t="s">
        <v>1053</v>
      </c>
      <c r="B504" s="155">
        <v>4458401.0</v>
      </c>
      <c r="C504" s="95">
        <f>roundup((B504/1024)*(1+Assumptions!$B$22),0)</f>
        <v>5225</v>
      </c>
      <c r="E504" s="101" t="s">
        <v>426</v>
      </c>
      <c r="F504" s="155">
        <v>72140.0</v>
      </c>
      <c r="G504" s="95">
        <v>85.0</v>
      </c>
    </row>
    <row r="505">
      <c r="A505" s="101" t="s">
        <v>1057</v>
      </c>
      <c r="B505" s="155">
        <v>2387349.0</v>
      </c>
      <c r="C505" s="95">
        <f>roundup((B505/1024)*(1+Assumptions!$B$22),0)</f>
        <v>2798</v>
      </c>
      <c r="E505" s="101" t="s">
        <v>2951</v>
      </c>
      <c r="F505" s="155">
        <v>71900.0</v>
      </c>
      <c r="G505" s="95">
        <v>85.0</v>
      </c>
    </row>
    <row r="506">
      <c r="A506" s="101" t="s">
        <v>1054</v>
      </c>
      <c r="B506" s="155">
        <v>1.4923275E7</v>
      </c>
      <c r="C506" s="95">
        <f>roundup((B506/1024)*(1+Assumptions!$B$22),0)</f>
        <v>17489</v>
      </c>
      <c r="E506" s="101" t="s">
        <v>331</v>
      </c>
      <c r="F506" s="155">
        <v>70935.0</v>
      </c>
      <c r="G506" s="95">
        <v>84.0</v>
      </c>
    </row>
    <row r="507">
      <c r="A507" s="101" t="s">
        <v>1058</v>
      </c>
      <c r="B507" s="155">
        <v>1.2733821E7</v>
      </c>
      <c r="C507" s="95">
        <f>roundup((B507/1024)*(1+Assumptions!$B$22),0)</f>
        <v>14923</v>
      </c>
      <c r="E507" s="101" t="s">
        <v>858</v>
      </c>
      <c r="F507" s="155">
        <v>71447.0</v>
      </c>
      <c r="G507" s="95">
        <v>84.0</v>
      </c>
    </row>
    <row r="508">
      <c r="A508" s="101" t="s">
        <v>1051</v>
      </c>
      <c r="B508" s="155">
        <v>41657.0</v>
      </c>
      <c r="C508" s="95">
        <f>roundup((B508/1024)*(1+Assumptions!$B$22),0)</f>
        <v>49</v>
      </c>
      <c r="E508" s="101" t="s">
        <v>735</v>
      </c>
      <c r="F508" s="155">
        <v>71242.0</v>
      </c>
      <c r="G508" s="95">
        <v>84.0</v>
      </c>
    </row>
    <row r="509">
      <c r="A509" s="101" t="s">
        <v>1052</v>
      </c>
      <c r="B509" s="155">
        <v>49676.0</v>
      </c>
      <c r="C509" s="95">
        <f>roundup((B509/1024)*(1+Assumptions!$B$22),0)</f>
        <v>59</v>
      </c>
      <c r="E509" s="101" t="s">
        <v>2966</v>
      </c>
      <c r="F509" s="155">
        <v>71581.0</v>
      </c>
      <c r="G509" s="95">
        <v>84.0</v>
      </c>
    </row>
    <row r="510">
      <c r="A510" s="101" t="s">
        <v>1055</v>
      </c>
      <c r="B510" s="155">
        <v>3274.0</v>
      </c>
      <c r="C510" s="95">
        <f>roundup((B510/1024)*(1+Assumptions!$B$22),0)</f>
        <v>4</v>
      </c>
      <c r="E510" s="101" t="s">
        <v>739</v>
      </c>
      <c r="F510" s="155">
        <v>70570.0</v>
      </c>
      <c r="G510" s="95">
        <v>83.0</v>
      </c>
    </row>
    <row r="511">
      <c r="A511" s="101" t="s">
        <v>1056</v>
      </c>
      <c r="B511" s="155">
        <v>11883.0</v>
      </c>
      <c r="C511" s="95">
        <f>roundup((B511/1024)*(1+Assumptions!$B$22),0)</f>
        <v>14</v>
      </c>
      <c r="E511" s="101" t="s">
        <v>322</v>
      </c>
      <c r="F511" s="155">
        <v>70062.0</v>
      </c>
      <c r="G511" s="95">
        <v>83.0</v>
      </c>
    </row>
    <row r="512">
      <c r="A512" s="101" t="s">
        <v>1059</v>
      </c>
      <c r="B512" s="155">
        <v>2006.0</v>
      </c>
      <c r="C512" s="95">
        <f>roundup((B512/1024)*(1+Assumptions!$B$22),0)</f>
        <v>3</v>
      </c>
      <c r="E512" s="101" t="s">
        <v>723</v>
      </c>
      <c r="F512" s="155">
        <v>70192.0</v>
      </c>
      <c r="G512" s="95">
        <v>83.0</v>
      </c>
    </row>
    <row r="513">
      <c r="A513" s="101" t="s">
        <v>1633</v>
      </c>
      <c r="B513" s="155">
        <v>56374.0</v>
      </c>
      <c r="C513" s="95">
        <f>roundup((B513/1024)*(1+Assumptions!$B$22),0)</f>
        <v>67</v>
      </c>
      <c r="E513" s="101" t="s">
        <v>2597</v>
      </c>
      <c r="F513" s="155">
        <v>70603.0</v>
      </c>
      <c r="G513" s="95">
        <v>83.0</v>
      </c>
    </row>
    <row r="514">
      <c r="A514" s="101" t="s">
        <v>1325</v>
      </c>
      <c r="B514" s="155">
        <v>3733.0</v>
      </c>
      <c r="C514" s="95">
        <f>roundup((B514/1024)*(1+Assumptions!$B$22),0)</f>
        <v>5</v>
      </c>
      <c r="E514" s="101" t="s">
        <v>395</v>
      </c>
      <c r="F514" s="155">
        <v>70072.0</v>
      </c>
      <c r="G514" s="95">
        <v>83.0</v>
      </c>
    </row>
    <row r="515">
      <c r="A515" s="101" t="s">
        <v>566</v>
      </c>
      <c r="B515" s="155">
        <v>7781.0</v>
      </c>
      <c r="C515" s="95">
        <f>roundup((B515/1024)*(1+Assumptions!$B$22),0)</f>
        <v>10</v>
      </c>
      <c r="E515" s="101" t="s">
        <v>1680</v>
      </c>
      <c r="F515" s="155">
        <v>70282.0</v>
      </c>
      <c r="G515" s="95">
        <v>83.0</v>
      </c>
    </row>
    <row r="516">
      <c r="A516" s="101" t="s">
        <v>1509</v>
      </c>
      <c r="B516" s="155">
        <v>22062.0</v>
      </c>
      <c r="C516" s="95">
        <f>roundup((B516/1024)*(1+Assumptions!$B$22),0)</f>
        <v>26</v>
      </c>
      <c r="E516" s="101" t="s">
        <v>1407</v>
      </c>
      <c r="F516" s="155">
        <v>70297.0</v>
      </c>
      <c r="G516" s="95">
        <v>83.0</v>
      </c>
    </row>
    <row r="517">
      <c r="A517" s="101" t="s">
        <v>1510</v>
      </c>
      <c r="B517" s="155">
        <v>564702.0</v>
      </c>
      <c r="C517" s="95">
        <f>roundup((B517/1024)*(1+Assumptions!$B$22),0)</f>
        <v>662</v>
      </c>
      <c r="E517" s="101" t="s">
        <v>3068</v>
      </c>
      <c r="F517" s="155">
        <v>70749.0</v>
      </c>
      <c r="G517" s="95">
        <v>83.0</v>
      </c>
    </row>
    <row r="518">
      <c r="A518" s="101" t="s">
        <v>1511</v>
      </c>
      <c r="B518" s="155">
        <v>41261.0</v>
      </c>
      <c r="C518" s="95">
        <f>roundup((B518/1024)*(1+Assumptions!$B$22),0)</f>
        <v>49</v>
      </c>
      <c r="E518" s="101" t="s">
        <v>3024</v>
      </c>
      <c r="F518" s="155">
        <v>70676.0</v>
      </c>
      <c r="G518" s="95">
        <v>83.0</v>
      </c>
    </row>
    <row r="519">
      <c r="A519" s="101" t="s">
        <v>1744</v>
      </c>
      <c r="B519" s="155">
        <v>57.0</v>
      </c>
      <c r="C519" s="95">
        <f>roundup((B519/1024)*(1+Assumptions!$B$22),0)</f>
        <v>1</v>
      </c>
      <c r="E519" s="101" t="s">
        <v>1731</v>
      </c>
      <c r="F519" s="155">
        <v>70197.0</v>
      </c>
      <c r="G519" s="95">
        <v>83.0</v>
      </c>
    </row>
    <row r="520">
      <c r="A520" s="101" t="s">
        <v>1505</v>
      </c>
      <c r="B520" s="155">
        <v>28722.0</v>
      </c>
      <c r="C520" s="95">
        <f>roundup((B520/1024)*(1+Assumptions!$B$22),0)</f>
        <v>34</v>
      </c>
      <c r="E520" s="101" t="s">
        <v>1642</v>
      </c>
      <c r="F520" s="155">
        <v>70328.0</v>
      </c>
      <c r="G520" s="95">
        <v>83.0</v>
      </c>
    </row>
    <row r="521">
      <c r="A521" s="101" t="s">
        <v>1697</v>
      </c>
      <c r="B521" s="155">
        <v>17607.0</v>
      </c>
      <c r="C521" s="95">
        <f>roundup((B521/1024)*(1+Assumptions!$B$22),0)</f>
        <v>21</v>
      </c>
      <c r="E521" s="101" t="s">
        <v>718</v>
      </c>
      <c r="F521" s="155">
        <v>70736.0</v>
      </c>
      <c r="G521" s="95">
        <v>83.0</v>
      </c>
    </row>
    <row r="522">
      <c r="A522" s="101" t="s">
        <v>1506</v>
      </c>
      <c r="B522" s="155">
        <v>27706.0</v>
      </c>
      <c r="C522" s="95">
        <f>roundup((B522/1024)*(1+Assumptions!$B$22),0)</f>
        <v>33</v>
      </c>
      <c r="E522" s="101" t="s">
        <v>625</v>
      </c>
      <c r="F522" s="155">
        <v>69264.0</v>
      </c>
      <c r="G522" s="95">
        <v>82.0</v>
      </c>
    </row>
    <row r="523">
      <c r="A523" s="101" t="s">
        <v>1513</v>
      </c>
      <c r="B523" s="155">
        <v>268550.0</v>
      </c>
      <c r="C523" s="95">
        <f>roundup((B523/1024)*(1+Assumptions!$B$22),0)</f>
        <v>315</v>
      </c>
      <c r="E523" s="101" t="s">
        <v>186</v>
      </c>
      <c r="F523" s="155">
        <v>69935.0</v>
      </c>
      <c r="G523" s="95">
        <v>82.0</v>
      </c>
    </row>
    <row r="524">
      <c r="A524" s="101" t="s">
        <v>1514</v>
      </c>
      <c r="B524" s="155">
        <v>92759.0</v>
      </c>
      <c r="C524" s="95">
        <f>roundup((B524/1024)*(1+Assumptions!$B$22),0)</f>
        <v>109</v>
      </c>
      <c r="E524" s="101" t="s">
        <v>161</v>
      </c>
      <c r="F524" s="155">
        <v>69738.0</v>
      </c>
      <c r="G524" s="95">
        <v>82.0</v>
      </c>
    </row>
    <row r="525">
      <c r="A525" s="101" t="s">
        <v>1516</v>
      </c>
      <c r="B525" s="155">
        <v>26785.0</v>
      </c>
      <c r="C525" s="95">
        <f>roundup((B525/1024)*(1+Assumptions!$B$22),0)</f>
        <v>32</v>
      </c>
      <c r="E525" s="101" t="s">
        <v>1360</v>
      </c>
      <c r="F525" s="155">
        <v>69944.0</v>
      </c>
      <c r="G525" s="95">
        <v>82.0</v>
      </c>
    </row>
    <row r="526">
      <c r="A526" s="101" t="s">
        <v>1389</v>
      </c>
      <c r="B526" s="155">
        <v>4668.0</v>
      </c>
      <c r="C526" s="95">
        <f>roundup((B526/1024)*(1+Assumptions!$B$22),0)</f>
        <v>6</v>
      </c>
      <c r="E526" s="101" t="s">
        <v>1668</v>
      </c>
      <c r="F526" s="155">
        <v>68350.0</v>
      </c>
      <c r="G526" s="95">
        <v>81.0</v>
      </c>
    </row>
    <row r="527">
      <c r="A527" s="101" t="s">
        <v>493</v>
      </c>
      <c r="B527" s="155">
        <v>11672.0</v>
      </c>
      <c r="C527" s="95">
        <f>roundup((B527/1024)*(1+Assumptions!$B$22),0)</f>
        <v>14</v>
      </c>
      <c r="E527" s="101" t="s">
        <v>1156</v>
      </c>
      <c r="F527" s="155">
        <v>68378.0</v>
      </c>
      <c r="G527" s="95">
        <v>81.0</v>
      </c>
    </row>
    <row r="528">
      <c r="A528" s="101" t="s">
        <v>1345</v>
      </c>
      <c r="B528" s="155">
        <v>6890.0</v>
      </c>
      <c r="C528" s="95">
        <f>roundup((B528/1024)*(1+Assumptions!$B$22),0)</f>
        <v>9</v>
      </c>
      <c r="E528" s="101" t="s">
        <v>730</v>
      </c>
      <c r="F528" s="155">
        <v>68738.0</v>
      </c>
      <c r="G528" s="95">
        <v>81.0</v>
      </c>
    </row>
    <row r="529">
      <c r="A529" s="101" t="s">
        <v>1574</v>
      </c>
      <c r="B529" s="155">
        <v>80159.0</v>
      </c>
      <c r="C529" s="95">
        <f>roundup((B529/1024)*(1+Assumptions!$B$22),0)</f>
        <v>94</v>
      </c>
      <c r="E529" s="101" t="s">
        <v>2845</v>
      </c>
      <c r="F529" s="155">
        <v>68351.0</v>
      </c>
      <c r="G529" s="95">
        <v>81.0</v>
      </c>
    </row>
    <row r="530">
      <c r="A530" s="101" t="s">
        <v>1382</v>
      </c>
      <c r="B530" s="155">
        <v>20311.0</v>
      </c>
      <c r="C530" s="95">
        <f>roundup((B530/1024)*(1+Assumptions!$B$22),0)</f>
        <v>24</v>
      </c>
      <c r="E530" s="101" t="s">
        <v>1688</v>
      </c>
      <c r="F530" s="155">
        <v>68976.0</v>
      </c>
      <c r="G530" s="95">
        <v>81.0</v>
      </c>
    </row>
    <row r="531">
      <c r="A531" s="101" t="s">
        <v>1644</v>
      </c>
      <c r="B531" s="155">
        <v>25250.0</v>
      </c>
      <c r="C531" s="95">
        <f>roundup((B531/1024)*(1+Assumptions!$B$22),0)</f>
        <v>30</v>
      </c>
      <c r="E531" s="101" t="s">
        <v>1732</v>
      </c>
      <c r="F531" s="155">
        <v>68993.0</v>
      </c>
      <c r="G531" s="95">
        <v>81.0</v>
      </c>
    </row>
    <row r="532">
      <c r="A532" s="101" t="s">
        <v>1654</v>
      </c>
      <c r="B532" s="155">
        <v>55089.0</v>
      </c>
      <c r="C532" s="95">
        <f>roundup((B532/1024)*(1+Assumptions!$B$22),0)</f>
        <v>65</v>
      </c>
      <c r="E532" s="101" t="s">
        <v>3121</v>
      </c>
      <c r="F532" s="155">
        <v>68397.0</v>
      </c>
      <c r="G532" s="95">
        <v>81.0</v>
      </c>
    </row>
    <row r="533">
      <c r="A533" s="101" t="s">
        <v>1698</v>
      </c>
      <c r="B533" s="155">
        <v>32577.0</v>
      </c>
      <c r="C533" s="95">
        <f>roundup((B533/1024)*(1+Assumptions!$B$22),0)</f>
        <v>39</v>
      </c>
      <c r="E533" s="101" t="s">
        <v>769</v>
      </c>
      <c r="F533" s="155">
        <v>68625.0</v>
      </c>
      <c r="G533" s="95">
        <v>81.0</v>
      </c>
    </row>
    <row r="534">
      <c r="A534" s="101" t="s">
        <v>588</v>
      </c>
      <c r="B534" s="155">
        <v>3.1737846E7</v>
      </c>
      <c r="C534" s="95">
        <f>roundup((B534/1024)*(1+Assumptions!$B$22),0)</f>
        <v>37193</v>
      </c>
      <c r="E534" s="101" t="s">
        <v>662</v>
      </c>
      <c r="F534" s="155">
        <v>69015.0</v>
      </c>
      <c r="G534" s="95">
        <v>81.0</v>
      </c>
    </row>
    <row r="535">
      <c r="A535" s="101" t="s">
        <v>781</v>
      </c>
      <c r="B535" s="155">
        <v>401186.0</v>
      </c>
      <c r="C535" s="95">
        <f>roundup((B535/1024)*(1+Assumptions!$B$22),0)</f>
        <v>471</v>
      </c>
      <c r="E535" s="101" t="s">
        <v>553</v>
      </c>
      <c r="F535" s="155">
        <v>67572.0</v>
      </c>
      <c r="G535" s="95">
        <v>80.0</v>
      </c>
    </row>
    <row r="536">
      <c r="A536" s="101" t="s">
        <v>1145</v>
      </c>
      <c r="B536" s="155">
        <v>37631.0</v>
      </c>
      <c r="C536" s="95">
        <f>roundup((B536/1024)*(1+Assumptions!$B$22),0)</f>
        <v>45</v>
      </c>
      <c r="E536" s="101" t="s">
        <v>759</v>
      </c>
      <c r="F536" s="155">
        <v>67842.0</v>
      </c>
      <c r="G536" s="95">
        <v>80.0</v>
      </c>
    </row>
    <row r="537">
      <c r="A537" s="101" t="s">
        <v>1146</v>
      </c>
      <c r="B537" s="155">
        <v>31719.0</v>
      </c>
      <c r="C537" s="95">
        <f>roundup((B537/1024)*(1+Assumptions!$B$22),0)</f>
        <v>38</v>
      </c>
      <c r="E537" s="101" t="s">
        <v>772</v>
      </c>
      <c r="F537" s="155">
        <v>67712.0</v>
      </c>
      <c r="G537" s="95">
        <v>80.0</v>
      </c>
    </row>
    <row r="538">
      <c r="A538" s="101" t="s">
        <v>1147</v>
      </c>
      <c r="B538" s="155">
        <v>59544.0</v>
      </c>
      <c r="C538" s="95">
        <f>roundup((B538/1024)*(1+Assumptions!$B$22),0)</f>
        <v>70</v>
      </c>
      <c r="E538" s="101" t="s">
        <v>767</v>
      </c>
      <c r="F538" s="155">
        <v>67834.0</v>
      </c>
      <c r="G538" s="95">
        <v>80.0</v>
      </c>
    </row>
    <row r="539">
      <c r="A539" s="101" t="s">
        <v>1706</v>
      </c>
      <c r="B539" s="155">
        <v>1587.0</v>
      </c>
      <c r="C539" s="95">
        <f>roundup((B539/1024)*(1+Assumptions!$B$22),0)</f>
        <v>2</v>
      </c>
      <c r="E539" s="101" t="s">
        <v>1177</v>
      </c>
      <c r="F539" s="155">
        <v>67169.0</v>
      </c>
      <c r="G539" s="95">
        <v>79.0</v>
      </c>
    </row>
    <row r="540">
      <c r="A540" s="101" t="s">
        <v>517</v>
      </c>
      <c r="B540" s="155">
        <v>2658.0</v>
      </c>
      <c r="C540" s="95">
        <f>roundup((B540/1024)*(1+Assumptions!$B$22),0)</f>
        <v>4</v>
      </c>
      <c r="E540" s="101" t="s">
        <v>1593</v>
      </c>
      <c r="F540" s="155">
        <v>67003.0</v>
      </c>
      <c r="G540" s="95">
        <v>79.0</v>
      </c>
    </row>
    <row r="541">
      <c r="A541" s="101" t="s">
        <v>459</v>
      </c>
      <c r="B541" s="155">
        <v>7664.0</v>
      </c>
      <c r="C541" s="95">
        <f>roundup((B541/1024)*(1+Assumptions!$B$22),0)</f>
        <v>9</v>
      </c>
      <c r="E541" s="101" t="s">
        <v>1409</v>
      </c>
      <c r="F541" s="155">
        <v>66860.0</v>
      </c>
      <c r="G541" s="95">
        <v>79.0</v>
      </c>
    </row>
    <row r="542">
      <c r="A542" s="101" t="s">
        <v>161</v>
      </c>
      <c r="B542" s="155">
        <v>69738.0</v>
      </c>
      <c r="C542" s="95">
        <f>roundup((B542/1024)*(1+Assumptions!$B$22),0)</f>
        <v>82</v>
      </c>
      <c r="E542" s="101" t="s">
        <v>773</v>
      </c>
      <c r="F542" s="155">
        <v>66642.0</v>
      </c>
      <c r="G542" s="95">
        <v>79.0</v>
      </c>
    </row>
    <row r="543">
      <c r="A543" s="101" t="s">
        <v>916</v>
      </c>
      <c r="B543" s="155">
        <v>2557.0</v>
      </c>
      <c r="C543" s="95">
        <f>roundup((B543/1024)*(1+Assumptions!$B$22),0)</f>
        <v>3</v>
      </c>
      <c r="E543" s="101" t="s">
        <v>712</v>
      </c>
      <c r="F543" s="155">
        <v>66989.0</v>
      </c>
      <c r="G543" s="95">
        <v>79.0</v>
      </c>
    </row>
    <row r="544">
      <c r="A544" s="101" t="s">
        <v>511</v>
      </c>
      <c r="B544" s="155">
        <v>59549.0</v>
      </c>
      <c r="C544" s="95">
        <f>roundup((B544/1024)*(1+Assumptions!$B$22),0)</f>
        <v>70</v>
      </c>
      <c r="E544" s="101" t="s">
        <v>1461</v>
      </c>
      <c r="F544" s="155">
        <v>66070.0</v>
      </c>
      <c r="G544" s="95">
        <v>78.0</v>
      </c>
    </row>
    <row r="545">
      <c r="A545" s="101" t="s">
        <v>233</v>
      </c>
      <c r="B545" s="155">
        <v>21868.0</v>
      </c>
      <c r="C545" s="95">
        <f>roundup((B545/1024)*(1+Assumptions!$B$22),0)</f>
        <v>26</v>
      </c>
      <c r="E545" s="101" t="s">
        <v>910</v>
      </c>
      <c r="F545" s="155">
        <v>65787.0</v>
      </c>
      <c r="G545" s="95">
        <v>78.0</v>
      </c>
    </row>
    <row r="546">
      <c r="A546" s="101" t="s">
        <v>1078</v>
      </c>
      <c r="B546" s="155">
        <v>15001.0</v>
      </c>
      <c r="C546" s="95">
        <f>roundup((B546/1024)*(1+Assumptions!$B$22),0)</f>
        <v>18</v>
      </c>
      <c r="E546" s="101" t="s">
        <v>423</v>
      </c>
      <c r="F546" s="155">
        <v>66302.0</v>
      </c>
      <c r="G546" s="95">
        <v>78.0</v>
      </c>
    </row>
    <row r="547">
      <c r="A547" s="101" t="s">
        <v>1656</v>
      </c>
      <c r="B547" s="155">
        <v>50392.0</v>
      </c>
      <c r="C547" s="95">
        <f>roundup((B547/1024)*(1+Assumptions!$B$22),0)</f>
        <v>60</v>
      </c>
      <c r="E547" s="101" t="s">
        <v>1077</v>
      </c>
      <c r="F547" s="155">
        <v>65775.0</v>
      </c>
      <c r="G547" s="95">
        <v>78.0</v>
      </c>
    </row>
    <row r="548">
      <c r="A548" s="101" t="s">
        <v>2590</v>
      </c>
      <c r="B548" s="155">
        <v>10745.0</v>
      </c>
      <c r="C548" s="95">
        <f>roundup((B548/1024)*(1+Assumptions!$B$22),0)</f>
        <v>13</v>
      </c>
      <c r="E548" s="101" t="s">
        <v>1615</v>
      </c>
      <c r="F548" s="155">
        <v>66020.0</v>
      </c>
      <c r="G548" s="95">
        <v>78.0</v>
      </c>
    </row>
    <row r="549">
      <c r="A549" s="101" t="s">
        <v>2591</v>
      </c>
      <c r="B549" s="155">
        <v>10688.0</v>
      </c>
      <c r="C549" s="95">
        <f>roundup((B549/1024)*(1+Assumptions!$B$22),0)</f>
        <v>13</v>
      </c>
      <c r="E549" s="101" t="s">
        <v>768</v>
      </c>
      <c r="F549" s="155">
        <v>65233.0</v>
      </c>
      <c r="G549" s="95">
        <v>77.0</v>
      </c>
    </row>
    <row r="550">
      <c r="A550" s="101" t="s">
        <v>920</v>
      </c>
      <c r="B550" s="155">
        <v>10666.0</v>
      </c>
      <c r="C550" s="95">
        <f>roundup((B550/1024)*(1+Assumptions!$B$22),0)</f>
        <v>13</v>
      </c>
      <c r="E550" s="101" t="s">
        <v>550</v>
      </c>
      <c r="F550" s="155">
        <v>65143.0</v>
      </c>
      <c r="G550" s="95">
        <v>77.0</v>
      </c>
    </row>
    <row r="551">
      <c r="A551" s="101" t="s">
        <v>909</v>
      </c>
      <c r="B551" s="155">
        <v>31223.0</v>
      </c>
      <c r="C551" s="95">
        <f>roundup((B551/1024)*(1+Assumptions!$B$22),0)</f>
        <v>37</v>
      </c>
      <c r="E551" s="101" t="s">
        <v>433</v>
      </c>
      <c r="F551" s="155">
        <v>64974.0</v>
      </c>
      <c r="G551" s="95">
        <v>77.0</v>
      </c>
    </row>
    <row r="552">
      <c r="A552" s="101" t="s">
        <v>559</v>
      </c>
      <c r="B552" s="155">
        <v>6520.0</v>
      </c>
      <c r="C552" s="95">
        <f>roundup((B552/1024)*(1+Assumptions!$B$22),0)</f>
        <v>8</v>
      </c>
      <c r="E552" s="101" t="s">
        <v>819</v>
      </c>
      <c r="F552" s="155">
        <v>64889.0</v>
      </c>
      <c r="G552" s="95">
        <v>77.0</v>
      </c>
    </row>
    <row r="553">
      <c r="A553" s="101" t="s">
        <v>2592</v>
      </c>
      <c r="B553" s="155">
        <v>18731.0</v>
      </c>
      <c r="C553" s="95">
        <f>roundup((B553/1024)*(1+Assumptions!$B$22),0)</f>
        <v>22</v>
      </c>
      <c r="E553" s="101" t="s">
        <v>771</v>
      </c>
      <c r="F553" s="155">
        <v>65496.0</v>
      </c>
      <c r="G553" s="95">
        <v>77.0</v>
      </c>
    </row>
    <row r="554">
      <c r="A554" s="101" t="s">
        <v>2593</v>
      </c>
      <c r="B554" s="155">
        <v>18984.0</v>
      </c>
      <c r="C554" s="95">
        <f>roundup((B554/1024)*(1+Assumptions!$B$22),0)</f>
        <v>23</v>
      </c>
      <c r="E554" s="101" t="s">
        <v>761</v>
      </c>
      <c r="F554" s="155">
        <v>65425.0</v>
      </c>
      <c r="G554" s="95">
        <v>77.0</v>
      </c>
    </row>
    <row r="555">
      <c r="A555" s="101" t="s">
        <v>903</v>
      </c>
      <c r="B555" s="155">
        <v>19001.0</v>
      </c>
      <c r="C555" s="95">
        <f>roundup((B555/1024)*(1+Assumptions!$B$22),0)</f>
        <v>23</v>
      </c>
      <c r="E555" s="101" t="s">
        <v>183</v>
      </c>
      <c r="F555" s="155">
        <v>65474.0</v>
      </c>
      <c r="G555" s="95">
        <v>77.0</v>
      </c>
    </row>
    <row r="556">
      <c r="A556" s="101" t="s">
        <v>911</v>
      </c>
      <c r="B556" s="155">
        <v>19182.0</v>
      </c>
      <c r="C556" s="95">
        <f>roundup((B556/1024)*(1+Assumptions!$B$22),0)</f>
        <v>23</v>
      </c>
      <c r="E556" s="101" t="s">
        <v>328</v>
      </c>
      <c r="F556" s="155">
        <v>64353.0</v>
      </c>
      <c r="G556" s="95">
        <v>76.0</v>
      </c>
    </row>
    <row r="557">
      <c r="A557" s="101" t="s">
        <v>912</v>
      </c>
      <c r="B557" s="155">
        <v>18674.0</v>
      </c>
      <c r="C557" s="95">
        <f>roundup((B557/1024)*(1+Assumptions!$B$22),0)</f>
        <v>22</v>
      </c>
      <c r="E557" s="101" t="s">
        <v>727</v>
      </c>
      <c r="F557" s="155">
        <v>64413.0</v>
      </c>
      <c r="G557" s="95">
        <v>76.0</v>
      </c>
    </row>
    <row r="558">
      <c r="A558" s="101" t="s">
        <v>913</v>
      </c>
      <c r="B558" s="155">
        <v>18647.0</v>
      </c>
      <c r="C558" s="95">
        <f>roundup((B558/1024)*(1+Assumptions!$B$22),0)</f>
        <v>22</v>
      </c>
      <c r="E558" s="101" t="s">
        <v>826</v>
      </c>
      <c r="F558" s="155">
        <v>64362.0</v>
      </c>
      <c r="G558" s="95">
        <v>76.0</v>
      </c>
    </row>
    <row r="559">
      <c r="A559" s="101" t="s">
        <v>914</v>
      </c>
      <c r="B559" s="155">
        <v>18468.0</v>
      </c>
      <c r="C559" s="95">
        <f>roundup((B559/1024)*(1+Assumptions!$B$22),0)</f>
        <v>22</v>
      </c>
      <c r="E559" s="101" t="s">
        <v>421</v>
      </c>
      <c r="F559" s="155">
        <v>64832.0</v>
      </c>
      <c r="G559" s="95">
        <v>76.0</v>
      </c>
    </row>
    <row r="560">
      <c r="A560" s="101" t="s">
        <v>910</v>
      </c>
      <c r="B560" s="155">
        <v>65787.0</v>
      </c>
      <c r="C560" s="95">
        <f>roundup((B560/1024)*(1+Assumptions!$B$22),0)</f>
        <v>78</v>
      </c>
      <c r="E560" s="101" t="s">
        <v>1661</v>
      </c>
      <c r="F560" s="155">
        <v>64063.0</v>
      </c>
      <c r="G560" s="95">
        <v>76.0</v>
      </c>
    </row>
    <row r="561">
      <c r="A561" s="101" t="s">
        <v>904</v>
      </c>
      <c r="B561" s="155">
        <v>22006.0</v>
      </c>
      <c r="C561" s="95">
        <f>roundup((B561/1024)*(1+Assumptions!$B$22),0)</f>
        <v>26</v>
      </c>
      <c r="E561" s="101" t="s">
        <v>855</v>
      </c>
      <c r="F561" s="155">
        <v>64009.0</v>
      </c>
      <c r="G561" s="95">
        <v>76.0</v>
      </c>
    </row>
    <row r="562">
      <c r="A562" s="101" t="s">
        <v>881</v>
      </c>
      <c r="B562" s="155">
        <v>783321.0</v>
      </c>
      <c r="C562" s="95">
        <f>roundup((B562/1024)*(1+Assumptions!$B$22),0)</f>
        <v>918</v>
      </c>
      <c r="E562" s="101" t="s">
        <v>762</v>
      </c>
      <c r="F562" s="155">
        <v>64650.0</v>
      </c>
      <c r="G562" s="95">
        <v>76.0</v>
      </c>
    </row>
    <row r="563">
      <c r="A563" s="101" t="s">
        <v>879</v>
      </c>
      <c r="B563" s="155">
        <v>619649.0</v>
      </c>
      <c r="C563" s="95">
        <f>roundup((B563/1024)*(1+Assumptions!$B$22),0)</f>
        <v>727</v>
      </c>
      <c r="E563" s="101" t="s">
        <v>1405</v>
      </c>
      <c r="F563" s="155">
        <v>64464.0</v>
      </c>
      <c r="G563" s="95">
        <v>76.0</v>
      </c>
    </row>
    <row r="564">
      <c r="A564" s="101" t="s">
        <v>880</v>
      </c>
      <c r="B564" s="155">
        <v>521707.0</v>
      </c>
      <c r="C564" s="95">
        <f>roundup((B564/1024)*(1+Assumptions!$B$22),0)</f>
        <v>612</v>
      </c>
      <c r="E564" s="101" t="s">
        <v>335</v>
      </c>
      <c r="F564" s="155">
        <v>63300.0</v>
      </c>
      <c r="G564" s="95">
        <v>75.0</v>
      </c>
    </row>
    <row r="565">
      <c r="A565" s="101" t="s">
        <v>2594</v>
      </c>
      <c r="B565" s="155">
        <v>17923.0</v>
      </c>
      <c r="C565" s="95">
        <f>roundup((B565/1024)*(1+Assumptions!$B$22),0)</f>
        <v>22</v>
      </c>
      <c r="E565" s="101" t="s">
        <v>774</v>
      </c>
      <c r="F565" s="155">
        <v>63901.0</v>
      </c>
      <c r="G565" s="95">
        <v>75.0</v>
      </c>
    </row>
    <row r="566">
      <c r="A566" s="101" t="s">
        <v>2595</v>
      </c>
      <c r="B566" s="155">
        <v>20885.0</v>
      </c>
      <c r="C566" s="95">
        <f>roundup((B566/1024)*(1+Assumptions!$B$22),0)</f>
        <v>25</v>
      </c>
      <c r="E566" s="101" t="s">
        <v>749</v>
      </c>
      <c r="F566" s="155">
        <v>63776.0</v>
      </c>
      <c r="G566" s="95">
        <v>75.0</v>
      </c>
    </row>
    <row r="567">
      <c r="A567" s="101" t="s">
        <v>2596</v>
      </c>
      <c r="B567" s="155">
        <v>196316.0</v>
      </c>
      <c r="C567" s="95">
        <f>roundup((B567/1024)*(1+Assumptions!$B$22),0)</f>
        <v>231</v>
      </c>
      <c r="E567" s="101" t="s">
        <v>1712</v>
      </c>
      <c r="F567" s="155">
        <v>63253.0</v>
      </c>
      <c r="G567" s="95">
        <v>75.0</v>
      </c>
    </row>
    <row r="568">
      <c r="A568" s="101" t="s">
        <v>2597</v>
      </c>
      <c r="B568" s="155">
        <v>70603.0</v>
      </c>
      <c r="C568" s="95">
        <f>roundup((B568/1024)*(1+Assumptions!$B$22),0)</f>
        <v>83</v>
      </c>
      <c r="E568" s="101" t="s">
        <v>1655</v>
      </c>
      <c r="F568" s="155">
        <v>63796.0</v>
      </c>
      <c r="G568" s="95">
        <v>75.0</v>
      </c>
    </row>
    <row r="569">
      <c r="A569" s="101" t="s">
        <v>2598</v>
      </c>
      <c r="B569" s="155">
        <v>145363.0</v>
      </c>
      <c r="C569" s="95">
        <f>roundup((B569/1024)*(1+Assumptions!$B$22),0)</f>
        <v>171</v>
      </c>
      <c r="E569" s="101" t="s">
        <v>932</v>
      </c>
      <c r="F569" s="155">
        <v>63584.0</v>
      </c>
      <c r="G569" s="95">
        <v>75.0</v>
      </c>
    </row>
    <row r="570">
      <c r="A570" s="101" t="s">
        <v>891</v>
      </c>
      <c r="B570" s="155">
        <v>23939.0</v>
      </c>
      <c r="C570" s="95">
        <f>roundup((B570/1024)*(1+Assumptions!$B$22),0)</f>
        <v>29</v>
      </c>
      <c r="E570" s="101" t="s">
        <v>1428</v>
      </c>
      <c r="F570" s="155">
        <v>63257.0</v>
      </c>
      <c r="G570" s="95">
        <v>75.0</v>
      </c>
    </row>
    <row r="571">
      <c r="A571" s="101" t="s">
        <v>892</v>
      </c>
      <c r="B571" s="155">
        <v>22998.0</v>
      </c>
      <c r="C571" s="95">
        <f>roundup((B571/1024)*(1+Assumptions!$B$22),0)</f>
        <v>27</v>
      </c>
      <c r="E571" s="101" t="s">
        <v>711</v>
      </c>
      <c r="F571" s="155">
        <v>63512.0</v>
      </c>
      <c r="G571" s="95">
        <v>75.0</v>
      </c>
    </row>
    <row r="572">
      <c r="A572" s="101" t="s">
        <v>893</v>
      </c>
      <c r="B572" s="155">
        <v>22727.0</v>
      </c>
      <c r="C572" s="95">
        <f>roundup((B572/1024)*(1+Assumptions!$B$22),0)</f>
        <v>27</v>
      </c>
      <c r="E572" s="101" t="s">
        <v>1730</v>
      </c>
      <c r="F572" s="155">
        <v>63306.0</v>
      </c>
      <c r="G572" s="95">
        <v>75.0</v>
      </c>
    </row>
    <row r="573">
      <c r="A573" s="101" t="s">
        <v>894</v>
      </c>
      <c r="B573" s="155">
        <v>23189.0</v>
      </c>
      <c r="C573" s="95">
        <f>roundup((B573/1024)*(1+Assumptions!$B$22),0)</f>
        <v>28</v>
      </c>
      <c r="E573" s="101" t="s">
        <v>321</v>
      </c>
      <c r="F573" s="155">
        <v>63101.0</v>
      </c>
      <c r="G573" s="95">
        <v>74.0</v>
      </c>
    </row>
    <row r="574">
      <c r="A574" s="101" t="s">
        <v>812</v>
      </c>
      <c r="B574" s="155">
        <v>35386.0</v>
      </c>
      <c r="C574" s="95">
        <f>roundup((B574/1024)*(1+Assumptions!$B$22),0)</f>
        <v>42</v>
      </c>
      <c r="E574" s="101" t="s">
        <v>323</v>
      </c>
      <c r="F574" s="155">
        <v>62627.0</v>
      </c>
      <c r="G574" s="95">
        <v>74.0</v>
      </c>
    </row>
    <row r="575">
      <c r="A575" s="101" t="s">
        <v>813</v>
      </c>
      <c r="B575" s="155">
        <v>29773.0</v>
      </c>
      <c r="C575" s="95">
        <f>roundup((B575/1024)*(1+Assumptions!$B$22),0)</f>
        <v>35</v>
      </c>
      <c r="E575" s="101" t="s">
        <v>1026</v>
      </c>
      <c r="F575" s="155">
        <v>62315.0</v>
      </c>
      <c r="G575" s="95">
        <v>74.0</v>
      </c>
    </row>
    <row r="576">
      <c r="A576" s="101" t="s">
        <v>830</v>
      </c>
      <c r="B576" s="155">
        <v>38590.0</v>
      </c>
      <c r="C576" s="95">
        <f>roundup((B576/1024)*(1+Assumptions!$B$22),0)</f>
        <v>46</v>
      </c>
      <c r="E576" s="101" t="s">
        <v>1735</v>
      </c>
      <c r="F576" s="155">
        <v>62950.0</v>
      </c>
      <c r="G576" s="95">
        <v>74.0</v>
      </c>
    </row>
    <row r="577">
      <c r="A577" s="101" t="s">
        <v>814</v>
      </c>
      <c r="B577" s="155">
        <v>29513.0</v>
      </c>
      <c r="C577" s="95">
        <f>roundup((B577/1024)*(1+Assumptions!$B$22),0)</f>
        <v>35</v>
      </c>
      <c r="E577" s="101" t="s">
        <v>2853</v>
      </c>
      <c r="F577" s="155">
        <v>63075.0</v>
      </c>
      <c r="G577" s="95">
        <v>74.0</v>
      </c>
    </row>
    <row r="578">
      <c r="A578" s="101" t="s">
        <v>749</v>
      </c>
      <c r="B578" s="155">
        <v>63776.0</v>
      </c>
      <c r="C578" s="95">
        <f>roundup((B578/1024)*(1+Assumptions!$B$22),0)</f>
        <v>75</v>
      </c>
      <c r="E578" s="101" t="s">
        <v>668</v>
      </c>
      <c r="F578" s="155">
        <v>62070.0</v>
      </c>
      <c r="G578" s="95">
        <v>73.0</v>
      </c>
    </row>
    <row r="579">
      <c r="A579" s="101" t="s">
        <v>750</v>
      </c>
      <c r="B579" s="155">
        <v>47444.0</v>
      </c>
      <c r="C579" s="95">
        <f>roundup((B579/1024)*(1+Assumptions!$B$22),0)</f>
        <v>56</v>
      </c>
      <c r="E579" s="101" t="s">
        <v>753</v>
      </c>
      <c r="F579" s="155">
        <v>62086.0</v>
      </c>
      <c r="G579" s="95">
        <v>73.0</v>
      </c>
    </row>
    <row r="580">
      <c r="A580" s="101" t="s">
        <v>746</v>
      </c>
      <c r="B580" s="155">
        <v>39509.0</v>
      </c>
      <c r="C580" s="95">
        <f>roundup((B580/1024)*(1+Assumptions!$B$22),0)</f>
        <v>47</v>
      </c>
      <c r="E580" s="101" t="s">
        <v>309</v>
      </c>
      <c r="F580" s="155">
        <v>61561.0</v>
      </c>
      <c r="G580" s="95">
        <v>73.0</v>
      </c>
    </row>
    <row r="581">
      <c r="A581" s="101" t="s">
        <v>747</v>
      </c>
      <c r="B581" s="155">
        <v>50883.0</v>
      </c>
      <c r="C581" s="95">
        <f>roundup((B581/1024)*(1+Assumptions!$B$22),0)</f>
        <v>60</v>
      </c>
      <c r="E581" s="101" t="s">
        <v>1683</v>
      </c>
      <c r="F581" s="155">
        <v>60997.0</v>
      </c>
      <c r="G581" s="95">
        <v>72.0</v>
      </c>
    </row>
    <row r="582">
      <c r="A582" s="101" t="s">
        <v>748</v>
      </c>
      <c r="B582" s="155">
        <v>26004.0</v>
      </c>
      <c r="C582" s="95">
        <f>roundup((B582/1024)*(1+Assumptions!$B$22),0)</f>
        <v>31</v>
      </c>
      <c r="E582" s="101" t="s">
        <v>760</v>
      </c>
      <c r="F582" s="155">
        <v>61317.0</v>
      </c>
      <c r="G582" s="95">
        <v>72.0</v>
      </c>
    </row>
    <row r="583">
      <c r="A583" s="101" t="s">
        <v>740</v>
      </c>
      <c r="B583" s="155">
        <v>93317.0</v>
      </c>
      <c r="C583" s="95">
        <f>roundup((B583/1024)*(1+Assumptions!$B$22),0)</f>
        <v>110</v>
      </c>
      <c r="E583" s="101" t="s">
        <v>552</v>
      </c>
      <c r="F583" s="155">
        <v>61437.0</v>
      </c>
      <c r="G583" s="95">
        <v>72.0</v>
      </c>
    </row>
    <row r="584">
      <c r="A584" s="101" t="s">
        <v>741</v>
      </c>
      <c r="B584" s="155">
        <v>21606.0</v>
      </c>
      <c r="C584" s="95">
        <f>roundup((B584/1024)*(1+Assumptions!$B$22),0)</f>
        <v>26</v>
      </c>
      <c r="E584" s="101" t="s">
        <v>792</v>
      </c>
      <c r="F584" s="155">
        <v>61435.0</v>
      </c>
      <c r="G584" s="95">
        <v>72.0</v>
      </c>
    </row>
    <row r="585">
      <c r="A585" s="101" t="s">
        <v>1337</v>
      </c>
      <c r="B585" s="155">
        <v>13450.0</v>
      </c>
      <c r="C585" s="95">
        <f>roundup((B585/1024)*(1+Assumptions!$B$22),0)</f>
        <v>16</v>
      </c>
      <c r="E585" s="101" t="s">
        <v>1437</v>
      </c>
      <c r="F585" s="155">
        <v>60614.0</v>
      </c>
      <c r="G585" s="95">
        <v>72.0</v>
      </c>
    </row>
    <row r="586">
      <c r="A586" s="101" t="s">
        <v>838</v>
      </c>
      <c r="B586" s="155">
        <v>33602.0</v>
      </c>
      <c r="C586" s="95">
        <f>roundup((B586/1024)*(1+Assumptions!$B$22),0)</f>
        <v>40</v>
      </c>
      <c r="E586" s="101" t="s">
        <v>1729</v>
      </c>
      <c r="F586" s="155">
        <v>60932.0</v>
      </c>
      <c r="G586" s="95">
        <v>72.0</v>
      </c>
    </row>
    <row r="587">
      <c r="A587" s="101" t="s">
        <v>743</v>
      </c>
      <c r="B587" s="155">
        <v>36336.0</v>
      </c>
      <c r="C587" s="95">
        <f>roundup((B587/1024)*(1+Assumptions!$B$22),0)</f>
        <v>43</v>
      </c>
      <c r="E587" s="101" t="s">
        <v>1667</v>
      </c>
      <c r="F587" s="155">
        <v>61372.0</v>
      </c>
      <c r="G587" s="95">
        <v>72.0</v>
      </c>
    </row>
    <row r="588">
      <c r="A588" s="101" t="s">
        <v>265</v>
      </c>
      <c r="B588" s="155">
        <v>75832.0</v>
      </c>
      <c r="C588" s="95">
        <f>roundup((B588/1024)*(1+Assumptions!$B$22),0)</f>
        <v>89</v>
      </c>
      <c r="E588" s="101" t="s">
        <v>1159</v>
      </c>
      <c r="F588" s="155">
        <v>60253.0</v>
      </c>
      <c r="G588" s="95">
        <v>71.0</v>
      </c>
    </row>
    <row r="589">
      <c r="A589" s="101" t="s">
        <v>266</v>
      </c>
      <c r="B589" s="155">
        <v>23136.0</v>
      </c>
      <c r="C589" s="95">
        <f>roundup((B589/1024)*(1+Assumptions!$B$22),0)</f>
        <v>28</v>
      </c>
      <c r="E589" s="101" t="s">
        <v>217</v>
      </c>
      <c r="F589" s="155">
        <v>60508.0</v>
      </c>
      <c r="G589" s="95">
        <v>71.0</v>
      </c>
    </row>
    <row r="590">
      <c r="A590" s="101" t="s">
        <v>267</v>
      </c>
      <c r="B590" s="155">
        <v>13293.0</v>
      </c>
      <c r="C590" s="95">
        <f>roundup((B590/1024)*(1+Assumptions!$B$22),0)</f>
        <v>16</v>
      </c>
      <c r="E590" s="101" t="s">
        <v>2864</v>
      </c>
      <c r="F590" s="155">
        <v>60167.0</v>
      </c>
      <c r="G590" s="95">
        <v>71.0</v>
      </c>
    </row>
    <row r="591">
      <c r="A591" s="101" t="s">
        <v>1594</v>
      </c>
      <c r="B591" s="155">
        <v>296404.0</v>
      </c>
      <c r="C591" s="95">
        <f>roundup((B591/1024)*(1+Assumptions!$B$22),0)</f>
        <v>348</v>
      </c>
      <c r="E591" s="101" t="s">
        <v>724</v>
      </c>
      <c r="F591" s="155">
        <v>59902.0</v>
      </c>
      <c r="G591" s="95">
        <v>71.0</v>
      </c>
    </row>
    <row r="592">
      <c r="A592" s="101" t="s">
        <v>1558</v>
      </c>
      <c r="B592" s="155">
        <v>12941.0</v>
      </c>
      <c r="C592" s="95">
        <f>roundup((B592/1024)*(1+Assumptions!$B$22),0)</f>
        <v>16</v>
      </c>
      <c r="E592" s="101" t="s">
        <v>420</v>
      </c>
      <c r="F592" s="155">
        <v>59936.0</v>
      </c>
      <c r="G592" s="95">
        <v>71.0</v>
      </c>
    </row>
    <row r="593">
      <c r="A593" s="101" t="s">
        <v>544</v>
      </c>
      <c r="B593" s="155">
        <v>30830.0</v>
      </c>
      <c r="C593" s="95">
        <f>roundup((B593/1024)*(1+Assumptions!$B$22),0)</f>
        <v>37</v>
      </c>
      <c r="E593" s="101" t="s">
        <v>412</v>
      </c>
      <c r="F593" s="155">
        <v>59758.0</v>
      </c>
      <c r="G593" s="95">
        <v>71.0</v>
      </c>
    </row>
    <row r="594">
      <c r="A594" s="101" t="s">
        <v>515</v>
      </c>
      <c r="B594" s="155">
        <v>52130.0</v>
      </c>
      <c r="C594" s="95">
        <f>roundup((B594/1024)*(1+Assumptions!$B$22),0)</f>
        <v>62</v>
      </c>
      <c r="E594" s="101" t="s">
        <v>1746</v>
      </c>
      <c r="F594" s="155">
        <v>60250.0</v>
      </c>
      <c r="G594" s="95">
        <v>71.0</v>
      </c>
    </row>
    <row r="595">
      <c r="A595" s="101" t="s">
        <v>1064</v>
      </c>
      <c r="B595" s="155">
        <v>1053477.0</v>
      </c>
      <c r="C595" s="95">
        <f>roundup((B595/1024)*(1+Assumptions!$B$22),0)</f>
        <v>1235</v>
      </c>
      <c r="E595" s="101" t="s">
        <v>1507</v>
      </c>
      <c r="F595" s="155">
        <v>60444.0</v>
      </c>
      <c r="G595" s="95">
        <v>71.0</v>
      </c>
    </row>
    <row r="596">
      <c r="A596" s="101" t="s">
        <v>1065</v>
      </c>
      <c r="B596" s="155">
        <v>6839348.0</v>
      </c>
      <c r="C596" s="95">
        <f>roundup((B596/1024)*(1+Assumptions!$B$22),0)</f>
        <v>8015</v>
      </c>
      <c r="E596" s="101" t="s">
        <v>702</v>
      </c>
      <c r="F596" s="155">
        <v>59769.0</v>
      </c>
      <c r="G596" s="95">
        <v>71.0</v>
      </c>
    </row>
    <row r="597">
      <c r="A597" s="101" t="s">
        <v>1067</v>
      </c>
      <c r="B597" s="155">
        <v>6840676.0</v>
      </c>
      <c r="C597" s="95">
        <f>roundup((B597/1024)*(1+Assumptions!$B$22),0)</f>
        <v>8017</v>
      </c>
      <c r="E597" s="101" t="s">
        <v>764</v>
      </c>
      <c r="F597" s="155">
        <v>59158.0</v>
      </c>
      <c r="G597" s="95">
        <v>70.0</v>
      </c>
    </row>
    <row r="598">
      <c r="A598" s="101" t="s">
        <v>1066</v>
      </c>
      <c r="B598" s="155">
        <v>14182.0</v>
      </c>
      <c r="C598" s="95">
        <f>roundup((B598/1024)*(1+Assumptions!$B$22),0)</f>
        <v>17</v>
      </c>
      <c r="E598" s="101" t="s">
        <v>184</v>
      </c>
      <c r="F598" s="155">
        <v>59089.0</v>
      </c>
      <c r="G598" s="95">
        <v>70.0</v>
      </c>
    </row>
    <row r="599">
      <c r="A599" s="101" t="s">
        <v>1404</v>
      </c>
      <c r="B599" s="155">
        <v>26233.0</v>
      </c>
      <c r="C599" s="95">
        <f>roundup((B599/1024)*(1+Assumptions!$B$22),0)</f>
        <v>31</v>
      </c>
      <c r="E599" s="101" t="s">
        <v>1074</v>
      </c>
      <c r="F599" s="155">
        <v>59103.0</v>
      </c>
      <c r="G599" s="95">
        <v>70.0</v>
      </c>
    </row>
    <row r="600">
      <c r="A600" s="101" t="s">
        <v>1520</v>
      </c>
      <c r="B600" s="155">
        <v>22922.0</v>
      </c>
      <c r="C600" s="95">
        <f>roundup((B600/1024)*(1+Assumptions!$B$22),0)</f>
        <v>27</v>
      </c>
      <c r="E600" s="101" t="s">
        <v>1147</v>
      </c>
      <c r="F600" s="155">
        <v>59544.0</v>
      </c>
      <c r="G600" s="95">
        <v>70.0</v>
      </c>
    </row>
    <row r="601">
      <c r="A601" s="101" t="s">
        <v>1618</v>
      </c>
      <c r="B601" s="155">
        <v>82713.0</v>
      </c>
      <c r="C601" s="95">
        <f>roundup((B601/1024)*(1+Assumptions!$B$22),0)</f>
        <v>97</v>
      </c>
      <c r="E601" s="101" t="s">
        <v>511</v>
      </c>
      <c r="F601" s="155">
        <v>59549.0</v>
      </c>
      <c r="G601" s="95">
        <v>70.0</v>
      </c>
    </row>
    <row r="602">
      <c r="A602" s="101" t="s">
        <v>1624</v>
      </c>
      <c r="B602" s="155">
        <v>25968.0</v>
      </c>
      <c r="C602" s="95">
        <f>roundup((B602/1024)*(1+Assumptions!$B$22),0)</f>
        <v>31</v>
      </c>
      <c r="E602" s="101" t="s">
        <v>2758</v>
      </c>
      <c r="F602" s="155">
        <v>59549.0</v>
      </c>
      <c r="G602" s="95">
        <v>70.0</v>
      </c>
    </row>
    <row r="603">
      <c r="A603" s="101" t="s">
        <v>1647</v>
      </c>
      <c r="B603" s="155">
        <v>49101.0</v>
      </c>
      <c r="C603" s="95">
        <f>roundup((B603/1024)*(1+Assumptions!$B$22),0)</f>
        <v>58</v>
      </c>
      <c r="E603" s="101" t="s">
        <v>1500</v>
      </c>
      <c r="F603" s="155">
        <v>59392.0</v>
      </c>
      <c r="G603" s="95">
        <v>70.0</v>
      </c>
    </row>
    <row r="604">
      <c r="A604" s="101" t="s">
        <v>1670</v>
      </c>
      <c r="B604" s="155">
        <v>13034.0</v>
      </c>
      <c r="C604" s="95">
        <f>roundup((B604/1024)*(1+Assumptions!$B$22),0)</f>
        <v>16</v>
      </c>
      <c r="E604" s="101" t="s">
        <v>719</v>
      </c>
      <c r="F604" s="155">
        <v>58289.0</v>
      </c>
      <c r="G604" s="95">
        <v>69.0</v>
      </c>
    </row>
    <row r="605">
      <c r="A605" s="101" t="s">
        <v>790</v>
      </c>
      <c r="B605" s="155">
        <v>228030.0</v>
      </c>
      <c r="C605" s="95">
        <f>roundup((B605/1024)*(1+Assumptions!$B$22),0)</f>
        <v>268</v>
      </c>
      <c r="E605" s="101" t="s">
        <v>651</v>
      </c>
      <c r="F605" s="155">
        <v>58480.0</v>
      </c>
      <c r="G605" s="95">
        <v>69.0</v>
      </c>
    </row>
    <row r="606">
      <c r="A606" s="101" t="s">
        <v>1569</v>
      </c>
      <c r="B606" s="155">
        <v>10234.0</v>
      </c>
      <c r="C606" s="95">
        <f>roundup((B606/1024)*(1+Assumptions!$B$22),0)</f>
        <v>12</v>
      </c>
      <c r="E606" s="101" t="s">
        <v>1089</v>
      </c>
      <c r="F606" s="155">
        <v>58615.0</v>
      </c>
      <c r="G606" s="95">
        <v>69.0</v>
      </c>
    </row>
    <row r="607">
      <c r="A607" s="101" t="s">
        <v>979</v>
      </c>
      <c r="B607" s="155">
        <v>1073011.0</v>
      </c>
      <c r="C607" s="95">
        <f>roundup((B607/1024)*(1+Assumptions!$B$22),0)</f>
        <v>1258</v>
      </c>
      <c r="E607" s="101" t="s">
        <v>326</v>
      </c>
      <c r="F607" s="155">
        <v>58483.0</v>
      </c>
      <c r="G607" s="95">
        <v>69.0</v>
      </c>
    </row>
    <row r="608">
      <c r="A608" s="101" t="s">
        <v>980</v>
      </c>
      <c r="B608" s="155">
        <v>9761860.0</v>
      </c>
      <c r="C608" s="95">
        <f>roundup((B608/1024)*(1+Assumptions!$B$22),0)</f>
        <v>11440</v>
      </c>
      <c r="E608" s="101" t="s">
        <v>1436</v>
      </c>
      <c r="F608" s="155">
        <v>58674.0</v>
      </c>
      <c r="G608" s="95">
        <v>69.0</v>
      </c>
    </row>
    <row r="609">
      <c r="A609" s="101" t="s">
        <v>981</v>
      </c>
      <c r="B609" s="155">
        <v>3021.0</v>
      </c>
      <c r="C609" s="95">
        <f>roundup((B609/1024)*(1+Assumptions!$B$22),0)</f>
        <v>4</v>
      </c>
      <c r="E609" s="101" t="s">
        <v>1681</v>
      </c>
      <c r="F609" s="155">
        <v>58030.0</v>
      </c>
      <c r="G609" s="95">
        <v>69.0</v>
      </c>
    </row>
    <row r="610">
      <c r="A610" s="101" t="s">
        <v>1583</v>
      </c>
      <c r="B610" s="155">
        <v>78822.0</v>
      </c>
      <c r="C610" s="95">
        <f>roundup((B610/1024)*(1+Assumptions!$B$22),0)</f>
        <v>93</v>
      </c>
      <c r="E610" s="101" t="s">
        <v>314</v>
      </c>
      <c r="F610" s="155">
        <v>57539.0</v>
      </c>
      <c r="G610" s="95">
        <v>68.0</v>
      </c>
    </row>
    <row r="611">
      <c r="A611" s="101" t="s">
        <v>1570</v>
      </c>
      <c r="B611" s="155">
        <v>11741.0</v>
      </c>
      <c r="C611" s="95">
        <f>roundup((B611/1024)*(1+Assumptions!$B$22),0)</f>
        <v>14</v>
      </c>
      <c r="E611" s="101" t="s">
        <v>436</v>
      </c>
      <c r="F611" s="155">
        <v>57466.0</v>
      </c>
      <c r="G611" s="95">
        <v>68.0</v>
      </c>
    </row>
    <row r="612">
      <c r="A612" s="101" t="s">
        <v>1600</v>
      </c>
      <c r="B612" s="155">
        <v>101803.0</v>
      </c>
      <c r="C612" s="95">
        <f>roundup((B612/1024)*(1+Assumptions!$B$22),0)</f>
        <v>120</v>
      </c>
      <c r="E612" s="101" t="s">
        <v>1374</v>
      </c>
      <c r="F612" s="155">
        <v>57557.0</v>
      </c>
      <c r="G612" s="95">
        <v>68.0</v>
      </c>
    </row>
    <row r="613">
      <c r="A613" s="101" t="s">
        <v>502</v>
      </c>
      <c r="B613" s="155">
        <v>41457.0</v>
      </c>
      <c r="C613" s="95">
        <f>roundup((B613/1024)*(1+Assumptions!$B$22),0)</f>
        <v>49</v>
      </c>
      <c r="E613" s="101" t="s">
        <v>629</v>
      </c>
      <c r="F613" s="155">
        <v>57989.0</v>
      </c>
      <c r="G613" s="95">
        <v>68.0</v>
      </c>
    </row>
    <row r="614">
      <c r="A614" s="101" t="s">
        <v>982</v>
      </c>
      <c r="B614" s="155">
        <v>426325.0</v>
      </c>
      <c r="C614" s="95">
        <f>roundup((B614/1024)*(1+Assumptions!$B$22),0)</f>
        <v>500</v>
      </c>
      <c r="E614" s="101" t="s">
        <v>1633</v>
      </c>
      <c r="F614" s="155">
        <v>56374.0</v>
      </c>
      <c r="G614" s="95">
        <v>67.0</v>
      </c>
    </row>
    <row r="615">
      <c r="A615" s="101" t="s">
        <v>983</v>
      </c>
      <c r="B615" s="155">
        <v>4178517.0</v>
      </c>
      <c r="C615" s="95">
        <f>roundup((B615/1024)*(1+Assumptions!$B$22),0)</f>
        <v>4897</v>
      </c>
      <c r="E615" s="101" t="s">
        <v>558</v>
      </c>
      <c r="F615" s="155">
        <v>56473.0</v>
      </c>
      <c r="G615" s="95">
        <v>67.0</v>
      </c>
    </row>
    <row r="616">
      <c r="A616" s="101" t="s">
        <v>985</v>
      </c>
      <c r="B616" s="155">
        <v>481084.0</v>
      </c>
      <c r="C616" s="95">
        <f>roundup((B616/1024)*(1+Assumptions!$B$22),0)</f>
        <v>564</v>
      </c>
      <c r="E616" s="101" t="s">
        <v>1709</v>
      </c>
      <c r="F616" s="155">
        <v>56074.0</v>
      </c>
      <c r="G616" s="95">
        <v>66.0</v>
      </c>
    </row>
    <row r="617">
      <c r="A617" s="101" t="s">
        <v>986</v>
      </c>
      <c r="B617" s="155">
        <v>3492202.0</v>
      </c>
      <c r="C617" s="95">
        <f>roundup((B617/1024)*(1+Assumptions!$B$22),0)</f>
        <v>4093</v>
      </c>
      <c r="E617" s="101" t="s">
        <v>1463</v>
      </c>
      <c r="F617" s="155">
        <v>55717.0</v>
      </c>
      <c r="G617" s="95">
        <v>66.0</v>
      </c>
    </row>
    <row r="618">
      <c r="A618" s="101" t="s">
        <v>984</v>
      </c>
      <c r="B618" s="155">
        <v>3030.0</v>
      </c>
      <c r="C618" s="95">
        <f>roundup((B618/1024)*(1+Assumptions!$B$22),0)</f>
        <v>4</v>
      </c>
      <c r="E618" s="101" t="s">
        <v>726</v>
      </c>
      <c r="F618" s="155">
        <v>55223.0</v>
      </c>
      <c r="G618" s="95">
        <v>65.0</v>
      </c>
    </row>
    <row r="619">
      <c r="A619" s="101" t="s">
        <v>1104</v>
      </c>
      <c r="B619" s="155">
        <v>111249.0</v>
      </c>
      <c r="C619" s="95">
        <f>roundup((B619/1024)*(1+Assumptions!$B$22),0)</f>
        <v>131</v>
      </c>
      <c r="E619" s="101" t="s">
        <v>230</v>
      </c>
      <c r="F619" s="155">
        <v>54805.0</v>
      </c>
      <c r="G619" s="95">
        <v>65.0</v>
      </c>
    </row>
    <row r="620">
      <c r="A620" s="101" t="s">
        <v>1105</v>
      </c>
      <c r="B620" s="155">
        <v>27697.0</v>
      </c>
      <c r="C620" s="95">
        <f>roundup((B620/1024)*(1+Assumptions!$B$22),0)</f>
        <v>33</v>
      </c>
      <c r="E620" s="101" t="s">
        <v>1654</v>
      </c>
      <c r="F620" s="155">
        <v>55089.0</v>
      </c>
      <c r="G620" s="95">
        <v>65.0</v>
      </c>
    </row>
    <row r="621">
      <c r="A621" s="101" t="s">
        <v>1106</v>
      </c>
      <c r="B621" s="155">
        <v>29954.0</v>
      </c>
      <c r="C621" s="95">
        <f>roundup((B621/1024)*(1+Assumptions!$B$22),0)</f>
        <v>36</v>
      </c>
      <c r="E621" s="101" t="s">
        <v>1421</v>
      </c>
      <c r="F621" s="155">
        <v>55195.0</v>
      </c>
      <c r="G621" s="95">
        <v>65.0</v>
      </c>
    </row>
    <row r="622">
      <c r="A622" s="101" t="s">
        <v>1107</v>
      </c>
      <c r="B622" s="155">
        <v>26839.0</v>
      </c>
      <c r="C622" s="95">
        <f>roundup((B622/1024)*(1+Assumptions!$B$22),0)</f>
        <v>32</v>
      </c>
      <c r="E622" s="101" t="s">
        <v>707</v>
      </c>
      <c r="F622" s="155">
        <v>54816.0</v>
      </c>
      <c r="G622" s="95">
        <v>65.0</v>
      </c>
    </row>
    <row r="623">
      <c r="A623" s="101" t="s">
        <v>1108</v>
      </c>
      <c r="B623" s="155">
        <v>23007.0</v>
      </c>
      <c r="C623" s="95">
        <f>roundup((B623/1024)*(1+Assumptions!$B$22),0)</f>
        <v>27</v>
      </c>
      <c r="E623" s="101" t="s">
        <v>1573</v>
      </c>
      <c r="F623" s="155">
        <v>54220.0</v>
      </c>
      <c r="G623" s="95">
        <v>64.0</v>
      </c>
    </row>
    <row r="624">
      <c r="A624" s="101" t="s">
        <v>1109</v>
      </c>
      <c r="B624" s="155">
        <v>762982.0</v>
      </c>
      <c r="C624" s="95">
        <f>roundup((B624/1024)*(1+Assumptions!$B$22),0)</f>
        <v>895</v>
      </c>
      <c r="E624" s="101" t="s">
        <v>824</v>
      </c>
      <c r="F624" s="155">
        <v>53903.0</v>
      </c>
      <c r="G624" s="95">
        <v>64.0</v>
      </c>
    </row>
    <row r="625">
      <c r="A625" s="101" t="s">
        <v>2605</v>
      </c>
      <c r="B625" s="155">
        <v>29190.0</v>
      </c>
      <c r="C625" s="95">
        <f>roundup((B625/1024)*(1+Assumptions!$B$22),0)</f>
        <v>35</v>
      </c>
      <c r="E625" s="101" t="s">
        <v>675</v>
      </c>
      <c r="F625" s="155">
        <v>54580.0</v>
      </c>
      <c r="G625" s="95">
        <v>64.0</v>
      </c>
    </row>
    <row r="626">
      <c r="A626" s="101" t="s">
        <v>2606</v>
      </c>
      <c r="B626" s="155">
        <v>22227.0</v>
      </c>
      <c r="C626" s="95">
        <f>roundup((B626/1024)*(1+Assumptions!$B$22),0)</f>
        <v>27</v>
      </c>
      <c r="E626" s="101" t="s">
        <v>815</v>
      </c>
      <c r="F626" s="155">
        <v>53816.0</v>
      </c>
      <c r="G626" s="95">
        <v>64.0</v>
      </c>
    </row>
    <row r="627">
      <c r="A627" s="101" t="s">
        <v>947</v>
      </c>
      <c r="B627" s="155">
        <v>534955.0</v>
      </c>
      <c r="C627" s="95">
        <f>roundup((B627/1024)*(1+Assumptions!$B$22),0)</f>
        <v>627</v>
      </c>
      <c r="E627" s="101" t="s">
        <v>324</v>
      </c>
      <c r="F627" s="155">
        <v>54211.0</v>
      </c>
      <c r="G627" s="95">
        <v>64.0</v>
      </c>
    </row>
    <row r="628">
      <c r="A628" s="101" t="s">
        <v>948</v>
      </c>
      <c r="B628" s="155">
        <v>6234967.0</v>
      </c>
      <c r="C628" s="95">
        <f>roundup((B628/1024)*(1+Assumptions!$B$22),0)</f>
        <v>7307</v>
      </c>
      <c r="E628" s="101" t="s">
        <v>846</v>
      </c>
      <c r="F628" s="155">
        <v>54590.0</v>
      </c>
      <c r="G628" s="95">
        <v>64.0</v>
      </c>
    </row>
    <row r="629">
      <c r="A629" s="101" t="s">
        <v>949</v>
      </c>
      <c r="B629" s="155">
        <v>7512.0</v>
      </c>
      <c r="C629" s="95">
        <f>roundup((B629/1024)*(1+Assumptions!$B$22),0)</f>
        <v>9</v>
      </c>
      <c r="E629" s="101" t="s">
        <v>1721</v>
      </c>
      <c r="F629" s="155">
        <v>54027.0</v>
      </c>
      <c r="G629" s="95">
        <v>64.0</v>
      </c>
    </row>
    <row r="630">
      <c r="A630" s="101" t="s">
        <v>950</v>
      </c>
      <c r="B630" s="155">
        <v>6234937.0</v>
      </c>
      <c r="C630" s="95">
        <f>roundup((B630/1024)*(1+Assumptions!$B$22),0)</f>
        <v>7307</v>
      </c>
      <c r="E630" s="101" t="s">
        <v>1526</v>
      </c>
      <c r="F630" s="155">
        <v>54468.0</v>
      </c>
      <c r="G630" s="95">
        <v>64.0</v>
      </c>
    </row>
    <row r="631">
      <c r="A631" s="101" t="s">
        <v>951</v>
      </c>
      <c r="B631" s="155">
        <v>2860.0</v>
      </c>
      <c r="C631" s="95">
        <f>roundup((B631/1024)*(1+Assumptions!$B$22),0)</f>
        <v>4</v>
      </c>
      <c r="E631" s="101" t="s">
        <v>1419</v>
      </c>
      <c r="F631" s="155">
        <v>54354.0</v>
      </c>
      <c r="G631" s="95">
        <v>64.0</v>
      </c>
    </row>
    <row r="632">
      <c r="A632" s="101" t="s">
        <v>542</v>
      </c>
      <c r="B632" s="155">
        <v>21513.0</v>
      </c>
      <c r="C632" s="95">
        <f>roundup((B632/1024)*(1+Assumptions!$B$22),0)</f>
        <v>26</v>
      </c>
      <c r="E632" s="101" t="s">
        <v>1751</v>
      </c>
      <c r="F632" s="155">
        <v>54551.0</v>
      </c>
      <c r="G632" s="95">
        <v>64.0</v>
      </c>
    </row>
    <row r="633">
      <c r="A633" s="101" t="s">
        <v>543</v>
      </c>
      <c r="B633" s="155">
        <v>21558.0</v>
      </c>
      <c r="C633" s="95">
        <f>roundup((B633/1024)*(1+Assumptions!$B$22),0)</f>
        <v>26</v>
      </c>
      <c r="E633" s="101" t="s">
        <v>845</v>
      </c>
      <c r="F633" s="155">
        <v>53665.0</v>
      </c>
      <c r="G633" s="95">
        <v>63.0</v>
      </c>
    </row>
    <row r="634">
      <c r="A634" s="101" t="s">
        <v>1491</v>
      </c>
      <c r="B634" s="155">
        <v>21887.0</v>
      </c>
      <c r="C634" s="95">
        <f>roundup((B634/1024)*(1+Assumptions!$B$22),0)</f>
        <v>26</v>
      </c>
      <c r="E634" s="101" t="s">
        <v>1650</v>
      </c>
      <c r="F634" s="155">
        <v>53225.0</v>
      </c>
      <c r="G634" s="95">
        <v>63.0</v>
      </c>
    </row>
    <row r="635">
      <c r="A635" s="101" t="s">
        <v>216</v>
      </c>
      <c r="B635" s="155">
        <v>4038596.0</v>
      </c>
      <c r="C635" s="95">
        <f>roundup((B635/1024)*(1+Assumptions!$B$22),0)</f>
        <v>4733</v>
      </c>
      <c r="E635" s="101" t="s">
        <v>1377</v>
      </c>
      <c r="F635" s="155">
        <v>53582.0</v>
      </c>
      <c r="G635" s="95">
        <v>63.0</v>
      </c>
    </row>
    <row r="636">
      <c r="A636" s="101" t="s">
        <v>861</v>
      </c>
      <c r="B636" s="155">
        <v>225666.0</v>
      </c>
      <c r="C636" s="95">
        <f>roundup((B636/1024)*(1+Assumptions!$B$22),0)</f>
        <v>265</v>
      </c>
      <c r="E636" s="101" t="s">
        <v>1302</v>
      </c>
      <c r="F636" s="155">
        <v>53237.0</v>
      </c>
      <c r="G636" s="95">
        <v>63.0</v>
      </c>
    </row>
    <row r="637">
      <c r="A637" s="101" t="s">
        <v>862</v>
      </c>
      <c r="B637" s="155">
        <v>231542.0</v>
      </c>
      <c r="C637" s="95">
        <f>roundup((B637/1024)*(1+Assumptions!$B$22),0)</f>
        <v>272</v>
      </c>
      <c r="E637" s="101" t="s">
        <v>160</v>
      </c>
      <c r="F637" s="155">
        <v>53039.0</v>
      </c>
      <c r="G637" s="95">
        <v>63.0</v>
      </c>
    </row>
    <row r="638">
      <c r="A638" s="101" t="s">
        <v>863</v>
      </c>
      <c r="B638" s="155">
        <v>246909.0</v>
      </c>
      <c r="C638" s="95">
        <f>roundup((B638/1024)*(1+Assumptions!$B$22),0)</f>
        <v>290</v>
      </c>
      <c r="E638" s="101" t="s">
        <v>1324</v>
      </c>
      <c r="F638" s="155">
        <v>52168.0</v>
      </c>
      <c r="G638" s="95">
        <v>62.0</v>
      </c>
    </row>
    <row r="639">
      <c r="A639" s="101" t="s">
        <v>864</v>
      </c>
      <c r="B639" s="155">
        <v>85220.0</v>
      </c>
      <c r="C639" s="95">
        <f>roundup((B639/1024)*(1+Assumptions!$B$22),0)</f>
        <v>100</v>
      </c>
      <c r="E639" s="101" t="s">
        <v>515</v>
      </c>
      <c r="F639" s="155">
        <v>52130.0</v>
      </c>
      <c r="G639" s="95">
        <v>62.0</v>
      </c>
    </row>
    <row r="640">
      <c r="A640" s="101" t="s">
        <v>277</v>
      </c>
      <c r="B640" s="155">
        <v>6260.0</v>
      </c>
      <c r="C640" s="95">
        <f>roundup((B640/1024)*(1+Assumptions!$B$22),0)</f>
        <v>8</v>
      </c>
      <c r="E640" s="101" t="s">
        <v>933</v>
      </c>
      <c r="F640" s="155">
        <v>52662.0</v>
      </c>
      <c r="G640" s="95">
        <v>62.0</v>
      </c>
    </row>
    <row r="641">
      <c r="A641" s="101" t="s">
        <v>278</v>
      </c>
      <c r="B641" s="155">
        <v>6260.0</v>
      </c>
      <c r="C641" s="95">
        <f>roundup((B641/1024)*(1+Assumptions!$B$22),0)</f>
        <v>8</v>
      </c>
      <c r="E641" s="101" t="s">
        <v>799</v>
      </c>
      <c r="F641" s="155">
        <v>52891.0</v>
      </c>
      <c r="G641" s="95">
        <v>62.0</v>
      </c>
    </row>
    <row r="642">
      <c r="A642" s="101" t="s">
        <v>279</v>
      </c>
      <c r="B642" s="155">
        <v>6259.0</v>
      </c>
      <c r="C642" s="95">
        <f>roundup((B642/1024)*(1+Assumptions!$B$22),0)</f>
        <v>8</v>
      </c>
      <c r="E642" s="101" t="s">
        <v>1123</v>
      </c>
      <c r="F642" s="155">
        <v>52117.0</v>
      </c>
      <c r="G642" s="95">
        <v>62.0</v>
      </c>
    </row>
    <row r="643">
      <c r="A643" s="101" t="s">
        <v>280</v>
      </c>
      <c r="B643" s="155">
        <v>6657.0</v>
      </c>
      <c r="C643" s="95">
        <f>roundup((B643/1024)*(1+Assumptions!$B$22),0)</f>
        <v>8</v>
      </c>
      <c r="E643" s="101" t="s">
        <v>853</v>
      </c>
      <c r="F643" s="155">
        <v>51757.0</v>
      </c>
      <c r="G643" s="95">
        <v>61.0</v>
      </c>
    </row>
    <row r="644">
      <c r="A644" s="101" t="s">
        <v>281</v>
      </c>
      <c r="B644" s="155">
        <v>6657.0</v>
      </c>
      <c r="C644" s="95">
        <f>roundup((B644/1024)*(1+Assumptions!$B$22),0)</f>
        <v>8</v>
      </c>
      <c r="E644" s="101" t="s">
        <v>1465</v>
      </c>
      <c r="F644" s="155">
        <v>51331.0</v>
      </c>
      <c r="G644" s="95">
        <v>61.0</v>
      </c>
    </row>
    <row r="645">
      <c r="A645" s="101" t="s">
        <v>282</v>
      </c>
      <c r="B645" s="155">
        <v>6622.0</v>
      </c>
      <c r="C645" s="95">
        <f>roundup((B645/1024)*(1+Assumptions!$B$22),0)</f>
        <v>8</v>
      </c>
      <c r="E645" s="101" t="s">
        <v>306</v>
      </c>
      <c r="F645" s="155">
        <v>51758.0</v>
      </c>
      <c r="G645" s="95">
        <v>61.0</v>
      </c>
    </row>
    <row r="646">
      <c r="A646" s="101" t="s">
        <v>283</v>
      </c>
      <c r="B646" s="155">
        <v>10845.0</v>
      </c>
      <c r="C646" s="95">
        <f>roundup((B646/1024)*(1+Assumptions!$B$22),0)</f>
        <v>13</v>
      </c>
      <c r="E646" s="101" t="s">
        <v>1200</v>
      </c>
      <c r="F646" s="155">
        <v>51713.0</v>
      </c>
      <c r="G646" s="95">
        <v>61.0</v>
      </c>
    </row>
    <row r="647">
      <c r="A647" s="101" t="s">
        <v>284</v>
      </c>
      <c r="B647" s="155">
        <v>9720.0</v>
      </c>
      <c r="C647" s="95">
        <f>roundup((B647/1024)*(1+Assumptions!$B$22),0)</f>
        <v>12</v>
      </c>
      <c r="E647" s="101" t="s">
        <v>1133</v>
      </c>
      <c r="F647" s="155">
        <v>50781.0</v>
      </c>
      <c r="G647" s="95">
        <v>60.0</v>
      </c>
    </row>
    <row r="648">
      <c r="A648" s="101" t="s">
        <v>285</v>
      </c>
      <c r="B648" s="155">
        <v>15894.0</v>
      </c>
      <c r="C648" s="95">
        <f>roundup((B648/1024)*(1+Assumptions!$B$22),0)</f>
        <v>19</v>
      </c>
      <c r="E648" s="101" t="s">
        <v>1154</v>
      </c>
      <c r="F648" s="155">
        <v>50889.0</v>
      </c>
      <c r="G648" s="95">
        <v>60.0</v>
      </c>
    </row>
    <row r="649">
      <c r="A649" s="101" t="s">
        <v>286</v>
      </c>
      <c r="B649" s="155">
        <v>7919.0</v>
      </c>
      <c r="C649" s="95">
        <f>roundup((B649/1024)*(1+Assumptions!$B$22),0)</f>
        <v>10</v>
      </c>
      <c r="E649" s="101" t="s">
        <v>1656</v>
      </c>
      <c r="F649" s="155">
        <v>50392.0</v>
      </c>
      <c r="G649" s="95">
        <v>60.0</v>
      </c>
    </row>
    <row r="650">
      <c r="A650" s="101" t="s">
        <v>287</v>
      </c>
      <c r="B650" s="155">
        <v>14003.0</v>
      </c>
      <c r="C650" s="95">
        <f>roundup((B650/1024)*(1+Assumptions!$B$22),0)</f>
        <v>17</v>
      </c>
      <c r="E650" s="101" t="s">
        <v>747</v>
      </c>
      <c r="F650" s="155">
        <v>50883.0</v>
      </c>
      <c r="G650" s="95">
        <v>60.0</v>
      </c>
    </row>
    <row r="651">
      <c r="A651" s="101" t="s">
        <v>288</v>
      </c>
      <c r="B651" s="155">
        <v>13285.0</v>
      </c>
      <c r="C651" s="95">
        <f>roundup((B651/1024)*(1+Assumptions!$B$22),0)</f>
        <v>16</v>
      </c>
      <c r="E651" s="101" t="s">
        <v>927</v>
      </c>
      <c r="F651" s="155">
        <v>50884.0</v>
      </c>
      <c r="G651" s="95">
        <v>60.0</v>
      </c>
    </row>
    <row r="652">
      <c r="A652" s="101" t="s">
        <v>289</v>
      </c>
      <c r="B652" s="155">
        <v>14084.0</v>
      </c>
      <c r="C652" s="95">
        <f>roundup((B652/1024)*(1+Assumptions!$B$22),0)</f>
        <v>17</v>
      </c>
      <c r="E652" s="101" t="s">
        <v>1454</v>
      </c>
      <c r="F652" s="155">
        <v>50880.0</v>
      </c>
      <c r="G652" s="95">
        <v>60.0</v>
      </c>
    </row>
    <row r="653">
      <c r="A653" s="101" t="s">
        <v>290</v>
      </c>
      <c r="B653" s="155">
        <v>13952.0</v>
      </c>
      <c r="C653" s="95">
        <f>roundup((B653/1024)*(1+Assumptions!$B$22),0)</f>
        <v>17</v>
      </c>
      <c r="E653" s="101" t="s">
        <v>1430</v>
      </c>
      <c r="F653" s="155">
        <v>50990.0</v>
      </c>
      <c r="G653" s="95">
        <v>60.0</v>
      </c>
    </row>
    <row r="654">
      <c r="A654" s="101" t="s">
        <v>291</v>
      </c>
      <c r="B654" s="155">
        <v>14191.0</v>
      </c>
      <c r="C654" s="95">
        <f>roundup((B654/1024)*(1+Assumptions!$B$22),0)</f>
        <v>17</v>
      </c>
      <c r="E654" s="101" t="s">
        <v>1435</v>
      </c>
      <c r="F654" s="155">
        <v>50544.0</v>
      </c>
      <c r="G654" s="95">
        <v>60.0</v>
      </c>
    </row>
    <row r="655">
      <c r="A655" s="101" t="s">
        <v>292</v>
      </c>
      <c r="B655" s="155">
        <v>13240.0</v>
      </c>
      <c r="C655" s="95">
        <f>roundup((B655/1024)*(1+Assumptions!$B$22),0)</f>
        <v>16</v>
      </c>
      <c r="E655" s="101" t="s">
        <v>1439</v>
      </c>
      <c r="F655" s="155">
        <v>51104.0</v>
      </c>
      <c r="G655" s="95">
        <v>60.0</v>
      </c>
    </row>
    <row r="656">
      <c r="A656" s="101" t="s">
        <v>293</v>
      </c>
      <c r="B656" s="155">
        <v>14059.0</v>
      </c>
      <c r="C656" s="95">
        <f>roundup((B656/1024)*(1+Assumptions!$B$22),0)</f>
        <v>17</v>
      </c>
      <c r="E656" s="101" t="s">
        <v>1152</v>
      </c>
      <c r="F656" s="155">
        <v>49930.0</v>
      </c>
      <c r="G656" s="95">
        <v>59.0</v>
      </c>
    </row>
    <row r="657">
      <c r="A657" s="101" t="s">
        <v>294</v>
      </c>
      <c r="B657" s="155">
        <v>13193.0</v>
      </c>
      <c r="C657" s="95">
        <f>roundup((B657/1024)*(1+Assumptions!$B$22),0)</f>
        <v>16</v>
      </c>
      <c r="E657" s="101" t="s">
        <v>2861</v>
      </c>
      <c r="F657" s="155">
        <v>49767.0</v>
      </c>
      <c r="G657" s="95">
        <v>59.0</v>
      </c>
    </row>
    <row r="658">
      <c r="A658" s="101" t="s">
        <v>276</v>
      </c>
      <c r="B658" s="155">
        <v>11337.0</v>
      </c>
      <c r="C658" s="95">
        <f>roundup((B658/1024)*(1+Assumptions!$B$22),0)</f>
        <v>14</v>
      </c>
      <c r="E658" s="101" t="s">
        <v>1052</v>
      </c>
      <c r="F658" s="155">
        <v>49676.0</v>
      </c>
      <c r="G658" s="95">
        <v>59.0</v>
      </c>
    </row>
    <row r="659">
      <c r="A659" s="101" t="s">
        <v>295</v>
      </c>
      <c r="B659" s="155">
        <v>180416.0</v>
      </c>
      <c r="C659" s="95">
        <f>roundup((B659/1024)*(1+Assumptions!$B$22),0)</f>
        <v>212</v>
      </c>
      <c r="E659" s="101" t="s">
        <v>427</v>
      </c>
      <c r="F659" s="155">
        <v>49956.0</v>
      </c>
      <c r="G659" s="95">
        <v>59.0</v>
      </c>
    </row>
    <row r="660">
      <c r="A660" s="101" t="s">
        <v>297</v>
      </c>
      <c r="B660" s="155">
        <v>13367.0</v>
      </c>
      <c r="C660" s="95">
        <f>roundup((B660/1024)*(1+Assumptions!$B$22),0)</f>
        <v>16</v>
      </c>
      <c r="E660" s="101" t="s">
        <v>1739</v>
      </c>
      <c r="F660" s="155">
        <v>49787.0</v>
      </c>
      <c r="G660" s="95">
        <v>59.0</v>
      </c>
    </row>
    <row r="661">
      <c r="A661" s="101" t="s">
        <v>296</v>
      </c>
      <c r="B661" s="155">
        <v>221697.0</v>
      </c>
      <c r="C661" s="95">
        <f>roundup((B661/1024)*(1+Assumptions!$B$22),0)</f>
        <v>260</v>
      </c>
      <c r="E661" s="101" t="s">
        <v>504</v>
      </c>
      <c r="F661" s="155">
        <v>49591.0</v>
      </c>
      <c r="G661" s="95">
        <v>59.0</v>
      </c>
    </row>
    <row r="662">
      <c r="A662" s="101" t="s">
        <v>1561</v>
      </c>
      <c r="B662" s="155">
        <v>10466.0</v>
      </c>
      <c r="C662" s="95">
        <f>roundup((B662/1024)*(1+Assumptions!$B$22),0)</f>
        <v>13</v>
      </c>
      <c r="E662" s="101" t="s">
        <v>676</v>
      </c>
      <c r="F662" s="155">
        <v>50172.0</v>
      </c>
      <c r="G662" s="95">
        <v>59.0</v>
      </c>
    </row>
    <row r="663">
      <c r="A663" s="101" t="s">
        <v>1026</v>
      </c>
      <c r="B663" s="155">
        <v>62315.0</v>
      </c>
      <c r="C663" s="95">
        <f>roundup((B663/1024)*(1+Assumptions!$B$22),0)</f>
        <v>74</v>
      </c>
      <c r="E663" s="101" t="s">
        <v>698</v>
      </c>
      <c r="F663" s="155">
        <v>50324.0</v>
      </c>
      <c r="G663" s="95">
        <v>59.0</v>
      </c>
    </row>
    <row r="664">
      <c r="A664" s="101" t="s">
        <v>237</v>
      </c>
      <c r="B664" s="155">
        <v>23771.0</v>
      </c>
      <c r="C664" s="95">
        <f>roundup((B664/1024)*(1+Assumptions!$B$22),0)</f>
        <v>28</v>
      </c>
      <c r="E664" s="101" t="s">
        <v>165</v>
      </c>
      <c r="F664" s="155">
        <v>50164.0</v>
      </c>
      <c r="G664" s="95">
        <v>59.0</v>
      </c>
    </row>
    <row r="665">
      <c r="A665" s="101" t="s">
        <v>521</v>
      </c>
      <c r="B665" s="155">
        <v>22693.0</v>
      </c>
      <c r="C665" s="95">
        <f>roundup((B665/1024)*(1+Assumptions!$B$22),0)</f>
        <v>27</v>
      </c>
      <c r="E665" s="101" t="s">
        <v>1157</v>
      </c>
      <c r="F665" s="155">
        <v>49419.0</v>
      </c>
      <c r="G665" s="95">
        <v>58.0</v>
      </c>
    </row>
    <row r="666">
      <c r="A666" s="101" t="s">
        <v>431</v>
      </c>
      <c r="B666" s="155">
        <v>36107.0</v>
      </c>
      <c r="C666" s="95">
        <f>roundup((B666/1024)*(1+Assumptions!$B$22),0)</f>
        <v>43</v>
      </c>
      <c r="E666" s="101" t="s">
        <v>715</v>
      </c>
      <c r="F666" s="155">
        <v>49294.0</v>
      </c>
      <c r="G666" s="95">
        <v>58.0</v>
      </c>
    </row>
    <row r="667">
      <c r="A667" s="101" t="s">
        <v>331</v>
      </c>
      <c r="B667" s="155">
        <v>70935.0</v>
      </c>
      <c r="C667" s="95">
        <f>roundup((B667/1024)*(1+Assumptions!$B$22),0)</f>
        <v>84</v>
      </c>
      <c r="E667" s="101" t="s">
        <v>825</v>
      </c>
      <c r="F667" s="155">
        <v>48821.0</v>
      </c>
      <c r="G667" s="95">
        <v>58.0</v>
      </c>
    </row>
    <row r="668">
      <c r="A668" s="101" t="s">
        <v>330</v>
      </c>
      <c r="B668" s="155">
        <v>104567.0</v>
      </c>
      <c r="C668" s="95">
        <f>roundup((B668/1024)*(1+Assumptions!$B$22),0)</f>
        <v>123</v>
      </c>
      <c r="E668" s="101" t="s">
        <v>1647</v>
      </c>
      <c r="F668" s="155">
        <v>49101.0</v>
      </c>
      <c r="G668" s="95">
        <v>58.0</v>
      </c>
    </row>
    <row r="669">
      <c r="A669" s="101" t="s">
        <v>340</v>
      </c>
      <c r="B669" s="155">
        <v>539190.0</v>
      </c>
      <c r="C669" s="95">
        <f>roundup((B669/1024)*(1+Assumptions!$B$22),0)</f>
        <v>632</v>
      </c>
      <c r="E669" s="101" t="s">
        <v>557</v>
      </c>
      <c r="F669" s="155">
        <v>49345.0</v>
      </c>
      <c r="G669" s="95">
        <v>58.0</v>
      </c>
    </row>
    <row r="670">
      <c r="A670" s="101" t="s">
        <v>341</v>
      </c>
      <c r="B670" s="155">
        <v>1081066.0</v>
      </c>
      <c r="C670" s="95">
        <f>roundup((B670/1024)*(1+Assumptions!$B$22),0)</f>
        <v>1267</v>
      </c>
      <c r="E670" s="101" t="s">
        <v>437</v>
      </c>
      <c r="F670" s="155">
        <v>49211.0</v>
      </c>
      <c r="G670" s="95">
        <v>58.0</v>
      </c>
    </row>
    <row r="671">
      <c r="A671" s="101" t="s">
        <v>342</v>
      </c>
      <c r="B671" s="155">
        <v>146147.0</v>
      </c>
      <c r="C671" s="95">
        <f>roundup((B671/1024)*(1+Assumptions!$B$22),0)</f>
        <v>172</v>
      </c>
      <c r="E671" s="101" t="s">
        <v>1572</v>
      </c>
      <c r="F671" s="155">
        <v>48883.0</v>
      </c>
      <c r="G671" s="95">
        <v>58.0</v>
      </c>
    </row>
    <row r="672">
      <c r="A672" s="101" t="s">
        <v>343</v>
      </c>
      <c r="B672" s="155">
        <v>20460.0</v>
      </c>
      <c r="C672" s="95">
        <f>roundup((B672/1024)*(1+Assumptions!$B$22),0)</f>
        <v>24</v>
      </c>
      <c r="E672" s="101" t="s">
        <v>462</v>
      </c>
      <c r="F672" s="155">
        <v>48873.0</v>
      </c>
      <c r="G672" s="95">
        <v>58.0</v>
      </c>
    </row>
    <row r="673">
      <c r="A673" s="101" t="s">
        <v>873</v>
      </c>
      <c r="B673" s="155">
        <v>25164.0</v>
      </c>
      <c r="C673" s="95">
        <f>roundup((B673/1024)*(1+Assumptions!$B$22),0)</f>
        <v>30</v>
      </c>
      <c r="E673" s="101" t="s">
        <v>1247</v>
      </c>
      <c r="F673" s="155">
        <v>47985.0</v>
      </c>
      <c r="G673" s="95">
        <v>57.0</v>
      </c>
    </row>
    <row r="674">
      <c r="A674" s="101" t="s">
        <v>874</v>
      </c>
      <c r="B674" s="155">
        <v>22520.0</v>
      </c>
      <c r="C674" s="95">
        <f>roundup((B674/1024)*(1+Assumptions!$B$22),0)</f>
        <v>27</v>
      </c>
      <c r="E674" s="101" t="s">
        <v>438</v>
      </c>
      <c r="F674" s="155">
        <v>48434.0</v>
      </c>
      <c r="G674" s="95">
        <v>57.0</v>
      </c>
    </row>
    <row r="675">
      <c r="A675" s="101" t="s">
        <v>875</v>
      </c>
      <c r="B675" s="155">
        <v>22581.0</v>
      </c>
      <c r="C675" s="95">
        <f>roundup((B675/1024)*(1+Assumptions!$B$22),0)</f>
        <v>27</v>
      </c>
      <c r="E675" s="101" t="s">
        <v>1468</v>
      </c>
      <c r="F675" s="155">
        <v>48604.0</v>
      </c>
      <c r="G675" s="95">
        <v>57.0</v>
      </c>
    </row>
    <row r="676">
      <c r="A676" s="101" t="s">
        <v>876</v>
      </c>
      <c r="B676" s="155">
        <v>21735.0</v>
      </c>
      <c r="C676" s="95">
        <f>roundup((B676/1024)*(1+Assumptions!$B$22),0)</f>
        <v>26</v>
      </c>
      <c r="E676" s="101" t="s">
        <v>1138</v>
      </c>
      <c r="F676" s="155">
        <v>47139.0</v>
      </c>
      <c r="G676" s="95">
        <v>56.0</v>
      </c>
    </row>
    <row r="677">
      <c r="A677" s="101" t="s">
        <v>865</v>
      </c>
      <c r="B677" s="155">
        <v>23651.0</v>
      </c>
      <c r="C677" s="95">
        <f>roundup((B677/1024)*(1+Assumptions!$B$22),0)</f>
        <v>28</v>
      </c>
      <c r="E677" s="101" t="s">
        <v>1136</v>
      </c>
      <c r="F677" s="155">
        <v>47209.0</v>
      </c>
      <c r="G677" s="95">
        <v>56.0</v>
      </c>
    </row>
    <row r="678">
      <c r="A678" s="101" t="s">
        <v>866</v>
      </c>
      <c r="B678" s="155">
        <v>21564.0</v>
      </c>
      <c r="C678" s="95">
        <f>roundup((B678/1024)*(1+Assumptions!$B$22),0)</f>
        <v>26</v>
      </c>
      <c r="E678" s="101" t="s">
        <v>1379</v>
      </c>
      <c r="F678" s="155">
        <v>47608.0</v>
      </c>
      <c r="G678" s="95">
        <v>56.0</v>
      </c>
    </row>
    <row r="679">
      <c r="A679" s="101" t="s">
        <v>867</v>
      </c>
      <c r="B679" s="155">
        <v>21582.0</v>
      </c>
      <c r="C679" s="95">
        <f>roundup((B679/1024)*(1+Assumptions!$B$22),0)</f>
        <v>26</v>
      </c>
      <c r="E679" s="101" t="s">
        <v>714</v>
      </c>
      <c r="F679" s="155">
        <v>46945.0</v>
      </c>
      <c r="G679" s="95">
        <v>56.0</v>
      </c>
    </row>
    <row r="680">
      <c r="A680" s="101" t="s">
        <v>868</v>
      </c>
      <c r="B680" s="155">
        <v>21823.0</v>
      </c>
      <c r="C680" s="95">
        <f>roundup((B680/1024)*(1+Assumptions!$B$22),0)</f>
        <v>26</v>
      </c>
      <c r="E680" s="101" t="s">
        <v>1397</v>
      </c>
      <c r="F680" s="155">
        <v>47599.0</v>
      </c>
      <c r="G680" s="95">
        <v>56.0</v>
      </c>
    </row>
    <row r="681">
      <c r="A681" s="101" t="s">
        <v>1562</v>
      </c>
      <c r="B681" s="155">
        <v>10481.0</v>
      </c>
      <c r="C681" s="95">
        <f>roundup((B681/1024)*(1+Assumptions!$B$22),0)</f>
        <v>13</v>
      </c>
      <c r="E681" s="101" t="s">
        <v>1235</v>
      </c>
      <c r="F681" s="155">
        <v>47259.0</v>
      </c>
      <c r="G681" s="95">
        <v>56.0</v>
      </c>
    </row>
    <row r="682">
      <c r="A682" s="101" t="s">
        <v>430</v>
      </c>
      <c r="B682" s="155">
        <v>33642.0</v>
      </c>
      <c r="C682" s="95">
        <f>roundup((B682/1024)*(1+Assumptions!$B$22),0)</f>
        <v>40</v>
      </c>
      <c r="E682" s="101" t="s">
        <v>750</v>
      </c>
      <c r="F682" s="155">
        <v>47444.0</v>
      </c>
      <c r="G682" s="95">
        <v>56.0</v>
      </c>
    </row>
    <row r="683">
      <c r="A683" s="101" t="s">
        <v>418</v>
      </c>
      <c r="B683" s="155">
        <v>92860.0</v>
      </c>
      <c r="C683" s="95">
        <f>roundup((B683/1024)*(1+Assumptions!$B$22),0)</f>
        <v>109</v>
      </c>
      <c r="E683" s="101" t="s">
        <v>416</v>
      </c>
      <c r="F683" s="155">
        <v>47173.0</v>
      </c>
      <c r="G683" s="95">
        <v>56.0</v>
      </c>
    </row>
    <row r="684">
      <c r="A684" s="101" t="s">
        <v>419</v>
      </c>
      <c r="B684" s="155">
        <v>107548.0</v>
      </c>
      <c r="C684" s="95">
        <f>roundup((B684/1024)*(1+Assumptions!$B$22),0)</f>
        <v>127</v>
      </c>
      <c r="E684" s="101" t="s">
        <v>1381</v>
      </c>
      <c r="F684" s="155">
        <v>47411.0</v>
      </c>
      <c r="G684" s="95">
        <v>56.0</v>
      </c>
    </row>
    <row r="685">
      <c r="A685" s="101" t="s">
        <v>420</v>
      </c>
      <c r="B685" s="155">
        <v>59936.0</v>
      </c>
      <c r="C685" s="95">
        <f>roundup((B685/1024)*(1+Assumptions!$B$22),0)</f>
        <v>71</v>
      </c>
      <c r="E685" s="101" t="s">
        <v>930</v>
      </c>
      <c r="F685" s="155">
        <v>47008.0</v>
      </c>
      <c r="G685" s="95">
        <v>56.0</v>
      </c>
    </row>
    <row r="686">
      <c r="A686" s="101" t="s">
        <v>421</v>
      </c>
      <c r="B686" s="155">
        <v>64832.0</v>
      </c>
      <c r="C686" s="95">
        <f>roundup((B686/1024)*(1+Assumptions!$B$22),0)</f>
        <v>76</v>
      </c>
      <c r="E686" s="101" t="s">
        <v>878</v>
      </c>
      <c r="F686" s="155">
        <v>46991.0</v>
      </c>
      <c r="G686" s="95">
        <v>56.0</v>
      </c>
    </row>
    <row r="687">
      <c r="A687" s="101" t="s">
        <v>422</v>
      </c>
      <c r="B687" s="155">
        <v>89702.0</v>
      </c>
      <c r="C687" s="95">
        <f>roundup((B687/1024)*(1+Assumptions!$B$22),0)</f>
        <v>106</v>
      </c>
      <c r="E687" s="101" t="s">
        <v>231</v>
      </c>
      <c r="F687" s="155">
        <v>47443.0</v>
      </c>
      <c r="G687" s="95">
        <v>56.0</v>
      </c>
    </row>
    <row r="688">
      <c r="A688" s="101" t="s">
        <v>423</v>
      </c>
      <c r="B688" s="155">
        <v>66302.0</v>
      </c>
      <c r="C688" s="95">
        <f>roundup((B688/1024)*(1+Assumptions!$B$22),0)</f>
        <v>78</v>
      </c>
      <c r="E688" s="101" t="s">
        <v>501</v>
      </c>
      <c r="F688" s="155">
        <v>47174.0</v>
      </c>
      <c r="G688" s="95">
        <v>56.0</v>
      </c>
    </row>
    <row r="689">
      <c r="A689" s="101" t="s">
        <v>424</v>
      </c>
      <c r="B689" s="155">
        <v>97148.0</v>
      </c>
      <c r="C689" s="95">
        <f>roundup((B689/1024)*(1+Assumptions!$B$22),0)</f>
        <v>114</v>
      </c>
      <c r="E689" s="101" t="s">
        <v>1695</v>
      </c>
      <c r="F689" s="155">
        <v>47625.0</v>
      </c>
      <c r="G689" s="95">
        <v>56.0</v>
      </c>
    </row>
    <row r="690">
      <c r="A690" s="101" t="s">
        <v>425</v>
      </c>
      <c r="B690" s="155">
        <v>82826.0</v>
      </c>
      <c r="C690" s="95">
        <f>roundup((B690/1024)*(1+Assumptions!$B$22),0)</f>
        <v>98</v>
      </c>
      <c r="E690" s="101" t="s">
        <v>797</v>
      </c>
      <c r="F690" s="155">
        <v>47623.0</v>
      </c>
      <c r="G690" s="95">
        <v>56.0</v>
      </c>
    </row>
    <row r="691">
      <c r="A691" s="101" t="s">
        <v>426</v>
      </c>
      <c r="B691" s="155">
        <v>72140.0</v>
      </c>
      <c r="C691" s="95">
        <f>roundup((B691/1024)*(1+Assumptions!$B$22),0)</f>
        <v>85</v>
      </c>
      <c r="E691" s="101" t="s">
        <v>1080</v>
      </c>
      <c r="F691" s="155">
        <v>46126.0</v>
      </c>
      <c r="G691" s="95">
        <v>55.0</v>
      </c>
    </row>
    <row r="692">
      <c r="A692" s="101" t="s">
        <v>427</v>
      </c>
      <c r="B692" s="155">
        <v>49956.0</v>
      </c>
      <c r="C692" s="95">
        <f>roundup((B692/1024)*(1+Assumptions!$B$22),0)</f>
        <v>59</v>
      </c>
      <c r="E692" s="101" t="s">
        <v>827</v>
      </c>
      <c r="F692" s="155">
        <v>46165.0</v>
      </c>
      <c r="G692" s="95">
        <v>55.0</v>
      </c>
    </row>
    <row r="693">
      <c r="A693" s="101" t="s">
        <v>428</v>
      </c>
      <c r="B693" s="155">
        <v>41506.0</v>
      </c>
      <c r="C693" s="95">
        <f>roundup((B693/1024)*(1+Assumptions!$B$22),0)</f>
        <v>49</v>
      </c>
      <c r="E693" s="101" t="s">
        <v>1653</v>
      </c>
      <c r="F693" s="155">
        <v>46437.0</v>
      </c>
      <c r="G693" s="95">
        <v>55.0</v>
      </c>
    </row>
    <row r="694">
      <c r="A694" s="101" t="s">
        <v>429</v>
      </c>
      <c r="B694" s="155">
        <v>41286.0</v>
      </c>
      <c r="C694" s="95">
        <f>roundup((B694/1024)*(1+Assumptions!$B$22),0)</f>
        <v>49</v>
      </c>
      <c r="E694" s="101" t="s">
        <v>435</v>
      </c>
      <c r="F694" s="155">
        <v>46841.0</v>
      </c>
      <c r="G694" s="95">
        <v>55.0</v>
      </c>
    </row>
    <row r="695">
      <c r="A695" s="101" t="s">
        <v>1567</v>
      </c>
      <c r="B695" s="155">
        <v>10391.0</v>
      </c>
      <c r="C695" s="95">
        <f>roundup((B695/1024)*(1+Assumptions!$B$22),0)</f>
        <v>13</v>
      </c>
      <c r="E695" s="101" t="s">
        <v>1660</v>
      </c>
      <c r="F695" s="155">
        <v>46088.0</v>
      </c>
      <c r="G695" s="95">
        <v>55.0</v>
      </c>
    </row>
    <row r="696">
      <c r="A696" s="101" t="s">
        <v>1045</v>
      </c>
      <c r="B696" s="155">
        <v>1444104.0</v>
      </c>
      <c r="C696" s="95">
        <f>roundup((B696/1024)*(1+Assumptions!$B$22),0)</f>
        <v>1693</v>
      </c>
      <c r="E696" s="101" t="s">
        <v>1472</v>
      </c>
      <c r="F696" s="155">
        <v>46654.0</v>
      </c>
      <c r="G696" s="95">
        <v>55.0</v>
      </c>
    </row>
    <row r="697">
      <c r="A697" s="101" t="s">
        <v>1046</v>
      </c>
      <c r="B697" s="155">
        <v>8328657.0</v>
      </c>
      <c r="C697" s="95">
        <f>roundup((B697/1024)*(1+Assumptions!$B$22),0)</f>
        <v>9761</v>
      </c>
      <c r="E697" s="101" t="s">
        <v>178</v>
      </c>
      <c r="F697" s="155">
        <v>46131.0</v>
      </c>
      <c r="G697" s="95">
        <v>55.0</v>
      </c>
    </row>
    <row r="698">
      <c r="A698" s="101" t="s">
        <v>1048</v>
      </c>
      <c r="B698" s="155">
        <v>1398760.0</v>
      </c>
      <c r="C698" s="95">
        <f>roundup((B698/1024)*(1+Assumptions!$B$22),0)</f>
        <v>1640</v>
      </c>
      <c r="E698" s="101" t="s">
        <v>1124</v>
      </c>
      <c r="F698" s="155">
        <v>46097.0</v>
      </c>
      <c r="G698" s="95">
        <v>55.0</v>
      </c>
    </row>
    <row r="699">
      <c r="A699" s="101" t="s">
        <v>1049</v>
      </c>
      <c r="B699" s="155">
        <v>6192742.0</v>
      </c>
      <c r="C699" s="95">
        <f>roundup((B699/1024)*(1+Assumptions!$B$22),0)</f>
        <v>7258</v>
      </c>
      <c r="E699" s="101" t="s">
        <v>1194</v>
      </c>
      <c r="F699" s="155">
        <v>46765.0</v>
      </c>
      <c r="G699" s="95">
        <v>55.0</v>
      </c>
    </row>
    <row r="700">
      <c r="A700" s="101" t="s">
        <v>1047</v>
      </c>
      <c r="B700" s="155">
        <v>3186.0</v>
      </c>
      <c r="C700" s="95">
        <f>roundup((B700/1024)*(1+Assumptions!$B$22),0)</f>
        <v>4</v>
      </c>
      <c r="E700" s="101" t="s">
        <v>1199</v>
      </c>
      <c r="F700" s="155">
        <v>46314.0</v>
      </c>
      <c r="G700" s="95">
        <v>55.0</v>
      </c>
    </row>
    <row r="701">
      <c r="A701" s="101" t="s">
        <v>921</v>
      </c>
      <c r="B701" s="155">
        <v>21089.0</v>
      </c>
      <c r="C701" s="95">
        <f>roundup((B701/1024)*(1+Assumptions!$B$22),0)</f>
        <v>25</v>
      </c>
      <c r="E701" s="101" t="s">
        <v>1144</v>
      </c>
      <c r="F701" s="155">
        <v>45757.0</v>
      </c>
      <c r="G701" s="95">
        <v>54.0</v>
      </c>
    </row>
    <row r="702">
      <c r="A702" s="101" t="s">
        <v>922</v>
      </c>
      <c r="B702" s="155">
        <v>22021.0</v>
      </c>
      <c r="C702" s="95">
        <f>roundup((B702/1024)*(1+Assumptions!$B$22),0)</f>
        <v>26</v>
      </c>
      <c r="E702" s="101" t="s">
        <v>2817</v>
      </c>
      <c r="F702" s="155">
        <v>45939.0</v>
      </c>
      <c r="G702" s="95">
        <v>54.0</v>
      </c>
    </row>
    <row r="703">
      <c r="A703" s="101" t="s">
        <v>923</v>
      </c>
      <c r="B703" s="155">
        <v>20523.0</v>
      </c>
      <c r="C703" s="95">
        <f>roundup((B703/1024)*(1+Assumptions!$B$22),0)</f>
        <v>25</v>
      </c>
      <c r="E703" s="101" t="s">
        <v>157</v>
      </c>
      <c r="F703" s="155">
        <v>45328.0</v>
      </c>
      <c r="G703" s="95">
        <v>54.0</v>
      </c>
    </row>
    <row r="704">
      <c r="A704" s="101" t="s">
        <v>924</v>
      </c>
      <c r="B704" s="155">
        <v>20484.0</v>
      </c>
      <c r="C704" s="95">
        <f>roundup((B704/1024)*(1+Assumptions!$B$22),0)</f>
        <v>25</v>
      </c>
      <c r="E704" s="101" t="s">
        <v>362</v>
      </c>
      <c r="F704" s="155">
        <v>46069.0</v>
      </c>
      <c r="G704" s="95">
        <v>54.0</v>
      </c>
    </row>
    <row r="705">
      <c r="A705" s="101" t="s">
        <v>415</v>
      </c>
      <c r="B705" s="155">
        <v>22971.0</v>
      </c>
      <c r="C705" s="95">
        <f>roundup((B705/1024)*(1+Assumptions!$B$22),0)</f>
        <v>27</v>
      </c>
      <c r="E705" s="101" t="s">
        <v>1466</v>
      </c>
      <c r="F705" s="155">
        <v>45844.0</v>
      </c>
      <c r="G705" s="95">
        <v>54.0</v>
      </c>
    </row>
    <row r="706">
      <c r="A706" s="101" t="s">
        <v>1568</v>
      </c>
      <c r="B706" s="155">
        <v>10227.0</v>
      </c>
      <c r="C706" s="95">
        <f>roundup((B706/1024)*(1+Assumptions!$B$22),0)</f>
        <v>12</v>
      </c>
      <c r="E706" s="101" t="s">
        <v>1308</v>
      </c>
      <c r="F706" s="155">
        <v>45657.0</v>
      </c>
      <c r="G706" s="95">
        <v>54.0</v>
      </c>
    </row>
    <row r="707">
      <c r="A707" s="101" t="s">
        <v>1038</v>
      </c>
      <c r="B707" s="155">
        <v>646440.0</v>
      </c>
      <c r="C707" s="95">
        <f>roundup((B707/1024)*(1+Assumptions!$B$22),0)</f>
        <v>758</v>
      </c>
      <c r="E707" s="101" t="s">
        <v>798</v>
      </c>
      <c r="F707" s="155">
        <v>45372.0</v>
      </c>
      <c r="G707" s="95">
        <v>54.0</v>
      </c>
    </row>
    <row r="708">
      <c r="A708" s="101" t="s">
        <v>1039</v>
      </c>
      <c r="B708" s="155">
        <v>6288281.0</v>
      </c>
      <c r="C708" s="95">
        <f>roundup((B708/1024)*(1+Assumptions!$B$22),0)</f>
        <v>7370</v>
      </c>
      <c r="E708" s="101" t="s">
        <v>1155</v>
      </c>
      <c r="F708" s="155">
        <v>44993.0</v>
      </c>
      <c r="G708" s="95">
        <v>53.0</v>
      </c>
    </row>
    <row r="709">
      <c r="A709" s="101" t="s">
        <v>1041</v>
      </c>
      <c r="B709" s="155">
        <v>5431653.0</v>
      </c>
      <c r="C709" s="95">
        <f>roundup((B709/1024)*(1+Assumptions!$B$22),0)</f>
        <v>6366</v>
      </c>
      <c r="E709" s="101" t="s">
        <v>1250</v>
      </c>
      <c r="F709" s="155">
        <v>45094.0</v>
      </c>
      <c r="G709" s="95">
        <v>53.0</v>
      </c>
    </row>
    <row r="710">
      <c r="A710" s="101" t="s">
        <v>1040</v>
      </c>
      <c r="B710" s="155">
        <v>2998.0</v>
      </c>
      <c r="C710" s="95">
        <f>roundup((B710/1024)*(1+Assumptions!$B$22),0)</f>
        <v>4</v>
      </c>
      <c r="E710" s="101" t="s">
        <v>556</v>
      </c>
      <c r="F710" s="155">
        <v>44942.0</v>
      </c>
      <c r="G710" s="95">
        <v>53.0</v>
      </c>
    </row>
    <row r="711">
      <c r="A711" s="101" t="s">
        <v>414</v>
      </c>
      <c r="B711" s="155">
        <v>6426.0</v>
      </c>
      <c r="C711" s="95">
        <f>roundup((B711/1024)*(1+Assumptions!$B$22),0)</f>
        <v>8</v>
      </c>
      <c r="E711" s="101" t="s">
        <v>1571</v>
      </c>
      <c r="F711" s="155">
        <v>45154.0</v>
      </c>
      <c r="G711" s="95">
        <v>53.0</v>
      </c>
    </row>
    <row r="712">
      <c r="A712" s="101" t="s">
        <v>416</v>
      </c>
      <c r="B712" s="155">
        <v>47173.0</v>
      </c>
      <c r="C712" s="95">
        <f>roundup((B712/1024)*(1+Assumptions!$B$22),0)</f>
        <v>56</v>
      </c>
      <c r="E712" s="101" t="s">
        <v>164</v>
      </c>
      <c r="F712" s="155">
        <v>45070.0</v>
      </c>
      <c r="G712" s="95">
        <v>53.0</v>
      </c>
    </row>
    <row r="713">
      <c r="A713" s="101" t="s">
        <v>882</v>
      </c>
      <c r="B713" s="155">
        <v>23676.0</v>
      </c>
      <c r="C713" s="95">
        <f>roundup((B713/1024)*(1+Assumptions!$B$22),0)</f>
        <v>28</v>
      </c>
      <c r="E713" s="101" t="s">
        <v>383</v>
      </c>
      <c r="F713" s="155">
        <v>45211.0</v>
      </c>
      <c r="G713" s="95">
        <v>53.0</v>
      </c>
    </row>
    <row r="714">
      <c r="A714" s="101" t="s">
        <v>883</v>
      </c>
      <c r="B714" s="155">
        <v>21541.0</v>
      </c>
      <c r="C714" s="95">
        <f>roundup((B714/1024)*(1+Assumptions!$B$22),0)</f>
        <v>26</v>
      </c>
      <c r="E714" s="101" t="s">
        <v>170</v>
      </c>
      <c r="F714" s="155">
        <v>44558.0</v>
      </c>
      <c r="G714" s="95">
        <v>53.0</v>
      </c>
    </row>
    <row r="715">
      <c r="A715" s="101" t="s">
        <v>884</v>
      </c>
      <c r="B715" s="155">
        <v>21616.0</v>
      </c>
      <c r="C715" s="95">
        <f>roundup((B715/1024)*(1+Assumptions!$B$22),0)</f>
        <v>26</v>
      </c>
      <c r="E715" s="101" t="s">
        <v>1203</v>
      </c>
      <c r="F715" s="155">
        <v>43826.0</v>
      </c>
      <c r="G715" s="95">
        <v>52.0</v>
      </c>
    </row>
    <row r="716">
      <c r="A716" s="101" t="s">
        <v>885</v>
      </c>
      <c r="B716" s="155">
        <v>21355.0</v>
      </c>
      <c r="C716" s="95">
        <f>roundup((B716/1024)*(1+Assumptions!$B$22),0)</f>
        <v>26</v>
      </c>
      <c r="E716" s="101" t="s">
        <v>1205</v>
      </c>
      <c r="F716" s="155">
        <v>44286.0</v>
      </c>
      <c r="G716" s="95">
        <v>52.0</v>
      </c>
    </row>
    <row r="717">
      <c r="A717" s="101" t="s">
        <v>448</v>
      </c>
      <c r="B717" s="155">
        <v>7459.0</v>
      </c>
      <c r="C717" s="95">
        <f>roundup((B717/1024)*(1+Assumptions!$B$22),0)</f>
        <v>9</v>
      </c>
      <c r="E717" s="101" t="s">
        <v>1373</v>
      </c>
      <c r="F717" s="155">
        <v>44266.0</v>
      </c>
      <c r="G717" s="95">
        <v>52.0</v>
      </c>
    </row>
    <row r="718">
      <c r="A718" s="101" t="s">
        <v>449</v>
      </c>
      <c r="B718" s="155">
        <v>2369.0</v>
      </c>
      <c r="C718" s="95">
        <f>roundup((B718/1024)*(1+Assumptions!$B$22),0)</f>
        <v>3</v>
      </c>
      <c r="E718" s="101" t="s">
        <v>1361</v>
      </c>
      <c r="F718" s="155">
        <v>43626.0</v>
      </c>
      <c r="G718" s="95">
        <v>52.0</v>
      </c>
    </row>
    <row r="719">
      <c r="A719" s="101" t="s">
        <v>451</v>
      </c>
      <c r="B719" s="155">
        <v>81176.0</v>
      </c>
      <c r="C719" s="95">
        <f>roundup((B719/1024)*(1+Assumptions!$B$22),0)</f>
        <v>96</v>
      </c>
      <c r="E719" s="101" t="s">
        <v>1362</v>
      </c>
      <c r="F719" s="155">
        <v>43591.0</v>
      </c>
      <c r="G719" s="95">
        <v>52.0</v>
      </c>
    </row>
    <row r="720">
      <c r="A720" s="101" t="s">
        <v>1747</v>
      </c>
      <c r="B720" s="155">
        <v>14720.0</v>
      </c>
      <c r="C720" s="95">
        <f>roundup((B720/1024)*(1+Assumptions!$B$22),0)</f>
        <v>18</v>
      </c>
      <c r="E720" s="101" t="s">
        <v>1363</v>
      </c>
      <c r="F720" s="155">
        <v>43578.0</v>
      </c>
      <c r="G720" s="95">
        <v>52.0</v>
      </c>
    </row>
    <row r="721">
      <c r="A721" s="101" t="s">
        <v>395</v>
      </c>
      <c r="B721" s="155">
        <v>70072.0</v>
      </c>
      <c r="C721" s="95">
        <f>roundup((B721/1024)*(1+Assumptions!$B$22),0)</f>
        <v>83</v>
      </c>
      <c r="E721" s="101" t="s">
        <v>1663</v>
      </c>
      <c r="F721" s="155">
        <v>43738.0</v>
      </c>
      <c r="G721" s="95">
        <v>52.0</v>
      </c>
    </row>
    <row r="722">
      <c r="A722" s="101" t="s">
        <v>1004</v>
      </c>
      <c r="B722" s="155">
        <v>7231.0</v>
      </c>
      <c r="C722" s="95">
        <f>roundup((B722/1024)*(1+Assumptions!$B$22),0)</f>
        <v>9</v>
      </c>
      <c r="E722" s="101" t="s">
        <v>1501</v>
      </c>
      <c r="F722" s="155">
        <v>43950.0</v>
      </c>
      <c r="G722" s="95">
        <v>52.0</v>
      </c>
    </row>
    <row r="723">
      <c r="A723" s="101" t="s">
        <v>1005</v>
      </c>
      <c r="B723" s="155">
        <v>17652.0</v>
      </c>
      <c r="C723" s="95">
        <f>roundup((B723/1024)*(1+Assumptions!$B$22),0)</f>
        <v>21</v>
      </c>
      <c r="E723" s="101" t="s">
        <v>1115</v>
      </c>
      <c r="F723" s="155">
        <v>43591.0</v>
      </c>
      <c r="G723" s="95">
        <v>52.0</v>
      </c>
    </row>
    <row r="724">
      <c r="A724" s="101" t="s">
        <v>1002</v>
      </c>
      <c r="B724" s="155">
        <v>7231.0</v>
      </c>
      <c r="C724" s="95">
        <f>roundup((B724/1024)*(1+Assumptions!$B$22),0)</f>
        <v>9</v>
      </c>
      <c r="E724" s="101" t="s">
        <v>1459</v>
      </c>
      <c r="F724" s="155">
        <v>42726.0</v>
      </c>
      <c r="G724" s="95">
        <v>51.0</v>
      </c>
    </row>
    <row r="725">
      <c r="A725" s="101" t="s">
        <v>1003</v>
      </c>
      <c r="B725" s="155">
        <v>17554.0</v>
      </c>
      <c r="C725" s="95">
        <f>roundup((B725/1024)*(1+Assumptions!$B$22),0)</f>
        <v>21</v>
      </c>
      <c r="E725" s="101" t="s">
        <v>1220</v>
      </c>
      <c r="F725" s="155">
        <v>42971.0</v>
      </c>
      <c r="G725" s="95">
        <v>51.0</v>
      </c>
    </row>
    <row r="726">
      <c r="A726" s="101" t="s">
        <v>1006</v>
      </c>
      <c r="B726" s="155">
        <v>2860.0</v>
      </c>
      <c r="C726" s="95">
        <f>roundup((B726/1024)*(1+Assumptions!$B$22),0)</f>
        <v>4</v>
      </c>
      <c r="E726" s="101" t="s">
        <v>829</v>
      </c>
      <c r="F726" s="155">
        <v>42980.0</v>
      </c>
      <c r="G726" s="95">
        <v>51.0</v>
      </c>
    </row>
    <row r="727">
      <c r="A727" s="101" t="s">
        <v>1128</v>
      </c>
      <c r="B727" s="155">
        <v>27219.0</v>
      </c>
      <c r="C727" s="95">
        <f>roundup((B727/1024)*(1+Assumptions!$B$22),0)</f>
        <v>32</v>
      </c>
      <c r="E727" s="101" t="s">
        <v>889</v>
      </c>
      <c r="F727" s="155">
        <v>42826.0</v>
      </c>
      <c r="G727" s="95">
        <v>51.0</v>
      </c>
    </row>
    <row r="728">
      <c r="A728" s="101" t="s">
        <v>823</v>
      </c>
      <c r="B728" s="155">
        <v>14402.0</v>
      </c>
      <c r="C728" s="95">
        <f>roundup((B728/1024)*(1+Assumptions!$B$22),0)</f>
        <v>17</v>
      </c>
      <c r="E728" s="101" t="s">
        <v>1724</v>
      </c>
      <c r="F728" s="155">
        <v>43230.0</v>
      </c>
      <c r="G728" s="95">
        <v>51.0</v>
      </c>
    </row>
    <row r="729">
      <c r="A729" s="101" t="s">
        <v>452</v>
      </c>
      <c r="B729" s="155">
        <v>17369.0</v>
      </c>
      <c r="C729" s="95">
        <f>roundup((B729/1024)*(1+Assumptions!$B$22),0)</f>
        <v>21</v>
      </c>
      <c r="E729" s="101" t="s">
        <v>665</v>
      </c>
      <c r="F729" s="155">
        <v>42875.0</v>
      </c>
      <c r="G729" s="95">
        <v>51.0</v>
      </c>
    </row>
    <row r="730">
      <c r="A730" s="101" t="s">
        <v>1675</v>
      </c>
      <c r="B730" s="155">
        <v>91352.0</v>
      </c>
      <c r="C730" s="95">
        <f>roundup((B730/1024)*(1+Assumptions!$B$22),0)</f>
        <v>108</v>
      </c>
      <c r="E730" s="101" t="s">
        <v>1110</v>
      </c>
      <c r="F730" s="155">
        <v>43507.0</v>
      </c>
      <c r="G730" s="95">
        <v>51.0</v>
      </c>
    </row>
    <row r="731">
      <c r="A731" s="101" t="s">
        <v>1027</v>
      </c>
      <c r="B731" s="155">
        <v>6223.0</v>
      </c>
      <c r="C731" s="95">
        <f>roundup((B731/1024)*(1+Assumptions!$B$22),0)</f>
        <v>8</v>
      </c>
      <c r="E731" s="101" t="s">
        <v>1151</v>
      </c>
      <c r="F731" s="155">
        <v>41909.0</v>
      </c>
      <c r="G731" s="95">
        <v>50.0</v>
      </c>
    </row>
    <row r="732">
      <c r="A732" s="101" t="s">
        <v>1022</v>
      </c>
      <c r="B732" s="155">
        <v>10374.0</v>
      </c>
      <c r="C732" s="95">
        <f>roundup((B732/1024)*(1+Assumptions!$B$22),0)</f>
        <v>13</v>
      </c>
      <c r="E732" s="101" t="s">
        <v>540</v>
      </c>
      <c r="F732" s="155">
        <v>42068.0</v>
      </c>
      <c r="G732" s="95">
        <v>50.0</v>
      </c>
    </row>
    <row r="733">
      <c r="A733" s="101" t="s">
        <v>397</v>
      </c>
      <c r="B733" s="155">
        <v>73900.0</v>
      </c>
      <c r="C733" s="95">
        <f>roundup((B733/1024)*(1+Assumptions!$B$22),0)</f>
        <v>87</v>
      </c>
      <c r="E733" s="101" t="s">
        <v>1651</v>
      </c>
      <c r="F733" s="155">
        <v>42616.0</v>
      </c>
      <c r="G733" s="95">
        <v>50.0</v>
      </c>
    </row>
    <row r="734">
      <c r="A734" s="101" t="s">
        <v>398</v>
      </c>
      <c r="B734" s="155">
        <v>14033.0</v>
      </c>
      <c r="C734" s="95">
        <f>roundup((B734/1024)*(1+Assumptions!$B$22),0)</f>
        <v>17</v>
      </c>
      <c r="E734" s="101" t="s">
        <v>1591</v>
      </c>
      <c r="F734" s="155">
        <v>41918.0</v>
      </c>
      <c r="G734" s="95">
        <v>50.0</v>
      </c>
    </row>
    <row r="735">
      <c r="A735" s="101" t="s">
        <v>399</v>
      </c>
      <c r="B735" s="155">
        <v>14484.0</v>
      </c>
      <c r="C735" s="95">
        <f>roundup((B735/1024)*(1+Assumptions!$B$22),0)</f>
        <v>17</v>
      </c>
      <c r="E735" s="101" t="s">
        <v>1234</v>
      </c>
      <c r="F735" s="155">
        <v>42269.0</v>
      </c>
      <c r="G735" s="95">
        <v>50.0</v>
      </c>
    </row>
    <row r="736">
      <c r="A736" s="101" t="s">
        <v>400</v>
      </c>
      <c r="B736" s="155">
        <v>14069.0</v>
      </c>
      <c r="C736" s="95">
        <f>roundup((B736/1024)*(1+Assumptions!$B$22),0)</f>
        <v>17</v>
      </c>
      <c r="E736" s="101" t="s">
        <v>1236</v>
      </c>
      <c r="F736" s="155">
        <v>42033.0</v>
      </c>
      <c r="G736" s="95">
        <v>50.0</v>
      </c>
    </row>
    <row r="737">
      <c r="A737" s="101" t="s">
        <v>401</v>
      </c>
      <c r="B737" s="155">
        <v>14067.0</v>
      </c>
      <c r="C737" s="95">
        <f>roundup((B737/1024)*(1+Assumptions!$B$22),0)</f>
        <v>17</v>
      </c>
      <c r="E737" s="101" t="s">
        <v>1471</v>
      </c>
      <c r="F737" s="155">
        <v>42587.0</v>
      </c>
      <c r="G737" s="95">
        <v>50.0</v>
      </c>
    </row>
    <row r="738">
      <c r="A738" s="101" t="s">
        <v>402</v>
      </c>
      <c r="B738" s="155">
        <v>14126.0</v>
      </c>
      <c r="C738" s="95">
        <f>roundup((B738/1024)*(1+Assumptions!$B$22),0)</f>
        <v>17</v>
      </c>
      <c r="E738" s="101" t="s">
        <v>926</v>
      </c>
      <c r="F738" s="155">
        <v>42008.0</v>
      </c>
      <c r="G738" s="95">
        <v>50.0</v>
      </c>
    </row>
    <row r="739">
      <c r="A739" s="101" t="s">
        <v>987</v>
      </c>
      <c r="B739" s="155">
        <v>995631.0</v>
      </c>
      <c r="C739" s="95">
        <f>roundup((B739/1024)*(1+Assumptions!$B$22),0)</f>
        <v>1167</v>
      </c>
      <c r="E739" s="101" t="s">
        <v>1310</v>
      </c>
      <c r="F739" s="155">
        <v>42292.0</v>
      </c>
      <c r="G739" s="95">
        <v>50.0</v>
      </c>
    </row>
    <row r="740">
      <c r="A740" s="101" t="s">
        <v>988</v>
      </c>
      <c r="B740" s="155">
        <v>3920795.0</v>
      </c>
      <c r="C740" s="95">
        <f>roundup((B740/1024)*(1+Assumptions!$B$22),0)</f>
        <v>4595</v>
      </c>
      <c r="E740" s="101" t="s">
        <v>1087</v>
      </c>
      <c r="F740" s="155">
        <v>42623.0</v>
      </c>
      <c r="G740" s="95">
        <v>50.0</v>
      </c>
    </row>
    <row r="741">
      <c r="A741" s="101" t="s">
        <v>990</v>
      </c>
      <c r="B741" s="155">
        <v>7211.0</v>
      </c>
      <c r="C741" s="95">
        <f>roundup((B741/1024)*(1+Assumptions!$B$22),0)</f>
        <v>9</v>
      </c>
      <c r="E741" s="101" t="s">
        <v>1182</v>
      </c>
      <c r="F741" s="155">
        <v>41371.0</v>
      </c>
      <c r="G741" s="95">
        <v>49.0</v>
      </c>
    </row>
    <row r="742">
      <c r="A742" s="101" t="s">
        <v>991</v>
      </c>
      <c r="B742" s="155">
        <v>3432293.0</v>
      </c>
      <c r="C742" s="95">
        <f>roundup((B742/1024)*(1+Assumptions!$B$22),0)</f>
        <v>4023</v>
      </c>
      <c r="E742" s="101" t="s">
        <v>1051</v>
      </c>
      <c r="F742" s="155">
        <v>41657.0</v>
      </c>
      <c r="G742" s="95">
        <v>49.0</v>
      </c>
    </row>
    <row r="743">
      <c r="A743" s="101" t="s">
        <v>989</v>
      </c>
      <c r="B743" s="155">
        <v>2964.0</v>
      </c>
      <c r="C743" s="95">
        <f>roundup((B743/1024)*(1+Assumptions!$B$22),0)</f>
        <v>4</v>
      </c>
      <c r="E743" s="101" t="s">
        <v>1511</v>
      </c>
      <c r="F743" s="155">
        <v>41261.0</v>
      </c>
      <c r="G743" s="95">
        <v>49.0</v>
      </c>
    </row>
    <row r="744">
      <c r="A744" s="101" t="s">
        <v>776</v>
      </c>
      <c r="B744" s="155">
        <v>3025.0</v>
      </c>
      <c r="C744" s="95">
        <f>roundup((B744/1024)*(1+Assumptions!$B$22),0)</f>
        <v>4</v>
      </c>
      <c r="E744" s="101" t="s">
        <v>502</v>
      </c>
      <c r="F744" s="155">
        <v>41457.0</v>
      </c>
      <c r="G744" s="95">
        <v>49.0</v>
      </c>
    </row>
    <row r="745">
      <c r="A745" s="101" t="s">
        <v>1072</v>
      </c>
      <c r="B745" s="155">
        <v>5887.0</v>
      </c>
      <c r="C745" s="95">
        <f>roundup((B745/1024)*(1+Assumptions!$B$22),0)</f>
        <v>7</v>
      </c>
      <c r="E745" s="101" t="s">
        <v>428</v>
      </c>
      <c r="F745" s="155">
        <v>41506.0</v>
      </c>
      <c r="G745" s="95">
        <v>49.0</v>
      </c>
    </row>
    <row r="746">
      <c r="A746" s="101" t="s">
        <v>1073</v>
      </c>
      <c r="B746" s="155">
        <v>8316.0</v>
      </c>
      <c r="C746" s="95">
        <f>roundup((B746/1024)*(1+Assumptions!$B$22),0)</f>
        <v>10</v>
      </c>
      <c r="E746" s="101" t="s">
        <v>429</v>
      </c>
      <c r="F746" s="155">
        <v>41286.0</v>
      </c>
      <c r="G746" s="95">
        <v>49.0</v>
      </c>
    </row>
    <row r="747">
      <c r="A747" s="101" t="s">
        <v>772</v>
      </c>
      <c r="B747" s="155">
        <v>67712.0</v>
      </c>
      <c r="C747" s="95">
        <f>roundup((B747/1024)*(1+Assumptions!$B$22),0)</f>
        <v>80</v>
      </c>
      <c r="E747" s="101" t="s">
        <v>1665</v>
      </c>
      <c r="F747" s="155">
        <v>41635.0</v>
      </c>
      <c r="G747" s="95">
        <v>49.0</v>
      </c>
    </row>
    <row r="748">
      <c r="A748" s="101" t="s">
        <v>1011</v>
      </c>
      <c r="B748" s="155">
        <v>505042.0</v>
      </c>
      <c r="C748" s="95">
        <f>roundup((B748/1024)*(1+Assumptions!$B$22),0)</f>
        <v>592</v>
      </c>
      <c r="E748" s="101" t="s">
        <v>1131</v>
      </c>
      <c r="F748" s="155">
        <v>40432.0</v>
      </c>
      <c r="G748" s="95">
        <v>48.0</v>
      </c>
    </row>
    <row r="749">
      <c r="A749" s="101" t="s">
        <v>1012</v>
      </c>
      <c r="B749" s="155">
        <v>5912339.0</v>
      </c>
      <c r="C749" s="95">
        <f>roundup((B749/1024)*(1+Assumptions!$B$22),0)</f>
        <v>6929</v>
      </c>
      <c r="E749" s="101" t="s">
        <v>235</v>
      </c>
      <c r="F749" s="155">
        <v>40780.0</v>
      </c>
      <c r="G749" s="95">
        <v>48.0</v>
      </c>
    </row>
    <row r="750">
      <c r="A750" s="101" t="s">
        <v>757</v>
      </c>
      <c r="B750" s="155">
        <v>40311.0</v>
      </c>
      <c r="C750" s="95">
        <f>roundup((B750/1024)*(1+Assumptions!$B$22),0)</f>
        <v>48</v>
      </c>
      <c r="E750" s="101" t="s">
        <v>597</v>
      </c>
      <c r="F750" s="155">
        <v>40871.0</v>
      </c>
      <c r="G750" s="95">
        <v>48.0</v>
      </c>
    </row>
    <row r="751">
      <c r="A751" s="101" t="s">
        <v>778</v>
      </c>
      <c r="B751" s="155">
        <v>3154.0</v>
      </c>
      <c r="C751" s="95">
        <f>roundup((B751/1024)*(1+Assumptions!$B$22),0)</f>
        <v>4</v>
      </c>
      <c r="E751" s="101" t="s">
        <v>366</v>
      </c>
      <c r="F751" s="155">
        <v>40788.0</v>
      </c>
      <c r="G751" s="95">
        <v>48.0</v>
      </c>
    </row>
    <row r="752">
      <c r="A752" s="101" t="s">
        <v>612</v>
      </c>
      <c r="B752" s="155">
        <v>96991.0</v>
      </c>
      <c r="C752" s="95">
        <f>roundup((B752/1024)*(1+Assumptions!$B$22),0)</f>
        <v>114</v>
      </c>
      <c r="E752" s="101" t="s">
        <v>1240</v>
      </c>
      <c r="F752" s="155">
        <v>40371.0</v>
      </c>
      <c r="G752" s="95">
        <v>48.0</v>
      </c>
    </row>
    <row r="753">
      <c r="A753" s="101" t="s">
        <v>579</v>
      </c>
      <c r="B753" s="155">
        <v>112951.0</v>
      </c>
      <c r="C753" s="95">
        <f>roundup((B753/1024)*(1+Assumptions!$B$22),0)</f>
        <v>133</v>
      </c>
      <c r="E753" s="101" t="s">
        <v>2872</v>
      </c>
      <c r="F753" s="155">
        <v>40300.0</v>
      </c>
      <c r="G753" s="95">
        <v>48.0</v>
      </c>
    </row>
    <row r="754">
      <c r="A754" s="101" t="s">
        <v>613</v>
      </c>
      <c r="B754" s="155">
        <v>10092.0</v>
      </c>
      <c r="C754" s="95">
        <f>roundup((B754/1024)*(1+Assumptions!$B$22),0)</f>
        <v>12</v>
      </c>
      <c r="E754" s="101" t="s">
        <v>757</v>
      </c>
      <c r="F754" s="155">
        <v>40311.0</v>
      </c>
      <c r="G754" s="95">
        <v>48.0</v>
      </c>
    </row>
    <row r="755">
      <c r="A755" s="101" t="s">
        <v>614</v>
      </c>
      <c r="B755" s="155">
        <v>10234.0</v>
      </c>
      <c r="C755" s="95">
        <f>roundup((B755/1024)*(1+Assumptions!$B$22),0)</f>
        <v>12</v>
      </c>
      <c r="E755" s="101" t="s">
        <v>1113</v>
      </c>
      <c r="F755" s="155">
        <v>40197.0</v>
      </c>
      <c r="G755" s="95">
        <v>48.0</v>
      </c>
    </row>
    <row r="756">
      <c r="A756" s="101" t="s">
        <v>615</v>
      </c>
      <c r="B756" s="155">
        <v>10834.0</v>
      </c>
      <c r="C756" s="95">
        <f>roundup((B756/1024)*(1+Assumptions!$B$22),0)</f>
        <v>13</v>
      </c>
      <c r="E756" s="101" t="s">
        <v>1684</v>
      </c>
      <c r="F756" s="155">
        <v>39333.0</v>
      </c>
      <c r="G756" s="95">
        <v>47.0</v>
      </c>
    </row>
    <row r="757">
      <c r="A757" s="101" t="s">
        <v>616</v>
      </c>
      <c r="B757" s="155">
        <v>9447.0</v>
      </c>
      <c r="C757" s="95">
        <f>roundup((B757/1024)*(1+Assumptions!$B$22),0)</f>
        <v>12</v>
      </c>
      <c r="E757" s="101" t="s">
        <v>1372</v>
      </c>
      <c r="F757" s="155">
        <v>39914.0</v>
      </c>
      <c r="G757" s="95">
        <v>47.0</v>
      </c>
    </row>
    <row r="758">
      <c r="A758" s="101" t="s">
        <v>617</v>
      </c>
      <c r="B758" s="155">
        <v>9777.0</v>
      </c>
      <c r="C758" s="95">
        <f>roundup((B758/1024)*(1+Assumptions!$B$22),0)</f>
        <v>12</v>
      </c>
      <c r="E758" s="101" t="s">
        <v>1219</v>
      </c>
      <c r="F758" s="155">
        <v>39689.0</v>
      </c>
      <c r="G758" s="95">
        <v>47.0</v>
      </c>
    </row>
    <row r="759">
      <c r="A759" s="101" t="s">
        <v>618</v>
      </c>
      <c r="B759" s="155">
        <v>9002.0</v>
      </c>
      <c r="C759" s="95">
        <f>roundup((B759/1024)*(1+Assumptions!$B$22),0)</f>
        <v>11</v>
      </c>
      <c r="E759" s="101" t="s">
        <v>746</v>
      </c>
      <c r="F759" s="155">
        <v>39509.0</v>
      </c>
      <c r="G759" s="95">
        <v>47.0</v>
      </c>
    </row>
    <row r="760">
      <c r="A760" s="101" t="s">
        <v>619</v>
      </c>
      <c r="B760" s="155">
        <v>8811.0</v>
      </c>
      <c r="C760" s="95">
        <f>roundup((B760/1024)*(1+Assumptions!$B$22),0)</f>
        <v>11</v>
      </c>
      <c r="E760" s="101" t="s">
        <v>444</v>
      </c>
      <c r="F760" s="155">
        <v>39674.0</v>
      </c>
      <c r="G760" s="95">
        <v>47.0</v>
      </c>
    </row>
    <row r="761">
      <c r="A761" s="101" t="s">
        <v>620</v>
      </c>
      <c r="B761" s="155">
        <v>9162.0</v>
      </c>
      <c r="C761" s="95">
        <f>roundup((B761/1024)*(1+Assumptions!$B$22),0)</f>
        <v>11</v>
      </c>
      <c r="E761" s="101" t="s">
        <v>929</v>
      </c>
      <c r="F761" s="155">
        <v>39802.0</v>
      </c>
      <c r="G761" s="95">
        <v>47.0</v>
      </c>
    </row>
    <row r="762">
      <c r="A762" s="101" t="s">
        <v>621</v>
      </c>
      <c r="B762" s="155">
        <v>8265.0</v>
      </c>
      <c r="C762" s="95">
        <f>roundup((B762/1024)*(1+Assumptions!$B$22),0)</f>
        <v>10</v>
      </c>
      <c r="E762" s="101" t="s">
        <v>1486</v>
      </c>
      <c r="F762" s="155">
        <v>39744.0</v>
      </c>
      <c r="G762" s="95">
        <v>47.0</v>
      </c>
    </row>
    <row r="763">
      <c r="A763" s="101" t="s">
        <v>622</v>
      </c>
      <c r="B763" s="155">
        <v>8264.0</v>
      </c>
      <c r="C763" s="95">
        <f>roundup((B763/1024)*(1+Assumptions!$B$22),0)</f>
        <v>10</v>
      </c>
      <c r="E763" s="101" t="s">
        <v>1464</v>
      </c>
      <c r="F763" s="155">
        <v>39386.0</v>
      </c>
      <c r="G763" s="95">
        <v>47.0</v>
      </c>
    </row>
    <row r="764">
      <c r="A764" s="101" t="s">
        <v>623</v>
      </c>
      <c r="B764" s="155">
        <v>8262.0</v>
      </c>
      <c r="C764" s="95">
        <f>roundup((B764/1024)*(1+Assumptions!$B$22),0)</f>
        <v>10</v>
      </c>
      <c r="E764" s="101" t="s">
        <v>350</v>
      </c>
      <c r="F764" s="155">
        <v>39581.0</v>
      </c>
      <c r="G764" s="95">
        <v>47.0</v>
      </c>
    </row>
    <row r="765">
      <c r="A765" s="101" t="s">
        <v>624</v>
      </c>
      <c r="B765" s="155">
        <v>8261.0</v>
      </c>
      <c r="C765" s="95">
        <f>roundup((B765/1024)*(1+Assumptions!$B$22),0)</f>
        <v>10</v>
      </c>
      <c r="E765" s="101" t="s">
        <v>469</v>
      </c>
      <c r="F765" s="155">
        <v>39734.0</v>
      </c>
      <c r="G765" s="95">
        <v>47.0</v>
      </c>
    </row>
    <row r="766">
      <c r="A766" s="101" t="s">
        <v>758</v>
      </c>
      <c r="B766" s="155">
        <v>5242.0</v>
      </c>
      <c r="C766" s="95">
        <f>roundup((B766/1024)*(1+Assumptions!$B$22),0)</f>
        <v>7</v>
      </c>
      <c r="E766" s="101" t="s">
        <v>385</v>
      </c>
      <c r="F766" s="155">
        <v>39305.0</v>
      </c>
      <c r="G766" s="95">
        <v>47.0</v>
      </c>
    </row>
    <row r="767">
      <c r="A767" s="101" t="s">
        <v>2613</v>
      </c>
      <c r="B767" s="155">
        <v>23800.0</v>
      </c>
      <c r="C767" s="95">
        <f>roundup((B767/1024)*(1+Assumptions!$B$22),0)</f>
        <v>28</v>
      </c>
      <c r="E767" s="101" t="s">
        <v>1499</v>
      </c>
      <c r="F767" s="155">
        <v>39570.0</v>
      </c>
      <c r="G767" s="95">
        <v>47.0</v>
      </c>
    </row>
    <row r="768">
      <c r="A768" s="101" t="s">
        <v>2614</v>
      </c>
      <c r="B768" s="155">
        <v>25916.0</v>
      </c>
      <c r="C768" s="95">
        <f>roundup((B768/1024)*(1+Assumptions!$B$22),0)</f>
        <v>31</v>
      </c>
      <c r="E768" s="101" t="s">
        <v>796</v>
      </c>
      <c r="F768" s="155">
        <v>39503.0</v>
      </c>
      <c r="G768" s="95">
        <v>47.0</v>
      </c>
    </row>
    <row r="769">
      <c r="A769" s="101" t="s">
        <v>2615</v>
      </c>
      <c r="B769" s="155">
        <v>25471.0</v>
      </c>
      <c r="C769" s="95">
        <f>roundup((B769/1024)*(1+Assumptions!$B$22),0)</f>
        <v>30</v>
      </c>
      <c r="E769" s="101" t="s">
        <v>664</v>
      </c>
      <c r="F769" s="155">
        <v>40043.0</v>
      </c>
      <c r="G769" s="95">
        <v>47.0</v>
      </c>
    </row>
    <row r="770">
      <c r="A770" s="101" t="s">
        <v>1559</v>
      </c>
      <c r="B770" s="155">
        <v>10501.0</v>
      </c>
      <c r="C770" s="95">
        <f>roundup((B770/1024)*(1+Assumptions!$B$22),0)</f>
        <v>13</v>
      </c>
      <c r="E770" s="101" t="s">
        <v>666</v>
      </c>
      <c r="F770" s="155">
        <v>39808.0</v>
      </c>
      <c r="G770" s="95">
        <v>47.0</v>
      </c>
    </row>
    <row r="771">
      <c r="A771" s="101" t="s">
        <v>1063</v>
      </c>
      <c r="B771" s="155">
        <v>1109123.0</v>
      </c>
      <c r="C771" s="95">
        <f>roundup((B771/1024)*(1+Assumptions!$B$22),0)</f>
        <v>1300</v>
      </c>
      <c r="E771" s="101" t="s">
        <v>1111</v>
      </c>
      <c r="F771" s="155">
        <v>39420.0</v>
      </c>
      <c r="G771" s="95">
        <v>47.0</v>
      </c>
    </row>
    <row r="772">
      <c r="A772" s="101" t="s">
        <v>1517</v>
      </c>
      <c r="B772" s="155">
        <v>29572.0</v>
      </c>
      <c r="C772" s="95">
        <f>roundup((B772/1024)*(1+Assumptions!$B$22),0)</f>
        <v>35</v>
      </c>
      <c r="E772" s="101" t="s">
        <v>404</v>
      </c>
      <c r="F772" s="155">
        <v>39255.0</v>
      </c>
      <c r="G772" s="95">
        <v>47.0</v>
      </c>
    </row>
    <row r="773">
      <c r="A773" s="101" t="s">
        <v>1028</v>
      </c>
      <c r="B773" s="155">
        <v>2962.0</v>
      </c>
      <c r="C773" s="95">
        <f>roundup((B773/1024)*(1+Assumptions!$B$22),0)</f>
        <v>4</v>
      </c>
      <c r="E773" s="101" t="s">
        <v>1158</v>
      </c>
      <c r="F773" s="155">
        <v>38723.0</v>
      </c>
      <c r="G773" s="95">
        <v>46.0</v>
      </c>
    </row>
    <row r="774">
      <c r="A774" s="101" t="s">
        <v>1029</v>
      </c>
      <c r="B774" s="155">
        <v>4420.0</v>
      </c>
      <c r="C774" s="95">
        <f>roundup((B774/1024)*(1+Assumptions!$B$22),0)</f>
        <v>6</v>
      </c>
      <c r="E774" s="101" t="s">
        <v>1134</v>
      </c>
      <c r="F774" s="155">
        <v>38454.0</v>
      </c>
      <c r="G774" s="95">
        <v>46.0</v>
      </c>
    </row>
    <row r="775">
      <c r="A775" s="101" t="s">
        <v>1640</v>
      </c>
      <c r="B775" s="155">
        <v>36069.0</v>
      </c>
      <c r="C775" s="95">
        <f>roundup((B775/1024)*(1+Assumptions!$B$22),0)</f>
        <v>43</v>
      </c>
      <c r="E775" s="101" t="s">
        <v>1179</v>
      </c>
      <c r="F775" s="155">
        <v>38963.0</v>
      </c>
      <c r="G775" s="95">
        <v>46.0</v>
      </c>
    </row>
    <row r="776">
      <c r="A776" s="101" t="s">
        <v>744</v>
      </c>
      <c r="B776" s="155">
        <v>110606.0</v>
      </c>
      <c r="C776" s="95">
        <f>roundup((B776/1024)*(1+Assumptions!$B$22),0)</f>
        <v>130</v>
      </c>
      <c r="E776" s="101" t="s">
        <v>1171</v>
      </c>
      <c r="F776" s="155">
        <v>39013.0</v>
      </c>
      <c r="G776" s="95">
        <v>46.0</v>
      </c>
    </row>
    <row r="777">
      <c r="A777" s="101" t="s">
        <v>1556</v>
      </c>
      <c r="B777" s="155">
        <v>10132.0</v>
      </c>
      <c r="C777" s="95">
        <f>roundup((B777/1024)*(1+Assumptions!$B$22),0)</f>
        <v>12</v>
      </c>
      <c r="E777" s="101" t="s">
        <v>228</v>
      </c>
      <c r="F777" s="155">
        <v>39093.0</v>
      </c>
      <c r="G777" s="95">
        <v>46.0</v>
      </c>
    </row>
    <row r="778">
      <c r="A778" s="101" t="s">
        <v>975</v>
      </c>
      <c r="B778" s="155">
        <v>725721.0</v>
      </c>
      <c r="C778" s="95">
        <f>roundup((B778/1024)*(1+Assumptions!$B$22),0)</f>
        <v>851</v>
      </c>
      <c r="E778" s="101" t="s">
        <v>1387</v>
      </c>
      <c r="F778" s="155">
        <v>38724.0</v>
      </c>
      <c r="G778" s="95">
        <v>46.0</v>
      </c>
    </row>
    <row r="779">
      <c r="A779" s="101" t="s">
        <v>976</v>
      </c>
      <c r="B779" s="155">
        <v>6934280.0</v>
      </c>
      <c r="C779" s="95">
        <f>roundup((B779/1024)*(1+Assumptions!$B$22),0)</f>
        <v>8127</v>
      </c>
      <c r="E779" s="101" t="s">
        <v>1484</v>
      </c>
      <c r="F779" s="155">
        <v>38752.0</v>
      </c>
      <c r="G779" s="95">
        <v>46.0</v>
      </c>
    </row>
    <row r="780">
      <c r="A780" s="101" t="s">
        <v>977</v>
      </c>
      <c r="B780" s="155">
        <v>124869.0</v>
      </c>
      <c r="C780" s="95">
        <f>roundup((B780/1024)*(1+Assumptions!$B$22),0)</f>
        <v>147</v>
      </c>
      <c r="E780" s="101" t="s">
        <v>1206</v>
      </c>
      <c r="F780" s="155">
        <v>39067.0</v>
      </c>
      <c r="G780" s="95">
        <v>46.0</v>
      </c>
    </row>
    <row r="781">
      <c r="A781" s="101" t="s">
        <v>1025</v>
      </c>
      <c r="B781" s="155">
        <v>1801.0</v>
      </c>
      <c r="C781" s="95">
        <f>roundup((B781/1024)*(1+Assumptions!$B$22),0)</f>
        <v>3</v>
      </c>
      <c r="E781" s="101" t="s">
        <v>1662</v>
      </c>
      <c r="F781" s="155">
        <v>38915.0</v>
      </c>
      <c r="G781" s="95">
        <v>46.0</v>
      </c>
    </row>
    <row r="782">
      <c r="A782" s="101" t="s">
        <v>555</v>
      </c>
      <c r="B782" s="155">
        <v>492821.0</v>
      </c>
      <c r="C782" s="95">
        <f>roundup((B782/1024)*(1+Assumptions!$B$22),0)</f>
        <v>578</v>
      </c>
      <c r="E782" s="101" t="s">
        <v>1460</v>
      </c>
      <c r="F782" s="155">
        <v>38521.0</v>
      </c>
      <c r="G782" s="95">
        <v>46.0</v>
      </c>
    </row>
    <row r="783">
      <c r="A783" s="101" t="s">
        <v>556</v>
      </c>
      <c r="B783" s="155">
        <v>44942.0</v>
      </c>
      <c r="C783" s="95">
        <f>roundup((B783/1024)*(1+Assumptions!$B$22),0)</f>
        <v>53</v>
      </c>
      <c r="E783" s="101" t="s">
        <v>830</v>
      </c>
      <c r="F783" s="155">
        <v>38590.0</v>
      </c>
      <c r="G783" s="95">
        <v>46.0</v>
      </c>
    </row>
    <row r="784">
      <c r="A784" s="101" t="s">
        <v>557</v>
      </c>
      <c r="B784" s="155">
        <v>49345.0</v>
      </c>
      <c r="C784" s="95">
        <f>roundup((B784/1024)*(1+Assumptions!$B$22),0)</f>
        <v>58</v>
      </c>
      <c r="E784" s="101" t="s">
        <v>1307</v>
      </c>
      <c r="F784" s="155">
        <v>38423.0</v>
      </c>
      <c r="G784" s="95">
        <v>46.0</v>
      </c>
    </row>
    <row r="785">
      <c r="A785" s="101" t="s">
        <v>558</v>
      </c>
      <c r="B785" s="155">
        <v>56473.0</v>
      </c>
      <c r="C785" s="95">
        <f>roundup((B785/1024)*(1+Assumptions!$B$22),0)</f>
        <v>67</v>
      </c>
      <c r="E785" s="101" t="s">
        <v>844</v>
      </c>
      <c r="F785" s="155">
        <v>37668.0</v>
      </c>
      <c r="G785" s="95">
        <v>45.0</v>
      </c>
    </row>
    <row r="786">
      <c r="A786" s="101" t="s">
        <v>562</v>
      </c>
      <c r="B786" s="155">
        <v>1316.0</v>
      </c>
      <c r="C786" s="95">
        <f>roundup((B786/1024)*(1+Assumptions!$B$22),0)</f>
        <v>2</v>
      </c>
      <c r="E786" s="101" t="s">
        <v>1649</v>
      </c>
      <c r="F786" s="155">
        <v>37729.0</v>
      </c>
      <c r="G786" s="95">
        <v>45.0</v>
      </c>
    </row>
    <row r="787">
      <c r="A787" s="101" t="s">
        <v>1557</v>
      </c>
      <c r="B787" s="155">
        <v>10475.0</v>
      </c>
      <c r="C787" s="95">
        <f>roundup((B787/1024)*(1+Assumptions!$B$22),0)</f>
        <v>13</v>
      </c>
      <c r="E787" s="101" t="s">
        <v>1186</v>
      </c>
      <c r="F787" s="155">
        <v>38034.0</v>
      </c>
      <c r="G787" s="95">
        <v>45.0</v>
      </c>
    </row>
    <row r="788">
      <c r="A788" s="101" t="s">
        <v>453</v>
      </c>
      <c r="B788" s="155">
        <v>13595.0</v>
      </c>
      <c r="C788" s="95">
        <f>roundup((B788/1024)*(1+Assumptions!$B$22),0)</f>
        <v>16</v>
      </c>
      <c r="E788" s="101" t="s">
        <v>1204</v>
      </c>
      <c r="F788" s="155">
        <v>37606.0</v>
      </c>
      <c r="G788" s="95">
        <v>45.0</v>
      </c>
    </row>
    <row r="789">
      <c r="A789" s="101" t="s">
        <v>496</v>
      </c>
      <c r="B789" s="155">
        <v>206751.0</v>
      </c>
      <c r="C789" s="95">
        <f>roundup((B789/1024)*(1+Assumptions!$B$22),0)</f>
        <v>243</v>
      </c>
      <c r="E789" s="101" t="s">
        <v>1145</v>
      </c>
      <c r="F789" s="155">
        <v>37631.0</v>
      </c>
      <c r="G789" s="95">
        <v>45.0</v>
      </c>
    </row>
    <row r="790">
      <c r="A790" s="101" t="s">
        <v>971</v>
      </c>
      <c r="B790" s="155">
        <v>1498806.0</v>
      </c>
      <c r="C790" s="95">
        <f>roundup((B790/1024)*(1+Assumptions!$B$22),0)</f>
        <v>1757</v>
      </c>
      <c r="E790" s="101" t="s">
        <v>1398</v>
      </c>
      <c r="F790" s="155">
        <v>37820.0</v>
      </c>
      <c r="G790" s="95">
        <v>45.0</v>
      </c>
    </row>
    <row r="791">
      <c r="A791" s="101" t="s">
        <v>972</v>
      </c>
      <c r="B791" s="155">
        <v>1.1662396E7</v>
      </c>
      <c r="C791" s="95">
        <f>roundup((B791/1024)*(1+Assumptions!$B$22),0)</f>
        <v>13667</v>
      </c>
      <c r="E791" s="101" t="s">
        <v>1451</v>
      </c>
      <c r="F791" s="155">
        <v>37902.0</v>
      </c>
      <c r="G791" s="95">
        <v>45.0</v>
      </c>
    </row>
    <row r="792">
      <c r="A792" s="101" t="s">
        <v>974</v>
      </c>
      <c r="B792" s="155">
        <v>1.0347413E7</v>
      </c>
      <c r="C792" s="95">
        <f>roundup((B792/1024)*(1+Assumptions!$B$22),0)</f>
        <v>12126</v>
      </c>
      <c r="E792" s="101" t="s">
        <v>919</v>
      </c>
      <c r="F792" s="155">
        <v>38231.0</v>
      </c>
      <c r="G792" s="95">
        <v>45.0</v>
      </c>
    </row>
    <row r="793">
      <c r="A793" s="101" t="s">
        <v>973</v>
      </c>
      <c r="B793" s="155">
        <v>12475.0</v>
      </c>
      <c r="C793" s="95">
        <f>roundup((B793/1024)*(1+Assumptions!$B$22),0)</f>
        <v>15</v>
      </c>
      <c r="E793" s="101" t="s">
        <v>1518</v>
      </c>
      <c r="F793" s="155">
        <v>38202.0</v>
      </c>
      <c r="G793" s="95">
        <v>45.0</v>
      </c>
    </row>
    <row r="794">
      <c r="A794" s="101" t="s">
        <v>1398</v>
      </c>
      <c r="B794" s="155">
        <v>37820.0</v>
      </c>
      <c r="C794" s="95">
        <f>roundup((B794/1024)*(1+Assumptions!$B$22),0)</f>
        <v>45</v>
      </c>
      <c r="E794" s="101" t="s">
        <v>1393</v>
      </c>
      <c r="F794" s="155">
        <v>37817.0</v>
      </c>
      <c r="G794" s="95">
        <v>45.0</v>
      </c>
    </row>
    <row r="795">
      <c r="A795" s="101" t="s">
        <v>241</v>
      </c>
      <c r="B795" s="155">
        <v>84678.0</v>
      </c>
      <c r="C795" s="95">
        <f>roundup((B795/1024)*(1+Assumptions!$B$22),0)</f>
        <v>100</v>
      </c>
      <c r="E795" s="101" t="s">
        <v>1294</v>
      </c>
      <c r="F795" s="155">
        <v>38308.0</v>
      </c>
      <c r="G795" s="95">
        <v>45.0</v>
      </c>
    </row>
    <row r="796">
      <c r="A796" s="101" t="s">
        <v>1571</v>
      </c>
      <c r="B796" s="155">
        <v>45154.0</v>
      </c>
      <c r="C796" s="95">
        <f>roundup((B796/1024)*(1+Assumptions!$B$22),0)</f>
        <v>53</v>
      </c>
      <c r="E796" s="101" t="s">
        <v>3023</v>
      </c>
      <c r="F796" s="155">
        <v>37662.0</v>
      </c>
      <c r="G796" s="95">
        <v>45.0</v>
      </c>
    </row>
    <row r="797">
      <c r="A797" s="101" t="s">
        <v>839</v>
      </c>
      <c r="B797" s="155">
        <v>28997.0</v>
      </c>
      <c r="C797" s="95">
        <f>roundup((B797/1024)*(1+Assumptions!$B$22),0)</f>
        <v>34</v>
      </c>
      <c r="E797" s="101" t="s">
        <v>1119</v>
      </c>
      <c r="F797" s="155">
        <v>37770.0</v>
      </c>
      <c r="G797" s="95">
        <v>45.0</v>
      </c>
    </row>
    <row r="798">
      <c r="A798" s="101" t="s">
        <v>236</v>
      </c>
      <c r="B798" s="155">
        <v>32374.0</v>
      </c>
      <c r="C798" s="95">
        <f>roundup((B798/1024)*(1+Assumptions!$B$22),0)</f>
        <v>38</v>
      </c>
      <c r="E798" s="101" t="s">
        <v>1122</v>
      </c>
      <c r="F798" s="155">
        <v>37788.0</v>
      </c>
      <c r="G798" s="95">
        <v>45.0</v>
      </c>
    </row>
    <row r="799">
      <c r="A799" s="101" t="s">
        <v>339</v>
      </c>
      <c r="B799" s="155">
        <v>142582.0</v>
      </c>
      <c r="C799" s="95">
        <f>roundup((B799/1024)*(1+Assumptions!$B$22),0)</f>
        <v>168</v>
      </c>
      <c r="E799" s="101" t="s">
        <v>843</v>
      </c>
      <c r="F799" s="155">
        <v>36842.0</v>
      </c>
      <c r="G799" s="95">
        <v>44.0</v>
      </c>
    </row>
    <row r="800">
      <c r="A800" s="101" t="s">
        <v>1492</v>
      </c>
      <c r="B800" s="155">
        <v>125972.0</v>
      </c>
      <c r="C800" s="95">
        <f>roundup((B800/1024)*(1+Assumptions!$B$22),0)</f>
        <v>148</v>
      </c>
      <c r="E800" s="101" t="s">
        <v>1170</v>
      </c>
      <c r="F800" s="155">
        <v>37039.0</v>
      </c>
      <c r="G800" s="95">
        <v>44.0</v>
      </c>
    </row>
    <row r="801">
      <c r="A801" s="101" t="s">
        <v>1471</v>
      </c>
      <c r="B801" s="155">
        <v>42587.0</v>
      </c>
      <c r="C801" s="95">
        <f>roundup((B801/1024)*(1+Assumptions!$B$22),0)</f>
        <v>50</v>
      </c>
      <c r="E801" s="101" t="s">
        <v>810</v>
      </c>
      <c r="F801" s="155">
        <v>36823.0</v>
      </c>
      <c r="G801" s="95">
        <v>44.0</v>
      </c>
    </row>
    <row r="802">
      <c r="A802" s="101" t="s">
        <v>1639</v>
      </c>
      <c r="B802" s="155">
        <v>28322.0</v>
      </c>
      <c r="C802" s="95">
        <f>roundup((B802/1024)*(1+Assumptions!$B$22),0)</f>
        <v>34</v>
      </c>
      <c r="E802" s="101" t="s">
        <v>1266</v>
      </c>
      <c r="F802" s="155">
        <v>36962.0</v>
      </c>
      <c r="G802" s="95">
        <v>44.0</v>
      </c>
    </row>
    <row r="803">
      <c r="A803" s="101" t="s">
        <v>1303</v>
      </c>
      <c r="B803" s="155">
        <v>549760.0</v>
      </c>
      <c r="C803" s="95">
        <f>roundup((B803/1024)*(1+Assumptions!$B$22),0)</f>
        <v>645</v>
      </c>
      <c r="E803" s="101" t="s">
        <v>596</v>
      </c>
      <c r="F803" s="155">
        <v>37100.0</v>
      </c>
      <c r="G803" s="95">
        <v>44.0</v>
      </c>
    </row>
    <row r="804">
      <c r="A804" s="101" t="s">
        <v>1395</v>
      </c>
      <c r="B804" s="155">
        <v>4225.0</v>
      </c>
      <c r="C804" s="95">
        <f>roundup((B804/1024)*(1+Assumptions!$B$22),0)</f>
        <v>5</v>
      </c>
      <c r="E804" s="101" t="s">
        <v>1375</v>
      </c>
      <c r="F804" s="155">
        <v>36893.0</v>
      </c>
      <c r="G804" s="95">
        <v>44.0</v>
      </c>
    </row>
    <row r="805">
      <c r="A805" s="101" t="s">
        <v>432</v>
      </c>
      <c r="B805" s="155">
        <v>256968.0</v>
      </c>
      <c r="C805" s="95">
        <f>roundup((B805/1024)*(1+Assumptions!$B$22),0)</f>
        <v>302</v>
      </c>
      <c r="E805" s="101" t="s">
        <v>640</v>
      </c>
      <c r="F805" s="155">
        <v>37031.0</v>
      </c>
      <c r="G805" s="95">
        <v>44.0</v>
      </c>
    </row>
    <row r="806">
      <c r="A806" s="101" t="s">
        <v>433</v>
      </c>
      <c r="B806" s="155">
        <v>64974.0</v>
      </c>
      <c r="C806" s="95">
        <f>roundup((B806/1024)*(1+Assumptions!$B$22),0)</f>
        <v>77</v>
      </c>
      <c r="E806" s="101" t="s">
        <v>1216</v>
      </c>
      <c r="F806" s="155">
        <v>37216.0</v>
      </c>
      <c r="G806" s="95">
        <v>44.0</v>
      </c>
    </row>
    <row r="807">
      <c r="A807" s="101" t="s">
        <v>651</v>
      </c>
      <c r="B807" s="155">
        <v>58480.0</v>
      </c>
      <c r="C807" s="95">
        <f>roundup((B807/1024)*(1+Assumptions!$B$22),0)</f>
        <v>69</v>
      </c>
      <c r="E807" s="101" t="s">
        <v>370</v>
      </c>
      <c r="F807" s="155">
        <v>37223.0</v>
      </c>
      <c r="G807" s="95">
        <v>44.0</v>
      </c>
    </row>
    <row r="808">
      <c r="A808" s="101" t="s">
        <v>652</v>
      </c>
      <c r="B808" s="155">
        <v>3786.0</v>
      </c>
      <c r="C808" s="95">
        <f>roundup((B808/1024)*(1+Assumptions!$B$22),0)</f>
        <v>5</v>
      </c>
      <c r="E808" s="101" t="s">
        <v>917</v>
      </c>
      <c r="F808" s="155">
        <v>37022.0</v>
      </c>
      <c r="G808" s="95">
        <v>44.0</v>
      </c>
    </row>
    <row r="809">
      <c r="A809" s="101" t="s">
        <v>653</v>
      </c>
      <c r="B809" s="155">
        <v>3816.0</v>
      </c>
      <c r="C809" s="95">
        <f>roundup((B809/1024)*(1+Assumptions!$B$22),0)</f>
        <v>5</v>
      </c>
      <c r="E809" s="101" t="s">
        <v>918</v>
      </c>
      <c r="F809" s="155">
        <v>36839.0</v>
      </c>
      <c r="G809" s="95">
        <v>44.0</v>
      </c>
    </row>
    <row r="810">
      <c r="A810" s="101" t="s">
        <v>654</v>
      </c>
      <c r="B810" s="155">
        <v>3787.0</v>
      </c>
      <c r="C810" s="95">
        <f>roundup((B810/1024)*(1+Assumptions!$B$22),0)</f>
        <v>5</v>
      </c>
      <c r="E810" s="101" t="s">
        <v>1090</v>
      </c>
      <c r="F810" s="155">
        <v>37060.0</v>
      </c>
      <c r="G810" s="95">
        <v>44.0</v>
      </c>
    </row>
    <row r="811">
      <c r="A811" s="101" t="s">
        <v>434</v>
      </c>
      <c r="B811" s="155">
        <v>20581.0</v>
      </c>
      <c r="C811" s="95">
        <f>roundup((B811/1024)*(1+Assumptions!$B$22),0)</f>
        <v>25</v>
      </c>
      <c r="E811" s="101" t="s">
        <v>1301</v>
      </c>
      <c r="F811" s="155">
        <v>37522.0</v>
      </c>
      <c r="G811" s="95">
        <v>44.0</v>
      </c>
    </row>
    <row r="812">
      <c r="A812" s="101" t="s">
        <v>1490</v>
      </c>
      <c r="B812" s="155">
        <v>209177.0</v>
      </c>
      <c r="C812" s="95">
        <f>roundup((B812/1024)*(1+Assumptions!$B$22),0)</f>
        <v>246</v>
      </c>
      <c r="E812" s="101" t="s">
        <v>1299</v>
      </c>
      <c r="F812" s="155">
        <v>37077.0</v>
      </c>
      <c r="G812" s="95">
        <v>44.0</v>
      </c>
    </row>
    <row r="813">
      <c r="A813" s="101" t="s">
        <v>435</v>
      </c>
      <c r="B813" s="155">
        <v>46841.0</v>
      </c>
      <c r="C813" s="95">
        <f>roundup((B813/1024)*(1+Assumptions!$B$22),0)</f>
        <v>55</v>
      </c>
      <c r="E813" s="101" t="s">
        <v>1693</v>
      </c>
      <c r="F813" s="155">
        <v>37463.0</v>
      </c>
      <c r="G813" s="95">
        <v>44.0</v>
      </c>
    </row>
    <row r="814">
      <c r="A814" s="101" t="s">
        <v>436</v>
      </c>
      <c r="B814" s="155">
        <v>57466.0</v>
      </c>
      <c r="C814" s="95">
        <f>roundup((B814/1024)*(1+Assumptions!$B$22),0)</f>
        <v>68</v>
      </c>
      <c r="E814" s="101" t="s">
        <v>1114</v>
      </c>
      <c r="F814" s="155">
        <v>37024.0</v>
      </c>
      <c r="G814" s="95">
        <v>44.0</v>
      </c>
    </row>
    <row r="815">
      <c r="A815" s="101" t="s">
        <v>437</v>
      </c>
      <c r="B815" s="155">
        <v>49211.0</v>
      </c>
      <c r="C815" s="95">
        <f>roundup((B815/1024)*(1+Assumptions!$B$22),0)</f>
        <v>58</v>
      </c>
      <c r="E815" s="101" t="s">
        <v>1121</v>
      </c>
      <c r="F815" s="155">
        <v>37294.0</v>
      </c>
      <c r="G815" s="95">
        <v>44.0</v>
      </c>
    </row>
    <row r="816">
      <c r="A816" s="101" t="s">
        <v>1380</v>
      </c>
      <c r="B816" s="155">
        <v>1877618.0</v>
      </c>
      <c r="C816" s="95">
        <f>roundup((B816/1024)*(1+Assumptions!$B$22),0)</f>
        <v>2201</v>
      </c>
      <c r="E816" s="101" t="s">
        <v>1175</v>
      </c>
      <c r="F816" s="155">
        <v>35987.0</v>
      </c>
      <c r="G816" s="95">
        <v>43.0</v>
      </c>
    </row>
    <row r="817">
      <c r="A817" s="101" t="s">
        <v>565</v>
      </c>
      <c r="B817" s="155">
        <v>35475.0</v>
      </c>
      <c r="C817" s="95">
        <f>roundup((B817/1024)*(1+Assumptions!$B$22),0)</f>
        <v>42</v>
      </c>
      <c r="E817" s="101" t="s">
        <v>1167</v>
      </c>
      <c r="F817" s="155">
        <v>36257.0</v>
      </c>
      <c r="G817" s="95">
        <v>43.0</v>
      </c>
    </row>
    <row r="818">
      <c r="A818" s="101" t="s">
        <v>1358</v>
      </c>
      <c r="B818" s="155">
        <v>22037.0</v>
      </c>
      <c r="C818" s="95">
        <f>roundup((B818/1024)*(1+Assumptions!$B$22),0)</f>
        <v>26</v>
      </c>
      <c r="E818" s="101" t="s">
        <v>523</v>
      </c>
      <c r="F818" s="155">
        <v>36304.0</v>
      </c>
      <c r="G818" s="95">
        <v>43.0</v>
      </c>
    </row>
    <row r="819">
      <c r="A819" s="101" t="s">
        <v>1359</v>
      </c>
      <c r="B819" s="155">
        <v>79320.0</v>
      </c>
      <c r="C819" s="95">
        <f>roundup((B819/1024)*(1+Assumptions!$B$22),0)</f>
        <v>93</v>
      </c>
      <c r="E819" s="101" t="s">
        <v>1183</v>
      </c>
      <c r="F819" s="155">
        <v>36164.0</v>
      </c>
      <c r="G819" s="95">
        <v>43.0</v>
      </c>
    </row>
    <row r="820">
      <c r="A820" s="101" t="s">
        <v>1360</v>
      </c>
      <c r="B820" s="155">
        <v>69944.0</v>
      </c>
      <c r="C820" s="95">
        <f>roundup((B820/1024)*(1+Assumptions!$B$22),0)</f>
        <v>82</v>
      </c>
      <c r="E820" s="101" t="s">
        <v>850</v>
      </c>
      <c r="F820" s="155">
        <v>36085.0</v>
      </c>
      <c r="G820" s="95">
        <v>43.0</v>
      </c>
    </row>
    <row r="821">
      <c r="A821" s="101" t="s">
        <v>1361</v>
      </c>
      <c r="B821" s="155">
        <v>43626.0</v>
      </c>
      <c r="C821" s="95">
        <f>roundup((B821/1024)*(1+Assumptions!$B$22),0)</f>
        <v>52</v>
      </c>
      <c r="E821" s="101" t="s">
        <v>1217</v>
      </c>
      <c r="F821" s="155">
        <v>36492.0</v>
      </c>
      <c r="G821" s="95">
        <v>43.0</v>
      </c>
    </row>
    <row r="822">
      <c r="A822" s="101" t="s">
        <v>1362</v>
      </c>
      <c r="B822" s="155">
        <v>43591.0</v>
      </c>
      <c r="C822" s="95">
        <f>roundup((B822/1024)*(1+Assumptions!$B$22),0)</f>
        <v>52</v>
      </c>
      <c r="E822" s="101" t="s">
        <v>1208</v>
      </c>
      <c r="F822" s="155">
        <v>36482.0</v>
      </c>
      <c r="G822" s="95">
        <v>43.0</v>
      </c>
    </row>
    <row r="823">
      <c r="A823" s="101" t="s">
        <v>1363</v>
      </c>
      <c r="B823" s="155">
        <v>43578.0</v>
      </c>
      <c r="C823" s="95">
        <f>roundup((B823/1024)*(1+Assumptions!$B$22),0)</f>
        <v>52</v>
      </c>
      <c r="E823" s="101" t="s">
        <v>1237</v>
      </c>
      <c r="F823" s="155">
        <v>36368.0</v>
      </c>
      <c r="G823" s="95">
        <v>43.0</v>
      </c>
    </row>
    <row r="824">
      <c r="A824" s="101" t="s">
        <v>439</v>
      </c>
      <c r="B824" s="155">
        <v>14232.0</v>
      </c>
      <c r="C824" s="95">
        <f>roundup((B824/1024)*(1+Assumptions!$B$22),0)</f>
        <v>17</v>
      </c>
      <c r="E824" s="101" t="s">
        <v>743</v>
      </c>
      <c r="F824" s="155">
        <v>36336.0</v>
      </c>
      <c r="G824" s="95">
        <v>43.0</v>
      </c>
    </row>
    <row r="825">
      <c r="A825" s="101" t="s">
        <v>440</v>
      </c>
      <c r="B825" s="155">
        <v>14071.0</v>
      </c>
      <c r="C825" s="95">
        <f>roundup((B825/1024)*(1+Assumptions!$B$22),0)</f>
        <v>17</v>
      </c>
      <c r="E825" s="101" t="s">
        <v>431</v>
      </c>
      <c r="F825" s="155">
        <v>36107.0</v>
      </c>
      <c r="G825" s="95">
        <v>43.0</v>
      </c>
    </row>
    <row r="826">
      <c r="A826" s="101" t="s">
        <v>1030</v>
      </c>
      <c r="B826" s="155">
        <v>7728.0</v>
      </c>
      <c r="C826" s="95">
        <f>roundup((B826/1024)*(1+Assumptions!$B$22),0)</f>
        <v>10</v>
      </c>
      <c r="E826" s="101" t="s">
        <v>1640</v>
      </c>
      <c r="F826" s="155">
        <v>36069.0</v>
      </c>
      <c r="G826" s="95">
        <v>43.0</v>
      </c>
    </row>
    <row r="827">
      <c r="A827" s="101" t="s">
        <v>1032</v>
      </c>
      <c r="B827" s="155">
        <v>7745.0</v>
      </c>
      <c r="C827" s="95">
        <f>roundup((B827/1024)*(1+Assumptions!$B$22),0)</f>
        <v>10</v>
      </c>
      <c r="E827" s="101" t="s">
        <v>534</v>
      </c>
      <c r="F827" s="155">
        <v>36075.0</v>
      </c>
      <c r="G827" s="95">
        <v>43.0</v>
      </c>
    </row>
    <row r="828">
      <c r="A828" s="101" t="s">
        <v>1031</v>
      </c>
      <c r="B828" s="155">
        <v>11284.0</v>
      </c>
      <c r="C828" s="95">
        <f>roundup((B828/1024)*(1+Assumptions!$B$22),0)</f>
        <v>14</v>
      </c>
      <c r="E828" s="101" t="s">
        <v>1309</v>
      </c>
      <c r="F828" s="155">
        <v>36475.0</v>
      </c>
      <c r="G828" s="95">
        <v>43.0</v>
      </c>
    </row>
    <row r="829">
      <c r="A829" s="101" t="s">
        <v>1033</v>
      </c>
      <c r="B829" s="155">
        <v>10344.0</v>
      </c>
      <c r="C829" s="95">
        <f>roundup((B829/1024)*(1+Assumptions!$B$22),0)</f>
        <v>13</v>
      </c>
      <c r="E829" s="101" t="s">
        <v>273</v>
      </c>
      <c r="F829" s="155">
        <v>36068.0</v>
      </c>
      <c r="G829" s="95">
        <v>43.0</v>
      </c>
    </row>
    <row r="830">
      <c r="A830" s="101" t="s">
        <v>441</v>
      </c>
      <c r="B830" s="155">
        <v>18749.0</v>
      </c>
      <c r="C830" s="95">
        <f>roundup((B830/1024)*(1+Assumptions!$B$22),0)</f>
        <v>22</v>
      </c>
      <c r="E830" s="101" t="s">
        <v>3067</v>
      </c>
      <c r="F830" s="155">
        <v>36227.0</v>
      </c>
      <c r="G830" s="95">
        <v>43.0</v>
      </c>
    </row>
    <row r="831">
      <c r="A831" s="101" t="s">
        <v>442</v>
      </c>
      <c r="B831" s="155">
        <v>18784.0</v>
      </c>
      <c r="C831" s="95">
        <f>roundup((B831/1024)*(1+Assumptions!$B$22),0)</f>
        <v>23</v>
      </c>
      <c r="E831" s="101" t="s">
        <v>3122</v>
      </c>
      <c r="F831" s="155">
        <v>36650.0</v>
      </c>
      <c r="G831" s="95">
        <v>43.0</v>
      </c>
    </row>
    <row r="832">
      <c r="A832" s="101" t="s">
        <v>443</v>
      </c>
      <c r="B832" s="155">
        <v>18753.0</v>
      </c>
      <c r="C832" s="95">
        <f>roundup((B832/1024)*(1+Assumptions!$B$22),0)</f>
        <v>22</v>
      </c>
      <c r="E832" s="101" t="s">
        <v>503</v>
      </c>
      <c r="F832" s="155">
        <v>36500.0</v>
      </c>
      <c r="G832" s="95">
        <v>43.0</v>
      </c>
    </row>
    <row r="833">
      <c r="A833" s="101" t="s">
        <v>1381</v>
      </c>
      <c r="B833" s="155">
        <v>47411.0</v>
      </c>
      <c r="C833" s="95">
        <f>roundup((B833/1024)*(1+Assumptions!$B$22),0)</f>
        <v>56</v>
      </c>
      <c r="E833" s="101" t="s">
        <v>3171</v>
      </c>
      <c r="F833" s="155">
        <v>36415.0</v>
      </c>
      <c r="G833" s="95">
        <v>43.0</v>
      </c>
    </row>
    <row r="834">
      <c r="A834" s="101" t="s">
        <v>1497</v>
      </c>
      <c r="B834" s="155">
        <v>23345.0</v>
      </c>
      <c r="C834" s="95">
        <f>roundup((B834/1024)*(1+Assumptions!$B$22),0)</f>
        <v>28</v>
      </c>
      <c r="E834" s="101" t="s">
        <v>2774</v>
      </c>
      <c r="F834" s="155">
        <v>36209.0</v>
      </c>
      <c r="G834" s="95">
        <v>43.0</v>
      </c>
    </row>
    <row r="835">
      <c r="A835" s="101" t="s">
        <v>1498</v>
      </c>
      <c r="B835" s="155">
        <v>24478.0</v>
      </c>
      <c r="C835" s="95">
        <f>roundup((B835/1024)*(1+Assumptions!$B$22),0)</f>
        <v>29</v>
      </c>
      <c r="E835" s="101" t="s">
        <v>1112</v>
      </c>
      <c r="F835" s="155">
        <v>36089.0</v>
      </c>
      <c r="G835" s="95">
        <v>43.0</v>
      </c>
    </row>
    <row r="836">
      <c r="A836" s="101" t="s">
        <v>1383</v>
      </c>
      <c r="B836" s="155">
        <v>11176.0</v>
      </c>
      <c r="C836" s="95">
        <f>roundup((B836/1024)*(1+Assumptions!$B$22),0)</f>
        <v>14</v>
      </c>
      <c r="E836" s="101" t="s">
        <v>1116</v>
      </c>
      <c r="F836" s="155">
        <v>36327.0</v>
      </c>
      <c r="G836" s="95">
        <v>43.0</v>
      </c>
    </row>
    <row r="837">
      <c r="A837" s="101" t="s">
        <v>1304</v>
      </c>
      <c r="B837" s="155">
        <v>156640.0</v>
      </c>
      <c r="C837" s="95">
        <f>roundup((B837/1024)*(1+Assumptions!$B$22),0)</f>
        <v>184</v>
      </c>
      <c r="E837" s="101" t="s">
        <v>167</v>
      </c>
      <c r="F837" s="155">
        <v>36647.0</v>
      </c>
      <c r="G837" s="95">
        <v>43.0</v>
      </c>
    </row>
    <row r="838">
      <c r="A838" s="101" t="s">
        <v>1451</v>
      </c>
      <c r="B838" s="155">
        <v>37902.0</v>
      </c>
      <c r="C838" s="95">
        <f>roundup((B838/1024)*(1+Assumptions!$B$22),0)</f>
        <v>45</v>
      </c>
      <c r="E838" s="101" t="s">
        <v>1120</v>
      </c>
      <c r="F838" s="155">
        <v>36280.0</v>
      </c>
      <c r="G838" s="95">
        <v>43.0</v>
      </c>
    </row>
    <row r="839">
      <c r="A839" s="101" t="s">
        <v>1450</v>
      </c>
      <c r="B839" s="155">
        <v>124780.0</v>
      </c>
      <c r="C839" s="95">
        <f>roundup((B839/1024)*(1+Assumptions!$B$22),0)</f>
        <v>147</v>
      </c>
      <c r="E839" s="101" t="s">
        <v>1202</v>
      </c>
      <c r="F839" s="155">
        <v>36025.0</v>
      </c>
      <c r="G839" s="95">
        <v>43.0</v>
      </c>
    </row>
    <row r="840">
      <c r="A840" s="101" t="s">
        <v>1457</v>
      </c>
      <c r="B840" s="155">
        <v>30099.0</v>
      </c>
      <c r="C840" s="95">
        <f>roundup((B840/1024)*(1+Assumptions!$B$22),0)</f>
        <v>36</v>
      </c>
      <c r="E840" s="101" t="s">
        <v>1193</v>
      </c>
      <c r="F840" s="155">
        <v>36003.0</v>
      </c>
      <c r="G840" s="95">
        <v>43.0</v>
      </c>
    </row>
    <row r="841">
      <c r="A841" s="101" t="s">
        <v>269</v>
      </c>
      <c r="B841" s="155">
        <v>15676.0</v>
      </c>
      <c r="C841" s="95">
        <f>roundup((B841/1024)*(1+Assumptions!$B$22),0)</f>
        <v>19</v>
      </c>
      <c r="E841" s="101" t="s">
        <v>1196</v>
      </c>
      <c r="F841" s="155">
        <v>36675.0</v>
      </c>
      <c r="G841" s="95">
        <v>43.0</v>
      </c>
    </row>
    <row r="842">
      <c r="A842" s="101" t="s">
        <v>1023</v>
      </c>
      <c r="B842" s="155">
        <v>1008488.0</v>
      </c>
      <c r="C842" s="95">
        <f>roundup((B842/1024)*(1+Assumptions!$B$22),0)</f>
        <v>1182</v>
      </c>
      <c r="E842" s="101" t="s">
        <v>316</v>
      </c>
      <c r="F842" s="155">
        <v>35545.0</v>
      </c>
      <c r="G842" s="95">
        <v>42.0</v>
      </c>
    </row>
    <row r="843">
      <c r="A843" s="101" t="s">
        <v>1024</v>
      </c>
      <c r="B843" s="155">
        <v>2720499.0</v>
      </c>
      <c r="C843" s="95">
        <f>roundup((B843/1024)*(1+Assumptions!$B$22),0)</f>
        <v>3189</v>
      </c>
      <c r="E843" s="101" t="s">
        <v>1638</v>
      </c>
      <c r="F843" s="155">
        <v>35089.0</v>
      </c>
      <c r="G843" s="95">
        <v>42.0</v>
      </c>
    </row>
    <row r="844">
      <c r="A844" s="101" t="s">
        <v>1521</v>
      </c>
      <c r="B844" s="155">
        <v>18335.0</v>
      </c>
      <c r="C844" s="95">
        <f>roundup((B844/1024)*(1+Assumptions!$B$22),0)</f>
        <v>22</v>
      </c>
      <c r="E844" s="101" t="s">
        <v>2863</v>
      </c>
      <c r="F844" s="155">
        <v>35197.0</v>
      </c>
      <c r="G844" s="95">
        <v>42.0</v>
      </c>
    </row>
    <row r="845">
      <c r="A845" s="101" t="s">
        <v>1396</v>
      </c>
      <c r="B845" s="155">
        <v>4809.0</v>
      </c>
      <c r="C845" s="95">
        <f>roundup((B845/1024)*(1+Assumptions!$B$22),0)</f>
        <v>6</v>
      </c>
      <c r="E845" s="101" t="s">
        <v>1264</v>
      </c>
      <c r="F845" s="155">
        <v>35014.0</v>
      </c>
      <c r="G845" s="95">
        <v>42.0</v>
      </c>
    </row>
    <row r="846">
      <c r="A846" s="101" t="s">
        <v>809</v>
      </c>
      <c r="B846" s="155">
        <v>25514.0</v>
      </c>
      <c r="C846" s="95">
        <f>roundup((B846/1024)*(1+Assumptions!$B$22),0)</f>
        <v>30</v>
      </c>
      <c r="E846" s="101" t="s">
        <v>1371</v>
      </c>
      <c r="F846" s="155">
        <v>35105.0</v>
      </c>
      <c r="G846" s="95">
        <v>42.0</v>
      </c>
    </row>
    <row r="847">
      <c r="A847" s="101" t="s">
        <v>1566</v>
      </c>
      <c r="B847" s="155">
        <v>10490.0</v>
      </c>
      <c r="C847" s="95">
        <f>roundup((B847/1024)*(1+Assumptions!$B$22),0)</f>
        <v>13</v>
      </c>
      <c r="E847" s="101" t="s">
        <v>852</v>
      </c>
      <c r="F847" s="155">
        <v>35723.0</v>
      </c>
      <c r="G847" s="95">
        <v>42.0</v>
      </c>
    </row>
    <row r="848">
      <c r="A848" s="101" t="s">
        <v>1285</v>
      </c>
      <c r="B848" s="155">
        <v>108786.0</v>
      </c>
      <c r="C848" s="95">
        <f>roundup((B848/1024)*(1+Assumptions!$B$22),0)</f>
        <v>128</v>
      </c>
      <c r="E848" s="101" t="s">
        <v>1462</v>
      </c>
      <c r="F848" s="155">
        <v>35372.0</v>
      </c>
      <c r="G848" s="95">
        <v>42.0</v>
      </c>
    </row>
    <row r="849">
      <c r="A849" s="101" t="s">
        <v>2622</v>
      </c>
      <c r="B849" s="155">
        <v>100915.0</v>
      </c>
      <c r="C849" s="95">
        <f>roundup((B849/1024)*(1+Assumptions!$B$22),0)</f>
        <v>119</v>
      </c>
      <c r="E849" s="101" t="s">
        <v>648</v>
      </c>
      <c r="F849" s="155">
        <v>35492.0</v>
      </c>
      <c r="G849" s="95">
        <v>42.0</v>
      </c>
    </row>
    <row r="850">
      <c r="A850" s="101" t="s">
        <v>745</v>
      </c>
      <c r="B850" s="155">
        <v>6363.0</v>
      </c>
      <c r="C850" s="95">
        <f>roundup((B850/1024)*(1+Assumptions!$B$22),0)</f>
        <v>8</v>
      </c>
      <c r="E850" s="101" t="s">
        <v>1228</v>
      </c>
      <c r="F850" s="155">
        <v>35494.0</v>
      </c>
      <c r="G850" s="95">
        <v>42.0</v>
      </c>
    </row>
    <row r="851">
      <c r="A851" s="101" t="s">
        <v>396</v>
      </c>
      <c r="B851" s="155">
        <v>2509.0</v>
      </c>
      <c r="C851" s="95">
        <f>roundup((B851/1024)*(1+Assumptions!$B$22),0)</f>
        <v>3</v>
      </c>
      <c r="E851" s="101" t="s">
        <v>1231</v>
      </c>
      <c r="F851" s="155">
        <v>35260.0</v>
      </c>
      <c r="G851" s="95">
        <v>42.0</v>
      </c>
    </row>
    <row r="852">
      <c r="A852" s="101" t="s">
        <v>444</v>
      </c>
      <c r="B852" s="155">
        <v>39674.0</v>
      </c>
      <c r="C852" s="95">
        <f>roundup((B852/1024)*(1+Assumptions!$B$22),0)</f>
        <v>47</v>
      </c>
      <c r="E852" s="101" t="s">
        <v>1218</v>
      </c>
      <c r="F852" s="155">
        <v>35200.0</v>
      </c>
      <c r="G852" s="95">
        <v>42.0</v>
      </c>
    </row>
    <row r="853">
      <c r="A853" s="101" t="s">
        <v>1068</v>
      </c>
      <c r="B853" s="155">
        <v>303494.0</v>
      </c>
      <c r="C853" s="95">
        <f>roundup((B853/1024)*(1+Assumptions!$B$22),0)</f>
        <v>356</v>
      </c>
      <c r="E853" s="101" t="s">
        <v>1502</v>
      </c>
      <c r="F853" s="155">
        <v>35650.0</v>
      </c>
      <c r="G853" s="95">
        <v>42.0</v>
      </c>
    </row>
    <row r="854">
      <c r="A854" s="101" t="s">
        <v>1641</v>
      </c>
      <c r="B854" s="155">
        <v>16631.0</v>
      </c>
      <c r="C854" s="95">
        <f>roundup((B854/1024)*(1+Assumptions!$B$22),0)</f>
        <v>20</v>
      </c>
      <c r="E854" s="101" t="s">
        <v>812</v>
      </c>
      <c r="F854" s="155">
        <v>35386.0</v>
      </c>
      <c r="G854" s="95">
        <v>42.0</v>
      </c>
    </row>
    <row r="855">
      <c r="A855" s="101" t="s">
        <v>1663</v>
      </c>
      <c r="B855" s="155">
        <v>43738.0</v>
      </c>
      <c r="C855" s="95">
        <f>roundup((B855/1024)*(1+Assumptions!$B$22),0)</f>
        <v>52</v>
      </c>
      <c r="E855" s="101" t="s">
        <v>565</v>
      </c>
      <c r="F855" s="155">
        <v>35475.0</v>
      </c>
      <c r="G855" s="95">
        <v>42.0</v>
      </c>
    </row>
    <row r="856">
      <c r="A856" s="101" t="s">
        <v>1664</v>
      </c>
      <c r="B856" s="155">
        <v>396833.0</v>
      </c>
      <c r="C856" s="95">
        <f>roundup((B856/1024)*(1+Assumptions!$B$22),0)</f>
        <v>466</v>
      </c>
      <c r="E856" s="101" t="s">
        <v>857</v>
      </c>
      <c r="F856" s="155">
        <v>35076.0</v>
      </c>
      <c r="G856" s="95">
        <v>42.0</v>
      </c>
    </row>
    <row r="857">
      <c r="A857" s="101" t="s">
        <v>1658</v>
      </c>
      <c r="B857" s="155">
        <v>255260.0</v>
      </c>
      <c r="C857" s="95">
        <f>roundup((B857/1024)*(1+Assumptions!$B$22),0)</f>
        <v>300</v>
      </c>
      <c r="E857" s="101" t="s">
        <v>860</v>
      </c>
      <c r="F857" s="155">
        <v>35473.0</v>
      </c>
      <c r="G857" s="95">
        <v>42.0</v>
      </c>
    </row>
    <row r="858">
      <c r="A858" s="101" t="s">
        <v>1661</v>
      </c>
      <c r="B858" s="155">
        <v>64063.0</v>
      </c>
      <c r="C858" s="95">
        <f>roundup((B858/1024)*(1+Assumptions!$B$22),0)</f>
        <v>76</v>
      </c>
      <c r="E858" s="101" t="s">
        <v>2941</v>
      </c>
      <c r="F858" s="155">
        <v>35425.0</v>
      </c>
      <c r="G858" s="95">
        <v>42.0</v>
      </c>
    </row>
    <row r="859">
      <c r="A859" s="101" t="s">
        <v>1659</v>
      </c>
      <c r="B859" s="155">
        <v>111257.0</v>
      </c>
      <c r="C859" s="95">
        <f>roundup((B859/1024)*(1+Assumptions!$B$22),0)</f>
        <v>131</v>
      </c>
      <c r="E859" s="101" t="s">
        <v>807</v>
      </c>
      <c r="F859" s="155">
        <v>35466.0</v>
      </c>
      <c r="G859" s="95">
        <v>42.0</v>
      </c>
    </row>
    <row r="860">
      <c r="A860" s="101" t="s">
        <v>1660</v>
      </c>
      <c r="B860" s="155">
        <v>46088.0</v>
      </c>
      <c r="C860" s="95">
        <f>roundup((B860/1024)*(1+Assumptions!$B$22),0)</f>
        <v>55</v>
      </c>
      <c r="E860" s="101" t="s">
        <v>1132</v>
      </c>
      <c r="F860" s="155">
        <v>34745.0</v>
      </c>
      <c r="G860" s="95">
        <v>41.0</v>
      </c>
    </row>
    <row r="861">
      <c r="A861" s="101" t="s">
        <v>1665</v>
      </c>
      <c r="B861" s="155">
        <v>41635.0</v>
      </c>
      <c r="C861" s="95">
        <f>roundup((B861/1024)*(1+Assumptions!$B$22),0)</f>
        <v>49</v>
      </c>
      <c r="E861" s="101" t="s">
        <v>1160</v>
      </c>
      <c r="F861" s="155">
        <v>34210.0</v>
      </c>
      <c r="G861" s="95">
        <v>41.0</v>
      </c>
    </row>
    <row r="862">
      <c r="A862" s="101" t="s">
        <v>1666</v>
      </c>
      <c r="B862" s="155">
        <v>2554694.0</v>
      </c>
      <c r="C862" s="95">
        <f>roundup((B862/1024)*(1+Assumptions!$B$22),0)</f>
        <v>2994</v>
      </c>
      <c r="E862" s="101" t="s">
        <v>567</v>
      </c>
      <c r="F862" s="155">
        <v>34754.0</v>
      </c>
      <c r="G862" s="95">
        <v>41.0</v>
      </c>
    </row>
    <row r="863">
      <c r="A863" s="101" t="s">
        <v>686</v>
      </c>
      <c r="B863" s="155">
        <v>125919.0</v>
      </c>
      <c r="C863" s="95">
        <f>roundup((B863/1024)*(1+Assumptions!$B$22),0)</f>
        <v>148</v>
      </c>
      <c r="E863" s="101" t="s">
        <v>1253</v>
      </c>
      <c r="F863" s="155">
        <v>34281.0</v>
      </c>
      <c r="G863" s="95">
        <v>41.0</v>
      </c>
    </row>
    <row r="864">
      <c r="A864" s="101" t="s">
        <v>608</v>
      </c>
      <c r="B864" s="155">
        <v>29782.0</v>
      </c>
      <c r="C864" s="95">
        <f>roundup((B864/1024)*(1+Assumptions!$B$22),0)</f>
        <v>35</v>
      </c>
      <c r="E864" s="101" t="s">
        <v>598</v>
      </c>
      <c r="F864" s="155">
        <v>34744.0</v>
      </c>
      <c r="G864" s="95">
        <v>41.0</v>
      </c>
    </row>
    <row r="865">
      <c r="A865" s="101" t="s">
        <v>1560</v>
      </c>
      <c r="B865" s="155">
        <v>10148.0</v>
      </c>
      <c r="C865" s="95">
        <f>roundup((B865/1024)*(1+Assumptions!$B$22),0)</f>
        <v>12</v>
      </c>
      <c r="E865" s="101" t="s">
        <v>1376</v>
      </c>
      <c r="F865" s="155">
        <v>34451.0</v>
      </c>
      <c r="G865" s="95">
        <v>41.0</v>
      </c>
    </row>
    <row r="866">
      <c r="A866" s="101" t="s">
        <v>1069</v>
      </c>
      <c r="B866" s="155">
        <v>176322.0</v>
      </c>
      <c r="C866" s="95">
        <f>roundup((B866/1024)*(1+Assumptions!$B$22),0)</f>
        <v>207</v>
      </c>
      <c r="E866" s="101" t="s">
        <v>2846</v>
      </c>
      <c r="F866" s="155">
        <v>34179.0</v>
      </c>
      <c r="G866" s="95">
        <v>41.0</v>
      </c>
    </row>
    <row r="867">
      <c r="A867" s="101" t="s">
        <v>767</v>
      </c>
      <c r="B867" s="155">
        <v>67834.0</v>
      </c>
      <c r="C867" s="95">
        <f>roundup((B867/1024)*(1+Assumptions!$B$22),0)</f>
        <v>80</v>
      </c>
      <c r="E867" s="101" t="s">
        <v>1207</v>
      </c>
      <c r="F867" s="155">
        <v>34978.0</v>
      </c>
      <c r="G867" s="95">
        <v>41.0</v>
      </c>
    </row>
    <row r="868">
      <c r="A868" s="101" t="s">
        <v>791</v>
      </c>
      <c r="B868" s="155">
        <v>253166.0</v>
      </c>
      <c r="C868" s="95">
        <f>roundup((B868/1024)*(1+Assumptions!$B$22),0)</f>
        <v>297</v>
      </c>
      <c r="E868" s="101" t="s">
        <v>1306</v>
      </c>
      <c r="F868" s="155">
        <v>34135.0</v>
      </c>
      <c r="G868" s="95">
        <v>41.0</v>
      </c>
    </row>
    <row r="869">
      <c r="A869" s="101" t="s">
        <v>212</v>
      </c>
      <c r="B869" s="155">
        <v>160079.0</v>
      </c>
      <c r="C869" s="95">
        <f>roundup((B869/1024)*(1+Assumptions!$B$22),0)</f>
        <v>188</v>
      </c>
      <c r="E869" s="101" t="s">
        <v>1099</v>
      </c>
      <c r="F869" s="155">
        <v>34804.0</v>
      </c>
      <c r="G869" s="95">
        <v>41.0</v>
      </c>
    </row>
    <row r="870">
      <c r="A870" s="101" t="s">
        <v>1472</v>
      </c>
      <c r="B870" s="155">
        <v>46654.0</v>
      </c>
      <c r="C870" s="95">
        <f>roundup((B870/1024)*(1+Assumptions!$B$22),0)</f>
        <v>55</v>
      </c>
      <c r="E870" s="101" t="s">
        <v>1201</v>
      </c>
      <c r="F870" s="155">
        <v>34473.0</v>
      </c>
      <c r="G870" s="95">
        <v>41.0</v>
      </c>
    </row>
    <row r="871">
      <c r="A871" s="101" t="s">
        <v>1710</v>
      </c>
      <c r="B871" s="155">
        <v>17881.0</v>
      </c>
      <c r="C871" s="95">
        <f>roundup((B871/1024)*(1+Assumptions!$B$22),0)</f>
        <v>21</v>
      </c>
      <c r="E871" s="101" t="s">
        <v>720</v>
      </c>
      <c r="F871" s="155">
        <v>33901.0</v>
      </c>
      <c r="G871" s="95">
        <v>40.0</v>
      </c>
    </row>
    <row r="872">
      <c r="A872" s="101" t="s">
        <v>1333</v>
      </c>
      <c r="B872" s="155">
        <v>13150.0</v>
      </c>
      <c r="C872" s="95">
        <f>roundup((B872/1024)*(1+Assumptions!$B$22),0)</f>
        <v>16</v>
      </c>
      <c r="E872" s="101" t="s">
        <v>1258</v>
      </c>
      <c r="F872" s="155">
        <v>33326.0</v>
      </c>
      <c r="G872" s="95">
        <v>40.0</v>
      </c>
    </row>
    <row r="873">
      <c r="A873" s="101" t="s">
        <v>1343</v>
      </c>
      <c r="B873" s="155">
        <v>18999.0</v>
      </c>
      <c r="C873" s="95">
        <f>roundup((B873/1024)*(1+Assumptions!$B$22),0)</f>
        <v>23</v>
      </c>
      <c r="E873" s="101" t="s">
        <v>1261</v>
      </c>
      <c r="F873" s="155">
        <v>33427.0</v>
      </c>
      <c r="G873" s="95">
        <v>40.0</v>
      </c>
    </row>
    <row r="874">
      <c r="A874" s="101" t="s">
        <v>1711</v>
      </c>
      <c r="B874" s="155">
        <v>24383.0</v>
      </c>
      <c r="C874" s="95">
        <f>roundup((B874/1024)*(1+Assumptions!$B$22),0)</f>
        <v>29</v>
      </c>
      <c r="E874" s="101" t="s">
        <v>1263</v>
      </c>
      <c r="F874" s="155">
        <v>33342.0</v>
      </c>
      <c r="G874" s="95">
        <v>40.0</v>
      </c>
    </row>
    <row r="875">
      <c r="A875" s="101" t="s">
        <v>485</v>
      </c>
      <c r="B875" s="155">
        <v>138475.0</v>
      </c>
      <c r="C875" s="95">
        <f>roundup((B875/1024)*(1+Assumptions!$B$22),0)</f>
        <v>163</v>
      </c>
      <c r="E875" s="101" t="s">
        <v>1267</v>
      </c>
      <c r="F875" s="155">
        <v>33797.0</v>
      </c>
      <c r="G875" s="95">
        <v>40.0</v>
      </c>
    </row>
    <row r="876">
      <c r="A876" s="101" t="s">
        <v>374</v>
      </c>
      <c r="B876" s="155">
        <v>129024.0</v>
      </c>
      <c r="C876" s="95">
        <f>roundup((B876/1024)*(1+Assumptions!$B$22),0)</f>
        <v>152</v>
      </c>
      <c r="E876" s="101" t="s">
        <v>1279</v>
      </c>
      <c r="F876" s="155">
        <v>33794.0</v>
      </c>
      <c r="G876" s="95">
        <v>40.0</v>
      </c>
    </row>
    <row r="877">
      <c r="A877" s="101" t="s">
        <v>1636</v>
      </c>
      <c r="B877" s="155">
        <v>27249.0</v>
      </c>
      <c r="C877" s="95">
        <f>roundup((B877/1024)*(1+Assumptions!$B$22),0)</f>
        <v>32</v>
      </c>
      <c r="E877" s="101" t="s">
        <v>568</v>
      </c>
      <c r="F877" s="155">
        <v>33920.0</v>
      </c>
      <c r="G877" s="95">
        <v>40.0</v>
      </c>
    </row>
    <row r="878">
      <c r="A878" s="101" t="s">
        <v>1712</v>
      </c>
      <c r="B878" s="155">
        <v>63253.0</v>
      </c>
      <c r="C878" s="95">
        <f>roundup((B878/1024)*(1+Assumptions!$B$22),0)</f>
        <v>75</v>
      </c>
      <c r="E878" s="101" t="s">
        <v>854</v>
      </c>
      <c r="F878" s="155">
        <v>34100.0</v>
      </c>
      <c r="G878" s="95">
        <v>40.0</v>
      </c>
    </row>
    <row r="879">
      <c r="A879" s="101" t="s">
        <v>1576</v>
      </c>
      <c r="B879" s="155">
        <v>30035.0</v>
      </c>
      <c r="C879" s="95">
        <f>roundup((B879/1024)*(1+Assumptions!$B$22),0)</f>
        <v>36</v>
      </c>
      <c r="E879" s="101" t="s">
        <v>528</v>
      </c>
      <c r="F879" s="155">
        <v>33748.0</v>
      </c>
      <c r="G879" s="95">
        <v>40.0</v>
      </c>
    </row>
    <row r="880">
      <c r="A880" s="101" t="s">
        <v>1655</v>
      </c>
      <c r="B880" s="155">
        <v>63796.0</v>
      </c>
      <c r="C880" s="95">
        <f>roundup((B880/1024)*(1+Assumptions!$B$22),0)</f>
        <v>75</v>
      </c>
      <c r="E880" s="101" t="s">
        <v>1221</v>
      </c>
      <c r="F880" s="155">
        <v>33392.0</v>
      </c>
      <c r="G880" s="95">
        <v>40.0</v>
      </c>
    </row>
    <row r="881">
      <c r="A881" s="101" t="s">
        <v>1713</v>
      </c>
      <c r="B881" s="155">
        <v>10767.0</v>
      </c>
      <c r="C881" s="95">
        <f>roundup((B881/1024)*(1+Assumptions!$B$22),0)</f>
        <v>13</v>
      </c>
      <c r="E881" s="101" t="s">
        <v>1222</v>
      </c>
      <c r="F881" s="155">
        <v>33652.0</v>
      </c>
      <c r="G881" s="95">
        <v>40.0</v>
      </c>
    </row>
    <row r="882">
      <c r="A882" s="101" t="s">
        <v>201</v>
      </c>
      <c r="B882" s="155">
        <v>558969.0</v>
      </c>
      <c r="C882" s="95">
        <f>roundup((B882/1024)*(1+Assumptions!$B$22),0)</f>
        <v>656</v>
      </c>
      <c r="E882" s="101" t="s">
        <v>1233</v>
      </c>
      <c r="F882" s="155">
        <v>34005.0</v>
      </c>
      <c r="G882" s="95">
        <v>40.0</v>
      </c>
    </row>
    <row r="883">
      <c r="A883" s="101" t="s">
        <v>932</v>
      </c>
      <c r="B883" s="155">
        <v>63584.0</v>
      </c>
      <c r="C883" s="95">
        <f>roundup((B883/1024)*(1+Assumptions!$B$22),0)</f>
        <v>75</v>
      </c>
      <c r="E883" s="101" t="s">
        <v>1504</v>
      </c>
      <c r="F883" s="155">
        <v>33885.0</v>
      </c>
      <c r="G883" s="95">
        <v>40.0</v>
      </c>
    </row>
    <row r="884">
      <c r="A884" s="101" t="s">
        <v>933</v>
      </c>
      <c r="B884" s="155">
        <v>52662.0</v>
      </c>
      <c r="C884" s="95">
        <f>roundup((B884/1024)*(1+Assumptions!$B$22),0)</f>
        <v>62</v>
      </c>
      <c r="E884" s="101" t="s">
        <v>838</v>
      </c>
      <c r="F884" s="155">
        <v>33602.0</v>
      </c>
      <c r="G884" s="95">
        <v>40.0</v>
      </c>
    </row>
    <row r="885">
      <c r="A885" s="101" t="s">
        <v>934</v>
      </c>
      <c r="B885" s="155">
        <v>2782.0</v>
      </c>
      <c r="C885" s="95">
        <f>roundup((B885/1024)*(1+Assumptions!$B$22),0)</f>
        <v>4</v>
      </c>
      <c r="E885" s="101" t="s">
        <v>430</v>
      </c>
      <c r="F885" s="155">
        <v>33642.0</v>
      </c>
      <c r="G885" s="95">
        <v>40.0</v>
      </c>
    </row>
    <row r="886">
      <c r="A886" s="101" t="s">
        <v>929</v>
      </c>
      <c r="B886" s="155">
        <v>39802.0</v>
      </c>
      <c r="C886" s="95">
        <f>roundup((B886/1024)*(1+Assumptions!$B$22),0)</f>
        <v>47</v>
      </c>
      <c r="E886" s="101" t="s">
        <v>737</v>
      </c>
      <c r="F886" s="155">
        <v>33481.0</v>
      </c>
      <c r="G886" s="95">
        <v>40.0</v>
      </c>
    </row>
    <row r="887">
      <c r="A887" s="101" t="s">
        <v>930</v>
      </c>
      <c r="B887" s="155">
        <v>47008.0</v>
      </c>
      <c r="C887" s="95">
        <f>roundup((B887/1024)*(1+Assumptions!$B$22),0)</f>
        <v>56</v>
      </c>
      <c r="E887" s="101" t="s">
        <v>1224</v>
      </c>
      <c r="F887" s="155">
        <v>33414.0</v>
      </c>
      <c r="G887" s="95">
        <v>40.0</v>
      </c>
    </row>
    <row r="888">
      <c r="A888" s="101" t="s">
        <v>931</v>
      </c>
      <c r="B888" s="155">
        <v>2772.0</v>
      </c>
      <c r="C888" s="95">
        <f>roundup((B888/1024)*(1+Assumptions!$B$22),0)</f>
        <v>4</v>
      </c>
      <c r="E888" s="101" t="s">
        <v>1652</v>
      </c>
      <c r="F888" s="155">
        <v>33975.0</v>
      </c>
      <c r="G888" s="95">
        <v>40.0</v>
      </c>
    </row>
    <row r="889">
      <c r="A889" s="101" t="s">
        <v>886</v>
      </c>
      <c r="B889" s="155">
        <v>155150.0</v>
      </c>
      <c r="C889" s="95">
        <f>roundup((B889/1024)*(1+Assumptions!$B$22),0)</f>
        <v>182</v>
      </c>
      <c r="E889" s="101" t="s">
        <v>1742</v>
      </c>
      <c r="F889" s="155">
        <v>33826.0</v>
      </c>
      <c r="G889" s="95">
        <v>40.0</v>
      </c>
    </row>
    <row r="890">
      <c r="A890" s="101" t="s">
        <v>877</v>
      </c>
      <c r="B890" s="155">
        <v>2742.0</v>
      </c>
      <c r="C890" s="95">
        <f>roundup((B890/1024)*(1+Assumptions!$B$22),0)</f>
        <v>4</v>
      </c>
      <c r="E890" s="101" t="s">
        <v>1117</v>
      </c>
      <c r="F890" s="155">
        <v>33681.0</v>
      </c>
      <c r="G890" s="95">
        <v>40.0</v>
      </c>
    </row>
    <row r="891">
      <c r="A891" s="101" t="s">
        <v>878</v>
      </c>
      <c r="B891" s="155">
        <v>46991.0</v>
      </c>
      <c r="C891" s="95">
        <f>roundup((B891/1024)*(1+Assumptions!$B$22),0)</f>
        <v>56</v>
      </c>
      <c r="E891" s="101" t="s">
        <v>405</v>
      </c>
      <c r="F891" s="155">
        <v>34024.0</v>
      </c>
      <c r="G891" s="95">
        <v>40.0</v>
      </c>
    </row>
    <row r="892">
      <c r="A892" s="101" t="s">
        <v>925</v>
      </c>
      <c r="B892" s="155">
        <v>23220.0</v>
      </c>
      <c r="C892" s="95">
        <f>roundup((B892/1024)*(1+Assumptions!$B$22),0)</f>
        <v>28</v>
      </c>
      <c r="E892" s="101" t="s">
        <v>1189</v>
      </c>
      <c r="F892" s="155">
        <v>33461.0</v>
      </c>
      <c r="G892" s="95">
        <v>40.0</v>
      </c>
    </row>
    <row r="893">
      <c r="A893" s="101" t="s">
        <v>926</v>
      </c>
      <c r="B893" s="155">
        <v>42008.0</v>
      </c>
      <c r="C893" s="95">
        <f>roundup((B893/1024)*(1+Assumptions!$B$22),0)</f>
        <v>50</v>
      </c>
      <c r="E893" s="101" t="s">
        <v>1153</v>
      </c>
      <c r="F893" s="155">
        <v>32776.0</v>
      </c>
      <c r="G893" s="95">
        <v>39.0</v>
      </c>
    </row>
    <row r="894">
      <c r="A894" s="101" t="s">
        <v>927</v>
      </c>
      <c r="B894" s="155">
        <v>50884.0</v>
      </c>
      <c r="C894" s="95">
        <f>roundup((B894/1024)*(1+Assumptions!$B$22),0)</f>
        <v>60</v>
      </c>
      <c r="E894" s="101" t="s">
        <v>168</v>
      </c>
      <c r="F894" s="155">
        <v>32695.0</v>
      </c>
      <c r="G894" s="95">
        <v>39.0</v>
      </c>
    </row>
    <row r="895">
      <c r="A895" s="101" t="s">
        <v>928</v>
      </c>
      <c r="B895" s="155">
        <v>2572.0</v>
      </c>
      <c r="C895" s="95">
        <f>roundup((B895/1024)*(1+Assumptions!$B$22),0)</f>
        <v>4</v>
      </c>
      <c r="E895" s="101" t="s">
        <v>716</v>
      </c>
      <c r="F895" s="155">
        <v>33092.0</v>
      </c>
      <c r="G895" s="95">
        <v>39.0</v>
      </c>
    </row>
    <row r="896">
      <c r="A896" s="101" t="s">
        <v>895</v>
      </c>
      <c r="B896" s="155">
        <v>329505.0</v>
      </c>
      <c r="C896" s="95">
        <f>roundup((B896/1024)*(1+Assumptions!$B$22),0)</f>
        <v>387</v>
      </c>
      <c r="E896" s="101" t="s">
        <v>227</v>
      </c>
      <c r="F896" s="155">
        <v>32885.0</v>
      </c>
      <c r="G896" s="95">
        <v>39.0</v>
      </c>
    </row>
    <row r="897">
      <c r="A897" s="101" t="s">
        <v>896</v>
      </c>
      <c r="B897" s="155">
        <v>105684.0</v>
      </c>
      <c r="C897" s="95">
        <f>roundup((B897/1024)*(1+Assumptions!$B$22),0)</f>
        <v>124</v>
      </c>
      <c r="E897" s="101" t="s">
        <v>1242</v>
      </c>
      <c r="F897" s="155">
        <v>33252.0</v>
      </c>
      <c r="G897" s="95">
        <v>39.0</v>
      </c>
    </row>
    <row r="898">
      <c r="A898" s="101" t="s">
        <v>897</v>
      </c>
      <c r="B898" s="155">
        <v>254204.0</v>
      </c>
      <c r="C898" s="95">
        <f>roundup((B898/1024)*(1+Assumptions!$B$22),0)</f>
        <v>298</v>
      </c>
      <c r="E898" s="101" t="s">
        <v>1244</v>
      </c>
      <c r="F898" s="155">
        <v>33012.0</v>
      </c>
      <c r="G898" s="95">
        <v>39.0</v>
      </c>
    </row>
    <row r="899">
      <c r="A899" s="101" t="s">
        <v>898</v>
      </c>
      <c r="B899" s="155">
        <v>2773.0</v>
      </c>
      <c r="C899" s="95">
        <f>roundup((B899/1024)*(1+Assumptions!$B$22),0)</f>
        <v>4</v>
      </c>
      <c r="E899" s="101" t="s">
        <v>1252</v>
      </c>
      <c r="F899" s="155">
        <v>32794.0</v>
      </c>
      <c r="G899" s="95">
        <v>39.0</v>
      </c>
    </row>
    <row r="900">
      <c r="A900" s="101" t="s">
        <v>905</v>
      </c>
      <c r="B900" s="155">
        <v>5318.0</v>
      </c>
      <c r="C900" s="95">
        <f>roundup((B900/1024)*(1+Assumptions!$B$22),0)</f>
        <v>7</v>
      </c>
      <c r="E900" s="101" t="s">
        <v>1255</v>
      </c>
      <c r="F900" s="155">
        <v>32724.0</v>
      </c>
      <c r="G900" s="95">
        <v>39.0</v>
      </c>
    </row>
    <row r="901">
      <c r="A901" s="101" t="s">
        <v>899</v>
      </c>
      <c r="B901" s="155">
        <v>180460.0</v>
      </c>
      <c r="C901" s="95">
        <f>roundup((B901/1024)*(1+Assumptions!$B$22),0)</f>
        <v>212</v>
      </c>
      <c r="E901" s="101" t="s">
        <v>1256</v>
      </c>
      <c r="F901" s="155">
        <v>32836.0</v>
      </c>
      <c r="G901" s="95">
        <v>39.0</v>
      </c>
    </row>
    <row r="902">
      <c r="A902" s="101" t="s">
        <v>900</v>
      </c>
      <c r="B902" s="155">
        <v>135052.0</v>
      </c>
      <c r="C902" s="95">
        <f>roundup((B902/1024)*(1+Assumptions!$B$22),0)</f>
        <v>159</v>
      </c>
      <c r="E902" s="101" t="s">
        <v>1260</v>
      </c>
      <c r="F902" s="155">
        <v>32859.0</v>
      </c>
      <c r="G902" s="95">
        <v>39.0</v>
      </c>
    </row>
    <row r="903">
      <c r="A903" s="101" t="s">
        <v>901</v>
      </c>
      <c r="B903" s="155">
        <v>204453.0</v>
      </c>
      <c r="C903" s="95">
        <f>roundup((B903/1024)*(1+Assumptions!$B$22),0)</f>
        <v>240</v>
      </c>
      <c r="E903" s="101" t="s">
        <v>1265</v>
      </c>
      <c r="F903" s="155">
        <v>32800.0</v>
      </c>
      <c r="G903" s="95">
        <v>39.0</v>
      </c>
    </row>
    <row r="904">
      <c r="A904" s="101" t="s">
        <v>902</v>
      </c>
      <c r="B904" s="155">
        <v>2727.0</v>
      </c>
      <c r="C904" s="95">
        <f>roundup((B904/1024)*(1+Assumptions!$B$22),0)</f>
        <v>4</v>
      </c>
      <c r="E904" s="101" t="s">
        <v>1269</v>
      </c>
      <c r="F904" s="155">
        <v>32643.0</v>
      </c>
      <c r="G904" s="95">
        <v>39.0</v>
      </c>
    </row>
    <row r="905">
      <c r="A905" s="101" t="s">
        <v>906</v>
      </c>
      <c r="B905" s="155">
        <v>5188.0</v>
      </c>
      <c r="C905" s="95">
        <f>roundup((B905/1024)*(1+Assumptions!$B$22),0)</f>
        <v>7</v>
      </c>
      <c r="E905" s="101" t="s">
        <v>1270</v>
      </c>
      <c r="F905" s="155">
        <v>32629.0</v>
      </c>
      <c r="G905" s="95">
        <v>39.0</v>
      </c>
    </row>
    <row r="906">
      <c r="A906" s="101" t="s">
        <v>2630</v>
      </c>
      <c r="B906" s="155">
        <v>2758.0</v>
      </c>
      <c r="C906" s="95">
        <f>roundup((B906/1024)*(1+Assumptions!$B$22),0)</f>
        <v>4</v>
      </c>
      <c r="E906" s="101" t="s">
        <v>1272</v>
      </c>
      <c r="F906" s="155">
        <v>33191.0</v>
      </c>
      <c r="G906" s="95">
        <v>39.0</v>
      </c>
    </row>
    <row r="907">
      <c r="A907" s="101" t="s">
        <v>2631</v>
      </c>
      <c r="B907" s="155">
        <v>26351.0</v>
      </c>
      <c r="C907" s="95">
        <f>roundup((B907/1024)*(1+Assumptions!$B$22),0)</f>
        <v>31</v>
      </c>
      <c r="E907" s="101" t="s">
        <v>1274</v>
      </c>
      <c r="F907" s="155">
        <v>32623.0</v>
      </c>
      <c r="G907" s="95">
        <v>39.0</v>
      </c>
    </row>
    <row r="908">
      <c r="A908" s="101" t="s">
        <v>2632</v>
      </c>
      <c r="B908" s="155">
        <v>12777.0</v>
      </c>
      <c r="C908" s="95">
        <f>roundup((B908/1024)*(1+Assumptions!$B$22),0)</f>
        <v>15</v>
      </c>
      <c r="E908" s="101" t="s">
        <v>1277</v>
      </c>
      <c r="F908" s="155">
        <v>32778.0</v>
      </c>
      <c r="G908" s="95">
        <v>39.0</v>
      </c>
    </row>
    <row r="909">
      <c r="A909" s="101" t="s">
        <v>2633</v>
      </c>
      <c r="B909" s="155">
        <v>24205.0</v>
      </c>
      <c r="C909" s="95">
        <f>roundup((B909/1024)*(1+Assumptions!$B$22),0)</f>
        <v>29</v>
      </c>
      <c r="E909" s="101" t="s">
        <v>533</v>
      </c>
      <c r="F909" s="155">
        <v>32514.0</v>
      </c>
      <c r="G909" s="95">
        <v>39.0</v>
      </c>
    </row>
    <row r="910">
      <c r="A910" s="101" t="s">
        <v>887</v>
      </c>
      <c r="B910" s="155">
        <v>74178.0</v>
      </c>
      <c r="C910" s="95">
        <f>roundup((B910/1024)*(1+Assumptions!$B$22),0)</f>
        <v>87</v>
      </c>
      <c r="E910" s="101" t="s">
        <v>1403</v>
      </c>
      <c r="F910" s="155">
        <v>33196.0</v>
      </c>
      <c r="G910" s="95">
        <v>39.0</v>
      </c>
    </row>
    <row r="911">
      <c r="A911" s="101" t="s">
        <v>888</v>
      </c>
      <c r="B911" s="155">
        <v>21818.0</v>
      </c>
      <c r="C911" s="95">
        <f>roundup((B911/1024)*(1+Assumptions!$B$22),0)</f>
        <v>26</v>
      </c>
      <c r="E911" s="101" t="s">
        <v>1227</v>
      </c>
      <c r="F911" s="155">
        <v>32519.0</v>
      </c>
      <c r="G911" s="95">
        <v>39.0</v>
      </c>
    </row>
    <row r="912">
      <c r="A912" s="101" t="s">
        <v>889</v>
      </c>
      <c r="B912" s="155">
        <v>42826.0</v>
      </c>
      <c r="C912" s="95">
        <f>roundup((B912/1024)*(1+Assumptions!$B$22),0)</f>
        <v>51</v>
      </c>
      <c r="E912" s="101" t="s">
        <v>1229</v>
      </c>
      <c r="F912" s="155">
        <v>33032.0</v>
      </c>
      <c r="G912" s="95">
        <v>39.0</v>
      </c>
    </row>
    <row r="913">
      <c r="A913" s="101" t="s">
        <v>890</v>
      </c>
      <c r="B913" s="155">
        <v>2823.0</v>
      </c>
      <c r="C913" s="95">
        <f>roundup((B913/1024)*(1+Assumptions!$B$22),0)</f>
        <v>4</v>
      </c>
      <c r="E913" s="101" t="s">
        <v>1698</v>
      </c>
      <c r="F913" s="155">
        <v>32577.0</v>
      </c>
      <c r="G913" s="95">
        <v>39.0</v>
      </c>
    </row>
    <row r="914">
      <c r="A914" s="101" t="s">
        <v>917</v>
      </c>
      <c r="B914" s="155">
        <v>37022.0</v>
      </c>
      <c r="C914" s="95">
        <f>roundup((B914/1024)*(1+Assumptions!$B$22),0)</f>
        <v>44</v>
      </c>
      <c r="E914" s="101" t="s">
        <v>1496</v>
      </c>
      <c r="F914" s="155">
        <v>32552.0</v>
      </c>
      <c r="G914" s="95">
        <v>39.0</v>
      </c>
    </row>
    <row r="915">
      <c r="A915" s="101" t="s">
        <v>918</v>
      </c>
      <c r="B915" s="155">
        <v>36839.0</v>
      </c>
      <c r="C915" s="95">
        <f>roundup((B915/1024)*(1+Assumptions!$B$22),0)</f>
        <v>44</v>
      </c>
      <c r="E915" s="101" t="s">
        <v>821</v>
      </c>
      <c r="F915" s="155">
        <v>32517.0</v>
      </c>
      <c r="G915" s="95">
        <v>39.0</v>
      </c>
    </row>
    <row r="916">
      <c r="A916" s="101" t="s">
        <v>919</v>
      </c>
      <c r="B916" s="155">
        <v>38231.0</v>
      </c>
      <c r="C916" s="95">
        <f>roundup((B916/1024)*(1+Assumptions!$B$22),0)</f>
        <v>45</v>
      </c>
      <c r="E916" s="101" t="s">
        <v>1209</v>
      </c>
      <c r="F916" s="155">
        <v>32626.0</v>
      </c>
      <c r="G916" s="95">
        <v>39.0</v>
      </c>
    </row>
    <row r="917">
      <c r="A917" s="101" t="s">
        <v>936</v>
      </c>
      <c r="B917" s="155">
        <v>246112.0</v>
      </c>
      <c r="C917" s="95">
        <f>roundup((B917/1024)*(1+Assumptions!$B$22),0)</f>
        <v>289</v>
      </c>
      <c r="E917" s="101" t="s">
        <v>232</v>
      </c>
      <c r="F917" s="155">
        <v>33182.0</v>
      </c>
      <c r="G917" s="95">
        <v>39.0</v>
      </c>
    </row>
    <row r="918">
      <c r="A918" s="101" t="s">
        <v>935</v>
      </c>
      <c r="B918" s="155">
        <v>104867.0</v>
      </c>
      <c r="C918" s="95">
        <f>roundup((B918/1024)*(1+Assumptions!$B$22),0)</f>
        <v>123</v>
      </c>
      <c r="E918" s="101" t="s">
        <v>2965</v>
      </c>
      <c r="F918" s="155">
        <v>33122.0</v>
      </c>
      <c r="G918" s="95">
        <v>39.0</v>
      </c>
    </row>
    <row r="919">
      <c r="A919" s="101" t="s">
        <v>942</v>
      </c>
      <c r="B919" s="155">
        <v>2312530.0</v>
      </c>
      <c r="C919" s="95">
        <f>roundup((B919/1024)*(1+Assumptions!$B$22),0)</f>
        <v>2710</v>
      </c>
      <c r="E919" s="101" t="s">
        <v>1289</v>
      </c>
      <c r="F919" s="155">
        <v>31722.0</v>
      </c>
      <c r="G919" s="95">
        <v>38.0</v>
      </c>
    </row>
    <row r="920">
      <c r="A920" s="101" t="s">
        <v>1720</v>
      </c>
      <c r="B920" s="155">
        <v>345057.0</v>
      </c>
      <c r="C920" s="95">
        <f>roundup((B920/1024)*(1+Assumptions!$B$22),0)</f>
        <v>405</v>
      </c>
      <c r="E920" s="101" t="s">
        <v>1135</v>
      </c>
      <c r="F920" s="155">
        <v>32265.0</v>
      </c>
      <c r="G920" s="95">
        <v>38.0</v>
      </c>
    </row>
    <row r="921">
      <c r="A921" s="101" t="s">
        <v>819</v>
      </c>
      <c r="B921" s="155">
        <v>64889.0</v>
      </c>
      <c r="C921" s="95">
        <f>roundup((B921/1024)*(1+Assumptions!$B$22),0)</f>
        <v>77</v>
      </c>
      <c r="E921" s="101" t="s">
        <v>1176</v>
      </c>
      <c r="F921" s="155">
        <v>31825.0</v>
      </c>
      <c r="G921" s="95">
        <v>38.0</v>
      </c>
    </row>
    <row r="922">
      <c r="A922" s="101" t="s">
        <v>820</v>
      </c>
      <c r="B922" s="155">
        <v>27033.0</v>
      </c>
      <c r="C922" s="95">
        <f>roundup((B922/1024)*(1+Assumptions!$B$22),0)</f>
        <v>32</v>
      </c>
      <c r="E922" s="101" t="s">
        <v>572</v>
      </c>
      <c r="F922" s="155">
        <v>31962.0</v>
      </c>
      <c r="G922" s="95">
        <v>38.0</v>
      </c>
    </row>
    <row r="923">
      <c r="A923" s="101" t="s">
        <v>732</v>
      </c>
      <c r="B923" s="155">
        <v>75205.0</v>
      </c>
      <c r="C923" s="95">
        <f>roundup((B923/1024)*(1+Assumptions!$B$22),0)</f>
        <v>89</v>
      </c>
      <c r="E923" s="101" t="s">
        <v>775</v>
      </c>
      <c r="F923" s="155">
        <v>31755.0</v>
      </c>
      <c r="G923" s="95">
        <v>38.0</v>
      </c>
    </row>
    <row r="924">
      <c r="A924" s="101" t="s">
        <v>188</v>
      </c>
      <c r="B924" s="155">
        <v>19308.0</v>
      </c>
      <c r="C924" s="95">
        <f>roundup((B924/1024)*(1+Assumptions!$B$22),0)</f>
        <v>23</v>
      </c>
      <c r="E924" s="101" t="s">
        <v>801</v>
      </c>
      <c r="F924" s="155">
        <v>31682.0</v>
      </c>
      <c r="G924" s="95">
        <v>38.0</v>
      </c>
    </row>
    <row r="925">
      <c r="A925" s="101" t="s">
        <v>210</v>
      </c>
      <c r="B925" s="155">
        <v>385217.0</v>
      </c>
      <c r="C925" s="95">
        <f>roundup((B925/1024)*(1+Assumptions!$B$22),0)</f>
        <v>452</v>
      </c>
      <c r="E925" s="101" t="s">
        <v>1243</v>
      </c>
      <c r="F925" s="155">
        <v>32094.0</v>
      </c>
      <c r="G925" s="95">
        <v>38.0</v>
      </c>
    </row>
    <row r="926">
      <c r="A926" s="101" t="s">
        <v>1721</v>
      </c>
      <c r="B926" s="155">
        <v>54027.0</v>
      </c>
      <c r="C926" s="95">
        <f>roundup((B926/1024)*(1+Assumptions!$B$22),0)</f>
        <v>64</v>
      </c>
      <c r="E926" s="101" t="s">
        <v>1284</v>
      </c>
      <c r="F926" s="155">
        <v>32298.0</v>
      </c>
      <c r="G926" s="95">
        <v>38.0</v>
      </c>
    </row>
    <row r="927">
      <c r="A927" s="101" t="s">
        <v>211</v>
      </c>
      <c r="B927" s="155">
        <v>9217.0</v>
      </c>
      <c r="C927" s="95">
        <f>roundup((B927/1024)*(1+Assumptions!$B$22),0)</f>
        <v>11</v>
      </c>
      <c r="E927" s="101" t="s">
        <v>1245</v>
      </c>
      <c r="F927" s="155">
        <v>32060.0</v>
      </c>
      <c r="G927" s="95">
        <v>38.0</v>
      </c>
    </row>
    <row r="928">
      <c r="A928" s="101" t="s">
        <v>231</v>
      </c>
      <c r="B928" s="155">
        <v>47443.0</v>
      </c>
      <c r="C928" s="95">
        <f>roundup((B928/1024)*(1+Assumptions!$B$22),0)</f>
        <v>56</v>
      </c>
      <c r="E928" s="101" t="s">
        <v>1246</v>
      </c>
      <c r="F928" s="155">
        <v>32172.0</v>
      </c>
      <c r="G928" s="95">
        <v>38.0</v>
      </c>
    </row>
    <row r="929">
      <c r="A929" s="101" t="s">
        <v>1590</v>
      </c>
      <c r="B929" s="155">
        <v>85818.0</v>
      </c>
      <c r="C929" s="95">
        <f>roundup((B929/1024)*(1+Assumptions!$B$22),0)</f>
        <v>101</v>
      </c>
      <c r="E929" s="101" t="s">
        <v>1249</v>
      </c>
      <c r="F929" s="155">
        <v>31811.0</v>
      </c>
      <c r="G929" s="95">
        <v>38.0</v>
      </c>
    </row>
    <row r="930">
      <c r="A930" s="101" t="s">
        <v>337</v>
      </c>
      <c r="B930" s="155">
        <v>268217.0</v>
      </c>
      <c r="C930" s="95">
        <f>roundup((B930/1024)*(1+Assumptions!$B$22),0)</f>
        <v>315</v>
      </c>
      <c r="E930" s="101" t="s">
        <v>1251</v>
      </c>
      <c r="F930" s="155">
        <v>32231.0</v>
      </c>
      <c r="G930" s="95">
        <v>38.0</v>
      </c>
    </row>
    <row r="931">
      <c r="A931" s="101" t="s">
        <v>1722</v>
      </c>
      <c r="B931" s="155">
        <v>26360.0</v>
      </c>
      <c r="C931" s="95">
        <f>roundup((B931/1024)*(1+Assumptions!$B$22),0)</f>
        <v>31</v>
      </c>
      <c r="E931" s="101" t="s">
        <v>1254</v>
      </c>
      <c r="F931" s="155">
        <v>31588.0</v>
      </c>
      <c r="G931" s="95">
        <v>38.0</v>
      </c>
    </row>
    <row r="932">
      <c r="A932" s="101" t="s">
        <v>1555</v>
      </c>
      <c r="B932" s="155">
        <v>10662.0</v>
      </c>
      <c r="C932" s="95">
        <f>roundup((B932/1024)*(1+Assumptions!$B$22),0)</f>
        <v>13</v>
      </c>
      <c r="E932" s="101" t="s">
        <v>1257</v>
      </c>
      <c r="F932" s="155">
        <v>31604.0</v>
      </c>
      <c r="G932" s="95">
        <v>38.0</v>
      </c>
    </row>
    <row r="933">
      <c r="A933" s="101" t="s">
        <v>534</v>
      </c>
      <c r="B933" s="155">
        <v>36075.0</v>
      </c>
      <c r="C933" s="95">
        <f>roundup((B933/1024)*(1+Assumptions!$B$22),0)</f>
        <v>43</v>
      </c>
      <c r="E933" s="101" t="s">
        <v>1259</v>
      </c>
      <c r="F933" s="155">
        <v>32348.0</v>
      </c>
      <c r="G933" s="95">
        <v>38.0</v>
      </c>
    </row>
    <row r="934">
      <c r="A934" s="101" t="s">
        <v>409</v>
      </c>
      <c r="B934" s="155">
        <v>412798.0</v>
      </c>
      <c r="C934" s="95">
        <f>roundup((B934/1024)*(1+Assumptions!$B$22),0)</f>
        <v>484</v>
      </c>
      <c r="E934" s="101" t="s">
        <v>1262</v>
      </c>
      <c r="F934" s="155">
        <v>32411.0</v>
      </c>
      <c r="G934" s="95">
        <v>38.0</v>
      </c>
    </row>
    <row r="935">
      <c r="A935" s="101" t="s">
        <v>410</v>
      </c>
      <c r="B935" s="155">
        <v>179614.0</v>
      </c>
      <c r="C935" s="95">
        <f>roundup((B935/1024)*(1+Assumptions!$B$22),0)</f>
        <v>211</v>
      </c>
      <c r="E935" s="101" t="s">
        <v>1268</v>
      </c>
      <c r="F935" s="155">
        <v>31850.0</v>
      </c>
      <c r="G935" s="95">
        <v>38.0</v>
      </c>
    </row>
    <row r="936">
      <c r="A936" s="101" t="s">
        <v>411</v>
      </c>
      <c r="B936" s="155">
        <v>361295.0</v>
      </c>
      <c r="C936" s="95">
        <f>roundup((B936/1024)*(1+Assumptions!$B$22),0)</f>
        <v>424</v>
      </c>
      <c r="E936" s="101" t="s">
        <v>1271</v>
      </c>
      <c r="F936" s="155">
        <v>32010.0</v>
      </c>
      <c r="G936" s="95">
        <v>38.0</v>
      </c>
    </row>
    <row r="937">
      <c r="A937" s="101" t="s">
        <v>412</v>
      </c>
      <c r="B937" s="155">
        <v>59758.0</v>
      </c>
      <c r="C937" s="95">
        <f>roundup((B937/1024)*(1+Assumptions!$B$22),0)</f>
        <v>71</v>
      </c>
      <c r="E937" s="101" t="s">
        <v>1273</v>
      </c>
      <c r="F937" s="155">
        <v>32262.0</v>
      </c>
      <c r="G937" s="95">
        <v>38.0</v>
      </c>
    </row>
    <row r="938">
      <c r="A938" s="101" t="s">
        <v>1485</v>
      </c>
      <c r="B938" s="155">
        <v>143518.0</v>
      </c>
      <c r="C938" s="95">
        <f>roundup((B938/1024)*(1+Assumptions!$B$22),0)</f>
        <v>169</v>
      </c>
      <c r="E938" s="101" t="s">
        <v>1276</v>
      </c>
      <c r="F938" s="155">
        <v>31852.0</v>
      </c>
      <c r="G938" s="95">
        <v>38.0</v>
      </c>
    </row>
    <row r="939">
      <c r="A939" s="101" t="s">
        <v>1486</v>
      </c>
      <c r="B939" s="155">
        <v>39744.0</v>
      </c>
      <c r="C939" s="95">
        <f>roundup((B939/1024)*(1+Assumptions!$B$22),0)</f>
        <v>47</v>
      </c>
      <c r="E939" s="101" t="s">
        <v>1278</v>
      </c>
      <c r="F939" s="155">
        <v>32059.0</v>
      </c>
      <c r="G939" s="95">
        <v>38.0</v>
      </c>
    </row>
    <row r="940">
      <c r="A940" s="101" t="s">
        <v>512</v>
      </c>
      <c r="B940" s="155">
        <v>311290.0</v>
      </c>
      <c r="C940" s="95">
        <f>roundup((B940/1024)*(1+Assumptions!$B$22),0)</f>
        <v>365</v>
      </c>
      <c r="E940" s="101" t="s">
        <v>817</v>
      </c>
      <c r="F940" s="155">
        <v>32101.0</v>
      </c>
      <c r="G940" s="95">
        <v>38.0</v>
      </c>
    </row>
    <row r="941">
      <c r="A941" s="101" t="s">
        <v>1723</v>
      </c>
      <c r="B941" s="155">
        <v>115526.0</v>
      </c>
      <c r="C941" s="95">
        <f>roundup((B941/1024)*(1+Assumptions!$B$22),0)</f>
        <v>136</v>
      </c>
      <c r="E941" s="101" t="s">
        <v>244</v>
      </c>
      <c r="F941" s="155">
        <v>31712.0</v>
      </c>
      <c r="G941" s="95">
        <v>38.0</v>
      </c>
    </row>
    <row r="942">
      <c r="A942" s="101" t="s">
        <v>855</v>
      </c>
      <c r="B942" s="155">
        <v>64009.0</v>
      </c>
      <c r="C942" s="95">
        <f>roundup((B942/1024)*(1+Assumptions!$B$22),0)</f>
        <v>76</v>
      </c>
      <c r="E942" s="101" t="s">
        <v>1226</v>
      </c>
      <c r="F942" s="155">
        <v>31711.0</v>
      </c>
      <c r="G942" s="95">
        <v>38.0</v>
      </c>
    </row>
    <row r="943">
      <c r="A943" s="101" t="s">
        <v>856</v>
      </c>
      <c r="B943" s="155">
        <v>28747.0</v>
      </c>
      <c r="C943" s="95">
        <f>roundup((B943/1024)*(1+Assumptions!$B$22),0)</f>
        <v>34</v>
      </c>
      <c r="E943" s="101" t="s">
        <v>1223</v>
      </c>
      <c r="F943" s="155">
        <v>32297.0</v>
      </c>
      <c r="G943" s="95">
        <v>38.0</v>
      </c>
    </row>
    <row r="944">
      <c r="A944" s="101" t="s">
        <v>857</v>
      </c>
      <c r="B944" s="155">
        <v>35076.0</v>
      </c>
      <c r="C944" s="95">
        <f>roundup((B944/1024)*(1+Assumptions!$B$22),0)</f>
        <v>42</v>
      </c>
      <c r="E944" s="101" t="s">
        <v>1146</v>
      </c>
      <c r="F944" s="155">
        <v>31719.0</v>
      </c>
      <c r="G944" s="95">
        <v>38.0</v>
      </c>
    </row>
    <row r="945">
      <c r="A945" s="101" t="s">
        <v>1013</v>
      </c>
      <c r="B945" s="155">
        <v>1391148.0</v>
      </c>
      <c r="C945" s="95">
        <f>roundup((B945/1024)*(1+Assumptions!$B$22),0)</f>
        <v>1631</v>
      </c>
      <c r="E945" s="101" t="s">
        <v>236</v>
      </c>
      <c r="F945" s="155">
        <v>32374.0</v>
      </c>
      <c r="G945" s="95">
        <v>38.0</v>
      </c>
    </row>
    <row r="946">
      <c r="A946" s="101" t="s">
        <v>1014</v>
      </c>
      <c r="B946" s="155">
        <v>6032.0</v>
      </c>
      <c r="C946" s="95">
        <f>roundup((B946/1024)*(1+Assumptions!$B$22),0)</f>
        <v>8</v>
      </c>
      <c r="E946" s="101" t="s">
        <v>1357</v>
      </c>
      <c r="F946" s="155">
        <v>32370.0</v>
      </c>
      <c r="G946" s="95">
        <v>38.0</v>
      </c>
    </row>
    <row r="947">
      <c r="A947" s="101" t="s">
        <v>1015</v>
      </c>
      <c r="B947" s="155">
        <v>1.3915821E7</v>
      </c>
      <c r="C947" s="95">
        <f>roundup((B947/1024)*(1+Assumptions!$B$22),0)</f>
        <v>16308</v>
      </c>
      <c r="E947" s="101" t="s">
        <v>1327</v>
      </c>
      <c r="F947" s="155">
        <v>32391.0</v>
      </c>
      <c r="G947" s="95">
        <v>38.0</v>
      </c>
    </row>
    <row r="948">
      <c r="A948" s="101" t="s">
        <v>1526</v>
      </c>
      <c r="B948" s="155">
        <v>54468.0</v>
      </c>
      <c r="C948" s="95">
        <f>roundup((B948/1024)*(1+Assumptions!$B$22),0)</f>
        <v>64</v>
      </c>
      <c r="E948" s="101" t="s">
        <v>710</v>
      </c>
      <c r="F948" s="155">
        <v>31774.0</v>
      </c>
      <c r="G948" s="95">
        <v>38.0</v>
      </c>
    </row>
    <row r="949">
      <c r="A949" s="101" t="s">
        <v>552</v>
      </c>
      <c r="B949" s="155">
        <v>61437.0</v>
      </c>
      <c r="C949" s="95">
        <f>roundup((B949/1024)*(1+Assumptions!$B$22),0)</f>
        <v>72</v>
      </c>
      <c r="E949" s="101" t="s">
        <v>1118</v>
      </c>
      <c r="F949" s="155">
        <v>31802.0</v>
      </c>
      <c r="G949" s="95">
        <v>38.0</v>
      </c>
    </row>
    <row r="950">
      <c r="A950" s="101" t="s">
        <v>682</v>
      </c>
      <c r="B950" s="155">
        <v>14322.0</v>
      </c>
      <c r="C950" s="95">
        <f>roundup((B950/1024)*(1+Assumptions!$B$22),0)</f>
        <v>17</v>
      </c>
      <c r="E950" s="101" t="s">
        <v>1286</v>
      </c>
      <c r="F950" s="155">
        <v>31527.0</v>
      </c>
      <c r="G950" s="95">
        <v>37.0</v>
      </c>
    </row>
    <row r="951">
      <c r="A951" s="101" t="s">
        <v>683</v>
      </c>
      <c r="B951" s="155">
        <v>13791.0</v>
      </c>
      <c r="C951" s="95">
        <f>roundup((B951/1024)*(1+Assumptions!$B$22),0)</f>
        <v>17</v>
      </c>
      <c r="E951" s="101" t="s">
        <v>1139</v>
      </c>
      <c r="F951" s="155">
        <v>31213.0</v>
      </c>
      <c r="G951" s="95">
        <v>37.0</v>
      </c>
    </row>
    <row r="952">
      <c r="A952" s="101" t="s">
        <v>684</v>
      </c>
      <c r="B952" s="155">
        <v>14163.0</v>
      </c>
      <c r="C952" s="95">
        <f>roundup((B952/1024)*(1+Assumptions!$B$22),0)</f>
        <v>17</v>
      </c>
      <c r="E952" s="101" t="s">
        <v>1142</v>
      </c>
      <c r="F952" s="155">
        <v>31377.0</v>
      </c>
      <c r="G952" s="95">
        <v>37.0</v>
      </c>
    </row>
    <row r="953">
      <c r="A953" s="101" t="s">
        <v>685</v>
      </c>
      <c r="B953" s="155">
        <v>13093.0</v>
      </c>
      <c r="C953" s="95">
        <f>roundup((B953/1024)*(1+Assumptions!$B$22),0)</f>
        <v>16</v>
      </c>
      <c r="E953" s="101" t="s">
        <v>1178</v>
      </c>
      <c r="F953" s="155">
        <v>31540.0</v>
      </c>
      <c r="G953" s="95">
        <v>37.0</v>
      </c>
    </row>
    <row r="954">
      <c r="A954" s="101" t="s">
        <v>1377</v>
      </c>
      <c r="B954" s="155">
        <v>53582.0</v>
      </c>
      <c r="C954" s="95">
        <f>roundup((B954/1024)*(1+Assumptions!$B$22),0)</f>
        <v>63</v>
      </c>
      <c r="E954" s="101" t="s">
        <v>570</v>
      </c>
      <c r="F954" s="155">
        <v>31054.0</v>
      </c>
      <c r="G954" s="95">
        <v>37.0</v>
      </c>
    </row>
    <row r="955">
      <c r="A955" s="101" t="s">
        <v>1496</v>
      </c>
      <c r="B955" s="155">
        <v>32552.0</v>
      </c>
      <c r="C955" s="95">
        <f>roundup((B955/1024)*(1+Assumptions!$B$22),0)</f>
        <v>39</v>
      </c>
      <c r="E955" s="101" t="s">
        <v>1241</v>
      </c>
      <c r="F955" s="155">
        <v>30768.0</v>
      </c>
      <c r="G955" s="95">
        <v>37.0</v>
      </c>
    </row>
    <row r="956">
      <c r="A956" s="101" t="s">
        <v>1724</v>
      </c>
      <c r="B956" s="155">
        <v>43230.0</v>
      </c>
      <c r="C956" s="95">
        <f>roundup((B956/1024)*(1+Assumptions!$B$22),0)</f>
        <v>51</v>
      </c>
      <c r="E956" s="101" t="s">
        <v>1248</v>
      </c>
      <c r="F956" s="155">
        <v>31397.0</v>
      </c>
      <c r="G956" s="95">
        <v>37.0</v>
      </c>
    </row>
    <row r="957">
      <c r="A957" s="101" t="s">
        <v>1453</v>
      </c>
      <c r="B957" s="155">
        <v>188214.0</v>
      </c>
      <c r="C957" s="95">
        <f>roundup((B957/1024)*(1+Assumptions!$B$22),0)</f>
        <v>221</v>
      </c>
      <c r="E957" s="101" t="s">
        <v>1275</v>
      </c>
      <c r="F957" s="155">
        <v>31547.0</v>
      </c>
      <c r="G957" s="95">
        <v>37.0</v>
      </c>
    </row>
    <row r="958">
      <c r="A958" s="101" t="s">
        <v>1518</v>
      </c>
      <c r="B958" s="155">
        <v>38202.0</v>
      </c>
      <c r="C958" s="95">
        <f>roundup((B958/1024)*(1+Assumptions!$B$22),0)</f>
        <v>45</v>
      </c>
      <c r="E958" s="101" t="s">
        <v>649</v>
      </c>
      <c r="F958" s="155">
        <v>31082.0</v>
      </c>
      <c r="G958" s="95">
        <v>37.0</v>
      </c>
    </row>
    <row r="959">
      <c r="A959" s="101" t="s">
        <v>1392</v>
      </c>
      <c r="B959" s="155">
        <v>3378.0</v>
      </c>
      <c r="C959" s="95">
        <f>roundup((B959/1024)*(1+Assumptions!$B$22),0)</f>
        <v>4</v>
      </c>
      <c r="E959" s="101" t="s">
        <v>1225</v>
      </c>
      <c r="F959" s="155">
        <v>31560.0</v>
      </c>
      <c r="G959" s="95">
        <v>37.0</v>
      </c>
    </row>
    <row r="960">
      <c r="A960" s="101" t="s">
        <v>1393</v>
      </c>
      <c r="B960" s="155">
        <v>37817.0</v>
      </c>
      <c r="C960" s="95">
        <f>roundup((B960/1024)*(1+Assumptions!$B$22),0)</f>
        <v>45</v>
      </c>
      <c r="E960" s="101" t="s">
        <v>1213</v>
      </c>
      <c r="F960" s="155">
        <v>30893.0</v>
      </c>
      <c r="G960" s="95">
        <v>37.0</v>
      </c>
    </row>
    <row r="961">
      <c r="A961" s="101" t="s">
        <v>1148</v>
      </c>
      <c r="B961" s="155">
        <v>97667.0</v>
      </c>
      <c r="C961" s="95">
        <f>roundup((B961/1024)*(1+Assumptions!$B$22),0)</f>
        <v>115</v>
      </c>
      <c r="E961" s="101" t="s">
        <v>1230</v>
      </c>
      <c r="F961" s="155">
        <v>31178.0</v>
      </c>
      <c r="G961" s="95">
        <v>37.0</v>
      </c>
    </row>
    <row r="962">
      <c r="A962" s="101" t="s">
        <v>1149</v>
      </c>
      <c r="B962" s="155">
        <v>2703338.0</v>
      </c>
      <c r="C962" s="95">
        <f>roundup((B962/1024)*(1+Assumptions!$B$22),0)</f>
        <v>3168</v>
      </c>
      <c r="E962" s="101" t="s">
        <v>531</v>
      </c>
      <c r="F962" s="155">
        <v>31286.0</v>
      </c>
      <c r="G962" s="95">
        <v>37.0</v>
      </c>
    </row>
    <row r="963">
      <c r="A963" s="101" t="s">
        <v>1150</v>
      </c>
      <c r="B963" s="155">
        <v>2181452.0</v>
      </c>
      <c r="C963" s="95">
        <f>roundup((B963/1024)*(1+Assumptions!$B$22),0)</f>
        <v>2557</v>
      </c>
      <c r="E963" s="101" t="s">
        <v>909</v>
      </c>
      <c r="F963" s="155">
        <v>31223.0</v>
      </c>
      <c r="G963" s="95">
        <v>37.0</v>
      </c>
    </row>
    <row r="964">
      <c r="A964" s="101" t="s">
        <v>1613</v>
      </c>
      <c r="B964" s="155">
        <v>105765.0</v>
      </c>
      <c r="C964" s="95">
        <f>roundup((B964/1024)*(1+Assumptions!$B$22),0)</f>
        <v>124</v>
      </c>
      <c r="E964" s="101" t="s">
        <v>544</v>
      </c>
      <c r="F964" s="155">
        <v>30830.0</v>
      </c>
      <c r="G964" s="95">
        <v>37.0</v>
      </c>
    </row>
    <row r="965">
      <c r="A965" s="101" t="s">
        <v>1614</v>
      </c>
      <c r="B965" s="155">
        <v>92513.0</v>
      </c>
      <c r="C965" s="95">
        <f>roundup((B965/1024)*(1+Assumptions!$B$22),0)</f>
        <v>109</v>
      </c>
      <c r="E965" s="101" t="s">
        <v>1612</v>
      </c>
      <c r="F965" s="155">
        <v>31052.0</v>
      </c>
      <c r="G965" s="95">
        <v>37.0</v>
      </c>
    </row>
    <row r="966">
      <c r="A966" s="101" t="s">
        <v>581</v>
      </c>
      <c r="B966" s="155">
        <v>456972.0</v>
      </c>
      <c r="C966" s="95">
        <f>roundup((B966/1024)*(1+Assumptions!$B$22),0)</f>
        <v>536</v>
      </c>
      <c r="E966" s="101" t="s">
        <v>537</v>
      </c>
      <c r="F966" s="155">
        <v>31120.0</v>
      </c>
      <c r="G966" s="95">
        <v>37.0</v>
      </c>
    </row>
    <row r="967">
      <c r="A967" s="101" t="s">
        <v>681</v>
      </c>
      <c r="B967" s="155">
        <v>136648.0</v>
      </c>
      <c r="C967" s="95">
        <f>roundup((B967/1024)*(1+Assumptions!$B$22),0)</f>
        <v>161</v>
      </c>
      <c r="E967" s="101" t="s">
        <v>795</v>
      </c>
      <c r="F967" s="155">
        <v>31373.0</v>
      </c>
      <c r="G967" s="95">
        <v>37.0</v>
      </c>
    </row>
    <row r="968">
      <c r="A968" s="101" t="s">
        <v>1527</v>
      </c>
      <c r="B968" s="155">
        <v>215870.0</v>
      </c>
      <c r="C968" s="95">
        <f>roundup((B968/1024)*(1+Assumptions!$B$22),0)</f>
        <v>253</v>
      </c>
      <c r="E968" s="101" t="s">
        <v>1495</v>
      </c>
      <c r="F968" s="155">
        <v>31259.0</v>
      </c>
      <c r="G968" s="95">
        <v>37.0</v>
      </c>
    </row>
    <row r="969">
      <c r="A969" s="101" t="s">
        <v>786</v>
      </c>
      <c r="B969" s="155">
        <v>350225.0</v>
      </c>
      <c r="C969" s="95">
        <f>roundup((B969/1024)*(1+Assumptions!$B$22),0)</f>
        <v>411</v>
      </c>
      <c r="E969" s="101" t="s">
        <v>1198</v>
      </c>
      <c r="F969" s="155">
        <v>30857.0</v>
      </c>
      <c r="G969" s="95">
        <v>37.0</v>
      </c>
    </row>
    <row r="970">
      <c r="A970" s="101" t="s">
        <v>821</v>
      </c>
      <c r="B970" s="155">
        <v>32517.0</v>
      </c>
      <c r="C970" s="95">
        <f>roundup((B970/1024)*(1+Assumptions!$B$22),0)</f>
        <v>39</v>
      </c>
      <c r="E970" s="101" t="s">
        <v>1169</v>
      </c>
      <c r="F970" s="155">
        <v>30580.0</v>
      </c>
      <c r="G970" s="95">
        <v>36.0</v>
      </c>
    </row>
    <row r="971">
      <c r="A971" s="101" t="s">
        <v>822</v>
      </c>
      <c r="B971" s="155">
        <v>28716.0</v>
      </c>
      <c r="C971" s="95">
        <f>roundup((B971/1024)*(1+Assumptions!$B$22),0)</f>
        <v>34</v>
      </c>
      <c r="E971" s="101" t="s">
        <v>794</v>
      </c>
      <c r="F971" s="155">
        <v>29872.0</v>
      </c>
      <c r="G971" s="95">
        <v>36.0</v>
      </c>
    </row>
    <row r="972">
      <c r="A972" s="101" t="s">
        <v>737</v>
      </c>
      <c r="B972" s="155">
        <v>33481.0</v>
      </c>
      <c r="C972" s="95">
        <f>roundup((B972/1024)*(1+Assumptions!$B$22),0)</f>
        <v>40</v>
      </c>
      <c r="E972" s="101" t="s">
        <v>2862</v>
      </c>
      <c r="F972" s="155">
        <v>30558.0</v>
      </c>
      <c r="G972" s="95">
        <v>36.0</v>
      </c>
    </row>
    <row r="973">
      <c r="A973" s="101" t="s">
        <v>390</v>
      </c>
      <c r="B973" s="155">
        <v>21695.0</v>
      </c>
      <c r="C973" s="95">
        <f>roundup((B973/1024)*(1+Assumptions!$B$22),0)</f>
        <v>26</v>
      </c>
      <c r="E973" s="101" t="s">
        <v>818</v>
      </c>
      <c r="F973" s="155">
        <v>29952.0</v>
      </c>
      <c r="G973" s="95">
        <v>36.0</v>
      </c>
    </row>
    <row r="974">
      <c r="A974" s="101" t="s">
        <v>1740</v>
      </c>
      <c r="B974" s="155">
        <v>19171.0</v>
      </c>
      <c r="C974" s="95">
        <f>roundup((B974/1024)*(1+Assumptions!$B$22),0)</f>
        <v>23</v>
      </c>
      <c r="E974" s="101" t="s">
        <v>731</v>
      </c>
      <c r="F974" s="155">
        <v>30375.0</v>
      </c>
      <c r="G974" s="95">
        <v>36.0</v>
      </c>
    </row>
    <row r="975">
      <c r="A975" s="101" t="s">
        <v>1553</v>
      </c>
      <c r="B975" s="155">
        <v>10552.0</v>
      </c>
      <c r="C975" s="95">
        <f>roundup((B975/1024)*(1+Assumptions!$B$22),0)</f>
        <v>13</v>
      </c>
      <c r="E975" s="101" t="s">
        <v>1635</v>
      </c>
      <c r="F975" s="155">
        <v>30143.0</v>
      </c>
      <c r="G975" s="95">
        <v>36.0</v>
      </c>
    </row>
    <row r="976">
      <c r="A976" s="101" t="s">
        <v>1741</v>
      </c>
      <c r="B976" s="155">
        <v>16636.0</v>
      </c>
      <c r="C976" s="95">
        <f>roundup((B976/1024)*(1+Assumptions!$B$22),0)</f>
        <v>20</v>
      </c>
      <c r="E976" s="101" t="s">
        <v>650</v>
      </c>
      <c r="F976" s="155">
        <v>30294.0</v>
      </c>
      <c r="G976" s="95">
        <v>36.0</v>
      </c>
    </row>
    <row r="977">
      <c r="A977" s="101" t="s">
        <v>539</v>
      </c>
      <c r="B977" s="155">
        <v>23332.0</v>
      </c>
      <c r="C977" s="95">
        <f>roundup((B977/1024)*(1+Assumptions!$B$22),0)</f>
        <v>28</v>
      </c>
      <c r="E977" s="101" t="s">
        <v>1211</v>
      </c>
      <c r="F977" s="155">
        <v>30404.0</v>
      </c>
      <c r="G977" s="95">
        <v>36.0</v>
      </c>
    </row>
    <row r="978">
      <c r="A978" s="101" t="s">
        <v>1487</v>
      </c>
      <c r="B978" s="155">
        <v>92719.0</v>
      </c>
      <c r="C978" s="95">
        <f>roundup((B978/1024)*(1+Assumptions!$B$22),0)</f>
        <v>109</v>
      </c>
      <c r="E978" s="101" t="s">
        <v>1164</v>
      </c>
      <c r="F978" s="155">
        <v>30370.0</v>
      </c>
      <c r="G978" s="95">
        <v>36.0</v>
      </c>
    </row>
    <row r="979">
      <c r="A979" s="101" t="s">
        <v>389</v>
      </c>
      <c r="B979" s="155">
        <v>19316.0</v>
      </c>
      <c r="C979" s="95">
        <f>roundup((B979/1024)*(1+Assumptions!$B$22),0)</f>
        <v>23</v>
      </c>
      <c r="E979" s="101" t="s">
        <v>1703</v>
      </c>
      <c r="F979" s="155">
        <v>30706.0</v>
      </c>
      <c r="G979" s="95">
        <v>36.0</v>
      </c>
    </row>
    <row r="980">
      <c r="A980" s="101" t="s">
        <v>1612</v>
      </c>
      <c r="B980" s="155">
        <v>31052.0</v>
      </c>
      <c r="C980" s="95">
        <f>roundup((B980/1024)*(1+Assumptions!$B$22),0)</f>
        <v>37</v>
      </c>
      <c r="E980" s="101" t="s">
        <v>1106</v>
      </c>
      <c r="F980" s="155">
        <v>29954.0</v>
      </c>
      <c r="G980" s="95">
        <v>36.0</v>
      </c>
    </row>
    <row r="981">
      <c r="A981" s="101" t="s">
        <v>858</v>
      </c>
      <c r="B981" s="155">
        <v>71447.0</v>
      </c>
      <c r="C981" s="95">
        <f>roundup((B981/1024)*(1+Assumptions!$B$22),0)</f>
        <v>84</v>
      </c>
      <c r="E981" s="101" t="s">
        <v>1457</v>
      </c>
      <c r="F981" s="155">
        <v>30099.0</v>
      </c>
      <c r="G981" s="95">
        <v>36.0</v>
      </c>
    </row>
    <row r="982">
      <c r="A982" s="101" t="s">
        <v>859</v>
      </c>
      <c r="B982" s="155">
        <v>29357.0</v>
      </c>
      <c r="C982" s="95">
        <f>roundup((B982/1024)*(1+Assumptions!$B$22),0)</f>
        <v>35</v>
      </c>
      <c r="E982" s="101" t="s">
        <v>1576</v>
      </c>
      <c r="F982" s="155">
        <v>30035.0</v>
      </c>
      <c r="G982" s="95">
        <v>36.0</v>
      </c>
    </row>
    <row r="983">
      <c r="A983" s="101" t="s">
        <v>860</v>
      </c>
      <c r="B983" s="155">
        <v>35473.0</v>
      </c>
      <c r="C983" s="95">
        <f>roundup((B983/1024)*(1+Assumptions!$B$22),0)</f>
        <v>42</v>
      </c>
      <c r="E983" s="101" t="s">
        <v>1311</v>
      </c>
      <c r="F983" s="155">
        <v>30044.0</v>
      </c>
      <c r="G983" s="95">
        <v>36.0</v>
      </c>
    </row>
    <row r="984">
      <c r="A984" s="101" t="s">
        <v>1007</v>
      </c>
      <c r="B984" s="155">
        <v>591237.0</v>
      </c>
      <c r="C984" s="95">
        <f>roundup((B984/1024)*(1+Assumptions!$B$22),0)</f>
        <v>693</v>
      </c>
      <c r="E984" s="101" t="s">
        <v>1727</v>
      </c>
      <c r="F984" s="155">
        <v>30077.0</v>
      </c>
      <c r="G984" s="95">
        <v>36.0</v>
      </c>
    </row>
    <row r="985">
      <c r="A985" s="101" t="s">
        <v>1008</v>
      </c>
      <c r="B985" s="155">
        <v>7155651.0</v>
      </c>
      <c r="C985" s="95">
        <f>roundup((B985/1024)*(1+Assumptions!$B$22),0)</f>
        <v>8386</v>
      </c>
      <c r="E985" s="101" t="s">
        <v>380</v>
      </c>
      <c r="F985" s="155">
        <v>30485.0</v>
      </c>
      <c r="G985" s="95">
        <v>36.0</v>
      </c>
    </row>
    <row r="986">
      <c r="A986" s="101" t="s">
        <v>1009</v>
      </c>
      <c r="B986" s="155">
        <v>541087.0</v>
      </c>
      <c r="C986" s="95">
        <f>roundup((B986/1024)*(1+Assumptions!$B$22),0)</f>
        <v>635</v>
      </c>
      <c r="E986" s="101" t="s">
        <v>535</v>
      </c>
      <c r="F986" s="155">
        <v>30144.0</v>
      </c>
      <c r="G986" s="95">
        <v>36.0</v>
      </c>
    </row>
    <row r="987">
      <c r="A987" s="101" t="s">
        <v>1010</v>
      </c>
      <c r="B987" s="155">
        <v>148348.0</v>
      </c>
      <c r="C987" s="95">
        <f>roundup((B987/1024)*(1+Assumptions!$B$22),0)</f>
        <v>174</v>
      </c>
      <c r="E987" s="101" t="s">
        <v>1290</v>
      </c>
      <c r="F987" s="155">
        <v>29551.0</v>
      </c>
      <c r="G987" s="95">
        <v>35.0</v>
      </c>
    </row>
    <row r="988">
      <c r="A988" s="101" t="s">
        <v>1637</v>
      </c>
      <c r="B988" s="155">
        <v>26906.0</v>
      </c>
      <c r="C988" s="95">
        <f>roundup((B988/1024)*(1+Assumptions!$B$22),0)</f>
        <v>32</v>
      </c>
      <c r="E988" s="101" t="s">
        <v>1293</v>
      </c>
      <c r="F988" s="155">
        <v>29625.0</v>
      </c>
      <c r="G988" s="95">
        <v>35.0</v>
      </c>
    </row>
    <row r="989">
      <c r="A989" s="101" t="s">
        <v>1378</v>
      </c>
      <c r="B989" s="155">
        <v>24702.0</v>
      </c>
      <c r="C989" s="95">
        <f>roundup((B989/1024)*(1+Assumptions!$B$22),0)</f>
        <v>29</v>
      </c>
      <c r="E989" s="101" t="s">
        <v>573</v>
      </c>
      <c r="F989" s="155">
        <v>29606.0</v>
      </c>
      <c r="G989" s="95">
        <v>35.0</v>
      </c>
    </row>
    <row r="990">
      <c r="A990" s="101" t="s">
        <v>1394</v>
      </c>
      <c r="B990" s="155">
        <v>3133.0</v>
      </c>
      <c r="C990" s="95">
        <f>roundup((B990/1024)*(1+Assumptions!$B$22),0)</f>
        <v>4</v>
      </c>
      <c r="E990" s="101" t="s">
        <v>356</v>
      </c>
      <c r="F990" s="155">
        <v>29474.0</v>
      </c>
      <c r="G990" s="95">
        <v>35.0</v>
      </c>
    </row>
    <row r="991">
      <c r="A991" s="101" t="s">
        <v>582</v>
      </c>
      <c r="B991" s="155">
        <v>291455.0</v>
      </c>
      <c r="C991" s="95">
        <f>roundup((B991/1024)*(1+Assumptions!$B$22),0)</f>
        <v>342</v>
      </c>
      <c r="E991" s="101" t="s">
        <v>526</v>
      </c>
      <c r="F991" s="155">
        <v>29406.0</v>
      </c>
      <c r="G991" s="95">
        <v>35.0</v>
      </c>
    </row>
    <row r="992">
      <c r="A992" s="101" t="s">
        <v>656</v>
      </c>
      <c r="B992" s="155">
        <v>74460.0</v>
      </c>
      <c r="C992" s="95">
        <f>roundup((B992/1024)*(1+Assumptions!$B$22),0)</f>
        <v>88</v>
      </c>
      <c r="E992" s="101" t="s">
        <v>1634</v>
      </c>
      <c r="F992" s="155">
        <v>29250.0</v>
      </c>
      <c r="G992" s="95">
        <v>35.0</v>
      </c>
    </row>
    <row r="993">
      <c r="A993" s="101" t="s">
        <v>644</v>
      </c>
      <c r="B993" s="155">
        <v>14155.0</v>
      </c>
      <c r="C993" s="95">
        <f>roundup((B993/1024)*(1+Assumptions!$B$22),0)</f>
        <v>17</v>
      </c>
      <c r="E993" s="101" t="s">
        <v>1184</v>
      </c>
      <c r="F993" s="155">
        <v>29079.0</v>
      </c>
      <c r="G993" s="95">
        <v>35.0</v>
      </c>
    </row>
    <row r="994">
      <c r="A994" s="101" t="s">
        <v>645</v>
      </c>
      <c r="B994" s="155">
        <v>14628.0</v>
      </c>
      <c r="C994" s="95">
        <f>roundup((B994/1024)*(1+Assumptions!$B$22),0)</f>
        <v>18</v>
      </c>
      <c r="E994" s="101" t="s">
        <v>804</v>
      </c>
      <c r="F994" s="155">
        <v>29763.0</v>
      </c>
      <c r="G994" s="95">
        <v>35.0</v>
      </c>
    </row>
    <row r="995">
      <c r="A995" s="101" t="s">
        <v>646</v>
      </c>
      <c r="B995" s="155">
        <v>14488.0</v>
      </c>
      <c r="C995" s="95">
        <f>roundup((B995/1024)*(1+Assumptions!$B$22),0)</f>
        <v>17</v>
      </c>
      <c r="E995" s="101" t="s">
        <v>805</v>
      </c>
      <c r="F995" s="155">
        <v>29246.0</v>
      </c>
      <c r="G995" s="95">
        <v>35.0</v>
      </c>
    </row>
    <row r="996">
      <c r="A996" s="101" t="s">
        <v>762</v>
      </c>
      <c r="B996" s="155">
        <v>64650.0</v>
      </c>
      <c r="C996" s="95">
        <f>roundup((B996/1024)*(1+Assumptions!$B$22),0)</f>
        <v>76</v>
      </c>
      <c r="E996" s="101" t="s">
        <v>813</v>
      </c>
      <c r="F996" s="155">
        <v>29773.0</v>
      </c>
      <c r="G996" s="95">
        <v>35.0</v>
      </c>
    </row>
    <row r="997">
      <c r="A997" s="101" t="s">
        <v>787</v>
      </c>
      <c r="B997" s="155">
        <v>226315.0</v>
      </c>
      <c r="C997" s="95">
        <f>roundup((B997/1024)*(1+Assumptions!$B$22),0)</f>
        <v>266</v>
      </c>
      <c r="E997" s="101" t="s">
        <v>814</v>
      </c>
      <c r="F997" s="155">
        <v>29513.0</v>
      </c>
      <c r="G997" s="95">
        <v>35.0</v>
      </c>
    </row>
    <row r="998">
      <c r="A998" s="101" t="s">
        <v>1699</v>
      </c>
      <c r="B998" s="155">
        <v>86952.0</v>
      </c>
      <c r="C998" s="95">
        <f>roundup((B998/1024)*(1+Assumptions!$B$22),0)</f>
        <v>102</v>
      </c>
      <c r="E998" s="101" t="s">
        <v>2605</v>
      </c>
      <c r="F998" s="155">
        <v>29190.0</v>
      </c>
      <c r="G998" s="95">
        <v>35.0</v>
      </c>
    </row>
    <row r="999">
      <c r="A999" s="101" t="s">
        <v>454</v>
      </c>
      <c r="B999" s="155">
        <v>11851.0</v>
      </c>
      <c r="C999" s="95">
        <f>roundup((B999/1024)*(1+Assumptions!$B$22),0)</f>
        <v>14</v>
      </c>
      <c r="E999" s="101" t="s">
        <v>1517</v>
      </c>
      <c r="F999" s="155">
        <v>29572.0</v>
      </c>
      <c r="G999" s="95">
        <v>35.0</v>
      </c>
    </row>
    <row r="1000">
      <c r="A1000" s="101" t="s">
        <v>1707</v>
      </c>
      <c r="B1000" s="155">
        <v>8914.0</v>
      </c>
      <c r="C1000" s="95">
        <f>roundup((B1000/1024)*(1+Assumptions!$B$22),0)</f>
        <v>11</v>
      </c>
      <c r="E1000" s="101" t="s">
        <v>608</v>
      </c>
      <c r="F1000" s="155">
        <v>29782.0</v>
      </c>
      <c r="G1000" s="95">
        <v>35.0</v>
      </c>
    </row>
    <row r="1001">
      <c r="A1001" s="101" t="s">
        <v>1714</v>
      </c>
      <c r="B1001" s="155">
        <v>13695.0</v>
      </c>
      <c r="C1001" s="95">
        <f>roundup((B1001/1024)*(1+Assumptions!$B$22),0)</f>
        <v>17</v>
      </c>
      <c r="E1001" s="101" t="s">
        <v>859</v>
      </c>
      <c r="F1001" s="155">
        <v>29357.0</v>
      </c>
      <c r="G1001" s="95">
        <v>35.0</v>
      </c>
    </row>
    <row r="1002">
      <c r="A1002" s="101" t="s">
        <v>1694</v>
      </c>
      <c r="B1002" s="155">
        <v>6047.0</v>
      </c>
      <c r="C1002" s="95">
        <f>roundup((B1002/1024)*(1+Assumptions!$B$22),0)</f>
        <v>8</v>
      </c>
      <c r="E1002" s="101" t="s">
        <v>1467</v>
      </c>
      <c r="F1002" s="155">
        <v>29496.0</v>
      </c>
      <c r="G1002" s="95">
        <v>35.0</v>
      </c>
    </row>
    <row r="1003">
      <c r="A1003" s="101" t="s">
        <v>1238</v>
      </c>
      <c r="B1003" s="155">
        <v>538603.0</v>
      </c>
      <c r="C1003" s="95">
        <f>roundup((B1003/1024)*(1+Assumptions!$B$22),0)</f>
        <v>632</v>
      </c>
      <c r="E1003" s="101" t="s">
        <v>1734</v>
      </c>
      <c r="F1003" s="155">
        <v>29407.0</v>
      </c>
      <c r="G1003" s="95">
        <v>35.0</v>
      </c>
    </row>
    <row r="1004">
      <c r="A1004" s="101" t="s">
        <v>1239</v>
      </c>
      <c r="B1004" s="155">
        <v>411587.0</v>
      </c>
      <c r="C1004" s="95">
        <f>roundup((B1004/1024)*(1+Assumptions!$B$22),0)</f>
        <v>483</v>
      </c>
      <c r="E1004" s="101" t="s">
        <v>1093</v>
      </c>
      <c r="F1004" s="155">
        <v>29749.0</v>
      </c>
      <c r="G1004" s="95">
        <v>35.0</v>
      </c>
    </row>
    <row r="1005">
      <c r="A1005" s="101" t="s">
        <v>1083</v>
      </c>
      <c r="B1005" s="155">
        <v>797547.0</v>
      </c>
      <c r="C1005" s="95">
        <f>roundup((B1005/1024)*(1+Assumptions!$B$22),0)</f>
        <v>935</v>
      </c>
      <c r="E1005" s="101" t="s">
        <v>1402</v>
      </c>
      <c r="F1005" s="155">
        <v>29028.0</v>
      </c>
      <c r="G1005" s="95">
        <v>35.0</v>
      </c>
    </row>
    <row r="1006">
      <c r="A1006" s="101" t="s">
        <v>1084</v>
      </c>
      <c r="B1006" s="155">
        <v>1216177.0</v>
      </c>
      <c r="C1006" s="95">
        <f>roundup((B1006/1024)*(1+Assumptions!$B$22),0)</f>
        <v>1426</v>
      </c>
      <c r="E1006" s="101" t="s">
        <v>536</v>
      </c>
      <c r="F1006" s="155">
        <v>29358.0</v>
      </c>
      <c r="G1006" s="95">
        <v>35.0</v>
      </c>
    </row>
    <row r="1007">
      <c r="A1007" s="101" t="s">
        <v>1129</v>
      </c>
      <c r="B1007" s="155">
        <v>656646.0</v>
      </c>
      <c r="C1007" s="95">
        <f>roundup((B1007/1024)*(1+Assumptions!$B$22),0)</f>
        <v>770</v>
      </c>
      <c r="E1007" s="101" t="s">
        <v>3120</v>
      </c>
      <c r="F1007" s="155">
        <v>29254.0</v>
      </c>
      <c r="G1007" s="95">
        <v>35.0</v>
      </c>
    </row>
    <row r="1008">
      <c r="A1008" s="101" t="s">
        <v>1130</v>
      </c>
      <c r="B1008" s="155">
        <v>618171.0</v>
      </c>
      <c r="C1008" s="95">
        <f>roundup((B1008/1024)*(1+Assumptions!$B$22),0)</f>
        <v>725</v>
      </c>
      <c r="E1008" s="101" t="s">
        <v>1399</v>
      </c>
      <c r="F1008" s="155">
        <v>29460.0</v>
      </c>
      <c r="G1008" s="95">
        <v>35.0</v>
      </c>
    </row>
    <row r="1009">
      <c r="A1009" s="101" t="s">
        <v>303</v>
      </c>
      <c r="B1009" s="155">
        <v>176114.0</v>
      </c>
      <c r="C1009" s="95">
        <f>roundup((B1009/1024)*(1+Assumptions!$B$22),0)</f>
        <v>207</v>
      </c>
      <c r="E1009" s="101" t="s">
        <v>678</v>
      </c>
      <c r="F1009" s="155">
        <v>29657.0</v>
      </c>
      <c r="G1009" s="95">
        <v>35.0</v>
      </c>
    </row>
    <row r="1010">
      <c r="A1010" s="101" t="s">
        <v>206</v>
      </c>
      <c r="B1010" s="155">
        <v>415964.0</v>
      </c>
      <c r="C1010" s="95">
        <f>roundup((B1010/1024)*(1+Assumptions!$B$22),0)</f>
        <v>488</v>
      </c>
      <c r="E1010" s="101" t="s">
        <v>2964</v>
      </c>
      <c r="F1010" s="155">
        <v>29286.0</v>
      </c>
      <c r="G1010" s="95">
        <v>35.0</v>
      </c>
    </row>
    <row r="1011">
      <c r="A1011" s="101" t="s">
        <v>1725</v>
      </c>
      <c r="B1011" s="155">
        <v>89909.0</v>
      </c>
      <c r="C1011" s="95">
        <f>roundup((B1011/1024)*(1+Assumptions!$B$22),0)</f>
        <v>106</v>
      </c>
      <c r="E1011" s="101" t="s">
        <v>406</v>
      </c>
      <c r="F1011" s="155">
        <v>29268.0</v>
      </c>
      <c r="G1011" s="95">
        <v>35.0</v>
      </c>
    </row>
    <row r="1012">
      <c r="A1012" s="101" t="s">
        <v>1209</v>
      </c>
      <c r="B1012" s="155">
        <v>32626.0</v>
      </c>
      <c r="C1012" s="95">
        <f>roundup((B1012/1024)*(1+Assumptions!$B$22),0)</f>
        <v>39</v>
      </c>
      <c r="E1012" s="101" t="s">
        <v>1190</v>
      </c>
      <c r="F1012" s="155">
        <v>29621.0</v>
      </c>
      <c r="G1012" s="95">
        <v>35.0</v>
      </c>
    </row>
    <row r="1013">
      <c r="A1013" s="101" t="s">
        <v>1224</v>
      </c>
      <c r="B1013" s="155">
        <v>33414.0</v>
      </c>
      <c r="C1013" s="95">
        <f>roundup((B1013/1024)*(1+Assumptions!$B$22),0)</f>
        <v>40</v>
      </c>
      <c r="E1013" s="101" t="s">
        <v>1191</v>
      </c>
      <c r="F1013" s="155">
        <v>29132.0</v>
      </c>
      <c r="G1013" s="95">
        <v>35.0</v>
      </c>
    </row>
    <row r="1014">
      <c r="A1014" s="101" t="s">
        <v>364</v>
      </c>
      <c r="B1014" s="155">
        <v>13973.0</v>
      </c>
      <c r="C1014" s="95">
        <f>roundup((B1014/1024)*(1+Assumptions!$B$22),0)</f>
        <v>17</v>
      </c>
      <c r="E1014" s="101" t="s">
        <v>1192</v>
      </c>
      <c r="F1014" s="155">
        <v>29050.0</v>
      </c>
      <c r="G1014" s="95">
        <v>35.0</v>
      </c>
    </row>
    <row r="1015">
      <c r="A1015" s="101" t="s">
        <v>365</v>
      </c>
      <c r="B1015" s="155">
        <v>14041.0</v>
      </c>
      <c r="C1015" s="95">
        <f>roundup((B1015/1024)*(1+Assumptions!$B$22),0)</f>
        <v>17</v>
      </c>
      <c r="E1015" s="101" t="s">
        <v>252</v>
      </c>
      <c r="F1015" s="155">
        <v>28849.0</v>
      </c>
      <c r="G1015" s="95">
        <v>34.0</v>
      </c>
    </row>
    <row r="1016">
      <c r="A1016" s="101" t="s">
        <v>1652</v>
      </c>
      <c r="B1016" s="155">
        <v>33975.0</v>
      </c>
      <c r="C1016" s="95">
        <f>roundup((B1016/1024)*(1+Assumptions!$B$22),0)</f>
        <v>40</v>
      </c>
      <c r="E1016" s="101" t="s">
        <v>1141</v>
      </c>
      <c r="F1016" s="155">
        <v>28270.0</v>
      </c>
      <c r="G1016" s="95">
        <v>34.0</v>
      </c>
    </row>
    <row r="1017">
      <c r="A1017" s="101" t="s">
        <v>202</v>
      </c>
      <c r="B1017" s="155">
        <v>105676.0</v>
      </c>
      <c r="C1017" s="95">
        <f>roundup((B1017/1024)*(1+Assumptions!$B$22),0)</f>
        <v>124</v>
      </c>
      <c r="E1017" s="101" t="s">
        <v>1166</v>
      </c>
      <c r="F1017" s="155">
        <v>28807.0</v>
      </c>
      <c r="G1017" s="95">
        <v>34.0</v>
      </c>
    </row>
    <row r="1018">
      <c r="A1018" s="101" t="s">
        <v>203</v>
      </c>
      <c r="B1018" s="155">
        <v>311631.0</v>
      </c>
      <c r="C1018" s="95">
        <f>roundup((B1018/1024)*(1+Assumptions!$B$22),0)</f>
        <v>366</v>
      </c>
      <c r="E1018" s="101" t="s">
        <v>1174</v>
      </c>
      <c r="F1018" s="155">
        <v>28814.0</v>
      </c>
      <c r="G1018" s="95">
        <v>34.0</v>
      </c>
    </row>
    <row r="1019">
      <c r="A1019" s="101" t="s">
        <v>199</v>
      </c>
      <c r="B1019" s="155">
        <v>207129.0</v>
      </c>
      <c r="C1019" s="95">
        <f>roundup((B1019/1024)*(1+Assumptions!$B$22),0)</f>
        <v>243</v>
      </c>
      <c r="E1019" s="101" t="s">
        <v>793</v>
      </c>
      <c r="F1019" s="155">
        <v>28670.0</v>
      </c>
      <c r="G1019" s="95">
        <v>34.0</v>
      </c>
    </row>
    <row r="1020">
      <c r="A1020" s="101" t="s">
        <v>204</v>
      </c>
      <c r="B1020" s="155">
        <v>671375.0</v>
      </c>
      <c r="C1020" s="95">
        <f>roundup((B1020/1024)*(1+Assumptions!$B$22),0)</f>
        <v>787</v>
      </c>
      <c r="E1020" s="101" t="s">
        <v>1081</v>
      </c>
      <c r="F1020" s="155">
        <v>28242.0</v>
      </c>
      <c r="G1020" s="95">
        <v>34.0</v>
      </c>
    </row>
    <row r="1021">
      <c r="A1021" s="101" t="s">
        <v>213</v>
      </c>
      <c r="B1021" s="155">
        <v>952301.0</v>
      </c>
      <c r="C1021" s="95">
        <f>roundup((B1021/1024)*(1+Assumptions!$B$22),0)</f>
        <v>1116</v>
      </c>
      <c r="E1021" s="101" t="s">
        <v>1082</v>
      </c>
      <c r="F1021" s="155">
        <v>28369.0</v>
      </c>
      <c r="G1021" s="95">
        <v>34.0</v>
      </c>
    </row>
    <row r="1022">
      <c r="A1022" s="101" t="s">
        <v>163</v>
      </c>
      <c r="B1022" s="155">
        <v>21275.0</v>
      </c>
      <c r="C1022" s="95">
        <f>roundup((B1022/1024)*(1+Assumptions!$B$22),0)</f>
        <v>25</v>
      </c>
      <c r="E1022" s="101" t="s">
        <v>802</v>
      </c>
      <c r="F1022" s="155">
        <v>28388.0</v>
      </c>
      <c r="G1022" s="95">
        <v>34.0</v>
      </c>
    </row>
    <row r="1023">
      <c r="A1023" s="101" t="s">
        <v>239</v>
      </c>
      <c r="B1023" s="155">
        <v>21381.0</v>
      </c>
      <c r="C1023" s="95">
        <f>roundup((B1023/1024)*(1+Assumptions!$B$22),0)</f>
        <v>26</v>
      </c>
      <c r="E1023" s="101" t="s">
        <v>816</v>
      </c>
      <c r="F1023" s="155">
        <v>28846.0</v>
      </c>
      <c r="G1023" s="95">
        <v>34.0</v>
      </c>
    </row>
    <row r="1024">
      <c r="A1024" s="101" t="s">
        <v>1580</v>
      </c>
      <c r="B1024" s="155">
        <v>1583037.0</v>
      </c>
      <c r="C1024" s="95">
        <f>roundup((B1024/1024)*(1+Assumptions!$B$22),0)</f>
        <v>1856</v>
      </c>
      <c r="E1024" s="101" t="s">
        <v>1185</v>
      </c>
      <c r="F1024" s="155">
        <v>28811.0</v>
      </c>
      <c r="G1024" s="95">
        <v>34.0</v>
      </c>
    </row>
    <row r="1025">
      <c r="A1025" s="101" t="s">
        <v>158</v>
      </c>
      <c r="B1025" s="155">
        <v>18155.0</v>
      </c>
      <c r="C1025" s="95">
        <f>roundup((B1025/1024)*(1+Assumptions!$B$22),0)</f>
        <v>22</v>
      </c>
      <c r="E1025" s="101" t="s">
        <v>530</v>
      </c>
      <c r="F1025" s="155">
        <v>28942.0</v>
      </c>
      <c r="G1025" s="95">
        <v>34.0</v>
      </c>
    </row>
    <row r="1026">
      <c r="A1026" s="101" t="s">
        <v>223</v>
      </c>
      <c r="B1026" s="155">
        <v>463002.0</v>
      </c>
      <c r="C1026" s="95">
        <f>roundup((B1026/1024)*(1+Assumptions!$B$22),0)</f>
        <v>543</v>
      </c>
      <c r="E1026" s="101" t="s">
        <v>1505</v>
      </c>
      <c r="F1026" s="155">
        <v>28722.0</v>
      </c>
      <c r="G1026" s="95">
        <v>34.0</v>
      </c>
    </row>
    <row r="1027">
      <c r="A1027" s="101" t="s">
        <v>224</v>
      </c>
      <c r="B1027" s="155">
        <v>159391.0</v>
      </c>
      <c r="C1027" s="95">
        <f>roundup((B1027/1024)*(1+Assumptions!$B$22),0)</f>
        <v>187</v>
      </c>
      <c r="E1027" s="101" t="s">
        <v>839</v>
      </c>
      <c r="F1027" s="155">
        <v>28997.0</v>
      </c>
      <c r="G1027" s="95">
        <v>34.0</v>
      </c>
    </row>
    <row r="1028">
      <c r="A1028" s="101" t="s">
        <v>1096</v>
      </c>
      <c r="B1028" s="155">
        <v>1285048.0</v>
      </c>
      <c r="C1028" s="95">
        <f>roundup((B1028/1024)*(1+Assumptions!$B$22),0)</f>
        <v>1506</v>
      </c>
      <c r="E1028" s="101" t="s">
        <v>1639</v>
      </c>
      <c r="F1028" s="155">
        <v>28322.0</v>
      </c>
      <c r="G1028" s="95">
        <v>34.0</v>
      </c>
    </row>
    <row r="1029">
      <c r="A1029" s="101" t="s">
        <v>1097</v>
      </c>
      <c r="B1029" s="155">
        <v>930630.0</v>
      </c>
      <c r="C1029" s="95">
        <f>roundup((B1029/1024)*(1+Assumptions!$B$22),0)</f>
        <v>1091</v>
      </c>
      <c r="E1029" s="101" t="s">
        <v>856</v>
      </c>
      <c r="F1029" s="155">
        <v>28747.0</v>
      </c>
      <c r="G1029" s="95">
        <v>34.0</v>
      </c>
    </row>
    <row r="1030">
      <c r="A1030" s="101" t="s">
        <v>298</v>
      </c>
      <c r="B1030" s="155">
        <v>440063.0</v>
      </c>
      <c r="C1030" s="95">
        <f>roundup((B1030/1024)*(1+Assumptions!$B$22),0)</f>
        <v>516</v>
      </c>
      <c r="E1030" s="101" t="s">
        <v>822</v>
      </c>
      <c r="F1030" s="155">
        <v>28716.0</v>
      </c>
      <c r="G1030" s="95">
        <v>34.0</v>
      </c>
    </row>
    <row r="1031">
      <c r="A1031" s="101" t="s">
        <v>164</v>
      </c>
      <c r="B1031" s="155">
        <v>45070.0</v>
      </c>
      <c r="C1031" s="95">
        <f>roundup((B1031/1024)*(1+Assumptions!$B$22),0)</f>
        <v>53</v>
      </c>
      <c r="E1031" s="101" t="s">
        <v>1305</v>
      </c>
      <c r="F1031" s="155">
        <v>28416.0</v>
      </c>
      <c r="G1031" s="95">
        <v>34.0</v>
      </c>
    </row>
    <row r="1032">
      <c r="A1032" s="101" t="s">
        <v>792</v>
      </c>
      <c r="B1032" s="155">
        <v>61435.0</v>
      </c>
      <c r="C1032" s="95">
        <f>roundup((B1032/1024)*(1+Assumptions!$B$22),0)</f>
        <v>72</v>
      </c>
      <c r="E1032" s="101" t="s">
        <v>594</v>
      </c>
      <c r="F1032" s="155">
        <v>28182.0</v>
      </c>
      <c r="G1032" s="95">
        <v>34.0</v>
      </c>
    </row>
    <row r="1033">
      <c r="A1033" s="101" t="s">
        <v>159</v>
      </c>
      <c r="B1033" s="155">
        <v>179088.0</v>
      </c>
      <c r="C1033" s="95">
        <f>roundup((B1033/1024)*(1+Assumptions!$B$22),0)</f>
        <v>210</v>
      </c>
      <c r="E1033" s="101" t="s">
        <v>1728</v>
      </c>
      <c r="F1033" s="155">
        <v>28994.0</v>
      </c>
      <c r="G1033" s="95">
        <v>34.0</v>
      </c>
    </row>
    <row r="1034">
      <c r="A1034" s="101" t="s">
        <v>939</v>
      </c>
      <c r="B1034" s="155">
        <v>413847.0</v>
      </c>
      <c r="C1034" s="95">
        <f>roundup((B1034/1024)*(1+Assumptions!$B$22),0)</f>
        <v>485</v>
      </c>
      <c r="E1034" s="101" t="s">
        <v>709</v>
      </c>
      <c r="F1034" s="155">
        <v>28278.0</v>
      </c>
      <c r="G1034" s="95">
        <v>34.0</v>
      </c>
    </row>
    <row r="1035">
      <c r="A1035" s="101" t="s">
        <v>2758</v>
      </c>
      <c r="B1035" s="155">
        <v>59549.0</v>
      </c>
      <c r="C1035" s="95">
        <f>roundup((B1035/1024)*(1+Assumptions!$B$22),0)</f>
        <v>70</v>
      </c>
      <c r="E1035" s="101" t="s">
        <v>2772</v>
      </c>
      <c r="F1035" s="155">
        <v>28321.0</v>
      </c>
      <c r="G1035" s="95">
        <v>34.0</v>
      </c>
    </row>
    <row r="1036">
      <c r="A1036" s="101" t="s">
        <v>1098</v>
      </c>
      <c r="B1036" s="155">
        <v>1960246.0</v>
      </c>
      <c r="C1036" s="95">
        <f>roundup((B1036/1024)*(1+Assumptions!$B$22),0)</f>
        <v>2298</v>
      </c>
      <c r="E1036" s="101" t="s">
        <v>407</v>
      </c>
      <c r="F1036" s="155">
        <v>28919.0</v>
      </c>
      <c r="G1036" s="95">
        <v>34.0</v>
      </c>
    </row>
    <row r="1037">
      <c r="A1037" s="101" t="s">
        <v>1534</v>
      </c>
      <c r="B1037" s="155">
        <v>177042.0</v>
      </c>
      <c r="C1037" s="95">
        <f>roundup((B1037/1024)*(1+Assumptions!$B$22),0)</f>
        <v>208</v>
      </c>
      <c r="E1037" s="101" t="s">
        <v>1197</v>
      </c>
      <c r="F1037" s="155">
        <v>28343.0</v>
      </c>
      <c r="G1037" s="95">
        <v>34.0</v>
      </c>
    </row>
    <row r="1038">
      <c r="A1038" s="101" t="s">
        <v>1533</v>
      </c>
      <c r="B1038" s="155">
        <v>122504.0</v>
      </c>
      <c r="C1038" s="95">
        <f>roundup((B1038/1024)*(1+Assumptions!$B$22),0)</f>
        <v>144</v>
      </c>
      <c r="E1038" s="101" t="s">
        <v>229</v>
      </c>
      <c r="F1038" s="155">
        <v>27866.0</v>
      </c>
      <c r="G1038" s="95">
        <v>33.0</v>
      </c>
    </row>
    <row r="1039">
      <c r="A1039" s="101" t="s">
        <v>1577</v>
      </c>
      <c r="B1039" s="155">
        <v>123337.0</v>
      </c>
      <c r="C1039" s="95">
        <f>roundup((B1039/1024)*(1+Assumptions!$B$22),0)</f>
        <v>145</v>
      </c>
      <c r="E1039" s="101" t="s">
        <v>1212</v>
      </c>
      <c r="F1039" s="155">
        <v>28124.0</v>
      </c>
      <c r="G1039" s="95">
        <v>33.0</v>
      </c>
    </row>
    <row r="1040">
      <c r="A1040" s="101" t="s">
        <v>1305</v>
      </c>
      <c r="B1040" s="155">
        <v>28416.0</v>
      </c>
      <c r="C1040" s="95">
        <f>roundup((B1040/1024)*(1+Assumptions!$B$22),0)</f>
        <v>34</v>
      </c>
      <c r="E1040" s="101" t="s">
        <v>527</v>
      </c>
      <c r="F1040" s="155">
        <v>27595.0</v>
      </c>
      <c r="G1040" s="95">
        <v>33.0</v>
      </c>
    </row>
    <row r="1041">
      <c r="A1041" s="101" t="s">
        <v>1306</v>
      </c>
      <c r="B1041" s="155">
        <v>34135.0</v>
      </c>
      <c r="C1041" s="95">
        <f>roundup((B1041/1024)*(1+Assumptions!$B$22),0)</f>
        <v>41</v>
      </c>
      <c r="E1041" s="101" t="s">
        <v>1506</v>
      </c>
      <c r="F1041" s="155">
        <v>27706.0</v>
      </c>
      <c r="G1041" s="95">
        <v>33.0</v>
      </c>
    </row>
    <row r="1042">
      <c r="A1042" s="101" t="s">
        <v>1307</v>
      </c>
      <c r="B1042" s="155">
        <v>38423.0</v>
      </c>
      <c r="C1042" s="95">
        <f>roundup((B1042/1024)*(1+Assumptions!$B$22),0)</f>
        <v>46</v>
      </c>
      <c r="E1042" s="101" t="s">
        <v>1105</v>
      </c>
      <c r="F1042" s="155">
        <v>27697.0</v>
      </c>
      <c r="G1042" s="95">
        <v>33.0</v>
      </c>
    </row>
    <row r="1043">
      <c r="A1043" s="101" t="s">
        <v>1308</v>
      </c>
      <c r="B1043" s="155">
        <v>45657.0</v>
      </c>
      <c r="C1043" s="95">
        <f>roundup((B1043/1024)*(1+Assumptions!$B$22),0)</f>
        <v>54</v>
      </c>
      <c r="E1043" s="101" t="s">
        <v>1332</v>
      </c>
      <c r="F1043" s="155">
        <v>27953.0</v>
      </c>
      <c r="G1043" s="95">
        <v>33.0</v>
      </c>
    </row>
    <row r="1044">
      <c r="A1044" s="101" t="s">
        <v>1309</v>
      </c>
      <c r="B1044" s="155">
        <v>36475.0</v>
      </c>
      <c r="C1044" s="95">
        <f>roundup((B1044/1024)*(1+Assumptions!$B$22),0)</f>
        <v>43</v>
      </c>
      <c r="E1044" s="101" t="s">
        <v>1442</v>
      </c>
      <c r="F1044" s="155">
        <v>27367.0</v>
      </c>
      <c r="G1044" s="95">
        <v>33.0</v>
      </c>
    </row>
    <row r="1045">
      <c r="A1045" s="101" t="s">
        <v>1310</v>
      </c>
      <c r="B1045" s="155">
        <v>42292.0</v>
      </c>
      <c r="C1045" s="95">
        <f>roundup((B1045/1024)*(1+Assumptions!$B$22),0)</f>
        <v>50</v>
      </c>
      <c r="E1045" s="101" t="s">
        <v>3066</v>
      </c>
      <c r="F1045" s="155">
        <v>27693.0</v>
      </c>
      <c r="G1045" s="95">
        <v>33.0</v>
      </c>
    </row>
    <row r="1046">
      <c r="A1046" s="101" t="s">
        <v>1311</v>
      </c>
      <c r="B1046" s="155">
        <v>30044.0</v>
      </c>
      <c r="C1046" s="95">
        <f>roundup((B1046/1024)*(1+Assumptions!$B$22),0)</f>
        <v>36</v>
      </c>
      <c r="E1046" s="101" t="s">
        <v>538</v>
      </c>
      <c r="F1046" s="155">
        <v>27850.0</v>
      </c>
      <c r="G1046" s="95">
        <v>33.0</v>
      </c>
    </row>
    <row r="1047">
      <c r="A1047" s="101" t="s">
        <v>1312</v>
      </c>
      <c r="B1047" s="155">
        <v>27013.0</v>
      </c>
      <c r="C1047" s="95">
        <f>roundup((B1047/1024)*(1+Assumptions!$B$22),0)</f>
        <v>32</v>
      </c>
      <c r="E1047" s="101" t="s">
        <v>387</v>
      </c>
      <c r="F1047" s="155">
        <v>27870.0</v>
      </c>
      <c r="G1047" s="95">
        <v>33.0</v>
      </c>
    </row>
    <row r="1048">
      <c r="A1048" s="101" t="s">
        <v>1313</v>
      </c>
      <c r="B1048" s="155">
        <v>27035.0</v>
      </c>
      <c r="C1048" s="95">
        <f>roundup((B1048/1024)*(1+Assumptions!$B$22),0)</f>
        <v>32</v>
      </c>
      <c r="E1048" s="101" t="s">
        <v>708</v>
      </c>
      <c r="F1048" s="155">
        <v>27770.0</v>
      </c>
      <c r="G1048" s="95">
        <v>33.0</v>
      </c>
    </row>
    <row r="1049">
      <c r="A1049" s="101" t="s">
        <v>1314</v>
      </c>
      <c r="B1049" s="155">
        <v>26839.0</v>
      </c>
      <c r="C1049" s="95">
        <f>roundup((B1049/1024)*(1+Assumptions!$B$22),0)</f>
        <v>32</v>
      </c>
      <c r="E1049" s="101" t="s">
        <v>1287</v>
      </c>
      <c r="F1049" s="155">
        <v>26867.0</v>
      </c>
      <c r="G1049" s="95">
        <v>32.0</v>
      </c>
    </row>
    <row r="1050">
      <c r="A1050" s="101" t="s">
        <v>1315</v>
      </c>
      <c r="B1050" s="155">
        <v>26064.0</v>
      </c>
      <c r="C1050" s="95">
        <f>roundup((B1050/1024)*(1+Assumptions!$B$22),0)</f>
        <v>31</v>
      </c>
      <c r="E1050" s="101" t="s">
        <v>1288</v>
      </c>
      <c r="F1050" s="155">
        <v>26555.0</v>
      </c>
      <c r="G1050" s="95">
        <v>32.0</v>
      </c>
    </row>
    <row r="1051">
      <c r="A1051" s="101" t="s">
        <v>1316</v>
      </c>
      <c r="B1051" s="155">
        <v>27006.0</v>
      </c>
      <c r="C1051" s="95">
        <f>roundup((B1051/1024)*(1+Assumptions!$B$22),0)</f>
        <v>32</v>
      </c>
      <c r="E1051" s="101" t="s">
        <v>1143</v>
      </c>
      <c r="F1051" s="155">
        <v>27122.0</v>
      </c>
      <c r="G1051" s="95">
        <v>32.0</v>
      </c>
    </row>
    <row r="1052">
      <c r="A1052" s="101" t="s">
        <v>1317</v>
      </c>
      <c r="B1052" s="155">
        <v>26200.0</v>
      </c>
      <c r="C1052" s="95">
        <f>roundup((B1052/1024)*(1+Assumptions!$B$22),0)</f>
        <v>31</v>
      </c>
      <c r="E1052" s="101" t="s">
        <v>1165</v>
      </c>
      <c r="F1052" s="155">
        <v>26682.0</v>
      </c>
      <c r="G1052" s="95">
        <v>32.0</v>
      </c>
    </row>
    <row r="1053">
      <c r="A1053" s="101" t="s">
        <v>1318</v>
      </c>
      <c r="B1053" s="155">
        <v>24553.0</v>
      </c>
      <c r="C1053" s="95">
        <f>roundup((B1053/1024)*(1+Assumptions!$B$22),0)</f>
        <v>29</v>
      </c>
      <c r="E1053" s="101" t="s">
        <v>1168</v>
      </c>
      <c r="F1053" s="155">
        <v>26798.0</v>
      </c>
      <c r="G1053" s="95">
        <v>32.0</v>
      </c>
    </row>
    <row r="1054">
      <c r="A1054" s="101" t="s">
        <v>1319</v>
      </c>
      <c r="B1054" s="155">
        <v>26128.0</v>
      </c>
      <c r="C1054" s="95">
        <f>roundup((B1054/1024)*(1+Assumptions!$B$22),0)</f>
        <v>31</v>
      </c>
      <c r="E1054" s="101" t="s">
        <v>806</v>
      </c>
      <c r="F1054" s="155">
        <v>27090.0</v>
      </c>
      <c r="G1054" s="95">
        <v>32.0</v>
      </c>
    </row>
    <row r="1055">
      <c r="A1055" s="101" t="s">
        <v>1320</v>
      </c>
      <c r="B1055" s="155">
        <v>25652.0</v>
      </c>
      <c r="C1055" s="95">
        <f>roundup((B1055/1024)*(1+Assumptions!$B$22),0)</f>
        <v>31</v>
      </c>
      <c r="E1055" s="101" t="s">
        <v>187</v>
      </c>
      <c r="F1055" s="155">
        <v>26718.0</v>
      </c>
      <c r="G1055" s="95">
        <v>32.0</v>
      </c>
    </row>
    <row r="1056">
      <c r="A1056" s="101" t="s">
        <v>1321</v>
      </c>
      <c r="B1056" s="155">
        <v>25737.0</v>
      </c>
      <c r="C1056" s="95">
        <f>roundup((B1056/1024)*(1+Assumptions!$B$22),0)</f>
        <v>31</v>
      </c>
      <c r="E1056" s="101" t="s">
        <v>2847</v>
      </c>
      <c r="F1056" s="155">
        <v>26967.0</v>
      </c>
      <c r="G1056" s="95">
        <v>32.0</v>
      </c>
    </row>
    <row r="1057">
      <c r="A1057" s="101" t="s">
        <v>1322</v>
      </c>
      <c r="B1057" s="155">
        <v>25895.0</v>
      </c>
      <c r="C1057" s="95">
        <f>roundup((B1057/1024)*(1+Assumptions!$B$22),0)</f>
        <v>31</v>
      </c>
      <c r="E1057" s="101" t="s">
        <v>1516</v>
      </c>
      <c r="F1057" s="155">
        <v>26785.0</v>
      </c>
      <c r="G1057" s="95">
        <v>32.0</v>
      </c>
    </row>
    <row r="1058">
      <c r="A1058" s="101" t="s">
        <v>1323</v>
      </c>
      <c r="B1058" s="155">
        <v>26665.0</v>
      </c>
      <c r="C1058" s="95">
        <f>roundup((B1058/1024)*(1+Assumptions!$B$22),0)</f>
        <v>32</v>
      </c>
      <c r="E1058" s="101" t="s">
        <v>1107</v>
      </c>
      <c r="F1058" s="155">
        <v>26839.0</v>
      </c>
      <c r="G1058" s="95">
        <v>32.0</v>
      </c>
    </row>
    <row r="1059">
      <c r="A1059" s="101" t="s">
        <v>1087</v>
      </c>
      <c r="B1059" s="155">
        <v>42623.0</v>
      </c>
      <c r="C1059" s="95">
        <f>roundup((B1059/1024)*(1+Assumptions!$B$22),0)</f>
        <v>50</v>
      </c>
      <c r="E1059" s="101" t="s">
        <v>1128</v>
      </c>
      <c r="F1059" s="155">
        <v>27219.0</v>
      </c>
      <c r="G1059" s="95">
        <v>32.0</v>
      </c>
    </row>
    <row r="1060">
      <c r="A1060" s="101" t="s">
        <v>1088</v>
      </c>
      <c r="B1060" s="155">
        <v>72874.0</v>
      </c>
      <c r="C1060" s="95">
        <f>roundup((B1060/1024)*(1+Assumptions!$B$22),0)</f>
        <v>86</v>
      </c>
      <c r="E1060" s="101" t="s">
        <v>1636</v>
      </c>
      <c r="F1060" s="155">
        <v>27249.0</v>
      </c>
      <c r="G1060" s="95">
        <v>32.0</v>
      </c>
    </row>
    <row r="1061">
      <c r="A1061" s="101" t="s">
        <v>1089</v>
      </c>
      <c r="B1061" s="155">
        <v>58615.0</v>
      </c>
      <c r="C1061" s="95">
        <f>roundup((B1061/1024)*(1+Assumptions!$B$22),0)</f>
        <v>69</v>
      </c>
      <c r="E1061" s="101" t="s">
        <v>820</v>
      </c>
      <c r="F1061" s="155">
        <v>27033.0</v>
      </c>
      <c r="G1061" s="95">
        <v>32.0</v>
      </c>
    </row>
    <row r="1062">
      <c r="A1062" s="101" t="s">
        <v>1090</v>
      </c>
      <c r="B1062" s="155">
        <v>37060.0</v>
      </c>
      <c r="C1062" s="95">
        <f>roundup((B1062/1024)*(1+Assumptions!$B$22),0)</f>
        <v>44</v>
      </c>
      <c r="E1062" s="101" t="s">
        <v>1637</v>
      </c>
      <c r="F1062" s="155">
        <v>26906.0</v>
      </c>
      <c r="G1062" s="95">
        <v>32.0</v>
      </c>
    </row>
    <row r="1063">
      <c r="A1063" s="101" t="s">
        <v>519</v>
      </c>
      <c r="B1063" s="155">
        <v>4288.0</v>
      </c>
      <c r="C1063" s="95">
        <f>roundup((B1063/1024)*(1+Assumptions!$B$22),0)</f>
        <v>6</v>
      </c>
      <c r="E1063" s="101" t="s">
        <v>1312</v>
      </c>
      <c r="F1063" s="155">
        <v>27013.0</v>
      </c>
      <c r="G1063" s="95">
        <v>32.0</v>
      </c>
    </row>
    <row r="1064">
      <c r="A1064" s="101" t="s">
        <v>832</v>
      </c>
      <c r="B1064" s="155">
        <v>17600.0</v>
      </c>
      <c r="C1064" s="95">
        <f>roundup((B1064/1024)*(1+Assumptions!$B$22),0)</f>
        <v>21</v>
      </c>
      <c r="E1064" s="101" t="s">
        <v>1313</v>
      </c>
      <c r="F1064" s="155">
        <v>27035.0</v>
      </c>
      <c r="G1064" s="95">
        <v>32.0</v>
      </c>
    </row>
    <row r="1065">
      <c r="A1065" s="101" t="s">
        <v>751</v>
      </c>
      <c r="B1065" s="155">
        <v>15972.0</v>
      </c>
      <c r="C1065" s="95">
        <f>roundup((B1065/1024)*(1+Assumptions!$B$22),0)</f>
        <v>19</v>
      </c>
      <c r="E1065" s="101" t="s">
        <v>1314</v>
      </c>
      <c r="F1065" s="155">
        <v>26839.0</v>
      </c>
      <c r="G1065" s="95">
        <v>32.0</v>
      </c>
    </row>
    <row r="1066">
      <c r="A1066" s="101" t="s">
        <v>238</v>
      </c>
      <c r="B1066" s="155">
        <v>23930.0</v>
      </c>
      <c r="C1066" s="95">
        <f>roundup((B1066/1024)*(1+Assumptions!$B$22),0)</f>
        <v>29</v>
      </c>
      <c r="E1066" s="101" t="s">
        <v>1316</v>
      </c>
      <c r="F1066" s="155">
        <v>27006.0</v>
      </c>
      <c r="G1066" s="95">
        <v>32.0</v>
      </c>
    </row>
    <row r="1067">
      <c r="A1067" s="101" t="s">
        <v>1357</v>
      </c>
      <c r="B1067" s="155">
        <v>32370.0</v>
      </c>
      <c r="C1067" s="95">
        <f>roundup((B1067/1024)*(1+Assumptions!$B$22),0)</f>
        <v>38</v>
      </c>
      <c r="E1067" s="101" t="s">
        <v>1323</v>
      </c>
      <c r="F1067" s="155">
        <v>26665.0</v>
      </c>
      <c r="G1067" s="95">
        <v>32.0</v>
      </c>
    </row>
    <row r="1068">
      <c r="A1068" s="101" t="s">
        <v>1301</v>
      </c>
      <c r="B1068" s="155">
        <v>37522.0</v>
      </c>
      <c r="C1068" s="95">
        <f>roundup((B1068/1024)*(1+Assumptions!$B$22),0)</f>
        <v>44</v>
      </c>
      <c r="E1068" s="101" t="s">
        <v>593</v>
      </c>
      <c r="F1068" s="155">
        <v>26892.0</v>
      </c>
      <c r="G1068" s="95">
        <v>32.0</v>
      </c>
    </row>
    <row r="1069">
      <c r="A1069" s="101" t="s">
        <v>1302</v>
      </c>
      <c r="B1069" s="155">
        <v>53237.0</v>
      </c>
      <c r="C1069" s="95">
        <f>roundup((B1069/1024)*(1+Assumptions!$B$22),0)</f>
        <v>63</v>
      </c>
      <c r="E1069" s="101" t="s">
        <v>1401</v>
      </c>
      <c r="F1069" s="155">
        <v>26931.0</v>
      </c>
      <c r="G1069" s="95">
        <v>32.0</v>
      </c>
    </row>
    <row r="1070">
      <c r="A1070" s="101" t="s">
        <v>1493</v>
      </c>
      <c r="B1070" s="155">
        <v>14594.0</v>
      </c>
      <c r="C1070" s="95">
        <f>roundup((B1070/1024)*(1+Assumptions!$B$22),0)</f>
        <v>18</v>
      </c>
      <c r="E1070" s="101" t="s">
        <v>677</v>
      </c>
      <c r="F1070" s="155">
        <v>26862.0</v>
      </c>
      <c r="G1070" s="95">
        <v>32.0</v>
      </c>
    </row>
    <row r="1071">
      <c r="A1071" s="101" t="s">
        <v>1494</v>
      </c>
      <c r="B1071" s="155">
        <v>13995.0</v>
      </c>
      <c r="C1071" s="95">
        <f>roundup((B1071/1024)*(1+Assumptions!$B$22),0)</f>
        <v>17</v>
      </c>
      <c r="E1071" s="101" t="s">
        <v>3169</v>
      </c>
      <c r="F1071" s="155">
        <v>26665.0</v>
      </c>
      <c r="G1071" s="95">
        <v>32.0</v>
      </c>
    </row>
    <row r="1072">
      <c r="A1072" s="101" t="s">
        <v>1294</v>
      </c>
      <c r="B1072" s="155">
        <v>38308.0</v>
      </c>
      <c r="C1072" s="95">
        <f>roundup((B1072/1024)*(1+Assumptions!$B$22),0)</f>
        <v>45</v>
      </c>
      <c r="E1072" s="101" t="s">
        <v>1195</v>
      </c>
      <c r="F1072" s="155">
        <v>26931.0</v>
      </c>
      <c r="G1072" s="95">
        <v>32.0</v>
      </c>
    </row>
    <row r="1073">
      <c r="A1073" s="101" t="s">
        <v>1295</v>
      </c>
      <c r="B1073" s="155">
        <v>16787.0</v>
      </c>
      <c r="C1073" s="95">
        <f>roundup((B1073/1024)*(1+Assumptions!$B$22),0)</f>
        <v>20</v>
      </c>
      <c r="E1073" s="101" t="s">
        <v>1137</v>
      </c>
      <c r="F1073" s="155">
        <v>26247.0</v>
      </c>
      <c r="G1073" s="95">
        <v>31.0</v>
      </c>
    </row>
    <row r="1074">
      <c r="A1074" s="101" t="s">
        <v>1296</v>
      </c>
      <c r="B1074" s="155">
        <v>16692.0</v>
      </c>
      <c r="C1074" s="95">
        <f>roundup((B1074/1024)*(1+Assumptions!$B$22),0)</f>
        <v>20</v>
      </c>
      <c r="E1074" s="101" t="s">
        <v>1162</v>
      </c>
      <c r="F1074" s="155">
        <v>26407.0</v>
      </c>
      <c r="G1074" s="95">
        <v>31.0</v>
      </c>
    </row>
    <row r="1075">
      <c r="A1075" s="101" t="s">
        <v>1297</v>
      </c>
      <c r="B1075" s="155">
        <v>16650.0</v>
      </c>
      <c r="C1075" s="95">
        <f>roundup((B1075/1024)*(1+Assumptions!$B$22),0)</f>
        <v>20</v>
      </c>
      <c r="E1075" s="101" t="s">
        <v>355</v>
      </c>
      <c r="F1075" s="155">
        <v>25660.0</v>
      </c>
      <c r="G1075" s="95">
        <v>31.0</v>
      </c>
    </row>
    <row r="1076">
      <c r="A1076" s="101" t="s">
        <v>1298</v>
      </c>
      <c r="B1076" s="155">
        <v>16699.0</v>
      </c>
      <c r="C1076" s="95">
        <f>roundup((B1076/1024)*(1+Assumptions!$B$22),0)</f>
        <v>20</v>
      </c>
      <c r="E1076" s="101" t="s">
        <v>1632</v>
      </c>
      <c r="F1076" s="155">
        <v>26430.0</v>
      </c>
      <c r="G1076" s="95">
        <v>31.0</v>
      </c>
    </row>
    <row r="1077">
      <c r="A1077" s="101" t="s">
        <v>1299</v>
      </c>
      <c r="B1077" s="155">
        <v>37077.0</v>
      </c>
      <c r="C1077" s="95">
        <f>roundup((B1077/1024)*(1+Assumptions!$B$22),0)</f>
        <v>44</v>
      </c>
      <c r="E1077" s="101" t="s">
        <v>263</v>
      </c>
      <c r="F1077" s="155">
        <v>26274.0</v>
      </c>
      <c r="G1077" s="95">
        <v>31.0</v>
      </c>
    </row>
    <row r="1078">
      <c r="A1078" s="101" t="s">
        <v>599</v>
      </c>
      <c r="B1078" s="155">
        <v>6282.0</v>
      </c>
      <c r="C1078" s="95">
        <f>roundup((B1078/1024)*(1+Assumptions!$B$22),0)</f>
        <v>8</v>
      </c>
      <c r="E1078" s="101" t="s">
        <v>833</v>
      </c>
      <c r="F1078" s="155">
        <v>26252.0</v>
      </c>
      <c r="G1078" s="95">
        <v>31.0</v>
      </c>
    </row>
    <row r="1079">
      <c r="A1079" s="101" t="s">
        <v>600</v>
      </c>
      <c r="B1079" s="155">
        <v>6998.0</v>
      </c>
      <c r="C1079" s="95">
        <f>roundup((B1079/1024)*(1+Assumptions!$B$22),0)</f>
        <v>9</v>
      </c>
      <c r="E1079" s="101" t="s">
        <v>748</v>
      </c>
      <c r="F1079" s="155">
        <v>26004.0</v>
      </c>
      <c r="G1079" s="95">
        <v>31.0</v>
      </c>
    </row>
    <row r="1080">
      <c r="A1080" s="101" t="s">
        <v>601</v>
      </c>
      <c r="B1080" s="155">
        <v>6077.0</v>
      </c>
      <c r="C1080" s="95">
        <f>roundup((B1080/1024)*(1+Assumptions!$B$22),0)</f>
        <v>8</v>
      </c>
      <c r="E1080" s="101" t="s">
        <v>1404</v>
      </c>
      <c r="F1080" s="155">
        <v>26233.0</v>
      </c>
      <c r="G1080" s="95">
        <v>31.0</v>
      </c>
    </row>
    <row r="1081">
      <c r="A1081" s="101" t="s">
        <v>602</v>
      </c>
      <c r="B1081" s="155">
        <v>7434.0</v>
      </c>
      <c r="C1081" s="95">
        <f>roundup((B1081/1024)*(1+Assumptions!$B$22),0)</f>
        <v>9</v>
      </c>
      <c r="E1081" s="101" t="s">
        <v>1624</v>
      </c>
      <c r="F1081" s="155">
        <v>25968.0</v>
      </c>
      <c r="G1081" s="95">
        <v>31.0</v>
      </c>
    </row>
    <row r="1082">
      <c r="A1082" s="101" t="s">
        <v>603</v>
      </c>
      <c r="B1082" s="155">
        <v>5727.0</v>
      </c>
      <c r="C1082" s="95">
        <f>roundup((B1082/1024)*(1+Assumptions!$B$22),0)</f>
        <v>7</v>
      </c>
      <c r="E1082" s="101" t="s">
        <v>2614</v>
      </c>
      <c r="F1082" s="155">
        <v>25916.0</v>
      </c>
      <c r="G1082" s="95">
        <v>31.0</v>
      </c>
    </row>
    <row r="1083">
      <c r="A1083" s="101" t="s">
        <v>604</v>
      </c>
      <c r="B1083" s="155">
        <v>6020.0</v>
      </c>
      <c r="C1083" s="95">
        <f>roundup((B1083/1024)*(1+Assumptions!$B$22),0)</f>
        <v>8</v>
      </c>
      <c r="E1083" s="101" t="s">
        <v>2631</v>
      </c>
      <c r="F1083" s="155">
        <v>26351.0</v>
      </c>
      <c r="G1083" s="95">
        <v>31.0</v>
      </c>
    </row>
    <row r="1084">
      <c r="A1084" s="101" t="s">
        <v>605</v>
      </c>
      <c r="B1084" s="155">
        <v>6249.0</v>
      </c>
      <c r="C1084" s="95">
        <f>roundup((B1084/1024)*(1+Assumptions!$B$22),0)</f>
        <v>8</v>
      </c>
      <c r="E1084" s="101" t="s">
        <v>1722</v>
      </c>
      <c r="F1084" s="155">
        <v>26360.0</v>
      </c>
      <c r="G1084" s="95">
        <v>31.0</v>
      </c>
    </row>
    <row r="1085">
      <c r="A1085" s="101" t="s">
        <v>606</v>
      </c>
      <c r="B1085" s="155">
        <v>6718.0</v>
      </c>
      <c r="C1085" s="95">
        <f>roundup((B1085/1024)*(1+Assumptions!$B$22),0)</f>
        <v>8</v>
      </c>
      <c r="E1085" s="101" t="s">
        <v>1315</v>
      </c>
      <c r="F1085" s="155">
        <v>26064.0</v>
      </c>
      <c r="G1085" s="95">
        <v>31.0</v>
      </c>
    </row>
    <row r="1086">
      <c r="A1086" s="101" t="s">
        <v>687</v>
      </c>
      <c r="B1086" s="155">
        <v>11922.0</v>
      </c>
      <c r="C1086" s="95">
        <f>roundup((B1086/1024)*(1+Assumptions!$B$22),0)</f>
        <v>14</v>
      </c>
      <c r="E1086" s="101" t="s">
        <v>1317</v>
      </c>
      <c r="F1086" s="155">
        <v>26200.0</v>
      </c>
      <c r="G1086" s="95">
        <v>31.0</v>
      </c>
    </row>
    <row r="1087">
      <c r="A1087" s="101" t="s">
        <v>688</v>
      </c>
      <c r="B1087" s="155">
        <v>11546.0</v>
      </c>
      <c r="C1087" s="95">
        <f>roundup((B1087/1024)*(1+Assumptions!$B$22),0)</f>
        <v>14</v>
      </c>
      <c r="E1087" s="101" t="s">
        <v>1319</v>
      </c>
      <c r="F1087" s="155">
        <v>26128.0</v>
      </c>
      <c r="G1087" s="95">
        <v>31.0</v>
      </c>
    </row>
    <row r="1088">
      <c r="A1088" s="101" t="s">
        <v>689</v>
      </c>
      <c r="B1088" s="155">
        <v>11663.0</v>
      </c>
      <c r="C1088" s="95">
        <f>roundup((B1088/1024)*(1+Assumptions!$B$22),0)</f>
        <v>14</v>
      </c>
      <c r="E1088" s="101" t="s">
        <v>1320</v>
      </c>
      <c r="F1088" s="155">
        <v>25652.0</v>
      </c>
      <c r="G1088" s="95">
        <v>31.0</v>
      </c>
    </row>
    <row r="1089">
      <c r="A1089" s="101" t="s">
        <v>636</v>
      </c>
      <c r="B1089" s="155">
        <v>5096.0</v>
      </c>
      <c r="C1089" s="95">
        <f>roundup((B1089/1024)*(1+Assumptions!$B$22),0)</f>
        <v>6</v>
      </c>
      <c r="E1089" s="101" t="s">
        <v>1321</v>
      </c>
      <c r="F1089" s="155">
        <v>25737.0</v>
      </c>
      <c r="G1089" s="95">
        <v>31.0</v>
      </c>
    </row>
    <row r="1090">
      <c r="A1090" s="101" t="s">
        <v>249</v>
      </c>
      <c r="B1090" s="155">
        <v>503461.0</v>
      </c>
      <c r="C1090" s="95">
        <f>roundup((B1090/1024)*(1+Assumptions!$B$22),0)</f>
        <v>590</v>
      </c>
      <c r="E1090" s="101" t="s">
        <v>1322</v>
      </c>
      <c r="F1090" s="155">
        <v>25895.0</v>
      </c>
      <c r="G1090" s="95">
        <v>31.0</v>
      </c>
    </row>
    <row r="1091">
      <c r="A1091" s="101" t="s">
        <v>1463</v>
      </c>
      <c r="B1091" s="155">
        <v>55717.0</v>
      </c>
      <c r="C1091" s="95">
        <f>roundup((B1091/1024)*(1+Assumptions!$B$22),0)</f>
        <v>66</v>
      </c>
      <c r="E1091" s="101" t="s">
        <v>1441</v>
      </c>
      <c r="F1091" s="155">
        <v>26130.0</v>
      </c>
      <c r="G1091" s="95">
        <v>31.0</v>
      </c>
    </row>
    <row r="1092">
      <c r="A1092" s="101" t="s">
        <v>1700</v>
      </c>
      <c r="B1092" s="155">
        <v>793287.0</v>
      </c>
      <c r="C1092" s="95">
        <f>roundup((B1092/1024)*(1+Assumptions!$B$22),0)</f>
        <v>930</v>
      </c>
      <c r="E1092" s="101" t="s">
        <v>1444</v>
      </c>
      <c r="F1092" s="155">
        <v>26253.0</v>
      </c>
      <c r="G1092" s="95">
        <v>31.0</v>
      </c>
    </row>
    <row r="1093">
      <c r="A1093" s="101" t="s">
        <v>325</v>
      </c>
      <c r="B1093" s="155">
        <v>84417.0</v>
      </c>
      <c r="C1093" s="95">
        <f>roundup((B1093/1024)*(1+Assumptions!$B$22),0)</f>
        <v>99</v>
      </c>
      <c r="E1093" s="101" t="s">
        <v>704</v>
      </c>
      <c r="F1093" s="155">
        <v>25658.0</v>
      </c>
      <c r="G1093" s="95">
        <v>31.0</v>
      </c>
    </row>
    <row r="1094">
      <c r="A1094" s="101" t="s">
        <v>326</v>
      </c>
      <c r="B1094" s="155">
        <v>58483.0</v>
      </c>
      <c r="C1094" s="95">
        <f>roundup((B1094/1024)*(1+Assumptions!$B$22),0)</f>
        <v>69</v>
      </c>
      <c r="E1094" s="101" t="s">
        <v>525</v>
      </c>
      <c r="F1094" s="155">
        <v>25882.0</v>
      </c>
      <c r="G1094" s="95">
        <v>31.0</v>
      </c>
    </row>
    <row r="1095">
      <c r="A1095" s="101" t="s">
        <v>349</v>
      </c>
      <c r="B1095" s="155">
        <v>109747.0</v>
      </c>
      <c r="C1095" s="95">
        <f>roundup((B1095/1024)*(1+Assumptions!$B$22),0)</f>
        <v>129</v>
      </c>
      <c r="E1095" s="101" t="s">
        <v>1716</v>
      </c>
      <c r="F1095" s="155">
        <v>24990.0</v>
      </c>
      <c r="G1095" s="95">
        <v>30.0</v>
      </c>
    </row>
    <row r="1096">
      <c r="A1096" s="101" t="s">
        <v>309</v>
      </c>
      <c r="B1096" s="155">
        <v>61561.0</v>
      </c>
      <c r="C1096" s="95">
        <f>roundup((B1096/1024)*(1+Assumptions!$B$22),0)</f>
        <v>73</v>
      </c>
      <c r="E1096" s="101" t="s">
        <v>1161</v>
      </c>
      <c r="F1096" s="155">
        <v>25600.0</v>
      </c>
      <c r="G1096" s="95">
        <v>30.0</v>
      </c>
    </row>
    <row r="1097">
      <c r="A1097" s="101" t="s">
        <v>306</v>
      </c>
      <c r="B1097" s="155">
        <v>51758.0</v>
      </c>
      <c r="C1097" s="95">
        <f>roundup((B1097/1024)*(1+Assumptions!$B$22),0)</f>
        <v>61</v>
      </c>
      <c r="E1097" s="101" t="s">
        <v>363</v>
      </c>
      <c r="F1097" s="155">
        <v>24783.0</v>
      </c>
      <c r="G1097" s="95">
        <v>30.0</v>
      </c>
    </row>
    <row r="1098">
      <c r="A1098" s="101" t="s">
        <v>310</v>
      </c>
      <c r="B1098" s="155">
        <v>109900.0</v>
      </c>
      <c r="C1098" s="95">
        <f>roundup((B1098/1024)*(1+Assumptions!$B$22),0)</f>
        <v>129</v>
      </c>
      <c r="E1098" s="101" t="s">
        <v>849</v>
      </c>
      <c r="F1098" s="155">
        <v>24943.0</v>
      </c>
      <c r="G1098" s="95">
        <v>30.0</v>
      </c>
    </row>
    <row r="1099">
      <c r="A1099" s="101" t="s">
        <v>307</v>
      </c>
      <c r="B1099" s="155">
        <v>102316.0</v>
      </c>
      <c r="C1099" s="95">
        <f>roundup((B1099/1024)*(1+Assumptions!$B$22),0)</f>
        <v>120</v>
      </c>
      <c r="E1099" s="101" t="s">
        <v>1644</v>
      </c>
      <c r="F1099" s="155">
        <v>25250.0</v>
      </c>
      <c r="G1099" s="95">
        <v>30.0</v>
      </c>
    </row>
    <row r="1100">
      <c r="A1100" s="101" t="s">
        <v>1586</v>
      </c>
      <c r="B1100" s="155">
        <v>1227952.0</v>
      </c>
      <c r="C1100" s="95">
        <f>roundup((B1100/1024)*(1+Assumptions!$B$22),0)</f>
        <v>1440</v>
      </c>
      <c r="E1100" s="101" t="s">
        <v>873</v>
      </c>
      <c r="F1100" s="155">
        <v>25164.0</v>
      </c>
      <c r="G1100" s="95">
        <v>30.0</v>
      </c>
    </row>
    <row r="1101">
      <c r="A1101" s="101" t="s">
        <v>413</v>
      </c>
      <c r="B1101" s="155">
        <v>9025.0</v>
      </c>
      <c r="C1101" s="95">
        <f>roundup((B1101/1024)*(1+Assumptions!$B$22),0)</f>
        <v>11</v>
      </c>
      <c r="E1101" s="101" t="s">
        <v>2615</v>
      </c>
      <c r="F1101" s="155">
        <v>25471.0</v>
      </c>
      <c r="G1101" s="95">
        <v>30.0</v>
      </c>
    </row>
    <row r="1102">
      <c r="A1102" s="101" t="s">
        <v>1327</v>
      </c>
      <c r="B1102" s="155">
        <v>32391.0</v>
      </c>
      <c r="C1102" s="95">
        <f>roundup((B1102/1024)*(1+Assumptions!$B$22),0)</f>
        <v>38</v>
      </c>
      <c r="E1102" s="101" t="s">
        <v>809</v>
      </c>
      <c r="F1102" s="155">
        <v>25514.0</v>
      </c>
      <c r="G1102" s="95">
        <v>30.0</v>
      </c>
    </row>
    <row r="1103">
      <c r="A1103" s="101" t="s">
        <v>1332</v>
      </c>
      <c r="B1103" s="155">
        <v>27953.0</v>
      </c>
      <c r="C1103" s="95">
        <f>roundup((B1103/1024)*(1+Assumptions!$B$22),0)</f>
        <v>33</v>
      </c>
      <c r="E1103" s="101" t="s">
        <v>1400</v>
      </c>
      <c r="F1103" s="155">
        <v>25013.0</v>
      </c>
      <c r="G1103" s="95">
        <v>30.0</v>
      </c>
    </row>
    <row r="1104">
      <c r="A1104" s="101" t="s">
        <v>311</v>
      </c>
      <c r="B1104" s="155">
        <v>15155.0</v>
      </c>
      <c r="C1104" s="95">
        <f>roundup((B1104/1024)*(1+Assumptions!$B$22),0)</f>
        <v>18</v>
      </c>
      <c r="E1104" s="101" t="s">
        <v>256</v>
      </c>
      <c r="F1104" s="155">
        <v>25227.0</v>
      </c>
      <c r="G1104" s="95">
        <v>30.0</v>
      </c>
    </row>
    <row r="1105">
      <c r="A1105" s="101" t="s">
        <v>312</v>
      </c>
      <c r="B1105" s="155">
        <v>16317.0</v>
      </c>
      <c r="C1105" s="95">
        <f>roundup((B1105/1024)*(1+Assumptions!$B$22),0)</f>
        <v>20</v>
      </c>
      <c r="E1105" s="101" t="s">
        <v>2943</v>
      </c>
      <c r="F1105" s="155">
        <v>25435.0</v>
      </c>
      <c r="G1105" s="95">
        <v>30.0</v>
      </c>
    </row>
    <row r="1106">
      <c r="A1106" s="101" t="s">
        <v>313</v>
      </c>
      <c r="B1106" s="155">
        <v>15263.0</v>
      </c>
      <c r="C1106" s="95">
        <f>roundup((B1106/1024)*(1+Assumptions!$B$22),0)</f>
        <v>18</v>
      </c>
      <c r="E1106" s="101" t="s">
        <v>703</v>
      </c>
      <c r="F1106" s="155">
        <v>25269.0</v>
      </c>
      <c r="G1106" s="95">
        <v>30.0</v>
      </c>
    </row>
    <row r="1107">
      <c r="A1107" s="101" t="s">
        <v>1479</v>
      </c>
      <c r="B1107" s="155">
        <v>2028929.0</v>
      </c>
      <c r="C1107" s="95">
        <f>roundup((B1107/1024)*(1+Assumptions!$B$22),0)</f>
        <v>2378</v>
      </c>
      <c r="E1107" s="101" t="s">
        <v>705</v>
      </c>
      <c r="F1107" s="155">
        <v>25088.0</v>
      </c>
      <c r="G1107" s="95">
        <v>30.0</v>
      </c>
    </row>
    <row r="1108">
      <c r="A1108" s="101" t="s">
        <v>1701</v>
      </c>
      <c r="B1108" s="155">
        <v>23463.0</v>
      </c>
      <c r="C1108" s="95">
        <f>roundup((B1108/1024)*(1+Assumptions!$B$22),0)</f>
        <v>28</v>
      </c>
      <c r="E1108" s="101" t="s">
        <v>3021</v>
      </c>
      <c r="F1108" s="155">
        <v>24933.0</v>
      </c>
      <c r="G1108" s="95">
        <v>30.0</v>
      </c>
    </row>
    <row r="1109">
      <c r="A1109" s="101" t="s">
        <v>506</v>
      </c>
      <c r="B1109" s="155">
        <v>178587.0</v>
      </c>
      <c r="C1109" s="95">
        <f>roundup((B1109/1024)*(1+Assumptions!$B$22),0)</f>
        <v>210</v>
      </c>
      <c r="E1109" s="101" t="s">
        <v>811</v>
      </c>
      <c r="F1109" s="155">
        <v>24674.0</v>
      </c>
      <c r="G1109" s="95">
        <v>29.0</v>
      </c>
    </row>
    <row r="1110">
      <c r="A1110" s="101" t="s">
        <v>1702</v>
      </c>
      <c r="B1110" s="155">
        <v>7627.0</v>
      </c>
      <c r="C1110" s="95">
        <f>roundup((B1110/1024)*(1+Assumptions!$B$22),0)</f>
        <v>9</v>
      </c>
      <c r="E1110" s="101" t="s">
        <v>754</v>
      </c>
      <c r="F1110" s="155">
        <v>24151.0</v>
      </c>
      <c r="G1110" s="95">
        <v>29.0</v>
      </c>
    </row>
    <row r="1111">
      <c r="A1111" s="101" t="s">
        <v>841</v>
      </c>
      <c r="B1111" s="155">
        <v>5778.0</v>
      </c>
      <c r="C1111" s="95">
        <f>roundup((B1111/1024)*(1+Assumptions!$B$22),0)</f>
        <v>7</v>
      </c>
      <c r="E1111" s="101" t="s">
        <v>1503</v>
      </c>
      <c r="F1111" s="155">
        <v>23972.0</v>
      </c>
      <c r="G1111" s="95">
        <v>29.0</v>
      </c>
    </row>
    <row r="1112">
      <c r="A1112" s="101" t="s">
        <v>299</v>
      </c>
      <c r="B1112" s="155">
        <v>181309.0</v>
      </c>
      <c r="C1112" s="95">
        <f>roundup((B1112/1024)*(1+Assumptions!$B$22),0)</f>
        <v>213</v>
      </c>
      <c r="E1112" s="101" t="s">
        <v>891</v>
      </c>
      <c r="F1112" s="155">
        <v>23939.0</v>
      </c>
      <c r="G1112" s="95">
        <v>29.0</v>
      </c>
    </row>
    <row r="1113">
      <c r="A1113" s="101" t="s">
        <v>1464</v>
      </c>
      <c r="B1113" s="155">
        <v>39386.0</v>
      </c>
      <c r="C1113" s="95">
        <f>roundup((B1113/1024)*(1+Assumptions!$B$22),0)</f>
        <v>47</v>
      </c>
      <c r="E1113" s="101" t="s">
        <v>1498</v>
      </c>
      <c r="F1113" s="155">
        <v>24478.0</v>
      </c>
      <c r="G1113" s="95">
        <v>29.0</v>
      </c>
    </row>
    <row r="1114">
      <c r="A1114" s="101" t="s">
        <v>1512</v>
      </c>
      <c r="B1114" s="155">
        <v>2423801.0</v>
      </c>
      <c r="C1114" s="95">
        <f>roundup((B1114/1024)*(1+Assumptions!$B$22),0)</f>
        <v>2841</v>
      </c>
      <c r="E1114" s="101" t="s">
        <v>1711</v>
      </c>
      <c r="F1114" s="155">
        <v>24383.0</v>
      </c>
      <c r="G1114" s="95">
        <v>29.0</v>
      </c>
    </row>
    <row r="1115">
      <c r="A1115" s="101" t="s">
        <v>1364</v>
      </c>
      <c r="B1115" s="155">
        <v>3477274.0</v>
      </c>
      <c r="C1115" s="95">
        <f>roundup((B1115/1024)*(1+Assumptions!$B$22),0)</f>
        <v>4075</v>
      </c>
      <c r="E1115" s="101" t="s">
        <v>2633</v>
      </c>
      <c r="F1115" s="155">
        <v>24205.0</v>
      </c>
      <c r="G1115" s="95">
        <v>29.0</v>
      </c>
    </row>
    <row r="1116">
      <c r="A1116" s="101" t="s">
        <v>1365</v>
      </c>
      <c r="B1116" s="155">
        <v>84995.0</v>
      </c>
      <c r="C1116" s="95">
        <f>roundup((B1116/1024)*(1+Assumptions!$B$22),0)</f>
        <v>100</v>
      </c>
      <c r="E1116" s="101" t="s">
        <v>1378</v>
      </c>
      <c r="F1116" s="155">
        <v>24702.0</v>
      </c>
      <c r="G1116" s="95">
        <v>29.0</v>
      </c>
    </row>
    <row r="1117">
      <c r="A1117" s="101" t="s">
        <v>1366</v>
      </c>
      <c r="B1117" s="155">
        <v>5290750.0</v>
      </c>
      <c r="C1117" s="95">
        <f>roundup((B1117/1024)*(1+Assumptions!$B$22),0)</f>
        <v>6201</v>
      </c>
      <c r="E1117" s="101" t="s">
        <v>1318</v>
      </c>
      <c r="F1117" s="155">
        <v>24553.0</v>
      </c>
      <c r="G1117" s="95">
        <v>29.0</v>
      </c>
    </row>
    <row r="1118">
      <c r="A1118" s="101" t="s">
        <v>1367</v>
      </c>
      <c r="B1118" s="155">
        <v>350100.0</v>
      </c>
      <c r="C1118" s="95">
        <f>roundup((B1118/1024)*(1+Assumptions!$B$22),0)</f>
        <v>411</v>
      </c>
      <c r="E1118" s="101" t="s">
        <v>238</v>
      </c>
      <c r="F1118" s="155">
        <v>23930.0</v>
      </c>
      <c r="G1118" s="95">
        <v>29.0</v>
      </c>
    </row>
    <row r="1119">
      <c r="A1119" s="101" t="s">
        <v>1368</v>
      </c>
      <c r="B1119" s="155">
        <v>81416.0</v>
      </c>
      <c r="C1119" s="95">
        <f>roundup((B1119/1024)*(1+Assumptions!$B$22),0)</f>
        <v>96</v>
      </c>
      <c r="E1119" s="101" t="s">
        <v>1440</v>
      </c>
      <c r="F1119" s="155">
        <v>24172.0</v>
      </c>
      <c r="G1119" s="95">
        <v>29.0</v>
      </c>
    </row>
    <row r="1120">
      <c r="A1120" s="101" t="s">
        <v>1374</v>
      </c>
      <c r="B1120" s="155">
        <v>57557.0</v>
      </c>
      <c r="C1120" s="95">
        <f>roundup((B1120/1024)*(1+Assumptions!$B$22),0)</f>
        <v>68</v>
      </c>
      <c r="E1120" s="101" t="s">
        <v>1443</v>
      </c>
      <c r="F1120" s="155">
        <v>23948.0</v>
      </c>
      <c r="G1120" s="95">
        <v>29.0</v>
      </c>
    </row>
    <row r="1121">
      <c r="A1121" s="101" t="s">
        <v>438</v>
      </c>
      <c r="B1121" s="155">
        <v>48434.0</v>
      </c>
      <c r="C1121" s="95">
        <f>roundup((B1121/1024)*(1+Assumptions!$B$22),0)</f>
        <v>57</v>
      </c>
      <c r="E1121" s="101" t="s">
        <v>595</v>
      </c>
      <c r="F1121" s="155">
        <v>24440.0</v>
      </c>
      <c r="G1121" s="95">
        <v>29.0</v>
      </c>
    </row>
    <row r="1122">
      <c r="A1122" s="101" t="s">
        <v>1628</v>
      </c>
      <c r="B1122" s="155">
        <v>154246.0</v>
      </c>
      <c r="C1122" s="95">
        <f>roundup((B1122/1024)*(1+Assumptions!$B$22),0)</f>
        <v>181</v>
      </c>
      <c r="E1122" s="101" t="s">
        <v>679</v>
      </c>
      <c r="F1122" s="155">
        <v>24318.0</v>
      </c>
      <c r="G1122" s="95">
        <v>29.0</v>
      </c>
    </row>
    <row r="1123">
      <c r="A1123" s="101" t="s">
        <v>1645</v>
      </c>
      <c r="B1123" s="155">
        <v>92993.0</v>
      </c>
      <c r="C1123" s="95">
        <f>roundup((B1123/1024)*(1+Assumptions!$B$22),0)</f>
        <v>109</v>
      </c>
      <c r="E1123" s="101" t="s">
        <v>154</v>
      </c>
      <c r="F1123" s="155">
        <v>24544.0</v>
      </c>
      <c r="G1123" s="95">
        <v>29.0</v>
      </c>
    </row>
    <row r="1124">
      <c r="A1124" s="101" t="s">
        <v>578</v>
      </c>
      <c r="B1124" s="155">
        <v>358756.0</v>
      </c>
      <c r="C1124" s="95">
        <f>roundup((B1124/1024)*(1+Assumptions!$B$22),0)</f>
        <v>421</v>
      </c>
      <c r="E1124" s="101" t="s">
        <v>1180</v>
      </c>
      <c r="F1124" s="155">
        <v>23779.0</v>
      </c>
      <c r="G1124" s="95">
        <v>28.0</v>
      </c>
    </row>
    <row r="1125">
      <c r="A1125" s="101" t="s">
        <v>607</v>
      </c>
      <c r="B1125" s="155">
        <v>204589.0</v>
      </c>
      <c r="C1125" s="95">
        <f>roundup((B1125/1024)*(1+Assumptions!$B$22),0)</f>
        <v>240</v>
      </c>
      <c r="E1125" s="101" t="s">
        <v>670</v>
      </c>
      <c r="F1125" s="155">
        <v>23763.0</v>
      </c>
      <c r="G1125" s="95">
        <v>28.0</v>
      </c>
    </row>
    <row r="1126">
      <c r="A1126" s="101" t="s">
        <v>350</v>
      </c>
      <c r="B1126" s="155">
        <v>39581.0</v>
      </c>
      <c r="C1126" s="95">
        <f>roundup((B1126/1024)*(1+Assumptions!$B$22),0)</f>
        <v>47</v>
      </c>
      <c r="E1126" s="101" t="s">
        <v>671</v>
      </c>
      <c r="F1126" s="155">
        <v>23300.0</v>
      </c>
      <c r="G1126" s="95">
        <v>28.0</v>
      </c>
    </row>
    <row r="1127">
      <c r="A1127" s="101" t="s">
        <v>300</v>
      </c>
      <c r="B1127" s="155">
        <v>115689.0</v>
      </c>
      <c r="C1127" s="95">
        <f>roundup((B1127/1024)*(1+Assumptions!$B$22),0)</f>
        <v>136</v>
      </c>
      <c r="E1127" s="101" t="s">
        <v>524</v>
      </c>
      <c r="F1127" s="155">
        <v>23161.0</v>
      </c>
      <c r="G1127" s="95">
        <v>28.0</v>
      </c>
    </row>
    <row r="1128">
      <c r="A1128" s="101" t="s">
        <v>1458</v>
      </c>
      <c r="B1128" s="155">
        <v>106054.0</v>
      </c>
      <c r="C1128" s="95">
        <f>roundup((B1128/1024)*(1+Assumptions!$B$22),0)</f>
        <v>125</v>
      </c>
      <c r="E1128" s="101" t="s">
        <v>1232</v>
      </c>
      <c r="F1128" s="155">
        <v>23369.0</v>
      </c>
      <c r="G1128" s="95">
        <v>28.0</v>
      </c>
    </row>
    <row r="1129">
      <c r="A1129" s="101" t="s">
        <v>629</v>
      </c>
      <c r="B1129" s="155">
        <v>57989.0</v>
      </c>
      <c r="C1129" s="95">
        <f>roundup((B1129/1024)*(1+Assumptions!$B$22),0)</f>
        <v>68</v>
      </c>
      <c r="E1129" s="101" t="s">
        <v>2849</v>
      </c>
      <c r="F1129" s="155">
        <v>23667.0</v>
      </c>
      <c r="G1129" s="95">
        <v>28.0</v>
      </c>
    </row>
    <row r="1130">
      <c r="A1130" s="101" t="s">
        <v>631</v>
      </c>
      <c r="B1130" s="155">
        <v>6857.0</v>
      </c>
      <c r="C1130" s="95">
        <f>roundup((B1130/1024)*(1+Assumptions!$B$22),0)</f>
        <v>9</v>
      </c>
      <c r="E1130" s="101" t="s">
        <v>894</v>
      </c>
      <c r="F1130" s="155">
        <v>23189.0</v>
      </c>
      <c r="G1130" s="95">
        <v>28.0</v>
      </c>
    </row>
    <row r="1131">
      <c r="A1131" s="101" t="s">
        <v>690</v>
      </c>
      <c r="B1131" s="155">
        <v>8947.0</v>
      </c>
      <c r="C1131" s="95">
        <f>roundup((B1131/1024)*(1+Assumptions!$B$22),0)</f>
        <v>11</v>
      </c>
      <c r="E1131" s="101" t="s">
        <v>266</v>
      </c>
      <c r="F1131" s="155">
        <v>23136.0</v>
      </c>
      <c r="G1131" s="95">
        <v>28.0</v>
      </c>
    </row>
    <row r="1132">
      <c r="A1132" s="101" t="s">
        <v>691</v>
      </c>
      <c r="B1132" s="155">
        <v>8205.0</v>
      </c>
      <c r="C1132" s="95">
        <f>roundup((B1132/1024)*(1+Assumptions!$B$22),0)</f>
        <v>10</v>
      </c>
      <c r="E1132" s="101" t="s">
        <v>237</v>
      </c>
      <c r="F1132" s="155">
        <v>23771.0</v>
      </c>
      <c r="G1132" s="95">
        <v>28.0</v>
      </c>
    </row>
    <row r="1133">
      <c r="A1133" s="101" t="s">
        <v>692</v>
      </c>
      <c r="B1133" s="155">
        <v>7731.0</v>
      </c>
      <c r="C1133" s="95">
        <f>roundup((B1133/1024)*(1+Assumptions!$B$22),0)</f>
        <v>10</v>
      </c>
      <c r="E1133" s="101" t="s">
        <v>865</v>
      </c>
      <c r="F1133" s="155">
        <v>23651.0</v>
      </c>
      <c r="G1133" s="95">
        <v>28.0</v>
      </c>
    </row>
    <row r="1134">
      <c r="A1134" s="101" t="s">
        <v>693</v>
      </c>
      <c r="B1134" s="155">
        <v>8099.0</v>
      </c>
      <c r="C1134" s="95">
        <f>roundup((B1134/1024)*(1+Assumptions!$B$22),0)</f>
        <v>10</v>
      </c>
      <c r="E1134" s="101" t="s">
        <v>882</v>
      </c>
      <c r="F1134" s="155">
        <v>23676.0</v>
      </c>
      <c r="G1134" s="95">
        <v>28.0</v>
      </c>
    </row>
    <row r="1135">
      <c r="A1135" s="101" t="s">
        <v>694</v>
      </c>
      <c r="B1135" s="155">
        <v>8090.0</v>
      </c>
      <c r="C1135" s="95">
        <f>roundup((B1135/1024)*(1+Assumptions!$B$22),0)</f>
        <v>10</v>
      </c>
      <c r="E1135" s="101" t="s">
        <v>2613</v>
      </c>
      <c r="F1135" s="155">
        <v>23800.0</v>
      </c>
      <c r="G1135" s="95">
        <v>28.0</v>
      </c>
    </row>
    <row r="1136">
      <c r="A1136" s="101" t="s">
        <v>695</v>
      </c>
      <c r="B1136" s="155">
        <v>8092.0</v>
      </c>
      <c r="C1136" s="95">
        <f>roundup((B1136/1024)*(1+Assumptions!$B$22),0)</f>
        <v>10</v>
      </c>
      <c r="E1136" s="101" t="s">
        <v>1497</v>
      </c>
      <c r="F1136" s="155">
        <v>23345.0</v>
      </c>
      <c r="G1136" s="95">
        <v>28.0</v>
      </c>
    </row>
    <row r="1137">
      <c r="A1137" s="101" t="s">
        <v>696</v>
      </c>
      <c r="B1137" s="155">
        <v>10952.0</v>
      </c>
      <c r="C1137" s="95">
        <f>roundup((B1137/1024)*(1+Assumptions!$B$22),0)</f>
        <v>13</v>
      </c>
      <c r="E1137" s="101" t="s">
        <v>925</v>
      </c>
      <c r="F1137" s="155">
        <v>23220.0</v>
      </c>
      <c r="G1137" s="95">
        <v>28.0</v>
      </c>
    </row>
    <row r="1138">
      <c r="A1138" s="101" t="s">
        <v>697</v>
      </c>
      <c r="B1138" s="155">
        <v>9984.0</v>
      </c>
      <c r="C1138" s="95">
        <f>roundup((B1138/1024)*(1+Assumptions!$B$22),0)</f>
        <v>12</v>
      </c>
      <c r="E1138" s="101" t="s">
        <v>539</v>
      </c>
      <c r="F1138" s="155">
        <v>23332.0</v>
      </c>
      <c r="G1138" s="95">
        <v>28.0</v>
      </c>
    </row>
    <row r="1139">
      <c r="A1139" s="101" t="s">
        <v>609</v>
      </c>
      <c r="B1139" s="155">
        <v>5148.0</v>
      </c>
      <c r="C1139" s="95">
        <f>roundup((B1139/1024)*(1+Assumptions!$B$22),0)</f>
        <v>7</v>
      </c>
      <c r="E1139" s="101" t="s">
        <v>1701</v>
      </c>
      <c r="F1139" s="155">
        <v>23463.0</v>
      </c>
      <c r="G1139" s="95">
        <v>28.0</v>
      </c>
    </row>
    <row r="1140">
      <c r="A1140" s="101" t="s">
        <v>610</v>
      </c>
      <c r="B1140" s="155">
        <v>5136.0</v>
      </c>
      <c r="C1140" s="95">
        <f>roundup((B1140/1024)*(1+Assumptions!$B$22),0)</f>
        <v>7</v>
      </c>
      <c r="E1140" s="101" t="s">
        <v>1406</v>
      </c>
      <c r="F1140" s="155">
        <v>23557.0</v>
      </c>
      <c r="G1140" s="95">
        <v>28.0</v>
      </c>
    </row>
    <row r="1141">
      <c r="A1141" s="101" t="s">
        <v>611</v>
      </c>
      <c r="B1141" s="155">
        <v>5133.0</v>
      </c>
      <c r="C1141" s="95">
        <f>roundup((B1141/1024)*(1+Assumptions!$B$22),0)</f>
        <v>7</v>
      </c>
      <c r="E1141" s="101" t="s">
        <v>1408</v>
      </c>
      <c r="F1141" s="155">
        <v>23711.0</v>
      </c>
      <c r="G1141" s="95">
        <v>28.0</v>
      </c>
    </row>
    <row r="1142">
      <c r="A1142" s="101" t="s">
        <v>1454</v>
      </c>
      <c r="B1142" s="155">
        <v>50880.0</v>
      </c>
      <c r="C1142" s="95">
        <f>roundup((B1142/1024)*(1+Assumptions!$B$22),0)</f>
        <v>60</v>
      </c>
      <c r="E1142" s="101" t="s">
        <v>1410</v>
      </c>
      <c r="F1142" s="155">
        <v>23522.0</v>
      </c>
      <c r="G1142" s="95">
        <v>28.0</v>
      </c>
    </row>
    <row r="1143">
      <c r="A1143" s="101" t="s">
        <v>270</v>
      </c>
      <c r="B1143" s="155">
        <v>13099.0</v>
      </c>
      <c r="C1143" s="95">
        <f>roundup((B1143/1024)*(1+Assumptions!$B$22),0)</f>
        <v>16</v>
      </c>
      <c r="E1143" s="101" t="s">
        <v>1411</v>
      </c>
      <c r="F1143" s="155">
        <v>23540.0</v>
      </c>
      <c r="G1143" s="95">
        <v>28.0</v>
      </c>
    </row>
    <row r="1144">
      <c r="A1144" s="101" t="s">
        <v>344</v>
      </c>
      <c r="B1144" s="155">
        <v>1072906.0</v>
      </c>
      <c r="C1144" s="95">
        <f>roundup((B1144/1024)*(1+Assumptions!$B$22),0)</f>
        <v>1258</v>
      </c>
      <c r="E1144" s="101" t="s">
        <v>1413</v>
      </c>
      <c r="F1144" s="155">
        <v>23077.0</v>
      </c>
      <c r="G1144" s="95">
        <v>28.0</v>
      </c>
    </row>
    <row r="1145">
      <c r="A1145" s="101" t="s">
        <v>345</v>
      </c>
      <c r="B1145" s="155">
        <v>407269.0</v>
      </c>
      <c r="C1145" s="95">
        <f>roundup((B1145/1024)*(1+Assumptions!$B$22),0)</f>
        <v>478</v>
      </c>
      <c r="E1145" s="101" t="s">
        <v>2906</v>
      </c>
      <c r="F1145" s="155">
        <v>23458.0</v>
      </c>
      <c r="G1145" s="95">
        <v>28.0</v>
      </c>
    </row>
    <row r="1146">
      <c r="A1146" s="101" t="s">
        <v>346</v>
      </c>
      <c r="B1146" s="155">
        <v>1248944.0</v>
      </c>
      <c r="C1146" s="95">
        <f>roundup((B1146/1024)*(1+Assumptions!$B$22),0)</f>
        <v>1464</v>
      </c>
      <c r="E1146" s="101" t="s">
        <v>1415</v>
      </c>
      <c r="F1146" s="155">
        <v>23215.0</v>
      </c>
      <c r="G1146" s="95">
        <v>28.0</v>
      </c>
    </row>
    <row r="1147">
      <c r="A1147" s="101" t="s">
        <v>1745</v>
      </c>
      <c r="B1147" s="155">
        <v>131218.0</v>
      </c>
      <c r="C1147" s="95">
        <f>roundup((B1147/1024)*(1+Assumptions!$B$22),0)</f>
        <v>154</v>
      </c>
      <c r="E1147" s="101" t="s">
        <v>1416</v>
      </c>
      <c r="F1147" s="155">
        <v>23737.0</v>
      </c>
      <c r="G1147" s="95">
        <v>28.0</v>
      </c>
    </row>
    <row r="1148">
      <c r="A1148" s="101" t="s">
        <v>2924</v>
      </c>
      <c r="B1148" s="155">
        <v>109684.0</v>
      </c>
      <c r="C1148" s="95">
        <f>roundup((B1148/1024)*(1+Assumptions!$B$22),0)</f>
        <v>129</v>
      </c>
      <c r="E1148" s="101" t="s">
        <v>1417</v>
      </c>
      <c r="F1148" s="155">
        <v>23526.0</v>
      </c>
      <c r="G1148" s="95">
        <v>28.0</v>
      </c>
    </row>
    <row r="1149">
      <c r="A1149" s="101" t="s">
        <v>505</v>
      </c>
      <c r="B1149" s="155">
        <v>81612.0</v>
      </c>
      <c r="C1149" s="95">
        <f>roundup((B1149/1024)*(1+Assumptions!$B$22),0)</f>
        <v>96</v>
      </c>
      <c r="E1149" s="101" t="s">
        <v>246</v>
      </c>
      <c r="F1149" s="155">
        <v>22912.0</v>
      </c>
      <c r="G1149" s="95">
        <v>27.0</v>
      </c>
    </row>
    <row r="1150">
      <c r="A1150" s="101" t="s">
        <v>1075</v>
      </c>
      <c r="B1150" s="155">
        <v>75065.0</v>
      </c>
      <c r="C1150" s="95">
        <f>roundup((B1150/1024)*(1+Assumptions!$B$22),0)</f>
        <v>88</v>
      </c>
      <c r="E1150" s="101" t="s">
        <v>1086</v>
      </c>
      <c r="F1150" s="155">
        <v>23003.0</v>
      </c>
      <c r="G1150" s="95">
        <v>27.0</v>
      </c>
    </row>
    <row r="1151">
      <c r="A1151" s="101" t="s">
        <v>1508</v>
      </c>
      <c r="B1151" s="155">
        <v>411712.0</v>
      </c>
      <c r="C1151" s="95">
        <f>roundup((B1151/1024)*(1+Assumptions!$B$22),0)</f>
        <v>483</v>
      </c>
      <c r="E1151" s="101" t="s">
        <v>669</v>
      </c>
      <c r="F1151" s="155">
        <v>22932.0</v>
      </c>
      <c r="G1151" s="95">
        <v>27.0</v>
      </c>
    </row>
    <row r="1152">
      <c r="A1152" s="101" t="s">
        <v>1735</v>
      </c>
      <c r="B1152" s="155">
        <v>62950.0</v>
      </c>
      <c r="C1152" s="95">
        <f>roundup((B1152/1024)*(1+Assumptions!$B$22),0)</f>
        <v>74</v>
      </c>
      <c r="E1152" s="101" t="s">
        <v>541</v>
      </c>
      <c r="F1152" s="155">
        <v>22194.0</v>
      </c>
      <c r="G1152" s="95">
        <v>27.0</v>
      </c>
    </row>
    <row r="1153">
      <c r="A1153" s="101" t="s">
        <v>1627</v>
      </c>
      <c r="B1153" s="155">
        <v>228712.0</v>
      </c>
      <c r="C1153" s="95">
        <f>roundup((B1153/1024)*(1+Assumptions!$B$22),0)</f>
        <v>269</v>
      </c>
      <c r="E1153" s="101" t="s">
        <v>529</v>
      </c>
      <c r="F1153" s="155">
        <v>22943.0</v>
      </c>
      <c r="G1153" s="95">
        <v>27.0</v>
      </c>
    </row>
    <row r="1154">
      <c r="A1154" s="101" t="s">
        <v>1210</v>
      </c>
      <c r="B1154" s="155">
        <v>925266.0</v>
      </c>
      <c r="C1154" s="95">
        <f>roundup((B1154/1024)*(1+Assumptions!$B$22),0)</f>
        <v>1085</v>
      </c>
      <c r="E1154" s="101" t="s">
        <v>892</v>
      </c>
      <c r="F1154" s="155">
        <v>22998.0</v>
      </c>
      <c r="G1154" s="95">
        <v>27.0</v>
      </c>
    </row>
    <row r="1155">
      <c r="A1155" s="101" t="s">
        <v>1349</v>
      </c>
      <c r="B1155" s="155">
        <v>369454.0</v>
      </c>
      <c r="C1155" s="95">
        <f>roundup((B1155/1024)*(1+Assumptions!$B$22),0)</f>
        <v>433</v>
      </c>
      <c r="E1155" s="101" t="s">
        <v>893</v>
      </c>
      <c r="F1155" s="155">
        <v>22727.0</v>
      </c>
      <c r="G1155" s="95">
        <v>27.0</v>
      </c>
    </row>
    <row r="1156">
      <c r="A1156" s="101" t="s">
        <v>1350</v>
      </c>
      <c r="B1156" s="155">
        <v>117129.0</v>
      </c>
      <c r="C1156" s="95">
        <f>roundup((B1156/1024)*(1+Assumptions!$B$22),0)</f>
        <v>138</v>
      </c>
      <c r="E1156" s="101" t="s">
        <v>1520</v>
      </c>
      <c r="F1156" s="155">
        <v>22922.0</v>
      </c>
      <c r="G1156" s="95">
        <v>27.0</v>
      </c>
    </row>
    <row r="1157">
      <c r="A1157" s="101" t="s">
        <v>1351</v>
      </c>
      <c r="B1157" s="155">
        <v>128492.0</v>
      </c>
      <c r="C1157" s="95">
        <f>roundup((B1157/1024)*(1+Assumptions!$B$22),0)</f>
        <v>151</v>
      </c>
      <c r="E1157" s="101" t="s">
        <v>1108</v>
      </c>
      <c r="F1157" s="155">
        <v>23007.0</v>
      </c>
      <c r="G1157" s="95">
        <v>27.0</v>
      </c>
    </row>
    <row r="1158">
      <c r="A1158" s="101" t="s">
        <v>1352</v>
      </c>
      <c r="B1158" s="155">
        <v>1527847.0</v>
      </c>
      <c r="C1158" s="95">
        <f>roundup((B1158/1024)*(1+Assumptions!$B$22),0)</f>
        <v>1791</v>
      </c>
      <c r="E1158" s="101" t="s">
        <v>2606</v>
      </c>
      <c r="F1158" s="155">
        <v>22227.0</v>
      </c>
      <c r="G1158" s="95">
        <v>27.0</v>
      </c>
    </row>
    <row r="1159">
      <c r="A1159" s="101" t="s">
        <v>1353</v>
      </c>
      <c r="B1159" s="155">
        <v>470978.0</v>
      </c>
      <c r="C1159" s="95">
        <f>roundup((B1159/1024)*(1+Assumptions!$B$22),0)</f>
        <v>552</v>
      </c>
      <c r="E1159" s="101" t="s">
        <v>521</v>
      </c>
      <c r="F1159" s="155">
        <v>22693.0</v>
      </c>
      <c r="G1159" s="95">
        <v>27.0</v>
      </c>
    </row>
    <row r="1160">
      <c r="A1160" s="101" t="s">
        <v>1354</v>
      </c>
      <c r="B1160" s="155">
        <v>447641.0</v>
      </c>
      <c r="C1160" s="95">
        <f>roundup((B1160/1024)*(1+Assumptions!$B$22),0)</f>
        <v>525</v>
      </c>
      <c r="E1160" s="101" t="s">
        <v>874</v>
      </c>
      <c r="F1160" s="155">
        <v>22520.0</v>
      </c>
      <c r="G1160" s="95">
        <v>27.0</v>
      </c>
    </row>
    <row r="1161">
      <c r="A1161" s="101" t="s">
        <v>347</v>
      </c>
      <c r="B1161" s="155">
        <v>511443.0</v>
      </c>
      <c r="C1161" s="95">
        <f>roundup((B1161/1024)*(1+Assumptions!$B$22),0)</f>
        <v>600</v>
      </c>
      <c r="E1161" s="101" t="s">
        <v>875</v>
      </c>
      <c r="F1161" s="155">
        <v>22581.0</v>
      </c>
      <c r="G1161" s="95">
        <v>27.0</v>
      </c>
    </row>
    <row r="1162">
      <c r="A1162" s="101" t="s">
        <v>1688</v>
      </c>
      <c r="B1162" s="155">
        <v>68976.0</v>
      </c>
      <c r="C1162" s="95">
        <f>roundup((B1162/1024)*(1+Assumptions!$B$22),0)</f>
        <v>81</v>
      </c>
      <c r="E1162" s="101" t="s">
        <v>415</v>
      </c>
      <c r="F1162" s="155">
        <v>22971.0</v>
      </c>
      <c r="G1162" s="95">
        <v>27.0</v>
      </c>
    </row>
    <row r="1163">
      <c r="A1163" s="101" t="s">
        <v>1680</v>
      </c>
      <c r="B1163" s="155">
        <v>70282.0</v>
      </c>
      <c r="C1163" s="95">
        <f>roundup((B1163/1024)*(1+Assumptions!$B$22),0)</f>
        <v>83</v>
      </c>
      <c r="E1163" s="101" t="s">
        <v>1696</v>
      </c>
      <c r="F1163" s="155">
        <v>22725.0</v>
      </c>
      <c r="G1163" s="95">
        <v>27.0</v>
      </c>
    </row>
    <row r="1164">
      <c r="A1164" s="101" t="s">
        <v>2851</v>
      </c>
      <c r="B1164" s="155">
        <v>95430.0</v>
      </c>
      <c r="C1164" s="95">
        <f>roundup((B1164/1024)*(1+Assumptions!$B$22),0)</f>
        <v>112</v>
      </c>
      <c r="E1164" s="101" t="s">
        <v>388</v>
      </c>
      <c r="F1164" s="155">
        <v>22268.0</v>
      </c>
      <c r="G1164" s="95">
        <v>27.0</v>
      </c>
    </row>
    <row r="1165">
      <c r="A1165" s="101" t="s">
        <v>196</v>
      </c>
      <c r="B1165" s="155">
        <v>262386.0</v>
      </c>
      <c r="C1165" s="95">
        <f>roundup((B1165/1024)*(1+Assumptions!$B$22),0)</f>
        <v>308</v>
      </c>
      <c r="E1165" s="101" t="s">
        <v>248</v>
      </c>
      <c r="F1165" s="155">
        <v>22503.0</v>
      </c>
      <c r="G1165" s="95">
        <v>27.0</v>
      </c>
    </row>
    <row r="1166">
      <c r="A1166" s="101" t="s">
        <v>194</v>
      </c>
      <c r="B1166" s="155">
        <v>95286.0</v>
      </c>
      <c r="C1166" s="95">
        <f>roundup((B1166/1024)*(1+Assumptions!$B$22),0)</f>
        <v>112</v>
      </c>
      <c r="E1166" s="101" t="s">
        <v>834</v>
      </c>
      <c r="F1166" s="155">
        <v>21925.0</v>
      </c>
      <c r="G1166" s="95">
        <v>26.0</v>
      </c>
    </row>
    <row r="1167">
      <c r="A1167" s="101" t="s">
        <v>1405</v>
      </c>
      <c r="B1167" s="155">
        <v>64464.0</v>
      </c>
      <c r="C1167" s="95">
        <f>roundup((B1167/1024)*(1+Assumptions!$B$22),0)</f>
        <v>76</v>
      </c>
      <c r="E1167" s="101" t="s">
        <v>234</v>
      </c>
      <c r="F1167" s="155">
        <v>21772.0</v>
      </c>
      <c r="G1167" s="95">
        <v>26.0</v>
      </c>
    </row>
    <row r="1168">
      <c r="A1168" s="101" t="s">
        <v>1406</v>
      </c>
      <c r="B1168" s="155">
        <v>23557.0</v>
      </c>
      <c r="C1168" s="95">
        <f>roundup((B1168/1024)*(1+Assumptions!$B$22),0)</f>
        <v>28</v>
      </c>
      <c r="E1168" s="101" t="s">
        <v>508</v>
      </c>
      <c r="F1168" s="155">
        <v>21357.0</v>
      </c>
      <c r="G1168" s="95">
        <v>26.0</v>
      </c>
    </row>
    <row r="1169">
      <c r="A1169" s="101" t="s">
        <v>1407</v>
      </c>
      <c r="B1169" s="155">
        <v>70297.0</v>
      </c>
      <c r="C1169" s="95">
        <f>roundup((B1169/1024)*(1+Assumptions!$B$22),0)</f>
        <v>83</v>
      </c>
      <c r="E1169" s="101" t="s">
        <v>1509</v>
      </c>
      <c r="F1169" s="155">
        <v>22062.0</v>
      </c>
      <c r="G1169" s="95">
        <v>26.0</v>
      </c>
    </row>
    <row r="1170">
      <c r="A1170" s="101" t="s">
        <v>273</v>
      </c>
      <c r="B1170" s="155">
        <v>36068.0</v>
      </c>
      <c r="C1170" s="95">
        <f>roundup((B1170/1024)*(1+Assumptions!$B$22),0)</f>
        <v>43</v>
      </c>
      <c r="E1170" s="101" t="s">
        <v>233</v>
      </c>
      <c r="F1170" s="155">
        <v>21868.0</v>
      </c>
      <c r="G1170" s="95">
        <v>26.0</v>
      </c>
    </row>
    <row r="1171">
      <c r="A1171" s="101" t="s">
        <v>1408</v>
      </c>
      <c r="B1171" s="155">
        <v>23711.0</v>
      </c>
      <c r="C1171" s="95">
        <f>roundup((B1171/1024)*(1+Assumptions!$B$22),0)</f>
        <v>28</v>
      </c>
      <c r="E1171" s="101" t="s">
        <v>904</v>
      </c>
      <c r="F1171" s="155">
        <v>22006.0</v>
      </c>
      <c r="G1171" s="95">
        <v>26.0</v>
      </c>
    </row>
    <row r="1172">
      <c r="A1172" s="101" t="s">
        <v>1409</v>
      </c>
      <c r="B1172" s="155">
        <v>66860.0</v>
      </c>
      <c r="C1172" s="95">
        <f>roundup((B1172/1024)*(1+Assumptions!$B$22),0)</f>
        <v>79</v>
      </c>
      <c r="E1172" s="101" t="s">
        <v>741</v>
      </c>
      <c r="F1172" s="155">
        <v>21606.0</v>
      </c>
      <c r="G1172" s="95">
        <v>26.0</v>
      </c>
    </row>
    <row r="1173">
      <c r="A1173" s="101" t="s">
        <v>1410</v>
      </c>
      <c r="B1173" s="155">
        <v>23522.0</v>
      </c>
      <c r="C1173" s="95">
        <f>roundup((B1173/1024)*(1+Assumptions!$B$22),0)</f>
        <v>28</v>
      </c>
      <c r="E1173" s="101" t="s">
        <v>542</v>
      </c>
      <c r="F1173" s="155">
        <v>21513.0</v>
      </c>
      <c r="G1173" s="95">
        <v>26.0</v>
      </c>
    </row>
    <row r="1174">
      <c r="A1174" s="101" t="s">
        <v>1411</v>
      </c>
      <c r="B1174" s="155">
        <v>23540.0</v>
      </c>
      <c r="C1174" s="95">
        <f>roundup((B1174/1024)*(1+Assumptions!$B$22),0)</f>
        <v>28</v>
      </c>
      <c r="E1174" s="101" t="s">
        <v>543</v>
      </c>
      <c r="F1174" s="155">
        <v>21558.0</v>
      </c>
      <c r="G1174" s="95">
        <v>26.0</v>
      </c>
    </row>
    <row r="1175">
      <c r="A1175" s="101" t="s">
        <v>317</v>
      </c>
      <c r="B1175" s="155">
        <v>4030424.0</v>
      </c>
      <c r="C1175" s="95">
        <f>roundup((B1175/1024)*(1+Assumptions!$B$22),0)</f>
        <v>4724</v>
      </c>
      <c r="E1175" s="101" t="s">
        <v>1491</v>
      </c>
      <c r="F1175" s="155">
        <v>21887.0</v>
      </c>
      <c r="G1175" s="95">
        <v>26.0</v>
      </c>
    </row>
    <row r="1176">
      <c r="A1176" s="101" t="s">
        <v>243</v>
      </c>
      <c r="B1176" s="155">
        <v>12889.0</v>
      </c>
      <c r="C1176" s="95">
        <f>roundup((B1176/1024)*(1+Assumptions!$B$22),0)</f>
        <v>16</v>
      </c>
      <c r="E1176" s="101" t="s">
        <v>876</v>
      </c>
      <c r="F1176" s="155">
        <v>21735.0</v>
      </c>
      <c r="G1176" s="95">
        <v>26.0</v>
      </c>
    </row>
    <row r="1177">
      <c r="A1177" s="101" t="s">
        <v>195</v>
      </c>
      <c r="B1177" s="155">
        <v>898867.0</v>
      </c>
      <c r="C1177" s="95">
        <f>roundup((B1177/1024)*(1+Assumptions!$B$22),0)</f>
        <v>1054</v>
      </c>
      <c r="E1177" s="101" t="s">
        <v>866</v>
      </c>
      <c r="F1177" s="155">
        <v>21564.0</v>
      </c>
      <c r="G1177" s="95">
        <v>26.0</v>
      </c>
    </row>
    <row r="1178">
      <c r="A1178" s="101" t="s">
        <v>1413</v>
      </c>
      <c r="B1178" s="155">
        <v>23077.0</v>
      </c>
      <c r="C1178" s="95">
        <f>roundup((B1178/1024)*(1+Assumptions!$B$22),0)</f>
        <v>28</v>
      </c>
      <c r="E1178" s="101" t="s">
        <v>867</v>
      </c>
      <c r="F1178" s="155">
        <v>21582.0</v>
      </c>
      <c r="G1178" s="95">
        <v>26.0</v>
      </c>
    </row>
    <row r="1179">
      <c r="A1179" s="101" t="s">
        <v>2906</v>
      </c>
      <c r="B1179" s="155">
        <v>23458.0</v>
      </c>
      <c r="C1179" s="95">
        <f>roundup((B1179/1024)*(1+Assumptions!$B$22),0)</f>
        <v>28</v>
      </c>
      <c r="E1179" s="101" t="s">
        <v>868</v>
      </c>
      <c r="F1179" s="155">
        <v>21823.0</v>
      </c>
      <c r="G1179" s="95">
        <v>26.0</v>
      </c>
    </row>
    <row r="1180">
      <c r="A1180" s="101" t="s">
        <v>1415</v>
      </c>
      <c r="B1180" s="155">
        <v>23215.0</v>
      </c>
      <c r="C1180" s="95">
        <f>roundup((B1180/1024)*(1+Assumptions!$B$22),0)</f>
        <v>28</v>
      </c>
      <c r="E1180" s="101" t="s">
        <v>922</v>
      </c>
      <c r="F1180" s="155">
        <v>22021.0</v>
      </c>
      <c r="G1180" s="95">
        <v>26.0</v>
      </c>
    </row>
    <row r="1181">
      <c r="A1181" s="101" t="s">
        <v>1416</v>
      </c>
      <c r="B1181" s="155">
        <v>23737.0</v>
      </c>
      <c r="C1181" s="95">
        <f>roundup((B1181/1024)*(1+Assumptions!$B$22),0)</f>
        <v>28</v>
      </c>
      <c r="E1181" s="101" t="s">
        <v>883</v>
      </c>
      <c r="F1181" s="155">
        <v>21541.0</v>
      </c>
      <c r="G1181" s="95">
        <v>26.0</v>
      </c>
    </row>
    <row r="1182">
      <c r="A1182" s="101" t="s">
        <v>1417</v>
      </c>
      <c r="B1182" s="155">
        <v>23526.0</v>
      </c>
      <c r="C1182" s="95">
        <f>roundup((B1182/1024)*(1+Assumptions!$B$22),0)</f>
        <v>28</v>
      </c>
      <c r="E1182" s="101" t="s">
        <v>884</v>
      </c>
      <c r="F1182" s="155">
        <v>21616.0</v>
      </c>
      <c r="G1182" s="95">
        <v>26.0</v>
      </c>
    </row>
    <row r="1183">
      <c r="A1183" s="101" t="s">
        <v>1419</v>
      </c>
      <c r="B1183" s="155">
        <v>54354.0</v>
      </c>
      <c r="C1183" s="95">
        <f>roundup((B1183/1024)*(1+Assumptions!$B$22),0)</f>
        <v>64</v>
      </c>
      <c r="E1183" s="101" t="s">
        <v>885</v>
      </c>
      <c r="F1183" s="155">
        <v>21355.0</v>
      </c>
      <c r="G1183" s="95">
        <v>26.0</v>
      </c>
    </row>
    <row r="1184">
      <c r="A1184" s="101" t="s">
        <v>455</v>
      </c>
      <c r="B1184" s="155">
        <v>14053.0</v>
      </c>
      <c r="C1184" s="95">
        <f>roundup((B1184/1024)*(1+Assumptions!$B$22),0)</f>
        <v>17</v>
      </c>
      <c r="E1184" s="101" t="s">
        <v>1358</v>
      </c>
      <c r="F1184" s="155">
        <v>22037.0</v>
      </c>
      <c r="G1184" s="95">
        <v>26.0</v>
      </c>
    </row>
    <row r="1185">
      <c r="A1185" s="101" t="s">
        <v>469</v>
      </c>
      <c r="B1185" s="155">
        <v>39734.0</v>
      </c>
      <c r="C1185" s="95">
        <f>roundup((B1185/1024)*(1+Assumptions!$B$22),0)</f>
        <v>47</v>
      </c>
      <c r="E1185" s="101" t="s">
        <v>888</v>
      </c>
      <c r="F1185" s="155">
        <v>21818.0</v>
      </c>
      <c r="G1185" s="95">
        <v>26.0</v>
      </c>
    </row>
    <row r="1186">
      <c r="A1186" s="101" t="s">
        <v>509</v>
      </c>
      <c r="B1186" s="155">
        <v>142098.0</v>
      </c>
      <c r="C1186" s="95">
        <f>roundup((B1186/1024)*(1+Assumptions!$B$22),0)</f>
        <v>167</v>
      </c>
      <c r="E1186" s="101" t="s">
        <v>390</v>
      </c>
      <c r="F1186" s="155">
        <v>21695.0</v>
      </c>
      <c r="G1186" s="95">
        <v>26.0</v>
      </c>
    </row>
    <row r="1187">
      <c r="A1187" s="101" t="s">
        <v>1440</v>
      </c>
      <c r="B1187" s="155">
        <v>24172.0</v>
      </c>
      <c r="C1187" s="95">
        <f>roundup((B1187/1024)*(1+Assumptions!$B$22),0)</f>
        <v>29</v>
      </c>
      <c r="E1187" s="101" t="s">
        <v>239</v>
      </c>
      <c r="F1187" s="155">
        <v>21381.0</v>
      </c>
      <c r="G1187" s="95">
        <v>26.0</v>
      </c>
    </row>
    <row r="1188">
      <c r="A1188" s="101" t="s">
        <v>1421</v>
      </c>
      <c r="B1188" s="155">
        <v>55195.0</v>
      </c>
      <c r="C1188" s="95">
        <f>roundup((B1188/1024)*(1+Assumptions!$B$22),0)</f>
        <v>65</v>
      </c>
      <c r="E1188" s="101" t="s">
        <v>250</v>
      </c>
      <c r="F1188" s="155">
        <v>21571.0</v>
      </c>
      <c r="G1188" s="95">
        <v>26.0</v>
      </c>
    </row>
    <row r="1189">
      <c r="A1189" s="101" t="s">
        <v>1678</v>
      </c>
      <c r="B1189" s="155">
        <v>7600.0</v>
      </c>
      <c r="C1189" s="95">
        <f>roundup((B1189/1024)*(1+Assumptions!$B$22),0)</f>
        <v>9</v>
      </c>
      <c r="E1189" s="101" t="s">
        <v>361</v>
      </c>
      <c r="F1189" s="155">
        <v>21747.0</v>
      </c>
      <c r="G1189" s="95">
        <v>26.0</v>
      </c>
    </row>
    <row r="1190">
      <c r="A1190" s="101" t="s">
        <v>1070</v>
      </c>
      <c r="B1190" s="155">
        <v>1924.0</v>
      </c>
      <c r="C1190" s="95">
        <f>roundup((B1190/1024)*(1+Assumptions!$B$22),0)</f>
        <v>3</v>
      </c>
      <c r="E1190" s="101" t="s">
        <v>1338</v>
      </c>
      <c r="F1190" s="155">
        <v>21054.0</v>
      </c>
      <c r="G1190" s="95">
        <v>25.0</v>
      </c>
    </row>
    <row r="1191">
      <c r="A1191" s="101" t="s">
        <v>1071</v>
      </c>
      <c r="B1191" s="155">
        <v>8078.0</v>
      </c>
      <c r="C1191" s="95">
        <f>roundup((B1191/1024)*(1+Assumptions!$B$22),0)</f>
        <v>10</v>
      </c>
      <c r="E1191" s="101" t="s">
        <v>351</v>
      </c>
      <c r="F1191" s="155">
        <v>20864.0</v>
      </c>
      <c r="G1191" s="95">
        <v>25.0</v>
      </c>
    </row>
    <row r="1192">
      <c r="A1192" s="101" t="s">
        <v>1441</v>
      </c>
      <c r="B1192" s="155">
        <v>26130.0</v>
      </c>
      <c r="C1192" s="95">
        <f>roundup((B1192/1024)*(1+Assumptions!$B$22),0)</f>
        <v>31</v>
      </c>
      <c r="E1192" s="101" t="s">
        <v>1339</v>
      </c>
      <c r="F1192" s="155">
        <v>20672.0</v>
      </c>
      <c r="G1192" s="95">
        <v>25.0</v>
      </c>
    </row>
    <row r="1193">
      <c r="A1193" s="101" t="s">
        <v>1746</v>
      </c>
      <c r="B1193" s="155">
        <v>60250.0</v>
      </c>
      <c r="C1193" s="95">
        <f>roundup((B1193/1024)*(1+Assumptions!$B$22),0)</f>
        <v>71</v>
      </c>
      <c r="E1193" s="101" t="s">
        <v>1331</v>
      </c>
      <c r="F1193" s="155">
        <v>20546.0</v>
      </c>
      <c r="G1193" s="95">
        <v>25.0</v>
      </c>
    </row>
    <row r="1194">
      <c r="A1194" s="101" t="s">
        <v>200</v>
      </c>
      <c r="B1194" s="155">
        <v>430073.0</v>
      </c>
      <c r="C1194" s="95">
        <f>roundup((B1194/1024)*(1+Assumptions!$B$22),0)</f>
        <v>504</v>
      </c>
      <c r="E1194" s="101" t="s">
        <v>1340</v>
      </c>
      <c r="F1194" s="155">
        <v>20881.0</v>
      </c>
      <c r="G1194" s="95">
        <v>25.0</v>
      </c>
    </row>
    <row r="1195">
      <c r="A1195" s="101" t="s">
        <v>1282</v>
      </c>
      <c r="B1195" s="155">
        <v>879636.0</v>
      </c>
      <c r="C1195" s="95">
        <f>roundup((B1195/1024)*(1+Assumptions!$B$22),0)</f>
        <v>1031</v>
      </c>
      <c r="E1195" s="101" t="s">
        <v>369</v>
      </c>
      <c r="F1195" s="155">
        <v>20506.0</v>
      </c>
      <c r="G1195" s="95">
        <v>25.0</v>
      </c>
    </row>
    <row r="1196">
      <c r="A1196" s="101" t="s">
        <v>1283</v>
      </c>
      <c r="B1196" s="155">
        <v>1246890.0</v>
      </c>
      <c r="C1196" s="95">
        <f>roundup((B1196/1024)*(1+Assumptions!$B$22),0)</f>
        <v>1462</v>
      </c>
      <c r="E1196" s="101" t="s">
        <v>1342</v>
      </c>
      <c r="F1196" s="155">
        <v>21052.0</v>
      </c>
      <c r="G1196" s="95">
        <v>25.0</v>
      </c>
    </row>
    <row r="1197">
      <c r="A1197" s="101" t="s">
        <v>1442</v>
      </c>
      <c r="B1197" s="155">
        <v>27367.0</v>
      </c>
      <c r="C1197" s="95">
        <f>roundup((B1197/1024)*(1+Assumptions!$B$22),0)</f>
        <v>33</v>
      </c>
      <c r="E1197" s="101" t="s">
        <v>2595</v>
      </c>
      <c r="F1197" s="155">
        <v>20885.0</v>
      </c>
      <c r="G1197" s="95">
        <v>25.0</v>
      </c>
    </row>
    <row r="1198">
      <c r="A1198" s="101" t="s">
        <v>1428</v>
      </c>
      <c r="B1198" s="155">
        <v>63257.0</v>
      </c>
      <c r="C1198" s="95">
        <f>roundup((B1198/1024)*(1+Assumptions!$B$22),0)</f>
        <v>75</v>
      </c>
      <c r="E1198" s="101" t="s">
        <v>921</v>
      </c>
      <c r="F1198" s="155">
        <v>21089.0</v>
      </c>
      <c r="G1198" s="95">
        <v>25.0</v>
      </c>
    </row>
    <row r="1199">
      <c r="A1199" s="101" t="s">
        <v>2853</v>
      </c>
      <c r="B1199" s="155">
        <v>63075.0</v>
      </c>
      <c r="C1199" s="95">
        <f>roundup((B1199/1024)*(1+Assumptions!$B$22),0)</f>
        <v>74</v>
      </c>
      <c r="E1199" s="101" t="s">
        <v>923</v>
      </c>
      <c r="F1199" s="155">
        <v>20523.0</v>
      </c>
      <c r="G1199" s="95">
        <v>25.0</v>
      </c>
    </row>
    <row r="1200">
      <c r="A1200" s="101" t="s">
        <v>1430</v>
      </c>
      <c r="B1200" s="155">
        <v>50990.0</v>
      </c>
      <c r="C1200" s="95">
        <f>roundup((B1200/1024)*(1+Assumptions!$B$22),0)</f>
        <v>60</v>
      </c>
      <c r="E1200" s="101" t="s">
        <v>924</v>
      </c>
      <c r="F1200" s="155">
        <v>20484.0</v>
      </c>
      <c r="G1200" s="95">
        <v>25.0</v>
      </c>
    </row>
    <row r="1201">
      <c r="A1201" s="101" t="s">
        <v>1443</v>
      </c>
      <c r="B1201" s="155">
        <v>23948.0</v>
      </c>
      <c r="C1201" s="95">
        <f>roundup((B1201/1024)*(1+Assumptions!$B$22),0)</f>
        <v>29</v>
      </c>
      <c r="E1201" s="101" t="s">
        <v>434</v>
      </c>
      <c r="F1201" s="155">
        <v>20581.0</v>
      </c>
      <c r="G1201" s="95">
        <v>25.0</v>
      </c>
    </row>
    <row r="1202">
      <c r="A1202" s="101" t="s">
        <v>1679</v>
      </c>
      <c r="B1202" s="155">
        <v>944231.0</v>
      </c>
      <c r="C1202" s="95">
        <f>roundup((B1202/1024)*(1+Assumptions!$B$22),0)</f>
        <v>1107</v>
      </c>
      <c r="E1202" s="101" t="s">
        <v>163</v>
      </c>
      <c r="F1202" s="155">
        <v>21275.0</v>
      </c>
      <c r="G1202" s="95">
        <v>25.0</v>
      </c>
    </row>
    <row r="1203">
      <c r="A1203" s="101" t="s">
        <v>1452</v>
      </c>
      <c r="B1203" s="155">
        <v>138688.0</v>
      </c>
      <c r="C1203" s="95">
        <f>roundup((B1203/1024)*(1+Assumptions!$B$22),0)</f>
        <v>163</v>
      </c>
      <c r="E1203" s="101" t="s">
        <v>701</v>
      </c>
      <c r="F1203" s="155">
        <v>20841.0</v>
      </c>
      <c r="G1203" s="95">
        <v>25.0</v>
      </c>
    </row>
    <row r="1204">
      <c r="A1204" s="101" t="s">
        <v>1726</v>
      </c>
      <c r="B1204" s="155">
        <v>5172798.0</v>
      </c>
      <c r="C1204" s="95">
        <f>roundup((B1204/1024)*(1+Assumptions!$B$22),0)</f>
        <v>6062</v>
      </c>
      <c r="E1204" s="101" t="s">
        <v>379</v>
      </c>
      <c r="F1204" s="155">
        <v>21060.0</v>
      </c>
      <c r="G1204" s="95">
        <v>25.0</v>
      </c>
    </row>
    <row r="1205">
      <c r="A1205" s="101" t="s">
        <v>1435</v>
      </c>
      <c r="B1205" s="155">
        <v>50544.0</v>
      </c>
      <c r="C1205" s="95">
        <f>roundup((B1205/1024)*(1+Assumptions!$B$22),0)</f>
        <v>60</v>
      </c>
      <c r="E1205" s="101" t="s">
        <v>835</v>
      </c>
      <c r="F1205" s="155">
        <v>19941.0</v>
      </c>
      <c r="G1205" s="95">
        <v>24.0</v>
      </c>
    </row>
    <row r="1206">
      <c r="A1206" s="101" t="s">
        <v>1436</v>
      </c>
      <c r="B1206" s="155">
        <v>58674.0</v>
      </c>
      <c r="C1206" s="95">
        <f>roundup((B1206/1024)*(1+Assumptions!$B$22),0)</f>
        <v>69</v>
      </c>
      <c r="E1206" s="101" t="s">
        <v>1181</v>
      </c>
      <c r="F1206" s="155">
        <v>19971.0</v>
      </c>
      <c r="G1206" s="95">
        <v>24.0</v>
      </c>
    </row>
    <row r="1207">
      <c r="A1207" s="101" t="s">
        <v>1727</v>
      </c>
      <c r="B1207" s="155">
        <v>30077.0</v>
      </c>
      <c r="C1207" s="95">
        <f>roundup((B1207/1024)*(1+Assumptions!$B$22),0)</f>
        <v>36</v>
      </c>
      <c r="E1207" s="101" t="s">
        <v>1348</v>
      </c>
      <c r="F1207" s="155">
        <v>20116.0</v>
      </c>
      <c r="G1207" s="95">
        <v>24.0</v>
      </c>
    </row>
    <row r="1208">
      <c r="A1208" s="101" t="s">
        <v>1578</v>
      </c>
      <c r="B1208" s="155">
        <v>312627.0</v>
      </c>
      <c r="C1208" s="95">
        <f>roundup((B1208/1024)*(1+Assumptions!$B$22),0)</f>
        <v>367</v>
      </c>
      <c r="E1208" s="101" t="s">
        <v>728</v>
      </c>
      <c r="F1208" s="155">
        <v>20220.0</v>
      </c>
      <c r="G1208" s="95">
        <v>24.0</v>
      </c>
    </row>
    <row r="1209">
      <c r="A1209" s="101" t="s">
        <v>1579</v>
      </c>
      <c r="B1209" s="155">
        <v>98992.0</v>
      </c>
      <c r="C1209" s="95">
        <f>roundup((B1209/1024)*(1+Assumptions!$B$22),0)</f>
        <v>117</v>
      </c>
      <c r="E1209" s="101" t="s">
        <v>532</v>
      </c>
      <c r="F1209" s="155">
        <v>20016.0</v>
      </c>
      <c r="G1209" s="95">
        <v>24.0</v>
      </c>
    </row>
    <row r="1210">
      <c r="A1210" s="101" t="s">
        <v>2854</v>
      </c>
      <c r="B1210" s="155">
        <v>129607.0</v>
      </c>
      <c r="C1210" s="95">
        <f>roundup((B1210/1024)*(1+Assumptions!$B$22),0)</f>
        <v>152</v>
      </c>
      <c r="E1210" s="101" t="s">
        <v>1382</v>
      </c>
      <c r="F1210" s="155">
        <v>20311.0</v>
      </c>
      <c r="G1210" s="95">
        <v>24.0</v>
      </c>
    </row>
    <row r="1211">
      <c r="A1211" s="101" t="s">
        <v>1437</v>
      </c>
      <c r="B1211" s="155">
        <v>60614.0</v>
      </c>
      <c r="C1211" s="95">
        <f>roundup((B1211/1024)*(1+Assumptions!$B$22),0)</f>
        <v>72</v>
      </c>
      <c r="E1211" s="101" t="s">
        <v>343</v>
      </c>
      <c r="F1211" s="155">
        <v>20460.0</v>
      </c>
      <c r="G1211" s="95">
        <v>24.0</v>
      </c>
    </row>
    <row r="1212">
      <c r="A1212" s="101" t="s">
        <v>501</v>
      </c>
      <c r="B1212" s="155">
        <v>47174.0</v>
      </c>
      <c r="C1212" s="95">
        <f>roundup((B1212/1024)*(1+Assumptions!$B$22),0)</f>
        <v>56</v>
      </c>
      <c r="E1212" s="101" t="s">
        <v>1692</v>
      </c>
      <c r="F1212" s="155">
        <v>20308.0</v>
      </c>
      <c r="G1212" s="95">
        <v>24.0</v>
      </c>
    </row>
    <row r="1213">
      <c r="A1213" s="101" t="s">
        <v>1438</v>
      </c>
      <c r="B1213" s="155">
        <v>92778.0</v>
      </c>
      <c r="C1213" s="95">
        <f>roundup((B1213/1024)*(1+Assumptions!$B$22),0)</f>
        <v>109</v>
      </c>
      <c r="E1213" s="101" t="s">
        <v>836</v>
      </c>
      <c r="F1213" s="155">
        <v>20456.0</v>
      </c>
      <c r="G1213" s="95">
        <v>24.0</v>
      </c>
    </row>
    <row r="1214">
      <c r="A1214" s="101" t="s">
        <v>456</v>
      </c>
      <c r="B1214" s="155">
        <v>14553.0</v>
      </c>
      <c r="C1214" s="95">
        <f>roundup((B1214/1024)*(1+Assumptions!$B$22),0)</f>
        <v>18</v>
      </c>
      <c r="E1214" s="101" t="s">
        <v>360</v>
      </c>
      <c r="F1214" s="155">
        <v>20076.0</v>
      </c>
      <c r="G1214" s="95">
        <v>24.0</v>
      </c>
    </row>
    <row r="1215">
      <c r="A1215" s="101" t="s">
        <v>1572</v>
      </c>
      <c r="B1215" s="155">
        <v>48883.0</v>
      </c>
      <c r="C1215" s="95">
        <f>roundup((B1215/1024)*(1+Assumptions!$B$22),0)</f>
        <v>58</v>
      </c>
      <c r="E1215" s="101" t="s">
        <v>699</v>
      </c>
      <c r="F1215" s="155">
        <v>19981.0</v>
      </c>
      <c r="G1215" s="95">
        <v>24.0</v>
      </c>
    </row>
    <row r="1216">
      <c r="A1216" s="101" t="s">
        <v>1400</v>
      </c>
      <c r="B1216" s="155">
        <v>25013.0</v>
      </c>
      <c r="C1216" s="95">
        <f>roundup((B1216/1024)*(1+Assumptions!$B$22),0)</f>
        <v>30</v>
      </c>
      <c r="E1216" s="101" t="s">
        <v>700</v>
      </c>
      <c r="F1216" s="155">
        <v>19677.0</v>
      </c>
      <c r="G1216" s="95">
        <v>24.0</v>
      </c>
    </row>
    <row r="1217">
      <c r="A1217" s="101" t="s">
        <v>1444</v>
      </c>
      <c r="B1217" s="155">
        <v>26253.0</v>
      </c>
      <c r="C1217" s="95">
        <f>roundup((B1217/1024)*(1+Assumptions!$B$22),0)</f>
        <v>31</v>
      </c>
      <c r="E1217" s="101" t="s">
        <v>1341</v>
      </c>
      <c r="F1217" s="155">
        <v>19564.0</v>
      </c>
      <c r="G1217" s="95">
        <v>23.0</v>
      </c>
    </row>
    <row r="1218">
      <c r="A1218" s="101" t="s">
        <v>1531</v>
      </c>
      <c r="B1218" s="155">
        <v>122120.0</v>
      </c>
      <c r="C1218" s="95">
        <f>roundup((B1218/1024)*(1+Assumptions!$B$22),0)</f>
        <v>144</v>
      </c>
      <c r="E1218" s="101" t="s">
        <v>2593</v>
      </c>
      <c r="F1218" s="155">
        <v>18984.0</v>
      </c>
      <c r="G1218" s="95">
        <v>23.0</v>
      </c>
    </row>
    <row r="1219">
      <c r="A1219" s="101" t="s">
        <v>1439</v>
      </c>
      <c r="B1219" s="155">
        <v>51104.0</v>
      </c>
      <c r="C1219" s="95">
        <f>roundup((B1219/1024)*(1+Assumptions!$B$22),0)</f>
        <v>60</v>
      </c>
      <c r="E1219" s="101" t="s">
        <v>903</v>
      </c>
      <c r="F1219" s="155">
        <v>19001.0</v>
      </c>
      <c r="G1219" s="95">
        <v>23.0</v>
      </c>
    </row>
    <row r="1220">
      <c r="A1220" s="101" t="s">
        <v>1690</v>
      </c>
      <c r="B1220" s="155">
        <v>4457145.0</v>
      </c>
      <c r="C1220" s="95">
        <f>roundup((B1220/1024)*(1+Assumptions!$B$22),0)</f>
        <v>5224</v>
      </c>
      <c r="E1220" s="101" t="s">
        <v>911</v>
      </c>
      <c r="F1220" s="155">
        <v>19182.0</v>
      </c>
      <c r="G1220" s="95">
        <v>23.0</v>
      </c>
    </row>
    <row r="1221">
      <c r="A1221" s="101" t="s">
        <v>1691</v>
      </c>
      <c r="B1221" s="155">
        <v>255461.0</v>
      </c>
      <c r="C1221" s="95">
        <f>roundup((B1221/1024)*(1+Assumptions!$B$22),0)</f>
        <v>300</v>
      </c>
      <c r="E1221" s="101" t="s">
        <v>442</v>
      </c>
      <c r="F1221" s="155">
        <v>18784.0</v>
      </c>
      <c r="G1221" s="95">
        <v>23.0</v>
      </c>
    </row>
    <row r="1222">
      <c r="A1222" s="101" t="s">
        <v>1689</v>
      </c>
      <c r="B1222" s="155">
        <v>1410013.0</v>
      </c>
      <c r="C1222" s="95">
        <f>roundup((B1222/1024)*(1+Assumptions!$B$22),0)</f>
        <v>1653</v>
      </c>
      <c r="E1222" s="101" t="s">
        <v>1343</v>
      </c>
      <c r="F1222" s="155">
        <v>18999.0</v>
      </c>
      <c r="G1222" s="95">
        <v>23.0</v>
      </c>
    </row>
    <row r="1223">
      <c r="A1223" s="101" t="s">
        <v>1696</v>
      </c>
      <c r="B1223" s="155">
        <v>22725.0</v>
      </c>
      <c r="C1223" s="95">
        <f>roundup((B1223/1024)*(1+Assumptions!$B$22),0)</f>
        <v>27</v>
      </c>
      <c r="E1223" s="101" t="s">
        <v>188</v>
      </c>
      <c r="F1223" s="155">
        <v>19308.0</v>
      </c>
      <c r="G1223" s="95">
        <v>23.0</v>
      </c>
    </row>
    <row r="1224">
      <c r="A1224" s="101" t="s">
        <v>479</v>
      </c>
      <c r="B1224" s="155">
        <v>6828.0</v>
      </c>
      <c r="C1224" s="95">
        <f>roundup((B1224/1024)*(1+Assumptions!$B$22),0)</f>
        <v>9</v>
      </c>
      <c r="E1224" s="101" t="s">
        <v>1740</v>
      </c>
      <c r="F1224" s="155">
        <v>19171.0</v>
      </c>
      <c r="G1224" s="95">
        <v>23.0</v>
      </c>
    </row>
    <row r="1225">
      <c r="A1225" s="101" t="s">
        <v>938</v>
      </c>
      <c r="B1225" s="155">
        <v>243646.0</v>
      </c>
      <c r="C1225" s="95">
        <f>roundup((B1225/1024)*(1+Assumptions!$B$22),0)</f>
        <v>286</v>
      </c>
      <c r="E1225" s="101" t="s">
        <v>389</v>
      </c>
      <c r="F1225" s="155">
        <v>19316.0</v>
      </c>
      <c r="G1225" s="95">
        <v>23.0</v>
      </c>
    </row>
    <row r="1226">
      <c r="A1226" s="101" t="s">
        <v>271</v>
      </c>
      <c r="B1226" s="155">
        <v>73787.0</v>
      </c>
      <c r="C1226" s="95">
        <f>roundup((B1226/1024)*(1+Assumptions!$B$22),0)</f>
        <v>87</v>
      </c>
      <c r="E1226" s="101" t="s">
        <v>3172</v>
      </c>
      <c r="F1226" s="155">
        <v>19084.0</v>
      </c>
      <c r="G1226" s="95">
        <v>23.0</v>
      </c>
    </row>
    <row r="1227">
      <c r="A1227" s="101" t="s">
        <v>272</v>
      </c>
      <c r="B1227" s="155">
        <v>168195.0</v>
      </c>
      <c r="C1227" s="95">
        <f>roundup((B1227/1024)*(1+Assumptions!$B$22),0)</f>
        <v>198</v>
      </c>
      <c r="E1227" s="101" t="s">
        <v>378</v>
      </c>
      <c r="F1227" s="155">
        <v>18082.0</v>
      </c>
      <c r="G1227" s="95">
        <v>22.0</v>
      </c>
    </row>
    <row r="1228">
      <c r="A1228" s="101" t="s">
        <v>1692</v>
      </c>
      <c r="B1228" s="155">
        <v>20308.0</v>
      </c>
      <c r="C1228" s="95">
        <f>roundup((B1228/1024)*(1+Assumptions!$B$22),0)</f>
        <v>24</v>
      </c>
      <c r="E1228" s="101" t="s">
        <v>1596</v>
      </c>
      <c r="F1228" s="155">
        <v>18457.0</v>
      </c>
      <c r="G1228" s="95">
        <v>22.0</v>
      </c>
    </row>
    <row r="1229">
      <c r="A1229" s="101" t="s">
        <v>250</v>
      </c>
      <c r="B1229" s="155">
        <v>21571.0</v>
      </c>
      <c r="C1229" s="95">
        <f>roundup((B1229/1024)*(1+Assumptions!$B$22),0)</f>
        <v>26</v>
      </c>
      <c r="E1229" s="101" t="s">
        <v>2592</v>
      </c>
      <c r="F1229" s="155">
        <v>18731.0</v>
      </c>
      <c r="G1229" s="95">
        <v>22.0</v>
      </c>
    </row>
    <row r="1230">
      <c r="A1230" s="101" t="s">
        <v>251</v>
      </c>
      <c r="B1230" s="155">
        <v>102873.0</v>
      </c>
      <c r="C1230" s="95">
        <f>roundup((B1230/1024)*(1+Assumptions!$B$22),0)</f>
        <v>121</v>
      </c>
      <c r="E1230" s="101" t="s">
        <v>912</v>
      </c>
      <c r="F1230" s="155">
        <v>18674.0</v>
      </c>
      <c r="G1230" s="95">
        <v>22.0</v>
      </c>
    </row>
    <row r="1231">
      <c r="A1231" s="101" t="s">
        <v>1695</v>
      </c>
      <c r="B1231" s="155">
        <v>47625.0</v>
      </c>
      <c r="C1231" s="95">
        <f>roundup((B1231/1024)*(1+Assumptions!$B$22),0)</f>
        <v>56</v>
      </c>
      <c r="E1231" s="101" t="s">
        <v>913</v>
      </c>
      <c r="F1231" s="155">
        <v>18647.0</v>
      </c>
      <c r="G1231" s="95">
        <v>22.0</v>
      </c>
    </row>
    <row r="1232">
      <c r="A1232" s="101" t="s">
        <v>1693</v>
      </c>
      <c r="B1232" s="155">
        <v>37463.0</v>
      </c>
      <c r="C1232" s="95">
        <f>roundup((B1232/1024)*(1+Assumptions!$B$22),0)</f>
        <v>44</v>
      </c>
      <c r="E1232" s="101" t="s">
        <v>914</v>
      </c>
      <c r="F1232" s="155">
        <v>18468.0</v>
      </c>
      <c r="G1232" s="95">
        <v>22.0</v>
      </c>
    </row>
    <row r="1233">
      <c r="A1233" s="101" t="s">
        <v>632</v>
      </c>
      <c r="B1233" s="155">
        <v>106564.0</v>
      </c>
      <c r="C1233" s="95">
        <f>roundup((B1233/1024)*(1+Assumptions!$B$22),0)</f>
        <v>125</v>
      </c>
      <c r="E1233" s="101" t="s">
        <v>2594</v>
      </c>
      <c r="F1233" s="155">
        <v>17923.0</v>
      </c>
      <c r="G1233" s="95">
        <v>22.0</v>
      </c>
    </row>
    <row r="1234">
      <c r="A1234" s="101" t="s">
        <v>589</v>
      </c>
      <c r="B1234" s="155">
        <v>95428.0</v>
      </c>
      <c r="C1234" s="95">
        <f>roundup((B1234/1024)*(1+Assumptions!$B$22),0)</f>
        <v>112</v>
      </c>
      <c r="E1234" s="101" t="s">
        <v>441</v>
      </c>
      <c r="F1234" s="155">
        <v>18749.0</v>
      </c>
      <c r="G1234" s="95">
        <v>22.0</v>
      </c>
    </row>
    <row r="1235">
      <c r="A1235" s="101" t="s">
        <v>998</v>
      </c>
      <c r="B1235" s="155">
        <v>134838.0</v>
      </c>
      <c r="C1235" s="95">
        <f>roundup((B1235/1024)*(1+Assumptions!$B$22),0)</f>
        <v>159</v>
      </c>
      <c r="E1235" s="101" t="s">
        <v>443</v>
      </c>
      <c r="F1235" s="155">
        <v>18753.0</v>
      </c>
      <c r="G1235" s="95">
        <v>22.0</v>
      </c>
    </row>
    <row r="1236">
      <c r="A1236" s="101" t="s">
        <v>999</v>
      </c>
      <c r="B1236" s="155">
        <v>1632630.0</v>
      </c>
      <c r="C1236" s="95">
        <f>roundup((B1236/1024)*(1+Assumptions!$B$22),0)</f>
        <v>1914</v>
      </c>
      <c r="E1236" s="101" t="s">
        <v>1521</v>
      </c>
      <c r="F1236" s="155">
        <v>18335.0</v>
      </c>
      <c r="G1236" s="95">
        <v>22.0</v>
      </c>
    </row>
    <row r="1237">
      <c r="A1237" s="101" t="s">
        <v>1001</v>
      </c>
      <c r="B1237" s="155">
        <v>1330081.0</v>
      </c>
      <c r="C1237" s="95">
        <f>roundup((B1237/1024)*(1+Assumptions!$B$22),0)</f>
        <v>1559</v>
      </c>
      <c r="E1237" s="101" t="s">
        <v>158</v>
      </c>
      <c r="F1237" s="155">
        <v>18155.0</v>
      </c>
      <c r="G1237" s="95">
        <v>22.0</v>
      </c>
    </row>
    <row r="1238">
      <c r="A1238" s="101" t="s">
        <v>1000</v>
      </c>
      <c r="B1238" s="155">
        <v>3737.0</v>
      </c>
      <c r="C1238" s="95">
        <f>roundup((B1238/1024)*(1+Assumptions!$B$22),0)</f>
        <v>5</v>
      </c>
      <c r="E1238" s="101" t="s">
        <v>259</v>
      </c>
      <c r="F1238" s="155">
        <v>18276.0</v>
      </c>
      <c r="G1238" s="95">
        <v>22.0</v>
      </c>
    </row>
    <row r="1239">
      <c r="A1239" s="101" t="s">
        <v>836</v>
      </c>
      <c r="B1239" s="155">
        <v>20456.0</v>
      </c>
      <c r="C1239" s="95">
        <f>roundup((B1239/1024)*(1+Assumptions!$B$22),0)</f>
        <v>24</v>
      </c>
      <c r="E1239" s="101" t="s">
        <v>563</v>
      </c>
      <c r="F1239" s="155">
        <v>17700.0</v>
      </c>
      <c r="G1239" s="95">
        <v>21.0</v>
      </c>
    </row>
    <row r="1240">
      <c r="A1240" s="101" t="s">
        <v>371</v>
      </c>
      <c r="B1240" s="155">
        <v>14564.0</v>
      </c>
      <c r="C1240" s="95">
        <f>roundup((B1240/1024)*(1+Assumptions!$B$22),0)</f>
        <v>18</v>
      </c>
      <c r="E1240" s="101" t="s">
        <v>1697</v>
      </c>
      <c r="F1240" s="155">
        <v>17607.0</v>
      </c>
      <c r="G1240" s="95">
        <v>21.0</v>
      </c>
    </row>
    <row r="1241">
      <c r="A1241" s="101" t="s">
        <v>372</v>
      </c>
      <c r="B1241" s="155">
        <v>14271.0</v>
      </c>
      <c r="C1241" s="95">
        <f>roundup((B1241/1024)*(1+Assumptions!$B$22),0)</f>
        <v>17</v>
      </c>
      <c r="E1241" s="101" t="s">
        <v>1005</v>
      </c>
      <c r="F1241" s="155">
        <v>17652.0</v>
      </c>
      <c r="G1241" s="95">
        <v>21.0</v>
      </c>
    </row>
    <row r="1242">
      <c r="A1242" s="101" t="s">
        <v>373</v>
      </c>
      <c r="B1242" s="155">
        <v>14056.0</v>
      </c>
      <c r="C1242" s="95">
        <f>roundup((B1242/1024)*(1+Assumptions!$B$22),0)</f>
        <v>17</v>
      </c>
      <c r="E1242" s="101" t="s">
        <v>1003</v>
      </c>
      <c r="F1242" s="155">
        <v>17554.0</v>
      </c>
      <c r="G1242" s="95">
        <v>21.0</v>
      </c>
    </row>
    <row r="1243">
      <c r="A1243" s="101" t="s">
        <v>1346</v>
      </c>
      <c r="B1243" s="155">
        <v>14814.0</v>
      </c>
      <c r="C1243" s="95">
        <f>roundup((B1243/1024)*(1+Assumptions!$B$22),0)</f>
        <v>18</v>
      </c>
      <c r="E1243" s="101" t="s">
        <v>452</v>
      </c>
      <c r="F1243" s="155">
        <v>17369.0</v>
      </c>
      <c r="G1243" s="95">
        <v>21.0</v>
      </c>
    </row>
    <row r="1244">
      <c r="A1244" s="101" t="s">
        <v>785</v>
      </c>
      <c r="B1244" s="155">
        <v>147659.0</v>
      </c>
      <c r="C1244" s="95">
        <f>roundup((B1244/1024)*(1+Assumptions!$B$22),0)</f>
        <v>174</v>
      </c>
      <c r="E1244" s="101" t="s">
        <v>1710</v>
      </c>
      <c r="F1244" s="155">
        <v>17881.0</v>
      </c>
      <c r="G1244" s="95">
        <v>21.0</v>
      </c>
    </row>
    <row r="1245">
      <c r="A1245" s="101" t="s">
        <v>318</v>
      </c>
      <c r="B1245" s="155">
        <v>92849.0</v>
      </c>
      <c r="C1245" s="95">
        <f>roundup((B1245/1024)*(1+Assumptions!$B$22),0)</f>
        <v>109</v>
      </c>
      <c r="E1245" s="101" t="s">
        <v>832</v>
      </c>
      <c r="F1245" s="155">
        <v>17600.0</v>
      </c>
      <c r="G1245" s="95">
        <v>21.0</v>
      </c>
    </row>
    <row r="1246">
      <c r="A1246" s="101" t="s">
        <v>1736</v>
      </c>
      <c r="B1246" s="155">
        <v>231668.0</v>
      </c>
      <c r="C1246" s="95">
        <f>roundup((B1246/1024)*(1+Assumptions!$B$22),0)</f>
        <v>272</v>
      </c>
      <c r="E1246" s="101" t="s">
        <v>713</v>
      </c>
      <c r="F1246" s="155">
        <v>16703.0</v>
      </c>
      <c r="G1246" s="95">
        <v>20.0</v>
      </c>
    </row>
    <row r="1247">
      <c r="A1247" s="101" t="s">
        <v>798</v>
      </c>
      <c r="B1247" s="155">
        <v>45372.0</v>
      </c>
      <c r="C1247" s="95">
        <f>roundup((B1247/1024)*(1+Assumptions!$B$22),0)</f>
        <v>54</v>
      </c>
      <c r="E1247" s="101" t="s">
        <v>359</v>
      </c>
      <c r="F1247" s="155">
        <v>16321.0</v>
      </c>
      <c r="G1247" s="95">
        <v>20.0</v>
      </c>
    </row>
    <row r="1248">
      <c r="A1248" s="101" t="s">
        <v>735</v>
      </c>
      <c r="B1248" s="155">
        <v>71242.0</v>
      </c>
      <c r="C1248" s="95">
        <f>roundup((B1248/1024)*(1+Assumptions!$B$22),0)</f>
        <v>84</v>
      </c>
      <c r="E1248" s="101" t="s">
        <v>729</v>
      </c>
      <c r="F1248" s="155">
        <v>16894.0</v>
      </c>
      <c r="G1248" s="95">
        <v>20.0</v>
      </c>
    </row>
    <row r="1249">
      <c r="A1249" s="101" t="s">
        <v>1334</v>
      </c>
      <c r="B1249" s="155">
        <v>13342.0</v>
      </c>
      <c r="C1249" s="95">
        <f>roundup((B1249/1024)*(1+Assumptions!$B$22),0)</f>
        <v>16</v>
      </c>
      <c r="E1249" s="101" t="s">
        <v>274</v>
      </c>
      <c r="F1249" s="155">
        <v>16224.0</v>
      </c>
      <c r="G1249" s="95">
        <v>20.0</v>
      </c>
    </row>
    <row r="1250">
      <c r="A1250" s="101" t="s">
        <v>386</v>
      </c>
      <c r="B1250" s="155">
        <v>87936.0</v>
      </c>
      <c r="C1250" s="95">
        <f>roundup((B1250/1024)*(1+Assumptions!$B$22),0)</f>
        <v>104</v>
      </c>
      <c r="E1250" s="101" t="s">
        <v>1641</v>
      </c>
      <c r="F1250" s="155">
        <v>16631.0</v>
      </c>
      <c r="G1250" s="95">
        <v>20.0</v>
      </c>
    </row>
    <row r="1251">
      <c r="A1251" s="101" t="s">
        <v>232</v>
      </c>
      <c r="B1251" s="155">
        <v>33182.0</v>
      </c>
      <c r="C1251" s="95">
        <f>roundup((B1251/1024)*(1+Assumptions!$B$22),0)</f>
        <v>39</v>
      </c>
      <c r="E1251" s="101" t="s">
        <v>1741</v>
      </c>
      <c r="F1251" s="155">
        <v>16636.0</v>
      </c>
      <c r="G1251" s="95">
        <v>20.0</v>
      </c>
    </row>
    <row r="1252">
      <c r="A1252" s="101" t="s">
        <v>1585</v>
      </c>
      <c r="B1252" s="155">
        <v>86247.0</v>
      </c>
      <c r="C1252" s="95">
        <f>roundup((B1252/1024)*(1+Assumptions!$B$22),0)</f>
        <v>102</v>
      </c>
      <c r="E1252" s="101" t="s">
        <v>1295</v>
      </c>
      <c r="F1252" s="155">
        <v>16787.0</v>
      </c>
      <c r="G1252" s="95">
        <v>20.0</v>
      </c>
    </row>
    <row r="1253">
      <c r="A1253" s="101" t="s">
        <v>1551</v>
      </c>
      <c r="B1253" s="155">
        <v>10648.0</v>
      </c>
      <c r="C1253" s="95">
        <f>roundup((B1253/1024)*(1+Assumptions!$B$22),0)</f>
        <v>13</v>
      </c>
      <c r="E1253" s="101" t="s">
        <v>1296</v>
      </c>
      <c r="F1253" s="155">
        <v>16692.0</v>
      </c>
      <c r="G1253" s="95">
        <v>20.0</v>
      </c>
    </row>
    <row r="1254">
      <c r="A1254" s="101" t="s">
        <v>537</v>
      </c>
      <c r="B1254" s="155">
        <v>31120.0</v>
      </c>
      <c r="C1254" s="95">
        <f>roundup((B1254/1024)*(1+Assumptions!$B$22),0)</f>
        <v>37</v>
      </c>
      <c r="E1254" s="101" t="s">
        <v>1297</v>
      </c>
      <c r="F1254" s="155">
        <v>16650.0</v>
      </c>
      <c r="G1254" s="95">
        <v>20.0</v>
      </c>
    </row>
    <row r="1255">
      <c r="A1255" s="101" t="s">
        <v>1603</v>
      </c>
      <c r="B1255" s="155">
        <v>516060.0</v>
      </c>
      <c r="C1255" s="95">
        <f>roundup((B1255/1024)*(1+Assumptions!$B$22),0)</f>
        <v>605</v>
      </c>
      <c r="E1255" s="101" t="s">
        <v>1298</v>
      </c>
      <c r="F1255" s="155">
        <v>16699.0</v>
      </c>
      <c r="G1255" s="95">
        <v>20.0</v>
      </c>
    </row>
    <row r="1256">
      <c r="A1256" s="101" t="s">
        <v>3062</v>
      </c>
      <c r="B1256" s="155">
        <v>2043489.0</v>
      </c>
      <c r="C1256" s="95">
        <f>roundup((B1256/1024)*(1+Assumptions!$B$22),0)</f>
        <v>2395</v>
      </c>
      <c r="E1256" s="101" t="s">
        <v>312</v>
      </c>
      <c r="F1256" s="155">
        <v>16317.0</v>
      </c>
      <c r="G1256" s="95">
        <v>20.0</v>
      </c>
    </row>
    <row r="1257">
      <c r="A1257" s="101" t="s">
        <v>1751</v>
      </c>
      <c r="B1257" s="155">
        <v>54551.0</v>
      </c>
      <c r="C1257" s="95">
        <f>roundup((B1257/1024)*(1+Assumptions!$B$22),0)</f>
        <v>64</v>
      </c>
      <c r="E1257" s="101" t="s">
        <v>1335</v>
      </c>
      <c r="F1257" s="155">
        <v>16341.0</v>
      </c>
      <c r="G1257" s="95">
        <v>20.0</v>
      </c>
    </row>
    <row r="1258">
      <c r="A1258" s="101" t="s">
        <v>385</v>
      </c>
      <c r="B1258" s="155">
        <v>39305.0</v>
      </c>
      <c r="C1258" s="95">
        <f>roundup((B1258/1024)*(1+Assumptions!$B$22),0)</f>
        <v>47</v>
      </c>
      <c r="E1258" s="101" t="s">
        <v>403</v>
      </c>
      <c r="F1258" s="155">
        <v>17062.0</v>
      </c>
      <c r="G1258" s="95">
        <v>20.0</v>
      </c>
    </row>
    <row r="1259">
      <c r="A1259" s="101" t="s">
        <v>1467</v>
      </c>
      <c r="B1259" s="155">
        <v>29496.0</v>
      </c>
      <c r="C1259" s="95">
        <f>roundup((B1259/1024)*(1+Assumptions!$B$22),0)</f>
        <v>35</v>
      </c>
      <c r="E1259" s="101" t="s">
        <v>522</v>
      </c>
      <c r="F1259" s="155">
        <v>15661.0</v>
      </c>
      <c r="G1259" s="95">
        <v>19.0</v>
      </c>
    </row>
    <row r="1260">
      <c r="A1260" s="101" t="s">
        <v>3066</v>
      </c>
      <c r="B1260" s="155">
        <v>27693.0</v>
      </c>
      <c r="C1260" s="95">
        <f>roundup((B1260/1024)*(1+Assumptions!$B$22),0)</f>
        <v>33</v>
      </c>
      <c r="E1260" s="101" t="s">
        <v>285</v>
      </c>
      <c r="F1260" s="155">
        <v>15894.0</v>
      </c>
      <c r="G1260" s="95">
        <v>19.0</v>
      </c>
    </row>
    <row r="1261">
      <c r="A1261" s="101" t="s">
        <v>3067</v>
      </c>
      <c r="B1261" s="155">
        <v>36227.0</v>
      </c>
      <c r="C1261" s="95">
        <f>roundup((B1261/1024)*(1+Assumptions!$B$22),0)</f>
        <v>43</v>
      </c>
      <c r="E1261" s="101" t="s">
        <v>269</v>
      </c>
      <c r="F1261" s="155">
        <v>15676.0</v>
      </c>
      <c r="G1261" s="95">
        <v>19.0</v>
      </c>
    </row>
    <row r="1262">
      <c r="A1262" s="101" t="s">
        <v>3068</v>
      </c>
      <c r="B1262" s="155">
        <v>70749.0</v>
      </c>
      <c r="C1262" s="95">
        <f>roundup((B1262/1024)*(1+Assumptions!$B$22),0)</f>
        <v>83</v>
      </c>
      <c r="E1262" s="101" t="s">
        <v>751</v>
      </c>
      <c r="F1262" s="155">
        <v>15972.0</v>
      </c>
      <c r="G1262" s="95">
        <v>19.0</v>
      </c>
    </row>
    <row r="1263">
      <c r="A1263" s="101" t="s">
        <v>960</v>
      </c>
      <c r="B1263" s="155">
        <v>1511042.0</v>
      </c>
      <c r="C1263" s="95">
        <f>roundup((B1263/1024)*(1+Assumptions!$B$22),0)</f>
        <v>1771</v>
      </c>
      <c r="E1263" s="101" t="s">
        <v>381</v>
      </c>
      <c r="F1263" s="155">
        <v>16191.0</v>
      </c>
      <c r="G1263" s="95">
        <v>19.0</v>
      </c>
    </row>
    <row r="1264">
      <c r="A1264" s="101" t="s">
        <v>961</v>
      </c>
      <c r="B1264" s="155">
        <v>1.513788E7</v>
      </c>
      <c r="C1264" s="95">
        <f>roundup((B1264/1024)*(1+Assumptions!$B$22),0)</f>
        <v>17740</v>
      </c>
      <c r="E1264" s="101" t="s">
        <v>376</v>
      </c>
      <c r="F1264" s="155">
        <v>14631.0</v>
      </c>
      <c r="G1264" s="95">
        <v>18.0</v>
      </c>
    </row>
    <row r="1265">
      <c r="A1265" s="101" t="s">
        <v>1732</v>
      </c>
      <c r="B1265" s="155">
        <v>68993.0</v>
      </c>
      <c r="C1265" s="95">
        <f>roundup((B1265/1024)*(1+Assumptions!$B$22),0)</f>
        <v>81</v>
      </c>
      <c r="E1265" s="101" t="s">
        <v>1078</v>
      </c>
      <c r="F1265" s="155">
        <v>15001.0</v>
      </c>
      <c r="G1265" s="95">
        <v>18.0</v>
      </c>
    </row>
    <row r="1266">
      <c r="A1266" s="101" t="s">
        <v>1733</v>
      </c>
      <c r="B1266" s="155">
        <v>122836.0</v>
      </c>
      <c r="C1266" s="95">
        <f>roundup((B1266/1024)*(1+Assumptions!$B$22),0)</f>
        <v>144</v>
      </c>
      <c r="E1266" s="101" t="s">
        <v>1747</v>
      </c>
      <c r="F1266" s="155">
        <v>14720.0</v>
      </c>
      <c r="G1266" s="95">
        <v>18.0</v>
      </c>
    </row>
    <row r="1267">
      <c r="A1267" s="101" t="s">
        <v>1734</v>
      </c>
      <c r="B1267" s="155">
        <v>29407.0</v>
      </c>
      <c r="C1267" s="95">
        <f>roundup((B1267/1024)*(1+Assumptions!$B$22),0)</f>
        <v>35</v>
      </c>
      <c r="E1267" s="101" t="s">
        <v>645</v>
      </c>
      <c r="F1267" s="155">
        <v>14628.0</v>
      </c>
      <c r="G1267" s="95">
        <v>18.0</v>
      </c>
    </row>
    <row r="1268">
      <c r="A1268" s="101" t="s">
        <v>1446</v>
      </c>
      <c r="B1268" s="155">
        <v>308676.0</v>
      </c>
      <c r="C1268" s="95">
        <f>roundup((B1268/1024)*(1+Assumptions!$B$22),0)</f>
        <v>362</v>
      </c>
      <c r="E1268" s="101" t="s">
        <v>1493</v>
      </c>
      <c r="F1268" s="155">
        <v>14594.0</v>
      </c>
      <c r="G1268" s="95">
        <v>18.0</v>
      </c>
    </row>
    <row r="1269">
      <c r="A1269" s="101" t="s">
        <v>1538</v>
      </c>
      <c r="B1269" s="155">
        <v>204812.0</v>
      </c>
      <c r="C1269" s="95">
        <f>roundup((B1269/1024)*(1+Assumptions!$B$22),0)</f>
        <v>241</v>
      </c>
      <c r="E1269" s="101" t="s">
        <v>311</v>
      </c>
      <c r="F1269" s="155">
        <v>15155.0</v>
      </c>
      <c r="G1269" s="95">
        <v>18.0</v>
      </c>
    </row>
    <row r="1270">
      <c r="A1270" s="101" t="s">
        <v>1643</v>
      </c>
      <c r="B1270" s="155">
        <v>137684.0</v>
      </c>
      <c r="C1270" s="95">
        <f>roundup((B1270/1024)*(1+Assumptions!$B$22),0)</f>
        <v>162</v>
      </c>
      <c r="E1270" s="101" t="s">
        <v>313</v>
      </c>
      <c r="F1270" s="155">
        <v>15263.0</v>
      </c>
      <c r="G1270" s="95">
        <v>18.0</v>
      </c>
    </row>
    <row r="1271">
      <c r="A1271" s="101" t="s">
        <v>574</v>
      </c>
      <c r="B1271" s="155">
        <v>178805.0</v>
      </c>
      <c r="C1271" s="95">
        <f>roundup((B1271/1024)*(1+Assumptions!$B$22),0)</f>
        <v>210</v>
      </c>
      <c r="E1271" s="101" t="s">
        <v>456</v>
      </c>
      <c r="F1271" s="155">
        <v>14553.0</v>
      </c>
      <c r="G1271" s="95">
        <v>18.0</v>
      </c>
    </row>
    <row r="1272">
      <c r="A1272" s="101" t="s">
        <v>590</v>
      </c>
      <c r="B1272" s="155">
        <v>255582.0</v>
      </c>
      <c r="C1272" s="95">
        <f>roundup((B1272/1024)*(1+Assumptions!$B$22),0)</f>
        <v>300</v>
      </c>
      <c r="E1272" s="101" t="s">
        <v>371</v>
      </c>
      <c r="F1272" s="155">
        <v>14564.0</v>
      </c>
      <c r="G1272" s="95">
        <v>18.0</v>
      </c>
    </row>
    <row r="1273">
      <c r="A1273" s="101" t="s">
        <v>593</v>
      </c>
      <c r="B1273" s="155">
        <v>26892.0</v>
      </c>
      <c r="C1273" s="95">
        <f>roundup((B1273/1024)*(1+Assumptions!$B$22),0)</f>
        <v>32</v>
      </c>
      <c r="E1273" s="101" t="s">
        <v>1346</v>
      </c>
      <c r="F1273" s="155">
        <v>14814.0</v>
      </c>
      <c r="G1273" s="95">
        <v>18.0</v>
      </c>
    </row>
    <row r="1274">
      <c r="A1274" s="101" t="s">
        <v>594</v>
      </c>
      <c r="B1274" s="155">
        <v>28182.0</v>
      </c>
      <c r="C1274" s="95">
        <f>roundup((B1274/1024)*(1+Assumptions!$B$22),0)</f>
        <v>34</v>
      </c>
      <c r="E1274" s="101" t="s">
        <v>458</v>
      </c>
      <c r="F1274" s="155">
        <v>14950.0</v>
      </c>
      <c r="G1274" s="95">
        <v>18.0</v>
      </c>
    </row>
    <row r="1275">
      <c r="A1275" s="101" t="s">
        <v>595</v>
      </c>
      <c r="B1275" s="155">
        <v>24440.0</v>
      </c>
      <c r="C1275" s="95">
        <f>roundup((B1275/1024)*(1+Assumptions!$B$22),0)</f>
        <v>29</v>
      </c>
      <c r="E1275" s="101" t="s">
        <v>1085</v>
      </c>
      <c r="F1275" s="155">
        <v>14887.0</v>
      </c>
      <c r="G1275" s="95">
        <v>18.0</v>
      </c>
    </row>
    <row r="1276">
      <c r="A1276" s="101" t="s">
        <v>770</v>
      </c>
      <c r="B1276" s="155">
        <v>74123.0</v>
      </c>
      <c r="C1276" s="95">
        <f>roundup((B1276/1024)*(1+Assumptions!$B$22),0)</f>
        <v>87</v>
      </c>
      <c r="E1276" s="101" t="s">
        <v>1291</v>
      </c>
      <c r="F1276" s="155">
        <v>13929.0</v>
      </c>
      <c r="G1276" s="95">
        <v>17.0</v>
      </c>
    </row>
    <row r="1277">
      <c r="A1277" s="101" t="s">
        <v>1507</v>
      </c>
      <c r="B1277" s="155">
        <v>60444.0</v>
      </c>
      <c r="C1277" s="95">
        <f>roundup((B1277/1024)*(1+Assumptions!$B$22),0)</f>
        <v>71</v>
      </c>
      <c r="E1277" s="101" t="s">
        <v>1330</v>
      </c>
      <c r="F1277" s="155">
        <v>13859.0</v>
      </c>
      <c r="G1277" s="95">
        <v>17.0</v>
      </c>
    </row>
    <row r="1278">
      <c r="A1278" s="101" t="s">
        <v>799</v>
      </c>
      <c r="B1278" s="155">
        <v>52891.0</v>
      </c>
      <c r="C1278" s="95">
        <f>roundup((B1278/1024)*(1+Assumptions!$B$22),0)</f>
        <v>62</v>
      </c>
      <c r="E1278" s="101" t="s">
        <v>392</v>
      </c>
      <c r="F1278" s="155">
        <v>14131.0</v>
      </c>
      <c r="G1278" s="95">
        <v>17.0</v>
      </c>
    </row>
    <row r="1279">
      <c r="A1279" s="101" t="s">
        <v>736</v>
      </c>
      <c r="B1279" s="155">
        <v>97995.0</v>
      </c>
      <c r="C1279" s="95">
        <f>roundup((B1279/1024)*(1+Assumptions!$B$22),0)</f>
        <v>115</v>
      </c>
      <c r="E1279" s="101" t="s">
        <v>375</v>
      </c>
      <c r="F1279" s="155">
        <v>14157.0</v>
      </c>
      <c r="G1279" s="95">
        <v>17.0</v>
      </c>
    </row>
    <row r="1280">
      <c r="A1280" s="101" t="s">
        <v>1335</v>
      </c>
      <c r="B1280" s="155">
        <v>16341.0</v>
      </c>
      <c r="C1280" s="95">
        <f>roundup((B1280/1024)*(1+Assumptions!$B$22),0)</f>
        <v>20</v>
      </c>
      <c r="E1280" s="101" t="s">
        <v>377</v>
      </c>
      <c r="F1280" s="155">
        <v>14162.0</v>
      </c>
      <c r="G1280" s="95">
        <v>17.0</v>
      </c>
    </row>
    <row r="1281">
      <c r="A1281" s="101" t="s">
        <v>255</v>
      </c>
      <c r="B1281" s="155">
        <v>148149.0</v>
      </c>
      <c r="C1281" s="95">
        <f>roundup((B1281/1024)*(1+Assumptions!$B$22),0)</f>
        <v>174</v>
      </c>
      <c r="E1281" s="101" t="s">
        <v>461</v>
      </c>
      <c r="F1281" s="155">
        <v>13992.0</v>
      </c>
      <c r="G1281" s="95">
        <v>17.0</v>
      </c>
    </row>
    <row r="1282">
      <c r="A1282" s="101" t="s">
        <v>256</v>
      </c>
      <c r="B1282" s="155">
        <v>25227.0</v>
      </c>
      <c r="C1282" s="95">
        <f>roundup((B1282/1024)*(1+Assumptions!$B$22),0)</f>
        <v>30</v>
      </c>
      <c r="E1282" s="101" t="s">
        <v>368</v>
      </c>
      <c r="F1282" s="155">
        <v>14098.0</v>
      </c>
      <c r="G1282" s="95">
        <v>17.0</v>
      </c>
    </row>
    <row r="1283">
      <c r="A1283" s="101" t="s">
        <v>388</v>
      </c>
      <c r="B1283" s="155">
        <v>22268.0</v>
      </c>
      <c r="C1283" s="95">
        <f>roundup((B1283/1024)*(1+Assumptions!$B$22),0)</f>
        <v>27</v>
      </c>
      <c r="E1283" s="101" t="s">
        <v>352</v>
      </c>
      <c r="F1283" s="155">
        <v>14305.0</v>
      </c>
      <c r="G1283" s="95">
        <v>17.0</v>
      </c>
    </row>
    <row r="1284">
      <c r="A1284" s="101" t="s">
        <v>1587</v>
      </c>
      <c r="B1284" s="155">
        <v>294189.0</v>
      </c>
      <c r="C1284" s="95">
        <f>roundup((B1284/1024)*(1+Assumptions!$B$22),0)</f>
        <v>345</v>
      </c>
      <c r="E1284" s="101" t="s">
        <v>353</v>
      </c>
      <c r="F1284" s="155">
        <v>14099.0</v>
      </c>
      <c r="G1284" s="95">
        <v>17.0</v>
      </c>
    </row>
    <row r="1285">
      <c r="A1285" s="101" t="s">
        <v>319</v>
      </c>
      <c r="B1285" s="155">
        <v>1015661.0</v>
      </c>
      <c r="C1285" s="95">
        <f>roundup((B1285/1024)*(1+Assumptions!$B$22),0)</f>
        <v>1191</v>
      </c>
      <c r="E1285" s="101" t="s">
        <v>354</v>
      </c>
      <c r="F1285" s="155">
        <v>14038.0</v>
      </c>
      <c r="G1285" s="95">
        <v>17.0</v>
      </c>
    </row>
    <row r="1286">
      <c r="A1286" s="101" t="s">
        <v>254</v>
      </c>
      <c r="B1286" s="155">
        <v>657134.0</v>
      </c>
      <c r="C1286" s="95">
        <f>roundup((B1286/1024)*(1+Assumptions!$B$22),0)</f>
        <v>771</v>
      </c>
      <c r="E1286" s="101" t="s">
        <v>1718</v>
      </c>
      <c r="F1286" s="155">
        <v>13997.0</v>
      </c>
      <c r="G1286" s="95">
        <v>17.0</v>
      </c>
    </row>
    <row r="1287">
      <c r="A1287" s="101" t="s">
        <v>1737</v>
      </c>
      <c r="B1287" s="155">
        <v>5196736.0</v>
      </c>
      <c r="C1287" s="95">
        <f>roundup((B1287/1024)*(1+Assumptions!$B$22),0)</f>
        <v>6090</v>
      </c>
      <c r="E1287" s="101" t="s">
        <v>1066</v>
      </c>
      <c r="F1287" s="155">
        <v>14182.0</v>
      </c>
      <c r="G1287" s="95">
        <v>17.0</v>
      </c>
    </row>
    <row r="1288">
      <c r="A1288" s="101" t="s">
        <v>1552</v>
      </c>
      <c r="B1288" s="155">
        <v>10622.0</v>
      </c>
      <c r="C1288" s="95">
        <f>roundup((B1288/1024)*(1+Assumptions!$B$22),0)</f>
        <v>13</v>
      </c>
      <c r="E1288" s="101" t="s">
        <v>287</v>
      </c>
      <c r="F1288" s="155">
        <v>14003.0</v>
      </c>
      <c r="G1288" s="95">
        <v>17.0</v>
      </c>
    </row>
    <row r="1289">
      <c r="A1289" s="101" t="s">
        <v>538</v>
      </c>
      <c r="B1289" s="155">
        <v>27850.0</v>
      </c>
      <c r="C1289" s="95">
        <f>roundup((B1289/1024)*(1+Assumptions!$B$22),0)</f>
        <v>33</v>
      </c>
      <c r="E1289" s="101" t="s">
        <v>289</v>
      </c>
      <c r="F1289" s="155">
        <v>14084.0</v>
      </c>
      <c r="G1289" s="95">
        <v>17.0</v>
      </c>
    </row>
    <row r="1290">
      <c r="A1290" s="101" t="s">
        <v>1607</v>
      </c>
      <c r="B1290" s="155">
        <v>130640.0</v>
      </c>
      <c r="C1290" s="95">
        <f>roundup((B1290/1024)*(1+Assumptions!$B$22),0)</f>
        <v>154</v>
      </c>
      <c r="E1290" s="101" t="s">
        <v>290</v>
      </c>
      <c r="F1290" s="155">
        <v>13952.0</v>
      </c>
      <c r="G1290" s="95">
        <v>17.0</v>
      </c>
    </row>
    <row r="1291">
      <c r="A1291" s="101" t="s">
        <v>2937</v>
      </c>
      <c r="B1291" s="155">
        <v>725164.0</v>
      </c>
      <c r="C1291" s="95">
        <f>roundup((B1291/1024)*(1+Assumptions!$B$22),0)</f>
        <v>850</v>
      </c>
      <c r="E1291" s="101" t="s">
        <v>291</v>
      </c>
      <c r="F1291" s="155">
        <v>14191.0</v>
      </c>
      <c r="G1291" s="95">
        <v>17.0</v>
      </c>
    </row>
    <row r="1292">
      <c r="A1292" s="101" t="s">
        <v>458</v>
      </c>
      <c r="B1292" s="155">
        <v>14950.0</v>
      </c>
      <c r="C1292" s="95">
        <f>roundup((B1292/1024)*(1+Assumptions!$B$22),0)</f>
        <v>18</v>
      </c>
      <c r="E1292" s="101" t="s">
        <v>293</v>
      </c>
      <c r="F1292" s="155">
        <v>14059.0</v>
      </c>
      <c r="G1292" s="95">
        <v>17.0</v>
      </c>
    </row>
    <row r="1293">
      <c r="A1293" s="101" t="s">
        <v>387</v>
      </c>
      <c r="B1293" s="155">
        <v>27870.0</v>
      </c>
      <c r="C1293" s="95">
        <f>roundup((B1293/1024)*(1+Assumptions!$B$22),0)</f>
        <v>33</v>
      </c>
      <c r="E1293" s="101" t="s">
        <v>823</v>
      </c>
      <c r="F1293" s="155">
        <v>14402.0</v>
      </c>
      <c r="G1293" s="95">
        <v>17.0</v>
      </c>
    </row>
    <row r="1294">
      <c r="A1294" s="101" t="s">
        <v>507</v>
      </c>
      <c r="B1294" s="155">
        <v>87277.0</v>
      </c>
      <c r="C1294" s="95">
        <f>roundup((B1294/1024)*(1+Assumptions!$B$22),0)</f>
        <v>103</v>
      </c>
      <c r="E1294" s="101" t="s">
        <v>398</v>
      </c>
      <c r="F1294" s="155">
        <v>14033.0</v>
      </c>
      <c r="G1294" s="95">
        <v>17.0</v>
      </c>
    </row>
    <row r="1295">
      <c r="A1295" s="101" t="s">
        <v>1738</v>
      </c>
      <c r="B1295" s="155">
        <v>77208.0</v>
      </c>
      <c r="C1295" s="95">
        <f>roundup((B1295/1024)*(1+Assumptions!$B$22),0)</f>
        <v>91</v>
      </c>
      <c r="E1295" s="101" t="s">
        <v>399</v>
      </c>
      <c r="F1295" s="155">
        <v>14484.0</v>
      </c>
      <c r="G1295" s="95">
        <v>17.0</v>
      </c>
    </row>
    <row r="1296">
      <c r="A1296" s="101" t="s">
        <v>1468</v>
      </c>
      <c r="B1296" s="155">
        <v>48604.0</v>
      </c>
      <c r="C1296" s="95">
        <f>roundup((B1296/1024)*(1+Assumptions!$B$22),0)</f>
        <v>57</v>
      </c>
      <c r="E1296" s="101" t="s">
        <v>400</v>
      </c>
      <c r="F1296" s="155">
        <v>14069.0</v>
      </c>
      <c r="G1296" s="95">
        <v>17.0</v>
      </c>
    </row>
    <row r="1297">
      <c r="A1297" s="101" t="s">
        <v>2941</v>
      </c>
      <c r="B1297" s="155">
        <v>35425.0</v>
      </c>
      <c r="C1297" s="95">
        <f>roundup((B1297/1024)*(1+Assumptions!$B$22),0)</f>
        <v>42</v>
      </c>
      <c r="E1297" s="101" t="s">
        <v>401</v>
      </c>
      <c r="F1297" s="155">
        <v>14067.0</v>
      </c>
      <c r="G1297" s="95">
        <v>17.0</v>
      </c>
    </row>
    <row r="1298">
      <c r="A1298" s="101" t="s">
        <v>2942</v>
      </c>
      <c r="B1298" s="155">
        <v>74351.0</v>
      </c>
      <c r="C1298" s="95">
        <f>roundup((B1298/1024)*(1+Assumptions!$B$22),0)</f>
        <v>88</v>
      </c>
      <c r="E1298" s="101" t="s">
        <v>402</v>
      </c>
      <c r="F1298" s="155">
        <v>14126.0</v>
      </c>
      <c r="G1298" s="95">
        <v>17.0</v>
      </c>
    </row>
    <row r="1299">
      <c r="A1299" s="101" t="s">
        <v>2943</v>
      </c>
      <c r="B1299" s="155">
        <v>25435.0</v>
      </c>
      <c r="C1299" s="95">
        <f>roundup((B1299/1024)*(1+Assumptions!$B$22),0)</f>
        <v>30</v>
      </c>
      <c r="E1299" s="101" t="s">
        <v>439</v>
      </c>
      <c r="F1299" s="155">
        <v>14232.0</v>
      </c>
      <c r="G1299" s="95">
        <v>17.0</v>
      </c>
    </row>
    <row r="1300">
      <c r="A1300" s="101" t="s">
        <v>963</v>
      </c>
      <c r="B1300" s="155">
        <v>771076.0</v>
      </c>
      <c r="C1300" s="95">
        <f>roundup((B1300/1024)*(1+Assumptions!$B$22),0)</f>
        <v>904</v>
      </c>
      <c r="E1300" s="101" t="s">
        <v>440</v>
      </c>
      <c r="F1300" s="155">
        <v>14071.0</v>
      </c>
      <c r="G1300" s="95">
        <v>17.0</v>
      </c>
    </row>
    <row r="1301">
      <c r="A1301" s="101" t="s">
        <v>964</v>
      </c>
      <c r="B1301" s="155">
        <v>7378917.0</v>
      </c>
      <c r="C1301" s="95">
        <f>roundup((B1301/1024)*(1+Assumptions!$B$22),0)</f>
        <v>8648</v>
      </c>
      <c r="E1301" s="101" t="s">
        <v>682</v>
      </c>
      <c r="F1301" s="155">
        <v>14322.0</v>
      </c>
      <c r="G1301" s="95">
        <v>17.0</v>
      </c>
    </row>
    <row r="1302">
      <c r="A1302" s="101" t="s">
        <v>966</v>
      </c>
      <c r="B1302" s="155">
        <v>6745506.0</v>
      </c>
      <c r="C1302" s="95">
        <f>roundup((B1302/1024)*(1+Assumptions!$B$22),0)</f>
        <v>7905</v>
      </c>
      <c r="E1302" s="101" t="s">
        <v>683</v>
      </c>
      <c r="F1302" s="155">
        <v>13791.0</v>
      </c>
      <c r="G1302" s="95">
        <v>17.0</v>
      </c>
    </row>
    <row r="1303">
      <c r="A1303" s="101" t="s">
        <v>965</v>
      </c>
      <c r="B1303" s="155">
        <v>3673.0</v>
      </c>
      <c r="C1303" s="95">
        <f>roundup((B1303/1024)*(1+Assumptions!$B$22),0)</f>
        <v>5</v>
      </c>
      <c r="E1303" s="101" t="s">
        <v>684</v>
      </c>
      <c r="F1303" s="155">
        <v>14163.0</v>
      </c>
      <c r="G1303" s="95">
        <v>17.0</v>
      </c>
    </row>
    <row r="1304">
      <c r="A1304" s="101" t="s">
        <v>1093</v>
      </c>
      <c r="B1304" s="155">
        <v>29749.0</v>
      </c>
      <c r="C1304" s="95">
        <f>roundup((B1304/1024)*(1+Assumptions!$B$22),0)</f>
        <v>35</v>
      </c>
      <c r="E1304" s="101" t="s">
        <v>644</v>
      </c>
      <c r="F1304" s="155">
        <v>14155.0</v>
      </c>
      <c r="G1304" s="95">
        <v>17.0</v>
      </c>
    </row>
    <row r="1305">
      <c r="A1305" s="101" t="s">
        <v>1094</v>
      </c>
      <c r="B1305" s="155">
        <v>479180.0</v>
      </c>
      <c r="C1305" s="95">
        <f>roundup((B1305/1024)*(1+Assumptions!$B$22),0)</f>
        <v>562</v>
      </c>
      <c r="E1305" s="101" t="s">
        <v>646</v>
      </c>
      <c r="F1305" s="155">
        <v>14488.0</v>
      </c>
      <c r="G1305" s="95">
        <v>17.0</v>
      </c>
    </row>
    <row r="1306">
      <c r="A1306" s="101" t="s">
        <v>1095</v>
      </c>
      <c r="B1306" s="155">
        <v>703896.0</v>
      </c>
      <c r="C1306" s="95">
        <f>roundup((B1306/1024)*(1+Assumptions!$B$22),0)</f>
        <v>825</v>
      </c>
      <c r="E1306" s="101" t="s">
        <v>1714</v>
      </c>
      <c r="F1306" s="155">
        <v>13695.0</v>
      </c>
      <c r="G1306" s="95">
        <v>17.0</v>
      </c>
    </row>
    <row r="1307">
      <c r="A1307" s="101" t="s">
        <v>1749</v>
      </c>
      <c r="B1307" s="155">
        <v>745179.0</v>
      </c>
      <c r="C1307" s="95">
        <f>roundup((B1307/1024)*(1+Assumptions!$B$22),0)</f>
        <v>874</v>
      </c>
      <c r="E1307" s="101" t="s">
        <v>364</v>
      </c>
      <c r="F1307" s="155">
        <v>13973.0</v>
      </c>
      <c r="G1307" s="95">
        <v>17.0</v>
      </c>
    </row>
    <row r="1308">
      <c r="A1308" s="101" t="s">
        <v>701</v>
      </c>
      <c r="B1308" s="155">
        <v>20841.0</v>
      </c>
      <c r="C1308" s="95">
        <f>roundup((B1308/1024)*(1+Assumptions!$B$22),0)</f>
        <v>25</v>
      </c>
      <c r="E1308" s="101" t="s">
        <v>365</v>
      </c>
      <c r="F1308" s="155">
        <v>14041.0</v>
      </c>
      <c r="G1308" s="95">
        <v>17.0</v>
      </c>
    </row>
    <row r="1309">
      <c r="A1309" s="101" t="s">
        <v>2951</v>
      </c>
      <c r="B1309" s="155">
        <v>71900.0</v>
      </c>
      <c r="C1309" s="95">
        <f>roundup((B1309/1024)*(1+Assumptions!$B$22),0)</f>
        <v>85</v>
      </c>
      <c r="E1309" s="101" t="s">
        <v>1494</v>
      </c>
      <c r="F1309" s="155">
        <v>13995.0</v>
      </c>
      <c r="G1309" s="95">
        <v>17.0</v>
      </c>
    </row>
    <row r="1310">
      <c r="A1310" s="101" t="s">
        <v>1499</v>
      </c>
      <c r="B1310" s="155">
        <v>39570.0</v>
      </c>
      <c r="C1310" s="95">
        <f>roundup((B1310/1024)*(1+Assumptions!$B$22),0)</f>
        <v>47</v>
      </c>
      <c r="E1310" s="101" t="s">
        <v>455</v>
      </c>
      <c r="F1310" s="155">
        <v>14053.0</v>
      </c>
      <c r="G1310" s="95">
        <v>17.0</v>
      </c>
    </row>
    <row r="1311">
      <c r="A1311" s="101" t="s">
        <v>1539</v>
      </c>
      <c r="B1311" s="155">
        <v>268216.0</v>
      </c>
      <c r="C1311" s="95">
        <f>roundup((B1311/1024)*(1+Assumptions!$B$22),0)</f>
        <v>315</v>
      </c>
      <c r="E1311" s="101" t="s">
        <v>372</v>
      </c>
      <c r="F1311" s="155">
        <v>14271.0</v>
      </c>
      <c r="G1311" s="95">
        <v>17.0</v>
      </c>
    </row>
    <row r="1312">
      <c r="A1312" s="101" t="s">
        <v>1630</v>
      </c>
      <c r="B1312" s="155">
        <v>82984.0</v>
      </c>
      <c r="C1312" s="95">
        <f>roundup((B1312/1024)*(1+Assumptions!$B$22),0)</f>
        <v>98</v>
      </c>
      <c r="E1312" s="101" t="s">
        <v>373</v>
      </c>
      <c r="F1312" s="155">
        <v>14056.0</v>
      </c>
      <c r="G1312" s="95">
        <v>17.0</v>
      </c>
    </row>
    <row r="1313">
      <c r="A1313" s="101" t="s">
        <v>706</v>
      </c>
      <c r="B1313" s="155">
        <v>78261.0</v>
      </c>
      <c r="C1313" s="95">
        <f>roundup((B1313/1024)*(1+Assumptions!$B$22),0)</f>
        <v>92</v>
      </c>
      <c r="E1313" s="101" t="s">
        <v>253</v>
      </c>
      <c r="F1313" s="155">
        <v>12879.0</v>
      </c>
      <c r="G1313" s="95">
        <v>16.0</v>
      </c>
    </row>
    <row r="1314">
      <c r="A1314" s="101" t="s">
        <v>1401</v>
      </c>
      <c r="B1314" s="155">
        <v>26931.0</v>
      </c>
      <c r="C1314" s="95">
        <f>roundup((B1314/1024)*(1+Assumptions!$B$22),0)</f>
        <v>32</v>
      </c>
      <c r="E1314" s="101" t="s">
        <v>1347</v>
      </c>
      <c r="F1314" s="155">
        <v>13418.0</v>
      </c>
      <c r="G1314" s="95">
        <v>16.0</v>
      </c>
    </row>
    <row r="1315">
      <c r="A1315" s="101" t="s">
        <v>1750</v>
      </c>
      <c r="B1315" s="155">
        <v>229784.0</v>
      </c>
      <c r="C1315" s="95">
        <f>roundup((B1315/1024)*(1+Assumptions!$B$22),0)</f>
        <v>270</v>
      </c>
      <c r="E1315" s="101" t="s">
        <v>518</v>
      </c>
      <c r="F1315" s="155">
        <v>13476.0</v>
      </c>
      <c r="G1315" s="95">
        <v>16.0</v>
      </c>
    </row>
    <row r="1316">
      <c r="A1316" s="101" t="s">
        <v>1515</v>
      </c>
      <c r="B1316" s="155">
        <v>131311.0</v>
      </c>
      <c r="C1316" s="95">
        <f>roundup((B1316/1024)*(1+Assumptions!$B$22),0)</f>
        <v>154</v>
      </c>
      <c r="E1316" s="101" t="s">
        <v>1337</v>
      </c>
      <c r="F1316" s="155">
        <v>13450.0</v>
      </c>
      <c r="G1316" s="95">
        <v>16.0</v>
      </c>
    </row>
    <row r="1317">
      <c r="A1317" s="101" t="s">
        <v>1629</v>
      </c>
      <c r="B1317" s="155">
        <v>118714.0</v>
      </c>
      <c r="C1317" s="95">
        <f>roundup((B1317/1024)*(1+Assumptions!$B$22),0)</f>
        <v>140</v>
      </c>
      <c r="E1317" s="101" t="s">
        <v>267</v>
      </c>
      <c r="F1317" s="155">
        <v>13293.0</v>
      </c>
      <c r="G1317" s="95">
        <v>16.0</v>
      </c>
    </row>
    <row r="1318">
      <c r="A1318" s="101" t="s">
        <v>1447</v>
      </c>
      <c r="B1318" s="155">
        <v>234978.0</v>
      </c>
      <c r="C1318" s="95">
        <f>roundup((B1318/1024)*(1+Assumptions!$B$22),0)</f>
        <v>276</v>
      </c>
      <c r="E1318" s="101" t="s">
        <v>1558</v>
      </c>
      <c r="F1318" s="155">
        <v>12941.0</v>
      </c>
      <c r="G1318" s="95">
        <v>16.0</v>
      </c>
    </row>
    <row r="1319">
      <c r="A1319" s="101" t="s">
        <v>1739</v>
      </c>
      <c r="B1319" s="155">
        <v>49787.0</v>
      </c>
      <c r="C1319" s="95">
        <f>roundup((B1319/1024)*(1+Assumptions!$B$22),0)</f>
        <v>59</v>
      </c>
      <c r="E1319" s="101" t="s">
        <v>1670</v>
      </c>
      <c r="F1319" s="155">
        <v>13034.0</v>
      </c>
      <c r="G1319" s="95">
        <v>16.0</v>
      </c>
    </row>
    <row r="1320">
      <c r="A1320" s="101" t="s">
        <v>1575</v>
      </c>
      <c r="B1320" s="155">
        <v>183526.0</v>
      </c>
      <c r="C1320" s="95">
        <f>roundup((B1320/1024)*(1+Assumptions!$B$22),0)</f>
        <v>216</v>
      </c>
      <c r="E1320" s="101" t="s">
        <v>288</v>
      </c>
      <c r="F1320" s="155">
        <v>13285.0</v>
      </c>
      <c r="G1320" s="95">
        <v>16.0</v>
      </c>
    </row>
    <row r="1321">
      <c r="A1321" s="101" t="s">
        <v>2960</v>
      </c>
      <c r="B1321" s="155">
        <v>100524.0</v>
      </c>
      <c r="C1321" s="95">
        <f>roundup((B1321/1024)*(1+Assumptions!$B$22),0)</f>
        <v>118</v>
      </c>
      <c r="E1321" s="101" t="s">
        <v>292</v>
      </c>
      <c r="F1321" s="155">
        <v>13240.0</v>
      </c>
      <c r="G1321" s="95">
        <v>16.0</v>
      </c>
    </row>
    <row r="1322">
      <c r="A1322" s="101" t="s">
        <v>584</v>
      </c>
      <c r="B1322" s="155">
        <v>180157.0</v>
      </c>
      <c r="C1322" s="95">
        <f>roundup((B1322/1024)*(1+Assumptions!$B$22),0)</f>
        <v>212</v>
      </c>
      <c r="E1322" s="101" t="s">
        <v>294</v>
      </c>
      <c r="F1322" s="155">
        <v>13193.0</v>
      </c>
      <c r="G1322" s="95">
        <v>16.0</v>
      </c>
    </row>
    <row r="1323">
      <c r="A1323" s="101" t="s">
        <v>702</v>
      </c>
      <c r="B1323" s="155">
        <v>59769.0</v>
      </c>
      <c r="C1323" s="95">
        <f>roundup((B1323/1024)*(1+Assumptions!$B$22),0)</f>
        <v>71</v>
      </c>
      <c r="E1323" s="101" t="s">
        <v>297</v>
      </c>
      <c r="F1323" s="155">
        <v>13367.0</v>
      </c>
      <c r="G1323" s="95">
        <v>16.0</v>
      </c>
    </row>
    <row r="1324">
      <c r="A1324" s="101" t="s">
        <v>1532</v>
      </c>
      <c r="B1324" s="155">
        <v>78024.0</v>
      </c>
      <c r="C1324" s="95">
        <f>roundup((B1324/1024)*(1+Assumptions!$B$22),0)</f>
        <v>92</v>
      </c>
      <c r="E1324" s="101" t="s">
        <v>453</v>
      </c>
      <c r="F1324" s="155">
        <v>13595.0</v>
      </c>
      <c r="G1324" s="95">
        <v>16.0</v>
      </c>
    </row>
    <row r="1325">
      <c r="A1325" s="101" t="s">
        <v>703</v>
      </c>
      <c r="B1325" s="155">
        <v>25269.0</v>
      </c>
      <c r="C1325" s="95">
        <f>roundup((B1325/1024)*(1+Assumptions!$B$22),0)</f>
        <v>30</v>
      </c>
      <c r="E1325" s="101" t="s">
        <v>1333</v>
      </c>
      <c r="F1325" s="155">
        <v>13150.0</v>
      </c>
      <c r="G1325" s="95">
        <v>16.0</v>
      </c>
    </row>
    <row r="1326">
      <c r="A1326" s="101" t="s">
        <v>704</v>
      </c>
      <c r="B1326" s="155">
        <v>25658.0</v>
      </c>
      <c r="C1326" s="95">
        <f>roundup((B1326/1024)*(1+Assumptions!$B$22),0)</f>
        <v>31</v>
      </c>
      <c r="E1326" s="101" t="s">
        <v>685</v>
      </c>
      <c r="F1326" s="155">
        <v>13093.0</v>
      </c>
      <c r="G1326" s="95">
        <v>16.0</v>
      </c>
    </row>
    <row r="1327">
      <c r="A1327" s="101" t="s">
        <v>705</v>
      </c>
      <c r="B1327" s="155">
        <v>25088.0</v>
      </c>
      <c r="C1327" s="95">
        <f>roundup((B1327/1024)*(1+Assumptions!$B$22),0)</f>
        <v>30</v>
      </c>
      <c r="E1327" s="101" t="s">
        <v>270</v>
      </c>
      <c r="F1327" s="155">
        <v>13099.0</v>
      </c>
      <c r="G1327" s="95">
        <v>16.0</v>
      </c>
    </row>
    <row r="1328">
      <c r="A1328" s="101" t="s">
        <v>771</v>
      </c>
      <c r="B1328" s="155">
        <v>65496.0</v>
      </c>
      <c r="C1328" s="95">
        <f>roundup((B1328/1024)*(1+Assumptions!$B$22),0)</f>
        <v>77</v>
      </c>
      <c r="E1328" s="101" t="s">
        <v>243</v>
      </c>
      <c r="F1328" s="155">
        <v>12889.0</v>
      </c>
      <c r="G1328" s="95">
        <v>16.0</v>
      </c>
    </row>
    <row r="1329">
      <c r="A1329" s="101" t="s">
        <v>1501</v>
      </c>
      <c r="B1329" s="155">
        <v>43950.0</v>
      </c>
      <c r="C1329" s="95">
        <f>roundup((B1329/1024)*(1+Assumptions!$B$22),0)</f>
        <v>52</v>
      </c>
      <c r="E1329" s="101" t="s">
        <v>1334</v>
      </c>
      <c r="F1329" s="155">
        <v>13342.0</v>
      </c>
      <c r="G1329" s="95">
        <v>16.0</v>
      </c>
    </row>
    <row r="1330">
      <c r="A1330" s="101" t="s">
        <v>711</v>
      </c>
      <c r="B1330" s="155">
        <v>63512.0</v>
      </c>
      <c r="C1330" s="95">
        <f>roundup((B1330/1024)*(1+Assumptions!$B$22),0)</f>
        <v>75</v>
      </c>
      <c r="E1330" s="101" t="s">
        <v>463</v>
      </c>
      <c r="F1330" s="155">
        <v>13506.0</v>
      </c>
      <c r="G1330" s="95">
        <v>16.0</v>
      </c>
    </row>
    <row r="1331">
      <c r="A1331" s="101" t="s">
        <v>1077</v>
      </c>
      <c r="B1331" s="155">
        <v>65775.0</v>
      </c>
      <c r="C1331" s="95">
        <f>roundup((B1331/1024)*(1+Assumptions!$B$22),0)</f>
        <v>78</v>
      </c>
      <c r="E1331" s="101" t="s">
        <v>638</v>
      </c>
      <c r="F1331" s="155">
        <v>12157.0</v>
      </c>
      <c r="G1331" s="95">
        <v>15.0</v>
      </c>
    </row>
    <row r="1332">
      <c r="A1332" s="101" t="s">
        <v>796</v>
      </c>
      <c r="B1332" s="155">
        <v>39503.0</v>
      </c>
      <c r="C1332" s="95">
        <f>roundup((B1332/1024)*(1+Assumptions!$B$22),0)</f>
        <v>47</v>
      </c>
      <c r="E1332" s="101" t="s">
        <v>973</v>
      </c>
      <c r="F1332" s="155">
        <v>12475.0</v>
      </c>
      <c r="G1332" s="95">
        <v>15.0</v>
      </c>
    </row>
    <row r="1333">
      <c r="A1333" s="101" t="s">
        <v>733</v>
      </c>
      <c r="B1333" s="155">
        <v>101456.0</v>
      </c>
      <c r="C1333" s="95">
        <f>roundup((B1333/1024)*(1+Assumptions!$B$22),0)</f>
        <v>119</v>
      </c>
      <c r="E1333" s="101" t="s">
        <v>2632</v>
      </c>
      <c r="F1333" s="155">
        <v>12777.0</v>
      </c>
      <c r="G1333" s="95">
        <v>15.0</v>
      </c>
    </row>
    <row r="1334">
      <c r="A1334" s="101" t="s">
        <v>380</v>
      </c>
      <c r="B1334" s="155">
        <v>30485.0</v>
      </c>
      <c r="C1334" s="95">
        <f>roundup((B1334/1024)*(1+Assumptions!$B$22),0)</f>
        <v>36</v>
      </c>
      <c r="E1334" s="101" t="s">
        <v>1336</v>
      </c>
      <c r="F1334" s="155">
        <v>12415.0</v>
      </c>
      <c r="G1334" s="95">
        <v>15.0</v>
      </c>
    </row>
    <row r="1335">
      <c r="A1335" s="101" t="s">
        <v>1588</v>
      </c>
      <c r="B1335" s="155">
        <v>1072332.0</v>
      </c>
      <c r="C1335" s="95">
        <f>roundup((B1335/1024)*(1+Assumptions!$B$22),0)</f>
        <v>1257</v>
      </c>
      <c r="E1335" s="101" t="s">
        <v>357</v>
      </c>
      <c r="F1335" s="155">
        <v>11472.0</v>
      </c>
      <c r="G1335" s="95">
        <v>14.0</v>
      </c>
    </row>
    <row r="1336">
      <c r="A1336" s="101" t="s">
        <v>1549</v>
      </c>
      <c r="B1336" s="155">
        <v>10567.0</v>
      </c>
      <c r="C1336" s="95">
        <f>roundup((B1336/1024)*(1+Assumptions!$B$22),0)</f>
        <v>13</v>
      </c>
      <c r="E1336" s="101" t="s">
        <v>1018</v>
      </c>
      <c r="F1336" s="155">
        <v>11807.0</v>
      </c>
      <c r="G1336" s="95">
        <v>14.0</v>
      </c>
    </row>
    <row r="1337">
      <c r="A1337" s="101" t="s">
        <v>535</v>
      </c>
      <c r="B1337" s="155">
        <v>30144.0</v>
      </c>
      <c r="C1337" s="95">
        <f>roundup((B1337/1024)*(1+Assumptions!$B$22),0)</f>
        <v>36</v>
      </c>
      <c r="E1337" s="101" t="s">
        <v>637</v>
      </c>
      <c r="F1337" s="155">
        <v>11728.0</v>
      </c>
      <c r="G1337" s="95">
        <v>14.0</v>
      </c>
    </row>
    <row r="1338">
      <c r="A1338" s="101" t="s">
        <v>1728</v>
      </c>
      <c r="B1338" s="155">
        <v>28994.0</v>
      </c>
      <c r="C1338" s="95">
        <f>roundup((B1338/1024)*(1+Assumptions!$B$22),0)</f>
        <v>34</v>
      </c>
      <c r="E1338" s="101" t="s">
        <v>1672</v>
      </c>
      <c r="F1338" s="155">
        <v>11924.0</v>
      </c>
      <c r="G1338" s="95">
        <v>14.0</v>
      </c>
    </row>
    <row r="1339">
      <c r="A1339" s="101" t="s">
        <v>1610</v>
      </c>
      <c r="B1339" s="155">
        <v>92722.0</v>
      </c>
      <c r="C1339" s="95">
        <f>roundup((B1339/1024)*(1+Assumptions!$B$22),0)</f>
        <v>109</v>
      </c>
      <c r="E1339" s="101" t="s">
        <v>1056</v>
      </c>
      <c r="F1339" s="155">
        <v>11883.0</v>
      </c>
      <c r="G1339" s="95">
        <v>14.0</v>
      </c>
    </row>
    <row r="1340">
      <c r="A1340" s="101" t="s">
        <v>379</v>
      </c>
      <c r="B1340" s="155">
        <v>21060.0</v>
      </c>
      <c r="C1340" s="95">
        <f>roundup((B1340/1024)*(1+Assumptions!$B$22),0)</f>
        <v>25</v>
      </c>
      <c r="E1340" s="101" t="s">
        <v>493</v>
      </c>
      <c r="F1340" s="155">
        <v>11672.0</v>
      </c>
      <c r="G1340" s="95">
        <v>14.0</v>
      </c>
    </row>
    <row r="1341">
      <c r="A1341" s="101" t="s">
        <v>3019</v>
      </c>
      <c r="B1341" s="155">
        <v>92967.0</v>
      </c>
      <c r="C1341" s="95">
        <f>roundup((B1341/1024)*(1+Assumptions!$B$22),0)</f>
        <v>109</v>
      </c>
      <c r="E1341" s="101" t="s">
        <v>1570</v>
      </c>
      <c r="F1341" s="155">
        <v>11741.0</v>
      </c>
      <c r="G1341" s="95">
        <v>14.0</v>
      </c>
    </row>
    <row r="1342">
      <c r="A1342" s="101" t="s">
        <v>3021</v>
      </c>
      <c r="B1342" s="155">
        <v>24933.0</v>
      </c>
      <c r="C1342" s="95">
        <f>roundup((B1342/1024)*(1+Assumptions!$B$22),0)</f>
        <v>30</v>
      </c>
      <c r="E1342" s="101" t="s">
        <v>276</v>
      </c>
      <c r="F1342" s="155">
        <v>11337.0</v>
      </c>
      <c r="G1342" s="95">
        <v>14.0</v>
      </c>
    </row>
    <row r="1343">
      <c r="A1343" s="101" t="s">
        <v>3023</v>
      </c>
      <c r="B1343" s="155">
        <v>37662.0</v>
      </c>
      <c r="C1343" s="95">
        <f>roundup((B1343/1024)*(1+Assumptions!$B$22),0)</f>
        <v>45</v>
      </c>
      <c r="E1343" s="101" t="s">
        <v>1031</v>
      </c>
      <c r="F1343" s="155">
        <v>11284.0</v>
      </c>
      <c r="G1343" s="95">
        <v>14.0</v>
      </c>
    </row>
    <row r="1344">
      <c r="A1344" s="101" t="s">
        <v>3024</v>
      </c>
      <c r="B1344" s="155">
        <v>70676.0</v>
      </c>
      <c r="C1344" s="95">
        <f>roundup((B1344/1024)*(1+Assumptions!$B$22),0)</f>
        <v>83</v>
      </c>
      <c r="E1344" s="101" t="s">
        <v>1383</v>
      </c>
      <c r="F1344" s="155">
        <v>11176.0</v>
      </c>
      <c r="G1344" s="95">
        <v>14.0</v>
      </c>
    </row>
    <row r="1345">
      <c r="A1345" s="101" t="s">
        <v>967</v>
      </c>
      <c r="B1345" s="155">
        <v>699432.0</v>
      </c>
      <c r="C1345" s="95">
        <f>roundup((B1345/1024)*(1+Assumptions!$B$22),0)</f>
        <v>820</v>
      </c>
      <c r="E1345" s="101" t="s">
        <v>454</v>
      </c>
      <c r="F1345" s="155">
        <v>11851.0</v>
      </c>
      <c r="G1345" s="95">
        <v>14.0</v>
      </c>
    </row>
    <row r="1346">
      <c r="A1346" s="101" t="s">
        <v>259</v>
      </c>
      <c r="B1346" s="155">
        <v>18276.0</v>
      </c>
      <c r="C1346" s="95">
        <f>roundup((B1346/1024)*(1+Assumptions!$B$22),0)</f>
        <v>22</v>
      </c>
      <c r="E1346" s="101" t="s">
        <v>687</v>
      </c>
      <c r="F1346" s="155">
        <v>11922.0</v>
      </c>
      <c r="G1346" s="95">
        <v>14.0</v>
      </c>
    </row>
    <row r="1347">
      <c r="A1347" s="101" t="s">
        <v>260</v>
      </c>
      <c r="B1347" s="155">
        <v>2168100.0</v>
      </c>
      <c r="C1347" s="95">
        <f>roundup((B1347/1024)*(1+Assumptions!$B$22),0)</f>
        <v>2541</v>
      </c>
      <c r="E1347" s="101" t="s">
        <v>688</v>
      </c>
      <c r="F1347" s="155">
        <v>11546.0</v>
      </c>
      <c r="G1347" s="95">
        <v>14.0</v>
      </c>
    </row>
    <row r="1348">
      <c r="A1348" s="101" t="s">
        <v>1076</v>
      </c>
      <c r="B1348" s="155">
        <v>85075.0</v>
      </c>
      <c r="C1348" s="95">
        <f>roundup((B1348/1024)*(1+Assumptions!$B$22),0)</f>
        <v>100</v>
      </c>
      <c r="E1348" s="101" t="s">
        <v>689</v>
      </c>
      <c r="F1348" s="155">
        <v>11663.0</v>
      </c>
      <c r="G1348" s="95">
        <v>14.0</v>
      </c>
    </row>
    <row r="1349">
      <c r="A1349" s="101" t="s">
        <v>1402</v>
      </c>
      <c r="B1349" s="155">
        <v>29028.0</v>
      </c>
      <c r="C1349" s="95">
        <f>roundup((B1349/1024)*(1+Assumptions!$B$22),0)</f>
        <v>35</v>
      </c>
      <c r="E1349" s="101" t="s">
        <v>958</v>
      </c>
      <c r="F1349" s="155">
        <v>11535.0</v>
      </c>
      <c r="G1349" s="95">
        <v>14.0</v>
      </c>
    </row>
    <row r="1350">
      <c r="A1350" s="101" t="s">
        <v>1540</v>
      </c>
      <c r="B1350" s="155">
        <v>143246.0</v>
      </c>
      <c r="C1350" s="95">
        <f>roundup((B1350/1024)*(1+Assumptions!$B$22),0)</f>
        <v>168</v>
      </c>
      <c r="E1350" s="101" t="s">
        <v>633</v>
      </c>
      <c r="F1350" s="155">
        <v>11645.0</v>
      </c>
      <c r="G1350" s="95">
        <v>14.0</v>
      </c>
    </row>
    <row r="1351">
      <c r="A1351" s="101" t="s">
        <v>1631</v>
      </c>
      <c r="B1351" s="155">
        <v>150128.0</v>
      </c>
      <c r="C1351" s="95">
        <f>roundup((B1351/1024)*(1+Assumptions!$B$22),0)</f>
        <v>176</v>
      </c>
      <c r="E1351" s="101" t="s">
        <v>634</v>
      </c>
      <c r="F1351" s="155">
        <v>11175.0</v>
      </c>
      <c r="G1351" s="95">
        <v>14.0</v>
      </c>
    </row>
    <row r="1352">
      <c r="A1352" s="101" t="s">
        <v>1646</v>
      </c>
      <c r="B1352" s="155">
        <v>87902.0</v>
      </c>
      <c r="C1352" s="95">
        <f>roundup((B1352/1024)*(1+Assumptions!$B$22),0)</f>
        <v>104</v>
      </c>
      <c r="E1352" s="101" t="s">
        <v>1541</v>
      </c>
      <c r="F1352" s="155">
        <v>10565.0</v>
      </c>
      <c r="G1352" s="95">
        <v>13.0</v>
      </c>
    </row>
    <row r="1353">
      <c r="A1353" s="101" t="s">
        <v>586</v>
      </c>
      <c r="B1353" s="155">
        <v>176263.0</v>
      </c>
      <c r="C1353" s="95">
        <f>roundup((B1353/1024)*(1+Assumptions!$B$22),0)</f>
        <v>207</v>
      </c>
      <c r="E1353" s="101" t="s">
        <v>1717</v>
      </c>
      <c r="F1353" s="155">
        <v>10263.0</v>
      </c>
      <c r="G1353" s="95">
        <v>13.0</v>
      </c>
    </row>
    <row r="1354">
      <c r="A1354" s="101" t="s">
        <v>707</v>
      </c>
      <c r="B1354" s="155">
        <v>54816.0</v>
      </c>
      <c r="C1354" s="95">
        <f>roundup((B1354/1024)*(1+Assumptions!$B$22),0)</f>
        <v>65</v>
      </c>
      <c r="E1354" s="101" t="s">
        <v>1544</v>
      </c>
      <c r="F1354" s="155">
        <v>10640.0</v>
      </c>
      <c r="G1354" s="95">
        <v>13.0</v>
      </c>
    </row>
    <row r="1355">
      <c r="A1355" s="101" t="s">
        <v>680</v>
      </c>
      <c r="B1355" s="155">
        <v>94930.0</v>
      </c>
      <c r="C1355" s="95">
        <f>roundup((B1355/1024)*(1+Assumptions!$B$22),0)</f>
        <v>112</v>
      </c>
      <c r="E1355" s="101" t="s">
        <v>1547</v>
      </c>
      <c r="F1355" s="155">
        <v>10682.0</v>
      </c>
      <c r="G1355" s="95">
        <v>13.0</v>
      </c>
    </row>
    <row r="1356">
      <c r="A1356" s="101" t="s">
        <v>708</v>
      </c>
      <c r="B1356" s="155">
        <v>27770.0</v>
      </c>
      <c r="C1356" s="95">
        <f>roundup((B1356/1024)*(1+Assumptions!$B$22),0)</f>
        <v>33</v>
      </c>
      <c r="E1356" s="101" t="s">
        <v>460</v>
      </c>
      <c r="F1356" s="155">
        <v>10322.0</v>
      </c>
      <c r="G1356" s="95">
        <v>13.0</v>
      </c>
    </row>
    <row r="1357">
      <c r="A1357" s="101" t="s">
        <v>709</v>
      </c>
      <c r="B1357" s="155">
        <v>28278.0</v>
      </c>
      <c r="C1357" s="95">
        <f>roundup((B1357/1024)*(1+Assumptions!$B$22),0)</f>
        <v>34</v>
      </c>
      <c r="E1357" s="101" t="s">
        <v>1548</v>
      </c>
      <c r="F1357" s="155">
        <v>10537.0</v>
      </c>
      <c r="G1357" s="95">
        <v>13.0</v>
      </c>
    </row>
    <row r="1358">
      <c r="A1358" s="101" t="s">
        <v>710</v>
      </c>
      <c r="B1358" s="155">
        <v>31774.0</v>
      </c>
      <c r="C1358" s="95">
        <f>roundup((B1358/1024)*(1+Assumptions!$B$22),0)</f>
        <v>38</v>
      </c>
      <c r="E1358" s="101" t="s">
        <v>639</v>
      </c>
      <c r="F1358" s="155">
        <v>10764.0</v>
      </c>
      <c r="G1358" s="95">
        <v>13.0</v>
      </c>
    </row>
    <row r="1359">
      <c r="A1359" s="101" t="s">
        <v>773</v>
      </c>
      <c r="B1359" s="155">
        <v>66642.0</v>
      </c>
      <c r="C1359" s="95">
        <f>roundup((B1359/1024)*(1+Assumptions!$B$22),0)</f>
        <v>79</v>
      </c>
      <c r="E1359" s="101" t="s">
        <v>1545</v>
      </c>
      <c r="F1359" s="155">
        <v>10663.0</v>
      </c>
      <c r="G1359" s="95">
        <v>13.0</v>
      </c>
    </row>
    <row r="1360">
      <c r="A1360" s="101" t="s">
        <v>797</v>
      </c>
      <c r="B1360" s="155">
        <v>47623.0</v>
      </c>
      <c r="C1360" s="95">
        <f>roundup((B1360/1024)*(1+Assumptions!$B$22),0)</f>
        <v>56</v>
      </c>
      <c r="E1360" s="101" t="s">
        <v>1623</v>
      </c>
      <c r="F1360" s="155">
        <v>10992.0</v>
      </c>
      <c r="G1360" s="95">
        <v>13.0</v>
      </c>
    </row>
    <row r="1361">
      <c r="A1361" s="101" t="s">
        <v>734</v>
      </c>
      <c r="B1361" s="155">
        <v>90190.0</v>
      </c>
      <c r="C1361" s="95">
        <f>roundup((B1361/1024)*(1+Assumptions!$B$22),0)</f>
        <v>106</v>
      </c>
      <c r="E1361" s="101" t="s">
        <v>1546</v>
      </c>
      <c r="F1361" s="155">
        <v>10687.0</v>
      </c>
      <c r="G1361" s="95">
        <v>13.0</v>
      </c>
    </row>
    <row r="1362">
      <c r="A1362" s="101" t="s">
        <v>384</v>
      </c>
      <c r="B1362" s="155">
        <v>105893.0</v>
      </c>
      <c r="C1362" s="95">
        <f>roundup((B1362/1024)*(1+Assumptions!$B$22),0)</f>
        <v>125</v>
      </c>
      <c r="E1362" s="101" t="s">
        <v>2590</v>
      </c>
      <c r="F1362" s="155">
        <v>10745.0</v>
      </c>
      <c r="G1362" s="95">
        <v>13.0</v>
      </c>
    </row>
    <row r="1363">
      <c r="A1363" s="101" t="s">
        <v>1550</v>
      </c>
      <c r="B1363" s="155">
        <v>9896.0</v>
      </c>
      <c r="C1363" s="95">
        <f>roundup((B1363/1024)*(1+Assumptions!$B$22),0)</f>
        <v>12</v>
      </c>
      <c r="E1363" s="101" t="s">
        <v>2591</v>
      </c>
      <c r="F1363" s="155">
        <v>10688.0</v>
      </c>
      <c r="G1363" s="95">
        <v>13.0</v>
      </c>
    </row>
    <row r="1364">
      <c r="A1364" s="101" t="s">
        <v>536</v>
      </c>
      <c r="B1364" s="155">
        <v>29358.0</v>
      </c>
      <c r="C1364" s="95">
        <f>roundup((B1364/1024)*(1+Assumptions!$B$22),0)</f>
        <v>35</v>
      </c>
      <c r="E1364" s="101" t="s">
        <v>920</v>
      </c>
      <c r="F1364" s="155">
        <v>10666.0</v>
      </c>
      <c r="G1364" s="95">
        <v>13.0</v>
      </c>
    </row>
    <row r="1365">
      <c r="A1365" s="101" t="s">
        <v>1602</v>
      </c>
      <c r="B1365" s="155">
        <v>73296.0</v>
      </c>
      <c r="C1365" s="95">
        <f>roundup((B1365/1024)*(1+Assumptions!$B$22),0)</f>
        <v>86</v>
      </c>
      <c r="E1365" s="101" t="s">
        <v>283</v>
      </c>
      <c r="F1365" s="155">
        <v>10845.0</v>
      </c>
      <c r="G1365" s="95">
        <v>13.0</v>
      </c>
    </row>
    <row r="1366">
      <c r="A1366" s="101" t="s">
        <v>1729</v>
      </c>
      <c r="B1366" s="155">
        <v>60932.0</v>
      </c>
      <c r="C1366" s="95">
        <f>roundup((B1366/1024)*(1+Assumptions!$B$22),0)</f>
        <v>72</v>
      </c>
      <c r="E1366" s="101" t="s">
        <v>1561</v>
      </c>
      <c r="F1366" s="155">
        <v>10466.0</v>
      </c>
      <c r="G1366" s="95">
        <v>13.0</v>
      </c>
    </row>
    <row r="1367">
      <c r="A1367" s="101" t="s">
        <v>383</v>
      </c>
      <c r="B1367" s="155">
        <v>45211.0</v>
      </c>
      <c r="C1367" s="95">
        <f>roundup((B1367/1024)*(1+Assumptions!$B$22),0)</f>
        <v>53</v>
      </c>
      <c r="E1367" s="101" t="s">
        <v>1562</v>
      </c>
      <c r="F1367" s="155">
        <v>10481.0</v>
      </c>
      <c r="G1367" s="95">
        <v>13.0</v>
      </c>
    </row>
    <row r="1368">
      <c r="A1368" s="101" t="s">
        <v>381</v>
      </c>
      <c r="B1368" s="155">
        <v>16191.0</v>
      </c>
      <c r="C1368" s="95">
        <f>roundup((B1368/1024)*(1+Assumptions!$B$22),0)</f>
        <v>19</v>
      </c>
      <c r="E1368" s="101" t="s">
        <v>1567</v>
      </c>
      <c r="F1368" s="155">
        <v>10391.0</v>
      </c>
      <c r="G1368" s="95">
        <v>13.0</v>
      </c>
    </row>
    <row r="1369">
      <c r="A1369" s="101" t="s">
        <v>504</v>
      </c>
      <c r="B1369" s="155">
        <v>49591.0</v>
      </c>
      <c r="C1369" s="95">
        <f>roundup((B1369/1024)*(1+Assumptions!$B$22),0)</f>
        <v>59</v>
      </c>
      <c r="E1369" s="101" t="s">
        <v>1022</v>
      </c>
      <c r="F1369" s="155">
        <v>10374.0</v>
      </c>
      <c r="G1369" s="95">
        <v>13.0</v>
      </c>
    </row>
    <row r="1370">
      <c r="A1370" s="101" t="s">
        <v>1730</v>
      </c>
      <c r="B1370" s="155">
        <v>63306.0</v>
      </c>
      <c r="C1370" s="95">
        <f>roundup((B1370/1024)*(1+Assumptions!$B$22),0)</f>
        <v>75</v>
      </c>
      <c r="E1370" s="101" t="s">
        <v>615</v>
      </c>
      <c r="F1370" s="155">
        <v>10834.0</v>
      </c>
      <c r="G1370" s="95">
        <v>13.0</v>
      </c>
    </row>
    <row r="1371">
      <c r="A1371" s="101" t="s">
        <v>3120</v>
      </c>
      <c r="B1371" s="155">
        <v>29254.0</v>
      </c>
      <c r="C1371" s="95">
        <f>roundup((B1371/1024)*(1+Assumptions!$B$22),0)</f>
        <v>35</v>
      </c>
      <c r="E1371" s="101" t="s">
        <v>1559</v>
      </c>
      <c r="F1371" s="155">
        <v>10501.0</v>
      </c>
      <c r="G1371" s="95">
        <v>13.0</v>
      </c>
    </row>
    <row r="1372">
      <c r="A1372" s="101" t="s">
        <v>3121</v>
      </c>
      <c r="B1372" s="155">
        <v>68397.0</v>
      </c>
      <c r="C1372" s="95">
        <f>roundup((B1372/1024)*(1+Assumptions!$B$22),0)</f>
        <v>81</v>
      </c>
      <c r="E1372" s="101" t="s">
        <v>1557</v>
      </c>
      <c r="F1372" s="155">
        <v>10475.0</v>
      </c>
      <c r="G1372" s="95">
        <v>13.0</v>
      </c>
    </row>
    <row r="1373">
      <c r="A1373" s="101" t="s">
        <v>3122</v>
      </c>
      <c r="B1373" s="155">
        <v>36650.0</v>
      </c>
      <c r="C1373" s="95">
        <f>roundup((B1373/1024)*(1+Assumptions!$B$22),0)</f>
        <v>43</v>
      </c>
      <c r="E1373" s="101" t="s">
        <v>1033</v>
      </c>
      <c r="F1373" s="155">
        <v>10344.0</v>
      </c>
      <c r="G1373" s="95">
        <v>13.0</v>
      </c>
    </row>
    <row r="1374">
      <c r="A1374" s="101" t="s">
        <v>956</v>
      </c>
      <c r="B1374" s="155">
        <v>592562.0</v>
      </c>
      <c r="C1374" s="95">
        <f>roundup((B1374/1024)*(1+Assumptions!$B$22),0)</f>
        <v>695</v>
      </c>
      <c r="E1374" s="101" t="s">
        <v>1566</v>
      </c>
      <c r="F1374" s="155">
        <v>10490.0</v>
      </c>
      <c r="G1374" s="95">
        <v>13.0</v>
      </c>
    </row>
    <row r="1375">
      <c r="A1375" s="101" t="s">
        <v>957</v>
      </c>
      <c r="B1375" s="155">
        <v>7428083.0</v>
      </c>
      <c r="C1375" s="95">
        <f>roundup((B1375/1024)*(1+Assumptions!$B$22),0)</f>
        <v>8705</v>
      </c>
      <c r="E1375" s="101" t="s">
        <v>1713</v>
      </c>
      <c r="F1375" s="155">
        <v>10767.0</v>
      </c>
      <c r="G1375" s="95">
        <v>13.0</v>
      </c>
    </row>
    <row r="1376">
      <c r="A1376" s="101" t="s">
        <v>959</v>
      </c>
      <c r="B1376" s="155">
        <v>5845926.0</v>
      </c>
      <c r="C1376" s="95">
        <f>roundup((B1376/1024)*(1+Assumptions!$B$22),0)</f>
        <v>6851</v>
      </c>
      <c r="E1376" s="101" t="s">
        <v>1555</v>
      </c>
      <c r="F1376" s="155">
        <v>10662.0</v>
      </c>
      <c r="G1376" s="95">
        <v>13.0</v>
      </c>
    </row>
    <row r="1377">
      <c r="A1377" s="101" t="s">
        <v>958</v>
      </c>
      <c r="B1377" s="155">
        <v>11535.0</v>
      </c>
      <c r="C1377" s="95">
        <f>roundup((B1377/1024)*(1+Assumptions!$B$22),0)</f>
        <v>14</v>
      </c>
      <c r="E1377" s="101" t="s">
        <v>1553</v>
      </c>
      <c r="F1377" s="155">
        <v>10552.0</v>
      </c>
      <c r="G1377" s="95">
        <v>13.0</v>
      </c>
    </row>
    <row r="1378">
      <c r="A1378" s="101" t="s">
        <v>1091</v>
      </c>
      <c r="B1378" s="155">
        <v>275775.0</v>
      </c>
      <c r="C1378" s="95">
        <f>roundup((B1378/1024)*(1+Assumptions!$B$22),0)</f>
        <v>324</v>
      </c>
      <c r="E1378" s="101" t="s">
        <v>696</v>
      </c>
      <c r="F1378" s="155">
        <v>10952.0</v>
      </c>
      <c r="G1378" s="95">
        <v>13.0</v>
      </c>
    </row>
    <row r="1379">
      <c r="A1379" s="101" t="s">
        <v>1092</v>
      </c>
      <c r="B1379" s="155">
        <v>391226.0</v>
      </c>
      <c r="C1379" s="95">
        <f>roundup((B1379/1024)*(1+Assumptions!$B$22),0)</f>
        <v>459</v>
      </c>
      <c r="E1379" s="101" t="s">
        <v>1551</v>
      </c>
      <c r="F1379" s="155">
        <v>10648.0</v>
      </c>
      <c r="G1379" s="95">
        <v>13.0</v>
      </c>
    </row>
    <row r="1380">
      <c r="A1380" s="101" t="s">
        <v>1399</v>
      </c>
      <c r="B1380" s="155">
        <v>29460.0</v>
      </c>
      <c r="C1380" s="95">
        <f>roundup((B1380/1024)*(1+Assumptions!$B$22),0)</f>
        <v>35</v>
      </c>
      <c r="E1380" s="101" t="s">
        <v>1552</v>
      </c>
      <c r="F1380" s="155">
        <v>10622.0</v>
      </c>
      <c r="G1380" s="95">
        <v>13.0</v>
      </c>
    </row>
    <row r="1381">
      <c r="A1381" s="101" t="s">
        <v>712</v>
      </c>
      <c r="B1381" s="155">
        <v>66989.0</v>
      </c>
      <c r="C1381" s="95">
        <f>roundup((B1381/1024)*(1+Assumptions!$B$22),0)</f>
        <v>79</v>
      </c>
      <c r="E1381" s="101" t="s">
        <v>1549</v>
      </c>
      <c r="F1381" s="155">
        <v>10567.0</v>
      </c>
      <c r="G1381" s="95">
        <v>13.0</v>
      </c>
    </row>
    <row r="1382">
      <c r="A1382" s="101" t="s">
        <v>1445</v>
      </c>
      <c r="B1382" s="155">
        <v>193515.0</v>
      </c>
      <c r="C1382" s="95">
        <f>roundup((B1382/1024)*(1+Assumptions!$B$22),0)</f>
        <v>227</v>
      </c>
      <c r="E1382" s="101" t="s">
        <v>1554</v>
      </c>
      <c r="F1382" s="155">
        <v>10503.0</v>
      </c>
      <c r="G1382" s="95">
        <v>13.0</v>
      </c>
    </row>
    <row r="1383">
      <c r="A1383" s="101" t="s">
        <v>1537</v>
      </c>
      <c r="B1383" s="155">
        <v>143812.0</v>
      </c>
      <c r="C1383" s="95">
        <f>roundup((B1383/1024)*(1+Assumptions!$B$22),0)</f>
        <v>169</v>
      </c>
      <c r="E1383" s="101" t="s">
        <v>1542</v>
      </c>
      <c r="F1383" s="155">
        <v>10094.0</v>
      </c>
      <c r="G1383" s="95">
        <v>12.0</v>
      </c>
    </row>
    <row r="1384">
      <c r="A1384" s="101" t="s">
        <v>1731</v>
      </c>
      <c r="B1384" s="155">
        <v>70197.0</v>
      </c>
      <c r="C1384" s="95">
        <f>roundup((B1384/1024)*(1+Assumptions!$B$22),0)</f>
        <v>83</v>
      </c>
      <c r="E1384" s="101" t="s">
        <v>358</v>
      </c>
      <c r="F1384" s="155">
        <v>10057.0</v>
      </c>
      <c r="G1384" s="95">
        <v>12.0</v>
      </c>
    </row>
    <row r="1385">
      <c r="A1385" s="101" t="s">
        <v>1626</v>
      </c>
      <c r="B1385" s="155">
        <v>88821.0</v>
      </c>
      <c r="C1385" s="95">
        <f>roundup((B1385/1024)*(1+Assumptions!$B$22),0)</f>
        <v>105</v>
      </c>
      <c r="E1385" s="101" t="s">
        <v>626</v>
      </c>
      <c r="F1385" s="155">
        <v>10031.0</v>
      </c>
      <c r="G1385" s="95">
        <v>12.0</v>
      </c>
    </row>
    <row r="1386">
      <c r="A1386" s="101" t="s">
        <v>1642</v>
      </c>
      <c r="B1386" s="155">
        <v>70328.0</v>
      </c>
      <c r="C1386" s="95">
        <f>roundup((B1386/1024)*(1+Assumptions!$B$22),0)</f>
        <v>83</v>
      </c>
      <c r="E1386" s="101" t="s">
        <v>627</v>
      </c>
      <c r="F1386" s="155">
        <v>9920.0</v>
      </c>
      <c r="G1386" s="95">
        <v>12.0</v>
      </c>
    </row>
    <row r="1387">
      <c r="A1387" s="101" t="s">
        <v>575</v>
      </c>
      <c r="B1387" s="155">
        <v>293872.0</v>
      </c>
      <c r="C1387" s="95">
        <f>roundup((B1387/1024)*(1+Assumptions!$B$22),0)</f>
        <v>345</v>
      </c>
      <c r="E1387" s="101" t="s">
        <v>628</v>
      </c>
      <c r="F1387" s="155">
        <v>9695.0</v>
      </c>
      <c r="G1387" s="95">
        <v>12.0</v>
      </c>
    </row>
    <row r="1388">
      <c r="A1388" s="101" t="s">
        <v>676</v>
      </c>
      <c r="B1388" s="155">
        <v>50172.0</v>
      </c>
      <c r="C1388" s="95">
        <f>roundup((B1388/1024)*(1+Assumptions!$B$22),0)</f>
        <v>59</v>
      </c>
      <c r="E1388" s="101" t="s">
        <v>1569</v>
      </c>
      <c r="F1388" s="155">
        <v>10234.0</v>
      </c>
      <c r="G1388" s="95">
        <v>12.0</v>
      </c>
    </row>
    <row r="1389">
      <c r="A1389" s="101" t="s">
        <v>677</v>
      </c>
      <c r="B1389" s="155">
        <v>26862.0</v>
      </c>
      <c r="C1389" s="95">
        <f>roundup((B1389/1024)*(1+Assumptions!$B$22),0)</f>
        <v>32</v>
      </c>
      <c r="E1389" s="101" t="s">
        <v>284</v>
      </c>
      <c r="F1389" s="155">
        <v>9720.0</v>
      </c>
      <c r="G1389" s="95">
        <v>12.0</v>
      </c>
    </row>
    <row r="1390">
      <c r="A1390" s="101" t="s">
        <v>678</v>
      </c>
      <c r="B1390" s="155">
        <v>29657.0</v>
      </c>
      <c r="C1390" s="95">
        <f>roundup((B1390/1024)*(1+Assumptions!$B$22),0)</f>
        <v>35</v>
      </c>
      <c r="E1390" s="101" t="s">
        <v>1568</v>
      </c>
      <c r="F1390" s="155">
        <v>10227.0</v>
      </c>
      <c r="G1390" s="95">
        <v>12.0</v>
      </c>
    </row>
    <row r="1391">
      <c r="A1391" s="101" t="s">
        <v>679</v>
      </c>
      <c r="B1391" s="155">
        <v>24318.0</v>
      </c>
      <c r="C1391" s="95">
        <f>roundup((B1391/1024)*(1+Assumptions!$B$22),0)</f>
        <v>29</v>
      </c>
      <c r="E1391" s="101" t="s">
        <v>613</v>
      </c>
      <c r="F1391" s="155">
        <v>10092.0</v>
      </c>
      <c r="G1391" s="95">
        <v>12.0</v>
      </c>
    </row>
    <row r="1392">
      <c r="A1392" s="101" t="s">
        <v>761</v>
      </c>
      <c r="B1392" s="155">
        <v>65425.0</v>
      </c>
      <c r="C1392" s="95">
        <f>roundup((B1392/1024)*(1+Assumptions!$B$22),0)</f>
        <v>77</v>
      </c>
      <c r="E1392" s="101" t="s">
        <v>614</v>
      </c>
      <c r="F1392" s="155">
        <v>10234.0</v>
      </c>
      <c r="G1392" s="95">
        <v>12.0</v>
      </c>
    </row>
    <row r="1393">
      <c r="A1393" s="101" t="s">
        <v>1500</v>
      </c>
      <c r="B1393" s="155">
        <v>59392.0</v>
      </c>
      <c r="C1393" s="95">
        <f>roundup((B1393/1024)*(1+Assumptions!$B$22),0)</f>
        <v>70</v>
      </c>
      <c r="E1393" s="101" t="s">
        <v>616</v>
      </c>
      <c r="F1393" s="155">
        <v>9447.0</v>
      </c>
      <c r="G1393" s="95">
        <v>12.0</v>
      </c>
    </row>
    <row r="1394">
      <c r="A1394" s="101" t="s">
        <v>795</v>
      </c>
      <c r="B1394" s="155">
        <v>31373.0</v>
      </c>
      <c r="C1394" s="95">
        <f>roundup((B1394/1024)*(1+Assumptions!$B$22),0)</f>
        <v>37</v>
      </c>
      <c r="E1394" s="101" t="s">
        <v>617</v>
      </c>
      <c r="F1394" s="155">
        <v>9777.0</v>
      </c>
      <c r="G1394" s="95">
        <v>12.0</v>
      </c>
    </row>
    <row r="1395">
      <c r="A1395" s="101" t="s">
        <v>718</v>
      </c>
      <c r="B1395" s="155">
        <v>70736.0</v>
      </c>
      <c r="C1395" s="95">
        <f>roundup((B1395/1024)*(1+Assumptions!$B$22),0)</f>
        <v>83</v>
      </c>
      <c r="E1395" s="101" t="s">
        <v>1556</v>
      </c>
      <c r="F1395" s="155">
        <v>10132.0</v>
      </c>
      <c r="G1395" s="95">
        <v>12.0</v>
      </c>
    </row>
    <row r="1396">
      <c r="A1396" s="101" t="s">
        <v>247</v>
      </c>
      <c r="B1396" s="155">
        <v>117410.0</v>
      </c>
      <c r="C1396" s="95">
        <f>roundup((B1396/1024)*(1+Assumptions!$B$22),0)</f>
        <v>138</v>
      </c>
      <c r="E1396" s="101" t="s">
        <v>1560</v>
      </c>
      <c r="F1396" s="155">
        <v>10148.0</v>
      </c>
      <c r="G1396" s="95">
        <v>12.0</v>
      </c>
    </row>
    <row r="1397">
      <c r="A1397" s="101" t="s">
        <v>248</v>
      </c>
      <c r="B1397" s="155">
        <v>22503.0</v>
      </c>
      <c r="C1397" s="95">
        <f>roundup((B1397/1024)*(1+Assumptions!$B$22),0)</f>
        <v>27</v>
      </c>
      <c r="E1397" s="101" t="s">
        <v>697</v>
      </c>
      <c r="F1397" s="155">
        <v>9984.0</v>
      </c>
      <c r="G1397" s="95">
        <v>12.0</v>
      </c>
    </row>
    <row r="1398">
      <c r="A1398" s="101" t="s">
        <v>1681</v>
      </c>
      <c r="B1398" s="155">
        <v>58030.0</v>
      </c>
      <c r="C1398" s="95">
        <f>roundup((B1398/1024)*(1+Assumptions!$B$22),0)</f>
        <v>69</v>
      </c>
      <c r="E1398" s="101" t="s">
        <v>1550</v>
      </c>
      <c r="F1398" s="155">
        <v>9896.0</v>
      </c>
      <c r="G1398" s="95">
        <v>12.0</v>
      </c>
    </row>
    <row r="1399">
      <c r="A1399" s="101" t="s">
        <v>361</v>
      </c>
      <c r="B1399" s="155">
        <v>21747.0</v>
      </c>
      <c r="C1399" s="95">
        <f>roundup((B1399/1024)*(1+Assumptions!$B$22),0)</f>
        <v>26</v>
      </c>
      <c r="E1399" s="101" t="s">
        <v>1543</v>
      </c>
      <c r="F1399" s="155">
        <v>9972.0</v>
      </c>
      <c r="G1399" s="95">
        <v>12.0</v>
      </c>
    </row>
    <row r="1400">
      <c r="A1400" s="101" t="s">
        <v>1625</v>
      </c>
      <c r="B1400" s="155">
        <v>148062.0</v>
      </c>
      <c r="C1400" s="95">
        <f>roundup((B1400/1024)*(1+Assumptions!$B$22),0)</f>
        <v>174</v>
      </c>
      <c r="E1400" s="101" t="s">
        <v>393</v>
      </c>
      <c r="F1400" s="155">
        <v>9860.0</v>
      </c>
      <c r="G1400" s="95">
        <v>12.0</v>
      </c>
    </row>
    <row r="1401">
      <c r="A1401" s="101" t="s">
        <v>1543</v>
      </c>
      <c r="B1401" s="155">
        <v>9972.0</v>
      </c>
      <c r="C1401" s="95">
        <f>roundup((B1401/1024)*(1+Assumptions!$B$22),0)</f>
        <v>12</v>
      </c>
      <c r="E1401" s="101" t="s">
        <v>672</v>
      </c>
      <c r="F1401" s="155">
        <v>9044.0</v>
      </c>
      <c r="G1401" s="95">
        <v>11.0</v>
      </c>
    </row>
    <row r="1402">
      <c r="A1402" s="101" t="s">
        <v>525</v>
      </c>
      <c r="B1402" s="155">
        <v>25882.0</v>
      </c>
      <c r="C1402" s="95">
        <f>roundup((B1402/1024)*(1+Assumptions!$B$22),0)</f>
        <v>31</v>
      </c>
      <c r="E1402" s="101" t="s">
        <v>674</v>
      </c>
      <c r="F1402" s="155">
        <v>9097.0</v>
      </c>
      <c r="G1402" s="95">
        <v>11.0</v>
      </c>
    </row>
    <row r="1403">
      <c r="A1403" s="101" t="s">
        <v>1601</v>
      </c>
      <c r="B1403" s="155">
        <v>354753.0</v>
      </c>
      <c r="C1403" s="95">
        <f>roundup((B1403/1024)*(1+Assumptions!$B$22),0)</f>
        <v>416</v>
      </c>
      <c r="E1403" s="101" t="s">
        <v>367</v>
      </c>
      <c r="F1403" s="155">
        <v>8854.0</v>
      </c>
      <c r="G1403" s="95">
        <v>11.0</v>
      </c>
    </row>
    <row r="1404">
      <c r="A1404" s="101" t="s">
        <v>360</v>
      </c>
      <c r="B1404" s="155">
        <v>20076.0</v>
      </c>
      <c r="C1404" s="95">
        <f>roundup((B1404/1024)*(1+Assumptions!$B$22),0)</f>
        <v>24</v>
      </c>
      <c r="E1404" s="101" t="s">
        <v>618</v>
      </c>
      <c r="F1404" s="155">
        <v>9002.0</v>
      </c>
      <c r="G1404" s="95">
        <v>11.0</v>
      </c>
    </row>
    <row r="1405">
      <c r="A1405" s="101" t="s">
        <v>503</v>
      </c>
      <c r="B1405" s="155">
        <v>36500.0</v>
      </c>
      <c r="C1405" s="95">
        <f>roundup((B1405/1024)*(1+Assumptions!$B$22),0)</f>
        <v>43</v>
      </c>
      <c r="E1405" s="101" t="s">
        <v>619</v>
      </c>
      <c r="F1405" s="155">
        <v>8811.0</v>
      </c>
      <c r="G1405" s="95">
        <v>11.0</v>
      </c>
    </row>
    <row r="1406">
      <c r="A1406" s="101" t="s">
        <v>2964</v>
      </c>
      <c r="B1406" s="155">
        <v>29286.0</v>
      </c>
      <c r="C1406" s="95">
        <f>roundup((B1406/1024)*(1+Assumptions!$B$22),0)</f>
        <v>35</v>
      </c>
      <c r="E1406" s="101" t="s">
        <v>620</v>
      </c>
      <c r="F1406" s="155">
        <v>9162.0</v>
      </c>
      <c r="G1406" s="95">
        <v>11.0</v>
      </c>
    </row>
    <row r="1407">
      <c r="A1407" s="101" t="s">
        <v>2965</v>
      </c>
      <c r="B1407" s="155">
        <v>33122.0</v>
      </c>
      <c r="C1407" s="95">
        <f>roundup((B1407/1024)*(1+Assumptions!$B$22),0)</f>
        <v>39</v>
      </c>
      <c r="E1407" s="101" t="s">
        <v>211</v>
      </c>
      <c r="F1407" s="155">
        <v>9217.0</v>
      </c>
      <c r="G1407" s="95">
        <v>11.0</v>
      </c>
    </row>
    <row r="1408">
      <c r="A1408" s="101" t="s">
        <v>2966</v>
      </c>
      <c r="B1408" s="155">
        <v>71581.0</v>
      </c>
      <c r="C1408" s="95">
        <f>roundup((B1408/1024)*(1+Assumptions!$B$22),0)</f>
        <v>84</v>
      </c>
      <c r="E1408" s="101" t="s">
        <v>1707</v>
      </c>
      <c r="F1408" s="155">
        <v>8914.0</v>
      </c>
      <c r="G1408" s="95">
        <v>11.0</v>
      </c>
    </row>
    <row r="1409">
      <c r="A1409" s="101" t="s">
        <v>952</v>
      </c>
      <c r="B1409" s="155">
        <v>684826.0</v>
      </c>
      <c r="C1409" s="95">
        <f>roundup((B1409/1024)*(1+Assumptions!$B$22),0)</f>
        <v>803</v>
      </c>
      <c r="E1409" s="101" t="s">
        <v>413</v>
      </c>
      <c r="F1409" s="155">
        <v>9025.0</v>
      </c>
      <c r="G1409" s="95">
        <v>11.0</v>
      </c>
    </row>
    <row r="1410">
      <c r="A1410" s="101" t="s">
        <v>955</v>
      </c>
      <c r="B1410" s="155">
        <v>6140621.0</v>
      </c>
      <c r="C1410" s="95">
        <f>roundup((B1410/1024)*(1+Assumptions!$B$22),0)</f>
        <v>7197</v>
      </c>
      <c r="E1410" s="101" t="s">
        <v>690</v>
      </c>
      <c r="F1410" s="155">
        <v>8947.0</v>
      </c>
      <c r="G1410" s="95">
        <v>11.0</v>
      </c>
    </row>
    <row r="1411">
      <c r="A1411" s="101" t="s">
        <v>953</v>
      </c>
      <c r="B1411" s="155">
        <v>3386.0</v>
      </c>
      <c r="C1411" s="95">
        <f>roundup((B1411/1024)*(1+Assumptions!$B$22),0)</f>
        <v>4</v>
      </c>
      <c r="E1411" s="101" t="s">
        <v>673</v>
      </c>
      <c r="F1411" s="155">
        <v>8107.0</v>
      </c>
      <c r="G1411" s="95">
        <v>10.0</v>
      </c>
    </row>
    <row r="1412">
      <c r="A1412" s="101" t="s">
        <v>954</v>
      </c>
      <c r="B1412" s="155">
        <v>8332701.0</v>
      </c>
      <c r="C1412" s="95">
        <f>roundup((B1412/1024)*(1+Assumptions!$B$22),0)</f>
        <v>9765</v>
      </c>
      <c r="E1412" s="101" t="s">
        <v>592</v>
      </c>
      <c r="F1412" s="155">
        <v>7740.0</v>
      </c>
      <c r="G1412" s="95">
        <v>10.0</v>
      </c>
    </row>
    <row r="1413">
      <c r="A1413" s="101" t="s">
        <v>1495</v>
      </c>
      <c r="B1413" s="155">
        <v>31259.0</v>
      </c>
      <c r="C1413" s="95">
        <f>roundup((B1413/1024)*(1+Assumptions!$B$22),0)</f>
        <v>37</v>
      </c>
      <c r="E1413" s="101" t="s">
        <v>566</v>
      </c>
      <c r="F1413" s="155">
        <v>7781.0</v>
      </c>
      <c r="G1413" s="95">
        <v>10.0</v>
      </c>
    </row>
    <row r="1414">
      <c r="A1414" s="101" t="s">
        <v>1536</v>
      </c>
      <c r="B1414" s="155">
        <v>113915.0</v>
      </c>
      <c r="C1414" s="95">
        <f>roundup((B1414/1024)*(1+Assumptions!$B$22),0)</f>
        <v>134</v>
      </c>
      <c r="E1414" s="101" t="s">
        <v>286</v>
      </c>
      <c r="F1414" s="155">
        <v>7919.0</v>
      </c>
      <c r="G1414" s="95">
        <v>10.0</v>
      </c>
    </row>
    <row r="1415">
      <c r="A1415" s="101" t="s">
        <v>2968</v>
      </c>
      <c r="B1415" s="155">
        <v>84227.0</v>
      </c>
      <c r="C1415" s="95">
        <f>roundup((B1415/1024)*(1+Assumptions!$B$22),0)</f>
        <v>99</v>
      </c>
      <c r="E1415" s="101" t="s">
        <v>1073</v>
      </c>
      <c r="F1415" s="155">
        <v>8316.0</v>
      </c>
      <c r="G1415" s="95">
        <v>10.0</v>
      </c>
    </row>
    <row r="1416">
      <c r="A1416" s="101" t="s">
        <v>698</v>
      </c>
      <c r="B1416" s="155">
        <v>50324.0</v>
      </c>
      <c r="C1416" s="95">
        <f>roundup((B1416/1024)*(1+Assumptions!$B$22),0)</f>
        <v>59</v>
      </c>
      <c r="E1416" s="101" t="s">
        <v>621</v>
      </c>
      <c r="F1416" s="155">
        <v>8265.0</v>
      </c>
      <c r="G1416" s="95">
        <v>10.0</v>
      </c>
    </row>
    <row r="1417">
      <c r="A1417" s="101" t="s">
        <v>1522</v>
      </c>
      <c r="B1417" s="155">
        <v>81349.0</v>
      </c>
      <c r="C1417" s="95">
        <f>roundup((B1417/1024)*(1+Assumptions!$B$22),0)</f>
        <v>96</v>
      </c>
      <c r="E1417" s="101" t="s">
        <v>622</v>
      </c>
      <c r="F1417" s="155">
        <v>8264.0</v>
      </c>
      <c r="G1417" s="95">
        <v>10.0</v>
      </c>
    </row>
    <row r="1418">
      <c r="A1418" s="101" t="s">
        <v>699</v>
      </c>
      <c r="B1418" s="155">
        <v>19981.0</v>
      </c>
      <c r="C1418" s="95">
        <f>roundup((B1418/1024)*(1+Assumptions!$B$22),0)</f>
        <v>24</v>
      </c>
      <c r="E1418" s="101" t="s">
        <v>623</v>
      </c>
      <c r="F1418" s="155">
        <v>8262.0</v>
      </c>
      <c r="G1418" s="95">
        <v>10.0</v>
      </c>
    </row>
    <row r="1419">
      <c r="A1419" s="101" t="s">
        <v>700</v>
      </c>
      <c r="B1419" s="155">
        <v>19677.0</v>
      </c>
      <c r="C1419" s="95">
        <f>roundup((B1419/1024)*(1+Assumptions!$B$22),0)</f>
        <v>24</v>
      </c>
      <c r="E1419" s="101" t="s">
        <v>624</v>
      </c>
      <c r="F1419" s="155">
        <v>8261.0</v>
      </c>
      <c r="G1419" s="95">
        <v>10.0</v>
      </c>
    </row>
    <row r="1420">
      <c r="A1420" s="101" t="s">
        <v>769</v>
      </c>
      <c r="B1420" s="155">
        <v>68625.0</v>
      </c>
      <c r="C1420" s="95">
        <f>roundup((B1420/1024)*(1+Assumptions!$B$22),0)</f>
        <v>81</v>
      </c>
      <c r="E1420" s="101" t="s">
        <v>1030</v>
      </c>
      <c r="F1420" s="155">
        <v>7728.0</v>
      </c>
      <c r="G1420" s="95">
        <v>10.0</v>
      </c>
    </row>
    <row r="1421">
      <c r="A1421" s="101" t="s">
        <v>1584</v>
      </c>
      <c r="B1421" s="155">
        <v>2227336.0</v>
      </c>
      <c r="C1421" s="95">
        <f>roundup((B1421/1024)*(1+Assumptions!$B$22),0)</f>
        <v>2611</v>
      </c>
      <c r="E1421" s="101" t="s">
        <v>1032</v>
      </c>
      <c r="F1421" s="155">
        <v>7745.0</v>
      </c>
      <c r="G1421" s="95">
        <v>10.0</v>
      </c>
    </row>
    <row r="1422">
      <c r="A1422" s="101" t="s">
        <v>403</v>
      </c>
      <c r="B1422" s="155">
        <v>17062.0</v>
      </c>
      <c r="C1422" s="95">
        <f>roundup((B1422/1024)*(1+Assumptions!$B$22),0)</f>
        <v>20</v>
      </c>
      <c r="E1422" s="101" t="s">
        <v>691</v>
      </c>
      <c r="F1422" s="155">
        <v>8205.0</v>
      </c>
      <c r="G1422" s="95">
        <v>10.0</v>
      </c>
    </row>
    <row r="1423">
      <c r="A1423" s="101" t="s">
        <v>3169</v>
      </c>
      <c r="B1423" s="155">
        <v>26665.0</v>
      </c>
      <c r="C1423" s="95">
        <f>roundup((B1423/1024)*(1+Assumptions!$B$22),0)</f>
        <v>32</v>
      </c>
      <c r="E1423" s="101" t="s">
        <v>692</v>
      </c>
      <c r="F1423" s="155">
        <v>7731.0</v>
      </c>
      <c r="G1423" s="95">
        <v>10.0</v>
      </c>
    </row>
    <row r="1424">
      <c r="A1424" s="101" t="s">
        <v>3170</v>
      </c>
      <c r="B1424" s="155">
        <v>74847.0</v>
      </c>
      <c r="C1424" s="95">
        <f>roundup((B1424/1024)*(1+Assumptions!$B$22),0)</f>
        <v>88</v>
      </c>
      <c r="E1424" s="101" t="s">
        <v>693</v>
      </c>
      <c r="F1424" s="155">
        <v>8099.0</v>
      </c>
      <c r="G1424" s="95">
        <v>10.0</v>
      </c>
    </row>
    <row r="1425">
      <c r="A1425" s="101" t="s">
        <v>3171</v>
      </c>
      <c r="B1425" s="155">
        <v>36415.0</v>
      </c>
      <c r="C1425" s="95">
        <f>roundup((B1425/1024)*(1+Assumptions!$B$22),0)</f>
        <v>43</v>
      </c>
      <c r="E1425" s="101" t="s">
        <v>694</v>
      </c>
      <c r="F1425" s="155">
        <v>8090.0</v>
      </c>
      <c r="G1425" s="95">
        <v>10.0</v>
      </c>
    </row>
    <row r="1426">
      <c r="A1426" s="101" t="s">
        <v>1085</v>
      </c>
      <c r="B1426" s="155">
        <v>14887.0</v>
      </c>
      <c r="C1426" s="95">
        <f>roundup((B1426/1024)*(1+Assumptions!$B$22),0)</f>
        <v>18</v>
      </c>
      <c r="E1426" s="101" t="s">
        <v>695</v>
      </c>
      <c r="F1426" s="155">
        <v>8092.0</v>
      </c>
      <c r="G1426" s="95">
        <v>10.0</v>
      </c>
    </row>
    <row r="1427">
      <c r="A1427" s="101" t="s">
        <v>3172</v>
      </c>
      <c r="B1427" s="155">
        <v>19084.0</v>
      </c>
      <c r="C1427" s="95">
        <f>roundup((B1427/1024)*(1+Assumptions!$B$22),0)</f>
        <v>23</v>
      </c>
      <c r="E1427" s="101" t="s">
        <v>1071</v>
      </c>
      <c r="F1427" s="155">
        <v>8078.0</v>
      </c>
      <c r="G1427" s="95">
        <v>10.0</v>
      </c>
    </row>
    <row r="1428">
      <c r="A1428" s="101" t="s">
        <v>943</v>
      </c>
      <c r="B1428" s="155">
        <v>1701684.0</v>
      </c>
      <c r="C1428" s="95">
        <f>roundup((B1428/1024)*(1+Assumptions!$B$22),0)</f>
        <v>1995</v>
      </c>
      <c r="E1428" s="101" t="s">
        <v>338</v>
      </c>
      <c r="F1428" s="155">
        <v>7924.0</v>
      </c>
      <c r="G1428" s="95">
        <v>10.0</v>
      </c>
    </row>
    <row r="1429">
      <c r="A1429" s="101" t="s">
        <v>1615</v>
      </c>
      <c r="B1429" s="155">
        <v>66020.0</v>
      </c>
      <c r="C1429" s="95">
        <f>roundup((B1429/1024)*(1+Assumptions!$B$22),0)</f>
        <v>78</v>
      </c>
      <c r="E1429" s="101" t="s">
        <v>1079</v>
      </c>
      <c r="F1429" s="155">
        <v>7364.0</v>
      </c>
      <c r="G1429" s="95">
        <v>9.0</v>
      </c>
    </row>
    <row r="1430">
      <c r="A1430" s="101" t="s">
        <v>1328</v>
      </c>
      <c r="B1430" s="155">
        <v>642692.0</v>
      </c>
      <c r="C1430" s="95">
        <f>roundup((B1430/1024)*(1+Assumptions!$B$22),0)</f>
        <v>754</v>
      </c>
      <c r="E1430" s="101" t="s">
        <v>591</v>
      </c>
      <c r="F1430" s="155">
        <v>7079.0</v>
      </c>
      <c r="G1430" s="95">
        <v>9.0</v>
      </c>
    </row>
    <row r="1431">
      <c r="A1431" s="101" t="s">
        <v>1329</v>
      </c>
      <c r="B1431" s="155">
        <v>6279121.0</v>
      </c>
      <c r="C1431" s="95">
        <f>roundup((B1431/1024)*(1+Assumptions!$B$22),0)</f>
        <v>7359</v>
      </c>
      <c r="E1431" s="101" t="s">
        <v>1390</v>
      </c>
      <c r="F1431" s="155">
        <v>7506.0</v>
      </c>
      <c r="G1431" s="95">
        <v>9.0</v>
      </c>
    </row>
    <row r="1432">
      <c r="A1432" s="101" t="s">
        <v>1524</v>
      </c>
      <c r="B1432" s="155">
        <v>143821.0</v>
      </c>
      <c r="C1432" s="95">
        <f>roundup((B1432/1024)*(1+Assumptions!$B$22),0)</f>
        <v>169</v>
      </c>
      <c r="E1432" s="101" t="s">
        <v>275</v>
      </c>
      <c r="F1432" s="155">
        <v>7437.0</v>
      </c>
      <c r="G1432" s="95">
        <v>9.0</v>
      </c>
    </row>
    <row r="1433">
      <c r="A1433" s="101" t="s">
        <v>165</v>
      </c>
      <c r="B1433" s="155">
        <v>50164.0</v>
      </c>
      <c r="C1433" s="95">
        <f>roundup((B1433/1024)*(1+Assumptions!$B$22),0)</f>
        <v>59</v>
      </c>
      <c r="E1433" s="101" t="s">
        <v>1345</v>
      </c>
      <c r="F1433" s="155">
        <v>6890.0</v>
      </c>
      <c r="G1433" s="95">
        <v>9.0</v>
      </c>
    </row>
    <row r="1434">
      <c r="A1434" s="101" t="s">
        <v>1554</v>
      </c>
      <c r="B1434" s="155">
        <v>10503.0</v>
      </c>
      <c r="C1434" s="95">
        <f>roundup((B1434/1024)*(1+Assumptions!$B$22),0)</f>
        <v>13</v>
      </c>
      <c r="E1434" s="101" t="s">
        <v>459</v>
      </c>
      <c r="F1434" s="155">
        <v>7664.0</v>
      </c>
      <c r="G1434" s="95">
        <v>9.0</v>
      </c>
    </row>
    <row r="1435">
      <c r="A1435" s="101" t="s">
        <v>170</v>
      </c>
      <c r="B1435" s="155">
        <v>44558.0</v>
      </c>
      <c r="C1435" s="95">
        <f>roundup((B1435/1024)*(1+Assumptions!$B$22),0)</f>
        <v>53</v>
      </c>
      <c r="E1435" s="101" t="s">
        <v>949</v>
      </c>
      <c r="F1435" s="155">
        <v>7512.0</v>
      </c>
      <c r="G1435" s="95">
        <v>9.0</v>
      </c>
    </row>
    <row r="1436">
      <c r="A1436" s="101" t="s">
        <v>992</v>
      </c>
      <c r="B1436" s="155">
        <v>3458774.0</v>
      </c>
      <c r="C1436" s="95">
        <f>roundup((B1436/1024)*(1+Assumptions!$B$22),0)</f>
        <v>4054</v>
      </c>
      <c r="E1436" s="101" t="s">
        <v>448</v>
      </c>
      <c r="F1436" s="155">
        <v>7459.0</v>
      </c>
      <c r="G1436" s="95">
        <v>9.0</v>
      </c>
    </row>
    <row r="1437">
      <c r="A1437" s="101" t="s">
        <v>996</v>
      </c>
      <c r="B1437" s="155">
        <v>2325724.0</v>
      </c>
      <c r="C1437" s="95">
        <f>roundup((B1437/1024)*(1+Assumptions!$B$22),0)</f>
        <v>2726</v>
      </c>
      <c r="E1437" s="101" t="s">
        <v>1004</v>
      </c>
      <c r="F1437" s="155">
        <v>7231.0</v>
      </c>
      <c r="G1437" s="95">
        <v>9.0</v>
      </c>
    </row>
    <row r="1438">
      <c r="A1438" s="101" t="s">
        <v>993</v>
      </c>
      <c r="B1438" s="155">
        <v>2.1121724E7</v>
      </c>
      <c r="C1438" s="95">
        <f>roundup((B1438/1024)*(1+Assumptions!$B$22),0)</f>
        <v>24753</v>
      </c>
      <c r="E1438" s="101" t="s">
        <v>1002</v>
      </c>
      <c r="F1438" s="155">
        <v>7231.0</v>
      </c>
      <c r="G1438" s="95">
        <v>9.0</v>
      </c>
    </row>
    <row r="1439">
      <c r="A1439" s="101" t="s">
        <v>997</v>
      </c>
      <c r="B1439" s="155">
        <v>2.1401413E7</v>
      </c>
      <c r="C1439" s="95">
        <f>roundup((B1439/1024)*(1+Assumptions!$B$22),0)</f>
        <v>25080</v>
      </c>
      <c r="E1439" s="101" t="s">
        <v>990</v>
      </c>
      <c r="F1439" s="155">
        <v>7211.0</v>
      </c>
      <c r="G1439" s="95">
        <v>9.0</v>
      </c>
    </row>
    <row r="1440">
      <c r="A1440" s="101" t="s">
        <v>995</v>
      </c>
      <c r="B1440" s="155">
        <v>3831035.0</v>
      </c>
      <c r="C1440" s="95">
        <f>roundup((B1440/1024)*(1+Assumptions!$B$22),0)</f>
        <v>4490</v>
      </c>
      <c r="E1440" s="101" t="s">
        <v>600</v>
      </c>
      <c r="F1440" s="155">
        <v>6998.0</v>
      </c>
      <c r="G1440" s="95">
        <v>9.0</v>
      </c>
    </row>
    <row r="1441">
      <c r="A1441" s="101" t="s">
        <v>994</v>
      </c>
      <c r="B1441" s="155">
        <v>5135.0</v>
      </c>
      <c r="C1441" s="95">
        <f>roundup((B1441/1024)*(1+Assumptions!$B$22),0)</f>
        <v>7</v>
      </c>
      <c r="E1441" s="101" t="s">
        <v>602</v>
      </c>
      <c r="F1441" s="155">
        <v>7434.0</v>
      </c>
      <c r="G1441" s="95">
        <v>9.0</v>
      </c>
    </row>
    <row r="1442">
      <c r="A1442" s="101" t="s">
        <v>807</v>
      </c>
      <c r="B1442" s="155">
        <v>35466.0</v>
      </c>
      <c r="C1442" s="95">
        <f>roundup((B1442/1024)*(1+Assumptions!$B$22),0)</f>
        <v>42</v>
      </c>
      <c r="E1442" s="101" t="s">
        <v>1702</v>
      </c>
      <c r="F1442" s="155">
        <v>7627.0</v>
      </c>
      <c r="G1442" s="95">
        <v>9.0</v>
      </c>
    </row>
    <row r="1443">
      <c r="A1443" s="101" t="s">
        <v>1619</v>
      </c>
      <c r="B1443" s="155">
        <v>215181.0</v>
      </c>
      <c r="C1443" s="95">
        <f>roundup((B1443/1024)*(1+Assumptions!$B$22),0)</f>
        <v>253</v>
      </c>
      <c r="E1443" s="101" t="s">
        <v>631</v>
      </c>
      <c r="F1443" s="155">
        <v>6857.0</v>
      </c>
      <c r="G1443" s="95">
        <v>9.0</v>
      </c>
    </row>
    <row r="1444">
      <c r="A1444" s="101" t="s">
        <v>462</v>
      </c>
      <c r="B1444" s="155">
        <v>48873.0</v>
      </c>
      <c r="C1444" s="95">
        <f>roundup((B1444/1024)*(1+Assumptions!$B$22),0)</f>
        <v>58</v>
      </c>
      <c r="E1444" s="101" t="s">
        <v>1678</v>
      </c>
      <c r="F1444" s="155">
        <v>7600.0</v>
      </c>
      <c r="G1444" s="95">
        <v>9.0</v>
      </c>
    </row>
    <row r="1445">
      <c r="A1445" s="101" t="s">
        <v>463</v>
      </c>
      <c r="B1445" s="155">
        <v>13506.0</v>
      </c>
      <c r="C1445" s="95">
        <f>roundup((B1445/1024)*(1+Assumptions!$B$22),0)</f>
        <v>16</v>
      </c>
      <c r="E1445" s="101" t="s">
        <v>479</v>
      </c>
      <c r="F1445" s="155">
        <v>6828.0</v>
      </c>
      <c r="G1445" s="95">
        <v>9.0</v>
      </c>
    </row>
    <row r="1446">
      <c r="A1446" s="101" t="s">
        <v>516</v>
      </c>
      <c r="B1446" s="155">
        <v>116803.0</v>
      </c>
      <c r="C1446" s="95">
        <f>roundup((B1446/1024)*(1+Assumptions!$B$22),0)</f>
        <v>137</v>
      </c>
      <c r="E1446" s="101" t="s">
        <v>559</v>
      </c>
      <c r="F1446" s="155">
        <v>6520.0</v>
      </c>
      <c r="G1446" s="95">
        <v>8.0</v>
      </c>
    </row>
    <row r="1447">
      <c r="A1447" s="101" t="s">
        <v>2772</v>
      </c>
      <c r="B1447" s="155">
        <v>28321.0</v>
      </c>
      <c r="C1447" s="95">
        <f>roundup((B1447/1024)*(1+Assumptions!$B$22),0)</f>
        <v>34</v>
      </c>
      <c r="E1447" s="101" t="s">
        <v>277</v>
      </c>
      <c r="F1447" s="155">
        <v>6260.0</v>
      </c>
      <c r="G1447" s="95">
        <v>8.0</v>
      </c>
    </row>
    <row r="1448">
      <c r="A1448" s="101" t="s">
        <v>2773</v>
      </c>
      <c r="B1448" s="155">
        <v>76149.0</v>
      </c>
      <c r="C1448" s="95">
        <f>roundup((B1448/1024)*(1+Assumptions!$B$22),0)</f>
        <v>90</v>
      </c>
      <c r="E1448" s="101" t="s">
        <v>278</v>
      </c>
      <c r="F1448" s="155">
        <v>6260.0</v>
      </c>
      <c r="G1448" s="95">
        <v>8.0</v>
      </c>
    </row>
    <row r="1449">
      <c r="A1449" s="101" t="s">
        <v>2774</v>
      </c>
      <c r="B1449" s="155">
        <v>36209.0</v>
      </c>
      <c r="C1449" s="95">
        <f>roundup((B1449/1024)*(1+Assumptions!$B$22),0)</f>
        <v>43</v>
      </c>
      <c r="E1449" s="101" t="s">
        <v>279</v>
      </c>
      <c r="F1449" s="155">
        <v>6259.0</v>
      </c>
      <c r="G1449" s="95">
        <v>8.0</v>
      </c>
    </row>
    <row r="1450">
      <c r="A1450" s="101" t="s">
        <v>393</v>
      </c>
      <c r="B1450" s="155">
        <v>9860.0</v>
      </c>
      <c r="C1450" s="95">
        <f>roundup((B1450/1024)*(1+Assumptions!$B$22),0)</f>
        <v>12</v>
      </c>
      <c r="E1450" s="101" t="s">
        <v>280</v>
      </c>
      <c r="F1450" s="155">
        <v>6657.0</v>
      </c>
      <c r="G1450" s="95">
        <v>8.0</v>
      </c>
    </row>
    <row r="1451">
      <c r="A1451" s="101" t="s">
        <v>166</v>
      </c>
      <c r="B1451" s="155">
        <v>197292.0</v>
      </c>
      <c r="C1451" s="95">
        <f>roundup((B1451/1024)*(1+Assumptions!$B$22),0)</f>
        <v>232</v>
      </c>
      <c r="E1451" s="101" t="s">
        <v>281</v>
      </c>
      <c r="F1451" s="155">
        <v>6657.0</v>
      </c>
      <c r="G1451" s="95">
        <v>8.0</v>
      </c>
    </row>
    <row r="1452">
      <c r="A1452" s="101" t="s">
        <v>664</v>
      </c>
      <c r="B1452" s="155">
        <v>40043.0</v>
      </c>
      <c r="C1452" s="95">
        <f>roundup((B1452/1024)*(1+Assumptions!$B$22),0)</f>
        <v>47</v>
      </c>
      <c r="E1452" s="101" t="s">
        <v>282</v>
      </c>
      <c r="F1452" s="155">
        <v>6622.0</v>
      </c>
      <c r="G1452" s="95">
        <v>8.0</v>
      </c>
    </row>
    <row r="1453">
      <c r="A1453" s="101" t="s">
        <v>665</v>
      </c>
      <c r="B1453" s="155">
        <v>42875.0</v>
      </c>
      <c r="C1453" s="95">
        <f>roundup((B1453/1024)*(1+Assumptions!$B$22),0)</f>
        <v>51</v>
      </c>
      <c r="E1453" s="101" t="s">
        <v>414</v>
      </c>
      <c r="F1453" s="155">
        <v>6426.0</v>
      </c>
      <c r="G1453" s="95">
        <v>8.0</v>
      </c>
    </row>
    <row r="1454">
      <c r="A1454" s="101" t="s">
        <v>666</v>
      </c>
      <c r="B1454" s="155">
        <v>39808.0</v>
      </c>
      <c r="C1454" s="95">
        <f>roundup((B1454/1024)*(1+Assumptions!$B$22),0)</f>
        <v>47</v>
      </c>
      <c r="E1454" s="101" t="s">
        <v>1027</v>
      </c>
      <c r="F1454" s="155">
        <v>6223.0</v>
      </c>
      <c r="G1454" s="95">
        <v>8.0</v>
      </c>
    </row>
    <row r="1455">
      <c r="A1455" s="101" t="s">
        <v>662</v>
      </c>
      <c r="B1455" s="155">
        <v>69015.0</v>
      </c>
      <c r="C1455" s="95">
        <f>roundup((B1455/1024)*(1+Assumptions!$B$22),0)</f>
        <v>81</v>
      </c>
      <c r="E1455" s="101" t="s">
        <v>745</v>
      </c>
      <c r="F1455" s="155">
        <v>6363.0</v>
      </c>
      <c r="G1455" s="95">
        <v>8.0</v>
      </c>
    </row>
    <row r="1456">
      <c r="A1456" s="101" t="s">
        <v>1671</v>
      </c>
      <c r="B1456" s="155">
        <v>83078.0</v>
      </c>
      <c r="C1456" s="95">
        <f>roundup((B1456/1024)*(1+Assumptions!$B$22),0)</f>
        <v>98</v>
      </c>
      <c r="E1456" s="101" t="s">
        <v>1014</v>
      </c>
      <c r="F1456" s="155">
        <v>6032.0</v>
      </c>
      <c r="G1456" s="95">
        <v>8.0</v>
      </c>
    </row>
    <row r="1457">
      <c r="A1457" s="101" t="s">
        <v>585</v>
      </c>
      <c r="B1457" s="155">
        <v>236278.0</v>
      </c>
      <c r="C1457" s="95">
        <f>roundup((B1457/1024)*(1+Assumptions!$B$22),0)</f>
        <v>277</v>
      </c>
      <c r="E1457" s="101" t="s">
        <v>1694</v>
      </c>
      <c r="F1457" s="155">
        <v>6047.0</v>
      </c>
      <c r="G1457" s="95">
        <v>8.0</v>
      </c>
    </row>
    <row r="1458">
      <c r="A1458" s="101" t="s">
        <v>2973</v>
      </c>
      <c r="B1458" s="155">
        <v>838.0</v>
      </c>
      <c r="C1458" s="95">
        <f>roundup((B1458/1024)*(1+Assumptions!$B$22),0)</f>
        <v>1</v>
      </c>
      <c r="E1458" s="101" t="s">
        <v>599</v>
      </c>
      <c r="F1458" s="155">
        <v>6282.0</v>
      </c>
      <c r="G1458" s="95">
        <v>8.0</v>
      </c>
    </row>
    <row r="1459">
      <c r="A1459" s="101" t="s">
        <v>3173</v>
      </c>
      <c r="B1459" s="155">
        <v>847.0</v>
      </c>
      <c r="C1459" s="95">
        <f>roundup((B1459/1024)*(1+Assumptions!$B$22),0)</f>
        <v>1</v>
      </c>
      <c r="E1459" s="101" t="s">
        <v>601</v>
      </c>
      <c r="F1459" s="155">
        <v>6077.0</v>
      </c>
      <c r="G1459" s="95">
        <v>8.0</v>
      </c>
    </row>
    <row r="1460">
      <c r="A1460" s="101" t="s">
        <v>2856</v>
      </c>
      <c r="B1460" s="155">
        <v>847.0</v>
      </c>
      <c r="C1460" s="95">
        <f>roundup((B1460/1024)*(1+Assumptions!$B$22),0)</f>
        <v>1</v>
      </c>
      <c r="E1460" s="101" t="s">
        <v>604</v>
      </c>
      <c r="F1460" s="155">
        <v>6020.0</v>
      </c>
      <c r="G1460" s="95">
        <v>8.0</v>
      </c>
    </row>
    <row r="1461">
      <c r="A1461" s="101" t="s">
        <v>3035</v>
      </c>
      <c r="B1461" s="155">
        <v>847.0</v>
      </c>
      <c r="C1461" s="95">
        <f>roundup((B1461/1024)*(1+Assumptions!$B$22),0)</f>
        <v>1</v>
      </c>
      <c r="E1461" s="101" t="s">
        <v>605</v>
      </c>
      <c r="F1461" s="155">
        <v>6249.0</v>
      </c>
      <c r="G1461" s="95">
        <v>8.0</v>
      </c>
    </row>
    <row r="1462">
      <c r="A1462" s="101" t="s">
        <v>3036</v>
      </c>
      <c r="B1462" s="155">
        <v>847.0</v>
      </c>
      <c r="C1462" s="95">
        <f>roundup((B1462/1024)*(1+Assumptions!$B$22),0)</f>
        <v>1</v>
      </c>
      <c r="E1462" s="101" t="s">
        <v>606</v>
      </c>
      <c r="F1462" s="155">
        <v>6718.0</v>
      </c>
      <c r="G1462" s="95">
        <v>8.0</v>
      </c>
    </row>
    <row r="1463">
      <c r="A1463" s="101" t="s">
        <v>2974</v>
      </c>
      <c r="B1463" s="155">
        <v>838.0</v>
      </c>
      <c r="C1463" s="95">
        <f>roundup((B1463/1024)*(1+Assumptions!$B$22),0)</f>
        <v>1</v>
      </c>
      <c r="E1463" s="101" t="s">
        <v>946</v>
      </c>
      <c r="F1463" s="155">
        <v>5541.0</v>
      </c>
      <c r="G1463" s="95">
        <v>7.0</v>
      </c>
    </row>
    <row r="1464">
      <c r="A1464" s="101" t="s">
        <v>2830</v>
      </c>
      <c r="B1464" s="155">
        <v>838.0</v>
      </c>
      <c r="C1464" s="95">
        <f>roundup((B1464/1024)*(1+Assumptions!$B$22),0)</f>
        <v>1</v>
      </c>
      <c r="E1464" s="101" t="s">
        <v>717</v>
      </c>
      <c r="F1464" s="155">
        <v>5767.0</v>
      </c>
      <c r="G1464" s="95">
        <v>7.0</v>
      </c>
    </row>
    <row r="1465">
      <c r="A1465" s="101" t="s">
        <v>2831</v>
      </c>
      <c r="B1465" s="155">
        <v>837.0</v>
      </c>
      <c r="C1465" s="95">
        <f>roundup((B1465/1024)*(1+Assumptions!$B$22),0)</f>
        <v>1</v>
      </c>
      <c r="E1465" s="101" t="s">
        <v>1072</v>
      </c>
      <c r="F1465" s="155">
        <v>5887.0</v>
      </c>
      <c r="G1465" s="95">
        <v>7.0</v>
      </c>
    </row>
    <row r="1466">
      <c r="A1466" s="101" t="s">
        <v>2975</v>
      </c>
      <c r="B1466" s="155">
        <v>838.0</v>
      </c>
      <c r="C1466" s="95">
        <f>roundup((B1466/1024)*(1+Assumptions!$B$22),0)</f>
        <v>1</v>
      </c>
      <c r="E1466" s="101" t="s">
        <v>758</v>
      </c>
      <c r="F1466" s="155">
        <v>5242.0</v>
      </c>
      <c r="G1466" s="95">
        <v>7.0</v>
      </c>
    </row>
    <row r="1467">
      <c r="A1467" s="101" t="s">
        <v>2867</v>
      </c>
      <c r="B1467" s="155">
        <v>847.0</v>
      </c>
      <c r="C1467" s="95">
        <f>roundup((B1467/1024)*(1+Assumptions!$B$22),0)</f>
        <v>1</v>
      </c>
      <c r="E1467" s="101" t="s">
        <v>905</v>
      </c>
      <c r="F1467" s="155">
        <v>5318.0</v>
      </c>
      <c r="G1467" s="95">
        <v>7.0</v>
      </c>
    </row>
    <row r="1468">
      <c r="A1468" s="101" t="s">
        <v>2832</v>
      </c>
      <c r="B1468" s="155">
        <v>838.0</v>
      </c>
      <c r="C1468" s="95">
        <f>roundup((B1468/1024)*(1+Assumptions!$B$22),0)</f>
        <v>1</v>
      </c>
      <c r="E1468" s="101" t="s">
        <v>906</v>
      </c>
      <c r="F1468" s="155">
        <v>5188.0</v>
      </c>
      <c r="G1468" s="95">
        <v>7.0</v>
      </c>
    </row>
    <row r="1469">
      <c r="A1469" s="101" t="s">
        <v>2917</v>
      </c>
      <c r="B1469" s="155">
        <v>847.0</v>
      </c>
      <c r="C1469" s="95">
        <f>roundup((B1469/1024)*(1+Assumptions!$B$22),0)</f>
        <v>1</v>
      </c>
      <c r="E1469" s="101" t="s">
        <v>603</v>
      </c>
      <c r="F1469" s="155">
        <v>5727.0</v>
      </c>
      <c r="G1469" s="95">
        <v>7.0</v>
      </c>
    </row>
    <row r="1470">
      <c r="A1470" s="101" t="s">
        <v>2874</v>
      </c>
      <c r="B1470" s="155">
        <v>863.0</v>
      </c>
      <c r="C1470" s="95">
        <f>roundup((B1470/1024)*(1+Assumptions!$B$22),0)</f>
        <v>2</v>
      </c>
      <c r="E1470" s="101" t="s">
        <v>841</v>
      </c>
      <c r="F1470" s="155">
        <v>5778.0</v>
      </c>
      <c r="G1470" s="95">
        <v>7.0</v>
      </c>
    </row>
    <row r="1471">
      <c r="A1471" s="101" t="s">
        <v>3037</v>
      </c>
      <c r="B1471" s="155">
        <v>847.0</v>
      </c>
      <c r="C1471" s="95">
        <f>roundup((B1471/1024)*(1+Assumptions!$B$22),0)</f>
        <v>1</v>
      </c>
      <c r="E1471" s="101" t="s">
        <v>609</v>
      </c>
      <c r="F1471" s="155">
        <v>5148.0</v>
      </c>
      <c r="G1471" s="95">
        <v>7.0</v>
      </c>
    </row>
    <row r="1472">
      <c r="A1472" s="101" t="s">
        <v>3140</v>
      </c>
      <c r="B1472" s="155">
        <v>864.0</v>
      </c>
      <c r="C1472" s="95">
        <f>roundup((B1472/1024)*(1+Assumptions!$B$22),0)</f>
        <v>2</v>
      </c>
      <c r="E1472" s="101" t="s">
        <v>610</v>
      </c>
      <c r="F1472" s="155">
        <v>5136.0</v>
      </c>
      <c r="G1472" s="95">
        <v>7.0</v>
      </c>
    </row>
    <row r="1473">
      <c r="A1473" s="101" t="s">
        <v>2642</v>
      </c>
      <c r="B1473" s="155">
        <v>923.0</v>
      </c>
      <c r="C1473" s="95">
        <f>roundup((B1473/1024)*(1+Assumptions!$B$22),0)</f>
        <v>2</v>
      </c>
      <c r="E1473" s="101" t="s">
        <v>611</v>
      </c>
      <c r="F1473" s="155">
        <v>5133.0</v>
      </c>
      <c r="G1473" s="95">
        <v>7.0</v>
      </c>
    </row>
    <row r="1474">
      <c r="A1474" s="101" t="s">
        <v>2833</v>
      </c>
      <c r="B1474" s="155">
        <v>837.0</v>
      </c>
      <c r="C1474" s="95">
        <f>roundup((B1474/1024)*(1+Assumptions!$B$22),0)</f>
        <v>1</v>
      </c>
      <c r="E1474" s="101" t="s">
        <v>994</v>
      </c>
      <c r="F1474" s="155">
        <v>5135.0</v>
      </c>
      <c r="G1474" s="95">
        <v>7.0</v>
      </c>
    </row>
    <row r="1475">
      <c r="A1475" s="101" t="s">
        <v>2918</v>
      </c>
      <c r="B1475" s="155">
        <v>872.0</v>
      </c>
      <c r="C1475" s="95">
        <f>roundup((B1475/1024)*(1+Assumptions!$B$22),0)</f>
        <v>2</v>
      </c>
      <c r="E1475" s="101" t="s">
        <v>1326</v>
      </c>
      <c r="F1475" s="155">
        <v>5820.0</v>
      </c>
      <c r="G1475" s="95">
        <v>7.0</v>
      </c>
    </row>
    <row r="1476">
      <c r="A1476" s="101" t="s">
        <v>2857</v>
      </c>
      <c r="B1476" s="155">
        <v>847.0</v>
      </c>
      <c r="C1476" s="95">
        <f>roundup((B1476/1024)*(1+Assumptions!$B$22),0)</f>
        <v>1</v>
      </c>
      <c r="E1476" s="101" t="s">
        <v>487</v>
      </c>
      <c r="F1476" s="155">
        <v>4480.0</v>
      </c>
      <c r="G1476" s="95">
        <v>6.0</v>
      </c>
    </row>
    <row r="1477">
      <c r="A1477" s="101" t="s">
        <v>2897</v>
      </c>
      <c r="B1477" s="155">
        <v>838.0</v>
      </c>
      <c r="C1477" s="95">
        <f>roundup((B1477/1024)*(1+Assumptions!$B$22),0)</f>
        <v>1</v>
      </c>
      <c r="E1477" s="101" t="s">
        <v>173</v>
      </c>
      <c r="F1477" s="155">
        <v>4908.0</v>
      </c>
      <c r="G1477" s="95">
        <v>6.0</v>
      </c>
    </row>
    <row r="1478">
      <c r="A1478" s="101" t="s">
        <v>2834</v>
      </c>
      <c r="B1478" s="155">
        <v>838.0</v>
      </c>
      <c r="C1478" s="95">
        <f>roundup((B1478/1024)*(1+Assumptions!$B$22),0)</f>
        <v>1</v>
      </c>
      <c r="E1478" s="101" t="s">
        <v>172</v>
      </c>
      <c r="F1478" s="155">
        <v>4398.0</v>
      </c>
      <c r="G1478" s="95">
        <v>6.0</v>
      </c>
    </row>
    <row r="1479">
      <c r="A1479" s="101" t="s">
        <v>2776</v>
      </c>
      <c r="B1479" s="155">
        <v>848.0</v>
      </c>
      <c r="C1479" s="95">
        <f>roundup((B1479/1024)*(1+Assumptions!$B$22),0)</f>
        <v>1</v>
      </c>
      <c r="E1479" s="101" t="s">
        <v>1386</v>
      </c>
      <c r="F1479" s="155">
        <v>5107.0</v>
      </c>
      <c r="G1479" s="95">
        <v>6.0</v>
      </c>
    </row>
    <row r="1480">
      <c r="A1480" s="101" t="s">
        <v>3174</v>
      </c>
      <c r="B1480" s="155">
        <v>847.0</v>
      </c>
      <c r="C1480" s="95">
        <f>roundup((B1480/1024)*(1+Assumptions!$B$22),0)</f>
        <v>1</v>
      </c>
      <c r="E1480" s="101" t="s">
        <v>348</v>
      </c>
      <c r="F1480" s="155">
        <v>4916.0</v>
      </c>
      <c r="G1480" s="95">
        <v>6.0</v>
      </c>
    </row>
    <row r="1481">
      <c r="A1481" s="101" t="s">
        <v>2976</v>
      </c>
      <c r="B1481" s="155">
        <v>838.0</v>
      </c>
      <c r="C1481" s="95">
        <f>roundup((B1481/1024)*(1+Assumptions!$B$22),0)</f>
        <v>1</v>
      </c>
      <c r="E1481" s="101" t="s">
        <v>842</v>
      </c>
      <c r="F1481" s="155">
        <v>4734.0</v>
      </c>
      <c r="G1481" s="95">
        <v>6.0</v>
      </c>
    </row>
    <row r="1482">
      <c r="A1482" s="101" t="s">
        <v>2777</v>
      </c>
      <c r="B1482" s="155">
        <v>848.0</v>
      </c>
      <c r="C1482" s="95">
        <f>roundup((B1482/1024)*(1+Assumptions!$B$22),0)</f>
        <v>1</v>
      </c>
      <c r="E1482" s="101" t="s">
        <v>1389</v>
      </c>
      <c r="F1482" s="155">
        <v>4668.0</v>
      </c>
      <c r="G1482" s="95">
        <v>6.0</v>
      </c>
    </row>
    <row r="1483">
      <c r="A1483" s="101" t="s">
        <v>2778</v>
      </c>
      <c r="B1483" s="155">
        <v>848.0</v>
      </c>
      <c r="C1483" s="95">
        <f>roundup((B1483/1024)*(1+Assumptions!$B$22),0)</f>
        <v>1</v>
      </c>
      <c r="E1483" s="101" t="s">
        <v>1029</v>
      </c>
      <c r="F1483" s="155">
        <v>4420.0</v>
      </c>
      <c r="G1483" s="95">
        <v>6.0</v>
      </c>
    </row>
    <row r="1484">
      <c r="A1484" s="101" t="s">
        <v>3175</v>
      </c>
      <c r="B1484" s="155">
        <v>847.0</v>
      </c>
      <c r="C1484" s="95">
        <f>roundup((B1484/1024)*(1+Assumptions!$B$22),0)</f>
        <v>1</v>
      </c>
      <c r="E1484" s="101" t="s">
        <v>1396</v>
      </c>
      <c r="F1484" s="155">
        <v>4809.0</v>
      </c>
      <c r="G1484" s="95">
        <v>6.0</v>
      </c>
    </row>
    <row r="1485">
      <c r="A1485" s="101" t="s">
        <v>2876</v>
      </c>
      <c r="B1485" s="155">
        <v>863.0</v>
      </c>
      <c r="C1485" s="95">
        <f>roundup((B1485/1024)*(1+Assumptions!$B$22),0)</f>
        <v>2</v>
      </c>
      <c r="E1485" s="101" t="s">
        <v>519</v>
      </c>
      <c r="F1485" s="155">
        <v>4288.0</v>
      </c>
      <c r="G1485" s="95">
        <v>6.0</v>
      </c>
    </row>
    <row r="1486">
      <c r="A1486" s="101" t="s">
        <v>2977</v>
      </c>
      <c r="B1486" s="155">
        <v>838.0</v>
      </c>
      <c r="C1486" s="95">
        <f>roundup((B1486/1024)*(1+Assumptions!$B$22),0)</f>
        <v>1</v>
      </c>
      <c r="E1486" s="101" t="s">
        <v>636</v>
      </c>
      <c r="F1486" s="155">
        <v>5096.0</v>
      </c>
      <c r="G1486" s="95">
        <v>6.0</v>
      </c>
    </row>
    <row r="1487">
      <c r="A1487" s="101" t="s">
        <v>2835</v>
      </c>
      <c r="B1487" s="155">
        <v>838.0</v>
      </c>
      <c r="C1487" s="95">
        <f>roundup((B1487/1024)*(1+Assumptions!$B$22),0)</f>
        <v>1</v>
      </c>
      <c r="E1487" s="101" t="s">
        <v>635</v>
      </c>
      <c r="F1487" s="155">
        <v>5120.0</v>
      </c>
      <c r="G1487" s="95">
        <v>6.0</v>
      </c>
    </row>
    <row r="1488">
      <c r="A1488" s="101" t="s">
        <v>2978</v>
      </c>
      <c r="B1488" s="155">
        <v>838.0</v>
      </c>
      <c r="C1488" s="95">
        <f>roundup((B1488/1024)*(1+Assumptions!$B$22),0)</f>
        <v>1</v>
      </c>
      <c r="E1488" s="101" t="s">
        <v>630</v>
      </c>
      <c r="F1488" s="155">
        <v>3965.0</v>
      </c>
      <c r="G1488" s="95">
        <v>5.0</v>
      </c>
    </row>
    <row r="1489">
      <c r="A1489" s="101" t="s">
        <v>2645</v>
      </c>
      <c r="B1489" s="155">
        <v>923.0</v>
      </c>
      <c r="C1489" s="95">
        <f>roundup((B1489/1024)*(1+Assumptions!$B$22),0)</f>
        <v>2</v>
      </c>
      <c r="E1489" s="101" t="s">
        <v>382</v>
      </c>
      <c r="F1489" s="155">
        <v>3914.0</v>
      </c>
      <c r="G1489" s="95">
        <v>5.0</v>
      </c>
    </row>
    <row r="1490">
      <c r="A1490" s="101" t="s">
        <v>2880</v>
      </c>
      <c r="B1490" s="155">
        <v>838.0</v>
      </c>
      <c r="C1490" s="95">
        <f>roundup((B1490/1024)*(1+Assumptions!$B$22),0)</f>
        <v>1</v>
      </c>
      <c r="E1490" s="101" t="s">
        <v>663</v>
      </c>
      <c r="F1490" s="155">
        <v>4203.0</v>
      </c>
      <c r="G1490" s="95">
        <v>5.0</v>
      </c>
    </row>
    <row r="1491">
      <c r="A1491" s="101" t="s">
        <v>2881</v>
      </c>
      <c r="B1491" s="155">
        <v>838.0</v>
      </c>
      <c r="C1491" s="95">
        <f>roundup((B1491/1024)*(1+Assumptions!$B$22),0)</f>
        <v>1</v>
      </c>
      <c r="E1491" s="101" t="s">
        <v>659</v>
      </c>
      <c r="F1491" s="155">
        <v>3458.0</v>
      </c>
      <c r="G1491" s="95">
        <v>5.0</v>
      </c>
    </row>
    <row r="1492">
      <c r="A1492" s="101" t="s">
        <v>3141</v>
      </c>
      <c r="B1492" s="155">
        <v>847.0</v>
      </c>
      <c r="C1492" s="95">
        <f>roundup((B1492/1024)*(1+Assumptions!$B$22),0)</f>
        <v>1</v>
      </c>
      <c r="E1492" s="101" t="s">
        <v>1043</v>
      </c>
      <c r="F1492" s="155">
        <v>4016.0</v>
      </c>
      <c r="G1492" s="95">
        <v>5.0</v>
      </c>
    </row>
    <row r="1493">
      <c r="A1493" s="101" t="s">
        <v>2836</v>
      </c>
      <c r="B1493" s="155">
        <v>838.0</v>
      </c>
      <c r="C1493" s="95">
        <f>roundup((B1493/1024)*(1+Assumptions!$B$22),0)</f>
        <v>1</v>
      </c>
      <c r="E1493" s="101" t="s">
        <v>1388</v>
      </c>
      <c r="F1493" s="155">
        <v>3415.0</v>
      </c>
      <c r="G1493" s="95">
        <v>5.0</v>
      </c>
    </row>
    <row r="1494">
      <c r="A1494" s="101" t="s">
        <v>3038</v>
      </c>
      <c r="B1494" s="155">
        <v>847.0</v>
      </c>
      <c r="C1494" s="95">
        <f>roundup((B1494/1024)*(1+Assumptions!$B$22),0)</f>
        <v>1</v>
      </c>
      <c r="E1494" s="101" t="s">
        <v>1325</v>
      </c>
      <c r="F1494" s="155">
        <v>3733.0</v>
      </c>
      <c r="G1494" s="95">
        <v>5.0</v>
      </c>
    </row>
    <row r="1495">
      <c r="A1495" s="101" t="s">
        <v>3084</v>
      </c>
      <c r="B1495" s="155">
        <v>847.0</v>
      </c>
      <c r="C1495" s="95">
        <f>roundup((B1495/1024)*(1+Assumptions!$B$22),0)</f>
        <v>1</v>
      </c>
      <c r="E1495" s="101" t="s">
        <v>1395</v>
      </c>
      <c r="F1495" s="155">
        <v>4225.0</v>
      </c>
      <c r="G1495" s="95">
        <v>5.0</v>
      </c>
    </row>
    <row r="1496">
      <c r="A1496" s="101" t="s">
        <v>2979</v>
      </c>
      <c r="B1496" s="155">
        <v>838.0</v>
      </c>
      <c r="C1496" s="95">
        <f>roundup((B1496/1024)*(1+Assumptions!$B$22),0)</f>
        <v>1</v>
      </c>
      <c r="E1496" s="101" t="s">
        <v>652</v>
      </c>
      <c r="F1496" s="155">
        <v>3786.0</v>
      </c>
      <c r="G1496" s="95">
        <v>5.0</v>
      </c>
    </row>
    <row r="1497">
      <c r="A1497" s="101" t="s">
        <v>3085</v>
      </c>
      <c r="B1497" s="155">
        <v>847.0</v>
      </c>
      <c r="C1497" s="95">
        <f>roundup((B1497/1024)*(1+Assumptions!$B$22),0)</f>
        <v>1</v>
      </c>
      <c r="E1497" s="101" t="s">
        <v>653</v>
      </c>
      <c r="F1497" s="155">
        <v>3816.0</v>
      </c>
      <c r="G1497" s="95">
        <v>5.0</v>
      </c>
    </row>
    <row r="1498">
      <c r="A1498" s="101" t="s">
        <v>2980</v>
      </c>
      <c r="B1498" s="155">
        <v>838.0</v>
      </c>
      <c r="C1498" s="95">
        <f>roundup((B1498/1024)*(1+Assumptions!$B$22),0)</f>
        <v>1</v>
      </c>
      <c r="E1498" s="101" t="s">
        <v>654</v>
      </c>
      <c r="F1498" s="155">
        <v>3787.0</v>
      </c>
      <c r="G1498" s="95">
        <v>5.0</v>
      </c>
    </row>
    <row r="1499">
      <c r="A1499" s="101" t="s">
        <v>3142</v>
      </c>
      <c r="B1499" s="155">
        <v>847.0</v>
      </c>
      <c r="C1499" s="95">
        <f>roundup((B1499/1024)*(1+Assumptions!$B$22),0)</f>
        <v>1</v>
      </c>
      <c r="E1499" s="101" t="s">
        <v>1000</v>
      </c>
      <c r="F1499" s="155">
        <v>3737.0</v>
      </c>
      <c r="G1499" s="95">
        <v>5.0</v>
      </c>
    </row>
    <row r="1500">
      <c r="A1500" s="101" t="s">
        <v>2882</v>
      </c>
      <c r="B1500" s="155">
        <v>838.0</v>
      </c>
      <c r="C1500" s="95">
        <f>roundup((B1500/1024)*(1+Assumptions!$B$22),0)</f>
        <v>1</v>
      </c>
      <c r="E1500" s="101" t="s">
        <v>965</v>
      </c>
      <c r="F1500" s="155">
        <v>3673.0</v>
      </c>
      <c r="G1500" s="95">
        <v>5.0</v>
      </c>
    </row>
    <row r="1501">
      <c r="A1501" s="101" t="s">
        <v>2837</v>
      </c>
      <c r="B1501" s="155">
        <v>838.0</v>
      </c>
      <c r="C1501" s="95">
        <f>roundup((B1501/1024)*(1+Assumptions!$B$22),0)</f>
        <v>1</v>
      </c>
      <c r="E1501" s="101" t="s">
        <v>1708</v>
      </c>
      <c r="F1501" s="155">
        <v>3912.0</v>
      </c>
      <c r="G1501" s="95">
        <v>5.0</v>
      </c>
    </row>
    <row r="1502">
      <c r="A1502" s="101" t="s">
        <v>2838</v>
      </c>
      <c r="B1502" s="155">
        <v>838.0</v>
      </c>
      <c r="C1502" s="95">
        <f>roundup((B1502/1024)*(1+Assumptions!$B$22),0)</f>
        <v>1</v>
      </c>
      <c r="E1502" s="101" t="s">
        <v>1062</v>
      </c>
      <c r="F1502" s="155">
        <v>3304.0</v>
      </c>
      <c r="G1502" s="95">
        <v>4.0</v>
      </c>
    </row>
    <row r="1503">
      <c r="A1503" s="101" t="s">
        <v>2646</v>
      </c>
      <c r="B1503" s="155">
        <v>923.0</v>
      </c>
      <c r="C1503" s="95">
        <f>roundup((B1503/1024)*(1+Assumptions!$B$22),0)</f>
        <v>2</v>
      </c>
      <c r="E1503" s="101" t="s">
        <v>1384</v>
      </c>
      <c r="F1503" s="155">
        <v>3105.0</v>
      </c>
      <c r="G1503" s="95">
        <v>4.0</v>
      </c>
    </row>
    <row r="1504">
      <c r="A1504" s="101" t="s">
        <v>2779</v>
      </c>
      <c r="B1504" s="155">
        <v>848.0</v>
      </c>
      <c r="C1504" s="95">
        <f>roundup((B1504/1024)*(1+Assumptions!$B$22),0)</f>
        <v>1</v>
      </c>
      <c r="E1504" s="101" t="s">
        <v>660</v>
      </c>
      <c r="F1504" s="155">
        <v>3041.0</v>
      </c>
      <c r="G1504" s="95">
        <v>4.0</v>
      </c>
    </row>
    <row r="1505">
      <c r="A1505" s="101" t="s">
        <v>2919</v>
      </c>
      <c r="B1505" s="155">
        <v>847.0</v>
      </c>
      <c r="C1505" s="95">
        <f>roundup((B1505/1024)*(1+Assumptions!$B$22),0)</f>
        <v>1</v>
      </c>
      <c r="E1505" s="101" t="s">
        <v>661</v>
      </c>
      <c r="F1505" s="155">
        <v>3041.0</v>
      </c>
      <c r="G1505" s="95">
        <v>4.0</v>
      </c>
    </row>
    <row r="1506">
      <c r="A1506" s="101" t="s">
        <v>2839</v>
      </c>
      <c r="B1506" s="155">
        <v>837.0</v>
      </c>
      <c r="C1506" s="95">
        <f>roundup((B1506/1024)*(1+Assumptions!$B$22),0)</f>
        <v>1</v>
      </c>
      <c r="E1506" s="101" t="s">
        <v>1021</v>
      </c>
      <c r="F1506" s="155">
        <v>3288.0</v>
      </c>
      <c r="G1506" s="95">
        <v>4.0</v>
      </c>
    </row>
    <row r="1507">
      <c r="A1507" s="101" t="s">
        <v>2858</v>
      </c>
      <c r="B1507" s="155">
        <v>863.0</v>
      </c>
      <c r="C1507" s="95">
        <f>roundup((B1507/1024)*(1+Assumptions!$B$22),0)</f>
        <v>2</v>
      </c>
      <c r="E1507" s="101" t="s">
        <v>1719</v>
      </c>
      <c r="F1507" s="155">
        <v>3118.0</v>
      </c>
      <c r="G1507" s="95">
        <v>4.0</v>
      </c>
    </row>
    <row r="1508">
      <c r="A1508" s="101" t="s">
        <v>3039</v>
      </c>
      <c r="B1508" s="155">
        <v>847.0</v>
      </c>
      <c r="C1508" s="95">
        <f>roundup((B1508/1024)*(1+Assumptions!$B$22),0)</f>
        <v>1</v>
      </c>
      <c r="E1508" s="101" t="s">
        <v>1055</v>
      </c>
      <c r="F1508" s="155">
        <v>3274.0</v>
      </c>
      <c r="G1508" s="95">
        <v>4.0</v>
      </c>
    </row>
    <row r="1509">
      <c r="A1509" s="101" t="s">
        <v>2981</v>
      </c>
      <c r="B1509" s="155">
        <v>838.0</v>
      </c>
      <c r="C1509" s="95">
        <f>roundup((B1509/1024)*(1+Assumptions!$B$22),0)</f>
        <v>1</v>
      </c>
      <c r="E1509" s="101" t="s">
        <v>517</v>
      </c>
      <c r="F1509" s="155">
        <v>2658.0</v>
      </c>
      <c r="G1509" s="95">
        <v>4.0</v>
      </c>
    </row>
    <row r="1510">
      <c r="A1510" s="101" t="s">
        <v>2898</v>
      </c>
      <c r="B1510" s="155">
        <v>838.0</v>
      </c>
      <c r="C1510" s="95">
        <f>roundup((B1510/1024)*(1+Assumptions!$B$22),0)</f>
        <v>1</v>
      </c>
      <c r="E1510" s="101" t="s">
        <v>981</v>
      </c>
      <c r="F1510" s="155">
        <v>3021.0</v>
      </c>
      <c r="G1510" s="95">
        <v>4.0</v>
      </c>
    </row>
    <row r="1511">
      <c r="A1511" s="101" t="s">
        <v>2868</v>
      </c>
      <c r="B1511" s="155">
        <v>847.0</v>
      </c>
      <c r="C1511" s="95">
        <f>roundup((B1511/1024)*(1+Assumptions!$B$22),0)</f>
        <v>1</v>
      </c>
      <c r="E1511" s="101" t="s">
        <v>984</v>
      </c>
      <c r="F1511" s="155">
        <v>3030.0</v>
      </c>
      <c r="G1511" s="95">
        <v>4.0</v>
      </c>
    </row>
    <row r="1512">
      <c r="A1512" s="101" t="s">
        <v>2780</v>
      </c>
      <c r="B1512" s="155">
        <v>848.0</v>
      </c>
      <c r="C1512" s="95">
        <f>roundup((B1512/1024)*(1+Assumptions!$B$22),0)</f>
        <v>1</v>
      </c>
      <c r="E1512" s="101" t="s">
        <v>951</v>
      </c>
      <c r="F1512" s="155">
        <v>2860.0</v>
      </c>
      <c r="G1512" s="95">
        <v>4.0</v>
      </c>
    </row>
    <row r="1513">
      <c r="A1513" s="101" t="s">
        <v>3086</v>
      </c>
      <c r="B1513" s="155">
        <v>847.0</v>
      </c>
      <c r="C1513" s="95">
        <f>roundup((B1513/1024)*(1+Assumptions!$B$22),0)</f>
        <v>1</v>
      </c>
      <c r="E1513" s="101" t="s">
        <v>1047</v>
      </c>
      <c r="F1513" s="155">
        <v>3186.0</v>
      </c>
      <c r="G1513" s="95">
        <v>4.0</v>
      </c>
    </row>
    <row r="1514">
      <c r="A1514" s="101" t="s">
        <v>2840</v>
      </c>
      <c r="B1514" s="155">
        <v>838.0</v>
      </c>
      <c r="C1514" s="95">
        <f>roundup((B1514/1024)*(1+Assumptions!$B$22),0)</f>
        <v>1</v>
      </c>
      <c r="E1514" s="101" t="s">
        <v>1040</v>
      </c>
      <c r="F1514" s="155">
        <v>2998.0</v>
      </c>
      <c r="G1514" s="95">
        <v>4.0</v>
      </c>
    </row>
    <row r="1515">
      <c r="A1515" s="101" t="s">
        <v>2899</v>
      </c>
      <c r="B1515" s="155">
        <v>838.0</v>
      </c>
      <c r="C1515" s="95">
        <f>roundup((B1515/1024)*(1+Assumptions!$B$22),0)</f>
        <v>1</v>
      </c>
      <c r="E1515" s="101" t="s">
        <v>1006</v>
      </c>
      <c r="F1515" s="155">
        <v>2860.0</v>
      </c>
      <c r="G1515" s="95">
        <v>4.0</v>
      </c>
    </row>
    <row r="1516">
      <c r="A1516" s="101" t="s">
        <v>2869</v>
      </c>
      <c r="B1516" s="155">
        <v>847.0</v>
      </c>
      <c r="C1516" s="95">
        <f>roundup((B1516/1024)*(1+Assumptions!$B$22),0)</f>
        <v>1</v>
      </c>
      <c r="E1516" s="101" t="s">
        <v>989</v>
      </c>
      <c r="F1516" s="155">
        <v>2964.0</v>
      </c>
      <c r="G1516" s="95">
        <v>4.0</v>
      </c>
    </row>
    <row r="1517">
      <c r="A1517" s="101" t="s">
        <v>3040</v>
      </c>
      <c r="B1517" s="155">
        <v>847.0</v>
      </c>
      <c r="C1517" s="95">
        <f>roundup((B1517/1024)*(1+Assumptions!$B$22),0)</f>
        <v>1</v>
      </c>
      <c r="E1517" s="101" t="s">
        <v>776</v>
      </c>
      <c r="F1517" s="155">
        <v>3025.0</v>
      </c>
      <c r="G1517" s="95">
        <v>4.0</v>
      </c>
    </row>
    <row r="1518">
      <c r="A1518" s="101" t="s">
        <v>2841</v>
      </c>
      <c r="B1518" s="155">
        <v>838.0</v>
      </c>
      <c r="C1518" s="95">
        <f>roundup((B1518/1024)*(1+Assumptions!$B$22),0)</f>
        <v>1</v>
      </c>
      <c r="E1518" s="101" t="s">
        <v>778</v>
      </c>
      <c r="F1518" s="155">
        <v>3154.0</v>
      </c>
      <c r="G1518" s="95">
        <v>4.0</v>
      </c>
    </row>
    <row r="1519">
      <c r="A1519" s="101" t="s">
        <v>3087</v>
      </c>
      <c r="B1519" s="155">
        <v>848.0</v>
      </c>
      <c r="C1519" s="95">
        <f>roundup((B1519/1024)*(1+Assumptions!$B$22),0)</f>
        <v>1</v>
      </c>
      <c r="E1519" s="101" t="s">
        <v>1028</v>
      </c>
      <c r="F1519" s="155">
        <v>2962.0</v>
      </c>
      <c r="G1519" s="95">
        <v>4.0</v>
      </c>
    </row>
    <row r="1520">
      <c r="A1520" s="101" t="s">
        <v>2781</v>
      </c>
      <c r="B1520" s="155">
        <v>848.0</v>
      </c>
      <c r="C1520" s="95">
        <f>roundup((B1520/1024)*(1+Assumptions!$B$22),0)</f>
        <v>1</v>
      </c>
      <c r="E1520" s="101" t="s">
        <v>934</v>
      </c>
      <c r="F1520" s="155">
        <v>2782.0</v>
      </c>
      <c r="G1520" s="95">
        <v>4.0</v>
      </c>
    </row>
    <row r="1521">
      <c r="A1521" s="101" t="s">
        <v>3143</v>
      </c>
      <c r="B1521" s="155">
        <v>855.0</v>
      </c>
      <c r="C1521" s="95">
        <f>roundup((B1521/1024)*(1+Assumptions!$B$22),0)</f>
        <v>2</v>
      </c>
      <c r="E1521" s="101" t="s">
        <v>931</v>
      </c>
      <c r="F1521" s="155">
        <v>2772.0</v>
      </c>
      <c r="G1521" s="95">
        <v>4.0</v>
      </c>
    </row>
    <row r="1522">
      <c r="A1522" s="101" t="s">
        <v>580</v>
      </c>
      <c r="B1522" s="155">
        <v>642684.0</v>
      </c>
      <c r="C1522" s="95">
        <f>roundup((B1522/1024)*(1+Assumptions!$B$22),0)</f>
        <v>754</v>
      </c>
      <c r="E1522" s="101" t="s">
        <v>877</v>
      </c>
      <c r="F1522" s="155">
        <v>2742.0</v>
      </c>
      <c r="G1522" s="95">
        <v>4.0</v>
      </c>
    </row>
    <row r="1523">
      <c r="A1523" s="101" t="s">
        <v>633</v>
      </c>
      <c r="B1523" s="155">
        <v>11645.0</v>
      </c>
      <c r="C1523" s="95">
        <f>roundup((B1523/1024)*(1+Assumptions!$B$22),0)</f>
        <v>14</v>
      </c>
      <c r="E1523" s="101" t="s">
        <v>928</v>
      </c>
      <c r="F1523" s="155">
        <v>2572.0</v>
      </c>
      <c r="G1523" s="95">
        <v>4.0</v>
      </c>
    </row>
    <row r="1524">
      <c r="A1524" s="101" t="s">
        <v>634</v>
      </c>
      <c r="B1524" s="155">
        <v>11175.0</v>
      </c>
      <c r="C1524" s="95">
        <f>roundup((B1524/1024)*(1+Assumptions!$B$22),0)</f>
        <v>14</v>
      </c>
      <c r="E1524" s="101" t="s">
        <v>898</v>
      </c>
      <c r="F1524" s="155">
        <v>2773.0</v>
      </c>
      <c r="G1524" s="95">
        <v>4.0</v>
      </c>
    </row>
    <row r="1525">
      <c r="A1525" s="101" t="s">
        <v>635</v>
      </c>
      <c r="B1525" s="155">
        <v>5120.0</v>
      </c>
      <c r="C1525" s="95">
        <f>roundup((B1525/1024)*(1+Assumptions!$B$22),0)</f>
        <v>6</v>
      </c>
      <c r="E1525" s="101" t="s">
        <v>902</v>
      </c>
      <c r="F1525" s="155">
        <v>2727.0</v>
      </c>
      <c r="G1525" s="95">
        <v>4.0</v>
      </c>
    </row>
    <row r="1526">
      <c r="A1526" s="101" t="s">
        <v>1528</v>
      </c>
      <c r="B1526" s="155">
        <v>123516.0</v>
      </c>
      <c r="C1526" s="95">
        <f>roundup((B1526/1024)*(1+Assumptions!$B$22),0)</f>
        <v>145</v>
      </c>
      <c r="E1526" s="101" t="s">
        <v>2630</v>
      </c>
      <c r="F1526" s="155">
        <v>2758.0</v>
      </c>
      <c r="G1526" s="95">
        <v>4.0</v>
      </c>
    </row>
    <row r="1527">
      <c r="A1527" s="101" t="s">
        <v>1667</v>
      </c>
      <c r="B1527" s="155">
        <v>61372.0</v>
      </c>
      <c r="C1527" s="95">
        <f>roundup((B1527/1024)*(1+Assumptions!$B$22),0)</f>
        <v>72</v>
      </c>
      <c r="E1527" s="101" t="s">
        <v>890</v>
      </c>
      <c r="F1527" s="155">
        <v>2823.0</v>
      </c>
      <c r="G1527" s="95">
        <v>4.0</v>
      </c>
    </row>
    <row r="1528">
      <c r="A1528" s="101" t="s">
        <v>1708</v>
      </c>
      <c r="B1528" s="155">
        <v>3912.0</v>
      </c>
      <c r="C1528" s="95">
        <f>roundup((B1528/1024)*(1+Assumptions!$B$22),0)</f>
        <v>5</v>
      </c>
      <c r="E1528" s="101" t="s">
        <v>1392</v>
      </c>
      <c r="F1528" s="155">
        <v>3378.0</v>
      </c>
      <c r="G1528" s="95">
        <v>4.0</v>
      </c>
    </row>
    <row r="1529">
      <c r="A1529" s="101" t="s">
        <v>1369</v>
      </c>
      <c r="B1529" s="155">
        <v>6003137.0</v>
      </c>
      <c r="C1529" s="95">
        <f>roundup((B1529/1024)*(1+Assumptions!$B$22),0)</f>
        <v>7035</v>
      </c>
      <c r="E1529" s="101" t="s">
        <v>1394</v>
      </c>
      <c r="F1529" s="155">
        <v>3133.0</v>
      </c>
      <c r="G1529" s="95">
        <v>4.0</v>
      </c>
    </row>
    <row r="1530">
      <c r="A1530" s="101" t="s">
        <v>1674</v>
      </c>
      <c r="B1530" s="155">
        <v>79669.0</v>
      </c>
      <c r="C1530" s="95">
        <f>roundup((B1530/1024)*(1+Assumptions!$B$22),0)</f>
        <v>94</v>
      </c>
      <c r="E1530" s="101" t="s">
        <v>953</v>
      </c>
      <c r="F1530" s="155">
        <v>3386.0</v>
      </c>
      <c r="G1530" s="95">
        <v>4.0</v>
      </c>
    </row>
    <row r="1531">
      <c r="A1531" s="101" t="s">
        <v>178</v>
      </c>
      <c r="B1531" s="155">
        <v>46131.0</v>
      </c>
      <c r="C1531" s="95">
        <f>roundup((B1531/1024)*(1+Assumptions!$B$22),0)</f>
        <v>55</v>
      </c>
      <c r="E1531" s="101" t="s">
        <v>1037</v>
      </c>
      <c r="F1531" s="155">
        <v>1905.0</v>
      </c>
      <c r="G1531" s="95">
        <v>3.0</v>
      </c>
    </row>
    <row r="1532">
      <c r="A1532" s="101" t="s">
        <v>182</v>
      </c>
      <c r="B1532" s="155">
        <v>362451.0</v>
      </c>
      <c r="C1532" s="95">
        <f>roundup((B1532/1024)*(1+Assumptions!$B$22),0)</f>
        <v>425</v>
      </c>
      <c r="E1532" s="101" t="s">
        <v>1059</v>
      </c>
      <c r="F1532" s="155">
        <v>2006.0</v>
      </c>
      <c r="G1532" s="95">
        <v>3.0</v>
      </c>
    </row>
    <row r="1533">
      <c r="A1533" s="101" t="s">
        <v>1336</v>
      </c>
      <c r="B1533" s="155">
        <v>12415.0</v>
      </c>
      <c r="C1533" s="95">
        <f>roundup((B1533/1024)*(1+Assumptions!$B$22),0)</f>
        <v>15</v>
      </c>
      <c r="E1533" s="101" t="s">
        <v>916</v>
      </c>
      <c r="F1533" s="155">
        <v>2557.0</v>
      </c>
      <c r="G1533" s="95">
        <v>3.0</v>
      </c>
    </row>
    <row r="1534">
      <c r="A1534" s="101" t="s">
        <v>190</v>
      </c>
      <c r="B1534" s="155">
        <v>87770.0</v>
      </c>
      <c r="C1534" s="95">
        <f>roundup((B1534/1024)*(1+Assumptions!$B$22),0)</f>
        <v>103</v>
      </c>
      <c r="E1534" s="101" t="s">
        <v>449</v>
      </c>
      <c r="F1534" s="155">
        <v>2369.0</v>
      </c>
      <c r="G1534" s="95">
        <v>3.0</v>
      </c>
    </row>
    <row r="1535">
      <c r="A1535" s="101" t="s">
        <v>171</v>
      </c>
      <c r="B1535" s="155">
        <v>325520.0</v>
      </c>
      <c r="C1535" s="95">
        <f>roundup((B1535/1024)*(1+Assumptions!$B$22),0)</f>
        <v>382</v>
      </c>
      <c r="E1535" s="101" t="s">
        <v>1025</v>
      </c>
      <c r="F1535" s="155">
        <v>1801.0</v>
      </c>
      <c r="G1535" s="95">
        <v>3.0</v>
      </c>
    </row>
    <row r="1536">
      <c r="A1536" s="101" t="s">
        <v>214</v>
      </c>
      <c r="B1536" s="155">
        <v>227910.0</v>
      </c>
      <c r="C1536" s="95">
        <f>roundup((B1536/1024)*(1+Assumptions!$B$22),0)</f>
        <v>268</v>
      </c>
      <c r="E1536" s="101" t="s">
        <v>396</v>
      </c>
      <c r="F1536" s="155">
        <v>2509.0</v>
      </c>
      <c r="G1536" s="95">
        <v>3.0</v>
      </c>
    </row>
    <row r="1537">
      <c r="A1537" s="101" t="s">
        <v>1595</v>
      </c>
      <c r="B1537" s="155">
        <v>2135157.0</v>
      </c>
      <c r="C1537" s="95">
        <f>roundup((B1537/1024)*(1+Assumptions!$B$22),0)</f>
        <v>2503</v>
      </c>
      <c r="E1537" s="101" t="s">
        <v>1070</v>
      </c>
      <c r="F1537" s="155">
        <v>1924.0</v>
      </c>
      <c r="G1537" s="95">
        <v>3.0</v>
      </c>
    </row>
    <row r="1538">
      <c r="A1538" s="101" t="s">
        <v>1110</v>
      </c>
      <c r="B1538" s="155">
        <v>43507.0</v>
      </c>
      <c r="C1538" s="95">
        <f>roundup((B1538/1024)*(1+Assumptions!$B$22),0)</f>
        <v>51</v>
      </c>
      <c r="E1538" s="101" t="s">
        <v>1706</v>
      </c>
      <c r="F1538" s="155">
        <v>1587.0</v>
      </c>
      <c r="G1538" s="95">
        <v>2.0</v>
      </c>
    </row>
    <row r="1539">
      <c r="A1539" s="101" t="s">
        <v>1111</v>
      </c>
      <c r="B1539" s="155">
        <v>39420.0</v>
      </c>
      <c r="C1539" s="95">
        <f>roundup((B1539/1024)*(1+Assumptions!$B$22),0)</f>
        <v>47</v>
      </c>
      <c r="E1539" s="101" t="s">
        <v>562</v>
      </c>
      <c r="F1539" s="155">
        <v>1316.0</v>
      </c>
      <c r="G1539" s="95">
        <v>2.0</v>
      </c>
    </row>
    <row r="1540">
      <c r="A1540" s="101" t="s">
        <v>1112</v>
      </c>
      <c r="B1540" s="155">
        <v>36089.0</v>
      </c>
      <c r="C1540" s="95">
        <f>roundup((B1540/1024)*(1+Assumptions!$B$22),0)</f>
        <v>43</v>
      </c>
      <c r="E1540" s="101" t="s">
        <v>2874</v>
      </c>
      <c r="F1540" s="155">
        <v>863.0</v>
      </c>
      <c r="G1540" s="95">
        <v>2.0</v>
      </c>
    </row>
    <row r="1541">
      <c r="A1541" s="101" t="s">
        <v>1113</v>
      </c>
      <c r="B1541" s="155">
        <v>40197.0</v>
      </c>
      <c r="C1541" s="95">
        <f>roundup((B1541/1024)*(1+Assumptions!$B$22),0)</f>
        <v>48</v>
      </c>
      <c r="E1541" s="101" t="s">
        <v>3140</v>
      </c>
      <c r="F1541" s="155">
        <v>864.0</v>
      </c>
      <c r="G1541" s="95">
        <v>2.0</v>
      </c>
    </row>
    <row r="1542">
      <c r="A1542" s="101" t="s">
        <v>1114</v>
      </c>
      <c r="B1542" s="155">
        <v>37024.0</v>
      </c>
      <c r="C1542" s="95">
        <f>roundup((B1542/1024)*(1+Assumptions!$B$22),0)</f>
        <v>44</v>
      </c>
      <c r="E1542" s="101" t="s">
        <v>2642</v>
      </c>
      <c r="F1542" s="155">
        <v>923.0</v>
      </c>
      <c r="G1542" s="95">
        <v>2.0</v>
      </c>
    </row>
    <row r="1543">
      <c r="A1543" s="101" t="s">
        <v>1115</v>
      </c>
      <c r="B1543" s="155">
        <v>43591.0</v>
      </c>
      <c r="C1543" s="95">
        <f>roundup((B1543/1024)*(1+Assumptions!$B$22),0)</f>
        <v>52</v>
      </c>
      <c r="E1543" s="101" t="s">
        <v>2918</v>
      </c>
      <c r="F1543" s="155">
        <v>872.0</v>
      </c>
      <c r="G1543" s="95">
        <v>2.0</v>
      </c>
    </row>
    <row r="1544">
      <c r="A1544" s="101" t="s">
        <v>488</v>
      </c>
      <c r="B1544" s="155">
        <v>403664.0</v>
      </c>
      <c r="C1544" s="95">
        <f>roundup((B1544/1024)*(1+Assumptions!$B$22),0)</f>
        <v>474</v>
      </c>
      <c r="E1544" s="101" t="s">
        <v>2876</v>
      </c>
      <c r="F1544" s="155">
        <v>863.0</v>
      </c>
      <c r="G1544" s="95">
        <v>2.0</v>
      </c>
    </row>
    <row r="1545">
      <c r="A1545" s="101" t="s">
        <v>497</v>
      </c>
      <c r="B1545" s="155">
        <v>86046.0</v>
      </c>
      <c r="C1545" s="95">
        <f>roundup((B1545/1024)*(1+Assumptions!$B$22),0)</f>
        <v>101</v>
      </c>
      <c r="E1545" s="101" t="s">
        <v>2645</v>
      </c>
      <c r="F1545" s="155">
        <v>923.0</v>
      </c>
      <c r="G1545" s="95">
        <v>2.0</v>
      </c>
    </row>
    <row r="1546">
      <c r="A1546" s="101" t="s">
        <v>174</v>
      </c>
      <c r="B1546" s="155">
        <v>235391.0</v>
      </c>
      <c r="C1546" s="95">
        <f>roundup((B1546/1024)*(1+Assumptions!$B$22),0)</f>
        <v>276</v>
      </c>
      <c r="E1546" s="101" t="s">
        <v>2646</v>
      </c>
      <c r="F1546" s="155">
        <v>923.0</v>
      </c>
      <c r="G1546" s="95">
        <v>2.0</v>
      </c>
    </row>
    <row r="1547">
      <c r="A1547" s="101" t="s">
        <v>179</v>
      </c>
      <c r="B1547" s="155">
        <v>183136.0</v>
      </c>
      <c r="C1547" s="95">
        <f>roundup((B1547/1024)*(1+Assumptions!$B$22),0)</f>
        <v>215</v>
      </c>
      <c r="E1547" s="101" t="s">
        <v>2858</v>
      </c>
      <c r="F1547" s="155">
        <v>863.0</v>
      </c>
      <c r="G1547" s="95">
        <v>2.0</v>
      </c>
    </row>
    <row r="1548">
      <c r="A1548" s="101" t="s">
        <v>1611</v>
      </c>
      <c r="B1548" s="155">
        <v>476282.0</v>
      </c>
      <c r="C1548" s="95">
        <f>roundup((B1548/1024)*(1+Assumptions!$B$22),0)</f>
        <v>559</v>
      </c>
      <c r="E1548" s="101" t="s">
        <v>3143</v>
      </c>
      <c r="F1548" s="155">
        <v>855.0</v>
      </c>
      <c r="G1548" s="95">
        <v>2.0</v>
      </c>
    </row>
    <row r="1549">
      <c r="A1549" s="101" t="s">
        <v>1620</v>
      </c>
      <c r="B1549" s="155">
        <v>153981.0</v>
      </c>
      <c r="C1549" s="95">
        <f>roundup((B1549/1024)*(1+Assumptions!$B$22),0)</f>
        <v>181</v>
      </c>
      <c r="E1549" s="101" t="s">
        <v>520</v>
      </c>
      <c r="F1549" s="155">
        <v>707.0</v>
      </c>
      <c r="G1549" s="95">
        <v>1.0</v>
      </c>
    </row>
    <row r="1550">
      <c r="A1550" s="101" t="s">
        <v>175</v>
      </c>
      <c r="B1550" s="155">
        <v>1.9031563E7</v>
      </c>
      <c r="C1550" s="95">
        <f>roundup((B1550/1024)*(1+Assumptions!$B$22),0)</f>
        <v>22303</v>
      </c>
      <c r="E1550" s="101" t="s">
        <v>1744</v>
      </c>
      <c r="F1550" s="155">
        <v>57.0</v>
      </c>
      <c r="G1550" s="95">
        <v>1.0</v>
      </c>
    </row>
    <row r="1551">
      <c r="A1551" s="101" t="s">
        <v>1742</v>
      </c>
      <c r="B1551" s="155">
        <v>33826.0</v>
      </c>
      <c r="C1551" s="95">
        <f>roundup((B1551/1024)*(1+Assumptions!$B$22),0)</f>
        <v>40</v>
      </c>
      <c r="E1551" s="101" t="s">
        <v>2973</v>
      </c>
      <c r="F1551" s="155">
        <v>838.0</v>
      </c>
      <c r="G1551" s="95">
        <v>1.0</v>
      </c>
    </row>
    <row r="1552">
      <c r="A1552" s="101" t="s">
        <v>1116</v>
      </c>
      <c r="B1552" s="155">
        <v>36327.0</v>
      </c>
      <c r="C1552" s="95">
        <f>roundup((B1552/1024)*(1+Assumptions!$B$22),0)</f>
        <v>43</v>
      </c>
      <c r="E1552" s="101" t="s">
        <v>3173</v>
      </c>
      <c r="F1552" s="155">
        <v>847.0</v>
      </c>
      <c r="G1552" s="95">
        <v>1.0</v>
      </c>
    </row>
    <row r="1553">
      <c r="A1553" s="101" t="s">
        <v>1117</v>
      </c>
      <c r="B1553" s="155">
        <v>33681.0</v>
      </c>
      <c r="C1553" s="95">
        <f>roundup((B1553/1024)*(1+Assumptions!$B$22),0)</f>
        <v>40</v>
      </c>
      <c r="E1553" s="101" t="s">
        <v>2856</v>
      </c>
      <c r="F1553" s="155">
        <v>847.0</v>
      </c>
      <c r="G1553" s="95">
        <v>1.0</v>
      </c>
    </row>
    <row r="1554">
      <c r="A1554" s="101" t="s">
        <v>1326</v>
      </c>
      <c r="B1554" s="155">
        <v>5820.0</v>
      </c>
      <c r="C1554" s="95">
        <f>roundup((B1554/1024)*(1+Assumptions!$B$22),0)</f>
        <v>7</v>
      </c>
      <c r="E1554" s="101" t="s">
        <v>3035</v>
      </c>
      <c r="F1554" s="155">
        <v>847.0</v>
      </c>
      <c r="G1554" s="95">
        <v>1.0</v>
      </c>
    </row>
    <row r="1555">
      <c r="A1555" s="101" t="s">
        <v>301</v>
      </c>
      <c r="B1555" s="155">
        <v>280649.0</v>
      </c>
      <c r="C1555" s="95">
        <f>roundup((B1555/1024)*(1+Assumptions!$B$22),0)</f>
        <v>329</v>
      </c>
      <c r="E1555" s="101" t="s">
        <v>3036</v>
      </c>
      <c r="F1555" s="155">
        <v>847.0</v>
      </c>
      <c r="G1555" s="95">
        <v>1.0</v>
      </c>
    </row>
    <row r="1556">
      <c r="A1556" s="101" t="s">
        <v>176</v>
      </c>
      <c r="B1556" s="155">
        <v>86814.0</v>
      </c>
      <c r="C1556" s="95">
        <f>roundup((B1556/1024)*(1+Assumptions!$B$22),0)</f>
        <v>102</v>
      </c>
      <c r="E1556" s="101" t="s">
        <v>2974</v>
      </c>
      <c r="F1556" s="155">
        <v>838.0</v>
      </c>
      <c r="G1556" s="95">
        <v>1.0</v>
      </c>
    </row>
    <row r="1557">
      <c r="A1557" s="101" t="s">
        <v>177</v>
      </c>
      <c r="B1557" s="155">
        <v>257032.0</v>
      </c>
      <c r="C1557" s="95">
        <f>roundup((B1557/1024)*(1+Assumptions!$B$22),0)</f>
        <v>302</v>
      </c>
      <c r="E1557" s="101" t="s">
        <v>2830</v>
      </c>
      <c r="F1557" s="155">
        <v>838.0</v>
      </c>
      <c r="G1557" s="95">
        <v>1.0</v>
      </c>
    </row>
    <row r="1558">
      <c r="A1558" s="101" t="s">
        <v>1118</v>
      </c>
      <c r="B1558" s="155">
        <v>31802.0</v>
      </c>
      <c r="C1558" s="95">
        <f>roundup((B1558/1024)*(1+Assumptions!$B$22),0)</f>
        <v>38</v>
      </c>
      <c r="E1558" s="101" t="s">
        <v>2831</v>
      </c>
      <c r="F1558" s="155">
        <v>837.0</v>
      </c>
      <c r="G1558" s="95">
        <v>1.0</v>
      </c>
    </row>
    <row r="1559">
      <c r="A1559" s="101" t="s">
        <v>167</v>
      </c>
      <c r="B1559" s="155">
        <v>36647.0</v>
      </c>
      <c r="C1559" s="95">
        <f>roundup((B1559/1024)*(1+Assumptions!$B$22),0)</f>
        <v>43</v>
      </c>
      <c r="E1559" s="101" t="s">
        <v>2975</v>
      </c>
      <c r="F1559" s="155">
        <v>838.0</v>
      </c>
      <c r="G1559" s="95">
        <v>1.0</v>
      </c>
    </row>
    <row r="1560">
      <c r="A1560" s="101" t="s">
        <v>1119</v>
      </c>
      <c r="B1560" s="155">
        <v>37770.0</v>
      </c>
      <c r="C1560" s="95">
        <f>roundup((B1560/1024)*(1+Assumptions!$B$22),0)</f>
        <v>45</v>
      </c>
      <c r="E1560" s="101" t="s">
        <v>2867</v>
      </c>
      <c r="F1560" s="155">
        <v>847.0</v>
      </c>
      <c r="G1560" s="95">
        <v>1.0</v>
      </c>
    </row>
    <row r="1561">
      <c r="A1561" s="101" t="s">
        <v>226</v>
      </c>
      <c r="B1561" s="155">
        <v>1145219.0</v>
      </c>
      <c r="C1561" s="95">
        <f>roundup((B1561/1024)*(1+Assumptions!$B$22),0)</f>
        <v>1343</v>
      </c>
      <c r="E1561" s="101" t="s">
        <v>2832</v>
      </c>
      <c r="F1561" s="155">
        <v>838.0</v>
      </c>
      <c r="G1561" s="95">
        <v>1.0</v>
      </c>
    </row>
    <row r="1562">
      <c r="A1562" s="101" t="s">
        <v>180</v>
      </c>
      <c r="B1562" s="155">
        <v>230743.0</v>
      </c>
      <c r="C1562" s="95">
        <f>roundup((B1562/1024)*(1+Assumptions!$B$22),0)</f>
        <v>271</v>
      </c>
      <c r="E1562" s="101" t="s">
        <v>2917</v>
      </c>
      <c r="F1562" s="155">
        <v>847.0</v>
      </c>
      <c r="G1562" s="95">
        <v>1.0</v>
      </c>
    </row>
    <row r="1563">
      <c r="A1563" s="101" t="s">
        <v>1099</v>
      </c>
      <c r="B1563" s="155">
        <v>34804.0</v>
      </c>
      <c r="C1563" s="95">
        <f>roundup((B1563/1024)*(1+Assumptions!$B$22),0)</f>
        <v>41</v>
      </c>
      <c r="E1563" s="101" t="s">
        <v>3037</v>
      </c>
      <c r="F1563" s="155">
        <v>847.0</v>
      </c>
      <c r="G1563" s="95">
        <v>1.0</v>
      </c>
    </row>
    <row r="1564">
      <c r="A1564" s="101" t="s">
        <v>154</v>
      </c>
      <c r="B1564" s="155">
        <v>24544.0</v>
      </c>
      <c r="C1564" s="95">
        <f>roundup((B1564/1024)*(1+Assumptions!$B$22),0)</f>
        <v>29</v>
      </c>
      <c r="E1564" s="101" t="s">
        <v>2833</v>
      </c>
      <c r="F1564" s="155">
        <v>837.0</v>
      </c>
      <c r="G1564" s="95">
        <v>1.0</v>
      </c>
    </row>
    <row r="1565">
      <c r="A1565" s="101" t="s">
        <v>160</v>
      </c>
      <c r="B1565" s="155">
        <v>53039.0</v>
      </c>
      <c r="C1565" s="95">
        <f>roundup((B1565/1024)*(1+Assumptions!$B$22),0)</f>
        <v>63</v>
      </c>
      <c r="E1565" s="101" t="s">
        <v>2857</v>
      </c>
      <c r="F1565" s="155">
        <v>847.0</v>
      </c>
      <c r="G1565" s="95">
        <v>1.0</v>
      </c>
    </row>
    <row r="1566">
      <c r="A1566" s="101" t="s">
        <v>1125</v>
      </c>
      <c r="B1566" s="155">
        <v>127903.0</v>
      </c>
      <c r="C1566" s="95">
        <f>roundup((B1566/1024)*(1+Assumptions!$B$22),0)</f>
        <v>150</v>
      </c>
      <c r="E1566" s="101" t="s">
        <v>2897</v>
      </c>
      <c r="F1566" s="155">
        <v>838.0</v>
      </c>
      <c r="G1566" s="95">
        <v>1.0</v>
      </c>
    </row>
    <row r="1567">
      <c r="A1567" s="101" t="s">
        <v>657</v>
      </c>
      <c r="B1567" s="155">
        <v>2.1368032E7</v>
      </c>
      <c r="C1567" s="95">
        <f>roundup((B1567/1024)*(1+Assumptions!$B$22),0)</f>
        <v>25041</v>
      </c>
      <c r="E1567" s="101" t="s">
        <v>2834</v>
      </c>
      <c r="F1567" s="155">
        <v>838.0</v>
      </c>
      <c r="G1567" s="95">
        <v>1.0</v>
      </c>
    </row>
    <row r="1568">
      <c r="A1568" s="101" t="s">
        <v>155</v>
      </c>
      <c r="B1568" s="155">
        <v>2489082.0</v>
      </c>
      <c r="C1568" s="95">
        <f>roundup((B1568/1024)*(1+Assumptions!$B$22),0)</f>
        <v>2917</v>
      </c>
      <c r="E1568" s="101" t="s">
        <v>2776</v>
      </c>
      <c r="F1568" s="155">
        <v>848.0</v>
      </c>
      <c r="G1568" s="95">
        <v>1.0</v>
      </c>
    </row>
    <row r="1569">
      <c r="A1569" s="101" t="s">
        <v>1621</v>
      </c>
      <c r="B1569" s="155">
        <v>137593.0</v>
      </c>
      <c r="C1569" s="95">
        <f>roundup((B1569/1024)*(1+Assumptions!$B$22),0)</f>
        <v>162</v>
      </c>
      <c r="E1569" s="101" t="s">
        <v>3174</v>
      </c>
      <c r="F1569" s="155">
        <v>847.0</v>
      </c>
      <c r="G1569" s="95">
        <v>1.0</v>
      </c>
    </row>
    <row r="1570">
      <c r="A1570" s="101" t="s">
        <v>2794</v>
      </c>
      <c r="B1570" s="155">
        <v>85216.0</v>
      </c>
      <c r="C1570" s="95">
        <f>roundup((B1570/1024)*(1+Assumptions!$B$22),0)</f>
        <v>100</v>
      </c>
      <c r="E1570" s="101" t="s">
        <v>2976</v>
      </c>
      <c r="F1570" s="155">
        <v>838.0</v>
      </c>
      <c r="G1570" s="95">
        <v>1.0</v>
      </c>
    </row>
    <row r="1571">
      <c r="A1571" s="101" t="s">
        <v>1126</v>
      </c>
      <c r="B1571" s="155">
        <v>1934883.0</v>
      </c>
      <c r="C1571" s="95">
        <f>roundup((B1571/1024)*(1+Assumptions!$B$22),0)</f>
        <v>2268</v>
      </c>
      <c r="E1571" s="101" t="s">
        <v>2777</v>
      </c>
      <c r="F1571" s="155">
        <v>848.0</v>
      </c>
      <c r="G1571" s="95">
        <v>1.0</v>
      </c>
    </row>
    <row r="1572">
      <c r="A1572" s="101" t="s">
        <v>1127</v>
      </c>
      <c r="B1572" s="155">
        <v>5788346.0</v>
      </c>
      <c r="C1572" s="95">
        <f>roundup((B1572/1024)*(1+Assumptions!$B$22),0)</f>
        <v>6784</v>
      </c>
      <c r="E1572" s="101" t="s">
        <v>2778</v>
      </c>
      <c r="F1572" s="155">
        <v>848.0</v>
      </c>
      <c r="G1572" s="95">
        <v>1.0</v>
      </c>
    </row>
    <row r="1573">
      <c r="A1573" s="101" t="s">
        <v>304</v>
      </c>
      <c r="B1573" s="155">
        <v>305268.0</v>
      </c>
      <c r="C1573" s="95">
        <f>roundup((B1573/1024)*(1+Assumptions!$B$22),0)</f>
        <v>358</v>
      </c>
      <c r="E1573" s="101" t="s">
        <v>3175</v>
      </c>
      <c r="F1573" s="155">
        <v>847.0</v>
      </c>
      <c r="G1573" s="95">
        <v>1.0</v>
      </c>
    </row>
    <row r="1574">
      <c r="A1574" s="101" t="s">
        <v>1448</v>
      </c>
      <c r="B1574" s="155">
        <v>91246.0</v>
      </c>
      <c r="C1574" s="95">
        <f>roundup((B1574/1024)*(1+Assumptions!$B$22),0)</f>
        <v>107</v>
      </c>
      <c r="E1574" s="101" t="s">
        <v>2977</v>
      </c>
      <c r="F1574" s="155">
        <v>838.0</v>
      </c>
      <c r="G1574" s="95">
        <v>1.0</v>
      </c>
    </row>
    <row r="1575">
      <c r="A1575" s="101" t="s">
        <v>1449</v>
      </c>
      <c r="B1575" s="155">
        <v>266669.0</v>
      </c>
      <c r="C1575" s="95">
        <f>roundup((B1575/1024)*(1+Assumptions!$B$22),0)</f>
        <v>313</v>
      </c>
      <c r="E1575" s="101" t="s">
        <v>2835</v>
      </c>
      <c r="F1575" s="155">
        <v>838.0</v>
      </c>
      <c r="G1575" s="95">
        <v>1.0</v>
      </c>
    </row>
    <row r="1576">
      <c r="A1576" s="101" t="s">
        <v>1529</v>
      </c>
      <c r="B1576" s="155">
        <v>82985.0</v>
      </c>
      <c r="C1576" s="95">
        <f>roundup((B1576/1024)*(1+Assumptions!$B$22),0)</f>
        <v>98</v>
      </c>
      <c r="E1576" s="101" t="s">
        <v>2978</v>
      </c>
      <c r="F1576" s="155">
        <v>838.0</v>
      </c>
      <c r="G1576" s="95">
        <v>1.0</v>
      </c>
    </row>
    <row r="1577">
      <c r="A1577" s="101" t="s">
        <v>183</v>
      </c>
      <c r="B1577" s="155">
        <v>65474.0</v>
      </c>
      <c r="C1577" s="95">
        <f>roundup((B1577/1024)*(1+Assumptions!$B$22),0)</f>
        <v>77</v>
      </c>
      <c r="E1577" s="101" t="s">
        <v>2880</v>
      </c>
      <c r="F1577" s="155">
        <v>838.0</v>
      </c>
      <c r="G1577" s="95">
        <v>1.0</v>
      </c>
    </row>
    <row r="1578">
      <c r="A1578" s="101" t="s">
        <v>1743</v>
      </c>
      <c r="B1578" s="155">
        <v>88880.0</v>
      </c>
      <c r="C1578" s="95">
        <f>roundup((B1578/1024)*(1+Assumptions!$B$22),0)</f>
        <v>105</v>
      </c>
      <c r="E1578" s="101" t="s">
        <v>2881</v>
      </c>
      <c r="F1578" s="155">
        <v>838.0</v>
      </c>
      <c r="G1578" s="95">
        <v>1.0</v>
      </c>
    </row>
    <row r="1579">
      <c r="A1579" s="101" t="s">
        <v>1120</v>
      </c>
      <c r="B1579" s="155">
        <v>36280.0</v>
      </c>
      <c r="C1579" s="95">
        <f>roundup((B1579/1024)*(1+Assumptions!$B$22),0)</f>
        <v>43</v>
      </c>
      <c r="E1579" s="101" t="s">
        <v>3141</v>
      </c>
      <c r="F1579" s="155">
        <v>847.0</v>
      </c>
      <c r="G1579" s="95">
        <v>1.0</v>
      </c>
    </row>
    <row r="1580">
      <c r="A1580" s="101" t="s">
        <v>1121</v>
      </c>
      <c r="B1580" s="155">
        <v>37294.0</v>
      </c>
      <c r="C1580" s="95">
        <f>roundup((B1580/1024)*(1+Assumptions!$B$22),0)</f>
        <v>44</v>
      </c>
      <c r="E1580" s="101" t="s">
        <v>2836</v>
      </c>
      <c r="F1580" s="155">
        <v>838.0</v>
      </c>
      <c r="G1580" s="95">
        <v>1.0</v>
      </c>
    </row>
    <row r="1581">
      <c r="A1581" s="101" t="s">
        <v>1122</v>
      </c>
      <c r="B1581" s="155">
        <v>37788.0</v>
      </c>
      <c r="C1581" s="95">
        <f>roundup((B1581/1024)*(1+Assumptions!$B$22),0)</f>
        <v>45</v>
      </c>
      <c r="E1581" s="101" t="s">
        <v>3038</v>
      </c>
      <c r="F1581" s="155">
        <v>847.0</v>
      </c>
      <c r="G1581" s="95">
        <v>1.0</v>
      </c>
    </row>
    <row r="1582">
      <c r="A1582" s="101" t="s">
        <v>1123</v>
      </c>
      <c r="B1582" s="155">
        <v>52117.0</v>
      </c>
      <c r="C1582" s="95">
        <f>roundup((B1582/1024)*(1+Assumptions!$B$22),0)</f>
        <v>62</v>
      </c>
      <c r="E1582" s="101" t="s">
        <v>3084</v>
      </c>
      <c r="F1582" s="155">
        <v>847.0</v>
      </c>
      <c r="G1582" s="95">
        <v>1.0</v>
      </c>
    </row>
    <row r="1583">
      <c r="A1583" s="101" t="s">
        <v>1124</v>
      </c>
      <c r="B1583" s="155">
        <v>46097.0</v>
      </c>
      <c r="C1583" s="95">
        <f>roundup((B1583/1024)*(1+Assumptions!$B$22),0)</f>
        <v>55</v>
      </c>
      <c r="E1583" s="101" t="s">
        <v>2979</v>
      </c>
      <c r="F1583" s="155">
        <v>838.0</v>
      </c>
      <c r="G1583" s="95">
        <v>1.0</v>
      </c>
    </row>
    <row r="1584">
      <c r="A1584" s="101" t="s">
        <v>404</v>
      </c>
      <c r="B1584" s="155">
        <v>39255.0</v>
      </c>
      <c r="C1584" s="95">
        <f>roundup((B1584/1024)*(1+Assumptions!$B$22),0)</f>
        <v>47</v>
      </c>
      <c r="E1584" s="101" t="s">
        <v>3085</v>
      </c>
      <c r="F1584" s="155">
        <v>847.0</v>
      </c>
      <c r="G1584" s="95">
        <v>1.0</v>
      </c>
    </row>
    <row r="1585">
      <c r="A1585" s="101" t="s">
        <v>405</v>
      </c>
      <c r="B1585" s="155">
        <v>34024.0</v>
      </c>
      <c r="C1585" s="95">
        <f>roundup((B1585/1024)*(1+Assumptions!$B$22),0)</f>
        <v>40</v>
      </c>
      <c r="E1585" s="101" t="s">
        <v>2980</v>
      </c>
      <c r="F1585" s="155">
        <v>838.0</v>
      </c>
      <c r="G1585" s="95">
        <v>1.0</v>
      </c>
    </row>
    <row r="1586">
      <c r="A1586" s="101" t="s">
        <v>406</v>
      </c>
      <c r="B1586" s="155">
        <v>29268.0</v>
      </c>
      <c r="C1586" s="95">
        <f>roundup((B1586/1024)*(1+Assumptions!$B$22),0)</f>
        <v>35</v>
      </c>
      <c r="E1586" s="101" t="s">
        <v>3142</v>
      </c>
      <c r="F1586" s="155">
        <v>847.0</v>
      </c>
      <c r="G1586" s="95">
        <v>1.0</v>
      </c>
    </row>
    <row r="1587">
      <c r="A1587" s="101" t="s">
        <v>407</v>
      </c>
      <c r="B1587" s="155">
        <v>28919.0</v>
      </c>
      <c r="C1587" s="95">
        <f>roundup((B1587/1024)*(1+Assumptions!$B$22),0)</f>
        <v>34</v>
      </c>
      <c r="E1587" s="101" t="s">
        <v>2882</v>
      </c>
      <c r="F1587" s="155">
        <v>838.0</v>
      </c>
      <c r="G1587" s="95">
        <v>1.0</v>
      </c>
    </row>
    <row r="1588">
      <c r="A1588" s="101" t="s">
        <v>181</v>
      </c>
      <c r="B1588" s="155">
        <v>169241.0</v>
      </c>
      <c r="C1588" s="95">
        <f>roundup((B1588/1024)*(1+Assumptions!$B$22),0)</f>
        <v>199</v>
      </c>
      <c r="E1588" s="101" t="s">
        <v>2837</v>
      </c>
      <c r="F1588" s="155">
        <v>838.0</v>
      </c>
      <c r="G1588" s="95">
        <v>1.0</v>
      </c>
    </row>
    <row r="1589">
      <c r="A1589" s="101" t="s">
        <v>1530</v>
      </c>
      <c r="B1589" s="155">
        <v>147828.0</v>
      </c>
      <c r="C1589" s="95">
        <f>roundup((B1589/1024)*(1+Assumptions!$B$22),0)</f>
        <v>174</v>
      </c>
      <c r="E1589" s="101" t="s">
        <v>2838</v>
      </c>
      <c r="F1589" s="155">
        <v>838.0</v>
      </c>
      <c r="G1589" s="95">
        <v>1.0</v>
      </c>
    </row>
    <row r="1590">
      <c r="A1590" s="101" t="s">
        <v>338</v>
      </c>
      <c r="B1590" s="155">
        <v>7924.0</v>
      </c>
      <c r="C1590" s="95">
        <f>roundup((B1590/1024)*(1+Assumptions!$B$22),0)</f>
        <v>10</v>
      </c>
      <c r="E1590" s="101" t="s">
        <v>2779</v>
      </c>
      <c r="F1590" s="155">
        <v>848.0</v>
      </c>
      <c r="G1590" s="95">
        <v>1.0</v>
      </c>
    </row>
    <row r="1591">
      <c r="A1591" s="101" t="s">
        <v>763</v>
      </c>
      <c r="B1591" s="155">
        <v>221702.0</v>
      </c>
      <c r="C1591" s="95">
        <f>roundup((B1591/1024)*(1+Assumptions!$B$22),0)</f>
        <v>260</v>
      </c>
      <c r="E1591" s="101" t="s">
        <v>2919</v>
      </c>
      <c r="F1591" s="155">
        <v>847.0</v>
      </c>
      <c r="G1591" s="95">
        <v>1.0</v>
      </c>
    </row>
    <row r="1592">
      <c r="A1592" s="101" t="s">
        <v>1189</v>
      </c>
      <c r="B1592" s="155">
        <v>33461.0</v>
      </c>
      <c r="C1592" s="95">
        <f>roundup((B1592/1024)*(1+Assumptions!$B$22),0)</f>
        <v>40</v>
      </c>
      <c r="E1592" s="101" t="s">
        <v>2839</v>
      </c>
      <c r="F1592" s="155">
        <v>837.0</v>
      </c>
      <c r="G1592" s="95">
        <v>1.0</v>
      </c>
    </row>
    <row r="1593">
      <c r="A1593" s="101" t="s">
        <v>1190</v>
      </c>
      <c r="B1593" s="155">
        <v>29621.0</v>
      </c>
      <c r="C1593" s="95">
        <f>roundup((B1593/1024)*(1+Assumptions!$B$22),0)</f>
        <v>35</v>
      </c>
      <c r="E1593" s="101" t="s">
        <v>3039</v>
      </c>
      <c r="F1593" s="155">
        <v>847.0</v>
      </c>
      <c r="G1593" s="95">
        <v>1.0</v>
      </c>
    </row>
    <row r="1594">
      <c r="A1594" s="101" t="s">
        <v>1200</v>
      </c>
      <c r="B1594" s="155">
        <v>51713.0</v>
      </c>
      <c r="C1594" s="95">
        <f>roundup((B1594/1024)*(1+Assumptions!$B$22),0)</f>
        <v>61</v>
      </c>
      <c r="E1594" s="101" t="s">
        <v>2981</v>
      </c>
      <c r="F1594" s="155">
        <v>838.0</v>
      </c>
      <c r="G1594" s="95">
        <v>1.0</v>
      </c>
    </row>
    <row r="1595">
      <c r="A1595" s="101" t="s">
        <v>1201</v>
      </c>
      <c r="B1595" s="155">
        <v>34473.0</v>
      </c>
      <c r="C1595" s="95">
        <f>roundup((B1595/1024)*(1+Assumptions!$B$22),0)</f>
        <v>41</v>
      </c>
      <c r="E1595" s="101" t="s">
        <v>2898</v>
      </c>
      <c r="F1595" s="155">
        <v>838.0</v>
      </c>
      <c r="G1595" s="95">
        <v>1.0</v>
      </c>
    </row>
    <row r="1596">
      <c r="A1596" s="101" t="s">
        <v>1202</v>
      </c>
      <c r="B1596" s="155">
        <v>36025.0</v>
      </c>
      <c r="C1596" s="95">
        <f>roundup((B1596/1024)*(1+Assumptions!$B$22),0)</f>
        <v>43</v>
      </c>
      <c r="E1596" s="101" t="s">
        <v>2868</v>
      </c>
      <c r="F1596" s="155">
        <v>847.0</v>
      </c>
      <c r="G1596" s="95">
        <v>1.0</v>
      </c>
    </row>
    <row r="1597">
      <c r="A1597" s="101" t="s">
        <v>1191</v>
      </c>
      <c r="B1597" s="155">
        <v>29132.0</v>
      </c>
      <c r="C1597" s="95">
        <f>roundup((B1597/1024)*(1+Assumptions!$B$22),0)</f>
        <v>35</v>
      </c>
      <c r="E1597" s="101" t="s">
        <v>2780</v>
      </c>
      <c r="F1597" s="155">
        <v>848.0</v>
      </c>
      <c r="G1597" s="95">
        <v>1.0</v>
      </c>
    </row>
    <row r="1598">
      <c r="A1598" s="101" t="s">
        <v>1192</v>
      </c>
      <c r="B1598" s="155">
        <v>29050.0</v>
      </c>
      <c r="C1598" s="95">
        <f>roundup((B1598/1024)*(1+Assumptions!$B$22),0)</f>
        <v>35</v>
      </c>
      <c r="E1598" s="101" t="s">
        <v>3086</v>
      </c>
      <c r="F1598" s="155">
        <v>847.0</v>
      </c>
      <c r="G1598" s="95">
        <v>1.0</v>
      </c>
    </row>
    <row r="1599">
      <c r="A1599" s="101" t="s">
        <v>1193</v>
      </c>
      <c r="B1599" s="155">
        <v>36003.0</v>
      </c>
      <c r="C1599" s="95">
        <f>roundup((B1599/1024)*(1+Assumptions!$B$22),0)</f>
        <v>43</v>
      </c>
      <c r="E1599" s="101" t="s">
        <v>2840</v>
      </c>
      <c r="F1599" s="155">
        <v>838.0</v>
      </c>
      <c r="G1599" s="95">
        <v>1.0</v>
      </c>
    </row>
    <row r="1600">
      <c r="A1600" s="101" t="s">
        <v>1194</v>
      </c>
      <c r="B1600" s="155">
        <v>46765.0</v>
      </c>
      <c r="C1600" s="95">
        <f>roundup((B1600/1024)*(1+Assumptions!$B$22),0)</f>
        <v>55</v>
      </c>
      <c r="E1600" s="101" t="s">
        <v>2899</v>
      </c>
      <c r="F1600" s="155">
        <v>838.0</v>
      </c>
      <c r="G1600" s="95">
        <v>1.0</v>
      </c>
    </row>
    <row r="1601">
      <c r="A1601" s="101" t="s">
        <v>1198</v>
      </c>
      <c r="B1601" s="155">
        <v>30857.0</v>
      </c>
      <c r="C1601" s="95">
        <f>roundup((B1601/1024)*(1+Assumptions!$B$22),0)</f>
        <v>37</v>
      </c>
      <c r="E1601" s="101" t="s">
        <v>2869</v>
      </c>
      <c r="F1601" s="155">
        <v>847.0</v>
      </c>
      <c r="G1601" s="95">
        <v>1.0</v>
      </c>
    </row>
    <row r="1602">
      <c r="A1602" s="101" t="s">
        <v>1199</v>
      </c>
      <c r="B1602" s="155">
        <v>46314.0</v>
      </c>
      <c r="C1602" s="95">
        <f>roundup((B1602/1024)*(1+Assumptions!$B$22),0)</f>
        <v>55</v>
      </c>
      <c r="E1602" s="101" t="s">
        <v>3040</v>
      </c>
      <c r="F1602" s="155">
        <v>847.0</v>
      </c>
      <c r="G1602" s="95">
        <v>1.0</v>
      </c>
    </row>
    <row r="1603">
      <c r="A1603" s="101" t="s">
        <v>1195</v>
      </c>
      <c r="B1603" s="155">
        <v>26931.0</v>
      </c>
      <c r="C1603" s="95">
        <f>roundup((B1603/1024)*(1+Assumptions!$B$22),0)</f>
        <v>32</v>
      </c>
      <c r="E1603" s="101" t="s">
        <v>2841</v>
      </c>
      <c r="F1603" s="155">
        <v>838.0</v>
      </c>
      <c r="G1603" s="95">
        <v>1.0</v>
      </c>
    </row>
    <row r="1604">
      <c r="A1604" s="101" t="s">
        <v>1196</v>
      </c>
      <c r="B1604" s="155">
        <v>36675.0</v>
      </c>
      <c r="C1604" s="95">
        <f>roundup((B1604/1024)*(1+Assumptions!$B$22),0)</f>
        <v>43</v>
      </c>
      <c r="E1604" s="101" t="s">
        <v>3087</v>
      </c>
      <c r="F1604" s="155">
        <v>848.0</v>
      </c>
      <c r="G1604" s="95">
        <v>1.0</v>
      </c>
    </row>
    <row r="1605">
      <c r="A1605" s="101" t="s">
        <v>1197</v>
      </c>
      <c r="B1605" s="155">
        <v>28343.0</v>
      </c>
      <c r="C1605" s="95">
        <f>roundup((B1605/1024)*(1+Assumptions!$B$22),0)</f>
        <v>34</v>
      </c>
      <c r="E1605" s="101" t="s">
        <v>2781</v>
      </c>
      <c r="F1605" s="155">
        <v>848.0</v>
      </c>
      <c r="G1605" s="95">
        <v>1.0</v>
      </c>
    </row>
  </sheetData>
  <drawing r:id="rId1"/>
</worksheet>
</file>